
<file path=[Content_Types].xml><?xml version="1.0" encoding="utf-8"?>
<Types xmlns="http://schemas.openxmlformats.org/package/2006/content-types">
  <Default Extension="bin" ContentType="application/vnd.openxmlformats-officedocument.spreadsheetml.printerSettings"/>
  <Default Extension="vsd" ContentType="application/vnd.visio"/>
  <Default Extension="png" ContentType="image/png"/>
  <Default Extension="emf" ContentType="image/x-emf"/>
  <Default Extension="jpeg" ContentType="image/jpeg"/>
  <Default Extension="rels" ContentType="application/vnd.openxmlformats-package.relationships+xml"/>
  <Default Extension="xml" ContentType="application/xml"/>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updateLinks="never" codeName="ThisWorkbook" defaultThemeVersion="124226"/>
  <mc:AlternateContent xmlns:mc="http://schemas.openxmlformats.org/markup-compatibility/2006">
    <mc:Choice Requires="x15">
      <x15ac:absPath xmlns:x15ac="http://schemas.microsoft.com/office/spreadsheetml/2010/11/ac" url="\\NESFS01VM\NesFolders$\50調査計測部\01調査グループ\02業務\R2年度\2814R_宇部地区トンネル定期点検業務\05_送付データ\210517_宇部管内トンネル修正\"/>
    </mc:Choice>
  </mc:AlternateContent>
  <bookViews>
    <workbookView xWindow="-120" yWindow="-120" windowWidth="29040" windowHeight="15840" tabRatio="985" firstSheet="24" activeTab="28"/>
  </bookViews>
  <sheets>
    <sheet name="点検様式作成フロー" sheetId="75" r:id="rId1"/>
    <sheet name="変状面積算出方法" sheetId="77" r:id="rId2"/>
    <sheet name="様式A-1" sheetId="57" r:id="rId3"/>
    <sheet name="様式A-2" sheetId="58" r:id="rId4"/>
    <sheet name="様式A-3" sheetId="84" r:id="rId5"/>
    <sheet name="様式B(トンネル様式1P001)" sheetId="81" r:id="rId6"/>
    <sheet name="様式B(トンネル様式1P002)" sheetId="85" r:id="rId7"/>
    <sheet name="様式B(トンネル様式1P003)" sheetId="86" r:id="rId8"/>
    <sheet name="様式B(トンネル様式1P004)" sheetId="87" r:id="rId9"/>
    <sheet name="様式B(トンネル様式1P005)" sheetId="88" r:id="rId10"/>
    <sheet name="様式B(トンネル様式1P006)" sheetId="89" r:id="rId11"/>
    <sheet name="様式B(トンネル様式1P007)" sheetId="90" r:id="rId12"/>
    <sheet name="様式B(トンネル様式1P008)" sheetId="91" r:id="rId13"/>
    <sheet name="様式B(トンネル様式1P009)" sheetId="92" r:id="rId14"/>
    <sheet name="様式B(トンネル様式1P010)" sheetId="93" r:id="rId15"/>
    <sheet name="様式B(トンネル様式1P011)" sheetId="94" r:id="rId16"/>
    <sheet name="様式B(トンネル様式1P012)" sheetId="95" r:id="rId17"/>
    <sheet name="様式B(トンネル様式1P013)" sheetId="96" r:id="rId18"/>
    <sheet name="様式B(トンネル様式1P014)" sheetId="97" r:id="rId19"/>
    <sheet name="様式B(トンネル様式1P015)" sheetId="98" r:id="rId20"/>
    <sheet name="様式B(トンネル様式1P016)" sheetId="99" r:id="rId21"/>
    <sheet name="様式B(トンネル様式1P017)" sheetId="100" r:id="rId22"/>
    <sheet name="様式B(トンネル様式1P018)" sheetId="101" r:id="rId23"/>
    <sheet name="様式B(トンネル様式1P019)" sheetId="102" r:id="rId24"/>
    <sheet name="様式B(トンネル様式1P020)" sheetId="103" r:id="rId25"/>
    <sheet name="様式B(トンネル様式1P021)" sheetId="104" r:id="rId26"/>
    <sheet name="様式B(トンネル様式1P022)" sheetId="105" r:id="rId27"/>
    <sheet name="様式B(トンネル様式1P023)" sheetId="106" r:id="rId28"/>
    <sheet name="様式C-1-1" sheetId="60" r:id="rId29"/>
    <sheet name="様式C-1-2" sheetId="61" r:id="rId30"/>
    <sheet name="様式C-2" sheetId="63" r:id="rId31"/>
    <sheet name="様式D-1-1(トンネル様式2P001)" sheetId="82" r:id="rId32"/>
    <sheet name="様式D-1-2" sheetId="65" r:id="rId33"/>
    <sheet name="様式D-2-1" sheetId="42" r:id="rId34"/>
    <sheet name="様式D-2-1´" sheetId="55" r:id="rId35"/>
    <sheet name="様式D-3_S00" sheetId="83" r:id="rId36"/>
    <sheet name="様式E" sheetId="64" r:id="rId37"/>
    <sheet name="様式F" sheetId="56" r:id="rId38"/>
    <sheet name="(参考)リスト" sheetId="74" r:id="rId39"/>
  </sheets>
  <externalReferences>
    <externalReference r:id="rId40"/>
    <externalReference r:id="rId41"/>
    <externalReference r:id="rId42"/>
    <externalReference r:id="rId43"/>
    <externalReference r:id="rId44"/>
    <externalReference r:id="rId45"/>
    <externalReference r:id="rId46"/>
    <externalReference r:id="rId47"/>
  </externalReferences>
  <definedNames>
    <definedName name="_xlnm.Print_Area" localSheetId="38">'(参考)リスト'!$A$3:$J$80</definedName>
    <definedName name="_xlnm.Print_Area" localSheetId="0">点検様式作成フロー!$A$1:$N$41</definedName>
    <definedName name="_xlnm.Print_Area" localSheetId="1">変状面積算出方法!$A$1:$N$31</definedName>
    <definedName name="_xlnm.Print_Area" localSheetId="2">'様式A-1'!$B$2:$AB$29</definedName>
    <definedName name="_xlnm.Print_Area" localSheetId="3">'様式A-2'!$B$3:$AN$153</definedName>
    <definedName name="_xlnm.Print_Area" localSheetId="4">'様式A-3'!$B$3:$AI$19</definedName>
    <definedName name="_xlnm.Print_Area" localSheetId="5">'様式B(トンネル様式1P001)'!$A$2:$Z$32</definedName>
    <definedName name="_xlnm.Print_Area" localSheetId="6">'様式B(トンネル様式1P002)'!$A$2:$Z$32</definedName>
    <definedName name="_xlnm.Print_Area" localSheetId="7">'様式B(トンネル様式1P003)'!$A$2:$Z$32</definedName>
    <definedName name="_xlnm.Print_Area" localSheetId="8">'様式B(トンネル様式1P004)'!$A$2:$Z$32</definedName>
    <definedName name="_xlnm.Print_Area" localSheetId="9">'様式B(トンネル様式1P005)'!$A$2:$Z$32</definedName>
    <definedName name="_xlnm.Print_Area" localSheetId="10">'様式B(トンネル様式1P006)'!$A$2:$Z$32</definedName>
    <definedName name="_xlnm.Print_Area" localSheetId="11">'様式B(トンネル様式1P007)'!$A$2:$Z$32</definedName>
    <definedName name="_xlnm.Print_Area" localSheetId="12">'様式B(トンネル様式1P008)'!$A$2:$Z$32</definedName>
    <definedName name="_xlnm.Print_Area" localSheetId="13">'様式B(トンネル様式1P009)'!$A$2:$Z$32</definedName>
    <definedName name="_xlnm.Print_Area" localSheetId="14">'様式B(トンネル様式1P010)'!$A$2:$Z$32</definedName>
    <definedName name="_xlnm.Print_Area" localSheetId="15">'様式B(トンネル様式1P011)'!$A$2:$Z$32</definedName>
    <definedName name="_xlnm.Print_Area" localSheetId="16">'様式B(トンネル様式1P012)'!$A$2:$Z$32</definedName>
    <definedName name="_xlnm.Print_Area" localSheetId="17">'様式B(トンネル様式1P013)'!$A$2:$Z$32</definedName>
    <definedName name="_xlnm.Print_Area" localSheetId="18">'様式B(トンネル様式1P014)'!$A$2:$Z$32</definedName>
    <definedName name="_xlnm.Print_Area" localSheetId="19">'様式B(トンネル様式1P015)'!$A$2:$Z$32</definedName>
    <definedName name="_xlnm.Print_Area" localSheetId="20">'様式B(トンネル様式1P016)'!$A$2:$Z$32</definedName>
    <definedName name="_xlnm.Print_Area" localSheetId="21">'様式B(トンネル様式1P017)'!$A$2:$Z$32</definedName>
    <definedName name="_xlnm.Print_Area" localSheetId="22">'様式B(トンネル様式1P018)'!$A$2:$Z$32</definedName>
    <definedName name="_xlnm.Print_Area" localSheetId="23">'様式B(トンネル様式1P019)'!$A$2:$Z$32</definedName>
    <definedName name="_xlnm.Print_Area" localSheetId="24">'様式B(トンネル様式1P020)'!$A$2:$Z$32</definedName>
    <definedName name="_xlnm.Print_Area" localSheetId="25">'様式B(トンネル様式1P021)'!$A$2:$Z$32</definedName>
    <definedName name="_xlnm.Print_Area" localSheetId="26">'様式B(トンネル様式1P022)'!$A$2:$Z$32</definedName>
    <definedName name="_xlnm.Print_Area" localSheetId="27">'様式B(トンネル様式1P023)'!$A$2:$Z$32</definedName>
    <definedName name="_xlnm.Print_Area" localSheetId="28">'様式C-1-1'!$B$1:$Z$720</definedName>
    <definedName name="_xlnm.Print_Area" localSheetId="29">'様式C-1-2'!$A$1:$Z$301</definedName>
    <definedName name="_xlnm.Print_Area" localSheetId="30">'様式C-2'!$B$2:$Z$23</definedName>
    <definedName name="_xlnm.Print_Area" localSheetId="31">'様式D-1-1(トンネル様式2P001)'!$B$1:$W$5491</definedName>
    <definedName name="_xlnm.Print_Area" localSheetId="32">'様式D-1-2'!$B$2:$Y$166</definedName>
    <definedName name="_xlnm.Print_Area" localSheetId="33">'様式D-2-1'!$B$3:$AI$327</definedName>
    <definedName name="_xlnm.Print_Area" localSheetId="34">'様式D-2-1´'!$B$3:$AI$19</definedName>
    <definedName name="_xlnm.Print_Area" localSheetId="35">'様式D-3_S00'!$A$1:$AO$5974</definedName>
    <definedName name="_xlnm.Print_Area" localSheetId="37">様式F!$B$1:$AN$200</definedName>
    <definedName name="_xlnm.Print_Titles" localSheetId="3">'様式A-2'!$3:$9</definedName>
    <definedName name="_xlnm.Print_Titles" localSheetId="32">'様式D-1-2'!$B:$Y,'様式D-1-2'!$2:$4</definedName>
    <definedName name="_xlnm.Print_Titles" localSheetId="33">'様式D-2-1'!$3:$5</definedName>
    <definedName name="_xlnm.Print_Titles" localSheetId="35">'様式D-3_S00'!$1:$5</definedName>
    <definedName name="Z_D77EBD73_782E_4A63_AC37_29D349B4D009_.wvu.Cols" localSheetId="28" hidden="1">'様式C-1-1'!#REF!</definedName>
    <definedName name="Z_D77EBD73_782E_4A63_AC37_29D349B4D009_.wvu.Cols" localSheetId="29" hidden="1">'様式C-1-2'!#REF!</definedName>
    <definedName name="Z_D77EBD73_782E_4A63_AC37_29D349B4D009_.wvu.Cols" localSheetId="30"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'様式B(トンネル様式1P001)'!$B$2:$Y$27</definedName>
    <definedName name="Z_D77EBD73_782E_4A63_AC37_29D349B4D009_.wvu.PrintArea" localSheetId="6" hidden="1">'様式B(トンネル様式1P002)'!$B$2:$Y$27</definedName>
    <definedName name="Z_D77EBD73_782E_4A63_AC37_29D349B4D009_.wvu.PrintArea" localSheetId="7" hidden="1">'様式B(トンネル様式1P003)'!$B$2:$Y$27</definedName>
    <definedName name="Z_D77EBD73_782E_4A63_AC37_29D349B4D009_.wvu.PrintArea" localSheetId="8" hidden="1">'様式B(トンネル様式1P004)'!$B$2:$Y$27</definedName>
    <definedName name="Z_D77EBD73_782E_4A63_AC37_29D349B4D009_.wvu.PrintArea" localSheetId="9" hidden="1">'様式B(トンネル様式1P005)'!$B$2:$Y$27</definedName>
    <definedName name="Z_D77EBD73_782E_4A63_AC37_29D349B4D009_.wvu.PrintArea" localSheetId="10" hidden="1">'様式B(トンネル様式1P006)'!$B$2:$Y$27</definedName>
    <definedName name="Z_D77EBD73_782E_4A63_AC37_29D349B4D009_.wvu.PrintArea" localSheetId="11" hidden="1">'様式B(トンネル様式1P007)'!$B$2:$Y$27</definedName>
    <definedName name="Z_D77EBD73_782E_4A63_AC37_29D349B4D009_.wvu.PrintArea" localSheetId="12" hidden="1">'様式B(トンネル様式1P008)'!$B$2:$Y$27</definedName>
    <definedName name="Z_D77EBD73_782E_4A63_AC37_29D349B4D009_.wvu.PrintArea" localSheetId="13" hidden="1">'様式B(トンネル様式1P009)'!$B$2:$Y$27</definedName>
    <definedName name="Z_D77EBD73_782E_4A63_AC37_29D349B4D009_.wvu.PrintArea" localSheetId="14" hidden="1">'様式B(トンネル様式1P010)'!$B$2:$Y$27</definedName>
    <definedName name="Z_D77EBD73_782E_4A63_AC37_29D349B4D009_.wvu.PrintArea" localSheetId="15" hidden="1">'様式B(トンネル様式1P011)'!$B$2:$Y$27</definedName>
    <definedName name="Z_D77EBD73_782E_4A63_AC37_29D349B4D009_.wvu.PrintArea" localSheetId="16" hidden="1">'様式B(トンネル様式1P012)'!$B$2:$Y$27</definedName>
    <definedName name="Z_D77EBD73_782E_4A63_AC37_29D349B4D009_.wvu.PrintArea" localSheetId="17" hidden="1">'様式B(トンネル様式1P013)'!$B$2:$Y$27</definedName>
    <definedName name="Z_D77EBD73_782E_4A63_AC37_29D349B4D009_.wvu.PrintArea" localSheetId="18" hidden="1">'様式B(トンネル様式1P014)'!$B$2:$Y$27</definedName>
    <definedName name="Z_D77EBD73_782E_4A63_AC37_29D349B4D009_.wvu.PrintArea" localSheetId="19" hidden="1">'様式B(トンネル様式1P015)'!$B$2:$Y$27</definedName>
    <definedName name="Z_D77EBD73_782E_4A63_AC37_29D349B4D009_.wvu.PrintArea" localSheetId="20" hidden="1">'様式B(トンネル様式1P016)'!$B$2:$Y$27</definedName>
    <definedName name="Z_D77EBD73_782E_4A63_AC37_29D349B4D009_.wvu.PrintArea" localSheetId="21" hidden="1">'様式B(トンネル様式1P017)'!$B$2:$Y$27</definedName>
    <definedName name="Z_D77EBD73_782E_4A63_AC37_29D349B4D009_.wvu.PrintArea" localSheetId="22" hidden="1">'様式B(トンネル様式1P018)'!$B$2:$Y$27</definedName>
    <definedName name="Z_D77EBD73_782E_4A63_AC37_29D349B4D009_.wvu.PrintArea" localSheetId="23" hidden="1">'様式B(トンネル様式1P019)'!$B$2:$Y$27</definedName>
    <definedName name="Z_D77EBD73_782E_4A63_AC37_29D349B4D009_.wvu.PrintArea" localSheetId="24" hidden="1">'様式B(トンネル様式1P020)'!$B$2:$Y$27</definedName>
    <definedName name="Z_D77EBD73_782E_4A63_AC37_29D349B4D009_.wvu.PrintArea" localSheetId="25" hidden="1">'様式B(トンネル様式1P021)'!$B$2:$Y$27</definedName>
    <definedName name="Z_D77EBD73_782E_4A63_AC37_29D349B4D009_.wvu.PrintArea" localSheetId="26" hidden="1">'様式B(トンネル様式1P022)'!$B$2:$Y$27</definedName>
    <definedName name="Z_D77EBD73_782E_4A63_AC37_29D349B4D009_.wvu.PrintArea" localSheetId="27" hidden="1">'様式B(トンネル様式1P023)'!$B$2:$Y$27</definedName>
    <definedName name="Z_D77EBD73_782E_4A63_AC37_29D349B4D009_.wvu.PrintArea" localSheetId="28" hidden="1">'様式C-1-1'!$B$2:$Y$43</definedName>
    <definedName name="Z_D77EBD73_782E_4A63_AC37_29D349B4D009_.wvu.PrintArea" localSheetId="29" hidden="1">'様式C-1-2'!#REF!</definedName>
    <definedName name="Z_D77EBD73_782E_4A63_AC37_29D349B4D009_.wvu.PrintArea" localSheetId="30" hidden="1">'様式C-2'!$B$2:$Z$21</definedName>
    <definedName name="Z_D77EBD73_782E_4A63_AC37_29D349B4D009_.wvu.PrintArea" localSheetId="31" hidden="1">'様式D-1-1(トンネル様式2P001)'!$B$2:$W$40</definedName>
    <definedName name="Z_D77EBD73_782E_4A63_AC37_29D349B4D009_.wvu.PrintArea" localSheetId="33" hidden="1">'様式D-2-1'!$B$3:$AI$18</definedName>
    <definedName name="Z_D77EBD73_782E_4A63_AC37_29D349B4D009_.wvu.PrintArea" localSheetId="34" hidden="1">'様式D-2-1´'!$B$3:$AI$18</definedName>
    <definedName name="Z_D77EBD73_782E_4A63_AC37_29D349B4D009_.wvu.PrintArea" localSheetId="35" hidden="1">'様式D-3_S00'!$B$3:$AO$46</definedName>
    <definedName name="その他">'(参考)リスト'!$C$45</definedName>
    <definedName name="その他施設">'(参考)リスト'!$C$76:$C$80</definedName>
    <definedName name="外力">'(参考)リスト'!$E$16:$E$23</definedName>
    <definedName name="換気施設">'(参考)リスト'!$C$55:$C$59</definedName>
    <definedName name="坑門">'(参考)リスト'!$C$16:$C$29</definedName>
    <definedName name="材質劣化">'(参考)リスト'!$E$25:$E$30</definedName>
    <definedName name="照明施設">'(参考)リスト'!$C$51:$C$53</definedName>
    <definedName name="対象箇所" localSheetId="1">テーブル1[対象箇所]</definedName>
    <definedName name="対象箇所" localSheetId="4">[1]!テーブル1[対象箇所]</definedName>
    <definedName name="対象箇所" localSheetId="6">テーブル1[対象箇所]</definedName>
    <definedName name="対象箇所" localSheetId="7">テーブル1[対象箇所]</definedName>
    <definedName name="対象箇所" localSheetId="8">テーブル1[対象箇所]</definedName>
    <definedName name="対象箇所" localSheetId="9">テーブル1[対象箇所]</definedName>
    <definedName name="対象箇所" localSheetId="10">テーブル1[対象箇所]</definedName>
    <definedName name="対象箇所" localSheetId="11">テーブル1[対象箇所]</definedName>
    <definedName name="対象箇所" localSheetId="12">テーブル1[対象箇所]</definedName>
    <definedName name="対象箇所" localSheetId="13">テーブル1[対象箇所]</definedName>
    <definedName name="対象箇所" localSheetId="14">テーブル1[対象箇所]</definedName>
    <definedName name="対象箇所" localSheetId="15">テーブル1[対象箇所]</definedName>
    <definedName name="対象箇所" localSheetId="16">テーブル1[対象箇所]</definedName>
    <definedName name="対象箇所" localSheetId="17">テーブル1[対象箇所]</definedName>
    <definedName name="対象箇所" localSheetId="18">テーブル1[対象箇所]</definedName>
    <definedName name="対象箇所" localSheetId="19">テーブル1[対象箇所]</definedName>
    <definedName name="対象箇所" localSheetId="20">テーブル1[対象箇所]</definedName>
    <definedName name="対象箇所" localSheetId="21">テーブル1[対象箇所]</definedName>
    <definedName name="対象箇所" localSheetId="22">テーブル1[対象箇所]</definedName>
    <definedName name="対象箇所" localSheetId="23">テーブル1[対象箇所]</definedName>
    <definedName name="対象箇所" localSheetId="24">テーブル1[対象箇所]</definedName>
    <definedName name="対象箇所" localSheetId="25">テーブル1[対象箇所]</definedName>
    <definedName name="対象箇所" localSheetId="26">テーブル1[対象箇所]</definedName>
    <definedName name="対象箇所" localSheetId="27">テーブル1[対象箇所]</definedName>
    <definedName name="対象箇所" localSheetId="35">[2]!テーブル1[対象箇所]</definedName>
    <definedName name="対象箇所">テーブル1[対象箇所]</definedName>
    <definedName name="天井板">'(参考)リスト'!$C$34:$C$36</definedName>
    <definedName name="内装板">'(参考)リスト'!$C$31:$C$32</definedName>
    <definedName name="非常用施設">'(参考)リスト'!$C$61:$C$74</definedName>
    <definedName name="覆工">'(参考)リスト'!$C$16:$C$29</definedName>
    <definedName name="覆工・坑門">'(参考)リスト'!$C$16:$C$29</definedName>
    <definedName name="路面">'(参考)リスト'!$C$38:$C$43</definedName>
    <definedName name="漏水">'(参考)リスト'!$E$32:$E$38</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F3021" i="83" l="1"/>
  <c r="AF202" i="83"/>
  <c r="AF5698" i="83" l="1"/>
  <c r="AF5651" i="83"/>
  <c r="AF3585" i="83"/>
  <c r="AF3207" i="83"/>
  <c r="AE3209" i="83"/>
  <c r="AJ3210" i="83"/>
  <c r="AE2832" i="83" l="1"/>
  <c r="AE2784" i="83"/>
  <c r="AE5701" i="83" l="1"/>
  <c r="AE1938" i="83"/>
  <c r="AE1563" i="83"/>
  <c r="AE1421" i="83"/>
  <c r="R726" i="60" l="1"/>
  <c r="R725" i="60"/>
  <c r="R724" i="60"/>
  <c r="R723" i="60"/>
  <c r="R722" i="60"/>
  <c r="R727" i="60" l="1"/>
  <c r="D16" i="106"/>
  <c r="Q15" i="106"/>
  <c r="O15" i="106"/>
  <c r="M15" i="106"/>
  <c r="Y13" i="106"/>
  <c r="D13" i="106"/>
  <c r="Q11" i="106"/>
  <c r="O11" i="106"/>
  <c r="M11" i="106"/>
  <c r="D10" i="106"/>
  <c r="Y7" i="106"/>
  <c r="Q7" i="106"/>
  <c r="O7" i="106"/>
  <c r="M7" i="106"/>
  <c r="D7" i="106"/>
  <c r="K6" i="106"/>
  <c r="E6" i="106"/>
  <c r="W5" i="106"/>
  <c r="Q5" i="106"/>
  <c r="K5" i="106"/>
  <c r="E5" i="106"/>
  <c r="D4" i="106"/>
  <c r="P3" i="106"/>
  <c r="J3" i="106"/>
  <c r="D3" i="106"/>
  <c r="D16" i="105"/>
  <c r="Q15" i="105"/>
  <c r="O15" i="105"/>
  <c r="M15" i="105"/>
  <c r="Y13" i="105"/>
  <c r="D13" i="105"/>
  <c r="Q11" i="105"/>
  <c r="O11" i="105"/>
  <c r="M11" i="105"/>
  <c r="D10" i="105"/>
  <c r="Y7" i="105"/>
  <c r="Q7" i="105"/>
  <c r="O7" i="105"/>
  <c r="M7" i="105"/>
  <c r="D7" i="105"/>
  <c r="K6" i="105"/>
  <c r="E6" i="105"/>
  <c r="W5" i="105"/>
  <c r="Q5" i="105"/>
  <c r="K5" i="105"/>
  <c r="E5" i="105"/>
  <c r="D4" i="105"/>
  <c r="P3" i="105"/>
  <c r="J3" i="105"/>
  <c r="D3" i="105"/>
  <c r="D16" i="104"/>
  <c r="Q15" i="104"/>
  <c r="O15" i="104"/>
  <c r="M15" i="104"/>
  <c r="Y13" i="104"/>
  <c r="D13" i="104"/>
  <c r="Q11" i="104"/>
  <c r="O11" i="104"/>
  <c r="M11" i="104"/>
  <c r="D10" i="104"/>
  <c r="Y7" i="104"/>
  <c r="Q7" i="104"/>
  <c r="O7" i="104"/>
  <c r="M7" i="104"/>
  <c r="D7" i="104"/>
  <c r="K6" i="104"/>
  <c r="E6" i="104"/>
  <c r="W5" i="104"/>
  <c r="Q5" i="104"/>
  <c r="K5" i="104"/>
  <c r="E5" i="104"/>
  <c r="D4" i="104"/>
  <c r="P3" i="104"/>
  <c r="J3" i="104"/>
  <c r="D3" i="104"/>
  <c r="D16" i="103"/>
  <c r="Q15" i="103"/>
  <c r="O15" i="103"/>
  <c r="M15" i="103"/>
  <c r="Y13" i="103"/>
  <c r="D13" i="103"/>
  <c r="Q11" i="103"/>
  <c r="O11" i="103"/>
  <c r="M11" i="103"/>
  <c r="D10" i="103"/>
  <c r="Y7" i="103"/>
  <c r="Q7" i="103"/>
  <c r="O7" i="103"/>
  <c r="M7" i="103"/>
  <c r="D7" i="103"/>
  <c r="K6" i="103"/>
  <c r="E6" i="103"/>
  <c r="W5" i="103"/>
  <c r="Q5" i="103"/>
  <c r="K5" i="103"/>
  <c r="E5" i="103"/>
  <c r="D4" i="103"/>
  <c r="P3" i="103"/>
  <c r="J3" i="103"/>
  <c r="D3" i="103"/>
  <c r="D16" i="102"/>
  <c r="Q15" i="102"/>
  <c r="O15" i="102"/>
  <c r="M15" i="102"/>
  <c r="Y13" i="102"/>
  <c r="D13" i="102"/>
  <c r="Q11" i="102"/>
  <c r="O11" i="102"/>
  <c r="M11" i="102"/>
  <c r="D10" i="102"/>
  <c r="Y7" i="102"/>
  <c r="Q7" i="102"/>
  <c r="O7" i="102"/>
  <c r="M7" i="102"/>
  <c r="D7" i="102"/>
  <c r="K6" i="102"/>
  <c r="E6" i="102"/>
  <c r="W5" i="102"/>
  <c r="Q5" i="102"/>
  <c r="K5" i="102"/>
  <c r="E5" i="102"/>
  <c r="D4" i="102"/>
  <c r="P3" i="102"/>
  <c r="J3" i="102"/>
  <c r="D3" i="102"/>
  <c r="D16" i="101"/>
  <c r="Q15" i="101"/>
  <c r="O15" i="101"/>
  <c r="M15" i="101"/>
  <c r="Y13" i="101"/>
  <c r="D13" i="101"/>
  <c r="Q11" i="101"/>
  <c r="O11" i="101"/>
  <c r="M11" i="101"/>
  <c r="D10" i="101"/>
  <c r="Y7" i="101"/>
  <c r="Q7" i="101"/>
  <c r="O7" i="101"/>
  <c r="M7" i="101"/>
  <c r="D7" i="101"/>
  <c r="K6" i="101"/>
  <c r="E6" i="101"/>
  <c r="W5" i="101"/>
  <c r="Q5" i="101"/>
  <c r="K5" i="101"/>
  <c r="E5" i="101"/>
  <c r="D4" i="101"/>
  <c r="P3" i="101"/>
  <c r="J3" i="101"/>
  <c r="D3" i="101"/>
  <c r="D16" i="100"/>
  <c r="Q15" i="100"/>
  <c r="O15" i="100"/>
  <c r="M15" i="100"/>
  <c r="Y13" i="100"/>
  <c r="D13" i="100"/>
  <c r="Q11" i="100"/>
  <c r="O11" i="100"/>
  <c r="M11" i="100"/>
  <c r="D10" i="100"/>
  <c r="Y7" i="100"/>
  <c r="Q7" i="100"/>
  <c r="O7" i="100"/>
  <c r="M7" i="100"/>
  <c r="D7" i="100"/>
  <c r="K6" i="100"/>
  <c r="E6" i="100"/>
  <c r="W5" i="100"/>
  <c r="Q5" i="100"/>
  <c r="K5" i="100"/>
  <c r="E5" i="100"/>
  <c r="D4" i="100"/>
  <c r="P3" i="100"/>
  <c r="J3" i="100"/>
  <c r="D3" i="100"/>
  <c r="D16" i="99"/>
  <c r="Q15" i="99"/>
  <c r="O15" i="99"/>
  <c r="M15" i="99"/>
  <c r="Y13" i="99"/>
  <c r="D13" i="99"/>
  <c r="Q11" i="99"/>
  <c r="O11" i="99"/>
  <c r="M11" i="99"/>
  <c r="D10" i="99"/>
  <c r="Y7" i="99"/>
  <c r="Q7" i="99"/>
  <c r="O7" i="99"/>
  <c r="M7" i="99"/>
  <c r="D7" i="99"/>
  <c r="K6" i="99"/>
  <c r="E6" i="99"/>
  <c r="W5" i="99"/>
  <c r="Q5" i="99"/>
  <c r="K5" i="99"/>
  <c r="E5" i="99"/>
  <c r="D4" i="99"/>
  <c r="P3" i="99"/>
  <c r="J3" i="99"/>
  <c r="D3" i="99"/>
  <c r="D16" i="98"/>
  <c r="Q15" i="98"/>
  <c r="O15" i="98"/>
  <c r="M15" i="98"/>
  <c r="Y13" i="98"/>
  <c r="D13" i="98"/>
  <c r="Q11" i="98"/>
  <c r="O11" i="98"/>
  <c r="M11" i="98"/>
  <c r="D10" i="98"/>
  <c r="Y7" i="98"/>
  <c r="Q7" i="98"/>
  <c r="O7" i="98"/>
  <c r="M7" i="98"/>
  <c r="D7" i="98"/>
  <c r="K6" i="98"/>
  <c r="E6" i="98"/>
  <c r="W5" i="98"/>
  <c r="Q5" i="98"/>
  <c r="K5" i="98"/>
  <c r="E5" i="98"/>
  <c r="D4" i="98"/>
  <c r="P3" i="98"/>
  <c r="J3" i="98"/>
  <c r="D3" i="98"/>
  <c r="D16" i="97"/>
  <c r="Q15" i="97"/>
  <c r="O15" i="97"/>
  <c r="M15" i="97"/>
  <c r="Y13" i="97"/>
  <c r="D13" i="97"/>
  <c r="Q11" i="97"/>
  <c r="O11" i="97"/>
  <c r="M11" i="97"/>
  <c r="D10" i="97"/>
  <c r="Y7" i="97"/>
  <c r="Q7" i="97"/>
  <c r="O7" i="97"/>
  <c r="M7" i="97"/>
  <c r="D7" i="97"/>
  <c r="K6" i="97"/>
  <c r="E6" i="97"/>
  <c r="W5" i="97"/>
  <c r="Q5" i="97"/>
  <c r="K5" i="97"/>
  <c r="E5" i="97"/>
  <c r="D4" i="97"/>
  <c r="P3" i="97"/>
  <c r="J3" i="97"/>
  <c r="D3" i="97"/>
  <c r="D16" i="96"/>
  <c r="Q15" i="96"/>
  <c r="O15" i="96"/>
  <c r="M15" i="96"/>
  <c r="Y13" i="96"/>
  <c r="D13" i="96"/>
  <c r="Q11" i="96"/>
  <c r="O11" i="96"/>
  <c r="M11" i="96"/>
  <c r="D10" i="96"/>
  <c r="Y7" i="96"/>
  <c r="Q7" i="96"/>
  <c r="O7" i="96"/>
  <c r="M7" i="96"/>
  <c r="D7" i="96"/>
  <c r="K6" i="96"/>
  <c r="E6" i="96"/>
  <c r="W5" i="96"/>
  <c r="Q5" i="96"/>
  <c r="K5" i="96"/>
  <c r="E5" i="96"/>
  <c r="D4" i="96"/>
  <c r="P3" i="96"/>
  <c r="J3" i="96"/>
  <c r="D3" i="96"/>
  <c r="D16" i="95"/>
  <c r="Q15" i="95"/>
  <c r="O15" i="95"/>
  <c r="M15" i="95"/>
  <c r="Y13" i="95"/>
  <c r="D13" i="95"/>
  <c r="Q11" i="95"/>
  <c r="O11" i="95"/>
  <c r="M11" i="95"/>
  <c r="D10" i="95"/>
  <c r="Y7" i="95"/>
  <c r="Q7" i="95"/>
  <c r="O7" i="95"/>
  <c r="M7" i="95"/>
  <c r="D7" i="95"/>
  <c r="K6" i="95"/>
  <c r="E6" i="95"/>
  <c r="W5" i="95"/>
  <c r="Q5" i="95"/>
  <c r="K5" i="95"/>
  <c r="E5" i="95"/>
  <c r="D4" i="95"/>
  <c r="P3" i="95"/>
  <c r="J3" i="95"/>
  <c r="D3" i="95"/>
  <c r="D16" i="94"/>
  <c r="Q15" i="94"/>
  <c r="O15" i="94"/>
  <c r="M15" i="94"/>
  <c r="Y13" i="94"/>
  <c r="D13" i="94"/>
  <c r="Q11" i="94"/>
  <c r="O11" i="94"/>
  <c r="M11" i="94"/>
  <c r="D10" i="94"/>
  <c r="Y7" i="94"/>
  <c r="Q7" i="94"/>
  <c r="O7" i="94"/>
  <c r="M7" i="94"/>
  <c r="D7" i="94"/>
  <c r="K6" i="94"/>
  <c r="E6" i="94"/>
  <c r="W5" i="94"/>
  <c r="Q5" i="94"/>
  <c r="K5" i="94"/>
  <c r="E5" i="94"/>
  <c r="D4" i="94"/>
  <c r="P3" i="94"/>
  <c r="J3" i="94"/>
  <c r="D3" i="94"/>
  <c r="D16" i="93"/>
  <c r="Q15" i="93"/>
  <c r="O15" i="93"/>
  <c r="M15" i="93"/>
  <c r="Y13" i="93"/>
  <c r="D13" i="93"/>
  <c r="Q11" i="93"/>
  <c r="O11" i="93"/>
  <c r="M11" i="93"/>
  <c r="D10" i="93"/>
  <c r="Y7" i="93"/>
  <c r="Q7" i="93"/>
  <c r="O7" i="93"/>
  <c r="M7" i="93"/>
  <c r="D7" i="93"/>
  <c r="K6" i="93"/>
  <c r="E6" i="93"/>
  <c r="W5" i="93"/>
  <c r="Q5" i="93"/>
  <c r="K5" i="93"/>
  <c r="E5" i="93"/>
  <c r="D4" i="93"/>
  <c r="P3" i="93"/>
  <c r="J3" i="93"/>
  <c r="D3" i="93"/>
  <c r="D16" i="92"/>
  <c r="Q15" i="92"/>
  <c r="O15" i="92"/>
  <c r="M15" i="92"/>
  <c r="Y13" i="92"/>
  <c r="D13" i="92"/>
  <c r="Q11" i="92"/>
  <c r="O11" i="92"/>
  <c r="M11" i="92"/>
  <c r="D10" i="92"/>
  <c r="Y7" i="92"/>
  <c r="Q7" i="92"/>
  <c r="O7" i="92"/>
  <c r="M7" i="92"/>
  <c r="D7" i="92"/>
  <c r="K6" i="92"/>
  <c r="E6" i="92"/>
  <c r="W5" i="92"/>
  <c r="Q5" i="92"/>
  <c r="K5" i="92"/>
  <c r="E5" i="92"/>
  <c r="D4" i="92"/>
  <c r="P3" i="92"/>
  <c r="J3" i="92"/>
  <c r="D3" i="92"/>
  <c r="D16" i="91"/>
  <c r="Q15" i="91"/>
  <c r="O15" i="91"/>
  <c r="M15" i="91"/>
  <c r="Y13" i="91"/>
  <c r="D13" i="91"/>
  <c r="Q11" i="91"/>
  <c r="O11" i="91"/>
  <c r="M11" i="91"/>
  <c r="D10" i="91"/>
  <c r="Y7" i="91"/>
  <c r="Q7" i="91"/>
  <c r="O7" i="91"/>
  <c r="M7" i="91"/>
  <c r="D7" i="91"/>
  <c r="K6" i="91"/>
  <c r="E6" i="91"/>
  <c r="W5" i="91"/>
  <c r="Q5" i="91"/>
  <c r="K5" i="91"/>
  <c r="E5" i="91"/>
  <c r="D4" i="91"/>
  <c r="P3" i="91"/>
  <c r="J3" i="91"/>
  <c r="D3" i="91"/>
  <c r="D16" i="90"/>
  <c r="Q15" i="90"/>
  <c r="O15" i="90"/>
  <c r="M15" i="90"/>
  <c r="Y13" i="90"/>
  <c r="D13" i="90"/>
  <c r="Q11" i="90"/>
  <c r="O11" i="90"/>
  <c r="M11" i="90"/>
  <c r="D10" i="90"/>
  <c r="Y7" i="90"/>
  <c r="Q7" i="90"/>
  <c r="O7" i="90"/>
  <c r="M7" i="90"/>
  <c r="D7" i="90"/>
  <c r="K6" i="90"/>
  <c r="E6" i="90"/>
  <c r="W5" i="90"/>
  <c r="Q5" i="90"/>
  <c r="K5" i="90"/>
  <c r="E5" i="90"/>
  <c r="D4" i="90"/>
  <c r="P3" i="90"/>
  <c r="J3" i="90"/>
  <c r="D3" i="90"/>
  <c r="D16" i="89"/>
  <c r="Q15" i="89"/>
  <c r="O15" i="89"/>
  <c r="M15" i="89"/>
  <c r="Y13" i="89"/>
  <c r="D13" i="89"/>
  <c r="Q11" i="89"/>
  <c r="O11" i="89"/>
  <c r="M11" i="89"/>
  <c r="D10" i="89"/>
  <c r="Y7" i="89"/>
  <c r="Q7" i="89"/>
  <c r="O7" i="89"/>
  <c r="M7" i="89"/>
  <c r="D7" i="89"/>
  <c r="K6" i="89"/>
  <c r="E6" i="89"/>
  <c r="W5" i="89"/>
  <c r="Q5" i="89"/>
  <c r="K5" i="89"/>
  <c r="E5" i="89"/>
  <c r="D4" i="89"/>
  <c r="P3" i="89"/>
  <c r="J3" i="89"/>
  <c r="D3" i="89"/>
  <c r="D16" i="88"/>
  <c r="Q15" i="88"/>
  <c r="O15" i="88"/>
  <c r="M15" i="88"/>
  <c r="Y13" i="88"/>
  <c r="D13" i="88"/>
  <c r="Q11" i="88"/>
  <c r="O11" i="88"/>
  <c r="M11" i="88"/>
  <c r="D10" i="88"/>
  <c r="Y7" i="88"/>
  <c r="Q7" i="88"/>
  <c r="O7" i="88"/>
  <c r="M7" i="88"/>
  <c r="D7" i="88"/>
  <c r="K6" i="88"/>
  <c r="E6" i="88"/>
  <c r="W5" i="88"/>
  <c r="Q5" i="88"/>
  <c r="K5" i="88"/>
  <c r="E5" i="88"/>
  <c r="D4" i="88"/>
  <c r="P3" i="88"/>
  <c r="J3" i="88"/>
  <c r="D3" i="88"/>
  <c r="D16" i="87"/>
  <c r="Q15" i="87"/>
  <c r="O15" i="87"/>
  <c r="M15" i="87"/>
  <c r="Y13" i="87"/>
  <c r="D13" i="87"/>
  <c r="Q11" i="87"/>
  <c r="O11" i="87"/>
  <c r="M11" i="87"/>
  <c r="D10" i="87"/>
  <c r="Y7" i="87"/>
  <c r="Q7" i="87"/>
  <c r="O7" i="87"/>
  <c r="M7" i="87"/>
  <c r="D7" i="87"/>
  <c r="K6" i="87"/>
  <c r="E6" i="87"/>
  <c r="W5" i="87"/>
  <c r="Q5" i="87"/>
  <c r="K5" i="87"/>
  <c r="E5" i="87"/>
  <c r="D4" i="87"/>
  <c r="P3" i="87"/>
  <c r="J3" i="87"/>
  <c r="D3" i="87"/>
  <c r="D16" i="86"/>
  <c r="Q15" i="86"/>
  <c r="O15" i="86"/>
  <c r="M15" i="86"/>
  <c r="Y13" i="86"/>
  <c r="D13" i="86"/>
  <c r="Q11" i="86"/>
  <c r="O11" i="86"/>
  <c r="M11" i="86"/>
  <c r="D10" i="86"/>
  <c r="Y7" i="86"/>
  <c r="Q7" i="86"/>
  <c r="O7" i="86"/>
  <c r="M7" i="86"/>
  <c r="D7" i="86"/>
  <c r="K6" i="86"/>
  <c r="E6" i="86"/>
  <c r="W5" i="86"/>
  <c r="Q5" i="86"/>
  <c r="K5" i="86"/>
  <c r="E5" i="86"/>
  <c r="D4" i="86"/>
  <c r="P3" i="86"/>
  <c r="J3" i="86"/>
  <c r="D3" i="86"/>
  <c r="Y13" i="85"/>
  <c r="Y7" i="85"/>
  <c r="Q15" i="85"/>
  <c r="Q11" i="85"/>
  <c r="Q7" i="85"/>
  <c r="O15" i="85"/>
  <c r="O11" i="85"/>
  <c r="O7" i="85"/>
  <c r="M15" i="85"/>
  <c r="M11" i="85"/>
  <c r="M7" i="85"/>
  <c r="Q5" i="85"/>
  <c r="K6" i="85"/>
  <c r="K5" i="85"/>
  <c r="E6" i="85"/>
  <c r="E5" i="85"/>
  <c r="P3" i="85"/>
  <c r="J3" i="85"/>
  <c r="D4" i="85"/>
  <c r="D3" i="85"/>
  <c r="D16" i="85"/>
  <c r="D13" i="85"/>
  <c r="D10" i="85"/>
  <c r="D7" i="85"/>
  <c r="W5" i="85"/>
  <c r="B184" i="56" l="1"/>
  <c r="C184" i="56"/>
  <c r="D184" i="56"/>
  <c r="E184" i="56"/>
  <c r="F184" i="56"/>
  <c r="G184" i="56"/>
  <c r="H184" i="56"/>
  <c r="I184" i="56"/>
  <c r="J184" i="56"/>
  <c r="K184" i="56"/>
  <c r="L184" i="56"/>
  <c r="M184" i="56"/>
  <c r="N184" i="56"/>
  <c r="O184" i="56"/>
  <c r="P184" i="56"/>
  <c r="Q184" i="56"/>
  <c r="R184" i="56"/>
  <c r="S184" i="56"/>
  <c r="T184" i="56"/>
  <c r="U184" i="56"/>
  <c r="V184" i="56"/>
  <c r="W184" i="56"/>
  <c r="X184" i="56"/>
  <c r="Y184" i="56"/>
  <c r="Z184" i="56"/>
  <c r="AA184" i="56"/>
  <c r="AB184" i="56"/>
  <c r="AC184" i="56"/>
  <c r="AD184" i="56"/>
  <c r="AE184" i="56"/>
  <c r="AF184" i="56"/>
  <c r="AG184" i="56"/>
  <c r="AH184" i="56"/>
  <c r="AI184" i="56"/>
  <c r="AJ184" i="56"/>
  <c r="AK184" i="56"/>
  <c r="AL184" i="56"/>
  <c r="AM184" i="56"/>
  <c r="AN184" i="56"/>
  <c r="B183" i="56"/>
  <c r="C183" i="56"/>
  <c r="D183" i="56"/>
  <c r="E183" i="56"/>
  <c r="F183" i="56"/>
  <c r="G183" i="56"/>
  <c r="H183" i="56"/>
  <c r="I183" i="56"/>
  <c r="J183" i="56"/>
  <c r="K183" i="56"/>
  <c r="L183" i="56"/>
  <c r="M183" i="56"/>
  <c r="N183" i="56"/>
  <c r="O183" i="56"/>
  <c r="P183" i="56"/>
  <c r="Q183" i="56"/>
  <c r="R183" i="56"/>
  <c r="S183" i="56"/>
  <c r="T183" i="56"/>
  <c r="U183" i="56"/>
  <c r="V183" i="56"/>
  <c r="W183" i="56"/>
  <c r="X183" i="56"/>
  <c r="Y183" i="56"/>
  <c r="Z183" i="56"/>
  <c r="AA183" i="56"/>
  <c r="AB183" i="56"/>
  <c r="AC183" i="56"/>
  <c r="AD183" i="56"/>
  <c r="AE183" i="56"/>
  <c r="AF183" i="56"/>
  <c r="AG183" i="56"/>
  <c r="AH183" i="56"/>
  <c r="AI183" i="56"/>
  <c r="AJ183" i="56"/>
  <c r="AK183" i="56"/>
  <c r="AL183" i="56"/>
  <c r="AM183" i="56"/>
  <c r="AN183" i="56"/>
  <c r="B182" i="56"/>
  <c r="C182" i="56"/>
  <c r="D182" i="56"/>
  <c r="E182" i="56"/>
  <c r="F182" i="56"/>
  <c r="G182" i="56"/>
  <c r="H182" i="56"/>
  <c r="I182" i="56"/>
  <c r="J182" i="56"/>
  <c r="K182" i="56"/>
  <c r="L182" i="56"/>
  <c r="M182" i="56"/>
  <c r="N182" i="56"/>
  <c r="O182" i="56"/>
  <c r="P182" i="56"/>
  <c r="Q182" i="56"/>
  <c r="R182" i="56"/>
  <c r="S182" i="56"/>
  <c r="T182" i="56"/>
  <c r="U182" i="56"/>
  <c r="V182" i="56"/>
  <c r="W182" i="56"/>
  <c r="X182" i="56"/>
  <c r="Y182" i="56"/>
  <c r="Z182" i="56"/>
  <c r="AA182" i="56"/>
  <c r="AB182" i="56"/>
  <c r="AC182" i="56"/>
  <c r="AD182" i="56"/>
  <c r="AE182" i="56"/>
  <c r="AF182" i="56"/>
  <c r="AG182" i="56"/>
  <c r="AH182" i="56"/>
  <c r="AI182" i="56"/>
  <c r="AJ182" i="56"/>
  <c r="AK182" i="56"/>
  <c r="AL182" i="56"/>
  <c r="AM182" i="56"/>
  <c r="AN182" i="56"/>
  <c r="B181" i="56"/>
  <c r="C181" i="56"/>
  <c r="D181" i="56"/>
  <c r="E181" i="56"/>
  <c r="F181" i="56"/>
  <c r="G181" i="56"/>
  <c r="H181" i="56"/>
  <c r="I181" i="56"/>
  <c r="J181" i="56"/>
  <c r="K181" i="56"/>
  <c r="L181" i="56"/>
  <c r="M181" i="56"/>
  <c r="N181" i="56"/>
  <c r="O181" i="56"/>
  <c r="P181" i="56"/>
  <c r="Q181" i="56"/>
  <c r="R181" i="56"/>
  <c r="S181" i="56"/>
  <c r="T181" i="56"/>
  <c r="U181" i="56"/>
  <c r="V181" i="56"/>
  <c r="W181" i="56"/>
  <c r="X181" i="56"/>
  <c r="Y181" i="56"/>
  <c r="Z181" i="56"/>
  <c r="AA181" i="56"/>
  <c r="AB181" i="56"/>
  <c r="AC181" i="56"/>
  <c r="AD181" i="56"/>
  <c r="AE181" i="56"/>
  <c r="AF181" i="56"/>
  <c r="AG181" i="56"/>
  <c r="AH181" i="56"/>
  <c r="AI181" i="56"/>
  <c r="AJ181" i="56"/>
  <c r="AK181" i="56"/>
  <c r="AL181" i="56"/>
  <c r="AM181" i="56"/>
  <c r="AN181" i="56"/>
  <c r="B180" i="56"/>
  <c r="C180" i="56"/>
  <c r="D180" i="56"/>
  <c r="E180" i="56"/>
  <c r="F180" i="56"/>
  <c r="G180" i="56"/>
  <c r="H180" i="56"/>
  <c r="I180" i="56"/>
  <c r="J180" i="56"/>
  <c r="K180" i="56"/>
  <c r="L180" i="56"/>
  <c r="M180" i="56"/>
  <c r="N180" i="56"/>
  <c r="O180" i="56"/>
  <c r="P180" i="56"/>
  <c r="Q180" i="56"/>
  <c r="R180" i="56"/>
  <c r="S180" i="56"/>
  <c r="T180" i="56"/>
  <c r="U180" i="56"/>
  <c r="V180" i="56"/>
  <c r="W180" i="56"/>
  <c r="X180" i="56"/>
  <c r="Y180" i="56"/>
  <c r="Z180" i="56"/>
  <c r="AA180" i="56"/>
  <c r="AB180" i="56"/>
  <c r="AC180" i="56"/>
  <c r="AD180" i="56"/>
  <c r="AE180" i="56"/>
  <c r="AF180" i="56"/>
  <c r="AG180" i="56"/>
  <c r="AH180" i="56"/>
  <c r="AI180" i="56"/>
  <c r="AJ180" i="56"/>
  <c r="AK180" i="56"/>
  <c r="AL180" i="56"/>
  <c r="AM180" i="56"/>
  <c r="AN180" i="56"/>
  <c r="B179" i="56"/>
  <c r="C179" i="56"/>
  <c r="D179" i="56"/>
  <c r="E179" i="56"/>
  <c r="F179" i="56"/>
  <c r="G179" i="56"/>
  <c r="H179" i="56"/>
  <c r="I179" i="56"/>
  <c r="L179" i="56"/>
  <c r="M179" i="56"/>
  <c r="N179" i="56"/>
  <c r="O179" i="56"/>
  <c r="P179" i="56"/>
  <c r="Q179" i="56"/>
  <c r="R179" i="56"/>
  <c r="S179" i="56"/>
  <c r="T179" i="56"/>
  <c r="V179" i="56"/>
  <c r="W179" i="56"/>
  <c r="X179" i="56"/>
  <c r="Y179" i="56"/>
  <c r="AA179" i="56"/>
  <c r="AC179" i="56"/>
  <c r="AD179" i="56"/>
  <c r="AE179" i="56"/>
  <c r="AF179" i="56"/>
  <c r="AG179" i="56"/>
  <c r="AH179" i="56"/>
  <c r="AK179" i="56"/>
  <c r="AL179" i="56"/>
  <c r="AM179" i="56"/>
  <c r="AN179" i="56"/>
  <c r="B178" i="56"/>
  <c r="C178" i="56"/>
  <c r="D178" i="56"/>
  <c r="E178" i="56"/>
  <c r="F178" i="56"/>
  <c r="G178" i="56"/>
  <c r="H178" i="56"/>
  <c r="I178" i="56"/>
  <c r="J178" i="56"/>
  <c r="L178" i="56"/>
  <c r="M178" i="56"/>
  <c r="N178" i="56"/>
  <c r="O178" i="56"/>
  <c r="P178" i="56"/>
  <c r="Q178" i="56"/>
  <c r="R178" i="56"/>
  <c r="S178" i="56"/>
  <c r="T178" i="56"/>
  <c r="V178" i="56"/>
  <c r="W178" i="56"/>
  <c r="X178" i="56"/>
  <c r="Y178" i="56"/>
  <c r="AA178" i="56"/>
  <c r="AC178" i="56"/>
  <c r="AD178" i="56"/>
  <c r="AE178" i="56"/>
  <c r="AF178" i="56"/>
  <c r="AG178" i="56"/>
  <c r="AH178" i="56"/>
  <c r="AI178" i="56"/>
  <c r="AK178" i="56"/>
  <c r="AL178" i="56"/>
  <c r="AM178" i="56"/>
  <c r="AN178" i="56"/>
  <c r="B177" i="56"/>
  <c r="C177" i="56"/>
  <c r="D177" i="56"/>
  <c r="E177" i="56"/>
  <c r="F177" i="56"/>
  <c r="G177" i="56"/>
  <c r="H177" i="56"/>
  <c r="I177" i="56"/>
  <c r="J177" i="56"/>
  <c r="K177" i="56"/>
  <c r="L177" i="56"/>
  <c r="M177" i="56"/>
  <c r="N177" i="56"/>
  <c r="O177" i="56"/>
  <c r="P177" i="56"/>
  <c r="Q177" i="56"/>
  <c r="R177" i="56"/>
  <c r="S177" i="56"/>
  <c r="T177" i="56"/>
  <c r="U177" i="56"/>
  <c r="V177" i="56"/>
  <c r="W177" i="56"/>
  <c r="X177" i="56"/>
  <c r="Y177" i="56"/>
  <c r="Z177" i="56"/>
  <c r="AA177" i="56"/>
  <c r="AB177" i="56"/>
  <c r="AC177" i="56"/>
  <c r="AD177" i="56"/>
  <c r="AE177" i="56"/>
  <c r="AF177" i="56"/>
  <c r="AG177" i="56"/>
  <c r="AH177" i="56"/>
  <c r="AI177" i="56"/>
  <c r="AJ177" i="56"/>
  <c r="AK177" i="56"/>
  <c r="AL177" i="56"/>
  <c r="AM177" i="56"/>
  <c r="AN177" i="56"/>
  <c r="B176" i="56"/>
  <c r="C176" i="56"/>
  <c r="D176" i="56"/>
  <c r="E176" i="56"/>
  <c r="F176" i="56"/>
  <c r="G176" i="56"/>
  <c r="H176" i="56"/>
  <c r="I176" i="56"/>
  <c r="J176" i="56"/>
  <c r="L176" i="56"/>
  <c r="M176" i="56"/>
  <c r="N176" i="56"/>
  <c r="O176" i="56"/>
  <c r="P176" i="56"/>
  <c r="Q176" i="56"/>
  <c r="R176" i="56"/>
  <c r="S176" i="56"/>
  <c r="T176" i="56"/>
  <c r="V176" i="56"/>
  <c r="W176" i="56"/>
  <c r="X176" i="56"/>
  <c r="Y176" i="56"/>
  <c r="AA176" i="56"/>
  <c r="AC176" i="56"/>
  <c r="AD176" i="56"/>
  <c r="AE176" i="56"/>
  <c r="AF176" i="56"/>
  <c r="AG176" i="56"/>
  <c r="AH176" i="56"/>
  <c r="AI176" i="56"/>
  <c r="AK176" i="56"/>
  <c r="AL176" i="56"/>
  <c r="AM176" i="56"/>
  <c r="AN176" i="56"/>
  <c r="B175" i="56"/>
  <c r="C175" i="56"/>
  <c r="D175" i="56"/>
  <c r="E175" i="56"/>
  <c r="F175" i="56"/>
  <c r="G175" i="56"/>
  <c r="H175" i="56"/>
  <c r="I175" i="56"/>
  <c r="J175" i="56"/>
  <c r="K175" i="56"/>
  <c r="L175" i="56"/>
  <c r="M175" i="56"/>
  <c r="N175" i="56"/>
  <c r="O175" i="56"/>
  <c r="P175" i="56"/>
  <c r="Q175" i="56"/>
  <c r="R175" i="56"/>
  <c r="S175" i="56"/>
  <c r="T175" i="56"/>
  <c r="U175" i="56"/>
  <c r="V175" i="56"/>
  <c r="W175" i="56"/>
  <c r="X175" i="56"/>
  <c r="Y175" i="56"/>
  <c r="Z175" i="56"/>
  <c r="AA175" i="56"/>
  <c r="AB175" i="56"/>
  <c r="AC175" i="56"/>
  <c r="AD175" i="56"/>
  <c r="AE175" i="56"/>
  <c r="AF175" i="56"/>
  <c r="AG175" i="56"/>
  <c r="AH175" i="56"/>
  <c r="AI175" i="56"/>
  <c r="AJ175" i="56"/>
  <c r="AK175" i="56"/>
  <c r="AL175" i="56"/>
  <c r="AM175" i="56"/>
  <c r="AN175" i="56"/>
  <c r="B174" i="56"/>
  <c r="C174" i="56"/>
  <c r="D174" i="56"/>
  <c r="E174" i="56"/>
  <c r="F174" i="56"/>
  <c r="G174" i="56"/>
  <c r="H174" i="56"/>
  <c r="I174" i="56"/>
  <c r="J174" i="56"/>
  <c r="K174" i="56"/>
  <c r="L174" i="56"/>
  <c r="M174" i="56"/>
  <c r="N174" i="56"/>
  <c r="O174" i="56"/>
  <c r="P174" i="56"/>
  <c r="Q174" i="56"/>
  <c r="R174" i="56"/>
  <c r="S174" i="56"/>
  <c r="T174" i="56"/>
  <c r="U174" i="56"/>
  <c r="V174" i="56"/>
  <c r="W174" i="56"/>
  <c r="X174" i="56"/>
  <c r="Y174" i="56"/>
  <c r="Z174" i="56"/>
  <c r="AA174" i="56"/>
  <c r="AB174" i="56"/>
  <c r="AC174" i="56"/>
  <c r="AD174" i="56"/>
  <c r="AE174" i="56"/>
  <c r="AF174" i="56"/>
  <c r="AG174" i="56"/>
  <c r="AH174" i="56"/>
  <c r="AI174" i="56"/>
  <c r="AJ174" i="56"/>
  <c r="AK174" i="56"/>
  <c r="AL174" i="56"/>
  <c r="AM174" i="56"/>
  <c r="AN174" i="56"/>
  <c r="B173" i="56"/>
  <c r="C173" i="56"/>
  <c r="D173" i="56"/>
  <c r="E173" i="56"/>
  <c r="F173" i="56"/>
  <c r="G173" i="56"/>
  <c r="H173" i="56"/>
  <c r="I173" i="56"/>
  <c r="J173" i="56"/>
  <c r="K173" i="56"/>
  <c r="L173" i="56"/>
  <c r="M173" i="56"/>
  <c r="N173" i="56"/>
  <c r="O173" i="56"/>
  <c r="P173" i="56"/>
  <c r="Q173" i="56"/>
  <c r="R173" i="56"/>
  <c r="S173" i="56"/>
  <c r="T173" i="56"/>
  <c r="U173" i="56"/>
  <c r="V173" i="56"/>
  <c r="W173" i="56"/>
  <c r="X173" i="56"/>
  <c r="Y173" i="56"/>
  <c r="Z173" i="56"/>
  <c r="AA173" i="56"/>
  <c r="AB173" i="56"/>
  <c r="AC173" i="56"/>
  <c r="AD173" i="56"/>
  <c r="AE173" i="56"/>
  <c r="AF173" i="56"/>
  <c r="AG173" i="56"/>
  <c r="AH173" i="56"/>
  <c r="AI173" i="56"/>
  <c r="AJ173" i="56"/>
  <c r="AK173" i="56"/>
  <c r="AL173" i="56"/>
  <c r="AM173" i="56"/>
  <c r="AN173" i="56"/>
  <c r="B172" i="56"/>
  <c r="C172" i="56"/>
  <c r="D172" i="56"/>
  <c r="E172" i="56"/>
  <c r="F172" i="56"/>
  <c r="G172" i="56"/>
  <c r="H172" i="56"/>
  <c r="I172" i="56"/>
  <c r="J172" i="56"/>
  <c r="L172" i="56"/>
  <c r="M172" i="56"/>
  <c r="N172" i="56"/>
  <c r="O172" i="56"/>
  <c r="P172" i="56"/>
  <c r="Q172" i="56"/>
  <c r="R172" i="56"/>
  <c r="S172" i="56"/>
  <c r="T172" i="56"/>
  <c r="V172" i="56"/>
  <c r="W172" i="56"/>
  <c r="X172" i="56"/>
  <c r="Y172" i="56"/>
  <c r="AA172" i="56"/>
  <c r="AC172" i="56"/>
  <c r="AD172" i="56"/>
  <c r="AE172" i="56"/>
  <c r="AF172" i="56"/>
  <c r="AG172" i="56"/>
  <c r="AH172" i="56"/>
  <c r="AI172" i="56"/>
  <c r="AK172" i="56"/>
  <c r="AL172" i="56"/>
  <c r="AM172" i="56"/>
  <c r="AN172" i="56"/>
  <c r="B171" i="56"/>
  <c r="C171" i="56"/>
  <c r="D171" i="56"/>
  <c r="E171" i="56"/>
  <c r="F171" i="56"/>
  <c r="G171" i="56"/>
  <c r="H171" i="56"/>
  <c r="I171" i="56"/>
  <c r="J171" i="56"/>
  <c r="K171" i="56"/>
  <c r="L171" i="56"/>
  <c r="M171" i="56"/>
  <c r="N171" i="56"/>
  <c r="O171" i="56"/>
  <c r="P171" i="56"/>
  <c r="Q171" i="56"/>
  <c r="R171" i="56"/>
  <c r="S171" i="56"/>
  <c r="T171" i="56"/>
  <c r="U171" i="56"/>
  <c r="V171" i="56"/>
  <c r="W171" i="56"/>
  <c r="X171" i="56"/>
  <c r="Y171" i="56"/>
  <c r="Z171" i="56"/>
  <c r="AA171" i="56"/>
  <c r="AB171" i="56"/>
  <c r="AC171" i="56"/>
  <c r="AD171" i="56"/>
  <c r="AE171" i="56"/>
  <c r="AF171" i="56"/>
  <c r="AG171" i="56"/>
  <c r="AH171" i="56"/>
  <c r="AI171" i="56"/>
  <c r="AJ171" i="56"/>
  <c r="AK171" i="56"/>
  <c r="AL171" i="56"/>
  <c r="AM171" i="56"/>
  <c r="AN171" i="56"/>
  <c r="B170" i="56"/>
  <c r="C170" i="56"/>
  <c r="D170" i="56"/>
  <c r="E170" i="56"/>
  <c r="F170" i="56"/>
  <c r="G170" i="56"/>
  <c r="H170" i="56"/>
  <c r="I170" i="56"/>
  <c r="J170" i="56"/>
  <c r="L170" i="56"/>
  <c r="M170" i="56"/>
  <c r="N170" i="56"/>
  <c r="O170" i="56"/>
  <c r="P170" i="56"/>
  <c r="Q170" i="56"/>
  <c r="R170" i="56"/>
  <c r="S170" i="56"/>
  <c r="T170" i="56"/>
  <c r="V170" i="56"/>
  <c r="W170" i="56"/>
  <c r="X170" i="56"/>
  <c r="Y170" i="56"/>
  <c r="AA170" i="56"/>
  <c r="AC170" i="56"/>
  <c r="AD170" i="56"/>
  <c r="AE170" i="56"/>
  <c r="AF170" i="56"/>
  <c r="AG170" i="56"/>
  <c r="AH170" i="56"/>
  <c r="AI170" i="56"/>
  <c r="AK170" i="56"/>
  <c r="AL170" i="56"/>
  <c r="AM170" i="56"/>
  <c r="AN170" i="56"/>
  <c r="B169" i="56"/>
  <c r="C169" i="56"/>
  <c r="D169" i="56"/>
  <c r="E169" i="56"/>
  <c r="F169" i="56"/>
  <c r="G169" i="56"/>
  <c r="H169" i="56"/>
  <c r="I169" i="56"/>
  <c r="J169" i="56"/>
  <c r="L169" i="56"/>
  <c r="M169" i="56"/>
  <c r="N169" i="56"/>
  <c r="O169" i="56"/>
  <c r="P169" i="56"/>
  <c r="Q169" i="56"/>
  <c r="R169" i="56"/>
  <c r="S169" i="56"/>
  <c r="T169" i="56"/>
  <c r="V169" i="56"/>
  <c r="W169" i="56"/>
  <c r="X169" i="56"/>
  <c r="Y169" i="56"/>
  <c r="AA169" i="56"/>
  <c r="AC169" i="56"/>
  <c r="AD169" i="56"/>
  <c r="AE169" i="56"/>
  <c r="AF169" i="56"/>
  <c r="AG169" i="56"/>
  <c r="AH169" i="56"/>
  <c r="AI169" i="56"/>
  <c r="AK169" i="56"/>
  <c r="AL169" i="56"/>
  <c r="AM169" i="56"/>
  <c r="AN169" i="56"/>
  <c r="B168" i="56"/>
  <c r="C168" i="56"/>
  <c r="D168" i="56"/>
  <c r="E168" i="56"/>
  <c r="F168" i="56"/>
  <c r="G168" i="56"/>
  <c r="H168" i="56"/>
  <c r="I168" i="56"/>
  <c r="J168" i="56"/>
  <c r="L168" i="56"/>
  <c r="M168" i="56"/>
  <c r="N168" i="56"/>
  <c r="O168" i="56"/>
  <c r="P168" i="56"/>
  <c r="Q168" i="56"/>
  <c r="R168" i="56"/>
  <c r="S168" i="56"/>
  <c r="T168" i="56"/>
  <c r="V168" i="56"/>
  <c r="W168" i="56"/>
  <c r="X168" i="56"/>
  <c r="Y168" i="56"/>
  <c r="AA168" i="56"/>
  <c r="AC168" i="56"/>
  <c r="AD168" i="56"/>
  <c r="AE168" i="56"/>
  <c r="AF168" i="56"/>
  <c r="AG168" i="56"/>
  <c r="AH168" i="56"/>
  <c r="AI168" i="56"/>
  <c r="AK168" i="56"/>
  <c r="AL168" i="56"/>
  <c r="AM168" i="56"/>
  <c r="AN168" i="56"/>
  <c r="B167" i="56"/>
  <c r="C167" i="56"/>
  <c r="D167" i="56"/>
  <c r="E167" i="56"/>
  <c r="F167" i="56"/>
  <c r="G167" i="56"/>
  <c r="H167" i="56"/>
  <c r="I167" i="56"/>
  <c r="J167" i="56"/>
  <c r="K167" i="56"/>
  <c r="L167" i="56"/>
  <c r="M167" i="56"/>
  <c r="N167" i="56"/>
  <c r="O167" i="56"/>
  <c r="P167" i="56"/>
  <c r="Q167" i="56"/>
  <c r="R167" i="56"/>
  <c r="S167" i="56"/>
  <c r="T167" i="56"/>
  <c r="U167" i="56"/>
  <c r="V167" i="56"/>
  <c r="W167" i="56"/>
  <c r="X167" i="56"/>
  <c r="Y167" i="56"/>
  <c r="Z167" i="56"/>
  <c r="AA167" i="56"/>
  <c r="AB167" i="56"/>
  <c r="AC167" i="56"/>
  <c r="AD167" i="56"/>
  <c r="AE167" i="56"/>
  <c r="AF167" i="56"/>
  <c r="AG167" i="56"/>
  <c r="AH167" i="56"/>
  <c r="AI167" i="56"/>
  <c r="AJ167" i="56"/>
  <c r="AK167" i="56"/>
  <c r="AL167" i="56"/>
  <c r="AM167" i="56"/>
  <c r="AN167" i="56"/>
  <c r="B166" i="56"/>
  <c r="C166" i="56"/>
  <c r="D166" i="56"/>
  <c r="E166" i="56"/>
  <c r="F166" i="56"/>
  <c r="G166" i="56"/>
  <c r="H166" i="56"/>
  <c r="I166" i="56"/>
  <c r="J166" i="56"/>
  <c r="K166" i="56"/>
  <c r="L166" i="56"/>
  <c r="M166" i="56"/>
  <c r="N166" i="56"/>
  <c r="O166" i="56"/>
  <c r="P166" i="56"/>
  <c r="Q166" i="56"/>
  <c r="R166" i="56"/>
  <c r="S166" i="56"/>
  <c r="T166" i="56"/>
  <c r="U166" i="56"/>
  <c r="V166" i="56"/>
  <c r="W166" i="56"/>
  <c r="X166" i="56"/>
  <c r="Y166" i="56"/>
  <c r="Z166" i="56"/>
  <c r="AA166" i="56"/>
  <c r="AB166" i="56"/>
  <c r="AC166" i="56"/>
  <c r="AD166" i="56"/>
  <c r="AE166" i="56"/>
  <c r="AF166" i="56"/>
  <c r="AG166" i="56"/>
  <c r="AH166" i="56"/>
  <c r="AI166" i="56"/>
  <c r="AJ166" i="56"/>
  <c r="AK166" i="56"/>
  <c r="AL166" i="56"/>
  <c r="AM166" i="56"/>
  <c r="AN166" i="56"/>
  <c r="B165" i="56"/>
  <c r="C165" i="56"/>
  <c r="D165" i="56"/>
  <c r="E165" i="56"/>
  <c r="F165" i="56"/>
  <c r="G165" i="56"/>
  <c r="H165" i="56"/>
  <c r="I165" i="56"/>
  <c r="J165" i="56"/>
  <c r="L165" i="56"/>
  <c r="M165" i="56"/>
  <c r="N165" i="56"/>
  <c r="O165" i="56"/>
  <c r="P165" i="56"/>
  <c r="Q165" i="56"/>
  <c r="R165" i="56"/>
  <c r="S165" i="56"/>
  <c r="T165" i="56"/>
  <c r="V165" i="56"/>
  <c r="W165" i="56"/>
  <c r="X165" i="56"/>
  <c r="Y165" i="56"/>
  <c r="AA165" i="56"/>
  <c r="AC165" i="56"/>
  <c r="AD165" i="56"/>
  <c r="AE165" i="56"/>
  <c r="AF165" i="56"/>
  <c r="AG165" i="56"/>
  <c r="AH165" i="56"/>
  <c r="AI165" i="56"/>
  <c r="AK165" i="56"/>
  <c r="AL165" i="56"/>
  <c r="AM165" i="56"/>
  <c r="AN165" i="56"/>
  <c r="B164" i="56"/>
  <c r="C164" i="56"/>
  <c r="D164" i="56"/>
  <c r="E164" i="56"/>
  <c r="F164" i="56"/>
  <c r="G164" i="56"/>
  <c r="H164" i="56"/>
  <c r="I164" i="56"/>
  <c r="J164" i="56"/>
  <c r="L164" i="56"/>
  <c r="M164" i="56"/>
  <c r="N164" i="56"/>
  <c r="O164" i="56"/>
  <c r="P164" i="56"/>
  <c r="Q164" i="56"/>
  <c r="R164" i="56"/>
  <c r="S164" i="56"/>
  <c r="T164" i="56"/>
  <c r="V164" i="56"/>
  <c r="W164" i="56"/>
  <c r="X164" i="56"/>
  <c r="Y164" i="56"/>
  <c r="AA164" i="56"/>
  <c r="AC164" i="56"/>
  <c r="AD164" i="56"/>
  <c r="AE164" i="56"/>
  <c r="AF164" i="56"/>
  <c r="AG164" i="56"/>
  <c r="AH164" i="56"/>
  <c r="AI164" i="56"/>
  <c r="AK164" i="56"/>
  <c r="AL164" i="56"/>
  <c r="AM164" i="56"/>
  <c r="AN164" i="56"/>
  <c r="B163" i="56"/>
  <c r="C163" i="56"/>
  <c r="D163" i="56"/>
  <c r="E163" i="56"/>
  <c r="F163" i="56"/>
  <c r="G163" i="56"/>
  <c r="H163" i="56"/>
  <c r="I163" i="56"/>
  <c r="J163" i="56"/>
  <c r="K163" i="56"/>
  <c r="L163" i="56"/>
  <c r="M163" i="56"/>
  <c r="N163" i="56"/>
  <c r="O163" i="56"/>
  <c r="P163" i="56"/>
  <c r="Q163" i="56"/>
  <c r="R163" i="56"/>
  <c r="S163" i="56"/>
  <c r="T163" i="56"/>
  <c r="U163" i="56"/>
  <c r="V163" i="56"/>
  <c r="W163" i="56"/>
  <c r="X163" i="56"/>
  <c r="Y163" i="56"/>
  <c r="Z163" i="56"/>
  <c r="AA163" i="56"/>
  <c r="AB163" i="56"/>
  <c r="AC163" i="56"/>
  <c r="AD163" i="56"/>
  <c r="AE163" i="56"/>
  <c r="AF163" i="56"/>
  <c r="AG163" i="56"/>
  <c r="AH163" i="56"/>
  <c r="AI163" i="56"/>
  <c r="AJ163" i="56"/>
  <c r="AK163" i="56"/>
  <c r="AL163" i="56"/>
  <c r="AM163" i="56"/>
  <c r="AN163" i="56"/>
  <c r="B162" i="56"/>
  <c r="C162" i="56"/>
  <c r="D162" i="56"/>
  <c r="E162" i="56"/>
  <c r="F162" i="56"/>
  <c r="G162" i="56"/>
  <c r="H162" i="56"/>
  <c r="I162" i="56"/>
  <c r="J162" i="56"/>
  <c r="L162" i="56"/>
  <c r="M162" i="56"/>
  <c r="N162" i="56"/>
  <c r="O162" i="56"/>
  <c r="P162" i="56"/>
  <c r="Q162" i="56"/>
  <c r="R162" i="56"/>
  <c r="S162" i="56"/>
  <c r="T162" i="56"/>
  <c r="V162" i="56"/>
  <c r="W162" i="56"/>
  <c r="X162" i="56"/>
  <c r="Y162" i="56"/>
  <c r="AA162" i="56"/>
  <c r="AC162" i="56"/>
  <c r="AD162" i="56"/>
  <c r="AE162" i="56"/>
  <c r="AF162" i="56"/>
  <c r="AG162" i="56"/>
  <c r="AH162" i="56"/>
  <c r="AI162" i="56"/>
  <c r="AK162" i="56"/>
  <c r="AL162" i="56"/>
  <c r="AM162" i="56"/>
  <c r="AN162" i="56"/>
  <c r="B161" i="56"/>
  <c r="C161" i="56"/>
  <c r="D161" i="56"/>
  <c r="E161" i="56"/>
  <c r="F161" i="56"/>
  <c r="G161" i="56"/>
  <c r="H161" i="56"/>
  <c r="I161" i="56"/>
  <c r="J161" i="56"/>
  <c r="L161" i="56"/>
  <c r="M161" i="56"/>
  <c r="N161" i="56"/>
  <c r="O161" i="56"/>
  <c r="P161" i="56"/>
  <c r="Q161" i="56"/>
  <c r="R161" i="56"/>
  <c r="S161" i="56"/>
  <c r="T161" i="56"/>
  <c r="V161" i="56"/>
  <c r="W161" i="56"/>
  <c r="X161" i="56"/>
  <c r="Y161" i="56"/>
  <c r="AA161" i="56"/>
  <c r="AC161" i="56"/>
  <c r="AD161" i="56"/>
  <c r="AE161" i="56"/>
  <c r="AF161" i="56"/>
  <c r="AG161" i="56"/>
  <c r="AH161" i="56"/>
  <c r="AI161" i="56"/>
  <c r="AK161" i="56"/>
  <c r="AL161" i="56"/>
  <c r="AM161" i="56"/>
  <c r="AN161" i="56"/>
  <c r="B160" i="56"/>
  <c r="C160" i="56"/>
  <c r="D160" i="56"/>
  <c r="E160" i="56"/>
  <c r="F160" i="56"/>
  <c r="G160" i="56"/>
  <c r="H160" i="56"/>
  <c r="I160" i="56"/>
  <c r="J160" i="56"/>
  <c r="L160" i="56"/>
  <c r="M160" i="56"/>
  <c r="N160" i="56"/>
  <c r="O160" i="56"/>
  <c r="P160" i="56"/>
  <c r="Q160" i="56"/>
  <c r="R160" i="56"/>
  <c r="S160" i="56"/>
  <c r="T160" i="56"/>
  <c r="V160" i="56"/>
  <c r="W160" i="56"/>
  <c r="X160" i="56"/>
  <c r="Y160" i="56"/>
  <c r="AA160" i="56"/>
  <c r="AC160" i="56"/>
  <c r="AD160" i="56"/>
  <c r="AE160" i="56"/>
  <c r="AF160" i="56"/>
  <c r="AG160" i="56"/>
  <c r="AH160" i="56"/>
  <c r="AI160" i="56"/>
  <c r="AK160" i="56"/>
  <c r="AL160" i="56"/>
  <c r="AM160" i="56"/>
  <c r="AN160" i="56"/>
  <c r="B143" i="56"/>
  <c r="C143" i="56"/>
  <c r="D143" i="56"/>
  <c r="E143" i="56"/>
  <c r="F143" i="56"/>
  <c r="G143" i="56"/>
  <c r="H143" i="56"/>
  <c r="I143" i="56"/>
  <c r="J143" i="56"/>
  <c r="K143" i="56"/>
  <c r="L143" i="56"/>
  <c r="M143" i="56"/>
  <c r="N143" i="56"/>
  <c r="O143" i="56"/>
  <c r="P143" i="56"/>
  <c r="Q143" i="56"/>
  <c r="R143" i="56"/>
  <c r="S143" i="56"/>
  <c r="T143" i="56"/>
  <c r="U143" i="56"/>
  <c r="V143" i="56"/>
  <c r="W143" i="56"/>
  <c r="X143" i="56"/>
  <c r="Y143" i="56"/>
  <c r="Z143" i="56"/>
  <c r="AA143" i="56"/>
  <c r="AB143" i="56"/>
  <c r="AC143" i="56"/>
  <c r="AD143" i="56"/>
  <c r="AE143" i="56"/>
  <c r="AF143" i="56"/>
  <c r="AG143" i="56"/>
  <c r="AH143" i="56"/>
  <c r="AI143" i="56"/>
  <c r="AJ143" i="56"/>
  <c r="AK143" i="56"/>
  <c r="AL143" i="56"/>
  <c r="AM143" i="56"/>
  <c r="AN143" i="56"/>
  <c r="B142" i="56"/>
  <c r="C142" i="56"/>
  <c r="D142" i="56"/>
  <c r="E142" i="56"/>
  <c r="F142" i="56"/>
  <c r="G142" i="56"/>
  <c r="H142" i="56"/>
  <c r="I142" i="56"/>
  <c r="J142" i="56"/>
  <c r="L142" i="56"/>
  <c r="M142" i="56"/>
  <c r="N142" i="56"/>
  <c r="O142" i="56"/>
  <c r="P142" i="56"/>
  <c r="Q142" i="56"/>
  <c r="R142" i="56"/>
  <c r="S142" i="56"/>
  <c r="T142" i="56"/>
  <c r="V142" i="56"/>
  <c r="W142" i="56"/>
  <c r="X142" i="56"/>
  <c r="Y142" i="56"/>
  <c r="AA142" i="56"/>
  <c r="AC142" i="56"/>
  <c r="AD142" i="56"/>
  <c r="AE142" i="56"/>
  <c r="AF142" i="56"/>
  <c r="AG142" i="56"/>
  <c r="AH142" i="56"/>
  <c r="AI142" i="56"/>
  <c r="AK142" i="56"/>
  <c r="AL142" i="56"/>
  <c r="AM142" i="56"/>
  <c r="AN142" i="56"/>
  <c r="B141" i="56"/>
  <c r="C141" i="56"/>
  <c r="D141" i="56"/>
  <c r="E141" i="56"/>
  <c r="F141" i="56"/>
  <c r="G141" i="56"/>
  <c r="H141" i="56"/>
  <c r="I141" i="56"/>
  <c r="J141" i="56"/>
  <c r="L141" i="56"/>
  <c r="M141" i="56"/>
  <c r="N141" i="56"/>
  <c r="O141" i="56"/>
  <c r="P141" i="56"/>
  <c r="Q141" i="56"/>
  <c r="R141" i="56"/>
  <c r="S141" i="56"/>
  <c r="T141" i="56"/>
  <c r="V141" i="56"/>
  <c r="W141" i="56"/>
  <c r="X141" i="56"/>
  <c r="Y141" i="56"/>
  <c r="AA141" i="56"/>
  <c r="AC141" i="56"/>
  <c r="AD141" i="56"/>
  <c r="AE141" i="56"/>
  <c r="AF141" i="56"/>
  <c r="AG141" i="56"/>
  <c r="AH141" i="56"/>
  <c r="AI141" i="56"/>
  <c r="AK141" i="56"/>
  <c r="AL141" i="56"/>
  <c r="AM141" i="56"/>
  <c r="AN141" i="56"/>
  <c r="B140" i="56"/>
  <c r="C140" i="56"/>
  <c r="D140" i="56"/>
  <c r="E140" i="56"/>
  <c r="F140" i="56"/>
  <c r="G140" i="56"/>
  <c r="H140" i="56"/>
  <c r="I140" i="56"/>
  <c r="J140" i="56"/>
  <c r="K140" i="56"/>
  <c r="L140" i="56"/>
  <c r="M140" i="56"/>
  <c r="N140" i="56"/>
  <c r="O140" i="56"/>
  <c r="P140" i="56"/>
  <c r="Q140" i="56"/>
  <c r="R140" i="56"/>
  <c r="S140" i="56"/>
  <c r="T140" i="56"/>
  <c r="U140" i="56"/>
  <c r="V140" i="56"/>
  <c r="W140" i="56"/>
  <c r="X140" i="56"/>
  <c r="Y140" i="56"/>
  <c r="Z140" i="56"/>
  <c r="AA140" i="56"/>
  <c r="AB140" i="56"/>
  <c r="AC140" i="56"/>
  <c r="AD140" i="56"/>
  <c r="AE140" i="56"/>
  <c r="AF140" i="56"/>
  <c r="AG140" i="56"/>
  <c r="AH140" i="56"/>
  <c r="AI140" i="56"/>
  <c r="AJ140" i="56"/>
  <c r="AK140" i="56"/>
  <c r="AL140" i="56"/>
  <c r="AM140" i="56"/>
  <c r="AN140" i="56"/>
  <c r="B139" i="56"/>
  <c r="C139" i="56"/>
  <c r="D139" i="56"/>
  <c r="E139" i="56"/>
  <c r="F139" i="56"/>
  <c r="G139" i="56"/>
  <c r="H139" i="56"/>
  <c r="I139" i="56"/>
  <c r="J139" i="56"/>
  <c r="L139" i="56"/>
  <c r="M139" i="56"/>
  <c r="N139" i="56"/>
  <c r="O139" i="56"/>
  <c r="P139" i="56"/>
  <c r="Q139" i="56"/>
  <c r="R139" i="56"/>
  <c r="S139" i="56"/>
  <c r="T139" i="56"/>
  <c r="V139" i="56"/>
  <c r="W139" i="56"/>
  <c r="X139" i="56"/>
  <c r="Y139" i="56"/>
  <c r="AA139" i="56"/>
  <c r="AC139" i="56"/>
  <c r="AD139" i="56"/>
  <c r="AE139" i="56"/>
  <c r="AF139" i="56"/>
  <c r="AG139" i="56"/>
  <c r="AH139" i="56"/>
  <c r="AI139" i="56"/>
  <c r="AK139" i="56"/>
  <c r="AL139" i="56"/>
  <c r="AM139" i="56"/>
  <c r="AN139" i="56"/>
  <c r="B138" i="56"/>
  <c r="C138" i="56"/>
  <c r="D138" i="56"/>
  <c r="E138" i="56"/>
  <c r="F138" i="56"/>
  <c r="G138" i="56"/>
  <c r="H138" i="56"/>
  <c r="I138" i="56"/>
  <c r="J138" i="56"/>
  <c r="K138" i="56"/>
  <c r="L138" i="56"/>
  <c r="M138" i="56"/>
  <c r="N138" i="56"/>
  <c r="O138" i="56"/>
  <c r="P138" i="56"/>
  <c r="Q138" i="56"/>
  <c r="R138" i="56"/>
  <c r="S138" i="56"/>
  <c r="T138" i="56"/>
  <c r="U138" i="56"/>
  <c r="V138" i="56"/>
  <c r="W138" i="56"/>
  <c r="X138" i="56"/>
  <c r="Y138" i="56"/>
  <c r="Z138" i="56"/>
  <c r="AA138" i="56"/>
  <c r="AB138" i="56"/>
  <c r="AC138" i="56"/>
  <c r="AD138" i="56"/>
  <c r="AE138" i="56"/>
  <c r="AF138" i="56"/>
  <c r="AG138" i="56"/>
  <c r="AH138" i="56"/>
  <c r="AI138" i="56"/>
  <c r="AJ138" i="56"/>
  <c r="AK138" i="56"/>
  <c r="AL138" i="56"/>
  <c r="AM138" i="56"/>
  <c r="AN138" i="56"/>
  <c r="B137" i="56"/>
  <c r="C137" i="56"/>
  <c r="D137" i="56"/>
  <c r="E137" i="56"/>
  <c r="F137" i="56"/>
  <c r="G137" i="56"/>
  <c r="H137" i="56"/>
  <c r="I137" i="56"/>
  <c r="J137" i="56"/>
  <c r="K137" i="56"/>
  <c r="L137" i="56"/>
  <c r="M137" i="56"/>
  <c r="N137" i="56"/>
  <c r="O137" i="56"/>
  <c r="P137" i="56"/>
  <c r="Q137" i="56"/>
  <c r="R137" i="56"/>
  <c r="S137" i="56"/>
  <c r="T137" i="56"/>
  <c r="U137" i="56"/>
  <c r="V137" i="56"/>
  <c r="W137" i="56"/>
  <c r="X137" i="56"/>
  <c r="Y137" i="56"/>
  <c r="Z137" i="56"/>
  <c r="AA137" i="56"/>
  <c r="AB137" i="56"/>
  <c r="AC137" i="56"/>
  <c r="AD137" i="56"/>
  <c r="AE137" i="56"/>
  <c r="AF137" i="56"/>
  <c r="AG137" i="56"/>
  <c r="AH137" i="56"/>
  <c r="AI137" i="56"/>
  <c r="AJ137" i="56"/>
  <c r="AK137" i="56"/>
  <c r="AL137" i="56"/>
  <c r="AM137" i="56"/>
  <c r="AN137" i="56"/>
  <c r="B136" i="56"/>
  <c r="C136" i="56"/>
  <c r="D136" i="56"/>
  <c r="E136" i="56"/>
  <c r="F136" i="56"/>
  <c r="G136" i="56"/>
  <c r="H136" i="56"/>
  <c r="I136" i="56"/>
  <c r="J136" i="56"/>
  <c r="L136" i="56"/>
  <c r="M136" i="56"/>
  <c r="N136" i="56"/>
  <c r="O136" i="56"/>
  <c r="P136" i="56"/>
  <c r="Q136" i="56"/>
  <c r="R136" i="56"/>
  <c r="S136" i="56"/>
  <c r="T136" i="56"/>
  <c r="V136" i="56"/>
  <c r="W136" i="56"/>
  <c r="X136" i="56"/>
  <c r="Y136" i="56"/>
  <c r="AA136" i="56"/>
  <c r="AC136" i="56"/>
  <c r="AD136" i="56"/>
  <c r="AE136" i="56"/>
  <c r="AF136" i="56"/>
  <c r="AG136" i="56"/>
  <c r="AH136" i="56"/>
  <c r="AI136" i="56"/>
  <c r="AK136" i="56"/>
  <c r="AL136" i="56"/>
  <c r="AM136" i="56"/>
  <c r="AN136" i="56"/>
  <c r="B135" i="56"/>
  <c r="C135" i="56"/>
  <c r="D135" i="56"/>
  <c r="E135" i="56"/>
  <c r="F135" i="56"/>
  <c r="G135" i="56"/>
  <c r="H135" i="56"/>
  <c r="I135" i="56"/>
  <c r="J135" i="56"/>
  <c r="K135" i="56"/>
  <c r="L135" i="56"/>
  <c r="M135" i="56"/>
  <c r="N135" i="56"/>
  <c r="O135" i="56"/>
  <c r="P135" i="56"/>
  <c r="Q135" i="56"/>
  <c r="R135" i="56"/>
  <c r="S135" i="56"/>
  <c r="T135" i="56"/>
  <c r="U135" i="56"/>
  <c r="V135" i="56"/>
  <c r="W135" i="56"/>
  <c r="X135" i="56"/>
  <c r="Y135" i="56"/>
  <c r="Z135" i="56"/>
  <c r="AA135" i="56"/>
  <c r="AB135" i="56"/>
  <c r="AC135" i="56"/>
  <c r="AD135" i="56"/>
  <c r="AE135" i="56"/>
  <c r="AF135" i="56"/>
  <c r="AG135" i="56"/>
  <c r="AH135" i="56"/>
  <c r="AI135" i="56"/>
  <c r="AJ135" i="56"/>
  <c r="AK135" i="56"/>
  <c r="AL135" i="56"/>
  <c r="AM135" i="56"/>
  <c r="AN135" i="56"/>
  <c r="B134" i="56"/>
  <c r="C134" i="56"/>
  <c r="D134" i="56"/>
  <c r="E134" i="56"/>
  <c r="F134" i="56"/>
  <c r="G134" i="56"/>
  <c r="H134" i="56"/>
  <c r="I134" i="56"/>
  <c r="J134" i="56"/>
  <c r="K134" i="56"/>
  <c r="L134" i="56"/>
  <c r="M134" i="56"/>
  <c r="N134" i="56"/>
  <c r="O134" i="56"/>
  <c r="P134" i="56"/>
  <c r="Q134" i="56"/>
  <c r="R134" i="56"/>
  <c r="S134" i="56"/>
  <c r="T134" i="56"/>
  <c r="U134" i="56"/>
  <c r="V134" i="56"/>
  <c r="W134" i="56"/>
  <c r="X134" i="56"/>
  <c r="Y134" i="56"/>
  <c r="Z134" i="56"/>
  <c r="AA134" i="56"/>
  <c r="AB134" i="56"/>
  <c r="AC134" i="56"/>
  <c r="AD134" i="56"/>
  <c r="AE134" i="56"/>
  <c r="AF134" i="56"/>
  <c r="AG134" i="56"/>
  <c r="AH134" i="56"/>
  <c r="AI134" i="56"/>
  <c r="AJ134" i="56"/>
  <c r="AK134" i="56"/>
  <c r="AL134" i="56"/>
  <c r="AM134" i="56"/>
  <c r="AN134" i="56"/>
  <c r="B133" i="56"/>
  <c r="C133" i="56"/>
  <c r="D133" i="56"/>
  <c r="E133" i="56"/>
  <c r="F133" i="56"/>
  <c r="G133" i="56"/>
  <c r="H133" i="56"/>
  <c r="I133" i="56"/>
  <c r="J133" i="56"/>
  <c r="L133" i="56"/>
  <c r="M133" i="56"/>
  <c r="N133" i="56"/>
  <c r="O133" i="56"/>
  <c r="P133" i="56"/>
  <c r="Q133" i="56"/>
  <c r="R133" i="56"/>
  <c r="S133" i="56"/>
  <c r="T133" i="56"/>
  <c r="V133" i="56"/>
  <c r="W133" i="56"/>
  <c r="X133" i="56"/>
  <c r="Y133" i="56"/>
  <c r="AA133" i="56"/>
  <c r="AC133" i="56"/>
  <c r="AD133" i="56"/>
  <c r="AE133" i="56"/>
  <c r="AF133" i="56"/>
  <c r="AG133" i="56"/>
  <c r="AH133" i="56"/>
  <c r="AI133" i="56"/>
  <c r="AK133" i="56"/>
  <c r="AL133" i="56"/>
  <c r="AM133" i="56"/>
  <c r="AN133" i="56"/>
  <c r="B132" i="56"/>
  <c r="C132" i="56"/>
  <c r="D132" i="56"/>
  <c r="E132" i="56"/>
  <c r="F132" i="56"/>
  <c r="G132" i="56"/>
  <c r="H132" i="56"/>
  <c r="I132" i="56"/>
  <c r="J132" i="56"/>
  <c r="L132" i="56"/>
  <c r="M132" i="56"/>
  <c r="N132" i="56"/>
  <c r="O132" i="56"/>
  <c r="P132" i="56"/>
  <c r="Q132" i="56"/>
  <c r="R132" i="56"/>
  <c r="S132" i="56"/>
  <c r="T132" i="56"/>
  <c r="V132" i="56"/>
  <c r="W132" i="56"/>
  <c r="X132" i="56"/>
  <c r="Y132" i="56"/>
  <c r="AA132" i="56"/>
  <c r="AC132" i="56"/>
  <c r="AD132" i="56"/>
  <c r="AE132" i="56"/>
  <c r="AF132" i="56"/>
  <c r="AG132" i="56"/>
  <c r="AH132" i="56"/>
  <c r="AI132" i="56"/>
  <c r="AK132" i="56"/>
  <c r="AL132" i="56"/>
  <c r="AM132" i="56"/>
  <c r="AN132" i="56"/>
  <c r="B131" i="56"/>
  <c r="C131" i="56"/>
  <c r="D131" i="56"/>
  <c r="E131" i="56"/>
  <c r="F131" i="56"/>
  <c r="G131" i="56"/>
  <c r="H131" i="56"/>
  <c r="I131" i="56"/>
  <c r="J131" i="56"/>
  <c r="K131" i="56"/>
  <c r="L131" i="56"/>
  <c r="M131" i="56"/>
  <c r="N131" i="56"/>
  <c r="O131" i="56"/>
  <c r="P131" i="56"/>
  <c r="Q131" i="56"/>
  <c r="R131" i="56"/>
  <c r="S131" i="56"/>
  <c r="T131" i="56"/>
  <c r="U131" i="56"/>
  <c r="V131" i="56"/>
  <c r="W131" i="56"/>
  <c r="X131" i="56"/>
  <c r="Y131" i="56"/>
  <c r="Z131" i="56"/>
  <c r="AA131" i="56"/>
  <c r="AB131" i="56"/>
  <c r="AC131" i="56"/>
  <c r="AD131" i="56"/>
  <c r="AE131" i="56"/>
  <c r="AF131" i="56"/>
  <c r="AG131" i="56"/>
  <c r="AH131" i="56"/>
  <c r="AI131" i="56"/>
  <c r="AJ131" i="56"/>
  <c r="AK131" i="56"/>
  <c r="AL131" i="56"/>
  <c r="AM131" i="56"/>
  <c r="AN131" i="56"/>
  <c r="B130" i="56"/>
  <c r="C130" i="56"/>
  <c r="D130" i="56"/>
  <c r="E130" i="56"/>
  <c r="F130" i="56"/>
  <c r="G130" i="56"/>
  <c r="H130" i="56"/>
  <c r="I130" i="56"/>
  <c r="J130" i="56"/>
  <c r="K130" i="56"/>
  <c r="L130" i="56"/>
  <c r="M130" i="56"/>
  <c r="N130" i="56"/>
  <c r="O130" i="56"/>
  <c r="P130" i="56"/>
  <c r="Q130" i="56"/>
  <c r="R130" i="56"/>
  <c r="S130" i="56"/>
  <c r="T130" i="56"/>
  <c r="U130" i="56"/>
  <c r="V130" i="56"/>
  <c r="W130" i="56"/>
  <c r="X130" i="56"/>
  <c r="Y130" i="56"/>
  <c r="Z130" i="56"/>
  <c r="AA130" i="56"/>
  <c r="AB130" i="56"/>
  <c r="AC130" i="56"/>
  <c r="AD130" i="56"/>
  <c r="AE130" i="56"/>
  <c r="AF130" i="56"/>
  <c r="AG130" i="56"/>
  <c r="AH130" i="56"/>
  <c r="AI130" i="56"/>
  <c r="AJ130" i="56"/>
  <c r="AK130" i="56"/>
  <c r="AL130" i="56"/>
  <c r="AM130" i="56"/>
  <c r="AN130" i="56"/>
  <c r="B129" i="56"/>
  <c r="C129" i="56"/>
  <c r="D129" i="56"/>
  <c r="E129" i="56"/>
  <c r="F129" i="56"/>
  <c r="G129" i="56"/>
  <c r="H129" i="56"/>
  <c r="I129" i="56"/>
  <c r="J129" i="56"/>
  <c r="K129" i="56"/>
  <c r="L129" i="56"/>
  <c r="M129" i="56"/>
  <c r="N129" i="56"/>
  <c r="O129" i="56"/>
  <c r="P129" i="56"/>
  <c r="Q129" i="56"/>
  <c r="R129" i="56"/>
  <c r="S129" i="56"/>
  <c r="T129" i="56"/>
  <c r="U129" i="56"/>
  <c r="V129" i="56"/>
  <c r="W129" i="56"/>
  <c r="X129" i="56"/>
  <c r="Y129" i="56"/>
  <c r="Z129" i="56"/>
  <c r="AA129" i="56"/>
  <c r="AB129" i="56"/>
  <c r="AC129" i="56"/>
  <c r="AD129" i="56"/>
  <c r="AE129" i="56"/>
  <c r="AF129" i="56"/>
  <c r="AG129" i="56"/>
  <c r="AH129" i="56"/>
  <c r="AI129" i="56"/>
  <c r="AJ129" i="56"/>
  <c r="AK129" i="56"/>
  <c r="AL129" i="56"/>
  <c r="AM129" i="56"/>
  <c r="AN129" i="56"/>
  <c r="B128" i="56"/>
  <c r="C128" i="56"/>
  <c r="D128" i="56"/>
  <c r="E128" i="56"/>
  <c r="F128" i="56"/>
  <c r="G128" i="56"/>
  <c r="H128" i="56"/>
  <c r="I128" i="56"/>
  <c r="J128" i="56"/>
  <c r="L128" i="56"/>
  <c r="M128" i="56"/>
  <c r="N128" i="56"/>
  <c r="O128" i="56"/>
  <c r="P128" i="56"/>
  <c r="Q128" i="56"/>
  <c r="R128" i="56"/>
  <c r="S128" i="56"/>
  <c r="T128" i="56"/>
  <c r="V128" i="56"/>
  <c r="W128" i="56"/>
  <c r="X128" i="56"/>
  <c r="Y128" i="56"/>
  <c r="AA128" i="56"/>
  <c r="AC128" i="56"/>
  <c r="AD128" i="56"/>
  <c r="AE128" i="56"/>
  <c r="AF128" i="56"/>
  <c r="AG128" i="56"/>
  <c r="AH128" i="56"/>
  <c r="AI128" i="56"/>
  <c r="AK128" i="56"/>
  <c r="AL128" i="56"/>
  <c r="AM128" i="56"/>
  <c r="AN128" i="56"/>
  <c r="B127" i="56"/>
  <c r="C127" i="56"/>
  <c r="D127" i="56"/>
  <c r="E127" i="56"/>
  <c r="F127" i="56"/>
  <c r="G127" i="56"/>
  <c r="H127" i="56"/>
  <c r="I127" i="56"/>
  <c r="J127" i="56"/>
  <c r="K127" i="56"/>
  <c r="L127" i="56"/>
  <c r="M127" i="56"/>
  <c r="N127" i="56"/>
  <c r="O127" i="56"/>
  <c r="P127" i="56"/>
  <c r="Q127" i="56"/>
  <c r="R127" i="56"/>
  <c r="S127" i="56"/>
  <c r="T127" i="56"/>
  <c r="U127" i="56"/>
  <c r="V127" i="56"/>
  <c r="W127" i="56"/>
  <c r="X127" i="56"/>
  <c r="Y127" i="56"/>
  <c r="Z127" i="56"/>
  <c r="AA127" i="56"/>
  <c r="AB127" i="56"/>
  <c r="AC127" i="56"/>
  <c r="AD127" i="56"/>
  <c r="AE127" i="56"/>
  <c r="AF127" i="56"/>
  <c r="AG127" i="56"/>
  <c r="AH127" i="56"/>
  <c r="AI127" i="56"/>
  <c r="AJ127" i="56"/>
  <c r="AK127" i="56"/>
  <c r="AL127" i="56"/>
  <c r="AM127" i="56"/>
  <c r="AN127" i="56"/>
  <c r="B126" i="56"/>
  <c r="C126" i="56"/>
  <c r="D126" i="56"/>
  <c r="E126" i="56"/>
  <c r="F126" i="56"/>
  <c r="G126" i="56"/>
  <c r="H126" i="56"/>
  <c r="I126" i="56"/>
  <c r="J126" i="56"/>
  <c r="L126" i="56"/>
  <c r="M126" i="56"/>
  <c r="N126" i="56"/>
  <c r="O126" i="56"/>
  <c r="P126" i="56"/>
  <c r="Q126" i="56"/>
  <c r="R126" i="56"/>
  <c r="S126" i="56"/>
  <c r="T126" i="56"/>
  <c r="V126" i="56"/>
  <c r="W126" i="56"/>
  <c r="X126" i="56"/>
  <c r="Y126" i="56"/>
  <c r="AA126" i="56"/>
  <c r="AC126" i="56"/>
  <c r="AD126" i="56"/>
  <c r="AE126" i="56"/>
  <c r="AF126" i="56"/>
  <c r="AG126" i="56"/>
  <c r="AH126" i="56"/>
  <c r="AI126" i="56"/>
  <c r="AK126" i="56"/>
  <c r="AL126" i="56"/>
  <c r="AM126" i="56"/>
  <c r="AN126" i="56"/>
  <c r="B125" i="56"/>
  <c r="C125" i="56"/>
  <c r="D125" i="56"/>
  <c r="E125" i="56"/>
  <c r="F125" i="56"/>
  <c r="G125" i="56"/>
  <c r="H125" i="56"/>
  <c r="I125" i="56"/>
  <c r="J125" i="56"/>
  <c r="L125" i="56"/>
  <c r="M125" i="56"/>
  <c r="N125" i="56"/>
  <c r="O125" i="56"/>
  <c r="P125" i="56"/>
  <c r="Q125" i="56"/>
  <c r="R125" i="56"/>
  <c r="S125" i="56"/>
  <c r="T125" i="56"/>
  <c r="V125" i="56"/>
  <c r="W125" i="56"/>
  <c r="X125" i="56"/>
  <c r="Y125" i="56"/>
  <c r="AA125" i="56"/>
  <c r="AC125" i="56"/>
  <c r="AD125" i="56"/>
  <c r="AE125" i="56"/>
  <c r="AF125" i="56"/>
  <c r="AG125" i="56"/>
  <c r="AH125" i="56"/>
  <c r="AI125" i="56"/>
  <c r="AK125" i="56"/>
  <c r="AL125" i="56"/>
  <c r="AM125" i="56"/>
  <c r="AN125" i="56"/>
  <c r="B124" i="56"/>
  <c r="C124" i="56"/>
  <c r="D124" i="56"/>
  <c r="E124" i="56"/>
  <c r="F124" i="56"/>
  <c r="G124" i="56"/>
  <c r="H124" i="56"/>
  <c r="I124" i="56"/>
  <c r="J124" i="56"/>
  <c r="K124" i="56"/>
  <c r="L124" i="56"/>
  <c r="M124" i="56"/>
  <c r="N124" i="56"/>
  <c r="O124" i="56"/>
  <c r="P124" i="56"/>
  <c r="Q124" i="56"/>
  <c r="R124" i="56"/>
  <c r="S124" i="56"/>
  <c r="T124" i="56"/>
  <c r="U124" i="56"/>
  <c r="V124" i="56"/>
  <c r="W124" i="56"/>
  <c r="X124" i="56"/>
  <c r="Y124" i="56"/>
  <c r="Z124" i="56"/>
  <c r="AA124" i="56"/>
  <c r="AB124" i="56"/>
  <c r="AC124" i="56"/>
  <c r="AD124" i="56"/>
  <c r="AE124" i="56"/>
  <c r="AF124" i="56"/>
  <c r="AG124" i="56"/>
  <c r="AH124" i="56"/>
  <c r="AI124" i="56"/>
  <c r="AJ124" i="56"/>
  <c r="AK124" i="56"/>
  <c r="AL124" i="56"/>
  <c r="AM124" i="56"/>
  <c r="AN124" i="56"/>
  <c r="B123" i="56"/>
  <c r="C123" i="56"/>
  <c r="D123" i="56"/>
  <c r="E123" i="56"/>
  <c r="F123" i="56"/>
  <c r="G123" i="56"/>
  <c r="H123" i="56"/>
  <c r="I123" i="56"/>
  <c r="J123" i="56"/>
  <c r="K123" i="56"/>
  <c r="L123" i="56"/>
  <c r="M123" i="56"/>
  <c r="N123" i="56"/>
  <c r="O123" i="56"/>
  <c r="P123" i="56"/>
  <c r="Q123" i="56"/>
  <c r="R123" i="56"/>
  <c r="S123" i="56"/>
  <c r="T123" i="56"/>
  <c r="U123" i="56"/>
  <c r="V123" i="56"/>
  <c r="W123" i="56"/>
  <c r="X123" i="56"/>
  <c r="Y123" i="56"/>
  <c r="Z123" i="56"/>
  <c r="AA123" i="56"/>
  <c r="AB123" i="56"/>
  <c r="AC123" i="56"/>
  <c r="AD123" i="56"/>
  <c r="AE123" i="56"/>
  <c r="AF123" i="56"/>
  <c r="AG123" i="56"/>
  <c r="AH123" i="56"/>
  <c r="AI123" i="56"/>
  <c r="AJ123" i="56"/>
  <c r="AK123" i="56"/>
  <c r="AL123" i="56"/>
  <c r="AM123" i="56"/>
  <c r="AN123" i="56"/>
  <c r="B122" i="56"/>
  <c r="C122" i="56"/>
  <c r="D122" i="56"/>
  <c r="E122" i="56"/>
  <c r="F122" i="56"/>
  <c r="G122" i="56"/>
  <c r="H122" i="56"/>
  <c r="I122" i="56"/>
  <c r="J122" i="56"/>
  <c r="L122" i="56"/>
  <c r="M122" i="56"/>
  <c r="N122" i="56"/>
  <c r="O122" i="56"/>
  <c r="P122" i="56"/>
  <c r="Q122" i="56"/>
  <c r="R122" i="56"/>
  <c r="S122" i="56"/>
  <c r="T122" i="56"/>
  <c r="V122" i="56"/>
  <c r="W122" i="56"/>
  <c r="X122" i="56"/>
  <c r="Y122" i="56"/>
  <c r="AA122" i="56"/>
  <c r="AC122" i="56"/>
  <c r="AD122" i="56"/>
  <c r="AE122" i="56"/>
  <c r="AF122" i="56"/>
  <c r="AG122" i="56"/>
  <c r="AH122" i="56"/>
  <c r="AI122" i="56"/>
  <c r="AK122" i="56"/>
  <c r="AL122" i="56"/>
  <c r="AM122" i="56"/>
  <c r="AN122" i="56"/>
  <c r="B121" i="56"/>
  <c r="C121" i="56"/>
  <c r="D121" i="56"/>
  <c r="E121" i="56"/>
  <c r="F121" i="56"/>
  <c r="G121" i="56"/>
  <c r="H121" i="56"/>
  <c r="I121" i="56"/>
  <c r="J121" i="56"/>
  <c r="L121" i="56"/>
  <c r="M121" i="56"/>
  <c r="N121" i="56"/>
  <c r="O121" i="56"/>
  <c r="P121" i="56"/>
  <c r="Q121" i="56"/>
  <c r="R121" i="56"/>
  <c r="S121" i="56"/>
  <c r="T121" i="56"/>
  <c r="V121" i="56"/>
  <c r="W121" i="56"/>
  <c r="X121" i="56"/>
  <c r="Y121" i="56"/>
  <c r="AA121" i="56"/>
  <c r="AC121" i="56"/>
  <c r="AD121" i="56"/>
  <c r="AE121" i="56"/>
  <c r="AF121" i="56"/>
  <c r="AG121" i="56"/>
  <c r="AH121" i="56"/>
  <c r="AI121" i="56"/>
  <c r="AK121" i="56"/>
  <c r="AL121" i="56"/>
  <c r="AM121" i="56"/>
  <c r="AN121" i="56"/>
  <c r="B120" i="56"/>
  <c r="C120" i="56"/>
  <c r="D120" i="56"/>
  <c r="E120" i="56"/>
  <c r="F120" i="56"/>
  <c r="G120" i="56"/>
  <c r="H120" i="56"/>
  <c r="I120" i="56"/>
  <c r="J120" i="56"/>
  <c r="K120" i="56"/>
  <c r="L120" i="56"/>
  <c r="M120" i="56"/>
  <c r="N120" i="56"/>
  <c r="O120" i="56"/>
  <c r="P120" i="56"/>
  <c r="Q120" i="56"/>
  <c r="R120" i="56"/>
  <c r="S120" i="56"/>
  <c r="T120" i="56"/>
  <c r="U120" i="56"/>
  <c r="V120" i="56"/>
  <c r="W120" i="56"/>
  <c r="X120" i="56"/>
  <c r="Y120" i="56"/>
  <c r="Z120" i="56"/>
  <c r="AA120" i="56"/>
  <c r="AB120" i="56"/>
  <c r="AC120" i="56"/>
  <c r="AD120" i="56"/>
  <c r="AE120" i="56"/>
  <c r="AF120" i="56"/>
  <c r="AG120" i="56"/>
  <c r="AH120" i="56"/>
  <c r="AI120" i="56"/>
  <c r="AJ120" i="56"/>
  <c r="AK120" i="56"/>
  <c r="AL120" i="56"/>
  <c r="AM120" i="56"/>
  <c r="AN120" i="56"/>
  <c r="B119" i="56"/>
  <c r="C119" i="56"/>
  <c r="D119" i="56"/>
  <c r="E119" i="56"/>
  <c r="F119" i="56"/>
  <c r="G119" i="56"/>
  <c r="H119" i="56"/>
  <c r="I119" i="56"/>
  <c r="J119" i="56"/>
  <c r="K119" i="56"/>
  <c r="L119" i="56"/>
  <c r="M119" i="56"/>
  <c r="N119" i="56"/>
  <c r="O119" i="56"/>
  <c r="P119" i="56"/>
  <c r="Q119" i="56"/>
  <c r="R119" i="56"/>
  <c r="S119" i="56"/>
  <c r="T119" i="56"/>
  <c r="U119" i="56"/>
  <c r="V119" i="56"/>
  <c r="W119" i="56"/>
  <c r="X119" i="56"/>
  <c r="Y119" i="56"/>
  <c r="Z119" i="56"/>
  <c r="AA119" i="56"/>
  <c r="AB119" i="56"/>
  <c r="AC119" i="56"/>
  <c r="AD119" i="56"/>
  <c r="AE119" i="56"/>
  <c r="AF119" i="56"/>
  <c r="AG119" i="56"/>
  <c r="AH119" i="56"/>
  <c r="AI119" i="56"/>
  <c r="AJ119" i="56"/>
  <c r="AK119" i="56"/>
  <c r="AL119" i="56"/>
  <c r="AM119" i="56"/>
  <c r="AN119" i="56"/>
  <c r="B118" i="56"/>
  <c r="C118" i="56"/>
  <c r="D118" i="56"/>
  <c r="E118" i="56"/>
  <c r="F118" i="56"/>
  <c r="G118" i="56"/>
  <c r="H118" i="56"/>
  <c r="I118" i="56"/>
  <c r="J118" i="56"/>
  <c r="L118" i="56"/>
  <c r="M118" i="56"/>
  <c r="N118" i="56"/>
  <c r="O118" i="56"/>
  <c r="P118" i="56"/>
  <c r="Q118" i="56"/>
  <c r="R118" i="56"/>
  <c r="S118" i="56"/>
  <c r="T118" i="56"/>
  <c r="V118" i="56"/>
  <c r="W118" i="56"/>
  <c r="X118" i="56"/>
  <c r="Y118" i="56"/>
  <c r="AA118" i="56"/>
  <c r="AC118" i="56"/>
  <c r="AD118" i="56"/>
  <c r="AE118" i="56"/>
  <c r="AF118" i="56"/>
  <c r="AG118" i="56"/>
  <c r="AH118" i="56"/>
  <c r="AI118" i="56"/>
  <c r="AK118" i="56"/>
  <c r="AL118" i="56"/>
  <c r="AM118" i="56"/>
  <c r="AN118" i="56"/>
  <c r="B117" i="56"/>
  <c r="C117" i="56"/>
  <c r="D117" i="56"/>
  <c r="E117" i="56"/>
  <c r="F117" i="56"/>
  <c r="G117" i="56"/>
  <c r="H117" i="56"/>
  <c r="I117" i="56"/>
  <c r="J117" i="56"/>
  <c r="L117" i="56"/>
  <c r="M117" i="56"/>
  <c r="N117" i="56"/>
  <c r="O117" i="56"/>
  <c r="P117" i="56"/>
  <c r="Q117" i="56"/>
  <c r="R117" i="56"/>
  <c r="S117" i="56"/>
  <c r="T117" i="56"/>
  <c r="V117" i="56"/>
  <c r="W117" i="56"/>
  <c r="X117" i="56"/>
  <c r="Y117" i="56"/>
  <c r="AA117" i="56"/>
  <c r="AC117" i="56"/>
  <c r="AD117" i="56"/>
  <c r="AE117" i="56"/>
  <c r="AF117" i="56"/>
  <c r="AG117" i="56"/>
  <c r="AH117" i="56"/>
  <c r="AI117" i="56"/>
  <c r="AK117" i="56"/>
  <c r="AL117" i="56"/>
  <c r="AM117" i="56"/>
  <c r="AN117" i="56"/>
  <c r="B116" i="56"/>
  <c r="C116" i="56"/>
  <c r="D116" i="56"/>
  <c r="E116" i="56"/>
  <c r="F116" i="56"/>
  <c r="G116" i="56"/>
  <c r="H116" i="56"/>
  <c r="I116" i="56"/>
  <c r="J116" i="56"/>
  <c r="K116" i="56"/>
  <c r="L116" i="56"/>
  <c r="M116" i="56"/>
  <c r="N116" i="56"/>
  <c r="O116" i="56"/>
  <c r="P116" i="56"/>
  <c r="Q116" i="56"/>
  <c r="R116" i="56"/>
  <c r="S116" i="56"/>
  <c r="T116" i="56"/>
  <c r="U116" i="56"/>
  <c r="V116" i="56"/>
  <c r="W116" i="56"/>
  <c r="X116" i="56"/>
  <c r="Y116" i="56"/>
  <c r="Z116" i="56"/>
  <c r="AA116" i="56"/>
  <c r="AB116" i="56"/>
  <c r="AC116" i="56"/>
  <c r="AD116" i="56"/>
  <c r="AE116" i="56"/>
  <c r="AF116" i="56"/>
  <c r="AG116" i="56"/>
  <c r="AH116" i="56"/>
  <c r="AI116" i="56"/>
  <c r="AJ116" i="56"/>
  <c r="AK116" i="56"/>
  <c r="AL116" i="56"/>
  <c r="AM116" i="56"/>
  <c r="AN116" i="56"/>
  <c r="B115" i="56"/>
  <c r="C115" i="56"/>
  <c r="D115" i="56"/>
  <c r="E115" i="56"/>
  <c r="F115" i="56"/>
  <c r="G115" i="56"/>
  <c r="H115" i="56"/>
  <c r="I115" i="56"/>
  <c r="J115" i="56"/>
  <c r="K115" i="56"/>
  <c r="L115" i="56"/>
  <c r="M115" i="56"/>
  <c r="N115" i="56"/>
  <c r="O115" i="56"/>
  <c r="P115" i="56"/>
  <c r="Q115" i="56"/>
  <c r="R115" i="56"/>
  <c r="S115" i="56"/>
  <c r="T115" i="56"/>
  <c r="U115" i="56"/>
  <c r="V115" i="56"/>
  <c r="W115" i="56"/>
  <c r="X115" i="56"/>
  <c r="Y115" i="56"/>
  <c r="Z115" i="56"/>
  <c r="AA115" i="56"/>
  <c r="AB115" i="56"/>
  <c r="AC115" i="56"/>
  <c r="AD115" i="56"/>
  <c r="AE115" i="56"/>
  <c r="AF115" i="56"/>
  <c r="AG115" i="56"/>
  <c r="AH115" i="56"/>
  <c r="AI115" i="56"/>
  <c r="AJ115" i="56"/>
  <c r="AK115" i="56"/>
  <c r="AL115" i="56"/>
  <c r="AM115" i="56"/>
  <c r="AN115" i="56"/>
  <c r="B114" i="56"/>
  <c r="C114" i="56"/>
  <c r="D114" i="56"/>
  <c r="E114" i="56"/>
  <c r="F114" i="56"/>
  <c r="G114" i="56"/>
  <c r="H114" i="56"/>
  <c r="I114" i="56"/>
  <c r="J114" i="56"/>
  <c r="K114" i="56"/>
  <c r="L114" i="56"/>
  <c r="M114" i="56"/>
  <c r="N114" i="56"/>
  <c r="O114" i="56"/>
  <c r="P114" i="56"/>
  <c r="Q114" i="56"/>
  <c r="R114" i="56"/>
  <c r="S114" i="56"/>
  <c r="T114" i="56"/>
  <c r="U114" i="56"/>
  <c r="V114" i="56"/>
  <c r="W114" i="56"/>
  <c r="X114" i="56"/>
  <c r="Y114" i="56"/>
  <c r="Z114" i="56"/>
  <c r="AA114" i="56"/>
  <c r="AB114" i="56"/>
  <c r="AC114" i="56"/>
  <c r="AD114" i="56"/>
  <c r="AE114" i="56"/>
  <c r="AF114" i="56"/>
  <c r="AG114" i="56"/>
  <c r="AH114" i="56"/>
  <c r="AI114" i="56"/>
  <c r="AJ114" i="56"/>
  <c r="AK114" i="56"/>
  <c r="AL114" i="56"/>
  <c r="AM114" i="56"/>
  <c r="AN114" i="56"/>
  <c r="B113" i="56"/>
  <c r="C113" i="56"/>
  <c r="D113" i="56"/>
  <c r="E113" i="56"/>
  <c r="F113" i="56"/>
  <c r="G113" i="56"/>
  <c r="H113" i="56"/>
  <c r="I113" i="56"/>
  <c r="J113" i="56"/>
  <c r="K113" i="56"/>
  <c r="L113" i="56"/>
  <c r="M113" i="56"/>
  <c r="N113" i="56"/>
  <c r="O113" i="56"/>
  <c r="P113" i="56"/>
  <c r="Q113" i="56"/>
  <c r="R113" i="56"/>
  <c r="S113" i="56"/>
  <c r="T113" i="56"/>
  <c r="U113" i="56"/>
  <c r="V113" i="56"/>
  <c r="W113" i="56"/>
  <c r="X113" i="56"/>
  <c r="Y113" i="56"/>
  <c r="Z113" i="56"/>
  <c r="AA113" i="56"/>
  <c r="AB113" i="56"/>
  <c r="AC113" i="56"/>
  <c r="AD113" i="56"/>
  <c r="AE113" i="56"/>
  <c r="AF113" i="56"/>
  <c r="AG113" i="56"/>
  <c r="AH113" i="56"/>
  <c r="AI113" i="56"/>
  <c r="AJ113" i="56"/>
  <c r="AK113" i="56"/>
  <c r="AL113" i="56"/>
  <c r="AM113" i="56"/>
  <c r="AN113" i="56"/>
  <c r="B112" i="56"/>
  <c r="C112" i="56"/>
  <c r="D112" i="56"/>
  <c r="E112" i="56"/>
  <c r="F112" i="56"/>
  <c r="G112" i="56"/>
  <c r="H112" i="56"/>
  <c r="I112" i="56"/>
  <c r="J112" i="56"/>
  <c r="L112" i="56"/>
  <c r="M112" i="56"/>
  <c r="N112" i="56"/>
  <c r="O112" i="56"/>
  <c r="P112" i="56"/>
  <c r="Q112" i="56"/>
  <c r="R112" i="56"/>
  <c r="S112" i="56"/>
  <c r="T112" i="56"/>
  <c r="V112" i="56"/>
  <c r="W112" i="56"/>
  <c r="X112" i="56"/>
  <c r="Y112" i="56"/>
  <c r="AA112" i="56"/>
  <c r="AC112" i="56"/>
  <c r="AD112" i="56"/>
  <c r="AE112" i="56"/>
  <c r="AF112" i="56"/>
  <c r="AG112" i="56"/>
  <c r="AH112" i="56"/>
  <c r="AI112" i="56"/>
  <c r="AK112" i="56"/>
  <c r="AL112" i="56"/>
  <c r="AM112" i="56"/>
  <c r="AN112" i="56"/>
  <c r="B111" i="56"/>
  <c r="C111" i="56"/>
  <c r="D111" i="56"/>
  <c r="E111" i="56"/>
  <c r="F111" i="56"/>
  <c r="G111" i="56"/>
  <c r="H111" i="56"/>
  <c r="I111" i="56"/>
  <c r="J111" i="56"/>
  <c r="K111" i="56"/>
  <c r="L111" i="56"/>
  <c r="M111" i="56"/>
  <c r="N111" i="56"/>
  <c r="O111" i="56"/>
  <c r="P111" i="56"/>
  <c r="Q111" i="56"/>
  <c r="R111" i="56"/>
  <c r="S111" i="56"/>
  <c r="T111" i="56"/>
  <c r="U111" i="56"/>
  <c r="V111" i="56"/>
  <c r="W111" i="56"/>
  <c r="X111" i="56"/>
  <c r="Y111" i="56"/>
  <c r="Z111" i="56"/>
  <c r="AA111" i="56"/>
  <c r="AB111" i="56"/>
  <c r="AC111" i="56"/>
  <c r="AD111" i="56"/>
  <c r="AE111" i="56"/>
  <c r="AF111" i="56"/>
  <c r="AG111" i="56"/>
  <c r="AH111" i="56"/>
  <c r="AI111" i="56"/>
  <c r="AJ111" i="56"/>
  <c r="AK111" i="56"/>
  <c r="AL111" i="56"/>
  <c r="AM111" i="56"/>
  <c r="AN111" i="56"/>
  <c r="B110" i="56"/>
  <c r="C110" i="56"/>
  <c r="D110" i="56"/>
  <c r="E110" i="56"/>
  <c r="F110" i="56"/>
  <c r="G110" i="56"/>
  <c r="H110" i="56"/>
  <c r="I110" i="56"/>
  <c r="L110" i="56"/>
  <c r="M110" i="56"/>
  <c r="N110" i="56"/>
  <c r="P110" i="56"/>
  <c r="Q110" i="56"/>
  <c r="R110" i="56"/>
  <c r="S110" i="56"/>
  <c r="T110" i="56"/>
  <c r="V110" i="56"/>
  <c r="W110" i="56"/>
  <c r="Y110" i="56"/>
  <c r="AC110" i="56"/>
  <c r="AD110" i="56"/>
  <c r="AE110" i="56"/>
  <c r="AF110" i="56"/>
  <c r="AG110" i="56"/>
  <c r="AH110" i="56"/>
  <c r="AK110" i="56"/>
  <c r="AL110" i="56"/>
  <c r="AM110" i="56"/>
  <c r="B93" i="56"/>
  <c r="C93" i="56"/>
  <c r="D93" i="56"/>
  <c r="E93" i="56"/>
  <c r="F93" i="56"/>
  <c r="G93" i="56"/>
  <c r="H93" i="56"/>
  <c r="I93" i="56"/>
  <c r="J93" i="56"/>
  <c r="K93" i="56"/>
  <c r="L93" i="56"/>
  <c r="M93" i="56"/>
  <c r="N93" i="56"/>
  <c r="O93" i="56"/>
  <c r="P93" i="56"/>
  <c r="Q93" i="56"/>
  <c r="R93" i="56"/>
  <c r="S93" i="56"/>
  <c r="T93" i="56"/>
  <c r="U93" i="56"/>
  <c r="V93" i="56"/>
  <c r="W93" i="56"/>
  <c r="X93" i="56"/>
  <c r="Y93" i="56"/>
  <c r="Z93" i="56"/>
  <c r="AA93" i="56"/>
  <c r="AB93" i="56"/>
  <c r="AC93" i="56"/>
  <c r="AD93" i="56"/>
  <c r="AE93" i="56"/>
  <c r="AF93" i="56"/>
  <c r="AG93" i="56"/>
  <c r="AH93" i="56"/>
  <c r="AI93" i="56"/>
  <c r="AJ93" i="56"/>
  <c r="AK93" i="56"/>
  <c r="AL93" i="56"/>
  <c r="AM93" i="56"/>
  <c r="AN93" i="56"/>
  <c r="B92" i="56"/>
  <c r="C92" i="56"/>
  <c r="D92" i="56"/>
  <c r="E92" i="56"/>
  <c r="F92" i="56"/>
  <c r="G92" i="56"/>
  <c r="H92" i="56"/>
  <c r="I92" i="56"/>
  <c r="J92" i="56"/>
  <c r="K92" i="56"/>
  <c r="L92" i="56"/>
  <c r="M92" i="56"/>
  <c r="N92" i="56"/>
  <c r="O92" i="56"/>
  <c r="P92" i="56"/>
  <c r="Q92" i="56"/>
  <c r="R92" i="56"/>
  <c r="S92" i="56"/>
  <c r="T92" i="56"/>
  <c r="U92" i="56"/>
  <c r="V92" i="56"/>
  <c r="W92" i="56"/>
  <c r="X92" i="56"/>
  <c r="Y92" i="56"/>
  <c r="Z92" i="56"/>
  <c r="AA92" i="56"/>
  <c r="AB92" i="56"/>
  <c r="AC92" i="56"/>
  <c r="AD92" i="56"/>
  <c r="AE92" i="56"/>
  <c r="AF92" i="56"/>
  <c r="AG92" i="56"/>
  <c r="AH92" i="56"/>
  <c r="AI92" i="56"/>
  <c r="AJ92" i="56"/>
  <c r="AK92" i="56"/>
  <c r="AL92" i="56"/>
  <c r="AM92" i="56"/>
  <c r="AN92" i="56"/>
  <c r="B91" i="56"/>
  <c r="C91" i="56"/>
  <c r="D91" i="56"/>
  <c r="E91" i="56"/>
  <c r="F91" i="56"/>
  <c r="G91" i="56"/>
  <c r="H91" i="56"/>
  <c r="I91" i="56"/>
  <c r="J91" i="56"/>
  <c r="L91" i="56"/>
  <c r="M91" i="56"/>
  <c r="N91" i="56"/>
  <c r="O91" i="56"/>
  <c r="P91" i="56"/>
  <c r="Q91" i="56"/>
  <c r="R91" i="56"/>
  <c r="S91" i="56"/>
  <c r="T91" i="56"/>
  <c r="V91" i="56"/>
  <c r="W91" i="56"/>
  <c r="X91" i="56"/>
  <c r="Y91" i="56"/>
  <c r="AA91" i="56"/>
  <c r="AC91" i="56"/>
  <c r="AD91" i="56"/>
  <c r="AE91" i="56"/>
  <c r="AF91" i="56"/>
  <c r="AG91" i="56"/>
  <c r="AH91" i="56"/>
  <c r="AI91" i="56"/>
  <c r="AK91" i="56"/>
  <c r="AL91" i="56"/>
  <c r="AM91" i="56"/>
  <c r="AN91" i="56"/>
  <c r="B90" i="56"/>
  <c r="C90" i="56"/>
  <c r="D90" i="56"/>
  <c r="E90" i="56"/>
  <c r="F90" i="56"/>
  <c r="G90" i="56"/>
  <c r="H90" i="56"/>
  <c r="I90" i="56"/>
  <c r="J90" i="56"/>
  <c r="L90" i="56"/>
  <c r="M90" i="56"/>
  <c r="N90" i="56"/>
  <c r="O90" i="56"/>
  <c r="P90" i="56"/>
  <c r="Q90" i="56"/>
  <c r="R90" i="56"/>
  <c r="S90" i="56"/>
  <c r="T90" i="56"/>
  <c r="V90" i="56"/>
  <c r="W90" i="56"/>
  <c r="X90" i="56"/>
  <c r="Y90" i="56"/>
  <c r="AA90" i="56"/>
  <c r="AC90" i="56"/>
  <c r="AD90" i="56"/>
  <c r="AE90" i="56"/>
  <c r="AF90" i="56"/>
  <c r="AG90" i="56"/>
  <c r="AH90" i="56"/>
  <c r="AI90" i="56"/>
  <c r="AK90" i="56"/>
  <c r="AL90" i="56"/>
  <c r="AM90" i="56"/>
  <c r="AN90" i="56"/>
  <c r="B89" i="56"/>
  <c r="C89" i="56"/>
  <c r="D89" i="56"/>
  <c r="E89" i="56"/>
  <c r="F89" i="56"/>
  <c r="G89" i="56"/>
  <c r="H89" i="56"/>
  <c r="I89" i="56"/>
  <c r="J89" i="56"/>
  <c r="K89" i="56"/>
  <c r="L89" i="56"/>
  <c r="M89" i="56"/>
  <c r="N89" i="56"/>
  <c r="O89" i="56"/>
  <c r="P89" i="56"/>
  <c r="Q89" i="56"/>
  <c r="R89" i="56"/>
  <c r="S89" i="56"/>
  <c r="T89" i="56"/>
  <c r="U89" i="56"/>
  <c r="V89" i="56"/>
  <c r="W89" i="56"/>
  <c r="X89" i="56"/>
  <c r="Y89" i="56"/>
  <c r="Z89" i="56"/>
  <c r="AA89" i="56"/>
  <c r="AB89" i="56"/>
  <c r="AC89" i="56"/>
  <c r="AD89" i="56"/>
  <c r="AE89" i="56"/>
  <c r="AF89" i="56"/>
  <c r="AG89" i="56"/>
  <c r="AH89" i="56"/>
  <c r="AI89" i="56"/>
  <c r="AJ89" i="56"/>
  <c r="AK89" i="56"/>
  <c r="AL89" i="56"/>
  <c r="AM89" i="56"/>
  <c r="AN89" i="56"/>
  <c r="B88" i="56"/>
  <c r="C88" i="56"/>
  <c r="D88" i="56"/>
  <c r="E88" i="56"/>
  <c r="F88" i="56"/>
  <c r="G88" i="56"/>
  <c r="H88" i="56"/>
  <c r="I88" i="56"/>
  <c r="J88" i="56"/>
  <c r="K88" i="56"/>
  <c r="L88" i="56"/>
  <c r="M88" i="56"/>
  <c r="N88" i="56"/>
  <c r="O88" i="56"/>
  <c r="P88" i="56"/>
  <c r="Q88" i="56"/>
  <c r="R88" i="56"/>
  <c r="S88" i="56"/>
  <c r="T88" i="56"/>
  <c r="U88" i="56"/>
  <c r="V88" i="56"/>
  <c r="W88" i="56"/>
  <c r="X88" i="56"/>
  <c r="Y88" i="56"/>
  <c r="Z88" i="56"/>
  <c r="AA88" i="56"/>
  <c r="AB88" i="56"/>
  <c r="AC88" i="56"/>
  <c r="AD88" i="56"/>
  <c r="AE88" i="56"/>
  <c r="AF88" i="56"/>
  <c r="AG88" i="56"/>
  <c r="AH88" i="56"/>
  <c r="AI88" i="56"/>
  <c r="AJ88" i="56"/>
  <c r="AK88" i="56"/>
  <c r="AL88" i="56"/>
  <c r="AM88" i="56"/>
  <c r="AN88" i="56"/>
  <c r="B87" i="56"/>
  <c r="C87" i="56"/>
  <c r="D87" i="56"/>
  <c r="E87" i="56"/>
  <c r="F87" i="56"/>
  <c r="G87" i="56"/>
  <c r="H87" i="56"/>
  <c r="I87" i="56"/>
  <c r="J87" i="56"/>
  <c r="K87" i="56"/>
  <c r="L87" i="56"/>
  <c r="M87" i="56"/>
  <c r="N87" i="56"/>
  <c r="O87" i="56"/>
  <c r="P87" i="56"/>
  <c r="Q87" i="56"/>
  <c r="R87" i="56"/>
  <c r="S87" i="56"/>
  <c r="T87" i="56"/>
  <c r="U87" i="56"/>
  <c r="V87" i="56"/>
  <c r="W87" i="56"/>
  <c r="X87" i="56"/>
  <c r="Y87" i="56"/>
  <c r="Z87" i="56"/>
  <c r="AA87" i="56"/>
  <c r="AB87" i="56"/>
  <c r="AC87" i="56"/>
  <c r="AD87" i="56"/>
  <c r="AE87" i="56"/>
  <c r="AF87" i="56"/>
  <c r="AG87" i="56"/>
  <c r="AH87" i="56"/>
  <c r="AI87" i="56"/>
  <c r="AJ87" i="56"/>
  <c r="AK87" i="56"/>
  <c r="AL87" i="56"/>
  <c r="AM87" i="56"/>
  <c r="AN87" i="56"/>
  <c r="B86" i="56"/>
  <c r="C86" i="56"/>
  <c r="D86" i="56"/>
  <c r="E86" i="56"/>
  <c r="F86" i="56"/>
  <c r="G86" i="56"/>
  <c r="H86" i="56"/>
  <c r="I86" i="56"/>
  <c r="K86" i="56"/>
  <c r="L86" i="56"/>
  <c r="M86" i="56"/>
  <c r="N86" i="56"/>
  <c r="O86" i="56"/>
  <c r="P86" i="56"/>
  <c r="Q86" i="56"/>
  <c r="R86" i="56"/>
  <c r="S86" i="56"/>
  <c r="T86" i="56"/>
  <c r="V86" i="56"/>
  <c r="W86" i="56"/>
  <c r="X86" i="56"/>
  <c r="Y86" i="56"/>
  <c r="AA86" i="56"/>
  <c r="AC86" i="56"/>
  <c r="AD86" i="56"/>
  <c r="AE86" i="56"/>
  <c r="AF86" i="56"/>
  <c r="AG86" i="56"/>
  <c r="AH86" i="56"/>
  <c r="AJ86" i="56"/>
  <c r="AK86" i="56"/>
  <c r="AL86" i="56"/>
  <c r="AM86" i="56"/>
  <c r="AN86" i="56"/>
  <c r="B85" i="56"/>
  <c r="C85" i="56"/>
  <c r="D85" i="56"/>
  <c r="E85" i="56"/>
  <c r="F85" i="56"/>
  <c r="G85" i="56"/>
  <c r="H85" i="56"/>
  <c r="I85" i="56"/>
  <c r="L85" i="56"/>
  <c r="M85" i="56"/>
  <c r="N85" i="56"/>
  <c r="O85" i="56"/>
  <c r="P85" i="56"/>
  <c r="Q85" i="56"/>
  <c r="R85" i="56"/>
  <c r="S85" i="56"/>
  <c r="T85" i="56"/>
  <c r="V85" i="56"/>
  <c r="W85" i="56"/>
  <c r="X85" i="56"/>
  <c r="Y85" i="56"/>
  <c r="AA85" i="56"/>
  <c r="AC85" i="56"/>
  <c r="AD85" i="56"/>
  <c r="AE85" i="56"/>
  <c r="AF85" i="56"/>
  <c r="AG85" i="56"/>
  <c r="AH85" i="56"/>
  <c r="AK85" i="56"/>
  <c r="AL85" i="56"/>
  <c r="AM85" i="56"/>
  <c r="AN85" i="56"/>
  <c r="B84" i="56"/>
  <c r="C84" i="56"/>
  <c r="D84" i="56"/>
  <c r="E84" i="56"/>
  <c r="F84" i="56"/>
  <c r="G84" i="56"/>
  <c r="H84" i="56"/>
  <c r="I84" i="56"/>
  <c r="J84" i="56"/>
  <c r="L84" i="56"/>
  <c r="M84" i="56"/>
  <c r="N84" i="56"/>
  <c r="O84" i="56"/>
  <c r="P84" i="56"/>
  <c r="Q84" i="56"/>
  <c r="R84" i="56"/>
  <c r="S84" i="56"/>
  <c r="T84" i="56"/>
  <c r="V84" i="56"/>
  <c r="W84" i="56"/>
  <c r="X84" i="56"/>
  <c r="Y84" i="56"/>
  <c r="AA84" i="56"/>
  <c r="AC84" i="56"/>
  <c r="AD84" i="56"/>
  <c r="AE84" i="56"/>
  <c r="AF84" i="56"/>
  <c r="AG84" i="56"/>
  <c r="AH84" i="56"/>
  <c r="AI84" i="56"/>
  <c r="AK84" i="56"/>
  <c r="AL84" i="56"/>
  <c r="AM84" i="56"/>
  <c r="AN84" i="56"/>
  <c r="B83" i="56"/>
  <c r="C83" i="56"/>
  <c r="D83" i="56"/>
  <c r="E83" i="56"/>
  <c r="F83" i="56"/>
  <c r="G83" i="56"/>
  <c r="H83" i="56"/>
  <c r="I83" i="56"/>
  <c r="L83" i="56"/>
  <c r="M83" i="56"/>
  <c r="N83" i="56"/>
  <c r="O83" i="56"/>
  <c r="P83" i="56"/>
  <c r="Q83" i="56"/>
  <c r="R83" i="56"/>
  <c r="S83" i="56"/>
  <c r="T83" i="56"/>
  <c r="V83" i="56"/>
  <c r="W83" i="56"/>
  <c r="X83" i="56"/>
  <c r="Y83" i="56"/>
  <c r="AA83" i="56"/>
  <c r="AC83" i="56"/>
  <c r="AD83" i="56"/>
  <c r="AE83" i="56"/>
  <c r="AF83" i="56"/>
  <c r="AG83" i="56"/>
  <c r="AH83" i="56"/>
  <c r="AK83" i="56"/>
  <c r="AL83" i="56"/>
  <c r="AM83" i="56"/>
  <c r="AN83" i="56"/>
  <c r="B82" i="56"/>
  <c r="C82" i="56"/>
  <c r="D82" i="56"/>
  <c r="E82" i="56"/>
  <c r="F82" i="56"/>
  <c r="G82" i="56"/>
  <c r="H82" i="56"/>
  <c r="I82" i="56"/>
  <c r="J82" i="56"/>
  <c r="L82" i="56"/>
  <c r="M82" i="56"/>
  <c r="N82" i="56"/>
  <c r="O82" i="56"/>
  <c r="P82" i="56"/>
  <c r="Q82" i="56"/>
  <c r="R82" i="56"/>
  <c r="S82" i="56"/>
  <c r="T82" i="56"/>
  <c r="V82" i="56"/>
  <c r="W82" i="56"/>
  <c r="X82" i="56"/>
  <c r="Y82" i="56"/>
  <c r="AA82" i="56"/>
  <c r="AC82" i="56"/>
  <c r="AD82" i="56"/>
  <c r="AE82" i="56"/>
  <c r="AF82" i="56"/>
  <c r="AG82" i="56"/>
  <c r="AH82" i="56"/>
  <c r="AI82" i="56"/>
  <c r="AK82" i="56"/>
  <c r="AL82" i="56"/>
  <c r="AM82" i="56"/>
  <c r="AN82" i="56"/>
  <c r="B81" i="56"/>
  <c r="C81" i="56"/>
  <c r="D81" i="56"/>
  <c r="E81" i="56"/>
  <c r="F81" i="56"/>
  <c r="G81" i="56"/>
  <c r="H81" i="56"/>
  <c r="I81" i="56"/>
  <c r="J81" i="56"/>
  <c r="L81" i="56"/>
  <c r="M81" i="56"/>
  <c r="N81" i="56"/>
  <c r="O81" i="56"/>
  <c r="P81" i="56"/>
  <c r="Q81" i="56"/>
  <c r="R81" i="56"/>
  <c r="S81" i="56"/>
  <c r="T81" i="56"/>
  <c r="V81" i="56"/>
  <c r="W81" i="56"/>
  <c r="X81" i="56"/>
  <c r="Y81" i="56"/>
  <c r="AA81" i="56"/>
  <c r="AC81" i="56"/>
  <c r="AD81" i="56"/>
  <c r="AE81" i="56"/>
  <c r="AF81" i="56"/>
  <c r="AG81" i="56"/>
  <c r="AH81" i="56"/>
  <c r="AI81" i="56"/>
  <c r="AK81" i="56"/>
  <c r="AL81" i="56"/>
  <c r="AM81" i="56"/>
  <c r="AN81" i="56"/>
  <c r="B80" i="56"/>
  <c r="C80" i="56"/>
  <c r="D80" i="56"/>
  <c r="E80" i="56"/>
  <c r="F80" i="56"/>
  <c r="G80" i="56"/>
  <c r="H80" i="56"/>
  <c r="I80" i="56"/>
  <c r="J80" i="56"/>
  <c r="K80" i="56"/>
  <c r="L80" i="56"/>
  <c r="M80" i="56"/>
  <c r="N80" i="56"/>
  <c r="O80" i="56"/>
  <c r="P80" i="56"/>
  <c r="Q80" i="56"/>
  <c r="R80" i="56"/>
  <c r="S80" i="56"/>
  <c r="T80" i="56"/>
  <c r="U80" i="56"/>
  <c r="V80" i="56"/>
  <c r="W80" i="56"/>
  <c r="X80" i="56"/>
  <c r="Y80" i="56"/>
  <c r="Z80" i="56"/>
  <c r="AA80" i="56"/>
  <c r="AB80" i="56"/>
  <c r="AC80" i="56"/>
  <c r="AD80" i="56"/>
  <c r="AE80" i="56"/>
  <c r="AF80" i="56"/>
  <c r="AG80" i="56"/>
  <c r="AH80" i="56"/>
  <c r="AI80" i="56"/>
  <c r="AJ80" i="56"/>
  <c r="AK80" i="56"/>
  <c r="AL80" i="56"/>
  <c r="AM80" i="56"/>
  <c r="AN80" i="56"/>
  <c r="B79" i="56"/>
  <c r="C79" i="56"/>
  <c r="D79" i="56"/>
  <c r="E79" i="56"/>
  <c r="F79" i="56"/>
  <c r="G79" i="56"/>
  <c r="H79" i="56"/>
  <c r="I79" i="56"/>
  <c r="J79" i="56"/>
  <c r="K79" i="56"/>
  <c r="L79" i="56"/>
  <c r="M79" i="56"/>
  <c r="N79" i="56"/>
  <c r="O79" i="56"/>
  <c r="P79" i="56"/>
  <c r="Q79" i="56"/>
  <c r="R79" i="56"/>
  <c r="S79" i="56"/>
  <c r="T79" i="56"/>
  <c r="U79" i="56"/>
  <c r="V79" i="56"/>
  <c r="W79" i="56"/>
  <c r="X79" i="56"/>
  <c r="Y79" i="56"/>
  <c r="Z79" i="56"/>
  <c r="AA79" i="56"/>
  <c r="AB79" i="56"/>
  <c r="AC79" i="56"/>
  <c r="AD79" i="56"/>
  <c r="AE79" i="56"/>
  <c r="AF79" i="56"/>
  <c r="AG79" i="56"/>
  <c r="AH79" i="56"/>
  <c r="AI79" i="56"/>
  <c r="AJ79" i="56"/>
  <c r="AK79" i="56"/>
  <c r="AL79" i="56"/>
  <c r="AM79" i="56"/>
  <c r="AN79" i="56"/>
  <c r="B78" i="56"/>
  <c r="C78" i="56"/>
  <c r="D78" i="56"/>
  <c r="E78" i="56"/>
  <c r="F78" i="56"/>
  <c r="G78" i="56"/>
  <c r="H78" i="56"/>
  <c r="I78" i="56"/>
  <c r="J78" i="56"/>
  <c r="L78" i="56"/>
  <c r="M78" i="56"/>
  <c r="N78" i="56"/>
  <c r="O78" i="56"/>
  <c r="P78" i="56"/>
  <c r="Q78" i="56"/>
  <c r="R78" i="56"/>
  <c r="S78" i="56"/>
  <c r="T78" i="56"/>
  <c r="V78" i="56"/>
  <c r="W78" i="56"/>
  <c r="X78" i="56"/>
  <c r="Y78" i="56"/>
  <c r="AA78" i="56"/>
  <c r="AC78" i="56"/>
  <c r="AD78" i="56"/>
  <c r="AE78" i="56"/>
  <c r="AF78" i="56"/>
  <c r="AG78" i="56"/>
  <c r="AH78" i="56"/>
  <c r="AI78" i="56"/>
  <c r="AK78" i="56"/>
  <c r="AL78" i="56"/>
  <c r="AM78" i="56"/>
  <c r="AN78" i="56"/>
  <c r="B77" i="56"/>
  <c r="C77" i="56"/>
  <c r="D77" i="56"/>
  <c r="E77" i="56"/>
  <c r="F77" i="56"/>
  <c r="G77" i="56"/>
  <c r="H77" i="56"/>
  <c r="I77" i="56"/>
  <c r="J77" i="56"/>
  <c r="L77" i="56"/>
  <c r="M77" i="56"/>
  <c r="N77" i="56"/>
  <c r="O77" i="56"/>
  <c r="P77" i="56"/>
  <c r="Q77" i="56"/>
  <c r="R77" i="56"/>
  <c r="S77" i="56"/>
  <c r="T77" i="56"/>
  <c r="V77" i="56"/>
  <c r="W77" i="56"/>
  <c r="X77" i="56"/>
  <c r="Y77" i="56"/>
  <c r="AA77" i="56"/>
  <c r="AC77" i="56"/>
  <c r="AD77" i="56"/>
  <c r="AE77" i="56"/>
  <c r="AF77" i="56"/>
  <c r="AG77" i="56"/>
  <c r="AH77" i="56"/>
  <c r="AI77" i="56"/>
  <c r="AK77" i="56"/>
  <c r="AL77" i="56"/>
  <c r="AM77" i="56"/>
  <c r="AN77" i="56"/>
  <c r="B76" i="56"/>
  <c r="C76" i="56"/>
  <c r="D76" i="56"/>
  <c r="E76" i="56"/>
  <c r="F76" i="56"/>
  <c r="G76" i="56"/>
  <c r="H76" i="56"/>
  <c r="I76" i="56"/>
  <c r="J76" i="56"/>
  <c r="K76" i="56"/>
  <c r="L76" i="56"/>
  <c r="M76" i="56"/>
  <c r="N76" i="56"/>
  <c r="O76" i="56"/>
  <c r="P76" i="56"/>
  <c r="Q76" i="56"/>
  <c r="R76" i="56"/>
  <c r="S76" i="56"/>
  <c r="T76" i="56"/>
  <c r="U76" i="56"/>
  <c r="V76" i="56"/>
  <c r="W76" i="56"/>
  <c r="X76" i="56"/>
  <c r="Y76" i="56"/>
  <c r="Z76" i="56"/>
  <c r="AA76" i="56"/>
  <c r="AB76" i="56"/>
  <c r="AC76" i="56"/>
  <c r="AD76" i="56"/>
  <c r="AE76" i="56"/>
  <c r="AF76" i="56"/>
  <c r="AG76" i="56"/>
  <c r="AH76" i="56"/>
  <c r="AI76" i="56"/>
  <c r="AJ76" i="56"/>
  <c r="AK76" i="56"/>
  <c r="AL76" i="56"/>
  <c r="AM76" i="56"/>
  <c r="AN76" i="56"/>
  <c r="B75" i="56"/>
  <c r="C75" i="56"/>
  <c r="D75" i="56"/>
  <c r="E75" i="56"/>
  <c r="F75" i="56"/>
  <c r="G75" i="56"/>
  <c r="H75" i="56"/>
  <c r="I75" i="56"/>
  <c r="J75" i="56"/>
  <c r="K75" i="56"/>
  <c r="L75" i="56"/>
  <c r="M75" i="56"/>
  <c r="N75" i="56"/>
  <c r="O75" i="56"/>
  <c r="P75" i="56"/>
  <c r="Q75" i="56"/>
  <c r="R75" i="56"/>
  <c r="S75" i="56"/>
  <c r="T75" i="56"/>
  <c r="U75" i="56"/>
  <c r="V75" i="56"/>
  <c r="W75" i="56"/>
  <c r="X75" i="56"/>
  <c r="Y75" i="56"/>
  <c r="Z75" i="56"/>
  <c r="AA75" i="56"/>
  <c r="AB75" i="56"/>
  <c r="AC75" i="56"/>
  <c r="AD75" i="56"/>
  <c r="AE75" i="56"/>
  <c r="AF75" i="56"/>
  <c r="AG75" i="56"/>
  <c r="AH75" i="56"/>
  <c r="AI75" i="56"/>
  <c r="AJ75" i="56"/>
  <c r="AK75" i="56"/>
  <c r="AL75" i="56"/>
  <c r="AM75" i="56"/>
  <c r="AN75" i="56"/>
  <c r="B74" i="56"/>
  <c r="C74" i="56"/>
  <c r="D74" i="56"/>
  <c r="E74" i="56"/>
  <c r="F74" i="56"/>
  <c r="G74" i="56"/>
  <c r="H74" i="56"/>
  <c r="I74" i="56"/>
  <c r="J74" i="56"/>
  <c r="L74" i="56"/>
  <c r="M74" i="56"/>
  <c r="N74" i="56"/>
  <c r="O74" i="56"/>
  <c r="P74" i="56"/>
  <c r="Q74" i="56"/>
  <c r="R74" i="56"/>
  <c r="S74" i="56"/>
  <c r="T74" i="56"/>
  <c r="V74" i="56"/>
  <c r="W74" i="56"/>
  <c r="X74" i="56"/>
  <c r="Y74" i="56"/>
  <c r="AA74" i="56"/>
  <c r="AC74" i="56"/>
  <c r="AD74" i="56"/>
  <c r="AE74" i="56"/>
  <c r="AF74" i="56"/>
  <c r="AG74" i="56"/>
  <c r="AH74" i="56"/>
  <c r="AI74" i="56"/>
  <c r="AK74" i="56"/>
  <c r="AL74" i="56"/>
  <c r="AM74" i="56"/>
  <c r="AN74" i="56"/>
  <c r="B73" i="56"/>
  <c r="C73" i="56"/>
  <c r="D73" i="56"/>
  <c r="E73" i="56"/>
  <c r="F73" i="56"/>
  <c r="G73" i="56"/>
  <c r="H73" i="56"/>
  <c r="I73" i="56"/>
  <c r="J73" i="56"/>
  <c r="K73" i="56"/>
  <c r="L73" i="56"/>
  <c r="M73" i="56"/>
  <c r="N73" i="56"/>
  <c r="O73" i="56"/>
  <c r="P73" i="56"/>
  <c r="Q73" i="56"/>
  <c r="R73" i="56"/>
  <c r="S73" i="56"/>
  <c r="T73" i="56"/>
  <c r="U73" i="56"/>
  <c r="V73" i="56"/>
  <c r="W73" i="56"/>
  <c r="X73" i="56"/>
  <c r="Y73" i="56"/>
  <c r="Z73" i="56"/>
  <c r="AA73" i="56"/>
  <c r="AB73" i="56"/>
  <c r="AC73" i="56"/>
  <c r="AD73" i="56"/>
  <c r="AE73" i="56"/>
  <c r="AF73" i="56"/>
  <c r="AG73" i="56"/>
  <c r="AH73" i="56"/>
  <c r="AI73" i="56"/>
  <c r="AJ73" i="56"/>
  <c r="AK73" i="56"/>
  <c r="AL73" i="56"/>
  <c r="AM73" i="56"/>
  <c r="AN73" i="56"/>
  <c r="B72" i="56"/>
  <c r="C72" i="56"/>
  <c r="D72" i="56"/>
  <c r="E72" i="56"/>
  <c r="F72" i="56"/>
  <c r="G72" i="56"/>
  <c r="H72" i="56"/>
  <c r="I72" i="56"/>
  <c r="J72" i="56"/>
  <c r="K72" i="56"/>
  <c r="L72" i="56"/>
  <c r="M72" i="56"/>
  <c r="N72" i="56"/>
  <c r="O72" i="56"/>
  <c r="P72" i="56"/>
  <c r="Q72" i="56"/>
  <c r="R72" i="56"/>
  <c r="S72" i="56"/>
  <c r="T72" i="56"/>
  <c r="U72" i="56"/>
  <c r="V72" i="56"/>
  <c r="W72" i="56"/>
  <c r="X72" i="56"/>
  <c r="Y72" i="56"/>
  <c r="Z72" i="56"/>
  <c r="AA72" i="56"/>
  <c r="AB72" i="56"/>
  <c r="AC72" i="56"/>
  <c r="AD72" i="56"/>
  <c r="AE72" i="56"/>
  <c r="AF72" i="56"/>
  <c r="AG72" i="56"/>
  <c r="AH72" i="56"/>
  <c r="AI72" i="56"/>
  <c r="AJ72" i="56"/>
  <c r="AK72" i="56"/>
  <c r="AL72" i="56"/>
  <c r="AM72" i="56"/>
  <c r="AN72" i="56"/>
  <c r="B71" i="56"/>
  <c r="C71" i="56"/>
  <c r="D71" i="56"/>
  <c r="E71" i="56"/>
  <c r="F71" i="56"/>
  <c r="G71" i="56"/>
  <c r="H71" i="56"/>
  <c r="I71" i="56"/>
  <c r="J71" i="56"/>
  <c r="L71" i="56"/>
  <c r="M71" i="56"/>
  <c r="N71" i="56"/>
  <c r="O71" i="56"/>
  <c r="P71" i="56"/>
  <c r="Q71" i="56"/>
  <c r="R71" i="56"/>
  <c r="S71" i="56"/>
  <c r="T71" i="56"/>
  <c r="V71" i="56"/>
  <c r="W71" i="56"/>
  <c r="X71" i="56"/>
  <c r="Y71" i="56"/>
  <c r="AA71" i="56"/>
  <c r="AC71" i="56"/>
  <c r="AD71" i="56"/>
  <c r="AE71" i="56"/>
  <c r="AF71" i="56"/>
  <c r="AG71" i="56"/>
  <c r="AH71" i="56"/>
  <c r="AI71" i="56"/>
  <c r="AK71" i="56"/>
  <c r="AL71" i="56"/>
  <c r="AM71" i="56"/>
  <c r="AN71" i="56"/>
  <c r="B70" i="56"/>
  <c r="C70" i="56"/>
  <c r="D70" i="56"/>
  <c r="E70" i="56"/>
  <c r="F70" i="56"/>
  <c r="G70" i="56"/>
  <c r="H70" i="56"/>
  <c r="I70" i="56"/>
  <c r="J70" i="56"/>
  <c r="K70" i="56"/>
  <c r="L70" i="56"/>
  <c r="M70" i="56"/>
  <c r="N70" i="56"/>
  <c r="O70" i="56"/>
  <c r="P70" i="56"/>
  <c r="Q70" i="56"/>
  <c r="R70" i="56"/>
  <c r="S70" i="56"/>
  <c r="T70" i="56"/>
  <c r="U70" i="56"/>
  <c r="V70" i="56"/>
  <c r="W70" i="56"/>
  <c r="X70" i="56"/>
  <c r="Y70" i="56"/>
  <c r="Z70" i="56"/>
  <c r="AA70" i="56"/>
  <c r="AB70" i="56"/>
  <c r="AC70" i="56"/>
  <c r="AD70" i="56"/>
  <c r="AE70" i="56"/>
  <c r="AF70" i="56"/>
  <c r="AG70" i="56"/>
  <c r="AH70" i="56"/>
  <c r="AI70" i="56"/>
  <c r="AJ70" i="56"/>
  <c r="AK70" i="56"/>
  <c r="AL70" i="56"/>
  <c r="AM70" i="56"/>
  <c r="AN70" i="56"/>
  <c r="B69" i="56"/>
  <c r="C69" i="56"/>
  <c r="D69" i="56"/>
  <c r="E69" i="56"/>
  <c r="F69" i="56"/>
  <c r="G69" i="56"/>
  <c r="H69" i="56"/>
  <c r="I69" i="56"/>
  <c r="J69" i="56"/>
  <c r="K69" i="56"/>
  <c r="L69" i="56"/>
  <c r="M69" i="56"/>
  <c r="N69" i="56"/>
  <c r="O69" i="56"/>
  <c r="P69" i="56"/>
  <c r="Q69" i="56"/>
  <c r="R69" i="56"/>
  <c r="S69" i="56"/>
  <c r="T69" i="56"/>
  <c r="U69" i="56"/>
  <c r="V69" i="56"/>
  <c r="W69" i="56"/>
  <c r="X69" i="56"/>
  <c r="Y69" i="56"/>
  <c r="Z69" i="56"/>
  <c r="AA69" i="56"/>
  <c r="AB69" i="56"/>
  <c r="AC69" i="56"/>
  <c r="AD69" i="56"/>
  <c r="AE69" i="56"/>
  <c r="AF69" i="56"/>
  <c r="AG69" i="56"/>
  <c r="AH69" i="56"/>
  <c r="AI69" i="56"/>
  <c r="AJ69" i="56"/>
  <c r="AK69" i="56"/>
  <c r="AL69" i="56"/>
  <c r="AM69" i="56"/>
  <c r="AN69" i="56"/>
  <c r="B68" i="56"/>
  <c r="C68" i="56"/>
  <c r="D68" i="56"/>
  <c r="E68" i="56"/>
  <c r="F68" i="56"/>
  <c r="G68" i="56"/>
  <c r="H68" i="56"/>
  <c r="I68" i="56"/>
  <c r="J68" i="56"/>
  <c r="K68" i="56"/>
  <c r="L68" i="56"/>
  <c r="M68" i="56"/>
  <c r="N68" i="56"/>
  <c r="O68" i="56"/>
  <c r="P68" i="56"/>
  <c r="Q68" i="56"/>
  <c r="R68" i="56"/>
  <c r="S68" i="56"/>
  <c r="T68" i="56"/>
  <c r="U68" i="56"/>
  <c r="V68" i="56"/>
  <c r="W68" i="56"/>
  <c r="X68" i="56"/>
  <c r="Y68" i="56"/>
  <c r="Z68" i="56"/>
  <c r="AA68" i="56"/>
  <c r="AB68" i="56"/>
  <c r="AC68" i="56"/>
  <c r="AD68" i="56"/>
  <c r="AE68" i="56"/>
  <c r="AF68" i="56"/>
  <c r="AG68" i="56"/>
  <c r="AH68" i="56"/>
  <c r="AI68" i="56"/>
  <c r="AJ68" i="56"/>
  <c r="AK68" i="56"/>
  <c r="AL68" i="56"/>
  <c r="AM68" i="56"/>
  <c r="AN68" i="56"/>
  <c r="B67" i="56"/>
  <c r="C67" i="56"/>
  <c r="D67" i="56"/>
  <c r="E67" i="56"/>
  <c r="F67" i="56"/>
  <c r="G67" i="56"/>
  <c r="H67" i="56"/>
  <c r="I67" i="56"/>
  <c r="L67" i="56"/>
  <c r="M67" i="56"/>
  <c r="N67" i="56"/>
  <c r="O67" i="56"/>
  <c r="P67" i="56"/>
  <c r="Q67" i="56"/>
  <c r="R67" i="56"/>
  <c r="S67" i="56"/>
  <c r="T67" i="56"/>
  <c r="V67" i="56"/>
  <c r="W67" i="56"/>
  <c r="X67" i="56"/>
  <c r="Y67" i="56"/>
  <c r="AA67" i="56"/>
  <c r="AC67" i="56"/>
  <c r="AD67" i="56"/>
  <c r="AE67" i="56"/>
  <c r="AF67" i="56"/>
  <c r="AG67" i="56"/>
  <c r="AH67" i="56"/>
  <c r="AK67" i="56"/>
  <c r="AL67" i="56"/>
  <c r="AM67" i="56"/>
  <c r="AN67" i="56"/>
  <c r="B66" i="56"/>
  <c r="C66" i="56"/>
  <c r="D66" i="56"/>
  <c r="E66" i="56"/>
  <c r="F66" i="56"/>
  <c r="G66" i="56"/>
  <c r="H66" i="56"/>
  <c r="I66" i="56"/>
  <c r="J66" i="56"/>
  <c r="K66" i="56"/>
  <c r="L66" i="56"/>
  <c r="M66" i="56"/>
  <c r="N66" i="56"/>
  <c r="O66" i="56"/>
  <c r="P66" i="56"/>
  <c r="Q66" i="56"/>
  <c r="R66" i="56"/>
  <c r="S66" i="56"/>
  <c r="T66" i="56"/>
  <c r="U66" i="56"/>
  <c r="V66" i="56"/>
  <c r="W66" i="56"/>
  <c r="X66" i="56"/>
  <c r="Y66" i="56"/>
  <c r="Z66" i="56"/>
  <c r="AA66" i="56"/>
  <c r="AB66" i="56"/>
  <c r="AC66" i="56"/>
  <c r="AD66" i="56"/>
  <c r="AE66" i="56"/>
  <c r="AF66" i="56"/>
  <c r="AG66" i="56"/>
  <c r="AH66" i="56"/>
  <c r="AI66" i="56"/>
  <c r="AJ66" i="56"/>
  <c r="AK66" i="56"/>
  <c r="AL66" i="56"/>
  <c r="AM66" i="56"/>
  <c r="AN66" i="56"/>
  <c r="B65" i="56"/>
  <c r="C65" i="56"/>
  <c r="D65" i="56"/>
  <c r="E65" i="56"/>
  <c r="F65" i="56"/>
  <c r="G65" i="56"/>
  <c r="H65" i="56"/>
  <c r="I65" i="56"/>
  <c r="J65" i="56"/>
  <c r="L65" i="56"/>
  <c r="M65" i="56"/>
  <c r="N65" i="56"/>
  <c r="O65" i="56"/>
  <c r="P65" i="56"/>
  <c r="Q65" i="56"/>
  <c r="R65" i="56"/>
  <c r="S65" i="56"/>
  <c r="T65" i="56"/>
  <c r="V65" i="56"/>
  <c r="W65" i="56"/>
  <c r="X65" i="56"/>
  <c r="Y65" i="56"/>
  <c r="AA65" i="56"/>
  <c r="AC65" i="56"/>
  <c r="AD65" i="56"/>
  <c r="AE65" i="56"/>
  <c r="AF65" i="56"/>
  <c r="AG65" i="56"/>
  <c r="AH65" i="56"/>
  <c r="AI65" i="56"/>
  <c r="AK65" i="56"/>
  <c r="AL65" i="56"/>
  <c r="AM65" i="56"/>
  <c r="AN65" i="56"/>
  <c r="B64" i="56"/>
  <c r="C64" i="56"/>
  <c r="D64" i="56"/>
  <c r="E64" i="56"/>
  <c r="F64" i="56"/>
  <c r="G64" i="56"/>
  <c r="H64" i="56"/>
  <c r="I64" i="56"/>
  <c r="J64" i="56"/>
  <c r="K64" i="56"/>
  <c r="L64" i="56"/>
  <c r="M64" i="56"/>
  <c r="N64" i="56"/>
  <c r="O64" i="56"/>
  <c r="P64" i="56"/>
  <c r="Q64" i="56"/>
  <c r="R64" i="56"/>
  <c r="S64" i="56"/>
  <c r="T64" i="56"/>
  <c r="U64" i="56"/>
  <c r="V64" i="56"/>
  <c r="W64" i="56"/>
  <c r="X64" i="56"/>
  <c r="Y64" i="56"/>
  <c r="Z64" i="56"/>
  <c r="AA64" i="56"/>
  <c r="AB64" i="56"/>
  <c r="AC64" i="56"/>
  <c r="AD64" i="56"/>
  <c r="AE64" i="56"/>
  <c r="AF64" i="56"/>
  <c r="AG64" i="56"/>
  <c r="AH64" i="56"/>
  <c r="AI64" i="56"/>
  <c r="AJ64" i="56"/>
  <c r="AK64" i="56"/>
  <c r="AL64" i="56"/>
  <c r="AM64" i="56"/>
  <c r="AN64" i="56"/>
  <c r="B63" i="56"/>
  <c r="C63" i="56"/>
  <c r="D63" i="56"/>
  <c r="E63" i="56"/>
  <c r="F63" i="56"/>
  <c r="G63" i="56"/>
  <c r="H63" i="56"/>
  <c r="I63" i="56"/>
  <c r="J63" i="56"/>
  <c r="K63" i="56"/>
  <c r="L63" i="56"/>
  <c r="M63" i="56"/>
  <c r="N63" i="56"/>
  <c r="O63" i="56"/>
  <c r="P63" i="56"/>
  <c r="Q63" i="56"/>
  <c r="R63" i="56"/>
  <c r="S63" i="56"/>
  <c r="T63" i="56"/>
  <c r="U63" i="56"/>
  <c r="V63" i="56"/>
  <c r="W63" i="56"/>
  <c r="X63" i="56"/>
  <c r="Y63" i="56"/>
  <c r="Z63" i="56"/>
  <c r="AA63" i="56"/>
  <c r="AB63" i="56"/>
  <c r="AC63" i="56"/>
  <c r="AD63" i="56"/>
  <c r="AE63" i="56"/>
  <c r="AF63" i="56"/>
  <c r="AG63" i="56"/>
  <c r="AH63" i="56"/>
  <c r="AI63" i="56"/>
  <c r="AJ63" i="56"/>
  <c r="AK63" i="56"/>
  <c r="AL63" i="56"/>
  <c r="AM63" i="56"/>
  <c r="AN63" i="56"/>
  <c r="B62" i="56"/>
  <c r="C62" i="56"/>
  <c r="D62" i="56"/>
  <c r="E62" i="56"/>
  <c r="F62" i="56"/>
  <c r="G62" i="56"/>
  <c r="H62" i="56"/>
  <c r="I62" i="56"/>
  <c r="J62" i="56"/>
  <c r="L62" i="56"/>
  <c r="M62" i="56"/>
  <c r="N62" i="56"/>
  <c r="O62" i="56"/>
  <c r="P62" i="56"/>
  <c r="Q62" i="56"/>
  <c r="R62" i="56"/>
  <c r="S62" i="56"/>
  <c r="T62" i="56"/>
  <c r="V62" i="56"/>
  <c r="W62" i="56"/>
  <c r="X62" i="56"/>
  <c r="Y62" i="56"/>
  <c r="AA62" i="56"/>
  <c r="AC62" i="56"/>
  <c r="AD62" i="56"/>
  <c r="AE62" i="56"/>
  <c r="AF62" i="56"/>
  <c r="AG62" i="56"/>
  <c r="AH62" i="56"/>
  <c r="AI62" i="56"/>
  <c r="AK62" i="56"/>
  <c r="AL62" i="56"/>
  <c r="AM62" i="56"/>
  <c r="AN62" i="56"/>
  <c r="B61" i="56"/>
  <c r="C61" i="56"/>
  <c r="D61" i="56"/>
  <c r="E61" i="56"/>
  <c r="F61" i="56"/>
  <c r="G61" i="56"/>
  <c r="H61" i="56"/>
  <c r="I61" i="56"/>
  <c r="J61" i="56"/>
  <c r="L61" i="56"/>
  <c r="M61" i="56"/>
  <c r="N61" i="56"/>
  <c r="O61" i="56"/>
  <c r="P61" i="56"/>
  <c r="Q61" i="56"/>
  <c r="R61" i="56"/>
  <c r="S61" i="56"/>
  <c r="T61" i="56"/>
  <c r="V61" i="56"/>
  <c r="W61" i="56"/>
  <c r="X61" i="56"/>
  <c r="Y61" i="56"/>
  <c r="AA61" i="56"/>
  <c r="AC61" i="56"/>
  <c r="AD61" i="56"/>
  <c r="AE61" i="56"/>
  <c r="AF61" i="56"/>
  <c r="AG61" i="56"/>
  <c r="AH61" i="56"/>
  <c r="AI61" i="56"/>
  <c r="AK61" i="56"/>
  <c r="AL61" i="56"/>
  <c r="AM61" i="56"/>
  <c r="AN61" i="56"/>
  <c r="B60" i="56"/>
  <c r="C60" i="56"/>
  <c r="D60" i="56"/>
  <c r="E60" i="56"/>
  <c r="F60" i="56"/>
  <c r="G60" i="56"/>
  <c r="H60" i="56"/>
  <c r="I60" i="56"/>
  <c r="J60" i="56"/>
  <c r="L60" i="56"/>
  <c r="M60" i="56"/>
  <c r="N60" i="56"/>
  <c r="O60" i="56"/>
  <c r="P60" i="56"/>
  <c r="Q60" i="56"/>
  <c r="R60" i="56"/>
  <c r="S60" i="56"/>
  <c r="T60" i="56"/>
  <c r="V60" i="56"/>
  <c r="W60" i="56"/>
  <c r="X60" i="56"/>
  <c r="Y60" i="56"/>
  <c r="AA60" i="56"/>
  <c r="AC60" i="56"/>
  <c r="AD60" i="56"/>
  <c r="AE60" i="56"/>
  <c r="AF60" i="56"/>
  <c r="AG60" i="56"/>
  <c r="AH60" i="56"/>
  <c r="AI60" i="56"/>
  <c r="AK60" i="56"/>
  <c r="AL60" i="56"/>
  <c r="AM60" i="56"/>
  <c r="AN60" i="56"/>
  <c r="B43" i="56"/>
  <c r="C43" i="56"/>
  <c r="D43" i="56"/>
  <c r="E43" i="56"/>
  <c r="F43" i="56"/>
  <c r="G43" i="56"/>
  <c r="H43" i="56"/>
  <c r="I43" i="56"/>
  <c r="L43" i="56"/>
  <c r="M43" i="56"/>
  <c r="N43" i="56"/>
  <c r="O43" i="56"/>
  <c r="P43" i="56"/>
  <c r="Q43" i="56"/>
  <c r="R43" i="56"/>
  <c r="S43" i="56"/>
  <c r="T43" i="56"/>
  <c r="V43" i="56"/>
  <c r="W43" i="56"/>
  <c r="X43" i="56"/>
  <c r="Y43" i="56"/>
  <c r="AA43" i="56"/>
  <c r="AC43" i="56"/>
  <c r="AD43" i="56"/>
  <c r="AE43" i="56"/>
  <c r="AF43" i="56"/>
  <c r="AG43" i="56"/>
  <c r="AH43" i="56"/>
  <c r="AK43" i="56"/>
  <c r="AL43" i="56"/>
  <c r="AM43" i="56"/>
  <c r="AN43" i="56"/>
  <c r="B42" i="56"/>
  <c r="C42" i="56"/>
  <c r="D42" i="56"/>
  <c r="E42" i="56"/>
  <c r="F42" i="56"/>
  <c r="G42" i="56"/>
  <c r="H42" i="56"/>
  <c r="I42" i="56"/>
  <c r="J42" i="56"/>
  <c r="L42" i="56"/>
  <c r="M42" i="56"/>
  <c r="N42" i="56"/>
  <c r="O42" i="56"/>
  <c r="P42" i="56"/>
  <c r="Q42" i="56"/>
  <c r="R42" i="56"/>
  <c r="S42" i="56"/>
  <c r="T42" i="56"/>
  <c r="V42" i="56"/>
  <c r="W42" i="56"/>
  <c r="X42" i="56"/>
  <c r="Y42" i="56"/>
  <c r="AA42" i="56"/>
  <c r="AC42" i="56"/>
  <c r="AD42" i="56"/>
  <c r="AE42" i="56"/>
  <c r="AF42" i="56"/>
  <c r="AG42" i="56"/>
  <c r="AH42" i="56"/>
  <c r="AI42" i="56"/>
  <c r="AK42" i="56"/>
  <c r="AL42" i="56"/>
  <c r="AM42" i="56"/>
  <c r="AN42" i="56"/>
  <c r="B41" i="56"/>
  <c r="C41" i="56"/>
  <c r="D41" i="56"/>
  <c r="E41" i="56"/>
  <c r="F41" i="56"/>
  <c r="G41" i="56"/>
  <c r="H41" i="56"/>
  <c r="I41" i="56"/>
  <c r="J41" i="56"/>
  <c r="L41" i="56"/>
  <c r="M41" i="56"/>
  <c r="N41" i="56"/>
  <c r="O41" i="56"/>
  <c r="P41" i="56"/>
  <c r="Q41" i="56"/>
  <c r="R41" i="56"/>
  <c r="S41" i="56"/>
  <c r="T41" i="56"/>
  <c r="V41" i="56"/>
  <c r="W41" i="56"/>
  <c r="X41" i="56"/>
  <c r="Y41" i="56"/>
  <c r="AA41" i="56"/>
  <c r="AC41" i="56"/>
  <c r="AD41" i="56"/>
  <c r="AE41" i="56"/>
  <c r="AF41" i="56"/>
  <c r="AG41" i="56"/>
  <c r="AH41" i="56"/>
  <c r="AI41" i="56"/>
  <c r="AK41" i="56"/>
  <c r="AL41" i="56"/>
  <c r="AM41" i="56"/>
  <c r="AN41" i="56"/>
  <c r="B40" i="56"/>
  <c r="C40" i="56"/>
  <c r="D40" i="56"/>
  <c r="E40" i="56"/>
  <c r="F40" i="56"/>
  <c r="G40" i="56"/>
  <c r="H40" i="56"/>
  <c r="I40" i="56"/>
  <c r="L40" i="56"/>
  <c r="M40" i="56"/>
  <c r="N40" i="56"/>
  <c r="O40" i="56"/>
  <c r="P40" i="56"/>
  <c r="Q40" i="56"/>
  <c r="R40" i="56"/>
  <c r="S40" i="56"/>
  <c r="T40" i="56"/>
  <c r="V40" i="56"/>
  <c r="W40" i="56"/>
  <c r="X40" i="56"/>
  <c r="Y40" i="56"/>
  <c r="AA40" i="56"/>
  <c r="AC40" i="56"/>
  <c r="AD40" i="56"/>
  <c r="AE40" i="56"/>
  <c r="AF40" i="56"/>
  <c r="AG40" i="56"/>
  <c r="AH40" i="56"/>
  <c r="AK40" i="56"/>
  <c r="AL40" i="56"/>
  <c r="AM40" i="56"/>
  <c r="AN40" i="56"/>
  <c r="B39" i="56"/>
  <c r="C39" i="56"/>
  <c r="D39" i="56"/>
  <c r="E39" i="56"/>
  <c r="F39" i="56"/>
  <c r="G39" i="56"/>
  <c r="H39" i="56"/>
  <c r="I39" i="56"/>
  <c r="J39" i="56"/>
  <c r="L39" i="56"/>
  <c r="M39" i="56"/>
  <c r="N39" i="56"/>
  <c r="O39" i="56"/>
  <c r="P39" i="56"/>
  <c r="Q39" i="56"/>
  <c r="R39" i="56"/>
  <c r="S39" i="56"/>
  <c r="T39" i="56"/>
  <c r="V39" i="56"/>
  <c r="W39" i="56"/>
  <c r="X39" i="56"/>
  <c r="Y39" i="56"/>
  <c r="AA39" i="56"/>
  <c r="AC39" i="56"/>
  <c r="AD39" i="56"/>
  <c r="AE39" i="56"/>
  <c r="AF39" i="56"/>
  <c r="AG39" i="56"/>
  <c r="AH39" i="56"/>
  <c r="AI39" i="56"/>
  <c r="AK39" i="56"/>
  <c r="AL39" i="56"/>
  <c r="AM39" i="56"/>
  <c r="AN39" i="56"/>
  <c r="B38" i="56"/>
  <c r="C38" i="56"/>
  <c r="D38" i="56"/>
  <c r="E38" i="56"/>
  <c r="F38" i="56"/>
  <c r="G38" i="56"/>
  <c r="H38" i="56"/>
  <c r="I38" i="56"/>
  <c r="J38" i="56"/>
  <c r="L38" i="56"/>
  <c r="M38" i="56"/>
  <c r="N38" i="56"/>
  <c r="O38" i="56"/>
  <c r="P38" i="56"/>
  <c r="Q38" i="56"/>
  <c r="R38" i="56"/>
  <c r="S38" i="56"/>
  <c r="T38" i="56"/>
  <c r="V38" i="56"/>
  <c r="W38" i="56"/>
  <c r="X38" i="56"/>
  <c r="Y38" i="56"/>
  <c r="AA38" i="56"/>
  <c r="AC38" i="56"/>
  <c r="AD38" i="56"/>
  <c r="AE38" i="56"/>
  <c r="AF38" i="56"/>
  <c r="AG38" i="56"/>
  <c r="AH38" i="56"/>
  <c r="AI38" i="56"/>
  <c r="AK38" i="56"/>
  <c r="AL38" i="56"/>
  <c r="AM38" i="56"/>
  <c r="AN38" i="56"/>
  <c r="B37" i="56"/>
  <c r="C37" i="56"/>
  <c r="D37" i="56"/>
  <c r="E37" i="56"/>
  <c r="F37" i="56"/>
  <c r="G37" i="56"/>
  <c r="H37" i="56"/>
  <c r="I37" i="56"/>
  <c r="J37" i="56"/>
  <c r="L37" i="56"/>
  <c r="M37" i="56"/>
  <c r="N37" i="56"/>
  <c r="P37" i="56"/>
  <c r="Q37" i="56"/>
  <c r="R37" i="56"/>
  <c r="S37" i="56"/>
  <c r="T37" i="56"/>
  <c r="V37" i="56"/>
  <c r="W37" i="56"/>
  <c r="Y37" i="56"/>
  <c r="AC37" i="56"/>
  <c r="AD37" i="56"/>
  <c r="AE37" i="56"/>
  <c r="AF37" i="56"/>
  <c r="AG37" i="56"/>
  <c r="AH37" i="56"/>
  <c r="AI37" i="56"/>
  <c r="AK37" i="56"/>
  <c r="AL37" i="56"/>
  <c r="AM37" i="56"/>
  <c r="B36" i="56"/>
  <c r="C36" i="56"/>
  <c r="D36" i="56"/>
  <c r="E36" i="56"/>
  <c r="F36" i="56"/>
  <c r="G36" i="56"/>
  <c r="H36" i="56"/>
  <c r="I36" i="56"/>
  <c r="J36" i="56"/>
  <c r="K36" i="56"/>
  <c r="L36" i="56"/>
  <c r="M36" i="56"/>
  <c r="N36" i="56"/>
  <c r="O36" i="56"/>
  <c r="P36" i="56"/>
  <c r="Q36" i="56"/>
  <c r="R36" i="56"/>
  <c r="S36" i="56"/>
  <c r="T36" i="56"/>
  <c r="U36" i="56"/>
  <c r="V36" i="56"/>
  <c r="W36" i="56"/>
  <c r="X36" i="56"/>
  <c r="Y36" i="56"/>
  <c r="Z36" i="56"/>
  <c r="AA36" i="56"/>
  <c r="AB36" i="56"/>
  <c r="AC36" i="56"/>
  <c r="AD36" i="56"/>
  <c r="AE36" i="56"/>
  <c r="AF36" i="56"/>
  <c r="AG36" i="56"/>
  <c r="AH36" i="56"/>
  <c r="AI36" i="56"/>
  <c r="AJ36" i="56"/>
  <c r="AK36" i="56"/>
  <c r="AL36" i="56"/>
  <c r="AM36" i="56"/>
  <c r="AN36" i="56"/>
  <c r="B35" i="56"/>
  <c r="C35" i="56"/>
  <c r="D35" i="56"/>
  <c r="E35" i="56"/>
  <c r="F35" i="56"/>
  <c r="G35" i="56"/>
  <c r="H35" i="56"/>
  <c r="I35" i="56"/>
  <c r="J35" i="56"/>
  <c r="K35" i="56"/>
  <c r="L35" i="56"/>
  <c r="M35" i="56"/>
  <c r="N35" i="56"/>
  <c r="P35" i="56"/>
  <c r="Q35" i="56"/>
  <c r="R35" i="56"/>
  <c r="S35" i="56"/>
  <c r="T35" i="56"/>
  <c r="U35" i="56"/>
  <c r="V35" i="56"/>
  <c r="W35" i="56"/>
  <c r="Y35" i="56"/>
  <c r="Z35" i="56"/>
  <c r="AC35" i="56"/>
  <c r="AD35" i="56"/>
  <c r="AE35" i="56"/>
  <c r="AF35" i="56"/>
  <c r="AG35" i="56"/>
  <c r="AH35" i="56"/>
  <c r="AI35" i="56"/>
  <c r="AJ35" i="56"/>
  <c r="AK35" i="56"/>
  <c r="AL35" i="56"/>
  <c r="AM35" i="56"/>
  <c r="B34" i="56"/>
  <c r="C34" i="56"/>
  <c r="D34" i="56"/>
  <c r="E34" i="56"/>
  <c r="F34" i="56"/>
  <c r="G34" i="56"/>
  <c r="H34" i="56"/>
  <c r="I34" i="56"/>
  <c r="J34" i="56"/>
  <c r="K34" i="56"/>
  <c r="L34" i="56"/>
  <c r="M34" i="56"/>
  <c r="N34" i="56"/>
  <c r="O34" i="56"/>
  <c r="P34" i="56"/>
  <c r="Q34" i="56"/>
  <c r="R34" i="56"/>
  <c r="S34" i="56"/>
  <c r="T34" i="56"/>
  <c r="U34" i="56"/>
  <c r="V34" i="56"/>
  <c r="W34" i="56"/>
  <c r="X34" i="56"/>
  <c r="Y34" i="56"/>
  <c r="Z34" i="56"/>
  <c r="AA34" i="56"/>
  <c r="AB34" i="56"/>
  <c r="AC34" i="56"/>
  <c r="AD34" i="56"/>
  <c r="AE34" i="56"/>
  <c r="AF34" i="56"/>
  <c r="AG34" i="56"/>
  <c r="AH34" i="56"/>
  <c r="AI34" i="56"/>
  <c r="AJ34" i="56"/>
  <c r="AK34" i="56"/>
  <c r="AL34" i="56"/>
  <c r="AM34" i="56"/>
  <c r="AN34" i="56"/>
  <c r="B33" i="56"/>
  <c r="C33" i="56"/>
  <c r="D33" i="56"/>
  <c r="E33" i="56"/>
  <c r="F33" i="56"/>
  <c r="G33" i="56"/>
  <c r="H33" i="56"/>
  <c r="I33" i="56"/>
  <c r="J33" i="56"/>
  <c r="K33" i="56"/>
  <c r="L33" i="56"/>
  <c r="M33" i="56"/>
  <c r="N33" i="56"/>
  <c r="O33" i="56"/>
  <c r="P33" i="56"/>
  <c r="Q33" i="56"/>
  <c r="R33" i="56"/>
  <c r="S33" i="56"/>
  <c r="T33" i="56"/>
  <c r="U33" i="56"/>
  <c r="V33" i="56"/>
  <c r="W33" i="56"/>
  <c r="X33" i="56"/>
  <c r="Y33" i="56"/>
  <c r="Z33" i="56"/>
  <c r="AA33" i="56"/>
  <c r="AB33" i="56"/>
  <c r="AC33" i="56"/>
  <c r="AD33" i="56"/>
  <c r="AE33" i="56"/>
  <c r="AF33" i="56"/>
  <c r="AG33" i="56"/>
  <c r="AH33" i="56"/>
  <c r="AI33" i="56"/>
  <c r="AJ33" i="56"/>
  <c r="AK33" i="56"/>
  <c r="AL33" i="56"/>
  <c r="AM33" i="56"/>
  <c r="AN33" i="56"/>
  <c r="B32" i="56"/>
  <c r="C32" i="56"/>
  <c r="D32" i="56"/>
  <c r="E32" i="56"/>
  <c r="F32" i="56"/>
  <c r="G32" i="56"/>
  <c r="H32" i="56"/>
  <c r="I32" i="56"/>
  <c r="J32" i="56"/>
  <c r="K32" i="56"/>
  <c r="L32" i="56"/>
  <c r="M32" i="56"/>
  <c r="N32" i="56"/>
  <c r="O32" i="56"/>
  <c r="P32" i="56"/>
  <c r="Q32" i="56"/>
  <c r="R32" i="56"/>
  <c r="S32" i="56"/>
  <c r="T32" i="56"/>
  <c r="U32" i="56"/>
  <c r="V32" i="56"/>
  <c r="W32" i="56"/>
  <c r="X32" i="56"/>
  <c r="Y32" i="56"/>
  <c r="Z32" i="56"/>
  <c r="AA32" i="56"/>
  <c r="AB32" i="56"/>
  <c r="AC32" i="56"/>
  <c r="AD32" i="56"/>
  <c r="AE32" i="56"/>
  <c r="AF32" i="56"/>
  <c r="AG32" i="56"/>
  <c r="AH32" i="56"/>
  <c r="AI32" i="56"/>
  <c r="AJ32" i="56"/>
  <c r="AK32" i="56"/>
  <c r="AL32" i="56"/>
  <c r="AM32" i="56"/>
  <c r="AN32" i="56"/>
  <c r="B31" i="56"/>
  <c r="C31" i="56"/>
  <c r="D31" i="56"/>
  <c r="E31" i="56"/>
  <c r="F31" i="56"/>
  <c r="G31" i="56"/>
  <c r="H31" i="56"/>
  <c r="I31" i="56"/>
  <c r="J31" i="56"/>
  <c r="K31" i="56"/>
  <c r="L31" i="56"/>
  <c r="M31" i="56"/>
  <c r="N31" i="56"/>
  <c r="O31" i="56"/>
  <c r="P31" i="56"/>
  <c r="Q31" i="56"/>
  <c r="R31" i="56"/>
  <c r="S31" i="56"/>
  <c r="T31" i="56"/>
  <c r="U31" i="56"/>
  <c r="V31" i="56"/>
  <c r="W31" i="56"/>
  <c r="X31" i="56"/>
  <c r="Y31" i="56"/>
  <c r="Z31" i="56"/>
  <c r="AA31" i="56"/>
  <c r="AB31" i="56"/>
  <c r="AC31" i="56"/>
  <c r="AD31" i="56"/>
  <c r="AE31" i="56"/>
  <c r="AF31" i="56"/>
  <c r="AG31" i="56"/>
  <c r="AH31" i="56"/>
  <c r="AI31" i="56"/>
  <c r="AJ31" i="56"/>
  <c r="AK31" i="56"/>
  <c r="AL31" i="56"/>
  <c r="AM31" i="56"/>
  <c r="AN31" i="56"/>
  <c r="B30" i="56"/>
  <c r="C30" i="56"/>
  <c r="D30" i="56"/>
  <c r="E30" i="56"/>
  <c r="F30" i="56"/>
  <c r="G30" i="56"/>
  <c r="H30" i="56"/>
  <c r="I30" i="56"/>
  <c r="J30" i="56"/>
  <c r="K30" i="56"/>
  <c r="L30" i="56"/>
  <c r="M30" i="56"/>
  <c r="N30" i="56"/>
  <c r="O30" i="56"/>
  <c r="P30" i="56"/>
  <c r="Q30" i="56"/>
  <c r="R30" i="56"/>
  <c r="S30" i="56"/>
  <c r="T30" i="56"/>
  <c r="U30" i="56"/>
  <c r="V30" i="56"/>
  <c r="W30" i="56"/>
  <c r="X30" i="56"/>
  <c r="Y30" i="56"/>
  <c r="Z30" i="56"/>
  <c r="AA30" i="56"/>
  <c r="AB30" i="56"/>
  <c r="AC30" i="56"/>
  <c r="AD30" i="56"/>
  <c r="AE30" i="56"/>
  <c r="AF30" i="56"/>
  <c r="AG30" i="56"/>
  <c r="AH30" i="56"/>
  <c r="AI30" i="56"/>
  <c r="AJ30" i="56"/>
  <c r="AK30" i="56"/>
  <c r="AL30" i="56"/>
  <c r="AM30" i="56"/>
  <c r="AN30" i="56"/>
  <c r="B29" i="56"/>
  <c r="C29" i="56"/>
  <c r="D29" i="56"/>
  <c r="E29" i="56"/>
  <c r="F29" i="56"/>
  <c r="G29" i="56"/>
  <c r="H29" i="56"/>
  <c r="I29" i="56"/>
  <c r="J29" i="56"/>
  <c r="K29" i="56"/>
  <c r="L29" i="56"/>
  <c r="M29" i="56"/>
  <c r="N29" i="56"/>
  <c r="O29" i="56"/>
  <c r="P29" i="56"/>
  <c r="Q29" i="56"/>
  <c r="R29" i="56"/>
  <c r="S29" i="56"/>
  <c r="T29" i="56"/>
  <c r="U29" i="56"/>
  <c r="V29" i="56"/>
  <c r="W29" i="56"/>
  <c r="X29" i="56"/>
  <c r="Y29" i="56"/>
  <c r="Z29" i="56"/>
  <c r="AA29" i="56"/>
  <c r="AB29" i="56"/>
  <c r="AC29" i="56"/>
  <c r="AD29" i="56"/>
  <c r="AE29" i="56"/>
  <c r="AF29" i="56"/>
  <c r="AG29" i="56"/>
  <c r="AH29" i="56"/>
  <c r="AI29" i="56"/>
  <c r="AJ29" i="56"/>
  <c r="AK29" i="56"/>
  <c r="AL29" i="56"/>
  <c r="AM29" i="56"/>
  <c r="AN29" i="56"/>
  <c r="B28" i="56"/>
  <c r="C28" i="56"/>
  <c r="D28" i="56"/>
  <c r="E28" i="56"/>
  <c r="F28" i="56"/>
  <c r="G28" i="56"/>
  <c r="H28" i="56"/>
  <c r="I28" i="56"/>
  <c r="J28" i="56"/>
  <c r="L28" i="56"/>
  <c r="M28" i="56"/>
  <c r="N28" i="56"/>
  <c r="O28" i="56"/>
  <c r="P28" i="56"/>
  <c r="Q28" i="56"/>
  <c r="R28" i="56"/>
  <c r="S28" i="56"/>
  <c r="T28" i="56"/>
  <c r="V28" i="56"/>
  <c r="W28" i="56"/>
  <c r="X28" i="56"/>
  <c r="Y28" i="56"/>
  <c r="AA28" i="56"/>
  <c r="AC28" i="56"/>
  <c r="AD28" i="56"/>
  <c r="AE28" i="56"/>
  <c r="AF28" i="56"/>
  <c r="AG28" i="56"/>
  <c r="AH28" i="56"/>
  <c r="AI28" i="56"/>
  <c r="AK28" i="56"/>
  <c r="AL28" i="56"/>
  <c r="AM28" i="56"/>
  <c r="AN28" i="56"/>
  <c r="B27" i="56"/>
  <c r="C27" i="56"/>
  <c r="D27" i="56"/>
  <c r="E27" i="56"/>
  <c r="F27" i="56"/>
  <c r="G27" i="56"/>
  <c r="H27" i="56"/>
  <c r="I27" i="56"/>
  <c r="J27" i="56"/>
  <c r="K27" i="56"/>
  <c r="L27" i="56"/>
  <c r="M27" i="56"/>
  <c r="N27" i="56"/>
  <c r="O27" i="56"/>
  <c r="P27" i="56"/>
  <c r="Q27" i="56"/>
  <c r="R27" i="56"/>
  <c r="S27" i="56"/>
  <c r="T27" i="56"/>
  <c r="U27" i="56"/>
  <c r="V27" i="56"/>
  <c r="W27" i="56"/>
  <c r="X27" i="56"/>
  <c r="Y27" i="56"/>
  <c r="Z27" i="56"/>
  <c r="AA27" i="56"/>
  <c r="AB27" i="56"/>
  <c r="AC27" i="56"/>
  <c r="AD27" i="56"/>
  <c r="AE27" i="56"/>
  <c r="AF27" i="56"/>
  <c r="AG27" i="56"/>
  <c r="AH27" i="56"/>
  <c r="AI27" i="56"/>
  <c r="AJ27" i="56"/>
  <c r="AK27" i="56"/>
  <c r="AL27" i="56"/>
  <c r="AM27" i="56"/>
  <c r="AN27" i="56"/>
  <c r="B26" i="56"/>
  <c r="C26" i="56"/>
  <c r="D26" i="56"/>
  <c r="E26" i="56"/>
  <c r="F26" i="56"/>
  <c r="G26" i="56"/>
  <c r="H26" i="56"/>
  <c r="I26" i="56"/>
  <c r="J26" i="56"/>
  <c r="K26" i="56"/>
  <c r="L26" i="56"/>
  <c r="M26" i="56"/>
  <c r="N26" i="56"/>
  <c r="O26" i="56"/>
  <c r="P26" i="56"/>
  <c r="Q26" i="56"/>
  <c r="R26" i="56"/>
  <c r="S26" i="56"/>
  <c r="T26" i="56"/>
  <c r="U26" i="56"/>
  <c r="V26" i="56"/>
  <c r="W26" i="56"/>
  <c r="X26" i="56"/>
  <c r="Y26" i="56"/>
  <c r="Z26" i="56"/>
  <c r="AA26" i="56"/>
  <c r="AB26" i="56"/>
  <c r="AC26" i="56"/>
  <c r="AD26" i="56"/>
  <c r="AE26" i="56"/>
  <c r="AF26" i="56"/>
  <c r="AG26" i="56"/>
  <c r="AH26" i="56"/>
  <c r="AI26" i="56"/>
  <c r="AJ26" i="56"/>
  <c r="AK26" i="56"/>
  <c r="AL26" i="56"/>
  <c r="AM26" i="56"/>
  <c r="AN26" i="56"/>
  <c r="B25" i="56"/>
  <c r="C25" i="56"/>
  <c r="D25" i="56"/>
  <c r="E25" i="56"/>
  <c r="F25" i="56"/>
  <c r="G25" i="56"/>
  <c r="H25" i="56"/>
  <c r="I25" i="56"/>
  <c r="J25" i="56"/>
  <c r="K25" i="56"/>
  <c r="L25" i="56"/>
  <c r="M25" i="56"/>
  <c r="N25" i="56"/>
  <c r="O25" i="56"/>
  <c r="P25" i="56"/>
  <c r="Q25" i="56"/>
  <c r="R25" i="56"/>
  <c r="S25" i="56"/>
  <c r="T25" i="56"/>
  <c r="U25" i="56"/>
  <c r="V25" i="56"/>
  <c r="W25" i="56"/>
  <c r="X25" i="56"/>
  <c r="Y25" i="56"/>
  <c r="Z25" i="56"/>
  <c r="AA25" i="56"/>
  <c r="AB25" i="56"/>
  <c r="AC25" i="56"/>
  <c r="AD25" i="56"/>
  <c r="AE25" i="56"/>
  <c r="AF25" i="56"/>
  <c r="AG25" i="56"/>
  <c r="AH25" i="56"/>
  <c r="AI25" i="56"/>
  <c r="AJ25" i="56"/>
  <c r="AK25" i="56"/>
  <c r="AL25" i="56"/>
  <c r="AM25" i="56"/>
  <c r="AN25" i="56"/>
  <c r="B24" i="56"/>
  <c r="C24" i="56"/>
  <c r="D24" i="56"/>
  <c r="E24" i="56"/>
  <c r="F24" i="56"/>
  <c r="G24" i="56"/>
  <c r="H24" i="56"/>
  <c r="I24" i="56"/>
  <c r="J24" i="56"/>
  <c r="K24" i="56"/>
  <c r="L24" i="56"/>
  <c r="M24" i="56"/>
  <c r="N24" i="56"/>
  <c r="O24" i="56"/>
  <c r="P24" i="56"/>
  <c r="Q24" i="56"/>
  <c r="R24" i="56"/>
  <c r="S24" i="56"/>
  <c r="T24" i="56"/>
  <c r="U24" i="56"/>
  <c r="V24" i="56"/>
  <c r="W24" i="56"/>
  <c r="X24" i="56"/>
  <c r="Y24" i="56"/>
  <c r="Z24" i="56"/>
  <c r="AA24" i="56"/>
  <c r="AB24" i="56"/>
  <c r="AC24" i="56"/>
  <c r="AD24" i="56"/>
  <c r="AE24" i="56"/>
  <c r="AF24" i="56"/>
  <c r="AG24" i="56"/>
  <c r="AH24" i="56"/>
  <c r="AI24" i="56"/>
  <c r="AK24" i="56"/>
  <c r="AL24" i="56"/>
  <c r="AM24" i="56"/>
  <c r="AN24" i="56"/>
  <c r="B23" i="56"/>
  <c r="C23" i="56"/>
  <c r="D23" i="56"/>
  <c r="E23" i="56"/>
  <c r="F23" i="56"/>
  <c r="G23" i="56"/>
  <c r="H23" i="56"/>
  <c r="I23" i="56"/>
  <c r="J23" i="56"/>
  <c r="L23" i="56"/>
  <c r="M23" i="56"/>
  <c r="N23" i="56"/>
  <c r="O23" i="56"/>
  <c r="P23" i="56"/>
  <c r="Q23" i="56"/>
  <c r="R23" i="56"/>
  <c r="S23" i="56"/>
  <c r="T23" i="56"/>
  <c r="V23" i="56"/>
  <c r="W23" i="56"/>
  <c r="X23" i="56"/>
  <c r="Y23" i="56"/>
  <c r="AA23" i="56"/>
  <c r="AC23" i="56"/>
  <c r="AD23" i="56"/>
  <c r="AE23" i="56"/>
  <c r="AF23" i="56"/>
  <c r="AG23" i="56"/>
  <c r="AH23" i="56"/>
  <c r="AI23" i="56"/>
  <c r="AK23" i="56"/>
  <c r="AL23" i="56"/>
  <c r="AM23" i="56"/>
  <c r="AN23" i="56"/>
  <c r="B22" i="56"/>
  <c r="C22" i="56"/>
  <c r="D22" i="56"/>
  <c r="E22" i="56"/>
  <c r="F22" i="56"/>
  <c r="G22" i="56"/>
  <c r="H22" i="56"/>
  <c r="I22" i="56"/>
  <c r="J22" i="56"/>
  <c r="K22" i="56"/>
  <c r="L22" i="56"/>
  <c r="M22" i="56"/>
  <c r="N22" i="56"/>
  <c r="O22" i="56"/>
  <c r="P22" i="56"/>
  <c r="Q22" i="56"/>
  <c r="R22" i="56"/>
  <c r="S22" i="56"/>
  <c r="T22" i="56"/>
  <c r="U22" i="56"/>
  <c r="V22" i="56"/>
  <c r="W22" i="56"/>
  <c r="X22" i="56"/>
  <c r="Y22" i="56"/>
  <c r="Z22" i="56"/>
  <c r="AA22" i="56"/>
  <c r="AB22" i="56"/>
  <c r="AC22" i="56"/>
  <c r="AD22" i="56"/>
  <c r="AE22" i="56"/>
  <c r="AF22" i="56"/>
  <c r="AG22" i="56"/>
  <c r="AH22" i="56"/>
  <c r="AI22" i="56"/>
  <c r="AJ22" i="56"/>
  <c r="AK22" i="56"/>
  <c r="AL22" i="56"/>
  <c r="AM22" i="56"/>
  <c r="AN22" i="56"/>
  <c r="B21" i="56"/>
  <c r="C21" i="56"/>
  <c r="D21" i="56"/>
  <c r="E21" i="56"/>
  <c r="F21" i="56"/>
  <c r="G21" i="56"/>
  <c r="H21" i="56"/>
  <c r="I21" i="56"/>
  <c r="J21" i="56"/>
  <c r="K21" i="56"/>
  <c r="L21" i="56"/>
  <c r="M21" i="56"/>
  <c r="N21" i="56"/>
  <c r="O21" i="56"/>
  <c r="P21" i="56"/>
  <c r="Q21" i="56"/>
  <c r="R21" i="56"/>
  <c r="S21" i="56"/>
  <c r="T21" i="56"/>
  <c r="U21" i="56"/>
  <c r="V21" i="56"/>
  <c r="W21" i="56"/>
  <c r="X21" i="56"/>
  <c r="Y21" i="56"/>
  <c r="Z21" i="56"/>
  <c r="AA21" i="56"/>
  <c r="AB21" i="56"/>
  <c r="AC21" i="56"/>
  <c r="AD21" i="56"/>
  <c r="AE21" i="56"/>
  <c r="AF21" i="56"/>
  <c r="AG21" i="56"/>
  <c r="AH21" i="56"/>
  <c r="AI21" i="56"/>
  <c r="AJ21" i="56"/>
  <c r="AK21" i="56"/>
  <c r="AL21" i="56"/>
  <c r="AM21" i="56"/>
  <c r="AN21" i="56"/>
  <c r="B20" i="56"/>
  <c r="C20" i="56"/>
  <c r="D20" i="56"/>
  <c r="E20" i="56"/>
  <c r="F20" i="56"/>
  <c r="G20" i="56"/>
  <c r="H20" i="56"/>
  <c r="I20" i="56"/>
  <c r="J20" i="56"/>
  <c r="L20" i="56"/>
  <c r="M20" i="56"/>
  <c r="N20" i="56"/>
  <c r="O20" i="56"/>
  <c r="P20" i="56"/>
  <c r="Q20" i="56"/>
  <c r="R20" i="56"/>
  <c r="S20" i="56"/>
  <c r="T20" i="56"/>
  <c r="V20" i="56"/>
  <c r="W20" i="56"/>
  <c r="X20" i="56"/>
  <c r="Y20" i="56"/>
  <c r="AA20" i="56"/>
  <c r="AC20" i="56"/>
  <c r="AD20" i="56"/>
  <c r="AE20" i="56"/>
  <c r="AF20" i="56"/>
  <c r="AG20" i="56"/>
  <c r="AH20" i="56"/>
  <c r="AI20" i="56"/>
  <c r="AK20" i="56"/>
  <c r="AL20" i="56"/>
  <c r="AM20" i="56"/>
  <c r="AN20" i="56"/>
  <c r="B19" i="56"/>
  <c r="C19" i="56"/>
  <c r="D19" i="56"/>
  <c r="E19" i="56"/>
  <c r="F19" i="56"/>
  <c r="G19" i="56"/>
  <c r="H19" i="56"/>
  <c r="I19" i="56"/>
  <c r="J19" i="56"/>
  <c r="K19" i="56"/>
  <c r="L19" i="56"/>
  <c r="M19" i="56"/>
  <c r="N19" i="56"/>
  <c r="O19" i="56"/>
  <c r="P19" i="56"/>
  <c r="Q19" i="56"/>
  <c r="R19" i="56"/>
  <c r="S19" i="56"/>
  <c r="T19" i="56"/>
  <c r="U19" i="56"/>
  <c r="V19" i="56"/>
  <c r="W19" i="56"/>
  <c r="X19" i="56"/>
  <c r="Y19" i="56"/>
  <c r="Z19" i="56"/>
  <c r="AA19" i="56"/>
  <c r="AB19" i="56"/>
  <c r="AC19" i="56"/>
  <c r="AD19" i="56"/>
  <c r="AE19" i="56"/>
  <c r="AF19" i="56"/>
  <c r="AG19" i="56"/>
  <c r="AH19" i="56"/>
  <c r="AI19" i="56"/>
  <c r="AJ19" i="56"/>
  <c r="AK19" i="56"/>
  <c r="AL19" i="56"/>
  <c r="AM19" i="56"/>
  <c r="AN19" i="56"/>
  <c r="B18" i="56"/>
  <c r="C18" i="56"/>
  <c r="D18" i="56"/>
  <c r="E18" i="56"/>
  <c r="F18" i="56"/>
  <c r="G18" i="56"/>
  <c r="H18" i="56"/>
  <c r="I18" i="56"/>
  <c r="J18" i="56"/>
  <c r="K18" i="56"/>
  <c r="L18" i="56"/>
  <c r="M18" i="56"/>
  <c r="N18" i="56"/>
  <c r="O18" i="56"/>
  <c r="P18" i="56"/>
  <c r="Q18" i="56"/>
  <c r="R18" i="56"/>
  <c r="S18" i="56"/>
  <c r="T18" i="56"/>
  <c r="U18" i="56"/>
  <c r="V18" i="56"/>
  <c r="W18" i="56"/>
  <c r="X18" i="56"/>
  <c r="Y18" i="56"/>
  <c r="Z18" i="56"/>
  <c r="AA18" i="56"/>
  <c r="AB18" i="56"/>
  <c r="AC18" i="56"/>
  <c r="AD18" i="56"/>
  <c r="AE18" i="56"/>
  <c r="AF18" i="56"/>
  <c r="AG18" i="56"/>
  <c r="AH18" i="56"/>
  <c r="AI18" i="56"/>
  <c r="AJ18" i="56"/>
  <c r="AK18" i="56"/>
  <c r="AL18" i="56"/>
  <c r="AM18" i="56"/>
  <c r="AN18" i="56"/>
  <c r="B17" i="56"/>
  <c r="C17" i="56"/>
  <c r="D17" i="56"/>
  <c r="E17" i="56"/>
  <c r="F17" i="56"/>
  <c r="G17" i="56"/>
  <c r="H17" i="56"/>
  <c r="I17" i="56"/>
  <c r="J17" i="56"/>
  <c r="K17" i="56"/>
  <c r="L17" i="56"/>
  <c r="M17" i="56"/>
  <c r="N17" i="56"/>
  <c r="O17" i="56"/>
  <c r="P17" i="56"/>
  <c r="Q17" i="56"/>
  <c r="R17" i="56"/>
  <c r="S17" i="56"/>
  <c r="T17" i="56"/>
  <c r="U17" i="56"/>
  <c r="V17" i="56"/>
  <c r="W17" i="56"/>
  <c r="X17" i="56"/>
  <c r="Y17" i="56"/>
  <c r="Z17" i="56"/>
  <c r="AA17" i="56"/>
  <c r="AB17" i="56"/>
  <c r="AC17" i="56"/>
  <c r="AD17" i="56"/>
  <c r="AE17" i="56"/>
  <c r="AF17" i="56"/>
  <c r="AG17" i="56"/>
  <c r="AH17" i="56"/>
  <c r="AI17" i="56"/>
  <c r="AJ17" i="56"/>
  <c r="AK17" i="56"/>
  <c r="AL17" i="56"/>
  <c r="AM17" i="56"/>
  <c r="AN17" i="56"/>
  <c r="B16" i="56"/>
  <c r="C16" i="56"/>
  <c r="D16" i="56"/>
  <c r="E16" i="56"/>
  <c r="F16" i="56"/>
  <c r="G16" i="56"/>
  <c r="H16" i="56"/>
  <c r="I16" i="56"/>
  <c r="J16" i="56"/>
  <c r="K16" i="56"/>
  <c r="L16" i="56"/>
  <c r="M16" i="56"/>
  <c r="N16" i="56"/>
  <c r="O16" i="56"/>
  <c r="P16" i="56"/>
  <c r="Q16" i="56"/>
  <c r="R16" i="56"/>
  <c r="S16" i="56"/>
  <c r="T16" i="56"/>
  <c r="U16" i="56"/>
  <c r="V16" i="56"/>
  <c r="W16" i="56"/>
  <c r="X16" i="56"/>
  <c r="Y16" i="56"/>
  <c r="Z16" i="56"/>
  <c r="AA16" i="56"/>
  <c r="AB16" i="56"/>
  <c r="AC16" i="56"/>
  <c r="AD16" i="56"/>
  <c r="AE16" i="56"/>
  <c r="AF16" i="56"/>
  <c r="AG16" i="56"/>
  <c r="AH16" i="56"/>
  <c r="AI16" i="56"/>
  <c r="AJ16" i="56"/>
  <c r="AK16" i="56"/>
  <c r="AL16" i="56"/>
  <c r="AM16" i="56"/>
  <c r="AN16" i="56"/>
  <c r="B15" i="56"/>
  <c r="C15" i="56"/>
  <c r="D15" i="56"/>
  <c r="E15" i="56"/>
  <c r="F15" i="56"/>
  <c r="G15" i="56"/>
  <c r="H15" i="56"/>
  <c r="I15" i="56"/>
  <c r="J15" i="56"/>
  <c r="L15" i="56"/>
  <c r="M15" i="56"/>
  <c r="N15" i="56"/>
  <c r="O15" i="56"/>
  <c r="P15" i="56"/>
  <c r="Q15" i="56"/>
  <c r="R15" i="56"/>
  <c r="S15" i="56"/>
  <c r="T15" i="56"/>
  <c r="V15" i="56"/>
  <c r="W15" i="56"/>
  <c r="X15" i="56"/>
  <c r="Y15" i="56"/>
  <c r="AA15" i="56"/>
  <c r="AC15" i="56"/>
  <c r="AD15" i="56"/>
  <c r="AE15" i="56"/>
  <c r="AF15" i="56"/>
  <c r="AG15" i="56"/>
  <c r="AH15" i="56"/>
  <c r="AI15" i="56"/>
  <c r="AK15" i="56"/>
  <c r="AL15" i="56"/>
  <c r="AM15" i="56"/>
  <c r="AN15" i="56"/>
  <c r="B14" i="56"/>
  <c r="C14" i="56"/>
  <c r="D14" i="56"/>
  <c r="E14" i="56"/>
  <c r="F14" i="56"/>
  <c r="G14" i="56"/>
  <c r="H14" i="56"/>
  <c r="I14" i="56"/>
  <c r="J14" i="56"/>
  <c r="L14" i="56"/>
  <c r="M14" i="56"/>
  <c r="N14" i="56"/>
  <c r="O14" i="56"/>
  <c r="P14" i="56"/>
  <c r="Q14" i="56"/>
  <c r="R14" i="56"/>
  <c r="S14" i="56"/>
  <c r="T14" i="56"/>
  <c r="V14" i="56"/>
  <c r="W14" i="56"/>
  <c r="X14" i="56"/>
  <c r="Y14" i="56"/>
  <c r="AA14" i="56"/>
  <c r="AC14" i="56"/>
  <c r="AD14" i="56"/>
  <c r="AE14" i="56"/>
  <c r="AF14" i="56"/>
  <c r="AG14" i="56"/>
  <c r="AH14" i="56"/>
  <c r="AI14" i="56"/>
  <c r="AK14" i="56"/>
  <c r="AL14" i="56"/>
  <c r="AM14" i="56"/>
  <c r="AN14" i="56"/>
  <c r="B13" i="56"/>
  <c r="C13" i="56"/>
  <c r="D13" i="56"/>
  <c r="E13" i="56"/>
  <c r="F13" i="56"/>
  <c r="G13" i="56"/>
  <c r="H13" i="56"/>
  <c r="I13" i="56"/>
  <c r="J13" i="56"/>
  <c r="K13" i="56"/>
  <c r="L13" i="56"/>
  <c r="M13" i="56"/>
  <c r="N13" i="56"/>
  <c r="O13" i="56"/>
  <c r="P13" i="56"/>
  <c r="Q13" i="56"/>
  <c r="R13" i="56"/>
  <c r="S13" i="56"/>
  <c r="T13" i="56"/>
  <c r="U13" i="56"/>
  <c r="V13" i="56"/>
  <c r="W13" i="56"/>
  <c r="X13" i="56"/>
  <c r="Y13" i="56"/>
  <c r="Z13" i="56"/>
  <c r="AA13" i="56"/>
  <c r="AB13" i="56"/>
  <c r="AC13" i="56"/>
  <c r="AD13" i="56"/>
  <c r="AE13" i="56"/>
  <c r="AF13" i="56"/>
  <c r="AG13" i="56"/>
  <c r="AH13" i="56"/>
  <c r="AI13" i="56"/>
  <c r="AJ13" i="56"/>
  <c r="AK13" i="56"/>
  <c r="AL13" i="56"/>
  <c r="AM13" i="56"/>
  <c r="AN13" i="56"/>
  <c r="B12" i="56"/>
  <c r="C12" i="56"/>
  <c r="D12" i="56"/>
  <c r="E12" i="56"/>
  <c r="F12" i="56"/>
  <c r="G12" i="56"/>
  <c r="H12" i="56"/>
  <c r="I12" i="56"/>
  <c r="J12" i="56"/>
  <c r="L12" i="56"/>
  <c r="M12" i="56"/>
  <c r="N12" i="56"/>
  <c r="O12" i="56"/>
  <c r="P12" i="56"/>
  <c r="Q12" i="56"/>
  <c r="R12" i="56"/>
  <c r="S12" i="56"/>
  <c r="T12" i="56"/>
  <c r="V12" i="56"/>
  <c r="W12" i="56"/>
  <c r="X12" i="56"/>
  <c r="Y12" i="56"/>
  <c r="AA12" i="56"/>
  <c r="AC12" i="56"/>
  <c r="AD12" i="56"/>
  <c r="AE12" i="56"/>
  <c r="AF12" i="56"/>
  <c r="AG12" i="56"/>
  <c r="AH12" i="56"/>
  <c r="AI12" i="56"/>
  <c r="AK12" i="56"/>
  <c r="AL12" i="56"/>
  <c r="AM12" i="56"/>
  <c r="AN12" i="56"/>
  <c r="B11" i="56"/>
  <c r="C11" i="56"/>
  <c r="D11" i="56"/>
  <c r="E11" i="56"/>
  <c r="F11" i="56"/>
  <c r="G11" i="56"/>
  <c r="H11" i="56"/>
  <c r="I11" i="56"/>
  <c r="J11" i="56"/>
  <c r="L11" i="56"/>
  <c r="M11" i="56"/>
  <c r="N11" i="56"/>
  <c r="O11" i="56"/>
  <c r="P11" i="56"/>
  <c r="Q11" i="56"/>
  <c r="R11" i="56"/>
  <c r="S11" i="56"/>
  <c r="T11" i="56"/>
  <c r="V11" i="56"/>
  <c r="W11" i="56"/>
  <c r="X11" i="56"/>
  <c r="Y11" i="56"/>
  <c r="AA11" i="56"/>
  <c r="AC11" i="56"/>
  <c r="AD11" i="56"/>
  <c r="AE11" i="56"/>
  <c r="AF11" i="56"/>
  <c r="AG11" i="56"/>
  <c r="AH11" i="56"/>
  <c r="AI11" i="56"/>
  <c r="AK11" i="56"/>
  <c r="AL11" i="56"/>
  <c r="AM11" i="56"/>
  <c r="AN11" i="56"/>
  <c r="B10" i="56"/>
  <c r="C10" i="56"/>
  <c r="D10" i="56"/>
  <c r="E10" i="56"/>
  <c r="F10" i="56"/>
  <c r="G10" i="56"/>
  <c r="H10" i="56"/>
  <c r="I10" i="56"/>
  <c r="J10" i="56"/>
  <c r="K10" i="56"/>
  <c r="L10" i="56"/>
  <c r="M10" i="56"/>
  <c r="N10" i="56"/>
  <c r="O10" i="56"/>
  <c r="P10" i="56"/>
  <c r="Q10" i="56"/>
  <c r="R10" i="56"/>
  <c r="S10" i="56"/>
  <c r="T10" i="56"/>
  <c r="U10" i="56"/>
  <c r="V10" i="56"/>
  <c r="W10" i="56"/>
  <c r="X10" i="56"/>
  <c r="Y10" i="56"/>
  <c r="Z10" i="56"/>
  <c r="AA10" i="56"/>
  <c r="AB10" i="56"/>
  <c r="AC10" i="56"/>
  <c r="AD10" i="56"/>
  <c r="AE10" i="56"/>
  <c r="AF10" i="56"/>
  <c r="AG10" i="56"/>
  <c r="AH10" i="56"/>
  <c r="AI10" i="56"/>
  <c r="AJ10" i="56"/>
  <c r="AK10" i="56"/>
  <c r="AL10" i="56"/>
  <c r="AM10" i="56"/>
  <c r="AN10" i="56"/>
  <c r="AE5936" i="83" l="1"/>
  <c r="AF5887" i="83"/>
  <c r="AE5792" i="83"/>
  <c r="AF5748" i="83"/>
  <c r="AJ5747" i="83"/>
  <c r="AF5606" i="83"/>
  <c r="AF5559" i="83"/>
  <c r="AE5511" i="83"/>
  <c r="AE5465" i="83"/>
  <c r="AF5375" i="83"/>
  <c r="AF5181" i="83"/>
  <c r="AJ5041" i="83"/>
  <c r="AF4993" i="83"/>
  <c r="AE4900" i="83"/>
  <c r="AF4854" i="83"/>
  <c r="AF4666" i="83"/>
  <c r="AJ4293" i="83"/>
  <c r="AI4289" i="83"/>
  <c r="AF4148" i="83"/>
  <c r="AE4054" i="83"/>
  <c r="AE4053" i="83"/>
  <c r="AJ3915" i="83"/>
  <c r="AF3912" i="83"/>
  <c r="AF3819" i="83"/>
  <c r="AF3818" i="83"/>
  <c r="AE3773" i="83"/>
  <c r="AF3771" i="83"/>
  <c r="AF3677" i="83"/>
  <c r="AF3630" i="83"/>
  <c r="AJ3398" i="83"/>
  <c r="AJ3396" i="83"/>
  <c r="AE3395" i="83"/>
  <c r="AJ3352" i="83"/>
  <c r="AF3348" i="83"/>
  <c r="AJ3165" i="83"/>
  <c r="AE3162" i="83"/>
  <c r="AE3161" i="83"/>
  <c r="AE3114" i="83"/>
  <c r="AJ3067" i="83"/>
  <c r="AJ3024" i="83"/>
  <c r="AJ3022" i="83"/>
  <c r="AE2880" i="83"/>
  <c r="AE2878" i="83"/>
  <c r="AE2834" i="83"/>
  <c r="AE2831" i="83"/>
  <c r="AJ2738" i="83"/>
  <c r="AJ2648" i="83"/>
  <c r="AF2644" i="83"/>
  <c r="AF2643" i="83"/>
  <c r="AF2596" i="83"/>
  <c r="AF2551" i="83"/>
  <c r="AE2549" i="83"/>
  <c r="AE2457" i="83"/>
  <c r="AF2319" i="83"/>
  <c r="AE2318" i="83"/>
  <c r="AJ2227" i="83"/>
  <c r="AF2226" i="83"/>
  <c r="AJ2082" i="83"/>
  <c r="AJ2081" i="83"/>
  <c r="AJ2035" i="83"/>
  <c r="AJ2032" i="83"/>
  <c r="AJ1989" i="83" l="1"/>
  <c r="AJ1988" i="83"/>
  <c r="AF1891" i="83"/>
  <c r="AF1845" i="83"/>
  <c r="AF1562" i="83"/>
  <c r="AJ1520" i="83"/>
  <c r="AF1518" i="83"/>
  <c r="AJ1517" i="83"/>
  <c r="AE1516" i="83"/>
  <c r="AJ1477" i="83"/>
  <c r="AJ1475" i="83"/>
  <c r="AF1474" i="83"/>
  <c r="AF1471" i="83"/>
  <c r="AE1470" i="83"/>
  <c r="AF1468" i="83"/>
  <c r="AF1424" i="83"/>
  <c r="AF1378" i="83"/>
  <c r="AJ1377" i="83"/>
  <c r="AF1374" i="83"/>
  <c r="AJ1332" i="83"/>
  <c r="AJ1330" i="83"/>
  <c r="AF1327" i="83"/>
  <c r="AJ1282" i="83"/>
  <c r="AF1280" i="83"/>
  <c r="AJ1237" i="83"/>
  <c r="AJ1236" i="83"/>
  <c r="AF1235" i="83"/>
  <c r="AF1233" i="83"/>
  <c r="AJ1192" i="83"/>
  <c r="AF1191" i="83"/>
  <c r="AF1190" i="83"/>
  <c r="AJ1189" i="83"/>
  <c r="AF1186" i="83"/>
  <c r="AJ1140" i="83"/>
  <c r="AF1139" i="83"/>
  <c r="AJ1098" i="83"/>
  <c r="AJ1097" i="83"/>
  <c r="AJ1096" i="83"/>
  <c r="AJ1049" i="83"/>
  <c r="AE1047" i="83"/>
  <c r="AJ1001" i="83"/>
  <c r="AF1000" i="83"/>
  <c r="AF954" i="83"/>
  <c r="AJ207" i="83"/>
  <c r="AF909" i="83" l="1"/>
  <c r="AJ908" i="83"/>
  <c r="AE905" i="83"/>
  <c r="AJ860" i="83"/>
  <c r="AF770" i="83"/>
  <c r="AJ769" i="83"/>
  <c r="AE767" i="83"/>
  <c r="AE765" i="83"/>
  <c r="AF763" i="83"/>
  <c r="AJ725" i="83"/>
  <c r="AF724" i="83"/>
  <c r="AE720" i="83"/>
  <c r="AF716" i="83"/>
  <c r="AE669" i="83"/>
  <c r="AJ626" i="83"/>
  <c r="AJ625" i="83"/>
  <c r="AE622" i="83"/>
  <c r="AJ585" i="83"/>
  <c r="AF584" i="83"/>
  <c r="AE581" i="83"/>
  <c r="AE578" i="83"/>
  <c r="AE531" i="83"/>
  <c r="AF528" i="83"/>
  <c r="AF483" i="83"/>
  <c r="AF436" i="83"/>
  <c r="AF434" i="83"/>
  <c r="AF390" i="83"/>
  <c r="AF387" i="83"/>
  <c r="AF293" i="83"/>
  <c r="AJ249" i="83"/>
  <c r="AF246" i="83"/>
  <c r="AI206" i="83"/>
  <c r="AJ201" i="83"/>
  <c r="AJ200" i="83"/>
  <c r="AF199" i="83"/>
  <c r="AF154" i="83"/>
  <c r="AJ153" i="83"/>
  <c r="AJ106" i="83"/>
  <c r="AJ62" i="83"/>
  <c r="AF12" i="83"/>
  <c r="CH5974" i="83" l="1"/>
  <c r="CG5974" i="83"/>
  <c r="CF5974" i="83"/>
  <c r="CE5974" i="83"/>
  <c r="CD5974" i="83"/>
  <c r="CC5974" i="83"/>
  <c r="CB5974" i="83"/>
  <c r="CA5974" i="83"/>
  <c r="BZ5974" i="83"/>
  <c r="BY5974" i="83"/>
  <c r="BX5974" i="83"/>
  <c r="BW5974" i="83"/>
  <c r="BV5974" i="83"/>
  <c r="BU5974" i="83"/>
  <c r="BT5974" i="83"/>
  <c r="BS5974" i="83"/>
  <c r="BR5974" i="83"/>
  <c r="BQ5974" i="83"/>
  <c r="BP5974" i="83"/>
  <c r="BO5974" i="83"/>
  <c r="BN5974" i="83"/>
  <c r="BM5974" i="83"/>
  <c r="BL5974" i="83"/>
  <c r="BK5974" i="83"/>
  <c r="BJ5974" i="83"/>
  <c r="BI5974" i="83"/>
  <c r="BH5974" i="83"/>
  <c r="BG5974" i="83"/>
  <c r="BF5974" i="83"/>
  <c r="BE5974" i="83"/>
  <c r="BD5974" i="83"/>
  <c r="BC5974" i="83"/>
  <c r="BB5974" i="83"/>
  <c r="BA5974" i="83"/>
  <c r="AZ5974" i="83"/>
  <c r="AY5974" i="83"/>
  <c r="AX5974" i="83"/>
  <c r="AW5974" i="83"/>
  <c r="AV5974" i="83"/>
  <c r="CH5927" i="83"/>
  <c r="CG5927" i="83"/>
  <c r="CF5927" i="83"/>
  <c r="CE5927" i="83"/>
  <c r="CD5927" i="83"/>
  <c r="CB5927" i="83"/>
  <c r="CA5927" i="83"/>
  <c r="BW5927" i="83"/>
  <c r="BU5927" i="83"/>
  <c r="BS5927" i="83"/>
  <c r="BR5927" i="83"/>
  <c r="BQ5927" i="83"/>
  <c r="BP5927" i="83"/>
  <c r="BN5927" i="83"/>
  <c r="BM5927" i="83"/>
  <c r="BK5927" i="83"/>
  <c r="BJ5927" i="83"/>
  <c r="BI5927" i="83"/>
  <c r="BH5927" i="83"/>
  <c r="BG5927" i="83"/>
  <c r="BF5927" i="83"/>
  <c r="BE5927" i="83"/>
  <c r="BC5927" i="83"/>
  <c r="BB5927" i="83"/>
  <c r="AY5927" i="83"/>
  <c r="AX5927" i="83"/>
  <c r="AW5927" i="83"/>
  <c r="AV5927" i="83"/>
  <c r="CH5880" i="83"/>
  <c r="CG5880" i="83"/>
  <c r="CF5880" i="83"/>
  <c r="CE5880" i="83"/>
  <c r="CC5880" i="83"/>
  <c r="CB5880" i="83"/>
  <c r="CA5880" i="83"/>
  <c r="BZ5880" i="83"/>
  <c r="BY5880" i="83"/>
  <c r="BX5880" i="83"/>
  <c r="BW5880" i="83"/>
  <c r="BU5880" i="83"/>
  <c r="BS5880" i="83"/>
  <c r="BR5880" i="83"/>
  <c r="BQ5880" i="83"/>
  <c r="BP5880" i="83"/>
  <c r="BN5880" i="83"/>
  <c r="BM5880" i="83"/>
  <c r="BL5880" i="83"/>
  <c r="BK5880" i="83"/>
  <c r="BJ5880" i="83"/>
  <c r="BI5880" i="83"/>
  <c r="BH5880" i="83"/>
  <c r="BG5880" i="83"/>
  <c r="BF5880" i="83"/>
  <c r="BD5880" i="83"/>
  <c r="BC5880" i="83"/>
  <c r="BB5880" i="83"/>
  <c r="BA5880" i="83"/>
  <c r="AZ5880" i="83"/>
  <c r="AY5880" i="83"/>
  <c r="AX5880" i="83"/>
  <c r="AW5880" i="83"/>
  <c r="AV5880" i="83"/>
  <c r="CH5833" i="83"/>
  <c r="CG5833" i="83"/>
  <c r="CF5833" i="83"/>
  <c r="CE5833" i="83"/>
  <c r="CD5833" i="83"/>
  <c r="CC5833" i="83"/>
  <c r="CB5833" i="83"/>
  <c r="CA5833" i="83"/>
  <c r="BZ5833" i="83"/>
  <c r="BY5833" i="83"/>
  <c r="BX5833" i="83"/>
  <c r="BW5833" i="83"/>
  <c r="BV5833" i="83"/>
  <c r="BU5833" i="83"/>
  <c r="BT5833" i="83"/>
  <c r="BS5833" i="83"/>
  <c r="BR5833" i="83"/>
  <c r="BQ5833" i="83"/>
  <c r="BP5833" i="83"/>
  <c r="BO5833" i="83"/>
  <c r="BN5833" i="83"/>
  <c r="BM5833" i="83"/>
  <c r="BL5833" i="83"/>
  <c r="BK5833" i="83"/>
  <c r="BJ5833" i="83"/>
  <c r="BI5833" i="83"/>
  <c r="BH5833" i="83"/>
  <c r="BG5833" i="83"/>
  <c r="BF5833" i="83"/>
  <c r="BE5833" i="83"/>
  <c r="BD5833" i="83"/>
  <c r="BC5833" i="83"/>
  <c r="BB5833" i="83"/>
  <c r="BA5833" i="83"/>
  <c r="AZ5833" i="83"/>
  <c r="AY5833" i="83"/>
  <c r="AX5833" i="83"/>
  <c r="AW5833" i="83"/>
  <c r="AV5833" i="83"/>
  <c r="CH5786" i="83"/>
  <c r="CG5786" i="83"/>
  <c r="CF5786" i="83"/>
  <c r="CE5786" i="83"/>
  <c r="CD5786" i="83"/>
  <c r="CB5786" i="83"/>
  <c r="CA5786" i="83"/>
  <c r="BZ5786" i="83"/>
  <c r="BY5786" i="83"/>
  <c r="BX5786" i="83"/>
  <c r="BW5786" i="83"/>
  <c r="BU5786" i="83"/>
  <c r="BS5786" i="83"/>
  <c r="BR5786" i="83"/>
  <c r="BQ5786" i="83"/>
  <c r="BP5786" i="83"/>
  <c r="BN5786" i="83"/>
  <c r="BM5786" i="83"/>
  <c r="BL5786" i="83"/>
  <c r="BK5786" i="83"/>
  <c r="BJ5786" i="83"/>
  <c r="BI5786" i="83"/>
  <c r="BH5786" i="83"/>
  <c r="BG5786" i="83"/>
  <c r="BF5786" i="83"/>
  <c r="BE5786" i="83"/>
  <c r="BC5786" i="83"/>
  <c r="BB5786" i="83"/>
  <c r="BA5786" i="83"/>
  <c r="AZ5786" i="83"/>
  <c r="AY5786" i="83"/>
  <c r="AX5786" i="83"/>
  <c r="AW5786" i="83"/>
  <c r="AV5786" i="83"/>
  <c r="CG5739" i="83"/>
  <c r="CF5739" i="83"/>
  <c r="CE5739" i="83"/>
  <c r="CC5739" i="83"/>
  <c r="CB5739" i="83"/>
  <c r="CA5739" i="83"/>
  <c r="BZ5739" i="83"/>
  <c r="BY5739" i="83"/>
  <c r="BX5739" i="83"/>
  <c r="BW5739" i="83"/>
  <c r="BS5739" i="83"/>
  <c r="BQ5739" i="83"/>
  <c r="BP5739" i="83"/>
  <c r="BN5739" i="83"/>
  <c r="BM5739" i="83"/>
  <c r="BL5739" i="83"/>
  <c r="BK5739" i="83"/>
  <c r="BJ5739" i="83"/>
  <c r="BH5739" i="83"/>
  <c r="BG5739" i="83"/>
  <c r="BF5739" i="83"/>
  <c r="BD5739" i="83"/>
  <c r="BC5739" i="83"/>
  <c r="BB5739" i="83"/>
  <c r="BA5739" i="83"/>
  <c r="AZ5739" i="83"/>
  <c r="AY5739" i="83"/>
  <c r="AX5739" i="83"/>
  <c r="AW5739" i="83"/>
  <c r="AV5739" i="83"/>
  <c r="CH5692" i="83"/>
  <c r="CG5692" i="83"/>
  <c r="CF5692" i="83"/>
  <c r="CE5692" i="83"/>
  <c r="CB5692" i="83"/>
  <c r="CA5692" i="83"/>
  <c r="BZ5692" i="83"/>
  <c r="BY5692" i="83"/>
  <c r="BX5692" i="83"/>
  <c r="BW5692" i="83"/>
  <c r="BU5692" i="83"/>
  <c r="BS5692" i="83"/>
  <c r="BR5692" i="83"/>
  <c r="BQ5692" i="83"/>
  <c r="BP5692" i="83"/>
  <c r="BN5692" i="83"/>
  <c r="BM5692" i="83"/>
  <c r="BL5692" i="83"/>
  <c r="BK5692" i="83"/>
  <c r="BJ5692" i="83"/>
  <c r="BI5692" i="83"/>
  <c r="BH5692" i="83"/>
  <c r="BG5692" i="83"/>
  <c r="BF5692" i="83"/>
  <c r="BC5692" i="83"/>
  <c r="BB5692" i="83"/>
  <c r="BA5692" i="83"/>
  <c r="AZ5692" i="83"/>
  <c r="AY5692" i="83"/>
  <c r="AX5692" i="83"/>
  <c r="AW5692" i="83"/>
  <c r="AV5692" i="83"/>
  <c r="CH5645" i="83"/>
  <c r="CG5645" i="83"/>
  <c r="CF5645" i="83"/>
  <c r="CE5645" i="83"/>
  <c r="CC5645" i="83"/>
  <c r="CB5645" i="83"/>
  <c r="CA5645" i="83"/>
  <c r="BZ5645" i="83"/>
  <c r="BY5645" i="83"/>
  <c r="BX5645" i="83"/>
  <c r="BW5645" i="83"/>
  <c r="BU5645" i="83"/>
  <c r="BS5645" i="83"/>
  <c r="BR5645" i="83"/>
  <c r="BQ5645" i="83"/>
  <c r="BP5645" i="83"/>
  <c r="BN5645" i="83"/>
  <c r="BM5645" i="83"/>
  <c r="BL5645" i="83"/>
  <c r="BK5645" i="83"/>
  <c r="BJ5645" i="83"/>
  <c r="BI5645" i="83"/>
  <c r="BH5645" i="83"/>
  <c r="BG5645" i="83"/>
  <c r="BF5645" i="83"/>
  <c r="BD5645" i="83"/>
  <c r="BC5645" i="83"/>
  <c r="BB5645" i="83"/>
  <c r="BA5645" i="83"/>
  <c r="AZ5645" i="83"/>
  <c r="AY5645" i="83"/>
  <c r="AX5645" i="83"/>
  <c r="AW5645" i="83"/>
  <c r="AV5645" i="83"/>
  <c r="CH5598" i="83"/>
  <c r="CG5598" i="83"/>
  <c r="CF5598" i="83"/>
  <c r="CE5598" i="83"/>
  <c r="CC5598" i="83"/>
  <c r="CB5598" i="83"/>
  <c r="CA5598" i="83"/>
  <c r="BZ5598" i="83"/>
  <c r="BY5598" i="83"/>
  <c r="BX5598" i="83"/>
  <c r="BW5598" i="83"/>
  <c r="BU5598" i="83"/>
  <c r="BS5598" i="83"/>
  <c r="BR5598" i="83"/>
  <c r="BQ5598" i="83"/>
  <c r="BP5598" i="83"/>
  <c r="BN5598" i="83"/>
  <c r="BM5598" i="83"/>
  <c r="BL5598" i="83"/>
  <c r="BK5598" i="83"/>
  <c r="BJ5598" i="83"/>
  <c r="BI5598" i="83"/>
  <c r="BH5598" i="83"/>
  <c r="BG5598" i="83"/>
  <c r="BF5598" i="83"/>
  <c r="BD5598" i="83"/>
  <c r="BC5598" i="83"/>
  <c r="BB5598" i="83"/>
  <c r="BA5598" i="83"/>
  <c r="AZ5598" i="83"/>
  <c r="AY5598" i="83"/>
  <c r="AX5598" i="83"/>
  <c r="AW5598" i="83"/>
  <c r="AV5598" i="83"/>
  <c r="CH5551" i="83"/>
  <c r="CG5551" i="83"/>
  <c r="CF5551" i="83"/>
  <c r="CE5551" i="83"/>
  <c r="CC5551" i="83"/>
  <c r="CB5551" i="83"/>
  <c r="CA5551" i="83"/>
  <c r="BZ5551" i="83"/>
  <c r="BY5551" i="83"/>
  <c r="BX5551" i="83"/>
  <c r="BW5551" i="83"/>
  <c r="BU5551" i="83"/>
  <c r="BS5551" i="83"/>
  <c r="BR5551" i="83"/>
  <c r="BQ5551" i="83"/>
  <c r="BP5551" i="83"/>
  <c r="BN5551" i="83"/>
  <c r="BM5551" i="83"/>
  <c r="BL5551" i="83"/>
  <c r="BK5551" i="83"/>
  <c r="BJ5551" i="83"/>
  <c r="BI5551" i="83"/>
  <c r="BH5551" i="83"/>
  <c r="BG5551" i="83"/>
  <c r="BF5551" i="83"/>
  <c r="BD5551" i="83"/>
  <c r="BC5551" i="83"/>
  <c r="BB5551" i="83"/>
  <c r="BA5551" i="83"/>
  <c r="AZ5551" i="83"/>
  <c r="AY5551" i="83"/>
  <c r="AX5551" i="83"/>
  <c r="AW5551" i="83"/>
  <c r="AV5551" i="83"/>
  <c r="CH5504" i="83"/>
  <c r="CG5504" i="83"/>
  <c r="CF5504" i="83"/>
  <c r="CE5504" i="83"/>
  <c r="CD5504" i="83"/>
  <c r="CB5504" i="83"/>
  <c r="CA5504" i="83"/>
  <c r="BZ5504" i="83"/>
  <c r="BY5504" i="83"/>
  <c r="BX5504" i="83"/>
  <c r="BW5504" i="83"/>
  <c r="BU5504" i="83"/>
  <c r="BS5504" i="83"/>
  <c r="BR5504" i="83"/>
  <c r="BQ5504" i="83"/>
  <c r="BP5504" i="83"/>
  <c r="BN5504" i="83"/>
  <c r="BM5504" i="83"/>
  <c r="BL5504" i="83"/>
  <c r="BK5504" i="83"/>
  <c r="BJ5504" i="83"/>
  <c r="BI5504" i="83"/>
  <c r="BH5504" i="83"/>
  <c r="BG5504" i="83"/>
  <c r="BF5504" i="83"/>
  <c r="BE5504" i="83"/>
  <c r="BC5504" i="83"/>
  <c r="BB5504" i="83"/>
  <c r="BA5504" i="83"/>
  <c r="AZ5504" i="83"/>
  <c r="AY5504" i="83"/>
  <c r="AX5504" i="83"/>
  <c r="AW5504" i="83"/>
  <c r="AV5504" i="83"/>
  <c r="CH5457" i="83"/>
  <c r="CG5457" i="83"/>
  <c r="CF5457" i="83"/>
  <c r="CE5457" i="83"/>
  <c r="CD5457" i="83"/>
  <c r="CB5457" i="83"/>
  <c r="CA5457" i="83"/>
  <c r="BZ5457" i="83"/>
  <c r="BY5457" i="83"/>
  <c r="BX5457" i="83"/>
  <c r="BW5457" i="83"/>
  <c r="BU5457" i="83"/>
  <c r="BS5457" i="83"/>
  <c r="BR5457" i="83"/>
  <c r="BQ5457" i="83"/>
  <c r="BP5457" i="83"/>
  <c r="BN5457" i="83"/>
  <c r="BM5457" i="83"/>
  <c r="BL5457" i="83"/>
  <c r="BK5457" i="83"/>
  <c r="BJ5457" i="83"/>
  <c r="BI5457" i="83"/>
  <c r="BH5457" i="83"/>
  <c r="BG5457" i="83"/>
  <c r="BF5457" i="83"/>
  <c r="BE5457" i="83"/>
  <c r="BC5457" i="83"/>
  <c r="BB5457" i="83"/>
  <c r="BA5457" i="83"/>
  <c r="AZ5457" i="83"/>
  <c r="AY5457" i="83"/>
  <c r="AX5457" i="83"/>
  <c r="AW5457" i="83"/>
  <c r="AV5457" i="83"/>
  <c r="CH5410" i="83"/>
  <c r="CG5410" i="83"/>
  <c r="CF5410" i="83"/>
  <c r="CE5410" i="83"/>
  <c r="CD5410" i="83"/>
  <c r="CC5410" i="83"/>
  <c r="CB5410" i="83"/>
  <c r="CA5410" i="83"/>
  <c r="BZ5410" i="83"/>
  <c r="BY5410" i="83"/>
  <c r="BX5410" i="83"/>
  <c r="BW5410" i="83"/>
  <c r="BV5410" i="83"/>
  <c r="BU5410" i="83"/>
  <c r="BT5410" i="83"/>
  <c r="BS5410" i="83"/>
  <c r="BR5410" i="83"/>
  <c r="BQ5410" i="83"/>
  <c r="BP5410" i="83"/>
  <c r="BO5410" i="83"/>
  <c r="BN5410" i="83"/>
  <c r="BM5410" i="83"/>
  <c r="BL5410" i="83"/>
  <c r="BK5410" i="83"/>
  <c r="BJ5410" i="83"/>
  <c r="BI5410" i="83"/>
  <c r="BH5410" i="83"/>
  <c r="BG5410" i="83"/>
  <c r="BF5410" i="83"/>
  <c r="BE5410" i="83"/>
  <c r="BD5410" i="83"/>
  <c r="BC5410" i="83"/>
  <c r="BB5410" i="83"/>
  <c r="BA5410" i="83"/>
  <c r="AZ5410" i="83"/>
  <c r="AY5410" i="83"/>
  <c r="AX5410" i="83"/>
  <c r="AW5410" i="83"/>
  <c r="AV5410" i="83"/>
  <c r="CH5363" i="83"/>
  <c r="CG5363" i="83"/>
  <c r="CF5363" i="83"/>
  <c r="CE5363" i="83"/>
  <c r="CC5363" i="83"/>
  <c r="CB5363" i="83"/>
  <c r="CA5363" i="83"/>
  <c r="BZ5363" i="83"/>
  <c r="BY5363" i="83"/>
  <c r="BX5363" i="83"/>
  <c r="BW5363" i="83"/>
  <c r="BU5363" i="83"/>
  <c r="BS5363" i="83"/>
  <c r="BR5363" i="83"/>
  <c r="BQ5363" i="83"/>
  <c r="BP5363" i="83"/>
  <c r="BN5363" i="83"/>
  <c r="BM5363" i="83"/>
  <c r="BL5363" i="83"/>
  <c r="BK5363" i="83"/>
  <c r="BJ5363" i="83"/>
  <c r="BI5363" i="83"/>
  <c r="BH5363" i="83"/>
  <c r="BG5363" i="83"/>
  <c r="BF5363" i="83"/>
  <c r="BD5363" i="83"/>
  <c r="BC5363" i="83"/>
  <c r="BB5363" i="83"/>
  <c r="BA5363" i="83"/>
  <c r="AZ5363" i="83"/>
  <c r="AY5363" i="83"/>
  <c r="AX5363" i="83"/>
  <c r="AW5363" i="83"/>
  <c r="AV5363" i="83"/>
  <c r="CH5316" i="83"/>
  <c r="CG5316" i="83"/>
  <c r="CF5316" i="83"/>
  <c r="CE5316" i="83"/>
  <c r="CD5316" i="83"/>
  <c r="CC5316" i="83"/>
  <c r="CB5316" i="83"/>
  <c r="CA5316" i="83"/>
  <c r="BZ5316" i="83"/>
  <c r="BY5316" i="83"/>
  <c r="BX5316" i="83"/>
  <c r="BW5316" i="83"/>
  <c r="BV5316" i="83"/>
  <c r="BU5316" i="83"/>
  <c r="BT5316" i="83"/>
  <c r="BS5316" i="83"/>
  <c r="BR5316" i="83"/>
  <c r="BQ5316" i="83"/>
  <c r="BP5316" i="83"/>
  <c r="BO5316" i="83"/>
  <c r="BN5316" i="83"/>
  <c r="BM5316" i="83"/>
  <c r="BL5316" i="83"/>
  <c r="BK5316" i="83"/>
  <c r="BJ5316" i="83"/>
  <c r="BI5316" i="83"/>
  <c r="BH5316" i="83"/>
  <c r="BG5316" i="83"/>
  <c r="BF5316" i="83"/>
  <c r="BE5316" i="83"/>
  <c r="BD5316" i="83"/>
  <c r="BC5316" i="83"/>
  <c r="BB5316" i="83"/>
  <c r="BA5316" i="83"/>
  <c r="AZ5316" i="83"/>
  <c r="AY5316" i="83"/>
  <c r="AX5316" i="83"/>
  <c r="AW5316" i="83"/>
  <c r="AV5316" i="83"/>
  <c r="CH5269" i="83"/>
  <c r="CG5269" i="83"/>
  <c r="CF5269" i="83"/>
  <c r="CE5269" i="83"/>
  <c r="CC5269" i="83"/>
  <c r="CB5269" i="83"/>
  <c r="CA5269" i="83"/>
  <c r="BZ5269" i="83"/>
  <c r="BY5269" i="83"/>
  <c r="BX5269" i="83"/>
  <c r="BW5269" i="83"/>
  <c r="BU5269" i="83"/>
  <c r="BS5269" i="83"/>
  <c r="BR5269" i="83"/>
  <c r="BQ5269" i="83"/>
  <c r="BP5269" i="83"/>
  <c r="BN5269" i="83"/>
  <c r="BM5269" i="83"/>
  <c r="BL5269" i="83"/>
  <c r="BK5269" i="83"/>
  <c r="BJ5269" i="83"/>
  <c r="BI5269" i="83"/>
  <c r="BH5269" i="83"/>
  <c r="BG5269" i="83"/>
  <c r="BF5269" i="83"/>
  <c r="BD5269" i="83"/>
  <c r="BC5269" i="83"/>
  <c r="BB5269" i="83"/>
  <c r="BA5269" i="83"/>
  <c r="AZ5269" i="83"/>
  <c r="AY5269" i="83"/>
  <c r="AX5269" i="83"/>
  <c r="AW5269" i="83"/>
  <c r="AV5269" i="83"/>
  <c r="CH5222" i="83"/>
  <c r="CG5222" i="83"/>
  <c r="CF5222" i="83"/>
  <c r="CE5222" i="83"/>
  <c r="CC5222" i="83"/>
  <c r="CB5222" i="83"/>
  <c r="CA5222" i="83"/>
  <c r="BZ5222" i="83"/>
  <c r="BY5222" i="83"/>
  <c r="BX5222" i="83"/>
  <c r="BW5222" i="83"/>
  <c r="BU5222" i="83"/>
  <c r="BS5222" i="83"/>
  <c r="BR5222" i="83"/>
  <c r="BQ5222" i="83"/>
  <c r="BP5222" i="83"/>
  <c r="BN5222" i="83"/>
  <c r="BM5222" i="83"/>
  <c r="BL5222" i="83"/>
  <c r="BK5222" i="83"/>
  <c r="BJ5222" i="83"/>
  <c r="BI5222" i="83"/>
  <c r="BH5222" i="83"/>
  <c r="BG5222" i="83"/>
  <c r="BF5222" i="83"/>
  <c r="BD5222" i="83"/>
  <c r="BC5222" i="83"/>
  <c r="BB5222" i="83"/>
  <c r="BA5222" i="83"/>
  <c r="AZ5222" i="83"/>
  <c r="AY5222" i="83"/>
  <c r="AX5222" i="83"/>
  <c r="AW5222" i="83"/>
  <c r="AV5222" i="83"/>
  <c r="CH5175" i="83"/>
  <c r="CG5175" i="83"/>
  <c r="CF5175" i="83"/>
  <c r="CE5175" i="83"/>
  <c r="CC5175" i="83"/>
  <c r="CB5175" i="83"/>
  <c r="CA5175" i="83"/>
  <c r="BZ5175" i="83"/>
  <c r="BY5175" i="83"/>
  <c r="BX5175" i="83"/>
  <c r="BW5175" i="83"/>
  <c r="BU5175" i="83"/>
  <c r="BS5175" i="83"/>
  <c r="BR5175" i="83"/>
  <c r="BQ5175" i="83"/>
  <c r="BP5175" i="83"/>
  <c r="BN5175" i="83"/>
  <c r="BM5175" i="83"/>
  <c r="BL5175" i="83"/>
  <c r="BK5175" i="83"/>
  <c r="BJ5175" i="83"/>
  <c r="BI5175" i="83"/>
  <c r="BH5175" i="83"/>
  <c r="BG5175" i="83"/>
  <c r="BF5175" i="83"/>
  <c r="BD5175" i="83"/>
  <c r="BC5175" i="83"/>
  <c r="BB5175" i="83"/>
  <c r="BA5175" i="83"/>
  <c r="AZ5175" i="83"/>
  <c r="AY5175" i="83"/>
  <c r="AX5175" i="83"/>
  <c r="AW5175" i="83"/>
  <c r="AV5175" i="83"/>
  <c r="CH5128" i="83"/>
  <c r="CG5128" i="83"/>
  <c r="CF5128" i="83"/>
  <c r="CE5128" i="83"/>
  <c r="CD5128" i="83"/>
  <c r="CC5128" i="83"/>
  <c r="CB5128" i="83"/>
  <c r="CA5128" i="83"/>
  <c r="BZ5128" i="83"/>
  <c r="BY5128" i="83"/>
  <c r="BX5128" i="83"/>
  <c r="BW5128" i="83"/>
  <c r="BV5128" i="83"/>
  <c r="BU5128" i="83"/>
  <c r="BT5128" i="83"/>
  <c r="BS5128" i="83"/>
  <c r="BR5128" i="83"/>
  <c r="BQ5128" i="83"/>
  <c r="BP5128" i="83"/>
  <c r="BO5128" i="83"/>
  <c r="BN5128" i="83"/>
  <c r="BM5128" i="83"/>
  <c r="BL5128" i="83"/>
  <c r="BK5128" i="83"/>
  <c r="BJ5128" i="83"/>
  <c r="BI5128" i="83"/>
  <c r="BH5128" i="83"/>
  <c r="BG5128" i="83"/>
  <c r="BF5128" i="83"/>
  <c r="BE5128" i="83"/>
  <c r="BD5128" i="83"/>
  <c r="BC5128" i="83"/>
  <c r="BB5128" i="83"/>
  <c r="BA5128" i="83"/>
  <c r="AZ5128" i="83"/>
  <c r="AY5128" i="83"/>
  <c r="AX5128" i="83"/>
  <c r="AW5128" i="83"/>
  <c r="AV5128" i="83"/>
  <c r="CH5081" i="83"/>
  <c r="CG5081" i="83"/>
  <c r="CF5081" i="83"/>
  <c r="CE5081" i="83"/>
  <c r="CD5081" i="83"/>
  <c r="CC5081" i="83"/>
  <c r="CB5081" i="83"/>
  <c r="CA5081" i="83"/>
  <c r="BZ5081" i="83"/>
  <c r="BY5081" i="83"/>
  <c r="BX5081" i="83"/>
  <c r="BW5081" i="83"/>
  <c r="BV5081" i="83"/>
  <c r="BU5081" i="83"/>
  <c r="BT5081" i="83"/>
  <c r="BS5081" i="83"/>
  <c r="BR5081" i="83"/>
  <c r="BQ5081" i="83"/>
  <c r="BP5081" i="83"/>
  <c r="BO5081" i="83"/>
  <c r="BN5081" i="83"/>
  <c r="BM5081" i="83"/>
  <c r="BL5081" i="83"/>
  <c r="BK5081" i="83"/>
  <c r="BJ5081" i="83"/>
  <c r="BI5081" i="83"/>
  <c r="BH5081" i="83"/>
  <c r="BG5081" i="83"/>
  <c r="BF5081" i="83"/>
  <c r="BE5081" i="83"/>
  <c r="BD5081" i="83"/>
  <c r="BC5081" i="83"/>
  <c r="BB5081" i="83"/>
  <c r="BA5081" i="83"/>
  <c r="AZ5081" i="83"/>
  <c r="AY5081" i="83"/>
  <c r="AX5081" i="83"/>
  <c r="AW5081" i="83"/>
  <c r="AV5081" i="83"/>
  <c r="CG5034" i="83"/>
  <c r="CF5034" i="83"/>
  <c r="CE5034" i="83"/>
  <c r="CC5034" i="83"/>
  <c r="CB5034" i="83"/>
  <c r="CA5034" i="83"/>
  <c r="BZ5034" i="83"/>
  <c r="BY5034" i="83"/>
  <c r="BX5034" i="83"/>
  <c r="BW5034" i="83"/>
  <c r="BS5034" i="83"/>
  <c r="BQ5034" i="83"/>
  <c r="BP5034" i="83"/>
  <c r="BN5034" i="83"/>
  <c r="BM5034" i="83"/>
  <c r="BL5034" i="83"/>
  <c r="BK5034" i="83"/>
  <c r="BJ5034" i="83"/>
  <c r="BH5034" i="83"/>
  <c r="BG5034" i="83"/>
  <c r="BF5034" i="83"/>
  <c r="BD5034" i="83"/>
  <c r="BC5034" i="83"/>
  <c r="BB5034" i="83"/>
  <c r="BA5034" i="83"/>
  <c r="AZ5034" i="83"/>
  <c r="AY5034" i="83"/>
  <c r="AX5034" i="83"/>
  <c r="AW5034" i="83"/>
  <c r="AV5034" i="83"/>
  <c r="CH4987" i="83"/>
  <c r="CG4987" i="83"/>
  <c r="CF4987" i="83"/>
  <c r="CE4987" i="83"/>
  <c r="CC4987" i="83"/>
  <c r="CB4987" i="83"/>
  <c r="CA4987" i="83"/>
  <c r="BZ4987" i="83"/>
  <c r="BY4987" i="83"/>
  <c r="BX4987" i="83"/>
  <c r="BW4987" i="83"/>
  <c r="BU4987" i="83"/>
  <c r="BS4987" i="83"/>
  <c r="BR4987" i="83"/>
  <c r="BQ4987" i="83"/>
  <c r="BP4987" i="83"/>
  <c r="BN4987" i="83"/>
  <c r="BM4987" i="83"/>
  <c r="BL4987" i="83"/>
  <c r="BK4987" i="83"/>
  <c r="BJ4987" i="83"/>
  <c r="BI4987" i="83"/>
  <c r="BH4987" i="83"/>
  <c r="BG4987" i="83"/>
  <c r="BF4987" i="83"/>
  <c r="BD4987" i="83"/>
  <c r="BC4987" i="83"/>
  <c r="BB4987" i="83"/>
  <c r="BA4987" i="83"/>
  <c r="AZ4987" i="83"/>
  <c r="AY4987" i="83"/>
  <c r="AX4987" i="83"/>
  <c r="AW4987" i="83"/>
  <c r="AV4987" i="83"/>
  <c r="CH4940" i="83"/>
  <c r="CG4940" i="83"/>
  <c r="CF4940" i="83"/>
  <c r="CE4940" i="83"/>
  <c r="CD4940" i="83"/>
  <c r="CC4940" i="83"/>
  <c r="CB4940" i="83"/>
  <c r="CA4940" i="83"/>
  <c r="BZ4940" i="83"/>
  <c r="BY4940" i="83"/>
  <c r="BX4940" i="83"/>
  <c r="BW4940" i="83"/>
  <c r="BV4940" i="83"/>
  <c r="BU4940" i="83"/>
  <c r="BT4940" i="83"/>
  <c r="BS4940" i="83"/>
  <c r="BR4940" i="83"/>
  <c r="BQ4940" i="83"/>
  <c r="BP4940" i="83"/>
  <c r="BO4940" i="83"/>
  <c r="BN4940" i="83"/>
  <c r="BM4940" i="83"/>
  <c r="BL4940" i="83"/>
  <c r="BK4940" i="83"/>
  <c r="BJ4940" i="83"/>
  <c r="BI4940" i="83"/>
  <c r="BH4940" i="83"/>
  <c r="BG4940" i="83"/>
  <c r="BF4940" i="83"/>
  <c r="BE4940" i="83"/>
  <c r="BD4940" i="83"/>
  <c r="BC4940" i="83"/>
  <c r="BB4940" i="83"/>
  <c r="BA4940" i="83"/>
  <c r="AZ4940" i="83"/>
  <c r="AY4940" i="83"/>
  <c r="AX4940" i="83"/>
  <c r="AW4940" i="83"/>
  <c r="AV4940" i="83"/>
  <c r="CH4893" i="83"/>
  <c r="CG4893" i="83"/>
  <c r="CF4893" i="83"/>
  <c r="CE4893" i="83"/>
  <c r="CB4893" i="83"/>
  <c r="CA4893" i="83"/>
  <c r="BZ4893" i="83"/>
  <c r="BY4893" i="83"/>
  <c r="BX4893" i="83"/>
  <c r="BW4893" i="83"/>
  <c r="BU4893" i="83"/>
  <c r="BS4893" i="83"/>
  <c r="BR4893" i="83"/>
  <c r="BQ4893" i="83"/>
  <c r="BP4893" i="83"/>
  <c r="BN4893" i="83"/>
  <c r="BM4893" i="83"/>
  <c r="BL4893" i="83"/>
  <c r="BK4893" i="83"/>
  <c r="BJ4893" i="83"/>
  <c r="BI4893" i="83"/>
  <c r="BH4893" i="83"/>
  <c r="BG4893" i="83"/>
  <c r="BF4893" i="83"/>
  <c r="BC4893" i="83"/>
  <c r="BB4893" i="83"/>
  <c r="BA4893" i="83"/>
  <c r="AZ4893" i="83"/>
  <c r="AY4893" i="83"/>
  <c r="AX4893" i="83"/>
  <c r="AW4893" i="83"/>
  <c r="AV4893" i="83"/>
  <c r="CH4846" i="83"/>
  <c r="CG4846" i="83"/>
  <c r="CF4846" i="83"/>
  <c r="CE4846" i="83"/>
  <c r="CC4846" i="83"/>
  <c r="CB4846" i="83"/>
  <c r="CA4846" i="83"/>
  <c r="BZ4846" i="83"/>
  <c r="BY4846" i="83"/>
  <c r="BX4846" i="83"/>
  <c r="BW4846" i="83"/>
  <c r="BU4846" i="83"/>
  <c r="BS4846" i="83"/>
  <c r="BR4846" i="83"/>
  <c r="BQ4846" i="83"/>
  <c r="BP4846" i="83"/>
  <c r="BN4846" i="83"/>
  <c r="BM4846" i="83"/>
  <c r="BL4846" i="83"/>
  <c r="BK4846" i="83"/>
  <c r="BJ4846" i="83"/>
  <c r="BI4846" i="83"/>
  <c r="BH4846" i="83"/>
  <c r="BG4846" i="83"/>
  <c r="BF4846" i="83"/>
  <c r="BD4846" i="83"/>
  <c r="BC4846" i="83"/>
  <c r="BB4846" i="83"/>
  <c r="BA4846" i="83"/>
  <c r="AZ4846" i="83"/>
  <c r="AY4846" i="83"/>
  <c r="AX4846" i="83"/>
  <c r="AW4846" i="83"/>
  <c r="AV4846" i="83"/>
  <c r="CH4799" i="83"/>
  <c r="CG4799" i="83"/>
  <c r="CF4799" i="83"/>
  <c r="CE4799" i="83"/>
  <c r="CC4799" i="83"/>
  <c r="CB4799" i="83"/>
  <c r="CA4799" i="83"/>
  <c r="BZ4799" i="83"/>
  <c r="BY4799" i="83"/>
  <c r="BX4799" i="83"/>
  <c r="BW4799" i="83"/>
  <c r="BU4799" i="83"/>
  <c r="BS4799" i="83"/>
  <c r="BR4799" i="83"/>
  <c r="BQ4799" i="83"/>
  <c r="BP4799" i="83"/>
  <c r="BN4799" i="83"/>
  <c r="BM4799" i="83"/>
  <c r="BL4799" i="83"/>
  <c r="BK4799" i="83"/>
  <c r="BJ4799" i="83"/>
  <c r="BI4799" i="83"/>
  <c r="BH4799" i="83"/>
  <c r="BG4799" i="83"/>
  <c r="BF4799" i="83"/>
  <c r="BD4799" i="83"/>
  <c r="BC4799" i="83"/>
  <c r="BB4799" i="83"/>
  <c r="BA4799" i="83"/>
  <c r="AZ4799" i="83"/>
  <c r="AY4799" i="83"/>
  <c r="AX4799" i="83"/>
  <c r="AW4799" i="83"/>
  <c r="AV4799" i="83"/>
  <c r="CH4752" i="83"/>
  <c r="CG4752" i="83"/>
  <c r="CF4752" i="83"/>
  <c r="CE4752" i="83"/>
  <c r="CD4752" i="83"/>
  <c r="CC4752" i="83"/>
  <c r="CB4752" i="83"/>
  <c r="CA4752" i="83"/>
  <c r="BZ4752" i="83"/>
  <c r="BY4752" i="83"/>
  <c r="BX4752" i="83"/>
  <c r="BW4752" i="83"/>
  <c r="BV4752" i="83"/>
  <c r="BU4752" i="83"/>
  <c r="BT4752" i="83"/>
  <c r="BS4752" i="83"/>
  <c r="BR4752" i="83"/>
  <c r="BQ4752" i="83"/>
  <c r="BP4752" i="83"/>
  <c r="BO4752" i="83"/>
  <c r="BN4752" i="83"/>
  <c r="BM4752" i="83"/>
  <c r="BL4752" i="83"/>
  <c r="BK4752" i="83"/>
  <c r="BJ4752" i="83"/>
  <c r="BI4752" i="83"/>
  <c r="BH4752" i="83"/>
  <c r="BG4752" i="83"/>
  <c r="BF4752" i="83"/>
  <c r="BE4752" i="83"/>
  <c r="BD4752" i="83"/>
  <c r="BC4752" i="83"/>
  <c r="BB4752" i="83"/>
  <c r="BA4752" i="83"/>
  <c r="AZ4752" i="83"/>
  <c r="AY4752" i="83"/>
  <c r="AX4752" i="83"/>
  <c r="AW4752" i="83"/>
  <c r="AV4752" i="83"/>
  <c r="CH4705" i="83"/>
  <c r="CG4705" i="83"/>
  <c r="CF4705" i="83"/>
  <c r="CE4705" i="83"/>
  <c r="CC4705" i="83"/>
  <c r="CB4705" i="83"/>
  <c r="CA4705" i="83"/>
  <c r="BZ4705" i="83"/>
  <c r="BY4705" i="83"/>
  <c r="BX4705" i="83"/>
  <c r="BW4705" i="83"/>
  <c r="BU4705" i="83"/>
  <c r="BS4705" i="83"/>
  <c r="BR4705" i="83"/>
  <c r="BQ4705" i="83"/>
  <c r="BP4705" i="83"/>
  <c r="BN4705" i="83"/>
  <c r="BM4705" i="83"/>
  <c r="BL4705" i="83"/>
  <c r="BK4705" i="83"/>
  <c r="BJ4705" i="83"/>
  <c r="BI4705" i="83"/>
  <c r="BH4705" i="83"/>
  <c r="BG4705" i="83"/>
  <c r="BF4705" i="83"/>
  <c r="BD4705" i="83"/>
  <c r="BC4705" i="83"/>
  <c r="BB4705" i="83"/>
  <c r="BA4705" i="83"/>
  <c r="AZ4705" i="83"/>
  <c r="AY4705" i="83"/>
  <c r="AX4705" i="83"/>
  <c r="AW4705" i="83"/>
  <c r="AV4705" i="83"/>
  <c r="CH4658" i="83"/>
  <c r="CG4658" i="83"/>
  <c r="CF4658" i="83"/>
  <c r="CE4658" i="83"/>
  <c r="CC4658" i="83"/>
  <c r="CB4658" i="83"/>
  <c r="CA4658" i="83"/>
  <c r="BZ4658" i="83"/>
  <c r="BY4658" i="83"/>
  <c r="BX4658" i="83"/>
  <c r="BW4658" i="83"/>
  <c r="BU4658" i="83"/>
  <c r="BS4658" i="83"/>
  <c r="BR4658" i="83"/>
  <c r="BQ4658" i="83"/>
  <c r="BP4658" i="83"/>
  <c r="BN4658" i="83"/>
  <c r="BM4658" i="83"/>
  <c r="BL4658" i="83"/>
  <c r="BK4658" i="83"/>
  <c r="BJ4658" i="83"/>
  <c r="BI4658" i="83"/>
  <c r="BH4658" i="83"/>
  <c r="BG4658" i="83"/>
  <c r="BF4658" i="83"/>
  <c r="BD4658" i="83"/>
  <c r="BC4658" i="83"/>
  <c r="BB4658" i="83"/>
  <c r="BA4658" i="83"/>
  <c r="AZ4658" i="83"/>
  <c r="AY4658" i="83"/>
  <c r="AX4658" i="83"/>
  <c r="AW4658" i="83"/>
  <c r="AV4658" i="83"/>
  <c r="CH4611" i="83"/>
  <c r="CG4611" i="83"/>
  <c r="CF4611" i="83"/>
  <c r="CE4611" i="83"/>
  <c r="CD4611" i="83"/>
  <c r="CC4611" i="83"/>
  <c r="CB4611" i="83"/>
  <c r="CA4611" i="83"/>
  <c r="BZ4611" i="83"/>
  <c r="BY4611" i="83"/>
  <c r="BX4611" i="83"/>
  <c r="BW4611" i="83"/>
  <c r="BV4611" i="83"/>
  <c r="BU4611" i="83"/>
  <c r="BT4611" i="83"/>
  <c r="BS4611" i="83"/>
  <c r="BR4611" i="83"/>
  <c r="BQ4611" i="83"/>
  <c r="BP4611" i="83"/>
  <c r="BO4611" i="83"/>
  <c r="BN4611" i="83"/>
  <c r="BM4611" i="83"/>
  <c r="BL4611" i="83"/>
  <c r="BK4611" i="83"/>
  <c r="BJ4611" i="83"/>
  <c r="BI4611" i="83"/>
  <c r="BH4611" i="83"/>
  <c r="BG4611" i="83"/>
  <c r="BF4611" i="83"/>
  <c r="BE4611" i="83"/>
  <c r="BD4611" i="83"/>
  <c r="BC4611" i="83"/>
  <c r="BB4611" i="83"/>
  <c r="BA4611" i="83"/>
  <c r="AZ4611" i="83"/>
  <c r="AY4611" i="83"/>
  <c r="AX4611" i="83"/>
  <c r="AW4611" i="83"/>
  <c r="AV4611" i="83"/>
  <c r="CH4564" i="83"/>
  <c r="CG4564" i="83"/>
  <c r="CF4564" i="83"/>
  <c r="CE4564" i="83"/>
  <c r="CC4564" i="83"/>
  <c r="CB4564" i="83"/>
  <c r="CA4564" i="83"/>
  <c r="BZ4564" i="83"/>
  <c r="BY4564" i="83"/>
  <c r="BX4564" i="83"/>
  <c r="BW4564" i="83"/>
  <c r="BU4564" i="83"/>
  <c r="BS4564" i="83"/>
  <c r="BR4564" i="83"/>
  <c r="BQ4564" i="83"/>
  <c r="BP4564" i="83"/>
  <c r="BN4564" i="83"/>
  <c r="BM4564" i="83"/>
  <c r="BL4564" i="83"/>
  <c r="BK4564" i="83"/>
  <c r="BJ4564" i="83"/>
  <c r="BI4564" i="83"/>
  <c r="BH4564" i="83"/>
  <c r="BG4564" i="83"/>
  <c r="BF4564" i="83"/>
  <c r="BD4564" i="83"/>
  <c r="BC4564" i="83"/>
  <c r="BB4564" i="83"/>
  <c r="BA4564" i="83"/>
  <c r="AZ4564" i="83"/>
  <c r="AY4564" i="83"/>
  <c r="AX4564" i="83"/>
  <c r="AW4564" i="83"/>
  <c r="AV4564" i="83"/>
  <c r="CH4517" i="83"/>
  <c r="CG4517" i="83"/>
  <c r="CF4517" i="83"/>
  <c r="CE4517" i="83"/>
  <c r="CD4517" i="83"/>
  <c r="CC4517" i="83"/>
  <c r="CB4517" i="83"/>
  <c r="CA4517" i="83"/>
  <c r="BZ4517" i="83"/>
  <c r="BY4517" i="83"/>
  <c r="BX4517" i="83"/>
  <c r="BW4517" i="83"/>
  <c r="BV4517" i="83"/>
  <c r="BU4517" i="83"/>
  <c r="BT4517" i="83"/>
  <c r="BS4517" i="83"/>
  <c r="BR4517" i="83"/>
  <c r="BQ4517" i="83"/>
  <c r="BP4517" i="83"/>
  <c r="BO4517" i="83"/>
  <c r="BN4517" i="83"/>
  <c r="BM4517" i="83"/>
  <c r="BL4517" i="83"/>
  <c r="BK4517" i="83"/>
  <c r="BJ4517" i="83"/>
  <c r="BI4517" i="83"/>
  <c r="BH4517" i="83"/>
  <c r="BG4517" i="83"/>
  <c r="BF4517" i="83"/>
  <c r="BE4517" i="83"/>
  <c r="BD4517" i="83"/>
  <c r="BC4517" i="83"/>
  <c r="BB4517" i="83"/>
  <c r="BA4517" i="83"/>
  <c r="AZ4517" i="83"/>
  <c r="AY4517" i="83"/>
  <c r="AX4517" i="83"/>
  <c r="AW4517" i="83"/>
  <c r="AV4517" i="83"/>
  <c r="CH4470" i="83"/>
  <c r="CG4470" i="83"/>
  <c r="CF4470" i="83"/>
  <c r="CE4470" i="83"/>
  <c r="CD4470" i="83"/>
  <c r="CC4470" i="83"/>
  <c r="CB4470" i="83"/>
  <c r="CA4470" i="83"/>
  <c r="BZ4470" i="83"/>
  <c r="BY4470" i="83"/>
  <c r="BX4470" i="83"/>
  <c r="BW4470" i="83"/>
  <c r="BV4470" i="83"/>
  <c r="BU4470" i="83"/>
  <c r="BT4470" i="83"/>
  <c r="BS4470" i="83"/>
  <c r="BR4470" i="83"/>
  <c r="BQ4470" i="83"/>
  <c r="BP4470" i="83"/>
  <c r="BO4470" i="83"/>
  <c r="BN4470" i="83"/>
  <c r="BM4470" i="83"/>
  <c r="BL4470" i="83"/>
  <c r="BK4470" i="83"/>
  <c r="BJ4470" i="83"/>
  <c r="BI4470" i="83"/>
  <c r="BH4470" i="83"/>
  <c r="BG4470" i="83"/>
  <c r="BF4470" i="83"/>
  <c r="BE4470" i="83"/>
  <c r="BD4470" i="83"/>
  <c r="BC4470" i="83"/>
  <c r="BB4470" i="83"/>
  <c r="BA4470" i="83"/>
  <c r="AZ4470" i="83"/>
  <c r="AY4470" i="83"/>
  <c r="AX4470" i="83"/>
  <c r="AW4470" i="83"/>
  <c r="AV4470" i="83"/>
  <c r="CH4423" i="83"/>
  <c r="CG4423" i="83"/>
  <c r="CF4423" i="83"/>
  <c r="CE4423" i="83"/>
  <c r="CC4423" i="83"/>
  <c r="CB4423" i="83"/>
  <c r="CA4423" i="83"/>
  <c r="BZ4423" i="83"/>
  <c r="BY4423" i="83"/>
  <c r="BX4423" i="83"/>
  <c r="BW4423" i="83"/>
  <c r="BU4423" i="83"/>
  <c r="BS4423" i="83"/>
  <c r="BR4423" i="83"/>
  <c r="BQ4423" i="83"/>
  <c r="BP4423" i="83"/>
  <c r="BN4423" i="83"/>
  <c r="BM4423" i="83"/>
  <c r="BL4423" i="83"/>
  <c r="BK4423" i="83"/>
  <c r="BJ4423" i="83"/>
  <c r="BI4423" i="83"/>
  <c r="BH4423" i="83"/>
  <c r="BG4423" i="83"/>
  <c r="BF4423" i="83"/>
  <c r="BD4423" i="83"/>
  <c r="BC4423" i="83"/>
  <c r="BB4423" i="83"/>
  <c r="BA4423" i="83"/>
  <c r="AZ4423" i="83"/>
  <c r="AY4423" i="83"/>
  <c r="AX4423" i="83"/>
  <c r="AW4423" i="83"/>
  <c r="AV4423" i="83"/>
  <c r="CH4376" i="83"/>
  <c r="CG4376" i="83"/>
  <c r="CF4376" i="83"/>
  <c r="CE4376" i="83"/>
  <c r="CD4376" i="83"/>
  <c r="CC4376" i="83"/>
  <c r="CB4376" i="83"/>
  <c r="CA4376" i="83"/>
  <c r="BZ4376" i="83"/>
  <c r="BY4376" i="83"/>
  <c r="BX4376" i="83"/>
  <c r="BW4376" i="83"/>
  <c r="BV4376" i="83"/>
  <c r="BU4376" i="83"/>
  <c r="BT4376" i="83"/>
  <c r="BS4376" i="83"/>
  <c r="BR4376" i="83"/>
  <c r="BQ4376" i="83"/>
  <c r="BP4376" i="83"/>
  <c r="BO4376" i="83"/>
  <c r="BN4376" i="83"/>
  <c r="BM4376" i="83"/>
  <c r="BL4376" i="83"/>
  <c r="BK4376" i="83"/>
  <c r="BJ4376" i="83"/>
  <c r="BI4376" i="83"/>
  <c r="BH4376" i="83"/>
  <c r="BG4376" i="83"/>
  <c r="BF4376" i="83"/>
  <c r="BE4376" i="83"/>
  <c r="BD4376" i="83"/>
  <c r="BC4376" i="83"/>
  <c r="BB4376" i="83"/>
  <c r="BA4376" i="83"/>
  <c r="AZ4376" i="83"/>
  <c r="AY4376" i="83"/>
  <c r="AX4376" i="83"/>
  <c r="AW4376" i="83"/>
  <c r="AV4376" i="83"/>
  <c r="CH4329" i="83"/>
  <c r="CG4329" i="83"/>
  <c r="CF4329" i="83"/>
  <c r="CE4329" i="83"/>
  <c r="CD4329" i="83"/>
  <c r="CC4329" i="83"/>
  <c r="CB4329" i="83"/>
  <c r="CA4329" i="83"/>
  <c r="BZ4329" i="83"/>
  <c r="BY4329" i="83"/>
  <c r="BX4329" i="83"/>
  <c r="BW4329" i="83"/>
  <c r="BV4329" i="83"/>
  <c r="BU4329" i="83"/>
  <c r="BT4329" i="83"/>
  <c r="BS4329" i="83"/>
  <c r="BR4329" i="83"/>
  <c r="BQ4329" i="83"/>
  <c r="BP4329" i="83"/>
  <c r="BO4329" i="83"/>
  <c r="BN4329" i="83"/>
  <c r="BM4329" i="83"/>
  <c r="BL4329" i="83"/>
  <c r="BK4329" i="83"/>
  <c r="BJ4329" i="83"/>
  <c r="BI4329" i="83"/>
  <c r="BH4329" i="83"/>
  <c r="BG4329" i="83"/>
  <c r="BF4329" i="83"/>
  <c r="BE4329" i="83"/>
  <c r="BD4329" i="83"/>
  <c r="BC4329" i="83"/>
  <c r="BB4329" i="83"/>
  <c r="BA4329" i="83"/>
  <c r="AZ4329" i="83"/>
  <c r="AY4329" i="83"/>
  <c r="AX4329" i="83"/>
  <c r="AW4329" i="83"/>
  <c r="AV4329" i="83"/>
  <c r="CF4282" i="83"/>
  <c r="CE4282" i="83"/>
  <c r="CC4282" i="83"/>
  <c r="CB4282" i="83"/>
  <c r="CA4282" i="83"/>
  <c r="BZ4282" i="83"/>
  <c r="BY4282" i="83"/>
  <c r="BX4282" i="83"/>
  <c r="BW4282" i="83"/>
  <c r="BS4282" i="83"/>
  <c r="BQ4282" i="83"/>
  <c r="BP4282" i="83"/>
  <c r="BN4282" i="83"/>
  <c r="BM4282" i="83"/>
  <c r="BL4282" i="83"/>
  <c r="BK4282" i="83"/>
  <c r="BJ4282" i="83"/>
  <c r="BG4282" i="83"/>
  <c r="BF4282" i="83"/>
  <c r="BD4282" i="83"/>
  <c r="BC4282" i="83"/>
  <c r="BB4282" i="83"/>
  <c r="BA4282" i="83"/>
  <c r="AZ4282" i="83"/>
  <c r="AY4282" i="83"/>
  <c r="AX4282" i="83"/>
  <c r="AW4282" i="83"/>
  <c r="AV4282" i="83"/>
  <c r="CH4235" i="83"/>
  <c r="CG4235" i="83"/>
  <c r="CF4235" i="83"/>
  <c r="CE4235" i="83"/>
  <c r="CC4235" i="83"/>
  <c r="CB4235" i="83"/>
  <c r="CA4235" i="83"/>
  <c r="BZ4235" i="83"/>
  <c r="BY4235" i="83"/>
  <c r="BX4235" i="83"/>
  <c r="BW4235" i="83"/>
  <c r="BU4235" i="83"/>
  <c r="BS4235" i="83"/>
  <c r="BR4235" i="83"/>
  <c r="BQ4235" i="83"/>
  <c r="BP4235" i="83"/>
  <c r="BN4235" i="83"/>
  <c r="BM4235" i="83"/>
  <c r="BL4235" i="83"/>
  <c r="BK4235" i="83"/>
  <c r="BJ4235" i="83"/>
  <c r="BI4235" i="83"/>
  <c r="BH4235" i="83"/>
  <c r="BG4235" i="83"/>
  <c r="BF4235" i="83"/>
  <c r="BD4235" i="83"/>
  <c r="BC4235" i="83"/>
  <c r="BB4235" i="83"/>
  <c r="BA4235" i="83"/>
  <c r="AZ4235" i="83"/>
  <c r="AY4235" i="83"/>
  <c r="AX4235" i="83"/>
  <c r="AW4235" i="83"/>
  <c r="AV4235" i="83"/>
  <c r="CH4188" i="83"/>
  <c r="CG4188" i="83"/>
  <c r="CF4188" i="83"/>
  <c r="CE4188" i="83"/>
  <c r="CD4188" i="83"/>
  <c r="CC4188" i="83"/>
  <c r="CB4188" i="83"/>
  <c r="CA4188" i="83"/>
  <c r="BZ4188" i="83"/>
  <c r="BY4188" i="83"/>
  <c r="BX4188" i="83"/>
  <c r="BW4188" i="83"/>
  <c r="BV4188" i="83"/>
  <c r="BU4188" i="83"/>
  <c r="BT4188" i="83"/>
  <c r="BS4188" i="83"/>
  <c r="BR4188" i="83"/>
  <c r="BQ4188" i="83"/>
  <c r="BP4188" i="83"/>
  <c r="BO4188" i="83"/>
  <c r="BN4188" i="83"/>
  <c r="BM4188" i="83"/>
  <c r="BL4188" i="83"/>
  <c r="BK4188" i="83"/>
  <c r="BJ4188" i="83"/>
  <c r="BI4188" i="83"/>
  <c r="BH4188" i="83"/>
  <c r="BG4188" i="83"/>
  <c r="BF4188" i="83"/>
  <c r="BE4188" i="83"/>
  <c r="BD4188" i="83"/>
  <c r="BC4188" i="83"/>
  <c r="BB4188" i="83"/>
  <c r="BA4188" i="83"/>
  <c r="AZ4188" i="83"/>
  <c r="AY4188" i="83"/>
  <c r="AX4188" i="83"/>
  <c r="AW4188" i="83"/>
  <c r="AV4188" i="83"/>
  <c r="CH4141" i="83"/>
  <c r="CG4141" i="83"/>
  <c r="CF4141" i="83"/>
  <c r="CE4141" i="83"/>
  <c r="CC4141" i="83"/>
  <c r="CB4141" i="83"/>
  <c r="CA4141" i="83"/>
  <c r="BZ4141" i="83"/>
  <c r="BY4141" i="83"/>
  <c r="BX4141" i="83"/>
  <c r="BW4141" i="83"/>
  <c r="BU4141" i="83"/>
  <c r="BS4141" i="83"/>
  <c r="BR4141" i="83"/>
  <c r="BQ4141" i="83"/>
  <c r="BP4141" i="83"/>
  <c r="BN4141" i="83"/>
  <c r="BM4141" i="83"/>
  <c r="BL4141" i="83"/>
  <c r="BK4141" i="83"/>
  <c r="BJ4141" i="83"/>
  <c r="BI4141" i="83"/>
  <c r="BH4141" i="83"/>
  <c r="BG4141" i="83"/>
  <c r="BF4141" i="83"/>
  <c r="BD4141" i="83"/>
  <c r="BC4141" i="83"/>
  <c r="BB4141" i="83"/>
  <c r="BA4141" i="83"/>
  <c r="AZ4141" i="83"/>
  <c r="AY4141" i="83"/>
  <c r="AX4141" i="83"/>
  <c r="AW4141" i="83"/>
  <c r="AV4141" i="83"/>
  <c r="CH4094" i="83"/>
  <c r="CG4094" i="83"/>
  <c r="CF4094" i="83"/>
  <c r="CE4094" i="83"/>
  <c r="CD4094" i="83"/>
  <c r="CC4094" i="83"/>
  <c r="CB4094" i="83"/>
  <c r="CA4094" i="83"/>
  <c r="BZ4094" i="83"/>
  <c r="BY4094" i="83"/>
  <c r="BX4094" i="83"/>
  <c r="BW4094" i="83"/>
  <c r="BV4094" i="83"/>
  <c r="BU4094" i="83"/>
  <c r="BT4094" i="83"/>
  <c r="BS4094" i="83"/>
  <c r="BR4094" i="83"/>
  <c r="BQ4094" i="83"/>
  <c r="BP4094" i="83"/>
  <c r="BO4094" i="83"/>
  <c r="BN4094" i="83"/>
  <c r="BM4094" i="83"/>
  <c r="BL4094" i="83"/>
  <c r="BK4094" i="83"/>
  <c r="BJ4094" i="83"/>
  <c r="BI4094" i="83"/>
  <c r="BH4094" i="83"/>
  <c r="BG4094" i="83"/>
  <c r="BF4094" i="83"/>
  <c r="BE4094" i="83"/>
  <c r="BD4094" i="83"/>
  <c r="BC4094" i="83"/>
  <c r="BB4094" i="83"/>
  <c r="BA4094" i="83"/>
  <c r="AZ4094" i="83"/>
  <c r="AY4094" i="83"/>
  <c r="AX4094" i="83"/>
  <c r="AW4094" i="83"/>
  <c r="AV4094" i="83"/>
  <c r="CH4047" i="83"/>
  <c r="CG4047" i="83"/>
  <c r="CF4047" i="83"/>
  <c r="CE4047" i="83"/>
  <c r="CB4047" i="83"/>
  <c r="CA4047" i="83"/>
  <c r="BZ4047" i="83"/>
  <c r="BY4047" i="83"/>
  <c r="BX4047" i="83"/>
  <c r="BW4047" i="83"/>
  <c r="BU4047" i="83"/>
  <c r="BS4047" i="83"/>
  <c r="BR4047" i="83"/>
  <c r="BQ4047" i="83"/>
  <c r="BP4047" i="83"/>
  <c r="BN4047" i="83"/>
  <c r="BM4047" i="83"/>
  <c r="BL4047" i="83"/>
  <c r="BK4047" i="83"/>
  <c r="BJ4047" i="83"/>
  <c r="BI4047" i="83"/>
  <c r="BH4047" i="83"/>
  <c r="BG4047" i="83"/>
  <c r="BF4047" i="83"/>
  <c r="BC4047" i="83"/>
  <c r="BB4047" i="83"/>
  <c r="BA4047" i="83"/>
  <c r="AZ4047" i="83"/>
  <c r="AY4047" i="83"/>
  <c r="AX4047" i="83"/>
  <c r="AW4047" i="83"/>
  <c r="AV4047" i="83"/>
  <c r="CH4000" i="83"/>
  <c r="CG4000" i="83"/>
  <c r="CF4000" i="83"/>
  <c r="CE4000" i="83"/>
  <c r="CD4000" i="83"/>
  <c r="CC4000" i="83"/>
  <c r="CB4000" i="83"/>
  <c r="CA4000" i="83"/>
  <c r="BZ4000" i="83"/>
  <c r="BY4000" i="83"/>
  <c r="BX4000" i="83"/>
  <c r="BW4000" i="83"/>
  <c r="BV4000" i="83"/>
  <c r="BU4000" i="83"/>
  <c r="BT4000" i="83"/>
  <c r="BS4000" i="83"/>
  <c r="BR4000" i="83"/>
  <c r="BQ4000" i="83"/>
  <c r="BP4000" i="83"/>
  <c r="BO4000" i="83"/>
  <c r="BN4000" i="83"/>
  <c r="BM4000" i="83"/>
  <c r="BL4000" i="83"/>
  <c r="BK4000" i="83"/>
  <c r="BJ4000" i="83"/>
  <c r="BI4000" i="83"/>
  <c r="BH4000" i="83"/>
  <c r="BG4000" i="83"/>
  <c r="BF4000" i="83"/>
  <c r="BE4000" i="83"/>
  <c r="BD4000" i="83"/>
  <c r="BC4000" i="83"/>
  <c r="BB4000" i="83"/>
  <c r="BA4000" i="83"/>
  <c r="AZ4000" i="83"/>
  <c r="AY4000" i="83"/>
  <c r="AX4000" i="83"/>
  <c r="AW4000" i="83"/>
  <c r="AV4000" i="83"/>
  <c r="CH3953" i="83"/>
  <c r="CG3953" i="83"/>
  <c r="CF3953" i="83"/>
  <c r="CE3953" i="83"/>
  <c r="CC3953" i="83"/>
  <c r="CB3953" i="83"/>
  <c r="CA3953" i="83"/>
  <c r="BZ3953" i="83"/>
  <c r="BY3953" i="83"/>
  <c r="BX3953" i="83"/>
  <c r="BW3953" i="83"/>
  <c r="BU3953" i="83"/>
  <c r="BS3953" i="83"/>
  <c r="BR3953" i="83"/>
  <c r="BQ3953" i="83"/>
  <c r="BP3953" i="83"/>
  <c r="BN3953" i="83"/>
  <c r="BM3953" i="83"/>
  <c r="BL3953" i="83"/>
  <c r="BK3953" i="83"/>
  <c r="BJ3953" i="83"/>
  <c r="BI3953" i="83"/>
  <c r="BH3953" i="83"/>
  <c r="BG3953" i="83"/>
  <c r="BF3953" i="83"/>
  <c r="BD3953" i="83"/>
  <c r="BC3953" i="83"/>
  <c r="BB3953" i="83"/>
  <c r="BA3953" i="83"/>
  <c r="AZ3953" i="83"/>
  <c r="AY3953" i="83"/>
  <c r="AX3953" i="83"/>
  <c r="AW3953" i="83"/>
  <c r="AV3953" i="83"/>
  <c r="CG3906" i="83"/>
  <c r="CF3906" i="83"/>
  <c r="CE3906" i="83"/>
  <c r="CC3906" i="83"/>
  <c r="CB3906" i="83"/>
  <c r="CA3906" i="83"/>
  <c r="BZ3906" i="83"/>
  <c r="BY3906" i="83"/>
  <c r="BX3906" i="83"/>
  <c r="BW3906" i="83"/>
  <c r="BS3906" i="83"/>
  <c r="BQ3906" i="83"/>
  <c r="BP3906" i="83"/>
  <c r="BN3906" i="83"/>
  <c r="BM3906" i="83"/>
  <c r="BL3906" i="83"/>
  <c r="BK3906" i="83"/>
  <c r="BJ3906" i="83"/>
  <c r="BH3906" i="83"/>
  <c r="BG3906" i="83"/>
  <c r="BF3906" i="83"/>
  <c r="BD3906" i="83"/>
  <c r="BC3906" i="83"/>
  <c r="BB3906" i="83"/>
  <c r="BA3906" i="83"/>
  <c r="AZ3906" i="83"/>
  <c r="AY3906" i="83"/>
  <c r="AX3906" i="83"/>
  <c r="AW3906" i="83"/>
  <c r="AV3906" i="83"/>
  <c r="CH3859" i="83"/>
  <c r="CG3859" i="83"/>
  <c r="CF3859" i="83"/>
  <c r="CE3859" i="83"/>
  <c r="CD3859" i="83"/>
  <c r="CC3859" i="83"/>
  <c r="CB3859" i="83"/>
  <c r="CA3859" i="83"/>
  <c r="BZ3859" i="83"/>
  <c r="BY3859" i="83"/>
  <c r="BX3859" i="83"/>
  <c r="BW3859" i="83"/>
  <c r="BV3859" i="83"/>
  <c r="BU3859" i="83"/>
  <c r="BT3859" i="83"/>
  <c r="BS3859" i="83"/>
  <c r="BR3859" i="83"/>
  <c r="BQ3859" i="83"/>
  <c r="BP3859" i="83"/>
  <c r="BO3859" i="83"/>
  <c r="BN3859" i="83"/>
  <c r="BM3859" i="83"/>
  <c r="BL3859" i="83"/>
  <c r="BK3859" i="83"/>
  <c r="BJ3859" i="83"/>
  <c r="BI3859" i="83"/>
  <c r="BH3859" i="83"/>
  <c r="BG3859" i="83"/>
  <c r="BF3859" i="83"/>
  <c r="BE3859" i="83"/>
  <c r="BD3859" i="83"/>
  <c r="BC3859" i="83"/>
  <c r="BB3859" i="83"/>
  <c r="BA3859" i="83"/>
  <c r="AZ3859" i="83"/>
  <c r="AY3859" i="83"/>
  <c r="AX3859" i="83"/>
  <c r="AW3859" i="83"/>
  <c r="AV3859" i="83"/>
  <c r="CH3812" i="83"/>
  <c r="CG3812" i="83"/>
  <c r="CF3812" i="83"/>
  <c r="CE3812" i="83"/>
  <c r="CC3812" i="83"/>
  <c r="CB3812" i="83"/>
  <c r="CA3812" i="83"/>
  <c r="BZ3812" i="83"/>
  <c r="BY3812" i="83"/>
  <c r="BX3812" i="83"/>
  <c r="BW3812" i="83"/>
  <c r="BU3812" i="83"/>
  <c r="BS3812" i="83"/>
  <c r="BR3812" i="83"/>
  <c r="BQ3812" i="83"/>
  <c r="BP3812" i="83"/>
  <c r="BN3812" i="83"/>
  <c r="BM3812" i="83"/>
  <c r="BL3812" i="83"/>
  <c r="BK3812" i="83"/>
  <c r="BJ3812" i="83"/>
  <c r="BI3812" i="83"/>
  <c r="BH3812" i="83"/>
  <c r="BG3812" i="83"/>
  <c r="BF3812" i="83"/>
  <c r="BD3812" i="83"/>
  <c r="BC3812" i="83"/>
  <c r="BB3812" i="83"/>
  <c r="BA3812" i="83"/>
  <c r="AZ3812" i="83"/>
  <c r="AY3812" i="83"/>
  <c r="AX3812" i="83"/>
  <c r="AW3812" i="83"/>
  <c r="AV3812" i="83"/>
  <c r="CH3765" i="83"/>
  <c r="CG3765" i="83"/>
  <c r="CF3765" i="83"/>
  <c r="CE3765" i="83"/>
  <c r="CB3765" i="83"/>
  <c r="CA3765" i="83"/>
  <c r="BZ3765" i="83"/>
  <c r="BY3765" i="83"/>
  <c r="BX3765" i="83"/>
  <c r="BW3765" i="83"/>
  <c r="BU3765" i="83"/>
  <c r="BS3765" i="83"/>
  <c r="BR3765" i="83"/>
  <c r="BQ3765" i="83"/>
  <c r="BP3765" i="83"/>
  <c r="BN3765" i="83"/>
  <c r="BM3765" i="83"/>
  <c r="BL3765" i="83"/>
  <c r="BK3765" i="83"/>
  <c r="BJ3765" i="83"/>
  <c r="BI3765" i="83"/>
  <c r="BH3765" i="83"/>
  <c r="BG3765" i="83"/>
  <c r="BF3765" i="83"/>
  <c r="BC3765" i="83"/>
  <c r="BB3765" i="83"/>
  <c r="BA3765" i="83"/>
  <c r="AZ3765" i="83"/>
  <c r="AY3765" i="83"/>
  <c r="AX3765" i="83"/>
  <c r="AW3765" i="83"/>
  <c r="AV3765" i="83"/>
  <c r="CH3718" i="83"/>
  <c r="CG3718" i="83"/>
  <c r="CF3718" i="83"/>
  <c r="CE3718" i="83"/>
  <c r="CC3718" i="83"/>
  <c r="CB3718" i="83"/>
  <c r="CA3718" i="83"/>
  <c r="BZ3718" i="83"/>
  <c r="BY3718" i="83"/>
  <c r="BX3718" i="83"/>
  <c r="BW3718" i="83"/>
  <c r="BU3718" i="83"/>
  <c r="BS3718" i="83"/>
  <c r="BR3718" i="83"/>
  <c r="BQ3718" i="83"/>
  <c r="BP3718" i="83"/>
  <c r="BN3718" i="83"/>
  <c r="BM3718" i="83"/>
  <c r="BL3718" i="83"/>
  <c r="BK3718" i="83"/>
  <c r="BJ3718" i="83"/>
  <c r="BI3718" i="83"/>
  <c r="BH3718" i="83"/>
  <c r="BG3718" i="83"/>
  <c r="BF3718" i="83"/>
  <c r="BD3718" i="83"/>
  <c r="BC3718" i="83"/>
  <c r="BB3718" i="83"/>
  <c r="BA3718" i="83"/>
  <c r="AZ3718" i="83"/>
  <c r="AY3718" i="83"/>
  <c r="AX3718" i="83"/>
  <c r="AW3718" i="83"/>
  <c r="AV3718" i="83"/>
  <c r="CH3671" i="83"/>
  <c r="CG3671" i="83"/>
  <c r="CF3671" i="83"/>
  <c r="CE3671" i="83"/>
  <c r="CC3671" i="83"/>
  <c r="CB3671" i="83"/>
  <c r="CA3671" i="83"/>
  <c r="BZ3671" i="83"/>
  <c r="BY3671" i="83"/>
  <c r="BX3671" i="83"/>
  <c r="BW3671" i="83"/>
  <c r="BU3671" i="83"/>
  <c r="BS3671" i="83"/>
  <c r="BR3671" i="83"/>
  <c r="BQ3671" i="83"/>
  <c r="BP3671" i="83"/>
  <c r="BN3671" i="83"/>
  <c r="BM3671" i="83"/>
  <c r="BL3671" i="83"/>
  <c r="BK3671" i="83"/>
  <c r="BJ3671" i="83"/>
  <c r="BI3671" i="83"/>
  <c r="BH3671" i="83"/>
  <c r="BG3671" i="83"/>
  <c r="BF3671" i="83"/>
  <c r="BD3671" i="83"/>
  <c r="BC3671" i="83"/>
  <c r="BB3671" i="83"/>
  <c r="BA3671" i="83"/>
  <c r="AZ3671" i="83"/>
  <c r="AY3671" i="83"/>
  <c r="AX3671" i="83"/>
  <c r="AW3671" i="83"/>
  <c r="AV3671" i="83"/>
  <c r="CH3624" i="83"/>
  <c r="CG3624" i="83"/>
  <c r="CF3624" i="83"/>
  <c r="CE3624" i="83"/>
  <c r="CC3624" i="83"/>
  <c r="CB3624" i="83"/>
  <c r="CA3624" i="83"/>
  <c r="BZ3624" i="83"/>
  <c r="BY3624" i="83"/>
  <c r="BX3624" i="83"/>
  <c r="BW3624" i="83"/>
  <c r="BU3624" i="83"/>
  <c r="BS3624" i="83"/>
  <c r="BR3624" i="83"/>
  <c r="BQ3624" i="83"/>
  <c r="BP3624" i="83"/>
  <c r="BN3624" i="83"/>
  <c r="BM3624" i="83"/>
  <c r="BL3624" i="83"/>
  <c r="BK3624" i="83"/>
  <c r="BJ3624" i="83"/>
  <c r="BI3624" i="83"/>
  <c r="BH3624" i="83"/>
  <c r="BG3624" i="83"/>
  <c r="BF3624" i="83"/>
  <c r="BD3624" i="83"/>
  <c r="BC3624" i="83"/>
  <c r="BB3624" i="83"/>
  <c r="BA3624" i="83"/>
  <c r="AZ3624" i="83"/>
  <c r="AY3624" i="83"/>
  <c r="AX3624" i="83"/>
  <c r="AW3624" i="83"/>
  <c r="AV3624" i="83"/>
  <c r="CH3577" i="83"/>
  <c r="CG3577" i="83"/>
  <c r="CF3577" i="83"/>
  <c r="CE3577" i="83"/>
  <c r="CC3577" i="83"/>
  <c r="CB3577" i="83"/>
  <c r="CA3577" i="83"/>
  <c r="BZ3577" i="83"/>
  <c r="BY3577" i="83"/>
  <c r="BX3577" i="83"/>
  <c r="BW3577" i="83"/>
  <c r="BU3577" i="83"/>
  <c r="BS3577" i="83"/>
  <c r="BR3577" i="83"/>
  <c r="BQ3577" i="83"/>
  <c r="BP3577" i="83"/>
  <c r="BN3577" i="83"/>
  <c r="BM3577" i="83"/>
  <c r="BL3577" i="83"/>
  <c r="BK3577" i="83"/>
  <c r="BJ3577" i="83"/>
  <c r="BI3577" i="83"/>
  <c r="BH3577" i="83"/>
  <c r="BG3577" i="83"/>
  <c r="BF3577" i="83"/>
  <c r="BD3577" i="83"/>
  <c r="BC3577" i="83"/>
  <c r="BB3577" i="83"/>
  <c r="BA3577" i="83"/>
  <c r="AZ3577" i="83"/>
  <c r="AY3577" i="83"/>
  <c r="AX3577" i="83"/>
  <c r="AW3577" i="83"/>
  <c r="AV3577" i="83"/>
  <c r="CH3530" i="83"/>
  <c r="CG3530" i="83"/>
  <c r="CF3530" i="83"/>
  <c r="CE3530" i="83"/>
  <c r="CC3530" i="83"/>
  <c r="CB3530" i="83"/>
  <c r="CA3530" i="83"/>
  <c r="BZ3530" i="83"/>
  <c r="BY3530" i="83"/>
  <c r="BX3530" i="83"/>
  <c r="BW3530" i="83"/>
  <c r="BU3530" i="83"/>
  <c r="BS3530" i="83"/>
  <c r="BR3530" i="83"/>
  <c r="BQ3530" i="83"/>
  <c r="BP3530" i="83"/>
  <c r="BN3530" i="83"/>
  <c r="BM3530" i="83"/>
  <c r="BL3530" i="83"/>
  <c r="BK3530" i="83"/>
  <c r="BJ3530" i="83"/>
  <c r="BI3530" i="83"/>
  <c r="BH3530" i="83"/>
  <c r="BG3530" i="83"/>
  <c r="BF3530" i="83"/>
  <c r="BD3530" i="83"/>
  <c r="BC3530" i="83"/>
  <c r="BB3530" i="83"/>
  <c r="BA3530" i="83"/>
  <c r="AZ3530" i="83"/>
  <c r="AY3530" i="83"/>
  <c r="AX3530" i="83"/>
  <c r="AW3530" i="83"/>
  <c r="AV3530" i="83"/>
  <c r="CH3483" i="83"/>
  <c r="CG3483" i="83"/>
  <c r="CF3483" i="83"/>
  <c r="CE3483" i="83"/>
  <c r="CD3483" i="83"/>
  <c r="CC3483" i="83"/>
  <c r="CB3483" i="83"/>
  <c r="CA3483" i="83"/>
  <c r="BZ3483" i="83"/>
  <c r="BY3483" i="83"/>
  <c r="BX3483" i="83"/>
  <c r="BW3483" i="83"/>
  <c r="BV3483" i="83"/>
  <c r="BU3483" i="83"/>
  <c r="BT3483" i="83"/>
  <c r="BS3483" i="83"/>
  <c r="BR3483" i="83"/>
  <c r="BQ3483" i="83"/>
  <c r="BP3483" i="83"/>
  <c r="BO3483" i="83"/>
  <c r="BN3483" i="83"/>
  <c r="BM3483" i="83"/>
  <c r="BL3483" i="83"/>
  <c r="BK3483" i="83"/>
  <c r="BJ3483" i="83"/>
  <c r="BI3483" i="83"/>
  <c r="BH3483" i="83"/>
  <c r="BG3483" i="83"/>
  <c r="BF3483" i="83"/>
  <c r="BE3483" i="83"/>
  <c r="BD3483" i="83"/>
  <c r="BC3483" i="83"/>
  <c r="BB3483" i="83"/>
  <c r="BA3483" i="83"/>
  <c r="AZ3483" i="83"/>
  <c r="AY3483" i="83"/>
  <c r="AX3483" i="83"/>
  <c r="AW3483" i="83"/>
  <c r="AV3483" i="83"/>
  <c r="CH3436" i="83"/>
  <c r="CG3436" i="83"/>
  <c r="CF3436" i="83"/>
  <c r="CE3436" i="83"/>
  <c r="CD3436" i="83"/>
  <c r="CC3436" i="83"/>
  <c r="CB3436" i="83"/>
  <c r="CA3436" i="83"/>
  <c r="BZ3436" i="83"/>
  <c r="BY3436" i="83"/>
  <c r="BX3436" i="83"/>
  <c r="BW3436" i="83"/>
  <c r="BV3436" i="83"/>
  <c r="BU3436" i="83"/>
  <c r="BT3436" i="83"/>
  <c r="BS3436" i="83"/>
  <c r="BR3436" i="83"/>
  <c r="BQ3436" i="83"/>
  <c r="BP3436" i="83"/>
  <c r="BO3436" i="83"/>
  <c r="BN3436" i="83"/>
  <c r="BM3436" i="83"/>
  <c r="BL3436" i="83"/>
  <c r="BK3436" i="83"/>
  <c r="BJ3436" i="83"/>
  <c r="BI3436" i="83"/>
  <c r="BH3436" i="83"/>
  <c r="BG3436" i="83"/>
  <c r="BF3436" i="83"/>
  <c r="BE3436" i="83"/>
  <c r="BD3436" i="83"/>
  <c r="BC3436" i="83"/>
  <c r="BB3436" i="83"/>
  <c r="BA3436" i="83"/>
  <c r="AZ3436" i="83"/>
  <c r="AY3436" i="83"/>
  <c r="AX3436" i="83"/>
  <c r="AW3436" i="83"/>
  <c r="AV3436" i="83"/>
  <c r="CG3389" i="83"/>
  <c r="CF3389" i="83"/>
  <c r="CE3389" i="83"/>
  <c r="CD3389" i="83"/>
  <c r="CB3389" i="83"/>
  <c r="CA3389" i="83"/>
  <c r="BZ3389" i="83"/>
  <c r="BY3389" i="83"/>
  <c r="BX3389" i="83"/>
  <c r="BW3389" i="83"/>
  <c r="BS3389" i="83"/>
  <c r="BQ3389" i="83"/>
  <c r="BP3389" i="83"/>
  <c r="BN3389" i="83"/>
  <c r="BM3389" i="83"/>
  <c r="BL3389" i="83"/>
  <c r="BK3389" i="83"/>
  <c r="BJ3389" i="83"/>
  <c r="BH3389" i="83"/>
  <c r="BG3389" i="83"/>
  <c r="BF3389" i="83"/>
  <c r="BE3389" i="83"/>
  <c r="BC3389" i="83"/>
  <c r="BB3389" i="83"/>
  <c r="BA3389" i="83"/>
  <c r="AZ3389" i="83"/>
  <c r="AY3389" i="83"/>
  <c r="AX3389" i="83"/>
  <c r="AW3389" i="83"/>
  <c r="AV3389" i="83"/>
  <c r="CG3342" i="83"/>
  <c r="CF3342" i="83"/>
  <c r="CE3342" i="83"/>
  <c r="CC3342" i="83"/>
  <c r="CB3342" i="83"/>
  <c r="CA3342" i="83"/>
  <c r="BZ3342" i="83"/>
  <c r="BY3342" i="83"/>
  <c r="BX3342" i="83"/>
  <c r="BW3342" i="83"/>
  <c r="BS3342" i="83"/>
  <c r="BQ3342" i="83"/>
  <c r="BP3342" i="83"/>
  <c r="BN3342" i="83"/>
  <c r="BM3342" i="83"/>
  <c r="BL3342" i="83"/>
  <c r="BK3342" i="83"/>
  <c r="BJ3342" i="83"/>
  <c r="BH3342" i="83"/>
  <c r="BG3342" i="83"/>
  <c r="BF3342" i="83"/>
  <c r="BD3342" i="83"/>
  <c r="BC3342" i="83"/>
  <c r="BB3342" i="83"/>
  <c r="BA3342" i="83"/>
  <c r="AZ3342" i="83"/>
  <c r="AY3342" i="83"/>
  <c r="AX3342" i="83"/>
  <c r="AW3342" i="83"/>
  <c r="AV3342" i="83"/>
  <c r="CH3295" i="83"/>
  <c r="CG3295" i="83"/>
  <c r="CF3295" i="83"/>
  <c r="CE3295" i="83"/>
  <c r="CC3295" i="83"/>
  <c r="CB3295" i="83"/>
  <c r="CA3295" i="83"/>
  <c r="BZ3295" i="83"/>
  <c r="BY3295" i="83"/>
  <c r="BX3295" i="83"/>
  <c r="BW3295" i="83"/>
  <c r="BU3295" i="83"/>
  <c r="BS3295" i="83"/>
  <c r="BR3295" i="83"/>
  <c r="BQ3295" i="83"/>
  <c r="BP3295" i="83"/>
  <c r="BN3295" i="83"/>
  <c r="BM3295" i="83"/>
  <c r="BL3295" i="83"/>
  <c r="BK3295" i="83"/>
  <c r="BJ3295" i="83"/>
  <c r="BI3295" i="83"/>
  <c r="BH3295" i="83"/>
  <c r="BG3295" i="83"/>
  <c r="BF3295" i="83"/>
  <c r="BD3295" i="83"/>
  <c r="BC3295" i="83"/>
  <c r="BB3295" i="83"/>
  <c r="BA3295" i="83"/>
  <c r="AZ3295" i="83"/>
  <c r="AY3295" i="83"/>
  <c r="AX3295" i="83"/>
  <c r="AW3295" i="83"/>
  <c r="AV3295" i="83"/>
  <c r="CH3248" i="83"/>
  <c r="CG3248" i="83"/>
  <c r="CF3248" i="83"/>
  <c r="CE3248" i="83"/>
  <c r="CD3248" i="83"/>
  <c r="CC3248" i="83"/>
  <c r="CB3248" i="83"/>
  <c r="CA3248" i="83"/>
  <c r="BZ3248" i="83"/>
  <c r="BY3248" i="83"/>
  <c r="BX3248" i="83"/>
  <c r="BW3248" i="83"/>
  <c r="BV3248" i="83"/>
  <c r="BU3248" i="83"/>
  <c r="BT3248" i="83"/>
  <c r="BS3248" i="83"/>
  <c r="BR3248" i="83"/>
  <c r="BQ3248" i="83"/>
  <c r="BP3248" i="83"/>
  <c r="BO3248" i="83"/>
  <c r="BN3248" i="83"/>
  <c r="BM3248" i="83"/>
  <c r="BL3248" i="83"/>
  <c r="BK3248" i="83"/>
  <c r="BJ3248" i="83"/>
  <c r="BI3248" i="83"/>
  <c r="BH3248" i="83"/>
  <c r="BG3248" i="83"/>
  <c r="BF3248" i="83"/>
  <c r="BE3248" i="83"/>
  <c r="BD3248" i="83"/>
  <c r="BC3248" i="83"/>
  <c r="BB3248" i="83"/>
  <c r="BA3248" i="83"/>
  <c r="AZ3248" i="83"/>
  <c r="AY3248" i="83"/>
  <c r="AX3248" i="83"/>
  <c r="AW3248" i="83"/>
  <c r="AV3248" i="83"/>
  <c r="CG3201" i="83"/>
  <c r="CF3201" i="83"/>
  <c r="CE3201" i="83"/>
  <c r="CB3201" i="83"/>
  <c r="CA3201" i="83"/>
  <c r="BZ3201" i="83"/>
  <c r="BY3201" i="83"/>
  <c r="BX3201" i="83"/>
  <c r="BW3201" i="83"/>
  <c r="BS3201" i="83"/>
  <c r="BQ3201" i="83"/>
  <c r="BP3201" i="83"/>
  <c r="BN3201" i="83"/>
  <c r="BM3201" i="83"/>
  <c r="BL3201" i="83"/>
  <c r="BK3201" i="83"/>
  <c r="BJ3201" i="83"/>
  <c r="BH3201" i="83"/>
  <c r="BG3201" i="83"/>
  <c r="BF3201" i="83"/>
  <c r="BC3201" i="83"/>
  <c r="BB3201" i="83"/>
  <c r="BA3201" i="83"/>
  <c r="AZ3201" i="83"/>
  <c r="AY3201" i="83"/>
  <c r="AX3201" i="83"/>
  <c r="AW3201" i="83"/>
  <c r="AV3201" i="83"/>
  <c r="CG3154" i="83"/>
  <c r="CF3154" i="83"/>
  <c r="CE3154" i="83"/>
  <c r="CD3154" i="83"/>
  <c r="CB3154" i="83"/>
  <c r="CA3154" i="83"/>
  <c r="BZ3154" i="83"/>
  <c r="BY3154" i="83"/>
  <c r="BX3154" i="83"/>
  <c r="BW3154" i="83"/>
  <c r="BS3154" i="83"/>
  <c r="BQ3154" i="83"/>
  <c r="BP3154" i="83"/>
  <c r="BN3154" i="83"/>
  <c r="BM3154" i="83"/>
  <c r="BL3154" i="83"/>
  <c r="BK3154" i="83"/>
  <c r="BJ3154" i="83"/>
  <c r="BH3154" i="83"/>
  <c r="BG3154" i="83"/>
  <c r="BF3154" i="83"/>
  <c r="BE3154" i="83"/>
  <c r="BC3154" i="83"/>
  <c r="BB3154" i="83"/>
  <c r="BA3154" i="83"/>
  <c r="AZ3154" i="83"/>
  <c r="AY3154" i="83"/>
  <c r="AX3154" i="83"/>
  <c r="AW3154" i="83"/>
  <c r="AV3154" i="83"/>
  <c r="CH3107" i="83"/>
  <c r="CG3107" i="83"/>
  <c r="CF3107" i="83"/>
  <c r="CE3107" i="83"/>
  <c r="CD3107" i="83"/>
  <c r="CB3107" i="83"/>
  <c r="CA3107" i="83"/>
  <c r="BZ3107" i="83"/>
  <c r="BY3107" i="83"/>
  <c r="BX3107" i="83"/>
  <c r="BW3107" i="83"/>
  <c r="BU3107" i="83"/>
  <c r="BS3107" i="83"/>
  <c r="BR3107" i="83"/>
  <c r="BQ3107" i="83"/>
  <c r="BP3107" i="83"/>
  <c r="BN3107" i="83"/>
  <c r="BM3107" i="83"/>
  <c r="BL3107" i="83"/>
  <c r="BK3107" i="83"/>
  <c r="BJ3107" i="83"/>
  <c r="BI3107" i="83"/>
  <c r="BH3107" i="83"/>
  <c r="BG3107" i="83"/>
  <c r="BF3107" i="83"/>
  <c r="BE3107" i="83"/>
  <c r="BC3107" i="83"/>
  <c r="BB3107" i="83"/>
  <c r="BA3107" i="83"/>
  <c r="AZ3107" i="83"/>
  <c r="AY3107" i="83"/>
  <c r="AX3107" i="83"/>
  <c r="AW3107" i="83"/>
  <c r="AV3107" i="83"/>
  <c r="CG3060" i="83"/>
  <c r="CF3060" i="83"/>
  <c r="CE3060" i="83"/>
  <c r="CC3060" i="83"/>
  <c r="CB3060" i="83"/>
  <c r="CA3060" i="83"/>
  <c r="BZ3060" i="83"/>
  <c r="BY3060" i="83"/>
  <c r="BX3060" i="83"/>
  <c r="BW3060" i="83"/>
  <c r="BS3060" i="83"/>
  <c r="BQ3060" i="83"/>
  <c r="BP3060" i="83"/>
  <c r="BN3060" i="83"/>
  <c r="BM3060" i="83"/>
  <c r="BL3060" i="83"/>
  <c r="BK3060" i="83"/>
  <c r="BJ3060" i="83"/>
  <c r="BH3060" i="83"/>
  <c r="BG3060" i="83"/>
  <c r="BF3060" i="83"/>
  <c r="BD3060" i="83"/>
  <c r="BC3060" i="83"/>
  <c r="BB3060" i="83"/>
  <c r="BA3060" i="83"/>
  <c r="AZ3060" i="83"/>
  <c r="AY3060" i="83"/>
  <c r="AX3060" i="83"/>
  <c r="AW3060" i="83"/>
  <c r="AV3060" i="83"/>
  <c r="CG3013" i="83"/>
  <c r="CF3013" i="83"/>
  <c r="CE3013" i="83"/>
  <c r="CC3013" i="83"/>
  <c r="CB3013" i="83"/>
  <c r="CA3013" i="83"/>
  <c r="BZ3013" i="83"/>
  <c r="BY3013" i="83"/>
  <c r="BX3013" i="83"/>
  <c r="BW3013" i="83"/>
  <c r="BS3013" i="83"/>
  <c r="BQ3013" i="83"/>
  <c r="BP3013" i="83"/>
  <c r="BN3013" i="83"/>
  <c r="BM3013" i="83"/>
  <c r="BL3013" i="83"/>
  <c r="BK3013" i="83"/>
  <c r="BJ3013" i="83"/>
  <c r="BH3013" i="83"/>
  <c r="BG3013" i="83"/>
  <c r="BF3013" i="83"/>
  <c r="BD3013" i="83"/>
  <c r="BC3013" i="83"/>
  <c r="BB3013" i="83"/>
  <c r="BA3013" i="83"/>
  <c r="AZ3013" i="83"/>
  <c r="AY3013" i="83"/>
  <c r="AX3013" i="83"/>
  <c r="AW3013" i="83"/>
  <c r="AV3013" i="83"/>
  <c r="CH2966" i="83"/>
  <c r="CG2966" i="83"/>
  <c r="CF2966" i="83"/>
  <c r="CE2966" i="83"/>
  <c r="CD2966" i="83"/>
  <c r="CC2966" i="83"/>
  <c r="CB2966" i="83"/>
  <c r="CA2966" i="83"/>
  <c r="BZ2966" i="83"/>
  <c r="BY2966" i="83"/>
  <c r="BX2966" i="83"/>
  <c r="BW2966" i="83"/>
  <c r="BV2966" i="83"/>
  <c r="BU2966" i="83"/>
  <c r="BT2966" i="83"/>
  <c r="BS2966" i="83"/>
  <c r="BR2966" i="83"/>
  <c r="BQ2966" i="83"/>
  <c r="BP2966" i="83"/>
  <c r="BO2966" i="83"/>
  <c r="BN2966" i="83"/>
  <c r="BM2966" i="83"/>
  <c r="BL2966" i="83"/>
  <c r="BK2966" i="83"/>
  <c r="BJ2966" i="83"/>
  <c r="BI2966" i="83"/>
  <c r="BH2966" i="83"/>
  <c r="BG2966" i="83"/>
  <c r="BF2966" i="83"/>
  <c r="BE2966" i="83"/>
  <c r="BD2966" i="83"/>
  <c r="BC2966" i="83"/>
  <c r="BB2966" i="83"/>
  <c r="BA2966" i="83"/>
  <c r="AZ2966" i="83"/>
  <c r="AY2966" i="83"/>
  <c r="AX2966" i="83"/>
  <c r="AW2966" i="83"/>
  <c r="AV2966" i="83"/>
  <c r="CH2919" i="83"/>
  <c r="CG2919" i="83"/>
  <c r="CF2919" i="83"/>
  <c r="CE2919" i="83"/>
  <c r="CD2919" i="83"/>
  <c r="CC2919" i="83"/>
  <c r="CB2919" i="83"/>
  <c r="CA2919" i="83"/>
  <c r="BZ2919" i="83"/>
  <c r="BY2919" i="83"/>
  <c r="BX2919" i="83"/>
  <c r="BW2919" i="83"/>
  <c r="BV2919" i="83"/>
  <c r="BU2919" i="83"/>
  <c r="BT2919" i="83"/>
  <c r="BS2919" i="83"/>
  <c r="BR2919" i="83"/>
  <c r="BQ2919" i="83"/>
  <c r="BP2919" i="83"/>
  <c r="BO2919" i="83"/>
  <c r="BN2919" i="83"/>
  <c r="BM2919" i="83"/>
  <c r="BL2919" i="83"/>
  <c r="BK2919" i="83"/>
  <c r="BJ2919" i="83"/>
  <c r="BI2919" i="83"/>
  <c r="BH2919" i="83"/>
  <c r="BG2919" i="83"/>
  <c r="BF2919" i="83"/>
  <c r="BE2919" i="83"/>
  <c r="BD2919" i="83"/>
  <c r="BC2919" i="83"/>
  <c r="BB2919" i="83"/>
  <c r="BA2919" i="83"/>
  <c r="AZ2919" i="83"/>
  <c r="AY2919" i="83"/>
  <c r="AX2919" i="83"/>
  <c r="AW2919" i="83"/>
  <c r="AV2919" i="83"/>
  <c r="CH2872" i="83"/>
  <c r="CG2872" i="83"/>
  <c r="CF2872" i="83"/>
  <c r="CE2872" i="83"/>
  <c r="CD2872" i="83"/>
  <c r="CB2872" i="83"/>
  <c r="CA2872" i="83"/>
  <c r="BZ2872" i="83"/>
  <c r="BY2872" i="83"/>
  <c r="BX2872" i="83"/>
  <c r="BW2872" i="83"/>
  <c r="BU2872" i="83"/>
  <c r="BS2872" i="83"/>
  <c r="BR2872" i="83"/>
  <c r="BQ2872" i="83"/>
  <c r="BP2872" i="83"/>
  <c r="BN2872" i="83"/>
  <c r="BM2872" i="83"/>
  <c r="BL2872" i="83"/>
  <c r="BK2872" i="83"/>
  <c r="BJ2872" i="83"/>
  <c r="BI2872" i="83"/>
  <c r="BH2872" i="83"/>
  <c r="BG2872" i="83"/>
  <c r="BF2872" i="83"/>
  <c r="BE2872" i="83"/>
  <c r="BC2872" i="83"/>
  <c r="BB2872" i="83"/>
  <c r="BA2872" i="83"/>
  <c r="AZ2872" i="83"/>
  <c r="AY2872" i="83"/>
  <c r="AX2872" i="83"/>
  <c r="AW2872" i="83"/>
  <c r="AV2872" i="83"/>
  <c r="CH2825" i="83"/>
  <c r="CG2825" i="83"/>
  <c r="CF2825" i="83"/>
  <c r="CE2825" i="83"/>
  <c r="CD2825" i="83"/>
  <c r="CB2825" i="83"/>
  <c r="CA2825" i="83"/>
  <c r="BZ2825" i="83"/>
  <c r="BY2825" i="83"/>
  <c r="BX2825" i="83"/>
  <c r="BW2825" i="83"/>
  <c r="BU2825" i="83"/>
  <c r="BS2825" i="83"/>
  <c r="BR2825" i="83"/>
  <c r="BQ2825" i="83"/>
  <c r="BP2825" i="83"/>
  <c r="BN2825" i="83"/>
  <c r="BM2825" i="83"/>
  <c r="BL2825" i="83"/>
  <c r="BK2825" i="83"/>
  <c r="BJ2825" i="83"/>
  <c r="BI2825" i="83"/>
  <c r="BH2825" i="83"/>
  <c r="BG2825" i="83"/>
  <c r="BF2825" i="83"/>
  <c r="BE2825" i="83"/>
  <c r="BC2825" i="83"/>
  <c r="BB2825" i="83"/>
  <c r="BA2825" i="83"/>
  <c r="AZ2825" i="83"/>
  <c r="AY2825" i="83"/>
  <c r="AX2825" i="83"/>
  <c r="AW2825" i="83"/>
  <c r="AV2825" i="83"/>
  <c r="CH2778" i="83"/>
  <c r="CG2778" i="83"/>
  <c r="CF2778" i="83"/>
  <c r="CE2778" i="83"/>
  <c r="CB2778" i="83"/>
  <c r="CA2778" i="83"/>
  <c r="BZ2778" i="83"/>
  <c r="BY2778" i="83"/>
  <c r="BX2778" i="83"/>
  <c r="BW2778" i="83"/>
  <c r="BU2778" i="83"/>
  <c r="BS2778" i="83"/>
  <c r="BR2778" i="83"/>
  <c r="BQ2778" i="83"/>
  <c r="BP2778" i="83"/>
  <c r="BN2778" i="83"/>
  <c r="BM2778" i="83"/>
  <c r="BL2778" i="83"/>
  <c r="BK2778" i="83"/>
  <c r="BJ2778" i="83"/>
  <c r="BI2778" i="83"/>
  <c r="BH2778" i="83"/>
  <c r="BG2778" i="83"/>
  <c r="BF2778" i="83"/>
  <c r="BC2778" i="83"/>
  <c r="BB2778" i="83"/>
  <c r="BA2778" i="83"/>
  <c r="AZ2778" i="83"/>
  <c r="AY2778" i="83"/>
  <c r="AX2778" i="83"/>
  <c r="AW2778" i="83"/>
  <c r="AV2778" i="83"/>
  <c r="CG2731" i="83"/>
  <c r="CF2731" i="83"/>
  <c r="CE2731" i="83"/>
  <c r="CC2731" i="83"/>
  <c r="CB2731" i="83"/>
  <c r="CA2731" i="83"/>
  <c r="BZ2731" i="83"/>
  <c r="BY2731" i="83"/>
  <c r="BX2731" i="83"/>
  <c r="BW2731" i="83"/>
  <c r="BS2731" i="83"/>
  <c r="BQ2731" i="83"/>
  <c r="BP2731" i="83"/>
  <c r="BN2731" i="83"/>
  <c r="BM2731" i="83"/>
  <c r="BL2731" i="83"/>
  <c r="BK2731" i="83"/>
  <c r="BJ2731" i="83"/>
  <c r="BH2731" i="83"/>
  <c r="BG2731" i="83"/>
  <c r="BF2731" i="83"/>
  <c r="BD2731" i="83"/>
  <c r="BC2731" i="83"/>
  <c r="BB2731" i="83"/>
  <c r="BA2731" i="83"/>
  <c r="AZ2731" i="83"/>
  <c r="AY2731" i="83"/>
  <c r="AX2731" i="83"/>
  <c r="AW2731" i="83"/>
  <c r="AV2731" i="83"/>
  <c r="CH2684" i="83"/>
  <c r="CG2684" i="83"/>
  <c r="CF2684" i="83"/>
  <c r="CE2684" i="83"/>
  <c r="CB2684" i="83"/>
  <c r="CA2684" i="83"/>
  <c r="BZ2684" i="83"/>
  <c r="BY2684" i="83"/>
  <c r="BX2684" i="83"/>
  <c r="BW2684" i="83"/>
  <c r="BU2684" i="83"/>
  <c r="BS2684" i="83"/>
  <c r="BR2684" i="83"/>
  <c r="BQ2684" i="83"/>
  <c r="BP2684" i="83"/>
  <c r="BN2684" i="83"/>
  <c r="BM2684" i="83"/>
  <c r="BL2684" i="83"/>
  <c r="BK2684" i="83"/>
  <c r="BJ2684" i="83"/>
  <c r="BI2684" i="83"/>
  <c r="BH2684" i="83"/>
  <c r="BG2684" i="83"/>
  <c r="BF2684" i="83"/>
  <c r="BC2684" i="83"/>
  <c r="BB2684" i="83"/>
  <c r="BA2684" i="83"/>
  <c r="AZ2684" i="83"/>
  <c r="AY2684" i="83"/>
  <c r="AX2684" i="83"/>
  <c r="AW2684" i="83"/>
  <c r="AV2684" i="83"/>
  <c r="CG2637" i="83"/>
  <c r="CF2637" i="83"/>
  <c r="CE2637" i="83"/>
  <c r="CC2637" i="83"/>
  <c r="CB2637" i="83"/>
  <c r="CA2637" i="83"/>
  <c r="BZ2637" i="83"/>
  <c r="BY2637" i="83"/>
  <c r="BX2637" i="83"/>
  <c r="BW2637" i="83"/>
  <c r="BS2637" i="83"/>
  <c r="BQ2637" i="83"/>
  <c r="BP2637" i="83"/>
  <c r="BN2637" i="83"/>
  <c r="BM2637" i="83"/>
  <c r="BL2637" i="83"/>
  <c r="BK2637" i="83"/>
  <c r="BJ2637" i="83"/>
  <c r="BH2637" i="83"/>
  <c r="BG2637" i="83"/>
  <c r="BF2637" i="83"/>
  <c r="BD2637" i="83"/>
  <c r="BC2637" i="83"/>
  <c r="BB2637" i="83"/>
  <c r="BA2637" i="83"/>
  <c r="AZ2637" i="83"/>
  <c r="AY2637" i="83"/>
  <c r="AX2637" i="83"/>
  <c r="AW2637" i="83"/>
  <c r="AV2637" i="83"/>
  <c r="CH2590" i="83"/>
  <c r="CG2590" i="83"/>
  <c r="CF2590" i="83"/>
  <c r="CE2590" i="83"/>
  <c r="CC2590" i="83"/>
  <c r="CB2590" i="83"/>
  <c r="CA2590" i="83"/>
  <c r="BZ2590" i="83"/>
  <c r="BY2590" i="83"/>
  <c r="BX2590" i="83"/>
  <c r="BW2590" i="83"/>
  <c r="BU2590" i="83"/>
  <c r="BS2590" i="83"/>
  <c r="BR2590" i="83"/>
  <c r="BQ2590" i="83"/>
  <c r="BP2590" i="83"/>
  <c r="BN2590" i="83"/>
  <c r="BM2590" i="83"/>
  <c r="BL2590" i="83"/>
  <c r="BK2590" i="83"/>
  <c r="BJ2590" i="83"/>
  <c r="BI2590" i="83"/>
  <c r="BH2590" i="83"/>
  <c r="BG2590" i="83"/>
  <c r="BF2590" i="83"/>
  <c r="BD2590" i="83"/>
  <c r="BC2590" i="83"/>
  <c r="BB2590" i="83"/>
  <c r="BA2590" i="83"/>
  <c r="AZ2590" i="83"/>
  <c r="AY2590" i="83"/>
  <c r="AX2590" i="83"/>
  <c r="AW2590" i="83"/>
  <c r="AV2590" i="83"/>
  <c r="CH2543" i="83"/>
  <c r="CG2543" i="83"/>
  <c r="CF2543" i="83"/>
  <c r="CE2543" i="83"/>
  <c r="CB2543" i="83"/>
  <c r="CA2543" i="83"/>
  <c r="BZ2543" i="83"/>
  <c r="BY2543" i="83"/>
  <c r="BX2543" i="83"/>
  <c r="BW2543" i="83"/>
  <c r="BU2543" i="83"/>
  <c r="BS2543" i="83"/>
  <c r="BR2543" i="83"/>
  <c r="BQ2543" i="83"/>
  <c r="BP2543" i="83"/>
  <c r="BN2543" i="83"/>
  <c r="BM2543" i="83"/>
  <c r="BL2543" i="83"/>
  <c r="BK2543" i="83"/>
  <c r="BJ2543" i="83"/>
  <c r="BI2543" i="83"/>
  <c r="BH2543" i="83"/>
  <c r="BG2543" i="83"/>
  <c r="BF2543" i="83"/>
  <c r="BC2543" i="83"/>
  <c r="BB2543" i="83"/>
  <c r="BA2543" i="83"/>
  <c r="AZ2543" i="83"/>
  <c r="AY2543" i="83"/>
  <c r="AX2543" i="83"/>
  <c r="AW2543" i="83"/>
  <c r="AV2543" i="83"/>
  <c r="CH2496" i="83"/>
  <c r="CG2496" i="83"/>
  <c r="CF2496" i="83"/>
  <c r="CE2496" i="83"/>
  <c r="CD2496" i="83"/>
  <c r="CC2496" i="83"/>
  <c r="CB2496" i="83"/>
  <c r="CA2496" i="83"/>
  <c r="BZ2496" i="83"/>
  <c r="BY2496" i="83"/>
  <c r="BX2496" i="83"/>
  <c r="BW2496" i="83"/>
  <c r="BV2496" i="83"/>
  <c r="BU2496" i="83"/>
  <c r="BT2496" i="83"/>
  <c r="BS2496" i="83"/>
  <c r="BR2496" i="83"/>
  <c r="BQ2496" i="83"/>
  <c r="BP2496" i="83"/>
  <c r="BO2496" i="83"/>
  <c r="BN2496" i="83"/>
  <c r="BM2496" i="83"/>
  <c r="BL2496" i="83"/>
  <c r="BK2496" i="83"/>
  <c r="BJ2496" i="83"/>
  <c r="BI2496" i="83"/>
  <c r="BH2496" i="83"/>
  <c r="BG2496" i="83"/>
  <c r="BF2496" i="83"/>
  <c r="BE2496" i="83"/>
  <c r="BD2496" i="83"/>
  <c r="BC2496" i="83"/>
  <c r="BB2496" i="83"/>
  <c r="BA2496" i="83"/>
  <c r="AZ2496" i="83"/>
  <c r="AY2496" i="83"/>
  <c r="AX2496" i="83"/>
  <c r="AW2496" i="83"/>
  <c r="AV2496" i="83"/>
  <c r="CH2449" i="83"/>
  <c r="CG2449" i="83"/>
  <c r="CF2449" i="83"/>
  <c r="CE2449" i="83"/>
  <c r="CB2449" i="83"/>
  <c r="CA2449" i="83"/>
  <c r="BZ2449" i="83"/>
  <c r="BY2449" i="83"/>
  <c r="BX2449" i="83"/>
  <c r="BW2449" i="83"/>
  <c r="BU2449" i="83"/>
  <c r="BS2449" i="83"/>
  <c r="BR2449" i="83"/>
  <c r="BQ2449" i="83"/>
  <c r="BP2449" i="83"/>
  <c r="BN2449" i="83"/>
  <c r="BM2449" i="83"/>
  <c r="BL2449" i="83"/>
  <c r="BK2449" i="83"/>
  <c r="BJ2449" i="83"/>
  <c r="BI2449" i="83"/>
  <c r="BH2449" i="83"/>
  <c r="BG2449" i="83"/>
  <c r="BF2449" i="83"/>
  <c r="BC2449" i="83"/>
  <c r="BB2449" i="83"/>
  <c r="BA2449" i="83"/>
  <c r="AZ2449" i="83"/>
  <c r="AY2449" i="83"/>
  <c r="AX2449" i="83"/>
  <c r="AW2449" i="83"/>
  <c r="AV2449" i="83"/>
  <c r="CH2402" i="83"/>
  <c r="CG2402" i="83"/>
  <c r="CF2402" i="83"/>
  <c r="CE2402" i="83"/>
  <c r="CC2402" i="83"/>
  <c r="CB2402" i="83"/>
  <c r="CA2402" i="83"/>
  <c r="BZ2402" i="83"/>
  <c r="BY2402" i="83"/>
  <c r="BX2402" i="83"/>
  <c r="BW2402" i="83"/>
  <c r="BU2402" i="83"/>
  <c r="BS2402" i="83"/>
  <c r="BR2402" i="83"/>
  <c r="BQ2402" i="83"/>
  <c r="BP2402" i="83"/>
  <c r="BN2402" i="83"/>
  <c r="BM2402" i="83"/>
  <c r="BL2402" i="83"/>
  <c r="BK2402" i="83"/>
  <c r="BJ2402" i="83"/>
  <c r="BI2402" i="83"/>
  <c r="BH2402" i="83"/>
  <c r="BG2402" i="83"/>
  <c r="BF2402" i="83"/>
  <c r="BD2402" i="83"/>
  <c r="BC2402" i="83"/>
  <c r="BB2402" i="83"/>
  <c r="BA2402" i="83"/>
  <c r="AZ2402" i="83"/>
  <c r="AY2402" i="83"/>
  <c r="AX2402" i="83"/>
  <c r="AW2402" i="83"/>
  <c r="AV2402" i="83"/>
  <c r="CH2355" i="83"/>
  <c r="CG2355" i="83"/>
  <c r="CF2355" i="83"/>
  <c r="CE2355" i="83"/>
  <c r="CD2355" i="83"/>
  <c r="CC2355" i="83"/>
  <c r="CB2355" i="83"/>
  <c r="CA2355" i="83"/>
  <c r="BZ2355" i="83"/>
  <c r="BY2355" i="83"/>
  <c r="BX2355" i="83"/>
  <c r="BW2355" i="83"/>
  <c r="BV2355" i="83"/>
  <c r="BU2355" i="83"/>
  <c r="BT2355" i="83"/>
  <c r="BS2355" i="83"/>
  <c r="BR2355" i="83"/>
  <c r="BQ2355" i="83"/>
  <c r="BP2355" i="83"/>
  <c r="BO2355" i="83"/>
  <c r="BN2355" i="83"/>
  <c r="BM2355" i="83"/>
  <c r="BL2355" i="83"/>
  <c r="BK2355" i="83"/>
  <c r="BJ2355" i="83"/>
  <c r="BI2355" i="83"/>
  <c r="BH2355" i="83"/>
  <c r="BG2355" i="83"/>
  <c r="BF2355" i="83"/>
  <c r="BE2355" i="83"/>
  <c r="BD2355" i="83"/>
  <c r="BC2355" i="83"/>
  <c r="BB2355" i="83"/>
  <c r="BA2355" i="83"/>
  <c r="AZ2355" i="83"/>
  <c r="AY2355" i="83"/>
  <c r="AX2355" i="83"/>
  <c r="AW2355" i="83"/>
  <c r="AV2355" i="83"/>
  <c r="CH2308" i="83"/>
  <c r="CG2308" i="83"/>
  <c r="CF2308" i="83"/>
  <c r="CE2308" i="83"/>
  <c r="CB2308" i="83"/>
  <c r="CA2308" i="83"/>
  <c r="BZ2308" i="83"/>
  <c r="BY2308" i="83"/>
  <c r="BX2308" i="83"/>
  <c r="BW2308" i="83"/>
  <c r="BU2308" i="83"/>
  <c r="BS2308" i="83"/>
  <c r="BR2308" i="83"/>
  <c r="BQ2308" i="83"/>
  <c r="BP2308" i="83"/>
  <c r="BN2308" i="83"/>
  <c r="BM2308" i="83"/>
  <c r="BL2308" i="83"/>
  <c r="BK2308" i="83"/>
  <c r="BJ2308" i="83"/>
  <c r="BI2308" i="83"/>
  <c r="BH2308" i="83"/>
  <c r="BG2308" i="83"/>
  <c r="BF2308" i="83"/>
  <c r="BC2308" i="83"/>
  <c r="BB2308" i="83"/>
  <c r="BA2308" i="83"/>
  <c r="AZ2308" i="83"/>
  <c r="AY2308" i="83"/>
  <c r="AX2308" i="83"/>
  <c r="AW2308" i="83"/>
  <c r="AV2308" i="83"/>
  <c r="CH2261" i="83"/>
  <c r="CG2261" i="83"/>
  <c r="CF2261" i="83"/>
  <c r="CE2261" i="83"/>
  <c r="CC2261" i="83"/>
  <c r="CB2261" i="83"/>
  <c r="CA2261" i="83"/>
  <c r="BW2261" i="83"/>
  <c r="BU2261" i="83"/>
  <c r="BS2261" i="83"/>
  <c r="BR2261" i="83"/>
  <c r="BQ2261" i="83"/>
  <c r="BP2261" i="83"/>
  <c r="BN2261" i="83"/>
  <c r="BM2261" i="83"/>
  <c r="BK2261" i="83"/>
  <c r="BJ2261" i="83"/>
  <c r="BI2261" i="83"/>
  <c r="BH2261" i="83"/>
  <c r="BG2261" i="83"/>
  <c r="BF2261" i="83"/>
  <c r="BD2261" i="83"/>
  <c r="BC2261" i="83"/>
  <c r="BB2261" i="83"/>
  <c r="BA2261" i="83"/>
  <c r="AY2261" i="83"/>
  <c r="AX2261" i="83"/>
  <c r="AW2261" i="83"/>
  <c r="AV2261" i="83"/>
  <c r="CG2214" i="83"/>
  <c r="CF2214" i="83"/>
  <c r="CE2214" i="83"/>
  <c r="CC2214" i="83"/>
  <c r="CB2214" i="83"/>
  <c r="CA2214" i="83"/>
  <c r="BZ2214" i="83"/>
  <c r="BY2214" i="83"/>
  <c r="BX2214" i="83"/>
  <c r="BW2214" i="83"/>
  <c r="BS2214" i="83"/>
  <c r="BQ2214" i="83"/>
  <c r="BP2214" i="83"/>
  <c r="BN2214" i="83"/>
  <c r="BM2214" i="83"/>
  <c r="BL2214" i="83"/>
  <c r="BK2214" i="83"/>
  <c r="BJ2214" i="83"/>
  <c r="BH2214" i="83"/>
  <c r="BG2214" i="83"/>
  <c r="BF2214" i="83"/>
  <c r="BE2214" i="83"/>
  <c r="BD2214" i="83"/>
  <c r="BC2214" i="83"/>
  <c r="BB2214" i="83"/>
  <c r="BA2214" i="83"/>
  <c r="AZ2214" i="83"/>
  <c r="AY2214" i="83"/>
  <c r="AX2214" i="83"/>
  <c r="AW2214" i="83"/>
  <c r="AV2214" i="83"/>
  <c r="CH2167" i="83"/>
  <c r="CG2167" i="83"/>
  <c r="CF2167" i="83"/>
  <c r="CE2167" i="83"/>
  <c r="CD2167" i="83"/>
  <c r="CC2167" i="83"/>
  <c r="CB2167" i="83"/>
  <c r="CA2167" i="83"/>
  <c r="BZ2167" i="83"/>
  <c r="BY2167" i="83"/>
  <c r="BX2167" i="83"/>
  <c r="BW2167" i="83"/>
  <c r="BV2167" i="83"/>
  <c r="BU2167" i="83"/>
  <c r="BT2167" i="83"/>
  <c r="BS2167" i="83"/>
  <c r="BR2167" i="83"/>
  <c r="BQ2167" i="83"/>
  <c r="BP2167" i="83"/>
  <c r="BO2167" i="83"/>
  <c r="BN2167" i="83"/>
  <c r="BM2167" i="83"/>
  <c r="BL2167" i="83"/>
  <c r="BK2167" i="83"/>
  <c r="BJ2167" i="83"/>
  <c r="BI2167" i="83"/>
  <c r="BH2167" i="83"/>
  <c r="BG2167" i="83"/>
  <c r="BF2167" i="83"/>
  <c r="BE2167" i="83"/>
  <c r="BD2167" i="83"/>
  <c r="BC2167" i="83"/>
  <c r="BB2167" i="83"/>
  <c r="BA2167" i="83"/>
  <c r="AZ2167" i="83"/>
  <c r="AY2167" i="83"/>
  <c r="AX2167" i="83"/>
  <c r="AW2167" i="83"/>
  <c r="AV2167" i="83"/>
  <c r="CH2120" i="83"/>
  <c r="CG2120" i="83"/>
  <c r="CF2120" i="83"/>
  <c r="CE2120" i="83"/>
  <c r="CC2120" i="83"/>
  <c r="CB2120" i="83"/>
  <c r="CA2120" i="83"/>
  <c r="BZ2120" i="83"/>
  <c r="BY2120" i="83"/>
  <c r="BX2120" i="83"/>
  <c r="BW2120" i="83"/>
  <c r="BU2120" i="83"/>
  <c r="BS2120" i="83"/>
  <c r="BR2120" i="83"/>
  <c r="BQ2120" i="83"/>
  <c r="BP2120" i="83"/>
  <c r="BN2120" i="83"/>
  <c r="BM2120" i="83"/>
  <c r="BL2120" i="83"/>
  <c r="BK2120" i="83"/>
  <c r="BJ2120" i="83"/>
  <c r="BI2120" i="83"/>
  <c r="BH2120" i="83"/>
  <c r="BG2120" i="83"/>
  <c r="BF2120" i="83"/>
  <c r="BD2120" i="83"/>
  <c r="BC2120" i="83"/>
  <c r="BB2120" i="83"/>
  <c r="BA2120" i="83"/>
  <c r="AZ2120" i="83"/>
  <c r="AY2120" i="83"/>
  <c r="AX2120" i="83"/>
  <c r="AW2120" i="83"/>
  <c r="AV2120" i="83"/>
  <c r="CG2073" i="83"/>
  <c r="CF2073" i="83"/>
  <c r="CE2073" i="83"/>
  <c r="CD2073" i="83"/>
  <c r="CC2073" i="83"/>
  <c r="CB2073" i="83"/>
  <c r="CA2073" i="83"/>
  <c r="BZ2073" i="83"/>
  <c r="BY2073" i="83"/>
  <c r="BX2073" i="83"/>
  <c r="BW2073" i="83"/>
  <c r="BT2073" i="83"/>
  <c r="BS2073" i="83"/>
  <c r="BQ2073" i="83"/>
  <c r="BP2073" i="83"/>
  <c r="BO2073" i="83"/>
  <c r="BN2073" i="83"/>
  <c r="BM2073" i="83"/>
  <c r="BL2073" i="83"/>
  <c r="BK2073" i="83"/>
  <c r="BJ2073" i="83"/>
  <c r="BH2073" i="83"/>
  <c r="BG2073" i="83"/>
  <c r="BF2073" i="83"/>
  <c r="BE2073" i="83"/>
  <c r="BD2073" i="83"/>
  <c r="BC2073" i="83"/>
  <c r="BB2073" i="83"/>
  <c r="BA2073" i="83"/>
  <c r="AZ2073" i="83"/>
  <c r="AY2073" i="83"/>
  <c r="AX2073" i="83"/>
  <c r="AW2073" i="83"/>
  <c r="AV2073" i="83"/>
  <c r="CG2026" i="83"/>
  <c r="CF2026" i="83"/>
  <c r="CE2026" i="83"/>
  <c r="CD2026" i="83"/>
  <c r="CC2026" i="83"/>
  <c r="CB2026" i="83"/>
  <c r="CA2026" i="83"/>
  <c r="BZ2026" i="83"/>
  <c r="BY2026" i="83"/>
  <c r="BX2026" i="83"/>
  <c r="BW2026" i="83"/>
  <c r="BT2026" i="83"/>
  <c r="BS2026" i="83"/>
  <c r="BQ2026" i="83"/>
  <c r="BP2026" i="83"/>
  <c r="BO2026" i="83"/>
  <c r="BN2026" i="83"/>
  <c r="BM2026" i="83"/>
  <c r="BL2026" i="83"/>
  <c r="BK2026" i="83"/>
  <c r="BJ2026" i="83"/>
  <c r="BH2026" i="83"/>
  <c r="BG2026" i="83"/>
  <c r="BF2026" i="83"/>
  <c r="BE2026" i="83"/>
  <c r="BD2026" i="83"/>
  <c r="BC2026" i="83"/>
  <c r="BB2026" i="83"/>
  <c r="BA2026" i="83"/>
  <c r="AZ2026" i="83"/>
  <c r="AY2026" i="83"/>
  <c r="AX2026" i="83"/>
  <c r="AW2026" i="83"/>
  <c r="AV2026" i="83"/>
  <c r="CG1979" i="83"/>
  <c r="CF1979" i="83"/>
  <c r="CE1979" i="83"/>
  <c r="CD1979" i="83"/>
  <c r="CC1979" i="83"/>
  <c r="CB1979" i="83"/>
  <c r="CA1979" i="83"/>
  <c r="BZ1979" i="83"/>
  <c r="BY1979" i="83"/>
  <c r="BX1979" i="83"/>
  <c r="BW1979" i="83"/>
  <c r="BT1979" i="83"/>
  <c r="BS1979" i="83"/>
  <c r="BQ1979" i="83"/>
  <c r="BP1979" i="83"/>
  <c r="BO1979" i="83"/>
  <c r="BN1979" i="83"/>
  <c r="BM1979" i="83"/>
  <c r="BL1979" i="83"/>
  <c r="BK1979" i="83"/>
  <c r="BJ1979" i="83"/>
  <c r="BH1979" i="83"/>
  <c r="BG1979" i="83"/>
  <c r="BF1979" i="83"/>
  <c r="BE1979" i="83"/>
  <c r="BD1979" i="83"/>
  <c r="BC1979" i="83"/>
  <c r="BB1979" i="83"/>
  <c r="BA1979" i="83"/>
  <c r="AZ1979" i="83"/>
  <c r="AY1979" i="83"/>
  <c r="AX1979" i="83"/>
  <c r="AW1979" i="83"/>
  <c r="AV1979" i="83"/>
  <c r="CH1932" i="83"/>
  <c r="CG1932" i="83"/>
  <c r="CF1932" i="83"/>
  <c r="CE1932" i="83"/>
  <c r="CB1932" i="83"/>
  <c r="CA1932" i="83"/>
  <c r="BZ1932" i="83"/>
  <c r="BY1932" i="83"/>
  <c r="BX1932" i="83"/>
  <c r="BW1932" i="83"/>
  <c r="BU1932" i="83"/>
  <c r="BS1932" i="83"/>
  <c r="BR1932" i="83"/>
  <c r="BQ1932" i="83"/>
  <c r="BP1932" i="83"/>
  <c r="BN1932" i="83"/>
  <c r="BM1932" i="83"/>
  <c r="BL1932" i="83"/>
  <c r="BK1932" i="83"/>
  <c r="BJ1932" i="83"/>
  <c r="BI1932" i="83"/>
  <c r="BH1932" i="83"/>
  <c r="BG1932" i="83"/>
  <c r="BF1932" i="83"/>
  <c r="BC1932" i="83"/>
  <c r="BB1932" i="83"/>
  <c r="BA1932" i="83"/>
  <c r="AZ1932" i="83"/>
  <c r="AY1932" i="83"/>
  <c r="AX1932" i="83"/>
  <c r="AW1932" i="83"/>
  <c r="AV1932" i="83"/>
  <c r="CH1885" i="83"/>
  <c r="CG1885" i="83"/>
  <c r="CF1885" i="83"/>
  <c r="CE1885" i="83"/>
  <c r="CC1885" i="83"/>
  <c r="CB1885" i="83"/>
  <c r="CA1885" i="83"/>
  <c r="BZ1885" i="83"/>
  <c r="BY1885" i="83"/>
  <c r="BX1885" i="83"/>
  <c r="BW1885" i="83"/>
  <c r="BU1885" i="83"/>
  <c r="BS1885" i="83"/>
  <c r="BR1885" i="83"/>
  <c r="BQ1885" i="83"/>
  <c r="BP1885" i="83"/>
  <c r="BN1885" i="83"/>
  <c r="BM1885" i="83"/>
  <c r="BL1885" i="83"/>
  <c r="BK1885" i="83"/>
  <c r="BJ1885" i="83"/>
  <c r="BI1885" i="83"/>
  <c r="BH1885" i="83"/>
  <c r="BG1885" i="83"/>
  <c r="BF1885" i="83"/>
  <c r="BD1885" i="83"/>
  <c r="BC1885" i="83"/>
  <c r="BB1885" i="83"/>
  <c r="BA1885" i="83"/>
  <c r="AZ1885" i="83"/>
  <c r="AY1885" i="83"/>
  <c r="AX1885" i="83"/>
  <c r="AW1885" i="83"/>
  <c r="AV1885" i="83"/>
  <c r="CH1838" i="83"/>
  <c r="CG1838" i="83"/>
  <c r="CF1838" i="83"/>
  <c r="CE1838" i="83"/>
  <c r="CC1838" i="83"/>
  <c r="CB1838" i="83"/>
  <c r="CA1838" i="83"/>
  <c r="BZ1838" i="83"/>
  <c r="BY1838" i="83"/>
  <c r="BX1838" i="83"/>
  <c r="BW1838" i="83"/>
  <c r="BU1838" i="83"/>
  <c r="BS1838" i="83"/>
  <c r="BR1838" i="83"/>
  <c r="BQ1838" i="83"/>
  <c r="BP1838" i="83"/>
  <c r="BN1838" i="83"/>
  <c r="BM1838" i="83"/>
  <c r="BL1838" i="83"/>
  <c r="BK1838" i="83"/>
  <c r="BJ1838" i="83"/>
  <c r="BI1838" i="83"/>
  <c r="BH1838" i="83"/>
  <c r="BG1838" i="83"/>
  <c r="BF1838" i="83"/>
  <c r="BD1838" i="83"/>
  <c r="BC1838" i="83"/>
  <c r="BB1838" i="83"/>
  <c r="BA1838" i="83"/>
  <c r="AZ1838" i="83"/>
  <c r="AY1838" i="83"/>
  <c r="AX1838" i="83"/>
  <c r="AW1838" i="83"/>
  <c r="AV1838" i="83"/>
  <c r="CH1791" i="83"/>
  <c r="CG1791" i="83"/>
  <c r="CF1791" i="83"/>
  <c r="CE1791" i="83"/>
  <c r="CD1791" i="83"/>
  <c r="CC1791" i="83"/>
  <c r="CB1791" i="83"/>
  <c r="CA1791" i="83"/>
  <c r="BZ1791" i="83"/>
  <c r="BY1791" i="83"/>
  <c r="BX1791" i="83"/>
  <c r="BW1791" i="83"/>
  <c r="BV1791" i="83"/>
  <c r="BU1791" i="83"/>
  <c r="BT1791" i="83"/>
  <c r="BS1791" i="83"/>
  <c r="BR1791" i="83"/>
  <c r="BQ1791" i="83"/>
  <c r="BP1791" i="83"/>
  <c r="BO1791" i="83"/>
  <c r="BN1791" i="83"/>
  <c r="BM1791" i="83"/>
  <c r="BL1791" i="83"/>
  <c r="BK1791" i="83"/>
  <c r="BJ1791" i="83"/>
  <c r="BI1791" i="83"/>
  <c r="BH1791" i="83"/>
  <c r="BG1791" i="83"/>
  <c r="BF1791" i="83"/>
  <c r="BE1791" i="83"/>
  <c r="BD1791" i="83"/>
  <c r="BC1791" i="83"/>
  <c r="BB1791" i="83"/>
  <c r="BA1791" i="83"/>
  <c r="AZ1791" i="83"/>
  <c r="AY1791" i="83"/>
  <c r="AX1791" i="83"/>
  <c r="AW1791" i="83"/>
  <c r="AV1791" i="83"/>
  <c r="CH1744" i="83"/>
  <c r="CG1744" i="83"/>
  <c r="CF1744" i="83"/>
  <c r="CE1744" i="83"/>
  <c r="CD1744" i="83"/>
  <c r="CC1744" i="83"/>
  <c r="CB1744" i="83"/>
  <c r="CA1744" i="83"/>
  <c r="BZ1744" i="83"/>
  <c r="BY1744" i="83"/>
  <c r="BX1744" i="83"/>
  <c r="BW1744" i="83"/>
  <c r="BV1744" i="83"/>
  <c r="BU1744" i="83"/>
  <c r="BT1744" i="83"/>
  <c r="BS1744" i="83"/>
  <c r="BR1744" i="83"/>
  <c r="BQ1744" i="83"/>
  <c r="BP1744" i="83"/>
  <c r="BO1744" i="83"/>
  <c r="BN1744" i="83"/>
  <c r="BM1744" i="83"/>
  <c r="BL1744" i="83"/>
  <c r="BK1744" i="83"/>
  <c r="BJ1744" i="83"/>
  <c r="BI1744" i="83"/>
  <c r="BH1744" i="83"/>
  <c r="BG1744" i="83"/>
  <c r="BF1744" i="83"/>
  <c r="BE1744" i="83"/>
  <c r="BD1744" i="83"/>
  <c r="BC1744" i="83"/>
  <c r="BB1744" i="83"/>
  <c r="BA1744" i="83"/>
  <c r="AZ1744" i="83"/>
  <c r="AY1744" i="83"/>
  <c r="AX1744" i="83"/>
  <c r="AW1744" i="83"/>
  <c r="AV1744" i="83"/>
  <c r="CH1697" i="83"/>
  <c r="CG1697" i="83"/>
  <c r="CF1697" i="83"/>
  <c r="CE1697" i="83"/>
  <c r="CC1697" i="83"/>
  <c r="CB1697" i="83"/>
  <c r="CA1697" i="83"/>
  <c r="BZ1697" i="83"/>
  <c r="BY1697" i="83"/>
  <c r="BX1697" i="83"/>
  <c r="BW1697" i="83"/>
  <c r="BU1697" i="83"/>
  <c r="BS1697" i="83"/>
  <c r="BR1697" i="83"/>
  <c r="BQ1697" i="83"/>
  <c r="BP1697" i="83"/>
  <c r="BN1697" i="83"/>
  <c r="BM1697" i="83"/>
  <c r="BL1697" i="83"/>
  <c r="BK1697" i="83"/>
  <c r="BJ1697" i="83"/>
  <c r="BI1697" i="83"/>
  <c r="BH1697" i="83"/>
  <c r="BG1697" i="83"/>
  <c r="BF1697" i="83"/>
  <c r="BD1697" i="83"/>
  <c r="BC1697" i="83"/>
  <c r="BB1697" i="83"/>
  <c r="BA1697" i="83"/>
  <c r="AZ1697" i="83"/>
  <c r="AY1697" i="83"/>
  <c r="AX1697" i="83"/>
  <c r="AW1697" i="83"/>
  <c r="AV1697" i="83"/>
  <c r="CH1650" i="83"/>
  <c r="CG1650" i="83"/>
  <c r="CF1650" i="83"/>
  <c r="CE1650" i="83"/>
  <c r="CC1650" i="83"/>
  <c r="CB1650" i="83"/>
  <c r="CA1650" i="83"/>
  <c r="BZ1650" i="83"/>
  <c r="BY1650" i="83"/>
  <c r="BX1650" i="83"/>
  <c r="BW1650" i="83"/>
  <c r="BU1650" i="83"/>
  <c r="BS1650" i="83"/>
  <c r="BR1650" i="83"/>
  <c r="BQ1650" i="83"/>
  <c r="BP1650" i="83"/>
  <c r="BN1650" i="83"/>
  <c r="BM1650" i="83"/>
  <c r="BL1650" i="83"/>
  <c r="BK1650" i="83"/>
  <c r="BJ1650" i="83"/>
  <c r="BI1650" i="83"/>
  <c r="BH1650" i="83"/>
  <c r="BG1650" i="83"/>
  <c r="BF1650" i="83"/>
  <c r="BD1650" i="83"/>
  <c r="BC1650" i="83"/>
  <c r="BB1650" i="83"/>
  <c r="BA1650" i="83"/>
  <c r="AZ1650" i="83"/>
  <c r="AY1650" i="83"/>
  <c r="AX1650" i="83"/>
  <c r="AW1650" i="83"/>
  <c r="AV1650" i="83"/>
  <c r="CH1603" i="83"/>
  <c r="CG1603" i="83"/>
  <c r="CF1603" i="83"/>
  <c r="CE1603" i="83"/>
  <c r="CC1603" i="83"/>
  <c r="CB1603" i="83"/>
  <c r="CA1603" i="83"/>
  <c r="BZ1603" i="83"/>
  <c r="BY1603" i="83"/>
  <c r="BX1603" i="83"/>
  <c r="BW1603" i="83"/>
  <c r="BU1603" i="83"/>
  <c r="BS1603" i="83"/>
  <c r="BR1603" i="83"/>
  <c r="BQ1603" i="83"/>
  <c r="BP1603" i="83"/>
  <c r="BN1603" i="83"/>
  <c r="BM1603" i="83"/>
  <c r="BL1603" i="83"/>
  <c r="BK1603" i="83"/>
  <c r="BJ1603" i="83"/>
  <c r="BI1603" i="83"/>
  <c r="BH1603" i="83"/>
  <c r="BG1603" i="83"/>
  <c r="BF1603" i="83"/>
  <c r="BD1603" i="83"/>
  <c r="BC1603" i="83"/>
  <c r="BB1603" i="83"/>
  <c r="BA1603" i="83"/>
  <c r="AZ1603" i="83"/>
  <c r="AY1603" i="83"/>
  <c r="AX1603" i="83"/>
  <c r="AW1603" i="83"/>
  <c r="AV1603" i="83"/>
  <c r="CH1556" i="83"/>
  <c r="CG1556" i="83"/>
  <c r="CF1556" i="83"/>
  <c r="CE1556" i="83"/>
  <c r="CB1556" i="83"/>
  <c r="CA1556" i="83"/>
  <c r="BZ1556" i="83"/>
  <c r="BY1556" i="83"/>
  <c r="BX1556" i="83"/>
  <c r="BW1556" i="83"/>
  <c r="BU1556" i="83"/>
  <c r="BS1556" i="83"/>
  <c r="BR1556" i="83"/>
  <c r="BQ1556" i="83"/>
  <c r="BP1556" i="83"/>
  <c r="BN1556" i="83"/>
  <c r="BM1556" i="83"/>
  <c r="BL1556" i="83"/>
  <c r="BK1556" i="83"/>
  <c r="BJ1556" i="83"/>
  <c r="BI1556" i="83"/>
  <c r="BH1556" i="83"/>
  <c r="BG1556" i="83"/>
  <c r="BF1556" i="83"/>
  <c r="BC1556" i="83"/>
  <c r="BB1556" i="83"/>
  <c r="BA1556" i="83"/>
  <c r="AZ1556" i="83"/>
  <c r="AY1556" i="83"/>
  <c r="AX1556" i="83"/>
  <c r="AW1556" i="83"/>
  <c r="AV1556" i="83"/>
  <c r="CG1509" i="83"/>
  <c r="CF1509" i="83"/>
  <c r="CE1509" i="83"/>
  <c r="CB1509" i="83"/>
  <c r="CA1509" i="83"/>
  <c r="BZ1509" i="83"/>
  <c r="BY1509" i="83"/>
  <c r="BX1509" i="83"/>
  <c r="BW1509" i="83"/>
  <c r="BS1509" i="83"/>
  <c r="BQ1509" i="83"/>
  <c r="BP1509" i="83"/>
  <c r="BN1509" i="83"/>
  <c r="BM1509" i="83"/>
  <c r="BL1509" i="83"/>
  <c r="BK1509" i="83"/>
  <c r="BJ1509" i="83"/>
  <c r="BH1509" i="83"/>
  <c r="BG1509" i="83"/>
  <c r="BF1509" i="83"/>
  <c r="BC1509" i="83"/>
  <c r="BB1509" i="83"/>
  <c r="BA1509" i="83"/>
  <c r="AZ1509" i="83"/>
  <c r="AY1509" i="83"/>
  <c r="AX1509" i="83"/>
  <c r="AW1509" i="83"/>
  <c r="AV1509" i="83"/>
  <c r="CG1462" i="83"/>
  <c r="CF1462" i="83"/>
  <c r="CE1462" i="83"/>
  <c r="CB1462" i="83"/>
  <c r="CA1462" i="83"/>
  <c r="BZ1462" i="83"/>
  <c r="BY1462" i="83"/>
  <c r="BX1462" i="83"/>
  <c r="BW1462" i="83"/>
  <c r="BS1462" i="83"/>
  <c r="BQ1462" i="83"/>
  <c r="BP1462" i="83"/>
  <c r="BN1462" i="83"/>
  <c r="BM1462" i="83"/>
  <c r="BL1462" i="83"/>
  <c r="BK1462" i="83"/>
  <c r="BJ1462" i="83"/>
  <c r="BH1462" i="83"/>
  <c r="BG1462" i="83"/>
  <c r="BF1462" i="83"/>
  <c r="BC1462" i="83"/>
  <c r="BB1462" i="83"/>
  <c r="BA1462" i="83"/>
  <c r="AZ1462" i="83"/>
  <c r="AY1462" i="83"/>
  <c r="AX1462" i="83"/>
  <c r="AW1462" i="83"/>
  <c r="AV1462" i="83"/>
  <c r="CH1415" i="83"/>
  <c r="CG1415" i="83"/>
  <c r="CF1415" i="83"/>
  <c r="CE1415" i="83"/>
  <c r="CB1415" i="83"/>
  <c r="CA1415" i="83"/>
  <c r="BZ1415" i="83"/>
  <c r="BY1415" i="83"/>
  <c r="BX1415" i="83"/>
  <c r="BW1415" i="83"/>
  <c r="BU1415" i="83"/>
  <c r="BS1415" i="83"/>
  <c r="BR1415" i="83"/>
  <c r="BQ1415" i="83"/>
  <c r="BP1415" i="83"/>
  <c r="BN1415" i="83"/>
  <c r="BM1415" i="83"/>
  <c r="BL1415" i="83"/>
  <c r="BK1415" i="83"/>
  <c r="BJ1415" i="83"/>
  <c r="BI1415" i="83"/>
  <c r="BH1415" i="83"/>
  <c r="BG1415" i="83"/>
  <c r="BF1415" i="83"/>
  <c r="BC1415" i="83"/>
  <c r="BB1415" i="83"/>
  <c r="BA1415" i="83"/>
  <c r="AZ1415" i="83"/>
  <c r="AY1415" i="83"/>
  <c r="AX1415" i="83"/>
  <c r="AW1415" i="83"/>
  <c r="AV1415" i="83"/>
  <c r="CG1368" i="83"/>
  <c r="CF1368" i="83"/>
  <c r="CE1368" i="83"/>
  <c r="CC1368" i="83"/>
  <c r="CB1368" i="83"/>
  <c r="CA1368" i="83"/>
  <c r="BZ1368" i="83"/>
  <c r="BY1368" i="83"/>
  <c r="BX1368" i="83"/>
  <c r="BW1368" i="83"/>
  <c r="BS1368" i="83"/>
  <c r="BQ1368" i="83"/>
  <c r="BP1368" i="83"/>
  <c r="BN1368" i="83"/>
  <c r="BM1368" i="83"/>
  <c r="BL1368" i="83"/>
  <c r="BK1368" i="83"/>
  <c r="BJ1368" i="83"/>
  <c r="BH1368" i="83"/>
  <c r="BG1368" i="83"/>
  <c r="BF1368" i="83"/>
  <c r="BD1368" i="83"/>
  <c r="BC1368" i="83"/>
  <c r="BB1368" i="83"/>
  <c r="BA1368" i="83"/>
  <c r="AZ1368" i="83"/>
  <c r="AY1368" i="83"/>
  <c r="AX1368" i="83"/>
  <c r="AW1368" i="83"/>
  <c r="AV1368" i="83"/>
  <c r="CG1321" i="83"/>
  <c r="CF1321" i="83"/>
  <c r="CE1321" i="83"/>
  <c r="CC1321" i="83"/>
  <c r="CB1321" i="83"/>
  <c r="CA1321" i="83"/>
  <c r="BZ1321" i="83"/>
  <c r="BY1321" i="83"/>
  <c r="BX1321" i="83"/>
  <c r="BW1321" i="83"/>
  <c r="BS1321" i="83"/>
  <c r="BQ1321" i="83"/>
  <c r="BP1321" i="83"/>
  <c r="BN1321" i="83"/>
  <c r="BM1321" i="83"/>
  <c r="BL1321" i="83"/>
  <c r="BK1321" i="83"/>
  <c r="BJ1321" i="83"/>
  <c r="BH1321" i="83"/>
  <c r="BG1321" i="83"/>
  <c r="BF1321" i="83"/>
  <c r="BD1321" i="83"/>
  <c r="BC1321" i="83"/>
  <c r="BB1321" i="83"/>
  <c r="BA1321" i="83"/>
  <c r="AZ1321" i="83"/>
  <c r="AY1321" i="83"/>
  <c r="AX1321" i="83"/>
  <c r="AW1321" i="83"/>
  <c r="AV1321" i="83"/>
  <c r="CG1274" i="83"/>
  <c r="CF1274" i="83"/>
  <c r="CE1274" i="83"/>
  <c r="CC1274" i="83"/>
  <c r="CB1274" i="83"/>
  <c r="CA1274" i="83"/>
  <c r="BZ1274" i="83"/>
  <c r="BY1274" i="83"/>
  <c r="BX1274" i="83"/>
  <c r="BW1274" i="83"/>
  <c r="BS1274" i="83"/>
  <c r="BQ1274" i="83"/>
  <c r="BP1274" i="83"/>
  <c r="BN1274" i="83"/>
  <c r="BM1274" i="83"/>
  <c r="BL1274" i="83"/>
  <c r="BK1274" i="83"/>
  <c r="BJ1274" i="83"/>
  <c r="BH1274" i="83"/>
  <c r="BG1274" i="83"/>
  <c r="BF1274" i="83"/>
  <c r="BD1274" i="83"/>
  <c r="BC1274" i="83"/>
  <c r="BB1274" i="83"/>
  <c r="BA1274" i="83"/>
  <c r="AZ1274" i="83"/>
  <c r="AY1274" i="83"/>
  <c r="AX1274" i="83"/>
  <c r="AW1274" i="83"/>
  <c r="AV1274" i="83"/>
  <c r="CG1227" i="83"/>
  <c r="CF1227" i="83"/>
  <c r="CE1227" i="83"/>
  <c r="CC1227" i="83"/>
  <c r="CB1227" i="83"/>
  <c r="CA1227" i="83"/>
  <c r="BZ1227" i="83"/>
  <c r="BY1227" i="83"/>
  <c r="BX1227" i="83"/>
  <c r="BW1227" i="83"/>
  <c r="BS1227" i="83"/>
  <c r="BQ1227" i="83"/>
  <c r="BP1227" i="83"/>
  <c r="BN1227" i="83"/>
  <c r="BM1227" i="83"/>
  <c r="BL1227" i="83"/>
  <c r="BK1227" i="83"/>
  <c r="BJ1227" i="83"/>
  <c r="BH1227" i="83"/>
  <c r="BG1227" i="83"/>
  <c r="BF1227" i="83"/>
  <c r="BD1227" i="83"/>
  <c r="BC1227" i="83"/>
  <c r="BB1227" i="83"/>
  <c r="BA1227" i="83"/>
  <c r="AZ1227" i="83"/>
  <c r="AY1227" i="83"/>
  <c r="AX1227" i="83"/>
  <c r="AW1227" i="83"/>
  <c r="AV1227" i="83"/>
  <c r="CG1180" i="83"/>
  <c r="CF1180" i="83"/>
  <c r="CE1180" i="83"/>
  <c r="CC1180" i="83"/>
  <c r="CB1180" i="83"/>
  <c r="CA1180" i="83"/>
  <c r="BZ1180" i="83"/>
  <c r="BY1180" i="83"/>
  <c r="BX1180" i="83"/>
  <c r="BW1180" i="83"/>
  <c r="BS1180" i="83"/>
  <c r="BQ1180" i="83"/>
  <c r="BP1180" i="83"/>
  <c r="BN1180" i="83"/>
  <c r="BM1180" i="83"/>
  <c r="BL1180" i="83"/>
  <c r="BK1180" i="83"/>
  <c r="BJ1180" i="83"/>
  <c r="BH1180" i="83"/>
  <c r="BG1180" i="83"/>
  <c r="BF1180" i="83"/>
  <c r="BD1180" i="83"/>
  <c r="BC1180" i="83"/>
  <c r="BB1180" i="83"/>
  <c r="BA1180" i="83"/>
  <c r="AZ1180" i="83"/>
  <c r="AY1180" i="83"/>
  <c r="AX1180" i="83"/>
  <c r="AW1180" i="83"/>
  <c r="AV1180" i="83"/>
  <c r="CG1133" i="83"/>
  <c r="CF1133" i="83"/>
  <c r="CE1133" i="83"/>
  <c r="CC1133" i="83"/>
  <c r="CB1133" i="83"/>
  <c r="CA1133" i="83"/>
  <c r="BZ1133" i="83"/>
  <c r="BY1133" i="83"/>
  <c r="BX1133" i="83"/>
  <c r="BW1133" i="83"/>
  <c r="BS1133" i="83"/>
  <c r="BQ1133" i="83"/>
  <c r="BP1133" i="83"/>
  <c r="BN1133" i="83"/>
  <c r="BM1133" i="83"/>
  <c r="BL1133" i="83"/>
  <c r="BK1133" i="83"/>
  <c r="BJ1133" i="83"/>
  <c r="BH1133" i="83"/>
  <c r="BG1133" i="83"/>
  <c r="BF1133" i="83"/>
  <c r="BD1133" i="83"/>
  <c r="BC1133" i="83"/>
  <c r="BB1133" i="83"/>
  <c r="BA1133" i="83"/>
  <c r="AZ1133" i="83"/>
  <c r="AY1133" i="83"/>
  <c r="AX1133" i="83"/>
  <c r="AW1133" i="83"/>
  <c r="AV1133" i="83"/>
  <c r="CG1086" i="83"/>
  <c r="CF1086" i="83"/>
  <c r="CE1086" i="83"/>
  <c r="CD1086" i="83"/>
  <c r="CC1086" i="83"/>
  <c r="CB1086" i="83"/>
  <c r="CA1086" i="83"/>
  <c r="BZ1086" i="83"/>
  <c r="BY1086" i="83"/>
  <c r="BX1086" i="83"/>
  <c r="BW1086" i="83"/>
  <c r="BT1086" i="83"/>
  <c r="BS1086" i="83"/>
  <c r="BQ1086" i="83"/>
  <c r="BP1086" i="83"/>
  <c r="BO1086" i="83"/>
  <c r="BN1086" i="83"/>
  <c r="BM1086" i="83"/>
  <c r="BL1086" i="83"/>
  <c r="BK1086" i="83"/>
  <c r="BJ1086" i="83"/>
  <c r="BH1086" i="83"/>
  <c r="BG1086" i="83"/>
  <c r="BF1086" i="83"/>
  <c r="BE1086" i="83"/>
  <c r="BD1086" i="83"/>
  <c r="BC1086" i="83"/>
  <c r="BB1086" i="83"/>
  <c r="BA1086" i="83"/>
  <c r="AZ1086" i="83"/>
  <c r="AY1086" i="83"/>
  <c r="AX1086" i="83"/>
  <c r="AW1086" i="83"/>
  <c r="AV1086" i="83"/>
  <c r="CG1039" i="83"/>
  <c r="CF1039" i="83"/>
  <c r="CE1039" i="83"/>
  <c r="CD1039" i="83"/>
  <c r="CB1039" i="83"/>
  <c r="CA1039" i="83"/>
  <c r="BZ1039" i="83"/>
  <c r="BY1039" i="83"/>
  <c r="BX1039" i="83"/>
  <c r="BW1039" i="83"/>
  <c r="BS1039" i="83"/>
  <c r="BQ1039" i="83"/>
  <c r="BP1039" i="83"/>
  <c r="BN1039" i="83"/>
  <c r="BM1039" i="83"/>
  <c r="BL1039" i="83"/>
  <c r="BK1039" i="83"/>
  <c r="BJ1039" i="83"/>
  <c r="BH1039" i="83"/>
  <c r="BG1039" i="83"/>
  <c r="BF1039" i="83"/>
  <c r="BE1039" i="83"/>
  <c r="BC1039" i="83"/>
  <c r="BB1039" i="83"/>
  <c r="BA1039" i="83"/>
  <c r="AZ1039" i="83"/>
  <c r="AY1039" i="83"/>
  <c r="AX1039" i="83"/>
  <c r="AW1039" i="83"/>
  <c r="AV1039" i="83"/>
  <c r="CG992" i="83"/>
  <c r="CF992" i="83"/>
  <c r="CE992" i="83"/>
  <c r="CC992" i="83"/>
  <c r="CB992" i="83"/>
  <c r="CA992" i="83"/>
  <c r="BZ992" i="83"/>
  <c r="BY992" i="83"/>
  <c r="BX992" i="83"/>
  <c r="BW992" i="83"/>
  <c r="BS992" i="83"/>
  <c r="BQ992" i="83"/>
  <c r="BP992" i="83"/>
  <c r="BN992" i="83"/>
  <c r="BM992" i="83"/>
  <c r="BL992" i="83"/>
  <c r="BK992" i="83"/>
  <c r="BJ992" i="83"/>
  <c r="BH992" i="83"/>
  <c r="BG992" i="83"/>
  <c r="BF992" i="83"/>
  <c r="BD992" i="83"/>
  <c r="BC992" i="83"/>
  <c r="BB992" i="83"/>
  <c r="BA992" i="83"/>
  <c r="AZ992" i="83"/>
  <c r="AY992" i="83"/>
  <c r="AX992" i="83"/>
  <c r="AW992" i="83"/>
  <c r="AV992" i="83"/>
  <c r="CH945" i="83"/>
  <c r="CG945" i="83"/>
  <c r="CF945" i="83"/>
  <c r="CE945" i="83"/>
  <c r="CC945" i="83"/>
  <c r="CB945" i="83"/>
  <c r="CA945" i="83"/>
  <c r="BZ945" i="83"/>
  <c r="BY945" i="83"/>
  <c r="BX945" i="83"/>
  <c r="BW945" i="83"/>
  <c r="BU945" i="83"/>
  <c r="BS945" i="83"/>
  <c r="BR945" i="83"/>
  <c r="BQ945" i="83"/>
  <c r="BP945" i="83"/>
  <c r="BN945" i="83"/>
  <c r="BM945" i="83"/>
  <c r="BL945" i="83"/>
  <c r="BK945" i="83"/>
  <c r="BJ945" i="83"/>
  <c r="BI945" i="83"/>
  <c r="BH945" i="83"/>
  <c r="BG945" i="83"/>
  <c r="BF945" i="83"/>
  <c r="BD945" i="83"/>
  <c r="BC945" i="83"/>
  <c r="BB945" i="83"/>
  <c r="BA945" i="83"/>
  <c r="AZ945" i="83"/>
  <c r="AY945" i="83"/>
  <c r="AX945" i="83"/>
  <c r="AW945" i="83"/>
  <c r="AV945" i="83"/>
  <c r="CG898" i="83"/>
  <c r="CF898" i="83"/>
  <c r="CE898" i="83"/>
  <c r="CB898" i="83"/>
  <c r="CA898" i="83"/>
  <c r="BZ898" i="83"/>
  <c r="BY898" i="83"/>
  <c r="BX898" i="83"/>
  <c r="BW898" i="83"/>
  <c r="BS898" i="83"/>
  <c r="BQ898" i="83"/>
  <c r="BP898" i="83"/>
  <c r="BN898" i="83"/>
  <c r="BM898" i="83"/>
  <c r="BL898" i="83"/>
  <c r="BK898" i="83"/>
  <c r="BJ898" i="83"/>
  <c r="BH898" i="83"/>
  <c r="BG898" i="83"/>
  <c r="BF898" i="83"/>
  <c r="BC898" i="83"/>
  <c r="BB898" i="83"/>
  <c r="BA898" i="83"/>
  <c r="AZ898" i="83"/>
  <c r="AY898" i="83"/>
  <c r="AX898" i="83"/>
  <c r="AW898" i="83"/>
  <c r="AV898" i="83"/>
  <c r="CG851" i="83"/>
  <c r="CF851" i="83"/>
  <c r="CE851" i="83"/>
  <c r="CC851" i="83"/>
  <c r="CB851" i="83"/>
  <c r="CA851" i="83"/>
  <c r="BZ851" i="83"/>
  <c r="BY851" i="83"/>
  <c r="BX851" i="83"/>
  <c r="BW851" i="83"/>
  <c r="BS851" i="83"/>
  <c r="BQ851" i="83"/>
  <c r="BP851" i="83"/>
  <c r="BN851" i="83"/>
  <c r="BM851" i="83"/>
  <c r="BL851" i="83"/>
  <c r="BK851" i="83"/>
  <c r="BJ851" i="83"/>
  <c r="BH851" i="83"/>
  <c r="BG851" i="83"/>
  <c r="BF851" i="83"/>
  <c r="BD851" i="83"/>
  <c r="BC851" i="83"/>
  <c r="BB851" i="83"/>
  <c r="BA851" i="83"/>
  <c r="AZ851" i="83"/>
  <c r="AY851" i="83"/>
  <c r="AX851" i="83"/>
  <c r="AW851" i="83"/>
  <c r="AV851" i="83"/>
  <c r="CH804" i="83"/>
  <c r="CG804" i="83"/>
  <c r="CF804" i="83"/>
  <c r="CE804" i="83"/>
  <c r="CD804" i="83"/>
  <c r="CC804" i="83"/>
  <c r="CB804" i="83"/>
  <c r="CA804" i="83"/>
  <c r="BZ804" i="83"/>
  <c r="BY804" i="83"/>
  <c r="BX804" i="83"/>
  <c r="BW804" i="83"/>
  <c r="BV804" i="83"/>
  <c r="BU804" i="83"/>
  <c r="BT804" i="83"/>
  <c r="BS804" i="83"/>
  <c r="BR804" i="83"/>
  <c r="BQ804" i="83"/>
  <c r="BP804" i="83"/>
  <c r="BO804" i="83"/>
  <c r="BN804" i="83"/>
  <c r="BM804" i="83"/>
  <c r="BL804" i="83"/>
  <c r="BK804" i="83"/>
  <c r="BJ804" i="83"/>
  <c r="BI804" i="83"/>
  <c r="BH804" i="83"/>
  <c r="BG804" i="83"/>
  <c r="BF804" i="83"/>
  <c r="BE804" i="83"/>
  <c r="BD804" i="83"/>
  <c r="BC804" i="83"/>
  <c r="BB804" i="83"/>
  <c r="BA804" i="83"/>
  <c r="AZ804" i="83"/>
  <c r="AY804" i="83"/>
  <c r="AX804" i="83"/>
  <c r="AW804" i="83"/>
  <c r="AV804" i="83"/>
  <c r="CG757" i="83"/>
  <c r="CF757" i="83"/>
  <c r="CE757" i="83"/>
  <c r="CB757" i="83"/>
  <c r="CA757" i="83"/>
  <c r="BW757" i="83"/>
  <c r="BS757" i="83"/>
  <c r="BQ757" i="83"/>
  <c r="BP757" i="83"/>
  <c r="BN757" i="83"/>
  <c r="BM757" i="83"/>
  <c r="BJ757" i="83"/>
  <c r="BH757" i="83"/>
  <c r="BG757" i="83"/>
  <c r="BF757" i="83"/>
  <c r="BC757" i="83"/>
  <c r="BB757" i="83"/>
  <c r="BA757" i="83"/>
  <c r="AZ757" i="83"/>
  <c r="AX757" i="83"/>
  <c r="AW757" i="83"/>
  <c r="AV757" i="83"/>
  <c r="CG710" i="83"/>
  <c r="CF710" i="83"/>
  <c r="CE710" i="83"/>
  <c r="CB710" i="83"/>
  <c r="CA710" i="83"/>
  <c r="BW710" i="83"/>
  <c r="BS710" i="83"/>
  <c r="BQ710" i="83"/>
  <c r="BP710" i="83"/>
  <c r="BN710" i="83"/>
  <c r="BM710" i="83"/>
  <c r="BK710" i="83"/>
  <c r="BJ710" i="83"/>
  <c r="BH710" i="83"/>
  <c r="BG710" i="83"/>
  <c r="BF710" i="83"/>
  <c r="BC710" i="83"/>
  <c r="BB710" i="83"/>
  <c r="BA710" i="83"/>
  <c r="AY710" i="83"/>
  <c r="AX710" i="83"/>
  <c r="AW710" i="83"/>
  <c r="AV710" i="83"/>
  <c r="CH663" i="83"/>
  <c r="CG663" i="83"/>
  <c r="CF663" i="83"/>
  <c r="CE663" i="83"/>
  <c r="CB663" i="83"/>
  <c r="CA663" i="83"/>
  <c r="BZ663" i="83"/>
  <c r="BY663" i="83"/>
  <c r="BX663" i="83"/>
  <c r="BW663" i="83"/>
  <c r="BU663" i="83"/>
  <c r="BS663" i="83"/>
  <c r="BR663" i="83"/>
  <c r="BQ663" i="83"/>
  <c r="BP663" i="83"/>
  <c r="BN663" i="83"/>
  <c r="BM663" i="83"/>
  <c r="BL663" i="83"/>
  <c r="BK663" i="83"/>
  <c r="BJ663" i="83"/>
  <c r="BI663" i="83"/>
  <c r="BH663" i="83"/>
  <c r="BG663" i="83"/>
  <c r="BF663" i="83"/>
  <c r="BC663" i="83"/>
  <c r="BB663" i="83"/>
  <c r="BA663" i="83"/>
  <c r="AZ663" i="83"/>
  <c r="AY663" i="83"/>
  <c r="AX663" i="83"/>
  <c r="AW663" i="83"/>
  <c r="AV663" i="83"/>
  <c r="CG616" i="83"/>
  <c r="CF616" i="83"/>
  <c r="CE616" i="83"/>
  <c r="CB616" i="83"/>
  <c r="CA616" i="83"/>
  <c r="BZ616" i="83"/>
  <c r="BY616" i="83"/>
  <c r="BX616" i="83"/>
  <c r="BW616" i="83"/>
  <c r="BS616" i="83"/>
  <c r="BQ616" i="83"/>
  <c r="BP616" i="83"/>
  <c r="BN616" i="83"/>
  <c r="BM616" i="83"/>
  <c r="BL616" i="83"/>
  <c r="BK616" i="83"/>
  <c r="BJ616" i="83"/>
  <c r="BH616" i="83"/>
  <c r="BG616" i="83"/>
  <c r="BF616" i="83"/>
  <c r="BC616" i="83"/>
  <c r="BB616" i="83"/>
  <c r="BA616" i="83"/>
  <c r="AZ616" i="83"/>
  <c r="AY616" i="83"/>
  <c r="AX616" i="83"/>
  <c r="AW616" i="83"/>
  <c r="AV616" i="83"/>
  <c r="CG569" i="83"/>
  <c r="CF569" i="83"/>
  <c r="CE569" i="83"/>
  <c r="CB569" i="83"/>
  <c r="CA569" i="83"/>
  <c r="BW569" i="83"/>
  <c r="BS569" i="83"/>
  <c r="BQ569" i="83"/>
  <c r="BP569" i="83"/>
  <c r="BN569" i="83"/>
  <c r="BM569" i="83"/>
  <c r="BJ569" i="83"/>
  <c r="BH569" i="83"/>
  <c r="BG569" i="83"/>
  <c r="BF569" i="83"/>
  <c r="BC569" i="83"/>
  <c r="BB569" i="83"/>
  <c r="BA569" i="83"/>
  <c r="AZ569" i="83"/>
  <c r="AX569" i="83"/>
  <c r="AW569" i="83"/>
  <c r="AV569" i="83"/>
  <c r="CH522" i="83"/>
  <c r="CG522" i="83"/>
  <c r="CF522" i="83"/>
  <c r="CE522" i="83"/>
  <c r="CB522" i="83"/>
  <c r="CA522" i="83"/>
  <c r="BW522" i="83"/>
  <c r="BU522" i="83"/>
  <c r="BS522" i="83"/>
  <c r="BR522" i="83"/>
  <c r="BQ522" i="83"/>
  <c r="BP522" i="83"/>
  <c r="BN522" i="83"/>
  <c r="BM522" i="83"/>
  <c r="BJ522" i="83"/>
  <c r="BI522" i="83"/>
  <c r="BH522" i="83"/>
  <c r="BG522" i="83"/>
  <c r="BF522" i="83"/>
  <c r="BC522" i="83"/>
  <c r="BB522" i="83"/>
  <c r="BA522" i="83"/>
  <c r="AZ522" i="83"/>
  <c r="AX522" i="83"/>
  <c r="AW522" i="83"/>
  <c r="AV522" i="83"/>
  <c r="CH475" i="83"/>
  <c r="CG475" i="83"/>
  <c r="CF475" i="83"/>
  <c r="CE475" i="83"/>
  <c r="CC475" i="83"/>
  <c r="CB475" i="83"/>
  <c r="CA475" i="83"/>
  <c r="BZ475" i="83"/>
  <c r="BY475" i="83"/>
  <c r="BX475" i="83"/>
  <c r="BW475" i="83"/>
  <c r="BU475" i="83"/>
  <c r="BS475" i="83"/>
  <c r="BR475" i="83"/>
  <c r="BQ475" i="83"/>
  <c r="BP475" i="83"/>
  <c r="BN475" i="83"/>
  <c r="BM475" i="83"/>
  <c r="BL475" i="83"/>
  <c r="BK475" i="83"/>
  <c r="BJ475" i="83"/>
  <c r="BI475" i="83"/>
  <c r="BH475" i="83"/>
  <c r="BG475" i="83"/>
  <c r="BF475" i="83"/>
  <c r="BD475" i="83"/>
  <c r="BC475" i="83"/>
  <c r="BB475" i="83"/>
  <c r="BA475" i="83"/>
  <c r="AZ475" i="83"/>
  <c r="AY475" i="83"/>
  <c r="AX475" i="83"/>
  <c r="AW475" i="83"/>
  <c r="AV475" i="83"/>
  <c r="CH428" i="83"/>
  <c r="CG428" i="83"/>
  <c r="CF428" i="83"/>
  <c r="CE428" i="83"/>
  <c r="CC428" i="83"/>
  <c r="CB428" i="83"/>
  <c r="CA428" i="83"/>
  <c r="BZ428" i="83"/>
  <c r="BY428" i="83"/>
  <c r="BX428" i="83"/>
  <c r="BW428" i="83"/>
  <c r="BU428" i="83"/>
  <c r="BS428" i="83"/>
  <c r="BR428" i="83"/>
  <c r="BQ428" i="83"/>
  <c r="BP428" i="83"/>
  <c r="BN428" i="83"/>
  <c r="BM428" i="83"/>
  <c r="BL428" i="83"/>
  <c r="BK428" i="83"/>
  <c r="BJ428" i="83"/>
  <c r="BI428" i="83"/>
  <c r="BH428" i="83"/>
  <c r="BG428" i="83"/>
  <c r="BF428" i="83"/>
  <c r="BD428" i="83"/>
  <c r="BC428" i="83"/>
  <c r="BB428" i="83"/>
  <c r="BA428" i="83"/>
  <c r="AZ428" i="83"/>
  <c r="AY428" i="83"/>
  <c r="AX428" i="83"/>
  <c r="AW428" i="83"/>
  <c r="AV428" i="83"/>
  <c r="CH381" i="83"/>
  <c r="CG381" i="83"/>
  <c r="CF381" i="83"/>
  <c r="CE381" i="83"/>
  <c r="CC381" i="83"/>
  <c r="CB381" i="83"/>
  <c r="CA381" i="83"/>
  <c r="BZ381" i="83"/>
  <c r="BY381" i="83"/>
  <c r="BX381" i="83"/>
  <c r="BW381" i="83"/>
  <c r="BU381" i="83"/>
  <c r="BS381" i="83"/>
  <c r="BR381" i="83"/>
  <c r="BQ381" i="83"/>
  <c r="BP381" i="83"/>
  <c r="BN381" i="83"/>
  <c r="BM381" i="83"/>
  <c r="BL381" i="83"/>
  <c r="BK381" i="83"/>
  <c r="BJ381" i="83"/>
  <c r="BI381" i="83"/>
  <c r="BH381" i="83"/>
  <c r="BG381" i="83"/>
  <c r="BF381" i="83"/>
  <c r="BD381" i="83"/>
  <c r="BC381" i="83"/>
  <c r="BB381" i="83"/>
  <c r="BA381" i="83"/>
  <c r="AZ381" i="83"/>
  <c r="AY381" i="83"/>
  <c r="AX381" i="83"/>
  <c r="AW381" i="83"/>
  <c r="AV381" i="83"/>
  <c r="CH334" i="83"/>
  <c r="CG334" i="83"/>
  <c r="CF334" i="83"/>
  <c r="CE334" i="83"/>
  <c r="CD334" i="83"/>
  <c r="CC334" i="83"/>
  <c r="CB334" i="83"/>
  <c r="CA334" i="83"/>
  <c r="BZ334" i="83"/>
  <c r="BY334" i="83"/>
  <c r="BX334" i="83"/>
  <c r="BW334" i="83"/>
  <c r="BV334" i="83"/>
  <c r="BU334" i="83"/>
  <c r="BT334" i="83"/>
  <c r="BS334" i="83"/>
  <c r="BR334" i="83"/>
  <c r="BQ334" i="83"/>
  <c r="BP334" i="83"/>
  <c r="BO334" i="83"/>
  <c r="BN334" i="83"/>
  <c r="BM334" i="83"/>
  <c r="BL334" i="83"/>
  <c r="BK334" i="83"/>
  <c r="BJ334" i="83"/>
  <c r="BI334" i="83"/>
  <c r="BH334" i="83"/>
  <c r="BG334" i="83"/>
  <c r="BF334" i="83"/>
  <c r="BE334" i="83"/>
  <c r="BD334" i="83"/>
  <c r="BC334" i="83"/>
  <c r="BB334" i="83"/>
  <c r="BA334" i="83"/>
  <c r="AZ334" i="83"/>
  <c r="AY334" i="83"/>
  <c r="AX334" i="83"/>
  <c r="AW334" i="83"/>
  <c r="AV334" i="83"/>
  <c r="CH287" i="83"/>
  <c r="CG287" i="83"/>
  <c r="CF287" i="83"/>
  <c r="CE287" i="83"/>
  <c r="CC287" i="83"/>
  <c r="CB287" i="83"/>
  <c r="CA287" i="83"/>
  <c r="BZ287" i="83"/>
  <c r="BY287" i="83"/>
  <c r="BX287" i="83"/>
  <c r="BW287" i="83"/>
  <c r="BU287" i="83"/>
  <c r="BS287" i="83"/>
  <c r="BR287" i="83"/>
  <c r="BQ287" i="83"/>
  <c r="BP287" i="83"/>
  <c r="BN287" i="83"/>
  <c r="BM287" i="83"/>
  <c r="BL287" i="83"/>
  <c r="BK287" i="83"/>
  <c r="BJ287" i="83"/>
  <c r="BI287" i="83"/>
  <c r="BH287" i="83"/>
  <c r="BG287" i="83"/>
  <c r="BF287" i="83"/>
  <c r="BD287" i="83"/>
  <c r="BC287" i="83"/>
  <c r="BB287" i="83"/>
  <c r="BA287" i="83"/>
  <c r="AZ287" i="83"/>
  <c r="AY287" i="83"/>
  <c r="AX287" i="83"/>
  <c r="AW287" i="83"/>
  <c r="AV287" i="83"/>
  <c r="CG240" i="83"/>
  <c r="CF240" i="83"/>
  <c r="CE240" i="83"/>
  <c r="CC240" i="83"/>
  <c r="CB240" i="83"/>
  <c r="CA240" i="83"/>
  <c r="BZ240" i="83"/>
  <c r="BY240" i="83"/>
  <c r="BX240" i="83"/>
  <c r="BW240" i="83"/>
  <c r="BS240" i="83"/>
  <c r="BQ240" i="83"/>
  <c r="BP240" i="83"/>
  <c r="BN240" i="83"/>
  <c r="BM240" i="83"/>
  <c r="BL240" i="83"/>
  <c r="BK240" i="83"/>
  <c r="BJ240" i="83"/>
  <c r="BH240" i="83"/>
  <c r="BG240" i="83"/>
  <c r="BF240" i="83"/>
  <c r="BD240" i="83"/>
  <c r="BC240" i="83"/>
  <c r="BB240" i="83"/>
  <c r="BA240" i="83"/>
  <c r="AZ240" i="83"/>
  <c r="AY240" i="83"/>
  <c r="AX240" i="83"/>
  <c r="AW240" i="83"/>
  <c r="AV240" i="83"/>
  <c r="CF193" i="83"/>
  <c r="CE193" i="83"/>
  <c r="CC193" i="83"/>
  <c r="CB193" i="83"/>
  <c r="CA193" i="83"/>
  <c r="BZ193" i="83"/>
  <c r="BY193" i="83"/>
  <c r="BX193" i="83"/>
  <c r="BW193" i="83"/>
  <c r="BS193" i="83"/>
  <c r="BQ193" i="83"/>
  <c r="BP193" i="83"/>
  <c r="BN193" i="83"/>
  <c r="BM193" i="83"/>
  <c r="BL193" i="83"/>
  <c r="BK193" i="83"/>
  <c r="BJ193" i="83"/>
  <c r="BG193" i="83"/>
  <c r="BF193" i="83"/>
  <c r="BD193" i="83"/>
  <c r="BC193" i="83"/>
  <c r="BB193" i="83"/>
  <c r="BA193" i="83"/>
  <c r="AZ193" i="83"/>
  <c r="AY193" i="83"/>
  <c r="AX193" i="83"/>
  <c r="AW193" i="83"/>
  <c r="AV193" i="83"/>
  <c r="CG146" i="83"/>
  <c r="CF146" i="83"/>
  <c r="CE146" i="83"/>
  <c r="CC146" i="83"/>
  <c r="CB146" i="83"/>
  <c r="CA146" i="83"/>
  <c r="BZ146" i="83"/>
  <c r="BY146" i="83"/>
  <c r="BX146" i="83"/>
  <c r="BW146" i="83"/>
  <c r="BS146" i="83"/>
  <c r="BQ146" i="83"/>
  <c r="BP146" i="83"/>
  <c r="BN146" i="83"/>
  <c r="BM146" i="83"/>
  <c r="BL146" i="83"/>
  <c r="BK146" i="83"/>
  <c r="BJ146" i="83"/>
  <c r="BH146" i="83"/>
  <c r="BG146" i="83"/>
  <c r="BF146" i="83"/>
  <c r="BD146" i="83"/>
  <c r="BC146" i="83"/>
  <c r="BB146" i="83"/>
  <c r="BA146" i="83"/>
  <c r="AZ146" i="83"/>
  <c r="AY146" i="83"/>
  <c r="AX146" i="83"/>
  <c r="AW146" i="83"/>
  <c r="AV146" i="83"/>
  <c r="CG99" i="83"/>
  <c r="CF99" i="83"/>
  <c r="CE99" i="83"/>
  <c r="CC99" i="83"/>
  <c r="CB99" i="83"/>
  <c r="CA99" i="83"/>
  <c r="BZ99" i="83"/>
  <c r="BY99" i="83"/>
  <c r="BX99" i="83"/>
  <c r="BW99" i="83"/>
  <c r="BS99" i="83"/>
  <c r="BQ99" i="83"/>
  <c r="BP99" i="83"/>
  <c r="BN99" i="83"/>
  <c r="BM99" i="83"/>
  <c r="BL99" i="83"/>
  <c r="BK99" i="83"/>
  <c r="BJ99" i="83"/>
  <c r="BH99" i="83"/>
  <c r="BG99" i="83"/>
  <c r="BF99" i="83"/>
  <c r="BD99" i="83"/>
  <c r="BC99" i="83"/>
  <c r="BB99" i="83"/>
  <c r="BA99" i="83"/>
  <c r="AZ99" i="83"/>
  <c r="AY99" i="83"/>
  <c r="AX99" i="83"/>
  <c r="AW99" i="83"/>
  <c r="AV99" i="83"/>
  <c r="AG5958" i="83"/>
  <c r="AG5911" i="83"/>
  <c r="Y5865" i="83"/>
  <c r="AG5864" i="83"/>
  <c r="AC5864" i="83"/>
  <c r="AG5817" i="83"/>
  <c r="AG5723" i="83"/>
  <c r="AG5676" i="83"/>
  <c r="AG5629" i="83"/>
  <c r="AG5582" i="83"/>
  <c r="AG5535" i="83"/>
  <c r="AG5488" i="83"/>
  <c r="Y5442" i="83"/>
  <c r="AG5441" i="83"/>
  <c r="AC5441" i="83"/>
  <c r="AG5394" i="83"/>
  <c r="Y5348" i="83"/>
  <c r="AG5347" i="83"/>
  <c r="AC5347" i="83"/>
  <c r="AG5300" i="83"/>
  <c r="AG5253" i="83"/>
  <c r="AG5206" i="83"/>
  <c r="Y5160" i="83"/>
  <c r="AG5159" i="83"/>
  <c r="AC5159" i="83"/>
  <c r="Y5113" i="83"/>
  <c r="AG5112" i="83"/>
  <c r="AC5112" i="83"/>
  <c r="AG5018" i="83"/>
  <c r="Y4972" i="83"/>
  <c r="AG4971" i="83"/>
  <c r="AC4971" i="83"/>
  <c r="AG4924" i="83"/>
  <c r="AG4877" i="83"/>
  <c r="AG4830" i="83"/>
  <c r="Y4784" i="83"/>
  <c r="AG4783" i="83"/>
  <c r="AC4783" i="83"/>
  <c r="AG4736" i="83"/>
  <c r="AG4689" i="83"/>
  <c r="Y4643" i="83"/>
  <c r="AG4642" i="83"/>
  <c r="AC4642" i="83"/>
  <c r="AG4595" i="83"/>
  <c r="Y4549" i="83"/>
  <c r="AG4548" i="83"/>
  <c r="AC4548" i="83"/>
  <c r="Y4502" i="83"/>
  <c r="AG4501" i="83"/>
  <c r="AC4501" i="83"/>
  <c r="AG4454" i="83"/>
  <c r="Y4408" i="83"/>
  <c r="AG4407" i="83"/>
  <c r="AC4407" i="83"/>
  <c r="Y4361" i="83"/>
  <c r="AG4360" i="83"/>
  <c r="AC4360" i="83"/>
  <c r="AG4266" i="83"/>
  <c r="Y4220" i="83"/>
  <c r="AG4219" i="83"/>
  <c r="AC4219" i="83"/>
  <c r="AG4172" i="83"/>
  <c r="Y4126" i="83"/>
  <c r="AG4125" i="83"/>
  <c r="AC4125" i="83"/>
  <c r="AG4078" i="83"/>
  <c r="Y4032" i="83"/>
  <c r="AG4031" i="83"/>
  <c r="AC4031" i="83"/>
  <c r="AG3984" i="83"/>
  <c r="Y3891" i="83"/>
  <c r="AG3890" i="83"/>
  <c r="AC3890" i="83"/>
  <c r="AG3843" i="83"/>
  <c r="AG3796" i="83"/>
  <c r="AG3749" i="83"/>
  <c r="AG3702" i="83"/>
  <c r="AG3655" i="83"/>
  <c r="AG3608" i="83"/>
  <c r="AG3561" i="83"/>
  <c r="Y3515" i="83"/>
  <c r="AG3514" i="83"/>
  <c r="AC3514" i="83"/>
  <c r="Y3468" i="83"/>
  <c r="AG3467" i="83"/>
  <c r="AC3467" i="83"/>
  <c r="AG3326" i="83"/>
  <c r="Y3280" i="83"/>
  <c r="AG3279" i="83"/>
  <c r="AC3279" i="83"/>
  <c r="AG3138" i="83"/>
  <c r="Y2998" i="83"/>
  <c r="AG2997" i="83"/>
  <c r="AC2997" i="83"/>
  <c r="Y2951" i="83"/>
  <c r="AG2950" i="83"/>
  <c r="AC2950" i="83"/>
  <c r="AG2903" i="83"/>
  <c r="AG2856" i="83"/>
  <c r="AG2809" i="83"/>
  <c r="AG2715" i="83"/>
  <c r="AG2621" i="83"/>
  <c r="AG2574" i="83"/>
  <c r="Y2528" i="83"/>
  <c r="AG2527" i="83"/>
  <c r="AC2527" i="83"/>
  <c r="AG2480" i="83"/>
  <c r="AG2433" i="83"/>
  <c r="Y2387" i="83"/>
  <c r="AG2386" i="83"/>
  <c r="AC2386" i="83"/>
  <c r="AG2339" i="83"/>
  <c r="AG2292" i="83"/>
  <c r="Y2199" i="83"/>
  <c r="AG2198" i="83"/>
  <c r="AC2198" i="83"/>
  <c r="AG2151" i="83"/>
  <c r="AC2104" i="83"/>
  <c r="AC2057" i="83"/>
  <c r="AC2010" i="83"/>
  <c r="AG1963" i="83"/>
  <c r="AG1916" i="83"/>
  <c r="AG1869" i="83"/>
  <c r="Y1823" i="83"/>
  <c r="AG1822" i="83"/>
  <c r="AC1822" i="83"/>
  <c r="Y1776" i="83"/>
  <c r="AG1775" i="83"/>
  <c r="AC1775" i="83"/>
  <c r="AG1728" i="83"/>
  <c r="AG1681" i="83"/>
  <c r="AG1634" i="83"/>
  <c r="AG1587" i="83"/>
  <c r="AG1446" i="83"/>
  <c r="AC1117" i="83"/>
  <c r="AG976" i="83"/>
  <c r="Y836" i="83"/>
  <c r="AG835" i="83"/>
  <c r="AC835" i="83"/>
  <c r="AG694" i="83"/>
  <c r="AG553" i="83"/>
  <c r="AG506" i="83"/>
  <c r="AG459" i="83"/>
  <c r="AG412" i="83"/>
  <c r="Y366" i="83"/>
  <c r="AG365" i="83"/>
  <c r="AC365" i="83"/>
  <c r="AG318" i="83"/>
  <c r="R5929" i="83"/>
  <c r="R5882" i="83"/>
  <c r="R5835" i="83"/>
  <c r="R5788" i="83"/>
  <c r="R5741" i="83"/>
  <c r="R5694" i="83"/>
  <c r="R5647" i="83"/>
  <c r="R5600" i="83"/>
  <c r="R5553" i="83"/>
  <c r="R5506" i="83"/>
  <c r="R5459" i="83"/>
  <c r="R5412" i="83"/>
  <c r="R5365" i="83"/>
  <c r="R5318" i="83"/>
  <c r="R5271" i="83"/>
  <c r="R5224" i="83"/>
  <c r="R5177" i="83"/>
  <c r="R5130" i="83"/>
  <c r="R5083" i="83"/>
  <c r="R5036" i="83"/>
  <c r="R4989" i="83"/>
  <c r="R4942" i="83"/>
  <c r="R4895" i="83"/>
  <c r="R4848" i="83"/>
  <c r="R4801" i="83"/>
  <c r="R4754" i="83"/>
  <c r="R4707" i="83"/>
  <c r="R4660" i="83"/>
  <c r="R4613" i="83"/>
  <c r="R4566" i="83"/>
  <c r="R4519" i="83"/>
  <c r="R4472" i="83"/>
  <c r="R4425" i="83"/>
  <c r="R4378" i="83"/>
  <c r="R4331" i="83"/>
  <c r="R4284" i="83"/>
  <c r="R4237" i="83"/>
  <c r="R4190" i="83"/>
  <c r="R4143" i="83"/>
  <c r="R4096" i="83"/>
  <c r="R4049" i="83"/>
  <c r="R4002" i="83"/>
  <c r="R3955" i="83"/>
  <c r="R3908" i="83"/>
  <c r="R3861" i="83"/>
  <c r="R3814" i="83"/>
  <c r="R3767" i="83"/>
  <c r="R3720" i="83"/>
  <c r="R3673" i="83"/>
  <c r="R3626" i="83"/>
  <c r="R3579" i="83"/>
  <c r="R3532" i="83"/>
  <c r="R3485" i="83"/>
  <c r="R3438" i="83"/>
  <c r="R3391" i="83"/>
  <c r="R3344" i="83"/>
  <c r="R3297" i="83"/>
  <c r="R3250" i="83"/>
  <c r="R3203" i="83"/>
  <c r="R3156" i="83"/>
  <c r="R3109" i="83"/>
  <c r="R3062" i="83"/>
  <c r="R3015" i="83"/>
  <c r="R2968" i="83"/>
  <c r="R2921" i="83"/>
  <c r="R2874" i="83"/>
  <c r="R2827" i="83"/>
  <c r="R2780" i="83"/>
  <c r="R2733" i="83"/>
  <c r="R2686" i="83"/>
  <c r="R2639" i="83"/>
  <c r="R2592" i="83"/>
  <c r="R2545" i="83"/>
  <c r="R2498" i="83"/>
  <c r="R2451" i="83"/>
  <c r="R2404" i="83"/>
  <c r="R2357" i="83"/>
  <c r="R2310" i="83"/>
  <c r="R2263" i="83"/>
  <c r="R2216" i="83"/>
  <c r="R2169" i="83"/>
  <c r="R2122" i="83"/>
  <c r="R2075" i="83"/>
  <c r="R2028" i="83"/>
  <c r="R1981" i="83"/>
  <c r="R1934" i="83"/>
  <c r="R1887" i="83"/>
  <c r="R1840" i="83"/>
  <c r="R1793" i="83"/>
  <c r="R1746" i="83"/>
  <c r="R1699" i="83"/>
  <c r="R1652" i="83"/>
  <c r="R1605" i="83"/>
  <c r="R1558" i="83"/>
  <c r="R1511" i="83"/>
  <c r="R1464" i="83"/>
  <c r="R1417" i="83"/>
  <c r="R1370" i="83"/>
  <c r="R1323" i="83"/>
  <c r="R1276" i="83"/>
  <c r="R1229" i="83"/>
  <c r="R1182" i="83"/>
  <c r="R1135" i="83"/>
  <c r="R1088" i="83"/>
  <c r="R1041" i="83"/>
  <c r="R994" i="83"/>
  <c r="R947" i="83"/>
  <c r="R900" i="83"/>
  <c r="R853" i="83"/>
  <c r="R806" i="83"/>
  <c r="R759" i="83"/>
  <c r="R712" i="83"/>
  <c r="R665" i="83"/>
  <c r="R618" i="83"/>
  <c r="R571" i="83"/>
  <c r="R524" i="83"/>
  <c r="R477" i="83"/>
  <c r="R430" i="83"/>
  <c r="R383" i="83"/>
  <c r="R336" i="83"/>
  <c r="R289" i="83"/>
  <c r="R242" i="83"/>
  <c r="R195" i="83"/>
  <c r="R148" i="83"/>
  <c r="R101" i="83"/>
  <c r="R54" i="83"/>
  <c r="R7" i="83"/>
  <c r="CG52" i="83"/>
  <c r="CF52" i="83"/>
  <c r="CE52" i="83"/>
  <c r="CC52" i="83"/>
  <c r="CB52" i="83"/>
  <c r="CA52" i="83"/>
  <c r="BZ52" i="83"/>
  <c r="BY52" i="83"/>
  <c r="BX52" i="83"/>
  <c r="BW52" i="83"/>
  <c r="BS52" i="83"/>
  <c r="BQ52" i="83"/>
  <c r="BP52" i="83"/>
  <c r="BN52" i="83"/>
  <c r="BM52" i="83"/>
  <c r="BL52" i="83"/>
  <c r="BK52" i="83"/>
  <c r="BJ52" i="83"/>
  <c r="BH52" i="83"/>
  <c r="BG52" i="83"/>
  <c r="BF52" i="83"/>
  <c r="BD52" i="83"/>
  <c r="BC52" i="83"/>
  <c r="BB52" i="83"/>
  <c r="BA52" i="83"/>
  <c r="AZ52" i="83"/>
  <c r="AY52" i="83"/>
  <c r="AX52" i="83"/>
  <c r="AW52" i="83"/>
  <c r="AV52" i="83"/>
  <c r="AJ2" i="56"/>
  <c r="AJ152" i="56" s="1"/>
  <c r="BC3" i="64"/>
  <c r="AK4" i="83"/>
  <c r="Y5" i="83"/>
  <c r="AF4" i="55"/>
  <c r="AF4" i="42"/>
  <c r="W5" i="42"/>
  <c r="W3" i="65"/>
  <c r="R4" i="65"/>
  <c r="U3" i="82"/>
  <c r="P4" i="82"/>
  <c r="Y3" i="63"/>
  <c r="Y3" i="61"/>
  <c r="Y3" i="60"/>
  <c r="Q4" i="60"/>
  <c r="D16" i="81"/>
  <c r="D13" i="81"/>
  <c r="D10" i="81"/>
  <c r="D7" i="81"/>
  <c r="W5" i="81"/>
  <c r="AF4" i="84"/>
  <c r="D118" i="58"/>
  <c r="E118" i="58" s="1"/>
  <c r="D119" i="58" s="1"/>
  <c r="E119" i="58" s="1"/>
  <c r="D120" i="58" s="1"/>
  <c r="E120" i="58" s="1"/>
  <c r="D121" i="58" s="1"/>
  <c r="E121" i="58" s="1"/>
  <c r="D122" i="58" s="1"/>
  <c r="E122" i="58" s="1"/>
  <c r="D123" i="58" s="1"/>
  <c r="E123" i="58" s="1"/>
  <c r="D124" i="58" s="1"/>
  <c r="E124" i="58" s="1"/>
  <c r="D125" i="58" s="1"/>
  <c r="E125" i="58" s="1"/>
  <c r="D126" i="58" s="1"/>
  <c r="E126" i="58" s="1"/>
  <c r="D127" i="58" s="1"/>
  <c r="E127" i="58" s="1"/>
  <c r="D128" i="58" s="1"/>
  <c r="E128" i="58" s="1"/>
  <c r="D129" i="58" s="1"/>
  <c r="E129" i="58" s="1"/>
  <c r="D130" i="58" s="1"/>
  <c r="E130" i="58" s="1"/>
  <c r="D131" i="58" s="1"/>
  <c r="E131" i="58" s="1"/>
  <c r="D132" i="58" s="1"/>
  <c r="E132" i="58" s="1"/>
  <c r="D133" i="58" s="1"/>
  <c r="E133" i="58" s="1"/>
  <c r="D134" i="58" s="1"/>
  <c r="E134" i="58" s="1"/>
  <c r="D135" i="58" s="1"/>
  <c r="E135" i="58" s="1"/>
  <c r="D136" i="58" s="1"/>
  <c r="E136" i="58" s="1"/>
  <c r="D137" i="58" s="1"/>
  <c r="E137" i="58" s="1"/>
  <c r="D138" i="58" s="1"/>
  <c r="E138" i="58" s="1"/>
  <c r="D139" i="58" s="1"/>
  <c r="E139" i="58" s="1"/>
  <c r="D82" i="58"/>
  <c r="E82" i="58" s="1"/>
  <c r="D83" i="58" s="1"/>
  <c r="E83" i="58" s="1"/>
  <c r="D84" i="58" s="1"/>
  <c r="E84" i="58" s="1"/>
  <c r="D85" i="58" s="1"/>
  <c r="E85" i="58" s="1"/>
  <c r="D86" i="58" s="1"/>
  <c r="E86" i="58" s="1"/>
  <c r="D87" i="58" s="1"/>
  <c r="E87" i="58" s="1"/>
  <c r="D88" i="58" s="1"/>
  <c r="E88" i="58" s="1"/>
  <c r="D89" i="58" s="1"/>
  <c r="E89" i="58" s="1"/>
  <c r="D90" i="58" s="1"/>
  <c r="E90" i="58" s="1"/>
  <c r="D91" i="58" s="1"/>
  <c r="E91" i="58" s="1"/>
  <c r="D92" i="58" s="1"/>
  <c r="E92" i="58" s="1"/>
  <c r="D93" i="58" s="1"/>
  <c r="E93" i="58" s="1"/>
  <c r="D94" i="58" s="1"/>
  <c r="E94" i="58" s="1"/>
  <c r="D95" i="58" s="1"/>
  <c r="E95" i="58" s="1"/>
  <c r="D96" i="58" s="1"/>
  <c r="E96" i="58" s="1"/>
  <c r="D97" i="58" s="1"/>
  <c r="E97" i="58" s="1"/>
  <c r="D98" i="58" s="1"/>
  <c r="E98" i="58" s="1"/>
  <c r="D99" i="58" s="1"/>
  <c r="E99" i="58" s="1"/>
  <c r="D100" i="58" s="1"/>
  <c r="E100" i="58" s="1"/>
  <c r="D101" i="58" s="1"/>
  <c r="E101" i="58" s="1"/>
  <c r="D102" i="58" s="1"/>
  <c r="E102" i="58" s="1"/>
  <c r="D103" i="58" s="1"/>
  <c r="E103" i="58" s="1"/>
  <c r="D104" i="58" s="1"/>
  <c r="E104" i="58" s="1"/>
  <c r="D105" i="58" s="1"/>
  <c r="E105" i="58" s="1"/>
  <c r="D106" i="58" s="1"/>
  <c r="E106" i="58" s="1"/>
  <c r="D107" i="58" s="1"/>
  <c r="E107" i="58" s="1"/>
  <c r="D108" i="58" s="1"/>
  <c r="E108" i="58" s="1"/>
  <c r="D109" i="58" s="1"/>
  <c r="E109" i="58" s="1"/>
  <c r="D110" i="58" s="1"/>
  <c r="E110" i="58" s="1"/>
  <c r="D111" i="58" s="1"/>
  <c r="E111" i="58" s="1"/>
  <c r="D112" i="58" s="1"/>
  <c r="E112" i="58" s="1"/>
  <c r="D113" i="58" s="1"/>
  <c r="E113" i="58" s="1"/>
  <c r="D114" i="58" s="1"/>
  <c r="E114" i="58" s="1"/>
  <c r="D115" i="58" s="1"/>
  <c r="E115" i="58" s="1"/>
  <c r="D116" i="58" s="1"/>
  <c r="E116" i="58" s="1"/>
  <c r="D47" i="58"/>
  <c r="E47" i="58"/>
  <c r="D48" i="58" s="1"/>
  <c r="E48" i="58" s="1"/>
  <c r="D49" i="58" s="1"/>
  <c r="E49" i="58" s="1"/>
  <c r="D50" i="58" s="1"/>
  <c r="E50" i="58" s="1"/>
  <c r="D51" i="58" s="1"/>
  <c r="E51" i="58" s="1"/>
  <c r="D52" i="58" s="1"/>
  <c r="E52" i="58" s="1"/>
  <c r="D53" i="58" s="1"/>
  <c r="E53" i="58" s="1"/>
  <c r="D54" i="58" s="1"/>
  <c r="E54" i="58" s="1"/>
  <c r="D55" i="58" s="1"/>
  <c r="E55" i="58" s="1"/>
  <c r="D56" i="58" s="1"/>
  <c r="E56" i="58" s="1"/>
  <c r="D57" i="58" s="1"/>
  <c r="E57" i="58" s="1"/>
  <c r="D58" i="58" s="1"/>
  <c r="E58" i="58" s="1"/>
  <c r="D59" i="58" s="1"/>
  <c r="E59" i="58" s="1"/>
  <c r="D60" i="58" s="1"/>
  <c r="E60" i="58" s="1"/>
  <c r="D61" i="58" s="1"/>
  <c r="E61" i="58" s="1"/>
  <c r="D62" i="58" s="1"/>
  <c r="E62" i="58" s="1"/>
  <c r="D63" i="58" s="1"/>
  <c r="E63" i="58" s="1"/>
  <c r="D64" i="58" s="1"/>
  <c r="E64" i="58" s="1"/>
  <c r="D65" i="58" s="1"/>
  <c r="E65" i="58" s="1"/>
  <c r="D66" i="58" s="1"/>
  <c r="E66" i="58" s="1"/>
  <c r="D67" i="58" s="1"/>
  <c r="E67" i="58" s="1"/>
  <c r="D68" i="58" s="1"/>
  <c r="E68" i="58" s="1"/>
  <c r="D69" i="58" s="1"/>
  <c r="E69" i="58" s="1"/>
  <c r="D70" i="58" s="1"/>
  <c r="E70" i="58" s="1"/>
  <c r="D71" i="58" s="1"/>
  <c r="E71" i="58" s="1"/>
  <c r="D72" i="58" s="1"/>
  <c r="E72" i="58" s="1"/>
  <c r="D73" i="58" s="1"/>
  <c r="E73" i="58" s="1"/>
  <c r="D74" i="58" s="1"/>
  <c r="E74" i="58" s="1"/>
  <c r="D75" i="58" s="1"/>
  <c r="E75" i="58" s="1"/>
  <c r="D76" i="58" s="1"/>
  <c r="E76" i="58" s="1"/>
  <c r="D77" i="58" s="1"/>
  <c r="E77" i="58" s="1"/>
  <c r="D78" i="58" s="1"/>
  <c r="E78" i="58" s="1"/>
  <c r="D79" i="58" s="1"/>
  <c r="E79" i="58" s="1"/>
  <c r="D80" i="58" s="1"/>
  <c r="E80" i="58" s="1"/>
  <c r="D46" i="58"/>
  <c r="E46" i="58"/>
  <c r="E10" i="58"/>
  <c r="D11" i="58" s="1"/>
  <c r="E11" i="58" s="1"/>
  <c r="D12" i="58" s="1"/>
  <c r="E12" i="58" s="1"/>
  <c r="D13" i="58" s="1"/>
  <c r="E13" i="58" s="1"/>
  <c r="D14" i="58" s="1"/>
  <c r="E14" i="58" s="1"/>
  <c r="D15" i="58" s="1"/>
  <c r="E15" i="58" s="1"/>
  <c r="D16" i="58" s="1"/>
  <c r="E16" i="58" s="1"/>
  <c r="D17" i="58" s="1"/>
  <c r="E17" i="58" s="1"/>
  <c r="D18" i="58" s="1"/>
  <c r="E18" i="58" s="1"/>
  <c r="D19" i="58" s="1"/>
  <c r="E19" i="58" s="1"/>
  <c r="D20" i="58" s="1"/>
  <c r="E20" i="58" s="1"/>
  <c r="D21" i="58" s="1"/>
  <c r="E21" i="58" s="1"/>
  <c r="D22" i="58" s="1"/>
  <c r="E22" i="58" s="1"/>
  <c r="D23" i="58" s="1"/>
  <c r="E23" i="58" s="1"/>
  <c r="D24" i="58" s="1"/>
  <c r="E24" i="58" s="1"/>
  <c r="D25" i="58" s="1"/>
  <c r="E25" i="58" s="1"/>
  <c r="D26" i="58" s="1"/>
  <c r="E26" i="58" s="1"/>
  <c r="D27" i="58" s="1"/>
  <c r="E27" i="58" s="1"/>
  <c r="D28" i="58" s="1"/>
  <c r="E28" i="58" s="1"/>
  <c r="D29" i="58" s="1"/>
  <c r="E29" i="58" s="1"/>
  <c r="D30" i="58" s="1"/>
  <c r="E30" i="58" s="1"/>
  <c r="D31" i="58" s="1"/>
  <c r="E31" i="58" s="1"/>
  <c r="D32" i="58" s="1"/>
  <c r="E32" i="58" s="1"/>
  <c r="D33" i="58" s="1"/>
  <c r="E33" i="58" s="1"/>
  <c r="D34" i="58" s="1"/>
  <c r="E34" i="58" s="1"/>
  <c r="D35" i="58" s="1"/>
  <c r="E35" i="58" s="1"/>
  <c r="D36" i="58" s="1"/>
  <c r="E36" i="58" s="1"/>
  <c r="D37" i="58" s="1"/>
  <c r="E37" i="58" s="1"/>
  <c r="D38" i="58" s="1"/>
  <c r="E38" i="58" s="1"/>
  <c r="D39" i="58" s="1"/>
  <c r="E39" i="58" s="1"/>
  <c r="D40" i="58" s="1"/>
  <c r="E40" i="58" s="1"/>
  <c r="D41" i="58" s="1"/>
  <c r="E41" i="58" s="1"/>
  <c r="D42" i="58" s="1"/>
  <c r="E42" i="58" s="1"/>
  <c r="D43" i="58" s="1"/>
  <c r="E43" i="58" s="1"/>
  <c r="D44" i="58" s="1"/>
  <c r="E44" i="58" s="1"/>
  <c r="AJ52" i="56" l="1"/>
  <c r="AJ102" i="56"/>
  <c r="M5" i="84" l="1"/>
  <c r="E5" i="84"/>
  <c r="W4" i="84"/>
  <c r="M4" i="84"/>
  <c r="E4" i="84"/>
  <c r="F4" i="64" l="1"/>
  <c r="F3" i="64"/>
  <c r="AO4" i="64" l="1"/>
  <c r="AO3" i="64"/>
  <c r="Z4" i="64"/>
  <c r="Z3" i="64"/>
  <c r="R4" i="63"/>
  <c r="R3" i="63"/>
  <c r="J4" i="63"/>
  <c r="J3" i="63"/>
  <c r="E4" i="63"/>
  <c r="E3" i="63"/>
  <c r="L4" i="61"/>
  <c r="K47" i="61" s="1"/>
  <c r="L3" i="61"/>
  <c r="K46" i="61" s="1"/>
  <c r="AI4" i="58"/>
  <c r="AN194" i="56" l="1"/>
  <c r="AM194" i="56"/>
  <c r="AL194" i="56"/>
  <c r="AK194" i="56"/>
  <c r="AH194" i="56"/>
  <c r="AG194" i="56"/>
  <c r="AF194" i="56"/>
  <c r="AE194" i="56"/>
  <c r="AD194" i="56"/>
  <c r="AC194" i="56"/>
  <c r="X194" i="56"/>
  <c r="W194" i="56"/>
  <c r="V194" i="56"/>
  <c r="T194" i="56"/>
  <c r="S194" i="56"/>
  <c r="R194" i="56"/>
  <c r="Q194" i="56"/>
  <c r="P194" i="56"/>
  <c r="O194" i="56"/>
  <c r="N194" i="56"/>
  <c r="M194" i="56"/>
  <c r="L194" i="56"/>
  <c r="I194" i="56"/>
  <c r="H194" i="56"/>
  <c r="G194" i="56"/>
  <c r="F194" i="56"/>
  <c r="E194" i="56"/>
  <c r="D194" i="56"/>
  <c r="AT193" i="56"/>
  <c r="AT192" i="56"/>
  <c r="AT191" i="56"/>
  <c r="AT190" i="56"/>
  <c r="AT189" i="56"/>
  <c r="AT188" i="56"/>
  <c r="AT187" i="56"/>
  <c r="AT186" i="56"/>
  <c r="AT185" i="56"/>
  <c r="AT184" i="56"/>
  <c r="AT183" i="56"/>
  <c r="AT182" i="56"/>
  <c r="AT181" i="56"/>
  <c r="AT180" i="56"/>
  <c r="AT177" i="56"/>
  <c r="AT175" i="56"/>
  <c r="AT174" i="56"/>
  <c r="AT173" i="56"/>
  <c r="AT171" i="56"/>
  <c r="AT167" i="56"/>
  <c r="AT166" i="56"/>
  <c r="AT163" i="56"/>
  <c r="AM144" i="56"/>
  <c r="AL144" i="56"/>
  <c r="AK144" i="56"/>
  <c r="AH144" i="56"/>
  <c r="AG144" i="56"/>
  <c r="AF144" i="56"/>
  <c r="AE144" i="56"/>
  <c r="AD144" i="56"/>
  <c r="AC144" i="56"/>
  <c r="W144" i="56"/>
  <c r="V144" i="56"/>
  <c r="T144" i="56"/>
  <c r="S144" i="56"/>
  <c r="R144" i="56"/>
  <c r="Q144" i="56"/>
  <c r="P144" i="56"/>
  <c r="N144" i="56"/>
  <c r="M144" i="56"/>
  <c r="L144" i="56"/>
  <c r="I144" i="56"/>
  <c r="H144" i="56"/>
  <c r="G144" i="56"/>
  <c r="F144" i="56"/>
  <c r="E144" i="56"/>
  <c r="D144" i="56"/>
  <c r="AT143" i="56"/>
  <c r="AT140" i="56"/>
  <c r="AT138" i="56"/>
  <c r="AT137" i="56"/>
  <c r="AT135" i="56"/>
  <c r="AT134" i="56"/>
  <c r="AT131" i="56"/>
  <c r="AT130" i="56"/>
  <c r="AT129" i="56"/>
  <c r="AT127" i="56"/>
  <c r="AT124" i="56"/>
  <c r="AT123" i="56"/>
  <c r="AT120" i="56"/>
  <c r="AT119" i="56"/>
  <c r="AT116" i="56"/>
  <c r="AT115" i="56"/>
  <c r="AT114" i="56"/>
  <c r="AT113" i="56"/>
  <c r="AT111" i="56"/>
  <c r="AN94" i="56"/>
  <c r="AM94" i="56"/>
  <c r="AL94" i="56"/>
  <c r="AK94" i="56"/>
  <c r="AH94" i="56"/>
  <c r="AG94" i="56"/>
  <c r="AF94" i="56"/>
  <c r="AE94" i="56"/>
  <c r="AD94" i="56"/>
  <c r="AC94" i="56"/>
  <c r="X94" i="56"/>
  <c r="W94" i="56"/>
  <c r="V94" i="56"/>
  <c r="T94" i="56"/>
  <c r="S94" i="56"/>
  <c r="R94" i="56"/>
  <c r="Q94" i="56"/>
  <c r="P94" i="56"/>
  <c r="O94" i="56"/>
  <c r="N94" i="56"/>
  <c r="M94" i="56"/>
  <c r="L94" i="56"/>
  <c r="I94" i="56"/>
  <c r="H94" i="56"/>
  <c r="G94" i="56"/>
  <c r="F94" i="56"/>
  <c r="E94" i="56"/>
  <c r="D94" i="56"/>
  <c r="AT93" i="56"/>
  <c r="AT92" i="56"/>
  <c r="AT89" i="56"/>
  <c r="AT88" i="56"/>
  <c r="AT87" i="56"/>
  <c r="AT80" i="56"/>
  <c r="AT79" i="56"/>
  <c r="AT76" i="56"/>
  <c r="AT75" i="56"/>
  <c r="AT73" i="56"/>
  <c r="AT72" i="56"/>
  <c r="AT70" i="56"/>
  <c r="AT69" i="56"/>
  <c r="AT68" i="56"/>
  <c r="AT66" i="56"/>
  <c r="AT64" i="56"/>
  <c r="AT63" i="56"/>
  <c r="AJ5954" i="83"/>
  <c r="AI5954" i="83"/>
  <c r="AI5957" i="83" s="1"/>
  <c r="AH5954" i="83"/>
  <c r="AH5957" i="83" s="1"/>
  <c r="AG5954" i="83"/>
  <c r="AG5957" i="83" s="1"/>
  <c r="AF5954" i="83"/>
  <c r="AE5954" i="83"/>
  <c r="AD5954" i="83"/>
  <c r="AD5957" i="83" s="1"/>
  <c r="AC5954" i="83"/>
  <c r="AB5954" i="83"/>
  <c r="AA5954" i="83"/>
  <c r="Z5954" i="83"/>
  <c r="AR5957" i="83" s="1"/>
  <c r="Y5954" i="83"/>
  <c r="Y5957" i="83" s="1"/>
  <c r="AJ5953" i="83"/>
  <c r="AI5953" i="83"/>
  <c r="AH5953" i="83"/>
  <c r="AG5953" i="83"/>
  <c r="AF5953" i="83"/>
  <c r="AE5953" i="83"/>
  <c r="CC5927" i="83" s="1"/>
  <c r="AD5953" i="83"/>
  <c r="AC5953" i="83"/>
  <c r="AQ5952" i="83"/>
  <c r="AQ5951" i="83"/>
  <c r="AQ5950" i="83"/>
  <c r="AQ5949" i="83"/>
  <c r="AQ5948" i="83"/>
  <c r="AQ5947" i="83"/>
  <c r="AQ5946" i="83"/>
  <c r="AQ5945" i="83"/>
  <c r="AQ5944" i="83"/>
  <c r="AQ5943" i="83"/>
  <c r="AQ5942" i="83"/>
  <c r="AQ5941" i="83"/>
  <c r="AQ5940" i="83"/>
  <c r="AQ5939" i="83"/>
  <c r="AQ5938" i="83"/>
  <c r="AQ5937" i="83"/>
  <c r="AQ5936" i="83"/>
  <c r="AQ5935" i="83"/>
  <c r="AQ5934" i="83"/>
  <c r="AQ5933" i="83"/>
  <c r="Z5910" i="83"/>
  <c r="AJ5907" i="83"/>
  <c r="AI5907" i="83"/>
  <c r="AH5907" i="83"/>
  <c r="AH5910" i="83" s="1"/>
  <c r="AG5907" i="83"/>
  <c r="AG5910" i="83" s="1"/>
  <c r="AF5907" i="83"/>
  <c r="BE5880" i="83" s="1"/>
  <c r="AE5907" i="83"/>
  <c r="AD5907" i="83"/>
  <c r="AD5910" i="83" s="1"/>
  <c r="AC5907" i="83"/>
  <c r="AC5910" i="83" s="1"/>
  <c r="AB5907" i="83"/>
  <c r="AA5907" i="83"/>
  <c r="Z5907" i="83"/>
  <c r="AR5910" i="83" s="1"/>
  <c r="Y5907" i="83"/>
  <c r="Y5910" i="83" s="1"/>
  <c r="AJ5906" i="83"/>
  <c r="AI5906" i="83"/>
  <c r="AH5906" i="83"/>
  <c r="AG5906" i="83"/>
  <c r="AF5906" i="83"/>
  <c r="CD5880" i="83" s="1"/>
  <c r="AE5906" i="83"/>
  <c r="AD5906" i="83"/>
  <c r="AC5906" i="83"/>
  <c r="AQ5905" i="83"/>
  <c r="AQ5904" i="83"/>
  <c r="AQ5903" i="83"/>
  <c r="AQ5902" i="83"/>
  <c r="AQ5901" i="83"/>
  <c r="AQ5900" i="83"/>
  <c r="AQ5899" i="83"/>
  <c r="AQ5898" i="83"/>
  <c r="AQ5897" i="83"/>
  <c r="AQ5896" i="83"/>
  <c r="AQ5895" i="83"/>
  <c r="AQ5894" i="83"/>
  <c r="AQ5893" i="83"/>
  <c r="AQ5892" i="83"/>
  <c r="AQ5891" i="83"/>
  <c r="AQ5890" i="83"/>
  <c r="AQ5889" i="83"/>
  <c r="AQ5888" i="83"/>
  <c r="AQ5887" i="83"/>
  <c r="AQ5886" i="83"/>
  <c r="AJ5860" i="83"/>
  <c r="AI5860" i="83"/>
  <c r="AI5863" i="83" s="1"/>
  <c r="AH5860" i="83"/>
  <c r="AH5863" i="83" s="1"/>
  <c r="AG5860" i="83"/>
  <c r="AG5863" i="83" s="1"/>
  <c r="AF5860" i="83"/>
  <c r="AE5860" i="83"/>
  <c r="AE5863" i="83" s="1"/>
  <c r="AD5860" i="83"/>
  <c r="AD5863" i="83" s="1"/>
  <c r="AC5860" i="83"/>
  <c r="AC5863" i="83" s="1"/>
  <c r="AB5860" i="83"/>
  <c r="AA5860" i="83"/>
  <c r="AS5862" i="83" s="1"/>
  <c r="Z5860" i="83"/>
  <c r="AR5863" i="83" s="1"/>
  <c r="Y5860" i="83"/>
  <c r="Y5863" i="83" s="1"/>
  <c r="AJ5859" i="83"/>
  <c r="AI5859" i="83"/>
  <c r="AH5859" i="83"/>
  <c r="AG5859" i="83"/>
  <c r="AF5859" i="83"/>
  <c r="AE5859" i="83"/>
  <c r="AD5859" i="83"/>
  <c r="AC5859" i="83"/>
  <c r="AQ5858" i="83"/>
  <c r="AQ5857" i="83"/>
  <c r="AQ5856" i="83"/>
  <c r="AQ5855" i="83"/>
  <c r="AQ5854" i="83"/>
  <c r="AQ5853" i="83"/>
  <c r="AQ5852" i="83"/>
  <c r="AQ5851" i="83"/>
  <c r="AQ5850" i="83"/>
  <c r="AQ5849" i="83"/>
  <c r="AQ5848" i="83"/>
  <c r="AQ5847" i="83"/>
  <c r="AQ5846" i="83"/>
  <c r="AQ5845" i="83"/>
  <c r="AQ5844" i="83"/>
  <c r="AQ5843" i="83"/>
  <c r="AQ5842" i="83"/>
  <c r="AQ5841" i="83"/>
  <c r="AQ5840" i="83"/>
  <c r="AQ5839" i="83"/>
  <c r="AJ5813" i="83"/>
  <c r="AI5813" i="83"/>
  <c r="AI5816" i="83" s="1"/>
  <c r="AH5813" i="83"/>
  <c r="AH5816" i="83" s="1"/>
  <c r="AG5813" i="83"/>
  <c r="AG5816" i="83" s="1"/>
  <c r="AF5813" i="83"/>
  <c r="AE5813" i="83"/>
  <c r="AD5813" i="83"/>
  <c r="AD5816" i="83" s="1"/>
  <c r="AC5813" i="83"/>
  <c r="AB5813" i="83"/>
  <c r="AA5813" i="83"/>
  <c r="AS5815" i="83" s="1"/>
  <c r="Z5813" i="83"/>
  <c r="Y5813" i="83"/>
  <c r="Y5816" i="83" s="1"/>
  <c r="AJ5812" i="83"/>
  <c r="AI5812" i="83"/>
  <c r="AH5812" i="83"/>
  <c r="AG5812" i="83"/>
  <c r="AF5812" i="83"/>
  <c r="AE5812" i="83"/>
  <c r="CC5786" i="83" s="1"/>
  <c r="AD5812" i="83"/>
  <c r="AC5812" i="83"/>
  <c r="AQ5811" i="83"/>
  <c r="AQ5810" i="83"/>
  <c r="AQ5809" i="83"/>
  <c r="AQ5808" i="83"/>
  <c r="AQ5807" i="83"/>
  <c r="AQ5806" i="83"/>
  <c r="AQ5805" i="83"/>
  <c r="AQ5804" i="83"/>
  <c r="AQ5803" i="83"/>
  <c r="AQ5802" i="83"/>
  <c r="AQ5801" i="83"/>
  <c r="AQ5800" i="83"/>
  <c r="AQ5799" i="83"/>
  <c r="AQ5798" i="83"/>
  <c r="AQ5797" i="83"/>
  <c r="AQ5796" i="83"/>
  <c r="AQ5795" i="83"/>
  <c r="AQ5794" i="83"/>
  <c r="AQ5793" i="83"/>
  <c r="AQ5792" i="83"/>
  <c r="AJ5766" i="83"/>
  <c r="BI5739" i="83" s="1"/>
  <c r="AI5766" i="83"/>
  <c r="AI5769" i="83" s="1"/>
  <c r="AH5766" i="83"/>
  <c r="AH5769" i="83" s="1"/>
  <c r="AG5766" i="83"/>
  <c r="AG5769" i="83" s="1"/>
  <c r="AF5766" i="83"/>
  <c r="BE5739" i="83" s="1"/>
  <c r="AE5766" i="83"/>
  <c r="AD5766" i="83"/>
  <c r="AD5769" i="83" s="1"/>
  <c r="AC5766" i="83"/>
  <c r="AB5766" i="83"/>
  <c r="AA5766" i="83"/>
  <c r="Z5766" i="83"/>
  <c r="AR5769" i="83" s="1"/>
  <c r="Y5766" i="83"/>
  <c r="Y5769" i="83" s="1"/>
  <c r="AJ5765" i="83"/>
  <c r="CH5739" i="83" s="1"/>
  <c r="AI5765" i="83"/>
  <c r="AH5765" i="83"/>
  <c r="AG5765" i="83"/>
  <c r="AF5765" i="83"/>
  <c r="CD5739" i="83" s="1"/>
  <c r="AE5765" i="83"/>
  <c r="AD5765" i="83"/>
  <c r="AC5765" i="83"/>
  <c r="AQ5764" i="83"/>
  <c r="AQ5763" i="83"/>
  <c r="AQ5762" i="83"/>
  <c r="AQ5761" i="83"/>
  <c r="AQ5760" i="83"/>
  <c r="AQ5759" i="83"/>
  <c r="AQ5758" i="83"/>
  <c r="AQ5757" i="83"/>
  <c r="AQ5756" i="83"/>
  <c r="AQ5755" i="83"/>
  <c r="AQ5754" i="83"/>
  <c r="AQ5753" i="83"/>
  <c r="AQ5752" i="83"/>
  <c r="AQ5751" i="83"/>
  <c r="AQ5750" i="83"/>
  <c r="AQ5749" i="83"/>
  <c r="AQ5748" i="83"/>
  <c r="AQ5747" i="83"/>
  <c r="AQ5746" i="83"/>
  <c r="AQ5745" i="83"/>
  <c r="AJ5719" i="83"/>
  <c r="AI5719" i="83"/>
  <c r="AI5722" i="83" s="1"/>
  <c r="AH5719" i="83"/>
  <c r="AH5722" i="83" s="1"/>
  <c r="AG5719" i="83"/>
  <c r="AG5722" i="83" s="1"/>
  <c r="AF5719" i="83"/>
  <c r="BE5692" i="83" s="1"/>
  <c r="K179" i="56" s="1"/>
  <c r="AE5719" i="83"/>
  <c r="AD5719" i="83"/>
  <c r="AD5722" i="83" s="1"/>
  <c r="AC5719" i="83"/>
  <c r="AC5722" i="83" s="1"/>
  <c r="AB5719" i="83"/>
  <c r="AA5719" i="83"/>
  <c r="AS5721" i="83" s="1"/>
  <c r="Z5719" i="83"/>
  <c r="AR5722" i="83" s="1"/>
  <c r="Y5719" i="83"/>
  <c r="Y5722" i="83" s="1"/>
  <c r="AJ5718" i="83"/>
  <c r="AI5718" i="83"/>
  <c r="AH5718" i="83"/>
  <c r="AG5718" i="83"/>
  <c r="AF5718" i="83"/>
  <c r="CD5692" i="83" s="1"/>
  <c r="AJ179" i="56" s="1"/>
  <c r="AE5718" i="83"/>
  <c r="CC5692" i="83" s="1"/>
  <c r="AI179" i="56" s="1"/>
  <c r="AI194" i="56" s="1"/>
  <c r="AD5718" i="83"/>
  <c r="AC5718" i="83"/>
  <c r="AQ5717" i="83"/>
  <c r="AQ5716" i="83"/>
  <c r="AQ5715" i="83"/>
  <c r="AQ5714" i="83"/>
  <c r="AQ5713" i="83"/>
  <c r="AQ5712" i="83"/>
  <c r="AQ5711" i="83"/>
  <c r="AQ5710" i="83"/>
  <c r="AQ5709" i="83"/>
  <c r="AQ5708" i="83"/>
  <c r="AQ5707" i="83"/>
  <c r="AQ5706" i="83"/>
  <c r="AQ5705" i="83"/>
  <c r="AQ5704" i="83"/>
  <c r="AQ5703" i="83"/>
  <c r="AQ5702" i="83"/>
  <c r="AQ5701" i="83"/>
  <c r="AQ5700" i="83"/>
  <c r="AQ5699" i="83"/>
  <c r="AQ5698" i="83"/>
  <c r="Z5675" i="83"/>
  <c r="AJ5672" i="83"/>
  <c r="AI5672" i="83"/>
  <c r="AH5672" i="83"/>
  <c r="AH5675" i="83" s="1"/>
  <c r="AG5672" i="83"/>
  <c r="AG5675" i="83" s="1"/>
  <c r="AF5672" i="83"/>
  <c r="BE5645" i="83" s="1"/>
  <c r="K178" i="56" s="1"/>
  <c r="AE5672" i="83"/>
  <c r="AD5672" i="83"/>
  <c r="AD5675" i="83" s="1"/>
  <c r="AC5672" i="83"/>
  <c r="AB5672" i="83"/>
  <c r="AA5672" i="83"/>
  <c r="Z5672" i="83"/>
  <c r="Y5672" i="83"/>
  <c r="Y5675" i="83" s="1"/>
  <c r="AJ5671" i="83"/>
  <c r="AI5671" i="83"/>
  <c r="AH5671" i="83"/>
  <c r="AG5671" i="83"/>
  <c r="AF5671" i="83"/>
  <c r="CD5645" i="83" s="1"/>
  <c r="AJ178" i="56" s="1"/>
  <c r="AE5671" i="83"/>
  <c r="AD5671" i="83"/>
  <c r="AC5671" i="83"/>
  <c r="AQ5670" i="83"/>
  <c r="AQ5669" i="83"/>
  <c r="AQ5668" i="83"/>
  <c r="AQ5667" i="83"/>
  <c r="AQ5666" i="83"/>
  <c r="AQ5665" i="83"/>
  <c r="AQ5664" i="83"/>
  <c r="AQ5663" i="83"/>
  <c r="AQ5662" i="83"/>
  <c r="AQ5661" i="83"/>
  <c r="AQ5660" i="83"/>
  <c r="AQ5659" i="83"/>
  <c r="AQ5658" i="83"/>
  <c r="AQ5657" i="83"/>
  <c r="AQ5656" i="83"/>
  <c r="AQ5655" i="83"/>
  <c r="AQ5654" i="83"/>
  <c r="AQ5653" i="83"/>
  <c r="AQ5652" i="83"/>
  <c r="AQ5651" i="83"/>
  <c r="AJ5625" i="83"/>
  <c r="AI5625" i="83"/>
  <c r="AI5628" i="83" s="1"/>
  <c r="AH5625" i="83"/>
  <c r="AH5628" i="83" s="1"/>
  <c r="AG5625" i="83"/>
  <c r="AG5628" i="83" s="1"/>
  <c r="AF5625" i="83"/>
  <c r="BE5598" i="83" s="1"/>
  <c r="AE5625" i="83"/>
  <c r="AE5628" i="83" s="1"/>
  <c r="AD5625" i="83"/>
  <c r="AD5628" i="83" s="1"/>
  <c r="AC5625" i="83"/>
  <c r="AB5625" i="83"/>
  <c r="AA5625" i="83"/>
  <c r="AS5627" i="83" s="1"/>
  <c r="AS5628" i="83" s="1"/>
  <c r="Z5625" i="83"/>
  <c r="Y5625" i="83"/>
  <c r="Y5628" i="83" s="1"/>
  <c r="AJ5624" i="83"/>
  <c r="AI5624" i="83"/>
  <c r="AH5624" i="83"/>
  <c r="AG5624" i="83"/>
  <c r="AF5624" i="83"/>
  <c r="CD5598" i="83" s="1"/>
  <c r="AE5624" i="83"/>
  <c r="AD5624" i="83"/>
  <c r="AC5624" i="83"/>
  <c r="AQ5623" i="83"/>
  <c r="AQ5622" i="83"/>
  <c r="AQ5621" i="83"/>
  <c r="AQ5620" i="83"/>
  <c r="AQ5619" i="83"/>
  <c r="AQ5618" i="83"/>
  <c r="AQ5617" i="83"/>
  <c r="AQ5616" i="83"/>
  <c r="AQ5615" i="83"/>
  <c r="AQ5614" i="83"/>
  <c r="AQ5613" i="83"/>
  <c r="AQ5612" i="83"/>
  <c r="AQ5611" i="83"/>
  <c r="AQ5610" i="83"/>
  <c r="AQ5609" i="83"/>
  <c r="AQ5608" i="83"/>
  <c r="AQ5607" i="83"/>
  <c r="AQ5606" i="83"/>
  <c r="AQ5605" i="83"/>
  <c r="AQ5604" i="83"/>
  <c r="AJ5578" i="83"/>
  <c r="AI5578" i="83"/>
  <c r="AH5578" i="83"/>
  <c r="AH5581" i="83" s="1"/>
  <c r="AG5578" i="83"/>
  <c r="AG5581" i="83" s="1"/>
  <c r="AF5578" i="83"/>
  <c r="BE5551" i="83" s="1"/>
  <c r="K176" i="56" s="1"/>
  <c r="AE5578" i="83"/>
  <c r="AD5578" i="83"/>
  <c r="AD5581" i="83" s="1"/>
  <c r="AC5578" i="83"/>
  <c r="AB5578" i="83"/>
  <c r="AA5578" i="83"/>
  <c r="AS5580" i="83" s="1"/>
  <c r="Z5578" i="83"/>
  <c r="Z5581" i="83" s="1"/>
  <c r="Y5578" i="83"/>
  <c r="Y5581" i="83" s="1"/>
  <c r="AJ5577" i="83"/>
  <c r="AI5577" i="83"/>
  <c r="AH5577" i="83"/>
  <c r="AG5577" i="83"/>
  <c r="AF5577" i="83"/>
  <c r="CD5551" i="83" s="1"/>
  <c r="AJ176" i="56" s="1"/>
  <c r="AE5577" i="83"/>
  <c r="AD5577" i="83"/>
  <c r="AC5577" i="83"/>
  <c r="AQ5576" i="83"/>
  <c r="AQ5575" i="83"/>
  <c r="AQ5574" i="83"/>
  <c r="AQ5573" i="83"/>
  <c r="AQ5572" i="83"/>
  <c r="AQ5571" i="83"/>
  <c r="AQ5570" i="83"/>
  <c r="AQ5569" i="83"/>
  <c r="AQ5568" i="83"/>
  <c r="AQ5567" i="83"/>
  <c r="AQ5566" i="83"/>
  <c r="AQ5565" i="83"/>
  <c r="AQ5564" i="83"/>
  <c r="AQ5563" i="83"/>
  <c r="AQ5562" i="83"/>
  <c r="AQ5561" i="83"/>
  <c r="AQ5560" i="83"/>
  <c r="AQ5559" i="83"/>
  <c r="AQ5558" i="83"/>
  <c r="AQ5557" i="83"/>
  <c r="AJ5531" i="83"/>
  <c r="AI5531" i="83"/>
  <c r="AI5534" i="83" s="1"/>
  <c r="AH5531" i="83"/>
  <c r="AH5534" i="83" s="1"/>
  <c r="AG5531" i="83"/>
  <c r="AG5534" i="83" s="1"/>
  <c r="AF5531" i="83"/>
  <c r="AE5531" i="83"/>
  <c r="AD5531" i="83"/>
  <c r="AD5534" i="83" s="1"/>
  <c r="AC5531" i="83"/>
  <c r="AB5531" i="83"/>
  <c r="AA5531" i="83"/>
  <c r="Z5531" i="83"/>
  <c r="Y5531" i="83"/>
  <c r="Y5534" i="83" s="1"/>
  <c r="AJ5530" i="83"/>
  <c r="AI5530" i="83"/>
  <c r="AH5530" i="83"/>
  <c r="AG5530" i="83"/>
  <c r="AF5530" i="83"/>
  <c r="AE5530" i="83"/>
  <c r="CC5504" i="83" s="1"/>
  <c r="AD5530" i="83"/>
  <c r="AC5530" i="83"/>
  <c r="AQ5529" i="83"/>
  <c r="AQ5528" i="83"/>
  <c r="AQ5527" i="83"/>
  <c r="AQ5526" i="83"/>
  <c r="AQ5525" i="83"/>
  <c r="AQ5524" i="83"/>
  <c r="AQ5523" i="83"/>
  <c r="AQ5522" i="83"/>
  <c r="AQ5521" i="83"/>
  <c r="AQ5520" i="83"/>
  <c r="AQ5519" i="83"/>
  <c r="AQ5518" i="83"/>
  <c r="AQ5517" i="83"/>
  <c r="AQ5516" i="83"/>
  <c r="AQ5515" i="83"/>
  <c r="AQ5514" i="83"/>
  <c r="AQ5513" i="83"/>
  <c r="AQ5512" i="83"/>
  <c r="AQ5511" i="83"/>
  <c r="AQ5510" i="83"/>
  <c r="AJ5484" i="83"/>
  <c r="AI5484" i="83"/>
  <c r="AI5487" i="83" s="1"/>
  <c r="AH5484" i="83"/>
  <c r="AH5487" i="83" s="1"/>
  <c r="AG5484" i="83"/>
  <c r="AG5487" i="83" s="1"/>
  <c r="AF5484" i="83"/>
  <c r="AE5484" i="83"/>
  <c r="AD5484" i="83"/>
  <c r="AD5487" i="83" s="1"/>
  <c r="AC5484" i="83"/>
  <c r="AB5484" i="83"/>
  <c r="AA5484" i="83"/>
  <c r="AS5486" i="83" s="1"/>
  <c r="Z5484" i="83"/>
  <c r="Z5487" i="83" s="1"/>
  <c r="Y5484" i="83"/>
  <c r="Y5487" i="83" s="1"/>
  <c r="AJ5483" i="83"/>
  <c r="AI5483" i="83"/>
  <c r="AH5483" i="83"/>
  <c r="AG5483" i="83"/>
  <c r="AF5483" i="83"/>
  <c r="AE5483" i="83"/>
  <c r="CC5457" i="83" s="1"/>
  <c r="AD5483" i="83"/>
  <c r="AC5483" i="83"/>
  <c r="AQ5482" i="83"/>
  <c r="AQ5481" i="83"/>
  <c r="AQ5480" i="83"/>
  <c r="AQ5479" i="83"/>
  <c r="AQ5478" i="83"/>
  <c r="AQ5477" i="83"/>
  <c r="AQ5476" i="83"/>
  <c r="AQ5475" i="83"/>
  <c r="AQ5474" i="83"/>
  <c r="AQ5473" i="83"/>
  <c r="AQ5472" i="83"/>
  <c r="AQ5471" i="83"/>
  <c r="AQ5470" i="83"/>
  <c r="AQ5469" i="83"/>
  <c r="AQ5468" i="83"/>
  <c r="AQ5467" i="83"/>
  <c r="AQ5466" i="83"/>
  <c r="AQ5465" i="83"/>
  <c r="AQ5464" i="83"/>
  <c r="AQ5463" i="83"/>
  <c r="AE5440" i="83"/>
  <c r="AJ5437" i="83"/>
  <c r="AI5437" i="83"/>
  <c r="AH5437" i="83"/>
  <c r="AH5440" i="83" s="1"/>
  <c r="AG5437" i="83"/>
  <c r="AG5440" i="83" s="1"/>
  <c r="AF5437" i="83"/>
  <c r="AE5437" i="83"/>
  <c r="AD5437" i="83"/>
  <c r="AD5440" i="83" s="1"/>
  <c r="AC5437" i="83"/>
  <c r="AB5437" i="83"/>
  <c r="AA5437" i="83"/>
  <c r="Z5437" i="83"/>
  <c r="Z5440" i="83" s="1"/>
  <c r="Y5437" i="83"/>
  <c r="Y5440" i="83" s="1"/>
  <c r="AJ5436" i="83"/>
  <c r="AI5436" i="83"/>
  <c r="AH5436" i="83"/>
  <c r="AG5436" i="83"/>
  <c r="AF5436" i="83"/>
  <c r="AE5436" i="83"/>
  <c r="AD5436" i="83"/>
  <c r="AC5436" i="83"/>
  <c r="AQ5435" i="83"/>
  <c r="AQ5434" i="83"/>
  <c r="AQ5433" i="83"/>
  <c r="AQ5432" i="83"/>
  <c r="AQ5431" i="83"/>
  <c r="AQ5430" i="83"/>
  <c r="AQ5429" i="83"/>
  <c r="AQ5428" i="83"/>
  <c r="AQ5427" i="83"/>
  <c r="AQ5426" i="83"/>
  <c r="AQ5425" i="83"/>
  <c r="AQ5424" i="83"/>
  <c r="AQ5423" i="83"/>
  <c r="AQ5422" i="83"/>
  <c r="AQ5421" i="83"/>
  <c r="AQ5420" i="83"/>
  <c r="AQ5419" i="83"/>
  <c r="AQ5418" i="83"/>
  <c r="AQ5417" i="83"/>
  <c r="AQ5416" i="83"/>
  <c r="AJ5390" i="83"/>
  <c r="AI5390" i="83"/>
  <c r="AI5393" i="83" s="1"/>
  <c r="AH5390" i="83"/>
  <c r="AH5393" i="83" s="1"/>
  <c r="AG5390" i="83"/>
  <c r="AG5393" i="83" s="1"/>
  <c r="AF5390" i="83"/>
  <c r="BE5363" i="83" s="1"/>
  <c r="K172" i="56" s="1"/>
  <c r="AE5390" i="83"/>
  <c r="AD5390" i="83"/>
  <c r="AD5393" i="83" s="1"/>
  <c r="AC5390" i="83"/>
  <c r="AB5390" i="83"/>
  <c r="AA5390" i="83"/>
  <c r="AS5392" i="83" s="1"/>
  <c r="Z5390" i="83"/>
  <c r="Z5393" i="83" s="1"/>
  <c r="Y5390" i="83"/>
  <c r="Y5393" i="83" s="1"/>
  <c r="AJ5389" i="83"/>
  <c r="AI5389" i="83"/>
  <c r="AH5389" i="83"/>
  <c r="AG5389" i="83"/>
  <c r="AF5389" i="83"/>
  <c r="CD5363" i="83" s="1"/>
  <c r="AJ172" i="56" s="1"/>
  <c r="AE5389" i="83"/>
  <c r="AD5389" i="83"/>
  <c r="AC5389" i="83"/>
  <c r="AQ5388" i="83"/>
  <c r="AQ5387" i="83"/>
  <c r="AQ5386" i="83"/>
  <c r="AQ5385" i="83"/>
  <c r="AQ5384" i="83"/>
  <c r="AQ5383" i="83"/>
  <c r="AQ5382" i="83"/>
  <c r="AQ5381" i="83"/>
  <c r="AQ5380" i="83"/>
  <c r="AQ5379" i="83"/>
  <c r="AQ5378" i="83"/>
  <c r="AQ5377" i="83"/>
  <c r="AQ5376" i="83"/>
  <c r="AQ5375" i="83"/>
  <c r="AQ5374" i="83"/>
  <c r="AQ5373" i="83"/>
  <c r="AQ5372" i="83"/>
  <c r="AQ5371" i="83"/>
  <c r="AQ5370" i="83"/>
  <c r="AQ5369" i="83"/>
  <c r="AH5346" i="83"/>
  <c r="AJ5343" i="83"/>
  <c r="AI5346" i="83" s="1"/>
  <c r="AI5343" i="83"/>
  <c r="AH5343" i="83"/>
  <c r="AG5343" i="83"/>
  <c r="AG5346" i="83" s="1"/>
  <c r="AF5343" i="83"/>
  <c r="AE5343" i="83"/>
  <c r="AD5343" i="83"/>
  <c r="AD5346" i="83" s="1"/>
  <c r="AC5343" i="83"/>
  <c r="AC5344" i="83" s="1"/>
  <c r="AB5343" i="83"/>
  <c r="AA5343" i="83"/>
  <c r="Z5343" i="83"/>
  <c r="Y5343" i="83"/>
  <c r="Y5346" i="83" s="1"/>
  <c r="AJ5342" i="83"/>
  <c r="AI5342" i="83"/>
  <c r="AH5342" i="83"/>
  <c r="AG5342" i="83"/>
  <c r="AF5342" i="83"/>
  <c r="AE5342" i="83"/>
  <c r="AD5342" i="83"/>
  <c r="AC5342" i="83"/>
  <c r="AQ5341" i="83"/>
  <c r="AQ5340" i="83"/>
  <c r="AQ5339" i="83"/>
  <c r="AQ5338" i="83"/>
  <c r="AQ5337" i="83"/>
  <c r="AQ5336" i="83"/>
  <c r="AQ5335" i="83"/>
  <c r="AQ5334" i="83"/>
  <c r="AQ5333" i="83"/>
  <c r="AQ5332" i="83"/>
  <c r="AQ5331" i="83"/>
  <c r="AQ5330" i="83"/>
  <c r="AQ5329" i="83"/>
  <c r="AQ5328" i="83"/>
  <c r="AQ5327" i="83"/>
  <c r="AQ5326" i="83"/>
  <c r="AQ5325" i="83"/>
  <c r="AQ5324" i="83"/>
  <c r="AQ5323" i="83"/>
  <c r="AQ5322" i="83"/>
  <c r="AJ5296" i="83"/>
  <c r="AI5296" i="83"/>
  <c r="AI5299" i="83" s="1"/>
  <c r="AH5296" i="83"/>
  <c r="AH5299" i="83" s="1"/>
  <c r="AG5296" i="83"/>
  <c r="AG5299" i="83" s="1"/>
  <c r="AF5296" i="83"/>
  <c r="BE5269" i="83" s="1"/>
  <c r="K170" i="56" s="1"/>
  <c r="AE5296" i="83"/>
  <c r="AD5296" i="83"/>
  <c r="AD5299" i="83" s="1"/>
  <c r="AC5296" i="83"/>
  <c r="AB5296" i="83"/>
  <c r="AA5296" i="83"/>
  <c r="AS5298" i="83" s="1"/>
  <c r="Z5296" i="83"/>
  <c r="Z5299" i="83" s="1"/>
  <c r="Y5296" i="83"/>
  <c r="Y5299" i="83" s="1"/>
  <c r="AJ5295" i="83"/>
  <c r="AI5295" i="83"/>
  <c r="AH5295" i="83"/>
  <c r="AG5295" i="83"/>
  <c r="AF5295" i="83"/>
  <c r="CD5269" i="83" s="1"/>
  <c r="AJ170" i="56" s="1"/>
  <c r="AE5295" i="83"/>
  <c r="AD5295" i="83"/>
  <c r="AC5295" i="83"/>
  <c r="AQ5294" i="83"/>
  <c r="AQ5293" i="83"/>
  <c r="AQ5292" i="83"/>
  <c r="AQ5291" i="83"/>
  <c r="AQ5290" i="83"/>
  <c r="AQ5289" i="83"/>
  <c r="AQ5288" i="83"/>
  <c r="AQ5287" i="83"/>
  <c r="AQ5286" i="83"/>
  <c r="AQ5285" i="83"/>
  <c r="AQ5284" i="83"/>
  <c r="AQ5283" i="83"/>
  <c r="AQ5282" i="83"/>
  <c r="AQ5281" i="83"/>
  <c r="AQ5280" i="83"/>
  <c r="AQ5279" i="83"/>
  <c r="AQ5278" i="83"/>
  <c r="AQ5277" i="83"/>
  <c r="AQ5276" i="83"/>
  <c r="AQ5275" i="83"/>
  <c r="AJ5249" i="83"/>
  <c r="AI5249" i="83"/>
  <c r="AH5249" i="83"/>
  <c r="AH5252" i="83" s="1"/>
  <c r="AG5249" i="83"/>
  <c r="AG5252" i="83" s="1"/>
  <c r="AF5249" i="83"/>
  <c r="BE5222" i="83" s="1"/>
  <c r="K169" i="56" s="1"/>
  <c r="AE5249" i="83"/>
  <c r="AD5249" i="83"/>
  <c r="AD5252" i="83" s="1"/>
  <c r="AC5249" i="83"/>
  <c r="AC5252" i="83" s="1"/>
  <c r="AB5249" i="83"/>
  <c r="AA5249" i="83"/>
  <c r="Z5249" i="83"/>
  <c r="AR5252" i="83" s="1"/>
  <c r="Y5249" i="83"/>
  <c r="Y5252" i="83" s="1"/>
  <c r="AJ5248" i="83"/>
  <c r="AI5248" i="83"/>
  <c r="AH5248" i="83"/>
  <c r="AG5248" i="83"/>
  <c r="AF5248" i="83"/>
  <c r="CD5222" i="83" s="1"/>
  <c r="AJ169" i="56" s="1"/>
  <c r="AE5248" i="83"/>
  <c r="AD5248" i="83"/>
  <c r="AC5248" i="83"/>
  <c r="AQ5247" i="83"/>
  <c r="AQ5246" i="83"/>
  <c r="AQ5245" i="83"/>
  <c r="AQ5244" i="83"/>
  <c r="AQ5243" i="83"/>
  <c r="AQ5242" i="83"/>
  <c r="AQ5241" i="83"/>
  <c r="AQ5240" i="83"/>
  <c r="AQ5239" i="83"/>
  <c r="AQ5238" i="83"/>
  <c r="AQ5237" i="83"/>
  <c r="AQ5236" i="83"/>
  <c r="AQ5235" i="83"/>
  <c r="AQ5234" i="83"/>
  <c r="AQ5233" i="83"/>
  <c r="AQ5232" i="83"/>
  <c r="AQ5231" i="83"/>
  <c r="AQ5230" i="83"/>
  <c r="AQ5229" i="83"/>
  <c r="AQ5228" i="83"/>
  <c r="AJ5202" i="83"/>
  <c r="AI5202" i="83"/>
  <c r="AI5205" i="83" s="1"/>
  <c r="AH5202" i="83"/>
  <c r="AH5205" i="83" s="1"/>
  <c r="AG5202" i="83"/>
  <c r="AG5205" i="83" s="1"/>
  <c r="AF5202" i="83"/>
  <c r="BE5175" i="83" s="1"/>
  <c r="K168" i="56" s="1"/>
  <c r="AE5202" i="83"/>
  <c r="AD5202" i="83"/>
  <c r="AD5205" i="83" s="1"/>
  <c r="AC5202" i="83"/>
  <c r="AB5202" i="83"/>
  <c r="AA5202" i="83"/>
  <c r="AS5204" i="83" s="1"/>
  <c r="Z5202" i="83"/>
  <c r="Z5205" i="83" s="1"/>
  <c r="Y5202" i="83"/>
  <c r="Y5205" i="83" s="1"/>
  <c r="AJ5201" i="83"/>
  <c r="AI5201" i="83"/>
  <c r="AH5201" i="83"/>
  <c r="AG5201" i="83"/>
  <c r="AF5201" i="83"/>
  <c r="CD5175" i="83" s="1"/>
  <c r="AJ168" i="56" s="1"/>
  <c r="AE5201" i="83"/>
  <c r="AD5201" i="83"/>
  <c r="AC5201" i="83"/>
  <c r="AQ5200" i="83"/>
  <c r="AQ5199" i="83"/>
  <c r="AQ5198" i="83"/>
  <c r="AQ5197" i="83"/>
  <c r="AQ5196" i="83"/>
  <c r="AQ5195" i="83"/>
  <c r="AQ5194" i="83"/>
  <c r="AQ5193" i="83"/>
  <c r="AQ5192" i="83"/>
  <c r="AQ5191" i="83"/>
  <c r="AQ5190" i="83"/>
  <c r="AQ5189" i="83"/>
  <c r="AQ5188" i="83"/>
  <c r="AQ5187" i="83"/>
  <c r="AQ5186" i="83"/>
  <c r="AQ5185" i="83"/>
  <c r="AQ5184" i="83"/>
  <c r="AQ5183" i="83"/>
  <c r="AQ5182" i="83"/>
  <c r="AQ5181" i="83"/>
  <c r="AE5158" i="83"/>
  <c r="AJ5155" i="83"/>
  <c r="AI5155" i="83"/>
  <c r="AI5158" i="83" s="1"/>
  <c r="AH5155" i="83"/>
  <c r="AH5158" i="83" s="1"/>
  <c r="AG5155" i="83"/>
  <c r="AG5158" i="83" s="1"/>
  <c r="AF5155" i="83"/>
  <c r="AE5155" i="83"/>
  <c r="AD5155" i="83"/>
  <c r="AD5158" i="83" s="1"/>
  <c r="AC5155" i="83"/>
  <c r="AB5155" i="83"/>
  <c r="AA5155" i="83"/>
  <c r="AS5157" i="83" s="1"/>
  <c r="Z5155" i="83"/>
  <c r="Z5158" i="83" s="1"/>
  <c r="Y5155" i="83"/>
  <c r="Y5158" i="83" s="1"/>
  <c r="AJ5154" i="83"/>
  <c r="AI5154" i="83"/>
  <c r="AH5154" i="83"/>
  <c r="AG5154" i="83"/>
  <c r="AF5154" i="83"/>
  <c r="AE5154" i="83"/>
  <c r="AD5154" i="83"/>
  <c r="AC5154" i="83"/>
  <c r="AQ5153" i="83"/>
  <c r="AQ5152" i="83"/>
  <c r="AQ5151" i="83"/>
  <c r="AQ5150" i="83"/>
  <c r="AQ5149" i="83"/>
  <c r="AQ5148" i="83"/>
  <c r="AQ5147" i="83"/>
  <c r="AQ5146" i="83"/>
  <c r="AQ5145" i="83"/>
  <c r="AQ5144" i="83"/>
  <c r="AQ5143" i="83"/>
  <c r="AQ5142" i="83"/>
  <c r="AQ5141" i="83"/>
  <c r="AQ5140" i="83"/>
  <c r="AQ5139" i="83"/>
  <c r="AQ5138" i="83"/>
  <c r="AQ5137" i="83"/>
  <c r="AQ5136" i="83"/>
  <c r="AQ5135" i="83"/>
  <c r="AQ5134" i="83"/>
  <c r="Z5111" i="83"/>
  <c r="AJ5108" i="83"/>
  <c r="AI5108" i="83"/>
  <c r="AH5108" i="83"/>
  <c r="AH5111" i="83" s="1"/>
  <c r="AG5108" i="83"/>
  <c r="AG5111" i="83" s="1"/>
  <c r="AF5108" i="83"/>
  <c r="AE5108" i="83"/>
  <c r="AD5108" i="83"/>
  <c r="AD5111" i="83" s="1"/>
  <c r="AC5108" i="83"/>
  <c r="AB5108" i="83"/>
  <c r="AA5108" i="83"/>
  <c r="Z5108" i="83"/>
  <c r="Y5108" i="83"/>
  <c r="Y5111" i="83" s="1"/>
  <c r="AJ5107" i="83"/>
  <c r="AI5107" i="83"/>
  <c r="AH5107" i="83"/>
  <c r="AG5107" i="83"/>
  <c r="AF5107" i="83"/>
  <c r="AE5107" i="83"/>
  <c r="AD5107" i="83"/>
  <c r="AC5107" i="83"/>
  <c r="AQ5106" i="83"/>
  <c r="AQ5105" i="83"/>
  <c r="AQ5104" i="83"/>
  <c r="AQ5103" i="83"/>
  <c r="AQ5102" i="83"/>
  <c r="AQ5101" i="83"/>
  <c r="AQ5100" i="83"/>
  <c r="AQ5099" i="83"/>
  <c r="AQ5098" i="83"/>
  <c r="AQ5097" i="83"/>
  <c r="AQ5096" i="83"/>
  <c r="AQ5095" i="83"/>
  <c r="AQ5094" i="83"/>
  <c r="AQ5093" i="83"/>
  <c r="AQ5092" i="83"/>
  <c r="AQ5091" i="83"/>
  <c r="AQ5090" i="83"/>
  <c r="AQ5089" i="83"/>
  <c r="AQ5088" i="83"/>
  <c r="AQ5087" i="83"/>
  <c r="AH5064" i="83"/>
  <c r="AJ5061" i="83"/>
  <c r="BI5034" i="83" s="1"/>
  <c r="AI5061" i="83"/>
  <c r="AH5061" i="83"/>
  <c r="AG5061" i="83"/>
  <c r="AG5064" i="83" s="1"/>
  <c r="AF5061" i="83"/>
  <c r="BE5034" i="83" s="1"/>
  <c r="K165" i="56" s="1"/>
  <c r="AE5061" i="83"/>
  <c r="AD5061" i="83"/>
  <c r="AD5064" i="83" s="1"/>
  <c r="AC5061" i="83"/>
  <c r="AB5061" i="83"/>
  <c r="AA5061" i="83"/>
  <c r="AS5063" i="83" s="1"/>
  <c r="Z5061" i="83"/>
  <c r="Z5064" i="83" s="1"/>
  <c r="Y5061" i="83"/>
  <c r="Y5064" i="83" s="1"/>
  <c r="AJ5060" i="83"/>
  <c r="CH5034" i="83" s="1"/>
  <c r="AI5060" i="83"/>
  <c r="AH5060" i="83"/>
  <c r="AG5060" i="83"/>
  <c r="AF5060" i="83"/>
  <c r="CD5034" i="83" s="1"/>
  <c r="AJ165" i="56" s="1"/>
  <c r="AE5060" i="83"/>
  <c r="AD5060" i="83"/>
  <c r="AC5060" i="83"/>
  <c r="AQ5059" i="83"/>
  <c r="AQ5058" i="83"/>
  <c r="AQ5057" i="83"/>
  <c r="AQ5056" i="83"/>
  <c r="AQ5055" i="83"/>
  <c r="AQ5054" i="83"/>
  <c r="AQ5053" i="83"/>
  <c r="AQ5052" i="83"/>
  <c r="AQ5051" i="83"/>
  <c r="AQ5050" i="83"/>
  <c r="AQ5049" i="83"/>
  <c r="AQ5048" i="83"/>
  <c r="AQ5047" i="83"/>
  <c r="AQ5046" i="83"/>
  <c r="AQ5045" i="83"/>
  <c r="AQ5044" i="83"/>
  <c r="AQ5043" i="83"/>
  <c r="AQ5042" i="83"/>
  <c r="AQ5041" i="83"/>
  <c r="AQ5040" i="83"/>
  <c r="Z5017" i="83"/>
  <c r="AJ5014" i="83"/>
  <c r="AI5014" i="83"/>
  <c r="AH5014" i="83"/>
  <c r="AH5017" i="83" s="1"/>
  <c r="AG5014" i="83"/>
  <c r="AG5017" i="83" s="1"/>
  <c r="AF5014" i="83"/>
  <c r="BE4987" i="83" s="1"/>
  <c r="K164" i="56" s="1"/>
  <c r="AE5014" i="83"/>
  <c r="AD5014" i="83"/>
  <c r="AD5017" i="83" s="1"/>
  <c r="AC5014" i="83"/>
  <c r="AB5014" i="83"/>
  <c r="AA5014" i="83"/>
  <c r="Z5014" i="83"/>
  <c r="Y5014" i="83"/>
  <c r="Y5017" i="83" s="1"/>
  <c r="AJ5013" i="83"/>
  <c r="AI5013" i="83"/>
  <c r="AH5013" i="83"/>
  <c r="AG5013" i="83"/>
  <c r="AF5013" i="83"/>
  <c r="CD4987" i="83" s="1"/>
  <c r="AJ164" i="56" s="1"/>
  <c r="AE5013" i="83"/>
  <c r="AD5013" i="83"/>
  <c r="AC5013" i="83"/>
  <c r="AQ5012" i="83"/>
  <c r="AQ5011" i="83"/>
  <c r="AQ5010" i="83"/>
  <c r="AQ5009" i="83"/>
  <c r="AQ5008" i="83"/>
  <c r="AQ5007" i="83"/>
  <c r="AQ5006" i="83"/>
  <c r="AQ5005" i="83"/>
  <c r="AQ5004" i="83"/>
  <c r="AQ5003" i="83"/>
  <c r="AQ5002" i="83"/>
  <c r="AQ5001" i="83"/>
  <c r="AQ5000" i="83"/>
  <c r="AQ4999" i="83"/>
  <c r="AQ4998" i="83"/>
  <c r="AQ4997" i="83"/>
  <c r="AQ4996" i="83"/>
  <c r="AQ4995" i="83"/>
  <c r="AQ4994" i="83"/>
  <c r="AQ4993" i="83"/>
  <c r="AJ4967" i="83"/>
  <c r="AI4967" i="83"/>
  <c r="AI4970" i="83" s="1"/>
  <c r="AH4967" i="83"/>
  <c r="AH4970" i="83" s="1"/>
  <c r="AG4967" i="83"/>
  <c r="AG4970" i="83" s="1"/>
  <c r="AF4967" i="83"/>
  <c r="AE4967" i="83"/>
  <c r="AE4970" i="83" s="1"/>
  <c r="AD4967" i="83"/>
  <c r="AD4970" i="83" s="1"/>
  <c r="AC4967" i="83"/>
  <c r="AB4967" i="83"/>
  <c r="AA4967" i="83"/>
  <c r="AS4969" i="83" s="1"/>
  <c r="AS4970" i="83" s="1"/>
  <c r="Z4967" i="83"/>
  <c r="Z4970" i="83" s="1"/>
  <c r="Y4967" i="83"/>
  <c r="Y4970" i="83" s="1"/>
  <c r="AJ4966" i="83"/>
  <c r="AI4966" i="83"/>
  <c r="AH4966" i="83"/>
  <c r="AG4966" i="83"/>
  <c r="AF4966" i="83"/>
  <c r="AE4966" i="83"/>
  <c r="AD4966" i="83"/>
  <c r="AC4966" i="83"/>
  <c r="AQ4965" i="83"/>
  <c r="AQ4964" i="83"/>
  <c r="AQ4963" i="83"/>
  <c r="AQ4962" i="83"/>
  <c r="AQ4961" i="83"/>
  <c r="AQ4960" i="83"/>
  <c r="AQ4959" i="83"/>
  <c r="AQ4958" i="83"/>
  <c r="AQ4957" i="83"/>
  <c r="AQ4956" i="83"/>
  <c r="AQ4955" i="83"/>
  <c r="AQ4954" i="83"/>
  <c r="AQ4953" i="83"/>
  <c r="AQ4952" i="83"/>
  <c r="AQ4951" i="83"/>
  <c r="AQ4950" i="83"/>
  <c r="AQ4949" i="83"/>
  <c r="AQ4948" i="83"/>
  <c r="AQ4947" i="83"/>
  <c r="AQ4946" i="83"/>
  <c r="Z4923" i="83"/>
  <c r="AJ4920" i="83"/>
  <c r="AI4920" i="83"/>
  <c r="AH4920" i="83"/>
  <c r="AH4923" i="83" s="1"/>
  <c r="AG4920" i="83"/>
  <c r="AG4923" i="83" s="1"/>
  <c r="AF4920" i="83"/>
  <c r="BE4893" i="83" s="1"/>
  <c r="K162" i="56" s="1"/>
  <c r="AE4920" i="83"/>
  <c r="BD4893" i="83" s="1"/>
  <c r="AD4920" i="83"/>
  <c r="AD4923" i="83" s="1"/>
  <c r="AC4920" i="83"/>
  <c r="AC4923" i="83" s="1"/>
  <c r="AB4920" i="83"/>
  <c r="AA4920" i="83"/>
  <c r="Z4920" i="83"/>
  <c r="AR4923" i="83" s="1"/>
  <c r="Y4920" i="83"/>
  <c r="Y4923" i="83" s="1"/>
  <c r="AJ4919" i="83"/>
  <c r="AI4919" i="83"/>
  <c r="AH4919" i="83"/>
  <c r="AG4919" i="83"/>
  <c r="AF4919" i="83"/>
  <c r="CD4893" i="83" s="1"/>
  <c r="AJ162" i="56" s="1"/>
  <c r="AE4919" i="83"/>
  <c r="CC4893" i="83" s="1"/>
  <c r="AD4919" i="83"/>
  <c r="AC4919" i="83"/>
  <c r="AQ4918" i="83"/>
  <c r="AQ4917" i="83"/>
  <c r="AQ4916" i="83"/>
  <c r="AQ4915" i="83"/>
  <c r="AQ4914" i="83"/>
  <c r="AQ4913" i="83"/>
  <c r="AQ4912" i="83"/>
  <c r="AQ4911" i="83"/>
  <c r="AQ4910" i="83"/>
  <c r="AQ4909" i="83"/>
  <c r="AQ4908" i="83"/>
  <c r="AQ4907" i="83"/>
  <c r="AQ4906" i="83"/>
  <c r="AQ4905" i="83"/>
  <c r="AQ4904" i="83"/>
  <c r="AQ4903" i="83"/>
  <c r="AQ4902" i="83"/>
  <c r="AQ4901" i="83"/>
  <c r="AQ4900" i="83"/>
  <c r="AQ4899" i="83"/>
  <c r="AJ4873" i="83"/>
  <c r="AI4873" i="83"/>
  <c r="AI4876" i="83" s="1"/>
  <c r="AH4873" i="83"/>
  <c r="AH4876" i="83" s="1"/>
  <c r="AG4873" i="83"/>
  <c r="AG4876" i="83" s="1"/>
  <c r="AF4873" i="83"/>
  <c r="BE4846" i="83" s="1"/>
  <c r="K161" i="56" s="1"/>
  <c r="AE4873" i="83"/>
  <c r="AD4873" i="83"/>
  <c r="AD4876" i="83" s="1"/>
  <c r="AC4873" i="83"/>
  <c r="AB4873" i="83"/>
  <c r="AA4873" i="83"/>
  <c r="AS4875" i="83" s="1"/>
  <c r="Z4873" i="83"/>
  <c r="Z4876" i="83" s="1"/>
  <c r="Y4873" i="83"/>
  <c r="Y4876" i="83" s="1"/>
  <c r="AJ4872" i="83"/>
  <c r="AI4872" i="83"/>
  <c r="AH4872" i="83"/>
  <c r="AG4872" i="83"/>
  <c r="AF4872" i="83"/>
  <c r="CD4846" i="83" s="1"/>
  <c r="AJ161" i="56" s="1"/>
  <c r="AE4872" i="83"/>
  <c r="AD4872" i="83"/>
  <c r="AC4872" i="83"/>
  <c r="AQ4871" i="83"/>
  <c r="AQ4870" i="83"/>
  <c r="AQ4869" i="83"/>
  <c r="AQ4868" i="83"/>
  <c r="AQ4867" i="83"/>
  <c r="AQ4866" i="83"/>
  <c r="AQ4865" i="83"/>
  <c r="AQ4864" i="83"/>
  <c r="AQ4863" i="83"/>
  <c r="AQ4862" i="83"/>
  <c r="AQ4861" i="83"/>
  <c r="AQ4860" i="83"/>
  <c r="AQ4859" i="83"/>
  <c r="AQ4858" i="83"/>
  <c r="AQ4857" i="83"/>
  <c r="AQ4856" i="83"/>
  <c r="AQ4855" i="83"/>
  <c r="AQ4854" i="83"/>
  <c r="AQ4853" i="83"/>
  <c r="AQ4852" i="83"/>
  <c r="Z4829" i="83"/>
  <c r="AJ4826" i="83"/>
  <c r="AI4826" i="83"/>
  <c r="AH4826" i="83"/>
  <c r="AH4829" i="83" s="1"/>
  <c r="AG4826" i="83"/>
  <c r="AG4829" i="83" s="1"/>
  <c r="AF4826" i="83"/>
  <c r="BE4799" i="83" s="1"/>
  <c r="K160" i="56" s="1"/>
  <c r="AE4826" i="83"/>
  <c r="AD4826" i="83"/>
  <c r="AD4829" i="83" s="1"/>
  <c r="AC4826" i="83"/>
  <c r="AB4826" i="83"/>
  <c r="AA4826" i="83"/>
  <c r="Z4826" i="83"/>
  <c r="Y4826" i="83"/>
  <c r="Y4829" i="83" s="1"/>
  <c r="AJ4825" i="83"/>
  <c r="AI4825" i="83"/>
  <c r="AH4825" i="83"/>
  <c r="AG4825" i="83"/>
  <c r="AF4825" i="83"/>
  <c r="CD4799" i="83" s="1"/>
  <c r="AJ160" i="56" s="1"/>
  <c r="AE4825" i="83"/>
  <c r="AD4825" i="83"/>
  <c r="AC4825" i="83"/>
  <c r="AQ4824" i="83"/>
  <c r="AQ4823" i="83"/>
  <c r="AQ4822" i="83"/>
  <c r="AQ4821" i="83"/>
  <c r="AQ4820" i="83"/>
  <c r="AQ4819" i="83"/>
  <c r="AQ4818" i="83"/>
  <c r="AQ4817" i="83"/>
  <c r="AQ4816" i="83"/>
  <c r="AQ4815" i="83"/>
  <c r="AQ4814" i="83"/>
  <c r="AQ4813" i="83"/>
  <c r="AQ4812" i="83"/>
  <c r="AQ4811" i="83"/>
  <c r="AQ4810" i="83"/>
  <c r="AQ4809" i="83"/>
  <c r="AQ4808" i="83"/>
  <c r="AQ4807" i="83"/>
  <c r="AQ4806" i="83"/>
  <c r="AQ4805" i="83"/>
  <c r="AJ4779" i="83"/>
  <c r="AI4779" i="83"/>
  <c r="AI4782" i="83" s="1"/>
  <c r="AH4779" i="83"/>
  <c r="AH4782" i="83" s="1"/>
  <c r="AG4779" i="83"/>
  <c r="AG4782" i="83" s="1"/>
  <c r="AF4779" i="83"/>
  <c r="AE4779" i="83"/>
  <c r="AE4782" i="83" s="1"/>
  <c r="AD4779" i="83"/>
  <c r="AD4782" i="83" s="1"/>
  <c r="AC4779" i="83"/>
  <c r="AB4779" i="83"/>
  <c r="AA4779" i="83"/>
  <c r="AS4781" i="83" s="1"/>
  <c r="Z4779" i="83"/>
  <c r="Z4782" i="83" s="1"/>
  <c r="Y4779" i="83"/>
  <c r="Y4782" i="83" s="1"/>
  <c r="AJ4778" i="83"/>
  <c r="AI4778" i="83"/>
  <c r="AH4778" i="83"/>
  <c r="AG4778" i="83"/>
  <c r="AF4778" i="83"/>
  <c r="AE4778" i="83"/>
  <c r="AD4778" i="83"/>
  <c r="AC4778" i="83"/>
  <c r="AQ4777" i="83"/>
  <c r="AQ4776" i="83"/>
  <c r="AQ4775" i="83"/>
  <c r="AQ4774" i="83"/>
  <c r="AQ4773" i="83"/>
  <c r="AQ4772" i="83"/>
  <c r="AQ4771" i="83"/>
  <c r="AQ4770" i="83"/>
  <c r="AQ4769" i="83"/>
  <c r="AQ4768" i="83"/>
  <c r="AQ4767" i="83"/>
  <c r="AQ4766" i="83"/>
  <c r="AQ4765" i="83"/>
  <c r="AQ4764" i="83"/>
  <c r="AQ4763" i="83"/>
  <c r="AQ4762" i="83"/>
  <c r="AQ4761" i="83"/>
  <c r="AQ4760" i="83"/>
  <c r="AQ4759" i="83"/>
  <c r="AQ4758" i="83"/>
  <c r="AG4735" i="83"/>
  <c r="AJ4732" i="83"/>
  <c r="AI4732" i="83"/>
  <c r="AI4735" i="83" s="1"/>
  <c r="AH4732" i="83"/>
  <c r="AH4735" i="83" s="1"/>
  <c r="AG4732" i="83"/>
  <c r="AG4733" i="83" s="1"/>
  <c r="AF4732" i="83"/>
  <c r="BE4705" i="83" s="1"/>
  <c r="K142" i="56" s="1"/>
  <c r="AE4732" i="83"/>
  <c r="AE4735" i="83" s="1"/>
  <c r="AD4732" i="83"/>
  <c r="AD4735" i="83" s="1"/>
  <c r="AC4732" i="83"/>
  <c r="AC4735" i="83" s="1"/>
  <c r="AB4732" i="83"/>
  <c r="AA4732" i="83"/>
  <c r="AS4734" i="83" s="1"/>
  <c r="AS4735" i="83" s="1"/>
  <c r="Z4732" i="83"/>
  <c r="Z4735" i="83" s="1"/>
  <c r="Y4732" i="83"/>
  <c r="Y4735" i="83" s="1"/>
  <c r="AJ4731" i="83"/>
  <c r="AI4731" i="83"/>
  <c r="AH4731" i="83"/>
  <c r="AG4731" i="83"/>
  <c r="AF4731" i="83"/>
  <c r="CD4705" i="83" s="1"/>
  <c r="AJ142" i="56" s="1"/>
  <c r="AE4731" i="83"/>
  <c r="AD4731" i="83"/>
  <c r="AC4731" i="83"/>
  <c r="AQ4730" i="83"/>
  <c r="AQ4729" i="83"/>
  <c r="AQ4728" i="83"/>
  <c r="AQ4727" i="83"/>
  <c r="AQ4726" i="83"/>
  <c r="AQ4725" i="83"/>
  <c r="AQ4724" i="83"/>
  <c r="AQ4723" i="83"/>
  <c r="AQ4722" i="83"/>
  <c r="AQ4721" i="83"/>
  <c r="AQ4720" i="83"/>
  <c r="AQ4719" i="83"/>
  <c r="AQ4718" i="83"/>
  <c r="AQ4717" i="83"/>
  <c r="AQ4716" i="83"/>
  <c r="AQ4715" i="83"/>
  <c r="AQ4714" i="83"/>
  <c r="AQ4713" i="83"/>
  <c r="AQ4712" i="83"/>
  <c r="AQ4711" i="83"/>
  <c r="Z4688" i="83"/>
  <c r="AJ4685" i="83"/>
  <c r="AI4685" i="83"/>
  <c r="AH4685" i="83"/>
  <c r="AH4688" i="83" s="1"/>
  <c r="AG4685" i="83"/>
  <c r="AG4688" i="83" s="1"/>
  <c r="AF4685" i="83"/>
  <c r="BE4658" i="83" s="1"/>
  <c r="K141" i="56" s="1"/>
  <c r="AE4685" i="83"/>
  <c r="AD4685" i="83"/>
  <c r="AD4688" i="83" s="1"/>
  <c r="AC4685" i="83"/>
  <c r="AB4685" i="83"/>
  <c r="AA4685" i="83"/>
  <c r="Z4685" i="83"/>
  <c r="Y4685" i="83"/>
  <c r="Y4688" i="83" s="1"/>
  <c r="AJ4684" i="83"/>
  <c r="AI4684" i="83"/>
  <c r="AH4684" i="83"/>
  <c r="AG4684" i="83"/>
  <c r="AF4684" i="83"/>
  <c r="CD4658" i="83" s="1"/>
  <c r="AJ141" i="56" s="1"/>
  <c r="AE4684" i="83"/>
  <c r="AD4684" i="83"/>
  <c r="AC4684" i="83"/>
  <c r="AQ4683" i="83"/>
  <c r="AQ4682" i="83"/>
  <c r="AQ4681" i="83"/>
  <c r="AQ4680" i="83"/>
  <c r="AQ4679" i="83"/>
  <c r="AQ4678" i="83"/>
  <c r="AQ4677" i="83"/>
  <c r="AQ4676" i="83"/>
  <c r="AQ4675" i="83"/>
  <c r="AQ4674" i="83"/>
  <c r="AQ4673" i="83"/>
  <c r="AQ4672" i="83"/>
  <c r="AQ4671" i="83"/>
  <c r="AQ4670" i="83"/>
  <c r="AQ4669" i="83"/>
  <c r="AQ4668" i="83"/>
  <c r="AQ4667" i="83"/>
  <c r="AQ4666" i="83"/>
  <c r="AQ4665" i="83"/>
  <c r="AQ4664" i="83"/>
  <c r="AJ4638" i="83"/>
  <c r="AI4638" i="83"/>
  <c r="AI4641" i="83" s="1"/>
  <c r="AH4638" i="83"/>
  <c r="AH4641" i="83" s="1"/>
  <c r="AG4638" i="83"/>
  <c r="AG4641" i="83" s="1"/>
  <c r="AF4638" i="83"/>
  <c r="AE4638" i="83"/>
  <c r="AE4641" i="83" s="1"/>
  <c r="AD4638" i="83"/>
  <c r="AD4641" i="83" s="1"/>
  <c r="AC4638" i="83"/>
  <c r="AB4638" i="83"/>
  <c r="AA4638" i="83"/>
  <c r="AS4640" i="83" s="1"/>
  <c r="AS4641" i="83" s="1"/>
  <c r="Z4638" i="83"/>
  <c r="Z4641" i="83" s="1"/>
  <c r="Y4638" i="83"/>
  <c r="Y4641" i="83" s="1"/>
  <c r="AJ4637" i="83"/>
  <c r="AI4637" i="83"/>
  <c r="AH4637" i="83"/>
  <c r="AG4637" i="83"/>
  <c r="AF4637" i="83"/>
  <c r="AE4637" i="83"/>
  <c r="AD4637" i="83"/>
  <c r="AC4637" i="83"/>
  <c r="AQ4636" i="83"/>
  <c r="AQ4635" i="83"/>
  <c r="AQ4634" i="83"/>
  <c r="AQ4633" i="83"/>
  <c r="AQ4632" i="83"/>
  <c r="AQ4631" i="83"/>
  <c r="AQ4630" i="83"/>
  <c r="AQ4629" i="83"/>
  <c r="AQ4628" i="83"/>
  <c r="AQ4627" i="83"/>
  <c r="AQ4626" i="83"/>
  <c r="AQ4625" i="83"/>
  <c r="AQ4624" i="83"/>
  <c r="AQ4623" i="83"/>
  <c r="AQ4622" i="83"/>
  <c r="AQ4621" i="83"/>
  <c r="AQ4620" i="83"/>
  <c r="AQ4619" i="83"/>
  <c r="AQ4618" i="83"/>
  <c r="AQ4617" i="83"/>
  <c r="Z4594" i="83"/>
  <c r="AJ4591" i="83"/>
  <c r="AI4591" i="83"/>
  <c r="AH4591" i="83"/>
  <c r="AH4594" i="83" s="1"/>
  <c r="AG4591" i="83"/>
  <c r="AG4594" i="83" s="1"/>
  <c r="AF4591" i="83"/>
  <c r="BE4564" i="83" s="1"/>
  <c r="K139" i="56" s="1"/>
  <c r="AE4591" i="83"/>
  <c r="AD4591" i="83"/>
  <c r="AD4594" i="83" s="1"/>
  <c r="AC4591" i="83"/>
  <c r="AB4591" i="83"/>
  <c r="AA4591" i="83"/>
  <c r="Z4591" i="83"/>
  <c r="Y4591" i="83"/>
  <c r="Y4594" i="83" s="1"/>
  <c r="AJ4590" i="83"/>
  <c r="AI4590" i="83"/>
  <c r="AH4590" i="83"/>
  <c r="AG4590" i="83"/>
  <c r="AF4590" i="83"/>
  <c r="CD4564" i="83" s="1"/>
  <c r="AJ139" i="56" s="1"/>
  <c r="AE4590" i="83"/>
  <c r="AD4590" i="83"/>
  <c r="AC4590" i="83"/>
  <c r="AQ4589" i="83"/>
  <c r="AQ4588" i="83"/>
  <c r="AQ4587" i="83"/>
  <c r="AQ4586" i="83"/>
  <c r="AQ4585" i="83"/>
  <c r="AQ4584" i="83"/>
  <c r="AQ4583" i="83"/>
  <c r="AQ4582" i="83"/>
  <c r="AQ4581" i="83"/>
  <c r="AQ4580" i="83"/>
  <c r="AQ4579" i="83"/>
  <c r="AQ4578" i="83"/>
  <c r="AQ4577" i="83"/>
  <c r="AQ4576" i="83"/>
  <c r="AQ4575" i="83"/>
  <c r="AQ4574" i="83"/>
  <c r="AQ4573" i="83"/>
  <c r="AQ4572" i="83"/>
  <c r="AQ4571" i="83"/>
  <c r="AQ4570" i="83"/>
  <c r="AJ4544" i="83"/>
  <c r="AI4544" i="83"/>
  <c r="AI4547" i="83" s="1"/>
  <c r="AH4544" i="83"/>
  <c r="AH4547" i="83" s="1"/>
  <c r="AG4544" i="83"/>
  <c r="AG4547" i="83" s="1"/>
  <c r="AF4544" i="83"/>
  <c r="AE4544" i="83"/>
  <c r="AE4547" i="83" s="1"/>
  <c r="AD4544" i="83"/>
  <c r="AD4547" i="83" s="1"/>
  <c r="AC4544" i="83"/>
  <c r="AB4544" i="83"/>
  <c r="AA4544" i="83"/>
  <c r="AS4546" i="83" s="1"/>
  <c r="AS4547" i="83" s="1"/>
  <c r="Z4544" i="83"/>
  <c r="Z4547" i="83" s="1"/>
  <c r="Y4544" i="83"/>
  <c r="Y4547" i="83" s="1"/>
  <c r="AJ4543" i="83"/>
  <c r="AI4543" i="83"/>
  <c r="AH4543" i="83"/>
  <c r="AG4543" i="83"/>
  <c r="AF4543" i="83"/>
  <c r="AE4543" i="83"/>
  <c r="AD4543" i="83"/>
  <c r="AC4543" i="83"/>
  <c r="AQ4542" i="83"/>
  <c r="AQ4541" i="83"/>
  <c r="AQ4540" i="83"/>
  <c r="AQ4539" i="83"/>
  <c r="AQ4538" i="83"/>
  <c r="AQ4537" i="83"/>
  <c r="AQ4536" i="83"/>
  <c r="AQ4535" i="83"/>
  <c r="AQ4534" i="83"/>
  <c r="AQ4533" i="83"/>
  <c r="AQ4532" i="83"/>
  <c r="AQ4531" i="83"/>
  <c r="AQ4530" i="83"/>
  <c r="AQ4529" i="83"/>
  <c r="AQ4528" i="83"/>
  <c r="AQ4527" i="83"/>
  <c r="AQ4526" i="83"/>
  <c r="AQ4525" i="83"/>
  <c r="AQ4524" i="83"/>
  <c r="AQ4523" i="83"/>
  <c r="AJ4497" i="83"/>
  <c r="AI4497" i="83"/>
  <c r="AH4497" i="83"/>
  <c r="AH4500" i="83" s="1"/>
  <c r="AG4497" i="83"/>
  <c r="AG4500" i="83" s="1"/>
  <c r="AF4497" i="83"/>
  <c r="AE4497" i="83"/>
  <c r="AD4497" i="83"/>
  <c r="AD4500" i="83" s="1"/>
  <c r="AC4497" i="83"/>
  <c r="AC4500" i="83" s="1"/>
  <c r="AB4497" i="83"/>
  <c r="AA4497" i="83"/>
  <c r="Z4497" i="83"/>
  <c r="AR4500" i="83" s="1"/>
  <c r="Y4497" i="83"/>
  <c r="Y4500" i="83" s="1"/>
  <c r="AJ4496" i="83"/>
  <c r="AI4496" i="83"/>
  <c r="AH4496" i="83"/>
  <c r="AG4496" i="83"/>
  <c r="AF4496" i="83"/>
  <c r="AE4496" i="83"/>
  <c r="AD4496" i="83"/>
  <c r="AC4496" i="83"/>
  <c r="AQ4495" i="83"/>
  <c r="AQ4494" i="83"/>
  <c r="AQ4493" i="83"/>
  <c r="AQ4492" i="83"/>
  <c r="AQ4491" i="83"/>
  <c r="AQ4490" i="83"/>
  <c r="AQ4489" i="83"/>
  <c r="AQ4488" i="83"/>
  <c r="AQ4487" i="83"/>
  <c r="AQ4486" i="83"/>
  <c r="AQ4485" i="83"/>
  <c r="AQ4484" i="83"/>
  <c r="AQ4483" i="83"/>
  <c r="AQ4482" i="83"/>
  <c r="AQ4481" i="83"/>
  <c r="AQ4480" i="83"/>
  <c r="AQ4479" i="83"/>
  <c r="AQ4478" i="83"/>
  <c r="AQ4477" i="83"/>
  <c r="AQ4476" i="83"/>
  <c r="AJ4450" i="83"/>
  <c r="AI4450" i="83"/>
  <c r="AI4453" i="83" s="1"/>
  <c r="AH4450" i="83"/>
  <c r="AH4453" i="83" s="1"/>
  <c r="AG4450" i="83"/>
  <c r="AG4453" i="83" s="1"/>
  <c r="AF4450" i="83"/>
  <c r="BE4423" i="83" s="1"/>
  <c r="K136" i="56" s="1"/>
  <c r="AE4450" i="83"/>
  <c r="AD4450" i="83"/>
  <c r="AD4453" i="83" s="1"/>
  <c r="AC4450" i="83"/>
  <c r="AB4450" i="83"/>
  <c r="AA4450" i="83"/>
  <c r="AS4452" i="83" s="1"/>
  <c r="Z4450" i="83"/>
  <c r="Z4453" i="83" s="1"/>
  <c r="Y4450" i="83"/>
  <c r="Y4453" i="83" s="1"/>
  <c r="AJ4449" i="83"/>
  <c r="AI4449" i="83"/>
  <c r="AH4449" i="83"/>
  <c r="AG4449" i="83"/>
  <c r="AF4449" i="83"/>
  <c r="CD4423" i="83" s="1"/>
  <c r="AJ136" i="56" s="1"/>
  <c r="AE4449" i="83"/>
  <c r="AD4449" i="83"/>
  <c r="AC4449" i="83"/>
  <c r="AQ4448" i="83"/>
  <c r="AQ4447" i="83"/>
  <c r="AQ4446" i="83"/>
  <c r="AQ4445" i="83"/>
  <c r="AQ4444" i="83"/>
  <c r="AQ4443" i="83"/>
  <c r="AQ4442" i="83"/>
  <c r="AQ4441" i="83"/>
  <c r="AQ4440" i="83"/>
  <c r="AQ4439" i="83"/>
  <c r="AQ4438" i="83"/>
  <c r="AQ4437" i="83"/>
  <c r="AQ4436" i="83"/>
  <c r="AQ4435" i="83"/>
  <c r="AQ4434" i="83"/>
  <c r="AQ4433" i="83"/>
  <c r="AQ4432" i="83"/>
  <c r="AQ4431" i="83"/>
  <c r="AQ4430" i="83"/>
  <c r="AQ4429" i="83"/>
  <c r="Z4406" i="83"/>
  <c r="AJ4403" i="83"/>
  <c r="AI4403" i="83"/>
  <c r="AH4403" i="83"/>
  <c r="AH4406" i="83" s="1"/>
  <c r="AG4403" i="83"/>
  <c r="AG4406" i="83" s="1"/>
  <c r="AF4403" i="83"/>
  <c r="AE4403" i="83"/>
  <c r="AD4403" i="83"/>
  <c r="AD4406" i="83" s="1"/>
  <c r="AC4403" i="83"/>
  <c r="AC4406" i="83" s="1"/>
  <c r="AB4403" i="83"/>
  <c r="AA4403" i="83"/>
  <c r="Z4403" i="83"/>
  <c r="AR4406" i="83" s="1"/>
  <c r="Y4403" i="83"/>
  <c r="Y4406" i="83" s="1"/>
  <c r="AJ4402" i="83"/>
  <c r="AI4402" i="83"/>
  <c r="AH4402" i="83"/>
  <c r="AG4402" i="83"/>
  <c r="AF4402" i="83"/>
  <c r="AE4402" i="83"/>
  <c r="AD4402" i="83"/>
  <c r="AC4402" i="83"/>
  <c r="AQ4401" i="83"/>
  <c r="AQ4400" i="83"/>
  <c r="AQ4399" i="83"/>
  <c r="AQ4398" i="83"/>
  <c r="AQ4397" i="83"/>
  <c r="AQ4396" i="83"/>
  <c r="AQ4395" i="83"/>
  <c r="AQ4394" i="83"/>
  <c r="AQ4393" i="83"/>
  <c r="AQ4392" i="83"/>
  <c r="AQ4391" i="83"/>
  <c r="AQ4390" i="83"/>
  <c r="AQ4389" i="83"/>
  <c r="AQ4388" i="83"/>
  <c r="AQ4387" i="83"/>
  <c r="AQ4386" i="83"/>
  <c r="AQ4385" i="83"/>
  <c r="AQ4384" i="83"/>
  <c r="AQ4383" i="83"/>
  <c r="AQ4382" i="83"/>
  <c r="AH4359" i="83"/>
  <c r="AJ4356" i="83"/>
  <c r="AI4356" i="83"/>
  <c r="AI4359" i="83" s="1"/>
  <c r="AH4356" i="83"/>
  <c r="AG4356" i="83"/>
  <c r="AG4359" i="83" s="1"/>
  <c r="AF4356" i="83"/>
  <c r="AE4356" i="83"/>
  <c r="AE4359" i="83" s="1"/>
  <c r="AD4356" i="83"/>
  <c r="AD4359" i="83" s="1"/>
  <c r="AC4356" i="83"/>
  <c r="AB4356" i="83"/>
  <c r="AA4356" i="83"/>
  <c r="AS4358" i="83" s="1"/>
  <c r="AS4359" i="83" s="1"/>
  <c r="Z4356" i="83"/>
  <c r="Y4356" i="83"/>
  <c r="Y4359" i="83" s="1"/>
  <c r="AJ4355" i="83"/>
  <c r="AI4355" i="83"/>
  <c r="AH4355" i="83"/>
  <c r="AG4355" i="83"/>
  <c r="AF4355" i="83"/>
  <c r="AE4355" i="83"/>
  <c r="AD4355" i="83"/>
  <c r="AC4355" i="83"/>
  <c r="AQ4354" i="83"/>
  <c r="AQ4353" i="83"/>
  <c r="AQ4352" i="83"/>
  <c r="AQ4351" i="83"/>
  <c r="AQ4350" i="83"/>
  <c r="AQ4349" i="83"/>
  <c r="AQ4348" i="83"/>
  <c r="AQ4347" i="83"/>
  <c r="AQ4346" i="83"/>
  <c r="AQ4345" i="83"/>
  <c r="AQ4344" i="83"/>
  <c r="AQ4343" i="83"/>
  <c r="AQ4342" i="83"/>
  <c r="AQ4341" i="83"/>
  <c r="AQ4340" i="83"/>
  <c r="AQ4339" i="83"/>
  <c r="AQ4338" i="83"/>
  <c r="AQ4337" i="83"/>
  <c r="AQ4336" i="83"/>
  <c r="AQ4335" i="83"/>
  <c r="Z4312" i="83"/>
  <c r="AJ4309" i="83"/>
  <c r="BI4282" i="83" s="1"/>
  <c r="AI4309" i="83"/>
  <c r="BH4282" i="83" s="1"/>
  <c r="AH4309" i="83"/>
  <c r="AH4312" i="83" s="1"/>
  <c r="AG4309" i="83"/>
  <c r="AG4312" i="83" s="1"/>
  <c r="AF4309" i="83"/>
  <c r="BE4282" i="83" s="1"/>
  <c r="K133" i="56" s="1"/>
  <c r="AE4309" i="83"/>
  <c r="AD4309" i="83"/>
  <c r="AD4312" i="83" s="1"/>
  <c r="AC4309" i="83"/>
  <c r="AB4309" i="83"/>
  <c r="AA4309" i="83"/>
  <c r="Z4309" i="83"/>
  <c r="Y4309" i="83"/>
  <c r="Y4312" i="83" s="1"/>
  <c r="AJ4308" i="83"/>
  <c r="CH4282" i="83" s="1"/>
  <c r="AI4308" i="83"/>
  <c r="CG4282" i="83" s="1"/>
  <c r="AH4308" i="83"/>
  <c r="AG4308" i="83"/>
  <c r="AF4308" i="83"/>
  <c r="CD4282" i="83" s="1"/>
  <c r="AJ133" i="56" s="1"/>
  <c r="AE4308" i="83"/>
  <c r="AD4308" i="83"/>
  <c r="AC4308" i="83"/>
  <c r="AQ4307" i="83"/>
  <c r="AQ4306" i="83"/>
  <c r="AQ4305" i="83"/>
  <c r="AQ4304" i="83"/>
  <c r="AQ4303" i="83"/>
  <c r="AQ4302" i="83"/>
  <c r="AQ4301" i="83"/>
  <c r="AQ4300" i="83"/>
  <c r="AQ4299" i="83"/>
  <c r="AQ4298" i="83"/>
  <c r="AQ4297" i="83"/>
  <c r="AQ4296" i="83"/>
  <c r="AQ4295" i="83"/>
  <c r="AQ4294" i="83"/>
  <c r="AQ4293" i="83"/>
  <c r="AQ4292" i="83"/>
  <c r="AQ4291" i="83"/>
  <c r="AQ4290" i="83"/>
  <c r="AQ4289" i="83"/>
  <c r="AQ4288" i="83"/>
  <c r="AJ4262" i="83"/>
  <c r="AI4262" i="83"/>
  <c r="AH4262" i="83"/>
  <c r="AH4265" i="83" s="1"/>
  <c r="AG4262" i="83"/>
  <c r="AG4265" i="83" s="1"/>
  <c r="AF4262" i="83"/>
  <c r="BE4235" i="83" s="1"/>
  <c r="K132" i="56" s="1"/>
  <c r="AE4262" i="83"/>
  <c r="AD4262" i="83"/>
  <c r="AD4265" i="83" s="1"/>
  <c r="AC4262" i="83"/>
  <c r="AB4262" i="83"/>
  <c r="AA4262" i="83"/>
  <c r="Z4262" i="83"/>
  <c r="Z4265" i="83" s="1"/>
  <c r="Y4262" i="83"/>
  <c r="Y4265" i="83" s="1"/>
  <c r="AJ4261" i="83"/>
  <c r="AI4261" i="83"/>
  <c r="AH4261" i="83"/>
  <c r="AG4261" i="83"/>
  <c r="AF4261" i="83"/>
  <c r="CD4235" i="83" s="1"/>
  <c r="AJ132" i="56" s="1"/>
  <c r="AE4261" i="83"/>
  <c r="AD4261" i="83"/>
  <c r="AC4261" i="83"/>
  <c r="AQ4260" i="83"/>
  <c r="AQ4259" i="83"/>
  <c r="AQ4258" i="83"/>
  <c r="AQ4257" i="83"/>
  <c r="AQ4256" i="83"/>
  <c r="AQ4255" i="83"/>
  <c r="AQ4254" i="83"/>
  <c r="AQ4253" i="83"/>
  <c r="AQ4252" i="83"/>
  <c r="AQ4251" i="83"/>
  <c r="AQ4250" i="83"/>
  <c r="AQ4249" i="83"/>
  <c r="AQ4248" i="83"/>
  <c r="AQ4247" i="83"/>
  <c r="AQ4246" i="83"/>
  <c r="AQ4245" i="83"/>
  <c r="AQ4244" i="83"/>
  <c r="AQ4243" i="83"/>
  <c r="AQ4242" i="83"/>
  <c r="AQ4241" i="83"/>
  <c r="AJ4215" i="83"/>
  <c r="AI4215" i="83"/>
  <c r="AI4218" i="83" s="1"/>
  <c r="AH4215" i="83"/>
  <c r="AH4218" i="83" s="1"/>
  <c r="AG4215" i="83"/>
  <c r="AG4218" i="83" s="1"/>
  <c r="AF4215" i="83"/>
  <c r="AE4215" i="83"/>
  <c r="AE4218" i="83" s="1"/>
  <c r="AD4215" i="83"/>
  <c r="AD4218" i="83" s="1"/>
  <c r="AC4215" i="83"/>
  <c r="AB4215" i="83"/>
  <c r="AA4215" i="83"/>
  <c r="AS4217" i="83" s="1"/>
  <c r="AS4218" i="83" s="1"/>
  <c r="Z4215" i="83"/>
  <c r="Z4218" i="83" s="1"/>
  <c r="Y4215" i="83"/>
  <c r="Y4218" i="83" s="1"/>
  <c r="AJ4214" i="83"/>
  <c r="AI4214" i="83"/>
  <c r="AH4214" i="83"/>
  <c r="AG4214" i="83"/>
  <c r="AF4214" i="83"/>
  <c r="AE4214" i="83"/>
  <c r="AD4214" i="83"/>
  <c r="AC4214" i="83"/>
  <c r="AQ4213" i="83"/>
  <c r="AQ4212" i="83"/>
  <c r="AQ4211" i="83"/>
  <c r="AQ4210" i="83"/>
  <c r="AQ4209" i="83"/>
  <c r="AQ4208" i="83"/>
  <c r="AQ4207" i="83"/>
  <c r="AQ4206" i="83"/>
  <c r="AQ4205" i="83"/>
  <c r="AQ4204" i="83"/>
  <c r="AQ4203" i="83"/>
  <c r="AQ4202" i="83"/>
  <c r="AQ4201" i="83"/>
  <c r="AQ4200" i="83"/>
  <c r="AQ4199" i="83"/>
  <c r="AQ4198" i="83"/>
  <c r="AQ4197" i="83"/>
  <c r="AQ4196" i="83"/>
  <c r="AQ4195" i="83"/>
  <c r="AQ4194" i="83"/>
  <c r="Z4171" i="83"/>
  <c r="AJ4168" i="83"/>
  <c r="AI4168" i="83"/>
  <c r="AH4168" i="83"/>
  <c r="AH4171" i="83" s="1"/>
  <c r="AG4168" i="83"/>
  <c r="AG4171" i="83" s="1"/>
  <c r="AF4168" i="83"/>
  <c r="BE4141" i="83" s="1"/>
  <c r="AE4168" i="83"/>
  <c r="AD4168" i="83"/>
  <c r="AD4171" i="83" s="1"/>
  <c r="AC4168" i="83"/>
  <c r="AB4168" i="83"/>
  <c r="AA4168" i="83"/>
  <c r="Z4168" i="83"/>
  <c r="Y4168" i="83"/>
  <c r="Y4171" i="83" s="1"/>
  <c r="AJ4167" i="83"/>
  <c r="AI4167" i="83"/>
  <c r="AH4167" i="83"/>
  <c r="AG4167" i="83"/>
  <c r="AF4167" i="83"/>
  <c r="CD4141" i="83" s="1"/>
  <c r="AE4167" i="83"/>
  <c r="AD4167" i="83"/>
  <c r="AC4167" i="83"/>
  <c r="AQ4166" i="83"/>
  <c r="AQ4165" i="83"/>
  <c r="AQ4164" i="83"/>
  <c r="AQ4163" i="83"/>
  <c r="AQ4162" i="83"/>
  <c r="AQ4161" i="83"/>
  <c r="AQ4160" i="83"/>
  <c r="AQ4159" i="83"/>
  <c r="AQ4158" i="83"/>
  <c r="AQ4157" i="83"/>
  <c r="AQ4156" i="83"/>
  <c r="AQ4155" i="83"/>
  <c r="AQ4154" i="83"/>
  <c r="AQ4153" i="83"/>
  <c r="AQ4152" i="83"/>
  <c r="AQ4151" i="83"/>
  <c r="AQ4150" i="83"/>
  <c r="AQ4149" i="83"/>
  <c r="AQ4148" i="83"/>
  <c r="AQ4147" i="83"/>
  <c r="AG4124" i="83"/>
  <c r="AJ4121" i="83"/>
  <c r="AI4121" i="83"/>
  <c r="AH4121" i="83"/>
  <c r="AH4124" i="83" s="1"/>
  <c r="AG4121" i="83"/>
  <c r="AF4121" i="83"/>
  <c r="AE4121" i="83"/>
  <c r="AD4121" i="83"/>
  <c r="AD4124" i="83" s="1"/>
  <c r="AC4121" i="83"/>
  <c r="AC4124" i="83" s="1"/>
  <c r="AB4121" i="83"/>
  <c r="AA4121" i="83"/>
  <c r="Z4121" i="83"/>
  <c r="Z4124" i="83" s="1"/>
  <c r="Y4121" i="83"/>
  <c r="Y4124" i="83" s="1"/>
  <c r="AJ4120" i="83"/>
  <c r="AI4120" i="83"/>
  <c r="AH4120" i="83"/>
  <c r="AG4120" i="83"/>
  <c r="AF4120" i="83"/>
  <c r="AE4120" i="83"/>
  <c r="AD4120" i="83"/>
  <c r="AC4120" i="83"/>
  <c r="AQ4119" i="83"/>
  <c r="AQ4118" i="83"/>
  <c r="AQ4117" i="83"/>
  <c r="AQ4116" i="83"/>
  <c r="AQ4115" i="83"/>
  <c r="AQ4114" i="83"/>
  <c r="AQ4113" i="83"/>
  <c r="AQ4112" i="83"/>
  <c r="AQ4111" i="83"/>
  <c r="AQ4110" i="83"/>
  <c r="AQ4109" i="83"/>
  <c r="AQ4108" i="83"/>
  <c r="AQ4107" i="83"/>
  <c r="AQ4106" i="83"/>
  <c r="AQ4105" i="83"/>
  <c r="AQ4104" i="83"/>
  <c r="AQ4103" i="83"/>
  <c r="AQ4102" i="83"/>
  <c r="AQ4101" i="83"/>
  <c r="AQ4100" i="83"/>
  <c r="AJ4074" i="83"/>
  <c r="AI4074" i="83"/>
  <c r="AI4077" i="83" s="1"/>
  <c r="AH4074" i="83"/>
  <c r="AH4077" i="83" s="1"/>
  <c r="AG4074" i="83"/>
  <c r="AG4077" i="83" s="1"/>
  <c r="AF4074" i="83"/>
  <c r="BE4047" i="83" s="1"/>
  <c r="K128" i="56" s="1"/>
  <c r="AE4074" i="83"/>
  <c r="AD4074" i="83"/>
  <c r="AD4077" i="83" s="1"/>
  <c r="AC4074" i="83"/>
  <c r="AB4074" i="83"/>
  <c r="AA4074" i="83"/>
  <c r="AS4076" i="83" s="1"/>
  <c r="Z4074" i="83"/>
  <c r="Z4077" i="83" s="1"/>
  <c r="Y4074" i="83"/>
  <c r="Y4077" i="83" s="1"/>
  <c r="AJ4073" i="83"/>
  <c r="AI4073" i="83"/>
  <c r="AH4073" i="83"/>
  <c r="AG4073" i="83"/>
  <c r="AF4073" i="83"/>
  <c r="CD4047" i="83" s="1"/>
  <c r="AJ128" i="56" s="1"/>
  <c r="AE4073" i="83"/>
  <c r="CC4047" i="83" s="1"/>
  <c r="AD4073" i="83"/>
  <c r="AC4073" i="83"/>
  <c r="AQ4072" i="83"/>
  <c r="AQ4071" i="83"/>
  <c r="AQ4070" i="83"/>
  <c r="AQ4069" i="83"/>
  <c r="AQ4068" i="83"/>
  <c r="AQ4067" i="83"/>
  <c r="AQ4066" i="83"/>
  <c r="AQ4065" i="83"/>
  <c r="AQ4064" i="83"/>
  <c r="AQ4063" i="83"/>
  <c r="AQ4062" i="83"/>
  <c r="AQ4061" i="83"/>
  <c r="AQ4060" i="83"/>
  <c r="AQ4059" i="83"/>
  <c r="AQ4058" i="83"/>
  <c r="AQ4057" i="83"/>
  <c r="AQ4056" i="83"/>
  <c r="AQ4055" i="83"/>
  <c r="AQ4054" i="83"/>
  <c r="AQ4053" i="83"/>
  <c r="Z4030" i="83"/>
  <c r="AJ4027" i="83"/>
  <c r="AI4027" i="83"/>
  <c r="AH4027" i="83"/>
  <c r="AH4030" i="83" s="1"/>
  <c r="AG4027" i="83"/>
  <c r="AG4030" i="83" s="1"/>
  <c r="AF4027" i="83"/>
  <c r="AE4027" i="83"/>
  <c r="AD4027" i="83"/>
  <c r="AD4030" i="83" s="1"/>
  <c r="AC4027" i="83"/>
  <c r="AB4027" i="83"/>
  <c r="AA4027" i="83"/>
  <c r="Z4027" i="83"/>
  <c r="AR4030" i="83" s="1"/>
  <c r="Y4027" i="83"/>
  <c r="Y4030" i="83" s="1"/>
  <c r="AJ4026" i="83"/>
  <c r="AI4026" i="83"/>
  <c r="AH4026" i="83"/>
  <c r="AG4026" i="83"/>
  <c r="AF4026" i="83"/>
  <c r="AE4026" i="83"/>
  <c r="AD4026" i="83"/>
  <c r="AC4026" i="83"/>
  <c r="AQ4025" i="83"/>
  <c r="AQ4024" i="83"/>
  <c r="AQ4023" i="83"/>
  <c r="AQ4022" i="83"/>
  <c r="AQ4021" i="83"/>
  <c r="AQ4020" i="83"/>
  <c r="AQ4019" i="83"/>
  <c r="AQ4018" i="83"/>
  <c r="AQ4017" i="83"/>
  <c r="AQ4016" i="83"/>
  <c r="AQ4015" i="83"/>
  <c r="AQ4014" i="83"/>
  <c r="AQ4013" i="83"/>
  <c r="AQ4012" i="83"/>
  <c r="AQ4011" i="83"/>
  <c r="AQ4010" i="83"/>
  <c r="AQ4009" i="83"/>
  <c r="AQ4008" i="83"/>
  <c r="AQ4007" i="83"/>
  <c r="AQ4006" i="83"/>
  <c r="AJ3980" i="83"/>
  <c r="AI3980" i="83"/>
  <c r="AI3983" i="83" s="1"/>
  <c r="AH3980" i="83"/>
  <c r="AH3983" i="83" s="1"/>
  <c r="AG3980" i="83"/>
  <c r="AG3983" i="83" s="1"/>
  <c r="AF3980" i="83"/>
  <c r="BE3953" i="83" s="1"/>
  <c r="K126" i="56" s="1"/>
  <c r="AE3980" i="83"/>
  <c r="AD3980" i="83"/>
  <c r="AD3983" i="83" s="1"/>
  <c r="AC3980" i="83"/>
  <c r="AB3980" i="83"/>
  <c r="AA3980" i="83"/>
  <c r="AS3982" i="83" s="1"/>
  <c r="Z3980" i="83"/>
  <c r="Z3983" i="83" s="1"/>
  <c r="Y3980" i="83"/>
  <c r="Y3983" i="83" s="1"/>
  <c r="AJ3979" i="83"/>
  <c r="AI3979" i="83"/>
  <c r="AH3979" i="83"/>
  <c r="AG3979" i="83"/>
  <c r="AF3979" i="83"/>
  <c r="CD3953" i="83" s="1"/>
  <c r="AJ126" i="56" s="1"/>
  <c r="AE3979" i="83"/>
  <c r="AD3979" i="83"/>
  <c r="AC3979" i="83"/>
  <c r="AQ3978" i="83"/>
  <c r="AQ3977" i="83"/>
  <c r="AQ3976" i="83"/>
  <c r="AQ3975" i="83"/>
  <c r="AQ3974" i="83"/>
  <c r="AQ3973" i="83"/>
  <c r="AQ3972" i="83"/>
  <c r="AQ3971" i="83"/>
  <c r="AQ3970" i="83"/>
  <c r="AQ3969" i="83"/>
  <c r="AQ3968" i="83"/>
  <c r="AQ3967" i="83"/>
  <c r="AQ3966" i="83"/>
  <c r="AQ3965" i="83"/>
  <c r="AQ3964" i="83"/>
  <c r="AQ3963" i="83"/>
  <c r="AQ3962" i="83"/>
  <c r="AQ3961" i="83"/>
  <c r="AQ3960" i="83"/>
  <c r="AQ3959" i="83"/>
  <c r="AJ3933" i="83"/>
  <c r="BI3906" i="83" s="1"/>
  <c r="AI3933" i="83"/>
  <c r="AI3936" i="83" s="1"/>
  <c r="AH3933" i="83"/>
  <c r="AH3936" i="83" s="1"/>
  <c r="AG3933" i="83"/>
  <c r="AG3936" i="83" s="1"/>
  <c r="AF3933" i="83"/>
  <c r="BE3906" i="83" s="1"/>
  <c r="K125" i="56" s="1"/>
  <c r="AE3933" i="83"/>
  <c r="AD3933" i="83"/>
  <c r="AD3936" i="83" s="1"/>
  <c r="AC3933" i="83"/>
  <c r="AC3936" i="83" s="1"/>
  <c r="AB3933" i="83"/>
  <c r="AA3933" i="83"/>
  <c r="AS3935" i="83" s="1"/>
  <c r="Z3933" i="83"/>
  <c r="Z3936" i="83" s="1"/>
  <c r="Y3933" i="83"/>
  <c r="Y3936" i="83" s="1"/>
  <c r="AJ3932" i="83"/>
  <c r="CH3906" i="83" s="1"/>
  <c r="AI3932" i="83"/>
  <c r="AH3932" i="83"/>
  <c r="AG3932" i="83"/>
  <c r="AF3932" i="83"/>
  <c r="CD3906" i="83" s="1"/>
  <c r="AJ125" i="56" s="1"/>
  <c r="AE3932" i="83"/>
  <c r="AD3932" i="83"/>
  <c r="AC3932" i="83"/>
  <c r="AQ3931" i="83"/>
  <c r="AQ3930" i="83"/>
  <c r="AQ3929" i="83"/>
  <c r="AQ3928" i="83"/>
  <c r="AQ3927" i="83"/>
  <c r="AQ3926" i="83"/>
  <c r="AQ3925" i="83"/>
  <c r="AQ3924" i="83"/>
  <c r="AQ3923" i="83"/>
  <c r="AQ3922" i="83"/>
  <c r="AQ3921" i="83"/>
  <c r="AQ3920" i="83"/>
  <c r="AQ3919" i="83"/>
  <c r="AQ3918" i="83"/>
  <c r="AQ3917" i="83"/>
  <c r="AQ3916" i="83"/>
  <c r="AQ3915" i="83"/>
  <c r="AQ3914" i="83"/>
  <c r="AQ3913" i="83"/>
  <c r="AQ3912" i="83"/>
  <c r="AE3889" i="83"/>
  <c r="AJ3886" i="83"/>
  <c r="AI3886" i="83"/>
  <c r="AI3889" i="83" s="1"/>
  <c r="AH3886" i="83"/>
  <c r="AH3889" i="83" s="1"/>
  <c r="AG3886" i="83"/>
  <c r="AG3889" i="83" s="1"/>
  <c r="AF3886" i="83"/>
  <c r="AE3886" i="83"/>
  <c r="AD3886" i="83"/>
  <c r="AD3889" i="83" s="1"/>
  <c r="AC3886" i="83"/>
  <c r="AB3886" i="83"/>
  <c r="AA3886" i="83"/>
  <c r="AS3888" i="83" s="1"/>
  <c r="AS3889" i="83" s="1"/>
  <c r="Z3886" i="83"/>
  <c r="Z3889" i="83" s="1"/>
  <c r="Y3886" i="83"/>
  <c r="Y3889" i="83" s="1"/>
  <c r="AJ3885" i="83"/>
  <c r="AI3885" i="83"/>
  <c r="AH3885" i="83"/>
  <c r="AG3885" i="83"/>
  <c r="AF3885" i="83"/>
  <c r="AE3885" i="83"/>
  <c r="AD3885" i="83"/>
  <c r="AC3885" i="83"/>
  <c r="AQ3884" i="83"/>
  <c r="AQ3883" i="83"/>
  <c r="AQ3882" i="83"/>
  <c r="AQ3881" i="83"/>
  <c r="AQ3880" i="83"/>
  <c r="AQ3879" i="83"/>
  <c r="AQ3878" i="83"/>
  <c r="AQ3877" i="83"/>
  <c r="AQ3876" i="83"/>
  <c r="AQ3875" i="83"/>
  <c r="AQ3874" i="83"/>
  <c r="AQ3873" i="83"/>
  <c r="AQ3872" i="83"/>
  <c r="AQ3871" i="83"/>
  <c r="AQ3870" i="83"/>
  <c r="AQ3869" i="83"/>
  <c r="AQ3868" i="83"/>
  <c r="AQ3867" i="83"/>
  <c r="AQ3866" i="83"/>
  <c r="AQ3865" i="83"/>
  <c r="AJ3839" i="83"/>
  <c r="AI3839" i="83"/>
  <c r="AH3839" i="83"/>
  <c r="AH3842" i="83" s="1"/>
  <c r="AG3839" i="83"/>
  <c r="AG3842" i="83" s="1"/>
  <c r="AF3839" i="83"/>
  <c r="BE3812" i="83" s="1"/>
  <c r="AE3839" i="83"/>
  <c r="AD3839" i="83"/>
  <c r="AD3842" i="83" s="1"/>
  <c r="AC3839" i="83"/>
  <c r="AB3839" i="83"/>
  <c r="AA3839" i="83"/>
  <c r="Z3839" i="83"/>
  <c r="Y3839" i="83"/>
  <c r="Y3842" i="83" s="1"/>
  <c r="AJ3838" i="83"/>
  <c r="AI3838" i="83"/>
  <c r="AH3838" i="83"/>
  <c r="AG3838" i="83"/>
  <c r="AF3838" i="83"/>
  <c r="CD3812" i="83" s="1"/>
  <c r="AE3838" i="83"/>
  <c r="AD3838" i="83"/>
  <c r="AC3838" i="83"/>
  <c r="AQ3837" i="83"/>
  <c r="AQ3836" i="83"/>
  <c r="AQ3835" i="83"/>
  <c r="AQ3834" i="83"/>
  <c r="AQ3833" i="83"/>
  <c r="AQ3832" i="83"/>
  <c r="AQ3831" i="83"/>
  <c r="AQ3830" i="83"/>
  <c r="AQ3829" i="83"/>
  <c r="AQ3828" i="83"/>
  <c r="AQ3827" i="83"/>
  <c r="AQ3826" i="83"/>
  <c r="AQ3825" i="83"/>
  <c r="AQ3824" i="83"/>
  <c r="AQ3823" i="83"/>
  <c r="AQ3822" i="83"/>
  <c r="AQ3821" i="83"/>
  <c r="AQ3820" i="83"/>
  <c r="AQ3819" i="83"/>
  <c r="AQ3818" i="83"/>
  <c r="AJ3792" i="83"/>
  <c r="AI3792" i="83"/>
  <c r="AI3795" i="83" s="1"/>
  <c r="AH3792" i="83"/>
  <c r="AH3795" i="83" s="1"/>
  <c r="AG3792" i="83"/>
  <c r="AG3795" i="83" s="1"/>
  <c r="AF3792" i="83"/>
  <c r="BE3765" i="83" s="1"/>
  <c r="K122" i="56" s="1"/>
  <c r="AE3792" i="83"/>
  <c r="AD3792" i="83"/>
  <c r="AD3795" i="83" s="1"/>
  <c r="AC3792" i="83"/>
  <c r="AB3792" i="83"/>
  <c r="AA3792" i="83"/>
  <c r="AS3794" i="83" s="1"/>
  <c r="Z3792" i="83"/>
  <c r="Z3795" i="83" s="1"/>
  <c r="Y3792" i="83"/>
  <c r="Y3795" i="83" s="1"/>
  <c r="AJ3791" i="83"/>
  <c r="AI3791" i="83"/>
  <c r="AH3791" i="83"/>
  <c r="AG3791" i="83"/>
  <c r="AF3791" i="83"/>
  <c r="CD3765" i="83" s="1"/>
  <c r="AJ122" i="56" s="1"/>
  <c r="AE3791" i="83"/>
  <c r="CC3765" i="83" s="1"/>
  <c r="AD3791" i="83"/>
  <c r="AC3791" i="83"/>
  <c r="AQ3790" i="83"/>
  <c r="AQ3789" i="83"/>
  <c r="AQ3788" i="83"/>
  <c r="AQ3787" i="83"/>
  <c r="AQ3786" i="83"/>
  <c r="AQ3785" i="83"/>
  <c r="AQ3784" i="83"/>
  <c r="AQ3783" i="83"/>
  <c r="AQ3782" i="83"/>
  <c r="AQ3781" i="83"/>
  <c r="AQ3780" i="83"/>
  <c r="AQ3779" i="83"/>
  <c r="AQ3778" i="83"/>
  <c r="AQ3777" i="83"/>
  <c r="AQ3776" i="83"/>
  <c r="AQ3775" i="83"/>
  <c r="AQ3774" i="83"/>
  <c r="AQ3773" i="83"/>
  <c r="AQ3772" i="83"/>
  <c r="AQ3771" i="83"/>
  <c r="AJ3745" i="83"/>
  <c r="AI3745" i="83"/>
  <c r="AI3748" i="83" s="1"/>
  <c r="AH3745" i="83"/>
  <c r="AH3748" i="83" s="1"/>
  <c r="AG3745" i="83"/>
  <c r="AG3746" i="83" s="1"/>
  <c r="AF3745" i="83"/>
  <c r="BE3718" i="83" s="1"/>
  <c r="K121" i="56" s="1"/>
  <c r="AE3745" i="83"/>
  <c r="AD3745" i="83"/>
  <c r="AD3748" i="83" s="1"/>
  <c r="AC3745" i="83"/>
  <c r="AC3748" i="83" s="1"/>
  <c r="AB3745" i="83"/>
  <c r="AA3745" i="83"/>
  <c r="AS3747" i="83" s="1"/>
  <c r="Z3745" i="83"/>
  <c r="AR3748" i="83" s="1"/>
  <c r="Y3745" i="83"/>
  <c r="Y3748" i="83" s="1"/>
  <c r="AJ3744" i="83"/>
  <c r="AI3744" i="83"/>
  <c r="AH3744" i="83"/>
  <c r="AG3744" i="83"/>
  <c r="AF3744" i="83"/>
  <c r="CD3718" i="83" s="1"/>
  <c r="AJ121" i="56" s="1"/>
  <c r="AE3744" i="83"/>
  <c r="AD3744" i="83"/>
  <c r="AC3744" i="83"/>
  <c r="AQ3743" i="83"/>
  <c r="AQ3742" i="83"/>
  <c r="AQ3741" i="83"/>
  <c r="AQ3740" i="83"/>
  <c r="AQ3739" i="83"/>
  <c r="AQ3738" i="83"/>
  <c r="AQ3737" i="83"/>
  <c r="AQ3736" i="83"/>
  <c r="AQ3735" i="83"/>
  <c r="AQ3734" i="83"/>
  <c r="AQ3733" i="83"/>
  <c r="AQ3732" i="83"/>
  <c r="AQ3731" i="83"/>
  <c r="AQ3730" i="83"/>
  <c r="AQ3729" i="83"/>
  <c r="AQ3728" i="83"/>
  <c r="AQ3727" i="83"/>
  <c r="AQ3726" i="83"/>
  <c r="AQ3725" i="83"/>
  <c r="AQ3724" i="83"/>
  <c r="AJ3698" i="83"/>
  <c r="AI3698" i="83"/>
  <c r="AH3698" i="83"/>
  <c r="AH3701" i="83" s="1"/>
  <c r="AG3698" i="83"/>
  <c r="AG3701" i="83" s="1"/>
  <c r="AF3698" i="83"/>
  <c r="BE3671" i="83" s="1"/>
  <c r="AE3698" i="83"/>
  <c r="AE3701" i="83" s="1"/>
  <c r="AD3698" i="83"/>
  <c r="AD3701" i="83" s="1"/>
  <c r="AC3698" i="83"/>
  <c r="AB3698" i="83"/>
  <c r="AA3698" i="83"/>
  <c r="Z3698" i="83"/>
  <c r="AR3701" i="83" s="1"/>
  <c r="Y3698" i="83"/>
  <c r="Y3701" i="83" s="1"/>
  <c r="AJ3697" i="83"/>
  <c r="AI3697" i="83"/>
  <c r="AH3697" i="83"/>
  <c r="AG3697" i="83"/>
  <c r="AF3697" i="83"/>
  <c r="CD3671" i="83" s="1"/>
  <c r="AE3697" i="83"/>
  <c r="AD3697" i="83"/>
  <c r="AC3697" i="83"/>
  <c r="AQ3696" i="83"/>
  <c r="AQ3695" i="83"/>
  <c r="AQ3694" i="83"/>
  <c r="AQ3693" i="83"/>
  <c r="AQ3692" i="83"/>
  <c r="AQ3691" i="83"/>
  <c r="AQ3690" i="83"/>
  <c r="AQ3689" i="83"/>
  <c r="AQ3688" i="83"/>
  <c r="AQ3687" i="83"/>
  <c r="AQ3686" i="83"/>
  <c r="AQ3685" i="83"/>
  <c r="AQ3684" i="83"/>
  <c r="AQ3683" i="83"/>
  <c r="AQ3682" i="83"/>
  <c r="AQ3681" i="83"/>
  <c r="AQ3680" i="83"/>
  <c r="AQ3679" i="83"/>
  <c r="AQ3678" i="83"/>
  <c r="AQ3677" i="83"/>
  <c r="AJ3651" i="83"/>
  <c r="AI3651" i="83"/>
  <c r="AI3654" i="83" s="1"/>
  <c r="AH3651" i="83"/>
  <c r="AH3654" i="83" s="1"/>
  <c r="AG3651" i="83"/>
  <c r="AG3654" i="83" s="1"/>
  <c r="AF3651" i="83"/>
  <c r="BE3624" i="83" s="1"/>
  <c r="AE3651" i="83"/>
  <c r="AE3654" i="83" s="1"/>
  <c r="AD3651" i="83"/>
  <c r="AD3654" i="83" s="1"/>
  <c r="AC3651" i="83"/>
  <c r="AB3651" i="83"/>
  <c r="AA3651" i="83"/>
  <c r="AS3653" i="83" s="1"/>
  <c r="Z3651" i="83"/>
  <c r="AR3654" i="83" s="1"/>
  <c r="Y3651" i="83"/>
  <c r="Y3654" i="83" s="1"/>
  <c r="AJ3650" i="83"/>
  <c r="AI3650" i="83"/>
  <c r="AH3650" i="83"/>
  <c r="AG3650" i="83"/>
  <c r="AF3650" i="83"/>
  <c r="CD3624" i="83" s="1"/>
  <c r="AE3650" i="83"/>
  <c r="AD3650" i="83"/>
  <c r="AC3650" i="83"/>
  <c r="AQ3649" i="83"/>
  <c r="AQ3648" i="83"/>
  <c r="AQ3647" i="83"/>
  <c r="AQ3646" i="83"/>
  <c r="AQ3645" i="83"/>
  <c r="AQ3644" i="83"/>
  <c r="AQ3643" i="83"/>
  <c r="AQ3642" i="83"/>
  <c r="AQ3641" i="83"/>
  <c r="AQ3640" i="83"/>
  <c r="AQ3639" i="83"/>
  <c r="AQ3638" i="83"/>
  <c r="AQ3637" i="83"/>
  <c r="AQ3636" i="83"/>
  <c r="AQ3635" i="83"/>
  <c r="AQ3634" i="83"/>
  <c r="AQ3633" i="83"/>
  <c r="AQ3632" i="83"/>
  <c r="AQ3631" i="83"/>
  <c r="AQ3630" i="83"/>
  <c r="AJ3604" i="83"/>
  <c r="AI3604" i="83"/>
  <c r="AI3607" i="83" s="1"/>
  <c r="AH3604" i="83"/>
  <c r="AH3607" i="83" s="1"/>
  <c r="AG3604" i="83"/>
  <c r="AG3607" i="83" s="1"/>
  <c r="AF3604" i="83"/>
  <c r="BE3577" i="83" s="1"/>
  <c r="K118" i="56" s="1"/>
  <c r="AE3604" i="83"/>
  <c r="AD3604" i="83"/>
  <c r="AD3607" i="83" s="1"/>
  <c r="AC3604" i="83"/>
  <c r="AB3604" i="83"/>
  <c r="AA3604" i="83"/>
  <c r="AS3606" i="83" s="1"/>
  <c r="Z3604" i="83"/>
  <c r="AR3607" i="83" s="1"/>
  <c r="Y3604" i="83"/>
  <c r="Y3607" i="83" s="1"/>
  <c r="AJ3603" i="83"/>
  <c r="AI3603" i="83"/>
  <c r="AH3603" i="83"/>
  <c r="AG3603" i="83"/>
  <c r="AF3603" i="83"/>
  <c r="CD3577" i="83" s="1"/>
  <c r="AJ118" i="56" s="1"/>
  <c r="AE3603" i="83"/>
  <c r="AD3603" i="83"/>
  <c r="AC3603" i="83"/>
  <c r="AQ3602" i="83"/>
  <c r="AQ3601" i="83"/>
  <c r="AQ3600" i="83"/>
  <c r="AQ3599" i="83"/>
  <c r="AQ3598" i="83"/>
  <c r="AQ3597" i="83"/>
  <c r="AQ3596" i="83"/>
  <c r="AQ3595" i="83"/>
  <c r="AQ3594" i="83"/>
  <c r="AQ3593" i="83"/>
  <c r="AQ3592" i="83"/>
  <c r="AQ3591" i="83"/>
  <c r="AQ3590" i="83"/>
  <c r="AQ3589" i="83"/>
  <c r="AQ3588" i="83"/>
  <c r="AQ3587" i="83"/>
  <c r="AQ3586" i="83"/>
  <c r="AQ3585" i="83"/>
  <c r="AQ3584" i="83"/>
  <c r="AQ3583" i="83"/>
  <c r="AJ3557" i="83"/>
  <c r="AI3557" i="83"/>
  <c r="AH3557" i="83"/>
  <c r="AH3560" i="83" s="1"/>
  <c r="AG3557" i="83"/>
  <c r="AG3560" i="83" s="1"/>
  <c r="AF3557" i="83"/>
  <c r="BE3530" i="83" s="1"/>
  <c r="K117" i="56" s="1"/>
  <c r="AE3557" i="83"/>
  <c r="AD3557" i="83"/>
  <c r="AD3560" i="83" s="1"/>
  <c r="AC3557" i="83"/>
  <c r="AB3557" i="83"/>
  <c r="AA3557" i="83"/>
  <c r="Z3557" i="83"/>
  <c r="Y3557" i="83"/>
  <c r="Y3560" i="83" s="1"/>
  <c r="AJ3556" i="83"/>
  <c r="AI3556" i="83"/>
  <c r="AH3556" i="83"/>
  <c r="AG3556" i="83"/>
  <c r="AF3556" i="83"/>
  <c r="CD3530" i="83" s="1"/>
  <c r="AJ117" i="56" s="1"/>
  <c r="AE3556" i="83"/>
  <c r="AD3556" i="83"/>
  <c r="AC3556" i="83"/>
  <c r="AQ3555" i="83"/>
  <c r="AQ3554" i="83"/>
  <c r="AQ3553" i="83"/>
  <c r="AQ3552" i="83"/>
  <c r="AQ3551" i="83"/>
  <c r="AQ3550" i="83"/>
  <c r="AQ3549" i="83"/>
  <c r="AQ3548" i="83"/>
  <c r="AQ3547" i="83"/>
  <c r="AQ3546" i="83"/>
  <c r="AQ3545" i="83"/>
  <c r="AQ3544" i="83"/>
  <c r="AQ3543" i="83"/>
  <c r="AQ3542" i="83"/>
  <c r="AQ3541" i="83"/>
  <c r="AQ3540" i="83"/>
  <c r="AQ3539" i="83"/>
  <c r="AQ3538" i="83"/>
  <c r="AQ3537" i="83"/>
  <c r="AQ3536" i="83"/>
  <c r="AG3513" i="83"/>
  <c r="AJ3510" i="83"/>
  <c r="AI3510" i="83"/>
  <c r="AI3513" i="83" s="1"/>
  <c r="AH3510" i="83"/>
  <c r="AH3513" i="83" s="1"/>
  <c r="AG3510" i="83"/>
  <c r="AF3510" i="83"/>
  <c r="AE3510" i="83"/>
  <c r="AE3513" i="83" s="1"/>
  <c r="AD3510" i="83"/>
  <c r="AD3513" i="83" s="1"/>
  <c r="AC3510" i="83"/>
  <c r="AC3513" i="83" s="1"/>
  <c r="AB3510" i="83"/>
  <c r="AA3510" i="83"/>
  <c r="AS3512" i="83" s="1"/>
  <c r="AS3513" i="83" s="1"/>
  <c r="Z3510" i="83"/>
  <c r="AR3513" i="83" s="1"/>
  <c r="Y3510" i="83"/>
  <c r="Y3513" i="83" s="1"/>
  <c r="AJ3509" i="83"/>
  <c r="AI3509" i="83"/>
  <c r="AH3509" i="83"/>
  <c r="AG3509" i="83"/>
  <c r="AF3509" i="83"/>
  <c r="AE3509" i="83"/>
  <c r="AD3509" i="83"/>
  <c r="AC3509" i="83"/>
  <c r="AQ3508" i="83"/>
  <c r="AQ3507" i="83"/>
  <c r="AQ3506" i="83"/>
  <c r="AQ3505" i="83"/>
  <c r="AQ3504" i="83"/>
  <c r="AQ3503" i="83"/>
  <c r="AQ3502" i="83"/>
  <c r="AQ3501" i="83"/>
  <c r="AQ3500" i="83"/>
  <c r="AQ3499" i="83"/>
  <c r="AQ3498" i="83"/>
  <c r="AQ3497" i="83"/>
  <c r="AQ3496" i="83"/>
  <c r="AQ3495" i="83"/>
  <c r="AQ3494" i="83"/>
  <c r="AQ3493" i="83"/>
  <c r="AQ3492" i="83"/>
  <c r="AQ3491" i="83"/>
  <c r="AQ3490" i="83"/>
  <c r="AQ3489" i="83"/>
  <c r="AJ3463" i="83"/>
  <c r="AI3463" i="83"/>
  <c r="AI3466" i="83" s="1"/>
  <c r="AH3463" i="83"/>
  <c r="AH3466" i="83" s="1"/>
  <c r="AG3463" i="83"/>
  <c r="AG3466" i="83" s="1"/>
  <c r="AF3463" i="83"/>
  <c r="AE3463" i="83"/>
  <c r="AE3466" i="83" s="1"/>
  <c r="AD3463" i="83"/>
  <c r="AD3466" i="83" s="1"/>
  <c r="AC3463" i="83"/>
  <c r="AB3463" i="83"/>
  <c r="AA3463" i="83"/>
  <c r="AS3465" i="83" s="1"/>
  <c r="AS3466" i="83" s="1"/>
  <c r="Z3463" i="83"/>
  <c r="Y3463" i="83"/>
  <c r="Y3466" i="83" s="1"/>
  <c r="AJ3462" i="83"/>
  <c r="AI3462" i="83"/>
  <c r="AH3462" i="83"/>
  <c r="AG3462" i="83"/>
  <c r="AF3462" i="83"/>
  <c r="AE3462" i="83"/>
  <c r="AD3462" i="83"/>
  <c r="AC3462" i="83"/>
  <c r="AQ3461" i="83"/>
  <c r="AQ3460" i="83"/>
  <c r="AQ3459" i="83"/>
  <c r="AQ3458" i="83"/>
  <c r="AQ3457" i="83"/>
  <c r="AQ3456" i="83"/>
  <c r="AQ3455" i="83"/>
  <c r="AQ3454" i="83"/>
  <c r="AQ3453" i="83"/>
  <c r="AQ3452" i="83"/>
  <c r="AQ3451" i="83"/>
  <c r="AQ3450" i="83"/>
  <c r="AQ3449" i="83"/>
  <c r="AQ3448" i="83"/>
  <c r="AQ3447" i="83"/>
  <c r="AQ3446" i="83"/>
  <c r="AQ3445" i="83"/>
  <c r="AQ3444" i="83"/>
  <c r="AQ3443" i="83"/>
  <c r="AQ3442" i="83"/>
  <c r="AJ3416" i="83"/>
  <c r="BI3389" i="83" s="1"/>
  <c r="AI3416" i="83"/>
  <c r="AH3416" i="83"/>
  <c r="AH3419" i="83" s="1"/>
  <c r="AG3416" i="83"/>
  <c r="AG3419" i="83" s="1"/>
  <c r="AF3416" i="83"/>
  <c r="AE3416" i="83"/>
  <c r="BD3389" i="83" s="1"/>
  <c r="AD3416" i="83"/>
  <c r="AD3419" i="83" s="1"/>
  <c r="AC3416" i="83"/>
  <c r="AC3419" i="83" s="1"/>
  <c r="AB3416" i="83"/>
  <c r="AA3416" i="83"/>
  <c r="Z3416" i="83"/>
  <c r="AR3419" i="83" s="1"/>
  <c r="Y3416" i="83"/>
  <c r="Y3419" i="83" s="1"/>
  <c r="AJ3415" i="83"/>
  <c r="CH3389" i="83" s="1"/>
  <c r="AI3415" i="83"/>
  <c r="AH3415" i="83"/>
  <c r="AG3415" i="83"/>
  <c r="AF3415" i="83"/>
  <c r="AE3415" i="83"/>
  <c r="CC3389" i="83" s="1"/>
  <c r="AD3415" i="83"/>
  <c r="AC3415" i="83"/>
  <c r="AQ3414" i="83"/>
  <c r="AQ3413" i="83"/>
  <c r="AQ3412" i="83"/>
  <c r="AQ3411" i="83"/>
  <c r="AQ3410" i="83"/>
  <c r="AQ3409" i="83"/>
  <c r="AQ3408" i="83"/>
  <c r="AQ3407" i="83"/>
  <c r="AQ3406" i="83"/>
  <c r="AQ3405" i="83"/>
  <c r="AQ3404" i="83"/>
  <c r="AQ3403" i="83"/>
  <c r="AQ3402" i="83"/>
  <c r="AQ3401" i="83"/>
  <c r="AQ3400" i="83"/>
  <c r="AQ3399" i="83"/>
  <c r="AQ3398" i="83"/>
  <c r="AQ3397" i="83"/>
  <c r="AQ3396" i="83"/>
  <c r="AQ3395" i="83"/>
  <c r="AJ3369" i="83"/>
  <c r="BI3342" i="83" s="1"/>
  <c r="AI3369" i="83"/>
  <c r="AH3369" i="83"/>
  <c r="AH3372" i="83" s="1"/>
  <c r="AG3369" i="83"/>
  <c r="AG3372" i="83" s="1"/>
  <c r="AF3369" i="83"/>
  <c r="BE3342" i="83" s="1"/>
  <c r="AE3369" i="83"/>
  <c r="AD3369" i="83"/>
  <c r="AD3372" i="83" s="1"/>
  <c r="AC3369" i="83"/>
  <c r="AB3369" i="83"/>
  <c r="AA3369" i="83"/>
  <c r="AS3371" i="83" s="1"/>
  <c r="Z3369" i="83"/>
  <c r="Z3372" i="83" s="1"/>
  <c r="Y3369" i="83"/>
  <c r="Y3372" i="83" s="1"/>
  <c r="AJ3368" i="83"/>
  <c r="CH3342" i="83" s="1"/>
  <c r="AI3368" i="83"/>
  <c r="AH3368" i="83"/>
  <c r="AG3368" i="83"/>
  <c r="AF3368" i="83"/>
  <c r="CD3342" i="83" s="1"/>
  <c r="AE3368" i="83"/>
  <c r="AD3368" i="83"/>
  <c r="AC3368" i="83"/>
  <c r="AQ3367" i="83"/>
  <c r="AQ3366" i="83"/>
  <c r="AQ3365" i="83"/>
  <c r="AQ3364" i="83"/>
  <c r="AQ3363" i="83"/>
  <c r="AQ3362" i="83"/>
  <c r="AQ3361" i="83"/>
  <c r="AQ3360" i="83"/>
  <c r="AQ3359" i="83"/>
  <c r="AQ3358" i="83"/>
  <c r="AQ3357" i="83"/>
  <c r="AQ3356" i="83"/>
  <c r="AQ3355" i="83"/>
  <c r="AQ3354" i="83"/>
  <c r="AQ3353" i="83"/>
  <c r="AQ3352" i="83"/>
  <c r="AQ3351" i="83"/>
  <c r="AQ3350" i="83"/>
  <c r="AQ3349" i="83"/>
  <c r="AQ3348" i="83"/>
  <c r="AJ3322" i="83"/>
  <c r="AI3322" i="83"/>
  <c r="AH3322" i="83"/>
  <c r="AH3325" i="83" s="1"/>
  <c r="AG3322" i="83"/>
  <c r="AG3325" i="83" s="1"/>
  <c r="AF3322" i="83"/>
  <c r="BE3295" i="83" s="1"/>
  <c r="K112" i="56" s="1"/>
  <c r="AE3322" i="83"/>
  <c r="AD3322" i="83"/>
  <c r="AD3325" i="83" s="1"/>
  <c r="AC3322" i="83"/>
  <c r="AC3325" i="83" s="1"/>
  <c r="AB3322" i="83"/>
  <c r="AA3322" i="83"/>
  <c r="Z3322" i="83"/>
  <c r="Z3325" i="83" s="1"/>
  <c r="Y3322" i="83"/>
  <c r="Y3325" i="83" s="1"/>
  <c r="AJ3321" i="83"/>
  <c r="AI3321" i="83"/>
  <c r="AH3321" i="83"/>
  <c r="AG3321" i="83"/>
  <c r="AF3321" i="83"/>
  <c r="CD3295" i="83" s="1"/>
  <c r="AJ112" i="56" s="1"/>
  <c r="AE3321" i="83"/>
  <c r="AD3321" i="83"/>
  <c r="AC3321" i="83"/>
  <c r="AQ3320" i="83"/>
  <c r="AQ3319" i="83"/>
  <c r="AQ3318" i="83"/>
  <c r="AQ3317" i="83"/>
  <c r="AQ3316" i="83"/>
  <c r="AQ3315" i="83"/>
  <c r="AQ3314" i="83"/>
  <c r="AQ3313" i="83"/>
  <c r="AQ3312" i="83"/>
  <c r="AQ3311" i="83"/>
  <c r="AQ3310" i="83"/>
  <c r="AQ3309" i="83"/>
  <c r="AQ3308" i="83"/>
  <c r="AQ3307" i="83"/>
  <c r="AQ3306" i="83"/>
  <c r="AQ3305" i="83"/>
  <c r="AQ3304" i="83"/>
  <c r="AQ3303" i="83"/>
  <c r="AQ3302" i="83"/>
  <c r="AQ3301" i="83"/>
  <c r="AJ3275" i="83"/>
  <c r="AI3275" i="83"/>
  <c r="AI3278" i="83" s="1"/>
  <c r="AH3275" i="83"/>
  <c r="AH3278" i="83" s="1"/>
  <c r="AG3275" i="83"/>
  <c r="AG3278" i="83" s="1"/>
  <c r="AF3275" i="83"/>
  <c r="AE3275" i="83"/>
  <c r="AE3278" i="83" s="1"/>
  <c r="AD3275" i="83"/>
  <c r="AD3278" i="83" s="1"/>
  <c r="AC3275" i="83"/>
  <c r="AC3278" i="83" s="1"/>
  <c r="AB3275" i="83"/>
  <c r="AA3275" i="83"/>
  <c r="AS3277" i="83" s="1"/>
  <c r="AS3278" i="83" s="1"/>
  <c r="Z3275" i="83"/>
  <c r="AR3278" i="83" s="1"/>
  <c r="Y3275" i="83"/>
  <c r="Y3278" i="83" s="1"/>
  <c r="AJ3274" i="83"/>
  <c r="AI3274" i="83"/>
  <c r="AH3274" i="83"/>
  <c r="AG3274" i="83"/>
  <c r="AF3274" i="83"/>
  <c r="AE3274" i="83"/>
  <c r="AD3274" i="83"/>
  <c r="AC3274" i="83"/>
  <c r="AQ3273" i="83"/>
  <c r="AQ3272" i="83"/>
  <c r="AQ3271" i="83"/>
  <c r="AQ3270" i="83"/>
  <c r="AQ3269" i="83"/>
  <c r="AQ3268" i="83"/>
  <c r="AQ3267" i="83"/>
  <c r="AQ3266" i="83"/>
  <c r="AQ3265" i="83"/>
  <c r="AQ3264" i="83"/>
  <c r="AQ3263" i="83"/>
  <c r="AQ3262" i="83"/>
  <c r="AQ3261" i="83"/>
  <c r="AQ3260" i="83"/>
  <c r="AQ3259" i="83"/>
  <c r="AQ3258" i="83"/>
  <c r="AQ3257" i="83"/>
  <c r="AQ3256" i="83"/>
  <c r="AQ3255" i="83"/>
  <c r="AQ3254" i="83"/>
  <c r="Z3231" i="83"/>
  <c r="AJ3228" i="83"/>
  <c r="BI3201" i="83" s="1"/>
  <c r="O110" i="56" s="1"/>
  <c r="O144" i="56" s="1"/>
  <c r="AI3228" i="83"/>
  <c r="AH3228" i="83"/>
  <c r="AH3231" i="83" s="1"/>
  <c r="AG3228" i="83"/>
  <c r="AG3231" i="83" s="1"/>
  <c r="AF3228" i="83"/>
  <c r="BE3201" i="83" s="1"/>
  <c r="K110" i="56" s="1"/>
  <c r="AE3228" i="83"/>
  <c r="BD3201" i="83" s="1"/>
  <c r="J110" i="56" s="1"/>
  <c r="J144" i="56" s="1"/>
  <c r="AD3228" i="83"/>
  <c r="AD3231" i="83" s="1"/>
  <c r="AC3228" i="83"/>
  <c r="AB3228" i="83"/>
  <c r="AA3228" i="83"/>
  <c r="Z3228" i="83"/>
  <c r="Y3228" i="83"/>
  <c r="Y3231" i="83" s="1"/>
  <c r="AJ3227" i="83"/>
  <c r="CH3201" i="83" s="1"/>
  <c r="AN110" i="56" s="1"/>
  <c r="AN144" i="56" s="1"/>
  <c r="AI3227" i="83"/>
  <c r="AH3227" i="83"/>
  <c r="AG3227" i="83"/>
  <c r="AF3227" i="83"/>
  <c r="CD3201" i="83" s="1"/>
  <c r="AJ110" i="56" s="1"/>
  <c r="AE3227" i="83"/>
  <c r="CC3201" i="83" s="1"/>
  <c r="AI110" i="56" s="1"/>
  <c r="AI144" i="56" s="1"/>
  <c r="AD3227" i="83"/>
  <c r="AC3227" i="83"/>
  <c r="AQ3226" i="83"/>
  <c r="AQ3225" i="83"/>
  <c r="AQ3224" i="83"/>
  <c r="AQ3223" i="83"/>
  <c r="AQ3222" i="83"/>
  <c r="AQ3221" i="83"/>
  <c r="AQ3220" i="83"/>
  <c r="AQ3219" i="83"/>
  <c r="AQ3218" i="83"/>
  <c r="AQ3217" i="83"/>
  <c r="AQ3216" i="83"/>
  <c r="AQ3215" i="83"/>
  <c r="AQ3214" i="83"/>
  <c r="AQ3213" i="83"/>
  <c r="AQ3212" i="83"/>
  <c r="AQ3211" i="83"/>
  <c r="AQ3210" i="83"/>
  <c r="AQ3209" i="83"/>
  <c r="AQ3208" i="83"/>
  <c r="AQ3207" i="83"/>
  <c r="AJ3181" i="83"/>
  <c r="BI3154" i="83" s="1"/>
  <c r="AI3181" i="83"/>
  <c r="AH3181" i="83"/>
  <c r="AH3184" i="83" s="1"/>
  <c r="AG3181" i="83"/>
  <c r="AG3184" i="83" s="1"/>
  <c r="AF3181" i="83"/>
  <c r="AE3181" i="83"/>
  <c r="AD3181" i="83"/>
  <c r="AD3184" i="83" s="1"/>
  <c r="AC3181" i="83"/>
  <c r="AB3181" i="83"/>
  <c r="AA3181" i="83"/>
  <c r="AS3183" i="83" s="1"/>
  <c r="Z3181" i="83"/>
  <c r="Z3184" i="83" s="1"/>
  <c r="Y3181" i="83"/>
  <c r="Y3184" i="83" s="1"/>
  <c r="AJ3180" i="83"/>
  <c r="CH3154" i="83" s="1"/>
  <c r="AI3180" i="83"/>
  <c r="AH3180" i="83"/>
  <c r="AG3180" i="83"/>
  <c r="AF3180" i="83"/>
  <c r="AE3180" i="83"/>
  <c r="CC3154" i="83" s="1"/>
  <c r="AD3180" i="83"/>
  <c r="AC3180" i="83"/>
  <c r="AQ3179" i="83"/>
  <c r="AQ3178" i="83"/>
  <c r="AQ3177" i="83"/>
  <c r="AQ3176" i="83"/>
  <c r="AQ3175" i="83"/>
  <c r="AQ3174" i="83"/>
  <c r="AQ3173" i="83"/>
  <c r="AQ3172" i="83"/>
  <c r="AQ3171" i="83"/>
  <c r="AQ3170" i="83"/>
  <c r="AQ3169" i="83"/>
  <c r="AQ3168" i="83"/>
  <c r="AQ3167" i="83"/>
  <c r="AQ3166" i="83"/>
  <c r="AQ3165" i="83"/>
  <c r="AQ3164" i="83"/>
  <c r="AQ3163" i="83"/>
  <c r="AQ3162" i="83"/>
  <c r="AQ3161" i="83"/>
  <c r="AQ3160" i="83"/>
  <c r="AJ3134" i="83"/>
  <c r="AI3134" i="83"/>
  <c r="AH3134" i="83"/>
  <c r="AH3137" i="83" s="1"/>
  <c r="AG3134" i="83"/>
  <c r="AG3137" i="83" s="1"/>
  <c r="AF3134" i="83"/>
  <c r="AE3134" i="83"/>
  <c r="BD3107" i="83" s="1"/>
  <c r="AD3134" i="83"/>
  <c r="AD3137" i="83" s="1"/>
  <c r="AC3134" i="83"/>
  <c r="AC3137" i="83" s="1"/>
  <c r="AB3134" i="83"/>
  <c r="AA3134" i="83"/>
  <c r="Z3134" i="83"/>
  <c r="AR3137" i="83" s="1"/>
  <c r="Y3134" i="83"/>
  <c r="Y3137" i="83" s="1"/>
  <c r="AJ3133" i="83"/>
  <c r="AI3133" i="83"/>
  <c r="AH3133" i="83"/>
  <c r="AG3133" i="83"/>
  <c r="AF3133" i="83"/>
  <c r="AE3133" i="83"/>
  <c r="CC3107" i="83" s="1"/>
  <c r="AD3133" i="83"/>
  <c r="AC3133" i="83"/>
  <c r="AQ3132" i="83"/>
  <c r="AQ3131" i="83"/>
  <c r="AQ3130" i="83"/>
  <c r="AQ3129" i="83"/>
  <c r="AQ3128" i="83"/>
  <c r="AQ3127" i="83"/>
  <c r="AQ3126" i="83"/>
  <c r="AQ3125" i="83"/>
  <c r="AQ3124" i="83"/>
  <c r="AQ3123" i="83"/>
  <c r="AQ3122" i="83"/>
  <c r="AQ3121" i="83"/>
  <c r="AQ3120" i="83"/>
  <c r="AQ3119" i="83"/>
  <c r="AQ3118" i="83"/>
  <c r="AQ3117" i="83"/>
  <c r="AQ3116" i="83"/>
  <c r="AQ3115" i="83"/>
  <c r="AQ3114" i="83"/>
  <c r="AQ3113" i="83"/>
  <c r="AJ3087" i="83"/>
  <c r="BI3060" i="83" s="1"/>
  <c r="AI3087" i="83"/>
  <c r="AI3090" i="83" s="1"/>
  <c r="AH3087" i="83"/>
  <c r="AH3090" i="83" s="1"/>
  <c r="AG3087" i="83"/>
  <c r="AG3090" i="83" s="1"/>
  <c r="AF3087" i="83"/>
  <c r="BE3060" i="83" s="1"/>
  <c r="K91" i="56" s="1"/>
  <c r="AE3087" i="83"/>
  <c r="AD3087" i="83"/>
  <c r="AD3090" i="83" s="1"/>
  <c r="AC3087" i="83"/>
  <c r="AB3087" i="83"/>
  <c r="AA3087" i="83"/>
  <c r="AS3089" i="83" s="1"/>
  <c r="Z3087" i="83"/>
  <c r="Z3090" i="83" s="1"/>
  <c r="Y3087" i="83"/>
  <c r="Y3090" i="83" s="1"/>
  <c r="AJ3086" i="83"/>
  <c r="CH3060" i="83" s="1"/>
  <c r="AI3086" i="83"/>
  <c r="AH3086" i="83"/>
  <c r="AG3086" i="83"/>
  <c r="AF3086" i="83"/>
  <c r="CD3060" i="83" s="1"/>
  <c r="AJ91" i="56" s="1"/>
  <c r="AE3086" i="83"/>
  <c r="AD3086" i="83"/>
  <c r="AC3086" i="83"/>
  <c r="AQ3085" i="83"/>
  <c r="AQ3084" i="83"/>
  <c r="AQ3083" i="83"/>
  <c r="AQ3082" i="83"/>
  <c r="AQ3081" i="83"/>
  <c r="AQ3080" i="83"/>
  <c r="AQ3079" i="83"/>
  <c r="AQ3078" i="83"/>
  <c r="AQ3077" i="83"/>
  <c r="AQ3076" i="83"/>
  <c r="AQ3075" i="83"/>
  <c r="AQ3074" i="83"/>
  <c r="AQ3073" i="83"/>
  <c r="AQ3072" i="83"/>
  <c r="AQ3071" i="83"/>
  <c r="AQ3070" i="83"/>
  <c r="AQ3069" i="83"/>
  <c r="AQ3068" i="83"/>
  <c r="AQ3067" i="83"/>
  <c r="AQ3066" i="83"/>
  <c r="AJ3040" i="83"/>
  <c r="BI3013" i="83" s="1"/>
  <c r="AI3040" i="83"/>
  <c r="AH3040" i="83"/>
  <c r="AH3043" i="83" s="1"/>
  <c r="AG3040" i="83"/>
  <c r="AG3043" i="83" s="1"/>
  <c r="AF3040" i="83"/>
  <c r="BE3013" i="83" s="1"/>
  <c r="K90" i="56" s="1"/>
  <c r="AE3040" i="83"/>
  <c r="AD3040" i="83"/>
  <c r="AD3043" i="83" s="1"/>
  <c r="AC3040" i="83"/>
  <c r="AB3040" i="83"/>
  <c r="AA3040" i="83"/>
  <c r="Z3040" i="83"/>
  <c r="Z3043" i="83" s="1"/>
  <c r="Y3040" i="83"/>
  <c r="Y3043" i="83" s="1"/>
  <c r="AJ3039" i="83"/>
  <c r="CH3013" i="83" s="1"/>
  <c r="AI3039" i="83"/>
  <c r="AH3039" i="83"/>
  <c r="AG3039" i="83"/>
  <c r="AF3039" i="83"/>
  <c r="CD3013" i="83" s="1"/>
  <c r="AJ90" i="56" s="1"/>
  <c r="AE3039" i="83"/>
  <c r="AD3039" i="83"/>
  <c r="AC3039" i="83"/>
  <c r="AQ3038" i="83"/>
  <c r="AQ3037" i="83"/>
  <c r="AQ3036" i="83"/>
  <c r="AQ3035" i="83"/>
  <c r="AQ3034" i="83"/>
  <c r="AQ3033" i="83"/>
  <c r="AQ3032" i="83"/>
  <c r="AQ3031" i="83"/>
  <c r="AQ3030" i="83"/>
  <c r="AQ3029" i="83"/>
  <c r="AQ3028" i="83"/>
  <c r="AQ3027" i="83"/>
  <c r="AQ3026" i="83"/>
  <c r="AQ3025" i="83"/>
  <c r="AQ3024" i="83"/>
  <c r="AQ3023" i="83"/>
  <c r="AQ3022" i="83"/>
  <c r="AQ3021" i="83"/>
  <c r="AQ3020" i="83"/>
  <c r="AQ3019" i="83"/>
  <c r="AJ2993" i="83"/>
  <c r="AI2993" i="83"/>
  <c r="AI2996" i="83" s="1"/>
  <c r="AH2993" i="83"/>
  <c r="AH2996" i="83" s="1"/>
  <c r="AG2993" i="83"/>
  <c r="AG2996" i="83" s="1"/>
  <c r="AF2993" i="83"/>
  <c r="AE2993" i="83"/>
  <c r="AE2996" i="83" s="1"/>
  <c r="AD2993" i="83"/>
  <c r="AD2996" i="83" s="1"/>
  <c r="AC2993" i="83"/>
  <c r="AB2993" i="83"/>
  <c r="AA2993" i="83"/>
  <c r="AS2995" i="83" s="1"/>
  <c r="AS2996" i="83" s="1"/>
  <c r="Z2993" i="83"/>
  <c r="Z2996" i="83" s="1"/>
  <c r="Y2993" i="83"/>
  <c r="Y2996" i="83" s="1"/>
  <c r="AJ2992" i="83"/>
  <c r="AI2992" i="83"/>
  <c r="AH2992" i="83"/>
  <c r="AG2992" i="83"/>
  <c r="AF2992" i="83"/>
  <c r="AE2992" i="83"/>
  <c r="AD2992" i="83"/>
  <c r="AC2992" i="83"/>
  <c r="AQ2991" i="83"/>
  <c r="AQ2990" i="83"/>
  <c r="AQ2989" i="83"/>
  <c r="AQ2988" i="83"/>
  <c r="AQ2987" i="83"/>
  <c r="AQ2986" i="83"/>
  <c r="AQ2985" i="83"/>
  <c r="AQ2984" i="83"/>
  <c r="AQ2983" i="83"/>
  <c r="AQ2982" i="83"/>
  <c r="AQ2981" i="83"/>
  <c r="AQ2980" i="83"/>
  <c r="AQ2979" i="83"/>
  <c r="AQ2978" i="83"/>
  <c r="AQ2977" i="83"/>
  <c r="AQ2976" i="83"/>
  <c r="AQ2975" i="83"/>
  <c r="AQ2974" i="83"/>
  <c r="AQ2973" i="83"/>
  <c r="AQ2972" i="83"/>
  <c r="AS2948" i="83"/>
  <c r="AJ2946" i="83"/>
  <c r="AI2946" i="83"/>
  <c r="AI2949" i="83" s="1"/>
  <c r="AH2946" i="83"/>
  <c r="AH2949" i="83" s="1"/>
  <c r="AG2946" i="83"/>
  <c r="AG2949" i="83" s="1"/>
  <c r="AF2946" i="83"/>
  <c r="AE2946" i="83"/>
  <c r="AD2946" i="83"/>
  <c r="AD2949" i="83" s="1"/>
  <c r="AC2946" i="83"/>
  <c r="AC2947" i="83" s="1"/>
  <c r="AB2946" i="83"/>
  <c r="AA2946" i="83"/>
  <c r="Z2946" i="83"/>
  <c r="Y2946" i="83"/>
  <c r="Y2949" i="83" s="1"/>
  <c r="AJ2945" i="83"/>
  <c r="AI2945" i="83"/>
  <c r="AH2945" i="83"/>
  <c r="AG2945" i="83"/>
  <c r="AF2945" i="83"/>
  <c r="AE2945" i="83"/>
  <c r="AD2945" i="83"/>
  <c r="AC2945" i="83"/>
  <c r="AQ2944" i="83"/>
  <c r="AQ2943" i="83"/>
  <c r="AQ2942" i="83"/>
  <c r="AQ2941" i="83"/>
  <c r="AQ2940" i="83"/>
  <c r="AQ2939" i="83"/>
  <c r="AQ2938" i="83"/>
  <c r="AQ2937" i="83"/>
  <c r="AQ2936" i="83"/>
  <c r="AQ2935" i="83"/>
  <c r="AQ2934" i="83"/>
  <c r="AQ2933" i="83"/>
  <c r="AQ2932" i="83"/>
  <c r="AQ2931" i="83"/>
  <c r="AQ2930" i="83"/>
  <c r="AQ2929" i="83"/>
  <c r="AQ2928" i="83"/>
  <c r="AQ2927" i="83"/>
  <c r="AQ2926" i="83"/>
  <c r="AQ2925" i="83"/>
  <c r="AJ2899" i="83"/>
  <c r="AI2899" i="83"/>
  <c r="AI2902" i="83" s="1"/>
  <c r="AH2899" i="83"/>
  <c r="AH2902" i="83" s="1"/>
  <c r="AG2899" i="83"/>
  <c r="AG2902" i="83" s="1"/>
  <c r="AF2899" i="83"/>
  <c r="AE2899" i="83"/>
  <c r="AD2899" i="83"/>
  <c r="AD2902" i="83" s="1"/>
  <c r="AC2899" i="83"/>
  <c r="AB2899" i="83"/>
  <c r="AA2899" i="83"/>
  <c r="AS2901" i="83" s="1"/>
  <c r="Z2899" i="83"/>
  <c r="AR2902" i="83" s="1"/>
  <c r="Y2899" i="83"/>
  <c r="Y2902" i="83" s="1"/>
  <c r="AJ2898" i="83"/>
  <c r="AI2898" i="83"/>
  <c r="AH2898" i="83"/>
  <c r="AG2898" i="83"/>
  <c r="AF2898" i="83"/>
  <c r="AE2898" i="83"/>
  <c r="CC2872" i="83" s="1"/>
  <c r="AD2898" i="83"/>
  <c r="AC2898" i="83"/>
  <c r="AQ2897" i="83"/>
  <c r="AQ2896" i="83"/>
  <c r="AQ2895" i="83"/>
  <c r="AQ2894" i="83"/>
  <c r="AQ2893" i="83"/>
  <c r="AQ2892" i="83"/>
  <c r="AQ2891" i="83"/>
  <c r="AQ2890" i="83"/>
  <c r="AQ2889" i="83"/>
  <c r="AQ2888" i="83"/>
  <c r="AQ2887" i="83"/>
  <c r="AQ2886" i="83"/>
  <c r="AQ2885" i="83"/>
  <c r="AQ2884" i="83"/>
  <c r="AQ2883" i="83"/>
  <c r="AQ2882" i="83"/>
  <c r="AQ2881" i="83"/>
  <c r="AQ2880" i="83"/>
  <c r="AQ2879" i="83"/>
  <c r="AQ2878" i="83"/>
  <c r="AJ2852" i="83"/>
  <c r="AI2852" i="83"/>
  <c r="AH2852" i="83"/>
  <c r="AH2855" i="83" s="1"/>
  <c r="AG2852" i="83"/>
  <c r="AG2855" i="83" s="1"/>
  <c r="AF2852" i="83"/>
  <c r="AE2852" i="83"/>
  <c r="BD2825" i="83" s="1"/>
  <c r="J86" i="56" s="1"/>
  <c r="AD2852" i="83"/>
  <c r="AD2855" i="83" s="1"/>
  <c r="AC2852" i="83"/>
  <c r="AC2855" i="83" s="1"/>
  <c r="AB2852" i="83"/>
  <c r="AA2852" i="83"/>
  <c r="Z2852" i="83"/>
  <c r="AR2855" i="83" s="1"/>
  <c r="Y2852" i="83"/>
  <c r="Y2855" i="83" s="1"/>
  <c r="AJ2851" i="83"/>
  <c r="AI2851" i="83"/>
  <c r="AH2851" i="83"/>
  <c r="AG2851" i="83"/>
  <c r="AF2851" i="83"/>
  <c r="AE2851" i="83"/>
  <c r="CC2825" i="83" s="1"/>
  <c r="AI86" i="56" s="1"/>
  <c r="AD2851" i="83"/>
  <c r="AC2851" i="83"/>
  <c r="AQ2850" i="83"/>
  <c r="AQ2849" i="83"/>
  <c r="AQ2848" i="83"/>
  <c r="AQ2847" i="83"/>
  <c r="AQ2846" i="83"/>
  <c r="AQ2845" i="83"/>
  <c r="AQ2844" i="83"/>
  <c r="AQ2843" i="83"/>
  <c r="AQ2842" i="83"/>
  <c r="AQ2841" i="83"/>
  <c r="AQ2840" i="83"/>
  <c r="AQ2839" i="83"/>
  <c r="AQ2838" i="83"/>
  <c r="AQ2837" i="83"/>
  <c r="AQ2836" i="83"/>
  <c r="AQ2835" i="83"/>
  <c r="AQ2834" i="83"/>
  <c r="AQ2833" i="83"/>
  <c r="AQ2832" i="83"/>
  <c r="AQ2831" i="83"/>
  <c r="AJ2805" i="83"/>
  <c r="AI2805" i="83"/>
  <c r="AI2808" i="83" s="1"/>
  <c r="AH2805" i="83"/>
  <c r="AH2808" i="83" s="1"/>
  <c r="AG2805" i="83"/>
  <c r="AG2808" i="83" s="1"/>
  <c r="AF2805" i="83"/>
  <c r="BE2778" i="83" s="1"/>
  <c r="K85" i="56" s="1"/>
  <c r="AE2805" i="83"/>
  <c r="BD2778" i="83" s="1"/>
  <c r="J85" i="56" s="1"/>
  <c r="AD2805" i="83"/>
  <c r="AD2808" i="83" s="1"/>
  <c r="AC2805" i="83"/>
  <c r="AB2805" i="83"/>
  <c r="AA2805" i="83"/>
  <c r="AS2807" i="83" s="1"/>
  <c r="Z2805" i="83"/>
  <c r="Z2808" i="83" s="1"/>
  <c r="Y2805" i="83"/>
  <c r="Y2808" i="83" s="1"/>
  <c r="AJ2804" i="83"/>
  <c r="AI2804" i="83"/>
  <c r="AH2804" i="83"/>
  <c r="AG2804" i="83"/>
  <c r="AF2804" i="83"/>
  <c r="CD2778" i="83" s="1"/>
  <c r="AJ85" i="56" s="1"/>
  <c r="AE2804" i="83"/>
  <c r="CC2778" i="83" s="1"/>
  <c r="AI85" i="56" s="1"/>
  <c r="AD2804" i="83"/>
  <c r="AC2804" i="83"/>
  <c r="AQ2803" i="83"/>
  <c r="AQ2802" i="83"/>
  <c r="AQ2801" i="83"/>
  <c r="AQ2800" i="83"/>
  <c r="AQ2799" i="83"/>
  <c r="AQ2798" i="83"/>
  <c r="AQ2797" i="83"/>
  <c r="AQ2796" i="83"/>
  <c r="AQ2795" i="83"/>
  <c r="AQ2794" i="83"/>
  <c r="AQ2793" i="83"/>
  <c r="AQ2792" i="83"/>
  <c r="AQ2791" i="83"/>
  <c r="AQ2790" i="83"/>
  <c r="AQ2789" i="83"/>
  <c r="AQ2788" i="83"/>
  <c r="AQ2787" i="83"/>
  <c r="AQ2786" i="83"/>
  <c r="AQ2785" i="83"/>
  <c r="AQ2784" i="83"/>
  <c r="AS2760" i="83"/>
  <c r="AJ2758" i="83"/>
  <c r="BI2731" i="83" s="1"/>
  <c r="AI2758" i="83"/>
  <c r="AI2761" i="83" s="1"/>
  <c r="AH2758" i="83"/>
  <c r="AH2761" i="83" s="1"/>
  <c r="AG2758" i="83"/>
  <c r="AG2761" i="83" s="1"/>
  <c r="AF2758" i="83"/>
  <c r="BE2731" i="83" s="1"/>
  <c r="K84" i="56" s="1"/>
  <c r="AE2758" i="83"/>
  <c r="AD2758" i="83"/>
  <c r="AD2761" i="83" s="1"/>
  <c r="AC2758" i="83"/>
  <c r="AB2758" i="83"/>
  <c r="AA2758" i="83"/>
  <c r="Z2758" i="83"/>
  <c r="Y2758" i="83"/>
  <c r="Y2761" i="83" s="1"/>
  <c r="AJ2757" i="83"/>
  <c r="CH2731" i="83" s="1"/>
  <c r="AI2757" i="83"/>
  <c r="AH2757" i="83"/>
  <c r="AG2757" i="83"/>
  <c r="AF2757" i="83"/>
  <c r="CD2731" i="83" s="1"/>
  <c r="AJ84" i="56" s="1"/>
  <c r="AE2757" i="83"/>
  <c r="AD2757" i="83"/>
  <c r="AC2757" i="83"/>
  <c r="AQ2756" i="83"/>
  <c r="AQ2755" i="83"/>
  <c r="AQ2754" i="83"/>
  <c r="AQ2753" i="83"/>
  <c r="AQ2752" i="83"/>
  <c r="AQ2751" i="83"/>
  <c r="AQ2750" i="83"/>
  <c r="AQ2749" i="83"/>
  <c r="AQ2748" i="83"/>
  <c r="AQ2747" i="83"/>
  <c r="AQ2746" i="83"/>
  <c r="AQ2745" i="83"/>
  <c r="AQ2744" i="83"/>
  <c r="AQ2743" i="83"/>
  <c r="AQ2742" i="83"/>
  <c r="AQ2741" i="83"/>
  <c r="AQ2740" i="83"/>
  <c r="AQ2739" i="83"/>
  <c r="AQ2738" i="83"/>
  <c r="AQ2737" i="83"/>
  <c r="AJ2711" i="83"/>
  <c r="AI2711" i="83"/>
  <c r="AI2714" i="83" s="1"/>
  <c r="AH2711" i="83"/>
  <c r="AH2714" i="83" s="1"/>
  <c r="AG2711" i="83"/>
  <c r="AG2714" i="83" s="1"/>
  <c r="AF2711" i="83"/>
  <c r="BE2684" i="83" s="1"/>
  <c r="K83" i="56" s="1"/>
  <c r="AE2711" i="83"/>
  <c r="AD2711" i="83"/>
  <c r="AD2714" i="83" s="1"/>
  <c r="AC2711" i="83"/>
  <c r="AC2714" i="83" s="1"/>
  <c r="AB2711" i="83"/>
  <c r="AA2711" i="83"/>
  <c r="AS2713" i="83" s="1"/>
  <c r="Z2711" i="83"/>
  <c r="Y2711" i="83"/>
  <c r="Y2714" i="83" s="1"/>
  <c r="AJ2710" i="83"/>
  <c r="AI2710" i="83"/>
  <c r="AH2710" i="83"/>
  <c r="AG2710" i="83"/>
  <c r="AF2710" i="83"/>
  <c r="CD2684" i="83" s="1"/>
  <c r="AJ83" i="56" s="1"/>
  <c r="AE2710" i="83"/>
  <c r="CC2684" i="83" s="1"/>
  <c r="AI83" i="56" s="1"/>
  <c r="AD2710" i="83"/>
  <c r="AC2710" i="83"/>
  <c r="AQ2709" i="83"/>
  <c r="AQ2708" i="83"/>
  <c r="AQ2707" i="83"/>
  <c r="AQ2706" i="83"/>
  <c r="AQ2705" i="83"/>
  <c r="AQ2704" i="83"/>
  <c r="AQ2703" i="83"/>
  <c r="AQ2702" i="83"/>
  <c r="AQ2701" i="83"/>
  <c r="AQ2700" i="83"/>
  <c r="AQ2699" i="83"/>
  <c r="AQ2698" i="83"/>
  <c r="AQ2697" i="83"/>
  <c r="AQ2696" i="83"/>
  <c r="AQ2695" i="83"/>
  <c r="AQ2694" i="83"/>
  <c r="AQ2693" i="83"/>
  <c r="AQ2692" i="83"/>
  <c r="AQ2691" i="83"/>
  <c r="AQ2690" i="83"/>
  <c r="AJ2664" i="83"/>
  <c r="BI2637" i="83" s="1"/>
  <c r="AI2664" i="83"/>
  <c r="AH2664" i="83"/>
  <c r="AH2667" i="83" s="1"/>
  <c r="AG2664" i="83"/>
  <c r="AG2667" i="83" s="1"/>
  <c r="AF2664" i="83"/>
  <c r="BE2637" i="83" s="1"/>
  <c r="K82" i="56" s="1"/>
  <c r="AE2664" i="83"/>
  <c r="AD2664" i="83"/>
  <c r="AD2667" i="83" s="1"/>
  <c r="AC2664" i="83"/>
  <c r="AB2664" i="83"/>
  <c r="AA2664" i="83"/>
  <c r="Z2664" i="83"/>
  <c r="Z2667" i="83" s="1"/>
  <c r="Y2664" i="83"/>
  <c r="Y2667" i="83" s="1"/>
  <c r="AJ2663" i="83"/>
  <c r="CH2637" i="83" s="1"/>
  <c r="AI2663" i="83"/>
  <c r="AH2663" i="83"/>
  <c r="AG2663" i="83"/>
  <c r="AF2663" i="83"/>
  <c r="CD2637" i="83" s="1"/>
  <c r="AJ82" i="56" s="1"/>
  <c r="AE2663" i="83"/>
  <c r="AD2663" i="83"/>
  <c r="AC2663" i="83"/>
  <c r="AQ2662" i="83"/>
  <c r="AQ2661" i="83"/>
  <c r="AQ2660" i="83"/>
  <c r="AQ2659" i="83"/>
  <c r="AQ2658" i="83"/>
  <c r="AQ2657" i="83"/>
  <c r="AQ2656" i="83"/>
  <c r="AQ2655" i="83"/>
  <c r="AQ2654" i="83"/>
  <c r="AQ2653" i="83"/>
  <c r="AQ2652" i="83"/>
  <c r="AQ2651" i="83"/>
  <c r="AQ2650" i="83"/>
  <c r="AQ2649" i="83"/>
  <c r="AQ2648" i="83"/>
  <c r="AQ2647" i="83"/>
  <c r="AQ2646" i="83"/>
  <c r="AQ2645" i="83"/>
  <c r="AQ2644" i="83"/>
  <c r="AQ2643" i="83"/>
  <c r="AJ2617" i="83"/>
  <c r="AI2617" i="83"/>
  <c r="AI2620" i="83" s="1"/>
  <c r="AH2617" i="83"/>
  <c r="AH2620" i="83" s="1"/>
  <c r="AG2617" i="83"/>
  <c r="AG2620" i="83" s="1"/>
  <c r="AF2617" i="83"/>
  <c r="BE2590" i="83" s="1"/>
  <c r="K81" i="56" s="1"/>
  <c r="AE2617" i="83"/>
  <c r="AD2617" i="83"/>
  <c r="AD2620" i="83" s="1"/>
  <c r="AC2617" i="83"/>
  <c r="AB2617" i="83"/>
  <c r="AA2617" i="83"/>
  <c r="AS2619" i="83" s="1"/>
  <c r="Z2617" i="83"/>
  <c r="Y2617" i="83"/>
  <c r="Y2620" i="83" s="1"/>
  <c r="AJ2616" i="83"/>
  <c r="AI2616" i="83"/>
  <c r="AH2616" i="83"/>
  <c r="AG2616" i="83"/>
  <c r="AF2616" i="83"/>
  <c r="CD2590" i="83" s="1"/>
  <c r="AJ81" i="56" s="1"/>
  <c r="AE2616" i="83"/>
  <c r="AD2616" i="83"/>
  <c r="AC2616" i="83"/>
  <c r="AQ2615" i="83"/>
  <c r="AQ2614" i="83"/>
  <c r="AQ2613" i="83"/>
  <c r="AQ2612" i="83"/>
  <c r="AQ2611" i="83"/>
  <c r="AQ2610" i="83"/>
  <c r="AQ2609" i="83"/>
  <c r="AQ2608" i="83"/>
  <c r="AQ2607" i="83"/>
  <c r="AQ2606" i="83"/>
  <c r="AQ2605" i="83"/>
  <c r="AQ2604" i="83"/>
  <c r="AQ2603" i="83"/>
  <c r="AQ2602" i="83"/>
  <c r="AQ2601" i="83"/>
  <c r="AQ2600" i="83"/>
  <c r="AQ2599" i="83"/>
  <c r="AQ2598" i="83"/>
  <c r="AQ2597" i="83"/>
  <c r="AQ2596" i="83"/>
  <c r="AJ2570" i="83"/>
  <c r="AI2570" i="83"/>
  <c r="AH2570" i="83"/>
  <c r="AH2573" i="83" s="1"/>
  <c r="AG2570" i="83"/>
  <c r="AG2573" i="83" s="1"/>
  <c r="AF2570" i="83"/>
  <c r="BE2543" i="83" s="1"/>
  <c r="AE2570" i="83"/>
  <c r="BD2543" i="83" s="1"/>
  <c r="AD2570" i="83"/>
  <c r="AD2573" i="83" s="1"/>
  <c r="AC2570" i="83"/>
  <c r="AB2570" i="83"/>
  <c r="AA2570" i="83"/>
  <c r="Z2570" i="83"/>
  <c r="AR2573" i="83" s="1"/>
  <c r="Y2570" i="83"/>
  <c r="Y2573" i="83" s="1"/>
  <c r="AJ2569" i="83"/>
  <c r="AI2569" i="83"/>
  <c r="AH2569" i="83"/>
  <c r="AG2569" i="83"/>
  <c r="AF2569" i="83"/>
  <c r="CD2543" i="83" s="1"/>
  <c r="AE2569" i="83"/>
  <c r="CC2543" i="83" s="1"/>
  <c r="AD2569" i="83"/>
  <c r="AC2569" i="83"/>
  <c r="AQ2568" i="83"/>
  <c r="AQ2567" i="83"/>
  <c r="AQ2566" i="83"/>
  <c r="AQ2565" i="83"/>
  <c r="AQ2564" i="83"/>
  <c r="AQ2563" i="83"/>
  <c r="AQ2562" i="83"/>
  <c r="AQ2561" i="83"/>
  <c r="AQ2560" i="83"/>
  <c r="AQ2559" i="83"/>
  <c r="AQ2558" i="83"/>
  <c r="AQ2557" i="83"/>
  <c r="AQ2556" i="83"/>
  <c r="AQ2555" i="83"/>
  <c r="AQ2554" i="83"/>
  <c r="AQ2553" i="83"/>
  <c r="AQ2552" i="83"/>
  <c r="AQ2551" i="83"/>
  <c r="AQ2550" i="83"/>
  <c r="AQ2549" i="83"/>
  <c r="Z2526" i="83"/>
  <c r="AJ2523" i="83"/>
  <c r="AI2523" i="83"/>
  <c r="AI2526" i="83" s="1"/>
  <c r="AH2523" i="83"/>
  <c r="AH2526" i="83" s="1"/>
  <c r="AG2523" i="83"/>
  <c r="AG2526" i="83" s="1"/>
  <c r="AF2523" i="83"/>
  <c r="AE2523" i="83"/>
  <c r="AE2526" i="83" s="1"/>
  <c r="AD2523" i="83"/>
  <c r="AD2526" i="83" s="1"/>
  <c r="AC2523" i="83"/>
  <c r="AC2524" i="83" s="1"/>
  <c r="AB2523" i="83"/>
  <c r="AA2523" i="83"/>
  <c r="AS2525" i="83" s="1"/>
  <c r="Z2523" i="83"/>
  <c r="AR2526" i="83" s="1"/>
  <c r="Y2523" i="83"/>
  <c r="Y2526" i="83" s="1"/>
  <c r="AJ2522" i="83"/>
  <c r="AI2522" i="83"/>
  <c r="AH2522" i="83"/>
  <c r="AG2522" i="83"/>
  <c r="AF2522" i="83"/>
  <c r="AE2522" i="83"/>
  <c r="AD2522" i="83"/>
  <c r="AC2522" i="83"/>
  <c r="AQ2521" i="83"/>
  <c r="AQ2520" i="83"/>
  <c r="AQ2519" i="83"/>
  <c r="AQ2518" i="83"/>
  <c r="AQ2517" i="83"/>
  <c r="AQ2516" i="83"/>
  <c r="AQ2515" i="83"/>
  <c r="AQ2514" i="83"/>
  <c r="AQ2513" i="83"/>
  <c r="AQ2512" i="83"/>
  <c r="AQ2511" i="83"/>
  <c r="AQ2510" i="83"/>
  <c r="AQ2509" i="83"/>
  <c r="AQ2508" i="83"/>
  <c r="AQ2507" i="83"/>
  <c r="AQ2506" i="83"/>
  <c r="AQ2505" i="83"/>
  <c r="AQ2504" i="83"/>
  <c r="AQ2503" i="83"/>
  <c r="AQ2502" i="83"/>
  <c r="AJ2476" i="83"/>
  <c r="AI2476" i="83"/>
  <c r="AI2479" i="83" s="1"/>
  <c r="AH2476" i="83"/>
  <c r="AH2479" i="83" s="1"/>
  <c r="AG2476" i="83"/>
  <c r="AG2479" i="83" s="1"/>
  <c r="AF2476" i="83"/>
  <c r="BE2449" i="83" s="1"/>
  <c r="K78" i="56" s="1"/>
  <c r="AE2476" i="83"/>
  <c r="AD2476" i="83"/>
  <c r="AD2479" i="83" s="1"/>
  <c r="AC2476" i="83"/>
  <c r="AB2476" i="83"/>
  <c r="AA2476" i="83"/>
  <c r="AS2478" i="83" s="1"/>
  <c r="Z2476" i="83"/>
  <c r="Z2479" i="83" s="1"/>
  <c r="Y2476" i="83"/>
  <c r="Y2479" i="83" s="1"/>
  <c r="AJ2475" i="83"/>
  <c r="AI2475" i="83"/>
  <c r="AH2475" i="83"/>
  <c r="AG2475" i="83"/>
  <c r="AF2475" i="83"/>
  <c r="CD2449" i="83" s="1"/>
  <c r="AJ78" i="56" s="1"/>
  <c r="AE2475" i="83"/>
  <c r="CC2449" i="83" s="1"/>
  <c r="AD2475" i="83"/>
  <c r="AC2475" i="83"/>
  <c r="AQ2474" i="83"/>
  <c r="AQ2473" i="83"/>
  <c r="AQ2472" i="83"/>
  <c r="AQ2471" i="83"/>
  <c r="AQ2470" i="83"/>
  <c r="AQ2469" i="83"/>
  <c r="AQ2468" i="83"/>
  <c r="AQ2467" i="83"/>
  <c r="AQ2466" i="83"/>
  <c r="AQ2465" i="83"/>
  <c r="AQ2464" i="83"/>
  <c r="AQ2463" i="83"/>
  <c r="AQ2462" i="83"/>
  <c r="AQ2461" i="83"/>
  <c r="AQ2460" i="83"/>
  <c r="AQ2459" i="83"/>
  <c r="AQ2458" i="83"/>
  <c r="AQ2457" i="83"/>
  <c r="AQ2456" i="83"/>
  <c r="AQ2455" i="83"/>
  <c r="AJ2429" i="83"/>
  <c r="AI2429" i="83"/>
  <c r="AH2429" i="83"/>
  <c r="AH2432" i="83" s="1"/>
  <c r="AG2429" i="83"/>
  <c r="AG2432" i="83" s="1"/>
  <c r="AF2429" i="83"/>
  <c r="BE2402" i="83" s="1"/>
  <c r="K77" i="56" s="1"/>
  <c r="AE2429" i="83"/>
  <c r="AD2429" i="83"/>
  <c r="AD2432" i="83" s="1"/>
  <c r="AC2429" i="83"/>
  <c r="AC2432" i="83" s="1"/>
  <c r="AB2429" i="83"/>
  <c r="AA2429" i="83"/>
  <c r="AS2431" i="83" s="1"/>
  <c r="Z2429" i="83"/>
  <c r="AR2432" i="83" s="1"/>
  <c r="Y2429" i="83"/>
  <c r="Y2432" i="83" s="1"/>
  <c r="AJ2428" i="83"/>
  <c r="AI2428" i="83"/>
  <c r="AH2428" i="83"/>
  <c r="AG2428" i="83"/>
  <c r="AF2428" i="83"/>
  <c r="CD2402" i="83" s="1"/>
  <c r="AJ77" i="56" s="1"/>
  <c r="AE2428" i="83"/>
  <c r="AD2428" i="83"/>
  <c r="AC2428" i="83"/>
  <c r="AQ2427" i="83"/>
  <c r="AQ2426" i="83"/>
  <c r="AQ2425" i="83"/>
  <c r="AQ2424" i="83"/>
  <c r="AQ2423" i="83"/>
  <c r="AQ2422" i="83"/>
  <c r="AQ2421" i="83"/>
  <c r="AQ2420" i="83"/>
  <c r="AQ2419" i="83"/>
  <c r="AQ2418" i="83"/>
  <c r="AQ2417" i="83"/>
  <c r="AQ2416" i="83"/>
  <c r="AQ2415" i="83"/>
  <c r="AQ2414" i="83"/>
  <c r="AQ2413" i="83"/>
  <c r="AQ2412" i="83"/>
  <c r="AQ2411" i="83"/>
  <c r="AQ2410" i="83"/>
  <c r="AQ2409" i="83"/>
  <c r="AQ2408" i="83"/>
  <c r="AJ2382" i="83"/>
  <c r="AI2382" i="83"/>
  <c r="AI2385" i="83" s="1"/>
  <c r="AH2382" i="83"/>
  <c r="AH2385" i="83" s="1"/>
  <c r="AG2382" i="83"/>
  <c r="AG2385" i="83" s="1"/>
  <c r="AF2382" i="83"/>
  <c r="AE2382" i="83"/>
  <c r="AE2385" i="83" s="1"/>
  <c r="AD2382" i="83"/>
  <c r="AD2385" i="83" s="1"/>
  <c r="AC2382" i="83"/>
  <c r="AB2382" i="83"/>
  <c r="AA2382" i="83"/>
  <c r="AS2384" i="83" s="1"/>
  <c r="AS2385" i="83" s="1"/>
  <c r="Z2382" i="83"/>
  <c r="Z2385" i="83" s="1"/>
  <c r="Y2382" i="83"/>
  <c r="Y2385" i="83" s="1"/>
  <c r="AJ2381" i="83"/>
  <c r="AI2381" i="83"/>
  <c r="AH2381" i="83"/>
  <c r="AG2381" i="83"/>
  <c r="AF2381" i="83"/>
  <c r="AE2381" i="83"/>
  <c r="AD2381" i="83"/>
  <c r="AC2381" i="83"/>
  <c r="AQ2380" i="83"/>
  <c r="AQ2379" i="83"/>
  <c r="AQ2378" i="83"/>
  <c r="AQ2377" i="83"/>
  <c r="AQ2376" i="83"/>
  <c r="AQ2375" i="83"/>
  <c r="AQ2374" i="83"/>
  <c r="AQ2373" i="83"/>
  <c r="AQ2372" i="83"/>
  <c r="AQ2371" i="83"/>
  <c r="AQ2370" i="83"/>
  <c r="AQ2369" i="83"/>
  <c r="AQ2368" i="83"/>
  <c r="AQ2367" i="83"/>
  <c r="AQ2366" i="83"/>
  <c r="AQ2365" i="83"/>
  <c r="AQ2364" i="83"/>
  <c r="AQ2363" i="83"/>
  <c r="AQ2362" i="83"/>
  <c r="AQ2361" i="83"/>
  <c r="Z2338" i="83"/>
  <c r="AJ2335" i="83"/>
  <c r="AI2335" i="83"/>
  <c r="AI2338" i="83" s="1"/>
  <c r="AH2335" i="83"/>
  <c r="AH2338" i="83" s="1"/>
  <c r="AG2335" i="83"/>
  <c r="AG2338" i="83" s="1"/>
  <c r="AF2335" i="83"/>
  <c r="BE2308" i="83" s="1"/>
  <c r="AE2335" i="83"/>
  <c r="AD2335" i="83"/>
  <c r="AD2338" i="83" s="1"/>
  <c r="AC2335" i="83"/>
  <c r="AC2338" i="83" s="1"/>
  <c r="AB2335" i="83"/>
  <c r="AA2335" i="83"/>
  <c r="Z2335" i="83"/>
  <c r="AR2338" i="83" s="1"/>
  <c r="Y2335" i="83"/>
  <c r="Y2338" i="83" s="1"/>
  <c r="AJ2334" i="83"/>
  <c r="AI2334" i="83"/>
  <c r="AH2334" i="83"/>
  <c r="AG2334" i="83"/>
  <c r="AF2334" i="83"/>
  <c r="CD2308" i="83" s="1"/>
  <c r="AE2334" i="83"/>
  <c r="CC2308" i="83" s="1"/>
  <c r="AD2334" i="83"/>
  <c r="AC2334" i="83"/>
  <c r="AQ2333" i="83"/>
  <c r="AQ2332" i="83"/>
  <c r="AQ2331" i="83"/>
  <c r="AQ2330" i="83"/>
  <c r="AQ2329" i="83"/>
  <c r="AQ2328" i="83"/>
  <c r="AQ2327" i="83"/>
  <c r="AQ2326" i="83"/>
  <c r="AQ2325" i="83"/>
  <c r="AQ2324" i="83"/>
  <c r="AQ2323" i="83"/>
  <c r="AQ2322" i="83"/>
  <c r="AQ2321" i="83"/>
  <c r="AQ2320" i="83"/>
  <c r="AQ2319" i="83"/>
  <c r="AQ2318" i="83"/>
  <c r="AQ2317" i="83"/>
  <c r="AQ2316" i="83"/>
  <c r="AQ2315" i="83"/>
  <c r="AQ2314" i="83"/>
  <c r="AJ2288" i="83"/>
  <c r="AI2288" i="83"/>
  <c r="AI2291" i="83" s="1"/>
  <c r="AH2288" i="83"/>
  <c r="AH2291" i="83" s="1"/>
  <c r="AG2288" i="83"/>
  <c r="AG2291" i="83" s="1"/>
  <c r="AF2288" i="83"/>
  <c r="BE2261" i="83" s="1"/>
  <c r="K74" i="56" s="1"/>
  <c r="AE2288" i="83"/>
  <c r="AE2291" i="83" s="1"/>
  <c r="AD2288" i="83"/>
  <c r="AD2291" i="83" s="1"/>
  <c r="AC2288" i="83"/>
  <c r="AB2288" i="83"/>
  <c r="AA2288" i="83"/>
  <c r="Z2288" i="83"/>
  <c r="Y2288" i="83"/>
  <c r="Y2291" i="83" s="1"/>
  <c r="AJ2287" i="83"/>
  <c r="AI2287" i="83"/>
  <c r="AH2287" i="83"/>
  <c r="AG2287" i="83"/>
  <c r="AF2287" i="83"/>
  <c r="CD2261" i="83" s="1"/>
  <c r="AJ74" i="56" s="1"/>
  <c r="AE2287" i="83"/>
  <c r="AD2287" i="83"/>
  <c r="AC2287" i="83"/>
  <c r="AQ2286" i="83"/>
  <c r="AQ2285" i="83"/>
  <c r="AQ2284" i="83"/>
  <c r="AQ2283" i="83"/>
  <c r="AQ2282" i="83"/>
  <c r="AQ2281" i="83"/>
  <c r="AQ2280" i="83"/>
  <c r="AQ2279" i="83"/>
  <c r="AQ2278" i="83"/>
  <c r="AQ2277" i="83"/>
  <c r="AQ2276" i="83"/>
  <c r="AQ2275" i="83"/>
  <c r="AQ2274" i="83"/>
  <c r="AQ2273" i="83"/>
  <c r="AQ2272" i="83"/>
  <c r="AQ2271" i="83"/>
  <c r="AQ2270" i="83"/>
  <c r="AQ2269" i="83"/>
  <c r="AQ2268" i="83"/>
  <c r="AQ2267" i="83"/>
  <c r="Z2244" i="83"/>
  <c r="AJ2241" i="83"/>
  <c r="BI2214" i="83" s="1"/>
  <c r="AI2241" i="83"/>
  <c r="AH2241" i="83"/>
  <c r="AH2244" i="83" s="1"/>
  <c r="AG2241" i="83"/>
  <c r="AG2244" i="83" s="1"/>
  <c r="AE2241" i="83"/>
  <c r="AD2241" i="83"/>
  <c r="AD2244" i="83" s="1"/>
  <c r="AC2241" i="83"/>
  <c r="AC2242" i="83" s="1"/>
  <c r="AB2241" i="83"/>
  <c r="AA2241" i="83"/>
  <c r="Z2241" i="83"/>
  <c r="Y2241" i="83"/>
  <c r="Y2244" i="83" s="1"/>
  <c r="AJ2240" i="83"/>
  <c r="CH2214" i="83" s="1"/>
  <c r="AI2240" i="83"/>
  <c r="AH2240" i="83"/>
  <c r="AG2240" i="83"/>
  <c r="AF2240" i="83"/>
  <c r="CD2214" i="83" s="1"/>
  <c r="AE2240" i="83"/>
  <c r="AD2240" i="83"/>
  <c r="AC2240" i="83"/>
  <c r="AQ2239" i="83"/>
  <c r="AQ2238" i="83"/>
  <c r="AQ2237" i="83"/>
  <c r="AQ2236" i="83"/>
  <c r="AQ2235" i="83"/>
  <c r="AQ2234" i="83"/>
  <c r="AQ2233" i="83"/>
  <c r="AQ2232" i="83"/>
  <c r="AQ2231" i="83"/>
  <c r="AQ2230" i="83"/>
  <c r="AQ2229" i="83"/>
  <c r="AQ2228" i="83"/>
  <c r="AQ2227" i="83"/>
  <c r="AQ2226" i="83"/>
  <c r="AQ2225" i="83"/>
  <c r="AQ2224" i="83"/>
  <c r="AQ2223" i="83"/>
  <c r="AQ2222" i="83"/>
  <c r="AQ2221" i="83"/>
  <c r="AQ2220" i="83"/>
  <c r="AJ2194" i="83"/>
  <c r="AI2194" i="83"/>
  <c r="AI2197" i="83" s="1"/>
  <c r="AH2194" i="83"/>
  <c r="AH2197" i="83" s="1"/>
  <c r="AG2194" i="83"/>
  <c r="AG2197" i="83" s="1"/>
  <c r="AF2194" i="83"/>
  <c r="AE2194" i="83"/>
  <c r="AE2197" i="83" s="1"/>
  <c r="AD2194" i="83"/>
  <c r="AD2197" i="83" s="1"/>
  <c r="AC2194" i="83"/>
  <c r="AB2194" i="83"/>
  <c r="AA2194" i="83"/>
  <c r="AS2196" i="83" s="1"/>
  <c r="Z2194" i="83"/>
  <c r="Z2197" i="83" s="1"/>
  <c r="Y2194" i="83"/>
  <c r="Y2197" i="83" s="1"/>
  <c r="AJ2193" i="83"/>
  <c r="AI2193" i="83"/>
  <c r="AH2193" i="83"/>
  <c r="AG2193" i="83"/>
  <c r="AF2193" i="83"/>
  <c r="AE2193" i="83"/>
  <c r="AD2193" i="83"/>
  <c r="AC2193" i="83"/>
  <c r="AQ2192" i="83"/>
  <c r="AQ2191" i="83"/>
  <c r="AQ2190" i="83"/>
  <c r="AQ2189" i="83"/>
  <c r="AQ2188" i="83"/>
  <c r="AQ2187" i="83"/>
  <c r="AQ2186" i="83"/>
  <c r="AQ2185" i="83"/>
  <c r="AQ2184" i="83"/>
  <c r="AQ2183" i="83"/>
  <c r="AQ2182" i="83"/>
  <c r="AQ2181" i="83"/>
  <c r="AQ2180" i="83"/>
  <c r="AQ2179" i="83"/>
  <c r="AQ2178" i="83"/>
  <c r="AQ2177" i="83"/>
  <c r="AQ2176" i="83"/>
  <c r="AQ2175" i="83"/>
  <c r="AQ2174" i="83"/>
  <c r="AQ2173" i="83"/>
  <c r="Z2150" i="83"/>
  <c r="AJ2147" i="83"/>
  <c r="AI2147" i="83"/>
  <c r="AH2147" i="83"/>
  <c r="AH2150" i="83" s="1"/>
  <c r="AG2147" i="83"/>
  <c r="AG2150" i="83" s="1"/>
  <c r="AF2147" i="83"/>
  <c r="BE2120" i="83" s="1"/>
  <c r="K71" i="56" s="1"/>
  <c r="AE2147" i="83"/>
  <c r="AD2147" i="83"/>
  <c r="AD2150" i="83" s="1"/>
  <c r="AC2147" i="83"/>
  <c r="AB2147" i="83"/>
  <c r="AA2147" i="83"/>
  <c r="Z2147" i="83"/>
  <c r="Y2147" i="83"/>
  <c r="Y2150" i="83" s="1"/>
  <c r="AJ2146" i="83"/>
  <c r="AI2146" i="83"/>
  <c r="AH2146" i="83"/>
  <c r="AG2146" i="83"/>
  <c r="AF2146" i="83"/>
  <c r="CD2120" i="83" s="1"/>
  <c r="AJ71" i="56" s="1"/>
  <c r="AE2146" i="83"/>
  <c r="AD2146" i="83"/>
  <c r="AC2146" i="83"/>
  <c r="AQ2145" i="83"/>
  <c r="AQ2144" i="83"/>
  <c r="AQ2143" i="83"/>
  <c r="AQ2142" i="83"/>
  <c r="AQ2141" i="83"/>
  <c r="AQ2140" i="83"/>
  <c r="AQ2139" i="83"/>
  <c r="AQ2138" i="83"/>
  <c r="AQ2137" i="83"/>
  <c r="AQ2136" i="83"/>
  <c r="AQ2135" i="83"/>
  <c r="AQ2134" i="83"/>
  <c r="AQ2133" i="83"/>
  <c r="AQ2132" i="83"/>
  <c r="AQ2131" i="83"/>
  <c r="AQ2130" i="83"/>
  <c r="AQ2129" i="83"/>
  <c r="AQ2128" i="83"/>
  <c r="AQ2127" i="83"/>
  <c r="AQ2126" i="83"/>
  <c r="AJ2100" i="83"/>
  <c r="BI2073" i="83" s="1"/>
  <c r="AI2100" i="83"/>
  <c r="AI2103" i="83" s="1"/>
  <c r="AH2100" i="83"/>
  <c r="AH2103" i="83" s="1"/>
  <c r="AG2100" i="83"/>
  <c r="AG2103" i="83" s="1"/>
  <c r="AF2100" i="83"/>
  <c r="AE2100" i="83"/>
  <c r="AE2103" i="83" s="1"/>
  <c r="AD2100" i="83"/>
  <c r="AD2103" i="83" s="1"/>
  <c r="AC2100" i="83"/>
  <c r="AB2100" i="83"/>
  <c r="AA2100" i="83"/>
  <c r="AS2102" i="83" s="1"/>
  <c r="AS2103" i="83" s="1"/>
  <c r="Z2100" i="83"/>
  <c r="Z2103" i="83" s="1"/>
  <c r="Y2100" i="83"/>
  <c r="Y2103" i="83" s="1"/>
  <c r="AJ2099" i="83"/>
  <c r="CH2073" i="83" s="1"/>
  <c r="AI2099" i="83"/>
  <c r="AH2099" i="83"/>
  <c r="AG2099" i="83"/>
  <c r="AF2099" i="83"/>
  <c r="AE2099" i="83"/>
  <c r="AD2099" i="83"/>
  <c r="AC2099" i="83"/>
  <c r="AQ2098" i="83"/>
  <c r="AQ2097" i="83"/>
  <c r="AQ2096" i="83"/>
  <c r="AQ2095" i="83"/>
  <c r="AQ2094" i="83"/>
  <c r="AQ2093" i="83"/>
  <c r="AQ2092" i="83"/>
  <c r="AQ2091" i="83"/>
  <c r="AQ2090" i="83"/>
  <c r="AQ2089" i="83"/>
  <c r="AQ2088" i="83"/>
  <c r="AQ2087" i="83"/>
  <c r="AQ2086" i="83"/>
  <c r="AQ2085" i="83"/>
  <c r="AQ2084" i="83"/>
  <c r="AQ2083" i="83"/>
  <c r="AQ2082" i="83"/>
  <c r="AQ2081" i="83"/>
  <c r="AQ2080" i="83"/>
  <c r="AQ2079" i="83"/>
  <c r="Z2056" i="83"/>
  <c r="AJ2053" i="83"/>
  <c r="BI2026" i="83" s="1"/>
  <c r="AI2053" i="83"/>
  <c r="AH2053" i="83"/>
  <c r="AH2056" i="83" s="1"/>
  <c r="AG2053" i="83"/>
  <c r="AG2056" i="83" s="1"/>
  <c r="AF2053" i="83"/>
  <c r="AE2053" i="83"/>
  <c r="AE2056" i="83" s="1"/>
  <c r="AD2053" i="83"/>
  <c r="AD2056" i="83" s="1"/>
  <c r="AC2053" i="83"/>
  <c r="AC2054" i="83" s="1"/>
  <c r="AB2053" i="83"/>
  <c r="AA2053" i="83"/>
  <c r="Z2053" i="83"/>
  <c r="AR2056" i="83" s="1"/>
  <c r="Y2053" i="83"/>
  <c r="Y2056" i="83" s="1"/>
  <c r="AJ2052" i="83"/>
  <c r="CH2026" i="83" s="1"/>
  <c r="AI2052" i="83"/>
  <c r="AH2052" i="83"/>
  <c r="AG2052" i="83"/>
  <c r="AF2052" i="83"/>
  <c r="AE2052" i="83"/>
  <c r="AD2052" i="83"/>
  <c r="AC2052" i="83"/>
  <c r="AQ2051" i="83"/>
  <c r="AQ2050" i="83"/>
  <c r="AQ2049" i="83"/>
  <c r="AQ2048" i="83"/>
  <c r="AQ2047" i="83"/>
  <c r="AQ2046" i="83"/>
  <c r="AQ2045" i="83"/>
  <c r="AQ2044" i="83"/>
  <c r="AQ2043" i="83"/>
  <c r="AQ2042" i="83"/>
  <c r="AQ2041" i="83"/>
  <c r="AQ2040" i="83"/>
  <c r="AQ2039" i="83"/>
  <c r="AQ2038" i="83"/>
  <c r="AQ2037" i="83"/>
  <c r="AQ2036" i="83"/>
  <c r="AQ2035" i="83"/>
  <c r="AQ2034" i="83"/>
  <c r="AQ2033" i="83"/>
  <c r="AQ2032" i="83"/>
  <c r="AJ2006" i="83"/>
  <c r="BI1979" i="83" s="1"/>
  <c r="AI2006" i="83"/>
  <c r="AH2006" i="83"/>
  <c r="AH2009" i="83" s="1"/>
  <c r="AG2006" i="83"/>
  <c r="AG2009" i="83" s="1"/>
  <c r="AF2006" i="83"/>
  <c r="AE2006" i="83"/>
  <c r="AE2009" i="83" s="1"/>
  <c r="AD2006" i="83"/>
  <c r="AD2009" i="83" s="1"/>
  <c r="AC2006" i="83"/>
  <c r="AB2006" i="83"/>
  <c r="AA2006" i="83"/>
  <c r="AS2008" i="83" s="1"/>
  <c r="Z2006" i="83"/>
  <c r="Z2009" i="83" s="1"/>
  <c r="Y2006" i="83"/>
  <c r="Y2009" i="83" s="1"/>
  <c r="AJ2005" i="83"/>
  <c r="CH1979" i="83" s="1"/>
  <c r="AI2005" i="83"/>
  <c r="AH2005" i="83"/>
  <c r="AG2005" i="83"/>
  <c r="AF2005" i="83"/>
  <c r="AE2005" i="83"/>
  <c r="AD2005" i="83"/>
  <c r="AC2005" i="83"/>
  <c r="AQ2004" i="83"/>
  <c r="AQ2003" i="83"/>
  <c r="AQ2002" i="83"/>
  <c r="AQ2001" i="83"/>
  <c r="AQ2000" i="83"/>
  <c r="AQ1999" i="83"/>
  <c r="AQ1998" i="83"/>
  <c r="AQ1997" i="83"/>
  <c r="AQ1996" i="83"/>
  <c r="AQ1995" i="83"/>
  <c r="AQ1994" i="83"/>
  <c r="AQ1993" i="83"/>
  <c r="AQ1992" i="83"/>
  <c r="AQ1991" i="83"/>
  <c r="AQ1990" i="83"/>
  <c r="AQ1989" i="83"/>
  <c r="AQ1988" i="83"/>
  <c r="AQ1987" i="83"/>
  <c r="AQ1986" i="83"/>
  <c r="AQ1985" i="83"/>
  <c r="Z1962" i="83"/>
  <c r="AJ1959" i="83"/>
  <c r="AI1959" i="83"/>
  <c r="AH1959" i="83"/>
  <c r="AH1962" i="83" s="1"/>
  <c r="AG1959" i="83"/>
  <c r="AG1962" i="83" s="1"/>
  <c r="AF1959" i="83"/>
  <c r="BE1932" i="83" s="1"/>
  <c r="K67" i="56" s="1"/>
  <c r="AE1959" i="83"/>
  <c r="BD1932" i="83" s="1"/>
  <c r="J67" i="56" s="1"/>
  <c r="AD1959" i="83"/>
  <c r="AD1962" i="83" s="1"/>
  <c r="AC1959" i="83"/>
  <c r="AB1959" i="83"/>
  <c r="AA1959" i="83"/>
  <c r="Z1959" i="83"/>
  <c r="Y1959" i="83"/>
  <c r="Y1962" i="83" s="1"/>
  <c r="AJ1958" i="83"/>
  <c r="AI1958" i="83"/>
  <c r="AH1958" i="83"/>
  <c r="AG1958" i="83"/>
  <c r="AF1958" i="83"/>
  <c r="CD1932" i="83" s="1"/>
  <c r="AJ67" i="56" s="1"/>
  <c r="AE1958" i="83"/>
  <c r="CC1932" i="83" s="1"/>
  <c r="AI67" i="56" s="1"/>
  <c r="AD1958" i="83"/>
  <c r="AC1958" i="83"/>
  <c r="AQ1957" i="83"/>
  <c r="AQ1956" i="83"/>
  <c r="AQ1955" i="83"/>
  <c r="AQ1954" i="83"/>
  <c r="AQ1953" i="83"/>
  <c r="AQ1952" i="83"/>
  <c r="AQ1951" i="83"/>
  <c r="AQ1950" i="83"/>
  <c r="AQ1949" i="83"/>
  <c r="AQ1948" i="83"/>
  <c r="AQ1947" i="83"/>
  <c r="AQ1946" i="83"/>
  <c r="AQ1945" i="83"/>
  <c r="AQ1944" i="83"/>
  <c r="AQ1943" i="83"/>
  <c r="AQ1942" i="83"/>
  <c r="AQ1941" i="83"/>
  <c r="AQ1940" i="83"/>
  <c r="AQ1939" i="83"/>
  <c r="AQ1938" i="83"/>
  <c r="AG1915" i="83"/>
  <c r="AJ1912" i="83"/>
  <c r="AI1912" i="83"/>
  <c r="AI1915" i="83" s="1"/>
  <c r="AH1912" i="83"/>
  <c r="AH1915" i="83" s="1"/>
  <c r="AG1912" i="83"/>
  <c r="AF1912" i="83"/>
  <c r="BE1885" i="83" s="1"/>
  <c r="AE1912" i="83"/>
  <c r="AE1915" i="83" s="1"/>
  <c r="AD1912" i="83"/>
  <c r="AD1915" i="83" s="1"/>
  <c r="AC1912" i="83"/>
  <c r="AC1915" i="83" s="1"/>
  <c r="AB1912" i="83"/>
  <c r="AA1912" i="83"/>
  <c r="AS1914" i="83" s="1"/>
  <c r="Z1912" i="83"/>
  <c r="AR1915" i="83" s="1"/>
  <c r="Y1912" i="83"/>
  <c r="Y1915" i="83" s="1"/>
  <c r="AJ1911" i="83"/>
  <c r="AI1911" i="83"/>
  <c r="AH1911" i="83"/>
  <c r="AG1911" i="83"/>
  <c r="AF1911" i="83"/>
  <c r="CD1885" i="83" s="1"/>
  <c r="AE1911" i="83"/>
  <c r="AD1911" i="83"/>
  <c r="AC1911" i="83"/>
  <c r="AQ1910" i="83"/>
  <c r="AQ1909" i="83"/>
  <c r="AQ1908" i="83"/>
  <c r="AQ1907" i="83"/>
  <c r="AQ1906" i="83"/>
  <c r="AQ1905" i="83"/>
  <c r="AQ1904" i="83"/>
  <c r="AQ1903" i="83"/>
  <c r="AQ1902" i="83"/>
  <c r="AQ1901" i="83"/>
  <c r="AQ1900" i="83"/>
  <c r="AQ1899" i="83"/>
  <c r="AQ1898" i="83"/>
  <c r="AQ1897" i="83"/>
  <c r="AQ1896" i="83"/>
  <c r="AQ1895" i="83"/>
  <c r="AQ1894" i="83"/>
  <c r="AQ1893" i="83"/>
  <c r="AQ1892" i="83"/>
  <c r="AQ1891" i="83"/>
  <c r="Z1868" i="83"/>
  <c r="AJ1865" i="83"/>
  <c r="AI1865" i="83"/>
  <c r="AI1868" i="83" s="1"/>
  <c r="AH1865" i="83"/>
  <c r="AH1868" i="83" s="1"/>
  <c r="AG1865" i="83"/>
  <c r="AG1868" i="83" s="1"/>
  <c r="AF1865" i="83"/>
  <c r="BE1838" i="83" s="1"/>
  <c r="K65" i="56" s="1"/>
  <c r="AE1865" i="83"/>
  <c r="AD1865" i="83"/>
  <c r="AD1868" i="83" s="1"/>
  <c r="AC1865" i="83"/>
  <c r="AB1865" i="83"/>
  <c r="AA1865" i="83"/>
  <c r="AS1867" i="83" s="1"/>
  <c r="Z1865" i="83"/>
  <c r="Y1865" i="83"/>
  <c r="Y1868" i="83" s="1"/>
  <c r="AJ1864" i="83"/>
  <c r="AI1864" i="83"/>
  <c r="AH1864" i="83"/>
  <c r="AG1864" i="83"/>
  <c r="AF1864" i="83"/>
  <c r="CD1838" i="83" s="1"/>
  <c r="AJ65" i="56" s="1"/>
  <c r="AE1864" i="83"/>
  <c r="AD1864" i="83"/>
  <c r="AC1864" i="83"/>
  <c r="AQ1863" i="83"/>
  <c r="AQ1862" i="83"/>
  <c r="AQ1861" i="83"/>
  <c r="AQ1860" i="83"/>
  <c r="AQ1859" i="83"/>
  <c r="AQ1858" i="83"/>
  <c r="AQ1857" i="83"/>
  <c r="AQ1856" i="83"/>
  <c r="AQ1855" i="83"/>
  <c r="AQ1854" i="83"/>
  <c r="AQ1853" i="83"/>
  <c r="AQ1852" i="83"/>
  <c r="AQ1851" i="83"/>
  <c r="AQ1850" i="83"/>
  <c r="AQ1849" i="83"/>
  <c r="AQ1848" i="83"/>
  <c r="AQ1847" i="83"/>
  <c r="AQ1846" i="83"/>
  <c r="AQ1845" i="83"/>
  <c r="AQ1844" i="83"/>
  <c r="AJ1818" i="83"/>
  <c r="AI1818" i="83"/>
  <c r="AI1821" i="83" s="1"/>
  <c r="AH1818" i="83"/>
  <c r="AH1821" i="83" s="1"/>
  <c r="AG1818" i="83"/>
  <c r="AG1821" i="83" s="1"/>
  <c r="AF1818" i="83"/>
  <c r="AE1818" i="83"/>
  <c r="AE1821" i="83" s="1"/>
  <c r="AD1818" i="83"/>
  <c r="AD1821" i="83" s="1"/>
  <c r="AC1818" i="83"/>
  <c r="AB1818" i="83"/>
  <c r="AA1818" i="83"/>
  <c r="AS1820" i="83" s="1"/>
  <c r="AS1821" i="83" s="1"/>
  <c r="Z1818" i="83"/>
  <c r="Z1821" i="83" s="1"/>
  <c r="Y1818" i="83"/>
  <c r="Y1821" i="83" s="1"/>
  <c r="AJ1817" i="83"/>
  <c r="AI1817" i="83"/>
  <c r="AH1817" i="83"/>
  <c r="AG1817" i="83"/>
  <c r="AF1817" i="83"/>
  <c r="AE1817" i="83"/>
  <c r="AD1817" i="83"/>
  <c r="AC1817" i="83"/>
  <c r="AQ1816" i="83"/>
  <c r="AQ1815" i="83"/>
  <c r="AQ1814" i="83"/>
  <c r="AQ1813" i="83"/>
  <c r="AQ1812" i="83"/>
  <c r="AQ1811" i="83"/>
  <c r="AQ1810" i="83"/>
  <c r="AQ1809" i="83"/>
  <c r="AQ1808" i="83"/>
  <c r="AQ1807" i="83"/>
  <c r="AQ1806" i="83"/>
  <c r="AQ1805" i="83"/>
  <c r="AQ1804" i="83"/>
  <c r="AQ1803" i="83"/>
  <c r="AQ1802" i="83"/>
  <c r="AQ1801" i="83"/>
  <c r="AQ1800" i="83"/>
  <c r="AQ1799" i="83"/>
  <c r="AQ1798" i="83"/>
  <c r="AQ1797" i="83"/>
  <c r="AJ1771" i="83"/>
  <c r="AI1771" i="83"/>
  <c r="AH1771" i="83"/>
  <c r="AH1774" i="83" s="1"/>
  <c r="AG1771" i="83"/>
  <c r="AG1774" i="83" s="1"/>
  <c r="AF1771" i="83"/>
  <c r="AE1771" i="83"/>
  <c r="AD1771" i="83"/>
  <c r="AD1774" i="83" s="1"/>
  <c r="AC1771" i="83"/>
  <c r="AC1772" i="83" s="1"/>
  <c r="AB1771" i="83"/>
  <c r="AA1771" i="83"/>
  <c r="Z1771" i="83"/>
  <c r="AR1774" i="83" s="1"/>
  <c r="Y1771" i="83"/>
  <c r="Y1774" i="83" s="1"/>
  <c r="AJ1770" i="83"/>
  <c r="AI1770" i="83"/>
  <c r="AH1770" i="83"/>
  <c r="AG1770" i="83"/>
  <c r="AF1770" i="83"/>
  <c r="AE1770" i="83"/>
  <c r="AD1770" i="83"/>
  <c r="AC1770" i="83"/>
  <c r="AQ1769" i="83"/>
  <c r="AQ1768" i="83"/>
  <c r="AQ1767" i="83"/>
  <c r="AQ1766" i="83"/>
  <c r="AQ1765" i="83"/>
  <c r="AQ1764" i="83"/>
  <c r="AQ1763" i="83"/>
  <c r="AQ1762" i="83"/>
  <c r="AQ1761" i="83"/>
  <c r="AQ1760" i="83"/>
  <c r="AQ1759" i="83"/>
  <c r="AQ1758" i="83"/>
  <c r="AQ1757" i="83"/>
  <c r="AQ1756" i="83"/>
  <c r="AQ1755" i="83"/>
  <c r="AQ1754" i="83"/>
  <c r="AQ1753" i="83"/>
  <c r="AQ1752" i="83"/>
  <c r="AQ1751" i="83"/>
  <c r="AQ1750" i="83"/>
  <c r="AJ1724" i="83"/>
  <c r="AI1724" i="83"/>
  <c r="AI1727" i="83" s="1"/>
  <c r="AH1724" i="83"/>
  <c r="AH1727" i="83" s="1"/>
  <c r="AG1724" i="83"/>
  <c r="AG1727" i="83" s="1"/>
  <c r="AF1724" i="83"/>
  <c r="BE1697" i="83" s="1"/>
  <c r="K62" i="56" s="1"/>
  <c r="AE1724" i="83"/>
  <c r="AD1724" i="83"/>
  <c r="AD1727" i="83" s="1"/>
  <c r="AC1724" i="83"/>
  <c r="AB1724" i="83"/>
  <c r="AA1724" i="83"/>
  <c r="AS1726" i="83" s="1"/>
  <c r="Z1724" i="83"/>
  <c r="Z1727" i="83" s="1"/>
  <c r="Y1724" i="83"/>
  <c r="Y1727" i="83" s="1"/>
  <c r="AJ1723" i="83"/>
  <c r="AI1723" i="83"/>
  <c r="AH1723" i="83"/>
  <c r="AG1723" i="83"/>
  <c r="AF1723" i="83"/>
  <c r="CD1697" i="83" s="1"/>
  <c r="AJ62" i="56" s="1"/>
  <c r="AE1723" i="83"/>
  <c r="AD1723" i="83"/>
  <c r="AC1723" i="83"/>
  <c r="AQ1722" i="83"/>
  <c r="AQ1721" i="83"/>
  <c r="AQ1720" i="83"/>
  <c r="AQ1719" i="83"/>
  <c r="AQ1718" i="83"/>
  <c r="AQ1717" i="83"/>
  <c r="AQ1716" i="83"/>
  <c r="AQ1715" i="83"/>
  <c r="AQ1714" i="83"/>
  <c r="AQ1713" i="83"/>
  <c r="AQ1712" i="83"/>
  <c r="AQ1711" i="83"/>
  <c r="AQ1710" i="83"/>
  <c r="AQ1709" i="83"/>
  <c r="AQ1708" i="83"/>
  <c r="AQ1707" i="83"/>
  <c r="AQ1706" i="83"/>
  <c r="AQ1705" i="83"/>
  <c r="AQ1704" i="83"/>
  <c r="AQ1703" i="83"/>
  <c r="AG1680" i="83"/>
  <c r="AJ1677" i="83"/>
  <c r="AI1677" i="83"/>
  <c r="AH1677" i="83"/>
  <c r="AH1680" i="83" s="1"/>
  <c r="AG1677" i="83"/>
  <c r="AF1677" i="83"/>
  <c r="BE1650" i="83" s="1"/>
  <c r="K61" i="56" s="1"/>
  <c r="AE1677" i="83"/>
  <c r="AD1677" i="83"/>
  <c r="AD1680" i="83" s="1"/>
  <c r="AC1677" i="83"/>
  <c r="AB1677" i="83"/>
  <c r="AA1677" i="83"/>
  <c r="Z1677" i="83"/>
  <c r="AR1680" i="83" s="1"/>
  <c r="Y1677" i="83"/>
  <c r="Y1680" i="83" s="1"/>
  <c r="AJ1676" i="83"/>
  <c r="AI1676" i="83"/>
  <c r="AH1676" i="83"/>
  <c r="AG1676" i="83"/>
  <c r="AF1676" i="83"/>
  <c r="CD1650" i="83" s="1"/>
  <c r="AJ61" i="56" s="1"/>
  <c r="AE1676" i="83"/>
  <c r="AD1676" i="83"/>
  <c r="AC1676" i="83"/>
  <c r="AQ1675" i="83"/>
  <c r="AQ1674" i="83"/>
  <c r="AQ1673" i="83"/>
  <c r="AQ1672" i="83"/>
  <c r="AQ1671" i="83"/>
  <c r="AQ1670" i="83"/>
  <c r="AQ1669" i="83"/>
  <c r="AQ1668" i="83"/>
  <c r="AQ1667" i="83"/>
  <c r="AQ1666" i="83"/>
  <c r="AQ1665" i="83"/>
  <c r="AQ1664" i="83"/>
  <c r="AQ1663" i="83"/>
  <c r="AQ1662" i="83"/>
  <c r="AQ1661" i="83"/>
  <c r="AQ1660" i="83"/>
  <c r="AQ1659" i="83"/>
  <c r="AQ1658" i="83"/>
  <c r="AQ1657" i="83"/>
  <c r="AQ1656" i="83"/>
  <c r="AJ1630" i="83"/>
  <c r="AI1630" i="83"/>
  <c r="AI1633" i="83" s="1"/>
  <c r="AH1630" i="83"/>
  <c r="AH1633" i="83" s="1"/>
  <c r="AG1630" i="83"/>
  <c r="AG1633" i="83" s="1"/>
  <c r="AF1630" i="83"/>
  <c r="BE1603" i="83" s="1"/>
  <c r="K60" i="56" s="1"/>
  <c r="AE1630" i="83"/>
  <c r="AE1633" i="83" s="1"/>
  <c r="AD1630" i="83"/>
  <c r="AD1633" i="83" s="1"/>
  <c r="AC1630" i="83"/>
  <c r="AC1633" i="83" s="1"/>
  <c r="AB1630" i="83"/>
  <c r="AA1630" i="83"/>
  <c r="AS1632" i="83" s="1"/>
  <c r="AS1633" i="83" s="1"/>
  <c r="Z1630" i="83"/>
  <c r="Y1630" i="83"/>
  <c r="Y1633" i="83" s="1"/>
  <c r="AJ1629" i="83"/>
  <c r="AI1629" i="83"/>
  <c r="AH1629" i="83"/>
  <c r="AG1629" i="83"/>
  <c r="AF1629" i="83"/>
  <c r="CD1603" i="83" s="1"/>
  <c r="AJ60" i="56" s="1"/>
  <c r="AE1629" i="83"/>
  <c r="AD1629" i="83"/>
  <c r="AC1629" i="83"/>
  <c r="AQ1628" i="83"/>
  <c r="AQ1627" i="83"/>
  <c r="AQ1626" i="83"/>
  <c r="AQ1625" i="83"/>
  <c r="AQ1624" i="83"/>
  <c r="AQ1623" i="83"/>
  <c r="AQ1622" i="83"/>
  <c r="AQ1621" i="83"/>
  <c r="AQ1620" i="83"/>
  <c r="AQ1619" i="83"/>
  <c r="AQ1618" i="83"/>
  <c r="AQ1617" i="83"/>
  <c r="AQ1616" i="83"/>
  <c r="AQ1615" i="83"/>
  <c r="AQ1614" i="83"/>
  <c r="AQ1613" i="83"/>
  <c r="AQ1612" i="83"/>
  <c r="AQ1611" i="83"/>
  <c r="AQ1610" i="83"/>
  <c r="AQ1609" i="83"/>
  <c r="Z1586" i="83"/>
  <c r="AJ1583" i="83"/>
  <c r="AI1583" i="83"/>
  <c r="AH1583" i="83"/>
  <c r="AH1586" i="83" s="1"/>
  <c r="AG1583" i="83"/>
  <c r="AG1586" i="83" s="1"/>
  <c r="AF1583" i="83"/>
  <c r="BE1556" i="83" s="1"/>
  <c r="K43" i="56" s="1"/>
  <c r="AE1583" i="83"/>
  <c r="BD1556" i="83" s="1"/>
  <c r="J43" i="56" s="1"/>
  <c r="AD1583" i="83"/>
  <c r="AD1586" i="83" s="1"/>
  <c r="AC1583" i="83"/>
  <c r="AB1583" i="83"/>
  <c r="AA1583" i="83"/>
  <c r="Z1583" i="83"/>
  <c r="Y1583" i="83"/>
  <c r="Y1586" i="83" s="1"/>
  <c r="AJ1582" i="83"/>
  <c r="AI1582" i="83"/>
  <c r="AH1582" i="83"/>
  <c r="AG1582" i="83"/>
  <c r="AF1582" i="83"/>
  <c r="CD1556" i="83" s="1"/>
  <c r="AJ43" i="56" s="1"/>
  <c r="AE1582" i="83"/>
  <c r="CC1556" i="83" s="1"/>
  <c r="AI43" i="56" s="1"/>
  <c r="AD1582" i="83"/>
  <c r="AC1582" i="83"/>
  <c r="AQ1581" i="83"/>
  <c r="AQ1580" i="83"/>
  <c r="AQ1579" i="83"/>
  <c r="AQ1578" i="83"/>
  <c r="AQ1577" i="83"/>
  <c r="AQ1576" i="83"/>
  <c r="AQ1575" i="83"/>
  <c r="AQ1574" i="83"/>
  <c r="AQ1573" i="83"/>
  <c r="AQ1572" i="83"/>
  <c r="AQ1571" i="83"/>
  <c r="AQ1570" i="83"/>
  <c r="AQ1569" i="83"/>
  <c r="AQ1568" i="83"/>
  <c r="AQ1567" i="83"/>
  <c r="AQ1566" i="83"/>
  <c r="AQ1565" i="83"/>
  <c r="AQ1564" i="83"/>
  <c r="AQ1563" i="83"/>
  <c r="AQ1562" i="83"/>
  <c r="AJ1536" i="83"/>
  <c r="BI1509" i="83" s="1"/>
  <c r="AI1536" i="83"/>
  <c r="AH1536" i="83"/>
  <c r="AH1539" i="83" s="1"/>
  <c r="AG1536" i="83"/>
  <c r="AG1539" i="83" s="1"/>
  <c r="AF1536" i="83"/>
  <c r="BE1509" i="83" s="1"/>
  <c r="K42" i="56" s="1"/>
  <c r="AE1536" i="83"/>
  <c r="BD1509" i="83" s="1"/>
  <c r="AD1536" i="83"/>
  <c r="AD1539" i="83" s="1"/>
  <c r="AC1536" i="83"/>
  <c r="AC1539" i="83" s="1"/>
  <c r="AB1536" i="83"/>
  <c r="AA1536" i="83"/>
  <c r="Z1536" i="83"/>
  <c r="Y1536" i="83"/>
  <c r="Y1539" i="83" s="1"/>
  <c r="AJ1535" i="83"/>
  <c r="CH1509" i="83" s="1"/>
  <c r="AI1535" i="83"/>
  <c r="AH1535" i="83"/>
  <c r="AG1535" i="83"/>
  <c r="AF1535" i="83"/>
  <c r="CD1509" i="83" s="1"/>
  <c r="AJ42" i="56" s="1"/>
  <c r="AE1535" i="83"/>
  <c r="CC1509" i="83" s="1"/>
  <c r="AD1535" i="83"/>
  <c r="AC1535" i="83"/>
  <c r="AQ1534" i="83"/>
  <c r="AQ1533" i="83"/>
  <c r="AQ1532" i="83"/>
  <c r="AQ1531" i="83"/>
  <c r="AQ1530" i="83"/>
  <c r="AQ1529" i="83"/>
  <c r="AQ1528" i="83"/>
  <c r="AQ1527" i="83"/>
  <c r="AQ1526" i="83"/>
  <c r="AQ1525" i="83"/>
  <c r="AQ1524" i="83"/>
  <c r="AQ1523" i="83"/>
  <c r="AQ1522" i="83"/>
  <c r="AQ1521" i="83"/>
  <c r="AQ1520" i="83"/>
  <c r="AQ1519" i="83"/>
  <c r="AQ1518" i="83"/>
  <c r="AQ1517" i="83"/>
  <c r="AQ1516" i="83"/>
  <c r="AQ1515" i="83"/>
  <c r="AH1492" i="83"/>
  <c r="AJ1489" i="83"/>
  <c r="BI1462" i="83" s="1"/>
  <c r="AI1489" i="83"/>
  <c r="AH1489" i="83"/>
  <c r="AG1489" i="83"/>
  <c r="AG1492" i="83" s="1"/>
  <c r="AF1489" i="83"/>
  <c r="BE1462" i="83" s="1"/>
  <c r="K41" i="56" s="1"/>
  <c r="AE1489" i="83"/>
  <c r="BD1462" i="83" s="1"/>
  <c r="AD1489" i="83"/>
  <c r="AD1492" i="83" s="1"/>
  <c r="AC1489" i="83"/>
  <c r="AB1489" i="83"/>
  <c r="AA1489" i="83"/>
  <c r="Z1489" i="83"/>
  <c r="Y1489" i="83"/>
  <c r="Y1492" i="83" s="1"/>
  <c r="AJ1488" i="83"/>
  <c r="CH1462" i="83" s="1"/>
  <c r="AI1488" i="83"/>
  <c r="AH1488" i="83"/>
  <c r="AG1488" i="83"/>
  <c r="AF1488" i="83"/>
  <c r="CD1462" i="83" s="1"/>
  <c r="AJ41" i="56" s="1"/>
  <c r="AE1488" i="83"/>
  <c r="CC1462" i="83" s="1"/>
  <c r="AD1488" i="83"/>
  <c r="AC1488" i="83"/>
  <c r="AQ1487" i="83"/>
  <c r="AQ1486" i="83"/>
  <c r="AQ1485" i="83"/>
  <c r="AQ1484" i="83"/>
  <c r="AQ1483" i="83"/>
  <c r="AQ1482" i="83"/>
  <c r="AQ1481" i="83"/>
  <c r="AQ1480" i="83"/>
  <c r="AQ1479" i="83"/>
  <c r="AQ1478" i="83"/>
  <c r="AQ1477" i="83"/>
  <c r="AQ1476" i="83"/>
  <c r="AQ1475" i="83"/>
  <c r="AQ1474" i="83"/>
  <c r="AQ1473" i="83"/>
  <c r="AQ1472" i="83"/>
  <c r="AQ1471" i="83"/>
  <c r="AQ1470" i="83"/>
  <c r="AQ1469" i="83"/>
  <c r="AQ1468" i="83"/>
  <c r="AJ1442" i="83"/>
  <c r="AI1442" i="83"/>
  <c r="AH1442" i="83"/>
  <c r="AH1445" i="83" s="1"/>
  <c r="AG1442" i="83"/>
  <c r="AG1445" i="83" s="1"/>
  <c r="AF1442" i="83"/>
  <c r="BE1415" i="83" s="1"/>
  <c r="K40" i="56" s="1"/>
  <c r="AE1442" i="83"/>
  <c r="BD1415" i="83" s="1"/>
  <c r="J40" i="56" s="1"/>
  <c r="AD1442" i="83"/>
  <c r="AD1445" i="83" s="1"/>
  <c r="AC1442" i="83"/>
  <c r="AC1445" i="83" s="1"/>
  <c r="AB1442" i="83"/>
  <c r="AA1442" i="83"/>
  <c r="Z1442" i="83"/>
  <c r="Y1442" i="83"/>
  <c r="Y1445" i="83" s="1"/>
  <c r="AJ1441" i="83"/>
  <c r="AI1441" i="83"/>
  <c r="AH1441" i="83"/>
  <c r="AG1441" i="83"/>
  <c r="AF1441" i="83"/>
  <c r="CD1415" i="83" s="1"/>
  <c r="AJ40" i="56" s="1"/>
  <c r="AE1441" i="83"/>
  <c r="CC1415" i="83" s="1"/>
  <c r="AI40" i="56" s="1"/>
  <c r="AD1441" i="83"/>
  <c r="AC1441" i="83"/>
  <c r="AQ1440" i="83"/>
  <c r="AQ1439" i="83"/>
  <c r="AQ1438" i="83"/>
  <c r="AQ1437" i="83"/>
  <c r="AQ1436" i="83"/>
  <c r="AQ1435" i="83"/>
  <c r="AQ1434" i="83"/>
  <c r="AQ1433" i="83"/>
  <c r="AQ1432" i="83"/>
  <c r="AQ1431" i="83"/>
  <c r="AQ1430" i="83"/>
  <c r="AQ1429" i="83"/>
  <c r="AQ1428" i="83"/>
  <c r="AQ1427" i="83"/>
  <c r="AQ1426" i="83"/>
  <c r="AQ1425" i="83"/>
  <c r="AQ1424" i="83"/>
  <c r="AQ1423" i="83"/>
  <c r="AQ1422" i="83"/>
  <c r="AQ1421" i="83"/>
  <c r="AJ1395" i="83"/>
  <c r="BI1368" i="83" s="1"/>
  <c r="AI1395" i="83"/>
  <c r="AH1395" i="83"/>
  <c r="AH1398" i="83" s="1"/>
  <c r="AG1395" i="83"/>
  <c r="AG1398" i="83" s="1"/>
  <c r="AF1395" i="83"/>
  <c r="BE1368" i="83" s="1"/>
  <c r="K39" i="56" s="1"/>
  <c r="AE1395" i="83"/>
  <c r="AD1395" i="83"/>
  <c r="AD1398" i="83" s="1"/>
  <c r="AC1395" i="83"/>
  <c r="AB1395" i="83"/>
  <c r="AA1395" i="83"/>
  <c r="Z1395" i="83"/>
  <c r="Z1398" i="83" s="1"/>
  <c r="Y1395" i="83"/>
  <c r="Y1398" i="83" s="1"/>
  <c r="AJ1394" i="83"/>
  <c r="CH1368" i="83" s="1"/>
  <c r="AI1394" i="83"/>
  <c r="AH1394" i="83"/>
  <c r="AG1394" i="83"/>
  <c r="AF1394" i="83"/>
  <c r="CD1368" i="83" s="1"/>
  <c r="AJ39" i="56" s="1"/>
  <c r="AE1394" i="83"/>
  <c r="AD1394" i="83"/>
  <c r="AC1394" i="83"/>
  <c r="AQ1393" i="83"/>
  <c r="AQ1392" i="83"/>
  <c r="AQ1391" i="83"/>
  <c r="AQ1390" i="83"/>
  <c r="AQ1389" i="83"/>
  <c r="AQ1388" i="83"/>
  <c r="AQ1387" i="83"/>
  <c r="AQ1386" i="83"/>
  <c r="AQ1385" i="83"/>
  <c r="AQ1384" i="83"/>
  <c r="AQ1383" i="83"/>
  <c r="AQ1382" i="83"/>
  <c r="AQ1381" i="83"/>
  <c r="AQ1380" i="83"/>
  <c r="AQ1379" i="83"/>
  <c r="AQ1378" i="83"/>
  <c r="AQ1377" i="83"/>
  <c r="AQ1376" i="83"/>
  <c r="AQ1375" i="83"/>
  <c r="AQ1374" i="83"/>
  <c r="AJ1348" i="83"/>
  <c r="BI1321" i="83" s="1"/>
  <c r="AI1348" i="83"/>
  <c r="AH1348" i="83"/>
  <c r="AH1351" i="83" s="1"/>
  <c r="AG1348" i="83"/>
  <c r="AG1351" i="83" s="1"/>
  <c r="AF1348" i="83"/>
  <c r="BE1321" i="83" s="1"/>
  <c r="K38" i="56" s="1"/>
  <c r="AE1348" i="83"/>
  <c r="AD1348" i="83"/>
  <c r="AD1351" i="83" s="1"/>
  <c r="AC1348" i="83"/>
  <c r="AB1348" i="83"/>
  <c r="AA1348" i="83"/>
  <c r="Z1348" i="83"/>
  <c r="Y1348" i="83"/>
  <c r="Y1351" i="83" s="1"/>
  <c r="AJ1347" i="83"/>
  <c r="CH1321" i="83" s="1"/>
  <c r="AI1347" i="83"/>
  <c r="AH1347" i="83"/>
  <c r="AG1347" i="83"/>
  <c r="AF1347" i="83"/>
  <c r="CD1321" i="83" s="1"/>
  <c r="AJ38" i="56" s="1"/>
  <c r="AE1347" i="83"/>
  <c r="AD1347" i="83"/>
  <c r="AC1347" i="83"/>
  <c r="AQ1346" i="83"/>
  <c r="AQ1345" i="83"/>
  <c r="AQ1344" i="83"/>
  <c r="AQ1343" i="83"/>
  <c r="AQ1342" i="83"/>
  <c r="AQ1341" i="83"/>
  <c r="AQ1340" i="83"/>
  <c r="AQ1339" i="83"/>
  <c r="AQ1338" i="83"/>
  <c r="AQ1337" i="83"/>
  <c r="AQ1336" i="83"/>
  <c r="AQ1335" i="83"/>
  <c r="AQ1334" i="83"/>
  <c r="AQ1333" i="83"/>
  <c r="AQ1332" i="83"/>
  <c r="AQ1331" i="83"/>
  <c r="AQ1330" i="83"/>
  <c r="AQ1329" i="83"/>
  <c r="AQ1328" i="83"/>
  <c r="AQ1327" i="83"/>
  <c r="AJ1301" i="83"/>
  <c r="BI1274" i="83" s="1"/>
  <c r="O37" i="56" s="1"/>
  <c r="AI1301" i="83"/>
  <c r="AH1301" i="83"/>
  <c r="AH1304" i="83" s="1"/>
  <c r="AG1301" i="83"/>
  <c r="AG1304" i="83" s="1"/>
  <c r="AF1301" i="83"/>
  <c r="BE1274" i="83" s="1"/>
  <c r="K37" i="56" s="1"/>
  <c r="AE1301" i="83"/>
  <c r="AD1301" i="83"/>
  <c r="AD1304" i="83" s="1"/>
  <c r="AC1301" i="83"/>
  <c r="AB1301" i="83"/>
  <c r="AA1301" i="83"/>
  <c r="Z1301" i="83"/>
  <c r="Z1304" i="83" s="1"/>
  <c r="Y1301" i="83"/>
  <c r="Y1304" i="83" s="1"/>
  <c r="AJ1300" i="83"/>
  <c r="CH1274" i="83" s="1"/>
  <c r="AN37" i="56" s="1"/>
  <c r="AI1300" i="83"/>
  <c r="AH1300" i="83"/>
  <c r="AG1300" i="83"/>
  <c r="AF1300" i="83"/>
  <c r="CD1274" i="83" s="1"/>
  <c r="AJ37" i="56" s="1"/>
  <c r="AE1300" i="83"/>
  <c r="AD1300" i="83"/>
  <c r="AC1300" i="83"/>
  <c r="AQ1299" i="83"/>
  <c r="AQ1298" i="83"/>
  <c r="AQ1297" i="83"/>
  <c r="AQ1296" i="83"/>
  <c r="AQ1295" i="83"/>
  <c r="AQ1294" i="83"/>
  <c r="AQ1293" i="83"/>
  <c r="AQ1292" i="83"/>
  <c r="AQ1291" i="83"/>
  <c r="AQ1290" i="83"/>
  <c r="AQ1289" i="83"/>
  <c r="AQ1288" i="83"/>
  <c r="AQ1287" i="83"/>
  <c r="AQ1286" i="83"/>
  <c r="AQ1285" i="83"/>
  <c r="AQ1284" i="83"/>
  <c r="AQ1283" i="83"/>
  <c r="AQ1282" i="83"/>
  <c r="AQ1281" i="83"/>
  <c r="AQ1280" i="83"/>
  <c r="AJ1254" i="83"/>
  <c r="BI1227" i="83" s="1"/>
  <c r="AI1254" i="83"/>
  <c r="AH1254" i="83"/>
  <c r="AH1257" i="83" s="1"/>
  <c r="AG1254" i="83"/>
  <c r="AG1257" i="83" s="1"/>
  <c r="AF1254" i="83"/>
  <c r="BE1227" i="83" s="1"/>
  <c r="AE1254" i="83"/>
  <c r="AD1254" i="83"/>
  <c r="AD1257" i="83" s="1"/>
  <c r="AC1254" i="83"/>
  <c r="AB1254" i="83"/>
  <c r="AA1254" i="83"/>
  <c r="Z1254" i="83"/>
  <c r="Y1254" i="83"/>
  <c r="Y1257" i="83" s="1"/>
  <c r="AJ1253" i="83"/>
  <c r="CH1227" i="83" s="1"/>
  <c r="AI1253" i="83"/>
  <c r="AH1253" i="83"/>
  <c r="AG1253" i="83"/>
  <c r="AF1253" i="83"/>
  <c r="CD1227" i="83" s="1"/>
  <c r="AE1253" i="83"/>
  <c r="AD1253" i="83"/>
  <c r="AC1253" i="83"/>
  <c r="AQ1252" i="83"/>
  <c r="AQ1251" i="83"/>
  <c r="AQ1250" i="83"/>
  <c r="AQ1249" i="83"/>
  <c r="AQ1248" i="83"/>
  <c r="AQ1247" i="83"/>
  <c r="AQ1246" i="83"/>
  <c r="AQ1245" i="83"/>
  <c r="AQ1244" i="83"/>
  <c r="AQ1243" i="83"/>
  <c r="AQ1242" i="83"/>
  <c r="AQ1241" i="83"/>
  <c r="AQ1240" i="83"/>
  <c r="AQ1239" i="83"/>
  <c r="AQ1238" i="83"/>
  <c r="AQ1237" i="83"/>
  <c r="AQ1236" i="83"/>
  <c r="AQ1235" i="83"/>
  <c r="AQ1234" i="83"/>
  <c r="AQ1233" i="83"/>
  <c r="AG1210" i="83"/>
  <c r="AJ1207" i="83"/>
  <c r="BI1180" i="83" s="1"/>
  <c r="O35" i="56" s="1"/>
  <c r="AI1207" i="83"/>
  <c r="AH1207" i="83"/>
  <c r="AH1210" i="83" s="1"/>
  <c r="AG1207" i="83"/>
  <c r="AF1207" i="83"/>
  <c r="BE1180" i="83" s="1"/>
  <c r="AE1207" i="83"/>
  <c r="AD1207" i="83"/>
  <c r="AD1210" i="83" s="1"/>
  <c r="AC1207" i="83"/>
  <c r="AC1210" i="83" s="1"/>
  <c r="AB1207" i="83"/>
  <c r="AA1207" i="83"/>
  <c r="Z1207" i="83"/>
  <c r="Z1210" i="83" s="1"/>
  <c r="Y1207" i="83"/>
  <c r="Y1210" i="83" s="1"/>
  <c r="AJ1206" i="83"/>
  <c r="CH1180" i="83" s="1"/>
  <c r="AN35" i="56" s="1"/>
  <c r="AI1206" i="83"/>
  <c r="AH1206" i="83"/>
  <c r="AG1206" i="83"/>
  <c r="AF1206" i="83"/>
  <c r="CD1180" i="83" s="1"/>
  <c r="AE1206" i="83"/>
  <c r="AD1206" i="83"/>
  <c r="AC1206" i="83"/>
  <c r="AQ1205" i="83"/>
  <c r="AQ1204" i="83"/>
  <c r="AQ1203" i="83"/>
  <c r="AQ1202" i="83"/>
  <c r="AQ1201" i="83"/>
  <c r="AQ1200" i="83"/>
  <c r="AQ1199" i="83"/>
  <c r="AQ1198" i="83"/>
  <c r="AQ1197" i="83"/>
  <c r="AQ1196" i="83"/>
  <c r="AQ1195" i="83"/>
  <c r="AQ1194" i="83"/>
  <c r="AQ1193" i="83"/>
  <c r="AQ1192" i="83"/>
  <c r="AQ1191" i="83"/>
  <c r="AQ1190" i="83"/>
  <c r="AQ1189" i="83"/>
  <c r="AQ1188" i="83"/>
  <c r="AQ1187" i="83"/>
  <c r="AQ1186" i="83"/>
  <c r="AJ1160" i="83"/>
  <c r="BI1133" i="83" s="1"/>
  <c r="AI1160" i="83"/>
  <c r="AI1163" i="83" s="1"/>
  <c r="AH1160" i="83"/>
  <c r="AH1163" i="83" s="1"/>
  <c r="AG1160" i="83"/>
  <c r="AG1163" i="83" s="1"/>
  <c r="AF1160" i="83"/>
  <c r="BE1133" i="83" s="1"/>
  <c r="AE1160" i="83"/>
  <c r="AE1163" i="83" s="1"/>
  <c r="AD1160" i="83"/>
  <c r="AD1163" i="83" s="1"/>
  <c r="AC1160" i="83"/>
  <c r="AC1163" i="83" s="1"/>
  <c r="AB1160" i="83"/>
  <c r="AA1160" i="83"/>
  <c r="AS1162" i="83" s="1"/>
  <c r="AS1163" i="83" s="1"/>
  <c r="Z1160" i="83"/>
  <c r="AR1163" i="83" s="1"/>
  <c r="Y1160" i="83"/>
  <c r="Y1163" i="83" s="1"/>
  <c r="AJ1159" i="83"/>
  <c r="CH1133" i="83" s="1"/>
  <c r="AI1159" i="83"/>
  <c r="AH1159" i="83"/>
  <c r="AG1159" i="83"/>
  <c r="AF1159" i="83"/>
  <c r="CD1133" i="83" s="1"/>
  <c r="AE1159" i="83"/>
  <c r="AD1159" i="83"/>
  <c r="AC1159" i="83"/>
  <c r="AQ1158" i="83"/>
  <c r="AQ1157" i="83"/>
  <c r="AQ1156" i="83"/>
  <c r="AQ1155" i="83"/>
  <c r="AQ1154" i="83"/>
  <c r="AQ1153" i="83"/>
  <c r="AQ1152" i="83"/>
  <c r="AQ1151" i="83"/>
  <c r="AQ1150" i="83"/>
  <c r="AQ1149" i="83"/>
  <c r="AQ1148" i="83"/>
  <c r="AQ1147" i="83"/>
  <c r="AQ1146" i="83"/>
  <c r="AQ1145" i="83"/>
  <c r="AQ1144" i="83"/>
  <c r="AQ1143" i="83"/>
  <c r="AQ1142" i="83"/>
  <c r="AQ1141" i="83"/>
  <c r="AQ1140" i="83"/>
  <c r="AQ1139" i="83"/>
  <c r="K90" i="61"/>
  <c r="K133" i="61" s="1"/>
  <c r="K176" i="61" s="1"/>
  <c r="K219" i="61" s="1"/>
  <c r="K262" i="61" s="1"/>
  <c r="K89" i="61"/>
  <c r="K132" i="61" s="1"/>
  <c r="K175" i="61" s="1"/>
  <c r="K218" i="61" s="1"/>
  <c r="K261" i="61" s="1"/>
  <c r="Y48" i="60"/>
  <c r="Y93" i="60" s="1"/>
  <c r="Y138" i="60" s="1"/>
  <c r="Y183" i="60" s="1"/>
  <c r="Y228" i="60" s="1"/>
  <c r="Y273" i="60" s="1"/>
  <c r="Y318" i="60" s="1"/>
  <c r="Y363" i="60" s="1"/>
  <c r="Y408" i="60" s="1"/>
  <c r="Q49" i="60"/>
  <c r="Q94" i="60" s="1"/>
  <c r="Q139" i="60" s="1"/>
  <c r="Q184" i="60" s="1"/>
  <c r="Q229" i="60" s="1"/>
  <c r="Q274" i="60" s="1"/>
  <c r="Q319" i="60" s="1"/>
  <c r="Q364" i="60" s="1"/>
  <c r="Q409" i="60" s="1"/>
  <c r="Q48" i="60"/>
  <c r="Q93" i="60" s="1"/>
  <c r="Q138" i="60" s="1"/>
  <c r="Q183" i="60" s="1"/>
  <c r="Q228" i="60" s="1"/>
  <c r="Q273" i="60" s="1"/>
  <c r="Q318" i="60" s="1"/>
  <c r="Q363" i="60" s="1"/>
  <c r="Q408" i="60" s="1"/>
  <c r="K49" i="60"/>
  <c r="K94" i="60" s="1"/>
  <c r="K139" i="60" s="1"/>
  <c r="K184" i="60" s="1"/>
  <c r="K229" i="60" s="1"/>
  <c r="K274" i="60" s="1"/>
  <c r="K319" i="60" s="1"/>
  <c r="K364" i="60" s="1"/>
  <c r="K409" i="60" s="1"/>
  <c r="K48" i="60"/>
  <c r="K93" i="60" s="1"/>
  <c r="K138" i="60" s="1"/>
  <c r="K183" i="60" s="1"/>
  <c r="K228" i="60" s="1"/>
  <c r="K273" i="60" s="1"/>
  <c r="K318" i="60" s="1"/>
  <c r="K363" i="60" s="1"/>
  <c r="K408" i="60" s="1"/>
  <c r="F48" i="60"/>
  <c r="F93" i="60" s="1"/>
  <c r="F138" i="60" s="1"/>
  <c r="F183" i="60" s="1"/>
  <c r="F228" i="60" s="1"/>
  <c r="F273" i="60" s="1"/>
  <c r="F318" i="60" s="1"/>
  <c r="F363" i="60" s="1"/>
  <c r="F408" i="60" s="1"/>
  <c r="F49" i="60"/>
  <c r="F94" i="60" s="1"/>
  <c r="F139" i="60" s="1"/>
  <c r="F184" i="60" s="1"/>
  <c r="F229" i="60" s="1"/>
  <c r="F274" i="60" s="1"/>
  <c r="F319" i="60" s="1"/>
  <c r="F364" i="60" s="1"/>
  <c r="F409" i="60" s="1"/>
  <c r="AE3607" i="83" l="1"/>
  <c r="AC3229" i="83"/>
  <c r="K499" i="60"/>
  <c r="K544" i="60" s="1"/>
  <c r="K589" i="60" s="1"/>
  <c r="K634" i="60" s="1"/>
  <c r="K679" i="60" s="1"/>
  <c r="K454" i="60"/>
  <c r="K498" i="60"/>
  <c r="K543" i="60" s="1"/>
  <c r="K588" i="60" s="1"/>
  <c r="K633" i="60" s="1"/>
  <c r="K678" i="60" s="1"/>
  <c r="K453" i="60"/>
  <c r="F499" i="60"/>
  <c r="F544" i="60" s="1"/>
  <c r="F589" i="60" s="1"/>
  <c r="F634" i="60" s="1"/>
  <c r="F679" i="60" s="1"/>
  <c r="F454" i="60"/>
  <c r="Q498" i="60"/>
  <c r="Q543" i="60" s="1"/>
  <c r="Q588" i="60" s="1"/>
  <c r="Q633" i="60" s="1"/>
  <c r="Q678" i="60" s="1"/>
  <c r="Q453" i="60"/>
  <c r="F498" i="60"/>
  <c r="F543" i="60" s="1"/>
  <c r="F588" i="60" s="1"/>
  <c r="F633" i="60" s="1"/>
  <c r="F678" i="60" s="1"/>
  <c r="F453" i="60"/>
  <c r="Y498" i="60"/>
  <c r="Y543" i="60" s="1"/>
  <c r="Y588" i="60" s="1"/>
  <c r="Y633" i="60" s="1"/>
  <c r="Y678" i="60" s="1"/>
  <c r="Y453" i="60"/>
  <c r="Q499" i="60"/>
  <c r="Q544" i="60" s="1"/>
  <c r="Q589" i="60" s="1"/>
  <c r="Q634" i="60" s="1"/>
  <c r="Q679" i="60" s="1"/>
  <c r="Q454" i="60"/>
  <c r="AE5722" i="83"/>
  <c r="BD5692" i="83"/>
  <c r="J179" i="56" s="1"/>
  <c r="J194" i="56" s="1"/>
  <c r="AC5673" i="83"/>
  <c r="AE5675" i="83"/>
  <c r="AC5676" i="83" s="1"/>
  <c r="AE5299" i="83"/>
  <c r="AS5299" i="83" s="1"/>
  <c r="AE5205" i="83"/>
  <c r="AJ194" i="56"/>
  <c r="K194" i="56"/>
  <c r="AC4827" i="83"/>
  <c r="AE3983" i="83"/>
  <c r="AS3983" i="83" s="1"/>
  <c r="AE3748" i="83"/>
  <c r="AS3748" i="83" s="1"/>
  <c r="AJ144" i="56"/>
  <c r="K144" i="56"/>
  <c r="AE2808" i="83"/>
  <c r="BO2778" i="83" s="1"/>
  <c r="U85" i="56" s="1"/>
  <c r="AI94" i="56"/>
  <c r="AE2620" i="83"/>
  <c r="BO2590" i="83" s="1"/>
  <c r="U81" i="56" s="1"/>
  <c r="AC1960" i="83"/>
  <c r="AE1868" i="83"/>
  <c r="AJ94" i="56"/>
  <c r="K94" i="56"/>
  <c r="AE1727" i="83"/>
  <c r="BO1697" i="83" s="1"/>
  <c r="U62" i="56" s="1"/>
  <c r="AC1584" i="83"/>
  <c r="AE5957" i="83"/>
  <c r="BD5927" i="83"/>
  <c r="BX5927" i="83"/>
  <c r="BY5927" i="83"/>
  <c r="AZ5927" i="83"/>
  <c r="AE5816" i="83"/>
  <c r="BD5786" i="83"/>
  <c r="AE5769" i="83"/>
  <c r="AC5767" i="83"/>
  <c r="BR5739" i="83"/>
  <c r="AG5770" i="83"/>
  <c r="BO5692" i="83"/>
  <c r="U179" i="56" s="1"/>
  <c r="AC5723" i="83"/>
  <c r="BO5645" i="83"/>
  <c r="U178" i="56" s="1"/>
  <c r="BO5598" i="83"/>
  <c r="AC5629" i="83"/>
  <c r="AC5579" i="83"/>
  <c r="AE5534" i="83"/>
  <c r="BD5504" i="83"/>
  <c r="AE5487" i="83"/>
  <c r="BD5457" i="83"/>
  <c r="AE5393" i="83"/>
  <c r="AS5393" i="83" s="1"/>
  <c r="AC5394" i="83"/>
  <c r="BO5363" i="83"/>
  <c r="U172" i="56" s="1"/>
  <c r="AC5300" i="83"/>
  <c r="BO5269" i="83"/>
  <c r="U170" i="56" s="1"/>
  <c r="AS5205" i="83"/>
  <c r="AC5206" i="83"/>
  <c r="BO5175" i="83"/>
  <c r="U168" i="56" s="1"/>
  <c r="AE5064" i="83"/>
  <c r="AI5064" i="83"/>
  <c r="AC5015" i="83"/>
  <c r="AE4876" i="83"/>
  <c r="AC4736" i="83"/>
  <c r="BO4705" i="83"/>
  <c r="U142" i="56" s="1"/>
  <c r="AC4686" i="83"/>
  <c r="AC4592" i="83"/>
  <c r="AE4453" i="83"/>
  <c r="AC4310" i="83"/>
  <c r="AC4263" i="83"/>
  <c r="AC4169" i="83"/>
  <c r="AE4077" i="83"/>
  <c r="BD4047" i="83"/>
  <c r="BO3953" i="83"/>
  <c r="U126" i="56" s="1"/>
  <c r="AE3936" i="83"/>
  <c r="BO3906" i="83" s="1"/>
  <c r="U125" i="56" s="1"/>
  <c r="BR3906" i="83"/>
  <c r="AG3937" i="83"/>
  <c r="BU3906" i="83" s="1"/>
  <c r="AC3937" i="83"/>
  <c r="AE3795" i="83"/>
  <c r="AS3795" i="83" s="1"/>
  <c r="BD3765" i="83"/>
  <c r="BO3671" i="83"/>
  <c r="AC3702" i="83"/>
  <c r="BO3624" i="83"/>
  <c r="AC3655" i="83"/>
  <c r="AI3372" i="83"/>
  <c r="AE3372" i="83"/>
  <c r="AI3184" i="83"/>
  <c r="AE3184" i="83"/>
  <c r="BD3154" i="83"/>
  <c r="AE3090" i="83"/>
  <c r="BO3060" i="83" s="1"/>
  <c r="U91" i="56" s="1"/>
  <c r="AG3091" i="83"/>
  <c r="BR3060" i="83"/>
  <c r="AE2902" i="83"/>
  <c r="AS2902" i="83" s="1"/>
  <c r="BD2872" i="83"/>
  <c r="AC2809" i="83"/>
  <c r="AC2759" i="83"/>
  <c r="BR2731" i="83"/>
  <c r="AG2762" i="83"/>
  <c r="AE2714" i="83"/>
  <c r="BD2684" i="83"/>
  <c r="J83" i="56" s="1"/>
  <c r="J94" i="56" s="1"/>
  <c r="AE2479" i="83"/>
  <c r="BD2449" i="83"/>
  <c r="AE2432" i="83"/>
  <c r="AE2338" i="83"/>
  <c r="BD2308" i="83"/>
  <c r="BO2261" i="83"/>
  <c r="U74" i="56" s="1"/>
  <c r="AC2292" i="83"/>
  <c r="AS2290" i="83"/>
  <c r="AS2291" i="83" s="1"/>
  <c r="BX2261" i="83"/>
  <c r="AZ2261" i="83"/>
  <c r="BZ2261" i="83"/>
  <c r="BY2261" i="83"/>
  <c r="AC2148" i="83"/>
  <c r="AG2104" i="83"/>
  <c r="BR2073" i="83"/>
  <c r="AI2009" i="83"/>
  <c r="BO1885" i="83"/>
  <c r="AC1916" i="83"/>
  <c r="AS1868" i="83"/>
  <c r="AC1866" i="83"/>
  <c r="BO1838" i="83"/>
  <c r="U65" i="56" s="1"/>
  <c r="AC1869" i="83"/>
  <c r="AC1728" i="83"/>
  <c r="BO1603" i="83"/>
  <c r="U60" i="56" s="1"/>
  <c r="AC1634" i="83"/>
  <c r="AC1490" i="83"/>
  <c r="BR1133" i="83"/>
  <c r="AG1164" i="83"/>
  <c r="BU1133" i="83" s="1"/>
  <c r="BO1133" i="83"/>
  <c r="AC1164" i="83"/>
  <c r="AS5956" i="83"/>
  <c r="AS5957" i="83" s="1"/>
  <c r="BA5927" i="83"/>
  <c r="BZ5927" i="83"/>
  <c r="AR1539" i="83"/>
  <c r="Z1539" i="83"/>
  <c r="AR1351" i="83"/>
  <c r="Z1351" i="83"/>
  <c r="AG1490" i="83"/>
  <c r="AR1445" i="83"/>
  <c r="Z1445" i="83"/>
  <c r="AS1209" i="83"/>
  <c r="AE1210" i="83"/>
  <c r="AI1210" i="83"/>
  <c r="AC1255" i="83"/>
  <c r="AC1302" i="83"/>
  <c r="AS1350" i="83"/>
  <c r="AE1351" i="83"/>
  <c r="AI1351" i="83"/>
  <c r="AC1396" i="83"/>
  <c r="AS1444" i="83"/>
  <c r="AE1445" i="83"/>
  <c r="AI1445" i="83"/>
  <c r="AR1492" i="83"/>
  <c r="Z1492" i="83"/>
  <c r="AS1538" i="83"/>
  <c r="AE1539" i="83"/>
  <c r="AI1539" i="83"/>
  <c r="AR1586" i="83"/>
  <c r="AS1679" i="83"/>
  <c r="AE1680" i="83"/>
  <c r="AI1680" i="83"/>
  <c r="Z1774" i="83"/>
  <c r="AR1868" i="83"/>
  <c r="AR1962" i="83"/>
  <c r="AR2150" i="83"/>
  <c r="AR2244" i="83"/>
  <c r="Z2432" i="83"/>
  <c r="AC2571" i="83"/>
  <c r="Z2573" i="83"/>
  <c r="AC2665" i="83"/>
  <c r="AS2714" i="83"/>
  <c r="AR2761" i="83"/>
  <c r="AQ2855" i="83"/>
  <c r="Z2855" i="83"/>
  <c r="AR2949" i="83"/>
  <c r="AC3041" i="83"/>
  <c r="AQ3137" i="83"/>
  <c r="Z3137" i="83"/>
  <c r="AR3231" i="83"/>
  <c r="AR3325" i="83"/>
  <c r="AQ3419" i="83"/>
  <c r="AG3417" i="83"/>
  <c r="AR3560" i="83"/>
  <c r="Z3560" i="83"/>
  <c r="AQ1163" i="83"/>
  <c r="AQ1164" i="83" s="1"/>
  <c r="Z1163" i="83"/>
  <c r="AR1304" i="83"/>
  <c r="AR1398" i="83"/>
  <c r="AS1491" i="83"/>
  <c r="AE1492" i="83"/>
  <c r="AS1492" i="83" s="1"/>
  <c r="AI1492" i="83"/>
  <c r="AS1585" i="83"/>
  <c r="AE1586" i="83"/>
  <c r="AI1586" i="83"/>
  <c r="AC1725" i="83"/>
  <c r="AS1773" i="83"/>
  <c r="AE1774" i="83"/>
  <c r="AI1774" i="83"/>
  <c r="AC1819" i="83"/>
  <c r="AQ1915" i="83"/>
  <c r="Z1915" i="83"/>
  <c r="AS1961" i="83"/>
  <c r="AE1962" i="83"/>
  <c r="AI1962" i="83"/>
  <c r="AC2007" i="83"/>
  <c r="AS2055" i="83"/>
  <c r="AI2056" i="83"/>
  <c r="AC2101" i="83"/>
  <c r="AS2149" i="83"/>
  <c r="AE2150" i="83"/>
  <c r="AI2150" i="83"/>
  <c r="AC2195" i="83"/>
  <c r="AS2243" i="83"/>
  <c r="AE2244" i="83"/>
  <c r="AI2244" i="83"/>
  <c r="AC2289" i="83"/>
  <c r="AS2337" i="83"/>
  <c r="AC2383" i="83"/>
  <c r="AS2432" i="83"/>
  <c r="AI2432" i="83"/>
  <c r="AC2477" i="83"/>
  <c r="AC2618" i="83"/>
  <c r="AR2667" i="83"/>
  <c r="AE2761" i="83"/>
  <c r="AC2900" i="83"/>
  <c r="AG2900" i="83"/>
  <c r="AE2949" i="83"/>
  <c r="AR3043" i="83"/>
  <c r="AC3182" i="83"/>
  <c r="AS3230" i="83"/>
  <c r="AE3231" i="83"/>
  <c r="AI3231" i="83"/>
  <c r="AQ3278" i="83"/>
  <c r="AG3276" i="83"/>
  <c r="AS3324" i="83"/>
  <c r="AE3325" i="83"/>
  <c r="AI3325" i="83"/>
  <c r="Z3419" i="83"/>
  <c r="AQ3513" i="83"/>
  <c r="Z3513" i="83"/>
  <c r="AS3559" i="83"/>
  <c r="AE3560" i="83"/>
  <c r="AI3560" i="83"/>
  <c r="AQ1210" i="83"/>
  <c r="AS1256" i="83"/>
  <c r="AE1257" i="83"/>
  <c r="AI1257" i="83"/>
  <c r="AS1303" i="83"/>
  <c r="AE1304" i="83"/>
  <c r="AI1304" i="83"/>
  <c r="AC1349" i="83"/>
  <c r="AS1397" i="83"/>
  <c r="AE1398" i="83"/>
  <c r="AI1398" i="83"/>
  <c r="AQ1445" i="83"/>
  <c r="AQ1539" i="83"/>
  <c r="AC1678" i="83"/>
  <c r="Z1680" i="83"/>
  <c r="AR1727" i="83"/>
  <c r="AR1821" i="83"/>
  <c r="AR2009" i="83"/>
  <c r="AR2103" i="83"/>
  <c r="AR2197" i="83"/>
  <c r="AR2291" i="83"/>
  <c r="AR2385" i="83"/>
  <c r="AR2479" i="83"/>
  <c r="AS2572" i="83"/>
  <c r="AE2573" i="83"/>
  <c r="AI2573" i="83"/>
  <c r="AR2620" i="83"/>
  <c r="AS2666" i="83"/>
  <c r="AE2667" i="83"/>
  <c r="AI2667" i="83"/>
  <c r="AC2806" i="83"/>
  <c r="AS2854" i="83"/>
  <c r="AE2855" i="83"/>
  <c r="AI2855" i="83"/>
  <c r="Z2902" i="83"/>
  <c r="AC2994" i="83"/>
  <c r="AS3042" i="83"/>
  <c r="AE3043" i="83"/>
  <c r="AI3043" i="83"/>
  <c r="AC3088" i="83"/>
  <c r="AS3136" i="83"/>
  <c r="AE3137" i="83"/>
  <c r="AI3137" i="83"/>
  <c r="AR3184" i="83"/>
  <c r="Z3278" i="83"/>
  <c r="AC3370" i="83"/>
  <c r="AS3418" i="83"/>
  <c r="AE3419" i="83"/>
  <c r="AI3419" i="83"/>
  <c r="AC3464" i="83"/>
  <c r="AG3464" i="83"/>
  <c r="AC3605" i="83"/>
  <c r="AG1772" i="83"/>
  <c r="AQ2338" i="83"/>
  <c r="AQ2432" i="83"/>
  <c r="AG2430" i="83"/>
  <c r="AR2808" i="83"/>
  <c r="AS2949" i="83"/>
  <c r="AR2996" i="83"/>
  <c r="AR3090" i="83"/>
  <c r="AQ3325" i="83"/>
  <c r="AQ3324" i="83"/>
  <c r="AA3325" i="83" s="1"/>
  <c r="AR3372" i="83"/>
  <c r="AR3466" i="83"/>
  <c r="Z3466" i="83"/>
  <c r="AC3558" i="83"/>
  <c r="AG3558" i="83"/>
  <c r="Z3607" i="83"/>
  <c r="AC3699" i="83"/>
  <c r="Z3701" i="83"/>
  <c r="AG3748" i="83"/>
  <c r="AR3842" i="83"/>
  <c r="AQ3936" i="83"/>
  <c r="AR4124" i="83"/>
  <c r="AS4170" i="83"/>
  <c r="AE4171" i="83"/>
  <c r="AI4171" i="83"/>
  <c r="AC4216" i="83"/>
  <c r="AS4264" i="83"/>
  <c r="AE4265" i="83"/>
  <c r="AI4265" i="83"/>
  <c r="AS4311" i="83"/>
  <c r="AE4312" i="83"/>
  <c r="AI4312" i="83"/>
  <c r="AC4357" i="83"/>
  <c r="AG4357" i="83"/>
  <c r="AC4451" i="83"/>
  <c r="AS4499" i="83"/>
  <c r="AE4500" i="83"/>
  <c r="AI4500" i="83"/>
  <c r="AC4545" i="83"/>
  <c r="AS4593" i="83"/>
  <c r="AE4594" i="83"/>
  <c r="AI4594" i="83"/>
  <c r="AC4639" i="83"/>
  <c r="AS4687" i="83"/>
  <c r="AE4688" i="83"/>
  <c r="AI4688" i="83"/>
  <c r="AQ4735" i="83"/>
  <c r="AC4780" i="83"/>
  <c r="AS4828" i="83"/>
  <c r="AE4829" i="83"/>
  <c r="AI4829" i="83"/>
  <c r="AC4874" i="83"/>
  <c r="AS4922" i="83"/>
  <c r="AE4923" i="83"/>
  <c r="AI4923" i="83"/>
  <c r="AC4968" i="83"/>
  <c r="AS5016" i="83"/>
  <c r="AE5017" i="83"/>
  <c r="AI5017" i="83"/>
  <c r="AC5062" i="83"/>
  <c r="AR5111" i="83"/>
  <c r="AC5203" i="83"/>
  <c r="AS5251" i="83"/>
  <c r="AE5252" i="83"/>
  <c r="AI5252" i="83"/>
  <c r="AC5297" i="83"/>
  <c r="AS5345" i="83"/>
  <c r="AE5346" i="83"/>
  <c r="AC5391" i="83"/>
  <c r="AS5439" i="83"/>
  <c r="AS5440" i="83" s="1"/>
  <c r="AI5440" i="83"/>
  <c r="AR5534" i="83"/>
  <c r="AR5628" i="83"/>
  <c r="Z5722" i="83"/>
  <c r="AR5816" i="83"/>
  <c r="AS5909" i="83"/>
  <c r="AE5910" i="83"/>
  <c r="AI5910" i="83"/>
  <c r="AC3793" i="83"/>
  <c r="AS3841" i="83"/>
  <c r="AE3842" i="83"/>
  <c r="AI3842" i="83"/>
  <c r="AC3887" i="83"/>
  <c r="AC3981" i="83"/>
  <c r="AS4029" i="83"/>
  <c r="AE4030" i="83"/>
  <c r="AI4030" i="83"/>
  <c r="AC4075" i="83"/>
  <c r="AS4123" i="83"/>
  <c r="AE4124" i="83"/>
  <c r="AI4124" i="83"/>
  <c r="AR4218" i="83"/>
  <c r="AR4359" i="83"/>
  <c r="Z4359" i="83"/>
  <c r="AS4405" i="83"/>
  <c r="AE4406" i="83"/>
  <c r="AI4406" i="83"/>
  <c r="AR4453" i="83"/>
  <c r="AR4547" i="83"/>
  <c r="AR4641" i="83"/>
  <c r="AR4735" i="83"/>
  <c r="AQ4734" i="83"/>
  <c r="AA4735" i="83" s="1"/>
  <c r="AR4782" i="83"/>
  <c r="AR4876" i="83"/>
  <c r="AR4970" i="83"/>
  <c r="AR5064" i="83"/>
  <c r="AS5110" i="83"/>
  <c r="AE5111" i="83"/>
  <c r="AI5111" i="83"/>
  <c r="AC5156" i="83"/>
  <c r="AR5205" i="83"/>
  <c r="AR5299" i="83"/>
  <c r="AR5393" i="83"/>
  <c r="AC5485" i="83"/>
  <c r="AS5533" i="83"/>
  <c r="AS5534" i="83" s="1"/>
  <c r="Z5769" i="83"/>
  <c r="AQ5863" i="83"/>
  <c r="Z5863" i="83"/>
  <c r="AC3652" i="83"/>
  <c r="Z3654" i="83"/>
  <c r="AS3700" i="83"/>
  <c r="AI3701" i="83"/>
  <c r="AQ3748" i="83"/>
  <c r="AR3795" i="83"/>
  <c r="AR3889" i="83"/>
  <c r="AR3983" i="83"/>
  <c r="AR4077" i="83"/>
  <c r="AQ4264" i="83"/>
  <c r="AA4265" i="83" s="1"/>
  <c r="AQ4500" i="83"/>
  <c r="AG4498" i="83"/>
  <c r="AQ4923" i="83"/>
  <c r="AS5064" i="83"/>
  <c r="AR5158" i="83"/>
  <c r="AQ5252" i="83"/>
  <c r="AG5250" i="83"/>
  <c r="AC5438" i="83"/>
  <c r="AR5487" i="83"/>
  <c r="AR5581" i="83"/>
  <c r="AR5675" i="83"/>
  <c r="AQ5910" i="83"/>
  <c r="Z3748" i="83"/>
  <c r="AC3840" i="83"/>
  <c r="Z3842" i="83"/>
  <c r="AC4028" i="83"/>
  <c r="AQ4124" i="83"/>
  <c r="AQ4123" i="83"/>
  <c r="AR4171" i="83"/>
  <c r="AR4265" i="83"/>
  <c r="AR4312" i="83"/>
  <c r="AQ4406" i="83"/>
  <c r="Z4500" i="83"/>
  <c r="AR4594" i="83"/>
  <c r="AR4688" i="83"/>
  <c r="AR4829" i="83"/>
  <c r="AR5017" i="83"/>
  <c r="AC5109" i="83"/>
  <c r="AS5158" i="83"/>
  <c r="Z5252" i="83"/>
  <c r="AR5346" i="83"/>
  <c r="AR5440" i="83"/>
  <c r="AC5532" i="83"/>
  <c r="Z5534" i="83"/>
  <c r="AE5581" i="83"/>
  <c r="AI5581" i="83"/>
  <c r="AC5626" i="83"/>
  <c r="Z5628" i="83"/>
  <c r="AS5674" i="83"/>
  <c r="AI5675" i="83"/>
  <c r="AS5768" i="83"/>
  <c r="AS5769" i="83" s="1"/>
  <c r="AC5814" i="83"/>
  <c r="Z5816" i="83"/>
  <c r="AC5955" i="83"/>
  <c r="AG5955" i="83"/>
  <c r="Z5957" i="83"/>
  <c r="AQ5957" i="83"/>
  <c r="AQ5956" i="83"/>
  <c r="Y5955" i="83"/>
  <c r="AC5957" i="83"/>
  <c r="AS5910" i="83"/>
  <c r="AQ5911" i="83" s="1"/>
  <c r="AQ5909" i="83"/>
  <c r="AA5910" i="83" s="1"/>
  <c r="AG5908" i="83"/>
  <c r="Y5908" i="83"/>
  <c r="AC5908" i="83"/>
  <c r="AS5863" i="83"/>
  <c r="AQ5864" i="83" s="1"/>
  <c r="AG5861" i="83"/>
  <c r="AQ5862" i="83"/>
  <c r="AA5863" i="83" s="1"/>
  <c r="Y5861" i="83"/>
  <c r="AC5861" i="83"/>
  <c r="AQ5815" i="83"/>
  <c r="AA5816" i="83" s="1"/>
  <c r="AG5814" i="83"/>
  <c r="Y5814" i="83"/>
  <c r="AC5816" i="83"/>
  <c r="AQ5816" i="83" s="1"/>
  <c r="AQ5768" i="83"/>
  <c r="AA5769" i="83" s="1"/>
  <c r="AG5767" i="83"/>
  <c r="Y5767" i="83"/>
  <c r="AC5769" i="83"/>
  <c r="AQ5769" i="83" s="1"/>
  <c r="AS5722" i="83"/>
  <c r="AQ5722" i="83"/>
  <c r="AQ5721" i="83"/>
  <c r="AA5722" i="83" s="1"/>
  <c r="Y5720" i="83"/>
  <c r="AG5720" i="83"/>
  <c r="AC5720" i="83"/>
  <c r="AG5673" i="83"/>
  <c r="AQ5674" i="83"/>
  <c r="Y5673" i="83"/>
  <c r="AC5675" i="83"/>
  <c r="AQ5675" i="83" s="1"/>
  <c r="AG5626" i="83"/>
  <c r="AQ5627" i="83"/>
  <c r="AA5628" i="83" s="1"/>
  <c r="Y5626" i="83"/>
  <c r="AC5628" i="83"/>
  <c r="AQ5628" i="83" s="1"/>
  <c r="AQ5629" i="83" s="1"/>
  <c r="AQ5580" i="83"/>
  <c r="AA5581" i="83" s="1"/>
  <c r="AG5579" i="83"/>
  <c r="Y5579" i="83"/>
  <c r="AC5581" i="83"/>
  <c r="AQ5581" i="83" s="1"/>
  <c r="AQ5533" i="83"/>
  <c r="AA5534" i="83" s="1"/>
  <c r="AG5532" i="83"/>
  <c r="Y5532" i="83"/>
  <c r="AC5534" i="83"/>
  <c r="AQ5534" i="83" s="1"/>
  <c r="AQ5535" i="83" s="1"/>
  <c r="AG5485" i="83"/>
  <c r="AQ5486" i="83"/>
  <c r="AA5487" i="83" s="1"/>
  <c r="Y5485" i="83"/>
  <c r="AC5487" i="83"/>
  <c r="AQ5487" i="83" s="1"/>
  <c r="AG5438" i="83"/>
  <c r="AQ5439" i="83"/>
  <c r="AA5440" i="83" s="1"/>
  <c r="Y5438" i="83"/>
  <c r="AC5440" i="83"/>
  <c r="AQ5440" i="83" s="1"/>
  <c r="AQ5392" i="83"/>
  <c r="AA5393" i="83" s="1"/>
  <c r="AG5391" i="83"/>
  <c r="Y5391" i="83"/>
  <c r="AC5393" i="83"/>
  <c r="AQ5393" i="83" s="1"/>
  <c r="AG5344" i="83"/>
  <c r="Z5346" i="83"/>
  <c r="AQ5346" i="83"/>
  <c r="AQ5345" i="83"/>
  <c r="AA5346" i="83" s="1"/>
  <c r="Y5344" i="83"/>
  <c r="AC5346" i="83"/>
  <c r="AQ5298" i="83"/>
  <c r="AA5299" i="83" s="1"/>
  <c r="Y5297" i="83"/>
  <c r="AC5299" i="83"/>
  <c r="AQ5299" i="83" s="1"/>
  <c r="AG5297" i="83"/>
  <c r="AQ5251" i="83"/>
  <c r="AA5252" i="83" s="1"/>
  <c r="Y5250" i="83"/>
  <c r="AC5250" i="83"/>
  <c r="AQ5204" i="83"/>
  <c r="AA5205" i="83" s="1"/>
  <c r="AG5203" i="83"/>
  <c r="Y5203" i="83"/>
  <c r="AC5205" i="83"/>
  <c r="AQ5205" i="83" s="1"/>
  <c r="AQ5206" i="83" s="1"/>
  <c r="AG5156" i="83"/>
  <c r="AQ5157" i="83"/>
  <c r="AA5158" i="83" s="1"/>
  <c r="Y5156" i="83"/>
  <c r="AC5158" i="83"/>
  <c r="AQ5158" i="83" s="1"/>
  <c r="AQ5159" i="83" s="1"/>
  <c r="AQ5110" i="83"/>
  <c r="AA5111" i="83" s="1"/>
  <c r="AG5109" i="83"/>
  <c r="Y5109" i="83"/>
  <c r="AC5111" i="83"/>
  <c r="AQ5111" i="83" s="1"/>
  <c r="AG5062" i="83"/>
  <c r="AQ5063" i="83"/>
  <c r="AA5064" i="83" s="1"/>
  <c r="Y5062" i="83"/>
  <c r="AC5064" i="83"/>
  <c r="AQ5064" i="83" s="1"/>
  <c r="AQ5016" i="83"/>
  <c r="AA5017" i="83" s="1"/>
  <c r="AG5015" i="83"/>
  <c r="Y5015" i="83"/>
  <c r="AC5017" i="83"/>
  <c r="AQ5017" i="83" s="1"/>
  <c r="AQ4969" i="83"/>
  <c r="AA4970" i="83" s="1"/>
  <c r="AG4968" i="83"/>
  <c r="Y4968" i="83"/>
  <c r="AC4970" i="83"/>
  <c r="AQ4970" i="83" s="1"/>
  <c r="AQ4971" i="83" s="1"/>
  <c r="AQ4922" i="83"/>
  <c r="AA4923" i="83" s="1"/>
  <c r="AG4921" i="83"/>
  <c r="Y4921" i="83"/>
  <c r="AC4921" i="83"/>
  <c r="AQ4875" i="83"/>
  <c r="AA4876" i="83" s="1"/>
  <c r="AG4874" i="83"/>
  <c r="Y4874" i="83"/>
  <c r="AC4876" i="83"/>
  <c r="AQ4876" i="83" s="1"/>
  <c r="AQ4828" i="83"/>
  <c r="AA4829" i="83" s="1"/>
  <c r="AG4827" i="83"/>
  <c r="Y4827" i="83"/>
  <c r="AC4829" i="83"/>
  <c r="AQ4829" i="83" s="1"/>
  <c r="AS4782" i="83"/>
  <c r="AG4780" i="83"/>
  <c r="AQ4781" i="83"/>
  <c r="AA4782" i="83" s="1"/>
  <c r="Y4780" i="83"/>
  <c r="AC4782" i="83"/>
  <c r="AQ4782" i="83" s="1"/>
  <c r="AQ4783" i="83" s="1"/>
  <c r="Y4733" i="83"/>
  <c r="AC4733" i="83"/>
  <c r="AQ4687" i="83"/>
  <c r="AA4688" i="83" s="1"/>
  <c r="AG4686" i="83"/>
  <c r="Y4686" i="83"/>
  <c r="AC4688" i="83"/>
  <c r="AQ4688" i="83" s="1"/>
  <c r="AQ4640" i="83"/>
  <c r="AA4641" i="83" s="1"/>
  <c r="AG4639" i="83"/>
  <c r="Y4639" i="83"/>
  <c r="AC4641" i="83"/>
  <c r="AQ4641" i="83" s="1"/>
  <c r="AQ4642" i="83" s="1"/>
  <c r="AQ4593" i="83"/>
  <c r="AA4594" i="83" s="1"/>
  <c r="AG4592" i="83"/>
  <c r="Y4592" i="83"/>
  <c r="AC4594" i="83"/>
  <c r="AQ4594" i="83" s="1"/>
  <c r="AQ4546" i="83"/>
  <c r="AA4547" i="83" s="1"/>
  <c r="AG4545" i="83"/>
  <c r="Y4545" i="83"/>
  <c r="AC4547" i="83"/>
  <c r="AQ4547" i="83" s="1"/>
  <c r="AQ4548" i="83" s="1"/>
  <c r="AQ4499" i="83"/>
  <c r="AA4500" i="83" s="1"/>
  <c r="Y4498" i="83"/>
  <c r="AC4498" i="83"/>
  <c r="AG4451" i="83"/>
  <c r="AQ4452" i="83"/>
  <c r="AA4453" i="83" s="1"/>
  <c r="Y4451" i="83"/>
  <c r="AC4453" i="83"/>
  <c r="AQ4453" i="83" s="1"/>
  <c r="AS4406" i="83"/>
  <c r="AQ4407" i="83" s="1"/>
  <c r="AQ4405" i="83"/>
  <c r="AA4406" i="83" s="1"/>
  <c r="AG4404" i="83"/>
  <c r="Y4404" i="83"/>
  <c r="AC4404" i="83"/>
  <c r="AQ4358" i="83"/>
  <c r="AA4359" i="83" s="1"/>
  <c r="Y4357" i="83"/>
  <c r="AC4359" i="83"/>
  <c r="AQ4359" i="83" s="1"/>
  <c r="AQ4360" i="83" s="1"/>
  <c r="AQ4311" i="83"/>
  <c r="AA4312" i="83" s="1"/>
  <c r="AG4310" i="83"/>
  <c r="Y4310" i="83"/>
  <c r="AC4312" i="83"/>
  <c r="AQ4312" i="83" s="1"/>
  <c r="AG4263" i="83"/>
  <c r="Y4263" i="83"/>
  <c r="AC4265" i="83"/>
  <c r="AQ4265" i="83" s="1"/>
  <c r="AQ4217" i="83"/>
  <c r="AA4218" i="83" s="1"/>
  <c r="Y4216" i="83"/>
  <c r="AC4218" i="83"/>
  <c r="AQ4218" i="83" s="1"/>
  <c r="AQ4219" i="83" s="1"/>
  <c r="AG4216" i="83"/>
  <c r="AQ4170" i="83"/>
  <c r="AA4171" i="83" s="1"/>
  <c r="AG4169" i="83"/>
  <c r="Y4169" i="83"/>
  <c r="AC4171" i="83"/>
  <c r="AQ4171" i="83" s="1"/>
  <c r="AA4124" i="83"/>
  <c r="Y4122" i="83"/>
  <c r="AG4122" i="83"/>
  <c r="AC4122" i="83"/>
  <c r="AQ4076" i="83"/>
  <c r="AA4077" i="83" s="1"/>
  <c r="Y4075" i="83"/>
  <c r="AC4077" i="83"/>
  <c r="AQ4077" i="83" s="1"/>
  <c r="AG4075" i="83"/>
  <c r="AG4028" i="83"/>
  <c r="AQ4029" i="83"/>
  <c r="AA4030" i="83" s="1"/>
  <c r="Y4028" i="83"/>
  <c r="AC4030" i="83"/>
  <c r="AQ4030" i="83" s="1"/>
  <c r="AQ3982" i="83"/>
  <c r="AA3983" i="83" s="1"/>
  <c r="AG3981" i="83"/>
  <c r="Y3981" i="83"/>
  <c r="AC3983" i="83"/>
  <c r="AQ3983" i="83" s="1"/>
  <c r="AR3936" i="83"/>
  <c r="AS3936" i="83"/>
  <c r="AQ3937" i="83" s="1"/>
  <c r="AQ3935" i="83"/>
  <c r="AA3936" i="83" s="1"/>
  <c r="AG3934" i="83"/>
  <c r="Y3934" i="83"/>
  <c r="AC3934" i="83"/>
  <c r="AG3887" i="83"/>
  <c r="AQ3888" i="83"/>
  <c r="AA3889" i="83" s="1"/>
  <c r="Y3887" i="83"/>
  <c r="AC3889" i="83"/>
  <c r="AQ3889" i="83" s="1"/>
  <c r="AQ3890" i="83" s="1"/>
  <c r="AQ3841" i="83"/>
  <c r="AA3842" i="83" s="1"/>
  <c r="AG3840" i="83"/>
  <c r="Y3840" i="83"/>
  <c r="AC3842" i="83"/>
  <c r="AQ3842" i="83" s="1"/>
  <c r="AQ3794" i="83"/>
  <c r="AA3795" i="83" s="1"/>
  <c r="AG3793" i="83"/>
  <c r="Y3793" i="83"/>
  <c r="AC3795" i="83"/>
  <c r="AQ3795" i="83" s="1"/>
  <c r="AQ3747" i="83"/>
  <c r="AA3748" i="83" s="1"/>
  <c r="Y3746" i="83"/>
  <c r="AC3746" i="83"/>
  <c r="AG3699" i="83"/>
  <c r="AQ3700" i="83"/>
  <c r="AA3701" i="83" s="1"/>
  <c r="Y3699" i="83"/>
  <c r="AC3701" i="83"/>
  <c r="AQ3701" i="83" s="1"/>
  <c r="AS3654" i="83"/>
  <c r="AG3652" i="83"/>
  <c r="AQ3653" i="83"/>
  <c r="AA3654" i="83" s="1"/>
  <c r="Y3652" i="83"/>
  <c r="AC3654" i="83"/>
  <c r="AQ3654" i="83" s="1"/>
  <c r="AQ3655" i="83" s="1"/>
  <c r="AQ3606" i="83"/>
  <c r="AA3607" i="83" s="1"/>
  <c r="AG3605" i="83"/>
  <c r="Y3605" i="83"/>
  <c r="AC3607" i="83"/>
  <c r="AQ3607" i="83" s="1"/>
  <c r="AQ3559" i="83"/>
  <c r="AA3560" i="83" s="1"/>
  <c r="Y3558" i="83"/>
  <c r="AC3560" i="83"/>
  <c r="AQ3560" i="83" s="1"/>
  <c r="AQ3514" i="83"/>
  <c r="AQ3512" i="83"/>
  <c r="AA3513" i="83" s="1"/>
  <c r="AG3511" i="83"/>
  <c r="Y3511" i="83"/>
  <c r="AC3511" i="83"/>
  <c r="AQ3465" i="83"/>
  <c r="AA3466" i="83" s="1"/>
  <c r="Y3464" i="83"/>
  <c r="AC3466" i="83"/>
  <c r="AQ3466" i="83" s="1"/>
  <c r="AQ3467" i="83" s="1"/>
  <c r="AQ3418" i="83"/>
  <c r="AA3419" i="83" s="1"/>
  <c r="Y3417" i="83"/>
  <c r="AC3417" i="83"/>
  <c r="AS3372" i="83"/>
  <c r="AQ3371" i="83"/>
  <c r="AA3372" i="83" s="1"/>
  <c r="AG3370" i="83"/>
  <c r="Y3370" i="83"/>
  <c r="AC3372" i="83"/>
  <c r="AQ3372" i="83" s="1"/>
  <c r="AQ3373" i="83" s="1"/>
  <c r="Y3323" i="83"/>
  <c r="AG3323" i="83"/>
  <c r="AC3323" i="83"/>
  <c r="AQ3279" i="83"/>
  <c r="AQ3277" i="83"/>
  <c r="AA3278" i="83" s="1"/>
  <c r="Y3276" i="83"/>
  <c r="AC3276" i="83"/>
  <c r="AG3229" i="83"/>
  <c r="AQ3230" i="83"/>
  <c r="AA3231" i="83" s="1"/>
  <c r="Y3229" i="83"/>
  <c r="AC3231" i="83"/>
  <c r="AQ3231" i="83" s="1"/>
  <c r="AQ3183" i="83"/>
  <c r="AA3184" i="83" s="1"/>
  <c r="Y3182" i="83"/>
  <c r="AC3184" i="83"/>
  <c r="AQ3184" i="83" s="1"/>
  <c r="AG3182" i="83"/>
  <c r="AQ3136" i="83"/>
  <c r="AA3137" i="83" s="1"/>
  <c r="AG3135" i="83"/>
  <c r="Y3135" i="83"/>
  <c r="AC3135" i="83"/>
  <c r="AS3090" i="83"/>
  <c r="AQ3089" i="83"/>
  <c r="AA3090" i="83" s="1"/>
  <c r="AG3088" i="83"/>
  <c r="Y3088" i="83"/>
  <c r="AC3090" i="83"/>
  <c r="AQ3090" i="83" s="1"/>
  <c r="AQ3091" i="83" s="1"/>
  <c r="AQ3042" i="83"/>
  <c r="AA3043" i="83" s="1"/>
  <c r="AG3041" i="83"/>
  <c r="Y3041" i="83"/>
  <c r="AC3043" i="83"/>
  <c r="AQ3043" i="83" s="1"/>
  <c r="AG2994" i="83"/>
  <c r="AQ2995" i="83"/>
  <c r="AA2996" i="83" s="1"/>
  <c r="Y2994" i="83"/>
  <c r="AC2996" i="83"/>
  <c r="AQ2996" i="83" s="1"/>
  <c r="AQ2997" i="83" s="1"/>
  <c r="AG2947" i="83"/>
  <c r="Z2949" i="83"/>
  <c r="AQ2948" i="83"/>
  <c r="AA2949" i="83" s="1"/>
  <c r="Y2947" i="83"/>
  <c r="AC2949" i="83"/>
  <c r="AQ2949" i="83" s="1"/>
  <c r="AQ2950" i="83" s="1"/>
  <c r="AQ2901" i="83"/>
  <c r="AA2902" i="83" s="1"/>
  <c r="Y2900" i="83"/>
  <c r="AC2902" i="83"/>
  <c r="AQ2902" i="83" s="1"/>
  <c r="AQ2854" i="83"/>
  <c r="AA2855" i="83" s="1"/>
  <c r="AG2853" i="83"/>
  <c r="Y2853" i="83"/>
  <c r="AC2853" i="83"/>
  <c r="AS2808" i="83"/>
  <c r="AQ2807" i="83"/>
  <c r="AA2808" i="83" s="1"/>
  <c r="AG2806" i="83"/>
  <c r="Y2806" i="83"/>
  <c r="AC2808" i="83"/>
  <c r="AQ2808" i="83" s="1"/>
  <c r="AS2761" i="83"/>
  <c r="AG2759" i="83"/>
  <c r="Z2761" i="83"/>
  <c r="AQ2760" i="83"/>
  <c r="AA2761" i="83" s="1"/>
  <c r="Y2759" i="83"/>
  <c r="AC2761" i="83"/>
  <c r="AQ2761" i="83" s="1"/>
  <c r="AQ2762" i="83" s="1"/>
  <c r="AR2714" i="83"/>
  <c r="AG2712" i="83"/>
  <c r="Z2714" i="83"/>
  <c r="AQ2714" i="83"/>
  <c r="AQ2715" i="83" s="1"/>
  <c r="AQ2713" i="83"/>
  <c r="AA2714" i="83" s="1"/>
  <c r="Y2712" i="83"/>
  <c r="AC2712" i="83"/>
  <c r="AG2665" i="83"/>
  <c r="AQ2666" i="83"/>
  <c r="AA2667" i="83" s="1"/>
  <c r="Y2665" i="83"/>
  <c r="AC2667" i="83"/>
  <c r="AQ2667" i="83" s="1"/>
  <c r="AG2618" i="83"/>
  <c r="Z2620" i="83"/>
  <c r="AQ2619" i="83"/>
  <c r="AA2620" i="83" s="1"/>
  <c r="Y2618" i="83"/>
  <c r="AC2620" i="83"/>
  <c r="AQ2620" i="83" s="1"/>
  <c r="AQ2572" i="83"/>
  <c r="AA2573" i="83" s="1"/>
  <c r="AG2571" i="83"/>
  <c r="Y2571" i="83"/>
  <c r="AC2573" i="83"/>
  <c r="AQ2573" i="83" s="1"/>
  <c r="AS2526" i="83"/>
  <c r="AQ2525" i="83"/>
  <c r="AA2526" i="83" s="1"/>
  <c r="AG2524" i="83"/>
  <c r="Y2524" i="83"/>
  <c r="AC2526" i="83"/>
  <c r="AQ2526" i="83" s="1"/>
  <c r="AQ2527" i="83" s="1"/>
  <c r="AG2477" i="83"/>
  <c r="AQ2478" i="83"/>
  <c r="AA2479" i="83" s="1"/>
  <c r="Y2477" i="83"/>
  <c r="AC2479" i="83"/>
  <c r="AQ2479" i="83" s="1"/>
  <c r="AQ2433" i="83"/>
  <c r="AQ2431" i="83"/>
  <c r="AA2432" i="83" s="1"/>
  <c r="Y2430" i="83"/>
  <c r="AC2430" i="83"/>
  <c r="AG2383" i="83"/>
  <c r="AQ2384" i="83"/>
  <c r="AA2385" i="83" s="1"/>
  <c r="Y2383" i="83"/>
  <c r="AC2385" i="83"/>
  <c r="AQ2385" i="83" s="1"/>
  <c r="AQ2386" i="83" s="1"/>
  <c r="AS2338" i="83"/>
  <c r="AQ2339" i="83" s="1"/>
  <c r="AQ2337" i="83"/>
  <c r="AA2338" i="83" s="1"/>
  <c r="AG2336" i="83"/>
  <c r="Y2336" i="83"/>
  <c r="AC2336" i="83"/>
  <c r="AG2289" i="83"/>
  <c r="Z2291" i="83"/>
  <c r="AQ2290" i="83"/>
  <c r="AA2291" i="83" s="1"/>
  <c r="BL2261" i="83" s="1"/>
  <c r="Y2289" i="83"/>
  <c r="AC2291" i="83"/>
  <c r="AQ2291" i="83" s="1"/>
  <c r="AG2242" i="83"/>
  <c r="AQ2243" i="83"/>
  <c r="AA2244" i="83" s="1"/>
  <c r="Y2242" i="83"/>
  <c r="AC2244" i="83"/>
  <c r="AQ2244" i="83" s="1"/>
  <c r="AS2197" i="83"/>
  <c r="AQ2196" i="83"/>
  <c r="AA2197" i="83" s="1"/>
  <c r="AG2195" i="83"/>
  <c r="Y2195" i="83"/>
  <c r="AC2197" i="83"/>
  <c r="AQ2197" i="83" s="1"/>
  <c r="AQ2198" i="83" s="1"/>
  <c r="AQ2149" i="83"/>
  <c r="AA2150" i="83" s="1"/>
  <c r="AG2148" i="83"/>
  <c r="Y2148" i="83"/>
  <c r="AC2150" i="83"/>
  <c r="AQ2150" i="83" s="1"/>
  <c r="AQ2102" i="83"/>
  <c r="AA2103" i="83" s="1"/>
  <c r="AG2101" i="83"/>
  <c r="Y2101" i="83"/>
  <c r="AC2103" i="83"/>
  <c r="AQ2103" i="83" s="1"/>
  <c r="AQ2104" i="83" s="1"/>
  <c r="AQ2055" i="83"/>
  <c r="AA2056" i="83" s="1"/>
  <c r="AG2054" i="83"/>
  <c r="Y2054" i="83"/>
  <c r="AC2056" i="83"/>
  <c r="AQ2056" i="83" s="1"/>
  <c r="AG2007" i="83"/>
  <c r="AQ2008" i="83"/>
  <c r="AA2009" i="83" s="1"/>
  <c r="Y2007" i="83"/>
  <c r="AC2009" i="83"/>
  <c r="AQ2009" i="83" s="1"/>
  <c r="AG1960" i="83"/>
  <c r="AQ1962" i="83"/>
  <c r="AQ1961" i="83"/>
  <c r="AA1962" i="83" s="1"/>
  <c r="Y1960" i="83"/>
  <c r="AC1962" i="83"/>
  <c r="AS1915" i="83"/>
  <c r="AQ1916" i="83" s="1"/>
  <c r="AQ1914" i="83"/>
  <c r="AA1915" i="83" s="1"/>
  <c r="AG1913" i="83"/>
  <c r="Y1913" i="83"/>
  <c r="AC1913" i="83"/>
  <c r="AQ1867" i="83"/>
  <c r="AA1868" i="83" s="1"/>
  <c r="AG1866" i="83"/>
  <c r="Y1866" i="83"/>
  <c r="AC1868" i="83"/>
  <c r="AQ1868" i="83" s="1"/>
  <c r="AQ1869" i="83" s="1"/>
  <c r="AG1819" i="83"/>
  <c r="AQ1820" i="83"/>
  <c r="AA1821" i="83" s="1"/>
  <c r="Y1819" i="83"/>
  <c r="AC1821" i="83"/>
  <c r="AQ1821" i="83" s="1"/>
  <c r="AQ1822" i="83" s="1"/>
  <c r="AQ1773" i="83"/>
  <c r="AA1774" i="83" s="1"/>
  <c r="Y1772" i="83"/>
  <c r="AC1774" i="83"/>
  <c r="AQ1774" i="83" s="1"/>
  <c r="AG1725" i="83"/>
  <c r="AQ1726" i="83"/>
  <c r="AA1727" i="83" s="1"/>
  <c r="Y1725" i="83"/>
  <c r="AC1727" i="83"/>
  <c r="AQ1727" i="83" s="1"/>
  <c r="AG1678" i="83"/>
  <c r="AQ1679" i="83"/>
  <c r="AA1680" i="83" s="1"/>
  <c r="Y1678" i="83"/>
  <c r="AC1680" i="83"/>
  <c r="AQ1680" i="83" s="1"/>
  <c r="AR1633" i="83"/>
  <c r="AG1631" i="83"/>
  <c r="Z1633" i="83"/>
  <c r="AQ1633" i="83"/>
  <c r="AQ1632" i="83"/>
  <c r="AA1633" i="83" s="1"/>
  <c r="Y1631" i="83"/>
  <c r="AC1631" i="83"/>
  <c r="AG1584" i="83"/>
  <c r="AQ1585" i="83"/>
  <c r="AA1586" i="83" s="1"/>
  <c r="Y1584" i="83"/>
  <c r="AC1586" i="83"/>
  <c r="AQ1586" i="83" s="1"/>
  <c r="AG1537" i="83"/>
  <c r="AQ1538" i="83"/>
  <c r="AA1539" i="83" s="1"/>
  <c r="Y1537" i="83"/>
  <c r="AC1537" i="83"/>
  <c r="AQ1491" i="83"/>
  <c r="AA1492" i="83" s="1"/>
  <c r="Y1490" i="83"/>
  <c r="AC1492" i="83"/>
  <c r="AQ1492" i="83" s="1"/>
  <c r="AS1445" i="83"/>
  <c r="AQ1446" i="83" s="1"/>
  <c r="AG1443" i="83"/>
  <c r="AQ1444" i="83"/>
  <c r="AA1445" i="83" s="1"/>
  <c r="Y1443" i="83"/>
  <c r="AC1443" i="83"/>
  <c r="AG1396" i="83"/>
  <c r="AQ1397" i="83"/>
  <c r="AA1398" i="83" s="1"/>
  <c r="Y1396" i="83"/>
  <c r="AC1398" i="83"/>
  <c r="AQ1398" i="83" s="1"/>
  <c r="AG1349" i="83"/>
  <c r="AQ1350" i="83"/>
  <c r="AA1351" i="83" s="1"/>
  <c r="Y1349" i="83"/>
  <c r="AC1351" i="83"/>
  <c r="AQ1351" i="83" s="1"/>
  <c r="AQ1303" i="83"/>
  <c r="AA1304" i="83" s="1"/>
  <c r="AG1302" i="83"/>
  <c r="Y1302" i="83"/>
  <c r="AC1304" i="83"/>
  <c r="AQ1304" i="83" s="1"/>
  <c r="AR1257" i="83"/>
  <c r="AG1255" i="83"/>
  <c r="Z1257" i="83"/>
  <c r="AQ1257" i="83"/>
  <c r="AQ1256" i="83"/>
  <c r="AA1257" i="83" s="1"/>
  <c r="Y1255" i="83"/>
  <c r="AC1257" i="83"/>
  <c r="AR1210" i="83"/>
  <c r="AG1208" i="83"/>
  <c r="AQ1209" i="83"/>
  <c r="AA1210" i="83" s="1"/>
  <c r="Y1208" i="83"/>
  <c r="AC1208" i="83"/>
  <c r="AQ1162" i="83"/>
  <c r="AA1163" i="83" s="1"/>
  <c r="AG1161" i="83"/>
  <c r="Y1161" i="83"/>
  <c r="AC1161" i="83"/>
  <c r="AS5675" i="83" l="1"/>
  <c r="AC3608" i="83"/>
  <c r="BO3577" i="83"/>
  <c r="U118" i="56" s="1"/>
  <c r="AS3607" i="83"/>
  <c r="AQ3608" i="83" s="1"/>
  <c r="AQ5300" i="83"/>
  <c r="AS4312" i="83"/>
  <c r="AQ4313" i="83" s="1"/>
  <c r="AQ3984" i="83"/>
  <c r="AC3984" i="83"/>
  <c r="AQ3749" i="83"/>
  <c r="BO3718" i="83"/>
  <c r="U121" i="56" s="1"/>
  <c r="AC3749" i="83"/>
  <c r="BT3718" i="83" s="1"/>
  <c r="Z121" i="56" s="1"/>
  <c r="AS3560" i="83"/>
  <c r="AC3091" i="83"/>
  <c r="BT3060" i="83" s="1"/>
  <c r="Z91" i="56" s="1"/>
  <c r="AC2621" i="83"/>
  <c r="AS2620" i="83"/>
  <c r="AQ2621" i="83" s="1"/>
  <c r="AS1727" i="83"/>
  <c r="AQ1728" i="83" s="1"/>
  <c r="AC5958" i="83"/>
  <c r="BO5927" i="83"/>
  <c r="AQ5958" i="83"/>
  <c r="AA5957" i="83"/>
  <c r="BL5927" i="83" s="1"/>
  <c r="BO5880" i="83"/>
  <c r="AC5911" i="83"/>
  <c r="BO5786" i="83"/>
  <c r="AC5817" i="83"/>
  <c r="AS5816" i="83"/>
  <c r="AQ5817" i="83" s="1"/>
  <c r="BO5739" i="83"/>
  <c r="AC5770" i="83"/>
  <c r="BT5739" i="83" s="1"/>
  <c r="AQ5770" i="83"/>
  <c r="Y5771" i="83"/>
  <c r="BV5739" i="83" s="1"/>
  <c r="BU5739" i="83"/>
  <c r="Y5724" i="83"/>
  <c r="BV5692" i="83" s="1"/>
  <c r="AB179" i="56" s="1"/>
  <c r="AT179" i="56" s="1"/>
  <c r="BT5692" i="83"/>
  <c r="Z179" i="56" s="1"/>
  <c r="BT5645" i="83"/>
  <c r="Z178" i="56" s="1"/>
  <c r="Y5677" i="83"/>
  <c r="BV5645" i="83" s="1"/>
  <c r="AB178" i="56" s="1"/>
  <c r="AT178" i="56" s="1"/>
  <c r="Y5630" i="83"/>
  <c r="BV5598" i="83" s="1"/>
  <c r="BT5598" i="83"/>
  <c r="AS5581" i="83"/>
  <c r="AQ5582" i="83" s="1"/>
  <c r="BO5551" i="83"/>
  <c r="U176" i="56" s="1"/>
  <c r="AC5582" i="83"/>
  <c r="BO5504" i="83"/>
  <c r="AC5535" i="83"/>
  <c r="BO5457" i="83"/>
  <c r="AC5488" i="83"/>
  <c r="AS5487" i="83"/>
  <c r="AQ5488" i="83" s="1"/>
  <c r="AQ5394" i="83"/>
  <c r="Y5395" i="83"/>
  <c r="BV5363" i="83" s="1"/>
  <c r="AB172" i="56" s="1"/>
  <c r="AT172" i="56" s="1"/>
  <c r="BT5363" i="83"/>
  <c r="Z172" i="56" s="1"/>
  <c r="BT5269" i="83"/>
  <c r="Z170" i="56" s="1"/>
  <c r="Y5301" i="83"/>
  <c r="BV5269" i="83" s="1"/>
  <c r="AB170" i="56" s="1"/>
  <c r="AT170" i="56" s="1"/>
  <c r="BO5222" i="83"/>
  <c r="U169" i="56" s="1"/>
  <c r="AC5253" i="83"/>
  <c r="Y5207" i="83"/>
  <c r="BV5175" i="83" s="1"/>
  <c r="AB168" i="56" s="1"/>
  <c r="AT168" i="56" s="1"/>
  <c r="BT5175" i="83"/>
  <c r="Z168" i="56" s="1"/>
  <c r="BO5034" i="83"/>
  <c r="U165" i="56" s="1"/>
  <c r="AC5065" i="83"/>
  <c r="BT5034" i="83" s="1"/>
  <c r="Z165" i="56" s="1"/>
  <c r="AQ5065" i="83"/>
  <c r="BR5034" i="83"/>
  <c r="AG5065" i="83"/>
  <c r="AC5018" i="83"/>
  <c r="BO4987" i="83"/>
  <c r="U164" i="56" s="1"/>
  <c r="AC4924" i="83"/>
  <c r="BO4893" i="83"/>
  <c r="U162" i="56" s="1"/>
  <c r="BO4846" i="83"/>
  <c r="U161" i="56" s="1"/>
  <c r="AC4877" i="83"/>
  <c r="AS4876" i="83"/>
  <c r="AQ4877" i="83" s="1"/>
  <c r="AC4830" i="83"/>
  <c r="BO4799" i="83"/>
  <c r="U160" i="56" s="1"/>
  <c r="U194" i="56" s="1"/>
  <c r="BT4705" i="83"/>
  <c r="Z142" i="56" s="1"/>
  <c r="Y4737" i="83"/>
  <c r="BV4705" i="83" s="1"/>
  <c r="AB142" i="56" s="1"/>
  <c r="AT142" i="56" s="1"/>
  <c r="BO4658" i="83"/>
  <c r="U141" i="56" s="1"/>
  <c r="AC4689" i="83"/>
  <c r="AC4595" i="83"/>
  <c r="BO4564" i="83"/>
  <c r="U139" i="56" s="1"/>
  <c r="AC4454" i="83"/>
  <c r="BO4423" i="83"/>
  <c r="U136" i="56" s="1"/>
  <c r="AS4453" i="83"/>
  <c r="AQ4454" i="83" s="1"/>
  <c r="BO4282" i="83"/>
  <c r="U133" i="56" s="1"/>
  <c r="AC4313" i="83"/>
  <c r="BT4282" i="83" s="1"/>
  <c r="Z133" i="56" s="1"/>
  <c r="AG4313" i="83"/>
  <c r="BR4282" i="83"/>
  <c r="BO4235" i="83"/>
  <c r="U132" i="56" s="1"/>
  <c r="AC4266" i="83"/>
  <c r="BO4141" i="83"/>
  <c r="AC4172" i="83"/>
  <c r="BO4047" i="83"/>
  <c r="U128" i="56" s="1"/>
  <c r="AC4078" i="83"/>
  <c r="AS4077" i="83"/>
  <c r="AQ4078" i="83" s="1"/>
  <c r="BT3953" i="83"/>
  <c r="Z126" i="56" s="1"/>
  <c r="Y3985" i="83"/>
  <c r="BV3953" i="83" s="1"/>
  <c r="AB126" i="56" s="1"/>
  <c r="AT126" i="56" s="1"/>
  <c r="Y3938" i="83"/>
  <c r="BV3906" i="83" s="1"/>
  <c r="AB125" i="56" s="1"/>
  <c r="AT125" i="56" s="1"/>
  <c r="BT3906" i="83"/>
  <c r="Z125" i="56" s="1"/>
  <c r="AC3843" i="83"/>
  <c r="BO3812" i="83"/>
  <c r="BO3765" i="83"/>
  <c r="U122" i="56" s="1"/>
  <c r="AQ3796" i="83"/>
  <c r="AC3796" i="83"/>
  <c r="BT3765" i="83" s="1"/>
  <c r="Z122" i="56" s="1"/>
  <c r="Y3797" i="83"/>
  <c r="BV3765" i="83" s="1"/>
  <c r="AB122" i="56" s="1"/>
  <c r="AT122" i="56" s="1"/>
  <c r="Y3750" i="83"/>
  <c r="BV3718" i="83" s="1"/>
  <c r="AB121" i="56" s="1"/>
  <c r="AT121" i="56" s="1"/>
  <c r="Y3703" i="83"/>
  <c r="BV3671" i="83" s="1"/>
  <c r="BT3671" i="83"/>
  <c r="BT3624" i="83"/>
  <c r="Y3656" i="83"/>
  <c r="BV3624" i="83" s="1"/>
  <c r="AQ3561" i="83"/>
  <c r="BO3530" i="83"/>
  <c r="U117" i="56" s="1"/>
  <c r="AC3561" i="83"/>
  <c r="AG3420" i="83"/>
  <c r="BU3389" i="83" s="1"/>
  <c r="BR3389" i="83"/>
  <c r="AC3420" i="83"/>
  <c r="BO3389" i="83"/>
  <c r="BR3342" i="83"/>
  <c r="AG3373" i="83"/>
  <c r="BU3342" i="83" s="1"/>
  <c r="BO3342" i="83"/>
  <c r="AC3373" i="83"/>
  <c r="AC3326" i="83"/>
  <c r="BO3295" i="83"/>
  <c r="U112" i="56" s="1"/>
  <c r="AG3232" i="83"/>
  <c r="BU3201" i="83" s="1"/>
  <c r="AA110" i="56" s="1"/>
  <c r="BR3201" i="83"/>
  <c r="X110" i="56" s="1"/>
  <c r="X144" i="56" s="1"/>
  <c r="AC3232" i="83"/>
  <c r="BO3201" i="83"/>
  <c r="U110" i="56" s="1"/>
  <c r="AG3185" i="83"/>
  <c r="BU3154" i="83" s="1"/>
  <c r="BR3154" i="83"/>
  <c r="BO3154" i="83"/>
  <c r="AC3185" i="83"/>
  <c r="AS3184" i="83"/>
  <c r="AQ3185" i="83" s="1"/>
  <c r="BO3107" i="83"/>
  <c r="AC3138" i="83"/>
  <c r="BU3060" i="83"/>
  <c r="Y3092" i="83"/>
  <c r="BV3060" i="83" s="1"/>
  <c r="AB91" i="56" s="1"/>
  <c r="AT91" i="56" s="1"/>
  <c r="AG3044" i="83"/>
  <c r="BU3013" i="83" s="1"/>
  <c r="BR3013" i="83"/>
  <c r="BO3013" i="83"/>
  <c r="U90" i="56" s="1"/>
  <c r="AC3044" i="83"/>
  <c r="AQ2903" i="83"/>
  <c r="AC2903" i="83"/>
  <c r="BO2872" i="83"/>
  <c r="BO2825" i="83"/>
  <c r="U86" i="56" s="1"/>
  <c r="AC2856" i="83"/>
  <c r="AS2855" i="83"/>
  <c r="AQ2856" i="83" s="1"/>
  <c r="AQ2809" i="83"/>
  <c r="Y2810" i="83"/>
  <c r="BV2778" i="83" s="1"/>
  <c r="AB85" i="56" s="1"/>
  <c r="AT85" i="56" s="1"/>
  <c r="BT2778" i="83"/>
  <c r="Z85" i="56" s="1"/>
  <c r="AC2762" i="83"/>
  <c r="BT2731" i="83" s="1"/>
  <c r="Z84" i="56" s="1"/>
  <c r="BO2731" i="83"/>
  <c r="U84" i="56" s="1"/>
  <c r="Y2763" i="83"/>
  <c r="BV2731" i="83" s="1"/>
  <c r="AB84" i="56" s="1"/>
  <c r="AT84" i="56" s="1"/>
  <c r="BU2731" i="83"/>
  <c r="BO2684" i="83"/>
  <c r="U83" i="56" s="1"/>
  <c r="AC2715" i="83"/>
  <c r="AG2668" i="83"/>
  <c r="BU2637" i="83" s="1"/>
  <c r="BR2637" i="83"/>
  <c r="BO2637" i="83"/>
  <c r="U82" i="56" s="1"/>
  <c r="AC2668" i="83"/>
  <c r="Y2622" i="83"/>
  <c r="BV2590" i="83" s="1"/>
  <c r="AB81" i="56" s="1"/>
  <c r="AT81" i="56" s="1"/>
  <c r="BT2590" i="83"/>
  <c r="Z81" i="56" s="1"/>
  <c r="AC2574" i="83"/>
  <c r="BO2543" i="83"/>
  <c r="BO2449" i="83"/>
  <c r="U78" i="56" s="1"/>
  <c r="AC2480" i="83"/>
  <c r="AS2479" i="83"/>
  <c r="AQ2480" i="83" s="1"/>
  <c r="BO2402" i="83"/>
  <c r="U77" i="56" s="1"/>
  <c r="AC2433" i="83"/>
  <c r="BO2308" i="83"/>
  <c r="AC2339" i="83"/>
  <c r="BT2261" i="83"/>
  <c r="Z74" i="56" s="1"/>
  <c r="Y2293" i="83"/>
  <c r="BV2261" i="83" s="1"/>
  <c r="AB74" i="56" s="1"/>
  <c r="AT74" i="56" s="1"/>
  <c r="AQ2292" i="83"/>
  <c r="AG2245" i="83"/>
  <c r="BU2214" i="83" s="1"/>
  <c r="BR2214" i="83"/>
  <c r="BO2214" i="83"/>
  <c r="AC2245" i="83"/>
  <c r="AS2244" i="83"/>
  <c r="AQ2245" i="83" s="1"/>
  <c r="AS2150" i="83"/>
  <c r="AQ2151" i="83" s="1"/>
  <c r="BO2120" i="83"/>
  <c r="U71" i="56" s="1"/>
  <c r="AC2151" i="83"/>
  <c r="Y2105" i="83"/>
  <c r="BV2073" i="83" s="1"/>
  <c r="BU2073" i="83"/>
  <c r="BR2026" i="83"/>
  <c r="AG2057" i="83"/>
  <c r="BR1979" i="83"/>
  <c r="AG2010" i="83"/>
  <c r="AS2009" i="83"/>
  <c r="AQ2010" i="83" s="1"/>
  <c r="AC1963" i="83"/>
  <c r="BO1932" i="83"/>
  <c r="U67" i="56" s="1"/>
  <c r="BT1885" i="83"/>
  <c r="Y1917" i="83"/>
  <c r="BV1885" i="83" s="1"/>
  <c r="Y1870" i="83"/>
  <c r="BV1838" i="83" s="1"/>
  <c r="AB65" i="56" s="1"/>
  <c r="AT65" i="56" s="1"/>
  <c r="BT1838" i="83"/>
  <c r="Z65" i="56" s="1"/>
  <c r="BT1697" i="83"/>
  <c r="Z62" i="56" s="1"/>
  <c r="Y1729" i="83"/>
  <c r="BV1697" i="83" s="1"/>
  <c r="AB62" i="56" s="1"/>
  <c r="AT62" i="56" s="1"/>
  <c r="BO1650" i="83"/>
  <c r="U61" i="56" s="1"/>
  <c r="AC1681" i="83"/>
  <c r="Y1635" i="83"/>
  <c r="BV1603" i="83" s="1"/>
  <c r="AB60" i="56" s="1"/>
  <c r="AT60" i="56" s="1"/>
  <c r="BT1603" i="83"/>
  <c r="Z60" i="56" s="1"/>
  <c r="AC1587" i="83"/>
  <c r="BO1556" i="83"/>
  <c r="U43" i="56" s="1"/>
  <c r="AG1540" i="83"/>
  <c r="BU1509" i="83" s="1"/>
  <c r="BR1509" i="83"/>
  <c r="BO1509" i="83"/>
  <c r="U42" i="56" s="1"/>
  <c r="AC1540" i="83"/>
  <c r="AS1539" i="83"/>
  <c r="AQ1540" i="83" s="1"/>
  <c r="BR1462" i="83"/>
  <c r="AG1493" i="83"/>
  <c r="BU1462" i="83" s="1"/>
  <c r="AQ1493" i="83"/>
  <c r="BO1462" i="83"/>
  <c r="U41" i="56" s="1"/>
  <c r="AC1493" i="83"/>
  <c r="AC1446" i="83"/>
  <c r="BO1415" i="83"/>
  <c r="U40" i="56" s="1"/>
  <c r="BR1368" i="83"/>
  <c r="AG1399" i="83"/>
  <c r="BU1368" i="83" s="1"/>
  <c r="AC1399" i="83"/>
  <c r="BO1368" i="83"/>
  <c r="U39" i="56" s="1"/>
  <c r="BR1321" i="83"/>
  <c r="AG1352" i="83"/>
  <c r="BU1321" i="83" s="1"/>
  <c r="BO1321" i="83"/>
  <c r="U38" i="56" s="1"/>
  <c r="AC1352" i="83"/>
  <c r="AG1305" i="83"/>
  <c r="BU1274" i="83" s="1"/>
  <c r="AA37" i="56" s="1"/>
  <c r="BR1274" i="83"/>
  <c r="X37" i="56" s="1"/>
  <c r="BO1274" i="83"/>
  <c r="U37" i="56" s="1"/>
  <c r="AC1305" i="83"/>
  <c r="BR1227" i="83"/>
  <c r="AG1258" i="83"/>
  <c r="BU1227" i="83" s="1"/>
  <c r="AC1258" i="83"/>
  <c r="BO1227" i="83"/>
  <c r="AS1257" i="83"/>
  <c r="AQ1258" i="83" s="1"/>
  <c r="BR1180" i="83"/>
  <c r="X35" i="56" s="1"/>
  <c r="AG1211" i="83"/>
  <c r="BU1180" i="83" s="1"/>
  <c r="AA35" i="56" s="1"/>
  <c r="BO1180" i="83"/>
  <c r="AC1211" i="83"/>
  <c r="AS1210" i="83"/>
  <c r="AQ1211" i="83" s="1"/>
  <c r="BT1133" i="83"/>
  <c r="Y1165" i="83"/>
  <c r="BV1133" i="83" s="1"/>
  <c r="AQ1634" i="83"/>
  <c r="AA5675" i="83"/>
  <c r="AS3701" i="83"/>
  <c r="AQ3702" i="83" s="1"/>
  <c r="AS4124" i="83"/>
  <c r="AQ4125" i="83" s="1"/>
  <c r="AS4030" i="83"/>
  <c r="AQ4031" i="83" s="1"/>
  <c r="AS5017" i="83"/>
  <c r="AQ5018" i="83" s="1"/>
  <c r="AS4923" i="83"/>
  <c r="AQ4924" i="83" s="1"/>
  <c r="AS4829" i="83"/>
  <c r="AQ4830" i="83" s="1"/>
  <c r="AS3137" i="83"/>
  <c r="AQ3138" i="83" s="1"/>
  <c r="AS3043" i="83"/>
  <c r="AQ3044" i="83" s="1"/>
  <c r="AS1398" i="83"/>
  <c r="AQ1399" i="83" s="1"/>
  <c r="AS1304" i="83"/>
  <c r="AQ1305" i="83" s="1"/>
  <c r="AS1774" i="83"/>
  <c r="AQ1775" i="83" s="1"/>
  <c r="AS1586" i="83"/>
  <c r="AQ1587" i="83" s="1"/>
  <c r="AS3842" i="83"/>
  <c r="AQ3843" i="83" s="1"/>
  <c r="AS4688" i="83"/>
  <c r="AQ4689" i="83" s="1"/>
  <c r="AS4594" i="83"/>
  <c r="AQ4595" i="83" s="1"/>
  <c r="AS4500" i="83"/>
  <c r="AQ4501" i="83" s="1"/>
  <c r="AS2667" i="83"/>
  <c r="AS2573" i="83"/>
  <c r="AQ2574" i="83" s="1"/>
  <c r="AS3325" i="83"/>
  <c r="AQ3326" i="83" s="1"/>
  <c r="AS1680" i="83"/>
  <c r="AQ1681" i="83" s="1"/>
  <c r="AQ2668" i="83"/>
  <c r="AQ5441" i="83"/>
  <c r="AQ5676" i="83"/>
  <c r="AQ5723" i="83"/>
  <c r="AS5111" i="83"/>
  <c r="AQ5112" i="83" s="1"/>
  <c r="AS5346" i="83"/>
  <c r="AQ5347" i="83" s="1"/>
  <c r="AS5252" i="83"/>
  <c r="AQ5253" i="83" s="1"/>
  <c r="AQ4736" i="83"/>
  <c r="AS4265" i="83"/>
  <c r="AQ4266" i="83" s="1"/>
  <c r="AS4171" i="83"/>
  <c r="AQ4172" i="83" s="1"/>
  <c r="AS3419" i="83"/>
  <c r="AQ3420" i="83" s="1"/>
  <c r="AS3231" i="83"/>
  <c r="AQ3232" i="83" s="1"/>
  <c r="AS2056" i="83"/>
  <c r="AQ2057" i="83" s="1"/>
  <c r="AS1962" i="83"/>
  <c r="AQ1963" i="83" s="1"/>
  <c r="AS1351" i="83"/>
  <c r="AQ1352" i="83" s="1"/>
  <c r="Y3" i="56"/>
  <c r="Y53" i="56" s="1"/>
  <c r="Y103" i="56" s="1"/>
  <c r="Y153" i="56" s="1"/>
  <c r="Y2" i="56"/>
  <c r="Y52" i="56" s="1"/>
  <c r="Y102" i="56" s="1"/>
  <c r="Y152" i="56" s="1"/>
  <c r="N3" i="56"/>
  <c r="N53" i="56" s="1"/>
  <c r="N103" i="56" s="1"/>
  <c r="N153" i="56" s="1"/>
  <c r="N2" i="56"/>
  <c r="N52" i="56" s="1"/>
  <c r="N102" i="56" s="1"/>
  <c r="N152" i="56" s="1"/>
  <c r="E3" i="56"/>
  <c r="E53" i="56" s="1"/>
  <c r="E103" i="56" s="1"/>
  <c r="E153" i="56" s="1"/>
  <c r="E2" i="56"/>
  <c r="E52" i="56" s="1"/>
  <c r="E102" i="56" s="1"/>
  <c r="E152" i="56" s="1"/>
  <c r="W5" i="55"/>
  <c r="W4" i="55"/>
  <c r="M5" i="55"/>
  <c r="M4" i="55"/>
  <c r="E5" i="55"/>
  <c r="E4" i="55"/>
  <c r="Y3609" i="83" l="1"/>
  <c r="BV3577" i="83" s="1"/>
  <c r="AB118" i="56" s="1"/>
  <c r="AT118" i="56" s="1"/>
  <c r="BT3577" i="83"/>
  <c r="Z118" i="56" s="1"/>
  <c r="U144" i="56"/>
  <c r="U94" i="56"/>
  <c r="Y5959" i="83"/>
  <c r="BV5927" i="83" s="1"/>
  <c r="BT5927" i="83"/>
  <c r="BT5880" i="83"/>
  <c r="Y5912" i="83"/>
  <c r="BV5880" i="83" s="1"/>
  <c r="Y5818" i="83"/>
  <c r="BV5786" i="83" s="1"/>
  <c r="BT5786" i="83"/>
  <c r="Y5583" i="83"/>
  <c r="BV5551" i="83" s="1"/>
  <c r="AB176" i="56" s="1"/>
  <c r="AT176" i="56" s="1"/>
  <c r="BT5551" i="83"/>
  <c r="Z176" i="56" s="1"/>
  <c r="Y5536" i="83"/>
  <c r="BV5504" i="83" s="1"/>
  <c r="BT5504" i="83"/>
  <c r="BT5457" i="83"/>
  <c r="Y5489" i="83"/>
  <c r="BV5457" i="83" s="1"/>
  <c r="Y5254" i="83"/>
  <c r="BV5222" i="83" s="1"/>
  <c r="AB169" i="56" s="1"/>
  <c r="AT169" i="56" s="1"/>
  <c r="BT5222" i="83"/>
  <c r="Z169" i="56" s="1"/>
  <c r="Y5066" i="83"/>
  <c r="BV5034" i="83" s="1"/>
  <c r="AB165" i="56" s="1"/>
  <c r="AT165" i="56" s="1"/>
  <c r="BU5034" i="83"/>
  <c r="Y5019" i="83"/>
  <c r="BV4987" i="83" s="1"/>
  <c r="AB164" i="56" s="1"/>
  <c r="AT164" i="56" s="1"/>
  <c r="BT4987" i="83"/>
  <c r="Z164" i="56" s="1"/>
  <c r="BT4893" i="83"/>
  <c r="Z162" i="56" s="1"/>
  <c r="Y4925" i="83"/>
  <c r="BV4893" i="83" s="1"/>
  <c r="AB162" i="56" s="1"/>
  <c r="AT162" i="56" s="1"/>
  <c r="BT4846" i="83"/>
  <c r="Z161" i="56" s="1"/>
  <c r="Y4878" i="83"/>
  <c r="BV4846" i="83" s="1"/>
  <c r="AB161" i="56" s="1"/>
  <c r="AT161" i="56" s="1"/>
  <c r="Y4831" i="83"/>
  <c r="BV4799" i="83" s="1"/>
  <c r="AB160" i="56" s="1"/>
  <c r="AT160" i="56" s="1"/>
  <c r="BT4799" i="83"/>
  <c r="Z160" i="56" s="1"/>
  <c r="Y4690" i="83"/>
  <c r="BV4658" i="83" s="1"/>
  <c r="AB141" i="56" s="1"/>
  <c r="AT141" i="56" s="1"/>
  <c r="BT4658" i="83"/>
  <c r="Z141" i="56" s="1"/>
  <c r="Y4596" i="83"/>
  <c r="BV4564" i="83" s="1"/>
  <c r="AB139" i="56" s="1"/>
  <c r="AT139" i="56" s="1"/>
  <c r="BT4564" i="83"/>
  <c r="Z139" i="56" s="1"/>
  <c r="Y4455" i="83"/>
  <c r="BV4423" i="83" s="1"/>
  <c r="AB136" i="56" s="1"/>
  <c r="AT136" i="56" s="1"/>
  <c r="BT4423" i="83"/>
  <c r="Z136" i="56" s="1"/>
  <c r="BU4282" i="83"/>
  <c r="Y4314" i="83"/>
  <c r="BV4282" i="83" s="1"/>
  <c r="AB133" i="56" s="1"/>
  <c r="AT133" i="56" s="1"/>
  <c r="BT4235" i="83"/>
  <c r="Z132" i="56" s="1"/>
  <c r="Y4267" i="83"/>
  <c r="BV4235" i="83" s="1"/>
  <c r="AB132" i="56" s="1"/>
  <c r="AT132" i="56" s="1"/>
  <c r="BT4141" i="83"/>
  <c r="Y4173" i="83"/>
  <c r="BV4141" i="83" s="1"/>
  <c r="BT4047" i="83"/>
  <c r="Z128" i="56" s="1"/>
  <c r="Y4079" i="83"/>
  <c r="BV4047" i="83" s="1"/>
  <c r="AB128" i="56" s="1"/>
  <c r="AT128" i="56" s="1"/>
  <c r="BT3812" i="83"/>
  <c r="Y3844" i="83"/>
  <c r="BV3812" i="83" s="1"/>
  <c r="Y3562" i="83"/>
  <c r="BV3530" i="83" s="1"/>
  <c r="AB117" i="56" s="1"/>
  <c r="AT117" i="56" s="1"/>
  <c r="BT3530" i="83"/>
  <c r="Z117" i="56" s="1"/>
  <c r="BT3389" i="83"/>
  <c r="Y3421" i="83"/>
  <c r="BV3389" i="83" s="1"/>
  <c r="BT3342" i="83"/>
  <c r="Y3374" i="83"/>
  <c r="BV3342" i="83" s="1"/>
  <c r="Y3327" i="83"/>
  <c r="BV3295" i="83" s="1"/>
  <c r="AB112" i="56" s="1"/>
  <c r="AT112" i="56" s="1"/>
  <c r="BT3295" i="83"/>
  <c r="Z112" i="56" s="1"/>
  <c r="BT3201" i="83"/>
  <c r="Z110" i="56" s="1"/>
  <c r="Y3233" i="83"/>
  <c r="BV3201" i="83" s="1"/>
  <c r="AB110" i="56" s="1"/>
  <c r="AT110" i="56" s="1"/>
  <c r="BT3154" i="83"/>
  <c r="Y3186" i="83"/>
  <c r="BV3154" i="83" s="1"/>
  <c r="Y3139" i="83"/>
  <c r="BV3107" i="83" s="1"/>
  <c r="BT3107" i="83"/>
  <c r="BT3013" i="83"/>
  <c r="Z90" i="56" s="1"/>
  <c r="Y3045" i="83"/>
  <c r="BV3013" i="83" s="1"/>
  <c r="AB90" i="56" s="1"/>
  <c r="AT90" i="56" s="1"/>
  <c r="BT2872" i="83"/>
  <c r="Y2904" i="83"/>
  <c r="BV2872" i="83" s="1"/>
  <c r="BT2825" i="83"/>
  <c r="Z86" i="56" s="1"/>
  <c r="Y2857" i="83"/>
  <c r="BV2825" i="83" s="1"/>
  <c r="AB86" i="56" s="1"/>
  <c r="AT86" i="56" s="1"/>
  <c r="BT2684" i="83"/>
  <c r="Z83" i="56" s="1"/>
  <c r="Y2716" i="83"/>
  <c r="BV2684" i="83" s="1"/>
  <c r="AB83" i="56" s="1"/>
  <c r="AT83" i="56" s="1"/>
  <c r="BT2637" i="83"/>
  <c r="Z82" i="56" s="1"/>
  <c r="Y2669" i="83"/>
  <c r="BV2637" i="83" s="1"/>
  <c r="AB82" i="56" s="1"/>
  <c r="AT82" i="56" s="1"/>
  <c r="BT2543" i="83"/>
  <c r="Y2575" i="83"/>
  <c r="BV2543" i="83" s="1"/>
  <c r="BT2449" i="83"/>
  <c r="Z78" i="56" s="1"/>
  <c r="Y2481" i="83"/>
  <c r="BV2449" i="83" s="1"/>
  <c r="AB78" i="56" s="1"/>
  <c r="AT78" i="56" s="1"/>
  <c r="Y2434" i="83"/>
  <c r="BV2402" i="83" s="1"/>
  <c r="AB77" i="56" s="1"/>
  <c r="AT77" i="56" s="1"/>
  <c r="BT2402" i="83"/>
  <c r="Z77" i="56" s="1"/>
  <c r="BT2308" i="83"/>
  <c r="Y2340" i="83"/>
  <c r="BV2308" i="83" s="1"/>
  <c r="Y2246" i="83"/>
  <c r="BV2214" i="83" s="1"/>
  <c r="BT2214" i="83"/>
  <c r="Y2152" i="83"/>
  <c r="BV2120" i="83" s="1"/>
  <c r="AB71" i="56" s="1"/>
  <c r="AT71" i="56" s="1"/>
  <c r="BT2120" i="83"/>
  <c r="Z71" i="56" s="1"/>
  <c r="Y2058" i="83"/>
  <c r="BV2026" i="83" s="1"/>
  <c r="BU2026" i="83"/>
  <c r="Y2011" i="83"/>
  <c r="BV1979" i="83" s="1"/>
  <c r="BU1979" i="83"/>
  <c r="Y1964" i="83"/>
  <c r="BV1932" i="83" s="1"/>
  <c r="AB67" i="56" s="1"/>
  <c r="AT67" i="56" s="1"/>
  <c r="BT1932" i="83"/>
  <c r="Z67" i="56" s="1"/>
  <c r="BT1650" i="83"/>
  <c r="Z61" i="56" s="1"/>
  <c r="Y1682" i="83"/>
  <c r="BV1650" i="83" s="1"/>
  <c r="AB61" i="56" s="1"/>
  <c r="AT61" i="56" s="1"/>
  <c r="BT1556" i="83"/>
  <c r="Z43" i="56" s="1"/>
  <c r="Y1588" i="83"/>
  <c r="BV1556" i="83" s="1"/>
  <c r="AB43" i="56" s="1"/>
  <c r="BT1509" i="83"/>
  <c r="Z42" i="56" s="1"/>
  <c r="Y1541" i="83"/>
  <c r="BV1509" i="83" s="1"/>
  <c r="AB42" i="56" s="1"/>
  <c r="Y1494" i="83"/>
  <c r="BV1462" i="83" s="1"/>
  <c r="AB41" i="56" s="1"/>
  <c r="BT1462" i="83"/>
  <c r="Z41" i="56" s="1"/>
  <c r="Y1447" i="83"/>
  <c r="BV1415" i="83" s="1"/>
  <c r="AB40" i="56" s="1"/>
  <c r="BT1415" i="83"/>
  <c r="Z40" i="56" s="1"/>
  <c r="Y1400" i="83"/>
  <c r="BV1368" i="83" s="1"/>
  <c r="AB39" i="56" s="1"/>
  <c r="BT1368" i="83"/>
  <c r="Z39" i="56" s="1"/>
  <c r="BT1321" i="83"/>
  <c r="Z38" i="56" s="1"/>
  <c r="Y1353" i="83"/>
  <c r="BV1321" i="83" s="1"/>
  <c r="AB38" i="56" s="1"/>
  <c r="Y1306" i="83"/>
  <c r="BV1274" i="83" s="1"/>
  <c r="AB37" i="56" s="1"/>
  <c r="BT1274" i="83"/>
  <c r="Z37" i="56" s="1"/>
  <c r="Y1259" i="83"/>
  <c r="BV1227" i="83" s="1"/>
  <c r="BT1227" i="83"/>
  <c r="Y1212" i="83"/>
  <c r="BV1180" i="83" s="1"/>
  <c r="AB35" i="56" s="1"/>
  <c r="BT1180" i="83"/>
  <c r="U48" i="82"/>
  <c r="P48" i="82"/>
  <c r="P93" i="82" s="1"/>
  <c r="P138" i="82" s="1"/>
  <c r="P183" i="82" s="1"/>
  <c r="P228" i="82" s="1"/>
  <c r="P273" i="82" s="1"/>
  <c r="P318" i="82" s="1"/>
  <c r="P363" i="82" s="1"/>
  <c r="P408" i="82" s="1"/>
  <c r="P453" i="82" s="1"/>
  <c r="P498" i="82" s="1"/>
  <c r="P543" i="82" s="1"/>
  <c r="P588" i="82" s="1"/>
  <c r="P633" i="82" s="1"/>
  <c r="P678" i="82" s="1"/>
  <c r="P723" i="82" s="1"/>
  <c r="P768" i="82" s="1"/>
  <c r="P813" i="82" s="1"/>
  <c r="P858" i="82" s="1"/>
  <c r="P903" i="82" s="1"/>
  <c r="P948" i="82" s="1"/>
  <c r="P993" i="82" s="1"/>
  <c r="P1038" i="82" s="1"/>
  <c r="P1083" i="82" s="1"/>
  <c r="P1128" i="82" s="1"/>
  <c r="P1173" i="82" s="1"/>
  <c r="P1218" i="82" s="1"/>
  <c r="P1263" i="82" s="1"/>
  <c r="P1308" i="82" s="1"/>
  <c r="P1353" i="82" s="1"/>
  <c r="P1398" i="82" s="1"/>
  <c r="P1443" i="82" s="1"/>
  <c r="P1488" i="82" s="1"/>
  <c r="P1533" i="82" s="1"/>
  <c r="P1578" i="82" s="1"/>
  <c r="P1623" i="82" s="1"/>
  <c r="P1668" i="82" s="1"/>
  <c r="P1713" i="82" s="1"/>
  <c r="P1758" i="82" s="1"/>
  <c r="P1803" i="82" s="1"/>
  <c r="P1848" i="82" s="1"/>
  <c r="P1893" i="82" s="1"/>
  <c r="P1938" i="82" s="1"/>
  <c r="P1983" i="82" s="1"/>
  <c r="P2028" i="82" s="1"/>
  <c r="P2073" i="82" s="1"/>
  <c r="P2118" i="82" s="1"/>
  <c r="P2163" i="82" s="1"/>
  <c r="P2208" i="82" s="1"/>
  <c r="P2253" i="82" s="1"/>
  <c r="P2298" i="82" s="1"/>
  <c r="P2343" i="82" s="1"/>
  <c r="P2388" i="82" s="1"/>
  <c r="P2433" i="82" s="1"/>
  <c r="P2478" i="82" s="1"/>
  <c r="P2523" i="82" s="1"/>
  <c r="P2568" i="82" s="1"/>
  <c r="P2613" i="82" s="1"/>
  <c r="P2658" i="82" s="1"/>
  <c r="P49" i="82"/>
  <c r="P94" i="82" s="1"/>
  <c r="P139" i="82" s="1"/>
  <c r="P184" i="82" s="1"/>
  <c r="P229" i="82" s="1"/>
  <c r="P274" i="82" s="1"/>
  <c r="P319" i="82" s="1"/>
  <c r="P364" i="82" s="1"/>
  <c r="P409" i="82" s="1"/>
  <c r="P454" i="82" s="1"/>
  <c r="P499" i="82" s="1"/>
  <c r="P544" i="82" s="1"/>
  <c r="P589" i="82" s="1"/>
  <c r="P634" i="82" s="1"/>
  <c r="P679" i="82" s="1"/>
  <c r="P724" i="82" s="1"/>
  <c r="P769" i="82" s="1"/>
  <c r="P814" i="82" s="1"/>
  <c r="P859" i="82" s="1"/>
  <c r="P904" i="82" s="1"/>
  <c r="P949" i="82" s="1"/>
  <c r="P994" i="82" s="1"/>
  <c r="P1039" i="82" s="1"/>
  <c r="P1084" i="82" s="1"/>
  <c r="P1129" i="82" s="1"/>
  <c r="P1174" i="82" s="1"/>
  <c r="P1219" i="82" s="1"/>
  <c r="P1264" i="82" s="1"/>
  <c r="P1309" i="82" s="1"/>
  <c r="P1354" i="82" s="1"/>
  <c r="P1399" i="82" s="1"/>
  <c r="P1444" i="82" s="1"/>
  <c r="P1489" i="82" s="1"/>
  <c r="P1534" i="82" s="1"/>
  <c r="P1579" i="82" s="1"/>
  <c r="P1624" i="82" s="1"/>
  <c r="P1669" i="82" s="1"/>
  <c r="P1714" i="82" s="1"/>
  <c r="P1759" i="82" s="1"/>
  <c r="P1804" i="82" s="1"/>
  <c r="P1849" i="82" s="1"/>
  <c r="P1894" i="82" s="1"/>
  <c r="P1939" i="82" s="1"/>
  <c r="P1984" i="82" s="1"/>
  <c r="P2029" i="82" s="1"/>
  <c r="P2074" i="82" s="1"/>
  <c r="P2119" i="82" s="1"/>
  <c r="P2164" i="82" s="1"/>
  <c r="P2209" i="82" s="1"/>
  <c r="P2254" i="82" s="1"/>
  <c r="P2299" i="82" s="1"/>
  <c r="P2344" i="82" s="1"/>
  <c r="P2389" i="82" s="1"/>
  <c r="P2434" i="82" s="1"/>
  <c r="P2479" i="82" s="1"/>
  <c r="P2524" i="82" s="1"/>
  <c r="P2569" i="82" s="1"/>
  <c r="P2614" i="82" s="1"/>
  <c r="P2659" i="82" s="1"/>
  <c r="J48" i="82"/>
  <c r="J93" i="82" s="1"/>
  <c r="J138" i="82" s="1"/>
  <c r="J183" i="82" s="1"/>
  <c r="J228" i="82" s="1"/>
  <c r="J273" i="82" s="1"/>
  <c r="J318" i="82" s="1"/>
  <c r="J363" i="82" s="1"/>
  <c r="J408" i="82" s="1"/>
  <c r="J453" i="82" s="1"/>
  <c r="J498" i="82" s="1"/>
  <c r="J543" i="82" s="1"/>
  <c r="J588" i="82" s="1"/>
  <c r="J633" i="82" s="1"/>
  <c r="J678" i="82" s="1"/>
  <c r="J723" i="82" s="1"/>
  <c r="J768" i="82" s="1"/>
  <c r="J813" i="82" s="1"/>
  <c r="J858" i="82" s="1"/>
  <c r="J903" i="82" s="1"/>
  <c r="J948" i="82" s="1"/>
  <c r="J993" i="82" s="1"/>
  <c r="J1038" i="82" s="1"/>
  <c r="J1083" i="82" s="1"/>
  <c r="J1128" i="82" s="1"/>
  <c r="J1173" i="82" s="1"/>
  <c r="J1218" i="82" s="1"/>
  <c r="J1263" i="82" s="1"/>
  <c r="J1308" i="82" s="1"/>
  <c r="J1353" i="82" s="1"/>
  <c r="J1398" i="82" s="1"/>
  <c r="J1443" i="82" s="1"/>
  <c r="J1488" i="82" s="1"/>
  <c r="J1533" i="82" s="1"/>
  <c r="J1578" i="82" s="1"/>
  <c r="J1623" i="82" s="1"/>
  <c r="J1668" i="82" s="1"/>
  <c r="J1713" i="82" s="1"/>
  <c r="J1758" i="82" s="1"/>
  <c r="J1803" i="82" s="1"/>
  <c r="J1848" i="82" s="1"/>
  <c r="J1893" i="82" s="1"/>
  <c r="J1938" i="82" s="1"/>
  <c r="J1983" i="82" s="1"/>
  <c r="J2028" i="82" s="1"/>
  <c r="J2073" i="82" s="1"/>
  <c r="J2118" i="82" s="1"/>
  <c r="J2163" i="82" s="1"/>
  <c r="J2208" i="82" s="1"/>
  <c r="J2253" i="82" s="1"/>
  <c r="J2298" i="82" s="1"/>
  <c r="J2343" i="82" s="1"/>
  <c r="J2388" i="82" s="1"/>
  <c r="J2433" i="82" s="1"/>
  <c r="J2478" i="82" s="1"/>
  <c r="J2523" i="82" s="1"/>
  <c r="J2568" i="82" s="1"/>
  <c r="J2613" i="82" s="1"/>
  <c r="J2658" i="82" s="1"/>
  <c r="J49" i="82"/>
  <c r="J94" i="82" s="1"/>
  <c r="J139" i="82" s="1"/>
  <c r="J184" i="82" s="1"/>
  <c r="J229" i="82" s="1"/>
  <c r="J274" i="82" s="1"/>
  <c r="J319" i="82" s="1"/>
  <c r="J364" i="82" s="1"/>
  <c r="J409" i="82" s="1"/>
  <c r="J454" i="82" s="1"/>
  <c r="J499" i="82" s="1"/>
  <c r="J544" i="82" s="1"/>
  <c r="J589" i="82" s="1"/>
  <c r="J634" i="82" s="1"/>
  <c r="J679" i="82" s="1"/>
  <c r="J724" i="82" s="1"/>
  <c r="J769" i="82" s="1"/>
  <c r="J814" i="82" s="1"/>
  <c r="J859" i="82" s="1"/>
  <c r="J904" i="82" s="1"/>
  <c r="J949" i="82" s="1"/>
  <c r="J994" i="82" s="1"/>
  <c r="J1039" i="82" s="1"/>
  <c r="J1084" i="82" s="1"/>
  <c r="J1129" i="82" s="1"/>
  <c r="J1174" i="82" s="1"/>
  <c r="J1219" i="82" s="1"/>
  <c r="J1264" i="82" s="1"/>
  <c r="J1309" i="82" s="1"/>
  <c r="J1354" i="82" s="1"/>
  <c r="J1399" i="82" s="1"/>
  <c r="J1444" i="82" s="1"/>
  <c r="J1489" i="82" s="1"/>
  <c r="J1534" i="82" s="1"/>
  <c r="J1579" i="82" s="1"/>
  <c r="J1624" i="82" s="1"/>
  <c r="J1669" i="82" s="1"/>
  <c r="J1714" i="82" s="1"/>
  <c r="J1759" i="82" s="1"/>
  <c r="J1804" i="82" s="1"/>
  <c r="J1849" i="82" s="1"/>
  <c r="J1894" i="82" s="1"/>
  <c r="J1939" i="82" s="1"/>
  <c r="J1984" i="82" s="1"/>
  <c r="J2029" i="82" s="1"/>
  <c r="J2074" i="82" s="1"/>
  <c r="J2119" i="82" s="1"/>
  <c r="J2164" i="82" s="1"/>
  <c r="J2209" i="82" s="1"/>
  <c r="J2254" i="82" s="1"/>
  <c r="J2299" i="82" s="1"/>
  <c r="J2344" i="82" s="1"/>
  <c r="J2389" i="82" s="1"/>
  <c r="J2434" i="82" s="1"/>
  <c r="J2479" i="82" s="1"/>
  <c r="J2524" i="82" s="1"/>
  <c r="J2569" i="82" s="1"/>
  <c r="J2614" i="82" s="1"/>
  <c r="J2659" i="82" s="1"/>
  <c r="D48" i="82"/>
  <c r="D49" i="82"/>
  <c r="D94" i="82" s="1"/>
  <c r="D139" i="82" s="1"/>
  <c r="D184" i="82" s="1"/>
  <c r="D229" i="82" s="1"/>
  <c r="D274" i="82" s="1"/>
  <c r="D319" i="82" s="1"/>
  <c r="D364" i="82" s="1"/>
  <c r="D409" i="82" s="1"/>
  <c r="D454" i="82" s="1"/>
  <c r="D499" i="82" s="1"/>
  <c r="D544" i="82" s="1"/>
  <c r="D589" i="82" s="1"/>
  <c r="D634" i="82" s="1"/>
  <c r="D679" i="82" s="1"/>
  <c r="D724" i="82" s="1"/>
  <c r="D769" i="82" s="1"/>
  <c r="D814" i="82" s="1"/>
  <c r="D859" i="82" s="1"/>
  <c r="D904" i="82" s="1"/>
  <c r="D949" i="82" s="1"/>
  <c r="D994" i="82" s="1"/>
  <c r="D1039" i="82" s="1"/>
  <c r="D1084" i="82" s="1"/>
  <c r="D1129" i="82" s="1"/>
  <c r="D1174" i="82" s="1"/>
  <c r="D1219" i="82" s="1"/>
  <c r="D1264" i="82" s="1"/>
  <c r="D1309" i="82" s="1"/>
  <c r="D1354" i="82" s="1"/>
  <c r="D1399" i="82" s="1"/>
  <c r="D1444" i="82" s="1"/>
  <c r="D1489" i="82" s="1"/>
  <c r="D1534" i="82" s="1"/>
  <c r="D1579" i="82" s="1"/>
  <c r="D1624" i="82" s="1"/>
  <c r="D1669" i="82" s="1"/>
  <c r="D1714" i="82" s="1"/>
  <c r="D1759" i="82" s="1"/>
  <c r="D1804" i="82" s="1"/>
  <c r="D1849" i="82" s="1"/>
  <c r="D1894" i="82" s="1"/>
  <c r="D1939" i="82" s="1"/>
  <c r="D1984" i="82" s="1"/>
  <c r="D2029" i="82" s="1"/>
  <c r="D2074" i="82" s="1"/>
  <c r="D2119" i="82" s="1"/>
  <c r="D2164" i="82" s="1"/>
  <c r="D2209" i="82" s="1"/>
  <c r="D2254" i="82" s="1"/>
  <c r="D2299" i="82" s="1"/>
  <c r="D2344" i="82" s="1"/>
  <c r="D2389" i="82" s="1"/>
  <c r="D2434" i="82" s="1"/>
  <c r="D2479" i="82" s="1"/>
  <c r="D2524" i="82" s="1"/>
  <c r="D2569" i="82" s="1"/>
  <c r="D2614" i="82" s="1"/>
  <c r="D2659" i="82" s="1"/>
  <c r="AJ1113" i="83"/>
  <c r="BI1086" i="83" s="1"/>
  <c r="AI1113" i="83"/>
  <c r="AH1113" i="83"/>
  <c r="AH1116" i="83" s="1"/>
  <c r="AG1113" i="83"/>
  <c r="AG1116" i="83" s="1"/>
  <c r="AF1113" i="83"/>
  <c r="AE1113" i="83"/>
  <c r="AD1113" i="83"/>
  <c r="AD1116" i="83" s="1"/>
  <c r="AC1113" i="83"/>
  <c r="AB1113" i="83"/>
  <c r="AA1113" i="83"/>
  <c r="Z1113" i="83"/>
  <c r="Y1113" i="83"/>
  <c r="Y1116" i="83" s="1"/>
  <c r="AJ1112" i="83"/>
  <c r="CH1086" i="83" s="1"/>
  <c r="AI1112" i="83"/>
  <c r="AH1112" i="83"/>
  <c r="AG1112" i="83"/>
  <c r="AF1112" i="83"/>
  <c r="AE1112" i="83"/>
  <c r="AD1112" i="83"/>
  <c r="AC1112" i="83"/>
  <c r="AQ1111" i="83"/>
  <c r="AQ1110" i="83"/>
  <c r="AQ1109" i="83"/>
  <c r="AQ1108" i="83"/>
  <c r="AQ1107" i="83"/>
  <c r="AQ1106" i="83"/>
  <c r="AQ1105" i="83"/>
  <c r="AQ1104" i="83"/>
  <c r="AQ1103" i="83"/>
  <c r="AQ1102" i="83"/>
  <c r="AQ1101" i="83"/>
  <c r="AQ1100" i="83"/>
  <c r="AQ1099" i="83"/>
  <c r="AQ1098" i="83"/>
  <c r="AQ1097" i="83"/>
  <c r="AQ1096" i="83"/>
  <c r="AQ1095" i="83"/>
  <c r="AQ1094" i="83"/>
  <c r="AQ1093" i="83"/>
  <c r="AQ1092" i="83"/>
  <c r="AJ1066" i="83"/>
  <c r="BI1039" i="83" s="1"/>
  <c r="AI1066" i="83"/>
  <c r="AH1066" i="83"/>
  <c r="AH1069" i="83" s="1"/>
  <c r="AG1066" i="83"/>
  <c r="AG1069" i="83" s="1"/>
  <c r="AF1066" i="83"/>
  <c r="AE1066" i="83"/>
  <c r="BD1039" i="83" s="1"/>
  <c r="AD1066" i="83"/>
  <c r="AD1069" i="83" s="1"/>
  <c r="AC1066" i="83"/>
  <c r="AB1066" i="83"/>
  <c r="AA1066" i="83"/>
  <c r="Z1066" i="83"/>
  <c r="Z1069" i="83" s="1"/>
  <c r="Y1066" i="83"/>
  <c r="Y1069" i="83" s="1"/>
  <c r="AJ1065" i="83"/>
  <c r="CH1039" i="83" s="1"/>
  <c r="AI1065" i="83"/>
  <c r="AH1065" i="83"/>
  <c r="AG1065" i="83"/>
  <c r="AF1065" i="83"/>
  <c r="AE1065" i="83"/>
  <c r="CC1039" i="83" s="1"/>
  <c r="AD1065" i="83"/>
  <c r="AC1065" i="83"/>
  <c r="AQ1064" i="83"/>
  <c r="AQ1063" i="83"/>
  <c r="AQ1062" i="83"/>
  <c r="AQ1061" i="83"/>
  <c r="AQ1060" i="83"/>
  <c r="AQ1059" i="83"/>
  <c r="AQ1058" i="83"/>
  <c r="AQ1057" i="83"/>
  <c r="AQ1056" i="83"/>
  <c r="AQ1055" i="83"/>
  <c r="AQ1054" i="83"/>
  <c r="AQ1053" i="83"/>
  <c r="AQ1052" i="83"/>
  <c r="AQ1051" i="83"/>
  <c r="AQ1050" i="83"/>
  <c r="AQ1049" i="83"/>
  <c r="AQ1048" i="83"/>
  <c r="AQ1047" i="83"/>
  <c r="AQ1046" i="83"/>
  <c r="AQ1045" i="83"/>
  <c r="AJ1019" i="83"/>
  <c r="BI992" i="83" s="1"/>
  <c r="AI1019" i="83"/>
  <c r="AH1019" i="83"/>
  <c r="AH1022" i="83" s="1"/>
  <c r="AG1019" i="83"/>
  <c r="AG1022" i="83" s="1"/>
  <c r="AF1019" i="83"/>
  <c r="BE992" i="83" s="1"/>
  <c r="AE1019" i="83"/>
  <c r="AD1019" i="83"/>
  <c r="AD1022" i="83" s="1"/>
  <c r="AC1019" i="83"/>
  <c r="AB1019" i="83"/>
  <c r="AA1019" i="83"/>
  <c r="Z1019" i="83"/>
  <c r="AR1022" i="83" s="1"/>
  <c r="Y1019" i="83"/>
  <c r="Y1022" i="83" s="1"/>
  <c r="AJ1018" i="83"/>
  <c r="CH992" i="83" s="1"/>
  <c r="AI1018" i="83"/>
  <c r="AH1018" i="83"/>
  <c r="AG1018" i="83"/>
  <c r="AF1018" i="83"/>
  <c r="CD992" i="83" s="1"/>
  <c r="AE1018" i="83"/>
  <c r="AD1018" i="83"/>
  <c r="AC1018" i="83"/>
  <c r="AQ1017" i="83"/>
  <c r="AQ1016" i="83"/>
  <c r="AQ1015" i="83"/>
  <c r="AQ1014" i="83"/>
  <c r="AQ1013" i="83"/>
  <c r="AQ1012" i="83"/>
  <c r="AQ1011" i="83"/>
  <c r="AQ1010" i="83"/>
  <c r="AQ1009" i="83"/>
  <c r="AQ1008" i="83"/>
  <c r="AQ1007" i="83"/>
  <c r="AQ1006" i="83"/>
  <c r="AQ1005" i="83"/>
  <c r="AQ1004" i="83"/>
  <c r="AQ1003" i="83"/>
  <c r="AQ1002" i="83"/>
  <c r="AQ1001" i="83"/>
  <c r="AQ1000" i="83"/>
  <c r="AQ999" i="83"/>
  <c r="AQ998" i="83"/>
  <c r="AI975" i="83"/>
  <c r="AJ972" i="83"/>
  <c r="AI972" i="83"/>
  <c r="AH972" i="83"/>
  <c r="AH975" i="83" s="1"/>
  <c r="AG972" i="83"/>
  <c r="AG975" i="83" s="1"/>
  <c r="AF972" i="83"/>
  <c r="BE945" i="83" s="1"/>
  <c r="AE972" i="83"/>
  <c r="AD972" i="83"/>
  <c r="AD975" i="83" s="1"/>
  <c r="AC972" i="83"/>
  <c r="AC975" i="83" s="1"/>
  <c r="AB972" i="83"/>
  <c r="AA972" i="83"/>
  <c r="Z972" i="83"/>
  <c r="Z975" i="83" s="1"/>
  <c r="Y972" i="83"/>
  <c r="AJ971" i="83"/>
  <c r="AI971" i="83"/>
  <c r="AH971" i="83"/>
  <c r="AG971" i="83"/>
  <c r="AF971" i="83"/>
  <c r="CD945" i="83" s="1"/>
  <c r="AE971" i="83"/>
  <c r="AD971" i="83"/>
  <c r="AC971" i="83"/>
  <c r="AQ970" i="83"/>
  <c r="AQ969" i="83"/>
  <c r="AQ968" i="83"/>
  <c r="AQ967" i="83"/>
  <c r="AQ966" i="83"/>
  <c r="AQ965" i="83"/>
  <c r="AQ964" i="83"/>
  <c r="AQ963" i="83"/>
  <c r="AQ962" i="83"/>
  <c r="AQ961" i="83"/>
  <c r="AQ960" i="83"/>
  <c r="AQ959" i="83"/>
  <c r="AQ958" i="83"/>
  <c r="AQ957" i="83"/>
  <c r="AQ956" i="83"/>
  <c r="AQ955" i="83"/>
  <c r="AQ954" i="83"/>
  <c r="AQ953" i="83"/>
  <c r="AQ952" i="83"/>
  <c r="AQ951" i="83"/>
  <c r="AJ925" i="83"/>
  <c r="BI898" i="83" s="1"/>
  <c r="AI925" i="83"/>
  <c r="AI928" i="83" s="1"/>
  <c r="AH925" i="83"/>
  <c r="AH928" i="83" s="1"/>
  <c r="AG925" i="83"/>
  <c r="AG928" i="83" s="1"/>
  <c r="AF925" i="83"/>
  <c r="BE898" i="83" s="1"/>
  <c r="AE925" i="83"/>
  <c r="AD925" i="83"/>
  <c r="AD928" i="83" s="1"/>
  <c r="AC925" i="83"/>
  <c r="AB925" i="83"/>
  <c r="AA925" i="83"/>
  <c r="AS927" i="83" s="1"/>
  <c r="Z925" i="83"/>
  <c r="Z928" i="83" s="1"/>
  <c r="Y925" i="83"/>
  <c r="Y928" i="83" s="1"/>
  <c r="AJ924" i="83"/>
  <c r="CH898" i="83" s="1"/>
  <c r="AI924" i="83"/>
  <c r="AH924" i="83"/>
  <c r="AG924" i="83"/>
  <c r="AF924" i="83"/>
  <c r="CD898" i="83" s="1"/>
  <c r="AE924" i="83"/>
  <c r="CC898" i="83" s="1"/>
  <c r="AD924" i="83"/>
  <c r="AC924" i="83"/>
  <c r="AQ923" i="83"/>
  <c r="AQ922" i="83"/>
  <c r="AQ921" i="83"/>
  <c r="AQ920" i="83"/>
  <c r="AQ919" i="83"/>
  <c r="AQ918" i="83"/>
  <c r="AQ917" i="83"/>
  <c r="AQ916" i="83"/>
  <c r="AQ915" i="83"/>
  <c r="AQ914" i="83"/>
  <c r="AQ913" i="83"/>
  <c r="AQ912" i="83"/>
  <c r="AQ911" i="83"/>
  <c r="AQ910" i="83"/>
  <c r="AQ909" i="83"/>
  <c r="AQ908" i="83"/>
  <c r="AQ907" i="83"/>
  <c r="AQ906" i="83"/>
  <c r="AQ905" i="83"/>
  <c r="AQ904" i="83"/>
  <c r="AJ878" i="83"/>
  <c r="BI851" i="83" s="1"/>
  <c r="AI878" i="83"/>
  <c r="AH878" i="83"/>
  <c r="AH881" i="83" s="1"/>
  <c r="AG878" i="83"/>
  <c r="AG881" i="83" s="1"/>
  <c r="AF878" i="83"/>
  <c r="BE851" i="83" s="1"/>
  <c r="K28" i="56" s="1"/>
  <c r="AE878" i="83"/>
  <c r="AD878" i="83"/>
  <c r="AD881" i="83" s="1"/>
  <c r="AC878" i="83"/>
  <c r="AC881" i="83" s="1"/>
  <c r="AB878" i="83"/>
  <c r="AA878" i="83"/>
  <c r="AS880" i="83" s="1"/>
  <c r="Z878" i="83"/>
  <c r="Z881" i="83" s="1"/>
  <c r="Y878" i="83"/>
  <c r="Y881" i="83" s="1"/>
  <c r="AJ877" i="83"/>
  <c r="CH851" i="83" s="1"/>
  <c r="AI877" i="83"/>
  <c r="AH877" i="83"/>
  <c r="AG877" i="83"/>
  <c r="AF877" i="83"/>
  <c r="CD851" i="83" s="1"/>
  <c r="AJ28" i="56" s="1"/>
  <c r="AE877" i="83"/>
  <c r="AD877" i="83"/>
  <c r="AC877" i="83"/>
  <c r="AQ876" i="83"/>
  <c r="AQ875" i="83"/>
  <c r="AQ874" i="83"/>
  <c r="AQ873" i="83"/>
  <c r="AQ872" i="83"/>
  <c r="AQ871" i="83"/>
  <c r="AQ870" i="83"/>
  <c r="AQ869" i="83"/>
  <c r="AQ868" i="83"/>
  <c r="AQ867" i="83"/>
  <c r="AQ866" i="83"/>
  <c r="AQ865" i="83"/>
  <c r="AQ864" i="83"/>
  <c r="AQ863" i="83"/>
  <c r="AQ862" i="83"/>
  <c r="AQ861" i="83"/>
  <c r="AQ860" i="83"/>
  <c r="AQ859" i="83"/>
  <c r="AQ858" i="83"/>
  <c r="AQ857" i="83"/>
  <c r="AJ831" i="83"/>
  <c r="AI831" i="83"/>
  <c r="AH831" i="83"/>
  <c r="AH834" i="83" s="1"/>
  <c r="AG831" i="83"/>
  <c r="AG834" i="83" s="1"/>
  <c r="AF831" i="83"/>
  <c r="AE831" i="83"/>
  <c r="AD831" i="83"/>
  <c r="AD834" i="83" s="1"/>
  <c r="AC831" i="83"/>
  <c r="AB831" i="83"/>
  <c r="AA831" i="83"/>
  <c r="Z831" i="83"/>
  <c r="Z834" i="83" s="1"/>
  <c r="Y831" i="83"/>
  <c r="Y834" i="83" s="1"/>
  <c r="AJ830" i="83"/>
  <c r="AI830" i="83"/>
  <c r="AH830" i="83"/>
  <c r="AG830" i="83"/>
  <c r="AF830" i="83"/>
  <c r="AE830" i="83"/>
  <c r="AD830" i="83"/>
  <c r="AC830" i="83"/>
  <c r="AQ829" i="83"/>
  <c r="AQ828" i="83"/>
  <c r="AQ827" i="83"/>
  <c r="AQ826" i="83"/>
  <c r="AQ825" i="83"/>
  <c r="AQ824" i="83"/>
  <c r="AQ823" i="83"/>
  <c r="AQ822" i="83"/>
  <c r="AQ821" i="83"/>
  <c r="AQ820" i="83"/>
  <c r="AQ819" i="83"/>
  <c r="AQ818" i="83"/>
  <c r="AQ817" i="83"/>
  <c r="AQ816" i="83"/>
  <c r="AQ815" i="83"/>
  <c r="AQ814" i="83"/>
  <c r="AQ813" i="83"/>
  <c r="AQ812" i="83"/>
  <c r="AQ811" i="83"/>
  <c r="AQ810" i="83"/>
  <c r="AJ784" i="83"/>
  <c r="BI757" i="83" s="1"/>
  <c r="AI784" i="83"/>
  <c r="AH784" i="83"/>
  <c r="AH787" i="83" s="1"/>
  <c r="AG784" i="83"/>
  <c r="AG787" i="83" s="1"/>
  <c r="AF784" i="83"/>
  <c r="BE757" i="83" s="1"/>
  <c r="AE784" i="83"/>
  <c r="AD784" i="83"/>
  <c r="AD787" i="83" s="1"/>
  <c r="AC784" i="83"/>
  <c r="AB784" i="83"/>
  <c r="AA784" i="83"/>
  <c r="AS786" i="83" s="1"/>
  <c r="Z784" i="83"/>
  <c r="Y784" i="83"/>
  <c r="Y787" i="83" s="1"/>
  <c r="AJ783" i="83"/>
  <c r="CH757" i="83" s="1"/>
  <c r="AI783" i="83"/>
  <c r="AH783" i="83"/>
  <c r="AG783" i="83"/>
  <c r="AF783" i="83"/>
  <c r="CD757" i="83" s="1"/>
  <c r="AE783" i="83"/>
  <c r="CC757" i="83" s="1"/>
  <c r="AD783" i="83"/>
  <c r="AC783" i="83"/>
  <c r="AQ782" i="83"/>
  <c r="AQ781" i="83"/>
  <c r="AQ780" i="83"/>
  <c r="AQ779" i="83"/>
  <c r="AQ778" i="83"/>
  <c r="AQ777" i="83"/>
  <c r="AQ776" i="83"/>
  <c r="AQ775" i="83"/>
  <c r="AQ774" i="83"/>
  <c r="AQ773" i="83"/>
  <c r="AQ772" i="83"/>
  <c r="AQ771" i="83"/>
  <c r="AQ770" i="83"/>
  <c r="AQ769" i="83"/>
  <c r="AQ768" i="83"/>
  <c r="AQ767" i="83"/>
  <c r="AQ766" i="83"/>
  <c r="AQ765" i="83"/>
  <c r="AQ764" i="83"/>
  <c r="AQ763" i="83"/>
  <c r="AJ737" i="83"/>
  <c r="BI710" i="83" s="1"/>
  <c r="AI737" i="83"/>
  <c r="AH737" i="83"/>
  <c r="AH740" i="83" s="1"/>
  <c r="AG737" i="83"/>
  <c r="AG740" i="83" s="1"/>
  <c r="AF737" i="83"/>
  <c r="BE710" i="83" s="1"/>
  <c r="AE737" i="83"/>
  <c r="BD710" i="83" s="1"/>
  <c r="AD737" i="83"/>
  <c r="AD740" i="83" s="1"/>
  <c r="AC737" i="83"/>
  <c r="AC740" i="83" s="1"/>
  <c r="AB737" i="83"/>
  <c r="AA737" i="83"/>
  <c r="Z737" i="83"/>
  <c r="AR740" i="83" s="1"/>
  <c r="Y737" i="83"/>
  <c r="Y740" i="83" s="1"/>
  <c r="AJ736" i="83"/>
  <c r="CH710" i="83" s="1"/>
  <c r="AI736" i="83"/>
  <c r="AH736" i="83"/>
  <c r="AG736" i="83"/>
  <c r="AF736" i="83"/>
  <c r="CD710" i="83" s="1"/>
  <c r="AE736" i="83"/>
  <c r="CC710" i="83" s="1"/>
  <c r="AD736" i="83"/>
  <c r="AC736" i="83"/>
  <c r="AQ735" i="83"/>
  <c r="AQ734" i="83"/>
  <c r="AQ733" i="83"/>
  <c r="AQ732" i="83"/>
  <c r="AQ731" i="83"/>
  <c r="AQ730" i="83"/>
  <c r="AQ729" i="83"/>
  <c r="AQ728" i="83"/>
  <c r="AQ727" i="83"/>
  <c r="AQ726" i="83"/>
  <c r="AQ725" i="83"/>
  <c r="AQ724" i="83"/>
  <c r="AQ723" i="83"/>
  <c r="AQ722" i="83"/>
  <c r="AQ721" i="83"/>
  <c r="AQ720" i="83"/>
  <c r="AQ719" i="83"/>
  <c r="AQ718" i="83"/>
  <c r="AQ717" i="83"/>
  <c r="AQ716" i="83"/>
  <c r="AJ690" i="83"/>
  <c r="AI690" i="83"/>
  <c r="AI693" i="83" s="1"/>
  <c r="AH690" i="83"/>
  <c r="AH693" i="83" s="1"/>
  <c r="AG690" i="83"/>
  <c r="AG693" i="83" s="1"/>
  <c r="BE663" i="83"/>
  <c r="AE690" i="83"/>
  <c r="AD690" i="83"/>
  <c r="AD693" i="83" s="1"/>
  <c r="AC690" i="83"/>
  <c r="AB690" i="83"/>
  <c r="AA690" i="83"/>
  <c r="AS692" i="83" s="1"/>
  <c r="Z690" i="83"/>
  <c r="Z693" i="83" s="1"/>
  <c r="Y690" i="83"/>
  <c r="Y693" i="83" s="1"/>
  <c r="AJ689" i="83"/>
  <c r="AI689" i="83"/>
  <c r="AH689" i="83"/>
  <c r="AG689" i="83"/>
  <c r="AF689" i="83"/>
  <c r="CD663" i="83" s="1"/>
  <c r="AJ24" i="56" s="1"/>
  <c r="AE689" i="83"/>
  <c r="CC663" i="83" s="1"/>
  <c r="AD689" i="83"/>
  <c r="AC689" i="83"/>
  <c r="AQ688" i="83"/>
  <c r="AQ687" i="83"/>
  <c r="AQ686" i="83"/>
  <c r="AQ685" i="83"/>
  <c r="AQ684" i="83"/>
  <c r="AQ683" i="83"/>
  <c r="AQ682" i="83"/>
  <c r="AQ681" i="83"/>
  <c r="AQ680" i="83"/>
  <c r="AQ679" i="83"/>
  <c r="AQ678" i="83"/>
  <c r="AQ677" i="83"/>
  <c r="AQ676" i="83"/>
  <c r="AQ675" i="83"/>
  <c r="AQ674" i="83"/>
  <c r="AQ673" i="83"/>
  <c r="AQ672" i="83"/>
  <c r="AQ671" i="83"/>
  <c r="AQ670" i="83"/>
  <c r="AQ669" i="83"/>
  <c r="AJ643" i="83"/>
  <c r="BI616" i="83" s="1"/>
  <c r="AI643" i="83"/>
  <c r="AH643" i="83"/>
  <c r="AH646" i="83" s="1"/>
  <c r="AG643" i="83"/>
  <c r="AG646" i="83" s="1"/>
  <c r="AF643" i="83"/>
  <c r="BE616" i="83" s="1"/>
  <c r="K23" i="56" s="1"/>
  <c r="AE643" i="83"/>
  <c r="BD616" i="83" s="1"/>
  <c r="AD643" i="83"/>
  <c r="AD646" i="83" s="1"/>
  <c r="AC643" i="83"/>
  <c r="AB643" i="83"/>
  <c r="AA643" i="83"/>
  <c r="Z643" i="83"/>
  <c r="Z646" i="83" s="1"/>
  <c r="Y643" i="83"/>
  <c r="Y646" i="83" s="1"/>
  <c r="AJ642" i="83"/>
  <c r="CH616" i="83" s="1"/>
  <c r="AI642" i="83"/>
  <c r="AH642" i="83"/>
  <c r="AG642" i="83"/>
  <c r="AF642" i="83"/>
  <c r="CD616" i="83" s="1"/>
  <c r="AJ23" i="56" s="1"/>
  <c r="AE642" i="83"/>
  <c r="CC616" i="83" s="1"/>
  <c r="AD642" i="83"/>
  <c r="AC642" i="83"/>
  <c r="AQ641" i="83"/>
  <c r="AQ640" i="83"/>
  <c r="AQ639" i="83"/>
  <c r="AQ638" i="83"/>
  <c r="AQ637" i="83"/>
  <c r="AQ636" i="83"/>
  <c r="AQ635" i="83"/>
  <c r="AQ634" i="83"/>
  <c r="AQ633" i="83"/>
  <c r="AQ632" i="83"/>
  <c r="AQ631" i="83"/>
  <c r="AQ630" i="83"/>
  <c r="AQ629" i="83"/>
  <c r="AQ628" i="83"/>
  <c r="AQ627" i="83"/>
  <c r="AQ626" i="83"/>
  <c r="AQ625" i="83"/>
  <c r="AQ624" i="83"/>
  <c r="AQ623" i="83"/>
  <c r="AQ622" i="83"/>
  <c r="AG599" i="83"/>
  <c r="AJ596" i="83"/>
  <c r="BI569" i="83" s="1"/>
  <c r="AI596" i="83"/>
  <c r="AH596" i="83"/>
  <c r="AH599" i="83" s="1"/>
  <c r="AG596" i="83"/>
  <c r="AF596" i="83"/>
  <c r="BE569" i="83" s="1"/>
  <c r="AE596" i="83"/>
  <c r="AD596" i="83"/>
  <c r="AD599" i="83" s="1"/>
  <c r="AC596" i="83"/>
  <c r="AB596" i="83"/>
  <c r="AA596" i="83"/>
  <c r="AS598" i="83" s="1"/>
  <c r="Z596" i="83"/>
  <c r="Y596" i="83"/>
  <c r="Y599" i="83" s="1"/>
  <c r="AJ595" i="83"/>
  <c r="CH569" i="83" s="1"/>
  <c r="AI595" i="83"/>
  <c r="AH595" i="83"/>
  <c r="AG595" i="83"/>
  <c r="AF595" i="83"/>
  <c r="CD569" i="83" s="1"/>
  <c r="AE595" i="83"/>
  <c r="CC569" i="83" s="1"/>
  <c r="AD595" i="83"/>
  <c r="AC595" i="83"/>
  <c r="AQ594" i="83"/>
  <c r="AQ593" i="83"/>
  <c r="AQ592" i="83"/>
  <c r="AQ591" i="83"/>
  <c r="AQ590" i="83"/>
  <c r="AQ589" i="83"/>
  <c r="AQ588" i="83"/>
  <c r="AQ587" i="83"/>
  <c r="AQ586" i="83"/>
  <c r="AQ585" i="83"/>
  <c r="AQ584" i="83"/>
  <c r="AQ583" i="83"/>
  <c r="AQ582" i="83"/>
  <c r="AQ581" i="83"/>
  <c r="AQ580" i="83"/>
  <c r="AQ579" i="83"/>
  <c r="AQ578" i="83"/>
  <c r="AQ577" i="83"/>
  <c r="AQ576" i="83"/>
  <c r="AQ575" i="83"/>
  <c r="AJ549" i="83"/>
  <c r="AI549" i="83"/>
  <c r="AI552" i="83" s="1"/>
  <c r="AH549" i="83"/>
  <c r="AH552" i="83" s="1"/>
  <c r="AG549" i="83"/>
  <c r="AG552" i="83" s="1"/>
  <c r="AF549" i="83"/>
  <c r="BE522" i="83" s="1"/>
  <c r="AE549" i="83"/>
  <c r="AD549" i="83"/>
  <c r="AD552" i="83" s="1"/>
  <c r="AC549" i="83"/>
  <c r="AC552" i="83" s="1"/>
  <c r="AB549" i="83"/>
  <c r="AA549" i="83"/>
  <c r="AS551" i="83" s="1"/>
  <c r="Z549" i="83"/>
  <c r="Y549" i="83"/>
  <c r="Y552" i="83" s="1"/>
  <c r="AJ548" i="83"/>
  <c r="AI548" i="83"/>
  <c r="AH548" i="83"/>
  <c r="AG548" i="83"/>
  <c r="AF548" i="83"/>
  <c r="CD522" i="83" s="1"/>
  <c r="AE548" i="83"/>
  <c r="CC522" i="83" s="1"/>
  <c r="AD548" i="83"/>
  <c r="AC548" i="83"/>
  <c r="AQ547" i="83"/>
  <c r="AQ546" i="83"/>
  <c r="AQ545" i="83"/>
  <c r="AQ544" i="83"/>
  <c r="AQ543" i="83"/>
  <c r="AQ542" i="83"/>
  <c r="AQ541" i="83"/>
  <c r="AQ540" i="83"/>
  <c r="AQ539" i="83"/>
  <c r="AQ538" i="83"/>
  <c r="AQ537" i="83"/>
  <c r="AQ536" i="83"/>
  <c r="AQ535" i="83"/>
  <c r="AQ534" i="83"/>
  <c r="AQ533" i="83"/>
  <c r="AQ532" i="83"/>
  <c r="AQ531" i="83"/>
  <c r="AQ530" i="83"/>
  <c r="AQ529" i="83"/>
  <c r="AQ528" i="83"/>
  <c r="AJ502" i="83"/>
  <c r="AI502" i="83"/>
  <c r="AI505" i="83" s="1"/>
  <c r="AH502" i="83"/>
  <c r="AH505" i="83" s="1"/>
  <c r="AG502" i="83"/>
  <c r="AG505" i="83" s="1"/>
  <c r="AF502" i="83"/>
  <c r="BE475" i="83" s="1"/>
  <c r="K20" i="56" s="1"/>
  <c r="AE502" i="83"/>
  <c r="AD502" i="83"/>
  <c r="AD505" i="83" s="1"/>
  <c r="AC502" i="83"/>
  <c r="AB502" i="83"/>
  <c r="AA502" i="83"/>
  <c r="AS504" i="83" s="1"/>
  <c r="Z502" i="83"/>
  <c r="AR505" i="83" s="1"/>
  <c r="Y502" i="83"/>
  <c r="Y505" i="83" s="1"/>
  <c r="AJ501" i="83"/>
  <c r="AI501" i="83"/>
  <c r="AH501" i="83"/>
  <c r="AG501" i="83"/>
  <c r="AF501" i="83"/>
  <c r="CD475" i="83" s="1"/>
  <c r="AJ20" i="56" s="1"/>
  <c r="AE501" i="83"/>
  <c r="AD501" i="83"/>
  <c r="AC501" i="83"/>
  <c r="AQ500" i="83"/>
  <c r="AQ499" i="83"/>
  <c r="AQ498" i="83"/>
  <c r="AQ497" i="83"/>
  <c r="AQ496" i="83"/>
  <c r="AQ495" i="83"/>
  <c r="AQ494" i="83"/>
  <c r="AQ493" i="83"/>
  <c r="AQ492" i="83"/>
  <c r="AQ491" i="83"/>
  <c r="AQ490" i="83"/>
  <c r="AQ489" i="83"/>
  <c r="AQ488" i="83"/>
  <c r="AQ487" i="83"/>
  <c r="AQ486" i="83"/>
  <c r="AQ485" i="83"/>
  <c r="AQ484" i="83"/>
  <c r="AQ483" i="83"/>
  <c r="AQ482" i="83"/>
  <c r="AQ481" i="83"/>
  <c r="AJ455" i="83"/>
  <c r="AI455" i="83"/>
  <c r="AI458" i="83" s="1"/>
  <c r="AH455" i="83"/>
  <c r="AH458" i="83" s="1"/>
  <c r="AG455" i="83"/>
  <c r="AG458" i="83" s="1"/>
  <c r="AF455" i="83"/>
  <c r="BE428" i="83" s="1"/>
  <c r="AE455" i="83"/>
  <c r="AD455" i="83"/>
  <c r="AD458" i="83" s="1"/>
  <c r="AC455" i="83"/>
  <c r="AB455" i="83"/>
  <c r="AA455" i="83"/>
  <c r="AS457" i="83" s="1"/>
  <c r="Z455" i="83"/>
  <c r="Y455" i="83"/>
  <c r="Y458" i="83" s="1"/>
  <c r="AJ454" i="83"/>
  <c r="AI454" i="83"/>
  <c r="AH454" i="83"/>
  <c r="AG454" i="83"/>
  <c r="AF454" i="83"/>
  <c r="CD428" i="83" s="1"/>
  <c r="AE454" i="83"/>
  <c r="AD454" i="83"/>
  <c r="AC454" i="83"/>
  <c r="AQ453" i="83"/>
  <c r="AQ452" i="83"/>
  <c r="AQ451" i="83"/>
  <c r="AQ450" i="83"/>
  <c r="AQ449" i="83"/>
  <c r="AQ448" i="83"/>
  <c r="AQ447" i="83"/>
  <c r="AQ446" i="83"/>
  <c r="AQ445" i="83"/>
  <c r="AQ444" i="83"/>
  <c r="AQ443" i="83"/>
  <c r="AQ442" i="83"/>
  <c r="AQ441" i="83"/>
  <c r="AQ440" i="83"/>
  <c r="AQ439" i="83"/>
  <c r="AQ438" i="83"/>
  <c r="AQ437" i="83"/>
  <c r="AQ436" i="83"/>
  <c r="AQ435" i="83"/>
  <c r="AQ434" i="83"/>
  <c r="AJ408" i="83"/>
  <c r="AI408" i="83"/>
  <c r="AI411" i="83" s="1"/>
  <c r="AH408" i="83"/>
  <c r="AH411" i="83" s="1"/>
  <c r="AG408" i="83"/>
  <c r="AG411" i="83" s="1"/>
  <c r="AF408" i="83"/>
  <c r="BE381" i="83" s="1"/>
  <c r="AE408" i="83"/>
  <c r="AD408" i="83"/>
  <c r="AD411" i="83" s="1"/>
  <c r="AC408" i="83"/>
  <c r="AB408" i="83"/>
  <c r="AA408" i="83"/>
  <c r="AS410" i="83" s="1"/>
  <c r="Z408" i="83"/>
  <c r="Z411" i="83" s="1"/>
  <c r="Y408" i="83"/>
  <c r="Y411" i="83" s="1"/>
  <c r="AJ407" i="83"/>
  <c r="AI407" i="83"/>
  <c r="AH407" i="83"/>
  <c r="AG407" i="83"/>
  <c r="AF407" i="83"/>
  <c r="CD381" i="83" s="1"/>
  <c r="AE407" i="83"/>
  <c r="AD407" i="83"/>
  <c r="AC407" i="83"/>
  <c r="AQ406" i="83"/>
  <c r="AQ405" i="83"/>
  <c r="AQ404" i="83"/>
  <c r="AQ403" i="83"/>
  <c r="AQ402" i="83"/>
  <c r="AQ401" i="83"/>
  <c r="AQ400" i="83"/>
  <c r="AQ399" i="83"/>
  <c r="AQ398" i="83"/>
  <c r="AQ397" i="83"/>
  <c r="AQ396" i="83"/>
  <c r="AQ395" i="83"/>
  <c r="AQ394" i="83"/>
  <c r="AQ393" i="83"/>
  <c r="AQ392" i="83"/>
  <c r="AQ391" i="83"/>
  <c r="AQ390" i="83"/>
  <c r="AQ389" i="83"/>
  <c r="AQ388" i="83"/>
  <c r="AQ387" i="83"/>
  <c r="AJ361" i="83"/>
  <c r="AI361" i="83"/>
  <c r="AI364" i="83" s="1"/>
  <c r="AH361" i="83"/>
  <c r="AH364" i="83" s="1"/>
  <c r="AG361" i="83"/>
  <c r="AG364" i="83" s="1"/>
  <c r="AF361" i="83"/>
  <c r="AE361" i="83"/>
  <c r="AE364" i="83" s="1"/>
  <c r="AD361" i="83"/>
  <c r="AD364" i="83" s="1"/>
  <c r="AC361" i="83"/>
  <c r="AB361" i="83"/>
  <c r="AA361" i="83"/>
  <c r="AS363" i="83" s="1"/>
  <c r="AS364" i="83" s="1"/>
  <c r="Z361" i="83"/>
  <c r="AR364" i="83" s="1"/>
  <c r="Y361" i="83"/>
  <c r="Y364" i="83" s="1"/>
  <c r="AJ360" i="83"/>
  <c r="AI360" i="83"/>
  <c r="AH360" i="83"/>
  <c r="AG360" i="83"/>
  <c r="AF360" i="83"/>
  <c r="AE360" i="83"/>
  <c r="AD360" i="83"/>
  <c r="AC360" i="83"/>
  <c r="AQ359" i="83"/>
  <c r="AQ358" i="83"/>
  <c r="AQ357" i="83"/>
  <c r="AQ356" i="83"/>
  <c r="AQ355" i="83"/>
  <c r="AQ354" i="83"/>
  <c r="AQ353" i="83"/>
  <c r="AQ352" i="83"/>
  <c r="AQ351" i="83"/>
  <c r="AQ350" i="83"/>
  <c r="AQ349" i="83"/>
  <c r="AQ348" i="83"/>
  <c r="AQ347" i="83"/>
  <c r="AQ346" i="83"/>
  <c r="AQ345" i="83"/>
  <c r="AQ344" i="83"/>
  <c r="AQ343" i="83"/>
  <c r="AQ342" i="83"/>
  <c r="AQ341" i="83"/>
  <c r="AQ340" i="83"/>
  <c r="AJ314" i="83"/>
  <c r="AI314" i="83"/>
  <c r="AH314" i="83"/>
  <c r="AH317" i="83" s="1"/>
  <c r="AG314" i="83"/>
  <c r="AG317" i="83" s="1"/>
  <c r="BE287" i="83"/>
  <c r="AE314" i="83"/>
  <c r="AD314" i="83"/>
  <c r="AD317" i="83" s="1"/>
  <c r="AC314" i="83"/>
  <c r="AB314" i="83"/>
  <c r="AA314" i="83"/>
  <c r="Z314" i="83"/>
  <c r="AR317" i="83" s="1"/>
  <c r="Y314" i="83"/>
  <c r="Y317" i="83" s="1"/>
  <c r="AJ313" i="83"/>
  <c r="AI313" i="83"/>
  <c r="AH313" i="83"/>
  <c r="AG313" i="83"/>
  <c r="AF313" i="83"/>
  <c r="CD287" i="83" s="1"/>
  <c r="AE313" i="83"/>
  <c r="AD313" i="83"/>
  <c r="AC313" i="83"/>
  <c r="AQ312" i="83"/>
  <c r="AQ311" i="83"/>
  <c r="AQ310" i="83"/>
  <c r="AQ309" i="83"/>
  <c r="AQ308" i="83"/>
  <c r="AQ307" i="83"/>
  <c r="AQ306" i="83"/>
  <c r="AQ305" i="83"/>
  <c r="AQ304" i="83"/>
  <c r="AQ303" i="83"/>
  <c r="AQ302" i="83"/>
  <c r="AQ301" i="83"/>
  <c r="AQ300" i="83"/>
  <c r="AQ299" i="83"/>
  <c r="AQ298" i="83"/>
  <c r="AQ297" i="83"/>
  <c r="AQ296" i="83"/>
  <c r="AQ295" i="83"/>
  <c r="AQ294" i="83"/>
  <c r="AQ293" i="83"/>
  <c r="AJ267" i="83"/>
  <c r="BI240" i="83" s="1"/>
  <c r="AI267" i="83"/>
  <c r="AH267" i="83"/>
  <c r="AH270" i="83" s="1"/>
  <c r="AG267" i="83"/>
  <c r="AG270" i="83" s="1"/>
  <c r="AF267" i="83"/>
  <c r="BE240" i="83" s="1"/>
  <c r="K15" i="56" s="1"/>
  <c r="AE267" i="83"/>
  <c r="AD267" i="83"/>
  <c r="AD270" i="83" s="1"/>
  <c r="AC267" i="83"/>
  <c r="AB267" i="83"/>
  <c r="AA267" i="83"/>
  <c r="Z267" i="83"/>
  <c r="AR270" i="83" s="1"/>
  <c r="Y267" i="83"/>
  <c r="Y270" i="83" s="1"/>
  <c r="AJ266" i="83"/>
  <c r="CH240" i="83" s="1"/>
  <c r="AI266" i="83"/>
  <c r="AH266" i="83"/>
  <c r="AG266" i="83"/>
  <c r="AF266" i="83"/>
  <c r="CD240" i="83" s="1"/>
  <c r="AJ15" i="56" s="1"/>
  <c r="AE266" i="83"/>
  <c r="AD266" i="83"/>
  <c r="AC266" i="83"/>
  <c r="AQ265" i="83"/>
  <c r="AQ264" i="83"/>
  <c r="AQ263" i="83"/>
  <c r="AQ262" i="83"/>
  <c r="AQ261" i="83"/>
  <c r="AQ260" i="83"/>
  <c r="AQ259" i="83"/>
  <c r="AQ258" i="83"/>
  <c r="AQ257" i="83"/>
  <c r="AQ256" i="83"/>
  <c r="AQ255" i="83"/>
  <c r="AQ254" i="83"/>
  <c r="AQ253" i="83"/>
  <c r="AQ252" i="83"/>
  <c r="AQ251" i="83"/>
  <c r="AQ250" i="83"/>
  <c r="AQ249" i="83"/>
  <c r="AQ248" i="83"/>
  <c r="AQ247" i="83"/>
  <c r="AQ246" i="83"/>
  <c r="AJ220" i="83"/>
  <c r="BI193" i="83" s="1"/>
  <c r="AI220" i="83"/>
  <c r="BH193" i="83" s="1"/>
  <c r="AH220" i="83"/>
  <c r="AH223" i="83" s="1"/>
  <c r="AG220" i="83"/>
  <c r="AG223" i="83" s="1"/>
  <c r="AF220" i="83"/>
  <c r="BE193" i="83" s="1"/>
  <c r="K14" i="56" s="1"/>
  <c r="AE220" i="83"/>
  <c r="AD220" i="83"/>
  <c r="AD223" i="83" s="1"/>
  <c r="AC220" i="83"/>
  <c r="AC223" i="83" s="1"/>
  <c r="AB220" i="83"/>
  <c r="AA220" i="83"/>
  <c r="Z220" i="83"/>
  <c r="Z223" i="83" s="1"/>
  <c r="Y220" i="83"/>
  <c r="Y223" i="83" s="1"/>
  <c r="AJ219" i="83"/>
  <c r="CH193" i="83" s="1"/>
  <c r="AI219" i="83"/>
  <c r="CG193" i="83" s="1"/>
  <c r="AH219" i="83"/>
  <c r="AG219" i="83"/>
  <c r="AF219" i="83"/>
  <c r="CD193" i="83" s="1"/>
  <c r="AJ14" i="56" s="1"/>
  <c r="AE219" i="83"/>
  <c r="AD219" i="83"/>
  <c r="AC219" i="83"/>
  <c r="AQ218" i="83"/>
  <c r="AQ217" i="83"/>
  <c r="AQ216" i="83"/>
  <c r="AQ215" i="83"/>
  <c r="AQ214" i="83"/>
  <c r="AQ213" i="83"/>
  <c r="AQ212" i="83"/>
  <c r="AQ211" i="83"/>
  <c r="AQ210" i="83"/>
  <c r="AQ209" i="83"/>
  <c r="AQ208" i="83"/>
  <c r="AQ207" i="83"/>
  <c r="AQ206" i="83"/>
  <c r="AQ205" i="83"/>
  <c r="AQ204" i="83"/>
  <c r="AQ203" i="83"/>
  <c r="AQ202" i="83"/>
  <c r="AQ201" i="83"/>
  <c r="AQ200" i="83"/>
  <c r="AQ199" i="83"/>
  <c r="AJ173" i="83"/>
  <c r="BI146" i="83" s="1"/>
  <c r="AI173" i="83"/>
  <c r="AI176" i="83" s="1"/>
  <c r="AH173" i="83"/>
  <c r="AH176" i="83" s="1"/>
  <c r="AG173" i="83"/>
  <c r="AG176" i="83" s="1"/>
  <c r="AF173" i="83"/>
  <c r="BE146" i="83" s="1"/>
  <c r="AE173" i="83"/>
  <c r="AD173" i="83"/>
  <c r="AD176" i="83" s="1"/>
  <c r="AC173" i="83"/>
  <c r="AB173" i="83"/>
  <c r="AA173" i="83"/>
  <c r="AS175" i="83" s="1"/>
  <c r="Z173" i="83"/>
  <c r="Z176" i="83" s="1"/>
  <c r="Y173" i="83"/>
  <c r="Y176" i="83" s="1"/>
  <c r="AJ172" i="83"/>
  <c r="CH146" i="83" s="1"/>
  <c r="AI172" i="83"/>
  <c r="AH172" i="83"/>
  <c r="AG172" i="83"/>
  <c r="AF172" i="83"/>
  <c r="CD146" i="83" s="1"/>
  <c r="AE172" i="83"/>
  <c r="AD172" i="83"/>
  <c r="AC172" i="83"/>
  <c r="AQ171" i="83"/>
  <c r="AQ170" i="83"/>
  <c r="AQ169" i="83"/>
  <c r="AQ168" i="83"/>
  <c r="AQ167" i="83"/>
  <c r="AQ166" i="83"/>
  <c r="AQ165" i="83"/>
  <c r="AQ164" i="83"/>
  <c r="AQ163" i="83"/>
  <c r="AQ162" i="83"/>
  <c r="AQ161" i="83"/>
  <c r="AQ160" i="83"/>
  <c r="AQ159" i="83"/>
  <c r="AQ158" i="83"/>
  <c r="AQ157" i="83"/>
  <c r="AQ156" i="83"/>
  <c r="AQ155" i="83"/>
  <c r="AQ154" i="83"/>
  <c r="AQ153" i="83"/>
  <c r="AQ152" i="83"/>
  <c r="Z129" i="83"/>
  <c r="AJ126" i="83"/>
  <c r="BI99" i="83" s="1"/>
  <c r="AI126" i="83"/>
  <c r="AH126" i="83"/>
  <c r="AH129" i="83" s="1"/>
  <c r="AG126" i="83"/>
  <c r="AG129" i="83" s="1"/>
  <c r="AF126" i="83"/>
  <c r="BE99" i="83" s="1"/>
  <c r="K12" i="56" s="1"/>
  <c r="AE126" i="83"/>
  <c r="AD126" i="83"/>
  <c r="AD129" i="83" s="1"/>
  <c r="AC126" i="83"/>
  <c r="AB126" i="83"/>
  <c r="AA126" i="83"/>
  <c r="Z126" i="83"/>
  <c r="Y126" i="83"/>
  <c r="Y129" i="83" s="1"/>
  <c r="AJ125" i="83"/>
  <c r="CH99" i="83" s="1"/>
  <c r="AI125" i="83"/>
  <c r="AH125" i="83"/>
  <c r="AG125" i="83"/>
  <c r="AF125" i="83"/>
  <c r="CD99" i="83" s="1"/>
  <c r="AJ12" i="56" s="1"/>
  <c r="AE125" i="83"/>
  <c r="AD125" i="83"/>
  <c r="AC125" i="83"/>
  <c r="AQ124" i="83"/>
  <c r="AQ123" i="83"/>
  <c r="AQ122" i="83"/>
  <c r="AQ121" i="83"/>
  <c r="AQ120" i="83"/>
  <c r="AQ119" i="83"/>
  <c r="AQ118" i="83"/>
  <c r="AQ117" i="83"/>
  <c r="AQ116" i="83"/>
  <c r="AQ115" i="83"/>
  <c r="AQ114" i="83"/>
  <c r="AQ113" i="83"/>
  <c r="AQ112" i="83"/>
  <c r="AQ111" i="83"/>
  <c r="AQ110" i="83"/>
  <c r="AQ109" i="83"/>
  <c r="AQ108" i="83"/>
  <c r="AQ107" i="83"/>
  <c r="AQ106" i="83"/>
  <c r="AQ105" i="83"/>
  <c r="AJ79" i="83"/>
  <c r="BI52" i="83" s="1"/>
  <c r="AI79" i="83"/>
  <c r="AH79" i="83"/>
  <c r="AH82" i="83" s="1"/>
  <c r="AG79" i="83"/>
  <c r="AG82" i="83" s="1"/>
  <c r="AF79" i="83"/>
  <c r="BE52" i="83" s="1"/>
  <c r="K11" i="56" s="1"/>
  <c r="AE79" i="83"/>
  <c r="AD79" i="83"/>
  <c r="AD82" i="83" s="1"/>
  <c r="AC79" i="83"/>
  <c r="AC82" i="83" s="1"/>
  <c r="AB79" i="83"/>
  <c r="AA79" i="83"/>
  <c r="AS81" i="83" s="1"/>
  <c r="Z79" i="83"/>
  <c r="AR82" i="83" s="1"/>
  <c r="Y79" i="83"/>
  <c r="AJ78" i="83"/>
  <c r="CH52" i="83" s="1"/>
  <c r="AI78" i="83"/>
  <c r="AH78" i="83"/>
  <c r="AG78" i="83"/>
  <c r="AF78" i="83"/>
  <c r="CD52" i="83" s="1"/>
  <c r="AJ11" i="56" s="1"/>
  <c r="AE78" i="83"/>
  <c r="AD78" i="83"/>
  <c r="AC78" i="83"/>
  <c r="AQ77" i="83"/>
  <c r="AQ76" i="83"/>
  <c r="AQ75" i="83"/>
  <c r="AQ74" i="83"/>
  <c r="AQ73" i="83"/>
  <c r="AQ72" i="83"/>
  <c r="AQ71" i="83"/>
  <c r="AQ70" i="83"/>
  <c r="AQ69" i="83"/>
  <c r="AQ68" i="83"/>
  <c r="AQ67" i="83"/>
  <c r="AQ66" i="83"/>
  <c r="AQ65" i="83"/>
  <c r="AQ64" i="83"/>
  <c r="AQ63" i="83"/>
  <c r="AQ62" i="83"/>
  <c r="AQ61" i="83"/>
  <c r="AQ60" i="83"/>
  <c r="AQ59" i="83"/>
  <c r="AQ58" i="83"/>
  <c r="AJ32" i="83"/>
  <c r="AI32" i="83"/>
  <c r="AH32" i="83"/>
  <c r="AH35" i="83" s="1"/>
  <c r="BQ5" i="83" s="1"/>
  <c r="AG32" i="83"/>
  <c r="AG35" i="83" s="1"/>
  <c r="AF32" i="83"/>
  <c r="BE5" i="83" s="1"/>
  <c r="AE32" i="83"/>
  <c r="BD5" i="83" s="1"/>
  <c r="AD32" i="83"/>
  <c r="AD35" i="83" s="1"/>
  <c r="BN5" i="83" s="1"/>
  <c r="AC32" i="83"/>
  <c r="AB32" i="83"/>
  <c r="BA5" i="83" s="1"/>
  <c r="AA32" i="83"/>
  <c r="BX5" i="83" s="1"/>
  <c r="Z32" i="83"/>
  <c r="AR35" i="83" s="1"/>
  <c r="Y32" i="83"/>
  <c r="Y35" i="83" s="1"/>
  <c r="BJ5" i="83" s="1"/>
  <c r="AJ31" i="83"/>
  <c r="AI31" i="83"/>
  <c r="AH31" i="83"/>
  <c r="AG31" i="83"/>
  <c r="AF31" i="83"/>
  <c r="CD5" i="83" s="1"/>
  <c r="AE31" i="83"/>
  <c r="CC5" i="83" s="1"/>
  <c r="AD31" i="83"/>
  <c r="CB5" i="83" s="1"/>
  <c r="AC31" i="83"/>
  <c r="CA5" i="83" s="1"/>
  <c r="AQ30" i="83"/>
  <c r="AQ29" i="83"/>
  <c r="AQ28" i="83"/>
  <c r="AQ27" i="83"/>
  <c r="AQ26" i="83"/>
  <c r="AQ25" i="83"/>
  <c r="AQ24" i="83"/>
  <c r="AQ23" i="83"/>
  <c r="AQ22" i="83"/>
  <c r="AQ21" i="83"/>
  <c r="AQ20" i="83"/>
  <c r="AQ19" i="83"/>
  <c r="AQ18" i="83"/>
  <c r="AQ17" i="83"/>
  <c r="AQ16" i="83"/>
  <c r="AQ15" i="83"/>
  <c r="AQ14" i="83"/>
  <c r="AQ13" i="83"/>
  <c r="AQ12" i="83"/>
  <c r="AQ11" i="83"/>
  <c r="CH5" i="83"/>
  <c r="CG5" i="83"/>
  <c r="CF5" i="83"/>
  <c r="CE5" i="83"/>
  <c r="BS5" i="83"/>
  <c r="BI5" i="83"/>
  <c r="BG5" i="83"/>
  <c r="BF5" i="83"/>
  <c r="BC5" i="83"/>
  <c r="BB5" i="83"/>
  <c r="AX5" i="83"/>
  <c r="AW5" i="83"/>
  <c r="AV5" i="83"/>
  <c r="AT194" i="56" l="1"/>
  <c r="AT144" i="56"/>
  <c r="AT94" i="56"/>
  <c r="AC127" i="83"/>
  <c r="AY5" i="83"/>
  <c r="BW5" i="83"/>
  <c r="BP5" i="83"/>
  <c r="P2704" i="82"/>
  <c r="P2749" i="82" s="1"/>
  <c r="P2794" i="82" s="1"/>
  <c r="P2839" i="82" s="1"/>
  <c r="P2884" i="82" s="1"/>
  <c r="P2929" i="82" s="1"/>
  <c r="P2974" i="82" s="1"/>
  <c r="P3019" i="82" s="1"/>
  <c r="P3064" i="82" s="1"/>
  <c r="P3109" i="82" s="1"/>
  <c r="P3154" i="82" s="1"/>
  <c r="P3199" i="82" s="1"/>
  <c r="P3244" i="82" s="1"/>
  <c r="P3289" i="82" s="1"/>
  <c r="P3334" i="82" s="1"/>
  <c r="P3379" i="82" s="1"/>
  <c r="P3424" i="82" s="1"/>
  <c r="P3469" i="82" s="1"/>
  <c r="P3514" i="82" s="1"/>
  <c r="P3604" i="82" s="1"/>
  <c r="P3649" i="82" s="1"/>
  <c r="P3694" i="82" s="1"/>
  <c r="P3739" i="82" s="1"/>
  <c r="P3784" i="82" s="1"/>
  <c r="P3829" i="82" s="1"/>
  <c r="D2704" i="82"/>
  <c r="D2749" i="82" s="1"/>
  <c r="D2794" i="82" s="1"/>
  <c r="D2839" i="82" s="1"/>
  <c r="D2884" i="82" s="1"/>
  <c r="D2929" i="82" s="1"/>
  <c r="D2974" i="82" s="1"/>
  <c r="D3019" i="82" s="1"/>
  <c r="D3064" i="82" s="1"/>
  <c r="D3109" i="82" s="1"/>
  <c r="D3154" i="82" s="1"/>
  <c r="D3199" i="82" s="1"/>
  <c r="D3244" i="82" s="1"/>
  <c r="D3289" i="82" s="1"/>
  <c r="D3334" i="82" s="1"/>
  <c r="D3379" i="82" s="1"/>
  <c r="D3424" i="82" s="1"/>
  <c r="D3469" i="82" s="1"/>
  <c r="D3514" i="82" s="1"/>
  <c r="D3604" i="82" s="1"/>
  <c r="D3649" i="82" s="1"/>
  <c r="D3694" i="82" s="1"/>
  <c r="D3739" i="82" s="1"/>
  <c r="D3784" i="82" s="1"/>
  <c r="D3829" i="82" s="1"/>
  <c r="P2703" i="82"/>
  <c r="P2748" i="82" s="1"/>
  <c r="P2793" i="82" s="1"/>
  <c r="P2838" i="82" s="1"/>
  <c r="P2883" i="82" s="1"/>
  <c r="P2928" i="82" s="1"/>
  <c r="P2973" i="82" s="1"/>
  <c r="P3018" i="82" s="1"/>
  <c r="P3063" i="82" s="1"/>
  <c r="P3108" i="82" s="1"/>
  <c r="P3153" i="82" s="1"/>
  <c r="P3198" i="82" s="1"/>
  <c r="P3243" i="82" s="1"/>
  <c r="P3288" i="82" s="1"/>
  <c r="P3333" i="82" s="1"/>
  <c r="P3378" i="82" s="1"/>
  <c r="P3423" i="82" s="1"/>
  <c r="P3468" i="82" s="1"/>
  <c r="P3513" i="82" s="1"/>
  <c r="P3603" i="82" s="1"/>
  <c r="P3648" i="82" s="1"/>
  <c r="P3693" i="82" s="1"/>
  <c r="P3738" i="82" s="1"/>
  <c r="P3783" i="82" s="1"/>
  <c r="P3828" i="82" s="1"/>
  <c r="J2703" i="82"/>
  <c r="J2748" i="82" s="1"/>
  <c r="J2793" i="82" s="1"/>
  <c r="J2838" i="82" s="1"/>
  <c r="J2883" i="82" s="1"/>
  <c r="J2928" i="82" s="1"/>
  <c r="J2973" i="82" s="1"/>
  <c r="J3018" i="82" s="1"/>
  <c r="J3063" i="82" s="1"/>
  <c r="J3108" i="82" s="1"/>
  <c r="J3153" i="82" s="1"/>
  <c r="J3198" i="82" s="1"/>
  <c r="J3243" i="82" s="1"/>
  <c r="J3288" i="82" s="1"/>
  <c r="J3333" i="82" s="1"/>
  <c r="J3378" i="82" s="1"/>
  <c r="J3423" i="82" s="1"/>
  <c r="J3468" i="82" s="1"/>
  <c r="J3513" i="82" s="1"/>
  <c r="J3603" i="82" s="1"/>
  <c r="J3648" i="82" s="1"/>
  <c r="J3693" i="82" s="1"/>
  <c r="J3738" i="82" s="1"/>
  <c r="J3783" i="82" s="1"/>
  <c r="J3828" i="82" s="1"/>
  <c r="J2704" i="82"/>
  <c r="J2749" i="82" s="1"/>
  <c r="J2794" i="82" s="1"/>
  <c r="J2839" i="82" s="1"/>
  <c r="J2884" i="82" s="1"/>
  <c r="J2929" i="82" s="1"/>
  <c r="J2974" i="82" s="1"/>
  <c r="J3019" i="82" s="1"/>
  <c r="J3064" i="82" s="1"/>
  <c r="J3109" i="82" s="1"/>
  <c r="J3154" i="82" s="1"/>
  <c r="J3199" i="82" s="1"/>
  <c r="J3244" i="82" s="1"/>
  <c r="J3289" i="82" s="1"/>
  <c r="J3334" i="82" s="1"/>
  <c r="J3379" i="82" s="1"/>
  <c r="J3424" i="82" s="1"/>
  <c r="J3469" i="82" s="1"/>
  <c r="J3514" i="82" s="1"/>
  <c r="J3604" i="82" s="1"/>
  <c r="J3649" i="82" s="1"/>
  <c r="J3694" i="82" s="1"/>
  <c r="J3739" i="82" s="1"/>
  <c r="J3784" i="82" s="1"/>
  <c r="J3829" i="82" s="1"/>
  <c r="D93" i="82"/>
  <c r="D138" i="82" s="1"/>
  <c r="D183" i="82" s="1"/>
  <c r="D228" i="82" s="1"/>
  <c r="D273" i="82" s="1"/>
  <c r="D318" i="82" s="1"/>
  <c r="D363" i="82" s="1"/>
  <c r="D408" i="82" s="1"/>
  <c r="D453" i="82" s="1"/>
  <c r="D498" i="82" s="1"/>
  <c r="D543" i="82" s="1"/>
  <c r="D588" i="82" s="1"/>
  <c r="D633" i="82" s="1"/>
  <c r="D678" i="82" s="1"/>
  <c r="D723" i="82" s="1"/>
  <c r="D768" i="82" s="1"/>
  <c r="D813" i="82" s="1"/>
  <c r="D858" i="82" s="1"/>
  <c r="D903" i="82" s="1"/>
  <c r="D948" i="82" s="1"/>
  <c r="D993" i="82" s="1"/>
  <c r="D1038" i="82" s="1"/>
  <c r="D1083" i="82" s="1"/>
  <c r="D1128" i="82" s="1"/>
  <c r="D1173" i="82" s="1"/>
  <c r="D1218" i="82" s="1"/>
  <c r="D1263" i="82" s="1"/>
  <c r="D1308" i="82" s="1"/>
  <c r="D1353" i="82" s="1"/>
  <c r="D1398" i="82" s="1"/>
  <c r="D1443" i="82" s="1"/>
  <c r="D1488" i="82" s="1"/>
  <c r="D1533" i="82" s="1"/>
  <c r="D1578" i="82" s="1"/>
  <c r="D1623" i="82" s="1"/>
  <c r="D1668" i="82" s="1"/>
  <c r="D1713" i="82" s="1"/>
  <c r="D1758" i="82" s="1"/>
  <c r="D1803" i="82" s="1"/>
  <c r="D1848" i="82" s="1"/>
  <c r="D1893" i="82" s="1"/>
  <c r="D1938" i="82" s="1"/>
  <c r="D1983" i="82" s="1"/>
  <c r="D2028" i="82" s="1"/>
  <c r="D2073" i="82" s="1"/>
  <c r="D2118" i="82" s="1"/>
  <c r="D2163" i="82" s="1"/>
  <c r="D2208" i="82" s="1"/>
  <c r="D2253" i="82" s="1"/>
  <c r="D2298" i="82" s="1"/>
  <c r="D2343" i="82" s="1"/>
  <c r="D2388" i="82" s="1"/>
  <c r="D2433" i="82" s="1"/>
  <c r="D2478" i="82" s="1"/>
  <c r="D2523" i="82" s="1"/>
  <c r="D2568" i="82" s="1"/>
  <c r="D2613" i="82" s="1"/>
  <c r="D2658" i="82" s="1"/>
  <c r="AG929" i="83"/>
  <c r="BU898" i="83" s="1"/>
  <c r="BR898" i="83"/>
  <c r="AE928" i="83"/>
  <c r="BD898" i="83"/>
  <c r="AE881" i="83"/>
  <c r="AI881" i="83"/>
  <c r="AI787" i="83"/>
  <c r="AE787" i="83"/>
  <c r="AS787" i="83" s="1"/>
  <c r="BD757" i="83"/>
  <c r="Z787" i="83"/>
  <c r="BK757" i="83" s="1"/>
  <c r="AY757" i="83"/>
  <c r="BX757" i="83"/>
  <c r="BZ757" i="83"/>
  <c r="BY757" i="83"/>
  <c r="AC788" i="83"/>
  <c r="BY710" i="83"/>
  <c r="AZ710" i="83"/>
  <c r="BZ710" i="83"/>
  <c r="BX710" i="83"/>
  <c r="AE693" i="83"/>
  <c r="BD663" i="83"/>
  <c r="AI599" i="83"/>
  <c r="AR599" i="83"/>
  <c r="AY569" i="83"/>
  <c r="BZ569" i="83"/>
  <c r="BY569" i="83"/>
  <c r="BX569" i="83"/>
  <c r="AE599" i="83"/>
  <c r="BD569" i="83"/>
  <c r="AE552" i="83"/>
  <c r="BO522" i="83" s="1"/>
  <c r="BD522" i="83"/>
  <c r="AR552" i="83"/>
  <c r="AQ553" i="83" s="1"/>
  <c r="BZ522" i="83"/>
  <c r="BY522" i="83"/>
  <c r="BX522" i="83"/>
  <c r="AY522" i="83"/>
  <c r="AC553" i="83"/>
  <c r="AE505" i="83"/>
  <c r="BO475" i="83" s="1"/>
  <c r="U20" i="56" s="1"/>
  <c r="AS505" i="83"/>
  <c r="AC503" i="83"/>
  <c r="AE458" i="83"/>
  <c r="AE411" i="83"/>
  <c r="AC409" i="83"/>
  <c r="AC268" i="83"/>
  <c r="AE176" i="83"/>
  <c r="BR146" i="83"/>
  <c r="AG177" i="83"/>
  <c r="AE82" i="83"/>
  <c r="AI82" i="83"/>
  <c r="U93" i="82"/>
  <c r="U138" i="82" s="1"/>
  <c r="U183" i="82" s="1"/>
  <c r="U228" i="82" s="1"/>
  <c r="U273" i="82" s="1"/>
  <c r="U318" i="82" s="1"/>
  <c r="U363" i="82" s="1"/>
  <c r="U408" i="82" s="1"/>
  <c r="U453" i="82" s="1"/>
  <c r="U498" i="82" s="1"/>
  <c r="U543" i="82" s="1"/>
  <c r="U588" i="82" s="1"/>
  <c r="U633" i="82" s="1"/>
  <c r="U678" i="82" s="1"/>
  <c r="U723" i="82" s="1"/>
  <c r="U768" i="82" s="1"/>
  <c r="U813" i="82" s="1"/>
  <c r="U858" i="82" s="1"/>
  <c r="U903" i="82" s="1"/>
  <c r="U948" i="82" s="1"/>
  <c r="U993" i="82" s="1"/>
  <c r="U1038" i="82" s="1"/>
  <c r="U1083" i="82" s="1"/>
  <c r="U1128" i="82" s="1"/>
  <c r="U1173" i="82" s="1"/>
  <c r="U1218" i="82" s="1"/>
  <c r="U1263" i="82" s="1"/>
  <c r="U1308" i="82" s="1"/>
  <c r="U1353" i="82" s="1"/>
  <c r="U1398" i="82" s="1"/>
  <c r="U1443" i="82" s="1"/>
  <c r="U1488" i="82" s="1"/>
  <c r="U1533" i="82" s="1"/>
  <c r="U1578" i="82" s="1"/>
  <c r="U1623" i="82" s="1"/>
  <c r="U1668" i="82" s="1"/>
  <c r="U1713" i="82" s="1"/>
  <c r="U1758" i="82" s="1"/>
  <c r="U1803" i="82" s="1"/>
  <c r="U1848" i="82" s="1"/>
  <c r="U1893" i="82" s="1"/>
  <c r="U1938" i="82" s="1"/>
  <c r="U1983" i="82" s="1"/>
  <c r="U2028" i="82" s="1"/>
  <c r="U2073" i="82" s="1"/>
  <c r="U2118" i="82" s="1"/>
  <c r="U2163" i="82" s="1"/>
  <c r="U2208" i="82" s="1"/>
  <c r="U2253" i="82" s="1"/>
  <c r="U2298" i="82" s="1"/>
  <c r="U2343" i="82" s="1"/>
  <c r="U2388" i="82" s="1"/>
  <c r="U2433" i="82" s="1"/>
  <c r="U2478" i="82" s="1"/>
  <c r="U2523" i="82" s="1"/>
  <c r="U2568" i="82" s="1"/>
  <c r="U2613" i="82" s="1"/>
  <c r="U2658" i="82" s="1"/>
  <c r="Y80" i="83"/>
  <c r="Y82" i="83"/>
  <c r="AS128" i="83"/>
  <c r="AE129" i="83"/>
  <c r="AI129" i="83"/>
  <c r="AC174" i="83"/>
  <c r="AS222" i="83"/>
  <c r="AE223" i="83"/>
  <c r="AI223" i="83"/>
  <c r="AS316" i="83"/>
  <c r="AE317" i="83"/>
  <c r="AI317" i="83"/>
  <c r="AC362" i="83"/>
  <c r="Z364" i="83"/>
  <c r="AR458" i="83"/>
  <c r="AC597" i="83"/>
  <c r="Z599" i="83"/>
  <c r="BK569" i="83" s="1"/>
  <c r="AS645" i="83"/>
  <c r="AE646" i="83"/>
  <c r="AI646" i="83"/>
  <c r="AC691" i="83"/>
  <c r="AS739" i="83"/>
  <c r="AE740" i="83"/>
  <c r="AI740" i="83"/>
  <c r="AC785" i="83"/>
  <c r="AS833" i="83"/>
  <c r="AE834" i="83"/>
  <c r="AI834" i="83"/>
  <c r="AQ881" i="83"/>
  <c r="AG879" i="83"/>
  <c r="AC926" i="83"/>
  <c r="AG926" i="83"/>
  <c r="Z1022" i="83"/>
  <c r="AR1116" i="83"/>
  <c r="AI35" i="83"/>
  <c r="BR5" i="83" s="1"/>
  <c r="AR176" i="83"/>
  <c r="Z270" i="83"/>
  <c r="AG503" i="83"/>
  <c r="AR693" i="83"/>
  <c r="AR787" i="83"/>
  <c r="AR881" i="83"/>
  <c r="AQ880" i="83"/>
  <c r="AA881" i="83" s="1"/>
  <c r="AR928" i="83"/>
  <c r="AQ927" i="83"/>
  <c r="AA928" i="83" s="1"/>
  <c r="Y973" i="83"/>
  <c r="AQ975" i="83"/>
  <c r="Y975" i="83"/>
  <c r="AS1021" i="83"/>
  <c r="AE1022" i="83"/>
  <c r="AI1022" i="83"/>
  <c r="AC1067" i="83"/>
  <c r="AS1115" i="83"/>
  <c r="AE1116" i="83"/>
  <c r="AI1116" i="83"/>
  <c r="AQ223" i="83"/>
  <c r="AQ222" i="83"/>
  <c r="AC315" i="83"/>
  <c r="AG315" i="83"/>
  <c r="AR411" i="83"/>
  <c r="Z505" i="83"/>
  <c r="AC644" i="83"/>
  <c r="AQ740" i="83"/>
  <c r="Z740" i="83"/>
  <c r="AC832" i="83"/>
  <c r="AR1069" i="83"/>
  <c r="AC33" i="83"/>
  <c r="Z35" i="83"/>
  <c r="BK5" i="83" s="1"/>
  <c r="AR129" i="83"/>
  <c r="AR223" i="83"/>
  <c r="AS269" i="83"/>
  <c r="AE270" i="83"/>
  <c r="AI270" i="83"/>
  <c r="Z317" i="83"/>
  <c r="AC456" i="83"/>
  <c r="Z458" i="83"/>
  <c r="AQ552" i="83"/>
  <c r="Z552" i="83"/>
  <c r="BK522" i="83" s="1"/>
  <c r="AR646" i="83"/>
  <c r="AR834" i="83"/>
  <c r="AS974" i="83"/>
  <c r="AE975" i="83"/>
  <c r="AC1020" i="83"/>
  <c r="AG1020" i="83"/>
  <c r="AS1068" i="83"/>
  <c r="AE1069" i="83"/>
  <c r="AI1069" i="83"/>
  <c r="AC1114" i="83"/>
  <c r="Z1116" i="83"/>
  <c r="AG1114" i="83"/>
  <c r="AQ1115" i="83"/>
  <c r="AA1116" i="83" s="1"/>
  <c r="Y1114" i="83"/>
  <c r="AC1116" i="83"/>
  <c r="AQ1116" i="83" s="1"/>
  <c r="AG1067" i="83"/>
  <c r="AQ1068" i="83"/>
  <c r="AA1069" i="83" s="1"/>
  <c r="Y1067" i="83"/>
  <c r="AC1069" i="83"/>
  <c r="AQ1069" i="83" s="1"/>
  <c r="AQ1021" i="83"/>
  <c r="AA1022" i="83" s="1"/>
  <c r="Y1020" i="83"/>
  <c r="AC1022" i="83"/>
  <c r="AQ1022" i="83" s="1"/>
  <c r="AQ974" i="83"/>
  <c r="AA975" i="83" s="1"/>
  <c r="AR975" i="83"/>
  <c r="AC973" i="83"/>
  <c r="AG973" i="83"/>
  <c r="Y926" i="83"/>
  <c r="AC928" i="83"/>
  <c r="AQ928" i="83" s="1"/>
  <c r="Y879" i="83"/>
  <c r="AC879" i="83"/>
  <c r="AQ833" i="83"/>
  <c r="AA834" i="83" s="1"/>
  <c r="AG832" i="83"/>
  <c r="Y832" i="83"/>
  <c r="AC834" i="83"/>
  <c r="AQ834" i="83" s="1"/>
  <c r="AG785" i="83"/>
  <c r="AQ786" i="83"/>
  <c r="AA787" i="83" s="1"/>
  <c r="BL757" i="83" s="1"/>
  <c r="Y785" i="83"/>
  <c r="AC787" i="83"/>
  <c r="AQ787" i="83" s="1"/>
  <c r="AG738" i="83"/>
  <c r="AQ739" i="83"/>
  <c r="Y738" i="83"/>
  <c r="AC738" i="83"/>
  <c r="AQ692" i="83"/>
  <c r="AA693" i="83" s="1"/>
  <c r="Y691" i="83"/>
  <c r="AC693" i="83"/>
  <c r="AQ693" i="83" s="1"/>
  <c r="AG691" i="83"/>
  <c r="AQ645" i="83"/>
  <c r="AA646" i="83" s="1"/>
  <c r="AG644" i="83"/>
  <c r="Y644" i="83"/>
  <c r="AC646" i="83"/>
  <c r="AQ646" i="83" s="1"/>
  <c r="AG597" i="83"/>
  <c r="AQ598" i="83"/>
  <c r="AA599" i="83" s="1"/>
  <c r="BL569" i="83" s="1"/>
  <c r="Y597" i="83"/>
  <c r="AC599" i="83"/>
  <c r="AQ599" i="83" s="1"/>
  <c r="AS552" i="83"/>
  <c r="AG550" i="83"/>
  <c r="AQ551" i="83"/>
  <c r="AA552" i="83" s="1"/>
  <c r="BL522" i="83" s="1"/>
  <c r="Y550" i="83"/>
  <c r="AC550" i="83"/>
  <c r="AQ504" i="83"/>
  <c r="AA505" i="83" s="1"/>
  <c r="Y503" i="83"/>
  <c r="AC505" i="83"/>
  <c r="AQ505" i="83" s="1"/>
  <c r="AG456" i="83"/>
  <c r="AQ457" i="83"/>
  <c r="AA458" i="83" s="1"/>
  <c r="Y456" i="83"/>
  <c r="AC458" i="83"/>
  <c r="AQ458" i="83" s="1"/>
  <c r="AG409" i="83"/>
  <c r="AQ410" i="83"/>
  <c r="AA411" i="83" s="1"/>
  <c r="Y409" i="83"/>
  <c r="AC411" i="83"/>
  <c r="AQ411" i="83" s="1"/>
  <c r="AG362" i="83"/>
  <c r="AQ363" i="83"/>
  <c r="AA364" i="83" s="1"/>
  <c r="Y362" i="83"/>
  <c r="AC364" i="83"/>
  <c r="AQ364" i="83" s="1"/>
  <c r="AQ365" i="83" s="1"/>
  <c r="AQ316" i="83"/>
  <c r="AA317" i="83" s="1"/>
  <c r="Y315" i="83"/>
  <c r="AC317" i="83"/>
  <c r="AQ317" i="83" s="1"/>
  <c r="AG268" i="83"/>
  <c r="AQ269" i="83"/>
  <c r="AA270" i="83" s="1"/>
  <c r="Y268" i="83"/>
  <c r="AC270" i="83"/>
  <c r="AQ270" i="83" s="1"/>
  <c r="AA223" i="83"/>
  <c r="Y221" i="83"/>
  <c r="AG221" i="83"/>
  <c r="AC221" i="83"/>
  <c r="AG174" i="83"/>
  <c r="AQ175" i="83"/>
  <c r="AA176" i="83" s="1"/>
  <c r="Y174" i="83"/>
  <c r="AC176" i="83"/>
  <c r="AQ176" i="83" s="1"/>
  <c r="AQ128" i="83"/>
  <c r="AA129" i="83" s="1"/>
  <c r="Y127" i="83"/>
  <c r="AC129" i="83"/>
  <c r="AQ129" i="83" s="1"/>
  <c r="AG127" i="83"/>
  <c r="AG80" i="83"/>
  <c r="Z82" i="83"/>
  <c r="AQ82" i="83"/>
  <c r="AC80" i="83"/>
  <c r="AQ81" i="83"/>
  <c r="AA82" i="83" s="1"/>
  <c r="AG33" i="83"/>
  <c r="AE35" i="83"/>
  <c r="BZ5" i="83"/>
  <c r="AQ34" i="83"/>
  <c r="Y33" i="83"/>
  <c r="AS34" i="83"/>
  <c r="AC35" i="83"/>
  <c r="BY5" i="83"/>
  <c r="AZ5" i="83"/>
  <c r="BH5" i="83"/>
  <c r="AC506" i="83" l="1"/>
  <c r="BR1086" i="83"/>
  <c r="AG1117" i="83"/>
  <c r="BR1039" i="83"/>
  <c r="AG1070" i="83"/>
  <c r="BU1039" i="83" s="1"/>
  <c r="AC1070" i="83"/>
  <c r="BO1039" i="83"/>
  <c r="BR992" i="83"/>
  <c r="AG1023" i="83"/>
  <c r="BU992" i="83" s="1"/>
  <c r="BO992" i="83"/>
  <c r="AC1023" i="83"/>
  <c r="AG36" i="83"/>
  <c r="BU5" i="83" s="1"/>
  <c r="P3873" i="82"/>
  <c r="P3918" i="82" s="1"/>
  <c r="P3963" i="82" s="1"/>
  <c r="P4008" i="82" s="1"/>
  <c r="P4053" i="82" s="1"/>
  <c r="P4098" i="82" s="1"/>
  <c r="P4143" i="82" s="1"/>
  <c r="P4188" i="82" s="1"/>
  <c r="P4233" i="82" s="1"/>
  <c r="P4278" i="82" s="1"/>
  <c r="P4323" i="82" s="1"/>
  <c r="P4368" i="82" s="1"/>
  <c r="P4413" i="82" s="1"/>
  <c r="P4458" i="82" s="1"/>
  <c r="P4503" i="82" s="1"/>
  <c r="P4548" i="82" s="1"/>
  <c r="P4593" i="82" s="1"/>
  <c r="P4638" i="82" s="1"/>
  <c r="P4683" i="82" s="1"/>
  <c r="P4728" i="82" s="1"/>
  <c r="P4773" i="82" s="1"/>
  <c r="P4818" i="82" s="1"/>
  <c r="P4863" i="82" s="1"/>
  <c r="P4908" i="82" s="1"/>
  <c r="P4953" i="82" s="1"/>
  <c r="P4998" i="82" s="1"/>
  <c r="P5043" i="82" s="1"/>
  <c r="P5088" i="82" s="1"/>
  <c r="P5133" i="82" s="1"/>
  <c r="D3874" i="82"/>
  <c r="D3919" i="82" s="1"/>
  <c r="D3964" i="82" s="1"/>
  <c r="D4009" i="82" s="1"/>
  <c r="D4054" i="82" s="1"/>
  <c r="D4099" i="82" s="1"/>
  <c r="D4144" i="82" s="1"/>
  <c r="D4189" i="82" s="1"/>
  <c r="D4234" i="82" s="1"/>
  <c r="D4279" i="82" s="1"/>
  <c r="D4324" i="82" s="1"/>
  <c r="D4369" i="82" s="1"/>
  <c r="D4414" i="82" s="1"/>
  <c r="D4459" i="82" s="1"/>
  <c r="D4504" i="82" s="1"/>
  <c r="D4549" i="82" s="1"/>
  <c r="D4594" i="82" s="1"/>
  <c r="D4639" i="82" s="1"/>
  <c r="D4684" i="82" s="1"/>
  <c r="D4729" i="82" s="1"/>
  <c r="D4774" i="82" s="1"/>
  <c r="D4819" i="82" s="1"/>
  <c r="D4864" i="82" s="1"/>
  <c r="D4909" i="82" s="1"/>
  <c r="D4954" i="82" s="1"/>
  <c r="D4999" i="82" s="1"/>
  <c r="D5044" i="82" s="1"/>
  <c r="D5089" i="82" s="1"/>
  <c r="D5134" i="82" s="1"/>
  <c r="J3873" i="82"/>
  <c r="J3918" i="82" s="1"/>
  <c r="J3963" i="82" s="1"/>
  <c r="J4008" i="82" s="1"/>
  <c r="J4053" i="82" s="1"/>
  <c r="J4098" i="82" s="1"/>
  <c r="J4143" i="82" s="1"/>
  <c r="J4188" i="82" s="1"/>
  <c r="J4233" i="82" s="1"/>
  <c r="J4278" i="82" s="1"/>
  <c r="J4323" i="82" s="1"/>
  <c r="J4368" i="82" s="1"/>
  <c r="J4413" i="82" s="1"/>
  <c r="J4458" i="82" s="1"/>
  <c r="J4503" i="82" s="1"/>
  <c r="J4548" i="82" s="1"/>
  <c r="J4593" i="82" s="1"/>
  <c r="J4638" i="82" s="1"/>
  <c r="J4683" i="82" s="1"/>
  <c r="J4728" i="82" s="1"/>
  <c r="J4773" i="82" s="1"/>
  <c r="J4818" i="82" s="1"/>
  <c r="J4863" i="82" s="1"/>
  <c r="J4908" i="82" s="1"/>
  <c r="J4953" i="82" s="1"/>
  <c r="J4998" i="82" s="1"/>
  <c r="J5043" i="82" s="1"/>
  <c r="J5088" i="82" s="1"/>
  <c r="J5133" i="82" s="1"/>
  <c r="J3874" i="82"/>
  <c r="J3919" i="82" s="1"/>
  <c r="J3964" i="82" s="1"/>
  <c r="J4009" i="82" s="1"/>
  <c r="J4054" i="82" s="1"/>
  <c r="J4099" i="82" s="1"/>
  <c r="J4144" i="82" s="1"/>
  <c r="J4189" i="82" s="1"/>
  <c r="J4234" i="82" s="1"/>
  <c r="J4279" i="82" s="1"/>
  <c r="J4324" i="82" s="1"/>
  <c r="J4369" i="82" s="1"/>
  <c r="J4414" i="82" s="1"/>
  <c r="J4459" i="82" s="1"/>
  <c r="J4504" i="82" s="1"/>
  <c r="J4549" i="82" s="1"/>
  <c r="J4594" i="82" s="1"/>
  <c r="J4639" i="82" s="1"/>
  <c r="J4684" i="82" s="1"/>
  <c r="J4729" i="82" s="1"/>
  <c r="J4774" i="82" s="1"/>
  <c r="J4819" i="82" s="1"/>
  <c r="J4864" i="82" s="1"/>
  <c r="J4909" i="82" s="1"/>
  <c r="J4954" i="82" s="1"/>
  <c r="J4999" i="82" s="1"/>
  <c r="J5044" i="82" s="1"/>
  <c r="J5089" i="82" s="1"/>
  <c r="J5134" i="82" s="1"/>
  <c r="P3874" i="82"/>
  <c r="P3919" i="82" s="1"/>
  <c r="P3964" i="82" s="1"/>
  <c r="P4009" i="82" s="1"/>
  <c r="P4054" i="82" s="1"/>
  <c r="P4099" i="82" s="1"/>
  <c r="P4144" i="82" s="1"/>
  <c r="P4189" i="82" s="1"/>
  <c r="P4234" i="82" s="1"/>
  <c r="P4279" i="82" s="1"/>
  <c r="P4324" i="82" s="1"/>
  <c r="P4369" i="82" s="1"/>
  <c r="P4414" i="82" s="1"/>
  <c r="P4459" i="82" s="1"/>
  <c r="P4504" i="82" s="1"/>
  <c r="P4549" i="82" s="1"/>
  <c r="P4594" i="82" s="1"/>
  <c r="P4639" i="82" s="1"/>
  <c r="P4684" i="82" s="1"/>
  <c r="P4729" i="82" s="1"/>
  <c r="P4774" i="82" s="1"/>
  <c r="P4819" i="82" s="1"/>
  <c r="P4864" i="82" s="1"/>
  <c r="P4909" i="82" s="1"/>
  <c r="P4954" i="82" s="1"/>
  <c r="P4999" i="82" s="1"/>
  <c r="P5044" i="82" s="1"/>
  <c r="P5089" i="82" s="1"/>
  <c r="P5134" i="82" s="1"/>
  <c r="U2703" i="82"/>
  <c r="U2748" i="82" s="1"/>
  <c r="U2793" i="82" s="1"/>
  <c r="U2838" i="82" s="1"/>
  <c r="U2883" i="82" s="1"/>
  <c r="U2928" i="82" s="1"/>
  <c r="U2973" i="82" s="1"/>
  <c r="U3018" i="82" s="1"/>
  <c r="U3063" i="82" s="1"/>
  <c r="U3108" i="82" s="1"/>
  <c r="U3153" i="82" s="1"/>
  <c r="U3198" i="82" s="1"/>
  <c r="U3243" i="82" s="1"/>
  <c r="U3288" i="82" s="1"/>
  <c r="U3333" i="82" s="1"/>
  <c r="U3378" i="82" s="1"/>
  <c r="U3423" i="82" s="1"/>
  <c r="U3468" i="82" s="1"/>
  <c r="U3513" i="82" s="1"/>
  <c r="U3603" i="82" s="1"/>
  <c r="U3648" i="82" s="1"/>
  <c r="U3693" i="82" s="1"/>
  <c r="U3738" i="82" s="1"/>
  <c r="U3783" i="82" s="1"/>
  <c r="U3828" i="82" s="1"/>
  <c r="D2703" i="82"/>
  <c r="BO945" i="83"/>
  <c r="AC976" i="83"/>
  <c r="AS975" i="83"/>
  <c r="AQ976" i="83" s="1"/>
  <c r="BO898" i="83"/>
  <c r="AC929" i="83"/>
  <c r="AS928" i="83"/>
  <c r="AC882" i="83"/>
  <c r="BT851" i="83" s="1"/>
  <c r="Z28" i="56" s="1"/>
  <c r="BO851" i="83"/>
  <c r="U28" i="56" s="1"/>
  <c r="BR851" i="83"/>
  <c r="AG882" i="83"/>
  <c r="AS881" i="83"/>
  <c r="AQ882" i="83" s="1"/>
  <c r="BR757" i="83"/>
  <c r="AG788" i="83"/>
  <c r="BU757" i="83" s="1"/>
  <c r="BO757" i="83"/>
  <c r="AQ788" i="83"/>
  <c r="Y789" i="83"/>
  <c r="BV757" i="83" s="1"/>
  <c r="BT757" i="83"/>
  <c r="BR710" i="83"/>
  <c r="AG741" i="83"/>
  <c r="BU710" i="83" s="1"/>
  <c r="AA740" i="83"/>
  <c r="BL710" i="83" s="1"/>
  <c r="BO710" i="83"/>
  <c r="AC741" i="83"/>
  <c r="BO663" i="83"/>
  <c r="AC694" i="83"/>
  <c r="AS693" i="83"/>
  <c r="AQ694" i="83" s="1"/>
  <c r="BR616" i="83"/>
  <c r="AG647" i="83"/>
  <c r="BU616" i="83" s="1"/>
  <c r="AC647" i="83"/>
  <c r="BO616" i="83"/>
  <c r="U23" i="56" s="1"/>
  <c r="AG600" i="83"/>
  <c r="BU569" i="83" s="1"/>
  <c r="BR569" i="83"/>
  <c r="BO569" i="83"/>
  <c r="AC600" i="83"/>
  <c r="AS599" i="83"/>
  <c r="AQ600" i="83" s="1"/>
  <c r="Y554" i="83"/>
  <c r="BV522" i="83" s="1"/>
  <c r="BT522" i="83"/>
  <c r="BT475" i="83"/>
  <c r="Z20" i="56" s="1"/>
  <c r="Y507" i="83"/>
  <c r="BV475" i="83" s="1"/>
  <c r="AB20" i="56" s="1"/>
  <c r="AQ506" i="83"/>
  <c r="AC459" i="83"/>
  <c r="BO428" i="83"/>
  <c r="AS458" i="83"/>
  <c r="AQ459" i="83" s="1"/>
  <c r="AC412" i="83"/>
  <c r="BO381" i="83"/>
  <c r="AS411" i="83"/>
  <c r="AQ412" i="83" s="1"/>
  <c r="BO287" i="83"/>
  <c r="AC318" i="83"/>
  <c r="BR240" i="83"/>
  <c r="AG271" i="83"/>
  <c r="BU240" i="83" s="1"/>
  <c r="BO240" i="83"/>
  <c r="U15" i="56" s="1"/>
  <c r="AC271" i="83"/>
  <c r="AG224" i="83"/>
  <c r="BU193" i="83" s="1"/>
  <c r="BR193" i="83"/>
  <c r="AC224" i="83"/>
  <c r="BO193" i="83"/>
  <c r="U14" i="56" s="1"/>
  <c r="AS223" i="83"/>
  <c r="AQ224" i="83" s="1"/>
  <c r="BO146" i="83"/>
  <c r="AC177" i="83"/>
  <c r="BT146" i="83" s="1"/>
  <c r="AS176" i="83"/>
  <c r="AQ177" i="83"/>
  <c r="BU146" i="83"/>
  <c r="Y178" i="83"/>
  <c r="BV146" i="83" s="1"/>
  <c r="AS129" i="83"/>
  <c r="AQ130" i="83" s="1"/>
  <c r="AC130" i="83"/>
  <c r="BT99" i="83" s="1"/>
  <c r="Z12" i="56" s="1"/>
  <c r="BO99" i="83"/>
  <c r="U12" i="56" s="1"/>
  <c r="BR99" i="83"/>
  <c r="AG130" i="83"/>
  <c r="AC83" i="83"/>
  <c r="BT52" i="83" s="1"/>
  <c r="Z11" i="56" s="1"/>
  <c r="BO52" i="83"/>
  <c r="U11" i="56" s="1"/>
  <c r="AG83" i="83"/>
  <c r="BR52" i="83"/>
  <c r="AS82" i="83"/>
  <c r="AQ83" i="83" s="1"/>
  <c r="AS35" i="83"/>
  <c r="BO5" i="83"/>
  <c r="AC36" i="83"/>
  <c r="AS1069" i="83"/>
  <c r="AQ1070" i="83" s="1"/>
  <c r="AS1116" i="83"/>
  <c r="AQ1117" i="83" s="1"/>
  <c r="AS1022" i="83"/>
  <c r="AQ1023" i="83" s="1"/>
  <c r="AS270" i="83"/>
  <c r="AQ271" i="83" s="1"/>
  <c r="AS834" i="83"/>
  <c r="AQ835" i="83" s="1"/>
  <c r="AS740" i="83"/>
  <c r="AQ741" i="83" s="1"/>
  <c r="AS646" i="83"/>
  <c r="AQ647" i="83" s="1"/>
  <c r="AS317" i="83"/>
  <c r="AQ318" i="83" s="1"/>
  <c r="AQ929" i="83"/>
  <c r="AA35" i="83"/>
  <c r="BL5" i="83" s="1"/>
  <c r="BM5" i="83"/>
  <c r="AQ35" i="83"/>
  <c r="AQ36" i="83" s="1"/>
  <c r="J5179" i="82" l="1"/>
  <c r="J5224" i="82" s="1"/>
  <c r="J5269" i="82" s="1"/>
  <c r="J5314" i="82" s="1"/>
  <c r="J5359" i="82" s="1"/>
  <c r="J5178" i="82"/>
  <c r="J5223" i="82" s="1"/>
  <c r="J5268" i="82" s="1"/>
  <c r="J5313" i="82" s="1"/>
  <c r="J5358" i="82" s="1"/>
  <c r="D5179" i="82"/>
  <c r="D5224" i="82" s="1"/>
  <c r="D5269" i="82" s="1"/>
  <c r="D5314" i="82" s="1"/>
  <c r="D5359" i="82" s="1"/>
  <c r="P5179" i="82"/>
  <c r="P5224" i="82" s="1"/>
  <c r="P5269" i="82" s="1"/>
  <c r="P5314" i="82" s="1"/>
  <c r="P5359" i="82" s="1"/>
  <c r="P3559" i="82" s="1"/>
  <c r="P5178" i="82"/>
  <c r="P5223" i="82" s="1"/>
  <c r="P5268" i="82" s="1"/>
  <c r="P5313" i="82" s="1"/>
  <c r="P5358" i="82" s="1"/>
  <c r="Y1118" i="83"/>
  <c r="BV1086" i="83" s="1"/>
  <c r="BU1086" i="83"/>
  <c r="Y1071" i="83"/>
  <c r="BV1039" i="83" s="1"/>
  <c r="BT1039" i="83"/>
  <c r="Y1024" i="83"/>
  <c r="BV992" i="83" s="1"/>
  <c r="BT992" i="83"/>
  <c r="U3873" i="82"/>
  <c r="U3918" i="82" s="1"/>
  <c r="U3963" i="82" s="1"/>
  <c r="U4008" i="82" s="1"/>
  <c r="U4053" i="82" s="1"/>
  <c r="U4098" i="82" s="1"/>
  <c r="U4143" i="82" s="1"/>
  <c r="U4188" i="82" s="1"/>
  <c r="U4233" i="82" s="1"/>
  <c r="U4278" i="82" s="1"/>
  <c r="U4323" i="82" s="1"/>
  <c r="U4368" i="82" s="1"/>
  <c r="U4413" i="82" s="1"/>
  <c r="U4458" i="82" s="1"/>
  <c r="U4503" i="82" s="1"/>
  <c r="U4548" i="82" s="1"/>
  <c r="U4593" i="82" s="1"/>
  <c r="U4638" i="82" s="1"/>
  <c r="U4683" i="82" s="1"/>
  <c r="U4728" i="82" s="1"/>
  <c r="U4773" i="82" s="1"/>
  <c r="U4818" i="82" s="1"/>
  <c r="U4863" i="82" s="1"/>
  <c r="U4908" i="82" s="1"/>
  <c r="U4953" i="82" s="1"/>
  <c r="U4998" i="82" s="1"/>
  <c r="U5043" i="82" s="1"/>
  <c r="U5088" i="82" s="1"/>
  <c r="U5133" i="82" s="1"/>
  <c r="D2748" i="82"/>
  <c r="BT945" i="83"/>
  <c r="Y977" i="83"/>
  <c r="BV945" i="83" s="1"/>
  <c r="Y930" i="83"/>
  <c r="BV898" i="83" s="1"/>
  <c r="BT898" i="83"/>
  <c r="BU851" i="83"/>
  <c r="Y883" i="83"/>
  <c r="BV851" i="83" s="1"/>
  <c r="AB28" i="56" s="1"/>
  <c r="BT710" i="83"/>
  <c r="Y742" i="83"/>
  <c r="BV710" i="83" s="1"/>
  <c r="Y695" i="83"/>
  <c r="BV663" i="83" s="1"/>
  <c r="BT663" i="83"/>
  <c r="Y648" i="83"/>
  <c r="BV616" i="83" s="1"/>
  <c r="AB23" i="56" s="1"/>
  <c r="BT616" i="83"/>
  <c r="Z23" i="56" s="1"/>
  <c r="BT569" i="83"/>
  <c r="Y601" i="83"/>
  <c r="BV569" i="83" s="1"/>
  <c r="BT428" i="83"/>
  <c r="Y460" i="83"/>
  <c r="BV428" i="83" s="1"/>
  <c r="BT381" i="83"/>
  <c r="Y413" i="83"/>
  <c r="BV381" i="83" s="1"/>
  <c r="Y319" i="83"/>
  <c r="BV287" i="83" s="1"/>
  <c r="BT287" i="83"/>
  <c r="Y272" i="83"/>
  <c r="BV240" i="83" s="1"/>
  <c r="AB15" i="56" s="1"/>
  <c r="BT240" i="83"/>
  <c r="Z15" i="56" s="1"/>
  <c r="BT193" i="83"/>
  <c r="Z14" i="56" s="1"/>
  <c r="Y225" i="83"/>
  <c r="BV193" i="83" s="1"/>
  <c r="AB14" i="56" s="1"/>
  <c r="BU99" i="83"/>
  <c r="Y131" i="83"/>
  <c r="BV99" i="83" s="1"/>
  <c r="AB12" i="56" s="1"/>
  <c r="BU52" i="83"/>
  <c r="Y84" i="83"/>
  <c r="BV52" i="83" s="1"/>
  <c r="AB11" i="56" s="1"/>
  <c r="Y37" i="83"/>
  <c r="BV5" i="83" s="1"/>
  <c r="BT5" i="83"/>
  <c r="Y46" i="61"/>
  <c r="Y89" i="61" s="1"/>
  <c r="Y132" i="61" s="1"/>
  <c r="Y175" i="61" s="1"/>
  <c r="Y218" i="61" s="1"/>
  <c r="Y261" i="61" s="1"/>
  <c r="Q4" i="61"/>
  <c r="Q47" i="61" s="1"/>
  <c r="Q90" i="61" s="1"/>
  <c r="Q133" i="61" s="1"/>
  <c r="Q176" i="61" s="1"/>
  <c r="Q219" i="61" s="1"/>
  <c r="Q262" i="61" s="1"/>
  <c r="Q3" i="61"/>
  <c r="Q46" i="61" s="1"/>
  <c r="Q89" i="61" s="1"/>
  <c r="Q132" i="61" s="1"/>
  <c r="Q175" i="61" s="1"/>
  <c r="Q218" i="61" s="1"/>
  <c r="Q261" i="61" s="1"/>
  <c r="D5404" i="82" l="1"/>
  <c r="D5449" i="82" s="1"/>
  <c r="D3559" i="82"/>
  <c r="J5403" i="82"/>
  <c r="J5448" i="82" s="1"/>
  <c r="J3558" i="82"/>
  <c r="P5403" i="82"/>
  <c r="P5448" i="82" s="1"/>
  <c r="P3558" i="82"/>
  <c r="J5404" i="82"/>
  <c r="J5449" i="82" s="1"/>
  <c r="J3559" i="82"/>
  <c r="P5404" i="82"/>
  <c r="P5449" i="82" s="1"/>
  <c r="U5178" i="82"/>
  <c r="U5223" i="82" s="1"/>
  <c r="U5268" i="82" s="1"/>
  <c r="U5313" i="82" s="1"/>
  <c r="U5358" i="82" s="1"/>
  <c r="U3558" i="82" s="1"/>
  <c r="D2793" i="82"/>
  <c r="F3" i="61"/>
  <c r="F46" i="61" s="1"/>
  <c r="F89" i="61" s="1"/>
  <c r="F132" i="61" s="1"/>
  <c r="F175" i="61" s="1"/>
  <c r="F218" i="61" s="1"/>
  <c r="F261" i="61" s="1"/>
  <c r="F4" i="61"/>
  <c r="F47" i="61" s="1"/>
  <c r="F90" i="61" s="1"/>
  <c r="F133" i="61" s="1"/>
  <c r="F176" i="61" s="1"/>
  <c r="F219" i="61" s="1"/>
  <c r="F262" i="61" s="1"/>
  <c r="U5403" i="82" l="1"/>
  <c r="U5448" i="82" s="1"/>
  <c r="D2838" i="82"/>
  <c r="AT14" i="56"/>
  <c r="D2883" i="82" l="1"/>
  <c r="AE8" i="57"/>
  <c r="AF8" i="57" s="1"/>
  <c r="AE7" i="57"/>
  <c r="D2928" i="82" l="1"/>
  <c r="AF7" i="57"/>
  <c r="AG8" i="57"/>
  <c r="AH8" i="57" s="1"/>
  <c r="AI8" i="57" s="1"/>
  <c r="V8" i="58"/>
  <c r="O7" i="58"/>
  <c r="S7" i="58"/>
  <c r="U7" i="58"/>
  <c r="Y7" i="58"/>
  <c r="AB8" i="58"/>
  <c r="AA8" i="58"/>
  <c r="Z8" i="58"/>
  <c r="Y8" i="58"/>
  <c r="X8" i="58"/>
  <c r="R7" i="58"/>
  <c r="W8" i="58"/>
  <c r="U8" i="58"/>
  <c r="T8" i="58"/>
  <c r="S8" i="58"/>
  <c r="R8" i="58"/>
  <c r="Q8" i="58"/>
  <c r="P8" i="58"/>
  <c r="O8" i="58"/>
  <c r="D2973" i="82" l="1"/>
  <c r="AG7" i="57"/>
  <c r="AH7" i="57" s="1"/>
  <c r="D3018" i="82" l="1"/>
  <c r="AI7" i="57"/>
  <c r="D3063" i="82" l="1"/>
  <c r="D44" i="56"/>
  <c r="D3108" i="82" l="1"/>
  <c r="AT43" i="56"/>
  <c r="AT42" i="56"/>
  <c r="AT41" i="56"/>
  <c r="AT40" i="56"/>
  <c r="AT39" i="56"/>
  <c r="AT38" i="56"/>
  <c r="AT37" i="56"/>
  <c r="AT36" i="56"/>
  <c r="AT35" i="56"/>
  <c r="AT34" i="56"/>
  <c r="AT33" i="56"/>
  <c r="AT32" i="56"/>
  <c r="AT31" i="56"/>
  <c r="AT30" i="56"/>
  <c r="AT29" i="56"/>
  <c r="AT28" i="56"/>
  <c r="AT27" i="56"/>
  <c r="AT26" i="56"/>
  <c r="AT25" i="56"/>
  <c r="AT24" i="56"/>
  <c r="AT23" i="56"/>
  <c r="AT22" i="56"/>
  <c r="AT21" i="56"/>
  <c r="AT20" i="56"/>
  <c r="AT19" i="56"/>
  <c r="AT18" i="56"/>
  <c r="AT17" i="56"/>
  <c r="AT16" i="56"/>
  <c r="AT15" i="56"/>
  <c r="AT13" i="56"/>
  <c r="AT12" i="56"/>
  <c r="AT11" i="56"/>
  <c r="D3153" i="82" l="1"/>
  <c r="D3198" i="82" s="1"/>
  <c r="D3243" i="82" s="1"/>
  <c r="D3288" i="82" s="1"/>
  <c r="D3333" i="82" s="1"/>
  <c r="D3378" i="82" s="1"/>
  <c r="D3423" i="82" s="1"/>
  <c r="D3468" i="82" s="1"/>
  <c r="D3513" i="82" s="1"/>
  <c r="D3603" i="82" s="1"/>
  <c r="D3648" i="82" s="1"/>
  <c r="D3693" i="82" s="1"/>
  <c r="D3738" i="82" s="1"/>
  <c r="D3783" i="82" s="1"/>
  <c r="D3828" i="82" s="1"/>
  <c r="AF44" i="56"/>
  <c r="AE44" i="56"/>
  <c r="AD44" i="56"/>
  <c r="AC44" i="56"/>
  <c r="J44" i="56"/>
  <c r="H44" i="56"/>
  <c r="O44" i="56"/>
  <c r="W44" i="56"/>
  <c r="K44" i="56"/>
  <c r="I44" i="56"/>
  <c r="G44" i="56"/>
  <c r="E44" i="56"/>
  <c r="AN44" i="56"/>
  <c r="AM44" i="56"/>
  <c r="AL44" i="56"/>
  <c r="AK44" i="56"/>
  <c r="AJ44" i="56"/>
  <c r="AI44" i="56"/>
  <c r="AH44" i="56"/>
  <c r="AG44" i="56"/>
  <c r="L44" i="56"/>
  <c r="M5" i="58"/>
  <c r="E5" i="58"/>
  <c r="Y4" i="58"/>
  <c r="M4" i="58"/>
  <c r="E4" i="58"/>
  <c r="D3873" i="82" l="1"/>
  <c r="U44" i="56"/>
  <c r="S44" i="56"/>
  <c r="R44" i="56"/>
  <c r="F44" i="56"/>
  <c r="N44" i="56"/>
  <c r="V44" i="56"/>
  <c r="X44" i="56"/>
  <c r="M44" i="56"/>
  <c r="D3918" i="82" l="1"/>
  <c r="Q44" i="56"/>
  <c r="P44" i="56"/>
  <c r="AT10" i="56"/>
  <c r="AT44" i="56" s="1"/>
  <c r="AJ4" i="56" s="1"/>
  <c r="T44" i="56"/>
  <c r="T7" i="106" l="1"/>
  <c r="T7" i="104"/>
  <c r="T7" i="102"/>
  <c r="T7" i="100"/>
  <c r="T7" i="98"/>
  <c r="T7" i="96"/>
  <c r="T7" i="94"/>
  <c r="T7" i="92"/>
  <c r="T7" i="90"/>
  <c r="T7" i="88"/>
  <c r="T7" i="86"/>
  <c r="T7" i="105"/>
  <c r="T7" i="103"/>
  <c r="T7" i="101"/>
  <c r="T7" i="99"/>
  <c r="T7" i="97"/>
  <c r="T7" i="95"/>
  <c r="T7" i="93"/>
  <c r="T7" i="91"/>
  <c r="T7" i="89"/>
  <c r="T7" i="87"/>
  <c r="T7" i="85"/>
  <c r="T7" i="81"/>
  <c r="AJ54" i="56"/>
  <c r="AJ104" i="56" s="1"/>
  <c r="AJ154" i="56" s="1"/>
  <c r="D3963" i="82"/>
  <c r="D4008" i="82" l="1"/>
  <c r="D4053" i="82" l="1"/>
  <c r="D4098" i="82" l="1"/>
  <c r="D4143" i="82" l="1"/>
  <c r="D4188" i="82" l="1"/>
  <c r="D4233" i="82" l="1"/>
  <c r="D4278" i="82" l="1"/>
  <c r="D4323" i="82" l="1"/>
  <c r="D4368" i="82" s="1"/>
  <c r="D4413" i="82" s="1"/>
  <c r="D4458" i="82" s="1"/>
  <c r="D4503" i="82" s="1"/>
  <c r="D4548" i="82" s="1"/>
  <c r="D4593" i="82" s="1"/>
  <c r="D4638" i="82" s="1"/>
  <c r="D4683" i="82" s="1"/>
  <c r="D4728" i="82" s="1"/>
  <c r="D4773" i="82" s="1"/>
  <c r="D4818" i="82" s="1"/>
  <c r="D4863" i="82" s="1"/>
  <c r="D4908" i="82" s="1"/>
  <c r="D4953" i="82" s="1"/>
  <c r="D4998" i="82" s="1"/>
  <c r="D5043" i="82" s="1"/>
  <c r="D5088" i="82" s="1"/>
  <c r="D5133" i="82" s="1"/>
  <c r="D5178" i="82" l="1"/>
  <c r="D5223" i="82" l="1"/>
  <c r="D5268" i="82" l="1"/>
  <c r="D5313" i="82" l="1"/>
  <c r="D5358" i="82" l="1"/>
  <c r="D3558" i="82" s="1"/>
  <c r="D5403" i="82" l="1"/>
  <c r="D5448" i="82" l="1"/>
  <c r="AC8" i="82"/>
  <c r="AB5" i="82"/>
  <c r="AD8" i="82"/>
  <c r="AE5" i="82"/>
  <c r="AE8" i="82"/>
  <c r="AA5" i="82"/>
  <c r="AA8" i="82"/>
  <c r="AD5" i="82" l="1"/>
  <c r="AA3" i="82" s="1"/>
  <c r="AB8" i="82"/>
  <c r="AB9" i="82" s="1"/>
</calcChain>
</file>

<file path=xl/sharedStrings.xml><?xml version="1.0" encoding="utf-8"?>
<sst xmlns="http://schemas.openxmlformats.org/spreadsheetml/2006/main" count="48080" uniqueCount="2237">
  <si>
    <t>名  称</t>
    <rPh sb="0" eb="4">
      <t>メイショウ</t>
    </rPh>
    <phoneticPr fontId="4"/>
  </si>
  <si>
    <t>管理者名</t>
    <rPh sb="0" eb="4">
      <t>カンリシャメイ</t>
    </rPh>
    <phoneticPr fontId="4"/>
  </si>
  <si>
    <t>変状
番号</t>
    <rPh sb="0" eb="2">
      <t>ヘンジョウ</t>
    </rPh>
    <rPh sb="3" eb="5">
      <t>バンゴウ</t>
    </rPh>
    <phoneticPr fontId="8"/>
  </si>
  <si>
    <t>対象
箇所</t>
    <rPh sb="0" eb="2">
      <t>タイショウ</t>
    </rPh>
    <rPh sb="3" eb="5">
      <t>カショ</t>
    </rPh>
    <phoneticPr fontId="8"/>
  </si>
  <si>
    <t>部位
区分</t>
    <rPh sb="0" eb="2">
      <t>ブイ</t>
    </rPh>
    <rPh sb="3" eb="5">
      <t>クブン</t>
    </rPh>
    <phoneticPr fontId="8"/>
  </si>
  <si>
    <t>変状区分</t>
    <rPh sb="0" eb="1">
      <t>ヘン</t>
    </rPh>
    <rPh sb="1" eb="2">
      <t>ジョウ</t>
    </rPh>
    <rPh sb="2" eb="4">
      <t>クブン</t>
    </rPh>
    <phoneticPr fontId="4"/>
  </si>
  <si>
    <t>変状種類</t>
    <rPh sb="0" eb="2">
      <t>ヘンジョウ</t>
    </rPh>
    <rPh sb="2" eb="4">
      <t>シュルイ</t>
    </rPh>
    <phoneticPr fontId="8"/>
  </si>
  <si>
    <t>変状の発生範囲の規模</t>
    <rPh sb="0" eb="2">
      <t>ヘンジョウ</t>
    </rPh>
    <rPh sb="3" eb="5">
      <t>ハッセイ</t>
    </rPh>
    <rPh sb="5" eb="7">
      <t>ハンイ</t>
    </rPh>
    <rPh sb="8" eb="10">
      <t>キボ</t>
    </rPh>
    <phoneticPr fontId="4"/>
  </si>
  <si>
    <t>実施状況（実施日）</t>
    <rPh sb="0" eb="2">
      <t>ジッシ</t>
    </rPh>
    <rPh sb="2" eb="4">
      <t>ジョウキョウ</t>
    </rPh>
    <rPh sb="5" eb="8">
      <t>ジッシビ</t>
    </rPh>
    <phoneticPr fontId="4"/>
  </si>
  <si>
    <t>トンネル変状・異常箇所写真位置図</t>
    <rPh sb="4" eb="6">
      <t>ヘンジョウ</t>
    </rPh>
    <rPh sb="7" eb="9">
      <t>イジョウ</t>
    </rPh>
    <rPh sb="9" eb="11">
      <t>カショ</t>
    </rPh>
    <rPh sb="11" eb="13">
      <t>シャシン</t>
    </rPh>
    <rPh sb="13" eb="16">
      <t>イチズ</t>
    </rPh>
    <phoneticPr fontId="8"/>
  </si>
  <si>
    <t>管理者名</t>
    <rPh sb="0" eb="4">
      <t>カンリシャメイ</t>
    </rPh>
    <phoneticPr fontId="8"/>
  </si>
  <si>
    <t>名　称</t>
    <rPh sb="0" eb="1">
      <t>メイ</t>
    </rPh>
    <rPh sb="2" eb="3">
      <t>ショウ</t>
    </rPh>
    <phoneticPr fontId="8"/>
  </si>
  <si>
    <t>所在地</t>
    <rPh sb="0" eb="3">
      <t>ショザイチ</t>
    </rPh>
    <phoneticPr fontId="8"/>
  </si>
  <si>
    <t>自</t>
    <rPh sb="0" eb="1">
      <t>ジ</t>
    </rPh>
    <phoneticPr fontId="8"/>
  </si>
  <si>
    <t>至</t>
    <rPh sb="0" eb="1">
      <t>イタ</t>
    </rPh>
    <phoneticPr fontId="8"/>
  </si>
  <si>
    <t>ﾄﾝﾈﾙの分類</t>
    <rPh sb="5" eb="7">
      <t>ブンルイ</t>
    </rPh>
    <phoneticPr fontId="8"/>
  </si>
  <si>
    <t>緊急輸送道路</t>
    <rPh sb="0" eb="2">
      <t>キンキュウ</t>
    </rPh>
    <rPh sb="2" eb="4">
      <t>ユソウ</t>
    </rPh>
    <rPh sb="4" eb="6">
      <t>ドウロ</t>
    </rPh>
    <phoneticPr fontId="4"/>
  </si>
  <si>
    <t>代替路の有無</t>
    <rPh sb="0" eb="2">
      <t>ダイガエ</t>
    </rPh>
    <rPh sb="2" eb="3">
      <t>ロ</t>
    </rPh>
    <rPh sb="4" eb="6">
      <t>ウム</t>
    </rPh>
    <phoneticPr fontId="4"/>
  </si>
  <si>
    <t>起点</t>
    <rPh sb="0" eb="2">
      <t>キテン</t>
    </rPh>
    <phoneticPr fontId="8"/>
  </si>
  <si>
    <t>緯度</t>
    <rPh sb="0" eb="2">
      <t>イド</t>
    </rPh>
    <phoneticPr fontId="8"/>
  </si>
  <si>
    <t>変状・異常
箇所数合計</t>
    <rPh sb="0" eb="2">
      <t>ヘンジョウ</t>
    </rPh>
    <rPh sb="3" eb="5">
      <t>イジョウ</t>
    </rPh>
    <rPh sb="6" eb="9">
      <t>カショスウ</t>
    </rPh>
    <rPh sb="9" eb="11">
      <t>ゴウケイ</t>
    </rPh>
    <phoneticPr fontId="8"/>
  </si>
  <si>
    <t>トンネル
本体工</t>
    <rPh sb="5" eb="7">
      <t>ホンタイ</t>
    </rPh>
    <rPh sb="7" eb="8">
      <t>コウ</t>
    </rPh>
    <phoneticPr fontId="8"/>
  </si>
  <si>
    <t>材質劣化</t>
    <rPh sb="0" eb="2">
      <t>ザイシツ</t>
    </rPh>
    <rPh sb="2" eb="4">
      <t>レッカ</t>
    </rPh>
    <phoneticPr fontId="8"/>
  </si>
  <si>
    <t>経度</t>
    <rPh sb="0" eb="2">
      <t>ケイド</t>
    </rPh>
    <phoneticPr fontId="8"/>
  </si>
  <si>
    <t>漏水</t>
    <rPh sb="0" eb="2">
      <t>ロウスイ</t>
    </rPh>
    <phoneticPr fontId="8"/>
  </si>
  <si>
    <t>終点</t>
    <rPh sb="0" eb="2">
      <t>シュウテン</t>
    </rPh>
    <phoneticPr fontId="8"/>
  </si>
  <si>
    <t>外力</t>
    <rPh sb="0" eb="2">
      <t>ガイリョク</t>
    </rPh>
    <phoneticPr fontId="8"/>
  </si>
  <si>
    <t>フリガナ</t>
    <phoneticPr fontId="4"/>
  </si>
  <si>
    <t>路線名</t>
    <phoneticPr fontId="8"/>
  </si>
  <si>
    <t>健全性</t>
    <rPh sb="0" eb="2">
      <t>ケンゼン</t>
    </rPh>
    <rPh sb="2" eb="3">
      <t>セイ</t>
    </rPh>
    <phoneticPr fontId="4"/>
  </si>
  <si>
    <t>トンネル全体変状展開図</t>
    <rPh sb="4" eb="6">
      <t>ゼンタイ</t>
    </rPh>
    <rPh sb="6" eb="7">
      <t>ヘン</t>
    </rPh>
    <rPh sb="7" eb="8">
      <t>ジョウ</t>
    </rPh>
    <rPh sb="8" eb="11">
      <t>テンカイズ</t>
    </rPh>
    <phoneticPr fontId="8"/>
  </si>
  <si>
    <t>トンネル変状展開図</t>
    <rPh sb="4" eb="5">
      <t>ヘン</t>
    </rPh>
    <rPh sb="5" eb="6">
      <t>ジョウ</t>
    </rPh>
    <rPh sb="6" eb="9">
      <t>テンカイズ</t>
    </rPh>
    <phoneticPr fontId="8"/>
  </si>
  <si>
    <t>Ⅳ</t>
    <phoneticPr fontId="8"/>
  </si>
  <si>
    <t>Ⅲ</t>
    <phoneticPr fontId="8"/>
  </si>
  <si>
    <t>Ⅱ</t>
    <phoneticPr fontId="8"/>
  </si>
  <si>
    <t>附属物の
取付状態</t>
    <phoneticPr fontId="8"/>
  </si>
  <si>
    <t>トンネル毎
の健全性</t>
    <rPh sb="4" eb="5">
      <t>ゴト</t>
    </rPh>
    <rPh sb="7" eb="10">
      <t>ケンゼンセイ</t>
    </rPh>
    <phoneticPr fontId="8"/>
  </si>
  <si>
    <t>ｍ</t>
    <phoneticPr fontId="8"/>
  </si>
  <si>
    <t>L=</t>
    <phoneticPr fontId="8"/>
  </si>
  <si>
    <t>トンネル延長</t>
    <phoneticPr fontId="8"/>
  </si>
  <si>
    <t>路 線 名</t>
    <rPh sb="0" eb="1">
      <t>ミチ</t>
    </rPh>
    <rPh sb="2" eb="3">
      <t>セン</t>
    </rPh>
    <rPh sb="4" eb="5">
      <t>メイ</t>
    </rPh>
    <phoneticPr fontId="21"/>
  </si>
  <si>
    <t>名　称</t>
    <rPh sb="0" eb="1">
      <t>ナ</t>
    </rPh>
    <rPh sb="2" eb="3">
      <t>ショウ</t>
    </rPh>
    <phoneticPr fontId="8"/>
  </si>
  <si>
    <t>覆工
スパン
番号</t>
    <rPh sb="0" eb="2">
      <t>フッコウ</t>
    </rPh>
    <rPh sb="7" eb="9">
      <t>バンゴウ</t>
    </rPh>
    <phoneticPr fontId="4"/>
  </si>
  <si>
    <t>変状種類</t>
    <rPh sb="0" eb="2">
      <t>ヘンジョウ</t>
    </rPh>
    <rPh sb="2" eb="4">
      <t>シュルイ</t>
    </rPh>
    <phoneticPr fontId="4"/>
  </si>
  <si>
    <t>管理者名</t>
    <phoneticPr fontId="21"/>
  </si>
  <si>
    <t>フリガナ</t>
    <phoneticPr fontId="21"/>
  </si>
  <si>
    <t>前回定期点検時の状態</t>
  </si>
  <si>
    <t>トンネルID</t>
    <phoneticPr fontId="4"/>
  </si>
  <si>
    <t>計</t>
    <rPh sb="0" eb="1">
      <t>ケイ</t>
    </rPh>
    <phoneticPr fontId="24"/>
  </si>
  <si>
    <t>Ⅱ</t>
    <phoneticPr fontId="24"/>
  </si>
  <si>
    <t>Ⅲ</t>
    <phoneticPr fontId="24"/>
  </si>
  <si>
    <t>Ⅳ</t>
    <phoneticPr fontId="24"/>
  </si>
  <si>
    <t>Ⅱb</t>
    <phoneticPr fontId="24"/>
  </si>
  <si>
    <t>Ⅱa</t>
    <phoneticPr fontId="24"/>
  </si>
  <si>
    <t>Ⅲ</t>
  </si>
  <si>
    <t>Ⅳ</t>
  </si>
  <si>
    <t>漏水</t>
    <rPh sb="0" eb="2">
      <t>ロウスイ</t>
    </rPh>
    <phoneticPr fontId="24"/>
  </si>
  <si>
    <t>材質劣化</t>
    <rPh sb="0" eb="2">
      <t>ザイシツ</t>
    </rPh>
    <rPh sb="2" eb="4">
      <t>レッカ</t>
    </rPh>
    <phoneticPr fontId="24"/>
  </si>
  <si>
    <t>健全性</t>
    <rPh sb="0" eb="2">
      <t>ケンゼン</t>
    </rPh>
    <rPh sb="2" eb="3">
      <t>セイ</t>
    </rPh>
    <phoneticPr fontId="24"/>
  </si>
  <si>
    <t>外力</t>
    <rPh sb="0" eb="2">
      <t>ガイリョク</t>
    </rPh>
    <phoneticPr fontId="24"/>
  </si>
  <si>
    <t xml:space="preserve">外力 </t>
    <rPh sb="0" eb="2">
      <t>ガイリョク</t>
    </rPh>
    <phoneticPr fontId="24"/>
  </si>
  <si>
    <t>変状の発生範囲の規模（㎡）</t>
    <rPh sb="0" eb="2">
      <t>ヘンジョウ</t>
    </rPh>
    <rPh sb="3" eb="5">
      <t>ハッセイ</t>
    </rPh>
    <rPh sb="5" eb="7">
      <t>ハンイ</t>
    </rPh>
    <rPh sb="8" eb="10">
      <t>キボ</t>
    </rPh>
    <phoneticPr fontId="24"/>
  </si>
  <si>
    <t>覆工スパン長（ｍ）</t>
    <rPh sb="0" eb="2">
      <t>フッコウ</t>
    </rPh>
    <rPh sb="5" eb="6">
      <t>ナガ</t>
    </rPh>
    <phoneticPr fontId="24"/>
  </si>
  <si>
    <t>対策区分の判定</t>
    <rPh sb="0" eb="2">
      <t>タイサク</t>
    </rPh>
    <rPh sb="2" eb="4">
      <t>クブン</t>
    </rPh>
    <rPh sb="5" eb="7">
      <t>ハンテイ</t>
    </rPh>
    <phoneticPr fontId="24"/>
  </si>
  <si>
    <t>変    状    規    模</t>
    <rPh sb="0" eb="1">
      <t>ヘン</t>
    </rPh>
    <rPh sb="5" eb="6">
      <t>ジョウ</t>
    </rPh>
    <rPh sb="10" eb="11">
      <t>キ</t>
    </rPh>
    <rPh sb="15" eb="16">
      <t>ボ</t>
    </rPh>
    <phoneticPr fontId="24"/>
  </si>
  <si>
    <t>覆工スパン毎の
健全性の診断</t>
    <rPh sb="0" eb="2">
      <t>フッコウ</t>
    </rPh>
    <rPh sb="5" eb="6">
      <t>ゴト</t>
    </rPh>
    <rPh sb="8" eb="10">
      <t>ケンゼン</t>
    </rPh>
    <rPh sb="10" eb="11">
      <t>セイ</t>
    </rPh>
    <rPh sb="12" eb="14">
      <t>シンダン</t>
    </rPh>
    <phoneticPr fontId="24"/>
  </si>
  <si>
    <t>変    状    数</t>
    <rPh sb="0" eb="1">
      <t>ヘン</t>
    </rPh>
    <rPh sb="5" eb="6">
      <t>ジョウ</t>
    </rPh>
    <rPh sb="10" eb="11">
      <t>スウ</t>
    </rPh>
    <phoneticPr fontId="24"/>
  </si>
  <si>
    <t>覆工ｽﾊﾟﾝ番号</t>
    <rPh sb="0" eb="2">
      <t>フッコウ</t>
    </rPh>
    <rPh sb="6" eb="8">
      <t>バンゴウ</t>
    </rPh>
    <phoneticPr fontId="24"/>
  </si>
  <si>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24"/>
  </si>
  <si>
    <t>トンネル毎の
健全性</t>
    <rPh sb="4" eb="5">
      <t>ゴト</t>
    </rPh>
    <rPh sb="7" eb="10">
      <t>ケンゼンセイ</t>
    </rPh>
    <phoneticPr fontId="24"/>
  </si>
  <si>
    <t>管理者名</t>
    <rPh sb="0" eb="3">
      <t>カンリシャ</t>
    </rPh>
    <rPh sb="3" eb="4">
      <t>メイ</t>
    </rPh>
    <phoneticPr fontId="24"/>
  </si>
  <si>
    <t>名  称</t>
    <rPh sb="0" eb="1">
      <t>ナ</t>
    </rPh>
    <rPh sb="3" eb="4">
      <t>ショウ</t>
    </rPh>
    <phoneticPr fontId="24"/>
  </si>
  <si>
    <t xml:space="preserve"> </t>
    <phoneticPr fontId="24"/>
  </si>
  <si>
    <t>路線名</t>
    <rPh sb="0" eb="2">
      <t>ロセン</t>
    </rPh>
    <rPh sb="2" eb="3">
      <t>メイ</t>
    </rPh>
    <phoneticPr fontId="24"/>
  </si>
  <si>
    <t>フリガナ</t>
    <phoneticPr fontId="24"/>
  </si>
  <si>
    <t>方向転換所</t>
    <rPh sb="0" eb="2">
      <t>ホウコウ</t>
    </rPh>
    <rPh sb="2" eb="4">
      <t>テンカン</t>
    </rPh>
    <rPh sb="4" eb="5">
      <t>ショ</t>
    </rPh>
    <phoneticPr fontId="4"/>
  </si>
  <si>
    <t>トンネル工法</t>
    <rPh sb="4" eb="6">
      <t>コウホウ</t>
    </rPh>
    <phoneticPr fontId="4"/>
  </si>
  <si>
    <t>非常駐車帯</t>
    <rPh sb="0" eb="2">
      <t>ヒジョウ</t>
    </rPh>
    <rPh sb="2" eb="4">
      <t>チュウシャ</t>
    </rPh>
    <rPh sb="4" eb="5">
      <t>タイ</t>
    </rPh>
    <phoneticPr fontId="4"/>
  </si>
  <si>
    <t>その他</t>
    <rPh sb="2" eb="3">
      <t>タ</t>
    </rPh>
    <phoneticPr fontId="8"/>
  </si>
  <si>
    <t>終点側ｸﾛｿｲﾄﾞ</t>
    <rPh sb="0" eb="2">
      <t>シュウテン</t>
    </rPh>
    <rPh sb="2" eb="3">
      <t>ガワ</t>
    </rPh>
    <phoneticPr fontId="4"/>
  </si>
  <si>
    <t>曲線半径</t>
    <rPh sb="0" eb="2">
      <t>キョクセン</t>
    </rPh>
    <rPh sb="2" eb="4">
      <t>ハンケイ</t>
    </rPh>
    <phoneticPr fontId="4"/>
  </si>
  <si>
    <t>起点側ｸﾛｿｲﾄﾞ</t>
    <rPh sb="0" eb="2">
      <t>キテン</t>
    </rPh>
    <rPh sb="2" eb="3">
      <t>ガワ</t>
    </rPh>
    <phoneticPr fontId="4"/>
  </si>
  <si>
    <t>区間長</t>
    <rPh sb="0" eb="3">
      <t>クカンチョウ</t>
    </rPh>
    <phoneticPr fontId="4"/>
  </si>
  <si>
    <t>曲線区間</t>
    <rPh sb="0" eb="2">
      <t>キョクセン</t>
    </rPh>
    <rPh sb="2" eb="4">
      <t>クカン</t>
    </rPh>
    <phoneticPr fontId="4"/>
  </si>
  <si>
    <t>更新年次</t>
    <rPh sb="0" eb="2">
      <t>コウシン</t>
    </rPh>
    <rPh sb="2" eb="4">
      <t>ネンジ</t>
    </rPh>
    <phoneticPr fontId="4"/>
  </si>
  <si>
    <t>管理者名</t>
    <rPh sb="0" eb="2">
      <t>カンリ</t>
    </rPh>
    <rPh sb="2" eb="3">
      <t>シャ</t>
    </rPh>
    <rPh sb="3" eb="4">
      <t>メイ</t>
    </rPh>
    <phoneticPr fontId="4"/>
  </si>
  <si>
    <t>寸　法</t>
    <rPh sb="0" eb="1">
      <t>スン</t>
    </rPh>
    <rPh sb="2" eb="3">
      <t>ホウ</t>
    </rPh>
    <phoneticPr fontId="4"/>
  </si>
  <si>
    <t>種　類</t>
    <rPh sb="0" eb="1">
      <t>タネ</t>
    </rPh>
    <rPh sb="2" eb="3">
      <t>タグイ</t>
    </rPh>
    <phoneticPr fontId="4"/>
  </si>
  <si>
    <t>占用物件</t>
    <rPh sb="0" eb="2">
      <t>センヨウ</t>
    </rPh>
    <rPh sb="2" eb="4">
      <t>ブッケン</t>
    </rPh>
    <phoneticPr fontId="4"/>
  </si>
  <si>
    <t>直線区間長</t>
    <rPh sb="0" eb="2">
      <t>チョクセン</t>
    </rPh>
    <rPh sb="2" eb="4">
      <t>クカン</t>
    </rPh>
    <rPh sb="4" eb="5">
      <t>チョウ</t>
    </rPh>
    <phoneticPr fontId="4"/>
  </si>
  <si>
    <t>線　形</t>
    <rPh sb="0" eb="1">
      <t>セン</t>
    </rPh>
    <rPh sb="2" eb="3">
      <t>カタチ</t>
    </rPh>
    <phoneticPr fontId="4"/>
  </si>
  <si>
    <t>水噴霧設備</t>
    <rPh sb="0" eb="1">
      <t>ミズ</t>
    </rPh>
    <rPh sb="1" eb="3">
      <t>フンム</t>
    </rPh>
    <rPh sb="3" eb="5">
      <t>セツビ</t>
    </rPh>
    <phoneticPr fontId="4"/>
  </si>
  <si>
    <t>cm</t>
    <phoneticPr fontId="4" type="Hiragana"/>
  </si>
  <si>
    <t>インバート</t>
    <phoneticPr fontId="4"/>
  </si>
  <si>
    <t>縦断勾配</t>
    <rPh sb="0" eb="2">
      <t>ジュウダン</t>
    </rPh>
    <rPh sb="2" eb="4">
      <t>コウバイ</t>
    </rPh>
    <phoneticPr fontId="4"/>
  </si>
  <si>
    <t>無線通信補助設備</t>
    <rPh sb="0" eb="2">
      <t>ムセン</t>
    </rPh>
    <rPh sb="2" eb="4">
      <t>ツウシン</t>
    </rPh>
    <rPh sb="4" eb="6">
      <t>ホジョ</t>
    </rPh>
    <rPh sb="6" eb="8">
      <t>セツビ</t>
    </rPh>
    <phoneticPr fontId="4"/>
  </si>
  <si>
    <t>側　壁</t>
    <rPh sb="0" eb="1">
      <t>ガワ</t>
    </rPh>
    <rPh sb="2" eb="3">
      <t>カベ</t>
    </rPh>
    <phoneticPr fontId="4"/>
  </si>
  <si>
    <t>m</t>
  </si>
  <si>
    <t>有効高</t>
    <rPh sb="0" eb="1">
      <t>ユウ</t>
    </rPh>
    <rPh sb="1" eb="2">
      <t>コウ</t>
    </rPh>
    <rPh sb="2" eb="3">
      <t>タカ</t>
    </rPh>
    <phoneticPr fontId="4"/>
  </si>
  <si>
    <t>その他の設備</t>
    <rPh sb="2" eb="3">
      <t>タ</t>
    </rPh>
    <rPh sb="4" eb="5">
      <t>セツ</t>
    </rPh>
    <rPh sb="5" eb="6">
      <t>ビ</t>
    </rPh>
    <phoneticPr fontId="4"/>
  </si>
  <si>
    <t>アーチ</t>
    <phoneticPr fontId="4"/>
  </si>
  <si>
    <t>半径</t>
    <rPh sb="0" eb="2">
      <t>ハンケイ</t>
    </rPh>
    <phoneticPr fontId="4"/>
  </si>
  <si>
    <t>中央高</t>
    <rPh sb="0" eb="1">
      <t>ナカ</t>
    </rPh>
    <rPh sb="1" eb="2">
      <t>ヒサシ</t>
    </rPh>
    <rPh sb="2" eb="3">
      <t>ダカ</t>
    </rPh>
    <phoneticPr fontId="4"/>
  </si>
  <si>
    <t>排煙設備</t>
    <rPh sb="0" eb="2">
      <t>ハイエン</t>
    </rPh>
    <rPh sb="2" eb="4">
      <t>セツビ</t>
    </rPh>
    <phoneticPr fontId="9"/>
  </si>
  <si>
    <t>建築限界高</t>
    <rPh sb="0" eb="2">
      <t>ケンチク</t>
    </rPh>
    <rPh sb="2" eb="4">
      <t>ゲンカイ</t>
    </rPh>
    <rPh sb="4" eb="5">
      <t>タカ</t>
    </rPh>
    <phoneticPr fontId="4"/>
  </si>
  <si>
    <t>高さ</t>
    <rPh sb="0" eb="1">
      <t>タカ</t>
    </rPh>
    <phoneticPr fontId="4"/>
  </si>
  <si>
    <t>避難通路</t>
    <rPh sb="0" eb="2">
      <t>ヒナン</t>
    </rPh>
    <rPh sb="2" eb="4">
      <t>ツウロ</t>
    </rPh>
    <phoneticPr fontId="4"/>
  </si>
  <si>
    <t>吸音板</t>
    <rPh sb="0" eb="3">
      <t>キュウオンバン</t>
    </rPh>
    <phoneticPr fontId="4"/>
  </si>
  <si>
    <t>cm</t>
    <phoneticPr fontId="4" type="Hiragana"/>
  </si>
  <si>
    <t>歩道等幅</t>
    <rPh sb="0" eb="1">
      <t>ホ</t>
    </rPh>
    <rPh sb="1" eb="2">
      <t>ミチ</t>
    </rPh>
    <rPh sb="2" eb="3">
      <t>トウ</t>
    </rPh>
    <rPh sb="3" eb="4">
      <t>ハバ</t>
    </rPh>
    <phoneticPr fontId="4"/>
  </si>
  <si>
    <t>避難情報提供設備</t>
    <rPh sb="0" eb="4">
      <t>ヒナンジョウホウ</t>
    </rPh>
    <rPh sb="4" eb="6">
      <t>テイキョウ</t>
    </rPh>
    <rPh sb="6" eb="8">
      <t>セツビ</t>
    </rPh>
    <phoneticPr fontId="4"/>
  </si>
  <si>
    <t>警報表示板</t>
    <rPh sb="0" eb="2">
      <t>ケイホウ</t>
    </rPh>
    <rPh sb="2" eb="5">
      <t>ヒョウジバン</t>
    </rPh>
    <phoneticPr fontId="4"/>
  </si>
  <si>
    <t>避難誘導設備</t>
    <rPh sb="0" eb="2">
      <t>ヒナン</t>
    </rPh>
    <rPh sb="2" eb="4">
      <t>ユウドウ</t>
    </rPh>
    <rPh sb="4" eb="5">
      <t>セツ</t>
    </rPh>
    <rPh sb="5" eb="6">
      <t>ビ</t>
    </rPh>
    <phoneticPr fontId="4"/>
  </si>
  <si>
    <t>標識</t>
    <rPh sb="0" eb="2">
      <t>ヒョウシキ</t>
    </rPh>
    <phoneticPr fontId="4"/>
  </si>
  <si>
    <t>竣工巻厚</t>
    <rPh sb="0" eb="2">
      <t>シュンコウ</t>
    </rPh>
    <rPh sb="2" eb="3">
      <t>マ</t>
    </rPh>
    <rPh sb="3" eb="4">
      <t>アツ</t>
    </rPh>
    <phoneticPr fontId="4"/>
  </si>
  <si>
    <t>車 道 幅</t>
    <rPh sb="0" eb="1">
      <t>クルマ</t>
    </rPh>
    <rPh sb="2" eb="3">
      <t>ミチ</t>
    </rPh>
    <rPh sb="4" eb="5">
      <t>ハバ</t>
    </rPh>
    <phoneticPr fontId="4"/>
  </si>
  <si>
    <t>幅　員</t>
    <rPh sb="0" eb="1">
      <t>ハバ</t>
    </rPh>
    <rPh sb="2" eb="3">
      <t>イン</t>
    </rPh>
    <phoneticPr fontId="4"/>
  </si>
  <si>
    <t>換気</t>
    <rPh sb="0" eb="2">
      <t>カンキ</t>
    </rPh>
    <phoneticPr fontId="4"/>
  </si>
  <si>
    <t>m</t>
    <phoneticPr fontId="4" type="Hiragana"/>
  </si>
  <si>
    <t>延長</t>
    <rPh sb="0" eb="2">
      <t>エンチョウ</t>
    </rPh>
    <phoneticPr fontId="4"/>
  </si>
  <si>
    <t>道 路 幅</t>
    <rPh sb="0" eb="1">
      <t>ミチ</t>
    </rPh>
    <rPh sb="2" eb="3">
      <t>ミチ</t>
    </rPh>
    <rPh sb="4" eb="5">
      <t>ハバ</t>
    </rPh>
    <phoneticPr fontId="4"/>
  </si>
  <si>
    <t>消 火 器</t>
    <rPh sb="0" eb="1">
      <t>ケ</t>
    </rPh>
    <rPh sb="2" eb="3">
      <t>ヒ</t>
    </rPh>
    <rPh sb="4" eb="5">
      <t>ウツワ</t>
    </rPh>
    <phoneticPr fontId="4"/>
  </si>
  <si>
    <t>消火設備</t>
    <rPh sb="0" eb="2">
      <t>ショウカ</t>
    </rPh>
    <rPh sb="2" eb="4">
      <t>セツビ</t>
    </rPh>
    <phoneticPr fontId="4"/>
  </si>
  <si>
    <t>照明</t>
    <rPh sb="0" eb="2">
      <t>ショウメイ</t>
    </rPh>
    <phoneticPr fontId="4"/>
  </si>
  <si>
    <t>道路附属物等</t>
    <rPh sb="0" eb="2">
      <t>ドウロ</t>
    </rPh>
    <rPh sb="2" eb="4">
      <t>フゾク</t>
    </rPh>
    <rPh sb="4" eb="5">
      <t>ブツ</t>
    </rPh>
    <rPh sb="5" eb="6">
      <t>トウ</t>
    </rPh>
    <phoneticPr fontId="4"/>
  </si>
  <si>
    <t>形式</t>
    <rPh sb="0" eb="2">
      <t>ケイシキ</t>
    </rPh>
    <phoneticPr fontId="4"/>
  </si>
  <si>
    <t>終点</t>
    <rPh sb="0" eb="2">
      <t>シュウテン</t>
    </rPh>
    <phoneticPr fontId="4"/>
  </si>
  <si>
    <t>交 通 量</t>
    <rPh sb="0" eb="1">
      <t>コウ</t>
    </rPh>
    <rPh sb="2" eb="3">
      <t>ツウ</t>
    </rPh>
    <rPh sb="4" eb="5">
      <t>リョウ</t>
    </rPh>
    <phoneticPr fontId="4"/>
  </si>
  <si>
    <t>個数</t>
    <rPh sb="0" eb="2">
      <t>コスウ</t>
    </rPh>
    <phoneticPr fontId="4"/>
  </si>
  <si>
    <t>種別・方式</t>
    <rPh sb="0" eb="2">
      <t>シュベツ</t>
    </rPh>
    <rPh sb="3" eb="5">
      <t>ホウシキ</t>
    </rPh>
    <phoneticPr fontId="4"/>
  </si>
  <si>
    <t>施設</t>
    <rPh sb="0" eb="2">
      <t>シセツ</t>
    </rPh>
    <phoneticPr fontId="4"/>
  </si>
  <si>
    <t>m</t>
    <phoneticPr fontId="4" type="Hiragana"/>
  </si>
  <si>
    <t>内空断面積</t>
    <rPh sb="0" eb="1">
      <t>ナイ</t>
    </rPh>
    <rPh sb="1" eb="2">
      <t>クウ</t>
    </rPh>
    <rPh sb="2" eb="5">
      <t>ダンメンセキ</t>
    </rPh>
    <phoneticPr fontId="4"/>
  </si>
  <si>
    <t>起点</t>
    <rPh sb="0" eb="2">
      <t>キテン</t>
    </rPh>
    <phoneticPr fontId="4"/>
  </si>
  <si>
    <t>坑門</t>
    <rPh sb="0" eb="2">
      <t>コウモン</t>
    </rPh>
    <phoneticPr fontId="4"/>
  </si>
  <si>
    <t>土かぶり</t>
    <rPh sb="0" eb="1">
      <t>ツチ</t>
    </rPh>
    <phoneticPr fontId="4"/>
  </si>
  <si>
    <t>非常警報設備</t>
    <rPh sb="0" eb="2">
      <t>ヒジョウ</t>
    </rPh>
    <rPh sb="2" eb="4">
      <t>ケイホウ</t>
    </rPh>
    <rPh sb="4" eb="6">
      <t>セツビ</t>
    </rPh>
    <phoneticPr fontId="4"/>
  </si>
  <si>
    <t>警報設備</t>
    <rPh sb="0" eb="2">
      <t>ケイホウ</t>
    </rPh>
    <rPh sb="2" eb="4">
      <t>セツビ</t>
    </rPh>
    <phoneticPr fontId="4"/>
  </si>
  <si>
    <t>種　別</t>
    <rPh sb="0" eb="1">
      <t>タネ</t>
    </rPh>
    <rPh sb="2" eb="3">
      <t>ベツ</t>
    </rPh>
    <phoneticPr fontId="4"/>
  </si>
  <si>
    <t>排水</t>
    <rPh sb="0" eb="2">
      <t>ハイスイ</t>
    </rPh>
    <phoneticPr fontId="4"/>
  </si>
  <si>
    <t>天井板種類</t>
    <rPh sb="0" eb="2">
      <t>テンジョウ</t>
    </rPh>
    <rPh sb="2" eb="3">
      <t>バン</t>
    </rPh>
    <rPh sb="3" eb="5">
      <t>シュルイ</t>
    </rPh>
    <phoneticPr fontId="4"/>
  </si>
  <si>
    <t>一般有料区分</t>
    <rPh sb="0" eb="2">
      <t>イッパン</t>
    </rPh>
    <rPh sb="2" eb="4">
      <t>ユウリョウ</t>
    </rPh>
    <rPh sb="4" eb="6">
      <t>クブン</t>
    </rPh>
    <phoneticPr fontId="4"/>
  </si>
  <si>
    <t>自動通報設備</t>
    <rPh sb="0" eb="2">
      <t>ジドウ</t>
    </rPh>
    <rPh sb="2" eb="4">
      <t>ツウホウ</t>
    </rPh>
    <rPh sb="4" eb="6">
      <t>セツビ</t>
    </rPh>
    <phoneticPr fontId="4"/>
  </si>
  <si>
    <t>内装種類</t>
    <rPh sb="0" eb="2">
      <t>ナイソウ</t>
    </rPh>
    <rPh sb="2" eb="4">
      <t>シュルイ</t>
    </rPh>
    <phoneticPr fontId="4"/>
  </si>
  <si>
    <t>経度</t>
    <rPh sb="0" eb="2">
      <t>けいど</t>
    </rPh>
    <phoneticPr fontId="4" type="Hiragana"/>
  </si>
  <si>
    <t>操作型通報設備</t>
    <rPh sb="0" eb="2">
      <t>ソウサ</t>
    </rPh>
    <rPh sb="2" eb="3">
      <t>ガタ</t>
    </rPh>
    <rPh sb="3" eb="5">
      <t>ツウホウ</t>
    </rPh>
    <rPh sb="5" eb="7">
      <t>セツビ</t>
    </rPh>
    <phoneticPr fontId="4"/>
  </si>
  <si>
    <t>面　積</t>
    <rPh sb="0" eb="1">
      <t>メン</t>
    </rPh>
    <rPh sb="2" eb="3">
      <t>セキ</t>
    </rPh>
    <phoneticPr fontId="4"/>
  </si>
  <si>
    <t>緯度</t>
    <rPh sb="0" eb="2">
      <t>いど</t>
    </rPh>
    <phoneticPr fontId="4" type="Hiragana"/>
  </si>
  <si>
    <t>通報設備</t>
    <rPh sb="0" eb="2">
      <t>ツウホウ</t>
    </rPh>
    <rPh sb="2" eb="4">
      <t>セツビ</t>
    </rPh>
    <phoneticPr fontId="4"/>
  </si>
  <si>
    <t>厚　さ</t>
    <rPh sb="0" eb="1">
      <t>アツ</t>
    </rPh>
    <phoneticPr fontId="4"/>
  </si>
  <si>
    <t>供用年月日</t>
    <rPh sb="0" eb="2">
      <t>キョウヨウ</t>
    </rPh>
    <rPh sb="2" eb="5">
      <t>ネンガッピ</t>
    </rPh>
    <phoneticPr fontId="8"/>
  </si>
  <si>
    <t>更新年度</t>
    <rPh sb="0" eb="2">
      <t>こうしん</t>
    </rPh>
    <rPh sb="2" eb="4">
      <t>ねんど</t>
    </rPh>
    <phoneticPr fontId="4" type="Hiragana"/>
  </si>
  <si>
    <t>型式</t>
    <rPh sb="0" eb="2">
      <t>ケイシキ</t>
    </rPh>
    <phoneticPr fontId="4"/>
  </si>
  <si>
    <t>施設の内訳</t>
    <rPh sb="0" eb="2">
      <t>シセツ</t>
    </rPh>
    <rPh sb="3" eb="5">
      <t>ウチワケ</t>
    </rPh>
    <phoneticPr fontId="4"/>
  </si>
  <si>
    <t>トンネル非常用施設</t>
    <rPh sb="4" eb="7">
      <t>ヒジョウヨウ</t>
    </rPh>
    <rPh sb="7" eb="9">
      <t>シセツ</t>
    </rPh>
    <phoneticPr fontId="4"/>
  </si>
  <si>
    <t>舗装</t>
    <rPh sb="0" eb="2">
      <t>ホソウ</t>
    </rPh>
    <phoneticPr fontId="4"/>
  </si>
  <si>
    <t>完成年月日</t>
    <rPh sb="0" eb="2">
      <t>カンセイ</t>
    </rPh>
    <rPh sb="2" eb="5">
      <t>ネンガッピ</t>
    </rPh>
    <phoneticPr fontId="8"/>
  </si>
  <si>
    <t>ｍ</t>
    <phoneticPr fontId="8"/>
  </si>
  <si>
    <t>L=</t>
    <phoneticPr fontId="8"/>
  </si>
  <si>
    <t>トンネル延長</t>
    <phoneticPr fontId="8"/>
  </si>
  <si>
    <t>作成年月日</t>
    <rPh sb="0" eb="2">
      <t>サクセイ</t>
    </rPh>
    <rPh sb="2" eb="5">
      <t>ネンガッピ</t>
    </rPh>
    <phoneticPr fontId="8"/>
  </si>
  <si>
    <t>作成者</t>
    <rPh sb="0" eb="3">
      <t>サクセイシャ</t>
    </rPh>
    <phoneticPr fontId="8"/>
  </si>
  <si>
    <t>代替路の有無</t>
  </si>
  <si>
    <t>緊急輸送道路</t>
  </si>
  <si>
    <t>路線名</t>
    <phoneticPr fontId="8"/>
  </si>
  <si>
    <t>トンネルID</t>
    <phoneticPr fontId="9"/>
  </si>
  <si>
    <t>(m)</t>
    <phoneticPr fontId="4"/>
  </si>
  <si>
    <t>(m)</t>
    <phoneticPr fontId="4"/>
  </si>
  <si>
    <t>(m)</t>
    <phoneticPr fontId="4"/>
  </si>
  <si>
    <t>特記事項</t>
    <rPh sb="0" eb="2">
      <t>トッキ</t>
    </rPh>
    <rPh sb="2" eb="4">
      <t>ジコウ</t>
    </rPh>
    <phoneticPr fontId="8"/>
  </si>
  <si>
    <t>風向
風速計</t>
    <rPh sb="0" eb="2">
      <t>フウコウ</t>
    </rPh>
    <rPh sb="3" eb="5">
      <t>フウソク</t>
    </rPh>
    <rPh sb="5" eb="6">
      <t>ケイ</t>
    </rPh>
    <phoneticPr fontId="8"/>
  </si>
  <si>
    <t>CO計</t>
    <rPh sb="2" eb="3">
      <t>ケイ</t>
    </rPh>
    <phoneticPr fontId="8"/>
  </si>
  <si>
    <t>VI計</t>
    <rPh sb="2" eb="3">
      <t>ケイ</t>
    </rPh>
    <phoneticPr fontId="8"/>
  </si>
  <si>
    <t>JF</t>
    <phoneticPr fontId="8"/>
  </si>
  <si>
    <t>入口出口照明</t>
    <rPh sb="0" eb="1">
      <t>イ</t>
    </rPh>
    <rPh sb="1" eb="2">
      <t>グチ</t>
    </rPh>
    <rPh sb="2" eb="3">
      <t>デ</t>
    </rPh>
    <rPh sb="3" eb="4">
      <t>グチ</t>
    </rPh>
    <rPh sb="4" eb="6">
      <t>ショウメイ</t>
    </rPh>
    <phoneticPr fontId="8"/>
  </si>
  <si>
    <t>基本照明</t>
    <rPh sb="0" eb="2">
      <t>キホン</t>
    </rPh>
    <rPh sb="2" eb="4">
      <t>ショウメイ</t>
    </rPh>
    <phoneticPr fontId="8"/>
  </si>
  <si>
    <t>天井板</t>
    <rPh sb="0" eb="2">
      <t>テンジョウ</t>
    </rPh>
    <rPh sb="2" eb="3">
      <t>イタ</t>
    </rPh>
    <phoneticPr fontId="8"/>
  </si>
  <si>
    <t>内装板</t>
    <rPh sb="0" eb="3">
      <t>ナイソウバン</t>
    </rPh>
    <phoneticPr fontId="8"/>
  </si>
  <si>
    <t>特記事項</t>
    <rPh sb="0" eb="2">
      <t>トッキ</t>
    </rPh>
    <rPh sb="2" eb="4">
      <t>ジコウ</t>
    </rPh>
    <phoneticPr fontId="4"/>
  </si>
  <si>
    <t>終点側</t>
    <rPh sb="0" eb="2">
      <t>シュウテン</t>
    </rPh>
    <rPh sb="2" eb="3">
      <t>ガワ</t>
    </rPh>
    <phoneticPr fontId="4"/>
  </si>
  <si>
    <t>起点側</t>
    <rPh sb="0" eb="2">
      <t>キテン</t>
    </rPh>
    <rPh sb="2" eb="3">
      <t>ガワ</t>
    </rPh>
    <phoneticPr fontId="4"/>
  </si>
  <si>
    <t>その他附属物等</t>
    <rPh sb="2" eb="3">
      <t>タ</t>
    </rPh>
    <rPh sb="3" eb="6">
      <t>フゾクブツ</t>
    </rPh>
    <rPh sb="6" eb="7">
      <t>トウ</t>
    </rPh>
    <phoneticPr fontId="8"/>
  </si>
  <si>
    <t>換気施設</t>
    <rPh sb="0" eb="2">
      <t>カンキ</t>
    </rPh>
    <rPh sb="2" eb="4">
      <t>シセツ</t>
    </rPh>
    <phoneticPr fontId="4"/>
  </si>
  <si>
    <t>非常用施設</t>
    <rPh sb="0" eb="3">
      <t>ヒジョウヨウ</t>
    </rPh>
    <rPh sb="3" eb="5">
      <t>シセツ</t>
    </rPh>
    <phoneticPr fontId="4"/>
  </si>
  <si>
    <t>照明施設</t>
    <rPh sb="0" eb="2">
      <t>ショウメイ</t>
    </rPh>
    <rPh sb="2" eb="4">
      <t>シセツ</t>
    </rPh>
    <phoneticPr fontId="4"/>
  </si>
  <si>
    <t>トンネル本体工</t>
    <rPh sb="4" eb="7">
      <t>ホンタイコウ</t>
    </rPh>
    <phoneticPr fontId="4"/>
  </si>
  <si>
    <t>追加距離</t>
    <rPh sb="0" eb="1">
      <t>ツイカ</t>
    </rPh>
    <rPh sb="1" eb="3">
      <t>キョリ</t>
    </rPh>
    <phoneticPr fontId="4"/>
  </si>
  <si>
    <t>ｽﾊﾟﾝ長</t>
    <rPh sb="4" eb="5">
      <t>チョウ</t>
    </rPh>
    <phoneticPr fontId="4"/>
  </si>
  <si>
    <t>覆工
ｽﾊﾟﾝ
番号</t>
    <rPh sb="0" eb="2">
      <t>フッコウ</t>
    </rPh>
    <rPh sb="8" eb="10">
      <t>バンゴウ</t>
    </rPh>
    <phoneticPr fontId="4"/>
  </si>
  <si>
    <t>路線名</t>
    <phoneticPr fontId="8"/>
  </si>
  <si>
    <t>フリガナ</t>
    <phoneticPr fontId="4"/>
  </si>
  <si>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8"/>
  </si>
  <si>
    <t>作成年月日</t>
    <rPh sb="0" eb="2">
      <t>サクセイ</t>
    </rPh>
    <rPh sb="2" eb="5">
      <t>ネンガッピ</t>
    </rPh>
    <phoneticPr fontId="4"/>
  </si>
  <si>
    <t>実施</t>
    <rPh sb="0" eb="2">
      <t>ジッシ</t>
    </rPh>
    <phoneticPr fontId="4"/>
  </si>
  <si>
    <t>健全性</t>
    <rPh sb="0" eb="3">
      <t>ケンゼンセイ</t>
    </rPh>
    <phoneticPr fontId="4"/>
  </si>
  <si>
    <t>状態</t>
    <rPh sb="0" eb="2">
      <t>ジョウタイ</t>
    </rPh>
    <phoneticPr fontId="4"/>
  </si>
  <si>
    <t>前回定期点検時
との比較</t>
    <rPh sb="0" eb="2">
      <t>ゼンカイ</t>
    </rPh>
    <rPh sb="6" eb="7">
      <t>ジ</t>
    </rPh>
    <rPh sb="10" eb="12">
      <t>ヒカク</t>
    </rPh>
    <phoneticPr fontId="4"/>
  </si>
  <si>
    <t>変状区分</t>
    <rPh sb="0" eb="2">
      <t>ヘンジョウ</t>
    </rPh>
    <rPh sb="2" eb="4">
      <t>クブン</t>
    </rPh>
    <phoneticPr fontId="4"/>
  </si>
  <si>
    <t>部位区分</t>
    <rPh sb="0" eb="2">
      <t>ブイ</t>
    </rPh>
    <rPh sb="2" eb="4">
      <t>クブン</t>
    </rPh>
    <phoneticPr fontId="8"/>
  </si>
  <si>
    <t>対象箇所</t>
    <rPh sb="0" eb="2">
      <t>タイショウ</t>
    </rPh>
    <rPh sb="2" eb="4">
      <t>カショ</t>
    </rPh>
    <phoneticPr fontId="8"/>
  </si>
  <si>
    <t>対応方針
・
特記事項</t>
    <rPh sb="0" eb="2">
      <t>タイオウ</t>
    </rPh>
    <rPh sb="2" eb="4">
      <t>ホウシン</t>
    </rPh>
    <rPh sb="7" eb="9">
      <t>トッキ</t>
    </rPh>
    <rPh sb="9" eb="11">
      <t>ジコウ</t>
    </rPh>
    <phoneticPr fontId="4"/>
  </si>
  <si>
    <t>措置履歴</t>
    <rPh sb="0" eb="2">
      <t>ソチ</t>
    </rPh>
    <rPh sb="2" eb="4">
      <t>リレキ</t>
    </rPh>
    <phoneticPr fontId="4"/>
  </si>
  <si>
    <t>変  状  の  内  容</t>
    <rPh sb="0" eb="1">
      <t>ヘン</t>
    </rPh>
    <rPh sb="3" eb="4">
      <t>ジョウ</t>
    </rPh>
    <rPh sb="9" eb="10">
      <t>ウチ</t>
    </rPh>
    <rPh sb="12" eb="13">
      <t>カタチ</t>
    </rPh>
    <phoneticPr fontId="4"/>
  </si>
  <si>
    <t>変状部位</t>
    <rPh sb="0" eb="2">
      <t>ヘンジョウ</t>
    </rPh>
    <rPh sb="2" eb="4">
      <t>ブイ</t>
    </rPh>
    <phoneticPr fontId="4"/>
  </si>
  <si>
    <t>距離
（m）</t>
    <rPh sb="0" eb="2">
      <t>キョリ</t>
    </rPh>
    <phoneticPr fontId="4"/>
  </si>
  <si>
    <t>変状
番号</t>
    <rPh sb="0" eb="2">
      <t>ヘンジョウ</t>
    </rPh>
    <rPh sb="3" eb="5">
      <t>バンゴウ</t>
    </rPh>
    <phoneticPr fontId="4"/>
  </si>
  <si>
    <t>異常の発生範囲の規模</t>
    <rPh sb="0" eb="2">
      <t>イジョウ</t>
    </rPh>
    <rPh sb="3" eb="5">
      <t>ハッセイ</t>
    </rPh>
    <rPh sb="5" eb="7">
      <t>ハンイ</t>
    </rPh>
    <rPh sb="8" eb="10">
      <t>キボ</t>
    </rPh>
    <phoneticPr fontId="4"/>
  </si>
  <si>
    <t>異常種類</t>
    <rPh sb="0" eb="2">
      <t>イジョウ</t>
    </rPh>
    <rPh sb="2" eb="4">
      <t>シュルイ</t>
    </rPh>
    <phoneticPr fontId="4"/>
  </si>
  <si>
    <t>異　常  の  内　容</t>
    <rPh sb="0" eb="1">
      <t>イ</t>
    </rPh>
    <rPh sb="2" eb="3">
      <t>ツネ</t>
    </rPh>
    <rPh sb="8" eb="9">
      <t>ナイ</t>
    </rPh>
    <rPh sb="10" eb="11">
      <t>カタチ</t>
    </rPh>
    <phoneticPr fontId="4"/>
  </si>
  <si>
    <t>異常部位</t>
    <rPh sb="0" eb="2">
      <t>イジョウ</t>
    </rPh>
    <rPh sb="2" eb="4">
      <t>ブイ</t>
    </rPh>
    <phoneticPr fontId="4"/>
  </si>
  <si>
    <t>異常
番号</t>
    <rPh sb="0" eb="2">
      <t>イジョウ</t>
    </rPh>
    <rPh sb="3" eb="5">
      <t>バンゴウ</t>
    </rPh>
    <phoneticPr fontId="4"/>
  </si>
  <si>
    <t>フリガナ</t>
    <phoneticPr fontId="4"/>
  </si>
  <si>
    <t>判定区分</t>
    <rPh sb="0" eb="2">
      <t>ハンテイ</t>
    </rPh>
    <rPh sb="2" eb="4">
      <t>クブン</t>
    </rPh>
    <phoneticPr fontId="8"/>
  </si>
  <si>
    <t>判定区分毎の変状数</t>
    <rPh sb="0" eb="2">
      <t>ハンテイ</t>
    </rPh>
    <rPh sb="2" eb="4">
      <t>クブン</t>
    </rPh>
    <rPh sb="4" eb="5">
      <t>ゴト</t>
    </rPh>
    <rPh sb="6" eb="8">
      <t>ヘンジョウ</t>
    </rPh>
    <rPh sb="8" eb="9">
      <t>スウ</t>
    </rPh>
    <phoneticPr fontId="8"/>
  </si>
  <si>
    <t>計</t>
    <rPh sb="0" eb="1">
      <t>ケイ</t>
    </rPh>
    <phoneticPr fontId="8"/>
  </si>
  <si>
    <t>変状の発生規模合計(㎡)</t>
    <rPh sb="0" eb="2">
      <t>ヘンジョウ</t>
    </rPh>
    <rPh sb="3" eb="5">
      <t>ハッセイ</t>
    </rPh>
    <rPh sb="5" eb="7">
      <t>キボ</t>
    </rPh>
    <rPh sb="7" eb="9">
      <t>ゴウケイ</t>
    </rPh>
    <phoneticPr fontId="8"/>
  </si>
  <si>
    <t>集計
・
判定
・
診断</t>
    <rPh sb="0" eb="2">
      <t>シュウケイ</t>
    </rPh>
    <rPh sb="5" eb="7">
      <t>ハンテイ</t>
    </rPh>
    <rPh sb="10" eb="12">
      <t>シンダン</t>
    </rPh>
    <phoneticPr fontId="8"/>
  </si>
  <si>
    <t>対策区分毎の
変状の有無</t>
    <rPh sb="0" eb="2">
      <t>タイサク</t>
    </rPh>
    <rPh sb="2" eb="4">
      <t>クブン</t>
    </rPh>
    <rPh sb="4" eb="5">
      <t>ゴト</t>
    </rPh>
    <rPh sb="7" eb="9">
      <t>ヘンジョウ</t>
    </rPh>
    <rPh sb="10" eb="12">
      <t>ウム</t>
    </rPh>
    <phoneticPr fontId="8"/>
  </si>
  <si>
    <t>スパン番号</t>
    <rPh sb="3" eb="5">
      <t>バンゴウ</t>
    </rPh>
    <phoneticPr fontId="8"/>
  </si>
  <si>
    <t>スパン別変状展開図</t>
    <rPh sb="3" eb="4">
      <t>ベツ</t>
    </rPh>
    <rPh sb="4" eb="5">
      <t>ヘン</t>
    </rPh>
    <rPh sb="5" eb="6">
      <t>ジョウ</t>
    </rPh>
    <rPh sb="6" eb="9">
      <t>テンカイズ</t>
    </rPh>
    <phoneticPr fontId="8"/>
  </si>
  <si>
    <t>定期点検年月日</t>
    <rPh sb="4" eb="7">
      <t>ネンガッピ</t>
    </rPh>
    <phoneticPr fontId="4"/>
  </si>
  <si>
    <t>対策区分の
判定</t>
    <rPh sb="0" eb="2">
      <t>タイサク</t>
    </rPh>
    <rPh sb="2" eb="4">
      <t>クブン</t>
    </rPh>
    <rPh sb="6" eb="8">
      <t>ハンテイ</t>
    </rPh>
    <phoneticPr fontId="8"/>
  </si>
  <si>
    <t>対応策</t>
    <rPh sb="0" eb="3">
      <t>タイオウサク</t>
    </rPh>
    <phoneticPr fontId="4"/>
  </si>
  <si>
    <t>不可能な理由</t>
    <rPh sb="0" eb="3">
      <t>フカノウ</t>
    </rPh>
    <rPh sb="4" eb="6">
      <t>リユウ</t>
    </rPh>
    <phoneticPr fontId="4"/>
  </si>
  <si>
    <t>対象箇所</t>
    <rPh sb="0" eb="2">
      <t>タイショウ</t>
    </rPh>
    <rPh sb="2" eb="4">
      <t>カショ</t>
    </rPh>
    <phoneticPr fontId="4"/>
  </si>
  <si>
    <t>覆工スパン
番号</t>
    <rPh sb="0" eb="2">
      <t>フッコウ</t>
    </rPh>
    <rPh sb="6" eb="8">
      <t>バンゴウ</t>
    </rPh>
    <phoneticPr fontId="4"/>
  </si>
  <si>
    <t>名　称</t>
    <rPh sb="0" eb="1">
      <t>ナ</t>
    </rPh>
    <rPh sb="2" eb="3">
      <t>ショウ</t>
    </rPh>
    <phoneticPr fontId="4"/>
  </si>
  <si>
    <t>路 線 名</t>
    <rPh sb="0" eb="1">
      <t>ミチ</t>
    </rPh>
    <rPh sb="2" eb="3">
      <t>セン</t>
    </rPh>
    <rPh sb="4" eb="5">
      <t>メイ</t>
    </rPh>
    <phoneticPr fontId="4"/>
  </si>
  <si>
    <t>メモ</t>
    <phoneticPr fontId="24"/>
  </si>
  <si>
    <t>メモ</t>
    <phoneticPr fontId="24"/>
  </si>
  <si>
    <t>異常の種類</t>
    <rPh sb="0" eb="2">
      <t>イジョウ</t>
    </rPh>
    <rPh sb="3" eb="5">
      <t>シュルイ</t>
    </rPh>
    <phoneticPr fontId="24"/>
  </si>
  <si>
    <t>部位区分</t>
    <rPh sb="0" eb="2">
      <t>ブイ</t>
    </rPh>
    <rPh sb="2" eb="4">
      <t>クブン</t>
    </rPh>
    <phoneticPr fontId="24"/>
  </si>
  <si>
    <t>対象箇所</t>
    <rPh sb="0" eb="2">
      <t>タイショウ</t>
    </rPh>
    <rPh sb="2" eb="4">
      <t>カショ</t>
    </rPh>
    <phoneticPr fontId="24"/>
  </si>
  <si>
    <t>異常番号</t>
    <rPh sb="0" eb="2">
      <t>イジョウ</t>
    </rPh>
    <rPh sb="2" eb="4">
      <t>バンゴウ</t>
    </rPh>
    <phoneticPr fontId="24"/>
  </si>
  <si>
    <t>覆工スパン番号</t>
    <rPh sb="0" eb="2">
      <t>フッコウ</t>
    </rPh>
    <rPh sb="5" eb="7">
      <t>バンゴウ</t>
    </rPh>
    <phoneticPr fontId="24"/>
  </si>
  <si>
    <t>定期点検年月日</t>
    <rPh sb="0" eb="2">
      <t>テイキ</t>
    </rPh>
    <rPh sb="2" eb="4">
      <t>テンケン</t>
    </rPh>
    <rPh sb="4" eb="7">
      <t>ネンガッピ</t>
    </rPh>
    <phoneticPr fontId="8"/>
  </si>
  <si>
    <t>通話型通報設備</t>
    <rPh sb="0" eb="2">
      <t>ツウワ</t>
    </rPh>
    <rPh sb="2" eb="3">
      <t>ガタ</t>
    </rPh>
    <rPh sb="3" eb="5">
      <t>ツウホウ</t>
    </rPh>
    <rPh sb="5" eb="7">
      <t>セツビ</t>
    </rPh>
    <phoneticPr fontId="4"/>
  </si>
  <si>
    <t>消火栓設備</t>
    <rPh sb="0" eb="1">
      <t>ケ</t>
    </rPh>
    <rPh sb="1" eb="2">
      <t>ヒ</t>
    </rPh>
    <rPh sb="2" eb="3">
      <t>セン</t>
    </rPh>
    <rPh sb="3" eb="5">
      <t>セツビ</t>
    </rPh>
    <phoneticPr fontId="4"/>
  </si>
  <si>
    <t>誘導表示設備</t>
    <rPh sb="0" eb="2">
      <t>ユウドウ</t>
    </rPh>
    <rPh sb="2" eb="4">
      <t>ヒョウジ</t>
    </rPh>
    <rPh sb="4" eb="6">
      <t>セツビ</t>
    </rPh>
    <phoneticPr fontId="4"/>
  </si>
  <si>
    <t>給水栓設備</t>
    <rPh sb="0" eb="1">
      <t>キュウ</t>
    </rPh>
    <rPh sb="1" eb="2">
      <t>ミズ</t>
    </rPh>
    <rPh sb="2" eb="3">
      <t>セン</t>
    </rPh>
    <rPh sb="3" eb="5">
      <t>セツビ</t>
    </rPh>
    <phoneticPr fontId="4"/>
  </si>
  <si>
    <t>監視設備</t>
    <rPh sb="0" eb="2">
      <t>カンシ</t>
    </rPh>
    <rPh sb="2" eb="4">
      <t>セツビ</t>
    </rPh>
    <phoneticPr fontId="4"/>
  </si>
  <si>
    <t>定期点検結果</t>
    <rPh sb="4" eb="6">
      <t>ケッカ</t>
    </rPh>
    <phoneticPr fontId="4"/>
  </si>
  <si>
    <t>異常判定区分</t>
    <rPh sb="0" eb="2">
      <t>イジョウ</t>
    </rPh>
    <rPh sb="2" eb="4">
      <t>ハンテイ</t>
    </rPh>
    <rPh sb="4" eb="6">
      <t>クブン</t>
    </rPh>
    <phoneticPr fontId="24"/>
  </si>
  <si>
    <t>予備発電設備</t>
    <rPh sb="0" eb="2">
      <t>ヨビ</t>
    </rPh>
    <rPh sb="2" eb="4">
      <t>ハツデン</t>
    </rPh>
    <rPh sb="4" eb="6">
      <t>セツビ</t>
    </rPh>
    <phoneticPr fontId="9"/>
  </si>
  <si>
    <t>非常用施設
関連設備</t>
    <rPh sb="0" eb="3">
      <t>ヒジョウヨウ</t>
    </rPh>
    <rPh sb="3" eb="5">
      <t>シセツ</t>
    </rPh>
    <rPh sb="6" eb="8">
      <t>カンレン</t>
    </rPh>
    <rPh sb="8" eb="10">
      <t>セツビ</t>
    </rPh>
    <phoneticPr fontId="8"/>
  </si>
  <si>
    <t>※1　トンネル本体工の変状数は、材質劣化、漏水に起因するものは変状単位で、外力に起因するものはスパン単位で計上すること。</t>
    <phoneticPr fontId="8"/>
  </si>
  <si>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</si>
  <si>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4"/>
  </si>
  <si>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4"/>
  </si>
  <si>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4"/>
  </si>
  <si>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4"/>
  </si>
  <si>
    <t>※　応急措置を実施した場合は、その実施状況が分かる写真を添付すること。</t>
    <rPh sb="4" eb="6">
      <t>ソチ</t>
    </rPh>
    <phoneticPr fontId="9"/>
  </si>
  <si>
    <t>定期点検年月日</t>
    <rPh sb="0" eb="2">
      <t>テイキ</t>
    </rPh>
    <rPh sb="2" eb="4">
      <t>テンケン</t>
    </rPh>
    <rPh sb="4" eb="7">
      <t>ネンガッピ</t>
    </rPh>
    <phoneticPr fontId="24"/>
  </si>
  <si>
    <t>定期点検業者</t>
    <rPh sb="0" eb="2">
      <t>テイキ</t>
    </rPh>
    <rPh sb="2" eb="4">
      <t>テンケン</t>
    </rPh>
    <rPh sb="4" eb="6">
      <t>ギョウシャ</t>
    </rPh>
    <phoneticPr fontId="8"/>
  </si>
  <si>
    <t>定期点検者名</t>
    <rPh sb="0" eb="2">
      <t>テイキ</t>
    </rPh>
    <rPh sb="2" eb="4">
      <t>テンケン</t>
    </rPh>
    <rPh sb="4" eb="5">
      <t>シャ</t>
    </rPh>
    <rPh sb="5" eb="6">
      <t>メイ</t>
    </rPh>
    <phoneticPr fontId="8"/>
  </si>
  <si>
    <t>定期点検業者</t>
    <phoneticPr fontId="9"/>
  </si>
  <si>
    <t>定期点検者名</t>
    <phoneticPr fontId="9"/>
  </si>
  <si>
    <t>定期点検業者</t>
    <rPh sb="4" eb="6">
      <t>ギョウシャ</t>
    </rPh>
    <phoneticPr fontId="4"/>
  </si>
  <si>
    <t>定期点検者名</t>
    <rPh sb="4" eb="5">
      <t>シャ</t>
    </rPh>
    <rPh sb="5" eb="6">
      <t>メイ</t>
    </rPh>
    <phoneticPr fontId="4"/>
  </si>
  <si>
    <t>定期点検年月日</t>
    <rPh sb="4" eb="7">
      <t>ネンガッピ</t>
    </rPh>
    <phoneticPr fontId="21"/>
  </si>
  <si>
    <t>応急措置の内容</t>
    <rPh sb="0" eb="2">
      <t>オウキュウ</t>
    </rPh>
    <rPh sb="2" eb="4">
      <t>ソチ</t>
    </rPh>
    <rPh sb="5" eb="7">
      <t>ナイヨウ</t>
    </rPh>
    <phoneticPr fontId="4"/>
  </si>
  <si>
    <t>健全性</t>
    <rPh sb="0" eb="2">
      <t>ケンゼン</t>
    </rPh>
    <rPh sb="2" eb="3">
      <t>セイ</t>
    </rPh>
    <phoneticPr fontId="8"/>
  </si>
  <si>
    <t>定期点検業者</t>
    <rPh sb="0" eb="2">
      <t>テイキ</t>
    </rPh>
    <rPh sb="2" eb="4">
      <t>テンケン</t>
    </rPh>
    <rPh sb="4" eb="6">
      <t>ギョウシャ</t>
    </rPh>
    <phoneticPr fontId="24"/>
  </si>
  <si>
    <t>定期点検者名</t>
    <rPh sb="0" eb="2">
      <t>テイキ</t>
    </rPh>
    <rPh sb="2" eb="4">
      <t>テンケン</t>
    </rPh>
    <rPh sb="4" eb="5">
      <t>シャ</t>
    </rPh>
    <rPh sb="5" eb="6">
      <t>メイ</t>
    </rPh>
    <phoneticPr fontId="24"/>
  </si>
  <si>
    <t>応急措置の
実施状況</t>
    <rPh sb="0" eb="2">
      <t>オウキュウ</t>
    </rPh>
    <rPh sb="2" eb="4">
      <t>ソチ</t>
    </rPh>
    <rPh sb="6" eb="8">
      <t>ジッシ</t>
    </rPh>
    <rPh sb="8" eb="10">
      <t>ジョウキョウ</t>
    </rPh>
    <phoneticPr fontId="4"/>
  </si>
  <si>
    <t>今回定期点検結果</t>
    <rPh sb="0" eb="2">
      <t>コンカイ</t>
    </rPh>
    <rPh sb="6" eb="8">
      <t>ケッカ</t>
    </rPh>
    <phoneticPr fontId="4"/>
  </si>
  <si>
    <t>措置の実施状況</t>
    <rPh sb="0" eb="2">
      <t>ソチ</t>
    </rPh>
    <rPh sb="3" eb="5">
      <t>ジッシ</t>
    </rPh>
    <rPh sb="5" eb="7">
      <t>ジョウキョウ</t>
    </rPh>
    <phoneticPr fontId="4"/>
  </si>
  <si>
    <t>応急措置前</t>
    <rPh sb="0" eb="2">
      <t>オウキュウ</t>
    </rPh>
    <rPh sb="2" eb="4">
      <t>ソチ</t>
    </rPh>
    <rPh sb="4" eb="5">
      <t>マエ</t>
    </rPh>
    <phoneticPr fontId="4"/>
  </si>
  <si>
    <t>応急措置後</t>
    <rPh sb="0" eb="2">
      <t>オウキュウ</t>
    </rPh>
    <rPh sb="2" eb="4">
      <t>ソチ</t>
    </rPh>
    <rPh sb="4" eb="5">
      <t>ゴ</t>
    </rPh>
    <phoneticPr fontId="4"/>
  </si>
  <si>
    <t>✕</t>
    <phoneticPr fontId="9"/>
  </si>
  <si>
    <t>調査方針</t>
    <rPh sb="2" eb="4">
      <t>ホウシン</t>
    </rPh>
    <phoneticPr fontId="4"/>
  </si>
  <si>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8"/>
  </si>
  <si>
    <t>調査の
要否</t>
    <rPh sb="0" eb="2">
      <t>チョウサ</t>
    </rPh>
    <rPh sb="4" eb="6">
      <t>ヨウヒ</t>
    </rPh>
    <phoneticPr fontId="4"/>
  </si>
  <si>
    <t>措置の
要否</t>
    <rPh sb="0" eb="2">
      <t>ソチ</t>
    </rPh>
    <rPh sb="4" eb="6">
      <t>ヨウヒ</t>
    </rPh>
    <phoneticPr fontId="4"/>
  </si>
  <si>
    <t>対策区分</t>
    <phoneticPr fontId="9"/>
  </si>
  <si>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8"/>
  </si>
  <si>
    <t>※　応急措置を実施しないで判定した変状の対策区分は、対策区分の応急措置後の欄に記入すること。</t>
    <rPh sb="37" eb="38">
      <t>ラン</t>
    </rPh>
    <rPh sb="39" eb="41">
      <t>キニュウ</t>
    </rPh>
    <phoneticPr fontId="9"/>
  </si>
  <si>
    <t>異常判定区分</t>
    <rPh sb="0" eb="2">
      <t>イジョウ</t>
    </rPh>
    <rPh sb="2" eb="4">
      <t>ハンテイ</t>
    </rPh>
    <rPh sb="4" eb="6">
      <t>クブン</t>
    </rPh>
    <phoneticPr fontId="4"/>
  </si>
  <si>
    <t>結果</t>
    <rPh sb="0" eb="2">
      <t>ケッカ</t>
    </rPh>
    <phoneticPr fontId="8"/>
  </si>
  <si>
    <t>内容</t>
    <rPh sb="0" eb="2">
      <t>ナイヨウ</t>
    </rPh>
    <phoneticPr fontId="8"/>
  </si>
  <si>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9"/>
  </si>
  <si>
    <t>状態の把握の内容</t>
    <rPh sb="0" eb="2">
      <t>ジョウタイ</t>
    </rPh>
    <rPh sb="3" eb="5">
      <t>ハアク</t>
    </rPh>
    <rPh sb="6" eb="8">
      <t>ナイヨウ</t>
    </rPh>
    <phoneticPr fontId="8"/>
  </si>
  <si>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8"/>
  </si>
  <si>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9"/>
  </si>
  <si>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24"/>
  </si>
  <si>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4"/>
  </si>
  <si>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8"/>
  </si>
  <si>
    <r>
      <t xml:space="preserve">◯
</t>
    </r>
    <r>
      <rPr>
        <sz val="9"/>
        <rFont val="HGSｺﾞｼｯｸM"/>
        <family val="3"/>
        <charset val="128"/>
      </rPr>
      <t>（応急措置後）</t>
    </r>
    <phoneticPr fontId="9"/>
  </si>
  <si>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8"/>
  </si>
  <si>
    <t>対策履歴</t>
    <rPh sb="0" eb="2">
      <t>タイサク</t>
    </rPh>
    <rPh sb="2" eb="4">
      <t>リレキ</t>
    </rPh>
    <phoneticPr fontId="4"/>
  </si>
  <si>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24"/>
  </si>
  <si>
    <r>
      <t xml:space="preserve">外力 </t>
    </r>
    <r>
      <rPr>
        <vertAlign val="superscript"/>
        <sz val="9"/>
        <rFont val="HGSｺﾞｼｯｸM"/>
        <family val="3"/>
        <charset val="128"/>
      </rPr>
      <t>注2</t>
    </r>
    <rPh sb="0" eb="2">
      <t>ガイリョク</t>
    </rPh>
    <rPh sb="3" eb="4">
      <t>チュウ</t>
    </rPh>
    <phoneticPr fontId="24"/>
  </si>
  <si>
    <t>年月日</t>
    <rPh sb="0" eb="2">
      <t>ネンゲツ</t>
    </rPh>
    <rPh sb="2" eb="3">
      <t>ニチ</t>
    </rPh>
    <phoneticPr fontId="8"/>
  </si>
  <si>
    <t>ｽﾊﾟﾝ長（ｍ）</t>
    <phoneticPr fontId="24"/>
  </si>
  <si>
    <t>管理者名</t>
    <rPh sb="0" eb="3">
      <t>カンリシャ</t>
    </rPh>
    <rPh sb="3" eb="4">
      <t>メイ</t>
    </rPh>
    <phoneticPr fontId="4"/>
  </si>
  <si>
    <t>定期点検業者</t>
    <rPh sb="0" eb="2">
      <t>テイキ</t>
    </rPh>
    <rPh sb="2" eb="4">
      <t>テンケン</t>
    </rPh>
    <rPh sb="4" eb="6">
      <t>ギョウシャ</t>
    </rPh>
    <phoneticPr fontId="4"/>
  </si>
  <si>
    <t>定期点検者名</t>
    <phoneticPr fontId="9"/>
  </si>
  <si>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4"/>
  </si>
  <si>
    <t>覆工ｽﾊﾟﾝ
番号</t>
    <rPh sb="0" eb="2">
      <t>フッコウ</t>
    </rPh>
    <rPh sb="7" eb="9">
      <t>バンゴウ</t>
    </rPh>
    <phoneticPr fontId="8"/>
  </si>
  <si>
    <t>ｽﾊﾟﾝ
長
(m)</t>
    <rPh sb="5" eb="6">
      <t xml:space="preserve">
</t>
    </rPh>
    <phoneticPr fontId="8"/>
  </si>
  <si>
    <t>覆工スパン毎の
健全性の診断</t>
    <rPh sb="0" eb="2">
      <t>フッコウ</t>
    </rPh>
    <rPh sb="5" eb="6">
      <t>ゴト</t>
    </rPh>
    <rPh sb="8" eb="11">
      <t>ケンゼンセイ</t>
    </rPh>
    <rPh sb="12" eb="14">
      <t>シンダン</t>
    </rPh>
    <phoneticPr fontId="8"/>
  </si>
  <si>
    <t>判定区分変換</t>
    <rPh sb="0" eb="2">
      <t>ハンテイ</t>
    </rPh>
    <rPh sb="2" eb="4">
      <t>クブン</t>
    </rPh>
    <rPh sb="4" eb="6">
      <t>ヘンカン</t>
    </rPh>
    <phoneticPr fontId="8"/>
  </si>
  <si>
    <t>覆工スパン長(m)</t>
    <rPh sb="0" eb="2">
      <t>フッコウ</t>
    </rPh>
    <rPh sb="5" eb="6">
      <t>チョウ</t>
    </rPh>
    <phoneticPr fontId="8"/>
  </si>
  <si>
    <t>健全性</t>
    <rPh sb="0" eb="3">
      <t>ケンゼンセイ</t>
    </rPh>
    <phoneticPr fontId="8"/>
  </si>
  <si>
    <t>←最大値</t>
    <rPh sb="1" eb="4">
      <t>サイダイチ</t>
    </rPh>
    <phoneticPr fontId="8"/>
  </si>
  <si>
    <t>様式E-1リンク用→</t>
    <rPh sb="0" eb="2">
      <t>ヨウシキ</t>
    </rPh>
    <rPh sb="8" eb="9">
      <t>ヨウ</t>
    </rPh>
    <phoneticPr fontId="8"/>
  </si>
  <si>
    <t>変状数集計</t>
    <rPh sb="0" eb="2">
      <t>ヘンジョウ</t>
    </rPh>
    <rPh sb="2" eb="3">
      <t>スウ</t>
    </rPh>
    <rPh sb="3" eb="5">
      <t>シュウケイ</t>
    </rPh>
    <phoneticPr fontId="8"/>
  </si>
  <si>
    <t>変状規模集計</t>
    <rPh sb="0" eb="2">
      <t>ヘンジョウ</t>
    </rPh>
    <rPh sb="2" eb="4">
      <t>キボ</t>
    </rPh>
    <rPh sb="4" eb="6">
      <t>シュウケイ</t>
    </rPh>
    <phoneticPr fontId="8"/>
  </si>
  <si>
    <t>対策区分毎の変状数</t>
    <rPh sb="0" eb="2">
      <t>タイサク</t>
    </rPh>
    <rPh sb="2" eb="4">
      <t>クブン</t>
    </rPh>
    <rPh sb="4" eb="5">
      <t>ゴト</t>
    </rPh>
    <rPh sb="6" eb="8">
      <t>ヘンジョウ</t>
    </rPh>
    <rPh sb="8" eb="9">
      <t>スウ</t>
    </rPh>
    <phoneticPr fontId="8"/>
  </si>
  <si>
    <t>健全性の判定区分毎の変状数</t>
    <rPh sb="0" eb="3">
      <t>ケンゼンセイ</t>
    </rPh>
    <rPh sb="4" eb="6">
      <t>ハンテイ</t>
    </rPh>
    <rPh sb="6" eb="8">
      <t>クブン</t>
    </rPh>
    <rPh sb="8" eb="9">
      <t>ゴト</t>
    </rPh>
    <rPh sb="10" eb="12">
      <t>ヘンジョウ</t>
    </rPh>
    <rPh sb="12" eb="13">
      <t>スウ</t>
    </rPh>
    <phoneticPr fontId="8"/>
  </si>
  <si>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8"/>
  </si>
  <si>
    <t>外力※１</t>
    <rPh sb="0" eb="2">
      <t>ガイリョク</t>
    </rPh>
    <phoneticPr fontId="8"/>
  </si>
  <si>
    <t>Ⅳ</t>
    <phoneticPr fontId="4"/>
  </si>
  <si>
    <t>Ⅲ</t>
    <phoneticPr fontId="4"/>
  </si>
  <si>
    <t>Ⅱa</t>
    <phoneticPr fontId="4"/>
  </si>
  <si>
    <t>Ⅱb</t>
    <phoneticPr fontId="4"/>
  </si>
  <si>
    <t>Ⅱ</t>
    <phoneticPr fontId="4"/>
  </si>
  <si>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4"/>
  </si>
  <si>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4"/>
  </si>
  <si>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24"/>
  </si>
  <si>
    <t>■トンネル台帳  トンネル諸元、非常用施設諸元　【様式A-1】</t>
    <rPh sb="5" eb="7">
      <t>ダイチョウ</t>
    </rPh>
    <rPh sb="25" eb="27">
      <t>ヨウシキ</t>
    </rPh>
    <phoneticPr fontId="4"/>
  </si>
  <si>
    <t>■トンネル台帳 　トンネル情報一覧表　【様式A-2】</t>
    <rPh sb="5" eb="7">
      <t>ダイチョウ</t>
    </rPh>
    <rPh sb="13" eb="15">
      <t>ジョウホウ</t>
    </rPh>
    <rPh sb="15" eb="17">
      <t>イチラン</t>
    </rPh>
    <rPh sb="17" eb="18">
      <t>ヒョウ</t>
    </rPh>
    <rPh sb="20" eb="22">
      <t>ヨウシキ</t>
    </rPh>
    <phoneticPr fontId="4"/>
  </si>
  <si>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4"/>
  </si>
  <si>
    <t>■定期点検記録様式　定期点検結果総括表（トンネル内附属物等の取付状態）　【様式C-1-2】</t>
    <rPh sb="14" eb="15">
      <t>ムスビ</t>
    </rPh>
    <rPh sb="15" eb="16">
      <t>ハタシ</t>
    </rPh>
    <rPh sb="28" eb="29">
      <t>トウ</t>
    </rPh>
    <rPh sb="37" eb="39">
      <t>ヨウシキ</t>
    </rPh>
    <phoneticPr fontId="4"/>
  </si>
  <si>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4"/>
  </si>
  <si>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</si>
  <si>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4"/>
  </si>
  <si>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4"/>
  </si>
  <si>
    <t>対象箇所</t>
    <rPh sb="0" eb="2">
      <t>タイショウ</t>
    </rPh>
    <rPh sb="2" eb="4">
      <t>カショ</t>
    </rPh>
    <phoneticPr fontId="9"/>
  </si>
  <si>
    <t>内装板</t>
    <rPh sb="0" eb="2">
      <t>ナイソウ</t>
    </rPh>
    <rPh sb="2" eb="3">
      <t>イタ</t>
    </rPh>
    <phoneticPr fontId="9"/>
  </si>
  <si>
    <t>天井板</t>
    <rPh sb="0" eb="2">
      <t>テンジョウ</t>
    </rPh>
    <rPh sb="2" eb="3">
      <t>バン</t>
    </rPh>
    <phoneticPr fontId="9"/>
  </si>
  <si>
    <t>路面</t>
    <rPh sb="0" eb="2">
      <t>ロメン</t>
    </rPh>
    <phoneticPr fontId="9"/>
  </si>
  <si>
    <t>材質劣化</t>
    <rPh sb="0" eb="4">
      <t>ザイシツレッカ</t>
    </rPh>
    <phoneticPr fontId="9"/>
  </si>
  <si>
    <t>漏水</t>
    <rPh sb="0" eb="2">
      <t>ロウスイ</t>
    </rPh>
    <phoneticPr fontId="9"/>
  </si>
  <si>
    <t>有</t>
    <rPh sb="0" eb="1">
      <t>アリ</t>
    </rPh>
    <phoneticPr fontId="9"/>
  </si>
  <si>
    <t>圧ざ</t>
    <rPh sb="0" eb="1">
      <t>アツ</t>
    </rPh>
    <phoneticPr fontId="9"/>
  </si>
  <si>
    <t>ひび割れ</t>
    <rPh sb="2" eb="3">
      <t>ワ</t>
    </rPh>
    <phoneticPr fontId="9"/>
  </si>
  <si>
    <t>沈下</t>
    <rPh sb="0" eb="2">
      <t>チンカ</t>
    </rPh>
    <phoneticPr fontId="9"/>
  </si>
  <si>
    <t>その他</t>
    <rPh sb="2" eb="3">
      <t>タ</t>
    </rPh>
    <phoneticPr fontId="9"/>
  </si>
  <si>
    <t>漏水</t>
    <rPh sb="0" eb="2">
      <t>ロウスイ</t>
    </rPh>
    <phoneticPr fontId="9"/>
  </si>
  <si>
    <t>滞水</t>
    <rPh sb="0" eb="2">
      <t>タイスイ</t>
    </rPh>
    <phoneticPr fontId="9"/>
  </si>
  <si>
    <t>土砂流出</t>
    <rPh sb="0" eb="4">
      <t>ドシャリュウシュツ</t>
    </rPh>
    <phoneticPr fontId="9"/>
  </si>
  <si>
    <t>外力</t>
    <rPh sb="0" eb="2">
      <t>ガイリョク</t>
    </rPh>
    <phoneticPr fontId="9"/>
  </si>
  <si>
    <t>Ⅰ</t>
    <phoneticPr fontId="9"/>
  </si>
  <si>
    <t>Ⅱa</t>
    <phoneticPr fontId="9"/>
  </si>
  <si>
    <t>Ⅱb</t>
    <phoneticPr fontId="9"/>
  </si>
  <si>
    <t>Ⅲ</t>
    <phoneticPr fontId="9"/>
  </si>
  <si>
    <t>Ⅳ</t>
    <phoneticPr fontId="9"/>
  </si>
  <si>
    <t>Ⅱ</t>
    <phoneticPr fontId="9"/>
  </si>
  <si>
    <t>鋼材腐食</t>
    <rPh sb="0" eb="4">
      <t>コウザイフショク</t>
    </rPh>
    <phoneticPr fontId="9"/>
  </si>
  <si>
    <t>つらら,側氷</t>
    <rPh sb="4" eb="5">
      <t>ソク</t>
    </rPh>
    <rPh sb="5" eb="6">
      <t>コオリ</t>
    </rPh>
    <phoneticPr fontId="9"/>
  </si>
  <si>
    <t>側壁</t>
    <rPh sb="0" eb="2">
      <t>ソクヘキ</t>
    </rPh>
    <phoneticPr fontId="9"/>
  </si>
  <si>
    <t>車道側</t>
    <rPh sb="0" eb="2">
      <t>シャドウ</t>
    </rPh>
    <rPh sb="2" eb="3">
      <t>ガワ</t>
    </rPh>
    <phoneticPr fontId="9"/>
  </si>
  <si>
    <t>ダクト側</t>
    <rPh sb="3" eb="4">
      <t>ガワ</t>
    </rPh>
    <phoneticPr fontId="9"/>
  </si>
  <si>
    <t>車道</t>
    <rPh sb="0" eb="2">
      <t>シャドウ</t>
    </rPh>
    <phoneticPr fontId="9"/>
  </si>
  <si>
    <t>歩道</t>
    <rPh sb="0" eb="2">
      <t>ホドウ</t>
    </rPh>
    <phoneticPr fontId="9"/>
  </si>
  <si>
    <t>監査歩路</t>
    <rPh sb="0" eb="2">
      <t>カンサ</t>
    </rPh>
    <rPh sb="2" eb="3">
      <t>ホ</t>
    </rPh>
    <rPh sb="3" eb="4">
      <t>ロ</t>
    </rPh>
    <phoneticPr fontId="9"/>
  </si>
  <si>
    <t>側溝</t>
    <rPh sb="0" eb="2">
      <t>ソッコウ</t>
    </rPh>
    <phoneticPr fontId="9"/>
  </si>
  <si>
    <t>監視員通路</t>
    <rPh sb="0" eb="5">
      <t>カンシインツウロ</t>
    </rPh>
    <phoneticPr fontId="9"/>
  </si>
  <si>
    <t>要</t>
    <rPh sb="0" eb="1">
      <t>ヨウ</t>
    </rPh>
    <phoneticPr fontId="9"/>
  </si>
  <si>
    <t>否</t>
    <rPh sb="0" eb="1">
      <t>ヒ</t>
    </rPh>
    <phoneticPr fontId="9"/>
  </si>
  <si>
    <t>済</t>
    <rPh sb="0" eb="1">
      <t>スミ</t>
    </rPh>
    <phoneticPr fontId="9"/>
  </si>
  <si>
    <t>未</t>
    <rPh sb="0" eb="1">
      <t>ミ</t>
    </rPh>
    <phoneticPr fontId="9"/>
  </si>
  <si>
    <t>継続</t>
    <rPh sb="0" eb="2">
      <t>ケイゾク</t>
    </rPh>
    <phoneticPr fontId="9"/>
  </si>
  <si>
    <t>要監視</t>
    <rPh sb="0" eb="1">
      <t>ヨウ</t>
    </rPh>
    <rPh sb="1" eb="3">
      <t>カンシ</t>
    </rPh>
    <phoneticPr fontId="9"/>
  </si>
  <si>
    <t>要対策</t>
    <rPh sb="0" eb="1">
      <t>ヨウ</t>
    </rPh>
    <rPh sb="1" eb="3">
      <t>タイサク</t>
    </rPh>
    <phoneticPr fontId="9"/>
  </si>
  <si>
    <t>施設の内訳</t>
    <rPh sb="0" eb="2">
      <t>シセツ</t>
    </rPh>
    <rPh sb="3" eb="5">
      <t>ウチワケ</t>
    </rPh>
    <phoneticPr fontId="9"/>
  </si>
  <si>
    <t>部位区分</t>
    <rPh sb="0" eb="2">
      <t>ブイ</t>
    </rPh>
    <rPh sb="2" eb="4">
      <t>クブン</t>
    </rPh>
    <phoneticPr fontId="9"/>
  </si>
  <si>
    <t>異常の種類</t>
    <rPh sb="0" eb="2">
      <t>イジョウ</t>
    </rPh>
    <rPh sb="3" eb="5">
      <t>シュルイ</t>
    </rPh>
    <phoneticPr fontId="9"/>
  </si>
  <si>
    <t>照明施設</t>
    <rPh sb="0" eb="2">
      <t>ショウメイ</t>
    </rPh>
    <rPh sb="2" eb="4">
      <t>シセツ</t>
    </rPh>
    <phoneticPr fontId="9"/>
  </si>
  <si>
    <t>換気施設</t>
    <rPh sb="0" eb="2">
      <t>カンキ</t>
    </rPh>
    <rPh sb="2" eb="4">
      <t>シセツ</t>
    </rPh>
    <phoneticPr fontId="9"/>
  </si>
  <si>
    <t>灯具</t>
    <rPh sb="0" eb="2">
      <t>トウグ</t>
    </rPh>
    <phoneticPr fontId="9"/>
  </si>
  <si>
    <t>ケーブル類</t>
    <rPh sb="4" eb="5">
      <t>ルイ</t>
    </rPh>
    <phoneticPr fontId="9"/>
  </si>
  <si>
    <t>ジェットファン</t>
    <phoneticPr fontId="9"/>
  </si>
  <si>
    <t>VI計</t>
    <rPh sb="2" eb="3">
      <t>ケイ</t>
    </rPh>
    <phoneticPr fontId="9"/>
  </si>
  <si>
    <t>CO計</t>
    <rPh sb="2" eb="3">
      <t>ケイ</t>
    </rPh>
    <phoneticPr fontId="9"/>
  </si>
  <si>
    <t>風向風速計</t>
    <rPh sb="0" eb="2">
      <t>フウコウ</t>
    </rPh>
    <rPh sb="2" eb="5">
      <t>フウソクケイ</t>
    </rPh>
    <phoneticPr fontId="9"/>
  </si>
  <si>
    <t>警報表示版</t>
    <rPh sb="0" eb="2">
      <t>ケイホウ</t>
    </rPh>
    <rPh sb="2" eb="4">
      <t>ヒョウジ</t>
    </rPh>
    <rPh sb="4" eb="5">
      <t>バン</t>
    </rPh>
    <phoneticPr fontId="9"/>
  </si>
  <si>
    <t>点滅灯</t>
    <rPh sb="0" eb="2">
      <t>テンメツ</t>
    </rPh>
    <rPh sb="2" eb="3">
      <t>トウ</t>
    </rPh>
    <phoneticPr fontId="9"/>
  </si>
  <si>
    <t>音信号発生器</t>
    <rPh sb="0" eb="1">
      <t>オト</t>
    </rPh>
    <rPh sb="1" eb="3">
      <t>シンゴウ</t>
    </rPh>
    <rPh sb="3" eb="6">
      <t>ハッセイキ</t>
    </rPh>
    <phoneticPr fontId="9"/>
  </si>
  <si>
    <t>消火器</t>
    <rPh sb="0" eb="3">
      <t>ショウカキ</t>
    </rPh>
    <phoneticPr fontId="9"/>
  </si>
  <si>
    <t>無線通信補助設備</t>
    <rPh sb="0" eb="2">
      <t>ムセン</t>
    </rPh>
    <rPh sb="2" eb="4">
      <t>ツウシン</t>
    </rPh>
    <rPh sb="4" eb="6">
      <t>ホジョ</t>
    </rPh>
    <rPh sb="6" eb="8">
      <t>セツビ</t>
    </rPh>
    <phoneticPr fontId="9"/>
  </si>
  <si>
    <t>標識</t>
    <rPh sb="0" eb="2">
      <t>ヒョウシキ</t>
    </rPh>
    <phoneticPr fontId="9"/>
  </si>
  <si>
    <t>吸音板</t>
    <rPh sb="0" eb="3">
      <t>キュウオンバン</t>
    </rPh>
    <phoneticPr fontId="9"/>
  </si>
  <si>
    <t>附属物本体</t>
    <rPh sb="0" eb="2">
      <t>フゾク</t>
    </rPh>
    <rPh sb="2" eb="3">
      <t>ブツ</t>
    </rPh>
    <rPh sb="3" eb="5">
      <t>ホンタイ</t>
    </rPh>
    <phoneticPr fontId="9"/>
  </si>
  <si>
    <t>ボルト・ﾅｯﾄ・アンカー類</t>
    <rPh sb="12" eb="13">
      <t>ルイ</t>
    </rPh>
    <phoneticPr fontId="9"/>
  </si>
  <si>
    <t>破断</t>
    <rPh sb="0" eb="2">
      <t>ハダン</t>
    </rPh>
    <phoneticPr fontId="9"/>
  </si>
  <si>
    <t>緩み，脱落</t>
    <rPh sb="0" eb="1">
      <t>ユル</t>
    </rPh>
    <rPh sb="3" eb="5">
      <t>ダツラク</t>
    </rPh>
    <phoneticPr fontId="9"/>
  </si>
  <si>
    <t>腐食</t>
    <rPh sb="0" eb="2">
      <t>フショク</t>
    </rPh>
    <phoneticPr fontId="9"/>
  </si>
  <si>
    <t>変形，欠損</t>
    <rPh sb="0" eb="2">
      <t>ヘンケイ</t>
    </rPh>
    <rPh sb="3" eb="5">
      <t>ケッソン</t>
    </rPh>
    <phoneticPr fontId="9"/>
  </si>
  <si>
    <t>がたつき</t>
    <phoneticPr fontId="9"/>
  </si>
  <si>
    <t xml:space="preserve">異常判定区分 </t>
    <rPh sb="0" eb="2">
      <t>イジョウ</t>
    </rPh>
    <rPh sb="2" eb="4">
      <t>ハンテイ</t>
    </rPh>
    <rPh sb="4" eb="6">
      <t>クブン</t>
    </rPh>
    <phoneticPr fontId="9"/>
  </si>
  <si>
    <t>○</t>
    <phoneticPr fontId="9"/>
  </si>
  <si>
    <t>×</t>
    <phoneticPr fontId="9"/>
  </si>
  <si>
    <t>実施有無</t>
    <rPh sb="0" eb="2">
      <t>ジッシ</t>
    </rPh>
    <rPh sb="2" eb="4">
      <t>ウム</t>
    </rPh>
    <phoneticPr fontId="9"/>
  </si>
  <si>
    <t>未</t>
    <rPh sb="0" eb="1">
      <t>ミ</t>
    </rPh>
    <phoneticPr fontId="9"/>
  </si>
  <si>
    <t>済</t>
    <rPh sb="0" eb="1">
      <t>スミ</t>
    </rPh>
    <phoneticPr fontId="9"/>
  </si>
  <si>
    <t>継続</t>
    <rPh sb="0" eb="2">
      <t>ケイゾク</t>
    </rPh>
    <phoneticPr fontId="9"/>
  </si>
  <si>
    <t>様式C-2</t>
    <rPh sb="0" eb="2">
      <t>ヨウシキ</t>
    </rPh>
    <phoneticPr fontId="9"/>
  </si>
  <si>
    <t>対策区分の判定</t>
    <rPh sb="0" eb="2">
      <t>タイサク</t>
    </rPh>
    <rPh sb="2" eb="4">
      <t>クブン</t>
    </rPh>
    <rPh sb="5" eb="7">
      <t>ハンテイ</t>
    </rPh>
    <phoneticPr fontId="9"/>
  </si>
  <si>
    <t>Ⅰ</t>
    <phoneticPr fontId="9"/>
  </si>
  <si>
    <t>Ⅱ</t>
    <phoneticPr fontId="9"/>
  </si>
  <si>
    <t>Ⅱa</t>
    <phoneticPr fontId="9"/>
  </si>
  <si>
    <t>Ⅱb</t>
    <phoneticPr fontId="9"/>
  </si>
  <si>
    <t>Ⅲ</t>
    <phoneticPr fontId="9"/>
  </si>
  <si>
    <t>Ⅳ</t>
    <phoneticPr fontId="9"/>
  </si>
  <si>
    <t>健全性</t>
    <rPh sb="0" eb="3">
      <t>ケンゼンセイ</t>
    </rPh>
    <phoneticPr fontId="9"/>
  </si>
  <si>
    <t>様式D-3</t>
    <rPh sb="0" eb="2">
      <t>ヨウシキ</t>
    </rPh>
    <phoneticPr fontId="9"/>
  </si>
  <si>
    <t>点検様式作成フロ-</t>
    <rPh sb="0" eb="2">
      <t>テンケン</t>
    </rPh>
    <rPh sb="2" eb="4">
      <t>ヨウシキ</t>
    </rPh>
    <rPh sb="4" eb="6">
      <t>サクセイ</t>
    </rPh>
    <phoneticPr fontId="9"/>
  </si>
  <si>
    <t>変状面積算出方法</t>
    <rPh sb="0" eb="2">
      <t>ヘンジョウ</t>
    </rPh>
    <rPh sb="2" eb="4">
      <t>メンセキ</t>
    </rPh>
    <rPh sb="4" eb="6">
      <t>サンシュツ</t>
    </rPh>
    <rPh sb="6" eb="8">
      <t>ホウホウ</t>
    </rPh>
    <phoneticPr fontId="9"/>
  </si>
  <si>
    <t>通話型通報設備</t>
    <rPh sb="0" eb="2">
      <t>ツウワ</t>
    </rPh>
    <rPh sb="2" eb="3">
      <t>ガタ</t>
    </rPh>
    <rPh sb="3" eb="5">
      <t>ツウホウ</t>
    </rPh>
    <rPh sb="5" eb="7">
      <t>セツビ</t>
    </rPh>
    <phoneticPr fontId="9"/>
  </si>
  <si>
    <t>操作型通報設備</t>
    <rPh sb="0" eb="2">
      <t>ソウサ</t>
    </rPh>
    <rPh sb="2" eb="3">
      <t>ガタ</t>
    </rPh>
    <rPh sb="3" eb="5">
      <t>ツウホウ</t>
    </rPh>
    <rPh sb="5" eb="7">
      <t>セツビ</t>
    </rPh>
    <phoneticPr fontId="9"/>
  </si>
  <si>
    <t>自動通報設備</t>
    <rPh sb="0" eb="2">
      <t>ジドウ</t>
    </rPh>
    <rPh sb="2" eb="4">
      <t>ツウホウ</t>
    </rPh>
    <rPh sb="4" eb="6">
      <t>セツビ</t>
    </rPh>
    <phoneticPr fontId="9"/>
  </si>
  <si>
    <t>監視設備(CCTV)</t>
    <rPh sb="0" eb="2">
      <t>カンシ</t>
    </rPh>
    <rPh sb="2" eb="4">
      <t>セツビ</t>
    </rPh>
    <phoneticPr fontId="9"/>
  </si>
  <si>
    <t>給水栓設備</t>
    <rPh sb="0" eb="3">
      <t>キュウスイセン</t>
    </rPh>
    <rPh sb="3" eb="5">
      <t>セツビ</t>
    </rPh>
    <phoneticPr fontId="9"/>
  </si>
  <si>
    <t>消火栓設備</t>
    <rPh sb="0" eb="3">
      <t>ショウカセン</t>
    </rPh>
    <rPh sb="3" eb="5">
      <t>セツビ</t>
    </rPh>
    <phoneticPr fontId="9"/>
  </si>
  <si>
    <t>誘導表示施設</t>
    <rPh sb="0" eb="2">
      <t>ユウドウ</t>
    </rPh>
    <rPh sb="2" eb="4">
      <t>ヒョウジ</t>
    </rPh>
    <rPh sb="4" eb="6">
      <t>シセツ</t>
    </rPh>
    <phoneticPr fontId="9"/>
  </si>
  <si>
    <t>避難情報提供設備</t>
    <rPh sb="0" eb="2">
      <t>ヒナン</t>
    </rPh>
    <rPh sb="2" eb="4">
      <t>ジョウホウ</t>
    </rPh>
    <rPh sb="4" eb="6">
      <t>テイキョウ</t>
    </rPh>
    <rPh sb="6" eb="8">
      <t>セツビ</t>
    </rPh>
    <phoneticPr fontId="9"/>
  </si>
  <si>
    <t>作成フロー図</t>
    <rPh sb="0" eb="2">
      <t>サクセイ</t>
    </rPh>
    <rPh sb="5" eb="6">
      <t>ズ</t>
    </rPh>
    <phoneticPr fontId="9"/>
  </si>
  <si>
    <t>点検調書作成手順</t>
    <rPh sb="0" eb="2">
      <t>テンケン</t>
    </rPh>
    <rPh sb="2" eb="4">
      <t>チョウショ</t>
    </rPh>
    <rPh sb="4" eb="6">
      <t>サクセイ</t>
    </rPh>
    <rPh sb="6" eb="8">
      <t>テジュン</t>
    </rPh>
    <phoneticPr fontId="9"/>
  </si>
  <si>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</si>
  <si>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9"/>
  </si>
  <si>
    <t>現場点検作業を実施し，近接目視点検で確認した変状状況や補修履歴を忠実に変状展開図に転記する</t>
  </si>
  <si>
    <t>③様式D-1-1、様式D-1-2</t>
    <rPh sb="1" eb="3">
      <t>ヨウシキ</t>
    </rPh>
    <rPh sb="9" eb="11">
      <t>ヨウシキ</t>
    </rPh>
    <phoneticPr fontId="9"/>
  </si>
  <si>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</si>
  <si>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9"/>
  </si>
  <si>
    <t>写真台帳の作成と同時に，トンネルの構造を展開した位置図に変状写真位置を記録する</t>
    <phoneticPr fontId="9"/>
  </si>
  <si>
    <t>⑤様式D-3</t>
    <rPh sb="1" eb="3">
      <t>ヨウシキ</t>
    </rPh>
    <phoneticPr fontId="9"/>
  </si>
  <si>
    <t>変状展開図ならびに写真台帳をもとに覆工スパンごとの変状展開図を作成し，変状発生状況をとりまとめる</t>
    <phoneticPr fontId="9"/>
  </si>
  <si>
    <t>⑥様式E-1、様式E-2</t>
    <rPh sb="1" eb="3">
      <t>ヨウシキ</t>
    </rPh>
    <rPh sb="7" eb="9">
      <t>ヨウシキ</t>
    </rPh>
    <phoneticPr fontId="9"/>
  </si>
  <si>
    <t>様式Ｄ－1～様式Ｄ－3をもとに，健全性の診断結果を集計する</t>
    <phoneticPr fontId="9"/>
  </si>
  <si>
    <t>⑦様式C-1-1、様式C-1-2</t>
    <rPh sb="1" eb="3">
      <t>ヨウシキ</t>
    </rPh>
    <rPh sb="9" eb="11">
      <t>ヨウシキ</t>
    </rPh>
    <phoneticPr fontId="9"/>
  </si>
  <si>
    <t>写真台帳をもとに，対策区分の判定区分がⅡ～Ⅳの変状（対策実施後のⅠを含む），異常判定区分「×」（対策実施後の「○」を含む）の概要を記録する</t>
    <phoneticPr fontId="9"/>
  </si>
  <si>
    <t>⑧様式C-2</t>
    <rPh sb="1" eb="3">
      <t>ヨウシキ</t>
    </rPh>
    <phoneticPr fontId="9"/>
  </si>
  <si>
    <t>調査，措置を実施した場合，その履歴を記録する</t>
    <phoneticPr fontId="9"/>
  </si>
  <si>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9"/>
  </si>
  <si>
    <t>注2）材料劣化による：打音異常</t>
    <rPh sb="0" eb="1">
      <t>チュウ</t>
    </rPh>
    <rPh sb="3" eb="7">
      <t>ザイリョウレッカ</t>
    </rPh>
    <rPh sb="11" eb="13">
      <t>ダオン</t>
    </rPh>
    <rPh sb="13" eb="15">
      <t>イジョウ</t>
    </rPh>
    <phoneticPr fontId="9"/>
  </si>
  <si>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9"/>
  </si>
  <si>
    <t>　　　例）ひび割れ：長さ（L）×最大ひび割れ幅（t）を記録する。　　
　　　　　変形，移動，沈下：数値的な記載が可能な場合のみ記載する。</t>
    <rPh sb="3" eb="4">
      <t>レイ</t>
    </rPh>
    <phoneticPr fontId="9"/>
  </si>
  <si>
    <t>※　画像データは100kb程度とする。</t>
    <phoneticPr fontId="9"/>
  </si>
  <si>
    <t>部位区分</t>
  </si>
  <si>
    <t>変状区分</t>
  </si>
  <si>
    <t>変状種類</t>
  </si>
  <si>
    <t>対策区分</t>
  </si>
  <si>
    <t>健全性</t>
  </si>
  <si>
    <t>調査の要否</t>
  </si>
  <si>
    <t>措置の要否</t>
  </si>
  <si>
    <t>実施有無</t>
  </si>
  <si>
    <t>氷盤</t>
    <rPh sb="0" eb="2">
      <t>コオリバン</t>
    </rPh>
    <phoneticPr fontId="9"/>
  </si>
  <si>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4"/>
  </si>
  <si>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9"/>
  </si>
  <si>
    <t>ｃ</t>
    <phoneticPr fontId="9"/>
  </si>
  <si>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4"/>
  </si>
  <si>
    <t>【健全性判定集計表】</t>
    <phoneticPr fontId="8"/>
  </si>
  <si>
    <t>スパン長</t>
    <rPh sb="3" eb="4">
      <t>ナガ</t>
    </rPh>
    <phoneticPr fontId="8"/>
  </si>
  <si>
    <t>前回定期点検時の健全性</t>
    <rPh sb="0" eb="2">
      <t>ゼンカイ</t>
    </rPh>
    <rPh sb="6" eb="7">
      <t>ジ</t>
    </rPh>
    <rPh sb="8" eb="11">
      <t>ケンゼンセイ</t>
    </rPh>
    <phoneticPr fontId="8"/>
  </si>
  <si>
    <t>応急措置前の判定</t>
    <rPh sb="0" eb="2">
      <t>オウキュウ</t>
    </rPh>
    <rPh sb="2" eb="4">
      <t>ソチ</t>
    </rPh>
    <rPh sb="4" eb="5">
      <t>マエ</t>
    </rPh>
    <rPh sb="6" eb="8">
      <t>ハンテイ</t>
    </rPh>
    <phoneticPr fontId="8"/>
  </si>
  <si>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8"/>
  </si>
  <si>
    <r>
      <t>備考</t>
    </r>
    <r>
      <rPr>
        <vertAlign val="superscript"/>
        <sz val="9"/>
        <rFont val="HGSｺﾞｼｯｸM"/>
        <family val="3"/>
        <charset val="128"/>
      </rPr>
      <t>注2</t>
    </r>
    <rPh sb="0" eb="2">
      <t>ビコウ</t>
    </rPh>
    <rPh sb="2" eb="3">
      <t>チュウ</t>
    </rPh>
    <phoneticPr fontId="8"/>
  </si>
  <si>
    <t>変状番号</t>
    <rPh sb="0" eb="2">
      <t>ヘンジョウ</t>
    </rPh>
    <rPh sb="2" eb="4">
      <t>バンゴウ</t>
    </rPh>
    <phoneticPr fontId="8"/>
  </si>
  <si>
    <t>変状区分</t>
    <rPh sb="0" eb="2">
      <t>ヘンジョウ</t>
    </rPh>
    <rPh sb="2" eb="4">
      <t>クブン</t>
    </rPh>
    <phoneticPr fontId="8"/>
  </si>
  <si>
    <r>
      <t>外力</t>
    </r>
    <r>
      <rPr>
        <vertAlign val="superscript"/>
        <sz val="9"/>
        <rFont val="HGSｺﾞｼｯｸM"/>
        <family val="3"/>
        <charset val="128"/>
      </rPr>
      <t>注1</t>
    </r>
    <rPh sb="0" eb="2">
      <t>ガイリョク</t>
    </rPh>
    <rPh sb="2" eb="3">
      <t>チュウ</t>
    </rPh>
    <phoneticPr fontId="8"/>
  </si>
  <si>
    <r>
      <t>材質劣化</t>
    </r>
    <r>
      <rPr>
        <vertAlign val="superscript"/>
        <sz val="9"/>
        <rFont val="HGSｺﾞｼｯｸM"/>
        <family val="3"/>
        <charset val="128"/>
      </rPr>
      <t>注1</t>
    </r>
    <rPh sb="0" eb="2">
      <t>ザイシツ</t>
    </rPh>
    <rPh sb="2" eb="4">
      <t>レッカ</t>
    </rPh>
    <rPh sb="4" eb="5">
      <t>チュウ</t>
    </rPh>
    <phoneticPr fontId="8"/>
  </si>
  <si>
    <r>
      <t>漏水</t>
    </r>
    <r>
      <rPr>
        <vertAlign val="superscript"/>
        <sz val="9"/>
        <rFont val="HGSｺﾞｼｯｸM"/>
        <family val="3"/>
        <charset val="128"/>
      </rPr>
      <t>注1</t>
    </r>
    <rPh sb="0" eb="2">
      <t>ロウスイ</t>
    </rPh>
    <rPh sb="2" eb="3">
      <t>チュウ</t>
    </rPh>
    <phoneticPr fontId="8"/>
  </si>
  <si>
    <t>Ⅱa</t>
    <phoneticPr fontId="8"/>
  </si>
  <si>
    <t>Ⅱb</t>
    <phoneticPr fontId="8"/>
  </si>
  <si>
    <t>－</t>
    <phoneticPr fontId="8"/>
  </si>
  <si>
    <t>対策区分の
判定結果</t>
    <rPh sb="0" eb="2">
      <t>タイサク</t>
    </rPh>
    <rPh sb="2" eb="4">
      <t>クブン</t>
    </rPh>
    <rPh sb="6" eb="8">
      <t>ハンテイ</t>
    </rPh>
    <rPh sb="8" eb="10">
      <t>ケッカ</t>
    </rPh>
    <phoneticPr fontId="8"/>
  </si>
  <si>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8"/>
  </si>
  <si>
    <t>健全性の
診断結果</t>
    <rPh sb="0" eb="3">
      <t>ケンゼンセイ</t>
    </rPh>
    <rPh sb="5" eb="7">
      <t>シンダン</t>
    </rPh>
    <rPh sb="7" eb="9">
      <t>ケッカ</t>
    </rPh>
    <phoneticPr fontId="8"/>
  </si>
  <si>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8"/>
  </si>
  <si>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8"/>
  </si>
  <si>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8"/>
  </si>
  <si>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8"/>
  </si>
  <si>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8"/>
  </si>
  <si>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8"/>
  </si>
  <si>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8"/>
  </si>
  <si>
    <t>※4：本様式は覆工スパン毎に作成すること。</t>
    <rPh sb="3" eb="4">
      <t>ホン</t>
    </rPh>
    <rPh sb="4" eb="6">
      <t>ヨウシキ</t>
    </rPh>
    <rPh sb="7" eb="9">
      <t>フッコウ</t>
    </rPh>
    <rPh sb="12" eb="13">
      <t>ゴト</t>
    </rPh>
    <rPh sb="14" eb="16">
      <t>サクセイ</t>
    </rPh>
    <phoneticPr fontId="8"/>
  </si>
  <si>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8"/>
  </si>
  <si>
    <t>㎡</t>
    <phoneticPr fontId="9"/>
  </si>
  <si>
    <t>非常用施設</t>
    <rPh sb="0" eb="3">
      <t>ヒジョウヨウ</t>
    </rPh>
    <rPh sb="3" eb="5">
      <t>シセツ</t>
    </rPh>
    <phoneticPr fontId="9"/>
  </si>
  <si>
    <t>亀裂</t>
    <rPh sb="0" eb="2">
      <t>キレツ</t>
    </rPh>
    <phoneticPr fontId="9"/>
  </si>
  <si>
    <t>取付部材</t>
    <rPh sb="0" eb="1">
      <t>ト</t>
    </rPh>
    <rPh sb="1" eb="2">
      <t>ツ</t>
    </rPh>
    <rPh sb="2" eb="4">
      <t>ブザイ</t>
    </rPh>
    <phoneticPr fontId="9"/>
  </si>
  <si>
    <t>側壁（右側）</t>
    <rPh sb="0" eb="2">
      <t>ソクヘキ</t>
    </rPh>
    <rPh sb="3" eb="5">
      <t>ミギガワ</t>
    </rPh>
    <phoneticPr fontId="9"/>
  </si>
  <si>
    <t>側壁（左側）</t>
    <rPh sb="0" eb="2">
      <t>ソクヘキ</t>
    </rPh>
    <rPh sb="3" eb="5">
      <t>ヒダリガワ</t>
    </rPh>
    <phoneticPr fontId="9"/>
  </si>
  <si>
    <t>アーチ（右側）</t>
    <rPh sb="4" eb="6">
      <t>ミギガワ</t>
    </rPh>
    <phoneticPr fontId="9"/>
  </si>
  <si>
    <t>アーチ（左側）</t>
    <rPh sb="4" eb="5">
      <t>ヒダリ</t>
    </rPh>
    <rPh sb="5" eb="6">
      <t>ガワ</t>
    </rPh>
    <phoneticPr fontId="9"/>
  </si>
  <si>
    <t>アーチ（天端）</t>
    <rPh sb="4" eb="5">
      <t>テン</t>
    </rPh>
    <rPh sb="5" eb="6">
      <t>タン</t>
    </rPh>
    <phoneticPr fontId="9"/>
  </si>
  <si>
    <t>アーチ（全周）</t>
    <rPh sb="4" eb="6">
      <t>ゼンシュウ</t>
    </rPh>
    <phoneticPr fontId="9"/>
  </si>
  <si>
    <t>横断目地（右側）</t>
    <rPh sb="0" eb="2">
      <t>オウダン</t>
    </rPh>
    <rPh sb="2" eb="4">
      <t>メジ</t>
    </rPh>
    <rPh sb="5" eb="7">
      <t>ミギガワ</t>
    </rPh>
    <phoneticPr fontId="9"/>
  </si>
  <si>
    <t>横断目地（左側）</t>
    <rPh sb="0" eb="2">
      <t>オウダン</t>
    </rPh>
    <rPh sb="2" eb="4">
      <t>メジ</t>
    </rPh>
    <rPh sb="5" eb="7">
      <t>ヒダリガワ</t>
    </rPh>
    <phoneticPr fontId="9"/>
  </si>
  <si>
    <t>横断目地（天端）</t>
    <rPh sb="0" eb="2">
      <t>オウダン</t>
    </rPh>
    <rPh sb="2" eb="4">
      <t>メジ</t>
    </rPh>
    <rPh sb="5" eb="6">
      <t>テン</t>
    </rPh>
    <rPh sb="6" eb="7">
      <t>タン</t>
    </rPh>
    <phoneticPr fontId="9"/>
  </si>
  <si>
    <t>横断目地（全周）</t>
    <rPh sb="0" eb="2">
      <t>オウダン</t>
    </rPh>
    <rPh sb="2" eb="4">
      <t>メジ</t>
    </rPh>
    <rPh sb="5" eb="7">
      <t>ゼンシュウ</t>
    </rPh>
    <phoneticPr fontId="9"/>
  </si>
  <si>
    <t>水平打ち継ぎ目（右側）</t>
    <rPh sb="0" eb="2">
      <t>スイヘイ</t>
    </rPh>
    <rPh sb="2" eb="3">
      <t>ウ</t>
    </rPh>
    <rPh sb="4" eb="5">
      <t>ツ</t>
    </rPh>
    <rPh sb="6" eb="7">
      <t>メ</t>
    </rPh>
    <rPh sb="8" eb="10">
      <t>ミギガワ</t>
    </rPh>
    <phoneticPr fontId="9"/>
  </si>
  <si>
    <t>水平打ち継ぎ目（左側）</t>
    <rPh sb="0" eb="2">
      <t>スイヘイ</t>
    </rPh>
    <rPh sb="2" eb="3">
      <t>ウ</t>
    </rPh>
    <rPh sb="4" eb="5">
      <t>ツ</t>
    </rPh>
    <rPh sb="6" eb="7">
      <t>メ</t>
    </rPh>
    <rPh sb="8" eb="10">
      <t>ヒダリガワ</t>
    </rPh>
    <phoneticPr fontId="9"/>
  </si>
  <si>
    <t>面壁・妻壁等</t>
    <rPh sb="0" eb="2">
      <t>メンペキ</t>
    </rPh>
    <rPh sb="3" eb="4">
      <t>ツマ</t>
    </rPh>
    <rPh sb="4" eb="5">
      <t>カベ</t>
    </rPh>
    <rPh sb="5" eb="6">
      <t>トウ</t>
    </rPh>
    <phoneticPr fontId="9"/>
  </si>
  <si>
    <t>トンネルの分類</t>
    <rPh sb="5" eb="7">
      <t>ブンルイ</t>
    </rPh>
    <phoneticPr fontId="9"/>
  </si>
  <si>
    <t>トンネル工法</t>
    <rPh sb="4" eb="6">
      <t>コウホウ</t>
    </rPh>
    <phoneticPr fontId="9"/>
  </si>
  <si>
    <t>陸上トンネル（掘進工法）</t>
    <rPh sb="0" eb="2">
      <t>リクジョウ</t>
    </rPh>
    <rPh sb="7" eb="9">
      <t>クッシン</t>
    </rPh>
    <rPh sb="9" eb="11">
      <t>コウホウ</t>
    </rPh>
    <phoneticPr fontId="9"/>
  </si>
  <si>
    <t>陸上トンネル（開削工法）</t>
    <rPh sb="0" eb="2">
      <t>リクジョウ</t>
    </rPh>
    <rPh sb="7" eb="9">
      <t>カイサク</t>
    </rPh>
    <rPh sb="9" eb="11">
      <t>コウホウ</t>
    </rPh>
    <phoneticPr fontId="9"/>
  </si>
  <si>
    <t>陸上トンネル（その他）</t>
    <rPh sb="0" eb="2">
      <t>リクジョウ</t>
    </rPh>
    <rPh sb="9" eb="10">
      <t>タ</t>
    </rPh>
    <phoneticPr fontId="9"/>
  </si>
  <si>
    <t>水底トンネル（掘進工法）</t>
    <rPh sb="0" eb="2">
      <t>スイテイ</t>
    </rPh>
    <rPh sb="7" eb="9">
      <t>クッシン</t>
    </rPh>
    <rPh sb="9" eb="11">
      <t>コウホウ</t>
    </rPh>
    <phoneticPr fontId="9"/>
  </si>
  <si>
    <t>水底トンネル（開削工法）</t>
    <rPh sb="0" eb="2">
      <t>スイテイ</t>
    </rPh>
    <rPh sb="7" eb="9">
      <t>カイサク</t>
    </rPh>
    <rPh sb="9" eb="11">
      <t>コウホウ</t>
    </rPh>
    <phoneticPr fontId="9"/>
  </si>
  <si>
    <t>水底トンネル（沈埋工法）</t>
    <rPh sb="0" eb="2">
      <t>スイテイ</t>
    </rPh>
    <rPh sb="7" eb="9">
      <t>チンマイ</t>
    </rPh>
    <rPh sb="9" eb="11">
      <t>コウホウ</t>
    </rPh>
    <phoneticPr fontId="9"/>
  </si>
  <si>
    <t>水底トンネル（その他）</t>
    <rPh sb="0" eb="2">
      <t>スイテイ</t>
    </rPh>
    <rPh sb="9" eb="10">
      <t>タ</t>
    </rPh>
    <phoneticPr fontId="9"/>
  </si>
  <si>
    <t>山岳トンネル工法（NATM）</t>
    <rPh sb="0" eb="2">
      <t>サンガク</t>
    </rPh>
    <rPh sb="6" eb="8">
      <t>コウホウ</t>
    </rPh>
    <phoneticPr fontId="9"/>
  </si>
  <si>
    <t>矢板工法</t>
    <rPh sb="0" eb="2">
      <t>ヤイタ</t>
    </rPh>
    <rPh sb="2" eb="4">
      <t>コウホウ</t>
    </rPh>
    <phoneticPr fontId="9"/>
  </si>
  <si>
    <t>開削工法</t>
    <rPh sb="0" eb="2">
      <t>カイサク</t>
    </rPh>
    <rPh sb="2" eb="4">
      <t>コウホウ</t>
    </rPh>
    <phoneticPr fontId="9"/>
  </si>
  <si>
    <t>シールド工法</t>
    <rPh sb="4" eb="6">
      <t>コウホウ</t>
    </rPh>
    <phoneticPr fontId="9"/>
  </si>
  <si>
    <t>トンネル区分</t>
    <rPh sb="4" eb="6">
      <t>クブン</t>
    </rPh>
    <phoneticPr fontId="4"/>
  </si>
  <si>
    <t>緊急輸送路</t>
    <rPh sb="0" eb="2">
      <t>キンキュウ</t>
    </rPh>
    <rPh sb="2" eb="5">
      <t>ユソウロ</t>
    </rPh>
    <phoneticPr fontId="9"/>
  </si>
  <si>
    <t>代替路</t>
    <rPh sb="0" eb="2">
      <t>ダイガ</t>
    </rPh>
    <rPh sb="2" eb="3">
      <t>ロ</t>
    </rPh>
    <phoneticPr fontId="9"/>
  </si>
  <si>
    <t>無</t>
    <rPh sb="0" eb="1">
      <t>ナシ</t>
    </rPh>
    <phoneticPr fontId="9"/>
  </si>
  <si>
    <t>様式A～B</t>
    <rPh sb="0" eb="2">
      <t>ヨウシキ</t>
    </rPh>
    <phoneticPr fontId="9"/>
  </si>
  <si>
    <t>補強・補修材の破損</t>
    <rPh sb="0" eb="2">
      <t>ホキョウ</t>
    </rPh>
    <rPh sb="3" eb="5">
      <t>ホシュウ</t>
    </rPh>
    <rPh sb="5" eb="6">
      <t>ザイ</t>
    </rPh>
    <rPh sb="7" eb="9">
      <t>ハソン</t>
    </rPh>
    <phoneticPr fontId="9"/>
  </si>
  <si>
    <t>補強・補修材の破損</t>
    <rPh sb="0" eb="2">
      <t>ホキョウ</t>
    </rPh>
    <rPh sb="3" eb="6">
      <t>ホシュウザイ</t>
    </rPh>
    <rPh sb="7" eb="9">
      <t>ハソン</t>
    </rPh>
    <phoneticPr fontId="9"/>
  </si>
  <si>
    <t>－</t>
    <phoneticPr fontId="9"/>
  </si>
  <si>
    <t>※　変状の発生範囲の規模は、面積・寸法を記載すること。</t>
    <rPh sb="5" eb="7">
      <t>ハッセイ</t>
    </rPh>
    <rPh sb="7" eb="9">
      <t>ハンイ</t>
    </rPh>
    <rPh sb="10" eb="12">
      <t>キボ</t>
    </rPh>
    <rPh sb="14" eb="16">
      <t>メンセキ</t>
    </rPh>
    <rPh sb="17" eb="19">
      <t>スンポウ</t>
    </rPh>
    <rPh sb="20" eb="22">
      <t>キサイ</t>
    </rPh>
    <phoneticPr fontId="9"/>
  </si>
  <si>
    <t>その他</t>
    <rPh sb="2" eb="3">
      <t>タ</t>
    </rPh>
    <phoneticPr fontId="9"/>
  </si>
  <si>
    <t>その他施設</t>
    <rPh sb="2" eb="3">
      <t>タ</t>
    </rPh>
    <rPh sb="3" eb="5">
      <t>シセツ</t>
    </rPh>
    <phoneticPr fontId="9"/>
  </si>
  <si>
    <t>天井板取付部材</t>
    <rPh sb="0" eb="2">
      <t>テンジョウ</t>
    </rPh>
    <rPh sb="2" eb="3">
      <t>イタ</t>
    </rPh>
    <rPh sb="3" eb="4">
      <t>ト</t>
    </rPh>
    <rPh sb="4" eb="5">
      <t>ツ</t>
    </rPh>
    <rPh sb="5" eb="7">
      <t>ブザイ</t>
    </rPh>
    <phoneticPr fontId="9"/>
  </si>
  <si>
    <t>内装板取付部材</t>
    <rPh sb="0" eb="2">
      <t>ナイソウ</t>
    </rPh>
    <rPh sb="2" eb="3">
      <t>イタ</t>
    </rPh>
    <rPh sb="3" eb="4">
      <t>ト</t>
    </rPh>
    <rPh sb="4" eb="5">
      <t>ツ</t>
    </rPh>
    <rPh sb="5" eb="7">
      <t>ブザイ</t>
    </rPh>
    <phoneticPr fontId="9"/>
  </si>
  <si>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8"/>
  </si>
  <si>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8"/>
  </si>
  <si>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8"/>
  </si>
  <si>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8"/>
  </si>
  <si>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8"/>
  </si>
  <si>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8"/>
  </si>
  <si>
    <t>様式C-1-1(本体工)、C-2、D-1-1、D-3</t>
    <rPh sb="0" eb="2">
      <t>ヨウシキ</t>
    </rPh>
    <rPh sb="8" eb="11">
      <t>ホンタイコウ</t>
    </rPh>
    <phoneticPr fontId="9"/>
  </si>
  <si>
    <t>ファイル作成にあたって</t>
    <rPh sb="4" eb="6">
      <t>サクセイ</t>
    </rPh>
    <phoneticPr fontId="9"/>
  </si>
  <si>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24"/>
  </si>
  <si>
    <t>　　　材質劣化、漏水はそれぞれの判定区分に変状数を記入すること。</t>
    <phoneticPr fontId="24"/>
  </si>
  <si>
    <t>うき・はく離</t>
    <rPh sb="5" eb="6">
      <t>リ</t>
    </rPh>
    <phoneticPr fontId="9"/>
  </si>
  <si>
    <t>様式C-1-2（附属物）、D-1-2</t>
    <rPh sb="0" eb="2">
      <t>ヨウシキ</t>
    </rPh>
    <rPh sb="8" eb="10">
      <t>フゾク</t>
    </rPh>
    <rPh sb="10" eb="11">
      <t>ブツ</t>
    </rPh>
    <phoneticPr fontId="9"/>
  </si>
  <si>
    <t>覆工・坑門</t>
    <rPh sb="0" eb="2">
      <t>フッコウ</t>
    </rPh>
    <rPh sb="3" eb="5">
      <t>コウモン</t>
    </rPh>
    <phoneticPr fontId="9"/>
  </si>
  <si>
    <t>※１：本シートは様式D‐3の集計結果を掲載すること。</t>
    <rPh sb="3" eb="4">
      <t>ホン</t>
    </rPh>
    <rPh sb="8" eb="10">
      <t>ヨウシキ</t>
    </rPh>
    <rPh sb="14" eb="16">
      <t>シュウケイ</t>
    </rPh>
    <rPh sb="16" eb="18">
      <t>ケッカ</t>
    </rPh>
    <rPh sb="19" eb="21">
      <t>ケイサイ</t>
    </rPh>
    <phoneticPr fontId="24"/>
  </si>
  <si>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24"/>
  </si>
  <si>
    <t>前回定期点検時の状態</t>
    <rPh sb="0" eb="2">
      <t>ゼンカイ</t>
    </rPh>
    <rPh sb="6" eb="7">
      <t>ジ</t>
    </rPh>
    <rPh sb="8" eb="10">
      <t>ジョウタイ</t>
    </rPh>
    <phoneticPr fontId="4"/>
  </si>
  <si>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9"/>
  </si>
  <si>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8"/>
  </si>
  <si>
    <t>※　数が多い場合は、適時、表の行を増やすこと。</t>
    <phoneticPr fontId="9"/>
  </si>
  <si>
    <t>※　行が不足する場合は、適時、表の行を増やすこと。</t>
    <rPh sb="2" eb="3">
      <t>ギョウ</t>
    </rPh>
    <rPh sb="4" eb="6">
      <t>フソク</t>
    </rPh>
    <rPh sb="8" eb="10">
      <t>バアイ</t>
    </rPh>
    <phoneticPr fontId="9"/>
  </si>
  <si>
    <t>※　変状数に準じてシートを追加すること。（１シートに１ページとすること。）</t>
    <rPh sb="2" eb="4">
      <t>ヘンジョウ</t>
    </rPh>
    <rPh sb="4" eb="5">
      <t>スウ</t>
    </rPh>
    <rPh sb="6" eb="7">
      <t>ジュン</t>
    </rPh>
    <rPh sb="13" eb="15">
      <t>ツイカ</t>
    </rPh>
    <phoneticPr fontId="8"/>
  </si>
  <si>
    <t>変形、移動</t>
    <rPh sb="0" eb="2">
      <t>ヘンケイ</t>
    </rPh>
    <rPh sb="3" eb="5">
      <t>イドウ</t>
    </rPh>
    <phoneticPr fontId="9"/>
  </si>
  <si>
    <r>
      <t>②様式</t>
    </r>
    <r>
      <rPr>
        <sz val="11"/>
        <color theme="1"/>
        <rFont val="ＭＳ Ｐゴシック"/>
        <family val="3"/>
        <charset val="128"/>
        <scheme val="minor"/>
      </rPr>
      <t>D-2-1、様式D-2-1´</t>
    </r>
    <rPh sb="1" eb="3">
      <t>ヨウシキ</t>
    </rPh>
    <rPh sb="9" eb="11">
      <t>ヨウシキ</t>
    </rPh>
    <phoneticPr fontId="9"/>
  </si>
  <si>
    <t>①ファイルの分割について</t>
    <rPh sb="6" eb="8">
      <t>ブンカツ</t>
    </rPh>
    <phoneticPr fontId="9"/>
  </si>
  <si>
    <t>注１：本展開図は、見下げた状態で記載すること。
注２：覆工スパン番号は横断目地毎（矢板工法の場合は上半アーチの横断目地毎)に
       設定すること。
注３：横断目地の変状は前の覆工スパン番号で計上すること。
注４：１枚に収まらない場合は、複数枚に分けて作成すること。
注５：覆工写真の画像サイズは500kb程度とすること。</t>
    <rPh sb="3" eb="4">
      <t>ホン</t>
    </rPh>
    <rPh sb="4" eb="7">
      <t>テンカイズ</t>
    </rPh>
    <rPh sb="39" eb="40">
      <t>ゴト</t>
    </rPh>
    <rPh sb="41" eb="43">
      <t>ヤイタ</t>
    </rPh>
    <rPh sb="43" eb="45">
      <t>コウホウ</t>
    </rPh>
    <rPh sb="46" eb="48">
      <t>バアイ</t>
    </rPh>
    <rPh sb="49" eb="51">
      <t>ジョウハン</t>
    </rPh>
    <rPh sb="55" eb="57">
      <t>オウダン</t>
    </rPh>
    <rPh sb="57" eb="59">
      <t>メジ</t>
    </rPh>
    <rPh sb="59" eb="60">
      <t>ゴト</t>
    </rPh>
    <rPh sb="78" eb="79">
      <t>チュウ</t>
    </rPh>
    <rPh sb="81" eb="83">
      <t>オウダン</t>
    </rPh>
    <rPh sb="83" eb="85">
      <t>メジ</t>
    </rPh>
    <rPh sb="86" eb="88">
      <t>ヘンジョウ</t>
    </rPh>
    <rPh sb="89" eb="90">
      <t>マエ</t>
    </rPh>
    <rPh sb="91" eb="93">
      <t>フッコウ</t>
    </rPh>
    <rPh sb="96" eb="98">
      <t>バンゴウ</t>
    </rPh>
    <rPh sb="99" eb="101">
      <t>ケイジョウ</t>
    </rPh>
    <rPh sb="137" eb="138">
      <t>チュウ</t>
    </rPh>
    <rPh sb="140" eb="142">
      <t>フッコウ</t>
    </rPh>
    <rPh sb="142" eb="144">
      <t>シャシン</t>
    </rPh>
    <rPh sb="145" eb="147">
      <t>ガゾウ</t>
    </rPh>
    <rPh sb="156" eb="158">
      <t>テイド</t>
    </rPh>
    <phoneticPr fontId="8"/>
  </si>
  <si>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9"/>
  </si>
  <si>
    <t>巻厚の不足または減少，背面空洞</t>
    <rPh sb="0" eb="1">
      <t>マ</t>
    </rPh>
    <rPh sb="1" eb="2">
      <t>アツ</t>
    </rPh>
    <rPh sb="3" eb="5">
      <t>フソク</t>
    </rPh>
    <rPh sb="8" eb="10">
      <t>ゲンショウ</t>
    </rPh>
    <rPh sb="11" eb="13">
      <t>ハイメン</t>
    </rPh>
    <rPh sb="13" eb="15">
      <t>クウドウ</t>
    </rPh>
    <phoneticPr fontId="9"/>
  </si>
  <si>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4"/>
  </si>
  <si>
    <t>■定期点検記録様式　トンネル変状・異常箇所写真位置図</t>
    <rPh sb="1" eb="3">
      <t>テイキ</t>
    </rPh>
    <rPh sb="3" eb="5">
      <t>テンケン</t>
    </rPh>
    <rPh sb="5" eb="7">
      <t>キロク</t>
    </rPh>
    <rPh sb="7" eb="9">
      <t>ヨウシキ</t>
    </rPh>
    <rPh sb="17" eb="19">
      <t>イジョウ</t>
    </rPh>
    <phoneticPr fontId="4"/>
  </si>
  <si>
    <t>Ⅰ</t>
  </si>
  <si>
    <t>あり</t>
    <phoneticPr fontId="9"/>
  </si>
  <si>
    <t>陸上トンネル 掘進工法</t>
    <phoneticPr fontId="9"/>
  </si>
  <si>
    <t>Ⅱ</t>
  </si>
  <si>
    <t>なし</t>
    <phoneticPr fontId="9"/>
  </si>
  <si>
    <t>陸上トンネル 開削工法</t>
    <phoneticPr fontId="9"/>
  </si>
  <si>
    <t>陸上トンネル その他</t>
    <phoneticPr fontId="9"/>
  </si>
  <si>
    <t>水底トンネル 掘進工法</t>
    <phoneticPr fontId="9"/>
  </si>
  <si>
    <t>水底トンネル 沈埋工法</t>
    <phoneticPr fontId="9"/>
  </si>
  <si>
    <t>水底トンネル 開削工法</t>
    <phoneticPr fontId="9"/>
  </si>
  <si>
    <t>水底トンネル その他</t>
    <phoneticPr fontId="9"/>
  </si>
  <si>
    <t>※2　本体工の変状に対しては、健全性の判定区分Ⅱ～Ⅳについて添付すること。また、点検前に実施された措置によりⅠと判定された箇所も添付すること。</t>
    <rPh sb="3" eb="5">
      <t>ホンタイ</t>
    </rPh>
    <rPh sb="5" eb="6">
      <t>コウ</t>
    </rPh>
    <rPh sb="7" eb="9">
      <t>ヘンジョウ</t>
    </rPh>
    <rPh sb="10" eb="11">
      <t>タイ</t>
    </rPh>
    <rPh sb="15" eb="17">
      <t>ケンゼン</t>
    </rPh>
    <phoneticPr fontId="8"/>
  </si>
  <si>
    <t>■定期点検記録様式 　変状写真台帳</t>
    <phoneticPr fontId="4"/>
  </si>
  <si>
    <t>写真
番号</t>
    <rPh sb="0" eb="2">
      <t>シャシン</t>
    </rPh>
    <rPh sb="3" eb="5">
      <t>バンゴウ</t>
    </rPh>
    <phoneticPr fontId="4"/>
  </si>
  <si>
    <t>覆工
スパン
番号</t>
    <rPh sb="0" eb="2">
      <t>フッコウ</t>
    </rPh>
    <rPh sb="7" eb="9">
      <t>バンゴウ</t>
    </rPh>
    <phoneticPr fontId="8"/>
  </si>
  <si>
    <t>変状
部位</t>
    <rPh sb="0" eb="2">
      <t>ヘンジョウ</t>
    </rPh>
    <rPh sb="3" eb="5">
      <t>ブイ</t>
    </rPh>
    <phoneticPr fontId="8"/>
  </si>
  <si>
    <t>メモ</t>
    <phoneticPr fontId="4"/>
  </si>
  <si>
    <t>※　健全性（応急措置後）の判定区分Ⅱ～Ⅳについて添付すること。また、点検前に
　　実施された措置によりⅠと判定された箇所も添付すること。</t>
    <rPh sb="2" eb="5">
      <t>ケンゼンセイ</t>
    </rPh>
    <rPh sb="6" eb="8">
      <t>オウキュウ</t>
    </rPh>
    <rPh sb="8" eb="11">
      <t>ソチゴ</t>
    </rPh>
    <rPh sb="13" eb="15">
      <t>ハンテイ</t>
    </rPh>
    <rPh sb="15" eb="17">
      <t>クブン</t>
    </rPh>
    <rPh sb="24" eb="26">
      <t>テンプ</t>
    </rPh>
    <rPh sb="34" eb="36">
      <t>テンケン</t>
    </rPh>
    <rPh sb="36" eb="37">
      <t>マエ</t>
    </rPh>
    <rPh sb="53" eb="55">
      <t>ハンテイ</t>
    </rPh>
    <rPh sb="58" eb="60">
      <t>カショ</t>
    </rPh>
    <rPh sb="61" eb="63">
      <t>テンプ</t>
    </rPh>
    <phoneticPr fontId="8"/>
  </si>
  <si>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4"/>
  </si>
  <si>
    <t>※　応急措置を実施しないで判定した変状の健全性は、健全性の応急措置後の欄に記入すること。</t>
    <rPh sb="20" eb="23">
      <t>ケンゼンセイ</t>
    </rPh>
    <rPh sb="25" eb="28">
      <t>ケンゼンセイ</t>
    </rPh>
    <rPh sb="29" eb="31">
      <t>オウキュウ</t>
    </rPh>
    <rPh sb="31" eb="34">
      <t>ソチゴ</t>
    </rPh>
    <rPh sb="35" eb="36">
      <t>ラン</t>
    </rPh>
    <rPh sb="37" eb="39">
      <t>キニュウ</t>
    </rPh>
    <phoneticPr fontId="4"/>
  </si>
  <si>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4"/>
  </si>
  <si>
    <t>　　(ひび割れ幅のみmmとし、その他をm表記とする)</t>
  </si>
  <si>
    <t>※　附属物の取付状態に関する異常写真は別途、様式D-1-2でとりまとめること。</t>
    <rPh sb="2" eb="5">
      <t>フゾクブツ</t>
    </rPh>
    <rPh sb="6" eb="8">
      <t>トリツケ</t>
    </rPh>
    <rPh sb="8" eb="10">
      <t>ジョウタイ</t>
    </rPh>
    <rPh sb="11" eb="12">
      <t>カン</t>
    </rPh>
    <rPh sb="14" eb="16">
      <t>イジョウ</t>
    </rPh>
    <rPh sb="16" eb="18">
      <t>シャシン</t>
    </rPh>
    <rPh sb="19" eb="21">
      <t>ベット</t>
    </rPh>
    <phoneticPr fontId="8"/>
  </si>
  <si>
    <t>面壁型</t>
    <rPh sb="0" eb="1">
      <t>メン</t>
    </rPh>
    <rPh sb="1" eb="2">
      <t>ヘキ</t>
    </rPh>
    <rPh sb="2" eb="3">
      <t>カタ</t>
    </rPh>
    <phoneticPr fontId="9"/>
  </si>
  <si>
    <t>ナトリウム灯</t>
    <rPh sb="5" eb="6">
      <t>アカリ</t>
    </rPh>
    <phoneticPr fontId="9"/>
  </si>
  <si>
    <t>PS</t>
    <phoneticPr fontId="9"/>
  </si>
  <si>
    <t>S001</t>
    <phoneticPr fontId="9"/>
  </si>
  <si>
    <t>S002</t>
    <phoneticPr fontId="9"/>
  </si>
  <si>
    <t>S003</t>
  </si>
  <si>
    <t>S004</t>
  </si>
  <si>
    <t>S005</t>
  </si>
  <si>
    <t>S006</t>
  </si>
  <si>
    <t>S007</t>
  </si>
  <si>
    <t>S008</t>
  </si>
  <si>
    <t>S009</t>
  </si>
  <si>
    <t>S010</t>
  </si>
  <si>
    <t>S011</t>
  </si>
  <si>
    <t>S012</t>
  </si>
  <si>
    <t>S013</t>
  </si>
  <si>
    <t>S014</t>
  </si>
  <si>
    <t>S015</t>
  </si>
  <si>
    <t>S016</t>
  </si>
  <si>
    <t>S017</t>
  </si>
  <si>
    <t>S018</t>
  </si>
  <si>
    <t>S019</t>
  </si>
  <si>
    <t>S020</t>
  </si>
  <si>
    <t>S021</t>
  </si>
  <si>
    <t>S022</t>
  </si>
  <si>
    <t>PE</t>
    <phoneticPr fontId="9"/>
  </si>
  <si>
    <t>陸上トンネル 掘進工法</t>
  </si>
  <si>
    <t>S003</t>
    <phoneticPr fontId="9"/>
  </si>
  <si>
    <t>S004</t>
    <phoneticPr fontId="9"/>
  </si>
  <si>
    <t>S005</t>
    <phoneticPr fontId="9"/>
  </si>
  <si>
    <t>S006</t>
    <phoneticPr fontId="9"/>
  </si>
  <si>
    <t>S007</t>
    <phoneticPr fontId="9"/>
  </si>
  <si>
    <t>S008</t>
    <phoneticPr fontId="9"/>
  </si>
  <si>
    <t>S009</t>
    <phoneticPr fontId="9"/>
  </si>
  <si>
    <t>S010</t>
    <phoneticPr fontId="9"/>
  </si>
  <si>
    <t>S011</t>
    <phoneticPr fontId="9"/>
  </si>
  <si>
    <t>S012</t>
    <phoneticPr fontId="9"/>
  </si>
  <si>
    <t>PS</t>
    <phoneticPr fontId="4"/>
  </si>
  <si>
    <t>宇部土木建築事務所</t>
    <rPh sb="0" eb="2">
      <t>ウベ</t>
    </rPh>
    <rPh sb="2" eb="4">
      <t>ドボク</t>
    </rPh>
    <rPh sb="4" eb="6">
      <t>ケンチク</t>
    </rPh>
    <rPh sb="6" eb="8">
      <t>ジム</t>
    </rPh>
    <rPh sb="8" eb="9">
      <t>ショ</t>
    </rPh>
    <phoneticPr fontId="9"/>
  </si>
  <si>
    <t>あり</t>
  </si>
  <si>
    <t>宇部土木建築事務所</t>
    <rPh sb="0" eb="2">
      <t>ウベ</t>
    </rPh>
    <rPh sb="2" eb="4">
      <t>ドボク</t>
    </rPh>
    <rPh sb="4" eb="6">
      <t>ケンチク</t>
    </rPh>
    <rPh sb="6" eb="8">
      <t>ジム</t>
    </rPh>
    <rPh sb="8" eb="9">
      <t>ショ</t>
    </rPh>
    <phoneticPr fontId="9"/>
  </si>
  <si>
    <t>株式会社ニュージェック</t>
    <rPh sb="0" eb="2">
      <t>カブシキ</t>
    </rPh>
    <rPh sb="2" eb="4">
      <t>カイシャ</t>
    </rPh>
    <phoneticPr fontId="9"/>
  </si>
  <si>
    <t>株式会社ニュージェック</t>
    <rPh sb="0" eb="2">
      <t>カブシキ</t>
    </rPh>
    <rPh sb="2" eb="4">
      <t>カイシャ</t>
    </rPh>
    <phoneticPr fontId="9"/>
  </si>
  <si>
    <t>S013</t>
    <phoneticPr fontId="9"/>
  </si>
  <si>
    <t>S014</t>
    <phoneticPr fontId="9"/>
  </si>
  <si>
    <t>S015</t>
    <phoneticPr fontId="9"/>
  </si>
  <si>
    <t>S016</t>
    <phoneticPr fontId="9"/>
  </si>
  <si>
    <t>S017</t>
    <phoneticPr fontId="9"/>
  </si>
  <si>
    <t>S018</t>
    <phoneticPr fontId="9"/>
  </si>
  <si>
    <t>S019</t>
    <phoneticPr fontId="9"/>
  </si>
  <si>
    <t>S020</t>
    <phoneticPr fontId="9"/>
  </si>
  <si>
    <t>S021</t>
    <phoneticPr fontId="9"/>
  </si>
  <si>
    <t>S022</t>
    <phoneticPr fontId="9"/>
  </si>
  <si>
    <t>美祢トンネル</t>
    <rPh sb="0" eb="2">
      <t>ミネ</t>
    </rPh>
    <phoneticPr fontId="9"/>
  </si>
  <si>
    <t>ミネトンネル</t>
    <phoneticPr fontId="9"/>
  </si>
  <si>
    <t>一般国道　316号</t>
    <rPh sb="0" eb="2">
      <t>イッパン</t>
    </rPh>
    <rPh sb="2" eb="4">
      <t>コクドウ</t>
    </rPh>
    <rPh sb="8" eb="9">
      <t>ゴウ</t>
    </rPh>
    <phoneticPr fontId="9"/>
  </si>
  <si>
    <t>1984年</t>
    <rPh sb="4" eb="5">
      <t>ネン</t>
    </rPh>
    <phoneticPr fontId="9"/>
  </si>
  <si>
    <t>台/12h</t>
    <phoneticPr fontId="9"/>
  </si>
  <si>
    <t>山口県美祢市伊佐町</t>
    <rPh sb="0" eb="3">
      <t>ヤマグチケン</t>
    </rPh>
    <rPh sb="3" eb="6">
      <t>ミネシ</t>
    </rPh>
    <rPh sb="6" eb="8">
      <t>イサ</t>
    </rPh>
    <rPh sb="8" eb="9">
      <t>マチ</t>
    </rPh>
    <phoneticPr fontId="9"/>
  </si>
  <si>
    <t>S023</t>
  </si>
  <si>
    <t>S024</t>
  </si>
  <si>
    <t>S025</t>
  </si>
  <si>
    <t>S026</t>
  </si>
  <si>
    <t>S027</t>
  </si>
  <si>
    <t>S028</t>
  </si>
  <si>
    <t>S029</t>
  </si>
  <si>
    <t>S030</t>
  </si>
  <si>
    <t>S031</t>
  </si>
  <si>
    <t>S032</t>
  </si>
  <si>
    <t>S033</t>
  </si>
  <si>
    <t>S035</t>
    <phoneticPr fontId="9"/>
  </si>
  <si>
    <t>S036</t>
    <phoneticPr fontId="9"/>
  </si>
  <si>
    <t>S037</t>
  </si>
  <si>
    <t>S038</t>
  </si>
  <si>
    <t>S039</t>
  </si>
  <si>
    <t>S040</t>
  </si>
  <si>
    <t>S041</t>
  </si>
  <si>
    <t>S042</t>
  </si>
  <si>
    <t>S043</t>
  </si>
  <si>
    <t>S044</t>
  </si>
  <si>
    <t>S045</t>
  </si>
  <si>
    <t>S046</t>
  </si>
  <si>
    <t>S047</t>
  </si>
  <si>
    <t>S048</t>
  </si>
  <si>
    <t>S049</t>
  </si>
  <si>
    <t>S050</t>
  </si>
  <si>
    <t>S051</t>
  </si>
  <si>
    <t>S052</t>
  </si>
  <si>
    <t>S053</t>
  </si>
  <si>
    <t>S054</t>
  </si>
  <si>
    <t>S055</t>
  </si>
  <si>
    <t>S056</t>
  </si>
  <si>
    <t>S057</t>
  </si>
  <si>
    <t>S058</t>
  </si>
  <si>
    <t>S059</t>
  </si>
  <si>
    <t>S060</t>
  </si>
  <si>
    <t>S061</t>
  </si>
  <si>
    <t>S062</t>
  </si>
  <si>
    <t>S063</t>
  </si>
  <si>
    <t>S064</t>
  </si>
  <si>
    <t>S065</t>
  </si>
  <si>
    <t>S066</t>
  </si>
  <si>
    <t>S067</t>
  </si>
  <si>
    <t>S068</t>
  </si>
  <si>
    <t>S069</t>
  </si>
  <si>
    <t>S070</t>
    <phoneticPr fontId="9"/>
  </si>
  <si>
    <t>S071</t>
  </si>
  <si>
    <t>S071</t>
    <phoneticPr fontId="9"/>
  </si>
  <si>
    <t>S072</t>
  </si>
  <si>
    <t>S073</t>
  </si>
  <si>
    <t>S074</t>
  </si>
  <si>
    <t>S075</t>
  </si>
  <si>
    <t>S076</t>
  </si>
  <si>
    <t>S077</t>
  </si>
  <si>
    <t>S078</t>
  </si>
  <si>
    <t>S079</t>
  </si>
  <si>
    <t>S080</t>
  </si>
  <si>
    <t>S081</t>
  </si>
  <si>
    <t>S082</t>
  </si>
  <si>
    <t>S083</t>
  </si>
  <si>
    <t>S084</t>
  </si>
  <si>
    <t>S085</t>
  </si>
  <si>
    <t>S086</t>
  </si>
  <si>
    <t>S087</t>
  </si>
  <si>
    <t>S088</t>
  </si>
  <si>
    <t>S089</t>
  </si>
  <si>
    <t>S090</t>
  </si>
  <si>
    <t>S091</t>
  </si>
  <si>
    <t>S092</t>
  </si>
  <si>
    <t>S093</t>
  </si>
  <si>
    <t>S094</t>
  </si>
  <si>
    <t>S095</t>
  </si>
  <si>
    <t>S096</t>
  </si>
  <si>
    <t>S097</t>
  </si>
  <si>
    <t>S098</t>
  </si>
  <si>
    <t>S099</t>
  </si>
  <si>
    <t>S100</t>
  </si>
  <si>
    <t>S101</t>
  </si>
  <si>
    <t>S102</t>
  </si>
  <si>
    <t>S103</t>
  </si>
  <si>
    <t>S104</t>
  </si>
  <si>
    <t>S105</t>
    <phoneticPr fontId="9"/>
  </si>
  <si>
    <t>S106</t>
  </si>
  <si>
    <t>S106</t>
    <phoneticPr fontId="9"/>
  </si>
  <si>
    <t>S107</t>
  </si>
  <si>
    <t>S108</t>
  </si>
  <si>
    <t>S109</t>
  </si>
  <si>
    <t>S110</t>
  </si>
  <si>
    <t>S111</t>
  </si>
  <si>
    <t>S112</t>
  </si>
  <si>
    <t>S113</t>
  </si>
  <si>
    <t>S114</t>
  </si>
  <si>
    <t>S115</t>
  </si>
  <si>
    <t>S116</t>
  </si>
  <si>
    <t>S117</t>
  </si>
  <si>
    <t>S118</t>
  </si>
  <si>
    <t>S119</t>
  </si>
  <si>
    <t>S120</t>
  </si>
  <si>
    <t>S121</t>
  </si>
  <si>
    <t>S122</t>
  </si>
  <si>
    <t>S123</t>
  </si>
  <si>
    <t>S124</t>
  </si>
  <si>
    <t>S125</t>
  </si>
  <si>
    <t>PE</t>
    <phoneticPr fontId="9"/>
  </si>
  <si>
    <t>S031</t>
    <phoneticPr fontId="9"/>
  </si>
  <si>
    <t>S032</t>
    <phoneticPr fontId="9"/>
  </si>
  <si>
    <t>S036</t>
  </si>
  <si>
    <t>S062</t>
    <phoneticPr fontId="9"/>
  </si>
  <si>
    <t>S063</t>
    <phoneticPr fontId="9"/>
  </si>
  <si>
    <t>S093</t>
    <phoneticPr fontId="9"/>
  </si>
  <si>
    <t>S094</t>
    <phoneticPr fontId="9"/>
  </si>
  <si>
    <t>S124</t>
    <phoneticPr fontId="9"/>
  </si>
  <si>
    <t>S125</t>
    <phoneticPr fontId="9"/>
  </si>
  <si>
    <t>S023</t>
    <phoneticPr fontId="9"/>
  </si>
  <si>
    <t>S024</t>
    <phoneticPr fontId="9"/>
  </si>
  <si>
    <t>S025</t>
    <phoneticPr fontId="9"/>
  </si>
  <si>
    <t>S026</t>
    <phoneticPr fontId="9"/>
  </si>
  <si>
    <t>S027</t>
    <phoneticPr fontId="9"/>
  </si>
  <si>
    <t>S028</t>
    <phoneticPr fontId="9"/>
  </si>
  <si>
    <t>S029</t>
    <phoneticPr fontId="9"/>
  </si>
  <si>
    <t>S030</t>
    <phoneticPr fontId="9"/>
  </si>
  <si>
    <t>S033</t>
    <phoneticPr fontId="9"/>
  </si>
  <si>
    <t>S034</t>
    <phoneticPr fontId="9"/>
  </si>
  <si>
    <t>S037</t>
    <phoneticPr fontId="9"/>
  </si>
  <si>
    <t>S038</t>
    <phoneticPr fontId="9"/>
  </si>
  <si>
    <t>S039</t>
    <phoneticPr fontId="9"/>
  </si>
  <si>
    <t>S040</t>
    <phoneticPr fontId="9"/>
  </si>
  <si>
    <t>S041</t>
    <phoneticPr fontId="9"/>
  </si>
  <si>
    <t>S042</t>
    <phoneticPr fontId="9"/>
  </si>
  <si>
    <t>S043</t>
    <phoneticPr fontId="9"/>
  </si>
  <si>
    <t>S044</t>
    <phoneticPr fontId="9"/>
  </si>
  <si>
    <t>S045</t>
    <phoneticPr fontId="9"/>
  </si>
  <si>
    <t>S046</t>
    <phoneticPr fontId="9"/>
  </si>
  <si>
    <t>S047</t>
    <phoneticPr fontId="9"/>
  </si>
  <si>
    <t>S048</t>
    <phoneticPr fontId="9"/>
  </si>
  <si>
    <t>S049</t>
    <phoneticPr fontId="9"/>
  </si>
  <si>
    <t>S050</t>
    <phoneticPr fontId="9"/>
  </si>
  <si>
    <t>S051</t>
    <phoneticPr fontId="9"/>
  </si>
  <si>
    <t>S052</t>
    <phoneticPr fontId="9"/>
  </si>
  <si>
    <t>S053</t>
    <phoneticPr fontId="9"/>
  </si>
  <si>
    <t>S054</t>
    <phoneticPr fontId="9"/>
  </si>
  <si>
    <t>S055</t>
    <phoneticPr fontId="9"/>
  </si>
  <si>
    <t>S056</t>
    <phoneticPr fontId="9"/>
  </si>
  <si>
    <t>S057</t>
    <phoneticPr fontId="9"/>
  </si>
  <si>
    <t>S058</t>
    <phoneticPr fontId="9"/>
  </si>
  <si>
    <t>S059</t>
    <phoneticPr fontId="9"/>
  </si>
  <si>
    <t>S060</t>
    <phoneticPr fontId="9"/>
  </si>
  <si>
    <t>S061</t>
    <phoneticPr fontId="9"/>
  </si>
  <si>
    <t>S064</t>
    <phoneticPr fontId="9"/>
  </si>
  <si>
    <t>S065</t>
    <phoneticPr fontId="9"/>
  </si>
  <si>
    <t>S066</t>
    <phoneticPr fontId="9"/>
  </si>
  <si>
    <t>S067</t>
    <phoneticPr fontId="9"/>
  </si>
  <si>
    <t>S068</t>
    <phoneticPr fontId="9"/>
  </si>
  <si>
    <t>S069</t>
    <phoneticPr fontId="9"/>
  </si>
  <si>
    <t>S072</t>
    <phoneticPr fontId="9"/>
  </si>
  <si>
    <t>S073</t>
    <phoneticPr fontId="9"/>
  </si>
  <si>
    <t>S074</t>
    <phoneticPr fontId="9"/>
  </si>
  <si>
    <t>S075</t>
    <phoneticPr fontId="9"/>
  </si>
  <si>
    <t>S076</t>
    <phoneticPr fontId="9"/>
  </si>
  <si>
    <t>S077</t>
    <phoneticPr fontId="9"/>
  </si>
  <si>
    <t>S078</t>
    <phoneticPr fontId="9"/>
  </si>
  <si>
    <t>S079</t>
    <phoneticPr fontId="9"/>
  </si>
  <si>
    <t>S080</t>
    <phoneticPr fontId="9"/>
  </si>
  <si>
    <t>S081</t>
    <phoneticPr fontId="9"/>
  </si>
  <si>
    <t>S082</t>
    <phoneticPr fontId="9"/>
  </si>
  <si>
    <t>S083</t>
    <phoneticPr fontId="9"/>
  </si>
  <si>
    <t>S084</t>
    <phoneticPr fontId="9"/>
  </si>
  <si>
    <t>S085</t>
    <phoneticPr fontId="9"/>
  </si>
  <si>
    <t>S086</t>
    <phoneticPr fontId="9"/>
  </si>
  <si>
    <t>S087</t>
    <phoneticPr fontId="9"/>
  </si>
  <si>
    <t>S088</t>
    <phoneticPr fontId="9"/>
  </si>
  <si>
    <t>S089</t>
    <phoneticPr fontId="9"/>
  </si>
  <si>
    <t>S090</t>
    <phoneticPr fontId="9"/>
  </si>
  <si>
    <t>S091</t>
    <phoneticPr fontId="9"/>
  </si>
  <si>
    <t>S092</t>
    <phoneticPr fontId="9"/>
  </si>
  <si>
    <t>S095</t>
    <phoneticPr fontId="9"/>
  </si>
  <si>
    <t>S096</t>
    <phoneticPr fontId="9"/>
  </si>
  <si>
    <t>S097</t>
    <phoneticPr fontId="9"/>
  </si>
  <si>
    <t>S098</t>
    <phoneticPr fontId="9"/>
  </si>
  <si>
    <t>S099</t>
    <phoneticPr fontId="9"/>
  </si>
  <si>
    <t>S100</t>
    <phoneticPr fontId="9"/>
  </si>
  <si>
    <t>S101</t>
    <phoneticPr fontId="9"/>
  </si>
  <si>
    <t>S102</t>
    <phoneticPr fontId="9"/>
  </si>
  <si>
    <t>S103</t>
    <phoneticPr fontId="9"/>
  </si>
  <si>
    <t>S104</t>
    <phoneticPr fontId="9"/>
  </si>
  <si>
    <t>S107</t>
    <phoneticPr fontId="9"/>
  </si>
  <si>
    <t>S108</t>
    <phoneticPr fontId="9"/>
  </si>
  <si>
    <t>S109</t>
    <phoneticPr fontId="9"/>
  </si>
  <si>
    <t>S110</t>
    <phoneticPr fontId="9"/>
  </si>
  <si>
    <t>S111</t>
    <phoneticPr fontId="9"/>
  </si>
  <si>
    <t>S112</t>
    <phoneticPr fontId="9"/>
  </si>
  <si>
    <t>S113</t>
    <phoneticPr fontId="9"/>
  </si>
  <si>
    <t>S114</t>
    <phoneticPr fontId="9"/>
  </si>
  <si>
    <t>S115</t>
    <phoneticPr fontId="9"/>
  </si>
  <si>
    <t>S116</t>
    <phoneticPr fontId="9"/>
  </si>
  <si>
    <t>S117</t>
    <phoneticPr fontId="9"/>
  </si>
  <si>
    <t>S118</t>
    <phoneticPr fontId="9"/>
  </si>
  <si>
    <t>S119</t>
    <phoneticPr fontId="9"/>
  </si>
  <si>
    <t>S120</t>
    <phoneticPr fontId="9"/>
  </si>
  <si>
    <t>S121</t>
    <phoneticPr fontId="9"/>
  </si>
  <si>
    <t>S122</t>
    <phoneticPr fontId="9"/>
  </si>
  <si>
    <t>S123</t>
    <phoneticPr fontId="9"/>
  </si>
  <si>
    <t>路線名</t>
    <phoneticPr fontId="4"/>
  </si>
  <si>
    <t>管理者名</t>
    <phoneticPr fontId="4"/>
  </si>
  <si>
    <t>一般（無料）</t>
    <rPh sb="0" eb="2">
      <t>イッパン</t>
    </rPh>
    <rPh sb="3" eb="5">
      <t>ムリョウ</t>
    </rPh>
    <phoneticPr fontId="9"/>
  </si>
  <si>
    <t>-</t>
    <phoneticPr fontId="9"/>
  </si>
  <si>
    <t>-</t>
    <phoneticPr fontId="9"/>
  </si>
  <si>
    <t>-</t>
    <phoneticPr fontId="9"/>
  </si>
  <si>
    <t>自然換気</t>
    <rPh sb="0" eb="2">
      <t>シゼン</t>
    </rPh>
    <rPh sb="2" eb="4">
      <t>カンキ</t>
    </rPh>
    <phoneticPr fontId="9"/>
  </si>
  <si>
    <t>コンクリート系</t>
    <rPh sb="6" eb="7">
      <t>ケイ</t>
    </rPh>
    <phoneticPr fontId="9"/>
  </si>
  <si>
    <t>非常用電話</t>
    <rPh sb="0" eb="2">
      <t>ヒジョウ</t>
    </rPh>
    <rPh sb="2" eb="3">
      <t>ヨウ</t>
    </rPh>
    <rPh sb="3" eb="5">
      <t>デンワ</t>
    </rPh>
    <phoneticPr fontId="9"/>
  </si>
  <si>
    <t>押ボタン通報装置</t>
    <phoneticPr fontId="9"/>
  </si>
  <si>
    <t>消火器</t>
    <rPh sb="0" eb="3">
      <t>ショウカキ</t>
    </rPh>
    <phoneticPr fontId="9"/>
  </si>
  <si>
    <t>非常駐車帯</t>
    <phoneticPr fontId="9"/>
  </si>
  <si>
    <t>-</t>
    <phoneticPr fontId="9"/>
  </si>
  <si>
    <t>-</t>
    <phoneticPr fontId="9"/>
  </si>
  <si>
    <t>覆工（内装あり）</t>
    <phoneticPr fontId="9"/>
  </si>
  <si>
    <t>-</t>
    <phoneticPr fontId="9"/>
  </si>
  <si>
    <t>-</t>
    <phoneticPr fontId="9"/>
  </si>
  <si>
    <t>PS</t>
    <phoneticPr fontId="9"/>
  </si>
  <si>
    <t>S002</t>
  </si>
  <si>
    <t>S034</t>
    <phoneticPr fontId="9"/>
  </si>
  <si>
    <t>S035</t>
    <phoneticPr fontId="9"/>
  </si>
  <si>
    <t>石村　勝伸</t>
    <rPh sb="0" eb="2">
      <t>イシムラ</t>
    </rPh>
    <rPh sb="3" eb="4">
      <t>カツ</t>
    </rPh>
    <rPh sb="4" eb="5">
      <t>ノブ</t>
    </rPh>
    <phoneticPr fontId="9"/>
  </si>
  <si>
    <t>Ⅰ</t>
    <phoneticPr fontId="8"/>
  </si>
  <si>
    <t>Ⅱ</t>
    <phoneticPr fontId="8"/>
  </si>
  <si>
    <t>Ⅱb</t>
    <phoneticPr fontId="8"/>
  </si>
  <si>
    <t>Ⅱa</t>
    <phoneticPr fontId="8"/>
  </si>
  <si>
    <t>Ⅳ</t>
    <phoneticPr fontId="4"/>
  </si>
  <si>
    <t>Ⅲ</t>
    <phoneticPr fontId="4"/>
  </si>
  <si>
    <t>Ⅱa</t>
    <phoneticPr fontId="4"/>
  </si>
  <si>
    <t>Ⅱb</t>
    <phoneticPr fontId="4"/>
  </si>
  <si>
    <t>Ⅳ</t>
    <phoneticPr fontId="4"/>
  </si>
  <si>
    <t>Ⅱa</t>
    <phoneticPr fontId="4"/>
  </si>
  <si>
    <t>Ⅲ</t>
    <phoneticPr fontId="4"/>
  </si>
  <si>
    <t>Ⅱ</t>
    <phoneticPr fontId="4"/>
  </si>
  <si>
    <t>Ⅳ</t>
    <phoneticPr fontId="4"/>
  </si>
  <si>
    <t>Ⅱ</t>
    <phoneticPr fontId="4"/>
  </si>
  <si>
    <t>Ⅱ</t>
    <phoneticPr fontId="4"/>
  </si>
  <si>
    <t>Ⅲ</t>
    <phoneticPr fontId="4"/>
  </si>
  <si>
    <t>Ⅱb</t>
    <phoneticPr fontId="4"/>
  </si>
  <si>
    <t>Ⅰ</t>
    <phoneticPr fontId="9"/>
  </si>
  <si>
    <t>Ⅳ</t>
    <phoneticPr fontId="15"/>
  </si>
  <si>
    <t>Ⅲ</t>
    <phoneticPr fontId="15"/>
  </si>
  <si>
    <t>Ⅱa</t>
    <phoneticPr fontId="15"/>
  </si>
  <si>
    <t>Ⅱb</t>
    <phoneticPr fontId="15"/>
  </si>
  <si>
    <t>Ⅰ</t>
    <phoneticPr fontId="15"/>
  </si>
  <si>
    <t>○</t>
  </si>
  <si>
    <t>〇</t>
    <phoneticPr fontId="9"/>
  </si>
  <si>
    <t>L-001</t>
    <phoneticPr fontId="4"/>
  </si>
  <si>
    <t>L-002</t>
  </si>
  <si>
    <t>L-003</t>
  </si>
  <si>
    <t>L-004</t>
  </si>
  <si>
    <t>L-005</t>
  </si>
  <si>
    <t>L-006</t>
  </si>
  <si>
    <t>L-007</t>
  </si>
  <si>
    <t>L-008</t>
  </si>
  <si>
    <t>L-009</t>
  </si>
  <si>
    <t>L-010</t>
  </si>
  <si>
    <t>L-011</t>
  </si>
  <si>
    <t>L-012</t>
  </si>
  <si>
    <t>L-013</t>
  </si>
  <si>
    <t>L-014</t>
  </si>
  <si>
    <t>L-015</t>
  </si>
  <si>
    <t>L-016</t>
  </si>
  <si>
    <t>L-017</t>
  </si>
  <si>
    <t>L-018</t>
  </si>
  <si>
    <t>L-019</t>
  </si>
  <si>
    <t>L-020</t>
  </si>
  <si>
    <t>L-021</t>
  </si>
  <si>
    <t>L-022</t>
  </si>
  <si>
    <t>L-023</t>
  </si>
  <si>
    <t>L-024</t>
  </si>
  <si>
    <t>L-025</t>
  </si>
  <si>
    <t>L-026</t>
  </si>
  <si>
    <t>L-027</t>
  </si>
  <si>
    <t>L-028</t>
  </si>
  <si>
    <t>L-029</t>
  </si>
  <si>
    <t>L-030</t>
  </si>
  <si>
    <t>L-031</t>
  </si>
  <si>
    <t>L-033</t>
  </si>
  <si>
    <t>L-034</t>
  </si>
  <si>
    <t>L-035</t>
  </si>
  <si>
    <t>L-036</t>
  </si>
  <si>
    <t>L-037</t>
  </si>
  <si>
    <t>L-038</t>
  </si>
  <si>
    <t>L-039</t>
  </si>
  <si>
    <t>L-040</t>
  </si>
  <si>
    <t>L-041</t>
  </si>
  <si>
    <t>L-042</t>
  </si>
  <si>
    <t>L-043</t>
  </si>
  <si>
    <t>L-044</t>
  </si>
  <si>
    <t>L-045</t>
  </si>
  <si>
    <t>L-046</t>
  </si>
  <si>
    <t>L-047</t>
  </si>
  <si>
    <t>L-048</t>
  </si>
  <si>
    <t>L-049</t>
  </si>
  <si>
    <t>L-050</t>
  </si>
  <si>
    <t>L-051</t>
  </si>
  <si>
    <t>L-052</t>
  </si>
  <si>
    <t>L-053</t>
  </si>
  <si>
    <t>L-054</t>
  </si>
  <si>
    <t>L-055</t>
  </si>
  <si>
    <t>L-056</t>
  </si>
  <si>
    <t>L-057</t>
  </si>
  <si>
    <t>L-058</t>
  </si>
  <si>
    <t>L-059</t>
  </si>
  <si>
    <t>L-060</t>
  </si>
  <si>
    <t>L-061</t>
  </si>
  <si>
    <t>L-062</t>
  </si>
  <si>
    <t>L-064</t>
  </si>
  <si>
    <t>L-065</t>
  </si>
  <si>
    <t>L-066</t>
  </si>
  <si>
    <t>L-067</t>
  </si>
  <si>
    <t>L-068</t>
  </si>
  <si>
    <t>L-069</t>
  </si>
  <si>
    <t>L-070</t>
  </si>
  <si>
    <t>L-071</t>
  </si>
  <si>
    <t>L-072</t>
  </si>
  <si>
    <t>L-073</t>
  </si>
  <si>
    <t>L-074</t>
  </si>
  <si>
    <t>L-075</t>
  </si>
  <si>
    <t>L-076</t>
  </si>
  <si>
    <t>L-077</t>
  </si>
  <si>
    <t>L-078</t>
  </si>
  <si>
    <t>L-079</t>
  </si>
  <si>
    <t>L-080</t>
  </si>
  <si>
    <t>L-081</t>
  </si>
  <si>
    <t>L-082</t>
  </si>
  <si>
    <t>L-083</t>
  </si>
  <si>
    <t>L-084</t>
  </si>
  <si>
    <t>L-085</t>
  </si>
  <si>
    <t>L-086</t>
  </si>
  <si>
    <t>L-087</t>
  </si>
  <si>
    <t>L-088</t>
  </si>
  <si>
    <t>L-089</t>
  </si>
  <si>
    <t>L-090</t>
  </si>
  <si>
    <t>L-091</t>
  </si>
  <si>
    <t>L-032</t>
    <phoneticPr fontId="4"/>
  </si>
  <si>
    <t>L-063</t>
    <phoneticPr fontId="4"/>
  </si>
  <si>
    <t>L-092</t>
  </si>
  <si>
    <t>L-093</t>
  </si>
  <si>
    <t>R-001</t>
    <phoneticPr fontId="4"/>
  </si>
  <si>
    <t>R-002</t>
  </si>
  <si>
    <t>R-003</t>
  </si>
  <si>
    <t>R-004</t>
  </si>
  <si>
    <t>R-005</t>
  </si>
  <si>
    <t>R-006</t>
  </si>
  <si>
    <t>R-007</t>
  </si>
  <si>
    <t>R-008</t>
  </si>
  <si>
    <t>R-009</t>
  </si>
  <si>
    <t>R-010</t>
  </si>
  <si>
    <t>R-011</t>
  </si>
  <si>
    <t>R-012</t>
  </si>
  <si>
    <t>R-013</t>
  </si>
  <si>
    <t>R-014</t>
  </si>
  <si>
    <t>R-015</t>
  </si>
  <si>
    <t>R-016</t>
  </si>
  <si>
    <t>R-017</t>
  </si>
  <si>
    <t>R-018</t>
  </si>
  <si>
    <t>R-019</t>
  </si>
  <si>
    <t>R-020</t>
  </si>
  <si>
    <t>R-021</t>
  </si>
  <si>
    <t>R-022</t>
  </si>
  <si>
    <t>R-023</t>
  </si>
  <si>
    <t>R-024</t>
  </si>
  <si>
    <t>R-025</t>
  </si>
  <si>
    <t>R-026</t>
  </si>
  <si>
    <t>R-027</t>
  </si>
  <si>
    <t>R-028</t>
  </si>
  <si>
    <t>R-029</t>
  </si>
  <si>
    <t>R-030</t>
  </si>
  <si>
    <t>R-031</t>
  </si>
  <si>
    <t>R-032</t>
    <phoneticPr fontId="4"/>
  </si>
  <si>
    <t>R-033</t>
  </si>
  <si>
    <t>R-034</t>
  </si>
  <si>
    <t>R-035</t>
  </si>
  <si>
    <t>R-036</t>
  </si>
  <si>
    <t>R-037</t>
  </si>
  <si>
    <t>R-038</t>
  </si>
  <si>
    <t>R-039</t>
  </si>
  <si>
    <t>R-040</t>
  </si>
  <si>
    <t>R-041</t>
  </si>
  <si>
    <t>R-042</t>
  </si>
  <si>
    <t>R-043</t>
  </si>
  <si>
    <t>R-044</t>
  </si>
  <si>
    <t>R-045</t>
  </si>
  <si>
    <t>R-046</t>
  </si>
  <si>
    <t>R-047</t>
  </si>
  <si>
    <t>R-048</t>
  </si>
  <si>
    <t>R-049</t>
  </si>
  <si>
    <t>R-050</t>
  </si>
  <si>
    <t>R-051</t>
  </si>
  <si>
    <t>R-052</t>
  </si>
  <si>
    <t>R-053</t>
  </si>
  <si>
    <t>R-054</t>
  </si>
  <si>
    <t>R-055</t>
  </si>
  <si>
    <t>R-056</t>
  </si>
  <si>
    <t>R-057</t>
  </si>
  <si>
    <t>R-058</t>
  </si>
  <si>
    <t>R-059</t>
  </si>
  <si>
    <t>R-060</t>
  </si>
  <si>
    <t>R-061</t>
  </si>
  <si>
    <t>R-062</t>
  </si>
  <si>
    <t>R-063</t>
    <phoneticPr fontId="4"/>
  </si>
  <si>
    <t>R-064</t>
  </si>
  <si>
    <t>R-065</t>
  </si>
  <si>
    <t>R-066</t>
  </si>
  <si>
    <t>R-067</t>
  </si>
  <si>
    <t>R-068</t>
  </si>
  <si>
    <t>R-069</t>
  </si>
  <si>
    <t>R-070</t>
  </si>
  <si>
    <t>R-071</t>
  </si>
  <si>
    <t>R-072</t>
  </si>
  <si>
    <t>R-073</t>
  </si>
  <si>
    <t>R-074</t>
  </si>
  <si>
    <t>R-075</t>
  </si>
  <si>
    <t>R-076</t>
  </si>
  <si>
    <t>R-077</t>
  </si>
  <si>
    <t>R-078</t>
  </si>
  <si>
    <t>R-079</t>
  </si>
  <si>
    <t>R-080</t>
  </si>
  <si>
    <t>R-081</t>
  </si>
  <si>
    <t>R-082</t>
  </si>
  <si>
    <t>R-083</t>
  </si>
  <si>
    <t>R-084</t>
  </si>
  <si>
    <t>R-085</t>
  </si>
  <si>
    <t>R-086</t>
  </si>
  <si>
    <t>R-087</t>
  </si>
  <si>
    <t>R-088</t>
  </si>
  <si>
    <t>R-089</t>
  </si>
  <si>
    <t>R-090</t>
  </si>
  <si>
    <t>R-091</t>
  </si>
  <si>
    <t>R-092</t>
  </si>
  <si>
    <t>R-093</t>
  </si>
  <si>
    <t>PE</t>
    <phoneticPr fontId="4"/>
  </si>
  <si>
    <t>異常なし</t>
    <rPh sb="0" eb="2">
      <t>イジョウ</t>
    </rPh>
    <phoneticPr fontId="4"/>
  </si>
  <si>
    <t>×</t>
  </si>
  <si>
    <t>被覆番線にて仮固定</t>
    <phoneticPr fontId="4"/>
  </si>
  <si>
    <t>ケーブル固定金具の脱落（1箇所）</t>
    <rPh sb="4" eb="6">
      <t>コテイ</t>
    </rPh>
    <rPh sb="6" eb="8">
      <t>カナグ</t>
    </rPh>
    <rPh sb="9" eb="11">
      <t>ダツラク</t>
    </rPh>
    <rPh sb="13" eb="15">
      <t>カショ</t>
    </rPh>
    <phoneticPr fontId="4"/>
  </si>
  <si>
    <t>照明取付部のボルトのゆるみ（1箇所）</t>
    <rPh sb="0" eb="2">
      <t>ショウメイ</t>
    </rPh>
    <rPh sb="2" eb="4">
      <t>トリツケ</t>
    </rPh>
    <rPh sb="4" eb="5">
      <t>ブ</t>
    </rPh>
    <rPh sb="15" eb="17">
      <t>カショ</t>
    </rPh>
    <phoneticPr fontId="4"/>
  </si>
  <si>
    <t>ケーブル固定金具のナットの脱落（1箇所）</t>
    <rPh sb="4" eb="6">
      <t>コテイ</t>
    </rPh>
    <rPh sb="6" eb="8">
      <t>カナグ</t>
    </rPh>
    <rPh sb="13" eb="15">
      <t>ダツラク</t>
    </rPh>
    <rPh sb="17" eb="19">
      <t>カショ</t>
    </rPh>
    <phoneticPr fontId="4"/>
  </si>
  <si>
    <t>S003</t>
    <phoneticPr fontId="8"/>
  </si>
  <si>
    <t>照明取付部のボルトのゆるみ（1箇所）</t>
    <phoneticPr fontId="8"/>
  </si>
  <si>
    <t>ケーブル固定金具の脱落（1箇所）</t>
    <phoneticPr fontId="8"/>
  </si>
  <si>
    <t>S005</t>
    <phoneticPr fontId="8"/>
  </si>
  <si>
    <t>ケーブル固定金具の脱落（1箇所）</t>
    <phoneticPr fontId="8"/>
  </si>
  <si>
    <t>S006</t>
    <phoneticPr fontId="8"/>
  </si>
  <si>
    <t>S022</t>
    <phoneticPr fontId="8"/>
  </si>
  <si>
    <t>S043</t>
    <phoneticPr fontId="8"/>
  </si>
  <si>
    <t>S045</t>
    <phoneticPr fontId="8"/>
  </si>
  <si>
    <t>ケーブル固定金具のナットの脱落（1箇所）</t>
    <phoneticPr fontId="8"/>
  </si>
  <si>
    <t>S122</t>
    <phoneticPr fontId="8"/>
  </si>
  <si>
    <t>－</t>
    <phoneticPr fontId="9"/>
  </si>
  <si>
    <t>なし</t>
    <phoneticPr fontId="9"/>
  </si>
  <si>
    <t>PS</t>
    <phoneticPr fontId="9"/>
  </si>
  <si>
    <t>-</t>
    <phoneticPr fontId="9"/>
  </si>
  <si>
    <t>起点側坑口状況。</t>
    <rPh sb="5" eb="7">
      <t>ジョウキョウ</t>
    </rPh>
    <phoneticPr fontId="9"/>
  </si>
  <si>
    <t>幅0.3㎜、長さ1.1m</t>
    <phoneticPr fontId="9"/>
  </si>
  <si>
    <t>ひび割れの進行が見られない（遊離石灰を伴う）。</t>
    <rPh sb="2" eb="3">
      <t>ワ</t>
    </rPh>
    <rPh sb="5" eb="7">
      <t>シンコウ</t>
    </rPh>
    <rPh sb="8" eb="9">
      <t>ミ</t>
    </rPh>
    <rPh sb="14" eb="18">
      <t>ユウリセッカイ</t>
    </rPh>
    <rPh sb="19" eb="20">
      <t>トモナ</t>
    </rPh>
    <phoneticPr fontId="9"/>
  </si>
  <si>
    <t>0.4ｍ×0.45ｍ</t>
    <phoneticPr fontId="9"/>
  </si>
  <si>
    <t>新規確認。内装板に破損を確認。判定区分「Ⅱb」</t>
    <rPh sb="0" eb="2">
      <t>シンキ</t>
    </rPh>
    <rPh sb="2" eb="4">
      <t>カクニン</t>
    </rPh>
    <rPh sb="5" eb="7">
      <t>ナイソウ</t>
    </rPh>
    <rPh sb="7" eb="8">
      <t>イタ</t>
    </rPh>
    <rPh sb="9" eb="11">
      <t>ハソン</t>
    </rPh>
    <rPh sb="12" eb="14">
      <t>カクニン</t>
    </rPh>
    <phoneticPr fontId="9"/>
  </si>
  <si>
    <t>幅0.5㎜、長さ2.3m</t>
    <phoneticPr fontId="9"/>
  </si>
  <si>
    <t>ひび割れの進行が見られない。</t>
    <rPh sb="2" eb="3">
      <t>ワ</t>
    </rPh>
    <rPh sb="5" eb="7">
      <t>シンコウ</t>
    </rPh>
    <rPh sb="8" eb="9">
      <t>ミ</t>
    </rPh>
    <phoneticPr fontId="9"/>
  </si>
  <si>
    <t>0.15ｍ×0.6ｍ、0.1ｍ×0.8ｍ、0.2ｍ×0.05ｍのうき</t>
    <phoneticPr fontId="9"/>
  </si>
  <si>
    <t>0.05ｍ×0.15ｍ</t>
    <phoneticPr fontId="9"/>
  </si>
  <si>
    <t>0.05ｍ×0.15ｍのうき</t>
    <phoneticPr fontId="9"/>
  </si>
  <si>
    <t>あり</t>
    <phoneticPr fontId="9"/>
  </si>
  <si>
    <t>はく落防止工対策範囲：3.0ｍ×1.2ｍ</t>
    <rPh sb="6" eb="8">
      <t>タイサク</t>
    </rPh>
    <rPh sb="8" eb="10">
      <t>ハンイ</t>
    </rPh>
    <phoneticPr fontId="9"/>
  </si>
  <si>
    <t>はつり落とし工範囲：0.2ｍ×0.1ｍ</t>
    <rPh sb="7" eb="9">
      <t>ハンイ</t>
    </rPh>
    <phoneticPr fontId="9"/>
  </si>
  <si>
    <t>線導水工</t>
    <rPh sb="0" eb="1">
      <t>セン</t>
    </rPh>
    <rPh sb="1" eb="3">
      <t>ドウスイ</t>
    </rPh>
    <rPh sb="3" eb="4">
      <t>コウ</t>
    </rPh>
    <phoneticPr fontId="9"/>
  </si>
  <si>
    <t>0.2ｍ×0.05ｍのうき</t>
    <phoneticPr fontId="9"/>
  </si>
  <si>
    <t>0.05ｍ×0.08ｍ</t>
    <phoneticPr fontId="9"/>
  </si>
  <si>
    <t>0.05ｍ×0.08ｍのうき</t>
    <phoneticPr fontId="9"/>
  </si>
  <si>
    <t>対策済み。はく落防止工設置済みを確認。前回判定区分「Ⅲ」</t>
    <rPh sb="0" eb="2">
      <t>タイサク</t>
    </rPh>
    <rPh sb="2" eb="3">
      <t>ズ</t>
    </rPh>
    <rPh sb="13" eb="14">
      <t>ズ</t>
    </rPh>
    <rPh sb="16" eb="18">
      <t>カクニン</t>
    </rPh>
    <phoneticPr fontId="9"/>
  </si>
  <si>
    <t>対策済み。はつり落とし工+劣化防止コーティング剤塗布実施済みを確認。前回判定区分「Ⅲ」</t>
    <rPh sb="0" eb="2">
      <t>タイサク</t>
    </rPh>
    <rPh sb="2" eb="3">
      <t>ズ</t>
    </rPh>
    <rPh sb="8" eb="9">
      <t>オ</t>
    </rPh>
    <rPh sb="13" eb="15">
      <t>レッカ</t>
    </rPh>
    <rPh sb="15" eb="17">
      <t>ボウシ</t>
    </rPh>
    <rPh sb="23" eb="24">
      <t>ザイ</t>
    </rPh>
    <rPh sb="24" eb="26">
      <t>トフ</t>
    </rPh>
    <rPh sb="26" eb="28">
      <t>ジッシ</t>
    </rPh>
    <rPh sb="28" eb="29">
      <t>ズ</t>
    </rPh>
    <rPh sb="31" eb="33">
      <t>カクニン</t>
    </rPh>
    <phoneticPr fontId="9"/>
  </si>
  <si>
    <t>対策済み。線導水工実施済みを確認。前回判定区分「Ⅲ」</t>
    <rPh sb="0" eb="2">
      <t>タイサク</t>
    </rPh>
    <rPh sb="2" eb="3">
      <t>ズ</t>
    </rPh>
    <rPh sb="5" eb="6">
      <t>セン</t>
    </rPh>
    <rPh sb="6" eb="8">
      <t>ドウスイ</t>
    </rPh>
    <rPh sb="8" eb="9">
      <t>コウ</t>
    </rPh>
    <rPh sb="9" eb="11">
      <t>ジッシ</t>
    </rPh>
    <rPh sb="11" eb="12">
      <t>ズ</t>
    </rPh>
    <rPh sb="14" eb="16">
      <t>カクニン</t>
    </rPh>
    <phoneticPr fontId="9"/>
  </si>
  <si>
    <t>はく離を確認。硬化剤塗布。</t>
    <rPh sb="2" eb="3">
      <t>リ</t>
    </rPh>
    <rPh sb="4" eb="6">
      <t>カクニン</t>
    </rPh>
    <phoneticPr fontId="9"/>
  </si>
  <si>
    <t>はつり落とし工範囲：0.2ｍ×0.1ｍ（2箇所）、0.3ｍ×0.1ｍ</t>
    <rPh sb="7" eb="9">
      <t>ハンイ</t>
    </rPh>
    <rPh sb="21" eb="23">
      <t>カショ</t>
    </rPh>
    <phoneticPr fontId="9"/>
  </si>
  <si>
    <t>0.2ｍ×0.1ｍ（2箇所）、0.3ｍ×0.1ｍのうき</t>
    <phoneticPr fontId="9"/>
  </si>
  <si>
    <t>なし</t>
    <phoneticPr fontId="9"/>
  </si>
  <si>
    <t>1.2ｍ×0.2ｍ、1.1ｍ×0.2ｍ</t>
    <phoneticPr fontId="9"/>
  </si>
  <si>
    <t>土砂堆積</t>
    <rPh sb="0" eb="4">
      <t>ドシャタイセキ</t>
    </rPh>
    <phoneticPr fontId="9"/>
  </si>
  <si>
    <t>土砂堆積→滞水に変更。判定区分「Ⅱb」</t>
    <rPh sb="0" eb="4">
      <t>ドシャタイセキ</t>
    </rPh>
    <rPh sb="5" eb="7">
      <t>タイスイ</t>
    </rPh>
    <rPh sb="8" eb="10">
      <t>ヘンコウ</t>
    </rPh>
    <phoneticPr fontId="9"/>
  </si>
  <si>
    <t>0.3ｍ×0.1ｍ</t>
    <phoneticPr fontId="9"/>
  </si>
  <si>
    <t>1.2ｍ×0.15ｍ、0.8ｍ×0.15ｍ</t>
    <phoneticPr fontId="9"/>
  </si>
  <si>
    <t>0.03ｍ×0.4ｍ</t>
    <phoneticPr fontId="9"/>
  </si>
  <si>
    <t>0.03ｍ×0.25ｍ</t>
    <phoneticPr fontId="9"/>
  </si>
  <si>
    <t>1.8ｍ×0.2ｍ</t>
    <phoneticPr fontId="9"/>
  </si>
  <si>
    <t>0.1ｍ×0.1ｍ</t>
    <phoneticPr fontId="9"/>
  </si>
  <si>
    <t>0.05ｍ×0.1ｍ</t>
    <phoneticPr fontId="9"/>
  </si>
  <si>
    <t>変形・破損</t>
    <rPh sb="0" eb="2">
      <t>ヘンケイ</t>
    </rPh>
    <rPh sb="3" eb="5">
      <t>ハソン</t>
    </rPh>
    <phoneticPr fontId="9"/>
  </si>
  <si>
    <t>線導水工に変形・破損を確認（1箇所）。判定区分「Ⅱb」</t>
    <rPh sb="0" eb="1">
      <t>セン</t>
    </rPh>
    <rPh sb="1" eb="3">
      <t>ドウスイ</t>
    </rPh>
    <rPh sb="2" eb="4">
      <t>スイコウ</t>
    </rPh>
    <rPh sb="5" eb="7">
      <t>ヘンケイ</t>
    </rPh>
    <rPh sb="8" eb="10">
      <t>ハソン</t>
    </rPh>
    <rPh sb="11" eb="13">
      <t>カクニン</t>
    </rPh>
    <rPh sb="15" eb="17">
      <t>カショ</t>
    </rPh>
    <phoneticPr fontId="9"/>
  </si>
  <si>
    <t>S004</t>
    <phoneticPr fontId="8"/>
  </si>
  <si>
    <t>ガイシ陶器の破損（1箇所）</t>
    <rPh sb="3" eb="5">
      <t>トウキ</t>
    </rPh>
    <rPh sb="6" eb="8">
      <t>ハソン</t>
    </rPh>
    <phoneticPr fontId="8"/>
  </si>
  <si>
    <t>ガイシ陶器の破損（1箇所）</t>
    <phoneticPr fontId="4"/>
  </si>
  <si>
    <t>はく落防止工対策範囲：1.3ｍ×1.3ｍ</t>
    <rPh sb="6" eb="8">
      <t>タイサク</t>
    </rPh>
    <rPh sb="8" eb="10">
      <t>ハンイ</t>
    </rPh>
    <phoneticPr fontId="9"/>
  </si>
  <si>
    <t>0.3ｍ×0.3ｍのうき</t>
    <phoneticPr fontId="9"/>
  </si>
  <si>
    <t>はつり落とし工範囲：0.1ｍ×0.4ｍ（2箇所）、0.1ｍ×0.2ｍ（2箇所）</t>
    <rPh sb="7" eb="9">
      <t>ハンイ</t>
    </rPh>
    <rPh sb="21" eb="23">
      <t>カショ</t>
    </rPh>
    <phoneticPr fontId="9"/>
  </si>
  <si>
    <t>0.1ｍ×0.4ｍ（2箇所）、0.05ｍ×0.2ｍ、0.05ｍ×0.15ｍのうき</t>
    <phoneticPr fontId="9"/>
  </si>
  <si>
    <t>はつり落とし工範囲：0.3ｍ×0.1ｍ</t>
    <rPh sb="7" eb="9">
      <t>ハンイ</t>
    </rPh>
    <phoneticPr fontId="9"/>
  </si>
  <si>
    <t>0.3ｍ×0.05ｍのうき</t>
    <phoneticPr fontId="9"/>
  </si>
  <si>
    <t>1.5ｍ×0.6ｍ</t>
    <phoneticPr fontId="9"/>
  </si>
  <si>
    <t>漏水（にじみ）</t>
    <rPh sb="0" eb="2">
      <t>ロウスイ</t>
    </rPh>
    <phoneticPr fontId="9"/>
  </si>
  <si>
    <t>漏水（滴下）を確認。進行が見られる。判定区分「Ⅱa」</t>
    <rPh sb="0" eb="2">
      <t>ロウスイ</t>
    </rPh>
    <rPh sb="3" eb="4">
      <t>テキ</t>
    </rPh>
    <rPh sb="4" eb="5">
      <t>シタ</t>
    </rPh>
    <rPh sb="7" eb="9">
      <t>カクニン</t>
    </rPh>
    <phoneticPr fontId="9"/>
  </si>
  <si>
    <t>1.3ｍ×0.15ｍ</t>
    <phoneticPr fontId="9"/>
  </si>
  <si>
    <t>新規確認。内装板下部に破損を確認。判定区分「Ⅱb」</t>
    <rPh sb="0" eb="2">
      <t>シンキ</t>
    </rPh>
    <rPh sb="2" eb="4">
      <t>カクニン</t>
    </rPh>
    <rPh sb="5" eb="7">
      <t>ナイソウ</t>
    </rPh>
    <rPh sb="7" eb="8">
      <t>イタ</t>
    </rPh>
    <rPh sb="8" eb="10">
      <t>カブ</t>
    </rPh>
    <rPh sb="11" eb="13">
      <t>ハソン</t>
    </rPh>
    <rPh sb="14" eb="16">
      <t>カクニン</t>
    </rPh>
    <phoneticPr fontId="9"/>
  </si>
  <si>
    <t>1.1ｍ×0.3ｍ</t>
    <phoneticPr fontId="9"/>
  </si>
  <si>
    <t>新規確認。アーチ部からの漏水（滴下）により滞水を確認。判定区分「Ⅱb」</t>
    <rPh sb="8" eb="9">
      <t>ブ</t>
    </rPh>
    <rPh sb="12" eb="14">
      <t>ロウスイ</t>
    </rPh>
    <rPh sb="15" eb="16">
      <t>テキ</t>
    </rPh>
    <rPh sb="16" eb="17">
      <t>シタ</t>
    </rPh>
    <rPh sb="21" eb="23">
      <t>タイスイ</t>
    </rPh>
    <rPh sb="24" eb="26">
      <t>カクニン</t>
    </rPh>
    <phoneticPr fontId="9"/>
  </si>
  <si>
    <t>2.5ｍ×0.15ｍ</t>
    <phoneticPr fontId="9"/>
  </si>
  <si>
    <t>0.03ｍ×0.3ｍ</t>
    <phoneticPr fontId="9"/>
  </si>
  <si>
    <t>0.5ｍ×0.6ｍ</t>
    <phoneticPr fontId="9"/>
  </si>
  <si>
    <t>1.3ｍ×0.15ｍ</t>
    <phoneticPr fontId="9"/>
  </si>
  <si>
    <t>はつり落とし工範囲：0.5ｍ×0.1ｍ、0.2ｍ×0.1ｍ（3箇所）</t>
    <rPh sb="7" eb="9">
      <t>ハンイ</t>
    </rPh>
    <rPh sb="31" eb="33">
      <t>カショ</t>
    </rPh>
    <phoneticPr fontId="9"/>
  </si>
  <si>
    <t>0.5ｍ×0.05ｍ、0.2ｍ×0.1ｍ（2箇所）、0.15ｍ×0.05ｍのうき</t>
    <phoneticPr fontId="9"/>
  </si>
  <si>
    <t>はつり落とし工範囲：0.4ｍ×0.1ｍ（2箇所）</t>
    <rPh sb="7" eb="9">
      <t>ハンイ</t>
    </rPh>
    <rPh sb="21" eb="23">
      <t>カショ</t>
    </rPh>
    <phoneticPr fontId="9"/>
  </si>
  <si>
    <t>0.4ｍ×0.1ｍ、0.4ｍ×0.05ｍのうき</t>
    <phoneticPr fontId="9"/>
  </si>
  <si>
    <t>0.2ｍ×0.1ｍのうき</t>
    <phoneticPr fontId="9"/>
  </si>
  <si>
    <t>新規確認。監査歩路に段差を確認。判定区分「Ⅱb」</t>
    <rPh sb="0" eb="2">
      <t>シンキ</t>
    </rPh>
    <rPh sb="2" eb="4">
      <t>カクニン</t>
    </rPh>
    <rPh sb="5" eb="7">
      <t>カンサ</t>
    </rPh>
    <rPh sb="7" eb="8">
      <t>ホ</t>
    </rPh>
    <rPh sb="8" eb="9">
      <t>ロ</t>
    </rPh>
    <rPh sb="10" eb="12">
      <t>ダンサ</t>
    </rPh>
    <rPh sb="13" eb="15">
      <t>カクニン</t>
    </rPh>
    <phoneticPr fontId="9"/>
  </si>
  <si>
    <t>遊離石灰</t>
    <rPh sb="0" eb="2">
      <t>ユウリ</t>
    </rPh>
    <rPh sb="2" eb="4">
      <t>セッカイ</t>
    </rPh>
    <phoneticPr fontId="9"/>
  </si>
  <si>
    <t>遊離石灰を確認。</t>
    <rPh sb="0" eb="4">
      <t>ユウリセッカイ</t>
    </rPh>
    <rPh sb="5" eb="7">
      <t>カクニン</t>
    </rPh>
    <phoneticPr fontId="9"/>
  </si>
  <si>
    <t>幅4.0㎜、長さ0.55m</t>
    <phoneticPr fontId="9"/>
  </si>
  <si>
    <t>段差20.0㎜</t>
    <rPh sb="0" eb="2">
      <t>ダンサ</t>
    </rPh>
    <phoneticPr fontId="9"/>
  </si>
  <si>
    <t>はく落防止工対策範囲：1.2ｍ×1.2ｍ</t>
    <rPh sb="6" eb="8">
      <t>タイサク</t>
    </rPh>
    <rPh sb="8" eb="10">
      <t>ハンイ</t>
    </rPh>
    <phoneticPr fontId="9"/>
  </si>
  <si>
    <t>0.2ｍ×0.2ｍのうき</t>
    <phoneticPr fontId="9"/>
  </si>
  <si>
    <t>はつり落とし工範囲：0.2ｍ×0.1ｍ、0.1ｍ×0.1ｍ</t>
    <rPh sb="7" eb="9">
      <t>ハンイ</t>
    </rPh>
    <phoneticPr fontId="9"/>
  </si>
  <si>
    <t>0.2ｍ×0.05ｍ、0.1ｍ×0.1ｍのうき</t>
    <phoneticPr fontId="9"/>
  </si>
  <si>
    <t>1.5ｍ×0.1ｍ</t>
    <phoneticPr fontId="9"/>
  </si>
  <si>
    <t>1.5ｍ×0.15ｍ</t>
    <phoneticPr fontId="9"/>
  </si>
  <si>
    <t>線導水工に変形・破損を確認（3箇所）。判定区分「Ⅱb」</t>
    <rPh sb="0" eb="1">
      <t>セン</t>
    </rPh>
    <rPh sb="1" eb="3">
      <t>ドウスイ</t>
    </rPh>
    <rPh sb="2" eb="4">
      <t>スイコウ</t>
    </rPh>
    <rPh sb="5" eb="7">
      <t>ヘンケイ</t>
    </rPh>
    <rPh sb="8" eb="10">
      <t>ハソン</t>
    </rPh>
    <rPh sb="11" eb="13">
      <t>カクニン</t>
    </rPh>
    <rPh sb="15" eb="17">
      <t>カショ</t>
    </rPh>
    <phoneticPr fontId="9"/>
  </si>
  <si>
    <t>0.15ｍ×0.05ｍのうき</t>
    <phoneticPr fontId="9"/>
  </si>
  <si>
    <t>0.1ｍ×0.03ｍ</t>
    <phoneticPr fontId="9"/>
  </si>
  <si>
    <t>0.1ｍ×0.03ｍのうき</t>
    <phoneticPr fontId="9"/>
  </si>
  <si>
    <t>歩道にうきを確認。進行が見られない。判定区分「Ⅱb」</t>
    <rPh sb="0" eb="2">
      <t>ホドウ</t>
    </rPh>
    <rPh sb="9" eb="11">
      <t>シンコウ</t>
    </rPh>
    <rPh sb="12" eb="13">
      <t>ミ</t>
    </rPh>
    <rPh sb="18" eb="20">
      <t>ハンテイ</t>
    </rPh>
    <phoneticPr fontId="9"/>
  </si>
  <si>
    <t>S010</t>
    <phoneticPr fontId="9"/>
  </si>
  <si>
    <t>はつり落とし工範囲：0.2ｍ×0.1ｍ（2箇所）</t>
    <rPh sb="7" eb="9">
      <t>ハンイ</t>
    </rPh>
    <rPh sb="21" eb="23">
      <t>カショ</t>
    </rPh>
    <phoneticPr fontId="9"/>
  </si>
  <si>
    <t>はつり落とし工範囲：0.1ｍ×0.1ｍ</t>
    <rPh sb="7" eb="9">
      <t>ハンイ</t>
    </rPh>
    <phoneticPr fontId="9"/>
  </si>
  <si>
    <t>0.05ｍ×0.1ｍのうき</t>
    <phoneticPr fontId="9"/>
  </si>
  <si>
    <t>監査歩廊に目地ずれを確認。進行が見られる。判定区分「Ⅱb」</t>
    <rPh sb="0" eb="2">
      <t>カンサ</t>
    </rPh>
    <rPh sb="2" eb="4">
      <t>ホロウ</t>
    </rPh>
    <rPh sb="5" eb="7">
      <t>メジ</t>
    </rPh>
    <rPh sb="10" eb="12">
      <t>カクニン</t>
    </rPh>
    <phoneticPr fontId="9"/>
  </si>
  <si>
    <t>0.05ｍ×0.15ｍ、0.05ｍ×0.2ｍのうき</t>
    <phoneticPr fontId="9"/>
  </si>
  <si>
    <t>目地ずれ60㎜、0.1ｍ×5.0ｍ</t>
    <rPh sb="0" eb="2">
      <t>メジ</t>
    </rPh>
    <phoneticPr fontId="9"/>
  </si>
  <si>
    <t>目地ずれ15㎜、0.1ｍ×5.0ｍ</t>
    <rPh sb="0" eb="2">
      <t>メジ</t>
    </rPh>
    <phoneticPr fontId="9"/>
  </si>
  <si>
    <t>0.08ｍ×0.7ｍ</t>
    <phoneticPr fontId="9"/>
  </si>
  <si>
    <t>0.15ｍ×1.3ｍのうき</t>
    <phoneticPr fontId="9"/>
  </si>
  <si>
    <t>0.2ｍ×1.3ｍ、一部陥没20mm</t>
    <rPh sb="10" eb="12">
      <t>イチブ</t>
    </rPh>
    <rPh sb="12" eb="14">
      <t>カンボツ</t>
    </rPh>
    <phoneticPr fontId="9"/>
  </si>
  <si>
    <t>S011</t>
    <phoneticPr fontId="9"/>
  </si>
  <si>
    <t>幅2.3㎜、長さ10.6m</t>
    <phoneticPr fontId="9"/>
  </si>
  <si>
    <t>幅2.3㎜、長さ10.6m（閉合ひびわれ）</t>
    <rPh sb="14" eb="16">
      <t>ヘイゴウ</t>
    </rPh>
    <phoneticPr fontId="9"/>
  </si>
  <si>
    <t>閉合ひび割れを確認。進行が見られない。判定区分「Ⅲ」</t>
    <rPh sb="0" eb="2">
      <t>ヘイゴウ</t>
    </rPh>
    <rPh sb="4" eb="5">
      <t>ワ</t>
    </rPh>
    <rPh sb="7" eb="9">
      <t>カクニン</t>
    </rPh>
    <rPh sb="10" eb="12">
      <t>シンコウ</t>
    </rPh>
    <rPh sb="13" eb="14">
      <t>ミ</t>
    </rPh>
    <phoneticPr fontId="9"/>
  </si>
  <si>
    <t>はつり落とし工範囲：0.2ｍ×0.1ｍ（2箇所）、0.1ｍ×0.1ｍ</t>
    <rPh sb="7" eb="9">
      <t>ハンイ</t>
    </rPh>
    <rPh sb="21" eb="23">
      <t>カショ</t>
    </rPh>
    <phoneticPr fontId="9"/>
  </si>
  <si>
    <t>0.15ｍ×0.05ｍ（2箇所）、0.05ｍ×0.05ｍのうき</t>
    <rPh sb="13" eb="15">
      <t>カショ</t>
    </rPh>
    <phoneticPr fontId="9"/>
  </si>
  <si>
    <t>はつり落とし工範囲：0.1ｍ×0.9ｍ</t>
    <rPh sb="7" eb="9">
      <t>ハンイ</t>
    </rPh>
    <phoneticPr fontId="9"/>
  </si>
  <si>
    <t>はつり落とし工範囲：0.1ｍ×0.2ｍ</t>
    <rPh sb="7" eb="9">
      <t>ハンイ</t>
    </rPh>
    <phoneticPr fontId="9"/>
  </si>
  <si>
    <t>0.05ｍ×0.2ｍのうき</t>
    <phoneticPr fontId="9"/>
  </si>
  <si>
    <t>0.05ｍ×0.9ｍのうき</t>
    <phoneticPr fontId="9"/>
  </si>
  <si>
    <t>炭素繊維シート工対策範囲：3.3ｍ×1.7ｍ</t>
    <rPh sb="0" eb="4">
      <t>タンソセンイ</t>
    </rPh>
    <rPh sb="8" eb="10">
      <t>タイサク</t>
    </rPh>
    <rPh sb="10" eb="12">
      <t>ハンイ</t>
    </rPh>
    <phoneticPr fontId="9"/>
  </si>
  <si>
    <t>対策済み。炭素繊維シート工設置済みを確認。前回判定区分「Ⅲ」</t>
    <rPh sb="0" eb="2">
      <t>タイサク</t>
    </rPh>
    <rPh sb="2" eb="3">
      <t>ズ</t>
    </rPh>
    <rPh sb="15" eb="16">
      <t>ズ</t>
    </rPh>
    <rPh sb="18" eb="20">
      <t>カクニン</t>
    </rPh>
    <phoneticPr fontId="9"/>
  </si>
  <si>
    <t>幅3.0㎜、長さ0.35m</t>
    <phoneticPr fontId="9"/>
  </si>
  <si>
    <t>幅1.0㎜、長さ0.35m</t>
    <phoneticPr fontId="9"/>
  </si>
  <si>
    <t>ひび割れの進行が見られる。</t>
    <rPh sb="2" eb="3">
      <t>ワ</t>
    </rPh>
    <rPh sb="5" eb="7">
      <t>シンコウ</t>
    </rPh>
    <rPh sb="8" eb="9">
      <t>ミ</t>
    </rPh>
    <phoneticPr fontId="9"/>
  </si>
  <si>
    <t>新規確認。うきを確認。判定区分「Ⅱb」</t>
    <rPh sb="0" eb="2">
      <t>シンキ</t>
    </rPh>
    <rPh sb="2" eb="4">
      <t>カクニン</t>
    </rPh>
    <rPh sb="8" eb="10">
      <t>カクニン</t>
    </rPh>
    <rPh sb="11" eb="13">
      <t>ハンテイ</t>
    </rPh>
    <rPh sb="13" eb="15">
      <t>クブン</t>
    </rPh>
    <phoneticPr fontId="9"/>
  </si>
  <si>
    <t>はつり落とし工範囲：0.3ｍ×0.1ｍ（2箇所）、0.25ｍ×0.1ｍ</t>
    <rPh sb="7" eb="9">
      <t>ハンイ</t>
    </rPh>
    <rPh sb="21" eb="23">
      <t>カショ</t>
    </rPh>
    <phoneticPr fontId="9"/>
  </si>
  <si>
    <t>0.3ｍ×0.05ｍ（2箇所）、0.25ｍ×0.1ｍのうき</t>
    <rPh sb="12" eb="14">
      <t>カショ</t>
    </rPh>
    <phoneticPr fontId="9"/>
  </si>
  <si>
    <t>はつり落とし工範囲：0.4ｍ×0.1ｍ</t>
    <rPh sb="7" eb="9">
      <t>ハンイ</t>
    </rPh>
    <phoneticPr fontId="9"/>
  </si>
  <si>
    <t>0.4ｍ×0.05ｍのうき</t>
    <phoneticPr fontId="9"/>
  </si>
  <si>
    <t>0.05ｍ×0.2ｍ</t>
    <phoneticPr fontId="9"/>
  </si>
  <si>
    <t>幅4.0㎜、長さ5.2m、段差1㎜閉合ひび割れ</t>
    <rPh sb="13" eb="15">
      <t>ダンサ</t>
    </rPh>
    <rPh sb="17" eb="19">
      <t>ヘイゴウ</t>
    </rPh>
    <rPh sb="21" eb="22">
      <t>ワ</t>
    </rPh>
    <phoneticPr fontId="9"/>
  </si>
  <si>
    <t>幅2.2㎜、長さ5.2m</t>
    <phoneticPr fontId="9"/>
  </si>
  <si>
    <t>新規確認。幅0.3㎜のひび割れに沿ってうきを確認。硬化剤塗布。判定区分「Ⅱa」</t>
    <rPh sb="0" eb="2">
      <t>シンキ</t>
    </rPh>
    <rPh sb="2" eb="4">
      <t>カクニン</t>
    </rPh>
    <rPh sb="22" eb="24">
      <t>カクニン</t>
    </rPh>
    <rPh sb="25" eb="28">
      <t>コウカザイ</t>
    </rPh>
    <rPh sb="28" eb="30">
      <t>トフ</t>
    </rPh>
    <rPh sb="31" eb="33">
      <t>ハンテイ</t>
    </rPh>
    <rPh sb="33" eb="35">
      <t>クブン</t>
    </rPh>
    <phoneticPr fontId="9"/>
  </si>
  <si>
    <t>幅2.2㎜→幅4.0㎜の閉合ひび割れを確認。進行が見られる。硬化剤塗布。判定区分「Ⅲ」</t>
    <rPh sb="12" eb="14">
      <t>ヘイゴウ</t>
    </rPh>
    <rPh sb="16" eb="17">
      <t>ワ</t>
    </rPh>
    <rPh sb="19" eb="21">
      <t>カクニン</t>
    </rPh>
    <phoneticPr fontId="9"/>
  </si>
  <si>
    <t>新規確認。幅4.0㎜のひび割れに沿ってうきを確認。硬化剤塗布。判定区分「Ⅱa」</t>
    <rPh sb="0" eb="2">
      <t>シンキ</t>
    </rPh>
    <rPh sb="2" eb="4">
      <t>カクニン</t>
    </rPh>
    <rPh sb="22" eb="24">
      <t>カクニン</t>
    </rPh>
    <rPh sb="25" eb="28">
      <t>コウカザイ</t>
    </rPh>
    <rPh sb="28" eb="30">
      <t>トフ</t>
    </rPh>
    <rPh sb="31" eb="33">
      <t>ハンテイ</t>
    </rPh>
    <rPh sb="33" eb="35">
      <t>クブン</t>
    </rPh>
    <phoneticPr fontId="9"/>
  </si>
  <si>
    <t>S012</t>
    <phoneticPr fontId="9"/>
  </si>
  <si>
    <t>炭素繊維シート工対策範囲：4.8ｍ×1.8ｍ</t>
    <rPh sb="0" eb="4">
      <t>タンソセンイ</t>
    </rPh>
    <rPh sb="8" eb="10">
      <t>タイサク</t>
    </rPh>
    <rPh sb="10" eb="12">
      <t>ハンイ</t>
    </rPh>
    <phoneticPr fontId="9"/>
  </si>
  <si>
    <t>炭素繊維シート工対策範囲：4.9ｍ×2.5ｍ</t>
    <rPh sb="0" eb="4">
      <t>タンソセンイ</t>
    </rPh>
    <rPh sb="8" eb="10">
      <t>タイサク</t>
    </rPh>
    <rPh sb="10" eb="12">
      <t>ハンイ</t>
    </rPh>
    <phoneticPr fontId="9"/>
  </si>
  <si>
    <t>幅6.0㎜、長さ3.4mのひび割れ</t>
    <phoneticPr fontId="9"/>
  </si>
  <si>
    <t>－</t>
    <phoneticPr fontId="9"/>
  </si>
  <si>
    <t>対策済み。炭素繊維シート工設置済みを確認。前回判定区分「Ⅱb」</t>
    <rPh sb="0" eb="2">
      <t>タイサク</t>
    </rPh>
    <rPh sb="2" eb="3">
      <t>ズ</t>
    </rPh>
    <rPh sb="15" eb="16">
      <t>ズ</t>
    </rPh>
    <rPh sb="18" eb="20">
      <t>カクニン</t>
    </rPh>
    <phoneticPr fontId="9"/>
  </si>
  <si>
    <t>メモ</t>
    <phoneticPr fontId="4"/>
  </si>
  <si>
    <t>0.1ｍ×0.35ｍ</t>
    <phoneticPr fontId="9"/>
  </si>
  <si>
    <t>－</t>
    <phoneticPr fontId="9"/>
  </si>
  <si>
    <t>－</t>
    <phoneticPr fontId="9"/>
  </si>
  <si>
    <t>なし</t>
    <phoneticPr fontId="9"/>
  </si>
  <si>
    <t>メモ</t>
    <phoneticPr fontId="4"/>
  </si>
  <si>
    <t>新規確認。監査歩路にうきを確認。進行が見られない。判定区分「Ⅱb」</t>
    <rPh sb="0" eb="2">
      <t>シンキ</t>
    </rPh>
    <rPh sb="2" eb="4">
      <t>カクニン</t>
    </rPh>
    <rPh sb="5" eb="7">
      <t>カンサ</t>
    </rPh>
    <rPh sb="7" eb="8">
      <t>ホ</t>
    </rPh>
    <rPh sb="8" eb="9">
      <t>ロ</t>
    </rPh>
    <rPh sb="16" eb="18">
      <t>シンコウ</t>
    </rPh>
    <rPh sb="19" eb="20">
      <t>ミ</t>
    </rPh>
    <rPh sb="25" eb="27">
      <t>ハンテイ</t>
    </rPh>
    <phoneticPr fontId="9"/>
  </si>
  <si>
    <t>0.1ｍ×0.05ｍのうき</t>
    <phoneticPr fontId="9"/>
  </si>
  <si>
    <t>新規確認。幅0.6㎜のひび割れに沿ってうきを確認。硬化剤塗布。判定区分「Ⅱa」</t>
    <rPh sb="0" eb="2">
      <t>シンキ</t>
    </rPh>
    <rPh sb="2" eb="4">
      <t>カクニン</t>
    </rPh>
    <rPh sb="22" eb="24">
      <t>カクニン</t>
    </rPh>
    <rPh sb="25" eb="28">
      <t>コウカザイ</t>
    </rPh>
    <rPh sb="28" eb="30">
      <t>トフ</t>
    </rPh>
    <rPh sb="31" eb="33">
      <t>ハンテイ</t>
    </rPh>
    <rPh sb="33" eb="35">
      <t>クブン</t>
    </rPh>
    <phoneticPr fontId="9"/>
  </si>
  <si>
    <t>0.05ｍ×0.05ｍのうき</t>
    <phoneticPr fontId="9"/>
  </si>
  <si>
    <t>－</t>
    <phoneticPr fontId="9"/>
  </si>
  <si>
    <t>なし</t>
    <phoneticPr fontId="9"/>
  </si>
  <si>
    <t>メモ</t>
    <phoneticPr fontId="4"/>
  </si>
  <si>
    <t>メモ</t>
    <phoneticPr fontId="4"/>
  </si>
  <si>
    <t>S014</t>
    <phoneticPr fontId="9"/>
  </si>
  <si>
    <t>漏水跡</t>
    <rPh sb="0" eb="2">
      <t>ロウスイ</t>
    </rPh>
    <rPh sb="2" eb="3">
      <t>アト</t>
    </rPh>
    <phoneticPr fontId="9"/>
  </si>
  <si>
    <t>－</t>
    <phoneticPr fontId="9"/>
  </si>
  <si>
    <t>新規確認。幅1,5㎜のひび割れに沿ってうきを確認。判定区分「Ⅱa」</t>
    <rPh sb="0" eb="2">
      <t>シンキ</t>
    </rPh>
    <rPh sb="2" eb="4">
      <t>カクニン</t>
    </rPh>
    <rPh sb="22" eb="24">
      <t>カクニン</t>
    </rPh>
    <rPh sb="25" eb="27">
      <t>ハンテイ</t>
    </rPh>
    <rPh sb="27" eb="29">
      <t>クブン</t>
    </rPh>
    <phoneticPr fontId="9"/>
  </si>
  <si>
    <t>漏水跡を確認。路面に滞水なし。</t>
    <rPh sb="0" eb="2">
      <t>ロウスイ</t>
    </rPh>
    <rPh sb="2" eb="3">
      <t>アト</t>
    </rPh>
    <rPh sb="4" eb="6">
      <t>カクニン</t>
    </rPh>
    <rPh sb="7" eb="9">
      <t>ロメン</t>
    </rPh>
    <rPh sb="10" eb="12">
      <t>タイスイ</t>
    </rPh>
    <phoneticPr fontId="9"/>
  </si>
  <si>
    <t>0.15ｍ×0.05ｍ、0.1ｍ×0.05ｍのうき</t>
    <phoneticPr fontId="9"/>
  </si>
  <si>
    <t>0.15ｍ×0.05ｍ（2箇所）のうき</t>
    <rPh sb="13" eb="15">
      <t>カショ</t>
    </rPh>
    <phoneticPr fontId="9"/>
  </si>
  <si>
    <t>段差10.0㎜</t>
    <rPh sb="0" eb="2">
      <t>ダンサ</t>
    </rPh>
    <phoneticPr fontId="9"/>
  </si>
  <si>
    <t>0.25ｍ×0.1ｍ</t>
    <phoneticPr fontId="9"/>
  </si>
  <si>
    <t>段差10.0㎜</t>
    <phoneticPr fontId="9"/>
  </si>
  <si>
    <t>0.2ｍ×0.05ｍのうき</t>
    <phoneticPr fontId="9"/>
  </si>
  <si>
    <t>監査歩路に段差を確認。進行が見られない。判定区分「Ⅱb」</t>
    <rPh sb="0" eb="2">
      <t>カンサ</t>
    </rPh>
    <rPh sb="2" eb="3">
      <t>ホ</t>
    </rPh>
    <rPh sb="3" eb="4">
      <t>ロ</t>
    </rPh>
    <rPh sb="5" eb="7">
      <t>ダンサ</t>
    </rPh>
    <rPh sb="8" eb="10">
      <t>カクニン</t>
    </rPh>
    <phoneticPr fontId="9"/>
  </si>
  <si>
    <t>はつり落とし工範囲：0.1ｍ×0.3ｍ</t>
    <rPh sb="7" eb="9">
      <t>ハンイ</t>
    </rPh>
    <phoneticPr fontId="9"/>
  </si>
  <si>
    <t>0.1ｍ×0.25ｍのうき</t>
    <phoneticPr fontId="9"/>
  </si>
  <si>
    <t>－</t>
    <phoneticPr fontId="9"/>
  </si>
  <si>
    <t>あり</t>
    <phoneticPr fontId="9"/>
  </si>
  <si>
    <t>S015</t>
    <phoneticPr fontId="9"/>
  </si>
  <si>
    <t>はつり落とし工範囲：0.3ｍ×0.2ｍ、0.4ｍ×0.1ｍ</t>
    <rPh sb="7" eb="9">
      <t>ハンイ</t>
    </rPh>
    <phoneticPr fontId="9"/>
  </si>
  <si>
    <t>0.4ｍ×0.1ｍのうき</t>
    <phoneticPr fontId="9"/>
  </si>
  <si>
    <t>0.3ｍ×0.2ｍ、0.4ｍ×0.1ｍのうき</t>
    <phoneticPr fontId="9"/>
  </si>
  <si>
    <t>メモ</t>
    <phoneticPr fontId="4"/>
  </si>
  <si>
    <t>メモ</t>
    <phoneticPr fontId="4"/>
  </si>
  <si>
    <t>S015</t>
    <phoneticPr fontId="9"/>
  </si>
  <si>
    <t>幅5.0㎜、長さ4.6m</t>
    <phoneticPr fontId="9"/>
  </si>
  <si>
    <t>－</t>
    <phoneticPr fontId="9"/>
  </si>
  <si>
    <t>幅2.5㎜、長さ4.6m</t>
    <phoneticPr fontId="9"/>
  </si>
  <si>
    <t>なし</t>
    <phoneticPr fontId="9"/>
  </si>
  <si>
    <t>メモ</t>
    <phoneticPr fontId="4"/>
  </si>
  <si>
    <t>新規確認。幅5.0㎜のひび割れに沿ってうきを確認。判定区分「Ⅱa」</t>
    <rPh sb="0" eb="2">
      <t>シンキ</t>
    </rPh>
    <rPh sb="2" eb="4">
      <t>カクニン</t>
    </rPh>
    <rPh sb="22" eb="24">
      <t>カクニン</t>
    </rPh>
    <rPh sb="25" eb="27">
      <t>ハンテイ</t>
    </rPh>
    <rPh sb="27" eb="29">
      <t>クブン</t>
    </rPh>
    <phoneticPr fontId="9"/>
  </si>
  <si>
    <t>幅2.5㎜→幅5.0㎜のひび割れを確認。進行が見られる。判定区分「Ⅱa」</t>
    <rPh sb="14" eb="15">
      <t>ワ</t>
    </rPh>
    <rPh sb="17" eb="19">
      <t>カクニン</t>
    </rPh>
    <phoneticPr fontId="9"/>
  </si>
  <si>
    <t>幅1.5㎜、長さ4.3m</t>
    <phoneticPr fontId="9"/>
  </si>
  <si>
    <t>－</t>
    <phoneticPr fontId="9"/>
  </si>
  <si>
    <t>幅1.5㎜→幅3.0㎜のひび割れを確認。進行が見られる。判定区分「Ⅱa」</t>
    <rPh sb="14" eb="15">
      <t>ワ</t>
    </rPh>
    <rPh sb="17" eb="19">
      <t>カクニン</t>
    </rPh>
    <phoneticPr fontId="9"/>
  </si>
  <si>
    <t>ひび割れに沿って漏水跡を確認。</t>
    <rPh sb="2" eb="3">
      <t>ワ</t>
    </rPh>
    <rPh sb="5" eb="6">
      <t>ソ</t>
    </rPh>
    <rPh sb="8" eb="10">
      <t>ロウスイ</t>
    </rPh>
    <rPh sb="10" eb="11">
      <t>アト</t>
    </rPh>
    <rPh sb="12" eb="14">
      <t>カクニン</t>
    </rPh>
    <phoneticPr fontId="9"/>
  </si>
  <si>
    <t>新規確認。監査歩路にうきを確認。判定区分「Ⅱb」</t>
    <rPh sb="0" eb="2">
      <t>シンキ</t>
    </rPh>
    <rPh sb="2" eb="4">
      <t>カクニン</t>
    </rPh>
    <rPh sb="5" eb="7">
      <t>カンサ</t>
    </rPh>
    <rPh sb="7" eb="8">
      <t>ホ</t>
    </rPh>
    <rPh sb="8" eb="9">
      <t>ロ</t>
    </rPh>
    <phoneticPr fontId="9"/>
  </si>
  <si>
    <t>S016</t>
    <phoneticPr fontId="9"/>
  </si>
  <si>
    <t>1.3ｍ×0.15ｍ</t>
    <phoneticPr fontId="9"/>
  </si>
  <si>
    <t>幅2.2㎜、長さ7.2m</t>
    <phoneticPr fontId="9"/>
  </si>
  <si>
    <t>幅2.2㎜→幅4.0㎜のひび割れを確認。進行が見られる。判定区分「Ⅲ」</t>
    <rPh sb="14" eb="15">
      <t>ワ</t>
    </rPh>
    <rPh sb="17" eb="19">
      <t>カクニン</t>
    </rPh>
    <phoneticPr fontId="9"/>
  </si>
  <si>
    <t>0.4ｍ×0.05ｍ</t>
    <phoneticPr fontId="9"/>
  </si>
  <si>
    <t>はつり落とし工範囲：0.3ｍ×0.1ｍ、0.2ｍ×0.1ｍ</t>
    <rPh sb="7" eb="9">
      <t>ハンイ</t>
    </rPh>
    <phoneticPr fontId="9"/>
  </si>
  <si>
    <t>0.3ｍ×0.05ｍ、0.2ｍ×0.1ｍのうき</t>
    <phoneticPr fontId="9"/>
  </si>
  <si>
    <t>新規確認。幅4.0㎜のひび割れに沿ってうきを確認。判定区分「Ⅱa」</t>
    <rPh sb="0" eb="2">
      <t>シンキ</t>
    </rPh>
    <rPh sb="2" eb="4">
      <t>カクニン</t>
    </rPh>
    <rPh sb="22" eb="24">
      <t>カクニン</t>
    </rPh>
    <rPh sb="25" eb="27">
      <t>ハンテイ</t>
    </rPh>
    <rPh sb="27" eb="29">
      <t>クブン</t>
    </rPh>
    <phoneticPr fontId="9"/>
  </si>
  <si>
    <t>なし</t>
    <phoneticPr fontId="9"/>
  </si>
  <si>
    <t>新規確認。幅1.0㎜のひび割れに沿ってうきを確認。判定区分「Ⅱa」</t>
    <rPh sb="0" eb="2">
      <t>シンキ</t>
    </rPh>
    <rPh sb="2" eb="4">
      <t>カクニン</t>
    </rPh>
    <rPh sb="22" eb="24">
      <t>カクニン</t>
    </rPh>
    <rPh sb="25" eb="27">
      <t>ハンテイ</t>
    </rPh>
    <rPh sb="27" eb="29">
      <t>クブン</t>
    </rPh>
    <phoneticPr fontId="9"/>
  </si>
  <si>
    <t>1.7ｍ×0.35ｍ</t>
    <phoneticPr fontId="9"/>
  </si>
  <si>
    <t>0.3ｍ×0.05ｍ</t>
    <phoneticPr fontId="9"/>
  </si>
  <si>
    <t>0.25ｍ×0.1ｍのうき</t>
    <phoneticPr fontId="9"/>
  </si>
  <si>
    <t>はつり落とし工範囲：0.2ｍ×0.1ｍ（3箇所）</t>
    <rPh sb="7" eb="9">
      <t>ハンイ</t>
    </rPh>
    <rPh sb="21" eb="23">
      <t>カショ</t>
    </rPh>
    <phoneticPr fontId="9"/>
  </si>
  <si>
    <t>0.2ｍ×0.05ｍ、0.15ｍ×0.05ｍ（2箇所）のうき</t>
    <rPh sb="24" eb="26">
      <t>カショ</t>
    </rPh>
    <phoneticPr fontId="9"/>
  </si>
  <si>
    <t>炭素繊維シート工対策範囲：1.4ｍ×2.6ｍ</t>
    <rPh sb="0" eb="4">
      <t>タンソセンイ</t>
    </rPh>
    <rPh sb="8" eb="10">
      <t>タイサク</t>
    </rPh>
    <rPh sb="10" eb="12">
      <t>ハンイ</t>
    </rPh>
    <phoneticPr fontId="9"/>
  </si>
  <si>
    <t>0.1ｍ×0.05ｍ（2箇所）、0.1ｍ×0.15ｍ、0.05ｍ×0.15ｍのうき</t>
    <rPh sb="12" eb="14">
      <t>カショ</t>
    </rPh>
    <phoneticPr fontId="9"/>
  </si>
  <si>
    <t>0.2ｍ×0.1ｍ、0.2ｍ×0.05ｍ、0.7ｍ×0.1ｍのうき</t>
    <phoneticPr fontId="9"/>
  </si>
  <si>
    <t>対策済み。線導水工実施済みを確認。前回判定区分「Ⅰ」</t>
    <rPh sb="0" eb="2">
      <t>タイサク</t>
    </rPh>
    <rPh sb="2" eb="3">
      <t>ズ</t>
    </rPh>
    <rPh sb="5" eb="6">
      <t>セン</t>
    </rPh>
    <rPh sb="6" eb="8">
      <t>ドウスイ</t>
    </rPh>
    <rPh sb="8" eb="9">
      <t>コウ</t>
    </rPh>
    <rPh sb="9" eb="11">
      <t>ジッシ</t>
    </rPh>
    <rPh sb="11" eb="12">
      <t>ズ</t>
    </rPh>
    <rPh sb="14" eb="16">
      <t>カクニン</t>
    </rPh>
    <phoneticPr fontId="9"/>
  </si>
  <si>
    <t>1.5ｍ×0.2ｍ</t>
    <phoneticPr fontId="9"/>
  </si>
  <si>
    <t>0.45ｍ×0.05ｍ</t>
    <phoneticPr fontId="9"/>
  </si>
  <si>
    <t>新規確認。滞水を確認。判定区分「Ⅱb」</t>
    <rPh sb="0" eb="2">
      <t>シンキ</t>
    </rPh>
    <rPh sb="2" eb="4">
      <t>カクニン</t>
    </rPh>
    <rPh sb="5" eb="7">
      <t>タイスイ</t>
    </rPh>
    <rPh sb="8" eb="10">
      <t>カクニン</t>
    </rPh>
    <phoneticPr fontId="9"/>
  </si>
  <si>
    <t>炭素繊維シート工対策範囲：2.0ｍ×10.4ｍ</t>
    <rPh sb="0" eb="4">
      <t>タンソセンイ</t>
    </rPh>
    <rPh sb="8" eb="10">
      <t>タイサク</t>
    </rPh>
    <rPh sb="10" eb="12">
      <t>ハンイ</t>
    </rPh>
    <phoneticPr fontId="9"/>
  </si>
  <si>
    <t>0.7ｍ×0.1ｍ、0.2ｍ×0.05ｍ（6箇所）、0.4ｍ×0.15ｍのうき</t>
    <rPh sb="22" eb="24">
      <t>カショ</t>
    </rPh>
    <phoneticPr fontId="9"/>
  </si>
  <si>
    <t>0.1ｍ×0.03ｍ（2箇所）</t>
    <rPh sb="12" eb="14">
      <t>カショ</t>
    </rPh>
    <phoneticPr fontId="9"/>
  </si>
  <si>
    <t>新規確認。幅0.3㎜のひび割れに沿ってうきを確認。硬化剤塗布。判定区分「Ⅱa」</t>
    <rPh sb="0" eb="2">
      <t>シンキ</t>
    </rPh>
    <rPh sb="2" eb="4">
      <t>カクニン</t>
    </rPh>
    <rPh sb="22" eb="24">
      <t>カクニン</t>
    </rPh>
    <rPh sb="25" eb="27">
      <t>コウカ</t>
    </rPh>
    <rPh sb="27" eb="28">
      <t>ザイ</t>
    </rPh>
    <rPh sb="28" eb="30">
      <t>トフ</t>
    </rPh>
    <rPh sb="31" eb="33">
      <t>ハンテイ</t>
    </rPh>
    <rPh sb="33" eb="35">
      <t>クブン</t>
    </rPh>
    <phoneticPr fontId="9"/>
  </si>
  <si>
    <t>1.1ｍ×0.15ｍ</t>
    <phoneticPr fontId="9"/>
  </si>
  <si>
    <t>0.3ｍ×0.1ｍ、0.2ｍ×0.1ｍのうき</t>
    <phoneticPr fontId="9"/>
  </si>
  <si>
    <t>0.25ｍ×0.05ｍのうき</t>
    <phoneticPr fontId="9"/>
  </si>
  <si>
    <t>2.0ｍ×0.3ｍ</t>
    <phoneticPr fontId="9"/>
  </si>
  <si>
    <t>2.0ｍ×0.3ｍのうき</t>
    <phoneticPr fontId="9"/>
  </si>
  <si>
    <t>歩道にうきを確認。進行が見られない。判定区分「Ⅱb」</t>
    <rPh sb="0" eb="2">
      <t>ホドウ</t>
    </rPh>
    <rPh sb="9" eb="11">
      <t>シンコウ</t>
    </rPh>
    <rPh sb="12" eb="13">
      <t>ミ</t>
    </rPh>
    <phoneticPr fontId="9"/>
  </si>
  <si>
    <t>幅0.6～0.7㎜、長さ5.4m</t>
    <phoneticPr fontId="9"/>
  </si>
  <si>
    <t>0.5ｍ×0.2ｍ</t>
    <phoneticPr fontId="9"/>
  </si>
  <si>
    <t>5.5ｍ×0.5ｍ</t>
    <phoneticPr fontId="9"/>
  </si>
  <si>
    <t>土砂堆積、滞水</t>
    <rPh sb="0" eb="4">
      <t>ドシャタイセキ</t>
    </rPh>
    <rPh sb="5" eb="7">
      <t>タイスイ</t>
    </rPh>
    <phoneticPr fontId="9"/>
  </si>
  <si>
    <t>土砂堆積、滞水を確認。判定区分「Ⅱb」</t>
    <rPh sb="0" eb="4">
      <t>ドシャタイセキ</t>
    </rPh>
    <rPh sb="5" eb="7">
      <t>タイスイ</t>
    </rPh>
    <rPh sb="8" eb="10">
      <t>カクニン</t>
    </rPh>
    <phoneticPr fontId="9"/>
  </si>
  <si>
    <t>ひび割れに沿って漏水（にじみ）を確認。</t>
    <rPh sb="2" eb="3">
      <t>ワ</t>
    </rPh>
    <rPh sb="5" eb="6">
      <t>ソ</t>
    </rPh>
    <rPh sb="8" eb="10">
      <t>ロウスイ</t>
    </rPh>
    <rPh sb="16" eb="18">
      <t>カクニン</t>
    </rPh>
    <phoneticPr fontId="9"/>
  </si>
  <si>
    <t>0.1ｍ×0.2ｍ</t>
    <phoneticPr fontId="9"/>
  </si>
  <si>
    <t>0.2ｍ×0.05ｍ、0.3ｍ×0.15ｍのうき</t>
    <phoneticPr fontId="9"/>
  </si>
  <si>
    <t>新規確認。幅2.0㎜のひび割れに沿ってうきを確認。硬化剤塗布。判定区分「Ⅱa」</t>
    <rPh sb="0" eb="2">
      <t>シンキ</t>
    </rPh>
    <rPh sb="2" eb="4">
      <t>カクニン</t>
    </rPh>
    <rPh sb="22" eb="24">
      <t>カクニン</t>
    </rPh>
    <rPh sb="25" eb="27">
      <t>コウカ</t>
    </rPh>
    <rPh sb="27" eb="28">
      <t>ザイ</t>
    </rPh>
    <rPh sb="28" eb="30">
      <t>トフ</t>
    </rPh>
    <rPh sb="31" eb="33">
      <t>ハンテイ</t>
    </rPh>
    <rPh sb="33" eb="35">
      <t>クブン</t>
    </rPh>
    <phoneticPr fontId="9"/>
  </si>
  <si>
    <t>4.0ｍ×0.4ｍ</t>
    <phoneticPr fontId="9"/>
  </si>
  <si>
    <t>遊離石灰</t>
    <rPh sb="0" eb="4">
      <t>ユウリセッカイ</t>
    </rPh>
    <phoneticPr fontId="9"/>
  </si>
  <si>
    <t>0.4ｍ×0.8ｍ</t>
    <phoneticPr fontId="9"/>
  </si>
  <si>
    <t>遊離石灰を確認。前回判定区分「Ⅰ」</t>
    <rPh sb="0" eb="4">
      <t>ユウリセッカイ</t>
    </rPh>
    <rPh sb="5" eb="7">
      <t>カクニン</t>
    </rPh>
    <phoneticPr fontId="9"/>
  </si>
  <si>
    <t>16.5ｍ×0.4ｍ</t>
    <phoneticPr fontId="9"/>
  </si>
  <si>
    <t>1.65ｍ×0.35ｍ</t>
    <phoneticPr fontId="9"/>
  </si>
  <si>
    <t>4.0ｍ×0.15ｍ</t>
    <phoneticPr fontId="9"/>
  </si>
  <si>
    <t>1.55ｍ×0.2ｍ</t>
    <phoneticPr fontId="9"/>
  </si>
  <si>
    <t>漏水跡（漏水跡伴う）</t>
    <rPh sb="0" eb="2">
      <t>ロウスイ</t>
    </rPh>
    <rPh sb="2" eb="3">
      <t>アト</t>
    </rPh>
    <rPh sb="4" eb="7">
      <t>ロウスイアト</t>
    </rPh>
    <rPh sb="7" eb="8">
      <t>トモナ</t>
    </rPh>
    <phoneticPr fontId="9"/>
  </si>
  <si>
    <t>0.3ｍ×2.0ｍ</t>
    <phoneticPr fontId="9"/>
  </si>
  <si>
    <t>10.0ｍ×0.4ｍ</t>
    <phoneticPr fontId="9"/>
  </si>
  <si>
    <t>新規確認。監査歩路に滞水を確認。。判定区分「Ⅱb」</t>
    <rPh sb="0" eb="4">
      <t>シンキカクニン</t>
    </rPh>
    <rPh sb="5" eb="7">
      <t>カンサ</t>
    </rPh>
    <rPh sb="7" eb="8">
      <t>ホ</t>
    </rPh>
    <rPh sb="8" eb="9">
      <t>ロ</t>
    </rPh>
    <rPh sb="10" eb="12">
      <t>タイスイ</t>
    </rPh>
    <rPh sb="13" eb="15">
      <t>カクニン</t>
    </rPh>
    <phoneticPr fontId="9"/>
  </si>
  <si>
    <t>1.3ｍ×0.35ｍ</t>
    <phoneticPr fontId="9"/>
  </si>
  <si>
    <t>0.25ｍ×0.3ｍ</t>
    <phoneticPr fontId="9"/>
  </si>
  <si>
    <t>0.1ｍ×0.2ｍのうき</t>
    <phoneticPr fontId="9"/>
  </si>
  <si>
    <t>歩道にうきを確認。進行が見られる。判定区分「Ⅱb」</t>
    <rPh sb="0" eb="2">
      <t>ホドウ</t>
    </rPh>
    <rPh sb="9" eb="11">
      <t>シンコウ</t>
    </rPh>
    <rPh sb="12" eb="13">
      <t>ミ</t>
    </rPh>
    <phoneticPr fontId="9"/>
  </si>
  <si>
    <t>4.4ｍ×0.4ｍ</t>
    <phoneticPr fontId="9"/>
  </si>
  <si>
    <t>1.5ｍ×0.35ｍ</t>
    <phoneticPr fontId="9"/>
  </si>
  <si>
    <t>16.5ｍ×1.5ｍ</t>
    <phoneticPr fontId="9"/>
  </si>
  <si>
    <t>1.3ｍ×0.2ｍ</t>
    <phoneticPr fontId="9"/>
  </si>
  <si>
    <t>0.1ｍ×0.45ｍ、0.05ｍ×0.3ｍ</t>
    <phoneticPr fontId="9"/>
  </si>
  <si>
    <t>0.2ｍ×0.1ｍ、0.4ｍ×0.05ｍのうき</t>
    <phoneticPr fontId="9"/>
  </si>
  <si>
    <t>4.5ｍ×0.4ｍ</t>
    <phoneticPr fontId="9"/>
  </si>
  <si>
    <t>0.05ｍ×0.25ｍ、0.05ｍ×0.2ｍ</t>
    <phoneticPr fontId="9"/>
  </si>
  <si>
    <t>はつり落とし工範囲：0.1ｍ×0.7ｍ</t>
    <rPh sb="7" eb="9">
      <t>ハンイ</t>
    </rPh>
    <phoneticPr fontId="9"/>
  </si>
  <si>
    <t>0.1ｍ×0.7ｍのうき</t>
    <phoneticPr fontId="9"/>
  </si>
  <si>
    <t>5.0ｍ×0.3ｍ</t>
    <phoneticPr fontId="9"/>
  </si>
  <si>
    <t>0.35ｍ×0.25ｍ</t>
    <phoneticPr fontId="9"/>
  </si>
  <si>
    <t>0.05ｍ×0.35ｍ</t>
    <phoneticPr fontId="9"/>
  </si>
  <si>
    <t>0.2ｍ×0.07ｍ</t>
    <phoneticPr fontId="9"/>
  </si>
  <si>
    <t>新規確認。幅1.1㎜のひび割れに沿ってうきを確認。判定区分「Ⅱa」</t>
    <rPh sb="0" eb="2">
      <t>シンキ</t>
    </rPh>
    <rPh sb="2" eb="4">
      <t>カクニン</t>
    </rPh>
    <rPh sb="22" eb="24">
      <t>カクニン</t>
    </rPh>
    <rPh sb="25" eb="27">
      <t>ハンテイ</t>
    </rPh>
    <rPh sb="27" eb="29">
      <t>クブン</t>
    </rPh>
    <phoneticPr fontId="9"/>
  </si>
  <si>
    <t>はつり落とし工範囲：0.1ｍ×0.5ｍ</t>
    <rPh sb="7" eb="9">
      <t>ハンイ</t>
    </rPh>
    <phoneticPr fontId="9"/>
  </si>
  <si>
    <t>0.05ｍ×0.5ｍのうき</t>
    <phoneticPr fontId="9"/>
  </si>
  <si>
    <t>新規確認。幅0.5㎜のひび割れに沿ってうきを確認。判定区分「Ⅱa」</t>
    <rPh sb="0" eb="2">
      <t>シンキ</t>
    </rPh>
    <rPh sb="2" eb="4">
      <t>カクニン</t>
    </rPh>
    <rPh sb="22" eb="24">
      <t>カクニン</t>
    </rPh>
    <rPh sb="25" eb="27">
      <t>ハンテイ</t>
    </rPh>
    <rPh sb="27" eb="29">
      <t>クブン</t>
    </rPh>
    <phoneticPr fontId="9"/>
  </si>
  <si>
    <t>監査歩路にうきを確認。進行が見られない。判定区分「Ⅱb」</t>
    <rPh sb="0" eb="2">
      <t>カンサ</t>
    </rPh>
    <rPh sb="2" eb="3">
      <t>ホ</t>
    </rPh>
    <rPh sb="3" eb="4">
      <t>ロ</t>
    </rPh>
    <rPh sb="11" eb="13">
      <t>シンコウ</t>
    </rPh>
    <rPh sb="14" eb="15">
      <t>ミ</t>
    </rPh>
    <phoneticPr fontId="9"/>
  </si>
  <si>
    <t>4.5ｍ×0.6ｍ</t>
    <phoneticPr fontId="9"/>
  </si>
  <si>
    <t>0.4ｍ×0.25ｍ</t>
    <phoneticPr fontId="9"/>
  </si>
  <si>
    <t>3.6ｍ×0.35ｍ</t>
    <phoneticPr fontId="9"/>
  </si>
  <si>
    <t>はつり落とし工範囲：0.1ｍ×0.4ｍ</t>
    <rPh sb="7" eb="9">
      <t>ハンイ</t>
    </rPh>
    <phoneticPr fontId="9"/>
  </si>
  <si>
    <t>0.1ｍ×0.4ｍのうき</t>
    <phoneticPr fontId="9"/>
  </si>
  <si>
    <t>新規確認。幅0.7㎜のひび割れに沿ってうきを確認。硬化剤塗布。判定区分「Ⅱa」</t>
    <rPh sb="0" eb="2">
      <t>シンキ</t>
    </rPh>
    <rPh sb="2" eb="4">
      <t>カクニン</t>
    </rPh>
    <rPh sb="22" eb="24">
      <t>カクニン</t>
    </rPh>
    <rPh sb="25" eb="27">
      <t>コウカ</t>
    </rPh>
    <rPh sb="27" eb="28">
      <t>ザイ</t>
    </rPh>
    <rPh sb="28" eb="30">
      <t>トフ</t>
    </rPh>
    <rPh sb="31" eb="33">
      <t>ハンテイ</t>
    </rPh>
    <rPh sb="33" eb="35">
      <t>クブン</t>
    </rPh>
    <phoneticPr fontId="9"/>
  </si>
  <si>
    <t>2.8ｍ×0.4ｍ</t>
    <phoneticPr fontId="9"/>
  </si>
  <si>
    <t>0.6ｍ×0.35ｍ</t>
    <phoneticPr fontId="9"/>
  </si>
  <si>
    <t>0.05ｍ×0.45ｍ</t>
    <phoneticPr fontId="9"/>
  </si>
  <si>
    <t>6.25ｍ×0.35ｍ</t>
    <phoneticPr fontId="9"/>
  </si>
  <si>
    <t>0.05ｍ×0.3ｍ、0.05ｍ×0.4ｍ、0.05ｍ×0.35ｍ</t>
    <phoneticPr fontId="9"/>
  </si>
  <si>
    <t>0.05ｍ×0.35ｍ、0.05ｍ×0.4ｍ</t>
    <phoneticPr fontId="9"/>
  </si>
  <si>
    <t>新規確認。はく離を確認。硬化剤塗布。</t>
    <rPh sb="7" eb="8">
      <t>リ</t>
    </rPh>
    <rPh sb="9" eb="11">
      <t>カクニン</t>
    </rPh>
    <phoneticPr fontId="9"/>
  </si>
  <si>
    <t>0.03ｍ×0.45ｍ、0.03ｍ×0.3ｍ</t>
    <phoneticPr fontId="9"/>
  </si>
  <si>
    <t>0.05ｍ×0.3ｍ</t>
    <phoneticPr fontId="9"/>
  </si>
  <si>
    <t>0.05ｍ×0.3ｍのうき</t>
    <phoneticPr fontId="9"/>
  </si>
  <si>
    <t>0.05ｍ×0.3ｍのはく離</t>
    <rPh sb="13" eb="14">
      <t>リ</t>
    </rPh>
    <phoneticPr fontId="9"/>
  </si>
  <si>
    <t>はく離を確認。</t>
    <rPh sb="2" eb="3">
      <t>リ</t>
    </rPh>
    <rPh sb="4" eb="6">
      <t>カクニン</t>
    </rPh>
    <phoneticPr fontId="9"/>
  </si>
  <si>
    <t>新規確認。はく離を確認。硬化剤塗布。</t>
    <rPh sb="0" eb="2">
      <t>シンキ</t>
    </rPh>
    <rPh sb="2" eb="4">
      <t>カクニン</t>
    </rPh>
    <rPh sb="12" eb="15">
      <t>コウカザイ</t>
    </rPh>
    <rPh sb="15" eb="17">
      <t>トフ</t>
    </rPh>
    <phoneticPr fontId="9"/>
  </si>
  <si>
    <t>0.05ｍ×0.15ｍ、0.05ｍ×0.3ｍ</t>
    <phoneticPr fontId="9"/>
  </si>
  <si>
    <t>0.05ｍ×0.1ｍのうき</t>
    <phoneticPr fontId="9"/>
  </si>
  <si>
    <t>5.0ｍ×0.15ｍ</t>
    <phoneticPr fontId="9"/>
  </si>
  <si>
    <t>0.2ｍ×0.1ｍ</t>
    <phoneticPr fontId="9"/>
  </si>
  <si>
    <t>新規確認。幅0.5～0.6㎜のひび割れに沿ってうきを確認。硬化剤塗布。判定区分「Ⅱa」</t>
    <rPh sb="0" eb="2">
      <t>シンキ</t>
    </rPh>
    <rPh sb="2" eb="4">
      <t>カクニン</t>
    </rPh>
    <rPh sb="26" eb="28">
      <t>カクニン</t>
    </rPh>
    <rPh sb="29" eb="31">
      <t>コウカ</t>
    </rPh>
    <rPh sb="31" eb="32">
      <t>ザイ</t>
    </rPh>
    <rPh sb="32" eb="34">
      <t>トフ</t>
    </rPh>
    <rPh sb="35" eb="37">
      <t>ハンテイ</t>
    </rPh>
    <rPh sb="37" eb="39">
      <t>クブン</t>
    </rPh>
    <phoneticPr fontId="9"/>
  </si>
  <si>
    <t>0.05ｍ×0.2ｍ</t>
    <phoneticPr fontId="9"/>
  </si>
  <si>
    <t>0.05ｍ×0.2ｍのはく離</t>
    <rPh sb="13" eb="14">
      <t>リ</t>
    </rPh>
    <phoneticPr fontId="9"/>
  </si>
  <si>
    <t>0.03ｍ×0.25ｍのうき</t>
    <phoneticPr fontId="9"/>
  </si>
  <si>
    <t>0.04ｍ×0.3ｍ、0.03ｍ×0.3ｍのうき</t>
    <phoneticPr fontId="9"/>
  </si>
  <si>
    <t>0.1ｍ×0.15ｍ、0.15ｍ×0.15ｍのうき</t>
    <phoneticPr fontId="9"/>
  </si>
  <si>
    <t>1.5ｍ×0.1ｍのうき</t>
    <phoneticPr fontId="9"/>
  </si>
  <si>
    <t>0.03ｍ×0.15ｍのうき</t>
    <phoneticPr fontId="9"/>
  </si>
  <si>
    <t>0.04ｍ×0.35ｍのうき</t>
    <phoneticPr fontId="9"/>
  </si>
  <si>
    <t>0.3ｍ×0.1ｍのうき</t>
    <phoneticPr fontId="9"/>
  </si>
  <si>
    <t>0.35ｍ×0.05ｍのうき</t>
    <phoneticPr fontId="9"/>
  </si>
  <si>
    <t>0.25ｍ×0.03ｍのうき</t>
    <phoneticPr fontId="9"/>
  </si>
  <si>
    <t>0.08ｍ×0.4ｍのうき</t>
    <phoneticPr fontId="9"/>
  </si>
  <si>
    <t>0.03ｍ×0.2ｍのうき</t>
    <phoneticPr fontId="9"/>
  </si>
  <si>
    <t>0.05ｍ×0.3ｍ、0.2ｍ×0.2ｍ</t>
    <phoneticPr fontId="9"/>
  </si>
  <si>
    <t>0.05ｍ×0.3ｍ、0.2ｍ×0.2ｍのはく離</t>
    <rPh sb="23" eb="24">
      <t>リ</t>
    </rPh>
    <phoneticPr fontId="9"/>
  </si>
  <si>
    <t>はく離を確認。硬化剤塗布。</t>
    <rPh sb="2" eb="3">
      <t>リ</t>
    </rPh>
    <rPh sb="4" eb="6">
      <t>カクニン</t>
    </rPh>
    <rPh sb="7" eb="12">
      <t>コウカザイトフ</t>
    </rPh>
    <phoneticPr fontId="9"/>
  </si>
  <si>
    <t>5.0ｍ×0.4ｍ</t>
    <phoneticPr fontId="9"/>
  </si>
  <si>
    <t>2.2ｍ×0.25ｍ</t>
    <phoneticPr fontId="9"/>
  </si>
  <si>
    <t>0.05ｍ×0.3ｍのうき</t>
    <phoneticPr fontId="9"/>
  </si>
  <si>
    <t>ひび割れに沿って漏水跡を確認。路面に滞水なし。</t>
    <rPh sb="2" eb="3">
      <t>ワ</t>
    </rPh>
    <rPh sb="5" eb="6">
      <t>ソ</t>
    </rPh>
    <rPh sb="8" eb="10">
      <t>ロウスイ</t>
    </rPh>
    <rPh sb="10" eb="11">
      <t>アト</t>
    </rPh>
    <rPh sb="12" eb="14">
      <t>カクニン</t>
    </rPh>
    <rPh sb="15" eb="17">
      <t>ロメン</t>
    </rPh>
    <rPh sb="18" eb="20">
      <t>タイスイ</t>
    </rPh>
    <phoneticPr fontId="9"/>
  </si>
  <si>
    <t>2.8ｍ×0.5ｍ</t>
    <phoneticPr fontId="9"/>
  </si>
  <si>
    <t>0.05ｍ×0.4ｍのうき</t>
    <phoneticPr fontId="9"/>
  </si>
  <si>
    <t>0.8ｍ×2.0ｍ</t>
    <phoneticPr fontId="9"/>
  </si>
  <si>
    <t>漏水（にじみ）</t>
    <rPh sb="0" eb="2">
      <t>ロウスイ</t>
    </rPh>
    <phoneticPr fontId="9"/>
  </si>
  <si>
    <t>漏水（にじみ）を確認。進行が見られる。判定区分「Ⅱb」</t>
    <rPh sb="0" eb="2">
      <t>ロウスイ</t>
    </rPh>
    <rPh sb="8" eb="10">
      <t>カクニン</t>
    </rPh>
    <phoneticPr fontId="9"/>
  </si>
  <si>
    <t>0.05ｍ×0.25ｍ</t>
    <phoneticPr fontId="9"/>
  </si>
  <si>
    <t>0.2ｍ×0.3ｍのうき</t>
    <phoneticPr fontId="9"/>
  </si>
  <si>
    <t>はつり落とし工範囲：0.1ｍ×0.5ｍ、0.1ｍ×0.3ｍ</t>
    <rPh sb="7" eb="9">
      <t>ハンイ</t>
    </rPh>
    <phoneticPr fontId="9"/>
  </si>
  <si>
    <t>0.05ｍ×0.5ｍ、0.05ｍ×0.3ｍのうき</t>
    <phoneticPr fontId="9"/>
  </si>
  <si>
    <t>幅5.0㎜、長さ0.35m</t>
    <phoneticPr fontId="9"/>
  </si>
  <si>
    <t>はつり落とし工範囲：0.1ｍ×1.2ｍ</t>
    <rPh sb="7" eb="9">
      <t>ハンイ</t>
    </rPh>
    <phoneticPr fontId="9"/>
  </si>
  <si>
    <t>0.05ｍ×1.2ｍのうき</t>
    <phoneticPr fontId="9"/>
  </si>
  <si>
    <t>0.05ｍ×0.15ｍ、0.1ｍ×0.4ｍ、0.05ｍ×0.5ｍのうき</t>
    <phoneticPr fontId="9"/>
  </si>
  <si>
    <t>はつり落とし工範囲：0.05ｍ×0.4ｍ</t>
    <rPh sb="7" eb="9">
      <t>ハンイ</t>
    </rPh>
    <phoneticPr fontId="9"/>
  </si>
  <si>
    <t>0.1ｍ×0.2ｍ</t>
    <phoneticPr fontId="9"/>
  </si>
  <si>
    <t>歩道にうきを確認。進行が見られる。判定区分「Ⅱb」</t>
    <rPh sb="0" eb="2">
      <t>ホドウ</t>
    </rPh>
    <rPh sb="9" eb="11">
      <t>シンコウ</t>
    </rPh>
    <rPh sb="12" eb="13">
      <t>ミ</t>
    </rPh>
    <rPh sb="17" eb="19">
      <t>ハンテイ</t>
    </rPh>
    <phoneticPr fontId="9"/>
  </si>
  <si>
    <t>1.25ｍ×0.25ｍ</t>
    <phoneticPr fontId="9"/>
  </si>
  <si>
    <t>歩道の排水桝に段差を確認。変状範囲再確認。判定区分「Ⅱb」</t>
    <rPh sb="0" eb="2">
      <t>ホドウ</t>
    </rPh>
    <rPh sb="3" eb="5">
      <t>ハイスイ</t>
    </rPh>
    <rPh sb="5" eb="6">
      <t>マス</t>
    </rPh>
    <rPh sb="7" eb="9">
      <t>ダンサ</t>
    </rPh>
    <rPh sb="10" eb="12">
      <t>カクニン</t>
    </rPh>
    <phoneticPr fontId="9"/>
  </si>
  <si>
    <t>0.1ｍ×0.3ｍ</t>
    <phoneticPr fontId="9"/>
  </si>
  <si>
    <t>0.1ｍ×0.3ｍのはく離</t>
    <rPh sb="12" eb="13">
      <t>リ</t>
    </rPh>
    <phoneticPr fontId="9"/>
  </si>
  <si>
    <t>はつり落とし工範囲：0.2ｍ×0.2ｍ</t>
    <rPh sb="7" eb="9">
      <t>ハンイ</t>
    </rPh>
    <phoneticPr fontId="9"/>
  </si>
  <si>
    <t>新規確認。幅0.8～1.0㎜のひび割れに沿ってうきを確認。硬化剤塗布。判定区分「Ⅱa」</t>
    <rPh sb="0" eb="2">
      <t>シンキ</t>
    </rPh>
    <rPh sb="2" eb="4">
      <t>カクニン</t>
    </rPh>
    <rPh sb="26" eb="28">
      <t>カクニン</t>
    </rPh>
    <rPh sb="29" eb="31">
      <t>コウカ</t>
    </rPh>
    <rPh sb="31" eb="32">
      <t>ザイ</t>
    </rPh>
    <rPh sb="32" eb="34">
      <t>トフ</t>
    </rPh>
    <rPh sb="35" eb="37">
      <t>ハンテイ</t>
    </rPh>
    <rPh sb="37" eb="39">
      <t>クブン</t>
    </rPh>
    <phoneticPr fontId="9"/>
  </si>
  <si>
    <t>0.15ｍ×0.1ｍのうき</t>
    <phoneticPr fontId="9"/>
  </si>
  <si>
    <t>歩道にうきを確認。変状範囲再確認。判定区分「Ⅱb」</t>
    <rPh sb="0" eb="2">
      <t>ホドウ</t>
    </rPh>
    <rPh sb="9" eb="11">
      <t>ヘンジョウ</t>
    </rPh>
    <rPh sb="11" eb="13">
      <t>ハンイ</t>
    </rPh>
    <rPh sb="13" eb="16">
      <t>サイカクニン</t>
    </rPh>
    <rPh sb="17" eb="19">
      <t>ハンテイ</t>
    </rPh>
    <rPh sb="19" eb="21">
      <t>クブン</t>
    </rPh>
    <phoneticPr fontId="9"/>
  </si>
  <si>
    <t>S050</t>
    <phoneticPr fontId="9"/>
  </si>
  <si>
    <t>幅1.2㎜、長さ4.5m</t>
    <phoneticPr fontId="9"/>
  </si>
  <si>
    <t>0.5ｍ×0.1ｍ、0.2ｍ×0.2ｍ、0.05ｍ×1.7ｍのうき</t>
    <phoneticPr fontId="9"/>
  </si>
  <si>
    <t>S051</t>
    <phoneticPr fontId="9"/>
  </si>
  <si>
    <t>0.3ｍ×0.1ｍ、0.05ｍ×0.15ｍのうき</t>
    <phoneticPr fontId="9"/>
  </si>
  <si>
    <t>0.05ｍ×0.4ｍ、0.2ｍ×0.1ｍ</t>
    <phoneticPr fontId="9"/>
  </si>
  <si>
    <t>0.03ｍ×0.2ｍ、0.2ｍ×0.05ｍのうき</t>
    <phoneticPr fontId="9"/>
  </si>
  <si>
    <t>S052</t>
    <phoneticPr fontId="9"/>
  </si>
  <si>
    <t>0.1ｍ×0.3ｍのうき</t>
    <phoneticPr fontId="9"/>
  </si>
  <si>
    <t>新規確認。幅0.3～0.6㎜のひび割れに沿ってうきを確認。硬化剤塗布。判定区分「Ⅱa」</t>
    <rPh sb="0" eb="2">
      <t>シンキ</t>
    </rPh>
    <rPh sb="2" eb="4">
      <t>カクニン</t>
    </rPh>
    <rPh sb="26" eb="28">
      <t>カクニン</t>
    </rPh>
    <rPh sb="29" eb="31">
      <t>コウカ</t>
    </rPh>
    <rPh sb="31" eb="32">
      <t>ザイ</t>
    </rPh>
    <rPh sb="32" eb="34">
      <t>トフ</t>
    </rPh>
    <rPh sb="35" eb="37">
      <t>ハンテイ</t>
    </rPh>
    <rPh sb="37" eb="39">
      <t>クブン</t>
    </rPh>
    <phoneticPr fontId="9"/>
  </si>
  <si>
    <t>0.35ｍ×0.05ｍ</t>
    <phoneticPr fontId="9"/>
  </si>
  <si>
    <t>0.05ｍ×0.25ｍのうき</t>
    <phoneticPr fontId="9"/>
  </si>
  <si>
    <t>S053</t>
    <phoneticPr fontId="9"/>
  </si>
  <si>
    <t>0.4ｍ×0.1ｍのうき</t>
    <phoneticPr fontId="9"/>
  </si>
  <si>
    <t>0.3ｍ×0.25ｍ</t>
    <phoneticPr fontId="9"/>
  </si>
  <si>
    <t>0.3ｍ×0.25ｍのはく離</t>
    <rPh sb="13" eb="14">
      <t>リ</t>
    </rPh>
    <phoneticPr fontId="9"/>
  </si>
  <si>
    <t>はつり落とし工範囲：0.1ｍ×0.3ｍ、0.1ｍ×0.4ｍ</t>
    <rPh sb="7" eb="9">
      <t>ハンイ</t>
    </rPh>
    <phoneticPr fontId="9"/>
  </si>
  <si>
    <t>0.05ｍ×0.25ｍ、0.05ｍ×0.4ｍのうき</t>
    <phoneticPr fontId="9"/>
  </si>
  <si>
    <t>S054</t>
    <phoneticPr fontId="9"/>
  </si>
  <si>
    <t>0.15ｍ×0.05ｍ</t>
    <phoneticPr fontId="9"/>
  </si>
  <si>
    <t>新規確認。幅1.0㎜のひび割れに沿ってうきを確認。硬化剤塗布。判定区分「Ⅱa」</t>
    <rPh sb="0" eb="2">
      <t>シンキ</t>
    </rPh>
    <rPh sb="2" eb="4">
      <t>カクニン</t>
    </rPh>
    <rPh sb="22" eb="24">
      <t>カクニン</t>
    </rPh>
    <rPh sb="25" eb="27">
      <t>コウカ</t>
    </rPh>
    <rPh sb="27" eb="28">
      <t>ザイ</t>
    </rPh>
    <rPh sb="28" eb="30">
      <t>トフ</t>
    </rPh>
    <rPh sb="31" eb="33">
      <t>ハンテイ</t>
    </rPh>
    <rPh sb="33" eb="35">
      <t>クブン</t>
    </rPh>
    <phoneticPr fontId="9"/>
  </si>
  <si>
    <t>0.2ｍ×0.1ｍのうき</t>
    <phoneticPr fontId="9"/>
  </si>
  <si>
    <t>S055</t>
    <phoneticPr fontId="9"/>
  </si>
  <si>
    <t>0.15ｍ×0.04ｍ、0.15ｍ×0.03ｍ</t>
    <phoneticPr fontId="9"/>
  </si>
  <si>
    <t>0.05ｍ×0.5ｍ、0.05ｍ×0.2ｍ</t>
    <phoneticPr fontId="9"/>
  </si>
  <si>
    <t>S056</t>
    <phoneticPr fontId="9"/>
  </si>
  <si>
    <t>23.0ｍ×0.15ｍ</t>
    <phoneticPr fontId="9"/>
  </si>
  <si>
    <t>0.5ｍ×0.35ｍ</t>
    <phoneticPr fontId="9"/>
  </si>
  <si>
    <t>0.2ｍ×0.2ｍのうき</t>
    <phoneticPr fontId="9"/>
  </si>
  <si>
    <t>0.18ｍ×0.03ｍ</t>
    <phoneticPr fontId="9"/>
  </si>
  <si>
    <t>0.3ｍ×0.1ｍ</t>
    <phoneticPr fontId="9"/>
  </si>
  <si>
    <t>1.4ｍ×0.2ｍ</t>
    <phoneticPr fontId="9"/>
  </si>
  <si>
    <t>0.03ｍ×0.3ｍ、0.04ｍ×0.45ｍ</t>
    <phoneticPr fontId="9"/>
  </si>
  <si>
    <t>0.03ｍ×0.2ｍ、0.04ｍ×0.3ｍのうき</t>
    <phoneticPr fontId="9"/>
  </si>
  <si>
    <t>0.05ｍ×0.3ｍ、0.03ｍ×0.1ｍ</t>
    <phoneticPr fontId="9"/>
  </si>
  <si>
    <t>0.03ｍ×0.25ｍ、0.05ｍ×0.3ｍのうき</t>
    <phoneticPr fontId="9"/>
  </si>
  <si>
    <t>幅4.0㎜、長さ5.0m</t>
    <phoneticPr fontId="9"/>
  </si>
  <si>
    <t>幅5.0㎜、長さ5.0m、段差1㎜</t>
    <rPh sb="13" eb="15">
      <t>ダンサ</t>
    </rPh>
    <phoneticPr fontId="9"/>
  </si>
  <si>
    <t>幅4.0㎜→幅5.0㎜のひび割れを確認。進行が見られる。判定区分「Ⅱa」</t>
    <rPh sb="14" eb="15">
      <t>ワ</t>
    </rPh>
    <rPh sb="17" eb="19">
      <t>カクニン</t>
    </rPh>
    <phoneticPr fontId="9"/>
  </si>
  <si>
    <t>S057</t>
    <phoneticPr fontId="9"/>
  </si>
  <si>
    <t>はつり落とし工範囲：0.2ｍ×0.5ｍ、0.1ｍ×0.2ｍ</t>
    <rPh sb="7" eb="9">
      <t>ハンイ</t>
    </rPh>
    <phoneticPr fontId="9"/>
  </si>
  <si>
    <t>0.15ｍ×0.5ｍ、0.05ｍ×0.15ｍのうき</t>
    <phoneticPr fontId="9"/>
  </si>
  <si>
    <t>0.05ｍ×0.15ｍ</t>
    <phoneticPr fontId="9"/>
  </si>
  <si>
    <t>0.05ｍ×0.35ｍ、0.05ｍ×0.4ｍ</t>
    <phoneticPr fontId="9"/>
  </si>
  <si>
    <t>0.03ｍ×0.3ｍ、0.04ｍ×0.25ｍのうき</t>
    <phoneticPr fontId="9"/>
  </si>
  <si>
    <t>0.05ｍ×0.35ｍ（2箇所）</t>
    <rPh sb="13" eb="15">
      <t>カショ</t>
    </rPh>
    <phoneticPr fontId="9"/>
  </si>
  <si>
    <t>0.03ｍ×0.3ｍ、0.04ｍ×0.2ｍのうき</t>
    <phoneticPr fontId="9"/>
  </si>
  <si>
    <t>S058</t>
    <phoneticPr fontId="9"/>
  </si>
  <si>
    <t>0.2ｍ×0.05ｍ</t>
    <phoneticPr fontId="9"/>
  </si>
  <si>
    <t>0.3ｍ×0.5ｍ</t>
    <phoneticPr fontId="9"/>
  </si>
  <si>
    <t>漏水（にじみ）を確認。進行が見られない（遊離石灰を伴う）。判定区分「Ⅱb」</t>
    <rPh sb="0" eb="2">
      <t>ロウスイ</t>
    </rPh>
    <rPh sb="8" eb="10">
      <t>カクニン</t>
    </rPh>
    <rPh sb="20" eb="24">
      <t>ユウリセッカイ</t>
    </rPh>
    <rPh sb="25" eb="26">
      <t>トモナ</t>
    </rPh>
    <phoneticPr fontId="9"/>
  </si>
  <si>
    <t>0.04ｍ×0.2ｍのうき</t>
    <phoneticPr fontId="9"/>
  </si>
  <si>
    <t>S059</t>
    <phoneticPr fontId="9"/>
  </si>
  <si>
    <t>S059</t>
    <phoneticPr fontId="9"/>
  </si>
  <si>
    <t>0.03ｍ×0.25ｍ、0.03ｍ×0.3ｍのうき</t>
    <phoneticPr fontId="9"/>
  </si>
  <si>
    <t>0.05ｍ×0.35ｍ、0.03ｍ×0.35ｍ、0.05ｍ×0.45ｍ</t>
    <phoneticPr fontId="9"/>
  </si>
  <si>
    <t>S060</t>
    <phoneticPr fontId="9"/>
  </si>
  <si>
    <t>0.2ｍ×0.1ｍ、0.15ｍ×0.05ｍ</t>
    <phoneticPr fontId="9"/>
  </si>
  <si>
    <t>はつり落とし工範囲：0.5ｍ×0.1ｍ</t>
    <rPh sb="7" eb="9">
      <t>ハンイ</t>
    </rPh>
    <phoneticPr fontId="9"/>
  </si>
  <si>
    <t>0.05ｍ×0.5ｍのうき</t>
    <phoneticPr fontId="9"/>
  </si>
  <si>
    <t>0.05ｍ×0.35ｍ</t>
    <phoneticPr fontId="9"/>
  </si>
  <si>
    <t>0.05ｍ×0.2ｍのうき</t>
    <phoneticPr fontId="9"/>
  </si>
  <si>
    <t>S061</t>
    <phoneticPr fontId="9"/>
  </si>
  <si>
    <t>0.05ｍ×0.1ｍ</t>
    <phoneticPr fontId="9"/>
  </si>
  <si>
    <t>新規確認。幅1.3㎜のひび割れに沿ってうきを確認。硬化剤塗布。判定区分「Ⅱa」</t>
    <rPh sb="0" eb="2">
      <t>シンキ</t>
    </rPh>
    <rPh sb="2" eb="4">
      <t>カクニン</t>
    </rPh>
    <rPh sb="22" eb="24">
      <t>カクニン</t>
    </rPh>
    <rPh sb="25" eb="30">
      <t>コウカザイトフ</t>
    </rPh>
    <phoneticPr fontId="9"/>
  </si>
  <si>
    <t>新規確認。幅0.3㎜のひび割れに沿ってうきを確認。硬化剤塗布。判定区分「Ⅱa」</t>
    <rPh sb="0" eb="2">
      <t>シンキ</t>
    </rPh>
    <rPh sb="2" eb="4">
      <t>カクニン</t>
    </rPh>
    <rPh sb="22" eb="24">
      <t>カクニン</t>
    </rPh>
    <rPh sb="25" eb="30">
      <t>コウカザイトフ</t>
    </rPh>
    <phoneticPr fontId="9"/>
  </si>
  <si>
    <t>新規確認。幅0.5㎜のひび割れに沿ってうきを確認。硬化剤塗布。判定区分「Ⅱa」</t>
    <rPh sb="0" eb="2">
      <t>シンキ</t>
    </rPh>
    <rPh sb="2" eb="4">
      <t>カクニン</t>
    </rPh>
    <rPh sb="22" eb="24">
      <t>カクニン</t>
    </rPh>
    <rPh sb="25" eb="30">
      <t>コウカザイトフ</t>
    </rPh>
    <phoneticPr fontId="9"/>
  </si>
  <si>
    <t>0.1ｍ×0.8ｍのうき</t>
    <phoneticPr fontId="9"/>
  </si>
  <si>
    <t>0.25ｍ×0.07ｍ</t>
    <phoneticPr fontId="9"/>
  </si>
  <si>
    <t>新規確認。幅0.7㎜のひび割れに沿ってうきを確認。硬化剤塗布。判定区分「Ⅱa」</t>
    <rPh sb="0" eb="2">
      <t>シンキ</t>
    </rPh>
    <rPh sb="2" eb="4">
      <t>カクニン</t>
    </rPh>
    <rPh sb="22" eb="24">
      <t>カクニン</t>
    </rPh>
    <rPh sb="25" eb="30">
      <t>コウカザイトフ</t>
    </rPh>
    <phoneticPr fontId="9"/>
  </si>
  <si>
    <t>はつり落とし工範囲：0.1ｍ×0.6ｍ</t>
    <rPh sb="7" eb="9">
      <t>ハンイ</t>
    </rPh>
    <phoneticPr fontId="9"/>
  </si>
  <si>
    <t>0.05ｍ×0.6ｍのうき</t>
    <phoneticPr fontId="9"/>
  </si>
  <si>
    <t>0.07ｍ×0.15ｍ</t>
    <phoneticPr fontId="9"/>
  </si>
  <si>
    <t>0.03ｍ×0.15ｍ、0.07ｍ×0.1ｍ</t>
    <phoneticPr fontId="9"/>
  </si>
  <si>
    <t>0.05ｍ×0.4ｍ、0.05ｍ×0.3ｍ</t>
    <phoneticPr fontId="9"/>
  </si>
  <si>
    <t>0.15ｍ×0.08ｍ</t>
    <phoneticPr fontId="9"/>
  </si>
  <si>
    <t>0.1ｍ×0.05ｍ</t>
    <phoneticPr fontId="9"/>
  </si>
  <si>
    <t>7.2ｍ×0.55ｍ</t>
    <phoneticPr fontId="9"/>
  </si>
  <si>
    <t>0.4ｍ×0.03ｍ</t>
    <phoneticPr fontId="9"/>
  </si>
  <si>
    <t>0.25ｍ×0.1ｍ</t>
    <phoneticPr fontId="9"/>
  </si>
  <si>
    <t>0.4ｍ×0.1ｍ</t>
    <phoneticPr fontId="9"/>
  </si>
  <si>
    <t>幅3.0㎜、長さ4.3m</t>
    <phoneticPr fontId="9"/>
  </si>
  <si>
    <t>0.3ｍ×0.3ｍ</t>
    <phoneticPr fontId="9"/>
  </si>
  <si>
    <t>3.1ｍ×0.35ｍ</t>
    <phoneticPr fontId="9"/>
  </si>
  <si>
    <t>幅4.0㎜、長さ7.2m</t>
    <phoneticPr fontId="9"/>
  </si>
  <si>
    <t>0.1ｍ×0.2ｍ、0.07ｍ×0.12ｍ</t>
    <phoneticPr fontId="9"/>
  </si>
  <si>
    <t>0.3ｍ×0.05ｍ</t>
    <phoneticPr fontId="9"/>
  </si>
  <si>
    <t>新規確認。幅2.0㎜のひび割れに沿ってうきを確認。硬化剤塗布。判定区分「Ⅱa」</t>
    <rPh sb="0" eb="2">
      <t>シンキ</t>
    </rPh>
    <rPh sb="2" eb="4">
      <t>カクニン</t>
    </rPh>
    <rPh sb="22" eb="24">
      <t>カクニン</t>
    </rPh>
    <rPh sb="25" eb="28">
      <t>コウカザイ</t>
    </rPh>
    <rPh sb="28" eb="30">
      <t>トフ</t>
    </rPh>
    <rPh sb="31" eb="33">
      <t>ハンテイ</t>
    </rPh>
    <rPh sb="33" eb="35">
      <t>クブン</t>
    </rPh>
    <phoneticPr fontId="9"/>
  </si>
  <si>
    <t>はつり落とし工範囲：0.1ｍ×0.3ｍ、0.05ｍ×0.2ｍ</t>
    <rPh sb="7" eb="9">
      <t>ハンイ</t>
    </rPh>
    <phoneticPr fontId="9"/>
  </si>
  <si>
    <t>0.05ｍ×0.3ｍ、0.05ｍ×0.2ｍのうき</t>
    <phoneticPr fontId="9"/>
  </si>
  <si>
    <t>1.2ｍ×0.3ｍ</t>
    <phoneticPr fontId="9"/>
  </si>
  <si>
    <t>0.05ｍ×0.5ｍ</t>
    <phoneticPr fontId="9"/>
  </si>
  <si>
    <t>2.4ｍ×0.4ｍ</t>
    <phoneticPr fontId="9"/>
  </si>
  <si>
    <t>0.03ｍ×0.4ｍのうき</t>
    <phoneticPr fontId="9"/>
  </si>
  <si>
    <t>0.2ｍ×0.8ｍ</t>
    <phoneticPr fontId="9"/>
  </si>
  <si>
    <t>幅0.6㎜、長さ10.0m</t>
    <phoneticPr fontId="9"/>
  </si>
  <si>
    <t>新規確認。漏水（にじみ）を確認。判定区分「Ⅱb」</t>
    <rPh sb="0" eb="2">
      <t>シンキ</t>
    </rPh>
    <rPh sb="2" eb="4">
      <t>カクニン</t>
    </rPh>
    <rPh sb="5" eb="7">
      <t>ロウスイ</t>
    </rPh>
    <rPh sb="13" eb="15">
      <t>カクニン</t>
    </rPh>
    <phoneticPr fontId="9"/>
  </si>
  <si>
    <t>0.05ｍ×0.15ｍ、0.05ｍ×0.4ｍ</t>
    <phoneticPr fontId="9"/>
  </si>
  <si>
    <t>0.12ｍ×0.05ｍ</t>
    <phoneticPr fontId="9"/>
  </si>
  <si>
    <t>新規確認。幅1.0㎜のひび割れに沿ってうきを確認。硬化剤塗布。判定区分「Ⅱa」</t>
    <rPh sb="0" eb="2">
      <t>シンキ</t>
    </rPh>
    <rPh sb="2" eb="4">
      <t>カクニン</t>
    </rPh>
    <rPh sb="22" eb="24">
      <t>カクニン</t>
    </rPh>
    <rPh sb="25" eb="30">
      <t>コウカザイトフ</t>
    </rPh>
    <phoneticPr fontId="9"/>
  </si>
  <si>
    <t>幅1.0㎜、長さ4.8m</t>
    <phoneticPr fontId="9"/>
  </si>
  <si>
    <t>幅0.6㎜、長さ4.8m</t>
    <phoneticPr fontId="9"/>
  </si>
  <si>
    <t>新規確認。幅0.8㎜のひび割れに沿ってうきを確認。判定区分「Ⅱa」</t>
    <rPh sb="0" eb="2">
      <t>シンキ</t>
    </rPh>
    <rPh sb="2" eb="4">
      <t>カクニン</t>
    </rPh>
    <rPh sb="22" eb="24">
      <t>カクニン</t>
    </rPh>
    <phoneticPr fontId="9"/>
  </si>
  <si>
    <t>0.05ｍ×0.02ｍのうき</t>
    <phoneticPr fontId="9"/>
  </si>
  <si>
    <t>2.6ｍ×0.5ｍ</t>
    <phoneticPr fontId="9"/>
  </si>
  <si>
    <t>新規確認。歩道に滞水を確認。判定区分「Ⅱb」</t>
    <rPh sb="0" eb="2">
      <t>シンキ</t>
    </rPh>
    <rPh sb="2" eb="4">
      <t>カクニン</t>
    </rPh>
    <rPh sb="5" eb="7">
      <t>ホドウ</t>
    </rPh>
    <rPh sb="8" eb="10">
      <t>タイスイ</t>
    </rPh>
    <rPh sb="11" eb="13">
      <t>カクニン</t>
    </rPh>
    <phoneticPr fontId="9"/>
  </si>
  <si>
    <t>0.5ｍ×0.1ｍのうき</t>
    <phoneticPr fontId="9"/>
  </si>
  <si>
    <t>1.4ｍ×0.3ｍ</t>
    <phoneticPr fontId="9"/>
  </si>
  <si>
    <t>幅1.0㎜、長さ6.2m</t>
    <phoneticPr fontId="9"/>
  </si>
  <si>
    <t>幅0.5㎜、長さ6.2m</t>
    <phoneticPr fontId="9"/>
  </si>
  <si>
    <t>はつり落とし工範囲：0.3ｍ×0.2ｍ</t>
    <rPh sb="7" eb="9">
      <t>ハンイ</t>
    </rPh>
    <phoneticPr fontId="9"/>
  </si>
  <si>
    <t>0.3ｍ×0.2ｍのうき</t>
    <phoneticPr fontId="9"/>
  </si>
  <si>
    <t>はつり落とし工範囲：0.1ｍ×0.3ｍ、0.1ｍ×0.2ｍ</t>
    <rPh sb="7" eb="9">
      <t>ハンイ</t>
    </rPh>
    <phoneticPr fontId="9"/>
  </si>
  <si>
    <t>2.4ｍ×0.3ｍ</t>
    <phoneticPr fontId="9"/>
  </si>
  <si>
    <t>0.05ｍ×0.3ｍ、0.1ｍ×0.2ｍのうき</t>
    <phoneticPr fontId="9"/>
  </si>
  <si>
    <t>2.0ｍ×0.15ｍ</t>
    <phoneticPr fontId="9"/>
  </si>
  <si>
    <t>0.03ｍ×0.15ｍ</t>
    <phoneticPr fontId="9"/>
  </si>
  <si>
    <t>0.05ｍ×0.3ｍ、0.05ｍ×0.15ｍ</t>
    <phoneticPr fontId="9"/>
  </si>
  <si>
    <t>0.03ｍ×0.1ｍ</t>
    <phoneticPr fontId="9"/>
  </si>
  <si>
    <t>0.03ｍ×0.1ｍのうき</t>
    <phoneticPr fontId="9"/>
  </si>
  <si>
    <t>0.06ｍ×0.6ｍのうき</t>
    <phoneticPr fontId="9"/>
  </si>
  <si>
    <t>0.1ｍ×0.5ｍ</t>
    <phoneticPr fontId="9"/>
  </si>
  <si>
    <t>0.2ｍ×0.6ｍ</t>
    <phoneticPr fontId="9"/>
  </si>
  <si>
    <t>0.03ｍ×0.5ｍのうき</t>
    <phoneticPr fontId="9"/>
  </si>
  <si>
    <t>0.2ｍ×0.6ｍの木片混入</t>
    <rPh sb="10" eb="12">
      <t>モクヘン</t>
    </rPh>
    <rPh sb="12" eb="14">
      <t>コンニュウ</t>
    </rPh>
    <phoneticPr fontId="9"/>
  </si>
  <si>
    <t>木片混入を確認。進行が見られない。判定区分「Ⅱb」</t>
    <rPh sb="0" eb="2">
      <t>モクヘン</t>
    </rPh>
    <rPh sb="2" eb="4">
      <t>コンニュウ</t>
    </rPh>
    <rPh sb="5" eb="7">
      <t>カクニン</t>
    </rPh>
    <rPh sb="8" eb="10">
      <t>シンコウ</t>
    </rPh>
    <rPh sb="11" eb="12">
      <t>ミ</t>
    </rPh>
    <phoneticPr fontId="9"/>
  </si>
  <si>
    <t>0.05ｍ×0.25ｍ、0.05ｍ×0.15ｍ</t>
    <phoneticPr fontId="9"/>
  </si>
  <si>
    <t>0.1ｍ×0.1ｍの異物混入</t>
    <rPh sb="10" eb="12">
      <t>イブツ</t>
    </rPh>
    <rPh sb="12" eb="14">
      <t>コンニュウ</t>
    </rPh>
    <phoneticPr fontId="9"/>
  </si>
  <si>
    <t>異物混入を確認。進行が見られない。判定区分「Ⅱb」</t>
    <rPh sb="5" eb="7">
      <t>カクニン</t>
    </rPh>
    <rPh sb="8" eb="10">
      <t>シンコウ</t>
    </rPh>
    <rPh sb="11" eb="12">
      <t>ミ</t>
    </rPh>
    <phoneticPr fontId="9"/>
  </si>
  <si>
    <t>新規確認。幅0.6㎜のひび割れに沿ってうきを確認。硬化剤塗布。判定区分「Ⅱa」</t>
    <rPh sb="0" eb="2">
      <t>シンキ</t>
    </rPh>
    <rPh sb="2" eb="4">
      <t>カクニン</t>
    </rPh>
    <rPh sb="22" eb="24">
      <t>カクニン</t>
    </rPh>
    <rPh sb="25" eb="27">
      <t>コウカ</t>
    </rPh>
    <rPh sb="27" eb="28">
      <t>ザイ</t>
    </rPh>
    <rPh sb="28" eb="30">
      <t>トフ</t>
    </rPh>
    <phoneticPr fontId="9"/>
  </si>
  <si>
    <t>0.07ｍ×0.25ｍ</t>
    <phoneticPr fontId="9"/>
  </si>
  <si>
    <t>0.05ｍ×0.05ｍ、0.03ｍ×0.03ｍ（２箇所）</t>
    <rPh sb="25" eb="27">
      <t>カショ</t>
    </rPh>
    <phoneticPr fontId="9"/>
  </si>
  <si>
    <t>新規確認。うき、木片混入を確認。硬化剤塗布。判定区分「Ⅱb」</t>
    <rPh sb="0" eb="2">
      <t>シンキ</t>
    </rPh>
    <rPh sb="2" eb="4">
      <t>カクニン</t>
    </rPh>
    <rPh sb="8" eb="12">
      <t>モクヘンコンニュウ</t>
    </rPh>
    <rPh sb="13" eb="15">
      <t>カクニン</t>
    </rPh>
    <rPh sb="16" eb="18">
      <t>コウカ</t>
    </rPh>
    <rPh sb="18" eb="19">
      <t>ザイ</t>
    </rPh>
    <rPh sb="19" eb="21">
      <t>トフ</t>
    </rPh>
    <phoneticPr fontId="9"/>
  </si>
  <si>
    <t>0.03ｍ×0.03ｍ</t>
    <phoneticPr fontId="9"/>
  </si>
  <si>
    <t>新規確認。木片混入を確認。硬化剤塗布。判定区分「Ⅱb」</t>
    <rPh sb="0" eb="2">
      <t>シンキ</t>
    </rPh>
    <rPh sb="2" eb="4">
      <t>カクニン</t>
    </rPh>
    <rPh sb="5" eb="9">
      <t>モクヘンコンニュウ</t>
    </rPh>
    <rPh sb="10" eb="12">
      <t>カクニン</t>
    </rPh>
    <rPh sb="13" eb="15">
      <t>コウカ</t>
    </rPh>
    <rPh sb="15" eb="16">
      <t>ザイ</t>
    </rPh>
    <rPh sb="16" eb="18">
      <t>トフ</t>
    </rPh>
    <phoneticPr fontId="9"/>
  </si>
  <si>
    <t>1.2ｍ×0.1ｍ</t>
    <phoneticPr fontId="9"/>
  </si>
  <si>
    <t>1.2ｍ×0.1ｍの豆板</t>
    <rPh sb="10" eb="12">
      <t>マメイタ</t>
    </rPh>
    <phoneticPr fontId="9"/>
  </si>
  <si>
    <t>1.0ｍ×0.1ｍ</t>
    <phoneticPr fontId="9"/>
  </si>
  <si>
    <t>0.05ｍ×0.2ｍ、0.05ｍ×0.3ｍ</t>
    <phoneticPr fontId="9"/>
  </si>
  <si>
    <t>0.03ｍ×0.2ｍ</t>
    <phoneticPr fontId="9"/>
  </si>
  <si>
    <t>はつり落とし工範囲：0.2ｍ×1.0ｍ、0.1ｍ×1.2ｍ</t>
    <rPh sb="7" eb="9">
      <t>ハンイ</t>
    </rPh>
    <phoneticPr fontId="9"/>
  </si>
  <si>
    <t>0.05ｍ×1.0ｍ、0.05ｍ×1.2ｍのうき</t>
    <phoneticPr fontId="9"/>
  </si>
  <si>
    <t>はつり落とし工範囲：0.2ｍ×0.2ｍ、0.1ｍ×0.5ｍ</t>
    <rPh sb="7" eb="9">
      <t>ハンイ</t>
    </rPh>
    <phoneticPr fontId="9"/>
  </si>
  <si>
    <t>0.2ｍ×0.2ｍ、0.05ｍ×0.5ｍのうき</t>
    <phoneticPr fontId="9"/>
  </si>
  <si>
    <t>0.15ｍ×0.1ｍ</t>
    <phoneticPr fontId="9"/>
  </si>
  <si>
    <t>新規確認。幅0.3㎜のひび割れに沿って補修跡うきを確認。硬化剤塗布。判定区分「Ⅱa」</t>
    <rPh sb="0" eb="2">
      <t>シンキ</t>
    </rPh>
    <rPh sb="2" eb="4">
      <t>カクニン</t>
    </rPh>
    <rPh sb="19" eb="21">
      <t>ホシュウ</t>
    </rPh>
    <rPh sb="21" eb="22">
      <t>アト</t>
    </rPh>
    <rPh sb="25" eb="27">
      <t>カクニン</t>
    </rPh>
    <rPh sb="28" eb="33">
      <t>コウカザイトフ</t>
    </rPh>
    <phoneticPr fontId="9"/>
  </si>
  <si>
    <t>0.05ｍ×0.25ｍ、0.05ｍ×0.3ｍ</t>
    <phoneticPr fontId="9"/>
  </si>
  <si>
    <t>はく落防止工対策範囲：3.6ｍ×1.5ｍ</t>
    <rPh sb="6" eb="8">
      <t>タイサク</t>
    </rPh>
    <rPh sb="8" eb="10">
      <t>ハンイ</t>
    </rPh>
    <phoneticPr fontId="9"/>
  </si>
  <si>
    <t>0.03ｍ×0.15ｍ、0.03ｍ×0.2ｍのうき</t>
    <phoneticPr fontId="9"/>
  </si>
  <si>
    <t>2.6ｍ×0.1ｍのうき</t>
    <phoneticPr fontId="9"/>
  </si>
  <si>
    <t>0.5ｍ×0.45ｍ</t>
    <phoneticPr fontId="9"/>
  </si>
  <si>
    <t>0.25ｍ×0.25ｍのうき</t>
    <phoneticPr fontId="9"/>
  </si>
  <si>
    <t>漏水（滴下）を確認。進行が見られる。判定区分「Ⅱa」</t>
    <rPh sb="0" eb="2">
      <t>ロウスイ</t>
    </rPh>
    <rPh sb="3" eb="4">
      <t>テキ</t>
    </rPh>
    <rPh sb="4" eb="5">
      <t>シタ</t>
    </rPh>
    <rPh sb="7" eb="9">
      <t>カクニン</t>
    </rPh>
    <rPh sb="10" eb="12">
      <t>シンコウ</t>
    </rPh>
    <rPh sb="13" eb="14">
      <t>ミ</t>
    </rPh>
    <phoneticPr fontId="9"/>
  </si>
  <si>
    <t>0.3ｍ×0.08ｍ</t>
    <phoneticPr fontId="9"/>
  </si>
  <si>
    <t>はつり落とし工範囲：0.1ｍ×0.3ｍ、最大深さ20㎝</t>
    <rPh sb="7" eb="9">
      <t>ハンイ</t>
    </rPh>
    <rPh sb="20" eb="22">
      <t>サイダイ</t>
    </rPh>
    <rPh sb="22" eb="23">
      <t>フカ</t>
    </rPh>
    <phoneticPr fontId="9"/>
  </si>
  <si>
    <t>幅2.0㎜のひび割れ</t>
    <rPh sb="8" eb="9">
      <t>ワ</t>
    </rPh>
    <phoneticPr fontId="9"/>
  </si>
  <si>
    <t>0.05ｍ×0.8ｍ</t>
    <phoneticPr fontId="9"/>
  </si>
  <si>
    <t>0.04ｍ×0.6ｍのうき</t>
    <phoneticPr fontId="9"/>
  </si>
  <si>
    <t>はつり落とし工範囲：0.1ｍ×0.4ｍ、最大深さ12㎝</t>
    <rPh sb="7" eb="9">
      <t>ハンイ</t>
    </rPh>
    <phoneticPr fontId="9"/>
  </si>
  <si>
    <t>0.1ｍ×0.2ｍの豆板</t>
    <rPh sb="10" eb="12">
      <t>マメイタ</t>
    </rPh>
    <phoneticPr fontId="9"/>
  </si>
  <si>
    <t>はつり落とし工範囲：0.1ｍ×0.2ｍ、最大深さ10㎝</t>
    <rPh sb="7" eb="9">
      <t>ハンイ</t>
    </rPh>
    <rPh sb="20" eb="22">
      <t>サイダイ</t>
    </rPh>
    <rPh sb="22" eb="23">
      <t>フカ</t>
    </rPh>
    <phoneticPr fontId="9"/>
  </si>
  <si>
    <t>0.05ｍ×0.4ｍ、0.05ｍ×0.35ｍ</t>
    <phoneticPr fontId="9"/>
  </si>
  <si>
    <t>はつり落とし工範囲：0.1ｍ×0.1ｍ（2箇所）、0.4ｍ×0.1ｍ</t>
    <rPh sb="7" eb="9">
      <t>ハンイ</t>
    </rPh>
    <rPh sb="21" eb="23">
      <t>カショ</t>
    </rPh>
    <phoneticPr fontId="9"/>
  </si>
  <si>
    <t>0.05ｍ×0.1ｍ（2箇所）、0.4ｍ×0.05ｍのうき</t>
    <rPh sb="12" eb="14">
      <t>カショ</t>
    </rPh>
    <phoneticPr fontId="9"/>
  </si>
  <si>
    <t>幅1.7㎜、長さ5.0m</t>
    <phoneticPr fontId="9"/>
  </si>
  <si>
    <t>0.1ｍ×0.4ｍ、0.05ｍ×0.35ｍ</t>
    <phoneticPr fontId="9"/>
  </si>
  <si>
    <t>幅1.0㎜、長さ5.0m</t>
    <phoneticPr fontId="9"/>
  </si>
  <si>
    <t>0.05ｍ×0.3ｍ、0.03ｍ×0.25ｍのうき</t>
    <phoneticPr fontId="9"/>
  </si>
  <si>
    <t>0.05ｍ×0.65ｍ</t>
    <phoneticPr fontId="9"/>
  </si>
  <si>
    <t>0.03ｍ×0.3ｍのうき</t>
    <phoneticPr fontId="9"/>
  </si>
  <si>
    <t>0.05ｍ×0.4ｍ、0.1ｍ×0.1ｍ</t>
    <phoneticPr fontId="9"/>
  </si>
  <si>
    <t>0.15ｍ×0.2ｍ、0.15ｍ×0.15ｍ</t>
    <phoneticPr fontId="9"/>
  </si>
  <si>
    <t>0.05ｍ×0.2ｍ、0.05ｍ×0.1ｍのうき</t>
    <phoneticPr fontId="9"/>
  </si>
  <si>
    <t>新規確認。歩道にはく離を確認。判定区分「Ⅱb」</t>
    <rPh sb="0" eb="4">
      <t>シンキカクニン</t>
    </rPh>
    <rPh sb="5" eb="7">
      <t>ホドウ</t>
    </rPh>
    <rPh sb="10" eb="11">
      <t>リ</t>
    </rPh>
    <rPh sb="12" eb="14">
      <t>カクニン</t>
    </rPh>
    <phoneticPr fontId="9"/>
  </si>
  <si>
    <t>0.2ｍ×2.0ｍ</t>
    <phoneticPr fontId="9"/>
  </si>
  <si>
    <t>0.5ｍ×0.15ｍ</t>
    <phoneticPr fontId="9"/>
  </si>
  <si>
    <t>0.5ｍ×0.15ｍのうき</t>
    <phoneticPr fontId="9"/>
  </si>
  <si>
    <t>線導水工から漏水（にじみ）を確認。</t>
    <rPh sb="0" eb="3">
      <t>センドウスイ</t>
    </rPh>
    <rPh sb="3" eb="4">
      <t>コウ</t>
    </rPh>
    <rPh sb="6" eb="8">
      <t>ロウスイ</t>
    </rPh>
    <rPh sb="14" eb="16">
      <t>カクニン</t>
    </rPh>
    <phoneticPr fontId="9"/>
  </si>
  <si>
    <t>幅3.0㎜、長さ0.25m</t>
    <phoneticPr fontId="9"/>
  </si>
  <si>
    <t>0.15ｍ×0.5ｍのうき</t>
    <phoneticPr fontId="9"/>
  </si>
  <si>
    <t>排水桝にうきを確認。変状範囲再確認。判定区分「Ⅱb」</t>
    <rPh sb="0" eb="3">
      <t>ハイスイマス</t>
    </rPh>
    <rPh sb="10" eb="17">
      <t>ヘンジョウハンイサイカクニン</t>
    </rPh>
    <rPh sb="18" eb="20">
      <t>ハンテイ</t>
    </rPh>
    <phoneticPr fontId="9"/>
  </si>
  <si>
    <t>新規確認。幅0.5㎜のひび割れに沿ってうきを確認。判定区分「Ⅱa」</t>
    <rPh sb="0" eb="2">
      <t>シンキ</t>
    </rPh>
    <rPh sb="2" eb="4">
      <t>カクニン</t>
    </rPh>
    <rPh sb="22" eb="24">
      <t>カクニン</t>
    </rPh>
    <phoneticPr fontId="9"/>
  </si>
  <si>
    <t>新規確認。はく離を確認。硬化剤塗布。</t>
    <rPh sb="0" eb="2">
      <t>シンキ</t>
    </rPh>
    <rPh sb="2" eb="4">
      <t>カクニン</t>
    </rPh>
    <rPh sb="7" eb="8">
      <t>リ</t>
    </rPh>
    <rPh sb="9" eb="11">
      <t>カクニン</t>
    </rPh>
    <phoneticPr fontId="9"/>
  </si>
  <si>
    <t>はく離を確認。進行が見られない。硬化剤塗布。</t>
    <rPh sb="2" eb="3">
      <t>リ</t>
    </rPh>
    <rPh sb="4" eb="6">
      <t>カクニン</t>
    </rPh>
    <rPh sb="7" eb="9">
      <t>シンコウ</t>
    </rPh>
    <rPh sb="10" eb="11">
      <t>ミ</t>
    </rPh>
    <phoneticPr fontId="9"/>
  </si>
  <si>
    <t>1.0ｍ×0.2ｍ</t>
    <phoneticPr fontId="9"/>
  </si>
  <si>
    <t>新規確認。滞水を確認。判定区分「Ⅱb」</t>
    <rPh sb="0" eb="4">
      <t>シンキカクニン</t>
    </rPh>
    <rPh sb="5" eb="7">
      <t>タイスイ</t>
    </rPh>
    <rPh sb="8" eb="10">
      <t>カクニン</t>
    </rPh>
    <phoneticPr fontId="9"/>
  </si>
  <si>
    <t>幅0.5㎜、長さ3.5m</t>
    <phoneticPr fontId="9"/>
  </si>
  <si>
    <t>0.2ｍ×0.25ｍ</t>
    <phoneticPr fontId="9"/>
  </si>
  <si>
    <t>段差15㎜</t>
    <rPh sb="0" eb="2">
      <t>ダンサ</t>
    </rPh>
    <phoneticPr fontId="9"/>
  </si>
  <si>
    <t>0.3ｍ×0.2ｍ</t>
    <phoneticPr fontId="9"/>
  </si>
  <si>
    <t>新規確認。段差を確認。</t>
    <rPh sb="0" eb="4">
      <t>シンキカクニン</t>
    </rPh>
    <rPh sb="5" eb="7">
      <t>ダンサ</t>
    </rPh>
    <rPh sb="8" eb="10">
      <t>カクニン</t>
    </rPh>
    <phoneticPr fontId="9"/>
  </si>
  <si>
    <t>0.05ｍ×0.6ｍ</t>
    <phoneticPr fontId="9"/>
  </si>
  <si>
    <t>0.05ｍ×0.55ｍ、0.05ｍ×0.25ｍ</t>
    <phoneticPr fontId="9"/>
  </si>
  <si>
    <t>0.1ｍ×0.1ｍのうき</t>
    <phoneticPr fontId="9"/>
  </si>
  <si>
    <t>幅1.0㎜、長さ4.2m</t>
    <phoneticPr fontId="9"/>
  </si>
  <si>
    <t>0.2ｍ×0.5ｍ</t>
    <phoneticPr fontId="9"/>
  </si>
  <si>
    <t>0.2ｍ×0.5ｍのうき</t>
    <phoneticPr fontId="9"/>
  </si>
  <si>
    <t>0.2ｍ×0.2ｍの豆板</t>
    <rPh sb="10" eb="12">
      <t>マメイタ</t>
    </rPh>
    <phoneticPr fontId="9"/>
  </si>
  <si>
    <t>はつり落とし工範囲：0.1ｍ×0.6ｍ、0.1ｍ×0.3ｍ、0.1ｍ×0.4ｍ</t>
    <rPh sb="7" eb="9">
      <t>ハンイ</t>
    </rPh>
    <phoneticPr fontId="9"/>
  </si>
  <si>
    <t>0.05ｍ×0.6ｍ、0.05ｍ×0.3ｍ、0.05ｍ×0.4ｍのうき</t>
    <phoneticPr fontId="9"/>
  </si>
  <si>
    <t>0.3ｍ×0.6ｍ</t>
    <phoneticPr fontId="9"/>
  </si>
  <si>
    <t>0.1ｍ×0.3ｍ、0.05ｍ×0.5ｍ</t>
    <phoneticPr fontId="9"/>
  </si>
  <si>
    <t>0.05ｍ×0.2ｍ、0.03ｍ×0.4ｍのうき</t>
    <phoneticPr fontId="9"/>
  </si>
  <si>
    <t>0.1ｍ×0.15ｍのうき</t>
    <phoneticPr fontId="9"/>
  </si>
  <si>
    <t>0.05ｍ×0.05ｍ</t>
    <phoneticPr fontId="9"/>
  </si>
  <si>
    <t>新規確認。幅1.0㎜のひび割れに沿ってはく離を確認。打音調査実施。</t>
    <rPh sb="0" eb="2">
      <t>シンキ</t>
    </rPh>
    <rPh sb="2" eb="4">
      <t>カクニン</t>
    </rPh>
    <rPh sb="21" eb="22">
      <t>リ</t>
    </rPh>
    <phoneticPr fontId="9"/>
  </si>
  <si>
    <t>0.1ｍ×0.05ｍ（2箇所）、0.15ｍ×0.05ｍ</t>
    <rPh sb="12" eb="14">
      <t>カショ</t>
    </rPh>
    <phoneticPr fontId="9"/>
  </si>
  <si>
    <t>新規確認。幅0.8㎜のひび割れに沿ってうきを確認。硬化剤塗布。判定区分「Ⅱa」</t>
    <rPh sb="0" eb="2">
      <t>シンキ</t>
    </rPh>
    <rPh sb="2" eb="4">
      <t>カクニン</t>
    </rPh>
    <rPh sb="22" eb="24">
      <t>カクニン</t>
    </rPh>
    <rPh sb="25" eb="30">
      <t>コウカザイトフ</t>
    </rPh>
    <phoneticPr fontId="9"/>
  </si>
  <si>
    <t>幅0.7㎜、長さ5.7m</t>
    <phoneticPr fontId="9"/>
  </si>
  <si>
    <t>幅1.2㎜、長さ5.7m</t>
    <phoneticPr fontId="9"/>
  </si>
  <si>
    <t>0.5ｍ×0.25ｍ</t>
    <phoneticPr fontId="9"/>
  </si>
  <si>
    <t>0.6ｍ×0.1ｍのうき</t>
    <phoneticPr fontId="9"/>
  </si>
  <si>
    <t>監査歩路にうきを確認。変状範囲再確認。判定区分「Ⅱb」</t>
    <rPh sb="0" eb="2">
      <t>カンサ</t>
    </rPh>
    <rPh sb="2" eb="3">
      <t>ホ</t>
    </rPh>
    <rPh sb="3" eb="4">
      <t>ロ</t>
    </rPh>
    <rPh sb="11" eb="18">
      <t>ヘンジョウハンイサイカクニン</t>
    </rPh>
    <rPh sb="19" eb="21">
      <t>ハンテイ</t>
    </rPh>
    <phoneticPr fontId="9"/>
  </si>
  <si>
    <t>幅0.5㎜（多数）のひび割れ</t>
    <rPh sb="6" eb="8">
      <t>タスウ</t>
    </rPh>
    <rPh sb="12" eb="13">
      <t>ワ</t>
    </rPh>
    <phoneticPr fontId="9"/>
  </si>
  <si>
    <t>幅0.5㎜（多数）</t>
    <rPh sb="6" eb="8">
      <t>タスウ</t>
    </rPh>
    <phoneticPr fontId="9"/>
  </si>
  <si>
    <t>路面にひび割れを確認。進行が見られる。判定区分「Ⅰ」</t>
    <rPh sb="0" eb="2">
      <t>ロメン</t>
    </rPh>
    <rPh sb="5" eb="6">
      <t>ワ</t>
    </rPh>
    <rPh sb="8" eb="10">
      <t>カクニン</t>
    </rPh>
    <phoneticPr fontId="9"/>
  </si>
  <si>
    <t>0.3ｍ×0.05ｍ、0.2ｍ×0.05ｍのうき</t>
    <phoneticPr fontId="9"/>
  </si>
  <si>
    <t>新規確認。幅0.7㎜のひび割れに沿ってうきを確認。判定区分「Ⅱa」</t>
    <rPh sb="0" eb="2">
      <t>シンキ</t>
    </rPh>
    <rPh sb="2" eb="4">
      <t>カクニン</t>
    </rPh>
    <rPh sb="22" eb="24">
      <t>カクニン</t>
    </rPh>
    <phoneticPr fontId="9"/>
  </si>
  <si>
    <t>はつり落とし工範囲：0.2ｍ×0.1ｍ、0.3ｍ×0.1ｍ</t>
    <rPh sb="7" eb="9">
      <t>ハンイ</t>
    </rPh>
    <phoneticPr fontId="9"/>
  </si>
  <si>
    <t>0.15ｍ×0.05ｍ、0.3ｍ×0.05ｍのうき</t>
    <phoneticPr fontId="9"/>
  </si>
  <si>
    <t>幅0.3～0.5㎜</t>
    <phoneticPr fontId="9"/>
  </si>
  <si>
    <t>1.5ｍ×0.25ｍ</t>
    <phoneticPr fontId="9"/>
  </si>
  <si>
    <t>1.3ｍ×0.1ｍ</t>
    <phoneticPr fontId="9"/>
  </si>
  <si>
    <t>1.3ｍ×0.1ｍのうき</t>
    <phoneticPr fontId="9"/>
  </si>
  <si>
    <t>0.1ｍ×0.12ｍ</t>
    <phoneticPr fontId="9"/>
  </si>
  <si>
    <t>漏水跡を確認。</t>
    <rPh sb="0" eb="2">
      <t>ロウスイ</t>
    </rPh>
    <rPh sb="2" eb="3">
      <t>アト</t>
    </rPh>
    <rPh sb="4" eb="6">
      <t>カクニン</t>
    </rPh>
    <phoneticPr fontId="9"/>
  </si>
  <si>
    <t>幅0.3㎜、長さ4.0m</t>
    <phoneticPr fontId="9"/>
  </si>
  <si>
    <t>0.5ｍ×0.3ｍ</t>
    <phoneticPr fontId="9"/>
  </si>
  <si>
    <t>新規確認。歩道にうきを確認。判定区分「Ⅱb」</t>
    <rPh sb="0" eb="2">
      <t>シンキ</t>
    </rPh>
    <rPh sb="2" eb="4">
      <t>カクニン</t>
    </rPh>
    <rPh sb="5" eb="7">
      <t>ホドウ</t>
    </rPh>
    <rPh sb="14" eb="16">
      <t>ハンテイ</t>
    </rPh>
    <phoneticPr fontId="9"/>
  </si>
  <si>
    <t>幅0.3～0.5㎜（多数）</t>
    <rPh sb="10" eb="12">
      <t>タスウ</t>
    </rPh>
    <phoneticPr fontId="9"/>
  </si>
  <si>
    <t>幅0.3～0.7㎜（多数）</t>
    <rPh sb="10" eb="12">
      <t>タスウ</t>
    </rPh>
    <phoneticPr fontId="9"/>
  </si>
  <si>
    <t>ひび割れの進行が見られない。ひび割れ多数確認。判定区分「Ⅱa」</t>
    <rPh sb="2" eb="3">
      <t>ワ</t>
    </rPh>
    <rPh sb="5" eb="7">
      <t>シンコウ</t>
    </rPh>
    <rPh sb="8" eb="9">
      <t>ミ</t>
    </rPh>
    <phoneticPr fontId="9"/>
  </si>
  <si>
    <t>ひび割れの進行が見られる。ひび割れ多数確認。判定区分「Ⅱa」</t>
    <rPh sb="2" eb="3">
      <t>ワ</t>
    </rPh>
    <rPh sb="5" eb="7">
      <t>シンコウ</t>
    </rPh>
    <rPh sb="8" eb="9">
      <t>ミ</t>
    </rPh>
    <rPh sb="15" eb="16">
      <t>ワ</t>
    </rPh>
    <rPh sb="17" eb="19">
      <t>タスウ</t>
    </rPh>
    <rPh sb="19" eb="21">
      <t>カクニン</t>
    </rPh>
    <phoneticPr fontId="9"/>
  </si>
  <si>
    <t>はつり落とし工範囲：0.6ｍ×0.1ｍ</t>
    <rPh sb="7" eb="9">
      <t>ハンイ</t>
    </rPh>
    <phoneticPr fontId="9"/>
  </si>
  <si>
    <t>0.6ｍ×0.05ｍのうき</t>
    <phoneticPr fontId="9"/>
  </si>
  <si>
    <t>0.4ｍ×0.35ｍ</t>
    <phoneticPr fontId="9"/>
  </si>
  <si>
    <t>0.3ｍ×0.2ｍのはく離</t>
    <rPh sb="12" eb="13">
      <t>リ</t>
    </rPh>
    <phoneticPr fontId="9"/>
  </si>
  <si>
    <t>幅0.3㎜、長さ0.7m</t>
    <phoneticPr fontId="9"/>
  </si>
  <si>
    <t>新規確認。坑口にはく離を確認。</t>
    <rPh sb="0" eb="2">
      <t>シンキ</t>
    </rPh>
    <rPh sb="2" eb="4">
      <t>カクニン</t>
    </rPh>
    <rPh sb="5" eb="7">
      <t>コウグチ</t>
    </rPh>
    <rPh sb="10" eb="11">
      <t>リ</t>
    </rPh>
    <phoneticPr fontId="9"/>
  </si>
  <si>
    <t>はつり落とし工範囲：0.6ｍ×0.4ｍ、深さ50㎜</t>
    <rPh sb="7" eb="9">
      <t>ハンイ</t>
    </rPh>
    <rPh sb="20" eb="21">
      <t>フカ</t>
    </rPh>
    <phoneticPr fontId="9"/>
  </si>
  <si>
    <t>対策済み。はつり落とし工実施済みを確認。前回判定区分「Ⅲ」</t>
    <rPh sb="0" eb="2">
      <t>タイサク</t>
    </rPh>
    <rPh sb="2" eb="3">
      <t>ズ</t>
    </rPh>
    <rPh sb="8" eb="9">
      <t>オ</t>
    </rPh>
    <rPh sb="12" eb="14">
      <t>ジッシ</t>
    </rPh>
    <rPh sb="14" eb="15">
      <t>ズ</t>
    </rPh>
    <rPh sb="17" eb="19">
      <t>カクニン</t>
    </rPh>
    <phoneticPr fontId="9"/>
  </si>
  <si>
    <t>終点側坑口状況。</t>
    <rPh sb="0" eb="2">
      <t>シュウテン</t>
    </rPh>
    <rPh sb="5" eb="7">
      <t>ジョウキョウ</t>
    </rPh>
    <phoneticPr fontId="9"/>
  </si>
  <si>
    <t>0.9ｍ×0.1ｍ</t>
    <phoneticPr fontId="9"/>
  </si>
  <si>
    <t>新規確認。補修跡のうきを確認。判定区分「Ⅱa」</t>
    <rPh sb="0" eb="2">
      <t>シンキ</t>
    </rPh>
    <rPh sb="2" eb="4">
      <t>カクニン</t>
    </rPh>
    <rPh sb="5" eb="7">
      <t>ホシュウ</t>
    </rPh>
    <rPh sb="7" eb="8">
      <t>アト</t>
    </rPh>
    <rPh sb="12" eb="14">
      <t>カクニン</t>
    </rPh>
    <phoneticPr fontId="9"/>
  </si>
  <si>
    <t>－</t>
  </si>
  <si>
    <t>Ⅱb</t>
  </si>
  <si>
    <t>幅0.5㎜、長さ2.3m</t>
    <phoneticPr fontId="9"/>
  </si>
  <si>
    <t>はつり落とし工</t>
    <phoneticPr fontId="9"/>
  </si>
  <si>
    <t>線導水工設置</t>
    <rPh sb="4" eb="6">
      <t>セッチ</t>
    </rPh>
    <phoneticPr fontId="9"/>
  </si>
  <si>
    <t>はく落防止工設置</t>
    <rPh sb="6" eb="8">
      <t>セッチ</t>
    </rPh>
    <phoneticPr fontId="9"/>
  </si>
  <si>
    <t>0.1ｍ×0.75ｍ（2箇所）、0.1ｍ×0.85ｍ</t>
    <rPh sb="12" eb="14">
      <t>カショ</t>
    </rPh>
    <phoneticPr fontId="9"/>
  </si>
  <si>
    <t>Ⅱa</t>
  </si>
  <si>
    <t>はつり落とし工</t>
    <phoneticPr fontId="9"/>
  </si>
  <si>
    <t>幅4.0㎜、長さ0.55m</t>
    <phoneticPr fontId="9"/>
  </si>
  <si>
    <t>炭素繊維シート工設置</t>
    <rPh sb="8" eb="10">
      <t>セッチ</t>
    </rPh>
    <phoneticPr fontId="9"/>
  </si>
  <si>
    <t>0.1ｍ×0.1ｍ</t>
    <phoneticPr fontId="9"/>
  </si>
  <si>
    <t>線導水工</t>
    <phoneticPr fontId="9"/>
  </si>
  <si>
    <t>PS</t>
    <phoneticPr fontId="8"/>
  </si>
  <si>
    <t>デリネーターの変形</t>
    <phoneticPr fontId="8"/>
  </si>
  <si>
    <t>S004</t>
    <phoneticPr fontId="8"/>
  </si>
  <si>
    <t>S008</t>
    <phoneticPr fontId="8"/>
  </si>
  <si>
    <t>S016</t>
    <phoneticPr fontId="8"/>
  </si>
  <si>
    <t>S020</t>
    <phoneticPr fontId="8"/>
  </si>
  <si>
    <t>S035</t>
    <phoneticPr fontId="8"/>
  </si>
  <si>
    <t>S049</t>
    <phoneticPr fontId="8"/>
  </si>
  <si>
    <t>S061</t>
    <phoneticPr fontId="8"/>
  </si>
  <si>
    <t>S072</t>
    <phoneticPr fontId="8"/>
  </si>
  <si>
    <t>S085</t>
    <phoneticPr fontId="8"/>
  </si>
  <si>
    <t>S120</t>
    <phoneticPr fontId="8"/>
  </si>
  <si>
    <t>デリネーターの破損</t>
    <rPh sb="7" eb="9">
      <t>ハソン</t>
    </rPh>
    <phoneticPr fontId="8"/>
  </si>
  <si>
    <t>PE</t>
    <phoneticPr fontId="8"/>
  </si>
  <si>
    <t>S001</t>
    <phoneticPr fontId="8"/>
  </si>
  <si>
    <t>防護柵の変形</t>
    <rPh sb="0" eb="3">
      <t>ボウゴサク</t>
    </rPh>
    <phoneticPr fontId="8"/>
  </si>
  <si>
    <t>S083</t>
    <phoneticPr fontId="8"/>
  </si>
  <si>
    <t>S089</t>
    <phoneticPr fontId="8"/>
  </si>
  <si>
    <t>0.15ｍ×0.03ｍ</t>
    <phoneticPr fontId="9"/>
  </si>
  <si>
    <t>はつり落とし工範囲：0.1ｍ×0.2ｍ、0.1ｍ×0.3ｍ</t>
    <rPh sb="7" eb="9">
      <t>ハンイ</t>
    </rPh>
    <phoneticPr fontId="9"/>
  </si>
  <si>
    <t>PS</t>
    <phoneticPr fontId="4"/>
  </si>
  <si>
    <t>幅0.6～0.7㎜、長さ5.4m</t>
    <phoneticPr fontId="9"/>
  </si>
  <si>
    <t>はつり落とし工</t>
    <phoneticPr fontId="9"/>
  </si>
  <si>
    <t>はく落防止工設置</t>
    <rPh sb="6" eb="8">
      <t>セッチ</t>
    </rPh>
    <phoneticPr fontId="9"/>
  </si>
  <si>
    <t>はつり落とし工</t>
    <phoneticPr fontId="9"/>
  </si>
  <si>
    <t>漏水（にじみ）を確認。進行が見られる。（遊離石灰を伴う）。判定区分「Ⅱb」</t>
    <rPh sb="0" eb="2">
      <t>ロウスイ</t>
    </rPh>
    <rPh sb="8" eb="10">
      <t>カクニン</t>
    </rPh>
    <rPh sb="11" eb="13">
      <t>シンコウ</t>
    </rPh>
    <rPh sb="14" eb="15">
      <t>ミ</t>
    </rPh>
    <phoneticPr fontId="9"/>
  </si>
  <si>
    <t>線導水工設置</t>
    <rPh sb="4" eb="6">
      <t>セッチ</t>
    </rPh>
    <phoneticPr fontId="9"/>
  </si>
  <si>
    <t>線導水工</t>
    <phoneticPr fontId="9"/>
  </si>
  <si>
    <t>線導水工</t>
    <phoneticPr fontId="9"/>
  </si>
  <si>
    <t>はつり落とし工</t>
    <phoneticPr fontId="9"/>
  </si>
  <si>
    <t>0.1ｍ×0.1ｍ</t>
    <phoneticPr fontId="9"/>
  </si>
  <si>
    <t>幅5.0㎜、長さ0.35m</t>
    <phoneticPr fontId="9"/>
  </si>
  <si>
    <t>幅5.0㎜、長さ0.35m</t>
    <phoneticPr fontId="9"/>
  </si>
  <si>
    <t>幅0.7㎜、長さ4.5m</t>
    <phoneticPr fontId="9"/>
  </si>
  <si>
    <t>幅0.7㎜、長さ4.5m</t>
    <phoneticPr fontId="9"/>
  </si>
  <si>
    <t>幅0.7㎜、長さ4.3m</t>
    <phoneticPr fontId="9"/>
  </si>
  <si>
    <t>幅0.7㎜、長さ4.3m</t>
    <phoneticPr fontId="9"/>
  </si>
  <si>
    <t>幅0.7㎜、長さ4.3m</t>
    <phoneticPr fontId="9"/>
  </si>
  <si>
    <t>S054</t>
    <phoneticPr fontId="8"/>
  </si>
  <si>
    <t>はく落防止工</t>
    <phoneticPr fontId="9"/>
  </si>
  <si>
    <t>幅1.0㎜、長さ10.0m</t>
    <phoneticPr fontId="9"/>
  </si>
  <si>
    <t>幅1.0㎜、長さ10.0m</t>
    <phoneticPr fontId="9"/>
  </si>
  <si>
    <t>幅1.0㎜、長さ4.8m</t>
    <phoneticPr fontId="9"/>
  </si>
  <si>
    <t>幅1.0㎜、長さ6.2m</t>
    <phoneticPr fontId="9"/>
  </si>
  <si>
    <t>はつり落とし工</t>
    <phoneticPr fontId="9"/>
  </si>
  <si>
    <t>はつり落とし工</t>
    <phoneticPr fontId="9"/>
  </si>
  <si>
    <t>幅1.7㎜、長さ5.0m</t>
    <phoneticPr fontId="9"/>
  </si>
  <si>
    <t>幅3.0㎜、長さ0.25m</t>
    <phoneticPr fontId="9"/>
  </si>
  <si>
    <t>幅0.85㎜、長さ3.5m</t>
    <phoneticPr fontId="9"/>
  </si>
  <si>
    <t>幅0.85㎜、長さ3.5m</t>
    <phoneticPr fontId="9"/>
  </si>
  <si>
    <t>幅0.8㎜、長さ4.2m</t>
    <phoneticPr fontId="9"/>
  </si>
  <si>
    <t>幅0.8㎜、長さ4.2m</t>
    <phoneticPr fontId="9"/>
  </si>
  <si>
    <t>幅1.2㎜、長さ5.7m</t>
    <phoneticPr fontId="9"/>
  </si>
  <si>
    <t>幅0.3～0.5㎜</t>
    <phoneticPr fontId="9"/>
  </si>
  <si>
    <t>幅0.3㎜、長さ4.0m</t>
    <phoneticPr fontId="9"/>
  </si>
  <si>
    <t>幅0.3㎜、長さ4.0m</t>
    <phoneticPr fontId="9"/>
  </si>
  <si>
    <t>Ⅱ</t>
    <phoneticPr fontId="9"/>
  </si>
  <si>
    <t>Ⅱ</t>
    <phoneticPr fontId="9"/>
  </si>
  <si>
    <t>デリネーターの変形</t>
    <phoneticPr fontId="4"/>
  </si>
  <si>
    <t>デリネーターの破損</t>
    <rPh sb="7" eb="9">
      <t>ハソン</t>
    </rPh>
    <phoneticPr fontId="4"/>
  </si>
  <si>
    <t>PE</t>
    <phoneticPr fontId="4"/>
  </si>
  <si>
    <t>防護柵の変形</t>
    <phoneticPr fontId="4"/>
  </si>
  <si>
    <t>0.05ｍ×0.8ｍのうき</t>
    <phoneticPr fontId="9"/>
  </si>
  <si>
    <t>路面の目地沿にうきを確認。進行が見られる。</t>
    <phoneticPr fontId="9"/>
  </si>
  <si>
    <t>路面の目地沿にうきを確認。</t>
    <phoneticPr fontId="9"/>
  </si>
  <si>
    <t>歩道にうきを確認。判定区分「Ⅱb」</t>
    <rPh sb="0" eb="2">
      <t>ホドウ</t>
    </rPh>
    <phoneticPr fontId="9"/>
  </si>
  <si>
    <t>路面の目地沿にうきを確認。進行が見られる。</t>
    <phoneticPr fontId="9"/>
  </si>
  <si>
    <t>監査歩路にうきを確認。判定区分「Ⅱb」</t>
    <phoneticPr fontId="9"/>
  </si>
  <si>
    <t>路面にうきを確認。</t>
    <phoneticPr fontId="9"/>
  </si>
  <si>
    <t>監査歩路にうきを確認。判定区分「Ⅱb」</t>
    <rPh sb="0" eb="2">
      <t>カンサ</t>
    </rPh>
    <rPh sb="2" eb="3">
      <t>ホ</t>
    </rPh>
    <rPh sb="3" eb="4">
      <t>ロ</t>
    </rPh>
    <phoneticPr fontId="9"/>
  </si>
  <si>
    <t>0.6ｍ×0.1ｍ</t>
    <phoneticPr fontId="9"/>
  </si>
  <si>
    <t>遊離石灰（漏水跡）を確認。進行が見られない。</t>
    <rPh sb="0" eb="4">
      <t>ユウリセッカイ</t>
    </rPh>
    <rPh sb="5" eb="7">
      <t>ロウスイ</t>
    </rPh>
    <rPh sb="7" eb="8">
      <t>アト</t>
    </rPh>
    <rPh sb="10" eb="12">
      <t>カクニン</t>
    </rPh>
    <rPh sb="13" eb="15">
      <t>シンコウ</t>
    </rPh>
    <rPh sb="16" eb="17">
      <t>ミ</t>
    </rPh>
    <phoneticPr fontId="9"/>
  </si>
  <si>
    <t>漏水跡（遊離石灰を伴う）</t>
    <rPh sb="0" eb="2">
      <t>ロウスイ</t>
    </rPh>
    <rPh sb="2" eb="3">
      <t>アト</t>
    </rPh>
    <rPh sb="4" eb="6">
      <t>ユウリ</t>
    </rPh>
    <rPh sb="6" eb="8">
      <t>セッカイ</t>
    </rPh>
    <rPh sb="9" eb="10">
      <t>トモナ</t>
    </rPh>
    <phoneticPr fontId="9"/>
  </si>
  <si>
    <t>0.4ｍ×0.6ｍ</t>
    <phoneticPr fontId="9"/>
  </si>
  <si>
    <t>路面の目地沿にうきを確認。進行が見られる。</t>
    <rPh sb="13" eb="15">
      <t>シンコウ</t>
    </rPh>
    <rPh sb="16" eb="17">
      <t>ミ</t>
    </rPh>
    <phoneticPr fontId="9"/>
  </si>
  <si>
    <t>新規確認。路面の目地沿にうきを確認。</t>
    <rPh sb="0" eb="2">
      <t>シンキ</t>
    </rPh>
    <rPh sb="2" eb="4">
      <t>カクニン</t>
    </rPh>
    <phoneticPr fontId="9"/>
  </si>
  <si>
    <t>0.05ｍ×0.1ｍ</t>
    <phoneticPr fontId="9"/>
  </si>
  <si>
    <t>新規確認。うきを確認。判定区分「Ⅱa」</t>
    <rPh sb="0" eb="2">
      <t>シンキ</t>
    </rPh>
    <rPh sb="2" eb="4">
      <t>カクニン</t>
    </rPh>
    <rPh sb="8" eb="10">
      <t>カクニン</t>
    </rPh>
    <phoneticPr fontId="9"/>
  </si>
  <si>
    <t>路面にうきを確認。</t>
    <rPh sb="0" eb="2">
      <t>ロメン</t>
    </rPh>
    <phoneticPr fontId="9"/>
  </si>
  <si>
    <t>0.05ｍ×0.1ｍ</t>
    <phoneticPr fontId="9"/>
  </si>
  <si>
    <t>0.05ｍ×0.25ｍ</t>
    <phoneticPr fontId="9"/>
  </si>
  <si>
    <t>0.05ｍ×0.25ｍのうき</t>
    <phoneticPr fontId="9"/>
  </si>
  <si>
    <t>路面の目地沿にうきを確認。進行が見らない。</t>
    <rPh sb="13" eb="15">
      <t>シンコウ</t>
    </rPh>
    <rPh sb="16" eb="17">
      <t>ミ</t>
    </rPh>
    <phoneticPr fontId="9"/>
  </si>
  <si>
    <t>路面の目地沿にうきを確認。進行が見らる。</t>
    <rPh sb="13" eb="15">
      <t>シンコウ</t>
    </rPh>
    <rPh sb="16" eb="17">
      <t>ミ</t>
    </rPh>
    <phoneticPr fontId="9"/>
  </si>
  <si>
    <t>ひび割れ幅を再確認。</t>
    <rPh sb="2" eb="3">
      <t>ワ</t>
    </rPh>
    <rPh sb="4" eb="5">
      <t>ハバ</t>
    </rPh>
    <phoneticPr fontId="9"/>
  </si>
  <si>
    <t>路面の目地沿にうきを確認。</t>
    <phoneticPr fontId="9"/>
  </si>
  <si>
    <t>歩道にうきを確認。判定区分「Ⅱb」</t>
    <rPh sb="0" eb="2">
      <t>ホドウ</t>
    </rPh>
    <rPh sb="9" eb="11">
      <t>ハンテイ</t>
    </rPh>
    <rPh sb="11" eb="13">
      <t>クブン</t>
    </rPh>
    <phoneticPr fontId="9"/>
  </si>
  <si>
    <t>新規確認。幅1.2㎜のひび割れに沿ってはく離を確認。硬化剤塗布。</t>
    <rPh sb="0" eb="2">
      <t>シンキ</t>
    </rPh>
    <rPh sb="2" eb="4">
      <t>カクニン</t>
    </rPh>
    <rPh sb="21" eb="22">
      <t>リ</t>
    </rPh>
    <rPh sb="23" eb="25">
      <t>カクニン</t>
    </rPh>
    <rPh sb="26" eb="31">
      <t>コウカザイトフ</t>
    </rPh>
    <phoneticPr fontId="9"/>
  </si>
  <si>
    <t>路面の目地沿にうきを確認。</t>
    <rPh sb="0" eb="2">
      <t>ロメン</t>
    </rPh>
    <phoneticPr fontId="9"/>
  </si>
  <si>
    <t>新規確認。幅1.0㎜のひび割れに沿ってはく離を確認。硬化剤塗布。</t>
    <rPh sb="0" eb="2">
      <t>シンキ</t>
    </rPh>
    <rPh sb="2" eb="4">
      <t>カクニン</t>
    </rPh>
    <rPh sb="21" eb="22">
      <t>リ</t>
    </rPh>
    <rPh sb="23" eb="25">
      <t>カクニン</t>
    </rPh>
    <rPh sb="26" eb="31">
      <t>コウカザイトフ</t>
    </rPh>
    <phoneticPr fontId="9"/>
  </si>
  <si>
    <t>新規確認。幅1.5㎜のひび割れに沿ってはく離を確認。硬化剤塗布。</t>
    <rPh sb="0" eb="2">
      <t>シンキ</t>
    </rPh>
    <rPh sb="2" eb="4">
      <t>カクニン</t>
    </rPh>
    <rPh sb="21" eb="22">
      <t>リ</t>
    </rPh>
    <rPh sb="23" eb="25">
      <t>カクニン</t>
    </rPh>
    <rPh sb="26" eb="31">
      <t>コウカザイトフ</t>
    </rPh>
    <phoneticPr fontId="9"/>
  </si>
  <si>
    <t>路面の目地沿にうきを確認。</t>
    <phoneticPr fontId="9"/>
  </si>
  <si>
    <t>新規確認。幅0.5㎜のひび割れに沿ってはく離を確認。硬化剤塗布。</t>
    <rPh sb="0" eb="2">
      <t>シンキ</t>
    </rPh>
    <rPh sb="2" eb="4">
      <t>カクニン</t>
    </rPh>
    <rPh sb="21" eb="22">
      <t>リ</t>
    </rPh>
    <rPh sb="23" eb="25">
      <t>カクニン</t>
    </rPh>
    <rPh sb="26" eb="31">
      <t>コウカザイトフ</t>
    </rPh>
    <phoneticPr fontId="9"/>
  </si>
  <si>
    <t>0.05ｍ×0.1ｍ</t>
    <phoneticPr fontId="9"/>
  </si>
  <si>
    <t>幅0.6㎜→1.0㎜のひび割れを確認。進行が見られる。</t>
    <rPh sb="13" eb="14">
      <t>ワ</t>
    </rPh>
    <rPh sb="16" eb="18">
      <t>カクニン</t>
    </rPh>
    <phoneticPr fontId="9"/>
  </si>
  <si>
    <t>新規確認。幅0.8㎜のひび割れに沿ってはく離を確認。硬化剤塗布。</t>
    <rPh sb="0" eb="2">
      <t>シンキ</t>
    </rPh>
    <rPh sb="2" eb="4">
      <t>カクニン</t>
    </rPh>
    <rPh sb="21" eb="22">
      <t>リ</t>
    </rPh>
    <rPh sb="23" eb="25">
      <t>カクニン</t>
    </rPh>
    <rPh sb="26" eb="31">
      <t>コウカザイトフ</t>
    </rPh>
    <phoneticPr fontId="9"/>
  </si>
  <si>
    <t>幅0.5㎜→1.0㎜のひび割れを確認。進行が見られる。</t>
    <rPh sb="13" eb="14">
      <t>ワ</t>
    </rPh>
    <rPh sb="16" eb="18">
      <t>カクニン</t>
    </rPh>
    <phoneticPr fontId="9"/>
  </si>
  <si>
    <t>新規確認。幅0.7㎜のひび割れに沿ってはく離を確認。硬化剤塗布。</t>
    <rPh sb="0" eb="2">
      <t>シンキ</t>
    </rPh>
    <rPh sb="2" eb="4">
      <t>カクニン</t>
    </rPh>
    <rPh sb="21" eb="22">
      <t>リ</t>
    </rPh>
    <rPh sb="23" eb="25">
      <t>カクニン</t>
    </rPh>
    <rPh sb="26" eb="31">
      <t>コウカザイトフ</t>
    </rPh>
    <phoneticPr fontId="9"/>
  </si>
  <si>
    <t>新規確認。はく離を確認。硬化剤塗布。</t>
    <rPh sb="0" eb="2">
      <t>シンキ</t>
    </rPh>
    <rPh sb="2" eb="4">
      <t>カクニン</t>
    </rPh>
    <rPh sb="7" eb="8">
      <t>リ</t>
    </rPh>
    <rPh sb="9" eb="11">
      <t>カクニン</t>
    </rPh>
    <rPh sb="12" eb="17">
      <t>コウカザイトフ</t>
    </rPh>
    <phoneticPr fontId="9"/>
  </si>
  <si>
    <t>監査歩路の排水桝に鋼材腐食を確認。判定区分「Ⅱb」</t>
    <rPh sb="0" eb="2">
      <t>カンサ</t>
    </rPh>
    <rPh sb="2" eb="3">
      <t>ホ</t>
    </rPh>
    <rPh sb="3" eb="4">
      <t>ロ</t>
    </rPh>
    <rPh sb="5" eb="7">
      <t>ハイスイ</t>
    </rPh>
    <rPh sb="7" eb="8">
      <t>マス</t>
    </rPh>
    <rPh sb="9" eb="13">
      <t>コウザイフショク</t>
    </rPh>
    <rPh sb="14" eb="16">
      <t>カクニン</t>
    </rPh>
    <phoneticPr fontId="9"/>
  </si>
  <si>
    <t>豆板を確認。進行が見られない。</t>
    <rPh sb="0" eb="2">
      <t>マメイタ</t>
    </rPh>
    <rPh sb="3" eb="5">
      <t>カクニン</t>
    </rPh>
    <rPh sb="6" eb="8">
      <t>シンコウ</t>
    </rPh>
    <rPh sb="9" eb="10">
      <t>ミ</t>
    </rPh>
    <phoneticPr fontId="9"/>
  </si>
  <si>
    <t>路面の目地沿にうきを確認。進行が見られない。</t>
    <rPh sb="13" eb="15">
      <t>シンコウ</t>
    </rPh>
    <rPh sb="16" eb="17">
      <t>ミ</t>
    </rPh>
    <phoneticPr fontId="9"/>
  </si>
  <si>
    <t>0,05ｍ×1.0ｍ</t>
    <phoneticPr fontId="9"/>
  </si>
  <si>
    <t>新規確認。幅0.3㎜のひび割れに沿ってはく離を確認。硬化剤塗布。</t>
    <rPh sb="0" eb="2">
      <t>シンキ</t>
    </rPh>
    <rPh sb="2" eb="4">
      <t>カクニン</t>
    </rPh>
    <rPh sb="21" eb="22">
      <t>リ</t>
    </rPh>
    <rPh sb="23" eb="25">
      <t>カクニン</t>
    </rPh>
    <rPh sb="26" eb="31">
      <t>コウカザイトフ</t>
    </rPh>
    <phoneticPr fontId="9"/>
  </si>
  <si>
    <t>幅1.0㎜→幅1.7㎜のひび割れを確認。進行が見られる。</t>
    <rPh sb="14" eb="15">
      <t>ワ</t>
    </rPh>
    <rPh sb="17" eb="19">
      <t>カクニン</t>
    </rPh>
    <phoneticPr fontId="9"/>
  </si>
  <si>
    <t>新規確認。路面の目地沿にうきを確認。</t>
    <rPh sb="0" eb="4">
      <t>シンキカクニン</t>
    </rPh>
    <phoneticPr fontId="9"/>
  </si>
  <si>
    <t>路面にうきを確認。進行が見られない。</t>
    <rPh sb="0" eb="2">
      <t>ロメン</t>
    </rPh>
    <rPh sb="9" eb="11">
      <t>シンコウ</t>
    </rPh>
    <rPh sb="12" eb="13">
      <t>ミ</t>
    </rPh>
    <phoneticPr fontId="9"/>
  </si>
  <si>
    <t>路面の目地沿にうきを確認。進行が見られる。</t>
    <rPh sb="0" eb="2">
      <t>ロメン</t>
    </rPh>
    <rPh sb="13" eb="15">
      <t>シンコウ</t>
    </rPh>
    <rPh sb="16" eb="17">
      <t>ミ</t>
    </rPh>
    <phoneticPr fontId="9"/>
  </si>
  <si>
    <t>ひび割れ幅を確認。</t>
    <rPh sb="2" eb="3">
      <t>ワ</t>
    </rPh>
    <rPh sb="4" eb="5">
      <t>ハバ</t>
    </rPh>
    <rPh sb="6" eb="8">
      <t>カクニン</t>
    </rPh>
    <phoneticPr fontId="9"/>
  </si>
  <si>
    <t>路面にうきを確認。進行が見らない。</t>
    <rPh sb="0" eb="2">
      <t>ロメン</t>
    </rPh>
    <rPh sb="9" eb="11">
      <t>シンコウ</t>
    </rPh>
    <rPh sb="12" eb="13">
      <t>ミ</t>
    </rPh>
    <phoneticPr fontId="9"/>
  </si>
  <si>
    <t>炭素繊維シート工対策範囲：7.9ｍ×1.8ｍ</t>
    <rPh sb="0" eb="4">
      <t>タンソセンイ</t>
    </rPh>
    <rPh sb="8" eb="10">
      <t>タイサク</t>
    </rPh>
    <rPh sb="10" eb="12">
      <t>ハンイ</t>
    </rPh>
    <phoneticPr fontId="9"/>
  </si>
  <si>
    <t>幅0.7㎜→幅1.2㎜のひび割れを確認。進行が見られる。硬化剤塗布。</t>
    <rPh sb="14" eb="15">
      <t>ワ</t>
    </rPh>
    <rPh sb="17" eb="19">
      <t>カクニン</t>
    </rPh>
    <phoneticPr fontId="9"/>
  </si>
  <si>
    <t>新規確認。路面にうきを確認。</t>
    <rPh sb="0" eb="2">
      <t>シンキ</t>
    </rPh>
    <rPh sb="2" eb="4">
      <t>カクニン</t>
    </rPh>
    <rPh sb="5" eb="7">
      <t>ロメン</t>
    </rPh>
    <phoneticPr fontId="9"/>
  </si>
  <si>
    <t>路面にひび割れを確認。進行が見られる。</t>
    <rPh sb="0" eb="2">
      <t>ロメン</t>
    </rPh>
    <rPh sb="5" eb="6">
      <t>ワ</t>
    </rPh>
    <rPh sb="8" eb="10">
      <t>カクニン</t>
    </rPh>
    <phoneticPr fontId="9"/>
  </si>
  <si>
    <t>監査歩路にうきを確認。判定区分「Ⅱb」</t>
    <rPh sb="0" eb="2">
      <t>カンサ</t>
    </rPh>
    <rPh sb="2" eb="3">
      <t>ホ</t>
    </rPh>
    <rPh sb="3" eb="4">
      <t>ロ</t>
    </rPh>
    <rPh sb="11" eb="13">
      <t>ハンテイ</t>
    </rPh>
    <phoneticPr fontId="9"/>
  </si>
  <si>
    <t>歩道にはく離を確認。</t>
    <rPh sb="0" eb="2">
      <t>ホドウ</t>
    </rPh>
    <rPh sb="5" eb="6">
      <t>リ</t>
    </rPh>
    <phoneticPr fontId="9"/>
  </si>
  <si>
    <t>PS</t>
    <phoneticPr fontId="9"/>
  </si>
  <si>
    <t>幅0.3㎜、長さ1.1m</t>
    <phoneticPr fontId="9"/>
  </si>
  <si>
    <t>進行性なし</t>
    <phoneticPr fontId="9"/>
  </si>
  <si>
    <t>－</t>
    <phoneticPr fontId="9"/>
  </si>
  <si>
    <t>PS</t>
    <phoneticPr fontId="9"/>
  </si>
  <si>
    <t>0.4ｍ×0.45ｍ</t>
    <phoneticPr fontId="9"/>
  </si>
  <si>
    <t>新規確認</t>
    <phoneticPr fontId="9"/>
  </si>
  <si>
    <t>監視（日常巡視）</t>
    <rPh sb="3" eb="5">
      <t>ニチジョウ</t>
    </rPh>
    <rPh sb="5" eb="7">
      <t>ジュンシ</t>
    </rPh>
    <phoneticPr fontId="9"/>
  </si>
  <si>
    <t>継続監視</t>
    <rPh sb="0" eb="2">
      <t>ケイゾク</t>
    </rPh>
    <rPh sb="2" eb="4">
      <t>カンシ</t>
    </rPh>
    <phoneticPr fontId="9"/>
  </si>
  <si>
    <t>幅0.5㎜、長さ2.3m</t>
    <phoneticPr fontId="9"/>
  </si>
  <si>
    <t>進行性なし</t>
    <phoneticPr fontId="9"/>
  </si>
  <si>
    <t>－</t>
    <phoneticPr fontId="9"/>
  </si>
  <si>
    <t>PS</t>
    <phoneticPr fontId="9"/>
  </si>
  <si>
    <t>3.0ｍ×1.2ｍ</t>
    <phoneticPr fontId="9"/>
  </si>
  <si>
    <t>補修済み</t>
    <phoneticPr fontId="9"/>
  </si>
  <si>
    <t>S001</t>
    <phoneticPr fontId="9"/>
  </si>
  <si>
    <t>0.2ｍ×0.1ｍ</t>
    <phoneticPr fontId="9"/>
  </si>
  <si>
    <t>対策済</t>
    <rPh sb="0" eb="2">
      <t>タイサク</t>
    </rPh>
    <rPh sb="2" eb="3">
      <t>ズミ</t>
    </rPh>
    <phoneticPr fontId="9"/>
  </si>
  <si>
    <t>－</t>
    <phoneticPr fontId="9"/>
  </si>
  <si>
    <t>S001</t>
    <phoneticPr fontId="9"/>
  </si>
  <si>
    <t>-</t>
    <phoneticPr fontId="9"/>
  </si>
  <si>
    <t>補修済み</t>
    <phoneticPr fontId="9"/>
  </si>
  <si>
    <t>S001</t>
    <phoneticPr fontId="9"/>
  </si>
  <si>
    <t>0.05ｍ×0.8ｍ</t>
    <phoneticPr fontId="9"/>
  </si>
  <si>
    <t>0.2ｍ×0.1ｍ×2、0.3ｍ×0.1ｍ</t>
    <phoneticPr fontId="9"/>
  </si>
  <si>
    <t>1.2ｍ×0.2ｍ、1.1ｍ×0.2ｍ</t>
    <phoneticPr fontId="9"/>
  </si>
  <si>
    <t>進行性あり</t>
    <phoneticPr fontId="9"/>
  </si>
  <si>
    <t>0.3ｍ×0.1ｍ</t>
    <phoneticPr fontId="9"/>
  </si>
  <si>
    <t>進行性なし</t>
    <phoneticPr fontId="9"/>
  </si>
  <si>
    <t>-</t>
    <phoneticPr fontId="9"/>
  </si>
  <si>
    <t>補修済み</t>
    <phoneticPr fontId="9"/>
  </si>
  <si>
    <t>1.2ｍ×0.15ｍ、0.8ｍ×0.15ｍ</t>
  </si>
  <si>
    <t>進行性あり</t>
    <phoneticPr fontId="9"/>
  </si>
  <si>
    <t>0.03ｍ×0.4ｍ</t>
    <phoneticPr fontId="9"/>
  </si>
  <si>
    <t>進行性あり</t>
    <phoneticPr fontId="9"/>
  </si>
  <si>
    <t>－</t>
    <phoneticPr fontId="9"/>
  </si>
  <si>
    <t>-</t>
    <phoneticPr fontId="9"/>
  </si>
  <si>
    <t>補修済み</t>
    <phoneticPr fontId="9"/>
  </si>
  <si>
    <t>1.8ｍ×0.2ｍ</t>
    <phoneticPr fontId="9"/>
  </si>
  <si>
    <t>0.1ｍ×0.1ｍ</t>
    <phoneticPr fontId="9"/>
  </si>
  <si>
    <t>1.3ｍ×0.15ｍ</t>
    <phoneticPr fontId="9"/>
  </si>
  <si>
    <t>新規確認</t>
    <phoneticPr fontId="9"/>
  </si>
  <si>
    <t>0.1ｍ×0.75ｍ×2、0.1ｍ×0.85ｍ</t>
    <phoneticPr fontId="9"/>
  </si>
  <si>
    <t>進行性あり</t>
    <phoneticPr fontId="9"/>
  </si>
  <si>
    <t>0.2ｍ×0.1ｍ</t>
    <phoneticPr fontId="9"/>
  </si>
  <si>
    <t>1.3ｍ×1.3ｍ</t>
    <phoneticPr fontId="9"/>
  </si>
  <si>
    <t>－</t>
    <phoneticPr fontId="9"/>
  </si>
  <si>
    <t>0.1ｍ×0.4ｍ（2箇所）、0.1ｍ×0.2ｍ（2箇所）</t>
  </si>
  <si>
    <t>0.3ｍ×0.1ｍ</t>
    <phoneticPr fontId="9"/>
  </si>
  <si>
    <t>0.6ｍ×6.3ｍ</t>
    <phoneticPr fontId="9"/>
  </si>
  <si>
    <t>1.1ｍ×0.3ｍ</t>
    <phoneticPr fontId="9"/>
  </si>
  <si>
    <t>新規確認</t>
    <phoneticPr fontId="9"/>
  </si>
  <si>
    <t>2.5ｍ×0.15ｍ</t>
  </si>
  <si>
    <t>0.05ｍ×0.15ｍ</t>
    <phoneticPr fontId="9"/>
  </si>
  <si>
    <t>Ⅰ</t>
    <phoneticPr fontId="9"/>
  </si>
  <si>
    <t>0.03ｍ×0.3ｍ</t>
    <phoneticPr fontId="9"/>
  </si>
  <si>
    <t>－</t>
    <phoneticPr fontId="9"/>
  </si>
  <si>
    <t>0.5ｍ×0.6ｍ</t>
    <phoneticPr fontId="9"/>
  </si>
  <si>
    <t>進行性あり</t>
    <phoneticPr fontId="9"/>
  </si>
  <si>
    <t>1.3ｍ×0.15ｍ</t>
    <phoneticPr fontId="9"/>
  </si>
  <si>
    <t>新規確認</t>
    <phoneticPr fontId="9"/>
  </si>
  <si>
    <t>0.5ｍ×0.1ｍ、0.2ｍ×0.1ｍ×3</t>
    <phoneticPr fontId="9"/>
  </si>
  <si>
    <t>対策済</t>
    <rPh sb="0" eb="3">
      <t>タイサクズミ</t>
    </rPh>
    <phoneticPr fontId="9"/>
  </si>
  <si>
    <t>0.4ｍ×0.1ｍ×2</t>
    <phoneticPr fontId="9"/>
  </si>
  <si>
    <t>段差20㎜</t>
    <rPh sb="0" eb="2">
      <t>ダンサ</t>
    </rPh>
    <phoneticPr fontId="9"/>
  </si>
  <si>
    <t>新規確認</t>
    <phoneticPr fontId="9"/>
  </si>
  <si>
    <t>遊離石灰</t>
    <phoneticPr fontId="9"/>
  </si>
  <si>
    <t>進行性なし</t>
    <phoneticPr fontId="9"/>
  </si>
  <si>
    <t>幅4.0㎜、長さ0.55m</t>
    <phoneticPr fontId="9"/>
  </si>
  <si>
    <t>進行性なし</t>
    <phoneticPr fontId="9"/>
  </si>
  <si>
    <t>－</t>
    <phoneticPr fontId="9"/>
  </si>
  <si>
    <t>新規確認</t>
    <phoneticPr fontId="9"/>
  </si>
  <si>
    <t>1.2ｍ×1.2ｍ</t>
    <phoneticPr fontId="9"/>
  </si>
  <si>
    <t>補修済み</t>
    <phoneticPr fontId="9"/>
  </si>
  <si>
    <t>0.2ｍ×0.1ｍ、0.1ｍ×0.1ｍ</t>
    <phoneticPr fontId="9"/>
  </si>
  <si>
    <t>1.5ｍ×0.15ｍ</t>
    <phoneticPr fontId="9"/>
  </si>
  <si>
    <t>1.3ｍ×0.15ｍ</t>
    <phoneticPr fontId="9"/>
  </si>
  <si>
    <t>0.2ｍ×0.1ｍ</t>
    <phoneticPr fontId="9"/>
  </si>
  <si>
    <t>0.1ｍ×0.03ｍ</t>
    <phoneticPr fontId="9"/>
  </si>
  <si>
    <t>0.2ｍ×0.1ｍ×2</t>
    <phoneticPr fontId="9"/>
  </si>
  <si>
    <t>0.1ｍ×0.1ｍ</t>
    <phoneticPr fontId="9"/>
  </si>
  <si>
    <t>目地ずれ60㎜、0.1ｍ×5.0ｍ</t>
    <phoneticPr fontId="9"/>
  </si>
  <si>
    <t>0.08ｍ×0.7ｍ</t>
    <phoneticPr fontId="9"/>
  </si>
  <si>
    <t>進行性あり</t>
    <phoneticPr fontId="9"/>
  </si>
  <si>
    <t>0.2ｍ×1.3ｍ</t>
    <phoneticPr fontId="9"/>
  </si>
  <si>
    <t>1.3ｍ×0.15ｍ</t>
  </si>
  <si>
    <t>幅2.3㎜～長さ10.6ｍ</t>
    <rPh sb="6" eb="7">
      <t>ナガ</t>
    </rPh>
    <phoneticPr fontId="9"/>
  </si>
  <si>
    <t>監視（重点）</t>
    <phoneticPr fontId="9"/>
  </si>
  <si>
    <t>早期対策</t>
    <rPh sb="0" eb="2">
      <t>ソウキ</t>
    </rPh>
    <rPh sb="2" eb="4">
      <t>タイサク</t>
    </rPh>
    <phoneticPr fontId="9"/>
  </si>
  <si>
    <r>
      <t>0.2ｍ</t>
    </r>
    <r>
      <rPr>
        <sz val="10"/>
        <rFont val="Calibri"/>
        <family val="3"/>
      </rPr>
      <t>×</t>
    </r>
    <r>
      <rPr>
        <sz val="10"/>
        <rFont val="HGSｺﾞｼｯｸM"/>
        <family val="3"/>
        <charset val="128"/>
      </rPr>
      <t>0.1ｍ</t>
    </r>
    <r>
      <rPr>
        <sz val="10"/>
        <rFont val="Calibri"/>
        <family val="3"/>
      </rPr>
      <t>×</t>
    </r>
    <r>
      <rPr>
        <sz val="10"/>
        <rFont val="HGSｺﾞｼｯｸM"/>
        <family val="3"/>
        <charset val="128"/>
      </rPr>
      <t>2、0.1ｍ</t>
    </r>
    <r>
      <rPr>
        <sz val="10"/>
        <rFont val="Calibri"/>
        <family val="3"/>
      </rPr>
      <t>×</t>
    </r>
    <r>
      <rPr>
        <sz val="10"/>
        <rFont val="HGSｺﾞｼｯｸM"/>
        <family val="3"/>
        <charset val="128"/>
      </rPr>
      <t>0.1ｍ</t>
    </r>
    <phoneticPr fontId="9"/>
  </si>
  <si>
    <r>
      <t>0.1ｍ</t>
    </r>
    <r>
      <rPr>
        <sz val="10"/>
        <rFont val="Calibri"/>
        <family val="3"/>
      </rPr>
      <t>×</t>
    </r>
    <r>
      <rPr>
        <sz val="10"/>
        <rFont val="HGSｺﾞｼｯｸM"/>
        <family val="3"/>
        <charset val="128"/>
      </rPr>
      <t>0.05m</t>
    </r>
    <phoneticPr fontId="9"/>
  </si>
  <si>
    <r>
      <t>0.1ｍ</t>
    </r>
    <r>
      <rPr>
        <sz val="10"/>
        <rFont val="Calibri"/>
        <family val="3"/>
      </rPr>
      <t>×</t>
    </r>
    <r>
      <rPr>
        <sz val="10"/>
        <rFont val="HGSｺﾞｼｯｸM"/>
        <family val="3"/>
        <charset val="128"/>
      </rPr>
      <t>0.9ｍ</t>
    </r>
    <phoneticPr fontId="9"/>
  </si>
  <si>
    <r>
      <t>0.1ｍ</t>
    </r>
    <r>
      <rPr>
        <sz val="10"/>
        <rFont val="Calibri"/>
        <family val="3"/>
      </rPr>
      <t>×</t>
    </r>
    <r>
      <rPr>
        <sz val="10"/>
        <rFont val="HGSｺﾞｼｯｸM"/>
        <family val="3"/>
        <charset val="128"/>
      </rPr>
      <t>0.2ｍ</t>
    </r>
    <phoneticPr fontId="9"/>
  </si>
  <si>
    <r>
      <t>3.3ｍ</t>
    </r>
    <r>
      <rPr>
        <sz val="10"/>
        <rFont val="Calibri"/>
        <family val="3"/>
      </rPr>
      <t>×1.7</t>
    </r>
    <r>
      <rPr>
        <sz val="10"/>
        <rFont val="HGSｺﾞｼｯｸM"/>
        <family val="3"/>
        <charset val="128"/>
      </rPr>
      <t>ｍ</t>
    </r>
    <r>
      <rPr>
        <sz val="11"/>
        <color theme="1"/>
        <rFont val="ＭＳ Ｐゴシック"/>
        <family val="2"/>
        <charset val="128"/>
        <scheme val="minor"/>
      </rPr>
      <t/>
    </r>
    <phoneticPr fontId="9"/>
  </si>
  <si>
    <t>幅3.0㎜、長さ0.35m</t>
    <phoneticPr fontId="9"/>
  </si>
  <si>
    <t>0.3ｍ×0.1ｍ×2、0.25ｍ×0.1ｍ</t>
    <phoneticPr fontId="9"/>
  </si>
  <si>
    <t>0.2ｍ×0.1ｍ</t>
    <phoneticPr fontId="9"/>
  </si>
  <si>
    <t>0.4ｍ×0.1ｍ</t>
    <phoneticPr fontId="9"/>
  </si>
  <si>
    <t>0.05ｍ×0.2ｍ</t>
    <phoneticPr fontId="9"/>
  </si>
  <si>
    <t>幅4.0㎜、長さ5.2m、段差1㎜閉合ひび割れ</t>
    <phoneticPr fontId="9"/>
  </si>
  <si>
    <t>0.15ｍ×0.08ｍ</t>
    <phoneticPr fontId="9"/>
  </si>
  <si>
    <t>4.8ｍ×1.8ｍ</t>
    <phoneticPr fontId="9"/>
  </si>
  <si>
    <t>4.9ｍ×2.5ｍ</t>
    <phoneticPr fontId="9"/>
  </si>
  <si>
    <t>補修済み</t>
    <phoneticPr fontId="9"/>
  </si>
  <si>
    <t>0.1ｍ×0.35ｍ</t>
    <phoneticPr fontId="9"/>
  </si>
  <si>
    <t>1.1ｍ×0.3ｍ</t>
    <phoneticPr fontId="9"/>
  </si>
  <si>
    <t>進行性あり</t>
    <phoneticPr fontId="9"/>
  </si>
  <si>
    <t>S013</t>
    <phoneticPr fontId="9"/>
  </si>
  <si>
    <t>0.1ｍ×0.05ｍ</t>
    <phoneticPr fontId="9"/>
  </si>
  <si>
    <t>S013</t>
    <phoneticPr fontId="9"/>
  </si>
  <si>
    <t>0.1ｍ×0.1ｍ</t>
    <phoneticPr fontId="9"/>
  </si>
  <si>
    <t>進行性あり</t>
    <phoneticPr fontId="9"/>
  </si>
  <si>
    <t>7.2ｍ×0.55ｍ</t>
    <phoneticPr fontId="9"/>
  </si>
  <si>
    <t>0.4ｍ×0.03ｍ</t>
    <phoneticPr fontId="9"/>
  </si>
  <si>
    <t>0.05ｍ×0.15ｍ</t>
    <phoneticPr fontId="9"/>
  </si>
  <si>
    <t>0.2ｍ×0.1ｍ</t>
    <phoneticPr fontId="9"/>
  </si>
  <si>
    <t>段差10㎜</t>
    <rPh sb="0" eb="2">
      <t>ダンサ</t>
    </rPh>
    <phoneticPr fontId="9"/>
  </si>
  <si>
    <t>進行性なし</t>
    <phoneticPr fontId="9"/>
  </si>
  <si>
    <t>0.25ｍ×0.1ｍ</t>
    <phoneticPr fontId="9"/>
  </si>
  <si>
    <t>2.5ｍ×0.15ｍ</t>
    <phoneticPr fontId="9"/>
  </si>
  <si>
    <t>0.1ｍ×0.3ｍ</t>
    <phoneticPr fontId="9"/>
  </si>
  <si>
    <t>0.4ｍ×0.1ｍ</t>
  </si>
  <si>
    <t>0.3ｍ×0.2ｍ、0.4ｍ×0.1ｍ</t>
  </si>
  <si>
    <t>0.3ｍ×0.1ｍ</t>
  </si>
  <si>
    <t>新規確認</t>
    <phoneticPr fontId="9"/>
  </si>
  <si>
    <t>幅5.0㎜、長さ4.6m</t>
    <phoneticPr fontId="9"/>
  </si>
  <si>
    <t>幅3.0㎜、長さ4.3m</t>
  </si>
  <si>
    <t>0.3ｍ×0.3ｍ</t>
    <phoneticPr fontId="9"/>
  </si>
  <si>
    <t>3.1ｍ×0.35ｍ</t>
  </si>
  <si>
    <t>S016</t>
    <phoneticPr fontId="9"/>
  </si>
  <si>
    <t>S016</t>
    <phoneticPr fontId="9"/>
  </si>
  <si>
    <t>幅4.0㎜、長さ7.2m</t>
  </si>
  <si>
    <t>S016</t>
    <phoneticPr fontId="9"/>
  </si>
  <si>
    <t>0.4ｍ×0.05ｍ</t>
  </si>
  <si>
    <t>S016</t>
    <phoneticPr fontId="9"/>
  </si>
  <si>
    <t>0.3ｍ×0.1ｍ、0.2ｍ×0.1ｍ</t>
  </si>
  <si>
    <t>S016</t>
    <phoneticPr fontId="9"/>
  </si>
  <si>
    <t>0.1ｍ×0.2ｍ、0.07ｍ×0.12ｍ</t>
  </si>
  <si>
    <t>1.2ｍ×1.2ｍ</t>
    <phoneticPr fontId="9"/>
  </si>
  <si>
    <t>1.7ｍ×0.35ｍ</t>
  </si>
  <si>
    <t>0.3ｍ×0.05ｍ</t>
    <phoneticPr fontId="9"/>
  </si>
  <si>
    <t>S017</t>
    <phoneticPr fontId="9"/>
  </si>
  <si>
    <t>0.2ｍ×0.1ｍ×3</t>
    <phoneticPr fontId="9"/>
  </si>
  <si>
    <t>S017</t>
    <phoneticPr fontId="9"/>
  </si>
  <si>
    <t>0.2ｍ×0.1ｍ</t>
  </si>
  <si>
    <t>1.4ｍ×2.6ｍ</t>
    <phoneticPr fontId="9"/>
  </si>
  <si>
    <t>7.9ｍ×1.8ｍ</t>
    <phoneticPr fontId="9"/>
  </si>
  <si>
    <t>-</t>
    <phoneticPr fontId="9"/>
  </si>
  <si>
    <t>1.5ｍ×0.2ｍ</t>
    <phoneticPr fontId="9"/>
  </si>
  <si>
    <t>0.45ｍ×0.05ｍ</t>
    <phoneticPr fontId="9"/>
  </si>
  <si>
    <t>0.25ｍ×0.1ｍ</t>
    <phoneticPr fontId="9"/>
  </si>
  <si>
    <t>2.0ｍ×10.4ｍ</t>
    <phoneticPr fontId="9"/>
  </si>
  <si>
    <t>0.1ｍ×0.03ｍ×2</t>
    <phoneticPr fontId="9"/>
  </si>
  <si>
    <t>0.４ｍ×0.1ｍ</t>
    <phoneticPr fontId="9"/>
  </si>
  <si>
    <t>0.３ｍ×0.1ｍ、0.２ｍ×0.1ｍ</t>
    <phoneticPr fontId="9"/>
  </si>
  <si>
    <t>1.1ｍ×0.15ｍ</t>
    <phoneticPr fontId="9"/>
  </si>
  <si>
    <t>0.３ｍ×0.05ｍ</t>
    <phoneticPr fontId="9"/>
  </si>
  <si>
    <t>0.２ｍ×0.1ｍ</t>
    <phoneticPr fontId="9"/>
  </si>
  <si>
    <t>2.0ｍ×0.3ｍ</t>
    <phoneticPr fontId="9"/>
  </si>
  <si>
    <t>幅0.6～0.7㎜、長さ5.4m</t>
    <phoneticPr fontId="9"/>
  </si>
  <si>
    <t>0.5ｍ×0.2ｍ</t>
    <phoneticPr fontId="9"/>
  </si>
  <si>
    <t>5.5ｍ×0.5ｍ</t>
    <phoneticPr fontId="9"/>
  </si>
  <si>
    <t>0.2ｍ×0.1ｍ</t>
    <phoneticPr fontId="9"/>
  </si>
  <si>
    <t>－</t>
    <phoneticPr fontId="9"/>
  </si>
  <si>
    <t>進行性なし</t>
    <phoneticPr fontId="9"/>
  </si>
  <si>
    <t>0.1ｍ×0.2ｍ</t>
    <phoneticPr fontId="9"/>
  </si>
  <si>
    <t>0.2ｍ×0.1ｍ、0.3ｍ×0.1</t>
    <phoneticPr fontId="9"/>
  </si>
  <si>
    <t>4.0ｍ×0.４ｍ</t>
    <phoneticPr fontId="9"/>
  </si>
  <si>
    <t>1.2ｍ×1.2ｍ</t>
    <phoneticPr fontId="9"/>
  </si>
  <si>
    <t>遊離石灰</t>
    <phoneticPr fontId="9"/>
  </si>
  <si>
    <t>0.4ｍ×0.8ｍ</t>
    <phoneticPr fontId="9"/>
  </si>
  <si>
    <t>16.5ｍ×0.4ｍ</t>
    <phoneticPr fontId="9"/>
  </si>
  <si>
    <t>1.65ｍ×0.35ｍ</t>
    <phoneticPr fontId="9"/>
  </si>
  <si>
    <t>4.0ｍ×0.15ｍ</t>
    <phoneticPr fontId="9"/>
  </si>
  <si>
    <t>1.55ｍ×0.2ｍ</t>
    <phoneticPr fontId="9"/>
  </si>
  <si>
    <t>1.3ｍ×0.15ｍ</t>
    <phoneticPr fontId="9"/>
  </si>
  <si>
    <t>1.2ｍ×1.2ｍ</t>
    <phoneticPr fontId="9"/>
  </si>
  <si>
    <t>遊離石灰跡</t>
    <rPh sb="4" eb="5">
      <t>アト</t>
    </rPh>
    <phoneticPr fontId="9"/>
  </si>
  <si>
    <t>10.0ｍ×0.4ｍ</t>
    <phoneticPr fontId="9"/>
  </si>
  <si>
    <t>1.3ｍ×0.35ｍ</t>
    <phoneticPr fontId="9"/>
  </si>
  <si>
    <t>0.25ｍ×0.3ｍ</t>
    <phoneticPr fontId="9"/>
  </si>
  <si>
    <t>4.4ｍ×0.4ｍ</t>
    <phoneticPr fontId="9"/>
  </si>
  <si>
    <t>1.5ｍ×0.35ｍ</t>
    <phoneticPr fontId="9"/>
  </si>
  <si>
    <t>10.0ｍ×0.4ｍ</t>
    <phoneticPr fontId="9"/>
  </si>
  <si>
    <t>16.5ｍ×1.5ｍ</t>
    <phoneticPr fontId="9"/>
  </si>
  <si>
    <t>1.3ｍ×0.2ｍ</t>
    <phoneticPr fontId="9"/>
  </si>
  <si>
    <t>0.1ｍ×0.45ｍ、0.05ｍ×0.3ｍ</t>
    <phoneticPr fontId="9"/>
  </si>
  <si>
    <t>0.03ｍ×0.25ｍ</t>
    <phoneticPr fontId="9"/>
  </si>
  <si>
    <t>2.5ｍ×0.15ｍ</t>
    <phoneticPr fontId="9"/>
  </si>
  <si>
    <t>-</t>
    <phoneticPr fontId="9"/>
  </si>
  <si>
    <t>4.5ｍ×0.4ｍ</t>
    <phoneticPr fontId="9"/>
  </si>
  <si>
    <t>進行性あり</t>
    <phoneticPr fontId="9"/>
  </si>
  <si>
    <t>0.05ｍ×0.25ｍ、0.05ｍ×0.2ｍ</t>
    <phoneticPr fontId="9"/>
  </si>
  <si>
    <t>4.0ｍ×0.4ｍ</t>
    <phoneticPr fontId="9"/>
  </si>
  <si>
    <t>0.05ｍ×0.1ｍ</t>
    <phoneticPr fontId="9"/>
  </si>
  <si>
    <t>0.1ｍ×0.7ｍ</t>
    <phoneticPr fontId="9"/>
  </si>
  <si>
    <t>対策済</t>
    <phoneticPr fontId="9"/>
  </si>
  <si>
    <t>5.0ｍ×0.3ｍ</t>
    <phoneticPr fontId="9"/>
  </si>
  <si>
    <t>0.35ｍ×0.25ｍ</t>
    <phoneticPr fontId="9"/>
  </si>
  <si>
    <t>0.05ｍ×0.35ｍ</t>
    <phoneticPr fontId="9"/>
  </si>
  <si>
    <t>0.2ｍ×0.07ｍ</t>
    <phoneticPr fontId="9"/>
  </si>
  <si>
    <t>0.1ｍ×0.5ｍ</t>
    <phoneticPr fontId="9"/>
  </si>
  <si>
    <t>対策済</t>
    <rPh sb="0" eb="2">
      <t>タイサク</t>
    </rPh>
    <rPh sb="2" eb="3">
      <t>ズ</t>
    </rPh>
    <phoneticPr fontId="9"/>
  </si>
  <si>
    <t>1.3ｍ×0.15ｍ</t>
    <phoneticPr fontId="9"/>
  </si>
  <si>
    <t>0.05ｍ×0.2ｍ</t>
    <phoneticPr fontId="9"/>
  </si>
  <si>
    <t>0.05ｍ×0.2ｍ</t>
    <phoneticPr fontId="9"/>
  </si>
  <si>
    <t>0.1ｍ×0.2ｍ、0.1ｍ×0.3ｍ</t>
    <phoneticPr fontId="9"/>
  </si>
  <si>
    <t>1.5ｍ×0.1ｍ</t>
    <phoneticPr fontId="9"/>
  </si>
  <si>
    <t>4.5ｍ×0.6ｍ</t>
    <phoneticPr fontId="9"/>
  </si>
  <si>
    <t>0.4ｍ×0.25ｍ</t>
    <phoneticPr fontId="9"/>
  </si>
  <si>
    <t>3.6ｍ×0.35ｍ</t>
    <phoneticPr fontId="9"/>
  </si>
  <si>
    <t>0.1ｍ×0.4ｍ</t>
    <phoneticPr fontId="9"/>
  </si>
  <si>
    <t>0.15ｍ×0.03ｍ</t>
    <phoneticPr fontId="9"/>
  </si>
  <si>
    <t>2.8ｍ×0.4ｍ</t>
    <phoneticPr fontId="9"/>
  </si>
  <si>
    <t>0.6ｍ×0.35ｍ</t>
    <phoneticPr fontId="9"/>
  </si>
  <si>
    <t>0.05ｍ×0.45ｍ</t>
    <phoneticPr fontId="9"/>
  </si>
  <si>
    <t>6.25ｍ×0.35ｍ</t>
    <phoneticPr fontId="9"/>
  </si>
  <si>
    <t>0.05ｍ×0.3ｍ、0.05ｍ×0.4ｍ、0.05ｍ×0.35ｍ</t>
    <phoneticPr fontId="9"/>
  </si>
  <si>
    <t>S034</t>
  </si>
  <si>
    <t>0.05ｍ×0.35ｍ、0.05ｍ×0.4ｍ</t>
    <phoneticPr fontId="9"/>
  </si>
  <si>
    <t>S035</t>
  </si>
  <si>
    <t>0.1ｍ×0.1ｍ</t>
    <phoneticPr fontId="9"/>
  </si>
  <si>
    <t>0.1ｍ×0.2ｍ</t>
    <phoneticPr fontId="9"/>
  </si>
  <si>
    <t>0.05ｍ×0.25ｍ</t>
    <phoneticPr fontId="9"/>
  </si>
  <si>
    <t>0.05ｍ×0.08ｍ</t>
    <phoneticPr fontId="9"/>
  </si>
  <si>
    <t>0.03ｍ×0.45ｍ、0.03ｍ×0.3ｍ</t>
    <phoneticPr fontId="9"/>
  </si>
  <si>
    <r>
      <t>0.1ｍ</t>
    </r>
    <r>
      <rPr>
        <sz val="10"/>
        <rFont val="Calibri"/>
        <family val="3"/>
      </rPr>
      <t>×</t>
    </r>
    <r>
      <rPr>
        <sz val="10"/>
        <rFont val="HGSｺﾞｼｯｸM"/>
        <family val="3"/>
        <charset val="128"/>
      </rPr>
      <t>0.2ｍ</t>
    </r>
    <phoneticPr fontId="9"/>
  </si>
  <si>
    <r>
      <t>0.05ｍ</t>
    </r>
    <r>
      <rPr>
        <sz val="10"/>
        <rFont val="Calibri"/>
        <family val="3"/>
      </rPr>
      <t>×</t>
    </r>
    <r>
      <rPr>
        <sz val="10"/>
        <rFont val="HGSｺﾞｼｯｸM"/>
        <family val="3"/>
        <charset val="128"/>
      </rPr>
      <t>0.3ｍ</t>
    </r>
    <phoneticPr fontId="9"/>
  </si>
  <si>
    <r>
      <t>0.1ｍ</t>
    </r>
    <r>
      <rPr>
        <sz val="10"/>
        <rFont val="Calibri"/>
        <family val="3"/>
      </rPr>
      <t>×</t>
    </r>
    <r>
      <rPr>
        <sz val="10"/>
        <rFont val="HGSｺﾞｼｯｸM"/>
        <family val="3"/>
        <charset val="128"/>
      </rPr>
      <t>0</t>
    </r>
    <r>
      <rPr>
        <sz val="10"/>
        <rFont val="Calibri"/>
        <family val="3"/>
      </rPr>
      <t>.</t>
    </r>
    <r>
      <rPr>
        <sz val="10"/>
        <rFont val="HGSｺﾞｼｯｸM"/>
        <family val="3"/>
        <charset val="128"/>
      </rPr>
      <t>2ｍ</t>
    </r>
    <phoneticPr fontId="9"/>
  </si>
  <si>
    <t>S039</t>
    <phoneticPr fontId="9"/>
  </si>
  <si>
    <r>
      <t>0.05ｍ</t>
    </r>
    <r>
      <rPr>
        <sz val="10"/>
        <rFont val="Calibri"/>
        <family val="3"/>
      </rPr>
      <t>×</t>
    </r>
    <r>
      <rPr>
        <sz val="10"/>
        <rFont val="HGSｺﾞｼｯｸM"/>
        <family val="3"/>
        <charset val="128"/>
      </rPr>
      <t>0.15ｍ、0.05ｍ</t>
    </r>
    <r>
      <rPr>
        <sz val="10"/>
        <rFont val="Calibri"/>
        <family val="3"/>
      </rPr>
      <t>×</t>
    </r>
    <r>
      <rPr>
        <sz val="10"/>
        <rFont val="HGSｺﾞｼｯｸM"/>
        <family val="3"/>
        <charset val="128"/>
      </rPr>
      <t>0.3ｍ</t>
    </r>
    <phoneticPr fontId="9"/>
  </si>
  <si>
    <r>
      <t>0.05ｍ</t>
    </r>
    <r>
      <rPr>
        <sz val="10"/>
        <rFont val="Calibri"/>
        <family val="3"/>
      </rPr>
      <t>×</t>
    </r>
    <r>
      <rPr>
        <sz val="10"/>
        <rFont val="HGSｺﾞｼｯｸM"/>
        <family val="3"/>
        <charset val="128"/>
      </rPr>
      <t>0.1ｍ</t>
    </r>
    <phoneticPr fontId="9"/>
  </si>
  <si>
    <r>
      <t>5.0ｍ</t>
    </r>
    <r>
      <rPr>
        <sz val="10"/>
        <rFont val="Calibri"/>
        <family val="3"/>
      </rPr>
      <t>×</t>
    </r>
    <r>
      <rPr>
        <sz val="10"/>
        <rFont val="HGSｺﾞｼｯｸM"/>
        <family val="3"/>
        <charset val="128"/>
      </rPr>
      <t>0.15ｍ</t>
    </r>
    <phoneticPr fontId="9"/>
  </si>
  <si>
    <r>
      <t>0.1ｍ</t>
    </r>
    <r>
      <rPr>
        <sz val="10"/>
        <rFont val="Calibri"/>
        <family val="3"/>
      </rPr>
      <t>×</t>
    </r>
    <r>
      <rPr>
        <sz val="10"/>
        <rFont val="HGSｺﾞｼｯｸM"/>
        <family val="3"/>
        <charset val="128"/>
      </rPr>
      <t>0.1ｍ</t>
    </r>
    <phoneticPr fontId="9"/>
  </si>
  <si>
    <r>
      <t>0.1ｍ</t>
    </r>
    <r>
      <rPr>
        <sz val="10"/>
        <rFont val="Calibri"/>
        <family val="3"/>
      </rPr>
      <t>×</t>
    </r>
    <r>
      <rPr>
        <sz val="10"/>
        <rFont val="HGSｺﾞｼｯｸM"/>
        <family val="3"/>
        <charset val="128"/>
      </rPr>
      <t>0.1ｍ</t>
    </r>
    <phoneticPr fontId="9"/>
  </si>
  <si>
    <r>
      <t>0.05ｍ</t>
    </r>
    <r>
      <rPr>
        <sz val="10"/>
        <rFont val="Calibri"/>
        <family val="3"/>
      </rPr>
      <t>×</t>
    </r>
    <r>
      <rPr>
        <sz val="10"/>
        <rFont val="HGSｺﾞｼｯｸM"/>
        <family val="3"/>
        <charset val="128"/>
      </rPr>
      <t>0.2ｍ</t>
    </r>
    <phoneticPr fontId="9"/>
  </si>
  <si>
    <r>
      <t>0.3ｍ</t>
    </r>
    <r>
      <rPr>
        <sz val="10"/>
        <rFont val="Calibri"/>
        <family val="3"/>
      </rPr>
      <t>×</t>
    </r>
    <r>
      <rPr>
        <sz val="10"/>
        <rFont val="HGSｺﾞｼｯｸM"/>
        <family val="3"/>
        <charset val="128"/>
      </rPr>
      <t>0.1ｍ</t>
    </r>
    <phoneticPr fontId="9"/>
  </si>
  <si>
    <r>
      <t>0.1ｍ</t>
    </r>
    <r>
      <rPr>
        <sz val="10"/>
        <rFont val="Calibri"/>
        <family val="3"/>
      </rPr>
      <t>×</t>
    </r>
    <r>
      <rPr>
        <sz val="10"/>
        <rFont val="HGSｺﾞｼｯｸM"/>
        <family val="3"/>
        <charset val="128"/>
      </rPr>
      <t>0.4ｍ</t>
    </r>
    <phoneticPr fontId="9"/>
  </si>
  <si>
    <r>
      <t>0.05ｍ</t>
    </r>
    <r>
      <rPr>
        <sz val="10"/>
        <rFont val="Calibri"/>
        <family val="3"/>
      </rPr>
      <t>×</t>
    </r>
    <r>
      <rPr>
        <sz val="10"/>
        <rFont val="HGSｺﾞｼｯｸM"/>
        <family val="3"/>
        <charset val="128"/>
      </rPr>
      <t>0.2ｍ</t>
    </r>
    <phoneticPr fontId="9"/>
  </si>
  <si>
    <r>
      <t>0.05ｍ</t>
    </r>
    <r>
      <rPr>
        <sz val="10"/>
        <rFont val="Calibri"/>
        <family val="3"/>
      </rPr>
      <t>×</t>
    </r>
    <r>
      <rPr>
        <sz val="10"/>
        <rFont val="HGSｺﾞｼｯｸM"/>
        <family val="3"/>
        <charset val="128"/>
      </rPr>
      <t>0.3ｍ、0.2ｍ</t>
    </r>
    <r>
      <rPr>
        <sz val="10"/>
        <rFont val="Calibri"/>
        <family val="3"/>
      </rPr>
      <t>×</t>
    </r>
    <r>
      <rPr>
        <sz val="10"/>
        <rFont val="HGSｺﾞｼｯｸM"/>
        <family val="3"/>
        <charset val="128"/>
      </rPr>
      <t>0.2ｍ</t>
    </r>
    <phoneticPr fontId="9"/>
  </si>
  <si>
    <r>
      <t>5.0ｍ</t>
    </r>
    <r>
      <rPr>
        <sz val="10"/>
        <rFont val="Calibri"/>
        <family val="3"/>
      </rPr>
      <t>×</t>
    </r>
    <r>
      <rPr>
        <sz val="10"/>
        <rFont val="HGSｺﾞｼｯｸM"/>
        <family val="3"/>
        <charset val="128"/>
      </rPr>
      <t>0.4ｍ</t>
    </r>
    <phoneticPr fontId="9"/>
  </si>
  <si>
    <r>
      <t>2.2ｍ</t>
    </r>
    <r>
      <rPr>
        <sz val="10"/>
        <rFont val="Calibri"/>
        <family val="3"/>
      </rPr>
      <t>×</t>
    </r>
    <r>
      <rPr>
        <sz val="10"/>
        <rFont val="HGSｺﾞｼｯｸM"/>
        <family val="3"/>
        <charset val="128"/>
      </rPr>
      <t>0.25ｍ</t>
    </r>
    <phoneticPr fontId="9"/>
  </si>
  <si>
    <r>
      <t>0.1ｍ</t>
    </r>
    <r>
      <rPr>
        <sz val="10"/>
        <rFont val="Calibri"/>
        <family val="3"/>
      </rPr>
      <t>×</t>
    </r>
    <r>
      <rPr>
        <sz val="10"/>
        <rFont val="HGSｺﾞｼｯｸM"/>
        <family val="3"/>
        <charset val="128"/>
      </rPr>
      <t>0.3ｍ</t>
    </r>
    <phoneticPr fontId="9"/>
  </si>
  <si>
    <r>
      <t>2.8ｍ</t>
    </r>
    <r>
      <rPr>
        <sz val="10"/>
        <rFont val="Calibri"/>
        <family val="3"/>
      </rPr>
      <t>×</t>
    </r>
    <r>
      <rPr>
        <sz val="10"/>
        <rFont val="HGSｺﾞｼｯｸM"/>
        <family val="3"/>
        <charset val="128"/>
      </rPr>
      <t>0.5ｍ</t>
    </r>
    <phoneticPr fontId="9"/>
  </si>
  <si>
    <t>S044</t>
    <phoneticPr fontId="9"/>
  </si>
  <si>
    <t>S044</t>
    <phoneticPr fontId="9"/>
  </si>
  <si>
    <r>
      <t>0.1ｍ</t>
    </r>
    <r>
      <rPr>
        <sz val="10"/>
        <rFont val="Calibri"/>
        <family val="3"/>
      </rPr>
      <t>×</t>
    </r>
    <r>
      <rPr>
        <sz val="10"/>
        <rFont val="HGSｺﾞｼｯｸM"/>
        <family val="3"/>
        <charset val="128"/>
      </rPr>
      <t>0.4m</t>
    </r>
    <phoneticPr fontId="9"/>
  </si>
  <si>
    <t>S044</t>
    <phoneticPr fontId="9"/>
  </si>
  <si>
    <r>
      <t>0.8ｍ</t>
    </r>
    <r>
      <rPr>
        <sz val="10"/>
        <rFont val="Calibri"/>
        <family val="3"/>
      </rPr>
      <t>×</t>
    </r>
    <r>
      <rPr>
        <sz val="10"/>
        <rFont val="HGSｺﾞｼｯｸM"/>
        <family val="3"/>
        <charset val="128"/>
      </rPr>
      <t>2.0ｍ</t>
    </r>
    <phoneticPr fontId="9"/>
  </si>
  <si>
    <r>
      <t>2.8ｍ</t>
    </r>
    <r>
      <rPr>
        <sz val="10"/>
        <rFont val="Calibri"/>
        <family val="3"/>
      </rPr>
      <t>×</t>
    </r>
    <r>
      <rPr>
        <sz val="10"/>
        <rFont val="HGSｺﾞｼｯｸM"/>
        <family val="3"/>
        <charset val="128"/>
      </rPr>
      <t>0.5ｍ</t>
    </r>
    <phoneticPr fontId="9"/>
  </si>
  <si>
    <r>
      <t>0.05ｍ</t>
    </r>
    <r>
      <rPr>
        <sz val="10"/>
        <rFont val="Calibri"/>
        <family val="3"/>
      </rPr>
      <t>×</t>
    </r>
    <r>
      <rPr>
        <sz val="10"/>
        <rFont val="HGSｺﾞｼｯｸM"/>
        <family val="3"/>
        <charset val="128"/>
      </rPr>
      <t>0.45ｍ</t>
    </r>
    <phoneticPr fontId="9"/>
  </si>
  <si>
    <r>
      <t>0.05ｍ</t>
    </r>
    <r>
      <rPr>
        <sz val="10"/>
        <rFont val="Calibri"/>
        <family val="3"/>
      </rPr>
      <t>×</t>
    </r>
    <r>
      <rPr>
        <sz val="10"/>
        <rFont val="HGSｺﾞｼｯｸM"/>
        <family val="3"/>
        <charset val="128"/>
      </rPr>
      <t>0.25ｍ</t>
    </r>
    <phoneticPr fontId="9"/>
  </si>
  <si>
    <t>進行性なし</t>
    <phoneticPr fontId="9"/>
  </si>
  <si>
    <t>－</t>
    <phoneticPr fontId="9"/>
  </si>
  <si>
    <r>
      <t>0.1ｍ</t>
    </r>
    <r>
      <rPr>
        <sz val="10"/>
        <rFont val="Calibri"/>
        <family val="3"/>
      </rPr>
      <t>×</t>
    </r>
    <r>
      <rPr>
        <sz val="10"/>
        <rFont val="HGSｺﾞｼｯｸM"/>
        <family val="3"/>
        <charset val="128"/>
      </rPr>
      <t>0.5ｍ、0.1ｍ</t>
    </r>
    <r>
      <rPr>
        <sz val="10"/>
        <rFont val="Calibri"/>
        <family val="3"/>
      </rPr>
      <t>×</t>
    </r>
    <r>
      <rPr>
        <sz val="10"/>
        <rFont val="HGSｺﾞｼｯｸM"/>
        <family val="3"/>
        <charset val="128"/>
      </rPr>
      <t>0.3ｍ</t>
    </r>
    <phoneticPr fontId="9"/>
  </si>
  <si>
    <r>
      <t>0.1ｍ</t>
    </r>
    <r>
      <rPr>
        <sz val="10"/>
        <rFont val="Calibri"/>
        <family val="3"/>
      </rPr>
      <t>×</t>
    </r>
    <r>
      <rPr>
        <sz val="10"/>
        <rFont val="HGSｺﾞｼｯｸM"/>
        <family val="3"/>
        <charset val="128"/>
      </rPr>
      <t>0.3ｍ</t>
    </r>
    <phoneticPr fontId="9"/>
  </si>
  <si>
    <t>幅0.5㎜、長さ0.35m</t>
    <phoneticPr fontId="9"/>
  </si>
  <si>
    <r>
      <t>0.1ｍ</t>
    </r>
    <r>
      <rPr>
        <sz val="10"/>
        <rFont val="Calibri"/>
        <family val="3"/>
      </rPr>
      <t>×</t>
    </r>
    <r>
      <rPr>
        <sz val="10"/>
        <rFont val="HGSｺﾞｼｯｸM"/>
        <family val="3"/>
        <charset val="128"/>
      </rPr>
      <t>1.2ｍ</t>
    </r>
    <phoneticPr fontId="9"/>
  </si>
  <si>
    <r>
      <t>0.3ｍ</t>
    </r>
    <r>
      <rPr>
        <sz val="10"/>
        <rFont val="Calibri"/>
        <family val="3"/>
      </rPr>
      <t>×</t>
    </r>
    <r>
      <rPr>
        <sz val="10"/>
        <rFont val="HGSｺﾞｼｯｸM"/>
        <family val="3"/>
        <charset val="128"/>
      </rPr>
      <t>0.1ｍ</t>
    </r>
    <phoneticPr fontId="9"/>
  </si>
  <si>
    <t>-</t>
    <phoneticPr fontId="9"/>
  </si>
  <si>
    <r>
      <t>0.05ｍ</t>
    </r>
    <r>
      <rPr>
        <sz val="10"/>
        <rFont val="Calibri"/>
        <family val="3"/>
      </rPr>
      <t>×</t>
    </r>
    <r>
      <rPr>
        <sz val="10"/>
        <rFont val="HGSｺﾞｼｯｸM"/>
        <family val="3"/>
        <charset val="128"/>
      </rPr>
      <t>0.4ｍ</t>
    </r>
    <phoneticPr fontId="9"/>
  </si>
  <si>
    <r>
      <t>0.1ｍ</t>
    </r>
    <r>
      <rPr>
        <sz val="10"/>
        <rFont val="Calibri"/>
        <family val="3"/>
      </rPr>
      <t>×</t>
    </r>
    <r>
      <rPr>
        <sz val="10"/>
        <rFont val="HGSｺﾞｼｯｸM"/>
        <family val="3"/>
        <charset val="128"/>
      </rPr>
      <t>0.2ｍ</t>
    </r>
    <phoneticPr fontId="9"/>
  </si>
  <si>
    <r>
      <t>1.25ｍ</t>
    </r>
    <r>
      <rPr>
        <sz val="10"/>
        <rFont val="Calibri"/>
        <family val="3"/>
      </rPr>
      <t>×</t>
    </r>
    <r>
      <rPr>
        <sz val="10"/>
        <rFont val="HGSｺﾞｼｯｸM"/>
        <family val="3"/>
        <charset val="128"/>
      </rPr>
      <t>0.25ｍ</t>
    </r>
    <phoneticPr fontId="9"/>
  </si>
  <si>
    <t>新規確認</t>
    <phoneticPr fontId="9"/>
  </si>
  <si>
    <t>幅5.0㎜、長さ5.0m</t>
    <phoneticPr fontId="9"/>
  </si>
  <si>
    <r>
      <t>0.05ｍ</t>
    </r>
    <r>
      <rPr>
        <sz val="10"/>
        <rFont val="Calibri"/>
        <family val="3"/>
      </rPr>
      <t>×</t>
    </r>
    <r>
      <rPr>
        <sz val="10"/>
        <rFont val="HGSｺﾞｼｯｸM"/>
        <family val="3"/>
        <charset val="128"/>
      </rPr>
      <t>0.25ｍ、0.05ｍ</t>
    </r>
    <r>
      <rPr>
        <sz val="10"/>
        <rFont val="Calibri"/>
        <family val="3"/>
      </rPr>
      <t>×</t>
    </r>
    <r>
      <rPr>
        <sz val="10"/>
        <rFont val="HGSｺﾞｼｯｸM"/>
        <family val="3"/>
        <charset val="128"/>
      </rPr>
      <t>0.2ｍ</t>
    </r>
    <phoneticPr fontId="9"/>
  </si>
  <si>
    <r>
      <t>0.2ｍ</t>
    </r>
    <r>
      <rPr>
        <sz val="10"/>
        <rFont val="Calibri"/>
        <family val="3"/>
      </rPr>
      <t>×</t>
    </r>
    <r>
      <rPr>
        <sz val="10"/>
        <rFont val="HGSｺﾞｼｯｸM"/>
        <family val="3"/>
        <charset val="128"/>
      </rPr>
      <t>0.1ｍ</t>
    </r>
    <phoneticPr fontId="9"/>
  </si>
  <si>
    <r>
      <t>0.1ｍ</t>
    </r>
    <r>
      <rPr>
        <sz val="10"/>
        <rFont val="Calibri"/>
        <family val="3"/>
      </rPr>
      <t>×</t>
    </r>
    <r>
      <rPr>
        <sz val="10"/>
        <rFont val="HGSｺﾞｼｯｸM"/>
        <family val="3"/>
        <charset val="128"/>
      </rPr>
      <t>0.2ｍ</t>
    </r>
    <phoneticPr fontId="9"/>
  </si>
  <si>
    <r>
      <t>0.1ｍ</t>
    </r>
    <r>
      <rPr>
        <sz val="10"/>
        <rFont val="Calibri"/>
        <family val="3"/>
      </rPr>
      <t>×</t>
    </r>
    <r>
      <rPr>
        <sz val="10"/>
        <rFont val="HGSｺﾞｼｯｸM"/>
        <family val="3"/>
        <charset val="128"/>
      </rPr>
      <t>0.2m</t>
    </r>
    <phoneticPr fontId="9"/>
  </si>
  <si>
    <r>
      <t>0.2ｍ</t>
    </r>
    <r>
      <rPr>
        <sz val="10"/>
        <rFont val="Calibri"/>
        <family val="3"/>
      </rPr>
      <t>×</t>
    </r>
    <r>
      <rPr>
        <sz val="10"/>
        <rFont val="HGSｺﾞｼｯｸM"/>
        <family val="3"/>
        <charset val="128"/>
      </rPr>
      <t>0.2m</t>
    </r>
    <phoneticPr fontId="9"/>
  </si>
  <si>
    <r>
      <t>0.2ｍ</t>
    </r>
    <r>
      <rPr>
        <sz val="10"/>
        <rFont val="Calibri"/>
        <family val="3"/>
      </rPr>
      <t>×</t>
    </r>
    <r>
      <rPr>
        <sz val="10"/>
        <rFont val="HGSｺﾞｼｯｸM"/>
        <family val="3"/>
        <charset val="128"/>
      </rPr>
      <t>0.1ｍ</t>
    </r>
    <phoneticPr fontId="9"/>
  </si>
  <si>
    <t>幅0.7㎜、長さ4.5m</t>
    <phoneticPr fontId="9"/>
  </si>
  <si>
    <t>幅0.7㎜、長さ4.3m</t>
    <phoneticPr fontId="9"/>
  </si>
  <si>
    <r>
      <t>0.05ｍ</t>
    </r>
    <r>
      <rPr>
        <sz val="10"/>
        <rFont val="Calibri"/>
        <family val="3"/>
      </rPr>
      <t>×</t>
    </r>
    <r>
      <rPr>
        <sz val="10"/>
        <rFont val="HGSｺﾞｼｯｸM"/>
        <family val="3"/>
        <charset val="128"/>
      </rPr>
      <t>0.4ｍ、0.2ｍ</t>
    </r>
    <r>
      <rPr>
        <sz val="10"/>
        <rFont val="Calibri"/>
        <family val="3"/>
      </rPr>
      <t>×</t>
    </r>
    <r>
      <rPr>
        <sz val="10"/>
        <rFont val="HGSｺﾞｼｯｸM"/>
        <family val="3"/>
        <charset val="128"/>
      </rPr>
      <t>0.1ｍ</t>
    </r>
    <phoneticPr fontId="9"/>
  </si>
  <si>
    <r>
      <t>0.1ｍ</t>
    </r>
    <r>
      <rPr>
        <sz val="10"/>
        <rFont val="Calibri"/>
        <family val="3"/>
      </rPr>
      <t>×</t>
    </r>
    <r>
      <rPr>
        <sz val="10"/>
        <rFont val="HGSｺﾞｼｯｸM"/>
        <family val="3"/>
        <charset val="128"/>
      </rPr>
      <t>0.3m</t>
    </r>
    <phoneticPr fontId="9"/>
  </si>
  <si>
    <r>
      <t>0.1ｍ</t>
    </r>
    <r>
      <rPr>
        <sz val="10"/>
        <rFont val="Calibri"/>
        <family val="3"/>
      </rPr>
      <t>×</t>
    </r>
    <r>
      <rPr>
        <sz val="10"/>
        <rFont val="HGSｺﾞｼｯｸM"/>
        <family val="3"/>
        <charset val="128"/>
      </rPr>
      <t>0.3m</t>
    </r>
    <phoneticPr fontId="9"/>
  </si>
  <si>
    <r>
      <t>0.35ｍ</t>
    </r>
    <r>
      <rPr>
        <sz val="10"/>
        <rFont val="Calibri"/>
        <family val="3"/>
      </rPr>
      <t>×</t>
    </r>
    <r>
      <rPr>
        <sz val="10"/>
        <rFont val="HGSｺﾞｼｯｸM"/>
        <family val="3"/>
        <charset val="128"/>
      </rPr>
      <t>0.05ｍ</t>
    </r>
    <phoneticPr fontId="9"/>
  </si>
  <si>
    <r>
      <t>0.05ｍ</t>
    </r>
    <r>
      <rPr>
        <sz val="10"/>
        <rFont val="Calibri"/>
        <family val="3"/>
      </rPr>
      <t>×</t>
    </r>
    <r>
      <rPr>
        <sz val="10"/>
        <rFont val="HGSｺﾞｼｯｸM"/>
        <family val="3"/>
        <charset val="128"/>
      </rPr>
      <t>0.2ｍ</t>
    </r>
    <phoneticPr fontId="9"/>
  </si>
  <si>
    <r>
      <t>0.4ｍ</t>
    </r>
    <r>
      <rPr>
        <sz val="10"/>
        <rFont val="Calibri"/>
        <family val="3"/>
      </rPr>
      <t>×</t>
    </r>
    <r>
      <rPr>
        <sz val="10"/>
        <rFont val="HGSｺﾞｼｯｸM"/>
        <family val="3"/>
        <charset val="128"/>
      </rPr>
      <t>0.1m</t>
    </r>
    <phoneticPr fontId="9"/>
  </si>
  <si>
    <r>
      <t>03ｍ</t>
    </r>
    <r>
      <rPr>
        <sz val="10"/>
        <rFont val="Calibri"/>
        <family val="3"/>
      </rPr>
      <t>×</t>
    </r>
    <r>
      <rPr>
        <sz val="10"/>
        <rFont val="HGSｺﾞｼｯｸM"/>
        <family val="3"/>
        <charset val="128"/>
      </rPr>
      <t>0.25ｍ</t>
    </r>
    <phoneticPr fontId="9"/>
  </si>
  <si>
    <r>
      <t>0.1ｍ</t>
    </r>
    <r>
      <rPr>
        <sz val="10"/>
        <rFont val="Calibri"/>
        <family val="3"/>
      </rPr>
      <t>×</t>
    </r>
    <r>
      <rPr>
        <sz val="10"/>
        <rFont val="HGSｺﾞｼｯｸM"/>
        <family val="3"/>
        <charset val="128"/>
      </rPr>
      <t>0.3m、0.1ｍ</t>
    </r>
    <r>
      <rPr>
        <sz val="10"/>
        <rFont val="Calibri"/>
        <family val="3"/>
      </rPr>
      <t>×</t>
    </r>
    <r>
      <rPr>
        <sz val="10"/>
        <rFont val="HGSｺﾞｼｯｸM"/>
        <family val="3"/>
        <charset val="128"/>
      </rPr>
      <t>0.4</t>
    </r>
    <r>
      <rPr>
        <sz val="10"/>
        <rFont val="Calibri"/>
        <family val="3"/>
      </rPr>
      <t>m</t>
    </r>
    <phoneticPr fontId="9"/>
  </si>
  <si>
    <r>
      <t>0.15ｍ</t>
    </r>
    <r>
      <rPr>
        <sz val="10"/>
        <rFont val="Calibri"/>
        <family val="3"/>
      </rPr>
      <t>×</t>
    </r>
    <r>
      <rPr>
        <sz val="10"/>
        <rFont val="HGSｺﾞｼｯｸM"/>
        <family val="3"/>
        <charset val="128"/>
      </rPr>
      <t>0.05ｍ</t>
    </r>
    <phoneticPr fontId="9"/>
  </si>
  <si>
    <r>
      <t>0.2ｍ</t>
    </r>
    <r>
      <rPr>
        <sz val="10"/>
        <rFont val="Calibri"/>
        <family val="3"/>
      </rPr>
      <t>×</t>
    </r>
    <r>
      <rPr>
        <sz val="10"/>
        <rFont val="HGSｺﾞｼｯｸM"/>
        <family val="3"/>
        <charset val="128"/>
      </rPr>
      <t>0.1m</t>
    </r>
    <phoneticPr fontId="9"/>
  </si>
  <si>
    <r>
      <t>0.2ｍ</t>
    </r>
    <r>
      <rPr>
        <sz val="10"/>
        <rFont val="Calibri"/>
        <family val="3"/>
      </rPr>
      <t>×</t>
    </r>
    <r>
      <rPr>
        <sz val="10"/>
        <rFont val="HGSｺﾞｼｯｸM"/>
        <family val="3"/>
        <charset val="128"/>
      </rPr>
      <t>0.1ｍ</t>
    </r>
    <phoneticPr fontId="9"/>
  </si>
  <si>
    <r>
      <t>0.15ｍ</t>
    </r>
    <r>
      <rPr>
        <sz val="10"/>
        <rFont val="Calibri"/>
        <family val="3"/>
      </rPr>
      <t>×</t>
    </r>
    <r>
      <rPr>
        <sz val="10"/>
        <rFont val="HGSｺﾞｼｯｸM"/>
        <family val="3"/>
        <charset val="128"/>
      </rPr>
      <t>0.04ｍ、0.15ｍ</t>
    </r>
    <r>
      <rPr>
        <sz val="10"/>
        <rFont val="Calibri"/>
        <family val="3"/>
      </rPr>
      <t>×</t>
    </r>
    <r>
      <rPr>
        <sz val="10"/>
        <rFont val="HGSｺﾞｼｯｸM"/>
        <family val="3"/>
        <charset val="128"/>
      </rPr>
      <t>0.03ｍ</t>
    </r>
    <phoneticPr fontId="9"/>
  </si>
  <si>
    <r>
      <t>0.05ｍ</t>
    </r>
    <r>
      <rPr>
        <sz val="10"/>
        <rFont val="Calibri"/>
        <family val="3"/>
      </rPr>
      <t>×</t>
    </r>
    <r>
      <rPr>
        <sz val="10"/>
        <rFont val="HGSｺﾞｼｯｸM"/>
        <family val="3"/>
        <charset val="128"/>
      </rPr>
      <t>0.5ｍ、0.05ｍ</t>
    </r>
    <r>
      <rPr>
        <sz val="10"/>
        <rFont val="Calibri"/>
        <family val="3"/>
      </rPr>
      <t>×</t>
    </r>
    <r>
      <rPr>
        <sz val="10"/>
        <rFont val="HGSｺﾞｼｯｸM"/>
        <family val="3"/>
        <charset val="128"/>
      </rPr>
      <t>0</t>
    </r>
    <r>
      <rPr>
        <sz val="10"/>
        <rFont val="Calibri"/>
        <family val="3"/>
      </rPr>
      <t>.</t>
    </r>
    <r>
      <rPr>
        <sz val="10"/>
        <rFont val="HGSｺﾞｼｯｸM"/>
        <family val="3"/>
        <charset val="128"/>
      </rPr>
      <t>2ｍ</t>
    </r>
    <phoneticPr fontId="9"/>
  </si>
  <si>
    <r>
      <t>0.05ｍ</t>
    </r>
    <r>
      <rPr>
        <sz val="10"/>
        <rFont val="Calibri"/>
        <family val="3"/>
      </rPr>
      <t>×</t>
    </r>
    <r>
      <rPr>
        <sz val="10"/>
        <rFont val="HGSｺﾞｼｯｸM"/>
        <family val="3"/>
        <charset val="128"/>
      </rPr>
      <t>0.3ｍ</t>
    </r>
    <phoneticPr fontId="9"/>
  </si>
  <si>
    <r>
      <t>23.0ｍ</t>
    </r>
    <r>
      <rPr>
        <sz val="10"/>
        <rFont val="Calibri"/>
        <family val="3"/>
      </rPr>
      <t>×</t>
    </r>
    <r>
      <rPr>
        <sz val="10"/>
        <rFont val="HGSｺﾞｼｯｸM"/>
        <family val="3"/>
        <charset val="128"/>
      </rPr>
      <t>0.15ｍ</t>
    </r>
    <phoneticPr fontId="9"/>
  </si>
  <si>
    <r>
      <t>0.5ｍ</t>
    </r>
    <r>
      <rPr>
        <sz val="10"/>
        <rFont val="Calibri"/>
        <family val="3"/>
      </rPr>
      <t>×</t>
    </r>
    <r>
      <rPr>
        <sz val="10"/>
        <rFont val="HGSｺﾞｼｯｸM"/>
        <family val="3"/>
        <charset val="128"/>
      </rPr>
      <t>0.35ｍ</t>
    </r>
    <phoneticPr fontId="9"/>
  </si>
  <si>
    <r>
      <t>1.2ｍ</t>
    </r>
    <r>
      <rPr>
        <sz val="10"/>
        <rFont val="Calibri"/>
        <family val="3"/>
      </rPr>
      <t>×</t>
    </r>
    <r>
      <rPr>
        <sz val="10"/>
        <rFont val="HGSｺﾞｼｯｸM"/>
        <family val="3"/>
        <charset val="128"/>
      </rPr>
      <t>1.2ｍ</t>
    </r>
    <r>
      <rPr>
        <sz val="11"/>
        <color theme="1"/>
        <rFont val="ＭＳ Ｐゴシック"/>
        <family val="2"/>
        <charset val="128"/>
        <scheme val="minor"/>
      </rPr>
      <t/>
    </r>
    <phoneticPr fontId="9"/>
  </si>
  <si>
    <r>
      <t>0.18ｍ</t>
    </r>
    <r>
      <rPr>
        <sz val="10"/>
        <rFont val="Calibri"/>
        <family val="3"/>
      </rPr>
      <t>×</t>
    </r>
    <r>
      <rPr>
        <sz val="10"/>
        <rFont val="HGSｺﾞｼｯｸM"/>
        <family val="3"/>
        <charset val="128"/>
      </rPr>
      <t>0</t>
    </r>
    <r>
      <rPr>
        <sz val="10"/>
        <rFont val="Calibri"/>
        <family val="3"/>
      </rPr>
      <t>.</t>
    </r>
    <r>
      <rPr>
        <sz val="10"/>
        <rFont val="HGSｺﾞｼｯｸM"/>
        <family val="3"/>
        <charset val="128"/>
      </rPr>
      <t>03ｍ</t>
    </r>
    <phoneticPr fontId="9"/>
  </si>
  <si>
    <r>
      <t>1.4ｍ</t>
    </r>
    <r>
      <rPr>
        <sz val="10"/>
        <rFont val="Calibri"/>
        <family val="3"/>
      </rPr>
      <t>×</t>
    </r>
    <r>
      <rPr>
        <sz val="10"/>
        <rFont val="HGSｺﾞｼｯｸM"/>
        <family val="3"/>
        <charset val="128"/>
      </rPr>
      <t>0.2ｍ</t>
    </r>
    <phoneticPr fontId="9"/>
  </si>
  <si>
    <r>
      <t>0.03ｍ</t>
    </r>
    <r>
      <rPr>
        <sz val="10"/>
        <rFont val="Calibri"/>
        <family val="3"/>
      </rPr>
      <t>×</t>
    </r>
    <r>
      <rPr>
        <sz val="10"/>
        <rFont val="HGSｺﾞｼｯｸM"/>
        <family val="3"/>
        <charset val="128"/>
      </rPr>
      <t>0.3ｍ、0.04ｍ</t>
    </r>
    <r>
      <rPr>
        <sz val="10"/>
        <rFont val="Calibri"/>
        <family val="3"/>
      </rPr>
      <t>×</t>
    </r>
    <r>
      <rPr>
        <sz val="10"/>
        <rFont val="HGSｺﾞｼｯｸM"/>
        <family val="3"/>
        <charset val="128"/>
      </rPr>
      <t>0.45ｍ</t>
    </r>
    <phoneticPr fontId="9"/>
  </si>
  <si>
    <r>
      <t>0.05ｍ</t>
    </r>
    <r>
      <rPr>
        <sz val="10"/>
        <rFont val="Calibri"/>
        <family val="3"/>
      </rPr>
      <t>×</t>
    </r>
    <r>
      <rPr>
        <sz val="10"/>
        <rFont val="HGSｺﾞｼｯｸM"/>
        <family val="3"/>
        <charset val="128"/>
      </rPr>
      <t>0.3ｍ、0.03ｍ</t>
    </r>
    <r>
      <rPr>
        <sz val="10"/>
        <rFont val="Calibri"/>
        <family val="3"/>
      </rPr>
      <t>×</t>
    </r>
    <r>
      <rPr>
        <sz val="10"/>
        <rFont val="HGSｺﾞｼｯｸM"/>
        <family val="3"/>
        <charset val="128"/>
      </rPr>
      <t>0.1ｍ</t>
    </r>
    <phoneticPr fontId="9"/>
  </si>
  <si>
    <r>
      <t>0.2ｍ</t>
    </r>
    <r>
      <rPr>
        <sz val="10"/>
        <rFont val="Calibri"/>
        <family val="3"/>
      </rPr>
      <t>×</t>
    </r>
    <r>
      <rPr>
        <sz val="10"/>
        <rFont val="HGSｺﾞｼｯｸM"/>
        <family val="3"/>
        <charset val="128"/>
      </rPr>
      <t>0.5m、0.1ｍ</t>
    </r>
    <r>
      <rPr>
        <sz val="10"/>
        <rFont val="Calibri"/>
        <family val="3"/>
      </rPr>
      <t>×</t>
    </r>
    <r>
      <rPr>
        <sz val="10"/>
        <rFont val="HGSｺﾞｼｯｸM"/>
        <family val="3"/>
        <charset val="128"/>
      </rPr>
      <t>0.2</t>
    </r>
    <r>
      <rPr>
        <sz val="10"/>
        <rFont val="Calibri"/>
        <family val="3"/>
      </rPr>
      <t>m</t>
    </r>
    <phoneticPr fontId="9"/>
  </si>
  <si>
    <r>
      <t>0.1ｍ</t>
    </r>
    <r>
      <rPr>
        <sz val="10"/>
        <rFont val="Calibri"/>
        <family val="3"/>
      </rPr>
      <t>×</t>
    </r>
    <r>
      <rPr>
        <sz val="10"/>
        <rFont val="HGSｺﾞｼｯｸM"/>
        <family val="3"/>
        <charset val="128"/>
      </rPr>
      <t>0.1m</t>
    </r>
    <phoneticPr fontId="9"/>
  </si>
  <si>
    <r>
      <t>005ｍ</t>
    </r>
    <r>
      <rPr>
        <sz val="10"/>
        <rFont val="Calibri"/>
        <family val="3"/>
      </rPr>
      <t>×</t>
    </r>
    <r>
      <rPr>
        <sz val="10"/>
        <rFont val="HGSｺﾞｼｯｸM"/>
        <family val="3"/>
        <charset val="128"/>
      </rPr>
      <t>0.15ｍ</t>
    </r>
    <phoneticPr fontId="9"/>
  </si>
  <si>
    <t>S057</t>
    <phoneticPr fontId="9"/>
  </si>
  <si>
    <r>
      <t>0.05ｍ</t>
    </r>
    <r>
      <rPr>
        <sz val="10"/>
        <rFont val="Calibri"/>
        <family val="3"/>
      </rPr>
      <t>×</t>
    </r>
    <r>
      <rPr>
        <sz val="10"/>
        <rFont val="HGSｺﾞｼｯｸM"/>
        <family val="3"/>
        <charset val="128"/>
      </rPr>
      <t>0.35ｍ、0.05ｍ</t>
    </r>
    <r>
      <rPr>
        <sz val="10"/>
        <rFont val="Calibri"/>
        <family val="3"/>
      </rPr>
      <t>×</t>
    </r>
    <r>
      <rPr>
        <sz val="10"/>
        <rFont val="HGSｺﾞｼｯｸM"/>
        <family val="3"/>
        <charset val="128"/>
      </rPr>
      <t>0.4ｍ</t>
    </r>
    <phoneticPr fontId="9"/>
  </si>
  <si>
    <r>
      <t>0.05ｍ</t>
    </r>
    <r>
      <rPr>
        <sz val="10"/>
        <rFont val="Calibri"/>
        <family val="3"/>
      </rPr>
      <t>×</t>
    </r>
    <r>
      <rPr>
        <sz val="10"/>
        <rFont val="HGSｺﾞｼｯｸM"/>
        <family val="3"/>
        <charset val="128"/>
      </rPr>
      <t>0.35ｍ</t>
    </r>
    <r>
      <rPr>
        <sz val="10"/>
        <rFont val="Calibri"/>
        <family val="3"/>
      </rPr>
      <t>×</t>
    </r>
    <r>
      <rPr>
        <sz val="10"/>
        <rFont val="HGSｺﾞｼｯｸM"/>
        <family val="3"/>
        <charset val="128"/>
      </rPr>
      <t>3</t>
    </r>
    <phoneticPr fontId="9"/>
  </si>
  <si>
    <r>
      <t>0.2ｍ</t>
    </r>
    <r>
      <rPr>
        <sz val="10"/>
        <rFont val="Calibri"/>
        <family val="3"/>
      </rPr>
      <t>×</t>
    </r>
    <r>
      <rPr>
        <sz val="10"/>
        <rFont val="HGSｺﾞｼｯｸM"/>
        <family val="3"/>
        <charset val="128"/>
      </rPr>
      <t>0.05ｍ</t>
    </r>
    <phoneticPr fontId="9"/>
  </si>
  <si>
    <r>
      <t>0.3ｍ</t>
    </r>
    <r>
      <rPr>
        <sz val="10"/>
        <rFont val="Calibri"/>
        <family val="3"/>
      </rPr>
      <t>×</t>
    </r>
    <r>
      <rPr>
        <sz val="10"/>
        <rFont val="HGSｺﾞｼｯｸM"/>
        <family val="3"/>
        <charset val="128"/>
      </rPr>
      <t>0.5ｍ</t>
    </r>
    <phoneticPr fontId="9"/>
  </si>
  <si>
    <r>
      <t>0.1ｍ</t>
    </r>
    <r>
      <rPr>
        <sz val="10"/>
        <rFont val="Calibri"/>
        <family val="3"/>
      </rPr>
      <t>×</t>
    </r>
    <r>
      <rPr>
        <sz val="10"/>
        <rFont val="HGSｺﾞｼｯｸM"/>
        <family val="3"/>
        <charset val="128"/>
      </rPr>
      <t>0.2ｍ</t>
    </r>
    <phoneticPr fontId="9"/>
  </si>
  <si>
    <t>進行性あり</t>
    <phoneticPr fontId="9"/>
  </si>
  <si>
    <t>－</t>
    <phoneticPr fontId="9"/>
  </si>
  <si>
    <r>
      <t>0.05ｍ</t>
    </r>
    <r>
      <rPr>
        <sz val="10"/>
        <rFont val="Calibri"/>
        <family val="3"/>
      </rPr>
      <t>×</t>
    </r>
    <r>
      <rPr>
        <sz val="10"/>
        <rFont val="HGSｺﾞｼｯｸM"/>
        <family val="3"/>
        <charset val="128"/>
      </rPr>
      <t>0.1m</t>
    </r>
    <phoneticPr fontId="9"/>
  </si>
  <si>
    <r>
      <t>0.05ｍ</t>
    </r>
    <r>
      <rPr>
        <sz val="10"/>
        <rFont val="Calibri"/>
        <family val="3"/>
      </rPr>
      <t>×</t>
    </r>
    <r>
      <rPr>
        <sz val="10"/>
        <rFont val="HGSｺﾞｼｯｸM"/>
        <family val="3"/>
        <charset val="128"/>
      </rPr>
      <t>0.35ｍ、0.05ｍ</t>
    </r>
    <r>
      <rPr>
        <sz val="10"/>
        <rFont val="Calibri"/>
        <family val="3"/>
      </rPr>
      <t>×</t>
    </r>
    <r>
      <rPr>
        <sz val="10"/>
        <rFont val="HGSｺﾞｼｯｸM"/>
        <family val="3"/>
        <charset val="128"/>
      </rPr>
      <t>0.4ｍ</t>
    </r>
    <phoneticPr fontId="9"/>
  </si>
  <si>
    <r>
      <t>0.05ｍ</t>
    </r>
    <r>
      <rPr>
        <sz val="10"/>
        <rFont val="Calibri"/>
        <family val="3"/>
      </rPr>
      <t>×</t>
    </r>
    <r>
      <rPr>
        <sz val="10"/>
        <rFont val="HGSｺﾞｼｯｸM"/>
        <family val="3"/>
        <charset val="128"/>
      </rPr>
      <t>0.35ｍ、0.03ｍ</t>
    </r>
    <r>
      <rPr>
        <sz val="10"/>
        <rFont val="Calibri"/>
        <family val="3"/>
      </rPr>
      <t>×</t>
    </r>
    <r>
      <rPr>
        <sz val="10"/>
        <rFont val="HGSｺﾞｼｯｸM"/>
        <family val="3"/>
        <charset val="128"/>
      </rPr>
      <t>0.35ｍ、0.05ｍ</t>
    </r>
    <r>
      <rPr>
        <sz val="10"/>
        <rFont val="Calibri"/>
        <family val="3"/>
      </rPr>
      <t>×</t>
    </r>
    <r>
      <rPr>
        <sz val="10"/>
        <rFont val="HGSｺﾞｼｯｸM"/>
        <family val="3"/>
        <charset val="128"/>
      </rPr>
      <t>0.45ｍ</t>
    </r>
    <phoneticPr fontId="9"/>
  </si>
  <si>
    <r>
      <t>0.2ｍ</t>
    </r>
    <r>
      <rPr>
        <sz val="10"/>
        <rFont val="Calibri"/>
        <family val="3"/>
      </rPr>
      <t>×</t>
    </r>
    <r>
      <rPr>
        <sz val="10"/>
        <rFont val="HGSｺﾞｼｯｸM"/>
        <family val="3"/>
        <charset val="128"/>
      </rPr>
      <t>0.1ｍ、0.15ｍ</t>
    </r>
    <r>
      <rPr>
        <sz val="10"/>
        <rFont val="Calibri"/>
        <family val="3"/>
      </rPr>
      <t>×</t>
    </r>
    <r>
      <rPr>
        <sz val="10"/>
        <rFont val="HGSｺﾞｼｯｸM"/>
        <family val="3"/>
        <charset val="128"/>
      </rPr>
      <t>0.05ｍ</t>
    </r>
    <phoneticPr fontId="9"/>
  </si>
  <si>
    <r>
      <t>0.1ｍ</t>
    </r>
    <r>
      <rPr>
        <sz val="10"/>
        <rFont val="Calibri"/>
        <family val="3"/>
      </rPr>
      <t>×</t>
    </r>
    <r>
      <rPr>
        <sz val="10"/>
        <rFont val="HGSｺﾞｼｯｸM"/>
        <family val="3"/>
        <charset val="128"/>
      </rPr>
      <t>0.5m</t>
    </r>
    <phoneticPr fontId="9"/>
  </si>
  <si>
    <r>
      <t>0.1ｍ</t>
    </r>
    <r>
      <rPr>
        <sz val="10"/>
        <rFont val="Calibri"/>
        <family val="3"/>
      </rPr>
      <t>×</t>
    </r>
    <r>
      <rPr>
        <sz val="10"/>
        <rFont val="HGSｺﾞｼｯｸM"/>
        <family val="3"/>
        <charset val="128"/>
      </rPr>
      <t>0.2m</t>
    </r>
    <phoneticPr fontId="9"/>
  </si>
  <si>
    <r>
      <t>0.05ｍ</t>
    </r>
    <r>
      <rPr>
        <sz val="10"/>
        <rFont val="Calibri"/>
        <family val="3"/>
      </rPr>
      <t>×</t>
    </r>
    <r>
      <rPr>
        <sz val="10"/>
        <rFont val="HGSｺﾞｼｯｸM"/>
        <family val="3"/>
        <charset val="128"/>
      </rPr>
      <t>0.35ｍ</t>
    </r>
    <phoneticPr fontId="9"/>
  </si>
  <si>
    <r>
      <t>0.25ｍ</t>
    </r>
    <r>
      <rPr>
        <sz val="10"/>
        <rFont val="Calibri"/>
        <family val="3"/>
      </rPr>
      <t>×</t>
    </r>
    <r>
      <rPr>
        <sz val="10"/>
        <rFont val="HGSｺﾞｼｯｸM"/>
        <family val="3"/>
        <charset val="128"/>
      </rPr>
      <t>0.07ｍ</t>
    </r>
    <phoneticPr fontId="9"/>
  </si>
  <si>
    <r>
      <t>0.1ｍ</t>
    </r>
    <r>
      <rPr>
        <sz val="10"/>
        <rFont val="Calibri"/>
        <family val="3"/>
      </rPr>
      <t>×</t>
    </r>
    <r>
      <rPr>
        <sz val="10"/>
        <rFont val="HGSｺﾞｼｯｸM"/>
        <family val="3"/>
        <charset val="128"/>
      </rPr>
      <t>0.3m、0.1ｍ</t>
    </r>
    <r>
      <rPr>
        <sz val="10"/>
        <rFont val="Calibri"/>
        <family val="3"/>
      </rPr>
      <t>×</t>
    </r>
    <r>
      <rPr>
        <sz val="10"/>
        <rFont val="HGSｺﾞｼｯｸM"/>
        <family val="3"/>
        <charset val="128"/>
      </rPr>
      <t>0.4</t>
    </r>
    <r>
      <rPr>
        <sz val="10"/>
        <rFont val="Calibri"/>
        <family val="3"/>
      </rPr>
      <t>m</t>
    </r>
    <phoneticPr fontId="9"/>
  </si>
  <si>
    <r>
      <t>0.1ｍ</t>
    </r>
    <r>
      <rPr>
        <sz val="10"/>
        <rFont val="Calibri"/>
        <family val="3"/>
      </rPr>
      <t>×</t>
    </r>
    <r>
      <rPr>
        <sz val="10"/>
        <rFont val="HGSｺﾞｼｯｸM"/>
        <family val="3"/>
        <charset val="128"/>
      </rPr>
      <t>0.6m</t>
    </r>
    <phoneticPr fontId="9"/>
  </si>
  <si>
    <r>
      <t>0.07ｍ</t>
    </r>
    <r>
      <rPr>
        <sz val="10"/>
        <rFont val="Calibri"/>
        <family val="3"/>
      </rPr>
      <t>×</t>
    </r>
    <r>
      <rPr>
        <sz val="10"/>
        <rFont val="HGSｺﾞｼｯｸM"/>
        <family val="3"/>
        <charset val="128"/>
      </rPr>
      <t>0.15ｍ</t>
    </r>
    <phoneticPr fontId="9"/>
  </si>
  <si>
    <r>
      <t>0.03ｍ</t>
    </r>
    <r>
      <rPr>
        <sz val="10"/>
        <rFont val="Calibri"/>
        <family val="3"/>
      </rPr>
      <t>×</t>
    </r>
    <r>
      <rPr>
        <sz val="10"/>
        <rFont val="HGSｺﾞｼｯｸM"/>
        <family val="3"/>
        <charset val="128"/>
      </rPr>
      <t>0.15ｍ、0.07ｍ</t>
    </r>
    <r>
      <rPr>
        <sz val="10"/>
        <rFont val="Calibri"/>
        <family val="3"/>
      </rPr>
      <t>×</t>
    </r>
    <r>
      <rPr>
        <sz val="10"/>
        <rFont val="HGSｺﾞｼｯｸM"/>
        <family val="3"/>
        <charset val="128"/>
      </rPr>
      <t>0.1ｍ</t>
    </r>
    <phoneticPr fontId="9"/>
  </si>
  <si>
    <r>
      <t>0.1ｍ</t>
    </r>
    <r>
      <rPr>
        <sz val="10"/>
        <rFont val="Calibri"/>
        <family val="3"/>
      </rPr>
      <t>×</t>
    </r>
    <r>
      <rPr>
        <sz val="10"/>
        <rFont val="HGSｺﾞｼｯｸM"/>
        <family val="3"/>
        <charset val="128"/>
      </rPr>
      <t>0.1m</t>
    </r>
    <phoneticPr fontId="9"/>
  </si>
  <si>
    <r>
      <t>0.05ｍ</t>
    </r>
    <r>
      <rPr>
        <sz val="10"/>
        <rFont val="Calibri"/>
        <family val="3"/>
      </rPr>
      <t>×</t>
    </r>
    <r>
      <rPr>
        <sz val="10"/>
        <rFont val="HGSｺﾞｼｯｸM"/>
        <family val="3"/>
        <charset val="128"/>
      </rPr>
      <t>0.4ｍ、0.05ｍ</t>
    </r>
    <r>
      <rPr>
        <sz val="10"/>
        <rFont val="Calibri"/>
        <family val="3"/>
      </rPr>
      <t>×</t>
    </r>
    <r>
      <rPr>
        <sz val="10"/>
        <rFont val="HGSｺﾞｼｯｸM"/>
        <family val="3"/>
        <charset val="128"/>
      </rPr>
      <t>0.3ｍ</t>
    </r>
    <phoneticPr fontId="9"/>
  </si>
  <si>
    <r>
      <t>0.1ｍ</t>
    </r>
    <r>
      <rPr>
        <sz val="10"/>
        <rFont val="Calibri"/>
        <family val="3"/>
      </rPr>
      <t>×</t>
    </r>
    <r>
      <rPr>
        <sz val="10"/>
        <rFont val="HGSｺﾞｼｯｸM"/>
        <family val="3"/>
        <charset val="128"/>
      </rPr>
      <t>0.3m、0.05ｍ</t>
    </r>
    <r>
      <rPr>
        <sz val="10"/>
        <rFont val="Calibri"/>
        <family val="3"/>
      </rPr>
      <t>×</t>
    </r>
    <r>
      <rPr>
        <sz val="10"/>
        <rFont val="HGSｺﾞｼｯｸM"/>
        <family val="3"/>
        <charset val="128"/>
      </rPr>
      <t>0.2</t>
    </r>
    <r>
      <rPr>
        <sz val="10"/>
        <rFont val="Calibri"/>
        <family val="3"/>
      </rPr>
      <t>m</t>
    </r>
    <phoneticPr fontId="9"/>
  </si>
  <si>
    <r>
      <t>1.2ｍ</t>
    </r>
    <r>
      <rPr>
        <sz val="10"/>
        <rFont val="Calibri"/>
        <family val="3"/>
      </rPr>
      <t>×</t>
    </r>
    <r>
      <rPr>
        <sz val="10"/>
        <rFont val="HGSｺﾞｼｯｸM"/>
        <family val="3"/>
        <charset val="128"/>
      </rPr>
      <t>0.3ｍ</t>
    </r>
    <phoneticPr fontId="9"/>
  </si>
  <si>
    <r>
      <t>0.05ｍ</t>
    </r>
    <r>
      <rPr>
        <sz val="10"/>
        <rFont val="Calibri"/>
        <family val="3"/>
      </rPr>
      <t>×</t>
    </r>
    <r>
      <rPr>
        <sz val="10"/>
        <rFont val="HGSｺﾞｼｯｸM"/>
        <family val="3"/>
        <charset val="128"/>
      </rPr>
      <t>0.4ｍ</t>
    </r>
    <phoneticPr fontId="9"/>
  </si>
  <si>
    <r>
      <t>2.4ｍ</t>
    </r>
    <r>
      <rPr>
        <sz val="10"/>
        <rFont val="Calibri"/>
        <family val="3"/>
      </rPr>
      <t>×</t>
    </r>
    <r>
      <rPr>
        <sz val="10"/>
        <rFont val="HGSｺﾞｼｯｸM"/>
        <family val="3"/>
        <charset val="128"/>
      </rPr>
      <t>0.4ｍ</t>
    </r>
    <phoneticPr fontId="9"/>
  </si>
  <si>
    <t>幅1.0㎜、長さ10.0m</t>
    <phoneticPr fontId="9"/>
  </si>
  <si>
    <r>
      <t>0.2ｍ</t>
    </r>
    <r>
      <rPr>
        <sz val="10"/>
        <rFont val="Calibri"/>
        <family val="3"/>
      </rPr>
      <t>×</t>
    </r>
    <r>
      <rPr>
        <sz val="10"/>
        <rFont val="HGSｺﾞｼｯｸM"/>
        <family val="3"/>
        <charset val="128"/>
      </rPr>
      <t>0.8ｍ</t>
    </r>
    <phoneticPr fontId="9"/>
  </si>
  <si>
    <r>
      <t>0.05ｍ</t>
    </r>
    <r>
      <rPr>
        <sz val="10"/>
        <rFont val="Calibri"/>
        <family val="3"/>
      </rPr>
      <t>×</t>
    </r>
    <r>
      <rPr>
        <sz val="10"/>
        <rFont val="HGSｺﾞｼｯｸM"/>
        <family val="3"/>
        <charset val="128"/>
      </rPr>
      <t>0.15ｍ、0.05ｍ</t>
    </r>
    <r>
      <rPr>
        <sz val="10"/>
        <rFont val="Calibri"/>
        <family val="3"/>
      </rPr>
      <t>×</t>
    </r>
    <r>
      <rPr>
        <sz val="10"/>
        <rFont val="HGSｺﾞｼｯｸM"/>
        <family val="3"/>
        <charset val="128"/>
      </rPr>
      <t>0.4ｍ</t>
    </r>
    <phoneticPr fontId="9"/>
  </si>
  <si>
    <t>－</t>
    <phoneticPr fontId="9"/>
  </si>
  <si>
    <r>
      <t>0.2ｍ</t>
    </r>
    <r>
      <rPr>
        <sz val="10"/>
        <rFont val="Calibri"/>
        <family val="3"/>
      </rPr>
      <t>×</t>
    </r>
    <r>
      <rPr>
        <sz val="10"/>
        <rFont val="HGSｺﾞｼｯｸM"/>
        <family val="3"/>
        <charset val="128"/>
      </rPr>
      <t>0.2</t>
    </r>
    <r>
      <rPr>
        <sz val="10"/>
        <rFont val="Calibri"/>
        <family val="3"/>
      </rPr>
      <t>m</t>
    </r>
    <phoneticPr fontId="9"/>
  </si>
  <si>
    <r>
      <t>0.12ｍ</t>
    </r>
    <r>
      <rPr>
        <sz val="10"/>
        <rFont val="Calibri"/>
        <family val="3"/>
      </rPr>
      <t>×</t>
    </r>
    <r>
      <rPr>
        <sz val="10"/>
        <rFont val="HGSｺﾞｼｯｸM"/>
        <family val="3"/>
        <charset val="128"/>
      </rPr>
      <t>0.05ｍ</t>
    </r>
    <phoneticPr fontId="9"/>
  </si>
  <si>
    <t>新規確認</t>
    <phoneticPr fontId="9"/>
  </si>
  <si>
    <t>幅1.0㎜、長さ4.8m</t>
    <phoneticPr fontId="9"/>
  </si>
  <si>
    <r>
      <t>0.1ｍ</t>
    </r>
    <r>
      <rPr>
        <sz val="10"/>
        <rFont val="Calibri"/>
        <family val="3"/>
      </rPr>
      <t>×</t>
    </r>
    <r>
      <rPr>
        <sz val="10"/>
        <rFont val="HGSｺﾞｼｯｸM"/>
        <family val="3"/>
        <charset val="128"/>
      </rPr>
      <t>0.05ｍ</t>
    </r>
    <phoneticPr fontId="9"/>
  </si>
  <si>
    <r>
      <t>2.6ｍ</t>
    </r>
    <r>
      <rPr>
        <sz val="10"/>
        <rFont val="Calibri"/>
        <family val="3"/>
      </rPr>
      <t>×</t>
    </r>
    <r>
      <rPr>
        <sz val="10"/>
        <rFont val="HGSｺﾞｼｯｸM"/>
        <family val="3"/>
        <charset val="128"/>
      </rPr>
      <t>0.5ｍ</t>
    </r>
    <phoneticPr fontId="9"/>
  </si>
  <si>
    <r>
      <t>0.5ｍ</t>
    </r>
    <r>
      <rPr>
        <sz val="10"/>
        <rFont val="Calibri"/>
        <family val="3"/>
      </rPr>
      <t>×</t>
    </r>
    <r>
      <rPr>
        <sz val="10"/>
        <rFont val="HGSｺﾞｼｯｸM"/>
        <family val="3"/>
        <charset val="128"/>
      </rPr>
      <t>0.1m</t>
    </r>
    <phoneticPr fontId="9"/>
  </si>
  <si>
    <r>
      <t>1.4ｍ</t>
    </r>
    <r>
      <rPr>
        <sz val="10"/>
        <rFont val="Calibri"/>
        <family val="3"/>
      </rPr>
      <t>×</t>
    </r>
    <r>
      <rPr>
        <sz val="10"/>
        <rFont val="HGSｺﾞｼｯｸM"/>
        <family val="3"/>
        <charset val="128"/>
      </rPr>
      <t>0.3ｍ</t>
    </r>
    <phoneticPr fontId="9"/>
  </si>
  <si>
    <t>幅1.0㎜、長さ6.2ｍ</t>
    <phoneticPr fontId="9"/>
  </si>
  <si>
    <t>S070</t>
  </si>
  <si>
    <r>
      <t>0.3ｍ</t>
    </r>
    <r>
      <rPr>
        <sz val="10"/>
        <rFont val="Calibri"/>
        <family val="3"/>
      </rPr>
      <t>×</t>
    </r>
    <r>
      <rPr>
        <sz val="10"/>
        <rFont val="HGSｺﾞｼｯｸM"/>
        <family val="3"/>
        <charset val="128"/>
      </rPr>
      <t>0.2m</t>
    </r>
    <phoneticPr fontId="9"/>
  </si>
  <si>
    <r>
      <t>0.3ｍ</t>
    </r>
    <r>
      <rPr>
        <sz val="10"/>
        <rFont val="Calibri"/>
        <family val="3"/>
      </rPr>
      <t>×</t>
    </r>
    <r>
      <rPr>
        <sz val="10"/>
        <rFont val="HGSｺﾞｼｯｸM"/>
        <family val="3"/>
        <charset val="128"/>
      </rPr>
      <t>0.1m</t>
    </r>
    <phoneticPr fontId="9"/>
  </si>
  <si>
    <r>
      <t>0.1ｍ</t>
    </r>
    <r>
      <rPr>
        <sz val="10"/>
        <rFont val="Calibri"/>
        <family val="3"/>
      </rPr>
      <t>×</t>
    </r>
    <r>
      <rPr>
        <sz val="10"/>
        <rFont val="HGSｺﾞｼｯｸM"/>
        <family val="3"/>
        <charset val="128"/>
      </rPr>
      <t>0.3m、0.1ｍ</t>
    </r>
    <r>
      <rPr>
        <sz val="10"/>
        <rFont val="Calibri"/>
        <family val="3"/>
      </rPr>
      <t>×</t>
    </r>
    <r>
      <rPr>
        <sz val="10"/>
        <rFont val="HGSｺﾞｼｯｸM"/>
        <family val="3"/>
        <charset val="128"/>
      </rPr>
      <t>0.2</t>
    </r>
    <r>
      <rPr>
        <sz val="10"/>
        <rFont val="Calibri"/>
        <family val="3"/>
      </rPr>
      <t>m</t>
    </r>
    <phoneticPr fontId="9"/>
  </si>
  <si>
    <r>
      <t>2.4ｍ</t>
    </r>
    <r>
      <rPr>
        <sz val="10"/>
        <rFont val="Calibri"/>
        <family val="3"/>
      </rPr>
      <t>×</t>
    </r>
    <r>
      <rPr>
        <sz val="10"/>
        <rFont val="HGSｺﾞｼｯｸM"/>
        <family val="3"/>
        <charset val="128"/>
      </rPr>
      <t>0.3ｍ</t>
    </r>
    <phoneticPr fontId="9"/>
  </si>
  <si>
    <r>
      <t>2.0ｍ</t>
    </r>
    <r>
      <rPr>
        <sz val="10"/>
        <rFont val="Calibri"/>
        <family val="3"/>
      </rPr>
      <t>×</t>
    </r>
    <r>
      <rPr>
        <sz val="10"/>
        <rFont val="HGSｺﾞｼｯｸM"/>
        <family val="3"/>
        <charset val="128"/>
      </rPr>
      <t>0.15ｍ</t>
    </r>
    <phoneticPr fontId="9"/>
  </si>
  <si>
    <r>
      <t>0.03ｍ</t>
    </r>
    <r>
      <rPr>
        <sz val="10"/>
        <rFont val="Calibri"/>
        <family val="3"/>
      </rPr>
      <t>×</t>
    </r>
    <r>
      <rPr>
        <sz val="10"/>
        <rFont val="HGSｺﾞｼｯｸM"/>
        <family val="3"/>
        <charset val="128"/>
      </rPr>
      <t>0.15ｍ</t>
    </r>
    <phoneticPr fontId="9"/>
  </si>
  <si>
    <r>
      <t>0.05ｍ</t>
    </r>
    <r>
      <rPr>
        <sz val="10"/>
        <rFont val="Calibri"/>
        <family val="3"/>
      </rPr>
      <t>×</t>
    </r>
    <r>
      <rPr>
        <sz val="10"/>
        <rFont val="HGSｺﾞｼｯｸM"/>
        <family val="3"/>
        <charset val="128"/>
      </rPr>
      <t>0.3ｍ0.05ｍ</t>
    </r>
    <r>
      <rPr>
        <sz val="10"/>
        <rFont val="Calibri"/>
        <family val="3"/>
      </rPr>
      <t>×</t>
    </r>
    <r>
      <rPr>
        <sz val="10"/>
        <rFont val="HGSｺﾞｼｯｸM"/>
        <family val="3"/>
        <charset val="128"/>
      </rPr>
      <t>0.15ｍ、</t>
    </r>
    <phoneticPr fontId="9"/>
  </si>
  <si>
    <r>
      <t>0.03ｍ</t>
    </r>
    <r>
      <rPr>
        <sz val="10"/>
        <rFont val="Calibri"/>
        <family val="3"/>
      </rPr>
      <t>×</t>
    </r>
    <r>
      <rPr>
        <sz val="10"/>
        <rFont val="HGSｺﾞｼｯｸM"/>
        <family val="3"/>
        <charset val="128"/>
      </rPr>
      <t>0.1ｍ</t>
    </r>
    <phoneticPr fontId="9"/>
  </si>
  <si>
    <r>
      <t>0.2ｍ</t>
    </r>
    <r>
      <rPr>
        <sz val="10"/>
        <rFont val="Calibri"/>
        <family val="3"/>
      </rPr>
      <t>×</t>
    </r>
    <r>
      <rPr>
        <sz val="10"/>
        <rFont val="HGSｺﾞｼｯｸM"/>
        <family val="3"/>
        <charset val="128"/>
      </rPr>
      <t>0.6m</t>
    </r>
    <phoneticPr fontId="9"/>
  </si>
  <si>
    <r>
      <t>0.05ｍ</t>
    </r>
    <r>
      <rPr>
        <sz val="10"/>
        <rFont val="Calibri"/>
        <family val="3"/>
      </rPr>
      <t>×</t>
    </r>
    <r>
      <rPr>
        <sz val="10"/>
        <rFont val="HGSｺﾞｼｯｸM"/>
        <family val="3"/>
        <charset val="128"/>
      </rPr>
      <t>0.25ｍ、0.05ｍ</t>
    </r>
    <r>
      <rPr>
        <sz val="10"/>
        <rFont val="Calibri"/>
        <family val="3"/>
      </rPr>
      <t>×</t>
    </r>
    <r>
      <rPr>
        <sz val="10"/>
        <rFont val="HGSｺﾞｼｯｸM"/>
        <family val="3"/>
        <charset val="128"/>
      </rPr>
      <t>0.15ｍ、</t>
    </r>
    <phoneticPr fontId="9"/>
  </si>
  <si>
    <r>
      <t>0.05ｍ</t>
    </r>
    <r>
      <rPr>
        <sz val="10"/>
        <rFont val="Calibri"/>
        <family val="3"/>
      </rPr>
      <t>×</t>
    </r>
    <r>
      <rPr>
        <sz val="10"/>
        <rFont val="HGSｺﾞｼｯｸM"/>
        <family val="3"/>
        <charset val="128"/>
      </rPr>
      <t>0.3m</t>
    </r>
    <phoneticPr fontId="9"/>
  </si>
  <si>
    <r>
      <t>0.07ｍ</t>
    </r>
    <r>
      <rPr>
        <sz val="10"/>
        <rFont val="Calibri"/>
        <family val="3"/>
      </rPr>
      <t>×</t>
    </r>
    <r>
      <rPr>
        <sz val="10"/>
        <rFont val="HGSｺﾞｼｯｸM"/>
        <family val="3"/>
        <charset val="128"/>
      </rPr>
      <t>0.25ｍ</t>
    </r>
    <phoneticPr fontId="9"/>
  </si>
  <si>
    <r>
      <t>0.05ｍ</t>
    </r>
    <r>
      <rPr>
        <sz val="10"/>
        <rFont val="Calibri"/>
        <family val="3"/>
      </rPr>
      <t>×</t>
    </r>
    <r>
      <rPr>
        <sz val="10"/>
        <rFont val="HGSｺﾞｼｯｸM"/>
        <family val="3"/>
        <charset val="128"/>
      </rPr>
      <t>0.05m、0.03ｍ</t>
    </r>
    <r>
      <rPr>
        <sz val="10"/>
        <rFont val="Calibri"/>
        <family val="3"/>
      </rPr>
      <t>×</t>
    </r>
    <r>
      <rPr>
        <sz val="10"/>
        <rFont val="HGSｺﾞｼｯｸM"/>
        <family val="3"/>
        <charset val="128"/>
      </rPr>
      <t>0.03</t>
    </r>
    <r>
      <rPr>
        <sz val="10"/>
        <rFont val="Calibri"/>
        <family val="3"/>
      </rPr>
      <t>m×</t>
    </r>
    <r>
      <rPr>
        <sz val="10"/>
        <rFont val="HGSｺﾞｼｯｸM"/>
        <family val="3"/>
        <charset val="128"/>
      </rPr>
      <t>2</t>
    </r>
    <phoneticPr fontId="9"/>
  </si>
  <si>
    <r>
      <t>0.03ｍ</t>
    </r>
    <r>
      <rPr>
        <sz val="10"/>
        <rFont val="Calibri"/>
        <family val="3"/>
      </rPr>
      <t>×</t>
    </r>
    <r>
      <rPr>
        <sz val="10"/>
        <rFont val="HGSｺﾞｼｯｸM"/>
        <family val="3"/>
        <charset val="128"/>
      </rPr>
      <t>0.03m</t>
    </r>
    <phoneticPr fontId="9"/>
  </si>
  <si>
    <r>
      <t>1.3ｍ</t>
    </r>
    <r>
      <rPr>
        <sz val="10"/>
        <rFont val="Calibri"/>
        <family val="3"/>
      </rPr>
      <t>×</t>
    </r>
    <r>
      <rPr>
        <sz val="10"/>
        <rFont val="HGSｺﾞｼｯｸM"/>
        <family val="3"/>
        <charset val="128"/>
      </rPr>
      <t>0.15ｍ</t>
    </r>
    <phoneticPr fontId="9"/>
  </si>
  <si>
    <r>
      <t>1.2ｍ</t>
    </r>
    <r>
      <rPr>
        <sz val="10"/>
        <rFont val="Calibri"/>
        <family val="3"/>
      </rPr>
      <t>×</t>
    </r>
    <r>
      <rPr>
        <sz val="10"/>
        <rFont val="HGSｺﾞｼｯｸM"/>
        <family val="3"/>
        <charset val="128"/>
      </rPr>
      <t>0.1ｍ</t>
    </r>
    <phoneticPr fontId="9"/>
  </si>
  <si>
    <r>
      <t>1.0ｍ</t>
    </r>
    <r>
      <rPr>
        <sz val="10"/>
        <rFont val="Calibri"/>
        <family val="3"/>
      </rPr>
      <t>×</t>
    </r>
    <r>
      <rPr>
        <sz val="10"/>
        <rFont val="HGSｺﾞｼｯｸM"/>
        <family val="3"/>
        <charset val="128"/>
      </rPr>
      <t>0.1ｍ</t>
    </r>
    <phoneticPr fontId="9"/>
  </si>
  <si>
    <r>
      <t>0.05ｍ</t>
    </r>
    <r>
      <rPr>
        <sz val="10"/>
        <rFont val="Calibri"/>
        <family val="3"/>
      </rPr>
      <t>×</t>
    </r>
    <r>
      <rPr>
        <sz val="10"/>
        <rFont val="HGSｺﾞｼｯｸM"/>
        <family val="3"/>
        <charset val="128"/>
      </rPr>
      <t>0.2ｍ、0.05ｍ</t>
    </r>
    <r>
      <rPr>
        <sz val="10"/>
        <rFont val="Calibri"/>
        <family val="3"/>
      </rPr>
      <t>×</t>
    </r>
    <r>
      <rPr>
        <sz val="10"/>
        <rFont val="HGSｺﾞｼｯｸM"/>
        <family val="3"/>
        <charset val="128"/>
      </rPr>
      <t>0.3ｍ</t>
    </r>
    <phoneticPr fontId="9"/>
  </si>
  <si>
    <r>
      <t>1.2ｍ</t>
    </r>
    <r>
      <rPr>
        <sz val="10"/>
        <rFont val="Calibri"/>
        <family val="3"/>
      </rPr>
      <t>×</t>
    </r>
    <r>
      <rPr>
        <sz val="10"/>
        <rFont val="HGSｺﾞｼｯｸM"/>
        <family val="3"/>
        <charset val="128"/>
      </rPr>
      <t>1.2ｍ</t>
    </r>
    <phoneticPr fontId="9"/>
  </si>
  <si>
    <r>
      <t>0.03ｍ</t>
    </r>
    <r>
      <rPr>
        <sz val="10"/>
        <rFont val="Calibri"/>
        <family val="3"/>
      </rPr>
      <t>×</t>
    </r>
    <r>
      <rPr>
        <sz val="10"/>
        <rFont val="HGSｺﾞｼｯｸM"/>
        <family val="3"/>
        <charset val="128"/>
      </rPr>
      <t>0.2m</t>
    </r>
    <phoneticPr fontId="9"/>
  </si>
  <si>
    <r>
      <t>0.2ｍ</t>
    </r>
    <r>
      <rPr>
        <sz val="10"/>
        <rFont val="Calibri"/>
        <family val="3"/>
      </rPr>
      <t>×</t>
    </r>
    <r>
      <rPr>
        <sz val="10"/>
        <rFont val="HGSｺﾞｼｯｸM"/>
        <family val="3"/>
        <charset val="128"/>
      </rPr>
      <t>1.0ｍ、0.1ｍ</t>
    </r>
    <r>
      <rPr>
        <sz val="10"/>
        <rFont val="Calibri"/>
        <family val="3"/>
      </rPr>
      <t>×</t>
    </r>
    <r>
      <rPr>
        <sz val="10"/>
        <rFont val="HGSｺﾞｼｯｸM"/>
        <family val="3"/>
        <charset val="128"/>
      </rPr>
      <t>1.2ｍ</t>
    </r>
    <phoneticPr fontId="9"/>
  </si>
  <si>
    <r>
      <t>0.2ｍ</t>
    </r>
    <r>
      <rPr>
        <sz val="10"/>
        <rFont val="Calibri"/>
        <family val="3"/>
      </rPr>
      <t>×</t>
    </r>
    <r>
      <rPr>
        <sz val="10"/>
        <rFont val="HGSｺﾞｼｯｸM"/>
        <family val="3"/>
        <charset val="128"/>
      </rPr>
      <t>0.2m、0.1ｍ</t>
    </r>
    <r>
      <rPr>
        <sz val="10"/>
        <rFont val="Calibri"/>
        <family val="3"/>
      </rPr>
      <t>×</t>
    </r>
    <r>
      <rPr>
        <sz val="10"/>
        <rFont val="HGSｺﾞｼｯｸM"/>
        <family val="3"/>
        <charset val="128"/>
      </rPr>
      <t>0.5</t>
    </r>
    <r>
      <rPr>
        <sz val="10"/>
        <rFont val="Calibri"/>
        <family val="3"/>
      </rPr>
      <t>m</t>
    </r>
    <phoneticPr fontId="9"/>
  </si>
  <si>
    <r>
      <t>0.15ｍ</t>
    </r>
    <r>
      <rPr>
        <sz val="10"/>
        <rFont val="Calibri"/>
        <family val="3"/>
      </rPr>
      <t>×</t>
    </r>
    <r>
      <rPr>
        <sz val="10"/>
        <rFont val="HGSｺﾞｼｯｸM"/>
        <family val="3"/>
        <charset val="128"/>
      </rPr>
      <t>0.1m</t>
    </r>
    <phoneticPr fontId="9"/>
  </si>
  <si>
    <r>
      <t>0.05ｍ</t>
    </r>
    <r>
      <rPr>
        <sz val="10"/>
        <rFont val="Calibri"/>
        <family val="3"/>
      </rPr>
      <t>×</t>
    </r>
    <r>
      <rPr>
        <sz val="10"/>
        <rFont val="HGSｺﾞｼｯｸM"/>
        <family val="3"/>
        <charset val="128"/>
      </rPr>
      <t>0.5m</t>
    </r>
    <phoneticPr fontId="9"/>
  </si>
  <si>
    <r>
      <t>0.05ｍ</t>
    </r>
    <r>
      <rPr>
        <sz val="10"/>
        <rFont val="Calibri"/>
        <family val="3"/>
      </rPr>
      <t>×</t>
    </r>
    <r>
      <rPr>
        <sz val="10"/>
        <rFont val="HGSｺﾞｼｯｸM"/>
        <family val="3"/>
        <charset val="128"/>
      </rPr>
      <t>0.25m、0.05ｍ</t>
    </r>
    <r>
      <rPr>
        <sz val="10"/>
        <rFont val="Calibri"/>
        <family val="3"/>
      </rPr>
      <t>×</t>
    </r>
    <r>
      <rPr>
        <sz val="10"/>
        <rFont val="HGSｺﾞｼｯｸM"/>
        <family val="3"/>
        <charset val="128"/>
      </rPr>
      <t>0.3</t>
    </r>
    <r>
      <rPr>
        <sz val="10"/>
        <rFont val="Calibri"/>
        <family val="3"/>
      </rPr>
      <t>m</t>
    </r>
    <phoneticPr fontId="9"/>
  </si>
  <si>
    <t>3.6ｍ×1.5ｍ</t>
    <phoneticPr fontId="9"/>
  </si>
  <si>
    <r>
      <t>0.1ｍ</t>
    </r>
    <r>
      <rPr>
        <sz val="10"/>
        <rFont val="Calibri"/>
        <family val="3"/>
      </rPr>
      <t>×</t>
    </r>
    <r>
      <rPr>
        <sz val="10"/>
        <rFont val="HGSｺﾞｼｯｸM"/>
        <family val="3"/>
        <charset val="128"/>
      </rPr>
      <t>0.3</t>
    </r>
    <r>
      <rPr>
        <sz val="10"/>
        <rFont val="Calibri"/>
        <family val="3"/>
      </rPr>
      <t>m</t>
    </r>
    <phoneticPr fontId="9"/>
  </si>
  <si>
    <r>
      <t>1.2ｍ</t>
    </r>
    <r>
      <rPr>
        <sz val="10"/>
        <rFont val="Calibri"/>
        <family val="3"/>
      </rPr>
      <t>×</t>
    </r>
    <r>
      <rPr>
        <sz val="10"/>
        <rFont val="HGSｺﾞｼｯｸM"/>
        <family val="3"/>
        <charset val="128"/>
      </rPr>
      <t>1.2</t>
    </r>
    <r>
      <rPr>
        <sz val="10"/>
        <rFont val="Calibri"/>
        <family val="3"/>
      </rPr>
      <t>m</t>
    </r>
    <phoneticPr fontId="9"/>
  </si>
  <si>
    <r>
      <t>0.5ｍ</t>
    </r>
    <r>
      <rPr>
        <sz val="10"/>
        <rFont val="Calibri"/>
        <family val="3"/>
      </rPr>
      <t>×</t>
    </r>
    <r>
      <rPr>
        <sz val="10"/>
        <rFont val="HGSｺﾞｼｯｸM"/>
        <family val="3"/>
        <charset val="128"/>
      </rPr>
      <t>0.45m</t>
    </r>
    <phoneticPr fontId="9"/>
  </si>
  <si>
    <r>
      <t>0.25ｍ</t>
    </r>
    <r>
      <rPr>
        <sz val="10"/>
        <rFont val="Calibri"/>
        <family val="3"/>
      </rPr>
      <t>×</t>
    </r>
    <r>
      <rPr>
        <sz val="10"/>
        <rFont val="HGSｺﾞｼｯｸM"/>
        <family val="3"/>
        <charset val="128"/>
      </rPr>
      <t>0.3</t>
    </r>
    <r>
      <rPr>
        <sz val="10"/>
        <rFont val="Calibri"/>
        <family val="3"/>
      </rPr>
      <t>m</t>
    </r>
    <phoneticPr fontId="9"/>
  </si>
  <si>
    <r>
      <t>0.3ｍ</t>
    </r>
    <r>
      <rPr>
        <sz val="10"/>
        <rFont val="Calibri"/>
        <family val="3"/>
      </rPr>
      <t>×</t>
    </r>
    <r>
      <rPr>
        <sz val="10"/>
        <rFont val="HGSｺﾞｼｯｸM"/>
        <family val="3"/>
        <charset val="128"/>
      </rPr>
      <t>0.08ｍ</t>
    </r>
    <phoneticPr fontId="9"/>
  </si>
  <si>
    <r>
      <t>0.05ｍ</t>
    </r>
    <r>
      <rPr>
        <sz val="10"/>
        <rFont val="Calibri"/>
        <family val="3"/>
      </rPr>
      <t>×</t>
    </r>
    <r>
      <rPr>
        <sz val="10"/>
        <rFont val="HGSｺﾞｼｯｸM"/>
        <family val="3"/>
        <charset val="128"/>
      </rPr>
      <t>0.8m</t>
    </r>
    <phoneticPr fontId="9"/>
  </si>
  <si>
    <r>
      <t>1.2ｍ</t>
    </r>
    <r>
      <rPr>
        <sz val="10"/>
        <rFont val="Calibri"/>
        <family val="3"/>
      </rPr>
      <t>×</t>
    </r>
    <r>
      <rPr>
        <sz val="10"/>
        <rFont val="HGSｺﾞｼｯｸM"/>
        <family val="3"/>
        <charset val="128"/>
      </rPr>
      <t>1.2m</t>
    </r>
    <phoneticPr fontId="9"/>
  </si>
  <si>
    <r>
      <t>0.05ｍ</t>
    </r>
    <r>
      <rPr>
        <sz val="10"/>
        <rFont val="Calibri"/>
        <family val="3"/>
      </rPr>
      <t>×</t>
    </r>
    <r>
      <rPr>
        <sz val="10"/>
        <rFont val="HGSｺﾞｼｯｸM"/>
        <family val="3"/>
        <charset val="128"/>
      </rPr>
      <t>0.4m、0.05ｍ</t>
    </r>
    <r>
      <rPr>
        <sz val="10"/>
        <rFont val="Calibri"/>
        <family val="3"/>
      </rPr>
      <t>×</t>
    </r>
    <r>
      <rPr>
        <sz val="10"/>
        <rFont val="HGSｺﾞｼｯｸM"/>
        <family val="3"/>
        <charset val="128"/>
      </rPr>
      <t>0.35</t>
    </r>
    <r>
      <rPr>
        <sz val="10"/>
        <rFont val="Calibri"/>
        <family val="3"/>
      </rPr>
      <t>m</t>
    </r>
    <phoneticPr fontId="9"/>
  </si>
  <si>
    <r>
      <t>0.1ｍ</t>
    </r>
    <r>
      <rPr>
        <sz val="10"/>
        <rFont val="Calibri"/>
        <family val="3"/>
      </rPr>
      <t>×</t>
    </r>
    <r>
      <rPr>
        <sz val="10"/>
        <rFont val="HGSｺﾞｼｯｸM"/>
        <family val="3"/>
        <charset val="128"/>
      </rPr>
      <t>0.1m</t>
    </r>
    <r>
      <rPr>
        <sz val="10"/>
        <rFont val="Calibri"/>
        <family val="3"/>
      </rPr>
      <t>×</t>
    </r>
    <r>
      <rPr>
        <sz val="10"/>
        <rFont val="HGSｺﾞｼｯｸM"/>
        <family val="3"/>
        <charset val="128"/>
      </rPr>
      <t>2、0.4ｍ</t>
    </r>
    <r>
      <rPr>
        <sz val="10"/>
        <rFont val="Calibri"/>
        <family val="3"/>
      </rPr>
      <t>×</t>
    </r>
    <r>
      <rPr>
        <sz val="10"/>
        <rFont val="HGSｺﾞｼｯｸM"/>
        <family val="3"/>
        <charset val="128"/>
      </rPr>
      <t>0.1</t>
    </r>
    <r>
      <rPr>
        <sz val="10"/>
        <rFont val="Calibri"/>
        <family val="3"/>
      </rPr>
      <t>m</t>
    </r>
    <phoneticPr fontId="9"/>
  </si>
  <si>
    <t>幅1.7㎜、長さ5.0ｍ</t>
    <phoneticPr fontId="9"/>
  </si>
  <si>
    <r>
      <t>0.1ｍ</t>
    </r>
    <r>
      <rPr>
        <sz val="10"/>
        <rFont val="Calibri"/>
        <family val="3"/>
      </rPr>
      <t>×</t>
    </r>
    <r>
      <rPr>
        <sz val="10"/>
        <rFont val="HGSｺﾞｼｯｸM"/>
        <family val="3"/>
        <charset val="128"/>
      </rPr>
      <t>0.4m、0.05ｍ</t>
    </r>
    <r>
      <rPr>
        <sz val="10"/>
        <rFont val="Calibri"/>
        <family val="3"/>
      </rPr>
      <t>×</t>
    </r>
    <r>
      <rPr>
        <sz val="10"/>
        <rFont val="HGSｺﾞｼｯｸM"/>
        <family val="3"/>
        <charset val="128"/>
      </rPr>
      <t>0.35</t>
    </r>
    <r>
      <rPr>
        <sz val="10"/>
        <rFont val="Calibri"/>
        <family val="3"/>
      </rPr>
      <t>m</t>
    </r>
    <phoneticPr fontId="9"/>
  </si>
  <si>
    <r>
      <t>0.05ｍ</t>
    </r>
    <r>
      <rPr>
        <sz val="10"/>
        <rFont val="Calibri"/>
        <family val="3"/>
      </rPr>
      <t>×</t>
    </r>
    <r>
      <rPr>
        <sz val="10"/>
        <rFont val="HGSｺﾞｼｯｸM"/>
        <family val="3"/>
        <charset val="128"/>
      </rPr>
      <t>0.65</t>
    </r>
    <r>
      <rPr>
        <sz val="10"/>
        <rFont val="Calibri"/>
        <family val="3"/>
      </rPr>
      <t>m</t>
    </r>
    <phoneticPr fontId="9"/>
  </si>
  <si>
    <r>
      <t>0.05ｍ</t>
    </r>
    <r>
      <rPr>
        <sz val="10"/>
        <rFont val="Calibri"/>
        <family val="3"/>
      </rPr>
      <t>×</t>
    </r>
    <r>
      <rPr>
        <sz val="10"/>
        <rFont val="HGSｺﾞｼｯｸM"/>
        <family val="3"/>
        <charset val="128"/>
      </rPr>
      <t>0.45m</t>
    </r>
    <phoneticPr fontId="9"/>
  </si>
  <si>
    <r>
      <t>0.05ｍ</t>
    </r>
    <r>
      <rPr>
        <sz val="10"/>
        <rFont val="Calibri"/>
        <family val="3"/>
      </rPr>
      <t>×</t>
    </r>
    <r>
      <rPr>
        <sz val="10"/>
        <rFont val="HGSｺﾞｼｯｸM"/>
        <family val="3"/>
        <charset val="128"/>
      </rPr>
      <t>0.4m、0.1ｍ</t>
    </r>
    <r>
      <rPr>
        <sz val="10"/>
        <rFont val="Calibri"/>
        <family val="3"/>
      </rPr>
      <t>×</t>
    </r>
    <r>
      <rPr>
        <sz val="10"/>
        <rFont val="HGSｺﾞｼｯｸM"/>
        <family val="3"/>
        <charset val="128"/>
      </rPr>
      <t>0.1</t>
    </r>
    <r>
      <rPr>
        <sz val="10"/>
        <rFont val="Calibri"/>
        <family val="3"/>
      </rPr>
      <t>m</t>
    </r>
    <phoneticPr fontId="9"/>
  </si>
  <si>
    <r>
      <t>0.15ｍ</t>
    </r>
    <r>
      <rPr>
        <sz val="10"/>
        <rFont val="Calibri"/>
        <family val="3"/>
      </rPr>
      <t>×</t>
    </r>
    <r>
      <rPr>
        <sz val="10"/>
        <rFont val="HGSｺﾞｼｯｸM"/>
        <family val="3"/>
        <charset val="128"/>
      </rPr>
      <t>0.2m、0.15ｍ</t>
    </r>
    <r>
      <rPr>
        <sz val="10"/>
        <rFont val="Calibri"/>
        <family val="3"/>
      </rPr>
      <t>×</t>
    </r>
    <r>
      <rPr>
        <sz val="10"/>
        <rFont val="HGSｺﾞｼｯｸM"/>
        <family val="3"/>
        <charset val="128"/>
      </rPr>
      <t>0.15m</t>
    </r>
    <phoneticPr fontId="9"/>
  </si>
  <si>
    <r>
      <t>0.2ｍ</t>
    </r>
    <r>
      <rPr>
        <sz val="10"/>
        <rFont val="Calibri"/>
        <family val="3"/>
      </rPr>
      <t>×</t>
    </r>
    <r>
      <rPr>
        <sz val="10"/>
        <rFont val="HGSｺﾞｼｯｸM"/>
        <family val="3"/>
        <charset val="128"/>
      </rPr>
      <t>2.0ｍ</t>
    </r>
    <phoneticPr fontId="9"/>
  </si>
  <si>
    <r>
      <t>0.5ｍ</t>
    </r>
    <r>
      <rPr>
        <sz val="10"/>
        <rFont val="Calibri"/>
        <family val="3"/>
      </rPr>
      <t>×</t>
    </r>
    <r>
      <rPr>
        <sz val="10"/>
        <rFont val="HGSｺﾞｼｯｸM"/>
        <family val="3"/>
        <charset val="128"/>
      </rPr>
      <t>0.15m</t>
    </r>
    <phoneticPr fontId="9"/>
  </si>
  <si>
    <t>S105</t>
  </si>
  <si>
    <r>
      <t>0.05ｍ</t>
    </r>
    <r>
      <rPr>
        <sz val="10"/>
        <rFont val="Calibri"/>
        <family val="3"/>
      </rPr>
      <t>×</t>
    </r>
    <r>
      <rPr>
        <sz val="10"/>
        <rFont val="HGSｺﾞｼｯｸM"/>
        <family val="3"/>
        <charset val="128"/>
      </rPr>
      <t>0.2m</t>
    </r>
    <phoneticPr fontId="9"/>
  </si>
  <si>
    <r>
      <t>2.5ｍ</t>
    </r>
    <r>
      <rPr>
        <sz val="10"/>
        <rFont val="Calibri"/>
        <family val="3"/>
      </rPr>
      <t>×</t>
    </r>
    <r>
      <rPr>
        <sz val="10"/>
        <rFont val="HGSｺﾞｼｯｸM"/>
        <family val="3"/>
        <charset val="128"/>
      </rPr>
      <t>0.15ｍ</t>
    </r>
    <phoneticPr fontId="9"/>
  </si>
  <si>
    <r>
      <t>1.0ｍ</t>
    </r>
    <r>
      <rPr>
        <sz val="10"/>
        <rFont val="Calibri"/>
        <family val="3"/>
      </rPr>
      <t>×</t>
    </r>
    <r>
      <rPr>
        <sz val="10"/>
        <rFont val="HGSｺﾞｼｯｸM"/>
        <family val="3"/>
        <charset val="128"/>
      </rPr>
      <t>0.2ｍ</t>
    </r>
    <phoneticPr fontId="9"/>
  </si>
  <si>
    <t>幅0.85㎜、長さ3.5ｍ</t>
    <phoneticPr fontId="9"/>
  </si>
  <si>
    <r>
      <t>0.2ｍ</t>
    </r>
    <r>
      <rPr>
        <sz val="10"/>
        <rFont val="Calibri"/>
        <family val="3"/>
      </rPr>
      <t>×</t>
    </r>
    <r>
      <rPr>
        <sz val="10"/>
        <rFont val="HGSｺﾞｼｯｸM"/>
        <family val="3"/>
        <charset val="128"/>
      </rPr>
      <t>0.25ｍ</t>
    </r>
    <phoneticPr fontId="9"/>
  </si>
  <si>
    <r>
      <t>0.05ｍ</t>
    </r>
    <r>
      <rPr>
        <sz val="10"/>
        <rFont val="Calibri"/>
        <family val="3"/>
      </rPr>
      <t>×</t>
    </r>
    <r>
      <rPr>
        <sz val="10"/>
        <rFont val="HGSｺﾞｼｯｸM"/>
        <family val="3"/>
        <charset val="128"/>
      </rPr>
      <t>0.6m</t>
    </r>
    <phoneticPr fontId="9"/>
  </si>
  <si>
    <r>
      <t>0.05ｍ</t>
    </r>
    <r>
      <rPr>
        <sz val="10"/>
        <rFont val="Calibri"/>
        <family val="3"/>
      </rPr>
      <t>×</t>
    </r>
    <r>
      <rPr>
        <sz val="10"/>
        <rFont val="HGSｺﾞｼｯｸM"/>
        <family val="3"/>
        <charset val="128"/>
      </rPr>
      <t>0.55m、0.05ｍ</t>
    </r>
    <r>
      <rPr>
        <sz val="10"/>
        <rFont val="Calibri"/>
        <family val="3"/>
      </rPr>
      <t>×</t>
    </r>
    <r>
      <rPr>
        <sz val="10"/>
        <rFont val="HGSｺﾞｼｯｸM"/>
        <family val="3"/>
        <charset val="128"/>
      </rPr>
      <t>0.25</t>
    </r>
    <r>
      <rPr>
        <sz val="10"/>
        <rFont val="Calibri"/>
        <family val="3"/>
      </rPr>
      <t>m</t>
    </r>
    <phoneticPr fontId="9"/>
  </si>
  <si>
    <t>幅0.8㎜、長さ4.2ｍ</t>
    <phoneticPr fontId="9"/>
  </si>
  <si>
    <r>
      <t>0.2ｍ</t>
    </r>
    <r>
      <rPr>
        <sz val="10"/>
        <rFont val="Calibri"/>
        <family val="3"/>
      </rPr>
      <t>×</t>
    </r>
    <r>
      <rPr>
        <sz val="10"/>
        <rFont val="HGSｺﾞｼｯｸM"/>
        <family val="3"/>
        <charset val="128"/>
      </rPr>
      <t>0.5m</t>
    </r>
    <phoneticPr fontId="9"/>
  </si>
  <si>
    <r>
      <t>0.05ｍ</t>
    </r>
    <r>
      <rPr>
        <sz val="10"/>
        <rFont val="Calibri"/>
        <family val="3"/>
      </rPr>
      <t>×</t>
    </r>
    <r>
      <rPr>
        <sz val="10"/>
        <rFont val="HGSｺﾞｼｯｸM"/>
        <family val="3"/>
        <charset val="128"/>
      </rPr>
      <t>0.2</t>
    </r>
    <r>
      <rPr>
        <sz val="10"/>
        <rFont val="Calibri"/>
        <family val="3"/>
      </rPr>
      <t>m</t>
    </r>
    <phoneticPr fontId="9"/>
  </si>
  <si>
    <r>
      <t>1.2ｍ</t>
    </r>
    <r>
      <rPr>
        <sz val="10"/>
        <rFont val="Calibri"/>
        <family val="3"/>
      </rPr>
      <t>×1</t>
    </r>
    <r>
      <rPr>
        <sz val="10"/>
        <rFont val="HGSｺﾞｼｯｸM"/>
        <family val="3"/>
        <charset val="128"/>
      </rPr>
      <t>.2</t>
    </r>
    <r>
      <rPr>
        <sz val="10"/>
        <rFont val="Calibri"/>
        <family val="3"/>
      </rPr>
      <t>m</t>
    </r>
    <phoneticPr fontId="9"/>
  </si>
  <si>
    <r>
      <t>0.1ｍ</t>
    </r>
    <r>
      <rPr>
        <sz val="10"/>
        <rFont val="Calibri"/>
        <family val="3"/>
      </rPr>
      <t>×</t>
    </r>
    <r>
      <rPr>
        <sz val="10"/>
        <rFont val="HGSｺﾞｼｯｸM"/>
        <family val="3"/>
        <charset val="128"/>
      </rPr>
      <t>0.6m、0.1ｍ</t>
    </r>
    <r>
      <rPr>
        <sz val="10"/>
        <rFont val="Calibri"/>
        <family val="3"/>
      </rPr>
      <t>×</t>
    </r>
    <r>
      <rPr>
        <sz val="10"/>
        <rFont val="HGSｺﾞｼｯｸM"/>
        <family val="3"/>
        <charset val="128"/>
      </rPr>
      <t>0.3</t>
    </r>
    <r>
      <rPr>
        <sz val="10"/>
        <rFont val="Calibri"/>
        <family val="3"/>
      </rPr>
      <t>m</t>
    </r>
    <r>
      <rPr>
        <sz val="10"/>
        <rFont val="HGSｺﾞｼｯｸM"/>
        <family val="3"/>
        <charset val="128"/>
      </rPr>
      <t>、0.1ｍ</t>
    </r>
    <r>
      <rPr>
        <sz val="10"/>
        <rFont val="Calibri"/>
        <family val="3"/>
      </rPr>
      <t>×</t>
    </r>
    <r>
      <rPr>
        <sz val="10"/>
        <rFont val="HGSｺﾞｼｯｸM"/>
        <family val="3"/>
        <charset val="128"/>
      </rPr>
      <t>0.4</t>
    </r>
    <r>
      <rPr>
        <sz val="10"/>
        <rFont val="Calibri"/>
        <family val="3"/>
      </rPr>
      <t>m</t>
    </r>
    <phoneticPr fontId="9"/>
  </si>
  <si>
    <r>
      <t>0.3ｍ</t>
    </r>
    <r>
      <rPr>
        <sz val="10"/>
        <rFont val="Calibri"/>
        <family val="3"/>
      </rPr>
      <t>×</t>
    </r>
    <r>
      <rPr>
        <sz val="10"/>
        <rFont val="HGSｺﾞｼｯｸM"/>
        <family val="3"/>
        <charset val="128"/>
      </rPr>
      <t>0.6m</t>
    </r>
    <phoneticPr fontId="9"/>
  </si>
  <si>
    <r>
      <t>0.3ｍ</t>
    </r>
    <r>
      <rPr>
        <sz val="10"/>
        <rFont val="Calibri"/>
        <family val="3"/>
      </rPr>
      <t>×</t>
    </r>
    <r>
      <rPr>
        <sz val="10"/>
        <rFont val="HGSｺﾞｼｯｸM"/>
        <family val="3"/>
        <charset val="128"/>
      </rPr>
      <t>0.1</t>
    </r>
    <r>
      <rPr>
        <sz val="10"/>
        <rFont val="Calibri"/>
        <family val="3"/>
      </rPr>
      <t>m</t>
    </r>
    <phoneticPr fontId="9"/>
  </si>
  <si>
    <r>
      <t>0.1ｍ</t>
    </r>
    <r>
      <rPr>
        <sz val="10"/>
        <rFont val="Calibri"/>
        <family val="3"/>
      </rPr>
      <t>×</t>
    </r>
    <r>
      <rPr>
        <sz val="10"/>
        <rFont val="HGSｺﾞｼｯｸM"/>
        <family val="3"/>
        <charset val="128"/>
      </rPr>
      <t>0.2</t>
    </r>
    <r>
      <rPr>
        <sz val="10"/>
        <rFont val="Calibri"/>
        <family val="3"/>
      </rPr>
      <t>m</t>
    </r>
    <phoneticPr fontId="9"/>
  </si>
  <si>
    <r>
      <t>0.1ｍ</t>
    </r>
    <r>
      <rPr>
        <sz val="10"/>
        <rFont val="Calibri"/>
        <family val="3"/>
      </rPr>
      <t>×</t>
    </r>
    <r>
      <rPr>
        <sz val="10"/>
        <rFont val="HGSｺﾞｼｯｸM"/>
        <family val="3"/>
        <charset val="128"/>
      </rPr>
      <t>0.3m、0.05ｍ</t>
    </r>
    <r>
      <rPr>
        <sz val="10"/>
        <rFont val="Calibri"/>
        <family val="3"/>
      </rPr>
      <t>×</t>
    </r>
    <r>
      <rPr>
        <sz val="10"/>
        <rFont val="HGSｺﾞｼｯｸM"/>
        <family val="3"/>
        <charset val="128"/>
      </rPr>
      <t>0.5</t>
    </r>
    <r>
      <rPr>
        <sz val="10"/>
        <rFont val="Calibri"/>
        <family val="3"/>
      </rPr>
      <t>m</t>
    </r>
    <phoneticPr fontId="9"/>
  </si>
  <si>
    <r>
      <t>0.1ｍ</t>
    </r>
    <r>
      <rPr>
        <sz val="10"/>
        <rFont val="Calibri"/>
        <family val="3"/>
      </rPr>
      <t>×</t>
    </r>
    <r>
      <rPr>
        <sz val="10"/>
        <rFont val="HGSｺﾞｼｯｸM"/>
        <family val="3"/>
        <charset val="128"/>
      </rPr>
      <t>0.1</t>
    </r>
    <r>
      <rPr>
        <sz val="10"/>
        <rFont val="Calibri"/>
        <family val="3"/>
      </rPr>
      <t>m</t>
    </r>
    <phoneticPr fontId="9"/>
  </si>
  <si>
    <r>
      <t>0.05ｍ</t>
    </r>
    <r>
      <rPr>
        <sz val="10"/>
        <rFont val="Calibri"/>
        <family val="3"/>
      </rPr>
      <t>×</t>
    </r>
    <r>
      <rPr>
        <sz val="10"/>
        <rFont val="HGSｺﾞｼｯｸM"/>
        <family val="3"/>
        <charset val="128"/>
      </rPr>
      <t>0.05m</t>
    </r>
    <phoneticPr fontId="9"/>
  </si>
  <si>
    <r>
      <t>0.1ｍ</t>
    </r>
    <r>
      <rPr>
        <sz val="10"/>
        <rFont val="Calibri"/>
        <family val="3"/>
      </rPr>
      <t>×</t>
    </r>
    <r>
      <rPr>
        <sz val="10"/>
        <rFont val="HGSｺﾞｼｯｸM"/>
        <family val="3"/>
        <charset val="128"/>
      </rPr>
      <t>0.05m</t>
    </r>
    <r>
      <rPr>
        <sz val="10"/>
        <rFont val="Calibri"/>
        <family val="3"/>
      </rPr>
      <t>×</t>
    </r>
    <r>
      <rPr>
        <sz val="10"/>
        <rFont val="HGSｺﾞｼｯｸM"/>
        <family val="3"/>
        <charset val="128"/>
      </rPr>
      <t>2、0.15ｍ</t>
    </r>
    <r>
      <rPr>
        <sz val="10"/>
        <rFont val="Calibri"/>
        <family val="3"/>
      </rPr>
      <t>×</t>
    </r>
    <r>
      <rPr>
        <sz val="10"/>
        <rFont val="HGSｺﾞｼｯｸM"/>
        <family val="3"/>
        <charset val="128"/>
      </rPr>
      <t>0.05</t>
    </r>
    <r>
      <rPr>
        <sz val="10"/>
        <rFont val="Calibri"/>
        <family val="3"/>
      </rPr>
      <t>m</t>
    </r>
    <phoneticPr fontId="9"/>
  </si>
  <si>
    <t>幅1.2㎜、長さ5.7ｍ</t>
    <phoneticPr fontId="9"/>
  </si>
  <si>
    <r>
      <t>0.5ｍ</t>
    </r>
    <r>
      <rPr>
        <sz val="10"/>
        <rFont val="Calibri"/>
        <family val="3"/>
      </rPr>
      <t>×</t>
    </r>
    <r>
      <rPr>
        <sz val="10"/>
        <rFont val="HGSｺﾞｼｯｸM"/>
        <family val="3"/>
        <charset val="128"/>
      </rPr>
      <t>0.25m</t>
    </r>
    <phoneticPr fontId="9"/>
  </si>
  <si>
    <r>
      <t>0.2ｍ</t>
    </r>
    <r>
      <rPr>
        <sz val="10"/>
        <rFont val="Calibri"/>
        <family val="3"/>
      </rPr>
      <t>×</t>
    </r>
    <r>
      <rPr>
        <sz val="10"/>
        <rFont val="HGSｺﾞｼｯｸM"/>
        <family val="3"/>
        <charset val="128"/>
      </rPr>
      <t>0.1</t>
    </r>
    <r>
      <rPr>
        <sz val="10"/>
        <rFont val="Calibri"/>
        <family val="3"/>
      </rPr>
      <t>m</t>
    </r>
    <phoneticPr fontId="9"/>
  </si>
  <si>
    <r>
      <t>0.4ｍ</t>
    </r>
    <r>
      <rPr>
        <sz val="10"/>
        <rFont val="Calibri"/>
        <family val="3"/>
      </rPr>
      <t>×</t>
    </r>
    <r>
      <rPr>
        <sz val="10"/>
        <rFont val="HGSｺﾞｼｯｸM"/>
        <family val="3"/>
        <charset val="128"/>
      </rPr>
      <t>0.1</t>
    </r>
    <r>
      <rPr>
        <sz val="10"/>
        <rFont val="Calibri"/>
        <family val="3"/>
      </rPr>
      <t>m</t>
    </r>
    <phoneticPr fontId="9"/>
  </si>
  <si>
    <t>幅0.5㎜多数</t>
    <rPh sb="5" eb="7">
      <t>タスウ</t>
    </rPh>
    <phoneticPr fontId="9"/>
  </si>
  <si>
    <r>
      <t>0.3ｍ</t>
    </r>
    <r>
      <rPr>
        <sz val="10"/>
        <rFont val="Calibri"/>
        <family val="3"/>
      </rPr>
      <t>×</t>
    </r>
    <r>
      <rPr>
        <sz val="10"/>
        <rFont val="HGSｺﾞｼｯｸM"/>
        <family val="3"/>
        <charset val="128"/>
      </rPr>
      <t>0.1</t>
    </r>
    <r>
      <rPr>
        <sz val="10"/>
        <rFont val="Calibri"/>
        <family val="3"/>
      </rPr>
      <t>m</t>
    </r>
    <r>
      <rPr>
        <sz val="10"/>
        <rFont val="HGSｺﾞｼｯｸM"/>
        <family val="3"/>
        <charset val="128"/>
      </rPr>
      <t>、0.2ｍ</t>
    </r>
    <r>
      <rPr>
        <sz val="10"/>
        <rFont val="Calibri"/>
        <family val="3"/>
      </rPr>
      <t>×</t>
    </r>
    <r>
      <rPr>
        <sz val="10"/>
        <rFont val="HGSｺﾞｼｯｸM"/>
        <family val="3"/>
        <charset val="128"/>
      </rPr>
      <t>0.1</t>
    </r>
    <r>
      <rPr>
        <sz val="10"/>
        <rFont val="Calibri"/>
        <family val="3"/>
      </rPr>
      <t>m</t>
    </r>
    <phoneticPr fontId="9"/>
  </si>
  <si>
    <r>
      <t>0.2ｍ</t>
    </r>
    <r>
      <rPr>
        <sz val="10"/>
        <rFont val="Calibri"/>
        <family val="3"/>
      </rPr>
      <t>×</t>
    </r>
    <r>
      <rPr>
        <sz val="10"/>
        <rFont val="HGSｺﾞｼｯｸM"/>
        <family val="3"/>
        <charset val="128"/>
      </rPr>
      <t>0.1</t>
    </r>
    <r>
      <rPr>
        <sz val="10"/>
        <rFont val="Calibri"/>
        <family val="3"/>
      </rPr>
      <t>m</t>
    </r>
    <r>
      <rPr>
        <sz val="10"/>
        <rFont val="HGSｺﾞｼｯｸM"/>
        <family val="3"/>
        <charset val="128"/>
      </rPr>
      <t>、0.3ｍ</t>
    </r>
    <r>
      <rPr>
        <sz val="10"/>
        <rFont val="Calibri"/>
        <family val="3"/>
      </rPr>
      <t>×</t>
    </r>
    <r>
      <rPr>
        <sz val="10"/>
        <rFont val="HGSｺﾞｼｯｸM"/>
        <family val="3"/>
        <charset val="128"/>
      </rPr>
      <t>0.1</t>
    </r>
    <r>
      <rPr>
        <sz val="10"/>
        <rFont val="Calibri"/>
        <family val="3"/>
      </rPr>
      <t>m</t>
    </r>
    <phoneticPr fontId="9"/>
  </si>
  <si>
    <t>幅0.3㎜～幅0.5㎜</t>
    <phoneticPr fontId="9"/>
  </si>
  <si>
    <r>
      <t>1.5ｍ</t>
    </r>
    <r>
      <rPr>
        <sz val="10"/>
        <rFont val="Calibri"/>
        <family val="3"/>
      </rPr>
      <t>×</t>
    </r>
    <r>
      <rPr>
        <sz val="10"/>
        <rFont val="HGSｺﾞｼｯｸM"/>
        <family val="3"/>
        <charset val="128"/>
      </rPr>
      <t>0.25ｍ</t>
    </r>
    <phoneticPr fontId="9"/>
  </si>
  <si>
    <r>
      <t>1.3ｍ</t>
    </r>
    <r>
      <rPr>
        <sz val="10"/>
        <rFont val="Calibri"/>
        <family val="3"/>
      </rPr>
      <t>×</t>
    </r>
    <r>
      <rPr>
        <sz val="10"/>
        <rFont val="HGSｺﾞｼｯｸM"/>
        <family val="3"/>
        <charset val="128"/>
      </rPr>
      <t>0.1m</t>
    </r>
    <phoneticPr fontId="9"/>
  </si>
  <si>
    <r>
      <t>0.1ｍ</t>
    </r>
    <r>
      <rPr>
        <sz val="10"/>
        <rFont val="Calibri"/>
        <family val="3"/>
      </rPr>
      <t>×</t>
    </r>
    <r>
      <rPr>
        <sz val="10"/>
        <rFont val="HGSｺﾞｼｯｸM"/>
        <family val="3"/>
        <charset val="128"/>
      </rPr>
      <t>0</t>
    </r>
    <r>
      <rPr>
        <sz val="10"/>
        <rFont val="Calibri"/>
        <family val="3"/>
      </rPr>
      <t>.</t>
    </r>
    <r>
      <rPr>
        <sz val="10"/>
        <rFont val="HGSｺﾞｼｯｸM"/>
        <family val="3"/>
        <charset val="128"/>
      </rPr>
      <t>12m</t>
    </r>
    <phoneticPr fontId="9"/>
  </si>
  <si>
    <t>幅0.3㎜、長さ4.0m</t>
    <rPh sb="6" eb="7">
      <t>ナガ</t>
    </rPh>
    <phoneticPr fontId="9"/>
  </si>
  <si>
    <r>
      <t>0.5ｍ</t>
    </r>
    <r>
      <rPr>
        <sz val="10"/>
        <rFont val="Calibri"/>
        <family val="3"/>
      </rPr>
      <t>×</t>
    </r>
    <r>
      <rPr>
        <sz val="10"/>
        <rFont val="HGSｺﾞｼｯｸM"/>
        <family val="3"/>
        <charset val="128"/>
      </rPr>
      <t>0.3m</t>
    </r>
    <phoneticPr fontId="9"/>
  </si>
  <si>
    <t>幅0.3㎜～幅0.5㎜多数</t>
    <rPh sb="11" eb="13">
      <t>タスウ</t>
    </rPh>
    <phoneticPr fontId="9"/>
  </si>
  <si>
    <t>幅0.3㎜～幅0.7㎜多数</t>
    <rPh sb="11" eb="13">
      <t>タスウ</t>
    </rPh>
    <phoneticPr fontId="9"/>
  </si>
  <si>
    <r>
      <t>0.6ｍ</t>
    </r>
    <r>
      <rPr>
        <sz val="10"/>
        <rFont val="Calibri"/>
        <family val="3"/>
      </rPr>
      <t>×</t>
    </r>
    <r>
      <rPr>
        <sz val="10"/>
        <rFont val="HGSｺﾞｼｯｸM"/>
        <family val="3"/>
        <charset val="128"/>
      </rPr>
      <t>0.1m</t>
    </r>
    <phoneticPr fontId="9"/>
  </si>
  <si>
    <r>
      <t>0.9ｍ</t>
    </r>
    <r>
      <rPr>
        <sz val="10"/>
        <rFont val="Calibri"/>
        <family val="3"/>
      </rPr>
      <t>×</t>
    </r>
    <r>
      <rPr>
        <sz val="10"/>
        <rFont val="HGSｺﾞｼｯｸM"/>
        <family val="3"/>
        <charset val="128"/>
      </rPr>
      <t>0.1m</t>
    </r>
    <phoneticPr fontId="9"/>
  </si>
  <si>
    <r>
      <t>0.4ｍ</t>
    </r>
    <r>
      <rPr>
        <sz val="10"/>
        <rFont val="Calibri"/>
        <family val="3"/>
      </rPr>
      <t>×</t>
    </r>
    <r>
      <rPr>
        <sz val="10"/>
        <rFont val="HGSｺﾞｼｯｸM"/>
        <family val="3"/>
        <charset val="128"/>
      </rPr>
      <t>0.35m</t>
    </r>
    <phoneticPr fontId="9"/>
  </si>
  <si>
    <t>幅0.3㎜、長さ0.7m</t>
    <rPh sb="6" eb="7">
      <t>ナガ</t>
    </rPh>
    <phoneticPr fontId="9"/>
  </si>
  <si>
    <r>
      <t>0.05ｍ</t>
    </r>
    <r>
      <rPr>
        <sz val="10"/>
        <rFont val="Calibri"/>
        <family val="3"/>
      </rPr>
      <t>×</t>
    </r>
    <r>
      <rPr>
        <sz val="10"/>
        <rFont val="HGSｺﾞｼｯｸM"/>
        <family val="3"/>
        <charset val="128"/>
      </rPr>
      <t>0.15m</t>
    </r>
    <phoneticPr fontId="9"/>
  </si>
  <si>
    <r>
      <t>0.6ｍ</t>
    </r>
    <r>
      <rPr>
        <sz val="10"/>
        <rFont val="Calibri"/>
        <family val="3"/>
      </rPr>
      <t>×</t>
    </r>
    <r>
      <rPr>
        <sz val="10"/>
        <rFont val="HGSｺﾞｼｯｸM"/>
        <family val="3"/>
        <charset val="128"/>
      </rPr>
      <t>0.4m</t>
    </r>
    <phoneticPr fontId="9"/>
  </si>
  <si>
    <t>1.5ｍ×0.35ｍ</t>
    <phoneticPr fontId="9"/>
  </si>
  <si>
    <t>1.5ｍ×0.35ｍ</t>
    <phoneticPr fontId="9"/>
  </si>
  <si>
    <t>0.3ｍ×0.1ｍ</t>
    <phoneticPr fontId="9"/>
  </si>
  <si>
    <r>
      <t>0.1ｍ</t>
    </r>
    <r>
      <rPr>
        <sz val="10"/>
        <rFont val="Calibri"/>
        <family val="3"/>
      </rPr>
      <t>×</t>
    </r>
    <r>
      <rPr>
        <sz val="10"/>
        <rFont val="HGSｺﾞｼｯｸM"/>
        <family val="3"/>
        <charset val="128"/>
      </rPr>
      <t>0.8m</t>
    </r>
    <phoneticPr fontId="9"/>
  </si>
  <si>
    <t>はつり落とし工範囲：0.1ｍ×0.8ｍ</t>
    <rPh sb="7" eb="9">
      <t>ハンイ</t>
    </rPh>
    <phoneticPr fontId="9"/>
  </si>
  <si>
    <t>幅0.5㎜</t>
    <rPh sb="0" eb="1">
      <t>ハバ</t>
    </rPh>
    <phoneticPr fontId="9"/>
  </si>
  <si>
    <t>路面にひび割れを確認。進行が見られない。</t>
    <rPh sb="0" eb="2">
      <t>ロメン</t>
    </rPh>
    <rPh sb="5" eb="6">
      <t>ワ</t>
    </rPh>
    <rPh sb="8" eb="10">
      <t>カクニン</t>
    </rPh>
    <rPh sb="11" eb="13">
      <t>シンコウ</t>
    </rPh>
    <rPh sb="14" eb="15">
      <t>ミ</t>
    </rPh>
    <phoneticPr fontId="9"/>
  </si>
  <si>
    <r>
      <t>0.03ｍ</t>
    </r>
    <r>
      <rPr>
        <sz val="10"/>
        <rFont val="Calibri"/>
        <family val="3"/>
      </rPr>
      <t>×</t>
    </r>
    <r>
      <rPr>
        <sz val="10"/>
        <rFont val="HGSｺﾞｼｯｸM"/>
        <family val="3"/>
        <charset val="128"/>
      </rPr>
      <t>0.25m</t>
    </r>
    <phoneticPr fontId="9"/>
  </si>
  <si>
    <r>
      <t>0.1ｍ</t>
    </r>
    <r>
      <rPr>
        <sz val="10"/>
        <rFont val="Calibri"/>
        <family val="3"/>
      </rPr>
      <t>×</t>
    </r>
    <r>
      <rPr>
        <sz val="10"/>
        <rFont val="HGSｺﾞｼｯｸM"/>
        <family val="3"/>
        <charset val="128"/>
      </rPr>
      <t>0.05ｍ（3箇所）</t>
    </r>
    <rPh sb="12" eb="14">
      <t>カショ</t>
    </rPh>
    <phoneticPr fontId="9"/>
  </si>
  <si>
    <t>0.1ｍ×0.05ｍ（3箇所）</t>
    <rPh sb="12" eb="14">
      <t>カショ</t>
    </rPh>
    <phoneticPr fontId="9"/>
  </si>
  <si>
    <t>B</t>
    <phoneticPr fontId="9"/>
  </si>
  <si>
    <t>0.15ｍ×0.05ｍ</t>
    <phoneticPr fontId="9"/>
  </si>
  <si>
    <r>
      <t>0.15ｍ</t>
    </r>
    <r>
      <rPr>
        <sz val="10"/>
        <rFont val="Calibri"/>
        <family val="3"/>
      </rPr>
      <t>×</t>
    </r>
    <r>
      <rPr>
        <sz val="10"/>
        <rFont val="HGSｺﾞｼｯｸM"/>
        <family val="3"/>
        <charset val="128"/>
      </rPr>
      <t>0.05m</t>
    </r>
    <phoneticPr fontId="9"/>
  </si>
  <si>
    <t>新規確認。うきを確認。硬化剤塗布。判定区分「Ⅱa」</t>
    <rPh sb="0" eb="2">
      <t>シンキ</t>
    </rPh>
    <rPh sb="2" eb="4">
      <t>カクニン</t>
    </rPh>
    <rPh sb="8" eb="10">
      <t>カクニン</t>
    </rPh>
    <phoneticPr fontId="9"/>
  </si>
  <si>
    <t>34.15492.131.19489</t>
    <phoneticPr fontId="9"/>
  </si>
  <si>
    <t>34.15492.131.19489</t>
    <phoneticPr fontId="9"/>
  </si>
  <si>
    <t>山口県美祢市東厚保町</t>
    <rPh sb="0" eb="3">
      <t>ヤマグチケン</t>
    </rPh>
    <rPh sb="3" eb="6">
      <t>ミネシ</t>
    </rPh>
    <rPh sb="6" eb="7">
      <t>ヒガシ</t>
    </rPh>
    <rPh sb="7" eb="9">
      <t>アツ</t>
    </rPh>
    <rPh sb="9" eb="10">
      <t>マチ</t>
    </rPh>
    <phoneticPr fontId="9"/>
  </si>
  <si>
    <t>はく落防止対策</t>
    <phoneticPr fontId="9"/>
  </si>
  <si>
    <t>導水工対策</t>
    <phoneticPr fontId="9"/>
  </si>
  <si>
    <t>ひび割れ対策</t>
    <phoneticPr fontId="9"/>
  </si>
  <si>
    <t>内装板の隙間3㎜</t>
    <phoneticPr fontId="9"/>
  </si>
  <si>
    <t>パネルのずれ：1.2ｍ×2.5ｍ</t>
    <phoneticPr fontId="9"/>
  </si>
  <si>
    <r>
      <t>1.2ｍ</t>
    </r>
    <r>
      <rPr>
        <sz val="10"/>
        <rFont val="Calibri"/>
        <family val="3"/>
      </rPr>
      <t>×</t>
    </r>
    <r>
      <rPr>
        <sz val="10"/>
        <rFont val="HGSｺﾞｼｯｸM"/>
        <family val="3"/>
        <charset val="128"/>
      </rPr>
      <t>2.5m</t>
    </r>
    <phoneticPr fontId="9"/>
  </si>
  <si>
    <t>S078</t>
    <phoneticPr fontId="9"/>
  </si>
  <si>
    <t>フレームの破損0.1ｍ×2.5ｍ</t>
    <rPh sb="5" eb="7">
      <t>ハソン</t>
    </rPh>
    <phoneticPr fontId="9"/>
  </si>
  <si>
    <r>
      <t>0.1ｍ</t>
    </r>
    <r>
      <rPr>
        <sz val="10"/>
        <rFont val="Calibri"/>
        <family val="3"/>
      </rPr>
      <t>×</t>
    </r>
    <r>
      <rPr>
        <sz val="10"/>
        <rFont val="HGSｺﾞｼｯｸM"/>
        <family val="3"/>
        <charset val="128"/>
      </rPr>
      <t>2.5m</t>
    </r>
    <phoneticPr fontId="9"/>
  </si>
  <si>
    <t>はつり落とし工</t>
    <phoneticPr fontId="9"/>
  </si>
  <si>
    <t>はつり落とし工</t>
    <phoneticPr fontId="9"/>
  </si>
  <si>
    <t>ネジ破損：0.1m×0.1m</t>
    <rPh sb="2" eb="4">
      <t>ハソン</t>
    </rPh>
    <phoneticPr fontId="9"/>
  </si>
  <si>
    <t>0.08×0.4ｍ</t>
    <phoneticPr fontId="9"/>
  </si>
  <si>
    <t>0.3ｍ×0.05ｍ、0.4ｍ×0.05ｍ</t>
    <phoneticPr fontId="9"/>
  </si>
  <si>
    <t>0.3ｍ×0.05ｍ、0.4ｍ×0.05ｍ</t>
    <phoneticPr fontId="9"/>
  </si>
  <si>
    <t>0.05ｍ×0.1ｍ、0.1ｍ×0.2ｍのうき</t>
    <phoneticPr fontId="9"/>
  </si>
  <si>
    <t>0.05ｍ×0.1ｍ、0.1ｍ×0.2ｍ</t>
    <phoneticPr fontId="9"/>
  </si>
  <si>
    <t>内装板の隙間5㎜。判定区分「Ⅱb」</t>
    <phoneticPr fontId="9"/>
  </si>
  <si>
    <t>0.5ｍ×0.05ｍ</t>
    <phoneticPr fontId="9"/>
  </si>
  <si>
    <t>内装板の破損。判定区分「Ⅱb」</t>
    <rPh sb="0" eb="2">
      <t>ナイソウ</t>
    </rPh>
    <rPh sb="2" eb="3">
      <t>イタ</t>
    </rPh>
    <rPh sb="4" eb="6">
      <t>ハソン</t>
    </rPh>
    <phoneticPr fontId="9"/>
  </si>
  <si>
    <t>内装板のボルト脱落。判定区分「Ⅱb」</t>
    <rPh sb="0" eb="2">
      <t>ナイソウ</t>
    </rPh>
    <rPh sb="2" eb="3">
      <t>イタ</t>
    </rPh>
    <rPh sb="7" eb="9">
      <t>ダツラク</t>
    </rPh>
    <phoneticPr fontId="9"/>
  </si>
  <si>
    <t>導水工対策</t>
    <rPh sb="0" eb="2">
      <t>ドウスイ</t>
    </rPh>
    <rPh sb="2" eb="3">
      <t>コウ</t>
    </rPh>
    <rPh sb="3" eb="5">
      <t>タイサク</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</si>
</sst>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9">
    <numFmt numFmtId="176" formatCode="yyyy&quot;年&quot;m&quot;月&quot;d&quot;日&quot;;@"/>
    <numFmt numFmtId="177" formatCode="0&quot; 箇所&quot;"/>
    <numFmt numFmtId="178" formatCode="[$-F800]dddd\,\ mmmm\ dd\,\ yyyy"/>
    <numFmt numFmtId="179" formatCode="&quot;S&quot;000"/>
    <numFmt numFmtId="180" formatCode="0.0"/>
    <numFmt numFmtId="181" formatCode="#,##0.0;[Red]\-#,##0.0"/>
    <numFmt numFmtId="182" formatCode="[=0]&quot;-&quot;;General&quot;m&quot;"/>
    <numFmt numFmtId="183" formatCode="General&quot;m&quot;"/>
    <numFmt numFmtId="184" formatCode="General&quot;%&quot;"/>
    <numFmt numFmtId="185" formatCode="#,##0_ "/>
    <numFmt numFmtId="186" formatCode="General&quot; ㎡&quot;"/>
    <numFmt numFmtId="187" formatCode="0.0_ "/>
    <numFmt numFmtId="188" formatCode="\-"/>
    <numFmt numFmtId="189" formatCode="&quot;S&quot;#"/>
    <numFmt numFmtId="190" formatCode="0.00_ "/>
    <numFmt numFmtId="191" formatCode="0_ "/>
    <numFmt numFmtId="192" formatCode="0.0&quot;m&quot;"/>
    <numFmt numFmtId="193" formatCode="&quot;対策区分判定&quot;\ General"/>
    <numFmt numFmtId="194" formatCode="0&quot; スパン&quot;"/>
    <numFmt numFmtId="195" formatCode="0.00_);[Red]\(0.00\)"/>
    <numFmt numFmtId="196" formatCode="0.00000"/>
    <numFmt numFmtId="197" formatCode="##&quot;°&quot;##&quot;′&quot;##.00&quot;″&quot;"/>
    <numFmt numFmtId="198" formatCode="##&quot;°&quot;##&quot;′&quot;##.0&quot;″&quot;"/>
    <numFmt numFmtId="199" formatCode="0.00&quot;m&quot;"/>
    <numFmt numFmtId="200" formatCode="&quot;S00&quot;#"/>
    <numFmt numFmtId="201" formatCode="0.000_);[Red]\(0.000\)"/>
    <numFmt numFmtId="202" formatCode="0.0_);[Red]\(0.0\)"/>
    <numFmt numFmtId="203" formatCode="0.000_ "/>
    <numFmt numFmtId="204" formatCode="0.000"/>
  </numFmts>
  <fonts count="56"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10"/>
      <color theme="1"/>
      <name val="HGSｺﾞｼｯｸM"/>
      <family val="3"/>
      <charset val="128"/>
    </font>
    <font>
      <sz val="6"/>
      <name val="ＭＳ ゴシック"/>
      <family val="2"/>
      <charset val="128"/>
    </font>
    <font>
      <sz val="9"/>
      <color theme="1"/>
      <name val="HGSｺﾞｼｯｸM"/>
      <family val="3"/>
      <charset val="128"/>
    </font>
    <font>
      <sz val="10"/>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8"/>
      <color theme="1"/>
      <name val="ＭＳ Ｐゴシック"/>
      <family val="3"/>
      <charset val="128"/>
      <scheme val="minor"/>
    </font>
    <font>
      <sz val="9"/>
      <color theme="1"/>
      <name val="ＭＳ Ｐゴシック"/>
      <family val="3"/>
      <charset val="128"/>
    </font>
    <font>
      <sz val="11"/>
      <name val="ＭＳ Ｐゴシック"/>
      <family val="3"/>
      <charset val="128"/>
      <scheme val="minor"/>
    </font>
    <font>
      <sz val="6"/>
      <name val="HGSｺﾞｼｯｸM"/>
      <family val="3"/>
      <charset val="128"/>
    </font>
    <font>
      <sz val="5"/>
      <name val="HGPｺﾞｼｯｸM"/>
      <family val="3"/>
      <charset val="128"/>
    </font>
    <font>
      <vertAlign val="superscript"/>
      <sz val="9"/>
      <name val="HGSｺﾞｼｯｸM"/>
      <family val="3"/>
      <charset val="128"/>
    </font>
    <font>
      <sz val="12"/>
      <name val="ＭＳ Ｐゴシック"/>
      <family val="3"/>
      <charset val="128"/>
      <scheme val="minor"/>
    </font>
    <font>
      <sz val="9.5"/>
      <name val="HGSｺﾞｼｯｸM"/>
      <family val="3"/>
      <charset val="128"/>
    </font>
    <font>
      <sz val="11"/>
      <color theme="1"/>
      <name val="HGSｺﾞｼｯｸM"/>
      <family val="3"/>
      <charset val="128"/>
    </font>
    <font>
      <sz val="8"/>
      <color theme="1"/>
      <name val="HGSｺﾞｼｯｸM"/>
      <family val="3"/>
      <charset val="128"/>
    </font>
    <font>
      <sz val="12"/>
      <color theme="1"/>
      <name val="HGSｺﾞｼｯｸM"/>
      <family val="3"/>
      <charset val="128"/>
    </font>
    <font>
      <sz val="7"/>
      <name val="HGSｺﾞｼｯｸM"/>
      <family val="3"/>
      <charset val="128"/>
    </font>
    <font>
      <sz val="10"/>
      <color rgb="FFFF0000"/>
      <name val="ＭＳ ゴシック"/>
      <family val="3"/>
      <charset val="128"/>
    </font>
    <font>
      <sz val="10"/>
      <name val="HGｺﾞｼｯｸE"/>
      <family val="3"/>
      <charset val="128"/>
    </font>
    <font>
      <sz val="10"/>
      <color rgb="FFFF0000"/>
      <name val="HGPｺﾞｼｯｸM"/>
      <family val="3"/>
      <charset val="128"/>
    </font>
    <font>
      <sz val="7.5"/>
      <name val="HGSｺﾞｼｯｸM"/>
      <family val="3"/>
      <charset val="128"/>
    </font>
    <font>
      <sz val="7"/>
      <name val="HGPｺﾞｼｯｸM"/>
      <family val="3"/>
      <charset val="128"/>
    </font>
    <font>
      <sz val="10"/>
      <color theme="1"/>
      <name val="HGPｺﾞｼｯｸM"/>
      <family val="3"/>
      <charset val="128"/>
    </font>
    <font>
      <u/>
      <sz val="10"/>
      <name val="HGSｺﾞｼｯｸM"/>
      <family val="3"/>
      <charset val="128"/>
    </font>
    <font>
      <u/>
      <sz val="11"/>
      <name val="ＭＳ Ｐゴシック"/>
      <family val="3"/>
      <charset val="128"/>
      <scheme val="minor"/>
    </font>
    <font>
      <u/>
      <sz val="10"/>
      <color rgb="FFFF0000"/>
      <name val="HGPｺﾞｼｯｸM"/>
      <family val="3"/>
      <charset val="128"/>
    </font>
    <font>
      <sz val="10"/>
      <name val="HGｺﾞｼｯｸM"/>
      <family val="3"/>
      <charset val="128"/>
    </font>
    <font>
      <sz val="10"/>
      <name val="Calibri"/>
      <family val="3"/>
    </font>
  </fonts>
  <fills count="9">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indexed="22"/>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right style="medium">
        <color indexed="64"/>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medium">
        <color indexed="64"/>
      </left>
      <right style="thin">
        <color auto="1"/>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bottom/>
      <diagonal/>
    </border>
    <border>
      <left style="medium">
        <color indexed="64"/>
      </left>
      <right style="thin">
        <color auto="1"/>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style="thin">
        <color auto="1"/>
      </left>
      <right style="medium">
        <color indexed="64"/>
      </right>
      <top style="medium">
        <color indexed="64"/>
      </top>
      <bottom/>
      <diagonal/>
    </border>
    <border>
      <left style="medium">
        <color indexed="64"/>
      </left>
      <right style="thin">
        <color auto="1"/>
      </right>
      <top style="medium">
        <color indexed="64"/>
      </top>
      <bottom/>
      <diagonal/>
    </border>
    <border>
      <left/>
      <right style="medium">
        <color indexed="64"/>
      </right>
      <top/>
      <bottom style="medium">
        <color indexed="64"/>
      </bottom>
      <diagonal/>
    </border>
    <border>
      <left/>
      <right/>
      <top/>
      <bottom style="medium">
        <color indexed="64"/>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medium">
        <color indexed="64"/>
      </left>
      <right style="thin">
        <color auto="1"/>
      </right>
      <top/>
      <bottom style="medium">
        <color indexed="64"/>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style="thin">
        <color indexed="64"/>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style="thin">
        <color indexed="64"/>
      </top>
      <bottom/>
      <diagonal style="thin">
        <color indexed="64"/>
      </diagonal>
    </border>
    <border>
      <left/>
      <right/>
      <top style="double">
        <color indexed="64"/>
      </top>
      <bottom style="medium">
        <color indexed="64"/>
      </bottom>
      <diagonal/>
    </border>
    <border>
      <left style="medium">
        <color indexed="64"/>
      </left>
      <right/>
      <top style="thin">
        <color auto="1"/>
      </top>
      <bottom/>
      <diagonal/>
    </border>
    <border>
      <left/>
      <right style="thin">
        <color indexed="64"/>
      </right>
      <top style="double">
        <color indexed="64"/>
      </top>
      <bottom style="medium">
        <color indexed="64"/>
      </bottom>
      <diagonal/>
    </border>
    <border>
      <left style="thin">
        <color auto="1"/>
      </left>
      <right style="thin">
        <color auto="1"/>
      </right>
      <top style="double">
        <color indexed="64"/>
      </top>
      <bottom style="medium">
        <color indexed="64"/>
      </bottom>
      <diagonal/>
    </border>
    <border>
      <left style="thin">
        <color auto="1"/>
      </left>
      <right/>
      <top style="double">
        <color indexed="64"/>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style="thin">
        <color indexed="64"/>
      </left>
      <right style="thin">
        <color indexed="64"/>
      </right>
      <top style="thin">
        <color indexed="64"/>
      </top>
      <bottom style="double">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s>
  <cellStyleXfs count="10">
    <xf numFmtId="0" fontId="0" fillId="0" borderId="0">
      <alignment vertical="center"/>
    </xf>
    <xf numFmtId="0" fontId="12"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3" fillId="0" borderId="0">
      <alignment vertical="center"/>
    </xf>
    <xf numFmtId="38" fontId="3" fillId="0" borderId="0" applyFont="0" applyFill="0" applyBorder="0" applyAlignment="0" applyProtection="0">
      <alignment vertical="center"/>
    </xf>
    <xf numFmtId="0" fontId="15" fillId="0" borderId="0"/>
    <xf numFmtId="0" fontId="2" fillId="0" borderId="0">
      <alignment vertical="center"/>
    </xf>
    <xf numFmtId="38" fontId="2" fillId="0" borderId="0" applyFont="0" applyFill="0" applyBorder="0" applyAlignment="0" applyProtection="0">
      <alignment vertical="center"/>
    </xf>
  </cellStyleXfs>
  <cellXfs count="1244">
    <xf numFmtId="0" fontId="0" fillId="0" borderId="0" xfId="0">
      <alignment vertical="center"/>
    </xf>
    <xf numFmtId="0" fontId="10" fillId="0" borderId="0" xfId="2" applyFont="1" applyFill="1" applyAlignment="1" applyProtection="1">
      <alignment vertical="center"/>
      <protection locked="0"/>
    </xf>
    <xf numFmtId="0" fontId="10" fillId="0" borderId="0" xfId="2" applyFont="1" applyFill="1" applyBorder="1" applyAlignment="1" applyProtection="1">
      <alignment vertical="center"/>
      <protection locked="0"/>
    </xf>
    <xf numFmtId="0" fontId="10" fillId="0" borderId="0" xfId="2" applyFont="1" applyFill="1" applyProtection="1">
      <protection locked="0"/>
    </xf>
    <xf numFmtId="0" fontId="10" fillId="0" borderId="0" xfId="2" applyFont="1" applyFill="1" applyBorder="1" applyProtection="1">
      <protection locked="0"/>
    </xf>
    <xf numFmtId="0" fontId="10" fillId="0" borderId="0" xfId="2" applyFont="1" applyFill="1" applyBorder="1" applyAlignment="1" applyProtection="1">
      <alignment vertical="center"/>
    </xf>
    <xf numFmtId="0" fontId="5" fillId="0" borderId="0" xfId="2" applyFont="1" applyFill="1" applyAlignment="1" applyProtection="1">
      <alignment vertical="center"/>
      <protection locked="0"/>
    </xf>
    <xf numFmtId="0" fontId="5" fillId="0" borderId="0" xfId="2" applyFont="1" applyFill="1" applyBorder="1" applyAlignment="1" applyProtection="1">
      <alignment vertical="center"/>
      <protection locked="0"/>
    </xf>
    <xf numFmtId="0" fontId="10" fillId="0" borderId="0" xfId="2" applyFont="1" applyFill="1" applyBorder="1" applyAlignment="1" applyProtection="1">
      <alignment horizontal="center" vertical="center"/>
    </xf>
    <xf numFmtId="0" fontId="5" fillId="0" borderId="0" xfId="2" applyFont="1" applyFill="1" applyProtection="1">
      <protection locked="0"/>
    </xf>
    <xf numFmtId="0" fontId="5" fillId="0" borderId="10" xfId="2" applyFont="1" applyFill="1" applyBorder="1" applyAlignment="1" applyProtection="1">
      <alignment vertical="center" wrapText="1"/>
      <protection locked="0"/>
    </xf>
    <xf numFmtId="0" fontId="5" fillId="0" borderId="10" xfId="2" applyFont="1" applyFill="1" applyBorder="1" applyAlignment="1" applyProtection="1">
      <alignment vertical="center"/>
      <protection locked="0"/>
    </xf>
    <xf numFmtId="0" fontId="5" fillId="0" borderId="10" xfId="2" applyFont="1" applyFill="1" applyBorder="1" applyProtection="1">
      <protection locked="0"/>
    </xf>
    <xf numFmtId="0" fontId="6" fillId="0" borderId="10" xfId="2" applyFont="1" applyFill="1" applyBorder="1" applyAlignment="1" applyProtection="1">
      <alignment vertical="center"/>
      <protection locked="0"/>
    </xf>
    <xf numFmtId="0" fontId="5" fillId="0" borderId="9" xfId="2" applyFont="1" applyFill="1" applyBorder="1" applyAlignment="1" applyProtection="1">
      <alignment vertical="center"/>
      <protection locked="0"/>
    </xf>
    <xf numFmtId="0" fontId="5" fillId="0" borderId="4" xfId="2" applyFont="1" applyFill="1" applyBorder="1" applyProtection="1">
      <protection locked="0"/>
    </xf>
    <xf numFmtId="0" fontId="5" fillId="0" borderId="0" xfId="2" applyFont="1" applyFill="1" applyBorder="1" applyProtection="1">
      <protection locked="0"/>
    </xf>
    <xf numFmtId="0" fontId="5" fillId="0" borderId="0" xfId="2" applyFont="1" applyFill="1" applyBorder="1" applyAlignment="1" applyProtection="1">
      <alignment vertical="center" textRotation="255"/>
      <protection locked="0"/>
    </xf>
    <xf numFmtId="0" fontId="6" fillId="0" borderId="0" xfId="2" applyFont="1" applyFill="1" applyBorder="1" applyAlignment="1" applyProtection="1">
      <alignment vertical="center" wrapText="1"/>
      <protection locked="0"/>
    </xf>
    <xf numFmtId="0" fontId="6" fillId="0" borderId="0" xfId="2" applyFont="1" applyFill="1" applyBorder="1" applyAlignment="1" applyProtection="1">
      <alignment vertical="center"/>
      <protection locked="0"/>
    </xf>
    <xf numFmtId="0" fontId="5" fillId="0" borderId="4" xfId="2" applyFont="1" applyFill="1" applyBorder="1" applyAlignment="1" applyProtection="1">
      <alignment vertical="center"/>
      <protection locked="0"/>
    </xf>
    <xf numFmtId="0" fontId="16" fillId="0" borderId="0" xfId="2" applyFont="1" applyFill="1" applyBorder="1" applyAlignment="1" applyProtection="1">
      <alignment vertical="center" textRotation="255"/>
      <protection locked="0"/>
    </xf>
    <xf numFmtId="0" fontId="11" fillId="0" borderId="0" xfId="2" applyFont="1" applyFill="1" applyBorder="1" applyAlignment="1" applyProtection="1">
      <alignment vertical="center"/>
    </xf>
    <xf numFmtId="0" fontId="20" fillId="0" borderId="0" xfId="4" applyFont="1">
      <alignment vertical="center"/>
    </xf>
    <xf numFmtId="0" fontId="22" fillId="0" borderId="0" xfId="4" applyFont="1" applyAlignment="1">
      <alignment vertical="center"/>
    </xf>
    <xf numFmtId="0" fontId="22" fillId="0" borderId="0" xfId="4" applyFont="1" applyFill="1" applyBorder="1" applyAlignment="1">
      <alignment vertical="center"/>
    </xf>
    <xf numFmtId="0" fontId="23" fillId="0" borderId="0" xfId="5" applyFont="1">
      <alignment vertical="center"/>
    </xf>
    <xf numFmtId="0" fontId="23" fillId="0" borderId="0" xfId="5" applyFont="1" applyAlignment="1">
      <alignment horizontal="center" vertical="center"/>
    </xf>
    <xf numFmtId="0" fontId="10" fillId="0" borderId="0" xfId="2" applyFont="1" applyFill="1" applyAlignment="1" applyProtection="1">
      <alignment horizontal="center" vertical="center"/>
      <protection locked="0"/>
    </xf>
    <xf numFmtId="0" fontId="10" fillId="0" borderId="0" xfId="2" applyFont="1" applyFill="1" applyAlignment="1" applyProtection="1">
      <alignment vertical="center"/>
    </xf>
    <xf numFmtId="0" fontId="10" fillId="0" borderId="0" xfId="2" applyFont="1" applyFill="1" applyAlignment="1" applyProtection="1">
      <alignment horizontal="center" vertical="center"/>
    </xf>
    <xf numFmtId="0" fontId="10" fillId="0" borderId="0" xfId="2" applyFont="1" applyFill="1" applyBorder="1" applyAlignment="1" applyProtection="1">
      <protection locked="0"/>
    </xf>
    <xf numFmtId="0" fontId="26" fillId="0" borderId="0" xfId="2" applyFont="1" applyFill="1" applyBorder="1" applyAlignment="1" applyProtection="1">
      <alignment vertical="center"/>
      <protection locked="0"/>
    </xf>
    <xf numFmtId="0" fontId="26" fillId="0" borderId="0" xfId="2" applyFont="1" applyFill="1" applyBorder="1" applyAlignment="1" applyProtection="1">
      <alignment vertical="center" shrinkToFit="1"/>
      <protection locked="0"/>
    </xf>
    <xf numFmtId="0" fontId="26" fillId="0" borderId="0" xfId="2" applyFont="1" applyFill="1" applyBorder="1" applyAlignment="1" applyProtection="1">
      <alignment vertical="center" shrinkToFit="1"/>
    </xf>
    <xf numFmtId="0" fontId="26" fillId="0" borderId="0" xfId="2" applyFont="1" applyFill="1" applyBorder="1" applyAlignment="1" applyProtection="1">
      <alignment vertical="center" textRotation="255" shrinkToFit="1"/>
    </xf>
    <xf numFmtId="0" fontId="26" fillId="0" borderId="0" xfId="2" applyFont="1" applyFill="1" applyBorder="1" applyAlignment="1" applyProtection="1">
      <alignment horizontal="center" vertical="center" shrinkToFit="1"/>
      <protection locked="0"/>
    </xf>
    <xf numFmtId="0" fontId="10" fillId="0" borderId="0" xfId="2" applyFont="1" applyFill="1" applyBorder="1" applyAlignment="1" applyProtection="1">
      <alignment horizontal="center" vertical="center"/>
      <protection locked="0"/>
    </xf>
    <xf numFmtId="0" fontId="27" fillId="0" borderId="1" xfId="7" applyFont="1" applyFill="1" applyBorder="1" applyAlignment="1">
      <alignment horizontal="center" vertical="center"/>
    </xf>
    <xf numFmtId="0" fontId="28" fillId="0" borderId="1" xfId="7" applyFont="1" applyFill="1" applyBorder="1" applyAlignment="1">
      <alignment horizontal="center" vertical="center"/>
    </xf>
    <xf numFmtId="0" fontId="15" fillId="0" borderId="1" xfId="7" applyFont="1" applyFill="1" applyBorder="1" applyAlignment="1">
      <alignment horizontal="center" vertical="center"/>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10" fillId="0" borderId="7" xfId="2" applyFont="1" applyFill="1" applyBorder="1" applyAlignment="1" applyProtection="1">
      <alignment vertical="center"/>
    </xf>
    <xf numFmtId="0" fontId="11" fillId="0" borderId="0" xfId="2" applyFont="1" applyFill="1" applyProtection="1">
      <protection locked="0"/>
    </xf>
    <xf numFmtId="0" fontId="10" fillId="0" borderId="1" xfId="2" applyFont="1" applyFill="1" applyBorder="1" applyAlignment="1" applyProtection="1">
      <alignment vertical="center"/>
      <protection locked="0"/>
    </xf>
    <xf numFmtId="0" fontId="10" fillId="0" borderId="0" xfId="2" applyFont="1" applyFill="1" applyBorder="1" applyAlignment="1" applyProtection="1">
      <alignment horizontal="center" vertical="center" wrapText="1"/>
    </xf>
    <xf numFmtId="0" fontId="33" fillId="0" borderId="0" xfId="0" applyFont="1">
      <alignment vertical="center"/>
    </xf>
    <xf numFmtId="0" fontId="34" fillId="0" borderId="0" xfId="0" applyFont="1" applyBorder="1">
      <alignment vertical="center"/>
    </xf>
    <xf numFmtId="0" fontId="25" fillId="0" borderId="0" xfId="0" applyFont="1">
      <alignment vertical="center"/>
    </xf>
    <xf numFmtId="0" fontId="25" fillId="0" borderId="0" xfId="0" applyFont="1" applyBorder="1">
      <alignment vertical="center"/>
    </xf>
    <xf numFmtId="0" fontId="0" fillId="0" borderId="0" xfId="0" applyFont="1">
      <alignment vertical="center"/>
    </xf>
    <xf numFmtId="0" fontId="10" fillId="0" borderId="7" xfId="2" applyFont="1" applyFill="1" applyBorder="1" applyAlignment="1" applyProtection="1">
      <alignment horizontal="center" vertical="center" shrinkToFit="1"/>
    </xf>
    <xf numFmtId="0" fontId="10" fillId="0" borderId="5" xfId="2" applyFont="1" applyFill="1" applyBorder="1" applyAlignment="1" applyProtection="1">
      <alignment horizontal="center" vertical="center" shrinkToFit="1"/>
    </xf>
    <xf numFmtId="0" fontId="10" fillId="2" borderId="1" xfId="2" applyFont="1" applyFill="1" applyBorder="1" applyAlignment="1" applyProtection="1">
      <alignment horizontal="center" vertical="center" shrinkToFit="1"/>
    </xf>
    <xf numFmtId="0" fontId="10" fillId="2" borderId="1" xfId="2" applyFont="1" applyFill="1" applyBorder="1" applyAlignment="1" applyProtection="1">
      <alignment horizontal="center" vertical="center"/>
      <protection locked="0"/>
    </xf>
    <xf numFmtId="0" fontId="10" fillId="0" borderId="3" xfId="2" applyFont="1" applyFill="1" applyBorder="1" applyAlignment="1" applyProtection="1">
      <alignment horizontal="center" vertical="center" shrinkToFit="1"/>
    </xf>
    <xf numFmtId="0" fontId="10" fillId="2" borderId="2" xfId="2" applyFont="1" applyFill="1" applyBorder="1" applyAlignment="1" applyProtection="1">
      <alignment horizontal="center" vertical="center" shrinkToFit="1"/>
    </xf>
    <xf numFmtId="0" fontId="10" fillId="0" borderId="10" xfId="2" applyFont="1" applyFill="1" applyBorder="1" applyAlignment="1" applyProtection="1">
      <alignment horizontal="center" vertical="center" shrinkToFit="1"/>
    </xf>
    <xf numFmtId="0" fontId="10" fillId="0" borderId="11" xfId="2" applyFont="1" applyFill="1" applyBorder="1" applyAlignment="1" applyProtection="1">
      <alignment horizontal="center" vertical="center" shrinkToFit="1"/>
    </xf>
    <xf numFmtId="0" fontId="10" fillId="0" borderId="2" xfId="2" applyFont="1" applyFill="1" applyBorder="1" applyAlignment="1" applyProtection="1">
      <alignment horizontal="center" vertical="center"/>
      <protection locked="0"/>
    </xf>
    <xf numFmtId="0" fontId="10" fillId="0" borderId="8" xfId="2" applyFont="1" applyFill="1" applyBorder="1" applyAlignment="1" applyProtection="1">
      <alignment horizontal="center" vertical="center" shrinkToFit="1"/>
    </xf>
    <xf numFmtId="0" fontId="10" fillId="0" borderId="3" xfId="2" applyFont="1" applyFill="1" applyBorder="1" applyAlignment="1" applyProtection="1">
      <alignment horizontal="center" vertical="center"/>
    </xf>
    <xf numFmtId="0" fontId="10" fillId="0" borderId="8" xfId="2" applyFont="1" applyFill="1" applyBorder="1" applyAlignment="1" applyProtection="1">
      <alignment horizontal="center" vertical="center"/>
    </xf>
    <xf numFmtId="0" fontId="5" fillId="2" borderId="13" xfId="7" applyFont="1" applyFill="1" applyBorder="1" applyAlignment="1">
      <alignment horizontal="center" vertical="center"/>
    </xf>
    <xf numFmtId="0" fontId="10" fillId="2" borderId="1" xfId="2" applyFont="1" applyFill="1" applyBorder="1" applyAlignment="1" applyProtection="1">
      <alignment horizontal="center" vertical="center"/>
    </xf>
    <xf numFmtId="0" fontId="10" fillId="2" borderId="13" xfId="2" applyFont="1" applyFill="1" applyBorder="1" applyAlignment="1" applyProtection="1">
      <alignment horizontal="center" vertical="center"/>
    </xf>
    <xf numFmtId="0" fontId="10" fillId="2" borderId="14" xfId="2" applyFont="1" applyFill="1" applyBorder="1" applyAlignment="1" applyProtection="1">
      <alignment horizontal="center" vertical="center"/>
    </xf>
    <xf numFmtId="0" fontId="10" fillId="0" borderId="2" xfId="2" applyFont="1" applyFill="1" applyBorder="1" applyAlignment="1" applyProtection="1">
      <alignment horizontal="center" vertical="center" shrinkToFit="1"/>
      <protection locked="0"/>
    </xf>
    <xf numFmtId="0" fontId="10" fillId="0" borderId="1" xfId="2" applyFont="1" applyFill="1" applyBorder="1" applyAlignment="1" applyProtection="1">
      <alignment vertical="center" shrinkToFit="1"/>
      <protection locked="0"/>
    </xf>
    <xf numFmtId="0" fontId="10" fillId="2" borderId="14" xfId="2" applyFont="1" applyFill="1" applyBorder="1" applyAlignment="1" applyProtection="1">
      <alignment vertical="center"/>
    </xf>
    <xf numFmtId="0" fontId="10" fillId="0" borderId="6" xfId="2" applyFont="1" applyFill="1" applyBorder="1" applyAlignment="1" applyProtection="1">
      <alignment horizontal="center" vertical="center"/>
      <protection locked="0"/>
    </xf>
    <xf numFmtId="0" fontId="10" fillId="0" borderId="7" xfId="2" applyFont="1" applyFill="1" applyBorder="1" applyAlignment="1" applyProtection="1">
      <alignment horizontal="center" vertical="center"/>
    </xf>
    <xf numFmtId="0" fontId="10" fillId="0" borderId="13" xfId="2" applyFont="1" applyFill="1" applyBorder="1" applyAlignment="1" applyProtection="1">
      <alignment horizontal="center" vertical="center" shrinkToFit="1"/>
      <protection locked="0"/>
    </xf>
    <xf numFmtId="0" fontId="10" fillId="0" borderId="9" xfId="2" applyFont="1" applyFill="1" applyBorder="1" applyAlignment="1" applyProtection="1">
      <alignment horizontal="center" vertical="center" shrinkToFit="1"/>
      <protection locked="0"/>
    </xf>
    <xf numFmtId="0" fontId="10" fillId="0" borderId="9" xfId="2" applyFont="1" applyFill="1" applyBorder="1" applyAlignment="1" applyProtection="1">
      <alignment horizontal="center" vertical="center"/>
      <protection locked="0"/>
    </xf>
    <xf numFmtId="0" fontId="10" fillId="0" borderId="10" xfId="2" applyFont="1" applyFill="1" applyBorder="1" applyAlignment="1" applyProtection="1">
      <alignment horizontal="center" vertical="center"/>
    </xf>
    <xf numFmtId="0" fontId="10" fillId="2" borderId="2" xfId="2" applyFont="1" applyFill="1" applyBorder="1" applyAlignment="1" applyProtection="1">
      <alignment horizontal="centerContinuous" vertical="center"/>
    </xf>
    <xf numFmtId="0" fontId="10" fillId="2" borderId="8" xfId="2" applyFont="1" applyFill="1" applyBorder="1" applyAlignment="1" applyProtection="1">
      <alignment horizontal="centerContinuous" vertical="center"/>
    </xf>
    <xf numFmtId="0" fontId="10" fillId="2" borderId="15" xfId="2" applyFont="1" applyFill="1" applyBorder="1" applyAlignment="1" applyProtection="1">
      <alignment vertical="center"/>
    </xf>
    <xf numFmtId="0" fontId="10" fillId="2" borderId="3" xfId="2" applyFont="1" applyFill="1" applyBorder="1" applyAlignment="1" applyProtection="1">
      <alignment horizontal="centerContinuous" vertical="center"/>
    </xf>
    <xf numFmtId="0" fontId="35" fillId="0" borderId="1" xfId="7" applyFont="1" applyFill="1" applyBorder="1" applyAlignment="1">
      <alignment horizontal="center" vertical="center"/>
    </xf>
    <xf numFmtId="0" fontId="10" fillId="0" borderId="2" xfId="2" applyFont="1" applyFill="1" applyBorder="1" applyAlignment="1" applyProtection="1">
      <alignment horizontal="center" vertical="center" shrinkToFit="1"/>
      <protection locked="0"/>
    </xf>
    <xf numFmtId="0" fontId="10" fillId="0" borderId="1" xfId="2" applyFont="1" applyFill="1" applyBorder="1" applyAlignment="1" applyProtection="1">
      <alignment horizontal="center" vertical="center" shrinkToFit="1"/>
      <protection locked="0"/>
    </xf>
    <xf numFmtId="0" fontId="36" fillId="0" borderId="2" xfId="2" applyFont="1" applyFill="1" applyBorder="1" applyAlignment="1" applyProtection="1">
      <alignment horizontal="center" vertical="center" wrapText="1" shrinkToFit="1"/>
      <protection locked="0"/>
    </xf>
    <xf numFmtId="0" fontId="10" fillId="0" borderId="0" xfId="2" applyFont="1" applyFill="1" applyBorder="1" applyAlignment="1" applyProtection="1">
      <alignment horizontal="center" vertical="center" shrinkToFit="1"/>
      <protection locked="0"/>
    </xf>
    <xf numFmtId="0" fontId="36" fillId="2" borderId="14" xfId="2" applyFont="1" applyFill="1" applyBorder="1" applyAlignment="1" applyProtection="1">
      <alignment vertical="center" textRotation="255" wrapText="1" shrinkToFit="1"/>
    </xf>
    <xf numFmtId="0" fontId="10" fillId="0" borderId="0" xfId="2" applyFont="1" applyFill="1" applyBorder="1" applyAlignment="1" applyProtection="1">
      <alignment vertical="center" shrinkToFit="1"/>
      <protection locked="0"/>
    </xf>
    <xf numFmtId="0" fontId="10" fillId="4" borderId="0" xfId="2" applyFont="1" applyFill="1" applyBorder="1" applyAlignment="1" applyProtection="1">
      <alignment horizontal="center" vertical="center" textRotation="255"/>
    </xf>
    <xf numFmtId="0" fontId="10" fillId="4" borderId="0" xfId="2" applyFont="1" applyFill="1" applyAlignment="1" applyProtection="1">
      <alignment vertical="center"/>
    </xf>
    <xf numFmtId="0" fontId="10" fillId="0" borderId="8" xfId="2" applyFont="1" applyFill="1" applyBorder="1" applyAlignment="1" applyProtection="1">
      <alignment horizontal="center" vertical="center"/>
      <protection locked="0"/>
    </xf>
    <xf numFmtId="0" fontId="10" fillId="2" borderId="12" xfId="2" applyFont="1" applyFill="1" applyBorder="1" applyAlignment="1" applyProtection="1">
      <alignment horizontal="center" vertical="center" wrapText="1"/>
    </xf>
    <xf numFmtId="0" fontId="10" fillId="2" borderId="0" xfId="2" applyFont="1" applyFill="1" applyBorder="1" applyAlignment="1" applyProtection="1">
      <alignment horizontal="center" vertical="center" wrapText="1"/>
    </xf>
    <xf numFmtId="0" fontId="10" fillId="2" borderId="4" xfId="2" applyFont="1" applyFill="1" applyBorder="1" applyAlignment="1" applyProtection="1">
      <alignment horizontal="center" vertical="center" wrapText="1"/>
    </xf>
    <xf numFmtId="0" fontId="10" fillId="0" borderId="0" xfId="4" applyFont="1">
      <alignment vertical="center"/>
    </xf>
    <xf numFmtId="0" fontId="18" fillId="0" borderId="0" xfId="4" applyFont="1" applyBorder="1" applyAlignment="1">
      <alignment horizontal="center" vertical="center"/>
    </xf>
    <xf numFmtId="0" fontId="18" fillId="0" borderId="0" xfId="4" applyFont="1" applyFill="1" applyBorder="1" applyAlignment="1">
      <alignment horizontal="center" vertical="center"/>
    </xf>
    <xf numFmtId="0" fontId="10" fillId="0" borderId="0" xfId="4" applyFont="1" applyFill="1" applyBorder="1" applyAlignment="1">
      <alignment horizontal="left" vertical="center"/>
    </xf>
    <xf numFmtId="0" fontId="18" fillId="0" borderId="0" xfId="4" applyFont="1" applyBorder="1" applyAlignment="1">
      <alignment vertical="center"/>
    </xf>
    <xf numFmtId="0" fontId="18" fillId="0" borderId="0" xfId="4" applyFont="1" applyFill="1" applyBorder="1" applyAlignment="1">
      <alignment horizontal="center" vertical="center" wrapText="1"/>
    </xf>
    <xf numFmtId="179" fontId="18" fillId="0" borderId="0" xfId="4" applyNumberFormat="1" applyFont="1" applyFill="1" applyBorder="1" applyAlignment="1">
      <alignment horizontal="center" vertical="center" shrinkToFit="1"/>
    </xf>
    <xf numFmtId="0" fontId="18" fillId="0" borderId="0" xfId="4" applyFont="1" applyBorder="1" applyAlignment="1">
      <alignment horizontal="left" vertical="center"/>
    </xf>
    <xf numFmtId="0" fontId="18" fillId="0" borderId="0" xfId="2" applyFont="1" applyFill="1" applyAlignment="1" applyProtection="1">
      <alignment vertical="center"/>
      <protection locked="0"/>
    </xf>
    <xf numFmtId="0" fontId="35" fillId="0" borderId="0" xfId="0" applyFont="1" applyBorder="1" applyAlignment="1">
      <alignment vertical="center"/>
    </xf>
    <xf numFmtId="0" fontId="35" fillId="0" borderId="0" xfId="0" applyFont="1" applyBorder="1" applyAlignment="1">
      <alignment horizontal="center" vertical="center"/>
    </xf>
    <xf numFmtId="0" fontId="18" fillId="2" borderId="1" xfId="2" applyFont="1" applyFill="1" applyBorder="1" applyAlignment="1" applyProtection="1">
      <alignment horizontal="center" vertical="center" wrapText="1"/>
    </xf>
    <xf numFmtId="0" fontId="11" fillId="0" borderId="0" xfId="4" applyFont="1">
      <alignment vertical="center"/>
    </xf>
    <xf numFmtId="0" fontId="10" fillId="2" borderId="13" xfId="2" applyFont="1" applyFill="1" applyBorder="1" applyAlignment="1" applyProtection="1">
      <alignment horizontal="center" vertical="center" shrinkToFit="1"/>
    </xf>
    <xf numFmtId="0" fontId="10" fillId="2" borderId="1" xfId="2" applyFont="1" applyFill="1" applyBorder="1" applyAlignment="1" applyProtection="1">
      <alignment horizontal="center" vertical="center" shrinkToFit="1"/>
    </xf>
    <xf numFmtId="0" fontId="10" fillId="2" borderId="9" xfId="2" applyFont="1" applyFill="1" applyBorder="1" applyAlignment="1" applyProtection="1">
      <alignment horizontal="center" vertical="center"/>
    </xf>
    <xf numFmtId="0" fontId="22" fillId="0" borderId="0" xfId="0" applyFont="1">
      <alignment vertical="center"/>
    </xf>
    <xf numFmtId="0" fontId="22" fillId="0" borderId="0" xfId="0" applyFont="1" applyBorder="1">
      <alignment vertical="center"/>
    </xf>
    <xf numFmtId="0" fontId="42" fillId="0" borderId="0" xfId="0" applyFont="1">
      <alignment vertical="center"/>
    </xf>
    <xf numFmtId="0" fontId="10" fillId="0" borderId="0" xfId="0" applyFont="1">
      <alignment vertical="center"/>
    </xf>
    <xf numFmtId="0" fontId="43" fillId="0" borderId="0" xfId="0" applyFont="1">
      <alignment vertical="center"/>
    </xf>
    <xf numFmtId="0" fontId="11" fillId="0" borderId="0" xfId="5" applyFont="1" applyAlignment="1">
      <alignment horizontal="left" vertical="center"/>
    </xf>
    <xf numFmtId="0" fontId="10" fillId="0" borderId="0" xfId="5" applyFont="1" applyAlignment="1">
      <alignment horizontal="center" vertical="center"/>
    </xf>
    <xf numFmtId="0" fontId="10" fillId="0" borderId="0" xfId="5" applyFont="1">
      <alignment vertical="center"/>
    </xf>
    <xf numFmtId="0" fontId="18" fillId="2" borderId="24" xfId="5" applyFont="1" applyFill="1" applyBorder="1" applyAlignment="1">
      <alignment horizontal="center" vertical="center"/>
    </xf>
    <xf numFmtId="0" fontId="18" fillId="2" borderId="1"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19" xfId="5" applyFont="1" applyFill="1" applyBorder="1" applyAlignment="1">
      <alignment horizontal="center" vertical="center"/>
    </xf>
    <xf numFmtId="0" fontId="18" fillId="2" borderId="2" xfId="5" applyFont="1" applyFill="1" applyBorder="1" applyAlignment="1">
      <alignment horizontal="center" vertical="center"/>
    </xf>
    <xf numFmtId="0" fontId="18" fillId="0" borderId="19" xfId="5" applyFont="1" applyFill="1" applyBorder="1" applyAlignment="1">
      <alignment horizontal="center" vertical="center" shrinkToFit="1"/>
    </xf>
    <xf numFmtId="0" fontId="18" fillId="0" borderId="24" xfId="5" applyFont="1" applyFill="1" applyBorder="1" applyAlignment="1">
      <alignment vertical="center" shrinkToFit="1"/>
    </xf>
    <xf numFmtId="0" fontId="18" fillId="0" borderId="1" xfId="5" applyFont="1" applyFill="1" applyBorder="1" applyAlignment="1">
      <alignment vertical="center" shrinkToFit="1"/>
    </xf>
    <xf numFmtId="0" fontId="18" fillId="0" borderId="8" xfId="5" applyFont="1" applyFill="1" applyBorder="1" applyAlignment="1">
      <alignment vertical="center" shrinkToFit="1"/>
    </xf>
    <xf numFmtId="0" fontId="18" fillId="0" borderId="3" xfId="5" applyFont="1" applyFill="1" applyBorder="1" applyAlignment="1">
      <alignment vertical="center" shrinkToFit="1"/>
    </xf>
    <xf numFmtId="0" fontId="18" fillId="0" borderId="19" xfId="5" applyFont="1" applyFill="1" applyBorder="1" applyAlignment="1">
      <alignment vertical="center" shrinkToFit="1"/>
    </xf>
    <xf numFmtId="2" fontId="18" fillId="0" borderId="1" xfId="5" applyNumberFormat="1" applyFont="1" applyFill="1" applyBorder="1" applyAlignment="1">
      <alignment vertical="center" shrinkToFit="1"/>
    </xf>
    <xf numFmtId="2" fontId="18" fillId="0" borderId="19" xfId="5" applyNumberFormat="1" applyFont="1" applyFill="1" applyBorder="1" applyAlignment="1">
      <alignment vertical="center" shrinkToFit="1"/>
    </xf>
    <xf numFmtId="181" fontId="18" fillId="0" borderId="19" xfId="6" applyNumberFormat="1" applyFont="1" applyFill="1" applyBorder="1" applyAlignment="1">
      <alignment horizontal="center" vertical="center" shrinkToFit="1"/>
    </xf>
    <xf numFmtId="180" fontId="18" fillId="0" borderId="24" xfId="5" applyNumberFormat="1" applyFont="1" applyFill="1" applyBorder="1" applyAlignment="1">
      <alignment vertical="center" shrinkToFit="1"/>
    </xf>
    <xf numFmtId="180" fontId="18" fillId="0" borderId="1" xfId="5" applyNumberFormat="1" applyFont="1" applyFill="1" applyBorder="1" applyAlignment="1">
      <alignment vertical="center" shrinkToFit="1"/>
    </xf>
    <xf numFmtId="0" fontId="18" fillId="0" borderId="2" xfId="5" applyFont="1" applyFill="1" applyBorder="1" applyAlignment="1">
      <alignment vertical="center" shrinkToFit="1"/>
    </xf>
    <xf numFmtId="0" fontId="18" fillId="0" borderId="18" xfId="5" applyFont="1" applyFill="1" applyBorder="1" applyAlignment="1">
      <alignment horizontal="center" vertical="center" shrinkToFit="1"/>
    </xf>
    <xf numFmtId="0" fontId="18" fillId="0" borderId="51" xfId="5" applyFont="1" applyFill="1" applyBorder="1" applyAlignment="1">
      <alignment vertical="center" shrinkToFit="1"/>
    </xf>
    <xf numFmtId="0" fontId="18" fillId="0" borderId="14" xfId="5" applyFont="1" applyFill="1" applyBorder="1" applyAlignment="1">
      <alignment vertical="center" shrinkToFit="1"/>
    </xf>
    <xf numFmtId="0" fontId="18" fillId="0" borderId="5" xfId="5" applyFont="1" applyFill="1" applyBorder="1" applyAlignment="1">
      <alignment vertical="center" shrinkToFit="1"/>
    </xf>
    <xf numFmtId="0" fontId="18" fillId="0" borderId="7" xfId="5" applyFont="1" applyFill="1" applyBorder="1" applyAlignment="1">
      <alignment vertical="center" shrinkToFit="1"/>
    </xf>
    <xf numFmtId="0" fontId="18" fillId="0" borderId="18" xfId="5" applyFont="1" applyFill="1" applyBorder="1" applyAlignment="1">
      <alignment vertical="center" shrinkToFit="1"/>
    </xf>
    <xf numFmtId="0" fontId="18" fillId="0" borderId="6" xfId="5" applyFont="1" applyFill="1" applyBorder="1" applyAlignment="1">
      <alignment vertical="center" shrinkToFit="1"/>
    </xf>
    <xf numFmtId="0" fontId="10" fillId="0" borderId="17" xfId="5" applyFont="1" applyFill="1" applyBorder="1" applyAlignment="1">
      <alignment vertical="center" shrinkToFit="1"/>
    </xf>
    <xf numFmtId="0" fontId="10" fillId="0" borderId="53" xfId="5" applyFont="1" applyFill="1" applyBorder="1" applyAlignment="1">
      <alignment vertical="center" shrinkToFit="1"/>
    </xf>
    <xf numFmtId="0" fontId="10" fillId="0" borderId="52" xfId="5" applyFont="1" applyFill="1" applyBorder="1" applyAlignment="1">
      <alignment vertical="center" shrinkToFit="1"/>
    </xf>
    <xf numFmtId="0" fontId="10" fillId="0" borderId="50" xfId="5" applyFont="1" applyFill="1" applyBorder="1" applyAlignment="1">
      <alignment vertical="center" shrinkToFit="1"/>
    </xf>
    <xf numFmtId="0" fontId="10" fillId="0" borderId="16" xfId="5" applyFont="1" applyFill="1" applyBorder="1" applyAlignment="1">
      <alignment vertical="center" shrinkToFit="1"/>
    </xf>
    <xf numFmtId="180" fontId="10" fillId="0" borderId="17" xfId="5" applyNumberFormat="1" applyFont="1" applyFill="1" applyBorder="1" applyAlignment="1">
      <alignment vertical="center" shrinkToFit="1"/>
    </xf>
    <xf numFmtId="180" fontId="10" fillId="0" borderId="53" xfId="5" applyNumberFormat="1" applyFont="1" applyFill="1" applyBorder="1" applyAlignment="1">
      <alignment vertical="center" shrinkToFit="1"/>
    </xf>
    <xf numFmtId="180" fontId="10" fillId="0" borderId="52" xfId="5" applyNumberFormat="1" applyFont="1" applyFill="1" applyBorder="1" applyAlignment="1">
      <alignment vertical="center" shrinkToFit="1"/>
    </xf>
    <xf numFmtId="2" fontId="10" fillId="0" borderId="54" xfId="5" applyNumberFormat="1" applyFont="1" applyFill="1" applyBorder="1" applyAlignment="1">
      <alignment vertical="center" shrinkToFit="1"/>
    </xf>
    <xf numFmtId="2" fontId="10" fillId="0" borderId="53" xfId="5" applyNumberFormat="1" applyFont="1" applyFill="1" applyBorder="1" applyAlignment="1">
      <alignment vertical="center" shrinkToFit="1"/>
    </xf>
    <xf numFmtId="2" fontId="10" fillId="0" borderId="16" xfId="5" applyNumberFormat="1" applyFont="1" applyFill="1" applyBorder="1" applyAlignment="1">
      <alignment vertical="center" shrinkToFit="1"/>
    </xf>
    <xf numFmtId="0" fontId="10" fillId="0" borderId="0" xfId="2" applyFont="1" applyAlignment="1">
      <alignment vertical="center"/>
    </xf>
    <xf numFmtId="0" fontId="10" fillId="2" borderId="55" xfId="2" applyFont="1" applyFill="1" applyBorder="1" applyAlignment="1">
      <alignment horizontal="center" vertical="center"/>
    </xf>
    <xf numFmtId="0" fontId="10" fillId="2" borderId="56" xfId="2" applyFont="1" applyFill="1" applyBorder="1" applyAlignment="1">
      <alignment horizontal="center" vertical="center"/>
    </xf>
    <xf numFmtId="0" fontId="10" fillId="2" borderId="57" xfId="2" applyFont="1" applyFill="1" applyBorder="1" applyAlignment="1">
      <alignment horizontal="center" vertical="center"/>
    </xf>
    <xf numFmtId="0" fontId="10" fillId="2" borderId="58" xfId="2" applyFont="1" applyFill="1" applyBorder="1" applyAlignment="1">
      <alignment horizontal="center" vertical="center"/>
    </xf>
    <xf numFmtId="0" fontId="10" fillId="2" borderId="59" xfId="2" applyFont="1" applyFill="1" applyBorder="1" applyAlignment="1">
      <alignment horizontal="center" vertical="center"/>
    </xf>
    <xf numFmtId="0" fontId="10" fillId="0" borderId="60" xfId="2" applyFont="1" applyBorder="1" applyAlignment="1">
      <alignment vertical="center"/>
    </xf>
    <xf numFmtId="0" fontId="15" fillId="0" borderId="0" xfId="2" applyAlignment="1">
      <alignment vertical="center"/>
    </xf>
    <xf numFmtId="192" fontId="15" fillId="0" borderId="1" xfId="2" applyNumberFormat="1" applyBorder="1" applyAlignment="1">
      <alignment vertical="center"/>
    </xf>
    <xf numFmtId="187" fontId="15" fillId="0" borderId="1" xfId="2" applyNumberFormat="1" applyBorder="1" applyAlignment="1">
      <alignment horizontal="center" vertical="center" shrinkToFit="1"/>
    </xf>
    <xf numFmtId="187" fontId="15" fillId="0" borderId="1" xfId="2" applyNumberFormat="1" applyBorder="1" applyAlignment="1">
      <alignment vertical="center" shrinkToFit="1"/>
    </xf>
    <xf numFmtId="190" fontId="15" fillId="0" borderId="1" xfId="2" applyNumberFormat="1" applyBorder="1" applyAlignment="1">
      <alignment vertical="center" shrinkToFit="1"/>
    </xf>
    <xf numFmtId="0" fontId="15" fillId="0" borderId="0" xfId="2" applyBorder="1" applyAlignment="1">
      <alignment vertical="center"/>
    </xf>
    <xf numFmtId="0" fontId="0" fillId="0" borderId="10" xfId="0" applyBorder="1" applyAlignment="1">
      <alignment horizontal="center" vertical="center"/>
    </xf>
    <xf numFmtId="0" fontId="0" fillId="0" borderId="61"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61" xfId="0" applyBorder="1" applyAlignment="1">
      <alignment vertical="center"/>
    </xf>
    <xf numFmtId="0" fontId="0" fillId="0" borderId="0" xfId="0" applyAlignment="1">
      <alignment horizontal="center" vertical="center"/>
    </xf>
    <xf numFmtId="179" fontId="15" fillId="0" borderId="1" xfId="7" applyNumberFormat="1" applyFont="1" applyFill="1" applyBorder="1" applyAlignment="1">
      <alignment horizontal="center" vertical="center"/>
    </xf>
    <xf numFmtId="179" fontId="18" fillId="0" borderId="20" xfId="5" applyNumberFormat="1" applyFont="1" applyFill="1" applyBorder="1" applyAlignment="1">
      <alignment horizontal="center" vertical="center" shrinkToFit="1"/>
    </xf>
    <xf numFmtId="0" fontId="0" fillId="0" borderId="62" xfId="0" applyBorder="1">
      <alignment vertical="center"/>
    </xf>
    <xf numFmtId="0" fontId="0" fillId="0" borderId="62" xfId="0" applyBorder="1" applyAlignment="1">
      <alignment vertical="center"/>
    </xf>
    <xf numFmtId="0" fontId="0" fillId="0" borderId="63" xfId="0" applyBorder="1" applyAlignment="1">
      <alignment vertical="center"/>
    </xf>
    <xf numFmtId="0" fontId="10" fillId="3" borderId="1" xfId="4" applyFont="1" applyFill="1" applyBorder="1" applyAlignment="1">
      <alignment horizontal="center" vertical="center"/>
    </xf>
    <xf numFmtId="0" fontId="0" fillId="0" borderId="64"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10" fillId="0" borderId="1" xfId="2" applyFont="1" applyBorder="1" applyAlignment="1">
      <alignment vertical="center"/>
    </xf>
    <xf numFmtId="0" fontId="0" fillId="0" borderId="0" xfId="0" applyBorder="1" applyAlignment="1">
      <alignment vertical="center"/>
    </xf>
    <xf numFmtId="0" fontId="30" fillId="2" borderId="1" xfId="2" applyFont="1" applyFill="1" applyBorder="1" applyAlignment="1">
      <alignment horizontal="center" vertical="center" wrapText="1"/>
    </xf>
    <xf numFmtId="189" fontId="15" fillId="0" borderId="1" xfId="2" applyNumberFormat="1" applyBorder="1" applyAlignment="1">
      <alignment vertical="center"/>
    </xf>
    <xf numFmtId="0" fontId="0" fillId="0" borderId="0" xfId="0" applyBorder="1" applyAlignment="1">
      <alignment horizontal="center" vertical="center"/>
    </xf>
    <xf numFmtId="0" fontId="10" fillId="0" borderId="0" xfId="2" applyFont="1" applyFill="1" applyAlignment="1" applyProtection="1">
      <alignment horizontal="center"/>
      <protection locked="0"/>
    </xf>
    <xf numFmtId="0" fontId="30" fillId="2" borderId="8" xfId="2" applyFont="1" applyFill="1" applyBorder="1" applyAlignment="1">
      <alignment horizontal="center" vertical="center" wrapText="1"/>
    </xf>
    <xf numFmtId="0" fontId="18" fillId="0" borderId="1" xfId="2" applyFont="1" applyFill="1" applyBorder="1" applyAlignment="1" applyProtection="1">
      <alignment vertical="center" wrapText="1"/>
      <protection locked="0"/>
    </xf>
    <xf numFmtId="0" fontId="18" fillId="0" borderId="1" xfId="2" applyNumberFormat="1" applyFont="1" applyFill="1" applyBorder="1" applyAlignment="1" applyProtection="1">
      <alignment horizontal="center" vertical="center" wrapText="1"/>
      <protection locked="0"/>
    </xf>
    <xf numFmtId="0" fontId="18" fillId="0" borderId="12" xfId="2" applyFont="1" applyFill="1" applyBorder="1" applyAlignment="1" applyProtection="1">
      <alignment horizontal="left" vertical="center"/>
      <protection locked="0"/>
    </xf>
    <xf numFmtId="0" fontId="18" fillId="0" borderId="0" xfId="2" applyFont="1" applyFill="1" applyBorder="1" applyAlignment="1" applyProtection="1">
      <alignment horizontal="left" vertical="center"/>
      <protection locked="0"/>
    </xf>
    <xf numFmtId="0" fontId="18" fillId="0" borderId="4" xfId="2" applyFont="1" applyFill="1" applyBorder="1" applyAlignment="1" applyProtection="1">
      <alignment horizontal="left" vertical="center"/>
      <protection locked="0"/>
    </xf>
    <xf numFmtId="191" fontId="15" fillId="0" borderId="1" xfId="2" applyNumberFormat="1" applyBorder="1" applyAlignment="1">
      <alignment vertical="center"/>
    </xf>
    <xf numFmtId="0" fontId="10" fillId="0" borderId="8" xfId="2" applyFont="1" applyFill="1" applyBorder="1" applyAlignment="1" applyProtection="1">
      <alignment horizontal="center" vertical="center"/>
      <protection locked="0"/>
    </xf>
    <xf numFmtId="0" fontId="10" fillId="0" borderId="1" xfId="2" applyFont="1" applyFill="1" applyBorder="1" applyAlignment="1" applyProtection="1">
      <alignment horizontal="center" vertical="center" shrinkToFit="1"/>
      <protection locked="0"/>
    </xf>
    <xf numFmtId="0" fontId="10" fillId="0" borderId="1" xfId="2" applyFont="1" applyFill="1" applyBorder="1" applyAlignment="1" applyProtection="1">
      <alignment horizontal="center" vertical="center"/>
      <protection locked="0"/>
    </xf>
    <xf numFmtId="0" fontId="10" fillId="0" borderId="1" xfId="4" applyFont="1" applyFill="1" applyBorder="1" applyAlignment="1">
      <alignment horizontal="center" vertical="center"/>
    </xf>
    <xf numFmtId="0" fontId="10" fillId="3" borderId="1" xfId="4" applyFont="1" applyFill="1" applyBorder="1" applyAlignment="1">
      <alignment horizontal="center" vertical="center"/>
    </xf>
    <xf numFmtId="0" fontId="0" fillId="0" borderId="11" xfId="0" applyBorder="1">
      <alignment vertical="center"/>
    </xf>
    <xf numFmtId="0" fontId="0" fillId="0" borderId="65" xfId="0" applyBorder="1">
      <alignment vertical="center"/>
    </xf>
    <xf numFmtId="0" fontId="0" fillId="0" borderId="1" xfId="0" applyBorder="1">
      <alignment vertical="center"/>
    </xf>
    <xf numFmtId="0" fontId="0" fillId="0" borderId="8" xfId="0" applyBorder="1">
      <alignment vertical="center"/>
    </xf>
    <xf numFmtId="0" fontId="25" fillId="0" borderId="10" xfId="0" applyFont="1" applyBorder="1" applyAlignment="1">
      <alignment horizontal="center" vertical="center"/>
    </xf>
    <xf numFmtId="0" fontId="25" fillId="0" borderId="3" xfId="0" applyFont="1" applyBorder="1" applyAlignment="1">
      <alignment horizontal="center" vertical="center"/>
    </xf>
    <xf numFmtId="0" fontId="25" fillId="0" borderId="7" xfId="0" applyFont="1" applyBorder="1" applyAlignment="1">
      <alignment horizontal="center" vertical="center"/>
    </xf>
    <xf numFmtId="0" fontId="25" fillId="0" borderId="0" xfId="0" applyFont="1" applyAlignment="1">
      <alignment horizontal="center" vertical="center"/>
    </xf>
    <xf numFmtId="0" fontId="5" fillId="0" borderId="2" xfId="2" applyFont="1" applyFill="1" applyBorder="1" applyAlignment="1" applyProtection="1">
      <alignment vertical="center" shrinkToFit="1"/>
      <protection locked="0"/>
    </xf>
    <xf numFmtId="0" fontId="37" fillId="2" borderId="1" xfId="2" applyFont="1" applyFill="1" applyBorder="1" applyAlignment="1">
      <alignment horizontal="center" vertical="center" wrapText="1" shrinkToFit="1"/>
    </xf>
    <xf numFmtId="0" fontId="15" fillId="0" borderId="8" xfId="2" applyFont="1" applyFill="1" applyBorder="1" applyAlignment="1">
      <alignment vertical="center" shrinkToFit="1"/>
    </xf>
    <xf numFmtId="0" fontId="15" fillId="0" borderId="3" xfId="2" applyFont="1" applyFill="1" applyBorder="1" applyAlignment="1">
      <alignment vertical="center" shrinkToFit="1"/>
    </xf>
    <xf numFmtId="0" fontId="15" fillId="0" borderId="1" xfId="7" applyFont="1" applyFill="1" applyBorder="1" applyAlignment="1">
      <alignment vertical="center" shrinkToFit="1"/>
    </xf>
    <xf numFmtId="0" fontId="15" fillId="0" borderId="1" xfId="2" applyFont="1" applyFill="1" applyBorder="1" applyAlignment="1">
      <alignment vertical="center" shrinkToFit="1"/>
    </xf>
    <xf numFmtId="193" fontId="10" fillId="0" borderId="1" xfId="2" applyNumberFormat="1" applyFont="1" applyFill="1" applyBorder="1" applyAlignment="1" applyProtection="1">
      <alignment horizontal="center" vertical="center" shrinkToFit="1"/>
      <protection locked="0"/>
    </xf>
    <xf numFmtId="0" fontId="0" fillId="0" borderId="0" xfId="0" applyBorder="1">
      <alignment vertical="center"/>
    </xf>
    <xf numFmtId="0" fontId="10" fillId="0" borderId="1" xfId="4" applyFont="1" applyFill="1" applyBorder="1" applyAlignment="1">
      <alignment vertical="center" shrinkToFit="1"/>
    </xf>
    <xf numFmtId="0" fontId="46" fillId="0" borderId="1" xfId="4" applyFont="1" applyFill="1" applyBorder="1" applyAlignment="1">
      <alignment horizontal="center" vertical="center"/>
    </xf>
    <xf numFmtId="0" fontId="15" fillId="0" borderId="0" xfId="2" applyBorder="1" applyAlignment="1">
      <alignment horizontal="center" vertical="center"/>
    </xf>
    <xf numFmtId="0" fontId="15" fillId="0" borderId="1" xfId="2" applyBorder="1" applyAlignment="1">
      <alignment vertical="center"/>
    </xf>
    <xf numFmtId="195" fontId="48" fillId="0" borderId="1" xfId="2" applyNumberFormat="1" applyFont="1" applyFill="1" applyBorder="1" applyAlignment="1" applyProtection="1">
      <alignment horizontal="center" vertical="center" wrapText="1"/>
      <protection locked="0"/>
    </xf>
    <xf numFmtId="190" fontId="48" fillId="0" borderId="1" xfId="2" applyNumberFormat="1" applyFont="1" applyFill="1" applyBorder="1" applyAlignment="1" applyProtection="1">
      <alignment horizontal="right" vertical="center" wrapText="1"/>
      <protection locked="0"/>
    </xf>
    <xf numFmtId="0" fontId="15" fillId="0" borderId="1" xfId="7" applyFont="1" applyFill="1" applyBorder="1" applyAlignment="1">
      <alignment horizontal="center" vertical="center"/>
    </xf>
    <xf numFmtId="2" fontId="10" fillId="0" borderId="0" xfId="2" applyNumberFormat="1" applyFont="1" applyFill="1" applyProtection="1">
      <protection locked="0"/>
    </xf>
    <xf numFmtId="196" fontId="10" fillId="0" borderId="0" xfId="2" applyNumberFormat="1" applyFont="1" applyFill="1" applyAlignment="1" applyProtection="1">
      <protection locked="0"/>
    </xf>
    <xf numFmtId="0" fontId="0" fillId="0" borderId="3" xfId="0" applyFill="1" applyBorder="1">
      <alignment vertical="center"/>
    </xf>
    <xf numFmtId="0" fontId="0" fillId="7" borderId="3" xfId="0" applyFill="1" applyBorder="1">
      <alignment vertical="center"/>
    </xf>
    <xf numFmtId="0" fontId="0" fillId="0" borderId="0" xfId="0" applyFont="1" applyFill="1">
      <alignment vertical="center"/>
    </xf>
    <xf numFmtId="0" fontId="0" fillId="0" borderId="0" xfId="0" applyFill="1">
      <alignment vertical="center"/>
    </xf>
    <xf numFmtId="0" fontId="20" fillId="0" borderId="0" xfId="2" applyFont="1" applyFill="1" applyAlignment="1" applyProtection="1">
      <alignment vertical="center"/>
    </xf>
    <xf numFmtId="0" fontId="50" fillId="0" borderId="0" xfId="2" applyFont="1" applyFill="1" applyAlignment="1" applyProtection="1">
      <alignment vertical="center"/>
      <protection locked="0"/>
    </xf>
    <xf numFmtId="0" fontId="20" fillId="0" borderId="0" xfId="2" applyFont="1" applyFill="1" applyAlignment="1" applyProtection="1">
      <alignment vertical="center"/>
      <protection locked="0"/>
    </xf>
    <xf numFmtId="0" fontId="22" fillId="0" borderId="0" xfId="4" applyFont="1" applyFill="1" applyBorder="1" applyAlignment="1">
      <alignment horizontal="left" vertical="center"/>
    </xf>
    <xf numFmtId="0" fontId="22" fillId="0" borderId="0" xfId="4" applyFont="1" applyFill="1" applyBorder="1" applyAlignment="1">
      <alignment horizontal="center" vertical="center"/>
    </xf>
    <xf numFmtId="0" fontId="20" fillId="0" borderId="0" xfId="4" applyFont="1" applyFill="1" applyBorder="1" applyAlignment="1">
      <alignment horizontal="left" vertical="center"/>
    </xf>
    <xf numFmtId="0" fontId="33" fillId="0" borderId="0" xfId="0" applyFont="1" applyFill="1">
      <alignment vertical="center"/>
    </xf>
    <xf numFmtId="0" fontId="47" fillId="0" borderId="0" xfId="2" applyFont="1" applyFill="1" applyAlignment="1" applyProtection="1">
      <alignment vertical="center"/>
      <protection locked="0"/>
    </xf>
    <xf numFmtId="0" fontId="11" fillId="0" borderId="0" xfId="2" applyFont="1" applyAlignment="1">
      <alignment vertical="center"/>
    </xf>
    <xf numFmtId="0" fontId="10" fillId="0" borderId="0" xfId="2" applyFont="1"/>
    <xf numFmtId="0" fontId="35" fillId="0" borderId="0" xfId="0" applyFont="1">
      <alignment vertical="center"/>
    </xf>
    <xf numFmtId="0" fontId="10" fillId="0" borderId="1" xfId="2" applyFont="1" applyBorder="1" applyAlignment="1">
      <alignment horizontal="center" vertical="center"/>
    </xf>
    <xf numFmtId="0" fontId="10" fillId="0" borderId="2" xfId="2" applyFont="1" applyBorder="1" applyAlignment="1">
      <alignment horizontal="center" vertical="center" shrinkToFit="1"/>
    </xf>
    <xf numFmtId="0" fontId="10" fillId="0" borderId="8" xfId="2" applyFont="1" applyBorder="1" applyAlignment="1">
      <alignment horizontal="center" vertical="center" shrinkToFit="1"/>
    </xf>
    <xf numFmtId="0" fontId="10" fillId="0" borderId="0" xfId="2" applyFont="1" applyAlignment="1" applyProtection="1">
      <alignment vertical="center"/>
      <protection locked="0"/>
    </xf>
    <xf numFmtId="0" fontId="10" fillId="0" borderId="0" xfId="2" applyFont="1" applyAlignment="1" applyProtection="1">
      <alignment vertical="center" textRotation="255"/>
      <protection locked="0"/>
    </xf>
    <xf numFmtId="0" fontId="10" fillId="0" borderId="4" xfId="2" applyFont="1" applyBorder="1" applyAlignment="1" applyProtection="1">
      <alignment vertical="center"/>
      <protection locked="0"/>
    </xf>
    <xf numFmtId="0" fontId="10" fillId="0" borderId="0" xfId="2" applyFont="1" applyProtection="1">
      <protection locked="0"/>
    </xf>
    <xf numFmtId="0" fontId="10" fillId="0" borderId="0" xfId="2" applyFont="1" applyAlignment="1" applyProtection="1">
      <alignment vertical="center" wrapText="1"/>
      <protection locked="0"/>
    </xf>
    <xf numFmtId="0" fontId="10" fillId="0" borderId="9" xfId="2" applyFont="1" applyBorder="1" applyAlignment="1" applyProtection="1">
      <alignment vertical="center"/>
      <protection locked="0"/>
    </xf>
    <xf numFmtId="0" fontId="10" fillId="0" borderId="10" xfId="2" applyFont="1" applyBorder="1" applyAlignment="1" applyProtection="1">
      <alignment vertical="center"/>
      <protection locked="0"/>
    </xf>
    <xf numFmtId="0" fontId="14" fillId="0" borderId="10" xfId="2" applyFont="1" applyBorder="1" applyAlignment="1" applyProtection="1">
      <alignment vertical="center"/>
      <protection locked="0"/>
    </xf>
    <xf numFmtId="0" fontId="10" fillId="0" borderId="10" xfId="2" applyFont="1" applyBorder="1" applyProtection="1">
      <protection locked="0"/>
    </xf>
    <xf numFmtId="0" fontId="10" fillId="0" borderId="10" xfId="2" applyFont="1" applyBorder="1" applyAlignment="1" applyProtection="1">
      <alignment vertical="center" wrapText="1"/>
      <protection locked="0"/>
    </xf>
    <xf numFmtId="0" fontId="5" fillId="0" borderId="0" xfId="2" applyFont="1" applyAlignment="1" applyProtection="1">
      <alignment vertical="center"/>
      <protection locked="0"/>
    </xf>
    <xf numFmtId="0" fontId="5" fillId="0" borderId="0" xfId="2" applyFont="1" applyProtection="1">
      <protection locked="0"/>
    </xf>
    <xf numFmtId="0" fontId="5" fillId="2" borderId="14" xfId="2" applyFont="1" applyFill="1" applyBorder="1" applyAlignment="1">
      <alignment horizontal="centerContinuous"/>
    </xf>
    <xf numFmtId="0" fontId="5" fillId="2" borderId="13" xfId="2" applyFont="1" applyFill="1" applyBorder="1" applyAlignment="1">
      <alignment horizontal="centerContinuous" vertical="center"/>
    </xf>
    <xf numFmtId="0" fontId="5" fillId="0" borderId="1" xfId="2" applyFont="1" applyBorder="1" applyAlignment="1" applyProtection="1">
      <alignment horizontal="center" vertical="center"/>
      <protection locked="0"/>
    </xf>
    <xf numFmtId="0" fontId="5" fillId="0" borderId="1" xfId="2" applyFont="1" applyBorder="1" applyAlignment="1" applyProtection="1">
      <alignment horizontal="center" vertical="center" shrinkToFit="1"/>
      <protection locked="0"/>
    </xf>
    <xf numFmtId="0" fontId="35" fillId="0" borderId="1" xfId="0" applyFont="1" applyBorder="1" applyAlignment="1">
      <alignment horizontal="center" vertical="center" shrinkToFit="1"/>
    </xf>
    <xf numFmtId="0" fontId="5" fillId="0" borderId="0" xfId="2" applyFont="1" applyAlignment="1">
      <alignment vertical="center"/>
    </xf>
    <xf numFmtId="0" fontId="47" fillId="0" borderId="0" xfId="2" applyFont="1" applyAlignment="1" applyProtection="1">
      <alignment vertical="center"/>
      <protection locked="0"/>
    </xf>
    <xf numFmtId="0" fontId="28" fillId="0" borderId="1" xfId="7" applyFont="1" applyBorder="1" applyAlignment="1">
      <alignment horizontal="center" vertical="center"/>
    </xf>
    <xf numFmtId="0" fontId="18" fillId="0" borderId="3" xfId="5" applyFont="1" applyBorder="1" applyAlignment="1">
      <alignment horizontal="center" vertical="center" shrinkToFit="1"/>
    </xf>
    <xf numFmtId="0" fontId="18" fillId="0" borderId="1" xfId="5" applyFont="1" applyBorder="1" applyAlignment="1">
      <alignment horizontal="center" vertical="center" shrinkToFit="1"/>
    </xf>
    <xf numFmtId="0" fontId="10" fillId="2" borderId="39" xfId="5" applyFont="1" applyFill="1" applyBorder="1" applyAlignment="1">
      <alignment horizontal="center" vertical="center" shrinkToFit="1"/>
    </xf>
    <xf numFmtId="0" fontId="10" fillId="2" borderId="36" xfId="5" applyFont="1" applyFill="1" applyBorder="1" applyAlignment="1">
      <alignment horizontal="center" vertical="center" shrinkToFit="1"/>
    </xf>
    <xf numFmtId="0" fontId="18" fillId="0" borderId="74" xfId="5" applyFont="1" applyBorder="1" applyAlignment="1">
      <alignment horizontal="center" vertical="center" shrinkToFit="1"/>
    </xf>
    <xf numFmtId="0" fontId="18" fillId="0" borderId="73" xfId="5" applyFont="1" applyBorder="1" applyAlignment="1">
      <alignment horizontal="center" vertical="center" shrinkToFit="1"/>
    </xf>
    <xf numFmtId="0" fontId="18" fillId="0" borderId="75" xfId="5" applyFont="1" applyBorder="1" applyAlignment="1">
      <alignment horizontal="center" vertical="center" shrinkToFit="1"/>
    </xf>
    <xf numFmtId="0" fontId="10" fillId="2" borderId="1" xfId="2" applyFont="1" applyFill="1" applyBorder="1" applyAlignment="1">
      <alignment horizontal="center" vertical="center"/>
    </xf>
    <xf numFmtId="0" fontId="15" fillId="0" borderId="1" xfId="2" applyFont="1" applyBorder="1" applyAlignment="1">
      <alignment horizontal="center" vertical="center"/>
    </xf>
    <xf numFmtId="179" fontId="18" fillId="0" borderId="0" xfId="4" applyNumberFormat="1" applyFont="1" applyFill="1" applyBorder="1" applyAlignment="1">
      <alignment horizontal="center" vertical="center" shrinkToFit="1"/>
    </xf>
    <xf numFmtId="0" fontId="18" fillId="0" borderId="1" xfId="2" applyFont="1" applyFill="1" applyBorder="1" applyAlignment="1" applyProtection="1">
      <alignment horizontal="center" vertical="center" wrapText="1"/>
      <protection locked="0"/>
    </xf>
    <xf numFmtId="2" fontId="18" fillId="0" borderId="19" xfId="5" applyNumberFormat="1" applyFont="1" applyFill="1" applyBorder="1" applyAlignment="1">
      <alignment horizontal="center" vertical="center" shrinkToFit="1"/>
    </xf>
    <xf numFmtId="2" fontId="18" fillId="0" borderId="19" xfId="6" applyNumberFormat="1" applyFont="1" applyFill="1" applyBorder="1" applyAlignment="1">
      <alignment horizontal="center" vertical="center" shrinkToFit="1"/>
    </xf>
    <xf numFmtId="190" fontId="15" fillId="0" borderId="1" xfId="7" applyNumberFormat="1" applyFont="1" applyFill="1" applyBorder="1" applyAlignment="1">
      <alignment horizontal="right" vertical="center" shrinkToFit="1"/>
    </xf>
    <xf numFmtId="0" fontId="15" fillId="0" borderId="1" xfId="7" applyFont="1" applyFill="1" applyBorder="1" applyAlignment="1">
      <alignment horizontal="center" vertical="center"/>
    </xf>
    <xf numFmtId="0" fontId="15" fillId="0" borderId="1" xfId="7" applyFont="1" applyFill="1" applyBorder="1" applyAlignment="1">
      <alignment horizontal="center" vertical="center"/>
    </xf>
    <xf numFmtId="0" fontId="10" fillId="2" borderId="1" xfId="2" applyFont="1" applyFill="1" applyBorder="1" applyAlignment="1">
      <alignment horizontal="center" vertical="center"/>
    </xf>
    <xf numFmtId="0" fontId="10" fillId="2" borderId="12" xfId="2" applyFont="1" applyFill="1" applyBorder="1" applyAlignment="1" applyProtection="1">
      <alignment horizontal="center" vertical="center" wrapText="1"/>
    </xf>
    <xf numFmtId="0" fontId="10" fillId="2" borderId="0" xfId="2" applyFont="1" applyFill="1" applyBorder="1" applyAlignment="1" applyProtection="1">
      <alignment horizontal="center" vertical="center" wrapText="1"/>
    </xf>
    <xf numFmtId="0" fontId="10" fillId="2" borderId="4" xfId="2" applyFont="1" applyFill="1" applyBorder="1" applyAlignment="1" applyProtection="1">
      <alignment horizontal="center" vertical="center" wrapText="1"/>
    </xf>
    <xf numFmtId="0" fontId="18" fillId="0" borderId="1" xfId="2" applyFont="1" applyFill="1" applyBorder="1" applyAlignment="1" applyProtection="1">
      <alignment horizontal="center" vertical="center" wrapText="1"/>
      <protection locked="0"/>
    </xf>
    <xf numFmtId="0" fontId="18" fillId="2" borderId="3" xfId="5" applyFont="1" applyFill="1" applyBorder="1" applyAlignment="1">
      <alignment horizontal="center" vertical="center"/>
    </xf>
    <xf numFmtId="0" fontId="18" fillId="2" borderId="19" xfId="5" applyFont="1" applyFill="1" applyBorder="1" applyAlignment="1">
      <alignment horizontal="center" vertical="center"/>
    </xf>
    <xf numFmtId="0" fontId="18" fillId="2" borderId="24"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1" xfId="5" applyFont="1" applyFill="1" applyBorder="1" applyAlignment="1">
      <alignment horizontal="center" vertical="center"/>
    </xf>
    <xf numFmtId="40" fontId="18" fillId="0" borderId="19" xfId="6" applyNumberFormat="1" applyFont="1" applyFill="1" applyBorder="1" applyAlignment="1">
      <alignment horizontal="center" vertical="center" shrinkToFit="1"/>
    </xf>
    <xf numFmtId="40" fontId="18" fillId="0" borderId="19" xfId="5" applyNumberFormat="1" applyFont="1" applyFill="1" applyBorder="1" applyAlignment="1">
      <alignment horizontal="center" vertical="center" shrinkToFit="1"/>
    </xf>
    <xf numFmtId="40" fontId="18" fillId="0" borderId="18" xfId="5" applyNumberFormat="1" applyFont="1" applyFill="1" applyBorder="1" applyAlignment="1">
      <alignment horizontal="center" vertical="center" shrinkToFit="1"/>
    </xf>
    <xf numFmtId="180" fontId="10" fillId="0" borderId="2" xfId="2" applyNumberFormat="1" applyFont="1" applyFill="1" applyBorder="1" applyAlignment="1" applyProtection="1">
      <alignment horizontal="center" vertical="center"/>
      <protection locked="0"/>
    </xf>
    <xf numFmtId="0" fontId="15" fillId="0" borderId="1" xfId="2" applyFont="1" applyBorder="1" applyAlignment="1">
      <alignment horizontal="center" vertical="center"/>
    </xf>
    <xf numFmtId="0" fontId="5" fillId="0" borderId="0" xfId="0" applyFont="1" applyFill="1" applyAlignment="1" applyProtection="1">
      <alignment horizontal="center" vertical="center"/>
      <protection locked="0"/>
    </xf>
    <xf numFmtId="0" fontId="5" fillId="0" borderId="0" xfId="0" applyFont="1" applyFill="1" applyAlignment="1" applyProtection="1">
      <alignment vertical="center"/>
      <protection locked="0"/>
    </xf>
    <xf numFmtId="0" fontId="5" fillId="0" borderId="0" xfId="2" applyFont="1" applyBorder="1" applyAlignment="1" applyProtection="1">
      <alignment vertical="center"/>
      <protection locked="0"/>
    </xf>
    <xf numFmtId="199" fontId="8" fillId="0" borderId="1" xfId="2" applyNumberFormat="1" applyFont="1" applyBorder="1" applyAlignment="1">
      <alignment vertical="center"/>
    </xf>
    <xf numFmtId="0" fontId="10" fillId="0" borderId="1" xfId="2" applyFont="1" applyFill="1" applyBorder="1" applyAlignment="1" applyProtection="1">
      <alignment horizontal="center" vertical="center" shrinkToFit="1"/>
      <protection locked="0"/>
    </xf>
    <xf numFmtId="0" fontId="10" fillId="0" borderId="1" xfId="2" applyFont="1" applyFill="1" applyBorder="1" applyAlignment="1" applyProtection="1">
      <alignment horizontal="center" vertical="center"/>
      <protection locked="0"/>
    </xf>
    <xf numFmtId="0" fontId="10" fillId="2" borderId="12" xfId="2" applyFont="1" applyFill="1" applyBorder="1" applyAlignment="1" applyProtection="1">
      <alignment horizontal="center" vertical="center" wrapText="1"/>
    </xf>
    <xf numFmtId="0" fontId="10" fillId="2" borderId="0" xfId="2" applyFont="1" applyFill="1" applyBorder="1" applyAlignment="1" applyProtection="1">
      <alignment horizontal="center" vertical="center" wrapText="1"/>
    </xf>
    <xf numFmtId="0" fontId="10" fillId="2" borderId="4" xfId="2" applyFont="1" applyFill="1" applyBorder="1" applyAlignment="1" applyProtection="1">
      <alignment horizontal="center" vertical="center" wrapText="1"/>
    </xf>
    <xf numFmtId="0" fontId="10" fillId="0" borderId="1" xfId="4" applyFont="1" applyFill="1" applyBorder="1" applyAlignment="1">
      <alignment horizontal="center" vertical="center"/>
    </xf>
    <xf numFmtId="0" fontId="10" fillId="0" borderId="0" xfId="0" applyFont="1" applyFill="1" applyAlignment="1" applyProtection="1">
      <alignment vertical="center"/>
      <protection locked="0"/>
    </xf>
    <xf numFmtId="0" fontId="10" fillId="0" borderId="1" xfId="0" applyFont="1" applyFill="1" applyBorder="1" applyAlignment="1" applyProtection="1">
      <alignment vertical="center"/>
      <protection locked="0"/>
    </xf>
    <xf numFmtId="0" fontId="10" fillId="0" borderId="1" xfId="2" applyFont="1" applyFill="1" applyBorder="1" applyAlignment="1" applyProtection="1">
      <alignment horizontal="center" vertical="center" shrinkToFit="1"/>
      <protection locked="0"/>
    </xf>
    <xf numFmtId="0" fontId="10" fillId="0" borderId="1" xfId="2" applyFont="1" applyFill="1" applyBorder="1" applyAlignment="1" applyProtection="1">
      <alignment horizontal="center" vertical="center"/>
      <protection locked="0"/>
    </xf>
    <xf numFmtId="0" fontId="10" fillId="3" borderId="1" xfId="4" applyFont="1" applyFill="1" applyBorder="1" applyAlignment="1">
      <alignment horizontal="center" vertical="center"/>
    </xf>
    <xf numFmtId="0" fontId="10" fillId="0" borderId="1" xfId="4" applyFont="1" applyFill="1" applyBorder="1" applyAlignment="1">
      <alignment horizontal="center" vertical="center"/>
    </xf>
    <xf numFmtId="180" fontId="10" fillId="0" borderId="8" xfId="2" applyNumberFormat="1" applyFont="1" applyFill="1" applyBorder="1" applyAlignment="1" applyProtection="1">
      <alignment horizontal="center" vertical="center"/>
      <protection locked="0"/>
    </xf>
    <xf numFmtId="2" fontId="10" fillId="0" borderId="8" xfId="2" applyNumberFormat="1" applyFont="1" applyFill="1" applyBorder="1" applyAlignment="1" applyProtection="1">
      <alignment horizontal="center" vertical="center"/>
      <protection locked="0"/>
    </xf>
    <xf numFmtId="0" fontId="10" fillId="0" borderId="1" xfId="4" applyFont="1" applyFill="1" applyBorder="1" applyAlignment="1">
      <alignment horizontal="center" vertical="center" shrinkToFit="1"/>
    </xf>
    <xf numFmtId="0" fontId="10" fillId="0" borderId="1" xfId="4" applyFont="1" applyFill="1" applyBorder="1" applyAlignment="1">
      <alignment horizontal="center" vertical="center" shrinkToFit="1"/>
    </xf>
    <xf numFmtId="0" fontId="10" fillId="0" borderId="1" xfId="4" applyFont="1" applyFill="1" applyBorder="1" applyAlignment="1">
      <alignment horizontal="center" vertical="center"/>
    </xf>
    <xf numFmtId="0" fontId="10" fillId="0" borderId="1" xfId="4" applyFont="1" applyFill="1" applyBorder="1" applyAlignment="1">
      <alignment horizontal="center" vertical="center"/>
    </xf>
    <xf numFmtId="0" fontId="10" fillId="0" borderId="1" xfId="4" applyFont="1" applyFill="1" applyBorder="1" applyAlignment="1">
      <alignment horizontal="center" vertical="center"/>
    </xf>
    <xf numFmtId="0" fontId="18" fillId="0" borderId="1" xfId="2" applyFont="1" applyFill="1" applyBorder="1" applyAlignment="1" applyProtection="1">
      <alignment horizontal="center" vertical="center" wrapText="1"/>
      <protection locked="0"/>
    </xf>
    <xf numFmtId="0" fontId="10" fillId="0" borderId="1" xfId="4" applyFont="1" applyFill="1" applyBorder="1" applyAlignment="1">
      <alignment horizontal="center" vertical="center"/>
    </xf>
    <xf numFmtId="0" fontId="10" fillId="3" borderId="1" xfId="4" applyFont="1" applyFill="1" applyBorder="1" applyAlignment="1">
      <alignment horizontal="center" vertical="center"/>
    </xf>
    <xf numFmtId="0" fontId="10" fillId="0" borderId="1" xfId="4" applyFont="1" applyFill="1" applyBorder="1" applyAlignment="1">
      <alignment horizontal="center" vertical="center" shrinkToFit="1"/>
    </xf>
    <xf numFmtId="0" fontId="10" fillId="0" borderId="1" xfId="2" applyFont="1" applyFill="1" applyBorder="1" applyAlignment="1" applyProtection="1">
      <alignment horizontal="center" vertical="center" shrinkToFit="1"/>
      <protection locked="0"/>
    </xf>
    <xf numFmtId="0" fontId="10" fillId="0" borderId="1" xfId="2" applyFont="1" applyFill="1" applyBorder="1" applyAlignment="1" applyProtection="1">
      <alignment horizontal="center" vertical="center"/>
      <protection locked="0"/>
    </xf>
    <xf numFmtId="0" fontId="10" fillId="3" borderId="1" xfId="4" applyFont="1" applyFill="1" applyBorder="1" applyAlignment="1">
      <alignment horizontal="center" vertical="center"/>
    </xf>
    <xf numFmtId="0" fontId="10" fillId="0" borderId="1" xfId="4" applyFont="1" applyFill="1" applyBorder="1" applyAlignment="1">
      <alignment horizontal="center" vertical="center"/>
    </xf>
    <xf numFmtId="0" fontId="10" fillId="0" borderId="1" xfId="4" applyFont="1" applyFill="1" applyBorder="1" applyAlignment="1">
      <alignment horizontal="center" vertical="center" shrinkToFit="1"/>
    </xf>
    <xf numFmtId="0" fontId="18" fillId="0" borderId="1" xfId="2" applyFont="1" applyFill="1" applyBorder="1" applyAlignment="1" applyProtection="1">
      <alignment horizontal="center" vertical="center" wrapText="1"/>
      <protection locked="0"/>
    </xf>
    <xf numFmtId="0" fontId="10" fillId="0" borderId="1" xfId="2" applyFont="1" applyFill="1" applyBorder="1" applyAlignment="1" applyProtection="1">
      <alignment horizontal="center" vertical="center"/>
      <protection locked="0"/>
    </xf>
    <xf numFmtId="202" fontId="48" fillId="0" borderId="1" xfId="2" applyNumberFormat="1" applyFont="1" applyFill="1" applyBorder="1" applyAlignment="1" applyProtection="1">
      <alignment horizontal="center" vertical="center" wrapText="1"/>
      <protection locked="0"/>
    </xf>
    <xf numFmtId="201" fontId="36" fillId="0" borderId="1" xfId="2" applyNumberFormat="1" applyFont="1" applyFill="1" applyBorder="1" applyAlignment="1" applyProtection="1">
      <alignment horizontal="center" vertical="center" wrapText="1"/>
      <protection locked="0"/>
    </xf>
    <xf numFmtId="203" fontId="15" fillId="0" borderId="1" xfId="2" applyNumberFormat="1" applyBorder="1" applyAlignment="1">
      <alignment vertical="center" shrinkToFit="1"/>
    </xf>
    <xf numFmtId="0" fontId="10" fillId="0" borderId="2" xfId="2" applyFont="1" applyFill="1" applyBorder="1" applyAlignment="1" applyProtection="1">
      <alignment horizontal="center" vertical="center" shrinkToFit="1"/>
      <protection locked="0"/>
    </xf>
    <xf numFmtId="2" fontId="18" fillId="0" borderId="2" xfId="5" applyNumberFormat="1" applyFont="1" applyFill="1" applyBorder="1" applyAlignment="1">
      <alignment vertical="center" shrinkToFit="1"/>
    </xf>
    <xf numFmtId="2" fontId="18" fillId="0" borderId="6" xfId="5" applyNumberFormat="1" applyFont="1" applyFill="1" applyBorder="1" applyAlignment="1">
      <alignment vertical="center" shrinkToFit="1"/>
    </xf>
    <xf numFmtId="2" fontId="18" fillId="0" borderId="14" xfId="5" applyNumberFormat="1" applyFont="1" applyFill="1" applyBorder="1" applyAlignment="1">
      <alignment vertical="center" shrinkToFit="1"/>
    </xf>
    <xf numFmtId="2" fontId="18" fillId="0" borderId="18" xfId="5" applyNumberFormat="1" applyFont="1" applyFill="1" applyBorder="1" applyAlignment="1">
      <alignment vertical="center" shrinkToFit="1"/>
    </xf>
    <xf numFmtId="204" fontId="18" fillId="0" borderId="1" xfId="5" applyNumberFormat="1" applyFont="1" applyFill="1" applyBorder="1" applyAlignment="1">
      <alignment vertical="center" shrinkToFit="1"/>
    </xf>
    <xf numFmtId="203" fontId="36" fillId="0" borderId="1" xfId="2" applyNumberFormat="1" applyFont="1" applyFill="1" applyBorder="1" applyAlignment="1" applyProtection="1">
      <alignment horizontal="right" vertical="center" wrapText="1"/>
      <protection locked="0"/>
    </xf>
    <xf numFmtId="0" fontId="10" fillId="0" borderId="1" xfId="2" applyFont="1" applyFill="1" applyBorder="1" applyAlignment="1" applyProtection="1">
      <alignment horizontal="center" vertical="center" shrinkToFit="1"/>
      <protection locked="0"/>
    </xf>
    <xf numFmtId="0" fontId="10" fillId="0" borderId="1" xfId="2" applyFont="1" applyFill="1" applyBorder="1" applyAlignment="1" applyProtection="1">
      <alignment horizontal="center" vertical="center"/>
      <protection locked="0"/>
    </xf>
    <xf numFmtId="0" fontId="10" fillId="4" borderId="1" xfId="2" applyFont="1" applyFill="1" applyBorder="1" applyAlignment="1" applyProtection="1">
      <alignment horizontal="center" vertical="center" shrinkToFit="1"/>
      <protection locked="0"/>
    </xf>
    <xf numFmtId="0" fontId="10" fillId="4" borderId="1" xfId="2" applyFont="1" applyFill="1" applyBorder="1" applyAlignment="1" applyProtection="1">
      <alignment horizontal="center" vertical="center"/>
      <protection locked="0"/>
    </xf>
    <xf numFmtId="0" fontId="10" fillId="4" borderId="1" xfId="2" applyFont="1" applyFill="1" applyBorder="1" applyAlignment="1" applyProtection="1">
      <alignment horizontal="center" vertical="center" wrapText="1" shrinkToFit="1"/>
      <protection locked="0"/>
    </xf>
    <xf numFmtId="0" fontId="10" fillId="0" borderId="1" xfId="2" applyFont="1" applyFill="1" applyBorder="1" applyAlignment="1" applyProtection="1">
      <alignment horizontal="center" vertical="center" wrapText="1" shrinkToFit="1"/>
      <protection locked="0"/>
    </xf>
    <xf numFmtId="0" fontId="10" fillId="4" borderId="1" xfId="2" applyFont="1" applyFill="1" applyBorder="1" applyAlignment="1" applyProtection="1">
      <alignment vertical="center"/>
      <protection locked="0"/>
    </xf>
    <xf numFmtId="193" fontId="10" fillId="0" borderId="14" xfId="2" applyNumberFormat="1" applyFont="1" applyFill="1" applyBorder="1" applyAlignment="1" applyProtection="1">
      <alignment horizontal="center" vertical="center" shrinkToFit="1"/>
      <protection locked="0"/>
    </xf>
    <xf numFmtId="0" fontId="10" fillId="0" borderId="1" xfId="2" applyFont="1" applyFill="1" applyBorder="1" applyAlignment="1" applyProtection="1">
      <alignment horizontal="center" vertical="center" shrinkToFit="1"/>
      <protection locked="0"/>
    </xf>
    <xf numFmtId="0" fontId="10" fillId="0" borderId="1" xfId="2" applyFont="1" applyFill="1" applyBorder="1" applyAlignment="1" applyProtection="1">
      <alignment horizontal="center" vertical="center"/>
      <protection locked="0"/>
    </xf>
    <xf numFmtId="0" fontId="10" fillId="3" borderId="1" xfId="4" applyFont="1" applyFill="1" applyBorder="1" applyAlignment="1">
      <alignment horizontal="center" vertical="center"/>
    </xf>
    <xf numFmtId="0" fontId="10" fillId="0" borderId="1" xfId="4" applyFont="1" applyFill="1" applyBorder="1" applyAlignment="1">
      <alignment horizontal="center" vertical="center"/>
    </xf>
    <xf numFmtId="0" fontId="10" fillId="0" borderId="1" xfId="4" applyFont="1" applyFill="1" applyBorder="1" applyAlignment="1">
      <alignment horizontal="center" vertical="center" shrinkToFit="1"/>
    </xf>
    <xf numFmtId="0" fontId="10" fillId="0" borderId="1" xfId="2" applyFont="1" applyFill="1" applyBorder="1" applyAlignment="1" applyProtection="1">
      <alignment horizontal="center" vertical="center" shrinkToFit="1"/>
      <protection locked="0"/>
    </xf>
    <xf numFmtId="0" fontId="10" fillId="0" borderId="1" xfId="2" applyFont="1" applyFill="1" applyBorder="1" applyAlignment="1" applyProtection="1">
      <alignment horizontal="center" vertical="center"/>
      <protection locked="0"/>
    </xf>
    <xf numFmtId="0" fontId="10" fillId="4" borderId="1" xfId="2" applyFont="1" applyFill="1" applyBorder="1" applyAlignment="1" applyProtection="1">
      <alignment horizontal="center" vertical="center" shrinkToFit="1"/>
      <protection locked="0"/>
    </xf>
    <xf numFmtId="0" fontId="10" fillId="0" borderId="2" xfId="2" applyFont="1" applyFill="1" applyBorder="1" applyAlignment="1" applyProtection="1">
      <alignment horizontal="center" vertical="center"/>
      <protection locked="0"/>
    </xf>
    <xf numFmtId="0" fontId="10" fillId="0" borderId="8" xfId="2" applyFont="1" applyFill="1" applyBorder="1" applyAlignment="1" applyProtection="1">
      <alignment horizontal="center" vertical="center"/>
      <protection locked="0"/>
    </xf>
    <xf numFmtId="0" fontId="10" fillId="0" borderId="1" xfId="2" applyFont="1" applyFill="1" applyBorder="1" applyAlignment="1" applyProtection="1">
      <alignment horizontal="center" vertical="center" shrinkToFit="1"/>
      <protection locked="0"/>
    </xf>
    <xf numFmtId="0" fontId="10" fillId="0" borderId="1" xfId="2" applyFont="1" applyFill="1" applyBorder="1" applyAlignment="1" applyProtection="1">
      <alignment horizontal="center" vertical="center"/>
      <protection locked="0"/>
    </xf>
    <xf numFmtId="0" fontId="10" fillId="0" borderId="3" xfId="2" applyFont="1" applyFill="1" applyBorder="1" applyAlignment="1" applyProtection="1">
      <alignment horizontal="center" vertical="center"/>
      <protection locked="0"/>
    </xf>
    <xf numFmtId="179" fontId="10" fillId="0" borderId="2" xfId="2" applyNumberFormat="1" applyFont="1" applyFill="1" applyBorder="1" applyAlignment="1" applyProtection="1">
      <alignment horizontal="center" vertical="center"/>
      <protection locked="0"/>
    </xf>
    <xf numFmtId="179" fontId="10" fillId="0" borderId="8" xfId="2" applyNumberFormat="1" applyFont="1" applyFill="1" applyBorder="1" applyAlignment="1" applyProtection="1">
      <alignment horizontal="center" vertical="center"/>
      <protection locked="0"/>
    </xf>
    <xf numFmtId="195" fontId="48" fillId="4" borderId="1" xfId="2" applyNumberFormat="1" applyFont="1" applyFill="1" applyBorder="1" applyAlignment="1" applyProtection="1">
      <alignment horizontal="center" vertical="center" wrapText="1"/>
      <protection locked="0"/>
    </xf>
    <xf numFmtId="0" fontId="18" fillId="4" borderId="1" xfId="2" applyFont="1" applyFill="1" applyBorder="1" applyAlignment="1" applyProtection="1">
      <alignment vertical="center" wrapText="1"/>
      <protection locked="0"/>
    </xf>
    <xf numFmtId="0" fontId="10" fillId="0" borderId="1" xfId="2" applyFont="1" applyFill="1" applyBorder="1" applyAlignment="1" applyProtection="1">
      <alignment horizontal="center" vertical="center" shrinkToFit="1"/>
      <protection locked="0"/>
    </xf>
    <xf numFmtId="0" fontId="10" fillId="0" borderId="0" xfId="2" applyFont="1" applyFill="1" applyAlignment="1" applyProtection="1">
      <alignment vertical="center" shrinkToFit="1"/>
      <protection locked="0"/>
    </xf>
    <xf numFmtId="190" fontId="10" fillId="0" borderId="8" xfId="2" applyNumberFormat="1" applyFont="1" applyFill="1" applyBorder="1" applyAlignment="1" applyProtection="1">
      <alignment horizontal="center" vertical="center" shrinkToFit="1"/>
      <protection locked="0"/>
    </xf>
    <xf numFmtId="2" fontId="10" fillId="0" borderId="8" xfId="2" applyNumberFormat="1" applyFont="1" applyFill="1" applyBorder="1" applyAlignment="1" applyProtection="1">
      <alignment horizontal="center" vertical="center" shrinkToFit="1"/>
      <protection locked="0"/>
    </xf>
    <xf numFmtId="0" fontId="10" fillId="0" borderId="0" xfId="2" applyFont="1" applyFill="1" applyAlignment="1" applyProtection="1">
      <alignment vertical="center" shrinkToFit="1"/>
    </xf>
    <xf numFmtId="0" fontId="20" fillId="0" borderId="0" xfId="2" applyFont="1" applyFill="1" applyAlignment="1" applyProtection="1">
      <alignment vertical="center" shrinkToFit="1"/>
    </xf>
    <xf numFmtId="0" fontId="20" fillId="0" borderId="0" xfId="2" applyFont="1" applyFill="1" applyAlignment="1" applyProtection="1">
      <alignment vertical="center" shrinkToFit="1"/>
      <protection locked="0"/>
    </xf>
    <xf numFmtId="2" fontId="10" fillId="4" borderId="8" xfId="2" applyNumberFormat="1" applyFont="1" applyFill="1" applyBorder="1" applyAlignment="1" applyProtection="1">
      <alignment horizontal="center" vertical="center" shrinkToFit="1"/>
      <protection locked="0"/>
    </xf>
    <xf numFmtId="2" fontId="18" fillId="4" borderId="8" xfId="2" applyNumberFormat="1" applyFont="1" applyFill="1" applyBorder="1" applyAlignment="1" applyProtection="1">
      <alignment horizontal="center" vertical="center" shrinkToFit="1"/>
      <protection locked="0"/>
    </xf>
    <xf numFmtId="2" fontId="18" fillId="0" borderId="8" xfId="2" applyNumberFormat="1" applyFont="1" applyFill="1" applyBorder="1" applyAlignment="1" applyProtection="1">
      <alignment horizontal="center" vertical="center" shrinkToFit="1"/>
      <protection locked="0"/>
    </xf>
    <xf numFmtId="0" fontId="10" fillId="0" borderId="1" xfId="2" applyFont="1" applyFill="1" applyBorder="1" applyAlignment="1" applyProtection="1">
      <alignment horizontal="center" vertical="center"/>
      <protection locked="0"/>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pplyFill="1" applyAlignment="1">
      <alignment horizontal="left" vertical="top" wrapText="1"/>
    </xf>
    <xf numFmtId="0" fontId="0" fillId="0" borderId="0" xfId="0" applyAlignment="1">
      <alignment vertical="center"/>
    </xf>
    <xf numFmtId="0" fontId="0" fillId="5" borderId="1" xfId="0" applyFill="1" applyBorder="1" applyAlignment="1">
      <alignment horizontal="center" vertical="center"/>
    </xf>
    <xf numFmtId="0" fontId="10" fillId="0" borderId="2" xfId="2" applyFont="1" applyFill="1" applyBorder="1" applyAlignment="1" applyProtection="1">
      <alignment horizontal="center" vertical="center"/>
      <protection locked="0"/>
    </xf>
    <xf numFmtId="0" fontId="10" fillId="0" borderId="8" xfId="2" applyFont="1" applyFill="1" applyBorder="1" applyAlignment="1" applyProtection="1">
      <alignment horizontal="center" vertical="center"/>
      <protection locked="0"/>
    </xf>
    <xf numFmtId="0" fontId="10" fillId="2" borderId="14" xfId="2" applyFont="1" applyFill="1" applyBorder="1" applyAlignment="1" applyProtection="1">
      <alignment horizontal="center" vertical="center" textRotation="255" shrinkToFit="1"/>
    </xf>
    <xf numFmtId="0" fontId="10" fillId="2" borderId="13" xfId="2" applyFont="1" applyFill="1" applyBorder="1" applyAlignment="1" applyProtection="1">
      <alignment horizontal="center" vertical="center" textRotation="255" shrinkToFit="1"/>
    </xf>
    <xf numFmtId="0" fontId="10" fillId="0" borderId="2" xfId="2" applyFont="1" applyFill="1" applyBorder="1" applyAlignment="1" applyProtection="1">
      <alignment horizontal="center" vertical="center" shrinkToFit="1"/>
    </xf>
    <xf numFmtId="0" fontId="10" fillId="0" borderId="3" xfId="2" applyFont="1" applyFill="1" applyBorder="1" applyAlignment="1" applyProtection="1">
      <alignment horizontal="center" vertical="center" shrinkToFit="1"/>
    </xf>
    <xf numFmtId="0" fontId="10" fillId="0" borderId="8" xfId="2" applyFont="1" applyFill="1" applyBorder="1" applyAlignment="1" applyProtection="1">
      <alignment horizontal="center" vertical="center" shrinkToFit="1"/>
    </xf>
    <xf numFmtId="0" fontId="10" fillId="2" borderId="15" xfId="2" applyFont="1" applyFill="1" applyBorder="1" applyAlignment="1" applyProtection="1">
      <alignment horizontal="center" vertical="center" textRotation="255" shrinkToFit="1"/>
    </xf>
    <xf numFmtId="0" fontId="10" fillId="2" borderId="6" xfId="2" applyFont="1" applyFill="1" applyBorder="1" applyAlignment="1" applyProtection="1">
      <alignment horizontal="center" vertical="center" shrinkToFit="1"/>
    </xf>
    <xf numFmtId="0" fontId="10" fillId="2" borderId="7" xfId="2" applyFont="1" applyFill="1" applyBorder="1" applyAlignment="1" applyProtection="1">
      <alignment horizontal="center" vertical="center" shrinkToFit="1"/>
    </xf>
    <xf numFmtId="0" fontId="10" fillId="2" borderId="5" xfId="2" applyFont="1" applyFill="1" applyBorder="1" applyAlignment="1" applyProtection="1">
      <alignment horizontal="center" vertical="center" shrinkToFit="1"/>
    </xf>
    <xf numFmtId="0" fontId="10" fillId="2" borderId="9" xfId="2" applyFont="1" applyFill="1" applyBorder="1" applyAlignment="1" applyProtection="1">
      <alignment horizontal="center" vertical="center" shrinkToFit="1"/>
    </xf>
    <xf numFmtId="0" fontId="10" fillId="2" borderId="10" xfId="2" applyFont="1" applyFill="1" applyBorder="1" applyAlignment="1" applyProtection="1">
      <alignment horizontal="center" vertical="center" shrinkToFit="1"/>
    </xf>
    <xf numFmtId="0" fontId="10" fillId="2" borderId="11" xfId="2" applyFont="1" applyFill="1" applyBorder="1" applyAlignment="1" applyProtection="1">
      <alignment horizontal="center" vertical="center" shrinkToFit="1"/>
    </xf>
    <xf numFmtId="0" fontId="10" fillId="2" borderId="14" xfId="2" applyFont="1" applyFill="1" applyBorder="1" applyAlignment="1" applyProtection="1">
      <alignment horizontal="center" vertical="center" textRotation="255"/>
    </xf>
    <xf numFmtId="0" fontId="10" fillId="2" borderId="15" xfId="2" applyFont="1" applyFill="1" applyBorder="1" applyAlignment="1" applyProtection="1">
      <alignment horizontal="center" vertical="center" textRotation="255"/>
    </xf>
    <xf numFmtId="0" fontId="10" fillId="2" borderId="6" xfId="2" applyFont="1" applyFill="1" applyBorder="1" applyAlignment="1" applyProtection="1">
      <alignment horizontal="center" vertical="center" textRotation="255" wrapText="1" shrinkToFit="1"/>
    </xf>
    <xf numFmtId="0" fontId="10" fillId="2" borderId="5" xfId="2" applyFont="1" applyFill="1" applyBorder="1" applyAlignment="1" applyProtection="1">
      <alignment horizontal="center" vertical="center" textRotation="255" shrinkToFit="1"/>
    </xf>
    <xf numFmtId="0" fontId="10" fillId="2" borderId="12" xfId="2" applyFont="1" applyFill="1" applyBorder="1" applyAlignment="1" applyProtection="1">
      <alignment horizontal="center" vertical="center" textRotation="255" shrinkToFit="1"/>
    </xf>
    <xf numFmtId="0" fontId="10" fillId="2" borderId="4" xfId="2" applyFont="1" applyFill="1" applyBorder="1" applyAlignment="1" applyProtection="1">
      <alignment horizontal="center" vertical="center" textRotation="255" shrinkToFit="1"/>
    </xf>
    <xf numFmtId="0" fontId="10" fillId="2" borderId="9" xfId="2" applyFont="1" applyFill="1" applyBorder="1" applyAlignment="1" applyProtection="1">
      <alignment horizontal="center" vertical="center" textRotation="255" shrinkToFit="1"/>
    </xf>
    <xf numFmtId="0" fontId="10" fillId="2" borderId="11" xfId="2" applyFont="1" applyFill="1" applyBorder="1" applyAlignment="1" applyProtection="1">
      <alignment horizontal="center" vertical="center" textRotation="255" shrinkToFit="1"/>
    </xf>
    <xf numFmtId="0" fontId="10" fillId="0" borderId="1" xfId="2" applyFont="1" applyFill="1" applyBorder="1" applyAlignment="1" applyProtection="1">
      <alignment horizontal="center" vertical="center" shrinkToFit="1"/>
      <protection locked="0"/>
    </xf>
    <xf numFmtId="0" fontId="10" fillId="2" borderId="2" xfId="2" applyFont="1" applyFill="1" applyBorder="1" applyAlignment="1" applyProtection="1">
      <alignment horizontal="center" vertical="center" shrinkToFit="1"/>
    </xf>
    <xf numFmtId="0" fontId="10" fillId="2" borderId="3" xfId="2" applyFont="1" applyFill="1" applyBorder="1" applyAlignment="1" applyProtection="1">
      <alignment horizontal="center" vertical="center" shrinkToFit="1"/>
    </xf>
    <xf numFmtId="0" fontId="10" fillId="2" borderId="8" xfId="2" applyFont="1" applyFill="1" applyBorder="1" applyAlignment="1" applyProtection="1">
      <alignment horizontal="center" vertical="center" shrinkToFit="1"/>
    </xf>
    <xf numFmtId="0" fontId="11" fillId="0" borderId="1" xfId="2" applyNumberFormat="1" applyFont="1" applyFill="1" applyBorder="1" applyAlignment="1" applyProtection="1">
      <alignment horizontal="center" vertical="center"/>
    </xf>
    <xf numFmtId="0" fontId="10" fillId="2" borderId="9" xfId="2" applyFont="1" applyFill="1" applyBorder="1" applyAlignment="1" applyProtection="1">
      <alignment horizontal="center" vertical="center"/>
    </xf>
    <xf numFmtId="0" fontId="10" fillId="2" borderId="10" xfId="2" applyFont="1" applyFill="1" applyBorder="1" applyAlignment="1" applyProtection="1">
      <alignment horizontal="center" vertical="center"/>
    </xf>
    <xf numFmtId="0" fontId="10" fillId="2" borderId="11" xfId="2" applyFont="1" applyFill="1" applyBorder="1" applyAlignment="1" applyProtection="1">
      <alignment horizontal="center" vertical="center"/>
    </xf>
    <xf numFmtId="0" fontId="10" fillId="2" borderId="13" xfId="2" applyFont="1" applyFill="1" applyBorder="1" applyAlignment="1" applyProtection="1">
      <alignment horizontal="center" vertical="center" shrinkToFit="1"/>
    </xf>
    <xf numFmtId="0" fontId="10" fillId="2" borderId="14" xfId="2" applyFont="1" applyFill="1" applyBorder="1" applyAlignment="1" applyProtection="1">
      <alignment horizontal="center" vertical="center" shrinkToFit="1"/>
    </xf>
    <xf numFmtId="0" fontId="10" fillId="0" borderId="6" xfId="2" applyFont="1" applyFill="1" applyBorder="1" applyAlignment="1" applyProtection="1">
      <alignment horizontal="left" vertical="center" shrinkToFit="1"/>
    </xf>
    <xf numFmtId="0" fontId="10" fillId="0" borderId="7" xfId="2" applyFont="1" applyFill="1" applyBorder="1" applyAlignment="1" applyProtection="1">
      <alignment horizontal="left" vertical="center" shrinkToFit="1"/>
    </xf>
    <xf numFmtId="0" fontId="10" fillId="0" borderId="5" xfId="2" applyFont="1" applyFill="1" applyBorder="1" applyAlignment="1" applyProtection="1">
      <alignment horizontal="left" vertical="center" shrinkToFit="1"/>
    </xf>
    <xf numFmtId="0" fontId="10" fillId="2" borderId="1" xfId="2" applyFont="1" applyFill="1" applyBorder="1" applyAlignment="1" applyProtection="1">
      <alignment horizontal="center" vertical="center" shrinkToFit="1"/>
    </xf>
    <xf numFmtId="0" fontId="10" fillId="0" borderId="9" xfId="2" applyFont="1" applyFill="1" applyBorder="1" applyAlignment="1" applyProtection="1">
      <alignment horizontal="left" vertical="center" shrinkToFit="1"/>
    </xf>
    <xf numFmtId="0" fontId="10" fillId="0" borderId="10" xfId="2" applyFont="1" applyFill="1" applyBorder="1" applyAlignment="1" applyProtection="1">
      <alignment horizontal="left" vertical="center" shrinkToFit="1"/>
    </xf>
    <xf numFmtId="0" fontId="10" fillId="0" borderId="6" xfId="2" applyFont="1" applyFill="1" applyBorder="1" applyAlignment="1" applyProtection="1">
      <alignment horizontal="left" vertical="center" wrapText="1" shrinkToFit="1"/>
    </xf>
    <xf numFmtId="0" fontId="10" fillId="0" borderId="11" xfId="2" applyFont="1" applyFill="1" applyBorder="1" applyAlignment="1" applyProtection="1">
      <alignment horizontal="left" vertical="center" shrinkToFit="1"/>
    </xf>
    <xf numFmtId="176" fontId="10" fillId="0" borderId="2" xfId="2" applyNumberFormat="1" applyFont="1" applyFill="1" applyBorder="1" applyAlignment="1" applyProtection="1">
      <alignment horizontal="center" vertical="center" shrinkToFit="1"/>
    </xf>
    <xf numFmtId="176" fontId="10" fillId="0" borderId="3" xfId="2" applyNumberFormat="1" applyFont="1" applyFill="1" applyBorder="1" applyAlignment="1" applyProtection="1">
      <alignment horizontal="center" vertical="center" shrinkToFit="1"/>
    </xf>
    <xf numFmtId="176" fontId="10" fillId="0" borderId="8" xfId="2" applyNumberFormat="1" applyFont="1" applyFill="1" applyBorder="1" applyAlignment="1" applyProtection="1">
      <alignment horizontal="center" vertical="center" shrinkToFit="1"/>
    </xf>
    <xf numFmtId="0" fontId="10" fillId="0" borderId="1" xfId="2" applyFont="1" applyFill="1" applyBorder="1" applyAlignment="1" applyProtection="1">
      <alignment horizontal="center" vertical="center" shrinkToFit="1"/>
    </xf>
    <xf numFmtId="0" fontId="10" fillId="2" borderId="12" xfId="2" applyFont="1" applyFill="1" applyBorder="1" applyAlignment="1" applyProtection="1">
      <alignment horizontal="center" vertical="center" shrinkToFit="1"/>
    </xf>
    <xf numFmtId="197" fontId="12" fillId="0" borderId="9" xfId="1" applyNumberFormat="1" applyFont="1" applyFill="1" applyBorder="1" applyAlignment="1" applyProtection="1">
      <alignment horizontal="center" vertical="center" shrinkToFit="1"/>
      <protection locked="0"/>
    </xf>
    <xf numFmtId="197" fontId="12" fillId="0" borderId="3" xfId="1" applyNumberFormat="1" applyFont="1" applyFill="1" applyBorder="1" applyAlignment="1" applyProtection="1">
      <alignment horizontal="center" vertical="center" shrinkToFit="1"/>
      <protection locked="0"/>
    </xf>
    <xf numFmtId="197" fontId="12" fillId="0" borderId="8" xfId="1" applyNumberFormat="1" applyFont="1" applyFill="1" applyBorder="1" applyAlignment="1" applyProtection="1">
      <alignment horizontal="center" vertical="center" shrinkToFit="1"/>
      <protection locked="0"/>
    </xf>
    <xf numFmtId="14" fontId="10" fillId="0" borderId="9" xfId="2" applyNumberFormat="1" applyFont="1" applyFill="1" applyBorder="1" applyAlignment="1" applyProtection="1">
      <alignment horizontal="center" vertical="center"/>
      <protection locked="0"/>
    </xf>
    <xf numFmtId="14" fontId="10" fillId="0" borderId="11" xfId="2" applyNumberFormat="1" applyFont="1" applyFill="1" applyBorder="1" applyAlignment="1" applyProtection="1">
      <alignment horizontal="center" vertical="center"/>
      <protection locked="0"/>
    </xf>
    <xf numFmtId="0" fontId="10" fillId="0" borderId="12" xfId="2" applyFont="1" applyFill="1" applyBorder="1" applyAlignment="1" applyProtection="1">
      <alignment horizontal="center" vertical="center" shrinkToFit="1"/>
      <protection locked="0"/>
    </xf>
    <xf numFmtId="0" fontId="10" fillId="0" borderId="4" xfId="2" applyFont="1" applyFill="1" applyBorder="1" applyAlignment="1" applyProtection="1">
      <alignment horizontal="center" vertical="center" shrinkToFit="1"/>
      <protection locked="0"/>
    </xf>
    <xf numFmtId="0" fontId="10" fillId="2" borderId="2" xfId="2" applyFont="1" applyFill="1" applyBorder="1" applyAlignment="1" applyProtection="1">
      <alignment horizontal="center" vertical="center"/>
    </xf>
    <xf numFmtId="0" fontId="10" fillId="2" borderId="8" xfId="2" applyFont="1" applyFill="1" applyBorder="1" applyAlignment="1" applyProtection="1">
      <alignment horizontal="center" vertical="center"/>
    </xf>
    <xf numFmtId="197" fontId="12" fillId="0" borderId="10" xfId="1" applyNumberFormat="1" applyFont="1" applyFill="1" applyBorder="1" applyAlignment="1" applyProtection="1">
      <alignment horizontal="center" vertical="center" shrinkToFit="1"/>
      <protection locked="0"/>
    </xf>
    <xf numFmtId="197" fontId="12" fillId="0" borderId="11" xfId="1" applyNumberFormat="1" applyFont="1" applyFill="1" applyBorder="1" applyAlignment="1" applyProtection="1">
      <alignment horizontal="center" vertical="center" shrinkToFit="1"/>
      <protection locked="0"/>
    </xf>
    <xf numFmtId="0" fontId="10" fillId="2" borderId="3" xfId="2" applyFont="1" applyFill="1" applyBorder="1" applyAlignment="1" applyProtection="1">
      <alignment horizontal="center" vertical="center"/>
    </xf>
    <xf numFmtId="14" fontId="10" fillId="0" borderId="2" xfId="2" applyNumberFormat="1" applyFont="1" applyFill="1" applyBorder="1" applyAlignment="1" applyProtection="1">
      <alignment horizontal="center" vertical="center" shrinkToFit="1"/>
      <protection locked="0"/>
    </xf>
    <xf numFmtId="0" fontId="10" fillId="0" borderId="8" xfId="2" applyFont="1" applyFill="1" applyBorder="1" applyAlignment="1" applyProtection="1">
      <alignment horizontal="center" vertical="center" shrinkToFit="1"/>
      <protection locked="0"/>
    </xf>
    <xf numFmtId="0" fontId="10" fillId="2" borderId="12" xfId="2" applyFont="1" applyFill="1" applyBorder="1" applyAlignment="1" applyProtection="1">
      <alignment horizontal="center" vertical="center" textRotation="255"/>
    </xf>
    <xf numFmtId="0" fontId="10" fillId="2" borderId="4" xfId="2" applyFont="1" applyFill="1" applyBorder="1" applyAlignment="1" applyProtection="1">
      <alignment horizontal="center" vertical="center" textRotation="255"/>
    </xf>
    <xf numFmtId="0" fontId="10" fillId="2" borderId="9" xfId="2" applyFont="1" applyFill="1" applyBorder="1" applyAlignment="1" applyProtection="1">
      <alignment horizontal="center" vertical="center" textRotation="255"/>
    </xf>
    <xf numFmtId="0" fontId="10" fillId="2" borderId="11" xfId="2" applyFont="1" applyFill="1" applyBorder="1" applyAlignment="1" applyProtection="1">
      <alignment horizontal="center" vertical="center" textRotation="255"/>
    </xf>
    <xf numFmtId="0" fontId="10" fillId="2" borderId="1" xfId="2" applyFont="1" applyFill="1" applyBorder="1" applyAlignment="1" applyProtection="1">
      <alignment horizontal="center" vertical="center"/>
      <protection locked="0"/>
    </xf>
    <xf numFmtId="0" fontId="10" fillId="0" borderId="6" xfId="2" applyFont="1" applyFill="1" applyBorder="1" applyAlignment="1" applyProtection="1">
      <alignment horizontal="center" vertical="center" wrapText="1" shrinkToFit="1"/>
    </xf>
    <xf numFmtId="0" fontId="10" fillId="0" borderId="7" xfId="2" applyFont="1" applyFill="1" applyBorder="1" applyAlignment="1" applyProtection="1">
      <alignment horizontal="center" vertical="center" shrinkToFit="1"/>
    </xf>
    <xf numFmtId="0" fontId="10" fillId="0" borderId="5" xfId="2" applyFont="1" applyFill="1" applyBorder="1" applyAlignment="1" applyProtection="1">
      <alignment horizontal="center" vertical="center" shrinkToFit="1"/>
    </xf>
    <xf numFmtId="0" fontId="10" fillId="0" borderId="9" xfId="2" applyFont="1" applyFill="1" applyBorder="1" applyAlignment="1" applyProtection="1">
      <alignment horizontal="center" vertical="center" shrinkToFit="1"/>
    </xf>
    <xf numFmtId="0" fontId="10" fillId="0" borderId="10" xfId="2" applyFont="1" applyFill="1" applyBorder="1" applyAlignment="1" applyProtection="1">
      <alignment horizontal="center" vertical="center" shrinkToFit="1"/>
    </xf>
    <xf numFmtId="0" fontId="10" fillId="0" borderId="11" xfId="2" applyFont="1" applyFill="1" applyBorder="1" applyAlignment="1" applyProtection="1">
      <alignment horizontal="center" vertical="center" shrinkToFit="1"/>
    </xf>
    <xf numFmtId="4" fontId="10" fillId="2" borderId="6" xfId="2" applyNumberFormat="1" applyFont="1" applyFill="1" applyBorder="1" applyAlignment="1" applyProtection="1">
      <alignment horizontal="center" vertical="center" shrinkToFit="1"/>
    </xf>
    <xf numFmtId="4" fontId="10" fillId="2" borderId="5" xfId="2" applyNumberFormat="1" applyFont="1" applyFill="1" applyBorder="1" applyAlignment="1" applyProtection="1">
      <alignment horizontal="center" vertical="center" shrinkToFit="1"/>
    </xf>
    <xf numFmtId="4" fontId="10" fillId="2" borderId="9" xfId="2" applyNumberFormat="1" applyFont="1" applyFill="1" applyBorder="1" applyAlignment="1" applyProtection="1">
      <alignment horizontal="center" vertical="center" shrinkToFit="1"/>
    </xf>
    <xf numFmtId="4" fontId="10" fillId="2" borderId="11" xfId="2" applyNumberFormat="1" applyFont="1" applyFill="1" applyBorder="1" applyAlignment="1" applyProtection="1">
      <alignment horizontal="center" vertical="center" shrinkToFit="1"/>
    </xf>
    <xf numFmtId="176" fontId="10" fillId="0" borderId="6" xfId="2" applyNumberFormat="1" applyFont="1" applyFill="1" applyBorder="1" applyAlignment="1" applyProtection="1">
      <alignment horizontal="center" vertical="center" shrinkToFit="1"/>
    </xf>
    <xf numFmtId="176" fontId="10" fillId="0" borderId="7" xfId="2" applyNumberFormat="1" applyFont="1" applyFill="1" applyBorder="1" applyAlignment="1" applyProtection="1">
      <alignment horizontal="center" vertical="center" shrinkToFit="1"/>
    </xf>
    <xf numFmtId="176" fontId="10" fillId="0" borderId="5" xfId="2" applyNumberFormat="1" applyFont="1" applyFill="1" applyBorder="1" applyAlignment="1" applyProtection="1">
      <alignment horizontal="center" vertical="center" shrinkToFit="1"/>
    </xf>
    <xf numFmtId="176" fontId="10" fillId="0" borderId="9" xfId="2" applyNumberFormat="1" applyFont="1" applyFill="1" applyBorder="1" applyAlignment="1" applyProtection="1">
      <alignment horizontal="center" vertical="center" shrinkToFit="1"/>
    </xf>
    <xf numFmtId="176" fontId="10" fillId="0" borderId="10" xfId="2" applyNumberFormat="1" applyFont="1" applyFill="1" applyBorder="1" applyAlignment="1" applyProtection="1">
      <alignment horizontal="center" vertical="center" shrinkToFit="1"/>
    </xf>
    <xf numFmtId="176" fontId="10" fillId="0" borderId="11" xfId="2" applyNumberFormat="1" applyFont="1" applyFill="1" applyBorder="1" applyAlignment="1" applyProtection="1">
      <alignment horizontal="center" vertical="center" shrinkToFit="1"/>
    </xf>
    <xf numFmtId="0" fontId="10" fillId="0" borderId="2" xfId="2" applyFont="1" applyFill="1" applyBorder="1" applyAlignment="1" applyProtection="1">
      <alignment horizontal="center" vertical="center" shrinkToFit="1"/>
      <protection locked="0"/>
    </xf>
    <xf numFmtId="0" fontId="10" fillId="2" borderId="6" xfId="2" applyFont="1" applyFill="1" applyBorder="1" applyAlignment="1" applyProtection="1">
      <alignment horizontal="center" vertical="center"/>
    </xf>
    <xf numFmtId="0" fontId="10" fillId="2" borderId="2" xfId="2" applyFont="1" applyFill="1" applyBorder="1" applyAlignment="1" applyProtection="1">
      <alignment horizontal="center" vertical="center"/>
      <protection locked="0"/>
    </xf>
    <xf numFmtId="0" fontId="10" fillId="2" borderId="3" xfId="2" applyFont="1" applyFill="1" applyBorder="1" applyAlignment="1" applyProtection="1">
      <alignment horizontal="center" vertical="center"/>
      <protection locked="0"/>
    </xf>
    <xf numFmtId="0" fontId="10" fillId="0" borderId="1" xfId="2" applyFont="1" applyFill="1" applyBorder="1" applyAlignment="1" applyProtection="1">
      <alignment horizontal="center" vertical="center"/>
      <protection locked="0"/>
    </xf>
    <xf numFmtId="186" fontId="10" fillId="0" borderId="15" xfId="2" applyNumberFormat="1" applyFont="1" applyFill="1" applyBorder="1" applyAlignment="1" applyProtection="1">
      <alignment horizontal="center" vertical="center"/>
      <protection locked="0"/>
    </xf>
    <xf numFmtId="0" fontId="10" fillId="0" borderId="3" xfId="2" applyFont="1" applyFill="1" applyBorder="1" applyAlignment="1" applyProtection="1">
      <alignment horizontal="center" vertical="center"/>
      <protection locked="0"/>
    </xf>
    <xf numFmtId="0" fontId="10" fillId="2" borderId="6" xfId="2" applyFont="1" applyFill="1" applyBorder="1" applyAlignment="1" applyProtection="1">
      <alignment horizontal="center" vertical="center" textRotation="255"/>
    </xf>
    <xf numFmtId="0" fontId="10" fillId="2" borderId="5" xfId="2" applyFont="1" applyFill="1" applyBorder="1" applyAlignment="1" applyProtection="1">
      <alignment horizontal="center" vertical="center" textRotation="255"/>
    </xf>
    <xf numFmtId="0" fontId="10" fillId="0" borderId="13" xfId="2" applyFont="1" applyFill="1" applyBorder="1" applyAlignment="1" applyProtection="1">
      <alignment horizontal="center" vertical="center"/>
      <protection locked="0"/>
    </xf>
    <xf numFmtId="0" fontId="10" fillId="2" borderId="13" xfId="2" applyFont="1" applyFill="1" applyBorder="1" applyAlignment="1" applyProtection="1">
      <alignment horizontal="center" vertical="center" textRotation="255"/>
    </xf>
    <xf numFmtId="0" fontId="10" fillId="0" borderId="14" xfId="2" applyFont="1" applyFill="1" applyBorder="1" applyAlignment="1" applyProtection="1">
      <alignment horizontal="center" vertical="center"/>
      <protection locked="0"/>
    </xf>
    <xf numFmtId="0" fontId="10" fillId="2" borderId="7" xfId="2" applyFont="1" applyFill="1" applyBorder="1" applyAlignment="1" applyProtection="1">
      <alignment horizontal="center" vertical="center"/>
    </xf>
    <xf numFmtId="0" fontId="10" fillId="2" borderId="5" xfId="2" applyFont="1" applyFill="1" applyBorder="1" applyAlignment="1" applyProtection="1">
      <alignment horizontal="center" vertical="center"/>
    </xf>
    <xf numFmtId="0" fontId="10" fillId="2" borderId="2" xfId="2" applyFont="1" applyFill="1" applyBorder="1" applyAlignment="1" applyProtection="1">
      <alignment horizontal="center" vertical="center" justifyLastLine="1" shrinkToFit="1"/>
    </xf>
    <xf numFmtId="0" fontId="10" fillId="2" borderId="3" xfId="2" applyFont="1" applyFill="1" applyBorder="1" applyAlignment="1" applyProtection="1">
      <alignment horizontal="center" vertical="center" justifyLastLine="1" shrinkToFit="1"/>
    </xf>
    <xf numFmtId="0" fontId="10" fillId="2" borderId="8" xfId="2" applyFont="1" applyFill="1" applyBorder="1" applyAlignment="1" applyProtection="1">
      <alignment horizontal="center" vertical="center" justifyLastLine="1" shrinkToFit="1"/>
    </xf>
    <xf numFmtId="185" fontId="10" fillId="0" borderId="2" xfId="2" applyNumberFormat="1" applyFont="1" applyFill="1" applyBorder="1" applyAlignment="1" applyProtection="1">
      <alignment horizontal="center" vertical="center"/>
      <protection locked="0"/>
    </xf>
    <xf numFmtId="185" fontId="10" fillId="0" borderId="3" xfId="2" applyNumberFormat="1" applyFont="1" applyFill="1" applyBorder="1" applyAlignment="1" applyProtection="1">
      <alignment horizontal="center" vertical="center"/>
      <protection locked="0"/>
    </xf>
    <xf numFmtId="0" fontId="10" fillId="4" borderId="2" xfId="2" applyFont="1" applyFill="1" applyBorder="1" applyAlignment="1" applyProtection="1">
      <alignment horizontal="center" vertical="center"/>
      <protection locked="0"/>
    </xf>
    <xf numFmtId="0" fontId="10" fillId="4" borderId="3" xfId="2" applyFont="1" applyFill="1" applyBorder="1" applyAlignment="1" applyProtection="1">
      <alignment horizontal="center" vertical="center"/>
      <protection locked="0"/>
    </xf>
    <xf numFmtId="180" fontId="10" fillId="4" borderId="2" xfId="2" applyNumberFormat="1" applyFont="1" applyFill="1" applyBorder="1" applyAlignment="1" applyProtection="1">
      <alignment horizontal="center" vertical="center"/>
      <protection locked="0"/>
    </xf>
    <xf numFmtId="180" fontId="10" fillId="4" borderId="3" xfId="2" applyNumberFormat="1" applyFont="1" applyFill="1" applyBorder="1" applyAlignment="1" applyProtection="1">
      <alignment horizontal="center" vertical="center"/>
      <protection locked="0"/>
    </xf>
    <xf numFmtId="184" fontId="10" fillId="0" borderId="1" xfId="2" applyNumberFormat="1" applyFont="1" applyFill="1" applyBorder="1" applyAlignment="1" applyProtection="1">
      <alignment horizontal="center" vertical="center"/>
      <protection locked="0"/>
    </xf>
    <xf numFmtId="182" fontId="10" fillId="0" borderId="2" xfId="2" applyNumberFormat="1" applyFont="1" applyFill="1" applyBorder="1" applyAlignment="1" applyProtection="1">
      <alignment horizontal="center" vertical="center"/>
      <protection locked="0"/>
    </xf>
    <xf numFmtId="182" fontId="10" fillId="0" borderId="8" xfId="2" applyNumberFormat="1" applyFont="1" applyFill="1" applyBorder="1" applyAlignment="1" applyProtection="1">
      <alignment horizontal="center" vertical="center"/>
      <protection locked="0"/>
    </xf>
    <xf numFmtId="0" fontId="18" fillId="2" borderId="2" xfId="2" applyFont="1" applyFill="1" applyBorder="1" applyAlignment="1" applyProtection="1">
      <alignment horizontal="center" vertical="center" wrapText="1" shrinkToFit="1"/>
    </xf>
    <xf numFmtId="0" fontId="18" fillId="2" borderId="3" xfId="2" applyFont="1" applyFill="1" applyBorder="1" applyAlignment="1" applyProtection="1">
      <alignment horizontal="center" vertical="center" wrapText="1" shrinkToFit="1"/>
    </xf>
    <xf numFmtId="2" fontId="10" fillId="0" borderId="2" xfId="2" applyNumberFormat="1" applyFont="1" applyFill="1" applyBorder="1" applyAlignment="1" applyProtection="1">
      <alignment horizontal="center" vertical="center"/>
      <protection locked="0"/>
    </xf>
    <xf numFmtId="2" fontId="10" fillId="0" borderId="3" xfId="2" applyNumberFormat="1" applyFont="1" applyFill="1" applyBorder="1" applyAlignment="1" applyProtection="1">
      <alignment horizontal="center" vertical="center"/>
      <protection locked="0"/>
    </xf>
    <xf numFmtId="183" fontId="10" fillId="0" borderId="1" xfId="2" applyNumberFormat="1" applyFont="1" applyFill="1" applyBorder="1" applyAlignment="1" applyProtection="1">
      <alignment horizontal="center" vertical="center"/>
      <protection locked="0"/>
    </xf>
    <xf numFmtId="180" fontId="10" fillId="0" borderId="6" xfId="2" applyNumberFormat="1" applyFont="1" applyFill="1" applyBorder="1" applyAlignment="1" applyProtection="1">
      <alignment horizontal="center" vertical="center"/>
      <protection locked="0"/>
    </xf>
    <xf numFmtId="180" fontId="10" fillId="0" borderId="7" xfId="2" applyNumberFormat="1" applyFont="1" applyFill="1" applyBorder="1" applyAlignment="1" applyProtection="1">
      <alignment horizontal="center" vertical="center"/>
      <protection locked="0"/>
    </xf>
    <xf numFmtId="180" fontId="10" fillId="0" borderId="9" xfId="2" applyNumberFormat="1" applyFont="1" applyFill="1" applyBorder="1" applyAlignment="1" applyProtection="1">
      <alignment horizontal="center" vertical="center"/>
      <protection locked="0"/>
    </xf>
    <xf numFmtId="180" fontId="10" fillId="0" borderId="10" xfId="2" applyNumberFormat="1" applyFont="1" applyFill="1" applyBorder="1" applyAlignment="1" applyProtection="1">
      <alignment horizontal="center" vertical="center"/>
      <protection locked="0"/>
    </xf>
    <xf numFmtId="0" fontId="10" fillId="0" borderId="2" xfId="2" applyFont="1" applyFill="1" applyBorder="1" applyAlignment="1" applyProtection="1">
      <alignment horizontal="center" vertical="center"/>
    </xf>
    <xf numFmtId="0" fontId="10" fillId="0" borderId="3" xfId="2" applyFont="1" applyFill="1" applyBorder="1" applyAlignment="1" applyProtection="1">
      <alignment horizontal="center" vertical="center"/>
    </xf>
    <xf numFmtId="0" fontId="10" fillId="0" borderId="8" xfId="2" applyFont="1" applyFill="1" applyBorder="1" applyAlignment="1" applyProtection="1">
      <alignment horizontal="center" vertical="center"/>
    </xf>
    <xf numFmtId="0" fontId="15" fillId="0" borderId="1" xfId="7" applyFont="1" applyFill="1" applyBorder="1" applyAlignment="1">
      <alignment horizontal="center" vertical="center" shrinkToFit="1"/>
    </xf>
    <xf numFmtId="0" fontId="15" fillId="0" borderId="1" xfId="2" applyFont="1" applyFill="1" applyBorder="1" applyAlignment="1">
      <alignment horizontal="center" vertical="center" shrinkToFit="1"/>
    </xf>
    <xf numFmtId="0" fontId="15" fillId="0" borderId="2" xfId="7" applyFont="1" applyFill="1" applyBorder="1" applyAlignment="1">
      <alignment horizontal="center" vertical="center" shrinkToFit="1"/>
    </xf>
    <xf numFmtId="0" fontId="15" fillId="0" borderId="8" xfId="2" applyFont="1" applyFill="1" applyBorder="1" applyAlignment="1">
      <alignment horizontal="center" vertical="center" shrinkToFit="1"/>
    </xf>
    <xf numFmtId="0" fontId="15" fillId="0" borderId="1" xfId="7" applyFont="1" applyFill="1" applyBorder="1" applyAlignment="1">
      <alignment horizontal="center" vertical="center"/>
    </xf>
    <xf numFmtId="0" fontId="35" fillId="0" borderId="1" xfId="7" applyFont="1" applyFill="1" applyBorder="1" applyAlignment="1">
      <alignment horizontal="center" vertical="center" shrinkToFit="1"/>
    </xf>
    <xf numFmtId="0" fontId="5" fillId="2" borderId="6" xfId="2" applyFont="1" applyFill="1" applyBorder="1" applyAlignment="1" applyProtection="1">
      <alignment horizontal="center" vertical="center" wrapText="1"/>
      <protection locked="0"/>
    </xf>
    <xf numFmtId="0" fontId="5" fillId="2" borderId="5" xfId="2" applyFont="1" applyFill="1" applyBorder="1" applyAlignment="1" applyProtection="1">
      <alignment horizontal="center" vertical="center" wrapText="1"/>
      <protection locked="0"/>
    </xf>
    <xf numFmtId="0" fontId="5" fillId="2" borderId="9" xfId="2" applyFont="1" applyFill="1" applyBorder="1" applyAlignment="1" applyProtection="1">
      <alignment horizontal="center" vertical="center" wrapText="1"/>
      <protection locked="0"/>
    </xf>
    <xf numFmtId="0" fontId="5" fillId="2" borderId="11" xfId="2" applyFont="1" applyFill="1" applyBorder="1" applyAlignment="1" applyProtection="1">
      <alignment horizontal="center" vertical="center" wrapText="1"/>
      <protection locked="0"/>
    </xf>
    <xf numFmtId="0" fontId="5" fillId="2" borderId="0" xfId="2" applyFont="1" applyFill="1" applyBorder="1" applyAlignment="1">
      <alignment horizontal="center" vertical="center" wrapText="1"/>
    </xf>
    <xf numFmtId="0" fontId="5" fillId="2" borderId="4" xfId="2" applyFont="1" applyFill="1" applyBorder="1" applyAlignment="1">
      <alignment horizontal="center" vertical="center" wrapText="1"/>
    </xf>
    <xf numFmtId="0" fontId="5" fillId="2" borderId="10" xfId="2" applyFont="1" applyFill="1" applyBorder="1" applyAlignment="1">
      <alignment horizontal="center" vertical="center" wrapText="1"/>
    </xf>
    <xf numFmtId="0" fontId="5" fillId="2" borderId="11" xfId="2" applyFont="1" applyFill="1" applyBorder="1" applyAlignment="1">
      <alignment horizontal="center" vertical="center" wrapText="1"/>
    </xf>
    <xf numFmtId="0" fontId="5" fillId="2" borderId="6" xfId="2" applyFont="1" applyFill="1" applyBorder="1" applyAlignment="1">
      <alignment horizontal="center" vertical="center" wrapText="1"/>
    </xf>
    <xf numFmtId="0" fontId="5" fillId="2" borderId="7" xfId="2" applyFont="1" applyFill="1" applyBorder="1" applyAlignment="1">
      <alignment horizontal="center" vertical="center" wrapText="1"/>
    </xf>
    <xf numFmtId="0" fontId="5" fillId="2" borderId="12" xfId="2" applyFont="1" applyFill="1" applyBorder="1" applyAlignment="1" applyProtection="1">
      <alignment horizontal="center" vertical="center" wrapText="1"/>
      <protection locked="0"/>
    </xf>
    <xf numFmtId="0" fontId="5" fillId="2" borderId="4" xfId="2" applyFont="1" applyFill="1" applyBorder="1" applyAlignment="1" applyProtection="1">
      <alignment horizontal="center" vertical="center" wrapText="1"/>
      <protection locked="0"/>
    </xf>
    <xf numFmtId="0" fontId="5" fillId="2" borderId="2" xfId="2" applyFont="1" applyFill="1" applyBorder="1" applyAlignment="1">
      <alignment horizontal="center" vertical="center" shrinkToFit="1"/>
    </xf>
    <xf numFmtId="0" fontId="5" fillId="2" borderId="3" xfId="2" applyFont="1" applyFill="1" applyBorder="1" applyAlignment="1">
      <alignment horizontal="center" vertical="center" shrinkToFit="1"/>
    </xf>
    <xf numFmtId="0" fontId="5" fillId="2" borderId="8" xfId="2" applyFont="1" applyFill="1" applyBorder="1" applyAlignment="1">
      <alignment horizontal="center" vertical="center" shrinkToFit="1"/>
    </xf>
    <xf numFmtId="178" fontId="5" fillId="0" borderId="1" xfId="2" applyNumberFormat="1" applyFont="1" applyFill="1" applyBorder="1" applyAlignment="1" applyProtection="1">
      <alignment horizontal="center" vertical="center" wrapText="1" shrinkToFit="1"/>
    </xf>
    <xf numFmtId="0" fontId="7" fillId="0" borderId="6" xfId="2" applyFont="1" applyFill="1" applyBorder="1" applyAlignment="1" applyProtection="1">
      <alignment horizontal="center" vertical="center" wrapText="1" shrinkToFit="1"/>
    </xf>
    <xf numFmtId="0" fontId="7" fillId="0" borderId="7" xfId="2" applyFont="1" applyFill="1" applyBorder="1" applyAlignment="1" applyProtection="1">
      <alignment horizontal="center" vertical="center" wrapText="1" shrinkToFit="1"/>
    </xf>
    <xf numFmtId="0" fontId="7" fillId="0" borderId="5" xfId="2" applyFont="1" applyFill="1" applyBorder="1" applyAlignment="1" applyProtection="1">
      <alignment horizontal="center" vertical="center" wrapText="1" shrinkToFit="1"/>
    </xf>
    <xf numFmtId="0" fontId="7" fillId="0" borderId="9" xfId="2" applyFont="1" applyFill="1" applyBorder="1" applyAlignment="1" applyProtection="1">
      <alignment horizontal="center" vertical="center" wrapText="1" shrinkToFit="1"/>
    </xf>
    <xf numFmtId="0" fontId="7" fillId="0" borderId="10" xfId="2" applyFont="1" applyFill="1" applyBorder="1" applyAlignment="1" applyProtection="1">
      <alignment horizontal="center" vertical="center" wrapText="1" shrinkToFit="1"/>
    </xf>
    <xf numFmtId="0" fontId="7" fillId="0" borderId="11" xfId="2" applyFont="1" applyFill="1" applyBorder="1" applyAlignment="1" applyProtection="1">
      <alignment horizontal="center" vertical="center" wrapText="1" shrinkToFit="1"/>
    </xf>
    <xf numFmtId="0" fontId="29" fillId="2" borderId="14" xfId="2" applyFont="1" applyFill="1" applyBorder="1" applyAlignment="1" applyProtection="1">
      <alignment horizontal="center" vertical="center" wrapText="1" shrinkToFit="1"/>
      <protection locked="0"/>
    </xf>
    <xf numFmtId="0" fontId="29" fillId="2" borderId="13" xfId="2" applyFont="1" applyFill="1" applyBorder="1" applyAlignment="1" applyProtection="1">
      <alignment horizontal="center" vertical="center" wrapText="1" shrinkToFit="1"/>
      <protection locked="0"/>
    </xf>
    <xf numFmtId="0" fontId="49" fillId="2" borderId="14" xfId="2" applyFont="1" applyFill="1" applyBorder="1" applyAlignment="1" applyProtection="1">
      <alignment horizontal="center" vertical="center" wrapText="1" shrinkToFit="1"/>
      <protection locked="0"/>
    </xf>
    <xf numFmtId="0" fontId="49" fillId="2" borderId="13" xfId="2" applyFont="1" applyFill="1" applyBorder="1" applyAlignment="1" applyProtection="1">
      <alignment horizontal="center" vertical="center" wrapText="1" shrinkToFit="1"/>
      <protection locked="0"/>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29" fillId="2" borderId="1" xfId="2" applyFont="1" applyFill="1" applyBorder="1" applyAlignment="1" applyProtection="1">
      <alignment horizontal="center" vertical="center" wrapText="1"/>
      <protection locked="0"/>
    </xf>
    <xf numFmtId="0" fontId="29" fillId="2" borderId="1" xfId="2" applyFont="1" applyFill="1" applyBorder="1" applyAlignment="1">
      <alignment horizontal="center" vertical="center" wrapText="1"/>
    </xf>
    <xf numFmtId="0" fontId="5" fillId="2" borderId="13" xfId="7" applyFont="1" applyFill="1" applyBorder="1" applyAlignment="1">
      <alignment horizontal="center" vertical="center" wrapText="1"/>
    </xf>
    <xf numFmtId="0" fontId="5" fillId="2" borderId="1" xfId="2" applyFont="1" applyFill="1" applyBorder="1" applyAlignment="1">
      <alignment horizontal="center" vertical="center" wrapText="1"/>
    </xf>
    <xf numFmtId="0" fontId="5" fillId="2" borderId="15" xfId="7" applyFont="1" applyFill="1" applyBorder="1" applyAlignment="1">
      <alignment horizontal="center" vertical="center" wrapText="1"/>
    </xf>
    <xf numFmtId="0" fontId="5" fillId="2" borderId="14" xfId="2" applyFont="1" applyFill="1" applyBorder="1" applyAlignment="1">
      <alignment horizontal="center" vertical="center" wrapText="1"/>
    </xf>
    <xf numFmtId="0" fontId="5" fillId="2" borderId="5" xfId="2" applyFont="1" applyFill="1" applyBorder="1" applyAlignment="1">
      <alignment horizontal="center" vertical="center" wrapText="1"/>
    </xf>
    <xf numFmtId="0" fontId="5" fillId="2" borderId="9" xfId="2" applyFont="1" applyFill="1" applyBorder="1" applyAlignment="1">
      <alignment horizontal="center" vertical="center" wrapText="1"/>
    </xf>
    <xf numFmtId="0" fontId="5" fillId="2" borderId="14" xfId="2" applyFont="1" applyFill="1" applyBorder="1" applyAlignment="1" applyProtection="1">
      <alignment horizontal="center" vertical="center" wrapText="1"/>
      <protection locked="0"/>
    </xf>
    <xf numFmtId="0" fontId="5"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29" fillId="2" borderId="14" xfId="2" applyFont="1" applyFill="1" applyBorder="1" applyAlignment="1" applyProtection="1">
      <alignment horizontal="center" vertical="center" wrapText="1"/>
      <protection locked="0"/>
    </xf>
    <xf numFmtId="0" fontId="29" fillId="2" borderId="13" xfId="2" applyFont="1" applyFill="1" applyBorder="1" applyAlignment="1" applyProtection="1">
      <alignment horizontal="center" vertical="center" wrapText="1"/>
      <protection locked="0"/>
    </xf>
    <xf numFmtId="0" fontId="5" fillId="2" borderId="6" xfId="7" quotePrefix="1" applyFont="1" applyFill="1" applyBorder="1" applyAlignment="1">
      <alignment horizontal="center" vertical="center" shrinkToFit="1"/>
    </xf>
    <xf numFmtId="0" fontId="5" fillId="2" borderId="5" xfId="7" quotePrefix="1" applyFont="1" applyFill="1" applyBorder="1" applyAlignment="1">
      <alignment horizontal="center" vertical="center" shrinkToFit="1"/>
    </xf>
    <xf numFmtId="0" fontId="5" fillId="2" borderId="9" xfId="7" quotePrefix="1" applyFont="1" applyFill="1" applyBorder="1" applyAlignment="1">
      <alignment horizontal="center" vertical="center" shrinkToFit="1"/>
    </xf>
    <xf numFmtId="0" fontId="5" fillId="2" borderId="11" xfId="7" quotePrefix="1" applyFont="1" applyFill="1" applyBorder="1" applyAlignment="1">
      <alignment horizontal="center" vertical="center" shrinkToFit="1"/>
    </xf>
    <xf numFmtId="0" fontId="5" fillId="2" borderId="6" xfId="7" applyFont="1" applyFill="1" applyBorder="1" applyAlignment="1">
      <alignment horizontal="center" vertical="center"/>
    </xf>
    <xf numFmtId="0" fontId="5" fillId="2" borderId="7" xfId="7" applyFont="1" applyFill="1" applyBorder="1" applyAlignment="1">
      <alignment horizontal="center" vertical="center"/>
    </xf>
    <xf numFmtId="0" fontId="5" fillId="2" borderId="5" xfId="7" applyFont="1" applyFill="1" applyBorder="1" applyAlignment="1">
      <alignment horizontal="center" vertical="center"/>
    </xf>
    <xf numFmtId="0" fontId="5" fillId="2" borderId="9" xfId="7" applyFont="1" applyFill="1" applyBorder="1" applyAlignment="1">
      <alignment horizontal="center" vertical="center"/>
    </xf>
    <xf numFmtId="0" fontId="5" fillId="2" borderId="10" xfId="7" applyFont="1" applyFill="1" applyBorder="1" applyAlignment="1">
      <alignment horizontal="center" vertical="center"/>
    </xf>
    <xf numFmtId="0" fontId="5" fillId="2" borderId="11" xfId="7" applyFont="1" applyFill="1" applyBorder="1" applyAlignment="1">
      <alignment horizontal="center" vertical="center"/>
    </xf>
    <xf numFmtId="0" fontId="5" fillId="2" borderId="6" xfId="2" applyFont="1" applyFill="1" applyBorder="1" applyAlignment="1">
      <alignment horizontal="center" vertical="center" shrinkToFit="1"/>
    </xf>
    <xf numFmtId="0" fontId="5" fillId="2" borderId="7" xfId="2" applyFont="1" applyFill="1" applyBorder="1" applyAlignment="1">
      <alignment horizontal="center" vertical="center" shrinkToFit="1"/>
    </xf>
    <xf numFmtId="0" fontId="5" fillId="2" borderId="5" xfId="2" applyFont="1" applyFill="1" applyBorder="1" applyAlignment="1">
      <alignment horizontal="center" vertical="center" shrinkToFit="1"/>
    </xf>
    <xf numFmtId="0" fontId="5" fillId="2" borderId="9" xfId="2" applyFont="1" applyFill="1" applyBorder="1" applyAlignment="1">
      <alignment horizontal="center" vertical="center" shrinkToFit="1"/>
    </xf>
    <xf numFmtId="0" fontId="5" fillId="2" borderId="10" xfId="2" applyFont="1" applyFill="1" applyBorder="1" applyAlignment="1">
      <alignment horizontal="center" vertical="center" shrinkToFit="1"/>
    </xf>
    <xf numFmtId="0" fontId="5" fillId="2" borderId="11" xfId="2" applyFont="1" applyFill="1" applyBorder="1" applyAlignment="1">
      <alignment horizontal="center" vertical="center" shrinkToFit="1"/>
    </xf>
    <xf numFmtId="0" fontId="5" fillId="2" borderId="6" xfId="7" applyFont="1" applyFill="1" applyBorder="1" applyAlignment="1">
      <alignment horizontal="center" vertical="center" shrinkToFit="1"/>
    </xf>
    <xf numFmtId="0" fontId="5" fillId="2" borderId="7" xfId="7" applyFont="1" applyFill="1" applyBorder="1" applyAlignment="1">
      <alignment horizontal="center" vertical="center" shrinkToFit="1"/>
    </xf>
    <xf numFmtId="0" fontId="5" fillId="2" borderId="5" xfId="7" applyFont="1" applyFill="1" applyBorder="1" applyAlignment="1">
      <alignment horizontal="center" vertical="center" shrinkToFit="1"/>
    </xf>
    <xf numFmtId="0" fontId="5" fillId="2" borderId="9" xfId="7" applyFont="1" applyFill="1" applyBorder="1" applyAlignment="1">
      <alignment horizontal="center" vertical="center" shrinkToFit="1"/>
    </xf>
    <xf numFmtId="0" fontId="5" fillId="2" borderId="10" xfId="7" applyFont="1" applyFill="1" applyBorder="1" applyAlignment="1">
      <alignment horizontal="center" vertical="center" shrinkToFit="1"/>
    </xf>
    <xf numFmtId="0" fontId="5" fillId="2" borderId="11" xfId="7" applyFont="1" applyFill="1" applyBorder="1" applyAlignment="1">
      <alignment horizontal="center" vertical="center" shrinkToFit="1"/>
    </xf>
    <xf numFmtId="0" fontId="5" fillId="2" borderId="1" xfId="2" applyFont="1" applyFill="1" applyBorder="1" applyAlignment="1">
      <alignment horizontal="center" vertical="center" wrapText="1" shrinkToFit="1"/>
    </xf>
    <xf numFmtId="0" fontId="5" fillId="2" borderId="1" xfId="2" applyFont="1" applyFill="1" applyBorder="1" applyAlignment="1" applyProtection="1">
      <alignment horizontal="center" vertical="center" wrapText="1" shrinkToFit="1"/>
    </xf>
    <xf numFmtId="0" fontId="6" fillId="0" borderId="10" xfId="2" applyFont="1" applyFill="1" applyBorder="1" applyAlignment="1" applyProtection="1">
      <alignment horizontal="left" vertical="center"/>
    </xf>
    <xf numFmtId="0" fontId="5" fillId="2" borderId="14" xfId="2" applyFont="1" applyFill="1" applyBorder="1" applyAlignment="1" applyProtection="1">
      <alignment horizontal="center" vertical="center"/>
    </xf>
    <xf numFmtId="0" fontId="7" fillId="0" borderId="6" xfId="2" applyFont="1" applyFill="1" applyBorder="1" applyAlignment="1" applyProtection="1">
      <alignment horizontal="left" vertical="center"/>
    </xf>
    <xf numFmtId="0" fontId="7" fillId="0" borderId="7" xfId="2" applyFont="1" applyFill="1" applyBorder="1" applyAlignment="1" applyProtection="1">
      <alignment horizontal="left" vertical="center"/>
    </xf>
    <xf numFmtId="0" fontId="7" fillId="0" borderId="5" xfId="2" applyFont="1" applyFill="1" applyBorder="1" applyAlignment="1" applyProtection="1">
      <alignment horizontal="left" vertical="center"/>
    </xf>
    <xf numFmtId="0" fontId="5" fillId="2" borderId="1" xfId="2" applyFont="1" applyFill="1" applyBorder="1" applyAlignment="1" applyProtection="1">
      <alignment horizontal="center" vertical="center"/>
    </xf>
    <xf numFmtId="0" fontId="7" fillId="0" borderId="2" xfId="2" applyFont="1" applyFill="1" applyBorder="1" applyAlignment="1" applyProtection="1">
      <alignment horizontal="left" vertical="center" shrinkToFit="1"/>
    </xf>
    <xf numFmtId="0" fontId="7" fillId="0" borderId="3" xfId="2" applyFont="1" applyFill="1" applyBorder="1" applyAlignment="1" applyProtection="1">
      <alignment horizontal="left" vertical="center" shrinkToFit="1"/>
    </xf>
    <xf numFmtId="0" fontId="7" fillId="0" borderId="8" xfId="2" applyFont="1" applyFill="1" applyBorder="1" applyAlignment="1" applyProtection="1">
      <alignment horizontal="left" vertical="center" shrinkToFit="1"/>
    </xf>
    <xf numFmtId="0" fontId="5" fillId="2" borderId="13" xfId="2" applyFont="1" applyFill="1" applyBorder="1" applyAlignment="1" applyProtection="1">
      <alignment horizontal="center" vertical="center"/>
    </xf>
    <xf numFmtId="0" fontId="7" fillId="0" borderId="9" xfId="2" applyFont="1" applyFill="1" applyBorder="1" applyAlignment="1" applyProtection="1">
      <alignment horizontal="left" vertical="center"/>
    </xf>
    <xf numFmtId="0" fontId="7" fillId="0" borderId="10" xfId="2" applyFont="1" applyFill="1" applyBorder="1" applyAlignment="1" applyProtection="1">
      <alignment horizontal="left" vertical="center"/>
    </xf>
    <xf numFmtId="0" fontId="7" fillId="0" borderId="11" xfId="2" applyFont="1" applyFill="1" applyBorder="1" applyAlignment="1" applyProtection="1">
      <alignment horizontal="left" vertical="center"/>
    </xf>
    <xf numFmtId="0" fontId="5" fillId="2" borderId="1" xfId="2" applyFont="1" applyFill="1" applyBorder="1" applyAlignment="1" applyProtection="1">
      <alignment horizontal="center" vertical="center" wrapText="1"/>
    </xf>
    <xf numFmtId="0" fontId="5" fillId="2" borderId="1" xfId="2" applyFont="1" applyFill="1" applyBorder="1" applyAlignment="1" applyProtection="1">
      <alignment horizontal="center" vertical="center" shrinkToFit="1"/>
    </xf>
    <xf numFmtId="0" fontId="10" fillId="2" borderId="13" xfId="2" applyFont="1" applyFill="1" applyBorder="1" applyAlignment="1" applyProtection="1">
      <alignment vertical="center" textRotation="255"/>
    </xf>
    <xf numFmtId="0" fontId="10" fillId="2" borderId="1" xfId="2" applyFont="1" applyFill="1" applyBorder="1" applyAlignment="1" applyProtection="1">
      <alignment vertical="center" textRotation="255"/>
    </xf>
    <xf numFmtId="0" fontId="10" fillId="0" borderId="13" xfId="2" applyFont="1" applyFill="1" applyBorder="1" applyAlignment="1" applyProtection="1">
      <alignment horizontal="center"/>
      <protection locked="0"/>
    </xf>
    <xf numFmtId="0" fontId="10" fillId="0" borderId="1" xfId="2" applyFont="1" applyFill="1" applyBorder="1" applyAlignment="1" applyProtection="1">
      <alignment horizontal="center"/>
      <protection locked="0"/>
    </xf>
    <xf numFmtId="0" fontId="11" fillId="0" borderId="0" xfId="2" applyFont="1" applyFill="1" applyBorder="1" applyAlignment="1" applyProtection="1">
      <alignment horizontal="left" vertical="center"/>
    </xf>
    <xf numFmtId="0" fontId="10" fillId="0" borderId="6" xfId="2" applyFont="1" applyFill="1" applyBorder="1" applyAlignment="1" applyProtection="1">
      <alignment horizontal="left" vertical="center"/>
    </xf>
    <xf numFmtId="0" fontId="10" fillId="0" borderId="7" xfId="2" applyFont="1" applyFill="1" applyBorder="1" applyAlignment="1" applyProtection="1">
      <alignment horizontal="left" vertical="center"/>
    </xf>
    <xf numFmtId="0" fontId="10" fillId="0" borderId="5" xfId="2" applyFont="1" applyFill="1" applyBorder="1" applyAlignment="1" applyProtection="1">
      <alignment horizontal="left" vertical="center"/>
    </xf>
    <xf numFmtId="0" fontId="10" fillId="2" borderId="1" xfId="2" applyFont="1" applyFill="1" applyBorder="1" applyAlignment="1" applyProtection="1">
      <alignment horizontal="center" vertical="center"/>
    </xf>
    <xf numFmtId="0" fontId="10" fillId="0" borderId="1" xfId="2" applyFont="1" applyFill="1" applyBorder="1" applyAlignment="1" applyProtection="1">
      <alignment horizontal="left" vertical="center" shrinkToFit="1"/>
    </xf>
    <xf numFmtId="0" fontId="10" fillId="0" borderId="7" xfId="2" applyFont="1" applyFill="1" applyBorder="1" applyAlignment="1" applyProtection="1">
      <alignment horizontal="center" vertical="center" wrapText="1" shrinkToFit="1"/>
    </xf>
    <xf numFmtId="0" fontId="10" fillId="0" borderId="5" xfId="2" applyFont="1" applyFill="1" applyBorder="1" applyAlignment="1" applyProtection="1">
      <alignment horizontal="center" vertical="center" wrapText="1" shrinkToFit="1"/>
    </xf>
    <xf numFmtId="0" fontId="10" fillId="0" borderId="9" xfId="2" applyFont="1" applyFill="1" applyBorder="1" applyAlignment="1" applyProtection="1">
      <alignment horizontal="center" vertical="center" wrapText="1" shrinkToFit="1"/>
    </xf>
    <xf numFmtId="0" fontId="10" fillId="0" borderId="10" xfId="2" applyFont="1" applyFill="1" applyBorder="1" applyAlignment="1" applyProtection="1">
      <alignment horizontal="center" vertical="center" wrapText="1" shrinkToFit="1"/>
    </xf>
    <xf numFmtId="0" fontId="10" fillId="0" borderId="11" xfId="2" applyFont="1" applyFill="1" applyBorder="1" applyAlignment="1" applyProtection="1">
      <alignment horizontal="center" vertical="center" wrapText="1" shrinkToFit="1"/>
    </xf>
    <xf numFmtId="0" fontId="10" fillId="2" borderId="6" xfId="2" applyFont="1" applyFill="1" applyBorder="1" applyAlignment="1" applyProtection="1">
      <alignment horizontal="center" vertical="center" wrapText="1" shrinkToFit="1"/>
    </xf>
    <xf numFmtId="0" fontId="10" fillId="2" borderId="7" xfId="2" applyFont="1" applyFill="1" applyBorder="1" applyAlignment="1" applyProtection="1">
      <alignment horizontal="center" vertical="center" wrapText="1" shrinkToFit="1"/>
    </xf>
    <xf numFmtId="0" fontId="10" fillId="2" borderId="5" xfId="2" applyFont="1" applyFill="1" applyBorder="1" applyAlignment="1" applyProtection="1">
      <alignment horizontal="center" vertical="center" wrapText="1" shrinkToFit="1"/>
    </xf>
    <xf numFmtId="0" fontId="10" fillId="2" borderId="9" xfId="2" applyFont="1" applyFill="1" applyBorder="1" applyAlignment="1" applyProtection="1">
      <alignment horizontal="center" vertical="center" wrapText="1" shrinkToFit="1"/>
    </xf>
    <xf numFmtId="0" fontId="10" fillId="2" borderId="10" xfId="2" applyFont="1" applyFill="1" applyBorder="1" applyAlignment="1" applyProtection="1">
      <alignment horizontal="center" vertical="center" wrapText="1" shrinkToFit="1"/>
    </xf>
    <xf numFmtId="0" fontId="10" fillId="2" borderId="11" xfId="2" applyFont="1" applyFill="1" applyBorder="1" applyAlignment="1" applyProtection="1">
      <alignment horizontal="center" vertical="center" wrapText="1" shrinkToFit="1"/>
    </xf>
    <xf numFmtId="176" fontId="10" fillId="0" borderId="6" xfId="2" applyNumberFormat="1" applyFont="1" applyFill="1" applyBorder="1" applyAlignment="1" applyProtection="1">
      <alignment horizontal="center" vertical="center"/>
    </xf>
    <xf numFmtId="176" fontId="10" fillId="0" borderId="7" xfId="2" applyNumberFormat="1" applyFont="1" applyFill="1" applyBorder="1" applyAlignment="1" applyProtection="1">
      <alignment horizontal="center" vertical="center"/>
    </xf>
    <xf numFmtId="176" fontId="10" fillId="0" borderId="5" xfId="2" applyNumberFormat="1" applyFont="1" applyFill="1" applyBorder="1" applyAlignment="1" applyProtection="1">
      <alignment horizontal="center" vertical="center"/>
    </xf>
    <xf numFmtId="176" fontId="10" fillId="0" borderId="9" xfId="2" applyNumberFormat="1" applyFont="1" applyFill="1" applyBorder="1" applyAlignment="1" applyProtection="1">
      <alignment horizontal="center" vertical="center"/>
    </xf>
    <xf numFmtId="176" fontId="10" fillId="0" borderId="10" xfId="2" applyNumberFormat="1" applyFont="1" applyFill="1" applyBorder="1" applyAlignment="1" applyProtection="1">
      <alignment horizontal="center" vertical="center"/>
    </xf>
    <xf numFmtId="176" fontId="10" fillId="0" borderId="11" xfId="2" applyNumberFormat="1" applyFont="1" applyFill="1" applyBorder="1" applyAlignment="1" applyProtection="1">
      <alignment horizontal="center" vertical="center"/>
    </xf>
    <xf numFmtId="0" fontId="10" fillId="0" borderId="9" xfId="2" applyFont="1" applyFill="1" applyBorder="1" applyAlignment="1" applyProtection="1">
      <alignment horizontal="left" vertical="center"/>
    </xf>
    <xf numFmtId="0" fontId="10" fillId="0" borderId="10" xfId="2" applyFont="1" applyFill="1" applyBorder="1" applyAlignment="1" applyProtection="1">
      <alignment horizontal="left" vertical="center"/>
    </xf>
    <xf numFmtId="0" fontId="10" fillId="0" borderId="11" xfId="2" applyFont="1" applyFill="1" applyBorder="1" applyAlignment="1" applyProtection="1">
      <alignment horizontal="left" vertical="center"/>
    </xf>
    <xf numFmtId="0" fontId="10" fillId="2" borderId="1" xfId="2" applyFont="1" applyFill="1" applyBorder="1" applyAlignment="1" applyProtection="1">
      <alignment horizontal="center" vertical="center" wrapText="1"/>
    </xf>
    <xf numFmtId="177" fontId="10" fillId="0" borderId="6" xfId="2" applyNumberFormat="1" applyFont="1" applyBorder="1" applyAlignment="1" applyProtection="1">
      <alignment horizontal="center" vertical="center" shrinkToFit="1"/>
      <protection locked="0"/>
    </xf>
    <xf numFmtId="177" fontId="10" fillId="0" borderId="12" xfId="2" applyNumberFormat="1" applyFont="1" applyBorder="1" applyAlignment="1" applyProtection="1">
      <alignment horizontal="center" vertical="center" shrinkToFit="1"/>
      <protection locked="0"/>
    </xf>
    <xf numFmtId="177" fontId="10" fillId="0" borderId="9" xfId="2" applyNumberFormat="1" applyFont="1" applyBorder="1" applyAlignment="1" applyProtection="1">
      <alignment horizontal="center" vertical="center" shrinkToFit="1"/>
      <protection locked="0"/>
    </xf>
    <xf numFmtId="177" fontId="10" fillId="2" borderId="14" xfId="2" applyNumberFormat="1" applyFont="1" applyFill="1" applyBorder="1" applyAlignment="1">
      <alignment horizontal="center" vertical="center" shrinkToFit="1"/>
    </xf>
    <xf numFmtId="177" fontId="10" fillId="2" borderId="15" xfId="2" applyNumberFormat="1" applyFont="1" applyFill="1" applyBorder="1" applyAlignment="1">
      <alignment horizontal="center" vertical="center" shrinkToFit="1"/>
    </xf>
    <xf numFmtId="0" fontId="10" fillId="2" borderId="1" xfId="2" applyFont="1" applyFill="1" applyBorder="1" applyAlignment="1">
      <alignment horizontal="center" vertical="center" wrapText="1" shrinkToFit="1"/>
    </xf>
    <xf numFmtId="0" fontId="10" fillId="2" borderId="15" xfId="2" applyFont="1" applyFill="1" applyBorder="1" applyAlignment="1">
      <alignment vertical="center" textRotation="255"/>
    </xf>
    <xf numFmtId="0" fontId="10" fillId="2" borderId="13" xfId="2" applyFont="1" applyFill="1" applyBorder="1" applyAlignment="1">
      <alignment vertical="center" textRotation="255"/>
    </xf>
    <xf numFmtId="0" fontId="10" fillId="0" borderId="12" xfId="2" applyFont="1" applyBorder="1" applyAlignment="1" applyProtection="1">
      <alignment horizontal="center" vertical="top"/>
      <protection locked="0"/>
    </xf>
    <xf numFmtId="0" fontId="10" fillId="0" borderId="0" xfId="2" applyFont="1" applyAlignment="1" applyProtection="1">
      <alignment horizontal="center" vertical="top"/>
      <protection locked="0"/>
    </xf>
    <xf numFmtId="0" fontId="10" fillId="0" borderId="4" xfId="2" applyFont="1" applyBorder="1" applyAlignment="1" applyProtection="1">
      <alignment horizontal="center" vertical="top"/>
      <protection locked="0"/>
    </xf>
    <xf numFmtId="0" fontId="10" fillId="0" borderId="0" xfId="2" applyFont="1" applyAlignment="1" applyProtection="1">
      <alignment horizontal="left" vertical="center" wrapText="1"/>
      <protection locked="0"/>
    </xf>
    <xf numFmtId="0" fontId="10" fillId="0" borderId="4" xfId="2" applyFont="1" applyBorder="1" applyAlignment="1" applyProtection="1">
      <alignment horizontal="left" vertical="center" wrapText="1"/>
      <protection locked="0"/>
    </xf>
    <xf numFmtId="0" fontId="10" fillId="0" borderId="10" xfId="2" applyFont="1" applyBorder="1" applyAlignment="1" applyProtection="1">
      <alignment horizontal="left" vertical="center" wrapText="1"/>
      <protection locked="0"/>
    </xf>
    <xf numFmtId="0" fontId="10" fillId="0" borderId="11" xfId="2" applyFont="1" applyBorder="1" applyAlignment="1" applyProtection="1">
      <alignment horizontal="left" vertical="center" wrapText="1"/>
      <protection locked="0"/>
    </xf>
    <xf numFmtId="177" fontId="11" fillId="2" borderId="1" xfId="2" applyNumberFormat="1" applyFont="1" applyFill="1" applyBorder="1" applyAlignment="1">
      <alignment horizontal="center" vertical="center" wrapText="1" shrinkToFit="1"/>
    </xf>
    <xf numFmtId="0" fontId="39" fillId="0" borderId="1" xfId="0" applyFont="1" applyBorder="1" applyAlignment="1">
      <alignment horizontal="center" vertical="center" shrinkToFit="1"/>
    </xf>
    <xf numFmtId="177" fontId="11" fillId="0" borderId="1" xfId="2" applyNumberFormat="1" applyFont="1" applyBorder="1" applyAlignment="1" applyProtection="1">
      <alignment horizontal="center" vertical="center" shrinkToFit="1"/>
      <protection locked="0"/>
    </xf>
    <xf numFmtId="0" fontId="10" fillId="2" borderId="12" xfId="2" applyFont="1" applyFill="1" applyBorder="1" applyAlignment="1">
      <alignment horizontal="center" vertical="center" shrinkToFit="1"/>
    </xf>
    <xf numFmtId="0" fontId="10" fillId="2" borderId="4" xfId="2" applyFont="1" applyFill="1" applyBorder="1" applyAlignment="1">
      <alignment horizontal="center" vertical="center" shrinkToFit="1"/>
    </xf>
    <xf numFmtId="0" fontId="10" fillId="2" borderId="9" xfId="2" applyFont="1" applyFill="1" applyBorder="1" applyAlignment="1">
      <alignment horizontal="center" vertical="center" shrinkToFit="1"/>
    </xf>
    <xf numFmtId="0" fontId="10" fillId="2" borderId="11" xfId="2" applyFont="1" applyFill="1" applyBorder="1" applyAlignment="1">
      <alignment horizontal="center" vertical="center" shrinkToFit="1"/>
    </xf>
    <xf numFmtId="0" fontId="10" fillId="2" borderId="14" xfId="2" applyFont="1" applyFill="1" applyBorder="1" applyAlignment="1">
      <alignment horizontal="center" vertical="center" shrinkToFit="1"/>
    </xf>
    <xf numFmtId="0" fontId="10" fillId="2" borderId="15" xfId="2" applyFont="1" applyFill="1" applyBorder="1" applyAlignment="1">
      <alignment horizontal="center" vertical="center" shrinkToFit="1"/>
    </xf>
    <xf numFmtId="0" fontId="10" fillId="2" borderId="13" xfId="2" applyFont="1" applyFill="1" applyBorder="1" applyAlignment="1">
      <alignment horizontal="center" vertical="center" shrinkToFit="1"/>
    </xf>
    <xf numFmtId="194" fontId="10" fillId="0" borderId="14" xfId="2" applyNumberFormat="1" applyFont="1" applyBorder="1" applyAlignment="1" applyProtection="1">
      <alignment horizontal="center" vertical="center" shrinkToFit="1"/>
      <protection locked="0"/>
    </xf>
    <xf numFmtId="194" fontId="10" fillId="0" borderId="15" xfId="2" applyNumberFormat="1" applyFont="1" applyBorder="1" applyAlignment="1" applyProtection="1">
      <alignment horizontal="center" vertical="center" shrinkToFit="1"/>
      <protection locked="0"/>
    </xf>
    <xf numFmtId="194" fontId="10" fillId="0" borderId="13" xfId="2" applyNumberFormat="1" applyFont="1" applyBorder="1" applyAlignment="1" applyProtection="1">
      <alignment horizontal="center" vertical="center" shrinkToFit="1"/>
      <protection locked="0"/>
    </xf>
    <xf numFmtId="177" fontId="10" fillId="2" borderId="13" xfId="2" applyNumberFormat="1" applyFont="1" applyFill="1" applyBorder="1" applyAlignment="1">
      <alignment horizontal="center" vertical="center" shrinkToFit="1"/>
    </xf>
    <xf numFmtId="194" fontId="10" fillId="0" borderId="6" xfId="2" applyNumberFormat="1" applyFont="1" applyBorder="1" applyAlignment="1" applyProtection="1">
      <alignment horizontal="center" vertical="center" shrinkToFit="1"/>
      <protection locked="0"/>
    </xf>
    <xf numFmtId="194" fontId="10" fillId="0" borderId="12" xfId="2" applyNumberFormat="1" applyFont="1" applyBorder="1" applyAlignment="1" applyProtection="1">
      <alignment horizontal="center" vertical="center" shrinkToFit="1"/>
      <protection locked="0"/>
    </xf>
    <xf numFmtId="194" fontId="10" fillId="0" borderId="9" xfId="2" applyNumberFormat="1" applyFont="1" applyBorder="1" applyAlignment="1" applyProtection="1">
      <alignment horizontal="center" vertical="center" shrinkToFit="1"/>
      <protection locked="0"/>
    </xf>
    <xf numFmtId="0" fontId="10" fillId="2" borderId="14" xfId="2" applyFont="1" applyFill="1" applyBorder="1" applyAlignment="1">
      <alignment horizontal="center" vertical="center" wrapText="1" shrinkToFit="1"/>
    </xf>
    <xf numFmtId="0" fontId="10" fillId="2" borderId="15" xfId="2" applyFont="1" applyFill="1" applyBorder="1" applyAlignment="1">
      <alignment horizontal="center" vertical="center" wrapText="1" shrinkToFit="1"/>
    </xf>
    <xf numFmtId="0" fontId="10" fillId="2" borderId="13" xfId="2" applyFont="1" applyFill="1" applyBorder="1" applyAlignment="1">
      <alignment horizontal="center" vertical="center" wrapText="1" shrinkToFit="1"/>
    </xf>
    <xf numFmtId="0" fontId="10" fillId="2" borderId="6" xfId="2" applyFont="1" applyFill="1" applyBorder="1" applyAlignment="1">
      <alignment horizontal="center" vertical="center" wrapText="1" shrinkToFit="1"/>
    </xf>
    <xf numFmtId="0" fontId="10" fillId="2" borderId="7" xfId="2" applyFont="1" applyFill="1" applyBorder="1" applyAlignment="1">
      <alignment horizontal="center" vertical="center" wrapText="1" shrinkToFit="1"/>
    </xf>
    <xf numFmtId="0" fontId="10" fillId="2" borderId="12" xfId="2" applyFont="1" applyFill="1" applyBorder="1" applyAlignment="1">
      <alignment horizontal="center" vertical="center" wrapText="1" shrinkToFit="1"/>
    </xf>
    <xf numFmtId="0" fontId="10" fillId="2" borderId="0" xfId="2" applyFont="1" applyFill="1" applyAlignment="1">
      <alignment horizontal="center" vertical="center" wrapText="1" shrinkToFit="1"/>
    </xf>
    <xf numFmtId="0" fontId="10" fillId="2" borderId="9" xfId="2" applyFont="1" applyFill="1" applyBorder="1" applyAlignment="1">
      <alignment horizontal="center" vertical="center" wrapText="1" shrinkToFit="1"/>
    </xf>
    <xf numFmtId="0" fontId="10" fillId="2" borderId="10" xfId="2" applyFont="1" applyFill="1" applyBorder="1" applyAlignment="1">
      <alignment horizontal="center" vertical="center" wrapText="1" shrinkToFit="1"/>
    </xf>
    <xf numFmtId="0" fontId="10" fillId="2" borderId="5" xfId="2" applyFont="1" applyFill="1" applyBorder="1" applyAlignment="1">
      <alignment horizontal="center" vertical="center" wrapText="1" shrinkToFit="1"/>
    </xf>
    <xf numFmtId="0" fontId="10" fillId="2" borderId="4" xfId="2" applyFont="1" applyFill="1" applyBorder="1" applyAlignment="1">
      <alignment horizontal="center" vertical="center" wrapText="1" shrinkToFit="1"/>
    </xf>
    <xf numFmtId="0" fontId="10" fillId="2" borderId="11" xfId="2" applyFont="1" applyFill="1" applyBorder="1" applyAlignment="1">
      <alignment horizontal="center" vertical="center" wrapText="1" shrinkToFit="1"/>
    </xf>
    <xf numFmtId="0" fontId="10" fillId="2" borderId="6" xfId="2" applyFont="1" applyFill="1" applyBorder="1" applyAlignment="1">
      <alignment horizontal="center" vertical="center" shrinkToFit="1"/>
    </xf>
    <xf numFmtId="0" fontId="10" fillId="2" borderId="5" xfId="2" applyFont="1" applyFill="1" applyBorder="1" applyAlignment="1">
      <alignment horizontal="center" vertical="center" shrinkToFit="1"/>
    </xf>
    <xf numFmtId="198" fontId="12" fillId="0" borderId="6" xfId="1" applyNumberFormat="1" applyBorder="1" applyAlignment="1" applyProtection="1">
      <alignment vertical="center" shrinkToFit="1"/>
      <protection locked="0"/>
    </xf>
    <xf numFmtId="198" fontId="12" fillId="0" borderId="5" xfId="1" applyNumberFormat="1" applyBorder="1" applyAlignment="1" applyProtection="1">
      <alignment vertical="center" shrinkToFit="1"/>
      <protection locked="0"/>
    </xf>
    <xf numFmtId="198" fontId="12" fillId="0" borderId="12" xfId="1" applyNumberFormat="1" applyBorder="1" applyAlignment="1" applyProtection="1">
      <alignment vertical="center" shrinkToFit="1"/>
      <protection locked="0"/>
    </xf>
    <xf numFmtId="198" fontId="12" fillId="0" borderId="4" xfId="1" applyNumberFormat="1" applyBorder="1" applyAlignment="1" applyProtection="1">
      <alignment vertical="center" shrinkToFit="1"/>
      <protection locked="0"/>
    </xf>
    <xf numFmtId="198" fontId="12" fillId="0" borderId="9" xfId="1" applyNumberFormat="1" applyBorder="1" applyAlignment="1" applyProtection="1">
      <alignment vertical="center" shrinkToFit="1"/>
      <protection locked="0"/>
    </xf>
    <xf numFmtId="198" fontId="12" fillId="0" borderId="11" xfId="1" applyNumberFormat="1" applyBorder="1" applyAlignment="1" applyProtection="1">
      <alignment vertical="center" shrinkToFit="1"/>
      <protection locked="0"/>
    </xf>
    <xf numFmtId="0" fontId="10" fillId="0" borderId="6" xfId="2" applyFont="1" applyBorder="1" applyAlignment="1" applyProtection="1">
      <alignment vertical="center" shrinkToFit="1"/>
      <protection locked="0"/>
    </xf>
    <xf numFmtId="0" fontId="10" fillId="0" borderId="7" xfId="2" applyFont="1" applyBorder="1" applyAlignment="1" applyProtection="1">
      <alignment vertical="center" shrinkToFit="1"/>
      <protection locked="0"/>
    </xf>
    <xf numFmtId="0" fontId="10" fillId="0" borderId="5" xfId="2" applyFont="1" applyBorder="1" applyAlignment="1" applyProtection="1">
      <alignment vertical="center" shrinkToFit="1"/>
      <protection locked="0"/>
    </xf>
    <xf numFmtId="176" fontId="10" fillId="0" borderId="6" xfId="2" applyNumberFormat="1" applyFont="1" applyBorder="1" applyAlignment="1" applyProtection="1">
      <alignment vertical="center" shrinkToFit="1"/>
      <protection locked="0"/>
    </xf>
    <xf numFmtId="176" fontId="10" fillId="0" borderId="7" xfId="2" applyNumberFormat="1" applyFont="1" applyBorder="1" applyAlignment="1" applyProtection="1">
      <alignment vertical="center" shrinkToFit="1"/>
      <protection locked="0"/>
    </xf>
    <xf numFmtId="176" fontId="10" fillId="0" borderId="5" xfId="2" applyNumberFormat="1" applyFont="1" applyBorder="1" applyAlignment="1" applyProtection="1">
      <alignment vertical="center" shrinkToFit="1"/>
      <protection locked="0"/>
    </xf>
    <xf numFmtId="0" fontId="35" fillId="0" borderId="9" xfId="0" applyFont="1" applyBorder="1" applyAlignment="1" applyProtection="1">
      <alignment vertical="center" shrinkToFit="1"/>
      <protection locked="0"/>
    </xf>
    <xf numFmtId="0" fontId="35" fillId="0" borderId="10" xfId="0" applyFont="1" applyBorder="1" applyAlignment="1" applyProtection="1">
      <alignment vertical="center" shrinkToFit="1"/>
      <protection locked="0"/>
    </xf>
    <xf numFmtId="0" fontId="35" fillId="0" borderId="11" xfId="0" applyFont="1" applyBorder="1" applyAlignment="1" applyProtection="1">
      <alignment vertical="center" shrinkToFit="1"/>
      <protection locked="0"/>
    </xf>
    <xf numFmtId="177" fontId="10" fillId="0" borderId="14" xfId="2" applyNumberFormat="1" applyFont="1" applyBorder="1" applyAlignment="1" applyProtection="1">
      <alignment horizontal="center" vertical="center" shrinkToFit="1"/>
      <protection locked="0"/>
    </xf>
    <xf numFmtId="177" fontId="10" fillId="0" borderId="15" xfId="2" applyNumberFormat="1" applyFont="1" applyBorder="1" applyAlignment="1" applyProtection="1">
      <alignment horizontal="center" vertical="center" shrinkToFit="1"/>
      <protection locked="0"/>
    </xf>
    <xf numFmtId="177" fontId="10" fillId="0" borderId="13" xfId="2" applyNumberFormat="1" applyFont="1" applyBorder="1" applyAlignment="1" applyProtection="1">
      <alignment horizontal="center" vertical="center" shrinkToFit="1"/>
      <protection locked="0"/>
    </xf>
    <xf numFmtId="0" fontId="10" fillId="2" borderId="1" xfId="2" applyFont="1" applyFill="1" applyBorder="1" applyAlignment="1">
      <alignment horizontal="center" vertical="center" shrinkToFit="1"/>
    </xf>
    <xf numFmtId="38" fontId="10" fillId="0" borderId="3" xfId="3" applyFont="1" applyFill="1" applyBorder="1" applyAlignment="1" applyProtection="1">
      <alignment horizontal="center" vertical="center" shrinkToFit="1"/>
      <protection locked="0"/>
    </xf>
    <xf numFmtId="0" fontId="13" fillId="0" borderId="6" xfId="2" applyFont="1" applyBorder="1" applyAlignment="1" applyProtection="1">
      <alignment horizontal="center" vertical="center"/>
      <protection locked="0"/>
    </xf>
    <xf numFmtId="0" fontId="13" fillId="0" borderId="7" xfId="2" applyFont="1" applyBorder="1" applyAlignment="1" applyProtection="1">
      <alignment horizontal="center" vertical="center"/>
      <protection locked="0"/>
    </xf>
    <xf numFmtId="0" fontId="13" fillId="0" borderId="12" xfId="2" applyFont="1" applyBorder="1" applyAlignment="1" applyProtection="1">
      <alignment horizontal="center" vertical="center"/>
      <protection locked="0"/>
    </xf>
    <xf numFmtId="0" fontId="13" fillId="0" borderId="0" xfId="2" applyFont="1" applyAlignment="1" applyProtection="1">
      <alignment horizontal="center" vertical="center"/>
      <protection locked="0"/>
    </xf>
    <xf numFmtId="0" fontId="13" fillId="0" borderId="9" xfId="2" applyFont="1" applyBorder="1" applyAlignment="1" applyProtection="1">
      <alignment horizontal="center" vertical="center"/>
      <protection locked="0"/>
    </xf>
    <xf numFmtId="0" fontId="13" fillId="0" borderId="10" xfId="2" applyFont="1" applyBorder="1" applyAlignment="1" applyProtection="1">
      <alignment horizontal="center" vertical="center"/>
      <protection locked="0"/>
    </xf>
    <xf numFmtId="177" fontId="10" fillId="2" borderId="6" xfId="2" applyNumberFormat="1" applyFont="1" applyFill="1" applyBorder="1" applyAlignment="1">
      <alignment horizontal="center" vertical="center" wrapText="1" shrinkToFit="1"/>
    </xf>
    <xf numFmtId="0" fontId="35" fillId="0" borderId="12" xfId="0" applyFont="1" applyBorder="1" applyAlignment="1">
      <alignment horizontal="center" vertical="center" shrinkToFit="1"/>
    </xf>
    <xf numFmtId="0" fontId="35" fillId="0" borderId="9" xfId="0" applyFont="1" applyBorder="1" applyAlignment="1">
      <alignment horizontal="center" vertical="center" shrinkToFit="1"/>
    </xf>
    <xf numFmtId="177" fontId="11" fillId="2" borderId="1" xfId="2" applyNumberFormat="1" applyFont="1" applyFill="1" applyBorder="1" applyAlignment="1">
      <alignment horizontal="center" vertical="center" wrapText="1"/>
    </xf>
    <xf numFmtId="0" fontId="39" fillId="0" borderId="1" xfId="0" applyFont="1" applyBorder="1" applyAlignment="1">
      <alignment horizontal="center" vertical="center" wrapText="1"/>
    </xf>
    <xf numFmtId="0" fontId="10" fillId="2" borderId="1" xfId="2" applyFont="1" applyFill="1" applyBorder="1" applyAlignment="1">
      <alignment horizontal="center" vertical="center"/>
    </xf>
    <xf numFmtId="0" fontId="10" fillId="0" borderId="1" xfId="2" applyFont="1" applyBorder="1" applyAlignment="1" applyProtection="1">
      <alignment vertical="center" shrinkToFit="1"/>
      <protection locked="0"/>
    </xf>
    <xf numFmtId="0" fontId="10" fillId="0" borderId="2" xfId="2" applyFont="1" applyBorder="1" applyAlignment="1" applyProtection="1">
      <alignment vertical="center" shrinkToFit="1"/>
      <protection locked="0"/>
    </xf>
    <xf numFmtId="0" fontId="10" fillId="0" borderId="3" xfId="2" applyFont="1" applyBorder="1" applyAlignment="1" applyProtection="1">
      <alignment vertical="center" shrinkToFit="1"/>
      <protection locked="0"/>
    </xf>
    <xf numFmtId="4" fontId="10" fillId="2" borderId="6" xfId="2" applyNumberFormat="1" applyFont="1" applyFill="1" applyBorder="1" applyAlignment="1">
      <alignment horizontal="center" vertical="center" shrinkToFit="1"/>
    </xf>
    <xf numFmtId="4" fontId="10" fillId="2" borderId="5" xfId="2" applyNumberFormat="1" applyFont="1" applyFill="1" applyBorder="1" applyAlignment="1">
      <alignment horizontal="center" vertical="center" shrinkToFit="1"/>
    </xf>
    <xf numFmtId="0" fontId="35" fillId="0" borderId="9" xfId="0" applyFont="1" applyBorder="1" applyAlignment="1">
      <alignment horizontal="center" vertical="center"/>
    </xf>
    <xf numFmtId="0" fontId="35" fillId="0" borderId="11" xfId="0" applyFont="1" applyBorder="1" applyAlignment="1">
      <alignment horizontal="center" vertical="center"/>
    </xf>
    <xf numFmtId="0" fontId="51" fillId="4" borderId="10" xfId="2" applyFont="1" applyFill="1" applyBorder="1" applyAlignment="1">
      <alignment vertical="center" shrinkToFit="1"/>
    </xf>
    <xf numFmtId="0" fontId="52" fillId="4" borderId="10" xfId="0" applyFont="1" applyFill="1" applyBorder="1" applyAlignment="1">
      <alignment vertical="center" shrinkToFit="1"/>
    </xf>
    <xf numFmtId="0" fontId="10" fillId="0" borderId="10" xfId="2" applyFont="1" applyBorder="1" applyAlignment="1">
      <alignment vertical="center"/>
    </xf>
    <xf numFmtId="0" fontId="35" fillId="0" borderId="10" xfId="0" applyFont="1" applyBorder="1">
      <alignment vertical="center"/>
    </xf>
    <xf numFmtId="0" fontId="35" fillId="0" borderId="11" xfId="0" applyFont="1" applyBorder="1">
      <alignment vertical="center"/>
    </xf>
    <xf numFmtId="49" fontId="10" fillId="0" borderId="1" xfId="2" applyNumberFormat="1" applyFont="1" applyBorder="1" applyAlignment="1" applyProtection="1">
      <alignment vertical="center"/>
      <protection locked="0"/>
    </xf>
    <xf numFmtId="176" fontId="10" fillId="0" borderId="1" xfId="2" applyNumberFormat="1" applyFont="1" applyBorder="1" applyAlignment="1" applyProtection="1">
      <alignment vertical="center" shrinkToFit="1"/>
      <protection locked="0"/>
    </xf>
    <xf numFmtId="0" fontId="10" fillId="0" borderId="13" xfId="2" applyFont="1" applyBorder="1" applyAlignment="1" applyProtection="1">
      <alignment vertical="center" shrinkToFit="1"/>
      <protection locked="0"/>
    </xf>
    <xf numFmtId="179" fontId="10" fillId="0" borderId="2" xfId="2" applyNumberFormat="1" applyFont="1" applyFill="1" applyBorder="1" applyAlignment="1" applyProtection="1">
      <alignment horizontal="center" vertical="center"/>
      <protection locked="0"/>
    </xf>
    <xf numFmtId="179" fontId="10" fillId="0" borderId="8" xfId="2" applyNumberFormat="1" applyFont="1" applyFill="1" applyBorder="1" applyAlignment="1" applyProtection="1">
      <alignment horizontal="center" vertical="center"/>
      <protection locked="0"/>
    </xf>
    <xf numFmtId="0" fontId="10" fillId="0" borderId="3" xfId="2" applyFont="1" applyFill="1" applyBorder="1" applyAlignment="1" applyProtection="1">
      <alignment horizontal="center" vertical="center" shrinkToFit="1"/>
      <protection locked="0"/>
    </xf>
    <xf numFmtId="0" fontId="35" fillId="0" borderId="1" xfId="0" applyFont="1" applyFill="1" applyBorder="1" applyAlignment="1">
      <alignment horizontal="center" vertical="center" shrinkToFit="1"/>
    </xf>
    <xf numFmtId="0" fontId="11" fillId="0" borderId="10" xfId="2" applyFont="1" applyFill="1" applyBorder="1" applyAlignment="1" applyProtection="1">
      <alignment horizontal="left" vertical="center"/>
    </xf>
    <xf numFmtId="0" fontId="10" fillId="0" borderId="2" xfId="2" applyFont="1" applyFill="1" applyBorder="1" applyAlignment="1" applyProtection="1">
      <alignment horizontal="center" vertical="center" wrapText="1" shrinkToFit="1"/>
    </xf>
    <xf numFmtId="0" fontId="10" fillId="0" borderId="3" xfId="2" applyFont="1" applyFill="1" applyBorder="1" applyAlignment="1" applyProtection="1">
      <alignment horizontal="center" vertical="center" wrapText="1" shrinkToFit="1"/>
    </xf>
    <xf numFmtId="0" fontId="35" fillId="0" borderId="8" xfId="0" applyFont="1" applyFill="1" applyBorder="1" applyAlignment="1">
      <alignment horizontal="center" vertical="center" wrapText="1" shrinkToFit="1"/>
    </xf>
    <xf numFmtId="0" fontId="35" fillId="0" borderId="9" xfId="0" applyFont="1" applyBorder="1" applyAlignment="1">
      <alignment horizontal="center" vertical="center" wrapText="1" shrinkToFit="1"/>
    </xf>
    <xf numFmtId="0" fontId="35" fillId="0" borderId="10" xfId="0" applyFont="1" applyBorder="1" applyAlignment="1">
      <alignment horizontal="center" vertical="center" wrapText="1" shrinkToFit="1"/>
    </xf>
    <xf numFmtId="0" fontId="35" fillId="0" borderId="11" xfId="0" applyFont="1" applyBorder="1" applyAlignment="1">
      <alignment horizontal="center" vertical="center" wrapText="1" shrinkToFit="1"/>
    </xf>
    <xf numFmtId="0" fontId="35" fillId="0" borderId="9" xfId="0" applyFont="1" applyFill="1" applyBorder="1" applyAlignment="1">
      <alignment horizontal="center" vertical="center"/>
    </xf>
    <xf numFmtId="0" fontId="35" fillId="0" borderId="11" xfId="0" applyFont="1" applyFill="1" applyBorder="1" applyAlignment="1">
      <alignment horizontal="center" vertical="center"/>
    </xf>
    <xf numFmtId="0" fontId="10" fillId="2" borderId="3" xfId="2" applyFont="1" applyFill="1" applyBorder="1" applyAlignment="1" applyProtection="1">
      <alignment horizontal="center" vertical="center" wrapText="1"/>
    </xf>
    <xf numFmtId="0" fontId="10" fillId="2" borderId="8" xfId="2" applyFont="1" applyFill="1" applyBorder="1" applyAlignment="1" applyProtection="1">
      <alignment horizontal="center" vertical="center" wrapText="1"/>
    </xf>
    <xf numFmtId="0" fontId="10" fillId="2" borderId="12" xfId="2" applyFont="1" applyFill="1" applyBorder="1" applyAlignment="1" applyProtection="1">
      <alignment horizontal="center" vertical="center" wrapText="1"/>
    </xf>
    <xf numFmtId="0" fontId="10" fillId="2" borderId="4" xfId="2" applyFont="1" applyFill="1" applyBorder="1" applyAlignment="1" applyProtection="1">
      <alignment horizontal="center" vertical="center"/>
    </xf>
    <xf numFmtId="0" fontId="10" fillId="2" borderId="15" xfId="2" applyFont="1" applyFill="1" applyBorder="1" applyAlignment="1" applyProtection="1">
      <alignment horizontal="center" vertical="center" wrapText="1"/>
    </xf>
    <xf numFmtId="0" fontId="10" fillId="2" borderId="13" xfId="2" applyFont="1" applyFill="1" applyBorder="1" applyAlignment="1" applyProtection="1">
      <alignment horizontal="center" vertical="center"/>
    </xf>
    <xf numFmtId="0" fontId="10" fillId="2" borderId="6" xfId="2" applyFont="1" applyFill="1" applyBorder="1" applyAlignment="1" applyProtection="1">
      <alignment horizontal="center" vertical="center" wrapText="1"/>
    </xf>
    <xf numFmtId="0" fontId="10" fillId="2" borderId="5" xfId="2" applyFont="1" applyFill="1" applyBorder="1" applyAlignment="1" applyProtection="1">
      <alignment horizontal="center" vertical="center" wrapText="1"/>
    </xf>
    <xf numFmtId="0" fontId="10" fillId="2" borderId="9" xfId="2" applyFont="1" applyFill="1" applyBorder="1" applyAlignment="1" applyProtection="1">
      <alignment horizontal="center" vertical="center" wrapText="1"/>
    </xf>
    <xf numFmtId="0" fontId="10" fillId="2" borderId="11" xfId="2" applyFont="1" applyFill="1" applyBorder="1" applyAlignment="1" applyProtection="1">
      <alignment horizontal="center" vertical="center" wrapText="1"/>
    </xf>
    <xf numFmtId="0" fontId="18" fillId="2" borderId="6" xfId="2" applyFont="1" applyFill="1" applyBorder="1" applyAlignment="1" applyProtection="1">
      <alignment horizontal="center" vertical="center" wrapText="1"/>
    </xf>
    <xf numFmtId="0" fontId="18" fillId="2" borderId="5" xfId="2" applyFont="1" applyFill="1" applyBorder="1" applyAlignment="1" applyProtection="1">
      <alignment horizontal="center" vertical="center" wrapText="1"/>
    </xf>
    <xf numFmtId="0" fontId="18" fillId="2" borderId="9" xfId="2" applyFont="1" applyFill="1" applyBorder="1" applyAlignment="1" applyProtection="1">
      <alignment horizontal="center" vertical="center" wrapText="1"/>
    </xf>
    <xf numFmtId="0" fontId="18" fillId="2" borderId="11" xfId="2" applyFont="1" applyFill="1" applyBorder="1" applyAlignment="1" applyProtection="1">
      <alignment horizontal="center" vertical="center" wrapText="1"/>
    </xf>
    <xf numFmtId="0" fontId="10" fillId="2" borderId="6" xfId="2" applyFont="1" applyFill="1" applyBorder="1" applyAlignment="1" applyProtection="1">
      <alignment horizontal="center" vertical="center"/>
      <protection locked="0"/>
    </xf>
    <xf numFmtId="0" fontId="10" fillId="2" borderId="7" xfId="2" applyFont="1" applyFill="1" applyBorder="1" applyAlignment="1" applyProtection="1">
      <alignment horizontal="center" vertical="center"/>
      <protection locked="0"/>
    </xf>
    <xf numFmtId="0" fontId="10" fillId="2" borderId="5" xfId="2" applyFont="1" applyFill="1" applyBorder="1" applyAlignment="1" applyProtection="1">
      <alignment horizontal="center" vertical="center"/>
      <protection locked="0"/>
    </xf>
    <xf numFmtId="0" fontId="10" fillId="2" borderId="9" xfId="2" applyFont="1" applyFill="1" applyBorder="1" applyAlignment="1" applyProtection="1">
      <alignment horizontal="center" vertical="center"/>
      <protection locked="0"/>
    </xf>
    <xf numFmtId="0" fontId="10" fillId="2" borderId="10" xfId="2" applyFont="1" applyFill="1" applyBorder="1" applyAlignment="1" applyProtection="1">
      <alignment horizontal="center" vertical="center"/>
      <protection locked="0"/>
    </xf>
    <xf numFmtId="0" fontId="10" fillId="2" borderId="11" xfId="2" applyFont="1" applyFill="1" applyBorder="1" applyAlignment="1" applyProtection="1">
      <alignment horizontal="center" vertical="center"/>
      <protection locked="0"/>
    </xf>
    <xf numFmtId="0" fontId="10" fillId="2" borderId="7" xfId="2" applyFont="1" applyFill="1" applyBorder="1" applyAlignment="1" applyProtection="1">
      <alignment horizontal="center" vertical="center" wrapText="1"/>
    </xf>
    <xf numFmtId="0" fontId="10" fillId="2" borderId="10" xfId="2" applyFont="1" applyFill="1" applyBorder="1" applyAlignment="1" applyProtection="1">
      <alignment horizontal="center" vertical="center" wrapText="1"/>
    </xf>
    <xf numFmtId="0" fontId="10" fillId="2" borderId="14" xfId="2" applyFont="1" applyFill="1" applyBorder="1" applyAlignment="1" applyProtection="1">
      <alignment horizontal="center" vertical="center" wrapText="1"/>
    </xf>
    <xf numFmtId="0" fontId="10" fillId="2" borderId="13" xfId="2" applyFont="1" applyFill="1" applyBorder="1" applyAlignment="1" applyProtection="1">
      <alignment horizontal="center" vertical="center" wrapText="1"/>
    </xf>
    <xf numFmtId="0" fontId="35" fillId="0" borderId="1" xfId="0" applyFont="1" applyBorder="1" applyAlignment="1">
      <alignment horizontal="center" vertical="center" wrapText="1"/>
    </xf>
    <xf numFmtId="0" fontId="35" fillId="0" borderId="1" xfId="0" applyFont="1" applyBorder="1" applyAlignment="1">
      <alignment horizontal="center" vertical="center"/>
    </xf>
    <xf numFmtId="179" fontId="10" fillId="4" borderId="2" xfId="2" applyNumberFormat="1" applyFont="1" applyFill="1" applyBorder="1" applyAlignment="1" applyProtection="1">
      <alignment horizontal="center" vertical="center"/>
      <protection locked="0"/>
    </xf>
    <xf numFmtId="179" fontId="10" fillId="4" borderId="8" xfId="2" applyNumberFormat="1" applyFont="1" applyFill="1" applyBorder="1" applyAlignment="1" applyProtection="1">
      <alignment horizontal="center" vertical="center"/>
      <protection locked="0"/>
    </xf>
    <xf numFmtId="0" fontId="10" fillId="4" borderId="1" xfId="2" applyFont="1" applyFill="1" applyBorder="1" applyAlignment="1" applyProtection="1">
      <alignment horizontal="center" vertical="center" shrinkToFit="1"/>
      <protection locked="0"/>
    </xf>
    <xf numFmtId="0" fontId="35" fillId="0" borderId="2" xfId="0" applyFont="1" applyFill="1" applyBorder="1" applyAlignment="1">
      <alignment horizontal="center" vertical="center" shrinkToFit="1"/>
    </xf>
    <xf numFmtId="0" fontId="30" fillId="2" borderId="1" xfId="2" applyFont="1" applyFill="1" applyBorder="1" applyAlignment="1" applyProtection="1">
      <alignment horizontal="center" vertical="center"/>
    </xf>
    <xf numFmtId="0" fontId="30" fillId="2" borderId="1" xfId="2" applyFont="1" applyFill="1" applyBorder="1" applyAlignment="1" applyProtection="1">
      <alignment horizontal="center" vertical="center" wrapText="1" shrinkToFit="1"/>
    </xf>
    <xf numFmtId="0" fontId="10" fillId="2" borderId="1" xfId="2" applyFont="1" applyFill="1" applyBorder="1" applyAlignment="1" applyProtection="1">
      <alignment horizontal="center" vertical="center" textRotation="255"/>
    </xf>
    <xf numFmtId="0" fontId="35" fillId="0" borderId="1" xfId="0" applyFont="1" applyFill="1" applyBorder="1" applyAlignment="1">
      <alignment horizontal="center" vertical="center"/>
    </xf>
    <xf numFmtId="0" fontId="10" fillId="4" borderId="2" xfId="2" applyFont="1" applyFill="1" applyBorder="1" applyAlignment="1" applyProtection="1">
      <alignment horizontal="center" vertical="center" shrinkToFit="1"/>
      <protection locked="0"/>
    </xf>
    <xf numFmtId="0" fontId="10" fillId="4" borderId="3" xfId="2" applyFont="1" applyFill="1" applyBorder="1" applyAlignment="1" applyProtection="1">
      <alignment horizontal="center" vertical="center" shrinkToFit="1"/>
      <protection locked="0"/>
    </xf>
    <xf numFmtId="0" fontId="10" fillId="4" borderId="8" xfId="2" applyFont="1" applyFill="1" applyBorder="1" applyAlignment="1" applyProtection="1">
      <alignment horizontal="center" vertical="center" shrinkToFit="1"/>
      <protection locked="0"/>
    </xf>
    <xf numFmtId="0" fontId="35" fillId="4" borderId="1" xfId="0" applyFont="1" applyFill="1" applyBorder="1" applyAlignment="1">
      <alignment horizontal="center" vertical="center" shrinkToFit="1"/>
    </xf>
    <xf numFmtId="0" fontId="35" fillId="4" borderId="1" xfId="0" applyFont="1" applyFill="1" applyBorder="1" applyAlignment="1">
      <alignment horizontal="center" vertical="center"/>
    </xf>
    <xf numFmtId="0" fontId="10" fillId="2" borderId="12" xfId="2" applyFont="1" applyFill="1" applyBorder="1" applyAlignment="1" applyProtection="1">
      <alignment horizontal="center" vertical="center"/>
    </xf>
    <xf numFmtId="0" fontId="10" fillId="2" borderId="15" xfId="2" applyFont="1" applyFill="1" applyBorder="1" applyAlignment="1" applyProtection="1">
      <alignment horizontal="center" vertical="center"/>
    </xf>
    <xf numFmtId="0" fontId="35" fillId="0" borderId="13" xfId="0" applyFont="1" applyBorder="1" applyAlignment="1">
      <alignment horizontal="center" vertical="center"/>
    </xf>
    <xf numFmtId="0" fontId="10" fillId="2" borderId="0" xfId="2" applyFont="1" applyFill="1" applyBorder="1" applyAlignment="1" applyProtection="1">
      <alignment horizontal="center" vertical="center" wrapText="1"/>
    </xf>
    <xf numFmtId="0" fontId="10" fillId="2" borderId="4" xfId="2" applyFont="1" applyFill="1" applyBorder="1" applyAlignment="1" applyProtection="1">
      <alignment horizontal="center" vertical="center" wrapText="1"/>
    </xf>
    <xf numFmtId="0" fontId="35" fillId="0" borderId="1" xfId="0" applyFont="1" applyBorder="1" applyAlignment="1">
      <alignment horizontal="center" vertical="center" textRotation="255"/>
    </xf>
    <xf numFmtId="0" fontId="10" fillId="0" borderId="8" xfId="2" applyFont="1" applyFill="1" applyBorder="1" applyAlignment="1" applyProtection="1">
      <alignment horizontal="center" vertical="center" wrapText="1" shrinkToFit="1"/>
    </xf>
    <xf numFmtId="0" fontId="10" fillId="2" borderId="2" xfId="2" applyFont="1" applyFill="1" applyBorder="1" applyAlignment="1" applyProtection="1">
      <alignment horizontal="center" vertical="center" wrapText="1"/>
    </xf>
    <xf numFmtId="0" fontId="54" fillId="0" borderId="2" xfId="2" applyNumberFormat="1" applyFont="1" applyFill="1" applyBorder="1" applyAlignment="1" applyProtection="1">
      <alignment horizontal="center" vertical="center" shrinkToFit="1"/>
    </xf>
    <xf numFmtId="0" fontId="54" fillId="0" borderId="3" xfId="2" applyNumberFormat="1" applyFont="1" applyFill="1" applyBorder="1" applyAlignment="1" applyProtection="1">
      <alignment horizontal="center" vertical="center" shrinkToFit="1"/>
    </xf>
    <xf numFmtId="0" fontId="54" fillId="0" borderId="8" xfId="2" applyNumberFormat="1" applyFont="1" applyFill="1" applyBorder="1" applyAlignment="1" applyProtection="1">
      <alignment horizontal="center" vertical="center" shrinkToFit="1"/>
    </xf>
    <xf numFmtId="200" fontId="10" fillId="0" borderId="2" xfId="2" applyNumberFormat="1" applyFont="1" applyFill="1" applyBorder="1" applyAlignment="1" applyProtection="1">
      <alignment horizontal="center" vertical="center"/>
      <protection locked="0"/>
    </xf>
    <xf numFmtId="200" fontId="10" fillId="0" borderId="8" xfId="2" applyNumberFormat="1" applyFont="1" applyFill="1" applyBorder="1" applyAlignment="1" applyProtection="1">
      <alignment horizontal="center" vertical="center"/>
      <protection locked="0"/>
    </xf>
    <xf numFmtId="0" fontId="10" fillId="0" borderId="7" xfId="2" applyFont="1" applyFill="1" applyBorder="1" applyAlignment="1" applyProtection="1">
      <alignment horizontal="center" vertical="center"/>
    </xf>
    <xf numFmtId="0" fontId="10" fillId="0" borderId="10" xfId="2" applyFont="1" applyFill="1" applyBorder="1" applyAlignment="1" applyProtection="1">
      <alignment horizontal="center" vertical="center"/>
    </xf>
    <xf numFmtId="0" fontId="30" fillId="0" borderId="2" xfId="2" applyFont="1" applyFill="1" applyBorder="1" applyAlignment="1" applyProtection="1">
      <alignment horizontal="center" vertical="center" wrapText="1" shrinkToFit="1"/>
    </xf>
    <xf numFmtId="0" fontId="30" fillId="0" borderId="3" xfId="2" applyFont="1" applyFill="1" applyBorder="1" applyAlignment="1" applyProtection="1">
      <alignment horizontal="center" vertical="center" wrapText="1" shrinkToFit="1"/>
    </xf>
    <xf numFmtId="0" fontId="30" fillId="0" borderId="8" xfId="2" applyFont="1" applyFill="1" applyBorder="1" applyAlignment="1" applyProtection="1">
      <alignment horizontal="center" vertical="center" wrapText="1" shrinkToFit="1"/>
    </xf>
    <xf numFmtId="0" fontId="10" fillId="2" borderId="9" xfId="2" applyFont="1" applyFill="1" applyBorder="1" applyAlignment="1">
      <alignment horizontal="center" vertical="center" wrapText="1"/>
    </xf>
    <xf numFmtId="0" fontId="10" fillId="2" borderId="10" xfId="2" applyFont="1" applyFill="1" applyBorder="1" applyAlignment="1">
      <alignment horizontal="center" vertical="center" wrapText="1"/>
    </xf>
    <xf numFmtId="0" fontId="10" fillId="2" borderId="3" xfId="2" applyFont="1" applyFill="1" applyBorder="1" applyAlignment="1">
      <alignment horizontal="center" vertical="center" wrapText="1"/>
    </xf>
    <xf numFmtId="0" fontId="35" fillId="0" borderId="3" xfId="0" applyFont="1" applyBorder="1" applyAlignment="1">
      <alignment horizontal="center" vertical="center" wrapText="1"/>
    </xf>
    <xf numFmtId="0" fontId="35" fillId="0" borderId="8" xfId="0" applyFont="1" applyBorder="1" applyAlignment="1">
      <alignment horizontal="center" vertical="center" wrapText="1"/>
    </xf>
    <xf numFmtId="176" fontId="15" fillId="0" borderId="1" xfId="2" applyNumberFormat="1" applyFont="1" applyBorder="1" applyAlignment="1">
      <alignment horizontal="center" vertical="center" shrinkToFit="1"/>
    </xf>
    <xf numFmtId="0" fontId="15" fillId="0" borderId="2" xfId="2" applyFont="1" applyBorder="1" applyAlignment="1">
      <alignment vertical="center" wrapText="1"/>
    </xf>
    <xf numFmtId="0" fontId="35" fillId="0" borderId="3" xfId="0" applyFont="1" applyBorder="1" applyAlignment="1">
      <alignment vertical="center"/>
    </xf>
    <xf numFmtId="0" fontId="35" fillId="0" borderId="8" xfId="0" applyFont="1" applyBorder="1" applyAlignment="1">
      <alignment vertical="center"/>
    </xf>
    <xf numFmtId="0" fontId="15" fillId="0" borderId="2" xfId="2" applyFont="1" applyBorder="1" applyAlignment="1">
      <alignment vertical="center"/>
    </xf>
    <xf numFmtId="0" fontId="15" fillId="0" borderId="3" xfId="2" applyFont="1" applyBorder="1" applyAlignment="1">
      <alignment vertical="center"/>
    </xf>
    <xf numFmtId="0" fontId="15" fillId="0" borderId="1" xfId="2" applyFont="1" applyBorder="1" applyAlignment="1">
      <alignment horizontal="center" vertical="center"/>
    </xf>
    <xf numFmtId="0" fontId="10" fillId="2" borderId="2" xfId="2" applyFont="1" applyFill="1" applyBorder="1" applyAlignment="1">
      <alignment horizontal="center" vertical="center" wrapText="1"/>
    </xf>
    <xf numFmtId="0" fontId="10" fillId="2" borderId="8" xfId="2" applyFont="1" applyFill="1" applyBorder="1" applyAlignment="1">
      <alignment horizontal="center" vertical="center" wrapText="1"/>
    </xf>
    <xf numFmtId="0" fontId="35" fillId="0" borderId="3" xfId="0" applyFont="1" applyBorder="1" applyAlignment="1">
      <alignment horizontal="center" vertical="center"/>
    </xf>
    <xf numFmtId="0" fontId="35" fillId="0" borderId="8" xfId="0" applyFont="1" applyBorder="1" applyAlignment="1">
      <alignment horizontal="center" vertical="center"/>
    </xf>
    <xf numFmtId="0" fontId="40" fillId="2" borderId="1" xfId="2" applyFont="1" applyFill="1" applyBorder="1" applyAlignment="1">
      <alignment horizontal="center" vertical="center" wrapText="1"/>
    </xf>
    <xf numFmtId="0" fontId="40" fillId="2" borderId="1" xfId="2" applyFont="1" applyFill="1" applyBorder="1" applyAlignment="1">
      <alignment horizontal="center" vertical="center"/>
    </xf>
    <xf numFmtId="0" fontId="10" fillId="2" borderId="12" xfId="2" applyFont="1" applyFill="1" applyBorder="1" applyAlignment="1">
      <alignment horizontal="center" vertical="center" textRotation="255"/>
    </xf>
    <xf numFmtId="0" fontId="10" fillId="2" borderId="15" xfId="2" applyFont="1" applyFill="1" applyBorder="1" applyAlignment="1">
      <alignment horizontal="center" vertical="center" textRotation="255"/>
    </xf>
    <xf numFmtId="0" fontId="10" fillId="2" borderId="13" xfId="2" applyFont="1" applyFill="1" applyBorder="1" applyAlignment="1">
      <alignment horizontal="center" vertical="center" textRotation="255"/>
    </xf>
    <xf numFmtId="0" fontId="10" fillId="2" borderId="13" xfId="2" applyFont="1" applyFill="1" applyBorder="1" applyAlignment="1">
      <alignment horizontal="center" vertical="center" wrapText="1"/>
    </xf>
    <xf numFmtId="0" fontId="10" fillId="2" borderId="1" xfId="2" applyFont="1" applyFill="1" applyBorder="1" applyAlignment="1">
      <alignment horizontal="center" vertical="center" wrapText="1"/>
    </xf>
    <xf numFmtId="0" fontId="10" fillId="2" borderId="13" xfId="2" applyFont="1" applyFill="1" applyBorder="1" applyAlignment="1" applyProtection="1">
      <alignment horizontal="center" vertical="center" wrapText="1"/>
      <protection locked="0"/>
    </xf>
    <xf numFmtId="0" fontId="10" fillId="2" borderId="1" xfId="2" applyFont="1" applyFill="1" applyBorder="1" applyAlignment="1" applyProtection="1">
      <alignment horizontal="center" vertical="center" wrapText="1"/>
      <protection locked="0"/>
    </xf>
    <xf numFmtId="0" fontId="15" fillId="0" borderId="2" xfId="2" applyFont="1" applyBorder="1" applyAlignment="1">
      <alignment horizontal="center" vertical="center"/>
    </xf>
    <xf numFmtId="0" fontId="15" fillId="0" borderId="8" xfId="2" applyFont="1" applyBorder="1" applyAlignment="1">
      <alignment horizontal="center" vertical="center"/>
    </xf>
    <xf numFmtId="176" fontId="15" fillId="0" borderId="1" xfId="2" applyNumberFormat="1" applyFont="1" applyBorder="1" applyAlignment="1">
      <alignment horizontal="center" vertical="center"/>
    </xf>
    <xf numFmtId="0" fontId="5" fillId="0" borderId="2" xfId="2" applyFont="1" applyBorder="1" applyAlignment="1" applyProtection="1">
      <alignment horizontal="left" vertical="center"/>
      <protection locked="0"/>
    </xf>
    <xf numFmtId="0" fontId="5" fillId="0" borderId="3" xfId="2" applyFont="1" applyBorder="1" applyAlignment="1" applyProtection="1">
      <alignment horizontal="left" vertical="center"/>
      <protection locked="0"/>
    </xf>
    <xf numFmtId="0" fontId="5" fillId="0" borderId="8" xfId="2" applyFont="1" applyBorder="1" applyAlignment="1" applyProtection="1">
      <alignment horizontal="left" vertical="center"/>
      <protection locked="0"/>
    </xf>
    <xf numFmtId="0" fontId="5" fillId="2" borderId="2" xfId="2" applyFont="1" applyFill="1" applyBorder="1" applyAlignment="1" applyProtection="1">
      <alignment horizontal="center" vertical="center" shrinkToFit="1"/>
      <protection locked="0"/>
    </xf>
    <xf numFmtId="0" fontId="5" fillId="2" borderId="8" xfId="2" applyFont="1" applyFill="1" applyBorder="1" applyAlignment="1" applyProtection="1">
      <alignment horizontal="center" vertical="center" shrinkToFit="1"/>
      <protection locked="0"/>
    </xf>
    <xf numFmtId="176" fontId="53" fillId="0" borderId="2" xfId="2" applyNumberFormat="1" applyFont="1" applyBorder="1" applyAlignment="1" applyProtection="1">
      <alignment horizontal="center" vertical="center"/>
      <protection locked="0"/>
    </xf>
    <xf numFmtId="176" fontId="53" fillId="0" borderId="3" xfId="2" applyNumberFormat="1" applyFont="1" applyBorder="1" applyAlignment="1" applyProtection="1">
      <alignment horizontal="center" vertical="center"/>
      <protection locked="0"/>
    </xf>
    <xf numFmtId="176" fontId="53" fillId="0" borderId="8" xfId="2" applyNumberFormat="1" applyFont="1" applyBorder="1" applyAlignment="1" applyProtection="1">
      <alignment horizontal="center" vertical="center"/>
      <protection locked="0"/>
    </xf>
    <xf numFmtId="0" fontId="5" fillId="0" borderId="2" xfId="2" applyFont="1" applyBorder="1" applyAlignment="1">
      <alignment horizontal="left" vertical="center" shrinkToFit="1"/>
    </xf>
    <xf numFmtId="0" fontId="5" fillId="0" borderId="3" xfId="2" applyFont="1" applyBorder="1" applyAlignment="1">
      <alignment horizontal="left" vertical="center" shrinkToFit="1"/>
    </xf>
    <xf numFmtId="0" fontId="5" fillId="0" borderId="8" xfId="2" applyFont="1" applyBorder="1" applyAlignment="1">
      <alignment horizontal="left" vertical="center" shrinkToFit="1"/>
    </xf>
    <xf numFmtId="0" fontId="10" fillId="0" borderId="7" xfId="2" applyFont="1" applyBorder="1" applyAlignment="1" applyProtection="1">
      <alignment vertical="center" wrapText="1"/>
      <protection locked="0"/>
    </xf>
    <xf numFmtId="0" fontId="35" fillId="0" borderId="7" xfId="0" applyFont="1" applyBorder="1" applyAlignment="1">
      <alignment vertical="center" wrapText="1"/>
    </xf>
    <xf numFmtId="0" fontId="35" fillId="0" borderId="0" xfId="0" applyFont="1" applyAlignment="1">
      <alignment vertical="center" wrapText="1"/>
    </xf>
    <xf numFmtId="0" fontId="5" fillId="0" borderId="2" xfId="2" applyFont="1" applyBorder="1" applyAlignment="1" applyProtection="1">
      <alignment horizontal="center" vertical="center" shrinkToFit="1"/>
      <protection locked="0"/>
    </xf>
    <xf numFmtId="0" fontId="5" fillId="0" borderId="8" xfId="2" applyFont="1" applyBorder="1" applyAlignment="1" applyProtection="1">
      <alignment horizontal="center" vertical="center" shrinkToFit="1"/>
      <protection locked="0"/>
    </xf>
    <xf numFmtId="0" fontId="5" fillId="2" borderId="14" xfId="2" applyFont="1" applyFill="1" applyBorder="1" applyAlignment="1">
      <alignment horizontal="center" vertical="center" shrinkToFit="1"/>
    </xf>
    <xf numFmtId="0" fontId="5" fillId="2" borderId="13" xfId="2" applyFont="1" applyFill="1" applyBorder="1" applyAlignment="1">
      <alignment horizontal="center" vertical="center" shrinkToFit="1"/>
    </xf>
    <xf numFmtId="0" fontId="18" fillId="3" borderId="2" xfId="4" applyFont="1" applyFill="1" applyBorder="1" applyAlignment="1">
      <alignment horizontal="center" vertical="center"/>
    </xf>
    <xf numFmtId="0" fontId="18" fillId="3" borderId="8" xfId="4" applyFont="1" applyFill="1" applyBorder="1" applyAlignment="1">
      <alignment horizontal="center" vertical="center"/>
    </xf>
    <xf numFmtId="0" fontId="5" fillId="0" borderId="2" xfId="2" applyFont="1" applyBorder="1" applyAlignment="1" applyProtection="1">
      <alignment horizontal="left" vertical="center" shrinkToFit="1"/>
      <protection locked="0"/>
    </xf>
    <xf numFmtId="0" fontId="5" fillId="0" borderId="3" xfId="2" applyFont="1" applyBorder="1" applyAlignment="1" applyProtection="1">
      <alignment horizontal="left" vertical="center" shrinkToFit="1"/>
      <protection locked="0"/>
    </xf>
    <xf numFmtId="0" fontId="5" fillId="0" borderId="8" xfId="2" applyFont="1" applyBorder="1" applyAlignment="1" applyProtection="1">
      <alignment horizontal="left" vertical="center" shrinkToFit="1"/>
      <protection locked="0"/>
    </xf>
    <xf numFmtId="0" fontId="5" fillId="0" borderId="9" xfId="2" applyFont="1" applyBorder="1" applyAlignment="1">
      <alignment horizontal="left" vertical="center" shrinkToFit="1"/>
    </xf>
    <xf numFmtId="0" fontId="5" fillId="0" borderId="10" xfId="2" applyFont="1" applyBorder="1" applyAlignment="1">
      <alignment horizontal="left" vertical="center" shrinkToFit="1"/>
    </xf>
    <xf numFmtId="0" fontId="5" fillId="0" borderId="11" xfId="2" applyFont="1" applyBorder="1" applyAlignment="1">
      <alignment horizontal="left" vertical="center" shrinkToFit="1"/>
    </xf>
    <xf numFmtId="0" fontId="5" fillId="2" borderId="14" xfId="2" applyFont="1" applyFill="1" applyBorder="1" applyAlignment="1">
      <alignment horizontal="center" vertical="center" wrapText="1" shrinkToFit="1"/>
    </xf>
    <xf numFmtId="0" fontId="5" fillId="2" borderId="15" xfId="2" applyFont="1" applyFill="1" applyBorder="1" applyAlignment="1">
      <alignment horizontal="center" vertical="center" wrapText="1" shrinkToFit="1"/>
    </xf>
    <xf numFmtId="0" fontId="5" fillId="2" borderId="13" xfId="2" applyFont="1" applyFill="1" applyBorder="1" applyAlignment="1">
      <alignment horizontal="center" vertical="center" wrapText="1" shrinkToFit="1"/>
    </xf>
    <xf numFmtId="0" fontId="5" fillId="0" borderId="6" xfId="2" applyFont="1" applyBorder="1" applyAlignment="1" applyProtection="1">
      <alignment horizontal="center" vertical="center" shrinkToFit="1"/>
      <protection locked="0"/>
    </xf>
    <xf numFmtId="0" fontId="5" fillId="0" borderId="5" xfId="2" applyFont="1" applyBorder="1" applyAlignment="1" applyProtection="1">
      <alignment horizontal="center" vertical="center" shrinkToFit="1"/>
      <protection locked="0"/>
    </xf>
    <xf numFmtId="0" fontId="5" fillId="0" borderId="9" xfId="2" applyFont="1" applyBorder="1" applyAlignment="1" applyProtection="1">
      <alignment horizontal="center" vertical="center" shrinkToFit="1"/>
      <protection locked="0"/>
    </xf>
    <xf numFmtId="0" fontId="5" fillId="0" borderId="11" xfId="2" applyFont="1" applyBorder="1" applyAlignment="1" applyProtection="1">
      <alignment horizontal="center" vertical="center" shrinkToFit="1"/>
      <protection locked="0"/>
    </xf>
    <xf numFmtId="0" fontId="5" fillId="0" borderId="6" xfId="2" applyFont="1" applyBorder="1" applyAlignment="1" applyProtection="1">
      <alignment horizontal="center" vertical="center"/>
      <protection locked="0"/>
    </xf>
    <xf numFmtId="0" fontId="5" fillId="0" borderId="7" xfId="2" applyFont="1" applyBorder="1" applyAlignment="1" applyProtection="1">
      <alignment horizontal="center" vertical="center"/>
      <protection locked="0"/>
    </xf>
    <xf numFmtId="0" fontId="5" fillId="0" borderId="5" xfId="2" applyFont="1" applyBorder="1" applyAlignment="1" applyProtection="1">
      <alignment horizontal="center" vertical="center"/>
      <protection locked="0"/>
    </xf>
    <xf numFmtId="0" fontId="5" fillId="0" borderId="12" xfId="2" applyFont="1" applyBorder="1" applyAlignment="1" applyProtection="1">
      <alignment horizontal="center" vertical="center"/>
      <protection locked="0"/>
    </xf>
    <xf numFmtId="0" fontId="5" fillId="0" borderId="0" xfId="2" applyFont="1" applyBorder="1" applyAlignment="1" applyProtection="1">
      <alignment horizontal="center" vertical="center"/>
      <protection locked="0"/>
    </xf>
    <xf numFmtId="0" fontId="5" fillId="0" borderId="4" xfId="2" applyFont="1" applyBorder="1" applyAlignment="1" applyProtection="1">
      <alignment horizontal="center" vertical="center"/>
      <protection locked="0"/>
    </xf>
    <xf numFmtId="0" fontId="5" fillId="0" borderId="9" xfId="2" applyFont="1" applyBorder="1" applyAlignment="1" applyProtection="1">
      <alignment horizontal="center" vertical="center"/>
      <protection locked="0"/>
    </xf>
    <xf numFmtId="0" fontId="5" fillId="0" borderId="10" xfId="2" applyFont="1" applyBorder="1" applyAlignment="1" applyProtection="1">
      <alignment horizontal="center" vertical="center"/>
      <protection locked="0"/>
    </xf>
    <xf numFmtId="0" fontId="5" fillId="0" borderId="11" xfId="2" applyFont="1" applyBorder="1" applyAlignment="1" applyProtection="1">
      <alignment horizontal="center" vertical="center"/>
      <protection locked="0"/>
    </xf>
    <xf numFmtId="0" fontId="0" fillId="0" borderId="3" xfId="0" applyBorder="1">
      <alignment vertical="center"/>
    </xf>
    <xf numFmtId="0" fontId="0" fillId="0" borderId="8" xfId="0" applyBorder="1">
      <alignment vertical="center"/>
    </xf>
    <xf numFmtId="0" fontId="0" fillId="0" borderId="3" xfId="0" applyBorder="1" applyAlignment="1">
      <alignment horizontal="left" vertical="center"/>
    </xf>
    <xf numFmtId="0" fontId="0" fillId="0" borderId="8" xfId="0" applyBorder="1" applyAlignment="1">
      <alignment horizontal="left" vertical="center"/>
    </xf>
    <xf numFmtId="0" fontId="5" fillId="2" borderId="12" xfId="2" applyFont="1" applyFill="1" applyBorder="1" applyAlignment="1">
      <alignment horizontal="center" vertical="center" wrapText="1" shrinkToFit="1"/>
    </xf>
    <xf numFmtId="0" fontId="5" fillId="2" borderId="9" xfId="2" applyFont="1" applyFill="1" applyBorder="1" applyAlignment="1">
      <alignment horizontal="center" vertical="center" wrapText="1" shrinkToFit="1"/>
    </xf>
    <xf numFmtId="0" fontId="5" fillId="2" borderId="6" xfId="2" applyFont="1" applyFill="1" applyBorder="1" applyAlignment="1">
      <alignment horizontal="center" vertical="center" wrapText="1" shrinkToFit="1"/>
    </xf>
    <xf numFmtId="0" fontId="5" fillId="0" borderId="2" xfId="2" applyFont="1" applyFill="1" applyBorder="1" applyAlignment="1" applyProtection="1">
      <alignment horizontal="left" vertical="center"/>
      <protection locked="0"/>
    </xf>
    <xf numFmtId="0" fontId="5" fillId="0" borderId="3" xfId="2" applyFont="1" applyFill="1" applyBorder="1" applyAlignment="1" applyProtection="1">
      <alignment horizontal="left" vertical="center"/>
      <protection locked="0"/>
    </xf>
    <xf numFmtId="0" fontId="5" fillId="0" borderId="8" xfId="2" applyFont="1" applyFill="1" applyBorder="1" applyAlignment="1" applyProtection="1">
      <alignment horizontal="left" vertical="center"/>
      <protection locked="0"/>
    </xf>
    <xf numFmtId="0" fontId="5" fillId="8" borderId="2" xfId="2" applyFont="1" applyFill="1" applyBorder="1" applyAlignment="1">
      <alignment horizontal="center" vertical="center" shrinkToFit="1"/>
    </xf>
    <xf numFmtId="0" fontId="5" fillId="8" borderId="8" xfId="2" applyFont="1" applyFill="1" applyBorder="1" applyAlignment="1">
      <alignment horizontal="center" vertical="center" shrinkToFit="1"/>
    </xf>
    <xf numFmtId="0" fontId="6" fillId="0" borderId="0" xfId="2" applyFont="1" applyAlignment="1">
      <alignment horizontal="left" vertical="center"/>
    </xf>
    <xf numFmtId="0" fontId="7" fillId="0" borderId="14" xfId="2" applyFont="1" applyBorder="1" applyAlignment="1">
      <alignment horizontal="left" vertical="center"/>
    </xf>
    <xf numFmtId="0" fontId="5" fillId="2" borderId="1" xfId="2" applyFont="1" applyFill="1" applyBorder="1" applyAlignment="1">
      <alignment horizontal="center" vertical="center"/>
    </xf>
    <xf numFmtId="0" fontId="7" fillId="0" borderId="1" xfId="2" applyFont="1" applyBorder="1" applyAlignment="1">
      <alignment horizontal="left" vertical="center" shrinkToFit="1"/>
    </xf>
    <xf numFmtId="0" fontId="5" fillId="2" borderId="1" xfId="2" applyFont="1" applyFill="1" applyBorder="1" applyAlignment="1">
      <alignment horizontal="center" vertical="center" shrinkToFit="1"/>
    </xf>
    <xf numFmtId="0" fontId="5" fillId="0" borderId="1" xfId="2" applyFont="1" applyBorder="1" applyAlignment="1">
      <alignment horizontal="center" vertical="center" wrapText="1" shrinkToFit="1"/>
    </xf>
    <xf numFmtId="176" fontId="7" fillId="0" borderId="6" xfId="2" applyNumberFormat="1" applyFont="1" applyBorder="1" applyAlignment="1">
      <alignment horizontal="center" vertical="center"/>
    </xf>
    <xf numFmtId="176" fontId="7" fillId="0" borderId="7" xfId="2" applyNumberFormat="1" applyFont="1" applyBorder="1" applyAlignment="1">
      <alignment horizontal="center" vertical="center"/>
    </xf>
    <xf numFmtId="176" fontId="7" fillId="0" borderId="5" xfId="2" applyNumberFormat="1" applyFont="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7" fillId="0" borderId="13" xfId="2" applyFont="1" applyBorder="1" applyAlignment="1">
      <alignment horizontal="left" vertical="center"/>
    </xf>
    <xf numFmtId="0" fontId="5" fillId="0" borderId="9" xfId="2" applyFont="1" applyFill="1" applyBorder="1" applyAlignment="1" applyProtection="1">
      <alignment horizontal="center" vertical="center" shrinkToFit="1"/>
      <protection locked="0"/>
    </xf>
    <xf numFmtId="0" fontId="5" fillId="0" borderId="11" xfId="2" applyFont="1" applyFill="1" applyBorder="1" applyAlignment="1" applyProtection="1">
      <alignment horizontal="center" vertical="center" shrinkToFit="1"/>
      <protection locked="0"/>
    </xf>
    <xf numFmtId="0" fontId="5" fillId="8" borderId="3" xfId="2" applyFont="1" applyFill="1" applyBorder="1" applyAlignment="1">
      <alignment horizontal="center" vertical="center" shrinkToFit="1"/>
    </xf>
    <xf numFmtId="0" fontId="5" fillId="0" borderId="6" xfId="2" applyFont="1" applyFill="1" applyBorder="1" applyAlignment="1" applyProtection="1">
      <alignment horizontal="center" vertical="center" shrinkToFit="1"/>
      <protection locked="0"/>
    </xf>
    <xf numFmtId="0" fontId="5" fillId="0" borderId="5" xfId="2" applyFont="1" applyFill="1" applyBorder="1" applyAlignment="1" applyProtection="1">
      <alignment horizontal="center" vertical="center" shrinkToFit="1"/>
      <protection locked="0"/>
    </xf>
    <xf numFmtId="0" fontId="5" fillId="0" borderId="2" xfId="2" applyFont="1" applyFill="1" applyBorder="1" applyAlignment="1">
      <alignment horizontal="left" vertical="center" shrinkToFit="1"/>
    </xf>
    <xf numFmtId="0" fontId="5" fillId="0" borderId="3" xfId="2" applyFont="1" applyFill="1" applyBorder="1" applyAlignment="1">
      <alignment horizontal="left" vertical="center" shrinkToFit="1"/>
    </xf>
    <xf numFmtId="0" fontId="5" fillId="0" borderId="8" xfId="2" applyFont="1" applyFill="1" applyBorder="1" applyAlignment="1">
      <alignment horizontal="left" vertical="center" shrinkToFit="1"/>
    </xf>
    <xf numFmtId="0" fontId="5" fillId="0" borderId="2" xfId="2" applyFont="1" applyFill="1" applyBorder="1" applyAlignment="1" applyProtection="1">
      <alignment horizontal="center" vertical="center" shrinkToFit="1"/>
      <protection locked="0"/>
    </xf>
    <xf numFmtId="0" fontId="5" fillId="0" borderId="8" xfId="2" applyFont="1" applyFill="1" applyBorder="1" applyAlignment="1" applyProtection="1">
      <alignment horizontal="center" vertical="center" shrinkToFit="1"/>
      <protection locked="0"/>
    </xf>
    <xf numFmtId="0" fontId="6" fillId="0" borderId="10" xfId="2" applyFont="1" applyBorder="1" applyAlignment="1">
      <alignment horizontal="left" vertical="center"/>
    </xf>
    <xf numFmtId="0" fontId="7" fillId="0" borderId="6" xfId="2" applyFont="1" applyBorder="1" applyAlignment="1">
      <alignment horizontal="left" vertical="center"/>
    </xf>
    <xf numFmtId="0" fontId="7" fillId="0" borderId="7" xfId="2" applyFont="1" applyBorder="1" applyAlignment="1">
      <alignment horizontal="left" vertical="center"/>
    </xf>
    <xf numFmtId="0" fontId="7" fillId="0" borderId="5" xfId="2" applyFont="1" applyBorder="1" applyAlignment="1">
      <alignment horizontal="left" vertical="center"/>
    </xf>
    <xf numFmtId="0" fontId="5" fillId="2" borderId="2" xfId="2" applyFont="1" applyFill="1" applyBorder="1" applyAlignment="1">
      <alignment horizontal="center" vertical="center"/>
    </xf>
    <xf numFmtId="0" fontId="5" fillId="2" borderId="8" xfId="2" applyFont="1" applyFill="1" applyBorder="1" applyAlignment="1">
      <alignment horizontal="center" vertical="center"/>
    </xf>
    <xf numFmtId="0" fontId="7" fillId="0" borderId="2" xfId="2" applyFont="1" applyBorder="1" applyAlignment="1">
      <alignment horizontal="left" vertical="center" shrinkToFit="1"/>
    </xf>
    <xf numFmtId="0" fontId="7" fillId="0" borderId="3" xfId="2" applyFont="1" applyBorder="1" applyAlignment="1">
      <alignment horizontal="left" vertical="center" shrinkToFit="1"/>
    </xf>
    <xf numFmtId="0" fontId="7" fillId="0" borderId="8" xfId="2" applyFont="1" applyBorder="1" applyAlignment="1">
      <alignment horizontal="left" vertical="center" shrinkToFit="1"/>
    </xf>
    <xf numFmtId="0" fontId="5" fillId="0" borderId="2" xfId="2" applyFont="1" applyBorder="1" applyAlignment="1">
      <alignment horizontal="center" vertical="center" wrapText="1" shrinkToFit="1"/>
    </xf>
    <xf numFmtId="0" fontId="5" fillId="0" borderId="3" xfId="2" applyFont="1" applyBorder="1" applyAlignment="1">
      <alignment horizontal="center" vertical="center" wrapText="1" shrinkToFit="1"/>
    </xf>
    <xf numFmtId="0" fontId="5" fillId="0" borderId="8" xfId="2" applyFont="1" applyBorder="1" applyAlignment="1">
      <alignment horizontal="center" vertical="center" wrapText="1" shrinkToFit="1"/>
    </xf>
    <xf numFmtId="176" fontId="7" fillId="0" borderId="9" xfId="2" applyNumberFormat="1" applyFont="1" applyBorder="1" applyAlignment="1">
      <alignment horizontal="center" vertical="center"/>
    </xf>
    <xf numFmtId="176" fontId="7" fillId="0" borderId="10" xfId="2" applyNumberFormat="1" applyFont="1" applyBorder="1" applyAlignment="1">
      <alignment horizontal="center" vertical="center"/>
    </xf>
    <xf numFmtId="176" fontId="7" fillId="0" borderId="11" xfId="2" applyNumberFormat="1" applyFont="1" applyBorder="1" applyAlignment="1">
      <alignment horizontal="center" vertical="center"/>
    </xf>
    <xf numFmtId="0" fontId="7" fillId="0" borderId="9" xfId="2" applyFont="1" applyBorder="1" applyAlignment="1">
      <alignment horizontal="left" vertical="center"/>
    </xf>
    <xf numFmtId="0" fontId="7" fillId="0" borderId="10" xfId="2" applyFont="1" applyBorder="1" applyAlignment="1">
      <alignment horizontal="left" vertical="center"/>
    </xf>
    <xf numFmtId="0" fontId="7" fillId="0" borderId="11" xfId="2" applyFont="1" applyBorder="1" applyAlignment="1">
      <alignment horizontal="left" vertical="center"/>
    </xf>
    <xf numFmtId="0" fontId="5" fillId="2" borderId="2" xfId="2" applyFont="1" applyFill="1" applyBorder="1" applyAlignment="1">
      <alignment horizontal="center" vertical="center" wrapText="1"/>
    </xf>
    <xf numFmtId="0" fontId="5" fillId="2" borderId="8" xfId="2" applyFont="1" applyFill="1" applyBorder="1" applyAlignment="1">
      <alignment horizontal="center" vertical="center" wrapText="1"/>
    </xf>
    <xf numFmtId="0" fontId="5" fillId="0" borderId="0" xfId="0" applyFont="1" applyFill="1" applyAlignment="1" applyProtection="1">
      <alignment horizontal="center" vertical="center"/>
      <protection locked="0"/>
    </xf>
    <xf numFmtId="0" fontId="5" fillId="0" borderId="12" xfId="2" applyFont="1" applyBorder="1" applyAlignment="1" applyProtection="1">
      <alignment horizontal="center" vertical="center" shrinkToFit="1"/>
      <protection locked="0"/>
    </xf>
    <xf numFmtId="0" fontId="5" fillId="0" borderId="4" xfId="2" applyFont="1" applyBorder="1" applyAlignment="1" applyProtection="1">
      <alignment horizontal="center" vertical="center" shrinkToFit="1"/>
      <protection locked="0"/>
    </xf>
    <xf numFmtId="179" fontId="22" fillId="0" borderId="6" xfId="4" applyNumberFormat="1" applyFont="1" applyBorder="1" applyAlignment="1">
      <alignment horizontal="center" vertical="center" shrinkToFit="1"/>
    </xf>
    <xf numFmtId="179" fontId="22" fillId="0" borderId="5" xfId="4" applyNumberFormat="1" applyFont="1" applyBorder="1" applyAlignment="1">
      <alignment horizontal="center" vertical="center" shrinkToFit="1"/>
    </xf>
    <xf numFmtId="179" fontId="22" fillId="0" borderId="9" xfId="4" applyNumberFormat="1" applyFont="1" applyBorder="1" applyAlignment="1">
      <alignment horizontal="center" vertical="center" shrinkToFit="1"/>
    </xf>
    <xf numFmtId="179" fontId="22" fillId="0" borderId="11" xfId="4" applyNumberFormat="1" applyFont="1" applyBorder="1" applyAlignment="1">
      <alignment horizontal="center" vertical="center" shrinkToFit="1"/>
    </xf>
    <xf numFmtId="179" fontId="22" fillId="0" borderId="12" xfId="4" applyNumberFormat="1" applyFont="1" applyBorder="1" applyAlignment="1">
      <alignment horizontal="center" vertical="center" shrinkToFit="1"/>
    </xf>
    <xf numFmtId="179" fontId="22" fillId="0" borderId="4" xfId="4" applyNumberFormat="1" applyFont="1" applyBorder="1" applyAlignment="1">
      <alignment horizontal="center" vertical="center" shrinkToFit="1"/>
    </xf>
    <xf numFmtId="0" fontId="22" fillId="0" borderId="2" xfId="4" applyFont="1" applyBorder="1" applyAlignment="1">
      <alignment horizontal="center" vertical="center" shrinkToFit="1"/>
    </xf>
    <xf numFmtId="0" fontId="22" fillId="0" borderId="8" xfId="4" applyFont="1" applyBorder="1" applyAlignment="1">
      <alignment horizontal="center" vertical="center" shrinkToFit="1"/>
    </xf>
    <xf numFmtId="0" fontId="22" fillId="0" borderId="2" xfId="4" applyFont="1" applyFill="1" applyBorder="1" applyAlignment="1">
      <alignment horizontal="center" vertical="center" shrinkToFit="1"/>
    </xf>
    <xf numFmtId="0" fontId="22" fillId="0" borderId="8" xfId="4" applyFont="1" applyFill="1" applyBorder="1" applyAlignment="1">
      <alignment horizontal="center" vertical="center" shrinkToFit="1"/>
    </xf>
    <xf numFmtId="179" fontId="20" fillId="0" borderId="6" xfId="4" applyNumberFormat="1" applyFont="1" applyBorder="1" applyAlignment="1">
      <alignment horizontal="center" vertical="center" shrinkToFit="1"/>
    </xf>
    <xf numFmtId="179" fontId="20" fillId="0" borderId="5" xfId="4" applyNumberFormat="1" applyFont="1" applyBorder="1" applyAlignment="1">
      <alignment horizontal="center" vertical="center" shrinkToFit="1"/>
    </xf>
    <xf numFmtId="179" fontId="20" fillId="0" borderId="9" xfId="4" applyNumberFormat="1" applyFont="1" applyBorder="1" applyAlignment="1">
      <alignment horizontal="center" vertical="center" shrinkToFit="1"/>
    </xf>
    <xf numFmtId="179" fontId="20" fillId="0" borderId="11" xfId="4" applyNumberFormat="1" applyFont="1" applyBorder="1" applyAlignment="1">
      <alignment horizontal="center" vertical="center" shrinkToFit="1"/>
    </xf>
    <xf numFmtId="179" fontId="20" fillId="0" borderId="12" xfId="4" applyNumberFormat="1" applyFont="1" applyBorder="1" applyAlignment="1">
      <alignment horizontal="center" vertical="center" shrinkToFit="1"/>
    </xf>
    <xf numFmtId="179" fontId="20" fillId="0" borderId="4" xfId="4" applyNumberFormat="1" applyFont="1" applyBorder="1" applyAlignment="1">
      <alignment horizontal="center" vertical="center" shrinkToFit="1"/>
    </xf>
    <xf numFmtId="0" fontId="20" fillId="0" borderId="2" xfId="4" applyFont="1" applyBorder="1" applyAlignment="1">
      <alignment horizontal="center" vertical="center" shrinkToFit="1"/>
    </xf>
    <xf numFmtId="0" fontId="20" fillId="0" borderId="8" xfId="4" applyFont="1" applyBorder="1" applyAlignment="1">
      <alignment horizontal="center" vertical="center" shrinkToFit="1"/>
    </xf>
    <xf numFmtId="0" fontId="22" fillId="0" borderId="12" xfId="4" applyFont="1" applyBorder="1" applyAlignment="1">
      <alignment horizontal="center" vertical="center" shrinkToFit="1"/>
    </xf>
    <xf numFmtId="0" fontId="22" fillId="0" borderId="4" xfId="4" applyFont="1" applyBorder="1" applyAlignment="1">
      <alignment horizontal="center" vertical="center" shrinkToFit="1"/>
    </xf>
    <xf numFmtId="0" fontId="22" fillId="0" borderId="9" xfId="4" applyFont="1" applyBorder="1" applyAlignment="1">
      <alignment horizontal="center" vertical="center" shrinkToFit="1"/>
    </xf>
    <xf numFmtId="0" fontId="22" fillId="0" borderId="11" xfId="4" applyFont="1" applyBorder="1" applyAlignment="1">
      <alignment horizontal="center" vertical="center" shrinkToFit="1"/>
    </xf>
    <xf numFmtId="198" fontId="54" fillId="0" borderId="6" xfId="1" applyNumberFormat="1" applyFont="1" applyBorder="1" applyAlignment="1" applyProtection="1">
      <alignment horizontal="center" vertical="center" shrinkToFit="1"/>
      <protection locked="0"/>
    </xf>
    <xf numFmtId="198" fontId="54" fillId="0" borderId="5" xfId="1" applyNumberFormat="1" applyFont="1" applyBorder="1" applyAlignment="1" applyProtection="1">
      <alignment horizontal="center" vertical="center" shrinkToFit="1"/>
      <protection locked="0"/>
    </xf>
    <xf numFmtId="198" fontId="54" fillId="0" borderId="9" xfId="1" applyNumberFormat="1" applyFont="1" applyBorder="1" applyAlignment="1" applyProtection="1">
      <alignment horizontal="center" vertical="center" shrinkToFit="1"/>
      <protection locked="0"/>
    </xf>
    <xf numFmtId="198" fontId="54" fillId="0" borderId="11" xfId="1" applyNumberFormat="1" applyFont="1" applyBorder="1" applyAlignment="1" applyProtection="1">
      <alignment horizontal="center" vertical="center" shrinkToFit="1"/>
      <protection locked="0"/>
    </xf>
    <xf numFmtId="0" fontId="10" fillId="0" borderId="0" xfId="2" applyFont="1" applyBorder="1" applyAlignment="1" applyProtection="1">
      <alignment vertical="center" wrapText="1"/>
      <protection locked="0"/>
    </xf>
    <xf numFmtId="0" fontId="18" fillId="0" borderId="13" xfId="4" applyFont="1" applyFill="1" applyBorder="1" applyAlignment="1">
      <alignment horizontal="center" vertical="center" wrapText="1"/>
    </xf>
    <xf numFmtId="0" fontId="18" fillId="0" borderId="1" xfId="4" applyFont="1" applyFill="1" applyBorder="1" applyAlignment="1">
      <alignment horizontal="center" vertical="center" wrapText="1"/>
    </xf>
    <xf numFmtId="0" fontId="10" fillId="3" borderId="2" xfId="4" applyFont="1" applyFill="1" applyBorder="1" applyAlignment="1">
      <alignment horizontal="center" vertical="center"/>
    </xf>
    <xf numFmtId="0" fontId="10" fillId="3" borderId="3" xfId="4" applyFont="1" applyFill="1" applyBorder="1" applyAlignment="1">
      <alignment horizontal="center" vertical="center"/>
    </xf>
    <xf numFmtId="0" fontId="10" fillId="0" borderId="2" xfId="4" applyFont="1" applyFill="1" applyBorder="1" applyAlignment="1">
      <alignment horizontal="center" vertical="center"/>
    </xf>
    <xf numFmtId="0" fontId="10" fillId="0" borderId="3" xfId="4" applyFont="1" applyFill="1" applyBorder="1" applyAlignment="1">
      <alignment horizontal="center" vertical="center"/>
    </xf>
    <xf numFmtId="0" fontId="10" fillId="0" borderId="8" xfId="4" applyFont="1" applyFill="1" applyBorder="1" applyAlignment="1">
      <alignment horizontal="center" vertical="center"/>
    </xf>
    <xf numFmtId="0" fontId="10" fillId="3" borderId="1" xfId="4" applyFont="1" applyFill="1" applyBorder="1" applyAlignment="1">
      <alignment horizontal="center" vertical="center"/>
    </xf>
    <xf numFmtId="0" fontId="10" fillId="0" borderId="1" xfId="4" applyFont="1" applyFill="1" applyBorder="1" applyAlignment="1">
      <alignment horizontal="center" vertical="center" shrinkToFit="1"/>
    </xf>
    <xf numFmtId="0" fontId="10" fillId="3" borderId="8" xfId="4" applyFont="1" applyFill="1" applyBorder="1" applyAlignment="1">
      <alignment horizontal="center" vertical="center"/>
    </xf>
    <xf numFmtId="0" fontId="10" fillId="0" borderId="1" xfId="4" applyFont="1" applyFill="1" applyBorder="1" applyAlignment="1">
      <alignment horizontal="center" vertical="center"/>
    </xf>
    <xf numFmtId="0" fontId="5" fillId="3" borderId="1" xfId="2" applyFont="1" applyFill="1" applyBorder="1" applyAlignment="1" applyProtection="1">
      <alignment horizontal="center" vertical="center" shrinkToFit="1"/>
    </xf>
    <xf numFmtId="176" fontId="10" fillId="0" borderId="6" xfId="4" applyNumberFormat="1" applyFont="1" applyFill="1" applyBorder="1" applyAlignment="1">
      <alignment horizontal="center" vertical="center"/>
    </xf>
    <xf numFmtId="176" fontId="10" fillId="0" borderId="7" xfId="4" applyNumberFormat="1" applyFont="1" applyFill="1" applyBorder="1" applyAlignment="1">
      <alignment horizontal="center" vertical="center"/>
    </xf>
    <xf numFmtId="176" fontId="10" fillId="0" borderId="5" xfId="4" applyNumberFormat="1" applyFont="1" applyFill="1" applyBorder="1" applyAlignment="1">
      <alignment horizontal="center" vertical="center"/>
    </xf>
    <xf numFmtId="0" fontId="35" fillId="0" borderId="9" xfId="0" applyFont="1" applyFill="1" applyBorder="1" applyAlignment="1">
      <alignment vertical="center"/>
    </xf>
    <xf numFmtId="0" fontId="35" fillId="0" borderId="10" xfId="0" applyFont="1" applyFill="1" applyBorder="1" applyAlignment="1">
      <alignment vertical="center"/>
    </xf>
    <xf numFmtId="0" fontId="35" fillId="0" borderId="11" xfId="0" applyFont="1" applyFill="1" applyBorder="1" applyAlignment="1">
      <alignment vertical="center"/>
    </xf>
    <xf numFmtId="0" fontId="10" fillId="3" borderId="14" xfId="4" applyFont="1" applyFill="1" applyBorder="1" applyAlignment="1">
      <alignment horizontal="center"/>
    </xf>
    <xf numFmtId="0" fontId="10" fillId="3" borderId="13" xfId="4" applyFont="1" applyFill="1" applyBorder="1" applyAlignment="1">
      <alignment horizontal="center" vertical="center"/>
    </xf>
    <xf numFmtId="0" fontId="10" fillId="0" borderId="13" xfId="4" applyFont="1" applyFill="1" applyBorder="1">
      <alignment vertical="center"/>
    </xf>
    <xf numFmtId="0" fontId="10" fillId="0" borderId="2" xfId="4" applyFont="1" applyFill="1" applyBorder="1" applyAlignment="1">
      <alignment horizontal="left" vertical="center" shrinkToFit="1"/>
    </xf>
    <xf numFmtId="0" fontId="10" fillId="0" borderId="3" xfId="4" applyFont="1" applyFill="1" applyBorder="1" applyAlignment="1">
      <alignment horizontal="left" vertical="center" shrinkToFit="1"/>
    </xf>
    <xf numFmtId="0" fontId="10" fillId="0" borderId="8" xfId="4" applyFont="1" applyFill="1" applyBorder="1" applyAlignment="1">
      <alignment horizontal="left" vertical="center" shrinkToFit="1"/>
    </xf>
    <xf numFmtId="0" fontId="10" fillId="0" borderId="2" xfId="4" applyFont="1" applyFill="1" applyBorder="1" applyAlignment="1">
      <alignment vertical="center" shrinkToFit="1"/>
    </xf>
    <xf numFmtId="0" fontId="10" fillId="0" borderId="3" xfId="4" applyFont="1" applyFill="1" applyBorder="1" applyAlignment="1">
      <alignment vertical="center" shrinkToFit="1"/>
    </xf>
    <xf numFmtId="0" fontId="10" fillId="0" borderId="8" xfId="4" applyFont="1" applyFill="1" applyBorder="1" applyAlignment="1">
      <alignment vertical="center" shrinkToFit="1"/>
    </xf>
    <xf numFmtId="0" fontId="10" fillId="0" borderId="14" xfId="4" applyFont="1" applyFill="1" applyBorder="1" applyAlignment="1">
      <alignment vertical="center"/>
    </xf>
    <xf numFmtId="0" fontId="10" fillId="3" borderId="6" xfId="4" applyFont="1" applyFill="1" applyBorder="1" applyAlignment="1">
      <alignment horizontal="center" vertical="center" shrinkToFit="1"/>
    </xf>
    <xf numFmtId="0" fontId="10" fillId="3" borderId="5" xfId="4" applyFont="1" applyFill="1" applyBorder="1" applyAlignment="1">
      <alignment horizontal="center" vertical="center" shrinkToFit="1"/>
    </xf>
    <xf numFmtId="0" fontId="35" fillId="0" borderId="11" xfId="0" applyFont="1" applyBorder="1" applyAlignment="1">
      <alignment horizontal="center" vertical="center" shrinkToFit="1"/>
    </xf>
    <xf numFmtId="0" fontId="5" fillId="2" borderId="14" xfId="2" applyFont="1" applyFill="1" applyBorder="1" applyAlignment="1" applyProtection="1">
      <alignment vertical="center" textRotation="255"/>
    </xf>
    <xf numFmtId="0" fontId="5" fillId="2" borderId="15" xfId="2" applyFont="1" applyFill="1" applyBorder="1" applyAlignment="1" applyProtection="1">
      <alignment vertical="center" textRotation="255"/>
    </xf>
    <xf numFmtId="0" fontId="5" fillId="2" borderId="13" xfId="2" applyFont="1" applyFill="1" applyBorder="1" applyAlignment="1" applyProtection="1">
      <alignment vertical="center" textRotation="255"/>
    </xf>
    <xf numFmtId="0" fontId="17" fillId="0" borderId="12" xfId="2" applyFont="1" applyFill="1" applyBorder="1" applyAlignment="1" applyProtection="1">
      <alignment horizontal="center"/>
      <protection locked="0"/>
    </xf>
    <xf numFmtId="0" fontId="17" fillId="0" borderId="0" xfId="2" applyFont="1" applyFill="1" applyBorder="1" applyAlignment="1" applyProtection="1">
      <alignment horizontal="center"/>
      <protection locked="0"/>
    </xf>
    <xf numFmtId="0" fontId="17" fillId="0" borderId="4" xfId="2" applyFont="1" applyFill="1" applyBorder="1" applyAlignment="1" applyProtection="1">
      <alignment horizontal="center"/>
      <protection locked="0"/>
    </xf>
    <xf numFmtId="0" fontId="5" fillId="0" borderId="10" xfId="2" applyFont="1" applyFill="1" applyBorder="1" applyAlignment="1" applyProtection="1">
      <alignment horizontal="left" vertical="center" wrapText="1"/>
      <protection locked="0"/>
    </xf>
    <xf numFmtId="0" fontId="5" fillId="0" borderId="11" xfId="2" applyFont="1" applyFill="1" applyBorder="1" applyAlignment="1" applyProtection="1">
      <alignment horizontal="left" vertical="center" wrapText="1"/>
      <protection locked="0"/>
    </xf>
    <xf numFmtId="0" fontId="6" fillId="0" borderId="0" xfId="2" applyFont="1" applyFill="1" applyBorder="1" applyAlignment="1" applyProtection="1">
      <alignment horizontal="left" vertical="center"/>
    </xf>
    <xf numFmtId="0" fontId="5" fillId="2" borderId="6" xfId="2" applyFont="1" applyFill="1" applyBorder="1" applyAlignment="1" applyProtection="1">
      <alignment horizontal="center" vertical="center"/>
    </xf>
    <xf numFmtId="0" fontId="5" fillId="2" borderId="8" xfId="2" applyFont="1" applyFill="1" applyBorder="1" applyAlignment="1" applyProtection="1">
      <alignment horizontal="center" vertical="center"/>
    </xf>
    <xf numFmtId="0" fontId="7" fillId="0" borderId="1" xfId="2" applyFont="1" applyFill="1" applyBorder="1" applyAlignment="1" applyProtection="1">
      <alignment horizontal="left" vertical="center" shrinkToFit="1"/>
    </xf>
    <xf numFmtId="0" fontId="6" fillId="0" borderId="1" xfId="2" applyFont="1" applyFill="1" applyBorder="1" applyAlignment="1" applyProtection="1">
      <alignment horizontal="left" vertical="center" shrinkToFit="1"/>
    </xf>
    <xf numFmtId="0" fontId="7" fillId="0" borderId="1" xfId="2" applyFont="1" applyFill="1" applyBorder="1" applyAlignment="1" applyProtection="1">
      <alignment horizontal="left" vertical="center" wrapText="1" shrinkToFit="1"/>
    </xf>
    <xf numFmtId="0" fontId="5" fillId="2" borderId="6" xfId="2" applyFont="1" applyFill="1" applyBorder="1" applyAlignment="1" applyProtection="1">
      <alignment horizontal="center" vertical="center" shrinkToFit="1"/>
    </xf>
    <xf numFmtId="0" fontId="5" fillId="2" borderId="7" xfId="2" applyFont="1" applyFill="1" applyBorder="1" applyAlignment="1" applyProtection="1">
      <alignment horizontal="center" vertical="center" shrinkToFit="1"/>
    </xf>
    <xf numFmtId="0" fontId="5" fillId="2" borderId="5" xfId="2" applyFont="1" applyFill="1" applyBorder="1" applyAlignment="1" applyProtection="1">
      <alignment horizontal="center" vertical="center" shrinkToFit="1"/>
    </xf>
    <xf numFmtId="0" fontId="35" fillId="0" borderId="10" xfId="0" applyFont="1" applyBorder="1" applyAlignment="1">
      <alignment horizontal="center" vertical="center" shrinkToFit="1"/>
    </xf>
    <xf numFmtId="178" fontId="5" fillId="0" borderId="6" xfId="2" applyNumberFormat="1" applyFont="1" applyFill="1" applyBorder="1" applyAlignment="1" applyProtection="1">
      <alignment horizontal="center" vertical="center" wrapText="1" shrinkToFit="1"/>
    </xf>
    <xf numFmtId="178" fontId="5" fillId="0" borderId="7" xfId="2" applyNumberFormat="1" applyFont="1" applyFill="1" applyBorder="1" applyAlignment="1" applyProtection="1">
      <alignment horizontal="center" vertical="center" wrapText="1" shrinkToFit="1"/>
    </xf>
    <xf numFmtId="178" fontId="5" fillId="0" borderId="5" xfId="2" applyNumberFormat="1" applyFont="1" applyFill="1" applyBorder="1" applyAlignment="1" applyProtection="1">
      <alignment horizontal="center" vertical="center" wrapText="1" shrinkToFit="1"/>
    </xf>
    <xf numFmtId="0" fontId="0" fillId="0" borderId="9" xfId="0" applyFill="1" applyBorder="1" applyAlignment="1">
      <alignment horizontal="center" vertical="center" wrapText="1" shrinkToFit="1"/>
    </xf>
    <xf numFmtId="0" fontId="0" fillId="0" borderId="10" xfId="0" applyFill="1" applyBorder="1" applyAlignment="1">
      <alignment horizontal="center" vertical="center" wrapText="1" shrinkToFit="1"/>
    </xf>
    <xf numFmtId="0" fontId="0" fillId="0" borderId="11" xfId="0" applyFill="1" applyBorder="1" applyAlignment="1">
      <alignment horizontal="center" vertical="center" wrapText="1" shrinkToFit="1"/>
    </xf>
    <xf numFmtId="0" fontId="5" fillId="2" borderId="9" xfId="2" applyFont="1" applyFill="1" applyBorder="1" applyAlignment="1" applyProtection="1">
      <alignment horizontal="center" vertical="center"/>
    </xf>
    <xf numFmtId="0" fontId="5" fillId="2" borderId="8" xfId="2" applyFont="1" applyFill="1" applyBorder="1" applyAlignment="1" applyProtection="1">
      <alignment horizontal="center" vertical="center" wrapText="1"/>
    </xf>
    <xf numFmtId="0" fontId="7" fillId="0" borderId="1" xfId="2" applyFont="1" applyFill="1" applyBorder="1" applyAlignment="1" applyProtection="1">
      <alignment horizontal="center" vertical="center" wrapText="1" shrinkToFit="1"/>
    </xf>
    <xf numFmtId="0" fontId="50" fillId="0" borderId="10" xfId="2" applyFont="1" applyFill="1" applyBorder="1" applyAlignment="1" applyProtection="1">
      <alignment horizontal="left" vertical="center" wrapText="1"/>
      <protection locked="0"/>
    </xf>
    <xf numFmtId="0" fontId="50" fillId="0" borderId="11" xfId="2" applyFont="1" applyFill="1" applyBorder="1" applyAlignment="1" applyProtection="1">
      <alignment horizontal="left" vertical="center" wrapText="1"/>
      <protection locked="0"/>
    </xf>
    <xf numFmtId="0" fontId="45" fillId="0" borderId="0" xfId="2" applyFont="1" applyAlignment="1">
      <alignment vertical="center" wrapText="1"/>
    </xf>
    <xf numFmtId="0" fontId="10" fillId="2" borderId="29" xfId="2" applyFont="1" applyFill="1" applyBorder="1" applyAlignment="1">
      <alignment horizontal="center" vertical="center" wrapText="1"/>
    </xf>
    <xf numFmtId="0" fontId="10" fillId="2" borderId="20" xfId="2" applyFont="1" applyFill="1" applyBorder="1" applyAlignment="1">
      <alignment vertical="center" wrapText="1"/>
    </xf>
    <xf numFmtId="0" fontId="10" fillId="2" borderId="27" xfId="2" applyFont="1" applyFill="1" applyBorder="1" applyAlignment="1">
      <alignment horizontal="center" vertical="center" wrapText="1"/>
    </xf>
    <xf numFmtId="0" fontId="10" fillId="2" borderId="23" xfId="2" applyFont="1" applyFill="1" applyBorder="1" applyAlignment="1">
      <alignment vertical="center" wrapText="1"/>
    </xf>
    <xf numFmtId="0" fontId="10" fillId="2" borderId="29" xfId="2" applyFont="1" applyFill="1" applyBorder="1" applyAlignment="1">
      <alignment horizontal="center" vertical="center"/>
    </xf>
    <xf numFmtId="0" fontId="10" fillId="2" borderId="28" xfId="2" applyFont="1" applyFill="1" applyBorder="1" applyAlignment="1">
      <alignment vertical="center"/>
    </xf>
    <xf numFmtId="0" fontId="10" fillId="2" borderId="27" xfId="2" applyFont="1" applyFill="1" applyBorder="1" applyAlignment="1">
      <alignment vertical="center"/>
    </xf>
    <xf numFmtId="0" fontId="15" fillId="0" borderId="1" xfId="2" applyFont="1" applyBorder="1" applyAlignment="1">
      <alignment horizontal="center" vertical="center" wrapText="1"/>
    </xf>
    <xf numFmtId="0" fontId="10" fillId="2" borderId="29" xfId="2" applyFont="1" applyFill="1" applyBorder="1" applyAlignment="1">
      <alignment horizontal="center" vertical="center" shrinkToFit="1"/>
    </xf>
    <xf numFmtId="0" fontId="10" fillId="2" borderId="28" xfId="2" applyFont="1" applyFill="1" applyBorder="1" applyAlignment="1">
      <alignment horizontal="center" vertical="center" shrinkToFit="1"/>
    </xf>
    <xf numFmtId="0" fontId="10" fillId="2" borderId="27" xfId="2" applyFont="1" applyFill="1" applyBorder="1" applyAlignment="1">
      <alignment horizontal="center" vertical="center" shrinkToFit="1"/>
    </xf>
    <xf numFmtId="0" fontId="10" fillId="2" borderId="20" xfId="2" applyFont="1" applyFill="1" applyBorder="1" applyAlignment="1">
      <alignment horizontal="center" vertical="center" shrinkToFit="1"/>
    </xf>
    <xf numFmtId="0" fontId="10" fillId="2" borderId="23" xfId="2" applyFont="1" applyFill="1" applyBorder="1" applyAlignment="1">
      <alignment horizontal="center" vertical="center" shrinkToFit="1"/>
    </xf>
    <xf numFmtId="0" fontId="10" fillId="2" borderId="20" xfId="2" applyFont="1" applyFill="1" applyBorder="1" applyAlignment="1">
      <alignment horizontal="center" vertical="center"/>
    </xf>
    <xf numFmtId="0" fontId="10" fillId="2" borderId="23" xfId="2" applyFont="1" applyFill="1" applyBorder="1" applyAlignment="1">
      <alignment horizontal="center" vertical="center"/>
    </xf>
    <xf numFmtId="0" fontId="18" fillId="2" borderId="1" xfId="2" applyFont="1" applyFill="1" applyBorder="1" applyAlignment="1" applyProtection="1">
      <alignment horizontal="center" vertical="center" wrapText="1"/>
      <protection locked="0"/>
    </xf>
    <xf numFmtId="0" fontId="18" fillId="0" borderId="1" xfId="2" applyFont="1" applyFill="1" applyBorder="1" applyAlignment="1" applyProtection="1">
      <alignment horizontal="center" vertical="center" wrapText="1"/>
      <protection locked="0"/>
    </xf>
    <xf numFmtId="0" fontId="18" fillId="0" borderId="14" xfId="2" applyFont="1" applyFill="1" applyBorder="1" applyAlignment="1" applyProtection="1">
      <alignment horizontal="left" vertical="center" shrinkToFit="1"/>
      <protection locked="0"/>
    </xf>
    <xf numFmtId="0" fontId="18" fillId="0" borderId="15" xfId="2" applyFont="1" applyFill="1" applyBorder="1" applyAlignment="1" applyProtection="1">
      <alignment horizontal="left" vertical="center" shrinkToFit="1"/>
      <protection locked="0"/>
    </xf>
    <xf numFmtId="0" fontId="18" fillId="0" borderId="9" xfId="2" applyFont="1" applyFill="1" applyBorder="1" applyAlignment="1" applyProtection="1">
      <alignment horizontal="left" vertical="center"/>
      <protection locked="0"/>
    </xf>
    <xf numFmtId="0" fontId="18" fillId="0" borderId="10" xfId="2" applyFont="1" applyFill="1" applyBorder="1" applyAlignment="1" applyProtection="1">
      <alignment horizontal="left" vertical="center"/>
      <protection locked="0"/>
    </xf>
    <xf numFmtId="0" fontId="18" fillId="0" borderId="11" xfId="2" applyFont="1" applyFill="1" applyBorder="1" applyAlignment="1" applyProtection="1">
      <alignment horizontal="left" vertical="center"/>
      <protection locked="0"/>
    </xf>
    <xf numFmtId="0" fontId="18" fillId="0" borderId="9" xfId="2" applyFont="1" applyFill="1" applyBorder="1" applyAlignment="1" applyProtection="1">
      <alignment horizontal="left" vertical="center" shrinkToFit="1"/>
      <protection locked="0"/>
    </xf>
    <xf numFmtId="0" fontId="18" fillId="0" borderId="10" xfId="2" applyFont="1" applyFill="1" applyBorder="1" applyAlignment="1" applyProtection="1">
      <alignment horizontal="left" vertical="center" shrinkToFit="1"/>
      <protection locked="0"/>
    </xf>
    <xf numFmtId="0" fontId="18" fillId="0" borderId="11" xfId="2" applyFont="1" applyFill="1" applyBorder="1" applyAlignment="1" applyProtection="1">
      <alignment horizontal="left" vertical="center" shrinkToFit="1"/>
      <protection locked="0"/>
    </xf>
    <xf numFmtId="0" fontId="15" fillId="0" borderId="1" xfId="2" applyBorder="1" applyAlignment="1">
      <alignment horizontal="center" vertical="center"/>
    </xf>
    <xf numFmtId="0" fontId="18" fillId="2" borderId="1" xfId="2" applyFont="1" applyFill="1" applyBorder="1" applyAlignment="1">
      <alignment horizontal="center" vertical="center" wrapText="1"/>
    </xf>
    <xf numFmtId="191" fontId="15" fillId="0" borderId="2" xfId="2" applyNumberFormat="1" applyBorder="1" applyAlignment="1">
      <alignment vertical="center" shrinkToFit="1"/>
    </xf>
    <xf numFmtId="0" fontId="15" fillId="0" borderId="8" xfId="2" applyBorder="1" applyAlignment="1">
      <alignment vertical="center" shrinkToFit="1"/>
    </xf>
    <xf numFmtId="0" fontId="18" fillId="0" borderId="2" xfId="2" applyNumberFormat="1" applyFont="1" applyBorder="1" applyAlignment="1">
      <alignment horizontal="center" vertical="center" wrapText="1"/>
    </xf>
    <xf numFmtId="0" fontId="18" fillId="0" borderId="8" xfId="2" applyNumberFormat="1" applyFont="1" applyBorder="1" applyAlignment="1">
      <alignment horizontal="center" vertical="center" wrapText="1"/>
    </xf>
    <xf numFmtId="191" fontId="15" fillId="0" borderId="2" xfId="2" applyNumberFormat="1" applyBorder="1" applyAlignment="1">
      <alignment horizontal="center" vertical="center"/>
    </xf>
    <xf numFmtId="191" fontId="15" fillId="0" borderId="8" xfId="2" applyNumberFormat="1" applyBorder="1" applyAlignment="1">
      <alignment horizontal="center" vertical="center"/>
    </xf>
    <xf numFmtId="0" fontId="18" fillId="0" borderId="2" xfId="2" applyFont="1" applyFill="1" applyBorder="1" applyAlignment="1" applyProtection="1">
      <alignment horizontal="center" vertical="center" wrapText="1"/>
      <protection locked="0"/>
    </xf>
    <xf numFmtId="0" fontId="18" fillId="0" borderId="3" xfId="2" applyFont="1" applyFill="1" applyBorder="1" applyAlignment="1" applyProtection="1">
      <alignment horizontal="center" vertical="center" wrapText="1"/>
      <protection locked="0"/>
    </xf>
    <xf numFmtId="0" fontId="18" fillId="0" borderId="8" xfId="2" applyFont="1" applyFill="1" applyBorder="1" applyAlignment="1" applyProtection="1">
      <alignment horizontal="center" vertical="center" wrapText="1"/>
      <protection locked="0"/>
    </xf>
    <xf numFmtId="0" fontId="15" fillId="0" borderId="1" xfId="2" applyBorder="1" applyAlignment="1">
      <alignment horizontal="center" vertical="center" shrinkToFit="1"/>
    </xf>
    <xf numFmtId="0" fontId="18" fillId="0" borderId="2" xfId="2" applyFont="1" applyFill="1" applyBorder="1" applyAlignment="1" applyProtection="1">
      <alignment horizontal="center" vertical="center" shrinkToFit="1"/>
      <protection locked="0"/>
    </xf>
    <xf numFmtId="0" fontId="18" fillId="0" borderId="8" xfId="2" applyFont="1" applyFill="1" applyBorder="1" applyAlignment="1" applyProtection="1">
      <alignment horizontal="center" vertical="center" shrinkToFit="1"/>
      <protection locked="0"/>
    </xf>
    <xf numFmtId="0" fontId="18" fillId="2" borderId="2" xfId="2" applyFont="1" applyFill="1" applyBorder="1" applyAlignment="1" applyProtection="1">
      <alignment horizontal="center" vertical="center" wrapText="1"/>
      <protection locked="0"/>
    </xf>
    <xf numFmtId="0" fontId="18" fillId="2" borderId="3" xfId="2" applyFont="1" applyFill="1" applyBorder="1" applyAlignment="1" applyProtection="1">
      <alignment horizontal="center" vertical="center" wrapText="1"/>
      <protection locked="0"/>
    </xf>
    <xf numFmtId="0" fontId="18" fillId="2" borderId="8" xfId="2" applyFont="1" applyFill="1" applyBorder="1" applyAlignment="1" applyProtection="1">
      <alignment horizontal="center" vertical="center" wrapText="1"/>
      <protection locked="0"/>
    </xf>
    <xf numFmtId="0" fontId="18" fillId="2" borderId="49" xfId="2" applyFont="1" applyFill="1" applyBorder="1" applyAlignment="1" applyProtection="1">
      <alignment horizontal="center" vertical="center" wrapText="1"/>
      <protection locked="0"/>
    </xf>
    <xf numFmtId="0" fontId="18" fillId="2" borderId="48" xfId="2" applyFont="1" applyFill="1" applyBorder="1" applyAlignment="1" applyProtection="1">
      <alignment horizontal="center" vertical="center" wrapText="1"/>
      <protection locked="0"/>
    </xf>
    <xf numFmtId="0" fontId="18" fillId="2" borderId="47" xfId="2" applyFont="1" applyFill="1" applyBorder="1" applyAlignment="1" applyProtection="1">
      <alignment horizontal="center" vertical="center" wrapText="1"/>
      <protection locked="0"/>
    </xf>
    <xf numFmtId="0" fontId="18" fillId="2" borderId="46" xfId="2" applyFont="1" applyFill="1" applyBorder="1" applyAlignment="1" applyProtection="1">
      <alignment horizontal="center" vertical="center" wrapText="1"/>
      <protection locked="0"/>
    </xf>
    <xf numFmtId="0" fontId="18" fillId="2" borderId="45" xfId="2" applyFont="1" applyFill="1" applyBorder="1" applyAlignment="1" applyProtection="1">
      <alignment horizontal="center" vertical="center" wrapText="1"/>
      <protection locked="0"/>
    </xf>
    <xf numFmtId="0" fontId="18" fillId="2" borderId="44" xfId="2" applyFont="1" applyFill="1" applyBorder="1" applyAlignment="1" applyProtection="1">
      <alignment horizontal="center" vertical="center" wrapText="1"/>
      <protection locked="0"/>
    </xf>
    <xf numFmtId="0" fontId="18" fillId="2" borderId="43" xfId="2" applyFont="1" applyFill="1" applyBorder="1" applyAlignment="1" applyProtection="1">
      <alignment horizontal="center" vertical="center" wrapText="1"/>
      <protection locked="0"/>
    </xf>
    <xf numFmtId="0" fontId="18" fillId="2" borderId="42" xfId="2" applyFont="1" applyFill="1" applyBorder="1" applyAlignment="1" applyProtection="1">
      <alignment horizontal="center" vertical="center" wrapText="1"/>
      <protection locked="0"/>
    </xf>
    <xf numFmtId="0" fontId="18" fillId="2" borderId="41" xfId="2" applyFont="1" applyFill="1" applyBorder="1" applyAlignment="1" applyProtection="1">
      <alignment horizontal="center" vertical="center" wrapText="1"/>
      <protection locked="0"/>
    </xf>
    <xf numFmtId="0" fontId="18" fillId="0" borderId="2" xfId="2" applyFont="1" applyFill="1" applyBorder="1" applyAlignment="1" applyProtection="1">
      <alignment horizontal="left" vertical="center" wrapText="1"/>
      <protection locked="0"/>
    </xf>
    <xf numFmtId="0" fontId="18" fillId="0" borderId="3" xfId="2" applyFont="1" applyFill="1" applyBorder="1" applyAlignment="1" applyProtection="1">
      <alignment horizontal="left" vertical="center" wrapText="1"/>
      <protection locked="0"/>
    </xf>
    <xf numFmtId="0" fontId="35" fillId="0" borderId="3" xfId="0" applyFont="1" applyBorder="1" applyAlignment="1">
      <alignment vertical="center" wrapText="1"/>
    </xf>
    <xf numFmtId="0" fontId="35" fillId="0" borderId="8" xfId="0" applyFont="1" applyBorder="1" applyAlignment="1">
      <alignment vertical="center" wrapText="1"/>
    </xf>
    <xf numFmtId="0" fontId="18" fillId="0" borderId="3" xfId="2" applyFont="1" applyFill="1" applyBorder="1" applyAlignment="1" applyProtection="1">
      <alignment horizontal="center" vertical="center" shrinkToFit="1"/>
      <protection locked="0"/>
    </xf>
    <xf numFmtId="0" fontId="10" fillId="2" borderId="14" xfId="2" applyFont="1" applyFill="1" applyBorder="1" applyAlignment="1" applyProtection="1">
      <alignment vertical="center" textRotation="255"/>
    </xf>
    <xf numFmtId="0" fontId="10" fillId="2" borderId="15" xfId="2" applyFont="1" applyFill="1" applyBorder="1" applyAlignment="1" applyProtection="1">
      <alignment vertical="center" textRotation="255"/>
    </xf>
    <xf numFmtId="0" fontId="31" fillId="0" borderId="6" xfId="2" applyFont="1" applyFill="1" applyBorder="1" applyAlignment="1" applyProtection="1">
      <alignment horizontal="center"/>
      <protection locked="0"/>
    </xf>
    <xf numFmtId="0" fontId="31" fillId="0" borderId="7" xfId="2" applyFont="1" applyFill="1" applyBorder="1" applyAlignment="1" applyProtection="1">
      <alignment horizontal="center"/>
      <protection locked="0"/>
    </xf>
    <xf numFmtId="0" fontId="31" fillId="0" borderId="0" xfId="2" applyFont="1" applyFill="1" applyBorder="1" applyAlignment="1" applyProtection="1">
      <alignment horizontal="center"/>
      <protection locked="0"/>
    </xf>
    <xf numFmtId="0" fontId="31" fillId="0" borderId="4" xfId="2" applyFont="1" applyFill="1" applyBorder="1" applyAlignment="1" applyProtection="1">
      <alignment horizontal="center"/>
      <protection locked="0"/>
    </xf>
    <xf numFmtId="0" fontId="31" fillId="0" borderId="12" xfId="2" applyFont="1" applyFill="1" applyBorder="1" applyAlignment="1" applyProtection="1">
      <alignment horizontal="center"/>
      <protection locked="0"/>
    </xf>
    <xf numFmtId="0" fontId="31" fillId="0" borderId="9" xfId="2" applyFont="1" applyFill="1" applyBorder="1" applyAlignment="1" applyProtection="1">
      <alignment horizontal="center"/>
      <protection locked="0"/>
    </xf>
    <xf numFmtId="0" fontId="31" fillId="0" borderId="10" xfId="2" applyFont="1" applyFill="1" applyBorder="1" applyAlignment="1" applyProtection="1">
      <alignment horizontal="center"/>
      <protection locked="0"/>
    </xf>
    <xf numFmtId="0" fontId="31" fillId="0" borderId="11" xfId="2" applyFont="1" applyFill="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8" xfId="0" applyFill="1" applyBorder="1" applyAlignment="1">
      <alignment horizontal="center" vertical="center"/>
    </xf>
    <xf numFmtId="199" fontId="18" fillId="0" borderId="2" xfId="2" applyNumberFormat="1" applyFont="1" applyFill="1" applyBorder="1" applyAlignment="1" applyProtection="1">
      <alignment horizontal="center" vertical="center" wrapText="1"/>
      <protection locked="0"/>
    </xf>
    <xf numFmtId="199" fontId="18" fillId="0" borderId="3" xfId="2" applyNumberFormat="1" applyFont="1" applyFill="1" applyBorder="1" applyAlignment="1" applyProtection="1">
      <alignment horizontal="center" vertical="center" wrapText="1"/>
      <protection locked="0"/>
    </xf>
    <xf numFmtId="199" fontId="18" fillId="0" borderId="8" xfId="2" applyNumberFormat="1" applyFont="1" applyFill="1" applyBorder="1" applyAlignment="1" applyProtection="1">
      <alignment horizontal="center" vertical="center" wrapText="1"/>
      <protection locked="0"/>
    </xf>
    <xf numFmtId="0" fontId="18" fillId="2" borderId="6"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0" fontId="35" fillId="0" borderId="7" xfId="0" applyFont="1" applyBorder="1" applyAlignment="1">
      <alignment horizontal="center" vertical="center" wrapText="1"/>
    </xf>
    <xf numFmtId="0" fontId="35" fillId="0" borderId="5" xfId="0" applyFont="1" applyBorder="1" applyAlignment="1">
      <alignment horizontal="center" vertical="center" wrapText="1"/>
    </xf>
    <xf numFmtId="0" fontId="18" fillId="2" borderId="0" xfId="2" applyFont="1" applyFill="1" applyBorder="1" applyAlignment="1" applyProtection="1">
      <alignment horizontal="center" vertical="center" wrapText="1"/>
      <protection locked="0"/>
    </xf>
    <xf numFmtId="0" fontId="35" fillId="0" borderId="0" xfId="0" applyFont="1" applyAlignment="1">
      <alignment horizontal="center" vertical="center" wrapText="1"/>
    </xf>
    <xf numFmtId="0" fontId="35" fillId="0" borderId="4" xfId="0" applyFont="1" applyBorder="1" applyAlignment="1">
      <alignment horizontal="center" vertical="center" wrapText="1"/>
    </xf>
    <xf numFmtId="0" fontId="35" fillId="0" borderId="10" xfId="0" applyFont="1" applyBorder="1" applyAlignment="1">
      <alignment horizontal="center" vertical="center" wrapText="1"/>
    </xf>
    <xf numFmtId="0" fontId="35" fillId="0" borderId="11" xfId="0" applyFont="1" applyBorder="1" applyAlignment="1">
      <alignment horizontal="center" vertical="center" wrapText="1"/>
    </xf>
    <xf numFmtId="0" fontId="18" fillId="0" borderId="2" xfId="2" applyFont="1" applyFill="1" applyBorder="1" applyAlignment="1" applyProtection="1">
      <alignment horizontal="left" vertical="center" shrinkToFit="1"/>
      <protection locked="0"/>
    </xf>
    <xf numFmtId="0" fontId="18" fillId="0" borderId="3" xfId="2" applyFont="1" applyFill="1" applyBorder="1" applyAlignment="1" applyProtection="1">
      <alignment horizontal="left" vertical="center" shrinkToFit="1"/>
      <protection locked="0"/>
    </xf>
    <xf numFmtId="0" fontId="35" fillId="0" borderId="3" xfId="0" applyFont="1" applyBorder="1" applyAlignment="1">
      <alignment horizontal="left" vertical="center"/>
    </xf>
    <xf numFmtId="0" fontId="35" fillId="0" borderId="8" xfId="0" applyFont="1" applyBorder="1" applyAlignment="1">
      <alignment horizontal="left" vertical="center"/>
    </xf>
    <xf numFmtId="0" fontId="18" fillId="4" borderId="2" xfId="2" applyFont="1" applyFill="1" applyBorder="1" applyAlignment="1" applyProtection="1">
      <alignment horizontal="center" vertical="center" shrinkToFit="1"/>
      <protection locked="0"/>
    </xf>
    <xf numFmtId="0" fontId="18" fillId="4" borderId="8" xfId="2" applyFont="1" applyFill="1" applyBorder="1" applyAlignment="1" applyProtection="1">
      <alignment horizontal="center" vertical="center" shrinkToFit="1"/>
      <protection locked="0"/>
    </xf>
    <xf numFmtId="0" fontId="18" fillId="4" borderId="2" xfId="2" applyFont="1" applyFill="1" applyBorder="1" applyAlignment="1" applyProtection="1">
      <alignment horizontal="center" vertical="center" wrapText="1"/>
      <protection locked="0"/>
    </xf>
    <xf numFmtId="0" fontId="18" fillId="4" borderId="8" xfId="2" applyFont="1" applyFill="1" applyBorder="1" applyAlignment="1" applyProtection="1">
      <alignment horizontal="center" vertical="center" wrapText="1"/>
      <protection locked="0"/>
    </xf>
    <xf numFmtId="0" fontId="18" fillId="4" borderId="3" xfId="2" applyFont="1" applyFill="1" applyBorder="1" applyAlignment="1" applyProtection="1">
      <alignment horizontal="center" vertical="center" wrapText="1"/>
      <protection locked="0"/>
    </xf>
    <xf numFmtId="0" fontId="35" fillId="0" borderId="3" xfId="0" applyFont="1" applyFill="1" applyBorder="1" applyAlignment="1">
      <alignment vertical="center" wrapText="1"/>
    </xf>
    <xf numFmtId="0" fontId="35" fillId="0" borderId="8" xfId="0" applyFont="1" applyFill="1" applyBorder="1" applyAlignment="1">
      <alignment vertical="center" wrapText="1"/>
    </xf>
    <xf numFmtId="0" fontId="35" fillId="0" borderId="3" xfId="0" applyFont="1" applyFill="1" applyBorder="1" applyAlignment="1">
      <alignment horizontal="left" vertical="center" wrapText="1"/>
    </xf>
    <xf numFmtId="0" fontId="35" fillId="0" borderId="8" xfId="0" applyFont="1" applyFill="1" applyBorder="1" applyAlignment="1">
      <alignment horizontal="left" vertical="center" wrapText="1"/>
    </xf>
    <xf numFmtId="0" fontId="35" fillId="0" borderId="3" xfId="0" applyFont="1" applyBorder="1" applyAlignment="1">
      <alignment horizontal="left" vertical="center" wrapText="1"/>
    </xf>
    <xf numFmtId="0" fontId="35" fillId="0" borderId="8" xfId="0" applyFont="1" applyBorder="1" applyAlignment="1">
      <alignment horizontal="left" vertical="center" wrapText="1"/>
    </xf>
    <xf numFmtId="0" fontId="18" fillId="0" borderId="2" xfId="2" applyNumberFormat="1" applyFont="1" applyFill="1" applyBorder="1" applyAlignment="1">
      <alignment horizontal="center" vertical="center" wrapText="1"/>
    </xf>
    <xf numFmtId="0" fontId="18" fillId="0" borderId="8" xfId="2" applyNumberFormat="1" applyFont="1" applyFill="1" applyBorder="1" applyAlignment="1">
      <alignment horizontal="center" vertical="center" wrapText="1"/>
    </xf>
    <xf numFmtId="0" fontId="32" fillId="0" borderId="9" xfId="2" applyFont="1" applyFill="1" applyBorder="1" applyAlignment="1" applyProtection="1">
      <alignment horizontal="left" vertical="center" shrinkToFit="1"/>
    </xf>
    <xf numFmtId="0" fontId="32" fillId="0" borderId="10" xfId="2" applyFont="1" applyFill="1" applyBorder="1" applyAlignment="1" applyProtection="1">
      <alignment horizontal="left" vertical="center" shrinkToFit="1"/>
    </xf>
    <xf numFmtId="0" fontId="32" fillId="0" borderId="11" xfId="2" applyFont="1" applyFill="1" applyBorder="1" applyAlignment="1" applyProtection="1">
      <alignment horizontal="left" vertical="center" shrinkToFit="1"/>
    </xf>
    <xf numFmtId="0" fontId="32" fillId="0" borderId="1" xfId="2" applyFont="1" applyFill="1" applyBorder="1" applyAlignment="1" applyProtection="1">
      <alignment horizontal="left" vertical="center" shrinkToFit="1"/>
    </xf>
    <xf numFmtId="0" fontId="32" fillId="0" borderId="6" xfId="2" applyFont="1" applyFill="1" applyBorder="1" applyAlignment="1" applyProtection="1">
      <alignment horizontal="left" vertical="center" shrinkToFit="1"/>
    </xf>
    <xf numFmtId="0" fontId="32" fillId="0" borderId="7" xfId="2" applyFont="1" applyFill="1" applyBorder="1" applyAlignment="1" applyProtection="1">
      <alignment horizontal="left" vertical="center" shrinkToFit="1"/>
    </xf>
    <xf numFmtId="0" fontId="32" fillId="0" borderId="5" xfId="2" applyFont="1" applyFill="1" applyBorder="1" applyAlignment="1" applyProtection="1">
      <alignment horizontal="left" vertical="center" shrinkToFit="1"/>
    </xf>
    <xf numFmtId="0" fontId="35" fillId="0" borderId="7" xfId="0" applyFont="1" applyFill="1" applyBorder="1" applyAlignment="1">
      <alignment horizontal="center" vertical="center" wrapText="1" shrinkToFit="1"/>
    </xf>
    <xf numFmtId="0" fontId="35" fillId="0" borderId="5" xfId="0" applyFont="1" applyFill="1" applyBorder="1" applyAlignment="1">
      <alignment horizontal="center" vertical="center" wrapText="1" shrinkToFit="1"/>
    </xf>
    <xf numFmtId="0" fontId="35" fillId="0" borderId="9" xfId="0" applyFont="1" applyFill="1" applyBorder="1" applyAlignment="1">
      <alignment horizontal="center" vertical="center" wrapText="1" shrinkToFit="1"/>
    </xf>
    <xf numFmtId="0" fontId="35" fillId="0" borderId="10" xfId="0" applyFont="1" applyFill="1" applyBorder="1" applyAlignment="1">
      <alignment horizontal="center" vertical="center" wrapText="1" shrinkToFit="1"/>
    </xf>
    <xf numFmtId="0" fontId="35" fillId="0" borderId="11" xfId="0" applyFont="1" applyFill="1" applyBorder="1" applyAlignment="1">
      <alignment horizontal="center" vertical="center" wrapText="1" shrinkToFit="1"/>
    </xf>
    <xf numFmtId="0" fontId="0" fillId="0" borderId="10" xfId="0" applyBorder="1" applyAlignment="1">
      <alignment horizontal="left" vertical="center"/>
    </xf>
    <xf numFmtId="0" fontId="0" fillId="0" borderId="0" xfId="0" applyBorder="1" applyAlignment="1">
      <alignment horizontal="left" vertical="center"/>
    </xf>
    <xf numFmtId="0" fontId="20" fillId="0" borderId="2" xfId="0" applyFont="1" applyBorder="1" applyAlignment="1">
      <alignment vertical="center"/>
    </xf>
    <xf numFmtId="0" fontId="20" fillId="0" borderId="3" xfId="0" applyFont="1" applyBorder="1" applyAlignment="1">
      <alignment vertical="center"/>
    </xf>
    <xf numFmtId="0" fontId="20" fillId="0" borderId="8" xfId="0" applyFont="1" applyBorder="1" applyAlignment="1">
      <alignment vertical="center"/>
    </xf>
    <xf numFmtId="0" fontId="20" fillId="0" borderId="1" xfId="0" applyFont="1" applyBorder="1" applyAlignment="1">
      <alignment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0" fillId="2" borderId="6" xfId="0" applyFont="1" applyFill="1" applyBorder="1" applyAlignment="1">
      <alignment horizontal="center" vertical="center" shrinkToFit="1"/>
    </xf>
    <xf numFmtId="0" fontId="20" fillId="2" borderId="7" xfId="0" applyFont="1" applyFill="1" applyBorder="1" applyAlignment="1">
      <alignment horizontal="center" vertical="center" shrinkToFit="1"/>
    </xf>
    <xf numFmtId="0" fontId="20" fillId="2" borderId="5" xfId="0" applyFont="1" applyFill="1" applyBorder="1" applyAlignment="1">
      <alignment horizontal="center" vertical="center" shrinkToFit="1"/>
    </xf>
    <xf numFmtId="0" fontId="41" fillId="0" borderId="2" xfId="0" applyFont="1" applyBorder="1" applyAlignment="1">
      <alignment vertical="center"/>
    </xf>
    <xf numFmtId="0" fontId="41" fillId="0" borderId="3" xfId="0" applyFont="1" applyBorder="1" applyAlignment="1">
      <alignment vertical="center"/>
    </xf>
    <xf numFmtId="0" fontId="41" fillId="0" borderId="8" xfId="0" applyFont="1" applyBorder="1" applyAlignment="1">
      <alignment vertical="center"/>
    </xf>
    <xf numFmtId="0" fontId="41" fillId="0" borderId="2" xfId="0" applyFont="1" applyBorder="1" applyAlignment="1">
      <alignment horizontal="center" vertical="center"/>
    </xf>
    <xf numFmtId="0" fontId="41" fillId="0" borderId="3" xfId="0" applyFont="1" applyBorder="1" applyAlignment="1">
      <alignment horizontal="center" vertical="center"/>
    </xf>
    <xf numFmtId="0" fontId="20" fillId="2" borderId="9" xfId="0" applyFont="1" applyFill="1" applyBorder="1" applyAlignment="1">
      <alignment horizontal="center" vertical="center" shrinkToFit="1"/>
    </xf>
    <xf numFmtId="0" fontId="20" fillId="2" borderId="10" xfId="0" applyFont="1" applyFill="1" applyBorder="1" applyAlignment="1">
      <alignment horizontal="center" vertical="center" shrinkToFit="1"/>
    </xf>
    <xf numFmtId="0" fontId="20" fillId="2" borderId="11" xfId="0" applyFont="1" applyFill="1" applyBorder="1" applyAlignment="1">
      <alignment horizontal="center" vertical="center" shrinkToFit="1"/>
    </xf>
    <xf numFmtId="0" fontId="20" fillId="0" borderId="12" xfId="0" applyNumberFormat="1" applyFont="1" applyFill="1" applyBorder="1" applyAlignment="1" applyProtection="1">
      <alignment horizontal="left" vertical="center"/>
    </xf>
    <xf numFmtId="0" fontId="20" fillId="0" borderId="0" xfId="0" applyNumberFormat="1" applyFont="1" applyFill="1" applyBorder="1" applyAlignment="1" applyProtection="1">
      <alignment horizontal="left" vertical="center"/>
    </xf>
    <xf numFmtId="0" fontId="20" fillId="0" borderId="4" xfId="0" applyNumberFormat="1" applyFont="1" applyFill="1" applyBorder="1" applyAlignment="1" applyProtection="1">
      <alignment horizontal="left" vertical="center"/>
    </xf>
    <xf numFmtId="0" fontId="20" fillId="0" borderId="6" xfId="0" applyNumberFormat="1" applyFont="1" applyFill="1" applyBorder="1" applyAlignment="1" applyProtection="1">
      <alignment horizontal="left" vertical="center" shrinkToFit="1"/>
    </xf>
    <xf numFmtId="0" fontId="20" fillId="0" borderId="7" xfId="0" applyNumberFormat="1" applyFont="1" applyFill="1" applyBorder="1" applyAlignment="1" applyProtection="1">
      <alignment horizontal="left" vertical="center" shrinkToFit="1"/>
    </xf>
    <xf numFmtId="0" fontId="20" fillId="0" borderId="5" xfId="0" applyNumberFormat="1" applyFont="1" applyFill="1" applyBorder="1" applyAlignment="1" applyProtection="1">
      <alignment horizontal="left" vertical="center" shrinkToFit="1"/>
    </xf>
    <xf numFmtId="0" fontId="20" fillId="0" borderId="9" xfId="0" applyFont="1" applyFill="1" applyBorder="1" applyAlignment="1" applyProtection="1">
      <alignment horizontal="left" vertical="center" shrinkToFit="1"/>
    </xf>
    <xf numFmtId="0" fontId="20" fillId="0" borderId="10" xfId="0" applyFont="1" applyFill="1" applyBorder="1" applyAlignment="1" applyProtection="1">
      <alignment horizontal="left" vertical="center" shrinkToFit="1"/>
    </xf>
    <xf numFmtId="0" fontId="20" fillId="0" borderId="11" xfId="0" applyFont="1" applyFill="1" applyBorder="1" applyAlignment="1" applyProtection="1">
      <alignment horizontal="left" vertical="center" shrinkToFit="1"/>
    </xf>
    <xf numFmtId="0" fontId="41" fillId="0" borderId="8" xfId="0" applyFont="1" applyBorder="1" applyAlignment="1">
      <alignment horizontal="center" vertical="center"/>
    </xf>
    <xf numFmtId="0" fontId="20" fillId="2" borderId="6"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5"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11" xfId="0" applyFont="1" applyFill="1" applyBorder="1" applyAlignment="1">
      <alignment horizontal="center" vertical="center"/>
    </xf>
    <xf numFmtId="178" fontId="20" fillId="0" borderId="6" xfId="0" applyNumberFormat="1" applyFont="1" applyFill="1" applyBorder="1" applyAlignment="1" applyProtection="1">
      <alignment horizontal="center" vertical="center"/>
    </xf>
    <xf numFmtId="178" fontId="20" fillId="0" borderId="7" xfId="0" applyNumberFormat="1" applyFont="1" applyFill="1" applyBorder="1" applyAlignment="1" applyProtection="1">
      <alignment horizontal="center" vertical="center"/>
    </xf>
    <xf numFmtId="178" fontId="20" fillId="0" borderId="5" xfId="0" applyNumberFormat="1" applyFont="1" applyFill="1" applyBorder="1" applyAlignment="1" applyProtection="1">
      <alignment horizontal="center" vertical="center"/>
    </xf>
    <xf numFmtId="178" fontId="20" fillId="0" borderId="9" xfId="0" applyNumberFormat="1" applyFont="1" applyFill="1" applyBorder="1" applyAlignment="1" applyProtection="1">
      <alignment horizontal="center" vertical="center"/>
    </xf>
    <xf numFmtId="178" fontId="20" fillId="0" borderId="10" xfId="0" applyNumberFormat="1" applyFont="1" applyFill="1" applyBorder="1" applyAlignment="1" applyProtection="1">
      <alignment horizontal="center" vertical="center"/>
    </xf>
    <xf numFmtId="178" fontId="20" fillId="0" borderId="11" xfId="0" applyNumberFormat="1" applyFont="1" applyFill="1" applyBorder="1" applyAlignment="1" applyProtection="1">
      <alignment horizontal="center" vertical="center"/>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22" fillId="0" borderId="2" xfId="0" applyNumberFormat="1" applyFont="1" applyFill="1" applyBorder="1" applyAlignment="1" applyProtection="1">
      <alignment horizontal="center" vertical="center"/>
    </xf>
    <xf numFmtId="0" fontId="25" fillId="0" borderId="3" xfId="0" applyNumberFormat="1" applyFont="1" applyFill="1" applyBorder="1" applyAlignment="1" applyProtection="1">
      <alignment horizontal="center" vertical="center"/>
    </xf>
    <xf numFmtId="0" fontId="25" fillId="0" borderId="8" xfId="0" applyNumberFormat="1" applyFont="1" applyFill="1" applyBorder="1" applyAlignment="1" applyProtection="1">
      <alignment horizontal="center" vertical="center"/>
    </xf>
    <xf numFmtId="188" fontId="20" fillId="0" borderId="2" xfId="0" applyNumberFormat="1" applyFont="1" applyFill="1" applyBorder="1" applyAlignment="1" applyProtection="1">
      <alignment horizontal="center" vertical="center"/>
    </xf>
    <xf numFmtId="0" fontId="0" fillId="0" borderId="3" xfId="0" applyFill="1" applyBorder="1" applyAlignment="1" applyProtection="1">
      <alignment vertical="center"/>
    </xf>
    <xf numFmtId="0" fontId="0" fillId="0" borderId="8" xfId="0" applyFill="1" applyBorder="1" applyAlignment="1" applyProtection="1">
      <alignment vertical="center"/>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8" xfId="0" applyFont="1" applyBorder="1" applyAlignment="1">
      <alignment horizontal="left" vertical="center" wrapText="1"/>
    </xf>
    <xf numFmtId="0" fontId="20" fillId="0" borderId="6" xfId="0" applyNumberFormat="1" applyFont="1" applyFill="1" applyBorder="1" applyAlignment="1" applyProtection="1">
      <alignment horizontal="left" vertical="center"/>
    </xf>
    <xf numFmtId="0" fontId="20" fillId="0" borderId="7" xfId="0" applyNumberFormat="1" applyFont="1" applyFill="1" applyBorder="1" applyAlignment="1" applyProtection="1">
      <alignment horizontal="left" vertical="center"/>
    </xf>
    <xf numFmtId="0" fontId="20" fillId="0" borderId="5" xfId="0" applyNumberFormat="1" applyFont="1" applyFill="1" applyBorder="1" applyAlignment="1" applyProtection="1">
      <alignment horizontal="left" vertical="center"/>
    </xf>
    <xf numFmtId="0" fontId="20" fillId="2" borderId="2" xfId="0" applyFont="1" applyFill="1" applyBorder="1" applyAlignment="1">
      <alignment vertical="center"/>
    </xf>
    <xf numFmtId="0" fontId="20" fillId="2" borderId="3" xfId="0" applyFont="1" applyFill="1" applyBorder="1" applyAlignment="1">
      <alignment vertical="center"/>
    </xf>
    <xf numFmtId="0" fontId="20" fillId="2" borderId="8" xfId="0" applyFont="1" applyFill="1" applyBorder="1" applyAlignment="1">
      <alignment vertical="center"/>
    </xf>
    <xf numFmtId="0" fontId="20" fillId="2" borderId="8" xfId="0" applyFont="1" applyFill="1" applyBorder="1" applyAlignment="1">
      <alignment horizontal="center" vertical="center"/>
    </xf>
    <xf numFmtId="0" fontId="20" fillId="2" borderId="2" xfId="0" applyFont="1" applyFill="1" applyBorder="1" applyAlignment="1">
      <alignment vertical="center" wrapText="1"/>
    </xf>
    <xf numFmtId="0" fontId="10" fillId="0" borderId="17" xfId="5" applyFont="1" applyFill="1" applyBorder="1" applyAlignment="1">
      <alignment horizontal="center" vertical="center" shrinkToFit="1"/>
    </xf>
    <xf numFmtId="0" fontId="10" fillId="0" borderId="16" xfId="5" applyFont="1" applyFill="1" applyBorder="1" applyAlignment="1">
      <alignment horizontal="center" vertical="center" shrinkToFit="1"/>
    </xf>
    <xf numFmtId="0" fontId="10" fillId="2" borderId="14" xfId="2" applyFont="1" applyFill="1" applyBorder="1" applyAlignment="1">
      <alignment vertical="center" wrapText="1"/>
    </xf>
    <xf numFmtId="0" fontId="15" fillId="2" borderId="15" xfId="2" applyFont="1" applyFill="1" applyBorder="1" applyAlignment="1">
      <alignment vertical="center" wrapText="1"/>
    </xf>
    <xf numFmtId="0" fontId="15" fillId="2" borderId="13" xfId="2" applyFont="1" applyFill="1" applyBorder="1" applyAlignment="1">
      <alignment vertical="center" wrapText="1"/>
    </xf>
    <xf numFmtId="0" fontId="18" fillId="2" borderId="24"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19" xfId="5" applyFont="1" applyFill="1" applyBorder="1" applyAlignment="1">
      <alignment horizontal="center" vertical="center"/>
    </xf>
    <xf numFmtId="0" fontId="18" fillId="2" borderId="20" xfId="5" applyFont="1" applyFill="1" applyBorder="1" applyAlignment="1">
      <alignment horizontal="center" vertical="center"/>
    </xf>
    <xf numFmtId="0" fontId="18" fillId="2" borderId="1" xfId="5" applyFont="1" applyFill="1" applyBorder="1" applyAlignment="1">
      <alignment horizontal="center" vertical="center"/>
    </xf>
    <xf numFmtId="0" fontId="18" fillId="2" borderId="23" xfId="5" applyFont="1" applyFill="1" applyBorder="1" applyAlignment="1">
      <alignment horizontal="center" vertical="center"/>
    </xf>
    <xf numFmtId="0" fontId="18" fillId="2" borderId="7" xfId="5" applyFont="1" applyFill="1" applyBorder="1" applyAlignment="1">
      <alignment horizontal="center" vertical="center" shrinkToFit="1"/>
    </xf>
    <xf numFmtId="0" fontId="18" fillId="2" borderId="10" xfId="5" applyFont="1" applyFill="1" applyBorder="1" applyAlignment="1">
      <alignment horizontal="center" vertical="center" shrinkToFit="1"/>
    </xf>
    <xf numFmtId="0" fontId="18" fillId="2" borderId="14" xfId="5" applyFont="1" applyFill="1" applyBorder="1" applyAlignment="1">
      <alignment horizontal="center" vertical="center" shrinkToFit="1"/>
    </xf>
    <xf numFmtId="0" fontId="18" fillId="2" borderId="13" xfId="5" applyFont="1" applyFill="1" applyBorder="1" applyAlignment="1">
      <alignment horizontal="center" vertical="center" shrinkToFit="1"/>
    </xf>
    <xf numFmtId="0" fontId="10" fillId="0" borderId="26" xfId="5" applyFont="1" applyBorder="1" applyAlignment="1">
      <alignment horizontal="center" vertical="center"/>
    </xf>
    <xf numFmtId="0" fontId="10" fillId="0" borderId="15" xfId="5" applyFont="1" applyBorder="1" applyAlignment="1">
      <alignment horizontal="center" vertical="center"/>
    </xf>
    <xf numFmtId="0" fontId="10" fillId="2" borderId="12" xfId="5" applyFont="1" applyFill="1" applyBorder="1" applyAlignment="1">
      <alignment horizontal="center" vertical="center" wrapText="1"/>
    </xf>
    <xf numFmtId="0" fontId="10" fillId="2" borderId="0" xfId="5" applyFont="1" applyFill="1" applyBorder="1" applyAlignment="1">
      <alignment horizontal="center" vertical="center"/>
    </xf>
    <xf numFmtId="0" fontId="10" fillId="2" borderId="4" xfId="5" applyFont="1" applyFill="1" applyBorder="1" applyAlignment="1">
      <alignment horizontal="center" vertical="center"/>
    </xf>
    <xf numFmtId="0" fontId="10" fillId="2" borderId="37" xfId="5" applyFont="1" applyFill="1" applyBorder="1" applyAlignment="1">
      <alignment horizontal="center" vertical="center"/>
    </xf>
    <xf numFmtId="0" fontId="10" fillId="2" borderId="36" xfId="5" applyFont="1" applyFill="1" applyBorder="1" applyAlignment="1">
      <alignment horizontal="center" vertical="center"/>
    </xf>
    <xf numFmtId="0" fontId="10" fillId="2" borderId="38" xfId="5" applyFont="1" applyFill="1" applyBorder="1" applyAlignment="1">
      <alignment horizontal="center" vertical="center"/>
    </xf>
    <xf numFmtId="178" fontId="31" fillId="0" borderId="12" xfId="2" applyNumberFormat="1" applyFont="1" applyFill="1" applyBorder="1" applyAlignment="1" applyProtection="1">
      <alignment horizontal="center" vertical="center" shrinkToFit="1"/>
    </xf>
    <xf numFmtId="0" fontId="31" fillId="0" borderId="0" xfId="2" applyFont="1" applyBorder="1" applyAlignment="1">
      <alignment horizontal="center" vertical="center" shrinkToFit="1"/>
    </xf>
    <xf numFmtId="0" fontId="31" fillId="0" borderId="72" xfId="2" applyFont="1" applyBorder="1" applyAlignment="1">
      <alignment horizontal="center" vertical="center" shrinkToFit="1"/>
    </xf>
    <xf numFmtId="0" fontId="31" fillId="0" borderId="37" xfId="2" applyFont="1" applyBorder="1" applyAlignment="1">
      <alignment horizontal="center" vertical="center" shrinkToFit="1"/>
    </xf>
    <xf numFmtId="0" fontId="31" fillId="0" borderId="36" xfId="2" applyFont="1" applyBorder="1" applyAlignment="1">
      <alignment horizontal="center" vertical="center" shrinkToFit="1"/>
    </xf>
    <xf numFmtId="0" fontId="31" fillId="0" borderId="35" xfId="2" applyFont="1" applyBorder="1" applyAlignment="1">
      <alignment horizontal="center" vertical="center" shrinkToFit="1"/>
    </xf>
    <xf numFmtId="0" fontId="10" fillId="0" borderId="40" xfId="5" applyFont="1" applyBorder="1" applyAlignment="1">
      <alignment horizontal="center" vertical="center"/>
    </xf>
    <xf numFmtId="0" fontId="10" fillId="0" borderId="39" xfId="5" applyFont="1" applyBorder="1" applyAlignment="1">
      <alignment horizontal="center" vertical="center"/>
    </xf>
    <xf numFmtId="0" fontId="18" fillId="2" borderId="34" xfId="5" applyFont="1" applyFill="1" applyBorder="1" applyAlignment="1">
      <alignment horizontal="center" vertical="center" wrapText="1"/>
    </xf>
    <xf numFmtId="0" fontId="18" fillId="2" borderId="26" xfId="5" applyFont="1" applyFill="1" applyBorder="1" applyAlignment="1">
      <alignment horizontal="center" vertical="center" wrapText="1"/>
    </xf>
    <xf numFmtId="0" fontId="18" fillId="2" borderId="22" xfId="5" applyFont="1" applyFill="1" applyBorder="1" applyAlignment="1">
      <alignment horizontal="center" vertical="center" wrapText="1"/>
    </xf>
    <xf numFmtId="0" fontId="44" fillId="2" borderId="33" xfId="5" applyFont="1" applyFill="1" applyBorder="1" applyAlignment="1">
      <alignment horizontal="center" vertical="center" wrapText="1"/>
    </xf>
    <xf numFmtId="0" fontId="44" fillId="2" borderId="25" xfId="5" applyFont="1" applyFill="1" applyBorder="1" applyAlignment="1">
      <alignment horizontal="center" vertical="center" wrapText="1"/>
    </xf>
    <xf numFmtId="0" fontId="44" fillId="2" borderId="21" xfId="5" applyFont="1" applyFill="1" applyBorder="1" applyAlignment="1">
      <alignment horizontal="center" vertical="center" wrapText="1"/>
    </xf>
    <xf numFmtId="0" fontId="18" fillId="2" borderId="32" xfId="5" applyFont="1" applyFill="1" applyBorder="1" applyAlignment="1">
      <alignment horizontal="center" vertical="center"/>
    </xf>
    <xf numFmtId="0" fontId="18" fillId="2" borderId="31" xfId="5" applyFont="1" applyFill="1" applyBorder="1" applyAlignment="1">
      <alignment horizontal="center" vertical="center"/>
    </xf>
    <xf numFmtId="0" fontId="18" fillId="2" borderId="30" xfId="5" applyFont="1" applyFill="1" applyBorder="1" applyAlignment="1">
      <alignment horizontal="center" vertical="center"/>
    </xf>
    <xf numFmtId="0" fontId="18" fillId="2" borderId="0" xfId="5" applyFont="1" applyFill="1" applyBorder="1" applyAlignment="1">
      <alignment horizontal="center" vertical="center" wrapText="1"/>
    </xf>
    <xf numFmtId="0" fontId="18" fillId="2" borderId="10" xfId="5" applyFont="1" applyFill="1" applyBorder="1" applyAlignment="1">
      <alignment horizontal="center" vertical="center" wrapText="1"/>
    </xf>
    <xf numFmtId="0" fontId="18" fillId="2" borderId="29" xfId="5" applyFont="1" applyFill="1" applyBorder="1" applyAlignment="1">
      <alignment horizontal="center" vertical="center"/>
    </xf>
    <xf numFmtId="0" fontId="18" fillId="2" borderId="28" xfId="5" applyFont="1" applyFill="1" applyBorder="1" applyAlignment="1">
      <alignment horizontal="center" vertical="center"/>
    </xf>
    <xf numFmtId="0" fontId="18" fillId="2" borderId="27" xfId="5" applyFont="1" applyFill="1" applyBorder="1" applyAlignment="1">
      <alignment horizontal="center" vertical="center"/>
    </xf>
    <xf numFmtId="0" fontId="10" fillId="2" borderId="14" xfId="5" applyFont="1" applyFill="1" applyBorder="1" applyAlignment="1">
      <alignment horizontal="center" vertical="center"/>
    </xf>
    <xf numFmtId="0" fontId="10" fillId="0" borderId="14" xfId="5" applyFont="1" applyFill="1" applyBorder="1" applyAlignment="1">
      <alignment horizontal="left" vertical="center"/>
    </xf>
    <xf numFmtId="0" fontId="10" fillId="2" borderId="14" xfId="5" applyFont="1" applyFill="1" applyBorder="1" applyAlignment="1">
      <alignment horizontal="center" vertical="center" shrinkToFit="1"/>
    </xf>
    <xf numFmtId="0" fontId="10" fillId="2" borderId="1" xfId="5" applyFont="1" applyFill="1" applyBorder="1" applyAlignment="1">
      <alignment horizontal="center" vertical="center" shrinkToFit="1"/>
    </xf>
    <xf numFmtId="0" fontId="32" fillId="0" borderId="1" xfId="0" applyFont="1" applyBorder="1" applyAlignment="1">
      <alignment horizontal="center" vertical="center"/>
    </xf>
    <xf numFmtId="178" fontId="10" fillId="0" borderId="1" xfId="5" applyNumberFormat="1" applyFont="1" applyFill="1" applyBorder="1" applyAlignment="1">
      <alignment horizontal="right" vertical="center"/>
    </xf>
    <xf numFmtId="0" fontId="32" fillId="0" borderId="1" xfId="0" applyFont="1" applyFill="1" applyBorder="1" applyAlignment="1">
      <alignment horizontal="right" vertical="center"/>
    </xf>
    <xf numFmtId="0" fontId="10" fillId="2" borderId="13" xfId="5" applyFont="1" applyFill="1" applyBorder="1" applyAlignment="1">
      <alignment horizontal="center" vertical="center"/>
    </xf>
    <xf numFmtId="0" fontId="10" fillId="0" borderId="13" xfId="5" applyFont="1" applyFill="1" applyBorder="1" applyAlignment="1">
      <alignment horizontal="left" vertical="center"/>
    </xf>
    <xf numFmtId="0" fontId="10" fillId="2" borderId="13" xfId="5" applyFont="1" applyFill="1" applyBorder="1" applyAlignment="1">
      <alignment horizontal="center" vertical="center" shrinkToFit="1"/>
    </xf>
    <xf numFmtId="178" fontId="10" fillId="0" borderId="1" xfId="5" applyNumberFormat="1" applyFont="1" applyFill="1" applyBorder="1" applyAlignment="1">
      <alignment horizontal="center" vertical="center"/>
    </xf>
    <xf numFmtId="0" fontId="32" fillId="0" borderId="1" xfId="0" applyFont="1" applyFill="1" applyBorder="1" applyAlignment="1">
      <alignment horizontal="center" vertical="center"/>
    </xf>
    <xf numFmtId="0" fontId="0" fillId="0" borderId="66" xfId="0" applyBorder="1" applyAlignment="1">
      <alignment horizontal="center" vertical="center"/>
    </xf>
    <xf numFmtId="0" fontId="0" fillId="0" borderId="68" xfId="0" applyBorder="1" applyAlignment="1">
      <alignment horizontal="center" vertical="center"/>
    </xf>
    <xf numFmtId="0" fontId="0" fillId="0" borderId="67" xfId="0" applyBorder="1" applyAlignment="1">
      <alignment horizontal="center" vertical="center"/>
    </xf>
    <xf numFmtId="0" fontId="0" fillId="0" borderId="2" xfId="0" applyBorder="1" applyAlignment="1">
      <alignment horizontal="center" vertical="center"/>
    </xf>
    <xf numFmtId="0" fontId="0" fillId="0" borderId="69" xfId="0" applyBorder="1" applyAlignment="1">
      <alignment horizontal="center" vertical="center"/>
    </xf>
    <xf numFmtId="0" fontId="0" fillId="0" borderId="70" xfId="0" applyBorder="1" applyAlignment="1">
      <alignment horizontal="center" vertical="center"/>
    </xf>
    <xf numFmtId="0" fontId="0" fillId="0" borderId="71" xfId="0" applyBorder="1" applyAlignment="1">
      <alignment horizontal="center" vertical="center"/>
    </xf>
  </cellXfs>
  <cellStyles count="10">
    <cellStyle name="桁区切り 2" xfId="3"/>
    <cellStyle name="桁区切り 3" xfId="6"/>
    <cellStyle name="桁区切り 3 2" xfId="9"/>
    <cellStyle name="標準" xfId="0" builtinId="0"/>
    <cellStyle name="標準 2" xfId="1"/>
    <cellStyle name="標準 3" xfId="2"/>
    <cellStyle name="標準 3 2" xfId="4"/>
    <cellStyle name="標準 4" xfId="5"/>
    <cellStyle name="標準 4 2" xfId="8"/>
    <cellStyle name="標準_021220点検表修正案" xfId="7"/>
  </cellStyles>
  <dxfs count="438">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
      <font>
        <color theme="0"/>
      </font>
    </dxf>
    <dxf>
      <font>
        <color theme="0"/>
      </font>
    </dxf>
    <dxf>
      <font>
        <color theme="0"/>
      </font>
    </dxf>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colors>
    <mruColors>
      <color rgb="FFFFFF00"/>
      <color rgb="FF0000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3.xml"/><Relationship Id="rId47" Type="http://schemas.openxmlformats.org/officeDocument/2006/relationships/externalLink" Target="externalLinks/externalLink8.xml"/><Relationship Id="rId50"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1.xml"/><Relationship Id="rId45"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5.xml"/><Relationship Id="rId52"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4.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png"/></Relationships>
</file>

<file path=xl/drawings/_rels/drawing7.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2" Type="http://schemas.openxmlformats.org/officeDocument/2006/relationships/image" Target="../media/image18.png"/><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2" Type="http://schemas.openxmlformats.org/officeDocument/2006/relationships/image" Target="../media/image19.png"/><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1.png"/><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2.png"/><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3.png"/><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4.png"/><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5.png"/><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2" Type="http://schemas.openxmlformats.org/officeDocument/2006/relationships/image" Target="../media/image26.png"/><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7.png"/><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2" Type="http://schemas.openxmlformats.org/officeDocument/2006/relationships/image" Target="../media/image28.png"/><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2" Type="http://schemas.openxmlformats.org/officeDocument/2006/relationships/image" Target="../media/image29.png"/><Relationship Id="rId1" Type="http://schemas.openxmlformats.org/officeDocument/2006/relationships/image" Target="../media/image2.png"/></Relationships>
</file>

<file path=xl/drawings/_rels/drawing27.xml.rels><?xml version="1.0" encoding="UTF-8" standalone="yes"?>
<Relationships xmlns="http://schemas.openxmlformats.org/package/2006/relationships"><Relationship Id="rId117" Type="http://schemas.openxmlformats.org/officeDocument/2006/relationships/image" Target="../media/image145.jpeg"/><Relationship Id="rId299" Type="http://schemas.openxmlformats.org/officeDocument/2006/relationships/image" Target="../media/image325.jpeg"/><Relationship Id="rId21" Type="http://schemas.openxmlformats.org/officeDocument/2006/relationships/image" Target="../media/image49.jpeg"/><Relationship Id="rId63" Type="http://schemas.openxmlformats.org/officeDocument/2006/relationships/image" Target="../media/image91.jpeg"/><Relationship Id="rId159" Type="http://schemas.openxmlformats.org/officeDocument/2006/relationships/image" Target="../media/image187.jpeg"/><Relationship Id="rId324" Type="http://schemas.openxmlformats.org/officeDocument/2006/relationships/image" Target="../media/image350.jpeg"/><Relationship Id="rId366" Type="http://schemas.openxmlformats.org/officeDocument/2006/relationships/image" Target="../media/image391.jpeg"/><Relationship Id="rId170" Type="http://schemas.openxmlformats.org/officeDocument/2006/relationships/image" Target="../media/image198.jpeg"/><Relationship Id="rId226" Type="http://schemas.openxmlformats.org/officeDocument/2006/relationships/image" Target="../media/image253.jpeg"/><Relationship Id="rId433" Type="http://schemas.openxmlformats.org/officeDocument/2006/relationships/image" Target="../media/image458.jpeg"/><Relationship Id="rId268" Type="http://schemas.openxmlformats.org/officeDocument/2006/relationships/image" Target="../media/image294.jpeg"/><Relationship Id="rId475" Type="http://schemas.openxmlformats.org/officeDocument/2006/relationships/image" Target="../media/image500.jpeg"/><Relationship Id="rId32" Type="http://schemas.openxmlformats.org/officeDocument/2006/relationships/image" Target="../media/image60.jpeg"/><Relationship Id="rId74" Type="http://schemas.openxmlformats.org/officeDocument/2006/relationships/image" Target="../media/image102.jpeg"/><Relationship Id="rId128" Type="http://schemas.openxmlformats.org/officeDocument/2006/relationships/image" Target="../media/image156.jpeg"/><Relationship Id="rId335" Type="http://schemas.openxmlformats.org/officeDocument/2006/relationships/image" Target="../media/image361.jpeg"/><Relationship Id="rId377" Type="http://schemas.openxmlformats.org/officeDocument/2006/relationships/image" Target="../media/image402.jpeg"/><Relationship Id="rId5" Type="http://schemas.openxmlformats.org/officeDocument/2006/relationships/image" Target="../media/image33.jpeg"/><Relationship Id="rId181" Type="http://schemas.openxmlformats.org/officeDocument/2006/relationships/image" Target="../media/image209.jpeg"/><Relationship Id="rId237" Type="http://schemas.openxmlformats.org/officeDocument/2006/relationships/image" Target="../media/image264.jpeg"/><Relationship Id="rId402" Type="http://schemas.openxmlformats.org/officeDocument/2006/relationships/image" Target="../media/image427.jpeg"/><Relationship Id="rId279" Type="http://schemas.openxmlformats.org/officeDocument/2006/relationships/image" Target="../media/image305.jpeg"/><Relationship Id="rId444" Type="http://schemas.openxmlformats.org/officeDocument/2006/relationships/image" Target="../media/image469.jpeg"/><Relationship Id="rId486" Type="http://schemas.openxmlformats.org/officeDocument/2006/relationships/image" Target="../media/image511.jpeg"/><Relationship Id="rId43" Type="http://schemas.openxmlformats.org/officeDocument/2006/relationships/image" Target="../media/image71.jpeg"/><Relationship Id="rId139" Type="http://schemas.openxmlformats.org/officeDocument/2006/relationships/image" Target="../media/image167.jpeg"/><Relationship Id="rId290" Type="http://schemas.openxmlformats.org/officeDocument/2006/relationships/image" Target="../media/image316.jpeg"/><Relationship Id="rId304" Type="http://schemas.openxmlformats.org/officeDocument/2006/relationships/image" Target="../media/image330.jpeg"/><Relationship Id="rId346" Type="http://schemas.openxmlformats.org/officeDocument/2006/relationships/image" Target="../media/image372.jpeg"/><Relationship Id="rId388" Type="http://schemas.openxmlformats.org/officeDocument/2006/relationships/image" Target="../media/image413.jpeg"/><Relationship Id="rId85" Type="http://schemas.openxmlformats.org/officeDocument/2006/relationships/image" Target="../media/image113.jpeg"/><Relationship Id="rId150" Type="http://schemas.openxmlformats.org/officeDocument/2006/relationships/image" Target="../media/image178.jpeg"/><Relationship Id="rId192" Type="http://schemas.microsoft.com/office/2007/relationships/hdphoto" Target="../media/hdphoto1.wdp"/><Relationship Id="rId206" Type="http://schemas.openxmlformats.org/officeDocument/2006/relationships/image" Target="../media/image233.jpeg"/><Relationship Id="rId413" Type="http://schemas.openxmlformats.org/officeDocument/2006/relationships/image" Target="../media/image438.jpeg"/><Relationship Id="rId248" Type="http://schemas.openxmlformats.org/officeDocument/2006/relationships/image" Target="../media/image275.jpeg"/><Relationship Id="rId455" Type="http://schemas.openxmlformats.org/officeDocument/2006/relationships/image" Target="../media/image480.jpeg"/><Relationship Id="rId12" Type="http://schemas.openxmlformats.org/officeDocument/2006/relationships/image" Target="../media/image40.jpeg"/><Relationship Id="rId108" Type="http://schemas.openxmlformats.org/officeDocument/2006/relationships/image" Target="../media/image136.jpeg"/><Relationship Id="rId315" Type="http://schemas.openxmlformats.org/officeDocument/2006/relationships/image" Target="../media/image341.jpeg"/><Relationship Id="rId357" Type="http://schemas.openxmlformats.org/officeDocument/2006/relationships/image" Target="../media/image383.jpeg"/><Relationship Id="rId54" Type="http://schemas.openxmlformats.org/officeDocument/2006/relationships/image" Target="../media/image82.jpeg"/><Relationship Id="rId96" Type="http://schemas.openxmlformats.org/officeDocument/2006/relationships/image" Target="../media/image124.jpeg"/><Relationship Id="rId161" Type="http://schemas.openxmlformats.org/officeDocument/2006/relationships/image" Target="../media/image189.jpeg"/><Relationship Id="rId217" Type="http://schemas.openxmlformats.org/officeDocument/2006/relationships/image" Target="../media/image244.jpeg"/><Relationship Id="rId399" Type="http://schemas.openxmlformats.org/officeDocument/2006/relationships/image" Target="../media/image424.jpeg"/><Relationship Id="rId259" Type="http://schemas.openxmlformats.org/officeDocument/2006/relationships/image" Target="../media/image286.png"/><Relationship Id="rId424" Type="http://schemas.openxmlformats.org/officeDocument/2006/relationships/image" Target="../media/image449.jpeg"/><Relationship Id="rId466" Type="http://schemas.openxmlformats.org/officeDocument/2006/relationships/image" Target="../media/image491.jpeg"/><Relationship Id="rId23" Type="http://schemas.openxmlformats.org/officeDocument/2006/relationships/image" Target="../media/image51.jpeg"/><Relationship Id="rId119" Type="http://schemas.openxmlformats.org/officeDocument/2006/relationships/image" Target="../media/image147.jpeg"/><Relationship Id="rId270" Type="http://schemas.openxmlformats.org/officeDocument/2006/relationships/image" Target="../media/image296.jpeg"/><Relationship Id="rId326" Type="http://schemas.openxmlformats.org/officeDocument/2006/relationships/image" Target="../media/image352.jpeg"/><Relationship Id="rId65" Type="http://schemas.openxmlformats.org/officeDocument/2006/relationships/image" Target="../media/image93.jpeg"/><Relationship Id="rId130" Type="http://schemas.openxmlformats.org/officeDocument/2006/relationships/image" Target="../media/image158.jpeg"/><Relationship Id="rId368" Type="http://schemas.openxmlformats.org/officeDocument/2006/relationships/image" Target="../media/image393.jpeg"/><Relationship Id="rId172" Type="http://schemas.openxmlformats.org/officeDocument/2006/relationships/image" Target="../media/image200.jpeg"/><Relationship Id="rId228" Type="http://schemas.openxmlformats.org/officeDocument/2006/relationships/image" Target="../media/image255.jpeg"/><Relationship Id="rId435" Type="http://schemas.openxmlformats.org/officeDocument/2006/relationships/image" Target="../media/image460.jpeg"/><Relationship Id="rId477" Type="http://schemas.openxmlformats.org/officeDocument/2006/relationships/image" Target="../media/image502.jpeg"/><Relationship Id="rId281" Type="http://schemas.openxmlformats.org/officeDocument/2006/relationships/image" Target="../media/image307.jpeg"/><Relationship Id="rId337" Type="http://schemas.openxmlformats.org/officeDocument/2006/relationships/image" Target="../media/image363.jpeg"/><Relationship Id="rId34" Type="http://schemas.openxmlformats.org/officeDocument/2006/relationships/image" Target="../media/image62.jpeg"/><Relationship Id="rId76" Type="http://schemas.openxmlformats.org/officeDocument/2006/relationships/image" Target="../media/image104.jpeg"/><Relationship Id="rId141" Type="http://schemas.openxmlformats.org/officeDocument/2006/relationships/image" Target="../media/image169.jpeg"/><Relationship Id="rId379" Type="http://schemas.openxmlformats.org/officeDocument/2006/relationships/image" Target="../media/image404.jpeg"/><Relationship Id="rId7" Type="http://schemas.openxmlformats.org/officeDocument/2006/relationships/image" Target="../media/image35.jpeg"/><Relationship Id="rId183" Type="http://schemas.openxmlformats.org/officeDocument/2006/relationships/image" Target="../media/image211.jpeg"/><Relationship Id="rId239" Type="http://schemas.openxmlformats.org/officeDocument/2006/relationships/image" Target="../media/image266.jpeg"/><Relationship Id="rId390" Type="http://schemas.openxmlformats.org/officeDocument/2006/relationships/image" Target="../media/image415.jpeg"/><Relationship Id="rId404" Type="http://schemas.openxmlformats.org/officeDocument/2006/relationships/image" Target="../media/image429.jpeg"/><Relationship Id="rId446" Type="http://schemas.openxmlformats.org/officeDocument/2006/relationships/image" Target="../media/image471.jpeg"/><Relationship Id="rId250" Type="http://schemas.openxmlformats.org/officeDocument/2006/relationships/image" Target="../media/image277.jpeg"/><Relationship Id="rId271" Type="http://schemas.openxmlformats.org/officeDocument/2006/relationships/image" Target="../media/image297.jpeg"/><Relationship Id="rId292" Type="http://schemas.openxmlformats.org/officeDocument/2006/relationships/image" Target="../media/image318.jpeg"/><Relationship Id="rId306" Type="http://schemas.openxmlformats.org/officeDocument/2006/relationships/image" Target="../media/image332.jpeg"/><Relationship Id="rId488" Type="http://schemas.openxmlformats.org/officeDocument/2006/relationships/image" Target="../media/image513.jpeg"/><Relationship Id="rId24" Type="http://schemas.openxmlformats.org/officeDocument/2006/relationships/image" Target="../media/image52.jpeg"/><Relationship Id="rId45" Type="http://schemas.openxmlformats.org/officeDocument/2006/relationships/image" Target="../media/image73.jpeg"/><Relationship Id="rId66" Type="http://schemas.openxmlformats.org/officeDocument/2006/relationships/image" Target="../media/image94.jpeg"/><Relationship Id="rId87" Type="http://schemas.openxmlformats.org/officeDocument/2006/relationships/image" Target="../media/image115.jpeg"/><Relationship Id="rId110" Type="http://schemas.openxmlformats.org/officeDocument/2006/relationships/image" Target="../media/image138.jpeg"/><Relationship Id="rId131" Type="http://schemas.openxmlformats.org/officeDocument/2006/relationships/image" Target="../media/image159.jpeg"/><Relationship Id="rId327" Type="http://schemas.openxmlformats.org/officeDocument/2006/relationships/image" Target="../media/image353.jpeg"/><Relationship Id="rId348" Type="http://schemas.openxmlformats.org/officeDocument/2006/relationships/image" Target="../media/image374.jpeg"/><Relationship Id="rId369" Type="http://schemas.openxmlformats.org/officeDocument/2006/relationships/image" Target="../media/image394.jpeg"/><Relationship Id="rId152" Type="http://schemas.openxmlformats.org/officeDocument/2006/relationships/image" Target="../media/image180.jpeg"/><Relationship Id="rId173" Type="http://schemas.openxmlformats.org/officeDocument/2006/relationships/image" Target="../media/image201.jpeg"/><Relationship Id="rId194" Type="http://schemas.openxmlformats.org/officeDocument/2006/relationships/image" Target="../media/image221.jpeg"/><Relationship Id="rId208" Type="http://schemas.openxmlformats.org/officeDocument/2006/relationships/image" Target="../media/image235.jpeg"/><Relationship Id="rId229" Type="http://schemas.openxmlformats.org/officeDocument/2006/relationships/image" Target="../media/image256.jpeg"/><Relationship Id="rId380" Type="http://schemas.openxmlformats.org/officeDocument/2006/relationships/image" Target="../media/image405.jpeg"/><Relationship Id="rId415" Type="http://schemas.openxmlformats.org/officeDocument/2006/relationships/image" Target="../media/image440.jpeg"/><Relationship Id="rId436" Type="http://schemas.openxmlformats.org/officeDocument/2006/relationships/image" Target="../media/image461.jpeg"/><Relationship Id="rId457" Type="http://schemas.openxmlformats.org/officeDocument/2006/relationships/image" Target="../media/image482.jpeg"/><Relationship Id="rId240" Type="http://schemas.openxmlformats.org/officeDocument/2006/relationships/image" Target="../media/image267.jpeg"/><Relationship Id="rId261" Type="http://schemas.openxmlformats.org/officeDocument/2006/relationships/image" Target="../media/image287.jpeg"/><Relationship Id="rId478" Type="http://schemas.openxmlformats.org/officeDocument/2006/relationships/image" Target="../media/image503.jpeg"/><Relationship Id="rId14" Type="http://schemas.openxmlformats.org/officeDocument/2006/relationships/image" Target="../media/image42.jpeg"/><Relationship Id="rId35" Type="http://schemas.openxmlformats.org/officeDocument/2006/relationships/image" Target="../media/image63.jpeg"/><Relationship Id="rId56" Type="http://schemas.openxmlformats.org/officeDocument/2006/relationships/image" Target="../media/image84.jpeg"/><Relationship Id="rId77" Type="http://schemas.openxmlformats.org/officeDocument/2006/relationships/image" Target="../media/image105.jpeg"/><Relationship Id="rId100" Type="http://schemas.openxmlformats.org/officeDocument/2006/relationships/image" Target="../media/image128.jpeg"/><Relationship Id="rId282" Type="http://schemas.openxmlformats.org/officeDocument/2006/relationships/image" Target="../media/image308.jpeg"/><Relationship Id="rId317" Type="http://schemas.openxmlformats.org/officeDocument/2006/relationships/image" Target="../media/image343.jpeg"/><Relationship Id="rId338" Type="http://schemas.openxmlformats.org/officeDocument/2006/relationships/image" Target="../media/image364.jpeg"/><Relationship Id="rId359" Type="http://schemas.openxmlformats.org/officeDocument/2006/relationships/image" Target="../media/image385.jpeg"/><Relationship Id="rId8" Type="http://schemas.openxmlformats.org/officeDocument/2006/relationships/image" Target="../media/image36.jpeg"/><Relationship Id="rId98" Type="http://schemas.openxmlformats.org/officeDocument/2006/relationships/image" Target="../media/image126.jpeg"/><Relationship Id="rId121" Type="http://schemas.openxmlformats.org/officeDocument/2006/relationships/image" Target="../media/image149.jpeg"/><Relationship Id="rId142" Type="http://schemas.openxmlformats.org/officeDocument/2006/relationships/image" Target="../media/image170.jpeg"/><Relationship Id="rId163" Type="http://schemas.openxmlformats.org/officeDocument/2006/relationships/image" Target="../media/image191.jpeg"/><Relationship Id="rId184" Type="http://schemas.openxmlformats.org/officeDocument/2006/relationships/image" Target="../media/image212.jpeg"/><Relationship Id="rId219" Type="http://schemas.openxmlformats.org/officeDocument/2006/relationships/image" Target="../media/image246.jpeg"/><Relationship Id="rId370" Type="http://schemas.openxmlformats.org/officeDocument/2006/relationships/image" Target="../media/image395.jpeg"/><Relationship Id="rId391" Type="http://schemas.openxmlformats.org/officeDocument/2006/relationships/image" Target="../media/image416.jpeg"/><Relationship Id="rId405" Type="http://schemas.openxmlformats.org/officeDocument/2006/relationships/image" Target="../media/image430.jpeg"/><Relationship Id="rId426" Type="http://schemas.openxmlformats.org/officeDocument/2006/relationships/image" Target="../media/image451.jpeg"/><Relationship Id="rId447" Type="http://schemas.openxmlformats.org/officeDocument/2006/relationships/image" Target="../media/image472.jpeg"/><Relationship Id="rId230" Type="http://schemas.openxmlformats.org/officeDocument/2006/relationships/image" Target="../media/image257.jpeg"/><Relationship Id="rId251" Type="http://schemas.openxmlformats.org/officeDocument/2006/relationships/image" Target="../media/image278.jpeg"/><Relationship Id="rId468" Type="http://schemas.openxmlformats.org/officeDocument/2006/relationships/image" Target="../media/image493.jpeg"/><Relationship Id="rId489" Type="http://schemas.openxmlformats.org/officeDocument/2006/relationships/image" Target="../media/image514.jpeg"/><Relationship Id="rId25" Type="http://schemas.openxmlformats.org/officeDocument/2006/relationships/image" Target="../media/image53.jpeg"/><Relationship Id="rId46" Type="http://schemas.openxmlformats.org/officeDocument/2006/relationships/image" Target="../media/image74.jpeg"/><Relationship Id="rId67" Type="http://schemas.openxmlformats.org/officeDocument/2006/relationships/image" Target="../media/image95.jpeg"/><Relationship Id="rId272" Type="http://schemas.openxmlformats.org/officeDocument/2006/relationships/image" Target="../media/image298.jpeg"/><Relationship Id="rId293" Type="http://schemas.openxmlformats.org/officeDocument/2006/relationships/image" Target="../media/image319.jpeg"/><Relationship Id="rId307" Type="http://schemas.openxmlformats.org/officeDocument/2006/relationships/image" Target="../media/image333.jpeg"/><Relationship Id="rId328" Type="http://schemas.openxmlformats.org/officeDocument/2006/relationships/image" Target="../media/image354.jpeg"/><Relationship Id="rId349" Type="http://schemas.openxmlformats.org/officeDocument/2006/relationships/image" Target="../media/image375.jpeg"/><Relationship Id="rId88" Type="http://schemas.openxmlformats.org/officeDocument/2006/relationships/image" Target="../media/image116.jpeg"/><Relationship Id="rId111" Type="http://schemas.openxmlformats.org/officeDocument/2006/relationships/image" Target="../media/image139.jpeg"/><Relationship Id="rId132" Type="http://schemas.openxmlformats.org/officeDocument/2006/relationships/image" Target="../media/image160.jpeg"/><Relationship Id="rId153" Type="http://schemas.openxmlformats.org/officeDocument/2006/relationships/image" Target="../media/image181.jpeg"/><Relationship Id="rId174" Type="http://schemas.openxmlformats.org/officeDocument/2006/relationships/image" Target="../media/image202.jpeg"/><Relationship Id="rId195" Type="http://schemas.openxmlformats.org/officeDocument/2006/relationships/image" Target="../media/image222.jpeg"/><Relationship Id="rId209" Type="http://schemas.openxmlformats.org/officeDocument/2006/relationships/image" Target="../media/image236.jpeg"/><Relationship Id="rId360" Type="http://schemas.openxmlformats.org/officeDocument/2006/relationships/image" Target="../media/image386.jpeg"/><Relationship Id="rId381" Type="http://schemas.openxmlformats.org/officeDocument/2006/relationships/image" Target="../media/image406.jpeg"/><Relationship Id="rId416" Type="http://schemas.openxmlformats.org/officeDocument/2006/relationships/image" Target="../media/image441.jpeg"/><Relationship Id="rId220" Type="http://schemas.openxmlformats.org/officeDocument/2006/relationships/image" Target="../media/image247.jpeg"/><Relationship Id="rId241" Type="http://schemas.openxmlformats.org/officeDocument/2006/relationships/image" Target="../media/image268.jpeg"/><Relationship Id="rId437" Type="http://schemas.openxmlformats.org/officeDocument/2006/relationships/image" Target="../media/image462.jpeg"/><Relationship Id="rId458" Type="http://schemas.openxmlformats.org/officeDocument/2006/relationships/image" Target="../media/image483.jpeg"/><Relationship Id="rId479" Type="http://schemas.openxmlformats.org/officeDocument/2006/relationships/image" Target="../media/image504.jpeg"/><Relationship Id="rId15" Type="http://schemas.openxmlformats.org/officeDocument/2006/relationships/image" Target="../media/image43.jpeg"/><Relationship Id="rId36" Type="http://schemas.openxmlformats.org/officeDocument/2006/relationships/image" Target="../media/image64.jpeg"/><Relationship Id="rId57" Type="http://schemas.openxmlformats.org/officeDocument/2006/relationships/image" Target="../media/image85.jpeg"/><Relationship Id="rId262" Type="http://schemas.openxmlformats.org/officeDocument/2006/relationships/image" Target="../media/image288.jpeg"/><Relationship Id="rId283" Type="http://schemas.openxmlformats.org/officeDocument/2006/relationships/image" Target="../media/image309.jpeg"/><Relationship Id="rId318" Type="http://schemas.openxmlformats.org/officeDocument/2006/relationships/image" Target="../media/image344.jpeg"/><Relationship Id="rId339" Type="http://schemas.openxmlformats.org/officeDocument/2006/relationships/image" Target="../media/image365.jpeg"/><Relationship Id="rId490" Type="http://schemas.openxmlformats.org/officeDocument/2006/relationships/image" Target="../media/image515.jpeg"/><Relationship Id="rId78" Type="http://schemas.openxmlformats.org/officeDocument/2006/relationships/image" Target="../media/image106.jpeg"/><Relationship Id="rId99" Type="http://schemas.openxmlformats.org/officeDocument/2006/relationships/image" Target="../media/image127.jpeg"/><Relationship Id="rId101" Type="http://schemas.openxmlformats.org/officeDocument/2006/relationships/image" Target="../media/image129.jpeg"/><Relationship Id="rId122" Type="http://schemas.openxmlformats.org/officeDocument/2006/relationships/image" Target="../media/image150.jpeg"/><Relationship Id="rId143" Type="http://schemas.openxmlformats.org/officeDocument/2006/relationships/image" Target="../media/image171.jpeg"/><Relationship Id="rId164" Type="http://schemas.openxmlformats.org/officeDocument/2006/relationships/image" Target="../media/image192.jpeg"/><Relationship Id="rId185" Type="http://schemas.openxmlformats.org/officeDocument/2006/relationships/image" Target="../media/image213.jpeg"/><Relationship Id="rId350" Type="http://schemas.openxmlformats.org/officeDocument/2006/relationships/image" Target="../media/image376.jpeg"/><Relationship Id="rId371" Type="http://schemas.openxmlformats.org/officeDocument/2006/relationships/image" Target="../media/image396.jpeg"/><Relationship Id="rId406" Type="http://schemas.openxmlformats.org/officeDocument/2006/relationships/image" Target="../media/image431.jpeg"/><Relationship Id="rId9" Type="http://schemas.openxmlformats.org/officeDocument/2006/relationships/image" Target="../media/image37.jpeg"/><Relationship Id="rId210" Type="http://schemas.openxmlformats.org/officeDocument/2006/relationships/image" Target="../media/image237.jpeg"/><Relationship Id="rId392" Type="http://schemas.openxmlformats.org/officeDocument/2006/relationships/image" Target="../media/image417.jpeg"/><Relationship Id="rId427" Type="http://schemas.openxmlformats.org/officeDocument/2006/relationships/image" Target="../media/image452.jpeg"/><Relationship Id="rId448" Type="http://schemas.openxmlformats.org/officeDocument/2006/relationships/image" Target="../media/image473.jpeg"/><Relationship Id="rId469" Type="http://schemas.openxmlformats.org/officeDocument/2006/relationships/image" Target="../media/image494.jpeg"/><Relationship Id="rId26" Type="http://schemas.openxmlformats.org/officeDocument/2006/relationships/image" Target="../media/image54.jpeg"/><Relationship Id="rId231" Type="http://schemas.openxmlformats.org/officeDocument/2006/relationships/image" Target="../media/image258.jpeg"/><Relationship Id="rId252" Type="http://schemas.openxmlformats.org/officeDocument/2006/relationships/image" Target="../media/image279.jpeg"/><Relationship Id="rId273" Type="http://schemas.openxmlformats.org/officeDocument/2006/relationships/image" Target="../media/image299.jpeg"/><Relationship Id="rId294" Type="http://schemas.openxmlformats.org/officeDocument/2006/relationships/image" Target="../media/image320.jpeg"/><Relationship Id="rId308" Type="http://schemas.openxmlformats.org/officeDocument/2006/relationships/image" Target="../media/image334.jpeg"/><Relationship Id="rId329" Type="http://schemas.openxmlformats.org/officeDocument/2006/relationships/image" Target="../media/image355.jpeg"/><Relationship Id="rId480" Type="http://schemas.openxmlformats.org/officeDocument/2006/relationships/image" Target="../media/image505.jpeg"/><Relationship Id="rId47" Type="http://schemas.openxmlformats.org/officeDocument/2006/relationships/image" Target="../media/image75.jpeg"/><Relationship Id="rId68" Type="http://schemas.openxmlformats.org/officeDocument/2006/relationships/image" Target="../media/image96.jpeg"/><Relationship Id="rId89" Type="http://schemas.openxmlformats.org/officeDocument/2006/relationships/image" Target="../media/image117.jpeg"/><Relationship Id="rId112" Type="http://schemas.openxmlformats.org/officeDocument/2006/relationships/image" Target="../media/image140.jpeg"/><Relationship Id="rId133" Type="http://schemas.openxmlformats.org/officeDocument/2006/relationships/image" Target="../media/image161.jpeg"/><Relationship Id="rId154" Type="http://schemas.openxmlformats.org/officeDocument/2006/relationships/image" Target="../media/image182.jpeg"/><Relationship Id="rId175" Type="http://schemas.openxmlformats.org/officeDocument/2006/relationships/image" Target="../media/image203.jpeg"/><Relationship Id="rId340" Type="http://schemas.openxmlformats.org/officeDocument/2006/relationships/image" Target="../media/image366.jpeg"/><Relationship Id="rId361" Type="http://schemas.openxmlformats.org/officeDocument/2006/relationships/image" Target="../media/image387.jpeg"/><Relationship Id="rId196" Type="http://schemas.openxmlformats.org/officeDocument/2006/relationships/image" Target="../media/image223.jpeg"/><Relationship Id="rId200" Type="http://schemas.openxmlformats.org/officeDocument/2006/relationships/image" Target="../media/image227.jpeg"/><Relationship Id="rId382" Type="http://schemas.openxmlformats.org/officeDocument/2006/relationships/image" Target="../media/image407.jpeg"/><Relationship Id="rId417" Type="http://schemas.openxmlformats.org/officeDocument/2006/relationships/image" Target="../media/image442.jpeg"/><Relationship Id="rId438" Type="http://schemas.openxmlformats.org/officeDocument/2006/relationships/image" Target="../media/image463.jpeg"/><Relationship Id="rId459" Type="http://schemas.openxmlformats.org/officeDocument/2006/relationships/image" Target="../media/image484.jpeg"/><Relationship Id="rId16" Type="http://schemas.openxmlformats.org/officeDocument/2006/relationships/image" Target="../media/image44.jpeg"/><Relationship Id="rId221" Type="http://schemas.openxmlformats.org/officeDocument/2006/relationships/image" Target="../media/image248.jpeg"/><Relationship Id="rId242" Type="http://schemas.openxmlformats.org/officeDocument/2006/relationships/image" Target="../media/image269.jpeg"/><Relationship Id="rId263" Type="http://schemas.openxmlformats.org/officeDocument/2006/relationships/image" Target="../media/image289.jpeg"/><Relationship Id="rId284" Type="http://schemas.openxmlformats.org/officeDocument/2006/relationships/image" Target="../media/image310.jpeg"/><Relationship Id="rId319" Type="http://schemas.openxmlformats.org/officeDocument/2006/relationships/image" Target="../media/image345.jpeg"/><Relationship Id="rId470" Type="http://schemas.openxmlformats.org/officeDocument/2006/relationships/image" Target="../media/image495.jpeg"/><Relationship Id="rId491" Type="http://schemas.openxmlformats.org/officeDocument/2006/relationships/image" Target="../media/image516.jpeg"/><Relationship Id="rId37" Type="http://schemas.openxmlformats.org/officeDocument/2006/relationships/image" Target="../media/image65.jpeg"/><Relationship Id="rId58" Type="http://schemas.openxmlformats.org/officeDocument/2006/relationships/image" Target="../media/image86.jpeg"/><Relationship Id="rId79" Type="http://schemas.openxmlformats.org/officeDocument/2006/relationships/image" Target="../media/image107.jpeg"/><Relationship Id="rId102" Type="http://schemas.openxmlformats.org/officeDocument/2006/relationships/image" Target="../media/image130.jpeg"/><Relationship Id="rId123" Type="http://schemas.openxmlformats.org/officeDocument/2006/relationships/image" Target="../media/image151.jpeg"/><Relationship Id="rId144" Type="http://schemas.openxmlformats.org/officeDocument/2006/relationships/image" Target="../media/image172.jpeg"/><Relationship Id="rId330" Type="http://schemas.openxmlformats.org/officeDocument/2006/relationships/image" Target="../media/image356.jpeg"/><Relationship Id="rId90" Type="http://schemas.openxmlformats.org/officeDocument/2006/relationships/image" Target="../media/image118.jpeg"/><Relationship Id="rId165" Type="http://schemas.openxmlformats.org/officeDocument/2006/relationships/image" Target="../media/image193.jpeg"/><Relationship Id="rId186" Type="http://schemas.openxmlformats.org/officeDocument/2006/relationships/image" Target="../media/image214.jpeg"/><Relationship Id="rId351" Type="http://schemas.openxmlformats.org/officeDocument/2006/relationships/image" Target="../media/image377.jpeg"/><Relationship Id="rId372" Type="http://schemas.openxmlformats.org/officeDocument/2006/relationships/image" Target="../media/image397.jpeg"/><Relationship Id="rId393" Type="http://schemas.openxmlformats.org/officeDocument/2006/relationships/image" Target="../media/image418.jpeg"/><Relationship Id="rId407" Type="http://schemas.openxmlformats.org/officeDocument/2006/relationships/image" Target="../media/image432.jpeg"/><Relationship Id="rId428" Type="http://schemas.openxmlformats.org/officeDocument/2006/relationships/image" Target="../media/image453.jpeg"/><Relationship Id="rId449" Type="http://schemas.openxmlformats.org/officeDocument/2006/relationships/image" Target="../media/image474.jpeg"/><Relationship Id="rId211" Type="http://schemas.openxmlformats.org/officeDocument/2006/relationships/image" Target="../media/image238.jpeg"/><Relationship Id="rId232" Type="http://schemas.openxmlformats.org/officeDocument/2006/relationships/image" Target="../media/image259.jpeg"/><Relationship Id="rId253" Type="http://schemas.openxmlformats.org/officeDocument/2006/relationships/image" Target="../media/image280.jpeg"/><Relationship Id="rId274" Type="http://schemas.openxmlformats.org/officeDocument/2006/relationships/image" Target="../media/image300.jpeg"/><Relationship Id="rId295" Type="http://schemas.openxmlformats.org/officeDocument/2006/relationships/image" Target="../media/image321.jpeg"/><Relationship Id="rId309" Type="http://schemas.openxmlformats.org/officeDocument/2006/relationships/image" Target="../media/image335.jpeg"/><Relationship Id="rId460" Type="http://schemas.openxmlformats.org/officeDocument/2006/relationships/image" Target="../media/image485.jpeg"/><Relationship Id="rId481" Type="http://schemas.openxmlformats.org/officeDocument/2006/relationships/image" Target="../media/image506.jpeg"/><Relationship Id="rId27" Type="http://schemas.openxmlformats.org/officeDocument/2006/relationships/image" Target="../media/image55.jpeg"/><Relationship Id="rId48" Type="http://schemas.openxmlformats.org/officeDocument/2006/relationships/image" Target="../media/image76.jpeg"/><Relationship Id="rId69" Type="http://schemas.openxmlformats.org/officeDocument/2006/relationships/image" Target="../media/image97.jpeg"/><Relationship Id="rId113" Type="http://schemas.openxmlformats.org/officeDocument/2006/relationships/image" Target="../media/image141.jpeg"/><Relationship Id="rId134" Type="http://schemas.openxmlformats.org/officeDocument/2006/relationships/image" Target="../media/image162.jpeg"/><Relationship Id="rId320" Type="http://schemas.openxmlformats.org/officeDocument/2006/relationships/image" Target="../media/image346.jpeg"/><Relationship Id="rId80" Type="http://schemas.openxmlformats.org/officeDocument/2006/relationships/image" Target="../media/image108.jpeg"/><Relationship Id="rId155" Type="http://schemas.openxmlformats.org/officeDocument/2006/relationships/image" Target="../media/image183.jpeg"/><Relationship Id="rId176" Type="http://schemas.openxmlformats.org/officeDocument/2006/relationships/image" Target="../media/image204.jpeg"/><Relationship Id="rId197" Type="http://schemas.openxmlformats.org/officeDocument/2006/relationships/image" Target="../media/image224.jpeg"/><Relationship Id="rId341" Type="http://schemas.openxmlformats.org/officeDocument/2006/relationships/image" Target="../media/image367.jpeg"/><Relationship Id="rId362" Type="http://schemas.openxmlformats.org/officeDocument/2006/relationships/image" Target="../media/image388.png"/><Relationship Id="rId383" Type="http://schemas.openxmlformats.org/officeDocument/2006/relationships/image" Target="../media/image408.jpeg"/><Relationship Id="rId418" Type="http://schemas.openxmlformats.org/officeDocument/2006/relationships/image" Target="../media/image443.jpeg"/><Relationship Id="rId439" Type="http://schemas.openxmlformats.org/officeDocument/2006/relationships/image" Target="../media/image464.jpeg"/><Relationship Id="rId201" Type="http://schemas.openxmlformats.org/officeDocument/2006/relationships/image" Target="../media/image228.jpeg"/><Relationship Id="rId222" Type="http://schemas.openxmlformats.org/officeDocument/2006/relationships/image" Target="../media/image249.jpeg"/><Relationship Id="rId243" Type="http://schemas.openxmlformats.org/officeDocument/2006/relationships/image" Target="../media/image270.jpeg"/><Relationship Id="rId264" Type="http://schemas.openxmlformats.org/officeDocument/2006/relationships/image" Target="../media/image290.jpeg"/><Relationship Id="rId285" Type="http://schemas.openxmlformats.org/officeDocument/2006/relationships/image" Target="../media/image311.jpeg"/><Relationship Id="rId450" Type="http://schemas.openxmlformats.org/officeDocument/2006/relationships/image" Target="../media/image475.jpeg"/><Relationship Id="rId471" Type="http://schemas.openxmlformats.org/officeDocument/2006/relationships/image" Target="../media/image496.jpeg"/><Relationship Id="rId17" Type="http://schemas.openxmlformats.org/officeDocument/2006/relationships/image" Target="../media/image45.jpeg"/><Relationship Id="rId38" Type="http://schemas.openxmlformats.org/officeDocument/2006/relationships/image" Target="../media/image66.jpeg"/><Relationship Id="rId59" Type="http://schemas.openxmlformats.org/officeDocument/2006/relationships/image" Target="../media/image87.jpeg"/><Relationship Id="rId103" Type="http://schemas.openxmlformats.org/officeDocument/2006/relationships/image" Target="../media/image131.jpeg"/><Relationship Id="rId124" Type="http://schemas.openxmlformats.org/officeDocument/2006/relationships/image" Target="../media/image152.jpeg"/><Relationship Id="rId310" Type="http://schemas.openxmlformats.org/officeDocument/2006/relationships/image" Target="../media/image336.jpeg"/><Relationship Id="rId492" Type="http://schemas.openxmlformats.org/officeDocument/2006/relationships/image" Target="../media/image517.jpeg"/><Relationship Id="rId70" Type="http://schemas.openxmlformats.org/officeDocument/2006/relationships/image" Target="../media/image98.jpeg"/><Relationship Id="rId91" Type="http://schemas.openxmlformats.org/officeDocument/2006/relationships/image" Target="../media/image119.jpeg"/><Relationship Id="rId145" Type="http://schemas.openxmlformats.org/officeDocument/2006/relationships/image" Target="../media/image173.jpeg"/><Relationship Id="rId166" Type="http://schemas.openxmlformats.org/officeDocument/2006/relationships/image" Target="../media/image194.jpeg"/><Relationship Id="rId187" Type="http://schemas.openxmlformats.org/officeDocument/2006/relationships/image" Target="../media/image215.jpeg"/><Relationship Id="rId331" Type="http://schemas.openxmlformats.org/officeDocument/2006/relationships/image" Target="../media/image357.jpeg"/><Relationship Id="rId352" Type="http://schemas.openxmlformats.org/officeDocument/2006/relationships/image" Target="../media/image378.jpeg"/><Relationship Id="rId373" Type="http://schemas.openxmlformats.org/officeDocument/2006/relationships/image" Target="../media/image398.jpeg"/><Relationship Id="rId394" Type="http://schemas.openxmlformats.org/officeDocument/2006/relationships/image" Target="../media/image419.jpeg"/><Relationship Id="rId408" Type="http://schemas.openxmlformats.org/officeDocument/2006/relationships/image" Target="../media/image433.jpeg"/><Relationship Id="rId429" Type="http://schemas.openxmlformats.org/officeDocument/2006/relationships/image" Target="../media/image454.jpeg"/><Relationship Id="rId1" Type="http://schemas.openxmlformats.org/officeDocument/2006/relationships/image" Target="../media/image30.jpeg"/><Relationship Id="rId212" Type="http://schemas.openxmlformats.org/officeDocument/2006/relationships/image" Target="../media/image239.jpeg"/><Relationship Id="rId233" Type="http://schemas.openxmlformats.org/officeDocument/2006/relationships/image" Target="../media/image260.jpeg"/><Relationship Id="rId254" Type="http://schemas.openxmlformats.org/officeDocument/2006/relationships/image" Target="../media/image281.jpeg"/><Relationship Id="rId440" Type="http://schemas.openxmlformats.org/officeDocument/2006/relationships/image" Target="../media/image465.jpeg"/><Relationship Id="rId28" Type="http://schemas.openxmlformats.org/officeDocument/2006/relationships/image" Target="../media/image56.jpeg"/><Relationship Id="rId49" Type="http://schemas.openxmlformats.org/officeDocument/2006/relationships/image" Target="../media/image77.jpeg"/><Relationship Id="rId114" Type="http://schemas.openxmlformats.org/officeDocument/2006/relationships/image" Target="../media/image142.jpeg"/><Relationship Id="rId275" Type="http://schemas.openxmlformats.org/officeDocument/2006/relationships/image" Target="../media/image301.jpeg"/><Relationship Id="rId296" Type="http://schemas.openxmlformats.org/officeDocument/2006/relationships/image" Target="../media/image322.jpeg"/><Relationship Id="rId300" Type="http://schemas.openxmlformats.org/officeDocument/2006/relationships/image" Target="../media/image326.jpeg"/><Relationship Id="rId461" Type="http://schemas.openxmlformats.org/officeDocument/2006/relationships/image" Target="../media/image486.jpeg"/><Relationship Id="rId482" Type="http://schemas.openxmlformats.org/officeDocument/2006/relationships/image" Target="../media/image507.jpeg"/><Relationship Id="rId60" Type="http://schemas.openxmlformats.org/officeDocument/2006/relationships/image" Target="../media/image88.jpeg"/><Relationship Id="rId81" Type="http://schemas.openxmlformats.org/officeDocument/2006/relationships/image" Target="../media/image109.jpeg"/><Relationship Id="rId135" Type="http://schemas.openxmlformats.org/officeDocument/2006/relationships/image" Target="../media/image163.jpeg"/><Relationship Id="rId156" Type="http://schemas.openxmlformats.org/officeDocument/2006/relationships/image" Target="../media/image184.jpeg"/><Relationship Id="rId177" Type="http://schemas.openxmlformats.org/officeDocument/2006/relationships/image" Target="../media/image205.jpeg"/><Relationship Id="rId198" Type="http://schemas.openxmlformats.org/officeDocument/2006/relationships/image" Target="../media/image225.jpeg"/><Relationship Id="rId321" Type="http://schemas.openxmlformats.org/officeDocument/2006/relationships/image" Target="../media/image347.jpeg"/><Relationship Id="rId342" Type="http://schemas.openxmlformats.org/officeDocument/2006/relationships/image" Target="../media/image368.jpeg"/><Relationship Id="rId363" Type="http://schemas.microsoft.com/office/2007/relationships/hdphoto" Target="../media/hdphoto3.wdp"/><Relationship Id="rId384" Type="http://schemas.openxmlformats.org/officeDocument/2006/relationships/image" Target="../media/image409.jpeg"/><Relationship Id="rId419" Type="http://schemas.openxmlformats.org/officeDocument/2006/relationships/image" Target="../media/image444.jpeg"/><Relationship Id="rId202" Type="http://schemas.openxmlformats.org/officeDocument/2006/relationships/image" Target="../media/image229.jpeg"/><Relationship Id="rId223" Type="http://schemas.openxmlformats.org/officeDocument/2006/relationships/image" Target="../media/image250.jpeg"/><Relationship Id="rId244" Type="http://schemas.openxmlformats.org/officeDocument/2006/relationships/image" Target="../media/image271.jpeg"/><Relationship Id="rId430" Type="http://schemas.openxmlformats.org/officeDocument/2006/relationships/image" Target="../media/image455.jpeg"/><Relationship Id="rId18" Type="http://schemas.openxmlformats.org/officeDocument/2006/relationships/image" Target="../media/image46.jpeg"/><Relationship Id="rId39" Type="http://schemas.openxmlformats.org/officeDocument/2006/relationships/image" Target="../media/image67.jpeg"/><Relationship Id="rId265" Type="http://schemas.openxmlformats.org/officeDocument/2006/relationships/image" Target="../media/image291.jpeg"/><Relationship Id="rId286" Type="http://schemas.openxmlformats.org/officeDocument/2006/relationships/image" Target="../media/image312.jpeg"/><Relationship Id="rId451" Type="http://schemas.openxmlformats.org/officeDocument/2006/relationships/image" Target="../media/image476.jpeg"/><Relationship Id="rId472" Type="http://schemas.openxmlformats.org/officeDocument/2006/relationships/image" Target="../media/image497.jpeg"/><Relationship Id="rId493" Type="http://schemas.openxmlformats.org/officeDocument/2006/relationships/image" Target="../media/image518.jpeg"/><Relationship Id="rId50" Type="http://schemas.openxmlformats.org/officeDocument/2006/relationships/image" Target="../media/image78.jpeg"/><Relationship Id="rId104" Type="http://schemas.openxmlformats.org/officeDocument/2006/relationships/image" Target="../media/image132.jpeg"/><Relationship Id="rId125" Type="http://schemas.openxmlformats.org/officeDocument/2006/relationships/image" Target="../media/image153.jpeg"/><Relationship Id="rId146" Type="http://schemas.openxmlformats.org/officeDocument/2006/relationships/image" Target="../media/image174.jpeg"/><Relationship Id="rId167" Type="http://schemas.openxmlformats.org/officeDocument/2006/relationships/image" Target="../media/image195.jpeg"/><Relationship Id="rId188" Type="http://schemas.openxmlformats.org/officeDocument/2006/relationships/image" Target="../media/image216.jpeg"/><Relationship Id="rId311" Type="http://schemas.openxmlformats.org/officeDocument/2006/relationships/image" Target="../media/image337.jpeg"/><Relationship Id="rId332" Type="http://schemas.openxmlformats.org/officeDocument/2006/relationships/image" Target="../media/image358.jpeg"/><Relationship Id="rId353" Type="http://schemas.openxmlformats.org/officeDocument/2006/relationships/image" Target="../media/image379.jpeg"/><Relationship Id="rId374" Type="http://schemas.openxmlformats.org/officeDocument/2006/relationships/image" Target="../media/image399.jpeg"/><Relationship Id="rId395" Type="http://schemas.openxmlformats.org/officeDocument/2006/relationships/image" Target="../media/image420.jpeg"/><Relationship Id="rId409" Type="http://schemas.openxmlformats.org/officeDocument/2006/relationships/image" Target="../media/image434.jpeg"/><Relationship Id="rId71" Type="http://schemas.openxmlformats.org/officeDocument/2006/relationships/image" Target="../media/image99.jpeg"/><Relationship Id="rId92" Type="http://schemas.openxmlformats.org/officeDocument/2006/relationships/image" Target="../media/image120.jpeg"/><Relationship Id="rId213" Type="http://schemas.openxmlformats.org/officeDocument/2006/relationships/image" Target="../media/image240.jpeg"/><Relationship Id="rId234" Type="http://schemas.openxmlformats.org/officeDocument/2006/relationships/image" Target="../media/image261.jpeg"/><Relationship Id="rId420" Type="http://schemas.openxmlformats.org/officeDocument/2006/relationships/image" Target="../media/image445.jpeg"/><Relationship Id="rId2" Type="http://schemas.openxmlformats.org/officeDocument/2006/relationships/image" Target="../media/image2.png"/><Relationship Id="rId29" Type="http://schemas.openxmlformats.org/officeDocument/2006/relationships/image" Target="../media/image57.jpeg"/><Relationship Id="rId255" Type="http://schemas.openxmlformats.org/officeDocument/2006/relationships/image" Target="../media/image282.jpeg"/><Relationship Id="rId276" Type="http://schemas.openxmlformats.org/officeDocument/2006/relationships/image" Target="../media/image302.jpeg"/><Relationship Id="rId297" Type="http://schemas.openxmlformats.org/officeDocument/2006/relationships/image" Target="../media/image323.jpeg"/><Relationship Id="rId441" Type="http://schemas.openxmlformats.org/officeDocument/2006/relationships/image" Target="../media/image466.jpeg"/><Relationship Id="rId462" Type="http://schemas.openxmlformats.org/officeDocument/2006/relationships/image" Target="../media/image487.jpeg"/><Relationship Id="rId483" Type="http://schemas.openxmlformats.org/officeDocument/2006/relationships/image" Target="../media/image508.jpeg"/><Relationship Id="rId40" Type="http://schemas.openxmlformats.org/officeDocument/2006/relationships/image" Target="../media/image68.jpeg"/><Relationship Id="rId115" Type="http://schemas.openxmlformats.org/officeDocument/2006/relationships/image" Target="../media/image143.jpeg"/><Relationship Id="rId136" Type="http://schemas.openxmlformats.org/officeDocument/2006/relationships/image" Target="../media/image164.jpeg"/><Relationship Id="rId157" Type="http://schemas.openxmlformats.org/officeDocument/2006/relationships/image" Target="../media/image185.jpeg"/><Relationship Id="rId178" Type="http://schemas.openxmlformats.org/officeDocument/2006/relationships/image" Target="../media/image206.jpeg"/><Relationship Id="rId301" Type="http://schemas.openxmlformats.org/officeDocument/2006/relationships/image" Target="../media/image327.jpeg"/><Relationship Id="rId322" Type="http://schemas.openxmlformats.org/officeDocument/2006/relationships/image" Target="../media/image348.jpeg"/><Relationship Id="rId343" Type="http://schemas.openxmlformats.org/officeDocument/2006/relationships/image" Target="../media/image369.jpeg"/><Relationship Id="rId364" Type="http://schemas.openxmlformats.org/officeDocument/2006/relationships/image" Target="../media/image389.jpeg"/><Relationship Id="rId61" Type="http://schemas.openxmlformats.org/officeDocument/2006/relationships/image" Target="../media/image89.jpeg"/><Relationship Id="rId82" Type="http://schemas.openxmlformats.org/officeDocument/2006/relationships/image" Target="../media/image110.jpeg"/><Relationship Id="rId199" Type="http://schemas.openxmlformats.org/officeDocument/2006/relationships/image" Target="../media/image226.jpeg"/><Relationship Id="rId203" Type="http://schemas.openxmlformats.org/officeDocument/2006/relationships/image" Target="../media/image230.jpeg"/><Relationship Id="rId385" Type="http://schemas.openxmlformats.org/officeDocument/2006/relationships/image" Target="../media/image410.jpeg"/><Relationship Id="rId19" Type="http://schemas.openxmlformats.org/officeDocument/2006/relationships/image" Target="../media/image47.jpeg"/><Relationship Id="rId224" Type="http://schemas.openxmlformats.org/officeDocument/2006/relationships/image" Target="../media/image251.jpeg"/><Relationship Id="rId245" Type="http://schemas.openxmlformats.org/officeDocument/2006/relationships/image" Target="../media/image272.jpeg"/><Relationship Id="rId266" Type="http://schemas.openxmlformats.org/officeDocument/2006/relationships/image" Target="../media/image292.jpeg"/><Relationship Id="rId287" Type="http://schemas.openxmlformats.org/officeDocument/2006/relationships/image" Target="../media/image313.jpeg"/><Relationship Id="rId410" Type="http://schemas.openxmlformats.org/officeDocument/2006/relationships/image" Target="../media/image435.jpeg"/><Relationship Id="rId431" Type="http://schemas.openxmlformats.org/officeDocument/2006/relationships/image" Target="../media/image456.jpeg"/><Relationship Id="rId452" Type="http://schemas.openxmlformats.org/officeDocument/2006/relationships/image" Target="../media/image477.jpeg"/><Relationship Id="rId473" Type="http://schemas.openxmlformats.org/officeDocument/2006/relationships/image" Target="../media/image498.jpeg"/><Relationship Id="rId494" Type="http://schemas.openxmlformats.org/officeDocument/2006/relationships/image" Target="../media/image519.jpeg"/><Relationship Id="rId30" Type="http://schemas.openxmlformats.org/officeDocument/2006/relationships/image" Target="../media/image58.jpeg"/><Relationship Id="rId105" Type="http://schemas.openxmlformats.org/officeDocument/2006/relationships/image" Target="../media/image133.jpeg"/><Relationship Id="rId126" Type="http://schemas.openxmlformats.org/officeDocument/2006/relationships/image" Target="../media/image154.jpeg"/><Relationship Id="rId147" Type="http://schemas.openxmlformats.org/officeDocument/2006/relationships/image" Target="../media/image175.jpeg"/><Relationship Id="rId168" Type="http://schemas.openxmlformats.org/officeDocument/2006/relationships/image" Target="../media/image196.jpeg"/><Relationship Id="rId312" Type="http://schemas.openxmlformats.org/officeDocument/2006/relationships/image" Target="../media/image338.jpeg"/><Relationship Id="rId333" Type="http://schemas.openxmlformats.org/officeDocument/2006/relationships/image" Target="../media/image359.jpeg"/><Relationship Id="rId354" Type="http://schemas.openxmlformats.org/officeDocument/2006/relationships/image" Target="../media/image380.jpeg"/><Relationship Id="rId51" Type="http://schemas.openxmlformats.org/officeDocument/2006/relationships/image" Target="../media/image79.jpeg"/><Relationship Id="rId72" Type="http://schemas.openxmlformats.org/officeDocument/2006/relationships/image" Target="../media/image100.jpeg"/><Relationship Id="rId93" Type="http://schemas.openxmlformats.org/officeDocument/2006/relationships/image" Target="../media/image121.jpeg"/><Relationship Id="rId189" Type="http://schemas.openxmlformats.org/officeDocument/2006/relationships/image" Target="../media/image217.jpeg"/><Relationship Id="rId375" Type="http://schemas.openxmlformats.org/officeDocument/2006/relationships/image" Target="../media/image400.jpeg"/><Relationship Id="rId396" Type="http://schemas.openxmlformats.org/officeDocument/2006/relationships/image" Target="../media/image421.jpeg"/><Relationship Id="rId3" Type="http://schemas.openxmlformats.org/officeDocument/2006/relationships/image" Target="../media/image31.jpeg"/><Relationship Id="rId214" Type="http://schemas.openxmlformats.org/officeDocument/2006/relationships/image" Target="../media/image241.jpeg"/><Relationship Id="rId235" Type="http://schemas.openxmlformats.org/officeDocument/2006/relationships/image" Target="../media/image262.jpeg"/><Relationship Id="rId256" Type="http://schemas.openxmlformats.org/officeDocument/2006/relationships/image" Target="../media/image283.jpeg"/><Relationship Id="rId277" Type="http://schemas.openxmlformats.org/officeDocument/2006/relationships/image" Target="../media/image303.jpeg"/><Relationship Id="rId298" Type="http://schemas.openxmlformats.org/officeDocument/2006/relationships/image" Target="../media/image324.jpeg"/><Relationship Id="rId400" Type="http://schemas.openxmlformats.org/officeDocument/2006/relationships/image" Target="../media/image425.jpeg"/><Relationship Id="rId421" Type="http://schemas.openxmlformats.org/officeDocument/2006/relationships/image" Target="../media/image446.jpeg"/><Relationship Id="rId442" Type="http://schemas.openxmlformats.org/officeDocument/2006/relationships/image" Target="../media/image467.jpeg"/><Relationship Id="rId463" Type="http://schemas.openxmlformats.org/officeDocument/2006/relationships/image" Target="../media/image488.jpeg"/><Relationship Id="rId484" Type="http://schemas.openxmlformats.org/officeDocument/2006/relationships/image" Target="../media/image509.jpeg"/><Relationship Id="rId116" Type="http://schemas.openxmlformats.org/officeDocument/2006/relationships/image" Target="../media/image144.jpeg"/><Relationship Id="rId137" Type="http://schemas.openxmlformats.org/officeDocument/2006/relationships/image" Target="../media/image165.jpeg"/><Relationship Id="rId158" Type="http://schemas.openxmlformats.org/officeDocument/2006/relationships/image" Target="../media/image186.jpeg"/><Relationship Id="rId302" Type="http://schemas.openxmlformats.org/officeDocument/2006/relationships/image" Target="../media/image328.jpeg"/><Relationship Id="rId323" Type="http://schemas.openxmlformats.org/officeDocument/2006/relationships/image" Target="../media/image349.jpeg"/><Relationship Id="rId344" Type="http://schemas.openxmlformats.org/officeDocument/2006/relationships/image" Target="../media/image370.jpeg"/><Relationship Id="rId20" Type="http://schemas.openxmlformats.org/officeDocument/2006/relationships/image" Target="../media/image48.jpeg"/><Relationship Id="rId41" Type="http://schemas.openxmlformats.org/officeDocument/2006/relationships/image" Target="../media/image69.jpeg"/><Relationship Id="rId62" Type="http://schemas.openxmlformats.org/officeDocument/2006/relationships/image" Target="../media/image90.jpeg"/><Relationship Id="rId83" Type="http://schemas.openxmlformats.org/officeDocument/2006/relationships/image" Target="../media/image111.jpeg"/><Relationship Id="rId179" Type="http://schemas.openxmlformats.org/officeDocument/2006/relationships/image" Target="../media/image207.jpeg"/><Relationship Id="rId365" Type="http://schemas.openxmlformats.org/officeDocument/2006/relationships/image" Target="../media/image390.jpeg"/><Relationship Id="rId386" Type="http://schemas.openxmlformats.org/officeDocument/2006/relationships/image" Target="../media/image411.jpeg"/><Relationship Id="rId190" Type="http://schemas.openxmlformats.org/officeDocument/2006/relationships/image" Target="../media/image218.jpeg"/><Relationship Id="rId204" Type="http://schemas.openxmlformats.org/officeDocument/2006/relationships/image" Target="../media/image231.jpeg"/><Relationship Id="rId225" Type="http://schemas.openxmlformats.org/officeDocument/2006/relationships/image" Target="../media/image252.jpeg"/><Relationship Id="rId246" Type="http://schemas.openxmlformats.org/officeDocument/2006/relationships/image" Target="../media/image273.jpeg"/><Relationship Id="rId267" Type="http://schemas.openxmlformats.org/officeDocument/2006/relationships/image" Target="../media/image293.jpeg"/><Relationship Id="rId288" Type="http://schemas.openxmlformats.org/officeDocument/2006/relationships/image" Target="../media/image314.jpeg"/><Relationship Id="rId411" Type="http://schemas.openxmlformats.org/officeDocument/2006/relationships/image" Target="../media/image436.jpeg"/><Relationship Id="rId432" Type="http://schemas.openxmlformats.org/officeDocument/2006/relationships/image" Target="../media/image457.jpeg"/><Relationship Id="rId453" Type="http://schemas.openxmlformats.org/officeDocument/2006/relationships/image" Target="../media/image478.jpeg"/><Relationship Id="rId474" Type="http://schemas.openxmlformats.org/officeDocument/2006/relationships/image" Target="../media/image499.jpeg"/><Relationship Id="rId106" Type="http://schemas.openxmlformats.org/officeDocument/2006/relationships/image" Target="../media/image134.jpeg"/><Relationship Id="rId127" Type="http://schemas.openxmlformats.org/officeDocument/2006/relationships/image" Target="../media/image155.jpeg"/><Relationship Id="rId313" Type="http://schemas.openxmlformats.org/officeDocument/2006/relationships/image" Target="../media/image339.jpeg"/><Relationship Id="rId10" Type="http://schemas.openxmlformats.org/officeDocument/2006/relationships/image" Target="../media/image38.jpeg"/><Relationship Id="rId31" Type="http://schemas.openxmlformats.org/officeDocument/2006/relationships/image" Target="../media/image59.jpeg"/><Relationship Id="rId52" Type="http://schemas.openxmlformats.org/officeDocument/2006/relationships/image" Target="../media/image80.jpeg"/><Relationship Id="rId73" Type="http://schemas.openxmlformats.org/officeDocument/2006/relationships/image" Target="../media/image101.jpeg"/><Relationship Id="rId94" Type="http://schemas.openxmlformats.org/officeDocument/2006/relationships/image" Target="../media/image122.jpeg"/><Relationship Id="rId148" Type="http://schemas.openxmlformats.org/officeDocument/2006/relationships/image" Target="../media/image176.jpeg"/><Relationship Id="rId169" Type="http://schemas.openxmlformats.org/officeDocument/2006/relationships/image" Target="../media/image197.jpeg"/><Relationship Id="rId334" Type="http://schemas.openxmlformats.org/officeDocument/2006/relationships/image" Target="../media/image360.jpeg"/><Relationship Id="rId355" Type="http://schemas.openxmlformats.org/officeDocument/2006/relationships/image" Target="../media/image381.jpeg"/><Relationship Id="rId376" Type="http://schemas.openxmlformats.org/officeDocument/2006/relationships/image" Target="../media/image401.jpeg"/><Relationship Id="rId397" Type="http://schemas.openxmlformats.org/officeDocument/2006/relationships/image" Target="../media/image422.jpeg"/><Relationship Id="rId4" Type="http://schemas.openxmlformats.org/officeDocument/2006/relationships/image" Target="../media/image32.jpeg"/><Relationship Id="rId180" Type="http://schemas.openxmlformats.org/officeDocument/2006/relationships/image" Target="../media/image208.jpeg"/><Relationship Id="rId215" Type="http://schemas.openxmlformats.org/officeDocument/2006/relationships/image" Target="../media/image242.jpeg"/><Relationship Id="rId236" Type="http://schemas.openxmlformats.org/officeDocument/2006/relationships/image" Target="../media/image263.jpeg"/><Relationship Id="rId257" Type="http://schemas.openxmlformats.org/officeDocument/2006/relationships/image" Target="../media/image284.jpeg"/><Relationship Id="rId278" Type="http://schemas.openxmlformats.org/officeDocument/2006/relationships/image" Target="../media/image304.jpeg"/><Relationship Id="rId401" Type="http://schemas.openxmlformats.org/officeDocument/2006/relationships/image" Target="../media/image426.jpeg"/><Relationship Id="rId422" Type="http://schemas.openxmlformats.org/officeDocument/2006/relationships/image" Target="../media/image447.jpeg"/><Relationship Id="rId443" Type="http://schemas.openxmlformats.org/officeDocument/2006/relationships/image" Target="../media/image468.jpeg"/><Relationship Id="rId464" Type="http://schemas.openxmlformats.org/officeDocument/2006/relationships/image" Target="../media/image489.jpeg"/><Relationship Id="rId303" Type="http://schemas.openxmlformats.org/officeDocument/2006/relationships/image" Target="../media/image329.jpeg"/><Relationship Id="rId485" Type="http://schemas.openxmlformats.org/officeDocument/2006/relationships/image" Target="../media/image510.jpeg"/><Relationship Id="rId42" Type="http://schemas.openxmlformats.org/officeDocument/2006/relationships/image" Target="../media/image70.jpeg"/><Relationship Id="rId84" Type="http://schemas.openxmlformats.org/officeDocument/2006/relationships/image" Target="../media/image112.jpeg"/><Relationship Id="rId138" Type="http://schemas.openxmlformats.org/officeDocument/2006/relationships/image" Target="../media/image166.jpeg"/><Relationship Id="rId345" Type="http://schemas.openxmlformats.org/officeDocument/2006/relationships/image" Target="../media/image371.jpeg"/><Relationship Id="rId387" Type="http://schemas.openxmlformats.org/officeDocument/2006/relationships/image" Target="../media/image412.jpeg"/><Relationship Id="rId191" Type="http://schemas.openxmlformats.org/officeDocument/2006/relationships/image" Target="../media/image219.png"/><Relationship Id="rId205" Type="http://schemas.openxmlformats.org/officeDocument/2006/relationships/image" Target="../media/image232.jpeg"/><Relationship Id="rId247" Type="http://schemas.openxmlformats.org/officeDocument/2006/relationships/image" Target="../media/image274.jpeg"/><Relationship Id="rId412" Type="http://schemas.openxmlformats.org/officeDocument/2006/relationships/image" Target="../media/image437.jpeg"/><Relationship Id="rId107" Type="http://schemas.openxmlformats.org/officeDocument/2006/relationships/image" Target="../media/image135.jpeg"/><Relationship Id="rId289" Type="http://schemas.openxmlformats.org/officeDocument/2006/relationships/image" Target="../media/image315.jpeg"/><Relationship Id="rId454" Type="http://schemas.openxmlformats.org/officeDocument/2006/relationships/image" Target="../media/image479.jpeg"/><Relationship Id="rId11" Type="http://schemas.openxmlformats.org/officeDocument/2006/relationships/image" Target="../media/image39.jpeg"/><Relationship Id="rId53" Type="http://schemas.openxmlformats.org/officeDocument/2006/relationships/image" Target="../media/image81.jpeg"/><Relationship Id="rId149" Type="http://schemas.openxmlformats.org/officeDocument/2006/relationships/image" Target="../media/image177.jpeg"/><Relationship Id="rId314" Type="http://schemas.openxmlformats.org/officeDocument/2006/relationships/image" Target="../media/image340.jpeg"/><Relationship Id="rId356" Type="http://schemas.openxmlformats.org/officeDocument/2006/relationships/image" Target="../media/image382.jpeg"/><Relationship Id="rId398" Type="http://schemas.openxmlformats.org/officeDocument/2006/relationships/image" Target="../media/image423.jpeg"/><Relationship Id="rId95" Type="http://schemas.openxmlformats.org/officeDocument/2006/relationships/image" Target="../media/image123.jpeg"/><Relationship Id="rId160" Type="http://schemas.openxmlformats.org/officeDocument/2006/relationships/image" Target="../media/image188.jpeg"/><Relationship Id="rId216" Type="http://schemas.openxmlformats.org/officeDocument/2006/relationships/image" Target="../media/image243.jpeg"/><Relationship Id="rId423" Type="http://schemas.openxmlformats.org/officeDocument/2006/relationships/image" Target="../media/image448.jpeg"/><Relationship Id="rId258" Type="http://schemas.openxmlformats.org/officeDocument/2006/relationships/image" Target="../media/image285.jpeg"/><Relationship Id="rId465" Type="http://schemas.openxmlformats.org/officeDocument/2006/relationships/image" Target="../media/image490.jpeg"/><Relationship Id="rId22" Type="http://schemas.openxmlformats.org/officeDocument/2006/relationships/image" Target="../media/image50.jpeg"/><Relationship Id="rId64" Type="http://schemas.openxmlformats.org/officeDocument/2006/relationships/image" Target="../media/image92.jpeg"/><Relationship Id="rId118" Type="http://schemas.openxmlformats.org/officeDocument/2006/relationships/image" Target="../media/image146.jpeg"/><Relationship Id="rId325" Type="http://schemas.openxmlformats.org/officeDocument/2006/relationships/image" Target="../media/image351.jpeg"/><Relationship Id="rId367" Type="http://schemas.openxmlformats.org/officeDocument/2006/relationships/image" Target="../media/image392.jpeg"/><Relationship Id="rId171" Type="http://schemas.openxmlformats.org/officeDocument/2006/relationships/image" Target="../media/image199.jpeg"/><Relationship Id="rId227" Type="http://schemas.openxmlformats.org/officeDocument/2006/relationships/image" Target="../media/image254.jpeg"/><Relationship Id="rId269" Type="http://schemas.openxmlformats.org/officeDocument/2006/relationships/image" Target="../media/image295.jpeg"/><Relationship Id="rId434" Type="http://schemas.openxmlformats.org/officeDocument/2006/relationships/image" Target="../media/image459.jpeg"/><Relationship Id="rId476" Type="http://schemas.openxmlformats.org/officeDocument/2006/relationships/image" Target="../media/image501.jpeg"/><Relationship Id="rId33" Type="http://schemas.openxmlformats.org/officeDocument/2006/relationships/image" Target="../media/image61.jpeg"/><Relationship Id="rId129" Type="http://schemas.openxmlformats.org/officeDocument/2006/relationships/image" Target="../media/image157.jpeg"/><Relationship Id="rId280" Type="http://schemas.openxmlformats.org/officeDocument/2006/relationships/image" Target="../media/image306.jpeg"/><Relationship Id="rId336" Type="http://schemas.openxmlformats.org/officeDocument/2006/relationships/image" Target="../media/image362.jpeg"/><Relationship Id="rId75" Type="http://schemas.openxmlformats.org/officeDocument/2006/relationships/image" Target="../media/image103.jpeg"/><Relationship Id="rId140" Type="http://schemas.openxmlformats.org/officeDocument/2006/relationships/image" Target="../media/image168.jpeg"/><Relationship Id="rId182" Type="http://schemas.openxmlformats.org/officeDocument/2006/relationships/image" Target="../media/image210.jpeg"/><Relationship Id="rId378" Type="http://schemas.openxmlformats.org/officeDocument/2006/relationships/image" Target="../media/image403.jpeg"/><Relationship Id="rId403" Type="http://schemas.openxmlformats.org/officeDocument/2006/relationships/image" Target="../media/image428.jpeg"/><Relationship Id="rId6" Type="http://schemas.openxmlformats.org/officeDocument/2006/relationships/image" Target="../media/image34.jpeg"/><Relationship Id="rId238" Type="http://schemas.openxmlformats.org/officeDocument/2006/relationships/image" Target="../media/image265.jpeg"/><Relationship Id="rId445" Type="http://schemas.openxmlformats.org/officeDocument/2006/relationships/image" Target="../media/image470.jpeg"/><Relationship Id="rId487" Type="http://schemas.openxmlformats.org/officeDocument/2006/relationships/image" Target="../media/image512.jpeg"/><Relationship Id="rId291" Type="http://schemas.openxmlformats.org/officeDocument/2006/relationships/image" Target="../media/image317.jpeg"/><Relationship Id="rId305" Type="http://schemas.openxmlformats.org/officeDocument/2006/relationships/image" Target="../media/image331.jpeg"/><Relationship Id="rId347" Type="http://schemas.openxmlformats.org/officeDocument/2006/relationships/image" Target="../media/image373.jpeg"/><Relationship Id="rId44" Type="http://schemas.openxmlformats.org/officeDocument/2006/relationships/image" Target="../media/image72.jpeg"/><Relationship Id="rId86" Type="http://schemas.openxmlformats.org/officeDocument/2006/relationships/image" Target="../media/image114.jpeg"/><Relationship Id="rId151" Type="http://schemas.openxmlformats.org/officeDocument/2006/relationships/image" Target="../media/image179.jpeg"/><Relationship Id="rId389" Type="http://schemas.openxmlformats.org/officeDocument/2006/relationships/image" Target="../media/image414.jpeg"/><Relationship Id="rId193" Type="http://schemas.openxmlformats.org/officeDocument/2006/relationships/image" Target="../media/image220.jpeg"/><Relationship Id="rId207" Type="http://schemas.openxmlformats.org/officeDocument/2006/relationships/image" Target="../media/image234.jpeg"/><Relationship Id="rId249" Type="http://schemas.openxmlformats.org/officeDocument/2006/relationships/image" Target="../media/image276.jpeg"/><Relationship Id="rId414" Type="http://schemas.openxmlformats.org/officeDocument/2006/relationships/image" Target="../media/image439.jpeg"/><Relationship Id="rId456" Type="http://schemas.openxmlformats.org/officeDocument/2006/relationships/image" Target="../media/image481.jpeg"/><Relationship Id="rId13" Type="http://schemas.openxmlformats.org/officeDocument/2006/relationships/image" Target="../media/image41.jpeg"/><Relationship Id="rId109" Type="http://schemas.openxmlformats.org/officeDocument/2006/relationships/image" Target="../media/image137.jpeg"/><Relationship Id="rId260" Type="http://schemas.microsoft.com/office/2007/relationships/hdphoto" Target="../media/hdphoto2.wdp"/><Relationship Id="rId316" Type="http://schemas.openxmlformats.org/officeDocument/2006/relationships/image" Target="../media/image342.jpeg"/><Relationship Id="rId55" Type="http://schemas.openxmlformats.org/officeDocument/2006/relationships/image" Target="../media/image83.jpeg"/><Relationship Id="rId97" Type="http://schemas.openxmlformats.org/officeDocument/2006/relationships/image" Target="../media/image125.jpeg"/><Relationship Id="rId120" Type="http://schemas.openxmlformats.org/officeDocument/2006/relationships/image" Target="../media/image148.jpeg"/><Relationship Id="rId358" Type="http://schemas.openxmlformats.org/officeDocument/2006/relationships/image" Target="../media/image384.jpeg"/><Relationship Id="rId162" Type="http://schemas.openxmlformats.org/officeDocument/2006/relationships/image" Target="../media/image190.jpeg"/><Relationship Id="rId218" Type="http://schemas.openxmlformats.org/officeDocument/2006/relationships/image" Target="../media/image245.jpeg"/><Relationship Id="rId425" Type="http://schemas.openxmlformats.org/officeDocument/2006/relationships/image" Target="../media/image450.jpeg"/><Relationship Id="rId467" Type="http://schemas.openxmlformats.org/officeDocument/2006/relationships/image" Target="../media/image492.jpeg"/></Relationships>
</file>

<file path=xl/drawings/_rels/drawing28.xml.rels><?xml version="1.0" encoding="UTF-8" standalone="yes"?>
<Relationships xmlns="http://schemas.openxmlformats.org/package/2006/relationships"><Relationship Id="rId8" Type="http://schemas.openxmlformats.org/officeDocument/2006/relationships/image" Target="../media/image527.jpeg"/><Relationship Id="rId13" Type="http://schemas.openxmlformats.org/officeDocument/2006/relationships/image" Target="../media/image532.jpeg"/><Relationship Id="rId18" Type="http://schemas.openxmlformats.org/officeDocument/2006/relationships/image" Target="../media/image537.jpeg"/><Relationship Id="rId3" Type="http://schemas.openxmlformats.org/officeDocument/2006/relationships/image" Target="../media/image522.jpeg"/><Relationship Id="rId21" Type="http://schemas.openxmlformats.org/officeDocument/2006/relationships/image" Target="../media/image540.jpeg"/><Relationship Id="rId7" Type="http://schemas.openxmlformats.org/officeDocument/2006/relationships/image" Target="../media/image526.jpeg"/><Relationship Id="rId12" Type="http://schemas.openxmlformats.org/officeDocument/2006/relationships/image" Target="../media/image531.jpeg"/><Relationship Id="rId17" Type="http://schemas.openxmlformats.org/officeDocument/2006/relationships/image" Target="../media/image536.jpeg"/><Relationship Id="rId25" Type="http://schemas.openxmlformats.org/officeDocument/2006/relationships/image" Target="../media/image544.jpeg"/><Relationship Id="rId2" Type="http://schemas.openxmlformats.org/officeDocument/2006/relationships/image" Target="../media/image521.jpeg"/><Relationship Id="rId16" Type="http://schemas.openxmlformats.org/officeDocument/2006/relationships/image" Target="../media/image535.jpeg"/><Relationship Id="rId20" Type="http://schemas.openxmlformats.org/officeDocument/2006/relationships/image" Target="../media/image539.jpeg"/><Relationship Id="rId1" Type="http://schemas.openxmlformats.org/officeDocument/2006/relationships/image" Target="../media/image520.jpeg"/><Relationship Id="rId6" Type="http://schemas.openxmlformats.org/officeDocument/2006/relationships/image" Target="../media/image525.jpeg"/><Relationship Id="rId11" Type="http://schemas.openxmlformats.org/officeDocument/2006/relationships/image" Target="../media/image530.jpeg"/><Relationship Id="rId24" Type="http://schemas.openxmlformats.org/officeDocument/2006/relationships/image" Target="../media/image543.jpeg"/><Relationship Id="rId5" Type="http://schemas.openxmlformats.org/officeDocument/2006/relationships/image" Target="../media/image524.jpeg"/><Relationship Id="rId15" Type="http://schemas.openxmlformats.org/officeDocument/2006/relationships/image" Target="../media/image534.jpeg"/><Relationship Id="rId23" Type="http://schemas.openxmlformats.org/officeDocument/2006/relationships/image" Target="../media/image542.jpeg"/><Relationship Id="rId10" Type="http://schemas.openxmlformats.org/officeDocument/2006/relationships/image" Target="../media/image529.jpeg"/><Relationship Id="rId19" Type="http://schemas.openxmlformats.org/officeDocument/2006/relationships/image" Target="../media/image538.jpeg"/><Relationship Id="rId4" Type="http://schemas.openxmlformats.org/officeDocument/2006/relationships/image" Target="../media/image523.jpeg"/><Relationship Id="rId9" Type="http://schemas.openxmlformats.org/officeDocument/2006/relationships/image" Target="../media/image528.jpeg"/><Relationship Id="rId14" Type="http://schemas.openxmlformats.org/officeDocument/2006/relationships/image" Target="../media/image533.jpeg"/><Relationship Id="rId22" Type="http://schemas.openxmlformats.org/officeDocument/2006/relationships/image" Target="../media/image541.jpeg"/></Relationships>
</file>

<file path=xl/drawings/_rels/drawing29.xml.rels><?xml version="1.0" encoding="UTF-8" standalone="yes"?>
<Relationships xmlns="http://schemas.openxmlformats.org/package/2006/relationships"><Relationship Id="rId8" Type="http://schemas.openxmlformats.org/officeDocument/2006/relationships/image" Target="../media/image552.png"/><Relationship Id="rId13" Type="http://schemas.openxmlformats.org/officeDocument/2006/relationships/image" Target="../media/image557.png"/><Relationship Id="rId18" Type="http://schemas.openxmlformats.org/officeDocument/2006/relationships/image" Target="../media/image562.png"/><Relationship Id="rId3" Type="http://schemas.openxmlformats.org/officeDocument/2006/relationships/image" Target="../media/image547.png"/><Relationship Id="rId21" Type="http://schemas.openxmlformats.org/officeDocument/2006/relationships/image" Target="../media/image565.png"/><Relationship Id="rId7" Type="http://schemas.openxmlformats.org/officeDocument/2006/relationships/image" Target="../media/image551.png"/><Relationship Id="rId12" Type="http://schemas.openxmlformats.org/officeDocument/2006/relationships/image" Target="../media/image556.png"/><Relationship Id="rId17" Type="http://schemas.openxmlformats.org/officeDocument/2006/relationships/image" Target="../media/image561.png"/><Relationship Id="rId2" Type="http://schemas.openxmlformats.org/officeDocument/2006/relationships/image" Target="../media/image546.png"/><Relationship Id="rId16" Type="http://schemas.openxmlformats.org/officeDocument/2006/relationships/image" Target="../media/image560.png"/><Relationship Id="rId20" Type="http://schemas.openxmlformats.org/officeDocument/2006/relationships/image" Target="../media/image564.png"/><Relationship Id="rId1" Type="http://schemas.openxmlformats.org/officeDocument/2006/relationships/image" Target="../media/image545.png"/><Relationship Id="rId6" Type="http://schemas.openxmlformats.org/officeDocument/2006/relationships/image" Target="../media/image550.png"/><Relationship Id="rId11" Type="http://schemas.openxmlformats.org/officeDocument/2006/relationships/image" Target="../media/image555.png"/><Relationship Id="rId24" Type="http://schemas.openxmlformats.org/officeDocument/2006/relationships/image" Target="../media/image568.png"/><Relationship Id="rId5" Type="http://schemas.openxmlformats.org/officeDocument/2006/relationships/image" Target="../media/image549.png"/><Relationship Id="rId15" Type="http://schemas.openxmlformats.org/officeDocument/2006/relationships/image" Target="../media/image559.png"/><Relationship Id="rId23" Type="http://schemas.openxmlformats.org/officeDocument/2006/relationships/image" Target="../media/image567.png"/><Relationship Id="rId10" Type="http://schemas.openxmlformats.org/officeDocument/2006/relationships/image" Target="../media/image554.png"/><Relationship Id="rId19" Type="http://schemas.openxmlformats.org/officeDocument/2006/relationships/image" Target="../media/image563.png"/><Relationship Id="rId4" Type="http://schemas.openxmlformats.org/officeDocument/2006/relationships/image" Target="../media/image548.png"/><Relationship Id="rId9" Type="http://schemas.openxmlformats.org/officeDocument/2006/relationships/image" Target="../media/image553.png"/><Relationship Id="rId14" Type="http://schemas.openxmlformats.org/officeDocument/2006/relationships/image" Target="../media/image558.png"/><Relationship Id="rId22" Type="http://schemas.openxmlformats.org/officeDocument/2006/relationships/image" Target="../media/image566.png"/></Relationships>
</file>

<file path=xl/drawings/_rels/drawing30.xml.rels><?xml version="1.0" encoding="UTF-8" standalone="yes"?>
<Relationships xmlns="http://schemas.openxmlformats.org/package/2006/relationships"><Relationship Id="rId8" Type="http://schemas.openxmlformats.org/officeDocument/2006/relationships/image" Target="../media/image552.png"/><Relationship Id="rId13" Type="http://schemas.openxmlformats.org/officeDocument/2006/relationships/image" Target="../media/image572.png"/><Relationship Id="rId18" Type="http://schemas.openxmlformats.org/officeDocument/2006/relationships/image" Target="../media/image556.png"/><Relationship Id="rId26" Type="http://schemas.openxmlformats.org/officeDocument/2006/relationships/image" Target="../media/image564.png"/><Relationship Id="rId3" Type="http://schemas.openxmlformats.org/officeDocument/2006/relationships/image" Target="../media/image547.png"/><Relationship Id="rId21" Type="http://schemas.openxmlformats.org/officeDocument/2006/relationships/image" Target="../media/image559.png"/><Relationship Id="rId7" Type="http://schemas.openxmlformats.org/officeDocument/2006/relationships/image" Target="../media/image551.png"/><Relationship Id="rId12" Type="http://schemas.openxmlformats.org/officeDocument/2006/relationships/image" Target="../media/image571.png"/><Relationship Id="rId17" Type="http://schemas.openxmlformats.org/officeDocument/2006/relationships/image" Target="../media/image555.png"/><Relationship Id="rId25" Type="http://schemas.openxmlformats.org/officeDocument/2006/relationships/image" Target="../media/image563.png"/><Relationship Id="rId2" Type="http://schemas.openxmlformats.org/officeDocument/2006/relationships/image" Target="../media/image546.png"/><Relationship Id="rId16" Type="http://schemas.openxmlformats.org/officeDocument/2006/relationships/image" Target="../media/image554.png"/><Relationship Id="rId20" Type="http://schemas.openxmlformats.org/officeDocument/2006/relationships/image" Target="../media/image558.png"/><Relationship Id="rId29" Type="http://schemas.openxmlformats.org/officeDocument/2006/relationships/image" Target="../media/image578.png"/><Relationship Id="rId1" Type="http://schemas.openxmlformats.org/officeDocument/2006/relationships/image" Target="../media/image545.png"/><Relationship Id="rId6" Type="http://schemas.openxmlformats.org/officeDocument/2006/relationships/image" Target="../media/image550.png"/><Relationship Id="rId11" Type="http://schemas.openxmlformats.org/officeDocument/2006/relationships/image" Target="../media/image570.png"/><Relationship Id="rId24" Type="http://schemas.openxmlformats.org/officeDocument/2006/relationships/image" Target="../media/image576.png"/><Relationship Id="rId5" Type="http://schemas.openxmlformats.org/officeDocument/2006/relationships/image" Target="../media/image549.png"/><Relationship Id="rId15" Type="http://schemas.openxmlformats.org/officeDocument/2006/relationships/image" Target="../media/image574.png"/><Relationship Id="rId23" Type="http://schemas.openxmlformats.org/officeDocument/2006/relationships/image" Target="../media/image561.png"/><Relationship Id="rId28" Type="http://schemas.openxmlformats.org/officeDocument/2006/relationships/image" Target="../media/image565.png"/><Relationship Id="rId10" Type="http://schemas.openxmlformats.org/officeDocument/2006/relationships/image" Target="../media/image553.png"/><Relationship Id="rId19" Type="http://schemas.openxmlformats.org/officeDocument/2006/relationships/image" Target="../media/image575.png"/><Relationship Id="rId31" Type="http://schemas.openxmlformats.org/officeDocument/2006/relationships/image" Target="../media/image568.png"/><Relationship Id="rId4" Type="http://schemas.openxmlformats.org/officeDocument/2006/relationships/image" Target="../media/image548.png"/><Relationship Id="rId9" Type="http://schemas.openxmlformats.org/officeDocument/2006/relationships/image" Target="../media/image569.png"/><Relationship Id="rId14" Type="http://schemas.openxmlformats.org/officeDocument/2006/relationships/image" Target="../media/image573.png"/><Relationship Id="rId22" Type="http://schemas.openxmlformats.org/officeDocument/2006/relationships/image" Target="../media/image560.png"/><Relationship Id="rId27" Type="http://schemas.openxmlformats.org/officeDocument/2006/relationships/image" Target="../media/image577.png"/><Relationship Id="rId30" Type="http://schemas.openxmlformats.org/officeDocument/2006/relationships/image" Target="../media/image56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3</xdr:row>
          <xdr:rowOff>95250</xdr:rowOff>
        </xdr:from>
        <xdr:to>
          <xdr:col>6</xdr:col>
          <xdr:colOff>590550</xdr:colOff>
          <xdr:row>38</xdr:row>
          <xdr:rowOff>28575</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14</xdr:col>
      <xdr:colOff>200025</xdr:colOff>
      <xdr:row>0</xdr:row>
      <xdr:rowOff>114300</xdr:rowOff>
    </xdr:from>
    <xdr:to>
      <xdr:col>23</xdr:col>
      <xdr:colOff>106252</xdr:colOff>
      <xdr:row>50</xdr:row>
      <xdr:rowOff>4814</xdr:rowOff>
    </xdr:to>
    <xdr:pic>
      <xdr:nvPicPr>
        <xdr:cNvPr id="3" name="図 2">
          <a:extLst>
            <a:ext uri="{FF2B5EF4-FFF2-40B4-BE49-F238E27FC236}">
              <a16:creationId xmlns:a16="http://schemas.microsoft.com/office/drawing/2014/main" id="{3293808A-EA46-429D-85C2-AFFB8DB8E08D}"/>
            </a:ext>
          </a:extLst>
        </xdr:cNvPr>
        <xdr:cNvPicPr>
          <a:picLocks noChangeAspect="1"/>
        </xdr:cNvPicPr>
      </xdr:nvPicPr>
      <xdr:blipFill rotWithShape="1">
        <a:blip xmlns:r="http://schemas.openxmlformats.org/officeDocument/2006/relationships" r:embed="rId1"/>
        <a:srcRect l="16942" t="11856" r="66374" b="4647"/>
        <a:stretch/>
      </xdr:blipFill>
      <xdr:spPr>
        <a:xfrm>
          <a:off x="9772650" y="114300"/>
          <a:ext cx="6078427" cy="84249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24</xdr:col>
      <xdr:colOff>169335</xdr:colOff>
      <xdr:row>12</xdr:row>
      <xdr:rowOff>105833</xdr:rowOff>
    </xdr:from>
    <xdr:to>
      <xdr:col>34</xdr:col>
      <xdr:colOff>137584</xdr:colOff>
      <xdr:row>17</xdr:row>
      <xdr:rowOff>252133</xdr:rowOff>
    </xdr:to>
    <xdr:pic>
      <xdr:nvPicPr>
        <xdr:cNvPr id="2" name="図 1"/>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3165"/>
        <a:stretch/>
      </xdr:blipFill>
      <xdr:spPr bwMode="auto">
        <a:xfrm>
          <a:off x="7522635" y="4192058"/>
          <a:ext cx="3111499" cy="2384675"/>
        </a:xfrm>
        <a:prstGeom prst="rect">
          <a:avLst/>
        </a:prstGeom>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190500</xdr:colOff>
      <xdr:row>6</xdr:row>
      <xdr:rowOff>31748</xdr:rowOff>
    </xdr:from>
    <xdr:to>
      <xdr:col>34</xdr:col>
      <xdr:colOff>148167</xdr:colOff>
      <xdr:row>11</xdr:row>
      <xdr:rowOff>178048</xdr:rowOff>
    </xdr:to>
    <xdr:pic>
      <xdr:nvPicPr>
        <xdr:cNvPr id="3" name="図 2"/>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216" t="17534" r="12198"/>
        <a:stretch/>
      </xdr:blipFill>
      <xdr:spPr bwMode="auto">
        <a:xfrm>
          <a:off x="7543800" y="1431923"/>
          <a:ext cx="3100917" cy="2384675"/>
        </a:xfrm>
        <a:prstGeom prst="rect">
          <a:avLst/>
        </a:prstGeom>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222254</xdr:colOff>
      <xdr:row>6</xdr:row>
      <xdr:rowOff>21171</xdr:rowOff>
    </xdr:from>
    <xdr:to>
      <xdr:col>23</xdr:col>
      <xdr:colOff>293954</xdr:colOff>
      <xdr:row>14</xdr:row>
      <xdr:rowOff>374031</xdr:rowOff>
    </xdr:to>
    <xdr:pic>
      <xdr:nvPicPr>
        <xdr:cNvPr id="4" name="図 3"/>
        <xdr:cNvPicPr>
          <a:picLocks noChangeAspect="1"/>
        </xdr:cNvPicPr>
      </xdr:nvPicPr>
      <xdr:blipFill rotWithShape="1">
        <a:blip xmlns:r="http://schemas.openxmlformats.org/officeDocument/2006/relationships" r:embed="rId3"/>
        <a:srcRect l="634" t="57985" r="1049" b="554"/>
        <a:stretch/>
      </xdr:blipFill>
      <xdr:spPr>
        <a:xfrm>
          <a:off x="660404" y="1421346"/>
          <a:ext cx="6672525" cy="3934260"/>
        </a:xfrm>
        <a:prstGeom prst="rect">
          <a:avLst/>
        </a:prstGeom>
        <a:ln>
          <a:solidFill>
            <a:sysClr val="windowText" lastClr="000000"/>
          </a:solidFill>
        </a:ln>
      </xdr:spPr>
    </xdr:pic>
    <xdr:clientData/>
  </xdr:twoCellAnchor>
  <xdr:twoCellAnchor>
    <xdr:from>
      <xdr:col>15</xdr:col>
      <xdr:colOff>294808</xdr:colOff>
      <xdr:row>9</xdr:row>
      <xdr:rowOff>283102</xdr:rowOff>
    </xdr:from>
    <xdr:to>
      <xdr:col>21</xdr:col>
      <xdr:colOff>2709</xdr:colOff>
      <xdr:row>10</xdr:row>
      <xdr:rowOff>124352</xdr:rowOff>
    </xdr:to>
    <xdr:sp macro="" textlink="">
      <xdr:nvSpPr>
        <xdr:cNvPr id="5" name="テキスト ボックス 4"/>
        <xdr:cNvSpPr txBox="1"/>
      </xdr:nvSpPr>
      <xdr:spPr>
        <a:xfrm>
          <a:off x="4819183" y="3026302"/>
          <a:ext cx="1593851" cy="288925"/>
        </a:xfrm>
        <a:prstGeom prst="rect">
          <a:avLst/>
        </a:prstGeom>
        <a:noFill/>
        <a:ln w="9525" cmpd="sng">
          <a:solidFill>
            <a:sysClr val="windowText" lastClr="000000"/>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美祢トンネル</a:t>
          </a:r>
        </a:p>
      </xdr:txBody>
    </xdr:sp>
    <xdr:clientData/>
  </xdr:twoCellAnchor>
  <xdr:oneCellAnchor>
    <xdr:from>
      <xdr:col>27</xdr:col>
      <xdr:colOff>219738</xdr:colOff>
      <xdr:row>11</xdr:row>
      <xdr:rowOff>230193</xdr:rowOff>
    </xdr:from>
    <xdr:ext cx="1172116" cy="275717"/>
    <xdr:sp macro="" textlink="">
      <xdr:nvSpPr>
        <xdr:cNvPr id="6" name="テキスト ボックス 5"/>
        <xdr:cNvSpPr txBox="1"/>
      </xdr:nvSpPr>
      <xdr:spPr>
        <a:xfrm>
          <a:off x="8516013" y="3868743"/>
          <a:ext cx="1172116" cy="275717"/>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起点側坑口状況</a:t>
          </a:r>
        </a:p>
      </xdr:txBody>
    </xdr:sp>
    <xdr:clientData/>
  </xdr:oneCellAnchor>
  <xdr:oneCellAnchor>
    <xdr:from>
      <xdr:col>27</xdr:col>
      <xdr:colOff>203864</xdr:colOff>
      <xdr:row>17</xdr:row>
      <xdr:rowOff>289992</xdr:rowOff>
    </xdr:from>
    <xdr:ext cx="1172116" cy="275717"/>
    <xdr:sp macro="" textlink="">
      <xdr:nvSpPr>
        <xdr:cNvPr id="7" name="テキスト ボックス 6"/>
        <xdr:cNvSpPr txBox="1"/>
      </xdr:nvSpPr>
      <xdr:spPr>
        <a:xfrm>
          <a:off x="8500139" y="6614592"/>
          <a:ext cx="1172116" cy="275717"/>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終点側坑口状況</a:t>
          </a:r>
        </a:p>
      </xdr:txBody>
    </xdr:sp>
    <xdr:clientData/>
  </xdr:oneCellAnchor>
  <xdr:twoCellAnchor>
    <xdr:from>
      <xdr:col>12</xdr:col>
      <xdr:colOff>120749</xdr:colOff>
      <xdr:row>7</xdr:row>
      <xdr:rowOff>77406</xdr:rowOff>
    </xdr:from>
    <xdr:to>
      <xdr:col>14</xdr:col>
      <xdr:colOff>11101</xdr:colOff>
      <xdr:row>14</xdr:row>
      <xdr:rowOff>230457</xdr:rowOff>
    </xdr:to>
    <xdr:sp macro="" textlink="">
      <xdr:nvSpPr>
        <xdr:cNvPr id="8" name="フリーフォーム 7"/>
        <xdr:cNvSpPr/>
      </xdr:nvSpPr>
      <xdr:spPr>
        <a:xfrm rot="21138761">
          <a:off x="3702149" y="1925256"/>
          <a:ext cx="519002" cy="3286776"/>
        </a:xfrm>
        <a:custGeom>
          <a:avLst/>
          <a:gdLst>
            <a:gd name="connsiteX0" fmla="*/ 0 w 16851"/>
            <a:gd name="connsiteY0" fmla="*/ 0 h 508000"/>
            <a:gd name="connsiteX1" fmla="*/ 7937 w 16851"/>
            <a:gd name="connsiteY1" fmla="*/ 87313 h 508000"/>
            <a:gd name="connsiteX2" fmla="*/ 15875 w 16851"/>
            <a:gd name="connsiteY2" fmla="*/ 158750 h 508000"/>
            <a:gd name="connsiteX3" fmla="*/ 15875 w 16851"/>
            <a:gd name="connsiteY3" fmla="*/ 508000 h 508000"/>
            <a:gd name="connsiteX0" fmla="*/ 79377 w 95252"/>
            <a:gd name="connsiteY0" fmla="*/ 0 h 508000"/>
            <a:gd name="connsiteX1" fmla="*/ 87314 w 95252"/>
            <a:gd name="connsiteY1" fmla="*/ 87313 h 508000"/>
            <a:gd name="connsiteX2" fmla="*/ 2 w 95252"/>
            <a:gd name="connsiteY2" fmla="*/ 325438 h 508000"/>
            <a:gd name="connsiteX3" fmla="*/ 95252 w 95252"/>
            <a:gd name="connsiteY3" fmla="*/ 508000 h 508000"/>
            <a:gd name="connsiteX0" fmla="*/ 0 w 166687"/>
            <a:gd name="connsiteY0" fmla="*/ 0 h 746125"/>
            <a:gd name="connsiteX1" fmla="*/ 158749 w 166687"/>
            <a:gd name="connsiteY1" fmla="*/ 325438 h 746125"/>
            <a:gd name="connsiteX2" fmla="*/ 71437 w 166687"/>
            <a:gd name="connsiteY2" fmla="*/ 563563 h 746125"/>
            <a:gd name="connsiteX3" fmla="*/ 166687 w 166687"/>
            <a:gd name="connsiteY3" fmla="*/ 746125 h 746125"/>
            <a:gd name="connsiteX0" fmla="*/ 0 w 166687"/>
            <a:gd name="connsiteY0" fmla="*/ 0 h 746125"/>
            <a:gd name="connsiteX1" fmla="*/ 31749 w 166687"/>
            <a:gd name="connsiteY1" fmla="*/ 396876 h 746125"/>
            <a:gd name="connsiteX2" fmla="*/ 71437 w 166687"/>
            <a:gd name="connsiteY2" fmla="*/ 563563 h 746125"/>
            <a:gd name="connsiteX3" fmla="*/ 166687 w 166687"/>
            <a:gd name="connsiteY3" fmla="*/ 746125 h 746125"/>
            <a:gd name="connsiteX0" fmla="*/ 0 w 214312"/>
            <a:gd name="connsiteY0" fmla="*/ 0 h 833437"/>
            <a:gd name="connsiteX1" fmla="*/ 31749 w 214312"/>
            <a:gd name="connsiteY1" fmla="*/ 396876 h 833437"/>
            <a:gd name="connsiteX2" fmla="*/ 71437 w 214312"/>
            <a:gd name="connsiteY2" fmla="*/ 563563 h 833437"/>
            <a:gd name="connsiteX3" fmla="*/ 214312 w 214312"/>
            <a:gd name="connsiteY3" fmla="*/ 833437 h 833437"/>
            <a:gd name="connsiteX0" fmla="*/ 0 w 214312"/>
            <a:gd name="connsiteY0" fmla="*/ 0 h 833437"/>
            <a:gd name="connsiteX1" fmla="*/ 31749 w 214312"/>
            <a:gd name="connsiteY1" fmla="*/ 396876 h 833437"/>
            <a:gd name="connsiteX2" fmla="*/ 71437 w 214312"/>
            <a:gd name="connsiteY2" fmla="*/ 563563 h 833437"/>
            <a:gd name="connsiteX3" fmla="*/ 214312 w 214312"/>
            <a:gd name="connsiteY3" fmla="*/ 833437 h 833437"/>
            <a:gd name="connsiteX0" fmla="*/ 0 w 134937"/>
            <a:gd name="connsiteY0" fmla="*/ 0 h 857249"/>
            <a:gd name="connsiteX1" fmla="*/ 31749 w 134937"/>
            <a:gd name="connsiteY1" fmla="*/ 396876 h 857249"/>
            <a:gd name="connsiteX2" fmla="*/ 71437 w 134937"/>
            <a:gd name="connsiteY2" fmla="*/ 563563 h 857249"/>
            <a:gd name="connsiteX3" fmla="*/ 134937 w 134937"/>
            <a:gd name="connsiteY3" fmla="*/ 857249 h 857249"/>
            <a:gd name="connsiteX0" fmla="*/ 0 w 134937"/>
            <a:gd name="connsiteY0" fmla="*/ 0 h 857249"/>
            <a:gd name="connsiteX1" fmla="*/ 31749 w 134937"/>
            <a:gd name="connsiteY1" fmla="*/ 396876 h 857249"/>
            <a:gd name="connsiteX2" fmla="*/ 71437 w 134937"/>
            <a:gd name="connsiteY2" fmla="*/ 563563 h 857249"/>
            <a:gd name="connsiteX3" fmla="*/ 134937 w 134937"/>
            <a:gd name="connsiteY3" fmla="*/ 857249 h 857249"/>
            <a:gd name="connsiteX0" fmla="*/ 0 w 71437"/>
            <a:gd name="connsiteY0" fmla="*/ 0 h 563563"/>
            <a:gd name="connsiteX1" fmla="*/ 31749 w 71437"/>
            <a:gd name="connsiteY1" fmla="*/ 396876 h 563563"/>
            <a:gd name="connsiteX2" fmla="*/ 71437 w 71437"/>
            <a:gd name="connsiteY2" fmla="*/ 563563 h 563563"/>
            <a:gd name="connsiteX0" fmla="*/ 0 w 71437"/>
            <a:gd name="connsiteY0" fmla="*/ 0 h 563563"/>
            <a:gd name="connsiteX1" fmla="*/ 31749 w 71437"/>
            <a:gd name="connsiteY1" fmla="*/ 396876 h 563563"/>
            <a:gd name="connsiteX2" fmla="*/ 71437 w 71437"/>
            <a:gd name="connsiteY2" fmla="*/ 563563 h 563563"/>
            <a:gd name="connsiteX0" fmla="*/ 0 w 71437"/>
            <a:gd name="connsiteY0" fmla="*/ 0 h 563563"/>
            <a:gd name="connsiteX1" fmla="*/ 31749 w 71437"/>
            <a:gd name="connsiteY1" fmla="*/ 396876 h 563563"/>
            <a:gd name="connsiteX2" fmla="*/ 71437 w 71437"/>
            <a:gd name="connsiteY2" fmla="*/ 563563 h 563563"/>
            <a:gd name="connsiteX0" fmla="*/ 0 w 71437"/>
            <a:gd name="connsiteY0" fmla="*/ 0 h 563563"/>
            <a:gd name="connsiteX1" fmla="*/ 36239 w 71437"/>
            <a:gd name="connsiteY1" fmla="*/ 385256 h 563563"/>
            <a:gd name="connsiteX2" fmla="*/ 71437 w 71437"/>
            <a:gd name="connsiteY2" fmla="*/ 563563 h 563563"/>
            <a:gd name="connsiteX0" fmla="*/ 0 w 71437"/>
            <a:gd name="connsiteY0" fmla="*/ 0 h 563563"/>
            <a:gd name="connsiteX1" fmla="*/ 36239 w 71437"/>
            <a:gd name="connsiteY1" fmla="*/ 385256 h 563563"/>
            <a:gd name="connsiteX2" fmla="*/ 71437 w 71437"/>
            <a:gd name="connsiteY2" fmla="*/ 563563 h 563563"/>
            <a:gd name="connsiteX0" fmla="*/ 0 w 71437"/>
            <a:gd name="connsiteY0" fmla="*/ 0 h 563563"/>
            <a:gd name="connsiteX1" fmla="*/ 36239 w 71437"/>
            <a:gd name="connsiteY1" fmla="*/ 385256 h 563563"/>
            <a:gd name="connsiteX2" fmla="*/ 71437 w 71437"/>
            <a:gd name="connsiteY2" fmla="*/ 563563 h 563563"/>
            <a:gd name="connsiteX0" fmla="*/ 0 w 71437"/>
            <a:gd name="connsiteY0" fmla="*/ 0 h 563563"/>
            <a:gd name="connsiteX1" fmla="*/ 36239 w 71437"/>
            <a:gd name="connsiteY1" fmla="*/ 385256 h 563563"/>
            <a:gd name="connsiteX2" fmla="*/ 71437 w 71437"/>
            <a:gd name="connsiteY2" fmla="*/ 563563 h 563563"/>
            <a:gd name="connsiteX0" fmla="*/ 0 w 71437"/>
            <a:gd name="connsiteY0" fmla="*/ 0 h 563563"/>
            <a:gd name="connsiteX1" fmla="*/ 36239 w 71437"/>
            <a:gd name="connsiteY1" fmla="*/ 385256 h 563563"/>
            <a:gd name="connsiteX2" fmla="*/ 71437 w 71437"/>
            <a:gd name="connsiteY2" fmla="*/ 563563 h 563563"/>
            <a:gd name="connsiteX0" fmla="*/ 0 w 71437"/>
            <a:gd name="connsiteY0" fmla="*/ 0 h 563563"/>
            <a:gd name="connsiteX1" fmla="*/ 38688 w 71437"/>
            <a:gd name="connsiteY1" fmla="*/ 370731 h 563563"/>
            <a:gd name="connsiteX2" fmla="*/ 71437 w 71437"/>
            <a:gd name="connsiteY2" fmla="*/ 563563 h 563563"/>
            <a:gd name="connsiteX0" fmla="*/ 0 w 71437"/>
            <a:gd name="connsiteY0" fmla="*/ 0 h 563563"/>
            <a:gd name="connsiteX1" fmla="*/ 38688 w 71437"/>
            <a:gd name="connsiteY1" fmla="*/ 370731 h 563563"/>
            <a:gd name="connsiteX2" fmla="*/ 71437 w 71437"/>
            <a:gd name="connsiteY2" fmla="*/ 563563 h 563563"/>
            <a:gd name="connsiteX0" fmla="*/ 0 w 71437"/>
            <a:gd name="connsiteY0" fmla="*/ 0 h 563563"/>
            <a:gd name="connsiteX1" fmla="*/ 38688 w 71437"/>
            <a:gd name="connsiteY1" fmla="*/ 370731 h 563563"/>
            <a:gd name="connsiteX2" fmla="*/ 71437 w 71437"/>
            <a:gd name="connsiteY2" fmla="*/ 563563 h 563563"/>
            <a:gd name="connsiteX0" fmla="*/ 0 w 71437"/>
            <a:gd name="connsiteY0" fmla="*/ 0 h 563563"/>
            <a:gd name="connsiteX1" fmla="*/ 38688 w 71437"/>
            <a:gd name="connsiteY1" fmla="*/ 370731 h 563563"/>
            <a:gd name="connsiteX2" fmla="*/ 71437 w 71437"/>
            <a:gd name="connsiteY2" fmla="*/ 563563 h 563563"/>
            <a:gd name="connsiteX0" fmla="*/ 0 w 63681"/>
            <a:gd name="connsiteY0" fmla="*/ 0 h 472057"/>
            <a:gd name="connsiteX1" fmla="*/ 30932 w 63681"/>
            <a:gd name="connsiteY1" fmla="*/ 279225 h 472057"/>
            <a:gd name="connsiteX2" fmla="*/ 63681 w 63681"/>
            <a:gd name="connsiteY2" fmla="*/ 472057 h 472057"/>
            <a:gd name="connsiteX0" fmla="*/ 0 w 63681"/>
            <a:gd name="connsiteY0" fmla="*/ 0 h 472057"/>
            <a:gd name="connsiteX1" fmla="*/ 30932 w 63681"/>
            <a:gd name="connsiteY1" fmla="*/ 279225 h 472057"/>
            <a:gd name="connsiteX2" fmla="*/ 63681 w 63681"/>
            <a:gd name="connsiteY2" fmla="*/ 472057 h 472057"/>
            <a:gd name="connsiteX0" fmla="*/ 0 w 63681"/>
            <a:gd name="connsiteY0" fmla="*/ 0 h 472057"/>
            <a:gd name="connsiteX1" fmla="*/ 30932 w 63681"/>
            <a:gd name="connsiteY1" fmla="*/ 279225 h 472057"/>
            <a:gd name="connsiteX2" fmla="*/ 63681 w 63681"/>
            <a:gd name="connsiteY2" fmla="*/ 472057 h 472057"/>
            <a:gd name="connsiteX0" fmla="*/ 0 w 63681"/>
            <a:gd name="connsiteY0" fmla="*/ 0 h 472057"/>
            <a:gd name="connsiteX1" fmla="*/ 30932 w 63681"/>
            <a:gd name="connsiteY1" fmla="*/ 279225 h 472057"/>
            <a:gd name="connsiteX2" fmla="*/ 63681 w 63681"/>
            <a:gd name="connsiteY2" fmla="*/ 472057 h 472057"/>
            <a:gd name="connsiteX0" fmla="*/ 0 w 54700"/>
            <a:gd name="connsiteY0" fmla="*/ 0 h 437197"/>
            <a:gd name="connsiteX1" fmla="*/ 30932 w 54700"/>
            <a:gd name="connsiteY1" fmla="*/ 279225 h 437197"/>
            <a:gd name="connsiteX2" fmla="*/ 54700 w 54700"/>
            <a:gd name="connsiteY2" fmla="*/ 437197 h 437197"/>
            <a:gd name="connsiteX0" fmla="*/ 0 w 54700"/>
            <a:gd name="connsiteY0" fmla="*/ 0 h 437197"/>
            <a:gd name="connsiteX1" fmla="*/ 30932 w 54700"/>
            <a:gd name="connsiteY1" fmla="*/ 279225 h 437197"/>
            <a:gd name="connsiteX2" fmla="*/ 54700 w 54700"/>
            <a:gd name="connsiteY2" fmla="*/ 437197 h 437197"/>
            <a:gd name="connsiteX0" fmla="*/ 0 w 37213"/>
            <a:gd name="connsiteY0" fmla="*/ 0 h 440233"/>
            <a:gd name="connsiteX1" fmla="*/ 30932 w 37213"/>
            <a:gd name="connsiteY1" fmla="*/ 279225 h 440233"/>
            <a:gd name="connsiteX2" fmla="*/ 28131 w 37213"/>
            <a:gd name="connsiteY2" fmla="*/ 440233 h 440233"/>
            <a:gd name="connsiteX0" fmla="*/ 0 w 30932"/>
            <a:gd name="connsiteY0" fmla="*/ 0 h 440233"/>
            <a:gd name="connsiteX1" fmla="*/ 30932 w 30932"/>
            <a:gd name="connsiteY1" fmla="*/ 279225 h 440233"/>
            <a:gd name="connsiteX2" fmla="*/ 28131 w 30932"/>
            <a:gd name="connsiteY2" fmla="*/ 440233 h 440233"/>
            <a:gd name="connsiteX0" fmla="*/ 0 w 28131"/>
            <a:gd name="connsiteY0" fmla="*/ 0 h 440233"/>
            <a:gd name="connsiteX1" fmla="*/ 18429 w 28131"/>
            <a:gd name="connsiteY1" fmla="*/ 277707 h 440233"/>
            <a:gd name="connsiteX2" fmla="*/ 28131 w 28131"/>
            <a:gd name="connsiteY2" fmla="*/ 440233 h 440233"/>
            <a:gd name="connsiteX0" fmla="*/ 0 w 28131"/>
            <a:gd name="connsiteY0" fmla="*/ 0 h 440233"/>
            <a:gd name="connsiteX1" fmla="*/ 18429 w 28131"/>
            <a:gd name="connsiteY1" fmla="*/ 277707 h 440233"/>
            <a:gd name="connsiteX2" fmla="*/ 28131 w 28131"/>
            <a:gd name="connsiteY2" fmla="*/ 440233 h 440233"/>
            <a:gd name="connsiteX0" fmla="*/ 0 w 28131"/>
            <a:gd name="connsiteY0" fmla="*/ 0 h 440233"/>
            <a:gd name="connsiteX1" fmla="*/ 18429 w 28131"/>
            <a:gd name="connsiteY1" fmla="*/ 277707 h 440233"/>
            <a:gd name="connsiteX2" fmla="*/ 28131 w 28131"/>
            <a:gd name="connsiteY2" fmla="*/ 440233 h 440233"/>
            <a:gd name="connsiteX0" fmla="*/ 0 w 28131"/>
            <a:gd name="connsiteY0" fmla="*/ 0 h 440233"/>
            <a:gd name="connsiteX1" fmla="*/ 18429 w 28131"/>
            <a:gd name="connsiteY1" fmla="*/ 277707 h 440233"/>
            <a:gd name="connsiteX2" fmla="*/ 28131 w 28131"/>
            <a:gd name="connsiteY2" fmla="*/ 440233 h 440233"/>
            <a:gd name="connsiteX0" fmla="*/ 0 w 28131"/>
            <a:gd name="connsiteY0" fmla="*/ 0 h 440233"/>
            <a:gd name="connsiteX1" fmla="*/ 18429 w 28131"/>
            <a:gd name="connsiteY1" fmla="*/ 277707 h 440233"/>
            <a:gd name="connsiteX2" fmla="*/ 28131 w 28131"/>
            <a:gd name="connsiteY2" fmla="*/ 440233 h 440233"/>
            <a:gd name="connsiteX0" fmla="*/ 0 w 28131"/>
            <a:gd name="connsiteY0" fmla="*/ 0 h 440233"/>
            <a:gd name="connsiteX1" fmla="*/ 18429 w 28131"/>
            <a:gd name="connsiteY1" fmla="*/ 277707 h 440233"/>
            <a:gd name="connsiteX2" fmla="*/ 28131 w 28131"/>
            <a:gd name="connsiteY2" fmla="*/ 440233 h 440233"/>
            <a:gd name="connsiteX0" fmla="*/ 0 w 28131"/>
            <a:gd name="connsiteY0" fmla="*/ 0 h 440233"/>
            <a:gd name="connsiteX1" fmla="*/ 18429 w 28131"/>
            <a:gd name="connsiteY1" fmla="*/ 277707 h 440233"/>
            <a:gd name="connsiteX2" fmla="*/ 28131 w 28131"/>
            <a:gd name="connsiteY2" fmla="*/ 440233 h 440233"/>
            <a:gd name="connsiteX0" fmla="*/ 0 w 25005"/>
            <a:gd name="connsiteY0" fmla="*/ 0 h 396210"/>
            <a:gd name="connsiteX1" fmla="*/ 15303 w 25005"/>
            <a:gd name="connsiteY1" fmla="*/ 233684 h 396210"/>
            <a:gd name="connsiteX2" fmla="*/ 25005 w 25005"/>
            <a:gd name="connsiteY2" fmla="*/ 396210 h 396210"/>
            <a:gd name="connsiteX0" fmla="*/ 0 w 25005"/>
            <a:gd name="connsiteY0" fmla="*/ 0 h 396210"/>
            <a:gd name="connsiteX1" fmla="*/ 15303 w 25005"/>
            <a:gd name="connsiteY1" fmla="*/ 233684 h 396210"/>
            <a:gd name="connsiteX2" fmla="*/ 25005 w 25005"/>
            <a:gd name="connsiteY2" fmla="*/ 396210 h 396210"/>
            <a:gd name="connsiteX0" fmla="*/ 0 w 25005"/>
            <a:gd name="connsiteY0" fmla="*/ 0 h 396210"/>
            <a:gd name="connsiteX1" fmla="*/ 15303 w 25005"/>
            <a:gd name="connsiteY1" fmla="*/ 233684 h 396210"/>
            <a:gd name="connsiteX2" fmla="*/ 25005 w 25005"/>
            <a:gd name="connsiteY2" fmla="*/ 396210 h 396210"/>
          </a:gdLst>
          <a:ahLst/>
          <a:cxnLst>
            <a:cxn ang="0">
              <a:pos x="connsiteX0" y="connsiteY0"/>
            </a:cxn>
            <a:cxn ang="0">
              <a:pos x="connsiteX1" y="connsiteY1"/>
            </a:cxn>
            <a:cxn ang="0">
              <a:pos x="connsiteX2" y="connsiteY2"/>
            </a:cxn>
          </a:cxnLst>
          <a:rect l="l" t="t" r="r" b="b"/>
          <a:pathLst>
            <a:path w="25005" h="396210">
              <a:moveTo>
                <a:pt x="0" y="0"/>
              </a:moveTo>
              <a:cubicBezTo>
                <a:pt x="6764" y="94989"/>
                <a:pt x="7609" y="108666"/>
                <a:pt x="15303" y="233684"/>
              </a:cubicBezTo>
              <a:cubicBezTo>
                <a:pt x="21498" y="335898"/>
                <a:pt x="19467" y="302531"/>
                <a:pt x="25005" y="396210"/>
              </a:cubicBezTo>
            </a:path>
          </a:pathLst>
        </a:custGeom>
        <a:noFill/>
        <a:ln w="38100" cap="flat" cmpd="sng" algn="ctr">
          <a:solidFill>
            <a:srgbClr val="FF0000"/>
          </a:solidFill>
          <a:prstDash val="sysDash"/>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4213412" y="179294"/>
          <a:ext cx="112507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83166C27-781F-4BD3-B02F-A5F10AC9E073}"/>
            </a:ext>
          </a:extLst>
        </xdr:cNvPr>
        <xdr:cNvPicPr>
          <a:picLocks noChangeAspect="1"/>
        </xdr:cNvPicPr>
      </xdr:nvPicPr>
      <xdr:blipFill rotWithShape="1">
        <a:blip xmlns:r="http://schemas.openxmlformats.org/officeDocument/2006/relationships" r:embed="rId1"/>
        <a:srcRect l="16942" t="11856" r="66374" b="4647"/>
        <a:stretch/>
      </xdr:blipFill>
      <xdr:spPr>
        <a:xfrm>
          <a:off x="11620500" y="212912"/>
          <a:ext cx="6078427" cy="8424914"/>
        </a:xfrm>
        <a:prstGeom prst="rect">
          <a:avLst/>
        </a:prstGeom>
      </xdr:spPr>
    </xdr:pic>
    <xdr:clientData/>
  </xdr:twoCellAnchor>
  <xdr:oneCellAnchor>
    <xdr:from>
      <xdr:col>2</xdr:col>
      <xdr:colOff>304800</xdr:colOff>
      <xdr:row>25</xdr:row>
      <xdr:rowOff>190500</xdr:rowOff>
    </xdr:from>
    <xdr:ext cx="4276725" cy="809625"/>
    <xdr:sp macro="" textlink="">
      <xdr:nvSpPr>
        <xdr:cNvPr id="5" name="Rectangle 22">
          <a:extLst>
            <a:ext uri="{FF2B5EF4-FFF2-40B4-BE49-F238E27FC236}">
              <a16:creationId xmlns:a16="http://schemas.microsoft.com/office/drawing/2014/main" id="{00000000-0008-0000-05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7</xdr:col>
      <xdr:colOff>123825</xdr:colOff>
      <xdr:row>18</xdr:row>
      <xdr:rowOff>76200</xdr:rowOff>
    </xdr:from>
    <xdr:to>
      <xdr:col>19</xdr:col>
      <xdr:colOff>348595</xdr:colOff>
      <xdr:row>24</xdr:row>
      <xdr:rowOff>503250</xdr:rowOff>
    </xdr:to>
    <xdr:pic>
      <xdr:nvPicPr>
        <xdr:cNvPr id="6" name="図 5"/>
        <xdr:cNvPicPr>
          <a:picLocks noChangeAspect="1"/>
        </xdr:cNvPicPr>
      </xdr:nvPicPr>
      <xdr:blipFill rotWithShape="1">
        <a:blip xmlns:r="http://schemas.openxmlformats.org/officeDocument/2006/relationships" r:embed="rId2"/>
        <a:srcRect t="2505" b="1408"/>
        <a:stretch/>
      </xdr:blipFill>
      <xdr:spPr>
        <a:xfrm>
          <a:off x="2800350" y="2562225"/>
          <a:ext cx="5596870" cy="3456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190500</xdr:colOff>
      <xdr:row>1</xdr:row>
      <xdr:rowOff>22412</xdr:rowOff>
    </xdr:from>
    <xdr:to>
      <xdr:col>12</xdr:col>
      <xdr:colOff>419100</xdr:colOff>
      <xdr:row>1</xdr:row>
      <xdr:rowOff>305964</xdr:rowOff>
    </xdr:to>
    <xdr:sp macro="" textlink="">
      <xdr:nvSpPr>
        <xdr:cNvPr id="2" name="テキスト ボックス 1">
          <a:extLst>
            <a:ext uri="{FF2B5EF4-FFF2-40B4-BE49-F238E27FC236}">
              <a16:creationId xmlns:a16="http://schemas.microsoft.com/office/drawing/2014/main" id="{00000000-0008-0000-05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3" name="図 2">
          <a:extLst>
            <a:ext uri="{FF2B5EF4-FFF2-40B4-BE49-F238E27FC236}">
              <a16:creationId xmlns:a16="http://schemas.microsoft.com/office/drawing/2014/main" id="{83166C27-781F-4BD3-B02F-A5F10AC9E073}"/>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oneCellAnchor>
    <xdr:from>
      <xdr:col>2</xdr:col>
      <xdr:colOff>304800</xdr:colOff>
      <xdr:row>25</xdr:row>
      <xdr:rowOff>190500</xdr:rowOff>
    </xdr:from>
    <xdr:ext cx="4276725" cy="809625"/>
    <xdr:sp macro="" textlink="">
      <xdr:nvSpPr>
        <xdr:cNvPr id="6" name="Rectangle 22">
          <a:extLst>
            <a:ext uri="{FF2B5EF4-FFF2-40B4-BE49-F238E27FC236}">
              <a16:creationId xmlns:a16="http://schemas.microsoft.com/office/drawing/2014/main" id="{00000000-0008-0000-05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7</xdr:col>
      <xdr:colOff>38100</xdr:colOff>
      <xdr:row>18</xdr:row>
      <xdr:rowOff>28575</xdr:rowOff>
    </xdr:from>
    <xdr:to>
      <xdr:col>19</xdr:col>
      <xdr:colOff>431064</xdr:colOff>
      <xdr:row>24</xdr:row>
      <xdr:rowOff>455625</xdr:rowOff>
    </xdr:to>
    <xdr:pic>
      <xdr:nvPicPr>
        <xdr:cNvPr id="7" name="図 6"/>
        <xdr:cNvPicPr>
          <a:picLocks noChangeAspect="1"/>
        </xdr:cNvPicPr>
      </xdr:nvPicPr>
      <xdr:blipFill>
        <a:blip xmlns:r="http://schemas.openxmlformats.org/officeDocument/2006/relationships" r:embed="rId2"/>
        <a:stretch>
          <a:fillRect/>
        </a:stretch>
      </xdr:blipFill>
      <xdr:spPr>
        <a:xfrm>
          <a:off x="2714625" y="2514600"/>
          <a:ext cx="5765064" cy="3456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28575</xdr:colOff>
      <xdr:row>18</xdr:row>
      <xdr:rowOff>38100</xdr:rowOff>
    </xdr:from>
    <xdr:to>
      <xdr:col>19</xdr:col>
      <xdr:colOff>446779</xdr:colOff>
      <xdr:row>24</xdr:row>
      <xdr:rowOff>465150</xdr:rowOff>
    </xdr:to>
    <xdr:pic>
      <xdr:nvPicPr>
        <xdr:cNvPr id="6" name="図 5"/>
        <xdr:cNvPicPr>
          <a:picLocks noChangeAspect="1"/>
        </xdr:cNvPicPr>
      </xdr:nvPicPr>
      <xdr:blipFill>
        <a:blip xmlns:r="http://schemas.openxmlformats.org/officeDocument/2006/relationships" r:embed="rId1"/>
        <a:stretch>
          <a:fillRect/>
        </a:stretch>
      </xdr:blipFill>
      <xdr:spPr>
        <a:xfrm>
          <a:off x="2705100" y="2524125"/>
          <a:ext cx="5790304" cy="3456000"/>
        </a:xfrm>
        <a:prstGeom prst="rect">
          <a:avLst/>
        </a:prstGeom>
      </xdr:spPr>
    </xdr:pic>
    <xdr:clientData/>
  </xdr:twoCellAnchor>
  <xdr:twoCellAnchor>
    <xdr:from>
      <xdr:col>10</xdr:col>
      <xdr:colOff>190500</xdr:colOff>
      <xdr:row>1</xdr:row>
      <xdr:rowOff>22412</xdr:rowOff>
    </xdr:from>
    <xdr:to>
      <xdr:col>12</xdr:col>
      <xdr:colOff>419100</xdr:colOff>
      <xdr:row>1</xdr:row>
      <xdr:rowOff>305964</xdr:rowOff>
    </xdr:to>
    <xdr:sp macro="" textlink="">
      <xdr:nvSpPr>
        <xdr:cNvPr id="2" name="テキスト ボックス 1">
          <a:extLst>
            <a:ext uri="{FF2B5EF4-FFF2-40B4-BE49-F238E27FC236}">
              <a16:creationId xmlns:a16="http://schemas.microsoft.com/office/drawing/2014/main" id="{00000000-0008-0000-05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3" name="図 2">
          <a:extLst>
            <a:ext uri="{FF2B5EF4-FFF2-40B4-BE49-F238E27FC236}">
              <a16:creationId xmlns:a16="http://schemas.microsoft.com/office/drawing/2014/main" id="{83166C27-781F-4BD3-B02F-A5F10AC9E073}"/>
            </a:ext>
          </a:extLst>
        </xdr:cNvPr>
        <xdr:cNvPicPr>
          <a:picLocks noChangeAspect="1"/>
        </xdr:cNvPicPr>
      </xdr:nvPicPr>
      <xdr:blipFill rotWithShape="1">
        <a:blip xmlns:r="http://schemas.openxmlformats.org/officeDocument/2006/relationships" r:embed="rId2"/>
        <a:srcRect l="16942" t="11856" r="66374" b="4647"/>
        <a:stretch/>
      </xdr:blipFill>
      <xdr:spPr>
        <a:xfrm>
          <a:off x="11609854" y="208430"/>
          <a:ext cx="6098598" cy="8364962"/>
        </a:xfrm>
        <a:prstGeom prst="rect">
          <a:avLst/>
        </a:prstGeom>
      </xdr:spPr>
    </xdr:pic>
    <xdr:clientData/>
  </xdr:twoCellAnchor>
  <xdr:oneCellAnchor>
    <xdr:from>
      <xdr:col>2</xdr:col>
      <xdr:colOff>304800</xdr:colOff>
      <xdr:row>25</xdr:row>
      <xdr:rowOff>190500</xdr:rowOff>
    </xdr:from>
    <xdr:ext cx="4276725" cy="809625"/>
    <xdr:sp macro="" textlink="">
      <xdr:nvSpPr>
        <xdr:cNvPr id="4" name="Rectangle 22">
          <a:extLst>
            <a:ext uri="{FF2B5EF4-FFF2-40B4-BE49-F238E27FC236}">
              <a16:creationId xmlns:a16="http://schemas.microsoft.com/office/drawing/2014/main" id="{00000000-0008-0000-05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10</xdr:col>
      <xdr:colOff>190500</xdr:colOff>
      <xdr:row>1</xdr:row>
      <xdr:rowOff>22412</xdr:rowOff>
    </xdr:from>
    <xdr:to>
      <xdr:col>12</xdr:col>
      <xdr:colOff>419100</xdr:colOff>
      <xdr:row>1</xdr:row>
      <xdr:rowOff>305964</xdr:rowOff>
    </xdr:to>
    <xdr:sp macro="" textlink="">
      <xdr:nvSpPr>
        <xdr:cNvPr id="2" name="テキスト ボックス 1">
          <a:extLst>
            <a:ext uri="{FF2B5EF4-FFF2-40B4-BE49-F238E27FC236}">
              <a16:creationId xmlns:a16="http://schemas.microsoft.com/office/drawing/2014/main" id="{00000000-0008-0000-05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3" name="図 2">
          <a:extLst>
            <a:ext uri="{FF2B5EF4-FFF2-40B4-BE49-F238E27FC236}">
              <a16:creationId xmlns:a16="http://schemas.microsoft.com/office/drawing/2014/main" id="{83166C27-781F-4BD3-B02F-A5F10AC9E073}"/>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oneCellAnchor>
    <xdr:from>
      <xdr:col>2</xdr:col>
      <xdr:colOff>304800</xdr:colOff>
      <xdr:row>25</xdr:row>
      <xdr:rowOff>190500</xdr:rowOff>
    </xdr:from>
    <xdr:ext cx="4276725" cy="809625"/>
    <xdr:sp macro="" textlink="">
      <xdr:nvSpPr>
        <xdr:cNvPr id="4" name="Rectangle 22">
          <a:extLst>
            <a:ext uri="{FF2B5EF4-FFF2-40B4-BE49-F238E27FC236}">
              <a16:creationId xmlns:a16="http://schemas.microsoft.com/office/drawing/2014/main" id="{00000000-0008-0000-05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7</xdr:col>
      <xdr:colOff>28575</xdr:colOff>
      <xdr:row>18</xdr:row>
      <xdr:rowOff>57150</xdr:rowOff>
    </xdr:from>
    <xdr:to>
      <xdr:col>19</xdr:col>
      <xdr:colOff>444761</xdr:colOff>
      <xdr:row>24</xdr:row>
      <xdr:rowOff>484200</xdr:rowOff>
    </xdr:to>
    <xdr:pic>
      <xdr:nvPicPr>
        <xdr:cNvPr id="5" name="図 4"/>
        <xdr:cNvPicPr>
          <a:picLocks noChangeAspect="1"/>
        </xdr:cNvPicPr>
      </xdr:nvPicPr>
      <xdr:blipFill>
        <a:blip xmlns:r="http://schemas.openxmlformats.org/officeDocument/2006/relationships" r:embed="rId2"/>
        <a:stretch>
          <a:fillRect/>
        </a:stretch>
      </xdr:blipFill>
      <xdr:spPr>
        <a:xfrm>
          <a:off x="2705100" y="2543175"/>
          <a:ext cx="5788286" cy="3456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190500</xdr:colOff>
      <xdr:row>1</xdr:row>
      <xdr:rowOff>22412</xdr:rowOff>
    </xdr:from>
    <xdr:to>
      <xdr:col>12</xdr:col>
      <xdr:colOff>419100</xdr:colOff>
      <xdr:row>1</xdr:row>
      <xdr:rowOff>305964</xdr:rowOff>
    </xdr:to>
    <xdr:sp macro="" textlink="">
      <xdr:nvSpPr>
        <xdr:cNvPr id="2" name="テキスト ボックス 1">
          <a:extLst>
            <a:ext uri="{FF2B5EF4-FFF2-40B4-BE49-F238E27FC236}">
              <a16:creationId xmlns:a16="http://schemas.microsoft.com/office/drawing/2014/main" id="{00000000-0008-0000-05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3" name="図 2">
          <a:extLst>
            <a:ext uri="{FF2B5EF4-FFF2-40B4-BE49-F238E27FC236}">
              <a16:creationId xmlns:a16="http://schemas.microsoft.com/office/drawing/2014/main" id="{83166C27-781F-4BD3-B02F-A5F10AC9E073}"/>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oneCellAnchor>
    <xdr:from>
      <xdr:col>2</xdr:col>
      <xdr:colOff>304800</xdr:colOff>
      <xdr:row>25</xdr:row>
      <xdr:rowOff>190500</xdr:rowOff>
    </xdr:from>
    <xdr:ext cx="4276725" cy="809625"/>
    <xdr:sp macro="" textlink="">
      <xdr:nvSpPr>
        <xdr:cNvPr id="4" name="Rectangle 22">
          <a:extLst>
            <a:ext uri="{FF2B5EF4-FFF2-40B4-BE49-F238E27FC236}">
              <a16:creationId xmlns:a16="http://schemas.microsoft.com/office/drawing/2014/main" id="{00000000-0008-0000-05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6</xdr:col>
      <xdr:colOff>438150</xdr:colOff>
      <xdr:row>18</xdr:row>
      <xdr:rowOff>66675</xdr:rowOff>
    </xdr:from>
    <xdr:to>
      <xdr:col>20</xdr:col>
      <xdr:colOff>26914</xdr:colOff>
      <xdr:row>24</xdr:row>
      <xdr:rowOff>493725</xdr:rowOff>
    </xdr:to>
    <xdr:pic>
      <xdr:nvPicPr>
        <xdr:cNvPr id="5" name="図 4"/>
        <xdr:cNvPicPr>
          <a:picLocks noChangeAspect="1"/>
        </xdr:cNvPicPr>
      </xdr:nvPicPr>
      <xdr:blipFill>
        <a:blip xmlns:r="http://schemas.openxmlformats.org/officeDocument/2006/relationships" r:embed="rId2"/>
        <a:stretch>
          <a:fillRect/>
        </a:stretch>
      </xdr:blipFill>
      <xdr:spPr>
        <a:xfrm>
          <a:off x="2667000" y="2552700"/>
          <a:ext cx="5856214" cy="3456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190500</xdr:colOff>
      <xdr:row>1</xdr:row>
      <xdr:rowOff>22412</xdr:rowOff>
    </xdr:from>
    <xdr:to>
      <xdr:col>12</xdr:col>
      <xdr:colOff>419100</xdr:colOff>
      <xdr:row>1</xdr:row>
      <xdr:rowOff>305964</xdr:rowOff>
    </xdr:to>
    <xdr:sp macro="" textlink="">
      <xdr:nvSpPr>
        <xdr:cNvPr id="2" name="テキスト ボックス 1">
          <a:extLst>
            <a:ext uri="{FF2B5EF4-FFF2-40B4-BE49-F238E27FC236}">
              <a16:creationId xmlns:a16="http://schemas.microsoft.com/office/drawing/2014/main" id="{00000000-0008-0000-05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3" name="図 2">
          <a:extLst>
            <a:ext uri="{FF2B5EF4-FFF2-40B4-BE49-F238E27FC236}">
              <a16:creationId xmlns:a16="http://schemas.microsoft.com/office/drawing/2014/main" id="{83166C27-781F-4BD3-B02F-A5F10AC9E073}"/>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oneCellAnchor>
    <xdr:from>
      <xdr:col>2</xdr:col>
      <xdr:colOff>304800</xdr:colOff>
      <xdr:row>25</xdr:row>
      <xdr:rowOff>190500</xdr:rowOff>
    </xdr:from>
    <xdr:ext cx="4276725" cy="809625"/>
    <xdr:sp macro="" textlink="">
      <xdr:nvSpPr>
        <xdr:cNvPr id="4" name="Rectangle 22">
          <a:extLst>
            <a:ext uri="{FF2B5EF4-FFF2-40B4-BE49-F238E27FC236}">
              <a16:creationId xmlns:a16="http://schemas.microsoft.com/office/drawing/2014/main" id="{00000000-0008-0000-05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7</xdr:col>
      <xdr:colOff>19051</xdr:colOff>
      <xdr:row>18</xdr:row>
      <xdr:rowOff>47625</xdr:rowOff>
    </xdr:from>
    <xdr:to>
      <xdr:col>19</xdr:col>
      <xdr:colOff>443948</xdr:colOff>
      <xdr:row>24</xdr:row>
      <xdr:rowOff>474675</xdr:rowOff>
    </xdr:to>
    <xdr:pic>
      <xdr:nvPicPr>
        <xdr:cNvPr id="5" name="図 4"/>
        <xdr:cNvPicPr>
          <a:picLocks noChangeAspect="1"/>
        </xdr:cNvPicPr>
      </xdr:nvPicPr>
      <xdr:blipFill>
        <a:blip xmlns:r="http://schemas.openxmlformats.org/officeDocument/2006/relationships" r:embed="rId2"/>
        <a:stretch>
          <a:fillRect/>
        </a:stretch>
      </xdr:blipFill>
      <xdr:spPr>
        <a:xfrm>
          <a:off x="2695576" y="2533650"/>
          <a:ext cx="5796997" cy="3456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190500</xdr:colOff>
      <xdr:row>1</xdr:row>
      <xdr:rowOff>22412</xdr:rowOff>
    </xdr:from>
    <xdr:to>
      <xdr:col>12</xdr:col>
      <xdr:colOff>419100</xdr:colOff>
      <xdr:row>1</xdr:row>
      <xdr:rowOff>305964</xdr:rowOff>
    </xdr:to>
    <xdr:sp macro="" textlink="">
      <xdr:nvSpPr>
        <xdr:cNvPr id="2" name="テキスト ボックス 1">
          <a:extLst>
            <a:ext uri="{FF2B5EF4-FFF2-40B4-BE49-F238E27FC236}">
              <a16:creationId xmlns:a16="http://schemas.microsoft.com/office/drawing/2014/main" id="{00000000-0008-0000-05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3" name="図 2">
          <a:extLst>
            <a:ext uri="{FF2B5EF4-FFF2-40B4-BE49-F238E27FC236}">
              <a16:creationId xmlns:a16="http://schemas.microsoft.com/office/drawing/2014/main" id="{83166C27-781F-4BD3-B02F-A5F10AC9E073}"/>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oneCellAnchor>
    <xdr:from>
      <xdr:col>2</xdr:col>
      <xdr:colOff>304800</xdr:colOff>
      <xdr:row>25</xdr:row>
      <xdr:rowOff>190500</xdr:rowOff>
    </xdr:from>
    <xdr:ext cx="4276725" cy="809625"/>
    <xdr:sp macro="" textlink="">
      <xdr:nvSpPr>
        <xdr:cNvPr id="4" name="Rectangle 22">
          <a:extLst>
            <a:ext uri="{FF2B5EF4-FFF2-40B4-BE49-F238E27FC236}">
              <a16:creationId xmlns:a16="http://schemas.microsoft.com/office/drawing/2014/main" id="{00000000-0008-0000-05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7</xdr:col>
      <xdr:colOff>28575</xdr:colOff>
      <xdr:row>18</xdr:row>
      <xdr:rowOff>47625</xdr:rowOff>
    </xdr:from>
    <xdr:to>
      <xdr:col>19</xdr:col>
      <xdr:colOff>445882</xdr:colOff>
      <xdr:row>24</xdr:row>
      <xdr:rowOff>474675</xdr:rowOff>
    </xdr:to>
    <xdr:pic>
      <xdr:nvPicPr>
        <xdr:cNvPr id="5" name="図 4"/>
        <xdr:cNvPicPr>
          <a:picLocks noChangeAspect="1"/>
        </xdr:cNvPicPr>
      </xdr:nvPicPr>
      <xdr:blipFill>
        <a:blip xmlns:r="http://schemas.openxmlformats.org/officeDocument/2006/relationships" r:embed="rId2"/>
        <a:stretch>
          <a:fillRect/>
        </a:stretch>
      </xdr:blipFill>
      <xdr:spPr>
        <a:xfrm>
          <a:off x="2705100" y="2533650"/>
          <a:ext cx="5789407" cy="3456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190500</xdr:colOff>
      <xdr:row>1</xdr:row>
      <xdr:rowOff>22412</xdr:rowOff>
    </xdr:from>
    <xdr:to>
      <xdr:col>12</xdr:col>
      <xdr:colOff>419100</xdr:colOff>
      <xdr:row>1</xdr:row>
      <xdr:rowOff>305964</xdr:rowOff>
    </xdr:to>
    <xdr:sp macro="" textlink="">
      <xdr:nvSpPr>
        <xdr:cNvPr id="2" name="テキスト ボックス 1">
          <a:extLst>
            <a:ext uri="{FF2B5EF4-FFF2-40B4-BE49-F238E27FC236}">
              <a16:creationId xmlns:a16="http://schemas.microsoft.com/office/drawing/2014/main" id="{00000000-0008-0000-05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3" name="図 2">
          <a:extLst>
            <a:ext uri="{FF2B5EF4-FFF2-40B4-BE49-F238E27FC236}">
              <a16:creationId xmlns:a16="http://schemas.microsoft.com/office/drawing/2014/main" id="{83166C27-781F-4BD3-B02F-A5F10AC9E073}"/>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oneCellAnchor>
    <xdr:from>
      <xdr:col>2</xdr:col>
      <xdr:colOff>304800</xdr:colOff>
      <xdr:row>25</xdr:row>
      <xdr:rowOff>190500</xdr:rowOff>
    </xdr:from>
    <xdr:ext cx="4276725" cy="809625"/>
    <xdr:sp macro="" textlink="">
      <xdr:nvSpPr>
        <xdr:cNvPr id="4" name="Rectangle 22">
          <a:extLst>
            <a:ext uri="{FF2B5EF4-FFF2-40B4-BE49-F238E27FC236}">
              <a16:creationId xmlns:a16="http://schemas.microsoft.com/office/drawing/2014/main" id="{00000000-0008-0000-05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7</xdr:col>
      <xdr:colOff>19051</xdr:colOff>
      <xdr:row>18</xdr:row>
      <xdr:rowOff>47625</xdr:rowOff>
    </xdr:from>
    <xdr:to>
      <xdr:col>19</xdr:col>
      <xdr:colOff>443948</xdr:colOff>
      <xdr:row>24</xdr:row>
      <xdr:rowOff>474675</xdr:rowOff>
    </xdr:to>
    <xdr:pic>
      <xdr:nvPicPr>
        <xdr:cNvPr id="5" name="図 4"/>
        <xdr:cNvPicPr>
          <a:picLocks noChangeAspect="1"/>
        </xdr:cNvPicPr>
      </xdr:nvPicPr>
      <xdr:blipFill>
        <a:blip xmlns:r="http://schemas.openxmlformats.org/officeDocument/2006/relationships" r:embed="rId2"/>
        <a:stretch>
          <a:fillRect/>
        </a:stretch>
      </xdr:blipFill>
      <xdr:spPr>
        <a:xfrm>
          <a:off x="2695576" y="2533650"/>
          <a:ext cx="5796997" cy="3456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190500</xdr:colOff>
      <xdr:row>1</xdr:row>
      <xdr:rowOff>22412</xdr:rowOff>
    </xdr:from>
    <xdr:to>
      <xdr:col>12</xdr:col>
      <xdr:colOff>419100</xdr:colOff>
      <xdr:row>1</xdr:row>
      <xdr:rowOff>305964</xdr:rowOff>
    </xdr:to>
    <xdr:sp macro="" textlink="">
      <xdr:nvSpPr>
        <xdr:cNvPr id="2" name="テキスト ボックス 1">
          <a:extLst>
            <a:ext uri="{FF2B5EF4-FFF2-40B4-BE49-F238E27FC236}">
              <a16:creationId xmlns:a16="http://schemas.microsoft.com/office/drawing/2014/main" id="{00000000-0008-0000-05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3" name="図 2">
          <a:extLst>
            <a:ext uri="{FF2B5EF4-FFF2-40B4-BE49-F238E27FC236}">
              <a16:creationId xmlns:a16="http://schemas.microsoft.com/office/drawing/2014/main" id="{83166C27-781F-4BD3-B02F-A5F10AC9E073}"/>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oneCellAnchor>
    <xdr:from>
      <xdr:col>2</xdr:col>
      <xdr:colOff>304800</xdr:colOff>
      <xdr:row>25</xdr:row>
      <xdr:rowOff>190500</xdr:rowOff>
    </xdr:from>
    <xdr:ext cx="4276725" cy="809625"/>
    <xdr:sp macro="" textlink="">
      <xdr:nvSpPr>
        <xdr:cNvPr id="4" name="Rectangle 22">
          <a:extLst>
            <a:ext uri="{FF2B5EF4-FFF2-40B4-BE49-F238E27FC236}">
              <a16:creationId xmlns:a16="http://schemas.microsoft.com/office/drawing/2014/main" id="{00000000-0008-0000-05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7</xdr:col>
      <xdr:colOff>0</xdr:colOff>
      <xdr:row>18</xdr:row>
      <xdr:rowOff>57150</xdr:rowOff>
    </xdr:from>
    <xdr:to>
      <xdr:col>20</xdr:col>
      <xdr:colOff>20290</xdr:colOff>
      <xdr:row>24</xdr:row>
      <xdr:rowOff>484200</xdr:rowOff>
    </xdr:to>
    <xdr:pic>
      <xdr:nvPicPr>
        <xdr:cNvPr id="5" name="図 4"/>
        <xdr:cNvPicPr>
          <a:picLocks noChangeAspect="1"/>
        </xdr:cNvPicPr>
      </xdr:nvPicPr>
      <xdr:blipFill>
        <a:blip xmlns:r="http://schemas.openxmlformats.org/officeDocument/2006/relationships" r:embed="rId2"/>
        <a:stretch>
          <a:fillRect/>
        </a:stretch>
      </xdr:blipFill>
      <xdr:spPr>
        <a:xfrm>
          <a:off x="2676525" y="2543175"/>
          <a:ext cx="5840065" cy="3456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190500</xdr:colOff>
      <xdr:row>1</xdr:row>
      <xdr:rowOff>22412</xdr:rowOff>
    </xdr:from>
    <xdr:to>
      <xdr:col>12</xdr:col>
      <xdr:colOff>419100</xdr:colOff>
      <xdr:row>1</xdr:row>
      <xdr:rowOff>305964</xdr:rowOff>
    </xdr:to>
    <xdr:sp macro="" textlink="">
      <xdr:nvSpPr>
        <xdr:cNvPr id="2" name="テキスト ボックス 1">
          <a:extLst>
            <a:ext uri="{FF2B5EF4-FFF2-40B4-BE49-F238E27FC236}">
              <a16:creationId xmlns:a16="http://schemas.microsoft.com/office/drawing/2014/main" id="{00000000-0008-0000-05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3" name="図 2">
          <a:extLst>
            <a:ext uri="{FF2B5EF4-FFF2-40B4-BE49-F238E27FC236}">
              <a16:creationId xmlns:a16="http://schemas.microsoft.com/office/drawing/2014/main" id="{83166C27-781F-4BD3-B02F-A5F10AC9E073}"/>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oneCellAnchor>
    <xdr:from>
      <xdr:col>2</xdr:col>
      <xdr:colOff>304800</xdr:colOff>
      <xdr:row>25</xdr:row>
      <xdr:rowOff>190500</xdr:rowOff>
    </xdr:from>
    <xdr:ext cx="4276725" cy="809625"/>
    <xdr:sp macro="" textlink="">
      <xdr:nvSpPr>
        <xdr:cNvPr id="4" name="Rectangle 22">
          <a:extLst>
            <a:ext uri="{FF2B5EF4-FFF2-40B4-BE49-F238E27FC236}">
              <a16:creationId xmlns:a16="http://schemas.microsoft.com/office/drawing/2014/main" id="{00000000-0008-0000-05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6</xdr:col>
      <xdr:colOff>123825</xdr:colOff>
      <xdr:row>18</xdr:row>
      <xdr:rowOff>57150</xdr:rowOff>
    </xdr:from>
    <xdr:to>
      <xdr:col>20</xdr:col>
      <xdr:colOff>349287</xdr:colOff>
      <xdr:row>24</xdr:row>
      <xdr:rowOff>484200</xdr:rowOff>
    </xdr:to>
    <xdr:pic>
      <xdr:nvPicPr>
        <xdr:cNvPr id="5" name="図 4"/>
        <xdr:cNvPicPr>
          <a:picLocks noChangeAspect="1"/>
        </xdr:cNvPicPr>
      </xdr:nvPicPr>
      <xdr:blipFill>
        <a:blip xmlns:r="http://schemas.openxmlformats.org/officeDocument/2006/relationships" r:embed="rId2"/>
        <a:stretch>
          <a:fillRect/>
        </a:stretch>
      </xdr:blipFill>
      <xdr:spPr>
        <a:xfrm>
          <a:off x="2352675" y="2543175"/>
          <a:ext cx="6492912" cy="34560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190500</xdr:colOff>
      <xdr:row>1</xdr:row>
      <xdr:rowOff>22412</xdr:rowOff>
    </xdr:from>
    <xdr:to>
      <xdr:col>12</xdr:col>
      <xdr:colOff>419100</xdr:colOff>
      <xdr:row>1</xdr:row>
      <xdr:rowOff>305964</xdr:rowOff>
    </xdr:to>
    <xdr:sp macro="" textlink="">
      <xdr:nvSpPr>
        <xdr:cNvPr id="2" name="テキスト ボックス 1">
          <a:extLst>
            <a:ext uri="{FF2B5EF4-FFF2-40B4-BE49-F238E27FC236}">
              <a16:creationId xmlns:a16="http://schemas.microsoft.com/office/drawing/2014/main" id="{00000000-0008-0000-05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3" name="図 2">
          <a:extLst>
            <a:ext uri="{FF2B5EF4-FFF2-40B4-BE49-F238E27FC236}">
              <a16:creationId xmlns:a16="http://schemas.microsoft.com/office/drawing/2014/main" id="{83166C27-781F-4BD3-B02F-A5F10AC9E073}"/>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oneCellAnchor>
    <xdr:from>
      <xdr:col>2</xdr:col>
      <xdr:colOff>304800</xdr:colOff>
      <xdr:row>25</xdr:row>
      <xdr:rowOff>190500</xdr:rowOff>
    </xdr:from>
    <xdr:ext cx="4276725" cy="809625"/>
    <xdr:sp macro="" textlink="">
      <xdr:nvSpPr>
        <xdr:cNvPr id="4" name="Rectangle 22">
          <a:extLst>
            <a:ext uri="{FF2B5EF4-FFF2-40B4-BE49-F238E27FC236}">
              <a16:creationId xmlns:a16="http://schemas.microsoft.com/office/drawing/2014/main" id="{00000000-0008-0000-05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7</xdr:col>
      <xdr:colOff>38101</xdr:colOff>
      <xdr:row>18</xdr:row>
      <xdr:rowOff>66675</xdr:rowOff>
    </xdr:from>
    <xdr:to>
      <xdr:col>19</xdr:col>
      <xdr:colOff>426848</xdr:colOff>
      <xdr:row>24</xdr:row>
      <xdr:rowOff>493725</xdr:rowOff>
    </xdr:to>
    <xdr:pic>
      <xdr:nvPicPr>
        <xdr:cNvPr id="5" name="図 4"/>
        <xdr:cNvPicPr>
          <a:picLocks noChangeAspect="1"/>
        </xdr:cNvPicPr>
      </xdr:nvPicPr>
      <xdr:blipFill>
        <a:blip xmlns:r="http://schemas.openxmlformats.org/officeDocument/2006/relationships" r:embed="rId2"/>
        <a:stretch>
          <a:fillRect/>
        </a:stretch>
      </xdr:blipFill>
      <xdr:spPr>
        <a:xfrm>
          <a:off x="2714626" y="2552700"/>
          <a:ext cx="5760847" cy="3456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190500</xdr:colOff>
      <xdr:row>1</xdr:row>
      <xdr:rowOff>22412</xdr:rowOff>
    </xdr:from>
    <xdr:to>
      <xdr:col>12</xdr:col>
      <xdr:colOff>419100</xdr:colOff>
      <xdr:row>1</xdr:row>
      <xdr:rowOff>305964</xdr:rowOff>
    </xdr:to>
    <xdr:sp macro="" textlink="">
      <xdr:nvSpPr>
        <xdr:cNvPr id="2" name="テキスト ボックス 1">
          <a:extLst>
            <a:ext uri="{FF2B5EF4-FFF2-40B4-BE49-F238E27FC236}">
              <a16:creationId xmlns:a16="http://schemas.microsoft.com/office/drawing/2014/main" id="{00000000-0008-0000-05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3" name="図 2">
          <a:extLst>
            <a:ext uri="{FF2B5EF4-FFF2-40B4-BE49-F238E27FC236}">
              <a16:creationId xmlns:a16="http://schemas.microsoft.com/office/drawing/2014/main" id="{83166C27-781F-4BD3-B02F-A5F10AC9E073}"/>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oneCellAnchor>
    <xdr:from>
      <xdr:col>2</xdr:col>
      <xdr:colOff>304800</xdr:colOff>
      <xdr:row>25</xdr:row>
      <xdr:rowOff>190500</xdr:rowOff>
    </xdr:from>
    <xdr:ext cx="4276725" cy="809625"/>
    <xdr:sp macro="" textlink="">
      <xdr:nvSpPr>
        <xdr:cNvPr id="4" name="Rectangle 22">
          <a:extLst>
            <a:ext uri="{FF2B5EF4-FFF2-40B4-BE49-F238E27FC236}">
              <a16:creationId xmlns:a16="http://schemas.microsoft.com/office/drawing/2014/main" id="{00000000-0008-0000-05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7</xdr:col>
      <xdr:colOff>47626</xdr:colOff>
      <xdr:row>18</xdr:row>
      <xdr:rowOff>57150</xdr:rowOff>
    </xdr:from>
    <xdr:to>
      <xdr:col>19</xdr:col>
      <xdr:colOff>422397</xdr:colOff>
      <xdr:row>24</xdr:row>
      <xdr:rowOff>484200</xdr:rowOff>
    </xdr:to>
    <xdr:pic>
      <xdr:nvPicPr>
        <xdr:cNvPr id="5" name="図 4"/>
        <xdr:cNvPicPr>
          <a:picLocks noChangeAspect="1"/>
        </xdr:cNvPicPr>
      </xdr:nvPicPr>
      <xdr:blipFill>
        <a:blip xmlns:r="http://schemas.openxmlformats.org/officeDocument/2006/relationships" r:embed="rId2"/>
        <a:stretch>
          <a:fillRect/>
        </a:stretch>
      </xdr:blipFill>
      <xdr:spPr>
        <a:xfrm>
          <a:off x="2724151" y="2543175"/>
          <a:ext cx="5746871" cy="3456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190500</xdr:colOff>
      <xdr:row>1</xdr:row>
      <xdr:rowOff>22412</xdr:rowOff>
    </xdr:from>
    <xdr:to>
      <xdr:col>12</xdr:col>
      <xdr:colOff>419100</xdr:colOff>
      <xdr:row>1</xdr:row>
      <xdr:rowOff>305964</xdr:rowOff>
    </xdr:to>
    <xdr:sp macro="" textlink="">
      <xdr:nvSpPr>
        <xdr:cNvPr id="2" name="テキスト ボックス 1">
          <a:extLst>
            <a:ext uri="{FF2B5EF4-FFF2-40B4-BE49-F238E27FC236}">
              <a16:creationId xmlns:a16="http://schemas.microsoft.com/office/drawing/2014/main" id="{00000000-0008-0000-05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3" name="図 2">
          <a:extLst>
            <a:ext uri="{FF2B5EF4-FFF2-40B4-BE49-F238E27FC236}">
              <a16:creationId xmlns:a16="http://schemas.microsoft.com/office/drawing/2014/main" id="{83166C27-781F-4BD3-B02F-A5F10AC9E073}"/>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oneCellAnchor>
    <xdr:from>
      <xdr:col>2</xdr:col>
      <xdr:colOff>304800</xdr:colOff>
      <xdr:row>25</xdr:row>
      <xdr:rowOff>190500</xdr:rowOff>
    </xdr:from>
    <xdr:ext cx="4276725" cy="809625"/>
    <xdr:sp macro="" textlink="">
      <xdr:nvSpPr>
        <xdr:cNvPr id="4" name="Rectangle 22">
          <a:extLst>
            <a:ext uri="{FF2B5EF4-FFF2-40B4-BE49-F238E27FC236}">
              <a16:creationId xmlns:a16="http://schemas.microsoft.com/office/drawing/2014/main" id="{00000000-0008-0000-05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7</xdr:col>
      <xdr:colOff>38100</xdr:colOff>
      <xdr:row>18</xdr:row>
      <xdr:rowOff>57150</xdr:rowOff>
    </xdr:from>
    <xdr:to>
      <xdr:col>19</xdr:col>
      <xdr:colOff>434930</xdr:colOff>
      <xdr:row>24</xdr:row>
      <xdr:rowOff>484200</xdr:rowOff>
    </xdr:to>
    <xdr:pic>
      <xdr:nvPicPr>
        <xdr:cNvPr id="5" name="図 4"/>
        <xdr:cNvPicPr>
          <a:picLocks noChangeAspect="1"/>
        </xdr:cNvPicPr>
      </xdr:nvPicPr>
      <xdr:blipFill>
        <a:blip xmlns:r="http://schemas.openxmlformats.org/officeDocument/2006/relationships" r:embed="rId2"/>
        <a:stretch>
          <a:fillRect/>
        </a:stretch>
      </xdr:blipFill>
      <xdr:spPr>
        <a:xfrm>
          <a:off x="2714625" y="2543175"/>
          <a:ext cx="5768930" cy="3456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190500</xdr:colOff>
      <xdr:row>1</xdr:row>
      <xdr:rowOff>22412</xdr:rowOff>
    </xdr:from>
    <xdr:to>
      <xdr:col>12</xdr:col>
      <xdr:colOff>419100</xdr:colOff>
      <xdr:row>1</xdr:row>
      <xdr:rowOff>305964</xdr:rowOff>
    </xdr:to>
    <xdr:sp macro="" textlink="">
      <xdr:nvSpPr>
        <xdr:cNvPr id="2" name="テキスト ボックス 1">
          <a:extLst>
            <a:ext uri="{FF2B5EF4-FFF2-40B4-BE49-F238E27FC236}">
              <a16:creationId xmlns:a16="http://schemas.microsoft.com/office/drawing/2014/main" id="{00000000-0008-0000-05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3" name="図 2">
          <a:extLst>
            <a:ext uri="{FF2B5EF4-FFF2-40B4-BE49-F238E27FC236}">
              <a16:creationId xmlns:a16="http://schemas.microsoft.com/office/drawing/2014/main" id="{83166C27-781F-4BD3-B02F-A5F10AC9E073}"/>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oneCellAnchor>
    <xdr:from>
      <xdr:col>2</xdr:col>
      <xdr:colOff>304800</xdr:colOff>
      <xdr:row>25</xdr:row>
      <xdr:rowOff>190500</xdr:rowOff>
    </xdr:from>
    <xdr:ext cx="4276725" cy="809625"/>
    <xdr:sp macro="" textlink="">
      <xdr:nvSpPr>
        <xdr:cNvPr id="4" name="Rectangle 22">
          <a:extLst>
            <a:ext uri="{FF2B5EF4-FFF2-40B4-BE49-F238E27FC236}">
              <a16:creationId xmlns:a16="http://schemas.microsoft.com/office/drawing/2014/main" id="{00000000-0008-0000-05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7</xdr:col>
      <xdr:colOff>133351</xdr:colOff>
      <xdr:row>18</xdr:row>
      <xdr:rowOff>66675</xdr:rowOff>
    </xdr:from>
    <xdr:to>
      <xdr:col>19</xdr:col>
      <xdr:colOff>328094</xdr:colOff>
      <xdr:row>24</xdr:row>
      <xdr:rowOff>493725</xdr:rowOff>
    </xdr:to>
    <xdr:pic>
      <xdr:nvPicPr>
        <xdr:cNvPr id="5" name="図 4"/>
        <xdr:cNvPicPr>
          <a:picLocks noChangeAspect="1"/>
        </xdr:cNvPicPr>
      </xdr:nvPicPr>
      <xdr:blipFill>
        <a:blip xmlns:r="http://schemas.openxmlformats.org/officeDocument/2006/relationships" r:embed="rId2"/>
        <a:stretch>
          <a:fillRect/>
        </a:stretch>
      </xdr:blipFill>
      <xdr:spPr>
        <a:xfrm>
          <a:off x="2809876" y="2552700"/>
          <a:ext cx="5566843" cy="3456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190500</xdr:colOff>
      <xdr:row>1</xdr:row>
      <xdr:rowOff>22412</xdr:rowOff>
    </xdr:from>
    <xdr:to>
      <xdr:col>12</xdr:col>
      <xdr:colOff>419100</xdr:colOff>
      <xdr:row>1</xdr:row>
      <xdr:rowOff>305964</xdr:rowOff>
    </xdr:to>
    <xdr:sp macro="" textlink="">
      <xdr:nvSpPr>
        <xdr:cNvPr id="2" name="テキスト ボックス 1">
          <a:extLst>
            <a:ext uri="{FF2B5EF4-FFF2-40B4-BE49-F238E27FC236}">
              <a16:creationId xmlns:a16="http://schemas.microsoft.com/office/drawing/2014/main" id="{00000000-0008-0000-05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3" name="図 2">
          <a:extLst>
            <a:ext uri="{FF2B5EF4-FFF2-40B4-BE49-F238E27FC236}">
              <a16:creationId xmlns:a16="http://schemas.microsoft.com/office/drawing/2014/main" id="{83166C27-781F-4BD3-B02F-A5F10AC9E073}"/>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oneCellAnchor>
    <xdr:from>
      <xdr:col>2</xdr:col>
      <xdr:colOff>304800</xdr:colOff>
      <xdr:row>25</xdr:row>
      <xdr:rowOff>190500</xdr:rowOff>
    </xdr:from>
    <xdr:ext cx="4276725" cy="809625"/>
    <xdr:sp macro="" textlink="">
      <xdr:nvSpPr>
        <xdr:cNvPr id="4" name="Rectangle 22">
          <a:extLst>
            <a:ext uri="{FF2B5EF4-FFF2-40B4-BE49-F238E27FC236}">
              <a16:creationId xmlns:a16="http://schemas.microsoft.com/office/drawing/2014/main" id="{00000000-0008-0000-05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7</xdr:col>
      <xdr:colOff>180975</xdr:colOff>
      <xdr:row>18</xdr:row>
      <xdr:rowOff>57150</xdr:rowOff>
    </xdr:from>
    <xdr:to>
      <xdr:col>19</xdr:col>
      <xdr:colOff>284897</xdr:colOff>
      <xdr:row>24</xdr:row>
      <xdr:rowOff>484200</xdr:rowOff>
    </xdr:to>
    <xdr:pic>
      <xdr:nvPicPr>
        <xdr:cNvPr id="5" name="図 4"/>
        <xdr:cNvPicPr>
          <a:picLocks noChangeAspect="1"/>
        </xdr:cNvPicPr>
      </xdr:nvPicPr>
      <xdr:blipFill>
        <a:blip xmlns:r="http://schemas.openxmlformats.org/officeDocument/2006/relationships" r:embed="rId2"/>
        <a:stretch>
          <a:fillRect/>
        </a:stretch>
      </xdr:blipFill>
      <xdr:spPr>
        <a:xfrm>
          <a:off x="2857500" y="2543175"/>
          <a:ext cx="5476022" cy="3456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190500</xdr:colOff>
      <xdr:row>1</xdr:row>
      <xdr:rowOff>22412</xdr:rowOff>
    </xdr:from>
    <xdr:to>
      <xdr:col>12</xdr:col>
      <xdr:colOff>419100</xdr:colOff>
      <xdr:row>1</xdr:row>
      <xdr:rowOff>305964</xdr:rowOff>
    </xdr:to>
    <xdr:sp macro="" textlink="">
      <xdr:nvSpPr>
        <xdr:cNvPr id="2" name="テキスト ボックス 1">
          <a:extLst>
            <a:ext uri="{FF2B5EF4-FFF2-40B4-BE49-F238E27FC236}">
              <a16:creationId xmlns:a16="http://schemas.microsoft.com/office/drawing/2014/main" id="{00000000-0008-0000-05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3" name="図 2">
          <a:extLst>
            <a:ext uri="{FF2B5EF4-FFF2-40B4-BE49-F238E27FC236}">
              <a16:creationId xmlns:a16="http://schemas.microsoft.com/office/drawing/2014/main" id="{83166C27-781F-4BD3-B02F-A5F10AC9E073}"/>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oneCellAnchor>
    <xdr:from>
      <xdr:col>2</xdr:col>
      <xdr:colOff>304800</xdr:colOff>
      <xdr:row>25</xdr:row>
      <xdr:rowOff>190500</xdr:rowOff>
    </xdr:from>
    <xdr:ext cx="4276725" cy="809625"/>
    <xdr:sp macro="" textlink="">
      <xdr:nvSpPr>
        <xdr:cNvPr id="4" name="Rectangle 22">
          <a:extLst>
            <a:ext uri="{FF2B5EF4-FFF2-40B4-BE49-F238E27FC236}">
              <a16:creationId xmlns:a16="http://schemas.microsoft.com/office/drawing/2014/main" id="{00000000-0008-0000-05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7</xdr:col>
      <xdr:colOff>133351</xdr:colOff>
      <xdr:row>18</xdr:row>
      <xdr:rowOff>57150</xdr:rowOff>
    </xdr:from>
    <xdr:to>
      <xdr:col>19</xdr:col>
      <xdr:colOff>327630</xdr:colOff>
      <xdr:row>24</xdr:row>
      <xdr:rowOff>484200</xdr:rowOff>
    </xdr:to>
    <xdr:pic>
      <xdr:nvPicPr>
        <xdr:cNvPr id="5" name="図 4"/>
        <xdr:cNvPicPr>
          <a:picLocks noChangeAspect="1"/>
        </xdr:cNvPicPr>
      </xdr:nvPicPr>
      <xdr:blipFill>
        <a:blip xmlns:r="http://schemas.openxmlformats.org/officeDocument/2006/relationships" r:embed="rId2"/>
        <a:stretch>
          <a:fillRect/>
        </a:stretch>
      </xdr:blipFill>
      <xdr:spPr>
        <a:xfrm>
          <a:off x="2809876" y="2543175"/>
          <a:ext cx="5566379" cy="34560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190500</xdr:colOff>
      <xdr:row>1</xdr:row>
      <xdr:rowOff>22412</xdr:rowOff>
    </xdr:from>
    <xdr:to>
      <xdr:col>12</xdr:col>
      <xdr:colOff>419100</xdr:colOff>
      <xdr:row>1</xdr:row>
      <xdr:rowOff>305964</xdr:rowOff>
    </xdr:to>
    <xdr:sp macro="" textlink="">
      <xdr:nvSpPr>
        <xdr:cNvPr id="2" name="テキスト ボックス 1">
          <a:extLst>
            <a:ext uri="{FF2B5EF4-FFF2-40B4-BE49-F238E27FC236}">
              <a16:creationId xmlns:a16="http://schemas.microsoft.com/office/drawing/2014/main" id="{00000000-0008-0000-05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3" name="図 2">
          <a:extLst>
            <a:ext uri="{FF2B5EF4-FFF2-40B4-BE49-F238E27FC236}">
              <a16:creationId xmlns:a16="http://schemas.microsoft.com/office/drawing/2014/main" id="{83166C27-781F-4BD3-B02F-A5F10AC9E073}"/>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oneCellAnchor>
    <xdr:from>
      <xdr:col>2</xdr:col>
      <xdr:colOff>304800</xdr:colOff>
      <xdr:row>25</xdr:row>
      <xdr:rowOff>190500</xdr:rowOff>
    </xdr:from>
    <xdr:ext cx="4276725" cy="809625"/>
    <xdr:sp macro="" textlink="">
      <xdr:nvSpPr>
        <xdr:cNvPr id="4" name="Rectangle 22">
          <a:extLst>
            <a:ext uri="{FF2B5EF4-FFF2-40B4-BE49-F238E27FC236}">
              <a16:creationId xmlns:a16="http://schemas.microsoft.com/office/drawing/2014/main" id="{00000000-0008-0000-05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7</xdr:col>
      <xdr:colOff>28575</xdr:colOff>
      <xdr:row>18</xdr:row>
      <xdr:rowOff>57150</xdr:rowOff>
    </xdr:from>
    <xdr:to>
      <xdr:col>19</xdr:col>
      <xdr:colOff>440661</xdr:colOff>
      <xdr:row>24</xdr:row>
      <xdr:rowOff>484200</xdr:rowOff>
    </xdr:to>
    <xdr:pic>
      <xdr:nvPicPr>
        <xdr:cNvPr id="5" name="図 4"/>
        <xdr:cNvPicPr>
          <a:picLocks noChangeAspect="1"/>
        </xdr:cNvPicPr>
      </xdr:nvPicPr>
      <xdr:blipFill>
        <a:blip xmlns:r="http://schemas.openxmlformats.org/officeDocument/2006/relationships" r:embed="rId2"/>
        <a:stretch>
          <a:fillRect/>
        </a:stretch>
      </xdr:blipFill>
      <xdr:spPr>
        <a:xfrm>
          <a:off x="2705100" y="2543175"/>
          <a:ext cx="5784186" cy="34560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10</xdr:col>
      <xdr:colOff>190500</xdr:colOff>
      <xdr:row>1</xdr:row>
      <xdr:rowOff>22412</xdr:rowOff>
    </xdr:from>
    <xdr:to>
      <xdr:col>12</xdr:col>
      <xdr:colOff>419100</xdr:colOff>
      <xdr:row>1</xdr:row>
      <xdr:rowOff>305964</xdr:rowOff>
    </xdr:to>
    <xdr:sp macro="" textlink="">
      <xdr:nvSpPr>
        <xdr:cNvPr id="2" name="テキスト ボックス 1">
          <a:extLst>
            <a:ext uri="{FF2B5EF4-FFF2-40B4-BE49-F238E27FC236}">
              <a16:creationId xmlns:a16="http://schemas.microsoft.com/office/drawing/2014/main" id="{00000000-0008-0000-05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3" name="図 2">
          <a:extLst>
            <a:ext uri="{FF2B5EF4-FFF2-40B4-BE49-F238E27FC236}">
              <a16:creationId xmlns:a16="http://schemas.microsoft.com/office/drawing/2014/main" id="{83166C27-781F-4BD3-B02F-A5F10AC9E073}"/>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oneCellAnchor>
    <xdr:from>
      <xdr:col>2</xdr:col>
      <xdr:colOff>304800</xdr:colOff>
      <xdr:row>25</xdr:row>
      <xdr:rowOff>190500</xdr:rowOff>
    </xdr:from>
    <xdr:ext cx="4276725" cy="809625"/>
    <xdr:sp macro="" textlink="">
      <xdr:nvSpPr>
        <xdr:cNvPr id="4" name="Rectangle 22">
          <a:extLst>
            <a:ext uri="{FF2B5EF4-FFF2-40B4-BE49-F238E27FC236}">
              <a16:creationId xmlns:a16="http://schemas.microsoft.com/office/drawing/2014/main" id="{00000000-0008-0000-05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7</xdr:col>
      <xdr:colOff>0</xdr:colOff>
      <xdr:row>18</xdr:row>
      <xdr:rowOff>57150</xdr:rowOff>
    </xdr:from>
    <xdr:to>
      <xdr:col>20</xdr:col>
      <xdr:colOff>11667</xdr:colOff>
      <xdr:row>24</xdr:row>
      <xdr:rowOff>484200</xdr:rowOff>
    </xdr:to>
    <xdr:pic>
      <xdr:nvPicPr>
        <xdr:cNvPr id="5" name="図 4"/>
        <xdr:cNvPicPr>
          <a:picLocks noChangeAspect="1"/>
        </xdr:cNvPicPr>
      </xdr:nvPicPr>
      <xdr:blipFill>
        <a:blip xmlns:r="http://schemas.openxmlformats.org/officeDocument/2006/relationships" r:embed="rId2"/>
        <a:stretch>
          <a:fillRect/>
        </a:stretch>
      </xdr:blipFill>
      <xdr:spPr>
        <a:xfrm>
          <a:off x="2676525" y="2543175"/>
          <a:ext cx="5831442" cy="3456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10</xdr:col>
      <xdr:colOff>190500</xdr:colOff>
      <xdr:row>1</xdr:row>
      <xdr:rowOff>22412</xdr:rowOff>
    </xdr:from>
    <xdr:to>
      <xdr:col>12</xdr:col>
      <xdr:colOff>419100</xdr:colOff>
      <xdr:row>1</xdr:row>
      <xdr:rowOff>305964</xdr:rowOff>
    </xdr:to>
    <xdr:sp macro="" textlink="">
      <xdr:nvSpPr>
        <xdr:cNvPr id="2" name="テキスト ボックス 1">
          <a:extLst>
            <a:ext uri="{FF2B5EF4-FFF2-40B4-BE49-F238E27FC236}">
              <a16:creationId xmlns:a16="http://schemas.microsoft.com/office/drawing/2014/main" id="{00000000-0008-0000-05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3" name="図 2">
          <a:extLst>
            <a:ext uri="{FF2B5EF4-FFF2-40B4-BE49-F238E27FC236}">
              <a16:creationId xmlns:a16="http://schemas.microsoft.com/office/drawing/2014/main" id="{83166C27-781F-4BD3-B02F-A5F10AC9E073}"/>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oneCellAnchor>
    <xdr:from>
      <xdr:col>2</xdr:col>
      <xdr:colOff>304800</xdr:colOff>
      <xdr:row>25</xdr:row>
      <xdr:rowOff>190500</xdr:rowOff>
    </xdr:from>
    <xdr:ext cx="4276725" cy="809625"/>
    <xdr:sp macro="" textlink="">
      <xdr:nvSpPr>
        <xdr:cNvPr id="4" name="Rectangle 22">
          <a:extLst>
            <a:ext uri="{FF2B5EF4-FFF2-40B4-BE49-F238E27FC236}">
              <a16:creationId xmlns:a16="http://schemas.microsoft.com/office/drawing/2014/main" id="{00000000-0008-0000-05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7</xdr:col>
      <xdr:colOff>28576</xdr:colOff>
      <xdr:row>18</xdr:row>
      <xdr:rowOff>66675</xdr:rowOff>
    </xdr:from>
    <xdr:to>
      <xdr:col>19</xdr:col>
      <xdr:colOff>436117</xdr:colOff>
      <xdr:row>24</xdr:row>
      <xdr:rowOff>493725</xdr:rowOff>
    </xdr:to>
    <xdr:pic>
      <xdr:nvPicPr>
        <xdr:cNvPr id="5" name="図 4"/>
        <xdr:cNvPicPr>
          <a:picLocks noChangeAspect="1"/>
        </xdr:cNvPicPr>
      </xdr:nvPicPr>
      <xdr:blipFill>
        <a:blip xmlns:r="http://schemas.openxmlformats.org/officeDocument/2006/relationships" r:embed="rId2"/>
        <a:stretch>
          <a:fillRect/>
        </a:stretch>
      </xdr:blipFill>
      <xdr:spPr>
        <a:xfrm>
          <a:off x="2705101" y="2552700"/>
          <a:ext cx="5779641" cy="34560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10</xdr:col>
      <xdr:colOff>190500</xdr:colOff>
      <xdr:row>1</xdr:row>
      <xdr:rowOff>22412</xdr:rowOff>
    </xdr:from>
    <xdr:to>
      <xdr:col>12</xdr:col>
      <xdr:colOff>419100</xdr:colOff>
      <xdr:row>1</xdr:row>
      <xdr:rowOff>305964</xdr:rowOff>
    </xdr:to>
    <xdr:sp macro="" textlink="">
      <xdr:nvSpPr>
        <xdr:cNvPr id="2" name="テキスト ボックス 1">
          <a:extLst>
            <a:ext uri="{FF2B5EF4-FFF2-40B4-BE49-F238E27FC236}">
              <a16:creationId xmlns:a16="http://schemas.microsoft.com/office/drawing/2014/main" id="{00000000-0008-0000-05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3" name="図 2">
          <a:extLst>
            <a:ext uri="{FF2B5EF4-FFF2-40B4-BE49-F238E27FC236}">
              <a16:creationId xmlns:a16="http://schemas.microsoft.com/office/drawing/2014/main" id="{83166C27-781F-4BD3-B02F-A5F10AC9E073}"/>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oneCellAnchor>
    <xdr:from>
      <xdr:col>2</xdr:col>
      <xdr:colOff>304800</xdr:colOff>
      <xdr:row>25</xdr:row>
      <xdr:rowOff>190500</xdr:rowOff>
    </xdr:from>
    <xdr:ext cx="4276725" cy="809625"/>
    <xdr:sp macro="" textlink="">
      <xdr:nvSpPr>
        <xdr:cNvPr id="4" name="Rectangle 22">
          <a:extLst>
            <a:ext uri="{FF2B5EF4-FFF2-40B4-BE49-F238E27FC236}">
              <a16:creationId xmlns:a16="http://schemas.microsoft.com/office/drawing/2014/main" id="{00000000-0008-0000-05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7</xdr:col>
      <xdr:colOff>28576</xdr:colOff>
      <xdr:row>18</xdr:row>
      <xdr:rowOff>66675</xdr:rowOff>
    </xdr:from>
    <xdr:to>
      <xdr:col>19</xdr:col>
      <xdr:colOff>434015</xdr:colOff>
      <xdr:row>24</xdr:row>
      <xdr:rowOff>493725</xdr:rowOff>
    </xdr:to>
    <xdr:pic>
      <xdr:nvPicPr>
        <xdr:cNvPr id="5" name="図 4"/>
        <xdr:cNvPicPr>
          <a:picLocks noChangeAspect="1"/>
        </xdr:cNvPicPr>
      </xdr:nvPicPr>
      <xdr:blipFill>
        <a:blip xmlns:r="http://schemas.openxmlformats.org/officeDocument/2006/relationships" r:embed="rId2"/>
        <a:stretch>
          <a:fillRect/>
        </a:stretch>
      </xdr:blipFill>
      <xdr:spPr>
        <a:xfrm>
          <a:off x="2705101" y="2552700"/>
          <a:ext cx="5777539" cy="34560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10</xdr:col>
      <xdr:colOff>190500</xdr:colOff>
      <xdr:row>1</xdr:row>
      <xdr:rowOff>22412</xdr:rowOff>
    </xdr:from>
    <xdr:to>
      <xdr:col>12</xdr:col>
      <xdr:colOff>419100</xdr:colOff>
      <xdr:row>1</xdr:row>
      <xdr:rowOff>305964</xdr:rowOff>
    </xdr:to>
    <xdr:sp macro="" textlink="">
      <xdr:nvSpPr>
        <xdr:cNvPr id="2" name="テキスト ボックス 1">
          <a:extLst>
            <a:ext uri="{FF2B5EF4-FFF2-40B4-BE49-F238E27FC236}">
              <a16:creationId xmlns:a16="http://schemas.microsoft.com/office/drawing/2014/main" id="{00000000-0008-0000-05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3" name="図 2">
          <a:extLst>
            <a:ext uri="{FF2B5EF4-FFF2-40B4-BE49-F238E27FC236}">
              <a16:creationId xmlns:a16="http://schemas.microsoft.com/office/drawing/2014/main" id="{83166C27-781F-4BD3-B02F-A5F10AC9E073}"/>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oneCellAnchor>
    <xdr:from>
      <xdr:col>2</xdr:col>
      <xdr:colOff>304800</xdr:colOff>
      <xdr:row>25</xdr:row>
      <xdr:rowOff>190500</xdr:rowOff>
    </xdr:from>
    <xdr:ext cx="4276725" cy="809625"/>
    <xdr:sp macro="" textlink="">
      <xdr:nvSpPr>
        <xdr:cNvPr id="4" name="Rectangle 22">
          <a:extLst>
            <a:ext uri="{FF2B5EF4-FFF2-40B4-BE49-F238E27FC236}">
              <a16:creationId xmlns:a16="http://schemas.microsoft.com/office/drawing/2014/main" id="{00000000-0008-0000-05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7</xdr:col>
      <xdr:colOff>28575</xdr:colOff>
      <xdr:row>18</xdr:row>
      <xdr:rowOff>76200</xdr:rowOff>
    </xdr:from>
    <xdr:to>
      <xdr:col>19</xdr:col>
      <xdr:colOff>436425</xdr:colOff>
      <xdr:row>24</xdr:row>
      <xdr:rowOff>503250</xdr:rowOff>
    </xdr:to>
    <xdr:pic>
      <xdr:nvPicPr>
        <xdr:cNvPr id="5" name="図 4"/>
        <xdr:cNvPicPr>
          <a:picLocks noChangeAspect="1"/>
        </xdr:cNvPicPr>
      </xdr:nvPicPr>
      <xdr:blipFill>
        <a:blip xmlns:r="http://schemas.openxmlformats.org/officeDocument/2006/relationships" r:embed="rId2"/>
        <a:stretch>
          <a:fillRect/>
        </a:stretch>
      </xdr:blipFill>
      <xdr:spPr>
        <a:xfrm>
          <a:off x="2705100" y="2562225"/>
          <a:ext cx="5779950" cy="34560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10</xdr:col>
      <xdr:colOff>190500</xdr:colOff>
      <xdr:row>1</xdr:row>
      <xdr:rowOff>22412</xdr:rowOff>
    </xdr:from>
    <xdr:to>
      <xdr:col>12</xdr:col>
      <xdr:colOff>419100</xdr:colOff>
      <xdr:row>1</xdr:row>
      <xdr:rowOff>305964</xdr:rowOff>
    </xdr:to>
    <xdr:sp macro="" textlink="">
      <xdr:nvSpPr>
        <xdr:cNvPr id="2" name="テキスト ボックス 1">
          <a:extLst>
            <a:ext uri="{FF2B5EF4-FFF2-40B4-BE49-F238E27FC236}">
              <a16:creationId xmlns:a16="http://schemas.microsoft.com/office/drawing/2014/main" id="{00000000-0008-0000-05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3" name="図 2">
          <a:extLst>
            <a:ext uri="{FF2B5EF4-FFF2-40B4-BE49-F238E27FC236}">
              <a16:creationId xmlns:a16="http://schemas.microsoft.com/office/drawing/2014/main" id="{83166C27-781F-4BD3-B02F-A5F10AC9E073}"/>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oneCellAnchor>
    <xdr:from>
      <xdr:col>2</xdr:col>
      <xdr:colOff>304800</xdr:colOff>
      <xdr:row>25</xdr:row>
      <xdr:rowOff>190500</xdr:rowOff>
    </xdr:from>
    <xdr:ext cx="4276725" cy="809625"/>
    <xdr:sp macro="" textlink="">
      <xdr:nvSpPr>
        <xdr:cNvPr id="4" name="Rectangle 22">
          <a:extLst>
            <a:ext uri="{FF2B5EF4-FFF2-40B4-BE49-F238E27FC236}">
              <a16:creationId xmlns:a16="http://schemas.microsoft.com/office/drawing/2014/main" id="{00000000-0008-0000-05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7</xdr:col>
      <xdr:colOff>47625</xdr:colOff>
      <xdr:row>18</xdr:row>
      <xdr:rowOff>57150</xdr:rowOff>
    </xdr:from>
    <xdr:to>
      <xdr:col>19</xdr:col>
      <xdr:colOff>414772</xdr:colOff>
      <xdr:row>24</xdr:row>
      <xdr:rowOff>484200</xdr:rowOff>
    </xdr:to>
    <xdr:pic>
      <xdr:nvPicPr>
        <xdr:cNvPr id="5" name="図 4"/>
        <xdr:cNvPicPr>
          <a:picLocks noChangeAspect="1"/>
        </xdr:cNvPicPr>
      </xdr:nvPicPr>
      <xdr:blipFill>
        <a:blip xmlns:r="http://schemas.openxmlformats.org/officeDocument/2006/relationships" r:embed="rId2"/>
        <a:stretch>
          <a:fillRect/>
        </a:stretch>
      </xdr:blipFill>
      <xdr:spPr>
        <a:xfrm>
          <a:off x="2724150" y="2543175"/>
          <a:ext cx="5739247" cy="3456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10</xdr:col>
      <xdr:colOff>190500</xdr:colOff>
      <xdr:row>1</xdr:row>
      <xdr:rowOff>22412</xdr:rowOff>
    </xdr:from>
    <xdr:to>
      <xdr:col>12</xdr:col>
      <xdr:colOff>419100</xdr:colOff>
      <xdr:row>1</xdr:row>
      <xdr:rowOff>305964</xdr:rowOff>
    </xdr:to>
    <xdr:sp macro="" textlink="">
      <xdr:nvSpPr>
        <xdr:cNvPr id="2" name="テキスト ボックス 1">
          <a:extLst>
            <a:ext uri="{FF2B5EF4-FFF2-40B4-BE49-F238E27FC236}">
              <a16:creationId xmlns:a16="http://schemas.microsoft.com/office/drawing/2014/main" id="{00000000-0008-0000-05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3" name="図 2">
          <a:extLst>
            <a:ext uri="{FF2B5EF4-FFF2-40B4-BE49-F238E27FC236}">
              <a16:creationId xmlns:a16="http://schemas.microsoft.com/office/drawing/2014/main" id="{83166C27-781F-4BD3-B02F-A5F10AC9E073}"/>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oneCellAnchor>
    <xdr:from>
      <xdr:col>2</xdr:col>
      <xdr:colOff>304800</xdr:colOff>
      <xdr:row>25</xdr:row>
      <xdr:rowOff>190500</xdr:rowOff>
    </xdr:from>
    <xdr:ext cx="4276725" cy="809625"/>
    <xdr:sp macro="" textlink="">
      <xdr:nvSpPr>
        <xdr:cNvPr id="4" name="Rectangle 22">
          <a:extLst>
            <a:ext uri="{FF2B5EF4-FFF2-40B4-BE49-F238E27FC236}">
              <a16:creationId xmlns:a16="http://schemas.microsoft.com/office/drawing/2014/main" id="{00000000-0008-0000-05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9</xdr:col>
      <xdr:colOff>47625</xdr:colOff>
      <xdr:row>18</xdr:row>
      <xdr:rowOff>66675</xdr:rowOff>
    </xdr:from>
    <xdr:to>
      <xdr:col>17</xdr:col>
      <xdr:colOff>425714</xdr:colOff>
      <xdr:row>24</xdr:row>
      <xdr:rowOff>493725</xdr:rowOff>
    </xdr:to>
    <xdr:pic>
      <xdr:nvPicPr>
        <xdr:cNvPr id="5" name="図 4"/>
        <xdr:cNvPicPr>
          <a:picLocks noChangeAspect="1"/>
        </xdr:cNvPicPr>
      </xdr:nvPicPr>
      <xdr:blipFill>
        <a:blip xmlns:r="http://schemas.openxmlformats.org/officeDocument/2006/relationships" r:embed="rId2"/>
        <a:stretch>
          <a:fillRect/>
        </a:stretch>
      </xdr:blipFill>
      <xdr:spPr>
        <a:xfrm>
          <a:off x="3619500" y="2552700"/>
          <a:ext cx="3959489" cy="3456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16</xdr:col>
      <xdr:colOff>330949</xdr:colOff>
      <xdr:row>634</xdr:row>
      <xdr:rowOff>55235</xdr:rowOff>
    </xdr:from>
    <xdr:to>
      <xdr:col>22</xdr:col>
      <xdr:colOff>275287</xdr:colOff>
      <xdr:row>645</xdr:row>
      <xdr:rowOff>171785</xdr:rowOff>
    </xdr:to>
    <xdr:pic>
      <xdr:nvPicPr>
        <xdr:cNvPr id="114" name="図 11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13558" y="133728257"/>
          <a:ext cx="3423033" cy="2559919"/>
        </a:xfrm>
        <a:prstGeom prst="rect">
          <a:avLst/>
        </a:prstGeom>
      </xdr:spPr>
    </xdr:pic>
    <xdr:clientData/>
  </xdr:twoCellAnchor>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2663102" y="127163"/>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34</xdr:col>
      <xdr:colOff>33618</xdr:colOff>
      <xdr:row>1</xdr:row>
      <xdr:rowOff>112059</xdr:rowOff>
    </xdr:from>
    <xdr:to>
      <xdr:col>42</xdr:col>
      <xdr:colOff>643574</xdr:colOff>
      <xdr:row>39</xdr:row>
      <xdr:rowOff>54120</xdr:rowOff>
    </xdr:to>
    <xdr:pic>
      <xdr:nvPicPr>
        <xdr:cNvPr id="3" name="図 2">
          <a:extLst>
            <a:ext uri="{FF2B5EF4-FFF2-40B4-BE49-F238E27FC236}">
              <a16:creationId xmlns:a16="http://schemas.microsoft.com/office/drawing/2014/main" id="{A6D55DC5-A73D-4C73-88A1-3C1926CAA6F2}"/>
            </a:ext>
          </a:extLst>
        </xdr:cNvPr>
        <xdr:cNvPicPr>
          <a:picLocks noChangeAspect="1"/>
        </xdr:cNvPicPr>
      </xdr:nvPicPr>
      <xdr:blipFill rotWithShape="1">
        <a:blip xmlns:r="http://schemas.openxmlformats.org/officeDocument/2006/relationships" r:embed="rId2"/>
        <a:srcRect l="16942" t="11856" r="66374" b="4647"/>
        <a:stretch/>
      </xdr:blipFill>
      <xdr:spPr>
        <a:xfrm>
          <a:off x="18677770" y="228016"/>
          <a:ext cx="6109608" cy="8290930"/>
        </a:xfrm>
        <a:prstGeom prst="rect">
          <a:avLst/>
        </a:prstGeom>
      </xdr:spPr>
    </xdr:pic>
    <xdr:clientData/>
  </xdr:twoCellAnchor>
  <xdr:twoCellAnchor>
    <xdr:from>
      <xdr:col>5</xdr:col>
      <xdr:colOff>493059</xdr:colOff>
      <xdr:row>46</xdr:row>
      <xdr:rowOff>11206</xdr:rowOff>
    </xdr:from>
    <xdr:to>
      <xdr:col>8</xdr:col>
      <xdr:colOff>179292</xdr:colOff>
      <xdr:row>47</xdr:row>
      <xdr:rowOff>9008</xdr:rowOff>
    </xdr:to>
    <xdr:sp macro="" textlink="">
      <xdr:nvSpPr>
        <xdr:cNvPr id="20" name="テキスト ボックス 19">
          <a:extLst>
            <a:ext uri="{FF2B5EF4-FFF2-40B4-BE49-F238E27FC236}">
              <a16:creationId xmlns:a16="http://schemas.microsoft.com/office/drawing/2014/main" id="{00000000-0008-0000-0900-000002000000}"/>
            </a:ext>
          </a:extLst>
        </xdr:cNvPr>
        <xdr:cNvSpPr txBox="1"/>
      </xdr:nvSpPr>
      <xdr:spPr>
        <a:xfrm>
          <a:off x="2663102" y="9610749"/>
          <a:ext cx="1425581" cy="287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91</xdr:row>
      <xdr:rowOff>11206</xdr:rowOff>
    </xdr:from>
    <xdr:to>
      <xdr:col>8</xdr:col>
      <xdr:colOff>179292</xdr:colOff>
      <xdr:row>92</xdr:row>
      <xdr:rowOff>9008</xdr:rowOff>
    </xdr:to>
    <xdr:sp macro="" textlink="">
      <xdr:nvSpPr>
        <xdr:cNvPr id="22" name="テキスト ボックス 21">
          <a:extLst>
            <a:ext uri="{FF2B5EF4-FFF2-40B4-BE49-F238E27FC236}">
              <a16:creationId xmlns:a16="http://schemas.microsoft.com/office/drawing/2014/main" id="{00000000-0008-0000-0900-000002000000}"/>
            </a:ext>
          </a:extLst>
        </xdr:cNvPr>
        <xdr:cNvSpPr txBox="1"/>
      </xdr:nvSpPr>
      <xdr:spPr>
        <a:xfrm>
          <a:off x="2663102" y="19094336"/>
          <a:ext cx="1425581" cy="287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136</xdr:row>
      <xdr:rowOff>11206</xdr:rowOff>
    </xdr:from>
    <xdr:to>
      <xdr:col>8</xdr:col>
      <xdr:colOff>179292</xdr:colOff>
      <xdr:row>137</xdr:row>
      <xdr:rowOff>9008</xdr:rowOff>
    </xdr:to>
    <xdr:sp macro="" textlink="">
      <xdr:nvSpPr>
        <xdr:cNvPr id="23" name="テキスト ボックス 22">
          <a:extLst>
            <a:ext uri="{FF2B5EF4-FFF2-40B4-BE49-F238E27FC236}">
              <a16:creationId xmlns:a16="http://schemas.microsoft.com/office/drawing/2014/main" id="{00000000-0008-0000-0900-000002000000}"/>
            </a:ext>
          </a:extLst>
        </xdr:cNvPr>
        <xdr:cNvSpPr txBox="1"/>
      </xdr:nvSpPr>
      <xdr:spPr>
        <a:xfrm>
          <a:off x="2663102" y="28577923"/>
          <a:ext cx="1425581" cy="287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181</xdr:row>
      <xdr:rowOff>11206</xdr:rowOff>
    </xdr:from>
    <xdr:to>
      <xdr:col>8</xdr:col>
      <xdr:colOff>179292</xdr:colOff>
      <xdr:row>182</xdr:row>
      <xdr:rowOff>9008</xdr:rowOff>
    </xdr:to>
    <xdr:sp macro="" textlink="">
      <xdr:nvSpPr>
        <xdr:cNvPr id="25" name="テキスト ボックス 24">
          <a:extLst>
            <a:ext uri="{FF2B5EF4-FFF2-40B4-BE49-F238E27FC236}">
              <a16:creationId xmlns:a16="http://schemas.microsoft.com/office/drawing/2014/main" id="{00000000-0008-0000-0900-000002000000}"/>
            </a:ext>
          </a:extLst>
        </xdr:cNvPr>
        <xdr:cNvSpPr txBox="1"/>
      </xdr:nvSpPr>
      <xdr:spPr>
        <a:xfrm>
          <a:off x="2663102" y="38061510"/>
          <a:ext cx="1425581" cy="287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226</xdr:row>
      <xdr:rowOff>11206</xdr:rowOff>
    </xdr:from>
    <xdr:to>
      <xdr:col>8</xdr:col>
      <xdr:colOff>179292</xdr:colOff>
      <xdr:row>227</xdr:row>
      <xdr:rowOff>9008</xdr:rowOff>
    </xdr:to>
    <xdr:sp macro="" textlink="">
      <xdr:nvSpPr>
        <xdr:cNvPr id="26" name="テキスト ボックス 25">
          <a:extLst>
            <a:ext uri="{FF2B5EF4-FFF2-40B4-BE49-F238E27FC236}">
              <a16:creationId xmlns:a16="http://schemas.microsoft.com/office/drawing/2014/main" id="{00000000-0008-0000-0900-000002000000}"/>
            </a:ext>
          </a:extLst>
        </xdr:cNvPr>
        <xdr:cNvSpPr txBox="1"/>
      </xdr:nvSpPr>
      <xdr:spPr>
        <a:xfrm>
          <a:off x="2663102" y="47545097"/>
          <a:ext cx="1425581" cy="287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321425</xdr:colOff>
      <xdr:row>4</xdr:row>
      <xdr:rowOff>56030</xdr:rowOff>
    </xdr:from>
    <xdr:to>
      <xdr:col>11</xdr:col>
      <xdr:colOff>265875</xdr:colOff>
      <xdr:row>15</xdr:row>
      <xdr:rowOff>171530</xdr:rowOff>
    </xdr:to>
    <xdr:pic>
      <xdr:nvPicPr>
        <xdr:cNvPr id="9" name="図 8"/>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491468" y="958834"/>
          <a:ext cx="3423146" cy="2558870"/>
        </a:xfrm>
        <a:prstGeom prst="rect">
          <a:avLst/>
        </a:prstGeom>
      </xdr:spPr>
    </xdr:pic>
    <xdr:clientData/>
  </xdr:twoCellAnchor>
  <xdr:twoCellAnchor>
    <xdr:from>
      <xdr:col>16</xdr:col>
      <xdr:colOff>321425</xdr:colOff>
      <xdr:row>4</xdr:row>
      <xdr:rowOff>56030</xdr:rowOff>
    </xdr:from>
    <xdr:to>
      <xdr:col>22</xdr:col>
      <xdr:colOff>265875</xdr:colOff>
      <xdr:row>15</xdr:row>
      <xdr:rowOff>171530</xdr:rowOff>
    </xdr:to>
    <xdr:pic>
      <xdr:nvPicPr>
        <xdr:cNvPr id="10" name="図 9"/>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604034" y="958834"/>
          <a:ext cx="3423145" cy="2558870"/>
        </a:xfrm>
        <a:prstGeom prst="rect">
          <a:avLst/>
        </a:prstGeom>
      </xdr:spPr>
    </xdr:pic>
    <xdr:clientData/>
  </xdr:twoCellAnchor>
  <xdr:twoCellAnchor>
    <xdr:from>
      <xdr:col>5</xdr:col>
      <xdr:colOff>321425</xdr:colOff>
      <xdr:row>21</xdr:row>
      <xdr:rowOff>56030</xdr:rowOff>
    </xdr:from>
    <xdr:to>
      <xdr:col>11</xdr:col>
      <xdr:colOff>265875</xdr:colOff>
      <xdr:row>32</xdr:row>
      <xdr:rowOff>171530</xdr:rowOff>
    </xdr:to>
    <xdr:pic>
      <xdr:nvPicPr>
        <xdr:cNvPr id="11" name="図 10"/>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491468" y="4644595"/>
          <a:ext cx="3423146" cy="2558870"/>
        </a:xfrm>
        <a:prstGeom prst="rect">
          <a:avLst/>
        </a:prstGeom>
      </xdr:spPr>
    </xdr:pic>
    <xdr:clientData/>
  </xdr:twoCellAnchor>
  <xdr:twoCellAnchor>
    <xdr:from>
      <xdr:col>16</xdr:col>
      <xdr:colOff>321425</xdr:colOff>
      <xdr:row>21</xdr:row>
      <xdr:rowOff>56030</xdr:rowOff>
    </xdr:from>
    <xdr:to>
      <xdr:col>22</xdr:col>
      <xdr:colOff>265875</xdr:colOff>
      <xdr:row>32</xdr:row>
      <xdr:rowOff>171530</xdr:rowOff>
    </xdr:to>
    <xdr:pic>
      <xdr:nvPicPr>
        <xdr:cNvPr id="13" name="図 12"/>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8604034" y="4644595"/>
          <a:ext cx="3423145" cy="2558870"/>
        </a:xfrm>
        <a:prstGeom prst="rect">
          <a:avLst/>
        </a:prstGeom>
      </xdr:spPr>
    </xdr:pic>
    <xdr:clientData/>
  </xdr:twoCellAnchor>
  <xdr:twoCellAnchor>
    <xdr:from>
      <xdr:col>5</xdr:col>
      <xdr:colOff>321425</xdr:colOff>
      <xdr:row>49</xdr:row>
      <xdr:rowOff>56030</xdr:rowOff>
    </xdr:from>
    <xdr:to>
      <xdr:col>11</xdr:col>
      <xdr:colOff>265875</xdr:colOff>
      <xdr:row>60</xdr:row>
      <xdr:rowOff>171530</xdr:rowOff>
    </xdr:to>
    <xdr:pic>
      <xdr:nvPicPr>
        <xdr:cNvPr id="14" name="図 13"/>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491468" y="10442421"/>
          <a:ext cx="3423146" cy="2558870"/>
        </a:xfrm>
        <a:prstGeom prst="rect">
          <a:avLst/>
        </a:prstGeom>
      </xdr:spPr>
    </xdr:pic>
    <xdr:clientData/>
  </xdr:twoCellAnchor>
  <xdr:twoCellAnchor>
    <xdr:from>
      <xdr:col>5</xdr:col>
      <xdr:colOff>493059</xdr:colOff>
      <xdr:row>271</xdr:row>
      <xdr:rowOff>11206</xdr:rowOff>
    </xdr:from>
    <xdr:to>
      <xdr:col>8</xdr:col>
      <xdr:colOff>179292</xdr:colOff>
      <xdr:row>272</xdr:row>
      <xdr:rowOff>9008</xdr:rowOff>
    </xdr:to>
    <xdr:sp macro="" textlink="">
      <xdr:nvSpPr>
        <xdr:cNvPr id="42" name="テキスト ボックス 41">
          <a:extLst>
            <a:ext uri="{FF2B5EF4-FFF2-40B4-BE49-F238E27FC236}">
              <a16:creationId xmlns:a16="http://schemas.microsoft.com/office/drawing/2014/main" id="{00000000-0008-0000-0900-000002000000}"/>
            </a:ext>
          </a:extLst>
        </xdr:cNvPr>
        <xdr:cNvSpPr txBox="1"/>
      </xdr:nvSpPr>
      <xdr:spPr>
        <a:xfrm>
          <a:off x="2663102" y="57028684"/>
          <a:ext cx="1425581" cy="287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316</xdr:row>
      <xdr:rowOff>11206</xdr:rowOff>
    </xdr:from>
    <xdr:to>
      <xdr:col>8</xdr:col>
      <xdr:colOff>179292</xdr:colOff>
      <xdr:row>317</xdr:row>
      <xdr:rowOff>9008</xdr:rowOff>
    </xdr:to>
    <xdr:sp macro="" textlink="">
      <xdr:nvSpPr>
        <xdr:cNvPr id="47" name="テキスト ボックス 46">
          <a:extLst>
            <a:ext uri="{FF2B5EF4-FFF2-40B4-BE49-F238E27FC236}">
              <a16:creationId xmlns:a16="http://schemas.microsoft.com/office/drawing/2014/main" id="{00000000-0008-0000-0900-000002000000}"/>
            </a:ext>
          </a:extLst>
        </xdr:cNvPr>
        <xdr:cNvSpPr txBox="1"/>
      </xdr:nvSpPr>
      <xdr:spPr>
        <a:xfrm>
          <a:off x="2663102" y="66512271"/>
          <a:ext cx="1425581" cy="287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361</xdr:row>
      <xdr:rowOff>11206</xdr:rowOff>
    </xdr:from>
    <xdr:to>
      <xdr:col>8</xdr:col>
      <xdr:colOff>179292</xdr:colOff>
      <xdr:row>362</xdr:row>
      <xdr:rowOff>9008</xdr:rowOff>
    </xdr:to>
    <xdr:sp macro="" textlink="">
      <xdr:nvSpPr>
        <xdr:cNvPr id="48" name="テキスト ボックス 47">
          <a:extLst>
            <a:ext uri="{FF2B5EF4-FFF2-40B4-BE49-F238E27FC236}">
              <a16:creationId xmlns:a16="http://schemas.microsoft.com/office/drawing/2014/main" id="{00000000-0008-0000-0900-000002000000}"/>
            </a:ext>
          </a:extLst>
        </xdr:cNvPr>
        <xdr:cNvSpPr txBox="1"/>
      </xdr:nvSpPr>
      <xdr:spPr>
        <a:xfrm>
          <a:off x="2663102" y="75995858"/>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406</xdr:row>
      <xdr:rowOff>11206</xdr:rowOff>
    </xdr:from>
    <xdr:to>
      <xdr:col>8</xdr:col>
      <xdr:colOff>179292</xdr:colOff>
      <xdr:row>407</xdr:row>
      <xdr:rowOff>9008</xdr:rowOff>
    </xdr:to>
    <xdr:sp macro="" textlink="">
      <xdr:nvSpPr>
        <xdr:cNvPr id="49" name="テキスト ボックス 48">
          <a:extLst>
            <a:ext uri="{FF2B5EF4-FFF2-40B4-BE49-F238E27FC236}">
              <a16:creationId xmlns:a16="http://schemas.microsoft.com/office/drawing/2014/main" id="{00000000-0008-0000-0900-000002000000}"/>
            </a:ext>
          </a:extLst>
        </xdr:cNvPr>
        <xdr:cNvSpPr txBox="1"/>
      </xdr:nvSpPr>
      <xdr:spPr>
        <a:xfrm>
          <a:off x="2663102" y="85479445"/>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451</xdr:row>
      <xdr:rowOff>11206</xdr:rowOff>
    </xdr:from>
    <xdr:to>
      <xdr:col>8</xdr:col>
      <xdr:colOff>179292</xdr:colOff>
      <xdr:row>452</xdr:row>
      <xdr:rowOff>9008</xdr:rowOff>
    </xdr:to>
    <xdr:sp macro="" textlink="">
      <xdr:nvSpPr>
        <xdr:cNvPr id="50" name="テキスト ボックス 49">
          <a:extLst>
            <a:ext uri="{FF2B5EF4-FFF2-40B4-BE49-F238E27FC236}">
              <a16:creationId xmlns:a16="http://schemas.microsoft.com/office/drawing/2014/main" id="{00000000-0008-0000-0900-000002000000}"/>
            </a:ext>
          </a:extLst>
        </xdr:cNvPr>
        <xdr:cNvSpPr txBox="1"/>
      </xdr:nvSpPr>
      <xdr:spPr>
        <a:xfrm>
          <a:off x="2663102" y="94963032"/>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496</xdr:row>
      <xdr:rowOff>11206</xdr:rowOff>
    </xdr:from>
    <xdr:to>
      <xdr:col>8</xdr:col>
      <xdr:colOff>179292</xdr:colOff>
      <xdr:row>497</xdr:row>
      <xdr:rowOff>9008</xdr:rowOff>
    </xdr:to>
    <xdr:sp macro="" textlink="">
      <xdr:nvSpPr>
        <xdr:cNvPr id="52" name="テキスト ボックス 51">
          <a:extLst>
            <a:ext uri="{FF2B5EF4-FFF2-40B4-BE49-F238E27FC236}">
              <a16:creationId xmlns:a16="http://schemas.microsoft.com/office/drawing/2014/main" id="{00000000-0008-0000-0900-000002000000}"/>
            </a:ext>
          </a:extLst>
        </xdr:cNvPr>
        <xdr:cNvSpPr txBox="1"/>
      </xdr:nvSpPr>
      <xdr:spPr>
        <a:xfrm>
          <a:off x="2663102" y="104446619"/>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541</xdr:row>
      <xdr:rowOff>11206</xdr:rowOff>
    </xdr:from>
    <xdr:to>
      <xdr:col>8</xdr:col>
      <xdr:colOff>179292</xdr:colOff>
      <xdr:row>542</xdr:row>
      <xdr:rowOff>9008</xdr:rowOff>
    </xdr:to>
    <xdr:sp macro="" textlink="">
      <xdr:nvSpPr>
        <xdr:cNvPr id="53" name="テキスト ボックス 52">
          <a:extLst>
            <a:ext uri="{FF2B5EF4-FFF2-40B4-BE49-F238E27FC236}">
              <a16:creationId xmlns:a16="http://schemas.microsoft.com/office/drawing/2014/main" id="{00000000-0008-0000-0900-000002000000}"/>
            </a:ext>
          </a:extLst>
        </xdr:cNvPr>
        <xdr:cNvSpPr txBox="1"/>
      </xdr:nvSpPr>
      <xdr:spPr>
        <a:xfrm>
          <a:off x="2663102" y="113930206"/>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586</xdr:row>
      <xdr:rowOff>11206</xdr:rowOff>
    </xdr:from>
    <xdr:to>
      <xdr:col>8</xdr:col>
      <xdr:colOff>179292</xdr:colOff>
      <xdr:row>587</xdr:row>
      <xdr:rowOff>9008</xdr:rowOff>
    </xdr:to>
    <xdr:sp macro="" textlink="">
      <xdr:nvSpPr>
        <xdr:cNvPr id="54" name="テキスト ボックス 53">
          <a:extLst>
            <a:ext uri="{FF2B5EF4-FFF2-40B4-BE49-F238E27FC236}">
              <a16:creationId xmlns:a16="http://schemas.microsoft.com/office/drawing/2014/main" id="{00000000-0008-0000-0900-000002000000}"/>
            </a:ext>
          </a:extLst>
        </xdr:cNvPr>
        <xdr:cNvSpPr txBox="1"/>
      </xdr:nvSpPr>
      <xdr:spPr>
        <a:xfrm>
          <a:off x="2663102" y="123413793"/>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631</xdr:row>
      <xdr:rowOff>11206</xdr:rowOff>
    </xdr:from>
    <xdr:to>
      <xdr:col>8</xdr:col>
      <xdr:colOff>179292</xdr:colOff>
      <xdr:row>632</xdr:row>
      <xdr:rowOff>9008</xdr:rowOff>
    </xdr:to>
    <xdr:sp macro="" textlink="">
      <xdr:nvSpPr>
        <xdr:cNvPr id="55" name="テキスト ボックス 54">
          <a:extLst>
            <a:ext uri="{FF2B5EF4-FFF2-40B4-BE49-F238E27FC236}">
              <a16:creationId xmlns:a16="http://schemas.microsoft.com/office/drawing/2014/main" id="{00000000-0008-0000-0900-000002000000}"/>
            </a:ext>
          </a:extLst>
        </xdr:cNvPr>
        <xdr:cNvSpPr txBox="1"/>
      </xdr:nvSpPr>
      <xdr:spPr>
        <a:xfrm>
          <a:off x="2663102" y="132897380"/>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676</xdr:row>
      <xdr:rowOff>11206</xdr:rowOff>
    </xdr:from>
    <xdr:to>
      <xdr:col>8</xdr:col>
      <xdr:colOff>179292</xdr:colOff>
      <xdr:row>677</xdr:row>
      <xdr:rowOff>9008</xdr:rowOff>
    </xdr:to>
    <xdr:sp macro="" textlink="">
      <xdr:nvSpPr>
        <xdr:cNvPr id="56" name="テキスト ボックス 55">
          <a:extLst>
            <a:ext uri="{FF2B5EF4-FFF2-40B4-BE49-F238E27FC236}">
              <a16:creationId xmlns:a16="http://schemas.microsoft.com/office/drawing/2014/main" id="{00000000-0008-0000-0900-000002000000}"/>
            </a:ext>
          </a:extLst>
        </xdr:cNvPr>
        <xdr:cNvSpPr txBox="1"/>
      </xdr:nvSpPr>
      <xdr:spPr>
        <a:xfrm>
          <a:off x="2663102" y="142380967"/>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721</xdr:row>
      <xdr:rowOff>11206</xdr:rowOff>
    </xdr:from>
    <xdr:to>
      <xdr:col>8</xdr:col>
      <xdr:colOff>179292</xdr:colOff>
      <xdr:row>722</xdr:row>
      <xdr:rowOff>9008</xdr:rowOff>
    </xdr:to>
    <xdr:sp macro="" textlink="">
      <xdr:nvSpPr>
        <xdr:cNvPr id="57" name="テキスト ボックス 56">
          <a:extLst>
            <a:ext uri="{FF2B5EF4-FFF2-40B4-BE49-F238E27FC236}">
              <a16:creationId xmlns:a16="http://schemas.microsoft.com/office/drawing/2014/main" id="{00000000-0008-0000-0900-000002000000}"/>
            </a:ext>
          </a:extLst>
        </xdr:cNvPr>
        <xdr:cNvSpPr txBox="1"/>
      </xdr:nvSpPr>
      <xdr:spPr>
        <a:xfrm>
          <a:off x="2663102" y="151864554"/>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766</xdr:row>
      <xdr:rowOff>11206</xdr:rowOff>
    </xdr:from>
    <xdr:to>
      <xdr:col>8</xdr:col>
      <xdr:colOff>179292</xdr:colOff>
      <xdr:row>767</xdr:row>
      <xdr:rowOff>9008</xdr:rowOff>
    </xdr:to>
    <xdr:sp macro="" textlink="">
      <xdr:nvSpPr>
        <xdr:cNvPr id="58" name="テキスト ボックス 57">
          <a:extLst>
            <a:ext uri="{FF2B5EF4-FFF2-40B4-BE49-F238E27FC236}">
              <a16:creationId xmlns:a16="http://schemas.microsoft.com/office/drawing/2014/main" id="{00000000-0008-0000-0900-000002000000}"/>
            </a:ext>
          </a:extLst>
        </xdr:cNvPr>
        <xdr:cNvSpPr txBox="1"/>
      </xdr:nvSpPr>
      <xdr:spPr>
        <a:xfrm>
          <a:off x="2663102" y="161348141"/>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811</xdr:row>
      <xdr:rowOff>11206</xdr:rowOff>
    </xdr:from>
    <xdr:to>
      <xdr:col>8</xdr:col>
      <xdr:colOff>179292</xdr:colOff>
      <xdr:row>812</xdr:row>
      <xdr:rowOff>9008</xdr:rowOff>
    </xdr:to>
    <xdr:sp macro="" textlink="">
      <xdr:nvSpPr>
        <xdr:cNvPr id="59" name="テキスト ボックス 58">
          <a:extLst>
            <a:ext uri="{FF2B5EF4-FFF2-40B4-BE49-F238E27FC236}">
              <a16:creationId xmlns:a16="http://schemas.microsoft.com/office/drawing/2014/main" id="{00000000-0008-0000-0900-000002000000}"/>
            </a:ext>
          </a:extLst>
        </xdr:cNvPr>
        <xdr:cNvSpPr txBox="1"/>
      </xdr:nvSpPr>
      <xdr:spPr>
        <a:xfrm>
          <a:off x="2663102" y="170831728"/>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856</xdr:row>
      <xdr:rowOff>11206</xdr:rowOff>
    </xdr:from>
    <xdr:to>
      <xdr:col>8</xdr:col>
      <xdr:colOff>179292</xdr:colOff>
      <xdr:row>857</xdr:row>
      <xdr:rowOff>9008</xdr:rowOff>
    </xdr:to>
    <xdr:sp macro="" textlink="">
      <xdr:nvSpPr>
        <xdr:cNvPr id="60" name="テキスト ボックス 59">
          <a:extLst>
            <a:ext uri="{FF2B5EF4-FFF2-40B4-BE49-F238E27FC236}">
              <a16:creationId xmlns:a16="http://schemas.microsoft.com/office/drawing/2014/main" id="{00000000-0008-0000-0900-000002000000}"/>
            </a:ext>
          </a:extLst>
        </xdr:cNvPr>
        <xdr:cNvSpPr txBox="1"/>
      </xdr:nvSpPr>
      <xdr:spPr>
        <a:xfrm>
          <a:off x="2663102" y="180315315"/>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901</xdr:row>
      <xdr:rowOff>11206</xdr:rowOff>
    </xdr:from>
    <xdr:to>
      <xdr:col>8</xdr:col>
      <xdr:colOff>179292</xdr:colOff>
      <xdr:row>902</xdr:row>
      <xdr:rowOff>9008</xdr:rowOff>
    </xdr:to>
    <xdr:sp macro="" textlink="">
      <xdr:nvSpPr>
        <xdr:cNvPr id="61" name="テキスト ボックス 60">
          <a:extLst>
            <a:ext uri="{FF2B5EF4-FFF2-40B4-BE49-F238E27FC236}">
              <a16:creationId xmlns:a16="http://schemas.microsoft.com/office/drawing/2014/main" id="{00000000-0008-0000-0900-000002000000}"/>
            </a:ext>
          </a:extLst>
        </xdr:cNvPr>
        <xdr:cNvSpPr txBox="1"/>
      </xdr:nvSpPr>
      <xdr:spPr>
        <a:xfrm>
          <a:off x="2663102" y="189798902"/>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946</xdr:row>
      <xdr:rowOff>11206</xdr:rowOff>
    </xdr:from>
    <xdr:to>
      <xdr:col>8</xdr:col>
      <xdr:colOff>179292</xdr:colOff>
      <xdr:row>947</xdr:row>
      <xdr:rowOff>9008</xdr:rowOff>
    </xdr:to>
    <xdr:sp macro="" textlink="">
      <xdr:nvSpPr>
        <xdr:cNvPr id="62" name="テキスト ボックス 61">
          <a:extLst>
            <a:ext uri="{FF2B5EF4-FFF2-40B4-BE49-F238E27FC236}">
              <a16:creationId xmlns:a16="http://schemas.microsoft.com/office/drawing/2014/main" id="{00000000-0008-0000-0900-000002000000}"/>
            </a:ext>
          </a:extLst>
        </xdr:cNvPr>
        <xdr:cNvSpPr txBox="1"/>
      </xdr:nvSpPr>
      <xdr:spPr>
        <a:xfrm>
          <a:off x="2663102" y="199282489"/>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991</xdr:row>
      <xdr:rowOff>11206</xdr:rowOff>
    </xdr:from>
    <xdr:to>
      <xdr:col>8</xdr:col>
      <xdr:colOff>179292</xdr:colOff>
      <xdr:row>992</xdr:row>
      <xdr:rowOff>9008</xdr:rowOff>
    </xdr:to>
    <xdr:sp macro="" textlink="">
      <xdr:nvSpPr>
        <xdr:cNvPr id="63" name="テキスト ボックス 62">
          <a:extLst>
            <a:ext uri="{FF2B5EF4-FFF2-40B4-BE49-F238E27FC236}">
              <a16:creationId xmlns:a16="http://schemas.microsoft.com/office/drawing/2014/main" id="{00000000-0008-0000-0900-000002000000}"/>
            </a:ext>
          </a:extLst>
        </xdr:cNvPr>
        <xdr:cNvSpPr txBox="1"/>
      </xdr:nvSpPr>
      <xdr:spPr>
        <a:xfrm>
          <a:off x="2663102" y="208766076"/>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1036</xdr:row>
      <xdr:rowOff>11206</xdr:rowOff>
    </xdr:from>
    <xdr:to>
      <xdr:col>8</xdr:col>
      <xdr:colOff>179292</xdr:colOff>
      <xdr:row>1037</xdr:row>
      <xdr:rowOff>9008</xdr:rowOff>
    </xdr:to>
    <xdr:sp macro="" textlink="">
      <xdr:nvSpPr>
        <xdr:cNvPr id="64" name="テキスト ボックス 63">
          <a:extLst>
            <a:ext uri="{FF2B5EF4-FFF2-40B4-BE49-F238E27FC236}">
              <a16:creationId xmlns:a16="http://schemas.microsoft.com/office/drawing/2014/main" id="{00000000-0008-0000-0900-000002000000}"/>
            </a:ext>
          </a:extLst>
        </xdr:cNvPr>
        <xdr:cNvSpPr txBox="1"/>
      </xdr:nvSpPr>
      <xdr:spPr>
        <a:xfrm>
          <a:off x="2663102" y="218249663"/>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1081</xdr:row>
      <xdr:rowOff>11206</xdr:rowOff>
    </xdr:from>
    <xdr:to>
      <xdr:col>8</xdr:col>
      <xdr:colOff>179292</xdr:colOff>
      <xdr:row>1082</xdr:row>
      <xdr:rowOff>9008</xdr:rowOff>
    </xdr:to>
    <xdr:sp macro="" textlink="">
      <xdr:nvSpPr>
        <xdr:cNvPr id="65" name="テキスト ボックス 64">
          <a:extLst>
            <a:ext uri="{FF2B5EF4-FFF2-40B4-BE49-F238E27FC236}">
              <a16:creationId xmlns:a16="http://schemas.microsoft.com/office/drawing/2014/main" id="{00000000-0008-0000-0900-000002000000}"/>
            </a:ext>
          </a:extLst>
        </xdr:cNvPr>
        <xdr:cNvSpPr txBox="1"/>
      </xdr:nvSpPr>
      <xdr:spPr>
        <a:xfrm>
          <a:off x="2663102" y="227733249"/>
          <a:ext cx="1425581" cy="287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1126</xdr:row>
      <xdr:rowOff>11206</xdr:rowOff>
    </xdr:from>
    <xdr:to>
      <xdr:col>8</xdr:col>
      <xdr:colOff>179292</xdr:colOff>
      <xdr:row>1127</xdr:row>
      <xdr:rowOff>9008</xdr:rowOff>
    </xdr:to>
    <xdr:sp macro="" textlink="">
      <xdr:nvSpPr>
        <xdr:cNvPr id="66" name="テキスト ボックス 65">
          <a:extLst>
            <a:ext uri="{FF2B5EF4-FFF2-40B4-BE49-F238E27FC236}">
              <a16:creationId xmlns:a16="http://schemas.microsoft.com/office/drawing/2014/main" id="{00000000-0008-0000-0900-000002000000}"/>
            </a:ext>
          </a:extLst>
        </xdr:cNvPr>
        <xdr:cNvSpPr txBox="1"/>
      </xdr:nvSpPr>
      <xdr:spPr>
        <a:xfrm>
          <a:off x="2663102" y="237216836"/>
          <a:ext cx="1425581" cy="287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1171</xdr:row>
      <xdr:rowOff>11206</xdr:rowOff>
    </xdr:from>
    <xdr:to>
      <xdr:col>8</xdr:col>
      <xdr:colOff>179292</xdr:colOff>
      <xdr:row>1172</xdr:row>
      <xdr:rowOff>9008</xdr:rowOff>
    </xdr:to>
    <xdr:sp macro="" textlink="">
      <xdr:nvSpPr>
        <xdr:cNvPr id="67" name="テキスト ボックス 66">
          <a:extLst>
            <a:ext uri="{FF2B5EF4-FFF2-40B4-BE49-F238E27FC236}">
              <a16:creationId xmlns:a16="http://schemas.microsoft.com/office/drawing/2014/main" id="{00000000-0008-0000-0900-000002000000}"/>
            </a:ext>
          </a:extLst>
        </xdr:cNvPr>
        <xdr:cNvSpPr txBox="1"/>
      </xdr:nvSpPr>
      <xdr:spPr>
        <a:xfrm>
          <a:off x="2663102" y="246700423"/>
          <a:ext cx="1425581" cy="287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1216</xdr:row>
      <xdr:rowOff>11206</xdr:rowOff>
    </xdr:from>
    <xdr:to>
      <xdr:col>8</xdr:col>
      <xdr:colOff>179292</xdr:colOff>
      <xdr:row>1217</xdr:row>
      <xdr:rowOff>9008</xdr:rowOff>
    </xdr:to>
    <xdr:sp macro="" textlink="">
      <xdr:nvSpPr>
        <xdr:cNvPr id="68" name="テキスト ボックス 67">
          <a:extLst>
            <a:ext uri="{FF2B5EF4-FFF2-40B4-BE49-F238E27FC236}">
              <a16:creationId xmlns:a16="http://schemas.microsoft.com/office/drawing/2014/main" id="{00000000-0008-0000-0900-000002000000}"/>
            </a:ext>
          </a:extLst>
        </xdr:cNvPr>
        <xdr:cNvSpPr txBox="1"/>
      </xdr:nvSpPr>
      <xdr:spPr>
        <a:xfrm>
          <a:off x="2663102" y="256184010"/>
          <a:ext cx="1425581" cy="287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1261</xdr:row>
      <xdr:rowOff>11206</xdr:rowOff>
    </xdr:from>
    <xdr:to>
      <xdr:col>8</xdr:col>
      <xdr:colOff>179292</xdr:colOff>
      <xdr:row>1262</xdr:row>
      <xdr:rowOff>9008</xdr:rowOff>
    </xdr:to>
    <xdr:sp macro="" textlink="">
      <xdr:nvSpPr>
        <xdr:cNvPr id="69" name="テキスト ボックス 68">
          <a:extLst>
            <a:ext uri="{FF2B5EF4-FFF2-40B4-BE49-F238E27FC236}">
              <a16:creationId xmlns:a16="http://schemas.microsoft.com/office/drawing/2014/main" id="{00000000-0008-0000-0900-000002000000}"/>
            </a:ext>
          </a:extLst>
        </xdr:cNvPr>
        <xdr:cNvSpPr txBox="1"/>
      </xdr:nvSpPr>
      <xdr:spPr>
        <a:xfrm>
          <a:off x="2663102" y="265667597"/>
          <a:ext cx="1425581" cy="287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321425</xdr:colOff>
      <xdr:row>499</xdr:row>
      <xdr:rowOff>56030</xdr:rowOff>
    </xdr:from>
    <xdr:to>
      <xdr:col>11</xdr:col>
      <xdr:colOff>265875</xdr:colOff>
      <xdr:row>510</xdr:row>
      <xdr:rowOff>171530</xdr:rowOff>
    </xdr:to>
    <xdr:pic>
      <xdr:nvPicPr>
        <xdr:cNvPr id="106" name="図 105"/>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491468" y="105278291"/>
          <a:ext cx="3423146" cy="2558869"/>
        </a:xfrm>
        <a:prstGeom prst="rect">
          <a:avLst/>
        </a:prstGeom>
      </xdr:spPr>
    </xdr:pic>
    <xdr:clientData/>
  </xdr:twoCellAnchor>
  <xdr:twoCellAnchor>
    <xdr:from>
      <xdr:col>16</xdr:col>
      <xdr:colOff>321425</xdr:colOff>
      <xdr:row>499</xdr:row>
      <xdr:rowOff>56030</xdr:rowOff>
    </xdr:from>
    <xdr:to>
      <xdr:col>22</xdr:col>
      <xdr:colOff>265875</xdr:colOff>
      <xdr:row>510</xdr:row>
      <xdr:rowOff>171530</xdr:rowOff>
    </xdr:to>
    <xdr:pic>
      <xdr:nvPicPr>
        <xdr:cNvPr id="107" name="図 106"/>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8604034" y="105278291"/>
          <a:ext cx="3423145" cy="2558869"/>
        </a:xfrm>
        <a:prstGeom prst="rect">
          <a:avLst/>
        </a:prstGeom>
      </xdr:spPr>
    </xdr:pic>
    <xdr:clientData/>
  </xdr:twoCellAnchor>
  <xdr:twoCellAnchor>
    <xdr:from>
      <xdr:col>5</xdr:col>
      <xdr:colOff>321425</xdr:colOff>
      <xdr:row>516</xdr:row>
      <xdr:rowOff>56030</xdr:rowOff>
    </xdr:from>
    <xdr:to>
      <xdr:col>11</xdr:col>
      <xdr:colOff>265875</xdr:colOff>
      <xdr:row>527</xdr:row>
      <xdr:rowOff>171530</xdr:rowOff>
    </xdr:to>
    <xdr:pic>
      <xdr:nvPicPr>
        <xdr:cNvPr id="108" name="図 107"/>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2491468" y="108964052"/>
          <a:ext cx="3423146" cy="2558869"/>
        </a:xfrm>
        <a:prstGeom prst="rect">
          <a:avLst/>
        </a:prstGeom>
      </xdr:spPr>
    </xdr:pic>
    <xdr:clientData/>
  </xdr:twoCellAnchor>
  <xdr:twoCellAnchor>
    <xdr:from>
      <xdr:col>16</xdr:col>
      <xdr:colOff>321425</xdr:colOff>
      <xdr:row>516</xdr:row>
      <xdr:rowOff>56030</xdr:rowOff>
    </xdr:from>
    <xdr:to>
      <xdr:col>22</xdr:col>
      <xdr:colOff>265875</xdr:colOff>
      <xdr:row>527</xdr:row>
      <xdr:rowOff>171530</xdr:rowOff>
    </xdr:to>
    <xdr:pic>
      <xdr:nvPicPr>
        <xdr:cNvPr id="109" name="図 108"/>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604034" y="108964052"/>
          <a:ext cx="3423145" cy="2558869"/>
        </a:xfrm>
        <a:prstGeom prst="rect">
          <a:avLst/>
        </a:prstGeom>
      </xdr:spPr>
    </xdr:pic>
    <xdr:clientData/>
  </xdr:twoCellAnchor>
  <xdr:twoCellAnchor>
    <xdr:from>
      <xdr:col>5</xdr:col>
      <xdr:colOff>321425</xdr:colOff>
      <xdr:row>544</xdr:row>
      <xdr:rowOff>56030</xdr:rowOff>
    </xdr:from>
    <xdr:to>
      <xdr:col>11</xdr:col>
      <xdr:colOff>265875</xdr:colOff>
      <xdr:row>555</xdr:row>
      <xdr:rowOff>171530</xdr:rowOff>
    </xdr:to>
    <xdr:pic>
      <xdr:nvPicPr>
        <xdr:cNvPr id="110" name="図 109"/>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2491468" y="114761878"/>
          <a:ext cx="3423146" cy="2558869"/>
        </a:xfrm>
        <a:prstGeom prst="rect">
          <a:avLst/>
        </a:prstGeom>
      </xdr:spPr>
    </xdr:pic>
    <xdr:clientData/>
  </xdr:twoCellAnchor>
  <xdr:twoCellAnchor>
    <xdr:from>
      <xdr:col>16</xdr:col>
      <xdr:colOff>321425</xdr:colOff>
      <xdr:row>544</xdr:row>
      <xdr:rowOff>56030</xdr:rowOff>
    </xdr:from>
    <xdr:to>
      <xdr:col>22</xdr:col>
      <xdr:colOff>265875</xdr:colOff>
      <xdr:row>555</xdr:row>
      <xdr:rowOff>171530</xdr:rowOff>
    </xdr:to>
    <xdr:pic>
      <xdr:nvPicPr>
        <xdr:cNvPr id="111" name="図 110"/>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8604034" y="114761878"/>
          <a:ext cx="3423145" cy="2558869"/>
        </a:xfrm>
        <a:prstGeom prst="rect">
          <a:avLst/>
        </a:prstGeom>
      </xdr:spPr>
    </xdr:pic>
    <xdr:clientData/>
  </xdr:twoCellAnchor>
  <xdr:twoCellAnchor>
    <xdr:from>
      <xdr:col>5</xdr:col>
      <xdr:colOff>321425</xdr:colOff>
      <xdr:row>561</xdr:row>
      <xdr:rowOff>56030</xdr:rowOff>
    </xdr:from>
    <xdr:to>
      <xdr:col>11</xdr:col>
      <xdr:colOff>265875</xdr:colOff>
      <xdr:row>572</xdr:row>
      <xdr:rowOff>171530</xdr:rowOff>
    </xdr:to>
    <xdr:pic>
      <xdr:nvPicPr>
        <xdr:cNvPr id="112" name="図 111"/>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2512175" y="121190218"/>
          <a:ext cx="3444888" cy="2615812"/>
        </a:xfrm>
        <a:prstGeom prst="rect">
          <a:avLst/>
        </a:prstGeom>
      </xdr:spPr>
    </xdr:pic>
    <xdr:clientData/>
  </xdr:twoCellAnchor>
  <xdr:twoCellAnchor>
    <xdr:from>
      <xdr:col>16</xdr:col>
      <xdr:colOff>321425</xdr:colOff>
      <xdr:row>561</xdr:row>
      <xdr:rowOff>56030</xdr:rowOff>
    </xdr:from>
    <xdr:to>
      <xdr:col>22</xdr:col>
      <xdr:colOff>265875</xdr:colOff>
      <xdr:row>572</xdr:row>
      <xdr:rowOff>171530</xdr:rowOff>
    </xdr:to>
    <xdr:pic>
      <xdr:nvPicPr>
        <xdr:cNvPr id="113" name="図 112"/>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8667706" y="121190218"/>
          <a:ext cx="3444888" cy="2615812"/>
        </a:xfrm>
        <a:prstGeom prst="rect">
          <a:avLst/>
        </a:prstGeom>
      </xdr:spPr>
    </xdr:pic>
    <xdr:clientData/>
  </xdr:twoCellAnchor>
  <xdr:twoCellAnchor>
    <xdr:from>
      <xdr:col>5</xdr:col>
      <xdr:colOff>321425</xdr:colOff>
      <xdr:row>634</xdr:row>
      <xdr:rowOff>56030</xdr:rowOff>
    </xdr:from>
    <xdr:to>
      <xdr:col>11</xdr:col>
      <xdr:colOff>265875</xdr:colOff>
      <xdr:row>645</xdr:row>
      <xdr:rowOff>171530</xdr:rowOff>
    </xdr:to>
    <xdr:pic>
      <xdr:nvPicPr>
        <xdr:cNvPr id="119" name="図 118"/>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2491468" y="133729052"/>
          <a:ext cx="3423146" cy="2558869"/>
        </a:xfrm>
        <a:prstGeom prst="rect">
          <a:avLst/>
        </a:prstGeom>
      </xdr:spPr>
    </xdr:pic>
    <xdr:clientData/>
  </xdr:twoCellAnchor>
  <xdr:twoCellAnchor>
    <xdr:from>
      <xdr:col>16</xdr:col>
      <xdr:colOff>321425</xdr:colOff>
      <xdr:row>606</xdr:row>
      <xdr:rowOff>56030</xdr:rowOff>
    </xdr:from>
    <xdr:to>
      <xdr:col>22</xdr:col>
      <xdr:colOff>265875</xdr:colOff>
      <xdr:row>617</xdr:row>
      <xdr:rowOff>171530</xdr:rowOff>
    </xdr:to>
    <xdr:pic>
      <xdr:nvPicPr>
        <xdr:cNvPr id="120" name="図 119"/>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8604034" y="127931226"/>
          <a:ext cx="3423145" cy="2558869"/>
        </a:xfrm>
        <a:prstGeom prst="rect">
          <a:avLst/>
        </a:prstGeom>
      </xdr:spPr>
    </xdr:pic>
    <xdr:clientData/>
  </xdr:twoCellAnchor>
  <xdr:twoCellAnchor>
    <xdr:from>
      <xdr:col>5</xdr:col>
      <xdr:colOff>321425</xdr:colOff>
      <xdr:row>606</xdr:row>
      <xdr:rowOff>56030</xdr:rowOff>
    </xdr:from>
    <xdr:to>
      <xdr:col>11</xdr:col>
      <xdr:colOff>265875</xdr:colOff>
      <xdr:row>617</xdr:row>
      <xdr:rowOff>171530</xdr:rowOff>
    </xdr:to>
    <xdr:pic>
      <xdr:nvPicPr>
        <xdr:cNvPr id="121" name="図 120"/>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2491468" y="127931226"/>
          <a:ext cx="3423146" cy="2558869"/>
        </a:xfrm>
        <a:prstGeom prst="rect">
          <a:avLst/>
        </a:prstGeom>
      </xdr:spPr>
    </xdr:pic>
    <xdr:clientData/>
  </xdr:twoCellAnchor>
  <xdr:twoCellAnchor>
    <xdr:from>
      <xdr:col>5</xdr:col>
      <xdr:colOff>321424</xdr:colOff>
      <xdr:row>651</xdr:row>
      <xdr:rowOff>55235</xdr:rowOff>
    </xdr:from>
    <xdr:to>
      <xdr:col>11</xdr:col>
      <xdr:colOff>265762</xdr:colOff>
      <xdr:row>662</xdr:row>
      <xdr:rowOff>171785</xdr:rowOff>
    </xdr:to>
    <xdr:pic>
      <xdr:nvPicPr>
        <xdr:cNvPr id="116" name="図 115"/>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2491467" y="137414018"/>
          <a:ext cx="3423034" cy="2559919"/>
        </a:xfrm>
        <a:prstGeom prst="rect">
          <a:avLst/>
        </a:prstGeom>
      </xdr:spPr>
    </xdr:pic>
    <xdr:clientData/>
  </xdr:twoCellAnchor>
  <xdr:twoCellAnchor>
    <xdr:from>
      <xdr:col>16</xdr:col>
      <xdr:colOff>321424</xdr:colOff>
      <xdr:row>651</xdr:row>
      <xdr:rowOff>55235</xdr:rowOff>
    </xdr:from>
    <xdr:to>
      <xdr:col>22</xdr:col>
      <xdr:colOff>265762</xdr:colOff>
      <xdr:row>662</xdr:row>
      <xdr:rowOff>171785</xdr:rowOff>
    </xdr:to>
    <xdr:pic>
      <xdr:nvPicPr>
        <xdr:cNvPr id="117" name="図 116"/>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8604033" y="137414018"/>
          <a:ext cx="3423033" cy="2559919"/>
        </a:xfrm>
        <a:prstGeom prst="rect">
          <a:avLst/>
        </a:prstGeom>
      </xdr:spPr>
    </xdr:pic>
    <xdr:clientData/>
  </xdr:twoCellAnchor>
  <xdr:twoCellAnchor>
    <xdr:from>
      <xdr:col>5</xdr:col>
      <xdr:colOff>321424</xdr:colOff>
      <xdr:row>679</xdr:row>
      <xdr:rowOff>55235</xdr:rowOff>
    </xdr:from>
    <xdr:to>
      <xdr:col>11</xdr:col>
      <xdr:colOff>271814</xdr:colOff>
      <xdr:row>690</xdr:row>
      <xdr:rowOff>171785</xdr:rowOff>
    </xdr:to>
    <xdr:pic>
      <xdr:nvPicPr>
        <xdr:cNvPr id="123" name="図 122"/>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2491467" y="143211844"/>
          <a:ext cx="3429086" cy="2559919"/>
        </a:xfrm>
        <a:prstGeom prst="rect">
          <a:avLst/>
        </a:prstGeom>
      </xdr:spPr>
    </xdr:pic>
    <xdr:clientData/>
  </xdr:twoCellAnchor>
  <xdr:twoCellAnchor>
    <xdr:from>
      <xdr:col>16</xdr:col>
      <xdr:colOff>321424</xdr:colOff>
      <xdr:row>679</xdr:row>
      <xdr:rowOff>55235</xdr:rowOff>
    </xdr:from>
    <xdr:to>
      <xdr:col>22</xdr:col>
      <xdr:colOff>265762</xdr:colOff>
      <xdr:row>690</xdr:row>
      <xdr:rowOff>171785</xdr:rowOff>
    </xdr:to>
    <xdr:pic>
      <xdr:nvPicPr>
        <xdr:cNvPr id="124" name="図 123"/>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8604033" y="143211844"/>
          <a:ext cx="3423033" cy="2559919"/>
        </a:xfrm>
        <a:prstGeom prst="rect">
          <a:avLst/>
        </a:prstGeom>
      </xdr:spPr>
    </xdr:pic>
    <xdr:clientData/>
  </xdr:twoCellAnchor>
  <xdr:twoCellAnchor>
    <xdr:from>
      <xdr:col>5</xdr:col>
      <xdr:colOff>321424</xdr:colOff>
      <xdr:row>696</xdr:row>
      <xdr:rowOff>55235</xdr:rowOff>
    </xdr:from>
    <xdr:to>
      <xdr:col>11</xdr:col>
      <xdr:colOff>265762</xdr:colOff>
      <xdr:row>707</xdr:row>
      <xdr:rowOff>171785</xdr:rowOff>
    </xdr:to>
    <xdr:pic>
      <xdr:nvPicPr>
        <xdr:cNvPr id="125" name="図 124"/>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2491467" y="146897605"/>
          <a:ext cx="3423034" cy="2559919"/>
        </a:xfrm>
        <a:prstGeom prst="rect">
          <a:avLst/>
        </a:prstGeom>
      </xdr:spPr>
    </xdr:pic>
    <xdr:clientData/>
  </xdr:twoCellAnchor>
  <xdr:twoCellAnchor>
    <xdr:from>
      <xdr:col>16</xdr:col>
      <xdr:colOff>321424</xdr:colOff>
      <xdr:row>696</xdr:row>
      <xdr:rowOff>55235</xdr:rowOff>
    </xdr:from>
    <xdr:to>
      <xdr:col>22</xdr:col>
      <xdr:colOff>265762</xdr:colOff>
      <xdr:row>707</xdr:row>
      <xdr:rowOff>171785</xdr:rowOff>
    </xdr:to>
    <xdr:pic>
      <xdr:nvPicPr>
        <xdr:cNvPr id="126" name="図 125"/>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8604033" y="146897605"/>
          <a:ext cx="3423033" cy="2559919"/>
        </a:xfrm>
        <a:prstGeom prst="rect">
          <a:avLst/>
        </a:prstGeom>
      </xdr:spPr>
    </xdr:pic>
    <xdr:clientData/>
  </xdr:twoCellAnchor>
  <xdr:twoCellAnchor>
    <xdr:from>
      <xdr:col>5</xdr:col>
      <xdr:colOff>321425</xdr:colOff>
      <xdr:row>724</xdr:row>
      <xdr:rowOff>55235</xdr:rowOff>
    </xdr:from>
    <xdr:to>
      <xdr:col>11</xdr:col>
      <xdr:colOff>267275</xdr:colOff>
      <xdr:row>735</xdr:row>
      <xdr:rowOff>171785</xdr:rowOff>
    </xdr:to>
    <xdr:pic>
      <xdr:nvPicPr>
        <xdr:cNvPr id="127" name="図 126"/>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2491468" y="152695431"/>
          <a:ext cx="3424546" cy="2559919"/>
        </a:xfrm>
        <a:prstGeom prst="rect">
          <a:avLst/>
        </a:prstGeom>
      </xdr:spPr>
    </xdr:pic>
    <xdr:clientData/>
  </xdr:twoCellAnchor>
  <xdr:twoCellAnchor>
    <xdr:from>
      <xdr:col>16</xdr:col>
      <xdr:colOff>321425</xdr:colOff>
      <xdr:row>724</xdr:row>
      <xdr:rowOff>55235</xdr:rowOff>
    </xdr:from>
    <xdr:to>
      <xdr:col>22</xdr:col>
      <xdr:colOff>267275</xdr:colOff>
      <xdr:row>735</xdr:row>
      <xdr:rowOff>171785</xdr:rowOff>
    </xdr:to>
    <xdr:pic>
      <xdr:nvPicPr>
        <xdr:cNvPr id="128" name="図 127"/>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8604034" y="152695431"/>
          <a:ext cx="3424545" cy="2559919"/>
        </a:xfrm>
        <a:prstGeom prst="rect">
          <a:avLst/>
        </a:prstGeom>
      </xdr:spPr>
    </xdr:pic>
    <xdr:clientData/>
  </xdr:twoCellAnchor>
  <xdr:twoCellAnchor>
    <xdr:from>
      <xdr:col>5</xdr:col>
      <xdr:colOff>321425</xdr:colOff>
      <xdr:row>741</xdr:row>
      <xdr:rowOff>55235</xdr:rowOff>
    </xdr:from>
    <xdr:to>
      <xdr:col>11</xdr:col>
      <xdr:colOff>267275</xdr:colOff>
      <xdr:row>752</xdr:row>
      <xdr:rowOff>171785</xdr:rowOff>
    </xdr:to>
    <xdr:pic>
      <xdr:nvPicPr>
        <xdr:cNvPr id="129" name="図 128"/>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2491468" y="156381192"/>
          <a:ext cx="3424546" cy="2559919"/>
        </a:xfrm>
        <a:prstGeom prst="rect">
          <a:avLst/>
        </a:prstGeom>
      </xdr:spPr>
    </xdr:pic>
    <xdr:clientData/>
  </xdr:twoCellAnchor>
  <xdr:twoCellAnchor>
    <xdr:from>
      <xdr:col>16</xdr:col>
      <xdr:colOff>321425</xdr:colOff>
      <xdr:row>741</xdr:row>
      <xdr:rowOff>55235</xdr:rowOff>
    </xdr:from>
    <xdr:to>
      <xdr:col>22</xdr:col>
      <xdr:colOff>267275</xdr:colOff>
      <xdr:row>752</xdr:row>
      <xdr:rowOff>171785</xdr:rowOff>
    </xdr:to>
    <xdr:pic>
      <xdr:nvPicPr>
        <xdr:cNvPr id="130" name="図 129"/>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8604034" y="156381192"/>
          <a:ext cx="3424545" cy="2559919"/>
        </a:xfrm>
        <a:prstGeom prst="rect">
          <a:avLst/>
        </a:prstGeom>
      </xdr:spPr>
    </xdr:pic>
    <xdr:clientData/>
  </xdr:twoCellAnchor>
  <xdr:twoCellAnchor>
    <xdr:from>
      <xdr:col>5</xdr:col>
      <xdr:colOff>321424</xdr:colOff>
      <xdr:row>769</xdr:row>
      <xdr:rowOff>55235</xdr:rowOff>
    </xdr:from>
    <xdr:to>
      <xdr:col>11</xdr:col>
      <xdr:colOff>265762</xdr:colOff>
      <xdr:row>780</xdr:row>
      <xdr:rowOff>171785</xdr:rowOff>
    </xdr:to>
    <xdr:pic>
      <xdr:nvPicPr>
        <xdr:cNvPr id="131" name="図 130"/>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2491467" y="162179018"/>
          <a:ext cx="3423034" cy="2559919"/>
        </a:xfrm>
        <a:prstGeom prst="rect">
          <a:avLst/>
        </a:prstGeom>
      </xdr:spPr>
    </xdr:pic>
    <xdr:clientData/>
  </xdr:twoCellAnchor>
  <xdr:twoCellAnchor>
    <xdr:from>
      <xdr:col>16</xdr:col>
      <xdr:colOff>321424</xdr:colOff>
      <xdr:row>769</xdr:row>
      <xdr:rowOff>55235</xdr:rowOff>
    </xdr:from>
    <xdr:to>
      <xdr:col>22</xdr:col>
      <xdr:colOff>265762</xdr:colOff>
      <xdr:row>780</xdr:row>
      <xdr:rowOff>171785</xdr:rowOff>
    </xdr:to>
    <xdr:pic>
      <xdr:nvPicPr>
        <xdr:cNvPr id="132" name="図 131"/>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8604033" y="162179018"/>
          <a:ext cx="3423033" cy="2559919"/>
        </a:xfrm>
        <a:prstGeom prst="rect">
          <a:avLst/>
        </a:prstGeom>
      </xdr:spPr>
    </xdr:pic>
    <xdr:clientData/>
  </xdr:twoCellAnchor>
  <xdr:twoCellAnchor>
    <xdr:from>
      <xdr:col>5</xdr:col>
      <xdr:colOff>321424</xdr:colOff>
      <xdr:row>786</xdr:row>
      <xdr:rowOff>55235</xdr:rowOff>
    </xdr:from>
    <xdr:to>
      <xdr:col>11</xdr:col>
      <xdr:colOff>265762</xdr:colOff>
      <xdr:row>797</xdr:row>
      <xdr:rowOff>171785</xdr:rowOff>
    </xdr:to>
    <xdr:pic>
      <xdr:nvPicPr>
        <xdr:cNvPr id="133" name="図 132"/>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2491467" y="165864778"/>
          <a:ext cx="3423034" cy="2559920"/>
        </a:xfrm>
        <a:prstGeom prst="rect">
          <a:avLst/>
        </a:prstGeom>
      </xdr:spPr>
    </xdr:pic>
    <xdr:clientData/>
  </xdr:twoCellAnchor>
  <xdr:twoCellAnchor>
    <xdr:from>
      <xdr:col>16</xdr:col>
      <xdr:colOff>321424</xdr:colOff>
      <xdr:row>786</xdr:row>
      <xdr:rowOff>55235</xdr:rowOff>
    </xdr:from>
    <xdr:to>
      <xdr:col>22</xdr:col>
      <xdr:colOff>265762</xdr:colOff>
      <xdr:row>797</xdr:row>
      <xdr:rowOff>171785</xdr:rowOff>
    </xdr:to>
    <xdr:pic>
      <xdr:nvPicPr>
        <xdr:cNvPr id="134" name="図 133"/>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8604033" y="165864778"/>
          <a:ext cx="3423033" cy="2559920"/>
        </a:xfrm>
        <a:prstGeom prst="rect">
          <a:avLst/>
        </a:prstGeom>
      </xdr:spPr>
    </xdr:pic>
    <xdr:clientData/>
  </xdr:twoCellAnchor>
  <xdr:twoCellAnchor>
    <xdr:from>
      <xdr:col>5</xdr:col>
      <xdr:colOff>321425</xdr:colOff>
      <xdr:row>814</xdr:row>
      <xdr:rowOff>55235</xdr:rowOff>
    </xdr:from>
    <xdr:to>
      <xdr:col>11</xdr:col>
      <xdr:colOff>267275</xdr:colOff>
      <xdr:row>825</xdr:row>
      <xdr:rowOff>171785</xdr:rowOff>
    </xdr:to>
    <xdr:pic>
      <xdr:nvPicPr>
        <xdr:cNvPr id="135" name="図 134"/>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2491468" y="171662605"/>
          <a:ext cx="3424546" cy="2559919"/>
        </a:xfrm>
        <a:prstGeom prst="rect">
          <a:avLst/>
        </a:prstGeom>
      </xdr:spPr>
    </xdr:pic>
    <xdr:clientData/>
  </xdr:twoCellAnchor>
  <xdr:twoCellAnchor>
    <xdr:from>
      <xdr:col>16</xdr:col>
      <xdr:colOff>321425</xdr:colOff>
      <xdr:row>814</xdr:row>
      <xdr:rowOff>55235</xdr:rowOff>
    </xdr:from>
    <xdr:to>
      <xdr:col>22</xdr:col>
      <xdr:colOff>267275</xdr:colOff>
      <xdr:row>825</xdr:row>
      <xdr:rowOff>171785</xdr:rowOff>
    </xdr:to>
    <xdr:pic>
      <xdr:nvPicPr>
        <xdr:cNvPr id="136" name="図 135"/>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8604034" y="171662605"/>
          <a:ext cx="3424545" cy="2559919"/>
        </a:xfrm>
        <a:prstGeom prst="rect">
          <a:avLst/>
        </a:prstGeom>
      </xdr:spPr>
    </xdr:pic>
    <xdr:clientData/>
  </xdr:twoCellAnchor>
  <xdr:twoCellAnchor>
    <xdr:from>
      <xdr:col>5</xdr:col>
      <xdr:colOff>321424</xdr:colOff>
      <xdr:row>831</xdr:row>
      <xdr:rowOff>55235</xdr:rowOff>
    </xdr:from>
    <xdr:to>
      <xdr:col>11</xdr:col>
      <xdr:colOff>265762</xdr:colOff>
      <xdr:row>842</xdr:row>
      <xdr:rowOff>171785</xdr:rowOff>
    </xdr:to>
    <xdr:pic>
      <xdr:nvPicPr>
        <xdr:cNvPr id="137" name="図 136"/>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2491467" y="175348365"/>
          <a:ext cx="3423034" cy="2559920"/>
        </a:xfrm>
        <a:prstGeom prst="rect">
          <a:avLst/>
        </a:prstGeom>
      </xdr:spPr>
    </xdr:pic>
    <xdr:clientData/>
  </xdr:twoCellAnchor>
  <xdr:twoCellAnchor>
    <xdr:from>
      <xdr:col>16</xdr:col>
      <xdr:colOff>321424</xdr:colOff>
      <xdr:row>831</xdr:row>
      <xdr:rowOff>55235</xdr:rowOff>
    </xdr:from>
    <xdr:to>
      <xdr:col>22</xdr:col>
      <xdr:colOff>265762</xdr:colOff>
      <xdr:row>842</xdr:row>
      <xdr:rowOff>171785</xdr:rowOff>
    </xdr:to>
    <xdr:pic>
      <xdr:nvPicPr>
        <xdr:cNvPr id="138" name="図 137"/>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8604033" y="175348365"/>
          <a:ext cx="3423033" cy="2559920"/>
        </a:xfrm>
        <a:prstGeom prst="rect">
          <a:avLst/>
        </a:prstGeom>
      </xdr:spPr>
    </xdr:pic>
    <xdr:clientData/>
  </xdr:twoCellAnchor>
  <xdr:twoCellAnchor>
    <xdr:from>
      <xdr:col>5</xdr:col>
      <xdr:colOff>321424</xdr:colOff>
      <xdr:row>859</xdr:row>
      <xdr:rowOff>55235</xdr:rowOff>
    </xdr:from>
    <xdr:to>
      <xdr:col>11</xdr:col>
      <xdr:colOff>265762</xdr:colOff>
      <xdr:row>870</xdr:row>
      <xdr:rowOff>171785</xdr:rowOff>
    </xdr:to>
    <xdr:pic>
      <xdr:nvPicPr>
        <xdr:cNvPr id="139" name="図 138"/>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a:xfrm>
          <a:off x="2491467" y="181146192"/>
          <a:ext cx="3423034" cy="2559919"/>
        </a:xfrm>
        <a:prstGeom prst="rect">
          <a:avLst/>
        </a:prstGeom>
      </xdr:spPr>
    </xdr:pic>
    <xdr:clientData/>
  </xdr:twoCellAnchor>
  <xdr:twoCellAnchor>
    <xdr:from>
      <xdr:col>16</xdr:col>
      <xdr:colOff>321424</xdr:colOff>
      <xdr:row>859</xdr:row>
      <xdr:rowOff>55235</xdr:rowOff>
    </xdr:from>
    <xdr:to>
      <xdr:col>22</xdr:col>
      <xdr:colOff>265762</xdr:colOff>
      <xdr:row>870</xdr:row>
      <xdr:rowOff>171785</xdr:rowOff>
    </xdr:to>
    <xdr:pic>
      <xdr:nvPicPr>
        <xdr:cNvPr id="140" name="図 139"/>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val="0"/>
            </a:ext>
          </a:extLst>
        </a:blip>
        <a:stretch>
          <a:fillRect/>
        </a:stretch>
      </xdr:blipFill>
      <xdr:spPr>
        <a:xfrm>
          <a:off x="8604033" y="181146192"/>
          <a:ext cx="3423033" cy="2559919"/>
        </a:xfrm>
        <a:prstGeom prst="rect">
          <a:avLst/>
        </a:prstGeom>
      </xdr:spPr>
    </xdr:pic>
    <xdr:clientData/>
  </xdr:twoCellAnchor>
  <xdr:twoCellAnchor>
    <xdr:from>
      <xdr:col>5</xdr:col>
      <xdr:colOff>321425</xdr:colOff>
      <xdr:row>876</xdr:row>
      <xdr:rowOff>55235</xdr:rowOff>
    </xdr:from>
    <xdr:to>
      <xdr:col>11</xdr:col>
      <xdr:colOff>267275</xdr:colOff>
      <xdr:row>887</xdr:row>
      <xdr:rowOff>171785</xdr:rowOff>
    </xdr:to>
    <xdr:pic>
      <xdr:nvPicPr>
        <xdr:cNvPr id="141" name="図 140"/>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val="0"/>
            </a:ext>
          </a:extLst>
        </a:blip>
        <a:stretch>
          <a:fillRect/>
        </a:stretch>
      </xdr:blipFill>
      <xdr:spPr>
        <a:xfrm>
          <a:off x="2491468" y="184831952"/>
          <a:ext cx="3424546" cy="2559920"/>
        </a:xfrm>
        <a:prstGeom prst="rect">
          <a:avLst/>
        </a:prstGeom>
      </xdr:spPr>
    </xdr:pic>
    <xdr:clientData/>
  </xdr:twoCellAnchor>
  <xdr:twoCellAnchor>
    <xdr:from>
      <xdr:col>16</xdr:col>
      <xdr:colOff>321425</xdr:colOff>
      <xdr:row>876</xdr:row>
      <xdr:rowOff>55235</xdr:rowOff>
    </xdr:from>
    <xdr:to>
      <xdr:col>22</xdr:col>
      <xdr:colOff>267275</xdr:colOff>
      <xdr:row>887</xdr:row>
      <xdr:rowOff>171785</xdr:rowOff>
    </xdr:to>
    <xdr:pic>
      <xdr:nvPicPr>
        <xdr:cNvPr id="142" name="図 141"/>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a:xfrm>
          <a:off x="8604034" y="184831952"/>
          <a:ext cx="3424545" cy="2559920"/>
        </a:xfrm>
        <a:prstGeom prst="rect">
          <a:avLst/>
        </a:prstGeom>
      </xdr:spPr>
    </xdr:pic>
    <xdr:clientData/>
  </xdr:twoCellAnchor>
  <xdr:twoCellAnchor>
    <xdr:from>
      <xdr:col>5</xdr:col>
      <xdr:colOff>321425</xdr:colOff>
      <xdr:row>904</xdr:row>
      <xdr:rowOff>55235</xdr:rowOff>
    </xdr:from>
    <xdr:to>
      <xdr:col>11</xdr:col>
      <xdr:colOff>267275</xdr:colOff>
      <xdr:row>915</xdr:row>
      <xdr:rowOff>171785</xdr:rowOff>
    </xdr:to>
    <xdr:pic>
      <xdr:nvPicPr>
        <xdr:cNvPr id="143" name="図 142"/>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a:xfrm>
          <a:off x="2491468" y="190629778"/>
          <a:ext cx="3424546" cy="2559920"/>
        </a:xfrm>
        <a:prstGeom prst="rect">
          <a:avLst/>
        </a:prstGeom>
      </xdr:spPr>
    </xdr:pic>
    <xdr:clientData/>
  </xdr:twoCellAnchor>
  <xdr:twoCellAnchor>
    <xdr:from>
      <xdr:col>16</xdr:col>
      <xdr:colOff>321424</xdr:colOff>
      <xdr:row>904</xdr:row>
      <xdr:rowOff>55235</xdr:rowOff>
    </xdr:from>
    <xdr:to>
      <xdr:col>22</xdr:col>
      <xdr:colOff>265762</xdr:colOff>
      <xdr:row>915</xdr:row>
      <xdr:rowOff>171785</xdr:rowOff>
    </xdr:to>
    <xdr:pic>
      <xdr:nvPicPr>
        <xdr:cNvPr id="144" name="図 143"/>
        <xdr:cNvPicPr>
          <a:picLocks noChangeAspect="1"/>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a:xfrm>
          <a:off x="8604033" y="190629778"/>
          <a:ext cx="3423033" cy="2559920"/>
        </a:xfrm>
        <a:prstGeom prst="rect">
          <a:avLst/>
        </a:prstGeom>
      </xdr:spPr>
    </xdr:pic>
    <xdr:clientData/>
  </xdr:twoCellAnchor>
  <xdr:twoCellAnchor>
    <xdr:from>
      <xdr:col>5</xdr:col>
      <xdr:colOff>321424</xdr:colOff>
      <xdr:row>921</xdr:row>
      <xdr:rowOff>55235</xdr:rowOff>
    </xdr:from>
    <xdr:to>
      <xdr:col>11</xdr:col>
      <xdr:colOff>265762</xdr:colOff>
      <xdr:row>932</xdr:row>
      <xdr:rowOff>171785</xdr:rowOff>
    </xdr:to>
    <xdr:pic>
      <xdr:nvPicPr>
        <xdr:cNvPr id="145" name="図 144"/>
        <xdr:cNvPicPr>
          <a:picLocks noChangeAspect="1"/>
        </xdr:cNvPicPr>
      </xdr:nvPicPr>
      <xdr:blipFill>
        <a:blip xmlns:r="http://schemas.openxmlformats.org/officeDocument/2006/relationships" r:embed="rId43" cstate="print">
          <a:extLst>
            <a:ext uri="{28A0092B-C50C-407E-A947-70E740481C1C}">
              <a14:useLocalDpi xmlns:a14="http://schemas.microsoft.com/office/drawing/2010/main" val="0"/>
            </a:ext>
          </a:extLst>
        </a:blip>
        <a:stretch>
          <a:fillRect/>
        </a:stretch>
      </xdr:blipFill>
      <xdr:spPr>
        <a:xfrm>
          <a:off x="2491467" y="194315539"/>
          <a:ext cx="3423034" cy="2559920"/>
        </a:xfrm>
        <a:prstGeom prst="rect">
          <a:avLst/>
        </a:prstGeom>
      </xdr:spPr>
    </xdr:pic>
    <xdr:clientData/>
  </xdr:twoCellAnchor>
  <xdr:twoCellAnchor>
    <xdr:from>
      <xdr:col>16</xdr:col>
      <xdr:colOff>321424</xdr:colOff>
      <xdr:row>921</xdr:row>
      <xdr:rowOff>55235</xdr:rowOff>
    </xdr:from>
    <xdr:to>
      <xdr:col>22</xdr:col>
      <xdr:colOff>265762</xdr:colOff>
      <xdr:row>932</xdr:row>
      <xdr:rowOff>171785</xdr:rowOff>
    </xdr:to>
    <xdr:pic>
      <xdr:nvPicPr>
        <xdr:cNvPr id="146" name="図 145"/>
        <xdr:cNvPicPr>
          <a:picLocks noChangeAspect="1"/>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a:xfrm>
          <a:off x="8604033" y="194315539"/>
          <a:ext cx="3423033" cy="2559920"/>
        </a:xfrm>
        <a:prstGeom prst="rect">
          <a:avLst/>
        </a:prstGeom>
      </xdr:spPr>
    </xdr:pic>
    <xdr:clientData/>
  </xdr:twoCellAnchor>
  <xdr:twoCellAnchor>
    <xdr:from>
      <xdr:col>5</xdr:col>
      <xdr:colOff>321424</xdr:colOff>
      <xdr:row>949</xdr:row>
      <xdr:rowOff>55235</xdr:rowOff>
    </xdr:from>
    <xdr:to>
      <xdr:col>11</xdr:col>
      <xdr:colOff>265761</xdr:colOff>
      <xdr:row>960</xdr:row>
      <xdr:rowOff>171785</xdr:rowOff>
    </xdr:to>
    <xdr:pic>
      <xdr:nvPicPr>
        <xdr:cNvPr id="147" name="図 146"/>
        <xdr:cNvPicPr>
          <a:picLocks noChangeAspect="1"/>
        </xdr:cNvPicPr>
      </xdr:nvPicPr>
      <xdr:blipFill>
        <a:blip xmlns:r="http://schemas.openxmlformats.org/officeDocument/2006/relationships" r:embed="rId45" cstate="print">
          <a:extLst>
            <a:ext uri="{28A0092B-C50C-407E-A947-70E740481C1C}">
              <a14:useLocalDpi xmlns:a14="http://schemas.microsoft.com/office/drawing/2010/main" val="0"/>
            </a:ext>
          </a:extLst>
        </a:blip>
        <a:stretch>
          <a:fillRect/>
        </a:stretch>
      </xdr:blipFill>
      <xdr:spPr>
        <a:xfrm>
          <a:off x="2491467" y="200113365"/>
          <a:ext cx="3423033" cy="2559920"/>
        </a:xfrm>
        <a:prstGeom prst="rect">
          <a:avLst/>
        </a:prstGeom>
      </xdr:spPr>
    </xdr:pic>
    <xdr:clientData/>
  </xdr:twoCellAnchor>
  <xdr:twoCellAnchor>
    <xdr:from>
      <xdr:col>16</xdr:col>
      <xdr:colOff>321424</xdr:colOff>
      <xdr:row>949</xdr:row>
      <xdr:rowOff>55235</xdr:rowOff>
    </xdr:from>
    <xdr:to>
      <xdr:col>22</xdr:col>
      <xdr:colOff>265761</xdr:colOff>
      <xdr:row>960</xdr:row>
      <xdr:rowOff>171785</xdr:rowOff>
    </xdr:to>
    <xdr:pic>
      <xdr:nvPicPr>
        <xdr:cNvPr id="148" name="図 147"/>
        <xdr:cNvPicPr>
          <a:picLocks noChangeAspect="1"/>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a:xfrm>
          <a:off x="8604033" y="200113365"/>
          <a:ext cx="3423032" cy="2559920"/>
        </a:xfrm>
        <a:prstGeom prst="rect">
          <a:avLst/>
        </a:prstGeom>
      </xdr:spPr>
    </xdr:pic>
    <xdr:clientData/>
  </xdr:twoCellAnchor>
  <xdr:twoCellAnchor>
    <xdr:from>
      <xdr:col>5</xdr:col>
      <xdr:colOff>321424</xdr:colOff>
      <xdr:row>966</xdr:row>
      <xdr:rowOff>55235</xdr:rowOff>
    </xdr:from>
    <xdr:to>
      <xdr:col>11</xdr:col>
      <xdr:colOff>265761</xdr:colOff>
      <xdr:row>977</xdr:row>
      <xdr:rowOff>171785</xdr:rowOff>
    </xdr:to>
    <xdr:pic>
      <xdr:nvPicPr>
        <xdr:cNvPr id="149" name="図 148"/>
        <xdr:cNvPicPr>
          <a:picLocks noChangeAspect="1"/>
        </xdr:cNvPicPr>
      </xdr:nvPicPr>
      <xdr:blipFill>
        <a:blip xmlns:r="http://schemas.openxmlformats.org/officeDocument/2006/relationships" r:embed="rId47" cstate="print">
          <a:extLst>
            <a:ext uri="{28A0092B-C50C-407E-A947-70E740481C1C}">
              <a14:useLocalDpi xmlns:a14="http://schemas.microsoft.com/office/drawing/2010/main" val="0"/>
            </a:ext>
          </a:extLst>
        </a:blip>
        <a:stretch>
          <a:fillRect/>
        </a:stretch>
      </xdr:blipFill>
      <xdr:spPr>
        <a:xfrm>
          <a:off x="2491467" y="203799126"/>
          <a:ext cx="3423033" cy="2559920"/>
        </a:xfrm>
        <a:prstGeom prst="rect">
          <a:avLst/>
        </a:prstGeom>
      </xdr:spPr>
    </xdr:pic>
    <xdr:clientData/>
  </xdr:twoCellAnchor>
  <xdr:twoCellAnchor>
    <xdr:from>
      <xdr:col>16</xdr:col>
      <xdr:colOff>321424</xdr:colOff>
      <xdr:row>966</xdr:row>
      <xdr:rowOff>55235</xdr:rowOff>
    </xdr:from>
    <xdr:to>
      <xdr:col>22</xdr:col>
      <xdr:colOff>265761</xdr:colOff>
      <xdr:row>977</xdr:row>
      <xdr:rowOff>171785</xdr:rowOff>
    </xdr:to>
    <xdr:pic>
      <xdr:nvPicPr>
        <xdr:cNvPr id="150" name="図 149"/>
        <xdr:cNvPicPr>
          <a:picLocks noChangeAspect="1"/>
        </xdr:cNvPicPr>
      </xdr:nvPicPr>
      <xdr:blipFill>
        <a:blip xmlns:r="http://schemas.openxmlformats.org/officeDocument/2006/relationships" r:embed="rId48" cstate="print">
          <a:extLst>
            <a:ext uri="{28A0092B-C50C-407E-A947-70E740481C1C}">
              <a14:useLocalDpi xmlns:a14="http://schemas.microsoft.com/office/drawing/2010/main" val="0"/>
            </a:ext>
          </a:extLst>
        </a:blip>
        <a:stretch>
          <a:fillRect/>
        </a:stretch>
      </xdr:blipFill>
      <xdr:spPr>
        <a:xfrm>
          <a:off x="8604033" y="203799126"/>
          <a:ext cx="3423032" cy="2559920"/>
        </a:xfrm>
        <a:prstGeom prst="rect">
          <a:avLst/>
        </a:prstGeom>
      </xdr:spPr>
    </xdr:pic>
    <xdr:clientData/>
  </xdr:twoCellAnchor>
  <xdr:twoCellAnchor>
    <xdr:from>
      <xdr:col>5</xdr:col>
      <xdr:colOff>321425</xdr:colOff>
      <xdr:row>994</xdr:row>
      <xdr:rowOff>45710</xdr:rowOff>
    </xdr:from>
    <xdr:to>
      <xdr:col>11</xdr:col>
      <xdr:colOff>267275</xdr:colOff>
      <xdr:row>1005</xdr:row>
      <xdr:rowOff>162260</xdr:rowOff>
    </xdr:to>
    <xdr:pic>
      <xdr:nvPicPr>
        <xdr:cNvPr id="151" name="図 150"/>
        <xdr:cNvPicPr>
          <a:picLocks noChangeAspect="1"/>
        </xdr:cNvPicPr>
      </xdr:nvPicPr>
      <xdr:blipFill>
        <a:blip xmlns:r="http://schemas.openxmlformats.org/officeDocument/2006/relationships" r:embed="rId49" cstate="print">
          <a:extLst>
            <a:ext uri="{28A0092B-C50C-407E-A947-70E740481C1C}">
              <a14:useLocalDpi xmlns:a14="http://schemas.microsoft.com/office/drawing/2010/main" val="0"/>
            </a:ext>
          </a:extLst>
        </a:blip>
        <a:stretch>
          <a:fillRect/>
        </a:stretch>
      </xdr:blipFill>
      <xdr:spPr>
        <a:xfrm>
          <a:off x="2491468" y="209587427"/>
          <a:ext cx="3424546" cy="2559920"/>
        </a:xfrm>
        <a:prstGeom prst="rect">
          <a:avLst/>
        </a:prstGeom>
      </xdr:spPr>
    </xdr:pic>
    <xdr:clientData/>
  </xdr:twoCellAnchor>
  <xdr:twoCellAnchor>
    <xdr:from>
      <xdr:col>16</xdr:col>
      <xdr:colOff>321425</xdr:colOff>
      <xdr:row>994</xdr:row>
      <xdr:rowOff>45710</xdr:rowOff>
    </xdr:from>
    <xdr:to>
      <xdr:col>22</xdr:col>
      <xdr:colOff>267275</xdr:colOff>
      <xdr:row>1005</xdr:row>
      <xdr:rowOff>162260</xdr:rowOff>
    </xdr:to>
    <xdr:pic>
      <xdr:nvPicPr>
        <xdr:cNvPr id="152" name="図 151"/>
        <xdr:cNvPicPr>
          <a:picLocks noChangeAspect="1"/>
        </xdr:cNvPicPr>
      </xdr:nvPicPr>
      <xdr:blipFill>
        <a:blip xmlns:r="http://schemas.openxmlformats.org/officeDocument/2006/relationships" r:embed="rId50" cstate="print">
          <a:extLst>
            <a:ext uri="{28A0092B-C50C-407E-A947-70E740481C1C}">
              <a14:useLocalDpi xmlns:a14="http://schemas.microsoft.com/office/drawing/2010/main" val="0"/>
            </a:ext>
          </a:extLst>
        </a:blip>
        <a:stretch>
          <a:fillRect/>
        </a:stretch>
      </xdr:blipFill>
      <xdr:spPr>
        <a:xfrm>
          <a:off x="8604034" y="209587427"/>
          <a:ext cx="3424545" cy="2559920"/>
        </a:xfrm>
        <a:prstGeom prst="rect">
          <a:avLst/>
        </a:prstGeom>
      </xdr:spPr>
    </xdr:pic>
    <xdr:clientData/>
  </xdr:twoCellAnchor>
  <xdr:twoCellAnchor>
    <xdr:from>
      <xdr:col>5</xdr:col>
      <xdr:colOff>321425</xdr:colOff>
      <xdr:row>1011</xdr:row>
      <xdr:rowOff>45710</xdr:rowOff>
    </xdr:from>
    <xdr:to>
      <xdr:col>11</xdr:col>
      <xdr:colOff>267275</xdr:colOff>
      <xdr:row>1022</xdr:row>
      <xdr:rowOff>162260</xdr:rowOff>
    </xdr:to>
    <xdr:pic>
      <xdr:nvPicPr>
        <xdr:cNvPr id="153" name="図 152"/>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a:xfrm>
          <a:off x="2491468" y="213273188"/>
          <a:ext cx="3424546" cy="2559920"/>
        </a:xfrm>
        <a:prstGeom prst="rect">
          <a:avLst/>
        </a:prstGeom>
      </xdr:spPr>
    </xdr:pic>
    <xdr:clientData/>
  </xdr:twoCellAnchor>
  <xdr:twoCellAnchor>
    <xdr:from>
      <xdr:col>16</xdr:col>
      <xdr:colOff>321424</xdr:colOff>
      <xdr:row>1011</xdr:row>
      <xdr:rowOff>45710</xdr:rowOff>
    </xdr:from>
    <xdr:to>
      <xdr:col>22</xdr:col>
      <xdr:colOff>265762</xdr:colOff>
      <xdr:row>1022</xdr:row>
      <xdr:rowOff>162260</xdr:rowOff>
    </xdr:to>
    <xdr:pic>
      <xdr:nvPicPr>
        <xdr:cNvPr id="154" name="図 153"/>
        <xdr:cNvPicPr>
          <a:picLocks noChangeAspect="1"/>
        </xdr:cNvPicPr>
      </xdr:nvPicPr>
      <xdr:blipFill>
        <a:blip xmlns:r="http://schemas.openxmlformats.org/officeDocument/2006/relationships" r:embed="rId52" cstate="print">
          <a:extLst>
            <a:ext uri="{28A0092B-C50C-407E-A947-70E740481C1C}">
              <a14:useLocalDpi xmlns:a14="http://schemas.microsoft.com/office/drawing/2010/main" val="0"/>
            </a:ext>
          </a:extLst>
        </a:blip>
        <a:stretch>
          <a:fillRect/>
        </a:stretch>
      </xdr:blipFill>
      <xdr:spPr>
        <a:xfrm>
          <a:off x="8604033" y="213273188"/>
          <a:ext cx="3423033" cy="2559920"/>
        </a:xfrm>
        <a:prstGeom prst="rect">
          <a:avLst/>
        </a:prstGeom>
      </xdr:spPr>
    </xdr:pic>
    <xdr:clientData/>
  </xdr:twoCellAnchor>
  <xdr:twoCellAnchor>
    <xdr:from>
      <xdr:col>5</xdr:col>
      <xdr:colOff>323851</xdr:colOff>
      <xdr:row>1039</xdr:row>
      <xdr:rowOff>50797</xdr:rowOff>
    </xdr:from>
    <xdr:to>
      <xdr:col>11</xdr:col>
      <xdr:colOff>244624</xdr:colOff>
      <xdr:row>1050</xdr:row>
      <xdr:rowOff>167347</xdr:rowOff>
    </xdr:to>
    <xdr:pic>
      <xdr:nvPicPr>
        <xdr:cNvPr id="155" name="図 154"/>
        <xdr:cNvPicPr>
          <a:picLocks noChangeAspect="1"/>
        </xdr:cNvPicPr>
      </xdr:nvPicPr>
      <xdr:blipFill rotWithShape="1">
        <a:blip xmlns:r="http://schemas.openxmlformats.org/officeDocument/2006/relationships" r:embed="rId53" cstate="print">
          <a:extLst>
            <a:ext uri="{28A0092B-C50C-407E-A947-70E740481C1C}">
              <a14:useLocalDpi xmlns:a14="http://schemas.microsoft.com/office/drawing/2010/main" val="0"/>
            </a:ext>
          </a:extLst>
        </a:blip>
        <a:srcRect l="30036" t="9914" r="4132" b="23808"/>
        <a:stretch/>
      </xdr:blipFill>
      <xdr:spPr>
        <a:xfrm>
          <a:off x="2493894" y="219076101"/>
          <a:ext cx="3399469" cy="2559920"/>
        </a:xfrm>
        <a:prstGeom prst="rect">
          <a:avLst/>
        </a:prstGeom>
      </xdr:spPr>
    </xdr:pic>
    <xdr:clientData/>
  </xdr:twoCellAnchor>
  <xdr:twoCellAnchor>
    <xdr:from>
      <xdr:col>16</xdr:col>
      <xdr:colOff>323850</xdr:colOff>
      <xdr:row>1039</xdr:row>
      <xdr:rowOff>58735</xdr:rowOff>
    </xdr:from>
    <xdr:to>
      <xdr:col>22</xdr:col>
      <xdr:colOff>271216</xdr:colOff>
      <xdr:row>1050</xdr:row>
      <xdr:rowOff>175285</xdr:rowOff>
    </xdr:to>
    <xdr:pic>
      <xdr:nvPicPr>
        <xdr:cNvPr id="156" name="図 155"/>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8606459" y="219084039"/>
          <a:ext cx="3426061" cy="2559920"/>
        </a:xfrm>
        <a:prstGeom prst="rect">
          <a:avLst/>
        </a:prstGeom>
      </xdr:spPr>
    </xdr:pic>
    <xdr:clientData/>
  </xdr:twoCellAnchor>
  <xdr:twoCellAnchor>
    <xdr:from>
      <xdr:col>5</xdr:col>
      <xdr:colOff>323850</xdr:colOff>
      <xdr:row>1056</xdr:row>
      <xdr:rowOff>58735</xdr:rowOff>
    </xdr:from>
    <xdr:to>
      <xdr:col>11</xdr:col>
      <xdr:colOff>271216</xdr:colOff>
      <xdr:row>1067</xdr:row>
      <xdr:rowOff>175285</xdr:rowOff>
    </xdr:to>
    <xdr:pic>
      <xdr:nvPicPr>
        <xdr:cNvPr id="157" name="図 156"/>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a:xfrm>
          <a:off x="2514600" y="227932454"/>
          <a:ext cx="3447804" cy="2616862"/>
        </a:xfrm>
        <a:prstGeom prst="rect">
          <a:avLst/>
        </a:prstGeom>
      </xdr:spPr>
    </xdr:pic>
    <xdr:clientData/>
  </xdr:twoCellAnchor>
  <xdr:twoCellAnchor>
    <xdr:from>
      <xdr:col>16</xdr:col>
      <xdr:colOff>323850</xdr:colOff>
      <xdr:row>1056</xdr:row>
      <xdr:rowOff>58735</xdr:rowOff>
    </xdr:from>
    <xdr:to>
      <xdr:col>22</xdr:col>
      <xdr:colOff>271216</xdr:colOff>
      <xdr:row>1067</xdr:row>
      <xdr:rowOff>175285</xdr:rowOff>
    </xdr:to>
    <xdr:pic>
      <xdr:nvPicPr>
        <xdr:cNvPr id="158" name="図 157"/>
        <xdr:cNvPicPr>
          <a:picLocks noChangeAspect="1"/>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a:xfrm>
          <a:off x="8606459" y="222769800"/>
          <a:ext cx="3426061" cy="2559920"/>
        </a:xfrm>
        <a:prstGeom prst="rect">
          <a:avLst/>
        </a:prstGeom>
      </xdr:spPr>
    </xdr:pic>
    <xdr:clientData/>
  </xdr:twoCellAnchor>
  <xdr:twoCellAnchor>
    <xdr:from>
      <xdr:col>5</xdr:col>
      <xdr:colOff>323851</xdr:colOff>
      <xdr:row>1084</xdr:row>
      <xdr:rowOff>58736</xdr:rowOff>
    </xdr:from>
    <xdr:to>
      <xdr:col>11</xdr:col>
      <xdr:colOff>269701</xdr:colOff>
      <xdr:row>1095</xdr:row>
      <xdr:rowOff>175286</xdr:rowOff>
    </xdr:to>
    <xdr:pic>
      <xdr:nvPicPr>
        <xdr:cNvPr id="159" name="図 158"/>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val="0"/>
            </a:ext>
          </a:extLst>
        </a:blip>
        <a:stretch>
          <a:fillRect/>
        </a:stretch>
      </xdr:blipFill>
      <xdr:spPr>
        <a:xfrm>
          <a:off x="2493894" y="228567627"/>
          <a:ext cx="3424546" cy="2559920"/>
        </a:xfrm>
        <a:prstGeom prst="rect">
          <a:avLst/>
        </a:prstGeom>
      </xdr:spPr>
    </xdr:pic>
    <xdr:clientData/>
  </xdr:twoCellAnchor>
  <xdr:twoCellAnchor>
    <xdr:from>
      <xdr:col>16</xdr:col>
      <xdr:colOff>323851</xdr:colOff>
      <xdr:row>1084</xdr:row>
      <xdr:rowOff>58736</xdr:rowOff>
    </xdr:from>
    <xdr:to>
      <xdr:col>22</xdr:col>
      <xdr:colOff>269701</xdr:colOff>
      <xdr:row>1095</xdr:row>
      <xdr:rowOff>175286</xdr:rowOff>
    </xdr:to>
    <xdr:pic>
      <xdr:nvPicPr>
        <xdr:cNvPr id="160" name="図 159"/>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val="0"/>
            </a:ext>
          </a:extLst>
        </a:blip>
        <a:stretch>
          <a:fillRect/>
        </a:stretch>
      </xdr:blipFill>
      <xdr:spPr>
        <a:xfrm>
          <a:off x="8606460" y="228567627"/>
          <a:ext cx="3424545" cy="2559920"/>
        </a:xfrm>
        <a:prstGeom prst="rect">
          <a:avLst/>
        </a:prstGeom>
      </xdr:spPr>
    </xdr:pic>
    <xdr:clientData/>
  </xdr:twoCellAnchor>
  <xdr:twoCellAnchor>
    <xdr:from>
      <xdr:col>5</xdr:col>
      <xdr:colOff>493059</xdr:colOff>
      <xdr:row>1306</xdr:row>
      <xdr:rowOff>11206</xdr:rowOff>
    </xdr:from>
    <xdr:to>
      <xdr:col>8</xdr:col>
      <xdr:colOff>179292</xdr:colOff>
      <xdr:row>1307</xdr:row>
      <xdr:rowOff>9008</xdr:rowOff>
    </xdr:to>
    <xdr:sp macro="" textlink="">
      <xdr:nvSpPr>
        <xdr:cNvPr id="179" name="テキスト ボックス 178">
          <a:extLst>
            <a:ext uri="{FF2B5EF4-FFF2-40B4-BE49-F238E27FC236}">
              <a16:creationId xmlns:a16="http://schemas.microsoft.com/office/drawing/2014/main" id="{00000000-0008-0000-0900-000002000000}"/>
            </a:ext>
          </a:extLst>
        </xdr:cNvPr>
        <xdr:cNvSpPr txBox="1"/>
      </xdr:nvSpPr>
      <xdr:spPr>
        <a:xfrm>
          <a:off x="2663102" y="275151184"/>
          <a:ext cx="1425581" cy="287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1351</xdr:row>
      <xdr:rowOff>11206</xdr:rowOff>
    </xdr:from>
    <xdr:to>
      <xdr:col>8</xdr:col>
      <xdr:colOff>179292</xdr:colOff>
      <xdr:row>1352</xdr:row>
      <xdr:rowOff>9008</xdr:rowOff>
    </xdr:to>
    <xdr:sp macro="" textlink="">
      <xdr:nvSpPr>
        <xdr:cNvPr id="184" name="テキスト ボックス 183">
          <a:extLst>
            <a:ext uri="{FF2B5EF4-FFF2-40B4-BE49-F238E27FC236}">
              <a16:creationId xmlns:a16="http://schemas.microsoft.com/office/drawing/2014/main" id="{00000000-0008-0000-0900-000002000000}"/>
            </a:ext>
          </a:extLst>
        </xdr:cNvPr>
        <xdr:cNvSpPr txBox="1"/>
      </xdr:nvSpPr>
      <xdr:spPr>
        <a:xfrm>
          <a:off x="2663102" y="284634771"/>
          <a:ext cx="1425581" cy="287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1396</xdr:row>
      <xdr:rowOff>11206</xdr:rowOff>
    </xdr:from>
    <xdr:to>
      <xdr:col>8</xdr:col>
      <xdr:colOff>179292</xdr:colOff>
      <xdr:row>1397</xdr:row>
      <xdr:rowOff>9008</xdr:rowOff>
    </xdr:to>
    <xdr:sp macro="" textlink="">
      <xdr:nvSpPr>
        <xdr:cNvPr id="185" name="テキスト ボックス 184">
          <a:extLst>
            <a:ext uri="{FF2B5EF4-FFF2-40B4-BE49-F238E27FC236}">
              <a16:creationId xmlns:a16="http://schemas.microsoft.com/office/drawing/2014/main" id="{00000000-0008-0000-0900-000002000000}"/>
            </a:ext>
          </a:extLst>
        </xdr:cNvPr>
        <xdr:cNvSpPr txBox="1"/>
      </xdr:nvSpPr>
      <xdr:spPr>
        <a:xfrm>
          <a:off x="2663102" y="294118358"/>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1441</xdr:row>
      <xdr:rowOff>11206</xdr:rowOff>
    </xdr:from>
    <xdr:to>
      <xdr:col>8</xdr:col>
      <xdr:colOff>179292</xdr:colOff>
      <xdr:row>1442</xdr:row>
      <xdr:rowOff>9008</xdr:rowOff>
    </xdr:to>
    <xdr:sp macro="" textlink="">
      <xdr:nvSpPr>
        <xdr:cNvPr id="186" name="テキスト ボックス 185">
          <a:extLst>
            <a:ext uri="{FF2B5EF4-FFF2-40B4-BE49-F238E27FC236}">
              <a16:creationId xmlns:a16="http://schemas.microsoft.com/office/drawing/2014/main" id="{00000000-0008-0000-0900-000002000000}"/>
            </a:ext>
          </a:extLst>
        </xdr:cNvPr>
        <xdr:cNvSpPr txBox="1"/>
      </xdr:nvSpPr>
      <xdr:spPr>
        <a:xfrm>
          <a:off x="2663102" y="303601945"/>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1486</xdr:row>
      <xdr:rowOff>11206</xdr:rowOff>
    </xdr:from>
    <xdr:to>
      <xdr:col>8</xdr:col>
      <xdr:colOff>179292</xdr:colOff>
      <xdr:row>1487</xdr:row>
      <xdr:rowOff>9008</xdr:rowOff>
    </xdr:to>
    <xdr:sp macro="" textlink="">
      <xdr:nvSpPr>
        <xdr:cNvPr id="187" name="テキスト ボックス 186">
          <a:extLst>
            <a:ext uri="{FF2B5EF4-FFF2-40B4-BE49-F238E27FC236}">
              <a16:creationId xmlns:a16="http://schemas.microsoft.com/office/drawing/2014/main" id="{00000000-0008-0000-0900-000002000000}"/>
            </a:ext>
          </a:extLst>
        </xdr:cNvPr>
        <xdr:cNvSpPr txBox="1"/>
      </xdr:nvSpPr>
      <xdr:spPr>
        <a:xfrm>
          <a:off x="2663102" y="313085532"/>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1531</xdr:row>
      <xdr:rowOff>11206</xdr:rowOff>
    </xdr:from>
    <xdr:to>
      <xdr:col>8</xdr:col>
      <xdr:colOff>179292</xdr:colOff>
      <xdr:row>1532</xdr:row>
      <xdr:rowOff>9008</xdr:rowOff>
    </xdr:to>
    <xdr:sp macro="" textlink="">
      <xdr:nvSpPr>
        <xdr:cNvPr id="188" name="テキスト ボックス 187">
          <a:extLst>
            <a:ext uri="{FF2B5EF4-FFF2-40B4-BE49-F238E27FC236}">
              <a16:creationId xmlns:a16="http://schemas.microsoft.com/office/drawing/2014/main" id="{00000000-0008-0000-0900-000002000000}"/>
            </a:ext>
          </a:extLst>
        </xdr:cNvPr>
        <xdr:cNvSpPr txBox="1"/>
      </xdr:nvSpPr>
      <xdr:spPr>
        <a:xfrm>
          <a:off x="2663102" y="322569119"/>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1576</xdr:row>
      <xdr:rowOff>11206</xdr:rowOff>
    </xdr:from>
    <xdr:to>
      <xdr:col>8</xdr:col>
      <xdr:colOff>179292</xdr:colOff>
      <xdr:row>1577</xdr:row>
      <xdr:rowOff>9008</xdr:rowOff>
    </xdr:to>
    <xdr:sp macro="" textlink="">
      <xdr:nvSpPr>
        <xdr:cNvPr id="189" name="テキスト ボックス 188">
          <a:extLst>
            <a:ext uri="{FF2B5EF4-FFF2-40B4-BE49-F238E27FC236}">
              <a16:creationId xmlns:a16="http://schemas.microsoft.com/office/drawing/2014/main" id="{00000000-0008-0000-0900-000002000000}"/>
            </a:ext>
          </a:extLst>
        </xdr:cNvPr>
        <xdr:cNvSpPr txBox="1"/>
      </xdr:nvSpPr>
      <xdr:spPr>
        <a:xfrm>
          <a:off x="2663102" y="332052706"/>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1621</xdr:row>
      <xdr:rowOff>11206</xdr:rowOff>
    </xdr:from>
    <xdr:to>
      <xdr:col>8</xdr:col>
      <xdr:colOff>179292</xdr:colOff>
      <xdr:row>1622</xdr:row>
      <xdr:rowOff>9008</xdr:rowOff>
    </xdr:to>
    <xdr:sp macro="" textlink="">
      <xdr:nvSpPr>
        <xdr:cNvPr id="190" name="テキスト ボックス 189">
          <a:extLst>
            <a:ext uri="{FF2B5EF4-FFF2-40B4-BE49-F238E27FC236}">
              <a16:creationId xmlns:a16="http://schemas.microsoft.com/office/drawing/2014/main" id="{00000000-0008-0000-0900-000002000000}"/>
            </a:ext>
          </a:extLst>
        </xdr:cNvPr>
        <xdr:cNvSpPr txBox="1"/>
      </xdr:nvSpPr>
      <xdr:spPr>
        <a:xfrm>
          <a:off x="2663102" y="341536293"/>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1666</xdr:row>
      <xdr:rowOff>11206</xdr:rowOff>
    </xdr:from>
    <xdr:to>
      <xdr:col>8</xdr:col>
      <xdr:colOff>179292</xdr:colOff>
      <xdr:row>1667</xdr:row>
      <xdr:rowOff>9008</xdr:rowOff>
    </xdr:to>
    <xdr:sp macro="" textlink="">
      <xdr:nvSpPr>
        <xdr:cNvPr id="191" name="テキスト ボックス 190">
          <a:extLst>
            <a:ext uri="{FF2B5EF4-FFF2-40B4-BE49-F238E27FC236}">
              <a16:creationId xmlns:a16="http://schemas.microsoft.com/office/drawing/2014/main" id="{00000000-0008-0000-0900-000002000000}"/>
            </a:ext>
          </a:extLst>
        </xdr:cNvPr>
        <xdr:cNvSpPr txBox="1"/>
      </xdr:nvSpPr>
      <xdr:spPr>
        <a:xfrm>
          <a:off x="2663102" y="351019880"/>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1711</xdr:row>
      <xdr:rowOff>11206</xdr:rowOff>
    </xdr:from>
    <xdr:to>
      <xdr:col>8</xdr:col>
      <xdr:colOff>179292</xdr:colOff>
      <xdr:row>1712</xdr:row>
      <xdr:rowOff>9008</xdr:rowOff>
    </xdr:to>
    <xdr:sp macro="" textlink="">
      <xdr:nvSpPr>
        <xdr:cNvPr id="192" name="テキスト ボックス 191">
          <a:extLst>
            <a:ext uri="{FF2B5EF4-FFF2-40B4-BE49-F238E27FC236}">
              <a16:creationId xmlns:a16="http://schemas.microsoft.com/office/drawing/2014/main" id="{00000000-0008-0000-0900-000002000000}"/>
            </a:ext>
          </a:extLst>
        </xdr:cNvPr>
        <xdr:cNvSpPr txBox="1"/>
      </xdr:nvSpPr>
      <xdr:spPr>
        <a:xfrm>
          <a:off x="2663102" y="360503467"/>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1756</xdr:row>
      <xdr:rowOff>11206</xdr:rowOff>
    </xdr:from>
    <xdr:to>
      <xdr:col>8</xdr:col>
      <xdr:colOff>179292</xdr:colOff>
      <xdr:row>1757</xdr:row>
      <xdr:rowOff>9008</xdr:rowOff>
    </xdr:to>
    <xdr:sp macro="" textlink="">
      <xdr:nvSpPr>
        <xdr:cNvPr id="193" name="テキスト ボックス 192">
          <a:extLst>
            <a:ext uri="{FF2B5EF4-FFF2-40B4-BE49-F238E27FC236}">
              <a16:creationId xmlns:a16="http://schemas.microsoft.com/office/drawing/2014/main" id="{00000000-0008-0000-0900-000002000000}"/>
            </a:ext>
          </a:extLst>
        </xdr:cNvPr>
        <xdr:cNvSpPr txBox="1"/>
      </xdr:nvSpPr>
      <xdr:spPr>
        <a:xfrm>
          <a:off x="2663102" y="369987054"/>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1801</xdr:row>
      <xdr:rowOff>11206</xdr:rowOff>
    </xdr:from>
    <xdr:to>
      <xdr:col>8</xdr:col>
      <xdr:colOff>179292</xdr:colOff>
      <xdr:row>1802</xdr:row>
      <xdr:rowOff>9008</xdr:rowOff>
    </xdr:to>
    <xdr:sp macro="" textlink="">
      <xdr:nvSpPr>
        <xdr:cNvPr id="194" name="テキスト ボックス 193">
          <a:extLst>
            <a:ext uri="{FF2B5EF4-FFF2-40B4-BE49-F238E27FC236}">
              <a16:creationId xmlns:a16="http://schemas.microsoft.com/office/drawing/2014/main" id="{00000000-0008-0000-0900-000002000000}"/>
            </a:ext>
          </a:extLst>
        </xdr:cNvPr>
        <xdr:cNvSpPr txBox="1"/>
      </xdr:nvSpPr>
      <xdr:spPr>
        <a:xfrm>
          <a:off x="2663102" y="379470641"/>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1846</xdr:row>
      <xdr:rowOff>11206</xdr:rowOff>
    </xdr:from>
    <xdr:to>
      <xdr:col>8</xdr:col>
      <xdr:colOff>179292</xdr:colOff>
      <xdr:row>1847</xdr:row>
      <xdr:rowOff>9008</xdr:rowOff>
    </xdr:to>
    <xdr:sp macro="" textlink="">
      <xdr:nvSpPr>
        <xdr:cNvPr id="195" name="テキスト ボックス 194">
          <a:extLst>
            <a:ext uri="{FF2B5EF4-FFF2-40B4-BE49-F238E27FC236}">
              <a16:creationId xmlns:a16="http://schemas.microsoft.com/office/drawing/2014/main" id="{00000000-0008-0000-0900-000002000000}"/>
            </a:ext>
          </a:extLst>
        </xdr:cNvPr>
        <xdr:cNvSpPr txBox="1"/>
      </xdr:nvSpPr>
      <xdr:spPr>
        <a:xfrm>
          <a:off x="2663102" y="388954228"/>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1891</xdr:row>
      <xdr:rowOff>11206</xdr:rowOff>
    </xdr:from>
    <xdr:to>
      <xdr:col>8</xdr:col>
      <xdr:colOff>179292</xdr:colOff>
      <xdr:row>1892</xdr:row>
      <xdr:rowOff>9008</xdr:rowOff>
    </xdr:to>
    <xdr:sp macro="" textlink="">
      <xdr:nvSpPr>
        <xdr:cNvPr id="196" name="テキスト ボックス 195">
          <a:extLst>
            <a:ext uri="{FF2B5EF4-FFF2-40B4-BE49-F238E27FC236}">
              <a16:creationId xmlns:a16="http://schemas.microsoft.com/office/drawing/2014/main" id="{00000000-0008-0000-0900-000002000000}"/>
            </a:ext>
          </a:extLst>
        </xdr:cNvPr>
        <xdr:cNvSpPr txBox="1"/>
      </xdr:nvSpPr>
      <xdr:spPr>
        <a:xfrm>
          <a:off x="2663102" y="398437815"/>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1936</xdr:row>
      <xdr:rowOff>11206</xdr:rowOff>
    </xdr:from>
    <xdr:to>
      <xdr:col>8</xdr:col>
      <xdr:colOff>179292</xdr:colOff>
      <xdr:row>1937</xdr:row>
      <xdr:rowOff>9008</xdr:rowOff>
    </xdr:to>
    <xdr:sp macro="" textlink="">
      <xdr:nvSpPr>
        <xdr:cNvPr id="197" name="テキスト ボックス 196">
          <a:extLst>
            <a:ext uri="{FF2B5EF4-FFF2-40B4-BE49-F238E27FC236}">
              <a16:creationId xmlns:a16="http://schemas.microsoft.com/office/drawing/2014/main" id="{00000000-0008-0000-0900-000002000000}"/>
            </a:ext>
          </a:extLst>
        </xdr:cNvPr>
        <xdr:cNvSpPr txBox="1"/>
      </xdr:nvSpPr>
      <xdr:spPr>
        <a:xfrm>
          <a:off x="2663102" y="407921402"/>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1981</xdr:row>
      <xdr:rowOff>11206</xdr:rowOff>
    </xdr:from>
    <xdr:to>
      <xdr:col>8</xdr:col>
      <xdr:colOff>179292</xdr:colOff>
      <xdr:row>1982</xdr:row>
      <xdr:rowOff>9008</xdr:rowOff>
    </xdr:to>
    <xdr:sp macro="" textlink="">
      <xdr:nvSpPr>
        <xdr:cNvPr id="198" name="テキスト ボックス 197">
          <a:extLst>
            <a:ext uri="{FF2B5EF4-FFF2-40B4-BE49-F238E27FC236}">
              <a16:creationId xmlns:a16="http://schemas.microsoft.com/office/drawing/2014/main" id="{00000000-0008-0000-0900-000002000000}"/>
            </a:ext>
          </a:extLst>
        </xdr:cNvPr>
        <xdr:cNvSpPr txBox="1"/>
      </xdr:nvSpPr>
      <xdr:spPr>
        <a:xfrm>
          <a:off x="2663102" y="417404989"/>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2026</xdr:row>
      <xdr:rowOff>11206</xdr:rowOff>
    </xdr:from>
    <xdr:to>
      <xdr:col>8</xdr:col>
      <xdr:colOff>179292</xdr:colOff>
      <xdr:row>2027</xdr:row>
      <xdr:rowOff>9008</xdr:rowOff>
    </xdr:to>
    <xdr:sp macro="" textlink="">
      <xdr:nvSpPr>
        <xdr:cNvPr id="199" name="テキスト ボックス 198">
          <a:extLst>
            <a:ext uri="{FF2B5EF4-FFF2-40B4-BE49-F238E27FC236}">
              <a16:creationId xmlns:a16="http://schemas.microsoft.com/office/drawing/2014/main" id="{00000000-0008-0000-0900-000002000000}"/>
            </a:ext>
          </a:extLst>
        </xdr:cNvPr>
        <xdr:cNvSpPr txBox="1"/>
      </xdr:nvSpPr>
      <xdr:spPr>
        <a:xfrm>
          <a:off x="2663102" y="426888576"/>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2071</xdr:row>
      <xdr:rowOff>11206</xdr:rowOff>
    </xdr:from>
    <xdr:to>
      <xdr:col>8</xdr:col>
      <xdr:colOff>179292</xdr:colOff>
      <xdr:row>2072</xdr:row>
      <xdr:rowOff>9008</xdr:rowOff>
    </xdr:to>
    <xdr:sp macro="" textlink="">
      <xdr:nvSpPr>
        <xdr:cNvPr id="200" name="テキスト ボックス 199">
          <a:extLst>
            <a:ext uri="{FF2B5EF4-FFF2-40B4-BE49-F238E27FC236}">
              <a16:creationId xmlns:a16="http://schemas.microsoft.com/office/drawing/2014/main" id="{00000000-0008-0000-0900-000002000000}"/>
            </a:ext>
          </a:extLst>
        </xdr:cNvPr>
        <xdr:cNvSpPr txBox="1"/>
      </xdr:nvSpPr>
      <xdr:spPr>
        <a:xfrm>
          <a:off x="2663102" y="436372163"/>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2116</xdr:row>
      <xdr:rowOff>11206</xdr:rowOff>
    </xdr:from>
    <xdr:to>
      <xdr:col>8</xdr:col>
      <xdr:colOff>179292</xdr:colOff>
      <xdr:row>2117</xdr:row>
      <xdr:rowOff>9008</xdr:rowOff>
    </xdr:to>
    <xdr:sp macro="" textlink="">
      <xdr:nvSpPr>
        <xdr:cNvPr id="201" name="テキスト ボックス 200">
          <a:extLst>
            <a:ext uri="{FF2B5EF4-FFF2-40B4-BE49-F238E27FC236}">
              <a16:creationId xmlns:a16="http://schemas.microsoft.com/office/drawing/2014/main" id="{00000000-0008-0000-0900-000002000000}"/>
            </a:ext>
          </a:extLst>
        </xdr:cNvPr>
        <xdr:cNvSpPr txBox="1"/>
      </xdr:nvSpPr>
      <xdr:spPr>
        <a:xfrm>
          <a:off x="2663102" y="445855749"/>
          <a:ext cx="1425581" cy="287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2161</xdr:row>
      <xdr:rowOff>11206</xdr:rowOff>
    </xdr:from>
    <xdr:to>
      <xdr:col>8</xdr:col>
      <xdr:colOff>179292</xdr:colOff>
      <xdr:row>2162</xdr:row>
      <xdr:rowOff>9008</xdr:rowOff>
    </xdr:to>
    <xdr:sp macro="" textlink="">
      <xdr:nvSpPr>
        <xdr:cNvPr id="202" name="テキスト ボックス 201">
          <a:extLst>
            <a:ext uri="{FF2B5EF4-FFF2-40B4-BE49-F238E27FC236}">
              <a16:creationId xmlns:a16="http://schemas.microsoft.com/office/drawing/2014/main" id="{00000000-0008-0000-0900-000002000000}"/>
            </a:ext>
          </a:extLst>
        </xdr:cNvPr>
        <xdr:cNvSpPr txBox="1"/>
      </xdr:nvSpPr>
      <xdr:spPr>
        <a:xfrm>
          <a:off x="2663102" y="455339336"/>
          <a:ext cx="1425581" cy="287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2206</xdr:row>
      <xdr:rowOff>11206</xdr:rowOff>
    </xdr:from>
    <xdr:to>
      <xdr:col>8</xdr:col>
      <xdr:colOff>179292</xdr:colOff>
      <xdr:row>2207</xdr:row>
      <xdr:rowOff>9008</xdr:rowOff>
    </xdr:to>
    <xdr:sp macro="" textlink="">
      <xdr:nvSpPr>
        <xdr:cNvPr id="203" name="テキスト ボックス 202">
          <a:extLst>
            <a:ext uri="{FF2B5EF4-FFF2-40B4-BE49-F238E27FC236}">
              <a16:creationId xmlns:a16="http://schemas.microsoft.com/office/drawing/2014/main" id="{00000000-0008-0000-0900-000002000000}"/>
            </a:ext>
          </a:extLst>
        </xdr:cNvPr>
        <xdr:cNvSpPr txBox="1"/>
      </xdr:nvSpPr>
      <xdr:spPr>
        <a:xfrm>
          <a:off x="2663102" y="464822923"/>
          <a:ext cx="1425581" cy="287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2251</xdr:row>
      <xdr:rowOff>11206</xdr:rowOff>
    </xdr:from>
    <xdr:to>
      <xdr:col>8</xdr:col>
      <xdr:colOff>179292</xdr:colOff>
      <xdr:row>2252</xdr:row>
      <xdr:rowOff>9008</xdr:rowOff>
    </xdr:to>
    <xdr:sp macro="" textlink="">
      <xdr:nvSpPr>
        <xdr:cNvPr id="204" name="テキスト ボックス 203">
          <a:extLst>
            <a:ext uri="{FF2B5EF4-FFF2-40B4-BE49-F238E27FC236}">
              <a16:creationId xmlns:a16="http://schemas.microsoft.com/office/drawing/2014/main" id="{00000000-0008-0000-0900-000002000000}"/>
            </a:ext>
          </a:extLst>
        </xdr:cNvPr>
        <xdr:cNvSpPr txBox="1"/>
      </xdr:nvSpPr>
      <xdr:spPr>
        <a:xfrm>
          <a:off x="2663102" y="474306510"/>
          <a:ext cx="1425581" cy="287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2296</xdr:row>
      <xdr:rowOff>11206</xdr:rowOff>
    </xdr:from>
    <xdr:to>
      <xdr:col>8</xdr:col>
      <xdr:colOff>179292</xdr:colOff>
      <xdr:row>2297</xdr:row>
      <xdr:rowOff>9008</xdr:rowOff>
    </xdr:to>
    <xdr:sp macro="" textlink="">
      <xdr:nvSpPr>
        <xdr:cNvPr id="205" name="テキスト ボックス 204">
          <a:extLst>
            <a:ext uri="{FF2B5EF4-FFF2-40B4-BE49-F238E27FC236}">
              <a16:creationId xmlns:a16="http://schemas.microsoft.com/office/drawing/2014/main" id="{00000000-0008-0000-0900-000002000000}"/>
            </a:ext>
          </a:extLst>
        </xdr:cNvPr>
        <xdr:cNvSpPr txBox="1"/>
      </xdr:nvSpPr>
      <xdr:spPr>
        <a:xfrm>
          <a:off x="2663102" y="483790097"/>
          <a:ext cx="1425581" cy="287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2341</xdr:row>
      <xdr:rowOff>11206</xdr:rowOff>
    </xdr:from>
    <xdr:to>
      <xdr:col>8</xdr:col>
      <xdr:colOff>179292</xdr:colOff>
      <xdr:row>2342</xdr:row>
      <xdr:rowOff>9008</xdr:rowOff>
    </xdr:to>
    <xdr:sp macro="" textlink="">
      <xdr:nvSpPr>
        <xdr:cNvPr id="206" name="テキスト ボックス 205">
          <a:extLst>
            <a:ext uri="{FF2B5EF4-FFF2-40B4-BE49-F238E27FC236}">
              <a16:creationId xmlns:a16="http://schemas.microsoft.com/office/drawing/2014/main" id="{00000000-0008-0000-0900-000002000000}"/>
            </a:ext>
          </a:extLst>
        </xdr:cNvPr>
        <xdr:cNvSpPr txBox="1"/>
      </xdr:nvSpPr>
      <xdr:spPr>
        <a:xfrm>
          <a:off x="2663102" y="493273684"/>
          <a:ext cx="1425581" cy="287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2386</xdr:row>
      <xdr:rowOff>11206</xdr:rowOff>
    </xdr:from>
    <xdr:to>
      <xdr:col>8</xdr:col>
      <xdr:colOff>179292</xdr:colOff>
      <xdr:row>2387</xdr:row>
      <xdr:rowOff>9008</xdr:rowOff>
    </xdr:to>
    <xdr:sp macro="" textlink="">
      <xdr:nvSpPr>
        <xdr:cNvPr id="207" name="テキスト ボックス 206">
          <a:extLst>
            <a:ext uri="{FF2B5EF4-FFF2-40B4-BE49-F238E27FC236}">
              <a16:creationId xmlns:a16="http://schemas.microsoft.com/office/drawing/2014/main" id="{00000000-0008-0000-0900-000002000000}"/>
            </a:ext>
          </a:extLst>
        </xdr:cNvPr>
        <xdr:cNvSpPr txBox="1"/>
      </xdr:nvSpPr>
      <xdr:spPr>
        <a:xfrm>
          <a:off x="2663102" y="502757271"/>
          <a:ext cx="1425581" cy="287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2431</xdr:row>
      <xdr:rowOff>11206</xdr:rowOff>
    </xdr:from>
    <xdr:to>
      <xdr:col>8</xdr:col>
      <xdr:colOff>179292</xdr:colOff>
      <xdr:row>2432</xdr:row>
      <xdr:rowOff>9008</xdr:rowOff>
    </xdr:to>
    <xdr:sp macro="" textlink="">
      <xdr:nvSpPr>
        <xdr:cNvPr id="208" name="テキスト ボックス 207">
          <a:extLst>
            <a:ext uri="{FF2B5EF4-FFF2-40B4-BE49-F238E27FC236}">
              <a16:creationId xmlns:a16="http://schemas.microsoft.com/office/drawing/2014/main" id="{00000000-0008-0000-0900-000002000000}"/>
            </a:ext>
          </a:extLst>
        </xdr:cNvPr>
        <xdr:cNvSpPr txBox="1"/>
      </xdr:nvSpPr>
      <xdr:spPr>
        <a:xfrm>
          <a:off x="2663102" y="512240858"/>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2476</xdr:row>
      <xdr:rowOff>11206</xdr:rowOff>
    </xdr:from>
    <xdr:to>
      <xdr:col>8</xdr:col>
      <xdr:colOff>179292</xdr:colOff>
      <xdr:row>2477</xdr:row>
      <xdr:rowOff>9008</xdr:rowOff>
    </xdr:to>
    <xdr:sp macro="" textlink="">
      <xdr:nvSpPr>
        <xdr:cNvPr id="209" name="テキスト ボックス 208">
          <a:extLst>
            <a:ext uri="{FF2B5EF4-FFF2-40B4-BE49-F238E27FC236}">
              <a16:creationId xmlns:a16="http://schemas.microsoft.com/office/drawing/2014/main" id="{00000000-0008-0000-0900-000002000000}"/>
            </a:ext>
          </a:extLst>
        </xdr:cNvPr>
        <xdr:cNvSpPr txBox="1"/>
      </xdr:nvSpPr>
      <xdr:spPr>
        <a:xfrm>
          <a:off x="2663102" y="521724445"/>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2521</xdr:row>
      <xdr:rowOff>11206</xdr:rowOff>
    </xdr:from>
    <xdr:to>
      <xdr:col>8</xdr:col>
      <xdr:colOff>179292</xdr:colOff>
      <xdr:row>2522</xdr:row>
      <xdr:rowOff>9008</xdr:rowOff>
    </xdr:to>
    <xdr:sp macro="" textlink="">
      <xdr:nvSpPr>
        <xdr:cNvPr id="210" name="テキスト ボックス 209">
          <a:extLst>
            <a:ext uri="{FF2B5EF4-FFF2-40B4-BE49-F238E27FC236}">
              <a16:creationId xmlns:a16="http://schemas.microsoft.com/office/drawing/2014/main" id="{00000000-0008-0000-0900-000002000000}"/>
            </a:ext>
          </a:extLst>
        </xdr:cNvPr>
        <xdr:cNvSpPr txBox="1"/>
      </xdr:nvSpPr>
      <xdr:spPr>
        <a:xfrm>
          <a:off x="2663102" y="531208032"/>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2566</xdr:row>
      <xdr:rowOff>11206</xdr:rowOff>
    </xdr:from>
    <xdr:to>
      <xdr:col>8</xdr:col>
      <xdr:colOff>179292</xdr:colOff>
      <xdr:row>2567</xdr:row>
      <xdr:rowOff>9008</xdr:rowOff>
    </xdr:to>
    <xdr:sp macro="" textlink="">
      <xdr:nvSpPr>
        <xdr:cNvPr id="211" name="テキスト ボックス 210">
          <a:extLst>
            <a:ext uri="{FF2B5EF4-FFF2-40B4-BE49-F238E27FC236}">
              <a16:creationId xmlns:a16="http://schemas.microsoft.com/office/drawing/2014/main" id="{00000000-0008-0000-0900-000002000000}"/>
            </a:ext>
          </a:extLst>
        </xdr:cNvPr>
        <xdr:cNvSpPr txBox="1"/>
      </xdr:nvSpPr>
      <xdr:spPr>
        <a:xfrm>
          <a:off x="2663102" y="540691619"/>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2611</xdr:row>
      <xdr:rowOff>11206</xdr:rowOff>
    </xdr:from>
    <xdr:to>
      <xdr:col>8</xdr:col>
      <xdr:colOff>179292</xdr:colOff>
      <xdr:row>2612</xdr:row>
      <xdr:rowOff>9008</xdr:rowOff>
    </xdr:to>
    <xdr:sp macro="" textlink="">
      <xdr:nvSpPr>
        <xdr:cNvPr id="212" name="テキスト ボックス 211">
          <a:extLst>
            <a:ext uri="{FF2B5EF4-FFF2-40B4-BE49-F238E27FC236}">
              <a16:creationId xmlns:a16="http://schemas.microsoft.com/office/drawing/2014/main" id="{00000000-0008-0000-0900-000002000000}"/>
            </a:ext>
          </a:extLst>
        </xdr:cNvPr>
        <xdr:cNvSpPr txBox="1"/>
      </xdr:nvSpPr>
      <xdr:spPr>
        <a:xfrm>
          <a:off x="2663102" y="550175206"/>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2656</xdr:row>
      <xdr:rowOff>11206</xdr:rowOff>
    </xdr:from>
    <xdr:to>
      <xdr:col>8</xdr:col>
      <xdr:colOff>179292</xdr:colOff>
      <xdr:row>2657</xdr:row>
      <xdr:rowOff>9008</xdr:rowOff>
    </xdr:to>
    <xdr:sp macro="" textlink="">
      <xdr:nvSpPr>
        <xdr:cNvPr id="213" name="テキスト ボックス 212">
          <a:extLst>
            <a:ext uri="{FF2B5EF4-FFF2-40B4-BE49-F238E27FC236}">
              <a16:creationId xmlns:a16="http://schemas.microsoft.com/office/drawing/2014/main" id="{00000000-0008-0000-0900-000002000000}"/>
            </a:ext>
          </a:extLst>
        </xdr:cNvPr>
        <xdr:cNvSpPr txBox="1"/>
      </xdr:nvSpPr>
      <xdr:spPr>
        <a:xfrm>
          <a:off x="2663102" y="559658793"/>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2701</xdr:row>
      <xdr:rowOff>11206</xdr:rowOff>
    </xdr:from>
    <xdr:to>
      <xdr:col>8</xdr:col>
      <xdr:colOff>179292</xdr:colOff>
      <xdr:row>2702</xdr:row>
      <xdr:rowOff>9008</xdr:rowOff>
    </xdr:to>
    <xdr:sp macro="" textlink="">
      <xdr:nvSpPr>
        <xdr:cNvPr id="215" name="テキスト ボックス 214">
          <a:extLst>
            <a:ext uri="{FF2B5EF4-FFF2-40B4-BE49-F238E27FC236}">
              <a16:creationId xmlns:a16="http://schemas.microsoft.com/office/drawing/2014/main" id="{00000000-0008-0000-0900-000002000000}"/>
            </a:ext>
          </a:extLst>
        </xdr:cNvPr>
        <xdr:cNvSpPr txBox="1"/>
      </xdr:nvSpPr>
      <xdr:spPr>
        <a:xfrm>
          <a:off x="2663102" y="569142380"/>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2746</xdr:row>
      <xdr:rowOff>11206</xdr:rowOff>
    </xdr:from>
    <xdr:to>
      <xdr:col>8</xdr:col>
      <xdr:colOff>179292</xdr:colOff>
      <xdr:row>2747</xdr:row>
      <xdr:rowOff>9008</xdr:rowOff>
    </xdr:to>
    <xdr:sp macro="" textlink="">
      <xdr:nvSpPr>
        <xdr:cNvPr id="216" name="テキスト ボックス 215">
          <a:extLst>
            <a:ext uri="{FF2B5EF4-FFF2-40B4-BE49-F238E27FC236}">
              <a16:creationId xmlns:a16="http://schemas.microsoft.com/office/drawing/2014/main" id="{00000000-0008-0000-0900-000002000000}"/>
            </a:ext>
          </a:extLst>
        </xdr:cNvPr>
        <xdr:cNvSpPr txBox="1"/>
      </xdr:nvSpPr>
      <xdr:spPr>
        <a:xfrm>
          <a:off x="2663102" y="578625967"/>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2791</xdr:row>
      <xdr:rowOff>11206</xdr:rowOff>
    </xdr:from>
    <xdr:to>
      <xdr:col>8</xdr:col>
      <xdr:colOff>179292</xdr:colOff>
      <xdr:row>2792</xdr:row>
      <xdr:rowOff>9008</xdr:rowOff>
    </xdr:to>
    <xdr:sp macro="" textlink="">
      <xdr:nvSpPr>
        <xdr:cNvPr id="217" name="テキスト ボックス 216">
          <a:extLst>
            <a:ext uri="{FF2B5EF4-FFF2-40B4-BE49-F238E27FC236}">
              <a16:creationId xmlns:a16="http://schemas.microsoft.com/office/drawing/2014/main" id="{00000000-0008-0000-0900-000002000000}"/>
            </a:ext>
          </a:extLst>
        </xdr:cNvPr>
        <xdr:cNvSpPr txBox="1"/>
      </xdr:nvSpPr>
      <xdr:spPr>
        <a:xfrm>
          <a:off x="2663102" y="588109554"/>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2836</xdr:row>
      <xdr:rowOff>11206</xdr:rowOff>
    </xdr:from>
    <xdr:to>
      <xdr:col>8</xdr:col>
      <xdr:colOff>179292</xdr:colOff>
      <xdr:row>2837</xdr:row>
      <xdr:rowOff>9008</xdr:rowOff>
    </xdr:to>
    <xdr:sp macro="" textlink="">
      <xdr:nvSpPr>
        <xdr:cNvPr id="218" name="テキスト ボックス 217">
          <a:extLst>
            <a:ext uri="{FF2B5EF4-FFF2-40B4-BE49-F238E27FC236}">
              <a16:creationId xmlns:a16="http://schemas.microsoft.com/office/drawing/2014/main" id="{00000000-0008-0000-0900-000002000000}"/>
            </a:ext>
          </a:extLst>
        </xdr:cNvPr>
        <xdr:cNvSpPr txBox="1"/>
      </xdr:nvSpPr>
      <xdr:spPr>
        <a:xfrm>
          <a:off x="2663102" y="597593141"/>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2881</xdr:row>
      <xdr:rowOff>11206</xdr:rowOff>
    </xdr:from>
    <xdr:to>
      <xdr:col>8</xdr:col>
      <xdr:colOff>179292</xdr:colOff>
      <xdr:row>2882</xdr:row>
      <xdr:rowOff>9008</xdr:rowOff>
    </xdr:to>
    <xdr:sp macro="" textlink="">
      <xdr:nvSpPr>
        <xdr:cNvPr id="219" name="テキスト ボックス 218">
          <a:extLst>
            <a:ext uri="{FF2B5EF4-FFF2-40B4-BE49-F238E27FC236}">
              <a16:creationId xmlns:a16="http://schemas.microsoft.com/office/drawing/2014/main" id="{00000000-0008-0000-0900-000002000000}"/>
            </a:ext>
          </a:extLst>
        </xdr:cNvPr>
        <xdr:cNvSpPr txBox="1"/>
      </xdr:nvSpPr>
      <xdr:spPr>
        <a:xfrm>
          <a:off x="2663102" y="607076728"/>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2926</xdr:row>
      <xdr:rowOff>11206</xdr:rowOff>
    </xdr:from>
    <xdr:to>
      <xdr:col>8</xdr:col>
      <xdr:colOff>179292</xdr:colOff>
      <xdr:row>2927</xdr:row>
      <xdr:rowOff>9008</xdr:rowOff>
    </xdr:to>
    <xdr:sp macro="" textlink="">
      <xdr:nvSpPr>
        <xdr:cNvPr id="220" name="テキスト ボックス 219">
          <a:extLst>
            <a:ext uri="{FF2B5EF4-FFF2-40B4-BE49-F238E27FC236}">
              <a16:creationId xmlns:a16="http://schemas.microsoft.com/office/drawing/2014/main" id="{00000000-0008-0000-0900-000002000000}"/>
            </a:ext>
          </a:extLst>
        </xdr:cNvPr>
        <xdr:cNvSpPr txBox="1"/>
      </xdr:nvSpPr>
      <xdr:spPr>
        <a:xfrm>
          <a:off x="2663102" y="616560315"/>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2971</xdr:row>
      <xdr:rowOff>11206</xdr:rowOff>
    </xdr:from>
    <xdr:to>
      <xdr:col>8</xdr:col>
      <xdr:colOff>179292</xdr:colOff>
      <xdr:row>2972</xdr:row>
      <xdr:rowOff>9008</xdr:rowOff>
    </xdr:to>
    <xdr:sp macro="" textlink="">
      <xdr:nvSpPr>
        <xdr:cNvPr id="221" name="テキスト ボックス 220">
          <a:extLst>
            <a:ext uri="{FF2B5EF4-FFF2-40B4-BE49-F238E27FC236}">
              <a16:creationId xmlns:a16="http://schemas.microsoft.com/office/drawing/2014/main" id="{00000000-0008-0000-0900-000002000000}"/>
            </a:ext>
          </a:extLst>
        </xdr:cNvPr>
        <xdr:cNvSpPr txBox="1"/>
      </xdr:nvSpPr>
      <xdr:spPr>
        <a:xfrm>
          <a:off x="2663102" y="626043902"/>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3016</xdr:row>
      <xdr:rowOff>11206</xdr:rowOff>
    </xdr:from>
    <xdr:to>
      <xdr:col>8</xdr:col>
      <xdr:colOff>179292</xdr:colOff>
      <xdr:row>3017</xdr:row>
      <xdr:rowOff>9008</xdr:rowOff>
    </xdr:to>
    <xdr:sp macro="" textlink="">
      <xdr:nvSpPr>
        <xdr:cNvPr id="222" name="テキスト ボックス 221">
          <a:extLst>
            <a:ext uri="{FF2B5EF4-FFF2-40B4-BE49-F238E27FC236}">
              <a16:creationId xmlns:a16="http://schemas.microsoft.com/office/drawing/2014/main" id="{00000000-0008-0000-0900-000002000000}"/>
            </a:ext>
          </a:extLst>
        </xdr:cNvPr>
        <xdr:cNvSpPr txBox="1"/>
      </xdr:nvSpPr>
      <xdr:spPr>
        <a:xfrm>
          <a:off x="2663102" y="635527489"/>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3061</xdr:row>
      <xdr:rowOff>11206</xdr:rowOff>
    </xdr:from>
    <xdr:to>
      <xdr:col>8</xdr:col>
      <xdr:colOff>179292</xdr:colOff>
      <xdr:row>3062</xdr:row>
      <xdr:rowOff>9008</xdr:rowOff>
    </xdr:to>
    <xdr:sp macro="" textlink="">
      <xdr:nvSpPr>
        <xdr:cNvPr id="223" name="テキスト ボックス 222">
          <a:extLst>
            <a:ext uri="{FF2B5EF4-FFF2-40B4-BE49-F238E27FC236}">
              <a16:creationId xmlns:a16="http://schemas.microsoft.com/office/drawing/2014/main" id="{00000000-0008-0000-0900-000002000000}"/>
            </a:ext>
          </a:extLst>
        </xdr:cNvPr>
        <xdr:cNvSpPr txBox="1"/>
      </xdr:nvSpPr>
      <xdr:spPr>
        <a:xfrm>
          <a:off x="2663102" y="645011076"/>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3106</xdr:row>
      <xdr:rowOff>11206</xdr:rowOff>
    </xdr:from>
    <xdr:to>
      <xdr:col>8</xdr:col>
      <xdr:colOff>179292</xdr:colOff>
      <xdr:row>3107</xdr:row>
      <xdr:rowOff>9008</xdr:rowOff>
    </xdr:to>
    <xdr:sp macro="" textlink="">
      <xdr:nvSpPr>
        <xdr:cNvPr id="224" name="テキスト ボックス 223">
          <a:extLst>
            <a:ext uri="{FF2B5EF4-FFF2-40B4-BE49-F238E27FC236}">
              <a16:creationId xmlns:a16="http://schemas.microsoft.com/office/drawing/2014/main" id="{00000000-0008-0000-0900-000002000000}"/>
            </a:ext>
          </a:extLst>
        </xdr:cNvPr>
        <xdr:cNvSpPr txBox="1"/>
      </xdr:nvSpPr>
      <xdr:spPr>
        <a:xfrm>
          <a:off x="2663102" y="654494663"/>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323851</xdr:colOff>
      <xdr:row>2704</xdr:row>
      <xdr:rowOff>49211</xdr:rowOff>
    </xdr:from>
    <xdr:to>
      <xdr:col>11</xdr:col>
      <xdr:colOff>269701</xdr:colOff>
      <xdr:row>2715</xdr:row>
      <xdr:rowOff>165761</xdr:rowOff>
    </xdr:to>
    <xdr:pic>
      <xdr:nvPicPr>
        <xdr:cNvPr id="354" name="図 353"/>
        <xdr:cNvPicPr>
          <a:picLocks noChangeAspect="1"/>
        </xdr:cNvPicPr>
      </xdr:nvPicPr>
      <xdr:blipFill>
        <a:blip xmlns:r="http://schemas.openxmlformats.org/officeDocument/2006/relationships" r:embed="rId59" cstate="print">
          <a:extLst>
            <a:ext uri="{28A0092B-C50C-407E-A947-70E740481C1C}">
              <a14:useLocalDpi xmlns:a14="http://schemas.microsoft.com/office/drawing/2010/main" val="0"/>
            </a:ext>
          </a:extLst>
        </a:blip>
        <a:stretch>
          <a:fillRect/>
        </a:stretch>
      </xdr:blipFill>
      <xdr:spPr>
        <a:xfrm>
          <a:off x="2493894" y="569967233"/>
          <a:ext cx="3424546" cy="2559919"/>
        </a:xfrm>
        <a:prstGeom prst="rect">
          <a:avLst/>
        </a:prstGeom>
      </xdr:spPr>
    </xdr:pic>
    <xdr:clientData/>
  </xdr:twoCellAnchor>
  <xdr:twoCellAnchor>
    <xdr:from>
      <xdr:col>16</xdr:col>
      <xdr:colOff>323851</xdr:colOff>
      <xdr:row>2704</xdr:row>
      <xdr:rowOff>49211</xdr:rowOff>
    </xdr:from>
    <xdr:to>
      <xdr:col>22</xdr:col>
      <xdr:colOff>269701</xdr:colOff>
      <xdr:row>2715</xdr:row>
      <xdr:rowOff>165761</xdr:rowOff>
    </xdr:to>
    <xdr:pic>
      <xdr:nvPicPr>
        <xdr:cNvPr id="355" name="図 354"/>
        <xdr:cNvPicPr>
          <a:picLocks noChangeAspect="1"/>
        </xdr:cNvPicPr>
      </xdr:nvPicPr>
      <xdr:blipFill>
        <a:blip xmlns:r="http://schemas.openxmlformats.org/officeDocument/2006/relationships" r:embed="rId60" cstate="print">
          <a:extLst>
            <a:ext uri="{28A0092B-C50C-407E-A947-70E740481C1C}">
              <a14:useLocalDpi xmlns:a14="http://schemas.microsoft.com/office/drawing/2010/main" val="0"/>
            </a:ext>
          </a:extLst>
        </a:blip>
        <a:stretch>
          <a:fillRect/>
        </a:stretch>
      </xdr:blipFill>
      <xdr:spPr>
        <a:xfrm>
          <a:off x="8606460" y="569967233"/>
          <a:ext cx="3424545" cy="2559919"/>
        </a:xfrm>
        <a:prstGeom prst="rect">
          <a:avLst/>
        </a:prstGeom>
      </xdr:spPr>
    </xdr:pic>
    <xdr:clientData/>
  </xdr:twoCellAnchor>
  <xdr:twoCellAnchor>
    <xdr:from>
      <xdr:col>5</xdr:col>
      <xdr:colOff>323851</xdr:colOff>
      <xdr:row>2721</xdr:row>
      <xdr:rowOff>49211</xdr:rowOff>
    </xdr:from>
    <xdr:to>
      <xdr:col>11</xdr:col>
      <xdr:colOff>269701</xdr:colOff>
      <xdr:row>2732</xdr:row>
      <xdr:rowOff>165761</xdr:rowOff>
    </xdr:to>
    <xdr:pic>
      <xdr:nvPicPr>
        <xdr:cNvPr id="356" name="図 355"/>
        <xdr:cNvPicPr>
          <a:picLocks noChangeAspect="1"/>
        </xdr:cNvPicPr>
      </xdr:nvPicPr>
      <xdr:blipFill>
        <a:blip xmlns:r="http://schemas.openxmlformats.org/officeDocument/2006/relationships" r:embed="rId61" cstate="print">
          <a:extLst>
            <a:ext uri="{28A0092B-C50C-407E-A947-70E740481C1C}">
              <a14:useLocalDpi xmlns:a14="http://schemas.microsoft.com/office/drawing/2010/main" val="0"/>
            </a:ext>
          </a:extLst>
        </a:blip>
        <a:stretch>
          <a:fillRect/>
        </a:stretch>
      </xdr:blipFill>
      <xdr:spPr>
        <a:xfrm>
          <a:off x="2493894" y="573652994"/>
          <a:ext cx="3424546" cy="2559919"/>
        </a:xfrm>
        <a:prstGeom prst="rect">
          <a:avLst/>
        </a:prstGeom>
      </xdr:spPr>
    </xdr:pic>
    <xdr:clientData/>
  </xdr:twoCellAnchor>
  <xdr:twoCellAnchor>
    <xdr:from>
      <xdr:col>16</xdr:col>
      <xdr:colOff>323851</xdr:colOff>
      <xdr:row>2721</xdr:row>
      <xdr:rowOff>49211</xdr:rowOff>
    </xdr:from>
    <xdr:to>
      <xdr:col>22</xdr:col>
      <xdr:colOff>269701</xdr:colOff>
      <xdr:row>2732</xdr:row>
      <xdr:rowOff>165761</xdr:rowOff>
    </xdr:to>
    <xdr:pic>
      <xdr:nvPicPr>
        <xdr:cNvPr id="357" name="図 356"/>
        <xdr:cNvPicPr>
          <a:picLocks noChangeAspect="1"/>
        </xdr:cNvPicPr>
      </xdr:nvPicPr>
      <xdr:blipFill>
        <a:blip xmlns:r="http://schemas.openxmlformats.org/officeDocument/2006/relationships" r:embed="rId62" cstate="print">
          <a:extLst>
            <a:ext uri="{28A0092B-C50C-407E-A947-70E740481C1C}">
              <a14:useLocalDpi xmlns:a14="http://schemas.microsoft.com/office/drawing/2010/main" val="0"/>
            </a:ext>
          </a:extLst>
        </a:blip>
        <a:stretch>
          <a:fillRect/>
        </a:stretch>
      </xdr:blipFill>
      <xdr:spPr>
        <a:xfrm>
          <a:off x="8606460" y="573652994"/>
          <a:ext cx="3424545" cy="2559919"/>
        </a:xfrm>
        <a:prstGeom prst="rect">
          <a:avLst/>
        </a:prstGeom>
      </xdr:spPr>
    </xdr:pic>
    <xdr:clientData/>
  </xdr:twoCellAnchor>
  <xdr:twoCellAnchor>
    <xdr:from>
      <xdr:col>5</xdr:col>
      <xdr:colOff>323851</xdr:colOff>
      <xdr:row>2749</xdr:row>
      <xdr:rowOff>49211</xdr:rowOff>
    </xdr:from>
    <xdr:to>
      <xdr:col>11</xdr:col>
      <xdr:colOff>269701</xdr:colOff>
      <xdr:row>2760</xdr:row>
      <xdr:rowOff>165761</xdr:rowOff>
    </xdr:to>
    <xdr:pic>
      <xdr:nvPicPr>
        <xdr:cNvPr id="358" name="図 357"/>
        <xdr:cNvPicPr>
          <a:picLocks noChangeAspect="1"/>
        </xdr:cNvPicPr>
      </xdr:nvPicPr>
      <xdr:blipFill>
        <a:blip xmlns:r="http://schemas.openxmlformats.org/officeDocument/2006/relationships" r:embed="rId63" cstate="print">
          <a:extLst>
            <a:ext uri="{28A0092B-C50C-407E-A947-70E740481C1C}">
              <a14:useLocalDpi xmlns:a14="http://schemas.microsoft.com/office/drawing/2010/main" val="0"/>
            </a:ext>
          </a:extLst>
        </a:blip>
        <a:stretch>
          <a:fillRect/>
        </a:stretch>
      </xdr:blipFill>
      <xdr:spPr>
        <a:xfrm>
          <a:off x="2493894" y="579450820"/>
          <a:ext cx="3424546" cy="2559919"/>
        </a:xfrm>
        <a:prstGeom prst="rect">
          <a:avLst/>
        </a:prstGeom>
      </xdr:spPr>
    </xdr:pic>
    <xdr:clientData/>
  </xdr:twoCellAnchor>
  <xdr:twoCellAnchor>
    <xdr:from>
      <xdr:col>16</xdr:col>
      <xdr:colOff>323851</xdr:colOff>
      <xdr:row>2749</xdr:row>
      <xdr:rowOff>49211</xdr:rowOff>
    </xdr:from>
    <xdr:to>
      <xdr:col>22</xdr:col>
      <xdr:colOff>269701</xdr:colOff>
      <xdr:row>2760</xdr:row>
      <xdr:rowOff>165761</xdr:rowOff>
    </xdr:to>
    <xdr:pic>
      <xdr:nvPicPr>
        <xdr:cNvPr id="359" name="図 358"/>
        <xdr:cNvPicPr>
          <a:picLocks noChangeAspect="1"/>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a:xfrm>
          <a:off x="8606460" y="579450820"/>
          <a:ext cx="3424545" cy="2559919"/>
        </a:xfrm>
        <a:prstGeom prst="rect">
          <a:avLst/>
        </a:prstGeom>
      </xdr:spPr>
    </xdr:pic>
    <xdr:clientData/>
  </xdr:twoCellAnchor>
  <xdr:twoCellAnchor>
    <xdr:from>
      <xdr:col>5</xdr:col>
      <xdr:colOff>323851</xdr:colOff>
      <xdr:row>2766</xdr:row>
      <xdr:rowOff>49211</xdr:rowOff>
    </xdr:from>
    <xdr:to>
      <xdr:col>11</xdr:col>
      <xdr:colOff>269701</xdr:colOff>
      <xdr:row>2777</xdr:row>
      <xdr:rowOff>165761</xdr:rowOff>
    </xdr:to>
    <xdr:pic>
      <xdr:nvPicPr>
        <xdr:cNvPr id="360" name="図 359"/>
        <xdr:cNvPicPr>
          <a:picLocks noChangeAspect="1"/>
        </xdr:cNvPicPr>
      </xdr:nvPicPr>
      <xdr:blipFill>
        <a:blip xmlns:r="http://schemas.openxmlformats.org/officeDocument/2006/relationships" r:embed="rId65" cstate="print">
          <a:extLst>
            <a:ext uri="{28A0092B-C50C-407E-A947-70E740481C1C}">
              <a14:useLocalDpi xmlns:a14="http://schemas.microsoft.com/office/drawing/2010/main" val="0"/>
            </a:ext>
          </a:extLst>
        </a:blip>
        <a:stretch>
          <a:fillRect/>
        </a:stretch>
      </xdr:blipFill>
      <xdr:spPr>
        <a:xfrm>
          <a:off x="2493894" y="583136581"/>
          <a:ext cx="3424546" cy="2559919"/>
        </a:xfrm>
        <a:prstGeom prst="rect">
          <a:avLst/>
        </a:prstGeom>
      </xdr:spPr>
    </xdr:pic>
    <xdr:clientData/>
  </xdr:twoCellAnchor>
  <xdr:twoCellAnchor>
    <xdr:from>
      <xdr:col>16</xdr:col>
      <xdr:colOff>323851</xdr:colOff>
      <xdr:row>2766</xdr:row>
      <xdr:rowOff>49211</xdr:rowOff>
    </xdr:from>
    <xdr:to>
      <xdr:col>22</xdr:col>
      <xdr:colOff>269701</xdr:colOff>
      <xdr:row>2777</xdr:row>
      <xdr:rowOff>165761</xdr:rowOff>
    </xdr:to>
    <xdr:pic>
      <xdr:nvPicPr>
        <xdr:cNvPr id="361" name="図 360"/>
        <xdr:cNvPicPr>
          <a:picLocks noChangeAspect="1"/>
        </xdr:cNvPicPr>
      </xdr:nvPicPr>
      <xdr:blipFill>
        <a:blip xmlns:r="http://schemas.openxmlformats.org/officeDocument/2006/relationships" r:embed="rId66" cstate="print">
          <a:extLst>
            <a:ext uri="{28A0092B-C50C-407E-A947-70E740481C1C}">
              <a14:useLocalDpi xmlns:a14="http://schemas.microsoft.com/office/drawing/2010/main" val="0"/>
            </a:ext>
          </a:extLst>
        </a:blip>
        <a:stretch>
          <a:fillRect/>
        </a:stretch>
      </xdr:blipFill>
      <xdr:spPr>
        <a:xfrm>
          <a:off x="8606460" y="583136581"/>
          <a:ext cx="3424545" cy="2559919"/>
        </a:xfrm>
        <a:prstGeom prst="rect">
          <a:avLst/>
        </a:prstGeom>
      </xdr:spPr>
    </xdr:pic>
    <xdr:clientData/>
  </xdr:twoCellAnchor>
  <xdr:twoCellAnchor>
    <xdr:from>
      <xdr:col>5</xdr:col>
      <xdr:colOff>323851</xdr:colOff>
      <xdr:row>2794</xdr:row>
      <xdr:rowOff>49211</xdr:rowOff>
    </xdr:from>
    <xdr:to>
      <xdr:col>11</xdr:col>
      <xdr:colOff>269701</xdr:colOff>
      <xdr:row>2805</xdr:row>
      <xdr:rowOff>165761</xdr:rowOff>
    </xdr:to>
    <xdr:pic>
      <xdr:nvPicPr>
        <xdr:cNvPr id="362" name="図 361"/>
        <xdr:cNvPicPr>
          <a:picLocks noChangeAspect="1"/>
        </xdr:cNvPicPr>
      </xdr:nvPicPr>
      <xdr:blipFill>
        <a:blip xmlns:r="http://schemas.openxmlformats.org/officeDocument/2006/relationships" r:embed="rId67" cstate="print">
          <a:extLst>
            <a:ext uri="{28A0092B-C50C-407E-A947-70E740481C1C}">
              <a14:useLocalDpi xmlns:a14="http://schemas.microsoft.com/office/drawing/2010/main" val="0"/>
            </a:ext>
          </a:extLst>
        </a:blip>
        <a:stretch>
          <a:fillRect/>
        </a:stretch>
      </xdr:blipFill>
      <xdr:spPr>
        <a:xfrm>
          <a:off x="2493894" y="588934407"/>
          <a:ext cx="3424546" cy="2559919"/>
        </a:xfrm>
        <a:prstGeom prst="rect">
          <a:avLst/>
        </a:prstGeom>
      </xdr:spPr>
    </xdr:pic>
    <xdr:clientData/>
  </xdr:twoCellAnchor>
  <xdr:twoCellAnchor>
    <xdr:from>
      <xdr:col>16</xdr:col>
      <xdr:colOff>323851</xdr:colOff>
      <xdr:row>2794</xdr:row>
      <xdr:rowOff>49211</xdr:rowOff>
    </xdr:from>
    <xdr:to>
      <xdr:col>22</xdr:col>
      <xdr:colOff>269701</xdr:colOff>
      <xdr:row>2805</xdr:row>
      <xdr:rowOff>165761</xdr:rowOff>
    </xdr:to>
    <xdr:pic>
      <xdr:nvPicPr>
        <xdr:cNvPr id="363" name="図 362"/>
        <xdr:cNvPicPr>
          <a:picLocks noChangeAspect="1"/>
        </xdr:cNvPicPr>
      </xdr:nvPicPr>
      <xdr:blipFill>
        <a:blip xmlns:r="http://schemas.openxmlformats.org/officeDocument/2006/relationships" r:embed="rId68" cstate="print">
          <a:extLst>
            <a:ext uri="{28A0092B-C50C-407E-A947-70E740481C1C}">
              <a14:useLocalDpi xmlns:a14="http://schemas.microsoft.com/office/drawing/2010/main" val="0"/>
            </a:ext>
          </a:extLst>
        </a:blip>
        <a:stretch>
          <a:fillRect/>
        </a:stretch>
      </xdr:blipFill>
      <xdr:spPr>
        <a:xfrm>
          <a:off x="8606460" y="588934407"/>
          <a:ext cx="3424545" cy="2559919"/>
        </a:xfrm>
        <a:prstGeom prst="rect">
          <a:avLst/>
        </a:prstGeom>
      </xdr:spPr>
    </xdr:pic>
    <xdr:clientData/>
  </xdr:twoCellAnchor>
  <xdr:twoCellAnchor>
    <xdr:from>
      <xdr:col>5</xdr:col>
      <xdr:colOff>323851</xdr:colOff>
      <xdr:row>2811</xdr:row>
      <xdr:rowOff>49211</xdr:rowOff>
    </xdr:from>
    <xdr:to>
      <xdr:col>11</xdr:col>
      <xdr:colOff>269701</xdr:colOff>
      <xdr:row>2822</xdr:row>
      <xdr:rowOff>165761</xdr:rowOff>
    </xdr:to>
    <xdr:pic>
      <xdr:nvPicPr>
        <xdr:cNvPr id="364" name="図 363"/>
        <xdr:cNvPicPr>
          <a:picLocks noChangeAspect="1"/>
        </xdr:cNvPicPr>
      </xdr:nvPicPr>
      <xdr:blipFill>
        <a:blip xmlns:r="http://schemas.openxmlformats.org/officeDocument/2006/relationships" r:embed="rId69" cstate="print">
          <a:extLst>
            <a:ext uri="{28A0092B-C50C-407E-A947-70E740481C1C}">
              <a14:useLocalDpi xmlns:a14="http://schemas.microsoft.com/office/drawing/2010/main" val="0"/>
            </a:ext>
          </a:extLst>
        </a:blip>
        <a:stretch>
          <a:fillRect/>
        </a:stretch>
      </xdr:blipFill>
      <xdr:spPr>
        <a:xfrm>
          <a:off x="2493894" y="592620168"/>
          <a:ext cx="3424546" cy="2559919"/>
        </a:xfrm>
        <a:prstGeom prst="rect">
          <a:avLst/>
        </a:prstGeom>
      </xdr:spPr>
    </xdr:pic>
    <xdr:clientData/>
  </xdr:twoCellAnchor>
  <xdr:twoCellAnchor>
    <xdr:from>
      <xdr:col>16</xdr:col>
      <xdr:colOff>323851</xdr:colOff>
      <xdr:row>2811</xdr:row>
      <xdr:rowOff>49211</xdr:rowOff>
    </xdr:from>
    <xdr:to>
      <xdr:col>22</xdr:col>
      <xdr:colOff>269701</xdr:colOff>
      <xdr:row>2822</xdr:row>
      <xdr:rowOff>165761</xdr:rowOff>
    </xdr:to>
    <xdr:pic>
      <xdr:nvPicPr>
        <xdr:cNvPr id="365" name="図 364"/>
        <xdr:cNvPicPr>
          <a:picLocks noChangeAspect="1"/>
        </xdr:cNvPicPr>
      </xdr:nvPicPr>
      <xdr:blipFill>
        <a:blip xmlns:r="http://schemas.openxmlformats.org/officeDocument/2006/relationships" r:embed="rId70" cstate="print">
          <a:extLst>
            <a:ext uri="{28A0092B-C50C-407E-A947-70E740481C1C}">
              <a14:useLocalDpi xmlns:a14="http://schemas.microsoft.com/office/drawing/2010/main" val="0"/>
            </a:ext>
          </a:extLst>
        </a:blip>
        <a:stretch>
          <a:fillRect/>
        </a:stretch>
      </xdr:blipFill>
      <xdr:spPr>
        <a:xfrm>
          <a:off x="8606460" y="592620168"/>
          <a:ext cx="3424545" cy="2559919"/>
        </a:xfrm>
        <a:prstGeom prst="rect">
          <a:avLst/>
        </a:prstGeom>
      </xdr:spPr>
    </xdr:pic>
    <xdr:clientData/>
  </xdr:twoCellAnchor>
  <xdr:twoCellAnchor>
    <xdr:from>
      <xdr:col>5</xdr:col>
      <xdr:colOff>323851</xdr:colOff>
      <xdr:row>2839</xdr:row>
      <xdr:rowOff>49211</xdr:rowOff>
    </xdr:from>
    <xdr:to>
      <xdr:col>11</xdr:col>
      <xdr:colOff>269701</xdr:colOff>
      <xdr:row>2850</xdr:row>
      <xdr:rowOff>165761</xdr:rowOff>
    </xdr:to>
    <xdr:pic>
      <xdr:nvPicPr>
        <xdr:cNvPr id="366" name="図 365"/>
        <xdr:cNvPicPr>
          <a:picLocks noChangeAspect="1"/>
        </xdr:cNvPicPr>
      </xdr:nvPicPr>
      <xdr:blipFill>
        <a:blip xmlns:r="http://schemas.openxmlformats.org/officeDocument/2006/relationships" r:embed="rId71" cstate="print">
          <a:extLst>
            <a:ext uri="{28A0092B-C50C-407E-A947-70E740481C1C}">
              <a14:useLocalDpi xmlns:a14="http://schemas.microsoft.com/office/drawing/2010/main" val="0"/>
            </a:ext>
          </a:extLst>
        </a:blip>
        <a:stretch>
          <a:fillRect/>
        </a:stretch>
      </xdr:blipFill>
      <xdr:spPr>
        <a:xfrm>
          <a:off x="2493894" y="598417994"/>
          <a:ext cx="3424546" cy="2559919"/>
        </a:xfrm>
        <a:prstGeom prst="rect">
          <a:avLst/>
        </a:prstGeom>
      </xdr:spPr>
    </xdr:pic>
    <xdr:clientData/>
  </xdr:twoCellAnchor>
  <xdr:twoCellAnchor>
    <xdr:from>
      <xdr:col>16</xdr:col>
      <xdr:colOff>323851</xdr:colOff>
      <xdr:row>2839</xdr:row>
      <xdr:rowOff>49211</xdr:rowOff>
    </xdr:from>
    <xdr:to>
      <xdr:col>22</xdr:col>
      <xdr:colOff>269701</xdr:colOff>
      <xdr:row>2850</xdr:row>
      <xdr:rowOff>165761</xdr:rowOff>
    </xdr:to>
    <xdr:pic>
      <xdr:nvPicPr>
        <xdr:cNvPr id="367" name="図 366"/>
        <xdr:cNvPicPr>
          <a:picLocks noChangeAspect="1"/>
        </xdr:cNvPicPr>
      </xdr:nvPicPr>
      <xdr:blipFill>
        <a:blip xmlns:r="http://schemas.openxmlformats.org/officeDocument/2006/relationships" r:embed="rId72" cstate="print">
          <a:extLst>
            <a:ext uri="{28A0092B-C50C-407E-A947-70E740481C1C}">
              <a14:useLocalDpi xmlns:a14="http://schemas.microsoft.com/office/drawing/2010/main" val="0"/>
            </a:ext>
          </a:extLst>
        </a:blip>
        <a:stretch>
          <a:fillRect/>
        </a:stretch>
      </xdr:blipFill>
      <xdr:spPr>
        <a:xfrm>
          <a:off x="8606460" y="598417994"/>
          <a:ext cx="3424545" cy="2559919"/>
        </a:xfrm>
        <a:prstGeom prst="rect">
          <a:avLst/>
        </a:prstGeom>
      </xdr:spPr>
    </xdr:pic>
    <xdr:clientData/>
  </xdr:twoCellAnchor>
  <xdr:twoCellAnchor>
    <xdr:from>
      <xdr:col>5</xdr:col>
      <xdr:colOff>328437</xdr:colOff>
      <xdr:row>2901</xdr:row>
      <xdr:rowOff>49211</xdr:rowOff>
    </xdr:from>
    <xdr:to>
      <xdr:col>11</xdr:col>
      <xdr:colOff>265114</xdr:colOff>
      <xdr:row>2912</xdr:row>
      <xdr:rowOff>165761</xdr:rowOff>
    </xdr:to>
    <xdr:pic>
      <xdr:nvPicPr>
        <xdr:cNvPr id="372" name="図 371"/>
        <xdr:cNvPicPr>
          <a:picLocks noChangeAspect="1"/>
        </xdr:cNvPicPr>
      </xdr:nvPicPr>
      <xdr:blipFill>
        <a:blip xmlns:r="http://schemas.openxmlformats.org/officeDocument/2006/relationships" r:embed="rId73" cstate="print">
          <a:extLst>
            <a:ext uri="{28A0092B-C50C-407E-A947-70E740481C1C}">
              <a14:useLocalDpi xmlns:a14="http://schemas.microsoft.com/office/drawing/2010/main" val="0"/>
            </a:ext>
          </a:extLst>
        </a:blip>
        <a:stretch>
          <a:fillRect/>
        </a:stretch>
      </xdr:blipFill>
      <xdr:spPr>
        <a:xfrm>
          <a:off x="2498020" y="615618211"/>
          <a:ext cx="3429177" cy="2571883"/>
        </a:xfrm>
        <a:prstGeom prst="rect">
          <a:avLst/>
        </a:prstGeom>
      </xdr:spPr>
    </xdr:pic>
    <xdr:clientData/>
  </xdr:twoCellAnchor>
  <xdr:twoCellAnchor>
    <xdr:from>
      <xdr:col>16</xdr:col>
      <xdr:colOff>323851</xdr:colOff>
      <xdr:row>2901</xdr:row>
      <xdr:rowOff>49211</xdr:rowOff>
    </xdr:from>
    <xdr:to>
      <xdr:col>22</xdr:col>
      <xdr:colOff>269701</xdr:colOff>
      <xdr:row>2912</xdr:row>
      <xdr:rowOff>165761</xdr:rowOff>
    </xdr:to>
    <xdr:pic>
      <xdr:nvPicPr>
        <xdr:cNvPr id="373" name="図 372"/>
        <xdr:cNvPicPr>
          <a:picLocks noChangeAspect="1"/>
        </xdr:cNvPicPr>
      </xdr:nvPicPr>
      <xdr:blipFill>
        <a:blip xmlns:r="http://schemas.openxmlformats.org/officeDocument/2006/relationships" r:embed="rId74" cstate="print">
          <a:extLst>
            <a:ext uri="{28A0092B-C50C-407E-A947-70E740481C1C}">
              <a14:useLocalDpi xmlns:a14="http://schemas.microsoft.com/office/drawing/2010/main" val="0"/>
            </a:ext>
          </a:extLst>
        </a:blip>
        <a:stretch>
          <a:fillRect/>
        </a:stretch>
      </xdr:blipFill>
      <xdr:spPr>
        <a:xfrm>
          <a:off x="8606460" y="611587341"/>
          <a:ext cx="3424545" cy="2559920"/>
        </a:xfrm>
        <a:prstGeom prst="rect">
          <a:avLst/>
        </a:prstGeom>
      </xdr:spPr>
    </xdr:pic>
    <xdr:clientData/>
  </xdr:twoCellAnchor>
  <xdr:twoCellAnchor>
    <xdr:from>
      <xdr:col>5</xdr:col>
      <xdr:colOff>323851</xdr:colOff>
      <xdr:row>2929</xdr:row>
      <xdr:rowOff>49211</xdr:rowOff>
    </xdr:from>
    <xdr:to>
      <xdr:col>11</xdr:col>
      <xdr:colOff>269701</xdr:colOff>
      <xdr:row>2940</xdr:row>
      <xdr:rowOff>165761</xdr:rowOff>
    </xdr:to>
    <xdr:pic>
      <xdr:nvPicPr>
        <xdr:cNvPr id="374" name="図 373"/>
        <xdr:cNvPicPr>
          <a:picLocks noChangeAspect="1"/>
        </xdr:cNvPicPr>
      </xdr:nvPicPr>
      <xdr:blipFill>
        <a:blip xmlns:r="http://schemas.openxmlformats.org/officeDocument/2006/relationships" r:embed="rId75" cstate="print">
          <a:extLst>
            <a:ext uri="{28A0092B-C50C-407E-A947-70E740481C1C}">
              <a14:useLocalDpi xmlns:a14="http://schemas.microsoft.com/office/drawing/2010/main" val="0"/>
            </a:ext>
          </a:extLst>
        </a:blip>
        <a:stretch>
          <a:fillRect/>
        </a:stretch>
      </xdr:blipFill>
      <xdr:spPr>
        <a:xfrm>
          <a:off x="2493894" y="617385168"/>
          <a:ext cx="3424546" cy="2559919"/>
        </a:xfrm>
        <a:prstGeom prst="rect">
          <a:avLst/>
        </a:prstGeom>
      </xdr:spPr>
    </xdr:pic>
    <xdr:clientData/>
  </xdr:twoCellAnchor>
  <xdr:twoCellAnchor>
    <xdr:from>
      <xdr:col>16</xdr:col>
      <xdr:colOff>323851</xdr:colOff>
      <xdr:row>2929</xdr:row>
      <xdr:rowOff>49211</xdr:rowOff>
    </xdr:from>
    <xdr:to>
      <xdr:col>22</xdr:col>
      <xdr:colOff>269701</xdr:colOff>
      <xdr:row>2940</xdr:row>
      <xdr:rowOff>165761</xdr:rowOff>
    </xdr:to>
    <xdr:pic>
      <xdr:nvPicPr>
        <xdr:cNvPr id="375" name="図 374"/>
        <xdr:cNvPicPr>
          <a:picLocks noChangeAspect="1"/>
        </xdr:cNvPicPr>
      </xdr:nvPicPr>
      <xdr:blipFill>
        <a:blip xmlns:r="http://schemas.openxmlformats.org/officeDocument/2006/relationships" r:embed="rId76" cstate="print">
          <a:extLst>
            <a:ext uri="{28A0092B-C50C-407E-A947-70E740481C1C}">
              <a14:useLocalDpi xmlns:a14="http://schemas.microsoft.com/office/drawing/2010/main" val="0"/>
            </a:ext>
          </a:extLst>
        </a:blip>
        <a:stretch>
          <a:fillRect/>
        </a:stretch>
      </xdr:blipFill>
      <xdr:spPr>
        <a:xfrm>
          <a:off x="8606460" y="617385168"/>
          <a:ext cx="3424545" cy="2559919"/>
        </a:xfrm>
        <a:prstGeom prst="rect">
          <a:avLst/>
        </a:prstGeom>
      </xdr:spPr>
    </xdr:pic>
    <xdr:clientData/>
  </xdr:twoCellAnchor>
  <xdr:twoCellAnchor>
    <xdr:from>
      <xdr:col>5</xdr:col>
      <xdr:colOff>323851</xdr:colOff>
      <xdr:row>2946</xdr:row>
      <xdr:rowOff>49211</xdr:rowOff>
    </xdr:from>
    <xdr:to>
      <xdr:col>11</xdr:col>
      <xdr:colOff>269701</xdr:colOff>
      <xdr:row>2957</xdr:row>
      <xdr:rowOff>165761</xdr:rowOff>
    </xdr:to>
    <xdr:pic>
      <xdr:nvPicPr>
        <xdr:cNvPr id="376" name="図 375"/>
        <xdr:cNvPicPr>
          <a:picLocks noChangeAspect="1"/>
        </xdr:cNvPicPr>
      </xdr:nvPicPr>
      <xdr:blipFill>
        <a:blip xmlns:r="http://schemas.openxmlformats.org/officeDocument/2006/relationships" r:embed="rId77" cstate="print">
          <a:extLst>
            <a:ext uri="{28A0092B-C50C-407E-A947-70E740481C1C}">
              <a14:useLocalDpi xmlns:a14="http://schemas.microsoft.com/office/drawing/2010/main" val="0"/>
            </a:ext>
          </a:extLst>
        </a:blip>
        <a:stretch>
          <a:fillRect/>
        </a:stretch>
      </xdr:blipFill>
      <xdr:spPr>
        <a:xfrm>
          <a:off x="2493894" y="621070928"/>
          <a:ext cx="3424546" cy="2559920"/>
        </a:xfrm>
        <a:prstGeom prst="rect">
          <a:avLst/>
        </a:prstGeom>
      </xdr:spPr>
    </xdr:pic>
    <xdr:clientData/>
  </xdr:twoCellAnchor>
  <xdr:twoCellAnchor>
    <xdr:from>
      <xdr:col>16</xdr:col>
      <xdr:colOff>323851</xdr:colOff>
      <xdr:row>2946</xdr:row>
      <xdr:rowOff>49211</xdr:rowOff>
    </xdr:from>
    <xdr:to>
      <xdr:col>22</xdr:col>
      <xdr:colOff>269701</xdr:colOff>
      <xdr:row>2957</xdr:row>
      <xdr:rowOff>165761</xdr:rowOff>
    </xdr:to>
    <xdr:pic>
      <xdr:nvPicPr>
        <xdr:cNvPr id="377" name="図 376"/>
        <xdr:cNvPicPr>
          <a:picLocks noChangeAspect="1"/>
        </xdr:cNvPicPr>
      </xdr:nvPicPr>
      <xdr:blipFill>
        <a:blip xmlns:r="http://schemas.openxmlformats.org/officeDocument/2006/relationships" r:embed="rId78" cstate="print">
          <a:extLst>
            <a:ext uri="{28A0092B-C50C-407E-A947-70E740481C1C}">
              <a14:useLocalDpi xmlns:a14="http://schemas.microsoft.com/office/drawing/2010/main" val="0"/>
            </a:ext>
          </a:extLst>
        </a:blip>
        <a:stretch>
          <a:fillRect/>
        </a:stretch>
      </xdr:blipFill>
      <xdr:spPr>
        <a:xfrm>
          <a:off x="8606460" y="621070928"/>
          <a:ext cx="3424545" cy="2559920"/>
        </a:xfrm>
        <a:prstGeom prst="rect">
          <a:avLst/>
        </a:prstGeom>
      </xdr:spPr>
    </xdr:pic>
    <xdr:clientData/>
  </xdr:twoCellAnchor>
  <xdr:twoCellAnchor>
    <xdr:from>
      <xdr:col>5</xdr:col>
      <xdr:colOff>323851</xdr:colOff>
      <xdr:row>2974</xdr:row>
      <xdr:rowOff>49211</xdr:rowOff>
    </xdr:from>
    <xdr:to>
      <xdr:col>11</xdr:col>
      <xdr:colOff>269701</xdr:colOff>
      <xdr:row>2985</xdr:row>
      <xdr:rowOff>165761</xdr:rowOff>
    </xdr:to>
    <xdr:pic>
      <xdr:nvPicPr>
        <xdr:cNvPr id="378" name="図 377"/>
        <xdr:cNvPicPr>
          <a:picLocks noChangeAspect="1"/>
        </xdr:cNvPicPr>
      </xdr:nvPicPr>
      <xdr:blipFill>
        <a:blip xmlns:r="http://schemas.openxmlformats.org/officeDocument/2006/relationships" r:embed="rId79" cstate="print">
          <a:extLst>
            <a:ext uri="{28A0092B-C50C-407E-A947-70E740481C1C}">
              <a14:useLocalDpi xmlns:a14="http://schemas.microsoft.com/office/drawing/2010/main" val="0"/>
            </a:ext>
          </a:extLst>
        </a:blip>
        <a:stretch>
          <a:fillRect/>
        </a:stretch>
      </xdr:blipFill>
      <xdr:spPr>
        <a:xfrm>
          <a:off x="2493894" y="626868754"/>
          <a:ext cx="3424546" cy="2559920"/>
        </a:xfrm>
        <a:prstGeom prst="rect">
          <a:avLst/>
        </a:prstGeom>
      </xdr:spPr>
    </xdr:pic>
    <xdr:clientData/>
  </xdr:twoCellAnchor>
  <xdr:twoCellAnchor>
    <xdr:from>
      <xdr:col>16</xdr:col>
      <xdr:colOff>323851</xdr:colOff>
      <xdr:row>2974</xdr:row>
      <xdr:rowOff>49211</xdr:rowOff>
    </xdr:from>
    <xdr:to>
      <xdr:col>22</xdr:col>
      <xdr:colOff>269701</xdr:colOff>
      <xdr:row>2985</xdr:row>
      <xdr:rowOff>165761</xdr:rowOff>
    </xdr:to>
    <xdr:pic>
      <xdr:nvPicPr>
        <xdr:cNvPr id="379" name="図 378"/>
        <xdr:cNvPicPr>
          <a:picLocks noChangeAspect="1"/>
        </xdr:cNvPicPr>
      </xdr:nvPicPr>
      <xdr:blipFill>
        <a:blip xmlns:r="http://schemas.openxmlformats.org/officeDocument/2006/relationships" r:embed="rId80" cstate="print">
          <a:extLst>
            <a:ext uri="{28A0092B-C50C-407E-A947-70E740481C1C}">
              <a14:useLocalDpi xmlns:a14="http://schemas.microsoft.com/office/drawing/2010/main" val="0"/>
            </a:ext>
          </a:extLst>
        </a:blip>
        <a:stretch>
          <a:fillRect/>
        </a:stretch>
      </xdr:blipFill>
      <xdr:spPr>
        <a:xfrm>
          <a:off x="8606460" y="626868754"/>
          <a:ext cx="3424545" cy="2559920"/>
        </a:xfrm>
        <a:prstGeom prst="rect">
          <a:avLst/>
        </a:prstGeom>
      </xdr:spPr>
    </xdr:pic>
    <xdr:clientData/>
  </xdr:twoCellAnchor>
  <xdr:twoCellAnchor>
    <xdr:from>
      <xdr:col>5</xdr:col>
      <xdr:colOff>323851</xdr:colOff>
      <xdr:row>2991</xdr:row>
      <xdr:rowOff>49211</xdr:rowOff>
    </xdr:from>
    <xdr:to>
      <xdr:col>11</xdr:col>
      <xdr:colOff>269701</xdr:colOff>
      <xdr:row>3002</xdr:row>
      <xdr:rowOff>165761</xdr:rowOff>
    </xdr:to>
    <xdr:pic>
      <xdr:nvPicPr>
        <xdr:cNvPr id="380" name="図 379"/>
        <xdr:cNvPicPr>
          <a:picLocks noChangeAspect="1"/>
        </xdr:cNvPicPr>
      </xdr:nvPicPr>
      <xdr:blipFill>
        <a:blip xmlns:r="http://schemas.openxmlformats.org/officeDocument/2006/relationships" r:embed="rId81" cstate="print">
          <a:extLst>
            <a:ext uri="{28A0092B-C50C-407E-A947-70E740481C1C}">
              <a14:useLocalDpi xmlns:a14="http://schemas.microsoft.com/office/drawing/2010/main" val="0"/>
            </a:ext>
          </a:extLst>
        </a:blip>
        <a:stretch>
          <a:fillRect/>
        </a:stretch>
      </xdr:blipFill>
      <xdr:spPr>
        <a:xfrm>
          <a:off x="2493894" y="630554515"/>
          <a:ext cx="3424546" cy="2559920"/>
        </a:xfrm>
        <a:prstGeom prst="rect">
          <a:avLst/>
        </a:prstGeom>
      </xdr:spPr>
    </xdr:pic>
    <xdr:clientData/>
  </xdr:twoCellAnchor>
  <xdr:twoCellAnchor>
    <xdr:from>
      <xdr:col>5</xdr:col>
      <xdr:colOff>493059</xdr:colOff>
      <xdr:row>3151</xdr:row>
      <xdr:rowOff>11206</xdr:rowOff>
    </xdr:from>
    <xdr:to>
      <xdr:col>8</xdr:col>
      <xdr:colOff>179292</xdr:colOff>
      <xdr:row>3152</xdr:row>
      <xdr:rowOff>9008</xdr:rowOff>
    </xdr:to>
    <xdr:sp macro="" textlink="">
      <xdr:nvSpPr>
        <xdr:cNvPr id="383" name="テキスト ボックス 382">
          <a:extLst>
            <a:ext uri="{FF2B5EF4-FFF2-40B4-BE49-F238E27FC236}">
              <a16:creationId xmlns:a16="http://schemas.microsoft.com/office/drawing/2014/main" id="{00000000-0008-0000-0900-000002000000}"/>
            </a:ext>
          </a:extLst>
        </xdr:cNvPr>
        <xdr:cNvSpPr txBox="1"/>
      </xdr:nvSpPr>
      <xdr:spPr>
        <a:xfrm>
          <a:off x="2663102" y="663978249"/>
          <a:ext cx="1425581" cy="287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3196</xdr:row>
      <xdr:rowOff>11206</xdr:rowOff>
    </xdr:from>
    <xdr:to>
      <xdr:col>8</xdr:col>
      <xdr:colOff>179292</xdr:colOff>
      <xdr:row>3197</xdr:row>
      <xdr:rowOff>9008</xdr:rowOff>
    </xdr:to>
    <xdr:sp macro="" textlink="">
      <xdr:nvSpPr>
        <xdr:cNvPr id="384" name="テキスト ボックス 383">
          <a:extLst>
            <a:ext uri="{FF2B5EF4-FFF2-40B4-BE49-F238E27FC236}">
              <a16:creationId xmlns:a16="http://schemas.microsoft.com/office/drawing/2014/main" id="{00000000-0008-0000-0900-000002000000}"/>
            </a:ext>
          </a:extLst>
        </xdr:cNvPr>
        <xdr:cNvSpPr txBox="1"/>
      </xdr:nvSpPr>
      <xdr:spPr>
        <a:xfrm>
          <a:off x="2663102" y="673461836"/>
          <a:ext cx="1425581" cy="287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3241</xdr:row>
      <xdr:rowOff>11206</xdr:rowOff>
    </xdr:from>
    <xdr:to>
      <xdr:col>8</xdr:col>
      <xdr:colOff>179292</xdr:colOff>
      <xdr:row>3242</xdr:row>
      <xdr:rowOff>9008</xdr:rowOff>
    </xdr:to>
    <xdr:sp macro="" textlink="">
      <xdr:nvSpPr>
        <xdr:cNvPr id="385" name="テキスト ボックス 384">
          <a:extLst>
            <a:ext uri="{FF2B5EF4-FFF2-40B4-BE49-F238E27FC236}">
              <a16:creationId xmlns:a16="http://schemas.microsoft.com/office/drawing/2014/main" id="{00000000-0008-0000-0900-000002000000}"/>
            </a:ext>
          </a:extLst>
        </xdr:cNvPr>
        <xdr:cNvSpPr txBox="1"/>
      </xdr:nvSpPr>
      <xdr:spPr>
        <a:xfrm>
          <a:off x="2663102" y="682945423"/>
          <a:ext cx="1425581" cy="287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3286</xdr:row>
      <xdr:rowOff>11206</xdr:rowOff>
    </xdr:from>
    <xdr:to>
      <xdr:col>8</xdr:col>
      <xdr:colOff>179292</xdr:colOff>
      <xdr:row>3287</xdr:row>
      <xdr:rowOff>9008</xdr:rowOff>
    </xdr:to>
    <xdr:sp macro="" textlink="">
      <xdr:nvSpPr>
        <xdr:cNvPr id="386" name="テキスト ボックス 385">
          <a:extLst>
            <a:ext uri="{FF2B5EF4-FFF2-40B4-BE49-F238E27FC236}">
              <a16:creationId xmlns:a16="http://schemas.microsoft.com/office/drawing/2014/main" id="{00000000-0008-0000-0900-000002000000}"/>
            </a:ext>
          </a:extLst>
        </xdr:cNvPr>
        <xdr:cNvSpPr txBox="1"/>
      </xdr:nvSpPr>
      <xdr:spPr>
        <a:xfrm>
          <a:off x="2663102" y="692429010"/>
          <a:ext cx="1425581" cy="287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3331</xdr:row>
      <xdr:rowOff>11206</xdr:rowOff>
    </xdr:from>
    <xdr:to>
      <xdr:col>8</xdr:col>
      <xdr:colOff>179292</xdr:colOff>
      <xdr:row>3332</xdr:row>
      <xdr:rowOff>9008</xdr:rowOff>
    </xdr:to>
    <xdr:sp macro="" textlink="">
      <xdr:nvSpPr>
        <xdr:cNvPr id="387" name="テキスト ボックス 386">
          <a:extLst>
            <a:ext uri="{FF2B5EF4-FFF2-40B4-BE49-F238E27FC236}">
              <a16:creationId xmlns:a16="http://schemas.microsoft.com/office/drawing/2014/main" id="{00000000-0008-0000-0900-000002000000}"/>
            </a:ext>
          </a:extLst>
        </xdr:cNvPr>
        <xdr:cNvSpPr txBox="1"/>
      </xdr:nvSpPr>
      <xdr:spPr>
        <a:xfrm>
          <a:off x="2663102" y="701912597"/>
          <a:ext cx="1425581" cy="287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3376</xdr:row>
      <xdr:rowOff>11206</xdr:rowOff>
    </xdr:from>
    <xdr:to>
      <xdr:col>8</xdr:col>
      <xdr:colOff>179292</xdr:colOff>
      <xdr:row>3377</xdr:row>
      <xdr:rowOff>9008</xdr:rowOff>
    </xdr:to>
    <xdr:sp macro="" textlink="">
      <xdr:nvSpPr>
        <xdr:cNvPr id="388" name="テキスト ボックス 387">
          <a:extLst>
            <a:ext uri="{FF2B5EF4-FFF2-40B4-BE49-F238E27FC236}">
              <a16:creationId xmlns:a16="http://schemas.microsoft.com/office/drawing/2014/main" id="{00000000-0008-0000-0900-000002000000}"/>
            </a:ext>
          </a:extLst>
        </xdr:cNvPr>
        <xdr:cNvSpPr txBox="1"/>
      </xdr:nvSpPr>
      <xdr:spPr>
        <a:xfrm>
          <a:off x="2663102" y="711396184"/>
          <a:ext cx="1425581" cy="287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3421</xdr:row>
      <xdr:rowOff>11206</xdr:rowOff>
    </xdr:from>
    <xdr:to>
      <xdr:col>8</xdr:col>
      <xdr:colOff>179292</xdr:colOff>
      <xdr:row>3422</xdr:row>
      <xdr:rowOff>9008</xdr:rowOff>
    </xdr:to>
    <xdr:sp macro="" textlink="">
      <xdr:nvSpPr>
        <xdr:cNvPr id="389" name="テキスト ボックス 388">
          <a:extLst>
            <a:ext uri="{FF2B5EF4-FFF2-40B4-BE49-F238E27FC236}">
              <a16:creationId xmlns:a16="http://schemas.microsoft.com/office/drawing/2014/main" id="{00000000-0008-0000-0900-000002000000}"/>
            </a:ext>
          </a:extLst>
        </xdr:cNvPr>
        <xdr:cNvSpPr txBox="1"/>
      </xdr:nvSpPr>
      <xdr:spPr>
        <a:xfrm>
          <a:off x="2663102" y="720879771"/>
          <a:ext cx="1425581" cy="287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3466</xdr:row>
      <xdr:rowOff>11206</xdr:rowOff>
    </xdr:from>
    <xdr:to>
      <xdr:col>8</xdr:col>
      <xdr:colOff>179292</xdr:colOff>
      <xdr:row>3467</xdr:row>
      <xdr:rowOff>9008</xdr:rowOff>
    </xdr:to>
    <xdr:sp macro="" textlink="">
      <xdr:nvSpPr>
        <xdr:cNvPr id="390" name="テキスト ボックス 389">
          <a:extLst>
            <a:ext uri="{FF2B5EF4-FFF2-40B4-BE49-F238E27FC236}">
              <a16:creationId xmlns:a16="http://schemas.microsoft.com/office/drawing/2014/main" id="{00000000-0008-0000-0900-000002000000}"/>
            </a:ext>
          </a:extLst>
        </xdr:cNvPr>
        <xdr:cNvSpPr txBox="1"/>
      </xdr:nvSpPr>
      <xdr:spPr>
        <a:xfrm>
          <a:off x="2663102" y="730363358"/>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3511</xdr:row>
      <xdr:rowOff>11206</xdr:rowOff>
    </xdr:from>
    <xdr:to>
      <xdr:col>8</xdr:col>
      <xdr:colOff>179292</xdr:colOff>
      <xdr:row>3512</xdr:row>
      <xdr:rowOff>9008</xdr:rowOff>
    </xdr:to>
    <xdr:sp macro="" textlink="">
      <xdr:nvSpPr>
        <xdr:cNvPr id="391" name="テキスト ボックス 390">
          <a:extLst>
            <a:ext uri="{FF2B5EF4-FFF2-40B4-BE49-F238E27FC236}">
              <a16:creationId xmlns:a16="http://schemas.microsoft.com/office/drawing/2014/main" id="{00000000-0008-0000-0900-000002000000}"/>
            </a:ext>
          </a:extLst>
        </xdr:cNvPr>
        <xdr:cNvSpPr txBox="1"/>
      </xdr:nvSpPr>
      <xdr:spPr>
        <a:xfrm>
          <a:off x="2663102" y="739846945"/>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3601</xdr:row>
      <xdr:rowOff>11206</xdr:rowOff>
    </xdr:from>
    <xdr:to>
      <xdr:col>8</xdr:col>
      <xdr:colOff>179292</xdr:colOff>
      <xdr:row>3602</xdr:row>
      <xdr:rowOff>9008</xdr:rowOff>
    </xdr:to>
    <xdr:sp macro="" textlink="">
      <xdr:nvSpPr>
        <xdr:cNvPr id="392" name="テキスト ボックス 391">
          <a:extLst>
            <a:ext uri="{FF2B5EF4-FFF2-40B4-BE49-F238E27FC236}">
              <a16:creationId xmlns:a16="http://schemas.microsoft.com/office/drawing/2014/main" id="{00000000-0008-0000-0900-000002000000}"/>
            </a:ext>
          </a:extLst>
        </xdr:cNvPr>
        <xdr:cNvSpPr txBox="1"/>
      </xdr:nvSpPr>
      <xdr:spPr>
        <a:xfrm>
          <a:off x="2663102" y="749330532"/>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3646</xdr:row>
      <xdr:rowOff>11206</xdr:rowOff>
    </xdr:from>
    <xdr:to>
      <xdr:col>8</xdr:col>
      <xdr:colOff>179292</xdr:colOff>
      <xdr:row>3647</xdr:row>
      <xdr:rowOff>9008</xdr:rowOff>
    </xdr:to>
    <xdr:sp macro="" textlink="">
      <xdr:nvSpPr>
        <xdr:cNvPr id="393" name="テキスト ボックス 392">
          <a:extLst>
            <a:ext uri="{FF2B5EF4-FFF2-40B4-BE49-F238E27FC236}">
              <a16:creationId xmlns:a16="http://schemas.microsoft.com/office/drawing/2014/main" id="{00000000-0008-0000-0900-000002000000}"/>
            </a:ext>
          </a:extLst>
        </xdr:cNvPr>
        <xdr:cNvSpPr txBox="1"/>
      </xdr:nvSpPr>
      <xdr:spPr>
        <a:xfrm>
          <a:off x="2663102" y="758814119"/>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3691</xdr:row>
      <xdr:rowOff>11206</xdr:rowOff>
    </xdr:from>
    <xdr:to>
      <xdr:col>8</xdr:col>
      <xdr:colOff>179292</xdr:colOff>
      <xdr:row>3692</xdr:row>
      <xdr:rowOff>9008</xdr:rowOff>
    </xdr:to>
    <xdr:sp macro="" textlink="">
      <xdr:nvSpPr>
        <xdr:cNvPr id="394" name="テキスト ボックス 393">
          <a:extLst>
            <a:ext uri="{FF2B5EF4-FFF2-40B4-BE49-F238E27FC236}">
              <a16:creationId xmlns:a16="http://schemas.microsoft.com/office/drawing/2014/main" id="{00000000-0008-0000-0900-000002000000}"/>
            </a:ext>
          </a:extLst>
        </xdr:cNvPr>
        <xdr:cNvSpPr txBox="1"/>
      </xdr:nvSpPr>
      <xdr:spPr>
        <a:xfrm>
          <a:off x="2663102" y="768297706"/>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3736</xdr:row>
      <xdr:rowOff>11206</xdr:rowOff>
    </xdr:from>
    <xdr:to>
      <xdr:col>8</xdr:col>
      <xdr:colOff>179292</xdr:colOff>
      <xdr:row>3737</xdr:row>
      <xdr:rowOff>9008</xdr:rowOff>
    </xdr:to>
    <xdr:sp macro="" textlink="">
      <xdr:nvSpPr>
        <xdr:cNvPr id="395" name="テキスト ボックス 394">
          <a:extLst>
            <a:ext uri="{FF2B5EF4-FFF2-40B4-BE49-F238E27FC236}">
              <a16:creationId xmlns:a16="http://schemas.microsoft.com/office/drawing/2014/main" id="{00000000-0008-0000-0900-000002000000}"/>
            </a:ext>
          </a:extLst>
        </xdr:cNvPr>
        <xdr:cNvSpPr txBox="1"/>
      </xdr:nvSpPr>
      <xdr:spPr>
        <a:xfrm>
          <a:off x="2663102" y="777781293"/>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3781</xdr:row>
      <xdr:rowOff>11206</xdr:rowOff>
    </xdr:from>
    <xdr:to>
      <xdr:col>8</xdr:col>
      <xdr:colOff>179292</xdr:colOff>
      <xdr:row>3782</xdr:row>
      <xdr:rowOff>9008</xdr:rowOff>
    </xdr:to>
    <xdr:sp macro="" textlink="">
      <xdr:nvSpPr>
        <xdr:cNvPr id="396" name="テキスト ボックス 395">
          <a:extLst>
            <a:ext uri="{FF2B5EF4-FFF2-40B4-BE49-F238E27FC236}">
              <a16:creationId xmlns:a16="http://schemas.microsoft.com/office/drawing/2014/main" id="{00000000-0008-0000-0900-000002000000}"/>
            </a:ext>
          </a:extLst>
        </xdr:cNvPr>
        <xdr:cNvSpPr txBox="1"/>
      </xdr:nvSpPr>
      <xdr:spPr>
        <a:xfrm>
          <a:off x="2663102" y="787264880"/>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3826</xdr:row>
      <xdr:rowOff>11206</xdr:rowOff>
    </xdr:from>
    <xdr:to>
      <xdr:col>8</xdr:col>
      <xdr:colOff>179292</xdr:colOff>
      <xdr:row>3827</xdr:row>
      <xdr:rowOff>9008</xdr:rowOff>
    </xdr:to>
    <xdr:sp macro="" textlink="">
      <xdr:nvSpPr>
        <xdr:cNvPr id="397" name="テキスト ボックス 396">
          <a:extLst>
            <a:ext uri="{FF2B5EF4-FFF2-40B4-BE49-F238E27FC236}">
              <a16:creationId xmlns:a16="http://schemas.microsoft.com/office/drawing/2014/main" id="{00000000-0008-0000-0900-000002000000}"/>
            </a:ext>
          </a:extLst>
        </xdr:cNvPr>
        <xdr:cNvSpPr txBox="1"/>
      </xdr:nvSpPr>
      <xdr:spPr>
        <a:xfrm>
          <a:off x="2663102" y="796748467"/>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3871</xdr:row>
      <xdr:rowOff>11206</xdr:rowOff>
    </xdr:from>
    <xdr:to>
      <xdr:col>8</xdr:col>
      <xdr:colOff>179292</xdr:colOff>
      <xdr:row>3872</xdr:row>
      <xdr:rowOff>9008</xdr:rowOff>
    </xdr:to>
    <xdr:sp macro="" textlink="">
      <xdr:nvSpPr>
        <xdr:cNvPr id="399" name="テキスト ボックス 398">
          <a:extLst>
            <a:ext uri="{FF2B5EF4-FFF2-40B4-BE49-F238E27FC236}">
              <a16:creationId xmlns:a16="http://schemas.microsoft.com/office/drawing/2014/main" id="{00000000-0008-0000-0900-000002000000}"/>
            </a:ext>
          </a:extLst>
        </xdr:cNvPr>
        <xdr:cNvSpPr txBox="1"/>
      </xdr:nvSpPr>
      <xdr:spPr>
        <a:xfrm>
          <a:off x="2663102" y="806232054"/>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3916</xdr:row>
      <xdr:rowOff>11206</xdr:rowOff>
    </xdr:from>
    <xdr:to>
      <xdr:col>8</xdr:col>
      <xdr:colOff>179292</xdr:colOff>
      <xdr:row>3917</xdr:row>
      <xdr:rowOff>9008</xdr:rowOff>
    </xdr:to>
    <xdr:sp macro="" textlink="">
      <xdr:nvSpPr>
        <xdr:cNvPr id="400" name="テキスト ボックス 399">
          <a:extLst>
            <a:ext uri="{FF2B5EF4-FFF2-40B4-BE49-F238E27FC236}">
              <a16:creationId xmlns:a16="http://schemas.microsoft.com/office/drawing/2014/main" id="{00000000-0008-0000-0900-000002000000}"/>
            </a:ext>
          </a:extLst>
        </xdr:cNvPr>
        <xdr:cNvSpPr txBox="1"/>
      </xdr:nvSpPr>
      <xdr:spPr>
        <a:xfrm>
          <a:off x="2663102" y="815715641"/>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3961</xdr:row>
      <xdr:rowOff>11206</xdr:rowOff>
    </xdr:from>
    <xdr:to>
      <xdr:col>8</xdr:col>
      <xdr:colOff>179292</xdr:colOff>
      <xdr:row>3962</xdr:row>
      <xdr:rowOff>9008</xdr:rowOff>
    </xdr:to>
    <xdr:sp macro="" textlink="">
      <xdr:nvSpPr>
        <xdr:cNvPr id="401" name="テキスト ボックス 400">
          <a:extLst>
            <a:ext uri="{FF2B5EF4-FFF2-40B4-BE49-F238E27FC236}">
              <a16:creationId xmlns:a16="http://schemas.microsoft.com/office/drawing/2014/main" id="{00000000-0008-0000-0900-000002000000}"/>
            </a:ext>
          </a:extLst>
        </xdr:cNvPr>
        <xdr:cNvSpPr txBox="1"/>
      </xdr:nvSpPr>
      <xdr:spPr>
        <a:xfrm>
          <a:off x="2663102" y="825199228"/>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4006</xdr:row>
      <xdr:rowOff>11206</xdr:rowOff>
    </xdr:from>
    <xdr:to>
      <xdr:col>8</xdr:col>
      <xdr:colOff>179292</xdr:colOff>
      <xdr:row>4007</xdr:row>
      <xdr:rowOff>9008</xdr:rowOff>
    </xdr:to>
    <xdr:sp macro="" textlink="">
      <xdr:nvSpPr>
        <xdr:cNvPr id="402" name="テキスト ボックス 401">
          <a:extLst>
            <a:ext uri="{FF2B5EF4-FFF2-40B4-BE49-F238E27FC236}">
              <a16:creationId xmlns:a16="http://schemas.microsoft.com/office/drawing/2014/main" id="{00000000-0008-0000-0900-000002000000}"/>
            </a:ext>
          </a:extLst>
        </xdr:cNvPr>
        <xdr:cNvSpPr txBox="1"/>
      </xdr:nvSpPr>
      <xdr:spPr>
        <a:xfrm>
          <a:off x="2663102" y="834682815"/>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4051</xdr:row>
      <xdr:rowOff>11206</xdr:rowOff>
    </xdr:from>
    <xdr:to>
      <xdr:col>8</xdr:col>
      <xdr:colOff>179292</xdr:colOff>
      <xdr:row>4052</xdr:row>
      <xdr:rowOff>9008</xdr:rowOff>
    </xdr:to>
    <xdr:sp macro="" textlink="">
      <xdr:nvSpPr>
        <xdr:cNvPr id="403" name="テキスト ボックス 402">
          <a:extLst>
            <a:ext uri="{FF2B5EF4-FFF2-40B4-BE49-F238E27FC236}">
              <a16:creationId xmlns:a16="http://schemas.microsoft.com/office/drawing/2014/main" id="{00000000-0008-0000-0900-000002000000}"/>
            </a:ext>
          </a:extLst>
        </xdr:cNvPr>
        <xdr:cNvSpPr txBox="1"/>
      </xdr:nvSpPr>
      <xdr:spPr>
        <a:xfrm>
          <a:off x="2663102" y="844166402"/>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4096</xdr:row>
      <xdr:rowOff>11206</xdr:rowOff>
    </xdr:from>
    <xdr:to>
      <xdr:col>8</xdr:col>
      <xdr:colOff>179292</xdr:colOff>
      <xdr:row>4097</xdr:row>
      <xdr:rowOff>9008</xdr:rowOff>
    </xdr:to>
    <xdr:sp macro="" textlink="">
      <xdr:nvSpPr>
        <xdr:cNvPr id="404" name="テキスト ボックス 403">
          <a:extLst>
            <a:ext uri="{FF2B5EF4-FFF2-40B4-BE49-F238E27FC236}">
              <a16:creationId xmlns:a16="http://schemas.microsoft.com/office/drawing/2014/main" id="{00000000-0008-0000-0900-000002000000}"/>
            </a:ext>
          </a:extLst>
        </xdr:cNvPr>
        <xdr:cNvSpPr txBox="1"/>
      </xdr:nvSpPr>
      <xdr:spPr>
        <a:xfrm>
          <a:off x="2663102" y="853649989"/>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4141</xdr:row>
      <xdr:rowOff>11206</xdr:rowOff>
    </xdr:from>
    <xdr:to>
      <xdr:col>8</xdr:col>
      <xdr:colOff>179292</xdr:colOff>
      <xdr:row>4142</xdr:row>
      <xdr:rowOff>9008</xdr:rowOff>
    </xdr:to>
    <xdr:sp macro="" textlink="">
      <xdr:nvSpPr>
        <xdr:cNvPr id="405" name="テキスト ボックス 404">
          <a:extLst>
            <a:ext uri="{FF2B5EF4-FFF2-40B4-BE49-F238E27FC236}">
              <a16:creationId xmlns:a16="http://schemas.microsoft.com/office/drawing/2014/main" id="{00000000-0008-0000-0900-000002000000}"/>
            </a:ext>
          </a:extLst>
        </xdr:cNvPr>
        <xdr:cNvSpPr txBox="1"/>
      </xdr:nvSpPr>
      <xdr:spPr>
        <a:xfrm>
          <a:off x="2663102" y="863133576"/>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4186</xdr:row>
      <xdr:rowOff>11206</xdr:rowOff>
    </xdr:from>
    <xdr:to>
      <xdr:col>8</xdr:col>
      <xdr:colOff>179292</xdr:colOff>
      <xdr:row>4187</xdr:row>
      <xdr:rowOff>9008</xdr:rowOff>
    </xdr:to>
    <xdr:sp macro="" textlink="">
      <xdr:nvSpPr>
        <xdr:cNvPr id="406" name="テキスト ボックス 405">
          <a:extLst>
            <a:ext uri="{FF2B5EF4-FFF2-40B4-BE49-F238E27FC236}">
              <a16:creationId xmlns:a16="http://schemas.microsoft.com/office/drawing/2014/main" id="{00000000-0008-0000-0900-000002000000}"/>
            </a:ext>
          </a:extLst>
        </xdr:cNvPr>
        <xdr:cNvSpPr txBox="1"/>
      </xdr:nvSpPr>
      <xdr:spPr>
        <a:xfrm>
          <a:off x="2663102" y="872617163"/>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4231</xdr:row>
      <xdr:rowOff>11206</xdr:rowOff>
    </xdr:from>
    <xdr:to>
      <xdr:col>8</xdr:col>
      <xdr:colOff>179292</xdr:colOff>
      <xdr:row>4232</xdr:row>
      <xdr:rowOff>9008</xdr:rowOff>
    </xdr:to>
    <xdr:sp macro="" textlink="">
      <xdr:nvSpPr>
        <xdr:cNvPr id="407" name="テキスト ボックス 406">
          <a:extLst>
            <a:ext uri="{FF2B5EF4-FFF2-40B4-BE49-F238E27FC236}">
              <a16:creationId xmlns:a16="http://schemas.microsoft.com/office/drawing/2014/main" id="{00000000-0008-0000-0900-000002000000}"/>
            </a:ext>
          </a:extLst>
        </xdr:cNvPr>
        <xdr:cNvSpPr txBox="1"/>
      </xdr:nvSpPr>
      <xdr:spPr>
        <a:xfrm>
          <a:off x="2663102" y="882100749"/>
          <a:ext cx="1425581" cy="287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4276</xdr:row>
      <xdr:rowOff>11206</xdr:rowOff>
    </xdr:from>
    <xdr:to>
      <xdr:col>8</xdr:col>
      <xdr:colOff>179292</xdr:colOff>
      <xdr:row>4277</xdr:row>
      <xdr:rowOff>9008</xdr:rowOff>
    </xdr:to>
    <xdr:sp macro="" textlink="">
      <xdr:nvSpPr>
        <xdr:cNvPr id="408" name="テキスト ボックス 407">
          <a:extLst>
            <a:ext uri="{FF2B5EF4-FFF2-40B4-BE49-F238E27FC236}">
              <a16:creationId xmlns:a16="http://schemas.microsoft.com/office/drawing/2014/main" id="{00000000-0008-0000-0900-000002000000}"/>
            </a:ext>
          </a:extLst>
        </xdr:cNvPr>
        <xdr:cNvSpPr txBox="1"/>
      </xdr:nvSpPr>
      <xdr:spPr>
        <a:xfrm>
          <a:off x="2663102" y="891584336"/>
          <a:ext cx="1425581" cy="287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4321</xdr:row>
      <xdr:rowOff>11206</xdr:rowOff>
    </xdr:from>
    <xdr:to>
      <xdr:col>8</xdr:col>
      <xdr:colOff>179292</xdr:colOff>
      <xdr:row>4322</xdr:row>
      <xdr:rowOff>9008</xdr:rowOff>
    </xdr:to>
    <xdr:sp macro="" textlink="">
      <xdr:nvSpPr>
        <xdr:cNvPr id="409" name="テキスト ボックス 408">
          <a:extLst>
            <a:ext uri="{FF2B5EF4-FFF2-40B4-BE49-F238E27FC236}">
              <a16:creationId xmlns:a16="http://schemas.microsoft.com/office/drawing/2014/main" id="{00000000-0008-0000-0900-000002000000}"/>
            </a:ext>
          </a:extLst>
        </xdr:cNvPr>
        <xdr:cNvSpPr txBox="1"/>
      </xdr:nvSpPr>
      <xdr:spPr>
        <a:xfrm>
          <a:off x="2663102" y="901067923"/>
          <a:ext cx="1425581" cy="287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4366</xdr:row>
      <xdr:rowOff>11206</xdr:rowOff>
    </xdr:from>
    <xdr:to>
      <xdr:col>8</xdr:col>
      <xdr:colOff>179292</xdr:colOff>
      <xdr:row>4367</xdr:row>
      <xdr:rowOff>9008</xdr:rowOff>
    </xdr:to>
    <xdr:sp macro="" textlink="">
      <xdr:nvSpPr>
        <xdr:cNvPr id="410" name="テキスト ボックス 409">
          <a:extLst>
            <a:ext uri="{FF2B5EF4-FFF2-40B4-BE49-F238E27FC236}">
              <a16:creationId xmlns:a16="http://schemas.microsoft.com/office/drawing/2014/main" id="{00000000-0008-0000-0900-000002000000}"/>
            </a:ext>
          </a:extLst>
        </xdr:cNvPr>
        <xdr:cNvSpPr txBox="1"/>
      </xdr:nvSpPr>
      <xdr:spPr>
        <a:xfrm>
          <a:off x="2663102" y="910551510"/>
          <a:ext cx="1425581" cy="287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4411</xdr:row>
      <xdr:rowOff>11206</xdr:rowOff>
    </xdr:from>
    <xdr:to>
      <xdr:col>8</xdr:col>
      <xdr:colOff>179292</xdr:colOff>
      <xdr:row>4412</xdr:row>
      <xdr:rowOff>9008</xdr:rowOff>
    </xdr:to>
    <xdr:sp macro="" textlink="">
      <xdr:nvSpPr>
        <xdr:cNvPr id="411" name="テキスト ボックス 410">
          <a:extLst>
            <a:ext uri="{FF2B5EF4-FFF2-40B4-BE49-F238E27FC236}">
              <a16:creationId xmlns:a16="http://schemas.microsoft.com/office/drawing/2014/main" id="{00000000-0008-0000-0900-000002000000}"/>
            </a:ext>
          </a:extLst>
        </xdr:cNvPr>
        <xdr:cNvSpPr txBox="1"/>
      </xdr:nvSpPr>
      <xdr:spPr>
        <a:xfrm>
          <a:off x="2663102" y="920035097"/>
          <a:ext cx="1425581" cy="287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4456</xdr:row>
      <xdr:rowOff>11206</xdr:rowOff>
    </xdr:from>
    <xdr:to>
      <xdr:col>8</xdr:col>
      <xdr:colOff>179292</xdr:colOff>
      <xdr:row>4457</xdr:row>
      <xdr:rowOff>9008</xdr:rowOff>
    </xdr:to>
    <xdr:sp macro="" textlink="">
      <xdr:nvSpPr>
        <xdr:cNvPr id="412" name="テキスト ボックス 411">
          <a:extLst>
            <a:ext uri="{FF2B5EF4-FFF2-40B4-BE49-F238E27FC236}">
              <a16:creationId xmlns:a16="http://schemas.microsoft.com/office/drawing/2014/main" id="{00000000-0008-0000-0900-000002000000}"/>
            </a:ext>
          </a:extLst>
        </xdr:cNvPr>
        <xdr:cNvSpPr txBox="1"/>
      </xdr:nvSpPr>
      <xdr:spPr>
        <a:xfrm>
          <a:off x="2663102" y="929518684"/>
          <a:ext cx="1425581" cy="287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4501</xdr:row>
      <xdr:rowOff>11206</xdr:rowOff>
    </xdr:from>
    <xdr:to>
      <xdr:col>8</xdr:col>
      <xdr:colOff>179292</xdr:colOff>
      <xdr:row>4502</xdr:row>
      <xdr:rowOff>9008</xdr:rowOff>
    </xdr:to>
    <xdr:sp macro="" textlink="">
      <xdr:nvSpPr>
        <xdr:cNvPr id="413" name="テキスト ボックス 412">
          <a:extLst>
            <a:ext uri="{FF2B5EF4-FFF2-40B4-BE49-F238E27FC236}">
              <a16:creationId xmlns:a16="http://schemas.microsoft.com/office/drawing/2014/main" id="{00000000-0008-0000-0900-000002000000}"/>
            </a:ext>
          </a:extLst>
        </xdr:cNvPr>
        <xdr:cNvSpPr txBox="1"/>
      </xdr:nvSpPr>
      <xdr:spPr>
        <a:xfrm>
          <a:off x="2663102" y="939002271"/>
          <a:ext cx="1425581" cy="287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4546</xdr:row>
      <xdr:rowOff>11206</xdr:rowOff>
    </xdr:from>
    <xdr:to>
      <xdr:col>8</xdr:col>
      <xdr:colOff>179292</xdr:colOff>
      <xdr:row>4547</xdr:row>
      <xdr:rowOff>9008</xdr:rowOff>
    </xdr:to>
    <xdr:sp macro="" textlink="">
      <xdr:nvSpPr>
        <xdr:cNvPr id="414" name="テキスト ボックス 413">
          <a:extLst>
            <a:ext uri="{FF2B5EF4-FFF2-40B4-BE49-F238E27FC236}">
              <a16:creationId xmlns:a16="http://schemas.microsoft.com/office/drawing/2014/main" id="{00000000-0008-0000-0900-000002000000}"/>
            </a:ext>
          </a:extLst>
        </xdr:cNvPr>
        <xdr:cNvSpPr txBox="1"/>
      </xdr:nvSpPr>
      <xdr:spPr>
        <a:xfrm>
          <a:off x="2663102" y="948485858"/>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4591</xdr:row>
      <xdr:rowOff>11206</xdr:rowOff>
    </xdr:from>
    <xdr:to>
      <xdr:col>8</xdr:col>
      <xdr:colOff>179292</xdr:colOff>
      <xdr:row>4592</xdr:row>
      <xdr:rowOff>9008</xdr:rowOff>
    </xdr:to>
    <xdr:sp macro="" textlink="">
      <xdr:nvSpPr>
        <xdr:cNvPr id="415" name="テキスト ボックス 414">
          <a:extLst>
            <a:ext uri="{FF2B5EF4-FFF2-40B4-BE49-F238E27FC236}">
              <a16:creationId xmlns:a16="http://schemas.microsoft.com/office/drawing/2014/main" id="{00000000-0008-0000-0900-000002000000}"/>
            </a:ext>
          </a:extLst>
        </xdr:cNvPr>
        <xdr:cNvSpPr txBox="1"/>
      </xdr:nvSpPr>
      <xdr:spPr>
        <a:xfrm>
          <a:off x="2663102" y="957969445"/>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4636</xdr:row>
      <xdr:rowOff>11206</xdr:rowOff>
    </xdr:from>
    <xdr:to>
      <xdr:col>8</xdr:col>
      <xdr:colOff>179292</xdr:colOff>
      <xdr:row>4637</xdr:row>
      <xdr:rowOff>9008</xdr:rowOff>
    </xdr:to>
    <xdr:sp macro="" textlink="">
      <xdr:nvSpPr>
        <xdr:cNvPr id="416" name="テキスト ボックス 415">
          <a:extLst>
            <a:ext uri="{FF2B5EF4-FFF2-40B4-BE49-F238E27FC236}">
              <a16:creationId xmlns:a16="http://schemas.microsoft.com/office/drawing/2014/main" id="{00000000-0008-0000-0900-000002000000}"/>
            </a:ext>
          </a:extLst>
        </xdr:cNvPr>
        <xdr:cNvSpPr txBox="1"/>
      </xdr:nvSpPr>
      <xdr:spPr>
        <a:xfrm>
          <a:off x="2663102" y="967453032"/>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4681</xdr:row>
      <xdr:rowOff>11206</xdr:rowOff>
    </xdr:from>
    <xdr:to>
      <xdr:col>8</xdr:col>
      <xdr:colOff>179292</xdr:colOff>
      <xdr:row>4682</xdr:row>
      <xdr:rowOff>9008</xdr:rowOff>
    </xdr:to>
    <xdr:sp macro="" textlink="">
      <xdr:nvSpPr>
        <xdr:cNvPr id="417" name="テキスト ボックス 416">
          <a:extLst>
            <a:ext uri="{FF2B5EF4-FFF2-40B4-BE49-F238E27FC236}">
              <a16:creationId xmlns:a16="http://schemas.microsoft.com/office/drawing/2014/main" id="{00000000-0008-0000-0900-000002000000}"/>
            </a:ext>
          </a:extLst>
        </xdr:cNvPr>
        <xdr:cNvSpPr txBox="1"/>
      </xdr:nvSpPr>
      <xdr:spPr>
        <a:xfrm>
          <a:off x="2663102" y="976936619"/>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4726</xdr:row>
      <xdr:rowOff>11206</xdr:rowOff>
    </xdr:from>
    <xdr:to>
      <xdr:col>8</xdr:col>
      <xdr:colOff>179292</xdr:colOff>
      <xdr:row>4727</xdr:row>
      <xdr:rowOff>9008</xdr:rowOff>
    </xdr:to>
    <xdr:sp macro="" textlink="">
      <xdr:nvSpPr>
        <xdr:cNvPr id="418" name="テキスト ボックス 417">
          <a:extLst>
            <a:ext uri="{FF2B5EF4-FFF2-40B4-BE49-F238E27FC236}">
              <a16:creationId xmlns:a16="http://schemas.microsoft.com/office/drawing/2014/main" id="{00000000-0008-0000-0900-000002000000}"/>
            </a:ext>
          </a:extLst>
        </xdr:cNvPr>
        <xdr:cNvSpPr txBox="1"/>
      </xdr:nvSpPr>
      <xdr:spPr>
        <a:xfrm>
          <a:off x="2663102" y="986420206"/>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4771</xdr:row>
      <xdr:rowOff>11206</xdr:rowOff>
    </xdr:from>
    <xdr:to>
      <xdr:col>8</xdr:col>
      <xdr:colOff>179292</xdr:colOff>
      <xdr:row>4772</xdr:row>
      <xdr:rowOff>9008</xdr:rowOff>
    </xdr:to>
    <xdr:sp macro="" textlink="">
      <xdr:nvSpPr>
        <xdr:cNvPr id="419" name="テキスト ボックス 418">
          <a:extLst>
            <a:ext uri="{FF2B5EF4-FFF2-40B4-BE49-F238E27FC236}">
              <a16:creationId xmlns:a16="http://schemas.microsoft.com/office/drawing/2014/main" id="{00000000-0008-0000-0900-000002000000}"/>
            </a:ext>
          </a:extLst>
        </xdr:cNvPr>
        <xdr:cNvSpPr txBox="1"/>
      </xdr:nvSpPr>
      <xdr:spPr>
        <a:xfrm>
          <a:off x="2663102" y="995903793"/>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4816</xdr:row>
      <xdr:rowOff>11206</xdr:rowOff>
    </xdr:from>
    <xdr:to>
      <xdr:col>8</xdr:col>
      <xdr:colOff>179292</xdr:colOff>
      <xdr:row>4817</xdr:row>
      <xdr:rowOff>9008</xdr:rowOff>
    </xdr:to>
    <xdr:sp macro="" textlink="">
      <xdr:nvSpPr>
        <xdr:cNvPr id="420" name="テキスト ボックス 419">
          <a:extLst>
            <a:ext uri="{FF2B5EF4-FFF2-40B4-BE49-F238E27FC236}">
              <a16:creationId xmlns:a16="http://schemas.microsoft.com/office/drawing/2014/main" id="{00000000-0008-0000-0900-000002000000}"/>
            </a:ext>
          </a:extLst>
        </xdr:cNvPr>
        <xdr:cNvSpPr txBox="1"/>
      </xdr:nvSpPr>
      <xdr:spPr>
        <a:xfrm>
          <a:off x="2663102" y="1005387380"/>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4861</xdr:row>
      <xdr:rowOff>11206</xdr:rowOff>
    </xdr:from>
    <xdr:to>
      <xdr:col>8</xdr:col>
      <xdr:colOff>179292</xdr:colOff>
      <xdr:row>4862</xdr:row>
      <xdr:rowOff>9008</xdr:rowOff>
    </xdr:to>
    <xdr:sp macro="" textlink="">
      <xdr:nvSpPr>
        <xdr:cNvPr id="421" name="テキスト ボックス 420">
          <a:extLst>
            <a:ext uri="{FF2B5EF4-FFF2-40B4-BE49-F238E27FC236}">
              <a16:creationId xmlns:a16="http://schemas.microsoft.com/office/drawing/2014/main" id="{00000000-0008-0000-0900-000002000000}"/>
            </a:ext>
          </a:extLst>
        </xdr:cNvPr>
        <xdr:cNvSpPr txBox="1"/>
      </xdr:nvSpPr>
      <xdr:spPr>
        <a:xfrm>
          <a:off x="2663102" y="1014870967"/>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4906</xdr:row>
      <xdr:rowOff>11206</xdr:rowOff>
    </xdr:from>
    <xdr:to>
      <xdr:col>8</xdr:col>
      <xdr:colOff>179292</xdr:colOff>
      <xdr:row>4907</xdr:row>
      <xdr:rowOff>9008</xdr:rowOff>
    </xdr:to>
    <xdr:sp macro="" textlink="">
      <xdr:nvSpPr>
        <xdr:cNvPr id="422" name="テキスト ボックス 421">
          <a:extLst>
            <a:ext uri="{FF2B5EF4-FFF2-40B4-BE49-F238E27FC236}">
              <a16:creationId xmlns:a16="http://schemas.microsoft.com/office/drawing/2014/main" id="{00000000-0008-0000-0900-000002000000}"/>
            </a:ext>
          </a:extLst>
        </xdr:cNvPr>
        <xdr:cNvSpPr txBox="1"/>
      </xdr:nvSpPr>
      <xdr:spPr>
        <a:xfrm>
          <a:off x="2663102" y="1024354554"/>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4951</xdr:row>
      <xdr:rowOff>11206</xdr:rowOff>
    </xdr:from>
    <xdr:to>
      <xdr:col>8</xdr:col>
      <xdr:colOff>179292</xdr:colOff>
      <xdr:row>4952</xdr:row>
      <xdr:rowOff>9008</xdr:rowOff>
    </xdr:to>
    <xdr:sp macro="" textlink="">
      <xdr:nvSpPr>
        <xdr:cNvPr id="423" name="テキスト ボックス 422">
          <a:extLst>
            <a:ext uri="{FF2B5EF4-FFF2-40B4-BE49-F238E27FC236}">
              <a16:creationId xmlns:a16="http://schemas.microsoft.com/office/drawing/2014/main" id="{00000000-0008-0000-0900-000002000000}"/>
            </a:ext>
          </a:extLst>
        </xdr:cNvPr>
        <xdr:cNvSpPr txBox="1"/>
      </xdr:nvSpPr>
      <xdr:spPr>
        <a:xfrm>
          <a:off x="2663102" y="1033838141"/>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4996</xdr:row>
      <xdr:rowOff>11206</xdr:rowOff>
    </xdr:from>
    <xdr:to>
      <xdr:col>8</xdr:col>
      <xdr:colOff>179292</xdr:colOff>
      <xdr:row>4997</xdr:row>
      <xdr:rowOff>9008</xdr:rowOff>
    </xdr:to>
    <xdr:sp macro="" textlink="">
      <xdr:nvSpPr>
        <xdr:cNvPr id="424" name="テキスト ボックス 423">
          <a:extLst>
            <a:ext uri="{FF2B5EF4-FFF2-40B4-BE49-F238E27FC236}">
              <a16:creationId xmlns:a16="http://schemas.microsoft.com/office/drawing/2014/main" id="{00000000-0008-0000-0900-000002000000}"/>
            </a:ext>
          </a:extLst>
        </xdr:cNvPr>
        <xdr:cNvSpPr txBox="1"/>
      </xdr:nvSpPr>
      <xdr:spPr>
        <a:xfrm>
          <a:off x="2663102" y="1043321728"/>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5041</xdr:row>
      <xdr:rowOff>11206</xdr:rowOff>
    </xdr:from>
    <xdr:to>
      <xdr:col>8</xdr:col>
      <xdr:colOff>179292</xdr:colOff>
      <xdr:row>5042</xdr:row>
      <xdr:rowOff>9008</xdr:rowOff>
    </xdr:to>
    <xdr:sp macro="" textlink="">
      <xdr:nvSpPr>
        <xdr:cNvPr id="425" name="テキスト ボックス 424">
          <a:extLst>
            <a:ext uri="{FF2B5EF4-FFF2-40B4-BE49-F238E27FC236}">
              <a16:creationId xmlns:a16="http://schemas.microsoft.com/office/drawing/2014/main" id="{00000000-0008-0000-0900-000002000000}"/>
            </a:ext>
          </a:extLst>
        </xdr:cNvPr>
        <xdr:cNvSpPr txBox="1"/>
      </xdr:nvSpPr>
      <xdr:spPr>
        <a:xfrm>
          <a:off x="2663102" y="1052805315"/>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5086</xdr:row>
      <xdr:rowOff>11206</xdr:rowOff>
    </xdr:from>
    <xdr:to>
      <xdr:col>8</xdr:col>
      <xdr:colOff>179292</xdr:colOff>
      <xdr:row>5087</xdr:row>
      <xdr:rowOff>9008</xdr:rowOff>
    </xdr:to>
    <xdr:sp macro="" textlink="">
      <xdr:nvSpPr>
        <xdr:cNvPr id="426" name="テキスト ボックス 425">
          <a:extLst>
            <a:ext uri="{FF2B5EF4-FFF2-40B4-BE49-F238E27FC236}">
              <a16:creationId xmlns:a16="http://schemas.microsoft.com/office/drawing/2014/main" id="{00000000-0008-0000-0900-000002000000}"/>
            </a:ext>
          </a:extLst>
        </xdr:cNvPr>
        <xdr:cNvSpPr txBox="1"/>
      </xdr:nvSpPr>
      <xdr:spPr>
        <a:xfrm>
          <a:off x="2663102" y="1062288902"/>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5131</xdr:row>
      <xdr:rowOff>11206</xdr:rowOff>
    </xdr:from>
    <xdr:to>
      <xdr:col>8</xdr:col>
      <xdr:colOff>179292</xdr:colOff>
      <xdr:row>5132</xdr:row>
      <xdr:rowOff>9008</xdr:rowOff>
    </xdr:to>
    <xdr:sp macro="" textlink="">
      <xdr:nvSpPr>
        <xdr:cNvPr id="427" name="テキスト ボックス 426">
          <a:extLst>
            <a:ext uri="{FF2B5EF4-FFF2-40B4-BE49-F238E27FC236}">
              <a16:creationId xmlns:a16="http://schemas.microsoft.com/office/drawing/2014/main" id="{00000000-0008-0000-0900-000002000000}"/>
            </a:ext>
          </a:extLst>
        </xdr:cNvPr>
        <xdr:cNvSpPr txBox="1"/>
      </xdr:nvSpPr>
      <xdr:spPr>
        <a:xfrm>
          <a:off x="2663102" y="1071772489"/>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5176</xdr:row>
      <xdr:rowOff>11206</xdr:rowOff>
    </xdr:from>
    <xdr:to>
      <xdr:col>8</xdr:col>
      <xdr:colOff>179292</xdr:colOff>
      <xdr:row>5177</xdr:row>
      <xdr:rowOff>9008</xdr:rowOff>
    </xdr:to>
    <xdr:sp macro="" textlink="">
      <xdr:nvSpPr>
        <xdr:cNvPr id="429" name="テキスト ボックス 428">
          <a:extLst>
            <a:ext uri="{FF2B5EF4-FFF2-40B4-BE49-F238E27FC236}">
              <a16:creationId xmlns:a16="http://schemas.microsoft.com/office/drawing/2014/main" id="{00000000-0008-0000-0900-000002000000}"/>
            </a:ext>
          </a:extLst>
        </xdr:cNvPr>
        <xdr:cNvSpPr txBox="1"/>
      </xdr:nvSpPr>
      <xdr:spPr>
        <a:xfrm>
          <a:off x="2663102" y="1081256076"/>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5221</xdr:row>
      <xdr:rowOff>11206</xdr:rowOff>
    </xdr:from>
    <xdr:to>
      <xdr:col>8</xdr:col>
      <xdr:colOff>179292</xdr:colOff>
      <xdr:row>5222</xdr:row>
      <xdr:rowOff>9008</xdr:rowOff>
    </xdr:to>
    <xdr:sp macro="" textlink="">
      <xdr:nvSpPr>
        <xdr:cNvPr id="430" name="テキスト ボックス 429">
          <a:extLst>
            <a:ext uri="{FF2B5EF4-FFF2-40B4-BE49-F238E27FC236}">
              <a16:creationId xmlns:a16="http://schemas.microsoft.com/office/drawing/2014/main" id="{00000000-0008-0000-0900-000002000000}"/>
            </a:ext>
          </a:extLst>
        </xdr:cNvPr>
        <xdr:cNvSpPr txBox="1"/>
      </xdr:nvSpPr>
      <xdr:spPr>
        <a:xfrm>
          <a:off x="2663102" y="1090739663"/>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5266</xdr:row>
      <xdr:rowOff>11206</xdr:rowOff>
    </xdr:from>
    <xdr:to>
      <xdr:col>8</xdr:col>
      <xdr:colOff>179292</xdr:colOff>
      <xdr:row>5267</xdr:row>
      <xdr:rowOff>9008</xdr:rowOff>
    </xdr:to>
    <xdr:sp macro="" textlink="">
      <xdr:nvSpPr>
        <xdr:cNvPr id="431" name="テキスト ボックス 430">
          <a:extLst>
            <a:ext uri="{FF2B5EF4-FFF2-40B4-BE49-F238E27FC236}">
              <a16:creationId xmlns:a16="http://schemas.microsoft.com/office/drawing/2014/main" id="{00000000-0008-0000-0900-000002000000}"/>
            </a:ext>
          </a:extLst>
        </xdr:cNvPr>
        <xdr:cNvSpPr txBox="1"/>
      </xdr:nvSpPr>
      <xdr:spPr>
        <a:xfrm>
          <a:off x="2663102" y="1100223249"/>
          <a:ext cx="1425581" cy="287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5311</xdr:row>
      <xdr:rowOff>11206</xdr:rowOff>
    </xdr:from>
    <xdr:to>
      <xdr:col>8</xdr:col>
      <xdr:colOff>179292</xdr:colOff>
      <xdr:row>5312</xdr:row>
      <xdr:rowOff>9008</xdr:rowOff>
    </xdr:to>
    <xdr:sp macro="" textlink="">
      <xdr:nvSpPr>
        <xdr:cNvPr id="432" name="テキスト ボックス 431">
          <a:extLst>
            <a:ext uri="{FF2B5EF4-FFF2-40B4-BE49-F238E27FC236}">
              <a16:creationId xmlns:a16="http://schemas.microsoft.com/office/drawing/2014/main" id="{00000000-0008-0000-0900-000002000000}"/>
            </a:ext>
          </a:extLst>
        </xdr:cNvPr>
        <xdr:cNvSpPr txBox="1"/>
      </xdr:nvSpPr>
      <xdr:spPr>
        <a:xfrm>
          <a:off x="2663102" y="1109706836"/>
          <a:ext cx="1425581" cy="287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5356</xdr:row>
      <xdr:rowOff>11206</xdr:rowOff>
    </xdr:from>
    <xdr:to>
      <xdr:col>8</xdr:col>
      <xdr:colOff>179292</xdr:colOff>
      <xdr:row>5357</xdr:row>
      <xdr:rowOff>9008</xdr:rowOff>
    </xdr:to>
    <xdr:sp macro="" textlink="">
      <xdr:nvSpPr>
        <xdr:cNvPr id="433" name="テキスト ボックス 432">
          <a:extLst>
            <a:ext uri="{FF2B5EF4-FFF2-40B4-BE49-F238E27FC236}">
              <a16:creationId xmlns:a16="http://schemas.microsoft.com/office/drawing/2014/main" id="{00000000-0008-0000-0900-000002000000}"/>
            </a:ext>
          </a:extLst>
        </xdr:cNvPr>
        <xdr:cNvSpPr txBox="1"/>
      </xdr:nvSpPr>
      <xdr:spPr>
        <a:xfrm>
          <a:off x="2663102" y="1119190423"/>
          <a:ext cx="1425581" cy="287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5401</xdr:row>
      <xdr:rowOff>11206</xdr:rowOff>
    </xdr:from>
    <xdr:to>
      <xdr:col>8</xdr:col>
      <xdr:colOff>179292</xdr:colOff>
      <xdr:row>5402</xdr:row>
      <xdr:rowOff>9008</xdr:rowOff>
    </xdr:to>
    <xdr:sp macro="" textlink="">
      <xdr:nvSpPr>
        <xdr:cNvPr id="434" name="テキスト ボックス 433">
          <a:extLst>
            <a:ext uri="{FF2B5EF4-FFF2-40B4-BE49-F238E27FC236}">
              <a16:creationId xmlns:a16="http://schemas.microsoft.com/office/drawing/2014/main" id="{00000000-0008-0000-0900-000002000000}"/>
            </a:ext>
          </a:extLst>
        </xdr:cNvPr>
        <xdr:cNvSpPr txBox="1"/>
      </xdr:nvSpPr>
      <xdr:spPr>
        <a:xfrm>
          <a:off x="2663102" y="1128674010"/>
          <a:ext cx="1425581" cy="287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5446</xdr:row>
      <xdr:rowOff>11206</xdr:rowOff>
    </xdr:from>
    <xdr:to>
      <xdr:col>8</xdr:col>
      <xdr:colOff>179292</xdr:colOff>
      <xdr:row>5447</xdr:row>
      <xdr:rowOff>9008</xdr:rowOff>
    </xdr:to>
    <xdr:sp macro="" textlink="">
      <xdr:nvSpPr>
        <xdr:cNvPr id="435" name="テキスト ボックス 434">
          <a:extLst>
            <a:ext uri="{FF2B5EF4-FFF2-40B4-BE49-F238E27FC236}">
              <a16:creationId xmlns:a16="http://schemas.microsoft.com/office/drawing/2014/main" id="{00000000-0008-0000-0900-000002000000}"/>
            </a:ext>
          </a:extLst>
        </xdr:cNvPr>
        <xdr:cNvSpPr txBox="1"/>
      </xdr:nvSpPr>
      <xdr:spPr>
        <a:xfrm>
          <a:off x="2663102" y="1138157597"/>
          <a:ext cx="1425581" cy="2876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16</xdr:col>
      <xdr:colOff>323851</xdr:colOff>
      <xdr:row>2991</xdr:row>
      <xdr:rowOff>49211</xdr:rowOff>
    </xdr:from>
    <xdr:to>
      <xdr:col>22</xdr:col>
      <xdr:colOff>269701</xdr:colOff>
      <xdr:row>3002</xdr:row>
      <xdr:rowOff>165761</xdr:rowOff>
    </xdr:to>
    <xdr:pic>
      <xdr:nvPicPr>
        <xdr:cNvPr id="441" name="図 440"/>
        <xdr:cNvPicPr>
          <a:picLocks noChangeAspect="1"/>
        </xdr:cNvPicPr>
      </xdr:nvPicPr>
      <xdr:blipFill>
        <a:blip xmlns:r="http://schemas.openxmlformats.org/officeDocument/2006/relationships" r:embed="rId82" cstate="print">
          <a:extLst>
            <a:ext uri="{28A0092B-C50C-407E-A947-70E740481C1C}">
              <a14:useLocalDpi xmlns:a14="http://schemas.microsoft.com/office/drawing/2010/main" val="0"/>
            </a:ext>
          </a:extLst>
        </a:blip>
        <a:stretch>
          <a:fillRect/>
        </a:stretch>
      </xdr:blipFill>
      <xdr:spPr>
        <a:xfrm>
          <a:off x="8606460" y="630554515"/>
          <a:ext cx="3424545" cy="2559920"/>
        </a:xfrm>
        <a:prstGeom prst="rect">
          <a:avLst/>
        </a:prstGeom>
      </xdr:spPr>
    </xdr:pic>
    <xdr:clientData/>
  </xdr:twoCellAnchor>
  <xdr:twoCellAnchor>
    <xdr:from>
      <xdr:col>5</xdr:col>
      <xdr:colOff>323851</xdr:colOff>
      <xdr:row>3019</xdr:row>
      <xdr:rowOff>49211</xdr:rowOff>
    </xdr:from>
    <xdr:to>
      <xdr:col>11</xdr:col>
      <xdr:colOff>269701</xdr:colOff>
      <xdr:row>3030</xdr:row>
      <xdr:rowOff>165761</xdr:rowOff>
    </xdr:to>
    <xdr:pic>
      <xdr:nvPicPr>
        <xdr:cNvPr id="442" name="図 441"/>
        <xdr:cNvPicPr>
          <a:picLocks noChangeAspect="1"/>
        </xdr:cNvPicPr>
      </xdr:nvPicPr>
      <xdr:blipFill>
        <a:blip xmlns:r="http://schemas.openxmlformats.org/officeDocument/2006/relationships" r:embed="rId83" cstate="print">
          <a:extLst>
            <a:ext uri="{28A0092B-C50C-407E-A947-70E740481C1C}">
              <a14:useLocalDpi xmlns:a14="http://schemas.microsoft.com/office/drawing/2010/main" val="0"/>
            </a:ext>
          </a:extLst>
        </a:blip>
        <a:stretch>
          <a:fillRect/>
        </a:stretch>
      </xdr:blipFill>
      <xdr:spPr>
        <a:xfrm>
          <a:off x="2493894" y="636352341"/>
          <a:ext cx="3424546" cy="2559920"/>
        </a:xfrm>
        <a:prstGeom prst="rect">
          <a:avLst/>
        </a:prstGeom>
      </xdr:spPr>
    </xdr:pic>
    <xdr:clientData/>
  </xdr:twoCellAnchor>
  <xdr:twoCellAnchor>
    <xdr:from>
      <xdr:col>16</xdr:col>
      <xdr:colOff>323851</xdr:colOff>
      <xdr:row>3019</xdr:row>
      <xdr:rowOff>49211</xdr:rowOff>
    </xdr:from>
    <xdr:to>
      <xdr:col>22</xdr:col>
      <xdr:colOff>269701</xdr:colOff>
      <xdr:row>3030</xdr:row>
      <xdr:rowOff>165761</xdr:rowOff>
    </xdr:to>
    <xdr:pic>
      <xdr:nvPicPr>
        <xdr:cNvPr id="443" name="図 442"/>
        <xdr:cNvPicPr>
          <a:picLocks noChangeAspect="1"/>
        </xdr:cNvPicPr>
      </xdr:nvPicPr>
      <xdr:blipFill>
        <a:blip xmlns:r="http://schemas.openxmlformats.org/officeDocument/2006/relationships" r:embed="rId84" cstate="print">
          <a:extLst>
            <a:ext uri="{28A0092B-C50C-407E-A947-70E740481C1C}">
              <a14:useLocalDpi xmlns:a14="http://schemas.microsoft.com/office/drawing/2010/main" val="0"/>
            </a:ext>
          </a:extLst>
        </a:blip>
        <a:stretch>
          <a:fillRect/>
        </a:stretch>
      </xdr:blipFill>
      <xdr:spPr>
        <a:xfrm>
          <a:off x="8606460" y="636352341"/>
          <a:ext cx="3424545" cy="2559920"/>
        </a:xfrm>
        <a:prstGeom prst="rect">
          <a:avLst/>
        </a:prstGeom>
      </xdr:spPr>
    </xdr:pic>
    <xdr:clientData/>
  </xdr:twoCellAnchor>
  <xdr:twoCellAnchor>
    <xdr:from>
      <xdr:col>5</xdr:col>
      <xdr:colOff>323851</xdr:colOff>
      <xdr:row>3036</xdr:row>
      <xdr:rowOff>49211</xdr:rowOff>
    </xdr:from>
    <xdr:to>
      <xdr:col>11</xdr:col>
      <xdr:colOff>269701</xdr:colOff>
      <xdr:row>3047</xdr:row>
      <xdr:rowOff>165761</xdr:rowOff>
    </xdr:to>
    <xdr:pic>
      <xdr:nvPicPr>
        <xdr:cNvPr id="444" name="図 443"/>
        <xdr:cNvPicPr>
          <a:picLocks noChangeAspect="1"/>
        </xdr:cNvPicPr>
      </xdr:nvPicPr>
      <xdr:blipFill>
        <a:blip xmlns:r="http://schemas.openxmlformats.org/officeDocument/2006/relationships" r:embed="rId85" cstate="print">
          <a:extLst>
            <a:ext uri="{28A0092B-C50C-407E-A947-70E740481C1C}">
              <a14:useLocalDpi xmlns:a14="http://schemas.microsoft.com/office/drawing/2010/main" val="0"/>
            </a:ext>
          </a:extLst>
        </a:blip>
        <a:stretch>
          <a:fillRect/>
        </a:stretch>
      </xdr:blipFill>
      <xdr:spPr>
        <a:xfrm>
          <a:off x="2493894" y="640038102"/>
          <a:ext cx="3424546" cy="2559920"/>
        </a:xfrm>
        <a:prstGeom prst="rect">
          <a:avLst/>
        </a:prstGeom>
      </xdr:spPr>
    </xdr:pic>
    <xdr:clientData/>
  </xdr:twoCellAnchor>
  <xdr:twoCellAnchor>
    <xdr:from>
      <xdr:col>16</xdr:col>
      <xdr:colOff>323851</xdr:colOff>
      <xdr:row>3036</xdr:row>
      <xdr:rowOff>49211</xdr:rowOff>
    </xdr:from>
    <xdr:to>
      <xdr:col>22</xdr:col>
      <xdr:colOff>269701</xdr:colOff>
      <xdr:row>3047</xdr:row>
      <xdr:rowOff>165761</xdr:rowOff>
    </xdr:to>
    <xdr:pic>
      <xdr:nvPicPr>
        <xdr:cNvPr id="445" name="図 444"/>
        <xdr:cNvPicPr>
          <a:picLocks noChangeAspect="1"/>
        </xdr:cNvPicPr>
      </xdr:nvPicPr>
      <xdr:blipFill>
        <a:blip xmlns:r="http://schemas.openxmlformats.org/officeDocument/2006/relationships" r:embed="rId86" cstate="print">
          <a:extLst>
            <a:ext uri="{28A0092B-C50C-407E-A947-70E740481C1C}">
              <a14:useLocalDpi xmlns:a14="http://schemas.microsoft.com/office/drawing/2010/main" val="0"/>
            </a:ext>
          </a:extLst>
        </a:blip>
        <a:stretch>
          <a:fillRect/>
        </a:stretch>
      </xdr:blipFill>
      <xdr:spPr>
        <a:xfrm>
          <a:off x="8606460" y="640038102"/>
          <a:ext cx="3424545" cy="2559920"/>
        </a:xfrm>
        <a:prstGeom prst="rect">
          <a:avLst/>
        </a:prstGeom>
      </xdr:spPr>
    </xdr:pic>
    <xdr:clientData/>
  </xdr:twoCellAnchor>
  <xdr:twoCellAnchor>
    <xdr:from>
      <xdr:col>5</xdr:col>
      <xdr:colOff>323851</xdr:colOff>
      <xdr:row>3064</xdr:row>
      <xdr:rowOff>49211</xdr:rowOff>
    </xdr:from>
    <xdr:to>
      <xdr:col>11</xdr:col>
      <xdr:colOff>269701</xdr:colOff>
      <xdr:row>3075</xdr:row>
      <xdr:rowOff>165761</xdr:rowOff>
    </xdr:to>
    <xdr:pic>
      <xdr:nvPicPr>
        <xdr:cNvPr id="446" name="図 445"/>
        <xdr:cNvPicPr>
          <a:picLocks noChangeAspect="1"/>
        </xdr:cNvPicPr>
      </xdr:nvPicPr>
      <xdr:blipFill>
        <a:blip xmlns:r="http://schemas.openxmlformats.org/officeDocument/2006/relationships" r:embed="rId87" cstate="print">
          <a:extLst>
            <a:ext uri="{28A0092B-C50C-407E-A947-70E740481C1C}">
              <a14:useLocalDpi xmlns:a14="http://schemas.microsoft.com/office/drawing/2010/main" val="0"/>
            </a:ext>
          </a:extLst>
        </a:blip>
        <a:stretch>
          <a:fillRect/>
        </a:stretch>
      </xdr:blipFill>
      <xdr:spPr>
        <a:xfrm>
          <a:off x="2493894" y="645835928"/>
          <a:ext cx="3424546" cy="2559920"/>
        </a:xfrm>
        <a:prstGeom prst="rect">
          <a:avLst/>
        </a:prstGeom>
      </xdr:spPr>
    </xdr:pic>
    <xdr:clientData/>
  </xdr:twoCellAnchor>
  <xdr:twoCellAnchor>
    <xdr:from>
      <xdr:col>16</xdr:col>
      <xdr:colOff>323851</xdr:colOff>
      <xdr:row>3064</xdr:row>
      <xdr:rowOff>49211</xdr:rowOff>
    </xdr:from>
    <xdr:to>
      <xdr:col>22</xdr:col>
      <xdr:colOff>269701</xdr:colOff>
      <xdr:row>3075</xdr:row>
      <xdr:rowOff>165761</xdr:rowOff>
    </xdr:to>
    <xdr:pic>
      <xdr:nvPicPr>
        <xdr:cNvPr id="447" name="図 446"/>
        <xdr:cNvPicPr>
          <a:picLocks noChangeAspect="1"/>
        </xdr:cNvPicPr>
      </xdr:nvPicPr>
      <xdr:blipFill>
        <a:blip xmlns:r="http://schemas.openxmlformats.org/officeDocument/2006/relationships" r:embed="rId88" cstate="print">
          <a:extLst>
            <a:ext uri="{28A0092B-C50C-407E-A947-70E740481C1C}">
              <a14:useLocalDpi xmlns:a14="http://schemas.microsoft.com/office/drawing/2010/main" val="0"/>
            </a:ext>
          </a:extLst>
        </a:blip>
        <a:stretch>
          <a:fillRect/>
        </a:stretch>
      </xdr:blipFill>
      <xdr:spPr>
        <a:xfrm>
          <a:off x="8606460" y="645835928"/>
          <a:ext cx="3424545" cy="2559920"/>
        </a:xfrm>
        <a:prstGeom prst="rect">
          <a:avLst/>
        </a:prstGeom>
      </xdr:spPr>
    </xdr:pic>
    <xdr:clientData/>
  </xdr:twoCellAnchor>
  <xdr:twoCellAnchor>
    <xdr:from>
      <xdr:col>5</xdr:col>
      <xdr:colOff>323851</xdr:colOff>
      <xdr:row>3081</xdr:row>
      <xdr:rowOff>49211</xdr:rowOff>
    </xdr:from>
    <xdr:to>
      <xdr:col>11</xdr:col>
      <xdr:colOff>269701</xdr:colOff>
      <xdr:row>3092</xdr:row>
      <xdr:rowOff>165761</xdr:rowOff>
    </xdr:to>
    <xdr:pic>
      <xdr:nvPicPr>
        <xdr:cNvPr id="448" name="図 447"/>
        <xdr:cNvPicPr>
          <a:picLocks noChangeAspect="1"/>
        </xdr:cNvPicPr>
      </xdr:nvPicPr>
      <xdr:blipFill>
        <a:blip xmlns:r="http://schemas.openxmlformats.org/officeDocument/2006/relationships" r:embed="rId89" cstate="print">
          <a:extLst>
            <a:ext uri="{28A0092B-C50C-407E-A947-70E740481C1C}">
              <a14:useLocalDpi xmlns:a14="http://schemas.microsoft.com/office/drawing/2010/main" val="0"/>
            </a:ext>
          </a:extLst>
        </a:blip>
        <a:stretch>
          <a:fillRect/>
        </a:stretch>
      </xdr:blipFill>
      <xdr:spPr>
        <a:xfrm>
          <a:off x="2493894" y="649521689"/>
          <a:ext cx="3424546" cy="2559920"/>
        </a:xfrm>
        <a:prstGeom prst="rect">
          <a:avLst/>
        </a:prstGeom>
      </xdr:spPr>
    </xdr:pic>
    <xdr:clientData/>
  </xdr:twoCellAnchor>
  <xdr:twoCellAnchor>
    <xdr:from>
      <xdr:col>16</xdr:col>
      <xdr:colOff>323851</xdr:colOff>
      <xdr:row>3081</xdr:row>
      <xdr:rowOff>49211</xdr:rowOff>
    </xdr:from>
    <xdr:to>
      <xdr:col>22</xdr:col>
      <xdr:colOff>269701</xdr:colOff>
      <xdr:row>3092</xdr:row>
      <xdr:rowOff>165761</xdr:rowOff>
    </xdr:to>
    <xdr:pic>
      <xdr:nvPicPr>
        <xdr:cNvPr id="449" name="図 448"/>
        <xdr:cNvPicPr>
          <a:picLocks noChangeAspect="1"/>
        </xdr:cNvPicPr>
      </xdr:nvPicPr>
      <xdr:blipFill>
        <a:blip xmlns:r="http://schemas.openxmlformats.org/officeDocument/2006/relationships" r:embed="rId90" cstate="print">
          <a:extLst>
            <a:ext uri="{28A0092B-C50C-407E-A947-70E740481C1C}">
              <a14:useLocalDpi xmlns:a14="http://schemas.microsoft.com/office/drawing/2010/main" val="0"/>
            </a:ext>
          </a:extLst>
        </a:blip>
        <a:stretch>
          <a:fillRect/>
        </a:stretch>
      </xdr:blipFill>
      <xdr:spPr>
        <a:xfrm>
          <a:off x="8606460" y="649521689"/>
          <a:ext cx="3424545" cy="2559920"/>
        </a:xfrm>
        <a:prstGeom prst="rect">
          <a:avLst/>
        </a:prstGeom>
      </xdr:spPr>
    </xdr:pic>
    <xdr:clientData/>
  </xdr:twoCellAnchor>
  <xdr:twoCellAnchor>
    <xdr:from>
      <xdr:col>5</xdr:col>
      <xdr:colOff>323851</xdr:colOff>
      <xdr:row>3109</xdr:row>
      <xdr:rowOff>49211</xdr:rowOff>
    </xdr:from>
    <xdr:to>
      <xdr:col>11</xdr:col>
      <xdr:colOff>269701</xdr:colOff>
      <xdr:row>3120</xdr:row>
      <xdr:rowOff>165761</xdr:rowOff>
    </xdr:to>
    <xdr:pic>
      <xdr:nvPicPr>
        <xdr:cNvPr id="450" name="図 449"/>
        <xdr:cNvPicPr>
          <a:picLocks noChangeAspect="1"/>
        </xdr:cNvPicPr>
      </xdr:nvPicPr>
      <xdr:blipFill>
        <a:blip xmlns:r="http://schemas.openxmlformats.org/officeDocument/2006/relationships" r:embed="rId91" cstate="print">
          <a:extLst>
            <a:ext uri="{28A0092B-C50C-407E-A947-70E740481C1C}">
              <a14:useLocalDpi xmlns:a14="http://schemas.microsoft.com/office/drawing/2010/main" val="0"/>
            </a:ext>
          </a:extLst>
        </a:blip>
        <a:stretch>
          <a:fillRect/>
        </a:stretch>
      </xdr:blipFill>
      <xdr:spPr>
        <a:xfrm>
          <a:off x="2495551" y="659484011"/>
          <a:ext cx="3432000" cy="2574000"/>
        </a:xfrm>
        <a:prstGeom prst="rect">
          <a:avLst/>
        </a:prstGeom>
      </xdr:spPr>
    </xdr:pic>
    <xdr:clientData/>
  </xdr:twoCellAnchor>
  <xdr:twoCellAnchor>
    <xdr:from>
      <xdr:col>16</xdr:col>
      <xdr:colOff>323851</xdr:colOff>
      <xdr:row>3109</xdr:row>
      <xdr:rowOff>49211</xdr:rowOff>
    </xdr:from>
    <xdr:to>
      <xdr:col>22</xdr:col>
      <xdr:colOff>269701</xdr:colOff>
      <xdr:row>3120</xdr:row>
      <xdr:rowOff>165761</xdr:rowOff>
    </xdr:to>
    <xdr:pic>
      <xdr:nvPicPr>
        <xdr:cNvPr id="451" name="図 450"/>
        <xdr:cNvPicPr>
          <a:picLocks noChangeAspect="1"/>
        </xdr:cNvPicPr>
      </xdr:nvPicPr>
      <xdr:blipFill>
        <a:blip xmlns:r="http://schemas.openxmlformats.org/officeDocument/2006/relationships" r:embed="rId92" cstate="print">
          <a:extLst>
            <a:ext uri="{28A0092B-C50C-407E-A947-70E740481C1C}">
              <a14:useLocalDpi xmlns:a14="http://schemas.microsoft.com/office/drawing/2010/main" val="0"/>
            </a:ext>
          </a:extLst>
        </a:blip>
        <a:stretch>
          <a:fillRect/>
        </a:stretch>
      </xdr:blipFill>
      <xdr:spPr>
        <a:xfrm>
          <a:off x="8606460" y="655319515"/>
          <a:ext cx="3424545" cy="2559920"/>
        </a:xfrm>
        <a:prstGeom prst="rect">
          <a:avLst/>
        </a:prstGeom>
      </xdr:spPr>
    </xdr:pic>
    <xdr:clientData/>
  </xdr:twoCellAnchor>
  <xdr:twoCellAnchor>
    <xdr:from>
      <xdr:col>5</xdr:col>
      <xdr:colOff>323851</xdr:colOff>
      <xdr:row>3126</xdr:row>
      <xdr:rowOff>49211</xdr:rowOff>
    </xdr:from>
    <xdr:to>
      <xdr:col>11</xdr:col>
      <xdr:colOff>269701</xdr:colOff>
      <xdr:row>3137</xdr:row>
      <xdr:rowOff>165761</xdr:rowOff>
    </xdr:to>
    <xdr:pic>
      <xdr:nvPicPr>
        <xdr:cNvPr id="452" name="図 451"/>
        <xdr:cNvPicPr>
          <a:picLocks noChangeAspect="1"/>
        </xdr:cNvPicPr>
      </xdr:nvPicPr>
      <xdr:blipFill>
        <a:blip xmlns:r="http://schemas.openxmlformats.org/officeDocument/2006/relationships" r:embed="rId93" cstate="print">
          <a:extLst>
            <a:ext uri="{28A0092B-C50C-407E-A947-70E740481C1C}">
              <a14:useLocalDpi xmlns:a14="http://schemas.microsoft.com/office/drawing/2010/main" val="0"/>
            </a:ext>
          </a:extLst>
        </a:blip>
        <a:stretch>
          <a:fillRect/>
        </a:stretch>
      </xdr:blipFill>
      <xdr:spPr>
        <a:xfrm>
          <a:off x="2493894" y="659005276"/>
          <a:ext cx="3424546" cy="2559920"/>
        </a:xfrm>
        <a:prstGeom prst="rect">
          <a:avLst/>
        </a:prstGeom>
      </xdr:spPr>
    </xdr:pic>
    <xdr:clientData/>
  </xdr:twoCellAnchor>
  <xdr:twoCellAnchor>
    <xdr:from>
      <xdr:col>16</xdr:col>
      <xdr:colOff>323851</xdr:colOff>
      <xdr:row>3126</xdr:row>
      <xdr:rowOff>49211</xdr:rowOff>
    </xdr:from>
    <xdr:to>
      <xdr:col>22</xdr:col>
      <xdr:colOff>269701</xdr:colOff>
      <xdr:row>3137</xdr:row>
      <xdr:rowOff>165761</xdr:rowOff>
    </xdr:to>
    <xdr:pic>
      <xdr:nvPicPr>
        <xdr:cNvPr id="453" name="図 452"/>
        <xdr:cNvPicPr>
          <a:picLocks noChangeAspect="1"/>
        </xdr:cNvPicPr>
      </xdr:nvPicPr>
      <xdr:blipFill>
        <a:blip xmlns:r="http://schemas.openxmlformats.org/officeDocument/2006/relationships" r:embed="rId94" cstate="print">
          <a:extLst>
            <a:ext uri="{28A0092B-C50C-407E-A947-70E740481C1C}">
              <a14:useLocalDpi xmlns:a14="http://schemas.microsoft.com/office/drawing/2010/main" val="0"/>
            </a:ext>
          </a:extLst>
        </a:blip>
        <a:stretch>
          <a:fillRect/>
        </a:stretch>
      </xdr:blipFill>
      <xdr:spPr>
        <a:xfrm>
          <a:off x="8606460" y="659005276"/>
          <a:ext cx="3424545" cy="2559920"/>
        </a:xfrm>
        <a:prstGeom prst="rect">
          <a:avLst/>
        </a:prstGeom>
      </xdr:spPr>
    </xdr:pic>
    <xdr:clientData/>
  </xdr:twoCellAnchor>
  <xdr:twoCellAnchor>
    <xdr:from>
      <xdr:col>5</xdr:col>
      <xdr:colOff>323851</xdr:colOff>
      <xdr:row>3154</xdr:row>
      <xdr:rowOff>49211</xdr:rowOff>
    </xdr:from>
    <xdr:to>
      <xdr:col>11</xdr:col>
      <xdr:colOff>269701</xdr:colOff>
      <xdr:row>3165</xdr:row>
      <xdr:rowOff>165761</xdr:rowOff>
    </xdr:to>
    <xdr:pic>
      <xdr:nvPicPr>
        <xdr:cNvPr id="454" name="図 453"/>
        <xdr:cNvPicPr>
          <a:picLocks noChangeAspect="1"/>
        </xdr:cNvPicPr>
      </xdr:nvPicPr>
      <xdr:blipFill>
        <a:blip xmlns:r="http://schemas.openxmlformats.org/officeDocument/2006/relationships" r:embed="rId95" cstate="print">
          <a:extLst>
            <a:ext uri="{28A0092B-C50C-407E-A947-70E740481C1C}">
              <a14:useLocalDpi xmlns:a14="http://schemas.microsoft.com/office/drawing/2010/main" val="0"/>
            </a:ext>
          </a:extLst>
        </a:blip>
        <a:stretch>
          <a:fillRect/>
        </a:stretch>
      </xdr:blipFill>
      <xdr:spPr>
        <a:xfrm>
          <a:off x="2493894" y="664803102"/>
          <a:ext cx="3424546" cy="2559920"/>
        </a:xfrm>
        <a:prstGeom prst="rect">
          <a:avLst/>
        </a:prstGeom>
      </xdr:spPr>
    </xdr:pic>
    <xdr:clientData/>
  </xdr:twoCellAnchor>
  <xdr:twoCellAnchor>
    <xdr:from>
      <xdr:col>16</xdr:col>
      <xdr:colOff>323851</xdr:colOff>
      <xdr:row>3154</xdr:row>
      <xdr:rowOff>49211</xdr:rowOff>
    </xdr:from>
    <xdr:to>
      <xdr:col>22</xdr:col>
      <xdr:colOff>269701</xdr:colOff>
      <xdr:row>3165</xdr:row>
      <xdr:rowOff>165761</xdr:rowOff>
    </xdr:to>
    <xdr:pic>
      <xdr:nvPicPr>
        <xdr:cNvPr id="455" name="図 454"/>
        <xdr:cNvPicPr>
          <a:picLocks noChangeAspect="1"/>
        </xdr:cNvPicPr>
      </xdr:nvPicPr>
      <xdr:blipFill>
        <a:blip xmlns:r="http://schemas.openxmlformats.org/officeDocument/2006/relationships" r:embed="rId96" cstate="print">
          <a:extLst>
            <a:ext uri="{28A0092B-C50C-407E-A947-70E740481C1C}">
              <a14:useLocalDpi xmlns:a14="http://schemas.microsoft.com/office/drawing/2010/main" val="0"/>
            </a:ext>
          </a:extLst>
        </a:blip>
        <a:stretch>
          <a:fillRect/>
        </a:stretch>
      </xdr:blipFill>
      <xdr:spPr>
        <a:xfrm>
          <a:off x="8606460" y="664803102"/>
          <a:ext cx="3424545" cy="2559920"/>
        </a:xfrm>
        <a:prstGeom prst="rect">
          <a:avLst/>
        </a:prstGeom>
      </xdr:spPr>
    </xdr:pic>
    <xdr:clientData/>
  </xdr:twoCellAnchor>
  <xdr:twoCellAnchor>
    <xdr:from>
      <xdr:col>5</xdr:col>
      <xdr:colOff>323851</xdr:colOff>
      <xdr:row>3171</xdr:row>
      <xdr:rowOff>49211</xdr:rowOff>
    </xdr:from>
    <xdr:to>
      <xdr:col>11</xdr:col>
      <xdr:colOff>269701</xdr:colOff>
      <xdr:row>3182</xdr:row>
      <xdr:rowOff>165761</xdr:rowOff>
    </xdr:to>
    <xdr:pic>
      <xdr:nvPicPr>
        <xdr:cNvPr id="456" name="図 455"/>
        <xdr:cNvPicPr>
          <a:picLocks noChangeAspect="1"/>
        </xdr:cNvPicPr>
      </xdr:nvPicPr>
      <xdr:blipFill>
        <a:blip xmlns:r="http://schemas.openxmlformats.org/officeDocument/2006/relationships" r:embed="rId97" cstate="print">
          <a:extLst>
            <a:ext uri="{28A0092B-C50C-407E-A947-70E740481C1C}">
              <a14:useLocalDpi xmlns:a14="http://schemas.microsoft.com/office/drawing/2010/main" val="0"/>
            </a:ext>
          </a:extLst>
        </a:blip>
        <a:stretch>
          <a:fillRect/>
        </a:stretch>
      </xdr:blipFill>
      <xdr:spPr>
        <a:xfrm>
          <a:off x="2493894" y="668488863"/>
          <a:ext cx="3424546" cy="2559920"/>
        </a:xfrm>
        <a:prstGeom prst="rect">
          <a:avLst/>
        </a:prstGeom>
      </xdr:spPr>
    </xdr:pic>
    <xdr:clientData/>
  </xdr:twoCellAnchor>
  <xdr:twoCellAnchor>
    <xdr:from>
      <xdr:col>16</xdr:col>
      <xdr:colOff>323851</xdr:colOff>
      <xdr:row>3171</xdr:row>
      <xdr:rowOff>49211</xdr:rowOff>
    </xdr:from>
    <xdr:to>
      <xdr:col>22</xdr:col>
      <xdr:colOff>269701</xdr:colOff>
      <xdr:row>3182</xdr:row>
      <xdr:rowOff>165761</xdr:rowOff>
    </xdr:to>
    <xdr:pic>
      <xdr:nvPicPr>
        <xdr:cNvPr id="457" name="図 456"/>
        <xdr:cNvPicPr>
          <a:picLocks noChangeAspect="1"/>
        </xdr:cNvPicPr>
      </xdr:nvPicPr>
      <xdr:blipFill>
        <a:blip xmlns:r="http://schemas.openxmlformats.org/officeDocument/2006/relationships" r:embed="rId98" cstate="print">
          <a:extLst>
            <a:ext uri="{28A0092B-C50C-407E-A947-70E740481C1C}">
              <a14:useLocalDpi xmlns:a14="http://schemas.microsoft.com/office/drawing/2010/main" val="0"/>
            </a:ext>
          </a:extLst>
        </a:blip>
        <a:stretch>
          <a:fillRect/>
        </a:stretch>
      </xdr:blipFill>
      <xdr:spPr>
        <a:xfrm>
          <a:off x="8606460" y="668488863"/>
          <a:ext cx="3424545" cy="2559920"/>
        </a:xfrm>
        <a:prstGeom prst="rect">
          <a:avLst/>
        </a:prstGeom>
      </xdr:spPr>
    </xdr:pic>
    <xdr:clientData/>
  </xdr:twoCellAnchor>
  <xdr:twoCellAnchor>
    <xdr:from>
      <xdr:col>5</xdr:col>
      <xdr:colOff>323851</xdr:colOff>
      <xdr:row>3199</xdr:row>
      <xdr:rowOff>49211</xdr:rowOff>
    </xdr:from>
    <xdr:to>
      <xdr:col>11</xdr:col>
      <xdr:colOff>269701</xdr:colOff>
      <xdr:row>3210</xdr:row>
      <xdr:rowOff>165761</xdr:rowOff>
    </xdr:to>
    <xdr:pic>
      <xdr:nvPicPr>
        <xdr:cNvPr id="458" name="図 457"/>
        <xdr:cNvPicPr>
          <a:picLocks noChangeAspect="1"/>
        </xdr:cNvPicPr>
      </xdr:nvPicPr>
      <xdr:blipFill>
        <a:blip xmlns:r="http://schemas.openxmlformats.org/officeDocument/2006/relationships" r:embed="rId99" cstate="print">
          <a:extLst>
            <a:ext uri="{28A0092B-C50C-407E-A947-70E740481C1C}">
              <a14:useLocalDpi xmlns:a14="http://schemas.microsoft.com/office/drawing/2010/main" val="0"/>
            </a:ext>
          </a:extLst>
        </a:blip>
        <a:stretch>
          <a:fillRect/>
        </a:stretch>
      </xdr:blipFill>
      <xdr:spPr>
        <a:xfrm>
          <a:off x="2493894" y="674286689"/>
          <a:ext cx="3424546" cy="2559920"/>
        </a:xfrm>
        <a:prstGeom prst="rect">
          <a:avLst/>
        </a:prstGeom>
      </xdr:spPr>
    </xdr:pic>
    <xdr:clientData/>
  </xdr:twoCellAnchor>
  <xdr:twoCellAnchor>
    <xdr:from>
      <xdr:col>16</xdr:col>
      <xdr:colOff>323851</xdr:colOff>
      <xdr:row>3199</xdr:row>
      <xdr:rowOff>49211</xdr:rowOff>
    </xdr:from>
    <xdr:to>
      <xdr:col>22</xdr:col>
      <xdr:colOff>269701</xdr:colOff>
      <xdr:row>3210</xdr:row>
      <xdr:rowOff>165761</xdr:rowOff>
    </xdr:to>
    <xdr:pic>
      <xdr:nvPicPr>
        <xdr:cNvPr id="459" name="図 458"/>
        <xdr:cNvPicPr>
          <a:picLocks noChangeAspect="1"/>
        </xdr:cNvPicPr>
      </xdr:nvPicPr>
      <xdr:blipFill>
        <a:blip xmlns:r="http://schemas.openxmlformats.org/officeDocument/2006/relationships" r:embed="rId100" cstate="print">
          <a:extLst>
            <a:ext uri="{28A0092B-C50C-407E-A947-70E740481C1C}">
              <a14:useLocalDpi xmlns:a14="http://schemas.microsoft.com/office/drawing/2010/main" val="0"/>
            </a:ext>
          </a:extLst>
        </a:blip>
        <a:stretch>
          <a:fillRect/>
        </a:stretch>
      </xdr:blipFill>
      <xdr:spPr>
        <a:xfrm>
          <a:off x="8606460" y="674286689"/>
          <a:ext cx="3424545" cy="2559920"/>
        </a:xfrm>
        <a:prstGeom prst="rect">
          <a:avLst/>
        </a:prstGeom>
      </xdr:spPr>
    </xdr:pic>
    <xdr:clientData/>
  </xdr:twoCellAnchor>
  <xdr:twoCellAnchor>
    <xdr:from>
      <xdr:col>5</xdr:col>
      <xdr:colOff>323851</xdr:colOff>
      <xdr:row>3216</xdr:row>
      <xdr:rowOff>49211</xdr:rowOff>
    </xdr:from>
    <xdr:to>
      <xdr:col>11</xdr:col>
      <xdr:colOff>269701</xdr:colOff>
      <xdr:row>3227</xdr:row>
      <xdr:rowOff>165761</xdr:rowOff>
    </xdr:to>
    <xdr:pic>
      <xdr:nvPicPr>
        <xdr:cNvPr id="460" name="図 459"/>
        <xdr:cNvPicPr>
          <a:picLocks noChangeAspect="1"/>
        </xdr:cNvPicPr>
      </xdr:nvPicPr>
      <xdr:blipFill>
        <a:blip xmlns:r="http://schemas.openxmlformats.org/officeDocument/2006/relationships" r:embed="rId101" cstate="print">
          <a:extLst>
            <a:ext uri="{28A0092B-C50C-407E-A947-70E740481C1C}">
              <a14:useLocalDpi xmlns:a14="http://schemas.microsoft.com/office/drawing/2010/main" val="0"/>
            </a:ext>
          </a:extLst>
        </a:blip>
        <a:stretch>
          <a:fillRect/>
        </a:stretch>
      </xdr:blipFill>
      <xdr:spPr>
        <a:xfrm>
          <a:off x="2493894" y="677972450"/>
          <a:ext cx="3424546" cy="2559920"/>
        </a:xfrm>
        <a:prstGeom prst="rect">
          <a:avLst/>
        </a:prstGeom>
      </xdr:spPr>
    </xdr:pic>
    <xdr:clientData/>
  </xdr:twoCellAnchor>
  <xdr:twoCellAnchor>
    <xdr:from>
      <xdr:col>16</xdr:col>
      <xdr:colOff>323851</xdr:colOff>
      <xdr:row>3216</xdr:row>
      <xdr:rowOff>49211</xdr:rowOff>
    </xdr:from>
    <xdr:to>
      <xdr:col>22</xdr:col>
      <xdr:colOff>269701</xdr:colOff>
      <xdr:row>3227</xdr:row>
      <xdr:rowOff>165761</xdr:rowOff>
    </xdr:to>
    <xdr:pic>
      <xdr:nvPicPr>
        <xdr:cNvPr id="461" name="図 460"/>
        <xdr:cNvPicPr>
          <a:picLocks noChangeAspect="1"/>
        </xdr:cNvPicPr>
      </xdr:nvPicPr>
      <xdr:blipFill>
        <a:blip xmlns:r="http://schemas.openxmlformats.org/officeDocument/2006/relationships" r:embed="rId102" cstate="print">
          <a:extLst>
            <a:ext uri="{28A0092B-C50C-407E-A947-70E740481C1C}">
              <a14:useLocalDpi xmlns:a14="http://schemas.microsoft.com/office/drawing/2010/main" val="0"/>
            </a:ext>
          </a:extLst>
        </a:blip>
        <a:stretch>
          <a:fillRect/>
        </a:stretch>
      </xdr:blipFill>
      <xdr:spPr>
        <a:xfrm>
          <a:off x="8606460" y="677972450"/>
          <a:ext cx="3424545" cy="2559920"/>
        </a:xfrm>
        <a:prstGeom prst="rect">
          <a:avLst/>
        </a:prstGeom>
      </xdr:spPr>
    </xdr:pic>
    <xdr:clientData/>
  </xdr:twoCellAnchor>
  <xdr:twoCellAnchor>
    <xdr:from>
      <xdr:col>5</xdr:col>
      <xdr:colOff>323851</xdr:colOff>
      <xdr:row>3244</xdr:row>
      <xdr:rowOff>49211</xdr:rowOff>
    </xdr:from>
    <xdr:to>
      <xdr:col>11</xdr:col>
      <xdr:colOff>269701</xdr:colOff>
      <xdr:row>3255</xdr:row>
      <xdr:rowOff>165761</xdr:rowOff>
    </xdr:to>
    <xdr:pic>
      <xdr:nvPicPr>
        <xdr:cNvPr id="462" name="図 461"/>
        <xdr:cNvPicPr>
          <a:picLocks noChangeAspect="1"/>
        </xdr:cNvPicPr>
      </xdr:nvPicPr>
      <xdr:blipFill>
        <a:blip xmlns:r="http://schemas.openxmlformats.org/officeDocument/2006/relationships" r:embed="rId103" cstate="print">
          <a:extLst>
            <a:ext uri="{28A0092B-C50C-407E-A947-70E740481C1C}">
              <a14:useLocalDpi xmlns:a14="http://schemas.microsoft.com/office/drawing/2010/main" val="0"/>
            </a:ext>
          </a:extLst>
        </a:blip>
        <a:stretch>
          <a:fillRect/>
        </a:stretch>
      </xdr:blipFill>
      <xdr:spPr>
        <a:xfrm>
          <a:off x="2493894" y="683770276"/>
          <a:ext cx="3424546" cy="2559920"/>
        </a:xfrm>
        <a:prstGeom prst="rect">
          <a:avLst/>
        </a:prstGeom>
      </xdr:spPr>
    </xdr:pic>
    <xdr:clientData/>
  </xdr:twoCellAnchor>
  <xdr:twoCellAnchor>
    <xdr:from>
      <xdr:col>5</xdr:col>
      <xdr:colOff>333374</xdr:colOff>
      <xdr:row>589</xdr:row>
      <xdr:rowOff>66674</xdr:rowOff>
    </xdr:from>
    <xdr:to>
      <xdr:col>11</xdr:col>
      <xdr:colOff>266699</xdr:colOff>
      <xdr:row>600</xdr:row>
      <xdr:rowOff>183224</xdr:rowOff>
    </xdr:to>
    <xdr:pic>
      <xdr:nvPicPr>
        <xdr:cNvPr id="472" name="図 471"/>
        <xdr:cNvPicPr>
          <a:picLocks noChangeAspect="1"/>
        </xdr:cNvPicPr>
      </xdr:nvPicPr>
      <xdr:blipFill rotWithShape="1">
        <a:blip xmlns:r="http://schemas.openxmlformats.org/officeDocument/2006/relationships" r:embed="rId104" cstate="print">
          <a:extLst>
            <a:ext uri="{28A0092B-C50C-407E-A947-70E740481C1C}">
              <a14:useLocalDpi xmlns:a14="http://schemas.microsoft.com/office/drawing/2010/main" val="0"/>
            </a:ext>
          </a:extLst>
        </a:blip>
        <a:srcRect l="2963" r="8407"/>
        <a:stretch/>
      </xdr:blipFill>
      <xdr:spPr>
        <a:xfrm>
          <a:off x="2503417" y="124256109"/>
          <a:ext cx="3412021" cy="2559919"/>
        </a:xfrm>
        <a:prstGeom prst="rect">
          <a:avLst/>
        </a:prstGeom>
      </xdr:spPr>
    </xdr:pic>
    <xdr:clientData/>
  </xdr:twoCellAnchor>
  <xdr:twoCellAnchor>
    <xdr:from>
      <xdr:col>16</xdr:col>
      <xdr:colOff>321425</xdr:colOff>
      <xdr:row>589</xdr:row>
      <xdr:rowOff>56030</xdr:rowOff>
    </xdr:from>
    <xdr:to>
      <xdr:col>22</xdr:col>
      <xdr:colOff>265875</xdr:colOff>
      <xdr:row>600</xdr:row>
      <xdr:rowOff>171530</xdr:rowOff>
    </xdr:to>
    <xdr:pic>
      <xdr:nvPicPr>
        <xdr:cNvPr id="473" name="図 472"/>
        <xdr:cNvPicPr>
          <a:picLocks noChangeAspect="1"/>
        </xdr:cNvPicPr>
      </xdr:nvPicPr>
      <xdr:blipFill>
        <a:blip xmlns:r="http://schemas.openxmlformats.org/officeDocument/2006/relationships" r:embed="rId105" cstate="print">
          <a:extLst>
            <a:ext uri="{28A0092B-C50C-407E-A947-70E740481C1C}">
              <a14:useLocalDpi xmlns:a14="http://schemas.microsoft.com/office/drawing/2010/main" val="0"/>
            </a:ext>
          </a:extLst>
        </a:blip>
        <a:stretch>
          <a:fillRect/>
        </a:stretch>
      </xdr:blipFill>
      <xdr:spPr>
        <a:xfrm>
          <a:off x="8604034" y="124245465"/>
          <a:ext cx="3423145" cy="2558869"/>
        </a:xfrm>
        <a:prstGeom prst="rect">
          <a:avLst/>
        </a:prstGeom>
      </xdr:spPr>
    </xdr:pic>
    <xdr:clientData/>
  </xdr:twoCellAnchor>
  <xdr:twoCellAnchor>
    <xdr:from>
      <xdr:col>16</xdr:col>
      <xdr:colOff>321425</xdr:colOff>
      <xdr:row>49</xdr:row>
      <xdr:rowOff>56030</xdr:rowOff>
    </xdr:from>
    <xdr:to>
      <xdr:col>22</xdr:col>
      <xdr:colOff>265875</xdr:colOff>
      <xdr:row>60</xdr:row>
      <xdr:rowOff>171530</xdr:rowOff>
    </xdr:to>
    <xdr:pic>
      <xdr:nvPicPr>
        <xdr:cNvPr id="646" name="図 645"/>
        <xdr:cNvPicPr>
          <a:picLocks noChangeAspect="1"/>
        </xdr:cNvPicPr>
      </xdr:nvPicPr>
      <xdr:blipFill>
        <a:blip xmlns:r="http://schemas.openxmlformats.org/officeDocument/2006/relationships" r:embed="rId106" cstate="print">
          <a:extLst>
            <a:ext uri="{28A0092B-C50C-407E-A947-70E740481C1C}">
              <a14:useLocalDpi xmlns:a14="http://schemas.microsoft.com/office/drawing/2010/main" val="0"/>
            </a:ext>
          </a:extLst>
        </a:blip>
        <a:stretch>
          <a:fillRect/>
        </a:stretch>
      </xdr:blipFill>
      <xdr:spPr>
        <a:xfrm>
          <a:off x="8617700" y="10495430"/>
          <a:ext cx="3430600" cy="2572950"/>
        </a:xfrm>
        <a:prstGeom prst="rect">
          <a:avLst/>
        </a:prstGeom>
      </xdr:spPr>
    </xdr:pic>
    <xdr:clientData/>
  </xdr:twoCellAnchor>
  <xdr:twoCellAnchor>
    <xdr:from>
      <xdr:col>5</xdr:col>
      <xdr:colOff>321425</xdr:colOff>
      <xdr:row>66</xdr:row>
      <xdr:rowOff>56030</xdr:rowOff>
    </xdr:from>
    <xdr:to>
      <xdr:col>11</xdr:col>
      <xdr:colOff>265875</xdr:colOff>
      <xdr:row>77</xdr:row>
      <xdr:rowOff>171530</xdr:rowOff>
    </xdr:to>
    <xdr:pic>
      <xdr:nvPicPr>
        <xdr:cNvPr id="647" name="図 646"/>
        <xdr:cNvPicPr>
          <a:picLocks noChangeAspect="1"/>
        </xdr:cNvPicPr>
      </xdr:nvPicPr>
      <xdr:blipFill>
        <a:blip xmlns:r="http://schemas.openxmlformats.org/officeDocument/2006/relationships" r:embed="rId107" cstate="print">
          <a:extLst>
            <a:ext uri="{28A0092B-C50C-407E-A947-70E740481C1C}">
              <a14:useLocalDpi xmlns:a14="http://schemas.microsoft.com/office/drawing/2010/main" val="0"/>
            </a:ext>
          </a:extLst>
        </a:blip>
        <a:stretch>
          <a:fillRect/>
        </a:stretch>
      </xdr:blipFill>
      <xdr:spPr>
        <a:xfrm>
          <a:off x="2491468" y="14128182"/>
          <a:ext cx="3423146" cy="2558870"/>
        </a:xfrm>
        <a:prstGeom prst="rect">
          <a:avLst/>
        </a:prstGeom>
      </xdr:spPr>
    </xdr:pic>
    <xdr:clientData/>
  </xdr:twoCellAnchor>
  <xdr:twoCellAnchor>
    <xdr:from>
      <xdr:col>16</xdr:col>
      <xdr:colOff>321425</xdr:colOff>
      <xdr:row>66</xdr:row>
      <xdr:rowOff>56030</xdr:rowOff>
    </xdr:from>
    <xdr:to>
      <xdr:col>22</xdr:col>
      <xdr:colOff>265875</xdr:colOff>
      <xdr:row>77</xdr:row>
      <xdr:rowOff>171530</xdr:rowOff>
    </xdr:to>
    <xdr:pic>
      <xdr:nvPicPr>
        <xdr:cNvPr id="650" name="図 649"/>
        <xdr:cNvPicPr>
          <a:picLocks noChangeAspect="1"/>
        </xdr:cNvPicPr>
      </xdr:nvPicPr>
      <xdr:blipFill>
        <a:blip xmlns:r="http://schemas.openxmlformats.org/officeDocument/2006/relationships" r:embed="rId108" cstate="print">
          <a:extLst>
            <a:ext uri="{28A0092B-C50C-407E-A947-70E740481C1C}">
              <a14:useLocalDpi xmlns:a14="http://schemas.microsoft.com/office/drawing/2010/main" val="0"/>
            </a:ext>
          </a:extLst>
        </a:blip>
        <a:stretch>
          <a:fillRect/>
        </a:stretch>
      </xdr:blipFill>
      <xdr:spPr>
        <a:xfrm>
          <a:off x="8604034" y="14128182"/>
          <a:ext cx="3423145" cy="2558870"/>
        </a:xfrm>
        <a:prstGeom prst="rect">
          <a:avLst/>
        </a:prstGeom>
      </xdr:spPr>
    </xdr:pic>
    <xdr:clientData/>
  </xdr:twoCellAnchor>
  <xdr:twoCellAnchor>
    <xdr:from>
      <xdr:col>5</xdr:col>
      <xdr:colOff>321425</xdr:colOff>
      <xdr:row>94</xdr:row>
      <xdr:rowOff>56030</xdr:rowOff>
    </xdr:from>
    <xdr:to>
      <xdr:col>11</xdr:col>
      <xdr:colOff>265875</xdr:colOff>
      <xdr:row>105</xdr:row>
      <xdr:rowOff>171530</xdr:rowOff>
    </xdr:to>
    <xdr:pic>
      <xdr:nvPicPr>
        <xdr:cNvPr id="651" name="図 650"/>
        <xdr:cNvPicPr>
          <a:picLocks noChangeAspect="1"/>
        </xdr:cNvPicPr>
      </xdr:nvPicPr>
      <xdr:blipFill>
        <a:blip xmlns:r="http://schemas.openxmlformats.org/officeDocument/2006/relationships" r:embed="rId109" cstate="print">
          <a:extLst>
            <a:ext uri="{28A0092B-C50C-407E-A947-70E740481C1C}">
              <a14:useLocalDpi xmlns:a14="http://schemas.microsoft.com/office/drawing/2010/main" val="0"/>
            </a:ext>
          </a:extLst>
        </a:blip>
        <a:stretch>
          <a:fillRect/>
        </a:stretch>
      </xdr:blipFill>
      <xdr:spPr>
        <a:xfrm>
          <a:off x="2491468" y="19926008"/>
          <a:ext cx="3423146" cy="2558870"/>
        </a:xfrm>
        <a:prstGeom prst="rect">
          <a:avLst/>
        </a:prstGeom>
      </xdr:spPr>
    </xdr:pic>
    <xdr:clientData/>
  </xdr:twoCellAnchor>
  <xdr:twoCellAnchor>
    <xdr:from>
      <xdr:col>16</xdr:col>
      <xdr:colOff>321425</xdr:colOff>
      <xdr:row>94</xdr:row>
      <xdr:rowOff>56030</xdr:rowOff>
    </xdr:from>
    <xdr:to>
      <xdr:col>22</xdr:col>
      <xdr:colOff>265875</xdr:colOff>
      <xdr:row>105</xdr:row>
      <xdr:rowOff>171530</xdr:rowOff>
    </xdr:to>
    <xdr:pic>
      <xdr:nvPicPr>
        <xdr:cNvPr id="652" name="図 651"/>
        <xdr:cNvPicPr>
          <a:picLocks noChangeAspect="1"/>
        </xdr:cNvPicPr>
      </xdr:nvPicPr>
      <xdr:blipFill>
        <a:blip xmlns:r="http://schemas.openxmlformats.org/officeDocument/2006/relationships" r:embed="rId110" cstate="print">
          <a:extLst>
            <a:ext uri="{28A0092B-C50C-407E-A947-70E740481C1C}">
              <a14:useLocalDpi xmlns:a14="http://schemas.microsoft.com/office/drawing/2010/main" val="0"/>
            </a:ext>
          </a:extLst>
        </a:blip>
        <a:stretch>
          <a:fillRect/>
        </a:stretch>
      </xdr:blipFill>
      <xdr:spPr>
        <a:xfrm>
          <a:off x="8604034" y="19926008"/>
          <a:ext cx="3423145" cy="2558870"/>
        </a:xfrm>
        <a:prstGeom prst="rect">
          <a:avLst/>
        </a:prstGeom>
      </xdr:spPr>
    </xdr:pic>
    <xdr:clientData/>
  </xdr:twoCellAnchor>
  <xdr:twoCellAnchor>
    <xdr:from>
      <xdr:col>5</xdr:col>
      <xdr:colOff>321425</xdr:colOff>
      <xdr:row>111</xdr:row>
      <xdr:rowOff>56030</xdr:rowOff>
    </xdr:from>
    <xdr:to>
      <xdr:col>11</xdr:col>
      <xdr:colOff>265875</xdr:colOff>
      <xdr:row>122</xdr:row>
      <xdr:rowOff>171530</xdr:rowOff>
    </xdr:to>
    <xdr:pic>
      <xdr:nvPicPr>
        <xdr:cNvPr id="653" name="図 652"/>
        <xdr:cNvPicPr>
          <a:picLocks noChangeAspect="1"/>
        </xdr:cNvPicPr>
      </xdr:nvPicPr>
      <xdr:blipFill>
        <a:blip xmlns:r="http://schemas.openxmlformats.org/officeDocument/2006/relationships" r:embed="rId111" cstate="print">
          <a:extLst>
            <a:ext uri="{28A0092B-C50C-407E-A947-70E740481C1C}">
              <a14:useLocalDpi xmlns:a14="http://schemas.microsoft.com/office/drawing/2010/main" val="0"/>
            </a:ext>
          </a:extLst>
        </a:blip>
        <a:stretch>
          <a:fillRect/>
        </a:stretch>
      </xdr:blipFill>
      <xdr:spPr>
        <a:xfrm>
          <a:off x="2491468" y="23611769"/>
          <a:ext cx="3423146" cy="2558870"/>
        </a:xfrm>
        <a:prstGeom prst="rect">
          <a:avLst/>
        </a:prstGeom>
      </xdr:spPr>
    </xdr:pic>
    <xdr:clientData/>
  </xdr:twoCellAnchor>
  <xdr:twoCellAnchor>
    <xdr:from>
      <xdr:col>16</xdr:col>
      <xdr:colOff>321425</xdr:colOff>
      <xdr:row>111</xdr:row>
      <xdr:rowOff>56030</xdr:rowOff>
    </xdr:from>
    <xdr:to>
      <xdr:col>22</xdr:col>
      <xdr:colOff>265875</xdr:colOff>
      <xdr:row>122</xdr:row>
      <xdr:rowOff>171530</xdr:rowOff>
    </xdr:to>
    <xdr:pic>
      <xdr:nvPicPr>
        <xdr:cNvPr id="654" name="図 653"/>
        <xdr:cNvPicPr>
          <a:picLocks noChangeAspect="1"/>
        </xdr:cNvPicPr>
      </xdr:nvPicPr>
      <xdr:blipFill>
        <a:blip xmlns:r="http://schemas.openxmlformats.org/officeDocument/2006/relationships" r:embed="rId112" cstate="print">
          <a:extLst>
            <a:ext uri="{28A0092B-C50C-407E-A947-70E740481C1C}">
              <a14:useLocalDpi xmlns:a14="http://schemas.microsoft.com/office/drawing/2010/main" val="0"/>
            </a:ext>
          </a:extLst>
        </a:blip>
        <a:stretch>
          <a:fillRect/>
        </a:stretch>
      </xdr:blipFill>
      <xdr:spPr>
        <a:xfrm>
          <a:off x="8604034" y="23611769"/>
          <a:ext cx="3423145" cy="2558870"/>
        </a:xfrm>
        <a:prstGeom prst="rect">
          <a:avLst/>
        </a:prstGeom>
      </xdr:spPr>
    </xdr:pic>
    <xdr:clientData/>
  </xdr:twoCellAnchor>
  <xdr:twoCellAnchor>
    <xdr:from>
      <xdr:col>5</xdr:col>
      <xdr:colOff>321425</xdr:colOff>
      <xdr:row>139</xdr:row>
      <xdr:rowOff>56030</xdr:rowOff>
    </xdr:from>
    <xdr:to>
      <xdr:col>11</xdr:col>
      <xdr:colOff>265875</xdr:colOff>
      <xdr:row>150</xdr:row>
      <xdr:rowOff>171530</xdr:rowOff>
    </xdr:to>
    <xdr:pic>
      <xdr:nvPicPr>
        <xdr:cNvPr id="682" name="図 681"/>
        <xdr:cNvPicPr>
          <a:picLocks noChangeAspect="1"/>
        </xdr:cNvPicPr>
      </xdr:nvPicPr>
      <xdr:blipFill>
        <a:blip xmlns:r="http://schemas.openxmlformats.org/officeDocument/2006/relationships" r:embed="rId113" cstate="print">
          <a:extLst>
            <a:ext uri="{28A0092B-C50C-407E-A947-70E740481C1C}">
              <a14:useLocalDpi xmlns:a14="http://schemas.microsoft.com/office/drawing/2010/main" val="0"/>
            </a:ext>
          </a:extLst>
        </a:blip>
        <a:stretch>
          <a:fillRect/>
        </a:stretch>
      </xdr:blipFill>
      <xdr:spPr>
        <a:xfrm>
          <a:off x="2491468" y="29409595"/>
          <a:ext cx="3423146" cy="2558870"/>
        </a:xfrm>
        <a:prstGeom prst="rect">
          <a:avLst/>
        </a:prstGeom>
      </xdr:spPr>
    </xdr:pic>
    <xdr:clientData/>
  </xdr:twoCellAnchor>
  <xdr:twoCellAnchor>
    <xdr:from>
      <xdr:col>16</xdr:col>
      <xdr:colOff>321425</xdr:colOff>
      <xdr:row>139</xdr:row>
      <xdr:rowOff>56030</xdr:rowOff>
    </xdr:from>
    <xdr:to>
      <xdr:col>22</xdr:col>
      <xdr:colOff>265875</xdr:colOff>
      <xdr:row>150</xdr:row>
      <xdr:rowOff>171530</xdr:rowOff>
    </xdr:to>
    <xdr:pic>
      <xdr:nvPicPr>
        <xdr:cNvPr id="684" name="図 683"/>
        <xdr:cNvPicPr>
          <a:picLocks noChangeAspect="1"/>
        </xdr:cNvPicPr>
      </xdr:nvPicPr>
      <xdr:blipFill>
        <a:blip xmlns:r="http://schemas.openxmlformats.org/officeDocument/2006/relationships" r:embed="rId114" cstate="print">
          <a:extLst>
            <a:ext uri="{28A0092B-C50C-407E-A947-70E740481C1C}">
              <a14:useLocalDpi xmlns:a14="http://schemas.microsoft.com/office/drawing/2010/main" val="0"/>
            </a:ext>
          </a:extLst>
        </a:blip>
        <a:stretch>
          <a:fillRect/>
        </a:stretch>
      </xdr:blipFill>
      <xdr:spPr>
        <a:xfrm>
          <a:off x="8604034" y="29409595"/>
          <a:ext cx="3423145" cy="2558870"/>
        </a:xfrm>
        <a:prstGeom prst="rect">
          <a:avLst/>
        </a:prstGeom>
      </xdr:spPr>
    </xdr:pic>
    <xdr:clientData/>
  </xdr:twoCellAnchor>
  <xdr:twoCellAnchor>
    <xdr:from>
      <xdr:col>5</xdr:col>
      <xdr:colOff>321425</xdr:colOff>
      <xdr:row>156</xdr:row>
      <xdr:rowOff>56030</xdr:rowOff>
    </xdr:from>
    <xdr:to>
      <xdr:col>11</xdr:col>
      <xdr:colOff>265875</xdr:colOff>
      <xdr:row>167</xdr:row>
      <xdr:rowOff>171530</xdr:rowOff>
    </xdr:to>
    <xdr:pic>
      <xdr:nvPicPr>
        <xdr:cNvPr id="685" name="図 684"/>
        <xdr:cNvPicPr>
          <a:picLocks noChangeAspect="1"/>
        </xdr:cNvPicPr>
      </xdr:nvPicPr>
      <xdr:blipFill>
        <a:blip xmlns:r="http://schemas.openxmlformats.org/officeDocument/2006/relationships" r:embed="rId115" cstate="print">
          <a:extLst>
            <a:ext uri="{28A0092B-C50C-407E-A947-70E740481C1C}">
              <a14:useLocalDpi xmlns:a14="http://schemas.microsoft.com/office/drawing/2010/main" val="0"/>
            </a:ext>
          </a:extLst>
        </a:blip>
        <a:stretch>
          <a:fillRect/>
        </a:stretch>
      </xdr:blipFill>
      <xdr:spPr>
        <a:xfrm>
          <a:off x="2491468" y="33095356"/>
          <a:ext cx="3423146" cy="2558870"/>
        </a:xfrm>
        <a:prstGeom prst="rect">
          <a:avLst/>
        </a:prstGeom>
      </xdr:spPr>
    </xdr:pic>
    <xdr:clientData/>
  </xdr:twoCellAnchor>
  <xdr:twoCellAnchor>
    <xdr:from>
      <xdr:col>16</xdr:col>
      <xdr:colOff>321425</xdr:colOff>
      <xdr:row>156</xdr:row>
      <xdr:rowOff>56030</xdr:rowOff>
    </xdr:from>
    <xdr:to>
      <xdr:col>22</xdr:col>
      <xdr:colOff>265875</xdr:colOff>
      <xdr:row>167</xdr:row>
      <xdr:rowOff>171530</xdr:rowOff>
    </xdr:to>
    <xdr:pic>
      <xdr:nvPicPr>
        <xdr:cNvPr id="686" name="図 685"/>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8604034" y="33095356"/>
          <a:ext cx="3423145" cy="2558870"/>
        </a:xfrm>
        <a:prstGeom prst="rect">
          <a:avLst/>
        </a:prstGeom>
      </xdr:spPr>
    </xdr:pic>
    <xdr:clientData/>
  </xdr:twoCellAnchor>
  <xdr:twoCellAnchor>
    <xdr:from>
      <xdr:col>5</xdr:col>
      <xdr:colOff>321425</xdr:colOff>
      <xdr:row>184</xdr:row>
      <xdr:rowOff>56030</xdr:rowOff>
    </xdr:from>
    <xdr:to>
      <xdr:col>11</xdr:col>
      <xdr:colOff>265875</xdr:colOff>
      <xdr:row>195</xdr:row>
      <xdr:rowOff>171530</xdr:rowOff>
    </xdr:to>
    <xdr:pic>
      <xdr:nvPicPr>
        <xdr:cNvPr id="687" name="図 686"/>
        <xdr:cNvPicPr>
          <a:picLocks noChangeAspect="1"/>
        </xdr:cNvPicPr>
      </xdr:nvPicPr>
      <xdr:blipFill>
        <a:blip xmlns:r="http://schemas.openxmlformats.org/officeDocument/2006/relationships" r:embed="rId117" cstate="print">
          <a:extLst>
            <a:ext uri="{28A0092B-C50C-407E-A947-70E740481C1C}">
              <a14:useLocalDpi xmlns:a14="http://schemas.microsoft.com/office/drawing/2010/main" val="0"/>
            </a:ext>
          </a:extLst>
        </a:blip>
        <a:stretch>
          <a:fillRect/>
        </a:stretch>
      </xdr:blipFill>
      <xdr:spPr>
        <a:xfrm>
          <a:off x="2491468" y="38893182"/>
          <a:ext cx="3423146" cy="2558870"/>
        </a:xfrm>
        <a:prstGeom prst="rect">
          <a:avLst/>
        </a:prstGeom>
      </xdr:spPr>
    </xdr:pic>
    <xdr:clientData/>
  </xdr:twoCellAnchor>
  <xdr:twoCellAnchor>
    <xdr:from>
      <xdr:col>16</xdr:col>
      <xdr:colOff>321425</xdr:colOff>
      <xdr:row>184</xdr:row>
      <xdr:rowOff>56030</xdr:rowOff>
    </xdr:from>
    <xdr:to>
      <xdr:col>22</xdr:col>
      <xdr:colOff>265875</xdr:colOff>
      <xdr:row>195</xdr:row>
      <xdr:rowOff>171530</xdr:rowOff>
    </xdr:to>
    <xdr:pic>
      <xdr:nvPicPr>
        <xdr:cNvPr id="688" name="図 687"/>
        <xdr:cNvPicPr>
          <a:picLocks noChangeAspect="1"/>
        </xdr:cNvPicPr>
      </xdr:nvPicPr>
      <xdr:blipFill>
        <a:blip xmlns:r="http://schemas.openxmlformats.org/officeDocument/2006/relationships" r:embed="rId118" cstate="print">
          <a:extLst>
            <a:ext uri="{28A0092B-C50C-407E-A947-70E740481C1C}">
              <a14:useLocalDpi xmlns:a14="http://schemas.microsoft.com/office/drawing/2010/main" val="0"/>
            </a:ext>
          </a:extLst>
        </a:blip>
        <a:stretch>
          <a:fillRect/>
        </a:stretch>
      </xdr:blipFill>
      <xdr:spPr>
        <a:xfrm>
          <a:off x="8604034" y="38893182"/>
          <a:ext cx="3423145" cy="2558870"/>
        </a:xfrm>
        <a:prstGeom prst="rect">
          <a:avLst/>
        </a:prstGeom>
      </xdr:spPr>
    </xdr:pic>
    <xdr:clientData/>
  </xdr:twoCellAnchor>
  <xdr:twoCellAnchor>
    <xdr:from>
      <xdr:col>16</xdr:col>
      <xdr:colOff>321425</xdr:colOff>
      <xdr:row>201</xdr:row>
      <xdr:rowOff>56030</xdr:rowOff>
    </xdr:from>
    <xdr:to>
      <xdr:col>22</xdr:col>
      <xdr:colOff>265875</xdr:colOff>
      <xdr:row>212</xdr:row>
      <xdr:rowOff>171530</xdr:rowOff>
    </xdr:to>
    <xdr:pic>
      <xdr:nvPicPr>
        <xdr:cNvPr id="689" name="図 688"/>
        <xdr:cNvPicPr>
          <a:picLocks noChangeAspect="1"/>
        </xdr:cNvPicPr>
      </xdr:nvPicPr>
      <xdr:blipFill>
        <a:blip xmlns:r="http://schemas.openxmlformats.org/officeDocument/2006/relationships" r:embed="rId119" cstate="print">
          <a:extLst>
            <a:ext uri="{28A0092B-C50C-407E-A947-70E740481C1C}">
              <a14:useLocalDpi xmlns:a14="http://schemas.microsoft.com/office/drawing/2010/main" val="0"/>
            </a:ext>
          </a:extLst>
        </a:blip>
        <a:stretch>
          <a:fillRect/>
        </a:stretch>
      </xdr:blipFill>
      <xdr:spPr>
        <a:xfrm>
          <a:off x="8604034" y="42578943"/>
          <a:ext cx="3423145" cy="2558870"/>
        </a:xfrm>
        <a:prstGeom prst="rect">
          <a:avLst/>
        </a:prstGeom>
      </xdr:spPr>
    </xdr:pic>
    <xdr:clientData/>
  </xdr:twoCellAnchor>
  <xdr:twoCellAnchor>
    <xdr:from>
      <xdr:col>5</xdr:col>
      <xdr:colOff>321425</xdr:colOff>
      <xdr:row>201</xdr:row>
      <xdr:rowOff>56030</xdr:rowOff>
    </xdr:from>
    <xdr:to>
      <xdr:col>11</xdr:col>
      <xdr:colOff>265875</xdr:colOff>
      <xdr:row>212</xdr:row>
      <xdr:rowOff>171530</xdr:rowOff>
    </xdr:to>
    <xdr:pic>
      <xdr:nvPicPr>
        <xdr:cNvPr id="690" name="図 689"/>
        <xdr:cNvPicPr>
          <a:picLocks noChangeAspect="1"/>
        </xdr:cNvPicPr>
      </xdr:nvPicPr>
      <xdr:blipFill>
        <a:blip xmlns:r="http://schemas.openxmlformats.org/officeDocument/2006/relationships" r:embed="rId120" cstate="print">
          <a:extLst>
            <a:ext uri="{28A0092B-C50C-407E-A947-70E740481C1C}">
              <a14:useLocalDpi xmlns:a14="http://schemas.microsoft.com/office/drawing/2010/main" val="0"/>
            </a:ext>
          </a:extLst>
        </a:blip>
        <a:stretch>
          <a:fillRect/>
        </a:stretch>
      </xdr:blipFill>
      <xdr:spPr>
        <a:xfrm>
          <a:off x="2491468" y="42578943"/>
          <a:ext cx="3423146" cy="2558870"/>
        </a:xfrm>
        <a:prstGeom prst="rect">
          <a:avLst/>
        </a:prstGeom>
      </xdr:spPr>
    </xdr:pic>
    <xdr:clientData/>
  </xdr:twoCellAnchor>
  <xdr:twoCellAnchor>
    <xdr:from>
      <xdr:col>16</xdr:col>
      <xdr:colOff>321425</xdr:colOff>
      <xdr:row>229</xdr:row>
      <xdr:rowOff>56030</xdr:rowOff>
    </xdr:from>
    <xdr:to>
      <xdr:col>22</xdr:col>
      <xdr:colOff>265875</xdr:colOff>
      <xdr:row>240</xdr:row>
      <xdr:rowOff>171530</xdr:rowOff>
    </xdr:to>
    <xdr:pic>
      <xdr:nvPicPr>
        <xdr:cNvPr id="691" name="図 690"/>
        <xdr:cNvPicPr>
          <a:picLocks noChangeAspect="1"/>
        </xdr:cNvPicPr>
      </xdr:nvPicPr>
      <xdr:blipFill>
        <a:blip xmlns:r="http://schemas.openxmlformats.org/officeDocument/2006/relationships" r:embed="rId121" cstate="print">
          <a:extLst>
            <a:ext uri="{28A0092B-C50C-407E-A947-70E740481C1C}">
              <a14:useLocalDpi xmlns:a14="http://schemas.microsoft.com/office/drawing/2010/main" val="0"/>
            </a:ext>
          </a:extLst>
        </a:blip>
        <a:stretch>
          <a:fillRect/>
        </a:stretch>
      </xdr:blipFill>
      <xdr:spPr>
        <a:xfrm>
          <a:off x="8604034" y="48376769"/>
          <a:ext cx="3423145" cy="2558870"/>
        </a:xfrm>
        <a:prstGeom prst="rect">
          <a:avLst/>
        </a:prstGeom>
      </xdr:spPr>
    </xdr:pic>
    <xdr:clientData/>
  </xdr:twoCellAnchor>
  <xdr:twoCellAnchor>
    <xdr:from>
      <xdr:col>5</xdr:col>
      <xdr:colOff>321425</xdr:colOff>
      <xdr:row>229</xdr:row>
      <xdr:rowOff>56030</xdr:rowOff>
    </xdr:from>
    <xdr:to>
      <xdr:col>11</xdr:col>
      <xdr:colOff>265875</xdr:colOff>
      <xdr:row>240</xdr:row>
      <xdr:rowOff>171530</xdr:rowOff>
    </xdr:to>
    <xdr:pic>
      <xdr:nvPicPr>
        <xdr:cNvPr id="692" name="図 691"/>
        <xdr:cNvPicPr>
          <a:picLocks noChangeAspect="1"/>
        </xdr:cNvPicPr>
      </xdr:nvPicPr>
      <xdr:blipFill>
        <a:blip xmlns:r="http://schemas.openxmlformats.org/officeDocument/2006/relationships" r:embed="rId122" cstate="print">
          <a:extLst>
            <a:ext uri="{28A0092B-C50C-407E-A947-70E740481C1C}">
              <a14:useLocalDpi xmlns:a14="http://schemas.microsoft.com/office/drawing/2010/main" val="0"/>
            </a:ext>
          </a:extLst>
        </a:blip>
        <a:stretch>
          <a:fillRect/>
        </a:stretch>
      </xdr:blipFill>
      <xdr:spPr>
        <a:xfrm>
          <a:off x="2512175" y="49478874"/>
          <a:ext cx="3444888" cy="2615812"/>
        </a:xfrm>
        <a:prstGeom prst="rect">
          <a:avLst/>
        </a:prstGeom>
      </xdr:spPr>
    </xdr:pic>
    <xdr:clientData/>
  </xdr:twoCellAnchor>
  <xdr:twoCellAnchor>
    <xdr:from>
      <xdr:col>16</xdr:col>
      <xdr:colOff>321425</xdr:colOff>
      <xdr:row>246</xdr:row>
      <xdr:rowOff>56030</xdr:rowOff>
    </xdr:from>
    <xdr:to>
      <xdr:col>22</xdr:col>
      <xdr:colOff>265875</xdr:colOff>
      <xdr:row>257</xdr:row>
      <xdr:rowOff>171530</xdr:rowOff>
    </xdr:to>
    <xdr:pic>
      <xdr:nvPicPr>
        <xdr:cNvPr id="693" name="図 692"/>
        <xdr:cNvPicPr>
          <a:picLocks noChangeAspect="1"/>
        </xdr:cNvPicPr>
      </xdr:nvPicPr>
      <xdr:blipFill>
        <a:blip xmlns:r="http://schemas.openxmlformats.org/officeDocument/2006/relationships" r:embed="rId123" cstate="print">
          <a:extLst>
            <a:ext uri="{28A0092B-C50C-407E-A947-70E740481C1C}">
              <a14:useLocalDpi xmlns:a14="http://schemas.microsoft.com/office/drawing/2010/main" val="0"/>
            </a:ext>
          </a:extLst>
        </a:blip>
        <a:stretch>
          <a:fillRect/>
        </a:stretch>
      </xdr:blipFill>
      <xdr:spPr>
        <a:xfrm>
          <a:off x="8604034" y="52062530"/>
          <a:ext cx="3423145" cy="2558870"/>
        </a:xfrm>
        <a:prstGeom prst="rect">
          <a:avLst/>
        </a:prstGeom>
      </xdr:spPr>
    </xdr:pic>
    <xdr:clientData/>
  </xdr:twoCellAnchor>
  <xdr:twoCellAnchor>
    <xdr:from>
      <xdr:col>5</xdr:col>
      <xdr:colOff>321425</xdr:colOff>
      <xdr:row>246</xdr:row>
      <xdr:rowOff>56030</xdr:rowOff>
    </xdr:from>
    <xdr:to>
      <xdr:col>11</xdr:col>
      <xdr:colOff>265875</xdr:colOff>
      <xdr:row>257</xdr:row>
      <xdr:rowOff>171530</xdr:rowOff>
    </xdr:to>
    <xdr:pic>
      <xdr:nvPicPr>
        <xdr:cNvPr id="694" name="図 693"/>
        <xdr:cNvPicPr>
          <a:picLocks noChangeAspect="1"/>
        </xdr:cNvPicPr>
      </xdr:nvPicPr>
      <xdr:blipFill>
        <a:blip xmlns:r="http://schemas.openxmlformats.org/officeDocument/2006/relationships" r:embed="rId124" cstate="print">
          <a:extLst>
            <a:ext uri="{28A0092B-C50C-407E-A947-70E740481C1C}">
              <a14:useLocalDpi xmlns:a14="http://schemas.microsoft.com/office/drawing/2010/main" val="0"/>
            </a:ext>
          </a:extLst>
        </a:blip>
        <a:stretch>
          <a:fillRect/>
        </a:stretch>
      </xdr:blipFill>
      <xdr:spPr>
        <a:xfrm>
          <a:off x="2491468" y="52062530"/>
          <a:ext cx="3423146" cy="2558870"/>
        </a:xfrm>
        <a:prstGeom prst="rect">
          <a:avLst/>
        </a:prstGeom>
      </xdr:spPr>
    </xdr:pic>
    <xdr:clientData/>
  </xdr:twoCellAnchor>
  <xdr:twoCellAnchor>
    <xdr:from>
      <xdr:col>5</xdr:col>
      <xdr:colOff>321425</xdr:colOff>
      <xdr:row>274</xdr:row>
      <xdr:rowOff>56030</xdr:rowOff>
    </xdr:from>
    <xdr:to>
      <xdr:col>11</xdr:col>
      <xdr:colOff>265875</xdr:colOff>
      <xdr:row>285</xdr:row>
      <xdr:rowOff>171530</xdr:rowOff>
    </xdr:to>
    <xdr:pic>
      <xdr:nvPicPr>
        <xdr:cNvPr id="695" name="図 694"/>
        <xdr:cNvPicPr>
          <a:picLocks noChangeAspect="1"/>
        </xdr:cNvPicPr>
      </xdr:nvPicPr>
      <xdr:blipFill>
        <a:blip xmlns:r="http://schemas.openxmlformats.org/officeDocument/2006/relationships" r:embed="rId125" cstate="print">
          <a:extLst>
            <a:ext uri="{28A0092B-C50C-407E-A947-70E740481C1C}">
              <a14:useLocalDpi xmlns:a14="http://schemas.microsoft.com/office/drawing/2010/main" val="0"/>
            </a:ext>
          </a:extLst>
        </a:blip>
        <a:stretch>
          <a:fillRect/>
        </a:stretch>
      </xdr:blipFill>
      <xdr:spPr>
        <a:xfrm>
          <a:off x="2491468" y="57860356"/>
          <a:ext cx="3423146" cy="2558870"/>
        </a:xfrm>
        <a:prstGeom prst="rect">
          <a:avLst/>
        </a:prstGeom>
      </xdr:spPr>
    </xdr:pic>
    <xdr:clientData/>
  </xdr:twoCellAnchor>
  <xdr:twoCellAnchor>
    <xdr:from>
      <xdr:col>16</xdr:col>
      <xdr:colOff>321425</xdr:colOff>
      <xdr:row>274</xdr:row>
      <xdr:rowOff>56030</xdr:rowOff>
    </xdr:from>
    <xdr:to>
      <xdr:col>22</xdr:col>
      <xdr:colOff>265875</xdr:colOff>
      <xdr:row>285</xdr:row>
      <xdr:rowOff>171530</xdr:rowOff>
    </xdr:to>
    <xdr:pic>
      <xdr:nvPicPr>
        <xdr:cNvPr id="696" name="図 695"/>
        <xdr:cNvPicPr>
          <a:picLocks noChangeAspect="1"/>
        </xdr:cNvPicPr>
      </xdr:nvPicPr>
      <xdr:blipFill>
        <a:blip xmlns:r="http://schemas.openxmlformats.org/officeDocument/2006/relationships" r:embed="rId126" cstate="print">
          <a:extLst>
            <a:ext uri="{28A0092B-C50C-407E-A947-70E740481C1C}">
              <a14:useLocalDpi xmlns:a14="http://schemas.microsoft.com/office/drawing/2010/main" val="0"/>
            </a:ext>
          </a:extLst>
        </a:blip>
        <a:stretch>
          <a:fillRect/>
        </a:stretch>
      </xdr:blipFill>
      <xdr:spPr>
        <a:xfrm>
          <a:off x="8604034" y="57860356"/>
          <a:ext cx="3423145" cy="2558870"/>
        </a:xfrm>
        <a:prstGeom prst="rect">
          <a:avLst/>
        </a:prstGeom>
      </xdr:spPr>
    </xdr:pic>
    <xdr:clientData/>
  </xdr:twoCellAnchor>
  <xdr:twoCellAnchor>
    <xdr:from>
      <xdr:col>5</xdr:col>
      <xdr:colOff>321425</xdr:colOff>
      <xdr:row>291</xdr:row>
      <xdr:rowOff>56030</xdr:rowOff>
    </xdr:from>
    <xdr:to>
      <xdr:col>11</xdr:col>
      <xdr:colOff>265875</xdr:colOff>
      <xdr:row>302</xdr:row>
      <xdr:rowOff>171530</xdr:rowOff>
    </xdr:to>
    <xdr:pic>
      <xdr:nvPicPr>
        <xdr:cNvPr id="697" name="図 696"/>
        <xdr:cNvPicPr>
          <a:picLocks noChangeAspect="1"/>
        </xdr:cNvPicPr>
      </xdr:nvPicPr>
      <xdr:blipFill>
        <a:blip xmlns:r="http://schemas.openxmlformats.org/officeDocument/2006/relationships" r:embed="rId127" cstate="print">
          <a:extLst>
            <a:ext uri="{28A0092B-C50C-407E-A947-70E740481C1C}">
              <a14:useLocalDpi xmlns:a14="http://schemas.microsoft.com/office/drawing/2010/main" val="0"/>
            </a:ext>
          </a:extLst>
        </a:blip>
        <a:stretch>
          <a:fillRect/>
        </a:stretch>
      </xdr:blipFill>
      <xdr:spPr>
        <a:xfrm>
          <a:off x="2491468" y="61546117"/>
          <a:ext cx="3423146" cy="2558870"/>
        </a:xfrm>
        <a:prstGeom prst="rect">
          <a:avLst/>
        </a:prstGeom>
      </xdr:spPr>
    </xdr:pic>
    <xdr:clientData/>
  </xdr:twoCellAnchor>
  <xdr:twoCellAnchor>
    <xdr:from>
      <xdr:col>16</xdr:col>
      <xdr:colOff>321425</xdr:colOff>
      <xdr:row>291</xdr:row>
      <xdr:rowOff>56030</xdr:rowOff>
    </xdr:from>
    <xdr:to>
      <xdr:col>22</xdr:col>
      <xdr:colOff>265875</xdr:colOff>
      <xdr:row>302</xdr:row>
      <xdr:rowOff>171530</xdr:rowOff>
    </xdr:to>
    <xdr:pic>
      <xdr:nvPicPr>
        <xdr:cNvPr id="698" name="図 697"/>
        <xdr:cNvPicPr>
          <a:picLocks noChangeAspect="1"/>
        </xdr:cNvPicPr>
      </xdr:nvPicPr>
      <xdr:blipFill>
        <a:blip xmlns:r="http://schemas.openxmlformats.org/officeDocument/2006/relationships" r:embed="rId128" cstate="print">
          <a:extLst>
            <a:ext uri="{28A0092B-C50C-407E-A947-70E740481C1C}">
              <a14:useLocalDpi xmlns:a14="http://schemas.microsoft.com/office/drawing/2010/main" val="0"/>
            </a:ext>
          </a:extLst>
        </a:blip>
        <a:stretch>
          <a:fillRect/>
        </a:stretch>
      </xdr:blipFill>
      <xdr:spPr>
        <a:xfrm>
          <a:off x="8604034" y="61546117"/>
          <a:ext cx="3423145" cy="2558870"/>
        </a:xfrm>
        <a:prstGeom prst="rect">
          <a:avLst/>
        </a:prstGeom>
      </xdr:spPr>
    </xdr:pic>
    <xdr:clientData/>
  </xdr:twoCellAnchor>
  <xdr:twoCellAnchor>
    <xdr:from>
      <xdr:col>5</xdr:col>
      <xdr:colOff>321425</xdr:colOff>
      <xdr:row>319</xdr:row>
      <xdr:rowOff>56030</xdr:rowOff>
    </xdr:from>
    <xdr:to>
      <xdr:col>11</xdr:col>
      <xdr:colOff>265875</xdr:colOff>
      <xdr:row>330</xdr:row>
      <xdr:rowOff>171530</xdr:rowOff>
    </xdr:to>
    <xdr:pic>
      <xdr:nvPicPr>
        <xdr:cNvPr id="699" name="図 698"/>
        <xdr:cNvPicPr>
          <a:picLocks noChangeAspect="1"/>
        </xdr:cNvPicPr>
      </xdr:nvPicPr>
      <xdr:blipFill>
        <a:blip xmlns:r="http://schemas.openxmlformats.org/officeDocument/2006/relationships" r:embed="rId129" cstate="print">
          <a:extLst>
            <a:ext uri="{28A0092B-C50C-407E-A947-70E740481C1C}">
              <a14:useLocalDpi xmlns:a14="http://schemas.microsoft.com/office/drawing/2010/main" val="0"/>
            </a:ext>
          </a:extLst>
        </a:blip>
        <a:stretch>
          <a:fillRect/>
        </a:stretch>
      </xdr:blipFill>
      <xdr:spPr>
        <a:xfrm>
          <a:off x="2491468" y="67343943"/>
          <a:ext cx="3423146" cy="2558870"/>
        </a:xfrm>
        <a:prstGeom prst="rect">
          <a:avLst/>
        </a:prstGeom>
      </xdr:spPr>
    </xdr:pic>
    <xdr:clientData/>
  </xdr:twoCellAnchor>
  <xdr:twoCellAnchor>
    <xdr:from>
      <xdr:col>16</xdr:col>
      <xdr:colOff>321425</xdr:colOff>
      <xdr:row>319</xdr:row>
      <xdr:rowOff>56030</xdr:rowOff>
    </xdr:from>
    <xdr:to>
      <xdr:col>22</xdr:col>
      <xdr:colOff>265875</xdr:colOff>
      <xdr:row>330</xdr:row>
      <xdr:rowOff>171530</xdr:rowOff>
    </xdr:to>
    <xdr:pic>
      <xdr:nvPicPr>
        <xdr:cNvPr id="700" name="図 699"/>
        <xdr:cNvPicPr>
          <a:picLocks noChangeAspect="1"/>
        </xdr:cNvPicPr>
      </xdr:nvPicPr>
      <xdr:blipFill>
        <a:blip xmlns:r="http://schemas.openxmlformats.org/officeDocument/2006/relationships" r:embed="rId130" cstate="print">
          <a:extLst>
            <a:ext uri="{28A0092B-C50C-407E-A947-70E740481C1C}">
              <a14:useLocalDpi xmlns:a14="http://schemas.microsoft.com/office/drawing/2010/main" val="0"/>
            </a:ext>
          </a:extLst>
        </a:blip>
        <a:stretch>
          <a:fillRect/>
        </a:stretch>
      </xdr:blipFill>
      <xdr:spPr>
        <a:xfrm>
          <a:off x="8604034" y="67343943"/>
          <a:ext cx="3423145" cy="2558870"/>
        </a:xfrm>
        <a:prstGeom prst="rect">
          <a:avLst/>
        </a:prstGeom>
      </xdr:spPr>
    </xdr:pic>
    <xdr:clientData/>
  </xdr:twoCellAnchor>
  <xdr:twoCellAnchor>
    <xdr:from>
      <xdr:col>5</xdr:col>
      <xdr:colOff>321425</xdr:colOff>
      <xdr:row>336</xdr:row>
      <xdr:rowOff>56030</xdr:rowOff>
    </xdr:from>
    <xdr:to>
      <xdr:col>11</xdr:col>
      <xdr:colOff>265875</xdr:colOff>
      <xdr:row>347</xdr:row>
      <xdr:rowOff>171530</xdr:rowOff>
    </xdr:to>
    <xdr:pic>
      <xdr:nvPicPr>
        <xdr:cNvPr id="701" name="図 700"/>
        <xdr:cNvPicPr>
          <a:picLocks noChangeAspect="1"/>
        </xdr:cNvPicPr>
      </xdr:nvPicPr>
      <xdr:blipFill>
        <a:blip xmlns:r="http://schemas.openxmlformats.org/officeDocument/2006/relationships" r:embed="rId131" cstate="print">
          <a:extLst>
            <a:ext uri="{28A0092B-C50C-407E-A947-70E740481C1C}">
              <a14:useLocalDpi xmlns:a14="http://schemas.microsoft.com/office/drawing/2010/main" val="0"/>
            </a:ext>
          </a:extLst>
        </a:blip>
        <a:stretch>
          <a:fillRect/>
        </a:stretch>
      </xdr:blipFill>
      <xdr:spPr>
        <a:xfrm>
          <a:off x="2491468" y="71029704"/>
          <a:ext cx="3423146" cy="2558869"/>
        </a:xfrm>
        <a:prstGeom prst="rect">
          <a:avLst/>
        </a:prstGeom>
      </xdr:spPr>
    </xdr:pic>
    <xdr:clientData/>
  </xdr:twoCellAnchor>
  <xdr:twoCellAnchor>
    <xdr:from>
      <xdr:col>16</xdr:col>
      <xdr:colOff>321425</xdr:colOff>
      <xdr:row>336</xdr:row>
      <xdr:rowOff>56030</xdr:rowOff>
    </xdr:from>
    <xdr:to>
      <xdr:col>22</xdr:col>
      <xdr:colOff>265875</xdr:colOff>
      <xdr:row>347</xdr:row>
      <xdr:rowOff>171530</xdr:rowOff>
    </xdr:to>
    <xdr:pic>
      <xdr:nvPicPr>
        <xdr:cNvPr id="702" name="図 701"/>
        <xdr:cNvPicPr>
          <a:picLocks noChangeAspect="1"/>
        </xdr:cNvPicPr>
      </xdr:nvPicPr>
      <xdr:blipFill>
        <a:blip xmlns:r="http://schemas.openxmlformats.org/officeDocument/2006/relationships" r:embed="rId132" cstate="print">
          <a:extLst>
            <a:ext uri="{28A0092B-C50C-407E-A947-70E740481C1C}">
              <a14:useLocalDpi xmlns:a14="http://schemas.microsoft.com/office/drawing/2010/main" val="0"/>
            </a:ext>
          </a:extLst>
        </a:blip>
        <a:stretch>
          <a:fillRect/>
        </a:stretch>
      </xdr:blipFill>
      <xdr:spPr>
        <a:xfrm>
          <a:off x="8617700" y="71474480"/>
          <a:ext cx="3430600" cy="2572950"/>
        </a:xfrm>
        <a:prstGeom prst="rect">
          <a:avLst/>
        </a:prstGeom>
      </xdr:spPr>
    </xdr:pic>
    <xdr:clientData/>
  </xdr:twoCellAnchor>
  <xdr:twoCellAnchor>
    <xdr:from>
      <xdr:col>5</xdr:col>
      <xdr:colOff>321425</xdr:colOff>
      <xdr:row>364</xdr:row>
      <xdr:rowOff>56030</xdr:rowOff>
    </xdr:from>
    <xdr:to>
      <xdr:col>11</xdr:col>
      <xdr:colOff>265875</xdr:colOff>
      <xdr:row>375</xdr:row>
      <xdr:rowOff>171530</xdr:rowOff>
    </xdr:to>
    <xdr:pic>
      <xdr:nvPicPr>
        <xdr:cNvPr id="703" name="図 702"/>
        <xdr:cNvPicPr>
          <a:picLocks noChangeAspect="1"/>
        </xdr:cNvPicPr>
      </xdr:nvPicPr>
      <xdr:blipFill>
        <a:blip xmlns:r="http://schemas.openxmlformats.org/officeDocument/2006/relationships" r:embed="rId133" cstate="print">
          <a:extLst>
            <a:ext uri="{28A0092B-C50C-407E-A947-70E740481C1C}">
              <a14:useLocalDpi xmlns:a14="http://schemas.microsoft.com/office/drawing/2010/main" val="0"/>
            </a:ext>
          </a:extLst>
        </a:blip>
        <a:stretch>
          <a:fillRect/>
        </a:stretch>
      </xdr:blipFill>
      <xdr:spPr>
        <a:xfrm>
          <a:off x="2491468" y="76827530"/>
          <a:ext cx="3423146" cy="2558870"/>
        </a:xfrm>
        <a:prstGeom prst="rect">
          <a:avLst/>
        </a:prstGeom>
      </xdr:spPr>
    </xdr:pic>
    <xdr:clientData/>
  </xdr:twoCellAnchor>
  <xdr:twoCellAnchor>
    <xdr:from>
      <xdr:col>16</xdr:col>
      <xdr:colOff>321425</xdr:colOff>
      <xdr:row>364</xdr:row>
      <xdr:rowOff>56030</xdr:rowOff>
    </xdr:from>
    <xdr:to>
      <xdr:col>22</xdr:col>
      <xdr:colOff>265875</xdr:colOff>
      <xdr:row>375</xdr:row>
      <xdr:rowOff>171530</xdr:rowOff>
    </xdr:to>
    <xdr:pic>
      <xdr:nvPicPr>
        <xdr:cNvPr id="704" name="図 703"/>
        <xdr:cNvPicPr>
          <a:picLocks noChangeAspect="1"/>
        </xdr:cNvPicPr>
      </xdr:nvPicPr>
      <xdr:blipFill>
        <a:blip xmlns:r="http://schemas.openxmlformats.org/officeDocument/2006/relationships" r:embed="rId134" cstate="print">
          <a:extLst>
            <a:ext uri="{28A0092B-C50C-407E-A947-70E740481C1C}">
              <a14:useLocalDpi xmlns:a14="http://schemas.microsoft.com/office/drawing/2010/main" val="0"/>
            </a:ext>
          </a:extLst>
        </a:blip>
        <a:stretch>
          <a:fillRect/>
        </a:stretch>
      </xdr:blipFill>
      <xdr:spPr>
        <a:xfrm>
          <a:off x="8604034" y="76827530"/>
          <a:ext cx="3423145" cy="2558870"/>
        </a:xfrm>
        <a:prstGeom prst="rect">
          <a:avLst/>
        </a:prstGeom>
      </xdr:spPr>
    </xdr:pic>
    <xdr:clientData/>
  </xdr:twoCellAnchor>
  <xdr:twoCellAnchor>
    <xdr:from>
      <xdr:col>5</xdr:col>
      <xdr:colOff>321425</xdr:colOff>
      <xdr:row>381</xdr:row>
      <xdr:rowOff>56030</xdr:rowOff>
    </xdr:from>
    <xdr:to>
      <xdr:col>11</xdr:col>
      <xdr:colOff>265875</xdr:colOff>
      <xdr:row>392</xdr:row>
      <xdr:rowOff>171530</xdr:rowOff>
    </xdr:to>
    <xdr:pic>
      <xdr:nvPicPr>
        <xdr:cNvPr id="705" name="図 704"/>
        <xdr:cNvPicPr>
          <a:picLocks noChangeAspect="1"/>
        </xdr:cNvPicPr>
      </xdr:nvPicPr>
      <xdr:blipFill>
        <a:blip xmlns:r="http://schemas.openxmlformats.org/officeDocument/2006/relationships" r:embed="rId135" cstate="print">
          <a:extLst>
            <a:ext uri="{28A0092B-C50C-407E-A947-70E740481C1C}">
              <a14:useLocalDpi xmlns:a14="http://schemas.microsoft.com/office/drawing/2010/main" val="0"/>
            </a:ext>
          </a:extLst>
        </a:blip>
        <a:stretch>
          <a:fillRect/>
        </a:stretch>
      </xdr:blipFill>
      <xdr:spPr>
        <a:xfrm>
          <a:off x="2491468" y="80513291"/>
          <a:ext cx="3423146" cy="2558869"/>
        </a:xfrm>
        <a:prstGeom prst="rect">
          <a:avLst/>
        </a:prstGeom>
      </xdr:spPr>
    </xdr:pic>
    <xdr:clientData/>
  </xdr:twoCellAnchor>
  <xdr:twoCellAnchor>
    <xdr:from>
      <xdr:col>16</xdr:col>
      <xdr:colOff>321425</xdr:colOff>
      <xdr:row>381</xdr:row>
      <xdr:rowOff>56030</xdr:rowOff>
    </xdr:from>
    <xdr:to>
      <xdr:col>22</xdr:col>
      <xdr:colOff>265875</xdr:colOff>
      <xdr:row>392</xdr:row>
      <xdr:rowOff>171530</xdr:rowOff>
    </xdr:to>
    <xdr:pic>
      <xdr:nvPicPr>
        <xdr:cNvPr id="706" name="図 705"/>
        <xdr:cNvPicPr>
          <a:picLocks noChangeAspect="1"/>
        </xdr:cNvPicPr>
      </xdr:nvPicPr>
      <xdr:blipFill>
        <a:blip xmlns:r="http://schemas.openxmlformats.org/officeDocument/2006/relationships" r:embed="rId136" cstate="print">
          <a:extLst>
            <a:ext uri="{28A0092B-C50C-407E-A947-70E740481C1C}">
              <a14:useLocalDpi xmlns:a14="http://schemas.microsoft.com/office/drawing/2010/main" val="0"/>
            </a:ext>
          </a:extLst>
        </a:blip>
        <a:stretch>
          <a:fillRect/>
        </a:stretch>
      </xdr:blipFill>
      <xdr:spPr>
        <a:xfrm>
          <a:off x="8604034" y="80513291"/>
          <a:ext cx="3423145" cy="2558869"/>
        </a:xfrm>
        <a:prstGeom prst="rect">
          <a:avLst/>
        </a:prstGeom>
      </xdr:spPr>
    </xdr:pic>
    <xdr:clientData/>
  </xdr:twoCellAnchor>
  <xdr:twoCellAnchor>
    <xdr:from>
      <xdr:col>5</xdr:col>
      <xdr:colOff>321425</xdr:colOff>
      <xdr:row>409</xdr:row>
      <xdr:rowOff>56030</xdr:rowOff>
    </xdr:from>
    <xdr:to>
      <xdr:col>11</xdr:col>
      <xdr:colOff>265875</xdr:colOff>
      <xdr:row>420</xdr:row>
      <xdr:rowOff>171530</xdr:rowOff>
    </xdr:to>
    <xdr:pic>
      <xdr:nvPicPr>
        <xdr:cNvPr id="707" name="図 706"/>
        <xdr:cNvPicPr>
          <a:picLocks noChangeAspect="1"/>
        </xdr:cNvPicPr>
      </xdr:nvPicPr>
      <xdr:blipFill>
        <a:blip xmlns:r="http://schemas.openxmlformats.org/officeDocument/2006/relationships" r:embed="rId137" cstate="print">
          <a:extLst>
            <a:ext uri="{28A0092B-C50C-407E-A947-70E740481C1C}">
              <a14:useLocalDpi xmlns:a14="http://schemas.microsoft.com/office/drawing/2010/main" val="0"/>
            </a:ext>
          </a:extLst>
        </a:blip>
        <a:stretch>
          <a:fillRect/>
        </a:stretch>
      </xdr:blipFill>
      <xdr:spPr>
        <a:xfrm>
          <a:off x="2491468" y="86311117"/>
          <a:ext cx="3423146" cy="2558870"/>
        </a:xfrm>
        <a:prstGeom prst="rect">
          <a:avLst/>
        </a:prstGeom>
      </xdr:spPr>
    </xdr:pic>
    <xdr:clientData/>
  </xdr:twoCellAnchor>
  <xdr:twoCellAnchor>
    <xdr:from>
      <xdr:col>16</xdr:col>
      <xdr:colOff>321425</xdr:colOff>
      <xdr:row>409</xdr:row>
      <xdr:rowOff>56030</xdr:rowOff>
    </xdr:from>
    <xdr:to>
      <xdr:col>22</xdr:col>
      <xdr:colOff>265875</xdr:colOff>
      <xdr:row>420</xdr:row>
      <xdr:rowOff>171530</xdr:rowOff>
    </xdr:to>
    <xdr:pic>
      <xdr:nvPicPr>
        <xdr:cNvPr id="708" name="図 707"/>
        <xdr:cNvPicPr>
          <a:picLocks noChangeAspect="1"/>
        </xdr:cNvPicPr>
      </xdr:nvPicPr>
      <xdr:blipFill>
        <a:blip xmlns:r="http://schemas.openxmlformats.org/officeDocument/2006/relationships" r:embed="rId138" cstate="print">
          <a:extLst>
            <a:ext uri="{28A0092B-C50C-407E-A947-70E740481C1C}">
              <a14:useLocalDpi xmlns:a14="http://schemas.microsoft.com/office/drawing/2010/main" val="0"/>
            </a:ext>
          </a:extLst>
        </a:blip>
        <a:stretch>
          <a:fillRect/>
        </a:stretch>
      </xdr:blipFill>
      <xdr:spPr>
        <a:xfrm>
          <a:off x="8604034" y="86311117"/>
          <a:ext cx="3423145" cy="2558870"/>
        </a:xfrm>
        <a:prstGeom prst="rect">
          <a:avLst/>
        </a:prstGeom>
      </xdr:spPr>
    </xdr:pic>
    <xdr:clientData/>
  </xdr:twoCellAnchor>
  <xdr:twoCellAnchor>
    <xdr:from>
      <xdr:col>5</xdr:col>
      <xdr:colOff>321425</xdr:colOff>
      <xdr:row>426</xdr:row>
      <xdr:rowOff>56030</xdr:rowOff>
    </xdr:from>
    <xdr:to>
      <xdr:col>11</xdr:col>
      <xdr:colOff>265875</xdr:colOff>
      <xdr:row>437</xdr:row>
      <xdr:rowOff>171530</xdr:rowOff>
    </xdr:to>
    <xdr:pic>
      <xdr:nvPicPr>
        <xdr:cNvPr id="709" name="図 708"/>
        <xdr:cNvPicPr>
          <a:picLocks noChangeAspect="1"/>
        </xdr:cNvPicPr>
      </xdr:nvPicPr>
      <xdr:blipFill>
        <a:blip xmlns:r="http://schemas.openxmlformats.org/officeDocument/2006/relationships" r:embed="rId139" cstate="print">
          <a:extLst>
            <a:ext uri="{28A0092B-C50C-407E-A947-70E740481C1C}">
              <a14:useLocalDpi xmlns:a14="http://schemas.microsoft.com/office/drawing/2010/main" val="0"/>
            </a:ext>
          </a:extLst>
        </a:blip>
        <a:stretch>
          <a:fillRect/>
        </a:stretch>
      </xdr:blipFill>
      <xdr:spPr>
        <a:xfrm>
          <a:off x="2491468" y="89996878"/>
          <a:ext cx="3423146" cy="2558869"/>
        </a:xfrm>
        <a:prstGeom prst="rect">
          <a:avLst/>
        </a:prstGeom>
      </xdr:spPr>
    </xdr:pic>
    <xdr:clientData/>
  </xdr:twoCellAnchor>
  <xdr:twoCellAnchor>
    <xdr:from>
      <xdr:col>16</xdr:col>
      <xdr:colOff>321425</xdr:colOff>
      <xdr:row>426</xdr:row>
      <xdr:rowOff>56030</xdr:rowOff>
    </xdr:from>
    <xdr:to>
      <xdr:col>22</xdr:col>
      <xdr:colOff>265875</xdr:colOff>
      <xdr:row>437</xdr:row>
      <xdr:rowOff>171530</xdr:rowOff>
    </xdr:to>
    <xdr:pic>
      <xdr:nvPicPr>
        <xdr:cNvPr id="710" name="図 709"/>
        <xdr:cNvPicPr>
          <a:picLocks noChangeAspect="1"/>
        </xdr:cNvPicPr>
      </xdr:nvPicPr>
      <xdr:blipFill>
        <a:blip xmlns:r="http://schemas.openxmlformats.org/officeDocument/2006/relationships" r:embed="rId140" cstate="print">
          <a:extLst>
            <a:ext uri="{28A0092B-C50C-407E-A947-70E740481C1C}">
              <a14:useLocalDpi xmlns:a14="http://schemas.microsoft.com/office/drawing/2010/main" val="0"/>
            </a:ext>
          </a:extLst>
        </a:blip>
        <a:stretch>
          <a:fillRect/>
        </a:stretch>
      </xdr:blipFill>
      <xdr:spPr>
        <a:xfrm>
          <a:off x="8604034" y="89996878"/>
          <a:ext cx="3423145" cy="2558869"/>
        </a:xfrm>
        <a:prstGeom prst="rect">
          <a:avLst/>
        </a:prstGeom>
      </xdr:spPr>
    </xdr:pic>
    <xdr:clientData/>
  </xdr:twoCellAnchor>
  <xdr:twoCellAnchor>
    <xdr:from>
      <xdr:col>5</xdr:col>
      <xdr:colOff>321425</xdr:colOff>
      <xdr:row>454</xdr:row>
      <xdr:rowOff>56030</xdr:rowOff>
    </xdr:from>
    <xdr:to>
      <xdr:col>11</xdr:col>
      <xdr:colOff>265875</xdr:colOff>
      <xdr:row>465</xdr:row>
      <xdr:rowOff>171530</xdr:rowOff>
    </xdr:to>
    <xdr:pic>
      <xdr:nvPicPr>
        <xdr:cNvPr id="711" name="図 710"/>
        <xdr:cNvPicPr>
          <a:picLocks noChangeAspect="1"/>
        </xdr:cNvPicPr>
      </xdr:nvPicPr>
      <xdr:blipFill>
        <a:blip xmlns:r="http://schemas.openxmlformats.org/officeDocument/2006/relationships" r:embed="rId141" cstate="print">
          <a:extLst>
            <a:ext uri="{28A0092B-C50C-407E-A947-70E740481C1C}">
              <a14:useLocalDpi xmlns:a14="http://schemas.microsoft.com/office/drawing/2010/main" val="0"/>
            </a:ext>
          </a:extLst>
        </a:blip>
        <a:stretch>
          <a:fillRect/>
        </a:stretch>
      </xdr:blipFill>
      <xdr:spPr>
        <a:xfrm>
          <a:off x="2491468" y="95794704"/>
          <a:ext cx="3423146" cy="2558869"/>
        </a:xfrm>
        <a:prstGeom prst="rect">
          <a:avLst/>
        </a:prstGeom>
      </xdr:spPr>
    </xdr:pic>
    <xdr:clientData/>
  </xdr:twoCellAnchor>
  <xdr:twoCellAnchor>
    <xdr:from>
      <xdr:col>16</xdr:col>
      <xdr:colOff>321425</xdr:colOff>
      <xdr:row>454</xdr:row>
      <xdr:rowOff>56030</xdr:rowOff>
    </xdr:from>
    <xdr:to>
      <xdr:col>22</xdr:col>
      <xdr:colOff>265875</xdr:colOff>
      <xdr:row>465</xdr:row>
      <xdr:rowOff>171530</xdr:rowOff>
    </xdr:to>
    <xdr:pic>
      <xdr:nvPicPr>
        <xdr:cNvPr id="712" name="図 711"/>
        <xdr:cNvPicPr>
          <a:picLocks noChangeAspect="1"/>
        </xdr:cNvPicPr>
      </xdr:nvPicPr>
      <xdr:blipFill>
        <a:blip xmlns:r="http://schemas.openxmlformats.org/officeDocument/2006/relationships" r:embed="rId142" cstate="print">
          <a:extLst>
            <a:ext uri="{28A0092B-C50C-407E-A947-70E740481C1C}">
              <a14:useLocalDpi xmlns:a14="http://schemas.microsoft.com/office/drawing/2010/main" val="0"/>
            </a:ext>
          </a:extLst>
        </a:blip>
        <a:stretch>
          <a:fillRect/>
        </a:stretch>
      </xdr:blipFill>
      <xdr:spPr>
        <a:xfrm>
          <a:off x="8604034" y="95794704"/>
          <a:ext cx="3423145" cy="2558869"/>
        </a:xfrm>
        <a:prstGeom prst="rect">
          <a:avLst/>
        </a:prstGeom>
      </xdr:spPr>
    </xdr:pic>
    <xdr:clientData/>
  </xdr:twoCellAnchor>
  <xdr:twoCellAnchor>
    <xdr:from>
      <xdr:col>5</xdr:col>
      <xdr:colOff>321425</xdr:colOff>
      <xdr:row>471</xdr:row>
      <xdr:rowOff>56030</xdr:rowOff>
    </xdr:from>
    <xdr:to>
      <xdr:col>11</xdr:col>
      <xdr:colOff>265875</xdr:colOff>
      <xdr:row>482</xdr:row>
      <xdr:rowOff>171530</xdr:rowOff>
    </xdr:to>
    <xdr:pic>
      <xdr:nvPicPr>
        <xdr:cNvPr id="713" name="図 712"/>
        <xdr:cNvPicPr>
          <a:picLocks noChangeAspect="1"/>
        </xdr:cNvPicPr>
      </xdr:nvPicPr>
      <xdr:blipFill>
        <a:blip xmlns:r="http://schemas.openxmlformats.org/officeDocument/2006/relationships" r:embed="rId143" cstate="print">
          <a:extLst>
            <a:ext uri="{28A0092B-C50C-407E-A947-70E740481C1C}">
              <a14:useLocalDpi xmlns:a14="http://schemas.microsoft.com/office/drawing/2010/main" val="0"/>
            </a:ext>
          </a:extLst>
        </a:blip>
        <a:stretch>
          <a:fillRect/>
        </a:stretch>
      </xdr:blipFill>
      <xdr:spPr>
        <a:xfrm>
          <a:off x="2491468" y="99480465"/>
          <a:ext cx="3423146" cy="2558869"/>
        </a:xfrm>
        <a:prstGeom prst="rect">
          <a:avLst/>
        </a:prstGeom>
      </xdr:spPr>
    </xdr:pic>
    <xdr:clientData/>
  </xdr:twoCellAnchor>
  <xdr:twoCellAnchor>
    <xdr:from>
      <xdr:col>16</xdr:col>
      <xdr:colOff>321425</xdr:colOff>
      <xdr:row>471</xdr:row>
      <xdr:rowOff>56030</xdr:rowOff>
    </xdr:from>
    <xdr:to>
      <xdr:col>22</xdr:col>
      <xdr:colOff>265875</xdr:colOff>
      <xdr:row>482</xdr:row>
      <xdr:rowOff>171530</xdr:rowOff>
    </xdr:to>
    <xdr:pic>
      <xdr:nvPicPr>
        <xdr:cNvPr id="714" name="図 713"/>
        <xdr:cNvPicPr>
          <a:picLocks noChangeAspect="1"/>
        </xdr:cNvPicPr>
      </xdr:nvPicPr>
      <xdr:blipFill>
        <a:blip xmlns:r="http://schemas.openxmlformats.org/officeDocument/2006/relationships" r:embed="rId144" cstate="print">
          <a:extLst>
            <a:ext uri="{28A0092B-C50C-407E-A947-70E740481C1C}">
              <a14:useLocalDpi xmlns:a14="http://schemas.microsoft.com/office/drawing/2010/main" val="0"/>
            </a:ext>
          </a:extLst>
        </a:blip>
        <a:stretch>
          <a:fillRect/>
        </a:stretch>
      </xdr:blipFill>
      <xdr:spPr>
        <a:xfrm>
          <a:off x="8604034" y="99480465"/>
          <a:ext cx="3423145" cy="2558869"/>
        </a:xfrm>
        <a:prstGeom prst="rect">
          <a:avLst/>
        </a:prstGeom>
      </xdr:spPr>
    </xdr:pic>
    <xdr:clientData/>
  </xdr:twoCellAnchor>
  <xdr:twoCellAnchor>
    <xdr:from>
      <xdr:col>5</xdr:col>
      <xdr:colOff>493059</xdr:colOff>
      <xdr:row>496</xdr:row>
      <xdr:rowOff>11206</xdr:rowOff>
    </xdr:from>
    <xdr:to>
      <xdr:col>8</xdr:col>
      <xdr:colOff>179292</xdr:colOff>
      <xdr:row>497</xdr:row>
      <xdr:rowOff>9008</xdr:rowOff>
    </xdr:to>
    <xdr:sp macro="" textlink="">
      <xdr:nvSpPr>
        <xdr:cNvPr id="715" name="テキスト ボックス 714">
          <a:extLst>
            <a:ext uri="{FF2B5EF4-FFF2-40B4-BE49-F238E27FC236}">
              <a16:creationId xmlns:a16="http://schemas.microsoft.com/office/drawing/2014/main" id="{00000000-0008-0000-0900-000002000000}"/>
            </a:ext>
          </a:extLst>
        </xdr:cNvPr>
        <xdr:cNvSpPr txBox="1"/>
      </xdr:nvSpPr>
      <xdr:spPr>
        <a:xfrm>
          <a:off x="2663102" y="104446619"/>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323850</xdr:colOff>
      <xdr:row>1101</xdr:row>
      <xdr:rowOff>58735</xdr:rowOff>
    </xdr:from>
    <xdr:to>
      <xdr:col>11</xdr:col>
      <xdr:colOff>271216</xdr:colOff>
      <xdr:row>1112</xdr:row>
      <xdr:rowOff>175285</xdr:rowOff>
    </xdr:to>
    <xdr:pic>
      <xdr:nvPicPr>
        <xdr:cNvPr id="716" name="図 715"/>
        <xdr:cNvPicPr>
          <a:picLocks noChangeAspect="1"/>
        </xdr:cNvPicPr>
      </xdr:nvPicPr>
      <xdr:blipFill>
        <a:blip xmlns:r="http://schemas.openxmlformats.org/officeDocument/2006/relationships" r:embed="rId145" cstate="print">
          <a:extLst>
            <a:ext uri="{28A0092B-C50C-407E-A947-70E740481C1C}">
              <a14:useLocalDpi xmlns:a14="http://schemas.microsoft.com/office/drawing/2010/main" val="0"/>
            </a:ext>
          </a:extLst>
        </a:blip>
        <a:stretch>
          <a:fillRect/>
        </a:stretch>
      </xdr:blipFill>
      <xdr:spPr>
        <a:xfrm>
          <a:off x="2493893" y="232253387"/>
          <a:ext cx="3426062" cy="2559920"/>
        </a:xfrm>
        <a:prstGeom prst="rect">
          <a:avLst/>
        </a:prstGeom>
      </xdr:spPr>
    </xdr:pic>
    <xdr:clientData/>
  </xdr:twoCellAnchor>
  <xdr:twoCellAnchor>
    <xdr:from>
      <xdr:col>16</xdr:col>
      <xdr:colOff>323850</xdr:colOff>
      <xdr:row>1101</xdr:row>
      <xdr:rowOff>58735</xdr:rowOff>
    </xdr:from>
    <xdr:to>
      <xdr:col>22</xdr:col>
      <xdr:colOff>271216</xdr:colOff>
      <xdr:row>1112</xdr:row>
      <xdr:rowOff>175285</xdr:rowOff>
    </xdr:to>
    <xdr:pic>
      <xdr:nvPicPr>
        <xdr:cNvPr id="717" name="図 716"/>
        <xdr:cNvPicPr>
          <a:picLocks noChangeAspect="1"/>
        </xdr:cNvPicPr>
      </xdr:nvPicPr>
      <xdr:blipFill>
        <a:blip xmlns:r="http://schemas.openxmlformats.org/officeDocument/2006/relationships" r:embed="rId146" cstate="print">
          <a:extLst>
            <a:ext uri="{28A0092B-C50C-407E-A947-70E740481C1C}">
              <a14:useLocalDpi xmlns:a14="http://schemas.microsoft.com/office/drawing/2010/main" val="0"/>
            </a:ext>
          </a:extLst>
        </a:blip>
        <a:stretch>
          <a:fillRect/>
        </a:stretch>
      </xdr:blipFill>
      <xdr:spPr>
        <a:xfrm>
          <a:off x="8606459" y="232253387"/>
          <a:ext cx="3426061" cy="2559920"/>
        </a:xfrm>
        <a:prstGeom prst="rect">
          <a:avLst/>
        </a:prstGeom>
      </xdr:spPr>
    </xdr:pic>
    <xdr:clientData/>
  </xdr:twoCellAnchor>
  <xdr:twoCellAnchor>
    <xdr:from>
      <xdr:col>5</xdr:col>
      <xdr:colOff>323850</xdr:colOff>
      <xdr:row>1129</xdr:row>
      <xdr:rowOff>58735</xdr:rowOff>
    </xdr:from>
    <xdr:to>
      <xdr:col>11</xdr:col>
      <xdr:colOff>271216</xdr:colOff>
      <xdr:row>1140</xdr:row>
      <xdr:rowOff>175285</xdr:rowOff>
    </xdr:to>
    <xdr:pic>
      <xdr:nvPicPr>
        <xdr:cNvPr id="718" name="図 717"/>
        <xdr:cNvPicPr>
          <a:picLocks noChangeAspect="1"/>
        </xdr:cNvPicPr>
      </xdr:nvPicPr>
      <xdr:blipFill>
        <a:blip xmlns:r="http://schemas.openxmlformats.org/officeDocument/2006/relationships" r:embed="rId147" cstate="print">
          <a:extLst>
            <a:ext uri="{28A0092B-C50C-407E-A947-70E740481C1C}">
              <a14:useLocalDpi xmlns:a14="http://schemas.microsoft.com/office/drawing/2010/main" val="0"/>
            </a:ext>
          </a:extLst>
        </a:blip>
        <a:stretch>
          <a:fillRect/>
        </a:stretch>
      </xdr:blipFill>
      <xdr:spPr>
        <a:xfrm>
          <a:off x="2493893" y="238051213"/>
          <a:ext cx="3426062" cy="2559920"/>
        </a:xfrm>
        <a:prstGeom prst="rect">
          <a:avLst/>
        </a:prstGeom>
      </xdr:spPr>
    </xdr:pic>
    <xdr:clientData/>
  </xdr:twoCellAnchor>
  <xdr:twoCellAnchor>
    <xdr:from>
      <xdr:col>16</xdr:col>
      <xdr:colOff>323850</xdr:colOff>
      <xdr:row>1129</xdr:row>
      <xdr:rowOff>58735</xdr:rowOff>
    </xdr:from>
    <xdr:to>
      <xdr:col>22</xdr:col>
      <xdr:colOff>271216</xdr:colOff>
      <xdr:row>1140</xdr:row>
      <xdr:rowOff>175285</xdr:rowOff>
    </xdr:to>
    <xdr:pic>
      <xdr:nvPicPr>
        <xdr:cNvPr id="719" name="図 718"/>
        <xdr:cNvPicPr>
          <a:picLocks noChangeAspect="1"/>
        </xdr:cNvPicPr>
      </xdr:nvPicPr>
      <xdr:blipFill>
        <a:blip xmlns:r="http://schemas.openxmlformats.org/officeDocument/2006/relationships" r:embed="rId148" cstate="print">
          <a:extLst>
            <a:ext uri="{28A0092B-C50C-407E-A947-70E740481C1C}">
              <a14:useLocalDpi xmlns:a14="http://schemas.microsoft.com/office/drawing/2010/main" val="0"/>
            </a:ext>
          </a:extLst>
        </a:blip>
        <a:stretch>
          <a:fillRect/>
        </a:stretch>
      </xdr:blipFill>
      <xdr:spPr>
        <a:xfrm>
          <a:off x="8606459" y="238051213"/>
          <a:ext cx="3426061" cy="2559920"/>
        </a:xfrm>
        <a:prstGeom prst="rect">
          <a:avLst/>
        </a:prstGeom>
      </xdr:spPr>
    </xdr:pic>
    <xdr:clientData/>
  </xdr:twoCellAnchor>
  <xdr:twoCellAnchor>
    <xdr:from>
      <xdr:col>5</xdr:col>
      <xdr:colOff>323850</xdr:colOff>
      <xdr:row>1146</xdr:row>
      <xdr:rowOff>58735</xdr:rowOff>
    </xdr:from>
    <xdr:to>
      <xdr:col>11</xdr:col>
      <xdr:colOff>271216</xdr:colOff>
      <xdr:row>1157</xdr:row>
      <xdr:rowOff>175285</xdr:rowOff>
    </xdr:to>
    <xdr:pic>
      <xdr:nvPicPr>
        <xdr:cNvPr id="720" name="図 719"/>
        <xdr:cNvPicPr>
          <a:picLocks noChangeAspect="1"/>
        </xdr:cNvPicPr>
      </xdr:nvPicPr>
      <xdr:blipFill>
        <a:blip xmlns:r="http://schemas.openxmlformats.org/officeDocument/2006/relationships" r:embed="rId149" cstate="print">
          <a:extLst>
            <a:ext uri="{28A0092B-C50C-407E-A947-70E740481C1C}">
              <a14:useLocalDpi xmlns:a14="http://schemas.microsoft.com/office/drawing/2010/main" val="0"/>
            </a:ext>
          </a:extLst>
        </a:blip>
        <a:stretch>
          <a:fillRect/>
        </a:stretch>
      </xdr:blipFill>
      <xdr:spPr>
        <a:xfrm>
          <a:off x="2493893" y="241736974"/>
          <a:ext cx="3426062" cy="2559920"/>
        </a:xfrm>
        <a:prstGeom prst="rect">
          <a:avLst/>
        </a:prstGeom>
      </xdr:spPr>
    </xdr:pic>
    <xdr:clientData/>
  </xdr:twoCellAnchor>
  <xdr:twoCellAnchor>
    <xdr:from>
      <xdr:col>16</xdr:col>
      <xdr:colOff>323851</xdr:colOff>
      <xdr:row>1146</xdr:row>
      <xdr:rowOff>58736</xdr:rowOff>
    </xdr:from>
    <xdr:to>
      <xdr:col>22</xdr:col>
      <xdr:colOff>269701</xdr:colOff>
      <xdr:row>1157</xdr:row>
      <xdr:rowOff>175286</xdr:rowOff>
    </xdr:to>
    <xdr:pic>
      <xdr:nvPicPr>
        <xdr:cNvPr id="721" name="図 720"/>
        <xdr:cNvPicPr>
          <a:picLocks noChangeAspect="1"/>
        </xdr:cNvPicPr>
      </xdr:nvPicPr>
      <xdr:blipFill>
        <a:blip xmlns:r="http://schemas.openxmlformats.org/officeDocument/2006/relationships" r:embed="rId150" cstate="print">
          <a:extLst>
            <a:ext uri="{28A0092B-C50C-407E-A947-70E740481C1C}">
              <a14:useLocalDpi xmlns:a14="http://schemas.microsoft.com/office/drawing/2010/main" val="0"/>
            </a:ext>
          </a:extLst>
        </a:blip>
        <a:stretch>
          <a:fillRect/>
        </a:stretch>
      </xdr:blipFill>
      <xdr:spPr>
        <a:xfrm>
          <a:off x="8606460" y="241736975"/>
          <a:ext cx="3424545" cy="2559920"/>
        </a:xfrm>
        <a:prstGeom prst="rect">
          <a:avLst/>
        </a:prstGeom>
      </xdr:spPr>
    </xdr:pic>
    <xdr:clientData/>
  </xdr:twoCellAnchor>
  <xdr:twoCellAnchor>
    <xdr:from>
      <xdr:col>5</xdr:col>
      <xdr:colOff>323851</xdr:colOff>
      <xdr:row>1174</xdr:row>
      <xdr:rowOff>58736</xdr:rowOff>
    </xdr:from>
    <xdr:to>
      <xdr:col>11</xdr:col>
      <xdr:colOff>269701</xdr:colOff>
      <xdr:row>1185</xdr:row>
      <xdr:rowOff>175286</xdr:rowOff>
    </xdr:to>
    <xdr:pic>
      <xdr:nvPicPr>
        <xdr:cNvPr id="722" name="図 721"/>
        <xdr:cNvPicPr>
          <a:picLocks noChangeAspect="1"/>
        </xdr:cNvPicPr>
      </xdr:nvPicPr>
      <xdr:blipFill>
        <a:blip xmlns:r="http://schemas.openxmlformats.org/officeDocument/2006/relationships" r:embed="rId151" cstate="print">
          <a:extLst>
            <a:ext uri="{28A0092B-C50C-407E-A947-70E740481C1C}">
              <a14:useLocalDpi xmlns:a14="http://schemas.microsoft.com/office/drawing/2010/main" val="0"/>
            </a:ext>
          </a:extLst>
        </a:blip>
        <a:stretch>
          <a:fillRect/>
        </a:stretch>
      </xdr:blipFill>
      <xdr:spPr>
        <a:xfrm>
          <a:off x="2493894" y="247534801"/>
          <a:ext cx="3424546" cy="2559920"/>
        </a:xfrm>
        <a:prstGeom prst="rect">
          <a:avLst/>
        </a:prstGeom>
      </xdr:spPr>
    </xdr:pic>
    <xdr:clientData/>
  </xdr:twoCellAnchor>
  <xdr:twoCellAnchor>
    <xdr:from>
      <xdr:col>16</xdr:col>
      <xdr:colOff>323851</xdr:colOff>
      <xdr:row>1174</xdr:row>
      <xdr:rowOff>58736</xdr:rowOff>
    </xdr:from>
    <xdr:to>
      <xdr:col>22</xdr:col>
      <xdr:colOff>269701</xdr:colOff>
      <xdr:row>1185</xdr:row>
      <xdr:rowOff>175286</xdr:rowOff>
    </xdr:to>
    <xdr:pic>
      <xdr:nvPicPr>
        <xdr:cNvPr id="723" name="図 722"/>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a:xfrm>
          <a:off x="8606460" y="247534801"/>
          <a:ext cx="3424545" cy="2559920"/>
        </a:xfrm>
        <a:prstGeom prst="rect">
          <a:avLst/>
        </a:prstGeom>
      </xdr:spPr>
    </xdr:pic>
    <xdr:clientData/>
  </xdr:twoCellAnchor>
  <xdr:twoCellAnchor>
    <xdr:from>
      <xdr:col>5</xdr:col>
      <xdr:colOff>323850</xdr:colOff>
      <xdr:row>1191</xdr:row>
      <xdr:rowOff>58735</xdr:rowOff>
    </xdr:from>
    <xdr:to>
      <xdr:col>11</xdr:col>
      <xdr:colOff>271216</xdr:colOff>
      <xdr:row>1202</xdr:row>
      <xdr:rowOff>175285</xdr:rowOff>
    </xdr:to>
    <xdr:pic>
      <xdr:nvPicPr>
        <xdr:cNvPr id="724" name="図 723"/>
        <xdr:cNvPicPr>
          <a:picLocks noChangeAspect="1"/>
        </xdr:cNvPicPr>
      </xdr:nvPicPr>
      <xdr:blipFill>
        <a:blip xmlns:r="http://schemas.openxmlformats.org/officeDocument/2006/relationships" r:embed="rId152" cstate="print">
          <a:extLst>
            <a:ext uri="{28A0092B-C50C-407E-A947-70E740481C1C}">
              <a14:useLocalDpi xmlns:a14="http://schemas.microsoft.com/office/drawing/2010/main" val="0"/>
            </a:ext>
          </a:extLst>
        </a:blip>
        <a:stretch>
          <a:fillRect/>
        </a:stretch>
      </xdr:blipFill>
      <xdr:spPr>
        <a:xfrm>
          <a:off x="2493893" y="251220561"/>
          <a:ext cx="3426062" cy="2559920"/>
        </a:xfrm>
        <a:prstGeom prst="rect">
          <a:avLst/>
        </a:prstGeom>
      </xdr:spPr>
    </xdr:pic>
    <xdr:clientData/>
  </xdr:twoCellAnchor>
  <xdr:twoCellAnchor>
    <xdr:from>
      <xdr:col>16</xdr:col>
      <xdr:colOff>323850</xdr:colOff>
      <xdr:row>1191</xdr:row>
      <xdr:rowOff>58735</xdr:rowOff>
    </xdr:from>
    <xdr:to>
      <xdr:col>22</xdr:col>
      <xdr:colOff>271216</xdr:colOff>
      <xdr:row>1202</xdr:row>
      <xdr:rowOff>175285</xdr:rowOff>
    </xdr:to>
    <xdr:pic>
      <xdr:nvPicPr>
        <xdr:cNvPr id="725" name="図 724"/>
        <xdr:cNvPicPr>
          <a:picLocks noChangeAspect="1"/>
        </xdr:cNvPicPr>
      </xdr:nvPicPr>
      <xdr:blipFill>
        <a:blip xmlns:r="http://schemas.openxmlformats.org/officeDocument/2006/relationships" r:embed="rId153" cstate="print">
          <a:extLst>
            <a:ext uri="{28A0092B-C50C-407E-A947-70E740481C1C}">
              <a14:useLocalDpi xmlns:a14="http://schemas.microsoft.com/office/drawing/2010/main" val="0"/>
            </a:ext>
          </a:extLst>
        </a:blip>
        <a:stretch>
          <a:fillRect/>
        </a:stretch>
      </xdr:blipFill>
      <xdr:spPr>
        <a:xfrm>
          <a:off x="8606459" y="251220561"/>
          <a:ext cx="3426061" cy="2559920"/>
        </a:xfrm>
        <a:prstGeom prst="rect">
          <a:avLst/>
        </a:prstGeom>
      </xdr:spPr>
    </xdr:pic>
    <xdr:clientData/>
  </xdr:twoCellAnchor>
  <xdr:twoCellAnchor>
    <xdr:from>
      <xdr:col>5</xdr:col>
      <xdr:colOff>323850</xdr:colOff>
      <xdr:row>1219</xdr:row>
      <xdr:rowOff>58735</xdr:rowOff>
    </xdr:from>
    <xdr:to>
      <xdr:col>11</xdr:col>
      <xdr:colOff>271216</xdr:colOff>
      <xdr:row>1230</xdr:row>
      <xdr:rowOff>175285</xdr:rowOff>
    </xdr:to>
    <xdr:pic>
      <xdr:nvPicPr>
        <xdr:cNvPr id="726" name="図 725"/>
        <xdr:cNvPicPr>
          <a:picLocks noChangeAspect="1"/>
        </xdr:cNvPicPr>
      </xdr:nvPicPr>
      <xdr:blipFill>
        <a:blip xmlns:r="http://schemas.openxmlformats.org/officeDocument/2006/relationships" r:embed="rId154" cstate="print">
          <a:extLst>
            <a:ext uri="{28A0092B-C50C-407E-A947-70E740481C1C}">
              <a14:useLocalDpi xmlns:a14="http://schemas.microsoft.com/office/drawing/2010/main" val="0"/>
            </a:ext>
          </a:extLst>
        </a:blip>
        <a:stretch>
          <a:fillRect/>
        </a:stretch>
      </xdr:blipFill>
      <xdr:spPr>
        <a:xfrm>
          <a:off x="2493893" y="257018387"/>
          <a:ext cx="3426062" cy="2559920"/>
        </a:xfrm>
        <a:prstGeom prst="rect">
          <a:avLst/>
        </a:prstGeom>
      </xdr:spPr>
    </xdr:pic>
    <xdr:clientData/>
  </xdr:twoCellAnchor>
  <xdr:twoCellAnchor>
    <xdr:from>
      <xdr:col>16</xdr:col>
      <xdr:colOff>323850</xdr:colOff>
      <xdr:row>1219</xdr:row>
      <xdr:rowOff>58735</xdr:rowOff>
    </xdr:from>
    <xdr:to>
      <xdr:col>22</xdr:col>
      <xdr:colOff>271216</xdr:colOff>
      <xdr:row>1230</xdr:row>
      <xdr:rowOff>175285</xdr:rowOff>
    </xdr:to>
    <xdr:pic>
      <xdr:nvPicPr>
        <xdr:cNvPr id="727" name="図 726"/>
        <xdr:cNvPicPr>
          <a:picLocks noChangeAspect="1"/>
        </xdr:cNvPicPr>
      </xdr:nvPicPr>
      <xdr:blipFill>
        <a:blip xmlns:r="http://schemas.openxmlformats.org/officeDocument/2006/relationships" r:embed="rId155" cstate="print">
          <a:extLst>
            <a:ext uri="{28A0092B-C50C-407E-A947-70E740481C1C}">
              <a14:useLocalDpi xmlns:a14="http://schemas.microsoft.com/office/drawing/2010/main" val="0"/>
            </a:ext>
          </a:extLst>
        </a:blip>
        <a:stretch>
          <a:fillRect/>
        </a:stretch>
      </xdr:blipFill>
      <xdr:spPr>
        <a:xfrm>
          <a:off x="8606459" y="257018387"/>
          <a:ext cx="3426061" cy="2559920"/>
        </a:xfrm>
        <a:prstGeom prst="rect">
          <a:avLst/>
        </a:prstGeom>
      </xdr:spPr>
    </xdr:pic>
    <xdr:clientData/>
  </xdr:twoCellAnchor>
  <xdr:twoCellAnchor>
    <xdr:from>
      <xdr:col>5</xdr:col>
      <xdr:colOff>323851</xdr:colOff>
      <xdr:row>1236</xdr:row>
      <xdr:rowOff>58736</xdr:rowOff>
    </xdr:from>
    <xdr:to>
      <xdr:col>11</xdr:col>
      <xdr:colOff>269701</xdr:colOff>
      <xdr:row>1247</xdr:row>
      <xdr:rowOff>175286</xdr:rowOff>
    </xdr:to>
    <xdr:pic>
      <xdr:nvPicPr>
        <xdr:cNvPr id="728" name="図 727"/>
        <xdr:cNvPicPr>
          <a:picLocks noChangeAspect="1"/>
        </xdr:cNvPicPr>
      </xdr:nvPicPr>
      <xdr:blipFill>
        <a:blip xmlns:r="http://schemas.openxmlformats.org/officeDocument/2006/relationships" r:embed="rId156" cstate="print">
          <a:extLst>
            <a:ext uri="{28A0092B-C50C-407E-A947-70E740481C1C}">
              <a14:useLocalDpi xmlns:a14="http://schemas.microsoft.com/office/drawing/2010/main" val="0"/>
            </a:ext>
          </a:extLst>
        </a:blip>
        <a:stretch>
          <a:fillRect/>
        </a:stretch>
      </xdr:blipFill>
      <xdr:spPr>
        <a:xfrm>
          <a:off x="2493894" y="260704149"/>
          <a:ext cx="3424546" cy="2559920"/>
        </a:xfrm>
        <a:prstGeom prst="rect">
          <a:avLst/>
        </a:prstGeom>
      </xdr:spPr>
    </xdr:pic>
    <xdr:clientData/>
  </xdr:twoCellAnchor>
  <xdr:twoCellAnchor>
    <xdr:from>
      <xdr:col>16</xdr:col>
      <xdr:colOff>323851</xdr:colOff>
      <xdr:row>1236</xdr:row>
      <xdr:rowOff>49211</xdr:rowOff>
    </xdr:from>
    <xdr:to>
      <xdr:col>22</xdr:col>
      <xdr:colOff>269701</xdr:colOff>
      <xdr:row>1247</xdr:row>
      <xdr:rowOff>165761</xdr:rowOff>
    </xdr:to>
    <xdr:pic>
      <xdr:nvPicPr>
        <xdr:cNvPr id="729" name="図 728"/>
        <xdr:cNvPicPr>
          <a:picLocks noChangeAspect="1"/>
        </xdr:cNvPicPr>
      </xdr:nvPicPr>
      <xdr:blipFill>
        <a:blip xmlns:r="http://schemas.openxmlformats.org/officeDocument/2006/relationships" r:embed="rId157" cstate="print">
          <a:extLst>
            <a:ext uri="{28A0092B-C50C-407E-A947-70E740481C1C}">
              <a14:useLocalDpi xmlns:a14="http://schemas.microsoft.com/office/drawing/2010/main" val="0"/>
            </a:ext>
          </a:extLst>
        </a:blip>
        <a:stretch>
          <a:fillRect/>
        </a:stretch>
      </xdr:blipFill>
      <xdr:spPr>
        <a:xfrm>
          <a:off x="8606460" y="260694624"/>
          <a:ext cx="3424545" cy="2559920"/>
        </a:xfrm>
        <a:prstGeom prst="rect">
          <a:avLst/>
        </a:prstGeom>
      </xdr:spPr>
    </xdr:pic>
    <xdr:clientData/>
  </xdr:twoCellAnchor>
  <xdr:twoCellAnchor>
    <xdr:from>
      <xdr:col>5</xdr:col>
      <xdr:colOff>323850</xdr:colOff>
      <xdr:row>1264</xdr:row>
      <xdr:rowOff>49210</xdr:rowOff>
    </xdr:from>
    <xdr:to>
      <xdr:col>11</xdr:col>
      <xdr:colOff>271216</xdr:colOff>
      <xdr:row>1275</xdr:row>
      <xdr:rowOff>165760</xdr:rowOff>
    </xdr:to>
    <xdr:pic>
      <xdr:nvPicPr>
        <xdr:cNvPr id="730" name="図 729"/>
        <xdr:cNvPicPr>
          <a:picLocks noChangeAspect="1"/>
        </xdr:cNvPicPr>
      </xdr:nvPicPr>
      <xdr:blipFill>
        <a:blip xmlns:r="http://schemas.openxmlformats.org/officeDocument/2006/relationships" r:embed="rId158" cstate="print">
          <a:extLst>
            <a:ext uri="{28A0092B-C50C-407E-A947-70E740481C1C}">
              <a14:useLocalDpi xmlns:a14="http://schemas.microsoft.com/office/drawing/2010/main" val="0"/>
            </a:ext>
          </a:extLst>
        </a:blip>
        <a:stretch>
          <a:fillRect/>
        </a:stretch>
      </xdr:blipFill>
      <xdr:spPr>
        <a:xfrm>
          <a:off x="2493893" y="266492449"/>
          <a:ext cx="3426062" cy="2559920"/>
        </a:xfrm>
        <a:prstGeom prst="rect">
          <a:avLst/>
        </a:prstGeom>
      </xdr:spPr>
    </xdr:pic>
    <xdr:clientData/>
  </xdr:twoCellAnchor>
  <xdr:twoCellAnchor>
    <xdr:from>
      <xdr:col>16</xdr:col>
      <xdr:colOff>323850</xdr:colOff>
      <xdr:row>1264</xdr:row>
      <xdr:rowOff>49210</xdr:rowOff>
    </xdr:from>
    <xdr:to>
      <xdr:col>22</xdr:col>
      <xdr:colOff>271216</xdr:colOff>
      <xdr:row>1275</xdr:row>
      <xdr:rowOff>165760</xdr:rowOff>
    </xdr:to>
    <xdr:pic>
      <xdr:nvPicPr>
        <xdr:cNvPr id="731" name="図 730"/>
        <xdr:cNvPicPr>
          <a:picLocks noChangeAspect="1"/>
        </xdr:cNvPicPr>
      </xdr:nvPicPr>
      <xdr:blipFill>
        <a:blip xmlns:r="http://schemas.openxmlformats.org/officeDocument/2006/relationships" r:embed="rId159" cstate="print">
          <a:extLst>
            <a:ext uri="{28A0092B-C50C-407E-A947-70E740481C1C}">
              <a14:useLocalDpi xmlns:a14="http://schemas.microsoft.com/office/drawing/2010/main" val="0"/>
            </a:ext>
          </a:extLst>
        </a:blip>
        <a:stretch>
          <a:fillRect/>
        </a:stretch>
      </xdr:blipFill>
      <xdr:spPr>
        <a:xfrm>
          <a:off x="8606459" y="266492449"/>
          <a:ext cx="3426061" cy="2559920"/>
        </a:xfrm>
        <a:prstGeom prst="rect">
          <a:avLst/>
        </a:prstGeom>
      </xdr:spPr>
    </xdr:pic>
    <xdr:clientData/>
  </xdr:twoCellAnchor>
  <xdr:twoCellAnchor>
    <xdr:from>
      <xdr:col>5</xdr:col>
      <xdr:colOff>323850</xdr:colOff>
      <xdr:row>1281</xdr:row>
      <xdr:rowOff>49210</xdr:rowOff>
    </xdr:from>
    <xdr:to>
      <xdr:col>11</xdr:col>
      <xdr:colOff>271216</xdr:colOff>
      <xdr:row>1292</xdr:row>
      <xdr:rowOff>165760</xdr:rowOff>
    </xdr:to>
    <xdr:pic>
      <xdr:nvPicPr>
        <xdr:cNvPr id="732" name="図 731"/>
        <xdr:cNvPicPr>
          <a:picLocks noChangeAspect="1"/>
        </xdr:cNvPicPr>
      </xdr:nvPicPr>
      <xdr:blipFill>
        <a:blip xmlns:r="http://schemas.openxmlformats.org/officeDocument/2006/relationships" r:embed="rId160" cstate="print">
          <a:extLst>
            <a:ext uri="{28A0092B-C50C-407E-A947-70E740481C1C}">
              <a14:useLocalDpi xmlns:a14="http://schemas.microsoft.com/office/drawing/2010/main" val="0"/>
            </a:ext>
          </a:extLst>
        </a:blip>
        <a:stretch>
          <a:fillRect/>
        </a:stretch>
      </xdr:blipFill>
      <xdr:spPr>
        <a:xfrm>
          <a:off x="2493893" y="270178210"/>
          <a:ext cx="3426062" cy="2559920"/>
        </a:xfrm>
        <a:prstGeom prst="rect">
          <a:avLst/>
        </a:prstGeom>
      </xdr:spPr>
    </xdr:pic>
    <xdr:clientData/>
  </xdr:twoCellAnchor>
  <xdr:twoCellAnchor>
    <xdr:from>
      <xdr:col>16</xdr:col>
      <xdr:colOff>323851</xdr:colOff>
      <xdr:row>1281</xdr:row>
      <xdr:rowOff>49211</xdr:rowOff>
    </xdr:from>
    <xdr:to>
      <xdr:col>22</xdr:col>
      <xdr:colOff>269701</xdr:colOff>
      <xdr:row>1292</xdr:row>
      <xdr:rowOff>165761</xdr:rowOff>
    </xdr:to>
    <xdr:pic>
      <xdr:nvPicPr>
        <xdr:cNvPr id="733" name="図 732"/>
        <xdr:cNvPicPr>
          <a:picLocks noChangeAspect="1"/>
        </xdr:cNvPicPr>
      </xdr:nvPicPr>
      <xdr:blipFill>
        <a:blip xmlns:r="http://schemas.openxmlformats.org/officeDocument/2006/relationships" r:embed="rId161" cstate="print">
          <a:extLst>
            <a:ext uri="{28A0092B-C50C-407E-A947-70E740481C1C}">
              <a14:useLocalDpi xmlns:a14="http://schemas.microsoft.com/office/drawing/2010/main" val="0"/>
            </a:ext>
          </a:extLst>
        </a:blip>
        <a:stretch>
          <a:fillRect/>
        </a:stretch>
      </xdr:blipFill>
      <xdr:spPr>
        <a:xfrm>
          <a:off x="8606460" y="270178211"/>
          <a:ext cx="3424545" cy="2559920"/>
        </a:xfrm>
        <a:prstGeom prst="rect">
          <a:avLst/>
        </a:prstGeom>
      </xdr:spPr>
    </xdr:pic>
    <xdr:clientData/>
  </xdr:twoCellAnchor>
  <xdr:twoCellAnchor>
    <xdr:from>
      <xdr:col>5</xdr:col>
      <xdr:colOff>323850</xdr:colOff>
      <xdr:row>1309</xdr:row>
      <xdr:rowOff>49210</xdr:rowOff>
    </xdr:from>
    <xdr:to>
      <xdr:col>11</xdr:col>
      <xdr:colOff>271216</xdr:colOff>
      <xdr:row>1320</xdr:row>
      <xdr:rowOff>165760</xdr:rowOff>
    </xdr:to>
    <xdr:pic>
      <xdr:nvPicPr>
        <xdr:cNvPr id="734" name="図 733"/>
        <xdr:cNvPicPr>
          <a:picLocks noChangeAspect="1"/>
        </xdr:cNvPicPr>
      </xdr:nvPicPr>
      <xdr:blipFill>
        <a:blip xmlns:r="http://schemas.openxmlformats.org/officeDocument/2006/relationships" r:embed="rId162" cstate="print">
          <a:extLst>
            <a:ext uri="{28A0092B-C50C-407E-A947-70E740481C1C}">
              <a14:useLocalDpi xmlns:a14="http://schemas.microsoft.com/office/drawing/2010/main" val="0"/>
            </a:ext>
          </a:extLst>
        </a:blip>
        <a:stretch>
          <a:fillRect/>
        </a:stretch>
      </xdr:blipFill>
      <xdr:spPr>
        <a:xfrm>
          <a:off x="2493893" y="275976036"/>
          <a:ext cx="3426062" cy="2559920"/>
        </a:xfrm>
        <a:prstGeom prst="rect">
          <a:avLst/>
        </a:prstGeom>
      </xdr:spPr>
    </xdr:pic>
    <xdr:clientData/>
  </xdr:twoCellAnchor>
  <xdr:twoCellAnchor>
    <xdr:from>
      <xdr:col>16</xdr:col>
      <xdr:colOff>323850</xdr:colOff>
      <xdr:row>1309</xdr:row>
      <xdr:rowOff>49210</xdr:rowOff>
    </xdr:from>
    <xdr:to>
      <xdr:col>22</xdr:col>
      <xdr:colOff>271216</xdr:colOff>
      <xdr:row>1320</xdr:row>
      <xdr:rowOff>165760</xdr:rowOff>
    </xdr:to>
    <xdr:pic>
      <xdr:nvPicPr>
        <xdr:cNvPr id="735" name="図 734"/>
        <xdr:cNvPicPr>
          <a:picLocks noChangeAspect="1"/>
        </xdr:cNvPicPr>
      </xdr:nvPicPr>
      <xdr:blipFill>
        <a:blip xmlns:r="http://schemas.openxmlformats.org/officeDocument/2006/relationships" r:embed="rId163" cstate="print">
          <a:extLst>
            <a:ext uri="{28A0092B-C50C-407E-A947-70E740481C1C}">
              <a14:useLocalDpi xmlns:a14="http://schemas.microsoft.com/office/drawing/2010/main" val="0"/>
            </a:ext>
          </a:extLst>
        </a:blip>
        <a:stretch>
          <a:fillRect/>
        </a:stretch>
      </xdr:blipFill>
      <xdr:spPr>
        <a:xfrm>
          <a:off x="8606459" y="275976036"/>
          <a:ext cx="3426061" cy="2559920"/>
        </a:xfrm>
        <a:prstGeom prst="rect">
          <a:avLst/>
        </a:prstGeom>
      </xdr:spPr>
    </xdr:pic>
    <xdr:clientData/>
  </xdr:twoCellAnchor>
  <xdr:twoCellAnchor>
    <xdr:from>
      <xdr:col>5</xdr:col>
      <xdr:colOff>323851</xdr:colOff>
      <xdr:row>1326</xdr:row>
      <xdr:rowOff>58736</xdr:rowOff>
    </xdr:from>
    <xdr:to>
      <xdr:col>11</xdr:col>
      <xdr:colOff>269701</xdr:colOff>
      <xdr:row>1337</xdr:row>
      <xdr:rowOff>175286</xdr:rowOff>
    </xdr:to>
    <xdr:pic>
      <xdr:nvPicPr>
        <xdr:cNvPr id="736" name="図 735"/>
        <xdr:cNvPicPr>
          <a:picLocks noChangeAspect="1"/>
        </xdr:cNvPicPr>
      </xdr:nvPicPr>
      <xdr:blipFill>
        <a:blip xmlns:r="http://schemas.openxmlformats.org/officeDocument/2006/relationships" r:embed="rId164" cstate="print">
          <a:extLst>
            <a:ext uri="{28A0092B-C50C-407E-A947-70E740481C1C}">
              <a14:useLocalDpi xmlns:a14="http://schemas.microsoft.com/office/drawing/2010/main" val="0"/>
            </a:ext>
          </a:extLst>
        </a:blip>
        <a:stretch>
          <a:fillRect/>
        </a:stretch>
      </xdr:blipFill>
      <xdr:spPr>
        <a:xfrm>
          <a:off x="2493894" y="279671323"/>
          <a:ext cx="3424546" cy="2559920"/>
        </a:xfrm>
        <a:prstGeom prst="rect">
          <a:avLst/>
        </a:prstGeom>
      </xdr:spPr>
    </xdr:pic>
    <xdr:clientData/>
  </xdr:twoCellAnchor>
  <xdr:twoCellAnchor>
    <xdr:from>
      <xdr:col>16</xdr:col>
      <xdr:colOff>323851</xdr:colOff>
      <xdr:row>1326</xdr:row>
      <xdr:rowOff>58736</xdr:rowOff>
    </xdr:from>
    <xdr:to>
      <xdr:col>22</xdr:col>
      <xdr:colOff>269701</xdr:colOff>
      <xdr:row>1337</xdr:row>
      <xdr:rowOff>175286</xdr:rowOff>
    </xdr:to>
    <xdr:pic>
      <xdr:nvPicPr>
        <xdr:cNvPr id="737" name="図 736"/>
        <xdr:cNvPicPr>
          <a:picLocks noChangeAspect="1"/>
        </xdr:cNvPicPr>
      </xdr:nvPicPr>
      <xdr:blipFill>
        <a:blip xmlns:r="http://schemas.openxmlformats.org/officeDocument/2006/relationships" r:embed="rId165" cstate="print">
          <a:extLst>
            <a:ext uri="{28A0092B-C50C-407E-A947-70E740481C1C}">
              <a14:useLocalDpi xmlns:a14="http://schemas.microsoft.com/office/drawing/2010/main" val="0"/>
            </a:ext>
          </a:extLst>
        </a:blip>
        <a:stretch>
          <a:fillRect/>
        </a:stretch>
      </xdr:blipFill>
      <xdr:spPr>
        <a:xfrm>
          <a:off x="8606460" y="279671323"/>
          <a:ext cx="3424545" cy="2559920"/>
        </a:xfrm>
        <a:prstGeom prst="rect">
          <a:avLst/>
        </a:prstGeom>
      </xdr:spPr>
    </xdr:pic>
    <xdr:clientData/>
  </xdr:twoCellAnchor>
  <xdr:twoCellAnchor>
    <xdr:from>
      <xdr:col>5</xdr:col>
      <xdr:colOff>323850</xdr:colOff>
      <xdr:row>1354</xdr:row>
      <xdr:rowOff>58735</xdr:rowOff>
    </xdr:from>
    <xdr:to>
      <xdr:col>11</xdr:col>
      <xdr:colOff>271216</xdr:colOff>
      <xdr:row>1365</xdr:row>
      <xdr:rowOff>175285</xdr:rowOff>
    </xdr:to>
    <xdr:pic>
      <xdr:nvPicPr>
        <xdr:cNvPr id="738" name="図 737"/>
        <xdr:cNvPicPr>
          <a:picLocks noChangeAspect="1"/>
        </xdr:cNvPicPr>
      </xdr:nvPicPr>
      <xdr:blipFill>
        <a:blip xmlns:r="http://schemas.openxmlformats.org/officeDocument/2006/relationships" r:embed="rId166" cstate="print">
          <a:extLst>
            <a:ext uri="{28A0092B-C50C-407E-A947-70E740481C1C}">
              <a14:useLocalDpi xmlns:a14="http://schemas.microsoft.com/office/drawing/2010/main" val="0"/>
            </a:ext>
          </a:extLst>
        </a:blip>
        <a:stretch>
          <a:fillRect/>
        </a:stretch>
      </xdr:blipFill>
      <xdr:spPr>
        <a:xfrm>
          <a:off x="2493893" y="285469148"/>
          <a:ext cx="3426062" cy="2559920"/>
        </a:xfrm>
        <a:prstGeom prst="rect">
          <a:avLst/>
        </a:prstGeom>
      </xdr:spPr>
    </xdr:pic>
    <xdr:clientData/>
  </xdr:twoCellAnchor>
  <xdr:twoCellAnchor>
    <xdr:from>
      <xdr:col>16</xdr:col>
      <xdr:colOff>323850</xdr:colOff>
      <xdr:row>1354</xdr:row>
      <xdr:rowOff>58735</xdr:rowOff>
    </xdr:from>
    <xdr:to>
      <xdr:col>22</xdr:col>
      <xdr:colOff>271216</xdr:colOff>
      <xdr:row>1365</xdr:row>
      <xdr:rowOff>175285</xdr:rowOff>
    </xdr:to>
    <xdr:pic>
      <xdr:nvPicPr>
        <xdr:cNvPr id="739" name="図 738"/>
        <xdr:cNvPicPr>
          <a:picLocks noChangeAspect="1"/>
        </xdr:cNvPicPr>
      </xdr:nvPicPr>
      <xdr:blipFill>
        <a:blip xmlns:r="http://schemas.openxmlformats.org/officeDocument/2006/relationships" r:embed="rId167" cstate="print">
          <a:extLst>
            <a:ext uri="{28A0092B-C50C-407E-A947-70E740481C1C}">
              <a14:useLocalDpi xmlns:a14="http://schemas.microsoft.com/office/drawing/2010/main" val="0"/>
            </a:ext>
          </a:extLst>
        </a:blip>
        <a:stretch>
          <a:fillRect/>
        </a:stretch>
      </xdr:blipFill>
      <xdr:spPr>
        <a:xfrm>
          <a:off x="8606459" y="285469148"/>
          <a:ext cx="3426061" cy="2559920"/>
        </a:xfrm>
        <a:prstGeom prst="rect">
          <a:avLst/>
        </a:prstGeom>
      </xdr:spPr>
    </xdr:pic>
    <xdr:clientData/>
  </xdr:twoCellAnchor>
  <xdr:twoCellAnchor>
    <xdr:from>
      <xdr:col>5</xdr:col>
      <xdr:colOff>323850</xdr:colOff>
      <xdr:row>1371</xdr:row>
      <xdr:rowOff>58735</xdr:rowOff>
    </xdr:from>
    <xdr:to>
      <xdr:col>11</xdr:col>
      <xdr:colOff>271216</xdr:colOff>
      <xdr:row>1382</xdr:row>
      <xdr:rowOff>175285</xdr:rowOff>
    </xdr:to>
    <xdr:pic>
      <xdr:nvPicPr>
        <xdr:cNvPr id="740" name="図 739"/>
        <xdr:cNvPicPr>
          <a:picLocks noChangeAspect="1"/>
        </xdr:cNvPicPr>
      </xdr:nvPicPr>
      <xdr:blipFill>
        <a:blip xmlns:r="http://schemas.openxmlformats.org/officeDocument/2006/relationships" r:embed="rId168" cstate="print">
          <a:extLst>
            <a:ext uri="{28A0092B-C50C-407E-A947-70E740481C1C}">
              <a14:useLocalDpi xmlns:a14="http://schemas.microsoft.com/office/drawing/2010/main" val="0"/>
            </a:ext>
          </a:extLst>
        </a:blip>
        <a:stretch>
          <a:fillRect/>
        </a:stretch>
      </xdr:blipFill>
      <xdr:spPr>
        <a:xfrm>
          <a:off x="2493893" y="289154909"/>
          <a:ext cx="3426062" cy="2559919"/>
        </a:xfrm>
        <a:prstGeom prst="rect">
          <a:avLst/>
        </a:prstGeom>
      </xdr:spPr>
    </xdr:pic>
    <xdr:clientData/>
  </xdr:twoCellAnchor>
  <xdr:twoCellAnchor>
    <xdr:from>
      <xdr:col>16</xdr:col>
      <xdr:colOff>323850</xdr:colOff>
      <xdr:row>1371</xdr:row>
      <xdr:rowOff>58735</xdr:rowOff>
    </xdr:from>
    <xdr:to>
      <xdr:col>22</xdr:col>
      <xdr:colOff>271216</xdr:colOff>
      <xdr:row>1382</xdr:row>
      <xdr:rowOff>175285</xdr:rowOff>
    </xdr:to>
    <xdr:pic>
      <xdr:nvPicPr>
        <xdr:cNvPr id="741" name="図 740"/>
        <xdr:cNvPicPr>
          <a:picLocks noChangeAspect="1"/>
        </xdr:cNvPicPr>
      </xdr:nvPicPr>
      <xdr:blipFill>
        <a:blip xmlns:r="http://schemas.openxmlformats.org/officeDocument/2006/relationships" r:embed="rId169" cstate="print">
          <a:extLst>
            <a:ext uri="{28A0092B-C50C-407E-A947-70E740481C1C}">
              <a14:useLocalDpi xmlns:a14="http://schemas.microsoft.com/office/drawing/2010/main" val="0"/>
            </a:ext>
          </a:extLst>
        </a:blip>
        <a:stretch>
          <a:fillRect/>
        </a:stretch>
      </xdr:blipFill>
      <xdr:spPr>
        <a:xfrm>
          <a:off x="8606459" y="289154909"/>
          <a:ext cx="3426061" cy="2559919"/>
        </a:xfrm>
        <a:prstGeom prst="rect">
          <a:avLst/>
        </a:prstGeom>
      </xdr:spPr>
    </xdr:pic>
    <xdr:clientData/>
  </xdr:twoCellAnchor>
  <xdr:twoCellAnchor>
    <xdr:from>
      <xdr:col>5</xdr:col>
      <xdr:colOff>323851</xdr:colOff>
      <xdr:row>1399</xdr:row>
      <xdr:rowOff>58736</xdr:rowOff>
    </xdr:from>
    <xdr:to>
      <xdr:col>11</xdr:col>
      <xdr:colOff>269701</xdr:colOff>
      <xdr:row>1410</xdr:row>
      <xdr:rowOff>175286</xdr:rowOff>
    </xdr:to>
    <xdr:pic>
      <xdr:nvPicPr>
        <xdr:cNvPr id="742" name="図 741"/>
        <xdr:cNvPicPr>
          <a:picLocks noChangeAspect="1"/>
        </xdr:cNvPicPr>
      </xdr:nvPicPr>
      <xdr:blipFill>
        <a:blip xmlns:r="http://schemas.openxmlformats.org/officeDocument/2006/relationships" r:embed="rId170" cstate="print">
          <a:extLst>
            <a:ext uri="{28A0092B-C50C-407E-A947-70E740481C1C}">
              <a14:useLocalDpi xmlns:a14="http://schemas.microsoft.com/office/drawing/2010/main" val="0"/>
            </a:ext>
          </a:extLst>
        </a:blip>
        <a:stretch>
          <a:fillRect/>
        </a:stretch>
      </xdr:blipFill>
      <xdr:spPr>
        <a:xfrm>
          <a:off x="2493894" y="294952736"/>
          <a:ext cx="3424546" cy="2559920"/>
        </a:xfrm>
        <a:prstGeom prst="rect">
          <a:avLst/>
        </a:prstGeom>
      </xdr:spPr>
    </xdr:pic>
    <xdr:clientData/>
  </xdr:twoCellAnchor>
  <xdr:twoCellAnchor>
    <xdr:from>
      <xdr:col>16</xdr:col>
      <xdr:colOff>323850</xdr:colOff>
      <xdr:row>1399</xdr:row>
      <xdr:rowOff>58735</xdr:rowOff>
    </xdr:from>
    <xdr:to>
      <xdr:col>22</xdr:col>
      <xdr:colOff>271216</xdr:colOff>
      <xdr:row>1410</xdr:row>
      <xdr:rowOff>175285</xdr:rowOff>
    </xdr:to>
    <xdr:pic>
      <xdr:nvPicPr>
        <xdr:cNvPr id="743" name="図 742"/>
        <xdr:cNvPicPr>
          <a:picLocks noChangeAspect="1"/>
        </xdr:cNvPicPr>
      </xdr:nvPicPr>
      <xdr:blipFill>
        <a:blip xmlns:r="http://schemas.openxmlformats.org/officeDocument/2006/relationships" r:embed="rId171" cstate="print">
          <a:extLst>
            <a:ext uri="{28A0092B-C50C-407E-A947-70E740481C1C}">
              <a14:useLocalDpi xmlns:a14="http://schemas.microsoft.com/office/drawing/2010/main" val="0"/>
            </a:ext>
          </a:extLst>
        </a:blip>
        <a:stretch>
          <a:fillRect/>
        </a:stretch>
      </xdr:blipFill>
      <xdr:spPr>
        <a:xfrm>
          <a:off x="8606459" y="294952735"/>
          <a:ext cx="3426061" cy="2559920"/>
        </a:xfrm>
        <a:prstGeom prst="rect">
          <a:avLst/>
        </a:prstGeom>
      </xdr:spPr>
    </xdr:pic>
    <xdr:clientData/>
  </xdr:twoCellAnchor>
  <xdr:twoCellAnchor>
    <xdr:from>
      <xdr:col>5</xdr:col>
      <xdr:colOff>323850</xdr:colOff>
      <xdr:row>1416</xdr:row>
      <xdr:rowOff>58735</xdr:rowOff>
    </xdr:from>
    <xdr:to>
      <xdr:col>11</xdr:col>
      <xdr:colOff>271216</xdr:colOff>
      <xdr:row>1427</xdr:row>
      <xdr:rowOff>175285</xdr:rowOff>
    </xdr:to>
    <xdr:pic>
      <xdr:nvPicPr>
        <xdr:cNvPr id="744" name="図 743"/>
        <xdr:cNvPicPr>
          <a:picLocks noChangeAspect="1"/>
        </xdr:cNvPicPr>
      </xdr:nvPicPr>
      <xdr:blipFill>
        <a:blip xmlns:r="http://schemas.openxmlformats.org/officeDocument/2006/relationships" r:embed="rId172" cstate="print">
          <a:extLst>
            <a:ext uri="{28A0092B-C50C-407E-A947-70E740481C1C}">
              <a14:useLocalDpi xmlns:a14="http://schemas.microsoft.com/office/drawing/2010/main" val="0"/>
            </a:ext>
          </a:extLst>
        </a:blip>
        <a:stretch>
          <a:fillRect/>
        </a:stretch>
      </xdr:blipFill>
      <xdr:spPr>
        <a:xfrm>
          <a:off x="2493893" y="298638496"/>
          <a:ext cx="3426062" cy="2559919"/>
        </a:xfrm>
        <a:prstGeom prst="rect">
          <a:avLst/>
        </a:prstGeom>
      </xdr:spPr>
    </xdr:pic>
    <xdr:clientData/>
  </xdr:twoCellAnchor>
  <xdr:twoCellAnchor>
    <xdr:from>
      <xdr:col>16</xdr:col>
      <xdr:colOff>323850</xdr:colOff>
      <xdr:row>1416</xdr:row>
      <xdr:rowOff>58735</xdr:rowOff>
    </xdr:from>
    <xdr:to>
      <xdr:col>22</xdr:col>
      <xdr:colOff>271216</xdr:colOff>
      <xdr:row>1427</xdr:row>
      <xdr:rowOff>175285</xdr:rowOff>
    </xdr:to>
    <xdr:pic>
      <xdr:nvPicPr>
        <xdr:cNvPr id="745" name="図 744"/>
        <xdr:cNvPicPr>
          <a:picLocks noChangeAspect="1"/>
        </xdr:cNvPicPr>
      </xdr:nvPicPr>
      <xdr:blipFill>
        <a:blip xmlns:r="http://schemas.openxmlformats.org/officeDocument/2006/relationships" r:embed="rId173" cstate="print">
          <a:extLst>
            <a:ext uri="{28A0092B-C50C-407E-A947-70E740481C1C}">
              <a14:useLocalDpi xmlns:a14="http://schemas.microsoft.com/office/drawing/2010/main" val="0"/>
            </a:ext>
          </a:extLst>
        </a:blip>
        <a:stretch>
          <a:fillRect/>
        </a:stretch>
      </xdr:blipFill>
      <xdr:spPr>
        <a:xfrm>
          <a:off x="8606459" y="298638496"/>
          <a:ext cx="3426061" cy="2559919"/>
        </a:xfrm>
        <a:prstGeom prst="rect">
          <a:avLst/>
        </a:prstGeom>
      </xdr:spPr>
    </xdr:pic>
    <xdr:clientData/>
  </xdr:twoCellAnchor>
  <xdr:twoCellAnchor>
    <xdr:from>
      <xdr:col>5</xdr:col>
      <xdr:colOff>323850</xdr:colOff>
      <xdr:row>1444</xdr:row>
      <xdr:rowOff>58735</xdr:rowOff>
    </xdr:from>
    <xdr:to>
      <xdr:col>11</xdr:col>
      <xdr:colOff>271216</xdr:colOff>
      <xdr:row>1455</xdr:row>
      <xdr:rowOff>175285</xdr:rowOff>
    </xdr:to>
    <xdr:pic>
      <xdr:nvPicPr>
        <xdr:cNvPr id="746" name="図 745"/>
        <xdr:cNvPicPr>
          <a:picLocks noChangeAspect="1"/>
        </xdr:cNvPicPr>
      </xdr:nvPicPr>
      <xdr:blipFill>
        <a:blip xmlns:r="http://schemas.openxmlformats.org/officeDocument/2006/relationships" r:embed="rId174" cstate="print">
          <a:extLst>
            <a:ext uri="{28A0092B-C50C-407E-A947-70E740481C1C}">
              <a14:useLocalDpi xmlns:a14="http://schemas.microsoft.com/office/drawing/2010/main" val="0"/>
            </a:ext>
          </a:extLst>
        </a:blip>
        <a:stretch>
          <a:fillRect/>
        </a:stretch>
      </xdr:blipFill>
      <xdr:spPr>
        <a:xfrm>
          <a:off x="2493893" y="304436322"/>
          <a:ext cx="3426062" cy="2559920"/>
        </a:xfrm>
        <a:prstGeom prst="rect">
          <a:avLst/>
        </a:prstGeom>
      </xdr:spPr>
    </xdr:pic>
    <xdr:clientData/>
  </xdr:twoCellAnchor>
  <xdr:twoCellAnchor>
    <xdr:from>
      <xdr:col>16</xdr:col>
      <xdr:colOff>323850</xdr:colOff>
      <xdr:row>1444</xdr:row>
      <xdr:rowOff>58735</xdr:rowOff>
    </xdr:from>
    <xdr:to>
      <xdr:col>22</xdr:col>
      <xdr:colOff>271216</xdr:colOff>
      <xdr:row>1455</xdr:row>
      <xdr:rowOff>175285</xdr:rowOff>
    </xdr:to>
    <xdr:pic>
      <xdr:nvPicPr>
        <xdr:cNvPr id="747" name="図 746"/>
        <xdr:cNvPicPr>
          <a:picLocks noChangeAspect="1"/>
        </xdr:cNvPicPr>
      </xdr:nvPicPr>
      <xdr:blipFill>
        <a:blip xmlns:r="http://schemas.openxmlformats.org/officeDocument/2006/relationships" r:embed="rId175" cstate="print">
          <a:extLst>
            <a:ext uri="{28A0092B-C50C-407E-A947-70E740481C1C}">
              <a14:useLocalDpi xmlns:a14="http://schemas.microsoft.com/office/drawing/2010/main" val="0"/>
            </a:ext>
          </a:extLst>
        </a:blip>
        <a:stretch>
          <a:fillRect/>
        </a:stretch>
      </xdr:blipFill>
      <xdr:spPr>
        <a:xfrm>
          <a:off x="8606459" y="304436322"/>
          <a:ext cx="3426061" cy="2559920"/>
        </a:xfrm>
        <a:prstGeom prst="rect">
          <a:avLst/>
        </a:prstGeom>
      </xdr:spPr>
    </xdr:pic>
    <xdr:clientData/>
  </xdr:twoCellAnchor>
  <xdr:twoCellAnchor>
    <xdr:from>
      <xdr:col>5</xdr:col>
      <xdr:colOff>323851</xdr:colOff>
      <xdr:row>1461</xdr:row>
      <xdr:rowOff>49211</xdr:rowOff>
    </xdr:from>
    <xdr:to>
      <xdr:col>11</xdr:col>
      <xdr:colOff>269701</xdr:colOff>
      <xdr:row>1472</xdr:row>
      <xdr:rowOff>165761</xdr:rowOff>
    </xdr:to>
    <xdr:pic>
      <xdr:nvPicPr>
        <xdr:cNvPr id="748" name="図 747"/>
        <xdr:cNvPicPr>
          <a:picLocks noChangeAspect="1"/>
        </xdr:cNvPicPr>
      </xdr:nvPicPr>
      <xdr:blipFill>
        <a:blip xmlns:r="http://schemas.openxmlformats.org/officeDocument/2006/relationships" r:embed="rId176" cstate="print">
          <a:extLst>
            <a:ext uri="{28A0092B-C50C-407E-A947-70E740481C1C}">
              <a14:useLocalDpi xmlns:a14="http://schemas.microsoft.com/office/drawing/2010/main" val="0"/>
            </a:ext>
          </a:extLst>
        </a:blip>
        <a:stretch>
          <a:fillRect/>
        </a:stretch>
      </xdr:blipFill>
      <xdr:spPr>
        <a:xfrm>
          <a:off x="2493894" y="308112559"/>
          <a:ext cx="3424546" cy="2559919"/>
        </a:xfrm>
        <a:prstGeom prst="rect">
          <a:avLst/>
        </a:prstGeom>
      </xdr:spPr>
    </xdr:pic>
    <xdr:clientData/>
  </xdr:twoCellAnchor>
  <xdr:twoCellAnchor>
    <xdr:from>
      <xdr:col>16</xdr:col>
      <xdr:colOff>323851</xdr:colOff>
      <xdr:row>1461</xdr:row>
      <xdr:rowOff>49211</xdr:rowOff>
    </xdr:from>
    <xdr:to>
      <xdr:col>22</xdr:col>
      <xdr:colOff>269701</xdr:colOff>
      <xdr:row>1472</xdr:row>
      <xdr:rowOff>165761</xdr:rowOff>
    </xdr:to>
    <xdr:pic>
      <xdr:nvPicPr>
        <xdr:cNvPr id="749" name="図 748"/>
        <xdr:cNvPicPr>
          <a:picLocks noChangeAspect="1"/>
        </xdr:cNvPicPr>
      </xdr:nvPicPr>
      <xdr:blipFill>
        <a:blip xmlns:r="http://schemas.openxmlformats.org/officeDocument/2006/relationships" r:embed="rId177" cstate="print">
          <a:extLst>
            <a:ext uri="{28A0092B-C50C-407E-A947-70E740481C1C}">
              <a14:useLocalDpi xmlns:a14="http://schemas.microsoft.com/office/drawing/2010/main" val="0"/>
            </a:ext>
          </a:extLst>
        </a:blip>
        <a:stretch>
          <a:fillRect/>
        </a:stretch>
      </xdr:blipFill>
      <xdr:spPr>
        <a:xfrm>
          <a:off x="8606460" y="308112559"/>
          <a:ext cx="3424545" cy="2559919"/>
        </a:xfrm>
        <a:prstGeom prst="rect">
          <a:avLst/>
        </a:prstGeom>
      </xdr:spPr>
    </xdr:pic>
    <xdr:clientData/>
  </xdr:twoCellAnchor>
  <xdr:twoCellAnchor>
    <xdr:from>
      <xdr:col>5</xdr:col>
      <xdr:colOff>323851</xdr:colOff>
      <xdr:row>1489</xdr:row>
      <xdr:rowOff>49211</xdr:rowOff>
    </xdr:from>
    <xdr:to>
      <xdr:col>11</xdr:col>
      <xdr:colOff>269701</xdr:colOff>
      <xdr:row>1500</xdr:row>
      <xdr:rowOff>165761</xdr:rowOff>
    </xdr:to>
    <xdr:pic>
      <xdr:nvPicPr>
        <xdr:cNvPr id="750" name="図 749"/>
        <xdr:cNvPicPr>
          <a:picLocks noChangeAspect="1"/>
        </xdr:cNvPicPr>
      </xdr:nvPicPr>
      <xdr:blipFill>
        <a:blip xmlns:r="http://schemas.openxmlformats.org/officeDocument/2006/relationships" r:embed="rId178" cstate="print">
          <a:extLst>
            <a:ext uri="{28A0092B-C50C-407E-A947-70E740481C1C}">
              <a14:useLocalDpi xmlns:a14="http://schemas.microsoft.com/office/drawing/2010/main" val="0"/>
            </a:ext>
          </a:extLst>
        </a:blip>
        <a:stretch>
          <a:fillRect/>
        </a:stretch>
      </xdr:blipFill>
      <xdr:spPr>
        <a:xfrm>
          <a:off x="2493894" y="313910385"/>
          <a:ext cx="3424546" cy="2559919"/>
        </a:xfrm>
        <a:prstGeom prst="rect">
          <a:avLst/>
        </a:prstGeom>
      </xdr:spPr>
    </xdr:pic>
    <xdr:clientData/>
  </xdr:twoCellAnchor>
  <xdr:twoCellAnchor>
    <xdr:from>
      <xdr:col>16</xdr:col>
      <xdr:colOff>323851</xdr:colOff>
      <xdr:row>1489</xdr:row>
      <xdr:rowOff>49211</xdr:rowOff>
    </xdr:from>
    <xdr:to>
      <xdr:col>22</xdr:col>
      <xdr:colOff>269701</xdr:colOff>
      <xdr:row>1500</xdr:row>
      <xdr:rowOff>165761</xdr:rowOff>
    </xdr:to>
    <xdr:pic>
      <xdr:nvPicPr>
        <xdr:cNvPr id="751" name="図 750"/>
        <xdr:cNvPicPr>
          <a:picLocks noChangeAspect="1"/>
        </xdr:cNvPicPr>
      </xdr:nvPicPr>
      <xdr:blipFill>
        <a:blip xmlns:r="http://schemas.openxmlformats.org/officeDocument/2006/relationships" r:embed="rId179" cstate="print">
          <a:extLst>
            <a:ext uri="{28A0092B-C50C-407E-A947-70E740481C1C}">
              <a14:useLocalDpi xmlns:a14="http://schemas.microsoft.com/office/drawing/2010/main" val="0"/>
            </a:ext>
          </a:extLst>
        </a:blip>
        <a:stretch>
          <a:fillRect/>
        </a:stretch>
      </xdr:blipFill>
      <xdr:spPr>
        <a:xfrm>
          <a:off x="8606460" y="313910385"/>
          <a:ext cx="3424545" cy="2559919"/>
        </a:xfrm>
        <a:prstGeom prst="rect">
          <a:avLst/>
        </a:prstGeom>
      </xdr:spPr>
    </xdr:pic>
    <xdr:clientData/>
  </xdr:twoCellAnchor>
  <xdr:twoCellAnchor>
    <xdr:from>
      <xdr:col>5</xdr:col>
      <xdr:colOff>323851</xdr:colOff>
      <xdr:row>1506</xdr:row>
      <xdr:rowOff>49211</xdr:rowOff>
    </xdr:from>
    <xdr:to>
      <xdr:col>11</xdr:col>
      <xdr:colOff>269701</xdr:colOff>
      <xdr:row>1517</xdr:row>
      <xdr:rowOff>165761</xdr:rowOff>
    </xdr:to>
    <xdr:pic>
      <xdr:nvPicPr>
        <xdr:cNvPr id="752" name="図 751"/>
        <xdr:cNvPicPr>
          <a:picLocks noChangeAspect="1"/>
        </xdr:cNvPicPr>
      </xdr:nvPicPr>
      <xdr:blipFill>
        <a:blip xmlns:r="http://schemas.openxmlformats.org/officeDocument/2006/relationships" r:embed="rId180" cstate="print">
          <a:extLst>
            <a:ext uri="{28A0092B-C50C-407E-A947-70E740481C1C}">
              <a14:useLocalDpi xmlns:a14="http://schemas.microsoft.com/office/drawing/2010/main" val="0"/>
            </a:ext>
          </a:extLst>
        </a:blip>
        <a:stretch>
          <a:fillRect/>
        </a:stretch>
      </xdr:blipFill>
      <xdr:spPr>
        <a:xfrm>
          <a:off x="2493894" y="317596146"/>
          <a:ext cx="3424546" cy="2559919"/>
        </a:xfrm>
        <a:prstGeom prst="rect">
          <a:avLst/>
        </a:prstGeom>
      </xdr:spPr>
    </xdr:pic>
    <xdr:clientData/>
  </xdr:twoCellAnchor>
  <xdr:twoCellAnchor>
    <xdr:from>
      <xdr:col>16</xdr:col>
      <xdr:colOff>323851</xdr:colOff>
      <xdr:row>1506</xdr:row>
      <xdr:rowOff>49211</xdr:rowOff>
    </xdr:from>
    <xdr:to>
      <xdr:col>22</xdr:col>
      <xdr:colOff>269701</xdr:colOff>
      <xdr:row>1517</xdr:row>
      <xdr:rowOff>165761</xdr:rowOff>
    </xdr:to>
    <xdr:pic>
      <xdr:nvPicPr>
        <xdr:cNvPr id="753" name="図 752"/>
        <xdr:cNvPicPr>
          <a:picLocks noChangeAspect="1"/>
        </xdr:cNvPicPr>
      </xdr:nvPicPr>
      <xdr:blipFill>
        <a:blip xmlns:r="http://schemas.openxmlformats.org/officeDocument/2006/relationships" r:embed="rId181" cstate="print">
          <a:extLst>
            <a:ext uri="{28A0092B-C50C-407E-A947-70E740481C1C}">
              <a14:useLocalDpi xmlns:a14="http://schemas.microsoft.com/office/drawing/2010/main" val="0"/>
            </a:ext>
          </a:extLst>
        </a:blip>
        <a:stretch>
          <a:fillRect/>
        </a:stretch>
      </xdr:blipFill>
      <xdr:spPr>
        <a:xfrm>
          <a:off x="8606460" y="317596146"/>
          <a:ext cx="3424545" cy="2559919"/>
        </a:xfrm>
        <a:prstGeom prst="rect">
          <a:avLst/>
        </a:prstGeom>
      </xdr:spPr>
    </xdr:pic>
    <xdr:clientData/>
  </xdr:twoCellAnchor>
  <xdr:twoCellAnchor>
    <xdr:from>
      <xdr:col>5</xdr:col>
      <xdr:colOff>323851</xdr:colOff>
      <xdr:row>1534</xdr:row>
      <xdr:rowOff>49211</xdr:rowOff>
    </xdr:from>
    <xdr:to>
      <xdr:col>11</xdr:col>
      <xdr:colOff>269701</xdr:colOff>
      <xdr:row>1545</xdr:row>
      <xdr:rowOff>165761</xdr:rowOff>
    </xdr:to>
    <xdr:pic>
      <xdr:nvPicPr>
        <xdr:cNvPr id="754" name="図 753"/>
        <xdr:cNvPicPr>
          <a:picLocks noChangeAspect="1"/>
        </xdr:cNvPicPr>
      </xdr:nvPicPr>
      <xdr:blipFill>
        <a:blip xmlns:r="http://schemas.openxmlformats.org/officeDocument/2006/relationships" r:embed="rId182" cstate="print">
          <a:extLst>
            <a:ext uri="{28A0092B-C50C-407E-A947-70E740481C1C}">
              <a14:useLocalDpi xmlns:a14="http://schemas.microsoft.com/office/drawing/2010/main" val="0"/>
            </a:ext>
          </a:extLst>
        </a:blip>
        <a:stretch>
          <a:fillRect/>
        </a:stretch>
      </xdr:blipFill>
      <xdr:spPr>
        <a:xfrm>
          <a:off x="2493894" y="323393972"/>
          <a:ext cx="3424546" cy="2559919"/>
        </a:xfrm>
        <a:prstGeom prst="rect">
          <a:avLst/>
        </a:prstGeom>
      </xdr:spPr>
    </xdr:pic>
    <xdr:clientData/>
  </xdr:twoCellAnchor>
  <xdr:twoCellAnchor>
    <xdr:from>
      <xdr:col>16</xdr:col>
      <xdr:colOff>323851</xdr:colOff>
      <xdr:row>1534</xdr:row>
      <xdr:rowOff>49211</xdr:rowOff>
    </xdr:from>
    <xdr:to>
      <xdr:col>22</xdr:col>
      <xdr:colOff>269701</xdr:colOff>
      <xdr:row>1545</xdr:row>
      <xdr:rowOff>165761</xdr:rowOff>
    </xdr:to>
    <xdr:pic>
      <xdr:nvPicPr>
        <xdr:cNvPr id="755" name="図 754"/>
        <xdr:cNvPicPr>
          <a:picLocks noChangeAspect="1"/>
        </xdr:cNvPicPr>
      </xdr:nvPicPr>
      <xdr:blipFill>
        <a:blip xmlns:r="http://schemas.openxmlformats.org/officeDocument/2006/relationships" r:embed="rId183" cstate="print">
          <a:extLst>
            <a:ext uri="{28A0092B-C50C-407E-A947-70E740481C1C}">
              <a14:useLocalDpi xmlns:a14="http://schemas.microsoft.com/office/drawing/2010/main" val="0"/>
            </a:ext>
          </a:extLst>
        </a:blip>
        <a:stretch>
          <a:fillRect/>
        </a:stretch>
      </xdr:blipFill>
      <xdr:spPr>
        <a:xfrm>
          <a:off x="8606460" y="323393972"/>
          <a:ext cx="3424545" cy="2559919"/>
        </a:xfrm>
        <a:prstGeom prst="rect">
          <a:avLst/>
        </a:prstGeom>
      </xdr:spPr>
    </xdr:pic>
    <xdr:clientData/>
  </xdr:twoCellAnchor>
  <xdr:twoCellAnchor>
    <xdr:from>
      <xdr:col>5</xdr:col>
      <xdr:colOff>323851</xdr:colOff>
      <xdr:row>1551</xdr:row>
      <xdr:rowOff>49211</xdr:rowOff>
    </xdr:from>
    <xdr:to>
      <xdr:col>11</xdr:col>
      <xdr:colOff>269701</xdr:colOff>
      <xdr:row>1562</xdr:row>
      <xdr:rowOff>165761</xdr:rowOff>
    </xdr:to>
    <xdr:pic>
      <xdr:nvPicPr>
        <xdr:cNvPr id="756" name="図 755"/>
        <xdr:cNvPicPr>
          <a:picLocks noChangeAspect="1"/>
        </xdr:cNvPicPr>
      </xdr:nvPicPr>
      <xdr:blipFill>
        <a:blip xmlns:r="http://schemas.openxmlformats.org/officeDocument/2006/relationships" r:embed="rId184" cstate="print">
          <a:extLst>
            <a:ext uri="{28A0092B-C50C-407E-A947-70E740481C1C}">
              <a14:useLocalDpi xmlns:a14="http://schemas.microsoft.com/office/drawing/2010/main" val="0"/>
            </a:ext>
          </a:extLst>
        </a:blip>
        <a:stretch>
          <a:fillRect/>
        </a:stretch>
      </xdr:blipFill>
      <xdr:spPr>
        <a:xfrm>
          <a:off x="2493894" y="327079733"/>
          <a:ext cx="3424546" cy="2559919"/>
        </a:xfrm>
        <a:prstGeom prst="rect">
          <a:avLst/>
        </a:prstGeom>
      </xdr:spPr>
    </xdr:pic>
    <xdr:clientData/>
  </xdr:twoCellAnchor>
  <xdr:twoCellAnchor>
    <xdr:from>
      <xdr:col>16</xdr:col>
      <xdr:colOff>323851</xdr:colOff>
      <xdr:row>1551</xdr:row>
      <xdr:rowOff>49211</xdr:rowOff>
    </xdr:from>
    <xdr:to>
      <xdr:col>22</xdr:col>
      <xdr:colOff>269701</xdr:colOff>
      <xdr:row>1562</xdr:row>
      <xdr:rowOff>165761</xdr:rowOff>
    </xdr:to>
    <xdr:pic>
      <xdr:nvPicPr>
        <xdr:cNvPr id="757" name="図 756"/>
        <xdr:cNvPicPr>
          <a:picLocks noChangeAspect="1"/>
        </xdr:cNvPicPr>
      </xdr:nvPicPr>
      <xdr:blipFill>
        <a:blip xmlns:r="http://schemas.openxmlformats.org/officeDocument/2006/relationships" r:embed="rId185" cstate="print">
          <a:extLst>
            <a:ext uri="{28A0092B-C50C-407E-A947-70E740481C1C}">
              <a14:useLocalDpi xmlns:a14="http://schemas.microsoft.com/office/drawing/2010/main" val="0"/>
            </a:ext>
          </a:extLst>
        </a:blip>
        <a:stretch>
          <a:fillRect/>
        </a:stretch>
      </xdr:blipFill>
      <xdr:spPr>
        <a:xfrm>
          <a:off x="8606460" y="327079733"/>
          <a:ext cx="3424545" cy="2559919"/>
        </a:xfrm>
        <a:prstGeom prst="rect">
          <a:avLst/>
        </a:prstGeom>
      </xdr:spPr>
    </xdr:pic>
    <xdr:clientData/>
  </xdr:twoCellAnchor>
  <xdr:twoCellAnchor>
    <xdr:from>
      <xdr:col>5</xdr:col>
      <xdr:colOff>323851</xdr:colOff>
      <xdr:row>1579</xdr:row>
      <xdr:rowOff>49211</xdr:rowOff>
    </xdr:from>
    <xdr:to>
      <xdr:col>11</xdr:col>
      <xdr:colOff>269701</xdr:colOff>
      <xdr:row>1590</xdr:row>
      <xdr:rowOff>165761</xdr:rowOff>
    </xdr:to>
    <xdr:pic>
      <xdr:nvPicPr>
        <xdr:cNvPr id="758" name="図 757"/>
        <xdr:cNvPicPr>
          <a:picLocks noChangeAspect="1"/>
        </xdr:cNvPicPr>
      </xdr:nvPicPr>
      <xdr:blipFill>
        <a:blip xmlns:r="http://schemas.openxmlformats.org/officeDocument/2006/relationships" r:embed="rId186" cstate="print">
          <a:extLst>
            <a:ext uri="{28A0092B-C50C-407E-A947-70E740481C1C}">
              <a14:useLocalDpi xmlns:a14="http://schemas.microsoft.com/office/drawing/2010/main" val="0"/>
            </a:ext>
          </a:extLst>
        </a:blip>
        <a:stretch>
          <a:fillRect/>
        </a:stretch>
      </xdr:blipFill>
      <xdr:spPr>
        <a:xfrm>
          <a:off x="2493894" y="332877559"/>
          <a:ext cx="3424546" cy="2559919"/>
        </a:xfrm>
        <a:prstGeom prst="rect">
          <a:avLst/>
        </a:prstGeom>
      </xdr:spPr>
    </xdr:pic>
    <xdr:clientData/>
  </xdr:twoCellAnchor>
  <xdr:twoCellAnchor>
    <xdr:from>
      <xdr:col>16</xdr:col>
      <xdr:colOff>323851</xdr:colOff>
      <xdr:row>1579</xdr:row>
      <xdr:rowOff>49211</xdr:rowOff>
    </xdr:from>
    <xdr:to>
      <xdr:col>22</xdr:col>
      <xdr:colOff>269701</xdr:colOff>
      <xdr:row>1590</xdr:row>
      <xdr:rowOff>165761</xdr:rowOff>
    </xdr:to>
    <xdr:pic>
      <xdr:nvPicPr>
        <xdr:cNvPr id="759" name="図 758"/>
        <xdr:cNvPicPr>
          <a:picLocks noChangeAspect="1"/>
        </xdr:cNvPicPr>
      </xdr:nvPicPr>
      <xdr:blipFill>
        <a:blip xmlns:r="http://schemas.openxmlformats.org/officeDocument/2006/relationships" r:embed="rId187" cstate="print">
          <a:extLst>
            <a:ext uri="{28A0092B-C50C-407E-A947-70E740481C1C}">
              <a14:useLocalDpi xmlns:a14="http://schemas.microsoft.com/office/drawing/2010/main" val="0"/>
            </a:ext>
          </a:extLst>
        </a:blip>
        <a:stretch>
          <a:fillRect/>
        </a:stretch>
      </xdr:blipFill>
      <xdr:spPr>
        <a:xfrm>
          <a:off x="8606460" y="332877559"/>
          <a:ext cx="3424545" cy="2559919"/>
        </a:xfrm>
        <a:prstGeom prst="rect">
          <a:avLst/>
        </a:prstGeom>
      </xdr:spPr>
    </xdr:pic>
    <xdr:clientData/>
  </xdr:twoCellAnchor>
  <xdr:twoCellAnchor>
    <xdr:from>
      <xdr:col>5</xdr:col>
      <xdr:colOff>323851</xdr:colOff>
      <xdr:row>1596</xdr:row>
      <xdr:rowOff>49211</xdr:rowOff>
    </xdr:from>
    <xdr:to>
      <xdr:col>11</xdr:col>
      <xdr:colOff>269701</xdr:colOff>
      <xdr:row>1607</xdr:row>
      <xdr:rowOff>165761</xdr:rowOff>
    </xdr:to>
    <xdr:pic>
      <xdr:nvPicPr>
        <xdr:cNvPr id="760" name="図 759"/>
        <xdr:cNvPicPr>
          <a:picLocks noChangeAspect="1"/>
        </xdr:cNvPicPr>
      </xdr:nvPicPr>
      <xdr:blipFill>
        <a:blip xmlns:r="http://schemas.openxmlformats.org/officeDocument/2006/relationships" r:embed="rId188" cstate="print">
          <a:extLst>
            <a:ext uri="{28A0092B-C50C-407E-A947-70E740481C1C}">
              <a14:useLocalDpi xmlns:a14="http://schemas.microsoft.com/office/drawing/2010/main" val="0"/>
            </a:ext>
          </a:extLst>
        </a:blip>
        <a:stretch>
          <a:fillRect/>
        </a:stretch>
      </xdr:blipFill>
      <xdr:spPr>
        <a:xfrm>
          <a:off x="2493894" y="336563320"/>
          <a:ext cx="3424546" cy="2559919"/>
        </a:xfrm>
        <a:prstGeom prst="rect">
          <a:avLst/>
        </a:prstGeom>
      </xdr:spPr>
    </xdr:pic>
    <xdr:clientData/>
  </xdr:twoCellAnchor>
  <xdr:twoCellAnchor>
    <xdr:from>
      <xdr:col>16</xdr:col>
      <xdr:colOff>323851</xdr:colOff>
      <xdr:row>1596</xdr:row>
      <xdr:rowOff>49211</xdr:rowOff>
    </xdr:from>
    <xdr:to>
      <xdr:col>22</xdr:col>
      <xdr:colOff>269701</xdr:colOff>
      <xdr:row>1607</xdr:row>
      <xdr:rowOff>165761</xdr:rowOff>
    </xdr:to>
    <xdr:pic>
      <xdr:nvPicPr>
        <xdr:cNvPr id="761" name="図 760"/>
        <xdr:cNvPicPr>
          <a:picLocks noChangeAspect="1"/>
        </xdr:cNvPicPr>
      </xdr:nvPicPr>
      <xdr:blipFill>
        <a:blip xmlns:r="http://schemas.openxmlformats.org/officeDocument/2006/relationships" r:embed="rId189" cstate="print">
          <a:extLst>
            <a:ext uri="{28A0092B-C50C-407E-A947-70E740481C1C}">
              <a14:useLocalDpi xmlns:a14="http://schemas.microsoft.com/office/drawing/2010/main" val="0"/>
            </a:ext>
          </a:extLst>
        </a:blip>
        <a:stretch>
          <a:fillRect/>
        </a:stretch>
      </xdr:blipFill>
      <xdr:spPr>
        <a:xfrm>
          <a:off x="8606460" y="336563320"/>
          <a:ext cx="3424545" cy="2559919"/>
        </a:xfrm>
        <a:prstGeom prst="rect">
          <a:avLst/>
        </a:prstGeom>
      </xdr:spPr>
    </xdr:pic>
    <xdr:clientData/>
  </xdr:twoCellAnchor>
  <xdr:twoCellAnchor>
    <xdr:from>
      <xdr:col>5</xdr:col>
      <xdr:colOff>323851</xdr:colOff>
      <xdr:row>1624</xdr:row>
      <xdr:rowOff>49211</xdr:rowOff>
    </xdr:from>
    <xdr:to>
      <xdr:col>11</xdr:col>
      <xdr:colOff>269701</xdr:colOff>
      <xdr:row>1635</xdr:row>
      <xdr:rowOff>165761</xdr:rowOff>
    </xdr:to>
    <xdr:pic>
      <xdr:nvPicPr>
        <xdr:cNvPr id="762" name="図 761"/>
        <xdr:cNvPicPr>
          <a:picLocks noChangeAspect="1"/>
        </xdr:cNvPicPr>
      </xdr:nvPicPr>
      <xdr:blipFill>
        <a:blip xmlns:r="http://schemas.openxmlformats.org/officeDocument/2006/relationships" r:embed="rId190" cstate="print">
          <a:extLst>
            <a:ext uri="{28A0092B-C50C-407E-A947-70E740481C1C}">
              <a14:useLocalDpi xmlns:a14="http://schemas.microsoft.com/office/drawing/2010/main" val="0"/>
            </a:ext>
          </a:extLst>
        </a:blip>
        <a:stretch>
          <a:fillRect/>
        </a:stretch>
      </xdr:blipFill>
      <xdr:spPr>
        <a:xfrm>
          <a:off x="2493894" y="342361146"/>
          <a:ext cx="3424546" cy="2559919"/>
        </a:xfrm>
        <a:prstGeom prst="rect">
          <a:avLst/>
        </a:prstGeom>
      </xdr:spPr>
    </xdr:pic>
    <xdr:clientData/>
  </xdr:twoCellAnchor>
  <xdr:twoCellAnchor>
    <xdr:from>
      <xdr:col>16</xdr:col>
      <xdr:colOff>323851</xdr:colOff>
      <xdr:row>1624</xdr:row>
      <xdr:rowOff>49211</xdr:rowOff>
    </xdr:from>
    <xdr:to>
      <xdr:col>22</xdr:col>
      <xdr:colOff>269701</xdr:colOff>
      <xdr:row>1635</xdr:row>
      <xdr:rowOff>165761</xdr:rowOff>
    </xdr:to>
    <xdr:pic>
      <xdr:nvPicPr>
        <xdr:cNvPr id="763" name="図 762"/>
        <xdr:cNvPicPr>
          <a:picLocks noChangeAspect="1"/>
        </xdr:cNvPicPr>
      </xdr:nvPicPr>
      <xdr:blipFill>
        <a:blip xmlns:r="http://schemas.openxmlformats.org/officeDocument/2006/relationships" r:embed="rId191" cstate="print">
          <a:extLst>
            <a:ext uri="{BEBA8EAE-BF5A-486C-A8C5-ECC9F3942E4B}">
              <a14:imgProps xmlns:a14="http://schemas.microsoft.com/office/drawing/2010/main">
                <a14:imgLayer r:embed="rId192">
                  <a14:imgEffect>
                    <a14:brightnessContrast bright="40000" contrast="-20000"/>
                  </a14:imgEffect>
                </a14:imgLayer>
              </a14:imgProps>
            </a:ext>
            <a:ext uri="{28A0092B-C50C-407E-A947-70E740481C1C}">
              <a14:useLocalDpi xmlns:a14="http://schemas.microsoft.com/office/drawing/2010/main" val="0"/>
            </a:ext>
          </a:extLst>
        </a:blip>
        <a:stretch>
          <a:fillRect/>
        </a:stretch>
      </xdr:blipFill>
      <xdr:spPr>
        <a:xfrm>
          <a:off x="8606460" y="342361146"/>
          <a:ext cx="3424545" cy="2559919"/>
        </a:xfrm>
        <a:prstGeom prst="rect">
          <a:avLst/>
        </a:prstGeom>
      </xdr:spPr>
    </xdr:pic>
    <xdr:clientData/>
  </xdr:twoCellAnchor>
  <xdr:twoCellAnchor>
    <xdr:from>
      <xdr:col>5</xdr:col>
      <xdr:colOff>323851</xdr:colOff>
      <xdr:row>1641</xdr:row>
      <xdr:rowOff>49211</xdr:rowOff>
    </xdr:from>
    <xdr:to>
      <xdr:col>11</xdr:col>
      <xdr:colOff>269701</xdr:colOff>
      <xdr:row>1652</xdr:row>
      <xdr:rowOff>165761</xdr:rowOff>
    </xdr:to>
    <xdr:pic>
      <xdr:nvPicPr>
        <xdr:cNvPr id="764" name="図 763"/>
        <xdr:cNvPicPr>
          <a:picLocks noChangeAspect="1"/>
        </xdr:cNvPicPr>
      </xdr:nvPicPr>
      <xdr:blipFill>
        <a:blip xmlns:r="http://schemas.openxmlformats.org/officeDocument/2006/relationships" r:embed="rId193" cstate="print">
          <a:extLst>
            <a:ext uri="{28A0092B-C50C-407E-A947-70E740481C1C}">
              <a14:useLocalDpi xmlns:a14="http://schemas.microsoft.com/office/drawing/2010/main" val="0"/>
            </a:ext>
          </a:extLst>
        </a:blip>
        <a:stretch>
          <a:fillRect/>
        </a:stretch>
      </xdr:blipFill>
      <xdr:spPr>
        <a:xfrm>
          <a:off x="2493894" y="346046907"/>
          <a:ext cx="3424546" cy="2559919"/>
        </a:xfrm>
        <a:prstGeom prst="rect">
          <a:avLst/>
        </a:prstGeom>
      </xdr:spPr>
    </xdr:pic>
    <xdr:clientData/>
  </xdr:twoCellAnchor>
  <xdr:twoCellAnchor>
    <xdr:from>
      <xdr:col>16</xdr:col>
      <xdr:colOff>323851</xdr:colOff>
      <xdr:row>1641</xdr:row>
      <xdr:rowOff>49211</xdr:rowOff>
    </xdr:from>
    <xdr:to>
      <xdr:col>22</xdr:col>
      <xdr:colOff>269701</xdr:colOff>
      <xdr:row>1652</xdr:row>
      <xdr:rowOff>165761</xdr:rowOff>
    </xdr:to>
    <xdr:pic>
      <xdr:nvPicPr>
        <xdr:cNvPr id="765" name="図 764"/>
        <xdr:cNvPicPr>
          <a:picLocks noChangeAspect="1"/>
        </xdr:cNvPicPr>
      </xdr:nvPicPr>
      <xdr:blipFill>
        <a:blip xmlns:r="http://schemas.openxmlformats.org/officeDocument/2006/relationships" r:embed="rId194" cstate="print">
          <a:extLst>
            <a:ext uri="{28A0092B-C50C-407E-A947-70E740481C1C}">
              <a14:useLocalDpi xmlns:a14="http://schemas.microsoft.com/office/drawing/2010/main" val="0"/>
            </a:ext>
          </a:extLst>
        </a:blip>
        <a:stretch>
          <a:fillRect/>
        </a:stretch>
      </xdr:blipFill>
      <xdr:spPr>
        <a:xfrm>
          <a:off x="8606460" y="346046907"/>
          <a:ext cx="3424545" cy="2559919"/>
        </a:xfrm>
        <a:prstGeom prst="rect">
          <a:avLst/>
        </a:prstGeom>
      </xdr:spPr>
    </xdr:pic>
    <xdr:clientData/>
  </xdr:twoCellAnchor>
  <xdr:twoCellAnchor>
    <xdr:from>
      <xdr:col>5</xdr:col>
      <xdr:colOff>323851</xdr:colOff>
      <xdr:row>1669</xdr:row>
      <xdr:rowOff>49211</xdr:rowOff>
    </xdr:from>
    <xdr:to>
      <xdr:col>11</xdr:col>
      <xdr:colOff>269701</xdr:colOff>
      <xdr:row>1680</xdr:row>
      <xdr:rowOff>165761</xdr:rowOff>
    </xdr:to>
    <xdr:pic>
      <xdr:nvPicPr>
        <xdr:cNvPr id="766" name="図 765"/>
        <xdr:cNvPicPr>
          <a:picLocks noChangeAspect="1"/>
        </xdr:cNvPicPr>
      </xdr:nvPicPr>
      <xdr:blipFill>
        <a:blip xmlns:r="http://schemas.openxmlformats.org/officeDocument/2006/relationships" r:embed="rId195" cstate="print">
          <a:extLst>
            <a:ext uri="{28A0092B-C50C-407E-A947-70E740481C1C}">
              <a14:useLocalDpi xmlns:a14="http://schemas.microsoft.com/office/drawing/2010/main" val="0"/>
            </a:ext>
          </a:extLst>
        </a:blip>
        <a:stretch>
          <a:fillRect/>
        </a:stretch>
      </xdr:blipFill>
      <xdr:spPr>
        <a:xfrm>
          <a:off x="2493894" y="351844733"/>
          <a:ext cx="3424546" cy="2559919"/>
        </a:xfrm>
        <a:prstGeom prst="rect">
          <a:avLst/>
        </a:prstGeom>
      </xdr:spPr>
    </xdr:pic>
    <xdr:clientData/>
  </xdr:twoCellAnchor>
  <xdr:twoCellAnchor>
    <xdr:from>
      <xdr:col>16</xdr:col>
      <xdr:colOff>323851</xdr:colOff>
      <xdr:row>1669</xdr:row>
      <xdr:rowOff>49211</xdr:rowOff>
    </xdr:from>
    <xdr:to>
      <xdr:col>22</xdr:col>
      <xdr:colOff>269701</xdr:colOff>
      <xdr:row>1680</xdr:row>
      <xdr:rowOff>165761</xdr:rowOff>
    </xdr:to>
    <xdr:pic>
      <xdr:nvPicPr>
        <xdr:cNvPr id="767" name="図 766"/>
        <xdr:cNvPicPr>
          <a:picLocks noChangeAspect="1"/>
        </xdr:cNvPicPr>
      </xdr:nvPicPr>
      <xdr:blipFill>
        <a:blip xmlns:r="http://schemas.openxmlformats.org/officeDocument/2006/relationships" r:embed="rId196" cstate="print">
          <a:extLst>
            <a:ext uri="{28A0092B-C50C-407E-A947-70E740481C1C}">
              <a14:useLocalDpi xmlns:a14="http://schemas.microsoft.com/office/drawing/2010/main" val="0"/>
            </a:ext>
          </a:extLst>
        </a:blip>
        <a:stretch>
          <a:fillRect/>
        </a:stretch>
      </xdr:blipFill>
      <xdr:spPr>
        <a:xfrm>
          <a:off x="8606460" y="351844733"/>
          <a:ext cx="3424545" cy="2559919"/>
        </a:xfrm>
        <a:prstGeom prst="rect">
          <a:avLst/>
        </a:prstGeom>
      </xdr:spPr>
    </xdr:pic>
    <xdr:clientData/>
  </xdr:twoCellAnchor>
  <xdr:twoCellAnchor>
    <xdr:from>
      <xdr:col>5</xdr:col>
      <xdr:colOff>323851</xdr:colOff>
      <xdr:row>1686</xdr:row>
      <xdr:rowOff>49211</xdr:rowOff>
    </xdr:from>
    <xdr:to>
      <xdr:col>11</xdr:col>
      <xdr:colOff>269701</xdr:colOff>
      <xdr:row>1697</xdr:row>
      <xdr:rowOff>165761</xdr:rowOff>
    </xdr:to>
    <xdr:pic>
      <xdr:nvPicPr>
        <xdr:cNvPr id="768" name="図 767"/>
        <xdr:cNvPicPr>
          <a:picLocks noChangeAspect="1"/>
        </xdr:cNvPicPr>
      </xdr:nvPicPr>
      <xdr:blipFill>
        <a:blip xmlns:r="http://schemas.openxmlformats.org/officeDocument/2006/relationships" r:embed="rId197" cstate="print">
          <a:extLst>
            <a:ext uri="{28A0092B-C50C-407E-A947-70E740481C1C}">
              <a14:useLocalDpi xmlns:a14="http://schemas.microsoft.com/office/drawing/2010/main" val="0"/>
            </a:ext>
          </a:extLst>
        </a:blip>
        <a:stretch>
          <a:fillRect/>
        </a:stretch>
      </xdr:blipFill>
      <xdr:spPr>
        <a:xfrm>
          <a:off x="2493894" y="355530494"/>
          <a:ext cx="3424546" cy="2559919"/>
        </a:xfrm>
        <a:prstGeom prst="rect">
          <a:avLst/>
        </a:prstGeom>
      </xdr:spPr>
    </xdr:pic>
    <xdr:clientData/>
  </xdr:twoCellAnchor>
  <xdr:twoCellAnchor>
    <xdr:from>
      <xdr:col>16</xdr:col>
      <xdr:colOff>323851</xdr:colOff>
      <xdr:row>1686</xdr:row>
      <xdr:rowOff>49211</xdr:rowOff>
    </xdr:from>
    <xdr:to>
      <xdr:col>22</xdr:col>
      <xdr:colOff>269701</xdr:colOff>
      <xdr:row>1697</xdr:row>
      <xdr:rowOff>165761</xdr:rowOff>
    </xdr:to>
    <xdr:pic>
      <xdr:nvPicPr>
        <xdr:cNvPr id="769" name="図 768"/>
        <xdr:cNvPicPr>
          <a:picLocks noChangeAspect="1"/>
        </xdr:cNvPicPr>
      </xdr:nvPicPr>
      <xdr:blipFill>
        <a:blip xmlns:r="http://schemas.openxmlformats.org/officeDocument/2006/relationships" r:embed="rId198" cstate="print">
          <a:extLst>
            <a:ext uri="{28A0092B-C50C-407E-A947-70E740481C1C}">
              <a14:useLocalDpi xmlns:a14="http://schemas.microsoft.com/office/drawing/2010/main" val="0"/>
            </a:ext>
          </a:extLst>
        </a:blip>
        <a:stretch>
          <a:fillRect/>
        </a:stretch>
      </xdr:blipFill>
      <xdr:spPr>
        <a:xfrm>
          <a:off x="8606460" y="355530494"/>
          <a:ext cx="3424545" cy="2559919"/>
        </a:xfrm>
        <a:prstGeom prst="rect">
          <a:avLst/>
        </a:prstGeom>
      </xdr:spPr>
    </xdr:pic>
    <xdr:clientData/>
  </xdr:twoCellAnchor>
  <xdr:twoCellAnchor>
    <xdr:from>
      <xdr:col>5</xdr:col>
      <xdr:colOff>323851</xdr:colOff>
      <xdr:row>1714</xdr:row>
      <xdr:rowOff>49211</xdr:rowOff>
    </xdr:from>
    <xdr:to>
      <xdr:col>11</xdr:col>
      <xdr:colOff>269701</xdr:colOff>
      <xdr:row>1725</xdr:row>
      <xdr:rowOff>165761</xdr:rowOff>
    </xdr:to>
    <xdr:pic>
      <xdr:nvPicPr>
        <xdr:cNvPr id="770" name="図 769"/>
        <xdr:cNvPicPr>
          <a:picLocks noChangeAspect="1"/>
        </xdr:cNvPicPr>
      </xdr:nvPicPr>
      <xdr:blipFill>
        <a:blip xmlns:r="http://schemas.openxmlformats.org/officeDocument/2006/relationships" r:embed="rId199" cstate="print">
          <a:extLst>
            <a:ext uri="{28A0092B-C50C-407E-A947-70E740481C1C}">
              <a14:useLocalDpi xmlns:a14="http://schemas.microsoft.com/office/drawing/2010/main" val="0"/>
            </a:ext>
          </a:extLst>
        </a:blip>
        <a:stretch>
          <a:fillRect/>
        </a:stretch>
      </xdr:blipFill>
      <xdr:spPr>
        <a:xfrm>
          <a:off x="2493894" y="361328320"/>
          <a:ext cx="3424546" cy="2559919"/>
        </a:xfrm>
        <a:prstGeom prst="rect">
          <a:avLst/>
        </a:prstGeom>
      </xdr:spPr>
    </xdr:pic>
    <xdr:clientData/>
  </xdr:twoCellAnchor>
  <xdr:twoCellAnchor>
    <xdr:from>
      <xdr:col>16</xdr:col>
      <xdr:colOff>323851</xdr:colOff>
      <xdr:row>1714</xdr:row>
      <xdr:rowOff>49211</xdr:rowOff>
    </xdr:from>
    <xdr:to>
      <xdr:col>22</xdr:col>
      <xdr:colOff>269701</xdr:colOff>
      <xdr:row>1725</xdr:row>
      <xdr:rowOff>165761</xdr:rowOff>
    </xdr:to>
    <xdr:pic>
      <xdr:nvPicPr>
        <xdr:cNvPr id="771" name="図 770"/>
        <xdr:cNvPicPr>
          <a:picLocks noChangeAspect="1"/>
        </xdr:cNvPicPr>
      </xdr:nvPicPr>
      <xdr:blipFill>
        <a:blip xmlns:r="http://schemas.openxmlformats.org/officeDocument/2006/relationships" r:embed="rId200" cstate="print">
          <a:extLst>
            <a:ext uri="{28A0092B-C50C-407E-A947-70E740481C1C}">
              <a14:useLocalDpi xmlns:a14="http://schemas.microsoft.com/office/drawing/2010/main" val="0"/>
            </a:ext>
          </a:extLst>
        </a:blip>
        <a:stretch>
          <a:fillRect/>
        </a:stretch>
      </xdr:blipFill>
      <xdr:spPr>
        <a:xfrm>
          <a:off x="8606460" y="361328320"/>
          <a:ext cx="3424545" cy="2559919"/>
        </a:xfrm>
        <a:prstGeom prst="rect">
          <a:avLst/>
        </a:prstGeom>
      </xdr:spPr>
    </xdr:pic>
    <xdr:clientData/>
  </xdr:twoCellAnchor>
  <xdr:twoCellAnchor>
    <xdr:from>
      <xdr:col>5</xdr:col>
      <xdr:colOff>323851</xdr:colOff>
      <xdr:row>1731</xdr:row>
      <xdr:rowOff>49211</xdr:rowOff>
    </xdr:from>
    <xdr:to>
      <xdr:col>11</xdr:col>
      <xdr:colOff>269701</xdr:colOff>
      <xdr:row>1742</xdr:row>
      <xdr:rowOff>165761</xdr:rowOff>
    </xdr:to>
    <xdr:pic>
      <xdr:nvPicPr>
        <xdr:cNvPr id="772" name="図 771"/>
        <xdr:cNvPicPr>
          <a:picLocks noChangeAspect="1"/>
        </xdr:cNvPicPr>
      </xdr:nvPicPr>
      <xdr:blipFill>
        <a:blip xmlns:r="http://schemas.openxmlformats.org/officeDocument/2006/relationships" r:embed="rId201" cstate="print">
          <a:extLst>
            <a:ext uri="{28A0092B-C50C-407E-A947-70E740481C1C}">
              <a14:useLocalDpi xmlns:a14="http://schemas.microsoft.com/office/drawing/2010/main" val="0"/>
            </a:ext>
          </a:extLst>
        </a:blip>
        <a:stretch>
          <a:fillRect/>
        </a:stretch>
      </xdr:blipFill>
      <xdr:spPr>
        <a:xfrm>
          <a:off x="2493894" y="365014081"/>
          <a:ext cx="3424546" cy="2559919"/>
        </a:xfrm>
        <a:prstGeom prst="rect">
          <a:avLst/>
        </a:prstGeom>
      </xdr:spPr>
    </xdr:pic>
    <xdr:clientData/>
  </xdr:twoCellAnchor>
  <xdr:twoCellAnchor>
    <xdr:from>
      <xdr:col>16</xdr:col>
      <xdr:colOff>323851</xdr:colOff>
      <xdr:row>1731</xdr:row>
      <xdr:rowOff>49211</xdr:rowOff>
    </xdr:from>
    <xdr:to>
      <xdr:col>22</xdr:col>
      <xdr:colOff>269701</xdr:colOff>
      <xdr:row>1742</xdr:row>
      <xdr:rowOff>165761</xdr:rowOff>
    </xdr:to>
    <xdr:pic>
      <xdr:nvPicPr>
        <xdr:cNvPr id="773" name="図 772"/>
        <xdr:cNvPicPr>
          <a:picLocks noChangeAspect="1"/>
        </xdr:cNvPicPr>
      </xdr:nvPicPr>
      <xdr:blipFill>
        <a:blip xmlns:r="http://schemas.openxmlformats.org/officeDocument/2006/relationships" r:embed="rId202" cstate="print">
          <a:extLst>
            <a:ext uri="{28A0092B-C50C-407E-A947-70E740481C1C}">
              <a14:useLocalDpi xmlns:a14="http://schemas.microsoft.com/office/drawing/2010/main" val="0"/>
            </a:ext>
          </a:extLst>
        </a:blip>
        <a:stretch>
          <a:fillRect/>
        </a:stretch>
      </xdr:blipFill>
      <xdr:spPr>
        <a:xfrm>
          <a:off x="8606460" y="365014081"/>
          <a:ext cx="3424545" cy="2559919"/>
        </a:xfrm>
        <a:prstGeom prst="rect">
          <a:avLst/>
        </a:prstGeom>
      </xdr:spPr>
    </xdr:pic>
    <xdr:clientData/>
  </xdr:twoCellAnchor>
  <xdr:twoCellAnchor>
    <xdr:from>
      <xdr:col>5</xdr:col>
      <xdr:colOff>323851</xdr:colOff>
      <xdr:row>1759</xdr:row>
      <xdr:rowOff>49211</xdr:rowOff>
    </xdr:from>
    <xdr:to>
      <xdr:col>11</xdr:col>
      <xdr:colOff>269701</xdr:colOff>
      <xdr:row>1770</xdr:row>
      <xdr:rowOff>165761</xdr:rowOff>
    </xdr:to>
    <xdr:pic>
      <xdr:nvPicPr>
        <xdr:cNvPr id="774" name="図 773"/>
        <xdr:cNvPicPr>
          <a:picLocks noChangeAspect="1"/>
        </xdr:cNvPicPr>
      </xdr:nvPicPr>
      <xdr:blipFill>
        <a:blip xmlns:r="http://schemas.openxmlformats.org/officeDocument/2006/relationships" r:embed="rId203" cstate="print">
          <a:extLst>
            <a:ext uri="{28A0092B-C50C-407E-A947-70E740481C1C}">
              <a14:useLocalDpi xmlns:a14="http://schemas.microsoft.com/office/drawing/2010/main" val="0"/>
            </a:ext>
          </a:extLst>
        </a:blip>
        <a:stretch>
          <a:fillRect/>
        </a:stretch>
      </xdr:blipFill>
      <xdr:spPr>
        <a:xfrm>
          <a:off x="2493894" y="370811907"/>
          <a:ext cx="3424546" cy="2559919"/>
        </a:xfrm>
        <a:prstGeom prst="rect">
          <a:avLst/>
        </a:prstGeom>
      </xdr:spPr>
    </xdr:pic>
    <xdr:clientData/>
  </xdr:twoCellAnchor>
  <xdr:twoCellAnchor>
    <xdr:from>
      <xdr:col>16</xdr:col>
      <xdr:colOff>323851</xdr:colOff>
      <xdr:row>1759</xdr:row>
      <xdr:rowOff>49211</xdr:rowOff>
    </xdr:from>
    <xdr:to>
      <xdr:col>22</xdr:col>
      <xdr:colOff>269701</xdr:colOff>
      <xdr:row>1770</xdr:row>
      <xdr:rowOff>165761</xdr:rowOff>
    </xdr:to>
    <xdr:pic>
      <xdr:nvPicPr>
        <xdr:cNvPr id="775" name="図 774"/>
        <xdr:cNvPicPr>
          <a:picLocks noChangeAspect="1"/>
        </xdr:cNvPicPr>
      </xdr:nvPicPr>
      <xdr:blipFill>
        <a:blip xmlns:r="http://schemas.openxmlformats.org/officeDocument/2006/relationships" r:embed="rId204" cstate="print">
          <a:extLst>
            <a:ext uri="{28A0092B-C50C-407E-A947-70E740481C1C}">
              <a14:useLocalDpi xmlns:a14="http://schemas.microsoft.com/office/drawing/2010/main" val="0"/>
            </a:ext>
          </a:extLst>
        </a:blip>
        <a:stretch>
          <a:fillRect/>
        </a:stretch>
      </xdr:blipFill>
      <xdr:spPr>
        <a:xfrm>
          <a:off x="8606460" y="370811907"/>
          <a:ext cx="3424545" cy="2559919"/>
        </a:xfrm>
        <a:prstGeom prst="rect">
          <a:avLst/>
        </a:prstGeom>
      </xdr:spPr>
    </xdr:pic>
    <xdr:clientData/>
  </xdr:twoCellAnchor>
  <xdr:twoCellAnchor>
    <xdr:from>
      <xdr:col>5</xdr:col>
      <xdr:colOff>323851</xdr:colOff>
      <xdr:row>1776</xdr:row>
      <xdr:rowOff>49211</xdr:rowOff>
    </xdr:from>
    <xdr:to>
      <xdr:col>11</xdr:col>
      <xdr:colOff>269701</xdr:colOff>
      <xdr:row>1787</xdr:row>
      <xdr:rowOff>165761</xdr:rowOff>
    </xdr:to>
    <xdr:pic>
      <xdr:nvPicPr>
        <xdr:cNvPr id="776" name="図 775"/>
        <xdr:cNvPicPr>
          <a:picLocks noChangeAspect="1"/>
        </xdr:cNvPicPr>
      </xdr:nvPicPr>
      <xdr:blipFill>
        <a:blip xmlns:r="http://schemas.openxmlformats.org/officeDocument/2006/relationships" r:embed="rId205" cstate="print">
          <a:extLst>
            <a:ext uri="{28A0092B-C50C-407E-A947-70E740481C1C}">
              <a14:useLocalDpi xmlns:a14="http://schemas.microsoft.com/office/drawing/2010/main" val="0"/>
            </a:ext>
          </a:extLst>
        </a:blip>
        <a:stretch>
          <a:fillRect/>
        </a:stretch>
      </xdr:blipFill>
      <xdr:spPr>
        <a:xfrm>
          <a:off x="2514601" y="383180430"/>
          <a:ext cx="3446288" cy="2616862"/>
        </a:xfrm>
        <a:prstGeom prst="rect">
          <a:avLst/>
        </a:prstGeom>
      </xdr:spPr>
    </xdr:pic>
    <xdr:clientData/>
  </xdr:twoCellAnchor>
  <xdr:twoCellAnchor>
    <xdr:from>
      <xdr:col>16</xdr:col>
      <xdr:colOff>323851</xdr:colOff>
      <xdr:row>1776</xdr:row>
      <xdr:rowOff>49211</xdr:rowOff>
    </xdr:from>
    <xdr:to>
      <xdr:col>22</xdr:col>
      <xdr:colOff>269701</xdr:colOff>
      <xdr:row>1787</xdr:row>
      <xdr:rowOff>165761</xdr:rowOff>
    </xdr:to>
    <xdr:pic>
      <xdr:nvPicPr>
        <xdr:cNvPr id="777" name="図 776"/>
        <xdr:cNvPicPr>
          <a:picLocks noChangeAspect="1"/>
        </xdr:cNvPicPr>
      </xdr:nvPicPr>
      <xdr:blipFill>
        <a:blip xmlns:r="http://schemas.openxmlformats.org/officeDocument/2006/relationships" r:embed="rId206" cstate="print">
          <a:extLst>
            <a:ext uri="{28A0092B-C50C-407E-A947-70E740481C1C}">
              <a14:useLocalDpi xmlns:a14="http://schemas.microsoft.com/office/drawing/2010/main" val="0"/>
            </a:ext>
          </a:extLst>
        </a:blip>
        <a:stretch>
          <a:fillRect/>
        </a:stretch>
      </xdr:blipFill>
      <xdr:spPr>
        <a:xfrm>
          <a:off x="8606460" y="374497668"/>
          <a:ext cx="3424545" cy="2559919"/>
        </a:xfrm>
        <a:prstGeom prst="rect">
          <a:avLst/>
        </a:prstGeom>
      </xdr:spPr>
    </xdr:pic>
    <xdr:clientData/>
  </xdr:twoCellAnchor>
  <xdr:twoCellAnchor>
    <xdr:from>
      <xdr:col>5</xdr:col>
      <xdr:colOff>323851</xdr:colOff>
      <xdr:row>1804</xdr:row>
      <xdr:rowOff>49211</xdr:rowOff>
    </xdr:from>
    <xdr:to>
      <xdr:col>11</xdr:col>
      <xdr:colOff>269701</xdr:colOff>
      <xdr:row>1815</xdr:row>
      <xdr:rowOff>165761</xdr:rowOff>
    </xdr:to>
    <xdr:pic>
      <xdr:nvPicPr>
        <xdr:cNvPr id="778" name="図 777"/>
        <xdr:cNvPicPr>
          <a:picLocks noChangeAspect="1"/>
        </xdr:cNvPicPr>
      </xdr:nvPicPr>
      <xdr:blipFill>
        <a:blip xmlns:r="http://schemas.openxmlformats.org/officeDocument/2006/relationships" r:embed="rId207" cstate="print">
          <a:extLst>
            <a:ext uri="{28A0092B-C50C-407E-A947-70E740481C1C}">
              <a14:useLocalDpi xmlns:a14="http://schemas.microsoft.com/office/drawing/2010/main" val="0"/>
            </a:ext>
          </a:extLst>
        </a:blip>
        <a:stretch>
          <a:fillRect/>
        </a:stretch>
      </xdr:blipFill>
      <xdr:spPr>
        <a:xfrm>
          <a:off x="2493894" y="380295494"/>
          <a:ext cx="3424546" cy="2559919"/>
        </a:xfrm>
        <a:prstGeom prst="rect">
          <a:avLst/>
        </a:prstGeom>
      </xdr:spPr>
    </xdr:pic>
    <xdr:clientData/>
  </xdr:twoCellAnchor>
  <xdr:twoCellAnchor>
    <xdr:from>
      <xdr:col>16</xdr:col>
      <xdr:colOff>323851</xdr:colOff>
      <xdr:row>1804</xdr:row>
      <xdr:rowOff>49211</xdr:rowOff>
    </xdr:from>
    <xdr:to>
      <xdr:col>22</xdr:col>
      <xdr:colOff>269701</xdr:colOff>
      <xdr:row>1815</xdr:row>
      <xdr:rowOff>165761</xdr:rowOff>
    </xdr:to>
    <xdr:pic>
      <xdr:nvPicPr>
        <xdr:cNvPr id="779" name="図 778"/>
        <xdr:cNvPicPr>
          <a:picLocks noChangeAspect="1"/>
        </xdr:cNvPicPr>
      </xdr:nvPicPr>
      <xdr:blipFill>
        <a:blip xmlns:r="http://schemas.openxmlformats.org/officeDocument/2006/relationships" r:embed="rId208" cstate="print">
          <a:extLst>
            <a:ext uri="{28A0092B-C50C-407E-A947-70E740481C1C}">
              <a14:useLocalDpi xmlns:a14="http://schemas.microsoft.com/office/drawing/2010/main" val="0"/>
            </a:ext>
          </a:extLst>
        </a:blip>
        <a:stretch>
          <a:fillRect/>
        </a:stretch>
      </xdr:blipFill>
      <xdr:spPr>
        <a:xfrm>
          <a:off x="8606460" y="380295494"/>
          <a:ext cx="3424545" cy="2559919"/>
        </a:xfrm>
        <a:prstGeom prst="rect">
          <a:avLst/>
        </a:prstGeom>
      </xdr:spPr>
    </xdr:pic>
    <xdr:clientData/>
  </xdr:twoCellAnchor>
  <xdr:twoCellAnchor>
    <xdr:from>
      <xdr:col>5</xdr:col>
      <xdr:colOff>323851</xdr:colOff>
      <xdr:row>1821</xdr:row>
      <xdr:rowOff>49211</xdr:rowOff>
    </xdr:from>
    <xdr:to>
      <xdr:col>11</xdr:col>
      <xdr:colOff>269701</xdr:colOff>
      <xdr:row>1832</xdr:row>
      <xdr:rowOff>165761</xdr:rowOff>
    </xdr:to>
    <xdr:pic>
      <xdr:nvPicPr>
        <xdr:cNvPr id="780" name="図 779"/>
        <xdr:cNvPicPr>
          <a:picLocks noChangeAspect="1"/>
        </xdr:cNvPicPr>
      </xdr:nvPicPr>
      <xdr:blipFill>
        <a:blip xmlns:r="http://schemas.openxmlformats.org/officeDocument/2006/relationships" r:embed="rId209" cstate="print">
          <a:extLst>
            <a:ext uri="{28A0092B-C50C-407E-A947-70E740481C1C}">
              <a14:useLocalDpi xmlns:a14="http://schemas.microsoft.com/office/drawing/2010/main" val="0"/>
            </a:ext>
          </a:extLst>
        </a:blip>
        <a:stretch>
          <a:fillRect/>
        </a:stretch>
      </xdr:blipFill>
      <xdr:spPr>
        <a:xfrm>
          <a:off x="2493894" y="383981254"/>
          <a:ext cx="3424546" cy="2559920"/>
        </a:xfrm>
        <a:prstGeom prst="rect">
          <a:avLst/>
        </a:prstGeom>
      </xdr:spPr>
    </xdr:pic>
    <xdr:clientData/>
  </xdr:twoCellAnchor>
  <xdr:twoCellAnchor>
    <xdr:from>
      <xdr:col>16</xdr:col>
      <xdr:colOff>323851</xdr:colOff>
      <xdr:row>1821</xdr:row>
      <xdr:rowOff>49211</xdr:rowOff>
    </xdr:from>
    <xdr:to>
      <xdr:col>22</xdr:col>
      <xdr:colOff>269701</xdr:colOff>
      <xdr:row>1832</xdr:row>
      <xdr:rowOff>165761</xdr:rowOff>
    </xdr:to>
    <xdr:pic>
      <xdr:nvPicPr>
        <xdr:cNvPr id="781" name="図 780"/>
        <xdr:cNvPicPr>
          <a:picLocks noChangeAspect="1"/>
        </xdr:cNvPicPr>
      </xdr:nvPicPr>
      <xdr:blipFill>
        <a:blip xmlns:r="http://schemas.openxmlformats.org/officeDocument/2006/relationships" r:embed="rId210" cstate="print">
          <a:extLst>
            <a:ext uri="{28A0092B-C50C-407E-A947-70E740481C1C}">
              <a14:useLocalDpi xmlns:a14="http://schemas.microsoft.com/office/drawing/2010/main" val="0"/>
            </a:ext>
          </a:extLst>
        </a:blip>
        <a:stretch>
          <a:fillRect/>
        </a:stretch>
      </xdr:blipFill>
      <xdr:spPr>
        <a:xfrm>
          <a:off x="8606460" y="383981254"/>
          <a:ext cx="3424545" cy="2559920"/>
        </a:xfrm>
        <a:prstGeom prst="rect">
          <a:avLst/>
        </a:prstGeom>
      </xdr:spPr>
    </xdr:pic>
    <xdr:clientData/>
  </xdr:twoCellAnchor>
  <xdr:twoCellAnchor>
    <xdr:from>
      <xdr:col>5</xdr:col>
      <xdr:colOff>323851</xdr:colOff>
      <xdr:row>1849</xdr:row>
      <xdr:rowOff>49211</xdr:rowOff>
    </xdr:from>
    <xdr:to>
      <xdr:col>11</xdr:col>
      <xdr:colOff>269701</xdr:colOff>
      <xdr:row>1860</xdr:row>
      <xdr:rowOff>165761</xdr:rowOff>
    </xdr:to>
    <xdr:pic>
      <xdr:nvPicPr>
        <xdr:cNvPr id="782" name="図 781"/>
        <xdr:cNvPicPr>
          <a:picLocks noChangeAspect="1"/>
        </xdr:cNvPicPr>
      </xdr:nvPicPr>
      <xdr:blipFill>
        <a:blip xmlns:r="http://schemas.openxmlformats.org/officeDocument/2006/relationships" r:embed="rId211" cstate="print">
          <a:extLst>
            <a:ext uri="{28A0092B-C50C-407E-A947-70E740481C1C}">
              <a14:useLocalDpi xmlns:a14="http://schemas.microsoft.com/office/drawing/2010/main" val="0"/>
            </a:ext>
          </a:extLst>
        </a:blip>
        <a:stretch>
          <a:fillRect/>
        </a:stretch>
      </xdr:blipFill>
      <xdr:spPr>
        <a:xfrm>
          <a:off x="2493894" y="389779081"/>
          <a:ext cx="3424546" cy="2559919"/>
        </a:xfrm>
        <a:prstGeom prst="rect">
          <a:avLst/>
        </a:prstGeom>
      </xdr:spPr>
    </xdr:pic>
    <xdr:clientData/>
  </xdr:twoCellAnchor>
  <xdr:twoCellAnchor>
    <xdr:from>
      <xdr:col>16</xdr:col>
      <xdr:colOff>323851</xdr:colOff>
      <xdr:row>1849</xdr:row>
      <xdr:rowOff>49211</xdr:rowOff>
    </xdr:from>
    <xdr:to>
      <xdr:col>22</xdr:col>
      <xdr:colOff>269701</xdr:colOff>
      <xdr:row>1860</xdr:row>
      <xdr:rowOff>165761</xdr:rowOff>
    </xdr:to>
    <xdr:pic>
      <xdr:nvPicPr>
        <xdr:cNvPr id="783" name="図 782"/>
        <xdr:cNvPicPr>
          <a:picLocks noChangeAspect="1"/>
        </xdr:cNvPicPr>
      </xdr:nvPicPr>
      <xdr:blipFill>
        <a:blip xmlns:r="http://schemas.openxmlformats.org/officeDocument/2006/relationships" r:embed="rId212" cstate="print">
          <a:extLst>
            <a:ext uri="{28A0092B-C50C-407E-A947-70E740481C1C}">
              <a14:useLocalDpi xmlns:a14="http://schemas.microsoft.com/office/drawing/2010/main" val="0"/>
            </a:ext>
          </a:extLst>
        </a:blip>
        <a:stretch>
          <a:fillRect/>
        </a:stretch>
      </xdr:blipFill>
      <xdr:spPr>
        <a:xfrm>
          <a:off x="8606460" y="389779081"/>
          <a:ext cx="3424545" cy="2559919"/>
        </a:xfrm>
        <a:prstGeom prst="rect">
          <a:avLst/>
        </a:prstGeom>
      </xdr:spPr>
    </xdr:pic>
    <xdr:clientData/>
  </xdr:twoCellAnchor>
  <xdr:twoCellAnchor>
    <xdr:from>
      <xdr:col>5</xdr:col>
      <xdr:colOff>323851</xdr:colOff>
      <xdr:row>1866</xdr:row>
      <xdr:rowOff>49211</xdr:rowOff>
    </xdr:from>
    <xdr:to>
      <xdr:col>11</xdr:col>
      <xdr:colOff>269701</xdr:colOff>
      <xdr:row>1877</xdr:row>
      <xdr:rowOff>165761</xdr:rowOff>
    </xdr:to>
    <xdr:pic>
      <xdr:nvPicPr>
        <xdr:cNvPr id="784" name="図 783"/>
        <xdr:cNvPicPr>
          <a:picLocks noChangeAspect="1"/>
        </xdr:cNvPicPr>
      </xdr:nvPicPr>
      <xdr:blipFill>
        <a:blip xmlns:r="http://schemas.openxmlformats.org/officeDocument/2006/relationships" r:embed="rId213" cstate="print">
          <a:extLst>
            <a:ext uri="{28A0092B-C50C-407E-A947-70E740481C1C}">
              <a14:useLocalDpi xmlns:a14="http://schemas.microsoft.com/office/drawing/2010/main" val="0"/>
            </a:ext>
          </a:extLst>
        </a:blip>
        <a:stretch>
          <a:fillRect/>
        </a:stretch>
      </xdr:blipFill>
      <xdr:spPr>
        <a:xfrm>
          <a:off x="2493894" y="393464841"/>
          <a:ext cx="3424546" cy="2559920"/>
        </a:xfrm>
        <a:prstGeom prst="rect">
          <a:avLst/>
        </a:prstGeom>
      </xdr:spPr>
    </xdr:pic>
    <xdr:clientData/>
  </xdr:twoCellAnchor>
  <xdr:twoCellAnchor>
    <xdr:from>
      <xdr:col>16</xdr:col>
      <xdr:colOff>323851</xdr:colOff>
      <xdr:row>1866</xdr:row>
      <xdr:rowOff>49211</xdr:rowOff>
    </xdr:from>
    <xdr:to>
      <xdr:col>22</xdr:col>
      <xdr:colOff>269701</xdr:colOff>
      <xdr:row>1877</xdr:row>
      <xdr:rowOff>165761</xdr:rowOff>
    </xdr:to>
    <xdr:pic>
      <xdr:nvPicPr>
        <xdr:cNvPr id="785" name="図 784"/>
        <xdr:cNvPicPr>
          <a:picLocks noChangeAspect="1"/>
        </xdr:cNvPicPr>
      </xdr:nvPicPr>
      <xdr:blipFill>
        <a:blip xmlns:r="http://schemas.openxmlformats.org/officeDocument/2006/relationships" r:embed="rId214" cstate="print">
          <a:extLst>
            <a:ext uri="{28A0092B-C50C-407E-A947-70E740481C1C}">
              <a14:useLocalDpi xmlns:a14="http://schemas.microsoft.com/office/drawing/2010/main" val="0"/>
            </a:ext>
          </a:extLst>
        </a:blip>
        <a:stretch>
          <a:fillRect/>
        </a:stretch>
      </xdr:blipFill>
      <xdr:spPr>
        <a:xfrm>
          <a:off x="8606460" y="393464841"/>
          <a:ext cx="3424545" cy="2559920"/>
        </a:xfrm>
        <a:prstGeom prst="rect">
          <a:avLst/>
        </a:prstGeom>
      </xdr:spPr>
    </xdr:pic>
    <xdr:clientData/>
  </xdr:twoCellAnchor>
  <xdr:twoCellAnchor>
    <xdr:from>
      <xdr:col>5</xdr:col>
      <xdr:colOff>323851</xdr:colOff>
      <xdr:row>1894</xdr:row>
      <xdr:rowOff>49211</xdr:rowOff>
    </xdr:from>
    <xdr:to>
      <xdr:col>11</xdr:col>
      <xdr:colOff>269701</xdr:colOff>
      <xdr:row>1905</xdr:row>
      <xdr:rowOff>165761</xdr:rowOff>
    </xdr:to>
    <xdr:pic>
      <xdr:nvPicPr>
        <xdr:cNvPr id="786" name="図 785"/>
        <xdr:cNvPicPr>
          <a:picLocks noChangeAspect="1"/>
        </xdr:cNvPicPr>
      </xdr:nvPicPr>
      <xdr:blipFill>
        <a:blip xmlns:r="http://schemas.openxmlformats.org/officeDocument/2006/relationships" r:embed="rId215" cstate="print">
          <a:extLst>
            <a:ext uri="{28A0092B-C50C-407E-A947-70E740481C1C}">
              <a14:useLocalDpi xmlns:a14="http://schemas.microsoft.com/office/drawing/2010/main" val="0"/>
            </a:ext>
          </a:extLst>
        </a:blip>
        <a:stretch>
          <a:fillRect/>
        </a:stretch>
      </xdr:blipFill>
      <xdr:spPr>
        <a:xfrm>
          <a:off x="2493894" y="399262668"/>
          <a:ext cx="3424546" cy="2559919"/>
        </a:xfrm>
        <a:prstGeom prst="rect">
          <a:avLst/>
        </a:prstGeom>
      </xdr:spPr>
    </xdr:pic>
    <xdr:clientData/>
  </xdr:twoCellAnchor>
  <xdr:twoCellAnchor>
    <xdr:from>
      <xdr:col>16</xdr:col>
      <xdr:colOff>323851</xdr:colOff>
      <xdr:row>1894</xdr:row>
      <xdr:rowOff>49211</xdr:rowOff>
    </xdr:from>
    <xdr:to>
      <xdr:col>22</xdr:col>
      <xdr:colOff>269701</xdr:colOff>
      <xdr:row>1905</xdr:row>
      <xdr:rowOff>165761</xdr:rowOff>
    </xdr:to>
    <xdr:pic>
      <xdr:nvPicPr>
        <xdr:cNvPr id="787" name="図 786"/>
        <xdr:cNvPicPr>
          <a:picLocks noChangeAspect="1"/>
        </xdr:cNvPicPr>
      </xdr:nvPicPr>
      <xdr:blipFill>
        <a:blip xmlns:r="http://schemas.openxmlformats.org/officeDocument/2006/relationships" r:embed="rId216" cstate="print">
          <a:extLst>
            <a:ext uri="{28A0092B-C50C-407E-A947-70E740481C1C}">
              <a14:useLocalDpi xmlns:a14="http://schemas.microsoft.com/office/drawing/2010/main" val="0"/>
            </a:ext>
          </a:extLst>
        </a:blip>
        <a:stretch>
          <a:fillRect/>
        </a:stretch>
      </xdr:blipFill>
      <xdr:spPr>
        <a:xfrm>
          <a:off x="8606460" y="399262668"/>
          <a:ext cx="3424545" cy="2559919"/>
        </a:xfrm>
        <a:prstGeom prst="rect">
          <a:avLst/>
        </a:prstGeom>
      </xdr:spPr>
    </xdr:pic>
    <xdr:clientData/>
  </xdr:twoCellAnchor>
  <xdr:twoCellAnchor>
    <xdr:from>
      <xdr:col>5</xdr:col>
      <xdr:colOff>323851</xdr:colOff>
      <xdr:row>1911</xdr:row>
      <xdr:rowOff>49211</xdr:rowOff>
    </xdr:from>
    <xdr:to>
      <xdr:col>11</xdr:col>
      <xdr:colOff>269701</xdr:colOff>
      <xdr:row>1922</xdr:row>
      <xdr:rowOff>165761</xdr:rowOff>
    </xdr:to>
    <xdr:pic>
      <xdr:nvPicPr>
        <xdr:cNvPr id="788" name="図 787"/>
        <xdr:cNvPicPr>
          <a:picLocks noChangeAspect="1"/>
        </xdr:cNvPicPr>
      </xdr:nvPicPr>
      <xdr:blipFill>
        <a:blip xmlns:r="http://schemas.openxmlformats.org/officeDocument/2006/relationships" r:embed="rId217" cstate="print">
          <a:extLst>
            <a:ext uri="{28A0092B-C50C-407E-A947-70E740481C1C}">
              <a14:useLocalDpi xmlns:a14="http://schemas.microsoft.com/office/drawing/2010/main" val="0"/>
            </a:ext>
          </a:extLst>
        </a:blip>
        <a:stretch>
          <a:fillRect/>
        </a:stretch>
      </xdr:blipFill>
      <xdr:spPr>
        <a:xfrm>
          <a:off x="2514601" y="412291211"/>
          <a:ext cx="3446288" cy="2616863"/>
        </a:xfrm>
        <a:prstGeom prst="rect">
          <a:avLst/>
        </a:prstGeom>
      </xdr:spPr>
    </xdr:pic>
    <xdr:clientData/>
  </xdr:twoCellAnchor>
  <xdr:twoCellAnchor>
    <xdr:from>
      <xdr:col>16</xdr:col>
      <xdr:colOff>323851</xdr:colOff>
      <xdr:row>1911</xdr:row>
      <xdr:rowOff>49211</xdr:rowOff>
    </xdr:from>
    <xdr:to>
      <xdr:col>22</xdr:col>
      <xdr:colOff>269701</xdr:colOff>
      <xdr:row>1922</xdr:row>
      <xdr:rowOff>165761</xdr:rowOff>
    </xdr:to>
    <xdr:pic>
      <xdr:nvPicPr>
        <xdr:cNvPr id="789" name="図 788"/>
        <xdr:cNvPicPr>
          <a:picLocks noChangeAspect="1"/>
        </xdr:cNvPicPr>
      </xdr:nvPicPr>
      <xdr:blipFill>
        <a:blip xmlns:r="http://schemas.openxmlformats.org/officeDocument/2006/relationships" r:embed="rId218" cstate="print">
          <a:extLst>
            <a:ext uri="{28A0092B-C50C-407E-A947-70E740481C1C}">
              <a14:useLocalDpi xmlns:a14="http://schemas.microsoft.com/office/drawing/2010/main" val="0"/>
            </a:ext>
          </a:extLst>
        </a:blip>
        <a:stretch>
          <a:fillRect/>
        </a:stretch>
      </xdr:blipFill>
      <xdr:spPr>
        <a:xfrm>
          <a:off x="8606460" y="402948428"/>
          <a:ext cx="3424545" cy="2559920"/>
        </a:xfrm>
        <a:prstGeom prst="rect">
          <a:avLst/>
        </a:prstGeom>
      </xdr:spPr>
    </xdr:pic>
    <xdr:clientData/>
  </xdr:twoCellAnchor>
  <xdr:twoCellAnchor>
    <xdr:from>
      <xdr:col>5</xdr:col>
      <xdr:colOff>323851</xdr:colOff>
      <xdr:row>1939</xdr:row>
      <xdr:rowOff>49211</xdr:rowOff>
    </xdr:from>
    <xdr:to>
      <xdr:col>11</xdr:col>
      <xdr:colOff>269701</xdr:colOff>
      <xdr:row>1950</xdr:row>
      <xdr:rowOff>165761</xdr:rowOff>
    </xdr:to>
    <xdr:pic>
      <xdr:nvPicPr>
        <xdr:cNvPr id="790" name="図 789"/>
        <xdr:cNvPicPr>
          <a:picLocks noChangeAspect="1"/>
        </xdr:cNvPicPr>
      </xdr:nvPicPr>
      <xdr:blipFill>
        <a:blip xmlns:r="http://schemas.openxmlformats.org/officeDocument/2006/relationships" r:embed="rId219" cstate="print">
          <a:extLst>
            <a:ext uri="{28A0092B-C50C-407E-A947-70E740481C1C}">
              <a14:useLocalDpi xmlns:a14="http://schemas.microsoft.com/office/drawing/2010/main" val="0"/>
            </a:ext>
          </a:extLst>
        </a:blip>
        <a:stretch>
          <a:fillRect/>
        </a:stretch>
      </xdr:blipFill>
      <xdr:spPr>
        <a:xfrm>
          <a:off x="2493894" y="408746254"/>
          <a:ext cx="3424546" cy="2559920"/>
        </a:xfrm>
        <a:prstGeom prst="rect">
          <a:avLst/>
        </a:prstGeom>
      </xdr:spPr>
    </xdr:pic>
    <xdr:clientData/>
  </xdr:twoCellAnchor>
  <xdr:twoCellAnchor>
    <xdr:from>
      <xdr:col>16</xdr:col>
      <xdr:colOff>323851</xdr:colOff>
      <xdr:row>1939</xdr:row>
      <xdr:rowOff>49211</xdr:rowOff>
    </xdr:from>
    <xdr:to>
      <xdr:col>22</xdr:col>
      <xdr:colOff>269701</xdr:colOff>
      <xdr:row>1950</xdr:row>
      <xdr:rowOff>165761</xdr:rowOff>
    </xdr:to>
    <xdr:pic>
      <xdr:nvPicPr>
        <xdr:cNvPr id="791" name="図 790"/>
        <xdr:cNvPicPr>
          <a:picLocks noChangeAspect="1"/>
        </xdr:cNvPicPr>
      </xdr:nvPicPr>
      <xdr:blipFill>
        <a:blip xmlns:r="http://schemas.openxmlformats.org/officeDocument/2006/relationships" r:embed="rId220" cstate="print">
          <a:extLst>
            <a:ext uri="{28A0092B-C50C-407E-A947-70E740481C1C}">
              <a14:useLocalDpi xmlns:a14="http://schemas.microsoft.com/office/drawing/2010/main" val="0"/>
            </a:ext>
          </a:extLst>
        </a:blip>
        <a:stretch>
          <a:fillRect/>
        </a:stretch>
      </xdr:blipFill>
      <xdr:spPr>
        <a:xfrm>
          <a:off x="8606460" y="408746254"/>
          <a:ext cx="3424545" cy="2559920"/>
        </a:xfrm>
        <a:prstGeom prst="rect">
          <a:avLst/>
        </a:prstGeom>
      </xdr:spPr>
    </xdr:pic>
    <xdr:clientData/>
  </xdr:twoCellAnchor>
  <xdr:twoCellAnchor>
    <xdr:from>
      <xdr:col>5</xdr:col>
      <xdr:colOff>323851</xdr:colOff>
      <xdr:row>1956</xdr:row>
      <xdr:rowOff>49211</xdr:rowOff>
    </xdr:from>
    <xdr:to>
      <xdr:col>11</xdr:col>
      <xdr:colOff>269701</xdr:colOff>
      <xdr:row>1967</xdr:row>
      <xdr:rowOff>165761</xdr:rowOff>
    </xdr:to>
    <xdr:pic>
      <xdr:nvPicPr>
        <xdr:cNvPr id="792" name="図 791"/>
        <xdr:cNvPicPr>
          <a:picLocks noChangeAspect="1"/>
        </xdr:cNvPicPr>
      </xdr:nvPicPr>
      <xdr:blipFill>
        <a:blip xmlns:r="http://schemas.openxmlformats.org/officeDocument/2006/relationships" r:embed="rId221" cstate="print">
          <a:extLst>
            <a:ext uri="{28A0092B-C50C-407E-A947-70E740481C1C}">
              <a14:useLocalDpi xmlns:a14="http://schemas.microsoft.com/office/drawing/2010/main" val="0"/>
            </a:ext>
          </a:extLst>
        </a:blip>
        <a:stretch>
          <a:fillRect/>
        </a:stretch>
      </xdr:blipFill>
      <xdr:spPr>
        <a:xfrm>
          <a:off x="2493894" y="412432015"/>
          <a:ext cx="3424546" cy="2559920"/>
        </a:xfrm>
        <a:prstGeom prst="rect">
          <a:avLst/>
        </a:prstGeom>
      </xdr:spPr>
    </xdr:pic>
    <xdr:clientData/>
  </xdr:twoCellAnchor>
  <xdr:twoCellAnchor>
    <xdr:from>
      <xdr:col>16</xdr:col>
      <xdr:colOff>323851</xdr:colOff>
      <xdr:row>1956</xdr:row>
      <xdr:rowOff>49211</xdr:rowOff>
    </xdr:from>
    <xdr:to>
      <xdr:col>22</xdr:col>
      <xdr:colOff>269701</xdr:colOff>
      <xdr:row>1967</xdr:row>
      <xdr:rowOff>165761</xdr:rowOff>
    </xdr:to>
    <xdr:pic>
      <xdr:nvPicPr>
        <xdr:cNvPr id="793" name="図 792"/>
        <xdr:cNvPicPr>
          <a:picLocks noChangeAspect="1"/>
        </xdr:cNvPicPr>
      </xdr:nvPicPr>
      <xdr:blipFill>
        <a:blip xmlns:r="http://schemas.openxmlformats.org/officeDocument/2006/relationships" r:embed="rId222" cstate="print">
          <a:extLst>
            <a:ext uri="{28A0092B-C50C-407E-A947-70E740481C1C}">
              <a14:useLocalDpi xmlns:a14="http://schemas.microsoft.com/office/drawing/2010/main" val="0"/>
            </a:ext>
          </a:extLst>
        </a:blip>
        <a:stretch>
          <a:fillRect/>
        </a:stretch>
      </xdr:blipFill>
      <xdr:spPr>
        <a:xfrm>
          <a:off x="8606460" y="412432015"/>
          <a:ext cx="3424545" cy="2559920"/>
        </a:xfrm>
        <a:prstGeom prst="rect">
          <a:avLst/>
        </a:prstGeom>
      </xdr:spPr>
    </xdr:pic>
    <xdr:clientData/>
  </xdr:twoCellAnchor>
  <xdr:twoCellAnchor>
    <xdr:from>
      <xdr:col>5</xdr:col>
      <xdr:colOff>323851</xdr:colOff>
      <xdr:row>1984</xdr:row>
      <xdr:rowOff>49211</xdr:rowOff>
    </xdr:from>
    <xdr:to>
      <xdr:col>11</xdr:col>
      <xdr:colOff>269701</xdr:colOff>
      <xdr:row>1995</xdr:row>
      <xdr:rowOff>165761</xdr:rowOff>
    </xdr:to>
    <xdr:pic>
      <xdr:nvPicPr>
        <xdr:cNvPr id="794" name="図 793"/>
        <xdr:cNvPicPr>
          <a:picLocks noChangeAspect="1"/>
        </xdr:cNvPicPr>
      </xdr:nvPicPr>
      <xdr:blipFill>
        <a:blip xmlns:r="http://schemas.openxmlformats.org/officeDocument/2006/relationships" r:embed="rId223" cstate="print">
          <a:extLst>
            <a:ext uri="{28A0092B-C50C-407E-A947-70E740481C1C}">
              <a14:useLocalDpi xmlns:a14="http://schemas.microsoft.com/office/drawing/2010/main" val="0"/>
            </a:ext>
          </a:extLst>
        </a:blip>
        <a:stretch>
          <a:fillRect/>
        </a:stretch>
      </xdr:blipFill>
      <xdr:spPr>
        <a:xfrm>
          <a:off x="2493894" y="418229841"/>
          <a:ext cx="3424546" cy="2559920"/>
        </a:xfrm>
        <a:prstGeom prst="rect">
          <a:avLst/>
        </a:prstGeom>
      </xdr:spPr>
    </xdr:pic>
    <xdr:clientData/>
  </xdr:twoCellAnchor>
  <xdr:twoCellAnchor>
    <xdr:from>
      <xdr:col>16</xdr:col>
      <xdr:colOff>323851</xdr:colOff>
      <xdr:row>1984</xdr:row>
      <xdr:rowOff>49211</xdr:rowOff>
    </xdr:from>
    <xdr:to>
      <xdr:col>22</xdr:col>
      <xdr:colOff>269701</xdr:colOff>
      <xdr:row>1995</xdr:row>
      <xdr:rowOff>165761</xdr:rowOff>
    </xdr:to>
    <xdr:pic>
      <xdr:nvPicPr>
        <xdr:cNvPr id="795" name="図 794"/>
        <xdr:cNvPicPr>
          <a:picLocks noChangeAspect="1"/>
        </xdr:cNvPicPr>
      </xdr:nvPicPr>
      <xdr:blipFill>
        <a:blip xmlns:r="http://schemas.openxmlformats.org/officeDocument/2006/relationships" r:embed="rId224" cstate="print">
          <a:extLst>
            <a:ext uri="{28A0092B-C50C-407E-A947-70E740481C1C}">
              <a14:useLocalDpi xmlns:a14="http://schemas.microsoft.com/office/drawing/2010/main" val="0"/>
            </a:ext>
          </a:extLst>
        </a:blip>
        <a:stretch>
          <a:fillRect/>
        </a:stretch>
      </xdr:blipFill>
      <xdr:spPr>
        <a:xfrm>
          <a:off x="8606460" y="418229841"/>
          <a:ext cx="3424545" cy="2559920"/>
        </a:xfrm>
        <a:prstGeom prst="rect">
          <a:avLst/>
        </a:prstGeom>
      </xdr:spPr>
    </xdr:pic>
    <xdr:clientData/>
  </xdr:twoCellAnchor>
  <xdr:twoCellAnchor>
    <xdr:from>
      <xdr:col>5</xdr:col>
      <xdr:colOff>323851</xdr:colOff>
      <xdr:row>2001</xdr:row>
      <xdr:rowOff>49211</xdr:rowOff>
    </xdr:from>
    <xdr:to>
      <xdr:col>11</xdr:col>
      <xdr:colOff>269701</xdr:colOff>
      <xdr:row>2012</xdr:row>
      <xdr:rowOff>165761</xdr:rowOff>
    </xdr:to>
    <xdr:pic>
      <xdr:nvPicPr>
        <xdr:cNvPr id="796" name="図 795"/>
        <xdr:cNvPicPr>
          <a:picLocks noChangeAspect="1"/>
        </xdr:cNvPicPr>
      </xdr:nvPicPr>
      <xdr:blipFill>
        <a:blip xmlns:r="http://schemas.openxmlformats.org/officeDocument/2006/relationships" r:embed="rId225" cstate="print">
          <a:extLst>
            <a:ext uri="{28A0092B-C50C-407E-A947-70E740481C1C}">
              <a14:useLocalDpi xmlns:a14="http://schemas.microsoft.com/office/drawing/2010/main" val="0"/>
            </a:ext>
          </a:extLst>
        </a:blip>
        <a:stretch>
          <a:fillRect/>
        </a:stretch>
      </xdr:blipFill>
      <xdr:spPr>
        <a:xfrm>
          <a:off x="2493894" y="421915602"/>
          <a:ext cx="3424546" cy="2559920"/>
        </a:xfrm>
        <a:prstGeom prst="rect">
          <a:avLst/>
        </a:prstGeom>
      </xdr:spPr>
    </xdr:pic>
    <xdr:clientData/>
  </xdr:twoCellAnchor>
  <xdr:twoCellAnchor>
    <xdr:from>
      <xdr:col>16</xdr:col>
      <xdr:colOff>323851</xdr:colOff>
      <xdr:row>2001</xdr:row>
      <xdr:rowOff>49211</xdr:rowOff>
    </xdr:from>
    <xdr:to>
      <xdr:col>22</xdr:col>
      <xdr:colOff>269701</xdr:colOff>
      <xdr:row>2012</xdr:row>
      <xdr:rowOff>165761</xdr:rowOff>
    </xdr:to>
    <xdr:pic>
      <xdr:nvPicPr>
        <xdr:cNvPr id="797" name="図 796"/>
        <xdr:cNvPicPr>
          <a:picLocks noChangeAspect="1"/>
        </xdr:cNvPicPr>
      </xdr:nvPicPr>
      <xdr:blipFill>
        <a:blip xmlns:r="http://schemas.openxmlformats.org/officeDocument/2006/relationships" r:embed="rId226" cstate="print">
          <a:extLst>
            <a:ext uri="{28A0092B-C50C-407E-A947-70E740481C1C}">
              <a14:useLocalDpi xmlns:a14="http://schemas.microsoft.com/office/drawing/2010/main" val="0"/>
            </a:ext>
          </a:extLst>
        </a:blip>
        <a:stretch>
          <a:fillRect/>
        </a:stretch>
      </xdr:blipFill>
      <xdr:spPr>
        <a:xfrm>
          <a:off x="8606460" y="421915602"/>
          <a:ext cx="3424545" cy="2559920"/>
        </a:xfrm>
        <a:prstGeom prst="rect">
          <a:avLst/>
        </a:prstGeom>
      </xdr:spPr>
    </xdr:pic>
    <xdr:clientData/>
  </xdr:twoCellAnchor>
  <xdr:twoCellAnchor>
    <xdr:from>
      <xdr:col>5</xdr:col>
      <xdr:colOff>323851</xdr:colOff>
      <xdr:row>2029</xdr:row>
      <xdr:rowOff>49211</xdr:rowOff>
    </xdr:from>
    <xdr:to>
      <xdr:col>11</xdr:col>
      <xdr:colOff>269701</xdr:colOff>
      <xdr:row>2040</xdr:row>
      <xdr:rowOff>165761</xdr:rowOff>
    </xdr:to>
    <xdr:pic>
      <xdr:nvPicPr>
        <xdr:cNvPr id="798" name="図 797"/>
        <xdr:cNvPicPr>
          <a:picLocks noChangeAspect="1"/>
        </xdr:cNvPicPr>
      </xdr:nvPicPr>
      <xdr:blipFill>
        <a:blip xmlns:r="http://schemas.openxmlformats.org/officeDocument/2006/relationships" r:embed="rId227" cstate="print">
          <a:extLst>
            <a:ext uri="{28A0092B-C50C-407E-A947-70E740481C1C}">
              <a14:useLocalDpi xmlns:a14="http://schemas.microsoft.com/office/drawing/2010/main" val="0"/>
            </a:ext>
          </a:extLst>
        </a:blip>
        <a:stretch>
          <a:fillRect/>
        </a:stretch>
      </xdr:blipFill>
      <xdr:spPr>
        <a:xfrm>
          <a:off x="2493894" y="427713428"/>
          <a:ext cx="3424546" cy="2559920"/>
        </a:xfrm>
        <a:prstGeom prst="rect">
          <a:avLst/>
        </a:prstGeom>
      </xdr:spPr>
    </xdr:pic>
    <xdr:clientData/>
  </xdr:twoCellAnchor>
  <xdr:twoCellAnchor>
    <xdr:from>
      <xdr:col>16</xdr:col>
      <xdr:colOff>323851</xdr:colOff>
      <xdr:row>2029</xdr:row>
      <xdr:rowOff>49211</xdr:rowOff>
    </xdr:from>
    <xdr:to>
      <xdr:col>22</xdr:col>
      <xdr:colOff>269701</xdr:colOff>
      <xdr:row>2040</xdr:row>
      <xdr:rowOff>165761</xdr:rowOff>
    </xdr:to>
    <xdr:pic>
      <xdr:nvPicPr>
        <xdr:cNvPr id="799" name="図 798"/>
        <xdr:cNvPicPr>
          <a:picLocks noChangeAspect="1"/>
        </xdr:cNvPicPr>
      </xdr:nvPicPr>
      <xdr:blipFill>
        <a:blip xmlns:r="http://schemas.openxmlformats.org/officeDocument/2006/relationships" r:embed="rId228" cstate="print">
          <a:extLst>
            <a:ext uri="{28A0092B-C50C-407E-A947-70E740481C1C}">
              <a14:useLocalDpi xmlns:a14="http://schemas.microsoft.com/office/drawing/2010/main" val="0"/>
            </a:ext>
          </a:extLst>
        </a:blip>
        <a:stretch>
          <a:fillRect/>
        </a:stretch>
      </xdr:blipFill>
      <xdr:spPr>
        <a:xfrm>
          <a:off x="8606460" y="427713428"/>
          <a:ext cx="3424545" cy="2559920"/>
        </a:xfrm>
        <a:prstGeom prst="rect">
          <a:avLst/>
        </a:prstGeom>
      </xdr:spPr>
    </xdr:pic>
    <xdr:clientData/>
  </xdr:twoCellAnchor>
  <xdr:twoCellAnchor>
    <xdr:from>
      <xdr:col>5</xdr:col>
      <xdr:colOff>323851</xdr:colOff>
      <xdr:row>2046</xdr:row>
      <xdr:rowOff>49211</xdr:rowOff>
    </xdr:from>
    <xdr:to>
      <xdr:col>11</xdr:col>
      <xdr:colOff>269701</xdr:colOff>
      <xdr:row>2057</xdr:row>
      <xdr:rowOff>165761</xdr:rowOff>
    </xdr:to>
    <xdr:pic>
      <xdr:nvPicPr>
        <xdr:cNvPr id="800" name="図 799"/>
        <xdr:cNvPicPr>
          <a:picLocks noChangeAspect="1"/>
        </xdr:cNvPicPr>
      </xdr:nvPicPr>
      <xdr:blipFill>
        <a:blip xmlns:r="http://schemas.openxmlformats.org/officeDocument/2006/relationships" r:embed="rId229" cstate="print">
          <a:extLst>
            <a:ext uri="{28A0092B-C50C-407E-A947-70E740481C1C}">
              <a14:useLocalDpi xmlns:a14="http://schemas.microsoft.com/office/drawing/2010/main" val="0"/>
            </a:ext>
          </a:extLst>
        </a:blip>
        <a:stretch>
          <a:fillRect/>
        </a:stretch>
      </xdr:blipFill>
      <xdr:spPr>
        <a:xfrm>
          <a:off x="2493894" y="431399189"/>
          <a:ext cx="3424546" cy="2559920"/>
        </a:xfrm>
        <a:prstGeom prst="rect">
          <a:avLst/>
        </a:prstGeom>
      </xdr:spPr>
    </xdr:pic>
    <xdr:clientData/>
  </xdr:twoCellAnchor>
  <xdr:twoCellAnchor>
    <xdr:from>
      <xdr:col>16</xdr:col>
      <xdr:colOff>323851</xdr:colOff>
      <xdr:row>2046</xdr:row>
      <xdr:rowOff>49211</xdr:rowOff>
    </xdr:from>
    <xdr:to>
      <xdr:col>22</xdr:col>
      <xdr:colOff>269701</xdr:colOff>
      <xdr:row>2057</xdr:row>
      <xdr:rowOff>165761</xdr:rowOff>
    </xdr:to>
    <xdr:pic>
      <xdr:nvPicPr>
        <xdr:cNvPr id="801" name="図 800"/>
        <xdr:cNvPicPr>
          <a:picLocks noChangeAspect="1"/>
        </xdr:cNvPicPr>
      </xdr:nvPicPr>
      <xdr:blipFill>
        <a:blip xmlns:r="http://schemas.openxmlformats.org/officeDocument/2006/relationships" r:embed="rId230" cstate="print">
          <a:extLst>
            <a:ext uri="{28A0092B-C50C-407E-A947-70E740481C1C}">
              <a14:useLocalDpi xmlns:a14="http://schemas.microsoft.com/office/drawing/2010/main" val="0"/>
            </a:ext>
          </a:extLst>
        </a:blip>
        <a:stretch>
          <a:fillRect/>
        </a:stretch>
      </xdr:blipFill>
      <xdr:spPr>
        <a:xfrm>
          <a:off x="8606460" y="431399189"/>
          <a:ext cx="3424545" cy="2559920"/>
        </a:xfrm>
        <a:prstGeom prst="rect">
          <a:avLst/>
        </a:prstGeom>
      </xdr:spPr>
    </xdr:pic>
    <xdr:clientData/>
  </xdr:twoCellAnchor>
  <xdr:twoCellAnchor>
    <xdr:from>
      <xdr:col>5</xdr:col>
      <xdr:colOff>323851</xdr:colOff>
      <xdr:row>2074</xdr:row>
      <xdr:rowOff>49211</xdr:rowOff>
    </xdr:from>
    <xdr:to>
      <xdr:col>11</xdr:col>
      <xdr:colOff>269701</xdr:colOff>
      <xdr:row>2085</xdr:row>
      <xdr:rowOff>165761</xdr:rowOff>
    </xdr:to>
    <xdr:pic>
      <xdr:nvPicPr>
        <xdr:cNvPr id="802" name="図 801"/>
        <xdr:cNvPicPr>
          <a:picLocks noChangeAspect="1"/>
        </xdr:cNvPicPr>
      </xdr:nvPicPr>
      <xdr:blipFill>
        <a:blip xmlns:r="http://schemas.openxmlformats.org/officeDocument/2006/relationships" r:embed="rId231" cstate="print">
          <a:extLst>
            <a:ext uri="{28A0092B-C50C-407E-A947-70E740481C1C}">
              <a14:useLocalDpi xmlns:a14="http://schemas.microsoft.com/office/drawing/2010/main" val="0"/>
            </a:ext>
          </a:extLst>
        </a:blip>
        <a:stretch>
          <a:fillRect/>
        </a:stretch>
      </xdr:blipFill>
      <xdr:spPr>
        <a:xfrm>
          <a:off x="2493894" y="437197015"/>
          <a:ext cx="3424546" cy="2559920"/>
        </a:xfrm>
        <a:prstGeom prst="rect">
          <a:avLst/>
        </a:prstGeom>
      </xdr:spPr>
    </xdr:pic>
    <xdr:clientData/>
  </xdr:twoCellAnchor>
  <xdr:twoCellAnchor>
    <xdr:from>
      <xdr:col>16</xdr:col>
      <xdr:colOff>323851</xdr:colOff>
      <xdr:row>2074</xdr:row>
      <xdr:rowOff>49211</xdr:rowOff>
    </xdr:from>
    <xdr:to>
      <xdr:col>22</xdr:col>
      <xdr:colOff>269701</xdr:colOff>
      <xdr:row>2085</xdr:row>
      <xdr:rowOff>165761</xdr:rowOff>
    </xdr:to>
    <xdr:pic>
      <xdr:nvPicPr>
        <xdr:cNvPr id="803" name="図 802"/>
        <xdr:cNvPicPr>
          <a:picLocks noChangeAspect="1"/>
        </xdr:cNvPicPr>
      </xdr:nvPicPr>
      <xdr:blipFill>
        <a:blip xmlns:r="http://schemas.openxmlformats.org/officeDocument/2006/relationships" r:embed="rId232" cstate="print">
          <a:extLst>
            <a:ext uri="{28A0092B-C50C-407E-A947-70E740481C1C}">
              <a14:useLocalDpi xmlns:a14="http://schemas.microsoft.com/office/drawing/2010/main" val="0"/>
            </a:ext>
          </a:extLst>
        </a:blip>
        <a:stretch>
          <a:fillRect/>
        </a:stretch>
      </xdr:blipFill>
      <xdr:spPr>
        <a:xfrm>
          <a:off x="8606460" y="437197015"/>
          <a:ext cx="3424545" cy="2559920"/>
        </a:xfrm>
        <a:prstGeom prst="rect">
          <a:avLst/>
        </a:prstGeom>
      </xdr:spPr>
    </xdr:pic>
    <xdr:clientData/>
  </xdr:twoCellAnchor>
  <xdr:twoCellAnchor>
    <xdr:from>
      <xdr:col>5</xdr:col>
      <xdr:colOff>323851</xdr:colOff>
      <xdr:row>2091</xdr:row>
      <xdr:rowOff>49211</xdr:rowOff>
    </xdr:from>
    <xdr:to>
      <xdr:col>11</xdr:col>
      <xdr:colOff>269701</xdr:colOff>
      <xdr:row>2102</xdr:row>
      <xdr:rowOff>165761</xdr:rowOff>
    </xdr:to>
    <xdr:pic>
      <xdr:nvPicPr>
        <xdr:cNvPr id="804" name="図 803"/>
        <xdr:cNvPicPr>
          <a:picLocks noChangeAspect="1"/>
        </xdr:cNvPicPr>
      </xdr:nvPicPr>
      <xdr:blipFill>
        <a:blip xmlns:r="http://schemas.openxmlformats.org/officeDocument/2006/relationships" r:embed="rId233" cstate="print">
          <a:extLst>
            <a:ext uri="{28A0092B-C50C-407E-A947-70E740481C1C}">
              <a14:useLocalDpi xmlns:a14="http://schemas.microsoft.com/office/drawing/2010/main" val="0"/>
            </a:ext>
          </a:extLst>
        </a:blip>
        <a:stretch>
          <a:fillRect/>
        </a:stretch>
      </xdr:blipFill>
      <xdr:spPr>
        <a:xfrm>
          <a:off x="2493894" y="440882776"/>
          <a:ext cx="3424546" cy="2559920"/>
        </a:xfrm>
        <a:prstGeom prst="rect">
          <a:avLst/>
        </a:prstGeom>
      </xdr:spPr>
    </xdr:pic>
    <xdr:clientData/>
  </xdr:twoCellAnchor>
  <xdr:twoCellAnchor>
    <xdr:from>
      <xdr:col>16</xdr:col>
      <xdr:colOff>323851</xdr:colOff>
      <xdr:row>2091</xdr:row>
      <xdr:rowOff>49211</xdr:rowOff>
    </xdr:from>
    <xdr:to>
      <xdr:col>22</xdr:col>
      <xdr:colOff>269701</xdr:colOff>
      <xdr:row>2102</xdr:row>
      <xdr:rowOff>165761</xdr:rowOff>
    </xdr:to>
    <xdr:pic>
      <xdr:nvPicPr>
        <xdr:cNvPr id="805" name="図 804"/>
        <xdr:cNvPicPr>
          <a:picLocks noChangeAspect="1"/>
        </xdr:cNvPicPr>
      </xdr:nvPicPr>
      <xdr:blipFill>
        <a:blip xmlns:r="http://schemas.openxmlformats.org/officeDocument/2006/relationships" r:embed="rId234" cstate="print">
          <a:extLst>
            <a:ext uri="{28A0092B-C50C-407E-A947-70E740481C1C}">
              <a14:useLocalDpi xmlns:a14="http://schemas.microsoft.com/office/drawing/2010/main" val="0"/>
            </a:ext>
          </a:extLst>
        </a:blip>
        <a:stretch>
          <a:fillRect/>
        </a:stretch>
      </xdr:blipFill>
      <xdr:spPr>
        <a:xfrm>
          <a:off x="8606460" y="440882776"/>
          <a:ext cx="3424545" cy="2559920"/>
        </a:xfrm>
        <a:prstGeom prst="rect">
          <a:avLst/>
        </a:prstGeom>
      </xdr:spPr>
    </xdr:pic>
    <xdr:clientData/>
  </xdr:twoCellAnchor>
  <xdr:twoCellAnchor>
    <xdr:from>
      <xdr:col>5</xdr:col>
      <xdr:colOff>323851</xdr:colOff>
      <xdr:row>2119</xdr:row>
      <xdr:rowOff>49211</xdr:rowOff>
    </xdr:from>
    <xdr:to>
      <xdr:col>11</xdr:col>
      <xdr:colOff>269701</xdr:colOff>
      <xdr:row>2130</xdr:row>
      <xdr:rowOff>165761</xdr:rowOff>
    </xdr:to>
    <xdr:pic>
      <xdr:nvPicPr>
        <xdr:cNvPr id="806" name="図 805"/>
        <xdr:cNvPicPr>
          <a:picLocks noChangeAspect="1"/>
        </xdr:cNvPicPr>
      </xdr:nvPicPr>
      <xdr:blipFill>
        <a:blip xmlns:r="http://schemas.openxmlformats.org/officeDocument/2006/relationships" r:embed="rId235" cstate="print">
          <a:extLst>
            <a:ext uri="{28A0092B-C50C-407E-A947-70E740481C1C}">
              <a14:useLocalDpi xmlns:a14="http://schemas.microsoft.com/office/drawing/2010/main" val="0"/>
            </a:ext>
          </a:extLst>
        </a:blip>
        <a:stretch>
          <a:fillRect/>
        </a:stretch>
      </xdr:blipFill>
      <xdr:spPr>
        <a:xfrm>
          <a:off x="2493894" y="446680602"/>
          <a:ext cx="3424546" cy="2559920"/>
        </a:xfrm>
        <a:prstGeom prst="rect">
          <a:avLst/>
        </a:prstGeom>
      </xdr:spPr>
    </xdr:pic>
    <xdr:clientData/>
  </xdr:twoCellAnchor>
  <xdr:twoCellAnchor>
    <xdr:from>
      <xdr:col>16</xdr:col>
      <xdr:colOff>323851</xdr:colOff>
      <xdr:row>2119</xdr:row>
      <xdr:rowOff>49211</xdr:rowOff>
    </xdr:from>
    <xdr:to>
      <xdr:col>22</xdr:col>
      <xdr:colOff>269701</xdr:colOff>
      <xdr:row>2130</xdr:row>
      <xdr:rowOff>165761</xdr:rowOff>
    </xdr:to>
    <xdr:pic>
      <xdr:nvPicPr>
        <xdr:cNvPr id="807" name="図 806"/>
        <xdr:cNvPicPr>
          <a:picLocks noChangeAspect="1"/>
        </xdr:cNvPicPr>
      </xdr:nvPicPr>
      <xdr:blipFill>
        <a:blip xmlns:r="http://schemas.openxmlformats.org/officeDocument/2006/relationships" r:embed="rId236" cstate="print">
          <a:extLst>
            <a:ext uri="{28A0092B-C50C-407E-A947-70E740481C1C}">
              <a14:useLocalDpi xmlns:a14="http://schemas.microsoft.com/office/drawing/2010/main" val="0"/>
            </a:ext>
          </a:extLst>
        </a:blip>
        <a:stretch>
          <a:fillRect/>
        </a:stretch>
      </xdr:blipFill>
      <xdr:spPr>
        <a:xfrm>
          <a:off x="8606460" y="446680602"/>
          <a:ext cx="3424545" cy="2559920"/>
        </a:xfrm>
        <a:prstGeom prst="rect">
          <a:avLst/>
        </a:prstGeom>
      </xdr:spPr>
    </xdr:pic>
    <xdr:clientData/>
  </xdr:twoCellAnchor>
  <xdr:twoCellAnchor>
    <xdr:from>
      <xdr:col>5</xdr:col>
      <xdr:colOff>323851</xdr:colOff>
      <xdr:row>2136</xdr:row>
      <xdr:rowOff>49211</xdr:rowOff>
    </xdr:from>
    <xdr:to>
      <xdr:col>11</xdr:col>
      <xdr:colOff>269701</xdr:colOff>
      <xdr:row>2147</xdr:row>
      <xdr:rowOff>165761</xdr:rowOff>
    </xdr:to>
    <xdr:pic>
      <xdr:nvPicPr>
        <xdr:cNvPr id="808" name="図 807"/>
        <xdr:cNvPicPr>
          <a:picLocks noChangeAspect="1"/>
        </xdr:cNvPicPr>
      </xdr:nvPicPr>
      <xdr:blipFill>
        <a:blip xmlns:r="http://schemas.openxmlformats.org/officeDocument/2006/relationships" r:embed="rId237" cstate="print">
          <a:extLst>
            <a:ext uri="{28A0092B-C50C-407E-A947-70E740481C1C}">
              <a14:useLocalDpi xmlns:a14="http://schemas.microsoft.com/office/drawing/2010/main" val="0"/>
            </a:ext>
          </a:extLst>
        </a:blip>
        <a:stretch>
          <a:fillRect/>
        </a:stretch>
      </xdr:blipFill>
      <xdr:spPr>
        <a:xfrm>
          <a:off x="2493894" y="450366363"/>
          <a:ext cx="3424546" cy="2559920"/>
        </a:xfrm>
        <a:prstGeom prst="rect">
          <a:avLst/>
        </a:prstGeom>
      </xdr:spPr>
    </xdr:pic>
    <xdr:clientData/>
  </xdr:twoCellAnchor>
  <xdr:twoCellAnchor>
    <xdr:from>
      <xdr:col>16</xdr:col>
      <xdr:colOff>323851</xdr:colOff>
      <xdr:row>2136</xdr:row>
      <xdr:rowOff>49211</xdr:rowOff>
    </xdr:from>
    <xdr:to>
      <xdr:col>22</xdr:col>
      <xdr:colOff>269701</xdr:colOff>
      <xdr:row>2147</xdr:row>
      <xdr:rowOff>165761</xdr:rowOff>
    </xdr:to>
    <xdr:pic>
      <xdr:nvPicPr>
        <xdr:cNvPr id="809" name="図 808"/>
        <xdr:cNvPicPr>
          <a:picLocks noChangeAspect="1"/>
        </xdr:cNvPicPr>
      </xdr:nvPicPr>
      <xdr:blipFill>
        <a:blip xmlns:r="http://schemas.openxmlformats.org/officeDocument/2006/relationships" r:embed="rId238" cstate="print">
          <a:extLst>
            <a:ext uri="{28A0092B-C50C-407E-A947-70E740481C1C}">
              <a14:useLocalDpi xmlns:a14="http://schemas.microsoft.com/office/drawing/2010/main" val="0"/>
            </a:ext>
          </a:extLst>
        </a:blip>
        <a:stretch>
          <a:fillRect/>
        </a:stretch>
      </xdr:blipFill>
      <xdr:spPr>
        <a:xfrm>
          <a:off x="8606460" y="450366363"/>
          <a:ext cx="3424545" cy="2559920"/>
        </a:xfrm>
        <a:prstGeom prst="rect">
          <a:avLst/>
        </a:prstGeom>
      </xdr:spPr>
    </xdr:pic>
    <xdr:clientData/>
  </xdr:twoCellAnchor>
  <xdr:twoCellAnchor>
    <xdr:from>
      <xdr:col>5</xdr:col>
      <xdr:colOff>323851</xdr:colOff>
      <xdr:row>2164</xdr:row>
      <xdr:rowOff>49211</xdr:rowOff>
    </xdr:from>
    <xdr:to>
      <xdr:col>11</xdr:col>
      <xdr:colOff>269701</xdr:colOff>
      <xdr:row>2175</xdr:row>
      <xdr:rowOff>165761</xdr:rowOff>
    </xdr:to>
    <xdr:pic>
      <xdr:nvPicPr>
        <xdr:cNvPr id="810" name="図 809"/>
        <xdr:cNvPicPr>
          <a:picLocks noChangeAspect="1"/>
        </xdr:cNvPicPr>
      </xdr:nvPicPr>
      <xdr:blipFill>
        <a:blip xmlns:r="http://schemas.openxmlformats.org/officeDocument/2006/relationships" r:embed="rId239" cstate="print">
          <a:extLst>
            <a:ext uri="{28A0092B-C50C-407E-A947-70E740481C1C}">
              <a14:useLocalDpi xmlns:a14="http://schemas.microsoft.com/office/drawing/2010/main" val="0"/>
            </a:ext>
          </a:extLst>
        </a:blip>
        <a:stretch>
          <a:fillRect/>
        </a:stretch>
      </xdr:blipFill>
      <xdr:spPr>
        <a:xfrm>
          <a:off x="2493894" y="456164189"/>
          <a:ext cx="3424546" cy="2559920"/>
        </a:xfrm>
        <a:prstGeom prst="rect">
          <a:avLst/>
        </a:prstGeom>
      </xdr:spPr>
    </xdr:pic>
    <xdr:clientData/>
  </xdr:twoCellAnchor>
  <xdr:twoCellAnchor>
    <xdr:from>
      <xdr:col>16</xdr:col>
      <xdr:colOff>323851</xdr:colOff>
      <xdr:row>2164</xdr:row>
      <xdr:rowOff>49211</xdr:rowOff>
    </xdr:from>
    <xdr:to>
      <xdr:col>22</xdr:col>
      <xdr:colOff>269701</xdr:colOff>
      <xdr:row>2175</xdr:row>
      <xdr:rowOff>165761</xdr:rowOff>
    </xdr:to>
    <xdr:pic>
      <xdr:nvPicPr>
        <xdr:cNvPr id="811" name="図 810"/>
        <xdr:cNvPicPr>
          <a:picLocks noChangeAspect="1"/>
        </xdr:cNvPicPr>
      </xdr:nvPicPr>
      <xdr:blipFill>
        <a:blip xmlns:r="http://schemas.openxmlformats.org/officeDocument/2006/relationships" r:embed="rId240" cstate="print">
          <a:extLst>
            <a:ext uri="{28A0092B-C50C-407E-A947-70E740481C1C}">
              <a14:useLocalDpi xmlns:a14="http://schemas.microsoft.com/office/drawing/2010/main" val="0"/>
            </a:ext>
          </a:extLst>
        </a:blip>
        <a:stretch>
          <a:fillRect/>
        </a:stretch>
      </xdr:blipFill>
      <xdr:spPr>
        <a:xfrm>
          <a:off x="8606460" y="456164189"/>
          <a:ext cx="3424545" cy="2559920"/>
        </a:xfrm>
        <a:prstGeom prst="rect">
          <a:avLst/>
        </a:prstGeom>
      </xdr:spPr>
    </xdr:pic>
    <xdr:clientData/>
  </xdr:twoCellAnchor>
  <xdr:twoCellAnchor>
    <xdr:from>
      <xdr:col>5</xdr:col>
      <xdr:colOff>323851</xdr:colOff>
      <xdr:row>2181</xdr:row>
      <xdr:rowOff>49211</xdr:rowOff>
    </xdr:from>
    <xdr:to>
      <xdr:col>11</xdr:col>
      <xdr:colOff>269701</xdr:colOff>
      <xdr:row>2192</xdr:row>
      <xdr:rowOff>165761</xdr:rowOff>
    </xdr:to>
    <xdr:pic>
      <xdr:nvPicPr>
        <xdr:cNvPr id="812" name="図 811"/>
        <xdr:cNvPicPr>
          <a:picLocks noChangeAspect="1"/>
        </xdr:cNvPicPr>
      </xdr:nvPicPr>
      <xdr:blipFill>
        <a:blip xmlns:r="http://schemas.openxmlformats.org/officeDocument/2006/relationships" r:embed="rId241" cstate="print">
          <a:extLst>
            <a:ext uri="{28A0092B-C50C-407E-A947-70E740481C1C}">
              <a14:useLocalDpi xmlns:a14="http://schemas.microsoft.com/office/drawing/2010/main" val="0"/>
            </a:ext>
          </a:extLst>
        </a:blip>
        <a:stretch>
          <a:fillRect/>
        </a:stretch>
      </xdr:blipFill>
      <xdr:spPr>
        <a:xfrm>
          <a:off x="2493894" y="459849950"/>
          <a:ext cx="3424546" cy="2559920"/>
        </a:xfrm>
        <a:prstGeom prst="rect">
          <a:avLst/>
        </a:prstGeom>
      </xdr:spPr>
    </xdr:pic>
    <xdr:clientData/>
  </xdr:twoCellAnchor>
  <xdr:twoCellAnchor>
    <xdr:from>
      <xdr:col>16</xdr:col>
      <xdr:colOff>323851</xdr:colOff>
      <xdr:row>2181</xdr:row>
      <xdr:rowOff>49211</xdr:rowOff>
    </xdr:from>
    <xdr:to>
      <xdr:col>22</xdr:col>
      <xdr:colOff>269701</xdr:colOff>
      <xdr:row>2192</xdr:row>
      <xdr:rowOff>165761</xdr:rowOff>
    </xdr:to>
    <xdr:pic>
      <xdr:nvPicPr>
        <xdr:cNvPr id="813" name="図 812"/>
        <xdr:cNvPicPr>
          <a:picLocks noChangeAspect="1"/>
        </xdr:cNvPicPr>
      </xdr:nvPicPr>
      <xdr:blipFill>
        <a:blip xmlns:r="http://schemas.openxmlformats.org/officeDocument/2006/relationships" r:embed="rId242" cstate="print">
          <a:extLst>
            <a:ext uri="{28A0092B-C50C-407E-A947-70E740481C1C}">
              <a14:useLocalDpi xmlns:a14="http://schemas.microsoft.com/office/drawing/2010/main" val="0"/>
            </a:ext>
          </a:extLst>
        </a:blip>
        <a:stretch>
          <a:fillRect/>
        </a:stretch>
      </xdr:blipFill>
      <xdr:spPr>
        <a:xfrm>
          <a:off x="8606460" y="459849950"/>
          <a:ext cx="3424545" cy="2559920"/>
        </a:xfrm>
        <a:prstGeom prst="rect">
          <a:avLst/>
        </a:prstGeom>
      </xdr:spPr>
    </xdr:pic>
    <xdr:clientData/>
  </xdr:twoCellAnchor>
  <xdr:twoCellAnchor>
    <xdr:from>
      <xdr:col>5</xdr:col>
      <xdr:colOff>323851</xdr:colOff>
      <xdr:row>2209</xdr:row>
      <xdr:rowOff>49211</xdr:rowOff>
    </xdr:from>
    <xdr:to>
      <xdr:col>11</xdr:col>
      <xdr:colOff>269701</xdr:colOff>
      <xdr:row>2220</xdr:row>
      <xdr:rowOff>165761</xdr:rowOff>
    </xdr:to>
    <xdr:pic>
      <xdr:nvPicPr>
        <xdr:cNvPr id="814" name="図 813"/>
        <xdr:cNvPicPr>
          <a:picLocks noChangeAspect="1"/>
        </xdr:cNvPicPr>
      </xdr:nvPicPr>
      <xdr:blipFill>
        <a:blip xmlns:r="http://schemas.openxmlformats.org/officeDocument/2006/relationships" r:embed="rId243" cstate="print">
          <a:extLst>
            <a:ext uri="{28A0092B-C50C-407E-A947-70E740481C1C}">
              <a14:useLocalDpi xmlns:a14="http://schemas.microsoft.com/office/drawing/2010/main" val="0"/>
            </a:ext>
          </a:extLst>
        </a:blip>
        <a:stretch>
          <a:fillRect/>
        </a:stretch>
      </xdr:blipFill>
      <xdr:spPr>
        <a:xfrm>
          <a:off x="2493894" y="465647776"/>
          <a:ext cx="3424546" cy="2559920"/>
        </a:xfrm>
        <a:prstGeom prst="rect">
          <a:avLst/>
        </a:prstGeom>
      </xdr:spPr>
    </xdr:pic>
    <xdr:clientData/>
  </xdr:twoCellAnchor>
  <xdr:twoCellAnchor>
    <xdr:from>
      <xdr:col>16</xdr:col>
      <xdr:colOff>323851</xdr:colOff>
      <xdr:row>2209</xdr:row>
      <xdr:rowOff>49211</xdr:rowOff>
    </xdr:from>
    <xdr:to>
      <xdr:col>22</xdr:col>
      <xdr:colOff>269701</xdr:colOff>
      <xdr:row>2220</xdr:row>
      <xdr:rowOff>165761</xdr:rowOff>
    </xdr:to>
    <xdr:pic>
      <xdr:nvPicPr>
        <xdr:cNvPr id="815" name="図 814"/>
        <xdr:cNvPicPr>
          <a:picLocks noChangeAspect="1"/>
        </xdr:cNvPicPr>
      </xdr:nvPicPr>
      <xdr:blipFill>
        <a:blip xmlns:r="http://schemas.openxmlformats.org/officeDocument/2006/relationships" r:embed="rId244" cstate="print">
          <a:extLst>
            <a:ext uri="{28A0092B-C50C-407E-A947-70E740481C1C}">
              <a14:useLocalDpi xmlns:a14="http://schemas.microsoft.com/office/drawing/2010/main" val="0"/>
            </a:ext>
          </a:extLst>
        </a:blip>
        <a:stretch>
          <a:fillRect/>
        </a:stretch>
      </xdr:blipFill>
      <xdr:spPr>
        <a:xfrm>
          <a:off x="8606460" y="465647776"/>
          <a:ext cx="3424545" cy="2559920"/>
        </a:xfrm>
        <a:prstGeom prst="rect">
          <a:avLst/>
        </a:prstGeom>
      </xdr:spPr>
    </xdr:pic>
    <xdr:clientData/>
  </xdr:twoCellAnchor>
  <xdr:twoCellAnchor>
    <xdr:from>
      <xdr:col>5</xdr:col>
      <xdr:colOff>323851</xdr:colOff>
      <xdr:row>2226</xdr:row>
      <xdr:rowOff>49211</xdr:rowOff>
    </xdr:from>
    <xdr:to>
      <xdr:col>11</xdr:col>
      <xdr:colOff>269701</xdr:colOff>
      <xdr:row>2237</xdr:row>
      <xdr:rowOff>165761</xdr:rowOff>
    </xdr:to>
    <xdr:pic>
      <xdr:nvPicPr>
        <xdr:cNvPr id="816" name="図 815"/>
        <xdr:cNvPicPr>
          <a:picLocks noChangeAspect="1"/>
        </xdr:cNvPicPr>
      </xdr:nvPicPr>
      <xdr:blipFill>
        <a:blip xmlns:r="http://schemas.openxmlformats.org/officeDocument/2006/relationships" r:embed="rId245" cstate="print">
          <a:extLst>
            <a:ext uri="{28A0092B-C50C-407E-A947-70E740481C1C}">
              <a14:useLocalDpi xmlns:a14="http://schemas.microsoft.com/office/drawing/2010/main" val="0"/>
            </a:ext>
          </a:extLst>
        </a:blip>
        <a:stretch>
          <a:fillRect/>
        </a:stretch>
      </xdr:blipFill>
      <xdr:spPr>
        <a:xfrm>
          <a:off x="2493894" y="469333537"/>
          <a:ext cx="3424546" cy="2559920"/>
        </a:xfrm>
        <a:prstGeom prst="rect">
          <a:avLst/>
        </a:prstGeom>
      </xdr:spPr>
    </xdr:pic>
    <xdr:clientData/>
  </xdr:twoCellAnchor>
  <xdr:twoCellAnchor>
    <xdr:from>
      <xdr:col>16</xdr:col>
      <xdr:colOff>323851</xdr:colOff>
      <xdr:row>2226</xdr:row>
      <xdr:rowOff>49211</xdr:rowOff>
    </xdr:from>
    <xdr:to>
      <xdr:col>22</xdr:col>
      <xdr:colOff>269701</xdr:colOff>
      <xdr:row>2237</xdr:row>
      <xdr:rowOff>165761</xdr:rowOff>
    </xdr:to>
    <xdr:pic>
      <xdr:nvPicPr>
        <xdr:cNvPr id="817" name="図 816"/>
        <xdr:cNvPicPr>
          <a:picLocks noChangeAspect="1"/>
        </xdr:cNvPicPr>
      </xdr:nvPicPr>
      <xdr:blipFill>
        <a:blip xmlns:r="http://schemas.openxmlformats.org/officeDocument/2006/relationships" r:embed="rId246" cstate="print">
          <a:extLst>
            <a:ext uri="{28A0092B-C50C-407E-A947-70E740481C1C}">
              <a14:useLocalDpi xmlns:a14="http://schemas.microsoft.com/office/drawing/2010/main" val="0"/>
            </a:ext>
          </a:extLst>
        </a:blip>
        <a:stretch>
          <a:fillRect/>
        </a:stretch>
      </xdr:blipFill>
      <xdr:spPr>
        <a:xfrm>
          <a:off x="8606460" y="469333537"/>
          <a:ext cx="3424545" cy="2559920"/>
        </a:xfrm>
        <a:prstGeom prst="rect">
          <a:avLst/>
        </a:prstGeom>
      </xdr:spPr>
    </xdr:pic>
    <xdr:clientData/>
  </xdr:twoCellAnchor>
  <xdr:twoCellAnchor>
    <xdr:from>
      <xdr:col>5</xdr:col>
      <xdr:colOff>323851</xdr:colOff>
      <xdr:row>2254</xdr:row>
      <xdr:rowOff>49211</xdr:rowOff>
    </xdr:from>
    <xdr:to>
      <xdr:col>11</xdr:col>
      <xdr:colOff>269701</xdr:colOff>
      <xdr:row>2265</xdr:row>
      <xdr:rowOff>165761</xdr:rowOff>
    </xdr:to>
    <xdr:pic>
      <xdr:nvPicPr>
        <xdr:cNvPr id="818" name="図 817"/>
        <xdr:cNvPicPr>
          <a:picLocks noChangeAspect="1"/>
        </xdr:cNvPicPr>
      </xdr:nvPicPr>
      <xdr:blipFill>
        <a:blip xmlns:r="http://schemas.openxmlformats.org/officeDocument/2006/relationships" r:embed="rId247" cstate="print">
          <a:extLst>
            <a:ext uri="{28A0092B-C50C-407E-A947-70E740481C1C}">
              <a14:useLocalDpi xmlns:a14="http://schemas.microsoft.com/office/drawing/2010/main" val="0"/>
            </a:ext>
          </a:extLst>
        </a:blip>
        <a:stretch>
          <a:fillRect/>
        </a:stretch>
      </xdr:blipFill>
      <xdr:spPr>
        <a:xfrm>
          <a:off x="2493894" y="475131363"/>
          <a:ext cx="3424546" cy="2559920"/>
        </a:xfrm>
        <a:prstGeom prst="rect">
          <a:avLst/>
        </a:prstGeom>
      </xdr:spPr>
    </xdr:pic>
    <xdr:clientData/>
  </xdr:twoCellAnchor>
  <xdr:twoCellAnchor>
    <xdr:from>
      <xdr:col>16</xdr:col>
      <xdr:colOff>323851</xdr:colOff>
      <xdr:row>2254</xdr:row>
      <xdr:rowOff>49211</xdr:rowOff>
    </xdr:from>
    <xdr:to>
      <xdr:col>22</xdr:col>
      <xdr:colOff>269701</xdr:colOff>
      <xdr:row>2265</xdr:row>
      <xdr:rowOff>165761</xdr:rowOff>
    </xdr:to>
    <xdr:pic>
      <xdr:nvPicPr>
        <xdr:cNvPr id="819" name="図 818"/>
        <xdr:cNvPicPr>
          <a:picLocks noChangeAspect="1"/>
        </xdr:cNvPicPr>
      </xdr:nvPicPr>
      <xdr:blipFill>
        <a:blip xmlns:r="http://schemas.openxmlformats.org/officeDocument/2006/relationships" r:embed="rId248" cstate="print">
          <a:extLst>
            <a:ext uri="{28A0092B-C50C-407E-A947-70E740481C1C}">
              <a14:useLocalDpi xmlns:a14="http://schemas.microsoft.com/office/drawing/2010/main" val="0"/>
            </a:ext>
          </a:extLst>
        </a:blip>
        <a:stretch>
          <a:fillRect/>
        </a:stretch>
      </xdr:blipFill>
      <xdr:spPr>
        <a:xfrm>
          <a:off x="8606460" y="475131363"/>
          <a:ext cx="3424545" cy="2559920"/>
        </a:xfrm>
        <a:prstGeom prst="rect">
          <a:avLst/>
        </a:prstGeom>
      </xdr:spPr>
    </xdr:pic>
    <xdr:clientData/>
  </xdr:twoCellAnchor>
  <xdr:twoCellAnchor>
    <xdr:from>
      <xdr:col>5</xdr:col>
      <xdr:colOff>323851</xdr:colOff>
      <xdr:row>2271</xdr:row>
      <xdr:rowOff>49211</xdr:rowOff>
    </xdr:from>
    <xdr:to>
      <xdr:col>11</xdr:col>
      <xdr:colOff>269701</xdr:colOff>
      <xdr:row>2282</xdr:row>
      <xdr:rowOff>165761</xdr:rowOff>
    </xdr:to>
    <xdr:pic>
      <xdr:nvPicPr>
        <xdr:cNvPr id="820" name="図 819"/>
        <xdr:cNvPicPr>
          <a:picLocks noChangeAspect="1"/>
        </xdr:cNvPicPr>
      </xdr:nvPicPr>
      <xdr:blipFill>
        <a:blip xmlns:r="http://schemas.openxmlformats.org/officeDocument/2006/relationships" r:embed="rId249" cstate="print">
          <a:extLst>
            <a:ext uri="{28A0092B-C50C-407E-A947-70E740481C1C}">
              <a14:useLocalDpi xmlns:a14="http://schemas.microsoft.com/office/drawing/2010/main" val="0"/>
            </a:ext>
          </a:extLst>
        </a:blip>
        <a:stretch>
          <a:fillRect/>
        </a:stretch>
      </xdr:blipFill>
      <xdr:spPr>
        <a:xfrm>
          <a:off x="2493894" y="478817124"/>
          <a:ext cx="3424546" cy="2559920"/>
        </a:xfrm>
        <a:prstGeom prst="rect">
          <a:avLst/>
        </a:prstGeom>
      </xdr:spPr>
    </xdr:pic>
    <xdr:clientData/>
  </xdr:twoCellAnchor>
  <xdr:twoCellAnchor>
    <xdr:from>
      <xdr:col>16</xdr:col>
      <xdr:colOff>323851</xdr:colOff>
      <xdr:row>2271</xdr:row>
      <xdr:rowOff>49211</xdr:rowOff>
    </xdr:from>
    <xdr:to>
      <xdr:col>22</xdr:col>
      <xdr:colOff>269701</xdr:colOff>
      <xdr:row>2282</xdr:row>
      <xdr:rowOff>165761</xdr:rowOff>
    </xdr:to>
    <xdr:pic>
      <xdr:nvPicPr>
        <xdr:cNvPr id="821" name="図 820"/>
        <xdr:cNvPicPr>
          <a:picLocks noChangeAspect="1"/>
        </xdr:cNvPicPr>
      </xdr:nvPicPr>
      <xdr:blipFill>
        <a:blip xmlns:r="http://schemas.openxmlformats.org/officeDocument/2006/relationships" r:embed="rId250" cstate="print">
          <a:extLst>
            <a:ext uri="{28A0092B-C50C-407E-A947-70E740481C1C}">
              <a14:useLocalDpi xmlns:a14="http://schemas.microsoft.com/office/drawing/2010/main" val="0"/>
            </a:ext>
          </a:extLst>
        </a:blip>
        <a:stretch>
          <a:fillRect/>
        </a:stretch>
      </xdr:blipFill>
      <xdr:spPr>
        <a:xfrm>
          <a:off x="8606460" y="478817124"/>
          <a:ext cx="3424545" cy="2559920"/>
        </a:xfrm>
        <a:prstGeom prst="rect">
          <a:avLst/>
        </a:prstGeom>
      </xdr:spPr>
    </xdr:pic>
    <xdr:clientData/>
  </xdr:twoCellAnchor>
  <xdr:twoCellAnchor>
    <xdr:from>
      <xdr:col>5</xdr:col>
      <xdr:colOff>323851</xdr:colOff>
      <xdr:row>2299</xdr:row>
      <xdr:rowOff>49211</xdr:rowOff>
    </xdr:from>
    <xdr:to>
      <xdr:col>11</xdr:col>
      <xdr:colOff>269701</xdr:colOff>
      <xdr:row>2310</xdr:row>
      <xdr:rowOff>165761</xdr:rowOff>
    </xdr:to>
    <xdr:pic>
      <xdr:nvPicPr>
        <xdr:cNvPr id="822" name="図 821"/>
        <xdr:cNvPicPr>
          <a:picLocks noChangeAspect="1"/>
        </xdr:cNvPicPr>
      </xdr:nvPicPr>
      <xdr:blipFill>
        <a:blip xmlns:r="http://schemas.openxmlformats.org/officeDocument/2006/relationships" r:embed="rId251" cstate="print">
          <a:extLst>
            <a:ext uri="{28A0092B-C50C-407E-A947-70E740481C1C}">
              <a14:useLocalDpi xmlns:a14="http://schemas.microsoft.com/office/drawing/2010/main" val="0"/>
            </a:ext>
          </a:extLst>
        </a:blip>
        <a:stretch>
          <a:fillRect/>
        </a:stretch>
      </xdr:blipFill>
      <xdr:spPr>
        <a:xfrm>
          <a:off x="2493894" y="484614950"/>
          <a:ext cx="3424546" cy="2559920"/>
        </a:xfrm>
        <a:prstGeom prst="rect">
          <a:avLst/>
        </a:prstGeom>
      </xdr:spPr>
    </xdr:pic>
    <xdr:clientData/>
  </xdr:twoCellAnchor>
  <xdr:twoCellAnchor>
    <xdr:from>
      <xdr:col>16</xdr:col>
      <xdr:colOff>323851</xdr:colOff>
      <xdr:row>2299</xdr:row>
      <xdr:rowOff>49211</xdr:rowOff>
    </xdr:from>
    <xdr:to>
      <xdr:col>22</xdr:col>
      <xdr:colOff>269701</xdr:colOff>
      <xdr:row>2310</xdr:row>
      <xdr:rowOff>165761</xdr:rowOff>
    </xdr:to>
    <xdr:pic>
      <xdr:nvPicPr>
        <xdr:cNvPr id="823" name="図 822"/>
        <xdr:cNvPicPr>
          <a:picLocks noChangeAspect="1"/>
        </xdr:cNvPicPr>
      </xdr:nvPicPr>
      <xdr:blipFill>
        <a:blip xmlns:r="http://schemas.openxmlformats.org/officeDocument/2006/relationships" r:embed="rId252" cstate="print">
          <a:extLst>
            <a:ext uri="{28A0092B-C50C-407E-A947-70E740481C1C}">
              <a14:useLocalDpi xmlns:a14="http://schemas.microsoft.com/office/drawing/2010/main" val="0"/>
            </a:ext>
          </a:extLst>
        </a:blip>
        <a:stretch>
          <a:fillRect/>
        </a:stretch>
      </xdr:blipFill>
      <xdr:spPr>
        <a:xfrm>
          <a:off x="8606460" y="484614950"/>
          <a:ext cx="3424545" cy="2559920"/>
        </a:xfrm>
        <a:prstGeom prst="rect">
          <a:avLst/>
        </a:prstGeom>
      </xdr:spPr>
    </xdr:pic>
    <xdr:clientData/>
  </xdr:twoCellAnchor>
  <xdr:twoCellAnchor>
    <xdr:from>
      <xdr:col>5</xdr:col>
      <xdr:colOff>323851</xdr:colOff>
      <xdr:row>2316</xdr:row>
      <xdr:rowOff>49211</xdr:rowOff>
    </xdr:from>
    <xdr:to>
      <xdr:col>11</xdr:col>
      <xdr:colOff>269701</xdr:colOff>
      <xdr:row>2327</xdr:row>
      <xdr:rowOff>165761</xdr:rowOff>
    </xdr:to>
    <xdr:pic>
      <xdr:nvPicPr>
        <xdr:cNvPr id="824" name="図 823"/>
        <xdr:cNvPicPr>
          <a:picLocks noChangeAspect="1"/>
        </xdr:cNvPicPr>
      </xdr:nvPicPr>
      <xdr:blipFill>
        <a:blip xmlns:r="http://schemas.openxmlformats.org/officeDocument/2006/relationships" r:embed="rId253" cstate="print">
          <a:extLst>
            <a:ext uri="{28A0092B-C50C-407E-A947-70E740481C1C}">
              <a14:useLocalDpi xmlns:a14="http://schemas.microsoft.com/office/drawing/2010/main" val="0"/>
            </a:ext>
          </a:extLst>
        </a:blip>
        <a:stretch>
          <a:fillRect/>
        </a:stretch>
      </xdr:blipFill>
      <xdr:spPr>
        <a:xfrm>
          <a:off x="2493894" y="488300711"/>
          <a:ext cx="3424546" cy="2559920"/>
        </a:xfrm>
        <a:prstGeom prst="rect">
          <a:avLst/>
        </a:prstGeom>
      </xdr:spPr>
    </xdr:pic>
    <xdr:clientData/>
  </xdr:twoCellAnchor>
  <xdr:twoCellAnchor>
    <xdr:from>
      <xdr:col>16</xdr:col>
      <xdr:colOff>323851</xdr:colOff>
      <xdr:row>2316</xdr:row>
      <xdr:rowOff>49211</xdr:rowOff>
    </xdr:from>
    <xdr:to>
      <xdr:col>22</xdr:col>
      <xdr:colOff>269701</xdr:colOff>
      <xdr:row>2327</xdr:row>
      <xdr:rowOff>165761</xdr:rowOff>
    </xdr:to>
    <xdr:pic>
      <xdr:nvPicPr>
        <xdr:cNvPr id="825" name="図 824"/>
        <xdr:cNvPicPr>
          <a:picLocks noChangeAspect="1"/>
        </xdr:cNvPicPr>
      </xdr:nvPicPr>
      <xdr:blipFill>
        <a:blip xmlns:r="http://schemas.openxmlformats.org/officeDocument/2006/relationships" r:embed="rId254" cstate="print">
          <a:extLst>
            <a:ext uri="{28A0092B-C50C-407E-A947-70E740481C1C}">
              <a14:useLocalDpi xmlns:a14="http://schemas.microsoft.com/office/drawing/2010/main" val="0"/>
            </a:ext>
          </a:extLst>
        </a:blip>
        <a:stretch>
          <a:fillRect/>
        </a:stretch>
      </xdr:blipFill>
      <xdr:spPr>
        <a:xfrm>
          <a:off x="8606460" y="488300711"/>
          <a:ext cx="3424545" cy="2559920"/>
        </a:xfrm>
        <a:prstGeom prst="rect">
          <a:avLst/>
        </a:prstGeom>
      </xdr:spPr>
    </xdr:pic>
    <xdr:clientData/>
  </xdr:twoCellAnchor>
  <xdr:twoCellAnchor>
    <xdr:from>
      <xdr:col>5</xdr:col>
      <xdr:colOff>323851</xdr:colOff>
      <xdr:row>2344</xdr:row>
      <xdr:rowOff>49211</xdr:rowOff>
    </xdr:from>
    <xdr:to>
      <xdr:col>11</xdr:col>
      <xdr:colOff>269701</xdr:colOff>
      <xdr:row>2355</xdr:row>
      <xdr:rowOff>165761</xdr:rowOff>
    </xdr:to>
    <xdr:pic>
      <xdr:nvPicPr>
        <xdr:cNvPr id="826" name="図 825"/>
        <xdr:cNvPicPr>
          <a:picLocks noChangeAspect="1"/>
        </xdr:cNvPicPr>
      </xdr:nvPicPr>
      <xdr:blipFill>
        <a:blip xmlns:r="http://schemas.openxmlformats.org/officeDocument/2006/relationships" r:embed="rId255" cstate="print">
          <a:extLst>
            <a:ext uri="{28A0092B-C50C-407E-A947-70E740481C1C}">
              <a14:useLocalDpi xmlns:a14="http://schemas.microsoft.com/office/drawing/2010/main" val="0"/>
            </a:ext>
          </a:extLst>
        </a:blip>
        <a:stretch>
          <a:fillRect/>
        </a:stretch>
      </xdr:blipFill>
      <xdr:spPr>
        <a:xfrm>
          <a:off x="2493894" y="494098537"/>
          <a:ext cx="3424546" cy="2559920"/>
        </a:xfrm>
        <a:prstGeom prst="rect">
          <a:avLst/>
        </a:prstGeom>
      </xdr:spPr>
    </xdr:pic>
    <xdr:clientData/>
  </xdr:twoCellAnchor>
  <xdr:twoCellAnchor>
    <xdr:from>
      <xdr:col>16</xdr:col>
      <xdr:colOff>323851</xdr:colOff>
      <xdr:row>2344</xdr:row>
      <xdr:rowOff>49211</xdr:rowOff>
    </xdr:from>
    <xdr:to>
      <xdr:col>22</xdr:col>
      <xdr:colOff>269701</xdr:colOff>
      <xdr:row>2355</xdr:row>
      <xdr:rowOff>165761</xdr:rowOff>
    </xdr:to>
    <xdr:pic>
      <xdr:nvPicPr>
        <xdr:cNvPr id="827" name="図 826"/>
        <xdr:cNvPicPr>
          <a:picLocks noChangeAspect="1"/>
        </xdr:cNvPicPr>
      </xdr:nvPicPr>
      <xdr:blipFill>
        <a:blip xmlns:r="http://schemas.openxmlformats.org/officeDocument/2006/relationships" r:embed="rId256" cstate="print">
          <a:extLst>
            <a:ext uri="{28A0092B-C50C-407E-A947-70E740481C1C}">
              <a14:useLocalDpi xmlns:a14="http://schemas.microsoft.com/office/drawing/2010/main" val="0"/>
            </a:ext>
          </a:extLst>
        </a:blip>
        <a:stretch>
          <a:fillRect/>
        </a:stretch>
      </xdr:blipFill>
      <xdr:spPr>
        <a:xfrm>
          <a:off x="8606460" y="494098537"/>
          <a:ext cx="3424545" cy="2559920"/>
        </a:xfrm>
        <a:prstGeom prst="rect">
          <a:avLst/>
        </a:prstGeom>
      </xdr:spPr>
    </xdr:pic>
    <xdr:clientData/>
  </xdr:twoCellAnchor>
  <xdr:twoCellAnchor>
    <xdr:from>
      <xdr:col>5</xdr:col>
      <xdr:colOff>323851</xdr:colOff>
      <xdr:row>2361</xdr:row>
      <xdr:rowOff>49211</xdr:rowOff>
    </xdr:from>
    <xdr:to>
      <xdr:col>11</xdr:col>
      <xdr:colOff>269701</xdr:colOff>
      <xdr:row>2372</xdr:row>
      <xdr:rowOff>165761</xdr:rowOff>
    </xdr:to>
    <xdr:pic>
      <xdr:nvPicPr>
        <xdr:cNvPr id="828" name="図 827"/>
        <xdr:cNvPicPr>
          <a:picLocks noChangeAspect="1"/>
        </xdr:cNvPicPr>
      </xdr:nvPicPr>
      <xdr:blipFill>
        <a:blip xmlns:r="http://schemas.openxmlformats.org/officeDocument/2006/relationships" r:embed="rId257" cstate="print">
          <a:extLst>
            <a:ext uri="{28A0092B-C50C-407E-A947-70E740481C1C}">
              <a14:useLocalDpi xmlns:a14="http://schemas.microsoft.com/office/drawing/2010/main" val="0"/>
            </a:ext>
          </a:extLst>
        </a:blip>
        <a:stretch>
          <a:fillRect/>
        </a:stretch>
      </xdr:blipFill>
      <xdr:spPr>
        <a:xfrm>
          <a:off x="2493894" y="497784298"/>
          <a:ext cx="3424546" cy="2559920"/>
        </a:xfrm>
        <a:prstGeom prst="rect">
          <a:avLst/>
        </a:prstGeom>
      </xdr:spPr>
    </xdr:pic>
    <xdr:clientData/>
  </xdr:twoCellAnchor>
  <xdr:twoCellAnchor>
    <xdr:from>
      <xdr:col>16</xdr:col>
      <xdr:colOff>323851</xdr:colOff>
      <xdr:row>2361</xdr:row>
      <xdr:rowOff>49211</xdr:rowOff>
    </xdr:from>
    <xdr:to>
      <xdr:col>22</xdr:col>
      <xdr:colOff>269701</xdr:colOff>
      <xdr:row>2372</xdr:row>
      <xdr:rowOff>165761</xdr:rowOff>
    </xdr:to>
    <xdr:pic>
      <xdr:nvPicPr>
        <xdr:cNvPr id="829" name="図 828"/>
        <xdr:cNvPicPr>
          <a:picLocks noChangeAspect="1"/>
        </xdr:cNvPicPr>
      </xdr:nvPicPr>
      <xdr:blipFill>
        <a:blip xmlns:r="http://schemas.openxmlformats.org/officeDocument/2006/relationships" r:embed="rId258" cstate="print">
          <a:extLst>
            <a:ext uri="{28A0092B-C50C-407E-A947-70E740481C1C}">
              <a14:useLocalDpi xmlns:a14="http://schemas.microsoft.com/office/drawing/2010/main" val="0"/>
            </a:ext>
          </a:extLst>
        </a:blip>
        <a:stretch>
          <a:fillRect/>
        </a:stretch>
      </xdr:blipFill>
      <xdr:spPr>
        <a:xfrm>
          <a:off x="8606460" y="497784298"/>
          <a:ext cx="3424545" cy="2559920"/>
        </a:xfrm>
        <a:prstGeom prst="rect">
          <a:avLst/>
        </a:prstGeom>
      </xdr:spPr>
    </xdr:pic>
    <xdr:clientData/>
  </xdr:twoCellAnchor>
  <xdr:twoCellAnchor>
    <xdr:from>
      <xdr:col>5</xdr:col>
      <xdr:colOff>323851</xdr:colOff>
      <xdr:row>2389</xdr:row>
      <xdr:rowOff>49211</xdr:rowOff>
    </xdr:from>
    <xdr:to>
      <xdr:col>11</xdr:col>
      <xdr:colOff>269701</xdr:colOff>
      <xdr:row>2400</xdr:row>
      <xdr:rowOff>165761</xdr:rowOff>
    </xdr:to>
    <xdr:pic>
      <xdr:nvPicPr>
        <xdr:cNvPr id="830" name="図 829"/>
        <xdr:cNvPicPr>
          <a:picLocks noChangeAspect="1"/>
        </xdr:cNvPicPr>
      </xdr:nvPicPr>
      <xdr:blipFill>
        <a:blip xmlns:r="http://schemas.openxmlformats.org/officeDocument/2006/relationships" r:embed="rId259" cstate="print">
          <a:extLst>
            <a:ext uri="{BEBA8EAE-BF5A-486C-A8C5-ECC9F3942E4B}">
              <a14:imgProps xmlns:a14="http://schemas.microsoft.com/office/drawing/2010/main">
                <a14:imgLayer r:embed="rId260">
                  <a14:imgEffect>
                    <a14:brightnessContrast bright="40000" contrast="-20000"/>
                  </a14:imgEffect>
                </a14:imgLayer>
              </a14:imgProps>
            </a:ext>
            <a:ext uri="{28A0092B-C50C-407E-A947-70E740481C1C}">
              <a14:useLocalDpi xmlns:a14="http://schemas.microsoft.com/office/drawing/2010/main" val="0"/>
            </a:ext>
          </a:extLst>
        </a:blip>
        <a:stretch>
          <a:fillRect/>
        </a:stretch>
      </xdr:blipFill>
      <xdr:spPr>
        <a:xfrm>
          <a:off x="2493894" y="503582124"/>
          <a:ext cx="3424546" cy="2559920"/>
        </a:xfrm>
        <a:prstGeom prst="rect">
          <a:avLst/>
        </a:prstGeom>
      </xdr:spPr>
    </xdr:pic>
    <xdr:clientData/>
  </xdr:twoCellAnchor>
  <xdr:twoCellAnchor>
    <xdr:from>
      <xdr:col>16</xdr:col>
      <xdr:colOff>323851</xdr:colOff>
      <xdr:row>2389</xdr:row>
      <xdr:rowOff>49211</xdr:rowOff>
    </xdr:from>
    <xdr:to>
      <xdr:col>22</xdr:col>
      <xdr:colOff>269701</xdr:colOff>
      <xdr:row>2400</xdr:row>
      <xdr:rowOff>165761</xdr:rowOff>
    </xdr:to>
    <xdr:pic>
      <xdr:nvPicPr>
        <xdr:cNvPr id="831" name="図 830"/>
        <xdr:cNvPicPr>
          <a:picLocks noChangeAspect="1"/>
        </xdr:cNvPicPr>
      </xdr:nvPicPr>
      <xdr:blipFill>
        <a:blip xmlns:r="http://schemas.openxmlformats.org/officeDocument/2006/relationships" r:embed="rId261" cstate="print">
          <a:extLst>
            <a:ext uri="{28A0092B-C50C-407E-A947-70E740481C1C}">
              <a14:useLocalDpi xmlns:a14="http://schemas.microsoft.com/office/drawing/2010/main" val="0"/>
            </a:ext>
          </a:extLst>
        </a:blip>
        <a:stretch>
          <a:fillRect/>
        </a:stretch>
      </xdr:blipFill>
      <xdr:spPr>
        <a:xfrm>
          <a:off x="8606460" y="503582124"/>
          <a:ext cx="3424545" cy="2559920"/>
        </a:xfrm>
        <a:prstGeom prst="rect">
          <a:avLst/>
        </a:prstGeom>
      </xdr:spPr>
    </xdr:pic>
    <xdr:clientData/>
  </xdr:twoCellAnchor>
  <xdr:twoCellAnchor>
    <xdr:from>
      <xdr:col>5</xdr:col>
      <xdr:colOff>323851</xdr:colOff>
      <xdr:row>2406</xdr:row>
      <xdr:rowOff>49211</xdr:rowOff>
    </xdr:from>
    <xdr:to>
      <xdr:col>11</xdr:col>
      <xdr:colOff>269701</xdr:colOff>
      <xdr:row>2417</xdr:row>
      <xdr:rowOff>165761</xdr:rowOff>
    </xdr:to>
    <xdr:pic>
      <xdr:nvPicPr>
        <xdr:cNvPr id="832" name="図 831"/>
        <xdr:cNvPicPr>
          <a:picLocks noChangeAspect="1"/>
        </xdr:cNvPicPr>
      </xdr:nvPicPr>
      <xdr:blipFill>
        <a:blip xmlns:r="http://schemas.openxmlformats.org/officeDocument/2006/relationships" r:embed="rId262" cstate="print">
          <a:extLst>
            <a:ext uri="{28A0092B-C50C-407E-A947-70E740481C1C}">
              <a14:useLocalDpi xmlns:a14="http://schemas.microsoft.com/office/drawing/2010/main" val="0"/>
            </a:ext>
          </a:extLst>
        </a:blip>
        <a:stretch>
          <a:fillRect/>
        </a:stretch>
      </xdr:blipFill>
      <xdr:spPr>
        <a:xfrm>
          <a:off x="2493894" y="507267885"/>
          <a:ext cx="3424546" cy="2559919"/>
        </a:xfrm>
        <a:prstGeom prst="rect">
          <a:avLst/>
        </a:prstGeom>
      </xdr:spPr>
    </xdr:pic>
    <xdr:clientData/>
  </xdr:twoCellAnchor>
  <xdr:twoCellAnchor>
    <xdr:from>
      <xdr:col>16</xdr:col>
      <xdr:colOff>323851</xdr:colOff>
      <xdr:row>2406</xdr:row>
      <xdr:rowOff>49211</xdr:rowOff>
    </xdr:from>
    <xdr:to>
      <xdr:col>22</xdr:col>
      <xdr:colOff>269701</xdr:colOff>
      <xdr:row>2417</xdr:row>
      <xdr:rowOff>165761</xdr:rowOff>
    </xdr:to>
    <xdr:pic>
      <xdr:nvPicPr>
        <xdr:cNvPr id="833" name="図 832"/>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8606460" y="507267885"/>
          <a:ext cx="3424545" cy="2559919"/>
        </a:xfrm>
        <a:prstGeom prst="rect">
          <a:avLst/>
        </a:prstGeom>
      </xdr:spPr>
    </xdr:pic>
    <xdr:clientData/>
  </xdr:twoCellAnchor>
  <xdr:twoCellAnchor>
    <xdr:from>
      <xdr:col>5</xdr:col>
      <xdr:colOff>323851</xdr:colOff>
      <xdr:row>2434</xdr:row>
      <xdr:rowOff>49211</xdr:rowOff>
    </xdr:from>
    <xdr:to>
      <xdr:col>11</xdr:col>
      <xdr:colOff>269701</xdr:colOff>
      <xdr:row>2445</xdr:row>
      <xdr:rowOff>165761</xdr:rowOff>
    </xdr:to>
    <xdr:pic>
      <xdr:nvPicPr>
        <xdr:cNvPr id="834" name="図 833"/>
        <xdr:cNvPicPr>
          <a:picLocks noChangeAspect="1"/>
        </xdr:cNvPicPr>
      </xdr:nvPicPr>
      <xdr:blipFill>
        <a:blip xmlns:r="http://schemas.openxmlformats.org/officeDocument/2006/relationships" r:embed="rId264" cstate="print">
          <a:extLst>
            <a:ext uri="{28A0092B-C50C-407E-A947-70E740481C1C}">
              <a14:useLocalDpi xmlns:a14="http://schemas.microsoft.com/office/drawing/2010/main" val="0"/>
            </a:ext>
          </a:extLst>
        </a:blip>
        <a:stretch>
          <a:fillRect/>
        </a:stretch>
      </xdr:blipFill>
      <xdr:spPr>
        <a:xfrm>
          <a:off x="2493894" y="513065711"/>
          <a:ext cx="3424546" cy="2559920"/>
        </a:xfrm>
        <a:prstGeom prst="rect">
          <a:avLst/>
        </a:prstGeom>
      </xdr:spPr>
    </xdr:pic>
    <xdr:clientData/>
  </xdr:twoCellAnchor>
  <xdr:twoCellAnchor>
    <xdr:from>
      <xdr:col>16</xdr:col>
      <xdr:colOff>323851</xdr:colOff>
      <xdr:row>2434</xdr:row>
      <xdr:rowOff>49211</xdr:rowOff>
    </xdr:from>
    <xdr:to>
      <xdr:col>22</xdr:col>
      <xdr:colOff>269701</xdr:colOff>
      <xdr:row>2445</xdr:row>
      <xdr:rowOff>165761</xdr:rowOff>
    </xdr:to>
    <xdr:pic>
      <xdr:nvPicPr>
        <xdr:cNvPr id="835" name="図 834"/>
        <xdr:cNvPicPr>
          <a:picLocks noChangeAspect="1"/>
        </xdr:cNvPicPr>
      </xdr:nvPicPr>
      <xdr:blipFill>
        <a:blip xmlns:r="http://schemas.openxmlformats.org/officeDocument/2006/relationships" r:embed="rId265" cstate="print">
          <a:extLst>
            <a:ext uri="{28A0092B-C50C-407E-A947-70E740481C1C}">
              <a14:useLocalDpi xmlns:a14="http://schemas.microsoft.com/office/drawing/2010/main" val="0"/>
            </a:ext>
          </a:extLst>
        </a:blip>
        <a:stretch>
          <a:fillRect/>
        </a:stretch>
      </xdr:blipFill>
      <xdr:spPr>
        <a:xfrm>
          <a:off x="8606460" y="513065711"/>
          <a:ext cx="3424545" cy="2559920"/>
        </a:xfrm>
        <a:prstGeom prst="rect">
          <a:avLst/>
        </a:prstGeom>
      </xdr:spPr>
    </xdr:pic>
    <xdr:clientData/>
  </xdr:twoCellAnchor>
  <xdr:twoCellAnchor>
    <xdr:from>
      <xdr:col>5</xdr:col>
      <xdr:colOff>323851</xdr:colOff>
      <xdr:row>2451</xdr:row>
      <xdr:rowOff>49211</xdr:rowOff>
    </xdr:from>
    <xdr:to>
      <xdr:col>11</xdr:col>
      <xdr:colOff>269701</xdr:colOff>
      <xdr:row>2462</xdr:row>
      <xdr:rowOff>165761</xdr:rowOff>
    </xdr:to>
    <xdr:pic>
      <xdr:nvPicPr>
        <xdr:cNvPr id="836" name="図 835"/>
        <xdr:cNvPicPr>
          <a:picLocks noChangeAspect="1"/>
        </xdr:cNvPicPr>
      </xdr:nvPicPr>
      <xdr:blipFill>
        <a:blip xmlns:r="http://schemas.openxmlformats.org/officeDocument/2006/relationships" r:embed="rId266" cstate="print">
          <a:extLst>
            <a:ext uri="{28A0092B-C50C-407E-A947-70E740481C1C}">
              <a14:useLocalDpi xmlns:a14="http://schemas.microsoft.com/office/drawing/2010/main" val="0"/>
            </a:ext>
          </a:extLst>
        </a:blip>
        <a:stretch>
          <a:fillRect/>
        </a:stretch>
      </xdr:blipFill>
      <xdr:spPr>
        <a:xfrm>
          <a:off x="2493894" y="516751472"/>
          <a:ext cx="3424546" cy="2559919"/>
        </a:xfrm>
        <a:prstGeom prst="rect">
          <a:avLst/>
        </a:prstGeom>
      </xdr:spPr>
    </xdr:pic>
    <xdr:clientData/>
  </xdr:twoCellAnchor>
  <xdr:twoCellAnchor>
    <xdr:from>
      <xdr:col>16</xdr:col>
      <xdr:colOff>323851</xdr:colOff>
      <xdr:row>2451</xdr:row>
      <xdr:rowOff>49211</xdr:rowOff>
    </xdr:from>
    <xdr:to>
      <xdr:col>22</xdr:col>
      <xdr:colOff>269701</xdr:colOff>
      <xdr:row>2462</xdr:row>
      <xdr:rowOff>165761</xdr:rowOff>
    </xdr:to>
    <xdr:pic>
      <xdr:nvPicPr>
        <xdr:cNvPr id="837" name="図 836"/>
        <xdr:cNvPicPr>
          <a:picLocks noChangeAspect="1"/>
        </xdr:cNvPicPr>
      </xdr:nvPicPr>
      <xdr:blipFill>
        <a:blip xmlns:r="http://schemas.openxmlformats.org/officeDocument/2006/relationships" r:embed="rId267" cstate="print">
          <a:extLst>
            <a:ext uri="{28A0092B-C50C-407E-A947-70E740481C1C}">
              <a14:useLocalDpi xmlns:a14="http://schemas.microsoft.com/office/drawing/2010/main" val="0"/>
            </a:ext>
          </a:extLst>
        </a:blip>
        <a:stretch>
          <a:fillRect/>
        </a:stretch>
      </xdr:blipFill>
      <xdr:spPr>
        <a:xfrm>
          <a:off x="8606460" y="516751472"/>
          <a:ext cx="3424545" cy="2559919"/>
        </a:xfrm>
        <a:prstGeom prst="rect">
          <a:avLst/>
        </a:prstGeom>
      </xdr:spPr>
    </xdr:pic>
    <xdr:clientData/>
  </xdr:twoCellAnchor>
  <xdr:twoCellAnchor>
    <xdr:from>
      <xdr:col>5</xdr:col>
      <xdr:colOff>323851</xdr:colOff>
      <xdr:row>2479</xdr:row>
      <xdr:rowOff>49211</xdr:rowOff>
    </xdr:from>
    <xdr:to>
      <xdr:col>11</xdr:col>
      <xdr:colOff>269701</xdr:colOff>
      <xdr:row>2490</xdr:row>
      <xdr:rowOff>165761</xdr:rowOff>
    </xdr:to>
    <xdr:pic>
      <xdr:nvPicPr>
        <xdr:cNvPr id="838" name="図 837"/>
        <xdr:cNvPicPr>
          <a:picLocks noChangeAspect="1"/>
        </xdr:cNvPicPr>
      </xdr:nvPicPr>
      <xdr:blipFill>
        <a:blip xmlns:r="http://schemas.openxmlformats.org/officeDocument/2006/relationships" r:embed="rId268" cstate="print">
          <a:extLst>
            <a:ext uri="{28A0092B-C50C-407E-A947-70E740481C1C}">
              <a14:useLocalDpi xmlns:a14="http://schemas.microsoft.com/office/drawing/2010/main" val="0"/>
            </a:ext>
          </a:extLst>
        </a:blip>
        <a:stretch>
          <a:fillRect/>
        </a:stretch>
      </xdr:blipFill>
      <xdr:spPr>
        <a:xfrm>
          <a:off x="2493894" y="522549298"/>
          <a:ext cx="3424546" cy="2559920"/>
        </a:xfrm>
        <a:prstGeom prst="rect">
          <a:avLst/>
        </a:prstGeom>
      </xdr:spPr>
    </xdr:pic>
    <xdr:clientData/>
  </xdr:twoCellAnchor>
  <xdr:twoCellAnchor>
    <xdr:from>
      <xdr:col>16</xdr:col>
      <xdr:colOff>323851</xdr:colOff>
      <xdr:row>2479</xdr:row>
      <xdr:rowOff>49211</xdr:rowOff>
    </xdr:from>
    <xdr:to>
      <xdr:col>22</xdr:col>
      <xdr:colOff>269701</xdr:colOff>
      <xdr:row>2490</xdr:row>
      <xdr:rowOff>165761</xdr:rowOff>
    </xdr:to>
    <xdr:pic>
      <xdr:nvPicPr>
        <xdr:cNvPr id="839" name="図 838"/>
        <xdr:cNvPicPr>
          <a:picLocks noChangeAspect="1"/>
        </xdr:cNvPicPr>
      </xdr:nvPicPr>
      <xdr:blipFill>
        <a:blip xmlns:r="http://schemas.openxmlformats.org/officeDocument/2006/relationships" r:embed="rId269" cstate="print">
          <a:extLst>
            <a:ext uri="{28A0092B-C50C-407E-A947-70E740481C1C}">
              <a14:useLocalDpi xmlns:a14="http://schemas.microsoft.com/office/drawing/2010/main" val="0"/>
            </a:ext>
          </a:extLst>
        </a:blip>
        <a:stretch>
          <a:fillRect/>
        </a:stretch>
      </xdr:blipFill>
      <xdr:spPr>
        <a:xfrm>
          <a:off x="8606460" y="522549298"/>
          <a:ext cx="3424545" cy="2559920"/>
        </a:xfrm>
        <a:prstGeom prst="rect">
          <a:avLst/>
        </a:prstGeom>
      </xdr:spPr>
    </xdr:pic>
    <xdr:clientData/>
  </xdr:twoCellAnchor>
  <xdr:twoCellAnchor>
    <xdr:from>
      <xdr:col>5</xdr:col>
      <xdr:colOff>323851</xdr:colOff>
      <xdr:row>2496</xdr:row>
      <xdr:rowOff>49211</xdr:rowOff>
    </xdr:from>
    <xdr:to>
      <xdr:col>11</xdr:col>
      <xdr:colOff>269701</xdr:colOff>
      <xdr:row>2507</xdr:row>
      <xdr:rowOff>165761</xdr:rowOff>
    </xdr:to>
    <xdr:pic>
      <xdr:nvPicPr>
        <xdr:cNvPr id="840" name="図 839"/>
        <xdr:cNvPicPr>
          <a:picLocks noChangeAspect="1"/>
        </xdr:cNvPicPr>
      </xdr:nvPicPr>
      <xdr:blipFill>
        <a:blip xmlns:r="http://schemas.openxmlformats.org/officeDocument/2006/relationships" r:embed="rId270" cstate="print">
          <a:extLst>
            <a:ext uri="{28A0092B-C50C-407E-A947-70E740481C1C}">
              <a14:useLocalDpi xmlns:a14="http://schemas.microsoft.com/office/drawing/2010/main" val="0"/>
            </a:ext>
          </a:extLst>
        </a:blip>
        <a:stretch>
          <a:fillRect/>
        </a:stretch>
      </xdr:blipFill>
      <xdr:spPr>
        <a:xfrm>
          <a:off x="2493894" y="526235059"/>
          <a:ext cx="3424546" cy="2559919"/>
        </a:xfrm>
        <a:prstGeom prst="rect">
          <a:avLst/>
        </a:prstGeom>
      </xdr:spPr>
    </xdr:pic>
    <xdr:clientData/>
  </xdr:twoCellAnchor>
  <xdr:twoCellAnchor>
    <xdr:from>
      <xdr:col>16</xdr:col>
      <xdr:colOff>323851</xdr:colOff>
      <xdr:row>2496</xdr:row>
      <xdr:rowOff>49211</xdr:rowOff>
    </xdr:from>
    <xdr:to>
      <xdr:col>22</xdr:col>
      <xdr:colOff>269701</xdr:colOff>
      <xdr:row>2507</xdr:row>
      <xdr:rowOff>165761</xdr:rowOff>
    </xdr:to>
    <xdr:pic>
      <xdr:nvPicPr>
        <xdr:cNvPr id="841" name="図 840"/>
        <xdr:cNvPicPr>
          <a:picLocks noChangeAspect="1"/>
        </xdr:cNvPicPr>
      </xdr:nvPicPr>
      <xdr:blipFill>
        <a:blip xmlns:r="http://schemas.openxmlformats.org/officeDocument/2006/relationships" r:embed="rId271" cstate="print">
          <a:extLst>
            <a:ext uri="{28A0092B-C50C-407E-A947-70E740481C1C}">
              <a14:useLocalDpi xmlns:a14="http://schemas.microsoft.com/office/drawing/2010/main" val="0"/>
            </a:ext>
          </a:extLst>
        </a:blip>
        <a:stretch>
          <a:fillRect/>
        </a:stretch>
      </xdr:blipFill>
      <xdr:spPr>
        <a:xfrm>
          <a:off x="8606460" y="526235059"/>
          <a:ext cx="3424545" cy="2559919"/>
        </a:xfrm>
        <a:prstGeom prst="rect">
          <a:avLst/>
        </a:prstGeom>
      </xdr:spPr>
    </xdr:pic>
    <xdr:clientData/>
  </xdr:twoCellAnchor>
  <xdr:twoCellAnchor>
    <xdr:from>
      <xdr:col>5</xdr:col>
      <xdr:colOff>323851</xdr:colOff>
      <xdr:row>2524</xdr:row>
      <xdr:rowOff>49211</xdr:rowOff>
    </xdr:from>
    <xdr:to>
      <xdr:col>11</xdr:col>
      <xdr:colOff>269701</xdr:colOff>
      <xdr:row>2535</xdr:row>
      <xdr:rowOff>165761</xdr:rowOff>
    </xdr:to>
    <xdr:pic>
      <xdr:nvPicPr>
        <xdr:cNvPr id="842" name="図 841"/>
        <xdr:cNvPicPr>
          <a:picLocks noChangeAspect="1"/>
        </xdr:cNvPicPr>
      </xdr:nvPicPr>
      <xdr:blipFill>
        <a:blip xmlns:r="http://schemas.openxmlformats.org/officeDocument/2006/relationships" r:embed="rId272" cstate="print">
          <a:extLst>
            <a:ext uri="{28A0092B-C50C-407E-A947-70E740481C1C}">
              <a14:useLocalDpi xmlns:a14="http://schemas.microsoft.com/office/drawing/2010/main" val="0"/>
            </a:ext>
          </a:extLst>
        </a:blip>
        <a:stretch>
          <a:fillRect/>
        </a:stretch>
      </xdr:blipFill>
      <xdr:spPr>
        <a:xfrm>
          <a:off x="2493894" y="532032885"/>
          <a:ext cx="3424546" cy="2559919"/>
        </a:xfrm>
        <a:prstGeom prst="rect">
          <a:avLst/>
        </a:prstGeom>
      </xdr:spPr>
    </xdr:pic>
    <xdr:clientData/>
  </xdr:twoCellAnchor>
  <xdr:twoCellAnchor>
    <xdr:from>
      <xdr:col>16</xdr:col>
      <xdr:colOff>323851</xdr:colOff>
      <xdr:row>2524</xdr:row>
      <xdr:rowOff>49211</xdr:rowOff>
    </xdr:from>
    <xdr:to>
      <xdr:col>22</xdr:col>
      <xdr:colOff>269701</xdr:colOff>
      <xdr:row>2535</xdr:row>
      <xdr:rowOff>165761</xdr:rowOff>
    </xdr:to>
    <xdr:pic>
      <xdr:nvPicPr>
        <xdr:cNvPr id="843" name="図 842"/>
        <xdr:cNvPicPr>
          <a:picLocks noChangeAspect="1"/>
        </xdr:cNvPicPr>
      </xdr:nvPicPr>
      <xdr:blipFill>
        <a:blip xmlns:r="http://schemas.openxmlformats.org/officeDocument/2006/relationships" r:embed="rId273" cstate="print">
          <a:extLst>
            <a:ext uri="{28A0092B-C50C-407E-A947-70E740481C1C}">
              <a14:useLocalDpi xmlns:a14="http://schemas.microsoft.com/office/drawing/2010/main" val="0"/>
            </a:ext>
          </a:extLst>
        </a:blip>
        <a:stretch>
          <a:fillRect/>
        </a:stretch>
      </xdr:blipFill>
      <xdr:spPr>
        <a:xfrm>
          <a:off x="8606460" y="532032885"/>
          <a:ext cx="3424545" cy="2559919"/>
        </a:xfrm>
        <a:prstGeom prst="rect">
          <a:avLst/>
        </a:prstGeom>
      </xdr:spPr>
    </xdr:pic>
    <xdr:clientData/>
  </xdr:twoCellAnchor>
  <xdr:twoCellAnchor>
    <xdr:from>
      <xdr:col>5</xdr:col>
      <xdr:colOff>323851</xdr:colOff>
      <xdr:row>2541</xdr:row>
      <xdr:rowOff>49211</xdr:rowOff>
    </xdr:from>
    <xdr:to>
      <xdr:col>11</xdr:col>
      <xdr:colOff>269701</xdr:colOff>
      <xdr:row>2552</xdr:row>
      <xdr:rowOff>165761</xdr:rowOff>
    </xdr:to>
    <xdr:pic>
      <xdr:nvPicPr>
        <xdr:cNvPr id="844" name="図 843"/>
        <xdr:cNvPicPr>
          <a:picLocks noChangeAspect="1"/>
        </xdr:cNvPicPr>
      </xdr:nvPicPr>
      <xdr:blipFill>
        <a:blip xmlns:r="http://schemas.openxmlformats.org/officeDocument/2006/relationships" r:embed="rId274" cstate="print">
          <a:extLst>
            <a:ext uri="{28A0092B-C50C-407E-A947-70E740481C1C}">
              <a14:useLocalDpi xmlns:a14="http://schemas.microsoft.com/office/drawing/2010/main" val="0"/>
            </a:ext>
          </a:extLst>
        </a:blip>
        <a:stretch>
          <a:fillRect/>
        </a:stretch>
      </xdr:blipFill>
      <xdr:spPr>
        <a:xfrm>
          <a:off x="2493894" y="535718646"/>
          <a:ext cx="3424546" cy="2559919"/>
        </a:xfrm>
        <a:prstGeom prst="rect">
          <a:avLst/>
        </a:prstGeom>
      </xdr:spPr>
    </xdr:pic>
    <xdr:clientData/>
  </xdr:twoCellAnchor>
  <xdr:twoCellAnchor>
    <xdr:from>
      <xdr:col>16</xdr:col>
      <xdr:colOff>323851</xdr:colOff>
      <xdr:row>2541</xdr:row>
      <xdr:rowOff>49211</xdr:rowOff>
    </xdr:from>
    <xdr:to>
      <xdr:col>22</xdr:col>
      <xdr:colOff>269701</xdr:colOff>
      <xdr:row>2552</xdr:row>
      <xdr:rowOff>165761</xdr:rowOff>
    </xdr:to>
    <xdr:pic>
      <xdr:nvPicPr>
        <xdr:cNvPr id="845" name="図 844"/>
        <xdr:cNvPicPr>
          <a:picLocks noChangeAspect="1"/>
        </xdr:cNvPicPr>
      </xdr:nvPicPr>
      <xdr:blipFill>
        <a:blip xmlns:r="http://schemas.openxmlformats.org/officeDocument/2006/relationships" r:embed="rId275" cstate="print">
          <a:extLst>
            <a:ext uri="{28A0092B-C50C-407E-A947-70E740481C1C}">
              <a14:useLocalDpi xmlns:a14="http://schemas.microsoft.com/office/drawing/2010/main" val="0"/>
            </a:ext>
          </a:extLst>
        </a:blip>
        <a:stretch>
          <a:fillRect/>
        </a:stretch>
      </xdr:blipFill>
      <xdr:spPr>
        <a:xfrm>
          <a:off x="8606460" y="535718646"/>
          <a:ext cx="3424545" cy="2559919"/>
        </a:xfrm>
        <a:prstGeom prst="rect">
          <a:avLst/>
        </a:prstGeom>
      </xdr:spPr>
    </xdr:pic>
    <xdr:clientData/>
  </xdr:twoCellAnchor>
  <xdr:twoCellAnchor>
    <xdr:from>
      <xdr:col>5</xdr:col>
      <xdr:colOff>323851</xdr:colOff>
      <xdr:row>2569</xdr:row>
      <xdr:rowOff>49211</xdr:rowOff>
    </xdr:from>
    <xdr:to>
      <xdr:col>11</xdr:col>
      <xdr:colOff>269701</xdr:colOff>
      <xdr:row>2580</xdr:row>
      <xdr:rowOff>165761</xdr:rowOff>
    </xdr:to>
    <xdr:pic>
      <xdr:nvPicPr>
        <xdr:cNvPr id="846" name="図 845"/>
        <xdr:cNvPicPr>
          <a:picLocks noChangeAspect="1"/>
        </xdr:cNvPicPr>
      </xdr:nvPicPr>
      <xdr:blipFill>
        <a:blip xmlns:r="http://schemas.openxmlformats.org/officeDocument/2006/relationships" r:embed="rId276" cstate="print">
          <a:extLst>
            <a:ext uri="{28A0092B-C50C-407E-A947-70E740481C1C}">
              <a14:useLocalDpi xmlns:a14="http://schemas.microsoft.com/office/drawing/2010/main" val="0"/>
            </a:ext>
          </a:extLst>
        </a:blip>
        <a:stretch>
          <a:fillRect/>
        </a:stretch>
      </xdr:blipFill>
      <xdr:spPr>
        <a:xfrm>
          <a:off x="2493894" y="541516472"/>
          <a:ext cx="3424546" cy="2559919"/>
        </a:xfrm>
        <a:prstGeom prst="rect">
          <a:avLst/>
        </a:prstGeom>
      </xdr:spPr>
    </xdr:pic>
    <xdr:clientData/>
  </xdr:twoCellAnchor>
  <xdr:twoCellAnchor>
    <xdr:from>
      <xdr:col>16</xdr:col>
      <xdr:colOff>323851</xdr:colOff>
      <xdr:row>2569</xdr:row>
      <xdr:rowOff>49211</xdr:rowOff>
    </xdr:from>
    <xdr:to>
      <xdr:col>22</xdr:col>
      <xdr:colOff>269701</xdr:colOff>
      <xdr:row>2580</xdr:row>
      <xdr:rowOff>165761</xdr:rowOff>
    </xdr:to>
    <xdr:pic>
      <xdr:nvPicPr>
        <xdr:cNvPr id="847" name="図 846"/>
        <xdr:cNvPicPr>
          <a:picLocks noChangeAspect="1"/>
        </xdr:cNvPicPr>
      </xdr:nvPicPr>
      <xdr:blipFill>
        <a:blip xmlns:r="http://schemas.openxmlformats.org/officeDocument/2006/relationships" r:embed="rId277" cstate="print">
          <a:extLst>
            <a:ext uri="{28A0092B-C50C-407E-A947-70E740481C1C}">
              <a14:useLocalDpi xmlns:a14="http://schemas.microsoft.com/office/drawing/2010/main" val="0"/>
            </a:ext>
          </a:extLst>
        </a:blip>
        <a:stretch>
          <a:fillRect/>
        </a:stretch>
      </xdr:blipFill>
      <xdr:spPr>
        <a:xfrm>
          <a:off x="8606460" y="541516472"/>
          <a:ext cx="3424545" cy="2559919"/>
        </a:xfrm>
        <a:prstGeom prst="rect">
          <a:avLst/>
        </a:prstGeom>
      </xdr:spPr>
    </xdr:pic>
    <xdr:clientData/>
  </xdr:twoCellAnchor>
  <xdr:twoCellAnchor>
    <xdr:from>
      <xdr:col>5</xdr:col>
      <xdr:colOff>323851</xdr:colOff>
      <xdr:row>2586</xdr:row>
      <xdr:rowOff>49211</xdr:rowOff>
    </xdr:from>
    <xdr:to>
      <xdr:col>11</xdr:col>
      <xdr:colOff>269701</xdr:colOff>
      <xdr:row>2597</xdr:row>
      <xdr:rowOff>165761</xdr:rowOff>
    </xdr:to>
    <xdr:pic>
      <xdr:nvPicPr>
        <xdr:cNvPr id="848" name="図 847"/>
        <xdr:cNvPicPr>
          <a:picLocks noChangeAspect="1"/>
        </xdr:cNvPicPr>
      </xdr:nvPicPr>
      <xdr:blipFill>
        <a:blip xmlns:r="http://schemas.openxmlformats.org/officeDocument/2006/relationships" r:embed="rId278" cstate="print">
          <a:extLst>
            <a:ext uri="{28A0092B-C50C-407E-A947-70E740481C1C}">
              <a14:useLocalDpi xmlns:a14="http://schemas.microsoft.com/office/drawing/2010/main" val="0"/>
            </a:ext>
          </a:extLst>
        </a:blip>
        <a:stretch>
          <a:fillRect/>
        </a:stretch>
      </xdr:blipFill>
      <xdr:spPr>
        <a:xfrm>
          <a:off x="2493894" y="545202233"/>
          <a:ext cx="3424546" cy="2559919"/>
        </a:xfrm>
        <a:prstGeom prst="rect">
          <a:avLst/>
        </a:prstGeom>
      </xdr:spPr>
    </xdr:pic>
    <xdr:clientData/>
  </xdr:twoCellAnchor>
  <xdr:twoCellAnchor>
    <xdr:from>
      <xdr:col>16</xdr:col>
      <xdr:colOff>323851</xdr:colOff>
      <xdr:row>2586</xdr:row>
      <xdr:rowOff>49211</xdr:rowOff>
    </xdr:from>
    <xdr:to>
      <xdr:col>22</xdr:col>
      <xdr:colOff>269701</xdr:colOff>
      <xdr:row>2597</xdr:row>
      <xdr:rowOff>165761</xdr:rowOff>
    </xdr:to>
    <xdr:pic>
      <xdr:nvPicPr>
        <xdr:cNvPr id="849" name="図 848"/>
        <xdr:cNvPicPr>
          <a:picLocks noChangeAspect="1"/>
        </xdr:cNvPicPr>
      </xdr:nvPicPr>
      <xdr:blipFill>
        <a:blip xmlns:r="http://schemas.openxmlformats.org/officeDocument/2006/relationships" r:embed="rId279" cstate="print">
          <a:extLst>
            <a:ext uri="{28A0092B-C50C-407E-A947-70E740481C1C}">
              <a14:useLocalDpi xmlns:a14="http://schemas.microsoft.com/office/drawing/2010/main" val="0"/>
            </a:ext>
          </a:extLst>
        </a:blip>
        <a:stretch>
          <a:fillRect/>
        </a:stretch>
      </xdr:blipFill>
      <xdr:spPr>
        <a:xfrm>
          <a:off x="8606460" y="545202233"/>
          <a:ext cx="3424545" cy="2559919"/>
        </a:xfrm>
        <a:prstGeom prst="rect">
          <a:avLst/>
        </a:prstGeom>
      </xdr:spPr>
    </xdr:pic>
    <xdr:clientData/>
  </xdr:twoCellAnchor>
  <xdr:twoCellAnchor>
    <xdr:from>
      <xdr:col>5</xdr:col>
      <xdr:colOff>323851</xdr:colOff>
      <xdr:row>2614</xdr:row>
      <xdr:rowOff>49211</xdr:rowOff>
    </xdr:from>
    <xdr:to>
      <xdr:col>11</xdr:col>
      <xdr:colOff>269701</xdr:colOff>
      <xdr:row>2625</xdr:row>
      <xdr:rowOff>165761</xdr:rowOff>
    </xdr:to>
    <xdr:pic>
      <xdr:nvPicPr>
        <xdr:cNvPr id="850" name="図 849"/>
        <xdr:cNvPicPr>
          <a:picLocks noChangeAspect="1"/>
        </xdr:cNvPicPr>
      </xdr:nvPicPr>
      <xdr:blipFill>
        <a:blip xmlns:r="http://schemas.openxmlformats.org/officeDocument/2006/relationships" r:embed="rId280" cstate="print">
          <a:extLst>
            <a:ext uri="{28A0092B-C50C-407E-A947-70E740481C1C}">
              <a14:useLocalDpi xmlns:a14="http://schemas.microsoft.com/office/drawing/2010/main" val="0"/>
            </a:ext>
          </a:extLst>
        </a:blip>
        <a:stretch>
          <a:fillRect/>
        </a:stretch>
      </xdr:blipFill>
      <xdr:spPr>
        <a:xfrm>
          <a:off x="2493894" y="551000059"/>
          <a:ext cx="3424546" cy="2559919"/>
        </a:xfrm>
        <a:prstGeom prst="rect">
          <a:avLst/>
        </a:prstGeom>
      </xdr:spPr>
    </xdr:pic>
    <xdr:clientData/>
  </xdr:twoCellAnchor>
  <xdr:twoCellAnchor>
    <xdr:from>
      <xdr:col>16</xdr:col>
      <xdr:colOff>323851</xdr:colOff>
      <xdr:row>2614</xdr:row>
      <xdr:rowOff>49211</xdr:rowOff>
    </xdr:from>
    <xdr:to>
      <xdr:col>22</xdr:col>
      <xdr:colOff>269701</xdr:colOff>
      <xdr:row>2625</xdr:row>
      <xdr:rowOff>165761</xdr:rowOff>
    </xdr:to>
    <xdr:pic>
      <xdr:nvPicPr>
        <xdr:cNvPr id="851" name="図 850"/>
        <xdr:cNvPicPr>
          <a:picLocks noChangeAspect="1"/>
        </xdr:cNvPicPr>
      </xdr:nvPicPr>
      <xdr:blipFill>
        <a:blip xmlns:r="http://schemas.openxmlformats.org/officeDocument/2006/relationships" r:embed="rId281" cstate="print">
          <a:extLst>
            <a:ext uri="{28A0092B-C50C-407E-A947-70E740481C1C}">
              <a14:useLocalDpi xmlns:a14="http://schemas.microsoft.com/office/drawing/2010/main" val="0"/>
            </a:ext>
          </a:extLst>
        </a:blip>
        <a:stretch>
          <a:fillRect/>
        </a:stretch>
      </xdr:blipFill>
      <xdr:spPr>
        <a:xfrm>
          <a:off x="8606460" y="551000059"/>
          <a:ext cx="3424545" cy="2559919"/>
        </a:xfrm>
        <a:prstGeom prst="rect">
          <a:avLst/>
        </a:prstGeom>
      </xdr:spPr>
    </xdr:pic>
    <xdr:clientData/>
  </xdr:twoCellAnchor>
  <xdr:twoCellAnchor>
    <xdr:from>
      <xdr:col>5</xdr:col>
      <xdr:colOff>323851</xdr:colOff>
      <xdr:row>2631</xdr:row>
      <xdr:rowOff>49211</xdr:rowOff>
    </xdr:from>
    <xdr:to>
      <xdr:col>11</xdr:col>
      <xdr:colOff>269701</xdr:colOff>
      <xdr:row>2642</xdr:row>
      <xdr:rowOff>165761</xdr:rowOff>
    </xdr:to>
    <xdr:pic>
      <xdr:nvPicPr>
        <xdr:cNvPr id="852" name="図 851"/>
        <xdr:cNvPicPr>
          <a:picLocks noChangeAspect="1"/>
        </xdr:cNvPicPr>
      </xdr:nvPicPr>
      <xdr:blipFill>
        <a:blip xmlns:r="http://schemas.openxmlformats.org/officeDocument/2006/relationships" r:embed="rId282" cstate="print">
          <a:extLst>
            <a:ext uri="{28A0092B-C50C-407E-A947-70E740481C1C}">
              <a14:useLocalDpi xmlns:a14="http://schemas.microsoft.com/office/drawing/2010/main" val="0"/>
            </a:ext>
          </a:extLst>
        </a:blip>
        <a:stretch>
          <a:fillRect/>
        </a:stretch>
      </xdr:blipFill>
      <xdr:spPr>
        <a:xfrm>
          <a:off x="2493894" y="554685820"/>
          <a:ext cx="3424546" cy="2559919"/>
        </a:xfrm>
        <a:prstGeom prst="rect">
          <a:avLst/>
        </a:prstGeom>
      </xdr:spPr>
    </xdr:pic>
    <xdr:clientData/>
  </xdr:twoCellAnchor>
  <xdr:twoCellAnchor>
    <xdr:from>
      <xdr:col>16</xdr:col>
      <xdr:colOff>323851</xdr:colOff>
      <xdr:row>2631</xdr:row>
      <xdr:rowOff>49211</xdr:rowOff>
    </xdr:from>
    <xdr:to>
      <xdr:col>22</xdr:col>
      <xdr:colOff>269701</xdr:colOff>
      <xdr:row>2642</xdr:row>
      <xdr:rowOff>165761</xdr:rowOff>
    </xdr:to>
    <xdr:pic>
      <xdr:nvPicPr>
        <xdr:cNvPr id="853" name="図 852"/>
        <xdr:cNvPicPr>
          <a:picLocks noChangeAspect="1"/>
        </xdr:cNvPicPr>
      </xdr:nvPicPr>
      <xdr:blipFill>
        <a:blip xmlns:r="http://schemas.openxmlformats.org/officeDocument/2006/relationships" r:embed="rId283" cstate="print">
          <a:extLst>
            <a:ext uri="{28A0092B-C50C-407E-A947-70E740481C1C}">
              <a14:useLocalDpi xmlns:a14="http://schemas.microsoft.com/office/drawing/2010/main" val="0"/>
            </a:ext>
          </a:extLst>
        </a:blip>
        <a:stretch>
          <a:fillRect/>
        </a:stretch>
      </xdr:blipFill>
      <xdr:spPr>
        <a:xfrm>
          <a:off x="8606460" y="554685820"/>
          <a:ext cx="3424545" cy="2559919"/>
        </a:xfrm>
        <a:prstGeom prst="rect">
          <a:avLst/>
        </a:prstGeom>
      </xdr:spPr>
    </xdr:pic>
    <xdr:clientData/>
  </xdr:twoCellAnchor>
  <xdr:twoCellAnchor>
    <xdr:from>
      <xdr:col>5</xdr:col>
      <xdr:colOff>323851</xdr:colOff>
      <xdr:row>2659</xdr:row>
      <xdr:rowOff>49211</xdr:rowOff>
    </xdr:from>
    <xdr:to>
      <xdr:col>11</xdr:col>
      <xdr:colOff>269701</xdr:colOff>
      <xdr:row>2670</xdr:row>
      <xdr:rowOff>165761</xdr:rowOff>
    </xdr:to>
    <xdr:pic>
      <xdr:nvPicPr>
        <xdr:cNvPr id="854" name="図 853"/>
        <xdr:cNvPicPr>
          <a:picLocks noChangeAspect="1"/>
        </xdr:cNvPicPr>
      </xdr:nvPicPr>
      <xdr:blipFill>
        <a:blip xmlns:r="http://schemas.openxmlformats.org/officeDocument/2006/relationships" r:embed="rId284" cstate="print">
          <a:extLst>
            <a:ext uri="{28A0092B-C50C-407E-A947-70E740481C1C}">
              <a14:useLocalDpi xmlns:a14="http://schemas.microsoft.com/office/drawing/2010/main" val="0"/>
            </a:ext>
          </a:extLst>
        </a:blip>
        <a:stretch>
          <a:fillRect/>
        </a:stretch>
      </xdr:blipFill>
      <xdr:spPr>
        <a:xfrm>
          <a:off x="2493894" y="560483646"/>
          <a:ext cx="3424546" cy="2559919"/>
        </a:xfrm>
        <a:prstGeom prst="rect">
          <a:avLst/>
        </a:prstGeom>
      </xdr:spPr>
    </xdr:pic>
    <xdr:clientData/>
  </xdr:twoCellAnchor>
  <xdr:twoCellAnchor>
    <xdr:from>
      <xdr:col>16</xdr:col>
      <xdr:colOff>323851</xdr:colOff>
      <xdr:row>2659</xdr:row>
      <xdr:rowOff>49211</xdr:rowOff>
    </xdr:from>
    <xdr:to>
      <xdr:col>22</xdr:col>
      <xdr:colOff>269701</xdr:colOff>
      <xdr:row>2670</xdr:row>
      <xdr:rowOff>165761</xdr:rowOff>
    </xdr:to>
    <xdr:pic>
      <xdr:nvPicPr>
        <xdr:cNvPr id="855" name="図 854"/>
        <xdr:cNvPicPr>
          <a:picLocks noChangeAspect="1"/>
        </xdr:cNvPicPr>
      </xdr:nvPicPr>
      <xdr:blipFill>
        <a:blip xmlns:r="http://schemas.openxmlformats.org/officeDocument/2006/relationships" r:embed="rId285" cstate="print">
          <a:extLst>
            <a:ext uri="{28A0092B-C50C-407E-A947-70E740481C1C}">
              <a14:useLocalDpi xmlns:a14="http://schemas.microsoft.com/office/drawing/2010/main" val="0"/>
            </a:ext>
          </a:extLst>
        </a:blip>
        <a:stretch>
          <a:fillRect/>
        </a:stretch>
      </xdr:blipFill>
      <xdr:spPr>
        <a:xfrm>
          <a:off x="8606460" y="560483646"/>
          <a:ext cx="3424545" cy="2559919"/>
        </a:xfrm>
        <a:prstGeom prst="rect">
          <a:avLst/>
        </a:prstGeom>
      </xdr:spPr>
    </xdr:pic>
    <xdr:clientData/>
  </xdr:twoCellAnchor>
  <xdr:twoCellAnchor>
    <xdr:from>
      <xdr:col>5</xdr:col>
      <xdr:colOff>323851</xdr:colOff>
      <xdr:row>2676</xdr:row>
      <xdr:rowOff>49211</xdr:rowOff>
    </xdr:from>
    <xdr:to>
      <xdr:col>11</xdr:col>
      <xdr:colOff>269701</xdr:colOff>
      <xdr:row>2687</xdr:row>
      <xdr:rowOff>165761</xdr:rowOff>
    </xdr:to>
    <xdr:pic>
      <xdr:nvPicPr>
        <xdr:cNvPr id="856" name="図 855"/>
        <xdr:cNvPicPr>
          <a:picLocks noChangeAspect="1"/>
        </xdr:cNvPicPr>
      </xdr:nvPicPr>
      <xdr:blipFill>
        <a:blip xmlns:r="http://schemas.openxmlformats.org/officeDocument/2006/relationships" r:embed="rId286" cstate="print">
          <a:extLst>
            <a:ext uri="{28A0092B-C50C-407E-A947-70E740481C1C}">
              <a14:useLocalDpi xmlns:a14="http://schemas.microsoft.com/office/drawing/2010/main" val="0"/>
            </a:ext>
          </a:extLst>
        </a:blip>
        <a:stretch>
          <a:fillRect/>
        </a:stretch>
      </xdr:blipFill>
      <xdr:spPr>
        <a:xfrm>
          <a:off x="2493894" y="564169407"/>
          <a:ext cx="3424546" cy="2559919"/>
        </a:xfrm>
        <a:prstGeom prst="rect">
          <a:avLst/>
        </a:prstGeom>
      </xdr:spPr>
    </xdr:pic>
    <xdr:clientData/>
  </xdr:twoCellAnchor>
  <xdr:twoCellAnchor>
    <xdr:from>
      <xdr:col>16</xdr:col>
      <xdr:colOff>323851</xdr:colOff>
      <xdr:row>2676</xdr:row>
      <xdr:rowOff>49211</xdr:rowOff>
    </xdr:from>
    <xdr:to>
      <xdr:col>22</xdr:col>
      <xdr:colOff>269701</xdr:colOff>
      <xdr:row>2687</xdr:row>
      <xdr:rowOff>165761</xdr:rowOff>
    </xdr:to>
    <xdr:pic>
      <xdr:nvPicPr>
        <xdr:cNvPr id="857" name="図 856"/>
        <xdr:cNvPicPr>
          <a:picLocks noChangeAspect="1"/>
        </xdr:cNvPicPr>
      </xdr:nvPicPr>
      <xdr:blipFill>
        <a:blip xmlns:r="http://schemas.openxmlformats.org/officeDocument/2006/relationships" r:embed="rId287" cstate="print">
          <a:extLst>
            <a:ext uri="{28A0092B-C50C-407E-A947-70E740481C1C}">
              <a14:useLocalDpi xmlns:a14="http://schemas.microsoft.com/office/drawing/2010/main" val="0"/>
            </a:ext>
          </a:extLst>
        </a:blip>
        <a:stretch>
          <a:fillRect/>
        </a:stretch>
      </xdr:blipFill>
      <xdr:spPr>
        <a:xfrm>
          <a:off x="8606460" y="564169407"/>
          <a:ext cx="3424545" cy="2559919"/>
        </a:xfrm>
        <a:prstGeom prst="rect">
          <a:avLst/>
        </a:prstGeom>
      </xdr:spPr>
    </xdr:pic>
    <xdr:clientData/>
  </xdr:twoCellAnchor>
  <xdr:twoCellAnchor>
    <xdr:from>
      <xdr:col>5</xdr:col>
      <xdr:colOff>493059</xdr:colOff>
      <xdr:row>2701</xdr:row>
      <xdr:rowOff>11206</xdr:rowOff>
    </xdr:from>
    <xdr:to>
      <xdr:col>8</xdr:col>
      <xdr:colOff>179292</xdr:colOff>
      <xdr:row>2702</xdr:row>
      <xdr:rowOff>9008</xdr:rowOff>
    </xdr:to>
    <xdr:sp macro="" textlink="">
      <xdr:nvSpPr>
        <xdr:cNvPr id="858" name="テキスト ボックス 857">
          <a:extLst>
            <a:ext uri="{FF2B5EF4-FFF2-40B4-BE49-F238E27FC236}">
              <a16:creationId xmlns:a16="http://schemas.microsoft.com/office/drawing/2014/main" id="{00000000-0008-0000-0900-000002000000}"/>
            </a:ext>
          </a:extLst>
        </xdr:cNvPr>
        <xdr:cNvSpPr txBox="1"/>
      </xdr:nvSpPr>
      <xdr:spPr>
        <a:xfrm>
          <a:off x="2663102" y="569142380"/>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16</xdr:col>
      <xdr:colOff>323851</xdr:colOff>
      <xdr:row>3244</xdr:row>
      <xdr:rowOff>49211</xdr:rowOff>
    </xdr:from>
    <xdr:to>
      <xdr:col>22</xdr:col>
      <xdr:colOff>269701</xdr:colOff>
      <xdr:row>3255</xdr:row>
      <xdr:rowOff>165761</xdr:rowOff>
    </xdr:to>
    <xdr:pic>
      <xdr:nvPicPr>
        <xdr:cNvPr id="859" name="図 858"/>
        <xdr:cNvPicPr>
          <a:picLocks noChangeAspect="1"/>
        </xdr:cNvPicPr>
      </xdr:nvPicPr>
      <xdr:blipFill>
        <a:blip xmlns:r="http://schemas.openxmlformats.org/officeDocument/2006/relationships" r:embed="rId288" cstate="print">
          <a:extLst>
            <a:ext uri="{28A0092B-C50C-407E-A947-70E740481C1C}">
              <a14:useLocalDpi xmlns:a14="http://schemas.microsoft.com/office/drawing/2010/main" val="0"/>
            </a:ext>
          </a:extLst>
        </a:blip>
        <a:stretch>
          <a:fillRect/>
        </a:stretch>
      </xdr:blipFill>
      <xdr:spPr>
        <a:xfrm>
          <a:off x="8606460" y="683770276"/>
          <a:ext cx="3424545" cy="2559920"/>
        </a:xfrm>
        <a:prstGeom prst="rect">
          <a:avLst/>
        </a:prstGeom>
      </xdr:spPr>
    </xdr:pic>
    <xdr:clientData/>
  </xdr:twoCellAnchor>
  <xdr:twoCellAnchor>
    <xdr:from>
      <xdr:col>5</xdr:col>
      <xdr:colOff>323851</xdr:colOff>
      <xdr:row>3261</xdr:row>
      <xdr:rowOff>49211</xdr:rowOff>
    </xdr:from>
    <xdr:to>
      <xdr:col>11</xdr:col>
      <xdr:colOff>269701</xdr:colOff>
      <xdr:row>3272</xdr:row>
      <xdr:rowOff>165761</xdr:rowOff>
    </xdr:to>
    <xdr:pic>
      <xdr:nvPicPr>
        <xdr:cNvPr id="860" name="図 859"/>
        <xdr:cNvPicPr>
          <a:picLocks noChangeAspect="1"/>
        </xdr:cNvPicPr>
      </xdr:nvPicPr>
      <xdr:blipFill>
        <a:blip xmlns:r="http://schemas.openxmlformats.org/officeDocument/2006/relationships" r:embed="rId289" cstate="print">
          <a:extLst>
            <a:ext uri="{28A0092B-C50C-407E-A947-70E740481C1C}">
              <a14:useLocalDpi xmlns:a14="http://schemas.microsoft.com/office/drawing/2010/main" val="0"/>
            </a:ext>
          </a:extLst>
        </a:blip>
        <a:stretch>
          <a:fillRect/>
        </a:stretch>
      </xdr:blipFill>
      <xdr:spPr>
        <a:xfrm>
          <a:off x="2493894" y="687456037"/>
          <a:ext cx="3424546" cy="2559920"/>
        </a:xfrm>
        <a:prstGeom prst="rect">
          <a:avLst/>
        </a:prstGeom>
      </xdr:spPr>
    </xdr:pic>
    <xdr:clientData/>
  </xdr:twoCellAnchor>
  <xdr:twoCellAnchor>
    <xdr:from>
      <xdr:col>16</xdr:col>
      <xdr:colOff>323851</xdr:colOff>
      <xdr:row>3261</xdr:row>
      <xdr:rowOff>49211</xdr:rowOff>
    </xdr:from>
    <xdr:to>
      <xdr:col>22</xdr:col>
      <xdr:colOff>269701</xdr:colOff>
      <xdr:row>3272</xdr:row>
      <xdr:rowOff>165761</xdr:rowOff>
    </xdr:to>
    <xdr:pic>
      <xdr:nvPicPr>
        <xdr:cNvPr id="861" name="図 860"/>
        <xdr:cNvPicPr>
          <a:picLocks noChangeAspect="1"/>
        </xdr:cNvPicPr>
      </xdr:nvPicPr>
      <xdr:blipFill>
        <a:blip xmlns:r="http://schemas.openxmlformats.org/officeDocument/2006/relationships" r:embed="rId290" cstate="print">
          <a:extLst>
            <a:ext uri="{28A0092B-C50C-407E-A947-70E740481C1C}">
              <a14:useLocalDpi xmlns:a14="http://schemas.microsoft.com/office/drawing/2010/main" val="0"/>
            </a:ext>
          </a:extLst>
        </a:blip>
        <a:stretch>
          <a:fillRect/>
        </a:stretch>
      </xdr:blipFill>
      <xdr:spPr>
        <a:xfrm>
          <a:off x="8606460" y="687456037"/>
          <a:ext cx="3424545" cy="2559920"/>
        </a:xfrm>
        <a:prstGeom prst="rect">
          <a:avLst/>
        </a:prstGeom>
      </xdr:spPr>
    </xdr:pic>
    <xdr:clientData/>
  </xdr:twoCellAnchor>
  <xdr:twoCellAnchor>
    <xdr:from>
      <xdr:col>5</xdr:col>
      <xdr:colOff>323851</xdr:colOff>
      <xdr:row>3289</xdr:row>
      <xdr:rowOff>49211</xdr:rowOff>
    </xdr:from>
    <xdr:to>
      <xdr:col>11</xdr:col>
      <xdr:colOff>269701</xdr:colOff>
      <xdr:row>3300</xdr:row>
      <xdr:rowOff>165761</xdr:rowOff>
    </xdr:to>
    <xdr:pic>
      <xdr:nvPicPr>
        <xdr:cNvPr id="862" name="図 861"/>
        <xdr:cNvPicPr>
          <a:picLocks noChangeAspect="1"/>
        </xdr:cNvPicPr>
      </xdr:nvPicPr>
      <xdr:blipFill>
        <a:blip xmlns:r="http://schemas.openxmlformats.org/officeDocument/2006/relationships" r:embed="rId291" cstate="print">
          <a:extLst>
            <a:ext uri="{28A0092B-C50C-407E-A947-70E740481C1C}">
              <a14:useLocalDpi xmlns:a14="http://schemas.microsoft.com/office/drawing/2010/main" val="0"/>
            </a:ext>
          </a:extLst>
        </a:blip>
        <a:stretch>
          <a:fillRect/>
        </a:stretch>
      </xdr:blipFill>
      <xdr:spPr>
        <a:xfrm>
          <a:off x="2493894" y="693253863"/>
          <a:ext cx="3424546" cy="2559920"/>
        </a:xfrm>
        <a:prstGeom prst="rect">
          <a:avLst/>
        </a:prstGeom>
      </xdr:spPr>
    </xdr:pic>
    <xdr:clientData/>
  </xdr:twoCellAnchor>
  <xdr:twoCellAnchor>
    <xdr:from>
      <xdr:col>16</xdr:col>
      <xdr:colOff>323851</xdr:colOff>
      <xdr:row>3289</xdr:row>
      <xdr:rowOff>49211</xdr:rowOff>
    </xdr:from>
    <xdr:to>
      <xdr:col>22</xdr:col>
      <xdr:colOff>269701</xdr:colOff>
      <xdr:row>3300</xdr:row>
      <xdr:rowOff>165761</xdr:rowOff>
    </xdr:to>
    <xdr:pic>
      <xdr:nvPicPr>
        <xdr:cNvPr id="863" name="図 862"/>
        <xdr:cNvPicPr>
          <a:picLocks noChangeAspect="1"/>
        </xdr:cNvPicPr>
      </xdr:nvPicPr>
      <xdr:blipFill>
        <a:blip xmlns:r="http://schemas.openxmlformats.org/officeDocument/2006/relationships" r:embed="rId292" cstate="print">
          <a:extLst>
            <a:ext uri="{28A0092B-C50C-407E-A947-70E740481C1C}">
              <a14:useLocalDpi xmlns:a14="http://schemas.microsoft.com/office/drawing/2010/main" val="0"/>
            </a:ext>
          </a:extLst>
        </a:blip>
        <a:stretch>
          <a:fillRect/>
        </a:stretch>
      </xdr:blipFill>
      <xdr:spPr>
        <a:xfrm>
          <a:off x="8606460" y="693253863"/>
          <a:ext cx="3424545" cy="2559920"/>
        </a:xfrm>
        <a:prstGeom prst="rect">
          <a:avLst/>
        </a:prstGeom>
      </xdr:spPr>
    </xdr:pic>
    <xdr:clientData/>
  </xdr:twoCellAnchor>
  <xdr:twoCellAnchor>
    <xdr:from>
      <xdr:col>5</xdr:col>
      <xdr:colOff>323851</xdr:colOff>
      <xdr:row>3306</xdr:row>
      <xdr:rowOff>49211</xdr:rowOff>
    </xdr:from>
    <xdr:to>
      <xdr:col>11</xdr:col>
      <xdr:colOff>269701</xdr:colOff>
      <xdr:row>3317</xdr:row>
      <xdr:rowOff>165761</xdr:rowOff>
    </xdr:to>
    <xdr:pic>
      <xdr:nvPicPr>
        <xdr:cNvPr id="864" name="図 863"/>
        <xdr:cNvPicPr>
          <a:picLocks noChangeAspect="1"/>
        </xdr:cNvPicPr>
      </xdr:nvPicPr>
      <xdr:blipFill>
        <a:blip xmlns:r="http://schemas.openxmlformats.org/officeDocument/2006/relationships" r:embed="rId293" cstate="print">
          <a:extLst>
            <a:ext uri="{28A0092B-C50C-407E-A947-70E740481C1C}">
              <a14:useLocalDpi xmlns:a14="http://schemas.microsoft.com/office/drawing/2010/main" val="0"/>
            </a:ext>
          </a:extLst>
        </a:blip>
        <a:stretch>
          <a:fillRect/>
        </a:stretch>
      </xdr:blipFill>
      <xdr:spPr>
        <a:xfrm>
          <a:off x="2493894" y="696939624"/>
          <a:ext cx="3424546" cy="2559920"/>
        </a:xfrm>
        <a:prstGeom prst="rect">
          <a:avLst/>
        </a:prstGeom>
      </xdr:spPr>
    </xdr:pic>
    <xdr:clientData/>
  </xdr:twoCellAnchor>
  <xdr:twoCellAnchor>
    <xdr:from>
      <xdr:col>16</xdr:col>
      <xdr:colOff>323851</xdr:colOff>
      <xdr:row>3306</xdr:row>
      <xdr:rowOff>49211</xdr:rowOff>
    </xdr:from>
    <xdr:to>
      <xdr:col>22</xdr:col>
      <xdr:colOff>269701</xdr:colOff>
      <xdr:row>3317</xdr:row>
      <xdr:rowOff>165761</xdr:rowOff>
    </xdr:to>
    <xdr:pic>
      <xdr:nvPicPr>
        <xdr:cNvPr id="865" name="図 864"/>
        <xdr:cNvPicPr>
          <a:picLocks noChangeAspect="1"/>
        </xdr:cNvPicPr>
      </xdr:nvPicPr>
      <xdr:blipFill>
        <a:blip xmlns:r="http://schemas.openxmlformats.org/officeDocument/2006/relationships" r:embed="rId294" cstate="print">
          <a:extLst>
            <a:ext uri="{28A0092B-C50C-407E-A947-70E740481C1C}">
              <a14:useLocalDpi xmlns:a14="http://schemas.microsoft.com/office/drawing/2010/main" val="0"/>
            </a:ext>
          </a:extLst>
        </a:blip>
        <a:stretch>
          <a:fillRect/>
        </a:stretch>
      </xdr:blipFill>
      <xdr:spPr>
        <a:xfrm>
          <a:off x="8606460" y="696939624"/>
          <a:ext cx="3424545" cy="2559920"/>
        </a:xfrm>
        <a:prstGeom prst="rect">
          <a:avLst/>
        </a:prstGeom>
      </xdr:spPr>
    </xdr:pic>
    <xdr:clientData/>
  </xdr:twoCellAnchor>
  <xdr:twoCellAnchor>
    <xdr:from>
      <xdr:col>5</xdr:col>
      <xdr:colOff>323851</xdr:colOff>
      <xdr:row>3334</xdr:row>
      <xdr:rowOff>49211</xdr:rowOff>
    </xdr:from>
    <xdr:to>
      <xdr:col>11</xdr:col>
      <xdr:colOff>269701</xdr:colOff>
      <xdr:row>3345</xdr:row>
      <xdr:rowOff>165761</xdr:rowOff>
    </xdr:to>
    <xdr:pic>
      <xdr:nvPicPr>
        <xdr:cNvPr id="866" name="図 865"/>
        <xdr:cNvPicPr>
          <a:picLocks noChangeAspect="1"/>
        </xdr:cNvPicPr>
      </xdr:nvPicPr>
      <xdr:blipFill>
        <a:blip xmlns:r="http://schemas.openxmlformats.org/officeDocument/2006/relationships" r:embed="rId295" cstate="print">
          <a:extLst>
            <a:ext uri="{28A0092B-C50C-407E-A947-70E740481C1C}">
              <a14:useLocalDpi xmlns:a14="http://schemas.microsoft.com/office/drawing/2010/main" val="0"/>
            </a:ext>
          </a:extLst>
        </a:blip>
        <a:stretch>
          <a:fillRect/>
        </a:stretch>
      </xdr:blipFill>
      <xdr:spPr>
        <a:xfrm>
          <a:off x="2493894" y="702737450"/>
          <a:ext cx="3424546" cy="2559920"/>
        </a:xfrm>
        <a:prstGeom prst="rect">
          <a:avLst/>
        </a:prstGeom>
      </xdr:spPr>
    </xdr:pic>
    <xdr:clientData/>
  </xdr:twoCellAnchor>
  <xdr:twoCellAnchor>
    <xdr:from>
      <xdr:col>16</xdr:col>
      <xdr:colOff>323850</xdr:colOff>
      <xdr:row>3334</xdr:row>
      <xdr:rowOff>53708</xdr:rowOff>
    </xdr:from>
    <xdr:to>
      <xdr:col>22</xdr:col>
      <xdr:colOff>268188</xdr:colOff>
      <xdr:row>3345</xdr:row>
      <xdr:rowOff>172374</xdr:rowOff>
    </xdr:to>
    <xdr:pic>
      <xdr:nvPicPr>
        <xdr:cNvPr id="867" name="図 866"/>
        <xdr:cNvPicPr>
          <a:picLocks noChangeAspect="1"/>
        </xdr:cNvPicPr>
      </xdr:nvPicPr>
      <xdr:blipFill>
        <a:blip xmlns:r="http://schemas.openxmlformats.org/officeDocument/2006/relationships" r:embed="rId296" cstate="print">
          <a:extLst>
            <a:ext uri="{28A0092B-C50C-407E-A947-70E740481C1C}">
              <a14:useLocalDpi xmlns:a14="http://schemas.microsoft.com/office/drawing/2010/main" val="0"/>
            </a:ext>
          </a:extLst>
        </a:blip>
        <a:stretch>
          <a:fillRect/>
        </a:stretch>
      </xdr:blipFill>
      <xdr:spPr>
        <a:xfrm>
          <a:off x="8621183" y="707359041"/>
          <a:ext cx="3436838" cy="2574000"/>
        </a:xfrm>
        <a:prstGeom prst="rect">
          <a:avLst/>
        </a:prstGeom>
      </xdr:spPr>
    </xdr:pic>
    <xdr:clientData/>
  </xdr:twoCellAnchor>
  <xdr:twoCellAnchor>
    <xdr:from>
      <xdr:col>5</xdr:col>
      <xdr:colOff>323850</xdr:colOff>
      <xdr:row>3351</xdr:row>
      <xdr:rowOff>57941</xdr:rowOff>
    </xdr:from>
    <xdr:to>
      <xdr:col>11</xdr:col>
      <xdr:colOff>268188</xdr:colOff>
      <xdr:row>3362</xdr:row>
      <xdr:rowOff>174491</xdr:rowOff>
    </xdr:to>
    <xdr:pic>
      <xdr:nvPicPr>
        <xdr:cNvPr id="868" name="図 867"/>
        <xdr:cNvPicPr>
          <a:picLocks noChangeAspect="1"/>
        </xdr:cNvPicPr>
      </xdr:nvPicPr>
      <xdr:blipFill>
        <a:blip xmlns:r="http://schemas.openxmlformats.org/officeDocument/2006/relationships" r:embed="rId297" cstate="print">
          <a:extLst>
            <a:ext uri="{28A0092B-C50C-407E-A947-70E740481C1C}">
              <a14:useLocalDpi xmlns:a14="http://schemas.microsoft.com/office/drawing/2010/main" val="0"/>
            </a:ext>
          </a:extLst>
        </a:blip>
        <a:stretch>
          <a:fillRect/>
        </a:stretch>
      </xdr:blipFill>
      <xdr:spPr>
        <a:xfrm>
          <a:off x="2493893" y="706431941"/>
          <a:ext cx="3423034" cy="2559920"/>
        </a:xfrm>
        <a:prstGeom prst="rect">
          <a:avLst/>
        </a:prstGeom>
      </xdr:spPr>
    </xdr:pic>
    <xdr:clientData/>
  </xdr:twoCellAnchor>
  <xdr:twoCellAnchor>
    <xdr:from>
      <xdr:col>16</xdr:col>
      <xdr:colOff>323850</xdr:colOff>
      <xdr:row>3351</xdr:row>
      <xdr:rowOff>57941</xdr:rowOff>
    </xdr:from>
    <xdr:to>
      <xdr:col>22</xdr:col>
      <xdr:colOff>268188</xdr:colOff>
      <xdr:row>3362</xdr:row>
      <xdr:rowOff>174491</xdr:rowOff>
    </xdr:to>
    <xdr:pic>
      <xdr:nvPicPr>
        <xdr:cNvPr id="869" name="図 868"/>
        <xdr:cNvPicPr>
          <a:picLocks noChangeAspect="1"/>
        </xdr:cNvPicPr>
      </xdr:nvPicPr>
      <xdr:blipFill>
        <a:blip xmlns:r="http://schemas.openxmlformats.org/officeDocument/2006/relationships" r:embed="rId298" cstate="print">
          <a:extLst>
            <a:ext uri="{28A0092B-C50C-407E-A947-70E740481C1C}">
              <a14:useLocalDpi xmlns:a14="http://schemas.microsoft.com/office/drawing/2010/main" val="0"/>
            </a:ext>
          </a:extLst>
        </a:blip>
        <a:stretch>
          <a:fillRect/>
        </a:stretch>
      </xdr:blipFill>
      <xdr:spPr>
        <a:xfrm>
          <a:off x="8606459" y="706431941"/>
          <a:ext cx="3423033" cy="2559920"/>
        </a:xfrm>
        <a:prstGeom prst="rect">
          <a:avLst/>
        </a:prstGeom>
      </xdr:spPr>
    </xdr:pic>
    <xdr:clientData/>
  </xdr:twoCellAnchor>
  <xdr:twoCellAnchor>
    <xdr:from>
      <xdr:col>5</xdr:col>
      <xdr:colOff>323850</xdr:colOff>
      <xdr:row>3379</xdr:row>
      <xdr:rowOff>57941</xdr:rowOff>
    </xdr:from>
    <xdr:to>
      <xdr:col>11</xdr:col>
      <xdr:colOff>269700</xdr:colOff>
      <xdr:row>3390</xdr:row>
      <xdr:rowOff>174491</xdr:rowOff>
    </xdr:to>
    <xdr:pic>
      <xdr:nvPicPr>
        <xdr:cNvPr id="870" name="図 869"/>
        <xdr:cNvPicPr>
          <a:picLocks noChangeAspect="1"/>
        </xdr:cNvPicPr>
      </xdr:nvPicPr>
      <xdr:blipFill>
        <a:blip xmlns:r="http://schemas.openxmlformats.org/officeDocument/2006/relationships" r:embed="rId299" cstate="print">
          <a:extLst>
            <a:ext uri="{28A0092B-C50C-407E-A947-70E740481C1C}">
              <a14:useLocalDpi xmlns:a14="http://schemas.microsoft.com/office/drawing/2010/main" val="0"/>
            </a:ext>
          </a:extLst>
        </a:blip>
        <a:stretch>
          <a:fillRect/>
        </a:stretch>
      </xdr:blipFill>
      <xdr:spPr>
        <a:xfrm>
          <a:off x="2493893" y="712229767"/>
          <a:ext cx="3424546" cy="2559920"/>
        </a:xfrm>
        <a:prstGeom prst="rect">
          <a:avLst/>
        </a:prstGeom>
      </xdr:spPr>
    </xdr:pic>
    <xdr:clientData/>
  </xdr:twoCellAnchor>
  <xdr:twoCellAnchor>
    <xdr:from>
      <xdr:col>16</xdr:col>
      <xdr:colOff>323850</xdr:colOff>
      <xdr:row>3379</xdr:row>
      <xdr:rowOff>57941</xdr:rowOff>
    </xdr:from>
    <xdr:to>
      <xdr:col>22</xdr:col>
      <xdr:colOff>269700</xdr:colOff>
      <xdr:row>3390</xdr:row>
      <xdr:rowOff>174491</xdr:rowOff>
    </xdr:to>
    <xdr:pic>
      <xdr:nvPicPr>
        <xdr:cNvPr id="871" name="図 870"/>
        <xdr:cNvPicPr>
          <a:picLocks noChangeAspect="1"/>
        </xdr:cNvPicPr>
      </xdr:nvPicPr>
      <xdr:blipFill>
        <a:blip xmlns:r="http://schemas.openxmlformats.org/officeDocument/2006/relationships" r:embed="rId300" cstate="print">
          <a:extLst>
            <a:ext uri="{28A0092B-C50C-407E-A947-70E740481C1C}">
              <a14:useLocalDpi xmlns:a14="http://schemas.microsoft.com/office/drawing/2010/main" val="0"/>
            </a:ext>
          </a:extLst>
        </a:blip>
        <a:stretch>
          <a:fillRect/>
        </a:stretch>
      </xdr:blipFill>
      <xdr:spPr>
        <a:xfrm>
          <a:off x="8606459" y="712229767"/>
          <a:ext cx="3424545" cy="2559920"/>
        </a:xfrm>
        <a:prstGeom prst="rect">
          <a:avLst/>
        </a:prstGeom>
      </xdr:spPr>
    </xdr:pic>
    <xdr:clientData/>
  </xdr:twoCellAnchor>
  <xdr:twoCellAnchor>
    <xdr:from>
      <xdr:col>5</xdr:col>
      <xdr:colOff>323851</xdr:colOff>
      <xdr:row>3396</xdr:row>
      <xdr:rowOff>57941</xdr:rowOff>
    </xdr:from>
    <xdr:to>
      <xdr:col>11</xdr:col>
      <xdr:colOff>269701</xdr:colOff>
      <xdr:row>3407</xdr:row>
      <xdr:rowOff>174491</xdr:rowOff>
    </xdr:to>
    <xdr:pic>
      <xdr:nvPicPr>
        <xdr:cNvPr id="872" name="図 871"/>
        <xdr:cNvPicPr>
          <a:picLocks noChangeAspect="1"/>
        </xdr:cNvPicPr>
      </xdr:nvPicPr>
      <xdr:blipFill>
        <a:blip xmlns:r="http://schemas.openxmlformats.org/officeDocument/2006/relationships" r:embed="rId301" cstate="print">
          <a:extLst>
            <a:ext uri="{28A0092B-C50C-407E-A947-70E740481C1C}">
              <a14:useLocalDpi xmlns:a14="http://schemas.microsoft.com/office/drawing/2010/main" val="0"/>
            </a:ext>
          </a:extLst>
        </a:blip>
        <a:stretch>
          <a:fillRect/>
        </a:stretch>
      </xdr:blipFill>
      <xdr:spPr>
        <a:xfrm>
          <a:off x="2493894" y="715915528"/>
          <a:ext cx="3424546" cy="2559920"/>
        </a:xfrm>
        <a:prstGeom prst="rect">
          <a:avLst/>
        </a:prstGeom>
      </xdr:spPr>
    </xdr:pic>
    <xdr:clientData/>
  </xdr:twoCellAnchor>
  <xdr:twoCellAnchor>
    <xdr:from>
      <xdr:col>16</xdr:col>
      <xdr:colOff>323850</xdr:colOff>
      <xdr:row>3396</xdr:row>
      <xdr:rowOff>57941</xdr:rowOff>
    </xdr:from>
    <xdr:to>
      <xdr:col>22</xdr:col>
      <xdr:colOff>268188</xdr:colOff>
      <xdr:row>3407</xdr:row>
      <xdr:rowOff>174491</xdr:rowOff>
    </xdr:to>
    <xdr:pic>
      <xdr:nvPicPr>
        <xdr:cNvPr id="873" name="図 872"/>
        <xdr:cNvPicPr>
          <a:picLocks noChangeAspect="1"/>
        </xdr:cNvPicPr>
      </xdr:nvPicPr>
      <xdr:blipFill>
        <a:blip xmlns:r="http://schemas.openxmlformats.org/officeDocument/2006/relationships" r:embed="rId302" cstate="print">
          <a:extLst>
            <a:ext uri="{28A0092B-C50C-407E-A947-70E740481C1C}">
              <a14:useLocalDpi xmlns:a14="http://schemas.microsoft.com/office/drawing/2010/main" val="0"/>
            </a:ext>
          </a:extLst>
        </a:blip>
        <a:stretch>
          <a:fillRect/>
        </a:stretch>
      </xdr:blipFill>
      <xdr:spPr>
        <a:xfrm>
          <a:off x="8606459" y="715915528"/>
          <a:ext cx="3423033" cy="2559920"/>
        </a:xfrm>
        <a:prstGeom prst="rect">
          <a:avLst/>
        </a:prstGeom>
      </xdr:spPr>
    </xdr:pic>
    <xdr:clientData/>
  </xdr:twoCellAnchor>
  <xdr:twoCellAnchor>
    <xdr:from>
      <xdr:col>5</xdr:col>
      <xdr:colOff>323850</xdr:colOff>
      <xdr:row>3424</xdr:row>
      <xdr:rowOff>57941</xdr:rowOff>
    </xdr:from>
    <xdr:to>
      <xdr:col>11</xdr:col>
      <xdr:colOff>268188</xdr:colOff>
      <xdr:row>3435</xdr:row>
      <xdr:rowOff>174491</xdr:rowOff>
    </xdr:to>
    <xdr:pic>
      <xdr:nvPicPr>
        <xdr:cNvPr id="874" name="図 873"/>
        <xdr:cNvPicPr>
          <a:picLocks noChangeAspect="1"/>
        </xdr:cNvPicPr>
      </xdr:nvPicPr>
      <xdr:blipFill>
        <a:blip xmlns:r="http://schemas.openxmlformats.org/officeDocument/2006/relationships" r:embed="rId303" cstate="print">
          <a:extLst>
            <a:ext uri="{28A0092B-C50C-407E-A947-70E740481C1C}">
              <a14:useLocalDpi xmlns:a14="http://schemas.microsoft.com/office/drawing/2010/main" val="0"/>
            </a:ext>
          </a:extLst>
        </a:blip>
        <a:stretch>
          <a:fillRect/>
        </a:stretch>
      </xdr:blipFill>
      <xdr:spPr>
        <a:xfrm>
          <a:off x="2493893" y="721713354"/>
          <a:ext cx="3423034" cy="2559920"/>
        </a:xfrm>
        <a:prstGeom prst="rect">
          <a:avLst/>
        </a:prstGeom>
      </xdr:spPr>
    </xdr:pic>
    <xdr:clientData/>
  </xdr:twoCellAnchor>
  <xdr:twoCellAnchor>
    <xdr:from>
      <xdr:col>16</xdr:col>
      <xdr:colOff>323850</xdr:colOff>
      <xdr:row>3424</xdr:row>
      <xdr:rowOff>57941</xdr:rowOff>
    </xdr:from>
    <xdr:to>
      <xdr:col>22</xdr:col>
      <xdr:colOff>268188</xdr:colOff>
      <xdr:row>3435</xdr:row>
      <xdr:rowOff>174491</xdr:rowOff>
    </xdr:to>
    <xdr:pic>
      <xdr:nvPicPr>
        <xdr:cNvPr id="875" name="図 874"/>
        <xdr:cNvPicPr>
          <a:picLocks noChangeAspect="1"/>
        </xdr:cNvPicPr>
      </xdr:nvPicPr>
      <xdr:blipFill>
        <a:blip xmlns:r="http://schemas.openxmlformats.org/officeDocument/2006/relationships" r:embed="rId304" cstate="print">
          <a:extLst>
            <a:ext uri="{28A0092B-C50C-407E-A947-70E740481C1C}">
              <a14:useLocalDpi xmlns:a14="http://schemas.microsoft.com/office/drawing/2010/main" val="0"/>
            </a:ext>
          </a:extLst>
        </a:blip>
        <a:stretch>
          <a:fillRect/>
        </a:stretch>
      </xdr:blipFill>
      <xdr:spPr>
        <a:xfrm>
          <a:off x="8606459" y="721713354"/>
          <a:ext cx="3423033" cy="2559920"/>
        </a:xfrm>
        <a:prstGeom prst="rect">
          <a:avLst/>
        </a:prstGeom>
      </xdr:spPr>
    </xdr:pic>
    <xdr:clientData/>
  </xdr:twoCellAnchor>
  <xdr:twoCellAnchor>
    <xdr:from>
      <xdr:col>5</xdr:col>
      <xdr:colOff>323851</xdr:colOff>
      <xdr:row>3441</xdr:row>
      <xdr:rowOff>57941</xdr:rowOff>
    </xdr:from>
    <xdr:to>
      <xdr:col>11</xdr:col>
      <xdr:colOff>269701</xdr:colOff>
      <xdr:row>3452</xdr:row>
      <xdr:rowOff>174491</xdr:rowOff>
    </xdr:to>
    <xdr:pic>
      <xdr:nvPicPr>
        <xdr:cNvPr id="876" name="図 875"/>
        <xdr:cNvPicPr>
          <a:picLocks noChangeAspect="1"/>
        </xdr:cNvPicPr>
      </xdr:nvPicPr>
      <xdr:blipFill>
        <a:blip xmlns:r="http://schemas.openxmlformats.org/officeDocument/2006/relationships" r:embed="rId305" cstate="print">
          <a:extLst>
            <a:ext uri="{28A0092B-C50C-407E-A947-70E740481C1C}">
              <a14:useLocalDpi xmlns:a14="http://schemas.microsoft.com/office/drawing/2010/main" val="0"/>
            </a:ext>
          </a:extLst>
        </a:blip>
        <a:stretch>
          <a:fillRect/>
        </a:stretch>
      </xdr:blipFill>
      <xdr:spPr>
        <a:xfrm>
          <a:off x="2493894" y="725399115"/>
          <a:ext cx="3424546" cy="2559919"/>
        </a:xfrm>
        <a:prstGeom prst="rect">
          <a:avLst/>
        </a:prstGeom>
      </xdr:spPr>
    </xdr:pic>
    <xdr:clientData/>
  </xdr:twoCellAnchor>
  <xdr:twoCellAnchor>
    <xdr:from>
      <xdr:col>16</xdr:col>
      <xdr:colOff>323850</xdr:colOff>
      <xdr:row>3441</xdr:row>
      <xdr:rowOff>57941</xdr:rowOff>
    </xdr:from>
    <xdr:to>
      <xdr:col>22</xdr:col>
      <xdr:colOff>268187</xdr:colOff>
      <xdr:row>3452</xdr:row>
      <xdr:rowOff>174491</xdr:rowOff>
    </xdr:to>
    <xdr:pic>
      <xdr:nvPicPr>
        <xdr:cNvPr id="877" name="図 876"/>
        <xdr:cNvPicPr>
          <a:picLocks noChangeAspect="1"/>
        </xdr:cNvPicPr>
      </xdr:nvPicPr>
      <xdr:blipFill>
        <a:blip xmlns:r="http://schemas.openxmlformats.org/officeDocument/2006/relationships" r:embed="rId306" cstate="print">
          <a:extLst>
            <a:ext uri="{28A0092B-C50C-407E-A947-70E740481C1C}">
              <a14:useLocalDpi xmlns:a14="http://schemas.microsoft.com/office/drawing/2010/main" val="0"/>
            </a:ext>
          </a:extLst>
        </a:blip>
        <a:stretch>
          <a:fillRect/>
        </a:stretch>
      </xdr:blipFill>
      <xdr:spPr>
        <a:xfrm>
          <a:off x="8606459" y="725399115"/>
          <a:ext cx="3423032" cy="2559919"/>
        </a:xfrm>
        <a:prstGeom prst="rect">
          <a:avLst/>
        </a:prstGeom>
      </xdr:spPr>
    </xdr:pic>
    <xdr:clientData/>
  </xdr:twoCellAnchor>
  <xdr:twoCellAnchor>
    <xdr:from>
      <xdr:col>5</xdr:col>
      <xdr:colOff>323850</xdr:colOff>
      <xdr:row>3469</xdr:row>
      <xdr:rowOff>57941</xdr:rowOff>
    </xdr:from>
    <xdr:to>
      <xdr:col>11</xdr:col>
      <xdr:colOff>268187</xdr:colOff>
      <xdr:row>3480</xdr:row>
      <xdr:rowOff>174491</xdr:rowOff>
    </xdr:to>
    <xdr:pic>
      <xdr:nvPicPr>
        <xdr:cNvPr id="878" name="図 877"/>
        <xdr:cNvPicPr>
          <a:picLocks noChangeAspect="1"/>
        </xdr:cNvPicPr>
      </xdr:nvPicPr>
      <xdr:blipFill>
        <a:blip xmlns:r="http://schemas.openxmlformats.org/officeDocument/2006/relationships" r:embed="rId307" cstate="print">
          <a:extLst>
            <a:ext uri="{28A0092B-C50C-407E-A947-70E740481C1C}">
              <a14:useLocalDpi xmlns:a14="http://schemas.microsoft.com/office/drawing/2010/main" val="0"/>
            </a:ext>
          </a:extLst>
        </a:blip>
        <a:stretch>
          <a:fillRect/>
        </a:stretch>
      </xdr:blipFill>
      <xdr:spPr>
        <a:xfrm>
          <a:off x="2493893" y="731196941"/>
          <a:ext cx="3423033" cy="2559920"/>
        </a:xfrm>
        <a:prstGeom prst="rect">
          <a:avLst/>
        </a:prstGeom>
      </xdr:spPr>
    </xdr:pic>
    <xdr:clientData/>
  </xdr:twoCellAnchor>
  <xdr:twoCellAnchor>
    <xdr:from>
      <xdr:col>16</xdr:col>
      <xdr:colOff>323850</xdr:colOff>
      <xdr:row>3469</xdr:row>
      <xdr:rowOff>57941</xdr:rowOff>
    </xdr:from>
    <xdr:to>
      <xdr:col>22</xdr:col>
      <xdr:colOff>268187</xdr:colOff>
      <xdr:row>3480</xdr:row>
      <xdr:rowOff>174491</xdr:rowOff>
    </xdr:to>
    <xdr:pic>
      <xdr:nvPicPr>
        <xdr:cNvPr id="879" name="図 878"/>
        <xdr:cNvPicPr>
          <a:picLocks noChangeAspect="1"/>
        </xdr:cNvPicPr>
      </xdr:nvPicPr>
      <xdr:blipFill>
        <a:blip xmlns:r="http://schemas.openxmlformats.org/officeDocument/2006/relationships" r:embed="rId308" cstate="print">
          <a:extLst>
            <a:ext uri="{28A0092B-C50C-407E-A947-70E740481C1C}">
              <a14:useLocalDpi xmlns:a14="http://schemas.microsoft.com/office/drawing/2010/main" val="0"/>
            </a:ext>
          </a:extLst>
        </a:blip>
        <a:stretch>
          <a:fillRect/>
        </a:stretch>
      </xdr:blipFill>
      <xdr:spPr>
        <a:xfrm>
          <a:off x="8606459" y="731196941"/>
          <a:ext cx="3423032" cy="2559920"/>
        </a:xfrm>
        <a:prstGeom prst="rect">
          <a:avLst/>
        </a:prstGeom>
      </xdr:spPr>
    </xdr:pic>
    <xdr:clientData/>
  </xdr:twoCellAnchor>
  <xdr:twoCellAnchor>
    <xdr:from>
      <xdr:col>5</xdr:col>
      <xdr:colOff>323850</xdr:colOff>
      <xdr:row>3486</xdr:row>
      <xdr:rowOff>44052</xdr:rowOff>
    </xdr:from>
    <xdr:to>
      <xdr:col>8</xdr:col>
      <xdr:colOff>496288</xdr:colOff>
      <xdr:row>3492</xdr:row>
      <xdr:rowOff>74352</xdr:rowOff>
    </xdr:to>
    <xdr:pic>
      <xdr:nvPicPr>
        <xdr:cNvPr id="880" name="図 879"/>
        <xdr:cNvPicPr>
          <a:picLocks noChangeAspect="1"/>
        </xdr:cNvPicPr>
      </xdr:nvPicPr>
      <xdr:blipFill>
        <a:blip xmlns:r="http://schemas.openxmlformats.org/officeDocument/2006/relationships" r:embed="rId309" cstate="print">
          <a:extLst>
            <a:ext uri="{28A0092B-C50C-407E-A947-70E740481C1C}">
              <a14:useLocalDpi xmlns:a14="http://schemas.microsoft.com/office/drawing/2010/main" val="0"/>
            </a:ext>
          </a:extLst>
        </a:blip>
        <a:stretch>
          <a:fillRect/>
        </a:stretch>
      </xdr:blipFill>
      <xdr:spPr>
        <a:xfrm>
          <a:off x="2493893" y="734868813"/>
          <a:ext cx="1911786" cy="1438343"/>
        </a:xfrm>
        <a:prstGeom prst="rect">
          <a:avLst/>
        </a:prstGeom>
      </xdr:spPr>
    </xdr:pic>
    <xdr:clientData/>
  </xdr:twoCellAnchor>
  <xdr:twoCellAnchor>
    <xdr:from>
      <xdr:col>8</xdr:col>
      <xdr:colOff>76201</xdr:colOff>
      <xdr:row>3490</xdr:row>
      <xdr:rowOff>185338</xdr:rowOff>
    </xdr:from>
    <xdr:to>
      <xdr:col>11</xdr:col>
      <xdr:colOff>248639</xdr:colOff>
      <xdr:row>3497</xdr:row>
      <xdr:rowOff>158488</xdr:rowOff>
    </xdr:to>
    <xdr:pic>
      <xdr:nvPicPr>
        <xdr:cNvPr id="881" name="図 880"/>
        <xdr:cNvPicPr>
          <a:picLocks noChangeAspect="1"/>
        </xdr:cNvPicPr>
      </xdr:nvPicPr>
      <xdr:blipFill>
        <a:blip xmlns:r="http://schemas.openxmlformats.org/officeDocument/2006/relationships" r:embed="rId310" cstate="print">
          <a:extLst>
            <a:ext uri="{28A0092B-C50C-407E-A947-70E740481C1C}">
              <a14:useLocalDpi xmlns:a14="http://schemas.microsoft.com/office/drawing/2010/main" val="0"/>
            </a:ext>
          </a:extLst>
        </a:blip>
        <a:stretch>
          <a:fillRect/>
        </a:stretch>
      </xdr:blipFill>
      <xdr:spPr>
        <a:xfrm>
          <a:off x="3985592" y="736004012"/>
          <a:ext cx="1911786" cy="1422606"/>
        </a:xfrm>
        <a:prstGeom prst="rect">
          <a:avLst/>
        </a:prstGeom>
      </xdr:spPr>
    </xdr:pic>
    <xdr:clientData/>
  </xdr:twoCellAnchor>
  <xdr:twoCellAnchor>
    <xdr:from>
      <xdr:col>16</xdr:col>
      <xdr:colOff>323850</xdr:colOff>
      <xdr:row>3486</xdr:row>
      <xdr:rowOff>57941</xdr:rowOff>
    </xdr:from>
    <xdr:to>
      <xdr:col>22</xdr:col>
      <xdr:colOff>268188</xdr:colOff>
      <xdr:row>3497</xdr:row>
      <xdr:rowOff>174491</xdr:rowOff>
    </xdr:to>
    <xdr:pic>
      <xdr:nvPicPr>
        <xdr:cNvPr id="882" name="図 881"/>
        <xdr:cNvPicPr>
          <a:picLocks noChangeAspect="1"/>
        </xdr:cNvPicPr>
      </xdr:nvPicPr>
      <xdr:blipFill>
        <a:blip xmlns:r="http://schemas.openxmlformats.org/officeDocument/2006/relationships" r:embed="rId311" cstate="print">
          <a:extLst>
            <a:ext uri="{28A0092B-C50C-407E-A947-70E740481C1C}">
              <a14:useLocalDpi xmlns:a14="http://schemas.microsoft.com/office/drawing/2010/main" val="0"/>
            </a:ext>
          </a:extLst>
        </a:blip>
        <a:stretch>
          <a:fillRect/>
        </a:stretch>
      </xdr:blipFill>
      <xdr:spPr>
        <a:xfrm>
          <a:off x="8606459" y="734882702"/>
          <a:ext cx="3423033" cy="2559919"/>
        </a:xfrm>
        <a:prstGeom prst="rect">
          <a:avLst/>
        </a:prstGeom>
      </xdr:spPr>
    </xdr:pic>
    <xdr:clientData/>
  </xdr:twoCellAnchor>
  <xdr:twoCellAnchor>
    <xdr:from>
      <xdr:col>5</xdr:col>
      <xdr:colOff>323850</xdr:colOff>
      <xdr:row>3514</xdr:row>
      <xdr:rowOff>57941</xdr:rowOff>
    </xdr:from>
    <xdr:to>
      <xdr:col>11</xdr:col>
      <xdr:colOff>268188</xdr:colOff>
      <xdr:row>3525</xdr:row>
      <xdr:rowOff>174491</xdr:rowOff>
    </xdr:to>
    <xdr:pic>
      <xdr:nvPicPr>
        <xdr:cNvPr id="883" name="図 882"/>
        <xdr:cNvPicPr>
          <a:picLocks noChangeAspect="1"/>
        </xdr:cNvPicPr>
      </xdr:nvPicPr>
      <xdr:blipFill>
        <a:blip xmlns:r="http://schemas.openxmlformats.org/officeDocument/2006/relationships" r:embed="rId312" cstate="print">
          <a:extLst>
            <a:ext uri="{28A0092B-C50C-407E-A947-70E740481C1C}">
              <a14:useLocalDpi xmlns:a14="http://schemas.microsoft.com/office/drawing/2010/main" val="0"/>
            </a:ext>
          </a:extLst>
        </a:blip>
        <a:stretch>
          <a:fillRect/>
        </a:stretch>
      </xdr:blipFill>
      <xdr:spPr>
        <a:xfrm>
          <a:off x="2493893" y="740680528"/>
          <a:ext cx="3423034" cy="2559920"/>
        </a:xfrm>
        <a:prstGeom prst="rect">
          <a:avLst/>
        </a:prstGeom>
      </xdr:spPr>
    </xdr:pic>
    <xdr:clientData/>
  </xdr:twoCellAnchor>
  <xdr:twoCellAnchor>
    <xdr:from>
      <xdr:col>16</xdr:col>
      <xdr:colOff>323850</xdr:colOff>
      <xdr:row>3514</xdr:row>
      <xdr:rowOff>57941</xdr:rowOff>
    </xdr:from>
    <xdr:to>
      <xdr:col>22</xdr:col>
      <xdr:colOff>268188</xdr:colOff>
      <xdr:row>3525</xdr:row>
      <xdr:rowOff>174491</xdr:rowOff>
    </xdr:to>
    <xdr:pic>
      <xdr:nvPicPr>
        <xdr:cNvPr id="884" name="図 883"/>
        <xdr:cNvPicPr>
          <a:picLocks noChangeAspect="1"/>
        </xdr:cNvPicPr>
      </xdr:nvPicPr>
      <xdr:blipFill>
        <a:blip xmlns:r="http://schemas.openxmlformats.org/officeDocument/2006/relationships" r:embed="rId313" cstate="print">
          <a:extLst>
            <a:ext uri="{28A0092B-C50C-407E-A947-70E740481C1C}">
              <a14:useLocalDpi xmlns:a14="http://schemas.microsoft.com/office/drawing/2010/main" val="0"/>
            </a:ext>
          </a:extLst>
        </a:blip>
        <a:stretch>
          <a:fillRect/>
        </a:stretch>
      </xdr:blipFill>
      <xdr:spPr>
        <a:xfrm>
          <a:off x="8606459" y="740680528"/>
          <a:ext cx="3423033" cy="2559920"/>
        </a:xfrm>
        <a:prstGeom prst="rect">
          <a:avLst/>
        </a:prstGeom>
      </xdr:spPr>
    </xdr:pic>
    <xdr:clientData/>
  </xdr:twoCellAnchor>
  <xdr:twoCellAnchor>
    <xdr:from>
      <xdr:col>5</xdr:col>
      <xdr:colOff>323850</xdr:colOff>
      <xdr:row>3531</xdr:row>
      <xdr:rowOff>57941</xdr:rowOff>
    </xdr:from>
    <xdr:to>
      <xdr:col>11</xdr:col>
      <xdr:colOff>274240</xdr:colOff>
      <xdr:row>3542</xdr:row>
      <xdr:rowOff>174491</xdr:rowOff>
    </xdr:to>
    <xdr:pic>
      <xdr:nvPicPr>
        <xdr:cNvPr id="885" name="図 884"/>
        <xdr:cNvPicPr>
          <a:picLocks noChangeAspect="1"/>
        </xdr:cNvPicPr>
      </xdr:nvPicPr>
      <xdr:blipFill>
        <a:blip xmlns:r="http://schemas.openxmlformats.org/officeDocument/2006/relationships" r:embed="rId314" cstate="print">
          <a:extLst>
            <a:ext uri="{28A0092B-C50C-407E-A947-70E740481C1C}">
              <a14:useLocalDpi xmlns:a14="http://schemas.microsoft.com/office/drawing/2010/main" val="0"/>
            </a:ext>
          </a:extLst>
        </a:blip>
        <a:stretch>
          <a:fillRect/>
        </a:stretch>
      </xdr:blipFill>
      <xdr:spPr>
        <a:xfrm>
          <a:off x="2493893" y="744366289"/>
          <a:ext cx="3429086" cy="2559919"/>
        </a:xfrm>
        <a:prstGeom prst="rect">
          <a:avLst/>
        </a:prstGeom>
      </xdr:spPr>
    </xdr:pic>
    <xdr:clientData/>
  </xdr:twoCellAnchor>
  <xdr:twoCellAnchor>
    <xdr:from>
      <xdr:col>16</xdr:col>
      <xdr:colOff>323851</xdr:colOff>
      <xdr:row>3531</xdr:row>
      <xdr:rowOff>57941</xdr:rowOff>
    </xdr:from>
    <xdr:to>
      <xdr:col>22</xdr:col>
      <xdr:colOff>269701</xdr:colOff>
      <xdr:row>3542</xdr:row>
      <xdr:rowOff>174491</xdr:rowOff>
    </xdr:to>
    <xdr:pic>
      <xdr:nvPicPr>
        <xdr:cNvPr id="886" name="図 885"/>
        <xdr:cNvPicPr>
          <a:picLocks noChangeAspect="1"/>
        </xdr:cNvPicPr>
      </xdr:nvPicPr>
      <xdr:blipFill>
        <a:blip xmlns:r="http://schemas.openxmlformats.org/officeDocument/2006/relationships" r:embed="rId315" cstate="print">
          <a:extLst>
            <a:ext uri="{28A0092B-C50C-407E-A947-70E740481C1C}">
              <a14:useLocalDpi xmlns:a14="http://schemas.microsoft.com/office/drawing/2010/main" val="0"/>
            </a:ext>
          </a:extLst>
        </a:blip>
        <a:stretch>
          <a:fillRect/>
        </a:stretch>
      </xdr:blipFill>
      <xdr:spPr>
        <a:xfrm>
          <a:off x="8606460" y="744366289"/>
          <a:ext cx="3424545" cy="2559919"/>
        </a:xfrm>
        <a:prstGeom prst="rect">
          <a:avLst/>
        </a:prstGeom>
      </xdr:spPr>
    </xdr:pic>
    <xdr:clientData/>
  </xdr:twoCellAnchor>
  <xdr:twoCellAnchor>
    <xdr:from>
      <xdr:col>5</xdr:col>
      <xdr:colOff>493059</xdr:colOff>
      <xdr:row>3871</xdr:row>
      <xdr:rowOff>11206</xdr:rowOff>
    </xdr:from>
    <xdr:to>
      <xdr:col>8</xdr:col>
      <xdr:colOff>179292</xdr:colOff>
      <xdr:row>3872</xdr:row>
      <xdr:rowOff>9008</xdr:rowOff>
    </xdr:to>
    <xdr:sp macro="" textlink="">
      <xdr:nvSpPr>
        <xdr:cNvPr id="912" name="テキスト ボックス 911">
          <a:extLst>
            <a:ext uri="{FF2B5EF4-FFF2-40B4-BE49-F238E27FC236}">
              <a16:creationId xmlns:a16="http://schemas.microsoft.com/office/drawing/2014/main" id="{00000000-0008-0000-0900-000002000000}"/>
            </a:ext>
          </a:extLst>
        </xdr:cNvPr>
        <xdr:cNvSpPr txBox="1"/>
      </xdr:nvSpPr>
      <xdr:spPr>
        <a:xfrm>
          <a:off x="2663102" y="806232054"/>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493059</xdr:colOff>
      <xdr:row>5176</xdr:row>
      <xdr:rowOff>11206</xdr:rowOff>
    </xdr:from>
    <xdr:to>
      <xdr:col>8</xdr:col>
      <xdr:colOff>179292</xdr:colOff>
      <xdr:row>5177</xdr:row>
      <xdr:rowOff>9008</xdr:rowOff>
    </xdr:to>
    <xdr:sp macro="" textlink="">
      <xdr:nvSpPr>
        <xdr:cNvPr id="1016" name="テキスト ボックス 1015">
          <a:extLst>
            <a:ext uri="{FF2B5EF4-FFF2-40B4-BE49-F238E27FC236}">
              <a16:creationId xmlns:a16="http://schemas.microsoft.com/office/drawing/2014/main" id="{00000000-0008-0000-0900-000002000000}"/>
            </a:ext>
          </a:extLst>
        </xdr:cNvPr>
        <xdr:cNvSpPr txBox="1"/>
      </xdr:nvSpPr>
      <xdr:spPr>
        <a:xfrm>
          <a:off x="2663102" y="1081256076"/>
          <a:ext cx="1425581" cy="287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16</xdr:col>
      <xdr:colOff>323850</xdr:colOff>
      <xdr:row>5179</xdr:row>
      <xdr:rowOff>58508</xdr:rowOff>
    </xdr:from>
    <xdr:to>
      <xdr:col>22</xdr:col>
      <xdr:colOff>268188</xdr:colOff>
      <xdr:row>5190</xdr:row>
      <xdr:rowOff>173924</xdr:rowOff>
    </xdr:to>
    <xdr:pic>
      <xdr:nvPicPr>
        <xdr:cNvPr id="1019" name="図 1018"/>
        <xdr:cNvPicPr>
          <a:picLocks noChangeAspect="1"/>
        </xdr:cNvPicPr>
      </xdr:nvPicPr>
      <xdr:blipFill>
        <a:blip xmlns:r="http://schemas.openxmlformats.org/officeDocument/2006/relationships" r:embed="rId316" cstate="print">
          <a:extLst>
            <a:ext uri="{28A0092B-C50C-407E-A947-70E740481C1C}">
              <a14:useLocalDpi xmlns:a14="http://schemas.microsoft.com/office/drawing/2010/main" val="0"/>
            </a:ext>
          </a:extLst>
        </a:blip>
        <a:stretch>
          <a:fillRect/>
        </a:stretch>
      </xdr:blipFill>
      <xdr:spPr>
        <a:xfrm>
          <a:off x="8606459" y="1082090225"/>
          <a:ext cx="3423033" cy="2558786"/>
        </a:xfrm>
        <a:prstGeom prst="rect">
          <a:avLst/>
        </a:prstGeom>
      </xdr:spPr>
    </xdr:pic>
    <xdr:clientData/>
  </xdr:twoCellAnchor>
  <xdr:twoCellAnchor>
    <xdr:from>
      <xdr:col>16</xdr:col>
      <xdr:colOff>323850</xdr:colOff>
      <xdr:row>5196</xdr:row>
      <xdr:rowOff>58508</xdr:rowOff>
    </xdr:from>
    <xdr:to>
      <xdr:col>22</xdr:col>
      <xdr:colOff>268188</xdr:colOff>
      <xdr:row>5207</xdr:row>
      <xdr:rowOff>173924</xdr:rowOff>
    </xdr:to>
    <xdr:pic>
      <xdr:nvPicPr>
        <xdr:cNvPr id="1020" name="図 1019"/>
        <xdr:cNvPicPr>
          <a:picLocks noChangeAspect="1"/>
        </xdr:cNvPicPr>
      </xdr:nvPicPr>
      <xdr:blipFill>
        <a:blip xmlns:r="http://schemas.openxmlformats.org/officeDocument/2006/relationships" r:embed="rId317" cstate="print">
          <a:extLst>
            <a:ext uri="{28A0092B-C50C-407E-A947-70E740481C1C}">
              <a14:useLocalDpi xmlns:a14="http://schemas.microsoft.com/office/drawing/2010/main" val="0"/>
            </a:ext>
          </a:extLst>
        </a:blip>
        <a:stretch>
          <a:fillRect/>
        </a:stretch>
      </xdr:blipFill>
      <xdr:spPr>
        <a:xfrm>
          <a:off x="8606459" y="1085775986"/>
          <a:ext cx="3423033" cy="2558786"/>
        </a:xfrm>
        <a:prstGeom prst="rect">
          <a:avLst/>
        </a:prstGeom>
      </xdr:spPr>
    </xdr:pic>
    <xdr:clientData/>
  </xdr:twoCellAnchor>
  <xdr:twoCellAnchor>
    <xdr:from>
      <xdr:col>5</xdr:col>
      <xdr:colOff>323850</xdr:colOff>
      <xdr:row>5196</xdr:row>
      <xdr:rowOff>58508</xdr:rowOff>
    </xdr:from>
    <xdr:to>
      <xdr:col>11</xdr:col>
      <xdr:colOff>268188</xdr:colOff>
      <xdr:row>5207</xdr:row>
      <xdr:rowOff>173924</xdr:rowOff>
    </xdr:to>
    <xdr:pic>
      <xdr:nvPicPr>
        <xdr:cNvPr id="1021" name="図 1020"/>
        <xdr:cNvPicPr>
          <a:picLocks noChangeAspect="1"/>
        </xdr:cNvPicPr>
      </xdr:nvPicPr>
      <xdr:blipFill>
        <a:blip xmlns:r="http://schemas.openxmlformats.org/officeDocument/2006/relationships" r:embed="rId318" cstate="print">
          <a:extLst>
            <a:ext uri="{28A0092B-C50C-407E-A947-70E740481C1C}">
              <a14:useLocalDpi xmlns:a14="http://schemas.microsoft.com/office/drawing/2010/main" val="0"/>
            </a:ext>
          </a:extLst>
        </a:blip>
        <a:stretch>
          <a:fillRect/>
        </a:stretch>
      </xdr:blipFill>
      <xdr:spPr>
        <a:xfrm>
          <a:off x="2493893" y="1085775986"/>
          <a:ext cx="3423034" cy="2558786"/>
        </a:xfrm>
        <a:prstGeom prst="rect">
          <a:avLst/>
        </a:prstGeom>
      </xdr:spPr>
    </xdr:pic>
    <xdr:clientData/>
  </xdr:twoCellAnchor>
  <xdr:twoCellAnchor>
    <xdr:from>
      <xdr:col>16</xdr:col>
      <xdr:colOff>323850</xdr:colOff>
      <xdr:row>5224</xdr:row>
      <xdr:rowOff>58508</xdr:rowOff>
    </xdr:from>
    <xdr:to>
      <xdr:col>22</xdr:col>
      <xdr:colOff>268188</xdr:colOff>
      <xdr:row>5235</xdr:row>
      <xdr:rowOff>173924</xdr:rowOff>
    </xdr:to>
    <xdr:pic>
      <xdr:nvPicPr>
        <xdr:cNvPr id="1022" name="図 1021"/>
        <xdr:cNvPicPr>
          <a:picLocks noChangeAspect="1"/>
        </xdr:cNvPicPr>
      </xdr:nvPicPr>
      <xdr:blipFill>
        <a:blip xmlns:r="http://schemas.openxmlformats.org/officeDocument/2006/relationships" r:embed="rId319" cstate="print">
          <a:extLst>
            <a:ext uri="{28A0092B-C50C-407E-A947-70E740481C1C}">
              <a14:useLocalDpi xmlns:a14="http://schemas.microsoft.com/office/drawing/2010/main" val="0"/>
            </a:ext>
          </a:extLst>
        </a:blip>
        <a:stretch>
          <a:fillRect/>
        </a:stretch>
      </xdr:blipFill>
      <xdr:spPr>
        <a:xfrm>
          <a:off x="8606459" y="1091573812"/>
          <a:ext cx="3423033" cy="2558786"/>
        </a:xfrm>
        <a:prstGeom prst="rect">
          <a:avLst/>
        </a:prstGeom>
      </xdr:spPr>
    </xdr:pic>
    <xdr:clientData/>
  </xdr:twoCellAnchor>
  <xdr:twoCellAnchor>
    <xdr:from>
      <xdr:col>5</xdr:col>
      <xdr:colOff>323850</xdr:colOff>
      <xdr:row>5224</xdr:row>
      <xdr:rowOff>58508</xdr:rowOff>
    </xdr:from>
    <xdr:to>
      <xdr:col>11</xdr:col>
      <xdr:colOff>268188</xdr:colOff>
      <xdr:row>5235</xdr:row>
      <xdr:rowOff>173924</xdr:rowOff>
    </xdr:to>
    <xdr:pic>
      <xdr:nvPicPr>
        <xdr:cNvPr id="1023" name="図 1022"/>
        <xdr:cNvPicPr>
          <a:picLocks noChangeAspect="1"/>
        </xdr:cNvPicPr>
      </xdr:nvPicPr>
      <xdr:blipFill>
        <a:blip xmlns:r="http://schemas.openxmlformats.org/officeDocument/2006/relationships" r:embed="rId320" cstate="print">
          <a:extLst>
            <a:ext uri="{28A0092B-C50C-407E-A947-70E740481C1C}">
              <a14:useLocalDpi xmlns:a14="http://schemas.microsoft.com/office/drawing/2010/main" val="0"/>
            </a:ext>
          </a:extLst>
        </a:blip>
        <a:stretch>
          <a:fillRect/>
        </a:stretch>
      </xdr:blipFill>
      <xdr:spPr>
        <a:xfrm>
          <a:off x="2493893" y="1091573812"/>
          <a:ext cx="3423034" cy="2558786"/>
        </a:xfrm>
        <a:prstGeom prst="rect">
          <a:avLst/>
        </a:prstGeom>
      </xdr:spPr>
    </xdr:pic>
    <xdr:clientData/>
  </xdr:twoCellAnchor>
  <xdr:twoCellAnchor>
    <xdr:from>
      <xdr:col>5</xdr:col>
      <xdr:colOff>323850</xdr:colOff>
      <xdr:row>5241</xdr:row>
      <xdr:rowOff>58508</xdr:rowOff>
    </xdr:from>
    <xdr:to>
      <xdr:col>11</xdr:col>
      <xdr:colOff>268188</xdr:colOff>
      <xdr:row>5252</xdr:row>
      <xdr:rowOff>173924</xdr:rowOff>
    </xdr:to>
    <xdr:pic>
      <xdr:nvPicPr>
        <xdr:cNvPr id="1024" name="図 1023"/>
        <xdr:cNvPicPr>
          <a:picLocks noChangeAspect="1"/>
        </xdr:cNvPicPr>
      </xdr:nvPicPr>
      <xdr:blipFill>
        <a:blip xmlns:r="http://schemas.openxmlformats.org/officeDocument/2006/relationships" r:embed="rId321" cstate="print">
          <a:extLst>
            <a:ext uri="{28A0092B-C50C-407E-A947-70E740481C1C}">
              <a14:useLocalDpi xmlns:a14="http://schemas.microsoft.com/office/drawing/2010/main" val="0"/>
            </a:ext>
          </a:extLst>
        </a:blip>
        <a:stretch>
          <a:fillRect/>
        </a:stretch>
      </xdr:blipFill>
      <xdr:spPr>
        <a:xfrm>
          <a:off x="2493893" y="1095259573"/>
          <a:ext cx="3423034" cy="2558786"/>
        </a:xfrm>
        <a:prstGeom prst="rect">
          <a:avLst/>
        </a:prstGeom>
      </xdr:spPr>
    </xdr:pic>
    <xdr:clientData/>
  </xdr:twoCellAnchor>
  <xdr:twoCellAnchor>
    <xdr:from>
      <xdr:col>16</xdr:col>
      <xdr:colOff>323850</xdr:colOff>
      <xdr:row>5241</xdr:row>
      <xdr:rowOff>58508</xdr:rowOff>
    </xdr:from>
    <xdr:to>
      <xdr:col>22</xdr:col>
      <xdr:colOff>268188</xdr:colOff>
      <xdr:row>5252</xdr:row>
      <xdr:rowOff>173924</xdr:rowOff>
    </xdr:to>
    <xdr:pic>
      <xdr:nvPicPr>
        <xdr:cNvPr id="1025" name="図 1024"/>
        <xdr:cNvPicPr>
          <a:picLocks noChangeAspect="1"/>
        </xdr:cNvPicPr>
      </xdr:nvPicPr>
      <xdr:blipFill>
        <a:blip xmlns:r="http://schemas.openxmlformats.org/officeDocument/2006/relationships" r:embed="rId322" cstate="print">
          <a:extLst>
            <a:ext uri="{28A0092B-C50C-407E-A947-70E740481C1C}">
              <a14:useLocalDpi xmlns:a14="http://schemas.microsoft.com/office/drawing/2010/main" val="0"/>
            </a:ext>
          </a:extLst>
        </a:blip>
        <a:stretch>
          <a:fillRect/>
        </a:stretch>
      </xdr:blipFill>
      <xdr:spPr>
        <a:xfrm>
          <a:off x="8606459" y="1095259573"/>
          <a:ext cx="3423033" cy="2558786"/>
        </a:xfrm>
        <a:prstGeom prst="rect">
          <a:avLst/>
        </a:prstGeom>
      </xdr:spPr>
    </xdr:pic>
    <xdr:clientData/>
  </xdr:twoCellAnchor>
  <xdr:twoCellAnchor>
    <xdr:from>
      <xdr:col>5</xdr:col>
      <xdr:colOff>323850</xdr:colOff>
      <xdr:row>5269</xdr:row>
      <xdr:rowOff>58508</xdr:rowOff>
    </xdr:from>
    <xdr:to>
      <xdr:col>11</xdr:col>
      <xdr:colOff>268188</xdr:colOff>
      <xdr:row>5280</xdr:row>
      <xdr:rowOff>173924</xdr:rowOff>
    </xdr:to>
    <xdr:pic>
      <xdr:nvPicPr>
        <xdr:cNvPr id="1026" name="図 1025"/>
        <xdr:cNvPicPr>
          <a:picLocks noChangeAspect="1"/>
        </xdr:cNvPicPr>
      </xdr:nvPicPr>
      <xdr:blipFill>
        <a:blip xmlns:r="http://schemas.openxmlformats.org/officeDocument/2006/relationships" r:embed="rId323" cstate="print">
          <a:extLst>
            <a:ext uri="{28A0092B-C50C-407E-A947-70E740481C1C}">
              <a14:useLocalDpi xmlns:a14="http://schemas.microsoft.com/office/drawing/2010/main" val="0"/>
            </a:ext>
          </a:extLst>
        </a:blip>
        <a:stretch>
          <a:fillRect/>
        </a:stretch>
      </xdr:blipFill>
      <xdr:spPr>
        <a:xfrm>
          <a:off x="2493893" y="1101057399"/>
          <a:ext cx="3423034" cy="2558786"/>
        </a:xfrm>
        <a:prstGeom prst="rect">
          <a:avLst/>
        </a:prstGeom>
      </xdr:spPr>
    </xdr:pic>
    <xdr:clientData/>
  </xdr:twoCellAnchor>
  <xdr:twoCellAnchor>
    <xdr:from>
      <xdr:col>16</xdr:col>
      <xdr:colOff>323850</xdr:colOff>
      <xdr:row>5269</xdr:row>
      <xdr:rowOff>58508</xdr:rowOff>
    </xdr:from>
    <xdr:to>
      <xdr:col>22</xdr:col>
      <xdr:colOff>268188</xdr:colOff>
      <xdr:row>5280</xdr:row>
      <xdr:rowOff>173924</xdr:rowOff>
    </xdr:to>
    <xdr:pic>
      <xdr:nvPicPr>
        <xdr:cNvPr id="1027" name="図 1026"/>
        <xdr:cNvPicPr>
          <a:picLocks noChangeAspect="1"/>
        </xdr:cNvPicPr>
      </xdr:nvPicPr>
      <xdr:blipFill>
        <a:blip xmlns:r="http://schemas.openxmlformats.org/officeDocument/2006/relationships" r:embed="rId324" cstate="print">
          <a:extLst>
            <a:ext uri="{28A0092B-C50C-407E-A947-70E740481C1C}">
              <a14:useLocalDpi xmlns:a14="http://schemas.microsoft.com/office/drawing/2010/main" val="0"/>
            </a:ext>
          </a:extLst>
        </a:blip>
        <a:stretch>
          <a:fillRect/>
        </a:stretch>
      </xdr:blipFill>
      <xdr:spPr>
        <a:xfrm>
          <a:off x="8606459" y="1101057399"/>
          <a:ext cx="3423033" cy="2558786"/>
        </a:xfrm>
        <a:prstGeom prst="rect">
          <a:avLst/>
        </a:prstGeom>
      </xdr:spPr>
    </xdr:pic>
    <xdr:clientData/>
  </xdr:twoCellAnchor>
  <xdr:twoCellAnchor>
    <xdr:from>
      <xdr:col>5</xdr:col>
      <xdr:colOff>323850</xdr:colOff>
      <xdr:row>5286</xdr:row>
      <xdr:rowOff>58508</xdr:rowOff>
    </xdr:from>
    <xdr:to>
      <xdr:col>11</xdr:col>
      <xdr:colOff>268188</xdr:colOff>
      <xdr:row>5297</xdr:row>
      <xdr:rowOff>173924</xdr:rowOff>
    </xdr:to>
    <xdr:pic>
      <xdr:nvPicPr>
        <xdr:cNvPr id="1028" name="図 1027"/>
        <xdr:cNvPicPr>
          <a:picLocks noChangeAspect="1"/>
        </xdr:cNvPicPr>
      </xdr:nvPicPr>
      <xdr:blipFill>
        <a:blip xmlns:r="http://schemas.openxmlformats.org/officeDocument/2006/relationships" r:embed="rId325" cstate="print">
          <a:extLst>
            <a:ext uri="{28A0092B-C50C-407E-A947-70E740481C1C}">
              <a14:useLocalDpi xmlns:a14="http://schemas.microsoft.com/office/drawing/2010/main" val="0"/>
            </a:ext>
          </a:extLst>
        </a:blip>
        <a:stretch>
          <a:fillRect/>
        </a:stretch>
      </xdr:blipFill>
      <xdr:spPr>
        <a:xfrm>
          <a:off x="2493893" y="1104743160"/>
          <a:ext cx="3423034" cy="2558786"/>
        </a:xfrm>
        <a:prstGeom prst="rect">
          <a:avLst/>
        </a:prstGeom>
      </xdr:spPr>
    </xdr:pic>
    <xdr:clientData/>
  </xdr:twoCellAnchor>
  <xdr:twoCellAnchor>
    <xdr:from>
      <xdr:col>16</xdr:col>
      <xdr:colOff>323850</xdr:colOff>
      <xdr:row>5286</xdr:row>
      <xdr:rowOff>58508</xdr:rowOff>
    </xdr:from>
    <xdr:to>
      <xdr:col>22</xdr:col>
      <xdr:colOff>268188</xdr:colOff>
      <xdr:row>5297</xdr:row>
      <xdr:rowOff>173924</xdr:rowOff>
    </xdr:to>
    <xdr:pic>
      <xdr:nvPicPr>
        <xdr:cNvPr id="1029" name="図 1028"/>
        <xdr:cNvPicPr>
          <a:picLocks noChangeAspect="1"/>
        </xdr:cNvPicPr>
      </xdr:nvPicPr>
      <xdr:blipFill>
        <a:blip xmlns:r="http://schemas.openxmlformats.org/officeDocument/2006/relationships" r:embed="rId326" cstate="print">
          <a:extLst>
            <a:ext uri="{28A0092B-C50C-407E-A947-70E740481C1C}">
              <a14:useLocalDpi xmlns:a14="http://schemas.microsoft.com/office/drawing/2010/main" val="0"/>
            </a:ext>
          </a:extLst>
        </a:blip>
        <a:stretch>
          <a:fillRect/>
        </a:stretch>
      </xdr:blipFill>
      <xdr:spPr>
        <a:xfrm>
          <a:off x="8606459" y="1104743160"/>
          <a:ext cx="3423033" cy="2558786"/>
        </a:xfrm>
        <a:prstGeom prst="rect">
          <a:avLst/>
        </a:prstGeom>
      </xdr:spPr>
    </xdr:pic>
    <xdr:clientData/>
  </xdr:twoCellAnchor>
  <xdr:twoCellAnchor>
    <xdr:from>
      <xdr:col>5</xdr:col>
      <xdr:colOff>323850</xdr:colOff>
      <xdr:row>5314</xdr:row>
      <xdr:rowOff>58508</xdr:rowOff>
    </xdr:from>
    <xdr:to>
      <xdr:col>11</xdr:col>
      <xdr:colOff>268188</xdr:colOff>
      <xdr:row>5325</xdr:row>
      <xdr:rowOff>173924</xdr:rowOff>
    </xdr:to>
    <xdr:pic>
      <xdr:nvPicPr>
        <xdr:cNvPr id="1030" name="図 1029"/>
        <xdr:cNvPicPr>
          <a:picLocks noChangeAspect="1"/>
        </xdr:cNvPicPr>
      </xdr:nvPicPr>
      <xdr:blipFill>
        <a:blip xmlns:r="http://schemas.openxmlformats.org/officeDocument/2006/relationships" r:embed="rId327" cstate="print">
          <a:extLst>
            <a:ext uri="{28A0092B-C50C-407E-A947-70E740481C1C}">
              <a14:useLocalDpi xmlns:a14="http://schemas.microsoft.com/office/drawing/2010/main" val="0"/>
            </a:ext>
          </a:extLst>
        </a:blip>
        <a:stretch>
          <a:fillRect/>
        </a:stretch>
      </xdr:blipFill>
      <xdr:spPr>
        <a:xfrm>
          <a:off x="2493893" y="1110540986"/>
          <a:ext cx="3423034" cy="2558786"/>
        </a:xfrm>
        <a:prstGeom prst="rect">
          <a:avLst/>
        </a:prstGeom>
      </xdr:spPr>
    </xdr:pic>
    <xdr:clientData/>
  </xdr:twoCellAnchor>
  <xdr:twoCellAnchor>
    <xdr:from>
      <xdr:col>16</xdr:col>
      <xdr:colOff>323850</xdr:colOff>
      <xdr:row>5314</xdr:row>
      <xdr:rowOff>58508</xdr:rowOff>
    </xdr:from>
    <xdr:to>
      <xdr:col>22</xdr:col>
      <xdr:colOff>268188</xdr:colOff>
      <xdr:row>5325</xdr:row>
      <xdr:rowOff>173924</xdr:rowOff>
    </xdr:to>
    <xdr:pic>
      <xdr:nvPicPr>
        <xdr:cNvPr id="1031" name="図 1030"/>
        <xdr:cNvPicPr>
          <a:picLocks noChangeAspect="1"/>
        </xdr:cNvPicPr>
      </xdr:nvPicPr>
      <xdr:blipFill>
        <a:blip xmlns:r="http://schemas.openxmlformats.org/officeDocument/2006/relationships" r:embed="rId328" cstate="print">
          <a:extLst>
            <a:ext uri="{28A0092B-C50C-407E-A947-70E740481C1C}">
              <a14:useLocalDpi xmlns:a14="http://schemas.microsoft.com/office/drawing/2010/main" val="0"/>
            </a:ext>
          </a:extLst>
        </a:blip>
        <a:stretch>
          <a:fillRect/>
        </a:stretch>
      </xdr:blipFill>
      <xdr:spPr>
        <a:xfrm>
          <a:off x="8606459" y="1110540986"/>
          <a:ext cx="3423033" cy="2558786"/>
        </a:xfrm>
        <a:prstGeom prst="rect">
          <a:avLst/>
        </a:prstGeom>
      </xdr:spPr>
    </xdr:pic>
    <xdr:clientData/>
  </xdr:twoCellAnchor>
  <xdr:twoCellAnchor>
    <xdr:from>
      <xdr:col>5</xdr:col>
      <xdr:colOff>323850</xdr:colOff>
      <xdr:row>5331</xdr:row>
      <xdr:rowOff>58508</xdr:rowOff>
    </xdr:from>
    <xdr:to>
      <xdr:col>11</xdr:col>
      <xdr:colOff>268188</xdr:colOff>
      <xdr:row>5342</xdr:row>
      <xdr:rowOff>173924</xdr:rowOff>
    </xdr:to>
    <xdr:pic>
      <xdr:nvPicPr>
        <xdr:cNvPr id="1032" name="図 1031"/>
        <xdr:cNvPicPr>
          <a:picLocks noChangeAspect="1"/>
        </xdr:cNvPicPr>
      </xdr:nvPicPr>
      <xdr:blipFill>
        <a:blip xmlns:r="http://schemas.openxmlformats.org/officeDocument/2006/relationships" r:embed="rId329" cstate="print">
          <a:extLst>
            <a:ext uri="{28A0092B-C50C-407E-A947-70E740481C1C}">
              <a14:useLocalDpi xmlns:a14="http://schemas.microsoft.com/office/drawing/2010/main" val="0"/>
            </a:ext>
          </a:extLst>
        </a:blip>
        <a:stretch>
          <a:fillRect/>
        </a:stretch>
      </xdr:blipFill>
      <xdr:spPr>
        <a:xfrm>
          <a:off x="2493893" y="1114226747"/>
          <a:ext cx="3423034" cy="2558786"/>
        </a:xfrm>
        <a:prstGeom prst="rect">
          <a:avLst/>
        </a:prstGeom>
      </xdr:spPr>
    </xdr:pic>
    <xdr:clientData/>
  </xdr:twoCellAnchor>
  <xdr:twoCellAnchor>
    <xdr:from>
      <xdr:col>16</xdr:col>
      <xdr:colOff>323850</xdr:colOff>
      <xdr:row>5331</xdr:row>
      <xdr:rowOff>58508</xdr:rowOff>
    </xdr:from>
    <xdr:to>
      <xdr:col>22</xdr:col>
      <xdr:colOff>268188</xdr:colOff>
      <xdr:row>5342</xdr:row>
      <xdr:rowOff>173924</xdr:rowOff>
    </xdr:to>
    <xdr:pic>
      <xdr:nvPicPr>
        <xdr:cNvPr id="1033" name="図 1032"/>
        <xdr:cNvPicPr>
          <a:picLocks noChangeAspect="1"/>
        </xdr:cNvPicPr>
      </xdr:nvPicPr>
      <xdr:blipFill>
        <a:blip xmlns:r="http://schemas.openxmlformats.org/officeDocument/2006/relationships" r:embed="rId330" cstate="print">
          <a:extLst>
            <a:ext uri="{28A0092B-C50C-407E-A947-70E740481C1C}">
              <a14:useLocalDpi xmlns:a14="http://schemas.microsoft.com/office/drawing/2010/main" val="0"/>
            </a:ext>
          </a:extLst>
        </a:blip>
        <a:stretch>
          <a:fillRect/>
        </a:stretch>
      </xdr:blipFill>
      <xdr:spPr>
        <a:xfrm>
          <a:off x="8606459" y="1114226747"/>
          <a:ext cx="3423033" cy="2558786"/>
        </a:xfrm>
        <a:prstGeom prst="rect">
          <a:avLst/>
        </a:prstGeom>
      </xdr:spPr>
    </xdr:pic>
    <xdr:clientData/>
  </xdr:twoCellAnchor>
  <xdr:twoCellAnchor>
    <xdr:from>
      <xdr:col>5</xdr:col>
      <xdr:colOff>323850</xdr:colOff>
      <xdr:row>5359</xdr:row>
      <xdr:rowOff>58508</xdr:rowOff>
    </xdr:from>
    <xdr:to>
      <xdr:col>11</xdr:col>
      <xdr:colOff>268188</xdr:colOff>
      <xdr:row>5370</xdr:row>
      <xdr:rowOff>173924</xdr:rowOff>
    </xdr:to>
    <xdr:pic>
      <xdr:nvPicPr>
        <xdr:cNvPr id="1034" name="図 1033"/>
        <xdr:cNvPicPr>
          <a:picLocks noChangeAspect="1"/>
        </xdr:cNvPicPr>
      </xdr:nvPicPr>
      <xdr:blipFill>
        <a:blip xmlns:r="http://schemas.openxmlformats.org/officeDocument/2006/relationships" r:embed="rId331" cstate="print">
          <a:extLst>
            <a:ext uri="{28A0092B-C50C-407E-A947-70E740481C1C}">
              <a14:useLocalDpi xmlns:a14="http://schemas.microsoft.com/office/drawing/2010/main" val="0"/>
            </a:ext>
          </a:extLst>
        </a:blip>
        <a:stretch>
          <a:fillRect/>
        </a:stretch>
      </xdr:blipFill>
      <xdr:spPr>
        <a:xfrm>
          <a:off x="2493893" y="1120024573"/>
          <a:ext cx="3423034" cy="2558786"/>
        </a:xfrm>
        <a:prstGeom prst="rect">
          <a:avLst/>
        </a:prstGeom>
      </xdr:spPr>
    </xdr:pic>
    <xdr:clientData/>
  </xdr:twoCellAnchor>
  <xdr:twoCellAnchor>
    <xdr:from>
      <xdr:col>16</xdr:col>
      <xdr:colOff>323850</xdr:colOff>
      <xdr:row>5359</xdr:row>
      <xdr:rowOff>58508</xdr:rowOff>
    </xdr:from>
    <xdr:to>
      <xdr:col>22</xdr:col>
      <xdr:colOff>268188</xdr:colOff>
      <xdr:row>5370</xdr:row>
      <xdr:rowOff>173924</xdr:rowOff>
    </xdr:to>
    <xdr:pic>
      <xdr:nvPicPr>
        <xdr:cNvPr id="1035" name="図 1034"/>
        <xdr:cNvPicPr>
          <a:picLocks noChangeAspect="1"/>
        </xdr:cNvPicPr>
      </xdr:nvPicPr>
      <xdr:blipFill>
        <a:blip xmlns:r="http://schemas.openxmlformats.org/officeDocument/2006/relationships" r:embed="rId332" cstate="print">
          <a:extLst>
            <a:ext uri="{28A0092B-C50C-407E-A947-70E740481C1C}">
              <a14:useLocalDpi xmlns:a14="http://schemas.microsoft.com/office/drawing/2010/main" val="0"/>
            </a:ext>
          </a:extLst>
        </a:blip>
        <a:stretch>
          <a:fillRect/>
        </a:stretch>
      </xdr:blipFill>
      <xdr:spPr>
        <a:xfrm>
          <a:off x="8606459" y="1120024573"/>
          <a:ext cx="3423033" cy="2558786"/>
        </a:xfrm>
        <a:prstGeom prst="rect">
          <a:avLst/>
        </a:prstGeom>
      </xdr:spPr>
    </xdr:pic>
    <xdr:clientData/>
  </xdr:twoCellAnchor>
  <xdr:twoCellAnchor>
    <xdr:from>
      <xdr:col>5</xdr:col>
      <xdr:colOff>323850</xdr:colOff>
      <xdr:row>5376</xdr:row>
      <xdr:rowOff>58508</xdr:rowOff>
    </xdr:from>
    <xdr:to>
      <xdr:col>11</xdr:col>
      <xdr:colOff>268188</xdr:colOff>
      <xdr:row>5387</xdr:row>
      <xdr:rowOff>173924</xdr:rowOff>
    </xdr:to>
    <xdr:pic>
      <xdr:nvPicPr>
        <xdr:cNvPr id="1036" name="図 1035"/>
        <xdr:cNvPicPr>
          <a:picLocks noChangeAspect="1"/>
        </xdr:cNvPicPr>
      </xdr:nvPicPr>
      <xdr:blipFill>
        <a:blip xmlns:r="http://schemas.openxmlformats.org/officeDocument/2006/relationships" r:embed="rId333" cstate="print">
          <a:extLst>
            <a:ext uri="{28A0092B-C50C-407E-A947-70E740481C1C}">
              <a14:useLocalDpi xmlns:a14="http://schemas.microsoft.com/office/drawing/2010/main" val="0"/>
            </a:ext>
          </a:extLst>
        </a:blip>
        <a:stretch>
          <a:fillRect/>
        </a:stretch>
      </xdr:blipFill>
      <xdr:spPr>
        <a:xfrm>
          <a:off x="2493893" y="1123710334"/>
          <a:ext cx="3423034" cy="2558786"/>
        </a:xfrm>
        <a:prstGeom prst="rect">
          <a:avLst/>
        </a:prstGeom>
      </xdr:spPr>
    </xdr:pic>
    <xdr:clientData/>
  </xdr:twoCellAnchor>
  <xdr:twoCellAnchor>
    <xdr:from>
      <xdr:col>16</xdr:col>
      <xdr:colOff>323850</xdr:colOff>
      <xdr:row>5376</xdr:row>
      <xdr:rowOff>58508</xdr:rowOff>
    </xdr:from>
    <xdr:to>
      <xdr:col>22</xdr:col>
      <xdr:colOff>268188</xdr:colOff>
      <xdr:row>5387</xdr:row>
      <xdr:rowOff>173924</xdr:rowOff>
    </xdr:to>
    <xdr:pic>
      <xdr:nvPicPr>
        <xdr:cNvPr id="1037" name="図 1036"/>
        <xdr:cNvPicPr>
          <a:picLocks noChangeAspect="1"/>
        </xdr:cNvPicPr>
      </xdr:nvPicPr>
      <xdr:blipFill>
        <a:blip xmlns:r="http://schemas.openxmlformats.org/officeDocument/2006/relationships" r:embed="rId334" cstate="print">
          <a:extLst>
            <a:ext uri="{28A0092B-C50C-407E-A947-70E740481C1C}">
              <a14:useLocalDpi xmlns:a14="http://schemas.microsoft.com/office/drawing/2010/main" val="0"/>
            </a:ext>
          </a:extLst>
        </a:blip>
        <a:stretch>
          <a:fillRect/>
        </a:stretch>
      </xdr:blipFill>
      <xdr:spPr>
        <a:xfrm>
          <a:off x="8620125" y="1130866508"/>
          <a:ext cx="3430488" cy="2572866"/>
        </a:xfrm>
        <a:prstGeom prst="rect">
          <a:avLst/>
        </a:prstGeom>
      </xdr:spPr>
    </xdr:pic>
    <xdr:clientData/>
  </xdr:twoCellAnchor>
  <xdr:twoCellAnchor>
    <xdr:from>
      <xdr:col>5</xdr:col>
      <xdr:colOff>323850</xdr:colOff>
      <xdr:row>5404</xdr:row>
      <xdr:rowOff>58508</xdr:rowOff>
    </xdr:from>
    <xdr:to>
      <xdr:col>11</xdr:col>
      <xdr:colOff>268188</xdr:colOff>
      <xdr:row>5415</xdr:row>
      <xdr:rowOff>173924</xdr:rowOff>
    </xdr:to>
    <xdr:pic>
      <xdr:nvPicPr>
        <xdr:cNvPr id="1038" name="図 1037"/>
        <xdr:cNvPicPr>
          <a:picLocks noChangeAspect="1"/>
        </xdr:cNvPicPr>
      </xdr:nvPicPr>
      <xdr:blipFill>
        <a:blip xmlns:r="http://schemas.openxmlformats.org/officeDocument/2006/relationships" r:embed="rId335" cstate="print">
          <a:extLst>
            <a:ext uri="{28A0092B-C50C-407E-A947-70E740481C1C}">
              <a14:useLocalDpi xmlns:a14="http://schemas.microsoft.com/office/drawing/2010/main" val="0"/>
            </a:ext>
          </a:extLst>
        </a:blip>
        <a:stretch>
          <a:fillRect/>
        </a:stretch>
      </xdr:blipFill>
      <xdr:spPr>
        <a:xfrm>
          <a:off x="2493893" y="1129508160"/>
          <a:ext cx="3423034" cy="2558786"/>
        </a:xfrm>
        <a:prstGeom prst="rect">
          <a:avLst/>
        </a:prstGeom>
      </xdr:spPr>
    </xdr:pic>
    <xdr:clientData/>
  </xdr:twoCellAnchor>
  <xdr:twoCellAnchor>
    <xdr:from>
      <xdr:col>16</xdr:col>
      <xdr:colOff>323850</xdr:colOff>
      <xdr:row>5404</xdr:row>
      <xdr:rowOff>58508</xdr:rowOff>
    </xdr:from>
    <xdr:to>
      <xdr:col>22</xdr:col>
      <xdr:colOff>268188</xdr:colOff>
      <xdr:row>5415</xdr:row>
      <xdr:rowOff>173924</xdr:rowOff>
    </xdr:to>
    <xdr:pic>
      <xdr:nvPicPr>
        <xdr:cNvPr id="1039" name="図 1038"/>
        <xdr:cNvPicPr>
          <a:picLocks noChangeAspect="1"/>
        </xdr:cNvPicPr>
      </xdr:nvPicPr>
      <xdr:blipFill>
        <a:blip xmlns:r="http://schemas.openxmlformats.org/officeDocument/2006/relationships" r:embed="rId336" cstate="print">
          <a:extLst>
            <a:ext uri="{28A0092B-C50C-407E-A947-70E740481C1C}">
              <a14:useLocalDpi xmlns:a14="http://schemas.microsoft.com/office/drawing/2010/main" val="0"/>
            </a:ext>
          </a:extLst>
        </a:blip>
        <a:stretch>
          <a:fillRect/>
        </a:stretch>
      </xdr:blipFill>
      <xdr:spPr>
        <a:xfrm>
          <a:off x="8606459" y="1129508160"/>
          <a:ext cx="3423033" cy="2558786"/>
        </a:xfrm>
        <a:prstGeom prst="rect">
          <a:avLst/>
        </a:prstGeom>
      </xdr:spPr>
    </xdr:pic>
    <xdr:clientData/>
  </xdr:twoCellAnchor>
  <xdr:twoCellAnchor>
    <xdr:from>
      <xdr:col>5</xdr:col>
      <xdr:colOff>323850</xdr:colOff>
      <xdr:row>5421</xdr:row>
      <xdr:rowOff>58508</xdr:rowOff>
    </xdr:from>
    <xdr:to>
      <xdr:col>11</xdr:col>
      <xdr:colOff>268188</xdr:colOff>
      <xdr:row>5432</xdr:row>
      <xdr:rowOff>173924</xdr:rowOff>
    </xdr:to>
    <xdr:pic>
      <xdr:nvPicPr>
        <xdr:cNvPr id="1040" name="図 1039"/>
        <xdr:cNvPicPr>
          <a:picLocks noChangeAspect="1"/>
        </xdr:cNvPicPr>
      </xdr:nvPicPr>
      <xdr:blipFill>
        <a:blip xmlns:r="http://schemas.openxmlformats.org/officeDocument/2006/relationships" r:embed="rId337" cstate="print">
          <a:extLst>
            <a:ext uri="{28A0092B-C50C-407E-A947-70E740481C1C}">
              <a14:useLocalDpi xmlns:a14="http://schemas.microsoft.com/office/drawing/2010/main" val="0"/>
            </a:ext>
          </a:extLst>
        </a:blip>
        <a:stretch>
          <a:fillRect/>
        </a:stretch>
      </xdr:blipFill>
      <xdr:spPr>
        <a:xfrm>
          <a:off x="2493893" y="1133193921"/>
          <a:ext cx="3423034" cy="2558786"/>
        </a:xfrm>
        <a:prstGeom prst="rect">
          <a:avLst/>
        </a:prstGeom>
      </xdr:spPr>
    </xdr:pic>
    <xdr:clientData/>
  </xdr:twoCellAnchor>
  <xdr:twoCellAnchor>
    <xdr:from>
      <xdr:col>16</xdr:col>
      <xdr:colOff>323850</xdr:colOff>
      <xdr:row>5421</xdr:row>
      <xdr:rowOff>58508</xdr:rowOff>
    </xdr:from>
    <xdr:to>
      <xdr:col>22</xdr:col>
      <xdr:colOff>268188</xdr:colOff>
      <xdr:row>5432</xdr:row>
      <xdr:rowOff>173924</xdr:rowOff>
    </xdr:to>
    <xdr:pic>
      <xdr:nvPicPr>
        <xdr:cNvPr id="1041" name="図 1040"/>
        <xdr:cNvPicPr>
          <a:picLocks noChangeAspect="1"/>
        </xdr:cNvPicPr>
      </xdr:nvPicPr>
      <xdr:blipFill>
        <a:blip xmlns:r="http://schemas.openxmlformats.org/officeDocument/2006/relationships" r:embed="rId338" cstate="print">
          <a:extLst>
            <a:ext uri="{28A0092B-C50C-407E-A947-70E740481C1C}">
              <a14:useLocalDpi xmlns:a14="http://schemas.microsoft.com/office/drawing/2010/main" val="0"/>
            </a:ext>
          </a:extLst>
        </a:blip>
        <a:stretch>
          <a:fillRect/>
        </a:stretch>
      </xdr:blipFill>
      <xdr:spPr>
        <a:xfrm>
          <a:off x="8620125" y="1140410558"/>
          <a:ext cx="3430488" cy="2572866"/>
        </a:xfrm>
        <a:prstGeom prst="rect">
          <a:avLst/>
        </a:prstGeom>
      </xdr:spPr>
    </xdr:pic>
    <xdr:clientData/>
  </xdr:twoCellAnchor>
  <xdr:twoCellAnchor>
    <xdr:from>
      <xdr:col>5</xdr:col>
      <xdr:colOff>321425</xdr:colOff>
      <xdr:row>5449</xdr:row>
      <xdr:rowOff>56030</xdr:rowOff>
    </xdr:from>
    <xdr:to>
      <xdr:col>11</xdr:col>
      <xdr:colOff>265875</xdr:colOff>
      <xdr:row>5460</xdr:row>
      <xdr:rowOff>171530</xdr:rowOff>
    </xdr:to>
    <xdr:pic>
      <xdr:nvPicPr>
        <xdr:cNvPr id="1042" name="図 1041"/>
        <xdr:cNvPicPr>
          <a:picLocks noChangeAspect="1"/>
        </xdr:cNvPicPr>
      </xdr:nvPicPr>
      <xdr:blipFill>
        <a:blip xmlns:r="http://schemas.openxmlformats.org/officeDocument/2006/relationships" r:embed="rId339" cstate="print">
          <a:extLst>
            <a:ext uri="{28A0092B-C50C-407E-A947-70E740481C1C}">
              <a14:useLocalDpi xmlns:a14="http://schemas.microsoft.com/office/drawing/2010/main" val="0"/>
            </a:ext>
          </a:extLst>
        </a:blip>
        <a:stretch>
          <a:fillRect/>
        </a:stretch>
      </xdr:blipFill>
      <xdr:spPr>
        <a:xfrm>
          <a:off x="2491468" y="1138989269"/>
          <a:ext cx="3423146" cy="2558870"/>
        </a:xfrm>
        <a:prstGeom prst="rect">
          <a:avLst/>
        </a:prstGeom>
      </xdr:spPr>
    </xdr:pic>
    <xdr:clientData/>
  </xdr:twoCellAnchor>
  <xdr:twoCellAnchor>
    <xdr:from>
      <xdr:col>5</xdr:col>
      <xdr:colOff>323851</xdr:colOff>
      <xdr:row>2856</xdr:row>
      <xdr:rowOff>49211</xdr:rowOff>
    </xdr:from>
    <xdr:to>
      <xdr:col>11</xdr:col>
      <xdr:colOff>269701</xdr:colOff>
      <xdr:row>2867</xdr:row>
      <xdr:rowOff>165761</xdr:rowOff>
    </xdr:to>
    <xdr:pic>
      <xdr:nvPicPr>
        <xdr:cNvPr id="620" name="図 619"/>
        <xdr:cNvPicPr>
          <a:picLocks noChangeAspect="1"/>
        </xdr:cNvPicPr>
      </xdr:nvPicPr>
      <xdr:blipFill>
        <a:blip xmlns:r="http://schemas.openxmlformats.org/officeDocument/2006/relationships" r:embed="rId340" cstate="print">
          <a:extLst>
            <a:ext uri="{28A0092B-C50C-407E-A947-70E740481C1C}">
              <a14:useLocalDpi xmlns:a14="http://schemas.microsoft.com/office/drawing/2010/main" val="0"/>
            </a:ext>
          </a:extLst>
        </a:blip>
        <a:stretch>
          <a:fillRect/>
        </a:stretch>
      </xdr:blipFill>
      <xdr:spPr>
        <a:xfrm>
          <a:off x="8621184" y="606072044"/>
          <a:ext cx="3438350" cy="2571884"/>
        </a:xfrm>
        <a:prstGeom prst="rect">
          <a:avLst/>
        </a:prstGeom>
      </xdr:spPr>
    </xdr:pic>
    <xdr:clientData/>
  </xdr:twoCellAnchor>
  <xdr:twoCellAnchor>
    <xdr:from>
      <xdr:col>16</xdr:col>
      <xdr:colOff>323851</xdr:colOff>
      <xdr:row>2856</xdr:row>
      <xdr:rowOff>49211</xdr:rowOff>
    </xdr:from>
    <xdr:to>
      <xdr:col>22</xdr:col>
      <xdr:colOff>269701</xdr:colOff>
      <xdr:row>2867</xdr:row>
      <xdr:rowOff>165761</xdr:rowOff>
    </xdr:to>
    <xdr:pic>
      <xdr:nvPicPr>
        <xdr:cNvPr id="621" name="図 620"/>
        <xdr:cNvPicPr>
          <a:picLocks noChangeAspect="1"/>
        </xdr:cNvPicPr>
      </xdr:nvPicPr>
      <xdr:blipFill>
        <a:blip xmlns:r="http://schemas.openxmlformats.org/officeDocument/2006/relationships" r:embed="rId341" cstate="print">
          <a:extLst>
            <a:ext uri="{28A0092B-C50C-407E-A947-70E740481C1C}">
              <a14:useLocalDpi xmlns:a14="http://schemas.microsoft.com/office/drawing/2010/main" val="0"/>
            </a:ext>
          </a:extLst>
        </a:blip>
        <a:stretch>
          <a:fillRect/>
        </a:stretch>
      </xdr:blipFill>
      <xdr:spPr>
        <a:xfrm>
          <a:off x="2493434" y="611892878"/>
          <a:ext cx="3438350" cy="2571883"/>
        </a:xfrm>
        <a:prstGeom prst="rect">
          <a:avLst/>
        </a:prstGeom>
      </xdr:spPr>
    </xdr:pic>
    <xdr:clientData/>
  </xdr:twoCellAnchor>
  <xdr:twoCellAnchor>
    <xdr:from>
      <xdr:col>5</xdr:col>
      <xdr:colOff>323850</xdr:colOff>
      <xdr:row>2884</xdr:row>
      <xdr:rowOff>47625</xdr:rowOff>
    </xdr:from>
    <xdr:to>
      <xdr:col>8</xdr:col>
      <xdr:colOff>500775</xdr:colOff>
      <xdr:row>2890</xdr:row>
      <xdr:rowOff>77925</xdr:rowOff>
    </xdr:to>
    <xdr:pic>
      <xdr:nvPicPr>
        <xdr:cNvPr id="622" name="図 621"/>
        <xdr:cNvPicPr>
          <a:picLocks noChangeAspect="1"/>
        </xdr:cNvPicPr>
      </xdr:nvPicPr>
      <xdr:blipFill>
        <a:blip xmlns:r="http://schemas.openxmlformats.org/officeDocument/2006/relationships" r:embed="rId342" cstate="print">
          <a:extLst>
            <a:ext uri="{28A0092B-C50C-407E-A947-70E740481C1C}">
              <a14:useLocalDpi xmlns:a14="http://schemas.microsoft.com/office/drawing/2010/main" val="0"/>
            </a:ext>
          </a:extLst>
        </a:blip>
        <a:stretch>
          <a:fillRect/>
        </a:stretch>
      </xdr:blipFill>
      <xdr:spPr>
        <a:xfrm>
          <a:off x="8621183" y="611891292"/>
          <a:ext cx="1923175" cy="1427300"/>
        </a:xfrm>
        <a:prstGeom prst="rect">
          <a:avLst/>
        </a:prstGeom>
      </xdr:spPr>
    </xdr:pic>
    <xdr:clientData/>
  </xdr:twoCellAnchor>
  <xdr:twoCellAnchor>
    <xdr:from>
      <xdr:col>8</xdr:col>
      <xdr:colOff>76201</xdr:colOff>
      <xdr:row>2888</xdr:row>
      <xdr:rowOff>192086</xdr:rowOff>
    </xdr:from>
    <xdr:to>
      <xdr:col>11</xdr:col>
      <xdr:colOff>253126</xdr:colOff>
      <xdr:row>2895</xdr:row>
      <xdr:rowOff>165236</xdr:rowOff>
    </xdr:to>
    <xdr:pic>
      <xdr:nvPicPr>
        <xdr:cNvPr id="623" name="図 622"/>
        <xdr:cNvPicPr>
          <a:picLocks noChangeAspect="1"/>
        </xdr:cNvPicPr>
      </xdr:nvPicPr>
      <xdr:blipFill>
        <a:blip xmlns:r="http://schemas.openxmlformats.org/officeDocument/2006/relationships" r:embed="rId343" cstate="print">
          <a:extLst>
            <a:ext uri="{28A0092B-C50C-407E-A947-70E740481C1C}">
              <a14:useLocalDpi xmlns:a14="http://schemas.microsoft.com/office/drawing/2010/main" val="0"/>
            </a:ext>
          </a:extLst>
        </a:blip>
        <a:stretch>
          <a:fillRect/>
        </a:stretch>
      </xdr:blipFill>
      <xdr:spPr>
        <a:xfrm>
          <a:off x="10119784" y="613009419"/>
          <a:ext cx="1923175" cy="1454817"/>
        </a:xfrm>
        <a:prstGeom prst="rect">
          <a:avLst/>
        </a:prstGeom>
      </xdr:spPr>
    </xdr:pic>
    <xdr:clientData/>
  </xdr:twoCellAnchor>
  <xdr:twoCellAnchor>
    <xdr:from>
      <xdr:col>16</xdr:col>
      <xdr:colOff>323851</xdr:colOff>
      <xdr:row>2884</xdr:row>
      <xdr:rowOff>49211</xdr:rowOff>
    </xdr:from>
    <xdr:to>
      <xdr:col>22</xdr:col>
      <xdr:colOff>269701</xdr:colOff>
      <xdr:row>2895</xdr:row>
      <xdr:rowOff>165761</xdr:rowOff>
    </xdr:to>
    <xdr:pic>
      <xdr:nvPicPr>
        <xdr:cNvPr id="624" name="図 623"/>
        <xdr:cNvPicPr>
          <a:picLocks noChangeAspect="1"/>
        </xdr:cNvPicPr>
      </xdr:nvPicPr>
      <xdr:blipFill>
        <a:blip xmlns:r="http://schemas.openxmlformats.org/officeDocument/2006/relationships" r:embed="rId344" cstate="print">
          <a:extLst>
            <a:ext uri="{28A0092B-C50C-407E-A947-70E740481C1C}">
              <a14:useLocalDpi xmlns:a14="http://schemas.microsoft.com/office/drawing/2010/main" val="0"/>
            </a:ext>
          </a:extLst>
        </a:blip>
        <a:stretch>
          <a:fillRect/>
        </a:stretch>
      </xdr:blipFill>
      <xdr:spPr>
        <a:xfrm>
          <a:off x="2493434" y="615618211"/>
          <a:ext cx="3438350" cy="2571883"/>
        </a:xfrm>
        <a:prstGeom prst="rect">
          <a:avLst/>
        </a:prstGeom>
      </xdr:spPr>
    </xdr:pic>
    <xdr:clientData/>
  </xdr:twoCellAnchor>
  <xdr:twoCellAnchor>
    <xdr:from>
      <xdr:col>7</xdr:col>
      <xdr:colOff>228600</xdr:colOff>
      <xdr:row>236</xdr:row>
      <xdr:rowOff>142874</xdr:rowOff>
    </xdr:from>
    <xdr:to>
      <xdr:col>9</xdr:col>
      <xdr:colOff>85725</xdr:colOff>
      <xdr:row>240</xdr:row>
      <xdr:rowOff>9525</xdr:rowOff>
    </xdr:to>
    <xdr:sp macro="" textlink="">
      <xdr:nvSpPr>
        <xdr:cNvPr id="4" name="楕円 3"/>
        <xdr:cNvSpPr/>
      </xdr:nvSpPr>
      <xdr:spPr>
        <a:xfrm>
          <a:off x="3562350" y="50377724"/>
          <a:ext cx="1019175" cy="704851"/>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171450</xdr:colOff>
      <xdr:row>5380</xdr:row>
      <xdr:rowOff>66675</xdr:rowOff>
    </xdr:from>
    <xdr:to>
      <xdr:col>22</xdr:col>
      <xdr:colOff>200025</xdr:colOff>
      <xdr:row>5384</xdr:row>
      <xdr:rowOff>66674</xdr:rowOff>
    </xdr:to>
    <xdr:sp macro="" textlink="">
      <xdr:nvSpPr>
        <xdr:cNvPr id="5" name="楕円 4"/>
        <xdr:cNvSpPr/>
      </xdr:nvSpPr>
      <xdr:spPr>
        <a:xfrm>
          <a:off x="8467725" y="1131865275"/>
          <a:ext cx="3514725" cy="83819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493059</xdr:colOff>
      <xdr:row>3556</xdr:row>
      <xdr:rowOff>11206</xdr:rowOff>
    </xdr:from>
    <xdr:to>
      <xdr:col>8</xdr:col>
      <xdr:colOff>179292</xdr:colOff>
      <xdr:row>3557</xdr:row>
      <xdr:rowOff>9008</xdr:rowOff>
    </xdr:to>
    <xdr:sp macro="" textlink="">
      <xdr:nvSpPr>
        <xdr:cNvPr id="627" name="テキスト ボックス 626">
          <a:extLst>
            <a:ext uri="{FF2B5EF4-FFF2-40B4-BE49-F238E27FC236}">
              <a16:creationId xmlns:a16="http://schemas.microsoft.com/office/drawing/2014/main" id="{00000000-0008-0000-0900-000002000000}"/>
            </a:ext>
          </a:extLst>
        </xdr:cNvPr>
        <xdr:cNvSpPr txBox="1"/>
      </xdr:nvSpPr>
      <xdr:spPr>
        <a:xfrm>
          <a:off x="2664759" y="11505550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16</xdr:col>
      <xdr:colOff>323850</xdr:colOff>
      <xdr:row>3559</xdr:row>
      <xdr:rowOff>57941</xdr:rowOff>
    </xdr:from>
    <xdr:to>
      <xdr:col>22</xdr:col>
      <xdr:colOff>268188</xdr:colOff>
      <xdr:row>3570</xdr:row>
      <xdr:rowOff>174491</xdr:rowOff>
    </xdr:to>
    <xdr:pic>
      <xdr:nvPicPr>
        <xdr:cNvPr id="631" name="図 630"/>
        <xdr:cNvPicPr>
          <a:picLocks noChangeAspect="1"/>
        </xdr:cNvPicPr>
      </xdr:nvPicPr>
      <xdr:blipFill>
        <a:blip xmlns:r="http://schemas.openxmlformats.org/officeDocument/2006/relationships" r:embed="rId345" cstate="print">
          <a:extLst>
            <a:ext uri="{28A0092B-C50C-407E-A947-70E740481C1C}">
              <a14:useLocalDpi xmlns:a14="http://schemas.microsoft.com/office/drawing/2010/main" val="0"/>
            </a:ext>
          </a:extLst>
        </a:blip>
        <a:stretch>
          <a:fillRect/>
        </a:stretch>
      </xdr:blipFill>
      <xdr:spPr>
        <a:xfrm>
          <a:off x="2493433" y="764640274"/>
          <a:ext cx="3436838" cy="2571884"/>
        </a:xfrm>
        <a:prstGeom prst="rect">
          <a:avLst/>
        </a:prstGeom>
      </xdr:spPr>
    </xdr:pic>
    <xdr:clientData/>
  </xdr:twoCellAnchor>
  <xdr:twoCellAnchor>
    <xdr:from>
      <xdr:col>5</xdr:col>
      <xdr:colOff>328084</xdr:colOff>
      <xdr:row>3559</xdr:row>
      <xdr:rowOff>52917</xdr:rowOff>
    </xdr:from>
    <xdr:to>
      <xdr:col>11</xdr:col>
      <xdr:colOff>271951</xdr:colOff>
      <xdr:row>3570</xdr:row>
      <xdr:rowOff>167984</xdr:rowOff>
    </xdr:to>
    <xdr:pic>
      <xdr:nvPicPr>
        <xdr:cNvPr id="632" name="図 631"/>
        <xdr:cNvPicPr>
          <a:picLocks noChangeAspect="1"/>
        </xdr:cNvPicPr>
      </xdr:nvPicPr>
      <xdr:blipFill>
        <a:blip xmlns:r="http://schemas.openxmlformats.org/officeDocument/2006/relationships" r:embed="rId346" cstate="print">
          <a:extLst>
            <a:ext uri="{28A0092B-C50C-407E-A947-70E740481C1C}">
              <a14:useLocalDpi xmlns:a14="http://schemas.microsoft.com/office/drawing/2010/main" val="0"/>
            </a:ext>
          </a:extLst>
        </a:blip>
        <a:stretch>
          <a:fillRect/>
        </a:stretch>
      </xdr:blipFill>
      <xdr:spPr>
        <a:xfrm>
          <a:off x="2497667" y="755089084"/>
          <a:ext cx="3436367" cy="2570400"/>
        </a:xfrm>
        <a:prstGeom prst="rect">
          <a:avLst/>
        </a:prstGeom>
      </xdr:spPr>
    </xdr:pic>
    <xdr:clientData/>
  </xdr:twoCellAnchor>
  <xdr:twoCellAnchor>
    <xdr:from>
      <xdr:col>5</xdr:col>
      <xdr:colOff>330200</xdr:colOff>
      <xdr:row>3576</xdr:row>
      <xdr:rowOff>63499</xdr:rowOff>
    </xdr:from>
    <xdr:to>
      <xdr:col>11</xdr:col>
      <xdr:colOff>274849</xdr:colOff>
      <xdr:row>3587</xdr:row>
      <xdr:rowOff>180049</xdr:rowOff>
    </xdr:to>
    <xdr:pic>
      <xdr:nvPicPr>
        <xdr:cNvPr id="633" name="図 632"/>
        <xdr:cNvPicPr>
          <a:picLocks noChangeAspect="1"/>
        </xdr:cNvPicPr>
      </xdr:nvPicPr>
      <xdr:blipFill rotWithShape="1">
        <a:blip xmlns:r="http://schemas.openxmlformats.org/officeDocument/2006/relationships" r:embed="rId347" cstate="print">
          <a:extLst>
            <a:ext uri="{28A0092B-C50C-407E-A947-70E740481C1C}">
              <a14:useLocalDpi xmlns:a14="http://schemas.microsoft.com/office/drawing/2010/main" val="0"/>
            </a:ext>
          </a:extLst>
        </a:blip>
        <a:srcRect l="34329" t="34306"/>
        <a:stretch/>
      </xdr:blipFill>
      <xdr:spPr>
        <a:xfrm>
          <a:off x="8627533" y="764645832"/>
          <a:ext cx="3437149" cy="2571884"/>
        </a:xfrm>
        <a:prstGeom prst="rect">
          <a:avLst/>
        </a:prstGeom>
      </xdr:spPr>
    </xdr:pic>
    <xdr:clientData/>
  </xdr:twoCellAnchor>
  <xdr:twoCellAnchor>
    <xdr:from>
      <xdr:col>16</xdr:col>
      <xdr:colOff>323851</xdr:colOff>
      <xdr:row>3576</xdr:row>
      <xdr:rowOff>57941</xdr:rowOff>
    </xdr:from>
    <xdr:to>
      <xdr:col>22</xdr:col>
      <xdr:colOff>269701</xdr:colOff>
      <xdr:row>3587</xdr:row>
      <xdr:rowOff>174491</xdr:rowOff>
    </xdr:to>
    <xdr:pic>
      <xdr:nvPicPr>
        <xdr:cNvPr id="634" name="図 633"/>
        <xdr:cNvPicPr>
          <a:picLocks noChangeAspect="1"/>
        </xdr:cNvPicPr>
      </xdr:nvPicPr>
      <xdr:blipFill>
        <a:blip xmlns:r="http://schemas.openxmlformats.org/officeDocument/2006/relationships" r:embed="rId348" cstate="print">
          <a:extLst>
            <a:ext uri="{28A0092B-C50C-407E-A947-70E740481C1C}">
              <a14:useLocalDpi xmlns:a14="http://schemas.microsoft.com/office/drawing/2010/main" val="0"/>
            </a:ext>
          </a:extLst>
        </a:blip>
        <a:stretch>
          <a:fillRect/>
        </a:stretch>
      </xdr:blipFill>
      <xdr:spPr>
        <a:xfrm>
          <a:off x="2493434" y="768365608"/>
          <a:ext cx="3438350" cy="2571883"/>
        </a:xfrm>
        <a:prstGeom prst="rect">
          <a:avLst/>
        </a:prstGeom>
      </xdr:spPr>
    </xdr:pic>
    <xdr:clientData/>
  </xdr:twoCellAnchor>
  <xdr:twoCellAnchor>
    <xdr:from>
      <xdr:col>5</xdr:col>
      <xdr:colOff>323850</xdr:colOff>
      <xdr:row>3604</xdr:row>
      <xdr:rowOff>57941</xdr:rowOff>
    </xdr:from>
    <xdr:to>
      <xdr:col>11</xdr:col>
      <xdr:colOff>268188</xdr:colOff>
      <xdr:row>3615</xdr:row>
      <xdr:rowOff>174491</xdr:rowOff>
    </xdr:to>
    <xdr:pic>
      <xdr:nvPicPr>
        <xdr:cNvPr id="635" name="図 634"/>
        <xdr:cNvPicPr>
          <a:picLocks noChangeAspect="1"/>
        </xdr:cNvPicPr>
      </xdr:nvPicPr>
      <xdr:blipFill>
        <a:blip xmlns:r="http://schemas.openxmlformats.org/officeDocument/2006/relationships" r:embed="rId349" cstate="print">
          <a:extLst>
            <a:ext uri="{28A0092B-C50C-407E-A947-70E740481C1C}">
              <a14:useLocalDpi xmlns:a14="http://schemas.microsoft.com/office/drawing/2010/main" val="0"/>
            </a:ext>
          </a:extLst>
        </a:blip>
        <a:stretch>
          <a:fillRect/>
        </a:stretch>
      </xdr:blipFill>
      <xdr:spPr>
        <a:xfrm>
          <a:off x="8621183" y="768365608"/>
          <a:ext cx="3436838" cy="2571883"/>
        </a:xfrm>
        <a:prstGeom prst="rect">
          <a:avLst/>
        </a:prstGeom>
      </xdr:spPr>
    </xdr:pic>
    <xdr:clientData/>
  </xdr:twoCellAnchor>
  <xdr:twoCellAnchor>
    <xdr:from>
      <xdr:col>16</xdr:col>
      <xdr:colOff>323850</xdr:colOff>
      <xdr:row>3604</xdr:row>
      <xdr:rowOff>57941</xdr:rowOff>
    </xdr:from>
    <xdr:to>
      <xdr:col>22</xdr:col>
      <xdr:colOff>268188</xdr:colOff>
      <xdr:row>3615</xdr:row>
      <xdr:rowOff>174491</xdr:rowOff>
    </xdr:to>
    <xdr:pic>
      <xdr:nvPicPr>
        <xdr:cNvPr id="636" name="図 635"/>
        <xdr:cNvPicPr>
          <a:picLocks noChangeAspect="1"/>
        </xdr:cNvPicPr>
      </xdr:nvPicPr>
      <xdr:blipFill>
        <a:blip xmlns:r="http://schemas.openxmlformats.org/officeDocument/2006/relationships" r:embed="rId350" cstate="print">
          <a:extLst>
            <a:ext uri="{28A0092B-C50C-407E-A947-70E740481C1C}">
              <a14:useLocalDpi xmlns:a14="http://schemas.microsoft.com/office/drawing/2010/main" val="0"/>
            </a:ext>
          </a:extLst>
        </a:blip>
        <a:stretch>
          <a:fillRect/>
        </a:stretch>
      </xdr:blipFill>
      <xdr:spPr>
        <a:xfrm>
          <a:off x="2493433" y="774186441"/>
          <a:ext cx="3436838" cy="2571883"/>
        </a:xfrm>
        <a:prstGeom prst="rect">
          <a:avLst/>
        </a:prstGeom>
      </xdr:spPr>
    </xdr:pic>
    <xdr:clientData/>
  </xdr:twoCellAnchor>
  <xdr:twoCellAnchor>
    <xdr:from>
      <xdr:col>5</xdr:col>
      <xdr:colOff>323850</xdr:colOff>
      <xdr:row>3621</xdr:row>
      <xdr:rowOff>57941</xdr:rowOff>
    </xdr:from>
    <xdr:to>
      <xdr:col>11</xdr:col>
      <xdr:colOff>268188</xdr:colOff>
      <xdr:row>3632</xdr:row>
      <xdr:rowOff>174491</xdr:rowOff>
    </xdr:to>
    <xdr:pic>
      <xdr:nvPicPr>
        <xdr:cNvPr id="637" name="図 636"/>
        <xdr:cNvPicPr>
          <a:picLocks noChangeAspect="1"/>
        </xdr:cNvPicPr>
      </xdr:nvPicPr>
      <xdr:blipFill>
        <a:blip xmlns:r="http://schemas.openxmlformats.org/officeDocument/2006/relationships" r:embed="rId351" cstate="print">
          <a:extLst>
            <a:ext uri="{28A0092B-C50C-407E-A947-70E740481C1C}">
              <a14:useLocalDpi xmlns:a14="http://schemas.microsoft.com/office/drawing/2010/main" val="0"/>
            </a:ext>
          </a:extLst>
        </a:blip>
        <a:stretch>
          <a:fillRect/>
        </a:stretch>
      </xdr:blipFill>
      <xdr:spPr>
        <a:xfrm>
          <a:off x="8621183" y="774186441"/>
          <a:ext cx="3436838" cy="2571883"/>
        </a:xfrm>
        <a:prstGeom prst="rect">
          <a:avLst/>
        </a:prstGeom>
      </xdr:spPr>
    </xdr:pic>
    <xdr:clientData/>
  </xdr:twoCellAnchor>
  <xdr:twoCellAnchor>
    <xdr:from>
      <xdr:col>16</xdr:col>
      <xdr:colOff>323851</xdr:colOff>
      <xdr:row>3621</xdr:row>
      <xdr:rowOff>57941</xdr:rowOff>
    </xdr:from>
    <xdr:to>
      <xdr:col>22</xdr:col>
      <xdr:colOff>269701</xdr:colOff>
      <xdr:row>3632</xdr:row>
      <xdr:rowOff>174491</xdr:rowOff>
    </xdr:to>
    <xdr:pic>
      <xdr:nvPicPr>
        <xdr:cNvPr id="638" name="図 637"/>
        <xdr:cNvPicPr>
          <a:picLocks noChangeAspect="1"/>
        </xdr:cNvPicPr>
      </xdr:nvPicPr>
      <xdr:blipFill>
        <a:blip xmlns:r="http://schemas.openxmlformats.org/officeDocument/2006/relationships" r:embed="rId352" cstate="print">
          <a:extLst>
            <a:ext uri="{28A0092B-C50C-407E-A947-70E740481C1C}">
              <a14:useLocalDpi xmlns:a14="http://schemas.microsoft.com/office/drawing/2010/main" val="0"/>
            </a:ext>
          </a:extLst>
        </a:blip>
        <a:stretch>
          <a:fillRect/>
        </a:stretch>
      </xdr:blipFill>
      <xdr:spPr>
        <a:xfrm>
          <a:off x="2493434" y="777911774"/>
          <a:ext cx="3438350" cy="2571884"/>
        </a:xfrm>
        <a:prstGeom prst="rect">
          <a:avLst/>
        </a:prstGeom>
      </xdr:spPr>
    </xdr:pic>
    <xdr:clientData/>
  </xdr:twoCellAnchor>
  <xdr:twoCellAnchor>
    <xdr:from>
      <xdr:col>5</xdr:col>
      <xdr:colOff>323851</xdr:colOff>
      <xdr:row>3649</xdr:row>
      <xdr:rowOff>57941</xdr:rowOff>
    </xdr:from>
    <xdr:to>
      <xdr:col>11</xdr:col>
      <xdr:colOff>269701</xdr:colOff>
      <xdr:row>3660</xdr:row>
      <xdr:rowOff>174491</xdr:rowOff>
    </xdr:to>
    <xdr:pic>
      <xdr:nvPicPr>
        <xdr:cNvPr id="639" name="図 638"/>
        <xdr:cNvPicPr>
          <a:picLocks noChangeAspect="1"/>
        </xdr:cNvPicPr>
      </xdr:nvPicPr>
      <xdr:blipFill>
        <a:blip xmlns:r="http://schemas.openxmlformats.org/officeDocument/2006/relationships" r:embed="rId353" cstate="print">
          <a:extLst>
            <a:ext uri="{28A0092B-C50C-407E-A947-70E740481C1C}">
              <a14:useLocalDpi xmlns:a14="http://schemas.microsoft.com/office/drawing/2010/main" val="0"/>
            </a:ext>
          </a:extLst>
        </a:blip>
        <a:stretch>
          <a:fillRect/>
        </a:stretch>
      </xdr:blipFill>
      <xdr:spPr>
        <a:xfrm>
          <a:off x="8621184" y="777911774"/>
          <a:ext cx="3438350" cy="2571884"/>
        </a:xfrm>
        <a:prstGeom prst="rect">
          <a:avLst/>
        </a:prstGeom>
      </xdr:spPr>
    </xdr:pic>
    <xdr:clientData/>
  </xdr:twoCellAnchor>
  <xdr:twoCellAnchor>
    <xdr:from>
      <xdr:col>16</xdr:col>
      <xdr:colOff>323850</xdr:colOff>
      <xdr:row>3649</xdr:row>
      <xdr:rowOff>57941</xdr:rowOff>
    </xdr:from>
    <xdr:to>
      <xdr:col>22</xdr:col>
      <xdr:colOff>268188</xdr:colOff>
      <xdr:row>3660</xdr:row>
      <xdr:rowOff>174491</xdr:rowOff>
    </xdr:to>
    <xdr:pic>
      <xdr:nvPicPr>
        <xdr:cNvPr id="640" name="図 639"/>
        <xdr:cNvPicPr>
          <a:picLocks noChangeAspect="1"/>
        </xdr:cNvPicPr>
      </xdr:nvPicPr>
      <xdr:blipFill>
        <a:blip xmlns:r="http://schemas.openxmlformats.org/officeDocument/2006/relationships" r:embed="rId354" cstate="print">
          <a:extLst>
            <a:ext uri="{28A0092B-C50C-407E-A947-70E740481C1C}">
              <a14:useLocalDpi xmlns:a14="http://schemas.microsoft.com/office/drawing/2010/main" val="0"/>
            </a:ext>
          </a:extLst>
        </a:blip>
        <a:stretch>
          <a:fillRect/>
        </a:stretch>
      </xdr:blipFill>
      <xdr:spPr>
        <a:xfrm>
          <a:off x="2493433" y="783732608"/>
          <a:ext cx="3436838" cy="2571883"/>
        </a:xfrm>
        <a:prstGeom prst="rect">
          <a:avLst/>
        </a:prstGeom>
      </xdr:spPr>
    </xdr:pic>
    <xdr:clientData/>
  </xdr:twoCellAnchor>
  <xdr:twoCellAnchor>
    <xdr:from>
      <xdr:col>5</xdr:col>
      <xdr:colOff>323850</xdr:colOff>
      <xdr:row>3666</xdr:row>
      <xdr:rowOff>57941</xdr:rowOff>
    </xdr:from>
    <xdr:to>
      <xdr:col>11</xdr:col>
      <xdr:colOff>268188</xdr:colOff>
      <xdr:row>3677</xdr:row>
      <xdr:rowOff>174491</xdr:rowOff>
    </xdr:to>
    <xdr:pic>
      <xdr:nvPicPr>
        <xdr:cNvPr id="641" name="図 640"/>
        <xdr:cNvPicPr>
          <a:picLocks noChangeAspect="1"/>
        </xdr:cNvPicPr>
      </xdr:nvPicPr>
      <xdr:blipFill>
        <a:blip xmlns:r="http://schemas.openxmlformats.org/officeDocument/2006/relationships" r:embed="rId355" cstate="print">
          <a:extLst>
            <a:ext uri="{28A0092B-C50C-407E-A947-70E740481C1C}">
              <a14:useLocalDpi xmlns:a14="http://schemas.microsoft.com/office/drawing/2010/main" val="0"/>
            </a:ext>
          </a:extLst>
        </a:blip>
        <a:stretch>
          <a:fillRect/>
        </a:stretch>
      </xdr:blipFill>
      <xdr:spPr>
        <a:xfrm>
          <a:off x="8621183" y="783732608"/>
          <a:ext cx="3436838" cy="2571883"/>
        </a:xfrm>
        <a:prstGeom prst="rect">
          <a:avLst/>
        </a:prstGeom>
      </xdr:spPr>
    </xdr:pic>
    <xdr:clientData/>
  </xdr:twoCellAnchor>
  <xdr:twoCellAnchor>
    <xdr:from>
      <xdr:col>16</xdr:col>
      <xdr:colOff>323850</xdr:colOff>
      <xdr:row>3666</xdr:row>
      <xdr:rowOff>57941</xdr:rowOff>
    </xdr:from>
    <xdr:to>
      <xdr:col>22</xdr:col>
      <xdr:colOff>268188</xdr:colOff>
      <xdr:row>3677</xdr:row>
      <xdr:rowOff>174491</xdr:rowOff>
    </xdr:to>
    <xdr:pic>
      <xdr:nvPicPr>
        <xdr:cNvPr id="642" name="図 641"/>
        <xdr:cNvPicPr>
          <a:picLocks noChangeAspect="1"/>
        </xdr:cNvPicPr>
      </xdr:nvPicPr>
      <xdr:blipFill>
        <a:blip xmlns:r="http://schemas.openxmlformats.org/officeDocument/2006/relationships" r:embed="rId356" cstate="print">
          <a:extLst>
            <a:ext uri="{28A0092B-C50C-407E-A947-70E740481C1C}">
              <a14:useLocalDpi xmlns:a14="http://schemas.microsoft.com/office/drawing/2010/main" val="0"/>
            </a:ext>
          </a:extLst>
        </a:blip>
        <a:stretch>
          <a:fillRect/>
        </a:stretch>
      </xdr:blipFill>
      <xdr:spPr>
        <a:xfrm>
          <a:off x="2493433" y="787457941"/>
          <a:ext cx="3436838" cy="2571883"/>
        </a:xfrm>
        <a:prstGeom prst="rect">
          <a:avLst/>
        </a:prstGeom>
      </xdr:spPr>
    </xdr:pic>
    <xdr:clientData/>
  </xdr:twoCellAnchor>
  <xdr:twoCellAnchor>
    <xdr:from>
      <xdr:col>5</xdr:col>
      <xdr:colOff>323851</xdr:colOff>
      <xdr:row>3694</xdr:row>
      <xdr:rowOff>57941</xdr:rowOff>
    </xdr:from>
    <xdr:to>
      <xdr:col>11</xdr:col>
      <xdr:colOff>269701</xdr:colOff>
      <xdr:row>3705</xdr:row>
      <xdr:rowOff>174491</xdr:rowOff>
    </xdr:to>
    <xdr:pic>
      <xdr:nvPicPr>
        <xdr:cNvPr id="643" name="図 642"/>
        <xdr:cNvPicPr>
          <a:picLocks noChangeAspect="1"/>
        </xdr:cNvPicPr>
      </xdr:nvPicPr>
      <xdr:blipFill>
        <a:blip xmlns:r="http://schemas.openxmlformats.org/officeDocument/2006/relationships" r:embed="rId357" cstate="print">
          <a:extLst>
            <a:ext uri="{28A0092B-C50C-407E-A947-70E740481C1C}">
              <a14:useLocalDpi xmlns:a14="http://schemas.microsoft.com/office/drawing/2010/main" val="0"/>
            </a:ext>
          </a:extLst>
        </a:blip>
        <a:stretch>
          <a:fillRect/>
        </a:stretch>
      </xdr:blipFill>
      <xdr:spPr>
        <a:xfrm>
          <a:off x="8621184" y="787457941"/>
          <a:ext cx="3438350" cy="2571883"/>
        </a:xfrm>
        <a:prstGeom prst="rect">
          <a:avLst/>
        </a:prstGeom>
      </xdr:spPr>
    </xdr:pic>
    <xdr:clientData/>
  </xdr:twoCellAnchor>
  <xdr:twoCellAnchor>
    <xdr:from>
      <xdr:col>16</xdr:col>
      <xdr:colOff>323850</xdr:colOff>
      <xdr:row>3694</xdr:row>
      <xdr:rowOff>57941</xdr:rowOff>
    </xdr:from>
    <xdr:to>
      <xdr:col>22</xdr:col>
      <xdr:colOff>268188</xdr:colOff>
      <xdr:row>3705</xdr:row>
      <xdr:rowOff>174491</xdr:rowOff>
    </xdr:to>
    <xdr:pic>
      <xdr:nvPicPr>
        <xdr:cNvPr id="644" name="図 643"/>
        <xdr:cNvPicPr>
          <a:picLocks noChangeAspect="1"/>
        </xdr:cNvPicPr>
      </xdr:nvPicPr>
      <xdr:blipFill>
        <a:blip xmlns:r="http://schemas.openxmlformats.org/officeDocument/2006/relationships" r:embed="rId358" cstate="print">
          <a:extLst>
            <a:ext uri="{28A0092B-C50C-407E-A947-70E740481C1C}">
              <a14:useLocalDpi xmlns:a14="http://schemas.microsoft.com/office/drawing/2010/main" val="0"/>
            </a:ext>
          </a:extLst>
        </a:blip>
        <a:stretch>
          <a:fillRect/>
        </a:stretch>
      </xdr:blipFill>
      <xdr:spPr>
        <a:xfrm>
          <a:off x="2493433" y="793278774"/>
          <a:ext cx="3436838" cy="2571884"/>
        </a:xfrm>
        <a:prstGeom prst="rect">
          <a:avLst/>
        </a:prstGeom>
      </xdr:spPr>
    </xdr:pic>
    <xdr:clientData/>
  </xdr:twoCellAnchor>
  <xdr:twoCellAnchor>
    <xdr:from>
      <xdr:col>5</xdr:col>
      <xdr:colOff>323850</xdr:colOff>
      <xdr:row>3711</xdr:row>
      <xdr:rowOff>57941</xdr:rowOff>
    </xdr:from>
    <xdr:to>
      <xdr:col>11</xdr:col>
      <xdr:colOff>268188</xdr:colOff>
      <xdr:row>3722</xdr:row>
      <xdr:rowOff>174491</xdr:rowOff>
    </xdr:to>
    <xdr:pic>
      <xdr:nvPicPr>
        <xdr:cNvPr id="645" name="図 644"/>
        <xdr:cNvPicPr>
          <a:picLocks noChangeAspect="1"/>
        </xdr:cNvPicPr>
      </xdr:nvPicPr>
      <xdr:blipFill>
        <a:blip xmlns:r="http://schemas.openxmlformats.org/officeDocument/2006/relationships" r:embed="rId359" cstate="print">
          <a:extLst>
            <a:ext uri="{28A0092B-C50C-407E-A947-70E740481C1C}">
              <a14:useLocalDpi xmlns:a14="http://schemas.microsoft.com/office/drawing/2010/main" val="0"/>
            </a:ext>
          </a:extLst>
        </a:blip>
        <a:stretch>
          <a:fillRect/>
        </a:stretch>
      </xdr:blipFill>
      <xdr:spPr>
        <a:xfrm>
          <a:off x="8621183" y="793278774"/>
          <a:ext cx="3436838" cy="2571884"/>
        </a:xfrm>
        <a:prstGeom prst="rect">
          <a:avLst/>
        </a:prstGeom>
      </xdr:spPr>
    </xdr:pic>
    <xdr:clientData/>
  </xdr:twoCellAnchor>
  <xdr:twoCellAnchor>
    <xdr:from>
      <xdr:col>16</xdr:col>
      <xdr:colOff>323850</xdr:colOff>
      <xdr:row>3711</xdr:row>
      <xdr:rowOff>57941</xdr:rowOff>
    </xdr:from>
    <xdr:to>
      <xdr:col>22</xdr:col>
      <xdr:colOff>268188</xdr:colOff>
      <xdr:row>3722</xdr:row>
      <xdr:rowOff>174491</xdr:rowOff>
    </xdr:to>
    <xdr:pic>
      <xdr:nvPicPr>
        <xdr:cNvPr id="648" name="図 647"/>
        <xdr:cNvPicPr>
          <a:picLocks noChangeAspect="1"/>
        </xdr:cNvPicPr>
      </xdr:nvPicPr>
      <xdr:blipFill>
        <a:blip xmlns:r="http://schemas.openxmlformats.org/officeDocument/2006/relationships" r:embed="rId360" cstate="print">
          <a:extLst>
            <a:ext uri="{28A0092B-C50C-407E-A947-70E740481C1C}">
              <a14:useLocalDpi xmlns:a14="http://schemas.microsoft.com/office/drawing/2010/main" val="0"/>
            </a:ext>
          </a:extLst>
        </a:blip>
        <a:stretch>
          <a:fillRect/>
        </a:stretch>
      </xdr:blipFill>
      <xdr:spPr>
        <a:xfrm>
          <a:off x="2493433" y="797004108"/>
          <a:ext cx="3436838" cy="2571883"/>
        </a:xfrm>
        <a:prstGeom prst="rect">
          <a:avLst/>
        </a:prstGeom>
      </xdr:spPr>
    </xdr:pic>
    <xdr:clientData/>
  </xdr:twoCellAnchor>
  <xdr:twoCellAnchor>
    <xdr:from>
      <xdr:col>5</xdr:col>
      <xdr:colOff>323851</xdr:colOff>
      <xdr:row>3739</xdr:row>
      <xdr:rowOff>57941</xdr:rowOff>
    </xdr:from>
    <xdr:to>
      <xdr:col>11</xdr:col>
      <xdr:colOff>269701</xdr:colOff>
      <xdr:row>3750</xdr:row>
      <xdr:rowOff>174491</xdr:rowOff>
    </xdr:to>
    <xdr:pic>
      <xdr:nvPicPr>
        <xdr:cNvPr id="649" name="図 648"/>
        <xdr:cNvPicPr>
          <a:picLocks noChangeAspect="1"/>
        </xdr:cNvPicPr>
      </xdr:nvPicPr>
      <xdr:blipFill>
        <a:blip xmlns:r="http://schemas.openxmlformats.org/officeDocument/2006/relationships" r:embed="rId361" cstate="print">
          <a:extLst>
            <a:ext uri="{28A0092B-C50C-407E-A947-70E740481C1C}">
              <a14:useLocalDpi xmlns:a14="http://schemas.microsoft.com/office/drawing/2010/main" val="0"/>
            </a:ext>
          </a:extLst>
        </a:blip>
        <a:stretch>
          <a:fillRect/>
        </a:stretch>
      </xdr:blipFill>
      <xdr:spPr>
        <a:xfrm>
          <a:off x="8621184" y="797004108"/>
          <a:ext cx="3438350" cy="2571883"/>
        </a:xfrm>
        <a:prstGeom prst="rect">
          <a:avLst/>
        </a:prstGeom>
      </xdr:spPr>
    </xdr:pic>
    <xdr:clientData/>
  </xdr:twoCellAnchor>
  <xdr:twoCellAnchor>
    <xdr:from>
      <xdr:col>16</xdr:col>
      <xdr:colOff>323850</xdr:colOff>
      <xdr:row>3739</xdr:row>
      <xdr:rowOff>57941</xdr:rowOff>
    </xdr:from>
    <xdr:to>
      <xdr:col>22</xdr:col>
      <xdr:colOff>268190</xdr:colOff>
      <xdr:row>3750</xdr:row>
      <xdr:rowOff>174491</xdr:rowOff>
    </xdr:to>
    <xdr:pic>
      <xdr:nvPicPr>
        <xdr:cNvPr id="655" name="図 654"/>
        <xdr:cNvPicPr>
          <a:picLocks noChangeAspect="1"/>
        </xdr:cNvPicPr>
      </xdr:nvPicPr>
      <xdr:blipFill>
        <a:blip xmlns:r="http://schemas.openxmlformats.org/officeDocument/2006/relationships" r:embed="rId362" cstate="print">
          <a:extLst>
            <a:ext uri="{BEBA8EAE-BF5A-486C-A8C5-ECC9F3942E4B}">
              <a14:imgProps xmlns:a14="http://schemas.microsoft.com/office/drawing/2010/main">
                <a14:imgLayer r:embed="rId363">
                  <a14:imgEffect>
                    <a14:brightnessContrast bright="40000" contrast="-20000"/>
                  </a14:imgEffect>
                </a14:imgLayer>
              </a14:imgProps>
            </a:ext>
            <a:ext uri="{28A0092B-C50C-407E-A947-70E740481C1C}">
              <a14:useLocalDpi xmlns:a14="http://schemas.microsoft.com/office/drawing/2010/main" val="0"/>
            </a:ext>
          </a:extLst>
        </a:blip>
        <a:stretch>
          <a:fillRect/>
        </a:stretch>
      </xdr:blipFill>
      <xdr:spPr>
        <a:xfrm>
          <a:off x="2493433" y="802824941"/>
          <a:ext cx="3436840" cy="2571883"/>
        </a:xfrm>
        <a:prstGeom prst="rect">
          <a:avLst/>
        </a:prstGeom>
      </xdr:spPr>
    </xdr:pic>
    <xdr:clientData/>
  </xdr:twoCellAnchor>
  <xdr:twoCellAnchor>
    <xdr:from>
      <xdr:col>5</xdr:col>
      <xdr:colOff>323850</xdr:colOff>
      <xdr:row>3756</xdr:row>
      <xdr:rowOff>57941</xdr:rowOff>
    </xdr:from>
    <xdr:to>
      <xdr:col>11</xdr:col>
      <xdr:colOff>268188</xdr:colOff>
      <xdr:row>3767</xdr:row>
      <xdr:rowOff>174491</xdr:rowOff>
    </xdr:to>
    <xdr:pic>
      <xdr:nvPicPr>
        <xdr:cNvPr id="656" name="図 655"/>
        <xdr:cNvPicPr>
          <a:picLocks noChangeAspect="1"/>
        </xdr:cNvPicPr>
      </xdr:nvPicPr>
      <xdr:blipFill>
        <a:blip xmlns:r="http://schemas.openxmlformats.org/officeDocument/2006/relationships" r:embed="rId364" cstate="print">
          <a:extLst>
            <a:ext uri="{28A0092B-C50C-407E-A947-70E740481C1C}">
              <a14:useLocalDpi xmlns:a14="http://schemas.microsoft.com/office/drawing/2010/main" val="0"/>
            </a:ext>
          </a:extLst>
        </a:blip>
        <a:stretch>
          <a:fillRect/>
        </a:stretch>
      </xdr:blipFill>
      <xdr:spPr>
        <a:xfrm>
          <a:off x="8621183" y="802824941"/>
          <a:ext cx="3436838" cy="2571883"/>
        </a:xfrm>
        <a:prstGeom prst="rect">
          <a:avLst/>
        </a:prstGeom>
      </xdr:spPr>
    </xdr:pic>
    <xdr:clientData/>
  </xdr:twoCellAnchor>
  <xdr:twoCellAnchor>
    <xdr:from>
      <xdr:col>16</xdr:col>
      <xdr:colOff>323850</xdr:colOff>
      <xdr:row>3756</xdr:row>
      <xdr:rowOff>53577</xdr:rowOff>
    </xdr:from>
    <xdr:to>
      <xdr:col>19</xdr:col>
      <xdr:colOff>500775</xdr:colOff>
      <xdr:row>3762</xdr:row>
      <xdr:rowOff>83877</xdr:rowOff>
    </xdr:to>
    <xdr:pic>
      <xdr:nvPicPr>
        <xdr:cNvPr id="657" name="図 656"/>
        <xdr:cNvPicPr>
          <a:picLocks noChangeAspect="1"/>
        </xdr:cNvPicPr>
      </xdr:nvPicPr>
      <xdr:blipFill>
        <a:blip xmlns:r="http://schemas.openxmlformats.org/officeDocument/2006/relationships" r:embed="rId365" cstate="print">
          <a:extLst>
            <a:ext uri="{28A0092B-C50C-407E-A947-70E740481C1C}">
              <a14:useLocalDpi xmlns:a14="http://schemas.microsoft.com/office/drawing/2010/main" val="0"/>
            </a:ext>
          </a:extLst>
        </a:blip>
        <a:stretch>
          <a:fillRect/>
        </a:stretch>
      </xdr:blipFill>
      <xdr:spPr>
        <a:xfrm>
          <a:off x="2493433" y="806545910"/>
          <a:ext cx="1923175" cy="1427300"/>
        </a:xfrm>
        <a:prstGeom prst="rect">
          <a:avLst/>
        </a:prstGeom>
      </xdr:spPr>
    </xdr:pic>
    <xdr:clientData/>
  </xdr:twoCellAnchor>
  <xdr:twoCellAnchor>
    <xdr:from>
      <xdr:col>19</xdr:col>
      <xdr:colOff>76201</xdr:colOff>
      <xdr:row>3760</xdr:row>
      <xdr:rowOff>194863</xdr:rowOff>
    </xdr:from>
    <xdr:to>
      <xdr:col>22</xdr:col>
      <xdr:colOff>468529</xdr:colOff>
      <xdr:row>3767</xdr:row>
      <xdr:rowOff>168013</xdr:rowOff>
    </xdr:to>
    <xdr:pic>
      <xdr:nvPicPr>
        <xdr:cNvPr id="658" name="図 657"/>
        <xdr:cNvPicPr>
          <a:picLocks noChangeAspect="1"/>
        </xdr:cNvPicPr>
      </xdr:nvPicPr>
      <xdr:blipFill>
        <a:blip xmlns:r="http://schemas.openxmlformats.org/officeDocument/2006/relationships" r:embed="rId366" cstate="print">
          <a:extLst>
            <a:ext uri="{28A0092B-C50C-407E-A947-70E740481C1C}">
              <a14:useLocalDpi xmlns:a14="http://schemas.microsoft.com/office/drawing/2010/main" val="0"/>
            </a:ext>
          </a:extLst>
        </a:blip>
        <a:stretch>
          <a:fillRect/>
        </a:stretch>
      </xdr:blipFill>
      <xdr:spPr>
        <a:xfrm>
          <a:off x="3992034" y="807660863"/>
          <a:ext cx="2138578" cy="1454817"/>
        </a:xfrm>
        <a:prstGeom prst="rect">
          <a:avLst/>
        </a:prstGeom>
      </xdr:spPr>
    </xdr:pic>
    <xdr:clientData/>
  </xdr:twoCellAnchor>
  <xdr:twoCellAnchor>
    <xdr:from>
      <xdr:col>5</xdr:col>
      <xdr:colOff>323850</xdr:colOff>
      <xdr:row>3784</xdr:row>
      <xdr:rowOff>57941</xdr:rowOff>
    </xdr:from>
    <xdr:to>
      <xdr:col>11</xdr:col>
      <xdr:colOff>274240</xdr:colOff>
      <xdr:row>3795</xdr:row>
      <xdr:rowOff>174491</xdr:rowOff>
    </xdr:to>
    <xdr:pic>
      <xdr:nvPicPr>
        <xdr:cNvPr id="659" name="図 658"/>
        <xdr:cNvPicPr>
          <a:picLocks noChangeAspect="1"/>
        </xdr:cNvPicPr>
      </xdr:nvPicPr>
      <xdr:blipFill>
        <a:blip xmlns:r="http://schemas.openxmlformats.org/officeDocument/2006/relationships" r:embed="rId367" cstate="print">
          <a:extLst>
            <a:ext uri="{28A0092B-C50C-407E-A947-70E740481C1C}">
              <a14:useLocalDpi xmlns:a14="http://schemas.microsoft.com/office/drawing/2010/main" val="0"/>
            </a:ext>
          </a:extLst>
        </a:blip>
        <a:stretch>
          <a:fillRect/>
        </a:stretch>
      </xdr:blipFill>
      <xdr:spPr>
        <a:xfrm>
          <a:off x="8621183" y="806550274"/>
          <a:ext cx="3442890" cy="2571884"/>
        </a:xfrm>
        <a:prstGeom prst="rect">
          <a:avLst/>
        </a:prstGeom>
      </xdr:spPr>
    </xdr:pic>
    <xdr:clientData/>
  </xdr:twoCellAnchor>
  <xdr:twoCellAnchor>
    <xdr:from>
      <xdr:col>16</xdr:col>
      <xdr:colOff>323850</xdr:colOff>
      <xdr:row>3784</xdr:row>
      <xdr:rowOff>57941</xdr:rowOff>
    </xdr:from>
    <xdr:to>
      <xdr:col>22</xdr:col>
      <xdr:colOff>274240</xdr:colOff>
      <xdr:row>3795</xdr:row>
      <xdr:rowOff>174491</xdr:rowOff>
    </xdr:to>
    <xdr:pic>
      <xdr:nvPicPr>
        <xdr:cNvPr id="660" name="図 659"/>
        <xdr:cNvPicPr>
          <a:picLocks noChangeAspect="1"/>
        </xdr:cNvPicPr>
      </xdr:nvPicPr>
      <xdr:blipFill>
        <a:blip xmlns:r="http://schemas.openxmlformats.org/officeDocument/2006/relationships" r:embed="rId368" cstate="print">
          <a:extLst>
            <a:ext uri="{28A0092B-C50C-407E-A947-70E740481C1C}">
              <a14:useLocalDpi xmlns:a14="http://schemas.microsoft.com/office/drawing/2010/main" val="0"/>
            </a:ext>
          </a:extLst>
        </a:blip>
        <a:stretch>
          <a:fillRect/>
        </a:stretch>
      </xdr:blipFill>
      <xdr:spPr>
        <a:xfrm>
          <a:off x="2493433" y="812371108"/>
          <a:ext cx="3442890" cy="2571883"/>
        </a:xfrm>
        <a:prstGeom prst="rect">
          <a:avLst/>
        </a:prstGeom>
      </xdr:spPr>
    </xdr:pic>
    <xdr:clientData/>
  </xdr:twoCellAnchor>
  <xdr:twoCellAnchor>
    <xdr:from>
      <xdr:col>5</xdr:col>
      <xdr:colOff>323851</xdr:colOff>
      <xdr:row>3801</xdr:row>
      <xdr:rowOff>48416</xdr:rowOff>
    </xdr:from>
    <xdr:to>
      <xdr:col>11</xdr:col>
      <xdr:colOff>269701</xdr:colOff>
      <xdr:row>3812</xdr:row>
      <xdr:rowOff>164966</xdr:rowOff>
    </xdr:to>
    <xdr:pic>
      <xdr:nvPicPr>
        <xdr:cNvPr id="661" name="図 660"/>
        <xdr:cNvPicPr>
          <a:picLocks noChangeAspect="1"/>
        </xdr:cNvPicPr>
      </xdr:nvPicPr>
      <xdr:blipFill>
        <a:blip xmlns:r="http://schemas.openxmlformats.org/officeDocument/2006/relationships" r:embed="rId369" cstate="print">
          <a:extLst>
            <a:ext uri="{28A0092B-C50C-407E-A947-70E740481C1C}">
              <a14:useLocalDpi xmlns:a14="http://schemas.microsoft.com/office/drawing/2010/main" val="0"/>
            </a:ext>
          </a:extLst>
        </a:blip>
        <a:stretch>
          <a:fillRect/>
        </a:stretch>
      </xdr:blipFill>
      <xdr:spPr>
        <a:xfrm>
          <a:off x="8621184" y="812361583"/>
          <a:ext cx="3438350" cy="2571883"/>
        </a:xfrm>
        <a:prstGeom prst="rect">
          <a:avLst/>
        </a:prstGeom>
      </xdr:spPr>
    </xdr:pic>
    <xdr:clientData/>
  </xdr:twoCellAnchor>
  <xdr:twoCellAnchor>
    <xdr:from>
      <xdr:col>16</xdr:col>
      <xdr:colOff>323850</xdr:colOff>
      <xdr:row>3801</xdr:row>
      <xdr:rowOff>48416</xdr:rowOff>
    </xdr:from>
    <xdr:to>
      <xdr:col>22</xdr:col>
      <xdr:colOff>268188</xdr:colOff>
      <xdr:row>3812</xdr:row>
      <xdr:rowOff>164966</xdr:rowOff>
    </xdr:to>
    <xdr:pic>
      <xdr:nvPicPr>
        <xdr:cNvPr id="662" name="図 661"/>
        <xdr:cNvPicPr>
          <a:picLocks noChangeAspect="1"/>
        </xdr:cNvPicPr>
      </xdr:nvPicPr>
      <xdr:blipFill>
        <a:blip xmlns:r="http://schemas.openxmlformats.org/officeDocument/2006/relationships" r:embed="rId370" cstate="print">
          <a:extLst>
            <a:ext uri="{28A0092B-C50C-407E-A947-70E740481C1C}">
              <a14:useLocalDpi xmlns:a14="http://schemas.microsoft.com/office/drawing/2010/main" val="0"/>
            </a:ext>
          </a:extLst>
        </a:blip>
        <a:stretch>
          <a:fillRect/>
        </a:stretch>
      </xdr:blipFill>
      <xdr:spPr>
        <a:xfrm>
          <a:off x="2493433" y="816086916"/>
          <a:ext cx="3436838" cy="2571883"/>
        </a:xfrm>
        <a:prstGeom prst="rect">
          <a:avLst/>
        </a:prstGeom>
      </xdr:spPr>
    </xdr:pic>
    <xdr:clientData/>
  </xdr:twoCellAnchor>
  <xdr:twoCellAnchor>
    <xdr:from>
      <xdr:col>5</xdr:col>
      <xdr:colOff>323850</xdr:colOff>
      <xdr:row>3829</xdr:row>
      <xdr:rowOff>48416</xdr:rowOff>
    </xdr:from>
    <xdr:to>
      <xdr:col>11</xdr:col>
      <xdr:colOff>268188</xdr:colOff>
      <xdr:row>3840</xdr:row>
      <xdr:rowOff>164966</xdr:rowOff>
    </xdr:to>
    <xdr:pic>
      <xdr:nvPicPr>
        <xdr:cNvPr id="663" name="図 662"/>
        <xdr:cNvPicPr>
          <a:picLocks noChangeAspect="1"/>
        </xdr:cNvPicPr>
      </xdr:nvPicPr>
      <xdr:blipFill>
        <a:blip xmlns:r="http://schemas.openxmlformats.org/officeDocument/2006/relationships" r:embed="rId371" cstate="print">
          <a:extLst>
            <a:ext uri="{28A0092B-C50C-407E-A947-70E740481C1C}">
              <a14:useLocalDpi xmlns:a14="http://schemas.microsoft.com/office/drawing/2010/main" val="0"/>
            </a:ext>
          </a:extLst>
        </a:blip>
        <a:stretch>
          <a:fillRect/>
        </a:stretch>
      </xdr:blipFill>
      <xdr:spPr>
        <a:xfrm>
          <a:off x="8621183" y="816086916"/>
          <a:ext cx="3436838" cy="2571883"/>
        </a:xfrm>
        <a:prstGeom prst="rect">
          <a:avLst/>
        </a:prstGeom>
      </xdr:spPr>
    </xdr:pic>
    <xdr:clientData/>
  </xdr:twoCellAnchor>
  <xdr:twoCellAnchor>
    <xdr:from>
      <xdr:col>16</xdr:col>
      <xdr:colOff>328083</xdr:colOff>
      <xdr:row>3829</xdr:row>
      <xdr:rowOff>52916</xdr:rowOff>
    </xdr:from>
    <xdr:to>
      <xdr:col>22</xdr:col>
      <xdr:colOff>305784</xdr:colOff>
      <xdr:row>3840</xdr:row>
      <xdr:rowOff>167983</xdr:rowOff>
    </xdr:to>
    <xdr:pic>
      <xdr:nvPicPr>
        <xdr:cNvPr id="664" name="図 663"/>
        <xdr:cNvPicPr>
          <a:picLocks noChangeAspect="1"/>
        </xdr:cNvPicPr>
      </xdr:nvPicPr>
      <xdr:blipFill>
        <a:blip xmlns:r="http://schemas.openxmlformats.org/officeDocument/2006/relationships" r:embed="rId372" cstate="print">
          <a:extLst>
            <a:ext uri="{28A0092B-C50C-407E-A947-70E740481C1C}">
              <a14:useLocalDpi xmlns:a14="http://schemas.microsoft.com/office/drawing/2010/main" val="0"/>
            </a:ext>
          </a:extLst>
        </a:blip>
        <a:stretch>
          <a:fillRect/>
        </a:stretch>
      </xdr:blipFill>
      <xdr:spPr>
        <a:xfrm>
          <a:off x="8625416" y="812366083"/>
          <a:ext cx="3470201" cy="2570400"/>
        </a:xfrm>
        <a:prstGeom prst="rect">
          <a:avLst/>
        </a:prstGeom>
      </xdr:spPr>
    </xdr:pic>
    <xdr:clientData/>
  </xdr:twoCellAnchor>
  <xdr:twoCellAnchor>
    <xdr:from>
      <xdr:col>5</xdr:col>
      <xdr:colOff>323851</xdr:colOff>
      <xdr:row>3846</xdr:row>
      <xdr:rowOff>57941</xdr:rowOff>
    </xdr:from>
    <xdr:to>
      <xdr:col>11</xdr:col>
      <xdr:colOff>269701</xdr:colOff>
      <xdr:row>3857</xdr:row>
      <xdr:rowOff>174491</xdr:rowOff>
    </xdr:to>
    <xdr:pic>
      <xdr:nvPicPr>
        <xdr:cNvPr id="665" name="図 664"/>
        <xdr:cNvPicPr>
          <a:picLocks noChangeAspect="1"/>
        </xdr:cNvPicPr>
      </xdr:nvPicPr>
      <xdr:blipFill>
        <a:blip xmlns:r="http://schemas.openxmlformats.org/officeDocument/2006/relationships" r:embed="rId373" cstate="print">
          <a:extLst>
            <a:ext uri="{28A0092B-C50C-407E-A947-70E740481C1C}">
              <a14:useLocalDpi xmlns:a14="http://schemas.microsoft.com/office/drawing/2010/main" val="0"/>
            </a:ext>
          </a:extLst>
        </a:blip>
        <a:stretch>
          <a:fillRect/>
        </a:stretch>
      </xdr:blipFill>
      <xdr:spPr>
        <a:xfrm>
          <a:off x="2493434" y="821917274"/>
          <a:ext cx="3438350" cy="2571884"/>
        </a:xfrm>
        <a:prstGeom prst="rect">
          <a:avLst/>
        </a:prstGeom>
      </xdr:spPr>
    </xdr:pic>
    <xdr:clientData/>
  </xdr:twoCellAnchor>
  <xdr:twoCellAnchor>
    <xdr:from>
      <xdr:col>16</xdr:col>
      <xdr:colOff>323850</xdr:colOff>
      <xdr:row>3846</xdr:row>
      <xdr:rowOff>57941</xdr:rowOff>
    </xdr:from>
    <xdr:to>
      <xdr:col>22</xdr:col>
      <xdr:colOff>268188</xdr:colOff>
      <xdr:row>3857</xdr:row>
      <xdr:rowOff>174491</xdr:rowOff>
    </xdr:to>
    <xdr:pic>
      <xdr:nvPicPr>
        <xdr:cNvPr id="666" name="図 665"/>
        <xdr:cNvPicPr>
          <a:picLocks noChangeAspect="1"/>
        </xdr:cNvPicPr>
      </xdr:nvPicPr>
      <xdr:blipFill>
        <a:blip xmlns:r="http://schemas.openxmlformats.org/officeDocument/2006/relationships" r:embed="rId374" cstate="print">
          <a:extLst>
            <a:ext uri="{28A0092B-C50C-407E-A947-70E740481C1C}">
              <a14:useLocalDpi xmlns:a14="http://schemas.microsoft.com/office/drawing/2010/main" val="0"/>
            </a:ext>
          </a:extLst>
        </a:blip>
        <a:stretch>
          <a:fillRect/>
        </a:stretch>
      </xdr:blipFill>
      <xdr:spPr>
        <a:xfrm>
          <a:off x="8621183" y="821917274"/>
          <a:ext cx="3436838" cy="2571884"/>
        </a:xfrm>
        <a:prstGeom prst="rect">
          <a:avLst/>
        </a:prstGeom>
      </xdr:spPr>
    </xdr:pic>
    <xdr:clientData/>
  </xdr:twoCellAnchor>
  <xdr:twoCellAnchor>
    <xdr:from>
      <xdr:col>5</xdr:col>
      <xdr:colOff>323851</xdr:colOff>
      <xdr:row>3874</xdr:row>
      <xdr:rowOff>57941</xdr:rowOff>
    </xdr:from>
    <xdr:to>
      <xdr:col>11</xdr:col>
      <xdr:colOff>269701</xdr:colOff>
      <xdr:row>3885</xdr:row>
      <xdr:rowOff>174491</xdr:rowOff>
    </xdr:to>
    <xdr:pic>
      <xdr:nvPicPr>
        <xdr:cNvPr id="667" name="図 666"/>
        <xdr:cNvPicPr>
          <a:picLocks noChangeAspect="1"/>
        </xdr:cNvPicPr>
      </xdr:nvPicPr>
      <xdr:blipFill>
        <a:blip xmlns:r="http://schemas.openxmlformats.org/officeDocument/2006/relationships" r:embed="rId375" cstate="print">
          <a:extLst>
            <a:ext uri="{28A0092B-C50C-407E-A947-70E740481C1C}">
              <a14:useLocalDpi xmlns:a14="http://schemas.microsoft.com/office/drawing/2010/main" val="0"/>
            </a:ext>
          </a:extLst>
        </a:blip>
        <a:stretch>
          <a:fillRect/>
        </a:stretch>
      </xdr:blipFill>
      <xdr:spPr>
        <a:xfrm>
          <a:off x="2493434" y="825642608"/>
          <a:ext cx="3438350" cy="2571883"/>
        </a:xfrm>
        <a:prstGeom prst="rect">
          <a:avLst/>
        </a:prstGeom>
      </xdr:spPr>
    </xdr:pic>
    <xdr:clientData/>
  </xdr:twoCellAnchor>
  <xdr:twoCellAnchor>
    <xdr:from>
      <xdr:col>16</xdr:col>
      <xdr:colOff>323850</xdr:colOff>
      <xdr:row>3874</xdr:row>
      <xdr:rowOff>57941</xdr:rowOff>
    </xdr:from>
    <xdr:to>
      <xdr:col>22</xdr:col>
      <xdr:colOff>268188</xdr:colOff>
      <xdr:row>3885</xdr:row>
      <xdr:rowOff>174491</xdr:rowOff>
    </xdr:to>
    <xdr:pic>
      <xdr:nvPicPr>
        <xdr:cNvPr id="668" name="図 667"/>
        <xdr:cNvPicPr>
          <a:picLocks noChangeAspect="1"/>
        </xdr:cNvPicPr>
      </xdr:nvPicPr>
      <xdr:blipFill>
        <a:blip xmlns:r="http://schemas.openxmlformats.org/officeDocument/2006/relationships" r:embed="rId376" cstate="print">
          <a:extLst>
            <a:ext uri="{28A0092B-C50C-407E-A947-70E740481C1C}">
              <a14:useLocalDpi xmlns:a14="http://schemas.microsoft.com/office/drawing/2010/main" val="0"/>
            </a:ext>
          </a:extLst>
        </a:blip>
        <a:stretch>
          <a:fillRect/>
        </a:stretch>
      </xdr:blipFill>
      <xdr:spPr>
        <a:xfrm>
          <a:off x="8621183" y="825642608"/>
          <a:ext cx="3436838" cy="2571883"/>
        </a:xfrm>
        <a:prstGeom prst="rect">
          <a:avLst/>
        </a:prstGeom>
      </xdr:spPr>
    </xdr:pic>
    <xdr:clientData/>
  </xdr:twoCellAnchor>
  <xdr:twoCellAnchor>
    <xdr:from>
      <xdr:col>5</xdr:col>
      <xdr:colOff>323850</xdr:colOff>
      <xdr:row>3891</xdr:row>
      <xdr:rowOff>57941</xdr:rowOff>
    </xdr:from>
    <xdr:to>
      <xdr:col>11</xdr:col>
      <xdr:colOff>268188</xdr:colOff>
      <xdr:row>3902</xdr:row>
      <xdr:rowOff>174491</xdr:rowOff>
    </xdr:to>
    <xdr:pic>
      <xdr:nvPicPr>
        <xdr:cNvPr id="669" name="図 668"/>
        <xdr:cNvPicPr>
          <a:picLocks noChangeAspect="1"/>
        </xdr:cNvPicPr>
      </xdr:nvPicPr>
      <xdr:blipFill>
        <a:blip xmlns:r="http://schemas.openxmlformats.org/officeDocument/2006/relationships" r:embed="rId377" cstate="print">
          <a:extLst>
            <a:ext uri="{28A0092B-C50C-407E-A947-70E740481C1C}">
              <a14:useLocalDpi xmlns:a14="http://schemas.microsoft.com/office/drawing/2010/main" val="0"/>
            </a:ext>
          </a:extLst>
        </a:blip>
        <a:stretch>
          <a:fillRect/>
        </a:stretch>
      </xdr:blipFill>
      <xdr:spPr>
        <a:xfrm>
          <a:off x="2493433" y="831463441"/>
          <a:ext cx="3436838" cy="2571883"/>
        </a:xfrm>
        <a:prstGeom prst="rect">
          <a:avLst/>
        </a:prstGeom>
      </xdr:spPr>
    </xdr:pic>
    <xdr:clientData/>
  </xdr:twoCellAnchor>
  <xdr:twoCellAnchor>
    <xdr:from>
      <xdr:col>16</xdr:col>
      <xdr:colOff>323850</xdr:colOff>
      <xdr:row>3891</xdr:row>
      <xdr:rowOff>57941</xdr:rowOff>
    </xdr:from>
    <xdr:to>
      <xdr:col>22</xdr:col>
      <xdr:colOff>268188</xdr:colOff>
      <xdr:row>3902</xdr:row>
      <xdr:rowOff>174491</xdr:rowOff>
    </xdr:to>
    <xdr:pic>
      <xdr:nvPicPr>
        <xdr:cNvPr id="670" name="図 669"/>
        <xdr:cNvPicPr>
          <a:picLocks noChangeAspect="1"/>
        </xdr:cNvPicPr>
      </xdr:nvPicPr>
      <xdr:blipFill>
        <a:blip xmlns:r="http://schemas.openxmlformats.org/officeDocument/2006/relationships" r:embed="rId378" cstate="print">
          <a:extLst>
            <a:ext uri="{28A0092B-C50C-407E-A947-70E740481C1C}">
              <a14:useLocalDpi xmlns:a14="http://schemas.microsoft.com/office/drawing/2010/main" val="0"/>
            </a:ext>
          </a:extLst>
        </a:blip>
        <a:stretch>
          <a:fillRect/>
        </a:stretch>
      </xdr:blipFill>
      <xdr:spPr>
        <a:xfrm>
          <a:off x="8621183" y="831463441"/>
          <a:ext cx="3436838" cy="2571883"/>
        </a:xfrm>
        <a:prstGeom prst="rect">
          <a:avLst/>
        </a:prstGeom>
      </xdr:spPr>
    </xdr:pic>
    <xdr:clientData/>
  </xdr:twoCellAnchor>
  <xdr:twoCellAnchor>
    <xdr:from>
      <xdr:col>5</xdr:col>
      <xdr:colOff>323851</xdr:colOff>
      <xdr:row>3919</xdr:row>
      <xdr:rowOff>57941</xdr:rowOff>
    </xdr:from>
    <xdr:to>
      <xdr:col>11</xdr:col>
      <xdr:colOff>269701</xdr:colOff>
      <xdr:row>3930</xdr:row>
      <xdr:rowOff>174491</xdr:rowOff>
    </xdr:to>
    <xdr:pic>
      <xdr:nvPicPr>
        <xdr:cNvPr id="671" name="図 670"/>
        <xdr:cNvPicPr>
          <a:picLocks noChangeAspect="1"/>
        </xdr:cNvPicPr>
      </xdr:nvPicPr>
      <xdr:blipFill>
        <a:blip xmlns:r="http://schemas.openxmlformats.org/officeDocument/2006/relationships" r:embed="rId379" cstate="print">
          <a:extLst>
            <a:ext uri="{28A0092B-C50C-407E-A947-70E740481C1C}">
              <a14:useLocalDpi xmlns:a14="http://schemas.microsoft.com/office/drawing/2010/main" val="0"/>
            </a:ext>
          </a:extLst>
        </a:blip>
        <a:stretch>
          <a:fillRect/>
        </a:stretch>
      </xdr:blipFill>
      <xdr:spPr>
        <a:xfrm>
          <a:off x="2493434" y="835188774"/>
          <a:ext cx="3438350" cy="2571884"/>
        </a:xfrm>
        <a:prstGeom prst="rect">
          <a:avLst/>
        </a:prstGeom>
      </xdr:spPr>
    </xdr:pic>
    <xdr:clientData/>
  </xdr:twoCellAnchor>
  <xdr:twoCellAnchor>
    <xdr:from>
      <xdr:col>16</xdr:col>
      <xdr:colOff>323850</xdr:colOff>
      <xdr:row>3919</xdr:row>
      <xdr:rowOff>57941</xdr:rowOff>
    </xdr:from>
    <xdr:to>
      <xdr:col>22</xdr:col>
      <xdr:colOff>268188</xdr:colOff>
      <xdr:row>3930</xdr:row>
      <xdr:rowOff>174491</xdr:rowOff>
    </xdr:to>
    <xdr:pic>
      <xdr:nvPicPr>
        <xdr:cNvPr id="672" name="図 671"/>
        <xdr:cNvPicPr>
          <a:picLocks noChangeAspect="1"/>
        </xdr:cNvPicPr>
      </xdr:nvPicPr>
      <xdr:blipFill>
        <a:blip xmlns:r="http://schemas.openxmlformats.org/officeDocument/2006/relationships" r:embed="rId380" cstate="print">
          <a:extLst>
            <a:ext uri="{28A0092B-C50C-407E-A947-70E740481C1C}">
              <a14:useLocalDpi xmlns:a14="http://schemas.microsoft.com/office/drawing/2010/main" val="0"/>
            </a:ext>
          </a:extLst>
        </a:blip>
        <a:stretch>
          <a:fillRect/>
        </a:stretch>
      </xdr:blipFill>
      <xdr:spPr>
        <a:xfrm>
          <a:off x="8621183" y="835188774"/>
          <a:ext cx="3436838" cy="2571884"/>
        </a:xfrm>
        <a:prstGeom prst="rect">
          <a:avLst/>
        </a:prstGeom>
      </xdr:spPr>
    </xdr:pic>
    <xdr:clientData/>
  </xdr:twoCellAnchor>
  <xdr:twoCellAnchor>
    <xdr:from>
      <xdr:col>5</xdr:col>
      <xdr:colOff>323850</xdr:colOff>
      <xdr:row>3936</xdr:row>
      <xdr:rowOff>48416</xdr:rowOff>
    </xdr:from>
    <xdr:to>
      <xdr:col>11</xdr:col>
      <xdr:colOff>268188</xdr:colOff>
      <xdr:row>3947</xdr:row>
      <xdr:rowOff>164966</xdr:rowOff>
    </xdr:to>
    <xdr:pic>
      <xdr:nvPicPr>
        <xdr:cNvPr id="673" name="図 672"/>
        <xdr:cNvPicPr>
          <a:picLocks noChangeAspect="1"/>
        </xdr:cNvPicPr>
      </xdr:nvPicPr>
      <xdr:blipFill>
        <a:blip xmlns:r="http://schemas.openxmlformats.org/officeDocument/2006/relationships" r:embed="rId381" cstate="print">
          <a:extLst>
            <a:ext uri="{28A0092B-C50C-407E-A947-70E740481C1C}">
              <a14:useLocalDpi xmlns:a14="http://schemas.microsoft.com/office/drawing/2010/main" val="0"/>
            </a:ext>
          </a:extLst>
        </a:blip>
        <a:stretch>
          <a:fillRect/>
        </a:stretch>
      </xdr:blipFill>
      <xdr:spPr>
        <a:xfrm>
          <a:off x="2493433" y="841000083"/>
          <a:ext cx="3436838" cy="2571883"/>
        </a:xfrm>
        <a:prstGeom prst="rect">
          <a:avLst/>
        </a:prstGeom>
      </xdr:spPr>
    </xdr:pic>
    <xdr:clientData/>
  </xdr:twoCellAnchor>
  <xdr:twoCellAnchor>
    <xdr:from>
      <xdr:col>16</xdr:col>
      <xdr:colOff>323850</xdr:colOff>
      <xdr:row>3936</xdr:row>
      <xdr:rowOff>48416</xdr:rowOff>
    </xdr:from>
    <xdr:to>
      <xdr:col>22</xdr:col>
      <xdr:colOff>268188</xdr:colOff>
      <xdr:row>3947</xdr:row>
      <xdr:rowOff>164966</xdr:rowOff>
    </xdr:to>
    <xdr:pic>
      <xdr:nvPicPr>
        <xdr:cNvPr id="674" name="図 673"/>
        <xdr:cNvPicPr>
          <a:picLocks noChangeAspect="1"/>
        </xdr:cNvPicPr>
      </xdr:nvPicPr>
      <xdr:blipFill>
        <a:blip xmlns:r="http://schemas.openxmlformats.org/officeDocument/2006/relationships" r:embed="rId382" cstate="print">
          <a:extLst>
            <a:ext uri="{28A0092B-C50C-407E-A947-70E740481C1C}">
              <a14:useLocalDpi xmlns:a14="http://schemas.microsoft.com/office/drawing/2010/main" val="0"/>
            </a:ext>
          </a:extLst>
        </a:blip>
        <a:stretch>
          <a:fillRect/>
        </a:stretch>
      </xdr:blipFill>
      <xdr:spPr>
        <a:xfrm>
          <a:off x="8621183" y="841000083"/>
          <a:ext cx="3436838" cy="2571883"/>
        </a:xfrm>
        <a:prstGeom prst="rect">
          <a:avLst/>
        </a:prstGeom>
      </xdr:spPr>
    </xdr:pic>
    <xdr:clientData/>
  </xdr:twoCellAnchor>
  <xdr:twoCellAnchor>
    <xdr:from>
      <xdr:col>5</xdr:col>
      <xdr:colOff>323851</xdr:colOff>
      <xdr:row>3964</xdr:row>
      <xdr:rowOff>48416</xdr:rowOff>
    </xdr:from>
    <xdr:to>
      <xdr:col>11</xdr:col>
      <xdr:colOff>269701</xdr:colOff>
      <xdr:row>3975</xdr:row>
      <xdr:rowOff>164966</xdr:rowOff>
    </xdr:to>
    <xdr:pic>
      <xdr:nvPicPr>
        <xdr:cNvPr id="675" name="図 674"/>
        <xdr:cNvPicPr>
          <a:picLocks noChangeAspect="1"/>
        </xdr:cNvPicPr>
      </xdr:nvPicPr>
      <xdr:blipFill>
        <a:blip xmlns:r="http://schemas.openxmlformats.org/officeDocument/2006/relationships" r:embed="rId383" cstate="print">
          <a:extLst>
            <a:ext uri="{28A0092B-C50C-407E-A947-70E740481C1C}">
              <a14:useLocalDpi xmlns:a14="http://schemas.microsoft.com/office/drawing/2010/main" val="0"/>
            </a:ext>
          </a:extLst>
        </a:blip>
        <a:stretch>
          <a:fillRect/>
        </a:stretch>
      </xdr:blipFill>
      <xdr:spPr>
        <a:xfrm>
          <a:off x="2493434" y="844725416"/>
          <a:ext cx="3438350" cy="2571883"/>
        </a:xfrm>
        <a:prstGeom prst="rect">
          <a:avLst/>
        </a:prstGeom>
      </xdr:spPr>
    </xdr:pic>
    <xdr:clientData/>
  </xdr:twoCellAnchor>
  <xdr:twoCellAnchor>
    <xdr:from>
      <xdr:col>16</xdr:col>
      <xdr:colOff>323850</xdr:colOff>
      <xdr:row>3964</xdr:row>
      <xdr:rowOff>48416</xdr:rowOff>
    </xdr:from>
    <xdr:to>
      <xdr:col>22</xdr:col>
      <xdr:colOff>268188</xdr:colOff>
      <xdr:row>3975</xdr:row>
      <xdr:rowOff>164966</xdr:rowOff>
    </xdr:to>
    <xdr:pic>
      <xdr:nvPicPr>
        <xdr:cNvPr id="676" name="図 675"/>
        <xdr:cNvPicPr>
          <a:picLocks noChangeAspect="1"/>
        </xdr:cNvPicPr>
      </xdr:nvPicPr>
      <xdr:blipFill>
        <a:blip xmlns:r="http://schemas.openxmlformats.org/officeDocument/2006/relationships" r:embed="rId384" cstate="print">
          <a:extLst>
            <a:ext uri="{28A0092B-C50C-407E-A947-70E740481C1C}">
              <a14:useLocalDpi xmlns:a14="http://schemas.microsoft.com/office/drawing/2010/main" val="0"/>
            </a:ext>
          </a:extLst>
        </a:blip>
        <a:stretch>
          <a:fillRect/>
        </a:stretch>
      </xdr:blipFill>
      <xdr:spPr>
        <a:xfrm>
          <a:off x="8621183" y="844725416"/>
          <a:ext cx="3436838" cy="2571883"/>
        </a:xfrm>
        <a:prstGeom prst="rect">
          <a:avLst/>
        </a:prstGeom>
      </xdr:spPr>
    </xdr:pic>
    <xdr:clientData/>
  </xdr:twoCellAnchor>
  <xdr:twoCellAnchor>
    <xdr:from>
      <xdr:col>5</xdr:col>
      <xdr:colOff>323850</xdr:colOff>
      <xdr:row>3981</xdr:row>
      <xdr:rowOff>57941</xdr:rowOff>
    </xdr:from>
    <xdr:to>
      <xdr:col>11</xdr:col>
      <xdr:colOff>268188</xdr:colOff>
      <xdr:row>3992</xdr:row>
      <xdr:rowOff>174491</xdr:rowOff>
    </xdr:to>
    <xdr:pic>
      <xdr:nvPicPr>
        <xdr:cNvPr id="677" name="図 676"/>
        <xdr:cNvPicPr>
          <a:picLocks noChangeAspect="1"/>
        </xdr:cNvPicPr>
      </xdr:nvPicPr>
      <xdr:blipFill>
        <a:blip xmlns:r="http://schemas.openxmlformats.org/officeDocument/2006/relationships" r:embed="rId385" cstate="print">
          <a:extLst>
            <a:ext uri="{28A0092B-C50C-407E-A947-70E740481C1C}">
              <a14:useLocalDpi xmlns:a14="http://schemas.microsoft.com/office/drawing/2010/main" val="0"/>
            </a:ext>
          </a:extLst>
        </a:blip>
        <a:stretch>
          <a:fillRect/>
        </a:stretch>
      </xdr:blipFill>
      <xdr:spPr>
        <a:xfrm>
          <a:off x="2493433" y="850555774"/>
          <a:ext cx="3436838" cy="2571884"/>
        </a:xfrm>
        <a:prstGeom prst="rect">
          <a:avLst/>
        </a:prstGeom>
      </xdr:spPr>
    </xdr:pic>
    <xdr:clientData/>
  </xdr:twoCellAnchor>
  <xdr:twoCellAnchor>
    <xdr:from>
      <xdr:col>16</xdr:col>
      <xdr:colOff>323851</xdr:colOff>
      <xdr:row>3981</xdr:row>
      <xdr:rowOff>57941</xdr:rowOff>
    </xdr:from>
    <xdr:to>
      <xdr:col>22</xdr:col>
      <xdr:colOff>269701</xdr:colOff>
      <xdr:row>3992</xdr:row>
      <xdr:rowOff>174491</xdr:rowOff>
    </xdr:to>
    <xdr:pic>
      <xdr:nvPicPr>
        <xdr:cNvPr id="678" name="図 677"/>
        <xdr:cNvPicPr>
          <a:picLocks noChangeAspect="1"/>
        </xdr:cNvPicPr>
      </xdr:nvPicPr>
      <xdr:blipFill>
        <a:blip xmlns:r="http://schemas.openxmlformats.org/officeDocument/2006/relationships" r:embed="rId386" cstate="print">
          <a:extLst>
            <a:ext uri="{28A0092B-C50C-407E-A947-70E740481C1C}">
              <a14:useLocalDpi xmlns:a14="http://schemas.microsoft.com/office/drawing/2010/main" val="0"/>
            </a:ext>
          </a:extLst>
        </a:blip>
        <a:stretch>
          <a:fillRect/>
        </a:stretch>
      </xdr:blipFill>
      <xdr:spPr>
        <a:xfrm>
          <a:off x="8621184" y="850555774"/>
          <a:ext cx="3438350" cy="2571884"/>
        </a:xfrm>
        <a:prstGeom prst="rect">
          <a:avLst/>
        </a:prstGeom>
      </xdr:spPr>
    </xdr:pic>
    <xdr:clientData/>
  </xdr:twoCellAnchor>
  <xdr:twoCellAnchor>
    <xdr:from>
      <xdr:col>5</xdr:col>
      <xdr:colOff>323851</xdr:colOff>
      <xdr:row>4009</xdr:row>
      <xdr:rowOff>57941</xdr:rowOff>
    </xdr:from>
    <xdr:to>
      <xdr:col>11</xdr:col>
      <xdr:colOff>269701</xdr:colOff>
      <xdr:row>4020</xdr:row>
      <xdr:rowOff>174491</xdr:rowOff>
    </xdr:to>
    <xdr:pic>
      <xdr:nvPicPr>
        <xdr:cNvPr id="679" name="図 678"/>
        <xdr:cNvPicPr>
          <a:picLocks noChangeAspect="1"/>
        </xdr:cNvPicPr>
      </xdr:nvPicPr>
      <xdr:blipFill>
        <a:blip xmlns:r="http://schemas.openxmlformats.org/officeDocument/2006/relationships" r:embed="rId387" cstate="print">
          <a:extLst>
            <a:ext uri="{28A0092B-C50C-407E-A947-70E740481C1C}">
              <a14:useLocalDpi xmlns:a14="http://schemas.microsoft.com/office/drawing/2010/main" val="0"/>
            </a:ext>
          </a:extLst>
        </a:blip>
        <a:stretch>
          <a:fillRect/>
        </a:stretch>
      </xdr:blipFill>
      <xdr:spPr>
        <a:xfrm>
          <a:off x="2493434" y="854281108"/>
          <a:ext cx="3438350" cy="2571883"/>
        </a:xfrm>
        <a:prstGeom prst="rect">
          <a:avLst/>
        </a:prstGeom>
      </xdr:spPr>
    </xdr:pic>
    <xdr:clientData/>
  </xdr:twoCellAnchor>
  <xdr:twoCellAnchor>
    <xdr:from>
      <xdr:col>16</xdr:col>
      <xdr:colOff>323850</xdr:colOff>
      <xdr:row>4009</xdr:row>
      <xdr:rowOff>57941</xdr:rowOff>
    </xdr:from>
    <xdr:to>
      <xdr:col>22</xdr:col>
      <xdr:colOff>268188</xdr:colOff>
      <xdr:row>4020</xdr:row>
      <xdr:rowOff>174491</xdr:rowOff>
    </xdr:to>
    <xdr:pic>
      <xdr:nvPicPr>
        <xdr:cNvPr id="680" name="図 679"/>
        <xdr:cNvPicPr>
          <a:picLocks noChangeAspect="1"/>
        </xdr:cNvPicPr>
      </xdr:nvPicPr>
      <xdr:blipFill>
        <a:blip xmlns:r="http://schemas.openxmlformats.org/officeDocument/2006/relationships" r:embed="rId388" cstate="print">
          <a:extLst>
            <a:ext uri="{28A0092B-C50C-407E-A947-70E740481C1C}">
              <a14:useLocalDpi xmlns:a14="http://schemas.microsoft.com/office/drawing/2010/main" val="0"/>
            </a:ext>
          </a:extLst>
        </a:blip>
        <a:stretch>
          <a:fillRect/>
        </a:stretch>
      </xdr:blipFill>
      <xdr:spPr>
        <a:xfrm>
          <a:off x="8621183" y="854281108"/>
          <a:ext cx="3436838" cy="2571883"/>
        </a:xfrm>
        <a:prstGeom prst="rect">
          <a:avLst/>
        </a:prstGeom>
      </xdr:spPr>
    </xdr:pic>
    <xdr:clientData/>
  </xdr:twoCellAnchor>
  <xdr:twoCellAnchor>
    <xdr:from>
      <xdr:col>5</xdr:col>
      <xdr:colOff>323851</xdr:colOff>
      <xdr:row>4026</xdr:row>
      <xdr:rowOff>57941</xdr:rowOff>
    </xdr:from>
    <xdr:to>
      <xdr:col>11</xdr:col>
      <xdr:colOff>269701</xdr:colOff>
      <xdr:row>4037</xdr:row>
      <xdr:rowOff>174491</xdr:rowOff>
    </xdr:to>
    <xdr:pic>
      <xdr:nvPicPr>
        <xdr:cNvPr id="681" name="図 680"/>
        <xdr:cNvPicPr>
          <a:picLocks noChangeAspect="1"/>
        </xdr:cNvPicPr>
      </xdr:nvPicPr>
      <xdr:blipFill>
        <a:blip xmlns:r="http://schemas.openxmlformats.org/officeDocument/2006/relationships" r:embed="rId389" cstate="print">
          <a:extLst>
            <a:ext uri="{28A0092B-C50C-407E-A947-70E740481C1C}">
              <a14:useLocalDpi xmlns:a14="http://schemas.microsoft.com/office/drawing/2010/main" val="0"/>
            </a:ext>
          </a:extLst>
        </a:blip>
        <a:stretch>
          <a:fillRect/>
        </a:stretch>
      </xdr:blipFill>
      <xdr:spPr>
        <a:xfrm>
          <a:off x="2493434" y="860101941"/>
          <a:ext cx="3438350" cy="2571883"/>
        </a:xfrm>
        <a:prstGeom prst="rect">
          <a:avLst/>
        </a:prstGeom>
      </xdr:spPr>
    </xdr:pic>
    <xdr:clientData/>
  </xdr:twoCellAnchor>
  <xdr:twoCellAnchor>
    <xdr:from>
      <xdr:col>16</xdr:col>
      <xdr:colOff>323851</xdr:colOff>
      <xdr:row>4026</xdr:row>
      <xdr:rowOff>57941</xdr:rowOff>
    </xdr:from>
    <xdr:to>
      <xdr:col>22</xdr:col>
      <xdr:colOff>269701</xdr:colOff>
      <xdr:row>4037</xdr:row>
      <xdr:rowOff>174491</xdr:rowOff>
    </xdr:to>
    <xdr:pic>
      <xdr:nvPicPr>
        <xdr:cNvPr id="683" name="図 682"/>
        <xdr:cNvPicPr>
          <a:picLocks noChangeAspect="1"/>
        </xdr:cNvPicPr>
      </xdr:nvPicPr>
      <xdr:blipFill>
        <a:blip xmlns:r="http://schemas.openxmlformats.org/officeDocument/2006/relationships" r:embed="rId390" cstate="print">
          <a:extLst>
            <a:ext uri="{28A0092B-C50C-407E-A947-70E740481C1C}">
              <a14:useLocalDpi xmlns:a14="http://schemas.microsoft.com/office/drawing/2010/main" val="0"/>
            </a:ext>
          </a:extLst>
        </a:blip>
        <a:stretch>
          <a:fillRect/>
        </a:stretch>
      </xdr:blipFill>
      <xdr:spPr>
        <a:xfrm>
          <a:off x="8621184" y="860101941"/>
          <a:ext cx="3438350" cy="2571883"/>
        </a:xfrm>
        <a:prstGeom prst="rect">
          <a:avLst/>
        </a:prstGeom>
      </xdr:spPr>
    </xdr:pic>
    <xdr:clientData/>
  </xdr:twoCellAnchor>
  <xdr:twoCellAnchor>
    <xdr:from>
      <xdr:col>5</xdr:col>
      <xdr:colOff>323850</xdr:colOff>
      <xdr:row>4054</xdr:row>
      <xdr:rowOff>57941</xdr:rowOff>
    </xdr:from>
    <xdr:to>
      <xdr:col>11</xdr:col>
      <xdr:colOff>268188</xdr:colOff>
      <xdr:row>4065</xdr:row>
      <xdr:rowOff>174491</xdr:rowOff>
    </xdr:to>
    <xdr:pic>
      <xdr:nvPicPr>
        <xdr:cNvPr id="1043" name="図 1042"/>
        <xdr:cNvPicPr>
          <a:picLocks noChangeAspect="1"/>
        </xdr:cNvPicPr>
      </xdr:nvPicPr>
      <xdr:blipFill>
        <a:blip xmlns:r="http://schemas.openxmlformats.org/officeDocument/2006/relationships" r:embed="rId391" cstate="print">
          <a:extLst>
            <a:ext uri="{28A0092B-C50C-407E-A947-70E740481C1C}">
              <a14:useLocalDpi xmlns:a14="http://schemas.microsoft.com/office/drawing/2010/main" val="0"/>
            </a:ext>
          </a:extLst>
        </a:blip>
        <a:stretch>
          <a:fillRect/>
        </a:stretch>
      </xdr:blipFill>
      <xdr:spPr>
        <a:xfrm>
          <a:off x="2493433" y="863827274"/>
          <a:ext cx="3436838" cy="2571884"/>
        </a:xfrm>
        <a:prstGeom prst="rect">
          <a:avLst/>
        </a:prstGeom>
      </xdr:spPr>
    </xdr:pic>
    <xdr:clientData/>
  </xdr:twoCellAnchor>
  <xdr:twoCellAnchor>
    <xdr:from>
      <xdr:col>16</xdr:col>
      <xdr:colOff>323850</xdr:colOff>
      <xdr:row>4054</xdr:row>
      <xdr:rowOff>57941</xdr:rowOff>
    </xdr:from>
    <xdr:to>
      <xdr:col>22</xdr:col>
      <xdr:colOff>268188</xdr:colOff>
      <xdr:row>4065</xdr:row>
      <xdr:rowOff>174491</xdr:rowOff>
    </xdr:to>
    <xdr:pic>
      <xdr:nvPicPr>
        <xdr:cNvPr id="1044" name="図 1043"/>
        <xdr:cNvPicPr>
          <a:picLocks noChangeAspect="1"/>
        </xdr:cNvPicPr>
      </xdr:nvPicPr>
      <xdr:blipFill>
        <a:blip xmlns:r="http://schemas.openxmlformats.org/officeDocument/2006/relationships" r:embed="rId392" cstate="print">
          <a:extLst>
            <a:ext uri="{28A0092B-C50C-407E-A947-70E740481C1C}">
              <a14:useLocalDpi xmlns:a14="http://schemas.microsoft.com/office/drawing/2010/main" val="0"/>
            </a:ext>
          </a:extLst>
        </a:blip>
        <a:stretch>
          <a:fillRect/>
        </a:stretch>
      </xdr:blipFill>
      <xdr:spPr>
        <a:xfrm>
          <a:off x="8621183" y="863827274"/>
          <a:ext cx="3436838" cy="2571884"/>
        </a:xfrm>
        <a:prstGeom prst="rect">
          <a:avLst/>
        </a:prstGeom>
      </xdr:spPr>
    </xdr:pic>
    <xdr:clientData/>
  </xdr:twoCellAnchor>
  <xdr:twoCellAnchor>
    <xdr:from>
      <xdr:col>5</xdr:col>
      <xdr:colOff>323850</xdr:colOff>
      <xdr:row>4071</xdr:row>
      <xdr:rowOff>57941</xdr:rowOff>
    </xdr:from>
    <xdr:to>
      <xdr:col>11</xdr:col>
      <xdr:colOff>268188</xdr:colOff>
      <xdr:row>4082</xdr:row>
      <xdr:rowOff>174491</xdr:rowOff>
    </xdr:to>
    <xdr:pic>
      <xdr:nvPicPr>
        <xdr:cNvPr id="1045" name="図 1044"/>
        <xdr:cNvPicPr>
          <a:picLocks noChangeAspect="1"/>
        </xdr:cNvPicPr>
      </xdr:nvPicPr>
      <xdr:blipFill>
        <a:blip xmlns:r="http://schemas.openxmlformats.org/officeDocument/2006/relationships" r:embed="rId393" cstate="print">
          <a:extLst>
            <a:ext uri="{28A0092B-C50C-407E-A947-70E740481C1C}">
              <a14:useLocalDpi xmlns:a14="http://schemas.microsoft.com/office/drawing/2010/main" val="0"/>
            </a:ext>
          </a:extLst>
        </a:blip>
        <a:stretch>
          <a:fillRect/>
        </a:stretch>
      </xdr:blipFill>
      <xdr:spPr>
        <a:xfrm>
          <a:off x="2493433" y="869648108"/>
          <a:ext cx="3436838" cy="2571883"/>
        </a:xfrm>
        <a:prstGeom prst="rect">
          <a:avLst/>
        </a:prstGeom>
      </xdr:spPr>
    </xdr:pic>
    <xdr:clientData/>
  </xdr:twoCellAnchor>
  <xdr:twoCellAnchor>
    <xdr:from>
      <xdr:col>16</xdr:col>
      <xdr:colOff>323850</xdr:colOff>
      <xdr:row>4071</xdr:row>
      <xdr:rowOff>57941</xdr:rowOff>
    </xdr:from>
    <xdr:to>
      <xdr:col>22</xdr:col>
      <xdr:colOff>268188</xdr:colOff>
      <xdr:row>4082</xdr:row>
      <xdr:rowOff>174491</xdr:rowOff>
    </xdr:to>
    <xdr:pic>
      <xdr:nvPicPr>
        <xdr:cNvPr id="1046" name="図 1045"/>
        <xdr:cNvPicPr>
          <a:picLocks noChangeAspect="1"/>
        </xdr:cNvPicPr>
      </xdr:nvPicPr>
      <xdr:blipFill>
        <a:blip xmlns:r="http://schemas.openxmlformats.org/officeDocument/2006/relationships" r:embed="rId394" cstate="print">
          <a:extLst>
            <a:ext uri="{28A0092B-C50C-407E-A947-70E740481C1C}">
              <a14:useLocalDpi xmlns:a14="http://schemas.microsoft.com/office/drawing/2010/main" val="0"/>
            </a:ext>
          </a:extLst>
        </a:blip>
        <a:stretch>
          <a:fillRect/>
        </a:stretch>
      </xdr:blipFill>
      <xdr:spPr>
        <a:xfrm>
          <a:off x="8621183" y="869648108"/>
          <a:ext cx="3436838" cy="2571883"/>
        </a:xfrm>
        <a:prstGeom prst="rect">
          <a:avLst/>
        </a:prstGeom>
      </xdr:spPr>
    </xdr:pic>
    <xdr:clientData/>
  </xdr:twoCellAnchor>
  <xdr:twoCellAnchor>
    <xdr:from>
      <xdr:col>5</xdr:col>
      <xdr:colOff>323851</xdr:colOff>
      <xdr:row>4099</xdr:row>
      <xdr:rowOff>57941</xdr:rowOff>
    </xdr:from>
    <xdr:to>
      <xdr:col>11</xdr:col>
      <xdr:colOff>269701</xdr:colOff>
      <xdr:row>4110</xdr:row>
      <xdr:rowOff>174491</xdr:rowOff>
    </xdr:to>
    <xdr:pic>
      <xdr:nvPicPr>
        <xdr:cNvPr id="1047" name="図 1046"/>
        <xdr:cNvPicPr>
          <a:picLocks noChangeAspect="1"/>
        </xdr:cNvPicPr>
      </xdr:nvPicPr>
      <xdr:blipFill>
        <a:blip xmlns:r="http://schemas.openxmlformats.org/officeDocument/2006/relationships" r:embed="rId395" cstate="print">
          <a:extLst>
            <a:ext uri="{28A0092B-C50C-407E-A947-70E740481C1C}">
              <a14:useLocalDpi xmlns:a14="http://schemas.microsoft.com/office/drawing/2010/main" val="0"/>
            </a:ext>
          </a:extLst>
        </a:blip>
        <a:stretch>
          <a:fillRect/>
        </a:stretch>
      </xdr:blipFill>
      <xdr:spPr>
        <a:xfrm>
          <a:off x="2493434" y="873373441"/>
          <a:ext cx="3438350" cy="2571883"/>
        </a:xfrm>
        <a:prstGeom prst="rect">
          <a:avLst/>
        </a:prstGeom>
      </xdr:spPr>
    </xdr:pic>
    <xdr:clientData/>
  </xdr:twoCellAnchor>
  <xdr:twoCellAnchor>
    <xdr:from>
      <xdr:col>16</xdr:col>
      <xdr:colOff>323850</xdr:colOff>
      <xdr:row>4099</xdr:row>
      <xdr:rowOff>57941</xdr:rowOff>
    </xdr:from>
    <xdr:to>
      <xdr:col>22</xdr:col>
      <xdr:colOff>268188</xdr:colOff>
      <xdr:row>4110</xdr:row>
      <xdr:rowOff>174491</xdr:rowOff>
    </xdr:to>
    <xdr:pic>
      <xdr:nvPicPr>
        <xdr:cNvPr id="1048" name="図 1047"/>
        <xdr:cNvPicPr>
          <a:picLocks noChangeAspect="1"/>
        </xdr:cNvPicPr>
      </xdr:nvPicPr>
      <xdr:blipFill>
        <a:blip xmlns:r="http://schemas.openxmlformats.org/officeDocument/2006/relationships" r:embed="rId396" cstate="print">
          <a:extLst>
            <a:ext uri="{28A0092B-C50C-407E-A947-70E740481C1C}">
              <a14:useLocalDpi xmlns:a14="http://schemas.microsoft.com/office/drawing/2010/main" val="0"/>
            </a:ext>
          </a:extLst>
        </a:blip>
        <a:stretch>
          <a:fillRect/>
        </a:stretch>
      </xdr:blipFill>
      <xdr:spPr>
        <a:xfrm>
          <a:off x="8621183" y="873373441"/>
          <a:ext cx="3436838" cy="2571883"/>
        </a:xfrm>
        <a:prstGeom prst="rect">
          <a:avLst/>
        </a:prstGeom>
      </xdr:spPr>
    </xdr:pic>
    <xdr:clientData/>
  </xdr:twoCellAnchor>
  <xdr:twoCellAnchor>
    <xdr:from>
      <xdr:col>5</xdr:col>
      <xdr:colOff>323850</xdr:colOff>
      <xdr:row>4116</xdr:row>
      <xdr:rowOff>57941</xdr:rowOff>
    </xdr:from>
    <xdr:to>
      <xdr:col>11</xdr:col>
      <xdr:colOff>268188</xdr:colOff>
      <xdr:row>4127</xdr:row>
      <xdr:rowOff>174491</xdr:rowOff>
    </xdr:to>
    <xdr:pic>
      <xdr:nvPicPr>
        <xdr:cNvPr id="1049" name="図 1048"/>
        <xdr:cNvPicPr>
          <a:picLocks noChangeAspect="1"/>
        </xdr:cNvPicPr>
      </xdr:nvPicPr>
      <xdr:blipFill>
        <a:blip xmlns:r="http://schemas.openxmlformats.org/officeDocument/2006/relationships" r:embed="rId397" cstate="print">
          <a:extLst>
            <a:ext uri="{28A0092B-C50C-407E-A947-70E740481C1C}">
              <a14:useLocalDpi xmlns:a14="http://schemas.microsoft.com/office/drawing/2010/main" val="0"/>
            </a:ext>
          </a:extLst>
        </a:blip>
        <a:stretch>
          <a:fillRect/>
        </a:stretch>
      </xdr:blipFill>
      <xdr:spPr>
        <a:xfrm>
          <a:off x="2493433" y="879194274"/>
          <a:ext cx="3436838" cy="2571884"/>
        </a:xfrm>
        <a:prstGeom prst="rect">
          <a:avLst/>
        </a:prstGeom>
      </xdr:spPr>
    </xdr:pic>
    <xdr:clientData/>
  </xdr:twoCellAnchor>
  <xdr:twoCellAnchor>
    <xdr:from>
      <xdr:col>16</xdr:col>
      <xdr:colOff>323850</xdr:colOff>
      <xdr:row>4116</xdr:row>
      <xdr:rowOff>57941</xdr:rowOff>
    </xdr:from>
    <xdr:to>
      <xdr:col>22</xdr:col>
      <xdr:colOff>268188</xdr:colOff>
      <xdr:row>4127</xdr:row>
      <xdr:rowOff>174491</xdr:rowOff>
    </xdr:to>
    <xdr:pic>
      <xdr:nvPicPr>
        <xdr:cNvPr id="1050" name="図 1049"/>
        <xdr:cNvPicPr>
          <a:picLocks noChangeAspect="1"/>
        </xdr:cNvPicPr>
      </xdr:nvPicPr>
      <xdr:blipFill>
        <a:blip xmlns:r="http://schemas.openxmlformats.org/officeDocument/2006/relationships" r:embed="rId398" cstate="print">
          <a:extLst>
            <a:ext uri="{28A0092B-C50C-407E-A947-70E740481C1C}">
              <a14:useLocalDpi xmlns:a14="http://schemas.microsoft.com/office/drawing/2010/main" val="0"/>
            </a:ext>
          </a:extLst>
        </a:blip>
        <a:stretch>
          <a:fillRect/>
        </a:stretch>
      </xdr:blipFill>
      <xdr:spPr>
        <a:xfrm>
          <a:off x="8621183" y="879194274"/>
          <a:ext cx="3436838" cy="2571884"/>
        </a:xfrm>
        <a:prstGeom prst="rect">
          <a:avLst/>
        </a:prstGeom>
      </xdr:spPr>
    </xdr:pic>
    <xdr:clientData/>
  </xdr:twoCellAnchor>
  <xdr:twoCellAnchor>
    <xdr:from>
      <xdr:col>5</xdr:col>
      <xdr:colOff>323851</xdr:colOff>
      <xdr:row>4144</xdr:row>
      <xdr:rowOff>48416</xdr:rowOff>
    </xdr:from>
    <xdr:to>
      <xdr:col>11</xdr:col>
      <xdr:colOff>269701</xdr:colOff>
      <xdr:row>4155</xdr:row>
      <xdr:rowOff>164966</xdr:rowOff>
    </xdr:to>
    <xdr:pic>
      <xdr:nvPicPr>
        <xdr:cNvPr id="1051" name="図 1050"/>
        <xdr:cNvPicPr>
          <a:picLocks noChangeAspect="1"/>
        </xdr:cNvPicPr>
      </xdr:nvPicPr>
      <xdr:blipFill>
        <a:blip xmlns:r="http://schemas.openxmlformats.org/officeDocument/2006/relationships" r:embed="rId399" cstate="print">
          <a:extLst>
            <a:ext uri="{28A0092B-C50C-407E-A947-70E740481C1C}">
              <a14:useLocalDpi xmlns:a14="http://schemas.microsoft.com/office/drawing/2010/main" val="0"/>
            </a:ext>
          </a:extLst>
        </a:blip>
        <a:stretch>
          <a:fillRect/>
        </a:stretch>
      </xdr:blipFill>
      <xdr:spPr>
        <a:xfrm>
          <a:off x="2493434" y="882910083"/>
          <a:ext cx="3438350" cy="2571883"/>
        </a:xfrm>
        <a:prstGeom prst="rect">
          <a:avLst/>
        </a:prstGeom>
      </xdr:spPr>
    </xdr:pic>
    <xdr:clientData/>
  </xdr:twoCellAnchor>
  <xdr:twoCellAnchor>
    <xdr:from>
      <xdr:col>16</xdr:col>
      <xdr:colOff>323850</xdr:colOff>
      <xdr:row>4144</xdr:row>
      <xdr:rowOff>48416</xdr:rowOff>
    </xdr:from>
    <xdr:to>
      <xdr:col>22</xdr:col>
      <xdr:colOff>268188</xdr:colOff>
      <xdr:row>4155</xdr:row>
      <xdr:rowOff>164966</xdr:rowOff>
    </xdr:to>
    <xdr:pic>
      <xdr:nvPicPr>
        <xdr:cNvPr id="1052" name="図 1051"/>
        <xdr:cNvPicPr>
          <a:picLocks noChangeAspect="1"/>
        </xdr:cNvPicPr>
      </xdr:nvPicPr>
      <xdr:blipFill>
        <a:blip xmlns:r="http://schemas.openxmlformats.org/officeDocument/2006/relationships" r:embed="rId400" cstate="print">
          <a:extLst>
            <a:ext uri="{28A0092B-C50C-407E-A947-70E740481C1C}">
              <a14:useLocalDpi xmlns:a14="http://schemas.microsoft.com/office/drawing/2010/main" val="0"/>
            </a:ext>
          </a:extLst>
        </a:blip>
        <a:stretch>
          <a:fillRect/>
        </a:stretch>
      </xdr:blipFill>
      <xdr:spPr>
        <a:xfrm>
          <a:off x="8621183" y="882910083"/>
          <a:ext cx="3436838" cy="2571883"/>
        </a:xfrm>
        <a:prstGeom prst="rect">
          <a:avLst/>
        </a:prstGeom>
      </xdr:spPr>
    </xdr:pic>
    <xdr:clientData/>
  </xdr:twoCellAnchor>
  <xdr:twoCellAnchor>
    <xdr:from>
      <xdr:col>5</xdr:col>
      <xdr:colOff>323851</xdr:colOff>
      <xdr:row>4161</xdr:row>
      <xdr:rowOff>48416</xdr:rowOff>
    </xdr:from>
    <xdr:to>
      <xdr:col>11</xdr:col>
      <xdr:colOff>269701</xdr:colOff>
      <xdr:row>4172</xdr:row>
      <xdr:rowOff>164966</xdr:rowOff>
    </xdr:to>
    <xdr:pic>
      <xdr:nvPicPr>
        <xdr:cNvPr id="1053" name="図 1052"/>
        <xdr:cNvPicPr>
          <a:picLocks noChangeAspect="1"/>
        </xdr:cNvPicPr>
      </xdr:nvPicPr>
      <xdr:blipFill>
        <a:blip xmlns:r="http://schemas.openxmlformats.org/officeDocument/2006/relationships" r:embed="rId401" cstate="print">
          <a:extLst>
            <a:ext uri="{28A0092B-C50C-407E-A947-70E740481C1C}">
              <a14:useLocalDpi xmlns:a14="http://schemas.microsoft.com/office/drawing/2010/main" val="0"/>
            </a:ext>
          </a:extLst>
        </a:blip>
        <a:stretch>
          <a:fillRect/>
        </a:stretch>
      </xdr:blipFill>
      <xdr:spPr>
        <a:xfrm>
          <a:off x="2493434" y="888730916"/>
          <a:ext cx="3438350" cy="2571883"/>
        </a:xfrm>
        <a:prstGeom prst="rect">
          <a:avLst/>
        </a:prstGeom>
      </xdr:spPr>
    </xdr:pic>
    <xdr:clientData/>
  </xdr:twoCellAnchor>
  <xdr:twoCellAnchor>
    <xdr:from>
      <xdr:col>16</xdr:col>
      <xdr:colOff>323850</xdr:colOff>
      <xdr:row>4161</xdr:row>
      <xdr:rowOff>57941</xdr:rowOff>
    </xdr:from>
    <xdr:to>
      <xdr:col>22</xdr:col>
      <xdr:colOff>268188</xdr:colOff>
      <xdr:row>4172</xdr:row>
      <xdr:rowOff>174491</xdr:rowOff>
    </xdr:to>
    <xdr:pic>
      <xdr:nvPicPr>
        <xdr:cNvPr id="1054" name="図 1053"/>
        <xdr:cNvPicPr>
          <a:picLocks noChangeAspect="1"/>
        </xdr:cNvPicPr>
      </xdr:nvPicPr>
      <xdr:blipFill>
        <a:blip xmlns:r="http://schemas.openxmlformats.org/officeDocument/2006/relationships" r:embed="rId402" cstate="print">
          <a:extLst>
            <a:ext uri="{28A0092B-C50C-407E-A947-70E740481C1C}">
              <a14:useLocalDpi xmlns:a14="http://schemas.microsoft.com/office/drawing/2010/main" val="0"/>
            </a:ext>
          </a:extLst>
        </a:blip>
        <a:stretch>
          <a:fillRect/>
        </a:stretch>
      </xdr:blipFill>
      <xdr:spPr>
        <a:xfrm>
          <a:off x="8621183" y="888740441"/>
          <a:ext cx="3436838" cy="2571883"/>
        </a:xfrm>
        <a:prstGeom prst="rect">
          <a:avLst/>
        </a:prstGeom>
      </xdr:spPr>
    </xdr:pic>
    <xdr:clientData/>
  </xdr:twoCellAnchor>
  <xdr:twoCellAnchor>
    <xdr:from>
      <xdr:col>5</xdr:col>
      <xdr:colOff>323850</xdr:colOff>
      <xdr:row>4189</xdr:row>
      <xdr:rowOff>57941</xdr:rowOff>
    </xdr:from>
    <xdr:to>
      <xdr:col>11</xdr:col>
      <xdr:colOff>268188</xdr:colOff>
      <xdr:row>4200</xdr:row>
      <xdr:rowOff>174491</xdr:rowOff>
    </xdr:to>
    <xdr:pic>
      <xdr:nvPicPr>
        <xdr:cNvPr id="1055" name="図 1054"/>
        <xdr:cNvPicPr>
          <a:picLocks noChangeAspect="1"/>
        </xdr:cNvPicPr>
      </xdr:nvPicPr>
      <xdr:blipFill>
        <a:blip xmlns:r="http://schemas.openxmlformats.org/officeDocument/2006/relationships" r:embed="rId403" cstate="print">
          <a:extLst>
            <a:ext uri="{28A0092B-C50C-407E-A947-70E740481C1C}">
              <a14:useLocalDpi xmlns:a14="http://schemas.microsoft.com/office/drawing/2010/main" val="0"/>
            </a:ext>
          </a:extLst>
        </a:blip>
        <a:stretch>
          <a:fillRect/>
        </a:stretch>
      </xdr:blipFill>
      <xdr:spPr>
        <a:xfrm>
          <a:off x="2493433" y="892465774"/>
          <a:ext cx="3436838" cy="2571884"/>
        </a:xfrm>
        <a:prstGeom prst="rect">
          <a:avLst/>
        </a:prstGeom>
      </xdr:spPr>
    </xdr:pic>
    <xdr:clientData/>
  </xdr:twoCellAnchor>
  <xdr:twoCellAnchor>
    <xdr:from>
      <xdr:col>16</xdr:col>
      <xdr:colOff>323850</xdr:colOff>
      <xdr:row>4189</xdr:row>
      <xdr:rowOff>57941</xdr:rowOff>
    </xdr:from>
    <xdr:to>
      <xdr:col>22</xdr:col>
      <xdr:colOff>268188</xdr:colOff>
      <xdr:row>4200</xdr:row>
      <xdr:rowOff>174491</xdr:rowOff>
    </xdr:to>
    <xdr:pic>
      <xdr:nvPicPr>
        <xdr:cNvPr id="1056" name="図 1055"/>
        <xdr:cNvPicPr>
          <a:picLocks noChangeAspect="1"/>
        </xdr:cNvPicPr>
      </xdr:nvPicPr>
      <xdr:blipFill>
        <a:blip xmlns:r="http://schemas.openxmlformats.org/officeDocument/2006/relationships" r:embed="rId404" cstate="print">
          <a:extLst>
            <a:ext uri="{28A0092B-C50C-407E-A947-70E740481C1C}">
              <a14:useLocalDpi xmlns:a14="http://schemas.microsoft.com/office/drawing/2010/main" val="0"/>
            </a:ext>
          </a:extLst>
        </a:blip>
        <a:stretch>
          <a:fillRect/>
        </a:stretch>
      </xdr:blipFill>
      <xdr:spPr>
        <a:xfrm>
          <a:off x="8621183" y="892465774"/>
          <a:ext cx="3436838" cy="2571884"/>
        </a:xfrm>
        <a:prstGeom prst="rect">
          <a:avLst/>
        </a:prstGeom>
      </xdr:spPr>
    </xdr:pic>
    <xdr:clientData/>
  </xdr:twoCellAnchor>
  <xdr:twoCellAnchor>
    <xdr:from>
      <xdr:col>5</xdr:col>
      <xdr:colOff>323850</xdr:colOff>
      <xdr:row>4206</xdr:row>
      <xdr:rowOff>57941</xdr:rowOff>
    </xdr:from>
    <xdr:to>
      <xdr:col>11</xdr:col>
      <xdr:colOff>268188</xdr:colOff>
      <xdr:row>4217</xdr:row>
      <xdr:rowOff>174491</xdr:rowOff>
    </xdr:to>
    <xdr:pic>
      <xdr:nvPicPr>
        <xdr:cNvPr id="1057" name="図 1056"/>
        <xdr:cNvPicPr>
          <a:picLocks noChangeAspect="1"/>
        </xdr:cNvPicPr>
      </xdr:nvPicPr>
      <xdr:blipFill>
        <a:blip xmlns:r="http://schemas.openxmlformats.org/officeDocument/2006/relationships" r:embed="rId405" cstate="print">
          <a:extLst>
            <a:ext uri="{28A0092B-C50C-407E-A947-70E740481C1C}">
              <a14:useLocalDpi xmlns:a14="http://schemas.microsoft.com/office/drawing/2010/main" val="0"/>
            </a:ext>
          </a:extLst>
        </a:blip>
        <a:stretch>
          <a:fillRect/>
        </a:stretch>
      </xdr:blipFill>
      <xdr:spPr>
        <a:xfrm>
          <a:off x="2493433" y="898286608"/>
          <a:ext cx="3436838" cy="2571883"/>
        </a:xfrm>
        <a:prstGeom prst="rect">
          <a:avLst/>
        </a:prstGeom>
      </xdr:spPr>
    </xdr:pic>
    <xdr:clientData/>
  </xdr:twoCellAnchor>
  <xdr:twoCellAnchor>
    <xdr:from>
      <xdr:col>16</xdr:col>
      <xdr:colOff>323851</xdr:colOff>
      <xdr:row>4206</xdr:row>
      <xdr:rowOff>57941</xdr:rowOff>
    </xdr:from>
    <xdr:to>
      <xdr:col>22</xdr:col>
      <xdr:colOff>269701</xdr:colOff>
      <xdr:row>4217</xdr:row>
      <xdr:rowOff>174491</xdr:rowOff>
    </xdr:to>
    <xdr:pic>
      <xdr:nvPicPr>
        <xdr:cNvPr id="1058" name="図 1057"/>
        <xdr:cNvPicPr>
          <a:picLocks noChangeAspect="1"/>
        </xdr:cNvPicPr>
      </xdr:nvPicPr>
      <xdr:blipFill>
        <a:blip xmlns:r="http://schemas.openxmlformats.org/officeDocument/2006/relationships" r:embed="rId406" cstate="print">
          <a:extLst>
            <a:ext uri="{28A0092B-C50C-407E-A947-70E740481C1C}">
              <a14:useLocalDpi xmlns:a14="http://schemas.microsoft.com/office/drawing/2010/main" val="0"/>
            </a:ext>
          </a:extLst>
        </a:blip>
        <a:stretch>
          <a:fillRect/>
        </a:stretch>
      </xdr:blipFill>
      <xdr:spPr>
        <a:xfrm>
          <a:off x="8621184" y="898286608"/>
          <a:ext cx="3438350" cy="2571883"/>
        </a:xfrm>
        <a:prstGeom prst="rect">
          <a:avLst/>
        </a:prstGeom>
      </xdr:spPr>
    </xdr:pic>
    <xdr:clientData/>
  </xdr:twoCellAnchor>
  <xdr:twoCellAnchor>
    <xdr:from>
      <xdr:col>5</xdr:col>
      <xdr:colOff>323850</xdr:colOff>
      <xdr:row>4234</xdr:row>
      <xdr:rowOff>57941</xdr:rowOff>
    </xdr:from>
    <xdr:to>
      <xdr:col>11</xdr:col>
      <xdr:colOff>274240</xdr:colOff>
      <xdr:row>4245</xdr:row>
      <xdr:rowOff>174491</xdr:rowOff>
    </xdr:to>
    <xdr:pic>
      <xdr:nvPicPr>
        <xdr:cNvPr id="1059" name="図 1058"/>
        <xdr:cNvPicPr>
          <a:picLocks noChangeAspect="1"/>
        </xdr:cNvPicPr>
      </xdr:nvPicPr>
      <xdr:blipFill>
        <a:blip xmlns:r="http://schemas.openxmlformats.org/officeDocument/2006/relationships" r:embed="rId407" cstate="print">
          <a:extLst>
            <a:ext uri="{28A0092B-C50C-407E-A947-70E740481C1C}">
              <a14:useLocalDpi xmlns:a14="http://schemas.microsoft.com/office/drawing/2010/main" val="0"/>
            </a:ext>
          </a:extLst>
        </a:blip>
        <a:stretch>
          <a:fillRect/>
        </a:stretch>
      </xdr:blipFill>
      <xdr:spPr>
        <a:xfrm>
          <a:off x="2493433" y="902011941"/>
          <a:ext cx="3442890" cy="2571883"/>
        </a:xfrm>
        <a:prstGeom prst="rect">
          <a:avLst/>
        </a:prstGeom>
      </xdr:spPr>
    </xdr:pic>
    <xdr:clientData/>
  </xdr:twoCellAnchor>
  <xdr:twoCellAnchor>
    <xdr:from>
      <xdr:col>16</xdr:col>
      <xdr:colOff>323851</xdr:colOff>
      <xdr:row>4234</xdr:row>
      <xdr:rowOff>57941</xdr:rowOff>
    </xdr:from>
    <xdr:to>
      <xdr:col>22</xdr:col>
      <xdr:colOff>269701</xdr:colOff>
      <xdr:row>4245</xdr:row>
      <xdr:rowOff>174491</xdr:rowOff>
    </xdr:to>
    <xdr:pic>
      <xdr:nvPicPr>
        <xdr:cNvPr id="1060" name="図 1059"/>
        <xdr:cNvPicPr>
          <a:picLocks noChangeAspect="1"/>
        </xdr:cNvPicPr>
      </xdr:nvPicPr>
      <xdr:blipFill>
        <a:blip xmlns:r="http://schemas.openxmlformats.org/officeDocument/2006/relationships" r:embed="rId408" cstate="print">
          <a:extLst>
            <a:ext uri="{28A0092B-C50C-407E-A947-70E740481C1C}">
              <a14:useLocalDpi xmlns:a14="http://schemas.microsoft.com/office/drawing/2010/main" val="0"/>
            </a:ext>
          </a:extLst>
        </a:blip>
        <a:stretch>
          <a:fillRect/>
        </a:stretch>
      </xdr:blipFill>
      <xdr:spPr>
        <a:xfrm>
          <a:off x="8621184" y="902011941"/>
          <a:ext cx="3438350" cy="2571883"/>
        </a:xfrm>
        <a:prstGeom prst="rect">
          <a:avLst/>
        </a:prstGeom>
      </xdr:spPr>
    </xdr:pic>
    <xdr:clientData/>
  </xdr:twoCellAnchor>
  <xdr:twoCellAnchor>
    <xdr:from>
      <xdr:col>5</xdr:col>
      <xdr:colOff>323850</xdr:colOff>
      <xdr:row>4251</xdr:row>
      <xdr:rowOff>57941</xdr:rowOff>
    </xdr:from>
    <xdr:to>
      <xdr:col>11</xdr:col>
      <xdr:colOff>268188</xdr:colOff>
      <xdr:row>4262</xdr:row>
      <xdr:rowOff>174491</xdr:rowOff>
    </xdr:to>
    <xdr:pic>
      <xdr:nvPicPr>
        <xdr:cNvPr id="1061" name="図 1060"/>
        <xdr:cNvPicPr>
          <a:picLocks noChangeAspect="1"/>
        </xdr:cNvPicPr>
      </xdr:nvPicPr>
      <xdr:blipFill>
        <a:blip xmlns:r="http://schemas.openxmlformats.org/officeDocument/2006/relationships" r:embed="rId409" cstate="print">
          <a:extLst>
            <a:ext uri="{28A0092B-C50C-407E-A947-70E740481C1C}">
              <a14:useLocalDpi xmlns:a14="http://schemas.microsoft.com/office/drawing/2010/main" val="0"/>
            </a:ext>
          </a:extLst>
        </a:blip>
        <a:stretch>
          <a:fillRect/>
        </a:stretch>
      </xdr:blipFill>
      <xdr:spPr>
        <a:xfrm>
          <a:off x="2493433" y="907832774"/>
          <a:ext cx="3436838" cy="2571884"/>
        </a:xfrm>
        <a:prstGeom prst="rect">
          <a:avLst/>
        </a:prstGeom>
      </xdr:spPr>
    </xdr:pic>
    <xdr:clientData/>
  </xdr:twoCellAnchor>
  <xdr:twoCellAnchor>
    <xdr:from>
      <xdr:col>16</xdr:col>
      <xdr:colOff>323850</xdr:colOff>
      <xdr:row>4251</xdr:row>
      <xdr:rowOff>57941</xdr:rowOff>
    </xdr:from>
    <xdr:to>
      <xdr:col>22</xdr:col>
      <xdr:colOff>268188</xdr:colOff>
      <xdr:row>4262</xdr:row>
      <xdr:rowOff>174491</xdr:rowOff>
    </xdr:to>
    <xdr:pic>
      <xdr:nvPicPr>
        <xdr:cNvPr id="1062" name="図 1061"/>
        <xdr:cNvPicPr>
          <a:picLocks noChangeAspect="1"/>
        </xdr:cNvPicPr>
      </xdr:nvPicPr>
      <xdr:blipFill>
        <a:blip xmlns:r="http://schemas.openxmlformats.org/officeDocument/2006/relationships" r:embed="rId410" cstate="print">
          <a:extLst>
            <a:ext uri="{28A0092B-C50C-407E-A947-70E740481C1C}">
              <a14:useLocalDpi xmlns:a14="http://schemas.microsoft.com/office/drawing/2010/main" val="0"/>
            </a:ext>
          </a:extLst>
        </a:blip>
        <a:stretch>
          <a:fillRect/>
        </a:stretch>
      </xdr:blipFill>
      <xdr:spPr>
        <a:xfrm>
          <a:off x="8621183" y="907832774"/>
          <a:ext cx="3436838" cy="2571884"/>
        </a:xfrm>
        <a:prstGeom prst="rect">
          <a:avLst/>
        </a:prstGeom>
      </xdr:spPr>
    </xdr:pic>
    <xdr:clientData/>
  </xdr:twoCellAnchor>
  <xdr:twoCellAnchor>
    <xdr:from>
      <xdr:col>5</xdr:col>
      <xdr:colOff>323850</xdr:colOff>
      <xdr:row>4279</xdr:row>
      <xdr:rowOff>57941</xdr:rowOff>
    </xdr:from>
    <xdr:to>
      <xdr:col>11</xdr:col>
      <xdr:colOff>268188</xdr:colOff>
      <xdr:row>4290</xdr:row>
      <xdr:rowOff>174491</xdr:rowOff>
    </xdr:to>
    <xdr:pic>
      <xdr:nvPicPr>
        <xdr:cNvPr id="1063" name="図 1062"/>
        <xdr:cNvPicPr>
          <a:picLocks noChangeAspect="1"/>
        </xdr:cNvPicPr>
      </xdr:nvPicPr>
      <xdr:blipFill>
        <a:blip xmlns:r="http://schemas.openxmlformats.org/officeDocument/2006/relationships" r:embed="rId411" cstate="print">
          <a:extLst>
            <a:ext uri="{28A0092B-C50C-407E-A947-70E740481C1C}">
              <a14:useLocalDpi xmlns:a14="http://schemas.microsoft.com/office/drawing/2010/main" val="0"/>
            </a:ext>
          </a:extLst>
        </a:blip>
        <a:stretch>
          <a:fillRect/>
        </a:stretch>
      </xdr:blipFill>
      <xdr:spPr>
        <a:xfrm>
          <a:off x="2493433" y="911558108"/>
          <a:ext cx="3436838" cy="2571883"/>
        </a:xfrm>
        <a:prstGeom prst="rect">
          <a:avLst/>
        </a:prstGeom>
      </xdr:spPr>
    </xdr:pic>
    <xdr:clientData/>
  </xdr:twoCellAnchor>
  <xdr:twoCellAnchor>
    <xdr:from>
      <xdr:col>16</xdr:col>
      <xdr:colOff>323850</xdr:colOff>
      <xdr:row>4279</xdr:row>
      <xdr:rowOff>57941</xdr:rowOff>
    </xdr:from>
    <xdr:to>
      <xdr:col>22</xdr:col>
      <xdr:colOff>268188</xdr:colOff>
      <xdr:row>4290</xdr:row>
      <xdr:rowOff>174491</xdr:rowOff>
    </xdr:to>
    <xdr:pic>
      <xdr:nvPicPr>
        <xdr:cNvPr id="1064" name="図 1063"/>
        <xdr:cNvPicPr>
          <a:picLocks noChangeAspect="1"/>
        </xdr:cNvPicPr>
      </xdr:nvPicPr>
      <xdr:blipFill>
        <a:blip xmlns:r="http://schemas.openxmlformats.org/officeDocument/2006/relationships" r:embed="rId412" cstate="print">
          <a:extLst>
            <a:ext uri="{28A0092B-C50C-407E-A947-70E740481C1C}">
              <a14:useLocalDpi xmlns:a14="http://schemas.microsoft.com/office/drawing/2010/main" val="0"/>
            </a:ext>
          </a:extLst>
        </a:blip>
        <a:stretch>
          <a:fillRect/>
        </a:stretch>
      </xdr:blipFill>
      <xdr:spPr>
        <a:xfrm>
          <a:off x="8621183" y="911558108"/>
          <a:ext cx="3436838" cy="2571883"/>
        </a:xfrm>
        <a:prstGeom prst="rect">
          <a:avLst/>
        </a:prstGeom>
      </xdr:spPr>
    </xdr:pic>
    <xdr:clientData/>
  </xdr:twoCellAnchor>
  <xdr:twoCellAnchor>
    <xdr:from>
      <xdr:col>5</xdr:col>
      <xdr:colOff>323850</xdr:colOff>
      <xdr:row>4296</xdr:row>
      <xdr:rowOff>57941</xdr:rowOff>
    </xdr:from>
    <xdr:to>
      <xdr:col>11</xdr:col>
      <xdr:colOff>268188</xdr:colOff>
      <xdr:row>4307</xdr:row>
      <xdr:rowOff>174491</xdr:rowOff>
    </xdr:to>
    <xdr:pic>
      <xdr:nvPicPr>
        <xdr:cNvPr id="1065" name="図 1064"/>
        <xdr:cNvPicPr>
          <a:picLocks noChangeAspect="1"/>
        </xdr:cNvPicPr>
      </xdr:nvPicPr>
      <xdr:blipFill>
        <a:blip xmlns:r="http://schemas.openxmlformats.org/officeDocument/2006/relationships" r:embed="rId413" cstate="print">
          <a:extLst>
            <a:ext uri="{28A0092B-C50C-407E-A947-70E740481C1C}">
              <a14:useLocalDpi xmlns:a14="http://schemas.microsoft.com/office/drawing/2010/main" val="0"/>
            </a:ext>
          </a:extLst>
        </a:blip>
        <a:stretch>
          <a:fillRect/>
        </a:stretch>
      </xdr:blipFill>
      <xdr:spPr>
        <a:xfrm>
          <a:off x="2493433" y="917378941"/>
          <a:ext cx="3436838" cy="2571883"/>
        </a:xfrm>
        <a:prstGeom prst="rect">
          <a:avLst/>
        </a:prstGeom>
      </xdr:spPr>
    </xdr:pic>
    <xdr:clientData/>
  </xdr:twoCellAnchor>
  <xdr:twoCellAnchor>
    <xdr:from>
      <xdr:col>16</xdr:col>
      <xdr:colOff>323850</xdr:colOff>
      <xdr:row>4296</xdr:row>
      <xdr:rowOff>57941</xdr:rowOff>
    </xdr:from>
    <xdr:to>
      <xdr:col>22</xdr:col>
      <xdr:colOff>268188</xdr:colOff>
      <xdr:row>4307</xdr:row>
      <xdr:rowOff>174491</xdr:rowOff>
    </xdr:to>
    <xdr:pic>
      <xdr:nvPicPr>
        <xdr:cNvPr id="1066" name="図 1065"/>
        <xdr:cNvPicPr>
          <a:picLocks noChangeAspect="1"/>
        </xdr:cNvPicPr>
      </xdr:nvPicPr>
      <xdr:blipFill>
        <a:blip xmlns:r="http://schemas.openxmlformats.org/officeDocument/2006/relationships" r:embed="rId414" cstate="print">
          <a:extLst>
            <a:ext uri="{28A0092B-C50C-407E-A947-70E740481C1C}">
              <a14:useLocalDpi xmlns:a14="http://schemas.microsoft.com/office/drawing/2010/main" val="0"/>
            </a:ext>
          </a:extLst>
        </a:blip>
        <a:stretch>
          <a:fillRect/>
        </a:stretch>
      </xdr:blipFill>
      <xdr:spPr>
        <a:xfrm>
          <a:off x="8621183" y="917378941"/>
          <a:ext cx="3436838" cy="2571883"/>
        </a:xfrm>
        <a:prstGeom prst="rect">
          <a:avLst/>
        </a:prstGeom>
      </xdr:spPr>
    </xdr:pic>
    <xdr:clientData/>
  </xdr:twoCellAnchor>
  <xdr:twoCellAnchor>
    <xdr:from>
      <xdr:col>5</xdr:col>
      <xdr:colOff>323851</xdr:colOff>
      <xdr:row>4324</xdr:row>
      <xdr:rowOff>57941</xdr:rowOff>
    </xdr:from>
    <xdr:to>
      <xdr:col>11</xdr:col>
      <xdr:colOff>269701</xdr:colOff>
      <xdr:row>4335</xdr:row>
      <xdr:rowOff>174491</xdr:rowOff>
    </xdr:to>
    <xdr:pic>
      <xdr:nvPicPr>
        <xdr:cNvPr id="1067" name="図 1066"/>
        <xdr:cNvPicPr>
          <a:picLocks noChangeAspect="1"/>
        </xdr:cNvPicPr>
      </xdr:nvPicPr>
      <xdr:blipFill>
        <a:blip xmlns:r="http://schemas.openxmlformats.org/officeDocument/2006/relationships" r:embed="rId415" cstate="print">
          <a:extLst>
            <a:ext uri="{28A0092B-C50C-407E-A947-70E740481C1C}">
              <a14:useLocalDpi xmlns:a14="http://schemas.microsoft.com/office/drawing/2010/main" val="0"/>
            </a:ext>
          </a:extLst>
        </a:blip>
        <a:stretch>
          <a:fillRect/>
        </a:stretch>
      </xdr:blipFill>
      <xdr:spPr>
        <a:xfrm>
          <a:off x="2493434" y="921104274"/>
          <a:ext cx="3438350" cy="2571884"/>
        </a:xfrm>
        <a:prstGeom prst="rect">
          <a:avLst/>
        </a:prstGeom>
      </xdr:spPr>
    </xdr:pic>
    <xdr:clientData/>
  </xdr:twoCellAnchor>
  <xdr:twoCellAnchor>
    <xdr:from>
      <xdr:col>16</xdr:col>
      <xdr:colOff>323850</xdr:colOff>
      <xdr:row>4324</xdr:row>
      <xdr:rowOff>57941</xdr:rowOff>
    </xdr:from>
    <xdr:to>
      <xdr:col>22</xdr:col>
      <xdr:colOff>274240</xdr:colOff>
      <xdr:row>4335</xdr:row>
      <xdr:rowOff>174491</xdr:rowOff>
    </xdr:to>
    <xdr:pic>
      <xdr:nvPicPr>
        <xdr:cNvPr id="1068" name="図 1067"/>
        <xdr:cNvPicPr>
          <a:picLocks noChangeAspect="1"/>
        </xdr:cNvPicPr>
      </xdr:nvPicPr>
      <xdr:blipFill>
        <a:blip xmlns:r="http://schemas.openxmlformats.org/officeDocument/2006/relationships" r:embed="rId416" cstate="print">
          <a:extLst>
            <a:ext uri="{28A0092B-C50C-407E-A947-70E740481C1C}">
              <a14:useLocalDpi xmlns:a14="http://schemas.microsoft.com/office/drawing/2010/main" val="0"/>
            </a:ext>
          </a:extLst>
        </a:blip>
        <a:stretch>
          <a:fillRect/>
        </a:stretch>
      </xdr:blipFill>
      <xdr:spPr>
        <a:xfrm>
          <a:off x="8621183" y="921104274"/>
          <a:ext cx="3442890" cy="2571884"/>
        </a:xfrm>
        <a:prstGeom prst="rect">
          <a:avLst/>
        </a:prstGeom>
      </xdr:spPr>
    </xdr:pic>
    <xdr:clientData/>
  </xdr:twoCellAnchor>
  <xdr:twoCellAnchor>
    <xdr:from>
      <xdr:col>5</xdr:col>
      <xdr:colOff>323850</xdr:colOff>
      <xdr:row>4341</xdr:row>
      <xdr:rowOff>57941</xdr:rowOff>
    </xdr:from>
    <xdr:to>
      <xdr:col>11</xdr:col>
      <xdr:colOff>268188</xdr:colOff>
      <xdr:row>4352</xdr:row>
      <xdr:rowOff>174491</xdr:rowOff>
    </xdr:to>
    <xdr:pic>
      <xdr:nvPicPr>
        <xdr:cNvPr id="1069" name="図 1068"/>
        <xdr:cNvPicPr>
          <a:picLocks noChangeAspect="1"/>
        </xdr:cNvPicPr>
      </xdr:nvPicPr>
      <xdr:blipFill>
        <a:blip xmlns:r="http://schemas.openxmlformats.org/officeDocument/2006/relationships" r:embed="rId417" cstate="print">
          <a:extLst>
            <a:ext uri="{28A0092B-C50C-407E-A947-70E740481C1C}">
              <a14:useLocalDpi xmlns:a14="http://schemas.microsoft.com/office/drawing/2010/main" val="0"/>
            </a:ext>
          </a:extLst>
        </a:blip>
        <a:stretch>
          <a:fillRect/>
        </a:stretch>
      </xdr:blipFill>
      <xdr:spPr>
        <a:xfrm>
          <a:off x="2493433" y="926925108"/>
          <a:ext cx="3436838" cy="2571883"/>
        </a:xfrm>
        <a:prstGeom prst="rect">
          <a:avLst/>
        </a:prstGeom>
      </xdr:spPr>
    </xdr:pic>
    <xdr:clientData/>
  </xdr:twoCellAnchor>
  <xdr:twoCellAnchor>
    <xdr:from>
      <xdr:col>16</xdr:col>
      <xdr:colOff>323850</xdr:colOff>
      <xdr:row>4341</xdr:row>
      <xdr:rowOff>57941</xdr:rowOff>
    </xdr:from>
    <xdr:to>
      <xdr:col>22</xdr:col>
      <xdr:colOff>274240</xdr:colOff>
      <xdr:row>4352</xdr:row>
      <xdr:rowOff>174491</xdr:rowOff>
    </xdr:to>
    <xdr:pic>
      <xdr:nvPicPr>
        <xdr:cNvPr id="1070" name="図 1069"/>
        <xdr:cNvPicPr>
          <a:picLocks noChangeAspect="1"/>
        </xdr:cNvPicPr>
      </xdr:nvPicPr>
      <xdr:blipFill>
        <a:blip xmlns:r="http://schemas.openxmlformats.org/officeDocument/2006/relationships" r:embed="rId418" cstate="print">
          <a:extLst>
            <a:ext uri="{28A0092B-C50C-407E-A947-70E740481C1C}">
              <a14:useLocalDpi xmlns:a14="http://schemas.microsoft.com/office/drawing/2010/main" val="0"/>
            </a:ext>
          </a:extLst>
        </a:blip>
        <a:stretch>
          <a:fillRect/>
        </a:stretch>
      </xdr:blipFill>
      <xdr:spPr>
        <a:xfrm>
          <a:off x="8621183" y="926925108"/>
          <a:ext cx="3442890" cy="2571883"/>
        </a:xfrm>
        <a:prstGeom prst="rect">
          <a:avLst/>
        </a:prstGeom>
      </xdr:spPr>
    </xdr:pic>
    <xdr:clientData/>
  </xdr:twoCellAnchor>
  <xdr:twoCellAnchor>
    <xdr:from>
      <xdr:col>5</xdr:col>
      <xdr:colOff>323850</xdr:colOff>
      <xdr:row>4369</xdr:row>
      <xdr:rowOff>57941</xdr:rowOff>
    </xdr:from>
    <xdr:to>
      <xdr:col>11</xdr:col>
      <xdr:colOff>274240</xdr:colOff>
      <xdr:row>4380</xdr:row>
      <xdr:rowOff>174491</xdr:rowOff>
    </xdr:to>
    <xdr:pic>
      <xdr:nvPicPr>
        <xdr:cNvPr id="1071" name="図 1070"/>
        <xdr:cNvPicPr>
          <a:picLocks noChangeAspect="1"/>
        </xdr:cNvPicPr>
      </xdr:nvPicPr>
      <xdr:blipFill>
        <a:blip xmlns:r="http://schemas.openxmlformats.org/officeDocument/2006/relationships" r:embed="rId419" cstate="print">
          <a:extLst>
            <a:ext uri="{28A0092B-C50C-407E-A947-70E740481C1C}">
              <a14:useLocalDpi xmlns:a14="http://schemas.microsoft.com/office/drawing/2010/main" val="0"/>
            </a:ext>
          </a:extLst>
        </a:blip>
        <a:stretch>
          <a:fillRect/>
        </a:stretch>
      </xdr:blipFill>
      <xdr:spPr>
        <a:xfrm>
          <a:off x="2493433" y="930650441"/>
          <a:ext cx="3442890" cy="2571883"/>
        </a:xfrm>
        <a:prstGeom prst="rect">
          <a:avLst/>
        </a:prstGeom>
      </xdr:spPr>
    </xdr:pic>
    <xdr:clientData/>
  </xdr:twoCellAnchor>
  <xdr:twoCellAnchor>
    <xdr:from>
      <xdr:col>16</xdr:col>
      <xdr:colOff>323850</xdr:colOff>
      <xdr:row>4369</xdr:row>
      <xdr:rowOff>57941</xdr:rowOff>
    </xdr:from>
    <xdr:to>
      <xdr:col>22</xdr:col>
      <xdr:colOff>268188</xdr:colOff>
      <xdr:row>4380</xdr:row>
      <xdr:rowOff>174491</xdr:rowOff>
    </xdr:to>
    <xdr:pic>
      <xdr:nvPicPr>
        <xdr:cNvPr id="1072" name="図 1071"/>
        <xdr:cNvPicPr>
          <a:picLocks noChangeAspect="1"/>
        </xdr:cNvPicPr>
      </xdr:nvPicPr>
      <xdr:blipFill>
        <a:blip xmlns:r="http://schemas.openxmlformats.org/officeDocument/2006/relationships" r:embed="rId420" cstate="print">
          <a:extLst>
            <a:ext uri="{28A0092B-C50C-407E-A947-70E740481C1C}">
              <a14:useLocalDpi xmlns:a14="http://schemas.microsoft.com/office/drawing/2010/main" val="0"/>
            </a:ext>
          </a:extLst>
        </a:blip>
        <a:stretch>
          <a:fillRect/>
        </a:stretch>
      </xdr:blipFill>
      <xdr:spPr>
        <a:xfrm>
          <a:off x="8621183" y="930650441"/>
          <a:ext cx="3436838" cy="2571883"/>
        </a:xfrm>
        <a:prstGeom prst="rect">
          <a:avLst/>
        </a:prstGeom>
      </xdr:spPr>
    </xdr:pic>
    <xdr:clientData/>
  </xdr:twoCellAnchor>
  <xdr:twoCellAnchor>
    <xdr:from>
      <xdr:col>5</xdr:col>
      <xdr:colOff>323851</xdr:colOff>
      <xdr:row>4386</xdr:row>
      <xdr:rowOff>57941</xdr:rowOff>
    </xdr:from>
    <xdr:to>
      <xdr:col>11</xdr:col>
      <xdr:colOff>269701</xdr:colOff>
      <xdr:row>4397</xdr:row>
      <xdr:rowOff>174491</xdr:rowOff>
    </xdr:to>
    <xdr:pic>
      <xdr:nvPicPr>
        <xdr:cNvPr id="1073" name="図 1072"/>
        <xdr:cNvPicPr>
          <a:picLocks noChangeAspect="1"/>
        </xdr:cNvPicPr>
      </xdr:nvPicPr>
      <xdr:blipFill>
        <a:blip xmlns:r="http://schemas.openxmlformats.org/officeDocument/2006/relationships" r:embed="rId421" cstate="print">
          <a:extLst>
            <a:ext uri="{28A0092B-C50C-407E-A947-70E740481C1C}">
              <a14:useLocalDpi xmlns:a14="http://schemas.microsoft.com/office/drawing/2010/main" val="0"/>
            </a:ext>
          </a:extLst>
        </a:blip>
        <a:stretch>
          <a:fillRect/>
        </a:stretch>
      </xdr:blipFill>
      <xdr:spPr>
        <a:xfrm>
          <a:off x="2493434" y="936471274"/>
          <a:ext cx="3438350" cy="2571884"/>
        </a:xfrm>
        <a:prstGeom prst="rect">
          <a:avLst/>
        </a:prstGeom>
      </xdr:spPr>
    </xdr:pic>
    <xdr:clientData/>
  </xdr:twoCellAnchor>
  <xdr:twoCellAnchor>
    <xdr:from>
      <xdr:col>16</xdr:col>
      <xdr:colOff>323851</xdr:colOff>
      <xdr:row>4386</xdr:row>
      <xdr:rowOff>57941</xdr:rowOff>
    </xdr:from>
    <xdr:to>
      <xdr:col>22</xdr:col>
      <xdr:colOff>269701</xdr:colOff>
      <xdr:row>4397</xdr:row>
      <xdr:rowOff>174491</xdr:rowOff>
    </xdr:to>
    <xdr:pic>
      <xdr:nvPicPr>
        <xdr:cNvPr id="1074" name="図 1073"/>
        <xdr:cNvPicPr>
          <a:picLocks noChangeAspect="1"/>
        </xdr:cNvPicPr>
      </xdr:nvPicPr>
      <xdr:blipFill>
        <a:blip xmlns:r="http://schemas.openxmlformats.org/officeDocument/2006/relationships" r:embed="rId422" cstate="print">
          <a:extLst>
            <a:ext uri="{28A0092B-C50C-407E-A947-70E740481C1C}">
              <a14:useLocalDpi xmlns:a14="http://schemas.microsoft.com/office/drawing/2010/main" val="0"/>
            </a:ext>
          </a:extLst>
        </a:blip>
        <a:stretch>
          <a:fillRect/>
        </a:stretch>
      </xdr:blipFill>
      <xdr:spPr>
        <a:xfrm>
          <a:off x="8621184" y="936471274"/>
          <a:ext cx="3438350" cy="2571884"/>
        </a:xfrm>
        <a:prstGeom prst="rect">
          <a:avLst/>
        </a:prstGeom>
      </xdr:spPr>
    </xdr:pic>
    <xdr:clientData/>
  </xdr:twoCellAnchor>
  <xdr:twoCellAnchor>
    <xdr:from>
      <xdr:col>5</xdr:col>
      <xdr:colOff>323850</xdr:colOff>
      <xdr:row>4414</xdr:row>
      <xdr:rowOff>57941</xdr:rowOff>
    </xdr:from>
    <xdr:to>
      <xdr:col>11</xdr:col>
      <xdr:colOff>268188</xdr:colOff>
      <xdr:row>4425</xdr:row>
      <xdr:rowOff>174491</xdr:rowOff>
    </xdr:to>
    <xdr:pic>
      <xdr:nvPicPr>
        <xdr:cNvPr id="1075" name="図 1074"/>
        <xdr:cNvPicPr>
          <a:picLocks noChangeAspect="1"/>
        </xdr:cNvPicPr>
      </xdr:nvPicPr>
      <xdr:blipFill>
        <a:blip xmlns:r="http://schemas.openxmlformats.org/officeDocument/2006/relationships" r:embed="rId423" cstate="print">
          <a:extLst>
            <a:ext uri="{28A0092B-C50C-407E-A947-70E740481C1C}">
              <a14:useLocalDpi xmlns:a14="http://schemas.microsoft.com/office/drawing/2010/main" val="0"/>
            </a:ext>
          </a:extLst>
        </a:blip>
        <a:stretch>
          <a:fillRect/>
        </a:stretch>
      </xdr:blipFill>
      <xdr:spPr>
        <a:xfrm>
          <a:off x="2493433" y="940196608"/>
          <a:ext cx="3436838" cy="2571883"/>
        </a:xfrm>
        <a:prstGeom prst="rect">
          <a:avLst/>
        </a:prstGeom>
      </xdr:spPr>
    </xdr:pic>
    <xdr:clientData/>
  </xdr:twoCellAnchor>
  <xdr:twoCellAnchor>
    <xdr:from>
      <xdr:col>16</xdr:col>
      <xdr:colOff>323850</xdr:colOff>
      <xdr:row>4414</xdr:row>
      <xdr:rowOff>57941</xdr:rowOff>
    </xdr:from>
    <xdr:to>
      <xdr:col>22</xdr:col>
      <xdr:colOff>268188</xdr:colOff>
      <xdr:row>4425</xdr:row>
      <xdr:rowOff>174491</xdr:rowOff>
    </xdr:to>
    <xdr:pic>
      <xdr:nvPicPr>
        <xdr:cNvPr id="1076" name="図 1075"/>
        <xdr:cNvPicPr>
          <a:picLocks noChangeAspect="1"/>
        </xdr:cNvPicPr>
      </xdr:nvPicPr>
      <xdr:blipFill>
        <a:blip xmlns:r="http://schemas.openxmlformats.org/officeDocument/2006/relationships" r:embed="rId424" cstate="print">
          <a:extLst>
            <a:ext uri="{28A0092B-C50C-407E-A947-70E740481C1C}">
              <a14:useLocalDpi xmlns:a14="http://schemas.microsoft.com/office/drawing/2010/main" val="0"/>
            </a:ext>
          </a:extLst>
        </a:blip>
        <a:stretch>
          <a:fillRect/>
        </a:stretch>
      </xdr:blipFill>
      <xdr:spPr>
        <a:xfrm>
          <a:off x="8621183" y="940196608"/>
          <a:ext cx="3436838" cy="2571883"/>
        </a:xfrm>
        <a:prstGeom prst="rect">
          <a:avLst/>
        </a:prstGeom>
      </xdr:spPr>
    </xdr:pic>
    <xdr:clientData/>
  </xdr:twoCellAnchor>
  <xdr:twoCellAnchor>
    <xdr:from>
      <xdr:col>5</xdr:col>
      <xdr:colOff>323851</xdr:colOff>
      <xdr:row>4431</xdr:row>
      <xdr:rowOff>57941</xdr:rowOff>
    </xdr:from>
    <xdr:to>
      <xdr:col>11</xdr:col>
      <xdr:colOff>269701</xdr:colOff>
      <xdr:row>4442</xdr:row>
      <xdr:rowOff>174491</xdr:rowOff>
    </xdr:to>
    <xdr:pic>
      <xdr:nvPicPr>
        <xdr:cNvPr id="1077" name="図 1076"/>
        <xdr:cNvPicPr>
          <a:picLocks noChangeAspect="1"/>
        </xdr:cNvPicPr>
      </xdr:nvPicPr>
      <xdr:blipFill>
        <a:blip xmlns:r="http://schemas.openxmlformats.org/officeDocument/2006/relationships" r:embed="rId425" cstate="print">
          <a:extLst>
            <a:ext uri="{28A0092B-C50C-407E-A947-70E740481C1C}">
              <a14:useLocalDpi xmlns:a14="http://schemas.microsoft.com/office/drawing/2010/main" val="0"/>
            </a:ext>
          </a:extLst>
        </a:blip>
        <a:stretch>
          <a:fillRect/>
        </a:stretch>
      </xdr:blipFill>
      <xdr:spPr>
        <a:xfrm>
          <a:off x="2493434" y="946017441"/>
          <a:ext cx="3438350" cy="2571883"/>
        </a:xfrm>
        <a:prstGeom prst="rect">
          <a:avLst/>
        </a:prstGeom>
      </xdr:spPr>
    </xdr:pic>
    <xdr:clientData/>
  </xdr:twoCellAnchor>
  <xdr:twoCellAnchor>
    <xdr:from>
      <xdr:col>16</xdr:col>
      <xdr:colOff>323851</xdr:colOff>
      <xdr:row>4431</xdr:row>
      <xdr:rowOff>57941</xdr:rowOff>
    </xdr:from>
    <xdr:to>
      <xdr:col>22</xdr:col>
      <xdr:colOff>269701</xdr:colOff>
      <xdr:row>4442</xdr:row>
      <xdr:rowOff>174491</xdr:rowOff>
    </xdr:to>
    <xdr:pic>
      <xdr:nvPicPr>
        <xdr:cNvPr id="1078" name="図 1077"/>
        <xdr:cNvPicPr>
          <a:picLocks noChangeAspect="1"/>
        </xdr:cNvPicPr>
      </xdr:nvPicPr>
      <xdr:blipFill>
        <a:blip xmlns:r="http://schemas.openxmlformats.org/officeDocument/2006/relationships" r:embed="rId426" cstate="print">
          <a:extLst>
            <a:ext uri="{28A0092B-C50C-407E-A947-70E740481C1C}">
              <a14:useLocalDpi xmlns:a14="http://schemas.microsoft.com/office/drawing/2010/main" val="0"/>
            </a:ext>
          </a:extLst>
        </a:blip>
        <a:stretch>
          <a:fillRect/>
        </a:stretch>
      </xdr:blipFill>
      <xdr:spPr>
        <a:xfrm>
          <a:off x="8621184" y="946017441"/>
          <a:ext cx="3438350" cy="2571883"/>
        </a:xfrm>
        <a:prstGeom prst="rect">
          <a:avLst/>
        </a:prstGeom>
      </xdr:spPr>
    </xdr:pic>
    <xdr:clientData/>
  </xdr:twoCellAnchor>
  <xdr:twoCellAnchor>
    <xdr:from>
      <xdr:col>5</xdr:col>
      <xdr:colOff>323851</xdr:colOff>
      <xdr:row>4459</xdr:row>
      <xdr:rowOff>57941</xdr:rowOff>
    </xdr:from>
    <xdr:to>
      <xdr:col>11</xdr:col>
      <xdr:colOff>269701</xdr:colOff>
      <xdr:row>4470</xdr:row>
      <xdr:rowOff>174491</xdr:rowOff>
    </xdr:to>
    <xdr:pic>
      <xdr:nvPicPr>
        <xdr:cNvPr id="1079" name="図 1078"/>
        <xdr:cNvPicPr>
          <a:picLocks noChangeAspect="1"/>
        </xdr:cNvPicPr>
      </xdr:nvPicPr>
      <xdr:blipFill>
        <a:blip xmlns:r="http://schemas.openxmlformats.org/officeDocument/2006/relationships" r:embed="rId427" cstate="print">
          <a:extLst>
            <a:ext uri="{28A0092B-C50C-407E-A947-70E740481C1C}">
              <a14:useLocalDpi xmlns:a14="http://schemas.microsoft.com/office/drawing/2010/main" val="0"/>
            </a:ext>
          </a:extLst>
        </a:blip>
        <a:stretch>
          <a:fillRect/>
        </a:stretch>
      </xdr:blipFill>
      <xdr:spPr>
        <a:xfrm>
          <a:off x="2493434" y="949742774"/>
          <a:ext cx="3438350" cy="2571884"/>
        </a:xfrm>
        <a:prstGeom prst="rect">
          <a:avLst/>
        </a:prstGeom>
      </xdr:spPr>
    </xdr:pic>
    <xdr:clientData/>
  </xdr:twoCellAnchor>
  <xdr:twoCellAnchor>
    <xdr:from>
      <xdr:col>16</xdr:col>
      <xdr:colOff>323850</xdr:colOff>
      <xdr:row>4459</xdr:row>
      <xdr:rowOff>57941</xdr:rowOff>
    </xdr:from>
    <xdr:to>
      <xdr:col>22</xdr:col>
      <xdr:colOff>274240</xdr:colOff>
      <xdr:row>4470</xdr:row>
      <xdr:rowOff>174491</xdr:rowOff>
    </xdr:to>
    <xdr:pic>
      <xdr:nvPicPr>
        <xdr:cNvPr id="1080" name="図 1079"/>
        <xdr:cNvPicPr>
          <a:picLocks noChangeAspect="1"/>
        </xdr:cNvPicPr>
      </xdr:nvPicPr>
      <xdr:blipFill>
        <a:blip xmlns:r="http://schemas.openxmlformats.org/officeDocument/2006/relationships" r:embed="rId428" cstate="print">
          <a:extLst>
            <a:ext uri="{28A0092B-C50C-407E-A947-70E740481C1C}">
              <a14:useLocalDpi xmlns:a14="http://schemas.microsoft.com/office/drawing/2010/main" val="0"/>
            </a:ext>
          </a:extLst>
        </a:blip>
        <a:stretch>
          <a:fillRect/>
        </a:stretch>
      </xdr:blipFill>
      <xdr:spPr>
        <a:xfrm>
          <a:off x="8621183" y="949742774"/>
          <a:ext cx="3442890" cy="2571884"/>
        </a:xfrm>
        <a:prstGeom prst="rect">
          <a:avLst/>
        </a:prstGeom>
      </xdr:spPr>
    </xdr:pic>
    <xdr:clientData/>
  </xdr:twoCellAnchor>
  <xdr:twoCellAnchor>
    <xdr:from>
      <xdr:col>5</xdr:col>
      <xdr:colOff>323850</xdr:colOff>
      <xdr:row>4476</xdr:row>
      <xdr:rowOff>44052</xdr:rowOff>
    </xdr:from>
    <xdr:to>
      <xdr:col>8</xdr:col>
      <xdr:colOff>500775</xdr:colOff>
      <xdr:row>4482</xdr:row>
      <xdr:rowOff>74352</xdr:rowOff>
    </xdr:to>
    <xdr:pic>
      <xdr:nvPicPr>
        <xdr:cNvPr id="1081" name="図 1080"/>
        <xdr:cNvPicPr>
          <a:picLocks noChangeAspect="1"/>
        </xdr:cNvPicPr>
      </xdr:nvPicPr>
      <xdr:blipFill>
        <a:blip xmlns:r="http://schemas.openxmlformats.org/officeDocument/2006/relationships" r:embed="rId429" cstate="print">
          <a:extLst>
            <a:ext uri="{28A0092B-C50C-407E-A947-70E740481C1C}">
              <a14:useLocalDpi xmlns:a14="http://schemas.microsoft.com/office/drawing/2010/main" val="0"/>
            </a:ext>
          </a:extLst>
        </a:blip>
        <a:stretch>
          <a:fillRect/>
        </a:stretch>
      </xdr:blipFill>
      <xdr:spPr>
        <a:xfrm>
          <a:off x="2493433" y="955549719"/>
          <a:ext cx="1923175" cy="1427300"/>
        </a:xfrm>
        <a:prstGeom prst="rect">
          <a:avLst/>
        </a:prstGeom>
      </xdr:spPr>
    </xdr:pic>
    <xdr:clientData/>
  </xdr:twoCellAnchor>
  <xdr:twoCellAnchor>
    <xdr:from>
      <xdr:col>8</xdr:col>
      <xdr:colOff>76201</xdr:colOff>
      <xdr:row>4480</xdr:row>
      <xdr:rowOff>185338</xdr:rowOff>
    </xdr:from>
    <xdr:to>
      <xdr:col>11</xdr:col>
      <xdr:colOff>468529</xdr:colOff>
      <xdr:row>4487</xdr:row>
      <xdr:rowOff>158488</xdr:rowOff>
    </xdr:to>
    <xdr:pic>
      <xdr:nvPicPr>
        <xdr:cNvPr id="1082" name="図 1081"/>
        <xdr:cNvPicPr>
          <a:picLocks noChangeAspect="1"/>
        </xdr:cNvPicPr>
      </xdr:nvPicPr>
      <xdr:blipFill>
        <a:blip xmlns:r="http://schemas.openxmlformats.org/officeDocument/2006/relationships" r:embed="rId430" cstate="print">
          <a:extLst>
            <a:ext uri="{28A0092B-C50C-407E-A947-70E740481C1C}">
              <a14:useLocalDpi xmlns:a14="http://schemas.microsoft.com/office/drawing/2010/main" val="0"/>
            </a:ext>
          </a:extLst>
        </a:blip>
        <a:stretch>
          <a:fillRect/>
        </a:stretch>
      </xdr:blipFill>
      <xdr:spPr>
        <a:xfrm>
          <a:off x="3992034" y="956664671"/>
          <a:ext cx="2138578" cy="1454817"/>
        </a:xfrm>
        <a:prstGeom prst="rect">
          <a:avLst/>
        </a:prstGeom>
      </xdr:spPr>
    </xdr:pic>
    <xdr:clientData/>
  </xdr:twoCellAnchor>
  <xdr:twoCellAnchor>
    <xdr:from>
      <xdr:col>16</xdr:col>
      <xdr:colOff>323850</xdr:colOff>
      <xdr:row>4476</xdr:row>
      <xdr:rowOff>53577</xdr:rowOff>
    </xdr:from>
    <xdr:to>
      <xdr:col>19</xdr:col>
      <xdr:colOff>500775</xdr:colOff>
      <xdr:row>4482</xdr:row>
      <xdr:rowOff>83877</xdr:rowOff>
    </xdr:to>
    <xdr:pic>
      <xdr:nvPicPr>
        <xdr:cNvPr id="1083" name="図 1082"/>
        <xdr:cNvPicPr>
          <a:picLocks noChangeAspect="1"/>
        </xdr:cNvPicPr>
      </xdr:nvPicPr>
      <xdr:blipFill>
        <a:blip xmlns:r="http://schemas.openxmlformats.org/officeDocument/2006/relationships" r:embed="rId431" cstate="print">
          <a:extLst>
            <a:ext uri="{28A0092B-C50C-407E-A947-70E740481C1C}">
              <a14:useLocalDpi xmlns:a14="http://schemas.microsoft.com/office/drawing/2010/main" val="0"/>
            </a:ext>
          </a:extLst>
        </a:blip>
        <a:stretch>
          <a:fillRect/>
        </a:stretch>
      </xdr:blipFill>
      <xdr:spPr>
        <a:xfrm>
          <a:off x="8621183" y="955559244"/>
          <a:ext cx="1923175" cy="1427300"/>
        </a:xfrm>
        <a:prstGeom prst="rect">
          <a:avLst/>
        </a:prstGeom>
      </xdr:spPr>
    </xdr:pic>
    <xdr:clientData/>
  </xdr:twoCellAnchor>
  <xdr:twoCellAnchor>
    <xdr:from>
      <xdr:col>19</xdr:col>
      <xdr:colOff>76201</xdr:colOff>
      <xdr:row>4480</xdr:row>
      <xdr:rowOff>194863</xdr:rowOff>
    </xdr:from>
    <xdr:to>
      <xdr:col>22</xdr:col>
      <xdr:colOff>468529</xdr:colOff>
      <xdr:row>4487</xdr:row>
      <xdr:rowOff>168013</xdr:rowOff>
    </xdr:to>
    <xdr:pic>
      <xdr:nvPicPr>
        <xdr:cNvPr id="1084" name="図 1083"/>
        <xdr:cNvPicPr>
          <a:picLocks noChangeAspect="1"/>
        </xdr:cNvPicPr>
      </xdr:nvPicPr>
      <xdr:blipFill>
        <a:blip xmlns:r="http://schemas.openxmlformats.org/officeDocument/2006/relationships" r:embed="rId432" cstate="print">
          <a:extLst>
            <a:ext uri="{28A0092B-C50C-407E-A947-70E740481C1C}">
              <a14:useLocalDpi xmlns:a14="http://schemas.microsoft.com/office/drawing/2010/main" val="0"/>
            </a:ext>
          </a:extLst>
        </a:blip>
        <a:stretch>
          <a:fillRect/>
        </a:stretch>
      </xdr:blipFill>
      <xdr:spPr>
        <a:xfrm>
          <a:off x="10119784" y="956674196"/>
          <a:ext cx="2138578" cy="1454817"/>
        </a:xfrm>
        <a:prstGeom prst="rect">
          <a:avLst/>
        </a:prstGeom>
      </xdr:spPr>
    </xdr:pic>
    <xdr:clientData/>
  </xdr:twoCellAnchor>
  <xdr:twoCellAnchor>
    <xdr:from>
      <xdr:col>5</xdr:col>
      <xdr:colOff>323852</xdr:colOff>
      <xdr:row>4504</xdr:row>
      <xdr:rowOff>57941</xdr:rowOff>
    </xdr:from>
    <xdr:to>
      <xdr:col>11</xdr:col>
      <xdr:colOff>269703</xdr:colOff>
      <xdr:row>4515</xdr:row>
      <xdr:rowOff>174491</xdr:rowOff>
    </xdr:to>
    <xdr:pic>
      <xdr:nvPicPr>
        <xdr:cNvPr id="1085" name="図 1084"/>
        <xdr:cNvPicPr>
          <a:picLocks noChangeAspect="1"/>
        </xdr:cNvPicPr>
      </xdr:nvPicPr>
      <xdr:blipFill>
        <a:blip xmlns:r="http://schemas.openxmlformats.org/officeDocument/2006/relationships" r:embed="rId433" cstate="print">
          <a:extLst>
            <a:ext uri="{28A0092B-C50C-407E-A947-70E740481C1C}">
              <a14:useLocalDpi xmlns:a14="http://schemas.microsoft.com/office/drawing/2010/main" val="0"/>
            </a:ext>
          </a:extLst>
        </a:blip>
        <a:stretch>
          <a:fillRect/>
        </a:stretch>
      </xdr:blipFill>
      <xdr:spPr>
        <a:xfrm>
          <a:off x="2493435" y="959288941"/>
          <a:ext cx="3438351" cy="2571883"/>
        </a:xfrm>
        <a:prstGeom prst="rect">
          <a:avLst/>
        </a:prstGeom>
      </xdr:spPr>
    </xdr:pic>
    <xdr:clientData/>
  </xdr:twoCellAnchor>
  <xdr:twoCellAnchor>
    <xdr:from>
      <xdr:col>16</xdr:col>
      <xdr:colOff>323850</xdr:colOff>
      <xdr:row>4504</xdr:row>
      <xdr:rowOff>57941</xdr:rowOff>
    </xdr:from>
    <xdr:to>
      <xdr:col>22</xdr:col>
      <xdr:colOff>274240</xdr:colOff>
      <xdr:row>4515</xdr:row>
      <xdr:rowOff>174491</xdr:rowOff>
    </xdr:to>
    <xdr:pic>
      <xdr:nvPicPr>
        <xdr:cNvPr id="1086" name="図 1085"/>
        <xdr:cNvPicPr>
          <a:picLocks noChangeAspect="1"/>
        </xdr:cNvPicPr>
      </xdr:nvPicPr>
      <xdr:blipFill>
        <a:blip xmlns:r="http://schemas.openxmlformats.org/officeDocument/2006/relationships" r:embed="rId434" cstate="print">
          <a:extLst>
            <a:ext uri="{28A0092B-C50C-407E-A947-70E740481C1C}">
              <a14:useLocalDpi xmlns:a14="http://schemas.microsoft.com/office/drawing/2010/main" val="0"/>
            </a:ext>
          </a:extLst>
        </a:blip>
        <a:stretch>
          <a:fillRect/>
        </a:stretch>
      </xdr:blipFill>
      <xdr:spPr>
        <a:xfrm>
          <a:off x="8621183" y="959288941"/>
          <a:ext cx="3442890" cy="2571883"/>
        </a:xfrm>
        <a:prstGeom prst="rect">
          <a:avLst/>
        </a:prstGeom>
      </xdr:spPr>
    </xdr:pic>
    <xdr:clientData/>
  </xdr:twoCellAnchor>
  <xdr:twoCellAnchor>
    <xdr:from>
      <xdr:col>5</xdr:col>
      <xdr:colOff>323850</xdr:colOff>
      <xdr:row>4521</xdr:row>
      <xdr:rowOff>57941</xdr:rowOff>
    </xdr:from>
    <xdr:to>
      <xdr:col>11</xdr:col>
      <xdr:colOff>274240</xdr:colOff>
      <xdr:row>4532</xdr:row>
      <xdr:rowOff>174491</xdr:rowOff>
    </xdr:to>
    <xdr:pic>
      <xdr:nvPicPr>
        <xdr:cNvPr id="1087" name="図 1086"/>
        <xdr:cNvPicPr>
          <a:picLocks noChangeAspect="1"/>
        </xdr:cNvPicPr>
      </xdr:nvPicPr>
      <xdr:blipFill>
        <a:blip xmlns:r="http://schemas.openxmlformats.org/officeDocument/2006/relationships" r:embed="rId435" cstate="print">
          <a:extLst>
            <a:ext uri="{28A0092B-C50C-407E-A947-70E740481C1C}">
              <a14:useLocalDpi xmlns:a14="http://schemas.microsoft.com/office/drawing/2010/main" val="0"/>
            </a:ext>
          </a:extLst>
        </a:blip>
        <a:stretch>
          <a:fillRect/>
        </a:stretch>
      </xdr:blipFill>
      <xdr:spPr>
        <a:xfrm>
          <a:off x="2493433" y="965109774"/>
          <a:ext cx="3442890" cy="2571884"/>
        </a:xfrm>
        <a:prstGeom prst="rect">
          <a:avLst/>
        </a:prstGeom>
      </xdr:spPr>
    </xdr:pic>
    <xdr:clientData/>
  </xdr:twoCellAnchor>
  <xdr:twoCellAnchor>
    <xdr:from>
      <xdr:col>16</xdr:col>
      <xdr:colOff>323850</xdr:colOff>
      <xdr:row>4521</xdr:row>
      <xdr:rowOff>57941</xdr:rowOff>
    </xdr:from>
    <xdr:to>
      <xdr:col>22</xdr:col>
      <xdr:colOff>268188</xdr:colOff>
      <xdr:row>4532</xdr:row>
      <xdr:rowOff>174491</xdr:rowOff>
    </xdr:to>
    <xdr:pic>
      <xdr:nvPicPr>
        <xdr:cNvPr id="1088" name="図 1087"/>
        <xdr:cNvPicPr>
          <a:picLocks noChangeAspect="1"/>
        </xdr:cNvPicPr>
      </xdr:nvPicPr>
      <xdr:blipFill>
        <a:blip xmlns:r="http://schemas.openxmlformats.org/officeDocument/2006/relationships" r:embed="rId436" cstate="print">
          <a:extLst>
            <a:ext uri="{28A0092B-C50C-407E-A947-70E740481C1C}">
              <a14:useLocalDpi xmlns:a14="http://schemas.microsoft.com/office/drawing/2010/main" val="0"/>
            </a:ext>
          </a:extLst>
        </a:blip>
        <a:stretch>
          <a:fillRect/>
        </a:stretch>
      </xdr:blipFill>
      <xdr:spPr>
        <a:xfrm>
          <a:off x="8621183" y="965109774"/>
          <a:ext cx="3436838" cy="2571884"/>
        </a:xfrm>
        <a:prstGeom prst="rect">
          <a:avLst/>
        </a:prstGeom>
      </xdr:spPr>
    </xdr:pic>
    <xdr:clientData/>
  </xdr:twoCellAnchor>
  <xdr:twoCellAnchor>
    <xdr:from>
      <xdr:col>5</xdr:col>
      <xdr:colOff>323851</xdr:colOff>
      <xdr:row>4549</xdr:row>
      <xdr:rowOff>57941</xdr:rowOff>
    </xdr:from>
    <xdr:to>
      <xdr:col>11</xdr:col>
      <xdr:colOff>269701</xdr:colOff>
      <xdr:row>4560</xdr:row>
      <xdr:rowOff>174491</xdr:rowOff>
    </xdr:to>
    <xdr:pic>
      <xdr:nvPicPr>
        <xdr:cNvPr id="1089" name="図 1088"/>
        <xdr:cNvPicPr>
          <a:picLocks noChangeAspect="1"/>
        </xdr:cNvPicPr>
      </xdr:nvPicPr>
      <xdr:blipFill>
        <a:blip xmlns:r="http://schemas.openxmlformats.org/officeDocument/2006/relationships" r:embed="rId437" cstate="print">
          <a:extLst>
            <a:ext uri="{28A0092B-C50C-407E-A947-70E740481C1C}">
              <a14:useLocalDpi xmlns:a14="http://schemas.microsoft.com/office/drawing/2010/main" val="0"/>
            </a:ext>
          </a:extLst>
        </a:blip>
        <a:stretch>
          <a:fillRect/>
        </a:stretch>
      </xdr:blipFill>
      <xdr:spPr>
        <a:xfrm>
          <a:off x="2493434" y="968835108"/>
          <a:ext cx="3438350" cy="2571883"/>
        </a:xfrm>
        <a:prstGeom prst="rect">
          <a:avLst/>
        </a:prstGeom>
      </xdr:spPr>
    </xdr:pic>
    <xdr:clientData/>
  </xdr:twoCellAnchor>
  <xdr:twoCellAnchor>
    <xdr:from>
      <xdr:col>16</xdr:col>
      <xdr:colOff>323851</xdr:colOff>
      <xdr:row>4549</xdr:row>
      <xdr:rowOff>57941</xdr:rowOff>
    </xdr:from>
    <xdr:to>
      <xdr:col>22</xdr:col>
      <xdr:colOff>269701</xdr:colOff>
      <xdr:row>4560</xdr:row>
      <xdr:rowOff>174491</xdr:rowOff>
    </xdr:to>
    <xdr:pic>
      <xdr:nvPicPr>
        <xdr:cNvPr id="1090" name="図 1089"/>
        <xdr:cNvPicPr>
          <a:picLocks noChangeAspect="1"/>
        </xdr:cNvPicPr>
      </xdr:nvPicPr>
      <xdr:blipFill>
        <a:blip xmlns:r="http://schemas.openxmlformats.org/officeDocument/2006/relationships" r:embed="rId438" cstate="print">
          <a:extLst>
            <a:ext uri="{28A0092B-C50C-407E-A947-70E740481C1C}">
              <a14:useLocalDpi xmlns:a14="http://schemas.microsoft.com/office/drawing/2010/main" val="0"/>
            </a:ext>
          </a:extLst>
        </a:blip>
        <a:stretch>
          <a:fillRect/>
        </a:stretch>
      </xdr:blipFill>
      <xdr:spPr>
        <a:xfrm>
          <a:off x="8621184" y="968835108"/>
          <a:ext cx="3438350" cy="2571883"/>
        </a:xfrm>
        <a:prstGeom prst="rect">
          <a:avLst/>
        </a:prstGeom>
      </xdr:spPr>
    </xdr:pic>
    <xdr:clientData/>
  </xdr:twoCellAnchor>
  <xdr:twoCellAnchor>
    <xdr:from>
      <xdr:col>5</xdr:col>
      <xdr:colOff>323850</xdr:colOff>
      <xdr:row>4566</xdr:row>
      <xdr:rowOff>57941</xdr:rowOff>
    </xdr:from>
    <xdr:to>
      <xdr:col>11</xdr:col>
      <xdr:colOff>274240</xdr:colOff>
      <xdr:row>4577</xdr:row>
      <xdr:rowOff>174491</xdr:rowOff>
    </xdr:to>
    <xdr:pic>
      <xdr:nvPicPr>
        <xdr:cNvPr id="1091" name="図 1090"/>
        <xdr:cNvPicPr>
          <a:picLocks noChangeAspect="1"/>
        </xdr:cNvPicPr>
      </xdr:nvPicPr>
      <xdr:blipFill>
        <a:blip xmlns:r="http://schemas.openxmlformats.org/officeDocument/2006/relationships" r:embed="rId439" cstate="print">
          <a:extLst>
            <a:ext uri="{28A0092B-C50C-407E-A947-70E740481C1C}">
              <a14:useLocalDpi xmlns:a14="http://schemas.microsoft.com/office/drawing/2010/main" val="0"/>
            </a:ext>
          </a:extLst>
        </a:blip>
        <a:stretch>
          <a:fillRect/>
        </a:stretch>
      </xdr:blipFill>
      <xdr:spPr>
        <a:xfrm>
          <a:off x="2493433" y="974655941"/>
          <a:ext cx="3442890" cy="2571883"/>
        </a:xfrm>
        <a:prstGeom prst="rect">
          <a:avLst/>
        </a:prstGeom>
      </xdr:spPr>
    </xdr:pic>
    <xdr:clientData/>
  </xdr:twoCellAnchor>
  <xdr:twoCellAnchor>
    <xdr:from>
      <xdr:col>16</xdr:col>
      <xdr:colOff>323851</xdr:colOff>
      <xdr:row>4566</xdr:row>
      <xdr:rowOff>57941</xdr:rowOff>
    </xdr:from>
    <xdr:to>
      <xdr:col>22</xdr:col>
      <xdr:colOff>269701</xdr:colOff>
      <xdr:row>4577</xdr:row>
      <xdr:rowOff>174491</xdr:rowOff>
    </xdr:to>
    <xdr:pic>
      <xdr:nvPicPr>
        <xdr:cNvPr id="1092" name="図 1091"/>
        <xdr:cNvPicPr>
          <a:picLocks noChangeAspect="1"/>
        </xdr:cNvPicPr>
      </xdr:nvPicPr>
      <xdr:blipFill>
        <a:blip xmlns:r="http://schemas.openxmlformats.org/officeDocument/2006/relationships" r:embed="rId440" cstate="print">
          <a:extLst>
            <a:ext uri="{28A0092B-C50C-407E-A947-70E740481C1C}">
              <a14:useLocalDpi xmlns:a14="http://schemas.microsoft.com/office/drawing/2010/main" val="0"/>
            </a:ext>
          </a:extLst>
        </a:blip>
        <a:stretch>
          <a:fillRect/>
        </a:stretch>
      </xdr:blipFill>
      <xdr:spPr>
        <a:xfrm>
          <a:off x="8621184" y="974655941"/>
          <a:ext cx="3438350" cy="2571883"/>
        </a:xfrm>
        <a:prstGeom prst="rect">
          <a:avLst/>
        </a:prstGeom>
      </xdr:spPr>
    </xdr:pic>
    <xdr:clientData/>
  </xdr:twoCellAnchor>
  <xdr:twoCellAnchor>
    <xdr:from>
      <xdr:col>5</xdr:col>
      <xdr:colOff>323851</xdr:colOff>
      <xdr:row>4594</xdr:row>
      <xdr:rowOff>57941</xdr:rowOff>
    </xdr:from>
    <xdr:to>
      <xdr:col>11</xdr:col>
      <xdr:colOff>269701</xdr:colOff>
      <xdr:row>4605</xdr:row>
      <xdr:rowOff>174491</xdr:rowOff>
    </xdr:to>
    <xdr:pic>
      <xdr:nvPicPr>
        <xdr:cNvPr id="1093" name="図 1092"/>
        <xdr:cNvPicPr>
          <a:picLocks noChangeAspect="1"/>
        </xdr:cNvPicPr>
      </xdr:nvPicPr>
      <xdr:blipFill>
        <a:blip xmlns:r="http://schemas.openxmlformats.org/officeDocument/2006/relationships" r:embed="rId441" cstate="print">
          <a:extLst>
            <a:ext uri="{28A0092B-C50C-407E-A947-70E740481C1C}">
              <a14:useLocalDpi xmlns:a14="http://schemas.microsoft.com/office/drawing/2010/main" val="0"/>
            </a:ext>
          </a:extLst>
        </a:blip>
        <a:stretch>
          <a:fillRect/>
        </a:stretch>
      </xdr:blipFill>
      <xdr:spPr>
        <a:xfrm>
          <a:off x="2493434" y="978381274"/>
          <a:ext cx="3438350" cy="2571884"/>
        </a:xfrm>
        <a:prstGeom prst="rect">
          <a:avLst/>
        </a:prstGeom>
      </xdr:spPr>
    </xdr:pic>
    <xdr:clientData/>
  </xdr:twoCellAnchor>
  <xdr:twoCellAnchor>
    <xdr:from>
      <xdr:col>16</xdr:col>
      <xdr:colOff>323850</xdr:colOff>
      <xdr:row>4594</xdr:row>
      <xdr:rowOff>57941</xdr:rowOff>
    </xdr:from>
    <xdr:to>
      <xdr:col>22</xdr:col>
      <xdr:colOff>274240</xdr:colOff>
      <xdr:row>4605</xdr:row>
      <xdr:rowOff>174491</xdr:rowOff>
    </xdr:to>
    <xdr:pic>
      <xdr:nvPicPr>
        <xdr:cNvPr id="1094" name="図 1093"/>
        <xdr:cNvPicPr>
          <a:picLocks noChangeAspect="1"/>
        </xdr:cNvPicPr>
      </xdr:nvPicPr>
      <xdr:blipFill>
        <a:blip xmlns:r="http://schemas.openxmlformats.org/officeDocument/2006/relationships" r:embed="rId442" cstate="print">
          <a:extLst>
            <a:ext uri="{28A0092B-C50C-407E-A947-70E740481C1C}">
              <a14:useLocalDpi xmlns:a14="http://schemas.microsoft.com/office/drawing/2010/main" val="0"/>
            </a:ext>
          </a:extLst>
        </a:blip>
        <a:stretch>
          <a:fillRect/>
        </a:stretch>
      </xdr:blipFill>
      <xdr:spPr>
        <a:xfrm>
          <a:off x="8621183" y="978381274"/>
          <a:ext cx="3442890" cy="2571884"/>
        </a:xfrm>
        <a:prstGeom prst="rect">
          <a:avLst/>
        </a:prstGeom>
      </xdr:spPr>
    </xdr:pic>
    <xdr:clientData/>
  </xdr:twoCellAnchor>
  <xdr:twoCellAnchor>
    <xdr:from>
      <xdr:col>5</xdr:col>
      <xdr:colOff>323850</xdr:colOff>
      <xdr:row>4611</xdr:row>
      <xdr:rowOff>57941</xdr:rowOff>
    </xdr:from>
    <xdr:to>
      <xdr:col>11</xdr:col>
      <xdr:colOff>268188</xdr:colOff>
      <xdr:row>4622</xdr:row>
      <xdr:rowOff>174491</xdr:rowOff>
    </xdr:to>
    <xdr:pic>
      <xdr:nvPicPr>
        <xdr:cNvPr id="1095" name="図 1094"/>
        <xdr:cNvPicPr>
          <a:picLocks noChangeAspect="1"/>
        </xdr:cNvPicPr>
      </xdr:nvPicPr>
      <xdr:blipFill>
        <a:blip xmlns:r="http://schemas.openxmlformats.org/officeDocument/2006/relationships" r:embed="rId443" cstate="print">
          <a:extLst>
            <a:ext uri="{28A0092B-C50C-407E-A947-70E740481C1C}">
              <a14:useLocalDpi xmlns:a14="http://schemas.microsoft.com/office/drawing/2010/main" val="0"/>
            </a:ext>
          </a:extLst>
        </a:blip>
        <a:stretch>
          <a:fillRect/>
        </a:stretch>
      </xdr:blipFill>
      <xdr:spPr>
        <a:xfrm>
          <a:off x="2493433" y="984202108"/>
          <a:ext cx="3436838" cy="2571883"/>
        </a:xfrm>
        <a:prstGeom prst="rect">
          <a:avLst/>
        </a:prstGeom>
      </xdr:spPr>
    </xdr:pic>
    <xdr:clientData/>
  </xdr:twoCellAnchor>
  <xdr:twoCellAnchor>
    <xdr:from>
      <xdr:col>16</xdr:col>
      <xdr:colOff>323851</xdr:colOff>
      <xdr:row>4611</xdr:row>
      <xdr:rowOff>57941</xdr:rowOff>
    </xdr:from>
    <xdr:to>
      <xdr:col>22</xdr:col>
      <xdr:colOff>269701</xdr:colOff>
      <xdr:row>4622</xdr:row>
      <xdr:rowOff>174491</xdr:rowOff>
    </xdr:to>
    <xdr:pic>
      <xdr:nvPicPr>
        <xdr:cNvPr id="1096" name="図 1095"/>
        <xdr:cNvPicPr>
          <a:picLocks noChangeAspect="1"/>
        </xdr:cNvPicPr>
      </xdr:nvPicPr>
      <xdr:blipFill>
        <a:blip xmlns:r="http://schemas.openxmlformats.org/officeDocument/2006/relationships" r:embed="rId444" cstate="print">
          <a:extLst>
            <a:ext uri="{28A0092B-C50C-407E-A947-70E740481C1C}">
              <a14:useLocalDpi xmlns:a14="http://schemas.microsoft.com/office/drawing/2010/main" val="0"/>
            </a:ext>
          </a:extLst>
        </a:blip>
        <a:stretch>
          <a:fillRect/>
        </a:stretch>
      </xdr:blipFill>
      <xdr:spPr>
        <a:xfrm>
          <a:off x="8621184" y="984202108"/>
          <a:ext cx="3438350" cy="2571883"/>
        </a:xfrm>
        <a:prstGeom prst="rect">
          <a:avLst/>
        </a:prstGeom>
      </xdr:spPr>
    </xdr:pic>
    <xdr:clientData/>
  </xdr:twoCellAnchor>
  <xdr:twoCellAnchor>
    <xdr:from>
      <xdr:col>5</xdr:col>
      <xdr:colOff>323850</xdr:colOff>
      <xdr:row>4639</xdr:row>
      <xdr:rowOff>57941</xdr:rowOff>
    </xdr:from>
    <xdr:to>
      <xdr:col>11</xdr:col>
      <xdr:colOff>274240</xdr:colOff>
      <xdr:row>4650</xdr:row>
      <xdr:rowOff>174491</xdr:rowOff>
    </xdr:to>
    <xdr:pic>
      <xdr:nvPicPr>
        <xdr:cNvPr id="1097" name="図 1096"/>
        <xdr:cNvPicPr>
          <a:picLocks noChangeAspect="1"/>
        </xdr:cNvPicPr>
      </xdr:nvPicPr>
      <xdr:blipFill>
        <a:blip xmlns:r="http://schemas.openxmlformats.org/officeDocument/2006/relationships" r:embed="rId445" cstate="print">
          <a:extLst>
            <a:ext uri="{28A0092B-C50C-407E-A947-70E740481C1C}">
              <a14:useLocalDpi xmlns:a14="http://schemas.microsoft.com/office/drawing/2010/main" val="0"/>
            </a:ext>
          </a:extLst>
        </a:blip>
        <a:stretch>
          <a:fillRect/>
        </a:stretch>
      </xdr:blipFill>
      <xdr:spPr>
        <a:xfrm>
          <a:off x="2493433" y="987927441"/>
          <a:ext cx="3442890" cy="2571883"/>
        </a:xfrm>
        <a:prstGeom prst="rect">
          <a:avLst/>
        </a:prstGeom>
      </xdr:spPr>
    </xdr:pic>
    <xdr:clientData/>
  </xdr:twoCellAnchor>
  <xdr:twoCellAnchor>
    <xdr:from>
      <xdr:col>16</xdr:col>
      <xdr:colOff>323850</xdr:colOff>
      <xdr:row>4639</xdr:row>
      <xdr:rowOff>57941</xdr:rowOff>
    </xdr:from>
    <xdr:to>
      <xdr:col>22</xdr:col>
      <xdr:colOff>274240</xdr:colOff>
      <xdr:row>4650</xdr:row>
      <xdr:rowOff>174491</xdr:rowOff>
    </xdr:to>
    <xdr:pic>
      <xdr:nvPicPr>
        <xdr:cNvPr id="1098" name="図 1097"/>
        <xdr:cNvPicPr>
          <a:picLocks noChangeAspect="1"/>
        </xdr:cNvPicPr>
      </xdr:nvPicPr>
      <xdr:blipFill>
        <a:blip xmlns:r="http://schemas.openxmlformats.org/officeDocument/2006/relationships" r:embed="rId446" cstate="print">
          <a:extLst>
            <a:ext uri="{28A0092B-C50C-407E-A947-70E740481C1C}">
              <a14:useLocalDpi xmlns:a14="http://schemas.microsoft.com/office/drawing/2010/main" val="0"/>
            </a:ext>
          </a:extLst>
        </a:blip>
        <a:stretch>
          <a:fillRect/>
        </a:stretch>
      </xdr:blipFill>
      <xdr:spPr>
        <a:xfrm>
          <a:off x="8621183" y="987927441"/>
          <a:ext cx="3442890" cy="2571883"/>
        </a:xfrm>
        <a:prstGeom prst="rect">
          <a:avLst/>
        </a:prstGeom>
      </xdr:spPr>
    </xdr:pic>
    <xdr:clientData/>
  </xdr:twoCellAnchor>
  <xdr:twoCellAnchor>
    <xdr:from>
      <xdr:col>5</xdr:col>
      <xdr:colOff>323850</xdr:colOff>
      <xdr:row>4656</xdr:row>
      <xdr:rowOff>57941</xdr:rowOff>
    </xdr:from>
    <xdr:to>
      <xdr:col>11</xdr:col>
      <xdr:colOff>268188</xdr:colOff>
      <xdr:row>4667</xdr:row>
      <xdr:rowOff>174491</xdr:rowOff>
    </xdr:to>
    <xdr:pic>
      <xdr:nvPicPr>
        <xdr:cNvPr id="1099" name="図 1098"/>
        <xdr:cNvPicPr>
          <a:picLocks noChangeAspect="1"/>
        </xdr:cNvPicPr>
      </xdr:nvPicPr>
      <xdr:blipFill>
        <a:blip xmlns:r="http://schemas.openxmlformats.org/officeDocument/2006/relationships" r:embed="rId447" cstate="print">
          <a:extLst>
            <a:ext uri="{28A0092B-C50C-407E-A947-70E740481C1C}">
              <a14:useLocalDpi xmlns:a14="http://schemas.microsoft.com/office/drawing/2010/main" val="0"/>
            </a:ext>
          </a:extLst>
        </a:blip>
        <a:stretch>
          <a:fillRect/>
        </a:stretch>
      </xdr:blipFill>
      <xdr:spPr>
        <a:xfrm>
          <a:off x="2493433" y="993748274"/>
          <a:ext cx="3436838" cy="2571884"/>
        </a:xfrm>
        <a:prstGeom prst="rect">
          <a:avLst/>
        </a:prstGeom>
      </xdr:spPr>
    </xdr:pic>
    <xdr:clientData/>
  </xdr:twoCellAnchor>
  <xdr:twoCellAnchor>
    <xdr:from>
      <xdr:col>16</xdr:col>
      <xdr:colOff>323851</xdr:colOff>
      <xdr:row>4656</xdr:row>
      <xdr:rowOff>48416</xdr:rowOff>
    </xdr:from>
    <xdr:to>
      <xdr:col>22</xdr:col>
      <xdr:colOff>269701</xdr:colOff>
      <xdr:row>4667</xdr:row>
      <xdr:rowOff>164966</xdr:rowOff>
    </xdr:to>
    <xdr:pic>
      <xdr:nvPicPr>
        <xdr:cNvPr id="1100" name="図 1099"/>
        <xdr:cNvPicPr>
          <a:picLocks noChangeAspect="1"/>
        </xdr:cNvPicPr>
      </xdr:nvPicPr>
      <xdr:blipFill>
        <a:blip xmlns:r="http://schemas.openxmlformats.org/officeDocument/2006/relationships" r:embed="rId448" cstate="print">
          <a:extLst>
            <a:ext uri="{28A0092B-C50C-407E-A947-70E740481C1C}">
              <a14:useLocalDpi xmlns:a14="http://schemas.microsoft.com/office/drawing/2010/main" val="0"/>
            </a:ext>
          </a:extLst>
        </a:blip>
        <a:stretch>
          <a:fillRect/>
        </a:stretch>
      </xdr:blipFill>
      <xdr:spPr>
        <a:xfrm>
          <a:off x="8621184" y="993738749"/>
          <a:ext cx="3438350" cy="2571884"/>
        </a:xfrm>
        <a:prstGeom prst="rect">
          <a:avLst/>
        </a:prstGeom>
      </xdr:spPr>
    </xdr:pic>
    <xdr:clientData/>
  </xdr:twoCellAnchor>
  <xdr:twoCellAnchor>
    <xdr:from>
      <xdr:col>5</xdr:col>
      <xdr:colOff>323851</xdr:colOff>
      <xdr:row>4684</xdr:row>
      <xdr:rowOff>48416</xdr:rowOff>
    </xdr:from>
    <xdr:to>
      <xdr:col>11</xdr:col>
      <xdr:colOff>269701</xdr:colOff>
      <xdr:row>4695</xdr:row>
      <xdr:rowOff>164966</xdr:rowOff>
    </xdr:to>
    <xdr:pic>
      <xdr:nvPicPr>
        <xdr:cNvPr id="1101" name="図 1100"/>
        <xdr:cNvPicPr>
          <a:picLocks noChangeAspect="1"/>
        </xdr:cNvPicPr>
      </xdr:nvPicPr>
      <xdr:blipFill>
        <a:blip xmlns:r="http://schemas.openxmlformats.org/officeDocument/2006/relationships" r:embed="rId449" cstate="print">
          <a:extLst>
            <a:ext uri="{28A0092B-C50C-407E-A947-70E740481C1C}">
              <a14:useLocalDpi xmlns:a14="http://schemas.microsoft.com/office/drawing/2010/main" val="0"/>
            </a:ext>
          </a:extLst>
        </a:blip>
        <a:stretch>
          <a:fillRect/>
        </a:stretch>
      </xdr:blipFill>
      <xdr:spPr>
        <a:xfrm>
          <a:off x="2493434" y="997464083"/>
          <a:ext cx="3438350" cy="2571883"/>
        </a:xfrm>
        <a:prstGeom prst="rect">
          <a:avLst/>
        </a:prstGeom>
      </xdr:spPr>
    </xdr:pic>
    <xdr:clientData/>
  </xdr:twoCellAnchor>
  <xdr:twoCellAnchor>
    <xdr:from>
      <xdr:col>16</xdr:col>
      <xdr:colOff>323850</xdr:colOff>
      <xdr:row>4684</xdr:row>
      <xdr:rowOff>48416</xdr:rowOff>
    </xdr:from>
    <xdr:to>
      <xdr:col>22</xdr:col>
      <xdr:colOff>268188</xdr:colOff>
      <xdr:row>4695</xdr:row>
      <xdr:rowOff>164966</xdr:rowOff>
    </xdr:to>
    <xdr:pic>
      <xdr:nvPicPr>
        <xdr:cNvPr id="1102" name="図 1101"/>
        <xdr:cNvPicPr>
          <a:picLocks noChangeAspect="1"/>
        </xdr:cNvPicPr>
      </xdr:nvPicPr>
      <xdr:blipFill>
        <a:blip xmlns:r="http://schemas.openxmlformats.org/officeDocument/2006/relationships" r:embed="rId450" cstate="print">
          <a:extLst>
            <a:ext uri="{28A0092B-C50C-407E-A947-70E740481C1C}">
              <a14:useLocalDpi xmlns:a14="http://schemas.microsoft.com/office/drawing/2010/main" val="0"/>
            </a:ext>
          </a:extLst>
        </a:blip>
        <a:stretch>
          <a:fillRect/>
        </a:stretch>
      </xdr:blipFill>
      <xdr:spPr>
        <a:xfrm>
          <a:off x="8621183" y="997464083"/>
          <a:ext cx="3436838" cy="2571883"/>
        </a:xfrm>
        <a:prstGeom prst="rect">
          <a:avLst/>
        </a:prstGeom>
      </xdr:spPr>
    </xdr:pic>
    <xdr:clientData/>
  </xdr:twoCellAnchor>
  <xdr:twoCellAnchor>
    <xdr:from>
      <xdr:col>5</xdr:col>
      <xdr:colOff>323851</xdr:colOff>
      <xdr:row>4701</xdr:row>
      <xdr:rowOff>48416</xdr:rowOff>
    </xdr:from>
    <xdr:to>
      <xdr:col>11</xdr:col>
      <xdr:colOff>269701</xdr:colOff>
      <xdr:row>4712</xdr:row>
      <xdr:rowOff>164966</xdr:rowOff>
    </xdr:to>
    <xdr:pic>
      <xdr:nvPicPr>
        <xdr:cNvPr id="1103" name="図 1102"/>
        <xdr:cNvPicPr>
          <a:picLocks noChangeAspect="1"/>
        </xdr:cNvPicPr>
      </xdr:nvPicPr>
      <xdr:blipFill>
        <a:blip xmlns:r="http://schemas.openxmlformats.org/officeDocument/2006/relationships" r:embed="rId451" cstate="print">
          <a:extLst>
            <a:ext uri="{28A0092B-C50C-407E-A947-70E740481C1C}">
              <a14:useLocalDpi xmlns:a14="http://schemas.microsoft.com/office/drawing/2010/main" val="0"/>
            </a:ext>
          </a:extLst>
        </a:blip>
        <a:stretch>
          <a:fillRect/>
        </a:stretch>
      </xdr:blipFill>
      <xdr:spPr>
        <a:xfrm>
          <a:off x="2493434" y="1003284916"/>
          <a:ext cx="3438350" cy="2571883"/>
        </a:xfrm>
        <a:prstGeom prst="rect">
          <a:avLst/>
        </a:prstGeom>
      </xdr:spPr>
    </xdr:pic>
    <xdr:clientData/>
  </xdr:twoCellAnchor>
  <xdr:twoCellAnchor>
    <xdr:from>
      <xdr:col>16</xdr:col>
      <xdr:colOff>323851</xdr:colOff>
      <xdr:row>4701</xdr:row>
      <xdr:rowOff>57941</xdr:rowOff>
    </xdr:from>
    <xdr:to>
      <xdr:col>22</xdr:col>
      <xdr:colOff>269701</xdr:colOff>
      <xdr:row>4712</xdr:row>
      <xdr:rowOff>174491</xdr:rowOff>
    </xdr:to>
    <xdr:pic>
      <xdr:nvPicPr>
        <xdr:cNvPr id="1104" name="図 1103"/>
        <xdr:cNvPicPr>
          <a:picLocks noChangeAspect="1"/>
        </xdr:cNvPicPr>
      </xdr:nvPicPr>
      <xdr:blipFill>
        <a:blip xmlns:r="http://schemas.openxmlformats.org/officeDocument/2006/relationships" r:embed="rId452" cstate="print">
          <a:extLst>
            <a:ext uri="{28A0092B-C50C-407E-A947-70E740481C1C}">
              <a14:useLocalDpi xmlns:a14="http://schemas.microsoft.com/office/drawing/2010/main" val="0"/>
            </a:ext>
          </a:extLst>
        </a:blip>
        <a:stretch>
          <a:fillRect/>
        </a:stretch>
      </xdr:blipFill>
      <xdr:spPr>
        <a:xfrm>
          <a:off x="8621184" y="1003294441"/>
          <a:ext cx="3438350" cy="2571883"/>
        </a:xfrm>
        <a:prstGeom prst="rect">
          <a:avLst/>
        </a:prstGeom>
      </xdr:spPr>
    </xdr:pic>
    <xdr:clientData/>
  </xdr:twoCellAnchor>
  <xdr:twoCellAnchor>
    <xdr:from>
      <xdr:col>5</xdr:col>
      <xdr:colOff>323850</xdr:colOff>
      <xdr:row>4729</xdr:row>
      <xdr:rowOff>57941</xdr:rowOff>
    </xdr:from>
    <xdr:to>
      <xdr:col>11</xdr:col>
      <xdr:colOff>268188</xdr:colOff>
      <xdr:row>4740</xdr:row>
      <xdr:rowOff>174491</xdr:rowOff>
    </xdr:to>
    <xdr:pic>
      <xdr:nvPicPr>
        <xdr:cNvPr id="1105" name="図 1104"/>
        <xdr:cNvPicPr>
          <a:picLocks noChangeAspect="1"/>
        </xdr:cNvPicPr>
      </xdr:nvPicPr>
      <xdr:blipFill>
        <a:blip xmlns:r="http://schemas.openxmlformats.org/officeDocument/2006/relationships" r:embed="rId453" cstate="print">
          <a:extLst>
            <a:ext uri="{28A0092B-C50C-407E-A947-70E740481C1C}">
              <a14:useLocalDpi xmlns:a14="http://schemas.microsoft.com/office/drawing/2010/main" val="0"/>
            </a:ext>
          </a:extLst>
        </a:blip>
        <a:stretch>
          <a:fillRect/>
        </a:stretch>
      </xdr:blipFill>
      <xdr:spPr>
        <a:xfrm>
          <a:off x="2493433" y="1007019774"/>
          <a:ext cx="3436838" cy="2571884"/>
        </a:xfrm>
        <a:prstGeom prst="rect">
          <a:avLst/>
        </a:prstGeom>
      </xdr:spPr>
    </xdr:pic>
    <xdr:clientData/>
  </xdr:twoCellAnchor>
  <xdr:twoCellAnchor>
    <xdr:from>
      <xdr:col>16</xdr:col>
      <xdr:colOff>323850</xdr:colOff>
      <xdr:row>4729</xdr:row>
      <xdr:rowOff>57941</xdr:rowOff>
    </xdr:from>
    <xdr:to>
      <xdr:col>22</xdr:col>
      <xdr:colOff>268188</xdr:colOff>
      <xdr:row>4740</xdr:row>
      <xdr:rowOff>174491</xdr:rowOff>
    </xdr:to>
    <xdr:pic>
      <xdr:nvPicPr>
        <xdr:cNvPr id="1106" name="図 1105"/>
        <xdr:cNvPicPr>
          <a:picLocks noChangeAspect="1"/>
        </xdr:cNvPicPr>
      </xdr:nvPicPr>
      <xdr:blipFill>
        <a:blip xmlns:r="http://schemas.openxmlformats.org/officeDocument/2006/relationships" r:embed="rId454" cstate="print">
          <a:extLst>
            <a:ext uri="{28A0092B-C50C-407E-A947-70E740481C1C}">
              <a14:useLocalDpi xmlns:a14="http://schemas.microsoft.com/office/drawing/2010/main" val="0"/>
            </a:ext>
          </a:extLst>
        </a:blip>
        <a:stretch>
          <a:fillRect/>
        </a:stretch>
      </xdr:blipFill>
      <xdr:spPr>
        <a:xfrm>
          <a:off x="8621183" y="1007019774"/>
          <a:ext cx="3436838" cy="2571884"/>
        </a:xfrm>
        <a:prstGeom prst="rect">
          <a:avLst/>
        </a:prstGeom>
      </xdr:spPr>
    </xdr:pic>
    <xdr:clientData/>
  </xdr:twoCellAnchor>
  <xdr:twoCellAnchor>
    <xdr:from>
      <xdr:col>5</xdr:col>
      <xdr:colOff>323851</xdr:colOff>
      <xdr:row>4746</xdr:row>
      <xdr:rowOff>57941</xdr:rowOff>
    </xdr:from>
    <xdr:to>
      <xdr:col>11</xdr:col>
      <xdr:colOff>269701</xdr:colOff>
      <xdr:row>4757</xdr:row>
      <xdr:rowOff>174491</xdr:rowOff>
    </xdr:to>
    <xdr:pic>
      <xdr:nvPicPr>
        <xdr:cNvPr id="1107" name="図 1106"/>
        <xdr:cNvPicPr>
          <a:picLocks noChangeAspect="1"/>
        </xdr:cNvPicPr>
      </xdr:nvPicPr>
      <xdr:blipFill>
        <a:blip xmlns:r="http://schemas.openxmlformats.org/officeDocument/2006/relationships" r:embed="rId455" cstate="print">
          <a:extLst>
            <a:ext uri="{28A0092B-C50C-407E-A947-70E740481C1C}">
              <a14:useLocalDpi xmlns:a14="http://schemas.microsoft.com/office/drawing/2010/main" val="0"/>
            </a:ext>
          </a:extLst>
        </a:blip>
        <a:stretch>
          <a:fillRect/>
        </a:stretch>
      </xdr:blipFill>
      <xdr:spPr>
        <a:xfrm>
          <a:off x="2493434" y="1012840608"/>
          <a:ext cx="3438350" cy="2571883"/>
        </a:xfrm>
        <a:prstGeom prst="rect">
          <a:avLst/>
        </a:prstGeom>
      </xdr:spPr>
    </xdr:pic>
    <xdr:clientData/>
  </xdr:twoCellAnchor>
  <xdr:twoCellAnchor>
    <xdr:from>
      <xdr:col>16</xdr:col>
      <xdr:colOff>323850</xdr:colOff>
      <xdr:row>4746</xdr:row>
      <xdr:rowOff>57941</xdr:rowOff>
    </xdr:from>
    <xdr:to>
      <xdr:col>22</xdr:col>
      <xdr:colOff>268188</xdr:colOff>
      <xdr:row>4757</xdr:row>
      <xdr:rowOff>174491</xdr:rowOff>
    </xdr:to>
    <xdr:pic>
      <xdr:nvPicPr>
        <xdr:cNvPr id="1108" name="図 1107"/>
        <xdr:cNvPicPr>
          <a:picLocks noChangeAspect="1"/>
        </xdr:cNvPicPr>
      </xdr:nvPicPr>
      <xdr:blipFill>
        <a:blip xmlns:r="http://schemas.openxmlformats.org/officeDocument/2006/relationships" r:embed="rId456" cstate="print">
          <a:extLst>
            <a:ext uri="{28A0092B-C50C-407E-A947-70E740481C1C}">
              <a14:useLocalDpi xmlns:a14="http://schemas.microsoft.com/office/drawing/2010/main" val="0"/>
            </a:ext>
          </a:extLst>
        </a:blip>
        <a:stretch>
          <a:fillRect/>
        </a:stretch>
      </xdr:blipFill>
      <xdr:spPr>
        <a:xfrm>
          <a:off x="8621183" y="1012840608"/>
          <a:ext cx="3436838" cy="2571883"/>
        </a:xfrm>
        <a:prstGeom prst="rect">
          <a:avLst/>
        </a:prstGeom>
      </xdr:spPr>
    </xdr:pic>
    <xdr:clientData/>
  </xdr:twoCellAnchor>
  <xdr:twoCellAnchor>
    <xdr:from>
      <xdr:col>5</xdr:col>
      <xdr:colOff>323851</xdr:colOff>
      <xdr:row>4774</xdr:row>
      <xdr:rowOff>57941</xdr:rowOff>
    </xdr:from>
    <xdr:to>
      <xdr:col>11</xdr:col>
      <xdr:colOff>269701</xdr:colOff>
      <xdr:row>4785</xdr:row>
      <xdr:rowOff>174491</xdr:rowOff>
    </xdr:to>
    <xdr:pic>
      <xdr:nvPicPr>
        <xdr:cNvPr id="1109" name="図 1108"/>
        <xdr:cNvPicPr>
          <a:picLocks noChangeAspect="1"/>
        </xdr:cNvPicPr>
      </xdr:nvPicPr>
      <xdr:blipFill>
        <a:blip xmlns:r="http://schemas.openxmlformats.org/officeDocument/2006/relationships" r:embed="rId457" cstate="print">
          <a:extLst>
            <a:ext uri="{28A0092B-C50C-407E-A947-70E740481C1C}">
              <a14:useLocalDpi xmlns:a14="http://schemas.microsoft.com/office/drawing/2010/main" val="0"/>
            </a:ext>
          </a:extLst>
        </a:blip>
        <a:stretch>
          <a:fillRect/>
        </a:stretch>
      </xdr:blipFill>
      <xdr:spPr>
        <a:xfrm>
          <a:off x="2493434" y="1016565941"/>
          <a:ext cx="3438350" cy="2571883"/>
        </a:xfrm>
        <a:prstGeom prst="rect">
          <a:avLst/>
        </a:prstGeom>
      </xdr:spPr>
    </xdr:pic>
    <xdr:clientData/>
  </xdr:twoCellAnchor>
  <xdr:twoCellAnchor>
    <xdr:from>
      <xdr:col>16</xdr:col>
      <xdr:colOff>323851</xdr:colOff>
      <xdr:row>4774</xdr:row>
      <xdr:rowOff>57941</xdr:rowOff>
    </xdr:from>
    <xdr:to>
      <xdr:col>22</xdr:col>
      <xdr:colOff>269701</xdr:colOff>
      <xdr:row>4785</xdr:row>
      <xdr:rowOff>174491</xdr:rowOff>
    </xdr:to>
    <xdr:pic>
      <xdr:nvPicPr>
        <xdr:cNvPr id="1110" name="図 1109"/>
        <xdr:cNvPicPr>
          <a:picLocks noChangeAspect="1"/>
        </xdr:cNvPicPr>
      </xdr:nvPicPr>
      <xdr:blipFill>
        <a:blip xmlns:r="http://schemas.openxmlformats.org/officeDocument/2006/relationships" r:embed="rId458" cstate="print">
          <a:extLst>
            <a:ext uri="{28A0092B-C50C-407E-A947-70E740481C1C}">
              <a14:useLocalDpi xmlns:a14="http://schemas.microsoft.com/office/drawing/2010/main" val="0"/>
            </a:ext>
          </a:extLst>
        </a:blip>
        <a:stretch>
          <a:fillRect/>
        </a:stretch>
      </xdr:blipFill>
      <xdr:spPr>
        <a:xfrm>
          <a:off x="8621184" y="1016565941"/>
          <a:ext cx="3438350" cy="2571883"/>
        </a:xfrm>
        <a:prstGeom prst="rect">
          <a:avLst/>
        </a:prstGeom>
      </xdr:spPr>
    </xdr:pic>
    <xdr:clientData/>
  </xdr:twoCellAnchor>
  <xdr:twoCellAnchor>
    <xdr:from>
      <xdr:col>5</xdr:col>
      <xdr:colOff>323851</xdr:colOff>
      <xdr:row>4791</xdr:row>
      <xdr:rowOff>57941</xdr:rowOff>
    </xdr:from>
    <xdr:to>
      <xdr:col>11</xdr:col>
      <xdr:colOff>269701</xdr:colOff>
      <xdr:row>4802</xdr:row>
      <xdr:rowOff>174491</xdr:rowOff>
    </xdr:to>
    <xdr:pic>
      <xdr:nvPicPr>
        <xdr:cNvPr id="1111" name="図 1110"/>
        <xdr:cNvPicPr>
          <a:picLocks noChangeAspect="1"/>
        </xdr:cNvPicPr>
      </xdr:nvPicPr>
      <xdr:blipFill>
        <a:blip xmlns:r="http://schemas.openxmlformats.org/officeDocument/2006/relationships" r:embed="rId459" cstate="print">
          <a:extLst>
            <a:ext uri="{28A0092B-C50C-407E-A947-70E740481C1C}">
              <a14:useLocalDpi xmlns:a14="http://schemas.microsoft.com/office/drawing/2010/main" val="0"/>
            </a:ext>
          </a:extLst>
        </a:blip>
        <a:stretch>
          <a:fillRect/>
        </a:stretch>
      </xdr:blipFill>
      <xdr:spPr>
        <a:xfrm>
          <a:off x="2493434" y="1022386774"/>
          <a:ext cx="3438350" cy="2571884"/>
        </a:xfrm>
        <a:prstGeom prst="rect">
          <a:avLst/>
        </a:prstGeom>
      </xdr:spPr>
    </xdr:pic>
    <xdr:clientData/>
  </xdr:twoCellAnchor>
  <xdr:twoCellAnchor>
    <xdr:from>
      <xdr:col>16</xdr:col>
      <xdr:colOff>323851</xdr:colOff>
      <xdr:row>4791</xdr:row>
      <xdr:rowOff>48416</xdr:rowOff>
    </xdr:from>
    <xdr:to>
      <xdr:col>22</xdr:col>
      <xdr:colOff>269701</xdr:colOff>
      <xdr:row>4802</xdr:row>
      <xdr:rowOff>164966</xdr:rowOff>
    </xdr:to>
    <xdr:pic>
      <xdr:nvPicPr>
        <xdr:cNvPr id="1112" name="図 1111"/>
        <xdr:cNvPicPr>
          <a:picLocks noChangeAspect="1"/>
        </xdr:cNvPicPr>
      </xdr:nvPicPr>
      <xdr:blipFill>
        <a:blip xmlns:r="http://schemas.openxmlformats.org/officeDocument/2006/relationships" r:embed="rId460" cstate="print">
          <a:extLst>
            <a:ext uri="{28A0092B-C50C-407E-A947-70E740481C1C}">
              <a14:useLocalDpi xmlns:a14="http://schemas.microsoft.com/office/drawing/2010/main" val="0"/>
            </a:ext>
          </a:extLst>
        </a:blip>
        <a:stretch>
          <a:fillRect/>
        </a:stretch>
      </xdr:blipFill>
      <xdr:spPr>
        <a:xfrm>
          <a:off x="8621184" y="1022377249"/>
          <a:ext cx="3438350" cy="2571884"/>
        </a:xfrm>
        <a:prstGeom prst="rect">
          <a:avLst/>
        </a:prstGeom>
      </xdr:spPr>
    </xdr:pic>
    <xdr:clientData/>
  </xdr:twoCellAnchor>
  <xdr:twoCellAnchor>
    <xdr:from>
      <xdr:col>5</xdr:col>
      <xdr:colOff>323851</xdr:colOff>
      <xdr:row>4819</xdr:row>
      <xdr:rowOff>48416</xdr:rowOff>
    </xdr:from>
    <xdr:to>
      <xdr:col>11</xdr:col>
      <xdr:colOff>269701</xdr:colOff>
      <xdr:row>4830</xdr:row>
      <xdr:rowOff>164966</xdr:rowOff>
    </xdr:to>
    <xdr:pic>
      <xdr:nvPicPr>
        <xdr:cNvPr id="1113" name="図 1112"/>
        <xdr:cNvPicPr>
          <a:picLocks noChangeAspect="1"/>
        </xdr:cNvPicPr>
      </xdr:nvPicPr>
      <xdr:blipFill>
        <a:blip xmlns:r="http://schemas.openxmlformats.org/officeDocument/2006/relationships" r:embed="rId461" cstate="print">
          <a:extLst>
            <a:ext uri="{28A0092B-C50C-407E-A947-70E740481C1C}">
              <a14:useLocalDpi xmlns:a14="http://schemas.microsoft.com/office/drawing/2010/main" val="0"/>
            </a:ext>
          </a:extLst>
        </a:blip>
        <a:stretch>
          <a:fillRect/>
        </a:stretch>
      </xdr:blipFill>
      <xdr:spPr>
        <a:xfrm>
          <a:off x="2493434" y="1026102583"/>
          <a:ext cx="3438350" cy="2571883"/>
        </a:xfrm>
        <a:prstGeom prst="rect">
          <a:avLst/>
        </a:prstGeom>
      </xdr:spPr>
    </xdr:pic>
    <xdr:clientData/>
  </xdr:twoCellAnchor>
  <xdr:twoCellAnchor>
    <xdr:from>
      <xdr:col>16</xdr:col>
      <xdr:colOff>323850</xdr:colOff>
      <xdr:row>4819</xdr:row>
      <xdr:rowOff>48416</xdr:rowOff>
    </xdr:from>
    <xdr:to>
      <xdr:col>22</xdr:col>
      <xdr:colOff>268188</xdr:colOff>
      <xdr:row>4830</xdr:row>
      <xdr:rowOff>164966</xdr:rowOff>
    </xdr:to>
    <xdr:pic>
      <xdr:nvPicPr>
        <xdr:cNvPr id="1114" name="図 1113"/>
        <xdr:cNvPicPr>
          <a:picLocks noChangeAspect="1"/>
        </xdr:cNvPicPr>
      </xdr:nvPicPr>
      <xdr:blipFill>
        <a:blip xmlns:r="http://schemas.openxmlformats.org/officeDocument/2006/relationships" r:embed="rId462" cstate="print">
          <a:extLst>
            <a:ext uri="{28A0092B-C50C-407E-A947-70E740481C1C}">
              <a14:useLocalDpi xmlns:a14="http://schemas.microsoft.com/office/drawing/2010/main" val="0"/>
            </a:ext>
          </a:extLst>
        </a:blip>
        <a:stretch>
          <a:fillRect/>
        </a:stretch>
      </xdr:blipFill>
      <xdr:spPr>
        <a:xfrm>
          <a:off x="8621183" y="1026102583"/>
          <a:ext cx="3436838" cy="2571883"/>
        </a:xfrm>
        <a:prstGeom prst="rect">
          <a:avLst/>
        </a:prstGeom>
      </xdr:spPr>
    </xdr:pic>
    <xdr:clientData/>
  </xdr:twoCellAnchor>
  <xdr:twoCellAnchor>
    <xdr:from>
      <xdr:col>5</xdr:col>
      <xdr:colOff>323850</xdr:colOff>
      <xdr:row>4836</xdr:row>
      <xdr:rowOff>48416</xdr:rowOff>
    </xdr:from>
    <xdr:to>
      <xdr:col>11</xdr:col>
      <xdr:colOff>268188</xdr:colOff>
      <xdr:row>4847</xdr:row>
      <xdr:rowOff>164966</xdr:rowOff>
    </xdr:to>
    <xdr:pic>
      <xdr:nvPicPr>
        <xdr:cNvPr id="1115" name="図 1114"/>
        <xdr:cNvPicPr>
          <a:picLocks noChangeAspect="1"/>
        </xdr:cNvPicPr>
      </xdr:nvPicPr>
      <xdr:blipFill>
        <a:blip xmlns:r="http://schemas.openxmlformats.org/officeDocument/2006/relationships" r:embed="rId463" cstate="print">
          <a:extLst>
            <a:ext uri="{28A0092B-C50C-407E-A947-70E740481C1C}">
              <a14:useLocalDpi xmlns:a14="http://schemas.microsoft.com/office/drawing/2010/main" val="0"/>
            </a:ext>
          </a:extLst>
        </a:blip>
        <a:stretch>
          <a:fillRect/>
        </a:stretch>
      </xdr:blipFill>
      <xdr:spPr>
        <a:xfrm>
          <a:off x="2493433" y="1031923416"/>
          <a:ext cx="3436838" cy="2571883"/>
        </a:xfrm>
        <a:prstGeom prst="rect">
          <a:avLst/>
        </a:prstGeom>
      </xdr:spPr>
    </xdr:pic>
    <xdr:clientData/>
  </xdr:twoCellAnchor>
  <xdr:twoCellAnchor>
    <xdr:from>
      <xdr:col>16</xdr:col>
      <xdr:colOff>323850</xdr:colOff>
      <xdr:row>4836</xdr:row>
      <xdr:rowOff>57941</xdr:rowOff>
    </xdr:from>
    <xdr:to>
      <xdr:col>22</xdr:col>
      <xdr:colOff>268188</xdr:colOff>
      <xdr:row>4847</xdr:row>
      <xdr:rowOff>174491</xdr:rowOff>
    </xdr:to>
    <xdr:pic>
      <xdr:nvPicPr>
        <xdr:cNvPr id="1116" name="図 1115"/>
        <xdr:cNvPicPr>
          <a:picLocks noChangeAspect="1"/>
        </xdr:cNvPicPr>
      </xdr:nvPicPr>
      <xdr:blipFill>
        <a:blip xmlns:r="http://schemas.openxmlformats.org/officeDocument/2006/relationships" r:embed="rId464" cstate="print">
          <a:extLst>
            <a:ext uri="{28A0092B-C50C-407E-A947-70E740481C1C}">
              <a14:useLocalDpi xmlns:a14="http://schemas.microsoft.com/office/drawing/2010/main" val="0"/>
            </a:ext>
          </a:extLst>
        </a:blip>
        <a:stretch>
          <a:fillRect/>
        </a:stretch>
      </xdr:blipFill>
      <xdr:spPr>
        <a:xfrm>
          <a:off x="8621183" y="1031932941"/>
          <a:ext cx="3436838" cy="2571883"/>
        </a:xfrm>
        <a:prstGeom prst="rect">
          <a:avLst/>
        </a:prstGeom>
      </xdr:spPr>
    </xdr:pic>
    <xdr:clientData/>
  </xdr:twoCellAnchor>
  <xdr:twoCellAnchor>
    <xdr:from>
      <xdr:col>5</xdr:col>
      <xdr:colOff>323851</xdr:colOff>
      <xdr:row>4864</xdr:row>
      <xdr:rowOff>57941</xdr:rowOff>
    </xdr:from>
    <xdr:to>
      <xdr:col>11</xdr:col>
      <xdr:colOff>269701</xdr:colOff>
      <xdr:row>4875</xdr:row>
      <xdr:rowOff>174491</xdr:rowOff>
    </xdr:to>
    <xdr:pic>
      <xdr:nvPicPr>
        <xdr:cNvPr id="1117" name="図 1116"/>
        <xdr:cNvPicPr>
          <a:picLocks noChangeAspect="1"/>
        </xdr:cNvPicPr>
      </xdr:nvPicPr>
      <xdr:blipFill>
        <a:blip xmlns:r="http://schemas.openxmlformats.org/officeDocument/2006/relationships" r:embed="rId465" cstate="print">
          <a:extLst>
            <a:ext uri="{28A0092B-C50C-407E-A947-70E740481C1C}">
              <a14:useLocalDpi xmlns:a14="http://schemas.microsoft.com/office/drawing/2010/main" val="0"/>
            </a:ext>
          </a:extLst>
        </a:blip>
        <a:stretch>
          <a:fillRect/>
        </a:stretch>
      </xdr:blipFill>
      <xdr:spPr>
        <a:xfrm>
          <a:off x="2493434" y="1035658274"/>
          <a:ext cx="3438350" cy="2571884"/>
        </a:xfrm>
        <a:prstGeom prst="rect">
          <a:avLst/>
        </a:prstGeom>
      </xdr:spPr>
    </xdr:pic>
    <xdr:clientData/>
  </xdr:twoCellAnchor>
  <xdr:twoCellAnchor>
    <xdr:from>
      <xdr:col>16</xdr:col>
      <xdr:colOff>323850</xdr:colOff>
      <xdr:row>4864</xdr:row>
      <xdr:rowOff>58508</xdr:rowOff>
    </xdr:from>
    <xdr:to>
      <xdr:col>22</xdr:col>
      <xdr:colOff>268188</xdr:colOff>
      <xdr:row>4875</xdr:row>
      <xdr:rowOff>173924</xdr:rowOff>
    </xdr:to>
    <xdr:pic>
      <xdr:nvPicPr>
        <xdr:cNvPr id="1118" name="図 1117"/>
        <xdr:cNvPicPr>
          <a:picLocks noChangeAspect="1"/>
        </xdr:cNvPicPr>
      </xdr:nvPicPr>
      <xdr:blipFill>
        <a:blip xmlns:r="http://schemas.openxmlformats.org/officeDocument/2006/relationships" r:embed="rId466" cstate="print">
          <a:extLst>
            <a:ext uri="{28A0092B-C50C-407E-A947-70E740481C1C}">
              <a14:useLocalDpi xmlns:a14="http://schemas.microsoft.com/office/drawing/2010/main" val="0"/>
            </a:ext>
          </a:extLst>
        </a:blip>
        <a:stretch>
          <a:fillRect/>
        </a:stretch>
      </xdr:blipFill>
      <xdr:spPr>
        <a:xfrm>
          <a:off x="8621183" y="1035658841"/>
          <a:ext cx="3436838" cy="2570750"/>
        </a:xfrm>
        <a:prstGeom prst="rect">
          <a:avLst/>
        </a:prstGeom>
      </xdr:spPr>
    </xdr:pic>
    <xdr:clientData/>
  </xdr:twoCellAnchor>
  <xdr:twoCellAnchor>
    <xdr:from>
      <xdr:col>5</xdr:col>
      <xdr:colOff>323850</xdr:colOff>
      <xdr:row>4881</xdr:row>
      <xdr:rowOff>58508</xdr:rowOff>
    </xdr:from>
    <xdr:to>
      <xdr:col>11</xdr:col>
      <xdr:colOff>268188</xdr:colOff>
      <xdr:row>4892</xdr:row>
      <xdr:rowOff>173924</xdr:rowOff>
    </xdr:to>
    <xdr:pic>
      <xdr:nvPicPr>
        <xdr:cNvPr id="1119" name="図 1118"/>
        <xdr:cNvPicPr>
          <a:picLocks noChangeAspect="1"/>
        </xdr:cNvPicPr>
      </xdr:nvPicPr>
      <xdr:blipFill>
        <a:blip xmlns:r="http://schemas.openxmlformats.org/officeDocument/2006/relationships" r:embed="rId467" cstate="print">
          <a:extLst>
            <a:ext uri="{28A0092B-C50C-407E-A947-70E740481C1C}">
              <a14:useLocalDpi xmlns:a14="http://schemas.microsoft.com/office/drawing/2010/main" val="0"/>
            </a:ext>
          </a:extLst>
        </a:blip>
        <a:stretch>
          <a:fillRect/>
        </a:stretch>
      </xdr:blipFill>
      <xdr:spPr>
        <a:xfrm>
          <a:off x="2493433" y="1041479675"/>
          <a:ext cx="3436838" cy="2570749"/>
        </a:xfrm>
        <a:prstGeom prst="rect">
          <a:avLst/>
        </a:prstGeom>
      </xdr:spPr>
    </xdr:pic>
    <xdr:clientData/>
  </xdr:twoCellAnchor>
  <xdr:twoCellAnchor>
    <xdr:from>
      <xdr:col>16</xdr:col>
      <xdr:colOff>323850</xdr:colOff>
      <xdr:row>4881</xdr:row>
      <xdr:rowOff>58508</xdr:rowOff>
    </xdr:from>
    <xdr:to>
      <xdr:col>22</xdr:col>
      <xdr:colOff>268188</xdr:colOff>
      <xdr:row>4892</xdr:row>
      <xdr:rowOff>173924</xdr:rowOff>
    </xdr:to>
    <xdr:pic>
      <xdr:nvPicPr>
        <xdr:cNvPr id="1120" name="図 1119"/>
        <xdr:cNvPicPr>
          <a:picLocks noChangeAspect="1"/>
        </xdr:cNvPicPr>
      </xdr:nvPicPr>
      <xdr:blipFill>
        <a:blip xmlns:r="http://schemas.openxmlformats.org/officeDocument/2006/relationships" r:embed="rId468" cstate="print">
          <a:extLst>
            <a:ext uri="{28A0092B-C50C-407E-A947-70E740481C1C}">
              <a14:useLocalDpi xmlns:a14="http://schemas.microsoft.com/office/drawing/2010/main" val="0"/>
            </a:ext>
          </a:extLst>
        </a:blip>
        <a:stretch>
          <a:fillRect/>
        </a:stretch>
      </xdr:blipFill>
      <xdr:spPr>
        <a:xfrm>
          <a:off x="8621183" y="1041479675"/>
          <a:ext cx="3436838" cy="2570749"/>
        </a:xfrm>
        <a:prstGeom prst="rect">
          <a:avLst/>
        </a:prstGeom>
      </xdr:spPr>
    </xdr:pic>
    <xdr:clientData/>
  </xdr:twoCellAnchor>
  <xdr:twoCellAnchor>
    <xdr:from>
      <xdr:col>5</xdr:col>
      <xdr:colOff>323850</xdr:colOff>
      <xdr:row>4909</xdr:row>
      <xdr:rowOff>58508</xdr:rowOff>
    </xdr:from>
    <xdr:to>
      <xdr:col>11</xdr:col>
      <xdr:colOff>268188</xdr:colOff>
      <xdr:row>4920</xdr:row>
      <xdr:rowOff>173924</xdr:rowOff>
    </xdr:to>
    <xdr:pic>
      <xdr:nvPicPr>
        <xdr:cNvPr id="1121" name="図 1120"/>
        <xdr:cNvPicPr>
          <a:picLocks noChangeAspect="1"/>
        </xdr:cNvPicPr>
      </xdr:nvPicPr>
      <xdr:blipFill>
        <a:blip xmlns:r="http://schemas.openxmlformats.org/officeDocument/2006/relationships" r:embed="rId469" cstate="print">
          <a:extLst>
            <a:ext uri="{28A0092B-C50C-407E-A947-70E740481C1C}">
              <a14:useLocalDpi xmlns:a14="http://schemas.microsoft.com/office/drawing/2010/main" val="0"/>
            </a:ext>
          </a:extLst>
        </a:blip>
        <a:stretch>
          <a:fillRect/>
        </a:stretch>
      </xdr:blipFill>
      <xdr:spPr>
        <a:xfrm>
          <a:off x="2493433" y="1045205008"/>
          <a:ext cx="3436838" cy="2570749"/>
        </a:xfrm>
        <a:prstGeom prst="rect">
          <a:avLst/>
        </a:prstGeom>
      </xdr:spPr>
    </xdr:pic>
    <xdr:clientData/>
  </xdr:twoCellAnchor>
  <xdr:twoCellAnchor>
    <xdr:from>
      <xdr:col>16</xdr:col>
      <xdr:colOff>323850</xdr:colOff>
      <xdr:row>4909</xdr:row>
      <xdr:rowOff>58508</xdr:rowOff>
    </xdr:from>
    <xdr:to>
      <xdr:col>22</xdr:col>
      <xdr:colOff>268188</xdr:colOff>
      <xdr:row>4920</xdr:row>
      <xdr:rowOff>173924</xdr:rowOff>
    </xdr:to>
    <xdr:pic>
      <xdr:nvPicPr>
        <xdr:cNvPr id="1122" name="図 1121"/>
        <xdr:cNvPicPr>
          <a:picLocks noChangeAspect="1"/>
        </xdr:cNvPicPr>
      </xdr:nvPicPr>
      <xdr:blipFill>
        <a:blip xmlns:r="http://schemas.openxmlformats.org/officeDocument/2006/relationships" r:embed="rId470" cstate="print">
          <a:extLst>
            <a:ext uri="{28A0092B-C50C-407E-A947-70E740481C1C}">
              <a14:useLocalDpi xmlns:a14="http://schemas.microsoft.com/office/drawing/2010/main" val="0"/>
            </a:ext>
          </a:extLst>
        </a:blip>
        <a:stretch>
          <a:fillRect/>
        </a:stretch>
      </xdr:blipFill>
      <xdr:spPr>
        <a:xfrm>
          <a:off x="8621183" y="1045205008"/>
          <a:ext cx="3436838" cy="2570749"/>
        </a:xfrm>
        <a:prstGeom prst="rect">
          <a:avLst/>
        </a:prstGeom>
      </xdr:spPr>
    </xdr:pic>
    <xdr:clientData/>
  </xdr:twoCellAnchor>
  <xdr:twoCellAnchor>
    <xdr:from>
      <xdr:col>5</xdr:col>
      <xdr:colOff>323850</xdr:colOff>
      <xdr:row>4926</xdr:row>
      <xdr:rowOff>53577</xdr:rowOff>
    </xdr:from>
    <xdr:to>
      <xdr:col>8</xdr:col>
      <xdr:colOff>500775</xdr:colOff>
      <xdr:row>4932</xdr:row>
      <xdr:rowOff>83877</xdr:rowOff>
    </xdr:to>
    <xdr:pic>
      <xdr:nvPicPr>
        <xdr:cNvPr id="1123" name="図 1122"/>
        <xdr:cNvPicPr>
          <a:picLocks noChangeAspect="1"/>
        </xdr:cNvPicPr>
      </xdr:nvPicPr>
      <xdr:blipFill>
        <a:blip xmlns:r="http://schemas.openxmlformats.org/officeDocument/2006/relationships" r:embed="rId471" cstate="print">
          <a:extLst>
            <a:ext uri="{28A0092B-C50C-407E-A947-70E740481C1C}">
              <a14:useLocalDpi xmlns:a14="http://schemas.microsoft.com/office/drawing/2010/main" val="0"/>
            </a:ext>
          </a:extLst>
        </a:blip>
        <a:stretch>
          <a:fillRect/>
        </a:stretch>
      </xdr:blipFill>
      <xdr:spPr>
        <a:xfrm>
          <a:off x="2493433" y="1051020910"/>
          <a:ext cx="1923175" cy="1427300"/>
        </a:xfrm>
        <a:prstGeom prst="rect">
          <a:avLst/>
        </a:prstGeom>
      </xdr:spPr>
    </xdr:pic>
    <xdr:clientData/>
  </xdr:twoCellAnchor>
  <xdr:twoCellAnchor>
    <xdr:from>
      <xdr:col>8</xdr:col>
      <xdr:colOff>183902</xdr:colOff>
      <xdr:row>4930</xdr:row>
      <xdr:rowOff>194863</xdr:rowOff>
    </xdr:from>
    <xdr:to>
      <xdr:col>11</xdr:col>
      <xdr:colOff>360827</xdr:colOff>
      <xdr:row>4937</xdr:row>
      <xdr:rowOff>168013</xdr:rowOff>
    </xdr:to>
    <xdr:pic>
      <xdr:nvPicPr>
        <xdr:cNvPr id="1124" name="図 1123"/>
        <xdr:cNvPicPr>
          <a:picLocks noChangeAspect="1"/>
        </xdr:cNvPicPr>
      </xdr:nvPicPr>
      <xdr:blipFill>
        <a:blip xmlns:r="http://schemas.openxmlformats.org/officeDocument/2006/relationships" r:embed="rId472" cstate="print">
          <a:extLst>
            <a:ext uri="{28A0092B-C50C-407E-A947-70E740481C1C}">
              <a14:useLocalDpi xmlns:a14="http://schemas.microsoft.com/office/drawing/2010/main" val="0"/>
            </a:ext>
          </a:extLst>
        </a:blip>
        <a:stretch>
          <a:fillRect/>
        </a:stretch>
      </xdr:blipFill>
      <xdr:spPr>
        <a:xfrm>
          <a:off x="4099735" y="1052135863"/>
          <a:ext cx="1923175" cy="1454817"/>
        </a:xfrm>
        <a:prstGeom prst="rect">
          <a:avLst/>
        </a:prstGeom>
      </xdr:spPr>
    </xdr:pic>
    <xdr:clientData/>
  </xdr:twoCellAnchor>
  <xdr:twoCellAnchor>
    <xdr:from>
      <xdr:col>16</xdr:col>
      <xdr:colOff>323850</xdr:colOff>
      <xdr:row>4926</xdr:row>
      <xdr:rowOff>58508</xdr:rowOff>
    </xdr:from>
    <xdr:to>
      <xdr:col>22</xdr:col>
      <xdr:colOff>268188</xdr:colOff>
      <xdr:row>4937</xdr:row>
      <xdr:rowOff>173924</xdr:rowOff>
    </xdr:to>
    <xdr:pic>
      <xdr:nvPicPr>
        <xdr:cNvPr id="1125" name="図 1124"/>
        <xdr:cNvPicPr>
          <a:picLocks noChangeAspect="1"/>
        </xdr:cNvPicPr>
      </xdr:nvPicPr>
      <xdr:blipFill>
        <a:blip xmlns:r="http://schemas.openxmlformats.org/officeDocument/2006/relationships" r:embed="rId473" cstate="print">
          <a:extLst>
            <a:ext uri="{28A0092B-C50C-407E-A947-70E740481C1C}">
              <a14:useLocalDpi xmlns:a14="http://schemas.microsoft.com/office/drawing/2010/main" val="0"/>
            </a:ext>
          </a:extLst>
        </a:blip>
        <a:stretch>
          <a:fillRect/>
        </a:stretch>
      </xdr:blipFill>
      <xdr:spPr>
        <a:xfrm>
          <a:off x="8621183" y="1051025841"/>
          <a:ext cx="3436838" cy="2570750"/>
        </a:xfrm>
        <a:prstGeom prst="rect">
          <a:avLst/>
        </a:prstGeom>
      </xdr:spPr>
    </xdr:pic>
    <xdr:clientData/>
  </xdr:twoCellAnchor>
  <xdr:twoCellAnchor>
    <xdr:from>
      <xdr:col>5</xdr:col>
      <xdr:colOff>323850</xdr:colOff>
      <xdr:row>4954</xdr:row>
      <xdr:rowOff>58508</xdr:rowOff>
    </xdr:from>
    <xdr:to>
      <xdr:col>11</xdr:col>
      <xdr:colOff>268188</xdr:colOff>
      <xdr:row>4965</xdr:row>
      <xdr:rowOff>173924</xdr:rowOff>
    </xdr:to>
    <xdr:pic>
      <xdr:nvPicPr>
        <xdr:cNvPr id="1126" name="図 1125"/>
        <xdr:cNvPicPr>
          <a:picLocks noChangeAspect="1"/>
        </xdr:cNvPicPr>
      </xdr:nvPicPr>
      <xdr:blipFill>
        <a:blip xmlns:r="http://schemas.openxmlformats.org/officeDocument/2006/relationships" r:embed="rId474" cstate="print">
          <a:extLst>
            <a:ext uri="{28A0092B-C50C-407E-A947-70E740481C1C}">
              <a14:useLocalDpi xmlns:a14="http://schemas.microsoft.com/office/drawing/2010/main" val="0"/>
            </a:ext>
          </a:extLst>
        </a:blip>
        <a:stretch>
          <a:fillRect/>
        </a:stretch>
      </xdr:blipFill>
      <xdr:spPr>
        <a:xfrm>
          <a:off x="2493433" y="1054751175"/>
          <a:ext cx="3436838" cy="2570749"/>
        </a:xfrm>
        <a:prstGeom prst="rect">
          <a:avLst/>
        </a:prstGeom>
      </xdr:spPr>
    </xdr:pic>
    <xdr:clientData/>
  </xdr:twoCellAnchor>
  <xdr:twoCellAnchor>
    <xdr:from>
      <xdr:col>16</xdr:col>
      <xdr:colOff>323850</xdr:colOff>
      <xdr:row>4954</xdr:row>
      <xdr:rowOff>58508</xdr:rowOff>
    </xdr:from>
    <xdr:to>
      <xdr:col>22</xdr:col>
      <xdr:colOff>268188</xdr:colOff>
      <xdr:row>4965</xdr:row>
      <xdr:rowOff>173924</xdr:rowOff>
    </xdr:to>
    <xdr:pic>
      <xdr:nvPicPr>
        <xdr:cNvPr id="1127" name="図 1126"/>
        <xdr:cNvPicPr>
          <a:picLocks noChangeAspect="1"/>
        </xdr:cNvPicPr>
      </xdr:nvPicPr>
      <xdr:blipFill>
        <a:blip xmlns:r="http://schemas.openxmlformats.org/officeDocument/2006/relationships" r:embed="rId475" cstate="print">
          <a:extLst>
            <a:ext uri="{28A0092B-C50C-407E-A947-70E740481C1C}">
              <a14:useLocalDpi xmlns:a14="http://schemas.microsoft.com/office/drawing/2010/main" val="0"/>
            </a:ext>
          </a:extLst>
        </a:blip>
        <a:stretch>
          <a:fillRect/>
        </a:stretch>
      </xdr:blipFill>
      <xdr:spPr>
        <a:xfrm>
          <a:off x="8621183" y="1054751175"/>
          <a:ext cx="3436838" cy="2570749"/>
        </a:xfrm>
        <a:prstGeom prst="rect">
          <a:avLst/>
        </a:prstGeom>
      </xdr:spPr>
    </xdr:pic>
    <xdr:clientData/>
  </xdr:twoCellAnchor>
  <xdr:twoCellAnchor>
    <xdr:from>
      <xdr:col>5</xdr:col>
      <xdr:colOff>323850</xdr:colOff>
      <xdr:row>4971</xdr:row>
      <xdr:rowOff>58508</xdr:rowOff>
    </xdr:from>
    <xdr:to>
      <xdr:col>11</xdr:col>
      <xdr:colOff>268188</xdr:colOff>
      <xdr:row>4982</xdr:row>
      <xdr:rowOff>173924</xdr:rowOff>
    </xdr:to>
    <xdr:pic>
      <xdr:nvPicPr>
        <xdr:cNvPr id="1128" name="図 1127"/>
        <xdr:cNvPicPr>
          <a:picLocks noChangeAspect="1"/>
        </xdr:cNvPicPr>
      </xdr:nvPicPr>
      <xdr:blipFill>
        <a:blip xmlns:r="http://schemas.openxmlformats.org/officeDocument/2006/relationships" r:embed="rId476" cstate="print">
          <a:extLst>
            <a:ext uri="{28A0092B-C50C-407E-A947-70E740481C1C}">
              <a14:useLocalDpi xmlns:a14="http://schemas.microsoft.com/office/drawing/2010/main" val="0"/>
            </a:ext>
          </a:extLst>
        </a:blip>
        <a:stretch>
          <a:fillRect/>
        </a:stretch>
      </xdr:blipFill>
      <xdr:spPr>
        <a:xfrm>
          <a:off x="2493433" y="1060572008"/>
          <a:ext cx="3436838" cy="2570749"/>
        </a:xfrm>
        <a:prstGeom prst="rect">
          <a:avLst/>
        </a:prstGeom>
      </xdr:spPr>
    </xdr:pic>
    <xdr:clientData/>
  </xdr:twoCellAnchor>
  <xdr:twoCellAnchor>
    <xdr:from>
      <xdr:col>16</xdr:col>
      <xdr:colOff>323850</xdr:colOff>
      <xdr:row>4971</xdr:row>
      <xdr:rowOff>58508</xdr:rowOff>
    </xdr:from>
    <xdr:to>
      <xdr:col>22</xdr:col>
      <xdr:colOff>268188</xdr:colOff>
      <xdr:row>4982</xdr:row>
      <xdr:rowOff>173924</xdr:rowOff>
    </xdr:to>
    <xdr:pic>
      <xdr:nvPicPr>
        <xdr:cNvPr id="1129" name="図 1128"/>
        <xdr:cNvPicPr>
          <a:picLocks noChangeAspect="1"/>
        </xdr:cNvPicPr>
      </xdr:nvPicPr>
      <xdr:blipFill>
        <a:blip xmlns:r="http://schemas.openxmlformats.org/officeDocument/2006/relationships" r:embed="rId477" cstate="print">
          <a:extLst>
            <a:ext uri="{28A0092B-C50C-407E-A947-70E740481C1C}">
              <a14:useLocalDpi xmlns:a14="http://schemas.microsoft.com/office/drawing/2010/main" val="0"/>
            </a:ext>
          </a:extLst>
        </a:blip>
        <a:stretch>
          <a:fillRect/>
        </a:stretch>
      </xdr:blipFill>
      <xdr:spPr>
        <a:xfrm>
          <a:off x="8621183" y="1060572008"/>
          <a:ext cx="3436838" cy="2570749"/>
        </a:xfrm>
        <a:prstGeom prst="rect">
          <a:avLst/>
        </a:prstGeom>
      </xdr:spPr>
    </xdr:pic>
    <xdr:clientData/>
  </xdr:twoCellAnchor>
  <xdr:twoCellAnchor>
    <xdr:from>
      <xdr:col>5</xdr:col>
      <xdr:colOff>323850</xdr:colOff>
      <xdr:row>4999</xdr:row>
      <xdr:rowOff>58508</xdr:rowOff>
    </xdr:from>
    <xdr:to>
      <xdr:col>11</xdr:col>
      <xdr:colOff>268188</xdr:colOff>
      <xdr:row>5010</xdr:row>
      <xdr:rowOff>173924</xdr:rowOff>
    </xdr:to>
    <xdr:pic>
      <xdr:nvPicPr>
        <xdr:cNvPr id="1130" name="図 1129"/>
        <xdr:cNvPicPr>
          <a:picLocks noChangeAspect="1"/>
        </xdr:cNvPicPr>
      </xdr:nvPicPr>
      <xdr:blipFill>
        <a:blip xmlns:r="http://schemas.openxmlformats.org/officeDocument/2006/relationships" r:embed="rId478" cstate="print">
          <a:extLst>
            <a:ext uri="{28A0092B-C50C-407E-A947-70E740481C1C}">
              <a14:useLocalDpi xmlns:a14="http://schemas.microsoft.com/office/drawing/2010/main" val="0"/>
            </a:ext>
          </a:extLst>
        </a:blip>
        <a:stretch>
          <a:fillRect/>
        </a:stretch>
      </xdr:blipFill>
      <xdr:spPr>
        <a:xfrm>
          <a:off x="2493433" y="1064297341"/>
          <a:ext cx="3436838" cy="2570750"/>
        </a:xfrm>
        <a:prstGeom prst="rect">
          <a:avLst/>
        </a:prstGeom>
      </xdr:spPr>
    </xdr:pic>
    <xdr:clientData/>
  </xdr:twoCellAnchor>
  <xdr:twoCellAnchor>
    <xdr:from>
      <xdr:col>16</xdr:col>
      <xdr:colOff>323850</xdr:colOff>
      <xdr:row>4999</xdr:row>
      <xdr:rowOff>58508</xdr:rowOff>
    </xdr:from>
    <xdr:to>
      <xdr:col>22</xdr:col>
      <xdr:colOff>268188</xdr:colOff>
      <xdr:row>5010</xdr:row>
      <xdr:rowOff>173924</xdr:rowOff>
    </xdr:to>
    <xdr:pic>
      <xdr:nvPicPr>
        <xdr:cNvPr id="1131" name="図 1130"/>
        <xdr:cNvPicPr>
          <a:picLocks noChangeAspect="1"/>
        </xdr:cNvPicPr>
      </xdr:nvPicPr>
      <xdr:blipFill>
        <a:blip xmlns:r="http://schemas.openxmlformats.org/officeDocument/2006/relationships" r:embed="rId479" cstate="print">
          <a:extLst>
            <a:ext uri="{28A0092B-C50C-407E-A947-70E740481C1C}">
              <a14:useLocalDpi xmlns:a14="http://schemas.microsoft.com/office/drawing/2010/main" val="0"/>
            </a:ext>
          </a:extLst>
        </a:blip>
        <a:stretch>
          <a:fillRect/>
        </a:stretch>
      </xdr:blipFill>
      <xdr:spPr>
        <a:xfrm>
          <a:off x="8621183" y="1064297341"/>
          <a:ext cx="3436838" cy="2570750"/>
        </a:xfrm>
        <a:prstGeom prst="rect">
          <a:avLst/>
        </a:prstGeom>
      </xdr:spPr>
    </xdr:pic>
    <xdr:clientData/>
  </xdr:twoCellAnchor>
  <xdr:twoCellAnchor>
    <xdr:from>
      <xdr:col>5</xdr:col>
      <xdr:colOff>323850</xdr:colOff>
      <xdr:row>5016</xdr:row>
      <xdr:rowOff>58508</xdr:rowOff>
    </xdr:from>
    <xdr:to>
      <xdr:col>11</xdr:col>
      <xdr:colOff>268188</xdr:colOff>
      <xdr:row>5027</xdr:row>
      <xdr:rowOff>173924</xdr:rowOff>
    </xdr:to>
    <xdr:pic>
      <xdr:nvPicPr>
        <xdr:cNvPr id="1132" name="図 1131"/>
        <xdr:cNvPicPr>
          <a:picLocks noChangeAspect="1"/>
        </xdr:cNvPicPr>
      </xdr:nvPicPr>
      <xdr:blipFill>
        <a:blip xmlns:r="http://schemas.openxmlformats.org/officeDocument/2006/relationships" r:embed="rId480" cstate="print">
          <a:extLst>
            <a:ext uri="{28A0092B-C50C-407E-A947-70E740481C1C}">
              <a14:useLocalDpi xmlns:a14="http://schemas.microsoft.com/office/drawing/2010/main" val="0"/>
            </a:ext>
          </a:extLst>
        </a:blip>
        <a:stretch>
          <a:fillRect/>
        </a:stretch>
      </xdr:blipFill>
      <xdr:spPr>
        <a:xfrm>
          <a:off x="2493433" y="1070118175"/>
          <a:ext cx="3436838" cy="2570749"/>
        </a:xfrm>
        <a:prstGeom prst="rect">
          <a:avLst/>
        </a:prstGeom>
      </xdr:spPr>
    </xdr:pic>
    <xdr:clientData/>
  </xdr:twoCellAnchor>
  <xdr:twoCellAnchor>
    <xdr:from>
      <xdr:col>16</xdr:col>
      <xdr:colOff>323850</xdr:colOff>
      <xdr:row>5016</xdr:row>
      <xdr:rowOff>58508</xdr:rowOff>
    </xdr:from>
    <xdr:to>
      <xdr:col>22</xdr:col>
      <xdr:colOff>268188</xdr:colOff>
      <xdr:row>5027</xdr:row>
      <xdr:rowOff>173924</xdr:rowOff>
    </xdr:to>
    <xdr:pic>
      <xdr:nvPicPr>
        <xdr:cNvPr id="1133" name="図 1132"/>
        <xdr:cNvPicPr>
          <a:picLocks noChangeAspect="1"/>
        </xdr:cNvPicPr>
      </xdr:nvPicPr>
      <xdr:blipFill>
        <a:blip xmlns:r="http://schemas.openxmlformats.org/officeDocument/2006/relationships" r:embed="rId481" cstate="print">
          <a:extLst>
            <a:ext uri="{28A0092B-C50C-407E-A947-70E740481C1C}">
              <a14:useLocalDpi xmlns:a14="http://schemas.microsoft.com/office/drawing/2010/main" val="0"/>
            </a:ext>
          </a:extLst>
        </a:blip>
        <a:stretch>
          <a:fillRect/>
        </a:stretch>
      </xdr:blipFill>
      <xdr:spPr>
        <a:xfrm>
          <a:off x="8670131" y="1081848477"/>
          <a:ext cx="3444776" cy="2615728"/>
        </a:xfrm>
        <a:prstGeom prst="rect">
          <a:avLst/>
        </a:prstGeom>
      </xdr:spPr>
    </xdr:pic>
    <xdr:clientData/>
  </xdr:twoCellAnchor>
  <xdr:twoCellAnchor>
    <xdr:from>
      <xdr:col>5</xdr:col>
      <xdr:colOff>323850</xdr:colOff>
      <xdr:row>5044</xdr:row>
      <xdr:rowOff>58508</xdr:rowOff>
    </xdr:from>
    <xdr:to>
      <xdr:col>11</xdr:col>
      <xdr:colOff>268188</xdr:colOff>
      <xdr:row>5055</xdr:row>
      <xdr:rowOff>173924</xdr:rowOff>
    </xdr:to>
    <xdr:pic>
      <xdr:nvPicPr>
        <xdr:cNvPr id="1134" name="図 1133"/>
        <xdr:cNvPicPr>
          <a:picLocks noChangeAspect="1"/>
        </xdr:cNvPicPr>
      </xdr:nvPicPr>
      <xdr:blipFill>
        <a:blip xmlns:r="http://schemas.openxmlformats.org/officeDocument/2006/relationships" r:embed="rId482" cstate="print">
          <a:extLst>
            <a:ext uri="{28A0092B-C50C-407E-A947-70E740481C1C}">
              <a14:useLocalDpi xmlns:a14="http://schemas.microsoft.com/office/drawing/2010/main" val="0"/>
            </a:ext>
          </a:extLst>
        </a:blip>
        <a:stretch>
          <a:fillRect/>
        </a:stretch>
      </xdr:blipFill>
      <xdr:spPr>
        <a:xfrm>
          <a:off x="2493433" y="1073843508"/>
          <a:ext cx="3436838" cy="2570749"/>
        </a:xfrm>
        <a:prstGeom prst="rect">
          <a:avLst/>
        </a:prstGeom>
      </xdr:spPr>
    </xdr:pic>
    <xdr:clientData/>
  </xdr:twoCellAnchor>
  <xdr:twoCellAnchor>
    <xdr:from>
      <xdr:col>16</xdr:col>
      <xdr:colOff>323850</xdr:colOff>
      <xdr:row>5044</xdr:row>
      <xdr:rowOff>58508</xdr:rowOff>
    </xdr:from>
    <xdr:to>
      <xdr:col>22</xdr:col>
      <xdr:colOff>268188</xdr:colOff>
      <xdr:row>5055</xdr:row>
      <xdr:rowOff>173924</xdr:rowOff>
    </xdr:to>
    <xdr:pic>
      <xdr:nvPicPr>
        <xdr:cNvPr id="1135" name="図 1134"/>
        <xdr:cNvPicPr>
          <a:picLocks noChangeAspect="1"/>
        </xdr:cNvPicPr>
      </xdr:nvPicPr>
      <xdr:blipFill>
        <a:blip xmlns:r="http://schemas.openxmlformats.org/officeDocument/2006/relationships" r:embed="rId483" cstate="print">
          <a:extLst>
            <a:ext uri="{28A0092B-C50C-407E-A947-70E740481C1C}">
              <a14:useLocalDpi xmlns:a14="http://schemas.microsoft.com/office/drawing/2010/main" val="0"/>
            </a:ext>
          </a:extLst>
        </a:blip>
        <a:stretch>
          <a:fillRect/>
        </a:stretch>
      </xdr:blipFill>
      <xdr:spPr>
        <a:xfrm>
          <a:off x="8621183" y="1073843508"/>
          <a:ext cx="3436838" cy="2570749"/>
        </a:xfrm>
        <a:prstGeom prst="rect">
          <a:avLst/>
        </a:prstGeom>
      </xdr:spPr>
    </xdr:pic>
    <xdr:clientData/>
  </xdr:twoCellAnchor>
  <xdr:twoCellAnchor>
    <xdr:from>
      <xdr:col>5</xdr:col>
      <xdr:colOff>323850</xdr:colOff>
      <xdr:row>5061</xdr:row>
      <xdr:rowOff>58508</xdr:rowOff>
    </xdr:from>
    <xdr:to>
      <xdr:col>11</xdr:col>
      <xdr:colOff>268188</xdr:colOff>
      <xdr:row>5072</xdr:row>
      <xdr:rowOff>173924</xdr:rowOff>
    </xdr:to>
    <xdr:pic>
      <xdr:nvPicPr>
        <xdr:cNvPr id="1136" name="図 1135"/>
        <xdr:cNvPicPr>
          <a:picLocks noChangeAspect="1"/>
        </xdr:cNvPicPr>
      </xdr:nvPicPr>
      <xdr:blipFill>
        <a:blip xmlns:r="http://schemas.openxmlformats.org/officeDocument/2006/relationships" r:embed="rId484" cstate="print">
          <a:extLst>
            <a:ext uri="{28A0092B-C50C-407E-A947-70E740481C1C}">
              <a14:useLocalDpi xmlns:a14="http://schemas.microsoft.com/office/drawing/2010/main" val="0"/>
            </a:ext>
          </a:extLst>
        </a:blip>
        <a:stretch>
          <a:fillRect/>
        </a:stretch>
      </xdr:blipFill>
      <xdr:spPr>
        <a:xfrm>
          <a:off x="2493433" y="1079664341"/>
          <a:ext cx="3436838" cy="2570750"/>
        </a:xfrm>
        <a:prstGeom prst="rect">
          <a:avLst/>
        </a:prstGeom>
      </xdr:spPr>
    </xdr:pic>
    <xdr:clientData/>
  </xdr:twoCellAnchor>
  <xdr:twoCellAnchor>
    <xdr:from>
      <xdr:col>16</xdr:col>
      <xdr:colOff>323850</xdr:colOff>
      <xdr:row>5061</xdr:row>
      <xdr:rowOff>58508</xdr:rowOff>
    </xdr:from>
    <xdr:to>
      <xdr:col>22</xdr:col>
      <xdr:colOff>268188</xdr:colOff>
      <xdr:row>5072</xdr:row>
      <xdr:rowOff>173924</xdr:rowOff>
    </xdr:to>
    <xdr:pic>
      <xdr:nvPicPr>
        <xdr:cNvPr id="1137" name="図 1136"/>
        <xdr:cNvPicPr>
          <a:picLocks noChangeAspect="1"/>
        </xdr:cNvPicPr>
      </xdr:nvPicPr>
      <xdr:blipFill>
        <a:blip xmlns:r="http://schemas.openxmlformats.org/officeDocument/2006/relationships" r:embed="rId485" cstate="print">
          <a:extLst>
            <a:ext uri="{28A0092B-C50C-407E-A947-70E740481C1C}">
              <a14:useLocalDpi xmlns:a14="http://schemas.microsoft.com/office/drawing/2010/main" val="0"/>
            </a:ext>
          </a:extLst>
        </a:blip>
        <a:stretch>
          <a:fillRect/>
        </a:stretch>
      </xdr:blipFill>
      <xdr:spPr>
        <a:xfrm>
          <a:off x="8621183" y="1079664341"/>
          <a:ext cx="3436838" cy="2570750"/>
        </a:xfrm>
        <a:prstGeom prst="rect">
          <a:avLst/>
        </a:prstGeom>
      </xdr:spPr>
    </xdr:pic>
    <xdr:clientData/>
  </xdr:twoCellAnchor>
  <xdr:twoCellAnchor>
    <xdr:from>
      <xdr:col>5</xdr:col>
      <xdr:colOff>323850</xdr:colOff>
      <xdr:row>5089</xdr:row>
      <xdr:rowOff>58508</xdr:rowOff>
    </xdr:from>
    <xdr:to>
      <xdr:col>11</xdr:col>
      <xdr:colOff>268188</xdr:colOff>
      <xdr:row>5100</xdr:row>
      <xdr:rowOff>173924</xdr:rowOff>
    </xdr:to>
    <xdr:pic>
      <xdr:nvPicPr>
        <xdr:cNvPr id="1138" name="図 1137"/>
        <xdr:cNvPicPr>
          <a:picLocks noChangeAspect="1"/>
        </xdr:cNvPicPr>
      </xdr:nvPicPr>
      <xdr:blipFill>
        <a:blip xmlns:r="http://schemas.openxmlformats.org/officeDocument/2006/relationships" r:embed="rId486" cstate="print">
          <a:extLst>
            <a:ext uri="{28A0092B-C50C-407E-A947-70E740481C1C}">
              <a14:useLocalDpi xmlns:a14="http://schemas.microsoft.com/office/drawing/2010/main" val="0"/>
            </a:ext>
          </a:extLst>
        </a:blip>
        <a:stretch>
          <a:fillRect/>
        </a:stretch>
      </xdr:blipFill>
      <xdr:spPr>
        <a:xfrm>
          <a:off x="2493433" y="1083389675"/>
          <a:ext cx="3436838" cy="2570749"/>
        </a:xfrm>
        <a:prstGeom prst="rect">
          <a:avLst/>
        </a:prstGeom>
      </xdr:spPr>
    </xdr:pic>
    <xdr:clientData/>
  </xdr:twoCellAnchor>
  <xdr:twoCellAnchor>
    <xdr:from>
      <xdr:col>16</xdr:col>
      <xdr:colOff>323850</xdr:colOff>
      <xdr:row>5089</xdr:row>
      <xdr:rowOff>58508</xdr:rowOff>
    </xdr:from>
    <xdr:to>
      <xdr:col>22</xdr:col>
      <xdr:colOff>268188</xdr:colOff>
      <xdr:row>5100</xdr:row>
      <xdr:rowOff>173924</xdr:rowOff>
    </xdr:to>
    <xdr:pic>
      <xdr:nvPicPr>
        <xdr:cNvPr id="1139" name="図 1138"/>
        <xdr:cNvPicPr>
          <a:picLocks noChangeAspect="1"/>
        </xdr:cNvPicPr>
      </xdr:nvPicPr>
      <xdr:blipFill>
        <a:blip xmlns:r="http://schemas.openxmlformats.org/officeDocument/2006/relationships" r:embed="rId487" cstate="print">
          <a:extLst>
            <a:ext uri="{28A0092B-C50C-407E-A947-70E740481C1C}">
              <a14:useLocalDpi xmlns:a14="http://schemas.microsoft.com/office/drawing/2010/main" val="0"/>
            </a:ext>
          </a:extLst>
        </a:blip>
        <a:stretch>
          <a:fillRect/>
        </a:stretch>
      </xdr:blipFill>
      <xdr:spPr>
        <a:xfrm>
          <a:off x="8621183" y="1083389675"/>
          <a:ext cx="3436838" cy="2570749"/>
        </a:xfrm>
        <a:prstGeom prst="rect">
          <a:avLst/>
        </a:prstGeom>
      </xdr:spPr>
    </xdr:pic>
    <xdr:clientData/>
  </xdr:twoCellAnchor>
  <xdr:twoCellAnchor>
    <xdr:from>
      <xdr:col>5</xdr:col>
      <xdr:colOff>323850</xdr:colOff>
      <xdr:row>5106</xdr:row>
      <xdr:rowOff>58508</xdr:rowOff>
    </xdr:from>
    <xdr:to>
      <xdr:col>11</xdr:col>
      <xdr:colOff>268188</xdr:colOff>
      <xdr:row>5117</xdr:row>
      <xdr:rowOff>173924</xdr:rowOff>
    </xdr:to>
    <xdr:pic>
      <xdr:nvPicPr>
        <xdr:cNvPr id="1140" name="図 1139"/>
        <xdr:cNvPicPr>
          <a:picLocks noChangeAspect="1"/>
        </xdr:cNvPicPr>
      </xdr:nvPicPr>
      <xdr:blipFill>
        <a:blip xmlns:r="http://schemas.openxmlformats.org/officeDocument/2006/relationships" r:embed="rId488" cstate="print">
          <a:extLst>
            <a:ext uri="{28A0092B-C50C-407E-A947-70E740481C1C}">
              <a14:useLocalDpi xmlns:a14="http://schemas.microsoft.com/office/drawing/2010/main" val="0"/>
            </a:ext>
          </a:extLst>
        </a:blip>
        <a:stretch>
          <a:fillRect/>
        </a:stretch>
      </xdr:blipFill>
      <xdr:spPr>
        <a:xfrm>
          <a:off x="2493433" y="1089210508"/>
          <a:ext cx="3436838" cy="2570749"/>
        </a:xfrm>
        <a:prstGeom prst="rect">
          <a:avLst/>
        </a:prstGeom>
      </xdr:spPr>
    </xdr:pic>
    <xdr:clientData/>
  </xdr:twoCellAnchor>
  <xdr:twoCellAnchor>
    <xdr:from>
      <xdr:col>16</xdr:col>
      <xdr:colOff>323850</xdr:colOff>
      <xdr:row>5106</xdr:row>
      <xdr:rowOff>58508</xdr:rowOff>
    </xdr:from>
    <xdr:to>
      <xdr:col>22</xdr:col>
      <xdr:colOff>268188</xdr:colOff>
      <xdr:row>5117</xdr:row>
      <xdr:rowOff>173924</xdr:rowOff>
    </xdr:to>
    <xdr:pic>
      <xdr:nvPicPr>
        <xdr:cNvPr id="1141" name="図 1140"/>
        <xdr:cNvPicPr>
          <a:picLocks noChangeAspect="1"/>
        </xdr:cNvPicPr>
      </xdr:nvPicPr>
      <xdr:blipFill>
        <a:blip xmlns:r="http://schemas.openxmlformats.org/officeDocument/2006/relationships" r:embed="rId489" cstate="print">
          <a:extLst>
            <a:ext uri="{28A0092B-C50C-407E-A947-70E740481C1C}">
              <a14:useLocalDpi xmlns:a14="http://schemas.microsoft.com/office/drawing/2010/main" val="0"/>
            </a:ext>
          </a:extLst>
        </a:blip>
        <a:stretch>
          <a:fillRect/>
        </a:stretch>
      </xdr:blipFill>
      <xdr:spPr>
        <a:xfrm>
          <a:off x="8621183" y="1089210508"/>
          <a:ext cx="3436838" cy="2570749"/>
        </a:xfrm>
        <a:prstGeom prst="rect">
          <a:avLst/>
        </a:prstGeom>
      </xdr:spPr>
    </xdr:pic>
    <xdr:clientData/>
  </xdr:twoCellAnchor>
  <xdr:twoCellAnchor>
    <xdr:from>
      <xdr:col>16</xdr:col>
      <xdr:colOff>323850</xdr:colOff>
      <xdr:row>5134</xdr:row>
      <xdr:rowOff>58508</xdr:rowOff>
    </xdr:from>
    <xdr:to>
      <xdr:col>22</xdr:col>
      <xdr:colOff>268188</xdr:colOff>
      <xdr:row>5145</xdr:row>
      <xdr:rowOff>173924</xdr:rowOff>
    </xdr:to>
    <xdr:pic>
      <xdr:nvPicPr>
        <xdr:cNvPr id="1142" name="図 1141"/>
        <xdr:cNvPicPr>
          <a:picLocks noChangeAspect="1"/>
        </xdr:cNvPicPr>
      </xdr:nvPicPr>
      <xdr:blipFill>
        <a:blip xmlns:r="http://schemas.openxmlformats.org/officeDocument/2006/relationships" r:embed="rId490" cstate="print">
          <a:extLst>
            <a:ext uri="{28A0092B-C50C-407E-A947-70E740481C1C}">
              <a14:useLocalDpi xmlns:a14="http://schemas.microsoft.com/office/drawing/2010/main" val="0"/>
            </a:ext>
          </a:extLst>
        </a:blip>
        <a:stretch>
          <a:fillRect/>
        </a:stretch>
      </xdr:blipFill>
      <xdr:spPr>
        <a:xfrm>
          <a:off x="2493433" y="1092935841"/>
          <a:ext cx="3436838" cy="2570750"/>
        </a:xfrm>
        <a:prstGeom prst="rect">
          <a:avLst/>
        </a:prstGeom>
      </xdr:spPr>
    </xdr:pic>
    <xdr:clientData/>
  </xdr:twoCellAnchor>
  <xdr:twoCellAnchor>
    <xdr:from>
      <xdr:col>5</xdr:col>
      <xdr:colOff>317500</xdr:colOff>
      <xdr:row>5134</xdr:row>
      <xdr:rowOff>63501</xdr:rowOff>
    </xdr:from>
    <xdr:to>
      <xdr:col>11</xdr:col>
      <xdr:colOff>281000</xdr:colOff>
      <xdr:row>5145</xdr:row>
      <xdr:rowOff>168045</xdr:rowOff>
    </xdr:to>
    <xdr:pic>
      <xdr:nvPicPr>
        <xdr:cNvPr id="1143" name="図 1142"/>
        <xdr:cNvPicPr>
          <a:picLocks noChangeAspect="1"/>
        </xdr:cNvPicPr>
      </xdr:nvPicPr>
      <xdr:blipFill>
        <a:blip xmlns:r="http://schemas.openxmlformats.org/officeDocument/2006/relationships" r:embed="rId491" cstate="print">
          <a:extLst>
            <a:ext uri="{28A0092B-C50C-407E-A947-70E740481C1C}">
              <a14:useLocalDpi xmlns:a14="http://schemas.microsoft.com/office/drawing/2010/main" val="0"/>
            </a:ext>
          </a:extLst>
        </a:blip>
        <a:stretch>
          <a:fillRect/>
        </a:stretch>
      </xdr:blipFill>
      <xdr:spPr>
        <a:xfrm>
          <a:off x="2487083" y="1089215501"/>
          <a:ext cx="3456000" cy="2559877"/>
        </a:xfrm>
        <a:prstGeom prst="rect">
          <a:avLst/>
        </a:prstGeom>
      </xdr:spPr>
    </xdr:pic>
    <xdr:clientData/>
  </xdr:twoCellAnchor>
  <xdr:twoCellAnchor>
    <xdr:from>
      <xdr:col>5</xdr:col>
      <xdr:colOff>323850</xdr:colOff>
      <xdr:row>5151</xdr:row>
      <xdr:rowOff>58508</xdr:rowOff>
    </xdr:from>
    <xdr:to>
      <xdr:col>11</xdr:col>
      <xdr:colOff>268188</xdr:colOff>
      <xdr:row>5162</xdr:row>
      <xdr:rowOff>173924</xdr:rowOff>
    </xdr:to>
    <xdr:pic>
      <xdr:nvPicPr>
        <xdr:cNvPr id="1144" name="図 1143"/>
        <xdr:cNvPicPr>
          <a:picLocks noChangeAspect="1"/>
        </xdr:cNvPicPr>
      </xdr:nvPicPr>
      <xdr:blipFill>
        <a:blip xmlns:r="http://schemas.openxmlformats.org/officeDocument/2006/relationships" r:embed="rId492" cstate="print">
          <a:extLst>
            <a:ext uri="{28A0092B-C50C-407E-A947-70E740481C1C}">
              <a14:useLocalDpi xmlns:a14="http://schemas.microsoft.com/office/drawing/2010/main" val="0"/>
            </a:ext>
          </a:extLst>
        </a:blip>
        <a:stretch>
          <a:fillRect/>
        </a:stretch>
      </xdr:blipFill>
      <xdr:spPr>
        <a:xfrm>
          <a:off x="8621183" y="1092935841"/>
          <a:ext cx="3436838" cy="2570750"/>
        </a:xfrm>
        <a:prstGeom prst="rect">
          <a:avLst/>
        </a:prstGeom>
      </xdr:spPr>
    </xdr:pic>
    <xdr:clientData/>
  </xdr:twoCellAnchor>
  <xdr:twoCellAnchor>
    <xdr:from>
      <xdr:col>16</xdr:col>
      <xdr:colOff>323850</xdr:colOff>
      <xdr:row>5151</xdr:row>
      <xdr:rowOff>58508</xdr:rowOff>
    </xdr:from>
    <xdr:to>
      <xdr:col>22</xdr:col>
      <xdr:colOff>268188</xdr:colOff>
      <xdr:row>5162</xdr:row>
      <xdr:rowOff>173924</xdr:rowOff>
    </xdr:to>
    <xdr:pic>
      <xdr:nvPicPr>
        <xdr:cNvPr id="1146" name="図 1145"/>
        <xdr:cNvPicPr>
          <a:picLocks noChangeAspect="1"/>
        </xdr:cNvPicPr>
      </xdr:nvPicPr>
      <xdr:blipFill>
        <a:blip xmlns:r="http://schemas.openxmlformats.org/officeDocument/2006/relationships" r:embed="rId493" cstate="print">
          <a:extLst>
            <a:ext uri="{28A0092B-C50C-407E-A947-70E740481C1C}">
              <a14:useLocalDpi xmlns:a14="http://schemas.microsoft.com/office/drawing/2010/main" val="0"/>
            </a:ext>
          </a:extLst>
        </a:blip>
        <a:stretch>
          <a:fillRect/>
        </a:stretch>
      </xdr:blipFill>
      <xdr:spPr>
        <a:xfrm>
          <a:off x="2493433" y="1098756675"/>
          <a:ext cx="3436838" cy="2570749"/>
        </a:xfrm>
        <a:prstGeom prst="rect">
          <a:avLst/>
        </a:prstGeom>
      </xdr:spPr>
    </xdr:pic>
    <xdr:clientData/>
  </xdr:twoCellAnchor>
  <xdr:twoCellAnchor>
    <xdr:from>
      <xdr:col>5</xdr:col>
      <xdr:colOff>338667</xdr:colOff>
      <xdr:row>5179</xdr:row>
      <xdr:rowOff>63500</xdr:rowOff>
    </xdr:from>
    <xdr:to>
      <xdr:col>11</xdr:col>
      <xdr:colOff>230167</xdr:colOff>
      <xdr:row>5190</xdr:row>
      <xdr:rowOff>164563</xdr:rowOff>
    </xdr:to>
    <xdr:pic>
      <xdr:nvPicPr>
        <xdr:cNvPr id="1147" name="図 1146"/>
        <xdr:cNvPicPr>
          <a:picLocks noChangeAspect="1"/>
        </xdr:cNvPicPr>
      </xdr:nvPicPr>
      <xdr:blipFill>
        <a:blip xmlns:r="http://schemas.openxmlformats.org/officeDocument/2006/relationships" r:embed="rId494" cstate="print">
          <a:extLst>
            <a:ext uri="{28A0092B-C50C-407E-A947-70E740481C1C}">
              <a14:useLocalDpi xmlns:a14="http://schemas.microsoft.com/office/drawing/2010/main" val="0"/>
            </a:ext>
          </a:extLst>
        </a:blip>
        <a:stretch>
          <a:fillRect/>
        </a:stretch>
      </xdr:blipFill>
      <xdr:spPr>
        <a:xfrm>
          <a:off x="2508250" y="1098761667"/>
          <a:ext cx="3384000" cy="2556396"/>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10</xdr:col>
      <xdr:colOff>28575</xdr:colOff>
      <xdr:row>96</xdr:row>
      <xdr:rowOff>28575</xdr:rowOff>
    </xdr:from>
    <xdr:to>
      <xdr:col>16</xdr:col>
      <xdr:colOff>36900</xdr:colOff>
      <xdr:row>108</xdr:row>
      <xdr:rowOff>141975</xdr:rowOff>
    </xdr:to>
    <xdr:pic>
      <xdr:nvPicPr>
        <xdr:cNvPr id="55" name="図 5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76850" y="17021175"/>
          <a:ext cx="2894400" cy="2170800"/>
        </a:xfrm>
        <a:prstGeom prst="rect">
          <a:avLst/>
        </a:prstGeom>
      </xdr:spPr>
    </xdr:pic>
    <xdr:clientData/>
  </xdr:twoCellAnchor>
  <xdr:twoCellAnchor>
    <xdr:from>
      <xdr:col>2</xdr:col>
      <xdr:colOff>57150</xdr:colOff>
      <xdr:row>96</xdr:row>
      <xdr:rowOff>28575</xdr:rowOff>
    </xdr:from>
    <xdr:to>
      <xdr:col>8</xdr:col>
      <xdr:colOff>44642</xdr:colOff>
      <xdr:row>108</xdr:row>
      <xdr:rowOff>141975</xdr:rowOff>
    </xdr:to>
    <xdr:pic>
      <xdr:nvPicPr>
        <xdr:cNvPr id="31" name="図 30"/>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52525" y="17021175"/>
          <a:ext cx="2902142" cy="2170800"/>
        </a:xfrm>
        <a:prstGeom prst="rect">
          <a:avLst/>
        </a:prstGeom>
      </xdr:spPr>
    </xdr:pic>
    <xdr:clientData/>
  </xdr:twoCellAnchor>
  <xdr:twoCellAnchor>
    <xdr:from>
      <xdr:col>18</xdr:col>
      <xdr:colOff>19050</xdr:colOff>
      <xdr:row>79</xdr:row>
      <xdr:rowOff>38100</xdr:rowOff>
    </xdr:from>
    <xdr:to>
      <xdr:col>24</xdr:col>
      <xdr:colOff>35117</xdr:colOff>
      <xdr:row>91</xdr:row>
      <xdr:rowOff>151500</xdr:rowOff>
    </xdr:to>
    <xdr:pic>
      <xdr:nvPicPr>
        <xdr:cNvPr id="30" name="図 29"/>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391650" y="14039850"/>
          <a:ext cx="2902142" cy="2170800"/>
        </a:xfrm>
        <a:prstGeom prst="rect">
          <a:avLst/>
        </a:prstGeom>
      </xdr:spPr>
    </xdr:pic>
    <xdr:clientData/>
  </xdr:twoCellAnchor>
  <xdr:twoCellAnchor>
    <xdr:from>
      <xdr:col>10</xdr:col>
      <xdr:colOff>28575</xdr:colOff>
      <xdr:row>79</xdr:row>
      <xdr:rowOff>28575</xdr:rowOff>
    </xdr:from>
    <xdr:to>
      <xdr:col>16</xdr:col>
      <xdr:colOff>44642</xdr:colOff>
      <xdr:row>91</xdr:row>
      <xdr:rowOff>141975</xdr:rowOff>
    </xdr:to>
    <xdr:pic>
      <xdr:nvPicPr>
        <xdr:cNvPr id="29" name="図 28"/>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276850" y="14030325"/>
          <a:ext cx="2902142" cy="2170800"/>
        </a:xfrm>
        <a:prstGeom prst="rect">
          <a:avLst/>
        </a:prstGeom>
      </xdr:spPr>
    </xdr:pic>
    <xdr:clientData/>
  </xdr:twoCellAnchor>
  <xdr:twoCellAnchor>
    <xdr:from>
      <xdr:col>2</xdr:col>
      <xdr:colOff>47625</xdr:colOff>
      <xdr:row>79</xdr:row>
      <xdr:rowOff>38100</xdr:rowOff>
    </xdr:from>
    <xdr:to>
      <xdr:col>8</xdr:col>
      <xdr:colOff>35117</xdr:colOff>
      <xdr:row>91</xdr:row>
      <xdr:rowOff>151500</xdr:rowOff>
    </xdr:to>
    <xdr:pic>
      <xdr:nvPicPr>
        <xdr:cNvPr id="28" name="図 27"/>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43000" y="14039850"/>
          <a:ext cx="2902142" cy="2170800"/>
        </a:xfrm>
        <a:prstGeom prst="rect">
          <a:avLst/>
        </a:prstGeom>
      </xdr:spPr>
    </xdr:pic>
    <xdr:clientData/>
  </xdr:twoCellAnchor>
  <xdr:twoCellAnchor>
    <xdr:from>
      <xdr:col>18</xdr:col>
      <xdr:colOff>28575</xdr:colOff>
      <xdr:row>62</xdr:row>
      <xdr:rowOff>28575</xdr:rowOff>
    </xdr:from>
    <xdr:to>
      <xdr:col>24</xdr:col>
      <xdr:colOff>44644</xdr:colOff>
      <xdr:row>74</xdr:row>
      <xdr:rowOff>141975</xdr:rowOff>
    </xdr:to>
    <xdr:pic>
      <xdr:nvPicPr>
        <xdr:cNvPr id="27" name="図 26"/>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401175" y="11039475"/>
          <a:ext cx="2902144" cy="2170800"/>
        </a:xfrm>
        <a:prstGeom prst="rect">
          <a:avLst/>
        </a:prstGeom>
      </xdr:spPr>
    </xdr:pic>
    <xdr:clientData/>
  </xdr:twoCellAnchor>
  <xdr:twoCellAnchor>
    <xdr:from>
      <xdr:col>10</xdr:col>
      <xdr:colOff>28575</xdr:colOff>
      <xdr:row>62</xdr:row>
      <xdr:rowOff>38100</xdr:rowOff>
    </xdr:from>
    <xdr:to>
      <xdr:col>16</xdr:col>
      <xdr:colOff>44644</xdr:colOff>
      <xdr:row>74</xdr:row>
      <xdr:rowOff>151500</xdr:rowOff>
    </xdr:to>
    <xdr:pic>
      <xdr:nvPicPr>
        <xdr:cNvPr id="26" name="図 25"/>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5276850" y="11049000"/>
          <a:ext cx="2902144" cy="2170800"/>
        </a:xfrm>
        <a:prstGeom prst="rect">
          <a:avLst/>
        </a:prstGeom>
      </xdr:spPr>
    </xdr:pic>
    <xdr:clientData/>
  </xdr:twoCellAnchor>
  <xdr:twoCellAnchor>
    <xdr:from>
      <xdr:col>2</xdr:col>
      <xdr:colOff>38101</xdr:colOff>
      <xdr:row>62</xdr:row>
      <xdr:rowOff>38100</xdr:rowOff>
    </xdr:from>
    <xdr:to>
      <xdr:col>8</xdr:col>
      <xdr:colOff>25596</xdr:colOff>
      <xdr:row>74</xdr:row>
      <xdr:rowOff>151500</xdr:rowOff>
    </xdr:to>
    <xdr:pic>
      <xdr:nvPicPr>
        <xdr:cNvPr id="25" name="図 24"/>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33476" y="11049000"/>
          <a:ext cx="2902145" cy="2170800"/>
        </a:xfrm>
        <a:prstGeom prst="rect">
          <a:avLst/>
        </a:prstGeom>
      </xdr:spPr>
    </xdr:pic>
    <xdr:clientData/>
  </xdr:twoCellAnchor>
  <xdr:twoCellAnchor>
    <xdr:from>
      <xdr:col>2</xdr:col>
      <xdr:colOff>46701</xdr:colOff>
      <xdr:row>8</xdr:row>
      <xdr:rowOff>38100</xdr:rowOff>
    </xdr:from>
    <xdr:to>
      <xdr:col>8</xdr:col>
      <xdr:colOff>24663</xdr:colOff>
      <xdr:row>20</xdr:row>
      <xdr:rowOff>150159</xdr:rowOff>
    </xdr:to>
    <xdr:pic>
      <xdr:nvPicPr>
        <xdr:cNvPr id="2" name="図 1">
          <a:extLst>
            <a:ext uri="{FF2B5EF4-FFF2-40B4-BE49-F238E27FC236}">
              <a16:creationId xmlns:a16="http://schemas.microsoft.com/office/drawing/2014/main" id="{B358AAE6-2F58-409E-91B6-E052512EF811}"/>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42076" y="1524000"/>
          <a:ext cx="2892612" cy="2169459"/>
        </a:xfrm>
        <a:prstGeom prst="rect">
          <a:avLst/>
        </a:prstGeom>
      </xdr:spPr>
    </xdr:pic>
    <xdr:clientData/>
  </xdr:twoCellAnchor>
  <xdr:twoCellAnchor>
    <xdr:from>
      <xdr:col>10</xdr:col>
      <xdr:colOff>46701</xdr:colOff>
      <xdr:row>8</xdr:row>
      <xdr:rowOff>48816</xdr:rowOff>
    </xdr:from>
    <xdr:to>
      <xdr:col>16</xdr:col>
      <xdr:colOff>24663</xdr:colOff>
      <xdr:row>20</xdr:row>
      <xdr:rowOff>139443</xdr:rowOff>
    </xdr:to>
    <xdr:pic>
      <xdr:nvPicPr>
        <xdr:cNvPr id="3" name="図 2">
          <a:extLst>
            <a:ext uri="{FF2B5EF4-FFF2-40B4-BE49-F238E27FC236}">
              <a16:creationId xmlns:a16="http://schemas.microsoft.com/office/drawing/2014/main" id="{B358AAE6-2F58-409E-91B6-E052512EF811}"/>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5294976" y="1534716"/>
          <a:ext cx="2864037" cy="2148027"/>
        </a:xfrm>
        <a:prstGeom prst="rect">
          <a:avLst/>
        </a:prstGeom>
      </xdr:spPr>
    </xdr:pic>
    <xdr:clientData/>
  </xdr:twoCellAnchor>
  <xdr:twoCellAnchor>
    <xdr:from>
      <xdr:col>18</xdr:col>
      <xdr:colOff>46701</xdr:colOff>
      <xdr:row>8</xdr:row>
      <xdr:rowOff>48816</xdr:rowOff>
    </xdr:from>
    <xdr:to>
      <xdr:col>24</xdr:col>
      <xdr:colOff>24662</xdr:colOff>
      <xdr:row>20</xdr:row>
      <xdr:rowOff>139443</xdr:rowOff>
    </xdr:to>
    <xdr:pic>
      <xdr:nvPicPr>
        <xdr:cNvPr id="4" name="図 3">
          <a:extLst>
            <a:ext uri="{FF2B5EF4-FFF2-40B4-BE49-F238E27FC236}">
              <a16:creationId xmlns:a16="http://schemas.microsoft.com/office/drawing/2014/main" id="{B358AAE6-2F58-409E-91B6-E052512EF811}"/>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9419301" y="1534716"/>
          <a:ext cx="2864036" cy="2148027"/>
        </a:xfrm>
        <a:prstGeom prst="rect">
          <a:avLst/>
        </a:prstGeom>
      </xdr:spPr>
    </xdr:pic>
    <xdr:clientData/>
  </xdr:twoCellAnchor>
  <xdr:twoCellAnchor>
    <xdr:from>
      <xdr:col>18</xdr:col>
      <xdr:colOff>60989</xdr:colOff>
      <xdr:row>42</xdr:row>
      <xdr:rowOff>59532</xdr:rowOff>
    </xdr:from>
    <xdr:to>
      <xdr:col>24</xdr:col>
      <xdr:colOff>10375</xdr:colOff>
      <xdr:row>54</xdr:row>
      <xdr:rowOff>128727</xdr:rowOff>
    </xdr:to>
    <xdr:pic>
      <xdr:nvPicPr>
        <xdr:cNvPr id="10" name="図 9">
          <a:extLst>
            <a:ext uri="{FF2B5EF4-FFF2-40B4-BE49-F238E27FC236}">
              <a16:creationId xmlns:a16="http://schemas.microsoft.com/office/drawing/2014/main" id="{B358AAE6-2F58-409E-91B6-E052512EF811}"/>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9433589" y="7527132"/>
          <a:ext cx="2835461" cy="2126595"/>
        </a:xfrm>
        <a:prstGeom prst="rect">
          <a:avLst/>
        </a:prstGeom>
      </xdr:spPr>
    </xdr:pic>
    <xdr:clientData/>
  </xdr:twoCellAnchor>
  <xdr:twoCellAnchor>
    <xdr:from>
      <xdr:col>10</xdr:col>
      <xdr:colOff>60989</xdr:colOff>
      <xdr:row>42</xdr:row>
      <xdr:rowOff>48816</xdr:rowOff>
    </xdr:from>
    <xdr:to>
      <xdr:col>16</xdr:col>
      <xdr:colOff>10375</xdr:colOff>
      <xdr:row>54</xdr:row>
      <xdr:rowOff>139443</xdr:rowOff>
    </xdr:to>
    <xdr:pic>
      <xdr:nvPicPr>
        <xdr:cNvPr id="11" name="図 10">
          <a:extLst>
            <a:ext uri="{FF2B5EF4-FFF2-40B4-BE49-F238E27FC236}">
              <a16:creationId xmlns:a16="http://schemas.microsoft.com/office/drawing/2014/main" id="{B358AAE6-2F58-409E-91B6-E052512EF811}"/>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5309264" y="7516416"/>
          <a:ext cx="2835461" cy="2148027"/>
        </a:xfrm>
        <a:prstGeom prst="rect">
          <a:avLst/>
        </a:prstGeom>
      </xdr:spPr>
    </xdr:pic>
    <xdr:clientData/>
  </xdr:twoCellAnchor>
  <xdr:twoCellAnchor>
    <xdr:from>
      <xdr:col>2</xdr:col>
      <xdr:colOff>60989</xdr:colOff>
      <xdr:row>42</xdr:row>
      <xdr:rowOff>59532</xdr:rowOff>
    </xdr:from>
    <xdr:to>
      <xdr:col>8</xdr:col>
      <xdr:colOff>10374</xdr:colOff>
      <xdr:row>54</xdr:row>
      <xdr:rowOff>128727</xdr:rowOff>
    </xdr:to>
    <xdr:pic>
      <xdr:nvPicPr>
        <xdr:cNvPr id="12" name="図 11">
          <a:extLst>
            <a:ext uri="{FF2B5EF4-FFF2-40B4-BE49-F238E27FC236}">
              <a16:creationId xmlns:a16="http://schemas.microsoft.com/office/drawing/2014/main" id="{B358AAE6-2F58-409E-91B6-E052512EF811}"/>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156364" y="7527132"/>
          <a:ext cx="2864035" cy="2126595"/>
        </a:xfrm>
        <a:prstGeom prst="rect">
          <a:avLst/>
        </a:prstGeom>
      </xdr:spPr>
    </xdr:pic>
    <xdr:clientData/>
  </xdr:twoCellAnchor>
  <xdr:twoCellAnchor>
    <xdr:from>
      <xdr:col>18</xdr:col>
      <xdr:colOff>60989</xdr:colOff>
      <xdr:row>25</xdr:row>
      <xdr:rowOff>59532</xdr:rowOff>
    </xdr:from>
    <xdr:to>
      <xdr:col>24</xdr:col>
      <xdr:colOff>10375</xdr:colOff>
      <xdr:row>37</xdr:row>
      <xdr:rowOff>128727</xdr:rowOff>
    </xdr:to>
    <xdr:pic>
      <xdr:nvPicPr>
        <xdr:cNvPr id="13" name="図 12">
          <a:extLst>
            <a:ext uri="{FF2B5EF4-FFF2-40B4-BE49-F238E27FC236}">
              <a16:creationId xmlns:a16="http://schemas.microsoft.com/office/drawing/2014/main" id="{B358AAE6-2F58-409E-91B6-E052512EF811}"/>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9433589" y="4536282"/>
          <a:ext cx="2835461" cy="2126595"/>
        </a:xfrm>
        <a:prstGeom prst="rect">
          <a:avLst/>
        </a:prstGeom>
      </xdr:spPr>
    </xdr:pic>
    <xdr:clientData/>
  </xdr:twoCellAnchor>
  <xdr:twoCellAnchor>
    <xdr:from>
      <xdr:col>10</xdr:col>
      <xdr:colOff>60989</xdr:colOff>
      <xdr:row>25</xdr:row>
      <xdr:rowOff>48816</xdr:rowOff>
    </xdr:from>
    <xdr:to>
      <xdr:col>16</xdr:col>
      <xdr:colOff>10375</xdr:colOff>
      <xdr:row>37</xdr:row>
      <xdr:rowOff>139443</xdr:rowOff>
    </xdr:to>
    <xdr:pic>
      <xdr:nvPicPr>
        <xdr:cNvPr id="14" name="図 13">
          <a:extLst>
            <a:ext uri="{FF2B5EF4-FFF2-40B4-BE49-F238E27FC236}">
              <a16:creationId xmlns:a16="http://schemas.microsoft.com/office/drawing/2014/main" id="{B358AAE6-2F58-409E-91B6-E052512EF811}"/>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309264" y="4525566"/>
          <a:ext cx="2835461" cy="2148027"/>
        </a:xfrm>
        <a:prstGeom prst="rect">
          <a:avLst/>
        </a:prstGeom>
      </xdr:spPr>
    </xdr:pic>
    <xdr:clientData/>
  </xdr:twoCellAnchor>
  <xdr:twoCellAnchor>
    <xdr:from>
      <xdr:col>2</xdr:col>
      <xdr:colOff>46701</xdr:colOff>
      <xdr:row>25</xdr:row>
      <xdr:rowOff>48816</xdr:rowOff>
    </xdr:from>
    <xdr:to>
      <xdr:col>8</xdr:col>
      <xdr:colOff>24662</xdr:colOff>
      <xdr:row>37</xdr:row>
      <xdr:rowOff>139443</xdr:rowOff>
    </xdr:to>
    <xdr:pic>
      <xdr:nvPicPr>
        <xdr:cNvPr id="15" name="図 14">
          <a:extLst>
            <a:ext uri="{FF2B5EF4-FFF2-40B4-BE49-F238E27FC236}">
              <a16:creationId xmlns:a16="http://schemas.microsoft.com/office/drawing/2014/main" id="{B358AAE6-2F58-409E-91B6-E052512EF811}"/>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142076" y="4525566"/>
          <a:ext cx="2892611" cy="2148027"/>
        </a:xfrm>
        <a:prstGeom prst="rect">
          <a:avLst/>
        </a:prstGeom>
      </xdr:spPr>
    </xdr:pic>
    <xdr:clientData/>
  </xdr:twoCellAnchor>
  <xdr:twoCellAnchor>
    <xdr:from>
      <xdr:col>10</xdr:col>
      <xdr:colOff>38101</xdr:colOff>
      <xdr:row>133</xdr:row>
      <xdr:rowOff>38100</xdr:rowOff>
    </xdr:from>
    <xdr:to>
      <xdr:col>16</xdr:col>
      <xdr:colOff>25596</xdr:colOff>
      <xdr:row>145</xdr:row>
      <xdr:rowOff>151500</xdr:rowOff>
    </xdr:to>
    <xdr:pic>
      <xdr:nvPicPr>
        <xdr:cNvPr id="40" name="図 39"/>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133476" y="23564850"/>
          <a:ext cx="2902145" cy="2170800"/>
        </a:xfrm>
        <a:prstGeom prst="rect">
          <a:avLst/>
        </a:prstGeom>
      </xdr:spPr>
    </xdr:pic>
    <xdr:clientData/>
  </xdr:twoCellAnchor>
  <xdr:twoCellAnchor>
    <xdr:from>
      <xdr:col>2</xdr:col>
      <xdr:colOff>28575</xdr:colOff>
      <xdr:row>133</xdr:row>
      <xdr:rowOff>28575</xdr:rowOff>
    </xdr:from>
    <xdr:to>
      <xdr:col>8</xdr:col>
      <xdr:colOff>44644</xdr:colOff>
      <xdr:row>145</xdr:row>
      <xdr:rowOff>141975</xdr:rowOff>
    </xdr:to>
    <xdr:pic>
      <xdr:nvPicPr>
        <xdr:cNvPr id="41" name="図 40"/>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9401175" y="20564475"/>
          <a:ext cx="2902144" cy="2170800"/>
        </a:xfrm>
        <a:prstGeom prst="rect">
          <a:avLst/>
        </a:prstGeom>
      </xdr:spPr>
    </xdr:pic>
    <xdr:clientData/>
  </xdr:twoCellAnchor>
  <xdr:twoCellAnchor>
    <xdr:from>
      <xdr:col>18</xdr:col>
      <xdr:colOff>28575</xdr:colOff>
      <xdr:row>116</xdr:row>
      <xdr:rowOff>38100</xdr:rowOff>
    </xdr:from>
    <xdr:to>
      <xdr:col>24</xdr:col>
      <xdr:colOff>44644</xdr:colOff>
      <xdr:row>128</xdr:row>
      <xdr:rowOff>151500</xdr:rowOff>
    </xdr:to>
    <xdr:pic>
      <xdr:nvPicPr>
        <xdr:cNvPr id="42" name="図 41"/>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5276850" y="20574000"/>
          <a:ext cx="2902144" cy="2170800"/>
        </a:xfrm>
        <a:prstGeom prst="rect">
          <a:avLst/>
        </a:prstGeom>
      </xdr:spPr>
    </xdr:pic>
    <xdr:clientData/>
  </xdr:twoCellAnchor>
  <xdr:twoCellAnchor>
    <xdr:from>
      <xdr:col>10</xdr:col>
      <xdr:colOff>47625</xdr:colOff>
      <xdr:row>116</xdr:row>
      <xdr:rowOff>28575</xdr:rowOff>
    </xdr:from>
    <xdr:to>
      <xdr:col>16</xdr:col>
      <xdr:colOff>35117</xdr:colOff>
      <xdr:row>128</xdr:row>
      <xdr:rowOff>141975</xdr:rowOff>
    </xdr:to>
    <xdr:pic>
      <xdr:nvPicPr>
        <xdr:cNvPr id="52" name="図 51"/>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143000" y="20564475"/>
          <a:ext cx="2902142" cy="2170800"/>
        </a:xfrm>
        <a:prstGeom prst="rect">
          <a:avLst/>
        </a:prstGeom>
      </xdr:spPr>
    </xdr:pic>
    <xdr:clientData/>
  </xdr:twoCellAnchor>
  <xdr:twoCellAnchor>
    <xdr:from>
      <xdr:col>2</xdr:col>
      <xdr:colOff>19050</xdr:colOff>
      <xdr:row>116</xdr:row>
      <xdr:rowOff>28575</xdr:rowOff>
    </xdr:from>
    <xdr:to>
      <xdr:col>8</xdr:col>
      <xdr:colOff>35117</xdr:colOff>
      <xdr:row>128</xdr:row>
      <xdr:rowOff>141975</xdr:rowOff>
    </xdr:to>
    <xdr:pic>
      <xdr:nvPicPr>
        <xdr:cNvPr id="53" name="図 52"/>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9391650" y="17021175"/>
          <a:ext cx="2902142" cy="2170800"/>
        </a:xfrm>
        <a:prstGeom prst="rect">
          <a:avLst/>
        </a:prstGeom>
      </xdr:spPr>
    </xdr:pic>
    <xdr:clientData/>
  </xdr:twoCellAnchor>
  <xdr:twoCellAnchor>
    <xdr:from>
      <xdr:col>18</xdr:col>
      <xdr:colOff>28576</xdr:colOff>
      <xdr:row>96</xdr:row>
      <xdr:rowOff>28575</xdr:rowOff>
    </xdr:from>
    <xdr:to>
      <xdr:col>24</xdr:col>
      <xdr:colOff>44642</xdr:colOff>
      <xdr:row>108</xdr:row>
      <xdr:rowOff>141975</xdr:rowOff>
    </xdr:to>
    <xdr:pic>
      <xdr:nvPicPr>
        <xdr:cNvPr id="54" name="図 53"/>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276851" y="17021175"/>
          <a:ext cx="2902141" cy="2170800"/>
        </a:xfrm>
        <a:prstGeom prst="rect">
          <a:avLst/>
        </a:prstGeom>
      </xdr:spPr>
    </xdr:pic>
    <xdr:clientData/>
  </xdr:twoCellAnchor>
  <xdr:twoCellAnchor>
    <xdr:from>
      <xdr:col>18</xdr:col>
      <xdr:colOff>57150</xdr:colOff>
      <xdr:row>133</xdr:row>
      <xdr:rowOff>38100</xdr:rowOff>
    </xdr:from>
    <xdr:to>
      <xdr:col>24</xdr:col>
      <xdr:colOff>44642</xdr:colOff>
      <xdr:row>145</xdr:row>
      <xdr:rowOff>151500</xdr:rowOff>
    </xdr:to>
    <xdr:pic>
      <xdr:nvPicPr>
        <xdr:cNvPr id="43" name="図 42"/>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5305425" y="26555700"/>
          <a:ext cx="2873567" cy="2170800"/>
        </a:xfrm>
        <a:prstGeom prst="rect">
          <a:avLst/>
        </a:prstGeom>
      </xdr:spPr>
    </xdr:pic>
    <xdr:clientData/>
  </xdr:twoCellAnchor>
  <xdr:twoCellAnchor>
    <xdr:from>
      <xdr:col>2</xdr:col>
      <xdr:colOff>28576</xdr:colOff>
      <xdr:row>150</xdr:row>
      <xdr:rowOff>28575</xdr:rowOff>
    </xdr:from>
    <xdr:to>
      <xdr:col>8</xdr:col>
      <xdr:colOff>44642</xdr:colOff>
      <xdr:row>162</xdr:row>
      <xdr:rowOff>141975</xdr:rowOff>
    </xdr:to>
    <xdr:pic>
      <xdr:nvPicPr>
        <xdr:cNvPr id="44" name="図 43"/>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9401176" y="26546175"/>
          <a:ext cx="2902141" cy="21708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5</xdr:col>
      <xdr:colOff>133350</xdr:colOff>
      <xdr:row>286</xdr:row>
      <xdr:rowOff>19050</xdr:rowOff>
    </xdr:from>
    <xdr:to>
      <xdr:col>31</xdr:col>
      <xdr:colOff>87043</xdr:colOff>
      <xdr:row>297</xdr:row>
      <xdr:rowOff>80550</xdr:rowOff>
    </xdr:to>
    <xdr:pic>
      <xdr:nvPicPr>
        <xdr:cNvPr id="11" name="図 10"/>
        <xdr:cNvPicPr>
          <a:picLocks noChangeAspect="1"/>
        </xdr:cNvPicPr>
      </xdr:nvPicPr>
      <xdr:blipFill>
        <a:blip xmlns:r="http://schemas.openxmlformats.org/officeDocument/2006/relationships" r:embed="rId1"/>
        <a:stretch>
          <a:fillRect/>
        </a:stretch>
      </xdr:blipFill>
      <xdr:spPr>
        <a:xfrm>
          <a:off x="1447800" y="125244225"/>
          <a:ext cx="8126143" cy="4824000"/>
        </a:xfrm>
        <a:prstGeom prst="rect">
          <a:avLst/>
        </a:prstGeom>
      </xdr:spPr>
    </xdr:pic>
    <xdr:clientData/>
  </xdr:twoCellAnchor>
  <xdr:twoCellAnchor editAs="oneCell">
    <xdr:from>
      <xdr:col>5</xdr:col>
      <xdr:colOff>123825</xdr:colOff>
      <xdr:row>258</xdr:row>
      <xdr:rowOff>9525</xdr:rowOff>
    </xdr:from>
    <xdr:to>
      <xdr:col>31</xdr:col>
      <xdr:colOff>86491</xdr:colOff>
      <xdr:row>269</xdr:row>
      <xdr:rowOff>71025</xdr:rowOff>
    </xdr:to>
    <xdr:pic>
      <xdr:nvPicPr>
        <xdr:cNvPr id="10" name="図 9"/>
        <xdr:cNvPicPr>
          <a:picLocks noChangeAspect="1"/>
        </xdr:cNvPicPr>
      </xdr:nvPicPr>
      <xdr:blipFill>
        <a:blip xmlns:r="http://schemas.openxmlformats.org/officeDocument/2006/relationships" r:embed="rId2"/>
        <a:stretch>
          <a:fillRect/>
        </a:stretch>
      </xdr:blipFill>
      <xdr:spPr>
        <a:xfrm>
          <a:off x="1438275" y="112852200"/>
          <a:ext cx="8135116" cy="4824000"/>
        </a:xfrm>
        <a:prstGeom prst="rect">
          <a:avLst/>
        </a:prstGeom>
      </xdr:spPr>
    </xdr:pic>
    <xdr:clientData/>
  </xdr:twoCellAnchor>
  <xdr:twoCellAnchor editAs="oneCell">
    <xdr:from>
      <xdr:col>5</xdr:col>
      <xdr:colOff>104775</xdr:colOff>
      <xdr:row>146</xdr:row>
      <xdr:rowOff>19050</xdr:rowOff>
    </xdr:from>
    <xdr:to>
      <xdr:col>31</xdr:col>
      <xdr:colOff>106923</xdr:colOff>
      <xdr:row>157</xdr:row>
      <xdr:rowOff>80550</xdr:rowOff>
    </xdr:to>
    <xdr:pic>
      <xdr:nvPicPr>
        <xdr:cNvPr id="9" name="図 8"/>
        <xdr:cNvPicPr>
          <a:picLocks noChangeAspect="1"/>
        </xdr:cNvPicPr>
      </xdr:nvPicPr>
      <xdr:blipFill>
        <a:blip xmlns:r="http://schemas.openxmlformats.org/officeDocument/2006/relationships" r:embed="rId3"/>
        <a:stretch>
          <a:fillRect/>
        </a:stretch>
      </xdr:blipFill>
      <xdr:spPr>
        <a:xfrm>
          <a:off x="1419225" y="63331725"/>
          <a:ext cx="8174598" cy="4824000"/>
        </a:xfrm>
        <a:prstGeom prst="rect">
          <a:avLst/>
        </a:prstGeom>
      </xdr:spPr>
    </xdr:pic>
    <xdr:clientData/>
  </xdr:twoCellAnchor>
  <xdr:twoCellAnchor editAs="oneCell">
    <xdr:from>
      <xdr:col>5</xdr:col>
      <xdr:colOff>152401</xdr:colOff>
      <xdr:row>76</xdr:row>
      <xdr:rowOff>9525</xdr:rowOff>
    </xdr:from>
    <xdr:to>
      <xdr:col>31</xdr:col>
      <xdr:colOff>64038</xdr:colOff>
      <xdr:row>87</xdr:row>
      <xdr:rowOff>71025</xdr:rowOff>
    </xdr:to>
    <xdr:pic>
      <xdr:nvPicPr>
        <xdr:cNvPr id="8" name="図 7"/>
        <xdr:cNvPicPr>
          <a:picLocks noChangeAspect="1"/>
        </xdr:cNvPicPr>
      </xdr:nvPicPr>
      <xdr:blipFill>
        <a:blip xmlns:r="http://schemas.openxmlformats.org/officeDocument/2006/relationships" r:embed="rId4"/>
        <a:stretch>
          <a:fillRect/>
        </a:stretch>
      </xdr:blipFill>
      <xdr:spPr>
        <a:xfrm>
          <a:off x="1466851" y="32365950"/>
          <a:ext cx="8084087" cy="4824000"/>
        </a:xfrm>
        <a:prstGeom prst="rect">
          <a:avLst/>
        </a:prstGeom>
      </xdr:spPr>
    </xdr:pic>
    <xdr:clientData/>
  </xdr:twoCellAnchor>
  <xdr:twoCellAnchor editAs="oneCell">
    <xdr:from>
      <xdr:col>5</xdr:col>
      <xdr:colOff>180975</xdr:colOff>
      <xdr:row>62</xdr:row>
      <xdr:rowOff>9525</xdr:rowOff>
    </xdr:from>
    <xdr:to>
      <xdr:col>31</xdr:col>
      <xdr:colOff>39066</xdr:colOff>
      <xdr:row>73</xdr:row>
      <xdr:rowOff>71025</xdr:rowOff>
    </xdr:to>
    <xdr:pic>
      <xdr:nvPicPr>
        <xdr:cNvPr id="7" name="図 6"/>
        <xdr:cNvPicPr>
          <a:picLocks noChangeAspect="1"/>
        </xdr:cNvPicPr>
      </xdr:nvPicPr>
      <xdr:blipFill>
        <a:blip xmlns:r="http://schemas.openxmlformats.org/officeDocument/2006/relationships" r:embed="rId5"/>
        <a:stretch>
          <a:fillRect/>
        </a:stretch>
      </xdr:blipFill>
      <xdr:spPr>
        <a:xfrm>
          <a:off x="1495425" y="26174700"/>
          <a:ext cx="8030541" cy="4824000"/>
        </a:xfrm>
        <a:prstGeom prst="rect">
          <a:avLst/>
        </a:prstGeom>
      </xdr:spPr>
    </xdr:pic>
    <xdr:clientData/>
  </xdr:twoCellAnchor>
  <xdr:twoCellAnchor editAs="oneCell">
    <xdr:from>
      <xdr:col>5</xdr:col>
      <xdr:colOff>200026</xdr:colOff>
      <xdr:row>48</xdr:row>
      <xdr:rowOff>9525</xdr:rowOff>
    </xdr:from>
    <xdr:to>
      <xdr:col>31</xdr:col>
      <xdr:colOff>16939</xdr:colOff>
      <xdr:row>59</xdr:row>
      <xdr:rowOff>71025</xdr:rowOff>
    </xdr:to>
    <xdr:pic>
      <xdr:nvPicPr>
        <xdr:cNvPr id="6" name="図 5"/>
        <xdr:cNvPicPr>
          <a:picLocks noChangeAspect="1"/>
        </xdr:cNvPicPr>
      </xdr:nvPicPr>
      <xdr:blipFill>
        <a:blip xmlns:r="http://schemas.openxmlformats.org/officeDocument/2006/relationships" r:embed="rId6"/>
        <a:stretch>
          <a:fillRect/>
        </a:stretch>
      </xdr:blipFill>
      <xdr:spPr>
        <a:xfrm>
          <a:off x="1514476" y="19983450"/>
          <a:ext cx="7989363" cy="4824000"/>
        </a:xfrm>
        <a:prstGeom prst="rect">
          <a:avLst/>
        </a:prstGeom>
      </xdr:spPr>
    </xdr:pic>
    <xdr:clientData/>
  </xdr:twoCellAnchor>
  <xdr:twoCellAnchor editAs="oneCell">
    <xdr:from>
      <xdr:col>5</xdr:col>
      <xdr:colOff>152401</xdr:colOff>
      <xdr:row>34</xdr:row>
      <xdr:rowOff>9525</xdr:rowOff>
    </xdr:from>
    <xdr:to>
      <xdr:col>31</xdr:col>
      <xdr:colOff>66930</xdr:colOff>
      <xdr:row>45</xdr:row>
      <xdr:rowOff>71025</xdr:rowOff>
    </xdr:to>
    <xdr:pic>
      <xdr:nvPicPr>
        <xdr:cNvPr id="5" name="図 4"/>
        <xdr:cNvPicPr>
          <a:picLocks noChangeAspect="1"/>
        </xdr:cNvPicPr>
      </xdr:nvPicPr>
      <xdr:blipFill>
        <a:blip xmlns:r="http://schemas.openxmlformats.org/officeDocument/2006/relationships" r:embed="rId7"/>
        <a:stretch>
          <a:fillRect/>
        </a:stretch>
      </xdr:blipFill>
      <xdr:spPr>
        <a:xfrm>
          <a:off x="1466851" y="13792200"/>
          <a:ext cx="8086979" cy="4824000"/>
        </a:xfrm>
        <a:prstGeom prst="rect">
          <a:avLst/>
        </a:prstGeom>
      </xdr:spPr>
    </xdr:pic>
    <xdr:clientData/>
  </xdr:twoCellAnchor>
  <xdr:twoCellAnchor editAs="oneCell">
    <xdr:from>
      <xdr:col>5</xdr:col>
      <xdr:colOff>171450</xdr:colOff>
      <xdr:row>20</xdr:row>
      <xdr:rowOff>9525</xdr:rowOff>
    </xdr:from>
    <xdr:to>
      <xdr:col>31</xdr:col>
      <xdr:colOff>39593</xdr:colOff>
      <xdr:row>31</xdr:row>
      <xdr:rowOff>71025</xdr:rowOff>
    </xdr:to>
    <xdr:pic>
      <xdr:nvPicPr>
        <xdr:cNvPr id="4" name="図 3"/>
        <xdr:cNvPicPr>
          <a:picLocks noChangeAspect="1"/>
        </xdr:cNvPicPr>
      </xdr:nvPicPr>
      <xdr:blipFill>
        <a:blip xmlns:r="http://schemas.openxmlformats.org/officeDocument/2006/relationships" r:embed="rId8"/>
        <a:stretch>
          <a:fillRect/>
        </a:stretch>
      </xdr:blipFill>
      <xdr:spPr>
        <a:xfrm>
          <a:off x="1485900" y="7600950"/>
          <a:ext cx="8040593" cy="4824000"/>
        </a:xfrm>
        <a:prstGeom prst="rect">
          <a:avLst/>
        </a:prstGeom>
      </xdr:spPr>
    </xdr:pic>
    <xdr:clientData/>
  </xdr:twoCellAnchor>
  <xdr:twoCellAnchor editAs="oneCell">
    <xdr:from>
      <xdr:col>5</xdr:col>
      <xdr:colOff>285750</xdr:colOff>
      <xdr:row>6</xdr:row>
      <xdr:rowOff>47624</xdr:rowOff>
    </xdr:from>
    <xdr:to>
      <xdr:col>30</xdr:col>
      <xdr:colOff>245525</xdr:colOff>
      <xdr:row>17</xdr:row>
      <xdr:rowOff>61499</xdr:rowOff>
    </xdr:to>
    <xdr:pic>
      <xdr:nvPicPr>
        <xdr:cNvPr id="21" name="図 20"/>
        <xdr:cNvPicPr>
          <a:picLocks noChangeAspect="1"/>
        </xdr:cNvPicPr>
      </xdr:nvPicPr>
      <xdr:blipFill rotWithShape="1">
        <a:blip xmlns:r="http://schemas.openxmlformats.org/officeDocument/2006/relationships" r:embed="rId9"/>
        <a:srcRect t="988"/>
        <a:stretch/>
      </xdr:blipFill>
      <xdr:spPr>
        <a:xfrm>
          <a:off x="1600200" y="1447799"/>
          <a:ext cx="7817900" cy="4776375"/>
        </a:xfrm>
        <a:prstGeom prst="rect">
          <a:avLst/>
        </a:prstGeom>
      </xdr:spPr>
    </xdr:pic>
    <xdr:clientData/>
  </xdr:twoCellAnchor>
  <xdr:twoCellAnchor editAs="oneCell">
    <xdr:from>
      <xdr:col>5</xdr:col>
      <xdr:colOff>133351</xdr:colOff>
      <xdr:row>90</xdr:row>
      <xdr:rowOff>0</xdr:rowOff>
    </xdr:from>
    <xdr:to>
      <xdr:col>31</xdr:col>
      <xdr:colOff>88566</xdr:colOff>
      <xdr:row>101</xdr:row>
      <xdr:rowOff>61500</xdr:rowOff>
    </xdr:to>
    <xdr:pic>
      <xdr:nvPicPr>
        <xdr:cNvPr id="43" name="図 42"/>
        <xdr:cNvPicPr>
          <a:picLocks noChangeAspect="1"/>
        </xdr:cNvPicPr>
      </xdr:nvPicPr>
      <xdr:blipFill>
        <a:blip xmlns:r="http://schemas.openxmlformats.org/officeDocument/2006/relationships" r:embed="rId10"/>
        <a:stretch>
          <a:fillRect/>
        </a:stretch>
      </xdr:blipFill>
      <xdr:spPr>
        <a:xfrm>
          <a:off x="1447801" y="38547675"/>
          <a:ext cx="8127665" cy="4824000"/>
        </a:xfrm>
        <a:prstGeom prst="rect">
          <a:avLst/>
        </a:prstGeom>
      </xdr:spPr>
    </xdr:pic>
    <xdr:clientData/>
  </xdr:twoCellAnchor>
  <xdr:twoCellAnchor editAs="oneCell">
    <xdr:from>
      <xdr:col>5</xdr:col>
      <xdr:colOff>142876</xdr:colOff>
      <xdr:row>104</xdr:row>
      <xdr:rowOff>0</xdr:rowOff>
    </xdr:from>
    <xdr:to>
      <xdr:col>31</xdr:col>
      <xdr:colOff>84743</xdr:colOff>
      <xdr:row>115</xdr:row>
      <xdr:rowOff>61500</xdr:rowOff>
    </xdr:to>
    <xdr:pic>
      <xdr:nvPicPr>
        <xdr:cNvPr id="44" name="図 43"/>
        <xdr:cNvPicPr>
          <a:picLocks noChangeAspect="1"/>
        </xdr:cNvPicPr>
      </xdr:nvPicPr>
      <xdr:blipFill>
        <a:blip xmlns:r="http://schemas.openxmlformats.org/officeDocument/2006/relationships" r:embed="rId11"/>
        <a:stretch>
          <a:fillRect/>
        </a:stretch>
      </xdr:blipFill>
      <xdr:spPr>
        <a:xfrm>
          <a:off x="1457326" y="44738925"/>
          <a:ext cx="8114317" cy="4824000"/>
        </a:xfrm>
        <a:prstGeom prst="rect">
          <a:avLst/>
        </a:prstGeom>
      </xdr:spPr>
    </xdr:pic>
    <xdr:clientData/>
  </xdr:twoCellAnchor>
  <xdr:twoCellAnchor editAs="oneCell">
    <xdr:from>
      <xdr:col>5</xdr:col>
      <xdr:colOff>76200</xdr:colOff>
      <xdr:row>118</xdr:row>
      <xdr:rowOff>0</xdr:rowOff>
    </xdr:from>
    <xdr:to>
      <xdr:col>31</xdr:col>
      <xdr:colOff>140771</xdr:colOff>
      <xdr:row>129</xdr:row>
      <xdr:rowOff>61500</xdr:rowOff>
    </xdr:to>
    <xdr:pic>
      <xdr:nvPicPr>
        <xdr:cNvPr id="45" name="図 44"/>
        <xdr:cNvPicPr>
          <a:picLocks noChangeAspect="1"/>
        </xdr:cNvPicPr>
      </xdr:nvPicPr>
      <xdr:blipFill>
        <a:blip xmlns:r="http://schemas.openxmlformats.org/officeDocument/2006/relationships" r:embed="rId12"/>
        <a:stretch>
          <a:fillRect/>
        </a:stretch>
      </xdr:blipFill>
      <xdr:spPr>
        <a:xfrm>
          <a:off x="1390650" y="50930175"/>
          <a:ext cx="8237021" cy="4824000"/>
        </a:xfrm>
        <a:prstGeom prst="rect">
          <a:avLst/>
        </a:prstGeom>
      </xdr:spPr>
    </xdr:pic>
    <xdr:clientData/>
  </xdr:twoCellAnchor>
  <xdr:twoCellAnchor editAs="oneCell">
    <xdr:from>
      <xdr:col>6</xdr:col>
      <xdr:colOff>133350</xdr:colOff>
      <xdr:row>132</xdr:row>
      <xdr:rowOff>9525</xdr:rowOff>
    </xdr:from>
    <xdr:to>
      <xdr:col>30</xdr:col>
      <xdr:colOff>94128</xdr:colOff>
      <xdr:row>143</xdr:row>
      <xdr:rowOff>71025</xdr:rowOff>
    </xdr:to>
    <xdr:pic>
      <xdr:nvPicPr>
        <xdr:cNvPr id="46" name="図 45"/>
        <xdr:cNvPicPr>
          <a:picLocks noChangeAspect="1"/>
        </xdr:cNvPicPr>
      </xdr:nvPicPr>
      <xdr:blipFill>
        <a:blip xmlns:r="http://schemas.openxmlformats.org/officeDocument/2006/relationships" r:embed="rId13"/>
        <a:stretch>
          <a:fillRect/>
        </a:stretch>
      </xdr:blipFill>
      <xdr:spPr>
        <a:xfrm>
          <a:off x="1762125" y="57130950"/>
          <a:ext cx="7504578" cy="4824000"/>
        </a:xfrm>
        <a:prstGeom prst="rect">
          <a:avLst/>
        </a:prstGeom>
      </xdr:spPr>
    </xdr:pic>
    <xdr:clientData/>
  </xdr:twoCellAnchor>
  <xdr:twoCellAnchor editAs="oneCell">
    <xdr:from>
      <xdr:col>5</xdr:col>
      <xdr:colOff>161925</xdr:colOff>
      <xdr:row>160</xdr:row>
      <xdr:rowOff>0</xdr:rowOff>
    </xdr:from>
    <xdr:to>
      <xdr:col>31</xdr:col>
      <xdr:colOff>50491</xdr:colOff>
      <xdr:row>171</xdr:row>
      <xdr:rowOff>61500</xdr:rowOff>
    </xdr:to>
    <xdr:pic>
      <xdr:nvPicPr>
        <xdr:cNvPr id="51" name="図 50"/>
        <xdr:cNvPicPr>
          <a:picLocks noChangeAspect="1"/>
        </xdr:cNvPicPr>
      </xdr:nvPicPr>
      <xdr:blipFill>
        <a:blip xmlns:r="http://schemas.openxmlformats.org/officeDocument/2006/relationships" r:embed="rId14"/>
        <a:stretch>
          <a:fillRect/>
        </a:stretch>
      </xdr:blipFill>
      <xdr:spPr>
        <a:xfrm>
          <a:off x="1476375" y="69503925"/>
          <a:ext cx="8061016" cy="4824000"/>
        </a:xfrm>
        <a:prstGeom prst="rect">
          <a:avLst/>
        </a:prstGeom>
      </xdr:spPr>
    </xdr:pic>
    <xdr:clientData/>
  </xdr:twoCellAnchor>
  <xdr:twoCellAnchor editAs="oneCell">
    <xdr:from>
      <xdr:col>5</xdr:col>
      <xdr:colOff>123825</xdr:colOff>
      <xdr:row>174</xdr:row>
      <xdr:rowOff>0</xdr:rowOff>
    </xdr:from>
    <xdr:to>
      <xdr:col>31</xdr:col>
      <xdr:colOff>103519</xdr:colOff>
      <xdr:row>185</xdr:row>
      <xdr:rowOff>61500</xdr:rowOff>
    </xdr:to>
    <xdr:pic>
      <xdr:nvPicPr>
        <xdr:cNvPr id="52" name="図 51"/>
        <xdr:cNvPicPr>
          <a:picLocks noChangeAspect="1"/>
        </xdr:cNvPicPr>
      </xdr:nvPicPr>
      <xdr:blipFill>
        <a:blip xmlns:r="http://schemas.openxmlformats.org/officeDocument/2006/relationships" r:embed="rId15"/>
        <a:stretch>
          <a:fillRect/>
        </a:stretch>
      </xdr:blipFill>
      <xdr:spPr>
        <a:xfrm>
          <a:off x="1438275" y="75695175"/>
          <a:ext cx="8152144" cy="4824000"/>
        </a:xfrm>
        <a:prstGeom prst="rect">
          <a:avLst/>
        </a:prstGeom>
      </xdr:spPr>
    </xdr:pic>
    <xdr:clientData/>
  </xdr:twoCellAnchor>
  <xdr:twoCellAnchor editAs="oneCell">
    <xdr:from>
      <xdr:col>5</xdr:col>
      <xdr:colOff>295275</xdr:colOff>
      <xdr:row>188</xdr:row>
      <xdr:rowOff>0</xdr:rowOff>
    </xdr:from>
    <xdr:to>
      <xdr:col>30</xdr:col>
      <xdr:colOff>230162</xdr:colOff>
      <xdr:row>199</xdr:row>
      <xdr:rowOff>61500</xdr:rowOff>
    </xdr:to>
    <xdr:pic>
      <xdr:nvPicPr>
        <xdr:cNvPr id="53" name="図 52"/>
        <xdr:cNvPicPr>
          <a:picLocks noChangeAspect="1"/>
        </xdr:cNvPicPr>
      </xdr:nvPicPr>
      <xdr:blipFill>
        <a:blip xmlns:r="http://schemas.openxmlformats.org/officeDocument/2006/relationships" r:embed="rId16"/>
        <a:stretch>
          <a:fillRect/>
        </a:stretch>
      </xdr:blipFill>
      <xdr:spPr>
        <a:xfrm>
          <a:off x="1609725" y="81886425"/>
          <a:ext cx="7793012" cy="4824000"/>
        </a:xfrm>
        <a:prstGeom prst="rect">
          <a:avLst/>
        </a:prstGeom>
      </xdr:spPr>
    </xdr:pic>
    <xdr:clientData/>
  </xdr:twoCellAnchor>
  <xdr:twoCellAnchor editAs="oneCell">
    <xdr:from>
      <xdr:col>6</xdr:col>
      <xdr:colOff>1</xdr:colOff>
      <xdr:row>202</xdr:row>
      <xdr:rowOff>0</xdr:rowOff>
    </xdr:from>
    <xdr:to>
      <xdr:col>30</xdr:col>
      <xdr:colOff>210094</xdr:colOff>
      <xdr:row>213</xdr:row>
      <xdr:rowOff>61500</xdr:rowOff>
    </xdr:to>
    <xdr:pic>
      <xdr:nvPicPr>
        <xdr:cNvPr id="54" name="図 53"/>
        <xdr:cNvPicPr>
          <a:picLocks noChangeAspect="1"/>
        </xdr:cNvPicPr>
      </xdr:nvPicPr>
      <xdr:blipFill>
        <a:blip xmlns:r="http://schemas.openxmlformats.org/officeDocument/2006/relationships" r:embed="rId17"/>
        <a:stretch>
          <a:fillRect/>
        </a:stretch>
      </xdr:blipFill>
      <xdr:spPr>
        <a:xfrm>
          <a:off x="1628776" y="88077675"/>
          <a:ext cx="7753893" cy="4824000"/>
        </a:xfrm>
        <a:prstGeom prst="rect">
          <a:avLst/>
        </a:prstGeom>
      </xdr:spPr>
    </xdr:pic>
    <xdr:clientData/>
  </xdr:twoCellAnchor>
  <xdr:twoCellAnchor editAs="oneCell">
    <xdr:from>
      <xdr:col>4</xdr:col>
      <xdr:colOff>171450</xdr:colOff>
      <xdr:row>216</xdr:row>
      <xdr:rowOff>9525</xdr:rowOff>
    </xdr:from>
    <xdr:to>
      <xdr:col>32</xdr:col>
      <xdr:colOff>38475</xdr:colOff>
      <xdr:row>227</xdr:row>
      <xdr:rowOff>71025</xdr:rowOff>
    </xdr:to>
    <xdr:pic>
      <xdr:nvPicPr>
        <xdr:cNvPr id="55" name="図 54"/>
        <xdr:cNvPicPr>
          <a:picLocks noChangeAspect="1"/>
        </xdr:cNvPicPr>
      </xdr:nvPicPr>
      <xdr:blipFill>
        <a:blip xmlns:r="http://schemas.openxmlformats.org/officeDocument/2006/relationships" r:embed="rId18"/>
        <a:stretch>
          <a:fillRect/>
        </a:stretch>
      </xdr:blipFill>
      <xdr:spPr>
        <a:xfrm>
          <a:off x="1171575" y="94278450"/>
          <a:ext cx="8668125" cy="4824000"/>
        </a:xfrm>
        <a:prstGeom prst="rect">
          <a:avLst/>
        </a:prstGeom>
      </xdr:spPr>
    </xdr:pic>
    <xdr:clientData/>
  </xdr:twoCellAnchor>
  <xdr:twoCellAnchor editAs="oneCell">
    <xdr:from>
      <xdr:col>5</xdr:col>
      <xdr:colOff>123824</xdr:colOff>
      <xdr:row>230</xdr:row>
      <xdr:rowOff>28573</xdr:rowOff>
    </xdr:from>
    <xdr:to>
      <xdr:col>31</xdr:col>
      <xdr:colOff>95516</xdr:colOff>
      <xdr:row>241</xdr:row>
      <xdr:rowOff>90073</xdr:rowOff>
    </xdr:to>
    <xdr:pic>
      <xdr:nvPicPr>
        <xdr:cNvPr id="56" name="図 55"/>
        <xdr:cNvPicPr>
          <a:picLocks noChangeAspect="1"/>
        </xdr:cNvPicPr>
      </xdr:nvPicPr>
      <xdr:blipFill rotWithShape="1">
        <a:blip xmlns:r="http://schemas.openxmlformats.org/officeDocument/2006/relationships" r:embed="rId19"/>
        <a:srcRect t="592"/>
        <a:stretch/>
      </xdr:blipFill>
      <xdr:spPr>
        <a:xfrm>
          <a:off x="1438274" y="100488748"/>
          <a:ext cx="8144142" cy="4824000"/>
        </a:xfrm>
        <a:prstGeom prst="rect">
          <a:avLst/>
        </a:prstGeom>
      </xdr:spPr>
    </xdr:pic>
    <xdr:clientData/>
  </xdr:twoCellAnchor>
  <xdr:twoCellAnchor editAs="oneCell">
    <xdr:from>
      <xdr:col>5</xdr:col>
      <xdr:colOff>85726</xdr:colOff>
      <xdr:row>243</xdr:row>
      <xdr:rowOff>323848</xdr:rowOff>
    </xdr:from>
    <xdr:to>
      <xdr:col>31</xdr:col>
      <xdr:colOff>141591</xdr:colOff>
      <xdr:row>255</xdr:row>
      <xdr:rowOff>51973</xdr:rowOff>
    </xdr:to>
    <xdr:pic>
      <xdr:nvPicPr>
        <xdr:cNvPr id="57" name="図 56"/>
        <xdr:cNvPicPr>
          <a:picLocks noChangeAspect="1"/>
        </xdr:cNvPicPr>
      </xdr:nvPicPr>
      <xdr:blipFill rotWithShape="1">
        <a:blip xmlns:r="http://schemas.openxmlformats.org/officeDocument/2006/relationships" r:embed="rId20"/>
        <a:srcRect t="988"/>
        <a:stretch/>
      </xdr:blipFill>
      <xdr:spPr>
        <a:xfrm>
          <a:off x="1400176" y="106641898"/>
          <a:ext cx="8228315" cy="4824000"/>
        </a:xfrm>
        <a:prstGeom prst="rect">
          <a:avLst/>
        </a:prstGeom>
      </xdr:spPr>
    </xdr:pic>
    <xdr:clientData/>
  </xdr:twoCellAnchor>
  <xdr:twoCellAnchor editAs="oneCell">
    <xdr:from>
      <xdr:col>5</xdr:col>
      <xdr:colOff>114300</xdr:colOff>
      <xdr:row>272</xdr:row>
      <xdr:rowOff>0</xdr:rowOff>
    </xdr:from>
    <xdr:to>
      <xdr:col>31</xdr:col>
      <xdr:colOff>98598</xdr:colOff>
      <xdr:row>283</xdr:row>
      <xdr:rowOff>61500</xdr:rowOff>
    </xdr:to>
    <xdr:pic>
      <xdr:nvPicPr>
        <xdr:cNvPr id="59" name="図 58"/>
        <xdr:cNvPicPr>
          <a:picLocks noChangeAspect="1"/>
        </xdr:cNvPicPr>
      </xdr:nvPicPr>
      <xdr:blipFill>
        <a:blip xmlns:r="http://schemas.openxmlformats.org/officeDocument/2006/relationships" r:embed="rId21"/>
        <a:stretch>
          <a:fillRect/>
        </a:stretch>
      </xdr:blipFill>
      <xdr:spPr>
        <a:xfrm>
          <a:off x="1428750" y="119033925"/>
          <a:ext cx="8156748" cy="4824000"/>
        </a:xfrm>
        <a:prstGeom prst="rect">
          <a:avLst/>
        </a:prstGeom>
      </xdr:spPr>
    </xdr:pic>
    <xdr:clientData/>
  </xdr:twoCellAnchor>
  <xdr:twoCellAnchor editAs="oneCell">
    <xdr:from>
      <xdr:col>5</xdr:col>
      <xdr:colOff>142876</xdr:colOff>
      <xdr:row>300</xdr:row>
      <xdr:rowOff>0</xdr:rowOff>
    </xdr:from>
    <xdr:to>
      <xdr:col>31</xdr:col>
      <xdr:colOff>81305</xdr:colOff>
      <xdr:row>311</xdr:row>
      <xdr:rowOff>61500</xdr:rowOff>
    </xdr:to>
    <xdr:pic>
      <xdr:nvPicPr>
        <xdr:cNvPr id="61" name="図 60"/>
        <xdr:cNvPicPr>
          <a:picLocks noChangeAspect="1"/>
        </xdr:cNvPicPr>
      </xdr:nvPicPr>
      <xdr:blipFill>
        <a:blip xmlns:r="http://schemas.openxmlformats.org/officeDocument/2006/relationships" r:embed="rId22"/>
        <a:stretch>
          <a:fillRect/>
        </a:stretch>
      </xdr:blipFill>
      <xdr:spPr>
        <a:xfrm>
          <a:off x="1457326" y="131416425"/>
          <a:ext cx="8110879" cy="4824000"/>
        </a:xfrm>
        <a:prstGeom prst="rect">
          <a:avLst/>
        </a:prstGeom>
      </xdr:spPr>
    </xdr:pic>
    <xdr:clientData/>
  </xdr:twoCellAnchor>
  <xdr:twoCellAnchor>
    <xdr:from>
      <xdr:col>21</xdr:col>
      <xdr:colOff>95250</xdr:colOff>
      <xdr:row>320</xdr:row>
      <xdr:rowOff>304800</xdr:rowOff>
    </xdr:from>
    <xdr:to>
      <xdr:col>33</xdr:col>
      <xdr:colOff>268311</xdr:colOff>
      <xdr:row>325</xdr:row>
      <xdr:rowOff>28350</xdr:rowOff>
    </xdr:to>
    <xdr:pic>
      <xdr:nvPicPr>
        <xdr:cNvPr id="62" name="図 61"/>
        <xdr:cNvPicPr>
          <a:picLocks noChangeAspect="1"/>
        </xdr:cNvPicPr>
      </xdr:nvPicPr>
      <xdr:blipFill>
        <a:blip xmlns:r="http://schemas.openxmlformats.org/officeDocument/2006/relationships" r:embed="rId23"/>
        <a:stretch>
          <a:fillRect/>
        </a:stretch>
      </xdr:blipFill>
      <xdr:spPr>
        <a:xfrm>
          <a:off x="6438900" y="140598525"/>
          <a:ext cx="3944961" cy="1800000"/>
        </a:xfrm>
        <a:prstGeom prst="rect">
          <a:avLst/>
        </a:prstGeom>
      </xdr:spPr>
    </xdr:pic>
    <xdr:clientData/>
  </xdr:twoCellAnchor>
  <xdr:twoCellAnchor editAs="oneCell">
    <xdr:from>
      <xdr:col>4</xdr:col>
      <xdr:colOff>2</xdr:colOff>
      <xdr:row>314</xdr:row>
      <xdr:rowOff>0</xdr:rowOff>
    </xdr:from>
    <xdr:to>
      <xdr:col>20</xdr:col>
      <xdr:colOff>219076</xdr:colOff>
      <xdr:row>325</xdr:row>
      <xdr:rowOff>61500</xdr:rowOff>
    </xdr:to>
    <xdr:pic>
      <xdr:nvPicPr>
        <xdr:cNvPr id="63" name="図 62"/>
        <xdr:cNvPicPr>
          <a:picLocks noChangeAspect="1"/>
        </xdr:cNvPicPr>
      </xdr:nvPicPr>
      <xdr:blipFill rotWithShape="1">
        <a:blip xmlns:r="http://schemas.openxmlformats.org/officeDocument/2006/relationships" r:embed="rId24"/>
        <a:srcRect r="33882"/>
        <a:stretch/>
      </xdr:blipFill>
      <xdr:spPr>
        <a:xfrm>
          <a:off x="1000127" y="137607675"/>
          <a:ext cx="5248274" cy="48240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3</xdr:col>
      <xdr:colOff>9526</xdr:colOff>
      <xdr:row>5506</xdr:row>
      <xdr:rowOff>0</xdr:rowOff>
    </xdr:from>
    <xdr:to>
      <xdr:col>8</xdr:col>
      <xdr:colOff>247651</xdr:colOff>
      <xdr:row>5537</xdr:row>
      <xdr:rowOff>71025</xdr:rowOff>
    </xdr:to>
    <xdr:pic>
      <xdr:nvPicPr>
        <xdr:cNvPr id="143" name="図 142"/>
        <xdr:cNvPicPr>
          <a:picLocks noChangeAspect="1"/>
        </xdr:cNvPicPr>
      </xdr:nvPicPr>
      <xdr:blipFill rotWithShape="1">
        <a:blip xmlns:r="http://schemas.openxmlformats.org/officeDocument/2006/relationships" r:embed="rId1"/>
        <a:srcRect l="61654" r="16075"/>
        <a:stretch/>
      </xdr:blipFill>
      <xdr:spPr>
        <a:xfrm>
          <a:off x="762001" y="846067650"/>
          <a:ext cx="1809750" cy="4824000"/>
        </a:xfrm>
        <a:prstGeom prst="rect">
          <a:avLst/>
        </a:prstGeom>
      </xdr:spPr>
    </xdr:pic>
    <xdr:clientData/>
  </xdr:twoCellAnchor>
  <xdr:twoCellAnchor editAs="oneCell">
    <xdr:from>
      <xdr:col>2</xdr:col>
      <xdr:colOff>295274</xdr:colOff>
      <xdr:row>4895</xdr:row>
      <xdr:rowOff>9525</xdr:rowOff>
    </xdr:from>
    <xdr:to>
      <xdr:col>8</xdr:col>
      <xdr:colOff>295275</xdr:colOff>
      <xdr:row>4926</xdr:row>
      <xdr:rowOff>80550</xdr:rowOff>
    </xdr:to>
    <xdr:pic>
      <xdr:nvPicPr>
        <xdr:cNvPr id="142" name="図 141"/>
        <xdr:cNvPicPr>
          <a:picLocks noChangeAspect="1"/>
        </xdr:cNvPicPr>
      </xdr:nvPicPr>
      <xdr:blipFill rotWithShape="1">
        <a:blip xmlns:r="http://schemas.openxmlformats.org/officeDocument/2006/relationships" r:embed="rId2"/>
        <a:srcRect l="45312" r="31505"/>
        <a:stretch/>
      </xdr:blipFill>
      <xdr:spPr>
        <a:xfrm>
          <a:off x="733424" y="752217825"/>
          <a:ext cx="1885951" cy="4824000"/>
        </a:xfrm>
        <a:prstGeom prst="rect">
          <a:avLst/>
        </a:prstGeom>
      </xdr:spPr>
    </xdr:pic>
    <xdr:clientData/>
  </xdr:twoCellAnchor>
  <xdr:twoCellAnchor editAs="oneCell">
    <xdr:from>
      <xdr:col>2</xdr:col>
      <xdr:colOff>247650</xdr:colOff>
      <xdr:row>2874</xdr:row>
      <xdr:rowOff>9525</xdr:rowOff>
    </xdr:from>
    <xdr:to>
      <xdr:col>9</xdr:col>
      <xdr:colOff>19051</xdr:colOff>
      <xdr:row>2905</xdr:row>
      <xdr:rowOff>80550</xdr:rowOff>
    </xdr:to>
    <xdr:pic>
      <xdr:nvPicPr>
        <xdr:cNvPr id="141" name="図 140"/>
        <xdr:cNvPicPr>
          <a:picLocks noChangeAspect="1"/>
        </xdr:cNvPicPr>
      </xdr:nvPicPr>
      <xdr:blipFill rotWithShape="1">
        <a:blip xmlns:r="http://schemas.openxmlformats.org/officeDocument/2006/relationships" r:embed="rId3"/>
        <a:srcRect l="63037" r="12844"/>
        <a:stretch/>
      </xdr:blipFill>
      <xdr:spPr>
        <a:xfrm>
          <a:off x="685800" y="441759975"/>
          <a:ext cx="1971676" cy="4824000"/>
        </a:xfrm>
        <a:prstGeom prst="rect">
          <a:avLst/>
        </a:prstGeom>
      </xdr:spPr>
    </xdr:pic>
    <xdr:clientData/>
  </xdr:twoCellAnchor>
  <xdr:twoCellAnchor editAs="oneCell">
    <xdr:from>
      <xdr:col>2</xdr:col>
      <xdr:colOff>228600</xdr:colOff>
      <xdr:row>2827</xdr:row>
      <xdr:rowOff>0</xdr:rowOff>
    </xdr:from>
    <xdr:to>
      <xdr:col>9</xdr:col>
      <xdr:colOff>28575</xdr:colOff>
      <xdr:row>2858</xdr:row>
      <xdr:rowOff>71025</xdr:rowOff>
    </xdr:to>
    <xdr:pic>
      <xdr:nvPicPr>
        <xdr:cNvPr id="140" name="図 139"/>
        <xdr:cNvPicPr>
          <a:picLocks noChangeAspect="1"/>
        </xdr:cNvPicPr>
      </xdr:nvPicPr>
      <xdr:blipFill rotWithShape="1">
        <a:blip xmlns:r="http://schemas.openxmlformats.org/officeDocument/2006/relationships" r:embed="rId3"/>
        <a:srcRect l="48006" r="27525"/>
        <a:stretch/>
      </xdr:blipFill>
      <xdr:spPr>
        <a:xfrm>
          <a:off x="666750" y="434530500"/>
          <a:ext cx="2000250" cy="4824000"/>
        </a:xfrm>
        <a:prstGeom prst="rect">
          <a:avLst/>
        </a:prstGeom>
      </xdr:spPr>
    </xdr:pic>
    <xdr:clientData/>
  </xdr:twoCellAnchor>
  <xdr:twoCellAnchor editAs="oneCell">
    <xdr:from>
      <xdr:col>2</xdr:col>
      <xdr:colOff>295275</xdr:colOff>
      <xdr:row>2780</xdr:row>
      <xdr:rowOff>19050</xdr:rowOff>
    </xdr:from>
    <xdr:to>
      <xdr:col>8</xdr:col>
      <xdr:colOff>266701</xdr:colOff>
      <xdr:row>2811</xdr:row>
      <xdr:rowOff>90075</xdr:rowOff>
    </xdr:to>
    <xdr:pic>
      <xdr:nvPicPr>
        <xdr:cNvPr id="139" name="図 138"/>
        <xdr:cNvPicPr>
          <a:picLocks noChangeAspect="1"/>
        </xdr:cNvPicPr>
      </xdr:nvPicPr>
      <xdr:blipFill rotWithShape="1">
        <a:blip xmlns:r="http://schemas.openxmlformats.org/officeDocument/2006/relationships" r:embed="rId3"/>
        <a:srcRect l="33907" r="43371"/>
        <a:stretch/>
      </xdr:blipFill>
      <xdr:spPr>
        <a:xfrm>
          <a:off x="733425" y="427329600"/>
          <a:ext cx="1857376" cy="4824000"/>
        </a:xfrm>
        <a:prstGeom prst="rect">
          <a:avLst/>
        </a:prstGeom>
      </xdr:spPr>
    </xdr:pic>
    <xdr:clientData/>
  </xdr:twoCellAnchor>
  <xdr:twoCellAnchor editAs="oneCell">
    <xdr:from>
      <xdr:col>3</xdr:col>
      <xdr:colOff>28575</xdr:colOff>
      <xdr:row>1558</xdr:row>
      <xdr:rowOff>0</xdr:rowOff>
    </xdr:from>
    <xdr:to>
      <xdr:col>8</xdr:col>
      <xdr:colOff>257175</xdr:colOff>
      <xdr:row>1589</xdr:row>
      <xdr:rowOff>71025</xdr:rowOff>
    </xdr:to>
    <xdr:pic>
      <xdr:nvPicPr>
        <xdr:cNvPr id="138" name="図 137"/>
        <xdr:cNvPicPr>
          <a:picLocks noChangeAspect="1"/>
        </xdr:cNvPicPr>
      </xdr:nvPicPr>
      <xdr:blipFill rotWithShape="1">
        <a:blip xmlns:r="http://schemas.openxmlformats.org/officeDocument/2006/relationships" r:embed="rId4"/>
        <a:srcRect l="46894" r="30838"/>
        <a:stretch/>
      </xdr:blipFill>
      <xdr:spPr>
        <a:xfrm>
          <a:off x="781050" y="239591850"/>
          <a:ext cx="1800225" cy="4824000"/>
        </a:xfrm>
        <a:prstGeom prst="rect">
          <a:avLst/>
        </a:prstGeom>
      </xdr:spPr>
    </xdr:pic>
    <xdr:clientData/>
  </xdr:twoCellAnchor>
  <xdr:twoCellAnchor editAs="oneCell">
    <xdr:from>
      <xdr:col>3</xdr:col>
      <xdr:colOff>1</xdr:colOff>
      <xdr:row>1464</xdr:row>
      <xdr:rowOff>0</xdr:rowOff>
    </xdr:from>
    <xdr:to>
      <xdr:col>8</xdr:col>
      <xdr:colOff>257176</xdr:colOff>
      <xdr:row>1495</xdr:row>
      <xdr:rowOff>71025</xdr:rowOff>
    </xdr:to>
    <xdr:pic>
      <xdr:nvPicPr>
        <xdr:cNvPr id="137" name="図 136"/>
        <xdr:cNvPicPr>
          <a:picLocks noChangeAspect="1"/>
        </xdr:cNvPicPr>
      </xdr:nvPicPr>
      <xdr:blipFill rotWithShape="1">
        <a:blip xmlns:r="http://schemas.openxmlformats.org/officeDocument/2006/relationships" r:embed="rId4"/>
        <a:srcRect l="17791" r="59587"/>
        <a:stretch/>
      </xdr:blipFill>
      <xdr:spPr>
        <a:xfrm>
          <a:off x="752476" y="225151950"/>
          <a:ext cx="1828800" cy="4824000"/>
        </a:xfrm>
        <a:prstGeom prst="rect">
          <a:avLst/>
        </a:prstGeom>
      </xdr:spPr>
    </xdr:pic>
    <xdr:clientData/>
  </xdr:twoCellAnchor>
  <xdr:twoCellAnchor editAs="oneCell">
    <xdr:from>
      <xdr:col>3</xdr:col>
      <xdr:colOff>0</xdr:colOff>
      <xdr:row>1369</xdr:row>
      <xdr:rowOff>133350</xdr:rowOff>
    </xdr:from>
    <xdr:to>
      <xdr:col>8</xdr:col>
      <xdr:colOff>285750</xdr:colOff>
      <xdr:row>1401</xdr:row>
      <xdr:rowOff>51975</xdr:rowOff>
    </xdr:to>
    <xdr:pic>
      <xdr:nvPicPr>
        <xdr:cNvPr id="136" name="図 135"/>
        <xdr:cNvPicPr>
          <a:picLocks noChangeAspect="1"/>
        </xdr:cNvPicPr>
      </xdr:nvPicPr>
      <xdr:blipFill rotWithShape="1">
        <a:blip xmlns:r="http://schemas.openxmlformats.org/officeDocument/2006/relationships" r:embed="rId5"/>
        <a:srcRect l="75199" r="1673"/>
        <a:stretch/>
      </xdr:blipFill>
      <xdr:spPr>
        <a:xfrm>
          <a:off x="752475" y="210693000"/>
          <a:ext cx="1857375" cy="4824000"/>
        </a:xfrm>
        <a:prstGeom prst="rect">
          <a:avLst/>
        </a:prstGeom>
      </xdr:spPr>
    </xdr:pic>
    <xdr:clientData/>
  </xdr:twoCellAnchor>
  <xdr:twoCellAnchor editAs="oneCell">
    <xdr:from>
      <xdr:col>2</xdr:col>
      <xdr:colOff>295276</xdr:colOff>
      <xdr:row>899</xdr:row>
      <xdr:rowOff>142875</xdr:rowOff>
    </xdr:from>
    <xdr:to>
      <xdr:col>8</xdr:col>
      <xdr:colOff>295276</xdr:colOff>
      <xdr:row>931</xdr:row>
      <xdr:rowOff>61500</xdr:rowOff>
    </xdr:to>
    <xdr:pic>
      <xdr:nvPicPr>
        <xdr:cNvPr id="135" name="図 134"/>
        <xdr:cNvPicPr>
          <a:picLocks noChangeAspect="1"/>
        </xdr:cNvPicPr>
      </xdr:nvPicPr>
      <xdr:blipFill rotWithShape="1">
        <a:blip xmlns:r="http://schemas.openxmlformats.org/officeDocument/2006/relationships" r:embed="rId6"/>
        <a:srcRect l="17168" r="59226"/>
        <a:stretch/>
      </xdr:blipFill>
      <xdr:spPr>
        <a:xfrm>
          <a:off x="733426" y="138503025"/>
          <a:ext cx="1885950" cy="4824000"/>
        </a:xfrm>
        <a:prstGeom prst="rect">
          <a:avLst/>
        </a:prstGeom>
      </xdr:spPr>
    </xdr:pic>
    <xdr:clientData/>
  </xdr:twoCellAnchor>
  <xdr:twoCellAnchor editAs="oneCell">
    <xdr:from>
      <xdr:col>2</xdr:col>
      <xdr:colOff>295275</xdr:colOff>
      <xdr:row>712</xdr:row>
      <xdr:rowOff>0</xdr:rowOff>
    </xdr:from>
    <xdr:to>
      <xdr:col>8</xdr:col>
      <xdr:colOff>295275</xdr:colOff>
      <xdr:row>743</xdr:row>
      <xdr:rowOff>71025</xdr:rowOff>
    </xdr:to>
    <xdr:pic>
      <xdr:nvPicPr>
        <xdr:cNvPr id="134" name="図 133"/>
        <xdr:cNvPicPr>
          <a:picLocks noChangeAspect="1"/>
        </xdr:cNvPicPr>
      </xdr:nvPicPr>
      <xdr:blipFill rotWithShape="1">
        <a:blip xmlns:r="http://schemas.openxmlformats.org/officeDocument/2006/relationships" r:embed="rId7"/>
        <a:srcRect l="46877" r="29802"/>
        <a:stretch/>
      </xdr:blipFill>
      <xdr:spPr>
        <a:xfrm>
          <a:off x="733425" y="109632750"/>
          <a:ext cx="1885950" cy="4824000"/>
        </a:xfrm>
        <a:prstGeom prst="rect">
          <a:avLst/>
        </a:prstGeom>
      </xdr:spPr>
    </xdr:pic>
    <xdr:clientData/>
  </xdr:twoCellAnchor>
  <xdr:twoCellAnchor editAs="oneCell">
    <xdr:from>
      <xdr:col>2</xdr:col>
      <xdr:colOff>295275</xdr:colOff>
      <xdr:row>571</xdr:row>
      <xdr:rowOff>9525</xdr:rowOff>
    </xdr:from>
    <xdr:to>
      <xdr:col>8</xdr:col>
      <xdr:colOff>276225</xdr:colOff>
      <xdr:row>602</xdr:row>
      <xdr:rowOff>80550</xdr:rowOff>
    </xdr:to>
    <xdr:pic>
      <xdr:nvPicPr>
        <xdr:cNvPr id="132" name="図 131"/>
        <xdr:cNvPicPr>
          <a:picLocks noChangeAspect="1"/>
        </xdr:cNvPicPr>
      </xdr:nvPicPr>
      <xdr:blipFill rotWithShape="1">
        <a:blip xmlns:r="http://schemas.openxmlformats.org/officeDocument/2006/relationships" r:embed="rId7"/>
        <a:srcRect l="3652" r="73263"/>
        <a:stretch/>
      </xdr:blipFill>
      <xdr:spPr>
        <a:xfrm>
          <a:off x="733425" y="87982425"/>
          <a:ext cx="1866900" cy="4824000"/>
        </a:xfrm>
        <a:prstGeom prst="rect">
          <a:avLst/>
        </a:prstGeom>
      </xdr:spPr>
    </xdr:pic>
    <xdr:clientData/>
  </xdr:twoCellAnchor>
  <xdr:twoCellAnchor editAs="oneCell">
    <xdr:from>
      <xdr:col>3</xdr:col>
      <xdr:colOff>28575</xdr:colOff>
      <xdr:row>523</xdr:row>
      <xdr:rowOff>123825</xdr:rowOff>
    </xdr:from>
    <xdr:to>
      <xdr:col>8</xdr:col>
      <xdr:colOff>239618</xdr:colOff>
      <xdr:row>555</xdr:row>
      <xdr:rowOff>42450</xdr:rowOff>
    </xdr:to>
    <xdr:pic>
      <xdr:nvPicPr>
        <xdr:cNvPr id="131" name="図 130"/>
        <xdr:cNvPicPr>
          <a:picLocks noChangeAspect="1"/>
        </xdr:cNvPicPr>
      </xdr:nvPicPr>
      <xdr:blipFill rotWithShape="1">
        <a:blip xmlns:r="http://schemas.openxmlformats.org/officeDocument/2006/relationships" r:embed="rId8"/>
        <a:srcRect l="77829"/>
        <a:stretch/>
      </xdr:blipFill>
      <xdr:spPr>
        <a:xfrm>
          <a:off x="781050" y="80724375"/>
          <a:ext cx="1782668" cy="4824000"/>
        </a:xfrm>
        <a:prstGeom prst="rect">
          <a:avLst/>
        </a:prstGeom>
      </xdr:spPr>
    </xdr:pic>
    <xdr:clientData/>
  </xdr:twoCellAnchor>
  <xdr:twoCellAnchor editAs="oneCell">
    <xdr:from>
      <xdr:col>3</xdr:col>
      <xdr:colOff>0</xdr:colOff>
      <xdr:row>5459</xdr:row>
      <xdr:rowOff>9525</xdr:rowOff>
    </xdr:from>
    <xdr:to>
      <xdr:col>8</xdr:col>
      <xdr:colOff>266700</xdr:colOff>
      <xdr:row>5490</xdr:row>
      <xdr:rowOff>80550</xdr:rowOff>
    </xdr:to>
    <xdr:pic>
      <xdr:nvPicPr>
        <xdr:cNvPr id="130" name="図 129"/>
        <xdr:cNvPicPr>
          <a:picLocks noChangeAspect="1"/>
        </xdr:cNvPicPr>
      </xdr:nvPicPr>
      <xdr:blipFill rotWithShape="1">
        <a:blip xmlns:r="http://schemas.openxmlformats.org/officeDocument/2006/relationships" r:embed="rId9"/>
        <a:srcRect l="45665" r="31502"/>
        <a:stretch/>
      </xdr:blipFill>
      <xdr:spPr>
        <a:xfrm>
          <a:off x="752475" y="838857225"/>
          <a:ext cx="1838325" cy="4824000"/>
        </a:xfrm>
        <a:prstGeom prst="rect">
          <a:avLst/>
        </a:prstGeom>
      </xdr:spPr>
    </xdr:pic>
    <xdr:clientData/>
  </xdr:twoCellAnchor>
  <xdr:twoCellAnchor editAs="oneCell">
    <xdr:from>
      <xdr:col>2</xdr:col>
      <xdr:colOff>133350</xdr:colOff>
      <xdr:row>7</xdr:row>
      <xdr:rowOff>9524</xdr:rowOff>
    </xdr:from>
    <xdr:to>
      <xdr:col>9</xdr:col>
      <xdr:colOff>222629</xdr:colOff>
      <xdr:row>38</xdr:row>
      <xdr:rowOff>80549</xdr:rowOff>
    </xdr:to>
    <xdr:pic>
      <xdr:nvPicPr>
        <xdr:cNvPr id="2" name="図 1"/>
        <xdr:cNvPicPr>
          <a:picLocks noChangeAspect="1"/>
        </xdr:cNvPicPr>
      </xdr:nvPicPr>
      <xdr:blipFill rotWithShape="1">
        <a:blip xmlns:r="http://schemas.openxmlformats.org/officeDocument/2006/relationships" r:embed="rId10"/>
        <a:srcRect l="7432" t="988" r="63571"/>
        <a:stretch/>
      </xdr:blipFill>
      <xdr:spPr>
        <a:xfrm>
          <a:off x="571500" y="1343024"/>
          <a:ext cx="2289554" cy="4824000"/>
        </a:xfrm>
        <a:prstGeom prst="rect">
          <a:avLst/>
        </a:prstGeom>
      </xdr:spPr>
    </xdr:pic>
    <xdr:clientData/>
  </xdr:twoCellAnchor>
  <xdr:twoCellAnchor editAs="oneCell">
    <xdr:from>
      <xdr:col>3</xdr:col>
      <xdr:colOff>142875</xdr:colOff>
      <xdr:row>54</xdr:row>
      <xdr:rowOff>9524</xdr:rowOff>
    </xdr:from>
    <xdr:to>
      <xdr:col>8</xdr:col>
      <xdr:colOff>283605</xdr:colOff>
      <xdr:row>85</xdr:row>
      <xdr:rowOff>80549</xdr:rowOff>
    </xdr:to>
    <xdr:pic>
      <xdr:nvPicPr>
        <xdr:cNvPr id="3" name="図 2"/>
        <xdr:cNvPicPr>
          <a:picLocks noChangeAspect="1"/>
        </xdr:cNvPicPr>
      </xdr:nvPicPr>
      <xdr:blipFill rotWithShape="1">
        <a:blip xmlns:r="http://schemas.openxmlformats.org/officeDocument/2006/relationships" r:embed="rId10"/>
        <a:srcRect l="30581" t="988" r="47732"/>
        <a:stretch/>
      </xdr:blipFill>
      <xdr:spPr>
        <a:xfrm>
          <a:off x="895350" y="8562974"/>
          <a:ext cx="1712355" cy="4824000"/>
        </a:xfrm>
        <a:prstGeom prst="rect">
          <a:avLst/>
        </a:prstGeom>
      </xdr:spPr>
    </xdr:pic>
    <xdr:clientData/>
  </xdr:twoCellAnchor>
  <xdr:twoCellAnchor editAs="oneCell">
    <xdr:from>
      <xdr:col>3</xdr:col>
      <xdr:colOff>76198</xdr:colOff>
      <xdr:row>100</xdr:row>
      <xdr:rowOff>152399</xdr:rowOff>
    </xdr:from>
    <xdr:to>
      <xdr:col>8</xdr:col>
      <xdr:colOff>313129</xdr:colOff>
      <xdr:row>132</xdr:row>
      <xdr:rowOff>71024</xdr:rowOff>
    </xdr:to>
    <xdr:pic>
      <xdr:nvPicPr>
        <xdr:cNvPr id="4" name="図 3"/>
        <xdr:cNvPicPr>
          <a:picLocks noChangeAspect="1"/>
        </xdr:cNvPicPr>
      </xdr:nvPicPr>
      <xdr:blipFill rotWithShape="1">
        <a:blip xmlns:r="http://schemas.openxmlformats.org/officeDocument/2006/relationships" r:embed="rId10"/>
        <a:srcRect l="44958" t="988" r="32137"/>
        <a:stretch/>
      </xdr:blipFill>
      <xdr:spPr>
        <a:xfrm>
          <a:off x="828673" y="15773399"/>
          <a:ext cx="1808556" cy="4824000"/>
        </a:xfrm>
        <a:prstGeom prst="rect">
          <a:avLst/>
        </a:prstGeom>
      </xdr:spPr>
    </xdr:pic>
    <xdr:clientData/>
  </xdr:twoCellAnchor>
  <xdr:twoCellAnchor editAs="oneCell">
    <xdr:from>
      <xdr:col>3</xdr:col>
      <xdr:colOff>76198</xdr:colOff>
      <xdr:row>148</xdr:row>
      <xdr:rowOff>9524</xdr:rowOff>
    </xdr:from>
    <xdr:to>
      <xdr:col>8</xdr:col>
      <xdr:colOff>293889</xdr:colOff>
      <xdr:row>179</xdr:row>
      <xdr:rowOff>80549</xdr:rowOff>
    </xdr:to>
    <xdr:pic>
      <xdr:nvPicPr>
        <xdr:cNvPr id="5" name="図 4"/>
        <xdr:cNvPicPr>
          <a:picLocks noChangeAspect="1"/>
        </xdr:cNvPicPr>
      </xdr:nvPicPr>
      <xdr:blipFill rotWithShape="1">
        <a:blip xmlns:r="http://schemas.openxmlformats.org/officeDocument/2006/relationships" r:embed="rId10"/>
        <a:srcRect l="59334" t="988" r="18005"/>
        <a:stretch/>
      </xdr:blipFill>
      <xdr:spPr>
        <a:xfrm>
          <a:off x="828673" y="23002874"/>
          <a:ext cx="1789316" cy="4824000"/>
        </a:xfrm>
        <a:prstGeom prst="rect">
          <a:avLst/>
        </a:prstGeom>
      </xdr:spPr>
    </xdr:pic>
    <xdr:clientData/>
  </xdr:twoCellAnchor>
  <xdr:twoCellAnchor editAs="oneCell">
    <xdr:from>
      <xdr:col>3</xdr:col>
      <xdr:colOff>9525</xdr:colOff>
      <xdr:row>195</xdr:row>
      <xdr:rowOff>9524</xdr:rowOff>
    </xdr:from>
    <xdr:to>
      <xdr:col>8</xdr:col>
      <xdr:colOff>266700</xdr:colOff>
      <xdr:row>226</xdr:row>
      <xdr:rowOff>80549</xdr:rowOff>
    </xdr:to>
    <xdr:pic>
      <xdr:nvPicPr>
        <xdr:cNvPr id="6" name="図 5"/>
        <xdr:cNvPicPr>
          <a:picLocks noChangeAspect="1"/>
        </xdr:cNvPicPr>
      </xdr:nvPicPr>
      <xdr:blipFill rotWithShape="1">
        <a:blip xmlns:r="http://schemas.openxmlformats.org/officeDocument/2006/relationships" r:embed="rId10"/>
        <a:srcRect l="74792" t="988" r="2046"/>
        <a:stretch/>
      </xdr:blipFill>
      <xdr:spPr>
        <a:xfrm>
          <a:off x="762000" y="30222824"/>
          <a:ext cx="1828800" cy="4824000"/>
        </a:xfrm>
        <a:prstGeom prst="rect">
          <a:avLst/>
        </a:prstGeom>
      </xdr:spPr>
    </xdr:pic>
    <xdr:clientData/>
  </xdr:twoCellAnchor>
  <xdr:twoCellAnchor editAs="oneCell">
    <xdr:from>
      <xdr:col>3</xdr:col>
      <xdr:colOff>38100</xdr:colOff>
      <xdr:row>241</xdr:row>
      <xdr:rowOff>133350</xdr:rowOff>
    </xdr:from>
    <xdr:to>
      <xdr:col>8</xdr:col>
      <xdr:colOff>219074</xdr:colOff>
      <xdr:row>273</xdr:row>
      <xdr:rowOff>51975</xdr:rowOff>
    </xdr:to>
    <xdr:pic>
      <xdr:nvPicPr>
        <xdr:cNvPr id="7" name="図 6"/>
        <xdr:cNvPicPr>
          <a:picLocks noChangeAspect="1"/>
        </xdr:cNvPicPr>
      </xdr:nvPicPr>
      <xdr:blipFill rotWithShape="1">
        <a:blip xmlns:r="http://schemas.openxmlformats.org/officeDocument/2006/relationships" r:embed="rId11"/>
        <a:srcRect l="466" t="790" r="78090"/>
        <a:stretch/>
      </xdr:blipFill>
      <xdr:spPr>
        <a:xfrm>
          <a:off x="790575" y="37414200"/>
          <a:ext cx="1752599" cy="4824000"/>
        </a:xfrm>
        <a:prstGeom prst="rect">
          <a:avLst/>
        </a:prstGeom>
      </xdr:spPr>
    </xdr:pic>
    <xdr:clientData/>
  </xdr:twoCellAnchor>
  <xdr:twoCellAnchor editAs="oneCell">
    <xdr:from>
      <xdr:col>3</xdr:col>
      <xdr:colOff>76200</xdr:colOff>
      <xdr:row>289</xdr:row>
      <xdr:rowOff>9525</xdr:rowOff>
    </xdr:from>
    <xdr:to>
      <xdr:col>8</xdr:col>
      <xdr:colOff>266700</xdr:colOff>
      <xdr:row>320</xdr:row>
      <xdr:rowOff>80550</xdr:rowOff>
    </xdr:to>
    <xdr:pic>
      <xdr:nvPicPr>
        <xdr:cNvPr id="8" name="図 7"/>
        <xdr:cNvPicPr>
          <a:picLocks noChangeAspect="1"/>
        </xdr:cNvPicPr>
      </xdr:nvPicPr>
      <xdr:blipFill rotWithShape="1">
        <a:blip xmlns:r="http://schemas.openxmlformats.org/officeDocument/2006/relationships" r:embed="rId11"/>
        <a:srcRect l="15267" t="790" r="63172"/>
        <a:stretch/>
      </xdr:blipFill>
      <xdr:spPr>
        <a:xfrm>
          <a:off x="828675" y="44662725"/>
          <a:ext cx="1762125" cy="4824000"/>
        </a:xfrm>
        <a:prstGeom prst="rect">
          <a:avLst/>
        </a:prstGeom>
      </xdr:spPr>
    </xdr:pic>
    <xdr:clientData/>
  </xdr:twoCellAnchor>
  <xdr:twoCellAnchor editAs="oneCell">
    <xdr:from>
      <xdr:col>3</xdr:col>
      <xdr:colOff>123825</xdr:colOff>
      <xdr:row>336</xdr:row>
      <xdr:rowOff>9525</xdr:rowOff>
    </xdr:from>
    <xdr:to>
      <xdr:col>8</xdr:col>
      <xdr:colOff>247650</xdr:colOff>
      <xdr:row>367</xdr:row>
      <xdr:rowOff>80550</xdr:rowOff>
    </xdr:to>
    <xdr:pic>
      <xdr:nvPicPr>
        <xdr:cNvPr id="9" name="図 8"/>
        <xdr:cNvPicPr>
          <a:picLocks noChangeAspect="1"/>
        </xdr:cNvPicPr>
      </xdr:nvPicPr>
      <xdr:blipFill rotWithShape="1">
        <a:blip xmlns:r="http://schemas.openxmlformats.org/officeDocument/2006/relationships" r:embed="rId11"/>
        <a:srcRect l="24591" t="790" r="54664"/>
        <a:stretch/>
      </xdr:blipFill>
      <xdr:spPr>
        <a:xfrm>
          <a:off x="876300" y="51882675"/>
          <a:ext cx="1695450" cy="4824000"/>
        </a:xfrm>
        <a:prstGeom prst="rect">
          <a:avLst/>
        </a:prstGeom>
      </xdr:spPr>
    </xdr:pic>
    <xdr:clientData/>
  </xdr:twoCellAnchor>
  <xdr:twoCellAnchor editAs="oneCell">
    <xdr:from>
      <xdr:col>2</xdr:col>
      <xdr:colOff>304800</xdr:colOff>
      <xdr:row>383</xdr:row>
      <xdr:rowOff>9525</xdr:rowOff>
    </xdr:from>
    <xdr:to>
      <xdr:col>8</xdr:col>
      <xdr:colOff>304799</xdr:colOff>
      <xdr:row>414</xdr:row>
      <xdr:rowOff>80550</xdr:rowOff>
    </xdr:to>
    <xdr:pic>
      <xdr:nvPicPr>
        <xdr:cNvPr id="10" name="図 9"/>
        <xdr:cNvPicPr>
          <a:picLocks noChangeAspect="1"/>
        </xdr:cNvPicPr>
      </xdr:nvPicPr>
      <xdr:blipFill rotWithShape="1">
        <a:blip xmlns:r="http://schemas.openxmlformats.org/officeDocument/2006/relationships" r:embed="rId11"/>
        <a:srcRect l="33099" t="790" r="43824"/>
        <a:stretch/>
      </xdr:blipFill>
      <xdr:spPr>
        <a:xfrm>
          <a:off x="742950" y="59102625"/>
          <a:ext cx="1885949" cy="4824000"/>
        </a:xfrm>
        <a:prstGeom prst="rect">
          <a:avLst/>
        </a:prstGeom>
      </xdr:spPr>
    </xdr:pic>
    <xdr:clientData/>
  </xdr:twoCellAnchor>
  <xdr:twoCellAnchor editAs="oneCell">
    <xdr:from>
      <xdr:col>3</xdr:col>
      <xdr:colOff>38101</xdr:colOff>
      <xdr:row>430</xdr:row>
      <xdr:rowOff>19050</xdr:rowOff>
    </xdr:from>
    <xdr:to>
      <xdr:col>8</xdr:col>
      <xdr:colOff>257175</xdr:colOff>
      <xdr:row>461</xdr:row>
      <xdr:rowOff>90075</xdr:rowOff>
    </xdr:to>
    <xdr:pic>
      <xdr:nvPicPr>
        <xdr:cNvPr id="11" name="図 10"/>
        <xdr:cNvPicPr>
          <a:picLocks noChangeAspect="1"/>
        </xdr:cNvPicPr>
      </xdr:nvPicPr>
      <xdr:blipFill rotWithShape="1">
        <a:blip xmlns:r="http://schemas.openxmlformats.org/officeDocument/2006/relationships" r:embed="rId11"/>
        <a:srcRect l="48483" t="790" r="29606"/>
        <a:stretch/>
      </xdr:blipFill>
      <xdr:spPr>
        <a:xfrm>
          <a:off x="790576" y="66332100"/>
          <a:ext cx="1790699" cy="4824000"/>
        </a:xfrm>
        <a:prstGeom prst="rect">
          <a:avLst/>
        </a:prstGeom>
      </xdr:spPr>
    </xdr:pic>
    <xdr:clientData/>
  </xdr:twoCellAnchor>
  <xdr:twoCellAnchor editAs="oneCell">
    <xdr:from>
      <xdr:col>3</xdr:col>
      <xdr:colOff>38100</xdr:colOff>
      <xdr:row>477</xdr:row>
      <xdr:rowOff>19050</xdr:rowOff>
    </xdr:from>
    <xdr:to>
      <xdr:col>8</xdr:col>
      <xdr:colOff>276225</xdr:colOff>
      <xdr:row>508</xdr:row>
      <xdr:rowOff>90075</xdr:rowOff>
    </xdr:to>
    <xdr:pic>
      <xdr:nvPicPr>
        <xdr:cNvPr id="12" name="図 11"/>
        <xdr:cNvPicPr>
          <a:picLocks noChangeAspect="1"/>
        </xdr:cNvPicPr>
      </xdr:nvPicPr>
      <xdr:blipFill rotWithShape="1">
        <a:blip xmlns:r="http://schemas.openxmlformats.org/officeDocument/2006/relationships" r:embed="rId11"/>
        <a:srcRect l="62585" t="790" r="15272"/>
        <a:stretch/>
      </xdr:blipFill>
      <xdr:spPr>
        <a:xfrm>
          <a:off x="790575" y="73552050"/>
          <a:ext cx="1809750" cy="4824000"/>
        </a:xfrm>
        <a:prstGeom prst="rect">
          <a:avLst/>
        </a:prstGeom>
      </xdr:spPr>
    </xdr:pic>
    <xdr:clientData/>
  </xdr:twoCellAnchor>
  <xdr:twoCellAnchor editAs="oneCell">
    <xdr:from>
      <xdr:col>3</xdr:col>
      <xdr:colOff>47625</xdr:colOff>
      <xdr:row>618</xdr:row>
      <xdr:rowOff>9525</xdr:rowOff>
    </xdr:from>
    <xdr:to>
      <xdr:col>8</xdr:col>
      <xdr:colOff>257175</xdr:colOff>
      <xdr:row>649</xdr:row>
      <xdr:rowOff>80550</xdr:rowOff>
    </xdr:to>
    <xdr:pic>
      <xdr:nvPicPr>
        <xdr:cNvPr id="15" name="図 14"/>
        <xdr:cNvPicPr>
          <a:picLocks noChangeAspect="1"/>
        </xdr:cNvPicPr>
      </xdr:nvPicPr>
      <xdr:blipFill rotWithShape="1">
        <a:blip xmlns:r="http://schemas.openxmlformats.org/officeDocument/2006/relationships" r:embed="rId12"/>
        <a:srcRect l="18612" t="394" r="59636"/>
        <a:stretch/>
      </xdr:blipFill>
      <xdr:spPr>
        <a:xfrm>
          <a:off x="800100" y="95202375"/>
          <a:ext cx="1781175" cy="4824000"/>
        </a:xfrm>
        <a:prstGeom prst="rect">
          <a:avLst/>
        </a:prstGeom>
      </xdr:spPr>
    </xdr:pic>
    <xdr:clientData/>
  </xdr:twoCellAnchor>
  <xdr:twoCellAnchor editAs="oneCell">
    <xdr:from>
      <xdr:col>3</xdr:col>
      <xdr:colOff>28575</xdr:colOff>
      <xdr:row>665</xdr:row>
      <xdr:rowOff>9525</xdr:rowOff>
    </xdr:from>
    <xdr:to>
      <xdr:col>8</xdr:col>
      <xdr:colOff>266700</xdr:colOff>
      <xdr:row>696</xdr:row>
      <xdr:rowOff>80550</xdr:rowOff>
    </xdr:to>
    <xdr:pic>
      <xdr:nvPicPr>
        <xdr:cNvPr id="16" name="図 15"/>
        <xdr:cNvPicPr>
          <a:picLocks noChangeAspect="1"/>
        </xdr:cNvPicPr>
      </xdr:nvPicPr>
      <xdr:blipFill rotWithShape="1">
        <a:blip xmlns:r="http://schemas.openxmlformats.org/officeDocument/2006/relationships" r:embed="rId12"/>
        <a:srcRect l="33383" t="394" r="44516"/>
        <a:stretch/>
      </xdr:blipFill>
      <xdr:spPr>
        <a:xfrm>
          <a:off x="781050" y="102422325"/>
          <a:ext cx="1809750" cy="4824000"/>
        </a:xfrm>
        <a:prstGeom prst="rect">
          <a:avLst/>
        </a:prstGeom>
      </xdr:spPr>
    </xdr:pic>
    <xdr:clientData/>
  </xdr:twoCellAnchor>
  <xdr:twoCellAnchor editAs="oneCell">
    <xdr:from>
      <xdr:col>3</xdr:col>
      <xdr:colOff>38099</xdr:colOff>
      <xdr:row>759</xdr:row>
      <xdr:rowOff>9525</xdr:rowOff>
    </xdr:from>
    <xdr:to>
      <xdr:col>8</xdr:col>
      <xdr:colOff>266699</xdr:colOff>
      <xdr:row>790</xdr:row>
      <xdr:rowOff>80550</xdr:rowOff>
    </xdr:to>
    <xdr:pic>
      <xdr:nvPicPr>
        <xdr:cNvPr id="18" name="図 17"/>
        <xdr:cNvPicPr>
          <a:picLocks noChangeAspect="1"/>
        </xdr:cNvPicPr>
      </xdr:nvPicPr>
      <xdr:blipFill rotWithShape="1">
        <a:blip xmlns:r="http://schemas.openxmlformats.org/officeDocument/2006/relationships" r:embed="rId12"/>
        <a:srcRect l="62114" t="394" r="15902"/>
        <a:stretch/>
      </xdr:blipFill>
      <xdr:spPr>
        <a:xfrm>
          <a:off x="790574" y="116862225"/>
          <a:ext cx="1800225" cy="4824000"/>
        </a:xfrm>
        <a:prstGeom prst="rect">
          <a:avLst/>
        </a:prstGeom>
      </xdr:spPr>
    </xdr:pic>
    <xdr:clientData/>
  </xdr:twoCellAnchor>
  <xdr:twoCellAnchor editAs="oneCell">
    <xdr:from>
      <xdr:col>3</xdr:col>
      <xdr:colOff>19050</xdr:colOff>
      <xdr:row>806</xdr:row>
      <xdr:rowOff>9525</xdr:rowOff>
    </xdr:from>
    <xdr:to>
      <xdr:col>8</xdr:col>
      <xdr:colOff>266700</xdr:colOff>
      <xdr:row>837</xdr:row>
      <xdr:rowOff>80550</xdr:rowOff>
    </xdr:to>
    <xdr:pic>
      <xdr:nvPicPr>
        <xdr:cNvPr id="19" name="図 18"/>
        <xdr:cNvPicPr>
          <a:picLocks noChangeAspect="1"/>
        </xdr:cNvPicPr>
      </xdr:nvPicPr>
      <xdr:blipFill rotWithShape="1">
        <a:blip xmlns:r="http://schemas.openxmlformats.org/officeDocument/2006/relationships" r:embed="rId12"/>
        <a:srcRect l="76421" t="394" r="1362"/>
        <a:stretch/>
      </xdr:blipFill>
      <xdr:spPr>
        <a:xfrm>
          <a:off x="771525" y="124082175"/>
          <a:ext cx="1819275" cy="4824000"/>
        </a:xfrm>
        <a:prstGeom prst="rect">
          <a:avLst/>
        </a:prstGeom>
      </xdr:spPr>
    </xdr:pic>
    <xdr:clientData/>
  </xdr:twoCellAnchor>
  <xdr:twoCellAnchor editAs="oneCell">
    <xdr:from>
      <xdr:col>3</xdr:col>
      <xdr:colOff>28574</xdr:colOff>
      <xdr:row>853</xdr:row>
      <xdr:rowOff>9525</xdr:rowOff>
    </xdr:from>
    <xdr:to>
      <xdr:col>8</xdr:col>
      <xdr:colOff>257174</xdr:colOff>
      <xdr:row>884</xdr:row>
      <xdr:rowOff>80550</xdr:rowOff>
    </xdr:to>
    <xdr:pic>
      <xdr:nvPicPr>
        <xdr:cNvPr id="20" name="図 19"/>
        <xdr:cNvPicPr>
          <a:picLocks noChangeAspect="1"/>
        </xdr:cNvPicPr>
      </xdr:nvPicPr>
      <xdr:blipFill rotWithShape="1">
        <a:blip xmlns:r="http://schemas.openxmlformats.org/officeDocument/2006/relationships" r:embed="rId13"/>
        <a:srcRect l="2659" r="75485"/>
        <a:stretch/>
      </xdr:blipFill>
      <xdr:spPr>
        <a:xfrm>
          <a:off x="781049" y="131302125"/>
          <a:ext cx="1800225" cy="4824000"/>
        </a:xfrm>
        <a:prstGeom prst="rect">
          <a:avLst/>
        </a:prstGeom>
      </xdr:spPr>
    </xdr:pic>
    <xdr:clientData/>
  </xdr:twoCellAnchor>
  <xdr:twoCellAnchor editAs="oneCell">
    <xdr:from>
      <xdr:col>3</xdr:col>
      <xdr:colOff>47625</xdr:colOff>
      <xdr:row>947</xdr:row>
      <xdr:rowOff>9525</xdr:rowOff>
    </xdr:from>
    <xdr:to>
      <xdr:col>8</xdr:col>
      <xdr:colOff>295275</xdr:colOff>
      <xdr:row>978</xdr:row>
      <xdr:rowOff>80550</xdr:rowOff>
    </xdr:to>
    <xdr:pic>
      <xdr:nvPicPr>
        <xdr:cNvPr id="22" name="図 21"/>
        <xdr:cNvPicPr>
          <a:picLocks noChangeAspect="1"/>
        </xdr:cNvPicPr>
      </xdr:nvPicPr>
      <xdr:blipFill rotWithShape="1">
        <a:blip xmlns:r="http://schemas.openxmlformats.org/officeDocument/2006/relationships" r:embed="rId13"/>
        <a:srcRect l="31687" r="46226"/>
        <a:stretch/>
      </xdr:blipFill>
      <xdr:spPr>
        <a:xfrm>
          <a:off x="800100" y="145742025"/>
          <a:ext cx="1819275" cy="4824000"/>
        </a:xfrm>
        <a:prstGeom prst="rect">
          <a:avLst/>
        </a:prstGeom>
      </xdr:spPr>
    </xdr:pic>
    <xdr:clientData/>
  </xdr:twoCellAnchor>
  <xdr:twoCellAnchor editAs="oneCell">
    <xdr:from>
      <xdr:col>3</xdr:col>
      <xdr:colOff>38100</xdr:colOff>
      <xdr:row>994</xdr:row>
      <xdr:rowOff>9525</xdr:rowOff>
    </xdr:from>
    <xdr:to>
      <xdr:col>9</xdr:col>
      <xdr:colOff>0</xdr:colOff>
      <xdr:row>1025</xdr:row>
      <xdr:rowOff>80550</xdr:rowOff>
    </xdr:to>
    <xdr:pic>
      <xdr:nvPicPr>
        <xdr:cNvPr id="23" name="図 22"/>
        <xdr:cNvPicPr>
          <a:picLocks noChangeAspect="1"/>
        </xdr:cNvPicPr>
      </xdr:nvPicPr>
      <xdr:blipFill rotWithShape="1">
        <a:blip xmlns:r="http://schemas.openxmlformats.org/officeDocument/2006/relationships" r:embed="rId13"/>
        <a:srcRect l="46257" r="31309"/>
        <a:stretch/>
      </xdr:blipFill>
      <xdr:spPr>
        <a:xfrm>
          <a:off x="790575" y="152961975"/>
          <a:ext cx="1847850" cy="4824000"/>
        </a:xfrm>
        <a:prstGeom prst="rect">
          <a:avLst/>
        </a:prstGeom>
      </xdr:spPr>
    </xdr:pic>
    <xdr:clientData/>
  </xdr:twoCellAnchor>
  <xdr:twoCellAnchor editAs="oneCell">
    <xdr:from>
      <xdr:col>3</xdr:col>
      <xdr:colOff>28574</xdr:colOff>
      <xdr:row>1041</xdr:row>
      <xdr:rowOff>9525</xdr:rowOff>
    </xdr:from>
    <xdr:to>
      <xdr:col>8</xdr:col>
      <xdr:colOff>276224</xdr:colOff>
      <xdr:row>1072</xdr:row>
      <xdr:rowOff>80550</xdr:rowOff>
    </xdr:to>
    <xdr:pic>
      <xdr:nvPicPr>
        <xdr:cNvPr id="24" name="図 23"/>
        <xdr:cNvPicPr>
          <a:picLocks noChangeAspect="1"/>
        </xdr:cNvPicPr>
      </xdr:nvPicPr>
      <xdr:blipFill rotWithShape="1">
        <a:blip xmlns:r="http://schemas.openxmlformats.org/officeDocument/2006/relationships" r:embed="rId13"/>
        <a:srcRect l="60366" r="17547"/>
        <a:stretch/>
      </xdr:blipFill>
      <xdr:spPr>
        <a:xfrm>
          <a:off x="781049" y="160181925"/>
          <a:ext cx="1819275" cy="4824000"/>
        </a:xfrm>
        <a:prstGeom prst="rect">
          <a:avLst/>
        </a:prstGeom>
      </xdr:spPr>
    </xdr:pic>
    <xdr:clientData/>
  </xdr:twoCellAnchor>
  <xdr:twoCellAnchor editAs="oneCell">
    <xdr:from>
      <xdr:col>3</xdr:col>
      <xdr:colOff>28575</xdr:colOff>
      <xdr:row>1088</xdr:row>
      <xdr:rowOff>19050</xdr:rowOff>
    </xdr:from>
    <xdr:to>
      <xdr:col>9</xdr:col>
      <xdr:colOff>1</xdr:colOff>
      <xdr:row>1119</xdr:row>
      <xdr:rowOff>90075</xdr:rowOff>
    </xdr:to>
    <xdr:pic>
      <xdr:nvPicPr>
        <xdr:cNvPr id="25" name="図 24"/>
        <xdr:cNvPicPr>
          <a:picLocks noChangeAspect="1"/>
        </xdr:cNvPicPr>
      </xdr:nvPicPr>
      <xdr:blipFill rotWithShape="1">
        <a:blip xmlns:r="http://schemas.openxmlformats.org/officeDocument/2006/relationships" r:embed="rId13"/>
        <a:srcRect l="75283" r="2166"/>
        <a:stretch/>
      </xdr:blipFill>
      <xdr:spPr>
        <a:xfrm>
          <a:off x="781050" y="167411400"/>
          <a:ext cx="1857376" cy="4824000"/>
        </a:xfrm>
        <a:prstGeom prst="rect">
          <a:avLst/>
        </a:prstGeom>
      </xdr:spPr>
    </xdr:pic>
    <xdr:clientData/>
  </xdr:twoCellAnchor>
  <xdr:twoCellAnchor editAs="oneCell">
    <xdr:from>
      <xdr:col>3</xdr:col>
      <xdr:colOff>47626</xdr:colOff>
      <xdr:row>1135</xdr:row>
      <xdr:rowOff>9525</xdr:rowOff>
    </xdr:from>
    <xdr:to>
      <xdr:col>8</xdr:col>
      <xdr:colOff>276225</xdr:colOff>
      <xdr:row>1166</xdr:row>
      <xdr:rowOff>80550</xdr:rowOff>
    </xdr:to>
    <xdr:pic>
      <xdr:nvPicPr>
        <xdr:cNvPr id="26" name="図 25"/>
        <xdr:cNvPicPr>
          <a:picLocks noChangeAspect="1"/>
        </xdr:cNvPicPr>
      </xdr:nvPicPr>
      <xdr:blipFill rotWithShape="1">
        <a:blip xmlns:r="http://schemas.openxmlformats.org/officeDocument/2006/relationships" r:embed="rId14"/>
        <a:srcRect l="2608" r="74993"/>
        <a:stretch/>
      </xdr:blipFill>
      <xdr:spPr>
        <a:xfrm>
          <a:off x="800101" y="174621825"/>
          <a:ext cx="1800224" cy="4824000"/>
        </a:xfrm>
        <a:prstGeom prst="rect">
          <a:avLst/>
        </a:prstGeom>
      </xdr:spPr>
    </xdr:pic>
    <xdr:clientData/>
  </xdr:twoCellAnchor>
  <xdr:twoCellAnchor editAs="oneCell">
    <xdr:from>
      <xdr:col>3</xdr:col>
      <xdr:colOff>38100</xdr:colOff>
      <xdr:row>1182</xdr:row>
      <xdr:rowOff>9525</xdr:rowOff>
    </xdr:from>
    <xdr:to>
      <xdr:col>8</xdr:col>
      <xdr:colOff>266700</xdr:colOff>
      <xdr:row>1213</xdr:row>
      <xdr:rowOff>80550</xdr:rowOff>
    </xdr:to>
    <xdr:pic>
      <xdr:nvPicPr>
        <xdr:cNvPr id="27" name="図 26"/>
        <xdr:cNvPicPr>
          <a:picLocks noChangeAspect="1"/>
        </xdr:cNvPicPr>
      </xdr:nvPicPr>
      <xdr:blipFill rotWithShape="1">
        <a:blip xmlns:r="http://schemas.openxmlformats.org/officeDocument/2006/relationships" r:embed="rId14"/>
        <a:srcRect l="17539" r="60062"/>
        <a:stretch/>
      </xdr:blipFill>
      <xdr:spPr>
        <a:xfrm>
          <a:off x="790575" y="181841775"/>
          <a:ext cx="1800225" cy="4824000"/>
        </a:xfrm>
        <a:prstGeom prst="rect">
          <a:avLst/>
        </a:prstGeom>
      </xdr:spPr>
    </xdr:pic>
    <xdr:clientData/>
  </xdr:twoCellAnchor>
  <xdr:twoCellAnchor editAs="oneCell">
    <xdr:from>
      <xdr:col>3</xdr:col>
      <xdr:colOff>28574</xdr:colOff>
      <xdr:row>1229</xdr:row>
      <xdr:rowOff>9525</xdr:rowOff>
    </xdr:from>
    <xdr:to>
      <xdr:col>9</xdr:col>
      <xdr:colOff>9525</xdr:colOff>
      <xdr:row>1260</xdr:row>
      <xdr:rowOff>80550</xdr:rowOff>
    </xdr:to>
    <xdr:pic>
      <xdr:nvPicPr>
        <xdr:cNvPr id="28" name="図 27"/>
        <xdr:cNvPicPr>
          <a:picLocks noChangeAspect="1"/>
        </xdr:cNvPicPr>
      </xdr:nvPicPr>
      <xdr:blipFill rotWithShape="1">
        <a:blip xmlns:r="http://schemas.openxmlformats.org/officeDocument/2006/relationships" r:embed="rId14"/>
        <a:srcRect l="31998" r="44772"/>
        <a:stretch/>
      </xdr:blipFill>
      <xdr:spPr>
        <a:xfrm>
          <a:off x="781049" y="189061725"/>
          <a:ext cx="1866901" cy="4824000"/>
        </a:xfrm>
        <a:prstGeom prst="rect">
          <a:avLst/>
        </a:prstGeom>
      </xdr:spPr>
    </xdr:pic>
    <xdr:clientData/>
  </xdr:twoCellAnchor>
  <xdr:twoCellAnchor editAs="oneCell">
    <xdr:from>
      <xdr:col>3</xdr:col>
      <xdr:colOff>19050</xdr:colOff>
      <xdr:row>1276</xdr:row>
      <xdr:rowOff>9525</xdr:rowOff>
    </xdr:from>
    <xdr:to>
      <xdr:col>8</xdr:col>
      <xdr:colOff>266701</xdr:colOff>
      <xdr:row>1307</xdr:row>
      <xdr:rowOff>80550</xdr:rowOff>
    </xdr:to>
    <xdr:pic>
      <xdr:nvPicPr>
        <xdr:cNvPr id="29" name="図 28"/>
        <xdr:cNvPicPr>
          <a:picLocks noChangeAspect="1"/>
        </xdr:cNvPicPr>
      </xdr:nvPicPr>
      <xdr:blipFill rotWithShape="1">
        <a:blip xmlns:r="http://schemas.openxmlformats.org/officeDocument/2006/relationships" r:embed="rId14"/>
        <a:srcRect l="46339" r="31024"/>
        <a:stretch/>
      </xdr:blipFill>
      <xdr:spPr>
        <a:xfrm>
          <a:off x="771525" y="196281675"/>
          <a:ext cx="1819276" cy="4824000"/>
        </a:xfrm>
        <a:prstGeom prst="rect">
          <a:avLst/>
        </a:prstGeom>
      </xdr:spPr>
    </xdr:pic>
    <xdr:clientData/>
  </xdr:twoCellAnchor>
  <xdr:twoCellAnchor editAs="oneCell">
    <xdr:from>
      <xdr:col>3</xdr:col>
      <xdr:colOff>66675</xdr:colOff>
      <xdr:row>1323</xdr:row>
      <xdr:rowOff>19050</xdr:rowOff>
    </xdr:from>
    <xdr:to>
      <xdr:col>9</xdr:col>
      <xdr:colOff>9525</xdr:colOff>
      <xdr:row>1354</xdr:row>
      <xdr:rowOff>90075</xdr:rowOff>
    </xdr:to>
    <xdr:pic>
      <xdr:nvPicPr>
        <xdr:cNvPr id="30" name="図 29"/>
        <xdr:cNvPicPr>
          <a:picLocks noChangeAspect="1"/>
        </xdr:cNvPicPr>
      </xdr:nvPicPr>
      <xdr:blipFill rotWithShape="1">
        <a:blip xmlns:r="http://schemas.openxmlformats.org/officeDocument/2006/relationships" r:embed="rId14"/>
        <a:srcRect l="61509" r="15737"/>
        <a:stretch/>
      </xdr:blipFill>
      <xdr:spPr>
        <a:xfrm>
          <a:off x="819150" y="203511150"/>
          <a:ext cx="1828800" cy="4824000"/>
        </a:xfrm>
        <a:prstGeom prst="rect">
          <a:avLst/>
        </a:prstGeom>
      </xdr:spPr>
    </xdr:pic>
    <xdr:clientData/>
  </xdr:twoCellAnchor>
  <xdr:twoCellAnchor editAs="oneCell">
    <xdr:from>
      <xdr:col>3</xdr:col>
      <xdr:colOff>57150</xdr:colOff>
      <xdr:row>1417</xdr:row>
      <xdr:rowOff>9525</xdr:rowOff>
    </xdr:from>
    <xdr:to>
      <xdr:col>8</xdr:col>
      <xdr:colOff>266700</xdr:colOff>
      <xdr:row>1448</xdr:row>
      <xdr:rowOff>80550</xdr:rowOff>
    </xdr:to>
    <xdr:pic>
      <xdr:nvPicPr>
        <xdr:cNvPr id="32" name="図 31"/>
        <xdr:cNvPicPr>
          <a:picLocks noChangeAspect="1"/>
        </xdr:cNvPicPr>
      </xdr:nvPicPr>
      <xdr:blipFill rotWithShape="1">
        <a:blip xmlns:r="http://schemas.openxmlformats.org/officeDocument/2006/relationships" r:embed="rId15"/>
        <a:srcRect l="3169" r="74892"/>
        <a:stretch/>
      </xdr:blipFill>
      <xdr:spPr>
        <a:xfrm>
          <a:off x="809625" y="217941525"/>
          <a:ext cx="1781175" cy="4824000"/>
        </a:xfrm>
        <a:prstGeom prst="rect">
          <a:avLst/>
        </a:prstGeom>
      </xdr:spPr>
    </xdr:pic>
    <xdr:clientData/>
  </xdr:twoCellAnchor>
  <xdr:twoCellAnchor editAs="oneCell">
    <xdr:from>
      <xdr:col>3</xdr:col>
      <xdr:colOff>38100</xdr:colOff>
      <xdr:row>1511</xdr:row>
      <xdr:rowOff>9525</xdr:rowOff>
    </xdr:from>
    <xdr:to>
      <xdr:col>8</xdr:col>
      <xdr:colOff>295275</xdr:colOff>
      <xdr:row>1542</xdr:row>
      <xdr:rowOff>80550</xdr:rowOff>
    </xdr:to>
    <xdr:pic>
      <xdr:nvPicPr>
        <xdr:cNvPr id="34" name="図 33"/>
        <xdr:cNvPicPr>
          <a:picLocks noChangeAspect="1"/>
        </xdr:cNvPicPr>
      </xdr:nvPicPr>
      <xdr:blipFill rotWithShape="1">
        <a:blip xmlns:r="http://schemas.openxmlformats.org/officeDocument/2006/relationships" r:embed="rId15"/>
        <a:srcRect l="32498" r="44976"/>
        <a:stretch/>
      </xdr:blipFill>
      <xdr:spPr>
        <a:xfrm>
          <a:off x="790575" y="232381425"/>
          <a:ext cx="1828800" cy="4824000"/>
        </a:xfrm>
        <a:prstGeom prst="rect">
          <a:avLst/>
        </a:prstGeom>
      </xdr:spPr>
    </xdr:pic>
    <xdr:clientData/>
  </xdr:twoCellAnchor>
  <xdr:twoCellAnchor editAs="oneCell">
    <xdr:from>
      <xdr:col>3</xdr:col>
      <xdr:colOff>38100</xdr:colOff>
      <xdr:row>1605</xdr:row>
      <xdr:rowOff>9525</xdr:rowOff>
    </xdr:from>
    <xdr:to>
      <xdr:col>8</xdr:col>
      <xdr:colOff>257176</xdr:colOff>
      <xdr:row>1636</xdr:row>
      <xdr:rowOff>80550</xdr:rowOff>
    </xdr:to>
    <xdr:pic>
      <xdr:nvPicPr>
        <xdr:cNvPr id="36" name="図 35"/>
        <xdr:cNvPicPr>
          <a:picLocks noChangeAspect="1"/>
        </xdr:cNvPicPr>
      </xdr:nvPicPr>
      <xdr:blipFill rotWithShape="1">
        <a:blip xmlns:r="http://schemas.openxmlformats.org/officeDocument/2006/relationships" r:embed="rId15"/>
        <a:srcRect l="61713" r="16231"/>
        <a:stretch/>
      </xdr:blipFill>
      <xdr:spPr>
        <a:xfrm>
          <a:off x="790575" y="246821325"/>
          <a:ext cx="1790701" cy="4824000"/>
        </a:xfrm>
        <a:prstGeom prst="rect">
          <a:avLst/>
        </a:prstGeom>
      </xdr:spPr>
    </xdr:pic>
    <xdr:clientData/>
  </xdr:twoCellAnchor>
  <xdr:twoCellAnchor editAs="oneCell">
    <xdr:from>
      <xdr:col>3</xdr:col>
      <xdr:colOff>57150</xdr:colOff>
      <xdr:row>1652</xdr:row>
      <xdr:rowOff>9525</xdr:rowOff>
    </xdr:from>
    <xdr:to>
      <xdr:col>8</xdr:col>
      <xdr:colOff>247650</xdr:colOff>
      <xdr:row>1683</xdr:row>
      <xdr:rowOff>80550</xdr:rowOff>
    </xdr:to>
    <xdr:pic>
      <xdr:nvPicPr>
        <xdr:cNvPr id="37" name="図 36"/>
        <xdr:cNvPicPr>
          <a:picLocks noChangeAspect="1"/>
        </xdr:cNvPicPr>
      </xdr:nvPicPr>
      <xdr:blipFill rotWithShape="1">
        <a:blip xmlns:r="http://schemas.openxmlformats.org/officeDocument/2006/relationships" r:embed="rId15"/>
        <a:srcRect l="77081" r="1214"/>
        <a:stretch/>
      </xdr:blipFill>
      <xdr:spPr>
        <a:xfrm>
          <a:off x="809625" y="254041275"/>
          <a:ext cx="1762125" cy="4824000"/>
        </a:xfrm>
        <a:prstGeom prst="rect">
          <a:avLst/>
        </a:prstGeom>
      </xdr:spPr>
    </xdr:pic>
    <xdr:clientData/>
  </xdr:twoCellAnchor>
  <xdr:twoCellAnchor editAs="oneCell">
    <xdr:from>
      <xdr:col>3</xdr:col>
      <xdr:colOff>19050</xdr:colOff>
      <xdr:row>1699</xdr:row>
      <xdr:rowOff>9525</xdr:rowOff>
    </xdr:from>
    <xdr:to>
      <xdr:col>8</xdr:col>
      <xdr:colOff>247651</xdr:colOff>
      <xdr:row>1730</xdr:row>
      <xdr:rowOff>80550</xdr:rowOff>
    </xdr:to>
    <xdr:pic>
      <xdr:nvPicPr>
        <xdr:cNvPr id="38" name="図 37"/>
        <xdr:cNvPicPr>
          <a:picLocks noChangeAspect="1"/>
        </xdr:cNvPicPr>
      </xdr:nvPicPr>
      <xdr:blipFill rotWithShape="1">
        <a:blip xmlns:r="http://schemas.openxmlformats.org/officeDocument/2006/relationships" r:embed="rId16"/>
        <a:srcRect l="3632" r="74218"/>
        <a:stretch/>
      </xdr:blipFill>
      <xdr:spPr>
        <a:xfrm>
          <a:off x="771525" y="261261225"/>
          <a:ext cx="1800226" cy="4824000"/>
        </a:xfrm>
        <a:prstGeom prst="rect">
          <a:avLst/>
        </a:prstGeom>
      </xdr:spPr>
    </xdr:pic>
    <xdr:clientData/>
  </xdr:twoCellAnchor>
  <xdr:twoCellAnchor editAs="oneCell">
    <xdr:from>
      <xdr:col>3</xdr:col>
      <xdr:colOff>19051</xdr:colOff>
      <xdr:row>1746</xdr:row>
      <xdr:rowOff>9525</xdr:rowOff>
    </xdr:from>
    <xdr:to>
      <xdr:col>8</xdr:col>
      <xdr:colOff>276225</xdr:colOff>
      <xdr:row>1777</xdr:row>
      <xdr:rowOff>80550</xdr:rowOff>
    </xdr:to>
    <xdr:pic>
      <xdr:nvPicPr>
        <xdr:cNvPr id="39" name="図 38"/>
        <xdr:cNvPicPr>
          <a:picLocks noChangeAspect="1"/>
        </xdr:cNvPicPr>
      </xdr:nvPicPr>
      <xdr:blipFill rotWithShape="1">
        <a:blip xmlns:r="http://schemas.openxmlformats.org/officeDocument/2006/relationships" r:embed="rId16"/>
        <a:srcRect l="17814" r="59685"/>
        <a:stretch/>
      </xdr:blipFill>
      <xdr:spPr>
        <a:xfrm>
          <a:off x="771526" y="268481175"/>
          <a:ext cx="1828799" cy="4824000"/>
        </a:xfrm>
        <a:prstGeom prst="rect">
          <a:avLst/>
        </a:prstGeom>
      </xdr:spPr>
    </xdr:pic>
    <xdr:clientData/>
  </xdr:twoCellAnchor>
  <xdr:twoCellAnchor editAs="oneCell">
    <xdr:from>
      <xdr:col>3</xdr:col>
      <xdr:colOff>19051</xdr:colOff>
      <xdr:row>1793</xdr:row>
      <xdr:rowOff>9525</xdr:rowOff>
    </xdr:from>
    <xdr:to>
      <xdr:col>8</xdr:col>
      <xdr:colOff>276226</xdr:colOff>
      <xdr:row>1824</xdr:row>
      <xdr:rowOff>80550</xdr:rowOff>
    </xdr:to>
    <xdr:pic>
      <xdr:nvPicPr>
        <xdr:cNvPr id="40" name="図 39"/>
        <xdr:cNvPicPr>
          <a:picLocks noChangeAspect="1"/>
        </xdr:cNvPicPr>
      </xdr:nvPicPr>
      <xdr:blipFill rotWithShape="1">
        <a:blip xmlns:r="http://schemas.openxmlformats.org/officeDocument/2006/relationships" r:embed="rId16"/>
        <a:srcRect l="32462" r="45037"/>
        <a:stretch/>
      </xdr:blipFill>
      <xdr:spPr>
        <a:xfrm>
          <a:off x="771526" y="275701125"/>
          <a:ext cx="1828800" cy="4824000"/>
        </a:xfrm>
        <a:prstGeom prst="rect">
          <a:avLst/>
        </a:prstGeom>
      </xdr:spPr>
    </xdr:pic>
    <xdr:clientData/>
  </xdr:twoCellAnchor>
  <xdr:twoCellAnchor editAs="oneCell">
    <xdr:from>
      <xdr:col>3</xdr:col>
      <xdr:colOff>38100</xdr:colOff>
      <xdr:row>1840</xdr:row>
      <xdr:rowOff>9525</xdr:rowOff>
    </xdr:from>
    <xdr:to>
      <xdr:col>8</xdr:col>
      <xdr:colOff>266700</xdr:colOff>
      <xdr:row>1871</xdr:row>
      <xdr:rowOff>80550</xdr:rowOff>
    </xdr:to>
    <xdr:pic>
      <xdr:nvPicPr>
        <xdr:cNvPr id="41" name="図 40"/>
        <xdr:cNvPicPr>
          <a:picLocks noChangeAspect="1"/>
        </xdr:cNvPicPr>
      </xdr:nvPicPr>
      <xdr:blipFill rotWithShape="1">
        <a:blip xmlns:r="http://schemas.openxmlformats.org/officeDocument/2006/relationships" r:embed="rId16"/>
        <a:srcRect l="47580" r="30271"/>
        <a:stretch/>
      </xdr:blipFill>
      <xdr:spPr>
        <a:xfrm>
          <a:off x="790575" y="282921075"/>
          <a:ext cx="1800225" cy="4824000"/>
        </a:xfrm>
        <a:prstGeom prst="rect">
          <a:avLst/>
        </a:prstGeom>
      </xdr:spPr>
    </xdr:pic>
    <xdr:clientData/>
  </xdr:twoCellAnchor>
  <xdr:twoCellAnchor editAs="oneCell">
    <xdr:from>
      <xdr:col>3</xdr:col>
      <xdr:colOff>38100</xdr:colOff>
      <xdr:row>1887</xdr:row>
      <xdr:rowOff>9525</xdr:rowOff>
    </xdr:from>
    <xdr:to>
      <xdr:col>8</xdr:col>
      <xdr:colOff>285750</xdr:colOff>
      <xdr:row>1918</xdr:row>
      <xdr:rowOff>80550</xdr:rowOff>
    </xdr:to>
    <xdr:pic>
      <xdr:nvPicPr>
        <xdr:cNvPr id="42" name="図 41"/>
        <xdr:cNvPicPr>
          <a:picLocks noChangeAspect="1"/>
        </xdr:cNvPicPr>
      </xdr:nvPicPr>
      <xdr:blipFill rotWithShape="1">
        <a:blip xmlns:r="http://schemas.openxmlformats.org/officeDocument/2006/relationships" r:embed="rId16"/>
        <a:srcRect l="62229" r="15387"/>
        <a:stretch/>
      </xdr:blipFill>
      <xdr:spPr>
        <a:xfrm>
          <a:off x="790575" y="290141025"/>
          <a:ext cx="1819275" cy="4824000"/>
        </a:xfrm>
        <a:prstGeom prst="rect">
          <a:avLst/>
        </a:prstGeom>
      </xdr:spPr>
    </xdr:pic>
    <xdr:clientData/>
  </xdr:twoCellAnchor>
  <xdr:twoCellAnchor editAs="oneCell">
    <xdr:from>
      <xdr:col>3</xdr:col>
      <xdr:colOff>47626</xdr:colOff>
      <xdr:row>1934</xdr:row>
      <xdr:rowOff>0</xdr:rowOff>
    </xdr:from>
    <xdr:to>
      <xdr:col>8</xdr:col>
      <xdr:colOff>247650</xdr:colOff>
      <xdr:row>1965</xdr:row>
      <xdr:rowOff>71025</xdr:rowOff>
    </xdr:to>
    <xdr:pic>
      <xdr:nvPicPr>
        <xdr:cNvPr id="43" name="図 42"/>
        <xdr:cNvPicPr>
          <a:picLocks noChangeAspect="1"/>
        </xdr:cNvPicPr>
      </xdr:nvPicPr>
      <xdr:blipFill rotWithShape="1">
        <a:blip xmlns:r="http://schemas.openxmlformats.org/officeDocument/2006/relationships" r:embed="rId16"/>
        <a:srcRect l="76995" r="1207"/>
        <a:stretch/>
      </xdr:blipFill>
      <xdr:spPr>
        <a:xfrm>
          <a:off x="800101" y="297351450"/>
          <a:ext cx="1771649" cy="4824000"/>
        </a:xfrm>
        <a:prstGeom prst="rect">
          <a:avLst/>
        </a:prstGeom>
      </xdr:spPr>
    </xdr:pic>
    <xdr:clientData/>
  </xdr:twoCellAnchor>
  <xdr:twoCellAnchor editAs="oneCell">
    <xdr:from>
      <xdr:col>3</xdr:col>
      <xdr:colOff>47626</xdr:colOff>
      <xdr:row>1981</xdr:row>
      <xdr:rowOff>9525</xdr:rowOff>
    </xdr:from>
    <xdr:to>
      <xdr:col>8</xdr:col>
      <xdr:colOff>295275</xdr:colOff>
      <xdr:row>2012</xdr:row>
      <xdr:rowOff>80550</xdr:rowOff>
    </xdr:to>
    <xdr:pic>
      <xdr:nvPicPr>
        <xdr:cNvPr id="44" name="図 43"/>
        <xdr:cNvPicPr>
          <a:picLocks noChangeAspect="1"/>
        </xdr:cNvPicPr>
      </xdr:nvPicPr>
      <xdr:blipFill rotWithShape="1">
        <a:blip xmlns:r="http://schemas.openxmlformats.org/officeDocument/2006/relationships" r:embed="rId17"/>
        <a:srcRect l="2346" r="75232"/>
        <a:stretch/>
      </xdr:blipFill>
      <xdr:spPr>
        <a:xfrm>
          <a:off x="800101" y="304580925"/>
          <a:ext cx="1819274" cy="4824000"/>
        </a:xfrm>
        <a:prstGeom prst="rect">
          <a:avLst/>
        </a:prstGeom>
      </xdr:spPr>
    </xdr:pic>
    <xdr:clientData/>
  </xdr:twoCellAnchor>
  <xdr:twoCellAnchor editAs="oneCell">
    <xdr:from>
      <xdr:col>3</xdr:col>
      <xdr:colOff>57150</xdr:colOff>
      <xdr:row>2028</xdr:row>
      <xdr:rowOff>19050</xdr:rowOff>
    </xdr:from>
    <xdr:to>
      <xdr:col>8</xdr:col>
      <xdr:colOff>266700</xdr:colOff>
      <xdr:row>2059</xdr:row>
      <xdr:rowOff>90075</xdr:rowOff>
    </xdr:to>
    <xdr:pic>
      <xdr:nvPicPr>
        <xdr:cNvPr id="45" name="図 44"/>
        <xdr:cNvPicPr>
          <a:picLocks noChangeAspect="1"/>
        </xdr:cNvPicPr>
      </xdr:nvPicPr>
      <xdr:blipFill rotWithShape="1">
        <a:blip xmlns:r="http://schemas.openxmlformats.org/officeDocument/2006/relationships" r:embed="rId17"/>
        <a:srcRect l="17373" r="60676"/>
        <a:stretch/>
      </xdr:blipFill>
      <xdr:spPr>
        <a:xfrm>
          <a:off x="809625" y="311810400"/>
          <a:ext cx="1781175" cy="4824000"/>
        </a:xfrm>
        <a:prstGeom prst="rect">
          <a:avLst/>
        </a:prstGeom>
      </xdr:spPr>
    </xdr:pic>
    <xdr:clientData/>
  </xdr:twoCellAnchor>
  <xdr:twoCellAnchor editAs="oneCell">
    <xdr:from>
      <xdr:col>3</xdr:col>
      <xdr:colOff>57150</xdr:colOff>
      <xdr:row>2075</xdr:row>
      <xdr:rowOff>9525</xdr:rowOff>
    </xdr:from>
    <xdr:to>
      <xdr:col>8</xdr:col>
      <xdr:colOff>285750</xdr:colOff>
      <xdr:row>2106</xdr:row>
      <xdr:rowOff>80550</xdr:rowOff>
    </xdr:to>
    <xdr:pic>
      <xdr:nvPicPr>
        <xdr:cNvPr id="46" name="図 45"/>
        <xdr:cNvPicPr>
          <a:picLocks noChangeAspect="1"/>
        </xdr:cNvPicPr>
      </xdr:nvPicPr>
      <xdr:blipFill rotWithShape="1">
        <a:blip xmlns:r="http://schemas.openxmlformats.org/officeDocument/2006/relationships" r:embed="rId17"/>
        <a:srcRect l="30990" r="46825"/>
        <a:stretch/>
      </xdr:blipFill>
      <xdr:spPr>
        <a:xfrm>
          <a:off x="809625" y="319020825"/>
          <a:ext cx="1800225" cy="4824000"/>
        </a:xfrm>
        <a:prstGeom prst="rect">
          <a:avLst/>
        </a:prstGeom>
      </xdr:spPr>
    </xdr:pic>
    <xdr:clientData/>
  </xdr:twoCellAnchor>
  <xdr:twoCellAnchor editAs="oneCell">
    <xdr:from>
      <xdr:col>3</xdr:col>
      <xdr:colOff>57150</xdr:colOff>
      <xdr:row>2122</xdr:row>
      <xdr:rowOff>9525</xdr:rowOff>
    </xdr:from>
    <xdr:to>
      <xdr:col>8</xdr:col>
      <xdr:colOff>295275</xdr:colOff>
      <xdr:row>2153</xdr:row>
      <xdr:rowOff>80550</xdr:rowOff>
    </xdr:to>
    <xdr:pic>
      <xdr:nvPicPr>
        <xdr:cNvPr id="47" name="図 46"/>
        <xdr:cNvPicPr>
          <a:picLocks noChangeAspect="1"/>
        </xdr:cNvPicPr>
      </xdr:nvPicPr>
      <xdr:blipFill rotWithShape="1">
        <a:blip xmlns:r="http://schemas.openxmlformats.org/officeDocument/2006/relationships" r:embed="rId17"/>
        <a:srcRect l="41906" r="35791"/>
        <a:stretch/>
      </xdr:blipFill>
      <xdr:spPr>
        <a:xfrm>
          <a:off x="809625" y="326240775"/>
          <a:ext cx="1809750" cy="4824000"/>
        </a:xfrm>
        <a:prstGeom prst="rect">
          <a:avLst/>
        </a:prstGeom>
      </xdr:spPr>
    </xdr:pic>
    <xdr:clientData/>
  </xdr:twoCellAnchor>
  <xdr:twoCellAnchor editAs="oneCell">
    <xdr:from>
      <xdr:col>3</xdr:col>
      <xdr:colOff>28575</xdr:colOff>
      <xdr:row>2169</xdr:row>
      <xdr:rowOff>9525</xdr:rowOff>
    </xdr:from>
    <xdr:to>
      <xdr:col>8</xdr:col>
      <xdr:colOff>257175</xdr:colOff>
      <xdr:row>2200</xdr:row>
      <xdr:rowOff>80550</xdr:rowOff>
    </xdr:to>
    <xdr:pic>
      <xdr:nvPicPr>
        <xdr:cNvPr id="48" name="図 47"/>
        <xdr:cNvPicPr>
          <a:picLocks noChangeAspect="1"/>
        </xdr:cNvPicPr>
      </xdr:nvPicPr>
      <xdr:blipFill rotWithShape="1">
        <a:blip xmlns:r="http://schemas.openxmlformats.org/officeDocument/2006/relationships" r:embed="rId17"/>
        <a:srcRect l="49654" r="28161"/>
        <a:stretch/>
      </xdr:blipFill>
      <xdr:spPr>
        <a:xfrm>
          <a:off x="781050" y="333460725"/>
          <a:ext cx="1800225" cy="4824000"/>
        </a:xfrm>
        <a:prstGeom prst="rect">
          <a:avLst/>
        </a:prstGeom>
      </xdr:spPr>
    </xdr:pic>
    <xdr:clientData/>
  </xdr:twoCellAnchor>
  <xdr:twoCellAnchor editAs="oneCell">
    <xdr:from>
      <xdr:col>3</xdr:col>
      <xdr:colOff>47624</xdr:colOff>
      <xdr:row>2216</xdr:row>
      <xdr:rowOff>9525</xdr:rowOff>
    </xdr:from>
    <xdr:to>
      <xdr:col>8</xdr:col>
      <xdr:colOff>285750</xdr:colOff>
      <xdr:row>2247</xdr:row>
      <xdr:rowOff>80550</xdr:rowOff>
    </xdr:to>
    <xdr:pic>
      <xdr:nvPicPr>
        <xdr:cNvPr id="49" name="図 48"/>
        <xdr:cNvPicPr>
          <a:picLocks noChangeAspect="1"/>
        </xdr:cNvPicPr>
      </xdr:nvPicPr>
      <xdr:blipFill rotWithShape="1">
        <a:blip xmlns:r="http://schemas.openxmlformats.org/officeDocument/2006/relationships" r:embed="rId17"/>
        <a:srcRect l="63741" r="13956"/>
        <a:stretch/>
      </xdr:blipFill>
      <xdr:spPr>
        <a:xfrm>
          <a:off x="800099" y="340680675"/>
          <a:ext cx="1809751" cy="4824000"/>
        </a:xfrm>
        <a:prstGeom prst="rect">
          <a:avLst/>
        </a:prstGeom>
      </xdr:spPr>
    </xdr:pic>
    <xdr:clientData/>
  </xdr:twoCellAnchor>
  <xdr:twoCellAnchor editAs="oneCell">
    <xdr:from>
      <xdr:col>3</xdr:col>
      <xdr:colOff>161925</xdr:colOff>
      <xdr:row>2263</xdr:row>
      <xdr:rowOff>9525</xdr:rowOff>
    </xdr:from>
    <xdr:to>
      <xdr:col>8</xdr:col>
      <xdr:colOff>295275</xdr:colOff>
      <xdr:row>2294</xdr:row>
      <xdr:rowOff>80550</xdr:rowOff>
    </xdr:to>
    <xdr:pic>
      <xdr:nvPicPr>
        <xdr:cNvPr id="50" name="図 49"/>
        <xdr:cNvPicPr>
          <a:picLocks noChangeAspect="1"/>
        </xdr:cNvPicPr>
      </xdr:nvPicPr>
      <xdr:blipFill rotWithShape="1">
        <a:blip xmlns:r="http://schemas.openxmlformats.org/officeDocument/2006/relationships" r:embed="rId17"/>
        <a:srcRect l="79821" r="-834"/>
        <a:stretch/>
      </xdr:blipFill>
      <xdr:spPr>
        <a:xfrm>
          <a:off x="914400" y="347900625"/>
          <a:ext cx="1704975" cy="4824000"/>
        </a:xfrm>
        <a:prstGeom prst="rect">
          <a:avLst/>
        </a:prstGeom>
      </xdr:spPr>
    </xdr:pic>
    <xdr:clientData/>
  </xdr:twoCellAnchor>
  <xdr:twoCellAnchor editAs="oneCell">
    <xdr:from>
      <xdr:col>3</xdr:col>
      <xdr:colOff>47625</xdr:colOff>
      <xdr:row>2310</xdr:row>
      <xdr:rowOff>9525</xdr:rowOff>
    </xdr:from>
    <xdr:to>
      <xdr:col>8</xdr:col>
      <xdr:colOff>276225</xdr:colOff>
      <xdr:row>2341</xdr:row>
      <xdr:rowOff>80550</xdr:rowOff>
    </xdr:to>
    <xdr:pic>
      <xdr:nvPicPr>
        <xdr:cNvPr id="51" name="図 50"/>
        <xdr:cNvPicPr>
          <a:picLocks noChangeAspect="1"/>
        </xdr:cNvPicPr>
      </xdr:nvPicPr>
      <xdr:blipFill rotWithShape="1">
        <a:blip xmlns:r="http://schemas.openxmlformats.org/officeDocument/2006/relationships" r:embed="rId18"/>
        <a:srcRect l="4047" r="74098"/>
        <a:stretch/>
      </xdr:blipFill>
      <xdr:spPr>
        <a:xfrm>
          <a:off x="800100" y="355120575"/>
          <a:ext cx="1800225" cy="4824000"/>
        </a:xfrm>
        <a:prstGeom prst="rect">
          <a:avLst/>
        </a:prstGeom>
      </xdr:spPr>
    </xdr:pic>
    <xdr:clientData/>
  </xdr:twoCellAnchor>
  <xdr:twoCellAnchor editAs="oneCell">
    <xdr:from>
      <xdr:col>4</xdr:col>
      <xdr:colOff>76200</xdr:colOff>
      <xdr:row>2357</xdr:row>
      <xdr:rowOff>9525</xdr:rowOff>
    </xdr:from>
    <xdr:to>
      <xdr:col>7</xdr:col>
      <xdr:colOff>276225</xdr:colOff>
      <xdr:row>2388</xdr:row>
      <xdr:rowOff>80550</xdr:rowOff>
    </xdr:to>
    <xdr:pic>
      <xdr:nvPicPr>
        <xdr:cNvPr id="52" name="図 51"/>
        <xdr:cNvPicPr>
          <a:picLocks noChangeAspect="1"/>
        </xdr:cNvPicPr>
      </xdr:nvPicPr>
      <xdr:blipFill rotWithShape="1">
        <a:blip xmlns:r="http://schemas.openxmlformats.org/officeDocument/2006/relationships" r:embed="rId18"/>
        <a:srcRect l="19312" r="66812"/>
        <a:stretch/>
      </xdr:blipFill>
      <xdr:spPr>
        <a:xfrm>
          <a:off x="1143000" y="362340525"/>
          <a:ext cx="1143000" cy="4824000"/>
        </a:xfrm>
        <a:prstGeom prst="rect">
          <a:avLst/>
        </a:prstGeom>
      </xdr:spPr>
    </xdr:pic>
    <xdr:clientData/>
  </xdr:twoCellAnchor>
  <xdr:twoCellAnchor editAs="oneCell">
    <xdr:from>
      <xdr:col>3</xdr:col>
      <xdr:colOff>228600</xdr:colOff>
      <xdr:row>2404</xdr:row>
      <xdr:rowOff>9525</xdr:rowOff>
    </xdr:from>
    <xdr:to>
      <xdr:col>7</xdr:col>
      <xdr:colOff>266700</xdr:colOff>
      <xdr:row>2435</xdr:row>
      <xdr:rowOff>80550</xdr:rowOff>
    </xdr:to>
    <xdr:pic>
      <xdr:nvPicPr>
        <xdr:cNvPr id="53" name="図 52"/>
        <xdr:cNvPicPr>
          <a:picLocks noChangeAspect="1"/>
        </xdr:cNvPicPr>
      </xdr:nvPicPr>
      <xdr:blipFill rotWithShape="1">
        <a:blip xmlns:r="http://schemas.openxmlformats.org/officeDocument/2006/relationships" r:embed="rId18"/>
        <a:srcRect l="26480" r="57793"/>
        <a:stretch/>
      </xdr:blipFill>
      <xdr:spPr>
        <a:xfrm>
          <a:off x="981075" y="369560475"/>
          <a:ext cx="1295400" cy="4824000"/>
        </a:xfrm>
        <a:prstGeom prst="rect">
          <a:avLst/>
        </a:prstGeom>
      </xdr:spPr>
    </xdr:pic>
    <xdr:clientData/>
  </xdr:twoCellAnchor>
  <xdr:twoCellAnchor editAs="oneCell">
    <xdr:from>
      <xdr:col>4</xdr:col>
      <xdr:colOff>19050</xdr:colOff>
      <xdr:row>2451</xdr:row>
      <xdr:rowOff>9525</xdr:rowOff>
    </xdr:from>
    <xdr:to>
      <xdr:col>8</xdr:col>
      <xdr:colOff>47625</xdr:colOff>
      <xdr:row>2482</xdr:row>
      <xdr:rowOff>80550</xdr:rowOff>
    </xdr:to>
    <xdr:pic>
      <xdr:nvPicPr>
        <xdr:cNvPr id="54" name="図 53"/>
        <xdr:cNvPicPr>
          <a:picLocks noChangeAspect="1"/>
        </xdr:cNvPicPr>
      </xdr:nvPicPr>
      <xdr:blipFill rotWithShape="1">
        <a:blip xmlns:r="http://schemas.openxmlformats.org/officeDocument/2006/relationships" r:embed="rId18"/>
        <a:srcRect l="34344" r="50045"/>
        <a:stretch/>
      </xdr:blipFill>
      <xdr:spPr>
        <a:xfrm>
          <a:off x="1085850" y="376780425"/>
          <a:ext cx="1285875" cy="4824000"/>
        </a:xfrm>
        <a:prstGeom prst="rect">
          <a:avLst/>
        </a:prstGeom>
      </xdr:spPr>
    </xdr:pic>
    <xdr:clientData/>
  </xdr:twoCellAnchor>
  <xdr:twoCellAnchor editAs="oneCell">
    <xdr:from>
      <xdr:col>3</xdr:col>
      <xdr:colOff>200025</xdr:colOff>
      <xdr:row>2498</xdr:row>
      <xdr:rowOff>9525</xdr:rowOff>
    </xdr:from>
    <xdr:to>
      <xdr:col>8</xdr:col>
      <xdr:colOff>180975</xdr:colOff>
      <xdr:row>2529</xdr:row>
      <xdr:rowOff>80550</xdr:rowOff>
    </xdr:to>
    <xdr:pic>
      <xdr:nvPicPr>
        <xdr:cNvPr id="55" name="図 54"/>
        <xdr:cNvPicPr>
          <a:picLocks noChangeAspect="1"/>
        </xdr:cNvPicPr>
      </xdr:nvPicPr>
      <xdr:blipFill rotWithShape="1">
        <a:blip xmlns:r="http://schemas.openxmlformats.org/officeDocument/2006/relationships" r:embed="rId18"/>
        <a:srcRect l="40935" r="40217"/>
        <a:stretch/>
      </xdr:blipFill>
      <xdr:spPr>
        <a:xfrm>
          <a:off x="952500" y="384000375"/>
          <a:ext cx="1552575" cy="4824000"/>
        </a:xfrm>
        <a:prstGeom prst="rect">
          <a:avLst/>
        </a:prstGeom>
      </xdr:spPr>
    </xdr:pic>
    <xdr:clientData/>
  </xdr:twoCellAnchor>
  <xdr:twoCellAnchor editAs="oneCell">
    <xdr:from>
      <xdr:col>3</xdr:col>
      <xdr:colOff>219075</xdr:colOff>
      <xdr:row>2545</xdr:row>
      <xdr:rowOff>9525</xdr:rowOff>
    </xdr:from>
    <xdr:to>
      <xdr:col>8</xdr:col>
      <xdr:colOff>114300</xdr:colOff>
      <xdr:row>2576</xdr:row>
      <xdr:rowOff>80550</xdr:rowOff>
    </xdr:to>
    <xdr:pic>
      <xdr:nvPicPr>
        <xdr:cNvPr id="56" name="図 55"/>
        <xdr:cNvPicPr>
          <a:picLocks noChangeAspect="1"/>
        </xdr:cNvPicPr>
      </xdr:nvPicPr>
      <xdr:blipFill rotWithShape="1">
        <a:blip xmlns:r="http://schemas.openxmlformats.org/officeDocument/2006/relationships" r:embed="rId18"/>
        <a:srcRect l="50533" r="31659"/>
        <a:stretch/>
      </xdr:blipFill>
      <xdr:spPr>
        <a:xfrm>
          <a:off x="971550" y="391220325"/>
          <a:ext cx="1466850" cy="4824000"/>
        </a:xfrm>
        <a:prstGeom prst="rect">
          <a:avLst/>
        </a:prstGeom>
      </xdr:spPr>
    </xdr:pic>
    <xdr:clientData/>
  </xdr:twoCellAnchor>
  <xdr:twoCellAnchor editAs="oneCell">
    <xdr:from>
      <xdr:col>3</xdr:col>
      <xdr:colOff>47624</xdr:colOff>
      <xdr:row>2592</xdr:row>
      <xdr:rowOff>9525</xdr:rowOff>
    </xdr:from>
    <xdr:to>
      <xdr:col>8</xdr:col>
      <xdr:colOff>238124</xdr:colOff>
      <xdr:row>2623</xdr:row>
      <xdr:rowOff>80550</xdr:rowOff>
    </xdr:to>
    <xdr:pic>
      <xdr:nvPicPr>
        <xdr:cNvPr id="57" name="図 56"/>
        <xdr:cNvPicPr>
          <a:picLocks noChangeAspect="1"/>
        </xdr:cNvPicPr>
      </xdr:nvPicPr>
      <xdr:blipFill rotWithShape="1">
        <a:blip xmlns:r="http://schemas.openxmlformats.org/officeDocument/2006/relationships" r:embed="rId18"/>
        <a:srcRect l="58396" r="20212"/>
        <a:stretch/>
      </xdr:blipFill>
      <xdr:spPr>
        <a:xfrm>
          <a:off x="800099" y="398440275"/>
          <a:ext cx="1762125" cy="4824000"/>
        </a:xfrm>
        <a:prstGeom prst="rect">
          <a:avLst/>
        </a:prstGeom>
      </xdr:spPr>
    </xdr:pic>
    <xdr:clientData/>
  </xdr:twoCellAnchor>
  <xdr:twoCellAnchor editAs="oneCell">
    <xdr:from>
      <xdr:col>3</xdr:col>
      <xdr:colOff>57151</xdr:colOff>
      <xdr:row>2639</xdr:row>
      <xdr:rowOff>19050</xdr:rowOff>
    </xdr:from>
    <xdr:to>
      <xdr:col>8</xdr:col>
      <xdr:colOff>295275</xdr:colOff>
      <xdr:row>2670</xdr:row>
      <xdr:rowOff>90075</xdr:rowOff>
    </xdr:to>
    <xdr:pic>
      <xdr:nvPicPr>
        <xdr:cNvPr id="58" name="図 57"/>
        <xdr:cNvPicPr>
          <a:picLocks noChangeAspect="1"/>
        </xdr:cNvPicPr>
      </xdr:nvPicPr>
      <xdr:blipFill rotWithShape="1">
        <a:blip xmlns:r="http://schemas.openxmlformats.org/officeDocument/2006/relationships" r:embed="rId18"/>
        <a:srcRect l="71695" r="6333"/>
        <a:stretch/>
      </xdr:blipFill>
      <xdr:spPr>
        <a:xfrm>
          <a:off x="809626" y="405669750"/>
          <a:ext cx="1809749" cy="4824000"/>
        </a:xfrm>
        <a:prstGeom prst="rect">
          <a:avLst/>
        </a:prstGeom>
      </xdr:spPr>
    </xdr:pic>
    <xdr:clientData/>
  </xdr:twoCellAnchor>
  <xdr:twoCellAnchor editAs="oneCell">
    <xdr:from>
      <xdr:col>3</xdr:col>
      <xdr:colOff>57150</xdr:colOff>
      <xdr:row>2686</xdr:row>
      <xdr:rowOff>9525</xdr:rowOff>
    </xdr:from>
    <xdr:to>
      <xdr:col>8</xdr:col>
      <xdr:colOff>295275</xdr:colOff>
      <xdr:row>2717</xdr:row>
      <xdr:rowOff>80550</xdr:rowOff>
    </xdr:to>
    <xdr:pic>
      <xdr:nvPicPr>
        <xdr:cNvPr id="59" name="図 58"/>
        <xdr:cNvPicPr>
          <a:picLocks noChangeAspect="1"/>
        </xdr:cNvPicPr>
      </xdr:nvPicPr>
      <xdr:blipFill rotWithShape="1">
        <a:blip xmlns:r="http://schemas.openxmlformats.org/officeDocument/2006/relationships" r:embed="rId19"/>
        <a:srcRect l="4538" r="73352"/>
        <a:stretch/>
      </xdr:blipFill>
      <xdr:spPr>
        <a:xfrm>
          <a:off x="809625" y="412880175"/>
          <a:ext cx="1809750" cy="4824000"/>
        </a:xfrm>
        <a:prstGeom prst="rect">
          <a:avLst/>
        </a:prstGeom>
      </xdr:spPr>
    </xdr:pic>
    <xdr:clientData/>
  </xdr:twoCellAnchor>
  <xdr:twoCellAnchor editAs="oneCell">
    <xdr:from>
      <xdr:col>3</xdr:col>
      <xdr:colOff>47624</xdr:colOff>
      <xdr:row>2733</xdr:row>
      <xdr:rowOff>9525</xdr:rowOff>
    </xdr:from>
    <xdr:to>
      <xdr:col>8</xdr:col>
      <xdr:colOff>285750</xdr:colOff>
      <xdr:row>2764</xdr:row>
      <xdr:rowOff>80550</xdr:rowOff>
    </xdr:to>
    <xdr:pic>
      <xdr:nvPicPr>
        <xdr:cNvPr id="60" name="図 59"/>
        <xdr:cNvPicPr>
          <a:picLocks noChangeAspect="1"/>
        </xdr:cNvPicPr>
      </xdr:nvPicPr>
      <xdr:blipFill rotWithShape="1">
        <a:blip xmlns:r="http://schemas.openxmlformats.org/officeDocument/2006/relationships" r:embed="rId19"/>
        <a:srcRect l="19433" r="58457"/>
        <a:stretch/>
      </xdr:blipFill>
      <xdr:spPr>
        <a:xfrm>
          <a:off x="800099" y="420100125"/>
          <a:ext cx="1809751" cy="4824000"/>
        </a:xfrm>
        <a:prstGeom prst="rect">
          <a:avLst/>
        </a:prstGeom>
      </xdr:spPr>
    </xdr:pic>
    <xdr:clientData/>
  </xdr:twoCellAnchor>
  <xdr:twoCellAnchor editAs="oneCell">
    <xdr:from>
      <xdr:col>3</xdr:col>
      <xdr:colOff>85725</xdr:colOff>
      <xdr:row>2921</xdr:row>
      <xdr:rowOff>9525</xdr:rowOff>
    </xdr:from>
    <xdr:to>
      <xdr:col>8</xdr:col>
      <xdr:colOff>219076</xdr:colOff>
      <xdr:row>2952</xdr:row>
      <xdr:rowOff>80550</xdr:rowOff>
    </xdr:to>
    <xdr:pic>
      <xdr:nvPicPr>
        <xdr:cNvPr id="64" name="図 63"/>
        <xdr:cNvPicPr>
          <a:picLocks noChangeAspect="1"/>
        </xdr:cNvPicPr>
      </xdr:nvPicPr>
      <xdr:blipFill rotWithShape="1">
        <a:blip xmlns:r="http://schemas.openxmlformats.org/officeDocument/2006/relationships" r:embed="rId19"/>
        <a:srcRect l="78315" r="855"/>
        <a:stretch/>
      </xdr:blipFill>
      <xdr:spPr>
        <a:xfrm>
          <a:off x="838200" y="448979925"/>
          <a:ext cx="1704976" cy="4824000"/>
        </a:xfrm>
        <a:prstGeom prst="rect">
          <a:avLst/>
        </a:prstGeom>
      </xdr:spPr>
    </xdr:pic>
    <xdr:clientData/>
  </xdr:twoCellAnchor>
  <xdr:twoCellAnchor editAs="oneCell">
    <xdr:from>
      <xdr:col>3</xdr:col>
      <xdr:colOff>85725</xdr:colOff>
      <xdr:row>2968</xdr:row>
      <xdr:rowOff>9525</xdr:rowOff>
    </xdr:from>
    <xdr:to>
      <xdr:col>8</xdr:col>
      <xdr:colOff>247650</xdr:colOff>
      <xdr:row>2999</xdr:row>
      <xdr:rowOff>80550</xdr:rowOff>
    </xdr:to>
    <xdr:pic>
      <xdr:nvPicPr>
        <xdr:cNvPr id="65" name="図 64"/>
        <xdr:cNvPicPr>
          <a:picLocks noChangeAspect="1"/>
        </xdr:cNvPicPr>
      </xdr:nvPicPr>
      <xdr:blipFill rotWithShape="1">
        <a:blip xmlns:r="http://schemas.openxmlformats.org/officeDocument/2006/relationships" r:embed="rId20"/>
        <a:srcRect l="5435" r="73059"/>
        <a:stretch/>
      </xdr:blipFill>
      <xdr:spPr>
        <a:xfrm>
          <a:off x="838200" y="456199875"/>
          <a:ext cx="1733550" cy="4824000"/>
        </a:xfrm>
        <a:prstGeom prst="rect">
          <a:avLst/>
        </a:prstGeom>
      </xdr:spPr>
    </xdr:pic>
    <xdr:clientData/>
  </xdr:twoCellAnchor>
  <xdr:twoCellAnchor editAs="oneCell">
    <xdr:from>
      <xdr:col>3</xdr:col>
      <xdr:colOff>38100</xdr:colOff>
      <xdr:row>3015</xdr:row>
      <xdr:rowOff>9525</xdr:rowOff>
    </xdr:from>
    <xdr:to>
      <xdr:col>8</xdr:col>
      <xdr:colOff>295274</xdr:colOff>
      <xdr:row>3046</xdr:row>
      <xdr:rowOff>80550</xdr:rowOff>
    </xdr:to>
    <xdr:pic>
      <xdr:nvPicPr>
        <xdr:cNvPr id="66" name="図 65"/>
        <xdr:cNvPicPr>
          <a:picLocks noChangeAspect="1"/>
        </xdr:cNvPicPr>
      </xdr:nvPicPr>
      <xdr:blipFill rotWithShape="1">
        <a:blip xmlns:r="http://schemas.openxmlformats.org/officeDocument/2006/relationships" r:embed="rId20"/>
        <a:srcRect l="19498" r="57815"/>
        <a:stretch/>
      </xdr:blipFill>
      <xdr:spPr>
        <a:xfrm>
          <a:off x="790575" y="463419825"/>
          <a:ext cx="1828799" cy="4824000"/>
        </a:xfrm>
        <a:prstGeom prst="rect">
          <a:avLst/>
        </a:prstGeom>
      </xdr:spPr>
    </xdr:pic>
    <xdr:clientData/>
  </xdr:twoCellAnchor>
  <xdr:twoCellAnchor editAs="oneCell">
    <xdr:from>
      <xdr:col>3</xdr:col>
      <xdr:colOff>38100</xdr:colOff>
      <xdr:row>3062</xdr:row>
      <xdr:rowOff>9525</xdr:rowOff>
    </xdr:from>
    <xdr:to>
      <xdr:col>8</xdr:col>
      <xdr:colOff>276225</xdr:colOff>
      <xdr:row>3093</xdr:row>
      <xdr:rowOff>80550</xdr:rowOff>
    </xdr:to>
    <xdr:pic>
      <xdr:nvPicPr>
        <xdr:cNvPr id="67" name="図 66"/>
        <xdr:cNvPicPr>
          <a:picLocks noChangeAspect="1"/>
        </xdr:cNvPicPr>
      </xdr:nvPicPr>
      <xdr:blipFill rotWithShape="1">
        <a:blip xmlns:r="http://schemas.openxmlformats.org/officeDocument/2006/relationships" r:embed="rId20"/>
        <a:srcRect l="34739" r="42809"/>
        <a:stretch/>
      </xdr:blipFill>
      <xdr:spPr>
        <a:xfrm>
          <a:off x="790575" y="470639775"/>
          <a:ext cx="1809750" cy="4824000"/>
        </a:xfrm>
        <a:prstGeom prst="rect">
          <a:avLst/>
        </a:prstGeom>
      </xdr:spPr>
    </xdr:pic>
    <xdr:clientData/>
  </xdr:twoCellAnchor>
  <xdr:twoCellAnchor editAs="oneCell">
    <xdr:from>
      <xdr:col>3</xdr:col>
      <xdr:colOff>38101</xdr:colOff>
      <xdr:row>3109</xdr:row>
      <xdr:rowOff>9525</xdr:rowOff>
    </xdr:from>
    <xdr:to>
      <xdr:col>8</xdr:col>
      <xdr:colOff>276226</xdr:colOff>
      <xdr:row>3140</xdr:row>
      <xdr:rowOff>80550</xdr:rowOff>
    </xdr:to>
    <xdr:pic>
      <xdr:nvPicPr>
        <xdr:cNvPr id="68" name="図 67"/>
        <xdr:cNvPicPr>
          <a:picLocks noChangeAspect="1"/>
        </xdr:cNvPicPr>
      </xdr:nvPicPr>
      <xdr:blipFill rotWithShape="1">
        <a:blip xmlns:r="http://schemas.openxmlformats.org/officeDocument/2006/relationships" r:embed="rId20"/>
        <a:srcRect l="49743" r="27804"/>
        <a:stretch/>
      </xdr:blipFill>
      <xdr:spPr>
        <a:xfrm>
          <a:off x="790576" y="477859725"/>
          <a:ext cx="1809750" cy="4824000"/>
        </a:xfrm>
        <a:prstGeom prst="rect">
          <a:avLst/>
        </a:prstGeom>
      </xdr:spPr>
    </xdr:pic>
    <xdr:clientData/>
  </xdr:twoCellAnchor>
  <xdr:twoCellAnchor editAs="oneCell">
    <xdr:from>
      <xdr:col>3</xdr:col>
      <xdr:colOff>19050</xdr:colOff>
      <xdr:row>3156</xdr:row>
      <xdr:rowOff>9525</xdr:rowOff>
    </xdr:from>
    <xdr:to>
      <xdr:col>8</xdr:col>
      <xdr:colOff>247651</xdr:colOff>
      <xdr:row>3187</xdr:row>
      <xdr:rowOff>80550</xdr:rowOff>
    </xdr:to>
    <xdr:pic>
      <xdr:nvPicPr>
        <xdr:cNvPr id="69" name="図 68"/>
        <xdr:cNvPicPr>
          <a:picLocks noChangeAspect="1"/>
        </xdr:cNvPicPr>
      </xdr:nvPicPr>
      <xdr:blipFill rotWithShape="1">
        <a:blip xmlns:r="http://schemas.openxmlformats.org/officeDocument/2006/relationships" r:embed="rId20"/>
        <a:srcRect l="64399" r="13270"/>
        <a:stretch/>
      </xdr:blipFill>
      <xdr:spPr>
        <a:xfrm>
          <a:off x="771525" y="485079675"/>
          <a:ext cx="1800226" cy="4824000"/>
        </a:xfrm>
        <a:prstGeom prst="rect">
          <a:avLst/>
        </a:prstGeom>
      </xdr:spPr>
    </xdr:pic>
    <xdr:clientData/>
  </xdr:twoCellAnchor>
  <xdr:twoCellAnchor editAs="oneCell">
    <xdr:from>
      <xdr:col>3</xdr:col>
      <xdr:colOff>142874</xdr:colOff>
      <xdr:row>3203</xdr:row>
      <xdr:rowOff>9525</xdr:rowOff>
    </xdr:from>
    <xdr:to>
      <xdr:col>8</xdr:col>
      <xdr:colOff>240990</xdr:colOff>
      <xdr:row>3234</xdr:row>
      <xdr:rowOff>80550</xdr:rowOff>
    </xdr:to>
    <xdr:pic>
      <xdr:nvPicPr>
        <xdr:cNvPr id="70" name="図 69"/>
        <xdr:cNvPicPr>
          <a:picLocks noChangeAspect="1"/>
        </xdr:cNvPicPr>
      </xdr:nvPicPr>
      <xdr:blipFill rotWithShape="1">
        <a:blip xmlns:r="http://schemas.openxmlformats.org/officeDocument/2006/relationships" r:embed="rId20"/>
        <a:srcRect l="79286"/>
        <a:stretch/>
      </xdr:blipFill>
      <xdr:spPr>
        <a:xfrm>
          <a:off x="895349" y="492299625"/>
          <a:ext cx="1669741" cy="4824000"/>
        </a:xfrm>
        <a:prstGeom prst="rect">
          <a:avLst/>
        </a:prstGeom>
      </xdr:spPr>
    </xdr:pic>
    <xdr:clientData/>
  </xdr:twoCellAnchor>
  <xdr:twoCellAnchor editAs="oneCell">
    <xdr:from>
      <xdr:col>3</xdr:col>
      <xdr:colOff>57151</xdr:colOff>
      <xdr:row>3250</xdr:row>
      <xdr:rowOff>9525</xdr:rowOff>
    </xdr:from>
    <xdr:to>
      <xdr:col>8</xdr:col>
      <xdr:colOff>285750</xdr:colOff>
      <xdr:row>3281</xdr:row>
      <xdr:rowOff>80550</xdr:rowOff>
    </xdr:to>
    <xdr:pic>
      <xdr:nvPicPr>
        <xdr:cNvPr id="71" name="図 70"/>
        <xdr:cNvPicPr>
          <a:picLocks noChangeAspect="1"/>
        </xdr:cNvPicPr>
      </xdr:nvPicPr>
      <xdr:blipFill rotWithShape="1">
        <a:blip xmlns:r="http://schemas.openxmlformats.org/officeDocument/2006/relationships" r:embed="rId21"/>
        <a:srcRect l="5024" r="72893"/>
        <a:stretch/>
      </xdr:blipFill>
      <xdr:spPr>
        <a:xfrm>
          <a:off x="809626" y="499519575"/>
          <a:ext cx="1800224" cy="4824000"/>
        </a:xfrm>
        <a:prstGeom prst="rect">
          <a:avLst/>
        </a:prstGeom>
      </xdr:spPr>
    </xdr:pic>
    <xdr:clientData/>
  </xdr:twoCellAnchor>
  <xdr:twoCellAnchor editAs="oneCell">
    <xdr:from>
      <xdr:col>3</xdr:col>
      <xdr:colOff>47624</xdr:colOff>
      <xdr:row>3297</xdr:row>
      <xdr:rowOff>9525</xdr:rowOff>
    </xdr:from>
    <xdr:to>
      <xdr:col>8</xdr:col>
      <xdr:colOff>266700</xdr:colOff>
      <xdr:row>3328</xdr:row>
      <xdr:rowOff>80550</xdr:rowOff>
    </xdr:to>
    <xdr:pic>
      <xdr:nvPicPr>
        <xdr:cNvPr id="72" name="図 71"/>
        <xdr:cNvPicPr>
          <a:picLocks noChangeAspect="1"/>
        </xdr:cNvPicPr>
      </xdr:nvPicPr>
      <xdr:blipFill rotWithShape="1">
        <a:blip xmlns:r="http://schemas.openxmlformats.org/officeDocument/2006/relationships" r:embed="rId21"/>
        <a:srcRect l="19980" r="58054"/>
        <a:stretch/>
      </xdr:blipFill>
      <xdr:spPr>
        <a:xfrm>
          <a:off x="800099" y="506739525"/>
          <a:ext cx="1790701" cy="4824000"/>
        </a:xfrm>
        <a:prstGeom prst="rect">
          <a:avLst/>
        </a:prstGeom>
      </xdr:spPr>
    </xdr:pic>
    <xdr:clientData/>
  </xdr:twoCellAnchor>
  <xdr:twoCellAnchor editAs="oneCell">
    <xdr:from>
      <xdr:col>3</xdr:col>
      <xdr:colOff>38099</xdr:colOff>
      <xdr:row>3344</xdr:row>
      <xdr:rowOff>9525</xdr:rowOff>
    </xdr:from>
    <xdr:to>
      <xdr:col>8</xdr:col>
      <xdr:colOff>276225</xdr:colOff>
      <xdr:row>3375</xdr:row>
      <xdr:rowOff>80550</xdr:rowOff>
    </xdr:to>
    <xdr:pic>
      <xdr:nvPicPr>
        <xdr:cNvPr id="73" name="図 72"/>
        <xdr:cNvPicPr>
          <a:picLocks noChangeAspect="1"/>
        </xdr:cNvPicPr>
      </xdr:nvPicPr>
      <xdr:blipFill rotWithShape="1">
        <a:blip xmlns:r="http://schemas.openxmlformats.org/officeDocument/2006/relationships" r:embed="rId21"/>
        <a:srcRect l="34468" r="43332"/>
        <a:stretch/>
      </xdr:blipFill>
      <xdr:spPr>
        <a:xfrm>
          <a:off x="790574" y="513959475"/>
          <a:ext cx="1809751" cy="4824000"/>
        </a:xfrm>
        <a:prstGeom prst="rect">
          <a:avLst/>
        </a:prstGeom>
      </xdr:spPr>
    </xdr:pic>
    <xdr:clientData/>
  </xdr:twoCellAnchor>
  <xdr:twoCellAnchor editAs="oneCell">
    <xdr:from>
      <xdr:col>3</xdr:col>
      <xdr:colOff>38100</xdr:colOff>
      <xdr:row>3391</xdr:row>
      <xdr:rowOff>9525</xdr:rowOff>
    </xdr:from>
    <xdr:to>
      <xdr:col>8</xdr:col>
      <xdr:colOff>276225</xdr:colOff>
      <xdr:row>3422</xdr:row>
      <xdr:rowOff>80550</xdr:rowOff>
    </xdr:to>
    <xdr:pic>
      <xdr:nvPicPr>
        <xdr:cNvPr id="74" name="図 73"/>
        <xdr:cNvPicPr>
          <a:picLocks noChangeAspect="1"/>
        </xdr:cNvPicPr>
      </xdr:nvPicPr>
      <xdr:blipFill rotWithShape="1">
        <a:blip xmlns:r="http://schemas.openxmlformats.org/officeDocument/2006/relationships" r:embed="rId21"/>
        <a:srcRect l="49307" r="28494"/>
        <a:stretch/>
      </xdr:blipFill>
      <xdr:spPr>
        <a:xfrm>
          <a:off x="790575" y="521179425"/>
          <a:ext cx="1809750" cy="4824000"/>
        </a:xfrm>
        <a:prstGeom prst="rect">
          <a:avLst/>
        </a:prstGeom>
      </xdr:spPr>
    </xdr:pic>
    <xdr:clientData/>
  </xdr:twoCellAnchor>
  <xdr:twoCellAnchor editAs="oneCell">
    <xdr:from>
      <xdr:col>3</xdr:col>
      <xdr:colOff>19049</xdr:colOff>
      <xdr:row>3438</xdr:row>
      <xdr:rowOff>9525</xdr:rowOff>
    </xdr:from>
    <xdr:to>
      <xdr:col>8</xdr:col>
      <xdr:colOff>257175</xdr:colOff>
      <xdr:row>3469</xdr:row>
      <xdr:rowOff>80550</xdr:rowOff>
    </xdr:to>
    <xdr:pic>
      <xdr:nvPicPr>
        <xdr:cNvPr id="75" name="図 74"/>
        <xdr:cNvPicPr>
          <a:picLocks noChangeAspect="1"/>
        </xdr:cNvPicPr>
      </xdr:nvPicPr>
      <xdr:blipFill rotWithShape="1">
        <a:blip xmlns:r="http://schemas.openxmlformats.org/officeDocument/2006/relationships" r:embed="rId21"/>
        <a:srcRect l="63912" r="13888"/>
        <a:stretch/>
      </xdr:blipFill>
      <xdr:spPr>
        <a:xfrm>
          <a:off x="771524" y="528399375"/>
          <a:ext cx="1809751" cy="4824000"/>
        </a:xfrm>
        <a:prstGeom prst="rect">
          <a:avLst/>
        </a:prstGeom>
      </xdr:spPr>
    </xdr:pic>
    <xdr:clientData/>
  </xdr:twoCellAnchor>
  <xdr:twoCellAnchor editAs="oneCell">
    <xdr:from>
      <xdr:col>3</xdr:col>
      <xdr:colOff>76199</xdr:colOff>
      <xdr:row>3485</xdr:row>
      <xdr:rowOff>9525</xdr:rowOff>
    </xdr:from>
    <xdr:to>
      <xdr:col>8</xdr:col>
      <xdr:colOff>180975</xdr:colOff>
      <xdr:row>3516</xdr:row>
      <xdr:rowOff>80550</xdr:rowOff>
    </xdr:to>
    <xdr:pic>
      <xdr:nvPicPr>
        <xdr:cNvPr id="76" name="図 75"/>
        <xdr:cNvPicPr>
          <a:picLocks noChangeAspect="1"/>
        </xdr:cNvPicPr>
      </xdr:nvPicPr>
      <xdr:blipFill rotWithShape="1">
        <a:blip xmlns:r="http://schemas.openxmlformats.org/officeDocument/2006/relationships" r:embed="rId21"/>
        <a:srcRect l="78635" r="802"/>
        <a:stretch/>
      </xdr:blipFill>
      <xdr:spPr>
        <a:xfrm>
          <a:off x="828674" y="535619325"/>
          <a:ext cx="1676401" cy="4824000"/>
        </a:xfrm>
        <a:prstGeom prst="rect">
          <a:avLst/>
        </a:prstGeom>
      </xdr:spPr>
    </xdr:pic>
    <xdr:clientData/>
  </xdr:twoCellAnchor>
  <xdr:twoCellAnchor editAs="oneCell">
    <xdr:from>
      <xdr:col>3</xdr:col>
      <xdr:colOff>123824</xdr:colOff>
      <xdr:row>3532</xdr:row>
      <xdr:rowOff>9525</xdr:rowOff>
    </xdr:from>
    <xdr:to>
      <xdr:col>9</xdr:col>
      <xdr:colOff>19049</xdr:colOff>
      <xdr:row>3563</xdr:row>
      <xdr:rowOff>80550</xdr:rowOff>
    </xdr:to>
    <xdr:pic>
      <xdr:nvPicPr>
        <xdr:cNvPr id="77" name="図 76"/>
        <xdr:cNvPicPr>
          <a:picLocks noChangeAspect="1"/>
        </xdr:cNvPicPr>
      </xdr:nvPicPr>
      <xdr:blipFill rotWithShape="1">
        <a:blip xmlns:r="http://schemas.openxmlformats.org/officeDocument/2006/relationships" r:embed="rId22"/>
        <a:srcRect l="5623" r="71521"/>
        <a:stretch/>
      </xdr:blipFill>
      <xdr:spPr>
        <a:xfrm>
          <a:off x="876299" y="542839275"/>
          <a:ext cx="1781175" cy="4824000"/>
        </a:xfrm>
        <a:prstGeom prst="rect">
          <a:avLst/>
        </a:prstGeom>
      </xdr:spPr>
    </xdr:pic>
    <xdr:clientData/>
  </xdr:twoCellAnchor>
  <xdr:twoCellAnchor editAs="oneCell">
    <xdr:from>
      <xdr:col>3</xdr:col>
      <xdr:colOff>28576</xdr:colOff>
      <xdr:row>3579</xdr:row>
      <xdr:rowOff>9525</xdr:rowOff>
    </xdr:from>
    <xdr:to>
      <xdr:col>8</xdr:col>
      <xdr:colOff>266701</xdr:colOff>
      <xdr:row>3610</xdr:row>
      <xdr:rowOff>80550</xdr:rowOff>
    </xdr:to>
    <xdr:pic>
      <xdr:nvPicPr>
        <xdr:cNvPr id="78" name="図 77"/>
        <xdr:cNvPicPr>
          <a:picLocks noChangeAspect="1"/>
        </xdr:cNvPicPr>
      </xdr:nvPicPr>
      <xdr:blipFill rotWithShape="1">
        <a:blip xmlns:r="http://schemas.openxmlformats.org/officeDocument/2006/relationships" r:embed="rId22"/>
        <a:srcRect l="20167" r="56610"/>
        <a:stretch/>
      </xdr:blipFill>
      <xdr:spPr>
        <a:xfrm>
          <a:off x="781051" y="550059225"/>
          <a:ext cx="1809750" cy="4824000"/>
        </a:xfrm>
        <a:prstGeom prst="rect">
          <a:avLst/>
        </a:prstGeom>
      </xdr:spPr>
    </xdr:pic>
    <xdr:clientData/>
  </xdr:twoCellAnchor>
  <xdr:twoCellAnchor editAs="oneCell">
    <xdr:from>
      <xdr:col>3</xdr:col>
      <xdr:colOff>57150</xdr:colOff>
      <xdr:row>3626</xdr:row>
      <xdr:rowOff>9525</xdr:rowOff>
    </xdr:from>
    <xdr:to>
      <xdr:col>8</xdr:col>
      <xdr:colOff>304800</xdr:colOff>
      <xdr:row>3657</xdr:row>
      <xdr:rowOff>80550</xdr:rowOff>
    </xdr:to>
    <xdr:pic>
      <xdr:nvPicPr>
        <xdr:cNvPr id="79" name="図 78"/>
        <xdr:cNvPicPr>
          <a:picLocks noChangeAspect="1"/>
        </xdr:cNvPicPr>
      </xdr:nvPicPr>
      <xdr:blipFill rotWithShape="1">
        <a:blip xmlns:r="http://schemas.openxmlformats.org/officeDocument/2006/relationships" r:embed="rId22"/>
        <a:srcRect l="34711" r="41943"/>
        <a:stretch/>
      </xdr:blipFill>
      <xdr:spPr>
        <a:xfrm>
          <a:off x="809625" y="557279175"/>
          <a:ext cx="1819275" cy="4824000"/>
        </a:xfrm>
        <a:prstGeom prst="rect">
          <a:avLst/>
        </a:prstGeom>
      </xdr:spPr>
    </xdr:pic>
    <xdr:clientData/>
  </xdr:twoCellAnchor>
  <xdr:twoCellAnchor editAs="oneCell">
    <xdr:from>
      <xdr:col>3</xdr:col>
      <xdr:colOff>19050</xdr:colOff>
      <xdr:row>3673</xdr:row>
      <xdr:rowOff>9525</xdr:rowOff>
    </xdr:from>
    <xdr:to>
      <xdr:col>8</xdr:col>
      <xdr:colOff>266700</xdr:colOff>
      <xdr:row>3704</xdr:row>
      <xdr:rowOff>80550</xdr:rowOff>
    </xdr:to>
    <xdr:pic>
      <xdr:nvPicPr>
        <xdr:cNvPr id="80" name="図 79"/>
        <xdr:cNvPicPr>
          <a:picLocks noChangeAspect="1"/>
        </xdr:cNvPicPr>
      </xdr:nvPicPr>
      <xdr:blipFill rotWithShape="1">
        <a:blip xmlns:r="http://schemas.openxmlformats.org/officeDocument/2006/relationships" r:embed="rId22"/>
        <a:srcRect l="49868" r="26787"/>
        <a:stretch/>
      </xdr:blipFill>
      <xdr:spPr>
        <a:xfrm>
          <a:off x="771525" y="564499125"/>
          <a:ext cx="1819275" cy="4824000"/>
        </a:xfrm>
        <a:prstGeom prst="rect">
          <a:avLst/>
        </a:prstGeom>
      </xdr:spPr>
    </xdr:pic>
    <xdr:clientData/>
  </xdr:twoCellAnchor>
  <xdr:twoCellAnchor editAs="oneCell">
    <xdr:from>
      <xdr:col>3</xdr:col>
      <xdr:colOff>57150</xdr:colOff>
      <xdr:row>3720</xdr:row>
      <xdr:rowOff>9525</xdr:rowOff>
    </xdr:from>
    <xdr:to>
      <xdr:col>8</xdr:col>
      <xdr:colOff>257175</xdr:colOff>
      <xdr:row>3751</xdr:row>
      <xdr:rowOff>80550</xdr:rowOff>
    </xdr:to>
    <xdr:pic>
      <xdr:nvPicPr>
        <xdr:cNvPr id="81" name="図 80"/>
        <xdr:cNvPicPr>
          <a:picLocks noChangeAspect="1"/>
        </xdr:cNvPicPr>
      </xdr:nvPicPr>
      <xdr:blipFill rotWithShape="1">
        <a:blip xmlns:r="http://schemas.openxmlformats.org/officeDocument/2006/relationships" r:embed="rId22"/>
        <a:srcRect l="64535" r="12731"/>
        <a:stretch/>
      </xdr:blipFill>
      <xdr:spPr>
        <a:xfrm>
          <a:off x="809625" y="571719075"/>
          <a:ext cx="1771650" cy="4824000"/>
        </a:xfrm>
        <a:prstGeom prst="rect">
          <a:avLst/>
        </a:prstGeom>
      </xdr:spPr>
    </xdr:pic>
    <xdr:clientData/>
  </xdr:twoCellAnchor>
  <xdr:twoCellAnchor editAs="oneCell">
    <xdr:from>
      <xdr:col>3</xdr:col>
      <xdr:colOff>104774</xdr:colOff>
      <xdr:row>3767</xdr:row>
      <xdr:rowOff>9525</xdr:rowOff>
    </xdr:from>
    <xdr:to>
      <xdr:col>8</xdr:col>
      <xdr:colOff>163486</xdr:colOff>
      <xdr:row>3798</xdr:row>
      <xdr:rowOff>80550</xdr:rowOff>
    </xdr:to>
    <xdr:pic>
      <xdr:nvPicPr>
        <xdr:cNvPr id="82" name="図 81"/>
        <xdr:cNvPicPr>
          <a:picLocks noChangeAspect="1"/>
        </xdr:cNvPicPr>
      </xdr:nvPicPr>
      <xdr:blipFill rotWithShape="1">
        <a:blip xmlns:r="http://schemas.openxmlformats.org/officeDocument/2006/relationships" r:embed="rId22"/>
        <a:srcRect l="79079"/>
        <a:stretch/>
      </xdr:blipFill>
      <xdr:spPr>
        <a:xfrm>
          <a:off x="857249" y="578939025"/>
          <a:ext cx="1630337" cy="4824000"/>
        </a:xfrm>
        <a:prstGeom prst="rect">
          <a:avLst/>
        </a:prstGeom>
      </xdr:spPr>
    </xdr:pic>
    <xdr:clientData/>
  </xdr:twoCellAnchor>
  <xdr:twoCellAnchor editAs="oneCell">
    <xdr:from>
      <xdr:col>3</xdr:col>
      <xdr:colOff>238125</xdr:colOff>
      <xdr:row>3814</xdr:row>
      <xdr:rowOff>19050</xdr:rowOff>
    </xdr:from>
    <xdr:to>
      <xdr:col>7</xdr:col>
      <xdr:colOff>304800</xdr:colOff>
      <xdr:row>3845</xdr:row>
      <xdr:rowOff>90075</xdr:rowOff>
    </xdr:to>
    <xdr:pic>
      <xdr:nvPicPr>
        <xdr:cNvPr id="83" name="図 82"/>
        <xdr:cNvPicPr>
          <a:picLocks noChangeAspect="1"/>
        </xdr:cNvPicPr>
      </xdr:nvPicPr>
      <xdr:blipFill rotWithShape="1">
        <a:blip xmlns:r="http://schemas.openxmlformats.org/officeDocument/2006/relationships" r:embed="rId23"/>
        <a:srcRect l="6018" r="76906"/>
        <a:stretch/>
      </xdr:blipFill>
      <xdr:spPr>
        <a:xfrm>
          <a:off x="990600" y="586168500"/>
          <a:ext cx="1323975" cy="4824000"/>
        </a:xfrm>
        <a:prstGeom prst="rect">
          <a:avLst/>
        </a:prstGeom>
      </xdr:spPr>
    </xdr:pic>
    <xdr:clientData/>
  </xdr:twoCellAnchor>
  <xdr:twoCellAnchor editAs="oneCell">
    <xdr:from>
      <xdr:col>3</xdr:col>
      <xdr:colOff>304800</xdr:colOff>
      <xdr:row>3861</xdr:row>
      <xdr:rowOff>9525</xdr:rowOff>
    </xdr:from>
    <xdr:to>
      <xdr:col>8</xdr:col>
      <xdr:colOff>28575</xdr:colOff>
      <xdr:row>3892</xdr:row>
      <xdr:rowOff>80550</xdr:rowOff>
    </xdr:to>
    <xdr:pic>
      <xdr:nvPicPr>
        <xdr:cNvPr id="84" name="図 83"/>
        <xdr:cNvPicPr>
          <a:picLocks noChangeAspect="1"/>
        </xdr:cNvPicPr>
      </xdr:nvPicPr>
      <xdr:blipFill rotWithShape="1">
        <a:blip xmlns:r="http://schemas.openxmlformats.org/officeDocument/2006/relationships" r:embed="rId23"/>
        <a:srcRect l="14495" r="68799"/>
        <a:stretch/>
      </xdr:blipFill>
      <xdr:spPr>
        <a:xfrm>
          <a:off x="1057275" y="593378925"/>
          <a:ext cx="1295400" cy="4824000"/>
        </a:xfrm>
        <a:prstGeom prst="rect">
          <a:avLst/>
        </a:prstGeom>
      </xdr:spPr>
    </xdr:pic>
    <xdr:clientData/>
  </xdr:twoCellAnchor>
  <xdr:twoCellAnchor editAs="oneCell">
    <xdr:from>
      <xdr:col>3</xdr:col>
      <xdr:colOff>247650</xdr:colOff>
      <xdr:row>3908</xdr:row>
      <xdr:rowOff>9525</xdr:rowOff>
    </xdr:from>
    <xdr:to>
      <xdr:col>8</xdr:col>
      <xdr:colOff>38100</xdr:colOff>
      <xdr:row>3939</xdr:row>
      <xdr:rowOff>80550</xdr:rowOff>
    </xdr:to>
    <xdr:pic>
      <xdr:nvPicPr>
        <xdr:cNvPr id="85" name="図 84"/>
        <xdr:cNvPicPr>
          <a:picLocks noChangeAspect="1"/>
        </xdr:cNvPicPr>
      </xdr:nvPicPr>
      <xdr:blipFill rotWithShape="1">
        <a:blip xmlns:r="http://schemas.openxmlformats.org/officeDocument/2006/relationships" r:embed="rId23"/>
        <a:srcRect l="22234" r="60200"/>
        <a:stretch/>
      </xdr:blipFill>
      <xdr:spPr>
        <a:xfrm>
          <a:off x="1000125" y="600598875"/>
          <a:ext cx="1362075" cy="4824000"/>
        </a:xfrm>
        <a:prstGeom prst="rect">
          <a:avLst/>
        </a:prstGeom>
      </xdr:spPr>
    </xdr:pic>
    <xdr:clientData/>
  </xdr:twoCellAnchor>
  <xdr:twoCellAnchor editAs="oneCell">
    <xdr:from>
      <xdr:col>3</xdr:col>
      <xdr:colOff>238125</xdr:colOff>
      <xdr:row>3955</xdr:row>
      <xdr:rowOff>9525</xdr:rowOff>
    </xdr:from>
    <xdr:to>
      <xdr:col>8</xdr:col>
      <xdr:colOff>47625</xdr:colOff>
      <xdr:row>3986</xdr:row>
      <xdr:rowOff>80550</xdr:rowOff>
    </xdr:to>
    <xdr:pic>
      <xdr:nvPicPr>
        <xdr:cNvPr id="86" name="図 85"/>
        <xdr:cNvPicPr>
          <a:picLocks noChangeAspect="1"/>
        </xdr:cNvPicPr>
      </xdr:nvPicPr>
      <xdr:blipFill rotWithShape="1">
        <a:blip xmlns:r="http://schemas.openxmlformats.org/officeDocument/2006/relationships" r:embed="rId23"/>
        <a:srcRect l="30342" r="51846"/>
        <a:stretch/>
      </xdr:blipFill>
      <xdr:spPr>
        <a:xfrm>
          <a:off x="990600" y="607818825"/>
          <a:ext cx="1381125" cy="4824000"/>
        </a:xfrm>
        <a:prstGeom prst="rect">
          <a:avLst/>
        </a:prstGeom>
      </xdr:spPr>
    </xdr:pic>
    <xdr:clientData/>
  </xdr:twoCellAnchor>
  <xdr:twoCellAnchor editAs="oneCell">
    <xdr:from>
      <xdr:col>3</xdr:col>
      <xdr:colOff>247650</xdr:colOff>
      <xdr:row>4002</xdr:row>
      <xdr:rowOff>9525</xdr:rowOff>
    </xdr:from>
    <xdr:to>
      <xdr:col>8</xdr:col>
      <xdr:colOff>76200</xdr:colOff>
      <xdr:row>4033</xdr:row>
      <xdr:rowOff>80550</xdr:rowOff>
    </xdr:to>
    <xdr:pic>
      <xdr:nvPicPr>
        <xdr:cNvPr id="87" name="図 86"/>
        <xdr:cNvPicPr>
          <a:picLocks noChangeAspect="1"/>
        </xdr:cNvPicPr>
      </xdr:nvPicPr>
      <xdr:blipFill rotWithShape="1">
        <a:blip xmlns:r="http://schemas.openxmlformats.org/officeDocument/2006/relationships" r:embed="rId23"/>
        <a:srcRect l="38941" r="43001"/>
        <a:stretch/>
      </xdr:blipFill>
      <xdr:spPr>
        <a:xfrm>
          <a:off x="1000125" y="615038775"/>
          <a:ext cx="1400175" cy="4824000"/>
        </a:xfrm>
        <a:prstGeom prst="rect">
          <a:avLst/>
        </a:prstGeom>
      </xdr:spPr>
    </xdr:pic>
    <xdr:clientData/>
  </xdr:twoCellAnchor>
  <xdr:twoCellAnchor editAs="oneCell">
    <xdr:from>
      <xdr:col>3</xdr:col>
      <xdr:colOff>95250</xdr:colOff>
      <xdr:row>4049</xdr:row>
      <xdr:rowOff>9525</xdr:rowOff>
    </xdr:from>
    <xdr:to>
      <xdr:col>8</xdr:col>
      <xdr:colOff>238125</xdr:colOff>
      <xdr:row>4080</xdr:row>
      <xdr:rowOff>80550</xdr:rowOff>
    </xdr:to>
    <xdr:pic>
      <xdr:nvPicPr>
        <xdr:cNvPr id="88" name="図 87"/>
        <xdr:cNvPicPr>
          <a:picLocks noChangeAspect="1"/>
        </xdr:cNvPicPr>
      </xdr:nvPicPr>
      <xdr:blipFill rotWithShape="1">
        <a:blip xmlns:r="http://schemas.openxmlformats.org/officeDocument/2006/relationships" r:embed="rId23"/>
        <a:srcRect l="47908" r="29980"/>
        <a:stretch/>
      </xdr:blipFill>
      <xdr:spPr>
        <a:xfrm>
          <a:off x="847725" y="622258725"/>
          <a:ext cx="1714500" cy="4824000"/>
        </a:xfrm>
        <a:prstGeom prst="rect">
          <a:avLst/>
        </a:prstGeom>
      </xdr:spPr>
    </xdr:pic>
    <xdr:clientData/>
  </xdr:twoCellAnchor>
  <xdr:twoCellAnchor editAs="oneCell">
    <xdr:from>
      <xdr:col>3</xdr:col>
      <xdr:colOff>47626</xdr:colOff>
      <xdr:row>4096</xdr:row>
      <xdr:rowOff>9525</xdr:rowOff>
    </xdr:from>
    <xdr:to>
      <xdr:col>8</xdr:col>
      <xdr:colOff>276225</xdr:colOff>
      <xdr:row>4127</xdr:row>
      <xdr:rowOff>80550</xdr:rowOff>
    </xdr:to>
    <xdr:pic>
      <xdr:nvPicPr>
        <xdr:cNvPr id="89" name="図 88"/>
        <xdr:cNvPicPr>
          <a:picLocks noChangeAspect="1"/>
        </xdr:cNvPicPr>
      </xdr:nvPicPr>
      <xdr:blipFill rotWithShape="1">
        <a:blip xmlns:r="http://schemas.openxmlformats.org/officeDocument/2006/relationships" r:embed="rId23"/>
        <a:srcRect l="62035" r="14746"/>
        <a:stretch/>
      </xdr:blipFill>
      <xdr:spPr>
        <a:xfrm>
          <a:off x="800101" y="629478675"/>
          <a:ext cx="1800224" cy="4824000"/>
        </a:xfrm>
        <a:prstGeom prst="rect">
          <a:avLst/>
        </a:prstGeom>
      </xdr:spPr>
    </xdr:pic>
    <xdr:clientData/>
  </xdr:twoCellAnchor>
  <xdr:twoCellAnchor editAs="oneCell">
    <xdr:from>
      <xdr:col>3</xdr:col>
      <xdr:colOff>66675</xdr:colOff>
      <xdr:row>4143</xdr:row>
      <xdr:rowOff>9525</xdr:rowOff>
    </xdr:from>
    <xdr:to>
      <xdr:col>8</xdr:col>
      <xdr:colOff>228600</xdr:colOff>
      <xdr:row>4174</xdr:row>
      <xdr:rowOff>80550</xdr:rowOff>
    </xdr:to>
    <xdr:pic>
      <xdr:nvPicPr>
        <xdr:cNvPr id="90" name="図 89"/>
        <xdr:cNvPicPr>
          <a:picLocks noChangeAspect="1"/>
        </xdr:cNvPicPr>
      </xdr:nvPicPr>
      <xdr:blipFill rotWithShape="1">
        <a:blip xmlns:r="http://schemas.openxmlformats.org/officeDocument/2006/relationships" r:embed="rId23"/>
        <a:srcRect l="76284" r="1358"/>
        <a:stretch/>
      </xdr:blipFill>
      <xdr:spPr>
        <a:xfrm>
          <a:off x="819150" y="636698625"/>
          <a:ext cx="1733550" cy="4824000"/>
        </a:xfrm>
        <a:prstGeom prst="rect">
          <a:avLst/>
        </a:prstGeom>
      </xdr:spPr>
    </xdr:pic>
    <xdr:clientData/>
  </xdr:twoCellAnchor>
  <xdr:twoCellAnchor editAs="oneCell">
    <xdr:from>
      <xdr:col>3</xdr:col>
      <xdr:colOff>38100</xdr:colOff>
      <xdr:row>4190</xdr:row>
      <xdr:rowOff>9525</xdr:rowOff>
    </xdr:from>
    <xdr:to>
      <xdr:col>8</xdr:col>
      <xdr:colOff>276224</xdr:colOff>
      <xdr:row>4221</xdr:row>
      <xdr:rowOff>80550</xdr:rowOff>
    </xdr:to>
    <xdr:pic>
      <xdr:nvPicPr>
        <xdr:cNvPr id="91" name="図 90"/>
        <xdr:cNvPicPr>
          <a:picLocks noChangeAspect="1"/>
        </xdr:cNvPicPr>
      </xdr:nvPicPr>
      <xdr:blipFill rotWithShape="1">
        <a:blip xmlns:r="http://schemas.openxmlformats.org/officeDocument/2006/relationships" r:embed="rId24"/>
        <a:srcRect l="7233" r="70600"/>
        <a:stretch/>
      </xdr:blipFill>
      <xdr:spPr>
        <a:xfrm>
          <a:off x="790575" y="643918575"/>
          <a:ext cx="1809749" cy="4824000"/>
        </a:xfrm>
        <a:prstGeom prst="rect">
          <a:avLst/>
        </a:prstGeom>
      </xdr:spPr>
    </xdr:pic>
    <xdr:clientData/>
  </xdr:twoCellAnchor>
  <xdr:twoCellAnchor editAs="oneCell">
    <xdr:from>
      <xdr:col>3</xdr:col>
      <xdr:colOff>47625</xdr:colOff>
      <xdr:row>4237</xdr:row>
      <xdr:rowOff>9525</xdr:rowOff>
    </xdr:from>
    <xdr:to>
      <xdr:col>8</xdr:col>
      <xdr:colOff>276225</xdr:colOff>
      <xdr:row>4268</xdr:row>
      <xdr:rowOff>80550</xdr:rowOff>
    </xdr:to>
    <xdr:pic>
      <xdr:nvPicPr>
        <xdr:cNvPr id="92" name="図 91"/>
        <xdr:cNvPicPr>
          <a:picLocks noChangeAspect="1"/>
        </xdr:cNvPicPr>
      </xdr:nvPicPr>
      <xdr:blipFill rotWithShape="1">
        <a:blip xmlns:r="http://schemas.openxmlformats.org/officeDocument/2006/relationships" r:embed="rId24"/>
        <a:srcRect l="21934" r="56015"/>
        <a:stretch/>
      </xdr:blipFill>
      <xdr:spPr>
        <a:xfrm>
          <a:off x="800100" y="651138525"/>
          <a:ext cx="1800225" cy="4824000"/>
        </a:xfrm>
        <a:prstGeom prst="rect">
          <a:avLst/>
        </a:prstGeom>
      </xdr:spPr>
    </xdr:pic>
    <xdr:clientData/>
  </xdr:twoCellAnchor>
  <xdr:twoCellAnchor editAs="oneCell">
    <xdr:from>
      <xdr:col>3</xdr:col>
      <xdr:colOff>57150</xdr:colOff>
      <xdr:row>4284</xdr:row>
      <xdr:rowOff>9525</xdr:rowOff>
    </xdr:from>
    <xdr:to>
      <xdr:col>8</xdr:col>
      <xdr:colOff>295274</xdr:colOff>
      <xdr:row>4315</xdr:row>
      <xdr:rowOff>80550</xdr:rowOff>
    </xdr:to>
    <xdr:pic>
      <xdr:nvPicPr>
        <xdr:cNvPr id="93" name="図 92"/>
        <xdr:cNvPicPr>
          <a:picLocks noChangeAspect="1"/>
        </xdr:cNvPicPr>
      </xdr:nvPicPr>
      <xdr:blipFill rotWithShape="1">
        <a:blip xmlns:r="http://schemas.openxmlformats.org/officeDocument/2006/relationships" r:embed="rId24"/>
        <a:srcRect l="36635" r="41197"/>
        <a:stretch/>
      </xdr:blipFill>
      <xdr:spPr>
        <a:xfrm>
          <a:off x="809625" y="658358475"/>
          <a:ext cx="1809749" cy="4824000"/>
        </a:xfrm>
        <a:prstGeom prst="rect">
          <a:avLst/>
        </a:prstGeom>
      </xdr:spPr>
    </xdr:pic>
    <xdr:clientData/>
  </xdr:twoCellAnchor>
  <xdr:twoCellAnchor editAs="oneCell">
    <xdr:from>
      <xdr:col>3</xdr:col>
      <xdr:colOff>47624</xdr:colOff>
      <xdr:row>4331</xdr:row>
      <xdr:rowOff>9525</xdr:rowOff>
    </xdr:from>
    <xdr:to>
      <xdr:col>8</xdr:col>
      <xdr:colOff>266700</xdr:colOff>
      <xdr:row>4362</xdr:row>
      <xdr:rowOff>80550</xdr:rowOff>
    </xdr:to>
    <xdr:pic>
      <xdr:nvPicPr>
        <xdr:cNvPr id="94" name="図 93"/>
        <xdr:cNvPicPr>
          <a:picLocks noChangeAspect="1"/>
        </xdr:cNvPicPr>
      </xdr:nvPicPr>
      <xdr:blipFill rotWithShape="1">
        <a:blip xmlns:r="http://schemas.openxmlformats.org/officeDocument/2006/relationships" r:embed="rId24"/>
        <a:srcRect l="51452" r="26614"/>
        <a:stretch/>
      </xdr:blipFill>
      <xdr:spPr>
        <a:xfrm>
          <a:off x="800099" y="665578425"/>
          <a:ext cx="1790701" cy="4824000"/>
        </a:xfrm>
        <a:prstGeom prst="rect">
          <a:avLst/>
        </a:prstGeom>
      </xdr:spPr>
    </xdr:pic>
    <xdr:clientData/>
  </xdr:twoCellAnchor>
  <xdr:twoCellAnchor editAs="oneCell">
    <xdr:from>
      <xdr:col>3</xdr:col>
      <xdr:colOff>66674</xdr:colOff>
      <xdr:row>4378</xdr:row>
      <xdr:rowOff>9525</xdr:rowOff>
    </xdr:from>
    <xdr:to>
      <xdr:col>8</xdr:col>
      <xdr:colOff>285750</xdr:colOff>
      <xdr:row>4409</xdr:row>
      <xdr:rowOff>80550</xdr:rowOff>
    </xdr:to>
    <xdr:pic>
      <xdr:nvPicPr>
        <xdr:cNvPr id="95" name="図 94"/>
        <xdr:cNvPicPr>
          <a:picLocks noChangeAspect="1"/>
        </xdr:cNvPicPr>
      </xdr:nvPicPr>
      <xdr:blipFill rotWithShape="1">
        <a:blip xmlns:r="http://schemas.openxmlformats.org/officeDocument/2006/relationships" r:embed="rId24"/>
        <a:srcRect l="66386" r="11680"/>
        <a:stretch/>
      </xdr:blipFill>
      <xdr:spPr>
        <a:xfrm>
          <a:off x="819149" y="672798375"/>
          <a:ext cx="1790701" cy="4824000"/>
        </a:xfrm>
        <a:prstGeom prst="rect">
          <a:avLst/>
        </a:prstGeom>
      </xdr:spPr>
    </xdr:pic>
    <xdr:clientData/>
  </xdr:twoCellAnchor>
  <xdr:twoCellAnchor editAs="oneCell">
    <xdr:from>
      <xdr:col>3</xdr:col>
      <xdr:colOff>66674</xdr:colOff>
      <xdr:row>4425</xdr:row>
      <xdr:rowOff>9525</xdr:rowOff>
    </xdr:from>
    <xdr:to>
      <xdr:col>8</xdr:col>
      <xdr:colOff>276224</xdr:colOff>
      <xdr:row>4456</xdr:row>
      <xdr:rowOff>80550</xdr:rowOff>
    </xdr:to>
    <xdr:pic>
      <xdr:nvPicPr>
        <xdr:cNvPr id="96" name="図 95"/>
        <xdr:cNvPicPr>
          <a:picLocks noChangeAspect="1"/>
        </xdr:cNvPicPr>
      </xdr:nvPicPr>
      <xdr:blipFill rotWithShape="1">
        <a:blip xmlns:r="http://schemas.openxmlformats.org/officeDocument/2006/relationships" r:embed="rId25"/>
        <a:srcRect l="75435" t="592" r="2694"/>
        <a:stretch/>
      </xdr:blipFill>
      <xdr:spPr>
        <a:xfrm>
          <a:off x="819149" y="680018325"/>
          <a:ext cx="1781175" cy="4824000"/>
        </a:xfrm>
        <a:prstGeom prst="rect">
          <a:avLst/>
        </a:prstGeom>
      </xdr:spPr>
    </xdr:pic>
    <xdr:clientData/>
  </xdr:twoCellAnchor>
  <xdr:twoCellAnchor editAs="oneCell">
    <xdr:from>
      <xdr:col>3</xdr:col>
      <xdr:colOff>28575</xdr:colOff>
      <xdr:row>4472</xdr:row>
      <xdr:rowOff>9525</xdr:rowOff>
    </xdr:from>
    <xdr:to>
      <xdr:col>8</xdr:col>
      <xdr:colOff>257175</xdr:colOff>
      <xdr:row>4503</xdr:row>
      <xdr:rowOff>80550</xdr:rowOff>
    </xdr:to>
    <xdr:pic>
      <xdr:nvPicPr>
        <xdr:cNvPr id="97" name="図 96"/>
        <xdr:cNvPicPr>
          <a:picLocks noChangeAspect="1"/>
        </xdr:cNvPicPr>
      </xdr:nvPicPr>
      <xdr:blipFill rotWithShape="1">
        <a:blip xmlns:r="http://schemas.openxmlformats.org/officeDocument/2006/relationships" r:embed="rId26"/>
        <a:srcRect l="1389" t="988" r="76732"/>
        <a:stretch/>
      </xdr:blipFill>
      <xdr:spPr>
        <a:xfrm>
          <a:off x="781050" y="687238275"/>
          <a:ext cx="1800225" cy="4824000"/>
        </a:xfrm>
        <a:prstGeom prst="rect">
          <a:avLst/>
        </a:prstGeom>
      </xdr:spPr>
    </xdr:pic>
    <xdr:clientData/>
  </xdr:twoCellAnchor>
  <xdr:twoCellAnchor editAs="oneCell">
    <xdr:from>
      <xdr:col>3</xdr:col>
      <xdr:colOff>47626</xdr:colOff>
      <xdr:row>4519</xdr:row>
      <xdr:rowOff>9525</xdr:rowOff>
    </xdr:from>
    <xdr:to>
      <xdr:col>8</xdr:col>
      <xdr:colOff>304801</xdr:colOff>
      <xdr:row>4550</xdr:row>
      <xdr:rowOff>80550</xdr:rowOff>
    </xdr:to>
    <xdr:pic>
      <xdr:nvPicPr>
        <xdr:cNvPr id="98" name="図 97"/>
        <xdr:cNvPicPr>
          <a:picLocks noChangeAspect="1"/>
        </xdr:cNvPicPr>
      </xdr:nvPicPr>
      <xdr:blipFill rotWithShape="1">
        <a:blip xmlns:r="http://schemas.openxmlformats.org/officeDocument/2006/relationships" r:embed="rId26"/>
        <a:srcRect l="15975" t="988" r="61799"/>
        <a:stretch/>
      </xdr:blipFill>
      <xdr:spPr>
        <a:xfrm>
          <a:off x="800101" y="694458225"/>
          <a:ext cx="1828800" cy="4824000"/>
        </a:xfrm>
        <a:prstGeom prst="rect">
          <a:avLst/>
        </a:prstGeom>
      </xdr:spPr>
    </xdr:pic>
    <xdr:clientData/>
  </xdr:twoCellAnchor>
  <xdr:twoCellAnchor editAs="oneCell">
    <xdr:from>
      <xdr:col>3</xdr:col>
      <xdr:colOff>38101</xdr:colOff>
      <xdr:row>4566</xdr:row>
      <xdr:rowOff>9525</xdr:rowOff>
    </xdr:from>
    <xdr:to>
      <xdr:col>8</xdr:col>
      <xdr:colOff>295276</xdr:colOff>
      <xdr:row>4597</xdr:row>
      <xdr:rowOff>80550</xdr:rowOff>
    </xdr:to>
    <xdr:pic>
      <xdr:nvPicPr>
        <xdr:cNvPr id="99" name="図 98"/>
        <xdr:cNvPicPr>
          <a:picLocks noChangeAspect="1"/>
        </xdr:cNvPicPr>
      </xdr:nvPicPr>
      <xdr:blipFill rotWithShape="1">
        <a:blip xmlns:r="http://schemas.openxmlformats.org/officeDocument/2006/relationships" r:embed="rId26"/>
        <a:srcRect l="29750" t="988" r="48024"/>
        <a:stretch/>
      </xdr:blipFill>
      <xdr:spPr>
        <a:xfrm>
          <a:off x="790576" y="701678175"/>
          <a:ext cx="1828800" cy="4824000"/>
        </a:xfrm>
        <a:prstGeom prst="rect">
          <a:avLst/>
        </a:prstGeom>
      </xdr:spPr>
    </xdr:pic>
    <xdr:clientData/>
  </xdr:twoCellAnchor>
  <xdr:twoCellAnchor editAs="oneCell">
    <xdr:from>
      <xdr:col>3</xdr:col>
      <xdr:colOff>9525</xdr:colOff>
      <xdr:row>4613</xdr:row>
      <xdr:rowOff>19050</xdr:rowOff>
    </xdr:from>
    <xdr:to>
      <xdr:col>8</xdr:col>
      <xdr:colOff>228600</xdr:colOff>
      <xdr:row>4644</xdr:row>
      <xdr:rowOff>90075</xdr:rowOff>
    </xdr:to>
    <xdr:pic>
      <xdr:nvPicPr>
        <xdr:cNvPr id="100" name="図 99"/>
        <xdr:cNvPicPr>
          <a:picLocks noChangeAspect="1"/>
        </xdr:cNvPicPr>
      </xdr:nvPicPr>
      <xdr:blipFill rotWithShape="1">
        <a:blip xmlns:r="http://schemas.openxmlformats.org/officeDocument/2006/relationships" r:embed="rId26"/>
        <a:srcRect l="44683" t="988" r="33555"/>
        <a:stretch/>
      </xdr:blipFill>
      <xdr:spPr>
        <a:xfrm>
          <a:off x="762000" y="708907650"/>
          <a:ext cx="1790700" cy="4824000"/>
        </a:xfrm>
        <a:prstGeom prst="rect">
          <a:avLst/>
        </a:prstGeom>
      </xdr:spPr>
    </xdr:pic>
    <xdr:clientData/>
  </xdr:twoCellAnchor>
  <xdr:twoCellAnchor editAs="oneCell">
    <xdr:from>
      <xdr:col>3</xdr:col>
      <xdr:colOff>47625</xdr:colOff>
      <xdr:row>4660</xdr:row>
      <xdr:rowOff>9525</xdr:rowOff>
    </xdr:from>
    <xdr:to>
      <xdr:col>8</xdr:col>
      <xdr:colOff>295275</xdr:colOff>
      <xdr:row>4691</xdr:row>
      <xdr:rowOff>80550</xdr:rowOff>
    </xdr:to>
    <xdr:pic>
      <xdr:nvPicPr>
        <xdr:cNvPr id="101" name="図 100"/>
        <xdr:cNvPicPr>
          <a:picLocks noChangeAspect="1"/>
        </xdr:cNvPicPr>
      </xdr:nvPicPr>
      <xdr:blipFill rotWithShape="1">
        <a:blip xmlns:r="http://schemas.openxmlformats.org/officeDocument/2006/relationships" r:embed="rId26"/>
        <a:srcRect l="58921" t="988" r="18969"/>
        <a:stretch/>
      </xdr:blipFill>
      <xdr:spPr>
        <a:xfrm>
          <a:off x="800100" y="716118075"/>
          <a:ext cx="1819275" cy="4824000"/>
        </a:xfrm>
        <a:prstGeom prst="rect">
          <a:avLst/>
        </a:prstGeom>
      </xdr:spPr>
    </xdr:pic>
    <xdr:clientData/>
  </xdr:twoCellAnchor>
  <xdr:twoCellAnchor editAs="oneCell">
    <xdr:from>
      <xdr:col>3</xdr:col>
      <xdr:colOff>28575</xdr:colOff>
      <xdr:row>4707</xdr:row>
      <xdr:rowOff>9525</xdr:rowOff>
    </xdr:from>
    <xdr:to>
      <xdr:col>8</xdr:col>
      <xdr:colOff>266700</xdr:colOff>
      <xdr:row>4738</xdr:row>
      <xdr:rowOff>80550</xdr:rowOff>
    </xdr:to>
    <xdr:pic>
      <xdr:nvPicPr>
        <xdr:cNvPr id="102" name="図 101"/>
        <xdr:cNvPicPr>
          <a:picLocks noChangeAspect="1"/>
        </xdr:cNvPicPr>
      </xdr:nvPicPr>
      <xdr:blipFill rotWithShape="1">
        <a:blip xmlns:r="http://schemas.openxmlformats.org/officeDocument/2006/relationships" r:embed="rId26"/>
        <a:srcRect l="73738" t="988" r="4267"/>
        <a:stretch/>
      </xdr:blipFill>
      <xdr:spPr>
        <a:xfrm>
          <a:off x="781050" y="723338025"/>
          <a:ext cx="1809750" cy="4824000"/>
        </a:xfrm>
        <a:prstGeom prst="rect">
          <a:avLst/>
        </a:prstGeom>
      </xdr:spPr>
    </xdr:pic>
    <xdr:clientData/>
  </xdr:twoCellAnchor>
  <xdr:twoCellAnchor editAs="oneCell">
    <xdr:from>
      <xdr:col>3</xdr:col>
      <xdr:colOff>57149</xdr:colOff>
      <xdr:row>4754</xdr:row>
      <xdr:rowOff>9525</xdr:rowOff>
    </xdr:from>
    <xdr:to>
      <xdr:col>8</xdr:col>
      <xdr:colOff>266699</xdr:colOff>
      <xdr:row>4785</xdr:row>
      <xdr:rowOff>80550</xdr:rowOff>
    </xdr:to>
    <xdr:pic>
      <xdr:nvPicPr>
        <xdr:cNvPr id="103" name="図 102"/>
        <xdr:cNvPicPr>
          <a:picLocks noChangeAspect="1"/>
        </xdr:cNvPicPr>
      </xdr:nvPicPr>
      <xdr:blipFill rotWithShape="1">
        <a:blip xmlns:r="http://schemas.openxmlformats.org/officeDocument/2006/relationships" r:embed="rId27"/>
        <a:srcRect l="1636" r="76510"/>
        <a:stretch/>
      </xdr:blipFill>
      <xdr:spPr>
        <a:xfrm>
          <a:off x="809624" y="730557975"/>
          <a:ext cx="1781175" cy="4824000"/>
        </a:xfrm>
        <a:prstGeom prst="rect">
          <a:avLst/>
        </a:prstGeom>
      </xdr:spPr>
    </xdr:pic>
    <xdr:clientData/>
  </xdr:twoCellAnchor>
  <xdr:twoCellAnchor editAs="oneCell">
    <xdr:from>
      <xdr:col>3</xdr:col>
      <xdr:colOff>57150</xdr:colOff>
      <xdr:row>4801</xdr:row>
      <xdr:rowOff>9525</xdr:rowOff>
    </xdr:from>
    <xdr:to>
      <xdr:col>8</xdr:col>
      <xdr:colOff>285751</xdr:colOff>
      <xdr:row>4832</xdr:row>
      <xdr:rowOff>80550</xdr:rowOff>
    </xdr:to>
    <xdr:pic>
      <xdr:nvPicPr>
        <xdr:cNvPr id="104" name="図 103"/>
        <xdr:cNvPicPr>
          <a:picLocks noChangeAspect="1"/>
        </xdr:cNvPicPr>
      </xdr:nvPicPr>
      <xdr:blipFill rotWithShape="1">
        <a:blip xmlns:r="http://schemas.openxmlformats.org/officeDocument/2006/relationships" r:embed="rId27"/>
        <a:srcRect l="16478" r="61435"/>
        <a:stretch/>
      </xdr:blipFill>
      <xdr:spPr>
        <a:xfrm>
          <a:off x="809625" y="737777925"/>
          <a:ext cx="1800226" cy="4824000"/>
        </a:xfrm>
        <a:prstGeom prst="rect">
          <a:avLst/>
        </a:prstGeom>
      </xdr:spPr>
    </xdr:pic>
    <xdr:clientData/>
  </xdr:twoCellAnchor>
  <xdr:twoCellAnchor editAs="oneCell">
    <xdr:from>
      <xdr:col>3</xdr:col>
      <xdr:colOff>38099</xdr:colOff>
      <xdr:row>4848</xdr:row>
      <xdr:rowOff>9525</xdr:rowOff>
    </xdr:from>
    <xdr:to>
      <xdr:col>8</xdr:col>
      <xdr:colOff>266699</xdr:colOff>
      <xdr:row>4879</xdr:row>
      <xdr:rowOff>80550</xdr:rowOff>
    </xdr:to>
    <xdr:pic>
      <xdr:nvPicPr>
        <xdr:cNvPr id="105" name="図 104"/>
        <xdr:cNvPicPr>
          <a:picLocks noChangeAspect="1"/>
        </xdr:cNvPicPr>
      </xdr:nvPicPr>
      <xdr:blipFill rotWithShape="1">
        <a:blip xmlns:r="http://schemas.openxmlformats.org/officeDocument/2006/relationships" r:embed="rId27"/>
        <a:srcRect l="30735" r="47177"/>
        <a:stretch/>
      </xdr:blipFill>
      <xdr:spPr>
        <a:xfrm>
          <a:off x="790574" y="744997875"/>
          <a:ext cx="1800225" cy="4824000"/>
        </a:xfrm>
        <a:prstGeom prst="rect">
          <a:avLst/>
        </a:prstGeom>
      </xdr:spPr>
    </xdr:pic>
    <xdr:clientData/>
  </xdr:twoCellAnchor>
  <xdr:twoCellAnchor editAs="oneCell">
    <xdr:from>
      <xdr:col>3</xdr:col>
      <xdr:colOff>66675</xdr:colOff>
      <xdr:row>4942</xdr:row>
      <xdr:rowOff>9525</xdr:rowOff>
    </xdr:from>
    <xdr:to>
      <xdr:col>8</xdr:col>
      <xdr:colOff>295276</xdr:colOff>
      <xdr:row>4973</xdr:row>
      <xdr:rowOff>80550</xdr:rowOff>
    </xdr:to>
    <xdr:pic>
      <xdr:nvPicPr>
        <xdr:cNvPr id="107" name="図 106"/>
        <xdr:cNvPicPr>
          <a:picLocks noChangeAspect="1"/>
        </xdr:cNvPicPr>
      </xdr:nvPicPr>
      <xdr:blipFill rotWithShape="1">
        <a:blip xmlns:r="http://schemas.openxmlformats.org/officeDocument/2006/relationships" r:embed="rId27"/>
        <a:srcRect l="59718" r="18195"/>
        <a:stretch/>
      </xdr:blipFill>
      <xdr:spPr>
        <a:xfrm>
          <a:off x="819150" y="759437775"/>
          <a:ext cx="1800226" cy="4824000"/>
        </a:xfrm>
        <a:prstGeom prst="rect">
          <a:avLst/>
        </a:prstGeom>
      </xdr:spPr>
    </xdr:pic>
    <xdr:clientData/>
  </xdr:twoCellAnchor>
  <xdr:twoCellAnchor editAs="oneCell">
    <xdr:from>
      <xdr:col>3</xdr:col>
      <xdr:colOff>47625</xdr:colOff>
      <xdr:row>4989</xdr:row>
      <xdr:rowOff>9525</xdr:rowOff>
    </xdr:from>
    <xdr:to>
      <xdr:col>8</xdr:col>
      <xdr:colOff>295275</xdr:colOff>
      <xdr:row>5020</xdr:row>
      <xdr:rowOff>80550</xdr:rowOff>
    </xdr:to>
    <xdr:pic>
      <xdr:nvPicPr>
        <xdr:cNvPr id="108" name="図 107"/>
        <xdr:cNvPicPr>
          <a:picLocks noChangeAspect="1"/>
        </xdr:cNvPicPr>
      </xdr:nvPicPr>
      <xdr:blipFill rotWithShape="1">
        <a:blip xmlns:r="http://schemas.openxmlformats.org/officeDocument/2006/relationships" r:embed="rId27"/>
        <a:srcRect l="74326" r="3353"/>
        <a:stretch/>
      </xdr:blipFill>
      <xdr:spPr>
        <a:xfrm>
          <a:off x="800100" y="766657725"/>
          <a:ext cx="1819275" cy="4824000"/>
        </a:xfrm>
        <a:prstGeom prst="rect">
          <a:avLst/>
        </a:prstGeom>
      </xdr:spPr>
    </xdr:pic>
    <xdr:clientData/>
  </xdr:twoCellAnchor>
  <xdr:twoCellAnchor editAs="oneCell">
    <xdr:from>
      <xdr:col>3</xdr:col>
      <xdr:colOff>38100</xdr:colOff>
      <xdr:row>5036</xdr:row>
      <xdr:rowOff>9525</xdr:rowOff>
    </xdr:from>
    <xdr:to>
      <xdr:col>8</xdr:col>
      <xdr:colOff>266700</xdr:colOff>
      <xdr:row>5067</xdr:row>
      <xdr:rowOff>80550</xdr:rowOff>
    </xdr:to>
    <xdr:pic>
      <xdr:nvPicPr>
        <xdr:cNvPr id="109" name="図 108"/>
        <xdr:cNvPicPr>
          <a:picLocks noChangeAspect="1"/>
        </xdr:cNvPicPr>
      </xdr:nvPicPr>
      <xdr:blipFill rotWithShape="1">
        <a:blip xmlns:r="http://schemas.openxmlformats.org/officeDocument/2006/relationships" r:embed="rId28"/>
        <a:srcRect l="2218" r="75711"/>
        <a:stretch/>
      </xdr:blipFill>
      <xdr:spPr>
        <a:xfrm>
          <a:off x="790575" y="773877675"/>
          <a:ext cx="1800225" cy="4824000"/>
        </a:xfrm>
        <a:prstGeom prst="rect">
          <a:avLst/>
        </a:prstGeom>
      </xdr:spPr>
    </xdr:pic>
    <xdr:clientData/>
  </xdr:twoCellAnchor>
  <xdr:twoCellAnchor editAs="oneCell">
    <xdr:from>
      <xdr:col>3</xdr:col>
      <xdr:colOff>57149</xdr:colOff>
      <xdr:row>5083</xdr:row>
      <xdr:rowOff>19050</xdr:rowOff>
    </xdr:from>
    <xdr:to>
      <xdr:col>8</xdr:col>
      <xdr:colOff>276225</xdr:colOff>
      <xdr:row>5114</xdr:row>
      <xdr:rowOff>90075</xdr:rowOff>
    </xdr:to>
    <xdr:pic>
      <xdr:nvPicPr>
        <xdr:cNvPr id="110" name="図 109"/>
        <xdr:cNvPicPr>
          <a:picLocks noChangeAspect="1"/>
        </xdr:cNvPicPr>
      </xdr:nvPicPr>
      <xdr:blipFill rotWithShape="1">
        <a:blip xmlns:r="http://schemas.openxmlformats.org/officeDocument/2006/relationships" r:embed="rId28"/>
        <a:srcRect l="17166" r="60881"/>
        <a:stretch/>
      </xdr:blipFill>
      <xdr:spPr>
        <a:xfrm>
          <a:off x="809624" y="781107150"/>
          <a:ext cx="1790701" cy="4824000"/>
        </a:xfrm>
        <a:prstGeom prst="rect">
          <a:avLst/>
        </a:prstGeom>
      </xdr:spPr>
    </xdr:pic>
    <xdr:clientData/>
  </xdr:twoCellAnchor>
  <xdr:twoCellAnchor editAs="oneCell">
    <xdr:from>
      <xdr:col>3</xdr:col>
      <xdr:colOff>28575</xdr:colOff>
      <xdr:row>5130</xdr:row>
      <xdr:rowOff>19050</xdr:rowOff>
    </xdr:from>
    <xdr:to>
      <xdr:col>8</xdr:col>
      <xdr:colOff>285750</xdr:colOff>
      <xdr:row>5161</xdr:row>
      <xdr:rowOff>90075</xdr:rowOff>
    </xdr:to>
    <xdr:pic>
      <xdr:nvPicPr>
        <xdr:cNvPr id="111" name="図 110"/>
        <xdr:cNvPicPr>
          <a:picLocks noChangeAspect="1"/>
        </xdr:cNvPicPr>
      </xdr:nvPicPr>
      <xdr:blipFill rotWithShape="1">
        <a:blip xmlns:r="http://schemas.openxmlformats.org/officeDocument/2006/relationships" r:embed="rId28"/>
        <a:srcRect l="31296" r="46283"/>
        <a:stretch/>
      </xdr:blipFill>
      <xdr:spPr>
        <a:xfrm>
          <a:off x="781050" y="788327100"/>
          <a:ext cx="1828800" cy="4824000"/>
        </a:xfrm>
        <a:prstGeom prst="rect">
          <a:avLst/>
        </a:prstGeom>
      </xdr:spPr>
    </xdr:pic>
    <xdr:clientData/>
  </xdr:twoCellAnchor>
  <xdr:twoCellAnchor editAs="oneCell">
    <xdr:from>
      <xdr:col>3</xdr:col>
      <xdr:colOff>47625</xdr:colOff>
      <xdr:row>5177</xdr:row>
      <xdr:rowOff>9525</xdr:rowOff>
    </xdr:from>
    <xdr:to>
      <xdr:col>8</xdr:col>
      <xdr:colOff>285750</xdr:colOff>
      <xdr:row>5208</xdr:row>
      <xdr:rowOff>80550</xdr:rowOff>
    </xdr:to>
    <xdr:pic>
      <xdr:nvPicPr>
        <xdr:cNvPr id="112" name="図 111"/>
        <xdr:cNvPicPr>
          <a:picLocks noChangeAspect="1"/>
        </xdr:cNvPicPr>
      </xdr:nvPicPr>
      <xdr:blipFill rotWithShape="1">
        <a:blip xmlns:r="http://schemas.openxmlformats.org/officeDocument/2006/relationships" r:embed="rId28"/>
        <a:srcRect l="46009" r="31804"/>
        <a:stretch/>
      </xdr:blipFill>
      <xdr:spPr>
        <a:xfrm>
          <a:off x="800100" y="795537525"/>
          <a:ext cx="1809750" cy="4824000"/>
        </a:xfrm>
        <a:prstGeom prst="rect">
          <a:avLst/>
        </a:prstGeom>
      </xdr:spPr>
    </xdr:pic>
    <xdr:clientData/>
  </xdr:twoCellAnchor>
  <xdr:twoCellAnchor editAs="oneCell">
    <xdr:from>
      <xdr:col>3</xdr:col>
      <xdr:colOff>47624</xdr:colOff>
      <xdr:row>5224</xdr:row>
      <xdr:rowOff>9525</xdr:rowOff>
    </xdr:from>
    <xdr:to>
      <xdr:col>8</xdr:col>
      <xdr:colOff>304800</xdr:colOff>
      <xdr:row>5255</xdr:row>
      <xdr:rowOff>80550</xdr:rowOff>
    </xdr:to>
    <xdr:pic>
      <xdr:nvPicPr>
        <xdr:cNvPr id="113" name="図 112"/>
        <xdr:cNvPicPr>
          <a:picLocks noChangeAspect="1"/>
        </xdr:cNvPicPr>
      </xdr:nvPicPr>
      <xdr:blipFill rotWithShape="1">
        <a:blip xmlns:r="http://schemas.openxmlformats.org/officeDocument/2006/relationships" r:embed="rId28"/>
        <a:srcRect l="61073" r="16506"/>
        <a:stretch/>
      </xdr:blipFill>
      <xdr:spPr>
        <a:xfrm>
          <a:off x="800099" y="802757475"/>
          <a:ext cx="1828801" cy="4824000"/>
        </a:xfrm>
        <a:prstGeom prst="rect">
          <a:avLst/>
        </a:prstGeom>
      </xdr:spPr>
    </xdr:pic>
    <xdr:clientData/>
  </xdr:twoCellAnchor>
  <xdr:twoCellAnchor editAs="oneCell">
    <xdr:from>
      <xdr:col>3</xdr:col>
      <xdr:colOff>57150</xdr:colOff>
      <xdr:row>5271</xdr:row>
      <xdr:rowOff>9525</xdr:rowOff>
    </xdr:from>
    <xdr:to>
      <xdr:col>8</xdr:col>
      <xdr:colOff>285750</xdr:colOff>
      <xdr:row>5302</xdr:row>
      <xdr:rowOff>80550</xdr:rowOff>
    </xdr:to>
    <xdr:pic>
      <xdr:nvPicPr>
        <xdr:cNvPr id="114" name="図 113"/>
        <xdr:cNvPicPr>
          <a:picLocks noChangeAspect="1"/>
        </xdr:cNvPicPr>
      </xdr:nvPicPr>
      <xdr:blipFill rotWithShape="1">
        <a:blip xmlns:r="http://schemas.openxmlformats.org/officeDocument/2006/relationships" r:embed="rId28"/>
        <a:srcRect l="75903" r="2026"/>
        <a:stretch/>
      </xdr:blipFill>
      <xdr:spPr>
        <a:xfrm>
          <a:off x="809625" y="809977425"/>
          <a:ext cx="1800225" cy="4824000"/>
        </a:xfrm>
        <a:prstGeom prst="rect">
          <a:avLst/>
        </a:prstGeom>
      </xdr:spPr>
    </xdr:pic>
    <xdr:clientData/>
  </xdr:twoCellAnchor>
  <xdr:twoCellAnchor editAs="oneCell">
    <xdr:from>
      <xdr:col>3</xdr:col>
      <xdr:colOff>38100</xdr:colOff>
      <xdr:row>5318</xdr:row>
      <xdr:rowOff>9525</xdr:rowOff>
    </xdr:from>
    <xdr:to>
      <xdr:col>8</xdr:col>
      <xdr:colOff>266700</xdr:colOff>
      <xdr:row>5349</xdr:row>
      <xdr:rowOff>80550</xdr:rowOff>
    </xdr:to>
    <xdr:pic>
      <xdr:nvPicPr>
        <xdr:cNvPr id="115" name="図 114"/>
        <xdr:cNvPicPr>
          <a:picLocks noChangeAspect="1"/>
        </xdr:cNvPicPr>
      </xdr:nvPicPr>
      <xdr:blipFill rotWithShape="1">
        <a:blip xmlns:r="http://schemas.openxmlformats.org/officeDocument/2006/relationships" r:embed="rId29"/>
        <a:srcRect l="2893" r="75228"/>
        <a:stretch/>
      </xdr:blipFill>
      <xdr:spPr>
        <a:xfrm>
          <a:off x="790575" y="817197375"/>
          <a:ext cx="1800225" cy="4824000"/>
        </a:xfrm>
        <a:prstGeom prst="rect">
          <a:avLst/>
        </a:prstGeom>
      </xdr:spPr>
    </xdr:pic>
    <xdr:clientData/>
  </xdr:twoCellAnchor>
  <xdr:twoCellAnchor editAs="oneCell">
    <xdr:from>
      <xdr:col>3</xdr:col>
      <xdr:colOff>66674</xdr:colOff>
      <xdr:row>5365</xdr:row>
      <xdr:rowOff>9525</xdr:rowOff>
    </xdr:from>
    <xdr:to>
      <xdr:col>8</xdr:col>
      <xdr:colOff>276224</xdr:colOff>
      <xdr:row>5396</xdr:row>
      <xdr:rowOff>80550</xdr:rowOff>
    </xdr:to>
    <xdr:pic>
      <xdr:nvPicPr>
        <xdr:cNvPr id="116" name="図 115"/>
        <xdr:cNvPicPr>
          <a:picLocks noChangeAspect="1"/>
        </xdr:cNvPicPr>
      </xdr:nvPicPr>
      <xdr:blipFill rotWithShape="1">
        <a:blip xmlns:r="http://schemas.openxmlformats.org/officeDocument/2006/relationships" r:embed="rId29"/>
        <a:srcRect l="17480" r="60872"/>
        <a:stretch/>
      </xdr:blipFill>
      <xdr:spPr>
        <a:xfrm>
          <a:off x="819149" y="824417325"/>
          <a:ext cx="1781175" cy="4824000"/>
        </a:xfrm>
        <a:prstGeom prst="rect">
          <a:avLst/>
        </a:prstGeom>
      </xdr:spPr>
    </xdr:pic>
    <xdr:clientData/>
  </xdr:twoCellAnchor>
  <xdr:twoCellAnchor editAs="oneCell">
    <xdr:from>
      <xdr:col>3</xdr:col>
      <xdr:colOff>19050</xdr:colOff>
      <xdr:row>5412</xdr:row>
      <xdr:rowOff>9525</xdr:rowOff>
    </xdr:from>
    <xdr:to>
      <xdr:col>8</xdr:col>
      <xdr:colOff>266701</xdr:colOff>
      <xdr:row>5443</xdr:row>
      <xdr:rowOff>80550</xdr:rowOff>
    </xdr:to>
    <xdr:pic>
      <xdr:nvPicPr>
        <xdr:cNvPr id="117" name="図 116"/>
        <xdr:cNvPicPr>
          <a:picLocks noChangeAspect="1"/>
        </xdr:cNvPicPr>
      </xdr:nvPicPr>
      <xdr:blipFill rotWithShape="1">
        <a:blip xmlns:r="http://schemas.openxmlformats.org/officeDocument/2006/relationships" r:embed="rId29"/>
        <a:srcRect l="31603" r="46286"/>
        <a:stretch/>
      </xdr:blipFill>
      <xdr:spPr>
        <a:xfrm>
          <a:off x="771525" y="831637275"/>
          <a:ext cx="1819276" cy="4824000"/>
        </a:xfrm>
        <a:prstGeom prst="rect">
          <a:avLst/>
        </a:prstGeom>
      </xdr:spPr>
    </xdr:pic>
    <xdr:clientData/>
  </xdr:twoCellAnchor>
  <xdr:twoCellAnchor editAs="oneCell">
    <xdr:from>
      <xdr:col>3</xdr:col>
      <xdr:colOff>38100</xdr:colOff>
      <xdr:row>5553</xdr:row>
      <xdr:rowOff>9525</xdr:rowOff>
    </xdr:from>
    <xdr:to>
      <xdr:col>8</xdr:col>
      <xdr:colOff>276225</xdr:colOff>
      <xdr:row>5584</xdr:row>
      <xdr:rowOff>80550</xdr:rowOff>
    </xdr:to>
    <xdr:pic>
      <xdr:nvPicPr>
        <xdr:cNvPr id="120" name="図 119"/>
        <xdr:cNvPicPr>
          <a:picLocks noChangeAspect="1"/>
        </xdr:cNvPicPr>
      </xdr:nvPicPr>
      <xdr:blipFill rotWithShape="1">
        <a:blip xmlns:r="http://schemas.openxmlformats.org/officeDocument/2006/relationships" r:embed="rId29"/>
        <a:srcRect l="75476" r="2530"/>
        <a:stretch/>
      </xdr:blipFill>
      <xdr:spPr>
        <a:xfrm>
          <a:off x="790575" y="853297125"/>
          <a:ext cx="1809750" cy="4824000"/>
        </a:xfrm>
        <a:prstGeom prst="rect">
          <a:avLst/>
        </a:prstGeom>
      </xdr:spPr>
    </xdr:pic>
    <xdr:clientData/>
  </xdr:twoCellAnchor>
  <xdr:twoCellAnchor editAs="oneCell">
    <xdr:from>
      <xdr:col>3</xdr:col>
      <xdr:colOff>38100</xdr:colOff>
      <xdr:row>5600</xdr:row>
      <xdr:rowOff>9525</xdr:rowOff>
    </xdr:from>
    <xdr:to>
      <xdr:col>8</xdr:col>
      <xdr:colOff>266700</xdr:colOff>
      <xdr:row>5631</xdr:row>
      <xdr:rowOff>80550</xdr:rowOff>
    </xdr:to>
    <xdr:pic>
      <xdr:nvPicPr>
        <xdr:cNvPr id="121" name="図 120"/>
        <xdr:cNvPicPr>
          <a:picLocks noChangeAspect="1"/>
        </xdr:cNvPicPr>
      </xdr:nvPicPr>
      <xdr:blipFill rotWithShape="1">
        <a:blip xmlns:r="http://schemas.openxmlformats.org/officeDocument/2006/relationships" r:embed="rId30"/>
        <a:srcRect l="10217" r="67587"/>
        <a:stretch/>
      </xdr:blipFill>
      <xdr:spPr>
        <a:xfrm>
          <a:off x="790575" y="860517075"/>
          <a:ext cx="1800225" cy="4824000"/>
        </a:xfrm>
        <a:prstGeom prst="rect">
          <a:avLst/>
        </a:prstGeom>
      </xdr:spPr>
    </xdr:pic>
    <xdr:clientData/>
  </xdr:twoCellAnchor>
  <xdr:twoCellAnchor editAs="oneCell">
    <xdr:from>
      <xdr:col>3</xdr:col>
      <xdr:colOff>57150</xdr:colOff>
      <xdr:row>5647</xdr:row>
      <xdr:rowOff>9525</xdr:rowOff>
    </xdr:from>
    <xdr:to>
      <xdr:col>8</xdr:col>
      <xdr:colOff>276225</xdr:colOff>
      <xdr:row>5678</xdr:row>
      <xdr:rowOff>80550</xdr:rowOff>
    </xdr:to>
    <xdr:pic>
      <xdr:nvPicPr>
        <xdr:cNvPr id="122" name="図 121"/>
        <xdr:cNvPicPr>
          <a:picLocks noChangeAspect="1"/>
        </xdr:cNvPicPr>
      </xdr:nvPicPr>
      <xdr:blipFill rotWithShape="1">
        <a:blip xmlns:r="http://schemas.openxmlformats.org/officeDocument/2006/relationships" r:embed="rId30"/>
        <a:srcRect l="24779" r="53143"/>
        <a:stretch/>
      </xdr:blipFill>
      <xdr:spPr>
        <a:xfrm>
          <a:off x="809625" y="867737025"/>
          <a:ext cx="1790700" cy="4824000"/>
        </a:xfrm>
        <a:prstGeom prst="rect">
          <a:avLst/>
        </a:prstGeom>
      </xdr:spPr>
    </xdr:pic>
    <xdr:clientData/>
  </xdr:twoCellAnchor>
  <xdr:twoCellAnchor editAs="oneCell">
    <xdr:from>
      <xdr:col>3</xdr:col>
      <xdr:colOff>57150</xdr:colOff>
      <xdr:row>5694</xdr:row>
      <xdr:rowOff>9525</xdr:rowOff>
    </xdr:from>
    <xdr:to>
      <xdr:col>9</xdr:col>
      <xdr:colOff>0</xdr:colOff>
      <xdr:row>5725</xdr:row>
      <xdr:rowOff>80550</xdr:rowOff>
    </xdr:to>
    <xdr:pic>
      <xdr:nvPicPr>
        <xdr:cNvPr id="123" name="図 122"/>
        <xdr:cNvPicPr>
          <a:picLocks noChangeAspect="1"/>
        </xdr:cNvPicPr>
      </xdr:nvPicPr>
      <xdr:blipFill rotWithShape="1">
        <a:blip xmlns:r="http://schemas.openxmlformats.org/officeDocument/2006/relationships" r:embed="rId30"/>
        <a:srcRect l="39341" r="38111"/>
        <a:stretch/>
      </xdr:blipFill>
      <xdr:spPr>
        <a:xfrm>
          <a:off x="809625" y="874956975"/>
          <a:ext cx="1828800" cy="4824000"/>
        </a:xfrm>
        <a:prstGeom prst="rect">
          <a:avLst/>
        </a:prstGeom>
      </xdr:spPr>
    </xdr:pic>
    <xdr:clientData/>
  </xdr:twoCellAnchor>
  <xdr:twoCellAnchor editAs="oneCell">
    <xdr:from>
      <xdr:col>3</xdr:col>
      <xdr:colOff>76200</xdr:colOff>
      <xdr:row>5741</xdr:row>
      <xdr:rowOff>9525</xdr:rowOff>
    </xdr:from>
    <xdr:to>
      <xdr:col>8</xdr:col>
      <xdr:colOff>304800</xdr:colOff>
      <xdr:row>5772</xdr:row>
      <xdr:rowOff>80550</xdr:rowOff>
    </xdr:to>
    <xdr:pic>
      <xdr:nvPicPr>
        <xdr:cNvPr id="124" name="図 123"/>
        <xdr:cNvPicPr>
          <a:picLocks noChangeAspect="1"/>
        </xdr:cNvPicPr>
      </xdr:nvPicPr>
      <xdr:blipFill rotWithShape="1">
        <a:blip xmlns:r="http://schemas.openxmlformats.org/officeDocument/2006/relationships" r:embed="rId30"/>
        <a:srcRect l="54372" r="23432"/>
        <a:stretch/>
      </xdr:blipFill>
      <xdr:spPr>
        <a:xfrm>
          <a:off x="828675" y="882176925"/>
          <a:ext cx="1800225" cy="4824000"/>
        </a:xfrm>
        <a:prstGeom prst="rect">
          <a:avLst/>
        </a:prstGeom>
      </xdr:spPr>
    </xdr:pic>
    <xdr:clientData/>
  </xdr:twoCellAnchor>
  <xdr:twoCellAnchor editAs="oneCell">
    <xdr:from>
      <xdr:col>3</xdr:col>
      <xdr:colOff>47625</xdr:colOff>
      <xdr:row>5788</xdr:row>
      <xdr:rowOff>9525</xdr:rowOff>
    </xdr:from>
    <xdr:to>
      <xdr:col>8</xdr:col>
      <xdr:colOff>276225</xdr:colOff>
      <xdr:row>5819</xdr:row>
      <xdr:rowOff>80550</xdr:rowOff>
    </xdr:to>
    <xdr:pic>
      <xdr:nvPicPr>
        <xdr:cNvPr id="125" name="図 124"/>
        <xdr:cNvPicPr>
          <a:picLocks noChangeAspect="1"/>
        </xdr:cNvPicPr>
      </xdr:nvPicPr>
      <xdr:blipFill rotWithShape="1">
        <a:blip xmlns:r="http://schemas.openxmlformats.org/officeDocument/2006/relationships" r:embed="rId30"/>
        <a:srcRect l="68581" r="9223"/>
        <a:stretch/>
      </xdr:blipFill>
      <xdr:spPr>
        <a:xfrm>
          <a:off x="800100" y="889396875"/>
          <a:ext cx="1800225" cy="4824000"/>
        </a:xfrm>
        <a:prstGeom prst="rect">
          <a:avLst/>
        </a:prstGeom>
      </xdr:spPr>
    </xdr:pic>
    <xdr:clientData/>
  </xdr:twoCellAnchor>
  <xdr:twoCellAnchor editAs="oneCell">
    <xdr:from>
      <xdr:col>3</xdr:col>
      <xdr:colOff>161925</xdr:colOff>
      <xdr:row>5835</xdr:row>
      <xdr:rowOff>9525</xdr:rowOff>
    </xdr:from>
    <xdr:to>
      <xdr:col>8</xdr:col>
      <xdr:colOff>152400</xdr:colOff>
      <xdr:row>5866</xdr:row>
      <xdr:rowOff>80550</xdr:rowOff>
    </xdr:to>
    <xdr:pic>
      <xdr:nvPicPr>
        <xdr:cNvPr id="126" name="図 125"/>
        <xdr:cNvPicPr>
          <a:picLocks noChangeAspect="1"/>
        </xdr:cNvPicPr>
      </xdr:nvPicPr>
      <xdr:blipFill rotWithShape="1">
        <a:blip xmlns:r="http://schemas.openxmlformats.org/officeDocument/2006/relationships" r:embed="rId31"/>
        <a:srcRect l="1201" r="79120"/>
        <a:stretch/>
      </xdr:blipFill>
      <xdr:spPr>
        <a:xfrm>
          <a:off x="914400" y="896616825"/>
          <a:ext cx="1562100" cy="4824000"/>
        </a:xfrm>
        <a:prstGeom prst="rect">
          <a:avLst/>
        </a:prstGeom>
      </xdr:spPr>
    </xdr:pic>
    <xdr:clientData/>
  </xdr:twoCellAnchor>
  <xdr:twoCellAnchor editAs="oneCell">
    <xdr:from>
      <xdr:col>3</xdr:col>
      <xdr:colOff>28574</xdr:colOff>
      <xdr:row>5882</xdr:row>
      <xdr:rowOff>9525</xdr:rowOff>
    </xdr:from>
    <xdr:to>
      <xdr:col>8</xdr:col>
      <xdr:colOff>285750</xdr:colOff>
      <xdr:row>5913</xdr:row>
      <xdr:rowOff>80550</xdr:rowOff>
    </xdr:to>
    <xdr:pic>
      <xdr:nvPicPr>
        <xdr:cNvPr id="127" name="図 126"/>
        <xdr:cNvPicPr>
          <a:picLocks noChangeAspect="1"/>
        </xdr:cNvPicPr>
      </xdr:nvPicPr>
      <xdr:blipFill rotWithShape="1">
        <a:blip xmlns:r="http://schemas.openxmlformats.org/officeDocument/2006/relationships" r:embed="rId31"/>
        <a:srcRect l="13080" r="63880"/>
        <a:stretch/>
      </xdr:blipFill>
      <xdr:spPr>
        <a:xfrm>
          <a:off x="781049" y="903836775"/>
          <a:ext cx="1828801" cy="4824000"/>
        </a:xfrm>
        <a:prstGeom prst="rect">
          <a:avLst/>
        </a:prstGeom>
      </xdr:spPr>
    </xdr:pic>
    <xdr:clientData/>
  </xdr:twoCellAnchor>
  <xdr:twoCellAnchor editAs="oneCell">
    <xdr:from>
      <xdr:col>2</xdr:col>
      <xdr:colOff>47624</xdr:colOff>
      <xdr:row>5929</xdr:row>
      <xdr:rowOff>9525</xdr:rowOff>
    </xdr:from>
    <xdr:to>
      <xdr:col>9</xdr:col>
      <xdr:colOff>286887</xdr:colOff>
      <xdr:row>5957</xdr:row>
      <xdr:rowOff>62325</xdr:rowOff>
    </xdr:to>
    <xdr:pic>
      <xdr:nvPicPr>
        <xdr:cNvPr id="128" name="図 127"/>
        <xdr:cNvPicPr>
          <a:picLocks noChangeAspect="1"/>
        </xdr:cNvPicPr>
      </xdr:nvPicPr>
      <xdr:blipFill rotWithShape="1">
        <a:blip xmlns:r="http://schemas.openxmlformats.org/officeDocument/2006/relationships" r:embed="rId31"/>
        <a:srcRect l="30599" r="35081"/>
        <a:stretch/>
      </xdr:blipFill>
      <xdr:spPr>
        <a:xfrm>
          <a:off x="485774" y="911056725"/>
          <a:ext cx="2439538" cy="43200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10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10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10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10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16566</xdr:colOff>
      <xdr:row>43</xdr:row>
      <xdr:rowOff>165652</xdr:rowOff>
    </xdr:from>
    <xdr:to>
      <xdr:col>3</xdr:col>
      <xdr:colOff>24849</xdr:colOff>
      <xdr:row>44</xdr:row>
      <xdr:rowOff>157368</xdr:rowOff>
    </xdr:to>
    <xdr:sp macro="" textlink="">
      <xdr:nvSpPr>
        <xdr:cNvPr id="7" name="正方形/長方形 6">
          <a:extLst>
            <a:ext uri="{FF2B5EF4-FFF2-40B4-BE49-F238E27FC236}">
              <a16:creationId xmlns:a16="http://schemas.microsoft.com/office/drawing/2014/main" id="{00000000-0008-0000-1000-000007000000}"/>
            </a:ext>
          </a:extLst>
        </xdr:cNvPr>
        <xdr:cNvSpPr/>
      </xdr:nvSpPr>
      <xdr:spPr>
        <a:xfrm>
          <a:off x="1399762" y="7156174"/>
          <a:ext cx="1524000" cy="16565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10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10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10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10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10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10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21</xdr:row>
      <xdr:rowOff>82826</xdr:rowOff>
    </xdr:from>
    <xdr:ext cx="467949" cy="275717"/>
    <xdr:sp macro="" textlink="">
      <xdr:nvSpPr>
        <xdr:cNvPr id="15" name="テキスト ボックス 14">
          <a:extLst>
            <a:ext uri="{FF2B5EF4-FFF2-40B4-BE49-F238E27FC236}">
              <a16:creationId xmlns:a16="http://schemas.microsoft.com/office/drawing/2014/main" id="{00000000-0008-0000-1000-00000F000000}"/>
            </a:ext>
          </a:extLst>
        </xdr:cNvPr>
        <xdr:cNvSpPr txBox="1"/>
      </xdr:nvSpPr>
      <xdr:spPr>
        <a:xfrm>
          <a:off x="7015370" y="218660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1384788</xdr:colOff>
      <xdr:row>24</xdr:row>
      <xdr:rowOff>24849</xdr:rowOff>
    </xdr:from>
    <xdr:to>
      <xdr:col>5</xdr:col>
      <xdr:colOff>13251</xdr:colOff>
      <xdr:row>30</xdr:row>
      <xdr:rowOff>13252</xdr:rowOff>
    </xdr:to>
    <xdr:sp macro="" textlink="">
      <xdr:nvSpPr>
        <xdr:cNvPr id="16" name="正方形/長方形 15">
          <a:extLst>
            <a:ext uri="{FF2B5EF4-FFF2-40B4-BE49-F238E27FC236}">
              <a16:creationId xmlns:a16="http://schemas.microsoft.com/office/drawing/2014/main" id="{00000000-0008-0000-1000-000010000000}"/>
            </a:ext>
          </a:extLst>
        </xdr:cNvPr>
        <xdr:cNvSpPr/>
      </xdr:nvSpPr>
      <xdr:spPr>
        <a:xfrm>
          <a:off x="5194788" y="4186541"/>
          <a:ext cx="1427348" cy="99951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10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4</xdr:col>
      <xdr:colOff>16564</xdr:colOff>
      <xdr:row>31</xdr:row>
      <xdr:rowOff>24848</xdr:rowOff>
    </xdr:from>
    <xdr:to>
      <xdr:col>4</xdr:col>
      <xdr:colOff>1254317</xdr:colOff>
      <xdr:row>37</xdr:row>
      <xdr:rowOff>164123</xdr:rowOff>
    </xdr:to>
    <xdr:sp macro="" textlink="">
      <xdr:nvSpPr>
        <xdr:cNvPr id="18" name="正方形/長方形 17">
          <a:extLst>
            <a:ext uri="{FF2B5EF4-FFF2-40B4-BE49-F238E27FC236}">
              <a16:creationId xmlns:a16="http://schemas.microsoft.com/office/drawing/2014/main" id="{00000000-0008-0000-1000-000012000000}"/>
            </a:ext>
          </a:extLst>
        </xdr:cNvPr>
        <xdr:cNvSpPr/>
      </xdr:nvSpPr>
      <xdr:spPr>
        <a:xfrm>
          <a:off x="4694072" y="5341263"/>
          <a:ext cx="1237753" cy="11591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36</xdr:row>
      <xdr:rowOff>49696</xdr:rowOff>
    </xdr:from>
    <xdr:ext cx="467949" cy="275717"/>
    <xdr:sp macro="" textlink="">
      <xdr:nvSpPr>
        <xdr:cNvPr id="19" name="テキスト ボックス 18">
          <a:extLst>
            <a:ext uri="{FF2B5EF4-FFF2-40B4-BE49-F238E27FC236}">
              <a16:creationId xmlns:a16="http://schemas.microsoft.com/office/drawing/2014/main" id="{00000000-0008-0000-1000-000013000000}"/>
            </a:ext>
          </a:extLst>
        </xdr:cNvPr>
        <xdr:cNvSpPr txBox="1"/>
      </xdr:nvSpPr>
      <xdr:spPr>
        <a:xfrm>
          <a:off x="7015370" y="4257261"/>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10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10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10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10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kobayashiky\Desktop\&#30011;&#20687;&#36861;&#21152;_&#19968;&#33324;&#22269;&#36947;316&#21495;&#65288;&#32654;&#31074;&#12488;&#12531;&#12493;&#12523;&#65289;&#36947;&#36335;&#12488;&#12531;&#12493;&#12523;&#35352;&#37682;&#27096;&#2433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a-kobayashiky\Desktop\&#19968;&#33324;&#30476;&#36947;&#9675;&#9675;&#32218;&#65288;&#9675;&#9675;&#12488;&#12531;&#12493;&#12523;&#65289;&#36947;&#36335;&#12488;&#12531;&#12493;&#12523;&#35352;&#37682;&#27096;&#2433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es\dfs\50&#35519;&#26619;&#35336;&#28204;&#37096;\01&#35519;&#26619;&#12464;&#12523;&#12540;&#12503;\02&#26989;&#21209;\R2&#24180;&#24230;\2814R_&#23431;&#37096;&#22320;&#21306;&#12488;&#12531;&#12493;&#12523;&#23450;&#26399;&#28857;&#26908;&#26989;&#21209;\06_&#22577;&#21578;&#26360;\03_&#28857;&#26908;&#35519;&#26360;\&#28857;&#26908;&#35519;&#26360;\03_&#20027;&#35201;&#30476;&#36947;&#19979;&#38306;&#32654;&#31074;&#32218;&#65288;&#22235;&#37070;&#12534;&#21407;&#12488;&#12531;&#12493;&#12523;&#65289;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50&#35519;&#26619;&#35336;&#28204;&#37096;/01&#35519;&#26619;&#12464;&#12523;&#12540;&#12503;/02&#26989;&#21209;/R2&#24180;&#24230;/2814R_&#23431;&#37096;&#22320;&#21306;&#12488;&#12531;&#12493;&#12523;&#23450;&#26399;&#28857;&#26908;&#26989;&#21209;/06_&#22577;&#21578;&#26360;/03_&#28857;&#26908;&#35519;&#26360;/&#28857;&#26908;&#35519;&#26360;/04_&#19968;&#33324;&#30476;&#36947;&#31179;&#21513;&#21488;&#20844;&#22290;&#32218;&#65288;&#31179;&#21513;&#12488;&#12531;&#12493;&#12523;)&#25552;&#20986;.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50&#35519;&#26619;&#35336;&#28204;&#37096;/01&#35519;&#26619;&#12464;&#12523;&#12540;&#12503;/02&#26989;&#21209;/R2&#24180;&#24230;/2814R_&#23431;&#37096;&#22320;&#21306;&#12488;&#12531;&#12493;&#12523;&#23450;&#26399;&#28857;&#26908;&#26989;&#21209;/06_&#22577;&#21578;&#26360;/03_&#28857;&#26908;&#35519;&#26360;/&#28857;&#26908;&#35519;&#26360;/01_&#19968;&#33324;&#22269;&#36947;316&#21495;&#65288;&#32654;&#31074;&#12488;&#12531;&#12493;&#12523;&#65289;1%20(&#20462;&#24489;&#28168;&#12415;).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50&#35519;&#26619;&#35336;&#28204;&#37096;/01&#35519;&#26619;&#12464;&#12523;&#12540;&#12503;/02&#26989;&#21209;/R2&#24180;&#24230;/2814R_&#23431;&#37096;&#22320;&#21306;&#12488;&#12531;&#12493;&#12523;&#23450;&#26399;&#28857;&#26908;&#26989;&#21209;/06_&#22577;&#21578;&#26360;/03_&#28857;&#26908;&#35519;&#26360;/&#28857;&#26908;&#35519;&#26360;/04_&#19968;&#33324;&#30476;&#36947;&#31179;&#21513;&#21488;&#20844;&#22290;&#32218;&#65288;&#31179;&#21513;&#12488;&#12531;&#12493;&#12523;)20.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50&#35519;&#26619;&#35336;&#28204;&#37096;/01&#35519;&#26619;&#12464;&#12523;&#12540;&#12503;/02&#26989;&#21209;/R2&#24180;&#24230;/2814R_&#23431;&#37096;&#22320;&#21306;&#12488;&#12531;&#12493;&#12523;&#23450;&#26399;&#28857;&#26908;&#26989;&#21209;/05_&#36865;&#20184;&#12487;&#12540;&#12479;/210304_&#23431;&#37096;&#25104;&#26524;&#19968;&#24335;/03_&#28857;&#26908;&#35519;&#26360;/&#28857;&#26908;&#35519;&#26360;&#65288;&#23665;&#19979;&#26368;&#32066;&#12481;&#12455;&#12483;&#12463;&#21069;&#65289;/02_&#19968;&#33324;&#22269;&#36947;490&#21495;&#32218;&#65288;&#23567;&#37326;&#12488;&#12531;&#12493;&#12523;&#65289;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2814R_&#23431;&#37096;&#22320;&#21306;&#12488;&#12531;&#12493;&#12523;&#23450;&#26399;&#28857;&#26908;&#26989;&#21209;\01_&#19968;&#33324;&#22269;&#36947;316&#21495;&#65288;&#32654;&#31074;&#12488;&#12531;&#12493;&#12523;1&#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点検様式作成フロー"/>
      <sheetName val="変状面積算出方法"/>
      <sheetName val="様式A-1"/>
      <sheetName val="様式A-2"/>
      <sheetName val="様式A-3"/>
      <sheetName val="様式B(トンネル様式1P001)"/>
      <sheetName val="様式C-1-1"/>
      <sheetName val="様式C-1-2"/>
      <sheetName val="様式C-2"/>
      <sheetName val="様式D-1-1(トンネル様式2P001)"/>
      <sheetName val="様式D-1-2"/>
      <sheetName val="様式D-2-1"/>
      <sheetName val="様式D-2-1´"/>
      <sheetName val="様式D-3_S00"/>
      <sheetName val="様式E"/>
      <sheetName val="様式F"/>
      <sheetName val="(参考)リスト"/>
      <sheetName val="画像追加_一般国道316号（美祢トンネル）道路トンネル記録様式"/>
    </sheetNames>
    <sheetDataSet>
      <sheetData sheetId="0"/>
      <sheetData sheetId="1"/>
      <sheetData sheetId="2">
        <row r="3">
          <cell r="D3" t="str">
            <v>ミネトンネル</v>
          </cell>
          <cell r="J3" t="str">
            <v>一般国道　316号</v>
          </cell>
          <cell r="R3" t="str">
            <v>山口県
宇部土木建築事務所</v>
          </cell>
        </row>
        <row r="4">
          <cell r="D4" t="str">
            <v>美祢トンネル</v>
          </cell>
        </row>
        <row r="5">
          <cell r="K5" t="str">
            <v>株式会社ニュージェック</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参考)リスト"/>
      <sheetName val="点検様式作成フロー"/>
      <sheetName val="変状面積算出方法"/>
      <sheetName val="様式A-1"/>
      <sheetName val="様式A-2"/>
      <sheetName val="様式A-3"/>
      <sheetName val="様式B(トンネル様式1P001)"/>
      <sheetName val="様式C-1-1"/>
      <sheetName val="様式C-1-2"/>
      <sheetName val="様式C-2"/>
      <sheetName val="様式D-1-1(トンネル様式2P001)"/>
      <sheetName val="様式D-1-2"/>
      <sheetName val="様式D-2-1"/>
      <sheetName val="様式D-2-1´"/>
      <sheetName val="様式D-3_S00"/>
      <sheetName val="様式E"/>
      <sheetName val="様式F"/>
      <sheetName val="一般県道○○線（○○トンネル）道路トンネル記録様式"/>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参考)リスト"/>
      <sheetName val="点検様式作成フロー"/>
      <sheetName val="変状面積算出方法"/>
      <sheetName val="様式A-1"/>
      <sheetName val="様式A-2"/>
      <sheetName val="様式A-3"/>
      <sheetName val="様式B(トンネル様式1P001)"/>
      <sheetName val="様式B(トンネル様式1P002)"/>
      <sheetName val="様式B(トンネル様式1P003)"/>
      <sheetName val="様式C-1-1"/>
      <sheetName val="様式C-1-2"/>
      <sheetName val="様式D-1-1(トンネル様式2P001)"/>
      <sheetName val="様式C-2"/>
      <sheetName val="様式D-1-2"/>
      <sheetName val="様式D-2-1"/>
      <sheetName val="様式D-2-1´"/>
      <sheetName val="様式D-3_S00"/>
      <sheetName val="様式E"/>
      <sheetName val="様式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参考)リスト"/>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点検様式作成フロー"/>
      <sheetName val="変状面積算出方法"/>
      <sheetName val="様式A-1"/>
      <sheetName val="様式A-2"/>
      <sheetName val="様式A-3"/>
      <sheetName val="様式B(トンネル様式1P001)"/>
      <sheetName val="様式C-1-1"/>
      <sheetName val="様式C-1-2"/>
      <sheetName val="様式C-2"/>
      <sheetName val="様式D-1-1(トンネル様式2P001)"/>
      <sheetName val="様式D-1-2"/>
      <sheetName val="様式D-2-1"/>
      <sheetName val="様式D-2-1´"/>
      <sheetName val="様式D-3_S00"/>
      <sheetName val="様式E"/>
      <sheetName val="様式F"/>
      <sheetName val="(参考)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参考)リスト"/>
      <sheetName val="点検様式作成フロー"/>
      <sheetName val="変状面積算出方法"/>
      <sheetName val="様式A-1"/>
      <sheetName val="様式A-2"/>
      <sheetName val="様式A-3"/>
      <sheetName val="様式B(トンネル様式1P001)"/>
      <sheetName val="様式B(トンネル様式1P002)"/>
      <sheetName val="様式B(トンネル様式1P003)"/>
      <sheetName val="様式B(トンネル様式1P004)"/>
      <sheetName val="様式C-1-1"/>
      <sheetName val="様式C-1-2"/>
      <sheetName val="様式C-2"/>
      <sheetName val="様式D-1-1(トンネル様式2P001)"/>
      <sheetName val="様式D-1-2 "/>
      <sheetName val="様式D-1-2（2）"/>
      <sheetName val="様式D-2-1"/>
      <sheetName val="様式D-2-1´"/>
      <sheetName val="様式D-3_S00"/>
      <sheetName val="様式E"/>
      <sheetName val="様式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参考)リスト"/>
      <sheetName val="点検様式作成フロー"/>
      <sheetName val="変状面積算出方法"/>
      <sheetName val="様式A-1"/>
      <sheetName val="様式A-2"/>
      <sheetName val="様式A-3"/>
      <sheetName val="様式B(トンネル様式1P001)"/>
      <sheetName val="様式C-1-1"/>
      <sheetName val="様式C-1-2"/>
      <sheetName val="様式C-2"/>
      <sheetName val="様式D-1-1(トンネル様式2P001)"/>
      <sheetName val="様式D-1-2"/>
      <sheetName val="様式D-2-1"/>
      <sheetName val="様式D-2-1´"/>
      <sheetName val="様式D-3_S00"/>
      <sheetName val="様式E"/>
      <sheetName val="様式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点検様式作成フロー"/>
      <sheetName val="変状面積算出方法"/>
      <sheetName val="様式A-1"/>
      <sheetName val="様式A-2"/>
      <sheetName val="様式A-3"/>
      <sheetName val="様式B(トンネル様式1P001)"/>
      <sheetName val="様式C-1-1"/>
      <sheetName val="様式C-1-2"/>
      <sheetName val="様式C-2"/>
      <sheetName val="様式D-1-1(トンネル様式2P001)"/>
      <sheetName val="様式D-1-2"/>
      <sheetName val="様式D-2-1"/>
      <sheetName val="様式D-2-1´"/>
      <sheetName val="様式D-3_S00"/>
      <sheetName val="様式E"/>
      <sheetName val="様式F"/>
      <sheetName val="(参考)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Set>
  </externalBook>
</externalLink>
</file>

<file path=xl/tables/table1.xml><?xml version="1.0" encoding="utf-8"?>
<table xmlns="http://schemas.openxmlformats.org/spreadsheetml/2006/main" id="1" name="テーブル1" displayName="テーブル1" ref="B15:B21" totalsRowShown="0" dataDxfId="41" headerRowBorderDxfId="42" tableBorderDxfId="40">
  <autoFilter ref="B15:B21"/>
  <tableColumns count="1">
    <tableColumn id="1" name="対象箇所" dataDxfId="39"/>
  </tableColumns>
  <tableStyleInfo name="TableStyleMedium2" showFirstColumn="0" showLastColumn="0" showRowStripes="1" showColumnStripes="0"/>
</table>
</file>

<file path=xl/tables/table2.xml><?xml version="1.0" encoding="utf-8"?>
<table xmlns="http://schemas.openxmlformats.org/spreadsheetml/2006/main" id="2" name="テーブル2" displayName="テーブル2" ref="C15:J46" headerRowDxfId="38" headerRowBorderDxfId="37" tableBorderDxfId="36">
  <autoFilter ref="C15:J46"/>
  <tableColumns count="8">
    <tableColumn id="9" name="部位区分" totalsRowLabel="集計" dataDxfId="35" totalsRowDxfId="34"/>
    <tableColumn id="2" name="変状区分" dataDxfId="33" totalsRowDxfId="32"/>
    <tableColumn id="7" name="変状種類" dataDxfId="31" totalsRowDxfId="30"/>
    <tableColumn id="4" name="対策区分" dataDxfId="29" totalsRowDxfId="28"/>
    <tableColumn id="5" name="健全性" dataDxfId="27" totalsRowDxfId="26"/>
    <tableColumn id="12" name="調査の要否" dataDxfId="25" totalsRowDxfId="24"/>
    <tableColumn id="10" name="措置の要否" dataDxfId="23" totalsRowDxfId="22"/>
    <tableColumn id="11" name="実施有無" totalsRowFunction="count" dataDxfId="21" totalsRowDxfId="20"/>
  </tableColumns>
  <tableStyleInfo name="TableStyleMedium2" showFirstColumn="0" showLastColumn="0" showRowStripes="1" showColumnStripes="0"/>
</table>
</file>

<file path=xl/tables/table3.xml><?xml version="1.0" encoding="utf-8"?>
<table xmlns="http://schemas.openxmlformats.org/spreadsheetml/2006/main" id="11" name="テーブル312" displayName="テーブル312" ref="B50:B54" totalsRowShown="0" headerRowBorderDxfId="19" tableBorderDxfId="18">
  <autoFilter ref="B50:B54"/>
  <tableColumns count="1">
    <tableColumn id="1" name="施設の内訳"/>
  </tableColumns>
  <tableStyleInfo name="TableStyleMedium2" showFirstColumn="0" showLastColumn="0" showRowStripes="1" showColumnStripes="0"/>
</table>
</file>

<file path=xl/tables/table4.xml><?xml version="1.0" encoding="utf-8"?>
<table xmlns="http://schemas.openxmlformats.org/spreadsheetml/2006/main" id="12" name="テーブル413" displayName="テーブル413" ref="C50:C80" totalsRowShown="0" headerRowBorderDxfId="17" tableBorderDxfId="16">
  <autoFilter ref="C50:C80"/>
  <tableColumns count="1">
    <tableColumn id="1" name="対象箇所"/>
  </tableColumns>
  <tableStyleInfo name="TableStyleMedium2" showFirstColumn="0" showLastColumn="0" showRowStripes="1" showColumnStripes="0"/>
</table>
</file>

<file path=xl/tables/table5.xml><?xml version="1.0" encoding="utf-8"?>
<table xmlns="http://schemas.openxmlformats.org/spreadsheetml/2006/main" id="13" name="テーブル614" displayName="テーブル614" ref="D50:D53" totalsRowShown="0" headerRowDxfId="15" headerRowBorderDxfId="14" tableBorderDxfId="13">
  <autoFilter ref="D50:D53"/>
  <tableColumns count="1">
    <tableColumn id="1" name="部位区分"/>
  </tableColumns>
  <tableStyleInfo name="TableStyleMedium2" showFirstColumn="0" showLastColumn="0" showRowStripes="1" showColumnStripes="0"/>
</table>
</file>

<file path=xl/tables/table6.xml><?xml version="1.0" encoding="utf-8"?>
<table xmlns="http://schemas.openxmlformats.org/spreadsheetml/2006/main" id="14" name="テーブル815" displayName="テーブル815" ref="E50:G56" totalsRowShown="0" headerRowDxfId="12" headerRowBorderDxfId="11" tableBorderDxfId="10">
  <autoFilter ref="E50:G56"/>
  <tableColumns count="3">
    <tableColumn id="1" name="異常の種類"/>
    <tableColumn id="2" name="異常判定区分 "/>
    <tableColumn id="3" name="実施有無"/>
  </tableColumns>
  <tableStyleInfo name="TableStyleMedium2" showFirstColumn="0" showLastColumn="0" showRowStripes="1" showColumnStripes="0"/>
</table>
</file>

<file path=xl/tables/table7.xml><?xml version="1.0" encoding="utf-8"?>
<table xmlns="http://schemas.openxmlformats.org/spreadsheetml/2006/main" id="5" name="テーブル5" displayName="テーブル5" ref="L15:L20" totalsRowShown="0">
  <autoFilter ref="L15:L20"/>
  <tableColumns count="1">
    <tableColumn id="1" name="対策区分の判定"/>
  </tableColumns>
  <tableStyleInfo name="TableStyleMedium2" showFirstColumn="0" showLastColumn="0" showRowStripes="1" showColumnStripes="0"/>
</table>
</file>

<file path=xl/tables/table8.xml><?xml version="1.0" encoding="utf-8"?>
<table xmlns="http://schemas.openxmlformats.org/spreadsheetml/2006/main" id="6" name="テーブル6" displayName="テーブル6" ref="M15:M19" totalsRowShown="0">
  <autoFilter ref="M15:M19"/>
  <tableColumns count="1">
    <tableColumn id="1" name="健全性"/>
  </tableColumns>
  <tableStyleInfo name="TableStyleMedium2" showFirstColumn="0" showLastColumn="0" showRowStripes="1" showColumnStripes="0"/>
</table>
</file>

<file path=xl/tables/table9.xml><?xml version="1.0" encoding="utf-8"?>
<table xmlns="http://schemas.openxmlformats.org/spreadsheetml/2006/main" id="3" name="テーブル14" displayName="テーブル14" ref="B5:B12" totalsRowShown="0" dataDxfId="8" headerRowBorderDxfId="9" tableBorderDxfId="7">
  <autoFilter ref="B5:B12"/>
  <tableColumns count="1">
    <tableColumn id="1" name="トンネルの分類" dataDxfId="6"/>
  </tableColumns>
  <tableStyleInfo name="TableStyleMedium2" showFirstColumn="0" showLastColumn="0" showRowStripes="1" showColumnStripes="0"/>
</table>
</file>

<file path=xl/tables/table10.xml><?xml version="1.0" encoding="utf-8"?>
<table xmlns="http://schemas.openxmlformats.org/spreadsheetml/2006/main" id="4" name="テーブル145" displayName="テーブル145" ref="C5:E11" totalsRowShown="0" dataDxfId="4" headerRowBorderDxfId="5" tableBorderDxfId="3">
  <autoFilter ref="C5:E11"/>
  <tableColumns count="3">
    <tableColumn id="1" name="トンネル工法" dataDxfId="2"/>
    <tableColumn id="2" name="緊急輸送路" dataDxfId="1"/>
    <tableColumn id="3" name="代替路" dataDxfId="0"/>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1111111111111111111111111111.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31.xml"/><Relationship Id="rId1" Type="http://schemas.openxmlformats.org/officeDocument/2006/relationships/printerSettings" Target="../printerSettings/printerSettings39.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N41"/>
  <sheetViews>
    <sheetView view="pageBreakPreview" zoomScaleNormal="85" zoomScaleSheetLayoutView="100" workbookViewId="0">
      <selection activeCell="H5" sqref="H5:N8"/>
    </sheetView>
  </sheetViews>
  <sheetFormatPr defaultRowHeight="13.5" x14ac:dyDescent="0.15"/>
  <cols>
    <col min="1" max="2" width="8.875" customWidth="1"/>
    <col min="3" max="3" width="9" customWidth="1"/>
    <col min="4" max="4" width="8.875" customWidth="1"/>
  </cols>
  <sheetData>
    <row r="1" spans="1:14" x14ac:dyDescent="0.15">
      <c r="A1" s="379" t="s">
        <v>408</v>
      </c>
      <c r="B1" s="379"/>
      <c r="C1" s="379"/>
      <c r="D1" s="379"/>
      <c r="E1" s="379"/>
      <c r="F1" s="379"/>
      <c r="G1" s="379"/>
      <c r="H1" s="379"/>
      <c r="I1" s="379"/>
      <c r="J1" s="379"/>
      <c r="K1" s="379"/>
      <c r="L1" s="379"/>
      <c r="M1" s="379"/>
      <c r="N1" s="379"/>
    </row>
    <row r="2" spans="1:14" x14ac:dyDescent="0.15">
      <c r="A2" s="379"/>
      <c r="B2" s="379"/>
      <c r="C2" s="379"/>
      <c r="D2" s="379"/>
      <c r="E2" s="379"/>
      <c r="F2" s="379"/>
      <c r="G2" s="379"/>
      <c r="H2" s="379"/>
      <c r="I2" s="379"/>
      <c r="J2" s="379"/>
      <c r="K2" s="379"/>
      <c r="L2" s="379"/>
      <c r="M2" s="379"/>
      <c r="N2" s="379"/>
    </row>
    <row r="3" spans="1:14" x14ac:dyDescent="0.15">
      <c r="A3" s="380" t="s">
        <v>418</v>
      </c>
      <c r="B3" s="380"/>
      <c r="C3" s="380"/>
      <c r="D3" s="380"/>
      <c r="E3" s="380"/>
      <c r="F3" s="380"/>
      <c r="G3" s="380"/>
      <c r="H3" s="381" t="s">
        <v>419</v>
      </c>
      <c r="I3" s="381"/>
      <c r="J3" s="381"/>
      <c r="K3" s="381"/>
      <c r="L3" s="381"/>
      <c r="M3" s="381"/>
      <c r="N3" s="381"/>
    </row>
    <row r="4" spans="1:14" x14ac:dyDescent="0.15">
      <c r="H4" t="s">
        <v>421</v>
      </c>
    </row>
    <row r="5" spans="1:14" x14ac:dyDescent="0.15">
      <c r="H5" s="378" t="s">
        <v>420</v>
      </c>
      <c r="I5" s="378"/>
      <c r="J5" s="378"/>
      <c r="K5" s="378"/>
      <c r="L5" s="378"/>
      <c r="M5" s="378"/>
      <c r="N5" s="378"/>
    </row>
    <row r="6" spans="1:14" x14ac:dyDescent="0.15">
      <c r="H6" s="378"/>
      <c r="I6" s="378"/>
      <c r="J6" s="378"/>
      <c r="K6" s="378"/>
      <c r="L6" s="378"/>
      <c r="M6" s="378"/>
      <c r="N6" s="378"/>
    </row>
    <row r="7" spans="1:14" x14ac:dyDescent="0.15">
      <c r="H7" s="378"/>
      <c r="I7" s="378"/>
      <c r="J7" s="378"/>
      <c r="K7" s="378"/>
      <c r="L7" s="378"/>
      <c r="M7" s="378"/>
      <c r="N7" s="378"/>
    </row>
    <row r="8" spans="1:14" x14ac:dyDescent="0.15">
      <c r="H8" s="378"/>
      <c r="I8" s="378"/>
      <c r="J8" s="378"/>
      <c r="K8" s="378"/>
      <c r="L8" s="378"/>
      <c r="M8" s="378"/>
      <c r="N8" s="378"/>
    </row>
    <row r="9" spans="1:14" x14ac:dyDescent="0.15">
      <c r="H9" s="230" t="s">
        <v>544</v>
      </c>
      <c r="I9" s="231"/>
      <c r="J9" s="231"/>
      <c r="K9" s="231"/>
    </row>
    <row r="10" spans="1:14" x14ac:dyDescent="0.15">
      <c r="H10" s="377" t="s">
        <v>422</v>
      </c>
      <c r="I10" s="377"/>
      <c r="J10" s="377"/>
      <c r="K10" s="377"/>
      <c r="L10" s="377"/>
      <c r="M10" s="377"/>
      <c r="N10" s="377"/>
    </row>
    <row r="11" spans="1:14" x14ac:dyDescent="0.15">
      <c r="H11" s="377"/>
      <c r="I11" s="377"/>
      <c r="J11" s="377"/>
      <c r="K11" s="377"/>
      <c r="L11" s="377"/>
      <c r="M11" s="377"/>
      <c r="N11" s="377"/>
    </row>
    <row r="12" spans="1:14" x14ac:dyDescent="0.15">
      <c r="H12" t="s">
        <v>423</v>
      </c>
    </row>
    <row r="13" spans="1:14" ht="13.5" customHeight="1" x14ac:dyDescent="0.15">
      <c r="H13" s="377" t="s">
        <v>424</v>
      </c>
      <c r="I13" s="377"/>
      <c r="J13" s="377"/>
      <c r="K13" s="377"/>
      <c r="L13" s="377"/>
      <c r="M13" s="377"/>
      <c r="N13" s="377"/>
    </row>
    <row r="14" spans="1:14" x14ac:dyDescent="0.15">
      <c r="H14" s="377"/>
      <c r="I14" s="377"/>
      <c r="J14" s="377"/>
      <c r="K14" s="377"/>
      <c r="L14" s="377"/>
      <c r="M14" s="377"/>
      <c r="N14" s="377"/>
    </row>
    <row r="15" spans="1:14" x14ac:dyDescent="0.15">
      <c r="H15" s="377"/>
      <c r="I15" s="377"/>
      <c r="J15" s="377"/>
      <c r="K15" s="377"/>
      <c r="L15" s="377"/>
      <c r="M15" s="377"/>
      <c r="N15" s="377"/>
    </row>
    <row r="16" spans="1:14" x14ac:dyDescent="0.15">
      <c r="H16" t="s">
        <v>425</v>
      </c>
    </row>
    <row r="17" spans="8:14" x14ac:dyDescent="0.15">
      <c r="H17" s="377" t="s">
        <v>426</v>
      </c>
      <c r="I17" s="377"/>
      <c r="J17" s="377"/>
      <c r="K17" s="377"/>
      <c r="L17" s="377"/>
      <c r="M17" s="377"/>
      <c r="N17" s="377"/>
    </row>
    <row r="18" spans="8:14" x14ac:dyDescent="0.15">
      <c r="H18" s="377"/>
      <c r="I18" s="377"/>
      <c r="J18" s="377"/>
      <c r="K18" s="377"/>
      <c r="L18" s="377"/>
      <c r="M18" s="377"/>
      <c r="N18" s="377"/>
    </row>
    <row r="19" spans="8:14" x14ac:dyDescent="0.15">
      <c r="H19" t="s">
        <v>427</v>
      </c>
    </row>
    <row r="20" spans="8:14" x14ac:dyDescent="0.15">
      <c r="H20" s="377" t="s">
        <v>428</v>
      </c>
      <c r="I20" s="377"/>
      <c r="J20" s="377"/>
      <c r="K20" s="377"/>
      <c r="L20" s="377"/>
      <c r="M20" s="377"/>
      <c r="N20" s="377"/>
    </row>
    <row r="21" spans="8:14" x14ac:dyDescent="0.15">
      <c r="H21" s="377"/>
      <c r="I21" s="377"/>
      <c r="J21" s="377"/>
      <c r="K21" s="377"/>
      <c r="L21" s="377"/>
      <c r="M21" s="377"/>
      <c r="N21" s="377"/>
    </row>
    <row r="22" spans="8:14" x14ac:dyDescent="0.15">
      <c r="H22" t="s">
        <v>429</v>
      </c>
    </row>
    <row r="23" spans="8:14" x14ac:dyDescent="0.15">
      <c r="H23" t="s">
        <v>430</v>
      </c>
    </row>
    <row r="24" spans="8:14" x14ac:dyDescent="0.15">
      <c r="H24" t="s">
        <v>431</v>
      </c>
    </row>
    <row r="25" spans="8:14" ht="13.5" customHeight="1" x14ac:dyDescent="0.15">
      <c r="H25" s="377" t="s">
        <v>432</v>
      </c>
      <c r="I25" s="377"/>
      <c r="J25" s="377"/>
      <c r="K25" s="377"/>
      <c r="L25" s="377"/>
      <c r="M25" s="377"/>
      <c r="N25" s="377"/>
    </row>
    <row r="26" spans="8:14" x14ac:dyDescent="0.15">
      <c r="H26" s="377"/>
      <c r="I26" s="377"/>
      <c r="J26" s="377"/>
      <c r="K26" s="377"/>
      <c r="L26" s="377"/>
      <c r="M26" s="377"/>
      <c r="N26" s="377"/>
    </row>
    <row r="27" spans="8:14" ht="12" customHeight="1" x14ac:dyDescent="0.15">
      <c r="H27" s="382" t="s">
        <v>433</v>
      </c>
      <c r="I27" s="382"/>
      <c r="J27" s="382"/>
      <c r="K27" s="382"/>
      <c r="L27" s="382"/>
      <c r="M27" s="382"/>
      <c r="N27" s="382"/>
    </row>
    <row r="28" spans="8:14" x14ac:dyDescent="0.15">
      <c r="H28" t="s">
        <v>434</v>
      </c>
    </row>
    <row r="29" spans="8:14" x14ac:dyDescent="0.15">
      <c r="H29" s="381" t="s">
        <v>529</v>
      </c>
      <c r="I29" s="381"/>
      <c r="J29" s="381"/>
      <c r="K29" s="381"/>
      <c r="L29" s="381"/>
      <c r="M29" s="381"/>
      <c r="N29" s="381"/>
    </row>
    <row r="30" spans="8:14" x14ac:dyDescent="0.15">
      <c r="H30" t="s">
        <v>545</v>
      </c>
    </row>
    <row r="31" spans="8:14" ht="13.15" customHeight="1" x14ac:dyDescent="0.15">
      <c r="H31" s="383" t="s">
        <v>547</v>
      </c>
      <c r="I31" s="383"/>
      <c r="J31" s="383"/>
      <c r="K31" s="383"/>
      <c r="L31" s="383"/>
      <c r="M31" s="383"/>
      <c r="N31" s="383"/>
    </row>
    <row r="32" spans="8:14" x14ac:dyDescent="0.15">
      <c r="H32" s="383"/>
      <c r="I32" s="383"/>
      <c r="J32" s="383"/>
      <c r="K32" s="383"/>
      <c r="L32" s="383"/>
      <c r="M32" s="383"/>
      <c r="N32" s="383"/>
    </row>
    <row r="33" spans="2:14" x14ac:dyDescent="0.15">
      <c r="H33" s="383"/>
      <c r="I33" s="383"/>
      <c r="J33" s="383"/>
      <c r="K33" s="383"/>
      <c r="L33" s="383"/>
      <c r="M33" s="383"/>
      <c r="N33" s="383"/>
    </row>
    <row r="34" spans="2:14" x14ac:dyDescent="0.15">
      <c r="H34" s="383"/>
      <c r="I34" s="383"/>
      <c r="J34" s="383"/>
      <c r="K34" s="383"/>
      <c r="L34" s="383"/>
      <c r="M34" s="383"/>
      <c r="N34" s="383"/>
    </row>
    <row r="35" spans="2:14" x14ac:dyDescent="0.15">
      <c r="B35" s="378"/>
      <c r="C35" s="378"/>
      <c r="D35" s="182"/>
      <c r="H35" s="383"/>
      <c r="I35" s="383"/>
      <c r="J35" s="383"/>
      <c r="K35" s="383"/>
      <c r="L35" s="383"/>
      <c r="M35" s="383"/>
      <c r="N35" s="383"/>
    </row>
    <row r="36" spans="2:14" x14ac:dyDescent="0.15">
      <c r="H36" s="384"/>
      <c r="I36" s="384"/>
      <c r="J36" s="384"/>
      <c r="K36" s="384"/>
      <c r="L36" s="384"/>
      <c r="M36" s="384"/>
      <c r="N36" s="384"/>
    </row>
    <row r="37" spans="2:14" x14ac:dyDescent="0.15">
      <c r="H37" s="377"/>
      <c r="I37" s="377"/>
      <c r="J37" s="377"/>
      <c r="K37" s="377"/>
      <c r="L37" s="377"/>
      <c r="M37" s="377"/>
      <c r="N37" s="377"/>
    </row>
    <row r="38" spans="2:14" ht="13.15" customHeight="1" x14ac:dyDescent="0.15">
      <c r="H38" s="377"/>
      <c r="I38" s="377"/>
      <c r="J38" s="377"/>
      <c r="K38" s="377"/>
      <c r="L38" s="377"/>
      <c r="M38" s="377"/>
      <c r="N38" s="377"/>
    </row>
    <row r="39" spans="2:14" x14ac:dyDescent="0.15">
      <c r="H39" s="377"/>
      <c r="I39" s="377"/>
      <c r="J39" s="377"/>
      <c r="K39" s="377"/>
      <c r="L39" s="377"/>
      <c r="M39" s="377"/>
      <c r="N39" s="377"/>
    </row>
    <row r="40" spans="2:14" x14ac:dyDescent="0.15">
      <c r="H40" s="377"/>
      <c r="I40" s="377"/>
      <c r="J40" s="377"/>
      <c r="K40" s="377"/>
      <c r="L40" s="377"/>
      <c r="M40" s="377"/>
      <c r="N40" s="377"/>
    </row>
    <row r="41" spans="2:14" x14ac:dyDescent="0.15">
      <c r="H41" s="377"/>
      <c r="I41" s="377"/>
      <c r="J41" s="377"/>
      <c r="K41" s="377"/>
      <c r="L41" s="377"/>
      <c r="M41" s="377"/>
      <c r="N41" s="377"/>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9"/>
  <pageMargins left="0.7" right="0.7" top="0.75" bottom="0.75" header="0.3" footer="0.3"/>
  <pageSetup paperSize="9" scale="97"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104775</xdr:colOff>
                <xdr:row>3</xdr:row>
                <xdr:rowOff>95250</xdr:rowOff>
              </from>
              <to>
                <xdr:col>6</xdr:col>
                <xdr:colOff>590550</xdr:colOff>
                <xdr:row>38</xdr:row>
                <xdr:rowOff>28575</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N39"/>
  <sheetViews>
    <sheetView view="pageBreakPreview" zoomScaleNormal="85" zoomScaleSheetLayoutView="100" workbookViewId="0">
      <selection activeCell="S18" sqref="S18"/>
    </sheetView>
  </sheetViews>
  <sheetFormatPr defaultRowHeight="13.5" x14ac:dyDescent="0.15"/>
  <cols>
    <col min="1" max="1" width="8.875" customWidth="1"/>
    <col min="2" max="3" width="9" customWidth="1"/>
    <col min="4" max="4" width="8.875" customWidth="1"/>
  </cols>
  <sheetData>
    <row r="1" spans="1:14" x14ac:dyDescent="0.15">
      <c r="A1" s="385" t="s">
        <v>409</v>
      </c>
      <c r="B1" s="385"/>
      <c r="C1" s="385"/>
      <c r="D1" s="385"/>
      <c r="E1" s="385"/>
      <c r="F1" s="385"/>
      <c r="G1" s="385"/>
      <c r="H1" s="385"/>
      <c r="I1" s="385"/>
      <c r="J1" s="385"/>
      <c r="K1" s="385"/>
      <c r="L1" s="385"/>
      <c r="M1" s="385"/>
      <c r="N1" s="385"/>
    </row>
    <row r="2" spans="1:14" x14ac:dyDescent="0.15">
      <c r="A2" s="385"/>
      <c r="B2" s="385"/>
      <c r="C2" s="385"/>
      <c r="D2" s="385"/>
      <c r="E2" s="385"/>
      <c r="F2" s="385"/>
      <c r="G2" s="385"/>
      <c r="H2" s="385"/>
      <c r="I2" s="385"/>
      <c r="J2" s="385"/>
      <c r="K2" s="385"/>
      <c r="L2" s="385"/>
      <c r="M2" s="385"/>
      <c r="N2" s="385"/>
    </row>
    <row r="22" spans="1:14" ht="13.5" customHeight="1" x14ac:dyDescent="0.15"/>
    <row r="23" spans="1:14" ht="27.75" customHeight="1" x14ac:dyDescent="0.15">
      <c r="B23" s="184"/>
      <c r="C23" s="184"/>
      <c r="D23" s="184"/>
      <c r="E23" s="184"/>
      <c r="F23" s="184"/>
      <c r="G23" s="184"/>
      <c r="H23" s="184"/>
      <c r="I23" s="184"/>
      <c r="J23" s="184"/>
      <c r="K23" s="184"/>
      <c r="L23" s="184"/>
      <c r="M23" s="184"/>
      <c r="N23" s="184"/>
    </row>
    <row r="25" spans="1:14" ht="40.5" customHeight="1" x14ac:dyDescent="0.15">
      <c r="B25" s="184"/>
      <c r="C25" s="184"/>
      <c r="D25" s="184"/>
      <c r="E25" s="184"/>
      <c r="F25" s="184"/>
      <c r="G25" s="184"/>
      <c r="H25" s="184"/>
      <c r="I25" s="184"/>
      <c r="J25" s="184"/>
      <c r="K25" s="184"/>
      <c r="L25" s="184"/>
      <c r="M25" s="184"/>
      <c r="N25" s="184"/>
    </row>
    <row r="26" spans="1:14" ht="13.5" customHeight="1" x14ac:dyDescent="0.15">
      <c r="A26" t="s">
        <v>435</v>
      </c>
      <c r="B26" s="184"/>
      <c r="C26" s="184"/>
      <c r="D26" s="184"/>
      <c r="E26" s="184"/>
      <c r="F26" s="184"/>
      <c r="G26" s="184"/>
      <c r="H26" s="184"/>
      <c r="I26" s="184"/>
      <c r="J26" s="184"/>
      <c r="K26" s="184"/>
      <c r="L26" s="184"/>
      <c r="M26" s="184"/>
      <c r="N26" s="184"/>
    </row>
    <row r="27" spans="1:14" ht="27" customHeight="1" x14ac:dyDescent="0.15">
      <c r="A27" s="377" t="s">
        <v>438</v>
      </c>
      <c r="B27" s="377"/>
      <c r="C27" s="377"/>
      <c r="D27" s="377"/>
      <c r="E27" s="377"/>
      <c r="F27" s="377"/>
      <c r="G27" s="377"/>
      <c r="H27" s="377"/>
      <c r="I27" s="377"/>
      <c r="J27" s="377"/>
      <c r="K27" s="377"/>
      <c r="L27" s="377"/>
      <c r="M27" s="377"/>
      <c r="N27" s="377"/>
    </row>
    <row r="28" spans="1:14" x14ac:dyDescent="0.15">
      <c r="A28" t="s">
        <v>436</v>
      </c>
    </row>
    <row r="29" spans="1:14" ht="40.5" customHeight="1" x14ac:dyDescent="0.15">
      <c r="A29" s="377" t="s">
        <v>437</v>
      </c>
      <c r="B29" s="377"/>
      <c r="C29" s="377"/>
      <c r="D29" s="377"/>
      <c r="E29" s="377"/>
      <c r="F29" s="377"/>
      <c r="G29" s="377"/>
      <c r="H29" s="377"/>
      <c r="I29" s="377"/>
      <c r="J29" s="377"/>
      <c r="K29" s="377"/>
      <c r="L29" s="377"/>
      <c r="M29" s="377"/>
      <c r="N29" s="377"/>
    </row>
    <row r="30" spans="1:14" ht="27" customHeight="1" x14ac:dyDescent="0.15">
      <c r="A30" s="377" t="s">
        <v>538</v>
      </c>
      <c r="B30" s="377"/>
      <c r="C30" s="377"/>
      <c r="D30" s="377"/>
      <c r="E30" s="377"/>
      <c r="F30" s="377"/>
      <c r="G30" s="377"/>
      <c r="H30" s="377"/>
      <c r="I30" s="377"/>
      <c r="J30" s="377"/>
      <c r="K30" s="377"/>
      <c r="L30" s="377"/>
      <c r="M30" s="377"/>
      <c r="N30" s="377"/>
    </row>
    <row r="32" spans="1:14" x14ac:dyDescent="0.15">
      <c r="A32" s="183"/>
      <c r="B32" s="183"/>
      <c r="C32" s="183"/>
      <c r="D32" s="183"/>
      <c r="E32" s="183"/>
      <c r="F32" s="183"/>
      <c r="G32" s="183"/>
      <c r="H32" s="183"/>
      <c r="I32" s="183"/>
      <c r="J32" s="183"/>
      <c r="K32" s="183"/>
      <c r="L32" s="183"/>
      <c r="M32" s="183"/>
      <c r="N32" s="183"/>
    </row>
    <row r="33" spans="1:14" x14ac:dyDescent="0.15">
      <c r="A33" s="183"/>
      <c r="B33" s="183"/>
      <c r="C33" s="183"/>
      <c r="D33" s="183"/>
      <c r="E33" s="183"/>
      <c r="F33" s="183"/>
      <c r="G33" s="183"/>
      <c r="H33" s="183"/>
      <c r="I33" s="183"/>
      <c r="J33" s="183"/>
      <c r="K33" s="183"/>
      <c r="L33" s="183"/>
      <c r="M33" s="183"/>
      <c r="N33" s="183"/>
    </row>
    <row r="39" spans="1:14" x14ac:dyDescent="0.15">
      <c r="G39" s="182"/>
    </row>
  </sheetData>
  <mergeCells count="4">
    <mergeCell ref="A27:N27"/>
    <mergeCell ref="A29:N29"/>
    <mergeCell ref="A30:N30"/>
    <mergeCell ref="A1:N2"/>
  </mergeCells>
  <phoneticPr fontId="9"/>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AM31"/>
  <sheetViews>
    <sheetView showGridLines="0" view="pageBreakPreview" zoomScaleNormal="100" zoomScaleSheetLayoutView="100" workbookViewId="0">
      <selection activeCell="E7" sqref="E7:G7"/>
    </sheetView>
  </sheetViews>
  <sheetFormatPr defaultColWidth="9" defaultRowHeight="18" customHeight="1" x14ac:dyDescent="0.15"/>
  <cols>
    <col min="1" max="1" width="1.75" style="3" customWidth="1"/>
    <col min="2" max="12" width="5.875" style="1" customWidth="1"/>
    <col min="13" max="14" width="3.25" style="1" customWidth="1"/>
    <col min="15" max="18" width="5.875" style="1" customWidth="1"/>
    <col min="19" max="22" width="3.25" style="1" customWidth="1"/>
    <col min="23" max="23" width="5.875" style="28" customWidth="1"/>
    <col min="24" max="24" width="9.625" style="28" customWidth="1"/>
    <col min="25" max="25" width="5.875" style="28" customWidth="1"/>
    <col min="26" max="26" width="5.875" style="1" customWidth="1"/>
    <col min="27" max="28" width="3.25" style="1" customWidth="1"/>
    <col min="29" max="29" width="1.5" style="3" customWidth="1"/>
    <col min="30" max="16384" width="9" style="3"/>
  </cols>
  <sheetData>
    <row r="1" spans="2:39" ht="10.5" customHeight="1" x14ac:dyDescent="0.15">
      <c r="E1" s="2"/>
      <c r="F1" s="2"/>
      <c r="G1" s="2"/>
      <c r="H1" s="2"/>
      <c r="I1" s="2"/>
      <c r="J1" s="2"/>
      <c r="K1" s="2"/>
      <c r="L1" s="2"/>
      <c r="M1" s="2"/>
      <c r="N1" s="2"/>
      <c r="O1" s="2"/>
      <c r="P1" s="2"/>
      <c r="Q1" s="2"/>
      <c r="R1" s="2"/>
      <c r="S1" s="2"/>
      <c r="T1" s="2"/>
      <c r="U1" s="2"/>
      <c r="V1" s="2"/>
      <c r="W1" s="37"/>
      <c r="X1" s="37"/>
      <c r="Y1" s="37"/>
      <c r="Z1" s="2"/>
      <c r="AA1" s="2"/>
      <c r="AB1" s="2"/>
    </row>
    <row r="2" spans="2:39" ht="24.95" customHeight="1" x14ac:dyDescent="0.15">
      <c r="B2" s="22" t="s">
        <v>320</v>
      </c>
      <c r="C2" s="22"/>
      <c r="D2" s="22"/>
      <c r="E2" s="22"/>
      <c r="F2" s="22"/>
      <c r="G2" s="22"/>
      <c r="H2" s="22"/>
      <c r="I2" s="22"/>
      <c r="J2" s="22"/>
      <c r="K2" s="22"/>
      <c r="L2" s="22"/>
      <c r="M2" s="22"/>
      <c r="N2" s="22"/>
      <c r="O2" s="22"/>
      <c r="P2" s="22"/>
      <c r="Q2" s="22"/>
      <c r="R2" s="22"/>
      <c r="S2" s="409" t="s">
        <v>165</v>
      </c>
      <c r="T2" s="410"/>
      <c r="U2" s="410"/>
      <c r="V2" s="411"/>
      <c r="W2" s="412" t="s">
        <v>2212</v>
      </c>
      <c r="X2" s="412"/>
      <c r="Y2" s="412"/>
      <c r="Z2" s="412"/>
      <c r="AA2" s="412"/>
      <c r="AB2" s="412"/>
    </row>
    <row r="3" spans="2:39" ht="20.100000000000001" customHeight="1" x14ac:dyDescent="0.15">
      <c r="B3" s="417" t="s">
        <v>27</v>
      </c>
      <c r="C3" s="417"/>
      <c r="D3" s="418" t="s">
        <v>628</v>
      </c>
      <c r="E3" s="419"/>
      <c r="F3" s="419"/>
      <c r="G3" s="420"/>
      <c r="H3" s="421" t="s">
        <v>164</v>
      </c>
      <c r="I3" s="421"/>
      <c r="J3" s="418" t="s">
        <v>629</v>
      </c>
      <c r="K3" s="419"/>
      <c r="L3" s="419"/>
      <c r="M3" s="419"/>
      <c r="N3" s="419"/>
      <c r="O3" s="53"/>
      <c r="P3" s="394" t="s">
        <v>10</v>
      </c>
      <c r="Q3" s="396"/>
      <c r="R3" s="424" t="s">
        <v>612</v>
      </c>
      <c r="S3" s="419"/>
      <c r="T3" s="419"/>
      <c r="U3" s="419"/>
      <c r="V3" s="420"/>
      <c r="W3" s="409" t="s">
        <v>163</v>
      </c>
      <c r="X3" s="410"/>
      <c r="Y3" s="410"/>
      <c r="Z3" s="426" t="s">
        <v>334</v>
      </c>
      <c r="AA3" s="427"/>
      <c r="AB3" s="428"/>
    </row>
    <row r="4" spans="2:39" ht="20.100000000000001" customHeight="1" x14ac:dyDescent="0.15">
      <c r="B4" s="416" t="s">
        <v>11</v>
      </c>
      <c r="C4" s="416"/>
      <c r="D4" s="422" t="s">
        <v>627</v>
      </c>
      <c r="E4" s="423"/>
      <c r="F4" s="423"/>
      <c r="G4" s="425"/>
      <c r="H4" s="421"/>
      <c r="I4" s="421"/>
      <c r="J4" s="422"/>
      <c r="K4" s="423"/>
      <c r="L4" s="423"/>
      <c r="M4" s="423"/>
      <c r="N4" s="423"/>
      <c r="O4" s="59"/>
      <c r="P4" s="397"/>
      <c r="Q4" s="399"/>
      <c r="R4" s="422"/>
      <c r="S4" s="423"/>
      <c r="T4" s="423"/>
      <c r="U4" s="423"/>
      <c r="V4" s="425"/>
      <c r="W4" s="409" t="s">
        <v>162</v>
      </c>
      <c r="X4" s="410"/>
      <c r="Y4" s="410"/>
      <c r="Z4" s="426" t="s">
        <v>334</v>
      </c>
      <c r="AA4" s="427"/>
      <c r="AB4" s="428"/>
    </row>
    <row r="5" spans="2:39" ht="20.100000000000001" customHeight="1" x14ac:dyDescent="0.15">
      <c r="B5" s="449" t="s">
        <v>12</v>
      </c>
      <c r="C5" s="449"/>
      <c r="D5" s="56" t="s">
        <v>13</v>
      </c>
      <c r="E5" s="429" t="s">
        <v>632</v>
      </c>
      <c r="F5" s="429"/>
      <c r="G5" s="429"/>
      <c r="H5" s="394" t="s">
        <v>161</v>
      </c>
      <c r="I5" s="395"/>
      <c r="J5" s="396"/>
      <c r="K5" s="450" t="s">
        <v>615</v>
      </c>
      <c r="L5" s="451"/>
      <c r="M5" s="451"/>
      <c r="N5" s="451"/>
      <c r="O5" s="452"/>
      <c r="P5" s="456" t="s">
        <v>160</v>
      </c>
      <c r="Q5" s="457"/>
      <c r="R5" s="460">
        <v>44347</v>
      </c>
      <c r="S5" s="461"/>
      <c r="T5" s="462"/>
      <c r="U5" s="397" t="s">
        <v>159</v>
      </c>
      <c r="V5" s="398"/>
      <c r="W5" s="399"/>
      <c r="X5" s="390" t="s">
        <v>158</v>
      </c>
      <c r="Y5" s="391"/>
      <c r="Z5" s="391">
        <v>1265</v>
      </c>
      <c r="AA5" s="391"/>
      <c r="AB5" s="62" t="s">
        <v>157</v>
      </c>
    </row>
    <row r="6" spans="2:39" ht="20.100000000000001" customHeight="1" x14ac:dyDescent="0.15">
      <c r="B6" s="449"/>
      <c r="C6" s="449"/>
      <c r="D6" s="56" t="s">
        <v>14</v>
      </c>
      <c r="E6" s="429" t="s">
        <v>2214</v>
      </c>
      <c r="F6" s="429"/>
      <c r="G6" s="429"/>
      <c r="H6" s="397"/>
      <c r="I6" s="398"/>
      <c r="J6" s="399"/>
      <c r="K6" s="453"/>
      <c r="L6" s="454"/>
      <c r="M6" s="454"/>
      <c r="N6" s="454"/>
      <c r="O6" s="455"/>
      <c r="P6" s="458"/>
      <c r="Q6" s="459"/>
      <c r="R6" s="463"/>
      <c r="S6" s="464"/>
      <c r="T6" s="465"/>
      <c r="U6" s="409" t="s">
        <v>15</v>
      </c>
      <c r="V6" s="410"/>
      <c r="W6" s="411"/>
      <c r="X6" s="390" t="s">
        <v>498</v>
      </c>
      <c r="Y6" s="391"/>
      <c r="Z6" s="391"/>
      <c r="AA6" s="391"/>
      <c r="AB6" s="392"/>
    </row>
    <row r="7" spans="2:39" ht="18.95" customHeight="1" x14ac:dyDescent="0.15">
      <c r="B7" s="430" t="s">
        <v>133</v>
      </c>
      <c r="C7" s="413" t="s">
        <v>147</v>
      </c>
      <c r="D7" s="415"/>
      <c r="E7" s="431">
        <v>340917.7</v>
      </c>
      <c r="F7" s="432"/>
      <c r="G7" s="433"/>
      <c r="H7" s="413" t="s">
        <v>156</v>
      </c>
      <c r="I7" s="414"/>
      <c r="J7" s="415"/>
      <c r="K7" s="434" t="s">
        <v>630</v>
      </c>
      <c r="L7" s="435"/>
      <c r="M7" s="445" t="s">
        <v>155</v>
      </c>
      <c r="N7" s="446"/>
      <c r="O7" s="413" t="s">
        <v>138</v>
      </c>
      <c r="P7" s="415"/>
      <c r="Q7" s="436" t="s">
        <v>843</v>
      </c>
      <c r="R7" s="437"/>
      <c r="S7" s="400" t="s">
        <v>154</v>
      </c>
      <c r="T7" s="413" t="s">
        <v>153</v>
      </c>
      <c r="U7" s="414"/>
      <c r="V7" s="414"/>
      <c r="W7" s="415"/>
      <c r="X7" s="109" t="s">
        <v>129</v>
      </c>
      <c r="Y7" s="110" t="s">
        <v>152</v>
      </c>
      <c r="Z7" s="108" t="s">
        <v>128</v>
      </c>
      <c r="AA7" s="416" t="s">
        <v>151</v>
      </c>
      <c r="AB7" s="416"/>
      <c r="AC7" s="4"/>
      <c r="AD7" s="8"/>
      <c r="AE7" s="3">
        <f>INT(E7/10000)</f>
        <v>34</v>
      </c>
      <c r="AF7" s="3">
        <f>INT(E7/100)-AE7*100</f>
        <v>9</v>
      </c>
      <c r="AG7" s="226">
        <f>E7-AE7*10000-AF7*100</f>
        <v>17.700000000011642</v>
      </c>
      <c r="AH7" s="227">
        <f>ROUND(AE7+AF7/60+AG7/60/60,5)</f>
        <v>34.154919999999997</v>
      </c>
      <c r="AI7" s="227" t="str">
        <f>TEXT(AH7,"0.00000")</f>
        <v>34.15492</v>
      </c>
    </row>
    <row r="8" spans="2:39" ht="18.95" customHeight="1" x14ac:dyDescent="0.15">
      <c r="B8" s="397"/>
      <c r="C8" s="438" t="s">
        <v>144</v>
      </c>
      <c r="D8" s="439"/>
      <c r="E8" s="431">
        <v>1311141.6000000001</v>
      </c>
      <c r="F8" s="440"/>
      <c r="G8" s="441"/>
      <c r="H8" s="438" t="s">
        <v>150</v>
      </c>
      <c r="I8" s="442"/>
      <c r="J8" s="439"/>
      <c r="K8" s="443" t="s">
        <v>839</v>
      </c>
      <c r="L8" s="444"/>
      <c r="M8" s="445"/>
      <c r="N8" s="446"/>
      <c r="O8" s="438" t="s">
        <v>149</v>
      </c>
      <c r="P8" s="439"/>
      <c r="Q8" s="386" t="s">
        <v>839</v>
      </c>
      <c r="R8" s="387"/>
      <c r="S8" s="401"/>
      <c r="T8" s="388" t="s">
        <v>148</v>
      </c>
      <c r="U8" s="409" t="s">
        <v>236</v>
      </c>
      <c r="V8" s="410"/>
      <c r="W8" s="411"/>
      <c r="X8" s="83" t="s">
        <v>844</v>
      </c>
      <c r="Y8" s="83"/>
      <c r="Z8" s="83">
        <v>8</v>
      </c>
      <c r="AA8" s="408"/>
      <c r="AB8" s="408"/>
      <c r="AC8" s="4"/>
      <c r="AD8" s="86"/>
      <c r="AE8" s="3">
        <f>INT(E8/10000)</f>
        <v>131</v>
      </c>
      <c r="AF8" s="3">
        <f>INT(E8/100)-AE8*100</f>
        <v>11</v>
      </c>
      <c r="AG8" s="226">
        <f>E8-AE8*10000-AF8*100</f>
        <v>41.600000000093132</v>
      </c>
      <c r="AH8" s="227">
        <f>ROUND(AE8+AF8/60+AG8/60/60,5)</f>
        <v>131.19488999999999</v>
      </c>
      <c r="AI8" s="227" t="str">
        <f>TEXT(AH8,"0.00000")</f>
        <v>131.19489</v>
      </c>
    </row>
    <row r="9" spans="2:39" ht="18.95" customHeight="1" x14ac:dyDescent="0.15">
      <c r="B9" s="467" t="s">
        <v>126</v>
      </c>
      <c r="C9" s="438" t="s">
        <v>147</v>
      </c>
      <c r="D9" s="439"/>
      <c r="E9" s="431">
        <v>340837.7</v>
      </c>
      <c r="F9" s="440"/>
      <c r="G9" s="441"/>
      <c r="H9" s="468" t="s">
        <v>509</v>
      </c>
      <c r="I9" s="469"/>
      <c r="J9" s="469"/>
      <c r="K9" s="386" t="s">
        <v>2208</v>
      </c>
      <c r="L9" s="387"/>
      <c r="M9" s="445"/>
      <c r="N9" s="446"/>
      <c r="O9" s="438" t="s">
        <v>146</v>
      </c>
      <c r="P9" s="439"/>
      <c r="Q9" s="471" t="s">
        <v>851</v>
      </c>
      <c r="R9" s="471"/>
      <c r="S9" s="401"/>
      <c r="T9" s="393"/>
      <c r="U9" s="409" t="s">
        <v>145</v>
      </c>
      <c r="V9" s="410"/>
      <c r="W9" s="411"/>
      <c r="X9" s="83" t="s">
        <v>845</v>
      </c>
      <c r="Y9" s="83"/>
      <c r="Z9" s="83">
        <v>27</v>
      </c>
      <c r="AA9" s="408"/>
      <c r="AB9" s="408"/>
      <c r="AC9" s="4"/>
      <c r="AD9" s="86"/>
    </row>
    <row r="10" spans="2:39" ht="18.95" customHeight="1" x14ac:dyDescent="0.15">
      <c r="B10" s="413"/>
      <c r="C10" s="438" t="s">
        <v>144</v>
      </c>
      <c r="D10" s="439"/>
      <c r="E10" s="431">
        <v>1311156.1000000001</v>
      </c>
      <c r="F10" s="440"/>
      <c r="G10" s="441"/>
      <c r="H10" s="438" t="s">
        <v>143</v>
      </c>
      <c r="I10" s="442"/>
      <c r="J10" s="439"/>
      <c r="K10" s="466" t="s">
        <v>850</v>
      </c>
      <c r="L10" s="444"/>
      <c r="M10" s="447"/>
      <c r="N10" s="448"/>
      <c r="O10" s="438" t="s">
        <v>84</v>
      </c>
      <c r="P10" s="439"/>
      <c r="Q10" s="470" t="s">
        <v>839</v>
      </c>
      <c r="R10" s="470"/>
      <c r="S10" s="401"/>
      <c r="T10" s="389"/>
      <c r="U10" s="409" t="s">
        <v>142</v>
      </c>
      <c r="V10" s="410"/>
      <c r="W10" s="411"/>
      <c r="X10" s="83"/>
      <c r="Y10" s="83"/>
      <c r="Z10" s="83"/>
      <c r="AA10" s="408"/>
      <c r="AB10" s="408"/>
      <c r="AC10" s="4"/>
      <c r="AD10" s="86"/>
    </row>
    <row r="11" spans="2:39" ht="18.95" customHeight="1" x14ac:dyDescent="0.15">
      <c r="B11" s="438" t="s">
        <v>141</v>
      </c>
      <c r="C11" s="442"/>
      <c r="D11" s="439"/>
      <c r="E11" s="386" t="s">
        <v>838</v>
      </c>
      <c r="F11" s="472"/>
      <c r="G11" s="387"/>
      <c r="H11" s="438" t="s">
        <v>140</v>
      </c>
      <c r="I11" s="442"/>
      <c r="J11" s="439"/>
      <c r="K11" s="466" t="s">
        <v>850</v>
      </c>
      <c r="L11" s="444"/>
      <c r="M11" s="473" t="s">
        <v>139</v>
      </c>
      <c r="N11" s="474"/>
      <c r="O11" s="438" t="s">
        <v>138</v>
      </c>
      <c r="P11" s="439"/>
      <c r="Q11" s="475" t="s">
        <v>852</v>
      </c>
      <c r="R11" s="475"/>
      <c r="S11" s="401"/>
      <c r="T11" s="87" t="s">
        <v>137</v>
      </c>
      <c r="U11" s="409" t="s">
        <v>136</v>
      </c>
      <c r="V11" s="410"/>
      <c r="W11" s="411"/>
      <c r="X11" s="83"/>
      <c r="Y11" s="83"/>
      <c r="Z11" s="83"/>
      <c r="AA11" s="408"/>
      <c r="AB11" s="408"/>
      <c r="AC11" s="4"/>
      <c r="AD11" s="86"/>
    </row>
    <row r="12" spans="2:39" ht="18.95" customHeight="1" x14ac:dyDescent="0.15">
      <c r="B12" s="438" t="s">
        <v>135</v>
      </c>
      <c r="C12" s="442"/>
      <c r="D12" s="439"/>
      <c r="E12" s="386" t="s">
        <v>839</v>
      </c>
      <c r="F12" s="472"/>
      <c r="G12" s="62" t="s">
        <v>97</v>
      </c>
      <c r="H12" s="474" t="s">
        <v>134</v>
      </c>
      <c r="I12" s="400" t="s">
        <v>133</v>
      </c>
      <c r="J12" s="66" t="s">
        <v>125</v>
      </c>
      <c r="K12" s="386" t="s">
        <v>574</v>
      </c>
      <c r="L12" s="387"/>
      <c r="M12" s="447"/>
      <c r="N12" s="448"/>
      <c r="O12" s="438" t="s">
        <v>84</v>
      </c>
      <c r="P12" s="439"/>
      <c r="Q12" s="477" t="s">
        <v>839</v>
      </c>
      <c r="R12" s="477"/>
      <c r="S12" s="401"/>
      <c r="T12" s="388" t="s">
        <v>122</v>
      </c>
      <c r="U12" s="409" t="s">
        <v>121</v>
      </c>
      <c r="V12" s="410"/>
      <c r="W12" s="411"/>
      <c r="X12" s="83" t="s">
        <v>846</v>
      </c>
      <c r="Y12" s="83"/>
      <c r="Z12" s="83">
        <v>27</v>
      </c>
      <c r="AA12" s="408"/>
      <c r="AB12" s="408"/>
      <c r="AC12" s="4"/>
      <c r="AD12" s="86"/>
    </row>
    <row r="13" spans="2:39" ht="18.95" customHeight="1" x14ac:dyDescent="0.15">
      <c r="B13" s="467" t="s">
        <v>132</v>
      </c>
      <c r="C13" s="478"/>
      <c r="D13" s="479"/>
      <c r="E13" s="386" t="s">
        <v>839</v>
      </c>
      <c r="F13" s="472"/>
      <c r="G13" s="62" t="s">
        <v>479</v>
      </c>
      <c r="H13" s="446"/>
      <c r="I13" s="476"/>
      <c r="J13" s="66" t="s">
        <v>119</v>
      </c>
      <c r="K13" s="295" t="s">
        <v>849</v>
      </c>
      <c r="L13" s="64" t="s">
        <v>131</v>
      </c>
      <c r="M13" s="480" t="s">
        <v>130</v>
      </c>
      <c r="N13" s="481"/>
      <c r="O13" s="482"/>
      <c r="P13" s="55" t="s">
        <v>129</v>
      </c>
      <c r="Q13" s="58" t="s">
        <v>128</v>
      </c>
      <c r="R13" s="55" t="s">
        <v>84</v>
      </c>
      <c r="S13" s="401"/>
      <c r="T13" s="389"/>
      <c r="U13" s="409" t="s">
        <v>237</v>
      </c>
      <c r="V13" s="410"/>
      <c r="W13" s="411"/>
      <c r="X13" s="83"/>
      <c r="Y13" s="83"/>
      <c r="Z13" s="83"/>
      <c r="AA13" s="408"/>
      <c r="AB13" s="408"/>
      <c r="AC13" s="4"/>
      <c r="AD13" s="86"/>
      <c r="AF13" s="35"/>
      <c r="AG13" s="34"/>
      <c r="AH13" s="34"/>
      <c r="AI13" s="34"/>
      <c r="AJ13" s="36"/>
      <c r="AK13" s="32"/>
      <c r="AL13" s="31"/>
      <c r="AM13" s="31"/>
    </row>
    <row r="14" spans="2:39" ht="18.95" customHeight="1" x14ac:dyDescent="0.15">
      <c r="B14" s="467" t="s">
        <v>127</v>
      </c>
      <c r="C14" s="478"/>
      <c r="D14" s="479"/>
      <c r="E14" s="483">
        <v>1281</v>
      </c>
      <c r="F14" s="484"/>
      <c r="G14" s="54" t="s">
        <v>631</v>
      </c>
      <c r="H14" s="446"/>
      <c r="I14" s="400" t="s">
        <v>126</v>
      </c>
      <c r="J14" s="66" t="s">
        <v>125</v>
      </c>
      <c r="K14" s="386" t="s">
        <v>574</v>
      </c>
      <c r="L14" s="387"/>
      <c r="M14" s="400" t="s">
        <v>124</v>
      </c>
      <c r="N14" s="409" t="s">
        <v>123</v>
      </c>
      <c r="O14" s="411"/>
      <c r="P14" s="199" t="s">
        <v>575</v>
      </c>
      <c r="Q14" s="334">
        <v>186</v>
      </c>
      <c r="R14" s="70"/>
      <c r="S14" s="401"/>
      <c r="T14" s="388" t="s">
        <v>112</v>
      </c>
      <c r="U14" s="409" t="s">
        <v>238</v>
      </c>
      <c r="V14" s="410"/>
      <c r="W14" s="411"/>
      <c r="X14" s="83"/>
      <c r="Y14" s="83"/>
      <c r="Z14" s="83"/>
      <c r="AA14" s="408"/>
      <c r="AB14" s="408"/>
      <c r="AC14" s="4"/>
      <c r="AD14" s="86"/>
      <c r="AF14" s="35"/>
      <c r="AG14" s="34"/>
      <c r="AH14" s="34"/>
      <c r="AI14" s="34"/>
      <c r="AJ14" s="36"/>
      <c r="AK14" s="32"/>
      <c r="AL14" s="31"/>
      <c r="AM14" s="31"/>
    </row>
    <row r="15" spans="2:39" ht="18.95" customHeight="1" x14ac:dyDescent="0.15">
      <c r="B15" s="71"/>
      <c r="C15" s="438" t="s">
        <v>120</v>
      </c>
      <c r="D15" s="439"/>
      <c r="E15" s="386">
        <v>9.25</v>
      </c>
      <c r="F15" s="472"/>
      <c r="G15" s="62" t="s">
        <v>97</v>
      </c>
      <c r="H15" s="448"/>
      <c r="I15" s="476"/>
      <c r="J15" s="68" t="s">
        <v>119</v>
      </c>
      <c r="K15" s="72" t="s">
        <v>849</v>
      </c>
      <c r="L15" s="73" t="s">
        <v>118</v>
      </c>
      <c r="M15" s="401"/>
      <c r="N15" s="409" t="s">
        <v>117</v>
      </c>
      <c r="O15" s="411"/>
      <c r="P15" s="199" t="s">
        <v>842</v>
      </c>
      <c r="Q15" s="69"/>
      <c r="R15" s="70"/>
      <c r="S15" s="401"/>
      <c r="T15" s="393"/>
      <c r="U15" s="394" t="s">
        <v>110</v>
      </c>
      <c r="V15" s="395"/>
      <c r="W15" s="396"/>
      <c r="X15" s="85"/>
      <c r="Y15" s="83"/>
      <c r="Z15" s="83"/>
      <c r="AA15" s="408"/>
      <c r="AB15" s="408"/>
      <c r="AC15" s="4"/>
      <c r="AD15" s="86"/>
      <c r="AF15" s="35"/>
      <c r="AG15" s="34"/>
      <c r="AH15" s="34"/>
      <c r="AI15" s="34"/>
      <c r="AJ15" s="36"/>
      <c r="AK15" s="32"/>
      <c r="AL15" s="31"/>
      <c r="AM15" s="31"/>
    </row>
    <row r="16" spans="2:39" ht="18.95" customHeight="1" x14ac:dyDescent="0.15">
      <c r="B16" s="401" t="s">
        <v>116</v>
      </c>
      <c r="C16" s="467" t="s">
        <v>115</v>
      </c>
      <c r="D16" s="479"/>
      <c r="E16" s="497">
        <v>3</v>
      </c>
      <c r="F16" s="498"/>
      <c r="G16" s="452" t="s">
        <v>97</v>
      </c>
      <c r="H16" s="400" t="s">
        <v>114</v>
      </c>
      <c r="I16" s="438" t="s">
        <v>100</v>
      </c>
      <c r="J16" s="439"/>
      <c r="K16" s="61" t="s">
        <v>839</v>
      </c>
      <c r="L16" s="64" t="s">
        <v>92</v>
      </c>
      <c r="M16" s="401"/>
      <c r="N16" s="409" t="s">
        <v>113</v>
      </c>
      <c r="O16" s="411"/>
      <c r="P16" s="199"/>
      <c r="Q16" s="69"/>
      <c r="R16" s="70"/>
      <c r="S16" s="401"/>
      <c r="T16" s="393"/>
      <c r="U16" s="397"/>
      <c r="V16" s="398"/>
      <c r="W16" s="399"/>
      <c r="X16" s="83"/>
      <c r="Y16" s="83"/>
      <c r="Z16" s="83"/>
      <c r="AA16" s="408"/>
      <c r="AB16" s="408"/>
      <c r="AC16" s="4"/>
      <c r="AD16" s="86"/>
      <c r="AF16" s="35"/>
      <c r="AG16" s="34"/>
      <c r="AH16" s="34"/>
      <c r="AI16" s="34"/>
      <c r="AJ16" s="36"/>
      <c r="AK16" s="32"/>
      <c r="AL16" s="31"/>
      <c r="AM16" s="31"/>
    </row>
    <row r="17" spans="2:39" ht="18.95" customHeight="1" x14ac:dyDescent="0.15">
      <c r="B17" s="401"/>
      <c r="C17" s="413"/>
      <c r="D17" s="415"/>
      <c r="E17" s="499">
        <v>3</v>
      </c>
      <c r="F17" s="500"/>
      <c r="G17" s="455"/>
      <c r="H17" s="401"/>
      <c r="I17" s="467" t="s">
        <v>96</v>
      </c>
      <c r="J17" s="479"/>
      <c r="K17" s="61" t="s">
        <v>839</v>
      </c>
      <c r="L17" s="64" t="s">
        <v>92</v>
      </c>
      <c r="M17" s="401"/>
      <c r="N17" s="409" t="s">
        <v>111</v>
      </c>
      <c r="O17" s="411"/>
      <c r="P17" s="200"/>
      <c r="Q17" s="69"/>
      <c r="R17" s="70"/>
      <c r="S17" s="401"/>
      <c r="T17" s="393"/>
      <c r="U17" s="409" t="s">
        <v>106</v>
      </c>
      <c r="V17" s="410"/>
      <c r="W17" s="411"/>
      <c r="X17" s="83"/>
      <c r="Y17" s="83"/>
      <c r="Z17" s="84"/>
      <c r="AA17" s="466"/>
      <c r="AB17" s="444"/>
      <c r="AC17" s="4"/>
      <c r="AD17" s="86"/>
      <c r="AF17" s="35"/>
      <c r="AG17" s="34"/>
      <c r="AH17" s="34"/>
      <c r="AI17" s="34"/>
      <c r="AJ17" s="33"/>
      <c r="AK17" s="32"/>
      <c r="AL17" s="31"/>
      <c r="AM17" s="31"/>
    </row>
    <row r="18" spans="2:39" ht="18.95" customHeight="1" x14ac:dyDescent="0.15">
      <c r="B18" s="67"/>
      <c r="C18" s="438" t="s">
        <v>109</v>
      </c>
      <c r="D18" s="439"/>
      <c r="E18" s="494">
        <v>2.25</v>
      </c>
      <c r="F18" s="495"/>
      <c r="G18" s="57" t="s">
        <v>97</v>
      </c>
      <c r="H18" s="401"/>
      <c r="I18" s="413"/>
      <c r="J18" s="415"/>
      <c r="K18" s="61" t="s">
        <v>841</v>
      </c>
      <c r="L18" s="64" t="s">
        <v>108</v>
      </c>
      <c r="M18" s="401"/>
      <c r="N18" s="409" t="s">
        <v>107</v>
      </c>
      <c r="O18" s="411"/>
      <c r="P18" s="200"/>
      <c r="Q18" s="69"/>
      <c r="R18" s="70"/>
      <c r="S18" s="401"/>
      <c r="T18" s="393"/>
      <c r="U18" s="397" t="s">
        <v>103</v>
      </c>
      <c r="V18" s="398"/>
      <c r="W18" s="399"/>
      <c r="X18" s="75"/>
      <c r="Y18" s="75"/>
      <c r="Z18" s="74"/>
      <c r="AA18" s="408"/>
      <c r="AB18" s="408"/>
      <c r="AC18" s="4"/>
      <c r="AD18" s="86"/>
      <c r="AF18" s="35"/>
      <c r="AG18" s="34"/>
      <c r="AH18" s="34"/>
      <c r="AI18" s="34"/>
      <c r="AJ18" s="33"/>
      <c r="AK18" s="32"/>
      <c r="AL18" s="31"/>
      <c r="AM18" s="31"/>
    </row>
    <row r="19" spans="2:39" ht="18.95" customHeight="1" x14ac:dyDescent="0.15">
      <c r="B19" s="401" t="s">
        <v>105</v>
      </c>
      <c r="C19" s="413" t="s">
        <v>104</v>
      </c>
      <c r="D19" s="415"/>
      <c r="E19" s="485" t="s">
        <v>848</v>
      </c>
      <c r="F19" s="486"/>
      <c r="G19" s="60" t="s">
        <v>97</v>
      </c>
      <c r="H19" s="476"/>
      <c r="I19" s="438" t="s">
        <v>93</v>
      </c>
      <c r="J19" s="439"/>
      <c r="K19" s="61" t="s">
        <v>839</v>
      </c>
      <c r="L19" s="64" t="s">
        <v>92</v>
      </c>
      <c r="M19" s="401"/>
      <c r="N19" s="409"/>
      <c r="O19" s="411"/>
      <c r="P19" s="200"/>
      <c r="Q19" s="69"/>
      <c r="R19" s="70"/>
      <c r="S19" s="401"/>
      <c r="T19" s="388" t="s">
        <v>99</v>
      </c>
      <c r="U19" s="409" t="s">
        <v>239</v>
      </c>
      <c r="V19" s="410"/>
      <c r="W19" s="411"/>
      <c r="X19" s="75"/>
      <c r="Y19" s="75"/>
      <c r="Z19" s="83"/>
      <c r="AA19" s="408"/>
      <c r="AB19" s="408"/>
      <c r="AC19" s="4"/>
      <c r="AD19" s="86"/>
    </row>
    <row r="20" spans="2:39" ht="18.95" customHeight="1" x14ac:dyDescent="0.15">
      <c r="B20" s="401"/>
      <c r="C20" s="438" t="s">
        <v>102</v>
      </c>
      <c r="D20" s="439"/>
      <c r="E20" s="386" t="s">
        <v>849</v>
      </c>
      <c r="F20" s="472"/>
      <c r="G20" s="62" t="s">
        <v>97</v>
      </c>
      <c r="H20" s="400" t="s">
        <v>101</v>
      </c>
      <c r="I20" s="438" t="s">
        <v>100</v>
      </c>
      <c r="J20" s="439"/>
      <c r="K20" s="76" t="s">
        <v>839</v>
      </c>
      <c r="L20" s="77" t="s">
        <v>92</v>
      </c>
      <c r="M20" s="401"/>
      <c r="N20" s="409"/>
      <c r="O20" s="411"/>
      <c r="P20" s="200"/>
      <c r="Q20" s="46"/>
      <c r="R20" s="70"/>
      <c r="S20" s="401"/>
      <c r="T20" s="393"/>
      <c r="U20" s="409" t="s">
        <v>95</v>
      </c>
      <c r="V20" s="410"/>
      <c r="W20" s="411"/>
      <c r="X20" s="75"/>
      <c r="Y20" s="75"/>
      <c r="Z20" s="83"/>
      <c r="AA20" s="408"/>
      <c r="AB20" s="408"/>
      <c r="AC20" s="4"/>
      <c r="AD20" s="86"/>
    </row>
    <row r="21" spans="2:39" ht="18.95" customHeight="1" x14ac:dyDescent="0.15">
      <c r="B21" s="476"/>
      <c r="C21" s="438" t="s">
        <v>98</v>
      </c>
      <c r="D21" s="439"/>
      <c r="E21" s="487">
        <v>4.5</v>
      </c>
      <c r="F21" s="488"/>
      <c r="G21" s="62" t="s">
        <v>97</v>
      </c>
      <c r="H21" s="401"/>
      <c r="I21" s="438" t="s">
        <v>96</v>
      </c>
      <c r="J21" s="439"/>
      <c r="K21" s="61" t="s">
        <v>839</v>
      </c>
      <c r="L21" s="63" t="s">
        <v>92</v>
      </c>
      <c r="M21" s="401"/>
      <c r="N21" s="409"/>
      <c r="O21" s="411"/>
      <c r="P21" s="200"/>
      <c r="Q21" s="46"/>
      <c r="R21" s="70"/>
      <c r="S21" s="401"/>
      <c r="T21" s="393"/>
      <c r="U21" s="409" t="s">
        <v>91</v>
      </c>
      <c r="V21" s="410"/>
      <c r="W21" s="411"/>
      <c r="X21" s="75"/>
      <c r="Y21" s="75"/>
      <c r="Z21" s="83"/>
      <c r="AA21" s="408"/>
      <c r="AB21" s="408"/>
      <c r="AC21" s="4"/>
      <c r="AD21" s="86"/>
    </row>
    <row r="22" spans="2:39" ht="18.95" customHeight="1" x14ac:dyDescent="0.15">
      <c r="B22" s="68"/>
      <c r="C22" s="78" t="s">
        <v>94</v>
      </c>
      <c r="D22" s="79"/>
      <c r="E22" s="489" t="s">
        <v>839</v>
      </c>
      <c r="F22" s="489"/>
      <c r="G22" s="489"/>
      <c r="H22" s="476"/>
      <c r="I22" s="438" t="s">
        <v>93</v>
      </c>
      <c r="J22" s="439"/>
      <c r="K22" s="72" t="s">
        <v>839</v>
      </c>
      <c r="L22" s="73" t="s">
        <v>92</v>
      </c>
      <c r="M22" s="390"/>
      <c r="N22" s="391"/>
      <c r="O22" s="391"/>
      <c r="P22" s="392"/>
      <c r="Q22" s="390"/>
      <c r="R22" s="392"/>
      <c r="S22" s="401"/>
      <c r="T22" s="393"/>
      <c r="U22" s="409" t="s">
        <v>240</v>
      </c>
      <c r="V22" s="410"/>
      <c r="W22" s="411"/>
      <c r="X22" s="75"/>
      <c r="Y22" s="75"/>
      <c r="Z22" s="83"/>
      <c r="AA22" s="408"/>
      <c r="AB22" s="408"/>
      <c r="AC22" s="4"/>
      <c r="AD22" s="86"/>
    </row>
    <row r="23" spans="2:39" ht="18.95" customHeight="1" x14ac:dyDescent="0.15">
      <c r="B23" s="401" t="s">
        <v>90</v>
      </c>
      <c r="C23" s="78" t="s">
        <v>89</v>
      </c>
      <c r="D23" s="79"/>
      <c r="E23" s="496" t="s">
        <v>840</v>
      </c>
      <c r="F23" s="496"/>
      <c r="G23" s="496"/>
      <c r="H23" s="400" t="s">
        <v>88</v>
      </c>
      <c r="I23" s="438" t="s">
        <v>87</v>
      </c>
      <c r="J23" s="439"/>
      <c r="K23" s="438" t="s">
        <v>86</v>
      </c>
      <c r="L23" s="439"/>
      <c r="M23" s="409" t="s">
        <v>85</v>
      </c>
      <c r="N23" s="410"/>
      <c r="O23" s="410"/>
      <c r="P23" s="411"/>
      <c r="Q23" s="409" t="s">
        <v>84</v>
      </c>
      <c r="R23" s="411"/>
      <c r="S23" s="402" t="s">
        <v>244</v>
      </c>
      <c r="T23" s="403"/>
      <c r="U23" s="409" t="s">
        <v>243</v>
      </c>
      <c r="V23" s="410"/>
      <c r="W23" s="411"/>
      <c r="X23" s="75"/>
      <c r="Y23" s="75"/>
      <c r="Z23" s="83"/>
      <c r="AA23" s="408"/>
      <c r="AB23" s="408"/>
      <c r="AC23" s="4"/>
      <c r="AD23" s="86"/>
    </row>
    <row r="24" spans="2:39" ht="18.95" customHeight="1" x14ac:dyDescent="0.15">
      <c r="B24" s="401"/>
      <c r="C24" s="400" t="s">
        <v>83</v>
      </c>
      <c r="D24" s="409" t="s">
        <v>82</v>
      </c>
      <c r="E24" s="410"/>
      <c r="F24" s="490" t="s">
        <v>839</v>
      </c>
      <c r="G24" s="491"/>
      <c r="H24" s="401"/>
      <c r="I24" s="386"/>
      <c r="J24" s="387"/>
      <c r="K24" s="386"/>
      <c r="L24" s="387"/>
      <c r="M24" s="386"/>
      <c r="N24" s="472"/>
      <c r="O24" s="472"/>
      <c r="P24" s="387"/>
      <c r="Q24" s="386"/>
      <c r="R24" s="387"/>
      <c r="S24" s="404"/>
      <c r="T24" s="405"/>
      <c r="U24" s="409"/>
      <c r="V24" s="410"/>
      <c r="W24" s="411"/>
      <c r="X24" s="83"/>
      <c r="Y24" s="83"/>
      <c r="Z24" s="83"/>
      <c r="AA24" s="408"/>
      <c r="AB24" s="408"/>
      <c r="AC24" s="4"/>
      <c r="AD24" s="86"/>
    </row>
    <row r="25" spans="2:39" ht="18.95" customHeight="1" x14ac:dyDescent="0.15">
      <c r="B25" s="401"/>
      <c r="C25" s="401"/>
      <c r="D25" s="492" t="s">
        <v>81</v>
      </c>
      <c r="E25" s="493"/>
      <c r="F25" s="490" t="s">
        <v>839</v>
      </c>
      <c r="G25" s="491"/>
      <c r="H25" s="401"/>
      <c r="I25" s="386"/>
      <c r="J25" s="387"/>
      <c r="K25" s="386"/>
      <c r="L25" s="387"/>
      <c r="M25" s="386"/>
      <c r="N25" s="472"/>
      <c r="O25" s="472"/>
      <c r="P25" s="387"/>
      <c r="Q25" s="386"/>
      <c r="R25" s="387"/>
      <c r="S25" s="404"/>
      <c r="T25" s="405"/>
      <c r="U25" s="409"/>
      <c r="V25" s="410"/>
      <c r="W25" s="411"/>
      <c r="X25" s="83"/>
      <c r="Y25" s="83"/>
      <c r="Z25" s="83"/>
      <c r="AA25" s="408"/>
      <c r="AB25" s="408"/>
      <c r="AC25" s="4"/>
      <c r="AD25" s="86"/>
    </row>
    <row r="26" spans="2:39" ht="18.95" customHeight="1" x14ac:dyDescent="0.15">
      <c r="B26" s="401"/>
      <c r="C26" s="401"/>
      <c r="D26" s="409" t="s">
        <v>80</v>
      </c>
      <c r="E26" s="410"/>
      <c r="F26" s="490" t="s">
        <v>839</v>
      </c>
      <c r="G26" s="491"/>
      <c r="H26" s="401"/>
      <c r="I26" s="386"/>
      <c r="J26" s="387"/>
      <c r="K26" s="386"/>
      <c r="L26" s="387"/>
      <c r="M26" s="386"/>
      <c r="N26" s="472"/>
      <c r="O26" s="472"/>
      <c r="P26" s="387"/>
      <c r="Q26" s="386"/>
      <c r="R26" s="387"/>
      <c r="S26" s="406"/>
      <c r="T26" s="407"/>
      <c r="U26" s="409"/>
      <c r="V26" s="410"/>
      <c r="W26" s="411"/>
      <c r="X26" s="83"/>
      <c r="Y26" s="83"/>
      <c r="Z26" s="83"/>
      <c r="AA26" s="408"/>
      <c r="AB26" s="408"/>
      <c r="AC26" s="4"/>
      <c r="AD26" s="86"/>
    </row>
    <row r="27" spans="2:39" ht="18.95" customHeight="1" x14ac:dyDescent="0.15">
      <c r="B27" s="80"/>
      <c r="C27" s="476"/>
      <c r="D27" s="492" t="s">
        <v>79</v>
      </c>
      <c r="E27" s="493"/>
      <c r="F27" s="490" t="s">
        <v>839</v>
      </c>
      <c r="G27" s="491"/>
      <c r="H27" s="476"/>
      <c r="I27" s="386"/>
      <c r="J27" s="387"/>
      <c r="K27" s="386"/>
      <c r="L27" s="387"/>
      <c r="M27" s="386"/>
      <c r="N27" s="472"/>
      <c r="O27" s="472"/>
      <c r="P27" s="387"/>
      <c r="Q27" s="386"/>
      <c r="R27" s="387"/>
      <c r="S27" s="404" t="s">
        <v>78</v>
      </c>
      <c r="T27" s="405"/>
      <c r="U27" s="409" t="s">
        <v>77</v>
      </c>
      <c r="V27" s="410"/>
      <c r="W27" s="411"/>
      <c r="X27" s="83" t="s">
        <v>847</v>
      </c>
      <c r="Y27" s="83"/>
      <c r="Z27" s="83">
        <v>2</v>
      </c>
      <c r="AA27" s="408"/>
      <c r="AB27" s="408"/>
      <c r="AC27" s="4"/>
      <c r="AD27" s="86"/>
    </row>
    <row r="28" spans="2:39" ht="18.95" customHeight="1" x14ac:dyDescent="0.15">
      <c r="B28" s="78" t="s">
        <v>76</v>
      </c>
      <c r="C28" s="81"/>
      <c r="D28" s="79"/>
      <c r="E28" s="386" t="s">
        <v>506</v>
      </c>
      <c r="F28" s="472"/>
      <c r="G28" s="472"/>
      <c r="H28" s="472"/>
      <c r="I28" s="472"/>
      <c r="J28" s="472"/>
      <c r="K28" s="501"/>
      <c r="L28" s="502"/>
      <c r="M28" s="502"/>
      <c r="N28" s="502"/>
      <c r="O28" s="502"/>
      <c r="P28" s="502"/>
      <c r="Q28" s="502"/>
      <c r="R28" s="503"/>
      <c r="S28" s="406"/>
      <c r="T28" s="407"/>
      <c r="U28" s="409" t="s">
        <v>75</v>
      </c>
      <c r="V28" s="410"/>
      <c r="W28" s="411"/>
      <c r="X28" s="83"/>
      <c r="Y28" s="83"/>
      <c r="Z28" s="83"/>
      <c r="AA28" s="408"/>
      <c r="AB28" s="408"/>
      <c r="AC28" s="4"/>
      <c r="AD28" s="86"/>
    </row>
    <row r="29" spans="2:39" ht="15" customHeight="1" x14ac:dyDescent="0.15">
      <c r="B29" s="5"/>
      <c r="C29" s="5" t="s">
        <v>549</v>
      </c>
      <c r="D29" s="29"/>
      <c r="E29" s="29"/>
      <c r="F29" s="29"/>
      <c r="G29" s="29"/>
      <c r="H29" s="29"/>
      <c r="I29" s="29"/>
      <c r="J29" s="29"/>
      <c r="K29" s="29"/>
      <c r="L29" s="29"/>
      <c r="M29" s="29"/>
      <c r="N29" s="29"/>
      <c r="O29" s="29"/>
      <c r="P29" s="29"/>
      <c r="Q29" s="29"/>
      <c r="R29" s="29"/>
      <c r="S29" s="29"/>
      <c r="T29" s="29"/>
      <c r="U29" s="29"/>
      <c r="V29" s="29"/>
      <c r="W29" s="30"/>
      <c r="X29" s="30"/>
      <c r="Y29" s="30"/>
      <c r="Z29" s="29"/>
      <c r="AA29" s="29"/>
      <c r="AB29" s="29"/>
    </row>
    <row r="31" spans="2:39" s="1" customFormat="1" ht="18" customHeight="1" x14ac:dyDescent="0.15">
      <c r="J31" s="29"/>
      <c r="W31" s="28"/>
      <c r="X31" s="28"/>
      <c r="Y31" s="28"/>
    </row>
  </sheetData>
  <dataConsolidate/>
  <mergeCells count="194">
    <mergeCell ref="E16:F16"/>
    <mergeCell ref="E17:F17"/>
    <mergeCell ref="AA27:AB27"/>
    <mergeCell ref="E28:J28"/>
    <mergeCell ref="K28:R28"/>
    <mergeCell ref="U28:W28"/>
    <mergeCell ref="AA28:AB28"/>
    <mergeCell ref="Q25:R25"/>
    <mergeCell ref="Q26:R26"/>
    <mergeCell ref="Q24:R24"/>
    <mergeCell ref="U26:W26"/>
    <mergeCell ref="I27:J27"/>
    <mergeCell ref="K27:L27"/>
    <mergeCell ref="M27:P27"/>
    <mergeCell ref="Q27:R27"/>
    <mergeCell ref="S27:T28"/>
    <mergeCell ref="U27:W27"/>
    <mergeCell ref="U24:W24"/>
    <mergeCell ref="AA24:AB24"/>
    <mergeCell ref="AA26:AB26"/>
    <mergeCell ref="N20:O20"/>
    <mergeCell ref="B19:B21"/>
    <mergeCell ref="D25:E25"/>
    <mergeCell ref="F25:G25"/>
    <mergeCell ref="I25:J25"/>
    <mergeCell ref="K25:L25"/>
    <mergeCell ref="B23:B26"/>
    <mergeCell ref="M25:P25"/>
    <mergeCell ref="M23:P23"/>
    <mergeCell ref="K23:L23"/>
    <mergeCell ref="E20:F20"/>
    <mergeCell ref="H20:H22"/>
    <mergeCell ref="I20:J20"/>
    <mergeCell ref="D26:E26"/>
    <mergeCell ref="F26:G26"/>
    <mergeCell ref="I26:J26"/>
    <mergeCell ref="K26:L26"/>
    <mergeCell ref="M26:P26"/>
    <mergeCell ref="M24:P24"/>
    <mergeCell ref="C18:D18"/>
    <mergeCell ref="E22:G22"/>
    <mergeCell ref="I22:J22"/>
    <mergeCell ref="M22:P22"/>
    <mergeCell ref="K24:L24"/>
    <mergeCell ref="H16:H19"/>
    <mergeCell ref="C24:C27"/>
    <mergeCell ref="D24:E24"/>
    <mergeCell ref="F24:G24"/>
    <mergeCell ref="I24:J24"/>
    <mergeCell ref="D27:E27"/>
    <mergeCell ref="F27:G27"/>
    <mergeCell ref="E18:F18"/>
    <mergeCell ref="N18:O18"/>
    <mergeCell ref="I17:J18"/>
    <mergeCell ref="N17:O17"/>
    <mergeCell ref="N21:O21"/>
    <mergeCell ref="E23:G23"/>
    <mergeCell ref="H23:H27"/>
    <mergeCell ref="I23:J23"/>
    <mergeCell ref="G16:G17"/>
    <mergeCell ref="I16:J16"/>
    <mergeCell ref="N16:O16"/>
    <mergeCell ref="C20:D20"/>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H10:J10"/>
    <mergeCell ref="K10:L10"/>
    <mergeCell ref="B9:B10"/>
    <mergeCell ref="C9:D9"/>
    <mergeCell ref="E9:G9"/>
    <mergeCell ref="H9:J9"/>
    <mergeCell ref="K9:L9"/>
    <mergeCell ref="O10:P10"/>
    <mergeCell ref="Q10:R10"/>
    <mergeCell ref="O9:P9"/>
    <mergeCell ref="Q9:R9"/>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J3:N4"/>
    <mergeCell ref="P3:Q4"/>
    <mergeCell ref="R3:V4"/>
    <mergeCell ref="Z3:AB3"/>
    <mergeCell ref="B4:C4"/>
    <mergeCell ref="D4:G4"/>
    <mergeCell ref="Z4:AB4"/>
    <mergeCell ref="W4:Y4"/>
    <mergeCell ref="W3:Y3"/>
    <mergeCell ref="W2:AB2"/>
    <mergeCell ref="S2:V2"/>
    <mergeCell ref="U5:W5"/>
    <mergeCell ref="Z5:AA5"/>
    <mergeCell ref="AA9:AB9"/>
    <mergeCell ref="U10:W10"/>
    <mergeCell ref="AA10:AB10"/>
    <mergeCell ref="T8:T10"/>
    <mergeCell ref="U8:W8"/>
    <mergeCell ref="AA8:AB8"/>
    <mergeCell ref="T7:W7"/>
    <mergeCell ref="AA7:AB7"/>
    <mergeCell ref="Q8:R8"/>
    <mergeCell ref="T12:T13"/>
    <mergeCell ref="X6:AB6"/>
    <mergeCell ref="X5:Y5"/>
    <mergeCell ref="T14:T18"/>
    <mergeCell ref="U15:W16"/>
    <mergeCell ref="S7:S22"/>
    <mergeCell ref="T19:T22"/>
    <mergeCell ref="S23:T26"/>
    <mergeCell ref="U18:W18"/>
    <mergeCell ref="AA14:AB14"/>
    <mergeCell ref="U19:W19"/>
    <mergeCell ref="AA18:AB18"/>
    <mergeCell ref="AA19:AB19"/>
    <mergeCell ref="U25:W25"/>
    <mergeCell ref="AA25:AB25"/>
    <mergeCell ref="Q22:R22"/>
    <mergeCell ref="U22:W22"/>
    <mergeCell ref="AA22:AB22"/>
    <mergeCell ref="U20:W20"/>
    <mergeCell ref="AA20:AB20"/>
    <mergeCell ref="Q23:R23"/>
    <mergeCell ref="U23:W23"/>
    <mergeCell ref="AA23:AB23"/>
  </mergeCells>
  <phoneticPr fontId="9"/>
  <dataValidations count="2">
    <dataValidation type="list" allowBlank="1" showInputMessage="1" showErrorMessage="1" sqref="AJ13:AJ17">
      <formula1>個数</formula1>
    </dataValidation>
    <dataValidation type="list" allowBlank="1" showInputMessage="1" showErrorMessage="1" sqref="AM13:AM16">
      <formula1>更新年次</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'(参考)リスト'!$C$6:$C$10</xm:f>
          </x14:formula1>
          <xm:sqref>E28:J28</xm:sqref>
        </x14:dataValidation>
        <x14:dataValidation type="list" allowBlank="1" showInputMessage="1" showErrorMessage="1">
          <x14:formula1>
            <xm:f>'(参考)リスト'!$D$6:$D$7</xm:f>
          </x14:formula1>
          <xm:sqref>Z3:AB3</xm:sqref>
        </x14:dataValidation>
        <x14:dataValidation type="list" allowBlank="1" showInputMessage="1" showErrorMessage="1">
          <x14:formula1>
            <xm:f>'(参考)リスト'!$E$6:$E$7</xm:f>
          </x14:formula1>
          <xm:sqref>Z4:AB4</xm:sqref>
        </x14:dataValidation>
        <x14:dataValidation type="list" allowBlank="1" showInputMessage="1" showErrorMessage="1">
          <x14:formula1>
            <xm:f>'(参考)リスト'!B6:B12</xm:f>
          </x14:formula1>
          <xm:sqref>X6:AB6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B2:AN153"/>
  <sheetViews>
    <sheetView showGridLines="0" view="pageBreakPreview" zoomScaleNormal="100" zoomScaleSheetLayoutView="100" workbookViewId="0">
      <pane ySplit="9" topLeftCell="A10" activePane="bottomLeft" state="frozen"/>
      <selection pane="bottomLeft" activeCell="O36" sqref="O36"/>
    </sheetView>
  </sheetViews>
  <sheetFormatPr defaultColWidth="9" defaultRowHeight="12" x14ac:dyDescent="0.15"/>
  <cols>
    <col min="1" max="1" width="1.625" style="6" customWidth="1"/>
    <col min="2" max="2" width="5.625" style="6" bestFit="1" customWidth="1"/>
    <col min="3" max="3" width="7" style="6" bestFit="1" customWidth="1"/>
    <col min="4" max="5" width="5.875" style="6" customWidth="1"/>
    <col min="6" max="14" width="4.125" style="6" customWidth="1"/>
    <col min="15" max="26" width="4.5" style="6" customWidth="1"/>
    <col min="27" max="36" width="4.125" style="6" customWidth="1"/>
    <col min="37" max="40" width="3.25" style="6" customWidth="1"/>
    <col min="41" max="41" width="1.375" style="6" customWidth="1"/>
    <col min="42" max="16384" width="9" style="6"/>
  </cols>
  <sheetData>
    <row r="2" spans="2:40" ht="8.25" customHeight="1" x14ac:dyDescent="0.15">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row>
    <row r="3" spans="2:40" ht="24.95" customHeight="1" x14ac:dyDescent="0.15">
      <c r="B3" s="576" t="s">
        <v>321</v>
      </c>
      <c r="C3" s="576"/>
      <c r="D3" s="576"/>
      <c r="E3" s="576"/>
      <c r="F3" s="576"/>
      <c r="G3" s="576"/>
      <c r="H3" s="576"/>
      <c r="I3" s="576"/>
      <c r="J3" s="576"/>
      <c r="K3" s="576"/>
      <c r="L3" s="576"/>
      <c r="M3" s="576"/>
      <c r="N3" s="576"/>
      <c r="O3" s="576"/>
      <c r="P3" s="576"/>
      <c r="Q3" s="576"/>
      <c r="R3" s="576"/>
      <c r="S3" s="576"/>
      <c r="T3" s="576"/>
      <c r="U3" s="576"/>
      <c r="V3" s="576"/>
      <c r="W3" s="576"/>
      <c r="X3" s="576"/>
      <c r="Y3" s="576"/>
      <c r="Z3" s="576"/>
      <c r="AA3" s="576"/>
      <c r="AB3" s="576"/>
      <c r="AC3" s="576"/>
      <c r="AD3" s="576"/>
      <c r="AE3" s="576"/>
      <c r="AF3" s="576"/>
      <c r="AG3" s="576"/>
      <c r="AH3" s="576"/>
      <c r="AI3" s="576"/>
      <c r="AJ3" s="576"/>
      <c r="AK3" s="576"/>
      <c r="AL3" s="576"/>
      <c r="AM3" s="576"/>
      <c r="AN3" s="576"/>
    </row>
    <row r="4" spans="2:40" ht="20.100000000000001" customHeight="1" x14ac:dyDescent="0.15">
      <c r="B4" s="577" t="s">
        <v>190</v>
      </c>
      <c r="C4" s="577"/>
      <c r="D4" s="577"/>
      <c r="E4" s="578" t="str">
        <f>'様式A-1'!D3</f>
        <v>ミネトンネル</v>
      </c>
      <c r="F4" s="579"/>
      <c r="G4" s="579"/>
      <c r="H4" s="579"/>
      <c r="I4" s="580"/>
      <c r="J4" s="581" t="s">
        <v>189</v>
      </c>
      <c r="K4" s="581"/>
      <c r="L4" s="581"/>
      <c r="M4" s="582" t="str">
        <f>'様式A-1'!J3</f>
        <v>一般国道　316号</v>
      </c>
      <c r="N4" s="583"/>
      <c r="O4" s="583"/>
      <c r="P4" s="583"/>
      <c r="Q4" s="583"/>
      <c r="R4" s="584"/>
      <c r="S4" s="590" t="s">
        <v>161</v>
      </c>
      <c r="T4" s="590"/>
      <c r="U4" s="590"/>
      <c r="V4" s="590"/>
      <c r="W4" s="590"/>
      <c r="X4" s="590"/>
      <c r="Y4" s="526" t="str">
        <f>'様式A-1'!K5</f>
        <v>株式会社ニュージェック</v>
      </c>
      <c r="Z4" s="527"/>
      <c r="AA4" s="527"/>
      <c r="AB4" s="527"/>
      <c r="AC4" s="527"/>
      <c r="AD4" s="528"/>
      <c r="AE4" s="575" t="s">
        <v>160</v>
      </c>
      <c r="AF4" s="575"/>
      <c r="AG4" s="575"/>
      <c r="AH4" s="575"/>
      <c r="AI4" s="525">
        <f>'様式A-1'!R5</f>
        <v>44347</v>
      </c>
      <c r="AJ4" s="525"/>
      <c r="AK4" s="525"/>
      <c r="AL4" s="525"/>
      <c r="AM4" s="525"/>
      <c r="AN4" s="525"/>
    </row>
    <row r="5" spans="2:40" ht="20.100000000000001" customHeight="1" x14ac:dyDescent="0.15">
      <c r="B5" s="585" t="s">
        <v>0</v>
      </c>
      <c r="C5" s="585"/>
      <c r="D5" s="585"/>
      <c r="E5" s="586" t="str">
        <f>'様式A-1'!D4</f>
        <v>美祢トンネル</v>
      </c>
      <c r="F5" s="587"/>
      <c r="G5" s="587"/>
      <c r="H5" s="587"/>
      <c r="I5" s="588"/>
      <c r="J5" s="589" t="s">
        <v>1</v>
      </c>
      <c r="K5" s="589"/>
      <c r="L5" s="589"/>
      <c r="M5" s="582" t="str">
        <f>'様式A-1'!R3</f>
        <v>宇部土木建築事務所</v>
      </c>
      <c r="N5" s="583"/>
      <c r="O5" s="583"/>
      <c r="P5" s="583"/>
      <c r="Q5" s="583"/>
      <c r="R5" s="584"/>
      <c r="S5" s="590"/>
      <c r="T5" s="590"/>
      <c r="U5" s="590"/>
      <c r="V5" s="590"/>
      <c r="W5" s="590"/>
      <c r="X5" s="590"/>
      <c r="Y5" s="529"/>
      <c r="Z5" s="530"/>
      <c r="AA5" s="530"/>
      <c r="AB5" s="530"/>
      <c r="AC5" s="530"/>
      <c r="AD5" s="531"/>
      <c r="AE5" s="575"/>
      <c r="AF5" s="575"/>
      <c r="AG5" s="575"/>
      <c r="AH5" s="575"/>
      <c r="AI5" s="525"/>
      <c r="AJ5" s="525"/>
      <c r="AK5" s="525"/>
      <c r="AL5" s="525"/>
      <c r="AM5" s="525"/>
      <c r="AN5" s="525"/>
    </row>
    <row r="6" spans="2:40" ht="13.5" customHeight="1" x14ac:dyDescent="0.15">
      <c r="B6" s="540" t="s">
        <v>188</v>
      </c>
      <c r="C6" s="540" t="s">
        <v>187</v>
      </c>
      <c r="D6" s="552" t="s">
        <v>186</v>
      </c>
      <c r="E6" s="553"/>
      <c r="F6" s="556" t="s">
        <v>185</v>
      </c>
      <c r="G6" s="557"/>
      <c r="H6" s="557"/>
      <c r="I6" s="557"/>
      <c r="J6" s="558"/>
      <c r="K6" s="562" t="s">
        <v>184</v>
      </c>
      <c r="L6" s="563"/>
      <c r="M6" s="563"/>
      <c r="N6" s="564"/>
      <c r="O6" s="518" t="s">
        <v>183</v>
      </c>
      <c r="P6" s="519"/>
      <c r="Q6" s="519"/>
      <c r="R6" s="519"/>
      <c r="S6" s="514"/>
      <c r="T6" s="514"/>
      <c r="U6" s="514"/>
      <c r="V6" s="514"/>
      <c r="W6" s="514"/>
      <c r="X6" s="514"/>
      <c r="Y6" s="514"/>
      <c r="Z6" s="514"/>
      <c r="AA6" s="514"/>
      <c r="AB6" s="514"/>
      <c r="AC6" s="514"/>
      <c r="AD6" s="515"/>
      <c r="AE6" s="568" t="s">
        <v>182</v>
      </c>
      <c r="AF6" s="569"/>
      <c r="AG6" s="569"/>
      <c r="AH6" s="569"/>
      <c r="AI6" s="569"/>
      <c r="AJ6" s="570"/>
      <c r="AK6" s="514" t="s">
        <v>181</v>
      </c>
      <c r="AL6" s="514"/>
      <c r="AM6" s="514"/>
      <c r="AN6" s="515"/>
    </row>
    <row r="7" spans="2:40" ht="13.5" customHeight="1" x14ac:dyDescent="0.15">
      <c r="B7" s="540"/>
      <c r="C7" s="542"/>
      <c r="D7" s="554"/>
      <c r="E7" s="555"/>
      <c r="F7" s="559"/>
      <c r="G7" s="560"/>
      <c r="H7" s="560"/>
      <c r="I7" s="560"/>
      <c r="J7" s="561"/>
      <c r="K7" s="565"/>
      <c r="L7" s="566"/>
      <c r="M7" s="566"/>
      <c r="N7" s="567"/>
      <c r="O7" s="574" t="str">
        <f>'様式A-1'!T8</f>
        <v>通報設備</v>
      </c>
      <c r="P7" s="574"/>
      <c r="Q7" s="574"/>
      <c r="R7" s="212" t="str">
        <f>'様式A-1'!T11</f>
        <v>警報設備</v>
      </c>
      <c r="S7" s="574" t="str">
        <f>'様式A-1'!T12</f>
        <v>消火設備</v>
      </c>
      <c r="T7" s="574"/>
      <c r="U7" s="574" t="str">
        <f>'様式A-1'!T14</f>
        <v>避難誘導設備</v>
      </c>
      <c r="V7" s="574"/>
      <c r="W7" s="574"/>
      <c r="X7" s="574"/>
      <c r="Y7" s="522" t="str">
        <f>'様式A-1'!T19</f>
        <v>その他の設備</v>
      </c>
      <c r="Z7" s="523"/>
      <c r="AA7" s="523"/>
      <c r="AB7" s="524"/>
      <c r="AC7" s="510" t="s">
        <v>169</v>
      </c>
      <c r="AD7" s="511"/>
      <c r="AE7" s="571"/>
      <c r="AF7" s="572"/>
      <c r="AG7" s="572"/>
      <c r="AH7" s="572"/>
      <c r="AI7" s="572"/>
      <c r="AJ7" s="573"/>
      <c r="AK7" s="514"/>
      <c r="AL7" s="514"/>
      <c r="AM7" s="514"/>
      <c r="AN7" s="515"/>
    </row>
    <row r="8" spans="2:40" ht="13.5" customHeight="1" x14ac:dyDescent="0.15">
      <c r="B8" s="541"/>
      <c r="C8" s="543"/>
      <c r="D8" s="43" t="s">
        <v>180</v>
      </c>
      <c r="E8" s="42" t="s">
        <v>179</v>
      </c>
      <c r="F8" s="541" t="s">
        <v>178</v>
      </c>
      <c r="G8" s="541"/>
      <c r="H8" s="541"/>
      <c r="I8" s="536" t="s">
        <v>177</v>
      </c>
      <c r="J8" s="536" t="s">
        <v>176</v>
      </c>
      <c r="K8" s="536" t="s">
        <v>175</v>
      </c>
      <c r="L8" s="538" t="s">
        <v>174</v>
      </c>
      <c r="M8" s="510" t="s">
        <v>169</v>
      </c>
      <c r="N8" s="544"/>
      <c r="O8" s="532" t="str">
        <f>'様式A-1'!U8</f>
        <v>通話型通報設備</v>
      </c>
      <c r="P8" s="532" t="str">
        <f>'様式A-1'!U9</f>
        <v>操作型通報設備</v>
      </c>
      <c r="Q8" s="532" t="str">
        <f>'様式A-1'!U10</f>
        <v>自動通報設備</v>
      </c>
      <c r="R8" s="532" t="str">
        <f>'様式A-1'!U11</f>
        <v>非常警報設備</v>
      </c>
      <c r="S8" s="534" t="str">
        <f>'様式A-1'!U12</f>
        <v>消 火 器</v>
      </c>
      <c r="T8" s="534" t="str">
        <f>'様式A-1'!U13</f>
        <v>消火栓設備</v>
      </c>
      <c r="U8" s="534" t="str">
        <f>'様式A-1'!U14</f>
        <v>誘導表示設備</v>
      </c>
      <c r="V8" s="532" t="str">
        <f>'様式A-1'!U15</f>
        <v>避難情報提供設備</v>
      </c>
      <c r="W8" s="534" t="str">
        <f>'様式A-1'!U17</f>
        <v>避難通路</v>
      </c>
      <c r="X8" s="534" t="str">
        <f>'様式A-1'!U18</f>
        <v>排煙設備</v>
      </c>
      <c r="Y8" s="532" t="str">
        <f>'様式A-1'!U19</f>
        <v>給水栓設備</v>
      </c>
      <c r="Z8" s="532" t="str">
        <f>'様式A-1'!U20</f>
        <v>無線通信補助設備</v>
      </c>
      <c r="AA8" s="532" t="str">
        <f>'様式A-1'!U21</f>
        <v>水噴霧設備</v>
      </c>
      <c r="AB8" s="534" t="str">
        <f>'様式A-1'!U22</f>
        <v>監視設備</v>
      </c>
      <c r="AC8" s="520"/>
      <c r="AD8" s="521"/>
      <c r="AE8" s="546" t="s">
        <v>173</v>
      </c>
      <c r="AF8" s="548" t="s">
        <v>172</v>
      </c>
      <c r="AG8" s="548" t="s">
        <v>171</v>
      </c>
      <c r="AH8" s="550" t="s">
        <v>170</v>
      </c>
      <c r="AI8" s="510" t="s">
        <v>169</v>
      </c>
      <c r="AJ8" s="511"/>
      <c r="AK8" s="514"/>
      <c r="AL8" s="514"/>
      <c r="AM8" s="514"/>
      <c r="AN8" s="515"/>
    </row>
    <row r="9" spans="2:40" x14ac:dyDescent="0.15">
      <c r="B9" s="541"/>
      <c r="C9" s="65" t="s">
        <v>168</v>
      </c>
      <c r="D9" s="41" t="s">
        <v>167</v>
      </c>
      <c r="E9" s="41" t="s">
        <v>166</v>
      </c>
      <c r="F9" s="541"/>
      <c r="G9" s="541"/>
      <c r="H9" s="541"/>
      <c r="I9" s="537"/>
      <c r="J9" s="537"/>
      <c r="K9" s="537"/>
      <c r="L9" s="539"/>
      <c r="M9" s="545"/>
      <c r="N9" s="517"/>
      <c r="O9" s="533"/>
      <c r="P9" s="533"/>
      <c r="Q9" s="533"/>
      <c r="R9" s="533"/>
      <c r="S9" s="535"/>
      <c r="T9" s="535"/>
      <c r="U9" s="535"/>
      <c r="V9" s="533"/>
      <c r="W9" s="535"/>
      <c r="X9" s="535"/>
      <c r="Y9" s="533"/>
      <c r="Z9" s="533"/>
      <c r="AA9" s="533"/>
      <c r="AB9" s="535"/>
      <c r="AC9" s="512"/>
      <c r="AD9" s="513"/>
      <c r="AE9" s="547"/>
      <c r="AF9" s="549"/>
      <c r="AG9" s="549"/>
      <c r="AH9" s="551"/>
      <c r="AI9" s="512"/>
      <c r="AJ9" s="513"/>
      <c r="AK9" s="516"/>
      <c r="AL9" s="516"/>
      <c r="AM9" s="516"/>
      <c r="AN9" s="517"/>
    </row>
    <row r="10" spans="2:40" ht="13.5" customHeight="1" x14ac:dyDescent="0.15">
      <c r="B10" s="82" t="s">
        <v>853</v>
      </c>
      <c r="C10" s="279">
        <v>5</v>
      </c>
      <c r="D10" s="279">
        <v>0</v>
      </c>
      <c r="E10" s="279">
        <f>C10+D10</f>
        <v>5</v>
      </c>
      <c r="F10" s="509"/>
      <c r="G10" s="505"/>
      <c r="H10" s="505"/>
      <c r="I10" s="265" t="s">
        <v>881</v>
      </c>
      <c r="J10" s="265"/>
      <c r="K10" s="265" t="s">
        <v>881</v>
      </c>
      <c r="L10" s="265"/>
      <c r="M10" s="506"/>
      <c r="N10" s="507"/>
      <c r="O10" s="39"/>
      <c r="P10" s="38"/>
      <c r="Q10" s="38"/>
      <c r="R10" s="38"/>
      <c r="S10" s="38"/>
      <c r="T10" s="40"/>
      <c r="U10" s="40"/>
      <c r="V10" s="40"/>
      <c r="W10" s="40"/>
      <c r="X10" s="40"/>
      <c r="Y10" s="40"/>
      <c r="Z10" s="40"/>
      <c r="AA10" s="215"/>
      <c r="AB10" s="216"/>
      <c r="AC10" s="508"/>
      <c r="AD10" s="508"/>
      <c r="AE10" s="40"/>
      <c r="AF10" s="40"/>
      <c r="AG10" s="215"/>
      <c r="AH10" s="216"/>
      <c r="AI10" s="211"/>
      <c r="AJ10" s="213"/>
      <c r="AK10" s="214"/>
      <c r="AL10" s="214"/>
      <c r="AM10" s="214"/>
      <c r="AN10" s="213"/>
    </row>
    <row r="11" spans="2:40" ht="13.5" customHeight="1" x14ac:dyDescent="0.15">
      <c r="B11" s="175" t="s">
        <v>577</v>
      </c>
      <c r="C11" s="279">
        <v>10.5</v>
      </c>
      <c r="D11" s="279">
        <f>E10</f>
        <v>5</v>
      </c>
      <c r="E11" s="279">
        <f>C11+D11</f>
        <v>15.5</v>
      </c>
      <c r="F11" s="504"/>
      <c r="G11" s="505"/>
      <c r="H11" s="505"/>
      <c r="I11" s="265" t="s">
        <v>881</v>
      </c>
      <c r="J11" s="265"/>
      <c r="K11" s="265" t="s">
        <v>881</v>
      </c>
      <c r="L11" s="265"/>
      <c r="M11" s="506"/>
      <c r="N11" s="507"/>
      <c r="O11" s="39"/>
      <c r="P11" s="38"/>
      <c r="Q11" s="38"/>
      <c r="R11" s="38"/>
      <c r="S11" s="38"/>
      <c r="T11" s="40"/>
      <c r="U11" s="40"/>
      <c r="V11" s="40"/>
      <c r="W11" s="40"/>
      <c r="X11" s="40"/>
      <c r="Y11" s="40"/>
      <c r="Z11" s="40"/>
      <c r="AA11" s="215"/>
      <c r="AB11" s="216"/>
      <c r="AC11" s="508"/>
      <c r="AD11" s="508"/>
      <c r="AE11" s="40"/>
      <c r="AF11" s="40"/>
      <c r="AG11" s="215"/>
      <c r="AH11" s="216"/>
      <c r="AI11" s="211"/>
      <c r="AJ11" s="213"/>
      <c r="AK11" s="214"/>
      <c r="AL11" s="214"/>
      <c r="AM11" s="214"/>
      <c r="AN11" s="213"/>
    </row>
    <row r="12" spans="2:40" ht="13.5" customHeight="1" x14ac:dyDescent="0.15">
      <c r="B12" s="175" t="s">
        <v>854</v>
      </c>
      <c r="C12" s="279">
        <v>10.5</v>
      </c>
      <c r="D12" s="279">
        <f t="shared" ref="D12:D26" si="0">E11</f>
        <v>15.5</v>
      </c>
      <c r="E12" s="279">
        <f t="shared" ref="E12:E26" si="1">C12+D12</f>
        <v>26</v>
      </c>
      <c r="F12" s="504"/>
      <c r="G12" s="505"/>
      <c r="H12" s="505"/>
      <c r="I12" s="265" t="s">
        <v>881</v>
      </c>
      <c r="J12" s="265"/>
      <c r="K12" s="265" t="s">
        <v>881</v>
      </c>
      <c r="L12" s="265"/>
      <c r="M12" s="506"/>
      <c r="N12" s="507"/>
      <c r="O12" s="39"/>
      <c r="P12" s="38"/>
      <c r="Q12" s="38"/>
      <c r="R12" s="38"/>
      <c r="S12" s="38"/>
      <c r="T12" s="40"/>
      <c r="U12" s="265" t="s">
        <v>882</v>
      </c>
      <c r="V12" s="40"/>
      <c r="W12" s="40"/>
      <c r="X12" s="40"/>
      <c r="Y12" s="40"/>
      <c r="Z12" s="40"/>
      <c r="AA12" s="215"/>
      <c r="AB12" s="216"/>
      <c r="AC12" s="508"/>
      <c r="AD12" s="508"/>
      <c r="AE12" s="40"/>
      <c r="AF12" s="40"/>
      <c r="AG12" s="215"/>
      <c r="AH12" s="216"/>
      <c r="AI12" s="211"/>
      <c r="AJ12" s="213"/>
      <c r="AK12" s="214"/>
      <c r="AL12" s="214"/>
      <c r="AM12" s="214"/>
      <c r="AN12" s="213"/>
    </row>
    <row r="13" spans="2:40" ht="13.5" customHeight="1" x14ac:dyDescent="0.15">
      <c r="B13" s="175" t="s">
        <v>579</v>
      </c>
      <c r="C13" s="279">
        <v>10.5</v>
      </c>
      <c r="D13" s="279">
        <f t="shared" si="0"/>
        <v>26</v>
      </c>
      <c r="E13" s="279">
        <f t="shared" si="1"/>
        <v>36.5</v>
      </c>
      <c r="F13" s="504"/>
      <c r="G13" s="505"/>
      <c r="H13" s="505"/>
      <c r="I13" s="265" t="s">
        <v>881</v>
      </c>
      <c r="J13" s="265"/>
      <c r="K13" s="265" t="s">
        <v>881</v>
      </c>
      <c r="L13" s="265"/>
      <c r="M13" s="506"/>
      <c r="N13" s="507"/>
      <c r="O13" s="39"/>
      <c r="P13" s="38"/>
      <c r="Q13" s="38"/>
      <c r="R13" s="38"/>
      <c r="S13" s="38"/>
      <c r="T13" s="40"/>
      <c r="U13" s="40"/>
      <c r="V13" s="40"/>
      <c r="W13" s="40"/>
      <c r="X13" s="40"/>
      <c r="Y13" s="40"/>
      <c r="Z13" s="40"/>
      <c r="AA13" s="215"/>
      <c r="AB13" s="216"/>
      <c r="AC13" s="508"/>
      <c r="AD13" s="508"/>
      <c r="AE13" s="40"/>
      <c r="AF13" s="40"/>
      <c r="AG13" s="215"/>
      <c r="AH13" s="216"/>
      <c r="AI13" s="211"/>
      <c r="AJ13" s="213"/>
      <c r="AK13" s="214"/>
      <c r="AL13" s="214"/>
      <c r="AM13" s="214"/>
      <c r="AN13" s="213"/>
    </row>
    <row r="14" spans="2:40" ht="13.5" customHeight="1" x14ac:dyDescent="0.15">
      <c r="B14" s="175" t="s">
        <v>580</v>
      </c>
      <c r="C14" s="279">
        <v>10.5</v>
      </c>
      <c r="D14" s="279">
        <f t="shared" si="0"/>
        <v>36.5</v>
      </c>
      <c r="E14" s="279">
        <f t="shared" si="1"/>
        <v>47</v>
      </c>
      <c r="F14" s="504"/>
      <c r="G14" s="505"/>
      <c r="H14" s="505"/>
      <c r="I14" s="265" t="s">
        <v>881</v>
      </c>
      <c r="J14" s="265"/>
      <c r="K14" s="265" t="s">
        <v>881</v>
      </c>
      <c r="L14" s="265"/>
      <c r="M14" s="506"/>
      <c r="N14" s="507"/>
      <c r="O14" s="39"/>
      <c r="P14" s="38"/>
      <c r="Q14" s="38"/>
      <c r="R14" s="38"/>
      <c r="S14" s="38"/>
      <c r="T14" s="40"/>
      <c r="U14" s="40"/>
      <c r="V14" s="40"/>
      <c r="W14" s="40"/>
      <c r="X14" s="40"/>
      <c r="Y14" s="40"/>
      <c r="Z14" s="40"/>
      <c r="AA14" s="215"/>
      <c r="AB14" s="216"/>
      <c r="AC14" s="508"/>
      <c r="AD14" s="508"/>
      <c r="AE14" s="40"/>
      <c r="AF14" s="40"/>
      <c r="AG14" s="215"/>
      <c r="AH14" s="216"/>
      <c r="AI14" s="211"/>
      <c r="AJ14" s="213"/>
      <c r="AK14" s="214"/>
      <c r="AL14" s="214"/>
      <c r="AM14" s="214"/>
      <c r="AN14" s="213"/>
    </row>
    <row r="15" spans="2:40" ht="13.5" customHeight="1" x14ac:dyDescent="0.15">
      <c r="B15" s="175" t="s">
        <v>581</v>
      </c>
      <c r="C15" s="279">
        <v>10.5</v>
      </c>
      <c r="D15" s="279">
        <f t="shared" si="0"/>
        <v>47</v>
      </c>
      <c r="E15" s="279">
        <f t="shared" si="1"/>
        <v>57.5</v>
      </c>
      <c r="F15" s="504"/>
      <c r="G15" s="505"/>
      <c r="H15" s="505"/>
      <c r="I15" s="265" t="s">
        <v>881</v>
      </c>
      <c r="J15" s="265"/>
      <c r="K15" s="265" t="s">
        <v>881</v>
      </c>
      <c r="L15" s="265"/>
      <c r="M15" s="506"/>
      <c r="N15" s="507"/>
      <c r="O15" s="39"/>
      <c r="P15" s="38"/>
      <c r="Q15" s="38"/>
      <c r="R15" s="38"/>
      <c r="S15" s="265" t="s">
        <v>882</v>
      </c>
      <c r="T15" s="40"/>
      <c r="U15" s="265" t="s">
        <v>882</v>
      </c>
      <c r="V15" s="40"/>
      <c r="W15" s="40"/>
      <c r="X15" s="40"/>
      <c r="Y15" s="40"/>
      <c r="Z15" s="40"/>
      <c r="AA15" s="215"/>
      <c r="AB15" s="216"/>
      <c r="AC15" s="508"/>
      <c r="AD15" s="508"/>
      <c r="AE15" s="40"/>
      <c r="AF15" s="40"/>
      <c r="AG15" s="215"/>
      <c r="AH15" s="216"/>
      <c r="AI15" s="211"/>
      <c r="AJ15" s="213"/>
      <c r="AK15" s="214"/>
      <c r="AL15" s="214"/>
      <c r="AM15" s="214"/>
      <c r="AN15" s="213"/>
    </row>
    <row r="16" spans="2:40" ht="13.5" customHeight="1" x14ac:dyDescent="0.15">
      <c r="B16" s="175" t="s">
        <v>582</v>
      </c>
      <c r="C16" s="279">
        <v>10.5</v>
      </c>
      <c r="D16" s="279">
        <f t="shared" si="0"/>
        <v>57.5</v>
      </c>
      <c r="E16" s="279">
        <f t="shared" si="1"/>
        <v>68</v>
      </c>
      <c r="F16" s="504"/>
      <c r="G16" s="505"/>
      <c r="H16" s="505"/>
      <c r="I16" s="265" t="s">
        <v>881</v>
      </c>
      <c r="J16" s="265"/>
      <c r="K16" s="265" t="s">
        <v>881</v>
      </c>
      <c r="L16" s="265"/>
      <c r="M16" s="506"/>
      <c r="N16" s="507"/>
      <c r="O16" s="39"/>
      <c r="P16" s="38"/>
      <c r="Q16" s="38"/>
      <c r="R16" s="38"/>
      <c r="S16" s="38"/>
      <c r="T16" s="40"/>
      <c r="U16" s="40"/>
      <c r="V16" s="40"/>
      <c r="W16" s="40"/>
      <c r="X16" s="40"/>
      <c r="Y16" s="40"/>
      <c r="Z16" s="40"/>
      <c r="AA16" s="215"/>
      <c r="AB16" s="216"/>
      <c r="AC16" s="508"/>
      <c r="AD16" s="508"/>
      <c r="AE16" s="40"/>
      <c r="AF16" s="40"/>
      <c r="AG16" s="215"/>
      <c r="AH16" s="216"/>
      <c r="AI16" s="211"/>
      <c r="AJ16" s="213"/>
      <c r="AK16" s="214"/>
      <c r="AL16" s="214"/>
      <c r="AM16" s="214"/>
      <c r="AN16" s="213"/>
    </row>
    <row r="17" spans="2:40" ht="13.5" customHeight="1" x14ac:dyDescent="0.15">
      <c r="B17" s="175" t="s">
        <v>583</v>
      </c>
      <c r="C17" s="279">
        <v>3.5</v>
      </c>
      <c r="D17" s="279">
        <f t="shared" si="0"/>
        <v>68</v>
      </c>
      <c r="E17" s="279">
        <f t="shared" si="1"/>
        <v>71.5</v>
      </c>
      <c r="F17" s="504"/>
      <c r="G17" s="505"/>
      <c r="H17" s="505"/>
      <c r="I17" s="265" t="s">
        <v>881</v>
      </c>
      <c r="J17" s="265"/>
      <c r="K17" s="265" t="s">
        <v>881</v>
      </c>
      <c r="L17" s="265"/>
      <c r="M17" s="506"/>
      <c r="N17" s="507"/>
      <c r="O17" s="39"/>
      <c r="P17" s="38"/>
      <c r="Q17" s="38"/>
      <c r="R17" s="38"/>
      <c r="S17" s="38"/>
      <c r="T17" s="40"/>
      <c r="U17" s="40"/>
      <c r="V17" s="40"/>
      <c r="W17" s="40"/>
      <c r="X17" s="40"/>
      <c r="Y17" s="40"/>
      <c r="Z17" s="40"/>
      <c r="AA17" s="215"/>
      <c r="AB17" s="216"/>
      <c r="AC17" s="508"/>
      <c r="AD17" s="508"/>
      <c r="AE17" s="40"/>
      <c r="AF17" s="40"/>
      <c r="AG17" s="215"/>
      <c r="AH17" s="216"/>
      <c r="AI17" s="211"/>
      <c r="AJ17" s="213"/>
      <c r="AK17" s="214"/>
      <c r="AL17" s="214"/>
      <c r="AM17" s="214"/>
      <c r="AN17" s="213"/>
    </row>
    <row r="18" spans="2:40" ht="13.5" customHeight="1" x14ac:dyDescent="0.15">
      <c r="B18" s="175" t="s">
        <v>584</v>
      </c>
      <c r="C18" s="279">
        <v>10.6</v>
      </c>
      <c r="D18" s="279">
        <f t="shared" si="0"/>
        <v>71.5</v>
      </c>
      <c r="E18" s="279">
        <f t="shared" si="1"/>
        <v>82.1</v>
      </c>
      <c r="F18" s="504"/>
      <c r="G18" s="505"/>
      <c r="H18" s="505"/>
      <c r="I18" s="265" t="s">
        <v>881</v>
      </c>
      <c r="J18" s="265"/>
      <c r="K18" s="265" t="s">
        <v>881</v>
      </c>
      <c r="L18" s="265"/>
      <c r="M18" s="506"/>
      <c r="N18" s="507"/>
      <c r="O18" s="39"/>
      <c r="P18" s="38"/>
      <c r="Q18" s="38"/>
      <c r="R18" s="38"/>
      <c r="S18" s="38"/>
      <c r="T18" s="40"/>
      <c r="U18" s="265" t="s">
        <v>882</v>
      </c>
      <c r="V18" s="40"/>
      <c r="W18" s="40"/>
      <c r="X18" s="40"/>
      <c r="Y18" s="40"/>
      <c r="Z18" s="40"/>
      <c r="AA18" s="215"/>
      <c r="AB18" s="216"/>
      <c r="AC18" s="508"/>
      <c r="AD18" s="508"/>
      <c r="AE18" s="40"/>
      <c r="AF18" s="40"/>
      <c r="AG18" s="215"/>
      <c r="AH18" s="216"/>
      <c r="AI18" s="211"/>
      <c r="AJ18" s="213"/>
      <c r="AK18" s="214"/>
      <c r="AL18" s="214"/>
      <c r="AM18" s="214"/>
      <c r="AN18" s="213"/>
    </row>
    <row r="19" spans="2:40" ht="13.5" customHeight="1" x14ac:dyDescent="0.15">
      <c r="B19" s="175" t="s">
        <v>585</v>
      </c>
      <c r="C19" s="279">
        <v>10.5</v>
      </c>
      <c r="D19" s="279">
        <f t="shared" si="0"/>
        <v>82.1</v>
      </c>
      <c r="E19" s="279">
        <f t="shared" si="1"/>
        <v>92.6</v>
      </c>
      <c r="F19" s="504"/>
      <c r="G19" s="505"/>
      <c r="H19" s="505"/>
      <c r="I19" s="265" t="s">
        <v>881</v>
      </c>
      <c r="J19" s="265"/>
      <c r="K19" s="265" t="s">
        <v>881</v>
      </c>
      <c r="L19" s="265"/>
      <c r="M19" s="506"/>
      <c r="N19" s="507"/>
      <c r="O19" s="39"/>
      <c r="P19" s="38"/>
      <c r="Q19" s="38"/>
      <c r="R19" s="38"/>
      <c r="S19" s="38"/>
      <c r="T19" s="40"/>
      <c r="U19" s="40"/>
      <c r="V19" s="40"/>
      <c r="W19" s="40"/>
      <c r="X19" s="40"/>
      <c r="Y19" s="40"/>
      <c r="Z19" s="40"/>
      <c r="AA19" s="215"/>
      <c r="AB19" s="216"/>
      <c r="AC19" s="508"/>
      <c r="AD19" s="508"/>
      <c r="AE19" s="40"/>
      <c r="AF19" s="40"/>
      <c r="AG19" s="215"/>
      <c r="AH19" s="216"/>
      <c r="AI19" s="211"/>
      <c r="AJ19" s="213"/>
      <c r="AK19" s="214"/>
      <c r="AL19" s="214"/>
      <c r="AM19" s="214"/>
      <c r="AN19" s="213"/>
    </row>
    <row r="20" spans="2:40" ht="13.5" customHeight="1" x14ac:dyDescent="0.15">
      <c r="B20" s="175" t="s">
        <v>586</v>
      </c>
      <c r="C20" s="279">
        <v>10.5</v>
      </c>
      <c r="D20" s="279">
        <f t="shared" si="0"/>
        <v>92.6</v>
      </c>
      <c r="E20" s="279">
        <f t="shared" si="1"/>
        <v>103.1</v>
      </c>
      <c r="F20" s="504"/>
      <c r="G20" s="505"/>
      <c r="H20" s="505"/>
      <c r="I20" s="265" t="s">
        <v>881</v>
      </c>
      <c r="J20" s="265"/>
      <c r="K20" s="265" t="s">
        <v>881</v>
      </c>
      <c r="L20" s="265"/>
      <c r="M20" s="506"/>
      <c r="N20" s="507"/>
      <c r="O20" s="265" t="s">
        <v>882</v>
      </c>
      <c r="P20" s="38"/>
      <c r="Q20" s="38"/>
      <c r="R20" s="38"/>
      <c r="S20" s="265" t="s">
        <v>882</v>
      </c>
      <c r="T20" s="82"/>
      <c r="U20" s="82"/>
      <c r="V20" s="82"/>
      <c r="W20" s="40"/>
      <c r="X20" s="40"/>
      <c r="Y20" s="40"/>
      <c r="Z20" s="40"/>
      <c r="AA20" s="215"/>
      <c r="AB20" s="216"/>
      <c r="AC20" s="508"/>
      <c r="AD20" s="508"/>
      <c r="AE20" s="40"/>
      <c r="AF20" s="40"/>
      <c r="AG20" s="215"/>
      <c r="AH20" s="216"/>
      <c r="AI20" s="211"/>
      <c r="AJ20" s="213"/>
      <c r="AK20" s="214"/>
      <c r="AL20" s="214"/>
      <c r="AM20" s="214"/>
      <c r="AN20" s="213"/>
    </row>
    <row r="21" spans="2:40" ht="13.5" customHeight="1" x14ac:dyDescent="0.15">
      <c r="B21" s="175" t="s">
        <v>587</v>
      </c>
      <c r="C21" s="279">
        <v>10.6</v>
      </c>
      <c r="D21" s="279">
        <f t="shared" si="0"/>
        <v>103.1</v>
      </c>
      <c r="E21" s="279">
        <f t="shared" si="1"/>
        <v>113.69999999999999</v>
      </c>
      <c r="F21" s="504"/>
      <c r="G21" s="505"/>
      <c r="H21" s="505"/>
      <c r="I21" s="265" t="s">
        <v>881</v>
      </c>
      <c r="J21" s="265"/>
      <c r="K21" s="265" t="s">
        <v>881</v>
      </c>
      <c r="L21" s="265"/>
      <c r="M21" s="506"/>
      <c r="N21" s="507"/>
      <c r="O21" s="39"/>
      <c r="P21" s="38"/>
      <c r="Q21" s="38"/>
      <c r="R21" s="38"/>
      <c r="S21" s="38"/>
      <c r="T21" s="40"/>
      <c r="U21" s="40"/>
      <c r="V21" s="40"/>
      <c r="W21" s="40"/>
      <c r="X21" s="40"/>
      <c r="Y21" s="40"/>
      <c r="Z21" s="40"/>
      <c r="AA21" s="215"/>
      <c r="AB21" s="216"/>
      <c r="AC21" s="508"/>
      <c r="AD21" s="508"/>
      <c r="AE21" s="40"/>
      <c r="AF21" s="40"/>
      <c r="AG21" s="215"/>
      <c r="AH21" s="216"/>
      <c r="AI21" s="211"/>
      <c r="AJ21" s="213"/>
      <c r="AK21" s="214"/>
      <c r="AL21" s="214"/>
      <c r="AM21" s="214"/>
      <c r="AN21" s="213"/>
    </row>
    <row r="22" spans="2:40" ht="13.5" customHeight="1" x14ac:dyDescent="0.15">
      <c r="B22" s="175" t="s">
        <v>588</v>
      </c>
      <c r="C22" s="279">
        <v>10.5</v>
      </c>
      <c r="D22" s="279">
        <f t="shared" si="0"/>
        <v>113.69999999999999</v>
      </c>
      <c r="E22" s="279">
        <f t="shared" si="1"/>
        <v>124.19999999999999</v>
      </c>
      <c r="F22" s="504"/>
      <c r="G22" s="505"/>
      <c r="H22" s="505"/>
      <c r="I22" s="265" t="s">
        <v>881</v>
      </c>
      <c r="J22" s="265"/>
      <c r="K22" s="265" t="s">
        <v>881</v>
      </c>
      <c r="L22" s="265"/>
      <c r="M22" s="506"/>
      <c r="N22" s="507"/>
      <c r="O22" s="39"/>
      <c r="P22" s="38"/>
      <c r="Q22" s="38"/>
      <c r="R22" s="38"/>
      <c r="S22" s="38"/>
      <c r="T22" s="40"/>
      <c r="U22" s="265" t="s">
        <v>882</v>
      </c>
      <c r="V22" s="40"/>
      <c r="W22" s="40"/>
      <c r="X22" s="40"/>
      <c r="Y22" s="40"/>
      <c r="Z22" s="40"/>
      <c r="AA22" s="215"/>
      <c r="AB22" s="216"/>
      <c r="AC22" s="508"/>
      <c r="AD22" s="508"/>
      <c r="AE22" s="40"/>
      <c r="AF22" s="40"/>
      <c r="AG22" s="215"/>
      <c r="AH22" s="216"/>
      <c r="AI22" s="211"/>
      <c r="AJ22" s="213"/>
      <c r="AK22" s="214"/>
      <c r="AL22" s="214"/>
      <c r="AM22" s="214"/>
      <c r="AN22" s="213"/>
    </row>
    <row r="23" spans="2:40" ht="13.5" customHeight="1" x14ac:dyDescent="0.15">
      <c r="B23" s="175" t="s">
        <v>589</v>
      </c>
      <c r="C23" s="279">
        <v>10.5</v>
      </c>
      <c r="D23" s="279">
        <f t="shared" si="0"/>
        <v>124.19999999999999</v>
      </c>
      <c r="E23" s="279">
        <f t="shared" si="1"/>
        <v>134.69999999999999</v>
      </c>
      <c r="F23" s="504"/>
      <c r="G23" s="505"/>
      <c r="H23" s="505"/>
      <c r="I23" s="265" t="s">
        <v>881</v>
      </c>
      <c r="J23" s="265"/>
      <c r="K23" s="265" t="s">
        <v>881</v>
      </c>
      <c r="L23" s="265"/>
      <c r="M23" s="506"/>
      <c r="N23" s="507"/>
      <c r="O23" s="39"/>
      <c r="P23" s="38"/>
      <c r="Q23" s="38"/>
      <c r="R23" s="38"/>
      <c r="S23" s="38"/>
      <c r="T23" s="82"/>
      <c r="U23" s="265" t="s">
        <v>882</v>
      </c>
      <c r="V23" s="82"/>
      <c r="W23" s="82"/>
      <c r="X23" s="82"/>
      <c r="Y23" s="82"/>
      <c r="Z23" s="82"/>
      <c r="AA23" s="215"/>
      <c r="AB23" s="216"/>
      <c r="AC23" s="508"/>
      <c r="AD23" s="508"/>
      <c r="AE23" s="40"/>
      <c r="AF23" s="40"/>
      <c r="AG23" s="215"/>
      <c r="AH23" s="216"/>
      <c r="AI23" s="211"/>
      <c r="AJ23" s="213"/>
      <c r="AK23" s="214"/>
      <c r="AL23" s="214"/>
      <c r="AM23" s="214"/>
      <c r="AN23" s="213"/>
    </row>
    <row r="24" spans="2:40" ht="13.5" customHeight="1" x14ac:dyDescent="0.15">
      <c r="B24" s="175" t="s">
        <v>590</v>
      </c>
      <c r="C24" s="279">
        <v>10.6</v>
      </c>
      <c r="D24" s="279">
        <f t="shared" si="0"/>
        <v>134.69999999999999</v>
      </c>
      <c r="E24" s="279">
        <f t="shared" si="1"/>
        <v>145.29999999999998</v>
      </c>
      <c r="F24" s="509"/>
      <c r="G24" s="505"/>
      <c r="H24" s="505"/>
      <c r="I24" s="265" t="s">
        <v>881</v>
      </c>
      <c r="J24" s="265"/>
      <c r="K24" s="265" t="s">
        <v>881</v>
      </c>
      <c r="L24" s="265"/>
      <c r="M24" s="506"/>
      <c r="N24" s="507"/>
      <c r="O24" s="39"/>
      <c r="P24" s="38"/>
      <c r="Q24" s="38"/>
      <c r="R24" s="38"/>
      <c r="S24" s="38"/>
      <c r="T24" s="40"/>
      <c r="U24" s="40"/>
      <c r="V24" s="40"/>
      <c r="W24" s="40"/>
      <c r="X24" s="40"/>
      <c r="Y24" s="40"/>
      <c r="Z24" s="40"/>
      <c r="AA24" s="215"/>
      <c r="AB24" s="216"/>
      <c r="AC24" s="508"/>
      <c r="AD24" s="508"/>
      <c r="AE24" s="40"/>
      <c r="AF24" s="40"/>
      <c r="AG24" s="215"/>
      <c r="AH24" s="216"/>
      <c r="AI24" s="211"/>
      <c r="AJ24" s="213"/>
      <c r="AK24" s="214"/>
      <c r="AL24" s="214"/>
      <c r="AM24" s="214"/>
      <c r="AN24" s="213"/>
    </row>
    <row r="25" spans="2:40" ht="13.5" customHeight="1" x14ac:dyDescent="0.15">
      <c r="B25" s="175" t="s">
        <v>591</v>
      </c>
      <c r="C25" s="279">
        <v>10.4</v>
      </c>
      <c r="D25" s="279">
        <f t="shared" si="0"/>
        <v>145.29999999999998</v>
      </c>
      <c r="E25" s="279">
        <f t="shared" si="1"/>
        <v>155.69999999999999</v>
      </c>
      <c r="F25" s="509"/>
      <c r="G25" s="505"/>
      <c r="H25" s="505"/>
      <c r="I25" s="265" t="s">
        <v>881</v>
      </c>
      <c r="J25" s="265"/>
      <c r="K25" s="265" t="s">
        <v>881</v>
      </c>
      <c r="L25" s="265"/>
      <c r="M25" s="506"/>
      <c r="N25" s="507"/>
      <c r="O25" s="39"/>
      <c r="P25" s="38"/>
      <c r="Q25" s="38"/>
      <c r="R25" s="38"/>
      <c r="S25" s="265" t="s">
        <v>882</v>
      </c>
      <c r="T25" s="40"/>
      <c r="U25" s="265" t="s">
        <v>882</v>
      </c>
      <c r="V25" s="40"/>
      <c r="W25" s="40"/>
      <c r="X25" s="40"/>
      <c r="Y25" s="40"/>
      <c r="Z25" s="40"/>
      <c r="AA25" s="215"/>
      <c r="AB25" s="216"/>
      <c r="AC25" s="508"/>
      <c r="AD25" s="508"/>
      <c r="AE25" s="40"/>
      <c r="AF25" s="40"/>
      <c r="AG25" s="215"/>
      <c r="AH25" s="216"/>
      <c r="AI25" s="211"/>
      <c r="AJ25" s="213"/>
      <c r="AK25" s="214"/>
      <c r="AL25" s="214"/>
      <c r="AM25" s="214"/>
      <c r="AN25" s="213"/>
    </row>
    <row r="26" spans="2:40" ht="13.5" customHeight="1" x14ac:dyDescent="0.15">
      <c r="B26" s="175" t="s">
        <v>592</v>
      </c>
      <c r="C26" s="279">
        <v>10.5</v>
      </c>
      <c r="D26" s="279">
        <f t="shared" si="0"/>
        <v>155.69999999999999</v>
      </c>
      <c r="E26" s="279">
        <f t="shared" si="1"/>
        <v>166.2</v>
      </c>
      <c r="F26" s="509"/>
      <c r="G26" s="505"/>
      <c r="H26" s="505"/>
      <c r="I26" s="265" t="s">
        <v>881</v>
      </c>
      <c r="J26" s="265"/>
      <c r="K26" s="265" t="s">
        <v>881</v>
      </c>
      <c r="L26" s="265"/>
      <c r="M26" s="506"/>
      <c r="N26" s="507"/>
      <c r="O26" s="39"/>
      <c r="P26" s="38"/>
      <c r="Q26" s="38"/>
      <c r="R26" s="38"/>
      <c r="S26" s="38"/>
      <c r="T26" s="40"/>
      <c r="U26" s="40"/>
      <c r="V26" s="40"/>
      <c r="W26" s="40"/>
      <c r="X26" s="40"/>
      <c r="Y26" s="40"/>
      <c r="Z26" s="40"/>
      <c r="AA26" s="215"/>
      <c r="AB26" s="216"/>
      <c r="AC26" s="508"/>
      <c r="AD26" s="508"/>
      <c r="AE26" s="40"/>
      <c r="AF26" s="40"/>
      <c r="AG26" s="215"/>
      <c r="AH26" s="216"/>
      <c r="AI26" s="211"/>
      <c r="AJ26" s="213"/>
      <c r="AK26" s="214"/>
      <c r="AL26" s="214"/>
      <c r="AM26" s="214"/>
      <c r="AN26" s="213"/>
    </row>
    <row r="27" spans="2:40" ht="13.5" customHeight="1" x14ac:dyDescent="0.15">
      <c r="B27" s="175" t="s">
        <v>593</v>
      </c>
      <c r="C27" s="279">
        <v>10.5</v>
      </c>
      <c r="D27" s="279">
        <f t="shared" ref="D27:D44" si="2">E26</f>
        <v>166.2</v>
      </c>
      <c r="E27" s="279">
        <f t="shared" ref="E27:E44" si="3">C27+D27</f>
        <v>176.7</v>
      </c>
      <c r="F27" s="509"/>
      <c r="G27" s="505"/>
      <c r="H27" s="505"/>
      <c r="I27" s="265" t="s">
        <v>881</v>
      </c>
      <c r="J27" s="265"/>
      <c r="K27" s="265" t="s">
        <v>881</v>
      </c>
      <c r="L27" s="265"/>
      <c r="M27" s="506"/>
      <c r="N27" s="507"/>
      <c r="O27" s="39"/>
      <c r="P27" s="38"/>
      <c r="Q27" s="38"/>
      <c r="R27" s="38"/>
      <c r="S27" s="38"/>
      <c r="T27" s="40"/>
      <c r="U27" s="265" t="s">
        <v>882</v>
      </c>
      <c r="V27" s="40"/>
      <c r="W27" s="40"/>
      <c r="X27" s="40"/>
      <c r="Y27" s="40"/>
      <c r="Z27" s="40"/>
      <c r="AA27" s="215"/>
      <c r="AB27" s="216"/>
      <c r="AC27" s="508"/>
      <c r="AD27" s="508"/>
      <c r="AE27" s="40"/>
      <c r="AF27" s="40"/>
      <c r="AG27" s="215"/>
      <c r="AH27" s="216"/>
      <c r="AI27" s="211"/>
      <c r="AJ27" s="213"/>
      <c r="AK27" s="214"/>
      <c r="AL27" s="214"/>
      <c r="AM27" s="214"/>
      <c r="AN27" s="213"/>
    </row>
    <row r="28" spans="2:40" ht="13.5" customHeight="1" x14ac:dyDescent="0.15">
      <c r="B28" s="175" t="s">
        <v>594</v>
      </c>
      <c r="C28" s="279">
        <v>10.5</v>
      </c>
      <c r="D28" s="279">
        <f t="shared" si="2"/>
        <v>176.7</v>
      </c>
      <c r="E28" s="279">
        <f t="shared" si="3"/>
        <v>187.2</v>
      </c>
      <c r="F28" s="509"/>
      <c r="G28" s="505"/>
      <c r="H28" s="505"/>
      <c r="I28" s="265" t="s">
        <v>881</v>
      </c>
      <c r="J28" s="265"/>
      <c r="K28" s="265" t="s">
        <v>881</v>
      </c>
      <c r="L28" s="265"/>
      <c r="M28" s="506"/>
      <c r="N28" s="507"/>
      <c r="O28" s="39"/>
      <c r="P28" s="38"/>
      <c r="Q28" s="38"/>
      <c r="R28" s="38"/>
      <c r="S28" s="38"/>
      <c r="T28" s="40"/>
      <c r="U28" s="40"/>
      <c r="V28" s="40"/>
      <c r="W28" s="40"/>
      <c r="X28" s="40"/>
      <c r="Y28" s="40"/>
      <c r="Z28" s="40"/>
      <c r="AA28" s="215"/>
      <c r="AB28" s="216"/>
      <c r="AC28" s="508"/>
      <c r="AD28" s="508"/>
      <c r="AE28" s="40"/>
      <c r="AF28" s="40"/>
      <c r="AG28" s="215"/>
      <c r="AH28" s="216"/>
      <c r="AI28" s="211"/>
      <c r="AJ28" s="213"/>
      <c r="AK28" s="214"/>
      <c r="AL28" s="214"/>
      <c r="AM28" s="214"/>
      <c r="AN28" s="213"/>
    </row>
    <row r="29" spans="2:40" ht="13.5" customHeight="1" x14ac:dyDescent="0.15">
      <c r="B29" s="175" t="s">
        <v>595</v>
      </c>
      <c r="C29" s="279">
        <v>10.5</v>
      </c>
      <c r="D29" s="279">
        <f t="shared" si="2"/>
        <v>187.2</v>
      </c>
      <c r="E29" s="279">
        <f t="shared" si="3"/>
        <v>197.7</v>
      </c>
      <c r="F29" s="504"/>
      <c r="G29" s="505"/>
      <c r="H29" s="505"/>
      <c r="I29" s="265" t="s">
        <v>881</v>
      </c>
      <c r="J29" s="265"/>
      <c r="K29" s="265" t="s">
        <v>881</v>
      </c>
      <c r="L29" s="265"/>
      <c r="M29" s="506"/>
      <c r="N29" s="507"/>
      <c r="O29" s="39"/>
      <c r="P29" s="38"/>
      <c r="Q29" s="38"/>
      <c r="R29" s="38"/>
      <c r="S29" s="265" t="s">
        <v>882</v>
      </c>
      <c r="T29" s="40"/>
      <c r="U29" s="265" t="s">
        <v>882</v>
      </c>
      <c r="V29" s="40"/>
      <c r="W29" s="40"/>
      <c r="X29" s="40"/>
      <c r="Y29" s="40"/>
      <c r="Z29" s="40"/>
      <c r="AA29" s="215"/>
      <c r="AB29" s="216"/>
      <c r="AC29" s="508"/>
      <c r="AD29" s="508"/>
      <c r="AE29" s="40"/>
      <c r="AF29" s="40"/>
      <c r="AG29" s="215"/>
      <c r="AH29" s="216"/>
      <c r="AI29" s="211"/>
      <c r="AJ29" s="213"/>
      <c r="AK29" s="214"/>
      <c r="AL29" s="214"/>
      <c r="AM29" s="214"/>
      <c r="AN29" s="213"/>
    </row>
    <row r="30" spans="2:40" ht="13.5" customHeight="1" x14ac:dyDescent="0.15">
      <c r="B30" s="175" t="s">
        <v>596</v>
      </c>
      <c r="C30" s="279">
        <v>10.6</v>
      </c>
      <c r="D30" s="279">
        <f t="shared" si="2"/>
        <v>197.7</v>
      </c>
      <c r="E30" s="279">
        <f t="shared" si="3"/>
        <v>208.29999999999998</v>
      </c>
      <c r="F30" s="504"/>
      <c r="G30" s="505"/>
      <c r="H30" s="505"/>
      <c r="I30" s="265" t="s">
        <v>881</v>
      </c>
      <c r="J30" s="265"/>
      <c r="K30" s="265" t="s">
        <v>881</v>
      </c>
      <c r="L30" s="265"/>
      <c r="M30" s="506"/>
      <c r="N30" s="507"/>
      <c r="O30" s="39"/>
      <c r="P30" s="38"/>
      <c r="Q30" s="38"/>
      <c r="R30" s="38"/>
      <c r="S30" s="38"/>
      <c r="T30" s="40"/>
      <c r="U30" s="40"/>
      <c r="V30" s="40"/>
      <c r="W30" s="40"/>
      <c r="X30" s="40"/>
      <c r="Y30" s="40"/>
      <c r="Z30" s="40"/>
      <c r="AA30" s="215"/>
      <c r="AB30" s="216"/>
      <c r="AC30" s="508"/>
      <c r="AD30" s="508"/>
      <c r="AE30" s="40"/>
      <c r="AF30" s="40"/>
      <c r="AG30" s="215"/>
      <c r="AH30" s="216"/>
      <c r="AI30" s="211"/>
      <c r="AJ30" s="213"/>
      <c r="AK30" s="214"/>
      <c r="AL30" s="214"/>
      <c r="AM30" s="214"/>
      <c r="AN30" s="213"/>
    </row>
    <row r="31" spans="2:40" ht="13.5" customHeight="1" x14ac:dyDescent="0.15">
      <c r="B31" s="175" t="s">
        <v>597</v>
      </c>
      <c r="C31" s="279">
        <v>10.5</v>
      </c>
      <c r="D31" s="279">
        <f t="shared" si="2"/>
        <v>208.29999999999998</v>
      </c>
      <c r="E31" s="279">
        <f t="shared" si="3"/>
        <v>218.79999999999998</v>
      </c>
      <c r="F31" s="504"/>
      <c r="G31" s="505"/>
      <c r="H31" s="505"/>
      <c r="I31" s="265" t="s">
        <v>881</v>
      </c>
      <c r="J31" s="265"/>
      <c r="K31" s="265"/>
      <c r="L31" s="265"/>
      <c r="M31" s="506"/>
      <c r="N31" s="507"/>
      <c r="O31" s="39"/>
      <c r="P31" s="38"/>
      <c r="Q31" s="38"/>
      <c r="R31" s="38"/>
      <c r="S31" s="38"/>
      <c r="T31" s="40"/>
      <c r="U31" s="265" t="s">
        <v>882</v>
      </c>
      <c r="V31" s="40"/>
      <c r="W31" s="40"/>
      <c r="X31" s="40"/>
      <c r="Y31" s="40"/>
      <c r="Z31" s="40"/>
      <c r="AA31" s="215"/>
      <c r="AB31" s="216"/>
      <c r="AC31" s="508"/>
      <c r="AD31" s="508"/>
      <c r="AE31" s="40"/>
      <c r="AF31" s="40"/>
      <c r="AG31" s="215"/>
      <c r="AH31" s="216"/>
      <c r="AI31" s="211"/>
      <c r="AJ31" s="213"/>
      <c r="AK31" s="214"/>
      <c r="AL31" s="214"/>
      <c r="AM31" s="214"/>
      <c r="AN31" s="213"/>
    </row>
    <row r="32" spans="2:40" ht="13.5" customHeight="1" x14ac:dyDescent="0.15">
      <c r="B32" s="175" t="s">
        <v>598</v>
      </c>
      <c r="C32" s="279">
        <v>10.5</v>
      </c>
      <c r="D32" s="279">
        <f t="shared" si="2"/>
        <v>218.79999999999998</v>
      </c>
      <c r="E32" s="279">
        <f t="shared" si="3"/>
        <v>229.29999999999998</v>
      </c>
      <c r="F32" s="504"/>
      <c r="G32" s="505"/>
      <c r="H32" s="505"/>
      <c r="I32" s="265" t="s">
        <v>881</v>
      </c>
      <c r="J32" s="265"/>
      <c r="K32" s="265" t="s">
        <v>881</v>
      </c>
      <c r="L32" s="265"/>
      <c r="M32" s="506"/>
      <c r="N32" s="507"/>
      <c r="O32" s="39"/>
      <c r="P32" s="38"/>
      <c r="Q32" s="38"/>
      <c r="R32" s="38"/>
      <c r="S32" s="38"/>
      <c r="T32" s="40"/>
      <c r="U32" s="40"/>
      <c r="V32" s="40"/>
      <c r="W32" s="40"/>
      <c r="X32" s="40"/>
      <c r="Y32" s="40"/>
      <c r="Z32" s="40"/>
      <c r="AA32" s="215"/>
      <c r="AB32" s="216"/>
      <c r="AC32" s="508"/>
      <c r="AD32" s="508"/>
      <c r="AE32" s="40"/>
      <c r="AF32" s="40"/>
      <c r="AG32" s="215"/>
      <c r="AH32" s="216"/>
      <c r="AI32" s="211"/>
      <c r="AJ32" s="213"/>
      <c r="AK32" s="214"/>
      <c r="AL32" s="214"/>
      <c r="AM32" s="214"/>
      <c r="AN32" s="213"/>
    </row>
    <row r="33" spans="2:40" ht="13.5" customHeight="1" x14ac:dyDescent="0.15">
      <c r="B33" s="175" t="s">
        <v>633</v>
      </c>
      <c r="C33" s="279">
        <v>10.5</v>
      </c>
      <c r="D33" s="279">
        <f t="shared" si="2"/>
        <v>229.29999999999998</v>
      </c>
      <c r="E33" s="279">
        <f t="shared" si="3"/>
        <v>239.79999999999998</v>
      </c>
      <c r="F33" s="504"/>
      <c r="G33" s="505"/>
      <c r="H33" s="505"/>
      <c r="I33" s="265" t="s">
        <v>881</v>
      </c>
      <c r="J33" s="265"/>
      <c r="K33" s="265" t="s">
        <v>881</v>
      </c>
      <c r="L33" s="265"/>
      <c r="M33" s="506"/>
      <c r="N33" s="507"/>
      <c r="O33" s="39"/>
      <c r="P33" s="38"/>
      <c r="Q33" s="38"/>
      <c r="R33" s="38"/>
      <c r="S33" s="38"/>
      <c r="T33" s="40"/>
      <c r="U33" s="265" t="s">
        <v>882</v>
      </c>
      <c r="V33" s="40"/>
      <c r="W33" s="40"/>
      <c r="X33" s="40"/>
      <c r="Y33" s="40"/>
      <c r="Z33" s="40"/>
      <c r="AA33" s="215"/>
      <c r="AB33" s="216"/>
      <c r="AC33" s="508"/>
      <c r="AD33" s="508"/>
      <c r="AE33" s="40"/>
      <c r="AF33" s="40"/>
      <c r="AG33" s="215"/>
      <c r="AH33" s="216"/>
      <c r="AI33" s="211"/>
      <c r="AJ33" s="213"/>
      <c r="AK33" s="214"/>
      <c r="AL33" s="214"/>
      <c r="AM33" s="214"/>
      <c r="AN33" s="213"/>
    </row>
    <row r="34" spans="2:40" ht="13.5" customHeight="1" x14ac:dyDescent="0.15">
      <c r="B34" s="175" t="s">
        <v>634</v>
      </c>
      <c r="C34" s="279">
        <v>10.5</v>
      </c>
      <c r="D34" s="279">
        <f t="shared" si="2"/>
        <v>239.79999999999998</v>
      </c>
      <c r="E34" s="279">
        <f t="shared" si="3"/>
        <v>250.29999999999998</v>
      </c>
      <c r="F34" s="504"/>
      <c r="G34" s="505"/>
      <c r="H34" s="505"/>
      <c r="I34" s="265" t="s">
        <v>881</v>
      </c>
      <c r="J34" s="265"/>
      <c r="K34" s="265" t="s">
        <v>881</v>
      </c>
      <c r="L34" s="265"/>
      <c r="M34" s="506"/>
      <c r="N34" s="507"/>
      <c r="O34" s="39"/>
      <c r="P34" s="38"/>
      <c r="Q34" s="38"/>
      <c r="R34" s="38"/>
      <c r="S34" s="265" t="s">
        <v>882</v>
      </c>
      <c r="T34" s="40"/>
      <c r="U34" s="40"/>
      <c r="V34" s="40"/>
      <c r="W34" s="40"/>
      <c r="X34" s="40"/>
      <c r="Y34" s="40"/>
      <c r="Z34" s="40"/>
      <c r="AA34" s="215"/>
      <c r="AB34" s="216"/>
      <c r="AC34" s="508"/>
      <c r="AD34" s="508"/>
      <c r="AE34" s="40"/>
      <c r="AF34" s="40"/>
      <c r="AG34" s="215"/>
      <c r="AH34" s="216"/>
      <c r="AI34" s="211"/>
      <c r="AJ34" s="213"/>
      <c r="AK34" s="214"/>
      <c r="AL34" s="214"/>
      <c r="AM34" s="214"/>
      <c r="AN34" s="213"/>
    </row>
    <row r="35" spans="2:40" ht="13.5" customHeight="1" x14ac:dyDescent="0.15">
      <c r="B35" s="175" t="s">
        <v>635</v>
      </c>
      <c r="C35" s="279">
        <v>10.5</v>
      </c>
      <c r="D35" s="279">
        <f t="shared" si="2"/>
        <v>250.29999999999998</v>
      </c>
      <c r="E35" s="279">
        <f t="shared" si="3"/>
        <v>260.79999999999995</v>
      </c>
      <c r="F35" s="509"/>
      <c r="G35" s="505"/>
      <c r="H35" s="505"/>
      <c r="I35" s="265" t="s">
        <v>881</v>
      </c>
      <c r="J35" s="265"/>
      <c r="K35" s="265"/>
      <c r="L35" s="265"/>
      <c r="M35" s="506"/>
      <c r="N35" s="507"/>
      <c r="O35" s="39"/>
      <c r="P35" s="38"/>
      <c r="Q35" s="38"/>
      <c r="R35" s="38"/>
      <c r="S35" s="38"/>
      <c r="T35" s="40"/>
      <c r="U35" s="40"/>
      <c r="V35" s="40"/>
      <c r="W35" s="40"/>
      <c r="X35" s="40"/>
      <c r="Y35" s="40"/>
      <c r="Z35" s="40"/>
      <c r="AA35" s="215"/>
      <c r="AB35" s="216"/>
      <c r="AC35" s="508"/>
      <c r="AD35" s="508"/>
      <c r="AE35" s="40"/>
      <c r="AF35" s="40"/>
      <c r="AG35" s="215"/>
      <c r="AH35" s="216"/>
      <c r="AI35" s="211"/>
      <c r="AJ35" s="213"/>
      <c r="AK35" s="214"/>
      <c r="AL35" s="214"/>
      <c r="AM35" s="214"/>
      <c r="AN35" s="213"/>
    </row>
    <row r="36" spans="2:40" ht="13.5" customHeight="1" x14ac:dyDescent="0.15">
      <c r="B36" s="175" t="s">
        <v>636</v>
      </c>
      <c r="C36" s="279">
        <v>10.5</v>
      </c>
      <c r="D36" s="279">
        <f t="shared" si="2"/>
        <v>260.79999999999995</v>
      </c>
      <c r="E36" s="279">
        <f t="shared" si="3"/>
        <v>271.29999999999995</v>
      </c>
      <c r="F36" s="509"/>
      <c r="G36" s="505"/>
      <c r="H36" s="505"/>
      <c r="I36" s="265" t="s">
        <v>881</v>
      </c>
      <c r="J36" s="265"/>
      <c r="K36" s="265" t="s">
        <v>881</v>
      </c>
      <c r="L36" s="265"/>
      <c r="M36" s="506"/>
      <c r="N36" s="507"/>
      <c r="O36" s="39"/>
      <c r="P36" s="38"/>
      <c r="Q36" s="38"/>
      <c r="R36" s="38"/>
      <c r="S36" s="38"/>
      <c r="T36" s="40"/>
      <c r="U36" s="265" t="s">
        <v>882</v>
      </c>
      <c r="V36" s="40"/>
      <c r="W36" s="40"/>
      <c r="X36" s="40"/>
      <c r="Y36" s="40"/>
      <c r="Z36" s="40"/>
      <c r="AA36" s="215"/>
      <c r="AB36" s="216"/>
      <c r="AC36" s="508"/>
      <c r="AD36" s="508"/>
      <c r="AE36" s="40"/>
      <c r="AF36" s="40"/>
      <c r="AG36" s="215"/>
      <c r="AH36" s="216"/>
      <c r="AI36" s="211"/>
      <c r="AJ36" s="213"/>
      <c r="AK36" s="214"/>
      <c r="AL36" s="214"/>
      <c r="AM36" s="214"/>
      <c r="AN36" s="213"/>
    </row>
    <row r="37" spans="2:40" ht="13.5" customHeight="1" x14ac:dyDescent="0.15">
      <c r="B37" s="175" t="s">
        <v>637</v>
      </c>
      <c r="C37" s="279">
        <v>10.5</v>
      </c>
      <c r="D37" s="279">
        <f t="shared" si="2"/>
        <v>271.29999999999995</v>
      </c>
      <c r="E37" s="279">
        <f t="shared" si="3"/>
        <v>281.79999999999995</v>
      </c>
      <c r="F37" s="509"/>
      <c r="G37" s="505"/>
      <c r="H37" s="505"/>
      <c r="I37" s="265" t="s">
        <v>881</v>
      </c>
      <c r="J37" s="265"/>
      <c r="K37" s="265" t="s">
        <v>881</v>
      </c>
      <c r="L37" s="265"/>
      <c r="M37" s="506"/>
      <c r="N37" s="507"/>
      <c r="O37" s="39"/>
      <c r="P37" s="38"/>
      <c r="Q37" s="38"/>
      <c r="R37" s="38"/>
      <c r="S37" s="38"/>
      <c r="T37" s="82"/>
      <c r="U37" s="82"/>
      <c r="V37" s="82"/>
      <c r="W37" s="40"/>
      <c r="X37" s="40"/>
      <c r="Y37" s="40"/>
      <c r="Z37" s="40"/>
      <c r="AA37" s="215"/>
      <c r="AB37" s="216"/>
      <c r="AC37" s="508"/>
      <c r="AD37" s="508"/>
      <c r="AE37" s="40"/>
      <c r="AF37" s="40"/>
      <c r="AG37" s="215"/>
      <c r="AH37" s="216"/>
      <c r="AI37" s="211"/>
      <c r="AJ37" s="213"/>
      <c r="AK37" s="214"/>
      <c r="AL37" s="214"/>
      <c r="AM37" s="214"/>
      <c r="AN37" s="213"/>
    </row>
    <row r="38" spans="2:40" ht="13.5" customHeight="1" x14ac:dyDescent="0.15">
      <c r="B38" s="175" t="s">
        <v>638</v>
      </c>
      <c r="C38" s="279">
        <v>10.5</v>
      </c>
      <c r="D38" s="279">
        <f t="shared" si="2"/>
        <v>281.79999999999995</v>
      </c>
      <c r="E38" s="279">
        <f t="shared" si="3"/>
        <v>292.29999999999995</v>
      </c>
      <c r="F38" s="504"/>
      <c r="G38" s="505"/>
      <c r="H38" s="505"/>
      <c r="I38" s="265" t="s">
        <v>881</v>
      </c>
      <c r="J38" s="265"/>
      <c r="K38" s="265" t="s">
        <v>881</v>
      </c>
      <c r="L38" s="265"/>
      <c r="M38" s="506"/>
      <c r="N38" s="507"/>
      <c r="O38" s="39"/>
      <c r="P38" s="38"/>
      <c r="Q38" s="38"/>
      <c r="R38" s="38"/>
      <c r="S38" s="265" t="s">
        <v>882</v>
      </c>
      <c r="T38" s="40"/>
      <c r="U38" s="265" t="s">
        <v>882</v>
      </c>
      <c r="V38" s="40"/>
      <c r="W38" s="40"/>
      <c r="X38" s="40"/>
      <c r="Y38" s="40"/>
      <c r="Z38" s="40"/>
      <c r="AA38" s="215"/>
      <c r="AB38" s="216"/>
      <c r="AC38" s="508"/>
      <c r="AD38" s="508"/>
      <c r="AE38" s="40"/>
      <c r="AF38" s="40"/>
      <c r="AG38" s="215"/>
      <c r="AH38" s="216"/>
      <c r="AI38" s="211"/>
      <c r="AJ38" s="213"/>
      <c r="AK38" s="214"/>
      <c r="AL38" s="214"/>
      <c r="AM38" s="214"/>
      <c r="AN38" s="213"/>
    </row>
    <row r="39" spans="2:40" ht="13.5" customHeight="1" x14ac:dyDescent="0.15">
      <c r="B39" s="175" t="s">
        <v>639</v>
      </c>
      <c r="C39" s="279">
        <v>10.5</v>
      </c>
      <c r="D39" s="279">
        <f t="shared" si="2"/>
        <v>292.29999999999995</v>
      </c>
      <c r="E39" s="279">
        <f t="shared" si="3"/>
        <v>302.79999999999995</v>
      </c>
      <c r="F39" s="504"/>
      <c r="G39" s="505"/>
      <c r="H39" s="505"/>
      <c r="I39" s="265" t="s">
        <v>881</v>
      </c>
      <c r="J39" s="265"/>
      <c r="K39" s="265" t="s">
        <v>881</v>
      </c>
      <c r="L39" s="265"/>
      <c r="M39" s="506"/>
      <c r="N39" s="507"/>
      <c r="O39" s="39"/>
      <c r="P39" s="38"/>
      <c r="Q39" s="38"/>
      <c r="R39" s="38"/>
      <c r="S39" s="38"/>
      <c r="T39" s="40"/>
      <c r="U39" s="40"/>
      <c r="V39" s="40"/>
      <c r="W39" s="40"/>
      <c r="X39" s="40"/>
      <c r="Y39" s="40"/>
      <c r="Z39" s="40"/>
      <c r="AA39" s="215"/>
      <c r="AB39" s="216"/>
      <c r="AC39" s="508"/>
      <c r="AD39" s="508"/>
      <c r="AE39" s="40"/>
      <c r="AF39" s="40"/>
      <c r="AG39" s="215"/>
      <c r="AH39" s="216"/>
      <c r="AI39" s="211"/>
      <c r="AJ39" s="213"/>
      <c r="AK39" s="214"/>
      <c r="AL39" s="214"/>
      <c r="AM39" s="214"/>
      <c r="AN39" s="213"/>
    </row>
    <row r="40" spans="2:40" ht="13.5" customHeight="1" x14ac:dyDescent="0.15">
      <c r="B40" s="175" t="s">
        <v>640</v>
      </c>
      <c r="C40" s="279">
        <v>10.5</v>
      </c>
      <c r="D40" s="279">
        <f t="shared" si="2"/>
        <v>302.79999999999995</v>
      </c>
      <c r="E40" s="279">
        <f t="shared" si="3"/>
        <v>313.29999999999995</v>
      </c>
      <c r="F40" s="504"/>
      <c r="G40" s="505"/>
      <c r="H40" s="505"/>
      <c r="I40" s="265" t="s">
        <v>881</v>
      </c>
      <c r="J40" s="265"/>
      <c r="K40" s="265"/>
      <c r="L40" s="265"/>
      <c r="M40" s="506"/>
      <c r="N40" s="507"/>
      <c r="O40" s="39"/>
      <c r="P40" s="38"/>
      <c r="Q40" s="38"/>
      <c r="R40" s="38"/>
      <c r="S40" s="38"/>
      <c r="T40" s="40"/>
      <c r="U40" s="265" t="s">
        <v>882</v>
      </c>
      <c r="V40" s="40"/>
      <c r="W40" s="40"/>
      <c r="X40" s="40"/>
      <c r="Y40" s="40"/>
      <c r="Z40" s="40"/>
      <c r="AA40" s="215"/>
      <c r="AB40" s="216"/>
      <c r="AC40" s="508"/>
      <c r="AD40" s="508"/>
      <c r="AE40" s="40"/>
      <c r="AF40" s="40"/>
      <c r="AG40" s="215"/>
      <c r="AH40" s="216"/>
      <c r="AI40" s="211"/>
      <c r="AJ40" s="213"/>
      <c r="AK40" s="214"/>
      <c r="AL40" s="214"/>
      <c r="AM40" s="214"/>
      <c r="AN40" s="213"/>
    </row>
    <row r="41" spans="2:40" ht="13.5" customHeight="1" x14ac:dyDescent="0.15">
      <c r="B41" s="175" t="s">
        <v>641</v>
      </c>
      <c r="C41" s="279">
        <v>10.5</v>
      </c>
      <c r="D41" s="279">
        <f t="shared" si="2"/>
        <v>313.29999999999995</v>
      </c>
      <c r="E41" s="279">
        <f t="shared" si="3"/>
        <v>323.79999999999995</v>
      </c>
      <c r="F41" s="504"/>
      <c r="G41" s="505"/>
      <c r="H41" s="505"/>
      <c r="I41" s="265" t="s">
        <v>881</v>
      </c>
      <c r="J41" s="265"/>
      <c r="K41" s="265" t="s">
        <v>881</v>
      </c>
      <c r="L41" s="265"/>
      <c r="M41" s="506"/>
      <c r="N41" s="507"/>
      <c r="O41" s="39"/>
      <c r="P41" s="38"/>
      <c r="Q41" s="38"/>
      <c r="R41" s="38"/>
      <c r="S41" s="38"/>
      <c r="T41" s="40"/>
      <c r="U41" s="40"/>
      <c r="V41" s="40"/>
      <c r="W41" s="40"/>
      <c r="X41" s="40"/>
      <c r="Y41" s="40"/>
      <c r="Z41" s="40"/>
      <c r="AA41" s="215"/>
      <c r="AB41" s="216"/>
      <c r="AC41" s="508"/>
      <c r="AD41" s="508"/>
      <c r="AE41" s="40"/>
      <c r="AF41" s="40"/>
      <c r="AG41" s="215"/>
      <c r="AH41" s="216"/>
      <c r="AI41" s="211"/>
      <c r="AJ41" s="213"/>
      <c r="AK41" s="214"/>
      <c r="AL41" s="214"/>
      <c r="AM41" s="214"/>
      <c r="AN41" s="213"/>
    </row>
    <row r="42" spans="2:40" ht="13.5" customHeight="1" x14ac:dyDescent="0.15">
      <c r="B42" s="175" t="s">
        <v>642</v>
      </c>
      <c r="C42" s="279">
        <v>10.5</v>
      </c>
      <c r="D42" s="279">
        <f t="shared" si="2"/>
        <v>323.79999999999995</v>
      </c>
      <c r="E42" s="279">
        <f t="shared" si="3"/>
        <v>334.29999999999995</v>
      </c>
      <c r="F42" s="504"/>
      <c r="G42" s="505"/>
      <c r="H42" s="505"/>
      <c r="I42" s="265" t="s">
        <v>881</v>
      </c>
      <c r="J42" s="265"/>
      <c r="K42" s="265" t="s">
        <v>881</v>
      </c>
      <c r="L42" s="265"/>
      <c r="M42" s="506"/>
      <c r="N42" s="507"/>
      <c r="O42" s="39"/>
      <c r="P42" s="38"/>
      <c r="Q42" s="38"/>
      <c r="R42" s="38"/>
      <c r="S42" s="38"/>
      <c r="T42" s="225"/>
      <c r="U42" s="265" t="s">
        <v>882</v>
      </c>
      <c r="V42" s="225"/>
      <c r="W42" s="225"/>
      <c r="X42" s="225"/>
      <c r="Y42" s="225"/>
      <c r="Z42" s="225"/>
      <c r="AA42" s="215"/>
      <c r="AB42" s="216"/>
      <c r="AC42" s="508"/>
      <c r="AD42" s="508"/>
      <c r="AE42" s="225"/>
      <c r="AF42" s="225"/>
      <c r="AG42" s="215"/>
      <c r="AH42" s="216"/>
      <c r="AI42" s="211"/>
      <c r="AJ42" s="213"/>
      <c r="AK42" s="214"/>
      <c r="AL42" s="214"/>
      <c r="AM42" s="214"/>
      <c r="AN42" s="213"/>
    </row>
    <row r="43" spans="2:40" ht="13.5" customHeight="1" x14ac:dyDescent="0.15">
      <c r="B43" s="175" t="s">
        <v>643</v>
      </c>
      <c r="C43" s="279">
        <v>10.6</v>
      </c>
      <c r="D43" s="279">
        <f t="shared" si="2"/>
        <v>334.29999999999995</v>
      </c>
      <c r="E43" s="279">
        <f t="shared" si="3"/>
        <v>344.9</v>
      </c>
      <c r="F43" s="504"/>
      <c r="G43" s="505"/>
      <c r="H43" s="505"/>
      <c r="I43" s="265" t="s">
        <v>881</v>
      </c>
      <c r="J43" s="265"/>
      <c r="K43" s="265" t="s">
        <v>881</v>
      </c>
      <c r="L43" s="265"/>
      <c r="M43" s="506"/>
      <c r="N43" s="507"/>
      <c r="O43" s="39"/>
      <c r="P43" s="38"/>
      <c r="Q43" s="38"/>
      <c r="R43" s="38"/>
      <c r="S43" s="265" t="s">
        <v>882</v>
      </c>
      <c r="T43" s="225"/>
      <c r="U43" s="265" t="s">
        <v>882</v>
      </c>
      <c r="V43" s="225"/>
      <c r="W43" s="225"/>
      <c r="X43" s="225"/>
      <c r="Y43" s="225"/>
      <c r="Z43" s="225"/>
      <c r="AA43" s="215"/>
      <c r="AB43" s="216"/>
      <c r="AC43" s="508"/>
      <c r="AD43" s="508"/>
      <c r="AE43" s="225"/>
      <c r="AF43" s="225"/>
      <c r="AG43" s="215"/>
      <c r="AH43" s="216"/>
      <c r="AI43" s="211"/>
      <c r="AJ43" s="213"/>
      <c r="AK43" s="214"/>
      <c r="AL43" s="214"/>
      <c r="AM43" s="214"/>
      <c r="AN43" s="213"/>
    </row>
    <row r="44" spans="2:40" ht="13.5" customHeight="1" x14ac:dyDescent="0.15">
      <c r="B44" s="175" t="s">
        <v>855</v>
      </c>
      <c r="C44" s="279">
        <v>10.6</v>
      </c>
      <c r="D44" s="279">
        <f t="shared" si="2"/>
        <v>344.9</v>
      </c>
      <c r="E44" s="279">
        <f t="shared" si="3"/>
        <v>355.5</v>
      </c>
      <c r="F44" s="504"/>
      <c r="G44" s="505"/>
      <c r="H44" s="505"/>
      <c r="I44" s="265" t="s">
        <v>881</v>
      </c>
      <c r="J44" s="265"/>
      <c r="K44" s="265"/>
      <c r="L44" s="265"/>
      <c r="M44" s="506"/>
      <c r="N44" s="507"/>
      <c r="O44" s="39"/>
      <c r="P44" s="38"/>
      <c r="Q44" s="38"/>
      <c r="R44" s="38"/>
      <c r="S44" s="38"/>
      <c r="T44" s="225"/>
      <c r="U44" s="225"/>
      <c r="V44" s="225"/>
      <c r="W44" s="225"/>
      <c r="X44" s="225"/>
      <c r="Y44" s="225"/>
      <c r="Z44" s="225"/>
      <c r="AA44" s="215"/>
      <c r="AB44" s="216"/>
      <c r="AC44" s="508"/>
      <c r="AD44" s="508"/>
      <c r="AE44" s="225"/>
      <c r="AF44" s="225"/>
      <c r="AG44" s="215"/>
      <c r="AH44" s="216"/>
      <c r="AI44" s="211"/>
      <c r="AJ44" s="213"/>
      <c r="AK44" s="214"/>
      <c r="AL44" s="214"/>
      <c r="AM44" s="214"/>
      <c r="AN44" s="213"/>
    </row>
    <row r="45" spans="2:40" ht="13.5" customHeight="1" x14ac:dyDescent="0.15">
      <c r="B45" s="233" t="s">
        <v>541</v>
      </c>
      <c r="C45" s="239"/>
      <c r="D45" s="239"/>
      <c r="E45" s="239"/>
      <c r="F45" s="239"/>
      <c r="G45" s="239"/>
      <c r="H45" s="239"/>
      <c r="I45" s="239"/>
      <c r="J45" s="239"/>
      <c r="K45" s="239"/>
      <c r="L45" s="239"/>
      <c r="M45" s="239"/>
      <c r="N45" s="239"/>
      <c r="O45" s="239"/>
      <c r="P45" s="239"/>
      <c r="Q45" s="239"/>
    </row>
    <row r="46" spans="2:40" ht="13.5" customHeight="1" x14ac:dyDescent="0.15">
      <c r="B46" s="175" t="s">
        <v>856</v>
      </c>
      <c r="C46" s="279">
        <v>10.6</v>
      </c>
      <c r="D46" s="279">
        <f>E44</f>
        <v>355.5</v>
      </c>
      <c r="E46" s="279">
        <f t="shared" ref="E46" si="4">C46+D46</f>
        <v>366.1</v>
      </c>
      <c r="F46" s="509"/>
      <c r="G46" s="505"/>
      <c r="H46" s="505"/>
      <c r="I46" s="265" t="s">
        <v>881</v>
      </c>
      <c r="J46" s="265"/>
      <c r="K46" s="265" t="s">
        <v>881</v>
      </c>
      <c r="L46" s="265"/>
      <c r="M46" s="506"/>
      <c r="N46" s="507"/>
      <c r="O46" s="39"/>
      <c r="P46" s="38"/>
      <c r="Q46" s="38"/>
      <c r="R46" s="38"/>
      <c r="S46" s="38"/>
      <c r="T46" s="280"/>
      <c r="U46" s="265" t="s">
        <v>882</v>
      </c>
      <c r="V46" s="280"/>
      <c r="W46" s="280"/>
      <c r="X46" s="280"/>
      <c r="Y46" s="280"/>
      <c r="Z46" s="280"/>
      <c r="AA46" s="215"/>
      <c r="AB46" s="216"/>
      <c r="AC46" s="508"/>
      <c r="AD46" s="508"/>
      <c r="AE46" s="280"/>
      <c r="AF46" s="280"/>
      <c r="AG46" s="215"/>
      <c r="AH46" s="216"/>
      <c r="AI46" s="211"/>
      <c r="AJ46" s="213"/>
      <c r="AK46" s="214"/>
      <c r="AL46" s="214"/>
      <c r="AM46" s="214"/>
      <c r="AN46" s="213"/>
    </row>
    <row r="47" spans="2:40" ht="13.5" customHeight="1" x14ac:dyDescent="0.15">
      <c r="B47" s="175" t="s">
        <v>740</v>
      </c>
      <c r="C47" s="279">
        <v>10.6</v>
      </c>
      <c r="D47" s="279">
        <f>E46</f>
        <v>366.1</v>
      </c>
      <c r="E47" s="279">
        <f t="shared" ref="E47" si="5">C47+D47</f>
        <v>376.70000000000005</v>
      </c>
      <c r="F47" s="504"/>
      <c r="G47" s="505"/>
      <c r="H47" s="505"/>
      <c r="I47" s="265" t="s">
        <v>881</v>
      </c>
      <c r="J47" s="265"/>
      <c r="K47" s="265" t="s">
        <v>881</v>
      </c>
      <c r="L47" s="265"/>
      <c r="M47" s="506"/>
      <c r="N47" s="507"/>
      <c r="O47" s="39"/>
      <c r="P47" s="38"/>
      <c r="Q47" s="38"/>
      <c r="R47" s="38"/>
      <c r="S47" s="38"/>
      <c r="T47" s="280"/>
      <c r="U47" s="280"/>
      <c r="V47" s="280"/>
      <c r="W47" s="280"/>
      <c r="X47" s="280"/>
      <c r="Y47" s="280"/>
      <c r="Z47" s="280"/>
      <c r="AA47" s="215"/>
      <c r="AB47" s="216"/>
      <c r="AC47" s="508"/>
      <c r="AD47" s="508"/>
      <c r="AE47" s="280"/>
      <c r="AF47" s="280"/>
      <c r="AG47" s="215"/>
      <c r="AH47" s="216"/>
      <c r="AI47" s="211"/>
      <c r="AJ47" s="213"/>
      <c r="AK47" s="214"/>
      <c r="AL47" s="214"/>
      <c r="AM47" s="214"/>
      <c r="AN47" s="213"/>
    </row>
    <row r="48" spans="2:40" ht="13.5" customHeight="1" x14ac:dyDescent="0.15">
      <c r="B48" s="175" t="s">
        <v>646</v>
      </c>
      <c r="C48" s="279">
        <v>10.6</v>
      </c>
      <c r="D48" s="279">
        <f t="shared" ref="D48:D80" si="6">E47</f>
        <v>376.70000000000005</v>
      </c>
      <c r="E48" s="279">
        <f t="shared" ref="E48:E80" si="7">C48+D48</f>
        <v>387.30000000000007</v>
      </c>
      <c r="F48" s="504"/>
      <c r="G48" s="505"/>
      <c r="H48" s="505"/>
      <c r="I48" s="265" t="s">
        <v>881</v>
      </c>
      <c r="J48" s="265"/>
      <c r="K48" s="265" t="s">
        <v>881</v>
      </c>
      <c r="L48" s="265"/>
      <c r="M48" s="506"/>
      <c r="N48" s="507"/>
      <c r="O48" s="39"/>
      <c r="P48" s="38"/>
      <c r="Q48" s="38"/>
      <c r="R48" s="38"/>
      <c r="S48" s="265" t="s">
        <v>882</v>
      </c>
      <c r="T48" s="280"/>
      <c r="U48" s="265" t="s">
        <v>882</v>
      </c>
      <c r="V48" s="280"/>
      <c r="W48" s="280"/>
      <c r="X48" s="280"/>
      <c r="Y48" s="280"/>
      <c r="Z48" s="280"/>
      <c r="AA48" s="215"/>
      <c r="AB48" s="216"/>
      <c r="AC48" s="508"/>
      <c r="AD48" s="508"/>
      <c r="AE48" s="280"/>
      <c r="AF48" s="280"/>
      <c r="AG48" s="215"/>
      <c r="AH48" s="216"/>
      <c r="AI48" s="211"/>
      <c r="AJ48" s="213"/>
      <c r="AK48" s="214"/>
      <c r="AL48" s="214"/>
      <c r="AM48" s="214"/>
      <c r="AN48" s="213"/>
    </row>
    <row r="49" spans="2:40" ht="13.5" customHeight="1" x14ac:dyDescent="0.15">
      <c r="B49" s="175" t="s">
        <v>647</v>
      </c>
      <c r="C49" s="279">
        <v>10.6</v>
      </c>
      <c r="D49" s="279">
        <f t="shared" si="6"/>
        <v>387.30000000000007</v>
      </c>
      <c r="E49" s="279">
        <f t="shared" si="7"/>
        <v>397.90000000000009</v>
      </c>
      <c r="F49" s="504"/>
      <c r="G49" s="505"/>
      <c r="H49" s="505"/>
      <c r="I49" s="265" t="s">
        <v>881</v>
      </c>
      <c r="J49" s="265"/>
      <c r="K49" s="265"/>
      <c r="L49" s="265"/>
      <c r="M49" s="506"/>
      <c r="N49" s="507"/>
      <c r="O49" s="39"/>
      <c r="P49" s="38"/>
      <c r="Q49" s="38"/>
      <c r="R49" s="38"/>
      <c r="S49" s="38"/>
      <c r="T49" s="280"/>
      <c r="U49" s="280"/>
      <c r="V49" s="280"/>
      <c r="W49" s="280"/>
      <c r="X49" s="280"/>
      <c r="Y49" s="280"/>
      <c r="Z49" s="280"/>
      <c r="AA49" s="215"/>
      <c r="AB49" s="216"/>
      <c r="AC49" s="508"/>
      <c r="AD49" s="508"/>
      <c r="AE49" s="280"/>
      <c r="AF49" s="280"/>
      <c r="AG49" s="215"/>
      <c r="AH49" s="216"/>
      <c r="AI49" s="211"/>
      <c r="AJ49" s="213"/>
      <c r="AK49" s="214"/>
      <c r="AL49" s="214"/>
      <c r="AM49" s="214"/>
      <c r="AN49" s="213"/>
    </row>
    <row r="50" spans="2:40" ht="13.5" customHeight="1" x14ac:dyDescent="0.15">
      <c r="B50" s="175" t="s">
        <v>648</v>
      </c>
      <c r="C50" s="279">
        <v>10.6</v>
      </c>
      <c r="D50" s="279">
        <f t="shared" si="6"/>
        <v>397.90000000000009</v>
      </c>
      <c r="E50" s="279">
        <f t="shared" si="7"/>
        <v>408.50000000000011</v>
      </c>
      <c r="F50" s="504"/>
      <c r="G50" s="505"/>
      <c r="H50" s="505"/>
      <c r="I50" s="265" t="s">
        <v>881</v>
      </c>
      <c r="J50" s="265"/>
      <c r="K50" s="265" t="s">
        <v>881</v>
      </c>
      <c r="L50" s="265"/>
      <c r="M50" s="506"/>
      <c r="N50" s="507"/>
      <c r="O50" s="39"/>
      <c r="P50" s="38"/>
      <c r="Q50" s="38"/>
      <c r="R50" s="38"/>
      <c r="S50" s="38"/>
      <c r="T50" s="280"/>
      <c r="U50" s="265" t="s">
        <v>882</v>
      </c>
      <c r="V50" s="280"/>
      <c r="W50" s="280"/>
      <c r="X50" s="280"/>
      <c r="Y50" s="280"/>
      <c r="Z50" s="280"/>
      <c r="AA50" s="215"/>
      <c r="AB50" s="216"/>
      <c r="AC50" s="508"/>
      <c r="AD50" s="508"/>
      <c r="AE50" s="280"/>
      <c r="AF50" s="280"/>
      <c r="AG50" s="215"/>
      <c r="AH50" s="216"/>
      <c r="AI50" s="211"/>
      <c r="AJ50" s="213"/>
      <c r="AK50" s="214"/>
      <c r="AL50" s="214"/>
      <c r="AM50" s="214"/>
      <c r="AN50" s="213"/>
    </row>
    <row r="51" spans="2:40" ht="13.5" customHeight="1" x14ac:dyDescent="0.15">
      <c r="B51" s="175" t="s">
        <v>649</v>
      </c>
      <c r="C51" s="279">
        <v>10.5</v>
      </c>
      <c r="D51" s="279">
        <f t="shared" si="6"/>
        <v>408.50000000000011</v>
      </c>
      <c r="E51" s="279">
        <f t="shared" si="7"/>
        <v>419.00000000000011</v>
      </c>
      <c r="F51" s="504"/>
      <c r="G51" s="505"/>
      <c r="H51" s="505"/>
      <c r="I51" s="265" t="s">
        <v>881</v>
      </c>
      <c r="J51" s="265"/>
      <c r="K51" s="265" t="s">
        <v>881</v>
      </c>
      <c r="L51" s="265"/>
      <c r="M51" s="506"/>
      <c r="N51" s="507"/>
      <c r="O51" s="39"/>
      <c r="P51" s="38"/>
      <c r="Q51" s="38"/>
      <c r="R51" s="38"/>
      <c r="S51" s="38"/>
      <c r="T51" s="280"/>
      <c r="U51" s="280"/>
      <c r="V51" s="280"/>
      <c r="W51" s="280"/>
      <c r="X51" s="280"/>
      <c r="Y51" s="280"/>
      <c r="Z51" s="280"/>
      <c r="AA51" s="215"/>
      <c r="AB51" s="216"/>
      <c r="AC51" s="508"/>
      <c r="AD51" s="508"/>
      <c r="AE51" s="280"/>
      <c r="AF51" s="280"/>
      <c r="AG51" s="215"/>
      <c r="AH51" s="216"/>
      <c r="AI51" s="211"/>
      <c r="AJ51" s="213"/>
      <c r="AK51" s="214"/>
      <c r="AL51" s="214"/>
      <c r="AM51" s="214"/>
      <c r="AN51" s="213"/>
    </row>
    <row r="52" spans="2:40" ht="13.5" customHeight="1" x14ac:dyDescent="0.15">
      <c r="B52" s="175" t="s">
        <v>650</v>
      </c>
      <c r="C52" s="279">
        <v>10.5</v>
      </c>
      <c r="D52" s="279">
        <f t="shared" si="6"/>
        <v>419.00000000000011</v>
      </c>
      <c r="E52" s="279">
        <f t="shared" si="7"/>
        <v>429.50000000000011</v>
      </c>
      <c r="F52" s="504"/>
      <c r="G52" s="505"/>
      <c r="H52" s="505"/>
      <c r="I52" s="265" t="s">
        <v>881</v>
      </c>
      <c r="J52" s="265"/>
      <c r="K52" s="265" t="s">
        <v>881</v>
      </c>
      <c r="L52" s="265"/>
      <c r="M52" s="506"/>
      <c r="N52" s="507"/>
      <c r="O52" s="39"/>
      <c r="P52" s="38"/>
      <c r="Q52" s="38"/>
      <c r="R52" s="38"/>
      <c r="S52" s="38"/>
      <c r="T52" s="280"/>
      <c r="U52" s="265" t="s">
        <v>882</v>
      </c>
      <c r="V52" s="280"/>
      <c r="W52" s="280"/>
      <c r="X52" s="280"/>
      <c r="Y52" s="280"/>
      <c r="Z52" s="280"/>
      <c r="AA52" s="215"/>
      <c r="AB52" s="216"/>
      <c r="AC52" s="508"/>
      <c r="AD52" s="508"/>
      <c r="AE52" s="280"/>
      <c r="AF52" s="280"/>
      <c r="AG52" s="215"/>
      <c r="AH52" s="216"/>
      <c r="AI52" s="211"/>
      <c r="AJ52" s="213"/>
      <c r="AK52" s="214"/>
      <c r="AL52" s="214"/>
      <c r="AM52" s="214"/>
      <c r="AN52" s="213"/>
    </row>
    <row r="53" spans="2:40" ht="13.5" customHeight="1" x14ac:dyDescent="0.15">
      <c r="B53" s="175" t="s">
        <v>651</v>
      </c>
      <c r="C53" s="279">
        <v>10.5</v>
      </c>
      <c r="D53" s="279">
        <f t="shared" si="6"/>
        <v>429.50000000000011</v>
      </c>
      <c r="E53" s="279">
        <f t="shared" si="7"/>
        <v>440.00000000000011</v>
      </c>
      <c r="F53" s="504"/>
      <c r="G53" s="505"/>
      <c r="H53" s="505"/>
      <c r="I53" s="265" t="s">
        <v>881</v>
      </c>
      <c r="J53" s="265"/>
      <c r="K53" s="265" t="s">
        <v>881</v>
      </c>
      <c r="L53" s="265"/>
      <c r="M53" s="506"/>
      <c r="N53" s="507"/>
      <c r="O53" s="39"/>
      <c r="P53" s="38"/>
      <c r="Q53" s="38"/>
      <c r="R53" s="38"/>
      <c r="S53" s="265" t="s">
        <v>882</v>
      </c>
      <c r="T53" s="280"/>
      <c r="U53" s="280"/>
      <c r="V53" s="280"/>
      <c r="W53" s="280"/>
      <c r="X53" s="280"/>
      <c r="Y53" s="280"/>
      <c r="Z53" s="280"/>
      <c r="AA53" s="215"/>
      <c r="AB53" s="216"/>
      <c r="AC53" s="508"/>
      <c r="AD53" s="508"/>
      <c r="AE53" s="280"/>
      <c r="AF53" s="280"/>
      <c r="AG53" s="215"/>
      <c r="AH53" s="216"/>
      <c r="AI53" s="211"/>
      <c r="AJ53" s="213"/>
      <c r="AK53" s="214"/>
      <c r="AL53" s="214"/>
      <c r="AM53" s="214"/>
      <c r="AN53" s="213"/>
    </row>
    <row r="54" spans="2:40" ht="13.5" customHeight="1" x14ac:dyDescent="0.15">
      <c r="B54" s="175" t="s">
        <v>652</v>
      </c>
      <c r="C54" s="279">
        <v>10.5</v>
      </c>
      <c r="D54" s="279">
        <f t="shared" si="6"/>
        <v>440.00000000000011</v>
      </c>
      <c r="E54" s="279">
        <f t="shared" si="7"/>
        <v>450.50000000000011</v>
      </c>
      <c r="F54" s="504"/>
      <c r="G54" s="505"/>
      <c r="H54" s="505"/>
      <c r="I54" s="265" t="s">
        <v>881</v>
      </c>
      <c r="J54" s="265"/>
      <c r="K54" s="265"/>
      <c r="L54" s="265"/>
      <c r="M54" s="506"/>
      <c r="N54" s="507"/>
      <c r="O54" s="39"/>
      <c r="P54" s="38"/>
      <c r="Q54" s="38"/>
      <c r="R54" s="38"/>
      <c r="S54" s="38"/>
      <c r="T54" s="280"/>
      <c r="U54" s="265" t="s">
        <v>882</v>
      </c>
      <c r="V54" s="280"/>
      <c r="W54" s="280"/>
      <c r="X54" s="280"/>
      <c r="Y54" s="280"/>
      <c r="Z54" s="280"/>
      <c r="AA54" s="215"/>
      <c r="AB54" s="216"/>
      <c r="AC54" s="508"/>
      <c r="AD54" s="508"/>
      <c r="AE54" s="280"/>
      <c r="AF54" s="280"/>
      <c r="AG54" s="215"/>
      <c r="AH54" s="216"/>
      <c r="AI54" s="211"/>
      <c r="AJ54" s="213"/>
      <c r="AK54" s="214"/>
      <c r="AL54" s="214"/>
      <c r="AM54" s="214"/>
      <c r="AN54" s="213"/>
    </row>
    <row r="55" spans="2:40" ht="13.5" customHeight="1" x14ac:dyDescent="0.15">
      <c r="B55" s="175" t="s">
        <v>653</v>
      </c>
      <c r="C55" s="279">
        <v>10.6</v>
      </c>
      <c r="D55" s="279">
        <f t="shared" si="6"/>
        <v>450.50000000000011</v>
      </c>
      <c r="E55" s="279">
        <f t="shared" si="7"/>
        <v>461.10000000000014</v>
      </c>
      <c r="F55" s="504"/>
      <c r="G55" s="505"/>
      <c r="H55" s="505"/>
      <c r="I55" s="265" t="s">
        <v>881</v>
      </c>
      <c r="J55" s="265"/>
      <c r="K55" s="265" t="s">
        <v>881</v>
      </c>
      <c r="L55" s="265"/>
      <c r="M55" s="506"/>
      <c r="N55" s="507"/>
      <c r="O55" s="39"/>
      <c r="P55" s="38"/>
      <c r="Q55" s="38"/>
      <c r="R55" s="38"/>
      <c r="S55" s="38"/>
      <c r="T55" s="280"/>
      <c r="U55" s="265" t="s">
        <v>882</v>
      </c>
      <c r="V55" s="280"/>
      <c r="W55" s="280"/>
      <c r="X55" s="280"/>
      <c r="Y55" s="280"/>
      <c r="Z55" s="280"/>
      <c r="AA55" s="215"/>
      <c r="AB55" s="216"/>
      <c r="AC55" s="508"/>
      <c r="AD55" s="508"/>
      <c r="AE55" s="280"/>
      <c r="AF55" s="280"/>
      <c r="AG55" s="215"/>
      <c r="AH55" s="216"/>
      <c r="AI55" s="211"/>
      <c r="AJ55" s="213"/>
      <c r="AK55" s="214"/>
      <c r="AL55" s="214"/>
      <c r="AM55" s="214"/>
      <c r="AN55" s="213"/>
    </row>
    <row r="56" spans="2:40" ht="13.5" customHeight="1" x14ac:dyDescent="0.15">
      <c r="B56" s="175" t="s">
        <v>654</v>
      </c>
      <c r="C56" s="279">
        <v>2.8</v>
      </c>
      <c r="D56" s="279">
        <f t="shared" si="6"/>
        <v>461.10000000000014</v>
      </c>
      <c r="E56" s="279">
        <f t="shared" si="7"/>
        <v>463.90000000000015</v>
      </c>
      <c r="F56" s="504"/>
      <c r="G56" s="505"/>
      <c r="H56" s="505"/>
      <c r="I56" s="265" t="s">
        <v>881</v>
      </c>
      <c r="J56" s="265"/>
      <c r="K56" s="265"/>
      <c r="L56" s="265"/>
      <c r="M56" s="506"/>
      <c r="N56" s="507"/>
      <c r="O56" s="39"/>
      <c r="P56" s="38"/>
      <c r="Q56" s="38"/>
      <c r="R56" s="38"/>
      <c r="S56" s="38"/>
      <c r="T56" s="82"/>
      <c r="U56" s="82"/>
      <c r="V56" s="82"/>
      <c r="W56" s="280"/>
      <c r="X56" s="280"/>
      <c r="Y56" s="280"/>
      <c r="Z56" s="280"/>
      <c r="AA56" s="215"/>
      <c r="AB56" s="216"/>
      <c r="AC56" s="508"/>
      <c r="AD56" s="508"/>
      <c r="AE56" s="280"/>
      <c r="AF56" s="280"/>
      <c r="AG56" s="215"/>
      <c r="AH56" s="216"/>
      <c r="AI56" s="211"/>
      <c r="AJ56" s="213"/>
      <c r="AK56" s="214"/>
      <c r="AL56" s="214"/>
      <c r="AM56" s="214"/>
      <c r="AN56" s="213"/>
    </row>
    <row r="57" spans="2:40" ht="13.5" customHeight="1" x14ac:dyDescent="0.15">
      <c r="B57" s="175" t="s">
        <v>655</v>
      </c>
      <c r="C57" s="279">
        <v>10.5</v>
      </c>
      <c r="D57" s="279">
        <f t="shared" si="6"/>
        <v>463.90000000000015</v>
      </c>
      <c r="E57" s="279">
        <f t="shared" si="7"/>
        <v>474.40000000000015</v>
      </c>
      <c r="F57" s="504"/>
      <c r="G57" s="505"/>
      <c r="H57" s="505"/>
      <c r="I57" s="265" t="s">
        <v>881</v>
      </c>
      <c r="J57" s="265"/>
      <c r="K57" s="265" t="s">
        <v>881</v>
      </c>
      <c r="L57" s="265"/>
      <c r="M57" s="506"/>
      <c r="N57" s="507"/>
      <c r="O57" s="39"/>
      <c r="P57" s="38"/>
      <c r="Q57" s="38"/>
      <c r="R57" s="38"/>
      <c r="S57" s="38"/>
      <c r="T57" s="280"/>
      <c r="U57" s="265" t="s">
        <v>882</v>
      </c>
      <c r="V57" s="280"/>
      <c r="W57" s="280"/>
      <c r="X57" s="280"/>
      <c r="Y57" s="280"/>
      <c r="Z57" s="280"/>
      <c r="AA57" s="215"/>
      <c r="AB57" s="216"/>
      <c r="AC57" s="508"/>
      <c r="AD57" s="508"/>
      <c r="AE57" s="280"/>
      <c r="AF57" s="280"/>
      <c r="AG57" s="215"/>
      <c r="AH57" s="216"/>
      <c r="AI57" s="211"/>
      <c r="AJ57" s="213"/>
      <c r="AK57" s="214"/>
      <c r="AL57" s="214"/>
      <c r="AM57" s="214"/>
      <c r="AN57" s="213"/>
    </row>
    <row r="58" spans="2:40" ht="13.5" customHeight="1" x14ac:dyDescent="0.15">
      <c r="B58" s="175" t="s">
        <v>656</v>
      </c>
      <c r="C58" s="279">
        <v>10.6</v>
      </c>
      <c r="D58" s="279">
        <f t="shared" si="6"/>
        <v>474.40000000000015</v>
      </c>
      <c r="E58" s="279">
        <f t="shared" si="7"/>
        <v>485.00000000000017</v>
      </c>
      <c r="F58" s="504"/>
      <c r="G58" s="505"/>
      <c r="H58" s="505"/>
      <c r="I58" s="265" t="s">
        <v>881</v>
      </c>
      <c r="J58" s="265"/>
      <c r="K58" s="265" t="s">
        <v>881</v>
      </c>
      <c r="L58" s="265"/>
      <c r="M58" s="506"/>
      <c r="N58" s="507"/>
      <c r="O58" s="265" t="s">
        <v>882</v>
      </c>
      <c r="P58" s="38"/>
      <c r="Q58" s="38"/>
      <c r="R58" s="38"/>
      <c r="S58" s="265" t="s">
        <v>882</v>
      </c>
      <c r="T58" s="280"/>
      <c r="U58" s="280"/>
      <c r="V58" s="280"/>
      <c r="W58" s="280"/>
      <c r="X58" s="280"/>
      <c r="Y58" s="280"/>
      <c r="Z58" s="280"/>
      <c r="AA58" s="215"/>
      <c r="AB58" s="216"/>
      <c r="AC58" s="508"/>
      <c r="AD58" s="508"/>
      <c r="AE58" s="280"/>
      <c r="AF58" s="280"/>
      <c r="AG58" s="215"/>
      <c r="AH58" s="216"/>
      <c r="AI58" s="211"/>
      <c r="AJ58" s="213"/>
      <c r="AK58" s="214"/>
      <c r="AL58" s="214"/>
      <c r="AM58" s="214"/>
      <c r="AN58" s="213"/>
    </row>
    <row r="59" spans="2:40" ht="13.5" customHeight="1" x14ac:dyDescent="0.15">
      <c r="B59" s="175" t="s">
        <v>657</v>
      </c>
      <c r="C59" s="279">
        <v>10.6</v>
      </c>
      <c r="D59" s="279">
        <f t="shared" si="6"/>
        <v>485.00000000000017</v>
      </c>
      <c r="E59" s="279">
        <f t="shared" si="7"/>
        <v>495.60000000000019</v>
      </c>
      <c r="F59" s="504"/>
      <c r="G59" s="505"/>
      <c r="H59" s="505"/>
      <c r="I59" s="265" t="s">
        <v>881</v>
      </c>
      <c r="J59" s="265"/>
      <c r="K59" s="265" t="s">
        <v>881</v>
      </c>
      <c r="L59" s="265"/>
      <c r="M59" s="506"/>
      <c r="N59" s="507"/>
      <c r="O59" s="39"/>
      <c r="P59" s="38"/>
      <c r="Q59" s="38"/>
      <c r="R59" s="38"/>
      <c r="S59" s="38"/>
      <c r="T59" s="82"/>
      <c r="U59" s="265" t="s">
        <v>882</v>
      </c>
      <c r="V59" s="82"/>
      <c r="W59" s="82"/>
      <c r="X59" s="82"/>
      <c r="Y59" s="82"/>
      <c r="Z59" s="82"/>
      <c r="AA59" s="215"/>
      <c r="AB59" s="216"/>
      <c r="AC59" s="508"/>
      <c r="AD59" s="508"/>
      <c r="AE59" s="280"/>
      <c r="AF59" s="280"/>
      <c r="AG59" s="215"/>
      <c r="AH59" s="216"/>
      <c r="AI59" s="211"/>
      <c r="AJ59" s="213"/>
      <c r="AK59" s="214"/>
      <c r="AL59" s="214"/>
      <c r="AM59" s="214"/>
      <c r="AN59" s="213"/>
    </row>
    <row r="60" spans="2:40" ht="13.5" customHeight="1" x14ac:dyDescent="0.15">
      <c r="B60" s="175" t="s">
        <v>658</v>
      </c>
      <c r="C60" s="279">
        <v>10.3</v>
      </c>
      <c r="D60" s="279">
        <f t="shared" si="6"/>
        <v>495.60000000000019</v>
      </c>
      <c r="E60" s="279">
        <f t="shared" si="7"/>
        <v>505.9000000000002</v>
      </c>
      <c r="F60" s="509"/>
      <c r="G60" s="505"/>
      <c r="H60" s="505"/>
      <c r="I60" s="265" t="s">
        <v>881</v>
      </c>
      <c r="J60" s="265"/>
      <c r="K60" s="265"/>
      <c r="L60" s="265"/>
      <c r="M60" s="506"/>
      <c r="N60" s="507"/>
      <c r="O60" s="39"/>
      <c r="P60" s="38"/>
      <c r="Q60" s="38"/>
      <c r="R60" s="38"/>
      <c r="S60" s="38"/>
      <c r="T60" s="280"/>
      <c r="U60" s="265" t="s">
        <v>882</v>
      </c>
      <c r="V60" s="280"/>
      <c r="W60" s="280"/>
      <c r="X60" s="280"/>
      <c r="Y60" s="280"/>
      <c r="Z60" s="280"/>
      <c r="AA60" s="215"/>
      <c r="AB60" s="216"/>
      <c r="AC60" s="508"/>
      <c r="AD60" s="508"/>
      <c r="AE60" s="280"/>
      <c r="AF60" s="280"/>
      <c r="AG60" s="215"/>
      <c r="AH60" s="216"/>
      <c r="AI60" s="211"/>
      <c r="AJ60" s="213"/>
      <c r="AK60" s="214"/>
      <c r="AL60" s="214"/>
      <c r="AM60" s="214"/>
      <c r="AN60" s="213"/>
    </row>
    <row r="61" spans="2:40" ht="13.5" customHeight="1" x14ac:dyDescent="0.15">
      <c r="B61" s="175" t="s">
        <v>659</v>
      </c>
      <c r="C61" s="279">
        <v>5.6</v>
      </c>
      <c r="D61" s="279">
        <f t="shared" si="6"/>
        <v>505.9000000000002</v>
      </c>
      <c r="E61" s="279">
        <f t="shared" si="7"/>
        <v>511.50000000000023</v>
      </c>
      <c r="F61" s="509"/>
      <c r="G61" s="505"/>
      <c r="H61" s="505"/>
      <c r="I61" s="265" t="s">
        <v>881</v>
      </c>
      <c r="J61" s="265"/>
      <c r="K61" s="265" t="s">
        <v>881</v>
      </c>
      <c r="L61" s="265"/>
      <c r="M61" s="506"/>
      <c r="N61" s="507"/>
      <c r="O61" s="39"/>
      <c r="P61" s="38"/>
      <c r="Q61" s="38"/>
      <c r="R61" s="38"/>
      <c r="S61" s="38"/>
      <c r="T61" s="280"/>
      <c r="U61" s="280"/>
      <c r="V61" s="280"/>
      <c r="W61" s="280"/>
      <c r="X61" s="280"/>
      <c r="Y61" s="280"/>
      <c r="Z61" s="280"/>
      <c r="AA61" s="215"/>
      <c r="AB61" s="216"/>
      <c r="AC61" s="508"/>
      <c r="AD61" s="508"/>
      <c r="AE61" s="280"/>
      <c r="AF61" s="280"/>
      <c r="AG61" s="215"/>
      <c r="AH61" s="216"/>
      <c r="AI61" s="211"/>
      <c r="AJ61" s="213"/>
      <c r="AK61" s="214"/>
      <c r="AL61" s="214"/>
      <c r="AM61" s="214"/>
      <c r="AN61" s="213"/>
    </row>
    <row r="62" spans="2:40" ht="13.5" customHeight="1" x14ac:dyDescent="0.15">
      <c r="B62" s="175" t="s">
        <v>660</v>
      </c>
      <c r="C62" s="279">
        <v>6</v>
      </c>
      <c r="D62" s="279">
        <f t="shared" si="6"/>
        <v>511.50000000000023</v>
      </c>
      <c r="E62" s="279">
        <f t="shared" si="7"/>
        <v>517.50000000000023</v>
      </c>
      <c r="F62" s="509"/>
      <c r="G62" s="505"/>
      <c r="H62" s="505"/>
      <c r="I62" s="265" t="s">
        <v>881</v>
      </c>
      <c r="J62" s="265"/>
      <c r="K62" s="265" t="s">
        <v>881</v>
      </c>
      <c r="L62" s="265"/>
      <c r="M62" s="506"/>
      <c r="N62" s="507"/>
      <c r="O62" s="39"/>
      <c r="P62" s="38"/>
      <c r="Q62" s="38"/>
      <c r="R62" s="38"/>
      <c r="S62" s="38"/>
      <c r="T62" s="280"/>
      <c r="U62" s="280"/>
      <c r="V62" s="280"/>
      <c r="W62" s="280"/>
      <c r="X62" s="280"/>
      <c r="Y62" s="280"/>
      <c r="Z62" s="280"/>
      <c r="AA62" s="215"/>
      <c r="AB62" s="216"/>
      <c r="AC62" s="508"/>
      <c r="AD62" s="508"/>
      <c r="AE62" s="280"/>
      <c r="AF62" s="280"/>
      <c r="AG62" s="215"/>
      <c r="AH62" s="216"/>
      <c r="AI62" s="211"/>
      <c r="AJ62" s="213"/>
      <c r="AK62" s="214"/>
      <c r="AL62" s="214"/>
      <c r="AM62" s="214"/>
      <c r="AN62" s="213"/>
    </row>
    <row r="63" spans="2:40" ht="13.5" customHeight="1" x14ac:dyDescent="0.15">
      <c r="B63" s="175" t="s">
        <v>661</v>
      </c>
      <c r="C63" s="279">
        <v>6</v>
      </c>
      <c r="D63" s="279">
        <f t="shared" si="6"/>
        <v>517.50000000000023</v>
      </c>
      <c r="E63" s="279">
        <f t="shared" si="7"/>
        <v>523.50000000000023</v>
      </c>
      <c r="F63" s="509"/>
      <c r="G63" s="505"/>
      <c r="H63" s="505"/>
      <c r="I63" s="265" t="s">
        <v>881</v>
      </c>
      <c r="J63" s="265"/>
      <c r="K63" s="265" t="s">
        <v>881</v>
      </c>
      <c r="L63" s="265"/>
      <c r="M63" s="506"/>
      <c r="N63" s="507"/>
      <c r="O63" s="265" t="s">
        <v>882</v>
      </c>
      <c r="P63" s="38"/>
      <c r="Q63" s="38"/>
      <c r="R63" s="38"/>
      <c r="S63" s="265" t="s">
        <v>882</v>
      </c>
      <c r="T63" s="280"/>
      <c r="U63" s="280"/>
      <c r="V63" s="280"/>
      <c r="W63" s="280"/>
      <c r="X63" s="280"/>
      <c r="Y63" s="280"/>
      <c r="Z63" s="280"/>
      <c r="AA63" s="215"/>
      <c r="AB63" s="216"/>
      <c r="AC63" s="508"/>
      <c r="AD63" s="508"/>
      <c r="AE63" s="280"/>
      <c r="AF63" s="280"/>
      <c r="AG63" s="215"/>
      <c r="AH63" s="216"/>
      <c r="AI63" s="211"/>
      <c r="AJ63" s="213"/>
      <c r="AK63" s="214"/>
      <c r="AL63" s="214"/>
      <c r="AM63" s="214"/>
      <c r="AN63" s="213"/>
    </row>
    <row r="64" spans="2:40" ht="13.5" customHeight="1" x14ac:dyDescent="0.15">
      <c r="B64" s="175" t="s">
        <v>662</v>
      </c>
      <c r="C64" s="279">
        <v>6</v>
      </c>
      <c r="D64" s="279">
        <f t="shared" si="6"/>
        <v>523.50000000000023</v>
      </c>
      <c r="E64" s="279">
        <f t="shared" si="7"/>
        <v>529.50000000000023</v>
      </c>
      <c r="F64" s="509"/>
      <c r="G64" s="505"/>
      <c r="H64" s="505"/>
      <c r="I64" s="265" t="s">
        <v>881</v>
      </c>
      <c r="J64" s="265"/>
      <c r="K64" s="265" t="s">
        <v>881</v>
      </c>
      <c r="L64" s="265"/>
      <c r="M64" s="506"/>
      <c r="N64" s="507"/>
      <c r="O64" s="39"/>
      <c r="P64" s="38"/>
      <c r="Q64" s="38"/>
      <c r="R64" s="38"/>
      <c r="S64" s="38"/>
      <c r="T64" s="280"/>
      <c r="U64" s="265" t="s">
        <v>882</v>
      </c>
      <c r="V64" s="280"/>
      <c r="W64" s="280"/>
      <c r="X64" s="280"/>
      <c r="Y64" s="280"/>
      <c r="Z64" s="280"/>
      <c r="AA64" s="215"/>
      <c r="AB64" s="216"/>
      <c r="AC64" s="508"/>
      <c r="AD64" s="508"/>
      <c r="AE64" s="280"/>
      <c r="AF64" s="280"/>
      <c r="AG64" s="215"/>
      <c r="AH64" s="216"/>
      <c r="AI64" s="211"/>
      <c r="AJ64" s="213"/>
      <c r="AK64" s="214"/>
      <c r="AL64" s="214"/>
      <c r="AM64" s="214"/>
      <c r="AN64" s="213"/>
    </row>
    <row r="65" spans="2:40" ht="13.5" customHeight="1" x14ac:dyDescent="0.15">
      <c r="B65" s="175" t="s">
        <v>663</v>
      </c>
      <c r="C65" s="279">
        <v>6</v>
      </c>
      <c r="D65" s="279">
        <f t="shared" si="6"/>
        <v>529.50000000000023</v>
      </c>
      <c r="E65" s="279">
        <f t="shared" si="7"/>
        <v>535.50000000000023</v>
      </c>
      <c r="F65" s="504"/>
      <c r="G65" s="505"/>
      <c r="H65" s="505"/>
      <c r="I65" s="265" t="s">
        <v>881</v>
      </c>
      <c r="J65" s="265"/>
      <c r="K65" s="265" t="s">
        <v>881</v>
      </c>
      <c r="L65" s="265"/>
      <c r="M65" s="506"/>
      <c r="N65" s="507"/>
      <c r="O65" s="39"/>
      <c r="P65" s="38"/>
      <c r="Q65" s="38"/>
      <c r="R65" s="38"/>
      <c r="S65" s="38"/>
      <c r="T65" s="280"/>
      <c r="U65" s="280"/>
      <c r="V65" s="280"/>
      <c r="W65" s="280"/>
      <c r="X65" s="280"/>
      <c r="Y65" s="280"/>
      <c r="Z65" s="280"/>
      <c r="AA65" s="215"/>
      <c r="AB65" s="216"/>
      <c r="AC65" s="508"/>
      <c r="AD65" s="508"/>
      <c r="AE65" s="280"/>
      <c r="AF65" s="280"/>
      <c r="AG65" s="215"/>
      <c r="AH65" s="216"/>
      <c r="AI65" s="211"/>
      <c r="AJ65" s="213"/>
      <c r="AK65" s="214"/>
      <c r="AL65" s="214"/>
      <c r="AM65" s="214"/>
      <c r="AN65" s="213"/>
    </row>
    <row r="66" spans="2:40" ht="13.5" customHeight="1" x14ac:dyDescent="0.15">
      <c r="B66" s="175" t="s">
        <v>664</v>
      </c>
      <c r="C66" s="279">
        <v>9</v>
      </c>
      <c r="D66" s="279">
        <f t="shared" si="6"/>
        <v>535.50000000000023</v>
      </c>
      <c r="E66" s="279">
        <f t="shared" si="7"/>
        <v>544.50000000000023</v>
      </c>
      <c r="F66" s="504"/>
      <c r="G66" s="505"/>
      <c r="H66" s="505"/>
      <c r="I66" s="265" t="s">
        <v>881</v>
      </c>
      <c r="J66" s="265"/>
      <c r="K66" s="265"/>
      <c r="L66" s="265"/>
      <c r="M66" s="506"/>
      <c r="N66" s="507"/>
      <c r="O66" s="39"/>
      <c r="P66" s="38"/>
      <c r="Q66" s="38"/>
      <c r="R66" s="38"/>
      <c r="S66" s="38"/>
      <c r="T66" s="280"/>
      <c r="U66" s="280"/>
      <c r="V66" s="280"/>
      <c r="W66" s="280"/>
      <c r="X66" s="280"/>
      <c r="Y66" s="280"/>
      <c r="Z66" s="280"/>
      <c r="AA66" s="215"/>
      <c r="AB66" s="216"/>
      <c r="AC66" s="508"/>
      <c r="AD66" s="508"/>
      <c r="AE66" s="280"/>
      <c r="AF66" s="280"/>
      <c r="AG66" s="215"/>
      <c r="AH66" s="216"/>
      <c r="AI66" s="211"/>
      <c r="AJ66" s="213"/>
      <c r="AK66" s="214"/>
      <c r="AL66" s="214"/>
      <c r="AM66" s="214"/>
      <c r="AN66" s="213"/>
    </row>
    <row r="67" spans="2:40" ht="13.5" customHeight="1" x14ac:dyDescent="0.15">
      <c r="B67" s="175" t="s">
        <v>665</v>
      </c>
      <c r="C67" s="279">
        <v>10.6</v>
      </c>
      <c r="D67" s="279">
        <f t="shared" si="6"/>
        <v>544.50000000000023</v>
      </c>
      <c r="E67" s="279">
        <f t="shared" si="7"/>
        <v>555.10000000000025</v>
      </c>
      <c r="F67" s="504"/>
      <c r="G67" s="505"/>
      <c r="H67" s="505"/>
      <c r="I67" s="265" t="s">
        <v>881</v>
      </c>
      <c r="J67" s="265"/>
      <c r="K67" s="265" t="s">
        <v>881</v>
      </c>
      <c r="L67" s="265"/>
      <c r="M67" s="506"/>
      <c r="N67" s="507"/>
      <c r="O67" s="39"/>
      <c r="P67" s="38"/>
      <c r="Q67" s="38"/>
      <c r="R67" s="38"/>
      <c r="S67" s="265" t="s">
        <v>882</v>
      </c>
      <c r="T67" s="280"/>
      <c r="U67" s="265" t="s">
        <v>882</v>
      </c>
      <c r="V67" s="280"/>
      <c r="W67" s="280"/>
      <c r="X67" s="280"/>
      <c r="Y67" s="280"/>
      <c r="Z67" s="280"/>
      <c r="AA67" s="215"/>
      <c r="AB67" s="216"/>
      <c r="AC67" s="508"/>
      <c r="AD67" s="508"/>
      <c r="AE67" s="280"/>
      <c r="AF67" s="280"/>
      <c r="AG67" s="215"/>
      <c r="AH67" s="216"/>
      <c r="AI67" s="211"/>
      <c r="AJ67" s="213"/>
      <c r="AK67" s="214"/>
      <c r="AL67" s="214"/>
      <c r="AM67" s="214"/>
      <c r="AN67" s="213"/>
    </row>
    <row r="68" spans="2:40" ht="13.5" customHeight="1" x14ac:dyDescent="0.15">
      <c r="B68" s="175" t="s">
        <v>666</v>
      </c>
      <c r="C68" s="279">
        <v>10.6</v>
      </c>
      <c r="D68" s="279">
        <f t="shared" si="6"/>
        <v>555.10000000000025</v>
      </c>
      <c r="E68" s="279">
        <f t="shared" si="7"/>
        <v>565.70000000000027</v>
      </c>
      <c r="F68" s="504"/>
      <c r="G68" s="505"/>
      <c r="H68" s="505"/>
      <c r="I68" s="265" t="s">
        <v>881</v>
      </c>
      <c r="J68" s="265"/>
      <c r="K68" s="265" t="s">
        <v>881</v>
      </c>
      <c r="L68" s="265"/>
      <c r="M68" s="506"/>
      <c r="N68" s="507"/>
      <c r="O68" s="39"/>
      <c r="P68" s="38"/>
      <c r="Q68" s="38"/>
      <c r="R68" s="38"/>
      <c r="S68" s="38"/>
      <c r="T68" s="280"/>
      <c r="U68" s="265" t="s">
        <v>882</v>
      </c>
      <c r="V68" s="280"/>
      <c r="W68" s="280"/>
      <c r="X68" s="280"/>
      <c r="Y68" s="280"/>
      <c r="Z68" s="280"/>
      <c r="AA68" s="215"/>
      <c r="AB68" s="216"/>
      <c r="AC68" s="508"/>
      <c r="AD68" s="508"/>
      <c r="AE68" s="280"/>
      <c r="AF68" s="280"/>
      <c r="AG68" s="215"/>
      <c r="AH68" s="216"/>
      <c r="AI68" s="211"/>
      <c r="AJ68" s="213"/>
      <c r="AK68" s="214"/>
      <c r="AL68" s="214"/>
      <c r="AM68" s="214"/>
      <c r="AN68" s="213"/>
    </row>
    <row r="69" spans="2:40" ht="13.5" customHeight="1" x14ac:dyDescent="0.15">
      <c r="B69" s="175" t="s">
        <v>667</v>
      </c>
      <c r="C69" s="279">
        <v>10.6</v>
      </c>
      <c r="D69" s="279">
        <f t="shared" si="6"/>
        <v>565.70000000000027</v>
      </c>
      <c r="E69" s="279">
        <f t="shared" si="7"/>
        <v>576.3000000000003</v>
      </c>
      <c r="F69" s="504"/>
      <c r="G69" s="505"/>
      <c r="H69" s="505"/>
      <c r="I69" s="265" t="s">
        <v>881</v>
      </c>
      <c r="J69" s="265"/>
      <c r="K69" s="265" t="s">
        <v>881</v>
      </c>
      <c r="L69" s="265"/>
      <c r="M69" s="506"/>
      <c r="N69" s="507"/>
      <c r="O69" s="39"/>
      <c r="P69" s="38"/>
      <c r="Q69" s="38"/>
      <c r="R69" s="38"/>
      <c r="S69" s="38"/>
      <c r="T69" s="280"/>
      <c r="U69" s="265" t="s">
        <v>882</v>
      </c>
      <c r="V69" s="280"/>
      <c r="W69" s="280"/>
      <c r="X69" s="280"/>
      <c r="Y69" s="280"/>
      <c r="Z69" s="280"/>
      <c r="AA69" s="215"/>
      <c r="AB69" s="216"/>
      <c r="AC69" s="508"/>
      <c r="AD69" s="508"/>
      <c r="AE69" s="280"/>
      <c r="AF69" s="280"/>
      <c r="AG69" s="215"/>
      <c r="AH69" s="216"/>
      <c r="AI69" s="211"/>
      <c r="AJ69" s="213"/>
      <c r="AK69" s="214"/>
      <c r="AL69" s="214"/>
      <c r="AM69" s="214"/>
      <c r="AN69" s="213"/>
    </row>
    <row r="70" spans="2:40" ht="13.5" customHeight="1" x14ac:dyDescent="0.15">
      <c r="B70" s="175" t="s">
        <v>668</v>
      </c>
      <c r="C70" s="279">
        <v>10.6</v>
      </c>
      <c r="D70" s="279">
        <f t="shared" si="6"/>
        <v>576.3000000000003</v>
      </c>
      <c r="E70" s="279">
        <f t="shared" si="7"/>
        <v>586.90000000000032</v>
      </c>
      <c r="F70" s="504"/>
      <c r="G70" s="505"/>
      <c r="H70" s="505"/>
      <c r="I70" s="265" t="s">
        <v>881</v>
      </c>
      <c r="J70" s="265"/>
      <c r="K70" s="265"/>
      <c r="L70" s="265"/>
      <c r="M70" s="506"/>
      <c r="N70" s="507"/>
      <c r="O70" s="39"/>
      <c r="P70" s="38"/>
      <c r="Q70" s="38"/>
      <c r="R70" s="38"/>
      <c r="S70" s="38"/>
      <c r="T70" s="280"/>
      <c r="U70" s="280"/>
      <c r="V70" s="280"/>
      <c r="W70" s="280"/>
      <c r="X70" s="280"/>
      <c r="Y70" s="280"/>
      <c r="Z70" s="280"/>
      <c r="AA70" s="215"/>
      <c r="AB70" s="216"/>
      <c r="AC70" s="508"/>
      <c r="AD70" s="508"/>
      <c r="AE70" s="280"/>
      <c r="AF70" s="280"/>
      <c r="AG70" s="215"/>
      <c r="AH70" s="216"/>
      <c r="AI70" s="211"/>
      <c r="AJ70" s="213"/>
      <c r="AK70" s="214"/>
      <c r="AL70" s="214"/>
      <c r="AM70" s="214"/>
      <c r="AN70" s="213"/>
    </row>
    <row r="71" spans="2:40" ht="13.5" customHeight="1" x14ac:dyDescent="0.15">
      <c r="B71" s="175" t="s">
        <v>669</v>
      </c>
      <c r="C71" s="279">
        <v>10.6</v>
      </c>
      <c r="D71" s="279">
        <f t="shared" si="6"/>
        <v>586.90000000000032</v>
      </c>
      <c r="E71" s="279">
        <f t="shared" si="7"/>
        <v>597.50000000000034</v>
      </c>
      <c r="F71" s="509"/>
      <c r="G71" s="505"/>
      <c r="H71" s="505"/>
      <c r="I71" s="265" t="s">
        <v>881</v>
      </c>
      <c r="J71" s="265"/>
      <c r="K71" s="265" t="s">
        <v>881</v>
      </c>
      <c r="L71" s="265"/>
      <c r="M71" s="506"/>
      <c r="N71" s="507"/>
      <c r="O71" s="39"/>
      <c r="P71" s="38"/>
      <c r="Q71" s="38"/>
      <c r="R71" s="38"/>
      <c r="S71" s="38"/>
      <c r="T71" s="280"/>
      <c r="U71" s="265" t="s">
        <v>882</v>
      </c>
      <c r="V71" s="280"/>
      <c r="W71" s="280"/>
      <c r="X71" s="280"/>
      <c r="Y71" s="280"/>
      <c r="Z71" s="280"/>
      <c r="AA71" s="215"/>
      <c r="AB71" s="216"/>
      <c r="AC71" s="508"/>
      <c r="AD71" s="508"/>
      <c r="AE71" s="280"/>
      <c r="AF71" s="280"/>
      <c r="AG71" s="215"/>
      <c r="AH71" s="216"/>
      <c r="AI71" s="211"/>
      <c r="AJ71" s="213"/>
      <c r="AK71" s="214"/>
      <c r="AL71" s="214"/>
      <c r="AM71" s="214"/>
      <c r="AN71" s="213"/>
    </row>
    <row r="72" spans="2:40" ht="13.5" customHeight="1" x14ac:dyDescent="0.15">
      <c r="B72" s="175" t="s">
        <v>670</v>
      </c>
      <c r="C72" s="279">
        <v>10.6</v>
      </c>
      <c r="D72" s="279">
        <f t="shared" si="6"/>
        <v>597.50000000000034</v>
      </c>
      <c r="E72" s="279">
        <f t="shared" si="7"/>
        <v>608.10000000000036</v>
      </c>
      <c r="F72" s="509"/>
      <c r="G72" s="505"/>
      <c r="H72" s="505"/>
      <c r="I72" s="265" t="s">
        <v>881</v>
      </c>
      <c r="J72" s="265"/>
      <c r="K72" s="265" t="s">
        <v>881</v>
      </c>
      <c r="L72" s="265"/>
      <c r="M72" s="506"/>
      <c r="N72" s="507"/>
      <c r="O72" s="39"/>
      <c r="P72" s="38"/>
      <c r="Q72" s="38"/>
      <c r="R72" s="38"/>
      <c r="S72" s="265" t="s">
        <v>882</v>
      </c>
      <c r="T72" s="280"/>
      <c r="U72" s="280"/>
      <c r="V72" s="280"/>
      <c r="W72" s="280"/>
      <c r="X72" s="280"/>
      <c r="Y72" s="280"/>
      <c r="Z72" s="280"/>
      <c r="AA72" s="215"/>
      <c r="AB72" s="216"/>
      <c r="AC72" s="508"/>
      <c r="AD72" s="508"/>
      <c r="AE72" s="280"/>
      <c r="AF72" s="280"/>
      <c r="AG72" s="215"/>
      <c r="AH72" s="216"/>
      <c r="AI72" s="211"/>
      <c r="AJ72" s="213"/>
      <c r="AK72" s="214"/>
      <c r="AL72" s="214"/>
      <c r="AM72" s="214"/>
      <c r="AN72" s="213"/>
    </row>
    <row r="73" spans="2:40" ht="13.5" customHeight="1" x14ac:dyDescent="0.15">
      <c r="B73" s="175" t="s">
        <v>671</v>
      </c>
      <c r="C73" s="279">
        <v>10.6</v>
      </c>
      <c r="D73" s="279">
        <f t="shared" si="6"/>
        <v>608.10000000000036</v>
      </c>
      <c r="E73" s="279">
        <f t="shared" si="7"/>
        <v>618.70000000000039</v>
      </c>
      <c r="F73" s="509"/>
      <c r="G73" s="505"/>
      <c r="H73" s="505"/>
      <c r="I73" s="265" t="s">
        <v>881</v>
      </c>
      <c r="J73" s="265"/>
      <c r="K73" s="265" t="s">
        <v>881</v>
      </c>
      <c r="L73" s="265"/>
      <c r="M73" s="506"/>
      <c r="N73" s="507"/>
      <c r="O73" s="39"/>
      <c r="P73" s="38"/>
      <c r="Q73" s="38"/>
      <c r="R73" s="38"/>
      <c r="S73" s="38"/>
      <c r="T73" s="82"/>
      <c r="U73" s="82"/>
      <c r="V73" s="82"/>
      <c r="W73" s="280"/>
      <c r="X73" s="280"/>
      <c r="Y73" s="280"/>
      <c r="Z73" s="280"/>
      <c r="AA73" s="215"/>
      <c r="AB73" s="216"/>
      <c r="AC73" s="508"/>
      <c r="AD73" s="508"/>
      <c r="AE73" s="280"/>
      <c r="AF73" s="280"/>
      <c r="AG73" s="215"/>
      <c r="AH73" s="216"/>
      <c r="AI73" s="211"/>
      <c r="AJ73" s="213"/>
      <c r="AK73" s="214"/>
      <c r="AL73" s="214"/>
      <c r="AM73" s="214"/>
      <c r="AN73" s="213"/>
    </row>
    <row r="74" spans="2:40" ht="13.5" customHeight="1" x14ac:dyDescent="0.15">
      <c r="B74" s="175" t="s">
        <v>672</v>
      </c>
      <c r="C74" s="279">
        <v>10.6</v>
      </c>
      <c r="D74" s="279">
        <f t="shared" si="6"/>
        <v>618.70000000000039</v>
      </c>
      <c r="E74" s="279">
        <f t="shared" si="7"/>
        <v>629.30000000000041</v>
      </c>
      <c r="F74" s="504"/>
      <c r="G74" s="505"/>
      <c r="H74" s="505"/>
      <c r="I74" s="265" t="s">
        <v>881</v>
      </c>
      <c r="J74" s="265"/>
      <c r="K74" s="265" t="s">
        <v>881</v>
      </c>
      <c r="L74" s="265"/>
      <c r="M74" s="506"/>
      <c r="N74" s="507"/>
      <c r="O74" s="39"/>
      <c r="P74" s="38"/>
      <c r="Q74" s="38"/>
      <c r="R74" s="38"/>
      <c r="S74" s="38"/>
      <c r="T74" s="280"/>
      <c r="U74" s="265" t="s">
        <v>882</v>
      </c>
      <c r="V74" s="280"/>
      <c r="W74" s="280"/>
      <c r="X74" s="280"/>
      <c r="Y74" s="280"/>
      <c r="Z74" s="280"/>
      <c r="AA74" s="215"/>
      <c r="AB74" s="216"/>
      <c r="AC74" s="508"/>
      <c r="AD74" s="508"/>
      <c r="AE74" s="280"/>
      <c r="AF74" s="280"/>
      <c r="AG74" s="215"/>
      <c r="AH74" s="216"/>
      <c r="AI74" s="211"/>
      <c r="AJ74" s="213"/>
      <c r="AK74" s="214"/>
      <c r="AL74" s="214"/>
      <c r="AM74" s="214"/>
      <c r="AN74" s="213"/>
    </row>
    <row r="75" spans="2:40" ht="13.5" customHeight="1" x14ac:dyDescent="0.15">
      <c r="B75" s="175" t="s">
        <v>673</v>
      </c>
      <c r="C75" s="279">
        <v>10.6</v>
      </c>
      <c r="D75" s="279">
        <f t="shared" si="6"/>
        <v>629.30000000000041</v>
      </c>
      <c r="E75" s="279">
        <f t="shared" si="7"/>
        <v>639.90000000000043</v>
      </c>
      <c r="F75" s="504"/>
      <c r="G75" s="505"/>
      <c r="H75" s="505"/>
      <c r="I75" s="265" t="s">
        <v>881</v>
      </c>
      <c r="J75" s="265"/>
      <c r="K75" s="265"/>
      <c r="L75" s="265"/>
      <c r="M75" s="506"/>
      <c r="N75" s="507"/>
      <c r="O75" s="39"/>
      <c r="P75" s="38"/>
      <c r="Q75" s="38"/>
      <c r="R75" s="38"/>
      <c r="S75" s="38"/>
      <c r="T75" s="280"/>
      <c r="U75" s="280"/>
      <c r="V75" s="280"/>
      <c r="W75" s="280"/>
      <c r="X75" s="280"/>
      <c r="Y75" s="280"/>
      <c r="Z75" s="280"/>
      <c r="AA75" s="215"/>
      <c r="AB75" s="216"/>
      <c r="AC75" s="508"/>
      <c r="AD75" s="508"/>
      <c r="AE75" s="280"/>
      <c r="AF75" s="280"/>
      <c r="AG75" s="215"/>
      <c r="AH75" s="216"/>
      <c r="AI75" s="211"/>
      <c r="AJ75" s="213"/>
      <c r="AK75" s="214"/>
      <c r="AL75" s="214"/>
      <c r="AM75" s="214"/>
      <c r="AN75" s="213"/>
    </row>
    <row r="76" spans="2:40" ht="13.5" customHeight="1" x14ac:dyDescent="0.15">
      <c r="B76" s="175" t="s">
        <v>674</v>
      </c>
      <c r="C76" s="279">
        <v>10.6</v>
      </c>
      <c r="D76" s="279">
        <f t="shared" si="6"/>
        <v>639.90000000000043</v>
      </c>
      <c r="E76" s="279">
        <f t="shared" si="7"/>
        <v>650.50000000000045</v>
      </c>
      <c r="F76" s="504"/>
      <c r="G76" s="505"/>
      <c r="H76" s="505"/>
      <c r="I76" s="265" t="s">
        <v>881</v>
      </c>
      <c r="J76" s="265"/>
      <c r="K76" s="265" t="s">
        <v>881</v>
      </c>
      <c r="L76" s="265"/>
      <c r="M76" s="506"/>
      <c r="N76" s="507"/>
      <c r="O76" s="265" t="s">
        <v>882</v>
      </c>
      <c r="P76" s="38"/>
      <c r="Q76" s="38"/>
      <c r="R76" s="38"/>
      <c r="S76" s="265" t="s">
        <v>882</v>
      </c>
      <c r="T76" s="280"/>
      <c r="U76" s="280"/>
      <c r="V76" s="280"/>
      <c r="W76" s="280"/>
      <c r="X76" s="280"/>
      <c r="Y76" s="280"/>
      <c r="Z76" s="280"/>
      <c r="AA76" s="215"/>
      <c r="AB76" s="216"/>
      <c r="AC76" s="508"/>
      <c r="AD76" s="508"/>
      <c r="AE76" s="280"/>
      <c r="AF76" s="280"/>
      <c r="AG76" s="215"/>
      <c r="AH76" s="216"/>
      <c r="AI76" s="211"/>
      <c r="AJ76" s="213"/>
      <c r="AK76" s="214"/>
      <c r="AL76" s="214"/>
      <c r="AM76" s="214"/>
      <c r="AN76" s="213"/>
    </row>
    <row r="77" spans="2:40" ht="13.5" customHeight="1" x14ac:dyDescent="0.15">
      <c r="B77" s="175" t="s">
        <v>675</v>
      </c>
      <c r="C77" s="279">
        <v>10.6</v>
      </c>
      <c r="D77" s="279">
        <f t="shared" si="6"/>
        <v>650.50000000000045</v>
      </c>
      <c r="E77" s="279">
        <f t="shared" si="7"/>
        <v>661.10000000000048</v>
      </c>
      <c r="F77" s="504"/>
      <c r="G77" s="505"/>
      <c r="H77" s="505"/>
      <c r="I77" s="265" t="s">
        <v>881</v>
      </c>
      <c r="J77" s="265"/>
      <c r="K77" s="265" t="s">
        <v>881</v>
      </c>
      <c r="L77" s="265"/>
      <c r="M77" s="506"/>
      <c r="N77" s="507"/>
      <c r="O77" s="39"/>
      <c r="P77" s="38"/>
      <c r="Q77" s="38"/>
      <c r="R77" s="38"/>
      <c r="S77" s="38"/>
      <c r="T77" s="280"/>
      <c r="U77" s="280"/>
      <c r="V77" s="280"/>
      <c r="W77" s="280"/>
      <c r="X77" s="280"/>
      <c r="Y77" s="280"/>
      <c r="Z77" s="280"/>
      <c r="AA77" s="215"/>
      <c r="AB77" s="216"/>
      <c r="AC77" s="508"/>
      <c r="AD77" s="508"/>
      <c r="AE77" s="280"/>
      <c r="AF77" s="280"/>
      <c r="AG77" s="215"/>
      <c r="AH77" s="216"/>
      <c r="AI77" s="211"/>
      <c r="AJ77" s="213"/>
      <c r="AK77" s="214"/>
      <c r="AL77" s="214"/>
      <c r="AM77" s="214"/>
      <c r="AN77" s="213"/>
    </row>
    <row r="78" spans="2:40" ht="13.5" customHeight="1" x14ac:dyDescent="0.15">
      <c r="B78" s="175" t="s">
        <v>676</v>
      </c>
      <c r="C78" s="279">
        <v>10.5</v>
      </c>
      <c r="D78" s="279">
        <f t="shared" si="6"/>
        <v>661.10000000000048</v>
      </c>
      <c r="E78" s="279">
        <f t="shared" si="7"/>
        <v>671.60000000000048</v>
      </c>
      <c r="F78" s="504"/>
      <c r="G78" s="505"/>
      <c r="H78" s="505"/>
      <c r="I78" s="265" t="s">
        <v>881</v>
      </c>
      <c r="J78" s="265"/>
      <c r="K78" s="265" t="s">
        <v>881</v>
      </c>
      <c r="L78" s="265"/>
      <c r="M78" s="506"/>
      <c r="N78" s="507"/>
      <c r="O78" s="39"/>
      <c r="P78" s="38"/>
      <c r="Q78" s="38"/>
      <c r="R78" s="38"/>
      <c r="S78" s="38"/>
      <c r="T78" s="280"/>
      <c r="U78" s="265" t="s">
        <v>882</v>
      </c>
      <c r="V78" s="280"/>
      <c r="W78" s="280"/>
      <c r="X78" s="280"/>
      <c r="Y78" s="280"/>
      <c r="Z78" s="280"/>
      <c r="AA78" s="215"/>
      <c r="AB78" s="216"/>
      <c r="AC78" s="508"/>
      <c r="AD78" s="508"/>
      <c r="AE78" s="280"/>
      <c r="AF78" s="280"/>
      <c r="AG78" s="215"/>
      <c r="AH78" s="216"/>
      <c r="AI78" s="211"/>
      <c r="AJ78" s="213"/>
      <c r="AK78" s="214"/>
      <c r="AL78" s="214"/>
      <c r="AM78" s="214"/>
      <c r="AN78" s="213"/>
    </row>
    <row r="79" spans="2:40" ht="13.5" customHeight="1" x14ac:dyDescent="0.15">
      <c r="B79" s="175" t="s">
        <v>677</v>
      </c>
      <c r="C79" s="279">
        <v>10.5</v>
      </c>
      <c r="D79" s="279">
        <f t="shared" si="6"/>
        <v>671.60000000000048</v>
      </c>
      <c r="E79" s="279">
        <f t="shared" si="7"/>
        <v>682.10000000000048</v>
      </c>
      <c r="F79" s="504"/>
      <c r="G79" s="505"/>
      <c r="H79" s="505"/>
      <c r="I79" s="265" t="s">
        <v>881</v>
      </c>
      <c r="J79" s="265"/>
      <c r="K79" s="265"/>
      <c r="L79" s="265"/>
      <c r="M79" s="506"/>
      <c r="N79" s="507"/>
      <c r="O79" s="39"/>
      <c r="P79" s="38"/>
      <c r="Q79" s="38"/>
      <c r="R79" s="38"/>
      <c r="S79" s="38"/>
      <c r="T79" s="280"/>
      <c r="U79" s="280"/>
      <c r="V79" s="280"/>
      <c r="W79" s="280"/>
      <c r="X79" s="280"/>
      <c r="Y79" s="280"/>
      <c r="Z79" s="280"/>
      <c r="AA79" s="215"/>
      <c r="AB79" s="216"/>
      <c r="AC79" s="508"/>
      <c r="AD79" s="508"/>
      <c r="AE79" s="280"/>
      <c r="AF79" s="280"/>
      <c r="AG79" s="215"/>
      <c r="AH79" s="216"/>
      <c r="AI79" s="211"/>
      <c r="AJ79" s="213"/>
      <c r="AK79" s="214"/>
      <c r="AL79" s="214"/>
      <c r="AM79" s="214"/>
      <c r="AN79" s="213"/>
    </row>
    <row r="80" spans="2:40" ht="13.5" customHeight="1" x14ac:dyDescent="0.15">
      <c r="B80" s="175" t="s">
        <v>678</v>
      </c>
      <c r="C80" s="279">
        <v>10.5</v>
      </c>
      <c r="D80" s="279">
        <f t="shared" si="6"/>
        <v>682.10000000000048</v>
      </c>
      <c r="E80" s="279">
        <f t="shared" si="7"/>
        <v>692.60000000000048</v>
      </c>
      <c r="F80" s="504"/>
      <c r="G80" s="505"/>
      <c r="H80" s="505"/>
      <c r="I80" s="265" t="s">
        <v>881</v>
      </c>
      <c r="J80" s="265"/>
      <c r="K80" s="265" t="s">
        <v>881</v>
      </c>
      <c r="L80" s="265"/>
      <c r="M80" s="506"/>
      <c r="N80" s="507"/>
      <c r="O80" s="39"/>
      <c r="P80" s="38"/>
      <c r="Q80" s="38"/>
      <c r="R80" s="38"/>
      <c r="S80" s="38"/>
      <c r="T80" s="280"/>
      <c r="U80" s="280"/>
      <c r="V80" s="280"/>
      <c r="W80" s="280"/>
      <c r="X80" s="280"/>
      <c r="Y80" s="280"/>
      <c r="Z80" s="280"/>
      <c r="AA80" s="215"/>
      <c r="AB80" s="216"/>
      <c r="AC80" s="508"/>
      <c r="AD80" s="508"/>
      <c r="AE80" s="280"/>
      <c r="AF80" s="280"/>
      <c r="AG80" s="215"/>
      <c r="AH80" s="216"/>
      <c r="AI80" s="211"/>
      <c r="AJ80" s="213"/>
      <c r="AK80" s="214"/>
      <c r="AL80" s="214"/>
      <c r="AM80" s="214"/>
      <c r="AN80" s="213"/>
    </row>
    <row r="81" spans="2:40" ht="13.5" customHeight="1" x14ac:dyDescent="0.15">
      <c r="B81" s="233" t="s">
        <v>541</v>
      </c>
      <c r="C81" s="239"/>
      <c r="D81" s="239"/>
      <c r="E81" s="239"/>
      <c r="F81" s="239"/>
      <c r="G81" s="239"/>
      <c r="H81" s="239"/>
      <c r="I81" s="239"/>
      <c r="J81" s="239"/>
      <c r="K81" s="239"/>
      <c r="L81" s="239"/>
      <c r="M81" s="239"/>
      <c r="N81" s="239"/>
      <c r="O81" s="239"/>
      <c r="P81" s="239"/>
      <c r="Q81" s="239"/>
    </row>
    <row r="82" spans="2:40" ht="13.5" customHeight="1" x14ac:dyDescent="0.15">
      <c r="B82" s="175" t="s">
        <v>679</v>
      </c>
      <c r="C82" s="279">
        <v>10.5</v>
      </c>
      <c r="D82" s="279">
        <f>E80</f>
        <v>692.60000000000048</v>
      </c>
      <c r="E82" s="279">
        <f t="shared" ref="E82:E116" si="8">C82+D82</f>
        <v>703.10000000000048</v>
      </c>
      <c r="F82" s="509"/>
      <c r="G82" s="505"/>
      <c r="H82" s="505"/>
      <c r="I82" s="265" t="s">
        <v>881</v>
      </c>
      <c r="J82" s="265"/>
      <c r="K82" s="265" t="s">
        <v>881</v>
      </c>
      <c r="L82" s="265"/>
      <c r="M82" s="506"/>
      <c r="N82" s="507"/>
      <c r="O82" s="39"/>
      <c r="P82" s="38"/>
      <c r="Q82" s="38"/>
      <c r="R82" s="38"/>
      <c r="S82" s="265" t="s">
        <v>882</v>
      </c>
      <c r="T82" s="281"/>
      <c r="U82" s="265" t="s">
        <v>882</v>
      </c>
      <c r="V82" s="281"/>
      <c r="W82" s="281"/>
      <c r="X82" s="281"/>
      <c r="Y82" s="281"/>
      <c r="Z82" s="281"/>
      <c r="AA82" s="215"/>
      <c r="AB82" s="216"/>
      <c r="AC82" s="508"/>
      <c r="AD82" s="508"/>
      <c r="AE82" s="281"/>
      <c r="AF82" s="281"/>
      <c r="AG82" s="215"/>
      <c r="AH82" s="216"/>
      <c r="AI82" s="211"/>
      <c r="AJ82" s="213"/>
      <c r="AK82" s="214"/>
      <c r="AL82" s="214"/>
      <c r="AM82" s="214"/>
      <c r="AN82" s="213"/>
    </row>
    <row r="83" spans="2:40" ht="13.5" customHeight="1" x14ac:dyDescent="0.15">
      <c r="B83" s="175" t="s">
        <v>680</v>
      </c>
      <c r="C83" s="279">
        <v>10.5</v>
      </c>
      <c r="D83" s="279">
        <f>E82</f>
        <v>703.10000000000048</v>
      </c>
      <c r="E83" s="279">
        <f t="shared" si="8"/>
        <v>713.60000000000048</v>
      </c>
      <c r="F83" s="504"/>
      <c r="G83" s="505"/>
      <c r="H83" s="505"/>
      <c r="I83" s="265" t="s">
        <v>881</v>
      </c>
      <c r="J83" s="265"/>
      <c r="K83" s="265" t="s">
        <v>881</v>
      </c>
      <c r="L83" s="265"/>
      <c r="M83" s="506"/>
      <c r="N83" s="507"/>
      <c r="O83" s="39"/>
      <c r="P83" s="38"/>
      <c r="Q83" s="38"/>
      <c r="R83" s="38"/>
      <c r="S83" s="38"/>
      <c r="T83" s="281"/>
      <c r="U83" s="281"/>
      <c r="V83" s="281"/>
      <c r="W83" s="281"/>
      <c r="X83" s="281"/>
      <c r="Y83" s="281"/>
      <c r="Z83" s="281"/>
      <c r="AA83" s="215"/>
      <c r="AB83" s="216"/>
      <c r="AC83" s="508"/>
      <c r="AD83" s="508"/>
      <c r="AE83" s="281"/>
      <c r="AF83" s="281"/>
      <c r="AG83" s="215"/>
      <c r="AH83" s="216"/>
      <c r="AI83" s="211"/>
      <c r="AJ83" s="213"/>
      <c r="AK83" s="214"/>
      <c r="AL83" s="214"/>
      <c r="AM83" s="214"/>
      <c r="AN83" s="213"/>
    </row>
    <row r="84" spans="2:40" ht="13.5" customHeight="1" x14ac:dyDescent="0.15">
      <c r="B84" s="175" t="s">
        <v>682</v>
      </c>
      <c r="C84" s="279">
        <v>10.6</v>
      </c>
      <c r="D84" s="279">
        <f t="shared" ref="D84:D116" si="9">E83</f>
        <v>713.60000000000048</v>
      </c>
      <c r="E84" s="279">
        <f t="shared" si="8"/>
        <v>724.2000000000005</v>
      </c>
      <c r="F84" s="504"/>
      <c r="G84" s="505"/>
      <c r="H84" s="505"/>
      <c r="I84" s="265" t="s">
        <v>881</v>
      </c>
      <c r="J84" s="265"/>
      <c r="K84" s="265" t="s">
        <v>881</v>
      </c>
      <c r="L84" s="265"/>
      <c r="M84" s="506"/>
      <c r="N84" s="507"/>
      <c r="O84" s="39"/>
      <c r="P84" s="38"/>
      <c r="Q84" s="38"/>
      <c r="R84" s="38"/>
      <c r="S84" s="38"/>
      <c r="T84" s="281"/>
      <c r="U84" s="265" t="s">
        <v>882</v>
      </c>
      <c r="V84" s="281"/>
      <c r="W84" s="281"/>
      <c r="X84" s="281"/>
      <c r="Y84" s="281"/>
      <c r="Z84" s="281"/>
      <c r="AA84" s="215"/>
      <c r="AB84" s="216"/>
      <c r="AC84" s="508"/>
      <c r="AD84" s="508"/>
      <c r="AE84" s="281"/>
      <c r="AF84" s="281"/>
      <c r="AG84" s="215"/>
      <c r="AH84" s="216"/>
      <c r="AI84" s="211"/>
      <c r="AJ84" s="213"/>
      <c r="AK84" s="214"/>
      <c r="AL84" s="214"/>
      <c r="AM84" s="214"/>
      <c r="AN84" s="213"/>
    </row>
    <row r="85" spans="2:40" ht="13.5" customHeight="1" x14ac:dyDescent="0.15">
      <c r="B85" s="175" t="s">
        <v>683</v>
      </c>
      <c r="C85" s="279">
        <v>10.6</v>
      </c>
      <c r="D85" s="279">
        <f t="shared" si="9"/>
        <v>724.2000000000005</v>
      </c>
      <c r="E85" s="279">
        <f t="shared" si="8"/>
        <v>734.80000000000052</v>
      </c>
      <c r="F85" s="504"/>
      <c r="G85" s="505"/>
      <c r="H85" s="505"/>
      <c r="I85" s="265" t="s">
        <v>881</v>
      </c>
      <c r="J85" s="265"/>
      <c r="K85" s="265"/>
      <c r="L85" s="265"/>
      <c r="M85" s="506"/>
      <c r="N85" s="507"/>
      <c r="O85" s="39"/>
      <c r="P85" s="38"/>
      <c r="Q85" s="38"/>
      <c r="R85" s="38"/>
      <c r="S85" s="38"/>
      <c r="T85" s="281"/>
      <c r="U85" s="265" t="s">
        <v>882</v>
      </c>
      <c r="V85" s="281"/>
      <c r="W85" s="281"/>
      <c r="X85" s="281"/>
      <c r="Y85" s="281"/>
      <c r="Z85" s="281"/>
      <c r="AA85" s="215"/>
      <c r="AB85" s="216"/>
      <c r="AC85" s="508"/>
      <c r="AD85" s="508"/>
      <c r="AE85" s="281"/>
      <c r="AF85" s="281"/>
      <c r="AG85" s="215"/>
      <c r="AH85" s="216"/>
      <c r="AI85" s="211"/>
      <c r="AJ85" s="213"/>
      <c r="AK85" s="214"/>
      <c r="AL85" s="214"/>
      <c r="AM85" s="214"/>
      <c r="AN85" s="213"/>
    </row>
    <row r="86" spans="2:40" ht="13.5" customHeight="1" x14ac:dyDescent="0.15">
      <c r="B86" s="175" t="s">
        <v>684</v>
      </c>
      <c r="C86" s="279">
        <v>10.6</v>
      </c>
      <c r="D86" s="279">
        <f t="shared" si="9"/>
        <v>734.80000000000052</v>
      </c>
      <c r="E86" s="279">
        <f t="shared" si="8"/>
        <v>745.40000000000055</v>
      </c>
      <c r="F86" s="504"/>
      <c r="G86" s="505"/>
      <c r="H86" s="505"/>
      <c r="I86" s="265" t="s">
        <v>881</v>
      </c>
      <c r="J86" s="265"/>
      <c r="K86" s="265" t="s">
        <v>881</v>
      </c>
      <c r="L86" s="265"/>
      <c r="M86" s="506"/>
      <c r="N86" s="507"/>
      <c r="O86" s="39"/>
      <c r="P86" s="38"/>
      <c r="Q86" s="38"/>
      <c r="R86" s="38"/>
      <c r="S86" s="265" t="s">
        <v>882</v>
      </c>
      <c r="T86" s="281"/>
      <c r="U86" s="281"/>
      <c r="V86" s="281"/>
      <c r="W86" s="281"/>
      <c r="X86" s="281"/>
      <c r="Y86" s="281"/>
      <c r="Z86" s="281"/>
      <c r="AA86" s="215"/>
      <c r="AB86" s="216"/>
      <c r="AC86" s="508"/>
      <c r="AD86" s="508"/>
      <c r="AE86" s="281"/>
      <c r="AF86" s="281"/>
      <c r="AG86" s="215"/>
      <c r="AH86" s="216"/>
      <c r="AI86" s="211"/>
      <c r="AJ86" s="213"/>
      <c r="AK86" s="214"/>
      <c r="AL86" s="214"/>
      <c r="AM86" s="214"/>
      <c r="AN86" s="213"/>
    </row>
    <row r="87" spans="2:40" ht="13.5" customHeight="1" x14ac:dyDescent="0.15">
      <c r="B87" s="175" t="s">
        <v>685</v>
      </c>
      <c r="C87" s="279">
        <v>10.6</v>
      </c>
      <c r="D87" s="279">
        <f t="shared" si="9"/>
        <v>745.40000000000055</v>
      </c>
      <c r="E87" s="279">
        <f t="shared" si="8"/>
        <v>756.00000000000057</v>
      </c>
      <c r="F87" s="504"/>
      <c r="G87" s="505"/>
      <c r="H87" s="505"/>
      <c r="I87" s="265" t="s">
        <v>881</v>
      </c>
      <c r="J87" s="265"/>
      <c r="K87" s="265" t="s">
        <v>881</v>
      </c>
      <c r="L87" s="265"/>
      <c r="M87" s="506"/>
      <c r="N87" s="507"/>
      <c r="O87" s="39"/>
      <c r="P87" s="38"/>
      <c r="Q87" s="38"/>
      <c r="R87" s="38"/>
      <c r="S87" s="38"/>
      <c r="T87" s="281"/>
      <c r="U87" s="265" t="s">
        <v>882</v>
      </c>
      <c r="V87" s="281"/>
      <c r="W87" s="281"/>
      <c r="X87" s="281"/>
      <c r="Y87" s="281"/>
      <c r="Z87" s="281"/>
      <c r="AA87" s="215"/>
      <c r="AB87" s="216"/>
      <c r="AC87" s="508"/>
      <c r="AD87" s="508"/>
      <c r="AE87" s="281"/>
      <c r="AF87" s="281"/>
      <c r="AG87" s="215"/>
      <c r="AH87" s="216"/>
      <c r="AI87" s="211"/>
      <c r="AJ87" s="213"/>
      <c r="AK87" s="214"/>
      <c r="AL87" s="214"/>
      <c r="AM87" s="214"/>
      <c r="AN87" s="213"/>
    </row>
    <row r="88" spans="2:40" ht="13.5" customHeight="1" x14ac:dyDescent="0.15">
      <c r="B88" s="175" t="s">
        <v>686</v>
      </c>
      <c r="C88" s="279">
        <v>10.6</v>
      </c>
      <c r="D88" s="279">
        <f t="shared" si="9"/>
        <v>756.00000000000057</v>
      </c>
      <c r="E88" s="279">
        <f t="shared" si="8"/>
        <v>766.60000000000059</v>
      </c>
      <c r="F88" s="504"/>
      <c r="G88" s="505"/>
      <c r="H88" s="505"/>
      <c r="I88" s="265" t="s">
        <v>881</v>
      </c>
      <c r="J88" s="265"/>
      <c r="K88" s="265" t="s">
        <v>881</v>
      </c>
      <c r="L88" s="265"/>
      <c r="M88" s="506"/>
      <c r="N88" s="507"/>
      <c r="O88" s="39"/>
      <c r="P88" s="38"/>
      <c r="Q88" s="38"/>
      <c r="R88" s="38"/>
      <c r="S88" s="38"/>
      <c r="T88" s="281"/>
      <c r="U88" s="281"/>
      <c r="V88" s="281"/>
      <c r="W88" s="281"/>
      <c r="X88" s="281"/>
      <c r="Y88" s="281"/>
      <c r="Z88" s="281"/>
      <c r="AA88" s="215"/>
      <c r="AB88" s="216"/>
      <c r="AC88" s="508"/>
      <c r="AD88" s="508"/>
      <c r="AE88" s="281"/>
      <c r="AF88" s="281"/>
      <c r="AG88" s="215"/>
      <c r="AH88" s="216"/>
      <c r="AI88" s="211"/>
      <c r="AJ88" s="213"/>
      <c r="AK88" s="214"/>
      <c r="AL88" s="214"/>
      <c r="AM88" s="214"/>
      <c r="AN88" s="213"/>
    </row>
    <row r="89" spans="2:40" ht="13.5" customHeight="1" x14ac:dyDescent="0.15">
      <c r="B89" s="175" t="s">
        <v>687</v>
      </c>
      <c r="C89" s="279">
        <v>10.6</v>
      </c>
      <c r="D89" s="279">
        <f t="shared" si="9"/>
        <v>766.60000000000059</v>
      </c>
      <c r="E89" s="279">
        <f t="shared" si="8"/>
        <v>777.20000000000061</v>
      </c>
      <c r="F89" s="504"/>
      <c r="G89" s="505"/>
      <c r="H89" s="505"/>
      <c r="I89" s="265" t="s">
        <v>881</v>
      </c>
      <c r="J89" s="265"/>
      <c r="K89" s="265"/>
      <c r="L89" s="265"/>
      <c r="M89" s="506"/>
      <c r="N89" s="507"/>
      <c r="O89" s="39"/>
      <c r="P89" s="38"/>
      <c r="Q89" s="38"/>
      <c r="R89" s="38"/>
      <c r="S89" s="38"/>
      <c r="T89" s="281"/>
      <c r="U89" s="265" t="s">
        <v>882</v>
      </c>
      <c r="V89" s="281"/>
      <c r="W89" s="281"/>
      <c r="X89" s="281"/>
      <c r="Y89" s="281"/>
      <c r="Z89" s="281"/>
      <c r="AA89" s="215"/>
      <c r="AB89" s="216"/>
      <c r="AC89" s="508"/>
      <c r="AD89" s="508"/>
      <c r="AE89" s="281"/>
      <c r="AF89" s="281"/>
      <c r="AG89" s="215"/>
      <c r="AH89" s="216"/>
      <c r="AI89" s="211"/>
      <c r="AJ89" s="213"/>
      <c r="AK89" s="214"/>
      <c r="AL89" s="214"/>
      <c r="AM89" s="214"/>
      <c r="AN89" s="213"/>
    </row>
    <row r="90" spans="2:40" ht="13.5" customHeight="1" x14ac:dyDescent="0.15">
      <c r="B90" s="175" t="s">
        <v>688</v>
      </c>
      <c r="C90" s="279">
        <v>10.6</v>
      </c>
      <c r="D90" s="279">
        <f t="shared" si="9"/>
        <v>777.20000000000061</v>
      </c>
      <c r="E90" s="279">
        <f t="shared" si="8"/>
        <v>787.80000000000064</v>
      </c>
      <c r="F90" s="504"/>
      <c r="G90" s="505"/>
      <c r="H90" s="505"/>
      <c r="I90" s="265" t="s">
        <v>881</v>
      </c>
      <c r="J90" s="265"/>
      <c r="K90" s="265" t="s">
        <v>881</v>
      </c>
      <c r="L90" s="265"/>
      <c r="M90" s="506"/>
      <c r="N90" s="507"/>
      <c r="O90" s="39"/>
      <c r="P90" s="38"/>
      <c r="Q90" s="38"/>
      <c r="R90" s="38"/>
      <c r="S90" s="38"/>
      <c r="T90" s="281"/>
      <c r="U90" s="281"/>
      <c r="V90" s="281"/>
      <c r="W90" s="281"/>
      <c r="X90" s="281"/>
      <c r="Y90" s="281"/>
      <c r="Z90" s="281"/>
      <c r="AA90" s="215"/>
      <c r="AB90" s="216"/>
      <c r="AC90" s="508"/>
      <c r="AD90" s="508"/>
      <c r="AE90" s="281"/>
      <c r="AF90" s="281"/>
      <c r="AG90" s="215"/>
      <c r="AH90" s="216"/>
      <c r="AI90" s="211"/>
      <c r="AJ90" s="213"/>
      <c r="AK90" s="214"/>
      <c r="AL90" s="214"/>
      <c r="AM90" s="214"/>
      <c r="AN90" s="213"/>
    </row>
    <row r="91" spans="2:40" ht="13.5" customHeight="1" x14ac:dyDescent="0.15">
      <c r="B91" s="175" t="s">
        <v>689</v>
      </c>
      <c r="C91" s="279">
        <v>10.6</v>
      </c>
      <c r="D91" s="279">
        <f t="shared" si="9"/>
        <v>787.80000000000064</v>
      </c>
      <c r="E91" s="279">
        <f t="shared" si="8"/>
        <v>798.40000000000066</v>
      </c>
      <c r="F91" s="504"/>
      <c r="G91" s="505"/>
      <c r="H91" s="505"/>
      <c r="I91" s="265" t="s">
        <v>881</v>
      </c>
      <c r="J91" s="265"/>
      <c r="K91" s="265" t="s">
        <v>881</v>
      </c>
      <c r="L91" s="265"/>
      <c r="M91" s="506"/>
      <c r="N91" s="507"/>
      <c r="O91" s="39"/>
      <c r="P91" s="38"/>
      <c r="Q91" s="38"/>
      <c r="R91" s="38"/>
      <c r="S91" s="265" t="s">
        <v>882</v>
      </c>
      <c r="T91" s="281"/>
      <c r="U91" s="265" t="s">
        <v>882</v>
      </c>
      <c r="V91" s="281"/>
      <c r="W91" s="281"/>
      <c r="X91" s="281"/>
      <c r="Y91" s="281"/>
      <c r="Z91" s="281"/>
      <c r="AA91" s="215"/>
      <c r="AB91" s="216"/>
      <c r="AC91" s="508"/>
      <c r="AD91" s="508"/>
      <c r="AE91" s="281"/>
      <c r="AF91" s="281"/>
      <c r="AG91" s="215"/>
      <c r="AH91" s="216"/>
      <c r="AI91" s="211"/>
      <c r="AJ91" s="213"/>
      <c r="AK91" s="214"/>
      <c r="AL91" s="214"/>
      <c r="AM91" s="214"/>
      <c r="AN91" s="213"/>
    </row>
    <row r="92" spans="2:40" ht="13.5" customHeight="1" x14ac:dyDescent="0.15">
      <c r="B92" s="175" t="s">
        <v>690</v>
      </c>
      <c r="C92" s="279">
        <v>10.199999999999999</v>
      </c>
      <c r="D92" s="279">
        <f t="shared" si="9"/>
        <v>798.40000000000066</v>
      </c>
      <c r="E92" s="279">
        <f t="shared" si="8"/>
        <v>808.6000000000007</v>
      </c>
      <c r="F92" s="504"/>
      <c r="G92" s="505"/>
      <c r="H92" s="505"/>
      <c r="I92" s="265" t="s">
        <v>881</v>
      </c>
      <c r="J92" s="265"/>
      <c r="K92" s="265" t="s">
        <v>881</v>
      </c>
      <c r="L92" s="265"/>
      <c r="M92" s="506"/>
      <c r="N92" s="507"/>
      <c r="O92" s="39"/>
      <c r="P92" s="38"/>
      <c r="Q92" s="38"/>
      <c r="R92" s="38"/>
      <c r="S92" s="38"/>
      <c r="T92" s="82"/>
      <c r="U92" s="82"/>
      <c r="V92" s="82"/>
      <c r="W92" s="281"/>
      <c r="X92" s="281"/>
      <c r="Y92" s="281"/>
      <c r="Z92" s="281"/>
      <c r="AA92" s="215"/>
      <c r="AB92" s="216"/>
      <c r="AC92" s="508"/>
      <c r="AD92" s="508"/>
      <c r="AE92" s="281"/>
      <c r="AF92" s="281"/>
      <c r="AG92" s="215"/>
      <c r="AH92" s="216"/>
      <c r="AI92" s="211"/>
      <c r="AJ92" s="213"/>
      <c r="AK92" s="214"/>
      <c r="AL92" s="214"/>
      <c r="AM92" s="214"/>
      <c r="AN92" s="213"/>
    </row>
    <row r="93" spans="2:40" ht="13.5" customHeight="1" x14ac:dyDescent="0.15">
      <c r="B93" s="175" t="s">
        <v>691</v>
      </c>
      <c r="C93" s="279">
        <v>5.9</v>
      </c>
      <c r="D93" s="279">
        <f t="shared" si="9"/>
        <v>808.6000000000007</v>
      </c>
      <c r="E93" s="279">
        <f t="shared" si="8"/>
        <v>814.50000000000068</v>
      </c>
      <c r="F93" s="504"/>
      <c r="G93" s="505"/>
      <c r="H93" s="505"/>
      <c r="I93" s="265" t="s">
        <v>881</v>
      </c>
      <c r="J93" s="265"/>
      <c r="K93" s="265" t="s">
        <v>881</v>
      </c>
      <c r="L93" s="265"/>
      <c r="M93" s="506"/>
      <c r="N93" s="507"/>
      <c r="O93" s="39"/>
      <c r="P93" s="38"/>
      <c r="Q93" s="38"/>
      <c r="R93" s="38"/>
      <c r="S93" s="38"/>
      <c r="T93" s="281"/>
      <c r="U93" s="281"/>
      <c r="V93" s="281"/>
      <c r="W93" s="281"/>
      <c r="X93" s="281"/>
      <c r="Y93" s="281"/>
      <c r="Z93" s="281"/>
      <c r="AA93" s="215"/>
      <c r="AB93" s="216"/>
      <c r="AC93" s="508"/>
      <c r="AD93" s="508"/>
      <c r="AE93" s="281"/>
      <c r="AF93" s="281"/>
      <c r="AG93" s="215"/>
      <c r="AH93" s="216"/>
      <c r="AI93" s="211"/>
      <c r="AJ93" s="213"/>
      <c r="AK93" s="214"/>
      <c r="AL93" s="214"/>
      <c r="AM93" s="214"/>
      <c r="AN93" s="213"/>
    </row>
    <row r="94" spans="2:40" ht="13.5" customHeight="1" x14ac:dyDescent="0.15">
      <c r="B94" s="175" t="s">
        <v>692</v>
      </c>
      <c r="C94" s="279">
        <v>6</v>
      </c>
      <c r="D94" s="279">
        <f t="shared" si="9"/>
        <v>814.50000000000068</v>
      </c>
      <c r="E94" s="279">
        <f t="shared" si="8"/>
        <v>820.50000000000068</v>
      </c>
      <c r="F94" s="504"/>
      <c r="G94" s="505"/>
      <c r="H94" s="505"/>
      <c r="I94" s="265" t="s">
        <v>881</v>
      </c>
      <c r="J94" s="265"/>
      <c r="K94" s="265" t="s">
        <v>881</v>
      </c>
      <c r="L94" s="265"/>
      <c r="M94" s="506"/>
      <c r="N94" s="507"/>
      <c r="O94" s="39"/>
      <c r="P94" s="38"/>
      <c r="Q94" s="38"/>
      <c r="R94" s="38"/>
      <c r="S94" s="38"/>
      <c r="T94" s="281"/>
      <c r="U94" s="281"/>
      <c r="V94" s="281"/>
      <c r="W94" s="281"/>
      <c r="X94" s="281"/>
      <c r="Y94" s="281"/>
      <c r="Z94" s="281"/>
      <c r="AA94" s="215"/>
      <c r="AB94" s="216"/>
      <c r="AC94" s="508"/>
      <c r="AD94" s="508"/>
      <c r="AE94" s="281"/>
      <c r="AF94" s="281"/>
      <c r="AG94" s="215"/>
      <c r="AH94" s="216"/>
      <c r="AI94" s="211"/>
      <c r="AJ94" s="213"/>
      <c r="AK94" s="214"/>
      <c r="AL94" s="214"/>
      <c r="AM94" s="214"/>
      <c r="AN94" s="213"/>
    </row>
    <row r="95" spans="2:40" ht="13.5" customHeight="1" x14ac:dyDescent="0.15">
      <c r="B95" s="175" t="s">
        <v>693</v>
      </c>
      <c r="C95" s="279">
        <v>6</v>
      </c>
      <c r="D95" s="279">
        <f t="shared" si="9"/>
        <v>820.50000000000068</v>
      </c>
      <c r="E95" s="279">
        <f t="shared" si="8"/>
        <v>826.50000000000068</v>
      </c>
      <c r="F95" s="504"/>
      <c r="G95" s="505"/>
      <c r="H95" s="505"/>
      <c r="I95" s="265" t="s">
        <v>881</v>
      </c>
      <c r="J95" s="265"/>
      <c r="K95" s="265" t="s">
        <v>881</v>
      </c>
      <c r="L95" s="265"/>
      <c r="M95" s="506"/>
      <c r="N95" s="507"/>
      <c r="O95" s="265" t="s">
        <v>882</v>
      </c>
      <c r="P95" s="38"/>
      <c r="Q95" s="38"/>
      <c r="R95" s="38"/>
      <c r="S95" s="265" t="s">
        <v>882</v>
      </c>
      <c r="T95" s="82"/>
      <c r="U95" s="82"/>
      <c r="V95" s="82"/>
      <c r="W95" s="82"/>
      <c r="X95" s="82"/>
      <c r="Y95" s="82"/>
      <c r="Z95" s="82"/>
      <c r="AA95" s="215"/>
      <c r="AB95" s="216"/>
      <c r="AC95" s="508"/>
      <c r="AD95" s="508"/>
      <c r="AE95" s="281"/>
      <c r="AF95" s="281"/>
      <c r="AG95" s="215"/>
      <c r="AH95" s="216"/>
      <c r="AI95" s="211"/>
      <c r="AJ95" s="213"/>
      <c r="AK95" s="214"/>
      <c r="AL95" s="214"/>
      <c r="AM95" s="214"/>
      <c r="AN95" s="213"/>
    </row>
    <row r="96" spans="2:40" ht="13.5" customHeight="1" x14ac:dyDescent="0.15">
      <c r="B96" s="175" t="s">
        <v>694</v>
      </c>
      <c r="C96" s="279">
        <v>6.1</v>
      </c>
      <c r="D96" s="279">
        <f t="shared" si="9"/>
        <v>826.50000000000068</v>
      </c>
      <c r="E96" s="279">
        <f t="shared" si="8"/>
        <v>832.6000000000007</v>
      </c>
      <c r="F96" s="509"/>
      <c r="G96" s="505"/>
      <c r="H96" s="505"/>
      <c r="I96" s="265" t="s">
        <v>881</v>
      </c>
      <c r="J96" s="265"/>
      <c r="K96" s="265" t="s">
        <v>881</v>
      </c>
      <c r="L96" s="265"/>
      <c r="M96" s="506"/>
      <c r="N96" s="507"/>
      <c r="O96" s="39"/>
      <c r="P96" s="38"/>
      <c r="Q96" s="38"/>
      <c r="R96" s="38"/>
      <c r="S96" s="38"/>
      <c r="T96" s="281"/>
      <c r="U96" s="281"/>
      <c r="V96" s="281"/>
      <c r="W96" s="281"/>
      <c r="X96" s="281"/>
      <c r="Y96" s="281"/>
      <c r="Z96" s="281"/>
      <c r="AA96" s="215"/>
      <c r="AB96" s="216"/>
      <c r="AC96" s="508"/>
      <c r="AD96" s="508"/>
      <c r="AE96" s="281"/>
      <c r="AF96" s="281"/>
      <c r="AG96" s="215"/>
      <c r="AH96" s="216"/>
      <c r="AI96" s="211"/>
      <c r="AJ96" s="213"/>
      <c r="AK96" s="214"/>
      <c r="AL96" s="214"/>
      <c r="AM96" s="214"/>
      <c r="AN96" s="213"/>
    </row>
    <row r="97" spans="2:40" ht="13.5" customHeight="1" x14ac:dyDescent="0.15">
      <c r="B97" s="175" t="s">
        <v>695</v>
      </c>
      <c r="C97" s="279">
        <v>6.1</v>
      </c>
      <c r="D97" s="279">
        <f t="shared" si="9"/>
        <v>832.6000000000007</v>
      </c>
      <c r="E97" s="279">
        <f t="shared" si="8"/>
        <v>838.70000000000073</v>
      </c>
      <c r="F97" s="509"/>
      <c r="G97" s="505"/>
      <c r="H97" s="505"/>
      <c r="I97" s="265" t="s">
        <v>881</v>
      </c>
      <c r="J97" s="265"/>
      <c r="K97" s="265" t="s">
        <v>881</v>
      </c>
      <c r="L97" s="265"/>
      <c r="M97" s="506"/>
      <c r="N97" s="507"/>
      <c r="O97" s="39"/>
      <c r="P97" s="38"/>
      <c r="Q97" s="38"/>
      <c r="R97" s="38"/>
      <c r="S97" s="38"/>
      <c r="T97" s="281"/>
      <c r="U97" s="281"/>
      <c r="V97" s="281"/>
      <c r="W97" s="281"/>
      <c r="X97" s="281"/>
      <c r="Y97" s="281"/>
      <c r="Z97" s="281"/>
      <c r="AA97" s="215"/>
      <c r="AB97" s="216"/>
      <c r="AC97" s="508"/>
      <c r="AD97" s="508"/>
      <c r="AE97" s="281"/>
      <c r="AF97" s="281"/>
      <c r="AG97" s="215"/>
      <c r="AH97" s="216"/>
      <c r="AI97" s="211"/>
      <c r="AJ97" s="213"/>
      <c r="AK97" s="214"/>
      <c r="AL97" s="214"/>
      <c r="AM97" s="214"/>
      <c r="AN97" s="213"/>
    </row>
    <row r="98" spans="2:40" ht="13.5" customHeight="1" x14ac:dyDescent="0.15">
      <c r="B98" s="175" t="s">
        <v>696</v>
      </c>
      <c r="C98" s="279">
        <v>10.199999999999999</v>
      </c>
      <c r="D98" s="279">
        <f t="shared" si="9"/>
        <v>838.70000000000073</v>
      </c>
      <c r="E98" s="279">
        <f t="shared" si="8"/>
        <v>848.90000000000077</v>
      </c>
      <c r="F98" s="509"/>
      <c r="G98" s="505"/>
      <c r="H98" s="505"/>
      <c r="I98" s="265" t="s">
        <v>881</v>
      </c>
      <c r="J98" s="265"/>
      <c r="K98" s="265" t="s">
        <v>881</v>
      </c>
      <c r="L98" s="265"/>
      <c r="M98" s="506"/>
      <c r="N98" s="507"/>
      <c r="O98" s="39"/>
      <c r="P98" s="38"/>
      <c r="Q98" s="38"/>
      <c r="R98" s="38"/>
      <c r="S98" s="38"/>
      <c r="T98" s="281"/>
      <c r="U98" s="265" t="s">
        <v>882</v>
      </c>
      <c r="V98" s="281"/>
      <c r="W98" s="281"/>
      <c r="X98" s="281"/>
      <c r="Y98" s="281"/>
      <c r="Z98" s="281"/>
      <c r="AA98" s="215"/>
      <c r="AB98" s="216"/>
      <c r="AC98" s="508"/>
      <c r="AD98" s="508"/>
      <c r="AE98" s="281"/>
      <c r="AF98" s="281"/>
      <c r="AG98" s="215"/>
      <c r="AH98" s="216"/>
      <c r="AI98" s="211"/>
      <c r="AJ98" s="213"/>
      <c r="AK98" s="214"/>
      <c r="AL98" s="214"/>
      <c r="AM98" s="214"/>
      <c r="AN98" s="213"/>
    </row>
    <row r="99" spans="2:40" ht="13.5" customHeight="1" x14ac:dyDescent="0.15">
      <c r="B99" s="175" t="s">
        <v>697</v>
      </c>
      <c r="C99" s="279">
        <v>10.6</v>
      </c>
      <c r="D99" s="279">
        <f t="shared" si="9"/>
        <v>848.90000000000077</v>
      </c>
      <c r="E99" s="279">
        <f t="shared" si="8"/>
        <v>859.5000000000008</v>
      </c>
      <c r="F99" s="509"/>
      <c r="G99" s="505"/>
      <c r="H99" s="505"/>
      <c r="I99" s="265" t="s">
        <v>881</v>
      </c>
      <c r="J99" s="265"/>
      <c r="K99" s="265" t="s">
        <v>881</v>
      </c>
      <c r="L99" s="265"/>
      <c r="M99" s="506"/>
      <c r="N99" s="507"/>
      <c r="O99" s="39"/>
      <c r="P99" s="38"/>
      <c r="Q99" s="38"/>
      <c r="R99" s="38"/>
      <c r="S99" s="38"/>
      <c r="T99" s="281"/>
      <c r="U99" s="281"/>
      <c r="V99" s="281"/>
      <c r="W99" s="281"/>
      <c r="X99" s="281"/>
      <c r="Y99" s="281"/>
      <c r="Z99" s="281"/>
      <c r="AA99" s="215"/>
      <c r="AB99" s="216"/>
      <c r="AC99" s="508"/>
      <c r="AD99" s="508"/>
      <c r="AE99" s="281"/>
      <c r="AF99" s="281"/>
      <c r="AG99" s="215"/>
      <c r="AH99" s="216"/>
      <c r="AI99" s="211"/>
      <c r="AJ99" s="213"/>
      <c r="AK99" s="214"/>
      <c r="AL99" s="214"/>
      <c r="AM99" s="214"/>
      <c r="AN99" s="213"/>
    </row>
    <row r="100" spans="2:40" ht="13.5" customHeight="1" x14ac:dyDescent="0.15">
      <c r="B100" s="175" t="s">
        <v>698</v>
      </c>
      <c r="C100" s="279">
        <v>10.6</v>
      </c>
      <c r="D100" s="279">
        <f t="shared" si="9"/>
        <v>859.5000000000008</v>
      </c>
      <c r="E100" s="279">
        <f t="shared" si="8"/>
        <v>870.10000000000082</v>
      </c>
      <c r="F100" s="509"/>
      <c r="G100" s="505"/>
      <c r="H100" s="505"/>
      <c r="I100" s="265" t="s">
        <v>881</v>
      </c>
      <c r="J100" s="265"/>
      <c r="K100" s="265"/>
      <c r="L100" s="265"/>
      <c r="M100" s="506"/>
      <c r="N100" s="507"/>
      <c r="O100" s="39"/>
      <c r="P100" s="38"/>
      <c r="Q100" s="38"/>
      <c r="R100" s="38"/>
      <c r="S100" s="265" t="s">
        <v>882</v>
      </c>
      <c r="T100" s="281"/>
      <c r="U100" s="281"/>
      <c r="V100" s="281"/>
      <c r="W100" s="281"/>
      <c r="X100" s="281"/>
      <c r="Y100" s="281"/>
      <c r="Z100" s="281"/>
      <c r="AA100" s="215"/>
      <c r="AB100" s="216"/>
      <c r="AC100" s="508"/>
      <c r="AD100" s="508"/>
      <c r="AE100" s="281"/>
      <c r="AF100" s="281"/>
      <c r="AG100" s="215"/>
      <c r="AH100" s="216"/>
      <c r="AI100" s="211"/>
      <c r="AJ100" s="213"/>
      <c r="AK100" s="214"/>
      <c r="AL100" s="214"/>
      <c r="AM100" s="214"/>
      <c r="AN100" s="213"/>
    </row>
    <row r="101" spans="2:40" ht="13.5" customHeight="1" x14ac:dyDescent="0.15">
      <c r="B101" s="175" t="s">
        <v>699</v>
      </c>
      <c r="C101" s="279">
        <v>10.6</v>
      </c>
      <c r="D101" s="279">
        <f t="shared" si="9"/>
        <v>870.10000000000082</v>
      </c>
      <c r="E101" s="279">
        <f t="shared" si="8"/>
        <v>880.70000000000084</v>
      </c>
      <c r="F101" s="504"/>
      <c r="G101" s="505"/>
      <c r="H101" s="505"/>
      <c r="I101" s="265" t="s">
        <v>881</v>
      </c>
      <c r="J101" s="265"/>
      <c r="K101" s="265" t="s">
        <v>881</v>
      </c>
      <c r="L101" s="265"/>
      <c r="M101" s="506"/>
      <c r="N101" s="507"/>
      <c r="O101" s="39"/>
      <c r="P101" s="38"/>
      <c r="Q101" s="38"/>
      <c r="R101" s="38"/>
      <c r="S101" s="38"/>
      <c r="T101" s="281"/>
      <c r="U101" s="265" t="s">
        <v>882</v>
      </c>
      <c r="V101" s="281"/>
      <c r="W101" s="281"/>
      <c r="X101" s="281"/>
      <c r="Y101" s="281"/>
      <c r="Z101" s="281"/>
      <c r="AA101" s="215"/>
      <c r="AB101" s="216"/>
      <c r="AC101" s="508"/>
      <c r="AD101" s="508"/>
      <c r="AE101" s="281"/>
      <c r="AF101" s="281"/>
      <c r="AG101" s="215"/>
      <c r="AH101" s="216"/>
      <c r="AI101" s="211"/>
      <c r="AJ101" s="213"/>
      <c r="AK101" s="214"/>
      <c r="AL101" s="214"/>
      <c r="AM101" s="214"/>
      <c r="AN101" s="213"/>
    </row>
    <row r="102" spans="2:40" ht="13.5" customHeight="1" x14ac:dyDescent="0.15">
      <c r="B102" s="175" t="s">
        <v>700</v>
      </c>
      <c r="C102" s="279">
        <v>10.6</v>
      </c>
      <c r="D102" s="279">
        <f t="shared" si="9"/>
        <v>880.70000000000084</v>
      </c>
      <c r="E102" s="279">
        <f t="shared" si="8"/>
        <v>891.30000000000086</v>
      </c>
      <c r="F102" s="504"/>
      <c r="G102" s="505"/>
      <c r="H102" s="505"/>
      <c r="I102" s="265" t="s">
        <v>881</v>
      </c>
      <c r="J102" s="265"/>
      <c r="K102" s="265" t="s">
        <v>881</v>
      </c>
      <c r="L102" s="265"/>
      <c r="M102" s="506"/>
      <c r="N102" s="507"/>
      <c r="O102" s="39"/>
      <c r="P102" s="38"/>
      <c r="Q102" s="38"/>
      <c r="R102" s="38"/>
      <c r="S102" s="38"/>
      <c r="T102" s="281"/>
      <c r="U102" s="281"/>
      <c r="V102" s="281"/>
      <c r="W102" s="281"/>
      <c r="X102" s="281"/>
      <c r="Y102" s="281"/>
      <c r="Z102" s="281"/>
      <c r="AA102" s="215"/>
      <c r="AB102" s="216"/>
      <c r="AC102" s="508"/>
      <c r="AD102" s="508"/>
      <c r="AE102" s="281"/>
      <c r="AF102" s="281"/>
      <c r="AG102" s="215"/>
      <c r="AH102" s="216"/>
      <c r="AI102" s="211"/>
      <c r="AJ102" s="213"/>
      <c r="AK102" s="214"/>
      <c r="AL102" s="214"/>
      <c r="AM102" s="214"/>
      <c r="AN102" s="213"/>
    </row>
    <row r="103" spans="2:40" ht="13.5" customHeight="1" x14ac:dyDescent="0.15">
      <c r="B103" s="175" t="s">
        <v>701</v>
      </c>
      <c r="C103" s="279">
        <v>10.6</v>
      </c>
      <c r="D103" s="279">
        <f t="shared" si="9"/>
        <v>891.30000000000086</v>
      </c>
      <c r="E103" s="279">
        <f t="shared" si="8"/>
        <v>901.90000000000089</v>
      </c>
      <c r="F103" s="504"/>
      <c r="G103" s="505"/>
      <c r="H103" s="505"/>
      <c r="I103" s="265" t="s">
        <v>881</v>
      </c>
      <c r="J103" s="265"/>
      <c r="K103" s="265" t="s">
        <v>881</v>
      </c>
      <c r="L103" s="265"/>
      <c r="M103" s="506"/>
      <c r="N103" s="507"/>
      <c r="O103" s="39"/>
      <c r="P103" s="38"/>
      <c r="Q103" s="38"/>
      <c r="R103" s="38"/>
      <c r="S103" s="38"/>
      <c r="T103" s="281"/>
      <c r="U103" s="265" t="s">
        <v>882</v>
      </c>
      <c r="V103" s="281"/>
      <c r="W103" s="281"/>
      <c r="X103" s="281"/>
      <c r="Y103" s="281"/>
      <c r="Z103" s="281"/>
      <c r="AA103" s="215"/>
      <c r="AB103" s="216"/>
      <c r="AC103" s="508"/>
      <c r="AD103" s="508"/>
      <c r="AE103" s="281"/>
      <c r="AF103" s="281"/>
      <c r="AG103" s="215"/>
      <c r="AH103" s="216"/>
      <c r="AI103" s="211"/>
      <c r="AJ103" s="213"/>
      <c r="AK103" s="214"/>
      <c r="AL103" s="214"/>
      <c r="AM103" s="214"/>
      <c r="AN103" s="213"/>
    </row>
    <row r="104" spans="2:40" ht="13.5" customHeight="1" x14ac:dyDescent="0.15">
      <c r="B104" s="175" t="s">
        <v>702</v>
      </c>
      <c r="C104" s="279">
        <v>10.6</v>
      </c>
      <c r="D104" s="279">
        <f t="shared" si="9"/>
        <v>901.90000000000089</v>
      </c>
      <c r="E104" s="279">
        <f t="shared" si="8"/>
        <v>912.50000000000091</v>
      </c>
      <c r="F104" s="504"/>
      <c r="G104" s="505"/>
      <c r="H104" s="505"/>
      <c r="I104" s="265" t="s">
        <v>881</v>
      </c>
      <c r="J104" s="265"/>
      <c r="K104" s="265" t="s">
        <v>881</v>
      </c>
      <c r="L104" s="265"/>
      <c r="M104" s="506"/>
      <c r="N104" s="507"/>
      <c r="O104" s="39"/>
      <c r="P104" s="38"/>
      <c r="Q104" s="38"/>
      <c r="R104" s="38"/>
      <c r="S104" s="265" t="s">
        <v>882</v>
      </c>
      <c r="T104" s="281"/>
      <c r="U104" s="281"/>
      <c r="V104" s="281"/>
      <c r="W104" s="281"/>
      <c r="X104" s="281"/>
      <c r="Y104" s="281"/>
      <c r="Z104" s="281"/>
      <c r="AA104" s="215"/>
      <c r="AB104" s="216"/>
      <c r="AC104" s="508"/>
      <c r="AD104" s="508"/>
      <c r="AE104" s="281"/>
      <c r="AF104" s="281"/>
      <c r="AG104" s="215"/>
      <c r="AH104" s="216"/>
      <c r="AI104" s="211"/>
      <c r="AJ104" s="213"/>
      <c r="AK104" s="214"/>
      <c r="AL104" s="214"/>
      <c r="AM104" s="214"/>
      <c r="AN104" s="213"/>
    </row>
    <row r="105" spans="2:40" ht="13.5" customHeight="1" x14ac:dyDescent="0.15">
      <c r="B105" s="175" t="s">
        <v>703</v>
      </c>
      <c r="C105" s="279">
        <v>10.6</v>
      </c>
      <c r="D105" s="279">
        <f t="shared" si="9"/>
        <v>912.50000000000091</v>
      </c>
      <c r="E105" s="279">
        <f t="shared" si="8"/>
        <v>923.10000000000093</v>
      </c>
      <c r="F105" s="504"/>
      <c r="G105" s="505"/>
      <c r="H105" s="505"/>
      <c r="I105" s="265" t="s">
        <v>881</v>
      </c>
      <c r="J105" s="265"/>
      <c r="K105" s="265"/>
      <c r="L105" s="265"/>
      <c r="M105" s="506"/>
      <c r="N105" s="507"/>
      <c r="O105" s="39"/>
      <c r="P105" s="38"/>
      <c r="Q105" s="38"/>
      <c r="R105" s="38"/>
      <c r="S105" s="38"/>
      <c r="T105" s="281"/>
      <c r="U105" s="265" t="s">
        <v>882</v>
      </c>
      <c r="V105" s="281"/>
      <c r="W105" s="281"/>
      <c r="X105" s="281"/>
      <c r="Y105" s="281"/>
      <c r="Z105" s="281"/>
      <c r="AA105" s="215"/>
      <c r="AB105" s="216"/>
      <c r="AC105" s="508"/>
      <c r="AD105" s="508"/>
      <c r="AE105" s="281"/>
      <c r="AF105" s="281"/>
      <c r="AG105" s="215"/>
      <c r="AH105" s="216"/>
      <c r="AI105" s="211"/>
      <c r="AJ105" s="213"/>
      <c r="AK105" s="214"/>
      <c r="AL105" s="214"/>
      <c r="AM105" s="214"/>
      <c r="AN105" s="213"/>
    </row>
    <row r="106" spans="2:40" ht="13.5" customHeight="1" x14ac:dyDescent="0.15">
      <c r="B106" s="175" t="s">
        <v>704</v>
      </c>
      <c r="C106" s="279">
        <v>10.5</v>
      </c>
      <c r="D106" s="279">
        <f t="shared" si="9"/>
        <v>923.10000000000093</v>
      </c>
      <c r="E106" s="279">
        <f t="shared" si="8"/>
        <v>933.60000000000093</v>
      </c>
      <c r="F106" s="504"/>
      <c r="G106" s="505"/>
      <c r="H106" s="505"/>
      <c r="I106" s="265" t="s">
        <v>881</v>
      </c>
      <c r="J106" s="265"/>
      <c r="K106" s="265" t="s">
        <v>881</v>
      </c>
      <c r="L106" s="265"/>
      <c r="M106" s="506"/>
      <c r="N106" s="507"/>
      <c r="O106" s="39"/>
      <c r="P106" s="38"/>
      <c r="Q106" s="38"/>
      <c r="R106" s="38"/>
      <c r="S106" s="38"/>
      <c r="T106" s="281"/>
      <c r="U106" s="265" t="s">
        <v>882</v>
      </c>
      <c r="V106" s="281"/>
      <c r="W106" s="281"/>
      <c r="X106" s="281"/>
      <c r="Y106" s="281"/>
      <c r="Z106" s="281"/>
      <c r="AA106" s="215"/>
      <c r="AB106" s="216"/>
      <c r="AC106" s="508"/>
      <c r="AD106" s="508"/>
      <c r="AE106" s="281"/>
      <c r="AF106" s="281"/>
      <c r="AG106" s="215"/>
      <c r="AH106" s="216"/>
      <c r="AI106" s="211"/>
      <c r="AJ106" s="213"/>
      <c r="AK106" s="214"/>
      <c r="AL106" s="214"/>
      <c r="AM106" s="214"/>
      <c r="AN106" s="213"/>
    </row>
    <row r="107" spans="2:40" ht="13.5" customHeight="1" x14ac:dyDescent="0.15">
      <c r="B107" s="175" t="s">
        <v>705</v>
      </c>
      <c r="C107" s="279">
        <v>10.5</v>
      </c>
      <c r="D107" s="279">
        <f t="shared" si="9"/>
        <v>933.60000000000093</v>
      </c>
      <c r="E107" s="279">
        <f t="shared" si="8"/>
        <v>944.10000000000093</v>
      </c>
      <c r="F107" s="509"/>
      <c r="G107" s="505"/>
      <c r="H107" s="505"/>
      <c r="I107" s="265" t="s">
        <v>881</v>
      </c>
      <c r="J107" s="265"/>
      <c r="K107" s="265" t="s">
        <v>881</v>
      </c>
      <c r="L107" s="265"/>
      <c r="M107" s="506"/>
      <c r="N107" s="507"/>
      <c r="O107" s="39"/>
      <c r="P107" s="38"/>
      <c r="Q107" s="38"/>
      <c r="R107" s="38"/>
      <c r="S107" s="38"/>
      <c r="T107" s="281"/>
      <c r="U107" s="281"/>
      <c r="V107" s="281"/>
      <c r="W107" s="281"/>
      <c r="X107" s="281"/>
      <c r="Y107" s="281"/>
      <c r="Z107" s="281"/>
      <c r="AA107" s="215"/>
      <c r="AB107" s="216"/>
      <c r="AC107" s="508"/>
      <c r="AD107" s="508"/>
      <c r="AE107" s="281"/>
      <c r="AF107" s="281"/>
      <c r="AG107" s="215"/>
      <c r="AH107" s="216"/>
      <c r="AI107" s="211"/>
      <c r="AJ107" s="213"/>
      <c r="AK107" s="214"/>
      <c r="AL107" s="214"/>
      <c r="AM107" s="214"/>
      <c r="AN107" s="213"/>
    </row>
    <row r="108" spans="2:40" ht="13.5" customHeight="1" x14ac:dyDescent="0.15">
      <c r="B108" s="175" t="s">
        <v>706</v>
      </c>
      <c r="C108" s="279">
        <v>10.5</v>
      </c>
      <c r="D108" s="279">
        <f t="shared" si="9"/>
        <v>944.10000000000093</v>
      </c>
      <c r="E108" s="279">
        <f t="shared" si="8"/>
        <v>954.60000000000093</v>
      </c>
      <c r="F108" s="509"/>
      <c r="G108" s="505"/>
      <c r="H108" s="505"/>
      <c r="I108" s="265" t="s">
        <v>881</v>
      </c>
      <c r="J108" s="265"/>
      <c r="K108" s="265" t="s">
        <v>881</v>
      </c>
      <c r="L108" s="265"/>
      <c r="M108" s="506"/>
      <c r="N108" s="507"/>
      <c r="O108" s="39"/>
      <c r="P108" s="38"/>
      <c r="Q108" s="38"/>
      <c r="R108" s="38"/>
      <c r="S108" s="38"/>
      <c r="T108" s="281"/>
      <c r="U108" s="265" t="s">
        <v>882</v>
      </c>
      <c r="V108" s="281"/>
      <c r="W108" s="281"/>
      <c r="X108" s="281"/>
      <c r="Y108" s="281"/>
      <c r="Z108" s="281"/>
      <c r="AA108" s="215"/>
      <c r="AB108" s="216"/>
      <c r="AC108" s="508"/>
      <c r="AD108" s="508"/>
      <c r="AE108" s="281"/>
      <c r="AF108" s="281"/>
      <c r="AG108" s="215"/>
      <c r="AH108" s="216"/>
      <c r="AI108" s="211"/>
      <c r="AJ108" s="213"/>
      <c r="AK108" s="214"/>
      <c r="AL108" s="214"/>
      <c r="AM108" s="214"/>
      <c r="AN108" s="213"/>
    </row>
    <row r="109" spans="2:40" ht="13.5" customHeight="1" x14ac:dyDescent="0.15">
      <c r="B109" s="175" t="s">
        <v>707</v>
      </c>
      <c r="C109" s="279">
        <v>10.5</v>
      </c>
      <c r="D109" s="279">
        <f t="shared" si="9"/>
        <v>954.60000000000093</v>
      </c>
      <c r="E109" s="279">
        <f t="shared" si="8"/>
        <v>965.10000000000093</v>
      </c>
      <c r="F109" s="509"/>
      <c r="G109" s="505"/>
      <c r="H109" s="505"/>
      <c r="I109" s="265" t="s">
        <v>881</v>
      </c>
      <c r="J109" s="265"/>
      <c r="K109" s="265"/>
      <c r="L109" s="265"/>
      <c r="M109" s="506"/>
      <c r="N109" s="507"/>
      <c r="O109" s="39"/>
      <c r="P109" s="38"/>
      <c r="Q109" s="38"/>
      <c r="R109" s="38"/>
      <c r="S109" s="265" t="s">
        <v>882</v>
      </c>
      <c r="T109" s="82"/>
      <c r="U109" s="82"/>
      <c r="V109" s="82"/>
      <c r="W109" s="281"/>
      <c r="X109" s="281"/>
      <c r="Y109" s="281"/>
      <c r="Z109" s="281"/>
      <c r="AA109" s="215"/>
      <c r="AB109" s="216"/>
      <c r="AC109" s="508"/>
      <c r="AD109" s="508"/>
      <c r="AE109" s="281"/>
      <c r="AF109" s="281"/>
      <c r="AG109" s="215"/>
      <c r="AH109" s="216"/>
      <c r="AI109" s="211"/>
      <c r="AJ109" s="213"/>
      <c r="AK109" s="214"/>
      <c r="AL109" s="214"/>
      <c r="AM109" s="214"/>
      <c r="AN109" s="213"/>
    </row>
    <row r="110" spans="2:40" ht="13.5" customHeight="1" x14ac:dyDescent="0.15">
      <c r="B110" s="175" t="s">
        <v>708</v>
      </c>
      <c r="C110" s="279">
        <v>10.5</v>
      </c>
      <c r="D110" s="279">
        <f t="shared" si="9"/>
        <v>965.10000000000093</v>
      </c>
      <c r="E110" s="279">
        <f t="shared" si="8"/>
        <v>975.60000000000093</v>
      </c>
      <c r="F110" s="504"/>
      <c r="G110" s="505"/>
      <c r="H110" s="505"/>
      <c r="I110" s="265" t="s">
        <v>881</v>
      </c>
      <c r="J110" s="265"/>
      <c r="K110" s="265" t="s">
        <v>881</v>
      </c>
      <c r="L110" s="265"/>
      <c r="M110" s="506"/>
      <c r="N110" s="507"/>
      <c r="O110" s="39"/>
      <c r="P110" s="38"/>
      <c r="Q110" s="38"/>
      <c r="R110" s="38"/>
      <c r="S110" s="38"/>
      <c r="T110" s="281"/>
      <c r="U110" s="281"/>
      <c r="V110" s="281"/>
      <c r="W110" s="281"/>
      <c r="X110" s="281"/>
      <c r="Y110" s="281"/>
      <c r="Z110" s="281"/>
      <c r="AA110" s="215"/>
      <c r="AB110" s="216"/>
      <c r="AC110" s="508"/>
      <c r="AD110" s="508"/>
      <c r="AE110" s="281"/>
      <c r="AF110" s="281"/>
      <c r="AG110" s="215"/>
      <c r="AH110" s="216"/>
      <c r="AI110" s="211"/>
      <c r="AJ110" s="213"/>
      <c r="AK110" s="214"/>
      <c r="AL110" s="214"/>
      <c r="AM110" s="214"/>
      <c r="AN110" s="213"/>
    </row>
    <row r="111" spans="2:40" ht="13.5" customHeight="1" x14ac:dyDescent="0.15">
      <c r="B111" s="175" t="s">
        <v>709</v>
      </c>
      <c r="C111" s="279">
        <v>10.6</v>
      </c>
      <c r="D111" s="279">
        <f t="shared" si="9"/>
        <v>975.60000000000093</v>
      </c>
      <c r="E111" s="279">
        <f t="shared" si="8"/>
        <v>986.20000000000095</v>
      </c>
      <c r="F111" s="504"/>
      <c r="G111" s="505"/>
      <c r="H111" s="505"/>
      <c r="I111" s="265" t="s">
        <v>881</v>
      </c>
      <c r="J111" s="265"/>
      <c r="K111" s="265" t="s">
        <v>881</v>
      </c>
      <c r="L111" s="265"/>
      <c r="M111" s="506"/>
      <c r="N111" s="507"/>
      <c r="O111" s="39"/>
      <c r="P111" s="38"/>
      <c r="Q111" s="38"/>
      <c r="R111" s="38"/>
      <c r="S111" s="38"/>
      <c r="T111" s="281"/>
      <c r="U111" s="265" t="s">
        <v>882</v>
      </c>
      <c r="V111" s="281"/>
      <c r="W111" s="281"/>
      <c r="X111" s="281"/>
      <c r="Y111" s="281"/>
      <c r="Z111" s="281"/>
      <c r="AA111" s="215"/>
      <c r="AB111" s="216"/>
      <c r="AC111" s="508"/>
      <c r="AD111" s="508"/>
      <c r="AE111" s="281"/>
      <c r="AF111" s="281"/>
      <c r="AG111" s="215"/>
      <c r="AH111" s="216"/>
      <c r="AI111" s="211"/>
      <c r="AJ111" s="213"/>
      <c r="AK111" s="214"/>
      <c r="AL111" s="214"/>
      <c r="AM111" s="214"/>
      <c r="AN111" s="213"/>
    </row>
    <row r="112" spans="2:40" ht="13.5" customHeight="1" x14ac:dyDescent="0.15">
      <c r="B112" s="175" t="s">
        <v>710</v>
      </c>
      <c r="C112" s="279">
        <v>10.6</v>
      </c>
      <c r="D112" s="279">
        <f t="shared" si="9"/>
        <v>986.20000000000095</v>
      </c>
      <c r="E112" s="279">
        <f t="shared" si="8"/>
        <v>996.80000000000098</v>
      </c>
      <c r="F112" s="504"/>
      <c r="G112" s="505"/>
      <c r="H112" s="505"/>
      <c r="I112" s="265" t="s">
        <v>881</v>
      </c>
      <c r="J112" s="265"/>
      <c r="K112" s="265" t="s">
        <v>881</v>
      </c>
      <c r="L112" s="265"/>
      <c r="M112" s="506"/>
      <c r="N112" s="507"/>
      <c r="O112" s="39"/>
      <c r="P112" s="38"/>
      <c r="Q112" s="38"/>
      <c r="R112" s="38"/>
      <c r="S112" s="38"/>
      <c r="T112" s="281"/>
      <c r="U112" s="281"/>
      <c r="V112" s="281"/>
      <c r="W112" s="281"/>
      <c r="X112" s="281"/>
      <c r="Y112" s="281"/>
      <c r="Z112" s="281"/>
      <c r="AA112" s="215"/>
      <c r="AB112" s="216"/>
      <c r="AC112" s="508"/>
      <c r="AD112" s="508"/>
      <c r="AE112" s="281"/>
      <c r="AF112" s="281"/>
      <c r="AG112" s="215"/>
      <c r="AH112" s="216"/>
      <c r="AI112" s="211"/>
      <c r="AJ112" s="213"/>
      <c r="AK112" s="214"/>
      <c r="AL112" s="214"/>
      <c r="AM112" s="214"/>
      <c r="AN112" s="213"/>
    </row>
    <row r="113" spans="2:40" ht="13.5" customHeight="1" x14ac:dyDescent="0.15">
      <c r="B113" s="175" t="s">
        <v>711</v>
      </c>
      <c r="C113" s="279">
        <v>10.6</v>
      </c>
      <c r="D113" s="279">
        <f t="shared" si="9"/>
        <v>996.80000000000098</v>
      </c>
      <c r="E113" s="279">
        <f t="shared" si="8"/>
        <v>1007.400000000001</v>
      </c>
      <c r="F113" s="504"/>
      <c r="G113" s="505"/>
      <c r="H113" s="505"/>
      <c r="I113" s="265" t="s">
        <v>881</v>
      </c>
      <c r="J113" s="265"/>
      <c r="K113" s="265" t="s">
        <v>881</v>
      </c>
      <c r="L113" s="265"/>
      <c r="M113" s="506"/>
      <c r="N113" s="507"/>
      <c r="O113" s="265" t="s">
        <v>882</v>
      </c>
      <c r="P113" s="38"/>
      <c r="Q113" s="38"/>
      <c r="R113" s="38"/>
      <c r="S113" s="265" t="s">
        <v>882</v>
      </c>
      <c r="T113" s="281"/>
      <c r="U113" s="281"/>
      <c r="V113" s="281"/>
      <c r="W113" s="281"/>
      <c r="X113" s="281"/>
      <c r="Y113" s="281"/>
      <c r="Z113" s="281"/>
      <c r="AA113" s="215"/>
      <c r="AB113" s="216"/>
      <c r="AC113" s="508"/>
      <c r="AD113" s="508"/>
      <c r="AE113" s="281"/>
      <c r="AF113" s="281"/>
      <c r="AG113" s="215"/>
      <c r="AH113" s="216"/>
      <c r="AI113" s="211"/>
      <c r="AJ113" s="213"/>
      <c r="AK113" s="214"/>
      <c r="AL113" s="214"/>
      <c r="AM113" s="214"/>
      <c r="AN113" s="213"/>
    </row>
    <row r="114" spans="2:40" ht="13.5" customHeight="1" x14ac:dyDescent="0.15">
      <c r="B114" s="175" t="s">
        <v>712</v>
      </c>
      <c r="C114" s="279">
        <v>10.6</v>
      </c>
      <c r="D114" s="279">
        <f t="shared" si="9"/>
        <v>1007.400000000001</v>
      </c>
      <c r="E114" s="279">
        <f t="shared" si="8"/>
        <v>1018.000000000001</v>
      </c>
      <c r="F114" s="504"/>
      <c r="G114" s="505"/>
      <c r="H114" s="505"/>
      <c r="I114" s="265" t="s">
        <v>881</v>
      </c>
      <c r="J114" s="265"/>
      <c r="K114" s="265" t="s">
        <v>881</v>
      </c>
      <c r="L114" s="265"/>
      <c r="M114" s="506"/>
      <c r="N114" s="507"/>
      <c r="O114" s="39"/>
      <c r="P114" s="38"/>
      <c r="Q114" s="38"/>
      <c r="R114" s="38"/>
      <c r="S114" s="38"/>
      <c r="T114" s="281"/>
      <c r="U114" s="281"/>
      <c r="V114" s="281"/>
      <c r="W114" s="281"/>
      <c r="X114" s="281"/>
      <c r="Y114" s="281"/>
      <c r="Z114" s="281"/>
      <c r="AA114" s="215"/>
      <c r="AB114" s="216"/>
      <c r="AC114" s="508"/>
      <c r="AD114" s="508"/>
      <c r="AE114" s="281"/>
      <c r="AF114" s="281"/>
      <c r="AG114" s="215"/>
      <c r="AH114" s="216"/>
      <c r="AI114" s="211"/>
      <c r="AJ114" s="213"/>
      <c r="AK114" s="214"/>
      <c r="AL114" s="214"/>
      <c r="AM114" s="214"/>
      <c r="AN114" s="213"/>
    </row>
    <row r="115" spans="2:40" ht="13.5" customHeight="1" x14ac:dyDescent="0.15">
      <c r="B115" s="175" t="s">
        <v>713</v>
      </c>
      <c r="C115" s="279">
        <v>10.6</v>
      </c>
      <c r="D115" s="279">
        <f t="shared" si="9"/>
        <v>1018.000000000001</v>
      </c>
      <c r="E115" s="279">
        <f t="shared" si="8"/>
        <v>1028.600000000001</v>
      </c>
      <c r="F115" s="504"/>
      <c r="G115" s="505"/>
      <c r="H115" s="505"/>
      <c r="I115" s="265" t="s">
        <v>881</v>
      </c>
      <c r="J115" s="265"/>
      <c r="K115" s="265" t="s">
        <v>881</v>
      </c>
      <c r="L115" s="265"/>
      <c r="M115" s="506"/>
      <c r="N115" s="507"/>
      <c r="O115" s="39"/>
      <c r="P115" s="38"/>
      <c r="Q115" s="38"/>
      <c r="R115" s="38"/>
      <c r="S115" s="38"/>
      <c r="T115" s="281"/>
      <c r="U115" s="265" t="s">
        <v>882</v>
      </c>
      <c r="V115" s="281"/>
      <c r="W115" s="281"/>
      <c r="X115" s="281"/>
      <c r="Y115" s="281"/>
      <c r="Z115" s="281"/>
      <c r="AA115" s="215"/>
      <c r="AB115" s="216"/>
      <c r="AC115" s="508"/>
      <c r="AD115" s="508"/>
      <c r="AE115" s="281"/>
      <c r="AF115" s="281"/>
      <c r="AG115" s="215"/>
      <c r="AH115" s="216"/>
      <c r="AI115" s="211"/>
      <c r="AJ115" s="213"/>
      <c r="AK115" s="214"/>
      <c r="AL115" s="214"/>
      <c r="AM115" s="214"/>
      <c r="AN115" s="213"/>
    </row>
    <row r="116" spans="2:40" ht="13.5" customHeight="1" x14ac:dyDescent="0.15">
      <c r="B116" s="175" t="s">
        <v>714</v>
      </c>
      <c r="C116" s="279">
        <v>10.5</v>
      </c>
      <c r="D116" s="279">
        <f t="shared" si="9"/>
        <v>1028.600000000001</v>
      </c>
      <c r="E116" s="279">
        <f t="shared" si="8"/>
        <v>1039.100000000001</v>
      </c>
      <c r="F116" s="504"/>
      <c r="G116" s="505"/>
      <c r="H116" s="505"/>
      <c r="I116" s="265" t="s">
        <v>881</v>
      </c>
      <c r="J116" s="265"/>
      <c r="K116" s="265" t="s">
        <v>881</v>
      </c>
      <c r="L116" s="265"/>
      <c r="M116" s="506"/>
      <c r="N116" s="507"/>
      <c r="O116" s="39"/>
      <c r="P116" s="38"/>
      <c r="Q116" s="38"/>
      <c r="R116" s="38"/>
      <c r="S116" s="38"/>
      <c r="T116" s="281"/>
      <c r="U116" s="281"/>
      <c r="V116" s="281"/>
      <c r="W116" s="281"/>
      <c r="X116" s="281"/>
      <c r="Y116" s="281"/>
      <c r="Z116" s="281"/>
      <c r="AA116" s="215"/>
      <c r="AB116" s="216"/>
      <c r="AC116" s="508"/>
      <c r="AD116" s="508"/>
      <c r="AE116" s="281"/>
      <c r="AF116" s="281"/>
      <c r="AG116" s="215"/>
      <c r="AH116" s="216"/>
      <c r="AI116" s="211"/>
      <c r="AJ116" s="213"/>
      <c r="AK116" s="214"/>
      <c r="AL116" s="214"/>
      <c r="AM116" s="214"/>
      <c r="AN116" s="213"/>
    </row>
    <row r="117" spans="2:40" ht="13.5" customHeight="1" x14ac:dyDescent="0.15">
      <c r="B117" s="233" t="s">
        <v>541</v>
      </c>
      <c r="C117" s="239"/>
      <c r="D117" s="239"/>
      <c r="E117" s="239"/>
      <c r="F117" s="239"/>
      <c r="G117" s="239"/>
      <c r="H117" s="239"/>
      <c r="I117" s="239"/>
      <c r="J117" s="239"/>
      <c r="K117" s="239"/>
      <c r="L117" s="239"/>
      <c r="M117" s="239"/>
      <c r="N117" s="239"/>
      <c r="O117" s="239"/>
      <c r="P117" s="239"/>
      <c r="Q117" s="239"/>
    </row>
    <row r="118" spans="2:40" ht="13.5" customHeight="1" x14ac:dyDescent="0.15">
      <c r="B118" s="175" t="s">
        <v>715</v>
      </c>
      <c r="C118" s="279">
        <v>10.5</v>
      </c>
      <c r="D118" s="279">
        <f>E116</f>
        <v>1039.100000000001</v>
      </c>
      <c r="E118" s="279">
        <f t="shared" ref="E118:E139" si="10">C118+D118</f>
        <v>1049.600000000001</v>
      </c>
      <c r="F118" s="509"/>
      <c r="G118" s="505"/>
      <c r="H118" s="505"/>
      <c r="I118" s="265" t="s">
        <v>881</v>
      </c>
      <c r="J118" s="265"/>
      <c r="K118" s="265" t="s">
        <v>881</v>
      </c>
      <c r="L118" s="265"/>
      <c r="M118" s="506"/>
      <c r="N118" s="507"/>
      <c r="O118" s="39"/>
      <c r="P118" s="38"/>
      <c r="Q118" s="38"/>
      <c r="R118" s="38"/>
      <c r="S118" s="38"/>
      <c r="T118" s="281"/>
      <c r="U118" s="281"/>
      <c r="V118" s="281"/>
      <c r="W118" s="281"/>
      <c r="X118" s="281"/>
      <c r="Y118" s="281"/>
      <c r="Z118" s="281"/>
      <c r="AA118" s="215"/>
      <c r="AB118" s="216"/>
      <c r="AC118" s="508"/>
      <c r="AD118" s="508"/>
      <c r="AE118" s="281"/>
      <c r="AF118" s="281"/>
      <c r="AG118" s="215"/>
      <c r="AH118" s="216"/>
      <c r="AI118" s="211"/>
      <c r="AJ118" s="213"/>
      <c r="AK118" s="214"/>
      <c r="AL118" s="214"/>
      <c r="AM118" s="214"/>
      <c r="AN118" s="213"/>
    </row>
    <row r="119" spans="2:40" ht="13.5" customHeight="1" x14ac:dyDescent="0.15">
      <c r="B119" s="175" t="s">
        <v>716</v>
      </c>
      <c r="C119" s="279">
        <v>10.6</v>
      </c>
      <c r="D119" s="279">
        <f>E118</f>
        <v>1049.600000000001</v>
      </c>
      <c r="E119" s="279">
        <f t="shared" si="10"/>
        <v>1060.200000000001</v>
      </c>
      <c r="F119" s="504"/>
      <c r="G119" s="505"/>
      <c r="H119" s="505"/>
      <c r="I119" s="265" t="s">
        <v>881</v>
      </c>
      <c r="J119" s="265"/>
      <c r="K119" s="265"/>
      <c r="L119" s="265"/>
      <c r="M119" s="506"/>
      <c r="N119" s="507"/>
      <c r="O119" s="39"/>
      <c r="P119" s="38"/>
      <c r="Q119" s="38"/>
      <c r="R119" s="38"/>
      <c r="S119" s="265" t="s">
        <v>882</v>
      </c>
      <c r="T119" s="281"/>
      <c r="U119" s="265" t="s">
        <v>882</v>
      </c>
      <c r="V119" s="281"/>
      <c r="W119" s="281"/>
      <c r="X119" s="281"/>
      <c r="Y119" s="281"/>
      <c r="Z119" s="281"/>
      <c r="AA119" s="215"/>
      <c r="AB119" s="216"/>
      <c r="AC119" s="508"/>
      <c r="AD119" s="508"/>
      <c r="AE119" s="281"/>
      <c r="AF119" s="281"/>
      <c r="AG119" s="215"/>
      <c r="AH119" s="216"/>
      <c r="AI119" s="211"/>
      <c r="AJ119" s="213"/>
      <c r="AK119" s="214"/>
      <c r="AL119" s="214"/>
      <c r="AM119" s="214"/>
      <c r="AN119" s="213"/>
    </row>
    <row r="120" spans="2:40" ht="13.5" customHeight="1" x14ac:dyDescent="0.15">
      <c r="B120" s="175" t="s">
        <v>718</v>
      </c>
      <c r="C120" s="279">
        <v>10.6</v>
      </c>
      <c r="D120" s="279">
        <f t="shared" ref="D120:D139" si="11">E119</f>
        <v>1060.200000000001</v>
      </c>
      <c r="E120" s="279">
        <f t="shared" si="10"/>
        <v>1070.8000000000009</v>
      </c>
      <c r="F120" s="504"/>
      <c r="G120" s="505"/>
      <c r="H120" s="505"/>
      <c r="I120" s="265" t="s">
        <v>881</v>
      </c>
      <c r="J120" s="265"/>
      <c r="K120" s="265" t="s">
        <v>881</v>
      </c>
      <c r="L120" s="265"/>
      <c r="M120" s="506"/>
      <c r="N120" s="507"/>
      <c r="O120" s="39"/>
      <c r="P120" s="38"/>
      <c r="Q120" s="38"/>
      <c r="R120" s="38"/>
      <c r="S120" s="38"/>
      <c r="T120" s="281"/>
      <c r="U120" s="281"/>
      <c r="V120" s="281"/>
      <c r="W120" s="281"/>
      <c r="X120" s="281"/>
      <c r="Y120" s="281"/>
      <c r="Z120" s="281"/>
      <c r="AA120" s="215"/>
      <c r="AB120" s="216"/>
      <c r="AC120" s="508"/>
      <c r="AD120" s="508"/>
      <c r="AE120" s="281"/>
      <c r="AF120" s="281"/>
      <c r="AG120" s="215"/>
      <c r="AH120" s="216"/>
      <c r="AI120" s="211"/>
      <c r="AJ120" s="213"/>
      <c r="AK120" s="214"/>
      <c r="AL120" s="214"/>
      <c r="AM120" s="214"/>
      <c r="AN120" s="213"/>
    </row>
    <row r="121" spans="2:40" ht="13.5" customHeight="1" x14ac:dyDescent="0.15">
      <c r="B121" s="175" t="s">
        <v>719</v>
      </c>
      <c r="C121" s="279">
        <v>10.5</v>
      </c>
      <c r="D121" s="279">
        <f t="shared" si="11"/>
        <v>1070.8000000000009</v>
      </c>
      <c r="E121" s="279">
        <f t="shared" si="10"/>
        <v>1081.3000000000009</v>
      </c>
      <c r="F121" s="504"/>
      <c r="G121" s="505"/>
      <c r="H121" s="505"/>
      <c r="I121" s="265" t="s">
        <v>881</v>
      </c>
      <c r="J121" s="265"/>
      <c r="K121" s="265" t="s">
        <v>881</v>
      </c>
      <c r="L121" s="265"/>
      <c r="M121" s="506"/>
      <c r="N121" s="507"/>
      <c r="O121" s="39"/>
      <c r="P121" s="38"/>
      <c r="Q121" s="38"/>
      <c r="R121" s="38"/>
      <c r="S121" s="38"/>
      <c r="T121" s="281"/>
      <c r="U121" s="265" t="s">
        <v>882</v>
      </c>
      <c r="V121" s="281"/>
      <c r="W121" s="281"/>
      <c r="X121" s="281"/>
      <c r="Y121" s="281"/>
      <c r="Z121" s="281"/>
      <c r="AA121" s="215"/>
      <c r="AB121" s="216"/>
      <c r="AC121" s="508"/>
      <c r="AD121" s="508"/>
      <c r="AE121" s="281"/>
      <c r="AF121" s="281"/>
      <c r="AG121" s="215"/>
      <c r="AH121" s="216"/>
      <c r="AI121" s="211"/>
      <c r="AJ121" s="213"/>
      <c r="AK121" s="214"/>
      <c r="AL121" s="214"/>
      <c r="AM121" s="214"/>
      <c r="AN121" s="213"/>
    </row>
    <row r="122" spans="2:40" ht="13.5" customHeight="1" x14ac:dyDescent="0.15">
      <c r="B122" s="175" t="s">
        <v>720</v>
      </c>
      <c r="C122" s="279">
        <v>10.5</v>
      </c>
      <c r="D122" s="279">
        <f t="shared" si="11"/>
        <v>1081.3000000000009</v>
      </c>
      <c r="E122" s="279">
        <f t="shared" si="10"/>
        <v>1091.8000000000009</v>
      </c>
      <c r="F122" s="504"/>
      <c r="G122" s="505"/>
      <c r="H122" s="505"/>
      <c r="I122" s="265" t="s">
        <v>881</v>
      </c>
      <c r="J122" s="265"/>
      <c r="K122" s="265" t="s">
        <v>881</v>
      </c>
      <c r="L122" s="265"/>
      <c r="M122" s="506"/>
      <c r="N122" s="507"/>
      <c r="O122" s="39"/>
      <c r="P122" s="38"/>
      <c r="Q122" s="38"/>
      <c r="R122" s="38"/>
      <c r="S122" s="38"/>
      <c r="T122" s="281"/>
      <c r="U122" s="281"/>
      <c r="V122" s="281"/>
      <c r="W122" s="281"/>
      <c r="X122" s="281"/>
      <c r="Y122" s="281"/>
      <c r="Z122" s="281"/>
      <c r="AA122" s="215"/>
      <c r="AB122" s="216"/>
      <c r="AC122" s="508"/>
      <c r="AD122" s="508"/>
      <c r="AE122" s="281"/>
      <c r="AF122" s="281"/>
      <c r="AG122" s="215"/>
      <c r="AH122" s="216"/>
      <c r="AI122" s="211"/>
      <c r="AJ122" s="213"/>
      <c r="AK122" s="214"/>
      <c r="AL122" s="214"/>
      <c r="AM122" s="214"/>
      <c r="AN122" s="213"/>
    </row>
    <row r="123" spans="2:40" ht="13.5" customHeight="1" x14ac:dyDescent="0.15">
      <c r="B123" s="175" t="s">
        <v>721</v>
      </c>
      <c r="C123" s="279">
        <v>10.6</v>
      </c>
      <c r="D123" s="279">
        <f t="shared" si="11"/>
        <v>1091.8000000000009</v>
      </c>
      <c r="E123" s="279">
        <f t="shared" si="10"/>
        <v>1102.4000000000008</v>
      </c>
      <c r="F123" s="504"/>
      <c r="G123" s="505"/>
      <c r="H123" s="505"/>
      <c r="I123" s="265" t="s">
        <v>881</v>
      </c>
      <c r="J123" s="265"/>
      <c r="K123" s="265" t="s">
        <v>881</v>
      </c>
      <c r="L123" s="265"/>
      <c r="M123" s="506"/>
      <c r="N123" s="507"/>
      <c r="O123" s="39"/>
      <c r="P123" s="38"/>
      <c r="Q123" s="38"/>
      <c r="R123" s="38"/>
      <c r="S123" s="265" t="s">
        <v>882</v>
      </c>
      <c r="T123" s="281"/>
      <c r="U123" s="265" t="s">
        <v>882</v>
      </c>
      <c r="V123" s="281"/>
      <c r="W123" s="281"/>
      <c r="X123" s="281"/>
      <c r="Y123" s="281"/>
      <c r="Z123" s="281"/>
      <c r="AA123" s="215"/>
      <c r="AB123" s="216"/>
      <c r="AC123" s="508"/>
      <c r="AD123" s="508"/>
      <c r="AE123" s="281"/>
      <c r="AF123" s="281"/>
      <c r="AG123" s="215"/>
      <c r="AH123" s="216"/>
      <c r="AI123" s="211"/>
      <c r="AJ123" s="213"/>
      <c r="AK123" s="214"/>
      <c r="AL123" s="214"/>
      <c r="AM123" s="214"/>
      <c r="AN123" s="213"/>
    </row>
    <row r="124" spans="2:40" ht="13.5" customHeight="1" x14ac:dyDescent="0.15">
      <c r="B124" s="175" t="s">
        <v>722</v>
      </c>
      <c r="C124" s="279">
        <v>10.6</v>
      </c>
      <c r="D124" s="279">
        <f t="shared" si="11"/>
        <v>1102.4000000000008</v>
      </c>
      <c r="E124" s="279">
        <f t="shared" si="10"/>
        <v>1113.0000000000007</v>
      </c>
      <c r="F124" s="504"/>
      <c r="G124" s="505"/>
      <c r="H124" s="505"/>
      <c r="I124" s="265" t="s">
        <v>881</v>
      </c>
      <c r="J124" s="265"/>
      <c r="K124" s="265" t="s">
        <v>881</v>
      </c>
      <c r="L124" s="265"/>
      <c r="M124" s="506"/>
      <c r="N124" s="507"/>
      <c r="O124" s="39"/>
      <c r="P124" s="38"/>
      <c r="Q124" s="38"/>
      <c r="R124" s="38"/>
      <c r="S124" s="38"/>
      <c r="T124" s="281"/>
      <c r="U124" s="281"/>
      <c r="V124" s="281"/>
      <c r="W124" s="281"/>
      <c r="X124" s="281"/>
      <c r="Y124" s="281"/>
      <c r="Z124" s="281"/>
      <c r="AA124" s="215"/>
      <c r="AB124" s="216"/>
      <c r="AC124" s="508"/>
      <c r="AD124" s="508"/>
      <c r="AE124" s="281"/>
      <c r="AF124" s="281"/>
      <c r="AG124" s="215"/>
      <c r="AH124" s="216"/>
      <c r="AI124" s="211"/>
      <c r="AJ124" s="213"/>
      <c r="AK124" s="214"/>
      <c r="AL124" s="214"/>
      <c r="AM124" s="214"/>
      <c r="AN124" s="213"/>
    </row>
    <row r="125" spans="2:40" ht="13.5" customHeight="1" x14ac:dyDescent="0.15">
      <c r="B125" s="175" t="s">
        <v>723</v>
      </c>
      <c r="C125" s="279">
        <v>10.6</v>
      </c>
      <c r="D125" s="279">
        <f t="shared" si="11"/>
        <v>1113.0000000000007</v>
      </c>
      <c r="E125" s="279">
        <f t="shared" si="10"/>
        <v>1123.6000000000006</v>
      </c>
      <c r="F125" s="504"/>
      <c r="G125" s="505"/>
      <c r="H125" s="505"/>
      <c r="I125" s="265" t="s">
        <v>881</v>
      </c>
      <c r="J125" s="265"/>
      <c r="K125" s="265" t="s">
        <v>881</v>
      </c>
      <c r="L125" s="265"/>
      <c r="M125" s="506"/>
      <c r="N125" s="507"/>
      <c r="O125" s="39"/>
      <c r="P125" s="38"/>
      <c r="Q125" s="38"/>
      <c r="R125" s="38"/>
      <c r="S125" s="38"/>
      <c r="T125" s="281"/>
      <c r="U125" s="265" t="s">
        <v>882</v>
      </c>
      <c r="V125" s="281"/>
      <c r="W125" s="281"/>
      <c r="X125" s="281"/>
      <c r="Y125" s="281"/>
      <c r="Z125" s="281"/>
      <c r="AA125" s="215"/>
      <c r="AB125" s="216"/>
      <c r="AC125" s="508"/>
      <c r="AD125" s="508"/>
      <c r="AE125" s="281"/>
      <c r="AF125" s="281"/>
      <c r="AG125" s="215"/>
      <c r="AH125" s="216"/>
      <c r="AI125" s="211"/>
      <c r="AJ125" s="213"/>
      <c r="AK125" s="214"/>
      <c r="AL125" s="214"/>
      <c r="AM125" s="214"/>
      <c r="AN125" s="213"/>
    </row>
    <row r="126" spans="2:40" ht="13.5" customHeight="1" x14ac:dyDescent="0.15">
      <c r="B126" s="175" t="s">
        <v>724</v>
      </c>
      <c r="C126" s="279">
        <v>10.6</v>
      </c>
      <c r="D126" s="279">
        <f t="shared" si="11"/>
        <v>1123.6000000000006</v>
      </c>
      <c r="E126" s="279">
        <f t="shared" si="10"/>
        <v>1134.2000000000005</v>
      </c>
      <c r="F126" s="504"/>
      <c r="G126" s="505"/>
      <c r="H126" s="505"/>
      <c r="I126" s="265" t="s">
        <v>881</v>
      </c>
      <c r="J126" s="265"/>
      <c r="K126" s="265" t="s">
        <v>881</v>
      </c>
      <c r="L126" s="265"/>
      <c r="M126" s="506"/>
      <c r="N126" s="507"/>
      <c r="O126" s="39"/>
      <c r="P126" s="38"/>
      <c r="Q126" s="38"/>
      <c r="R126" s="38"/>
      <c r="S126" s="38"/>
      <c r="T126" s="281"/>
      <c r="U126" s="265" t="s">
        <v>882</v>
      </c>
      <c r="V126" s="281"/>
      <c r="W126" s="281"/>
      <c r="X126" s="281"/>
      <c r="Y126" s="281"/>
      <c r="Z126" s="281"/>
      <c r="AA126" s="215"/>
      <c r="AB126" s="216"/>
      <c r="AC126" s="508"/>
      <c r="AD126" s="508"/>
      <c r="AE126" s="281"/>
      <c r="AF126" s="281"/>
      <c r="AG126" s="215"/>
      <c r="AH126" s="216"/>
      <c r="AI126" s="211"/>
      <c r="AJ126" s="213"/>
      <c r="AK126" s="214"/>
      <c r="AL126" s="214"/>
      <c r="AM126" s="214"/>
      <c r="AN126" s="213"/>
    </row>
    <row r="127" spans="2:40" ht="13.5" customHeight="1" x14ac:dyDescent="0.15">
      <c r="B127" s="175" t="s">
        <v>725</v>
      </c>
      <c r="C127" s="279">
        <v>10.6</v>
      </c>
      <c r="D127" s="279">
        <f t="shared" si="11"/>
        <v>1134.2000000000005</v>
      </c>
      <c r="E127" s="279">
        <f t="shared" si="10"/>
        <v>1144.8000000000004</v>
      </c>
      <c r="F127" s="504"/>
      <c r="G127" s="505"/>
      <c r="H127" s="505"/>
      <c r="I127" s="265" t="s">
        <v>881</v>
      </c>
      <c r="J127" s="265"/>
      <c r="K127" s="265" t="s">
        <v>881</v>
      </c>
      <c r="L127" s="265"/>
      <c r="M127" s="506"/>
      <c r="N127" s="507"/>
      <c r="O127" s="39"/>
      <c r="P127" s="38"/>
      <c r="Q127" s="38"/>
      <c r="R127" s="38"/>
      <c r="S127" s="38"/>
      <c r="T127" s="281"/>
      <c r="U127" s="265" t="s">
        <v>882</v>
      </c>
      <c r="V127" s="281"/>
      <c r="W127" s="281"/>
      <c r="X127" s="281"/>
      <c r="Y127" s="281"/>
      <c r="Z127" s="281"/>
      <c r="AA127" s="215"/>
      <c r="AB127" s="216"/>
      <c r="AC127" s="508"/>
      <c r="AD127" s="508"/>
      <c r="AE127" s="281"/>
      <c r="AF127" s="281"/>
      <c r="AG127" s="215"/>
      <c r="AH127" s="216"/>
      <c r="AI127" s="211"/>
      <c r="AJ127" s="213"/>
      <c r="AK127" s="214"/>
      <c r="AL127" s="214"/>
      <c r="AM127" s="214"/>
      <c r="AN127" s="213"/>
    </row>
    <row r="128" spans="2:40" ht="13.5" customHeight="1" x14ac:dyDescent="0.15">
      <c r="B128" s="175" t="s">
        <v>726</v>
      </c>
      <c r="C128" s="279">
        <v>10.6</v>
      </c>
      <c r="D128" s="279">
        <f t="shared" si="11"/>
        <v>1144.8000000000004</v>
      </c>
      <c r="E128" s="279">
        <f t="shared" si="10"/>
        <v>1155.4000000000003</v>
      </c>
      <c r="F128" s="504"/>
      <c r="G128" s="505"/>
      <c r="H128" s="505"/>
      <c r="I128" s="265" t="s">
        <v>881</v>
      </c>
      <c r="J128" s="265"/>
      <c r="K128" s="265" t="s">
        <v>881</v>
      </c>
      <c r="L128" s="265"/>
      <c r="M128" s="506"/>
      <c r="N128" s="507"/>
      <c r="O128" s="39"/>
      <c r="P128" s="38"/>
      <c r="Q128" s="38"/>
      <c r="R128" s="38"/>
      <c r="S128" s="265" t="s">
        <v>882</v>
      </c>
      <c r="T128" s="82"/>
      <c r="U128" s="82"/>
      <c r="V128" s="82"/>
      <c r="W128" s="281"/>
      <c r="X128" s="281"/>
      <c r="Y128" s="281"/>
      <c r="Z128" s="281"/>
      <c r="AA128" s="215"/>
      <c r="AB128" s="216"/>
      <c r="AC128" s="508"/>
      <c r="AD128" s="508"/>
      <c r="AE128" s="281"/>
      <c r="AF128" s="281"/>
      <c r="AG128" s="215"/>
      <c r="AH128" s="216"/>
      <c r="AI128" s="211"/>
      <c r="AJ128" s="213"/>
      <c r="AK128" s="214"/>
      <c r="AL128" s="214"/>
      <c r="AM128" s="214"/>
      <c r="AN128" s="213"/>
    </row>
    <row r="129" spans="2:40" ht="13.5" customHeight="1" x14ac:dyDescent="0.15">
      <c r="B129" s="175" t="s">
        <v>727</v>
      </c>
      <c r="C129" s="279">
        <v>10.6</v>
      </c>
      <c r="D129" s="279">
        <f t="shared" si="11"/>
        <v>1155.4000000000003</v>
      </c>
      <c r="E129" s="279">
        <f t="shared" si="10"/>
        <v>1166.0000000000002</v>
      </c>
      <c r="F129" s="504"/>
      <c r="G129" s="505"/>
      <c r="H129" s="505"/>
      <c r="I129" s="265" t="s">
        <v>881</v>
      </c>
      <c r="J129" s="265"/>
      <c r="K129" s="265" t="s">
        <v>881</v>
      </c>
      <c r="L129" s="265"/>
      <c r="M129" s="506"/>
      <c r="N129" s="507"/>
      <c r="O129" s="39"/>
      <c r="P129" s="38"/>
      <c r="Q129" s="38"/>
      <c r="R129" s="38"/>
      <c r="S129" s="38"/>
      <c r="T129" s="281"/>
      <c r="U129" s="281"/>
      <c r="V129" s="281"/>
      <c r="W129" s="281"/>
      <c r="X129" s="281"/>
      <c r="Y129" s="281"/>
      <c r="Z129" s="281"/>
      <c r="AA129" s="215"/>
      <c r="AB129" s="216"/>
      <c r="AC129" s="508"/>
      <c r="AD129" s="508"/>
      <c r="AE129" s="281"/>
      <c r="AF129" s="281"/>
      <c r="AG129" s="215"/>
      <c r="AH129" s="216"/>
      <c r="AI129" s="211"/>
      <c r="AJ129" s="213"/>
      <c r="AK129" s="214"/>
      <c r="AL129" s="214"/>
      <c r="AM129" s="214"/>
      <c r="AN129" s="213"/>
    </row>
    <row r="130" spans="2:40" ht="13.5" customHeight="1" x14ac:dyDescent="0.15">
      <c r="B130" s="175" t="s">
        <v>728</v>
      </c>
      <c r="C130" s="279">
        <v>10.5</v>
      </c>
      <c r="D130" s="279">
        <f t="shared" si="11"/>
        <v>1166.0000000000002</v>
      </c>
      <c r="E130" s="279">
        <f t="shared" si="10"/>
        <v>1176.5000000000002</v>
      </c>
      <c r="F130" s="504"/>
      <c r="G130" s="505"/>
      <c r="H130" s="505"/>
      <c r="I130" s="265" t="s">
        <v>881</v>
      </c>
      <c r="J130" s="265"/>
      <c r="K130" s="265" t="s">
        <v>881</v>
      </c>
      <c r="L130" s="265"/>
      <c r="M130" s="506"/>
      <c r="N130" s="507"/>
      <c r="O130" s="39"/>
      <c r="P130" s="38"/>
      <c r="Q130" s="38"/>
      <c r="R130" s="38"/>
      <c r="S130" s="38"/>
      <c r="T130" s="281"/>
      <c r="U130" s="265" t="s">
        <v>882</v>
      </c>
      <c r="V130" s="281"/>
      <c r="W130" s="281"/>
      <c r="X130" s="281"/>
      <c r="Y130" s="281"/>
      <c r="Z130" s="281"/>
      <c r="AA130" s="215"/>
      <c r="AB130" s="216"/>
      <c r="AC130" s="508"/>
      <c r="AD130" s="508"/>
      <c r="AE130" s="281"/>
      <c r="AF130" s="281"/>
      <c r="AG130" s="215"/>
      <c r="AH130" s="216"/>
      <c r="AI130" s="211"/>
      <c r="AJ130" s="213"/>
      <c r="AK130" s="214"/>
      <c r="AL130" s="214"/>
      <c r="AM130" s="214"/>
      <c r="AN130" s="213"/>
    </row>
    <row r="131" spans="2:40" ht="13.5" customHeight="1" x14ac:dyDescent="0.15">
      <c r="B131" s="175" t="s">
        <v>729</v>
      </c>
      <c r="C131" s="279">
        <v>10.5</v>
      </c>
      <c r="D131" s="279">
        <f t="shared" si="11"/>
        <v>1176.5000000000002</v>
      </c>
      <c r="E131" s="279">
        <f t="shared" si="10"/>
        <v>1187.0000000000002</v>
      </c>
      <c r="F131" s="504"/>
      <c r="G131" s="505"/>
      <c r="H131" s="505"/>
      <c r="I131" s="265" t="s">
        <v>881</v>
      </c>
      <c r="J131" s="265"/>
      <c r="K131" s="265" t="s">
        <v>881</v>
      </c>
      <c r="L131" s="265"/>
      <c r="M131" s="506"/>
      <c r="N131" s="507"/>
      <c r="O131" s="39"/>
      <c r="P131" s="38"/>
      <c r="Q131" s="38"/>
      <c r="R131" s="38"/>
      <c r="S131" s="38"/>
      <c r="T131" s="82"/>
      <c r="U131" s="82"/>
      <c r="V131" s="82"/>
      <c r="W131" s="82"/>
      <c r="X131" s="82"/>
      <c r="Y131" s="82"/>
      <c r="Z131" s="82"/>
      <c r="AA131" s="215"/>
      <c r="AB131" s="216"/>
      <c r="AC131" s="508"/>
      <c r="AD131" s="508"/>
      <c r="AE131" s="281"/>
      <c r="AF131" s="281"/>
      <c r="AG131" s="215"/>
      <c r="AH131" s="216"/>
      <c r="AI131" s="211"/>
      <c r="AJ131" s="213"/>
      <c r="AK131" s="214"/>
      <c r="AL131" s="214"/>
      <c r="AM131" s="214"/>
      <c r="AN131" s="213"/>
    </row>
    <row r="132" spans="2:40" ht="13.5" customHeight="1" x14ac:dyDescent="0.15">
      <c r="B132" s="175" t="s">
        <v>730</v>
      </c>
      <c r="C132" s="279">
        <v>10.5</v>
      </c>
      <c r="D132" s="279">
        <f t="shared" si="11"/>
        <v>1187.0000000000002</v>
      </c>
      <c r="E132" s="279">
        <f t="shared" si="10"/>
        <v>1197.5000000000002</v>
      </c>
      <c r="F132" s="509"/>
      <c r="G132" s="505"/>
      <c r="H132" s="505"/>
      <c r="I132" s="265" t="s">
        <v>881</v>
      </c>
      <c r="J132" s="265"/>
      <c r="K132" s="265" t="s">
        <v>881</v>
      </c>
      <c r="L132" s="265"/>
      <c r="M132" s="506"/>
      <c r="N132" s="507"/>
      <c r="O132" s="265" t="s">
        <v>882</v>
      </c>
      <c r="P132" s="38"/>
      <c r="Q132" s="38"/>
      <c r="R132" s="38"/>
      <c r="S132" s="265" t="s">
        <v>882</v>
      </c>
      <c r="T132" s="281"/>
      <c r="U132" s="281"/>
      <c r="V132" s="281"/>
      <c r="W132" s="281"/>
      <c r="X132" s="281"/>
      <c r="Y132" s="281"/>
      <c r="Z132" s="281"/>
      <c r="AA132" s="215"/>
      <c r="AB132" s="216"/>
      <c r="AC132" s="508"/>
      <c r="AD132" s="508"/>
      <c r="AE132" s="281"/>
      <c r="AF132" s="281"/>
      <c r="AG132" s="215"/>
      <c r="AH132" s="216"/>
      <c r="AI132" s="211"/>
      <c r="AJ132" s="213"/>
      <c r="AK132" s="214"/>
      <c r="AL132" s="214"/>
      <c r="AM132" s="214"/>
      <c r="AN132" s="213"/>
    </row>
    <row r="133" spans="2:40" ht="13.5" customHeight="1" x14ac:dyDescent="0.15">
      <c r="B133" s="175" t="s">
        <v>731</v>
      </c>
      <c r="C133" s="279">
        <v>10.5</v>
      </c>
      <c r="D133" s="279">
        <f t="shared" si="11"/>
        <v>1197.5000000000002</v>
      </c>
      <c r="E133" s="279">
        <f t="shared" si="10"/>
        <v>1208.0000000000002</v>
      </c>
      <c r="F133" s="509"/>
      <c r="G133" s="505"/>
      <c r="H133" s="505"/>
      <c r="I133" s="265" t="s">
        <v>881</v>
      </c>
      <c r="J133" s="265"/>
      <c r="K133" s="265" t="s">
        <v>881</v>
      </c>
      <c r="L133" s="265"/>
      <c r="M133" s="506"/>
      <c r="N133" s="507"/>
      <c r="O133" s="39"/>
      <c r="P133" s="38"/>
      <c r="Q133" s="38"/>
      <c r="R133" s="38"/>
      <c r="S133" s="38"/>
      <c r="T133" s="281"/>
      <c r="U133" s="281"/>
      <c r="V133" s="281"/>
      <c r="W133" s="281"/>
      <c r="X133" s="281"/>
      <c r="Y133" s="281"/>
      <c r="Z133" s="281"/>
      <c r="AA133" s="215"/>
      <c r="AB133" s="216"/>
      <c r="AC133" s="508"/>
      <c r="AD133" s="508"/>
      <c r="AE133" s="281"/>
      <c r="AF133" s="281"/>
      <c r="AG133" s="215"/>
      <c r="AH133" s="216"/>
      <c r="AI133" s="211"/>
      <c r="AJ133" s="213"/>
      <c r="AK133" s="214"/>
      <c r="AL133" s="214"/>
      <c r="AM133" s="214"/>
      <c r="AN133" s="213"/>
    </row>
    <row r="134" spans="2:40" ht="13.5" customHeight="1" x14ac:dyDescent="0.15">
      <c r="B134" s="175" t="s">
        <v>732</v>
      </c>
      <c r="C134" s="279">
        <v>10.5</v>
      </c>
      <c r="D134" s="279">
        <f t="shared" si="11"/>
        <v>1208.0000000000002</v>
      </c>
      <c r="E134" s="279">
        <f t="shared" si="10"/>
        <v>1218.5000000000002</v>
      </c>
      <c r="F134" s="509"/>
      <c r="G134" s="505"/>
      <c r="H134" s="505"/>
      <c r="I134" s="265" t="s">
        <v>881</v>
      </c>
      <c r="J134" s="265"/>
      <c r="K134" s="265" t="s">
        <v>881</v>
      </c>
      <c r="L134" s="265"/>
      <c r="M134" s="506"/>
      <c r="N134" s="507"/>
      <c r="O134" s="39"/>
      <c r="P134" s="38"/>
      <c r="Q134" s="38"/>
      <c r="R134" s="38"/>
      <c r="S134" s="38"/>
      <c r="T134" s="281"/>
      <c r="U134" s="281"/>
      <c r="V134" s="281"/>
      <c r="W134" s="281"/>
      <c r="X134" s="281"/>
      <c r="Y134" s="281"/>
      <c r="Z134" s="281"/>
      <c r="AA134" s="215"/>
      <c r="AB134" s="216"/>
      <c r="AC134" s="508"/>
      <c r="AD134" s="508"/>
      <c r="AE134" s="281"/>
      <c r="AF134" s="281"/>
      <c r="AG134" s="215"/>
      <c r="AH134" s="216"/>
      <c r="AI134" s="211"/>
      <c r="AJ134" s="213"/>
      <c r="AK134" s="214"/>
      <c r="AL134" s="214"/>
      <c r="AM134" s="214"/>
      <c r="AN134" s="213"/>
    </row>
    <row r="135" spans="2:40" ht="13.5" customHeight="1" x14ac:dyDescent="0.15">
      <c r="B135" s="175" t="s">
        <v>733</v>
      </c>
      <c r="C135" s="279">
        <v>10.5</v>
      </c>
      <c r="D135" s="279">
        <f t="shared" si="11"/>
        <v>1218.5000000000002</v>
      </c>
      <c r="E135" s="279">
        <f t="shared" si="10"/>
        <v>1229.0000000000002</v>
      </c>
      <c r="F135" s="509"/>
      <c r="G135" s="505"/>
      <c r="H135" s="505"/>
      <c r="I135" s="265" t="s">
        <v>881</v>
      </c>
      <c r="J135" s="265"/>
      <c r="K135" s="265" t="s">
        <v>881</v>
      </c>
      <c r="L135" s="265"/>
      <c r="M135" s="506"/>
      <c r="N135" s="507"/>
      <c r="O135" s="39"/>
      <c r="P135" s="38"/>
      <c r="Q135" s="38"/>
      <c r="R135" s="38"/>
      <c r="S135" s="38"/>
      <c r="T135" s="281"/>
      <c r="U135" s="265" t="s">
        <v>882</v>
      </c>
      <c r="V135" s="281"/>
      <c r="W135" s="281"/>
      <c r="X135" s="281"/>
      <c r="Y135" s="281"/>
      <c r="Z135" s="281"/>
      <c r="AA135" s="215"/>
      <c r="AB135" s="216"/>
      <c r="AC135" s="508"/>
      <c r="AD135" s="508"/>
      <c r="AE135" s="281"/>
      <c r="AF135" s="281"/>
      <c r="AG135" s="215"/>
      <c r="AH135" s="216"/>
      <c r="AI135" s="211"/>
      <c r="AJ135" s="213"/>
      <c r="AK135" s="214"/>
      <c r="AL135" s="214"/>
      <c r="AM135" s="214"/>
      <c r="AN135" s="213"/>
    </row>
    <row r="136" spans="2:40" ht="13.5" customHeight="1" x14ac:dyDescent="0.15">
      <c r="B136" s="175" t="s">
        <v>734</v>
      </c>
      <c r="C136" s="279">
        <v>10.5</v>
      </c>
      <c r="D136" s="279">
        <f t="shared" si="11"/>
        <v>1229.0000000000002</v>
      </c>
      <c r="E136" s="279">
        <f t="shared" si="10"/>
        <v>1239.5000000000002</v>
      </c>
      <c r="F136" s="509"/>
      <c r="G136" s="505"/>
      <c r="H136" s="505"/>
      <c r="I136" s="265" t="s">
        <v>881</v>
      </c>
      <c r="J136" s="265"/>
      <c r="K136" s="265" t="s">
        <v>881</v>
      </c>
      <c r="L136" s="265"/>
      <c r="M136" s="506"/>
      <c r="N136" s="507"/>
      <c r="O136" s="39"/>
      <c r="P136" s="38"/>
      <c r="Q136" s="38"/>
      <c r="R136" s="38"/>
      <c r="S136" s="38"/>
      <c r="T136" s="281"/>
      <c r="U136" s="281"/>
      <c r="V136" s="281"/>
      <c r="W136" s="281"/>
      <c r="X136" s="281"/>
      <c r="Y136" s="281"/>
      <c r="Z136" s="281"/>
      <c r="AA136" s="215"/>
      <c r="AB136" s="216"/>
      <c r="AC136" s="508"/>
      <c r="AD136" s="508"/>
      <c r="AE136" s="281"/>
      <c r="AF136" s="281"/>
      <c r="AG136" s="215"/>
      <c r="AH136" s="216"/>
      <c r="AI136" s="211"/>
      <c r="AJ136" s="213"/>
      <c r="AK136" s="214"/>
      <c r="AL136" s="214"/>
      <c r="AM136" s="214"/>
      <c r="AN136" s="213"/>
    </row>
    <row r="137" spans="2:40" ht="13.5" customHeight="1" x14ac:dyDescent="0.15">
      <c r="B137" s="175" t="s">
        <v>735</v>
      </c>
      <c r="C137" s="279">
        <v>10.5</v>
      </c>
      <c r="D137" s="279">
        <f t="shared" si="11"/>
        <v>1239.5000000000002</v>
      </c>
      <c r="E137" s="279">
        <f t="shared" si="10"/>
        <v>1250.0000000000002</v>
      </c>
      <c r="F137" s="504"/>
      <c r="G137" s="505"/>
      <c r="H137" s="505"/>
      <c r="I137" s="265" t="s">
        <v>881</v>
      </c>
      <c r="J137" s="265"/>
      <c r="K137" s="265" t="s">
        <v>881</v>
      </c>
      <c r="L137" s="265"/>
      <c r="M137" s="506"/>
      <c r="N137" s="507"/>
      <c r="O137" s="39"/>
      <c r="P137" s="38"/>
      <c r="Q137" s="38"/>
      <c r="R137" s="38"/>
      <c r="S137" s="265" t="s">
        <v>882</v>
      </c>
      <c r="T137" s="281"/>
      <c r="U137" s="281"/>
      <c r="V137" s="281"/>
      <c r="W137" s="281"/>
      <c r="X137" s="281"/>
      <c r="Y137" s="281"/>
      <c r="Z137" s="281"/>
      <c r="AA137" s="215"/>
      <c r="AB137" s="216"/>
      <c r="AC137" s="508"/>
      <c r="AD137" s="508"/>
      <c r="AE137" s="281"/>
      <c r="AF137" s="281"/>
      <c r="AG137" s="215"/>
      <c r="AH137" s="216"/>
      <c r="AI137" s="211"/>
      <c r="AJ137" s="213"/>
      <c r="AK137" s="214"/>
      <c r="AL137" s="214"/>
      <c r="AM137" s="214"/>
      <c r="AN137" s="213"/>
    </row>
    <row r="138" spans="2:40" ht="13.5" customHeight="1" x14ac:dyDescent="0.15">
      <c r="B138" s="175" t="s">
        <v>736</v>
      </c>
      <c r="C138" s="279">
        <v>10.5</v>
      </c>
      <c r="D138" s="279">
        <f t="shared" si="11"/>
        <v>1250.0000000000002</v>
      </c>
      <c r="E138" s="279">
        <f t="shared" si="10"/>
        <v>1260.5000000000002</v>
      </c>
      <c r="F138" s="504"/>
      <c r="G138" s="505"/>
      <c r="H138" s="505"/>
      <c r="I138" s="265" t="s">
        <v>881</v>
      </c>
      <c r="J138" s="265"/>
      <c r="K138" s="265" t="s">
        <v>881</v>
      </c>
      <c r="L138" s="265"/>
      <c r="M138" s="506"/>
      <c r="N138" s="507"/>
      <c r="O138" s="39"/>
      <c r="P138" s="38"/>
      <c r="Q138" s="38"/>
      <c r="R138" s="38"/>
      <c r="S138" s="38"/>
      <c r="T138" s="281"/>
      <c r="U138" s="265" t="s">
        <v>882</v>
      </c>
      <c r="V138" s="281"/>
      <c r="W138" s="281"/>
      <c r="X138" s="281"/>
      <c r="Y138" s="281"/>
      <c r="Z138" s="281"/>
      <c r="AA138" s="215"/>
      <c r="AB138" s="216"/>
      <c r="AC138" s="508"/>
      <c r="AD138" s="508"/>
      <c r="AE138" s="281"/>
      <c r="AF138" s="281"/>
      <c r="AG138" s="215"/>
      <c r="AH138" s="216"/>
      <c r="AI138" s="211"/>
      <c r="AJ138" s="213"/>
      <c r="AK138" s="214"/>
      <c r="AL138" s="214"/>
      <c r="AM138" s="214"/>
      <c r="AN138" s="213"/>
    </row>
    <row r="139" spans="2:40" ht="13.5" customHeight="1" x14ac:dyDescent="0.15">
      <c r="B139" s="175" t="s">
        <v>737</v>
      </c>
      <c r="C139" s="279">
        <v>4.5</v>
      </c>
      <c r="D139" s="279">
        <f t="shared" si="11"/>
        <v>1260.5000000000002</v>
      </c>
      <c r="E139" s="279">
        <f t="shared" si="10"/>
        <v>1265.0000000000002</v>
      </c>
      <c r="F139" s="504"/>
      <c r="G139" s="505"/>
      <c r="H139" s="505"/>
      <c r="I139" s="265" t="s">
        <v>881</v>
      </c>
      <c r="J139" s="265"/>
      <c r="K139" s="265" t="s">
        <v>881</v>
      </c>
      <c r="L139" s="265"/>
      <c r="M139" s="506"/>
      <c r="N139" s="507"/>
      <c r="O139" s="39"/>
      <c r="P139" s="38"/>
      <c r="Q139" s="38"/>
      <c r="R139" s="38"/>
      <c r="S139" s="38"/>
      <c r="T139" s="281"/>
      <c r="U139" s="281"/>
      <c r="V139" s="281"/>
      <c r="W139" s="281"/>
      <c r="X139" s="281"/>
      <c r="Y139" s="281"/>
      <c r="Z139" s="281"/>
      <c r="AA139" s="215"/>
      <c r="AB139" s="216"/>
      <c r="AC139" s="508"/>
      <c r="AD139" s="508"/>
      <c r="AE139" s="281"/>
      <c r="AF139" s="281"/>
      <c r="AG139" s="215"/>
      <c r="AH139" s="216"/>
      <c r="AI139" s="211"/>
      <c r="AJ139" s="213"/>
      <c r="AK139" s="214"/>
      <c r="AL139" s="214"/>
      <c r="AM139" s="214"/>
      <c r="AN139" s="213"/>
    </row>
    <row r="140" spans="2:40" ht="13.5" customHeight="1" x14ac:dyDescent="0.15">
      <c r="B140" s="175"/>
      <c r="C140" s="279"/>
      <c r="D140" s="279"/>
      <c r="E140" s="279"/>
      <c r="F140" s="504"/>
      <c r="G140" s="505"/>
      <c r="H140" s="505"/>
      <c r="I140" s="265"/>
      <c r="J140" s="265"/>
      <c r="K140" s="265"/>
      <c r="L140" s="265"/>
      <c r="M140" s="506"/>
      <c r="N140" s="507"/>
      <c r="O140" s="39"/>
      <c r="P140" s="38"/>
      <c r="Q140" s="38"/>
      <c r="R140" s="38"/>
      <c r="S140" s="38"/>
      <c r="T140" s="281"/>
      <c r="U140" s="281"/>
      <c r="V140" s="281"/>
      <c r="W140" s="281"/>
      <c r="X140" s="281"/>
      <c r="Y140" s="281"/>
      <c r="Z140" s="281"/>
      <c r="AA140" s="215"/>
      <c r="AB140" s="216"/>
      <c r="AC140" s="508"/>
      <c r="AD140" s="508"/>
      <c r="AE140" s="281"/>
      <c r="AF140" s="281"/>
      <c r="AG140" s="215"/>
      <c r="AH140" s="216"/>
      <c r="AI140" s="211"/>
      <c r="AJ140" s="213"/>
      <c r="AK140" s="214"/>
      <c r="AL140" s="214"/>
      <c r="AM140" s="214"/>
      <c r="AN140" s="213"/>
    </row>
    <row r="141" spans="2:40" ht="13.5" customHeight="1" x14ac:dyDescent="0.15">
      <c r="B141" s="175"/>
      <c r="C141" s="279"/>
      <c r="D141" s="279"/>
      <c r="E141" s="279"/>
      <c r="F141" s="504"/>
      <c r="G141" s="505"/>
      <c r="H141" s="505"/>
      <c r="I141" s="265"/>
      <c r="J141" s="265"/>
      <c r="K141" s="265"/>
      <c r="L141" s="265"/>
      <c r="M141" s="506"/>
      <c r="N141" s="507"/>
      <c r="O141" s="39"/>
      <c r="P141" s="38"/>
      <c r="Q141" s="38"/>
      <c r="R141" s="38"/>
      <c r="S141" s="38"/>
      <c r="T141" s="281"/>
      <c r="U141" s="281"/>
      <c r="V141" s="281"/>
      <c r="W141" s="281"/>
      <c r="X141" s="281"/>
      <c r="Y141" s="281"/>
      <c r="Z141" s="281"/>
      <c r="AA141" s="215"/>
      <c r="AB141" s="216"/>
      <c r="AC141" s="508"/>
      <c r="AD141" s="508"/>
      <c r="AE141" s="281"/>
      <c r="AF141" s="281"/>
      <c r="AG141" s="215"/>
      <c r="AH141" s="216"/>
      <c r="AI141" s="211"/>
      <c r="AJ141" s="213"/>
      <c r="AK141" s="214"/>
      <c r="AL141" s="214"/>
      <c r="AM141" s="214"/>
      <c r="AN141" s="213"/>
    </row>
    <row r="142" spans="2:40" ht="13.5" customHeight="1" x14ac:dyDescent="0.15">
      <c r="B142" s="175"/>
      <c r="C142" s="279"/>
      <c r="D142" s="279"/>
      <c r="E142" s="279"/>
      <c r="F142" s="504"/>
      <c r="G142" s="505"/>
      <c r="H142" s="505"/>
      <c r="I142" s="265"/>
      <c r="J142" s="265"/>
      <c r="K142" s="265"/>
      <c r="L142" s="265"/>
      <c r="M142" s="506"/>
      <c r="N142" s="507"/>
      <c r="O142" s="39"/>
      <c r="P142" s="38"/>
      <c r="Q142" s="38"/>
      <c r="R142" s="38"/>
      <c r="S142" s="38"/>
      <c r="T142" s="281"/>
      <c r="U142" s="281"/>
      <c r="V142" s="281"/>
      <c r="W142" s="281"/>
      <c r="X142" s="281"/>
      <c r="Y142" s="281"/>
      <c r="Z142" s="281"/>
      <c r="AA142" s="215"/>
      <c r="AB142" s="216"/>
      <c r="AC142" s="508"/>
      <c r="AD142" s="508"/>
      <c r="AE142" s="281"/>
      <c r="AF142" s="281"/>
      <c r="AG142" s="215"/>
      <c r="AH142" s="216"/>
      <c r="AI142" s="211"/>
      <c r="AJ142" s="213"/>
      <c r="AK142" s="214"/>
      <c r="AL142" s="214"/>
      <c r="AM142" s="214"/>
      <c r="AN142" s="213"/>
    </row>
    <row r="143" spans="2:40" ht="13.5" customHeight="1" x14ac:dyDescent="0.15">
      <c r="B143" s="175"/>
      <c r="C143" s="279"/>
      <c r="D143" s="279"/>
      <c r="E143" s="279"/>
      <c r="F143" s="509"/>
      <c r="G143" s="505"/>
      <c r="H143" s="505"/>
      <c r="I143" s="265"/>
      <c r="J143" s="265"/>
      <c r="K143" s="265"/>
      <c r="L143" s="265"/>
      <c r="M143" s="506"/>
      <c r="N143" s="507"/>
      <c r="O143" s="39"/>
      <c r="P143" s="38"/>
      <c r="Q143" s="38"/>
      <c r="R143" s="38"/>
      <c r="S143" s="38"/>
      <c r="T143" s="281"/>
      <c r="U143" s="281"/>
      <c r="V143" s="281"/>
      <c r="W143" s="281"/>
      <c r="X143" s="281"/>
      <c r="Y143" s="281"/>
      <c r="Z143" s="281"/>
      <c r="AA143" s="215"/>
      <c r="AB143" s="216"/>
      <c r="AC143" s="508"/>
      <c r="AD143" s="508"/>
      <c r="AE143" s="281"/>
      <c r="AF143" s="281"/>
      <c r="AG143" s="215"/>
      <c r="AH143" s="216"/>
      <c r="AI143" s="211"/>
      <c r="AJ143" s="213"/>
      <c r="AK143" s="214"/>
      <c r="AL143" s="214"/>
      <c r="AM143" s="214"/>
      <c r="AN143" s="213"/>
    </row>
    <row r="144" spans="2:40" ht="13.5" customHeight="1" x14ac:dyDescent="0.15">
      <c r="B144" s="175"/>
      <c r="C144" s="279"/>
      <c r="D144" s="279"/>
      <c r="E144" s="279"/>
      <c r="F144" s="509"/>
      <c r="G144" s="505"/>
      <c r="H144" s="505"/>
      <c r="I144" s="265"/>
      <c r="J144" s="265"/>
      <c r="K144" s="265"/>
      <c r="L144" s="265"/>
      <c r="M144" s="506"/>
      <c r="N144" s="507"/>
      <c r="O144" s="39"/>
      <c r="P144" s="38"/>
      <c r="Q144" s="38"/>
      <c r="R144" s="38"/>
      <c r="S144" s="38"/>
      <c r="T144" s="281"/>
      <c r="U144" s="281"/>
      <c r="V144" s="281"/>
      <c r="W144" s="281"/>
      <c r="X144" s="281"/>
      <c r="Y144" s="281"/>
      <c r="Z144" s="281"/>
      <c r="AA144" s="215"/>
      <c r="AB144" s="216"/>
      <c r="AC144" s="508"/>
      <c r="AD144" s="508"/>
      <c r="AE144" s="281"/>
      <c r="AF144" s="281"/>
      <c r="AG144" s="215"/>
      <c r="AH144" s="216"/>
      <c r="AI144" s="211"/>
      <c r="AJ144" s="213"/>
      <c r="AK144" s="214"/>
      <c r="AL144" s="214"/>
      <c r="AM144" s="214"/>
      <c r="AN144" s="213"/>
    </row>
    <row r="145" spans="2:40" ht="13.5" customHeight="1" x14ac:dyDescent="0.15">
      <c r="B145" s="175"/>
      <c r="C145" s="279"/>
      <c r="D145" s="279"/>
      <c r="E145" s="279"/>
      <c r="F145" s="509"/>
      <c r="G145" s="505"/>
      <c r="H145" s="505"/>
      <c r="I145" s="265"/>
      <c r="J145" s="265"/>
      <c r="K145" s="265"/>
      <c r="L145" s="265"/>
      <c r="M145" s="506"/>
      <c r="N145" s="507"/>
      <c r="O145" s="39"/>
      <c r="P145" s="38"/>
      <c r="Q145" s="38"/>
      <c r="R145" s="38"/>
      <c r="S145" s="38"/>
      <c r="T145" s="82"/>
      <c r="U145" s="82"/>
      <c r="V145" s="82"/>
      <c r="W145" s="281"/>
      <c r="X145" s="281"/>
      <c r="Y145" s="281"/>
      <c r="Z145" s="281"/>
      <c r="AA145" s="215"/>
      <c r="AB145" s="216"/>
      <c r="AC145" s="508"/>
      <c r="AD145" s="508"/>
      <c r="AE145" s="281"/>
      <c r="AF145" s="281"/>
      <c r="AG145" s="215"/>
      <c r="AH145" s="216"/>
      <c r="AI145" s="211"/>
      <c r="AJ145" s="213"/>
      <c r="AK145" s="214"/>
      <c r="AL145" s="214"/>
      <c r="AM145" s="214"/>
      <c r="AN145" s="213"/>
    </row>
    <row r="146" spans="2:40" ht="13.5" customHeight="1" x14ac:dyDescent="0.15">
      <c r="B146" s="175"/>
      <c r="C146" s="279"/>
      <c r="D146" s="279"/>
      <c r="E146" s="279"/>
      <c r="F146" s="504"/>
      <c r="G146" s="505"/>
      <c r="H146" s="505"/>
      <c r="I146" s="265"/>
      <c r="J146" s="265"/>
      <c r="K146" s="265"/>
      <c r="L146" s="265"/>
      <c r="M146" s="506"/>
      <c r="N146" s="507"/>
      <c r="O146" s="39"/>
      <c r="P146" s="38"/>
      <c r="Q146" s="38"/>
      <c r="R146" s="38"/>
      <c r="S146" s="38"/>
      <c r="T146" s="281"/>
      <c r="U146" s="281"/>
      <c r="V146" s="281"/>
      <c r="W146" s="281"/>
      <c r="X146" s="281"/>
      <c r="Y146" s="281"/>
      <c r="Z146" s="281"/>
      <c r="AA146" s="215"/>
      <c r="AB146" s="216"/>
      <c r="AC146" s="508"/>
      <c r="AD146" s="508"/>
      <c r="AE146" s="281"/>
      <c r="AF146" s="281"/>
      <c r="AG146" s="215"/>
      <c r="AH146" s="216"/>
      <c r="AI146" s="211"/>
      <c r="AJ146" s="213"/>
      <c r="AK146" s="214"/>
      <c r="AL146" s="214"/>
      <c r="AM146" s="214"/>
      <c r="AN146" s="213"/>
    </row>
    <row r="147" spans="2:40" ht="13.5" customHeight="1" x14ac:dyDescent="0.15">
      <c r="B147" s="175"/>
      <c r="C147" s="279"/>
      <c r="D147" s="279"/>
      <c r="E147" s="279"/>
      <c r="F147" s="504"/>
      <c r="G147" s="505"/>
      <c r="H147" s="505"/>
      <c r="I147" s="265"/>
      <c r="J147" s="265"/>
      <c r="K147" s="265"/>
      <c r="L147" s="265"/>
      <c r="M147" s="506"/>
      <c r="N147" s="507"/>
      <c r="O147" s="39"/>
      <c r="P147" s="38"/>
      <c r="Q147" s="38"/>
      <c r="R147" s="38"/>
      <c r="S147" s="38"/>
      <c r="T147" s="281"/>
      <c r="U147" s="281"/>
      <c r="V147" s="281"/>
      <c r="W147" s="281"/>
      <c r="X147" s="281"/>
      <c r="Y147" s="281"/>
      <c r="Z147" s="281"/>
      <c r="AA147" s="215"/>
      <c r="AB147" s="216"/>
      <c r="AC147" s="508"/>
      <c r="AD147" s="508"/>
      <c r="AE147" s="281"/>
      <c r="AF147" s="281"/>
      <c r="AG147" s="215"/>
      <c r="AH147" s="216"/>
      <c r="AI147" s="211"/>
      <c r="AJ147" s="213"/>
      <c r="AK147" s="214"/>
      <c r="AL147" s="214"/>
      <c r="AM147" s="214"/>
      <c r="AN147" s="213"/>
    </row>
    <row r="148" spans="2:40" ht="13.5" customHeight="1" x14ac:dyDescent="0.15">
      <c r="B148" s="175"/>
      <c r="C148" s="279"/>
      <c r="D148" s="279"/>
      <c r="E148" s="279"/>
      <c r="F148" s="504"/>
      <c r="G148" s="505"/>
      <c r="H148" s="505"/>
      <c r="I148" s="265"/>
      <c r="J148" s="265"/>
      <c r="K148" s="265"/>
      <c r="L148" s="265"/>
      <c r="M148" s="506"/>
      <c r="N148" s="507"/>
      <c r="O148" s="39"/>
      <c r="P148" s="38"/>
      <c r="Q148" s="38"/>
      <c r="R148" s="38"/>
      <c r="S148" s="38"/>
      <c r="T148" s="281"/>
      <c r="U148" s="281"/>
      <c r="V148" s="281"/>
      <c r="W148" s="281"/>
      <c r="X148" s="281"/>
      <c r="Y148" s="281"/>
      <c r="Z148" s="281"/>
      <c r="AA148" s="215"/>
      <c r="AB148" s="216"/>
      <c r="AC148" s="508"/>
      <c r="AD148" s="508"/>
      <c r="AE148" s="281"/>
      <c r="AF148" s="281"/>
      <c r="AG148" s="215"/>
      <c r="AH148" s="216"/>
      <c r="AI148" s="211"/>
      <c r="AJ148" s="213"/>
      <c r="AK148" s="214"/>
      <c r="AL148" s="214"/>
      <c r="AM148" s="214"/>
      <c r="AN148" s="213"/>
    </row>
    <row r="149" spans="2:40" ht="13.5" customHeight="1" x14ac:dyDescent="0.15">
      <c r="B149" s="175"/>
      <c r="C149" s="279"/>
      <c r="D149" s="279"/>
      <c r="E149" s="279"/>
      <c r="F149" s="504"/>
      <c r="G149" s="505"/>
      <c r="H149" s="505"/>
      <c r="I149" s="265"/>
      <c r="J149" s="265"/>
      <c r="K149" s="265"/>
      <c r="L149" s="265"/>
      <c r="M149" s="506"/>
      <c r="N149" s="507"/>
      <c r="O149" s="39"/>
      <c r="P149" s="38"/>
      <c r="Q149" s="38"/>
      <c r="R149" s="38"/>
      <c r="S149" s="38"/>
      <c r="T149" s="281"/>
      <c r="U149" s="281"/>
      <c r="V149" s="281"/>
      <c r="W149" s="281"/>
      <c r="X149" s="281"/>
      <c r="Y149" s="281"/>
      <c r="Z149" s="281"/>
      <c r="AA149" s="215"/>
      <c r="AB149" s="216"/>
      <c r="AC149" s="508"/>
      <c r="AD149" s="508"/>
      <c r="AE149" s="281"/>
      <c r="AF149" s="281"/>
      <c r="AG149" s="215"/>
      <c r="AH149" s="216"/>
      <c r="AI149" s="211"/>
      <c r="AJ149" s="213"/>
      <c r="AK149" s="214"/>
      <c r="AL149" s="214"/>
      <c r="AM149" s="214"/>
      <c r="AN149" s="213"/>
    </row>
    <row r="150" spans="2:40" ht="13.5" customHeight="1" x14ac:dyDescent="0.15">
      <c r="B150" s="175"/>
      <c r="C150" s="279"/>
      <c r="D150" s="279"/>
      <c r="E150" s="279"/>
      <c r="F150" s="504"/>
      <c r="G150" s="505"/>
      <c r="H150" s="505"/>
      <c r="I150" s="265"/>
      <c r="J150" s="265"/>
      <c r="K150" s="265"/>
      <c r="L150" s="265"/>
      <c r="M150" s="506"/>
      <c r="N150" s="507"/>
      <c r="O150" s="39"/>
      <c r="P150" s="38"/>
      <c r="Q150" s="38"/>
      <c r="R150" s="38"/>
      <c r="S150" s="38"/>
      <c r="T150" s="281"/>
      <c r="U150" s="281"/>
      <c r="V150" s="281"/>
      <c r="W150" s="281"/>
      <c r="X150" s="281"/>
      <c r="Y150" s="281"/>
      <c r="Z150" s="281"/>
      <c r="AA150" s="215"/>
      <c r="AB150" s="216"/>
      <c r="AC150" s="508"/>
      <c r="AD150" s="508"/>
      <c r="AE150" s="281"/>
      <c r="AF150" s="281"/>
      <c r="AG150" s="215"/>
      <c r="AH150" s="216"/>
      <c r="AI150" s="211"/>
      <c r="AJ150" s="213"/>
      <c r="AK150" s="214"/>
      <c r="AL150" s="214"/>
      <c r="AM150" s="214"/>
      <c r="AN150" s="213"/>
    </row>
    <row r="151" spans="2:40" ht="13.5" customHeight="1" x14ac:dyDescent="0.15">
      <c r="B151" s="175"/>
      <c r="C151" s="279"/>
      <c r="D151" s="279"/>
      <c r="E151" s="279"/>
      <c r="F151" s="504"/>
      <c r="G151" s="505"/>
      <c r="H151" s="505"/>
      <c r="I151" s="265"/>
      <c r="J151" s="265"/>
      <c r="K151" s="265"/>
      <c r="L151" s="265"/>
      <c r="M151" s="506"/>
      <c r="N151" s="507"/>
      <c r="O151" s="39"/>
      <c r="P151" s="38"/>
      <c r="Q151" s="38"/>
      <c r="R151" s="38"/>
      <c r="S151" s="38"/>
      <c r="T151" s="281"/>
      <c r="U151" s="281"/>
      <c r="V151" s="281"/>
      <c r="W151" s="281"/>
      <c r="X151" s="281"/>
      <c r="Y151" s="281"/>
      <c r="Z151" s="281"/>
      <c r="AA151" s="215"/>
      <c r="AB151" s="216"/>
      <c r="AC151" s="508"/>
      <c r="AD151" s="508"/>
      <c r="AE151" s="281"/>
      <c r="AF151" s="281"/>
      <c r="AG151" s="215"/>
      <c r="AH151" s="216"/>
      <c r="AI151" s="211"/>
      <c r="AJ151" s="213"/>
      <c r="AK151" s="214"/>
      <c r="AL151" s="214"/>
      <c r="AM151" s="214"/>
      <c r="AN151" s="213"/>
    </row>
    <row r="152" spans="2:40" ht="13.5" customHeight="1" x14ac:dyDescent="0.15">
      <c r="B152" s="175"/>
      <c r="C152" s="279"/>
      <c r="D152" s="279"/>
      <c r="E152" s="279"/>
      <c r="F152" s="504"/>
      <c r="G152" s="505"/>
      <c r="H152" s="505"/>
      <c r="I152" s="265"/>
      <c r="J152" s="265"/>
      <c r="K152" s="265"/>
      <c r="L152" s="265"/>
      <c r="M152" s="506"/>
      <c r="N152" s="507"/>
      <c r="O152" s="39"/>
      <c r="P152" s="38"/>
      <c r="Q152" s="38"/>
      <c r="R152" s="38"/>
      <c r="S152" s="38"/>
      <c r="T152" s="281"/>
      <c r="U152" s="281"/>
      <c r="V152" s="281"/>
      <c r="W152" s="281"/>
      <c r="X152" s="281"/>
      <c r="Y152" s="281"/>
      <c r="Z152" s="281"/>
      <c r="AA152" s="215"/>
      <c r="AB152" s="216"/>
      <c r="AC152" s="508"/>
      <c r="AD152" s="508"/>
      <c r="AE152" s="281"/>
      <c r="AF152" s="281"/>
      <c r="AG152" s="215"/>
      <c r="AH152" s="216"/>
      <c r="AI152" s="211"/>
      <c r="AJ152" s="213"/>
      <c r="AK152" s="214"/>
      <c r="AL152" s="214"/>
      <c r="AM152" s="214"/>
      <c r="AN152" s="213"/>
    </row>
    <row r="153" spans="2:40" ht="13.5" customHeight="1" x14ac:dyDescent="0.15">
      <c r="B153" s="233" t="s">
        <v>541</v>
      </c>
      <c r="C153" s="239"/>
      <c r="D153" s="239"/>
      <c r="E153" s="239"/>
      <c r="F153" s="239"/>
      <c r="G153" s="239"/>
      <c r="H153" s="239"/>
      <c r="I153" s="239"/>
      <c r="J153" s="239"/>
      <c r="K153" s="239"/>
      <c r="L153" s="239"/>
      <c r="M153" s="239"/>
      <c r="N153" s="239"/>
      <c r="O153" s="239"/>
      <c r="P153" s="239"/>
      <c r="Q153" s="239"/>
    </row>
  </sheetData>
  <mergeCells count="471">
    <mergeCell ref="AE4:AH5"/>
    <mergeCell ref="B3:AN3"/>
    <mergeCell ref="B4:D4"/>
    <mergeCell ref="E4:I4"/>
    <mergeCell ref="J4:L4"/>
    <mergeCell ref="M4:R4"/>
    <mergeCell ref="B5:D5"/>
    <mergeCell ref="E5:I5"/>
    <mergeCell ref="J5:L5"/>
    <mergeCell ref="M5:R5"/>
    <mergeCell ref="S4:X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2:H32"/>
    <mergeCell ref="M32:N32"/>
    <mergeCell ref="F31:H31"/>
    <mergeCell ref="M31:N31"/>
    <mergeCell ref="AC31:AD31"/>
    <mergeCell ref="AC32:AD32"/>
    <mergeCell ref="F30:H30"/>
    <mergeCell ref="M30:N30"/>
    <mergeCell ref="F29:H29"/>
    <mergeCell ref="M29:N29"/>
    <mergeCell ref="AC29:AD29"/>
    <mergeCell ref="AC30:AD30"/>
    <mergeCell ref="F44:H44"/>
    <mergeCell ref="M44:N44"/>
    <mergeCell ref="F43:H43"/>
    <mergeCell ref="M43:N43"/>
    <mergeCell ref="F41:H41"/>
    <mergeCell ref="M41:N41"/>
    <mergeCell ref="M39:N39"/>
    <mergeCell ref="F40:H40"/>
    <mergeCell ref="M40:N40"/>
    <mergeCell ref="AK6:AN9"/>
    <mergeCell ref="O6:AD6"/>
    <mergeCell ref="AC7:AD9"/>
    <mergeCell ref="Y7:AB7"/>
    <mergeCell ref="AI4:AN5"/>
    <mergeCell ref="Y4:AD5"/>
    <mergeCell ref="F39:H39"/>
    <mergeCell ref="F42:H42"/>
    <mergeCell ref="M42:N42"/>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AI8:AJ9"/>
    <mergeCell ref="AC42:AD42"/>
    <mergeCell ref="AC43:AD43"/>
    <mergeCell ref="AC44:AD44"/>
    <mergeCell ref="AC33:AD33"/>
    <mergeCell ref="AC34:AD34"/>
    <mergeCell ref="AC35:AD35"/>
    <mergeCell ref="AC36:AD36"/>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F46:H46"/>
    <mergeCell ref="M46:N46"/>
    <mergeCell ref="AC46:AD46"/>
    <mergeCell ref="F47:H47"/>
    <mergeCell ref="M47:N47"/>
    <mergeCell ref="AC47:AD47"/>
    <mergeCell ref="F48:H48"/>
    <mergeCell ref="M48:N48"/>
    <mergeCell ref="AC48:AD48"/>
    <mergeCell ref="F49:H49"/>
    <mergeCell ref="M49:N49"/>
    <mergeCell ref="AC49:AD49"/>
    <mergeCell ref="F50:H50"/>
    <mergeCell ref="M50:N50"/>
    <mergeCell ref="AC50:AD50"/>
    <mergeCell ref="F51:H51"/>
    <mergeCell ref="M51:N51"/>
    <mergeCell ref="AC51:AD51"/>
    <mergeCell ref="F52:H52"/>
    <mergeCell ref="M52:N52"/>
    <mergeCell ref="AC52:AD52"/>
    <mergeCell ref="F53:H53"/>
    <mergeCell ref="M53:N53"/>
    <mergeCell ref="AC53:AD53"/>
    <mergeCell ref="F54:H54"/>
    <mergeCell ref="M54:N54"/>
    <mergeCell ref="AC54:AD54"/>
    <mergeCell ref="F55:H55"/>
    <mergeCell ref="M55:N55"/>
    <mergeCell ref="AC55:AD55"/>
    <mergeCell ref="F56:H56"/>
    <mergeCell ref="M56:N56"/>
    <mergeCell ref="AC56:AD56"/>
    <mergeCell ref="F57:H57"/>
    <mergeCell ref="M57:N57"/>
    <mergeCell ref="AC57:AD57"/>
    <mergeCell ref="F58:H58"/>
    <mergeCell ref="M58:N58"/>
    <mergeCell ref="AC58:AD58"/>
    <mergeCell ref="F59:H59"/>
    <mergeCell ref="M59:N59"/>
    <mergeCell ref="AC59:AD59"/>
    <mergeCell ref="F60:H60"/>
    <mergeCell ref="M60:N60"/>
    <mergeCell ref="AC60:AD60"/>
    <mergeCell ref="F61:H61"/>
    <mergeCell ref="M61:N61"/>
    <mergeCell ref="AC61:AD61"/>
    <mergeCell ref="F62:H62"/>
    <mergeCell ref="M62:N62"/>
    <mergeCell ref="AC62:AD62"/>
    <mergeCell ref="F63:H63"/>
    <mergeCell ref="M63:N63"/>
    <mergeCell ref="AC63:AD63"/>
    <mergeCell ref="F64:H64"/>
    <mergeCell ref="M64:N64"/>
    <mergeCell ref="AC64:AD64"/>
    <mergeCell ref="F65:H65"/>
    <mergeCell ref="M65:N65"/>
    <mergeCell ref="AC65:AD65"/>
    <mergeCell ref="F66:H66"/>
    <mergeCell ref="M66:N66"/>
    <mergeCell ref="AC66:AD66"/>
    <mergeCell ref="F67:H67"/>
    <mergeCell ref="M67:N67"/>
    <mergeCell ref="AC67:AD67"/>
    <mergeCell ref="F68:H68"/>
    <mergeCell ref="M68:N68"/>
    <mergeCell ref="AC68:AD68"/>
    <mergeCell ref="F69:H69"/>
    <mergeCell ref="M69:N69"/>
    <mergeCell ref="AC69:AD69"/>
    <mergeCell ref="F70:H70"/>
    <mergeCell ref="M70:N70"/>
    <mergeCell ref="AC70:AD70"/>
    <mergeCell ref="F71:H71"/>
    <mergeCell ref="M71:N71"/>
    <mergeCell ref="AC71:AD71"/>
    <mergeCell ref="F72:H72"/>
    <mergeCell ref="M72:N72"/>
    <mergeCell ref="AC72:AD72"/>
    <mergeCell ref="F73:H73"/>
    <mergeCell ref="M73:N73"/>
    <mergeCell ref="AC73:AD73"/>
    <mergeCell ref="F74:H74"/>
    <mergeCell ref="M74:N74"/>
    <mergeCell ref="AC74:AD74"/>
    <mergeCell ref="F75:H75"/>
    <mergeCell ref="M75:N75"/>
    <mergeCell ref="AC75:AD75"/>
    <mergeCell ref="F76:H76"/>
    <mergeCell ref="M76:N76"/>
    <mergeCell ref="AC76:AD76"/>
    <mergeCell ref="F77:H77"/>
    <mergeCell ref="M77:N77"/>
    <mergeCell ref="AC77:AD77"/>
    <mergeCell ref="F78:H78"/>
    <mergeCell ref="M78:N78"/>
    <mergeCell ref="AC78:AD78"/>
    <mergeCell ref="F82:H82"/>
    <mergeCell ref="M82:N82"/>
    <mergeCell ref="AC82:AD82"/>
    <mergeCell ref="F83:H83"/>
    <mergeCell ref="M83:N83"/>
    <mergeCell ref="AC83:AD83"/>
    <mergeCell ref="F79:H79"/>
    <mergeCell ref="M79:N79"/>
    <mergeCell ref="AC79:AD79"/>
    <mergeCell ref="F80:H80"/>
    <mergeCell ref="M80:N80"/>
    <mergeCell ref="AC80:AD80"/>
    <mergeCell ref="F84:H84"/>
    <mergeCell ref="M84:N84"/>
    <mergeCell ref="AC84:AD84"/>
    <mergeCell ref="F85:H85"/>
    <mergeCell ref="M85:N85"/>
    <mergeCell ref="AC85:AD85"/>
    <mergeCell ref="F86:H86"/>
    <mergeCell ref="M86:N86"/>
    <mergeCell ref="AC86:AD86"/>
    <mergeCell ref="F87:H87"/>
    <mergeCell ref="M87:N87"/>
    <mergeCell ref="AC87:AD87"/>
    <mergeCell ref="F88:H88"/>
    <mergeCell ref="M88:N88"/>
    <mergeCell ref="AC88:AD88"/>
    <mergeCell ref="F89:H89"/>
    <mergeCell ref="M89:N89"/>
    <mergeCell ref="AC89:AD89"/>
    <mergeCell ref="F90:H90"/>
    <mergeCell ref="M90:N90"/>
    <mergeCell ref="AC90:AD90"/>
    <mergeCell ref="F91:H91"/>
    <mergeCell ref="M91:N91"/>
    <mergeCell ref="AC91:AD91"/>
    <mergeCell ref="F92:H92"/>
    <mergeCell ref="M92:N92"/>
    <mergeCell ref="AC92:AD92"/>
    <mergeCell ref="F93:H93"/>
    <mergeCell ref="M93:N93"/>
    <mergeCell ref="AC93:AD93"/>
    <mergeCell ref="F94:H94"/>
    <mergeCell ref="M94:N94"/>
    <mergeCell ref="AC94:AD94"/>
    <mergeCell ref="F95:H95"/>
    <mergeCell ref="M95:N95"/>
    <mergeCell ref="AC95:AD95"/>
    <mergeCell ref="F96:H96"/>
    <mergeCell ref="M96:N96"/>
    <mergeCell ref="AC96:AD96"/>
    <mergeCell ref="F97:H97"/>
    <mergeCell ref="M97:N97"/>
    <mergeCell ref="AC97:AD97"/>
    <mergeCell ref="F98:H98"/>
    <mergeCell ref="M98:N98"/>
    <mergeCell ref="AC98:AD98"/>
    <mergeCell ref="F99:H99"/>
    <mergeCell ref="M99:N99"/>
    <mergeCell ref="AC99:AD99"/>
    <mergeCell ref="F100:H100"/>
    <mergeCell ref="M100:N100"/>
    <mergeCell ref="AC100:AD100"/>
    <mergeCell ref="F101:H101"/>
    <mergeCell ref="M101:N101"/>
    <mergeCell ref="AC101:AD101"/>
    <mergeCell ref="F102:H102"/>
    <mergeCell ref="M102:N102"/>
    <mergeCell ref="AC102:AD102"/>
    <mergeCell ref="F103:H103"/>
    <mergeCell ref="M103:N103"/>
    <mergeCell ref="AC103:AD103"/>
    <mergeCell ref="F104:H104"/>
    <mergeCell ref="M104:N104"/>
    <mergeCell ref="AC104:AD104"/>
    <mergeCell ref="F105:H105"/>
    <mergeCell ref="M105:N105"/>
    <mergeCell ref="AC105:AD105"/>
    <mergeCell ref="F106:H106"/>
    <mergeCell ref="M106:N106"/>
    <mergeCell ref="AC106:AD106"/>
    <mergeCell ref="F107:H107"/>
    <mergeCell ref="M107:N107"/>
    <mergeCell ref="AC107:AD107"/>
    <mergeCell ref="F108:H108"/>
    <mergeCell ref="M108:N108"/>
    <mergeCell ref="AC108:AD108"/>
    <mergeCell ref="F109:H109"/>
    <mergeCell ref="M109:N109"/>
    <mergeCell ref="AC109:AD109"/>
    <mergeCell ref="F110:H110"/>
    <mergeCell ref="M110:N110"/>
    <mergeCell ref="AC110:AD110"/>
    <mergeCell ref="F111:H111"/>
    <mergeCell ref="M111:N111"/>
    <mergeCell ref="AC111:AD111"/>
    <mergeCell ref="F112:H112"/>
    <mergeCell ref="M112:N112"/>
    <mergeCell ref="AC112:AD112"/>
    <mergeCell ref="F113:H113"/>
    <mergeCell ref="M113:N113"/>
    <mergeCell ref="AC113:AD113"/>
    <mergeCell ref="F118:H118"/>
    <mergeCell ref="M118:N118"/>
    <mergeCell ref="AC118:AD118"/>
    <mergeCell ref="F119:H119"/>
    <mergeCell ref="M119:N119"/>
    <mergeCell ref="AC119:AD119"/>
    <mergeCell ref="F114:H114"/>
    <mergeCell ref="M114:N114"/>
    <mergeCell ref="AC114:AD114"/>
    <mergeCell ref="F115:H115"/>
    <mergeCell ref="M115:N115"/>
    <mergeCell ref="AC115:AD115"/>
    <mergeCell ref="F116:H116"/>
    <mergeCell ref="M116:N116"/>
    <mergeCell ref="AC116:AD116"/>
    <mergeCell ref="F120:H120"/>
    <mergeCell ref="M120:N120"/>
    <mergeCell ref="AC120:AD120"/>
    <mergeCell ref="F121:H121"/>
    <mergeCell ref="M121:N121"/>
    <mergeCell ref="AC121:AD121"/>
    <mergeCell ref="F122:H122"/>
    <mergeCell ref="M122:N122"/>
    <mergeCell ref="AC122:AD122"/>
    <mergeCell ref="F123:H123"/>
    <mergeCell ref="M123:N123"/>
    <mergeCell ref="AC123:AD123"/>
    <mergeCell ref="F124:H124"/>
    <mergeCell ref="M124:N124"/>
    <mergeCell ref="AC124:AD124"/>
    <mergeCell ref="F125:H125"/>
    <mergeCell ref="M125:N125"/>
    <mergeCell ref="AC125:AD125"/>
    <mergeCell ref="F126:H126"/>
    <mergeCell ref="M126:N126"/>
    <mergeCell ref="AC126:AD126"/>
    <mergeCell ref="F127:H127"/>
    <mergeCell ref="M127:N127"/>
    <mergeCell ref="AC127:AD127"/>
    <mergeCell ref="F128:H128"/>
    <mergeCell ref="M128:N128"/>
    <mergeCell ref="AC128:AD128"/>
    <mergeCell ref="F129:H129"/>
    <mergeCell ref="M129:N129"/>
    <mergeCell ref="AC129:AD129"/>
    <mergeCell ref="F130:H130"/>
    <mergeCell ref="M130:N130"/>
    <mergeCell ref="AC130:AD130"/>
    <mergeCell ref="F131:H131"/>
    <mergeCell ref="M131:N131"/>
    <mergeCell ref="AC131:AD131"/>
    <mergeCell ref="F132:H132"/>
    <mergeCell ref="M132:N132"/>
    <mergeCell ref="AC132:AD132"/>
    <mergeCell ref="F133:H133"/>
    <mergeCell ref="M133:N133"/>
    <mergeCell ref="AC133:AD133"/>
    <mergeCell ref="F134:H134"/>
    <mergeCell ref="M134:N134"/>
    <mergeCell ref="AC134:AD134"/>
    <mergeCell ref="F135:H135"/>
    <mergeCell ref="M135:N135"/>
    <mergeCell ref="AC135:AD135"/>
    <mergeCell ref="F136:H136"/>
    <mergeCell ref="M136:N136"/>
    <mergeCell ref="AC136:AD136"/>
    <mergeCell ref="F137:H137"/>
    <mergeCell ref="M137:N137"/>
    <mergeCell ref="AC137:AD137"/>
    <mergeCell ref="F138:H138"/>
    <mergeCell ref="M138:N138"/>
    <mergeCell ref="AC138:AD138"/>
    <mergeCell ref="F139:H139"/>
    <mergeCell ref="M139:N139"/>
    <mergeCell ref="AC139:AD139"/>
    <mergeCell ref="F140:H140"/>
    <mergeCell ref="M140:N140"/>
    <mergeCell ref="AC140:AD140"/>
    <mergeCell ref="F141:H141"/>
    <mergeCell ref="M141:N141"/>
    <mergeCell ref="AC141:AD141"/>
    <mergeCell ref="F142:H142"/>
    <mergeCell ref="M142:N142"/>
    <mergeCell ref="AC142:AD142"/>
    <mergeCell ref="F143:H143"/>
    <mergeCell ref="M143:N143"/>
    <mergeCell ref="AC143:AD143"/>
    <mergeCell ref="F144:H144"/>
    <mergeCell ref="M144:N144"/>
    <mergeCell ref="AC144:AD144"/>
    <mergeCell ref="F145:H145"/>
    <mergeCell ref="M145:N145"/>
    <mergeCell ref="AC145:AD145"/>
    <mergeCell ref="F146:H146"/>
    <mergeCell ref="M146:N146"/>
    <mergeCell ref="AC146:AD146"/>
    <mergeCell ref="F147:H147"/>
    <mergeCell ref="M147:N147"/>
    <mergeCell ref="AC147:AD147"/>
    <mergeCell ref="F148:H148"/>
    <mergeCell ref="M148:N148"/>
    <mergeCell ref="AC148:AD148"/>
    <mergeCell ref="F149:H149"/>
    <mergeCell ref="M149:N149"/>
    <mergeCell ref="AC149:AD149"/>
    <mergeCell ref="F150:H150"/>
    <mergeCell ref="M150:N150"/>
    <mergeCell ref="AC150:AD150"/>
    <mergeCell ref="F151:H151"/>
    <mergeCell ref="M151:N151"/>
    <mergeCell ref="AC151:AD151"/>
    <mergeCell ref="F152:H152"/>
    <mergeCell ref="M152:N152"/>
    <mergeCell ref="AC152:AD152"/>
  </mergeCells>
  <phoneticPr fontId="9"/>
  <dataValidations count="1">
    <dataValidation type="list" allowBlank="1" showInputMessage="1" showErrorMessage="1" sqref="I46:L80 I82:L116 I10:L44 I118:L152">
      <formula1>"　,○"</formula1>
    </dataValidation>
  </dataValidations>
  <printOptions horizontalCentered="1" verticalCentered="1"/>
  <pageMargins left="0.39370078740157483" right="0.39370078740157483" top="0.59055118110236227" bottom="0.59055118110236227" header="0.31496062992125984" footer="0.31496062992125984"/>
  <pageSetup paperSize="9" scale="83" orientation="landscape" copies="2" r:id="rId1"/>
  <headerFooter alignWithMargins="0"/>
  <rowBreaks count="3" manualBreakCount="3">
    <brk id="45" min="1" max="39" man="1"/>
    <brk id="81" min="1" max="39" man="1"/>
    <brk id="117" min="1" max="3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B2:AI19"/>
  <sheetViews>
    <sheetView showGridLines="0" showZeros="0" view="pageBreakPreview" zoomScaleNormal="100" zoomScaleSheetLayoutView="100" workbookViewId="0">
      <selection activeCell="AN15" sqref="AN15"/>
    </sheetView>
  </sheetViews>
  <sheetFormatPr defaultColWidth="9" defaultRowHeight="12" x14ac:dyDescent="0.15"/>
  <cols>
    <col min="1" max="1" width="1.625" style="3" customWidth="1"/>
    <col min="2" max="35" width="4.125" style="3" customWidth="1"/>
    <col min="36" max="36" width="1.25" style="3" customWidth="1"/>
    <col min="37" max="16384" width="9" style="3"/>
  </cols>
  <sheetData>
    <row r="2" spans="2:35" ht="8.25" customHeight="1" x14ac:dyDescent="0.15">
      <c r="H2" s="4"/>
      <c r="I2" s="4"/>
      <c r="J2" s="4"/>
      <c r="K2" s="4"/>
      <c r="L2" s="4"/>
      <c r="M2" s="4"/>
      <c r="N2" s="4"/>
      <c r="O2" s="4"/>
      <c r="P2" s="4"/>
      <c r="Q2" s="4"/>
      <c r="R2" s="4"/>
      <c r="S2" s="4"/>
      <c r="T2" s="4"/>
      <c r="U2" s="4"/>
      <c r="V2" s="4"/>
      <c r="W2" s="4"/>
      <c r="X2" s="4"/>
      <c r="Y2" s="4"/>
      <c r="Z2" s="4"/>
      <c r="AA2" s="4"/>
      <c r="AB2" s="4"/>
      <c r="AC2" s="4"/>
      <c r="AD2" s="4"/>
      <c r="AE2" s="4"/>
      <c r="AF2" s="4"/>
      <c r="AG2" s="4"/>
      <c r="AH2" s="4"/>
      <c r="AI2" s="4"/>
    </row>
    <row r="3" spans="2:35" s="45" customFormat="1" ht="24.95" customHeight="1" x14ac:dyDescent="0.15">
      <c r="B3" s="595" t="s">
        <v>317</v>
      </c>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row>
    <row r="4" spans="2:35" ht="20.100000000000001" customHeight="1" x14ac:dyDescent="0.15">
      <c r="B4" s="467" t="s">
        <v>27</v>
      </c>
      <c r="C4" s="478"/>
      <c r="D4" s="479"/>
      <c r="E4" s="596" t="str">
        <f>'[1]様式A-1'!D3</f>
        <v>ミネトンネル</v>
      </c>
      <c r="F4" s="597"/>
      <c r="G4" s="597"/>
      <c r="H4" s="597"/>
      <c r="I4" s="598"/>
      <c r="J4" s="599" t="s">
        <v>28</v>
      </c>
      <c r="K4" s="599"/>
      <c r="L4" s="599"/>
      <c r="M4" s="600" t="str">
        <f>'[1]様式A-1'!J3</f>
        <v>一般国道　316号</v>
      </c>
      <c r="N4" s="600"/>
      <c r="O4" s="600"/>
      <c r="P4" s="600"/>
      <c r="Q4" s="600"/>
      <c r="R4" s="600"/>
      <c r="S4" s="394" t="s">
        <v>161</v>
      </c>
      <c r="T4" s="395"/>
      <c r="U4" s="395"/>
      <c r="V4" s="396"/>
      <c r="W4" s="450" t="str">
        <f>'[1]様式A-1'!K5</f>
        <v>株式会社ニュージェック</v>
      </c>
      <c r="X4" s="601"/>
      <c r="Y4" s="601"/>
      <c r="Z4" s="601"/>
      <c r="AA4" s="601"/>
      <c r="AB4" s="602"/>
      <c r="AC4" s="606" t="s">
        <v>192</v>
      </c>
      <c r="AD4" s="607"/>
      <c r="AE4" s="608"/>
      <c r="AF4" s="612">
        <f>'様式A-1'!R5</f>
        <v>44347</v>
      </c>
      <c r="AG4" s="613"/>
      <c r="AH4" s="613"/>
      <c r="AI4" s="614"/>
    </row>
    <row r="5" spans="2:35" ht="20.100000000000001" customHeight="1" x14ac:dyDescent="0.15">
      <c r="B5" s="413" t="s">
        <v>0</v>
      </c>
      <c r="C5" s="414"/>
      <c r="D5" s="415"/>
      <c r="E5" s="618" t="str">
        <f>'[1]様式A-1'!D4</f>
        <v>美祢トンネル</v>
      </c>
      <c r="F5" s="619"/>
      <c r="G5" s="619"/>
      <c r="H5" s="619"/>
      <c r="I5" s="620"/>
      <c r="J5" s="621" t="s">
        <v>1</v>
      </c>
      <c r="K5" s="621"/>
      <c r="L5" s="621"/>
      <c r="M5" s="600" t="str">
        <f>'[1]様式A-1'!R3</f>
        <v>山口県
宇部土木建築事務所</v>
      </c>
      <c r="N5" s="600"/>
      <c r="O5" s="600"/>
      <c r="P5" s="600"/>
      <c r="Q5" s="600"/>
      <c r="R5" s="600"/>
      <c r="S5" s="397"/>
      <c r="T5" s="398"/>
      <c r="U5" s="398"/>
      <c r="V5" s="399"/>
      <c r="W5" s="603"/>
      <c r="X5" s="604"/>
      <c r="Y5" s="604"/>
      <c r="Z5" s="604"/>
      <c r="AA5" s="604"/>
      <c r="AB5" s="605"/>
      <c r="AC5" s="609"/>
      <c r="AD5" s="610"/>
      <c r="AE5" s="611"/>
      <c r="AF5" s="615"/>
      <c r="AG5" s="616"/>
      <c r="AH5" s="616"/>
      <c r="AI5" s="617"/>
    </row>
    <row r="6" spans="2:35" ht="26.25" customHeight="1" x14ac:dyDescent="0.15">
      <c r="B6" s="591" t="s">
        <v>191</v>
      </c>
      <c r="C6" s="593"/>
      <c r="D6" s="593"/>
      <c r="E6" s="593"/>
      <c r="F6" s="593"/>
      <c r="G6" s="593"/>
      <c r="H6" s="593"/>
      <c r="I6" s="593"/>
      <c r="J6" s="593"/>
      <c r="K6" s="593"/>
      <c r="L6" s="593"/>
      <c r="M6" s="593"/>
      <c r="N6" s="593"/>
      <c r="O6" s="593"/>
      <c r="P6" s="593"/>
      <c r="Q6" s="593"/>
      <c r="R6" s="593"/>
      <c r="S6" s="593"/>
      <c r="T6" s="593"/>
      <c r="U6" s="593"/>
      <c r="V6" s="593"/>
      <c r="W6" s="593"/>
      <c r="X6" s="593"/>
      <c r="Y6" s="593"/>
      <c r="Z6" s="593"/>
      <c r="AA6" s="593"/>
      <c r="AB6" s="593"/>
      <c r="AC6" s="593"/>
      <c r="AD6" s="593"/>
      <c r="AE6" s="593"/>
      <c r="AF6" s="593"/>
      <c r="AG6" s="593"/>
      <c r="AH6" s="593"/>
      <c r="AI6" s="593"/>
    </row>
    <row r="7" spans="2:35" ht="35.450000000000003" customHeight="1" x14ac:dyDescent="0.15">
      <c r="B7" s="592"/>
      <c r="C7" s="594"/>
      <c r="D7" s="594"/>
      <c r="E7" s="594"/>
      <c r="F7" s="594"/>
      <c r="G7" s="594"/>
      <c r="H7" s="594"/>
      <c r="I7" s="594"/>
      <c r="J7" s="594"/>
      <c r="K7" s="594"/>
      <c r="L7" s="594"/>
      <c r="M7" s="594"/>
      <c r="N7" s="594"/>
      <c r="O7" s="594"/>
      <c r="P7" s="594"/>
      <c r="Q7" s="594"/>
      <c r="R7" s="594"/>
      <c r="S7" s="594"/>
      <c r="T7" s="594"/>
      <c r="U7" s="594"/>
      <c r="V7" s="594"/>
      <c r="W7" s="594"/>
      <c r="X7" s="594"/>
      <c r="Y7" s="594"/>
      <c r="Z7" s="594"/>
      <c r="AA7" s="594"/>
      <c r="AB7" s="594"/>
      <c r="AC7" s="594"/>
      <c r="AD7" s="594"/>
      <c r="AE7" s="594"/>
      <c r="AF7" s="594"/>
      <c r="AG7" s="594"/>
      <c r="AH7" s="594"/>
      <c r="AI7" s="594"/>
    </row>
    <row r="8" spans="2:35" ht="35.450000000000003" customHeight="1" x14ac:dyDescent="0.15">
      <c r="B8" s="592"/>
      <c r="C8" s="594"/>
      <c r="D8" s="594"/>
      <c r="E8" s="594"/>
      <c r="F8" s="594"/>
      <c r="G8" s="594"/>
      <c r="H8" s="594"/>
      <c r="I8" s="594"/>
      <c r="J8" s="594"/>
      <c r="K8" s="594"/>
      <c r="L8" s="594"/>
      <c r="M8" s="594"/>
      <c r="N8" s="594"/>
      <c r="O8" s="594"/>
      <c r="P8" s="594"/>
      <c r="Q8" s="594"/>
      <c r="R8" s="594"/>
      <c r="S8" s="594"/>
      <c r="T8" s="594"/>
      <c r="U8" s="594"/>
      <c r="V8" s="594"/>
      <c r="W8" s="594"/>
      <c r="X8" s="594"/>
      <c r="Y8" s="594"/>
      <c r="Z8" s="594"/>
      <c r="AA8" s="594"/>
      <c r="AB8" s="594"/>
      <c r="AC8" s="594"/>
      <c r="AD8" s="594"/>
      <c r="AE8" s="594"/>
      <c r="AF8" s="594"/>
      <c r="AG8" s="594"/>
      <c r="AH8" s="594"/>
      <c r="AI8" s="594"/>
    </row>
    <row r="9" spans="2:35" ht="35.450000000000003" customHeight="1" x14ac:dyDescent="0.15">
      <c r="B9" s="592"/>
      <c r="C9" s="594"/>
      <c r="D9" s="594"/>
      <c r="E9" s="594"/>
      <c r="F9" s="594"/>
      <c r="G9" s="594"/>
      <c r="H9" s="594"/>
      <c r="I9" s="594"/>
      <c r="J9" s="594"/>
      <c r="K9" s="594"/>
      <c r="L9" s="594"/>
      <c r="M9" s="594"/>
      <c r="N9" s="594"/>
      <c r="O9" s="594"/>
      <c r="P9" s="594"/>
      <c r="Q9" s="594"/>
      <c r="R9" s="594"/>
      <c r="S9" s="594"/>
      <c r="T9" s="594"/>
      <c r="U9" s="594"/>
      <c r="V9" s="594"/>
      <c r="W9" s="594"/>
      <c r="X9" s="594"/>
      <c r="Y9" s="594"/>
      <c r="Z9" s="594"/>
      <c r="AA9" s="594"/>
      <c r="AB9" s="594"/>
      <c r="AC9" s="594"/>
      <c r="AD9" s="594"/>
      <c r="AE9" s="594"/>
      <c r="AF9" s="594"/>
      <c r="AG9" s="594"/>
      <c r="AH9" s="594"/>
      <c r="AI9" s="594"/>
    </row>
    <row r="10" spans="2:35" ht="35.450000000000003" customHeight="1" x14ac:dyDescent="0.15">
      <c r="B10" s="592"/>
      <c r="C10" s="594"/>
      <c r="D10" s="594"/>
      <c r="E10" s="594"/>
      <c r="F10" s="594"/>
      <c r="G10" s="594"/>
      <c r="H10" s="594"/>
      <c r="I10" s="594"/>
      <c r="J10" s="594"/>
      <c r="K10" s="594"/>
      <c r="L10" s="594"/>
      <c r="M10" s="594"/>
      <c r="N10" s="594"/>
      <c r="O10" s="594"/>
      <c r="P10" s="594"/>
      <c r="Q10" s="594"/>
      <c r="R10" s="594"/>
      <c r="S10" s="594"/>
      <c r="T10" s="594"/>
      <c r="U10" s="594"/>
      <c r="V10" s="594"/>
      <c r="W10" s="594"/>
      <c r="X10" s="594"/>
      <c r="Y10" s="594"/>
      <c r="Z10" s="594"/>
      <c r="AA10" s="594"/>
      <c r="AB10" s="594"/>
      <c r="AC10" s="594"/>
      <c r="AD10" s="594"/>
      <c r="AE10" s="594"/>
      <c r="AF10" s="594"/>
      <c r="AG10" s="594"/>
      <c r="AH10" s="594"/>
      <c r="AI10" s="594"/>
    </row>
    <row r="11" spans="2:35" ht="35.450000000000003" customHeight="1" x14ac:dyDescent="0.15">
      <c r="B11" s="592"/>
      <c r="C11" s="594"/>
      <c r="D11" s="594"/>
      <c r="E11" s="594"/>
      <c r="F11" s="594"/>
      <c r="G11" s="594"/>
      <c r="H11" s="594"/>
      <c r="I11" s="594"/>
      <c r="J11" s="594"/>
      <c r="K11" s="594"/>
      <c r="L11" s="594"/>
      <c r="M11" s="594"/>
      <c r="N11" s="594"/>
      <c r="O11" s="594"/>
      <c r="P11" s="594"/>
      <c r="Q11" s="594"/>
      <c r="R11" s="594"/>
      <c r="S11" s="594"/>
      <c r="T11" s="594"/>
      <c r="U11" s="594"/>
      <c r="V11" s="594"/>
      <c r="W11" s="594"/>
      <c r="X11" s="594"/>
      <c r="Y11" s="594"/>
      <c r="Z11" s="594"/>
      <c r="AA11" s="594"/>
      <c r="AB11" s="594"/>
      <c r="AC11" s="594"/>
      <c r="AD11" s="594"/>
      <c r="AE11" s="594"/>
      <c r="AF11" s="594"/>
      <c r="AG11" s="594"/>
      <c r="AH11" s="594"/>
      <c r="AI11" s="594"/>
    </row>
    <row r="12" spans="2:35" ht="35.450000000000003" customHeight="1" x14ac:dyDescent="0.15">
      <c r="B12" s="592"/>
      <c r="C12" s="594"/>
      <c r="D12" s="594"/>
      <c r="E12" s="594"/>
      <c r="F12" s="594"/>
      <c r="G12" s="594"/>
      <c r="H12" s="594"/>
      <c r="I12" s="594"/>
      <c r="J12" s="594"/>
      <c r="K12" s="594"/>
      <c r="L12" s="594"/>
      <c r="M12" s="594"/>
      <c r="N12" s="594"/>
      <c r="O12" s="594"/>
      <c r="P12" s="594"/>
      <c r="Q12" s="594"/>
      <c r="R12" s="594"/>
      <c r="S12" s="594"/>
      <c r="T12" s="594"/>
      <c r="U12" s="594"/>
      <c r="V12" s="594"/>
      <c r="W12" s="594"/>
      <c r="X12" s="594"/>
      <c r="Y12" s="594"/>
      <c r="Z12" s="594"/>
      <c r="AA12" s="594"/>
      <c r="AB12" s="594"/>
      <c r="AC12" s="594"/>
      <c r="AD12" s="594"/>
      <c r="AE12" s="594"/>
      <c r="AF12" s="594"/>
      <c r="AG12" s="594"/>
      <c r="AH12" s="594"/>
      <c r="AI12" s="594"/>
    </row>
    <row r="13" spans="2:35" ht="35.450000000000003" customHeight="1" x14ac:dyDescent="0.15">
      <c r="B13" s="592"/>
      <c r="C13" s="594"/>
      <c r="D13" s="594"/>
      <c r="E13" s="594"/>
      <c r="F13" s="594"/>
      <c r="G13" s="594"/>
      <c r="H13" s="594"/>
      <c r="I13" s="594"/>
      <c r="J13" s="594"/>
      <c r="K13" s="594"/>
      <c r="L13" s="594"/>
      <c r="M13" s="594"/>
      <c r="N13" s="594"/>
      <c r="O13" s="594"/>
      <c r="P13" s="594"/>
      <c r="Q13" s="594"/>
      <c r="R13" s="594"/>
      <c r="S13" s="594"/>
      <c r="T13" s="594"/>
      <c r="U13" s="594"/>
      <c r="V13" s="594"/>
      <c r="W13" s="594"/>
      <c r="X13" s="594"/>
      <c r="Y13" s="594"/>
      <c r="Z13" s="594"/>
      <c r="AA13" s="594"/>
      <c r="AB13" s="594"/>
      <c r="AC13" s="594"/>
      <c r="AD13" s="594"/>
      <c r="AE13" s="594"/>
      <c r="AF13" s="594"/>
      <c r="AG13" s="594"/>
      <c r="AH13" s="594"/>
      <c r="AI13" s="594"/>
    </row>
    <row r="14" spans="2:35" ht="35.450000000000003" customHeight="1" x14ac:dyDescent="0.15">
      <c r="B14" s="592"/>
      <c r="C14" s="594"/>
      <c r="D14" s="594"/>
      <c r="E14" s="594"/>
      <c r="F14" s="594"/>
      <c r="G14" s="594"/>
      <c r="H14" s="594"/>
      <c r="I14" s="594"/>
      <c r="J14" s="594"/>
      <c r="K14" s="594"/>
      <c r="L14" s="594"/>
      <c r="M14" s="594"/>
      <c r="N14" s="594"/>
      <c r="O14" s="594"/>
      <c r="P14" s="594"/>
      <c r="Q14" s="594"/>
      <c r="R14" s="594"/>
      <c r="S14" s="594"/>
      <c r="T14" s="594"/>
      <c r="U14" s="594"/>
      <c r="V14" s="594"/>
      <c r="W14" s="594"/>
      <c r="X14" s="594"/>
      <c r="Y14" s="594"/>
      <c r="Z14" s="594"/>
      <c r="AA14" s="594"/>
      <c r="AB14" s="594"/>
      <c r="AC14" s="594"/>
      <c r="AD14" s="594"/>
      <c r="AE14" s="594"/>
      <c r="AF14" s="594"/>
      <c r="AG14" s="594"/>
      <c r="AH14" s="594"/>
      <c r="AI14" s="594"/>
    </row>
    <row r="15" spans="2:35" ht="35.450000000000003" customHeight="1" x14ac:dyDescent="0.15">
      <c r="B15" s="592"/>
      <c r="C15" s="594"/>
      <c r="D15" s="594"/>
      <c r="E15" s="594"/>
      <c r="F15" s="594"/>
      <c r="G15" s="594"/>
      <c r="H15" s="594"/>
      <c r="I15" s="594"/>
      <c r="J15" s="594"/>
      <c r="K15" s="594"/>
      <c r="L15" s="594"/>
      <c r="M15" s="594"/>
      <c r="N15" s="594"/>
      <c r="O15" s="594"/>
      <c r="P15" s="594"/>
      <c r="Q15" s="594"/>
      <c r="R15" s="594"/>
      <c r="S15" s="594"/>
      <c r="T15" s="594"/>
      <c r="U15" s="594"/>
      <c r="V15" s="594"/>
      <c r="W15" s="594"/>
      <c r="X15" s="594"/>
      <c r="Y15" s="594"/>
      <c r="Z15" s="594"/>
      <c r="AA15" s="594"/>
      <c r="AB15" s="594"/>
      <c r="AC15" s="594"/>
      <c r="AD15" s="594"/>
      <c r="AE15" s="594"/>
      <c r="AF15" s="594"/>
      <c r="AG15" s="594"/>
      <c r="AH15" s="594"/>
      <c r="AI15" s="594"/>
    </row>
    <row r="16" spans="2:35" ht="35.450000000000003" customHeight="1" x14ac:dyDescent="0.15">
      <c r="B16" s="592"/>
      <c r="C16" s="594"/>
      <c r="D16" s="594"/>
      <c r="E16" s="594"/>
      <c r="F16" s="594"/>
      <c r="G16" s="594"/>
      <c r="H16" s="594"/>
      <c r="I16" s="594"/>
      <c r="J16" s="594"/>
      <c r="K16" s="594"/>
      <c r="L16" s="594"/>
      <c r="M16" s="594"/>
      <c r="N16" s="594"/>
      <c r="O16" s="594"/>
      <c r="P16" s="594"/>
      <c r="Q16" s="594"/>
      <c r="R16" s="594"/>
      <c r="S16" s="594"/>
      <c r="T16" s="594"/>
      <c r="U16" s="594"/>
      <c r="V16" s="594"/>
      <c r="W16" s="594"/>
      <c r="X16" s="594"/>
      <c r="Y16" s="594"/>
      <c r="Z16" s="594"/>
      <c r="AA16" s="594"/>
      <c r="AB16" s="594"/>
      <c r="AC16" s="594"/>
      <c r="AD16" s="594"/>
      <c r="AE16" s="594"/>
      <c r="AF16" s="594"/>
      <c r="AG16" s="594"/>
      <c r="AH16" s="594"/>
      <c r="AI16" s="594"/>
    </row>
    <row r="17" spans="2:35" ht="35.450000000000003" customHeight="1" x14ac:dyDescent="0.15">
      <c r="B17" s="592"/>
      <c r="C17" s="594"/>
      <c r="D17" s="594"/>
      <c r="E17" s="594"/>
      <c r="F17" s="594"/>
      <c r="G17" s="594"/>
      <c r="H17" s="594"/>
      <c r="I17" s="594"/>
      <c r="J17" s="594"/>
      <c r="K17" s="594"/>
      <c r="L17" s="594"/>
      <c r="M17" s="594"/>
      <c r="N17" s="594"/>
      <c r="O17" s="594"/>
      <c r="P17" s="594"/>
      <c r="Q17" s="594"/>
      <c r="R17" s="594"/>
      <c r="S17" s="594"/>
      <c r="T17" s="594"/>
      <c r="U17" s="594"/>
      <c r="V17" s="594"/>
      <c r="W17" s="594"/>
      <c r="X17" s="594"/>
      <c r="Y17" s="594"/>
      <c r="Z17" s="594"/>
      <c r="AA17" s="594"/>
      <c r="AB17" s="594"/>
      <c r="AC17" s="594"/>
      <c r="AD17" s="594"/>
      <c r="AE17" s="594"/>
      <c r="AF17" s="594"/>
      <c r="AG17" s="594"/>
      <c r="AH17" s="594"/>
      <c r="AI17" s="594"/>
    </row>
    <row r="18" spans="2:35" ht="53.25" customHeight="1" x14ac:dyDescent="0.15">
      <c r="B18" s="592"/>
      <c r="C18" s="594"/>
      <c r="D18" s="594"/>
      <c r="E18" s="594"/>
      <c r="F18" s="594"/>
      <c r="G18" s="594"/>
      <c r="H18" s="594"/>
      <c r="I18" s="594"/>
      <c r="J18" s="594"/>
      <c r="K18" s="594"/>
      <c r="L18" s="594"/>
      <c r="M18" s="594"/>
      <c r="N18" s="594"/>
      <c r="O18" s="594"/>
      <c r="P18" s="594"/>
      <c r="Q18" s="594"/>
      <c r="R18" s="594"/>
      <c r="S18" s="594"/>
      <c r="T18" s="594"/>
      <c r="U18" s="594"/>
      <c r="V18" s="594"/>
      <c r="W18" s="594"/>
      <c r="X18" s="594"/>
      <c r="Y18" s="594"/>
      <c r="Z18" s="594"/>
      <c r="AA18" s="594"/>
      <c r="AB18" s="594"/>
      <c r="AC18" s="594"/>
      <c r="AD18" s="594"/>
      <c r="AE18" s="594"/>
      <c r="AF18" s="594"/>
      <c r="AG18" s="594"/>
      <c r="AH18" s="594"/>
      <c r="AI18" s="594"/>
    </row>
    <row r="19" spans="2:35" ht="15" customHeight="1" x14ac:dyDescent="0.15">
      <c r="B19" s="44"/>
      <c r="C19" s="44"/>
      <c r="D19" s="5"/>
    </row>
  </sheetData>
  <mergeCells count="15">
    <mergeCell ref="B6:B18"/>
    <mergeCell ref="C6:AI18"/>
    <mergeCell ref="B3:AI3"/>
    <mergeCell ref="B4:D4"/>
    <mergeCell ref="E4:I4"/>
    <mergeCell ref="J4:L4"/>
    <mergeCell ref="M4:R4"/>
    <mergeCell ref="S4:V5"/>
    <mergeCell ref="W4:AB5"/>
    <mergeCell ref="AC4:AE5"/>
    <mergeCell ref="AF4:AI5"/>
    <mergeCell ref="B5:D5"/>
    <mergeCell ref="E5:I5"/>
    <mergeCell ref="J5:L5"/>
    <mergeCell ref="M5:R5"/>
  </mergeCells>
  <phoneticPr fontId="9"/>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B2:AC32"/>
  <sheetViews>
    <sheetView showGridLines="0" view="pageBreakPreview" zoomScaleNormal="100" zoomScaleSheetLayoutView="100" workbookViewId="0">
      <selection activeCell="C19" sqref="C19:Y19"/>
    </sheetView>
  </sheetViews>
  <sheetFormatPr defaultRowHeight="12" x14ac:dyDescent="0.15"/>
  <cols>
    <col min="1" max="1" width="1.625" style="241" customWidth="1"/>
    <col min="2" max="2" width="4.125" style="241" customWidth="1"/>
    <col min="3" max="21" width="5.875" style="241" customWidth="1"/>
    <col min="22" max="22" width="8.25" style="241" customWidth="1"/>
    <col min="23" max="24" width="6.75" style="241" customWidth="1"/>
    <col min="25" max="25" width="8.625" style="241" customWidth="1"/>
    <col min="26" max="26" width="1.375" style="241" customWidth="1"/>
    <col min="27" max="29" width="0" style="241" hidden="1" customWidth="1"/>
    <col min="30" max="16384" width="9" style="241"/>
  </cols>
  <sheetData>
    <row r="2" spans="2:29" ht="24.95" customHeight="1" x14ac:dyDescent="0.15">
      <c r="B2" s="240" t="s">
        <v>550</v>
      </c>
      <c r="C2" s="155"/>
      <c r="D2" s="155"/>
      <c r="E2" s="155"/>
      <c r="F2" s="155"/>
      <c r="G2" s="155"/>
      <c r="H2" s="155"/>
      <c r="I2" s="155"/>
      <c r="J2" s="155"/>
      <c r="K2" s="155"/>
      <c r="L2" s="155"/>
      <c r="M2" s="155"/>
      <c r="N2" s="707"/>
      <c r="O2" s="708"/>
      <c r="P2" s="709"/>
      <c r="Q2" s="710"/>
      <c r="R2" s="710"/>
      <c r="S2" s="711"/>
      <c r="T2" s="686" t="s">
        <v>47</v>
      </c>
      <c r="U2" s="686"/>
      <c r="V2" s="712" t="s">
        <v>2213</v>
      </c>
      <c r="W2" s="712"/>
      <c r="X2" s="712"/>
      <c r="Y2" s="712"/>
      <c r="AA2" s="242" t="s">
        <v>551</v>
      </c>
      <c r="AB2" s="155" t="s">
        <v>552</v>
      </c>
      <c r="AC2" s="155" t="s">
        <v>553</v>
      </c>
    </row>
    <row r="3" spans="2:29" ht="20.100000000000001" customHeight="1" x14ac:dyDescent="0.15">
      <c r="B3" s="644" t="s">
        <v>27</v>
      </c>
      <c r="C3" s="644"/>
      <c r="D3" s="700" t="s">
        <v>628</v>
      </c>
      <c r="E3" s="700"/>
      <c r="F3" s="700"/>
      <c r="G3" s="700"/>
      <c r="H3" s="686" t="s">
        <v>28</v>
      </c>
      <c r="I3" s="686"/>
      <c r="J3" s="700" t="s">
        <v>629</v>
      </c>
      <c r="K3" s="700"/>
      <c r="L3" s="700"/>
      <c r="M3" s="700"/>
      <c r="N3" s="686" t="s">
        <v>10</v>
      </c>
      <c r="O3" s="686"/>
      <c r="P3" s="700" t="s">
        <v>612</v>
      </c>
      <c r="Q3" s="700"/>
      <c r="R3" s="700"/>
      <c r="S3" s="700"/>
      <c r="T3" s="686" t="s">
        <v>16</v>
      </c>
      <c r="U3" s="686"/>
      <c r="V3" s="713" t="s">
        <v>613</v>
      </c>
      <c r="W3" s="713"/>
      <c r="X3" s="713"/>
      <c r="Y3" s="713"/>
      <c r="AA3" s="242" t="s">
        <v>554</v>
      </c>
      <c r="AB3" s="155" t="s">
        <v>555</v>
      </c>
      <c r="AC3" s="155" t="s">
        <v>556</v>
      </c>
    </row>
    <row r="4" spans="2:29" ht="20.100000000000001" customHeight="1" x14ac:dyDescent="0.15">
      <c r="B4" s="646" t="s">
        <v>11</v>
      </c>
      <c r="C4" s="646"/>
      <c r="D4" s="714" t="s">
        <v>627</v>
      </c>
      <c r="E4" s="714"/>
      <c r="F4" s="714"/>
      <c r="G4" s="714"/>
      <c r="H4" s="686"/>
      <c r="I4" s="686"/>
      <c r="J4" s="700"/>
      <c r="K4" s="700"/>
      <c r="L4" s="700"/>
      <c r="M4" s="700"/>
      <c r="N4" s="686"/>
      <c r="O4" s="686"/>
      <c r="P4" s="700"/>
      <c r="Q4" s="700"/>
      <c r="R4" s="700"/>
      <c r="S4" s="700"/>
      <c r="T4" s="686" t="s">
        <v>17</v>
      </c>
      <c r="U4" s="686"/>
      <c r="V4" s="713" t="s">
        <v>613</v>
      </c>
      <c r="W4" s="713"/>
      <c r="X4" s="713"/>
      <c r="Y4" s="713"/>
      <c r="AA4" s="242" t="s">
        <v>54</v>
      </c>
      <c r="AC4" s="155" t="s">
        <v>557</v>
      </c>
    </row>
    <row r="5" spans="2:29" ht="20.100000000000001" customHeight="1" x14ac:dyDescent="0.15">
      <c r="B5" s="699" t="s">
        <v>12</v>
      </c>
      <c r="C5" s="699"/>
      <c r="D5" s="243" t="s">
        <v>13</v>
      </c>
      <c r="E5" s="700" t="s">
        <v>632</v>
      </c>
      <c r="F5" s="700"/>
      <c r="G5" s="700"/>
      <c r="H5" s="686" t="s">
        <v>253</v>
      </c>
      <c r="I5" s="686"/>
      <c r="J5" s="686"/>
      <c r="K5" s="701" t="s">
        <v>615</v>
      </c>
      <c r="L5" s="702"/>
      <c r="M5" s="702"/>
      <c r="N5" s="702"/>
      <c r="O5" s="703" t="s">
        <v>235</v>
      </c>
      <c r="P5" s="704"/>
      <c r="Q5" s="677">
        <v>44294</v>
      </c>
      <c r="R5" s="678"/>
      <c r="S5" s="679"/>
      <c r="T5" s="686" t="s">
        <v>39</v>
      </c>
      <c r="U5" s="686"/>
      <c r="V5" s="244" t="s">
        <v>38</v>
      </c>
      <c r="W5" s="687">
        <f>'様式A-1'!Z5</f>
        <v>1265</v>
      </c>
      <c r="X5" s="687"/>
      <c r="Y5" s="245" t="s">
        <v>37</v>
      </c>
      <c r="AA5" s="242" t="s">
        <v>55</v>
      </c>
      <c r="AC5" s="155" t="s">
        <v>558</v>
      </c>
    </row>
    <row r="6" spans="2:29" ht="20.100000000000001" customHeight="1" x14ac:dyDescent="0.15">
      <c r="B6" s="699"/>
      <c r="C6" s="699"/>
      <c r="D6" s="243" t="s">
        <v>14</v>
      </c>
      <c r="E6" s="700" t="s">
        <v>632</v>
      </c>
      <c r="F6" s="700"/>
      <c r="G6" s="700"/>
      <c r="H6" s="686" t="s">
        <v>254</v>
      </c>
      <c r="I6" s="686"/>
      <c r="J6" s="686"/>
      <c r="K6" s="408" t="s">
        <v>857</v>
      </c>
      <c r="L6" s="408"/>
      <c r="M6" s="408"/>
      <c r="N6" s="408"/>
      <c r="O6" s="705"/>
      <c r="P6" s="706"/>
      <c r="Q6" s="680"/>
      <c r="R6" s="681"/>
      <c r="S6" s="682"/>
      <c r="T6" s="644" t="s">
        <v>15</v>
      </c>
      <c r="U6" s="644"/>
      <c r="V6" s="674" t="s">
        <v>600</v>
      </c>
      <c r="W6" s="675"/>
      <c r="X6" s="675"/>
      <c r="Y6" s="676"/>
      <c r="AC6" s="155" t="s">
        <v>559</v>
      </c>
    </row>
    <row r="7" spans="2:29" ht="6.95" customHeight="1" x14ac:dyDescent="0.15">
      <c r="B7" s="627" t="s">
        <v>18</v>
      </c>
      <c r="C7" s="654" t="s">
        <v>19</v>
      </c>
      <c r="D7" s="668">
        <f>'様式A-1'!E7</f>
        <v>340917.7</v>
      </c>
      <c r="E7" s="669"/>
      <c r="F7" s="657" t="s">
        <v>20</v>
      </c>
      <c r="G7" s="658"/>
      <c r="H7" s="657" t="s">
        <v>21</v>
      </c>
      <c r="I7" s="663"/>
      <c r="J7" s="666" t="s">
        <v>22</v>
      </c>
      <c r="K7" s="667"/>
      <c r="L7" s="644" t="s">
        <v>34</v>
      </c>
      <c r="M7" s="683">
        <v>109</v>
      </c>
      <c r="N7" s="644" t="s">
        <v>33</v>
      </c>
      <c r="O7" s="683">
        <v>0</v>
      </c>
      <c r="P7" s="625" t="s">
        <v>32</v>
      </c>
      <c r="Q7" s="622">
        <v>0</v>
      </c>
      <c r="R7" s="657" t="s">
        <v>36</v>
      </c>
      <c r="S7" s="663"/>
      <c r="T7" s="688" t="str">
        <f>様式F!AJ4</f>
        <v>Ⅲ</v>
      </c>
      <c r="U7" s="689"/>
      <c r="V7" s="694" t="s">
        <v>35</v>
      </c>
      <c r="W7" s="697" t="s">
        <v>287</v>
      </c>
      <c r="X7" s="698"/>
      <c r="Y7" s="639">
        <v>0</v>
      </c>
      <c r="AC7" s="155" t="s">
        <v>560</v>
      </c>
    </row>
    <row r="8" spans="2:29" ht="6.95" customHeight="1" x14ac:dyDescent="0.15">
      <c r="B8" s="627"/>
      <c r="C8" s="655"/>
      <c r="D8" s="670"/>
      <c r="E8" s="671"/>
      <c r="F8" s="659"/>
      <c r="G8" s="660"/>
      <c r="H8" s="659"/>
      <c r="I8" s="664"/>
      <c r="J8" s="640"/>
      <c r="K8" s="641"/>
      <c r="L8" s="645"/>
      <c r="M8" s="684"/>
      <c r="N8" s="645"/>
      <c r="O8" s="684"/>
      <c r="P8" s="626"/>
      <c r="Q8" s="623"/>
      <c r="R8" s="659"/>
      <c r="S8" s="664"/>
      <c r="T8" s="690"/>
      <c r="U8" s="691"/>
      <c r="V8" s="695"/>
      <c r="W8" s="698"/>
      <c r="X8" s="698"/>
      <c r="Y8" s="639"/>
      <c r="AC8" s="155" t="s">
        <v>561</v>
      </c>
    </row>
    <row r="9" spans="2:29" ht="6.95" customHeight="1" x14ac:dyDescent="0.15">
      <c r="B9" s="627"/>
      <c r="C9" s="656"/>
      <c r="D9" s="672"/>
      <c r="E9" s="673"/>
      <c r="F9" s="659"/>
      <c r="G9" s="660"/>
      <c r="H9" s="659"/>
      <c r="I9" s="664"/>
      <c r="J9" s="640"/>
      <c r="K9" s="641"/>
      <c r="L9" s="645"/>
      <c r="M9" s="684"/>
      <c r="N9" s="645"/>
      <c r="O9" s="684"/>
      <c r="P9" s="626"/>
      <c r="Q9" s="623"/>
      <c r="R9" s="659"/>
      <c r="S9" s="664"/>
      <c r="T9" s="690"/>
      <c r="U9" s="691"/>
      <c r="V9" s="695"/>
      <c r="W9" s="698"/>
      <c r="X9" s="698"/>
      <c r="Y9" s="639"/>
    </row>
    <row r="10" spans="2:29" ht="6.95" customHeight="1" x14ac:dyDescent="0.15">
      <c r="B10" s="627"/>
      <c r="C10" s="654" t="s">
        <v>23</v>
      </c>
      <c r="D10" s="668">
        <f>'様式A-1'!E8</f>
        <v>1311141.6000000001</v>
      </c>
      <c r="E10" s="669"/>
      <c r="F10" s="659"/>
      <c r="G10" s="660"/>
      <c r="H10" s="659"/>
      <c r="I10" s="664"/>
      <c r="J10" s="640"/>
      <c r="K10" s="641"/>
      <c r="L10" s="645"/>
      <c r="M10" s="685"/>
      <c r="N10" s="645"/>
      <c r="O10" s="685"/>
      <c r="P10" s="626"/>
      <c r="Q10" s="624"/>
      <c r="R10" s="659"/>
      <c r="S10" s="664"/>
      <c r="T10" s="690"/>
      <c r="U10" s="691"/>
      <c r="V10" s="695"/>
      <c r="W10" s="698"/>
      <c r="X10" s="698"/>
      <c r="Y10" s="639"/>
    </row>
    <row r="11" spans="2:29" ht="6.95" customHeight="1" x14ac:dyDescent="0.15">
      <c r="B11" s="627"/>
      <c r="C11" s="655"/>
      <c r="D11" s="670"/>
      <c r="E11" s="671"/>
      <c r="F11" s="659"/>
      <c r="G11" s="660"/>
      <c r="H11" s="659"/>
      <c r="I11" s="664"/>
      <c r="J11" s="666" t="s">
        <v>24</v>
      </c>
      <c r="K11" s="667"/>
      <c r="L11" s="644" t="s">
        <v>34</v>
      </c>
      <c r="M11" s="683">
        <v>55</v>
      </c>
      <c r="N11" s="644" t="s">
        <v>33</v>
      </c>
      <c r="O11" s="622">
        <v>0</v>
      </c>
      <c r="P11" s="625" t="s">
        <v>32</v>
      </c>
      <c r="Q11" s="622">
        <v>0</v>
      </c>
      <c r="R11" s="659"/>
      <c r="S11" s="664"/>
      <c r="T11" s="690"/>
      <c r="U11" s="691"/>
      <c r="V11" s="695"/>
      <c r="W11" s="698"/>
      <c r="X11" s="698"/>
      <c r="Y11" s="639"/>
    </row>
    <row r="12" spans="2:29" ht="6.95" customHeight="1" x14ac:dyDescent="0.15">
      <c r="B12" s="627"/>
      <c r="C12" s="656"/>
      <c r="D12" s="672"/>
      <c r="E12" s="673"/>
      <c r="F12" s="659"/>
      <c r="G12" s="660"/>
      <c r="H12" s="659"/>
      <c r="I12" s="664"/>
      <c r="J12" s="640"/>
      <c r="K12" s="641"/>
      <c r="L12" s="645"/>
      <c r="M12" s="684"/>
      <c r="N12" s="645"/>
      <c r="O12" s="623"/>
      <c r="P12" s="626"/>
      <c r="Q12" s="623"/>
      <c r="R12" s="659"/>
      <c r="S12" s="664"/>
      <c r="T12" s="690"/>
      <c r="U12" s="691"/>
      <c r="V12" s="695"/>
      <c r="W12" s="698"/>
      <c r="X12" s="698"/>
      <c r="Y12" s="639"/>
    </row>
    <row r="13" spans="2:29" ht="6.95" customHeight="1" x14ac:dyDescent="0.15">
      <c r="B13" s="627" t="s">
        <v>25</v>
      </c>
      <c r="C13" s="654" t="s">
        <v>19</v>
      </c>
      <c r="D13" s="668">
        <f>'様式A-1'!E9</f>
        <v>340837.7</v>
      </c>
      <c r="E13" s="669"/>
      <c r="F13" s="659"/>
      <c r="G13" s="660"/>
      <c r="H13" s="659"/>
      <c r="I13" s="664"/>
      <c r="J13" s="640"/>
      <c r="K13" s="641"/>
      <c r="L13" s="645"/>
      <c r="M13" s="684"/>
      <c r="N13" s="645"/>
      <c r="O13" s="623"/>
      <c r="P13" s="626"/>
      <c r="Q13" s="623"/>
      <c r="R13" s="659"/>
      <c r="S13" s="664"/>
      <c r="T13" s="690"/>
      <c r="U13" s="691"/>
      <c r="V13" s="695"/>
      <c r="W13" s="637" t="s">
        <v>269</v>
      </c>
      <c r="X13" s="638"/>
      <c r="Y13" s="639">
        <v>25</v>
      </c>
    </row>
    <row r="14" spans="2:29" ht="6.95" customHeight="1" x14ac:dyDescent="0.15">
      <c r="B14" s="654"/>
      <c r="C14" s="655"/>
      <c r="D14" s="670"/>
      <c r="E14" s="671"/>
      <c r="F14" s="659"/>
      <c r="G14" s="660"/>
      <c r="H14" s="659"/>
      <c r="I14" s="664"/>
      <c r="J14" s="642"/>
      <c r="K14" s="643"/>
      <c r="L14" s="645"/>
      <c r="M14" s="685"/>
      <c r="N14" s="645"/>
      <c r="O14" s="624"/>
      <c r="P14" s="626"/>
      <c r="Q14" s="624"/>
      <c r="R14" s="659"/>
      <c r="S14" s="664"/>
      <c r="T14" s="690"/>
      <c r="U14" s="691"/>
      <c r="V14" s="695"/>
      <c r="W14" s="638"/>
      <c r="X14" s="638"/>
      <c r="Y14" s="639"/>
    </row>
    <row r="15" spans="2:29" ht="6.95" customHeight="1" x14ac:dyDescent="0.15">
      <c r="B15" s="654"/>
      <c r="C15" s="656"/>
      <c r="D15" s="672"/>
      <c r="E15" s="673"/>
      <c r="F15" s="659"/>
      <c r="G15" s="660"/>
      <c r="H15" s="659"/>
      <c r="I15" s="664"/>
      <c r="J15" s="640" t="s">
        <v>26</v>
      </c>
      <c r="K15" s="641"/>
      <c r="L15" s="644" t="s">
        <v>34</v>
      </c>
      <c r="M15" s="647">
        <v>3</v>
      </c>
      <c r="N15" s="644" t="s">
        <v>33</v>
      </c>
      <c r="O15" s="647">
        <v>3</v>
      </c>
      <c r="P15" s="625" t="s">
        <v>32</v>
      </c>
      <c r="Q15" s="651">
        <v>0</v>
      </c>
      <c r="R15" s="659"/>
      <c r="S15" s="664"/>
      <c r="T15" s="690"/>
      <c r="U15" s="691"/>
      <c r="V15" s="695"/>
      <c r="W15" s="638"/>
      <c r="X15" s="638"/>
      <c r="Y15" s="639"/>
      <c r="AC15" s="241">
        <v>0</v>
      </c>
    </row>
    <row r="16" spans="2:29" ht="6.95" customHeight="1" x14ac:dyDescent="0.15">
      <c r="B16" s="654"/>
      <c r="C16" s="654" t="s">
        <v>23</v>
      </c>
      <c r="D16" s="668">
        <f>'様式A-1'!E10</f>
        <v>1311156.1000000001</v>
      </c>
      <c r="E16" s="669"/>
      <c r="F16" s="659"/>
      <c r="G16" s="660"/>
      <c r="H16" s="659"/>
      <c r="I16" s="664"/>
      <c r="J16" s="640"/>
      <c r="K16" s="641"/>
      <c r="L16" s="645"/>
      <c r="M16" s="648"/>
      <c r="N16" s="645"/>
      <c r="O16" s="648"/>
      <c r="P16" s="626"/>
      <c r="Q16" s="652"/>
      <c r="R16" s="659"/>
      <c r="S16" s="664"/>
      <c r="T16" s="690"/>
      <c r="U16" s="691"/>
      <c r="V16" s="695"/>
      <c r="W16" s="638"/>
      <c r="X16" s="638"/>
      <c r="Y16" s="639"/>
    </row>
    <row r="17" spans="2:25" ht="6.95" customHeight="1" x14ac:dyDescent="0.15">
      <c r="B17" s="654"/>
      <c r="C17" s="655"/>
      <c r="D17" s="670"/>
      <c r="E17" s="671"/>
      <c r="F17" s="659"/>
      <c r="G17" s="660"/>
      <c r="H17" s="659"/>
      <c r="I17" s="664"/>
      <c r="J17" s="640"/>
      <c r="K17" s="641"/>
      <c r="L17" s="645"/>
      <c r="M17" s="648"/>
      <c r="N17" s="645"/>
      <c r="O17" s="648"/>
      <c r="P17" s="626"/>
      <c r="Q17" s="652"/>
      <c r="R17" s="659"/>
      <c r="S17" s="664"/>
      <c r="T17" s="690"/>
      <c r="U17" s="691"/>
      <c r="V17" s="695"/>
      <c r="W17" s="638"/>
      <c r="X17" s="638"/>
      <c r="Y17" s="639"/>
    </row>
    <row r="18" spans="2:25" ht="6.95" customHeight="1" x14ac:dyDescent="0.15">
      <c r="B18" s="627"/>
      <c r="C18" s="656"/>
      <c r="D18" s="672"/>
      <c r="E18" s="673"/>
      <c r="F18" s="661"/>
      <c r="G18" s="662"/>
      <c r="H18" s="661"/>
      <c r="I18" s="665"/>
      <c r="J18" s="642"/>
      <c r="K18" s="643"/>
      <c r="L18" s="646"/>
      <c r="M18" s="649"/>
      <c r="N18" s="646"/>
      <c r="O18" s="649"/>
      <c r="P18" s="650"/>
      <c r="Q18" s="653"/>
      <c r="R18" s="661"/>
      <c r="S18" s="665"/>
      <c r="T18" s="692"/>
      <c r="U18" s="693"/>
      <c r="V18" s="696"/>
      <c r="W18" s="638"/>
      <c r="X18" s="638"/>
      <c r="Y18" s="639"/>
    </row>
    <row r="19" spans="2:25" ht="39.950000000000003" customHeight="1" x14ac:dyDescent="0.15">
      <c r="B19" s="628" t="s">
        <v>9</v>
      </c>
      <c r="C19" s="630"/>
      <c r="D19" s="631"/>
      <c r="E19" s="631"/>
      <c r="F19" s="631"/>
      <c r="G19" s="631"/>
      <c r="H19" s="631"/>
      <c r="I19" s="631"/>
      <c r="J19" s="631"/>
      <c r="K19" s="631"/>
      <c r="L19" s="631"/>
      <c r="M19" s="631"/>
      <c r="N19" s="631"/>
      <c r="O19" s="631"/>
      <c r="P19" s="631"/>
      <c r="Q19" s="631"/>
      <c r="R19" s="631"/>
      <c r="S19" s="631"/>
      <c r="T19" s="631"/>
      <c r="U19" s="631"/>
      <c r="V19" s="631"/>
      <c r="W19" s="631"/>
      <c r="X19" s="631"/>
      <c r="Y19" s="632"/>
    </row>
    <row r="20" spans="2:25" ht="39.950000000000003" customHeight="1" x14ac:dyDescent="0.15">
      <c r="B20" s="628"/>
      <c r="C20" s="246"/>
      <c r="D20" s="246"/>
      <c r="E20" s="246"/>
      <c r="F20" s="246"/>
      <c r="G20" s="246"/>
      <c r="H20" s="247"/>
      <c r="I20" s="246"/>
      <c r="J20" s="246"/>
      <c r="K20" s="246"/>
      <c r="L20" s="246"/>
      <c r="M20" s="247"/>
      <c r="N20" s="247"/>
      <c r="O20" s="246"/>
      <c r="P20" s="246"/>
      <c r="Q20" s="247"/>
      <c r="R20" s="246"/>
      <c r="S20" s="246"/>
      <c r="T20" s="246"/>
      <c r="U20" s="246"/>
      <c r="V20" s="246"/>
      <c r="W20" s="246"/>
      <c r="X20" s="246"/>
      <c r="Y20" s="248"/>
    </row>
    <row r="21" spans="2:25" ht="39.950000000000003" customHeight="1" x14ac:dyDescent="0.15">
      <c r="B21" s="628"/>
      <c r="C21" s="246"/>
      <c r="D21" s="246"/>
      <c r="E21" s="246"/>
      <c r="F21" s="246"/>
      <c r="G21" s="246"/>
      <c r="H21" s="247"/>
      <c r="I21" s="246"/>
      <c r="J21" s="246"/>
      <c r="K21" s="246"/>
      <c r="L21" s="246"/>
      <c r="M21" s="247"/>
      <c r="N21" s="247"/>
      <c r="O21" s="246"/>
      <c r="P21" s="246"/>
      <c r="Q21" s="247"/>
      <c r="R21" s="246"/>
      <c r="S21" s="246"/>
      <c r="T21" s="246"/>
      <c r="U21" s="246"/>
      <c r="V21" s="246"/>
      <c r="W21" s="246"/>
      <c r="X21" s="246"/>
      <c r="Y21" s="248"/>
    </row>
    <row r="22" spans="2:25" ht="39.950000000000003" customHeight="1" x14ac:dyDescent="0.15">
      <c r="B22" s="628"/>
      <c r="C22" s="246"/>
      <c r="D22" s="246"/>
      <c r="E22" s="246"/>
      <c r="F22" s="247"/>
      <c r="G22" s="246"/>
      <c r="H22" s="246"/>
      <c r="I22" s="246"/>
      <c r="J22" s="246"/>
      <c r="K22" s="246"/>
      <c r="L22" s="246"/>
      <c r="M22" s="247"/>
      <c r="N22" s="246"/>
      <c r="O22" s="246"/>
      <c r="P22" s="246"/>
      <c r="Q22" s="247"/>
      <c r="R22" s="246"/>
      <c r="S22" s="246"/>
      <c r="T22" s="246"/>
      <c r="U22" s="246"/>
      <c r="V22" s="246"/>
      <c r="W22" s="246"/>
      <c r="X22" s="246"/>
      <c r="Y22" s="248"/>
    </row>
    <row r="23" spans="2:25" ht="39.950000000000003" customHeight="1" x14ac:dyDescent="0.15">
      <c r="B23" s="628"/>
      <c r="C23" s="246"/>
      <c r="D23" s="246"/>
      <c r="E23" s="246"/>
      <c r="F23" s="247"/>
      <c r="G23" s="247"/>
      <c r="H23" s="246"/>
      <c r="I23" s="246"/>
      <c r="J23" s="246"/>
      <c r="K23" s="246"/>
      <c r="L23" s="246"/>
      <c r="M23" s="247"/>
      <c r="N23" s="246"/>
      <c r="O23" s="246"/>
      <c r="P23" s="246"/>
      <c r="Q23" s="247"/>
      <c r="R23" s="246"/>
      <c r="S23" s="246"/>
      <c r="T23" s="246"/>
      <c r="U23" s="246"/>
      <c r="V23" s="246"/>
      <c r="W23" s="246"/>
      <c r="X23" s="246"/>
      <c r="Y23" s="248"/>
    </row>
    <row r="24" spans="2:25" ht="39.950000000000003" customHeight="1" x14ac:dyDescent="0.15">
      <c r="B24" s="628"/>
      <c r="C24" s="247"/>
      <c r="D24" s="246"/>
      <c r="E24" s="246"/>
      <c r="F24" s="247"/>
      <c r="G24" s="247"/>
      <c r="H24" s="246"/>
      <c r="I24" s="246"/>
      <c r="J24" s="246"/>
      <c r="K24" s="246"/>
      <c r="L24" s="246"/>
      <c r="M24" s="247"/>
      <c r="N24" s="247"/>
      <c r="O24" s="246"/>
      <c r="P24" s="246"/>
      <c r="Q24" s="247"/>
      <c r="R24" s="246"/>
      <c r="S24" s="246"/>
      <c r="T24" s="246"/>
      <c r="U24" s="246"/>
      <c r="V24" s="246"/>
      <c r="W24" s="246"/>
      <c r="X24" s="246"/>
      <c r="Y24" s="248"/>
    </row>
    <row r="25" spans="2:25" ht="39.950000000000003" customHeight="1" x14ac:dyDescent="0.15">
      <c r="B25" s="628"/>
      <c r="C25" s="247"/>
      <c r="D25" s="246"/>
      <c r="E25" s="246"/>
      <c r="F25" s="247"/>
      <c r="G25" s="247"/>
      <c r="H25" s="246"/>
      <c r="I25" s="246"/>
      <c r="J25" s="246"/>
      <c r="K25" s="246"/>
      <c r="L25" s="246"/>
      <c r="M25" s="247"/>
      <c r="N25" s="247"/>
      <c r="O25" s="246"/>
      <c r="P25" s="246"/>
      <c r="Q25" s="247"/>
      <c r="R25" s="246"/>
      <c r="S25" s="246"/>
      <c r="T25" s="246"/>
      <c r="U25" s="246"/>
      <c r="V25" s="246"/>
      <c r="W25" s="246"/>
      <c r="X25" s="246"/>
      <c r="Y25" s="248"/>
    </row>
    <row r="26" spans="2:25" ht="39.950000000000003" customHeight="1" x14ac:dyDescent="0.15">
      <c r="B26" s="628"/>
      <c r="C26" s="247"/>
      <c r="D26" s="246"/>
      <c r="E26" s="246"/>
      <c r="F26" s="249"/>
      <c r="G26" s="250"/>
      <c r="H26" s="250"/>
      <c r="I26" s="250"/>
      <c r="J26" s="250"/>
      <c r="K26" s="250"/>
      <c r="L26" s="246"/>
      <c r="M26" s="247"/>
      <c r="N26" s="247"/>
      <c r="O26" s="246"/>
      <c r="P26" s="633" t="s">
        <v>286</v>
      </c>
      <c r="Q26" s="633"/>
      <c r="R26" s="633"/>
      <c r="S26" s="633"/>
      <c r="T26" s="633"/>
      <c r="U26" s="633"/>
      <c r="V26" s="633"/>
      <c r="W26" s="633"/>
      <c r="X26" s="633"/>
      <c r="Y26" s="634"/>
    </row>
    <row r="27" spans="2:25" ht="45" customHeight="1" x14ac:dyDescent="0.15">
      <c r="B27" s="629"/>
      <c r="C27" s="251"/>
      <c r="D27" s="252"/>
      <c r="E27" s="253"/>
      <c r="F27" s="254"/>
      <c r="G27" s="252"/>
      <c r="H27" s="252"/>
      <c r="I27" s="252"/>
      <c r="J27" s="252"/>
      <c r="K27" s="252"/>
      <c r="L27" s="252"/>
      <c r="M27" s="252"/>
      <c r="N27" s="252"/>
      <c r="O27" s="255"/>
      <c r="P27" s="635"/>
      <c r="Q27" s="635"/>
      <c r="R27" s="635"/>
      <c r="S27" s="635"/>
      <c r="T27" s="635"/>
      <c r="U27" s="635"/>
      <c r="V27" s="635"/>
      <c r="W27" s="635"/>
      <c r="X27" s="635"/>
      <c r="Y27" s="636"/>
    </row>
    <row r="28" spans="2:25" ht="15" customHeight="1" x14ac:dyDescent="0.15">
      <c r="C28" s="155" t="s">
        <v>245</v>
      </c>
    </row>
    <row r="29" spans="2:25" ht="15" customHeight="1" x14ac:dyDescent="0.15">
      <c r="C29" s="155" t="s">
        <v>562</v>
      </c>
    </row>
    <row r="30" spans="2:25" ht="15" customHeight="1" x14ac:dyDescent="0.15">
      <c r="C30" s="155" t="s">
        <v>288</v>
      </c>
    </row>
    <row r="31" spans="2:25" x14ac:dyDescent="0.15">
      <c r="C31" s="155" t="s">
        <v>246</v>
      </c>
    </row>
    <row r="32" spans="2:25" x14ac:dyDescent="0.15">
      <c r="C32" s="155"/>
    </row>
  </sheetData>
  <sheetProtection algorithmName="SHA-512" hashValue="apUN5HSKJvh8ScLb8MbD1dSDpinM5AmALTDdS+AFZOvlIeKWG9pJBJdC0/NImHgmQ2EkX3PAo5h6KcM6onCptQ==" saltValue="xF5IeS24J6IsvROVkzKsmA==" spinCount="100000" sheet="1" scenarios="1" selectLockedCells="1"/>
  <mergeCells count="72">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 ref="B5:C6"/>
    <mergeCell ref="E5:G5"/>
    <mergeCell ref="H5:J5"/>
    <mergeCell ref="K5:N5"/>
    <mergeCell ref="O5:P6"/>
    <mergeCell ref="E6:G6"/>
    <mergeCell ref="H6:J6"/>
    <mergeCell ref="K6:N6"/>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F7:G18"/>
    <mergeCell ref="H7:I18"/>
    <mergeCell ref="J7:K10"/>
    <mergeCell ref="C10:C12"/>
    <mergeCell ref="D10:E12"/>
    <mergeCell ref="J11:K14"/>
    <mergeCell ref="D13:E15"/>
    <mergeCell ref="C16:C18"/>
    <mergeCell ref="D16:E18"/>
    <mergeCell ref="C7:C9"/>
    <mergeCell ref="D7:E9"/>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O11:O14"/>
    <mergeCell ref="P11:P14"/>
    <mergeCell ref="Q11:Q14"/>
    <mergeCell ref="P7:P10"/>
    <mergeCell ref="Q7:Q10"/>
  </mergeCells>
  <phoneticPr fontId="9"/>
  <dataValidations count="3">
    <dataValidation type="list" allowBlank="1" showInputMessage="1" showErrorMessage="1" sqref="V6:Y6">
      <formula1>$AC$2:$AC$8</formula1>
    </dataValidation>
    <dataValidation type="list" allowBlank="1" showInputMessage="1" showErrorMessage="1" sqref="T7:U18">
      <formula1>$AA$2:$AA$5</formula1>
    </dataValidation>
    <dataValidation type="list" allowBlank="1" showInputMessage="1" showErrorMessage="1" sqref="V3:Y4">
      <formula1>$AB$2:$AB$3</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B2:AC32"/>
  <sheetViews>
    <sheetView showGridLines="0" view="pageBreakPreview" zoomScaleNormal="100" zoomScaleSheetLayoutView="100" workbookViewId="0">
      <selection activeCell="V2" sqref="V2:Y2"/>
    </sheetView>
  </sheetViews>
  <sheetFormatPr defaultRowHeight="12" x14ac:dyDescent="0.15"/>
  <cols>
    <col min="1" max="1" width="1.625" style="241" customWidth="1"/>
    <col min="2" max="2" width="4.125" style="241" customWidth="1"/>
    <col min="3" max="21" width="5.875" style="241" customWidth="1"/>
    <col min="22" max="22" width="8.25" style="241" customWidth="1"/>
    <col min="23" max="24" width="6.75" style="241" customWidth="1"/>
    <col min="25" max="25" width="8.625" style="241" customWidth="1"/>
    <col min="26" max="26" width="1.375" style="241" customWidth="1"/>
    <col min="27" max="29" width="0" style="241" hidden="1" customWidth="1"/>
    <col min="30" max="16384" width="9" style="241"/>
  </cols>
  <sheetData>
    <row r="2" spans="2:29" ht="24.95" customHeight="1" x14ac:dyDescent="0.15">
      <c r="B2" s="240" t="s">
        <v>550</v>
      </c>
      <c r="C2" s="155"/>
      <c r="D2" s="155"/>
      <c r="E2" s="155"/>
      <c r="F2" s="155"/>
      <c r="G2" s="155"/>
      <c r="H2" s="155"/>
      <c r="I2" s="155"/>
      <c r="J2" s="155"/>
      <c r="K2" s="155"/>
      <c r="L2" s="155"/>
      <c r="M2" s="155"/>
      <c r="N2" s="707"/>
      <c r="O2" s="708"/>
      <c r="P2" s="709"/>
      <c r="Q2" s="710"/>
      <c r="R2" s="710"/>
      <c r="S2" s="711"/>
      <c r="T2" s="686" t="s">
        <v>47</v>
      </c>
      <c r="U2" s="686"/>
      <c r="V2" s="712" t="s">
        <v>2213</v>
      </c>
      <c r="W2" s="712"/>
      <c r="X2" s="712"/>
      <c r="Y2" s="712"/>
      <c r="AA2" s="242" t="s">
        <v>551</v>
      </c>
      <c r="AB2" s="155" t="s">
        <v>552</v>
      </c>
      <c r="AC2" s="155" t="s">
        <v>553</v>
      </c>
    </row>
    <row r="3" spans="2:29" ht="20.100000000000001" customHeight="1" x14ac:dyDescent="0.15">
      <c r="B3" s="644" t="s">
        <v>27</v>
      </c>
      <c r="C3" s="644"/>
      <c r="D3" s="700" t="str">
        <f>'様式B(トンネル様式1P001)'!D3:G3</f>
        <v>ミネトンネル</v>
      </c>
      <c r="E3" s="700"/>
      <c r="F3" s="700"/>
      <c r="G3" s="700"/>
      <c r="H3" s="686" t="s">
        <v>28</v>
      </c>
      <c r="I3" s="686"/>
      <c r="J3" s="700" t="str">
        <f>'様式B(トンネル様式1P001)'!J3:M4</f>
        <v>一般国道　316号</v>
      </c>
      <c r="K3" s="700"/>
      <c r="L3" s="700"/>
      <c r="M3" s="700"/>
      <c r="N3" s="686" t="s">
        <v>10</v>
      </c>
      <c r="O3" s="686"/>
      <c r="P3" s="700" t="str">
        <f>'様式B(トンネル様式1P001)'!P3:S4</f>
        <v>宇部土木建築事務所</v>
      </c>
      <c r="Q3" s="700"/>
      <c r="R3" s="700"/>
      <c r="S3" s="700"/>
      <c r="T3" s="686" t="s">
        <v>16</v>
      </c>
      <c r="U3" s="686"/>
      <c r="V3" s="713" t="s">
        <v>613</v>
      </c>
      <c r="W3" s="713"/>
      <c r="X3" s="713"/>
      <c r="Y3" s="713"/>
      <c r="AA3" s="242" t="s">
        <v>554</v>
      </c>
      <c r="AB3" s="155" t="s">
        <v>555</v>
      </c>
      <c r="AC3" s="155" t="s">
        <v>556</v>
      </c>
    </row>
    <row r="4" spans="2:29" ht="20.100000000000001" customHeight="1" x14ac:dyDescent="0.15">
      <c r="B4" s="646" t="s">
        <v>11</v>
      </c>
      <c r="C4" s="646"/>
      <c r="D4" s="714" t="str">
        <f>'様式B(トンネル様式1P001)'!D4:G4</f>
        <v>美祢トンネル</v>
      </c>
      <c r="E4" s="714"/>
      <c r="F4" s="714"/>
      <c r="G4" s="714"/>
      <c r="H4" s="686"/>
      <c r="I4" s="686"/>
      <c r="J4" s="700"/>
      <c r="K4" s="700"/>
      <c r="L4" s="700"/>
      <c r="M4" s="700"/>
      <c r="N4" s="686"/>
      <c r="O4" s="686"/>
      <c r="P4" s="700"/>
      <c r="Q4" s="700"/>
      <c r="R4" s="700"/>
      <c r="S4" s="700"/>
      <c r="T4" s="686" t="s">
        <v>17</v>
      </c>
      <c r="U4" s="686"/>
      <c r="V4" s="713" t="s">
        <v>613</v>
      </c>
      <c r="W4" s="713"/>
      <c r="X4" s="713"/>
      <c r="Y4" s="713"/>
      <c r="AA4" s="242" t="s">
        <v>54</v>
      </c>
      <c r="AC4" s="155" t="s">
        <v>557</v>
      </c>
    </row>
    <row r="5" spans="2:29" ht="20.100000000000001" customHeight="1" x14ac:dyDescent="0.15">
      <c r="B5" s="699" t="s">
        <v>12</v>
      </c>
      <c r="C5" s="699"/>
      <c r="D5" s="243" t="s">
        <v>13</v>
      </c>
      <c r="E5" s="700" t="str">
        <f>'様式B(トンネル様式1P001)'!E5:G5</f>
        <v>山口県美祢市伊佐町</v>
      </c>
      <c r="F5" s="700"/>
      <c r="G5" s="700"/>
      <c r="H5" s="686" t="s">
        <v>253</v>
      </c>
      <c r="I5" s="686"/>
      <c r="J5" s="686"/>
      <c r="K5" s="701" t="str">
        <f>'様式B(トンネル様式1P001)'!K5:N5</f>
        <v>株式会社ニュージェック</v>
      </c>
      <c r="L5" s="702"/>
      <c r="M5" s="702"/>
      <c r="N5" s="702"/>
      <c r="O5" s="703" t="s">
        <v>235</v>
      </c>
      <c r="P5" s="704"/>
      <c r="Q5" s="677">
        <f>'様式B(トンネル様式1P001)'!Q5:S6</f>
        <v>44294</v>
      </c>
      <c r="R5" s="678"/>
      <c r="S5" s="679"/>
      <c r="T5" s="686" t="s">
        <v>39</v>
      </c>
      <c r="U5" s="686"/>
      <c r="V5" s="244" t="s">
        <v>38</v>
      </c>
      <c r="W5" s="687">
        <f>'様式A-1'!Z5</f>
        <v>1265</v>
      </c>
      <c r="X5" s="687"/>
      <c r="Y5" s="245" t="s">
        <v>37</v>
      </c>
      <c r="AA5" s="242" t="s">
        <v>55</v>
      </c>
      <c r="AC5" s="155" t="s">
        <v>558</v>
      </c>
    </row>
    <row r="6" spans="2:29" ht="20.100000000000001" customHeight="1" x14ac:dyDescent="0.15">
      <c r="B6" s="699"/>
      <c r="C6" s="699"/>
      <c r="D6" s="243" t="s">
        <v>14</v>
      </c>
      <c r="E6" s="700" t="str">
        <f>'様式B(トンネル様式1P001)'!E6:G6</f>
        <v>山口県美祢市伊佐町</v>
      </c>
      <c r="F6" s="700"/>
      <c r="G6" s="700"/>
      <c r="H6" s="686" t="s">
        <v>254</v>
      </c>
      <c r="I6" s="686"/>
      <c r="J6" s="686"/>
      <c r="K6" s="408" t="str">
        <f>'様式B(トンネル様式1P001)'!K6:N6</f>
        <v>石村　勝伸</v>
      </c>
      <c r="L6" s="408"/>
      <c r="M6" s="408"/>
      <c r="N6" s="408"/>
      <c r="O6" s="705"/>
      <c r="P6" s="706"/>
      <c r="Q6" s="680"/>
      <c r="R6" s="681"/>
      <c r="S6" s="682"/>
      <c r="T6" s="644" t="s">
        <v>15</v>
      </c>
      <c r="U6" s="644"/>
      <c r="V6" s="674" t="s">
        <v>600</v>
      </c>
      <c r="W6" s="675"/>
      <c r="X6" s="675"/>
      <c r="Y6" s="676"/>
      <c r="AC6" s="155" t="s">
        <v>559</v>
      </c>
    </row>
    <row r="7" spans="2:29" ht="6.95" customHeight="1" x14ac:dyDescent="0.15">
      <c r="B7" s="627" t="s">
        <v>18</v>
      </c>
      <c r="C7" s="654" t="s">
        <v>19</v>
      </c>
      <c r="D7" s="668">
        <f>'様式A-1'!E7</f>
        <v>340917.7</v>
      </c>
      <c r="E7" s="669"/>
      <c r="F7" s="657" t="s">
        <v>20</v>
      </c>
      <c r="G7" s="658"/>
      <c r="H7" s="657" t="s">
        <v>21</v>
      </c>
      <c r="I7" s="663"/>
      <c r="J7" s="666" t="s">
        <v>22</v>
      </c>
      <c r="K7" s="667"/>
      <c r="L7" s="644" t="s">
        <v>34</v>
      </c>
      <c r="M7" s="683">
        <f>'様式B(トンネル様式1P001)'!M7:M10</f>
        <v>109</v>
      </c>
      <c r="N7" s="644" t="s">
        <v>33</v>
      </c>
      <c r="O7" s="683">
        <f>'様式B(トンネル様式1P001)'!O7:O10</f>
        <v>0</v>
      </c>
      <c r="P7" s="625" t="s">
        <v>32</v>
      </c>
      <c r="Q7" s="622">
        <f>'様式B(トンネル様式1P001)'!Q7:Q10</f>
        <v>0</v>
      </c>
      <c r="R7" s="657" t="s">
        <v>36</v>
      </c>
      <c r="S7" s="663"/>
      <c r="T7" s="688" t="str">
        <f>様式F!AJ4</f>
        <v>Ⅲ</v>
      </c>
      <c r="U7" s="689"/>
      <c r="V7" s="694" t="s">
        <v>35</v>
      </c>
      <c r="W7" s="697" t="s">
        <v>287</v>
      </c>
      <c r="X7" s="698"/>
      <c r="Y7" s="639">
        <f>'様式B(トンネル様式1P001)'!Y7:Y12</f>
        <v>0</v>
      </c>
      <c r="AC7" s="155" t="s">
        <v>560</v>
      </c>
    </row>
    <row r="8" spans="2:29" ht="6.95" customHeight="1" x14ac:dyDescent="0.15">
      <c r="B8" s="627"/>
      <c r="C8" s="655"/>
      <c r="D8" s="670"/>
      <c r="E8" s="671"/>
      <c r="F8" s="659"/>
      <c r="G8" s="660"/>
      <c r="H8" s="659"/>
      <c r="I8" s="664"/>
      <c r="J8" s="640"/>
      <c r="K8" s="641"/>
      <c r="L8" s="645"/>
      <c r="M8" s="684"/>
      <c r="N8" s="645"/>
      <c r="O8" s="684"/>
      <c r="P8" s="626"/>
      <c r="Q8" s="623"/>
      <c r="R8" s="659"/>
      <c r="S8" s="664"/>
      <c r="T8" s="690"/>
      <c r="U8" s="691"/>
      <c r="V8" s="695"/>
      <c r="W8" s="698"/>
      <c r="X8" s="698"/>
      <c r="Y8" s="639"/>
      <c r="AC8" s="155" t="s">
        <v>561</v>
      </c>
    </row>
    <row r="9" spans="2:29" ht="6.95" customHeight="1" x14ac:dyDescent="0.15">
      <c r="B9" s="627"/>
      <c r="C9" s="656"/>
      <c r="D9" s="672"/>
      <c r="E9" s="673"/>
      <c r="F9" s="659"/>
      <c r="G9" s="660"/>
      <c r="H9" s="659"/>
      <c r="I9" s="664"/>
      <c r="J9" s="640"/>
      <c r="K9" s="641"/>
      <c r="L9" s="645"/>
      <c r="M9" s="684"/>
      <c r="N9" s="645"/>
      <c r="O9" s="684"/>
      <c r="P9" s="626"/>
      <c r="Q9" s="623"/>
      <c r="R9" s="659"/>
      <c r="S9" s="664"/>
      <c r="T9" s="690"/>
      <c r="U9" s="691"/>
      <c r="V9" s="695"/>
      <c r="W9" s="698"/>
      <c r="X9" s="698"/>
      <c r="Y9" s="639"/>
    </row>
    <row r="10" spans="2:29" ht="6.95" customHeight="1" x14ac:dyDescent="0.15">
      <c r="B10" s="627"/>
      <c r="C10" s="654" t="s">
        <v>23</v>
      </c>
      <c r="D10" s="668">
        <f>'様式A-1'!E8</f>
        <v>1311141.6000000001</v>
      </c>
      <c r="E10" s="669"/>
      <c r="F10" s="659"/>
      <c r="G10" s="660"/>
      <c r="H10" s="659"/>
      <c r="I10" s="664"/>
      <c r="J10" s="640"/>
      <c r="K10" s="641"/>
      <c r="L10" s="645"/>
      <c r="M10" s="685"/>
      <c r="N10" s="645"/>
      <c r="O10" s="685"/>
      <c r="P10" s="626"/>
      <c r="Q10" s="624"/>
      <c r="R10" s="659"/>
      <c r="S10" s="664"/>
      <c r="T10" s="690"/>
      <c r="U10" s="691"/>
      <c r="V10" s="695"/>
      <c r="W10" s="698"/>
      <c r="X10" s="698"/>
      <c r="Y10" s="639"/>
    </row>
    <row r="11" spans="2:29" ht="6.95" customHeight="1" x14ac:dyDescent="0.15">
      <c r="B11" s="627"/>
      <c r="C11" s="655"/>
      <c r="D11" s="670"/>
      <c r="E11" s="671"/>
      <c r="F11" s="659"/>
      <c r="G11" s="660"/>
      <c r="H11" s="659"/>
      <c r="I11" s="664"/>
      <c r="J11" s="666" t="s">
        <v>24</v>
      </c>
      <c r="K11" s="667"/>
      <c r="L11" s="644" t="s">
        <v>34</v>
      </c>
      <c r="M11" s="683">
        <f>'様式B(トンネル様式1P001)'!M11:M14</f>
        <v>55</v>
      </c>
      <c r="N11" s="644" t="s">
        <v>33</v>
      </c>
      <c r="O11" s="622">
        <f>'様式B(トンネル様式1P001)'!O11:O14</f>
        <v>0</v>
      </c>
      <c r="P11" s="625" t="s">
        <v>32</v>
      </c>
      <c r="Q11" s="622">
        <f>'様式B(トンネル様式1P001)'!Q11:Q14</f>
        <v>0</v>
      </c>
      <c r="R11" s="659"/>
      <c r="S11" s="664"/>
      <c r="T11" s="690"/>
      <c r="U11" s="691"/>
      <c r="V11" s="695"/>
      <c r="W11" s="698"/>
      <c r="X11" s="698"/>
      <c r="Y11" s="639"/>
    </row>
    <row r="12" spans="2:29" ht="6.95" customHeight="1" x14ac:dyDescent="0.15">
      <c r="B12" s="627"/>
      <c r="C12" s="656"/>
      <c r="D12" s="672"/>
      <c r="E12" s="673"/>
      <c r="F12" s="659"/>
      <c r="G12" s="660"/>
      <c r="H12" s="659"/>
      <c r="I12" s="664"/>
      <c r="J12" s="640"/>
      <c r="K12" s="641"/>
      <c r="L12" s="645"/>
      <c r="M12" s="684"/>
      <c r="N12" s="645"/>
      <c r="O12" s="623"/>
      <c r="P12" s="626"/>
      <c r="Q12" s="623"/>
      <c r="R12" s="659"/>
      <c r="S12" s="664"/>
      <c r="T12" s="690"/>
      <c r="U12" s="691"/>
      <c r="V12" s="695"/>
      <c r="W12" s="698"/>
      <c r="X12" s="698"/>
      <c r="Y12" s="639"/>
    </row>
    <row r="13" spans="2:29" ht="6.95" customHeight="1" x14ac:dyDescent="0.15">
      <c r="B13" s="627" t="s">
        <v>25</v>
      </c>
      <c r="C13" s="654" t="s">
        <v>19</v>
      </c>
      <c r="D13" s="668">
        <f>'様式A-1'!E9</f>
        <v>340837.7</v>
      </c>
      <c r="E13" s="669"/>
      <c r="F13" s="659"/>
      <c r="G13" s="660"/>
      <c r="H13" s="659"/>
      <c r="I13" s="664"/>
      <c r="J13" s="640"/>
      <c r="K13" s="641"/>
      <c r="L13" s="645"/>
      <c r="M13" s="684"/>
      <c r="N13" s="645"/>
      <c r="O13" s="623"/>
      <c r="P13" s="626"/>
      <c r="Q13" s="623"/>
      <c r="R13" s="659"/>
      <c r="S13" s="664"/>
      <c r="T13" s="690"/>
      <c r="U13" s="691"/>
      <c r="V13" s="695"/>
      <c r="W13" s="637" t="s">
        <v>269</v>
      </c>
      <c r="X13" s="638"/>
      <c r="Y13" s="639">
        <f>'様式B(トンネル様式1P001)'!Y13:Y18</f>
        <v>25</v>
      </c>
    </row>
    <row r="14" spans="2:29" ht="6.95" customHeight="1" x14ac:dyDescent="0.15">
      <c r="B14" s="654"/>
      <c r="C14" s="655"/>
      <c r="D14" s="670"/>
      <c r="E14" s="671"/>
      <c r="F14" s="659"/>
      <c r="G14" s="660"/>
      <c r="H14" s="659"/>
      <c r="I14" s="664"/>
      <c r="J14" s="642"/>
      <c r="K14" s="643"/>
      <c r="L14" s="645"/>
      <c r="M14" s="685"/>
      <c r="N14" s="645"/>
      <c r="O14" s="624"/>
      <c r="P14" s="626"/>
      <c r="Q14" s="624"/>
      <c r="R14" s="659"/>
      <c r="S14" s="664"/>
      <c r="T14" s="690"/>
      <c r="U14" s="691"/>
      <c r="V14" s="695"/>
      <c r="W14" s="638"/>
      <c r="X14" s="638"/>
      <c r="Y14" s="639"/>
    </row>
    <row r="15" spans="2:29" ht="6.95" customHeight="1" x14ac:dyDescent="0.15">
      <c r="B15" s="654"/>
      <c r="C15" s="656"/>
      <c r="D15" s="672"/>
      <c r="E15" s="673"/>
      <c r="F15" s="659"/>
      <c r="G15" s="660"/>
      <c r="H15" s="659"/>
      <c r="I15" s="664"/>
      <c r="J15" s="640" t="s">
        <v>26</v>
      </c>
      <c r="K15" s="641"/>
      <c r="L15" s="644" t="s">
        <v>34</v>
      </c>
      <c r="M15" s="647">
        <f>'様式B(トンネル様式1P001)'!M15:M18</f>
        <v>3</v>
      </c>
      <c r="N15" s="644" t="s">
        <v>33</v>
      </c>
      <c r="O15" s="647">
        <f>'様式B(トンネル様式1P001)'!O15:O18</f>
        <v>3</v>
      </c>
      <c r="P15" s="625" t="s">
        <v>32</v>
      </c>
      <c r="Q15" s="651">
        <f>'様式B(トンネル様式1P001)'!Q15:Q18</f>
        <v>0</v>
      </c>
      <c r="R15" s="659"/>
      <c r="S15" s="664"/>
      <c r="T15" s="690"/>
      <c r="U15" s="691"/>
      <c r="V15" s="695"/>
      <c r="W15" s="638"/>
      <c r="X15" s="638"/>
      <c r="Y15" s="639"/>
      <c r="AC15" s="241">
        <v>0</v>
      </c>
    </row>
    <row r="16" spans="2:29" ht="6.95" customHeight="1" x14ac:dyDescent="0.15">
      <c r="B16" s="654"/>
      <c r="C16" s="654" t="s">
        <v>23</v>
      </c>
      <c r="D16" s="668">
        <f>'様式A-1'!E10</f>
        <v>1311156.1000000001</v>
      </c>
      <c r="E16" s="669"/>
      <c r="F16" s="659"/>
      <c r="G16" s="660"/>
      <c r="H16" s="659"/>
      <c r="I16" s="664"/>
      <c r="J16" s="640"/>
      <c r="K16" s="641"/>
      <c r="L16" s="645"/>
      <c r="M16" s="648"/>
      <c r="N16" s="645"/>
      <c r="O16" s="648"/>
      <c r="P16" s="626"/>
      <c r="Q16" s="652"/>
      <c r="R16" s="659"/>
      <c r="S16" s="664"/>
      <c r="T16" s="690"/>
      <c r="U16" s="691"/>
      <c r="V16" s="695"/>
      <c r="W16" s="638"/>
      <c r="X16" s="638"/>
      <c r="Y16" s="639"/>
    </row>
    <row r="17" spans="2:25" ht="6.95" customHeight="1" x14ac:dyDescent="0.15">
      <c r="B17" s="654"/>
      <c r="C17" s="655"/>
      <c r="D17" s="670"/>
      <c r="E17" s="671"/>
      <c r="F17" s="659"/>
      <c r="G17" s="660"/>
      <c r="H17" s="659"/>
      <c r="I17" s="664"/>
      <c r="J17" s="640"/>
      <c r="K17" s="641"/>
      <c r="L17" s="645"/>
      <c r="M17" s="648"/>
      <c r="N17" s="645"/>
      <c r="O17" s="648"/>
      <c r="P17" s="626"/>
      <c r="Q17" s="652"/>
      <c r="R17" s="659"/>
      <c r="S17" s="664"/>
      <c r="T17" s="690"/>
      <c r="U17" s="691"/>
      <c r="V17" s="695"/>
      <c r="W17" s="638"/>
      <c r="X17" s="638"/>
      <c r="Y17" s="639"/>
    </row>
    <row r="18" spans="2:25" ht="6.95" customHeight="1" x14ac:dyDescent="0.15">
      <c r="B18" s="627"/>
      <c r="C18" s="656"/>
      <c r="D18" s="672"/>
      <c r="E18" s="673"/>
      <c r="F18" s="661"/>
      <c r="G18" s="662"/>
      <c r="H18" s="661"/>
      <c r="I18" s="665"/>
      <c r="J18" s="642"/>
      <c r="K18" s="643"/>
      <c r="L18" s="646"/>
      <c r="M18" s="649"/>
      <c r="N18" s="646"/>
      <c r="O18" s="649"/>
      <c r="P18" s="650"/>
      <c r="Q18" s="653"/>
      <c r="R18" s="661"/>
      <c r="S18" s="665"/>
      <c r="T18" s="692"/>
      <c r="U18" s="693"/>
      <c r="V18" s="696"/>
      <c r="W18" s="638"/>
      <c r="X18" s="638"/>
      <c r="Y18" s="639"/>
    </row>
    <row r="19" spans="2:25" ht="39.950000000000003" customHeight="1" x14ac:dyDescent="0.15">
      <c r="B19" s="628" t="s">
        <v>9</v>
      </c>
      <c r="C19" s="630"/>
      <c r="D19" s="631"/>
      <c r="E19" s="631"/>
      <c r="F19" s="631"/>
      <c r="G19" s="631"/>
      <c r="H19" s="631"/>
      <c r="I19" s="631"/>
      <c r="J19" s="631"/>
      <c r="K19" s="631"/>
      <c r="L19" s="631"/>
      <c r="M19" s="631"/>
      <c r="N19" s="631"/>
      <c r="O19" s="631"/>
      <c r="P19" s="631"/>
      <c r="Q19" s="631"/>
      <c r="R19" s="631"/>
      <c r="S19" s="631"/>
      <c r="T19" s="631"/>
      <c r="U19" s="631"/>
      <c r="V19" s="631"/>
      <c r="W19" s="631"/>
      <c r="X19" s="631"/>
      <c r="Y19" s="632"/>
    </row>
    <row r="20" spans="2:25" ht="39.950000000000003" customHeight="1" x14ac:dyDescent="0.15">
      <c r="B20" s="628"/>
      <c r="C20" s="246"/>
      <c r="D20" s="246"/>
      <c r="E20" s="246"/>
      <c r="F20" s="246"/>
      <c r="G20" s="246"/>
      <c r="H20" s="247"/>
      <c r="I20" s="246"/>
      <c r="J20" s="246"/>
      <c r="K20" s="246"/>
      <c r="L20" s="246"/>
      <c r="M20" s="247"/>
      <c r="N20" s="247"/>
      <c r="O20" s="246"/>
      <c r="P20" s="246"/>
      <c r="Q20" s="247"/>
      <c r="R20" s="246"/>
      <c r="S20" s="246"/>
      <c r="T20" s="246"/>
      <c r="U20" s="246"/>
      <c r="V20" s="246"/>
      <c r="W20" s="246"/>
      <c r="X20" s="246"/>
      <c r="Y20" s="248"/>
    </row>
    <row r="21" spans="2:25" ht="39.950000000000003" customHeight="1" x14ac:dyDescent="0.15">
      <c r="B21" s="628"/>
      <c r="C21" s="246"/>
      <c r="D21" s="246"/>
      <c r="E21" s="246"/>
      <c r="F21" s="246"/>
      <c r="G21" s="246"/>
      <c r="H21" s="247"/>
      <c r="I21" s="246"/>
      <c r="J21" s="246"/>
      <c r="K21" s="246"/>
      <c r="L21" s="246"/>
      <c r="M21" s="247"/>
      <c r="N21" s="247"/>
      <c r="O21" s="246"/>
      <c r="P21" s="246"/>
      <c r="Q21" s="247"/>
      <c r="R21" s="246"/>
      <c r="S21" s="246"/>
      <c r="T21" s="246"/>
      <c r="U21" s="246"/>
      <c r="V21" s="246"/>
      <c r="W21" s="246"/>
      <c r="X21" s="246"/>
      <c r="Y21" s="248"/>
    </row>
    <row r="22" spans="2:25" ht="39.950000000000003" customHeight="1" x14ac:dyDescent="0.15">
      <c r="B22" s="628"/>
      <c r="C22" s="246"/>
      <c r="D22" s="246"/>
      <c r="E22" s="246"/>
      <c r="F22" s="247"/>
      <c r="G22" s="246"/>
      <c r="H22" s="246"/>
      <c r="I22" s="246"/>
      <c r="J22" s="246"/>
      <c r="K22" s="246"/>
      <c r="L22" s="246"/>
      <c r="M22" s="247"/>
      <c r="N22" s="246"/>
      <c r="O22" s="246"/>
      <c r="P22" s="246"/>
      <c r="Q22" s="247"/>
      <c r="R22" s="246"/>
      <c r="S22" s="246"/>
      <c r="T22" s="246"/>
      <c r="U22" s="246"/>
      <c r="V22" s="246"/>
      <c r="W22" s="246"/>
      <c r="X22" s="246"/>
      <c r="Y22" s="248"/>
    </row>
    <row r="23" spans="2:25" ht="39.950000000000003" customHeight="1" x14ac:dyDescent="0.15">
      <c r="B23" s="628"/>
      <c r="C23" s="246"/>
      <c r="D23" s="246"/>
      <c r="E23" s="246"/>
      <c r="F23" s="247"/>
      <c r="G23" s="247"/>
      <c r="H23" s="246"/>
      <c r="I23" s="246"/>
      <c r="J23" s="246"/>
      <c r="K23" s="246"/>
      <c r="L23" s="246"/>
      <c r="M23" s="247"/>
      <c r="N23" s="246"/>
      <c r="O23" s="246"/>
      <c r="P23" s="246"/>
      <c r="Q23" s="247"/>
      <c r="R23" s="246"/>
      <c r="S23" s="246"/>
      <c r="T23" s="246"/>
      <c r="U23" s="246"/>
      <c r="V23" s="246"/>
      <c r="W23" s="246"/>
      <c r="X23" s="246"/>
      <c r="Y23" s="248"/>
    </row>
    <row r="24" spans="2:25" ht="39.950000000000003" customHeight="1" x14ac:dyDescent="0.15">
      <c r="B24" s="628"/>
      <c r="C24" s="247"/>
      <c r="D24" s="246"/>
      <c r="E24" s="246"/>
      <c r="F24" s="247"/>
      <c r="G24" s="247"/>
      <c r="H24" s="246"/>
      <c r="I24" s="246"/>
      <c r="J24" s="246"/>
      <c r="K24" s="246"/>
      <c r="L24" s="246"/>
      <c r="M24" s="247"/>
      <c r="N24" s="247"/>
      <c r="O24" s="246"/>
      <c r="P24" s="246"/>
      <c r="Q24" s="247"/>
      <c r="R24" s="246"/>
      <c r="S24" s="246"/>
      <c r="T24" s="246"/>
      <c r="U24" s="246"/>
      <c r="V24" s="246"/>
      <c r="W24" s="246"/>
      <c r="X24" s="246"/>
      <c r="Y24" s="248"/>
    </row>
    <row r="25" spans="2:25" ht="39.950000000000003" customHeight="1" x14ac:dyDescent="0.15">
      <c r="B25" s="628"/>
      <c r="C25" s="247"/>
      <c r="D25" s="246"/>
      <c r="E25" s="246"/>
      <c r="F25" s="247"/>
      <c r="G25" s="247"/>
      <c r="H25" s="246"/>
      <c r="I25" s="246"/>
      <c r="J25" s="246"/>
      <c r="K25" s="246"/>
      <c r="L25" s="246"/>
      <c r="M25" s="247"/>
      <c r="N25" s="247"/>
      <c r="O25" s="246"/>
      <c r="P25" s="246"/>
      <c r="Q25" s="247"/>
      <c r="R25" s="246"/>
      <c r="S25" s="246"/>
      <c r="T25" s="246"/>
      <c r="U25" s="246"/>
      <c r="V25" s="246"/>
      <c r="W25" s="246"/>
      <c r="X25" s="246"/>
      <c r="Y25" s="248"/>
    </row>
    <row r="26" spans="2:25" ht="39.950000000000003" customHeight="1" x14ac:dyDescent="0.15">
      <c r="B26" s="628"/>
      <c r="C26" s="247"/>
      <c r="D26" s="246"/>
      <c r="E26" s="246"/>
      <c r="F26" s="249"/>
      <c r="G26" s="250"/>
      <c r="H26" s="250"/>
      <c r="I26" s="250"/>
      <c r="J26" s="250"/>
      <c r="K26" s="250"/>
      <c r="L26" s="246"/>
      <c r="M26" s="247"/>
      <c r="N26" s="247"/>
      <c r="O26" s="246"/>
      <c r="P26" s="633" t="s">
        <v>286</v>
      </c>
      <c r="Q26" s="633"/>
      <c r="R26" s="633"/>
      <c r="S26" s="633"/>
      <c r="T26" s="633"/>
      <c r="U26" s="633"/>
      <c r="V26" s="633"/>
      <c r="W26" s="633"/>
      <c r="X26" s="633"/>
      <c r="Y26" s="634"/>
    </row>
    <row r="27" spans="2:25" ht="45" customHeight="1" x14ac:dyDescent="0.15">
      <c r="B27" s="629"/>
      <c r="C27" s="251"/>
      <c r="D27" s="252"/>
      <c r="E27" s="253"/>
      <c r="F27" s="254"/>
      <c r="G27" s="252"/>
      <c r="H27" s="252"/>
      <c r="I27" s="252"/>
      <c r="J27" s="252"/>
      <c r="K27" s="252"/>
      <c r="L27" s="252"/>
      <c r="M27" s="252"/>
      <c r="N27" s="252"/>
      <c r="O27" s="255"/>
      <c r="P27" s="635"/>
      <c r="Q27" s="635"/>
      <c r="R27" s="635"/>
      <c r="S27" s="635"/>
      <c r="T27" s="635"/>
      <c r="U27" s="635"/>
      <c r="V27" s="635"/>
      <c r="W27" s="635"/>
      <c r="X27" s="635"/>
      <c r="Y27" s="636"/>
    </row>
    <row r="28" spans="2:25" ht="15" customHeight="1" x14ac:dyDescent="0.15">
      <c r="C28" s="155" t="s">
        <v>245</v>
      </c>
    </row>
    <row r="29" spans="2:25" ht="15" customHeight="1" x14ac:dyDescent="0.15">
      <c r="C29" s="155" t="s">
        <v>562</v>
      </c>
    </row>
    <row r="30" spans="2:25" ht="15" customHeight="1" x14ac:dyDescent="0.15">
      <c r="C30" s="155" t="s">
        <v>288</v>
      </c>
    </row>
    <row r="31" spans="2:25" x14ac:dyDescent="0.15">
      <c r="C31" s="155" t="s">
        <v>246</v>
      </c>
    </row>
    <row r="32" spans="2:25" x14ac:dyDescent="0.15">
      <c r="C32" s="155"/>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3:Y4">
      <formula1>$AB$2:$AB$3</formula1>
    </dataValidation>
    <dataValidation type="list" allowBlank="1" showInputMessage="1" showErrorMessage="1" sqref="T7:U18">
      <formula1>$AA$2:$AA$5</formula1>
    </dataValidation>
    <dataValidation type="list" allowBlank="1" showInputMessage="1" showErrorMessage="1" sqref="V6:Y6">
      <formula1>$AC$2:$AC$8</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B2:AC32"/>
  <sheetViews>
    <sheetView showGridLines="0" view="pageBreakPreview" zoomScaleNormal="100" zoomScaleSheetLayoutView="100" workbookViewId="0">
      <selection activeCell="Y13" sqref="Y13:Y18"/>
    </sheetView>
  </sheetViews>
  <sheetFormatPr defaultRowHeight="12" x14ac:dyDescent="0.15"/>
  <cols>
    <col min="1" max="1" width="1.625" style="241" customWidth="1"/>
    <col min="2" max="2" width="4.125" style="241" customWidth="1"/>
    <col min="3" max="21" width="5.875" style="241" customWidth="1"/>
    <col min="22" max="22" width="8.25" style="241" customWidth="1"/>
    <col min="23" max="24" width="6.75" style="241" customWidth="1"/>
    <col min="25" max="25" width="8.625" style="241" customWidth="1"/>
    <col min="26" max="26" width="1.375" style="241" customWidth="1"/>
    <col min="27" max="29" width="0" style="241" hidden="1" customWidth="1"/>
    <col min="30" max="16384" width="9" style="241"/>
  </cols>
  <sheetData>
    <row r="2" spans="2:29" ht="24.95" customHeight="1" x14ac:dyDescent="0.15">
      <c r="B2" s="240" t="s">
        <v>550</v>
      </c>
      <c r="C2" s="155"/>
      <c r="D2" s="155"/>
      <c r="E2" s="155"/>
      <c r="F2" s="155"/>
      <c r="G2" s="155"/>
      <c r="H2" s="155"/>
      <c r="I2" s="155"/>
      <c r="J2" s="155"/>
      <c r="K2" s="155"/>
      <c r="L2" s="155"/>
      <c r="M2" s="155"/>
      <c r="N2" s="707"/>
      <c r="O2" s="708"/>
      <c r="P2" s="709"/>
      <c r="Q2" s="710"/>
      <c r="R2" s="710"/>
      <c r="S2" s="711"/>
      <c r="T2" s="686" t="s">
        <v>47</v>
      </c>
      <c r="U2" s="686"/>
      <c r="V2" s="712" t="s">
        <v>2213</v>
      </c>
      <c r="W2" s="712"/>
      <c r="X2" s="712"/>
      <c r="Y2" s="712"/>
      <c r="AA2" s="242" t="s">
        <v>551</v>
      </c>
      <c r="AB2" s="155" t="s">
        <v>552</v>
      </c>
      <c r="AC2" s="155" t="s">
        <v>553</v>
      </c>
    </row>
    <row r="3" spans="2:29" ht="20.100000000000001" customHeight="1" x14ac:dyDescent="0.15">
      <c r="B3" s="644" t="s">
        <v>27</v>
      </c>
      <c r="C3" s="644"/>
      <c r="D3" s="700" t="str">
        <f>'様式B(トンネル様式1P001)'!D3:G3</f>
        <v>ミネトンネル</v>
      </c>
      <c r="E3" s="700"/>
      <c r="F3" s="700"/>
      <c r="G3" s="700"/>
      <c r="H3" s="686" t="s">
        <v>28</v>
      </c>
      <c r="I3" s="686"/>
      <c r="J3" s="700" t="str">
        <f>'様式B(トンネル様式1P001)'!J3:M4</f>
        <v>一般国道　316号</v>
      </c>
      <c r="K3" s="700"/>
      <c r="L3" s="700"/>
      <c r="M3" s="700"/>
      <c r="N3" s="686" t="s">
        <v>10</v>
      </c>
      <c r="O3" s="686"/>
      <c r="P3" s="700" t="str">
        <f>'様式B(トンネル様式1P001)'!P3:S4</f>
        <v>宇部土木建築事務所</v>
      </c>
      <c r="Q3" s="700"/>
      <c r="R3" s="700"/>
      <c r="S3" s="700"/>
      <c r="T3" s="686" t="s">
        <v>16</v>
      </c>
      <c r="U3" s="686"/>
      <c r="V3" s="713" t="s">
        <v>613</v>
      </c>
      <c r="W3" s="713"/>
      <c r="X3" s="713"/>
      <c r="Y3" s="713"/>
      <c r="AA3" s="242" t="s">
        <v>554</v>
      </c>
      <c r="AB3" s="155" t="s">
        <v>555</v>
      </c>
      <c r="AC3" s="155" t="s">
        <v>556</v>
      </c>
    </row>
    <row r="4" spans="2:29" ht="20.100000000000001" customHeight="1" x14ac:dyDescent="0.15">
      <c r="B4" s="646" t="s">
        <v>11</v>
      </c>
      <c r="C4" s="646"/>
      <c r="D4" s="714" t="str">
        <f>'様式B(トンネル様式1P001)'!D4:G4</f>
        <v>美祢トンネル</v>
      </c>
      <c r="E4" s="714"/>
      <c r="F4" s="714"/>
      <c r="G4" s="714"/>
      <c r="H4" s="686"/>
      <c r="I4" s="686"/>
      <c r="J4" s="700"/>
      <c r="K4" s="700"/>
      <c r="L4" s="700"/>
      <c r="M4" s="700"/>
      <c r="N4" s="686"/>
      <c r="O4" s="686"/>
      <c r="P4" s="700"/>
      <c r="Q4" s="700"/>
      <c r="R4" s="700"/>
      <c r="S4" s="700"/>
      <c r="T4" s="686" t="s">
        <v>17</v>
      </c>
      <c r="U4" s="686"/>
      <c r="V4" s="713" t="s">
        <v>613</v>
      </c>
      <c r="W4" s="713"/>
      <c r="X4" s="713"/>
      <c r="Y4" s="713"/>
      <c r="AA4" s="242" t="s">
        <v>54</v>
      </c>
      <c r="AC4" s="155" t="s">
        <v>557</v>
      </c>
    </row>
    <row r="5" spans="2:29" ht="20.100000000000001" customHeight="1" x14ac:dyDescent="0.15">
      <c r="B5" s="699" t="s">
        <v>12</v>
      </c>
      <c r="C5" s="699"/>
      <c r="D5" s="243" t="s">
        <v>13</v>
      </c>
      <c r="E5" s="700" t="str">
        <f>'様式B(トンネル様式1P001)'!E5:G5</f>
        <v>山口県美祢市伊佐町</v>
      </c>
      <c r="F5" s="700"/>
      <c r="G5" s="700"/>
      <c r="H5" s="686" t="s">
        <v>253</v>
      </c>
      <c r="I5" s="686"/>
      <c r="J5" s="686"/>
      <c r="K5" s="701" t="str">
        <f>'様式B(トンネル様式1P001)'!K5:N5</f>
        <v>株式会社ニュージェック</v>
      </c>
      <c r="L5" s="702"/>
      <c r="M5" s="702"/>
      <c r="N5" s="702"/>
      <c r="O5" s="703" t="s">
        <v>235</v>
      </c>
      <c r="P5" s="704"/>
      <c r="Q5" s="677">
        <f>'様式B(トンネル様式1P001)'!Q5:S6</f>
        <v>44294</v>
      </c>
      <c r="R5" s="678"/>
      <c r="S5" s="679"/>
      <c r="T5" s="686" t="s">
        <v>39</v>
      </c>
      <c r="U5" s="686"/>
      <c r="V5" s="244" t="s">
        <v>38</v>
      </c>
      <c r="W5" s="687">
        <f>'様式A-1'!Z5</f>
        <v>1265</v>
      </c>
      <c r="X5" s="687"/>
      <c r="Y5" s="245" t="s">
        <v>37</v>
      </c>
      <c r="AA5" s="242" t="s">
        <v>55</v>
      </c>
      <c r="AC5" s="155" t="s">
        <v>558</v>
      </c>
    </row>
    <row r="6" spans="2:29" ht="20.100000000000001" customHeight="1" x14ac:dyDescent="0.15">
      <c r="B6" s="699"/>
      <c r="C6" s="699"/>
      <c r="D6" s="243" t="s">
        <v>14</v>
      </c>
      <c r="E6" s="700" t="str">
        <f>'様式B(トンネル様式1P001)'!E6:G6</f>
        <v>山口県美祢市伊佐町</v>
      </c>
      <c r="F6" s="700"/>
      <c r="G6" s="700"/>
      <c r="H6" s="686" t="s">
        <v>254</v>
      </c>
      <c r="I6" s="686"/>
      <c r="J6" s="686"/>
      <c r="K6" s="408" t="str">
        <f>'様式B(トンネル様式1P001)'!K6:N6</f>
        <v>石村　勝伸</v>
      </c>
      <c r="L6" s="408"/>
      <c r="M6" s="408"/>
      <c r="N6" s="408"/>
      <c r="O6" s="705"/>
      <c r="P6" s="706"/>
      <c r="Q6" s="680"/>
      <c r="R6" s="681"/>
      <c r="S6" s="682"/>
      <c r="T6" s="644" t="s">
        <v>15</v>
      </c>
      <c r="U6" s="644"/>
      <c r="V6" s="674" t="s">
        <v>600</v>
      </c>
      <c r="W6" s="675"/>
      <c r="X6" s="675"/>
      <c r="Y6" s="676"/>
      <c r="AC6" s="155" t="s">
        <v>559</v>
      </c>
    </row>
    <row r="7" spans="2:29" ht="6.95" customHeight="1" x14ac:dyDescent="0.15">
      <c r="B7" s="627" t="s">
        <v>18</v>
      </c>
      <c r="C7" s="654" t="s">
        <v>19</v>
      </c>
      <c r="D7" s="668">
        <f>'様式A-1'!E7</f>
        <v>340917.7</v>
      </c>
      <c r="E7" s="669"/>
      <c r="F7" s="657" t="s">
        <v>20</v>
      </c>
      <c r="G7" s="658"/>
      <c r="H7" s="657" t="s">
        <v>21</v>
      </c>
      <c r="I7" s="663"/>
      <c r="J7" s="666" t="s">
        <v>22</v>
      </c>
      <c r="K7" s="667"/>
      <c r="L7" s="644" t="s">
        <v>34</v>
      </c>
      <c r="M7" s="683">
        <f>'様式B(トンネル様式1P001)'!M7:M10</f>
        <v>109</v>
      </c>
      <c r="N7" s="644" t="s">
        <v>33</v>
      </c>
      <c r="O7" s="683">
        <f>'様式B(トンネル様式1P001)'!O7:O10</f>
        <v>0</v>
      </c>
      <c r="P7" s="625" t="s">
        <v>32</v>
      </c>
      <c r="Q7" s="622">
        <f>'様式B(トンネル様式1P001)'!Q7:Q10</f>
        <v>0</v>
      </c>
      <c r="R7" s="657" t="s">
        <v>36</v>
      </c>
      <c r="S7" s="663"/>
      <c r="T7" s="688" t="str">
        <f>様式F!AJ4</f>
        <v>Ⅲ</v>
      </c>
      <c r="U7" s="689"/>
      <c r="V7" s="694" t="s">
        <v>35</v>
      </c>
      <c r="W7" s="697" t="s">
        <v>287</v>
      </c>
      <c r="X7" s="698"/>
      <c r="Y7" s="639">
        <f>'様式B(トンネル様式1P001)'!Y7:Y12</f>
        <v>0</v>
      </c>
      <c r="AC7" s="155" t="s">
        <v>560</v>
      </c>
    </row>
    <row r="8" spans="2:29" ht="6.95" customHeight="1" x14ac:dyDescent="0.15">
      <c r="B8" s="627"/>
      <c r="C8" s="655"/>
      <c r="D8" s="670"/>
      <c r="E8" s="671"/>
      <c r="F8" s="659"/>
      <c r="G8" s="660"/>
      <c r="H8" s="659"/>
      <c r="I8" s="664"/>
      <c r="J8" s="640"/>
      <c r="K8" s="641"/>
      <c r="L8" s="645"/>
      <c r="M8" s="684"/>
      <c r="N8" s="645"/>
      <c r="O8" s="684"/>
      <c r="P8" s="626"/>
      <c r="Q8" s="623"/>
      <c r="R8" s="659"/>
      <c r="S8" s="664"/>
      <c r="T8" s="690"/>
      <c r="U8" s="691"/>
      <c r="V8" s="695"/>
      <c r="W8" s="698"/>
      <c r="X8" s="698"/>
      <c r="Y8" s="639"/>
      <c r="AC8" s="155" t="s">
        <v>561</v>
      </c>
    </row>
    <row r="9" spans="2:29" ht="6.95" customHeight="1" x14ac:dyDescent="0.15">
      <c r="B9" s="627"/>
      <c r="C9" s="656"/>
      <c r="D9" s="672"/>
      <c r="E9" s="673"/>
      <c r="F9" s="659"/>
      <c r="G9" s="660"/>
      <c r="H9" s="659"/>
      <c r="I9" s="664"/>
      <c r="J9" s="640"/>
      <c r="K9" s="641"/>
      <c r="L9" s="645"/>
      <c r="M9" s="684"/>
      <c r="N9" s="645"/>
      <c r="O9" s="684"/>
      <c r="P9" s="626"/>
      <c r="Q9" s="623"/>
      <c r="R9" s="659"/>
      <c r="S9" s="664"/>
      <c r="T9" s="690"/>
      <c r="U9" s="691"/>
      <c r="V9" s="695"/>
      <c r="W9" s="698"/>
      <c r="X9" s="698"/>
      <c r="Y9" s="639"/>
    </row>
    <row r="10" spans="2:29" ht="6.95" customHeight="1" x14ac:dyDescent="0.15">
      <c r="B10" s="627"/>
      <c r="C10" s="654" t="s">
        <v>23</v>
      </c>
      <c r="D10" s="668">
        <f>'様式A-1'!E8</f>
        <v>1311141.6000000001</v>
      </c>
      <c r="E10" s="669"/>
      <c r="F10" s="659"/>
      <c r="G10" s="660"/>
      <c r="H10" s="659"/>
      <c r="I10" s="664"/>
      <c r="J10" s="640"/>
      <c r="K10" s="641"/>
      <c r="L10" s="645"/>
      <c r="M10" s="685"/>
      <c r="N10" s="645"/>
      <c r="O10" s="685"/>
      <c r="P10" s="626"/>
      <c r="Q10" s="624"/>
      <c r="R10" s="659"/>
      <c r="S10" s="664"/>
      <c r="T10" s="690"/>
      <c r="U10" s="691"/>
      <c r="V10" s="695"/>
      <c r="W10" s="698"/>
      <c r="X10" s="698"/>
      <c r="Y10" s="639"/>
    </row>
    <row r="11" spans="2:29" ht="6.95" customHeight="1" x14ac:dyDescent="0.15">
      <c r="B11" s="627"/>
      <c r="C11" s="655"/>
      <c r="D11" s="670"/>
      <c r="E11" s="671"/>
      <c r="F11" s="659"/>
      <c r="G11" s="660"/>
      <c r="H11" s="659"/>
      <c r="I11" s="664"/>
      <c r="J11" s="666" t="s">
        <v>24</v>
      </c>
      <c r="K11" s="667"/>
      <c r="L11" s="644" t="s">
        <v>34</v>
      </c>
      <c r="M11" s="683">
        <f>'様式B(トンネル様式1P001)'!M11:M14</f>
        <v>55</v>
      </c>
      <c r="N11" s="644" t="s">
        <v>33</v>
      </c>
      <c r="O11" s="622">
        <f>'様式B(トンネル様式1P001)'!O11:O14</f>
        <v>0</v>
      </c>
      <c r="P11" s="625" t="s">
        <v>32</v>
      </c>
      <c r="Q11" s="622">
        <f>'様式B(トンネル様式1P001)'!Q11:Q14</f>
        <v>0</v>
      </c>
      <c r="R11" s="659"/>
      <c r="S11" s="664"/>
      <c r="T11" s="690"/>
      <c r="U11" s="691"/>
      <c r="V11" s="695"/>
      <c r="W11" s="698"/>
      <c r="X11" s="698"/>
      <c r="Y11" s="639"/>
    </row>
    <row r="12" spans="2:29" ht="6.95" customHeight="1" x14ac:dyDescent="0.15">
      <c r="B12" s="627"/>
      <c r="C12" s="656"/>
      <c r="D12" s="672"/>
      <c r="E12" s="673"/>
      <c r="F12" s="659"/>
      <c r="G12" s="660"/>
      <c r="H12" s="659"/>
      <c r="I12" s="664"/>
      <c r="J12" s="640"/>
      <c r="K12" s="641"/>
      <c r="L12" s="645"/>
      <c r="M12" s="684"/>
      <c r="N12" s="645"/>
      <c r="O12" s="623"/>
      <c r="P12" s="626"/>
      <c r="Q12" s="623"/>
      <c r="R12" s="659"/>
      <c r="S12" s="664"/>
      <c r="T12" s="690"/>
      <c r="U12" s="691"/>
      <c r="V12" s="695"/>
      <c r="W12" s="698"/>
      <c r="X12" s="698"/>
      <c r="Y12" s="639"/>
    </row>
    <row r="13" spans="2:29" ht="6.95" customHeight="1" x14ac:dyDescent="0.15">
      <c r="B13" s="627" t="s">
        <v>25</v>
      </c>
      <c r="C13" s="654" t="s">
        <v>19</v>
      </c>
      <c r="D13" s="668">
        <f>'様式A-1'!E9</f>
        <v>340837.7</v>
      </c>
      <c r="E13" s="669"/>
      <c r="F13" s="659"/>
      <c r="G13" s="660"/>
      <c r="H13" s="659"/>
      <c r="I13" s="664"/>
      <c r="J13" s="640"/>
      <c r="K13" s="641"/>
      <c r="L13" s="645"/>
      <c r="M13" s="684"/>
      <c r="N13" s="645"/>
      <c r="O13" s="623"/>
      <c r="P13" s="626"/>
      <c r="Q13" s="623"/>
      <c r="R13" s="659"/>
      <c r="S13" s="664"/>
      <c r="T13" s="690"/>
      <c r="U13" s="691"/>
      <c r="V13" s="695"/>
      <c r="W13" s="637" t="s">
        <v>269</v>
      </c>
      <c r="X13" s="638"/>
      <c r="Y13" s="639">
        <f>'様式B(トンネル様式1P001)'!Y13:Y18</f>
        <v>25</v>
      </c>
    </row>
    <row r="14" spans="2:29" ht="6.95" customHeight="1" x14ac:dyDescent="0.15">
      <c r="B14" s="654"/>
      <c r="C14" s="655"/>
      <c r="D14" s="670"/>
      <c r="E14" s="671"/>
      <c r="F14" s="659"/>
      <c r="G14" s="660"/>
      <c r="H14" s="659"/>
      <c r="I14" s="664"/>
      <c r="J14" s="642"/>
      <c r="K14" s="643"/>
      <c r="L14" s="645"/>
      <c r="M14" s="685"/>
      <c r="N14" s="645"/>
      <c r="O14" s="624"/>
      <c r="P14" s="626"/>
      <c r="Q14" s="624"/>
      <c r="R14" s="659"/>
      <c r="S14" s="664"/>
      <c r="T14" s="690"/>
      <c r="U14" s="691"/>
      <c r="V14" s="695"/>
      <c r="W14" s="638"/>
      <c r="X14" s="638"/>
      <c r="Y14" s="639"/>
    </row>
    <row r="15" spans="2:29" ht="6.95" customHeight="1" x14ac:dyDescent="0.15">
      <c r="B15" s="654"/>
      <c r="C15" s="656"/>
      <c r="D15" s="672"/>
      <c r="E15" s="673"/>
      <c r="F15" s="659"/>
      <c r="G15" s="660"/>
      <c r="H15" s="659"/>
      <c r="I15" s="664"/>
      <c r="J15" s="640" t="s">
        <v>26</v>
      </c>
      <c r="K15" s="641"/>
      <c r="L15" s="644" t="s">
        <v>34</v>
      </c>
      <c r="M15" s="647">
        <f>'様式B(トンネル様式1P001)'!M15:M18</f>
        <v>3</v>
      </c>
      <c r="N15" s="644" t="s">
        <v>33</v>
      </c>
      <c r="O15" s="647">
        <f>'様式B(トンネル様式1P001)'!O15:O18</f>
        <v>3</v>
      </c>
      <c r="P15" s="625" t="s">
        <v>32</v>
      </c>
      <c r="Q15" s="651">
        <f>'様式B(トンネル様式1P001)'!Q15:Q18</f>
        <v>0</v>
      </c>
      <c r="R15" s="659"/>
      <c r="S15" s="664"/>
      <c r="T15" s="690"/>
      <c r="U15" s="691"/>
      <c r="V15" s="695"/>
      <c r="W15" s="638"/>
      <c r="X15" s="638"/>
      <c r="Y15" s="639"/>
      <c r="AC15" s="241">
        <v>0</v>
      </c>
    </row>
    <row r="16" spans="2:29" ht="6.95" customHeight="1" x14ac:dyDescent="0.15">
      <c r="B16" s="654"/>
      <c r="C16" s="654" t="s">
        <v>23</v>
      </c>
      <c r="D16" s="668">
        <f>'様式A-1'!E10</f>
        <v>1311156.1000000001</v>
      </c>
      <c r="E16" s="669"/>
      <c r="F16" s="659"/>
      <c r="G16" s="660"/>
      <c r="H16" s="659"/>
      <c r="I16" s="664"/>
      <c r="J16" s="640"/>
      <c r="K16" s="641"/>
      <c r="L16" s="645"/>
      <c r="M16" s="648"/>
      <c r="N16" s="645"/>
      <c r="O16" s="648"/>
      <c r="P16" s="626"/>
      <c r="Q16" s="652"/>
      <c r="R16" s="659"/>
      <c r="S16" s="664"/>
      <c r="T16" s="690"/>
      <c r="U16" s="691"/>
      <c r="V16" s="695"/>
      <c r="W16" s="638"/>
      <c r="X16" s="638"/>
      <c r="Y16" s="639"/>
    </row>
    <row r="17" spans="2:25" ht="6.95" customHeight="1" x14ac:dyDescent="0.15">
      <c r="B17" s="654"/>
      <c r="C17" s="655"/>
      <c r="D17" s="670"/>
      <c r="E17" s="671"/>
      <c r="F17" s="659"/>
      <c r="G17" s="660"/>
      <c r="H17" s="659"/>
      <c r="I17" s="664"/>
      <c r="J17" s="640"/>
      <c r="K17" s="641"/>
      <c r="L17" s="645"/>
      <c r="M17" s="648"/>
      <c r="N17" s="645"/>
      <c r="O17" s="648"/>
      <c r="P17" s="626"/>
      <c r="Q17" s="652"/>
      <c r="R17" s="659"/>
      <c r="S17" s="664"/>
      <c r="T17" s="690"/>
      <c r="U17" s="691"/>
      <c r="V17" s="695"/>
      <c r="W17" s="638"/>
      <c r="X17" s="638"/>
      <c r="Y17" s="639"/>
    </row>
    <row r="18" spans="2:25" ht="6.95" customHeight="1" x14ac:dyDescent="0.15">
      <c r="B18" s="627"/>
      <c r="C18" s="656"/>
      <c r="D18" s="672"/>
      <c r="E18" s="673"/>
      <c r="F18" s="661"/>
      <c r="G18" s="662"/>
      <c r="H18" s="661"/>
      <c r="I18" s="665"/>
      <c r="J18" s="642"/>
      <c r="K18" s="643"/>
      <c r="L18" s="646"/>
      <c r="M18" s="649"/>
      <c r="N18" s="646"/>
      <c r="O18" s="649"/>
      <c r="P18" s="650"/>
      <c r="Q18" s="653"/>
      <c r="R18" s="661"/>
      <c r="S18" s="665"/>
      <c r="T18" s="692"/>
      <c r="U18" s="693"/>
      <c r="V18" s="696"/>
      <c r="W18" s="638"/>
      <c r="X18" s="638"/>
      <c r="Y18" s="639"/>
    </row>
    <row r="19" spans="2:25" ht="39.950000000000003" customHeight="1" x14ac:dyDescent="0.15">
      <c r="B19" s="628" t="s">
        <v>9</v>
      </c>
      <c r="C19" s="630"/>
      <c r="D19" s="631"/>
      <c r="E19" s="631"/>
      <c r="F19" s="631"/>
      <c r="G19" s="631"/>
      <c r="H19" s="631"/>
      <c r="I19" s="631"/>
      <c r="J19" s="631"/>
      <c r="K19" s="631"/>
      <c r="L19" s="631"/>
      <c r="M19" s="631"/>
      <c r="N19" s="631"/>
      <c r="O19" s="631"/>
      <c r="P19" s="631"/>
      <c r="Q19" s="631"/>
      <c r="R19" s="631"/>
      <c r="S19" s="631"/>
      <c r="T19" s="631"/>
      <c r="U19" s="631"/>
      <c r="V19" s="631"/>
      <c r="W19" s="631"/>
      <c r="X19" s="631"/>
      <c r="Y19" s="632"/>
    </row>
    <row r="20" spans="2:25" ht="39.950000000000003" customHeight="1" x14ac:dyDescent="0.15">
      <c r="B20" s="628"/>
      <c r="C20" s="246"/>
      <c r="D20" s="246"/>
      <c r="E20" s="246"/>
      <c r="F20" s="246"/>
      <c r="G20" s="246"/>
      <c r="H20" s="247"/>
      <c r="I20" s="246"/>
      <c r="J20" s="246"/>
      <c r="K20" s="246"/>
      <c r="L20" s="246"/>
      <c r="M20" s="247"/>
      <c r="N20" s="247"/>
      <c r="O20" s="246"/>
      <c r="P20" s="246"/>
      <c r="Q20" s="247"/>
      <c r="R20" s="246"/>
      <c r="S20" s="246"/>
      <c r="T20" s="246"/>
      <c r="U20" s="246"/>
      <c r="V20" s="246"/>
      <c r="W20" s="246"/>
      <c r="X20" s="246"/>
      <c r="Y20" s="248"/>
    </row>
    <row r="21" spans="2:25" ht="39.950000000000003" customHeight="1" x14ac:dyDescent="0.15">
      <c r="B21" s="628"/>
      <c r="C21" s="246"/>
      <c r="D21" s="246"/>
      <c r="E21" s="246"/>
      <c r="F21" s="246"/>
      <c r="G21" s="246"/>
      <c r="H21" s="247"/>
      <c r="I21" s="246"/>
      <c r="J21" s="246"/>
      <c r="K21" s="246"/>
      <c r="L21" s="246"/>
      <c r="M21" s="247"/>
      <c r="N21" s="247"/>
      <c r="O21" s="246"/>
      <c r="P21" s="246"/>
      <c r="Q21" s="247"/>
      <c r="R21" s="246"/>
      <c r="S21" s="246"/>
      <c r="T21" s="246"/>
      <c r="U21" s="246"/>
      <c r="V21" s="246"/>
      <c r="W21" s="246"/>
      <c r="X21" s="246"/>
      <c r="Y21" s="248"/>
    </row>
    <row r="22" spans="2:25" ht="39.950000000000003" customHeight="1" x14ac:dyDescent="0.15">
      <c r="B22" s="628"/>
      <c r="C22" s="246"/>
      <c r="D22" s="246"/>
      <c r="E22" s="246"/>
      <c r="F22" s="247"/>
      <c r="G22" s="246"/>
      <c r="H22" s="246"/>
      <c r="I22" s="246"/>
      <c r="J22" s="246"/>
      <c r="K22" s="246"/>
      <c r="L22" s="246"/>
      <c r="M22" s="247"/>
      <c r="N22" s="246"/>
      <c r="O22" s="246"/>
      <c r="P22" s="246"/>
      <c r="Q22" s="247"/>
      <c r="R22" s="246"/>
      <c r="S22" s="246"/>
      <c r="T22" s="246"/>
      <c r="U22" s="246"/>
      <c r="V22" s="246"/>
      <c r="W22" s="246"/>
      <c r="X22" s="246"/>
      <c r="Y22" s="248"/>
    </row>
    <row r="23" spans="2:25" ht="39.950000000000003" customHeight="1" x14ac:dyDescent="0.15">
      <c r="B23" s="628"/>
      <c r="C23" s="246"/>
      <c r="D23" s="246"/>
      <c r="E23" s="246"/>
      <c r="F23" s="247"/>
      <c r="G23" s="247"/>
      <c r="H23" s="246"/>
      <c r="I23" s="246"/>
      <c r="J23" s="246"/>
      <c r="K23" s="246"/>
      <c r="L23" s="246"/>
      <c r="M23" s="247"/>
      <c r="N23" s="246"/>
      <c r="O23" s="246"/>
      <c r="P23" s="246"/>
      <c r="Q23" s="247"/>
      <c r="R23" s="246"/>
      <c r="S23" s="246"/>
      <c r="T23" s="246"/>
      <c r="U23" s="246"/>
      <c r="V23" s="246"/>
      <c r="W23" s="246"/>
      <c r="X23" s="246"/>
      <c r="Y23" s="248"/>
    </row>
    <row r="24" spans="2:25" ht="39.950000000000003" customHeight="1" x14ac:dyDescent="0.15">
      <c r="B24" s="628"/>
      <c r="C24" s="247"/>
      <c r="D24" s="246"/>
      <c r="E24" s="246"/>
      <c r="F24" s="247"/>
      <c r="G24" s="247"/>
      <c r="H24" s="246"/>
      <c r="I24" s="246"/>
      <c r="J24" s="246"/>
      <c r="K24" s="246"/>
      <c r="L24" s="246"/>
      <c r="M24" s="247"/>
      <c r="N24" s="247"/>
      <c r="O24" s="246"/>
      <c r="P24" s="246"/>
      <c r="Q24" s="247"/>
      <c r="R24" s="246"/>
      <c r="S24" s="246"/>
      <c r="T24" s="246"/>
      <c r="U24" s="246"/>
      <c r="V24" s="246"/>
      <c r="W24" s="246"/>
      <c r="X24" s="246"/>
      <c r="Y24" s="248"/>
    </row>
    <row r="25" spans="2:25" ht="39.950000000000003" customHeight="1" x14ac:dyDescent="0.15">
      <c r="B25" s="628"/>
      <c r="C25" s="247"/>
      <c r="D25" s="246"/>
      <c r="E25" s="246"/>
      <c r="F25" s="247"/>
      <c r="G25" s="247"/>
      <c r="H25" s="246"/>
      <c r="I25" s="246"/>
      <c r="J25" s="246"/>
      <c r="K25" s="246"/>
      <c r="L25" s="246"/>
      <c r="M25" s="247"/>
      <c r="N25" s="247"/>
      <c r="O25" s="246"/>
      <c r="P25" s="246"/>
      <c r="Q25" s="247"/>
      <c r="R25" s="246"/>
      <c r="S25" s="246"/>
      <c r="T25" s="246"/>
      <c r="U25" s="246"/>
      <c r="V25" s="246"/>
      <c r="W25" s="246"/>
      <c r="X25" s="246"/>
      <c r="Y25" s="248"/>
    </row>
    <row r="26" spans="2:25" ht="39.950000000000003" customHeight="1" x14ac:dyDescent="0.15">
      <c r="B26" s="628"/>
      <c r="C26" s="247"/>
      <c r="D26" s="246"/>
      <c r="E26" s="246"/>
      <c r="F26" s="249"/>
      <c r="G26" s="250"/>
      <c r="H26" s="250"/>
      <c r="I26" s="250"/>
      <c r="J26" s="250"/>
      <c r="K26" s="250"/>
      <c r="L26" s="246"/>
      <c r="M26" s="247"/>
      <c r="N26" s="247"/>
      <c r="O26" s="246"/>
      <c r="P26" s="633" t="s">
        <v>286</v>
      </c>
      <c r="Q26" s="633"/>
      <c r="R26" s="633"/>
      <c r="S26" s="633"/>
      <c r="T26" s="633"/>
      <c r="U26" s="633"/>
      <c r="V26" s="633"/>
      <c r="W26" s="633"/>
      <c r="X26" s="633"/>
      <c r="Y26" s="634"/>
    </row>
    <row r="27" spans="2:25" ht="45" customHeight="1" x14ac:dyDescent="0.15">
      <c r="B27" s="629"/>
      <c r="C27" s="251"/>
      <c r="D27" s="252"/>
      <c r="E27" s="253"/>
      <c r="F27" s="254"/>
      <c r="G27" s="252"/>
      <c r="H27" s="252"/>
      <c r="I27" s="252"/>
      <c r="J27" s="252"/>
      <c r="K27" s="252"/>
      <c r="L27" s="252"/>
      <c r="M27" s="252"/>
      <c r="N27" s="252"/>
      <c r="O27" s="255"/>
      <c r="P27" s="635"/>
      <c r="Q27" s="635"/>
      <c r="R27" s="635"/>
      <c r="S27" s="635"/>
      <c r="T27" s="635"/>
      <c r="U27" s="635"/>
      <c r="V27" s="635"/>
      <c r="W27" s="635"/>
      <c r="X27" s="635"/>
      <c r="Y27" s="636"/>
    </row>
    <row r="28" spans="2:25" ht="15" customHeight="1" x14ac:dyDescent="0.15">
      <c r="C28" s="155" t="s">
        <v>245</v>
      </c>
    </row>
    <row r="29" spans="2:25" ht="15" customHeight="1" x14ac:dyDescent="0.15">
      <c r="C29" s="155" t="s">
        <v>562</v>
      </c>
    </row>
    <row r="30" spans="2:25" ht="15" customHeight="1" x14ac:dyDescent="0.15">
      <c r="C30" s="155" t="s">
        <v>288</v>
      </c>
    </row>
    <row r="31" spans="2:25" x14ac:dyDescent="0.15">
      <c r="C31" s="155" t="s">
        <v>246</v>
      </c>
    </row>
    <row r="32" spans="2:25" x14ac:dyDescent="0.15">
      <c r="C32" s="155"/>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6:Y6">
      <formula1>$AC$2:$AC$8</formula1>
    </dataValidation>
    <dataValidation type="list" allowBlank="1" showInputMessage="1" showErrorMessage="1" sqref="T7:U18">
      <formula1>$AA$2:$AA$5</formula1>
    </dataValidation>
    <dataValidation type="list" allowBlank="1" showInputMessage="1" showErrorMessage="1" sqref="V3:Y4">
      <formula1>$AB$2:$AB$3</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B2:AC32"/>
  <sheetViews>
    <sheetView showGridLines="0" view="pageBreakPreview" zoomScaleNormal="100" zoomScaleSheetLayoutView="100" workbookViewId="0">
      <selection activeCell="V2" sqref="V2:Y2"/>
    </sheetView>
  </sheetViews>
  <sheetFormatPr defaultRowHeight="12" x14ac:dyDescent="0.15"/>
  <cols>
    <col min="1" max="1" width="1.625" style="241" customWidth="1"/>
    <col min="2" max="2" width="4.125" style="241" customWidth="1"/>
    <col min="3" max="21" width="5.875" style="241" customWidth="1"/>
    <col min="22" max="22" width="8.25" style="241" customWidth="1"/>
    <col min="23" max="24" width="6.75" style="241" customWidth="1"/>
    <col min="25" max="25" width="8.625" style="241" customWidth="1"/>
    <col min="26" max="26" width="1.375" style="241" customWidth="1"/>
    <col min="27" max="29" width="0" style="241" hidden="1" customWidth="1"/>
    <col min="30" max="16384" width="9" style="241"/>
  </cols>
  <sheetData>
    <row r="2" spans="2:29" ht="24.95" customHeight="1" x14ac:dyDescent="0.15">
      <c r="B2" s="240" t="s">
        <v>550</v>
      </c>
      <c r="C2" s="155"/>
      <c r="D2" s="155"/>
      <c r="E2" s="155"/>
      <c r="F2" s="155"/>
      <c r="G2" s="155"/>
      <c r="H2" s="155"/>
      <c r="I2" s="155"/>
      <c r="J2" s="155"/>
      <c r="K2" s="155"/>
      <c r="L2" s="155"/>
      <c r="M2" s="155"/>
      <c r="N2" s="707"/>
      <c r="O2" s="708"/>
      <c r="P2" s="709"/>
      <c r="Q2" s="710"/>
      <c r="R2" s="710"/>
      <c r="S2" s="711"/>
      <c r="T2" s="686" t="s">
        <v>47</v>
      </c>
      <c r="U2" s="686"/>
      <c r="V2" s="712" t="s">
        <v>2213</v>
      </c>
      <c r="W2" s="712"/>
      <c r="X2" s="712"/>
      <c r="Y2" s="712"/>
      <c r="AA2" s="242" t="s">
        <v>551</v>
      </c>
      <c r="AB2" s="155" t="s">
        <v>552</v>
      </c>
      <c r="AC2" s="155" t="s">
        <v>553</v>
      </c>
    </row>
    <row r="3" spans="2:29" ht="20.100000000000001" customHeight="1" x14ac:dyDescent="0.15">
      <c r="B3" s="644" t="s">
        <v>27</v>
      </c>
      <c r="C3" s="644"/>
      <c r="D3" s="700" t="str">
        <f>'様式B(トンネル様式1P001)'!D3:G3</f>
        <v>ミネトンネル</v>
      </c>
      <c r="E3" s="700"/>
      <c r="F3" s="700"/>
      <c r="G3" s="700"/>
      <c r="H3" s="686" t="s">
        <v>28</v>
      </c>
      <c r="I3" s="686"/>
      <c r="J3" s="700" t="str">
        <f>'様式B(トンネル様式1P001)'!J3:M4</f>
        <v>一般国道　316号</v>
      </c>
      <c r="K3" s="700"/>
      <c r="L3" s="700"/>
      <c r="M3" s="700"/>
      <c r="N3" s="686" t="s">
        <v>10</v>
      </c>
      <c r="O3" s="686"/>
      <c r="P3" s="700" t="str">
        <f>'様式B(トンネル様式1P001)'!P3:S4</f>
        <v>宇部土木建築事務所</v>
      </c>
      <c r="Q3" s="700"/>
      <c r="R3" s="700"/>
      <c r="S3" s="700"/>
      <c r="T3" s="686" t="s">
        <v>16</v>
      </c>
      <c r="U3" s="686"/>
      <c r="V3" s="713" t="s">
        <v>613</v>
      </c>
      <c r="W3" s="713"/>
      <c r="X3" s="713"/>
      <c r="Y3" s="713"/>
      <c r="AA3" s="242" t="s">
        <v>554</v>
      </c>
      <c r="AB3" s="155" t="s">
        <v>555</v>
      </c>
      <c r="AC3" s="155" t="s">
        <v>556</v>
      </c>
    </row>
    <row r="4" spans="2:29" ht="20.100000000000001" customHeight="1" x14ac:dyDescent="0.15">
      <c r="B4" s="646" t="s">
        <v>11</v>
      </c>
      <c r="C4" s="646"/>
      <c r="D4" s="714" t="str">
        <f>'様式B(トンネル様式1P001)'!D4:G4</f>
        <v>美祢トンネル</v>
      </c>
      <c r="E4" s="714"/>
      <c r="F4" s="714"/>
      <c r="G4" s="714"/>
      <c r="H4" s="686"/>
      <c r="I4" s="686"/>
      <c r="J4" s="700"/>
      <c r="K4" s="700"/>
      <c r="L4" s="700"/>
      <c r="M4" s="700"/>
      <c r="N4" s="686"/>
      <c r="O4" s="686"/>
      <c r="P4" s="700"/>
      <c r="Q4" s="700"/>
      <c r="R4" s="700"/>
      <c r="S4" s="700"/>
      <c r="T4" s="686" t="s">
        <v>17</v>
      </c>
      <c r="U4" s="686"/>
      <c r="V4" s="713" t="s">
        <v>613</v>
      </c>
      <c r="W4" s="713"/>
      <c r="X4" s="713"/>
      <c r="Y4" s="713"/>
      <c r="AA4" s="242" t="s">
        <v>54</v>
      </c>
      <c r="AC4" s="155" t="s">
        <v>557</v>
      </c>
    </row>
    <row r="5" spans="2:29" ht="20.100000000000001" customHeight="1" x14ac:dyDescent="0.15">
      <c r="B5" s="699" t="s">
        <v>12</v>
      </c>
      <c r="C5" s="699"/>
      <c r="D5" s="243" t="s">
        <v>13</v>
      </c>
      <c r="E5" s="700" t="str">
        <f>'様式B(トンネル様式1P001)'!E5:G5</f>
        <v>山口県美祢市伊佐町</v>
      </c>
      <c r="F5" s="700"/>
      <c r="G5" s="700"/>
      <c r="H5" s="686" t="s">
        <v>253</v>
      </c>
      <c r="I5" s="686"/>
      <c r="J5" s="686"/>
      <c r="K5" s="701" t="str">
        <f>'様式B(トンネル様式1P001)'!K5:N5</f>
        <v>株式会社ニュージェック</v>
      </c>
      <c r="L5" s="702"/>
      <c r="M5" s="702"/>
      <c r="N5" s="702"/>
      <c r="O5" s="703" t="s">
        <v>235</v>
      </c>
      <c r="P5" s="704"/>
      <c r="Q5" s="677">
        <f>'様式B(トンネル様式1P001)'!Q5:S6</f>
        <v>44294</v>
      </c>
      <c r="R5" s="678"/>
      <c r="S5" s="679"/>
      <c r="T5" s="686" t="s">
        <v>39</v>
      </c>
      <c r="U5" s="686"/>
      <c r="V5" s="244" t="s">
        <v>38</v>
      </c>
      <c r="W5" s="687">
        <f>'様式A-1'!Z5</f>
        <v>1265</v>
      </c>
      <c r="X5" s="687"/>
      <c r="Y5" s="245" t="s">
        <v>37</v>
      </c>
      <c r="AA5" s="242" t="s">
        <v>55</v>
      </c>
      <c r="AC5" s="155" t="s">
        <v>558</v>
      </c>
    </row>
    <row r="6" spans="2:29" ht="20.100000000000001" customHeight="1" x14ac:dyDescent="0.15">
      <c r="B6" s="699"/>
      <c r="C6" s="699"/>
      <c r="D6" s="243" t="s">
        <v>14</v>
      </c>
      <c r="E6" s="700" t="str">
        <f>'様式B(トンネル様式1P001)'!E6:G6</f>
        <v>山口県美祢市伊佐町</v>
      </c>
      <c r="F6" s="700"/>
      <c r="G6" s="700"/>
      <c r="H6" s="686" t="s">
        <v>254</v>
      </c>
      <c r="I6" s="686"/>
      <c r="J6" s="686"/>
      <c r="K6" s="408" t="str">
        <f>'様式B(トンネル様式1P001)'!K6:N6</f>
        <v>石村　勝伸</v>
      </c>
      <c r="L6" s="408"/>
      <c r="M6" s="408"/>
      <c r="N6" s="408"/>
      <c r="O6" s="705"/>
      <c r="P6" s="706"/>
      <c r="Q6" s="680"/>
      <c r="R6" s="681"/>
      <c r="S6" s="682"/>
      <c r="T6" s="644" t="s">
        <v>15</v>
      </c>
      <c r="U6" s="644"/>
      <c r="V6" s="674" t="s">
        <v>600</v>
      </c>
      <c r="W6" s="675"/>
      <c r="X6" s="675"/>
      <c r="Y6" s="676"/>
      <c r="AC6" s="155" t="s">
        <v>559</v>
      </c>
    </row>
    <row r="7" spans="2:29" ht="6.95" customHeight="1" x14ac:dyDescent="0.15">
      <c r="B7" s="627" t="s">
        <v>18</v>
      </c>
      <c r="C7" s="654" t="s">
        <v>19</v>
      </c>
      <c r="D7" s="668">
        <f>'様式A-1'!E7</f>
        <v>340917.7</v>
      </c>
      <c r="E7" s="669"/>
      <c r="F7" s="657" t="s">
        <v>20</v>
      </c>
      <c r="G7" s="658"/>
      <c r="H7" s="657" t="s">
        <v>21</v>
      </c>
      <c r="I7" s="663"/>
      <c r="J7" s="666" t="s">
        <v>22</v>
      </c>
      <c r="K7" s="667"/>
      <c r="L7" s="644" t="s">
        <v>34</v>
      </c>
      <c r="M7" s="683">
        <f>'様式B(トンネル様式1P001)'!M7:M10</f>
        <v>109</v>
      </c>
      <c r="N7" s="644" t="s">
        <v>33</v>
      </c>
      <c r="O7" s="683">
        <f>'様式B(トンネル様式1P001)'!O7:O10</f>
        <v>0</v>
      </c>
      <c r="P7" s="625" t="s">
        <v>32</v>
      </c>
      <c r="Q7" s="622">
        <f>'様式B(トンネル様式1P001)'!Q7:Q10</f>
        <v>0</v>
      </c>
      <c r="R7" s="657" t="s">
        <v>36</v>
      </c>
      <c r="S7" s="663"/>
      <c r="T7" s="688" t="str">
        <f>様式F!AJ4</f>
        <v>Ⅲ</v>
      </c>
      <c r="U7" s="689"/>
      <c r="V7" s="694" t="s">
        <v>35</v>
      </c>
      <c r="W7" s="697" t="s">
        <v>287</v>
      </c>
      <c r="X7" s="698"/>
      <c r="Y7" s="639">
        <f>'様式B(トンネル様式1P001)'!Y7:Y12</f>
        <v>0</v>
      </c>
      <c r="AC7" s="155" t="s">
        <v>560</v>
      </c>
    </row>
    <row r="8" spans="2:29" ht="6.95" customHeight="1" x14ac:dyDescent="0.15">
      <c r="B8" s="627"/>
      <c r="C8" s="655"/>
      <c r="D8" s="670"/>
      <c r="E8" s="671"/>
      <c r="F8" s="659"/>
      <c r="G8" s="660"/>
      <c r="H8" s="659"/>
      <c r="I8" s="664"/>
      <c r="J8" s="640"/>
      <c r="K8" s="641"/>
      <c r="L8" s="645"/>
      <c r="M8" s="684"/>
      <c r="N8" s="645"/>
      <c r="O8" s="684"/>
      <c r="P8" s="626"/>
      <c r="Q8" s="623"/>
      <c r="R8" s="659"/>
      <c r="S8" s="664"/>
      <c r="T8" s="690"/>
      <c r="U8" s="691"/>
      <c r="V8" s="695"/>
      <c r="W8" s="698"/>
      <c r="X8" s="698"/>
      <c r="Y8" s="639"/>
      <c r="AC8" s="155" t="s">
        <v>561</v>
      </c>
    </row>
    <row r="9" spans="2:29" ht="6.95" customHeight="1" x14ac:dyDescent="0.15">
      <c r="B9" s="627"/>
      <c r="C9" s="656"/>
      <c r="D9" s="672"/>
      <c r="E9" s="673"/>
      <c r="F9" s="659"/>
      <c r="G9" s="660"/>
      <c r="H9" s="659"/>
      <c r="I9" s="664"/>
      <c r="J9" s="640"/>
      <c r="K9" s="641"/>
      <c r="L9" s="645"/>
      <c r="M9" s="684"/>
      <c r="N9" s="645"/>
      <c r="O9" s="684"/>
      <c r="P9" s="626"/>
      <c r="Q9" s="623"/>
      <c r="R9" s="659"/>
      <c r="S9" s="664"/>
      <c r="T9" s="690"/>
      <c r="U9" s="691"/>
      <c r="V9" s="695"/>
      <c r="W9" s="698"/>
      <c r="X9" s="698"/>
      <c r="Y9" s="639"/>
    </row>
    <row r="10" spans="2:29" ht="6.95" customHeight="1" x14ac:dyDescent="0.15">
      <c r="B10" s="627"/>
      <c r="C10" s="654" t="s">
        <v>23</v>
      </c>
      <c r="D10" s="668">
        <f>'様式A-1'!E8</f>
        <v>1311141.6000000001</v>
      </c>
      <c r="E10" s="669"/>
      <c r="F10" s="659"/>
      <c r="G10" s="660"/>
      <c r="H10" s="659"/>
      <c r="I10" s="664"/>
      <c r="J10" s="640"/>
      <c r="K10" s="641"/>
      <c r="L10" s="645"/>
      <c r="M10" s="685"/>
      <c r="N10" s="645"/>
      <c r="O10" s="685"/>
      <c r="P10" s="626"/>
      <c r="Q10" s="624"/>
      <c r="R10" s="659"/>
      <c r="S10" s="664"/>
      <c r="T10" s="690"/>
      <c r="U10" s="691"/>
      <c r="V10" s="695"/>
      <c r="W10" s="698"/>
      <c r="X10" s="698"/>
      <c r="Y10" s="639"/>
    </row>
    <row r="11" spans="2:29" ht="6.95" customHeight="1" x14ac:dyDescent="0.15">
      <c r="B11" s="627"/>
      <c r="C11" s="655"/>
      <c r="D11" s="670"/>
      <c r="E11" s="671"/>
      <c r="F11" s="659"/>
      <c r="G11" s="660"/>
      <c r="H11" s="659"/>
      <c r="I11" s="664"/>
      <c r="J11" s="666" t="s">
        <v>24</v>
      </c>
      <c r="K11" s="667"/>
      <c r="L11" s="644" t="s">
        <v>34</v>
      </c>
      <c r="M11" s="683">
        <f>'様式B(トンネル様式1P001)'!M11:M14</f>
        <v>55</v>
      </c>
      <c r="N11" s="644" t="s">
        <v>33</v>
      </c>
      <c r="O11" s="622">
        <f>'様式B(トンネル様式1P001)'!O11:O14</f>
        <v>0</v>
      </c>
      <c r="P11" s="625" t="s">
        <v>32</v>
      </c>
      <c r="Q11" s="622">
        <f>'様式B(トンネル様式1P001)'!Q11:Q14</f>
        <v>0</v>
      </c>
      <c r="R11" s="659"/>
      <c r="S11" s="664"/>
      <c r="T11" s="690"/>
      <c r="U11" s="691"/>
      <c r="V11" s="695"/>
      <c r="W11" s="698"/>
      <c r="X11" s="698"/>
      <c r="Y11" s="639"/>
    </row>
    <row r="12" spans="2:29" ht="6.95" customHeight="1" x14ac:dyDescent="0.15">
      <c r="B12" s="627"/>
      <c r="C12" s="656"/>
      <c r="D12" s="672"/>
      <c r="E12" s="673"/>
      <c r="F12" s="659"/>
      <c r="G12" s="660"/>
      <c r="H12" s="659"/>
      <c r="I12" s="664"/>
      <c r="J12" s="640"/>
      <c r="K12" s="641"/>
      <c r="L12" s="645"/>
      <c r="M12" s="684"/>
      <c r="N12" s="645"/>
      <c r="O12" s="623"/>
      <c r="P12" s="626"/>
      <c r="Q12" s="623"/>
      <c r="R12" s="659"/>
      <c r="S12" s="664"/>
      <c r="T12" s="690"/>
      <c r="U12" s="691"/>
      <c r="V12" s="695"/>
      <c r="W12" s="698"/>
      <c r="X12" s="698"/>
      <c r="Y12" s="639"/>
    </row>
    <row r="13" spans="2:29" ht="6.95" customHeight="1" x14ac:dyDescent="0.15">
      <c r="B13" s="627" t="s">
        <v>25</v>
      </c>
      <c r="C13" s="654" t="s">
        <v>19</v>
      </c>
      <c r="D13" s="668">
        <f>'様式A-1'!E9</f>
        <v>340837.7</v>
      </c>
      <c r="E13" s="669"/>
      <c r="F13" s="659"/>
      <c r="G13" s="660"/>
      <c r="H13" s="659"/>
      <c r="I13" s="664"/>
      <c r="J13" s="640"/>
      <c r="K13" s="641"/>
      <c r="L13" s="645"/>
      <c r="M13" s="684"/>
      <c r="N13" s="645"/>
      <c r="O13" s="623"/>
      <c r="P13" s="626"/>
      <c r="Q13" s="623"/>
      <c r="R13" s="659"/>
      <c r="S13" s="664"/>
      <c r="T13" s="690"/>
      <c r="U13" s="691"/>
      <c r="V13" s="695"/>
      <c r="W13" s="637" t="s">
        <v>269</v>
      </c>
      <c r="X13" s="638"/>
      <c r="Y13" s="639">
        <f>'様式B(トンネル様式1P001)'!Y13:Y18</f>
        <v>25</v>
      </c>
    </row>
    <row r="14" spans="2:29" ht="6.95" customHeight="1" x14ac:dyDescent="0.15">
      <c r="B14" s="654"/>
      <c r="C14" s="655"/>
      <c r="D14" s="670"/>
      <c r="E14" s="671"/>
      <c r="F14" s="659"/>
      <c r="G14" s="660"/>
      <c r="H14" s="659"/>
      <c r="I14" s="664"/>
      <c r="J14" s="642"/>
      <c r="K14" s="643"/>
      <c r="L14" s="645"/>
      <c r="M14" s="685"/>
      <c r="N14" s="645"/>
      <c r="O14" s="624"/>
      <c r="P14" s="626"/>
      <c r="Q14" s="624"/>
      <c r="R14" s="659"/>
      <c r="S14" s="664"/>
      <c r="T14" s="690"/>
      <c r="U14" s="691"/>
      <c r="V14" s="695"/>
      <c r="W14" s="638"/>
      <c r="X14" s="638"/>
      <c r="Y14" s="639"/>
    </row>
    <row r="15" spans="2:29" ht="6.95" customHeight="1" x14ac:dyDescent="0.15">
      <c r="B15" s="654"/>
      <c r="C15" s="656"/>
      <c r="D15" s="672"/>
      <c r="E15" s="673"/>
      <c r="F15" s="659"/>
      <c r="G15" s="660"/>
      <c r="H15" s="659"/>
      <c r="I15" s="664"/>
      <c r="J15" s="640" t="s">
        <v>26</v>
      </c>
      <c r="K15" s="641"/>
      <c r="L15" s="644" t="s">
        <v>34</v>
      </c>
      <c r="M15" s="647">
        <f>'様式B(トンネル様式1P001)'!M15:M18</f>
        <v>3</v>
      </c>
      <c r="N15" s="644" t="s">
        <v>33</v>
      </c>
      <c r="O15" s="647">
        <f>'様式B(トンネル様式1P001)'!O15:O18</f>
        <v>3</v>
      </c>
      <c r="P15" s="625" t="s">
        <v>32</v>
      </c>
      <c r="Q15" s="651">
        <f>'様式B(トンネル様式1P001)'!Q15:Q18</f>
        <v>0</v>
      </c>
      <c r="R15" s="659"/>
      <c r="S15" s="664"/>
      <c r="T15" s="690"/>
      <c r="U15" s="691"/>
      <c r="V15" s="695"/>
      <c r="W15" s="638"/>
      <c r="X15" s="638"/>
      <c r="Y15" s="639"/>
      <c r="AC15" s="241">
        <v>0</v>
      </c>
    </row>
    <row r="16" spans="2:29" ht="6.95" customHeight="1" x14ac:dyDescent="0.15">
      <c r="B16" s="654"/>
      <c r="C16" s="654" t="s">
        <v>23</v>
      </c>
      <c r="D16" s="668">
        <f>'様式A-1'!E10</f>
        <v>1311156.1000000001</v>
      </c>
      <c r="E16" s="669"/>
      <c r="F16" s="659"/>
      <c r="G16" s="660"/>
      <c r="H16" s="659"/>
      <c r="I16" s="664"/>
      <c r="J16" s="640"/>
      <c r="K16" s="641"/>
      <c r="L16" s="645"/>
      <c r="M16" s="648"/>
      <c r="N16" s="645"/>
      <c r="O16" s="648"/>
      <c r="P16" s="626"/>
      <c r="Q16" s="652"/>
      <c r="R16" s="659"/>
      <c r="S16" s="664"/>
      <c r="T16" s="690"/>
      <c r="U16" s="691"/>
      <c r="V16" s="695"/>
      <c r="W16" s="638"/>
      <c r="X16" s="638"/>
      <c r="Y16" s="639"/>
    </row>
    <row r="17" spans="2:25" ht="6.95" customHeight="1" x14ac:dyDescent="0.15">
      <c r="B17" s="654"/>
      <c r="C17" s="655"/>
      <c r="D17" s="670"/>
      <c r="E17" s="671"/>
      <c r="F17" s="659"/>
      <c r="G17" s="660"/>
      <c r="H17" s="659"/>
      <c r="I17" s="664"/>
      <c r="J17" s="640"/>
      <c r="K17" s="641"/>
      <c r="L17" s="645"/>
      <c r="M17" s="648"/>
      <c r="N17" s="645"/>
      <c r="O17" s="648"/>
      <c r="P17" s="626"/>
      <c r="Q17" s="652"/>
      <c r="R17" s="659"/>
      <c r="S17" s="664"/>
      <c r="T17" s="690"/>
      <c r="U17" s="691"/>
      <c r="V17" s="695"/>
      <c r="W17" s="638"/>
      <c r="X17" s="638"/>
      <c r="Y17" s="639"/>
    </row>
    <row r="18" spans="2:25" ht="6.95" customHeight="1" x14ac:dyDescent="0.15">
      <c r="B18" s="627"/>
      <c r="C18" s="656"/>
      <c r="D18" s="672"/>
      <c r="E18" s="673"/>
      <c r="F18" s="661"/>
      <c r="G18" s="662"/>
      <c r="H18" s="661"/>
      <c r="I18" s="665"/>
      <c r="J18" s="642"/>
      <c r="K18" s="643"/>
      <c r="L18" s="646"/>
      <c r="M18" s="649"/>
      <c r="N18" s="646"/>
      <c r="O18" s="649"/>
      <c r="P18" s="650"/>
      <c r="Q18" s="653"/>
      <c r="R18" s="661"/>
      <c r="S18" s="665"/>
      <c r="T18" s="692"/>
      <c r="U18" s="693"/>
      <c r="V18" s="696"/>
      <c r="W18" s="638"/>
      <c r="X18" s="638"/>
      <c r="Y18" s="639"/>
    </row>
    <row r="19" spans="2:25" ht="39.950000000000003" customHeight="1" x14ac:dyDescent="0.15">
      <c r="B19" s="628" t="s">
        <v>9</v>
      </c>
      <c r="C19" s="630"/>
      <c r="D19" s="631"/>
      <c r="E19" s="631"/>
      <c r="F19" s="631"/>
      <c r="G19" s="631"/>
      <c r="H19" s="631"/>
      <c r="I19" s="631"/>
      <c r="J19" s="631"/>
      <c r="K19" s="631"/>
      <c r="L19" s="631"/>
      <c r="M19" s="631"/>
      <c r="N19" s="631"/>
      <c r="O19" s="631"/>
      <c r="P19" s="631"/>
      <c r="Q19" s="631"/>
      <c r="R19" s="631"/>
      <c r="S19" s="631"/>
      <c r="T19" s="631"/>
      <c r="U19" s="631"/>
      <c r="V19" s="631"/>
      <c r="W19" s="631"/>
      <c r="X19" s="631"/>
      <c r="Y19" s="632"/>
    </row>
    <row r="20" spans="2:25" ht="39.950000000000003" customHeight="1" x14ac:dyDescent="0.15">
      <c r="B20" s="628"/>
      <c r="C20" s="246"/>
      <c r="D20" s="246"/>
      <c r="E20" s="246"/>
      <c r="F20" s="246"/>
      <c r="G20" s="246"/>
      <c r="H20" s="247"/>
      <c r="I20" s="246"/>
      <c r="J20" s="246"/>
      <c r="K20" s="246"/>
      <c r="L20" s="246"/>
      <c r="M20" s="247"/>
      <c r="N20" s="247"/>
      <c r="O20" s="246"/>
      <c r="P20" s="246"/>
      <c r="Q20" s="247"/>
      <c r="R20" s="246"/>
      <c r="S20" s="246"/>
      <c r="T20" s="246"/>
      <c r="U20" s="246"/>
      <c r="V20" s="246"/>
      <c r="W20" s="246"/>
      <c r="X20" s="246"/>
      <c r="Y20" s="248"/>
    </row>
    <row r="21" spans="2:25" ht="39.950000000000003" customHeight="1" x14ac:dyDescent="0.15">
      <c r="B21" s="628"/>
      <c r="C21" s="246"/>
      <c r="D21" s="246"/>
      <c r="E21" s="246"/>
      <c r="F21" s="246"/>
      <c r="G21" s="246"/>
      <c r="H21" s="247"/>
      <c r="I21" s="246"/>
      <c r="J21" s="246"/>
      <c r="K21" s="246"/>
      <c r="L21" s="246"/>
      <c r="M21" s="247"/>
      <c r="N21" s="247"/>
      <c r="O21" s="246"/>
      <c r="P21" s="246"/>
      <c r="Q21" s="247"/>
      <c r="R21" s="246"/>
      <c r="S21" s="246"/>
      <c r="T21" s="246"/>
      <c r="U21" s="246"/>
      <c r="V21" s="246"/>
      <c r="W21" s="246"/>
      <c r="X21" s="246"/>
      <c r="Y21" s="248"/>
    </row>
    <row r="22" spans="2:25" ht="39.950000000000003" customHeight="1" x14ac:dyDescent="0.15">
      <c r="B22" s="628"/>
      <c r="C22" s="246"/>
      <c r="D22" s="246"/>
      <c r="E22" s="246"/>
      <c r="F22" s="247"/>
      <c r="G22" s="246"/>
      <c r="H22" s="246"/>
      <c r="I22" s="246"/>
      <c r="J22" s="246"/>
      <c r="K22" s="246"/>
      <c r="L22" s="246"/>
      <c r="M22" s="247"/>
      <c r="N22" s="246"/>
      <c r="O22" s="246"/>
      <c r="P22" s="246"/>
      <c r="Q22" s="247"/>
      <c r="R22" s="246"/>
      <c r="S22" s="246"/>
      <c r="T22" s="246"/>
      <c r="U22" s="246"/>
      <c r="V22" s="246"/>
      <c r="W22" s="246"/>
      <c r="X22" s="246"/>
      <c r="Y22" s="248"/>
    </row>
    <row r="23" spans="2:25" ht="39.950000000000003" customHeight="1" x14ac:dyDescent="0.15">
      <c r="B23" s="628"/>
      <c r="C23" s="246"/>
      <c r="D23" s="246"/>
      <c r="E23" s="246"/>
      <c r="F23" s="247"/>
      <c r="G23" s="247"/>
      <c r="H23" s="246"/>
      <c r="I23" s="246"/>
      <c r="J23" s="246"/>
      <c r="K23" s="246"/>
      <c r="L23" s="246"/>
      <c r="M23" s="247"/>
      <c r="N23" s="246"/>
      <c r="O23" s="246"/>
      <c r="P23" s="246"/>
      <c r="Q23" s="247"/>
      <c r="R23" s="246"/>
      <c r="S23" s="246"/>
      <c r="T23" s="246"/>
      <c r="U23" s="246"/>
      <c r="V23" s="246"/>
      <c r="W23" s="246"/>
      <c r="X23" s="246"/>
      <c r="Y23" s="248"/>
    </row>
    <row r="24" spans="2:25" ht="39.950000000000003" customHeight="1" x14ac:dyDescent="0.15">
      <c r="B24" s="628"/>
      <c r="C24" s="247"/>
      <c r="D24" s="246"/>
      <c r="E24" s="246"/>
      <c r="F24" s="247"/>
      <c r="G24" s="247"/>
      <c r="H24" s="246"/>
      <c r="I24" s="246"/>
      <c r="J24" s="246"/>
      <c r="K24" s="246"/>
      <c r="L24" s="246"/>
      <c r="M24" s="247"/>
      <c r="N24" s="247"/>
      <c r="O24" s="246"/>
      <c r="P24" s="246"/>
      <c r="Q24" s="247"/>
      <c r="R24" s="246"/>
      <c r="S24" s="246"/>
      <c r="T24" s="246"/>
      <c r="U24" s="246"/>
      <c r="V24" s="246"/>
      <c r="W24" s="246"/>
      <c r="X24" s="246"/>
      <c r="Y24" s="248"/>
    </row>
    <row r="25" spans="2:25" ht="39.950000000000003" customHeight="1" x14ac:dyDescent="0.15">
      <c r="B25" s="628"/>
      <c r="C25" s="247"/>
      <c r="D25" s="246"/>
      <c r="E25" s="246"/>
      <c r="F25" s="247"/>
      <c r="G25" s="247"/>
      <c r="H25" s="246"/>
      <c r="I25" s="246"/>
      <c r="J25" s="246"/>
      <c r="K25" s="246"/>
      <c r="L25" s="246"/>
      <c r="M25" s="247"/>
      <c r="N25" s="247"/>
      <c r="O25" s="246"/>
      <c r="P25" s="246"/>
      <c r="Q25" s="247"/>
      <c r="R25" s="246"/>
      <c r="S25" s="246"/>
      <c r="T25" s="246"/>
      <c r="U25" s="246"/>
      <c r="V25" s="246"/>
      <c r="W25" s="246"/>
      <c r="X25" s="246"/>
      <c r="Y25" s="248"/>
    </row>
    <row r="26" spans="2:25" ht="39.950000000000003" customHeight="1" x14ac:dyDescent="0.15">
      <c r="B26" s="628"/>
      <c r="C26" s="247"/>
      <c r="D26" s="246"/>
      <c r="E26" s="246"/>
      <c r="F26" s="249"/>
      <c r="G26" s="250"/>
      <c r="H26" s="250"/>
      <c r="I26" s="250"/>
      <c r="J26" s="250"/>
      <c r="K26" s="250"/>
      <c r="L26" s="246"/>
      <c r="M26" s="247"/>
      <c r="N26" s="247"/>
      <c r="O26" s="246"/>
      <c r="P26" s="633" t="s">
        <v>286</v>
      </c>
      <c r="Q26" s="633"/>
      <c r="R26" s="633"/>
      <c r="S26" s="633"/>
      <c r="T26" s="633"/>
      <c r="U26" s="633"/>
      <c r="V26" s="633"/>
      <c r="W26" s="633"/>
      <c r="X26" s="633"/>
      <c r="Y26" s="634"/>
    </row>
    <row r="27" spans="2:25" ht="45" customHeight="1" x14ac:dyDescent="0.15">
      <c r="B27" s="629"/>
      <c r="C27" s="251"/>
      <c r="D27" s="252"/>
      <c r="E27" s="253"/>
      <c r="F27" s="254"/>
      <c r="G27" s="252"/>
      <c r="H27" s="252"/>
      <c r="I27" s="252"/>
      <c r="J27" s="252"/>
      <c r="K27" s="252"/>
      <c r="L27" s="252"/>
      <c r="M27" s="252"/>
      <c r="N27" s="252"/>
      <c r="O27" s="255"/>
      <c r="P27" s="635"/>
      <c r="Q27" s="635"/>
      <c r="R27" s="635"/>
      <c r="S27" s="635"/>
      <c r="T27" s="635"/>
      <c r="U27" s="635"/>
      <c r="V27" s="635"/>
      <c r="W27" s="635"/>
      <c r="X27" s="635"/>
      <c r="Y27" s="636"/>
    </row>
    <row r="28" spans="2:25" ht="15" customHeight="1" x14ac:dyDescent="0.15">
      <c r="C28" s="155" t="s">
        <v>245</v>
      </c>
    </row>
    <row r="29" spans="2:25" ht="15" customHeight="1" x14ac:dyDescent="0.15">
      <c r="C29" s="155" t="s">
        <v>562</v>
      </c>
    </row>
    <row r="30" spans="2:25" ht="15" customHeight="1" x14ac:dyDescent="0.15">
      <c r="C30" s="155" t="s">
        <v>288</v>
      </c>
    </row>
    <row r="31" spans="2:25" x14ac:dyDescent="0.15">
      <c r="C31" s="155" t="s">
        <v>246</v>
      </c>
    </row>
    <row r="32" spans="2:25" x14ac:dyDescent="0.15">
      <c r="C32" s="155"/>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3:Y4">
      <formula1>$AB$2:$AB$3</formula1>
    </dataValidation>
    <dataValidation type="list" allowBlank="1" showInputMessage="1" showErrorMessage="1" sqref="T7:U18">
      <formula1>$AA$2:$AA$5</formula1>
    </dataValidation>
    <dataValidation type="list" allowBlank="1" showInputMessage="1" showErrorMessage="1" sqref="V6:Y6">
      <formula1>$AC$2:$AC$8</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B2:AC32"/>
  <sheetViews>
    <sheetView showGridLines="0" view="pageBreakPreview" zoomScaleNormal="100" zoomScaleSheetLayoutView="100" workbookViewId="0">
      <selection activeCell="V2" sqref="V2:Y2"/>
    </sheetView>
  </sheetViews>
  <sheetFormatPr defaultRowHeight="12" x14ac:dyDescent="0.15"/>
  <cols>
    <col min="1" max="1" width="1.625" style="241" customWidth="1"/>
    <col min="2" max="2" width="4.125" style="241" customWidth="1"/>
    <col min="3" max="21" width="5.875" style="241" customWidth="1"/>
    <col min="22" max="22" width="8.25" style="241" customWidth="1"/>
    <col min="23" max="24" width="6.75" style="241" customWidth="1"/>
    <col min="25" max="25" width="8.625" style="241" customWidth="1"/>
    <col min="26" max="26" width="1.375" style="241" customWidth="1"/>
    <col min="27" max="29" width="0" style="241" hidden="1" customWidth="1"/>
    <col min="30" max="16384" width="9" style="241"/>
  </cols>
  <sheetData>
    <row r="2" spans="2:29" ht="24.95" customHeight="1" x14ac:dyDescent="0.15">
      <c r="B2" s="240" t="s">
        <v>550</v>
      </c>
      <c r="C2" s="155"/>
      <c r="D2" s="155"/>
      <c r="E2" s="155"/>
      <c r="F2" s="155"/>
      <c r="G2" s="155"/>
      <c r="H2" s="155"/>
      <c r="I2" s="155"/>
      <c r="J2" s="155"/>
      <c r="K2" s="155"/>
      <c r="L2" s="155"/>
      <c r="M2" s="155"/>
      <c r="N2" s="707"/>
      <c r="O2" s="708"/>
      <c r="P2" s="709"/>
      <c r="Q2" s="710"/>
      <c r="R2" s="710"/>
      <c r="S2" s="711"/>
      <c r="T2" s="686" t="s">
        <v>47</v>
      </c>
      <c r="U2" s="686"/>
      <c r="V2" s="712" t="s">
        <v>2213</v>
      </c>
      <c r="W2" s="712"/>
      <c r="X2" s="712"/>
      <c r="Y2" s="712"/>
      <c r="AA2" s="242" t="s">
        <v>551</v>
      </c>
      <c r="AB2" s="155" t="s">
        <v>552</v>
      </c>
      <c r="AC2" s="155" t="s">
        <v>553</v>
      </c>
    </row>
    <row r="3" spans="2:29" ht="20.100000000000001" customHeight="1" x14ac:dyDescent="0.15">
      <c r="B3" s="644" t="s">
        <v>27</v>
      </c>
      <c r="C3" s="644"/>
      <c r="D3" s="700" t="str">
        <f>'様式B(トンネル様式1P001)'!D3:G3</f>
        <v>ミネトンネル</v>
      </c>
      <c r="E3" s="700"/>
      <c r="F3" s="700"/>
      <c r="G3" s="700"/>
      <c r="H3" s="686" t="s">
        <v>28</v>
      </c>
      <c r="I3" s="686"/>
      <c r="J3" s="700" t="str">
        <f>'様式B(トンネル様式1P001)'!J3:M4</f>
        <v>一般国道　316号</v>
      </c>
      <c r="K3" s="700"/>
      <c r="L3" s="700"/>
      <c r="M3" s="700"/>
      <c r="N3" s="686" t="s">
        <v>10</v>
      </c>
      <c r="O3" s="686"/>
      <c r="P3" s="700" t="str">
        <f>'様式B(トンネル様式1P001)'!P3:S4</f>
        <v>宇部土木建築事務所</v>
      </c>
      <c r="Q3" s="700"/>
      <c r="R3" s="700"/>
      <c r="S3" s="700"/>
      <c r="T3" s="686" t="s">
        <v>16</v>
      </c>
      <c r="U3" s="686"/>
      <c r="V3" s="713" t="s">
        <v>613</v>
      </c>
      <c r="W3" s="713"/>
      <c r="X3" s="713"/>
      <c r="Y3" s="713"/>
      <c r="AA3" s="242" t="s">
        <v>554</v>
      </c>
      <c r="AB3" s="155" t="s">
        <v>555</v>
      </c>
      <c r="AC3" s="155" t="s">
        <v>556</v>
      </c>
    </row>
    <row r="4" spans="2:29" ht="20.100000000000001" customHeight="1" x14ac:dyDescent="0.15">
      <c r="B4" s="646" t="s">
        <v>11</v>
      </c>
      <c r="C4" s="646"/>
      <c r="D4" s="714" t="str">
        <f>'様式B(トンネル様式1P001)'!D4:G4</f>
        <v>美祢トンネル</v>
      </c>
      <c r="E4" s="714"/>
      <c r="F4" s="714"/>
      <c r="G4" s="714"/>
      <c r="H4" s="686"/>
      <c r="I4" s="686"/>
      <c r="J4" s="700"/>
      <c r="K4" s="700"/>
      <c r="L4" s="700"/>
      <c r="M4" s="700"/>
      <c r="N4" s="686"/>
      <c r="O4" s="686"/>
      <c r="P4" s="700"/>
      <c r="Q4" s="700"/>
      <c r="R4" s="700"/>
      <c r="S4" s="700"/>
      <c r="T4" s="686" t="s">
        <v>17</v>
      </c>
      <c r="U4" s="686"/>
      <c r="V4" s="713" t="s">
        <v>613</v>
      </c>
      <c r="W4" s="713"/>
      <c r="X4" s="713"/>
      <c r="Y4" s="713"/>
      <c r="AA4" s="242" t="s">
        <v>54</v>
      </c>
      <c r="AC4" s="155" t="s">
        <v>557</v>
      </c>
    </row>
    <row r="5" spans="2:29" ht="20.100000000000001" customHeight="1" x14ac:dyDescent="0.15">
      <c r="B5" s="699" t="s">
        <v>12</v>
      </c>
      <c r="C5" s="699"/>
      <c r="D5" s="243" t="s">
        <v>13</v>
      </c>
      <c r="E5" s="700" t="str">
        <f>'様式B(トンネル様式1P001)'!E5:G5</f>
        <v>山口県美祢市伊佐町</v>
      </c>
      <c r="F5" s="700"/>
      <c r="G5" s="700"/>
      <c r="H5" s="686" t="s">
        <v>253</v>
      </c>
      <c r="I5" s="686"/>
      <c r="J5" s="686"/>
      <c r="K5" s="701" t="str">
        <f>'様式B(トンネル様式1P001)'!K5:N5</f>
        <v>株式会社ニュージェック</v>
      </c>
      <c r="L5" s="702"/>
      <c r="M5" s="702"/>
      <c r="N5" s="702"/>
      <c r="O5" s="703" t="s">
        <v>235</v>
      </c>
      <c r="P5" s="704"/>
      <c r="Q5" s="677">
        <f>'様式B(トンネル様式1P001)'!Q5:S6</f>
        <v>44294</v>
      </c>
      <c r="R5" s="678"/>
      <c r="S5" s="679"/>
      <c r="T5" s="686" t="s">
        <v>39</v>
      </c>
      <c r="U5" s="686"/>
      <c r="V5" s="244" t="s">
        <v>38</v>
      </c>
      <c r="W5" s="687">
        <f>'様式A-1'!Z5</f>
        <v>1265</v>
      </c>
      <c r="X5" s="687"/>
      <c r="Y5" s="245" t="s">
        <v>37</v>
      </c>
      <c r="AA5" s="242" t="s">
        <v>55</v>
      </c>
      <c r="AC5" s="155" t="s">
        <v>558</v>
      </c>
    </row>
    <row r="6" spans="2:29" ht="20.100000000000001" customHeight="1" x14ac:dyDescent="0.15">
      <c r="B6" s="699"/>
      <c r="C6" s="699"/>
      <c r="D6" s="243" t="s">
        <v>14</v>
      </c>
      <c r="E6" s="700" t="str">
        <f>'様式B(トンネル様式1P001)'!E6:G6</f>
        <v>山口県美祢市伊佐町</v>
      </c>
      <c r="F6" s="700"/>
      <c r="G6" s="700"/>
      <c r="H6" s="686" t="s">
        <v>254</v>
      </c>
      <c r="I6" s="686"/>
      <c r="J6" s="686"/>
      <c r="K6" s="408" t="str">
        <f>'様式B(トンネル様式1P001)'!K6:N6</f>
        <v>石村　勝伸</v>
      </c>
      <c r="L6" s="408"/>
      <c r="M6" s="408"/>
      <c r="N6" s="408"/>
      <c r="O6" s="705"/>
      <c r="P6" s="706"/>
      <c r="Q6" s="680"/>
      <c r="R6" s="681"/>
      <c r="S6" s="682"/>
      <c r="T6" s="644" t="s">
        <v>15</v>
      </c>
      <c r="U6" s="644"/>
      <c r="V6" s="674" t="s">
        <v>600</v>
      </c>
      <c r="W6" s="675"/>
      <c r="X6" s="675"/>
      <c r="Y6" s="676"/>
      <c r="AC6" s="155" t="s">
        <v>559</v>
      </c>
    </row>
    <row r="7" spans="2:29" ht="6.95" customHeight="1" x14ac:dyDescent="0.15">
      <c r="B7" s="627" t="s">
        <v>18</v>
      </c>
      <c r="C7" s="654" t="s">
        <v>19</v>
      </c>
      <c r="D7" s="668">
        <f>'様式A-1'!E7</f>
        <v>340917.7</v>
      </c>
      <c r="E7" s="669"/>
      <c r="F7" s="657" t="s">
        <v>20</v>
      </c>
      <c r="G7" s="658"/>
      <c r="H7" s="657" t="s">
        <v>21</v>
      </c>
      <c r="I7" s="663"/>
      <c r="J7" s="666" t="s">
        <v>22</v>
      </c>
      <c r="K7" s="667"/>
      <c r="L7" s="644" t="s">
        <v>34</v>
      </c>
      <c r="M7" s="683">
        <f>'様式B(トンネル様式1P001)'!M7:M10</f>
        <v>109</v>
      </c>
      <c r="N7" s="644" t="s">
        <v>33</v>
      </c>
      <c r="O7" s="683">
        <f>'様式B(トンネル様式1P001)'!O7:O10</f>
        <v>0</v>
      </c>
      <c r="P7" s="625" t="s">
        <v>32</v>
      </c>
      <c r="Q7" s="622">
        <f>'様式B(トンネル様式1P001)'!Q7:Q10</f>
        <v>0</v>
      </c>
      <c r="R7" s="657" t="s">
        <v>36</v>
      </c>
      <c r="S7" s="663"/>
      <c r="T7" s="688" t="str">
        <f>様式F!AJ4</f>
        <v>Ⅲ</v>
      </c>
      <c r="U7" s="689"/>
      <c r="V7" s="694" t="s">
        <v>35</v>
      </c>
      <c r="W7" s="697" t="s">
        <v>287</v>
      </c>
      <c r="X7" s="698"/>
      <c r="Y7" s="639">
        <f>'様式B(トンネル様式1P001)'!Y7:Y12</f>
        <v>0</v>
      </c>
      <c r="AC7" s="155" t="s">
        <v>560</v>
      </c>
    </row>
    <row r="8" spans="2:29" ht="6.95" customHeight="1" x14ac:dyDescent="0.15">
      <c r="B8" s="627"/>
      <c r="C8" s="655"/>
      <c r="D8" s="670"/>
      <c r="E8" s="671"/>
      <c r="F8" s="659"/>
      <c r="G8" s="660"/>
      <c r="H8" s="659"/>
      <c r="I8" s="664"/>
      <c r="J8" s="640"/>
      <c r="K8" s="641"/>
      <c r="L8" s="645"/>
      <c r="M8" s="684"/>
      <c r="N8" s="645"/>
      <c r="O8" s="684"/>
      <c r="P8" s="626"/>
      <c r="Q8" s="623"/>
      <c r="R8" s="659"/>
      <c r="S8" s="664"/>
      <c r="T8" s="690"/>
      <c r="U8" s="691"/>
      <c r="V8" s="695"/>
      <c r="W8" s="698"/>
      <c r="X8" s="698"/>
      <c r="Y8" s="639"/>
      <c r="AC8" s="155" t="s">
        <v>561</v>
      </c>
    </row>
    <row r="9" spans="2:29" ht="6.95" customHeight="1" x14ac:dyDescent="0.15">
      <c r="B9" s="627"/>
      <c r="C9" s="656"/>
      <c r="D9" s="672"/>
      <c r="E9" s="673"/>
      <c r="F9" s="659"/>
      <c r="G9" s="660"/>
      <c r="H9" s="659"/>
      <c r="I9" s="664"/>
      <c r="J9" s="640"/>
      <c r="K9" s="641"/>
      <c r="L9" s="645"/>
      <c r="M9" s="684"/>
      <c r="N9" s="645"/>
      <c r="O9" s="684"/>
      <c r="P9" s="626"/>
      <c r="Q9" s="623"/>
      <c r="R9" s="659"/>
      <c r="S9" s="664"/>
      <c r="T9" s="690"/>
      <c r="U9" s="691"/>
      <c r="V9" s="695"/>
      <c r="W9" s="698"/>
      <c r="X9" s="698"/>
      <c r="Y9" s="639"/>
    </row>
    <row r="10" spans="2:29" ht="6.95" customHeight="1" x14ac:dyDescent="0.15">
      <c r="B10" s="627"/>
      <c r="C10" s="654" t="s">
        <v>23</v>
      </c>
      <c r="D10" s="668">
        <f>'様式A-1'!E8</f>
        <v>1311141.6000000001</v>
      </c>
      <c r="E10" s="669"/>
      <c r="F10" s="659"/>
      <c r="G10" s="660"/>
      <c r="H10" s="659"/>
      <c r="I10" s="664"/>
      <c r="J10" s="640"/>
      <c r="K10" s="641"/>
      <c r="L10" s="645"/>
      <c r="M10" s="685"/>
      <c r="N10" s="645"/>
      <c r="O10" s="685"/>
      <c r="P10" s="626"/>
      <c r="Q10" s="624"/>
      <c r="R10" s="659"/>
      <c r="S10" s="664"/>
      <c r="T10" s="690"/>
      <c r="U10" s="691"/>
      <c r="V10" s="695"/>
      <c r="W10" s="698"/>
      <c r="X10" s="698"/>
      <c r="Y10" s="639"/>
    </row>
    <row r="11" spans="2:29" ht="6.95" customHeight="1" x14ac:dyDescent="0.15">
      <c r="B11" s="627"/>
      <c r="C11" s="655"/>
      <c r="D11" s="670"/>
      <c r="E11" s="671"/>
      <c r="F11" s="659"/>
      <c r="G11" s="660"/>
      <c r="H11" s="659"/>
      <c r="I11" s="664"/>
      <c r="J11" s="666" t="s">
        <v>24</v>
      </c>
      <c r="K11" s="667"/>
      <c r="L11" s="644" t="s">
        <v>34</v>
      </c>
      <c r="M11" s="683">
        <f>'様式B(トンネル様式1P001)'!M11:M14</f>
        <v>55</v>
      </c>
      <c r="N11" s="644" t="s">
        <v>33</v>
      </c>
      <c r="O11" s="622">
        <f>'様式B(トンネル様式1P001)'!O11:O14</f>
        <v>0</v>
      </c>
      <c r="P11" s="625" t="s">
        <v>32</v>
      </c>
      <c r="Q11" s="622">
        <f>'様式B(トンネル様式1P001)'!Q11:Q14</f>
        <v>0</v>
      </c>
      <c r="R11" s="659"/>
      <c r="S11" s="664"/>
      <c r="T11" s="690"/>
      <c r="U11" s="691"/>
      <c r="V11" s="695"/>
      <c r="W11" s="698"/>
      <c r="X11" s="698"/>
      <c r="Y11" s="639"/>
    </row>
    <row r="12" spans="2:29" ht="6.95" customHeight="1" x14ac:dyDescent="0.15">
      <c r="B12" s="627"/>
      <c r="C12" s="656"/>
      <c r="D12" s="672"/>
      <c r="E12" s="673"/>
      <c r="F12" s="659"/>
      <c r="G12" s="660"/>
      <c r="H12" s="659"/>
      <c r="I12" s="664"/>
      <c r="J12" s="640"/>
      <c r="K12" s="641"/>
      <c r="L12" s="645"/>
      <c r="M12" s="684"/>
      <c r="N12" s="645"/>
      <c r="O12" s="623"/>
      <c r="P12" s="626"/>
      <c r="Q12" s="623"/>
      <c r="R12" s="659"/>
      <c r="S12" s="664"/>
      <c r="T12" s="690"/>
      <c r="U12" s="691"/>
      <c r="V12" s="695"/>
      <c r="W12" s="698"/>
      <c r="X12" s="698"/>
      <c r="Y12" s="639"/>
    </row>
    <row r="13" spans="2:29" ht="6.95" customHeight="1" x14ac:dyDescent="0.15">
      <c r="B13" s="627" t="s">
        <v>25</v>
      </c>
      <c r="C13" s="654" t="s">
        <v>19</v>
      </c>
      <c r="D13" s="668">
        <f>'様式A-1'!E9</f>
        <v>340837.7</v>
      </c>
      <c r="E13" s="669"/>
      <c r="F13" s="659"/>
      <c r="G13" s="660"/>
      <c r="H13" s="659"/>
      <c r="I13" s="664"/>
      <c r="J13" s="640"/>
      <c r="K13" s="641"/>
      <c r="L13" s="645"/>
      <c r="M13" s="684"/>
      <c r="N13" s="645"/>
      <c r="O13" s="623"/>
      <c r="P13" s="626"/>
      <c r="Q13" s="623"/>
      <c r="R13" s="659"/>
      <c r="S13" s="664"/>
      <c r="T13" s="690"/>
      <c r="U13" s="691"/>
      <c r="V13" s="695"/>
      <c r="W13" s="637" t="s">
        <v>269</v>
      </c>
      <c r="X13" s="638"/>
      <c r="Y13" s="639">
        <f>'様式B(トンネル様式1P001)'!Y13:Y18</f>
        <v>25</v>
      </c>
    </row>
    <row r="14" spans="2:29" ht="6.95" customHeight="1" x14ac:dyDescent="0.15">
      <c r="B14" s="654"/>
      <c r="C14" s="655"/>
      <c r="D14" s="670"/>
      <c r="E14" s="671"/>
      <c r="F14" s="659"/>
      <c r="G14" s="660"/>
      <c r="H14" s="659"/>
      <c r="I14" s="664"/>
      <c r="J14" s="642"/>
      <c r="K14" s="643"/>
      <c r="L14" s="645"/>
      <c r="M14" s="685"/>
      <c r="N14" s="645"/>
      <c r="O14" s="624"/>
      <c r="P14" s="626"/>
      <c r="Q14" s="624"/>
      <c r="R14" s="659"/>
      <c r="S14" s="664"/>
      <c r="T14" s="690"/>
      <c r="U14" s="691"/>
      <c r="V14" s="695"/>
      <c r="W14" s="638"/>
      <c r="X14" s="638"/>
      <c r="Y14" s="639"/>
    </row>
    <row r="15" spans="2:29" ht="6.95" customHeight="1" x14ac:dyDescent="0.15">
      <c r="B15" s="654"/>
      <c r="C15" s="656"/>
      <c r="D15" s="672"/>
      <c r="E15" s="673"/>
      <c r="F15" s="659"/>
      <c r="G15" s="660"/>
      <c r="H15" s="659"/>
      <c r="I15" s="664"/>
      <c r="J15" s="640" t="s">
        <v>26</v>
      </c>
      <c r="K15" s="641"/>
      <c r="L15" s="644" t="s">
        <v>34</v>
      </c>
      <c r="M15" s="647">
        <f>'様式B(トンネル様式1P001)'!M15:M18</f>
        <v>3</v>
      </c>
      <c r="N15" s="644" t="s">
        <v>33</v>
      </c>
      <c r="O15" s="647">
        <f>'様式B(トンネル様式1P001)'!O15:O18</f>
        <v>3</v>
      </c>
      <c r="P15" s="625" t="s">
        <v>32</v>
      </c>
      <c r="Q15" s="651">
        <f>'様式B(トンネル様式1P001)'!Q15:Q18</f>
        <v>0</v>
      </c>
      <c r="R15" s="659"/>
      <c r="S15" s="664"/>
      <c r="T15" s="690"/>
      <c r="U15" s="691"/>
      <c r="V15" s="695"/>
      <c r="W15" s="638"/>
      <c r="X15" s="638"/>
      <c r="Y15" s="639"/>
      <c r="AC15" s="241">
        <v>0</v>
      </c>
    </row>
    <row r="16" spans="2:29" ht="6.95" customHeight="1" x14ac:dyDescent="0.15">
      <c r="B16" s="654"/>
      <c r="C16" s="654" t="s">
        <v>23</v>
      </c>
      <c r="D16" s="668">
        <f>'様式A-1'!E10</f>
        <v>1311156.1000000001</v>
      </c>
      <c r="E16" s="669"/>
      <c r="F16" s="659"/>
      <c r="G16" s="660"/>
      <c r="H16" s="659"/>
      <c r="I16" s="664"/>
      <c r="J16" s="640"/>
      <c r="K16" s="641"/>
      <c r="L16" s="645"/>
      <c r="M16" s="648"/>
      <c r="N16" s="645"/>
      <c r="O16" s="648"/>
      <c r="P16" s="626"/>
      <c r="Q16" s="652"/>
      <c r="R16" s="659"/>
      <c r="S16" s="664"/>
      <c r="T16" s="690"/>
      <c r="U16" s="691"/>
      <c r="V16" s="695"/>
      <c r="W16" s="638"/>
      <c r="X16" s="638"/>
      <c r="Y16" s="639"/>
    </row>
    <row r="17" spans="2:25" ht="6.95" customHeight="1" x14ac:dyDescent="0.15">
      <c r="B17" s="654"/>
      <c r="C17" s="655"/>
      <c r="D17" s="670"/>
      <c r="E17" s="671"/>
      <c r="F17" s="659"/>
      <c r="G17" s="660"/>
      <c r="H17" s="659"/>
      <c r="I17" s="664"/>
      <c r="J17" s="640"/>
      <c r="K17" s="641"/>
      <c r="L17" s="645"/>
      <c r="M17" s="648"/>
      <c r="N17" s="645"/>
      <c r="O17" s="648"/>
      <c r="P17" s="626"/>
      <c r="Q17" s="652"/>
      <c r="R17" s="659"/>
      <c r="S17" s="664"/>
      <c r="T17" s="690"/>
      <c r="U17" s="691"/>
      <c r="V17" s="695"/>
      <c r="W17" s="638"/>
      <c r="X17" s="638"/>
      <c r="Y17" s="639"/>
    </row>
    <row r="18" spans="2:25" ht="6.95" customHeight="1" x14ac:dyDescent="0.15">
      <c r="B18" s="627"/>
      <c r="C18" s="656"/>
      <c r="D18" s="672"/>
      <c r="E18" s="673"/>
      <c r="F18" s="661"/>
      <c r="G18" s="662"/>
      <c r="H18" s="661"/>
      <c r="I18" s="665"/>
      <c r="J18" s="642"/>
      <c r="K18" s="643"/>
      <c r="L18" s="646"/>
      <c r="M18" s="649"/>
      <c r="N18" s="646"/>
      <c r="O18" s="649"/>
      <c r="P18" s="650"/>
      <c r="Q18" s="653"/>
      <c r="R18" s="661"/>
      <c r="S18" s="665"/>
      <c r="T18" s="692"/>
      <c r="U18" s="693"/>
      <c r="V18" s="696"/>
      <c r="W18" s="638"/>
      <c r="X18" s="638"/>
      <c r="Y18" s="639"/>
    </row>
    <row r="19" spans="2:25" ht="39.950000000000003" customHeight="1" x14ac:dyDescent="0.15">
      <c r="B19" s="628" t="s">
        <v>9</v>
      </c>
      <c r="C19" s="630"/>
      <c r="D19" s="631"/>
      <c r="E19" s="631"/>
      <c r="F19" s="631"/>
      <c r="G19" s="631"/>
      <c r="H19" s="631"/>
      <c r="I19" s="631"/>
      <c r="J19" s="631"/>
      <c r="K19" s="631"/>
      <c r="L19" s="631"/>
      <c r="M19" s="631"/>
      <c r="N19" s="631"/>
      <c r="O19" s="631"/>
      <c r="P19" s="631"/>
      <c r="Q19" s="631"/>
      <c r="R19" s="631"/>
      <c r="S19" s="631"/>
      <c r="T19" s="631"/>
      <c r="U19" s="631"/>
      <c r="V19" s="631"/>
      <c r="W19" s="631"/>
      <c r="X19" s="631"/>
      <c r="Y19" s="632"/>
    </row>
    <row r="20" spans="2:25" ht="39.950000000000003" customHeight="1" x14ac:dyDescent="0.15">
      <c r="B20" s="628"/>
      <c r="C20" s="246"/>
      <c r="D20" s="246"/>
      <c r="E20" s="246"/>
      <c r="F20" s="246"/>
      <c r="G20" s="246"/>
      <c r="H20" s="247"/>
      <c r="I20" s="246"/>
      <c r="J20" s="246"/>
      <c r="K20" s="246"/>
      <c r="L20" s="246"/>
      <c r="M20" s="247"/>
      <c r="N20" s="247"/>
      <c r="O20" s="246"/>
      <c r="P20" s="246"/>
      <c r="Q20" s="247"/>
      <c r="R20" s="246"/>
      <c r="S20" s="246"/>
      <c r="T20" s="246"/>
      <c r="U20" s="246"/>
      <c r="V20" s="246"/>
      <c r="W20" s="246"/>
      <c r="X20" s="246"/>
      <c r="Y20" s="248"/>
    </row>
    <row r="21" spans="2:25" ht="39.950000000000003" customHeight="1" x14ac:dyDescent="0.15">
      <c r="B21" s="628"/>
      <c r="C21" s="246"/>
      <c r="D21" s="246"/>
      <c r="E21" s="246"/>
      <c r="F21" s="246"/>
      <c r="G21" s="246"/>
      <c r="H21" s="247"/>
      <c r="I21" s="246"/>
      <c r="J21" s="246"/>
      <c r="K21" s="246"/>
      <c r="L21" s="246"/>
      <c r="M21" s="247"/>
      <c r="N21" s="247"/>
      <c r="O21" s="246"/>
      <c r="P21" s="246"/>
      <c r="Q21" s="247"/>
      <c r="R21" s="246"/>
      <c r="S21" s="246"/>
      <c r="T21" s="246"/>
      <c r="U21" s="246"/>
      <c r="V21" s="246"/>
      <c r="W21" s="246"/>
      <c r="X21" s="246"/>
      <c r="Y21" s="248"/>
    </row>
    <row r="22" spans="2:25" ht="39.950000000000003" customHeight="1" x14ac:dyDescent="0.15">
      <c r="B22" s="628"/>
      <c r="C22" s="246"/>
      <c r="D22" s="246"/>
      <c r="E22" s="246"/>
      <c r="F22" s="247"/>
      <c r="G22" s="246"/>
      <c r="H22" s="246"/>
      <c r="I22" s="246"/>
      <c r="J22" s="246"/>
      <c r="K22" s="246"/>
      <c r="L22" s="246"/>
      <c r="M22" s="247"/>
      <c r="N22" s="246"/>
      <c r="O22" s="246"/>
      <c r="P22" s="246"/>
      <c r="Q22" s="247"/>
      <c r="R22" s="246"/>
      <c r="S22" s="246"/>
      <c r="T22" s="246"/>
      <c r="U22" s="246"/>
      <c r="V22" s="246"/>
      <c r="W22" s="246"/>
      <c r="X22" s="246"/>
      <c r="Y22" s="248"/>
    </row>
    <row r="23" spans="2:25" ht="39.950000000000003" customHeight="1" x14ac:dyDescent="0.15">
      <c r="B23" s="628"/>
      <c r="C23" s="246"/>
      <c r="D23" s="246"/>
      <c r="E23" s="246"/>
      <c r="F23" s="247"/>
      <c r="G23" s="247"/>
      <c r="H23" s="246"/>
      <c r="I23" s="246"/>
      <c r="J23" s="246"/>
      <c r="K23" s="246"/>
      <c r="L23" s="246"/>
      <c r="M23" s="247"/>
      <c r="N23" s="246"/>
      <c r="O23" s="246"/>
      <c r="P23" s="246"/>
      <c r="Q23" s="247"/>
      <c r="R23" s="246"/>
      <c r="S23" s="246"/>
      <c r="T23" s="246"/>
      <c r="U23" s="246"/>
      <c r="V23" s="246"/>
      <c r="W23" s="246"/>
      <c r="X23" s="246"/>
      <c r="Y23" s="248"/>
    </row>
    <row r="24" spans="2:25" ht="39.950000000000003" customHeight="1" x14ac:dyDescent="0.15">
      <c r="B24" s="628"/>
      <c r="C24" s="247"/>
      <c r="D24" s="246"/>
      <c r="E24" s="246"/>
      <c r="F24" s="247"/>
      <c r="G24" s="247"/>
      <c r="H24" s="246"/>
      <c r="I24" s="246"/>
      <c r="J24" s="246"/>
      <c r="K24" s="246"/>
      <c r="L24" s="246"/>
      <c r="M24" s="247"/>
      <c r="N24" s="247"/>
      <c r="O24" s="246"/>
      <c r="P24" s="246"/>
      <c r="Q24" s="247"/>
      <c r="R24" s="246"/>
      <c r="S24" s="246"/>
      <c r="T24" s="246"/>
      <c r="U24" s="246"/>
      <c r="V24" s="246"/>
      <c r="W24" s="246"/>
      <c r="X24" s="246"/>
      <c r="Y24" s="248"/>
    </row>
    <row r="25" spans="2:25" ht="39.950000000000003" customHeight="1" x14ac:dyDescent="0.15">
      <c r="B25" s="628"/>
      <c r="C25" s="247"/>
      <c r="D25" s="246"/>
      <c r="E25" s="246"/>
      <c r="F25" s="247"/>
      <c r="G25" s="247"/>
      <c r="H25" s="246"/>
      <c r="I25" s="246"/>
      <c r="J25" s="246"/>
      <c r="K25" s="246"/>
      <c r="L25" s="246"/>
      <c r="M25" s="247"/>
      <c r="N25" s="247"/>
      <c r="O25" s="246"/>
      <c r="P25" s="246"/>
      <c r="Q25" s="247"/>
      <c r="R25" s="246"/>
      <c r="S25" s="246"/>
      <c r="T25" s="246"/>
      <c r="U25" s="246"/>
      <c r="V25" s="246"/>
      <c r="W25" s="246"/>
      <c r="X25" s="246"/>
      <c r="Y25" s="248"/>
    </row>
    <row r="26" spans="2:25" ht="39.950000000000003" customHeight="1" x14ac:dyDescent="0.15">
      <c r="B26" s="628"/>
      <c r="C26" s="247"/>
      <c r="D26" s="246"/>
      <c r="E26" s="246"/>
      <c r="F26" s="249"/>
      <c r="G26" s="250"/>
      <c r="H26" s="250"/>
      <c r="I26" s="250"/>
      <c r="J26" s="250"/>
      <c r="K26" s="250"/>
      <c r="L26" s="246"/>
      <c r="M26" s="247"/>
      <c r="N26" s="247"/>
      <c r="O26" s="246"/>
      <c r="P26" s="633" t="s">
        <v>286</v>
      </c>
      <c r="Q26" s="633"/>
      <c r="R26" s="633"/>
      <c r="S26" s="633"/>
      <c r="T26" s="633"/>
      <c r="U26" s="633"/>
      <c r="V26" s="633"/>
      <c r="W26" s="633"/>
      <c r="X26" s="633"/>
      <c r="Y26" s="634"/>
    </row>
    <row r="27" spans="2:25" ht="45" customHeight="1" x14ac:dyDescent="0.15">
      <c r="B27" s="629"/>
      <c r="C27" s="251"/>
      <c r="D27" s="252"/>
      <c r="E27" s="253"/>
      <c r="F27" s="254"/>
      <c r="G27" s="252"/>
      <c r="H27" s="252"/>
      <c r="I27" s="252"/>
      <c r="J27" s="252"/>
      <c r="K27" s="252"/>
      <c r="L27" s="252"/>
      <c r="M27" s="252"/>
      <c r="N27" s="252"/>
      <c r="O27" s="255"/>
      <c r="P27" s="635"/>
      <c r="Q27" s="635"/>
      <c r="R27" s="635"/>
      <c r="S27" s="635"/>
      <c r="T27" s="635"/>
      <c r="U27" s="635"/>
      <c r="V27" s="635"/>
      <c r="W27" s="635"/>
      <c r="X27" s="635"/>
      <c r="Y27" s="636"/>
    </row>
    <row r="28" spans="2:25" ht="15" customHeight="1" x14ac:dyDescent="0.15">
      <c r="C28" s="155" t="s">
        <v>245</v>
      </c>
    </row>
    <row r="29" spans="2:25" ht="15" customHeight="1" x14ac:dyDescent="0.15">
      <c r="C29" s="155" t="s">
        <v>562</v>
      </c>
    </row>
    <row r="30" spans="2:25" ht="15" customHeight="1" x14ac:dyDescent="0.15">
      <c r="C30" s="155" t="s">
        <v>288</v>
      </c>
    </row>
    <row r="31" spans="2:25" x14ac:dyDescent="0.15">
      <c r="C31" s="155" t="s">
        <v>246</v>
      </c>
    </row>
    <row r="32" spans="2:25" x14ac:dyDescent="0.15">
      <c r="C32" s="155"/>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6:Y6">
      <formula1>$AC$2:$AC$8</formula1>
    </dataValidation>
    <dataValidation type="list" allowBlank="1" showInputMessage="1" showErrorMessage="1" sqref="T7:U18">
      <formula1>$AA$2:$AA$5</formula1>
    </dataValidation>
    <dataValidation type="list" allowBlank="1" showInputMessage="1" showErrorMessage="1" sqref="V3:Y4">
      <formula1>$AB$2:$AB$3</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2:AC32"/>
  <sheetViews>
    <sheetView showGridLines="0" view="pageBreakPreview" zoomScaleNormal="100" zoomScaleSheetLayoutView="100" workbookViewId="0">
      <selection activeCell="V2" sqref="V2:Y2"/>
    </sheetView>
  </sheetViews>
  <sheetFormatPr defaultRowHeight="12" x14ac:dyDescent="0.15"/>
  <cols>
    <col min="1" max="1" width="1.625" style="241" customWidth="1"/>
    <col min="2" max="2" width="4.125" style="241" customWidth="1"/>
    <col min="3" max="21" width="5.875" style="241" customWidth="1"/>
    <col min="22" max="22" width="8.25" style="241" customWidth="1"/>
    <col min="23" max="24" width="6.75" style="241" customWidth="1"/>
    <col min="25" max="25" width="8.625" style="241" customWidth="1"/>
    <col min="26" max="26" width="1.375" style="241" customWidth="1"/>
    <col min="27" max="29" width="0" style="241" hidden="1" customWidth="1"/>
    <col min="30" max="16384" width="9" style="241"/>
  </cols>
  <sheetData>
    <row r="2" spans="2:29" ht="24.95" customHeight="1" x14ac:dyDescent="0.15">
      <c r="B2" s="240" t="s">
        <v>550</v>
      </c>
      <c r="C2" s="155"/>
      <c r="D2" s="155"/>
      <c r="E2" s="155"/>
      <c r="F2" s="155"/>
      <c r="G2" s="155"/>
      <c r="H2" s="155"/>
      <c r="I2" s="155"/>
      <c r="J2" s="155"/>
      <c r="K2" s="155"/>
      <c r="L2" s="155"/>
      <c r="M2" s="155"/>
      <c r="N2" s="707"/>
      <c r="O2" s="708"/>
      <c r="P2" s="709"/>
      <c r="Q2" s="710"/>
      <c r="R2" s="710"/>
      <c r="S2" s="711"/>
      <c r="T2" s="686" t="s">
        <v>47</v>
      </c>
      <c r="U2" s="686"/>
      <c r="V2" s="712" t="s">
        <v>2213</v>
      </c>
      <c r="W2" s="712"/>
      <c r="X2" s="712"/>
      <c r="Y2" s="712"/>
      <c r="AA2" s="242" t="s">
        <v>551</v>
      </c>
      <c r="AB2" s="155" t="s">
        <v>552</v>
      </c>
      <c r="AC2" s="155" t="s">
        <v>553</v>
      </c>
    </row>
    <row r="3" spans="2:29" ht="20.100000000000001" customHeight="1" x14ac:dyDescent="0.15">
      <c r="B3" s="644" t="s">
        <v>27</v>
      </c>
      <c r="C3" s="644"/>
      <c r="D3" s="700" t="str">
        <f>'様式B(トンネル様式1P001)'!D3:G3</f>
        <v>ミネトンネル</v>
      </c>
      <c r="E3" s="700"/>
      <c r="F3" s="700"/>
      <c r="G3" s="700"/>
      <c r="H3" s="686" t="s">
        <v>28</v>
      </c>
      <c r="I3" s="686"/>
      <c r="J3" s="700" t="str">
        <f>'様式B(トンネル様式1P001)'!J3:M4</f>
        <v>一般国道　316号</v>
      </c>
      <c r="K3" s="700"/>
      <c r="L3" s="700"/>
      <c r="M3" s="700"/>
      <c r="N3" s="686" t="s">
        <v>10</v>
      </c>
      <c r="O3" s="686"/>
      <c r="P3" s="700" t="str">
        <f>'様式B(トンネル様式1P001)'!P3:S4</f>
        <v>宇部土木建築事務所</v>
      </c>
      <c r="Q3" s="700"/>
      <c r="R3" s="700"/>
      <c r="S3" s="700"/>
      <c r="T3" s="686" t="s">
        <v>16</v>
      </c>
      <c r="U3" s="686"/>
      <c r="V3" s="713" t="s">
        <v>613</v>
      </c>
      <c r="W3" s="713"/>
      <c r="X3" s="713"/>
      <c r="Y3" s="713"/>
      <c r="AA3" s="242" t="s">
        <v>554</v>
      </c>
      <c r="AB3" s="155" t="s">
        <v>555</v>
      </c>
      <c r="AC3" s="155" t="s">
        <v>556</v>
      </c>
    </row>
    <row r="4" spans="2:29" ht="20.100000000000001" customHeight="1" x14ac:dyDescent="0.15">
      <c r="B4" s="646" t="s">
        <v>11</v>
      </c>
      <c r="C4" s="646"/>
      <c r="D4" s="714" t="str">
        <f>'様式B(トンネル様式1P001)'!D4:G4</f>
        <v>美祢トンネル</v>
      </c>
      <c r="E4" s="714"/>
      <c r="F4" s="714"/>
      <c r="G4" s="714"/>
      <c r="H4" s="686"/>
      <c r="I4" s="686"/>
      <c r="J4" s="700"/>
      <c r="K4" s="700"/>
      <c r="L4" s="700"/>
      <c r="M4" s="700"/>
      <c r="N4" s="686"/>
      <c r="O4" s="686"/>
      <c r="P4" s="700"/>
      <c r="Q4" s="700"/>
      <c r="R4" s="700"/>
      <c r="S4" s="700"/>
      <c r="T4" s="686" t="s">
        <v>17</v>
      </c>
      <c r="U4" s="686"/>
      <c r="V4" s="713" t="s">
        <v>613</v>
      </c>
      <c r="W4" s="713"/>
      <c r="X4" s="713"/>
      <c r="Y4" s="713"/>
      <c r="AA4" s="242" t="s">
        <v>54</v>
      </c>
      <c r="AC4" s="155" t="s">
        <v>557</v>
      </c>
    </row>
    <row r="5" spans="2:29" ht="20.100000000000001" customHeight="1" x14ac:dyDescent="0.15">
      <c r="B5" s="699" t="s">
        <v>12</v>
      </c>
      <c r="C5" s="699"/>
      <c r="D5" s="243" t="s">
        <v>13</v>
      </c>
      <c r="E5" s="700" t="str">
        <f>'様式B(トンネル様式1P001)'!E5:G5</f>
        <v>山口県美祢市伊佐町</v>
      </c>
      <c r="F5" s="700"/>
      <c r="G5" s="700"/>
      <c r="H5" s="686" t="s">
        <v>253</v>
      </c>
      <c r="I5" s="686"/>
      <c r="J5" s="686"/>
      <c r="K5" s="701" t="str">
        <f>'様式B(トンネル様式1P001)'!K5:N5</f>
        <v>株式会社ニュージェック</v>
      </c>
      <c r="L5" s="702"/>
      <c r="M5" s="702"/>
      <c r="N5" s="702"/>
      <c r="O5" s="703" t="s">
        <v>235</v>
      </c>
      <c r="P5" s="704"/>
      <c r="Q5" s="677">
        <f>'様式B(トンネル様式1P001)'!Q5:S6</f>
        <v>44294</v>
      </c>
      <c r="R5" s="678"/>
      <c r="S5" s="679"/>
      <c r="T5" s="686" t="s">
        <v>39</v>
      </c>
      <c r="U5" s="686"/>
      <c r="V5" s="244" t="s">
        <v>38</v>
      </c>
      <c r="W5" s="687">
        <f>'様式A-1'!Z5</f>
        <v>1265</v>
      </c>
      <c r="X5" s="687"/>
      <c r="Y5" s="245" t="s">
        <v>37</v>
      </c>
      <c r="AA5" s="242" t="s">
        <v>55</v>
      </c>
      <c r="AC5" s="155" t="s">
        <v>558</v>
      </c>
    </row>
    <row r="6" spans="2:29" ht="20.100000000000001" customHeight="1" x14ac:dyDescent="0.15">
      <c r="B6" s="699"/>
      <c r="C6" s="699"/>
      <c r="D6" s="243" t="s">
        <v>14</v>
      </c>
      <c r="E6" s="700" t="str">
        <f>'様式B(トンネル様式1P001)'!E6:G6</f>
        <v>山口県美祢市伊佐町</v>
      </c>
      <c r="F6" s="700"/>
      <c r="G6" s="700"/>
      <c r="H6" s="686" t="s">
        <v>254</v>
      </c>
      <c r="I6" s="686"/>
      <c r="J6" s="686"/>
      <c r="K6" s="408" t="str">
        <f>'様式B(トンネル様式1P001)'!K6:N6</f>
        <v>石村　勝伸</v>
      </c>
      <c r="L6" s="408"/>
      <c r="M6" s="408"/>
      <c r="N6" s="408"/>
      <c r="O6" s="705"/>
      <c r="P6" s="706"/>
      <c r="Q6" s="680"/>
      <c r="R6" s="681"/>
      <c r="S6" s="682"/>
      <c r="T6" s="644" t="s">
        <v>15</v>
      </c>
      <c r="U6" s="644"/>
      <c r="V6" s="674" t="s">
        <v>600</v>
      </c>
      <c r="W6" s="675"/>
      <c r="X6" s="675"/>
      <c r="Y6" s="676"/>
      <c r="AC6" s="155" t="s">
        <v>559</v>
      </c>
    </row>
    <row r="7" spans="2:29" ht="6.95" customHeight="1" x14ac:dyDescent="0.15">
      <c r="B7" s="627" t="s">
        <v>18</v>
      </c>
      <c r="C7" s="654" t="s">
        <v>19</v>
      </c>
      <c r="D7" s="668">
        <f>'様式A-1'!E7</f>
        <v>340917.7</v>
      </c>
      <c r="E7" s="669"/>
      <c r="F7" s="657" t="s">
        <v>20</v>
      </c>
      <c r="G7" s="658"/>
      <c r="H7" s="657" t="s">
        <v>21</v>
      </c>
      <c r="I7" s="663"/>
      <c r="J7" s="666" t="s">
        <v>22</v>
      </c>
      <c r="K7" s="667"/>
      <c r="L7" s="644" t="s">
        <v>34</v>
      </c>
      <c r="M7" s="683">
        <f>'様式B(トンネル様式1P001)'!M7:M10</f>
        <v>109</v>
      </c>
      <c r="N7" s="644" t="s">
        <v>33</v>
      </c>
      <c r="O7" s="683">
        <f>'様式B(トンネル様式1P001)'!O7:O10</f>
        <v>0</v>
      </c>
      <c r="P7" s="625" t="s">
        <v>32</v>
      </c>
      <c r="Q7" s="622">
        <f>'様式B(トンネル様式1P001)'!Q7:Q10</f>
        <v>0</v>
      </c>
      <c r="R7" s="657" t="s">
        <v>36</v>
      </c>
      <c r="S7" s="663"/>
      <c r="T7" s="688" t="str">
        <f>様式F!AJ4</f>
        <v>Ⅲ</v>
      </c>
      <c r="U7" s="689"/>
      <c r="V7" s="694" t="s">
        <v>35</v>
      </c>
      <c r="W7" s="697" t="s">
        <v>287</v>
      </c>
      <c r="X7" s="698"/>
      <c r="Y7" s="639">
        <f>'様式B(トンネル様式1P001)'!Y7:Y12</f>
        <v>0</v>
      </c>
      <c r="AC7" s="155" t="s">
        <v>560</v>
      </c>
    </row>
    <row r="8" spans="2:29" ht="6.95" customHeight="1" x14ac:dyDescent="0.15">
      <c r="B8" s="627"/>
      <c r="C8" s="655"/>
      <c r="D8" s="670"/>
      <c r="E8" s="671"/>
      <c r="F8" s="659"/>
      <c r="G8" s="660"/>
      <c r="H8" s="659"/>
      <c r="I8" s="664"/>
      <c r="J8" s="640"/>
      <c r="K8" s="641"/>
      <c r="L8" s="645"/>
      <c r="M8" s="684"/>
      <c r="N8" s="645"/>
      <c r="O8" s="684"/>
      <c r="P8" s="626"/>
      <c r="Q8" s="623"/>
      <c r="R8" s="659"/>
      <c r="S8" s="664"/>
      <c r="T8" s="690"/>
      <c r="U8" s="691"/>
      <c r="V8" s="695"/>
      <c r="W8" s="698"/>
      <c r="X8" s="698"/>
      <c r="Y8" s="639"/>
      <c r="AC8" s="155" t="s">
        <v>561</v>
      </c>
    </row>
    <row r="9" spans="2:29" ht="6.95" customHeight="1" x14ac:dyDescent="0.15">
      <c r="B9" s="627"/>
      <c r="C9" s="656"/>
      <c r="D9" s="672"/>
      <c r="E9" s="673"/>
      <c r="F9" s="659"/>
      <c r="G9" s="660"/>
      <c r="H9" s="659"/>
      <c r="I9" s="664"/>
      <c r="J9" s="640"/>
      <c r="K9" s="641"/>
      <c r="L9" s="645"/>
      <c r="M9" s="684"/>
      <c r="N9" s="645"/>
      <c r="O9" s="684"/>
      <c r="P9" s="626"/>
      <c r="Q9" s="623"/>
      <c r="R9" s="659"/>
      <c r="S9" s="664"/>
      <c r="T9" s="690"/>
      <c r="U9" s="691"/>
      <c r="V9" s="695"/>
      <c r="W9" s="698"/>
      <c r="X9" s="698"/>
      <c r="Y9" s="639"/>
    </row>
    <row r="10" spans="2:29" ht="6.95" customHeight="1" x14ac:dyDescent="0.15">
      <c r="B10" s="627"/>
      <c r="C10" s="654" t="s">
        <v>23</v>
      </c>
      <c r="D10" s="668">
        <f>'様式A-1'!E8</f>
        <v>1311141.6000000001</v>
      </c>
      <c r="E10" s="669"/>
      <c r="F10" s="659"/>
      <c r="G10" s="660"/>
      <c r="H10" s="659"/>
      <c r="I10" s="664"/>
      <c r="J10" s="640"/>
      <c r="K10" s="641"/>
      <c r="L10" s="645"/>
      <c r="M10" s="685"/>
      <c r="N10" s="645"/>
      <c r="O10" s="685"/>
      <c r="P10" s="626"/>
      <c r="Q10" s="624"/>
      <c r="R10" s="659"/>
      <c r="S10" s="664"/>
      <c r="T10" s="690"/>
      <c r="U10" s="691"/>
      <c r="V10" s="695"/>
      <c r="W10" s="698"/>
      <c r="X10" s="698"/>
      <c r="Y10" s="639"/>
    </row>
    <row r="11" spans="2:29" ht="6.95" customHeight="1" x14ac:dyDescent="0.15">
      <c r="B11" s="627"/>
      <c r="C11" s="655"/>
      <c r="D11" s="670"/>
      <c r="E11" s="671"/>
      <c r="F11" s="659"/>
      <c r="G11" s="660"/>
      <c r="H11" s="659"/>
      <c r="I11" s="664"/>
      <c r="J11" s="666" t="s">
        <v>24</v>
      </c>
      <c r="K11" s="667"/>
      <c r="L11" s="644" t="s">
        <v>34</v>
      </c>
      <c r="M11" s="683">
        <f>'様式B(トンネル様式1P001)'!M11:M14</f>
        <v>55</v>
      </c>
      <c r="N11" s="644" t="s">
        <v>33</v>
      </c>
      <c r="O11" s="622">
        <f>'様式B(トンネル様式1P001)'!O11:O14</f>
        <v>0</v>
      </c>
      <c r="P11" s="625" t="s">
        <v>32</v>
      </c>
      <c r="Q11" s="622">
        <f>'様式B(トンネル様式1P001)'!Q11:Q14</f>
        <v>0</v>
      </c>
      <c r="R11" s="659"/>
      <c r="S11" s="664"/>
      <c r="T11" s="690"/>
      <c r="U11" s="691"/>
      <c r="V11" s="695"/>
      <c r="W11" s="698"/>
      <c r="X11" s="698"/>
      <c r="Y11" s="639"/>
    </row>
    <row r="12" spans="2:29" ht="6.95" customHeight="1" x14ac:dyDescent="0.15">
      <c r="B12" s="627"/>
      <c r="C12" s="656"/>
      <c r="D12" s="672"/>
      <c r="E12" s="673"/>
      <c r="F12" s="659"/>
      <c r="G12" s="660"/>
      <c r="H12" s="659"/>
      <c r="I12" s="664"/>
      <c r="J12" s="640"/>
      <c r="K12" s="641"/>
      <c r="L12" s="645"/>
      <c r="M12" s="684"/>
      <c r="N12" s="645"/>
      <c r="O12" s="623"/>
      <c r="P12" s="626"/>
      <c r="Q12" s="623"/>
      <c r="R12" s="659"/>
      <c r="S12" s="664"/>
      <c r="T12" s="690"/>
      <c r="U12" s="691"/>
      <c r="V12" s="695"/>
      <c r="W12" s="698"/>
      <c r="X12" s="698"/>
      <c r="Y12" s="639"/>
    </row>
    <row r="13" spans="2:29" ht="6.95" customHeight="1" x14ac:dyDescent="0.15">
      <c r="B13" s="627" t="s">
        <v>25</v>
      </c>
      <c r="C13" s="654" t="s">
        <v>19</v>
      </c>
      <c r="D13" s="668">
        <f>'様式A-1'!E9</f>
        <v>340837.7</v>
      </c>
      <c r="E13" s="669"/>
      <c r="F13" s="659"/>
      <c r="G13" s="660"/>
      <c r="H13" s="659"/>
      <c r="I13" s="664"/>
      <c r="J13" s="640"/>
      <c r="K13" s="641"/>
      <c r="L13" s="645"/>
      <c r="M13" s="684"/>
      <c r="N13" s="645"/>
      <c r="O13" s="623"/>
      <c r="P13" s="626"/>
      <c r="Q13" s="623"/>
      <c r="R13" s="659"/>
      <c r="S13" s="664"/>
      <c r="T13" s="690"/>
      <c r="U13" s="691"/>
      <c r="V13" s="695"/>
      <c r="W13" s="637" t="s">
        <v>269</v>
      </c>
      <c r="X13" s="638"/>
      <c r="Y13" s="639">
        <f>'様式B(トンネル様式1P001)'!Y13:Y18</f>
        <v>25</v>
      </c>
    </row>
    <row r="14" spans="2:29" ht="6.95" customHeight="1" x14ac:dyDescent="0.15">
      <c r="B14" s="654"/>
      <c r="C14" s="655"/>
      <c r="D14" s="670"/>
      <c r="E14" s="671"/>
      <c r="F14" s="659"/>
      <c r="G14" s="660"/>
      <c r="H14" s="659"/>
      <c r="I14" s="664"/>
      <c r="J14" s="642"/>
      <c r="K14" s="643"/>
      <c r="L14" s="645"/>
      <c r="M14" s="685"/>
      <c r="N14" s="645"/>
      <c r="O14" s="624"/>
      <c r="P14" s="626"/>
      <c r="Q14" s="624"/>
      <c r="R14" s="659"/>
      <c r="S14" s="664"/>
      <c r="T14" s="690"/>
      <c r="U14" s="691"/>
      <c r="V14" s="695"/>
      <c r="W14" s="638"/>
      <c r="X14" s="638"/>
      <c r="Y14" s="639"/>
    </row>
    <row r="15" spans="2:29" ht="6.95" customHeight="1" x14ac:dyDescent="0.15">
      <c r="B15" s="654"/>
      <c r="C15" s="656"/>
      <c r="D15" s="672"/>
      <c r="E15" s="673"/>
      <c r="F15" s="659"/>
      <c r="G15" s="660"/>
      <c r="H15" s="659"/>
      <c r="I15" s="664"/>
      <c r="J15" s="640" t="s">
        <v>26</v>
      </c>
      <c r="K15" s="641"/>
      <c r="L15" s="644" t="s">
        <v>34</v>
      </c>
      <c r="M15" s="647">
        <f>'様式B(トンネル様式1P001)'!M15:M18</f>
        <v>3</v>
      </c>
      <c r="N15" s="644" t="s">
        <v>33</v>
      </c>
      <c r="O15" s="647">
        <f>'様式B(トンネル様式1P001)'!O15:O18</f>
        <v>3</v>
      </c>
      <c r="P15" s="625" t="s">
        <v>32</v>
      </c>
      <c r="Q15" s="651">
        <f>'様式B(トンネル様式1P001)'!Q15:Q18</f>
        <v>0</v>
      </c>
      <c r="R15" s="659"/>
      <c r="S15" s="664"/>
      <c r="T15" s="690"/>
      <c r="U15" s="691"/>
      <c r="V15" s="695"/>
      <c r="W15" s="638"/>
      <c r="X15" s="638"/>
      <c r="Y15" s="639"/>
      <c r="AC15" s="241">
        <v>0</v>
      </c>
    </row>
    <row r="16" spans="2:29" ht="6.95" customHeight="1" x14ac:dyDescent="0.15">
      <c r="B16" s="654"/>
      <c r="C16" s="654" t="s">
        <v>23</v>
      </c>
      <c r="D16" s="668">
        <f>'様式A-1'!E10</f>
        <v>1311156.1000000001</v>
      </c>
      <c r="E16" s="669"/>
      <c r="F16" s="659"/>
      <c r="G16" s="660"/>
      <c r="H16" s="659"/>
      <c r="I16" s="664"/>
      <c r="J16" s="640"/>
      <c r="K16" s="641"/>
      <c r="L16" s="645"/>
      <c r="M16" s="648"/>
      <c r="N16" s="645"/>
      <c r="O16" s="648"/>
      <c r="P16" s="626"/>
      <c r="Q16" s="652"/>
      <c r="R16" s="659"/>
      <c r="S16" s="664"/>
      <c r="T16" s="690"/>
      <c r="U16" s="691"/>
      <c r="V16" s="695"/>
      <c r="W16" s="638"/>
      <c r="X16" s="638"/>
      <c r="Y16" s="639"/>
    </row>
    <row r="17" spans="2:25" ht="6.95" customHeight="1" x14ac:dyDescent="0.15">
      <c r="B17" s="654"/>
      <c r="C17" s="655"/>
      <c r="D17" s="670"/>
      <c r="E17" s="671"/>
      <c r="F17" s="659"/>
      <c r="G17" s="660"/>
      <c r="H17" s="659"/>
      <c r="I17" s="664"/>
      <c r="J17" s="640"/>
      <c r="K17" s="641"/>
      <c r="L17" s="645"/>
      <c r="M17" s="648"/>
      <c r="N17" s="645"/>
      <c r="O17" s="648"/>
      <c r="P17" s="626"/>
      <c r="Q17" s="652"/>
      <c r="R17" s="659"/>
      <c r="S17" s="664"/>
      <c r="T17" s="690"/>
      <c r="U17" s="691"/>
      <c r="V17" s="695"/>
      <c r="W17" s="638"/>
      <c r="X17" s="638"/>
      <c r="Y17" s="639"/>
    </row>
    <row r="18" spans="2:25" ht="6.95" customHeight="1" x14ac:dyDescent="0.15">
      <c r="B18" s="627"/>
      <c r="C18" s="656"/>
      <c r="D18" s="672"/>
      <c r="E18" s="673"/>
      <c r="F18" s="661"/>
      <c r="G18" s="662"/>
      <c r="H18" s="661"/>
      <c r="I18" s="665"/>
      <c r="J18" s="642"/>
      <c r="K18" s="643"/>
      <c r="L18" s="646"/>
      <c r="M18" s="649"/>
      <c r="N18" s="646"/>
      <c r="O18" s="649"/>
      <c r="P18" s="650"/>
      <c r="Q18" s="653"/>
      <c r="R18" s="661"/>
      <c r="S18" s="665"/>
      <c r="T18" s="692"/>
      <c r="U18" s="693"/>
      <c r="V18" s="696"/>
      <c r="W18" s="638"/>
      <c r="X18" s="638"/>
      <c r="Y18" s="639"/>
    </row>
    <row r="19" spans="2:25" ht="39.950000000000003" customHeight="1" x14ac:dyDescent="0.15">
      <c r="B19" s="628" t="s">
        <v>9</v>
      </c>
      <c r="C19" s="630"/>
      <c r="D19" s="631"/>
      <c r="E19" s="631"/>
      <c r="F19" s="631"/>
      <c r="G19" s="631"/>
      <c r="H19" s="631"/>
      <c r="I19" s="631"/>
      <c r="J19" s="631"/>
      <c r="K19" s="631"/>
      <c r="L19" s="631"/>
      <c r="M19" s="631"/>
      <c r="N19" s="631"/>
      <c r="O19" s="631"/>
      <c r="P19" s="631"/>
      <c r="Q19" s="631"/>
      <c r="R19" s="631"/>
      <c r="S19" s="631"/>
      <c r="T19" s="631"/>
      <c r="U19" s="631"/>
      <c r="V19" s="631"/>
      <c r="W19" s="631"/>
      <c r="X19" s="631"/>
      <c r="Y19" s="632"/>
    </row>
    <row r="20" spans="2:25" ht="39.950000000000003" customHeight="1" x14ac:dyDescent="0.15">
      <c r="B20" s="628"/>
      <c r="C20" s="246"/>
      <c r="D20" s="246"/>
      <c r="E20" s="246"/>
      <c r="F20" s="246"/>
      <c r="G20" s="246"/>
      <c r="H20" s="247"/>
      <c r="I20" s="246"/>
      <c r="J20" s="246"/>
      <c r="K20" s="246"/>
      <c r="L20" s="246"/>
      <c r="M20" s="247"/>
      <c r="N20" s="247"/>
      <c r="O20" s="246"/>
      <c r="P20" s="246"/>
      <c r="Q20" s="247"/>
      <c r="R20" s="246"/>
      <c r="S20" s="246"/>
      <c r="T20" s="246"/>
      <c r="U20" s="246"/>
      <c r="V20" s="246"/>
      <c r="W20" s="246"/>
      <c r="X20" s="246"/>
      <c r="Y20" s="248"/>
    </row>
    <row r="21" spans="2:25" ht="39.950000000000003" customHeight="1" x14ac:dyDescent="0.15">
      <c r="B21" s="628"/>
      <c r="C21" s="246"/>
      <c r="D21" s="246"/>
      <c r="E21" s="246"/>
      <c r="F21" s="246"/>
      <c r="G21" s="246"/>
      <c r="H21" s="247"/>
      <c r="I21" s="246"/>
      <c r="J21" s="246"/>
      <c r="K21" s="246"/>
      <c r="L21" s="246"/>
      <c r="M21" s="247"/>
      <c r="N21" s="247"/>
      <c r="O21" s="246"/>
      <c r="P21" s="246"/>
      <c r="Q21" s="247"/>
      <c r="R21" s="246"/>
      <c r="S21" s="246"/>
      <c r="T21" s="246"/>
      <c r="U21" s="246"/>
      <c r="V21" s="246"/>
      <c r="W21" s="246"/>
      <c r="X21" s="246"/>
      <c r="Y21" s="248"/>
    </row>
    <row r="22" spans="2:25" ht="39.950000000000003" customHeight="1" x14ac:dyDescent="0.15">
      <c r="B22" s="628"/>
      <c r="C22" s="246"/>
      <c r="D22" s="246"/>
      <c r="E22" s="246"/>
      <c r="F22" s="247"/>
      <c r="G22" s="246"/>
      <c r="H22" s="246"/>
      <c r="I22" s="246"/>
      <c r="J22" s="246"/>
      <c r="K22" s="246"/>
      <c r="L22" s="246"/>
      <c r="M22" s="247"/>
      <c r="N22" s="246"/>
      <c r="O22" s="246"/>
      <c r="P22" s="246"/>
      <c r="Q22" s="247"/>
      <c r="R22" s="246"/>
      <c r="S22" s="246"/>
      <c r="T22" s="246"/>
      <c r="U22" s="246"/>
      <c r="V22" s="246"/>
      <c r="W22" s="246"/>
      <c r="X22" s="246"/>
      <c r="Y22" s="248"/>
    </row>
    <row r="23" spans="2:25" ht="39.950000000000003" customHeight="1" x14ac:dyDescent="0.15">
      <c r="B23" s="628"/>
      <c r="C23" s="246"/>
      <c r="D23" s="246"/>
      <c r="E23" s="246"/>
      <c r="F23" s="247"/>
      <c r="G23" s="247"/>
      <c r="H23" s="246"/>
      <c r="I23" s="246"/>
      <c r="J23" s="246"/>
      <c r="K23" s="246"/>
      <c r="L23" s="246"/>
      <c r="M23" s="247"/>
      <c r="N23" s="246"/>
      <c r="O23" s="246"/>
      <c r="P23" s="246"/>
      <c r="Q23" s="247"/>
      <c r="R23" s="246"/>
      <c r="S23" s="246"/>
      <c r="T23" s="246"/>
      <c r="U23" s="246"/>
      <c r="V23" s="246"/>
      <c r="W23" s="246"/>
      <c r="X23" s="246"/>
      <c r="Y23" s="248"/>
    </row>
    <row r="24" spans="2:25" ht="39.950000000000003" customHeight="1" x14ac:dyDescent="0.15">
      <c r="B24" s="628"/>
      <c r="C24" s="247"/>
      <c r="D24" s="246"/>
      <c r="E24" s="246"/>
      <c r="F24" s="247"/>
      <c r="G24" s="247"/>
      <c r="H24" s="246"/>
      <c r="I24" s="246"/>
      <c r="J24" s="246"/>
      <c r="K24" s="246"/>
      <c r="L24" s="246"/>
      <c r="M24" s="247"/>
      <c r="N24" s="247"/>
      <c r="O24" s="246"/>
      <c r="P24" s="246"/>
      <c r="Q24" s="247"/>
      <c r="R24" s="246"/>
      <c r="S24" s="246"/>
      <c r="T24" s="246"/>
      <c r="U24" s="246"/>
      <c r="V24" s="246"/>
      <c r="W24" s="246"/>
      <c r="X24" s="246"/>
      <c r="Y24" s="248"/>
    </row>
    <row r="25" spans="2:25" ht="39.950000000000003" customHeight="1" x14ac:dyDescent="0.15">
      <c r="B25" s="628"/>
      <c r="C25" s="247"/>
      <c r="D25" s="246"/>
      <c r="E25" s="246"/>
      <c r="F25" s="247"/>
      <c r="G25" s="247"/>
      <c r="H25" s="246"/>
      <c r="I25" s="246"/>
      <c r="J25" s="246"/>
      <c r="K25" s="246"/>
      <c r="L25" s="246"/>
      <c r="M25" s="247"/>
      <c r="N25" s="247"/>
      <c r="O25" s="246"/>
      <c r="P25" s="246"/>
      <c r="Q25" s="247"/>
      <c r="R25" s="246"/>
      <c r="S25" s="246"/>
      <c r="T25" s="246"/>
      <c r="U25" s="246"/>
      <c r="V25" s="246"/>
      <c r="W25" s="246"/>
      <c r="X25" s="246"/>
      <c r="Y25" s="248"/>
    </row>
    <row r="26" spans="2:25" ht="39.950000000000003" customHeight="1" x14ac:dyDescent="0.15">
      <c r="B26" s="628"/>
      <c r="C26" s="247"/>
      <c r="D26" s="246"/>
      <c r="E26" s="246"/>
      <c r="F26" s="249"/>
      <c r="G26" s="250"/>
      <c r="H26" s="250"/>
      <c r="I26" s="250"/>
      <c r="J26" s="250"/>
      <c r="K26" s="250"/>
      <c r="L26" s="246"/>
      <c r="M26" s="247"/>
      <c r="N26" s="247"/>
      <c r="O26" s="246"/>
      <c r="P26" s="633" t="s">
        <v>286</v>
      </c>
      <c r="Q26" s="633"/>
      <c r="R26" s="633"/>
      <c r="S26" s="633"/>
      <c r="T26" s="633"/>
      <c r="U26" s="633"/>
      <c r="V26" s="633"/>
      <c r="W26" s="633"/>
      <c r="X26" s="633"/>
      <c r="Y26" s="634"/>
    </row>
    <row r="27" spans="2:25" ht="45" customHeight="1" x14ac:dyDescent="0.15">
      <c r="B27" s="629"/>
      <c r="C27" s="251"/>
      <c r="D27" s="252"/>
      <c r="E27" s="253"/>
      <c r="F27" s="254"/>
      <c r="G27" s="252"/>
      <c r="H27" s="252"/>
      <c r="I27" s="252"/>
      <c r="J27" s="252"/>
      <c r="K27" s="252"/>
      <c r="L27" s="252"/>
      <c r="M27" s="252"/>
      <c r="N27" s="252"/>
      <c r="O27" s="255"/>
      <c r="P27" s="635"/>
      <c r="Q27" s="635"/>
      <c r="R27" s="635"/>
      <c r="S27" s="635"/>
      <c r="T27" s="635"/>
      <c r="U27" s="635"/>
      <c r="V27" s="635"/>
      <c r="W27" s="635"/>
      <c r="X27" s="635"/>
      <c r="Y27" s="636"/>
    </row>
    <row r="28" spans="2:25" ht="15" customHeight="1" x14ac:dyDescent="0.15">
      <c r="C28" s="155" t="s">
        <v>245</v>
      </c>
    </row>
    <row r="29" spans="2:25" ht="15" customHeight="1" x14ac:dyDescent="0.15">
      <c r="C29" s="155" t="s">
        <v>562</v>
      </c>
    </row>
    <row r="30" spans="2:25" ht="15" customHeight="1" x14ac:dyDescent="0.15">
      <c r="C30" s="155" t="s">
        <v>288</v>
      </c>
    </row>
    <row r="31" spans="2:25" x14ac:dyDescent="0.15">
      <c r="C31" s="155" t="s">
        <v>246</v>
      </c>
    </row>
    <row r="32" spans="2:25" x14ac:dyDescent="0.15">
      <c r="C32" s="155"/>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3:Y4">
      <formula1>$AB$2:$AB$3</formula1>
    </dataValidation>
    <dataValidation type="list" allowBlank="1" showInputMessage="1" showErrorMessage="1" sqref="T7:U18">
      <formula1>$AA$2:$AA$5</formula1>
    </dataValidation>
    <dataValidation type="list" allowBlank="1" showInputMessage="1" showErrorMessage="1" sqref="V6:Y6">
      <formula1>$AC$2:$AC$8</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B2:AC32"/>
  <sheetViews>
    <sheetView showGridLines="0" view="pageBreakPreview" zoomScaleNormal="100" zoomScaleSheetLayoutView="100" workbookViewId="0">
      <selection activeCell="V2" sqref="V2:Y2"/>
    </sheetView>
  </sheetViews>
  <sheetFormatPr defaultRowHeight="12" x14ac:dyDescent="0.15"/>
  <cols>
    <col min="1" max="1" width="1.625" style="241" customWidth="1"/>
    <col min="2" max="2" width="4.125" style="241" customWidth="1"/>
    <col min="3" max="21" width="5.875" style="241" customWidth="1"/>
    <col min="22" max="22" width="8.25" style="241" customWidth="1"/>
    <col min="23" max="24" width="6.75" style="241" customWidth="1"/>
    <col min="25" max="25" width="8.625" style="241" customWidth="1"/>
    <col min="26" max="26" width="1.375" style="241" customWidth="1"/>
    <col min="27" max="29" width="0" style="241" hidden="1" customWidth="1"/>
    <col min="30" max="16384" width="9" style="241"/>
  </cols>
  <sheetData>
    <row r="2" spans="2:29" ht="24.95" customHeight="1" x14ac:dyDescent="0.15">
      <c r="B2" s="240" t="s">
        <v>550</v>
      </c>
      <c r="C2" s="155"/>
      <c r="D2" s="155"/>
      <c r="E2" s="155"/>
      <c r="F2" s="155"/>
      <c r="G2" s="155"/>
      <c r="H2" s="155"/>
      <c r="I2" s="155"/>
      <c r="J2" s="155"/>
      <c r="K2" s="155"/>
      <c r="L2" s="155"/>
      <c r="M2" s="155"/>
      <c r="N2" s="707"/>
      <c r="O2" s="708"/>
      <c r="P2" s="709"/>
      <c r="Q2" s="710"/>
      <c r="R2" s="710"/>
      <c r="S2" s="711"/>
      <c r="T2" s="686" t="s">
        <v>47</v>
      </c>
      <c r="U2" s="686"/>
      <c r="V2" s="712" t="s">
        <v>2213</v>
      </c>
      <c r="W2" s="712"/>
      <c r="X2" s="712"/>
      <c r="Y2" s="712"/>
      <c r="AA2" s="242" t="s">
        <v>551</v>
      </c>
      <c r="AB2" s="155" t="s">
        <v>552</v>
      </c>
      <c r="AC2" s="155" t="s">
        <v>553</v>
      </c>
    </row>
    <row r="3" spans="2:29" ht="20.100000000000001" customHeight="1" x14ac:dyDescent="0.15">
      <c r="B3" s="644" t="s">
        <v>27</v>
      </c>
      <c r="C3" s="644"/>
      <c r="D3" s="700" t="str">
        <f>'様式B(トンネル様式1P001)'!D3:G3</f>
        <v>ミネトンネル</v>
      </c>
      <c r="E3" s="700"/>
      <c r="F3" s="700"/>
      <c r="G3" s="700"/>
      <c r="H3" s="686" t="s">
        <v>28</v>
      </c>
      <c r="I3" s="686"/>
      <c r="J3" s="700" t="str">
        <f>'様式B(トンネル様式1P001)'!J3:M4</f>
        <v>一般国道　316号</v>
      </c>
      <c r="K3" s="700"/>
      <c r="L3" s="700"/>
      <c r="M3" s="700"/>
      <c r="N3" s="686" t="s">
        <v>10</v>
      </c>
      <c r="O3" s="686"/>
      <c r="P3" s="700" t="str">
        <f>'様式B(トンネル様式1P001)'!P3:S4</f>
        <v>宇部土木建築事務所</v>
      </c>
      <c r="Q3" s="700"/>
      <c r="R3" s="700"/>
      <c r="S3" s="700"/>
      <c r="T3" s="686" t="s">
        <v>16</v>
      </c>
      <c r="U3" s="686"/>
      <c r="V3" s="713" t="s">
        <v>613</v>
      </c>
      <c r="W3" s="713"/>
      <c r="X3" s="713"/>
      <c r="Y3" s="713"/>
      <c r="AA3" s="242" t="s">
        <v>554</v>
      </c>
      <c r="AB3" s="155" t="s">
        <v>555</v>
      </c>
      <c r="AC3" s="155" t="s">
        <v>556</v>
      </c>
    </row>
    <row r="4" spans="2:29" ht="20.100000000000001" customHeight="1" x14ac:dyDescent="0.15">
      <c r="B4" s="646" t="s">
        <v>11</v>
      </c>
      <c r="C4" s="646"/>
      <c r="D4" s="714" t="str">
        <f>'様式B(トンネル様式1P001)'!D4:G4</f>
        <v>美祢トンネル</v>
      </c>
      <c r="E4" s="714"/>
      <c r="F4" s="714"/>
      <c r="G4" s="714"/>
      <c r="H4" s="686"/>
      <c r="I4" s="686"/>
      <c r="J4" s="700"/>
      <c r="K4" s="700"/>
      <c r="L4" s="700"/>
      <c r="M4" s="700"/>
      <c r="N4" s="686"/>
      <c r="O4" s="686"/>
      <c r="P4" s="700"/>
      <c r="Q4" s="700"/>
      <c r="R4" s="700"/>
      <c r="S4" s="700"/>
      <c r="T4" s="686" t="s">
        <v>17</v>
      </c>
      <c r="U4" s="686"/>
      <c r="V4" s="713" t="s">
        <v>613</v>
      </c>
      <c r="W4" s="713"/>
      <c r="X4" s="713"/>
      <c r="Y4" s="713"/>
      <c r="AA4" s="242" t="s">
        <v>54</v>
      </c>
      <c r="AC4" s="155" t="s">
        <v>557</v>
      </c>
    </row>
    <row r="5" spans="2:29" ht="20.100000000000001" customHeight="1" x14ac:dyDescent="0.15">
      <c r="B5" s="699" t="s">
        <v>12</v>
      </c>
      <c r="C5" s="699"/>
      <c r="D5" s="243" t="s">
        <v>13</v>
      </c>
      <c r="E5" s="700" t="str">
        <f>'様式B(トンネル様式1P001)'!E5:G5</f>
        <v>山口県美祢市伊佐町</v>
      </c>
      <c r="F5" s="700"/>
      <c r="G5" s="700"/>
      <c r="H5" s="686" t="s">
        <v>253</v>
      </c>
      <c r="I5" s="686"/>
      <c r="J5" s="686"/>
      <c r="K5" s="701" t="str">
        <f>'様式B(トンネル様式1P001)'!K5:N5</f>
        <v>株式会社ニュージェック</v>
      </c>
      <c r="L5" s="702"/>
      <c r="M5" s="702"/>
      <c r="N5" s="702"/>
      <c r="O5" s="703" t="s">
        <v>235</v>
      </c>
      <c r="P5" s="704"/>
      <c r="Q5" s="677">
        <f>'様式B(トンネル様式1P001)'!Q5:S6</f>
        <v>44294</v>
      </c>
      <c r="R5" s="678"/>
      <c r="S5" s="679"/>
      <c r="T5" s="686" t="s">
        <v>39</v>
      </c>
      <c r="U5" s="686"/>
      <c r="V5" s="244" t="s">
        <v>38</v>
      </c>
      <c r="W5" s="687">
        <f>'様式A-1'!Z5</f>
        <v>1265</v>
      </c>
      <c r="X5" s="687"/>
      <c r="Y5" s="245" t="s">
        <v>37</v>
      </c>
      <c r="AA5" s="242" t="s">
        <v>55</v>
      </c>
      <c r="AC5" s="155" t="s">
        <v>558</v>
      </c>
    </row>
    <row r="6" spans="2:29" ht="20.100000000000001" customHeight="1" x14ac:dyDescent="0.15">
      <c r="B6" s="699"/>
      <c r="C6" s="699"/>
      <c r="D6" s="243" t="s">
        <v>14</v>
      </c>
      <c r="E6" s="700" t="str">
        <f>'様式B(トンネル様式1P001)'!E6:G6</f>
        <v>山口県美祢市伊佐町</v>
      </c>
      <c r="F6" s="700"/>
      <c r="G6" s="700"/>
      <c r="H6" s="686" t="s">
        <v>254</v>
      </c>
      <c r="I6" s="686"/>
      <c r="J6" s="686"/>
      <c r="K6" s="408" t="str">
        <f>'様式B(トンネル様式1P001)'!K6:N6</f>
        <v>石村　勝伸</v>
      </c>
      <c r="L6" s="408"/>
      <c r="M6" s="408"/>
      <c r="N6" s="408"/>
      <c r="O6" s="705"/>
      <c r="P6" s="706"/>
      <c r="Q6" s="680"/>
      <c r="R6" s="681"/>
      <c r="S6" s="682"/>
      <c r="T6" s="644" t="s">
        <v>15</v>
      </c>
      <c r="U6" s="644"/>
      <c r="V6" s="674" t="s">
        <v>600</v>
      </c>
      <c r="W6" s="675"/>
      <c r="X6" s="675"/>
      <c r="Y6" s="676"/>
      <c r="AC6" s="155" t="s">
        <v>559</v>
      </c>
    </row>
    <row r="7" spans="2:29" ht="6.95" customHeight="1" x14ac:dyDescent="0.15">
      <c r="B7" s="627" t="s">
        <v>18</v>
      </c>
      <c r="C7" s="654" t="s">
        <v>19</v>
      </c>
      <c r="D7" s="668">
        <f>'様式A-1'!E7</f>
        <v>340917.7</v>
      </c>
      <c r="E7" s="669"/>
      <c r="F7" s="657" t="s">
        <v>20</v>
      </c>
      <c r="G7" s="658"/>
      <c r="H7" s="657" t="s">
        <v>21</v>
      </c>
      <c r="I7" s="663"/>
      <c r="J7" s="666" t="s">
        <v>22</v>
      </c>
      <c r="K7" s="667"/>
      <c r="L7" s="644" t="s">
        <v>34</v>
      </c>
      <c r="M7" s="683">
        <f>'様式B(トンネル様式1P001)'!M7:M10</f>
        <v>109</v>
      </c>
      <c r="N7" s="644" t="s">
        <v>33</v>
      </c>
      <c r="O7" s="683">
        <f>'様式B(トンネル様式1P001)'!O7:O10</f>
        <v>0</v>
      </c>
      <c r="P7" s="625" t="s">
        <v>32</v>
      </c>
      <c r="Q7" s="622">
        <f>'様式B(トンネル様式1P001)'!Q7:Q10</f>
        <v>0</v>
      </c>
      <c r="R7" s="657" t="s">
        <v>36</v>
      </c>
      <c r="S7" s="663"/>
      <c r="T7" s="688" t="str">
        <f>様式F!AJ4</f>
        <v>Ⅲ</v>
      </c>
      <c r="U7" s="689"/>
      <c r="V7" s="694" t="s">
        <v>35</v>
      </c>
      <c r="W7" s="697" t="s">
        <v>287</v>
      </c>
      <c r="X7" s="698"/>
      <c r="Y7" s="639">
        <f>'様式B(トンネル様式1P001)'!Y7:Y12</f>
        <v>0</v>
      </c>
      <c r="AC7" s="155" t="s">
        <v>560</v>
      </c>
    </row>
    <row r="8" spans="2:29" ht="6.95" customHeight="1" x14ac:dyDescent="0.15">
      <c r="B8" s="627"/>
      <c r="C8" s="655"/>
      <c r="D8" s="670"/>
      <c r="E8" s="671"/>
      <c r="F8" s="659"/>
      <c r="G8" s="660"/>
      <c r="H8" s="659"/>
      <c r="I8" s="664"/>
      <c r="J8" s="640"/>
      <c r="K8" s="641"/>
      <c r="L8" s="645"/>
      <c r="M8" s="684"/>
      <c r="N8" s="645"/>
      <c r="O8" s="684"/>
      <c r="P8" s="626"/>
      <c r="Q8" s="623"/>
      <c r="R8" s="659"/>
      <c r="S8" s="664"/>
      <c r="T8" s="690"/>
      <c r="U8" s="691"/>
      <c r="V8" s="695"/>
      <c r="W8" s="698"/>
      <c r="X8" s="698"/>
      <c r="Y8" s="639"/>
      <c r="AC8" s="155" t="s">
        <v>561</v>
      </c>
    </row>
    <row r="9" spans="2:29" ht="6.95" customHeight="1" x14ac:dyDescent="0.15">
      <c r="B9" s="627"/>
      <c r="C9" s="656"/>
      <c r="D9" s="672"/>
      <c r="E9" s="673"/>
      <c r="F9" s="659"/>
      <c r="G9" s="660"/>
      <c r="H9" s="659"/>
      <c r="I9" s="664"/>
      <c r="J9" s="640"/>
      <c r="K9" s="641"/>
      <c r="L9" s="645"/>
      <c r="M9" s="684"/>
      <c r="N9" s="645"/>
      <c r="O9" s="684"/>
      <c r="P9" s="626"/>
      <c r="Q9" s="623"/>
      <c r="R9" s="659"/>
      <c r="S9" s="664"/>
      <c r="T9" s="690"/>
      <c r="U9" s="691"/>
      <c r="V9" s="695"/>
      <c r="W9" s="698"/>
      <c r="X9" s="698"/>
      <c r="Y9" s="639"/>
    </row>
    <row r="10" spans="2:29" ht="6.95" customHeight="1" x14ac:dyDescent="0.15">
      <c r="B10" s="627"/>
      <c r="C10" s="654" t="s">
        <v>23</v>
      </c>
      <c r="D10" s="668">
        <f>'様式A-1'!E8</f>
        <v>1311141.6000000001</v>
      </c>
      <c r="E10" s="669"/>
      <c r="F10" s="659"/>
      <c r="G10" s="660"/>
      <c r="H10" s="659"/>
      <c r="I10" s="664"/>
      <c r="J10" s="640"/>
      <c r="K10" s="641"/>
      <c r="L10" s="645"/>
      <c r="M10" s="685"/>
      <c r="N10" s="645"/>
      <c r="O10" s="685"/>
      <c r="P10" s="626"/>
      <c r="Q10" s="624"/>
      <c r="R10" s="659"/>
      <c r="S10" s="664"/>
      <c r="T10" s="690"/>
      <c r="U10" s="691"/>
      <c r="V10" s="695"/>
      <c r="W10" s="698"/>
      <c r="X10" s="698"/>
      <c r="Y10" s="639"/>
    </row>
    <row r="11" spans="2:29" ht="6.95" customHeight="1" x14ac:dyDescent="0.15">
      <c r="B11" s="627"/>
      <c r="C11" s="655"/>
      <c r="D11" s="670"/>
      <c r="E11" s="671"/>
      <c r="F11" s="659"/>
      <c r="G11" s="660"/>
      <c r="H11" s="659"/>
      <c r="I11" s="664"/>
      <c r="J11" s="666" t="s">
        <v>24</v>
      </c>
      <c r="K11" s="667"/>
      <c r="L11" s="644" t="s">
        <v>34</v>
      </c>
      <c r="M11" s="683">
        <f>'様式B(トンネル様式1P001)'!M11:M14</f>
        <v>55</v>
      </c>
      <c r="N11" s="644" t="s">
        <v>33</v>
      </c>
      <c r="O11" s="622">
        <f>'様式B(トンネル様式1P001)'!O11:O14</f>
        <v>0</v>
      </c>
      <c r="P11" s="625" t="s">
        <v>32</v>
      </c>
      <c r="Q11" s="622">
        <f>'様式B(トンネル様式1P001)'!Q11:Q14</f>
        <v>0</v>
      </c>
      <c r="R11" s="659"/>
      <c r="S11" s="664"/>
      <c r="T11" s="690"/>
      <c r="U11" s="691"/>
      <c r="V11" s="695"/>
      <c r="W11" s="698"/>
      <c r="X11" s="698"/>
      <c r="Y11" s="639"/>
    </row>
    <row r="12" spans="2:29" ht="6.95" customHeight="1" x14ac:dyDescent="0.15">
      <c r="B12" s="627"/>
      <c r="C12" s="656"/>
      <c r="D12" s="672"/>
      <c r="E12" s="673"/>
      <c r="F12" s="659"/>
      <c r="G12" s="660"/>
      <c r="H12" s="659"/>
      <c r="I12" s="664"/>
      <c r="J12" s="640"/>
      <c r="K12" s="641"/>
      <c r="L12" s="645"/>
      <c r="M12" s="684"/>
      <c r="N12" s="645"/>
      <c r="O12" s="623"/>
      <c r="P12" s="626"/>
      <c r="Q12" s="623"/>
      <c r="R12" s="659"/>
      <c r="S12" s="664"/>
      <c r="T12" s="690"/>
      <c r="U12" s="691"/>
      <c r="V12" s="695"/>
      <c r="W12" s="698"/>
      <c r="X12" s="698"/>
      <c r="Y12" s="639"/>
    </row>
    <row r="13" spans="2:29" ht="6.95" customHeight="1" x14ac:dyDescent="0.15">
      <c r="B13" s="627" t="s">
        <v>25</v>
      </c>
      <c r="C13" s="654" t="s">
        <v>19</v>
      </c>
      <c r="D13" s="668">
        <f>'様式A-1'!E9</f>
        <v>340837.7</v>
      </c>
      <c r="E13" s="669"/>
      <c r="F13" s="659"/>
      <c r="G13" s="660"/>
      <c r="H13" s="659"/>
      <c r="I13" s="664"/>
      <c r="J13" s="640"/>
      <c r="K13" s="641"/>
      <c r="L13" s="645"/>
      <c r="M13" s="684"/>
      <c r="N13" s="645"/>
      <c r="O13" s="623"/>
      <c r="P13" s="626"/>
      <c r="Q13" s="623"/>
      <c r="R13" s="659"/>
      <c r="S13" s="664"/>
      <c r="T13" s="690"/>
      <c r="U13" s="691"/>
      <c r="V13" s="695"/>
      <c r="W13" s="637" t="s">
        <v>269</v>
      </c>
      <c r="X13" s="638"/>
      <c r="Y13" s="639">
        <f>'様式B(トンネル様式1P001)'!Y13:Y18</f>
        <v>25</v>
      </c>
    </row>
    <row r="14" spans="2:29" ht="6.95" customHeight="1" x14ac:dyDescent="0.15">
      <c r="B14" s="654"/>
      <c r="C14" s="655"/>
      <c r="D14" s="670"/>
      <c r="E14" s="671"/>
      <c r="F14" s="659"/>
      <c r="G14" s="660"/>
      <c r="H14" s="659"/>
      <c r="I14" s="664"/>
      <c r="J14" s="642"/>
      <c r="K14" s="643"/>
      <c r="L14" s="645"/>
      <c r="M14" s="685"/>
      <c r="N14" s="645"/>
      <c r="O14" s="624"/>
      <c r="P14" s="626"/>
      <c r="Q14" s="624"/>
      <c r="R14" s="659"/>
      <c r="S14" s="664"/>
      <c r="T14" s="690"/>
      <c r="U14" s="691"/>
      <c r="V14" s="695"/>
      <c r="W14" s="638"/>
      <c r="X14" s="638"/>
      <c r="Y14" s="639"/>
    </row>
    <row r="15" spans="2:29" ht="6.95" customHeight="1" x14ac:dyDescent="0.15">
      <c r="B15" s="654"/>
      <c r="C15" s="656"/>
      <c r="D15" s="672"/>
      <c r="E15" s="673"/>
      <c r="F15" s="659"/>
      <c r="G15" s="660"/>
      <c r="H15" s="659"/>
      <c r="I15" s="664"/>
      <c r="J15" s="640" t="s">
        <v>26</v>
      </c>
      <c r="K15" s="641"/>
      <c r="L15" s="644" t="s">
        <v>34</v>
      </c>
      <c r="M15" s="647">
        <f>'様式B(トンネル様式1P001)'!M15:M18</f>
        <v>3</v>
      </c>
      <c r="N15" s="644" t="s">
        <v>33</v>
      </c>
      <c r="O15" s="647">
        <f>'様式B(トンネル様式1P001)'!O15:O18</f>
        <v>3</v>
      </c>
      <c r="P15" s="625" t="s">
        <v>32</v>
      </c>
      <c r="Q15" s="651">
        <f>'様式B(トンネル様式1P001)'!Q15:Q18</f>
        <v>0</v>
      </c>
      <c r="R15" s="659"/>
      <c r="S15" s="664"/>
      <c r="T15" s="690"/>
      <c r="U15" s="691"/>
      <c r="V15" s="695"/>
      <c r="W15" s="638"/>
      <c r="X15" s="638"/>
      <c r="Y15" s="639"/>
      <c r="AC15" s="241">
        <v>0</v>
      </c>
    </row>
    <row r="16" spans="2:29" ht="6.95" customHeight="1" x14ac:dyDescent="0.15">
      <c r="B16" s="654"/>
      <c r="C16" s="654" t="s">
        <v>23</v>
      </c>
      <c r="D16" s="668">
        <f>'様式A-1'!E10</f>
        <v>1311156.1000000001</v>
      </c>
      <c r="E16" s="669"/>
      <c r="F16" s="659"/>
      <c r="G16" s="660"/>
      <c r="H16" s="659"/>
      <c r="I16" s="664"/>
      <c r="J16" s="640"/>
      <c r="K16" s="641"/>
      <c r="L16" s="645"/>
      <c r="M16" s="648"/>
      <c r="N16" s="645"/>
      <c r="O16" s="648"/>
      <c r="P16" s="626"/>
      <c r="Q16" s="652"/>
      <c r="R16" s="659"/>
      <c r="S16" s="664"/>
      <c r="T16" s="690"/>
      <c r="U16" s="691"/>
      <c r="V16" s="695"/>
      <c r="W16" s="638"/>
      <c r="X16" s="638"/>
      <c r="Y16" s="639"/>
    </row>
    <row r="17" spans="2:25" ht="6.95" customHeight="1" x14ac:dyDescent="0.15">
      <c r="B17" s="654"/>
      <c r="C17" s="655"/>
      <c r="D17" s="670"/>
      <c r="E17" s="671"/>
      <c r="F17" s="659"/>
      <c r="G17" s="660"/>
      <c r="H17" s="659"/>
      <c r="I17" s="664"/>
      <c r="J17" s="640"/>
      <c r="K17" s="641"/>
      <c r="L17" s="645"/>
      <c r="M17" s="648"/>
      <c r="N17" s="645"/>
      <c r="O17" s="648"/>
      <c r="P17" s="626"/>
      <c r="Q17" s="652"/>
      <c r="R17" s="659"/>
      <c r="S17" s="664"/>
      <c r="T17" s="690"/>
      <c r="U17" s="691"/>
      <c r="V17" s="695"/>
      <c r="W17" s="638"/>
      <c r="X17" s="638"/>
      <c r="Y17" s="639"/>
    </row>
    <row r="18" spans="2:25" ht="6.95" customHeight="1" x14ac:dyDescent="0.15">
      <c r="B18" s="627"/>
      <c r="C18" s="656"/>
      <c r="D18" s="672"/>
      <c r="E18" s="673"/>
      <c r="F18" s="661"/>
      <c r="G18" s="662"/>
      <c r="H18" s="661"/>
      <c r="I18" s="665"/>
      <c r="J18" s="642"/>
      <c r="K18" s="643"/>
      <c r="L18" s="646"/>
      <c r="M18" s="649"/>
      <c r="N18" s="646"/>
      <c r="O18" s="649"/>
      <c r="P18" s="650"/>
      <c r="Q18" s="653"/>
      <c r="R18" s="661"/>
      <c r="S18" s="665"/>
      <c r="T18" s="692"/>
      <c r="U18" s="693"/>
      <c r="V18" s="696"/>
      <c r="W18" s="638"/>
      <c r="X18" s="638"/>
      <c r="Y18" s="639"/>
    </row>
    <row r="19" spans="2:25" ht="39.950000000000003" customHeight="1" x14ac:dyDescent="0.15">
      <c r="B19" s="628" t="s">
        <v>9</v>
      </c>
      <c r="C19" s="630"/>
      <c r="D19" s="631"/>
      <c r="E19" s="631"/>
      <c r="F19" s="631"/>
      <c r="G19" s="631"/>
      <c r="H19" s="631"/>
      <c r="I19" s="631"/>
      <c r="J19" s="631"/>
      <c r="K19" s="631"/>
      <c r="L19" s="631"/>
      <c r="M19" s="631"/>
      <c r="N19" s="631"/>
      <c r="O19" s="631"/>
      <c r="P19" s="631"/>
      <c r="Q19" s="631"/>
      <c r="R19" s="631"/>
      <c r="S19" s="631"/>
      <c r="T19" s="631"/>
      <c r="U19" s="631"/>
      <c r="V19" s="631"/>
      <c r="W19" s="631"/>
      <c r="X19" s="631"/>
      <c r="Y19" s="632"/>
    </row>
    <row r="20" spans="2:25" ht="39.950000000000003" customHeight="1" x14ac:dyDescent="0.15">
      <c r="B20" s="628"/>
      <c r="C20" s="246"/>
      <c r="D20" s="246"/>
      <c r="E20" s="246"/>
      <c r="F20" s="246"/>
      <c r="G20" s="246"/>
      <c r="H20" s="247"/>
      <c r="I20" s="246"/>
      <c r="J20" s="246"/>
      <c r="K20" s="246"/>
      <c r="L20" s="246"/>
      <c r="M20" s="247"/>
      <c r="N20" s="247"/>
      <c r="O20" s="246"/>
      <c r="P20" s="246"/>
      <c r="Q20" s="247"/>
      <c r="R20" s="246"/>
      <c r="S20" s="246"/>
      <c r="T20" s="246"/>
      <c r="U20" s="246"/>
      <c r="V20" s="246"/>
      <c r="W20" s="246"/>
      <c r="X20" s="246"/>
      <c r="Y20" s="248"/>
    </row>
    <row r="21" spans="2:25" ht="39.950000000000003" customHeight="1" x14ac:dyDescent="0.15">
      <c r="B21" s="628"/>
      <c r="C21" s="246"/>
      <c r="D21" s="246"/>
      <c r="E21" s="246"/>
      <c r="F21" s="246"/>
      <c r="G21" s="246"/>
      <c r="H21" s="247"/>
      <c r="I21" s="246"/>
      <c r="J21" s="246"/>
      <c r="K21" s="246"/>
      <c r="L21" s="246"/>
      <c r="M21" s="247"/>
      <c r="N21" s="247"/>
      <c r="O21" s="246"/>
      <c r="P21" s="246"/>
      <c r="Q21" s="247"/>
      <c r="R21" s="246"/>
      <c r="S21" s="246"/>
      <c r="T21" s="246"/>
      <c r="U21" s="246"/>
      <c r="V21" s="246"/>
      <c r="W21" s="246"/>
      <c r="X21" s="246"/>
      <c r="Y21" s="248"/>
    </row>
    <row r="22" spans="2:25" ht="39.950000000000003" customHeight="1" x14ac:dyDescent="0.15">
      <c r="B22" s="628"/>
      <c r="C22" s="246"/>
      <c r="D22" s="246"/>
      <c r="E22" s="246"/>
      <c r="F22" s="247"/>
      <c r="G22" s="246"/>
      <c r="H22" s="246"/>
      <c r="I22" s="246"/>
      <c r="J22" s="246"/>
      <c r="K22" s="246"/>
      <c r="L22" s="246"/>
      <c r="M22" s="247"/>
      <c r="N22" s="246"/>
      <c r="O22" s="246"/>
      <c r="P22" s="246"/>
      <c r="Q22" s="247"/>
      <c r="R22" s="246"/>
      <c r="S22" s="246"/>
      <c r="T22" s="246"/>
      <c r="U22" s="246"/>
      <c r="V22" s="246"/>
      <c r="W22" s="246"/>
      <c r="X22" s="246"/>
      <c r="Y22" s="248"/>
    </row>
    <row r="23" spans="2:25" ht="39.950000000000003" customHeight="1" x14ac:dyDescent="0.15">
      <c r="B23" s="628"/>
      <c r="C23" s="246"/>
      <c r="D23" s="246"/>
      <c r="E23" s="246"/>
      <c r="F23" s="247"/>
      <c r="G23" s="247"/>
      <c r="H23" s="246"/>
      <c r="I23" s="246"/>
      <c r="J23" s="246"/>
      <c r="K23" s="246"/>
      <c r="L23" s="246"/>
      <c r="M23" s="247"/>
      <c r="N23" s="246"/>
      <c r="O23" s="246"/>
      <c r="P23" s="246"/>
      <c r="Q23" s="247"/>
      <c r="R23" s="246"/>
      <c r="S23" s="246"/>
      <c r="T23" s="246"/>
      <c r="U23" s="246"/>
      <c r="V23" s="246"/>
      <c r="W23" s="246"/>
      <c r="X23" s="246"/>
      <c r="Y23" s="248"/>
    </row>
    <row r="24" spans="2:25" ht="39.950000000000003" customHeight="1" x14ac:dyDescent="0.15">
      <c r="B24" s="628"/>
      <c r="C24" s="247"/>
      <c r="D24" s="246"/>
      <c r="E24" s="246"/>
      <c r="F24" s="247"/>
      <c r="G24" s="247"/>
      <c r="H24" s="246"/>
      <c r="I24" s="246"/>
      <c r="J24" s="246"/>
      <c r="K24" s="246"/>
      <c r="L24" s="246"/>
      <c r="M24" s="247"/>
      <c r="N24" s="247"/>
      <c r="O24" s="246"/>
      <c r="P24" s="246"/>
      <c r="Q24" s="247"/>
      <c r="R24" s="246"/>
      <c r="S24" s="246"/>
      <c r="T24" s="246"/>
      <c r="U24" s="246"/>
      <c r="V24" s="246"/>
      <c r="W24" s="246"/>
      <c r="X24" s="246"/>
      <c r="Y24" s="248"/>
    </row>
    <row r="25" spans="2:25" ht="39.950000000000003" customHeight="1" x14ac:dyDescent="0.15">
      <c r="B25" s="628"/>
      <c r="C25" s="247"/>
      <c r="D25" s="246"/>
      <c r="E25" s="246"/>
      <c r="F25" s="247"/>
      <c r="G25" s="247"/>
      <c r="H25" s="246"/>
      <c r="I25" s="246"/>
      <c r="J25" s="246"/>
      <c r="K25" s="246"/>
      <c r="L25" s="246"/>
      <c r="M25" s="247"/>
      <c r="N25" s="247"/>
      <c r="O25" s="246"/>
      <c r="P25" s="246"/>
      <c r="Q25" s="247"/>
      <c r="R25" s="246"/>
      <c r="S25" s="246"/>
      <c r="T25" s="246"/>
      <c r="U25" s="246"/>
      <c r="V25" s="246"/>
      <c r="W25" s="246"/>
      <c r="X25" s="246"/>
      <c r="Y25" s="248"/>
    </row>
    <row r="26" spans="2:25" ht="39.950000000000003" customHeight="1" x14ac:dyDescent="0.15">
      <c r="B26" s="628"/>
      <c r="C26" s="247"/>
      <c r="D26" s="246"/>
      <c r="E26" s="246"/>
      <c r="F26" s="249"/>
      <c r="G26" s="250"/>
      <c r="H26" s="250"/>
      <c r="I26" s="250"/>
      <c r="J26" s="250"/>
      <c r="K26" s="250"/>
      <c r="L26" s="246"/>
      <c r="M26" s="247"/>
      <c r="N26" s="247"/>
      <c r="O26" s="246"/>
      <c r="P26" s="633" t="s">
        <v>286</v>
      </c>
      <c r="Q26" s="633"/>
      <c r="R26" s="633"/>
      <c r="S26" s="633"/>
      <c r="T26" s="633"/>
      <c r="U26" s="633"/>
      <c r="V26" s="633"/>
      <c r="W26" s="633"/>
      <c r="X26" s="633"/>
      <c r="Y26" s="634"/>
    </row>
    <row r="27" spans="2:25" ht="45" customHeight="1" x14ac:dyDescent="0.15">
      <c r="B27" s="629"/>
      <c r="C27" s="251"/>
      <c r="D27" s="252"/>
      <c r="E27" s="253"/>
      <c r="F27" s="254"/>
      <c r="G27" s="252"/>
      <c r="H27" s="252"/>
      <c r="I27" s="252"/>
      <c r="J27" s="252"/>
      <c r="K27" s="252"/>
      <c r="L27" s="252"/>
      <c r="M27" s="252"/>
      <c r="N27" s="252"/>
      <c r="O27" s="255"/>
      <c r="P27" s="635"/>
      <c r="Q27" s="635"/>
      <c r="R27" s="635"/>
      <c r="S27" s="635"/>
      <c r="T27" s="635"/>
      <c r="U27" s="635"/>
      <c r="V27" s="635"/>
      <c r="W27" s="635"/>
      <c r="X27" s="635"/>
      <c r="Y27" s="636"/>
    </row>
    <row r="28" spans="2:25" ht="15" customHeight="1" x14ac:dyDescent="0.15">
      <c r="C28" s="155" t="s">
        <v>245</v>
      </c>
    </row>
    <row r="29" spans="2:25" ht="15" customHeight="1" x14ac:dyDescent="0.15">
      <c r="C29" s="155" t="s">
        <v>562</v>
      </c>
    </row>
    <row r="30" spans="2:25" ht="15" customHeight="1" x14ac:dyDescent="0.15">
      <c r="C30" s="155" t="s">
        <v>288</v>
      </c>
    </row>
    <row r="31" spans="2:25" x14ac:dyDescent="0.15">
      <c r="C31" s="155" t="s">
        <v>246</v>
      </c>
    </row>
    <row r="32" spans="2:25" x14ac:dyDescent="0.15">
      <c r="C32" s="155"/>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6:Y6">
      <formula1>$AC$2:$AC$8</formula1>
    </dataValidation>
    <dataValidation type="list" allowBlank="1" showInputMessage="1" showErrorMessage="1" sqref="T7:U18">
      <formula1>$AA$2:$AA$5</formula1>
    </dataValidation>
    <dataValidation type="list" allowBlank="1" showInputMessage="1" showErrorMessage="1" sqref="V3:Y4">
      <formula1>$AB$2:$AB$3</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B2:AC32"/>
  <sheetViews>
    <sheetView showGridLines="0" view="pageBreakPreview" zoomScaleNormal="100" zoomScaleSheetLayoutView="100" workbookViewId="0">
      <selection activeCell="V2" sqref="V2:Y2"/>
    </sheetView>
  </sheetViews>
  <sheetFormatPr defaultRowHeight="12" x14ac:dyDescent="0.15"/>
  <cols>
    <col min="1" max="1" width="1.625" style="241" customWidth="1"/>
    <col min="2" max="2" width="4.125" style="241" customWidth="1"/>
    <col min="3" max="21" width="5.875" style="241" customWidth="1"/>
    <col min="22" max="22" width="8.25" style="241" customWidth="1"/>
    <col min="23" max="24" width="6.75" style="241" customWidth="1"/>
    <col min="25" max="25" width="8.625" style="241" customWidth="1"/>
    <col min="26" max="26" width="1.375" style="241" customWidth="1"/>
    <col min="27" max="29" width="0" style="241" hidden="1" customWidth="1"/>
    <col min="30" max="16384" width="9" style="241"/>
  </cols>
  <sheetData>
    <row r="2" spans="2:29" ht="24.95" customHeight="1" x14ac:dyDescent="0.15">
      <c r="B2" s="240" t="s">
        <v>550</v>
      </c>
      <c r="C2" s="155"/>
      <c r="D2" s="155"/>
      <c r="E2" s="155"/>
      <c r="F2" s="155"/>
      <c r="G2" s="155"/>
      <c r="H2" s="155"/>
      <c r="I2" s="155"/>
      <c r="J2" s="155"/>
      <c r="K2" s="155"/>
      <c r="L2" s="155"/>
      <c r="M2" s="155"/>
      <c r="N2" s="707"/>
      <c r="O2" s="708"/>
      <c r="P2" s="709"/>
      <c r="Q2" s="710"/>
      <c r="R2" s="710"/>
      <c r="S2" s="711"/>
      <c r="T2" s="686" t="s">
        <v>47</v>
      </c>
      <c r="U2" s="686"/>
      <c r="V2" s="712" t="s">
        <v>2213</v>
      </c>
      <c r="W2" s="712"/>
      <c r="X2" s="712"/>
      <c r="Y2" s="712"/>
      <c r="AA2" s="242" t="s">
        <v>551</v>
      </c>
      <c r="AB2" s="155" t="s">
        <v>552</v>
      </c>
      <c r="AC2" s="155" t="s">
        <v>553</v>
      </c>
    </row>
    <row r="3" spans="2:29" ht="20.100000000000001" customHeight="1" x14ac:dyDescent="0.15">
      <c r="B3" s="644" t="s">
        <v>27</v>
      </c>
      <c r="C3" s="644"/>
      <c r="D3" s="700" t="str">
        <f>'様式B(トンネル様式1P001)'!D3:G3</f>
        <v>ミネトンネル</v>
      </c>
      <c r="E3" s="700"/>
      <c r="F3" s="700"/>
      <c r="G3" s="700"/>
      <c r="H3" s="686" t="s">
        <v>28</v>
      </c>
      <c r="I3" s="686"/>
      <c r="J3" s="700" t="str">
        <f>'様式B(トンネル様式1P001)'!J3:M4</f>
        <v>一般国道　316号</v>
      </c>
      <c r="K3" s="700"/>
      <c r="L3" s="700"/>
      <c r="M3" s="700"/>
      <c r="N3" s="686" t="s">
        <v>10</v>
      </c>
      <c r="O3" s="686"/>
      <c r="P3" s="700" t="str">
        <f>'様式B(トンネル様式1P001)'!P3:S4</f>
        <v>宇部土木建築事務所</v>
      </c>
      <c r="Q3" s="700"/>
      <c r="R3" s="700"/>
      <c r="S3" s="700"/>
      <c r="T3" s="686" t="s">
        <v>16</v>
      </c>
      <c r="U3" s="686"/>
      <c r="V3" s="713" t="s">
        <v>613</v>
      </c>
      <c r="W3" s="713"/>
      <c r="X3" s="713"/>
      <c r="Y3" s="713"/>
      <c r="AA3" s="242" t="s">
        <v>554</v>
      </c>
      <c r="AB3" s="155" t="s">
        <v>555</v>
      </c>
      <c r="AC3" s="155" t="s">
        <v>556</v>
      </c>
    </row>
    <row r="4" spans="2:29" ht="20.100000000000001" customHeight="1" x14ac:dyDescent="0.15">
      <c r="B4" s="646" t="s">
        <v>11</v>
      </c>
      <c r="C4" s="646"/>
      <c r="D4" s="714" t="str">
        <f>'様式B(トンネル様式1P001)'!D4:G4</f>
        <v>美祢トンネル</v>
      </c>
      <c r="E4" s="714"/>
      <c r="F4" s="714"/>
      <c r="G4" s="714"/>
      <c r="H4" s="686"/>
      <c r="I4" s="686"/>
      <c r="J4" s="700"/>
      <c r="K4" s="700"/>
      <c r="L4" s="700"/>
      <c r="M4" s="700"/>
      <c r="N4" s="686"/>
      <c r="O4" s="686"/>
      <c r="P4" s="700"/>
      <c r="Q4" s="700"/>
      <c r="R4" s="700"/>
      <c r="S4" s="700"/>
      <c r="T4" s="686" t="s">
        <v>17</v>
      </c>
      <c r="U4" s="686"/>
      <c r="V4" s="713" t="s">
        <v>613</v>
      </c>
      <c r="W4" s="713"/>
      <c r="X4" s="713"/>
      <c r="Y4" s="713"/>
      <c r="AA4" s="242" t="s">
        <v>54</v>
      </c>
      <c r="AC4" s="155" t="s">
        <v>557</v>
      </c>
    </row>
    <row r="5" spans="2:29" ht="20.100000000000001" customHeight="1" x14ac:dyDescent="0.15">
      <c r="B5" s="699" t="s">
        <v>12</v>
      </c>
      <c r="C5" s="699"/>
      <c r="D5" s="243" t="s">
        <v>13</v>
      </c>
      <c r="E5" s="700" t="str">
        <f>'様式B(トンネル様式1P001)'!E5:G5</f>
        <v>山口県美祢市伊佐町</v>
      </c>
      <c r="F5" s="700"/>
      <c r="G5" s="700"/>
      <c r="H5" s="686" t="s">
        <v>253</v>
      </c>
      <c r="I5" s="686"/>
      <c r="J5" s="686"/>
      <c r="K5" s="701" t="str">
        <f>'様式B(トンネル様式1P001)'!K5:N5</f>
        <v>株式会社ニュージェック</v>
      </c>
      <c r="L5" s="702"/>
      <c r="M5" s="702"/>
      <c r="N5" s="702"/>
      <c r="O5" s="703" t="s">
        <v>235</v>
      </c>
      <c r="P5" s="704"/>
      <c r="Q5" s="677">
        <f>'様式B(トンネル様式1P001)'!Q5:S6</f>
        <v>44294</v>
      </c>
      <c r="R5" s="678"/>
      <c r="S5" s="679"/>
      <c r="T5" s="686" t="s">
        <v>39</v>
      </c>
      <c r="U5" s="686"/>
      <c r="V5" s="244" t="s">
        <v>38</v>
      </c>
      <c r="W5" s="687">
        <f>'様式A-1'!Z5</f>
        <v>1265</v>
      </c>
      <c r="X5" s="687"/>
      <c r="Y5" s="245" t="s">
        <v>37</v>
      </c>
      <c r="AA5" s="242" t="s">
        <v>55</v>
      </c>
      <c r="AC5" s="155" t="s">
        <v>558</v>
      </c>
    </row>
    <row r="6" spans="2:29" ht="20.100000000000001" customHeight="1" x14ac:dyDescent="0.15">
      <c r="B6" s="699"/>
      <c r="C6" s="699"/>
      <c r="D6" s="243" t="s">
        <v>14</v>
      </c>
      <c r="E6" s="700" t="str">
        <f>'様式B(トンネル様式1P001)'!E6:G6</f>
        <v>山口県美祢市伊佐町</v>
      </c>
      <c r="F6" s="700"/>
      <c r="G6" s="700"/>
      <c r="H6" s="686" t="s">
        <v>254</v>
      </c>
      <c r="I6" s="686"/>
      <c r="J6" s="686"/>
      <c r="K6" s="408" t="str">
        <f>'様式B(トンネル様式1P001)'!K6:N6</f>
        <v>石村　勝伸</v>
      </c>
      <c r="L6" s="408"/>
      <c r="M6" s="408"/>
      <c r="N6" s="408"/>
      <c r="O6" s="705"/>
      <c r="P6" s="706"/>
      <c r="Q6" s="680"/>
      <c r="R6" s="681"/>
      <c r="S6" s="682"/>
      <c r="T6" s="644" t="s">
        <v>15</v>
      </c>
      <c r="U6" s="644"/>
      <c r="V6" s="674" t="s">
        <v>600</v>
      </c>
      <c r="W6" s="675"/>
      <c r="X6" s="675"/>
      <c r="Y6" s="676"/>
      <c r="AC6" s="155" t="s">
        <v>559</v>
      </c>
    </row>
    <row r="7" spans="2:29" ht="6.95" customHeight="1" x14ac:dyDescent="0.15">
      <c r="B7" s="627" t="s">
        <v>18</v>
      </c>
      <c r="C7" s="654" t="s">
        <v>19</v>
      </c>
      <c r="D7" s="668">
        <f>'様式A-1'!E7</f>
        <v>340917.7</v>
      </c>
      <c r="E7" s="669"/>
      <c r="F7" s="657" t="s">
        <v>20</v>
      </c>
      <c r="G7" s="658"/>
      <c r="H7" s="657" t="s">
        <v>21</v>
      </c>
      <c r="I7" s="663"/>
      <c r="J7" s="666" t="s">
        <v>22</v>
      </c>
      <c r="K7" s="667"/>
      <c r="L7" s="644" t="s">
        <v>34</v>
      </c>
      <c r="M7" s="683">
        <f>'様式B(トンネル様式1P001)'!M7:M10</f>
        <v>109</v>
      </c>
      <c r="N7" s="644" t="s">
        <v>33</v>
      </c>
      <c r="O7" s="683">
        <f>'様式B(トンネル様式1P001)'!O7:O10</f>
        <v>0</v>
      </c>
      <c r="P7" s="625" t="s">
        <v>32</v>
      </c>
      <c r="Q7" s="622">
        <f>'様式B(トンネル様式1P001)'!Q7:Q10</f>
        <v>0</v>
      </c>
      <c r="R7" s="657" t="s">
        <v>36</v>
      </c>
      <c r="S7" s="663"/>
      <c r="T7" s="688" t="str">
        <f>様式F!AJ4</f>
        <v>Ⅲ</v>
      </c>
      <c r="U7" s="689"/>
      <c r="V7" s="694" t="s">
        <v>35</v>
      </c>
      <c r="W7" s="697" t="s">
        <v>287</v>
      </c>
      <c r="X7" s="698"/>
      <c r="Y7" s="639">
        <f>'様式B(トンネル様式1P001)'!Y7:Y12</f>
        <v>0</v>
      </c>
      <c r="AC7" s="155" t="s">
        <v>560</v>
      </c>
    </row>
    <row r="8" spans="2:29" ht="6.95" customHeight="1" x14ac:dyDescent="0.15">
      <c r="B8" s="627"/>
      <c r="C8" s="655"/>
      <c r="D8" s="670"/>
      <c r="E8" s="671"/>
      <c r="F8" s="659"/>
      <c r="G8" s="660"/>
      <c r="H8" s="659"/>
      <c r="I8" s="664"/>
      <c r="J8" s="640"/>
      <c r="K8" s="641"/>
      <c r="L8" s="645"/>
      <c r="M8" s="684"/>
      <c r="N8" s="645"/>
      <c r="O8" s="684"/>
      <c r="P8" s="626"/>
      <c r="Q8" s="623"/>
      <c r="R8" s="659"/>
      <c r="S8" s="664"/>
      <c r="T8" s="690"/>
      <c r="U8" s="691"/>
      <c r="V8" s="695"/>
      <c r="W8" s="698"/>
      <c r="X8" s="698"/>
      <c r="Y8" s="639"/>
      <c r="AC8" s="155" t="s">
        <v>561</v>
      </c>
    </row>
    <row r="9" spans="2:29" ht="6.95" customHeight="1" x14ac:dyDescent="0.15">
      <c r="B9" s="627"/>
      <c r="C9" s="656"/>
      <c r="D9" s="672"/>
      <c r="E9" s="673"/>
      <c r="F9" s="659"/>
      <c r="G9" s="660"/>
      <c r="H9" s="659"/>
      <c r="I9" s="664"/>
      <c r="J9" s="640"/>
      <c r="K9" s="641"/>
      <c r="L9" s="645"/>
      <c r="M9" s="684"/>
      <c r="N9" s="645"/>
      <c r="O9" s="684"/>
      <c r="P9" s="626"/>
      <c r="Q9" s="623"/>
      <c r="R9" s="659"/>
      <c r="S9" s="664"/>
      <c r="T9" s="690"/>
      <c r="U9" s="691"/>
      <c r="V9" s="695"/>
      <c r="W9" s="698"/>
      <c r="X9" s="698"/>
      <c r="Y9" s="639"/>
    </row>
    <row r="10" spans="2:29" ht="6.95" customHeight="1" x14ac:dyDescent="0.15">
      <c r="B10" s="627"/>
      <c r="C10" s="654" t="s">
        <v>23</v>
      </c>
      <c r="D10" s="668">
        <f>'様式A-1'!E8</f>
        <v>1311141.6000000001</v>
      </c>
      <c r="E10" s="669"/>
      <c r="F10" s="659"/>
      <c r="G10" s="660"/>
      <c r="H10" s="659"/>
      <c r="I10" s="664"/>
      <c r="J10" s="640"/>
      <c r="K10" s="641"/>
      <c r="L10" s="645"/>
      <c r="M10" s="685"/>
      <c r="N10" s="645"/>
      <c r="O10" s="685"/>
      <c r="P10" s="626"/>
      <c r="Q10" s="624"/>
      <c r="R10" s="659"/>
      <c r="S10" s="664"/>
      <c r="T10" s="690"/>
      <c r="U10" s="691"/>
      <c r="V10" s="695"/>
      <c r="W10" s="698"/>
      <c r="X10" s="698"/>
      <c r="Y10" s="639"/>
    </row>
    <row r="11" spans="2:29" ht="6.95" customHeight="1" x14ac:dyDescent="0.15">
      <c r="B11" s="627"/>
      <c r="C11" s="655"/>
      <c r="D11" s="670"/>
      <c r="E11" s="671"/>
      <c r="F11" s="659"/>
      <c r="G11" s="660"/>
      <c r="H11" s="659"/>
      <c r="I11" s="664"/>
      <c r="J11" s="666" t="s">
        <v>24</v>
      </c>
      <c r="K11" s="667"/>
      <c r="L11" s="644" t="s">
        <v>34</v>
      </c>
      <c r="M11" s="683">
        <f>'様式B(トンネル様式1P001)'!M11:M14</f>
        <v>55</v>
      </c>
      <c r="N11" s="644" t="s">
        <v>33</v>
      </c>
      <c r="O11" s="622">
        <f>'様式B(トンネル様式1P001)'!O11:O14</f>
        <v>0</v>
      </c>
      <c r="P11" s="625" t="s">
        <v>32</v>
      </c>
      <c r="Q11" s="622">
        <f>'様式B(トンネル様式1P001)'!Q11:Q14</f>
        <v>0</v>
      </c>
      <c r="R11" s="659"/>
      <c r="S11" s="664"/>
      <c r="T11" s="690"/>
      <c r="U11" s="691"/>
      <c r="V11" s="695"/>
      <c r="W11" s="698"/>
      <c r="X11" s="698"/>
      <c r="Y11" s="639"/>
    </row>
    <row r="12" spans="2:29" ht="6.95" customHeight="1" x14ac:dyDescent="0.15">
      <c r="B12" s="627"/>
      <c r="C12" s="656"/>
      <c r="D12" s="672"/>
      <c r="E12" s="673"/>
      <c r="F12" s="659"/>
      <c r="G12" s="660"/>
      <c r="H12" s="659"/>
      <c r="I12" s="664"/>
      <c r="J12" s="640"/>
      <c r="K12" s="641"/>
      <c r="L12" s="645"/>
      <c r="M12" s="684"/>
      <c r="N12" s="645"/>
      <c r="O12" s="623"/>
      <c r="P12" s="626"/>
      <c r="Q12" s="623"/>
      <c r="R12" s="659"/>
      <c r="S12" s="664"/>
      <c r="T12" s="690"/>
      <c r="U12" s="691"/>
      <c r="V12" s="695"/>
      <c r="W12" s="698"/>
      <c r="X12" s="698"/>
      <c r="Y12" s="639"/>
    </row>
    <row r="13" spans="2:29" ht="6.95" customHeight="1" x14ac:dyDescent="0.15">
      <c r="B13" s="627" t="s">
        <v>25</v>
      </c>
      <c r="C13" s="654" t="s">
        <v>19</v>
      </c>
      <c r="D13" s="668">
        <f>'様式A-1'!E9</f>
        <v>340837.7</v>
      </c>
      <c r="E13" s="669"/>
      <c r="F13" s="659"/>
      <c r="G13" s="660"/>
      <c r="H13" s="659"/>
      <c r="I13" s="664"/>
      <c r="J13" s="640"/>
      <c r="K13" s="641"/>
      <c r="L13" s="645"/>
      <c r="M13" s="684"/>
      <c r="N13" s="645"/>
      <c r="O13" s="623"/>
      <c r="P13" s="626"/>
      <c r="Q13" s="623"/>
      <c r="R13" s="659"/>
      <c r="S13" s="664"/>
      <c r="T13" s="690"/>
      <c r="U13" s="691"/>
      <c r="V13" s="695"/>
      <c r="W13" s="637" t="s">
        <v>269</v>
      </c>
      <c r="X13" s="638"/>
      <c r="Y13" s="639">
        <f>'様式B(トンネル様式1P001)'!Y13:Y18</f>
        <v>25</v>
      </c>
    </row>
    <row r="14" spans="2:29" ht="6.95" customHeight="1" x14ac:dyDescent="0.15">
      <c r="B14" s="654"/>
      <c r="C14" s="655"/>
      <c r="D14" s="670"/>
      <c r="E14" s="671"/>
      <c r="F14" s="659"/>
      <c r="G14" s="660"/>
      <c r="H14" s="659"/>
      <c r="I14" s="664"/>
      <c r="J14" s="642"/>
      <c r="K14" s="643"/>
      <c r="L14" s="645"/>
      <c r="M14" s="685"/>
      <c r="N14" s="645"/>
      <c r="O14" s="624"/>
      <c r="P14" s="626"/>
      <c r="Q14" s="624"/>
      <c r="R14" s="659"/>
      <c r="S14" s="664"/>
      <c r="T14" s="690"/>
      <c r="U14" s="691"/>
      <c r="V14" s="695"/>
      <c r="W14" s="638"/>
      <c r="X14" s="638"/>
      <c r="Y14" s="639"/>
    </row>
    <row r="15" spans="2:29" ht="6.95" customHeight="1" x14ac:dyDescent="0.15">
      <c r="B15" s="654"/>
      <c r="C15" s="656"/>
      <c r="D15" s="672"/>
      <c r="E15" s="673"/>
      <c r="F15" s="659"/>
      <c r="G15" s="660"/>
      <c r="H15" s="659"/>
      <c r="I15" s="664"/>
      <c r="J15" s="640" t="s">
        <v>26</v>
      </c>
      <c r="K15" s="641"/>
      <c r="L15" s="644" t="s">
        <v>34</v>
      </c>
      <c r="M15" s="647">
        <f>'様式B(トンネル様式1P001)'!M15:M18</f>
        <v>3</v>
      </c>
      <c r="N15" s="644" t="s">
        <v>33</v>
      </c>
      <c r="O15" s="647">
        <f>'様式B(トンネル様式1P001)'!O15:O18</f>
        <v>3</v>
      </c>
      <c r="P15" s="625" t="s">
        <v>32</v>
      </c>
      <c r="Q15" s="651">
        <f>'様式B(トンネル様式1P001)'!Q15:Q18</f>
        <v>0</v>
      </c>
      <c r="R15" s="659"/>
      <c r="S15" s="664"/>
      <c r="T15" s="690"/>
      <c r="U15" s="691"/>
      <c r="V15" s="695"/>
      <c r="W15" s="638"/>
      <c r="X15" s="638"/>
      <c r="Y15" s="639"/>
      <c r="AC15" s="241">
        <v>0</v>
      </c>
    </row>
    <row r="16" spans="2:29" ht="6.95" customHeight="1" x14ac:dyDescent="0.15">
      <c r="B16" s="654"/>
      <c r="C16" s="654" t="s">
        <v>23</v>
      </c>
      <c r="D16" s="668">
        <f>'様式A-1'!E10</f>
        <v>1311156.1000000001</v>
      </c>
      <c r="E16" s="669"/>
      <c r="F16" s="659"/>
      <c r="G16" s="660"/>
      <c r="H16" s="659"/>
      <c r="I16" s="664"/>
      <c r="J16" s="640"/>
      <c r="K16" s="641"/>
      <c r="L16" s="645"/>
      <c r="M16" s="648"/>
      <c r="N16" s="645"/>
      <c r="O16" s="648"/>
      <c r="P16" s="626"/>
      <c r="Q16" s="652"/>
      <c r="R16" s="659"/>
      <c r="S16" s="664"/>
      <c r="T16" s="690"/>
      <c r="U16" s="691"/>
      <c r="V16" s="695"/>
      <c r="W16" s="638"/>
      <c r="X16" s="638"/>
      <c r="Y16" s="639"/>
    </row>
    <row r="17" spans="2:25" ht="6.95" customHeight="1" x14ac:dyDescent="0.15">
      <c r="B17" s="654"/>
      <c r="C17" s="655"/>
      <c r="D17" s="670"/>
      <c r="E17" s="671"/>
      <c r="F17" s="659"/>
      <c r="G17" s="660"/>
      <c r="H17" s="659"/>
      <c r="I17" s="664"/>
      <c r="J17" s="640"/>
      <c r="K17" s="641"/>
      <c r="L17" s="645"/>
      <c r="M17" s="648"/>
      <c r="N17" s="645"/>
      <c r="O17" s="648"/>
      <c r="P17" s="626"/>
      <c r="Q17" s="652"/>
      <c r="R17" s="659"/>
      <c r="S17" s="664"/>
      <c r="T17" s="690"/>
      <c r="U17" s="691"/>
      <c r="V17" s="695"/>
      <c r="W17" s="638"/>
      <c r="X17" s="638"/>
      <c r="Y17" s="639"/>
    </row>
    <row r="18" spans="2:25" ht="6.95" customHeight="1" x14ac:dyDescent="0.15">
      <c r="B18" s="627"/>
      <c r="C18" s="656"/>
      <c r="D18" s="672"/>
      <c r="E18" s="673"/>
      <c r="F18" s="661"/>
      <c r="G18" s="662"/>
      <c r="H18" s="661"/>
      <c r="I18" s="665"/>
      <c r="J18" s="642"/>
      <c r="K18" s="643"/>
      <c r="L18" s="646"/>
      <c r="M18" s="649"/>
      <c r="N18" s="646"/>
      <c r="O18" s="649"/>
      <c r="P18" s="650"/>
      <c r="Q18" s="653"/>
      <c r="R18" s="661"/>
      <c r="S18" s="665"/>
      <c r="T18" s="692"/>
      <c r="U18" s="693"/>
      <c r="V18" s="696"/>
      <c r="W18" s="638"/>
      <c r="X18" s="638"/>
      <c r="Y18" s="639"/>
    </row>
    <row r="19" spans="2:25" ht="39.950000000000003" customHeight="1" x14ac:dyDescent="0.15">
      <c r="B19" s="628" t="s">
        <v>9</v>
      </c>
      <c r="C19" s="630"/>
      <c r="D19" s="631"/>
      <c r="E19" s="631"/>
      <c r="F19" s="631"/>
      <c r="G19" s="631"/>
      <c r="H19" s="631"/>
      <c r="I19" s="631"/>
      <c r="J19" s="631"/>
      <c r="K19" s="631"/>
      <c r="L19" s="631"/>
      <c r="M19" s="631"/>
      <c r="N19" s="631"/>
      <c r="O19" s="631"/>
      <c r="P19" s="631"/>
      <c r="Q19" s="631"/>
      <c r="R19" s="631"/>
      <c r="S19" s="631"/>
      <c r="T19" s="631"/>
      <c r="U19" s="631"/>
      <c r="V19" s="631"/>
      <c r="W19" s="631"/>
      <c r="X19" s="631"/>
      <c r="Y19" s="632"/>
    </row>
    <row r="20" spans="2:25" ht="39.950000000000003" customHeight="1" x14ac:dyDescent="0.15">
      <c r="B20" s="628"/>
      <c r="C20" s="246"/>
      <c r="D20" s="246"/>
      <c r="E20" s="246"/>
      <c r="F20" s="246"/>
      <c r="G20" s="246"/>
      <c r="H20" s="247"/>
      <c r="I20" s="246"/>
      <c r="J20" s="246"/>
      <c r="K20" s="246"/>
      <c r="L20" s="246"/>
      <c r="M20" s="247"/>
      <c r="N20" s="247"/>
      <c r="O20" s="246"/>
      <c r="P20" s="246"/>
      <c r="Q20" s="247"/>
      <c r="R20" s="246"/>
      <c r="S20" s="246"/>
      <c r="T20" s="246"/>
      <c r="U20" s="246"/>
      <c r="V20" s="246"/>
      <c r="W20" s="246"/>
      <c r="X20" s="246"/>
      <c r="Y20" s="248"/>
    </row>
    <row r="21" spans="2:25" ht="39.950000000000003" customHeight="1" x14ac:dyDescent="0.15">
      <c r="B21" s="628"/>
      <c r="C21" s="246"/>
      <c r="D21" s="246"/>
      <c r="E21" s="246"/>
      <c r="F21" s="246"/>
      <c r="G21" s="246"/>
      <c r="H21" s="247"/>
      <c r="I21" s="246"/>
      <c r="J21" s="246"/>
      <c r="K21" s="246"/>
      <c r="L21" s="246"/>
      <c r="M21" s="247"/>
      <c r="N21" s="247"/>
      <c r="O21" s="246"/>
      <c r="P21" s="246"/>
      <c r="Q21" s="247"/>
      <c r="R21" s="246"/>
      <c r="S21" s="246"/>
      <c r="T21" s="246"/>
      <c r="U21" s="246"/>
      <c r="V21" s="246"/>
      <c r="W21" s="246"/>
      <c r="X21" s="246"/>
      <c r="Y21" s="248"/>
    </row>
    <row r="22" spans="2:25" ht="39.950000000000003" customHeight="1" x14ac:dyDescent="0.15">
      <c r="B22" s="628"/>
      <c r="C22" s="246"/>
      <c r="D22" s="246"/>
      <c r="E22" s="246"/>
      <c r="F22" s="247"/>
      <c r="G22" s="246"/>
      <c r="H22" s="246"/>
      <c r="I22" s="246"/>
      <c r="J22" s="246"/>
      <c r="K22" s="246"/>
      <c r="L22" s="246"/>
      <c r="M22" s="247"/>
      <c r="N22" s="246"/>
      <c r="O22" s="246"/>
      <c r="P22" s="246"/>
      <c r="Q22" s="247"/>
      <c r="R22" s="246"/>
      <c r="S22" s="246"/>
      <c r="T22" s="246"/>
      <c r="U22" s="246"/>
      <c r="V22" s="246"/>
      <c r="W22" s="246"/>
      <c r="X22" s="246"/>
      <c r="Y22" s="248"/>
    </row>
    <row r="23" spans="2:25" ht="39.950000000000003" customHeight="1" x14ac:dyDescent="0.15">
      <c r="B23" s="628"/>
      <c r="C23" s="246"/>
      <c r="D23" s="246"/>
      <c r="E23" s="246"/>
      <c r="F23" s="247"/>
      <c r="G23" s="247"/>
      <c r="H23" s="246"/>
      <c r="I23" s="246"/>
      <c r="J23" s="246"/>
      <c r="K23" s="246"/>
      <c r="L23" s="246"/>
      <c r="M23" s="247"/>
      <c r="N23" s="246"/>
      <c r="O23" s="246"/>
      <c r="P23" s="246"/>
      <c r="Q23" s="247"/>
      <c r="R23" s="246"/>
      <c r="S23" s="246"/>
      <c r="T23" s="246"/>
      <c r="U23" s="246"/>
      <c r="V23" s="246"/>
      <c r="W23" s="246"/>
      <c r="X23" s="246"/>
      <c r="Y23" s="248"/>
    </row>
    <row r="24" spans="2:25" ht="39.950000000000003" customHeight="1" x14ac:dyDescent="0.15">
      <c r="B24" s="628"/>
      <c r="C24" s="247"/>
      <c r="D24" s="246"/>
      <c r="E24" s="246"/>
      <c r="F24" s="247"/>
      <c r="G24" s="247"/>
      <c r="H24" s="246"/>
      <c r="I24" s="246"/>
      <c r="J24" s="246"/>
      <c r="K24" s="246"/>
      <c r="L24" s="246"/>
      <c r="M24" s="247"/>
      <c r="N24" s="247"/>
      <c r="O24" s="246"/>
      <c r="P24" s="246"/>
      <c r="Q24" s="247"/>
      <c r="R24" s="246"/>
      <c r="S24" s="246"/>
      <c r="T24" s="246"/>
      <c r="U24" s="246"/>
      <c r="V24" s="246"/>
      <c r="W24" s="246"/>
      <c r="X24" s="246"/>
      <c r="Y24" s="248"/>
    </row>
    <row r="25" spans="2:25" ht="39.950000000000003" customHeight="1" x14ac:dyDescent="0.15">
      <c r="B25" s="628"/>
      <c r="C25" s="247"/>
      <c r="D25" s="246"/>
      <c r="E25" s="246"/>
      <c r="F25" s="247"/>
      <c r="G25" s="247"/>
      <c r="H25" s="246"/>
      <c r="I25" s="246"/>
      <c r="J25" s="246"/>
      <c r="K25" s="246"/>
      <c r="L25" s="246"/>
      <c r="M25" s="247"/>
      <c r="N25" s="247"/>
      <c r="O25" s="246"/>
      <c r="P25" s="246"/>
      <c r="Q25" s="247"/>
      <c r="R25" s="246"/>
      <c r="S25" s="246"/>
      <c r="T25" s="246"/>
      <c r="U25" s="246"/>
      <c r="V25" s="246"/>
      <c r="W25" s="246"/>
      <c r="X25" s="246"/>
      <c r="Y25" s="248"/>
    </row>
    <row r="26" spans="2:25" ht="39.950000000000003" customHeight="1" x14ac:dyDescent="0.15">
      <c r="B26" s="628"/>
      <c r="C26" s="247"/>
      <c r="D26" s="246"/>
      <c r="E26" s="246"/>
      <c r="F26" s="249"/>
      <c r="G26" s="250"/>
      <c r="H26" s="250"/>
      <c r="I26" s="250"/>
      <c r="J26" s="250"/>
      <c r="K26" s="250"/>
      <c r="L26" s="246"/>
      <c r="M26" s="247"/>
      <c r="N26" s="247"/>
      <c r="O26" s="246"/>
      <c r="P26" s="633" t="s">
        <v>286</v>
      </c>
      <c r="Q26" s="633"/>
      <c r="R26" s="633"/>
      <c r="S26" s="633"/>
      <c r="T26" s="633"/>
      <c r="U26" s="633"/>
      <c r="V26" s="633"/>
      <c r="W26" s="633"/>
      <c r="X26" s="633"/>
      <c r="Y26" s="634"/>
    </row>
    <row r="27" spans="2:25" ht="45" customHeight="1" x14ac:dyDescent="0.15">
      <c r="B27" s="629"/>
      <c r="C27" s="251"/>
      <c r="D27" s="252"/>
      <c r="E27" s="253"/>
      <c r="F27" s="254"/>
      <c r="G27" s="252"/>
      <c r="H27" s="252"/>
      <c r="I27" s="252"/>
      <c r="J27" s="252"/>
      <c r="K27" s="252"/>
      <c r="L27" s="252"/>
      <c r="M27" s="252"/>
      <c r="N27" s="252"/>
      <c r="O27" s="255"/>
      <c r="P27" s="635"/>
      <c r="Q27" s="635"/>
      <c r="R27" s="635"/>
      <c r="S27" s="635"/>
      <c r="T27" s="635"/>
      <c r="U27" s="635"/>
      <c r="V27" s="635"/>
      <c r="W27" s="635"/>
      <c r="X27" s="635"/>
      <c r="Y27" s="636"/>
    </row>
    <row r="28" spans="2:25" ht="15" customHeight="1" x14ac:dyDescent="0.15">
      <c r="C28" s="155" t="s">
        <v>245</v>
      </c>
    </row>
    <row r="29" spans="2:25" ht="15" customHeight="1" x14ac:dyDescent="0.15">
      <c r="C29" s="155" t="s">
        <v>562</v>
      </c>
    </row>
    <row r="30" spans="2:25" ht="15" customHeight="1" x14ac:dyDescent="0.15">
      <c r="C30" s="155" t="s">
        <v>288</v>
      </c>
    </row>
    <row r="31" spans="2:25" x14ac:dyDescent="0.15">
      <c r="C31" s="155" t="s">
        <v>246</v>
      </c>
    </row>
    <row r="32" spans="2:25" x14ac:dyDescent="0.15">
      <c r="C32" s="155"/>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3:Y4">
      <formula1>$AB$2:$AB$3</formula1>
    </dataValidation>
    <dataValidation type="list" allowBlank="1" showInputMessage="1" showErrorMessage="1" sqref="T7:U18">
      <formula1>$AA$2:$AA$5</formula1>
    </dataValidation>
    <dataValidation type="list" allowBlank="1" showInputMessage="1" showErrorMessage="1" sqref="V6:Y6">
      <formula1>$AC$2:$AC$8</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pageSetUpPr fitToPage="1"/>
  </sheetPr>
  <dimension ref="B2:AC32"/>
  <sheetViews>
    <sheetView showGridLines="0" view="pageBreakPreview" zoomScaleNormal="100" zoomScaleSheetLayoutView="100" workbookViewId="0">
      <selection activeCell="V2" sqref="V2:Y2"/>
    </sheetView>
  </sheetViews>
  <sheetFormatPr defaultRowHeight="12" x14ac:dyDescent="0.15"/>
  <cols>
    <col min="1" max="1" width="1.625" style="241" customWidth="1"/>
    <col min="2" max="2" width="4.125" style="241" customWidth="1"/>
    <col min="3" max="21" width="5.875" style="241" customWidth="1"/>
    <col min="22" max="22" width="8.25" style="241" customWidth="1"/>
    <col min="23" max="24" width="6.75" style="241" customWidth="1"/>
    <col min="25" max="25" width="8.625" style="241" customWidth="1"/>
    <col min="26" max="26" width="1.375" style="241" customWidth="1"/>
    <col min="27" max="29" width="0" style="241" hidden="1" customWidth="1"/>
    <col min="30" max="16384" width="9" style="241"/>
  </cols>
  <sheetData>
    <row r="2" spans="2:29" ht="24.95" customHeight="1" x14ac:dyDescent="0.15">
      <c r="B2" s="240" t="s">
        <v>550</v>
      </c>
      <c r="C2" s="155"/>
      <c r="D2" s="155"/>
      <c r="E2" s="155"/>
      <c r="F2" s="155"/>
      <c r="G2" s="155"/>
      <c r="H2" s="155"/>
      <c r="I2" s="155"/>
      <c r="J2" s="155"/>
      <c r="K2" s="155"/>
      <c r="L2" s="155"/>
      <c r="M2" s="155"/>
      <c r="N2" s="707"/>
      <c r="O2" s="708"/>
      <c r="P2" s="709"/>
      <c r="Q2" s="710"/>
      <c r="R2" s="710"/>
      <c r="S2" s="711"/>
      <c r="T2" s="686" t="s">
        <v>47</v>
      </c>
      <c r="U2" s="686"/>
      <c r="V2" s="712" t="s">
        <v>2213</v>
      </c>
      <c r="W2" s="712"/>
      <c r="X2" s="712"/>
      <c r="Y2" s="712"/>
      <c r="AA2" s="242" t="s">
        <v>551</v>
      </c>
      <c r="AB2" s="155" t="s">
        <v>552</v>
      </c>
      <c r="AC2" s="155" t="s">
        <v>553</v>
      </c>
    </row>
    <row r="3" spans="2:29" ht="20.100000000000001" customHeight="1" x14ac:dyDescent="0.15">
      <c r="B3" s="644" t="s">
        <v>27</v>
      </c>
      <c r="C3" s="644"/>
      <c r="D3" s="700" t="str">
        <f>'様式B(トンネル様式1P001)'!D3:G3</f>
        <v>ミネトンネル</v>
      </c>
      <c r="E3" s="700"/>
      <c r="F3" s="700"/>
      <c r="G3" s="700"/>
      <c r="H3" s="686" t="s">
        <v>28</v>
      </c>
      <c r="I3" s="686"/>
      <c r="J3" s="700" t="str">
        <f>'様式B(トンネル様式1P001)'!J3:M4</f>
        <v>一般国道　316号</v>
      </c>
      <c r="K3" s="700"/>
      <c r="L3" s="700"/>
      <c r="M3" s="700"/>
      <c r="N3" s="686" t="s">
        <v>10</v>
      </c>
      <c r="O3" s="686"/>
      <c r="P3" s="700" t="str">
        <f>'様式B(トンネル様式1P001)'!P3:S4</f>
        <v>宇部土木建築事務所</v>
      </c>
      <c r="Q3" s="700"/>
      <c r="R3" s="700"/>
      <c r="S3" s="700"/>
      <c r="T3" s="686" t="s">
        <v>16</v>
      </c>
      <c r="U3" s="686"/>
      <c r="V3" s="713" t="s">
        <v>613</v>
      </c>
      <c r="W3" s="713"/>
      <c r="X3" s="713"/>
      <c r="Y3" s="713"/>
      <c r="AA3" s="242" t="s">
        <v>554</v>
      </c>
      <c r="AB3" s="155" t="s">
        <v>555</v>
      </c>
      <c r="AC3" s="155" t="s">
        <v>556</v>
      </c>
    </row>
    <row r="4" spans="2:29" ht="20.100000000000001" customHeight="1" x14ac:dyDescent="0.15">
      <c r="B4" s="646" t="s">
        <v>11</v>
      </c>
      <c r="C4" s="646"/>
      <c r="D4" s="714" t="str">
        <f>'様式B(トンネル様式1P001)'!D4:G4</f>
        <v>美祢トンネル</v>
      </c>
      <c r="E4" s="714"/>
      <c r="F4" s="714"/>
      <c r="G4" s="714"/>
      <c r="H4" s="686"/>
      <c r="I4" s="686"/>
      <c r="J4" s="700"/>
      <c r="K4" s="700"/>
      <c r="L4" s="700"/>
      <c r="M4" s="700"/>
      <c r="N4" s="686"/>
      <c r="O4" s="686"/>
      <c r="P4" s="700"/>
      <c r="Q4" s="700"/>
      <c r="R4" s="700"/>
      <c r="S4" s="700"/>
      <c r="T4" s="686" t="s">
        <v>17</v>
      </c>
      <c r="U4" s="686"/>
      <c r="V4" s="713" t="s">
        <v>613</v>
      </c>
      <c r="W4" s="713"/>
      <c r="X4" s="713"/>
      <c r="Y4" s="713"/>
      <c r="AA4" s="242" t="s">
        <v>54</v>
      </c>
      <c r="AC4" s="155" t="s">
        <v>557</v>
      </c>
    </row>
    <row r="5" spans="2:29" ht="20.100000000000001" customHeight="1" x14ac:dyDescent="0.15">
      <c r="B5" s="699" t="s">
        <v>12</v>
      </c>
      <c r="C5" s="699"/>
      <c r="D5" s="243" t="s">
        <v>13</v>
      </c>
      <c r="E5" s="700" t="str">
        <f>'様式B(トンネル様式1P001)'!E5:G5</f>
        <v>山口県美祢市伊佐町</v>
      </c>
      <c r="F5" s="700"/>
      <c r="G5" s="700"/>
      <c r="H5" s="686" t="s">
        <v>253</v>
      </c>
      <c r="I5" s="686"/>
      <c r="J5" s="686"/>
      <c r="K5" s="701" t="str">
        <f>'様式B(トンネル様式1P001)'!K5:N5</f>
        <v>株式会社ニュージェック</v>
      </c>
      <c r="L5" s="702"/>
      <c r="M5" s="702"/>
      <c r="N5" s="702"/>
      <c r="O5" s="703" t="s">
        <v>235</v>
      </c>
      <c r="P5" s="704"/>
      <c r="Q5" s="677">
        <f>'様式B(トンネル様式1P001)'!Q5:S6</f>
        <v>44294</v>
      </c>
      <c r="R5" s="678"/>
      <c r="S5" s="679"/>
      <c r="T5" s="686" t="s">
        <v>39</v>
      </c>
      <c r="U5" s="686"/>
      <c r="V5" s="244" t="s">
        <v>38</v>
      </c>
      <c r="W5" s="687">
        <f>'様式A-1'!Z5</f>
        <v>1265</v>
      </c>
      <c r="X5" s="687"/>
      <c r="Y5" s="245" t="s">
        <v>37</v>
      </c>
      <c r="AA5" s="242" t="s">
        <v>55</v>
      </c>
      <c r="AC5" s="155" t="s">
        <v>558</v>
      </c>
    </row>
    <row r="6" spans="2:29" ht="20.100000000000001" customHeight="1" x14ac:dyDescent="0.15">
      <c r="B6" s="699"/>
      <c r="C6" s="699"/>
      <c r="D6" s="243" t="s">
        <v>14</v>
      </c>
      <c r="E6" s="700" t="str">
        <f>'様式B(トンネル様式1P001)'!E6:G6</f>
        <v>山口県美祢市伊佐町</v>
      </c>
      <c r="F6" s="700"/>
      <c r="G6" s="700"/>
      <c r="H6" s="686" t="s">
        <v>254</v>
      </c>
      <c r="I6" s="686"/>
      <c r="J6" s="686"/>
      <c r="K6" s="408" t="str">
        <f>'様式B(トンネル様式1P001)'!K6:N6</f>
        <v>石村　勝伸</v>
      </c>
      <c r="L6" s="408"/>
      <c r="M6" s="408"/>
      <c r="N6" s="408"/>
      <c r="O6" s="705"/>
      <c r="P6" s="706"/>
      <c r="Q6" s="680"/>
      <c r="R6" s="681"/>
      <c r="S6" s="682"/>
      <c r="T6" s="644" t="s">
        <v>15</v>
      </c>
      <c r="U6" s="644"/>
      <c r="V6" s="674" t="s">
        <v>600</v>
      </c>
      <c r="W6" s="675"/>
      <c r="X6" s="675"/>
      <c r="Y6" s="676"/>
      <c r="AC6" s="155" t="s">
        <v>559</v>
      </c>
    </row>
    <row r="7" spans="2:29" ht="6.95" customHeight="1" x14ac:dyDescent="0.15">
      <c r="B7" s="627" t="s">
        <v>18</v>
      </c>
      <c r="C7" s="654" t="s">
        <v>19</v>
      </c>
      <c r="D7" s="668">
        <f>'様式A-1'!E7</f>
        <v>340917.7</v>
      </c>
      <c r="E7" s="669"/>
      <c r="F7" s="657" t="s">
        <v>20</v>
      </c>
      <c r="G7" s="658"/>
      <c r="H7" s="657" t="s">
        <v>21</v>
      </c>
      <c r="I7" s="663"/>
      <c r="J7" s="666" t="s">
        <v>22</v>
      </c>
      <c r="K7" s="667"/>
      <c r="L7" s="644" t="s">
        <v>34</v>
      </c>
      <c r="M7" s="683">
        <f>'様式B(トンネル様式1P001)'!M7:M10</f>
        <v>109</v>
      </c>
      <c r="N7" s="644" t="s">
        <v>33</v>
      </c>
      <c r="O7" s="683">
        <f>'様式B(トンネル様式1P001)'!O7:O10</f>
        <v>0</v>
      </c>
      <c r="P7" s="625" t="s">
        <v>32</v>
      </c>
      <c r="Q7" s="622">
        <f>'様式B(トンネル様式1P001)'!Q7:Q10</f>
        <v>0</v>
      </c>
      <c r="R7" s="657" t="s">
        <v>36</v>
      </c>
      <c r="S7" s="663"/>
      <c r="T7" s="688" t="str">
        <f>様式F!AJ4</f>
        <v>Ⅲ</v>
      </c>
      <c r="U7" s="689"/>
      <c r="V7" s="694" t="s">
        <v>35</v>
      </c>
      <c r="W7" s="697" t="s">
        <v>287</v>
      </c>
      <c r="X7" s="698"/>
      <c r="Y7" s="639">
        <f>'様式B(トンネル様式1P001)'!Y7:Y12</f>
        <v>0</v>
      </c>
      <c r="AC7" s="155" t="s">
        <v>560</v>
      </c>
    </row>
    <row r="8" spans="2:29" ht="6.95" customHeight="1" x14ac:dyDescent="0.15">
      <c r="B8" s="627"/>
      <c r="C8" s="655"/>
      <c r="D8" s="670"/>
      <c r="E8" s="671"/>
      <c r="F8" s="659"/>
      <c r="G8" s="660"/>
      <c r="H8" s="659"/>
      <c r="I8" s="664"/>
      <c r="J8" s="640"/>
      <c r="K8" s="641"/>
      <c r="L8" s="645"/>
      <c r="M8" s="684"/>
      <c r="N8" s="645"/>
      <c r="O8" s="684"/>
      <c r="P8" s="626"/>
      <c r="Q8" s="623"/>
      <c r="R8" s="659"/>
      <c r="S8" s="664"/>
      <c r="T8" s="690"/>
      <c r="U8" s="691"/>
      <c r="V8" s="695"/>
      <c r="W8" s="698"/>
      <c r="X8" s="698"/>
      <c r="Y8" s="639"/>
      <c r="AC8" s="155" t="s">
        <v>561</v>
      </c>
    </row>
    <row r="9" spans="2:29" ht="6.95" customHeight="1" x14ac:dyDescent="0.15">
      <c r="B9" s="627"/>
      <c r="C9" s="656"/>
      <c r="D9" s="672"/>
      <c r="E9" s="673"/>
      <c r="F9" s="659"/>
      <c r="G9" s="660"/>
      <c r="H9" s="659"/>
      <c r="I9" s="664"/>
      <c r="J9" s="640"/>
      <c r="K9" s="641"/>
      <c r="L9" s="645"/>
      <c r="M9" s="684"/>
      <c r="N9" s="645"/>
      <c r="O9" s="684"/>
      <c r="P9" s="626"/>
      <c r="Q9" s="623"/>
      <c r="R9" s="659"/>
      <c r="S9" s="664"/>
      <c r="T9" s="690"/>
      <c r="U9" s="691"/>
      <c r="V9" s="695"/>
      <c r="W9" s="698"/>
      <c r="X9" s="698"/>
      <c r="Y9" s="639"/>
    </row>
    <row r="10" spans="2:29" ht="6.95" customHeight="1" x14ac:dyDescent="0.15">
      <c r="B10" s="627"/>
      <c r="C10" s="654" t="s">
        <v>23</v>
      </c>
      <c r="D10" s="668">
        <f>'様式A-1'!E8</f>
        <v>1311141.6000000001</v>
      </c>
      <c r="E10" s="669"/>
      <c r="F10" s="659"/>
      <c r="G10" s="660"/>
      <c r="H10" s="659"/>
      <c r="I10" s="664"/>
      <c r="J10" s="640"/>
      <c r="K10" s="641"/>
      <c r="L10" s="645"/>
      <c r="M10" s="685"/>
      <c r="N10" s="645"/>
      <c r="O10" s="685"/>
      <c r="P10" s="626"/>
      <c r="Q10" s="624"/>
      <c r="R10" s="659"/>
      <c r="S10" s="664"/>
      <c r="T10" s="690"/>
      <c r="U10" s="691"/>
      <c r="V10" s="695"/>
      <c r="W10" s="698"/>
      <c r="X10" s="698"/>
      <c r="Y10" s="639"/>
    </row>
    <row r="11" spans="2:29" ht="6.95" customHeight="1" x14ac:dyDescent="0.15">
      <c r="B11" s="627"/>
      <c r="C11" s="655"/>
      <c r="D11" s="670"/>
      <c r="E11" s="671"/>
      <c r="F11" s="659"/>
      <c r="G11" s="660"/>
      <c r="H11" s="659"/>
      <c r="I11" s="664"/>
      <c r="J11" s="666" t="s">
        <v>24</v>
      </c>
      <c r="K11" s="667"/>
      <c r="L11" s="644" t="s">
        <v>34</v>
      </c>
      <c r="M11" s="683">
        <f>'様式B(トンネル様式1P001)'!M11:M14</f>
        <v>55</v>
      </c>
      <c r="N11" s="644" t="s">
        <v>33</v>
      </c>
      <c r="O11" s="622">
        <f>'様式B(トンネル様式1P001)'!O11:O14</f>
        <v>0</v>
      </c>
      <c r="P11" s="625" t="s">
        <v>32</v>
      </c>
      <c r="Q11" s="622">
        <f>'様式B(トンネル様式1P001)'!Q11:Q14</f>
        <v>0</v>
      </c>
      <c r="R11" s="659"/>
      <c r="S11" s="664"/>
      <c r="T11" s="690"/>
      <c r="U11" s="691"/>
      <c r="V11" s="695"/>
      <c r="W11" s="698"/>
      <c r="X11" s="698"/>
      <c r="Y11" s="639"/>
    </row>
    <row r="12" spans="2:29" ht="6.95" customHeight="1" x14ac:dyDescent="0.15">
      <c r="B12" s="627"/>
      <c r="C12" s="656"/>
      <c r="D12" s="672"/>
      <c r="E12" s="673"/>
      <c r="F12" s="659"/>
      <c r="G12" s="660"/>
      <c r="H12" s="659"/>
      <c r="I12" s="664"/>
      <c r="J12" s="640"/>
      <c r="K12" s="641"/>
      <c r="L12" s="645"/>
      <c r="M12" s="684"/>
      <c r="N12" s="645"/>
      <c r="O12" s="623"/>
      <c r="P12" s="626"/>
      <c r="Q12" s="623"/>
      <c r="R12" s="659"/>
      <c r="S12" s="664"/>
      <c r="T12" s="690"/>
      <c r="U12" s="691"/>
      <c r="V12" s="695"/>
      <c r="W12" s="698"/>
      <c r="X12" s="698"/>
      <c r="Y12" s="639"/>
    </row>
    <row r="13" spans="2:29" ht="6.95" customHeight="1" x14ac:dyDescent="0.15">
      <c r="B13" s="627" t="s">
        <v>25</v>
      </c>
      <c r="C13" s="654" t="s">
        <v>19</v>
      </c>
      <c r="D13" s="668">
        <f>'様式A-1'!E9</f>
        <v>340837.7</v>
      </c>
      <c r="E13" s="669"/>
      <c r="F13" s="659"/>
      <c r="G13" s="660"/>
      <c r="H13" s="659"/>
      <c r="I13" s="664"/>
      <c r="J13" s="640"/>
      <c r="K13" s="641"/>
      <c r="L13" s="645"/>
      <c r="M13" s="684"/>
      <c r="N13" s="645"/>
      <c r="O13" s="623"/>
      <c r="P13" s="626"/>
      <c r="Q13" s="623"/>
      <c r="R13" s="659"/>
      <c r="S13" s="664"/>
      <c r="T13" s="690"/>
      <c r="U13" s="691"/>
      <c r="V13" s="695"/>
      <c r="W13" s="637" t="s">
        <v>269</v>
      </c>
      <c r="X13" s="638"/>
      <c r="Y13" s="639">
        <f>'様式B(トンネル様式1P001)'!Y13:Y18</f>
        <v>25</v>
      </c>
    </row>
    <row r="14" spans="2:29" ht="6.95" customHeight="1" x14ac:dyDescent="0.15">
      <c r="B14" s="654"/>
      <c r="C14" s="655"/>
      <c r="D14" s="670"/>
      <c r="E14" s="671"/>
      <c r="F14" s="659"/>
      <c r="G14" s="660"/>
      <c r="H14" s="659"/>
      <c r="I14" s="664"/>
      <c r="J14" s="642"/>
      <c r="K14" s="643"/>
      <c r="L14" s="645"/>
      <c r="M14" s="685"/>
      <c r="N14" s="645"/>
      <c r="O14" s="624"/>
      <c r="P14" s="626"/>
      <c r="Q14" s="624"/>
      <c r="R14" s="659"/>
      <c r="S14" s="664"/>
      <c r="T14" s="690"/>
      <c r="U14" s="691"/>
      <c r="V14" s="695"/>
      <c r="W14" s="638"/>
      <c r="X14" s="638"/>
      <c r="Y14" s="639"/>
    </row>
    <row r="15" spans="2:29" ht="6.95" customHeight="1" x14ac:dyDescent="0.15">
      <c r="B15" s="654"/>
      <c r="C15" s="656"/>
      <c r="D15" s="672"/>
      <c r="E15" s="673"/>
      <c r="F15" s="659"/>
      <c r="G15" s="660"/>
      <c r="H15" s="659"/>
      <c r="I15" s="664"/>
      <c r="J15" s="640" t="s">
        <v>26</v>
      </c>
      <c r="K15" s="641"/>
      <c r="L15" s="644" t="s">
        <v>34</v>
      </c>
      <c r="M15" s="647">
        <f>'様式B(トンネル様式1P001)'!M15:M18</f>
        <v>3</v>
      </c>
      <c r="N15" s="644" t="s">
        <v>33</v>
      </c>
      <c r="O15" s="647">
        <f>'様式B(トンネル様式1P001)'!O15:O18</f>
        <v>3</v>
      </c>
      <c r="P15" s="625" t="s">
        <v>32</v>
      </c>
      <c r="Q15" s="651">
        <f>'様式B(トンネル様式1P001)'!Q15:Q18</f>
        <v>0</v>
      </c>
      <c r="R15" s="659"/>
      <c r="S15" s="664"/>
      <c r="T15" s="690"/>
      <c r="U15" s="691"/>
      <c r="V15" s="695"/>
      <c r="W15" s="638"/>
      <c r="X15" s="638"/>
      <c r="Y15" s="639"/>
      <c r="AC15" s="241">
        <v>0</v>
      </c>
    </row>
    <row r="16" spans="2:29" ht="6.95" customHeight="1" x14ac:dyDescent="0.15">
      <c r="B16" s="654"/>
      <c r="C16" s="654" t="s">
        <v>23</v>
      </c>
      <c r="D16" s="668">
        <f>'様式A-1'!E10</f>
        <v>1311156.1000000001</v>
      </c>
      <c r="E16" s="669"/>
      <c r="F16" s="659"/>
      <c r="G16" s="660"/>
      <c r="H16" s="659"/>
      <c r="I16" s="664"/>
      <c r="J16" s="640"/>
      <c r="K16" s="641"/>
      <c r="L16" s="645"/>
      <c r="M16" s="648"/>
      <c r="N16" s="645"/>
      <c r="O16" s="648"/>
      <c r="P16" s="626"/>
      <c r="Q16" s="652"/>
      <c r="R16" s="659"/>
      <c r="S16" s="664"/>
      <c r="T16" s="690"/>
      <c r="U16" s="691"/>
      <c r="V16" s="695"/>
      <c r="W16" s="638"/>
      <c r="X16" s="638"/>
      <c r="Y16" s="639"/>
    </row>
    <row r="17" spans="2:25" ht="6.95" customHeight="1" x14ac:dyDescent="0.15">
      <c r="B17" s="654"/>
      <c r="C17" s="655"/>
      <c r="D17" s="670"/>
      <c r="E17" s="671"/>
      <c r="F17" s="659"/>
      <c r="G17" s="660"/>
      <c r="H17" s="659"/>
      <c r="I17" s="664"/>
      <c r="J17" s="640"/>
      <c r="K17" s="641"/>
      <c r="L17" s="645"/>
      <c r="M17" s="648"/>
      <c r="N17" s="645"/>
      <c r="O17" s="648"/>
      <c r="P17" s="626"/>
      <c r="Q17" s="652"/>
      <c r="R17" s="659"/>
      <c r="S17" s="664"/>
      <c r="T17" s="690"/>
      <c r="U17" s="691"/>
      <c r="V17" s="695"/>
      <c r="W17" s="638"/>
      <c r="X17" s="638"/>
      <c r="Y17" s="639"/>
    </row>
    <row r="18" spans="2:25" ht="6.95" customHeight="1" x14ac:dyDescent="0.15">
      <c r="B18" s="627"/>
      <c r="C18" s="656"/>
      <c r="D18" s="672"/>
      <c r="E18" s="673"/>
      <c r="F18" s="661"/>
      <c r="G18" s="662"/>
      <c r="H18" s="661"/>
      <c r="I18" s="665"/>
      <c r="J18" s="642"/>
      <c r="K18" s="643"/>
      <c r="L18" s="646"/>
      <c r="M18" s="649"/>
      <c r="N18" s="646"/>
      <c r="O18" s="649"/>
      <c r="P18" s="650"/>
      <c r="Q18" s="653"/>
      <c r="R18" s="661"/>
      <c r="S18" s="665"/>
      <c r="T18" s="692"/>
      <c r="U18" s="693"/>
      <c r="V18" s="696"/>
      <c r="W18" s="638"/>
      <c r="X18" s="638"/>
      <c r="Y18" s="639"/>
    </row>
    <row r="19" spans="2:25" ht="39.950000000000003" customHeight="1" x14ac:dyDescent="0.15">
      <c r="B19" s="628" t="s">
        <v>9</v>
      </c>
      <c r="C19" s="630"/>
      <c r="D19" s="631"/>
      <c r="E19" s="631"/>
      <c r="F19" s="631"/>
      <c r="G19" s="631"/>
      <c r="H19" s="631"/>
      <c r="I19" s="631"/>
      <c r="J19" s="631"/>
      <c r="K19" s="631"/>
      <c r="L19" s="631"/>
      <c r="M19" s="631"/>
      <c r="N19" s="631"/>
      <c r="O19" s="631"/>
      <c r="P19" s="631"/>
      <c r="Q19" s="631"/>
      <c r="R19" s="631"/>
      <c r="S19" s="631"/>
      <c r="T19" s="631"/>
      <c r="U19" s="631"/>
      <c r="V19" s="631"/>
      <c r="W19" s="631"/>
      <c r="X19" s="631"/>
      <c r="Y19" s="632"/>
    </row>
    <row r="20" spans="2:25" ht="39.950000000000003" customHeight="1" x14ac:dyDescent="0.15">
      <c r="B20" s="628"/>
      <c r="C20" s="246"/>
      <c r="D20" s="246"/>
      <c r="E20" s="246"/>
      <c r="F20" s="246"/>
      <c r="G20" s="246"/>
      <c r="H20" s="247"/>
      <c r="I20" s="246"/>
      <c r="J20" s="246"/>
      <c r="K20" s="246"/>
      <c r="L20" s="246"/>
      <c r="M20" s="247"/>
      <c r="N20" s="247"/>
      <c r="O20" s="246"/>
      <c r="P20" s="246"/>
      <c r="Q20" s="247"/>
      <c r="R20" s="246"/>
      <c r="S20" s="246"/>
      <c r="T20" s="246"/>
      <c r="U20" s="246"/>
      <c r="V20" s="246"/>
      <c r="W20" s="246"/>
      <c r="X20" s="246"/>
      <c r="Y20" s="248"/>
    </row>
    <row r="21" spans="2:25" ht="39.950000000000003" customHeight="1" x14ac:dyDescent="0.15">
      <c r="B21" s="628"/>
      <c r="C21" s="246"/>
      <c r="D21" s="246"/>
      <c r="E21" s="246"/>
      <c r="F21" s="246"/>
      <c r="G21" s="246"/>
      <c r="H21" s="247"/>
      <c r="I21" s="246"/>
      <c r="J21" s="246"/>
      <c r="K21" s="246"/>
      <c r="L21" s="246"/>
      <c r="M21" s="247"/>
      <c r="N21" s="247"/>
      <c r="O21" s="246"/>
      <c r="P21" s="246"/>
      <c r="Q21" s="247"/>
      <c r="R21" s="246"/>
      <c r="S21" s="246"/>
      <c r="T21" s="246"/>
      <c r="U21" s="246"/>
      <c r="V21" s="246"/>
      <c r="W21" s="246"/>
      <c r="X21" s="246"/>
      <c r="Y21" s="248"/>
    </row>
    <row r="22" spans="2:25" ht="39.950000000000003" customHeight="1" x14ac:dyDescent="0.15">
      <c r="B22" s="628"/>
      <c r="C22" s="246"/>
      <c r="D22" s="246"/>
      <c r="E22" s="246"/>
      <c r="F22" s="247"/>
      <c r="G22" s="246"/>
      <c r="H22" s="246"/>
      <c r="I22" s="246"/>
      <c r="J22" s="246"/>
      <c r="K22" s="246"/>
      <c r="L22" s="246"/>
      <c r="M22" s="247"/>
      <c r="N22" s="246"/>
      <c r="O22" s="246"/>
      <c r="P22" s="246"/>
      <c r="Q22" s="247"/>
      <c r="R22" s="246"/>
      <c r="S22" s="246"/>
      <c r="T22" s="246"/>
      <c r="U22" s="246"/>
      <c r="V22" s="246"/>
      <c r="W22" s="246"/>
      <c r="X22" s="246"/>
      <c r="Y22" s="248"/>
    </row>
    <row r="23" spans="2:25" ht="39.950000000000003" customHeight="1" x14ac:dyDescent="0.15">
      <c r="B23" s="628"/>
      <c r="C23" s="246"/>
      <c r="D23" s="246"/>
      <c r="E23" s="246"/>
      <c r="F23" s="247"/>
      <c r="G23" s="247"/>
      <c r="H23" s="246"/>
      <c r="I23" s="246"/>
      <c r="J23" s="246"/>
      <c r="K23" s="246"/>
      <c r="L23" s="246"/>
      <c r="M23" s="247"/>
      <c r="N23" s="246"/>
      <c r="O23" s="246"/>
      <c r="P23" s="246"/>
      <c r="Q23" s="247"/>
      <c r="R23" s="246"/>
      <c r="S23" s="246"/>
      <c r="T23" s="246"/>
      <c r="U23" s="246"/>
      <c r="V23" s="246"/>
      <c r="W23" s="246"/>
      <c r="X23" s="246"/>
      <c r="Y23" s="248"/>
    </row>
    <row r="24" spans="2:25" ht="39.950000000000003" customHeight="1" x14ac:dyDescent="0.15">
      <c r="B24" s="628"/>
      <c r="C24" s="247"/>
      <c r="D24" s="246"/>
      <c r="E24" s="246"/>
      <c r="F24" s="247"/>
      <c r="G24" s="247"/>
      <c r="H24" s="246"/>
      <c r="I24" s="246"/>
      <c r="J24" s="246"/>
      <c r="K24" s="246"/>
      <c r="L24" s="246"/>
      <c r="M24" s="247"/>
      <c r="N24" s="247"/>
      <c r="O24" s="246"/>
      <c r="P24" s="246"/>
      <c r="Q24" s="247"/>
      <c r="R24" s="246"/>
      <c r="S24" s="246"/>
      <c r="T24" s="246"/>
      <c r="U24" s="246"/>
      <c r="V24" s="246"/>
      <c r="W24" s="246"/>
      <c r="X24" s="246"/>
      <c r="Y24" s="248"/>
    </row>
    <row r="25" spans="2:25" ht="39.950000000000003" customHeight="1" x14ac:dyDescent="0.15">
      <c r="B25" s="628"/>
      <c r="C25" s="247"/>
      <c r="D25" s="246"/>
      <c r="E25" s="246"/>
      <c r="F25" s="247"/>
      <c r="G25" s="247"/>
      <c r="H25" s="246"/>
      <c r="I25" s="246"/>
      <c r="J25" s="246"/>
      <c r="K25" s="246"/>
      <c r="L25" s="246"/>
      <c r="M25" s="247"/>
      <c r="N25" s="247"/>
      <c r="O25" s="246"/>
      <c r="P25" s="246"/>
      <c r="Q25" s="247"/>
      <c r="R25" s="246"/>
      <c r="S25" s="246"/>
      <c r="T25" s="246"/>
      <c r="U25" s="246"/>
      <c r="V25" s="246"/>
      <c r="W25" s="246"/>
      <c r="X25" s="246"/>
      <c r="Y25" s="248"/>
    </row>
    <row r="26" spans="2:25" ht="39.950000000000003" customHeight="1" x14ac:dyDescent="0.15">
      <c r="B26" s="628"/>
      <c r="C26" s="247"/>
      <c r="D26" s="246"/>
      <c r="E26" s="246"/>
      <c r="F26" s="249"/>
      <c r="G26" s="250"/>
      <c r="H26" s="250"/>
      <c r="I26" s="250"/>
      <c r="J26" s="250"/>
      <c r="K26" s="250"/>
      <c r="L26" s="246"/>
      <c r="M26" s="247"/>
      <c r="N26" s="247"/>
      <c r="O26" s="246"/>
      <c r="P26" s="633" t="s">
        <v>286</v>
      </c>
      <c r="Q26" s="633"/>
      <c r="R26" s="633"/>
      <c r="S26" s="633"/>
      <c r="T26" s="633"/>
      <c r="U26" s="633"/>
      <c r="V26" s="633"/>
      <c r="W26" s="633"/>
      <c r="X26" s="633"/>
      <c r="Y26" s="634"/>
    </row>
    <row r="27" spans="2:25" ht="45" customHeight="1" x14ac:dyDescent="0.15">
      <c r="B27" s="629"/>
      <c r="C27" s="251"/>
      <c r="D27" s="252"/>
      <c r="E27" s="253"/>
      <c r="F27" s="254"/>
      <c r="G27" s="252"/>
      <c r="H27" s="252"/>
      <c r="I27" s="252"/>
      <c r="J27" s="252"/>
      <c r="K27" s="252"/>
      <c r="L27" s="252"/>
      <c r="M27" s="252"/>
      <c r="N27" s="252"/>
      <c r="O27" s="255"/>
      <c r="P27" s="635"/>
      <c r="Q27" s="635"/>
      <c r="R27" s="635"/>
      <c r="S27" s="635"/>
      <c r="T27" s="635"/>
      <c r="U27" s="635"/>
      <c r="V27" s="635"/>
      <c r="W27" s="635"/>
      <c r="X27" s="635"/>
      <c r="Y27" s="636"/>
    </row>
    <row r="28" spans="2:25" ht="15" customHeight="1" x14ac:dyDescent="0.15">
      <c r="C28" s="155" t="s">
        <v>245</v>
      </c>
    </row>
    <row r="29" spans="2:25" ht="15" customHeight="1" x14ac:dyDescent="0.15">
      <c r="C29" s="155" t="s">
        <v>562</v>
      </c>
    </row>
    <row r="30" spans="2:25" ht="15" customHeight="1" x14ac:dyDescent="0.15">
      <c r="C30" s="155" t="s">
        <v>288</v>
      </c>
    </row>
    <row r="31" spans="2:25" x14ac:dyDescent="0.15">
      <c r="C31" s="155" t="s">
        <v>246</v>
      </c>
    </row>
    <row r="32" spans="2:25" x14ac:dyDescent="0.15">
      <c r="C32" s="155"/>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6:Y6">
      <formula1>$AC$2:$AC$8</formula1>
    </dataValidation>
    <dataValidation type="list" allowBlank="1" showInputMessage="1" showErrorMessage="1" sqref="T7:U18">
      <formula1>$AA$2:$AA$5</formula1>
    </dataValidation>
    <dataValidation type="list" allowBlank="1" showInputMessage="1" showErrorMessage="1" sqref="V3:Y4">
      <formula1>$AB$2:$AB$3</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B2:AC32"/>
  <sheetViews>
    <sheetView showGridLines="0" view="pageBreakPreview" zoomScaleNormal="100" zoomScaleSheetLayoutView="100" workbookViewId="0">
      <selection activeCell="V2" sqref="V2:Y2"/>
    </sheetView>
  </sheetViews>
  <sheetFormatPr defaultRowHeight="12" x14ac:dyDescent="0.15"/>
  <cols>
    <col min="1" max="1" width="1.625" style="241" customWidth="1"/>
    <col min="2" max="2" width="4.125" style="241" customWidth="1"/>
    <col min="3" max="21" width="5.875" style="241" customWidth="1"/>
    <col min="22" max="22" width="8.25" style="241" customWidth="1"/>
    <col min="23" max="24" width="6.75" style="241" customWidth="1"/>
    <col min="25" max="25" width="8.625" style="241" customWidth="1"/>
    <col min="26" max="26" width="1.375" style="241" customWidth="1"/>
    <col min="27" max="29" width="0" style="241" hidden="1" customWidth="1"/>
    <col min="30" max="16384" width="9" style="241"/>
  </cols>
  <sheetData>
    <row r="2" spans="2:29" ht="24.95" customHeight="1" x14ac:dyDescent="0.15">
      <c r="B2" s="240" t="s">
        <v>550</v>
      </c>
      <c r="C2" s="155"/>
      <c r="D2" s="155"/>
      <c r="E2" s="155"/>
      <c r="F2" s="155"/>
      <c r="G2" s="155"/>
      <c r="H2" s="155"/>
      <c r="I2" s="155"/>
      <c r="J2" s="155"/>
      <c r="K2" s="155"/>
      <c r="L2" s="155"/>
      <c r="M2" s="155"/>
      <c r="N2" s="707"/>
      <c r="O2" s="708"/>
      <c r="P2" s="709"/>
      <c r="Q2" s="710"/>
      <c r="R2" s="710"/>
      <c r="S2" s="711"/>
      <c r="T2" s="686" t="s">
        <v>47</v>
      </c>
      <c r="U2" s="686"/>
      <c r="V2" s="712" t="s">
        <v>2213</v>
      </c>
      <c r="W2" s="712"/>
      <c r="X2" s="712"/>
      <c r="Y2" s="712"/>
      <c r="AA2" s="242" t="s">
        <v>551</v>
      </c>
      <c r="AB2" s="155" t="s">
        <v>552</v>
      </c>
      <c r="AC2" s="155" t="s">
        <v>553</v>
      </c>
    </row>
    <row r="3" spans="2:29" ht="20.100000000000001" customHeight="1" x14ac:dyDescent="0.15">
      <c r="B3" s="644" t="s">
        <v>27</v>
      </c>
      <c r="C3" s="644"/>
      <c r="D3" s="700" t="str">
        <f>'様式B(トンネル様式1P001)'!D3:G3</f>
        <v>ミネトンネル</v>
      </c>
      <c r="E3" s="700"/>
      <c r="F3" s="700"/>
      <c r="G3" s="700"/>
      <c r="H3" s="686" t="s">
        <v>28</v>
      </c>
      <c r="I3" s="686"/>
      <c r="J3" s="700" t="str">
        <f>'様式B(トンネル様式1P001)'!J3:M4</f>
        <v>一般国道　316号</v>
      </c>
      <c r="K3" s="700"/>
      <c r="L3" s="700"/>
      <c r="M3" s="700"/>
      <c r="N3" s="686" t="s">
        <v>10</v>
      </c>
      <c r="O3" s="686"/>
      <c r="P3" s="700" t="str">
        <f>'様式B(トンネル様式1P001)'!P3:S4</f>
        <v>宇部土木建築事務所</v>
      </c>
      <c r="Q3" s="700"/>
      <c r="R3" s="700"/>
      <c r="S3" s="700"/>
      <c r="T3" s="686" t="s">
        <v>16</v>
      </c>
      <c r="U3" s="686"/>
      <c r="V3" s="713" t="s">
        <v>613</v>
      </c>
      <c r="W3" s="713"/>
      <c r="X3" s="713"/>
      <c r="Y3" s="713"/>
      <c r="AA3" s="242" t="s">
        <v>554</v>
      </c>
      <c r="AB3" s="155" t="s">
        <v>555</v>
      </c>
      <c r="AC3" s="155" t="s">
        <v>556</v>
      </c>
    </row>
    <row r="4" spans="2:29" ht="20.100000000000001" customHeight="1" x14ac:dyDescent="0.15">
      <c r="B4" s="646" t="s">
        <v>11</v>
      </c>
      <c r="C4" s="646"/>
      <c r="D4" s="714" t="str">
        <f>'様式B(トンネル様式1P001)'!D4:G4</f>
        <v>美祢トンネル</v>
      </c>
      <c r="E4" s="714"/>
      <c r="F4" s="714"/>
      <c r="G4" s="714"/>
      <c r="H4" s="686"/>
      <c r="I4" s="686"/>
      <c r="J4" s="700"/>
      <c r="K4" s="700"/>
      <c r="L4" s="700"/>
      <c r="M4" s="700"/>
      <c r="N4" s="686"/>
      <c r="O4" s="686"/>
      <c r="P4" s="700"/>
      <c r="Q4" s="700"/>
      <c r="R4" s="700"/>
      <c r="S4" s="700"/>
      <c r="T4" s="686" t="s">
        <v>17</v>
      </c>
      <c r="U4" s="686"/>
      <c r="V4" s="713" t="s">
        <v>613</v>
      </c>
      <c r="W4" s="713"/>
      <c r="X4" s="713"/>
      <c r="Y4" s="713"/>
      <c r="AA4" s="242" t="s">
        <v>54</v>
      </c>
      <c r="AC4" s="155" t="s">
        <v>557</v>
      </c>
    </row>
    <row r="5" spans="2:29" ht="20.100000000000001" customHeight="1" x14ac:dyDescent="0.15">
      <c r="B5" s="699" t="s">
        <v>12</v>
      </c>
      <c r="C5" s="699"/>
      <c r="D5" s="243" t="s">
        <v>13</v>
      </c>
      <c r="E5" s="700" t="str">
        <f>'様式B(トンネル様式1P001)'!E5:G5</f>
        <v>山口県美祢市伊佐町</v>
      </c>
      <c r="F5" s="700"/>
      <c r="G5" s="700"/>
      <c r="H5" s="686" t="s">
        <v>253</v>
      </c>
      <c r="I5" s="686"/>
      <c r="J5" s="686"/>
      <c r="K5" s="701" t="str">
        <f>'様式B(トンネル様式1P001)'!K5:N5</f>
        <v>株式会社ニュージェック</v>
      </c>
      <c r="L5" s="702"/>
      <c r="M5" s="702"/>
      <c r="N5" s="702"/>
      <c r="O5" s="703" t="s">
        <v>235</v>
      </c>
      <c r="P5" s="704"/>
      <c r="Q5" s="677">
        <f>'様式B(トンネル様式1P001)'!Q5:S6</f>
        <v>44294</v>
      </c>
      <c r="R5" s="678"/>
      <c r="S5" s="679"/>
      <c r="T5" s="686" t="s">
        <v>39</v>
      </c>
      <c r="U5" s="686"/>
      <c r="V5" s="244" t="s">
        <v>38</v>
      </c>
      <c r="W5" s="687">
        <f>'様式A-1'!Z5</f>
        <v>1265</v>
      </c>
      <c r="X5" s="687"/>
      <c r="Y5" s="245" t="s">
        <v>37</v>
      </c>
      <c r="AA5" s="242" t="s">
        <v>55</v>
      </c>
      <c r="AC5" s="155" t="s">
        <v>558</v>
      </c>
    </row>
    <row r="6" spans="2:29" ht="20.100000000000001" customHeight="1" x14ac:dyDescent="0.15">
      <c r="B6" s="699"/>
      <c r="C6" s="699"/>
      <c r="D6" s="243" t="s">
        <v>14</v>
      </c>
      <c r="E6" s="700" t="str">
        <f>'様式B(トンネル様式1P001)'!E6:G6</f>
        <v>山口県美祢市伊佐町</v>
      </c>
      <c r="F6" s="700"/>
      <c r="G6" s="700"/>
      <c r="H6" s="686" t="s">
        <v>254</v>
      </c>
      <c r="I6" s="686"/>
      <c r="J6" s="686"/>
      <c r="K6" s="408" t="str">
        <f>'様式B(トンネル様式1P001)'!K6:N6</f>
        <v>石村　勝伸</v>
      </c>
      <c r="L6" s="408"/>
      <c r="M6" s="408"/>
      <c r="N6" s="408"/>
      <c r="O6" s="705"/>
      <c r="P6" s="706"/>
      <c r="Q6" s="680"/>
      <c r="R6" s="681"/>
      <c r="S6" s="682"/>
      <c r="T6" s="644" t="s">
        <v>15</v>
      </c>
      <c r="U6" s="644"/>
      <c r="V6" s="674" t="s">
        <v>600</v>
      </c>
      <c r="W6" s="675"/>
      <c r="X6" s="675"/>
      <c r="Y6" s="676"/>
      <c r="AC6" s="155" t="s">
        <v>559</v>
      </c>
    </row>
    <row r="7" spans="2:29" ht="6.95" customHeight="1" x14ac:dyDescent="0.15">
      <c r="B7" s="627" t="s">
        <v>18</v>
      </c>
      <c r="C7" s="654" t="s">
        <v>19</v>
      </c>
      <c r="D7" s="668">
        <f>'様式A-1'!E7</f>
        <v>340917.7</v>
      </c>
      <c r="E7" s="669"/>
      <c r="F7" s="657" t="s">
        <v>20</v>
      </c>
      <c r="G7" s="658"/>
      <c r="H7" s="657" t="s">
        <v>21</v>
      </c>
      <c r="I7" s="663"/>
      <c r="J7" s="666" t="s">
        <v>22</v>
      </c>
      <c r="K7" s="667"/>
      <c r="L7" s="644" t="s">
        <v>34</v>
      </c>
      <c r="M7" s="683">
        <f>'様式B(トンネル様式1P001)'!M7:M10</f>
        <v>109</v>
      </c>
      <c r="N7" s="644" t="s">
        <v>33</v>
      </c>
      <c r="O7" s="683">
        <f>'様式B(トンネル様式1P001)'!O7:O10</f>
        <v>0</v>
      </c>
      <c r="P7" s="625" t="s">
        <v>32</v>
      </c>
      <c r="Q7" s="622">
        <f>'様式B(トンネル様式1P001)'!Q7:Q10</f>
        <v>0</v>
      </c>
      <c r="R7" s="657" t="s">
        <v>36</v>
      </c>
      <c r="S7" s="663"/>
      <c r="T7" s="688" t="str">
        <f>様式F!AJ4</f>
        <v>Ⅲ</v>
      </c>
      <c r="U7" s="689"/>
      <c r="V7" s="694" t="s">
        <v>35</v>
      </c>
      <c r="W7" s="697" t="s">
        <v>287</v>
      </c>
      <c r="X7" s="698"/>
      <c r="Y7" s="639">
        <f>'様式B(トンネル様式1P001)'!Y7:Y12</f>
        <v>0</v>
      </c>
      <c r="AC7" s="155" t="s">
        <v>560</v>
      </c>
    </row>
    <row r="8" spans="2:29" ht="6.95" customHeight="1" x14ac:dyDescent="0.15">
      <c r="B8" s="627"/>
      <c r="C8" s="655"/>
      <c r="D8" s="670"/>
      <c r="E8" s="671"/>
      <c r="F8" s="659"/>
      <c r="G8" s="660"/>
      <c r="H8" s="659"/>
      <c r="I8" s="664"/>
      <c r="J8" s="640"/>
      <c r="K8" s="641"/>
      <c r="L8" s="645"/>
      <c r="M8" s="684"/>
      <c r="N8" s="645"/>
      <c r="O8" s="684"/>
      <c r="P8" s="626"/>
      <c r="Q8" s="623"/>
      <c r="R8" s="659"/>
      <c r="S8" s="664"/>
      <c r="T8" s="690"/>
      <c r="U8" s="691"/>
      <c r="V8" s="695"/>
      <c r="W8" s="698"/>
      <c r="X8" s="698"/>
      <c r="Y8" s="639"/>
      <c r="AC8" s="155" t="s">
        <v>561</v>
      </c>
    </row>
    <row r="9" spans="2:29" ht="6.95" customHeight="1" x14ac:dyDescent="0.15">
      <c r="B9" s="627"/>
      <c r="C9" s="656"/>
      <c r="D9" s="672"/>
      <c r="E9" s="673"/>
      <c r="F9" s="659"/>
      <c r="G9" s="660"/>
      <c r="H9" s="659"/>
      <c r="I9" s="664"/>
      <c r="J9" s="640"/>
      <c r="K9" s="641"/>
      <c r="L9" s="645"/>
      <c r="M9" s="684"/>
      <c r="N9" s="645"/>
      <c r="O9" s="684"/>
      <c r="P9" s="626"/>
      <c r="Q9" s="623"/>
      <c r="R9" s="659"/>
      <c r="S9" s="664"/>
      <c r="T9" s="690"/>
      <c r="U9" s="691"/>
      <c r="V9" s="695"/>
      <c r="W9" s="698"/>
      <c r="X9" s="698"/>
      <c r="Y9" s="639"/>
    </row>
    <row r="10" spans="2:29" ht="6.95" customHeight="1" x14ac:dyDescent="0.15">
      <c r="B10" s="627"/>
      <c r="C10" s="654" t="s">
        <v>23</v>
      </c>
      <c r="D10" s="668">
        <f>'様式A-1'!E8</f>
        <v>1311141.6000000001</v>
      </c>
      <c r="E10" s="669"/>
      <c r="F10" s="659"/>
      <c r="G10" s="660"/>
      <c r="H10" s="659"/>
      <c r="I10" s="664"/>
      <c r="J10" s="640"/>
      <c r="K10" s="641"/>
      <c r="L10" s="645"/>
      <c r="M10" s="685"/>
      <c r="N10" s="645"/>
      <c r="O10" s="685"/>
      <c r="P10" s="626"/>
      <c r="Q10" s="624"/>
      <c r="R10" s="659"/>
      <c r="S10" s="664"/>
      <c r="T10" s="690"/>
      <c r="U10" s="691"/>
      <c r="V10" s="695"/>
      <c r="W10" s="698"/>
      <c r="X10" s="698"/>
      <c r="Y10" s="639"/>
    </row>
    <row r="11" spans="2:29" ht="6.95" customHeight="1" x14ac:dyDescent="0.15">
      <c r="B11" s="627"/>
      <c r="C11" s="655"/>
      <c r="D11" s="670"/>
      <c r="E11" s="671"/>
      <c r="F11" s="659"/>
      <c r="G11" s="660"/>
      <c r="H11" s="659"/>
      <c r="I11" s="664"/>
      <c r="J11" s="666" t="s">
        <v>24</v>
      </c>
      <c r="K11" s="667"/>
      <c r="L11" s="644" t="s">
        <v>34</v>
      </c>
      <c r="M11" s="683">
        <f>'様式B(トンネル様式1P001)'!M11:M14</f>
        <v>55</v>
      </c>
      <c r="N11" s="644" t="s">
        <v>33</v>
      </c>
      <c r="O11" s="622">
        <f>'様式B(トンネル様式1P001)'!O11:O14</f>
        <v>0</v>
      </c>
      <c r="P11" s="625" t="s">
        <v>32</v>
      </c>
      <c r="Q11" s="622">
        <f>'様式B(トンネル様式1P001)'!Q11:Q14</f>
        <v>0</v>
      </c>
      <c r="R11" s="659"/>
      <c r="S11" s="664"/>
      <c r="T11" s="690"/>
      <c r="U11" s="691"/>
      <c r="V11" s="695"/>
      <c r="W11" s="698"/>
      <c r="X11" s="698"/>
      <c r="Y11" s="639"/>
    </row>
    <row r="12" spans="2:29" ht="6.95" customHeight="1" x14ac:dyDescent="0.15">
      <c r="B12" s="627"/>
      <c r="C12" s="656"/>
      <c r="D12" s="672"/>
      <c r="E12" s="673"/>
      <c r="F12" s="659"/>
      <c r="G12" s="660"/>
      <c r="H12" s="659"/>
      <c r="I12" s="664"/>
      <c r="J12" s="640"/>
      <c r="K12" s="641"/>
      <c r="L12" s="645"/>
      <c r="M12" s="684"/>
      <c r="N12" s="645"/>
      <c r="O12" s="623"/>
      <c r="P12" s="626"/>
      <c r="Q12" s="623"/>
      <c r="R12" s="659"/>
      <c r="S12" s="664"/>
      <c r="T12" s="690"/>
      <c r="U12" s="691"/>
      <c r="V12" s="695"/>
      <c r="W12" s="698"/>
      <c r="X12" s="698"/>
      <c r="Y12" s="639"/>
    </row>
    <row r="13" spans="2:29" ht="6.95" customHeight="1" x14ac:dyDescent="0.15">
      <c r="B13" s="627" t="s">
        <v>25</v>
      </c>
      <c r="C13" s="654" t="s">
        <v>19</v>
      </c>
      <c r="D13" s="668">
        <f>'様式A-1'!E9</f>
        <v>340837.7</v>
      </c>
      <c r="E13" s="669"/>
      <c r="F13" s="659"/>
      <c r="G13" s="660"/>
      <c r="H13" s="659"/>
      <c r="I13" s="664"/>
      <c r="J13" s="640"/>
      <c r="K13" s="641"/>
      <c r="L13" s="645"/>
      <c r="M13" s="684"/>
      <c r="N13" s="645"/>
      <c r="O13" s="623"/>
      <c r="P13" s="626"/>
      <c r="Q13" s="623"/>
      <c r="R13" s="659"/>
      <c r="S13" s="664"/>
      <c r="T13" s="690"/>
      <c r="U13" s="691"/>
      <c r="V13" s="695"/>
      <c r="W13" s="637" t="s">
        <v>269</v>
      </c>
      <c r="X13" s="638"/>
      <c r="Y13" s="639">
        <f>'様式B(トンネル様式1P001)'!Y13:Y18</f>
        <v>25</v>
      </c>
    </row>
    <row r="14" spans="2:29" ht="6.95" customHeight="1" x14ac:dyDescent="0.15">
      <c r="B14" s="654"/>
      <c r="C14" s="655"/>
      <c r="D14" s="670"/>
      <c r="E14" s="671"/>
      <c r="F14" s="659"/>
      <c r="G14" s="660"/>
      <c r="H14" s="659"/>
      <c r="I14" s="664"/>
      <c r="J14" s="642"/>
      <c r="K14" s="643"/>
      <c r="L14" s="645"/>
      <c r="M14" s="685"/>
      <c r="N14" s="645"/>
      <c r="O14" s="624"/>
      <c r="P14" s="626"/>
      <c r="Q14" s="624"/>
      <c r="R14" s="659"/>
      <c r="S14" s="664"/>
      <c r="T14" s="690"/>
      <c r="U14" s="691"/>
      <c r="V14" s="695"/>
      <c r="W14" s="638"/>
      <c r="X14" s="638"/>
      <c r="Y14" s="639"/>
    </row>
    <row r="15" spans="2:29" ht="6.95" customHeight="1" x14ac:dyDescent="0.15">
      <c r="B15" s="654"/>
      <c r="C15" s="656"/>
      <c r="D15" s="672"/>
      <c r="E15" s="673"/>
      <c r="F15" s="659"/>
      <c r="G15" s="660"/>
      <c r="H15" s="659"/>
      <c r="I15" s="664"/>
      <c r="J15" s="640" t="s">
        <v>26</v>
      </c>
      <c r="K15" s="641"/>
      <c r="L15" s="644" t="s">
        <v>34</v>
      </c>
      <c r="M15" s="647">
        <f>'様式B(トンネル様式1P001)'!M15:M18</f>
        <v>3</v>
      </c>
      <c r="N15" s="644" t="s">
        <v>33</v>
      </c>
      <c r="O15" s="647">
        <f>'様式B(トンネル様式1P001)'!O15:O18</f>
        <v>3</v>
      </c>
      <c r="P15" s="625" t="s">
        <v>32</v>
      </c>
      <c r="Q15" s="651">
        <f>'様式B(トンネル様式1P001)'!Q15:Q18</f>
        <v>0</v>
      </c>
      <c r="R15" s="659"/>
      <c r="S15" s="664"/>
      <c r="T15" s="690"/>
      <c r="U15" s="691"/>
      <c r="V15" s="695"/>
      <c r="W15" s="638"/>
      <c r="X15" s="638"/>
      <c r="Y15" s="639"/>
      <c r="AC15" s="241">
        <v>0</v>
      </c>
    </row>
    <row r="16" spans="2:29" ht="6.95" customHeight="1" x14ac:dyDescent="0.15">
      <c r="B16" s="654"/>
      <c r="C16" s="654" t="s">
        <v>23</v>
      </c>
      <c r="D16" s="668">
        <f>'様式A-1'!E10</f>
        <v>1311156.1000000001</v>
      </c>
      <c r="E16" s="669"/>
      <c r="F16" s="659"/>
      <c r="G16" s="660"/>
      <c r="H16" s="659"/>
      <c r="I16" s="664"/>
      <c r="J16" s="640"/>
      <c r="K16" s="641"/>
      <c r="L16" s="645"/>
      <c r="M16" s="648"/>
      <c r="N16" s="645"/>
      <c r="O16" s="648"/>
      <c r="P16" s="626"/>
      <c r="Q16" s="652"/>
      <c r="R16" s="659"/>
      <c r="S16" s="664"/>
      <c r="T16" s="690"/>
      <c r="U16" s="691"/>
      <c r="V16" s="695"/>
      <c r="W16" s="638"/>
      <c r="X16" s="638"/>
      <c r="Y16" s="639"/>
    </row>
    <row r="17" spans="2:25" ht="6.95" customHeight="1" x14ac:dyDescent="0.15">
      <c r="B17" s="654"/>
      <c r="C17" s="655"/>
      <c r="D17" s="670"/>
      <c r="E17" s="671"/>
      <c r="F17" s="659"/>
      <c r="G17" s="660"/>
      <c r="H17" s="659"/>
      <c r="I17" s="664"/>
      <c r="J17" s="640"/>
      <c r="K17" s="641"/>
      <c r="L17" s="645"/>
      <c r="M17" s="648"/>
      <c r="N17" s="645"/>
      <c r="O17" s="648"/>
      <c r="P17" s="626"/>
      <c r="Q17" s="652"/>
      <c r="R17" s="659"/>
      <c r="S17" s="664"/>
      <c r="T17" s="690"/>
      <c r="U17" s="691"/>
      <c r="V17" s="695"/>
      <c r="W17" s="638"/>
      <c r="X17" s="638"/>
      <c r="Y17" s="639"/>
    </row>
    <row r="18" spans="2:25" ht="6.95" customHeight="1" x14ac:dyDescent="0.15">
      <c r="B18" s="627"/>
      <c r="C18" s="656"/>
      <c r="D18" s="672"/>
      <c r="E18" s="673"/>
      <c r="F18" s="661"/>
      <c r="G18" s="662"/>
      <c r="H18" s="661"/>
      <c r="I18" s="665"/>
      <c r="J18" s="642"/>
      <c r="K18" s="643"/>
      <c r="L18" s="646"/>
      <c r="M18" s="649"/>
      <c r="N18" s="646"/>
      <c r="O18" s="649"/>
      <c r="P18" s="650"/>
      <c r="Q18" s="653"/>
      <c r="R18" s="661"/>
      <c r="S18" s="665"/>
      <c r="T18" s="692"/>
      <c r="U18" s="693"/>
      <c r="V18" s="696"/>
      <c r="W18" s="638"/>
      <c r="X18" s="638"/>
      <c r="Y18" s="639"/>
    </row>
    <row r="19" spans="2:25" ht="39.950000000000003" customHeight="1" x14ac:dyDescent="0.15">
      <c r="B19" s="628" t="s">
        <v>9</v>
      </c>
      <c r="C19" s="630"/>
      <c r="D19" s="631"/>
      <c r="E19" s="631"/>
      <c r="F19" s="631"/>
      <c r="G19" s="631"/>
      <c r="H19" s="631"/>
      <c r="I19" s="631"/>
      <c r="J19" s="631"/>
      <c r="K19" s="631"/>
      <c r="L19" s="631"/>
      <c r="M19" s="631"/>
      <c r="N19" s="631"/>
      <c r="O19" s="631"/>
      <c r="P19" s="631"/>
      <c r="Q19" s="631"/>
      <c r="R19" s="631"/>
      <c r="S19" s="631"/>
      <c r="T19" s="631"/>
      <c r="U19" s="631"/>
      <c r="V19" s="631"/>
      <c r="W19" s="631"/>
      <c r="X19" s="631"/>
      <c r="Y19" s="632"/>
    </row>
    <row r="20" spans="2:25" ht="39.950000000000003" customHeight="1" x14ac:dyDescent="0.15">
      <c r="B20" s="628"/>
      <c r="C20" s="246"/>
      <c r="D20" s="246"/>
      <c r="E20" s="246"/>
      <c r="F20" s="246"/>
      <c r="G20" s="246"/>
      <c r="H20" s="247"/>
      <c r="I20" s="246"/>
      <c r="J20" s="246"/>
      <c r="K20" s="246"/>
      <c r="L20" s="246"/>
      <c r="M20" s="247"/>
      <c r="N20" s="247"/>
      <c r="O20" s="246"/>
      <c r="P20" s="246"/>
      <c r="Q20" s="247"/>
      <c r="R20" s="246"/>
      <c r="S20" s="246"/>
      <c r="T20" s="246"/>
      <c r="U20" s="246"/>
      <c r="V20" s="246"/>
      <c r="W20" s="246"/>
      <c r="X20" s="246"/>
      <c r="Y20" s="248"/>
    </row>
    <row r="21" spans="2:25" ht="39.950000000000003" customHeight="1" x14ac:dyDescent="0.15">
      <c r="B21" s="628"/>
      <c r="C21" s="246"/>
      <c r="D21" s="246"/>
      <c r="E21" s="246"/>
      <c r="F21" s="246"/>
      <c r="G21" s="246"/>
      <c r="H21" s="247"/>
      <c r="I21" s="246"/>
      <c r="J21" s="246"/>
      <c r="K21" s="246"/>
      <c r="L21" s="246"/>
      <c r="M21" s="247"/>
      <c r="N21" s="247"/>
      <c r="O21" s="246"/>
      <c r="P21" s="246"/>
      <c r="Q21" s="247"/>
      <c r="R21" s="246"/>
      <c r="S21" s="246"/>
      <c r="T21" s="246"/>
      <c r="U21" s="246"/>
      <c r="V21" s="246"/>
      <c r="W21" s="246"/>
      <c r="X21" s="246"/>
      <c r="Y21" s="248"/>
    </row>
    <row r="22" spans="2:25" ht="39.950000000000003" customHeight="1" x14ac:dyDescent="0.15">
      <c r="B22" s="628"/>
      <c r="C22" s="246"/>
      <c r="D22" s="246"/>
      <c r="E22" s="246"/>
      <c r="F22" s="247"/>
      <c r="G22" s="246"/>
      <c r="H22" s="246"/>
      <c r="I22" s="246"/>
      <c r="J22" s="246"/>
      <c r="K22" s="246"/>
      <c r="L22" s="246"/>
      <c r="M22" s="247"/>
      <c r="N22" s="246"/>
      <c r="O22" s="246"/>
      <c r="P22" s="246"/>
      <c r="Q22" s="247"/>
      <c r="R22" s="246"/>
      <c r="S22" s="246"/>
      <c r="T22" s="246"/>
      <c r="U22" s="246"/>
      <c r="V22" s="246"/>
      <c r="W22" s="246"/>
      <c r="X22" s="246"/>
      <c r="Y22" s="248"/>
    </row>
    <row r="23" spans="2:25" ht="39.950000000000003" customHeight="1" x14ac:dyDescent="0.15">
      <c r="B23" s="628"/>
      <c r="C23" s="246"/>
      <c r="D23" s="246"/>
      <c r="E23" s="246"/>
      <c r="F23" s="247"/>
      <c r="G23" s="247"/>
      <c r="H23" s="246"/>
      <c r="I23" s="246"/>
      <c r="J23" s="246"/>
      <c r="K23" s="246"/>
      <c r="L23" s="246"/>
      <c r="M23" s="247"/>
      <c r="N23" s="246"/>
      <c r="O23" s="246"/>
      <c r="P23" s="246"/>
      <c r="Q23" s="247"/>
      <c r="R23" s="246"/>
      <c r="S23" s="246"/>
      <c r="T23" s="246"/>
      <c r="U23" s="246"/>
      <c r="V23" s="246"/>
      <c r="W23" s="246"/>
      <c r="X23" s="246"/>
      <c r="Y23" s="248"/>
    </row>
    <row r="24" spans="2:25" ht="39.950000000000003" customHeight="1" x14ac:dyDescent="0.15">
      <c r="B24" s="628"/>
      <c r="C24" s="247"/>
      <c r="D24" s="246"/>
      <c r="E24" s="246"/>
      <c r="F24" s="247"/>
      <c r="G24" s="247"/>
      <c r="H24" s="246"/>
      <c r="I24" s="246"/>
      <c r="J24" s="246"/>
      <c r="K24" s="246"/>
      <c r="L24" s="246"/>
      <c r="M24" s="247"/>
      <c r="N24" s="247"/>
      <c r="O24" s="246"/>
      <c r="P24" s="246"/>
      <c r="Q24" s="247"/>
      <c r="R24" s="246"/>
      <c r="S24" s="246"/>
      <c r="T24" s="246"/>
      <c r="U24" s="246"/>
      <c r="V24" s="246"/>
      <c r="W24" s="246"/>
      <c r="X24" s="246"/>
      <c r="Y24" s="248"/>
    </row>
    <row r="25" spans="2:25" ht="39.950000000000003" customHeight="1" x14ac:dyDescent="0.15">
      <c r="B25" s="628"/>
      <c r="C25" s="247"/>
      <c r="D25" s="246"/>
      <c r="E25" s="246"/>
      <c r="F25" s="247"/>
      <c r="G25" s="247"/>
      <c r="H25" s="246"/>
      <c r="I25" s="246"/>
      <c r="J25" s="246"/>
      <c r="K25" s="246"/>
      <c r="L25" s="246"/>
      <c r="M25" s="247"/>
      <c r="N25" s="247"/>
      <c r="O25" s="246"/>
      <c r="P25" s="246"/>
      <c r="Q25" s="247"/>
      <c r="R25" s="246"/>
      <c r="S25" s="246"/>
      <c r="T25" s="246"/>
      <c r="U25" s="246"/>
      <c r="V25" s="246"/>
      <c r="W25" s="246"/>
      <c r="X25" s="246"/>
      <c r="Y25" s="248"/>
    </row>
    <row r="26" spans="2:25" ht="39.950000000000003" customHeight="1" x14ac:dyDescent="0.15">
      <c r="B26" s="628"/>
      <c r="C26" s="247"/>
      <c r="D26" s="246"/>
      <c r="E26" s="246"/>
      <c r="F26" s="249"/>
      <c r="G26" s="250"/>
      <c r="H26" s="250"/>
      <c r="I26" s="250"/>
      <c r="J26" s="250"/>
      <c r="K26" s="250"/>
      <c r="L26" s="246"/>
      <c r="M26" s="247"/>
      <c r="N26" s="247"/>
      <c r="O26" s="246"/>
      <c r="P26" s="633" t="s">
        <v>286</v>
      </c>
      <c r="Q26" s="633"/>
      <c r="R26" s="633"/>
      <c r="S26" s="633"/>
      <c r="T26" s="633"/>
      <c r="U26" s="633"/>
      <c r="V26" s="633"/>
      <c r="W26" s="633"/>
      <c r="X26" s="633"/>
      <c r="Y26" s="634"/>
    </row>
    <row r="27" spans="2:25" ht="45" customHeight="1" x14ac:dyDescent="0.15">
      <c r="B27" s="629"/>
      <c r="C27" s="251"/>
      <c r="D27" s="252"/>
      <c r="E27" s="253"/>
      <c r="F27" s="254"/>
      <c r="G27" s="252"/>
      <c r="H27" s="252"/>
      <c r="I27" s="252"/>
      <c r="J27" s="252"/>
      <c r="K27" s="252"/>
      <c r="L27" s="252"/>
      <c r="M27" s="252"/>
      <c r="N27" s="252"/>
      <c r="O27" s="255"/>
      <c r="P27" s="635"/>
      <c r="Q27" s="635"/>
      <c r="R27" s="635"/>
      <c r="S27" s="635"/>
      <c r="T27" s="635"/>
      <c r="U27" s="635"/>
      <c r="V27" s="635"/>
      <c r="W27" s="635"/>
      <c r="X27" s="635"/>
      <c r="Y27" s="636"/>
    </row>
    <row r="28" spans="2:25" ht="15" customHeight="1" x14ac:dyDescent="0.15">
      <c r="C28" s="155" t="s">
        <v>245</v>
      </c>
    </row>
    <row r="29" spans="2:25" ht="15" customHeight="1" x14ac:dyDescent="0.15">
      <c r="C29" s="155" t="s">
        <v>562</v>
      </c>
    </row>
    <row r="30" spans="2:25" ht="15" customHeight="1" x14ac:dyDescent="0.15">
      <c r="C30" s="155" t="s">
        <v>288</v>
      </c>
    </row>
    <row r="31" spans="2:25" x14ac:dyDescent="0.15">
      <c r="C31" s="155" t="s">
        <v>246</v>
      </c>
    </row>
    <row r="32" spans="2:25" x14ac:dyDescent="0.15">
      <c r="C32" s="155"/>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3:Y4">
      <formula1>$AB$2:$AB$3</formula1>
    </dataValidation>
    <dataValidation type="list" allowBlank="1" showInputMessage="1" showErrorMessage="1" sqref="T7:U18">
      <formula1>$AA$2:$AA$5</formula1>
    </dataValidation>
    <dataValidation type="list" allowBlank="1" showInputMessage="1" showErrorMessage="1" sqref="V6:Y6">
      <formula1>$AC$2:$AC$8</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B2:AC32"/>
  <sheetViews>
    <sheetView showGridLines="0" view="pageBreakPreview" zoomScaleNormal="100" zoomScaleSheetLayoutView="100" workbookViewId="0">
      <selection activeCell="V2" sqref="V2:Y2"/>
    </sheetView>
  </sheetViews>
  <sheetFormatPr defaultRowHeight="12" x14ac:dyDescent="0.15"/>
  <cols>
    <col min="1" max="1" width="1.625" style="241" customWidth="1"/>
    <col min="2" max="2" width="4.125" style="241" customWidth="1"/>
    <col min="3" max="21" width="5.875" style="241" customWidth="1"/>
    <col min="22" max="22" width="8.25" style="241" customWidth="1"/>
    <col min="23" max="24" width="6.75" style="241" customWidth="1"/>
    <col min="25" max="25" width="8.625" style="241" customWidth="1"/>
    <col min="26" max="26" width="1.375" style="241" customWidth="1"/>
    <col min="27" max="29" width="0" style="241" hidden="1" customWidth="1"/>
    <col min="30" max="16384" width="9" style="241"/>
  </cols>
  <sheetData>
    <row r="2" spans="2:29" ht="24.95" customHeight="1" x14ac:dyDescent="0.15">
      <c r="B2" s="240" t="s">
        <v>550</v>
      </c>
      <c r="C2" s="155"/>
      <c r="D2" s="155"/>
      <c r="E2" s="155"/>
      <c r="F2" s="155"/>
      <c r="G2" s="155"/>
      <c r="H2" s="155"/>
      <c r="I2" s="155"/>
      <c r="J2" s="155"/>
      <c r="K2" s="155"/>
      <c r="L2" s="155"/>
      <c r="M2" s="155"/>
      <c r="N2" s="707"/>
      <c r="O2" s="708"/>
      <c r="P2" s="709"/>
      <c r="Q2" s="710"/>
      <c r="R2" s="710"/>
      <c r="S2" s="711"/>
      <c r="T2" s="686" t="s">
        <v>47</v>
      </c>
      <c r="U2" s="686"/>
      <c r="V2" s="712" t="s">
        <v>2213</v>
      </c>
      <c r="W2" s="712"/>
      <c r="X2" s="712"/>
      <c r="Y2" s="712"/>
      <c r="AA2" s="242" t="s">
        <v>551</v>
      </c>
      <c r="AB2" s="155" t="s">
        <v>552</v>
      </c>
      <c r="AC2" s="155" t="s">
        <v>553</v>
      </c>
    </row>
    <row r="3" spans="2:29" ht="20.100000000000001" customHeight="1" x14ac:dyDescent="0.15">
      <c r="B3" s="644" t="s">
        <v>27</v>
      </c>
      <c r="C3" s="644"/>
      <c r="D3" s="700" t="str">
        <f>'様式B(トンネル様式1P001)'!D3:G3</f>
        <v>ミネトンネル</v>
      </c>
      <c r="E3" s="700"/>
      <c r="F3" s="700"/>
      <c r="G3" s="700"/>
      <c r="H3" s="686" t="s">
        <v>28</v>
      </c>
      <c r="I3" s="686"/>
      <c r="J3" s="700" t="str">
        <f>'様式B(トンネル様式1P001)'!J3:M4</f>
        <v>一般国道　316号</v>
      </c>
      <c r="K3" s="700"/>
      <c r="L3" s="700"/>
      <c r="M3" s="700"/>
      <c r="N3" s="686" t="s">
        <v>10</v>
      </c>
      <c r="O3" s="686"/>
      <c r="P3" s="700" t="str">
        <f>'様式B(トンネル様式1P001)'!P3:S4</f>
        <v>宇部土木建築事務所</v>
      </c>
      <c r="Q3" s="700"/>
      <c r="R3" s="700"/>
      <c r="S3" s="700"/>
      <c r="T3" s="686" t="s">
        <v>16</v>
      </c>
      <c r="U3" s="686"/>
      <c r="V3" s="713" t="s">
        <v>613</v>
      </c>
      <c r="W3" s="713"/>
      <c r="X3" s="713"/>
      <c r="Y3" s="713"/>
      <c r="AA3" s="242" t="s">
        <v>554</v>
      </c>
      <c r="AB3" s="155" t="s">
        <v>555</v>
      </c>
      <c r="AC3" s="155" t="s">
        <v>556</v>
      </c>
    </row>
    <row r="4" spans="2:29" ht="20.100000000000001" customHeight="1" x14ac:dyDescent="0.15">
      <c r="B4" s="646" t="s">
        <v>11</v>
      </c>
      <c r="C4" s="646"/>
      <c r="D4" s="714" t="str">
        <f>'様式B(トンネル様式1P001)'!D4:G4</f>
        <v>美祢トンネル</v>
      </c>
      <c r="E4" s="714"/>
      <c r="F4" s="714"/>
      <c r="G4" s="714"/>
      <c r="H4" s="686"/>
      <c r="I4" s="686"/>
      <c r="J4" s="700"/>
      <c r="K4" s="700"/>
      <c r="L4" s="700"/>
      <c r="M4" s="700"/>
      <c r="N4" s="686"/>
      <c r="O4" s="686"/>
      <c r="P4" s="700"/>
      <c r="Q4" s="700"/>
      <c r="R4" s="700"/>
      <c r="S4" s="700"/>
      <c r="T4" s="686" t="s">
        <v>17</v>
      </c>
      <c r="U4" s="686"/>
      <c r="V4" s="713" t="s">
        <v>613</v>
      </c>
      <c r="W4" s="713"/>
      <c r="X4" s="713"/>
      <c r="Y4" s="713"/>
      <c r="AA4" s="242" t="s">
        <v>54</v>
      </c>
      <c r="AC4" s="155" t="s">
        <v>557</v>
      </c>
    </row>
    <row r="5" spans="2:29" ht="20.100000000000001" customHeight="1" x14ac:dyDescent="0.15">
      <c r="B5" s="699" t="s">
        <v>12</v>
      </c>
      <c r="C5" s="699"/>
      <c r="D5" s="243" t="s">
        <v>13</v>
      </c>
      <c r="E5" s="700" t="str">
        <f>'様式B(トンネル様式1P001)'!E5:G5</f>
        <v>山口県美祢市伊佐町</v>
      </c>
      <c r="F5" s="700"/>
      <c r="G5" s="700"/>
      <c r="H5" s="686" t="s">
        <v>253</v>
      </c>
      <c r="I5" s="686"/>
      <c r="J5" s="686"/>
      <c r="K5" s="701" t="str">
        <f>'様式B(トンネル様式1P001)'!K5:N5</f>
        <v>株式会社ニュージェック</v>
      </c>
      <c r="L5" s="702"/>
      <c r="M5" s="702"/>
      <c r="N5" s="702"/>
      <c r="O5" s="703" t="s">
        <v>235</v>
      </c>
      <c r="P5" s="704"/>
      <c r="Q5" s="677">
        <f>'様式B(トンネル様式1P001)'!Q5:S6</f>
        <v>44294</v>
      </c>
      <c r="R5" s="678"/>
      <c r="S5" s="679"/>
      <c r="T5" s="686" t="s">
        <v>39</v>
      </c>
      <c r="U5" s="686"/>
      <c r="V5" s="244" t="s">
        <v>38</v>
      </c>
      <c r="W5" s="687">
        <f>'様式A-1'!Z5</f>
        <v>1265</v>
      </c>
      <c r="X5" s="687"/>
      <c r="Y5" s="245" t="s">
        <v>37</v>
      </c>
      <c r="AA5" s="242" t="s">
        <v>55</v>
      </c>
      <c r="AC5" s="155" t="s">
        <v>558</v>
      </c>
    </row>
    <row r="6" spans="2:29" ht="20.100000000000001" customHeight="1" x14ac:dyDescent="0.15">
      <c r="B6" s="699"/>
      <c r="C6" s="699"/>
      <c r="D6" s="243" t="s">
        <v>14</v>
      </c>
      <c r="E6" s="700" t="str">
        <f>'様式B(トンネル様式1P001)'!E6:G6</f>
        <v>山口県美祢市伊佐町</v>
      </c>
      <c r="F6" s="700"/>
      <c r="G6" s="700"/>
      <c r="H6" s="686" t="s">
        <v>254</v>
      </c>
      <c r="I6" s="686"/>
      <c r="J6" s="686"/>
      <c r="K6" s="408" t="str">
        <f>'様式B(トンネル様式1P001)'!K6:N6</f>
        <v>石村　勝伸</v>
      </c>
      <c r="L6" s="408"/>
      <c r="M6" s="408"/>
      <c r="N6" s="408"/>
      <c r="O6" s="705"/>
      <c r="P6" s="706"/>
      <c r="Q6" s="680"/>
      <c r="R6" s="681"/>
      <c r="S6" s="682"/>
      <c r="T6" s="644" t="s">
        <v>15</v>
      </c>
      <c r="U6" s="644"/>
      <c r="V6" s="674" t="s">
        <v>600</v>
      </c>
      <c r="W6" s="675"/>
      <c r="X6" s="675"/>
      <c r="Y6" s="676"/>
      <c r="AC6" s="155" t="s">
        <v>559</v>
      </c>
    </row>
    <row r="7" spans="2:29" ht="6.95" customHeight="1" x14ac:dyDescent="0.15">
      <c r="B7" s="627" t="s">
        <v>18</v>
      </c>
      <c r="C7" s="654" t="s">
        <v>19</v>
      </c>
      <c r="D7" s="668">
        <f>'様式A-1'!E7</f>
        <v>340917.7</v>
      </c>
      <c r="E7" s="669"/>
      <c r="F7" s="657" t="s">
        <v>20</v>
      </c>
      <c r="G7" s="658"/>
      <c r="H7" s="657" t="s">
        <v>21</v>
      </c>
      <c r="I7" s="663"/>
      <c r="J7" s="666" t="s">
        <v>22</v>
      </c>
      <c r="K7" s="667"/>
      <c r="L7" s="644" t="s">
        <v>34</v>
      </c>
      <c r="M7" s="683">
        <f>'様式B(トンネル様式1P001)'!M7:M10</f>
        <v>109</v>
      </c>
      <c r="N7" s="644" t="s">
        <v>33</v>
      </c>
      <c r="O7" s="683">
        <f>'様式B(トンネル様式1P001)'!O7:O10</f>
        <v>0</v>
      </c>
      <c r="P7" s="625" t="s">
        <v>32</v>
      </c>
      <c r="Q7" s="622">
        <f>'様式B(トンネル様式1P001)'!Q7:Q10</f>
        <v>0</v>
      </c>
      <c r="R7" s="657" t="s">
        <v>36</v>
      </c>
      <c r="S7" s="663"/>
      <c r="T7" s="688" t="str">
        <f>様式F!AJ4</f>
        <v>Ⅲ</v>
      </c>
      <c r="U7" s="689"/>
      <c r="V7" s="694" t="s">
        <v>35</v>
      </c>
      <c r="W7" s="697" t="s">
        <v>287</v>
      </c>
      <c r="X7" s="698"/>
      <c r="Y7" s="639">
        <f>'様式B(トンネル様式1P001)'!Y7:Y12</f>
        <v>0</v>
      </c>
      <c r="AC7" s="155" t="s">
        <v>560</v>
      </c>
    </row>
    <row r="8" spans="2:29" ht="6.95" customHeight="1" x14ac:dyDescent="0.15">
      <c r="B8" s="627"/>
      <c r="C8" s="655"/>
      <c r="D8" s="670"/>
      <c r="E8" s="671"/>
      <c r="F8" s="659"/>
      <c r="G8" s="660"/>
      <c r="H8" s="659"/>
      <c r="I8" s="664"/>
      <c r="J8" s="640"/>
      <c r="K8" s="641"/>
      <c r="L8" s="645"/>
      <c r="M8" s="684"/>
      <c r="N8" s="645"/>
      <c r="O8" s="684"/>
      <c r="P8" s="626"/>
      <c r="Q8" s="623"/>
      <c r="R8" s="659"/>
      <c r="S8" s="664"/>
      <c r="T8" s="690"/>
      <c r="U8" s="691"/>
      <c r="V8" s="695"/>
      <c r="W8" s="698"/>
      <c r="X8" s="698"/>
      <c r="Y8" s="639"/>
      <c r="AC8" s="155" t="s">
        <v>561</v>
      </c>
    </row>
    <row r="9" spans="2:29" ht="6.95" customHeight="1" x14ac:dyDescent="0.15">
      <c r="B9" s="627"/>
      <c r="C9" s="656"/>
      <c r="D9" s="672"/>
      <c r="E9" s="673"/>
      <c r="F9" s="659"/>
      <c r="G9" s="660"/>
      <c r="H9" s="659"/>
      <c r="I9" s="664"/>
      <c r="J9" s="640"/>
      <c r="K9" s="641"/>
      <c r="L9" s="645"/>
      <c r="M9" s="684"/>
      <c r="N9" s="645"/>
      <c r="O9" s="684"/>
      <c r="P9" s="626"/>
      <c r="Q9" s="623"/>
      <c r="R9" s="659"/>
      <c r="S9" s="664"/>
      <c r="T9" s="690"/>
      <c r="U9" s="691"/>
      <c r="V9" s="695"/>
      <c r="W9" s="698"/>
      <c r="X9" s="698"/>
      <c r="Y9" s="639"/>
    </row>
    <row r="10" spans="2:29" ht="6.95" customHeight="1" x14ac:dyDescent="0.15">
      <c r="B10" s="627"/>
      <c r="C10" s="654" t="s">
        <v>23</v>
      </c>
      <c r="D10" s="668">
        <f>'様式A-1'!E8</f>
        <v>1311141.6000000001</v>
      </c>
      <c r="E10" s="669"/>
      <c r="F10" s="659"/>
      <c r="G10" s="660"/>
      <c r="H10" s="659"/>
      <c r="I10" s="664"/>
      <c r="J10" s="640"/>
      <c r="K10" s="641"/>
      <c r="L10" s="645"/>
      <c r="M10" s="685"/>
      <c r="N10" s="645"/>
      <c r="O10" s="685"/>
      <c r="P10" s="626"/>
      <c r="Q10" s="624"/>
      <c r="R10" s="659"/>
      <c r="S10" s="664"/>
      <c r="T10" s="690"/>
      <c r="U10" s="691"/>
      <c r="V10" s="695"/>
      <c r="W10" s="698"/>
      <c r="X10" s="698"/>
      <c r="Y10" s="639"/>
    </row>
    <row r="11" spans="2:29" ht="6.95" customHeight="1" x14ac:dyDescent="0.15">
      <c r="B11" s="627"/>
      <c r="C11" s="655"/>
      <c r="D11" s="670"/>
      <c r="E11" s="671"/>
      <c r="F11" s="659"/>
      <c r="G11" s="660"/>
      <c r="H11" s="659"/>
      <c r="I11" s="664"/>
      <c r="J11" s="666" t="s">
        <v>24</v>
      </c>
      <c r="K11" s="667"/>
      <c r="L11" s="644" t="s">
        <v>34</v>
      </c>
      <c r="M11" s="683">
        <f>'様式B(トンネル様式1P001)'!M11:M14</f>
        <v>55</v>
      </c>
      <c r="N11" s="644" t="s">
        <v>33</v>
      </c>
      <c r="O11" s="622">
        <f>'様式B(トンネル様式1P001)'!O11:O14</f>
        <v>0</v>
      </c>
      <c r="P11" s="625" t="s">
        <v>32</v>
      </c>
      <c r="Q11" s="622">
        <f>'様式B(トンネル様式1P001)'!Q11:Q14</f>
        <v>0</v>
      </c>
      <c r="R11" s="659"/>
      <c r="S11" s="664"/>
      <c r="T11" s="690"/>
      <c r="U11" s="691"/>
      <c r="V11" s="695"/>
      <c r="W11" s="698"/>
      <c r="X11" s="698"/>
      <c r="Y11" s="639"/>
    </row>
    <row r="12" spans="2:29" ht="6.95" customHeight="1" x14ac:dyDescent="0.15">
      <c r="B12" s="627"/>
      <c r="C12" s="656"/>
      <c r="D12" s="672"/>
      <c r="E12" s="673"/>
      <c r="F12" s="659"/>
      <c r="G12" s="660"/>
      <c r="H12" s="659"/>
      <c r="I12" s="664"/>
      <c r="J12" s="640"/>
      <c r="K12" s="641"/>
      <c r="L12" s="645"/>
      <c r="M12" s="684"/>
      <c r="N12" s="645"/>
      <c r="O12" s="623"/>
      <c r="P12" s="626"/>
      <c r="Q12" s="623"/>
      <c r="R12" s="659"/>
      <c r="S12" s="664"/>
      <c r="T12" s="690"/>
      <c r="U12" s="691"/>
      <c r="V12" s="695"/>
      <c r="W12" s="698"/>
      <c r="X12" s="698"/>
      <c r="Y12" s="639"/>
    </row>
    <row r="13" spans="2:29" ht="6.95" customHeight="1" x14ac:dyDescent="0.15">
      <c r="B13" s="627" t="s">
        <v>25</v>
      </c>
      <c r="C13" s="654" t="s">
        <v>19</v>
      </c>
      <c r="D13" s="668">
        <f>'様式A-1'!E9</f>
        <v>340837.7</v>
      </c>
      <c r="E13" s="669"/>
      <c r="F13" s="659"/>
      <c r="G13" s="660"/>
      <c r="H13" s="659"/>
      <c r="I13" s="664"/>
      <c r="J13" s="640"/>
      <c r="K13" s="641"/>
      <c r="L13" s="645"/>
      <c r="M13" s="684"/>
      <c r="N13" s="645"/>
      <c r="O13" s="623"/>
      <c r="P13" s="626"/>
      <c r="Q13" s="623"/>
      <c r="R13" s="659"/>
      <c r="S13" s="664"/>
      <c r="T13" s="690"/>
      <c r="U13" s="691"/>
      <c r="V13" s="695"/>
      <c r="W13" s="637" t="s">
        <v>269</v>
      </c>
      <c r="X13" s="638"/>
      <c r="Y13" s="639">
        <f>'様式B(トンネル様式1P001)'!Y13:Y18</f>
        <v>25</v>
      </c>
    </row>
    <row r="14" spans="2:29" ht="6.95" customHeight="1" x14ac:dyDescent="0.15">
      <c r="B14" s="654"/>
      <c r="C14" s="655"/>
      <c r="D14" s="670"/>
      <c r="E14" s="671"/>
      <c r="F14" s="659"/>
      <c r="G14" s="660"/>
      <c r="H14" s="659"/>
      <c r="I14" s="664"/>
      <c r="J14" s="642"/>
      <c r="K14" s="643"/>
      <c r="L14" s="645"/>
      <c r="M14" s="685"/>
      <c r="N14" s="645"/>
      <c r="O14" s="624"/>
      <c r="P14" s="626"/>
      <c r="Q14" s="624"/>
      <c r="R14" s="659"/>
      <c r="S14" s="664"/>
      <c r="T14" s="690"/>
      <c r="U14" s="691"/>
      <c r="V14" s="695"/>
      <c r="W14" s="638"/>
      <c r="X14" s="638"/>
      <c r="Y14" s="639"/>
    </row>
    <row r="15" spans="2:29" ht="6.95" customHeight="1" x14ac:dyDescent="0.15">
      <c r="B15" s="654"/>
      <c r="C15" s="656"/>
      <c r="D15" s="672"/>
      <c r="E15" s="673"/>
      <c r="F15" s="659"/>
      <c r="G15" s="660"/>
      <c r="H15" s="659"/>
      <c r="I15" s="664"/>
      <c r="J15" s="640" t="s">
        <v>26</v>
      </c>
      <c r="K15" s="641"/>
      <c r="L15" s="644" t="s">
        <v>34</v>
      </c>
      <c r="M15" s="647">
        <f>'様式B(トンネル様式1P001)'!M15:M18</f>
        <v>3</v>
      </c>
      <c r="N15" s="644" t="s">
        <v>33</v>
      </c>
      <c r="O15" s="647">
        <f>'様式B(トンネル様式1P001)'!O15:O18</f>
        <v>3</v>
      </c>
      <c r="P15" s="625" t="s">
        <v>32</v>
      </c>
      <c r="Q15" s="651">
        <f>'様式B(トンネル様式1P001)'!Q15:Q18</f>
        <v>0</v>
      </c>
      <c r="R15" s="659"/>
      <c r="S15" s="664"/>
      <c r="T15" s="690"/>
      <c r="U15" s="691"/>
      <c r="V15" s="695"/>
      <c r="W15" s="638"/>
      <c r="X15" s="638"/>
      <c r="Y15" s="639"/>
      <c r="AC15" s="241">
        <v>0</v>
      </c>
    </row>
    <row r="16" spans="2:29" ht="6.95" customHeight="1" x14ac:dyDescent="0.15">
      <c r="B16" s="654"/>
      <c r="C16" s="654" t="s">
        <v>23</v>
      </c>
      <c r="D16" s="668">
        <f>'様式A-1'!E10</f>
        <v>1311156.1000000001</v>
      </c>
      <c r="E16" s="669"/>
      <c r="F16" s="659"/>
      <c r="G16" s="660"/>
      <c r="H16" s="659"/>
      <c r="I16" s="664"/>
      <c r="J16" s="640"/>
      <c r="K16" s="641"/>
      <c r="L16" s="645"/>
      <c r="M16" s="648"/>
      <c r="N16" s="645"/>
      <c r="O16" s="648"/>
      <c r="P16" s="626"/>
      <c r="Q16" s="652"/>
      <c r="R16" s="659"/>
      <c r="S16" s="664"/>
      <c r="T16" s="690"/>
      <c r="U16" s="691"/>
      <c r="V16" s="695"/>
      <c r="W16" s="638"/>
      <c r="X16" s="638"/>
      <c r="Y16" s="639"/>
    </row>
    <row r="17" spans="2:25" ht="6.95" customHeight="1" x14ac:dyDescent="0.15">
      <c r="B17" s="654"/>
      <c r="C17" s="655"/>
      <c r="D17" s="670"/>
      <c r="E17" s="671"/>
      <c r="F17" s="659"/>
      <c r="G17" s="660"/>
      <c r="H17" s="659"/>
      <c r="I17" s="664"/>
      <c r="J17" s="640"/>
      <c r="K17" s="641"/>
      <c r="L17" s="645"/>
      <c r="M17" s="648"/>
      <c r="N17" s="645"/>
      <c r="O17" s="648"/>
      <c r="P17" s="626"/>
      <c r="Q17" s="652"/>
      <c r="R17" s="659"/>
      <c r="S17" s="664"/>
      <c r="T17" s="690"/>
      <c r="U17" s="691"/>
      <c r="V17" s="695"/>
      <c r="W17" s="638"/>
      <c r="X17" s="638"/>
      <c r="Y17" s="639"/>
    </row>
    <row r="18" spans="2:25" ht="6.95" customHeight="1" x14ac:dyDescent="0.15">
      <c r="B18" s="627"/>
      <c r="C18" s="656"/>
      <c r="D18" s="672"/>
      <c r="E18" s="673"/>
      <c r="F18" s="661"/>
      <c r="G18" s="662"/>
      <c r="H18" s="661"/>
      <c r="I18" s="665"/>
      <c r="J18" s="642"/>
      <c r="K18" s="643"/>
      <c r="L18" s="646"/>
      <c r="M18" s="649"/>
      <c r="N18" s="646"/>
      <c r="O18" s="649"/>
      <c r="P18" s="650"/>
      <c r="Q18" s="653"/>
      <c r="R18" s="661"/>
      <c r="S18" s="665"/>
      <c r="T18" s="692"/>
      <c r="U18" s="693"/>
      <c r="V18" s="696"/>
      <c r="W18" s="638"/>
      <c r="X18" s="638"/>
      <c r="Y18" s="639"/>
    </row>
    <row r="19" spans="2:25" ht="39.950000000000003" customHeight="1" x14ac:dyDescent="0.15">
      <c r="B19" s="628" t="s">
        <v>9</v>
      </c>
      <c r="C19" s="630"/>
      <c r="D19" s="631"/>
      <c r="E19" s="631"/>
      <c r="F19" s="631"/>
      <c r="G19" s="631"/>
      <c r="H19" s="631"/>
      <c r="I19" s="631"/>
      <c r="J19" s="631"/>
      <c r="K19" s="631"/>
      <c r="L19" s="631"/>
      <c r="M19" s="631"/>
      <c r="N19" s="631"/>
      <c r="O19" s="631"/>
      <c r="P19" s="631"/>
      <c r="Q19" s="631"/>
      <c r="R19" s="631"/>
      <c r="S19" s="631"/>
      <c r="T19" s="631"/>
      <c r="U19" s="631"/>
      <c r="V19" s="631"/>
      <c r="W19" s="631"/>
      <c r="X19" s="631"/>
      <c r="Y19" s="632"/>
    </row>
    <row r="20" spans="2:25" ht="39.950000000000003" customHeight="1" x14ac:dyDescent="0.15">
      <c r="B20" s="628"/>
      <c r="C20" s="246"/>
      <c r="D20" s="246"/>
      <c r="E20" s="246"/>
      <c r="F20" s="246"/>
      <c r="G20" s="246"/>
      <c r="H20" s="247"/>
      <c r="I20" s="246"/>
      <c r="J20" s="246"/>
      <c r="K20" s="246"/>
      <c r="L20" s="246"/>
      <c r="M20" s="247"/>
      <c r="N20" s="247"/>
      <c r="O20" s="246"/>
      <c r="P20" s="246"/>
      <c r="Q20" s="247"/>
      <c r="R20" s="246"/>
      <c r="S20" s="246"/>
      <c r="T20" s="246"/>
      <c r="U20" s="246"/>
      <c r="V20" s="246"/>
      <c r="W20" s="246"/>
      <c r="X20" s="246"/>
      <c r="Y20" s="248"/>
    </row>
    <row r="21" spans="2:25" ht="39.950000000000003" customHeight="1" x14ac:dyDescent="0.15">
      <c r="B21" s="628"/>
      <c r="C21" s="246"/>
      <c r="D21" s="246"/>
      <c r="E21" s="246"/>
      <c r="F21" s="246"/>
      <c r="G21" s="246"/>
      <c r="H21" s="247"/>
      <c r="I21" s="246"/>
      <c r="J21" s="246"/>
      <c r="K21" s="246"/>
      <c r="L21" s="246"/>
      <c r="M21" s="247"/>
      <c r="N21" s="247"/>
      <c r="O21" s="246"/>
      <c r="P21" s="246"/>
      <c r="Q21" s="247"/>
      <c r="R21" s="246"/>
      <c r="S21" s="246"/>
      <c r="T21" s="246"/>
      <c r="U21" s="246"/>
      <c r="V21" s="246"/>
      <c r="W21" s="246"/>
      <c r="X21" s="246"/>
      <c r="Y21" s="248"/>
    </row>
    <row r="22" spans="2:25" ht="39.950000000000003" customHeight="1" x14ac:dyDescent="0.15">
      <c r="B22" s="628"/>
      <c r="C22" s="246"/>
      <c r="D22" s="246"/>
      <c r="E22" s="246"/>
      <c r="F22" s="247"/>
      <c r="G22" s="246"/>
      <c r="H22" s="246"/>
      <c r="I22" s="246"/>
      <c r="J22" s="246"/>
      <c r="K22" s="246"/>
      <c r="L22" s="246"/>
      <c r="M22" s="247"/>
      <c r="N22" s="246"/>
      <c r="O22" s="246"/>
      <c r="P22" s="246"/>
      <c r="Q22" s="247"/>
      <c r="R22" s="246"/>
      <c r="S22" s="246"/>
      <c r="T22" s="246"/>
      <c r="U22" s="246"/>
      <c r="V22" s="246"/>
      <c r="W22" s="246"/>
      <c r="X22" s="246"/>
      <c r="Y22" s="248"/>
    </row>
    <row r="23" spans="2:25" ht="39.950000000000003" customHeight="1" x14ac:dyDescent="0.15">
      <c r="B23" s="628"/>
      <c r="C23" s="246"/>
      <c r="D23" s="246"/>
      <c r="E23" s="246"/>
      <c r="F23" s="247"/>
      <c r="G23" s="247"/>
      <c r="H23" s="246"/>
      <c r="I23" s="246"/>
      <c r="J23" s="246"/>
      <c r="K23" s="246"/>
      <c r="L23" s="246"/>
      <c r="M23" s="247"/>
      <c r="N23" s="246"/>
      <c r="O23" s="246"/>
      <c r="P23" s="246"/>
      <c r="Q23" s="247"/>
      <c r="R23" s="246"/>
      <c r="S23" s="246"/>
      <c r="T23" s="246"/>
      <c r="U23" s="246"/>
      <c r="V23" s="246"/>
      <c r="W23" s="246"/>
      <c r="X23" s="246"/>
      <c r="Y23" s="248"/>
    </row>
    <row r="24" spans="2:25" ht="39.950000000000003" customHeight="1" x14ac:dyDescent="0.15">
      <c r="B24" s="628"/>
      <c r="C24" s="247"/>
      <c r="D24" s="246"/>
      <c r="E24" s="246"/>
      <c r="F24" s="247"/>
      <c r="G24" s="247"/>
      <c r="H24" s="246"/>
      <c r="I24" s="246"/>
      <c r="J24" s="246"/>
      <c r="K24" s="246"/>
      <c r="L24" s="246"/>
      <c r="M24" s="247"/>
      <c r="N24" s="247"/>
      <c r="O24" s="246"/>
      <c r="P24" s="246"/>
      <c r="Q24" s="247"/>
      <c r="R24" s="246"/>
      <c r="S24" s="246"/>
      <c r="T24" s="246"/>
      <c r="U24" s="246"/>
      <c r="V24" s="246"/>
      <c r="W24" s="246"/>
      <c r="X24" s="246"/>
      <c r="Y24" s="248"/>
    </row>
    <row r="25" spans="2:25" ht="39.950000000000003" customHeight="1" x14ac:dyDescent="0.15">
      <c r="B25" s="628"/>
      <c r="C25" s="247"/>
      <c r="D25" s="246"/>
      <c r="E25" s="246"/>
      <c r="F25" s="247"/>
      <c r="G25" s="247"/>
      <c r="H25" s="246"/>
      <c r="I25" s="246"/>
      <c r="J25" s="246"/>
      <c r="K25" s="246"/>
      <c r="L25" s="246"/>
      <c r="M25" s="247"/>
      <c r="N25" s="247"/>
      <c r="O25" s="246"/>
      <c r="P25" s="246"/>
      <c r="Q25" s="247"/>
      <c r="R25" s="246"/>
      <c r="S25" s="246"/>
      <c r="T25" s="246"/>
      <c r="U25" s="246"/>
      <c r="V25" s="246"/>
      <c r="W25" s="246"/>
      <c r="X25" s="246"/>
      <c r="Y25" s="248"/>
    </row>
    <row r="26" spans="2:25" ht="39.950000000000003" customHeight="1" x14ac:dyDescent="0.15">
      <c r="B26" s="628"/>
      <c r="C26" s="247"/>
      <c r="D26" s="246"/>
      <c r="E26" s="246"/>
      <c r="F26" s="249"/>
      <c r="G26" s="250"/>
      <c r="H26" s="250"/>
      <c r="I26" s="250"/>
      <c r="J26" s="250"/>
      <c r="K26" s="250"/>
      <c r="L26" s="246"/>
      <c r="M26" s="247"/>
      <c r="N26" s="247"/>
      <c r="O26" s="246"/>
      <c r="P26" s="633" t="s">
        <v>286</v>
      </c>
      <c r="Q26" s="633"/>
      <c r="R26" s="633"/>
      <c r="S26" s="633"/>
      <c r="T26" s="633"/>
      <c r="U26" s="633"/>
      <c r="V26" s="633"/>
      <c r="W26" s="633"/>
      <c r="X26" s="633"/>
      <c r="Y26" s="634"/>
    </row>
    <row r="27" spans="2:25" ht="45" customHeight="1" x14ac:dyDescent="0.15">
      <c r="B27" s="629"/>
      <c r="C27" s="251"/>
      <c r="D27" s="252"/>
      <c r="E27" s="253"/>
      <c r="F27" s="254"/>
      <c r="G27" s="252"/>
      <c r="H27" s="252"/>
      <c r="I27" s="252"/>
      <c r="J27" s="252"/>
      <c r="K27" s="252"/>
      <c r="L27" s="252"/>
      <c r="M27" s="252"/>
      <c r="N27" s="252"/>
      <c r="O27" s="255"/>
      <c r="P27" s="635"/>
      <c r="Q27" s="635"/>
      <c r="R27" s="635"/>
      <c r="S27" s="635"/>
      <c r="T27" s="635"/>
      <c r="U27" s="635"/>
      <c r="V27" s="635"/>
      <c r="W27" s="635"/>
      <c r="X27" s="635"/>
      <c r="Y27" s="636"/>
    </row>
    <row r="28" spans="2:25" ht="15" customHeight="1" x14ac:dyDescent="0.15">
      <c r="C28" s="155" t="s">
        <v>245</v>
      </c>
    </row>
    <row r="29" spans="2:25" ht="15" customHeight="1" x14ac:dyDescent="0.15">
      <c r="C29" s="155" t="s">
        <v>562</v>
      </c>
    </row>
    <row r="30" spans="2:25" ht="15" customHeight="1" x14ac:dyDescent="0.15">
      <c r="C30" s="155" t="s">
        <v>288</v>
      </c>
    </row>
    <row r="31" spans="2:25" x14ac:dyDescent="0.15">
      <c r="C31" s="155" t="s">
        <v>246</v>
      </c>
    </row>
    <row r="32" spans="2:25" x14ac:dyDescent="0.15">
      <c r="C32" s="155"/>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6:Y6">
      <formula1>$AC$2:$AC$8</formula1>
    </dataValidation>
    <dataValidation type="list" allowBlank="1" showInputMessage="1" showErrorMessage="1" sqref="T7:U18">
      <formula1>$AA$2:$AA$5</formula1>
    </dataValidation>
    <dataValidation type="list" allowBlank="1" showInputMessage="1" showErrorMessage="1" sqref="V3:Y4">
      <formula1>$AB$2:$AB$3</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pageSetUpPr fitToPage="1"/>
  </sheetPr>
  <dimension ref="B2:AC32"/>
  <sheetViews>
    <sheetView showGridLines="0" view="pageBreakPreview" zoomScaleNormal="100" zoomScaleSheetLayoutView="100" workbookViewId="0">
      <selection activeCell="V2" sqref="V2:Y2"/>
    </sheetView>
  </sheetViews>
  <sheetFormatPr defaultRowHeight="12" x14ac:dyDescent="0.15"/>
  <cols>
    <col min="1" max="1" width="1.625" style="241" customWidth="1"/>
    <col min="2" max="2" width="4.125" style="241" customWidth="1"/>
    <col min="3" max="21" width="5.875" style="241" customWidth="1"/>
    <col min="22" max="22" width="8.25" style="241" customWidth="1"/>
    <col min="23" max="24" width="6.75" style="241" customWidth="1"/>
    <col min="25" max="25" width="8.625" style="241" customWidth="1"/>
    <col min="26" max="26" width="1.375" style="241" customWidth="1"/>
    <col min="27" max="29" width="0" style="241" hidden="1" customWidth="1"/>
    <col min="30" max="16384" width="9" style="241"/>
  </cols>
  <sheetData>
    <row r="2" spans="2:29" ht="24.95" customHeight="1" x14ac:dyDescent="0.15">
      <c r="B2" s="240" t="s">
        <v>550</v>
      </c>
      <c r="C2" s="155"/>
      <c r="D2" s="155"/>
      <c r="E2" s="155"/>
      <c r="F2" s="155"/>
      <c r="G2" s="155"/>
      <c r="H2" s="155"/>
      <c r="I2" s="155"/>
      <c r="J2" s="155"/>
      <c r="K2" s="155"/>
      <c r="L2" s="155"/>
      <c r="M2" s="155"/>
      <c r="N2" s="707"/>
      <c r="O2" s="708"/>
      <c r="P2" s="709"/>
      <c r="Q2" s="710"/>
      <c r="R2" s="710"/>
      <c r="S2" s="711"/>
      <c r="T2" s="686" t="s">
        <v>47</v>
      </c>
      <c r="U2" s="686"/>
      <c r="V2" s="712" t="s">
        <v>2213</v>
      </c>
      <c r="W2" s="712"/>
      <c r="X2" s="712"/>
      <c r="Y2" s="712"/>
      <c r="AA2" s="242" t="s">
        <v>551</v>
      </c>
      <c r="AB2" s="155" t="s">
        <v>552</v>
      </c>
      <c r="AC2" s="155" t="s">
        <v>553</v>
      </c>
    </row>
    <row r="3" spans="2:29" ht="20.100000000000001" customHeight="1" x14ac:dyDescent="0.15">
      <c r="B3" s="644" t="s">
        <v>27</v>
      </c>
      <c r="C3" s="644"/>
      <c r="D3" s="700" t="str">
        <f>'様式B(トンネル様式1P001)'!D3:G3</f>
        <v>ミネトンネル</v>
      </c>
      <c r="E3" s="700"/>
      <c r="F3" s="700"/>
      <c r="G3" s="700"/>
      <c r="H3" s="686" t="s">
        <v>28</v>
      </c>
      <c r="I3" s="686"/>
      <c r="J3" s="700" t="str">
        <f>'様式B(トンネル様式1P001)'!J3:M4</f>
        <v>一般国道　316号</v>
      </c>
      <c r="K3" s="700"/>
      <c r="L3" s="700"/>
      <c r="M3" s="700"/>
      <c r="N3" s="686" t="s">
        <v>10</v>
      </c>
      <c r="O3" s="686"/>
      <c r="P3" s="700" t="str">
        <f>'様式B(トンネル様式1P001)'!P3:S4</f>
        <v>宇部土木建築事務所</v>
      </c>
      <c r="Q3" s="700"/>
      <c r="R3" s="700"/>
      <c r="S3" s="700"/>
      <c r="T3" s="686" t="s">
        <v>16</v>
      </c>
      <c r="U3" s="686"/>
      <c r="V3" s="713" t="s">
        <v>613</v>
      </c>
      <c r="W3" s="713"/>
      <c r="X3" s="713"/>
      <c r="Y3" s="713"/>
      <c r="AA3" s="242" t="s">
        <v>554</v>
      </c>
      <c r="AB3" s="155" t="s">
        <v>555</v>
      </c>
      <c r="AC3" s="155" t="s">
        <v>556</v>
      </c>
    </row>
    <row r="4" spans="2:29" ht="20.100000000000001" customHeight="1" x14ac:dyDescent="0.15">
      <c r="B4" s="646" t="s">
        <v>11</v>
      </c>
      <c r="C4" s="646"/>
      <c r="D4" s="714" t="str">
        <f>'様式B(トンネル様式1P001)'!D4:G4</f>
        <v>美祢トンネル</v>
      </c>
      <c r="E4" s="714"/>
      <c r="F4" s="714"/>
      <c r="G4" s="714"/>
      <c r="H4" s="686"/>
      <c r="I4" s="686"/>
      <c r="J4" s="700"/>
      <c r="K4" s="700"/>
      <c r="L4" s="700"/>
      <c r="M4" s="700"/>
      <c r="N4" s="686"/>
      <c r="O4" s="686"/>
      <c r="P4" s="700"/>
      <c r="Q4" s="700"/>
      <c r="R4" s="700"/>
      <c r="S4" s="700"/>
      <c r="T4" s="686" t="s">
        <v>17</v>
      </c>
      <c r="U4" s="686"/>
      <c r="V4" s="713" t="s">
        <v>613</v>
      </c>
      <c r="W4" s="713"/>
      <c r="X4" s="713"/>
      <c r="Y4" s="713"/>
      <c r="AA4" s="242" t="s">
        <v>54</v>
      </c>
      <c r="AC4" s="155" t="s">
        <v>557</v>
      </c>
    </row>
    <row r="5" spans="2:29" ht="20.100000000000001" customHeight="1" x14ac:dyDescent="0.15">
      <c r="B5" s="699" t="s">
        <v>12</v>
      </c>
      <c r="C5" s="699"/>
      <c r="D5" s="243" t="s">
        <v>13</v>
      </c>
      <c r="E5" s="700" t="str">
        <f>'様式B(トンネル様式1P001)'!E5:G5</f>
        <v>山口県美祢市伊佐町</v>
      </c>
      <c r="F5" s="700"/>
      <c r="G5" s="700"/>
      <c r="H5" s="686" t="s">
        <v>253</v>
      </c>
      <c r="I5" s="686"/>
      <c r="J5" s="686"/>
      <c r="K5" s="701" t="str">
        <f>'様式B(トンネル様式1P001)'!K5:N5</f>
        <v>株式会社ニュージェック</v>
      </c>
      <c r="L5" s="702"/>
      <c r="M5" s="702"/>
      <c r="N5" s="702"/>
      <c r="O5" s="703" t="s">
        <v>235</v>
      </c>
      <c r="P5" s="704"/>
      <c r="Q5" s="677">
        <f>'様式B(トンネル様式1P001)'!Q5:S6</f>
        <v>44294</v>
      </c>
      <c r="R5" s="678"/>
      <c r="S5" s="679"/>
      <c r="T5" s="686" t="s">
        <v>39</v>
      </c>
      <c r="U5" s="686"/>
      <c r="V5" s="244" t="s">
        <v>38</v>
      </c>
      <c r="W5" s="687">
        <f>'様式A-1'!Z5</f>
        <v>1265</v>
      </c>
      <c r="X5" s="687"/>
      <c r="Y5" s="245" t="s">
        <v>37</v>
      </c>
      <c r="AA5" s="242" t="s">
        <v>55</v>
      </c>
      <c r="AC5" s="155" t="s">
        <v>558</v>
      </c>
    </row>
    <row r="6" spans="2:29" ht="20.100000000000001" customHeight="1" x14ac:dyDescent="0.15">
      <c r="B6" s="699"/>
      <c r="C6" s="699"/>
      <c r="D6" s="243" t="s">
        <v>14</v>
      </c>
      <c r="E6" s="700" t="str">
        <f>'様式B(トンネル様式1P001)'!E6:G6</f>
        <v>山口県美祢市伊佐町</v>
      </c>
      <c r="F6" s="700"/>
      <c r="G6" s="700"/>
      <c r="H6" s="686" t="s">
        <v>254</v>
      </c>
      <c r="I6" s="686"/>
      <c r="J6" s="686"/>
      <c r="K6" s="408" t="str">
        <f>'様式B(トンネル様式1P001)'!K6:N6</f>
        <v>石村　勝伸</v>
      </c>
      <c r="L6" s="408"/>
      <c r="M6" s="408"/>
      <c r="N6" s="408"/>
      <c r="O6" s="705"/>
      <c r="P6" s="706"/>
      <c r="Q6" s="680"/>
      <c r="R6" s="681"/>
      <c r="S6" s="682"/>
      <c r="T6" s="644" t="s">
        <v>15</v>
      </c>
      <c r="U6" s="644"/>
      <c r="V6" s="674" t="s">
        <v>600</v>
      </c>
      <c r="W6" s="675"/>
      <c r="X6" s="675"/>
      <c r="Y6" s="676"/>
      <c r="AC6" s="155" t="s">
        <v>559</v>
      </c>
    </row>
    <row r="7" spans="2:29" ht="6.95" customHeight="1" x14ac:dyDescent="0.15">
      <c r="B7" s="627" t="s">
        <v>18</v>
      </c>
      <c r="C7" s="654" t="s">
        <v>19</v>
      </c>
      <c r="D7" s="668">
        <f>'様式A-1'!E7</f>
        <v>340917.7</v>
      </c>
      <c r="E7" s="669"/>
      <c r="F7" s="657" t="s">
        <v>20</v>
      </c>
      <c r="G7" s="658"/>
      <c r="H7" s="657" t="s">
        <v>21</v>
      </c>
      <c r="I7" s="663"/>
      <c r="J7" s="666" t="s">
        <v>22</v>
      </c>
      <c r="K7" s="667"/>
      <c r="L7" s="644" t="s">
        <v>34</v>
      </c>
      <c r="M7" s="683">
        <f>'様式B(トンネル様式1P001)'!M7:M10</f>
        <v>109</v>
      </c>
      <c r="N7" s="644" t="s">
        <v>33</v>
      </c>
      <c r="O7" s="683">
        <f>'様式B(トンネル様式1P001)'!O7:O10</f>
        <v>0</v>
      </c>
      <c r="P7" s="625" t="s">
        <v>32</v>
      </c>
      <c r="Q7" s="622">
        <f>'様式B(トンネル様式1P001)'!Q7:Q10</f>
        <v>0</v>
      </c>
      <c r="R7" s="657" t="s">
        <v>36</v>
      </c>
      <c r="S7" s="663"/>
      <c r="T7" s="688" t="str">
        <f>様式F!AJ4</f>
        <v>Ⅲ</v>
      </c>
      <c r="U7" s="689"/>
      <c r="V7" s="694" t="s">
        <v>35</v>
      </c>
      <c r="W7" s="697" t="s">
        <v>287</v>
      </c>
      <c r="X7" s="698"/>
      <c r="Y7" s="639">
        <f>'様式B(トンネル様式1P001)'!Y7:Y12</f>
        <v>0</v>
      </c>
      <c r="AC7" s="155" t="s">
        <v>560</v>
      </c>
    </row>
    <row r="8" spans="2:29" ht="6.95" customHeight="1" x14ac:dyDescent="0.15">
      <c r="B8" s="627"/>
      <c r="C8" s="655"/>
      <c r="D8" s="670"/>
      <c r="E8" s="671"/>
      <c r="F8" s="659"/>
      <c r="G8" s="660"/>
      <c r="H8" s="659"/>
      <c r="I8" s="664"/>
      <c r="J8" s="640"/>
      <c r="K8" s="641"/>
      <c r="L8" s="645"/>
      <c r="M8" s="684"/>
      <c r="N8" s="645"/>
      <c r="O8" s="684"/>
      <c r="P8" s="626"/>
      <c r="Q8" s="623"/>
      <c r="R8" s="659"/>
      <c r="S8" s="664"/>
      <c r="T8" s="690"/>
      <c r="U8" s="691"/>
      <c r="V8" s="695"/>
      <c r="W8" s="698"/>
      <c r="X8" s="698"/>
      <c r="Y8" s="639"/>
      <c r="AC8" s="155" t="s">
        <v>561</v>
      </c>
    </row>
    <row r="9" spans="2:29" ht="6.95" customHeight="1" x14ac:dyDescent="0.15">
      <c r="B9" s="627"/>
      <c r="C9" s="656"/>
      <c r="D9" s="672"/>
      <c r="E9" s="673"/>
      <c r="F9" s="659"/>
      <c r="G9" s="660"/>
      <c r="H9" s="659"/>
      <c r="I9" s="664"/>
      <c r="J9" s="640"/>
      <c r="K9" s="641"/>
      <c r="L9" s="645"/>
      <c r="M9" s="684"/>
      <c r="N9" s="645"/>
      <c r="O9" s="684"/>
      <c r="P9" s="626"/>
      <c r="Q9" s="623"/>
      <c r="R9" s="659"/>
      <c r="S9" s="664"/>
      <c r="T9" s="690"/>
      <c r="U9" s="691"/>
      <c r="V9" s="695"/>
      <c r="W9" s="698"/>
      <c r="X9" s="698"/>
      <c r="Y9" s="639"/>
    </row>
    <row r="10" spans="2:29" ht="6.95" customHeight="1" x14ac:dyDescent="0.15">
      <c r="B10" s="627"/>
      <c r="C10" s="654" t="s">
        <v>23</v>
      </c>
      <c r="D10" s="668">
        <f>'様式A-1'!E8</f>
        <v>1311141.6000000001</v>
      </c>
      <c r="E10" s="669"/>
      <c r="F10" s="659"/>
      <c r="G10" s="660"/>
      <c r="H10" s="659"/>
      <c r="I10" s="664"/>
      <c r="J10" s="640"/>
      <c r="K10" s="641"/>
      <c r="L10" s="645"/>
      <c r="M10" s="685"/>
      <c r="N10" s="645"/>
      <c r="O10" s="685"/>
      <c r="P10" s="626"/>
      <c r="Q10" s="624"/>
      <c r="R10" s="659"/>
      <c r="S10" s="664"/>
      <c r="T10" s="690"/>
      <c r="U10" s="691"/>
      <c r="V10" s="695"/>
      <c r="W10" s="698"/>
      <c r="X10" s="698"/>
      <c r="Y10" s="639"/>
    </row>
    <row r="11" spans="2:29" ht="6.95" customHeight="1" x14ac:dyDescent="0.15">
      <c r="B11" s="627"/>
      <c r="C11" s="655"/>
      <c r="D11" s="670"/>
      <c r="E11" s="671"/>
      <c r="F11" s="659"/>
      <c r="G11" s="660"/>
      <c r="H11" s="659"/>
      <c r="I11" s="664"/>
      <c r="J11" s="666" t="s">
        <v>24</v>
      </c>
      <c r="K11" s="667"/>
      <c r="L11" s="644" t="s">
        <v>34</v>
      </c>
      <c r="M11" s="683">
        <f>'様式B(トンネル様式1P001)'!M11:M14</f>
        <v>55</v>
      </c>
      <c r="N11" s="644" t="s">
        <v>33</v>
      </c>
      <c r="O11" s="622">
        <f>'様式B(トンネル様式1P001)'!O11:O14</f>
        <v>0</v>
      </c>
      <c r="P11" s="625" t="s">
        <v>32</v>
      </c>
      <c r="Q11" s="622">
        <f>'様式B(トンネル様式1P001)'!Q11:Q14</f>
        <v>0</v>
      </c>
      <c r="R11" s="659"/>
      <c r="S11" s="664"/>
      <c r="T11" s="690"/>
      <c r="U11" s="691"/>
      <c r="V11" s="695"/>
      <c r="W11" s="698"/>
      <c r="X11" s="698"/>
      <c r="Y11" s="639"/>
    </row>
    <row r="12" spans="2:29" ht="6.95" customHeight="1" x14ac:dyDescent="0.15">
      <c r="B12" s="627"/>
      <c r="C12" s="656"/>
      <c r="D12" s="672"/>
      <c r="E12" s="673"/>
      <c r="F12" s="659"/>
      <c r="G12" s="660"/>
      <c r="H12" s="659"/>
      <c r="I12" s="664"/>
      <c r="J12" s="640"/>
      <c r="K12" s="641"/>
      <c r="L12" s="645"/>
      <c r="M12" s="684"/>
      <c r="N12" s="645"/>
      <c r="O12" s="623"/>
      <c r="P12" s="626"/>
      <c r="Q12" s="623"/>
      <c r="R12" s="659"/>
      <c r="S12" s="664"/>
      <c r="T12" s="690"/>
      <c r="U12" s="691"/>
      <c r="V12" s="695"/>
      <c r="W12" s="698"/>
      <c r="X12" s="698"/>
      <c r="Y12" s="639"/>
    </row>
    <row r="13" spans="2:29" ht="6.95" customHeight="1" x14ac:dyDescent="0.15">
      <c r="B13" s="627" t="s">
        <v>25</v>
      </c>
      <c r="C13" s="654" t="s">
        <v>19</v>
      </c>
      <c r="D13" s="668">
        <f>'様式A-1'!E9</f>
        <v>340837.7</v>
      </c>
      <c r="E13" s="669"/>
      <c r="F13" s="659"/>
      <c r="G13" s="660"/>
      <c r="H13" s="659"/>
      <c r="I13" s="664"/>
      <c r="J13" s="640"/>
      <c r="K13" s="641"/>
      <c r="L13" s="645"/>
      <c r="M13" s="684"/>
      <c r="N13" s="645"/>
      <c r="O13" s="623"/>
      <c r="P13" s="626"/>
      <c r="Q13" s="623"/>
      <c r="R13" s="659"/>
      <c r="S13" s="664"/>
      <c r="T13" s="690"/>
      <c r="U13" s="691"/>
      <c r="V13" s="695"/>
      <c r="W13" s="637" t="s">
        <v>269</v>
      </c>
      <c r="X13" s="638"/>
      <c r="Y13" s="639">
        <f>'様式B(トンネル様式1P001)'!Y13:Y18</f>
        <v>25</v>
      </c>
    </row>
    <row r="14" spans="2:29" ht="6.95" customHeight="1" x14ac:dyDescent="0.15">
      <c r="B14" s="654"/>
      <c r="C14" s="655"/>
      <c r="D14" s="670"/>
      <c r="E14" s="671"/>
      <c r="F14" s="659"/>
      <c r="G14" s="660"/>
      <c r="H14" s="659"/>
      <c r="I14" s="664"/>
      <c r="J14" s="642"/>
      <c r="K14" s="643"/>
      <c r="L14" s="645"/>
      <c r="M14" s="685"/>
      <c r="N14" s="645"/>
      <c r="O14" s="624"/>
      <c r="P14" s="626"/>
      <c r="Q14" s="624"/>
      <c r="R14" s="659"/>
      <c r="S14" s="664"/>
      <c r="T14" s="690"/>
      <c r="U14" s="691"/>
      <c r="V14" s="695"/>
      <c r="W14" s="638"/>
      <c r="X14" s="638"/>
      <c r="Y14" s="639"/>
    </row>
    <row r="15" spans="2:29" ht="6.95" customHeight="1" x14ac:dyDescent="0.15">
      <c r="B15" s="654"/>
      <c r="C15" s="656"/>
      <c r="D15" s="672"/>
      <c r="E15" s="673"/>
      <c r="F15" s="659"/>
      <c r="G15" s="660"/>
      <c r="H15" s="659"/>
      <c r="I15" s="664"/>
      <c r="J15" s="640" t="s">
        <v>26</v>
      </c>
      <c r="K15" s="641"/>
      <c r="L15" s="644" t="s">
        <v>34</v>
      </c>
      <c r="M15" s="647">
        <f>'様式B(トンネル様式1P001)'!M15:M18</f>
        <v>3</v>
      </c>
      <c r="N15" s="644" t="s">
        <v>33</v>
      </c>
      <c r="O15" s="647">
        <f>'様式B(トンネル様式1P001)'!O15:O18</f>
        <v>3</v>
      </c>
      <c r="P15" s="625" t="s">
        <v>32</v>
      </c>
      <c r="Q15" s="651">
        <f>'様式B(トンネル様式1P001)'!Q15:Q18</f>
        <v>0</v>
      </c>
      <c r="R15" s="659"/>
      <c r="S15" s="664"/>
      <c r="T15" s="690"/>
      <c r="U15" s="691"/>
      <c r="V15" s="695"/>
      <c r="W15" s="638"/>
      <c r="X15" s="638"/>
      <c r="Y15" s="639"/>
      <c r="AC15" s="241">
        <v>0</v>
      </c>
    </row>
    <row r="16" spans="2:29" ht="6.95" customHeight="1" x14ac:dyDescent="0.15">
      <c r="B16" s="654"/>
      <c r="C16" s="654" t="s">
        <v>23</v>
      </c>
      <c r="D16" s="668">
        <f>'様式A-1'!E10</f>
        <v>1311156.1000000001</v>
      </c>
      <c r="E16" s="669"/>
      <c r="F16" s="659"/>
      <c r="G16" s="660"/>
      <c r="H16" s="659"/>
      <c r="I16" s="664"/>
      <c r="J16" s="640"/>
      <c r="K16" s="641"/>
      <c r="L16" s="645"/>
      <c r="M16" s="648"/>
      <c r="N16" s="645"/>
      <c r="O16" s="648"/>
      <c r="P16" s="626"/>
      <c r="Q16" s="652"/>
      <c r="R16" s="659"/>
      <c r="S16" s="664"/>
      <c r="T16" s="690"/>
      <c r="U16" s="691"/>
      <c r="V16" s="695"/>
      <c r="W16" s="638"/>
      <c r="X16" s="638"/>
      <c r="Y16" s="639"/>
    </row>
    <row r="17" spans="2:25" ht="6.95" customHeight="1" x14ac:dyDescent="0.15">
      <c r="B17" s="654"/>
      <c r="C17" s="655"/>
      <c r="D17" s="670"/>
      <c r="E17" s="671"/>
      <c r="F17" s="659"/>
      <c r="G17" s="660"/>
      <c r="H17" s="659"/>
      <c r="I17" s="664"/>
      <c r="J17" s="640"/>
      <c r="K17" s="641"/>
      <c r="L17" s="645"/>
      <c r="M17" s="648"/>
      <c r="N17" s="645"/>
      <c r="O17" s="648"/>
      <c r="P17" s="626"/>
      <c r="Q17" s="652"/>
      <c r="R17" s="659"/>
      <c r="S17" s="664"/>
      <c r="T17" s="690"/>
      <c r="U17" s="691"/>
      <c r="V17" s="695"/>
      <c r="W17" s="638"/>
      <c r="X17" s="638"/>
      <c r="Y17" s="639"/>
    </row>
    <row r="18" spans="2:25" ht="6.95" customHeight="1" x14ac:dyDescent="0.15">
      <c r="B18" s="627"/>
      <c r="C18" s="656"/>
      <c r="D18" s="672"/>
      <c r="E18" s="673"/>
      <c r="F18" s="661"/>
      <c r="G18" s="662"/>
      <c r="H18" s="661"/>
      <c r="I18" s="665"/>
      <c r="J18" s="642"/>
      <c r="K18" s="643"/>
      <c r="L18" s="646"/>
      <c r="M18" s="649"/>
      <c r="N18" s="646"/>
      <c r="O18" s="649"/>
      <c r="P18" s="650"/>
      <c r="Q18" s="653"/>
      <c r="R18" s="661"/>
      <c r="S18" s="665"/>
      <c r="T18" s="692"/>
      <c r="U18" s="693"/>
      <c r="V18" s="696"/>
      <c r="W18" s="638"/>
      <c r="X18" s="638"/>
      <c r="Y18" s="639"/>
    </row>
    <row r="19" spans="2:25" ht="39.950000000000003" customHeight="1" x14ac:dyDescent="0.15">
      <c r="B19" s="628" t="s">
        <v>9</v>
      </c>
      <c r="C19" s="630"/>
      <c r="D19" s="631"/>
      <c r="E19" s="631"/>
      <c r="F19" s="631"/>
      <c r="G19" s="631"/>
      <c r="H19" s="631"/>
      <c r="I19" s="631"/>
      <c r="J19" s="631"/>
      <c r="K19" s="631"/>
      <c r="L19" s="631"/>
      <c r="M19" s="631"/>
      <c r="N19" s="631"/>
      <c r="O19" s="631"/>
      <c r="P19" s="631"/>
      <c r="Q19" s="631"/>
      <c r="R19" s="631"/>
      <c r="S19" s="631"/>
      <c r="T19" s="631"/>
      <c r="U19" s="631"/>
      <c r="V19" s="631"/>
      <c r="W19" s="631"/>
      <c r="X19" s="631"/>
      <c r="Y19" s="632"/>
    </row>
    <row r="20" spans="2:25" ht="39.950000000000003" customHeight="1" x14ac:dyDescent="0.15">
      <c r="B20" s="628"/>
      <c r="C20" s="246"/>
      <c r="D20" s="246"/>
      <c r="E20" s="246"/>
      <c r="F20" s="246"/>
      <c r="G20" s="246"/>
      <c r="H20" s="247"/>
      <c r="I20" s="246"/>
      <c r="J20" s="246"/>
      <c r="K20" s="246"/>
      <c r="L20" s="246"/>
      <c r="M20" s="247"/>
      <c r="N20" s="247"/>
      <c r="O20" s="246"/>
      <c r="P20" s="246"/>
      <c r="Q20" s="247"/>
      <c r="R20" s="246"/>
      <c r="S20" s="246"/>
      <c r="T20" s="246"/>
      <c r="U20" s="246"/>
      <c r="V20" s="246"/>
      <c r="W20" s="246"/>
      <c r="X20" s="246"/>
      <c r="Y20" s="248"/>
    </row>
    <row r="21" spans="2:25" ht="39.950000000000003" customHeight="1" x14ac:dyDescent="0.15">
      <c r="B21" s="628"/>
      <c r="C21" s="246"/>
      <c r="D21" s="246"/>
      <c r="E21" s="246"/>
      <c r="F21" s="246"/>
      <c r="G21" s="246"/>
      <c r="H21" s="247"/>
      <c r="I21" s="246"/>
      <c r="J21" s="246"/>
      <c r="K21" s="246"/>
      <c r="L21" s="246"/>
      <c r="M21" s="247"/>
      <c r="N21" s="247"/>
      <c r="O21" s="246"/>
      <c r="P21" s="246"/>
      <c r="Q21" s="247"/>
      <c r="R21" s="246"/>
      <c r="S21" s="246"/>
      <c r="T21" s="246"/>
      <c r="U21" s="246"/>
      <c r="V21" s="246"/>
      <c r="W21" s="246"/>
      <c r="X21" s="246"/>
      <c r="Y21" s="248"/>
    </row>
    <row r="22" spans="2:25" ht="39.950000000000003" customHeight="1" x14ac:dyDescent="0.15">
      <c r="B22" s="628"/>
      <c r="C22" s="246"/>
      <c r="D22" s="246"/>
      <c r="E22" s="246"/>
      <c r="F22" s="247"/>
      <c r="G22" s="246"/>
      <c r="H22" s="246"/>
      <c r="I22" s="246"/>
      <c r="J22" s="246"/>
      <c r="K22" s="246"/>
      <c r="L22" s="246"/>
      <c r="M22" s="247"/>
      <c r="N22" s="246"/>
      <c r="O22" s="246"/>
      <c r="P22" s="246"/>
      <c r="Q22" s="247"/>
      <c r="R22" s="246"/>
      <c r="S22" s="246"/>
      <c r="T22" s="246"/>
      <c r="U22" s="246"/>
      <c r="V22" s="246"/>
      <c r="W22" s="246"/>
      <c r="X22" s="246"/>
      <c r="Y22" s="248"/>
    </row>
    <row r="23" spans="2:25" ht="39.950000000000003" customHeight="1" x14ac:dyDescent="0.15">
      <c r="B23" s="628"/>
      <c r="C23" s="246"/>
      <c r="D23" s="246"/>
      <c r="E23" s="246"/>
      <c r="F23" s="247"/>
      <c r="G23" s="247"/>
      <c r="H23" s="246"/>
      <c r="I23" s="246"/>
      <c r="J23" s="246"/>
      <c r="K23" s="246"/>
      <c r="L23" s="246"/>
      <c r="M23" s="247"/>
      <c r="N23" s="246"/>
      <c r="O23" s="246"/>
      <c r="P23" s="246"/>
      <c r="Q23" s="247"/>
      <c r="R23" s="246"/>
      <c r="S23" s="246"/>
      <c r="T23" s="246"/>
      <c r="U23" s="246"/>
      <c r="V23" s="246"/>
      <c r="W23" s="246"/>
      <c r="X23" s="246"/>
      <c r="Y23" s="248"/>
    </row>
    <row r="24" spans="2:25" ht="39.950000000000003" customHeight="1" x14ac:dyDescent="0.15">
      <c r="B24" s="628"/>
      <c r="C24" s="247"/>
      <c r="D24" s="246"/>
      <c r="E24" s="246"/>
      <c r="F24" s="247"/>
      <c r="G24" s="247"/>
      <c r="H24" s="246"/>
      <c r="I24" s="246"/>
      <c r="J24" s="246"/>
      <c r="K24" s="246"/>
      <c r="L24" s="246"/>
      <c r="M24" s="247"/>
      <c r="N24" s="247"/>
      <c r="O24" s="246"/>
      <c r="P24" s="246"/>
      <c r="Q24" s="247"/>
      <c r="R24" s="246"/>
      <c r="S24" s="246"/>
      <c r="T24" s="246"/>
      <c r="U24" s="246"/>
      <c r="V24" s="246"/>
      <c r="W24" s="246"/>
      <c r="X24" s="246"/>
      <c r="Y24" s="248"/>
    </row>
    <row r="25" spans="2:25" ht="39.950000000000003" customHeight="1" x14ac:dyDescent="0.15">
      <c r="B25" s="628"/>
      <c r="C25" s="247"/>
      <c r="D25" s="246"/>
      <c r="E25" s="246"/>
      <c r="F25" s="247"/>
      <c r="G25" s="247"/>
      <c r="H25" s="246"/>
      <c r="I25" s="246"/>
      <c r="J25" s="246"/>
      <c r="K25" s="246"/>
      <c r="L25" s="246"/>
      <c r="M25" s="247"/>
      <c r="N25" s="247"/>
      <c r="O25" s="246"/>
      <c r="P25" s="246"/>
      <c r="Q25" s="247"/>
      <c r="R25" s="246"/>
      <c r="S25" s="246"/>
      <c r="T25" s="246"/>
      <c r="U25" s="246"/>
      <c r="V25" s="246"/>
      <c r="W25" s="246"/>
      <c r="X25" s="246"/>
      <c r="Y25" s="248"/>
    </row>
    <row r="26" spans="2:25" ht="39.950000000000003" customHeight="1" x14ac:dyDescent="0.15">
      <c r="B26" s="628"/>
      <c r="C26" s="247"/>
      <c r="D26" s="246"/>
      <c r="E26" s="246"/>
      <c r="F26" s="249"/>
      <c r="G26" s="250"/>
      <c r="H26" s="250"/>
      <c r="I26" s="250"/>
      <c r="J26" s="250"/>
      <c r="K26" s="250"/>
      <c r="L26" s="246"/>
      <c r="M26" s="247"/>
      <c r="N26" s="247"/>
      <c r="O26" s="246"/>
      <c r="P26" s="633" t="s">
        <v>286</v>
      </c>
      <c r="Q26" s="633"/>
      <c r="R26" s="633"/>
      <c r="S26" s="633"/>
      <c r="T26" s="633"/>
      <c r="U26" s="633"/>
      <c r="V26" s="633"/>
      <c r="W26" s="633"/>
      <c r="X26" s="633"/>
      <c r="Y26" s="634"/>
    </row>
    <row r="27" spans="2:25" ht="45" customHeight="1" x14ac:dyDescent="0.15">
      <c r="B27" s="629"/>
      <c r="C27" s="251"/>
      <c r="D27" s="252"/>
      <c r="E27" s="253"/>
      <c r="F27" s="254"/>
      <c r="G27" s="252"/>
      <c r="H27" s="252"/>
      <c r="I27" s="252"/>
      <c r="J27" s="252"/>
      <c r="K27" s="252"/>
      <c r="L27" s="252"/>
      <c r="M27" s="252"/>
      <c r="N27" s="252"/>
      <c r="O27" s="255"/>
      <c r="P27" s="635"/>
      <c r="Q27" s="635"/>
      <c r="R27" s="635"/>
      <c r="S27" s="635"/>
      <c r="T27" s="635"/>
      <c r="U27" s="635"/>
      <c r="V27" s="635"/>
      <c r="W27" s="635"/>
      <c r="X27" s="635"/>
      <c r="Y27" s="636"/>
    </row>
    <row r="28" spans="2:25" ht="15" customHeight="1" x14ac:dyDescent="0.15">
      <c r="C28" s="155" t="s">
        <v>245</v>
      </c>
    </row>
    <row r="29" spans="2:25" ht="15" customHeight="1" x14ac:dyDescent="0.15">
      <c r="C29" s="155" t="s">
        <v>562</v>
      </c>
    </row>
    <row r="30" spans="2:25" ht="15" customHeight="1" x14ac:dyDescent="0.15">
      <c r="C30" s="155" t="s">
        <v>288</v>
      </c>
    </row>
    <row r="31" spans="2:25" x14ac:dyDescent="0.15">
      <c r="C31" s="155" t="s">
        <v>246</v>
      </c>
    </row>
    <row r="32" spans="2:25" x14ac:dyDescent="0.15">
      <c r="C32" s="155"/>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3:Y4">
      <formula1>$AB$2:$AB$3</formula1>
    </dataValidation>
    <dataValidation type="list" allowBlank="1" showInputMessage="1" showErrorMessage="1" sqref="T7:U18">
      <formula1>$AA$2:$AA$5</formula1>
    </dataValidation>
    <dataValidation type="list" allowBlank="1" showInputMessage="1" showErrorMessage="1" sqref="V6:Y6">
      <formula1>$AC$2:$AC$8</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pageSetUpPr fitToPage="1"/>
  </sheetPr>
  <dimension ref="B2:AC32"/>
  <sheetViews>
    <sheetView showGridLines="0" view="pageBreakPreview" zoomScaleNormal="100" zoomScaleSheetLayoutView="100" workbookViewId="0">
      <selection activeCell="V2" sqref="V2:Y2"/>
    </sheetView>
  </sheetViews>
  <sheetFormatPr defaultRowHeight="12" x14ac:dyDescent="0.15"/>
  <cols>
    <col min="1" max="1" width="1.625" style="241" customWidth="1"/>
    <col min="2" max="2" width="4.125" style="241" customWidth="1"/>
    <col min="3" max="21" width="5.875" style="241" customWidth="1"/>
    <col min="22" max="22" width="8.25" style="241" customWidth="1"/>
    <col min="23" max="24" width="6.75" style="241" customWidth="1"/>
    <col min="25" max="25" width="8.625" style="241" customWidth="1"/>
    <col min="26" max="26" width="1.375" style="241" customWidth="1"/>
    <col min="27" max="29" width="0" style="241" hidden="1" customWidth="1"/>
    <col min="30" max="16384" width="9" style="241"/>
  </cols>
  <sheetData>
    <row r="2" spans="2:29" ht="24.95" customHeight="1" x14ac:dyDescent="0.15">
      <c r="B2" s="240" t="s">
        <v>550</v>
      </c>
      <c r="C2" s="155"/>
      <c r="D2" s="155"/>
      <c r="E2" s="155"/>
      <c r="F2" s="155"/>
      <c r="G2" s="155"/>
      <c r="H2" s="155"/>
      <c r="I2" s="155"/>
      <c r="J2" s="155"/>
      <c r="K2" s="155"/>
      <c r="L2" s="155"/>
      <c r="M2" s="155"/>
      <c r="N2" s="707"/>
      <c r="O2" s="708"/>
      <c r="P2" s="709"/>
      <c r="Q2" s="710"/>
      <c r="R2" s="710"/>
      <c r="S2" s="711"/>
      <c r="T2" s="686" t="s">
        <v>47</v>
      </c>
      <c r="U2" s="686"/>
      <c r="V2" s="712" t="s">
        <v>2213</v>
      </c>
      <c r="W2" s="712"/>
      <c r="X2" s="712"/>
      <c r="Y2" s="712"/>
      <c r="AA2" s="242" t="s">
        <v>551</v>
      </c>
      <c r="AB2" s="155" t="s">
        <v>552</v>
      </c>
      <c r="AC2" s="155" t="s">
        <v>553</v>
      </c>
    </row>
    <row r="3" spans="2:29" ht="20.100000000000001" customHeight="1" x14ac:dyDescent="0.15">
      <c r="B3" s="644" t="s">
        <v>27</v>
      </c>
      <c r="C3" s="644"/>
      <c r="D3" s="700" t="str">
        <f>'様式B(トンネル様式1P001)'!D3:G3</f>
        <v>ミネトンネル</v>
      </c>
      <c r="E3" s="700"/>
      <c r="F3" s="700"/>
      <c r="G3" s="700"/>
      <c r="H3" s="686" t="s">
        <v>28</v>
      </c>
      <c r="I3" s="686"/>
      <c r="J3" s="700" t="str">
        <f>'様式B(トンネル様式1P001)'!J3:M4</f>
        <v>一般国道　316号</v>
      </c>
      <c r="K3" s="700"/>
      <c r="L3" s="700"/>
      <c r="M3" s="700"/>
      <c r="N3" s="686" t="s">
        <v>10</v>
      </c>
      <c r="O3" s="686"/>
      <c r="P3" s="700" t="str">
        <f>'様式B(トンネル様式1P001)'!P3:S4</f>
        <v>宇部土木建築事務所</v>
      </c>
      <c r="Q3" s="700"/>
      <c r="R3" s="700"/>
      <c r="S3" s="700"/>
      <c r="T3" s="686" t="s">
        <v>16</v>
      </c>
      <c r="U3" s="686"/>
      <c r="V3" s="713" t="s">
        <v>613</v>
      </c>
      <c r="W3" s="713"/>
      <c r="X3" s="713"/>
      <c r="Y3" s="713"/>
      <c r="AA3" s="242" t="s">
        <v>554</v>
      </c>
      <c r="AB3" s="155" t="s">
        <v>555</v>
      </c>
      <c r="AC3" s="155" t="s">
        <v>556</v>
      </c>
    </row>
    <row r="4" spans="2:29" ht="20.100000000000001" customHeight="1" x14ac:dyDescent="0.15">
      <c r="B4" s="646" t="s">
        <v>11</v>
      </c>
      <c r="C4" s="646"/>
      <c r="D4" s="714" t="str">
        <f>'様式B(トンネル様式1P001)'!D4:G4</f>
        <v>美祢トンネル</v>
      </c>
      <c r="E4" s="714"/>
      <c r="F4" s="714"/>
      <c r="G4" s="714"/>
      <c r="H4" s="686"/>
      <c r="I4" s="686"/>
      <c r="J4" s="700"/>
      <c r="K4" s="700"/>
      <c r="L4" s="700"/>
      <c r="M4" s="700"/>
      <c r="N4" s="686"/>
      <c r="O4" s="686"/>
      <c r="P4" s="700"/>
      <c r="Q4" s="700"/>
      <c r="R4" s="700"/>
      <c r="S4" s="700"/>
      <c r="T4" s="686" t="s">
        <v>17</v>
      </c>
      <c r="U4" s="686"/>
      <c r="V4" s="713" t="s">
        <v>613</v>
      </c>
      <c r="W4" s="713"/>
      <c r="X4" s="713"/>
      <c r="Y4" s="713"/>
      <c r="AA4" s="242" t="s">
        <v>54</v>
      </c>
      <c r="AC4" s="155" t="s">
        <v>557</v>
      </c>
    </row>
    <row r="5" spans="2:29" ht="20.100000000000001" customHeight="1" x14ac:dyDescent="0.15">
      <c r="B5" s="699" t="s">
        <v>12</v>
      </c>
      <c r="C5" s="699"/>
      <c r="D5" s="243" t="s">
        <v>13</v>
      </c>
      <c r="E5" s="700" t="str">
        <f>'様式B(トンネル様式1P001)'!E5:G5</f>
        <v>山口県美祢市伊佐町</v>
      </c>
      <c r="F5" s="700"/>
      <c r="G5" s="700"/>
      <c r="H5" s="686" t="s">
        <v>253</v>
      </c>
      <c r="I5" s="686"/>
      <c r="J5" s="686"/>
      <c r="K5" s="701" t="str">
        <f>'様式B(トンネル様式1P001)'!K5:N5</f>
        <v>株式会社ニュージェック</v>
      </c>
      <c r="L5" s="702"/>
      <c r="M5" s="702"/>
      <c r="N5" s="702"/>
      <c r="O5" s="703" t="s">
        <v>235</v>
      </c>
      <c r="P5" s="704"/>
      <c r="Q5" s="677">
        <f>'様式B(トンネル様式1P001)'!Q5:S6</f>
        <v>44294</v>
      </c>
      <c r="R5" s="678"/>
      <c r="S5" s="679"/>
      <c r="T5" s="686" t="s">
        <v>39</v>
      </c>
      <c r="U5" s="686"/>
      <c r="V5" s="244" t="s">
        <v>38</v>
      </c>
      <c r="W5" s="687">
        <f>'様式A-1'!Z5</f>
        <v>1265</v>
      </c>
      <c r="X5" s="687"/>
      <c r="Y5" s="245" t="s">
        <v>37</v>
      </c>
      <c r="AA5" s="242" t="s">
        <v>55</v>
      </c>
      <c r="AC5" s="155" t="s">
        <v>558</v>
      </c>
    </row>
    <row r="6" spans="2:29" ht="20.100000000000001" customHeight="1" x14ac:dyDescent="0.15">
      <c r="B6" s="699"/>
      <c r="C6" s="699"/>
      <c r="D6" s="243" t="s">
        <v>14</v>
      </c>
      <c r="E6" s="700" t="str">
        <f>'様式B(トンネル様式1P001)'!E6:G6</f>
        <v>山口県美祢市伊佐町</v>
      </c>
      <c r="F6" s="700"/>
      <c r="G6" s="700"/>
      <c r="H6" s="686" t="s">
        <v>254</v>
      </c>
      <c r="I6" s="686"/>
      <c r="J6" s="686"/>
      <c r="K6" s="408" t="str">
        <f>'様式B(トンネル様式1P001)'!K6:N6</f>
        <v>石村　勝伸</v>
      </c>
      <c r="L6" s="408"/>
      <c r="M6" s="408"/>
      <c r="N6" s="408"/>
      <c r="O6" s="705"/>
      <c r="P6" s="706"/>
      <c r="Q6" s="680"/>
      <c r="R6" s="681"/>
      <c r="S6" s="682"/>
      <c r="T6" s="644" t="s">
        <v>15</v>
      </c>
      <c r="U6" s="644"/>
      <c r="V6" s="674" t="s">
        <v>600</v>
      </c>
      <c r="W6" s="675"/>
      <c r="X6" s="675"/>
      <c r="Y6" s="676"/>
      <c r="AC6" s="155" t="s">
        <v>559</v>
      </c>
    </row>
    <row r="7" spans="2:29" ht="6.95" customHeight="1" x14ac:dyDescent="0.15">
      <c r="B7" s="627" t="s">
        <v>18</v>
      </c>
      <c r="C7" s="654" t="s">
        <v>19</v>
      </c>
      <c r="D7" s="668">
        <f>'様式A-1'!E7</f>
        <v>340917.7</v>
      </c>
      <c r="E7" s="669"/>
      <c r="F7" s="657" t="s">
        <v>20</v>
      </c>
      <c r="G7" s="658"/>
      <c r="H7" s="657" t="s">
        <v>21</v>
      </c>
      <c r="I7" s="663"/>
      <c r="J7" s="666" t="s">
        <v>22</v>
      </c>
      <c r="K7" s="667"/>
      <c r="L7" s="644" t="s">
        <v>34</v>
      </c>
      <c r="M7" s="683">
        <f>'様式B(トンネル様式1P001)'!M7:M10</f>
        <v>109</v>
      </c>
      <c r="N7" s="644" t="s">
        <v>33</v>
      </c>
      <c r="O7" s="683">
        <f>'様式B(トンネル様式1P001)'!O7:O10</f>
        <v>0</v>
      </c>
      <c r="P7" s="625" t="s">
        <v>32</v>
      </c>
      <c r="Q7" s="622">
        <f>'様式B(トンネル様式1P001)'!Q7:Q10</f>
        <v>0</v>
      </c>
      <c r="R7" s="657" t="s">
        <v>36</v>
      </c>
      <c r="S7" s="663"/>
      <c r="T7" s="688" t="str">
        <f>様式F!AJ4</f>
        <v>Ⅲ</v>
      </c>
      <c r="U7" s="689"/>
      <c r="V7" s="694" t="s">
        <v>35</v>
      </c>
      <c r="W7" s="697" t="s">
        <v>287</v>
      </c>
      <c r="X7" s="698"/>
      <c r="Y7" s="639">
        <f>'様式B(トンネル様式1P001)'!Y7:Y12</f>
        <v>0</v>
      </c>
      <c r="AC7" s="155" t="s">
        <v>560</v>
      </c>
    </row>
    <row r="8" spans="2:29" ht="6.95" customHeight="1" x14ac:dyDescent="0.15">
      <c r="B8" s="627"/>
      <c r="C8" s="655"/>
      <c r="D8" s="670"/>
      <c r="E8" s="671"/>
      <c r="F8" s="659"/>
      <c r="G8" s="660"/>
      <c r="H8" s="659"/>
      <c r="I8" s="664"/>
      <c r="J8" s="640"/>
      <c r="K8" s="641"/>
      <c r="L8" s="645"/>
      <c r="M8" s="684"/>
      <c r="N8" s="645"/>
      <c r="O8" s="684"/>
      <c r="P8" s="626"/>
      <c r="Q8" s="623"/>
      <c r="R8" s="659"/>
      <c r="S8" s="664"/>
      <c r="T8" s="690"/>
      <c r="U8" s="691"/>
      <c r="V8" s="695"/>
      <c r="W8" s="698"/>
      <c r="X8" s="698"/>
      <c r="Y8" s="639"/>
      <c r="AC8" s="155" t="s">
        <v>561</v>
      </c>
    </row>
    <row r="9" spans="2:29" ht="6.95" customHeight="1" x14ac:dyDescent="0.15">
      <c r="B9" s="627"/>
      <c r="C9" s="656"/>
      <c r="D9" s="672"/>
      <c r="E9" s="673"/>
      <c r="F9" s="659"/>
      <c r="G9" s="660"/>
      <c r="H9" s="659"/>
      <c r="I9" s="664"/>
      <c r="J9" s="640"/>
      <c r="K9" s="641"/>
      <c r="L9" s="645"/>
      <c r="M9" s="684"/>
      <c r="N9" s="645"/>
      <c r="O9" s="684"/>
      <c r="P9" s="626"/>
      <c r="Q9" s="623"/>
      <c r="R9" s="659"/>
      <c r="S9" s="664"/>
      <c r="T9" s="690"/>
      <c r="U9" s="691"/>
      <c r="V9" s="695"/>
      <c r="W9" s="698"/>
      <c r="X9" s="698"/>
      <c r="Y9" s="639"/>
    </row>
    <row r="10" spans="2:29" ht="6.95" customHeight="1" x14ac:dyDescent="0.15">
      <c r="B10" s="627"/>
      <c r="C10" s="654" t="s">
        <v>23</v>
      </c>
      <c r="D10" s="668">
        <f>'様式A-1'!E8</f>
        <v>1311141.6000000001</v>
      </c>
      <c r="E10" s="669"/>
      <c r="F10" s="659"/>
      <c r="G10" s="660"/>
      <c r="H10" s="659"/>
      <c r="I10" s="664"/>
      <c r="J10" s="640"/>
      <c r="K10" s="641"/>
      <c r="L10" s="645"/>
      <c r="M10" s="685"/>
      <c r="N10" s="645"/>
      <c r="O10" s="685"/>
      <c r="P10" s="626"/>
      <c r="Q10" s="624"/>
      <c r="R10" s="659"/>
      <c r="S10" s="664"/>
      <c r="T10" s="690"/>
      <c r="U10" s="691"/>
      <c r="V10" s="695"/>
      <c r="W10" s="698"/>
      <c r="X10" s="698"/>
      <c r="Y10" s="639"/>
    </row>
    <row r="11" spans="2:29" ht="6.95" customHeight="1" x14ac:dyDescent="0.15">
      <c r="B11" s="627"/>
      <c r="C11" s="655"/>
      <c r="D11" s="670"/>
      <c r="E11" s="671"/>
      <c r="F11" s="659"/>
      <c r="G11" s="660"/>
      <c r="H11" s="659"/>
      <c r="I11" s="664"/>
      <c r="J11" s="666" t="s">
        <v>24</v>
      </c>
      <c r="K11" s="667"/>
      <c r="L11" s="644" t="s">
        <v>34</v>
      </c>
      <c r="M11" s="683">
        <f>'様式B(トンネル様式1P001)'!M11:M14</f>
        <v>55</v>
      </c>
      <c r="N11" s="644" t="s">
        <v>33</v>
      </c>
      <c r="O11" s="622">
        <f>'様式B(トンネル様式1P001)'!O11:O14</f>
        <v>0</v>
      </c>
      <c r="P11" s="625" t="s">
        <v>32</v>
      </c>
      <c r="Q11" s="622">
        <f>'様式B(トンネル様式1P001)'!Q11:Q14</f>
        <v>0</v>
      </c>
      <c r="R11" s="659"/>
      <c r="S11" s="664"/>
      <c r="T11" s="690"/>
      <c r="U11" s="691"/>
      <c r="V11" s="695"/>
      <c r="W11" s="698"/>
      <c r="X11" s="698"/>
      <c r="Y11" s="639"/>
    </row>
    <row r="12" spans="2:29" ht="6.95" customHeight="1" x14ac:dyDescent="0.15">
      <c r="B12" s="627"/>
      <c r="C12" s="656"/>
      <c r="D12" s="672"/>
      <c r="E12" s="673"/>
      <c r="F12" s="659"/>
      <c r="G12" s="660"/>
      <c r="H12" s="659"/>
      <c r="I12" s="664"/>
      <c r="J12" s="640"/>
      <c r="K12" s="641"/>
      <c r="L12" s="645"/>
      <c r="M12" s="684"/>
      <c r="N12" s="645"/>
      <c r="O12" s="623"/>
      <c r="P12" s="626"/>
      <c r="Q12" s="623"/>
      <c r="R12" s="659"/>
      <c r="S12" s="664"/>
      <c r="T12" s="690"/>
      <c r="U12" s="691"/>
      <c r="V12" s="695"/>
      <c r="W12" s="698"/>
      <c r="X12" s="698"/>
      <c r="Y12" s="639"/>
    </row>
    <row r="13" spans="2:29" ht="6.95" customHeight="1" x14ac:dyDescent="0.15">
      <c r="B13" s="627" t="s">
        <v>25</v>
      </c>
      <c r="C13" s="654" t="s">
        <v>19</v>
      </c>
      <c r="D13" s="668">
        <f>'様式A-1'!E9</f>
        <v>340837.7</v>
      </c>
      <c r="E13" s="669"/>
      <c r="F13" s="659"/>
      <c r="G13" s="660"/>
      <c r="H13" s="659"/>
      <c r="I13" s="664"/>
      <c r="J13" s="640"/>
      <c r="K13" s="641"/>
      <c r="L13" s="645"/>
      <c r="M13" s="684"/>
      <c r="N13" s="645"/>
      <c r="O13" s="623"/>
      <c r="P13" s="626"/>
      <c r="Q13" s="623"/>
      <c r="R13" s="659"/>
      <c r="S13" s="664"/>
      <c r="T13" s="690"/>
      <c r="U13" s="691"/>
      <c r="V13" s="695"/>
      <c r="W13" s="637" t="s">
        <v>269</v>
      </c>
      <c r="X13" s="638"/>
      <c r="Y13" s="639">
        <f>'様式B(トンネル様式1P001)'!Y13:Y18</f>
        <v>25</v>
      </c>
    </row>
    <row r="14" spans="2:29" ht="6.95" customHeight="1" x14ac:dyDescent="0.15">
      <c r="B14" s="654"/>
      <c r="C14" s="655"/>
      <c r="D14" s="670"/>
      <c r="E14" s="671"/>
      <c r="F14" s="659"/>
      <c r="G14" s="660"/>
      <c r="H14" s="659"/>
      <c r="I14" s="664"/>
      <c r="J14" s="642"/>
      <c r="K14" s="643"/>
      <c r="L14" s="645"/>
      <c r="M14" s="685"/>
      <c r="N14" s="645"/>
      <c r="O14" s="624"/>
      <c r="P14" s="626"/>
      <c r="Q14" s="624"/>
      <c r="R14" s="659"/>
      <c r="S14" s="664"/>
      <c r="T14" s="690"/>
      <c r="U14" s="691"/>
      <c r="V14" s="695"/>
      <c r="W14" s="638"/>
      <c r="X14" s="638"/>
      <c r="Y14" s="639"/>
    </row>
    <row r="15" spans="2:29" ht="6.95" customHeight="1" x14ac:dyDescent="0.15">
      <c r="B15" s="654"/>
      <c r="C15" s="656"/>
      <c r="D15" s="672"/>
      <c r="E15" s="673"/>
      <c r="F15" s="659"/>
      <c r="G15" s="660"/>
      <c r="H15" s="659"/>
      <c r="I15" s="664"/>
      <c r="J15" s="640" t="s">
        <v>26</v>
      </c>
      <c r="K15" s="641"/>
      <c r="L15" s="644" t="s">
        <v>34</v>
      </c>
      <c r="M15" s="647">
        <f>'様式B(トンネル様式1P001)'!M15:M18</f>
        <v>3</v>
      </c>
      <c r="N15" s="644" t="s">
        <v>33</v>
      </c>
      <c r="O15" s="647">
        <f>'様式B(トンネル様式1P001)'!O15:O18</f>
        <v>3</v>
      </c>
      <c r="P15" s="625" t="s">
        <v>32</v>
      </c>
      <c r="Q15" s="651">
        <f>'様式B(トンネル様式1P001)'!Q15:Q18</f>
        <v>0</v>
      </c>
      <c r="R15" s="659"/>
      <c r="S15" s="664"/>
      <c r="T15" s="690"/>
      <c r="U15" s="691"/>
      <c r="V15" s="695"/>
      <c r="W15" s="638"/>
      <c r="X15" s="638"/>
      <c r="Y15" s="639"/>
      <c r="AC15" s="241">
        <v>0</v>
      </c>
    </row>
    <row r="16" spans="2:29" ht="6.95" customHeight="1" x14ac:dyDescent="0.15">
      <c r="B16" s="654"/>
      <c r="C16" s="654" t="s">
        <v>23</v>
      </c>
      <c r="D16" s="668">
        <f>'様式A-1'!E10</f>
        <v>1311156.1000000001</v>
      </c>
      <c r="E16" s="669"/>
      <c r="F16" s="659"/>
      <c r="G16" s="660"/>
      <c r="H16" s="659"/>
      <c r="I16" s="664"/>
      <c r="J16" s="640"/>
      <c r="K16" s="641"/>
      <c r="L16" s="645"/>
      <c r="M16" s="648"/>
      <c r="N16" s="645"/>
      <c r="O16" s="648"/>
      <c r="P16" s="626"/>
      <c r="Q16" s="652"/>
      <c r="R16" s="659"/>
      <c r="S16" s="664"/>
      <c r="T16" s="690"/>
      <c r="U16" s="691"/>
      <c r="V16" s="695"/>
      <c r="W16" s="638"/>
      <c r="X16" s="638"/>
      <c r="Y16" s="639"/>
    </row>
    <row r="17" spans="2:25" ht="6.95" customHeight="1" x14ac:dyDescent="0.15">
      <c r="B17" s="654"/>
      <c r="C17" s="655"/>
      <c r="D17" s="670"/>
      <c r="E17" s="671"/>
      <c r="F17" s="659"/>
      <c r="G17" s="660"/>
      <c r="H17" s="659"/>
      <c r="I17" s="664"/>
      <c r="J17" s="640"/>
      <c r="K17" s="641"/>
      <c r="L17" s="645"/>
      <c r="M17" s="648"/>
      <c r="N17" s="645"/>
      <c r="O17" s="648"/>
      <c r="P17" s="626"/>
      <c r="Q17" s="652"/>
      <c r="R17" s="659"/>
      <c r="S17" s="664"/>
      <c r="T17" s="690"/>
      <c r="U17" s="691"/>
      <c r="V17" s="695"/>
      <c r="W17" s="638"/>
      <c r="X17" s="638"/>
      <c r="Y17" s="639"/>
    </row>
    <row r="18" spans="2:25" ht="6.95" customHeight="1" x14ac:dyDescent="0.15">
      <c r="B18" s="627"/>
      <c r="C18" s="656"/>
      <c r="D18" s="672"/>
      <c r="E18" s="673"/>
      <c r="F18" s="661"/>
      <c r="G18" s="662"/>
      <c r="H18" s="661"/>
      <c r="I18" s="665"/>
      <c r="J18" s="642"/>
      <c r="K18" s="643"/>
      <c r="L18" s="646"/>
      <c r="M18" s="649"/>
      <c r="N18" s="646"/>
      <c r="O18" s="649"/>
      <c r="P18" s="650"/>
      <c r="Q18" s="653"/>
      <c r="R18" s="661"/>
      <c r="S18" s="665"/>
      <c r="T18" s="692"/>
      <c r="U18" s="693"/>
      <c r="V18" s="696"/>
      <c r="W18" s="638"/>
      <c r="X18" s="638"/>
      <c r="Y18" s="639"/>
    </row>
    <row r="19" spans="2:25" ht="39.950000000000003" customHeight="1" x14ac:dyDescent="0.15">
      <c r="B19" s="628" t="s">
        <v>9</v>
      </c>
      <c r="C19" s="630"/>
      <c r="D19" s="631"/>
      <c r="E19" s="631"/>
      <c r="F19" s="631"/>
      <c r="G19" s="631"/>
      <c r="H19" s="631"/>
      <c r="I19" s="631"/>
      <c r="J19" s="631"/>
      <c r="K19" s="631"/>
      <c r="L19" s="631"/>
      <c r="M19" s="631"/>
      <c r="N19" s="631"/>
      <c r="O19" s="631"/>
      <c r="P19" s="631"/>
      <c r="Q19" s="631"/>
      <c r="R19" s="631"/>
      <c r="S19" s="631"/>
      <c r="T19" s="631"/>
      <c r="U19" s="631"/>
      <c r="V19" s="631"/>
      <c r="W19" s="631"/>
      <c r="X19" s="631"/>
      <c r="Y19" s="632"/>
    </row>
    <row r="20" spans="2:25" ht="39.950000000000003" customHeight="1" x14ac:dyDescent="0.15">
      <c r="B20" s="628"/>
      <c r="C20" s="246"/>
      <c r="D20" s="246"/>
      <c r="E20" s="246"/>
      <c r="F20" s="246"/>
      <c r="G20" s="246"/>
      <c r="H20" s="247"/>
      <c r="I20" s="246"/>
      <c r="J20" s="246"/>
      <c r="K20" s="246"/>
      <c r="L20" s="246"/>
      <c r="M20" s="247"/>
      <c r="N20" s="247"/>
      <c r="O20" s="246"/>
      <c r="P20" s="246"/>
      <c r="Q20" s="247"/>
      <c r="R20" s="246"/>
      <c r="S20" s="246"/>
      <c r="T20" s="246"/>
      <c r="U20" s="246"/>
      <c r="V20" s="246"/>
      <c r="W20" s="246"/>
      <c r="X20" s="246"/>
      <c r="Y20" s="248"/>
    </row>
    <row r="21" spans="2:25" ht="39.950000000000003" customHeight="1" x14ac:dyDescent="0.15">
      <c r="B21" s="628"/>
      <c r="C21" s="246"/>
      <c r="D21" s="246"/>
      <c r="E21" s="246"/>
      <c r="F21" s="246"/>
      <c r="G21" s="246"/>
      <c r="H21" s="247"/>
      <c r="I21" s="246"/>
      <c r="J21" s="246"/>
      <c r="K21" s="246"/>
      <c r="L21" s="246"/>
      <c r="M21" s="247"/>
      <c r="N21" s="247"/>
      <c r="O21" s="246"/>
      <c r="P21" s="246"/>
      <c r="Q21" s="247"/>
      <c r="R21" s="246"/>
      <c r="S21" s="246"/>
      <c r="T21" s="246"/>
      <c r="U21" s="246"/>
      <c r="V21" s="246"/>
      <c r="W21" s="246"/>
      <c r="X21" s="246"/>
      <c r="Y21" s="248"/>
    </row>
    <row r="22" spans="2:25" ht="39.950000000000003" customHeight="1" x14ac:dyDescent="0.15">
      <c r="B22" s="628"/>
      <c r="C22" s="246"/>
      <c r="D22" s="246"/>
      <c r="E22" s="246"/>
      <c r="F22" s="247"/>
      <c r="G22" s="246"/>
      <c r="H22" s="246"/>
      <c r="I22" s="246"/>
      <c r="J22" s="246"/>
      <c r="K22" s="246"/>
      <c r="L22" s="246"/>
      <c r="M22" s="247"/>
      <c r="N22" s="246"/>
      <c r="O22" s="246"/>
      <c r="P22" s="246"/>
      <c r="Q22" s="247"/>
      <c r="R22" s="246"/>
      <c r="S22" s="246"/>
      <c r="T22" s="246"/>
      <c r="U22" s="246"/>
      <c r="V22" s="246"/>
      <c r="W22" s="246"/>
      <c r="X22" s="246"/>
      <c r="Y22" s="248"/>
    </row>
    <row r="23" spans="2:25" ht="39.950000000000003" customHeight="1" x14ac:dyDescent="0.15">
      <c r="B23" s="628"/>
      <c r="C23" s="246"/>
      <c r="D23" s="246"/>
      <c r="E23" s="246"/>
      <c r="F23" s="247"/>
      <c r="G23" s="247"/>
      <c r="H23" s="246"/>
      <c r="I23" s="246"/>
      <c r="J23" s="246"/>
      <c r="K23" s="246"/>
      <c r="L23" s="246"/>
      <c r="M23" s="247"/>
      <c r="N23" s="246"/>
      <c r="O23" s="246"/>
      <c r="P23" s="246"/>
      <c r="Q23" s="247"/>
      <c r="R23" s="246"/>
      <c r="S23" s="246"/>
      <c r="T23" s="246"/>
      <c r="U23" s="246"/>
      <c r="V23" s="246"/>
      <c r="W23" s="246"/>
      <c r="X23" s="246"/>
      <c r="Y23" s="248"/>
    </row>
    <row r="24" spans="2:25" ht="39.950000000000003" customHeight="1" x14ac:dyDescent="0.15">
      <c r="B24" s="628"/>
      <c r="C24" s="247"/>
      <c r="D24" s="246"/>
      <c r="E24" s="246"/>
      <c r="F24" s="247"/>
      <c r="G24" s="247"/>
      <c r="H24" s="246"/>
      <c r="I24" s="246"/>
      <c r="J24" s="246"/>
      <c r="K24" s="246"/>
      <c r="L24" s="246"/>
      <c r="M24" s="247"/>
      <c r="N24" s="247"/>
      <c r="O24" s="246"/>
      <c r="P24" s="246"/>
      <c r="Q24" s="247"/>
      <c r="R24" s="246"/>
      <c r="S24" s="246"/>
      <c r="T24" s="246"/>
      <c r="U24" s="246"/>
      <c r="V24" s="246"/>
      <c r="W24" s="246"/>
      <c r="X24" s="246"/>
      <c r="Y24" s="248"/>
    </row>
    <row r="25" spans="2:25" ht="39.950000000000003" customHeight="1" x14ac:dyDescent="0.15">
      <c r="B25" s="628"/>
      <c r="C25" s="247"/>
      <c r="D25" s="246"/>
      <c r="E25" s="246"/>
      <c r="F25" s="247"/>
      <c r="G25" s="247"/>
      <c r="H25" s="246"/>
      <c r="I25" s="246"/>
      <c r="J25" s="246"/>
      <c r="K25" s="246"/>
      <c r="L25" s="246"/>
      <c r="M25" s="247"/>
      <c r="N25" s="247"/>
      <c r="O25" s="246"/>
      <c r="P25" s="246"/>
      <c r="Q25" s="247"/>
      <c r="R25" s="246"/>
      <c r="S25" s="246"/>
      <c r="T25" s="246"/>
      <c r="U25" s="246"/>
      <c r="V25" s="246"/>
      <c r="W25" s="246"/>
      <c r="X25" s="246"/>
      <c r="Y25" s="248"/>
    </row>
    <row r="26" spans="2:25" ht="39.950000000000003" customHeight="1" x14ac:dyDescent="0.15">
      <c r="B26" s="628"/>
      <c r="C26" s="247"/>
      <c r="D26" s="246"/>
      <c r="E26" s="246"/>
      <c r="F26" s="249"/>
      <c r="G26" s="250"/>
      <c r="H26" s="250"/>
      <c r="I26" s="250"/>
      <c r="J26" s="250"/>
      <c r="K26" s="250"/>
      <c r="L26" s="246"/>
      <c r="M26" s="247"/>
      <c r="N26" s="247"/>
      <c r="O26" s="246"/>
      <c r="P26" s="633" t="s">
        <v>286</v>
      </c>
      <c r="Q26" s="633"/>
      <c r="R26" s="633"/>
      <c r="S26" s="633"/>
      <c r="T26" s="633"/>
      <c r="U26" s="633"/>
      <c r="V26" s="633"/>
      <c r="W26" s="633"/>
      <c r="X26" s="633"/>
      <c r="Y26" s="634"/>
    </row>
    <row r="27" spans="2:25" ht="45" customHeight="1" x14ac:dyDescent="0.15">
      <c r="B27" s="629"/>
      <c r="C27" s="251"/>
      <c r="D27" s="252"/>
      <c r="E27" s="253"/>
      <c r="F27" s="254"/>
      <c r="G27" s="252"/>
      <c r="H27" s="252"/>
      <c r="I27" s="252"/>
      <c r="J27" s="252"/>
      <c r="K27" s="252"/>
      <c r="L27" s="252"/>
      <c r="M27" s="252"/>
      <c r="N27" s="252"/>
      <c r="O27" s="255"/>
      <c r="P27" s="635"/>
      <c r="Q27" s="635"/>
      <c r="R27" s="635"/>
      <c r="S27" s="635"/>
      <c r="T27" s="635"/>
      <c r="U27" s="635"/>
      <c r="V27" s="635"/>
      <c r="W27" s="635"/>
      <c r="X27" s="635"/>
      <c r="Y27" s="636"/>
    </row>
    <row r="28" spans="2:25" ht="15" customHeight="1" x14ac:dyDescent="0.15">
      <c r="C28" s="155" t="s">
        <v>245</v>
      </c>
    </row>
    <row r="29" spans="2:25" ht="15" customHeight="1" x14ac:dyDescent="0.15">
      <c r="C29" s="155" t="s">
        <v>562</v>
      </c>
    </row>
    <row r="30" spans="2:25" ht="15" customHeight="1" x14ac:dyDescent="0.15">
      <c r="C30" s="155" t="s">
        <v>288</v>
      </c>
    </row>
    <row r="31" spans="2:25" x14ac:dyDescent="0.15">
      <c r="C31" s="155" t="s">
        <v>246</v>
      </c>
    </row>
    <row r="32" spans="2:25" x14ac:dyDescent="0.15">
      <c r="C32" s="155"/>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6:Y6">
      <formula1>$AC$2:$AC$8</formula1>
    </dataValidation>
    <dataValidation type="list" allowBlank="1" showInputMessage="1" showErrorMessage="1" sqref="T7:U18">
      <formula1>$AA$2:$AA$5</formula1>
    </dataValidation>
    <dataValidation type="list" allowBlank="1" showInputMessage="1" showErrorMessage="1" sqref="V3:Y4">
      <formula1>$AB$2:$AB$3</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pageSetUpPr fitToPage="1"/>
  </sheetPr>
  <dimension ref="B2:AC32"/>
  <sheetViews>
    <sheetView showGridLines="0" view="pageBreakPreview" zoomScaleNormal="100" zoomScaleSheetLayoutView="100" workbookViewId="0">
      <selection activeCell="V2" sqref="V2:Y2"/>
    </sheetView>
  </sheetViews>
  <sheetFormatPr defaultRowHeight="12" x14ac:dyDescent="0.15"/>
  <cols>
    <col min="1" max="1" width="1.625" style="241" customWidth="1"/>
    <col min="2" max="2" width="4.125" style="241" customWidth="1"/>
    <col min="3" max="21" width="5.875" style="241" customWidth="1"/>
    <col min="22" max="22" width="8.25" style="241" customWidth="1"/>
    <col min="23" max="24" width="6.75" style="241" customWidth="1"/>
    <col min="25" max="25" width="8.625" style="241" customWidth="1"/>
    <col min="26" max="26" width="1.375" style="241" customWidth="1"/>
    <col min="27" max="29" width="0" style="241" hidden="1" customWidth="1"/>
    <col min="30" max="16384" width="9" style="241"/>
  </cols>
  <sheetData>
    <row r="2" spans="2:29" ht="24.95" customHeight="1" x14ac:dyDescent="0.15">
      <c r="B2" s="240" t="s">
        <v>550</v>
      </c>
      <c r="C2" s="155"/>
      <c r="D2" s="155"/>
      <c r="E2" s="155"/>
      <c r="F2" s="155"/>
      <c r="G2" s="155"/>
      <c r="H2" s="155"/>
      <c r="I2" s="155"/>
      <c r="J2" s="155"/>
      <c r="K2" s="155"/>
      <c r="L2" s="155"/>
      <c r="M2" s="155"/>
      <c r="N2" s="707"/>
      <c r="O2" s="708"/>
      <c r="P2" s="709"/>
      <c r="Q2" s="710"/>
      <c r="R2" s="710"/>
      <c r="S2" s="711"/>
      <c r="T2" s="686" t="s">
        <v>47</v>
      </c>
      <c r="U2" s="686"/>
      <c r="V2" s="712" t="s">
        <v>2213</v>
      </c>
      <c r="W2" s="712"/>
      <c r="X2" s="712"/>
      <c r="Y2" s="712"/>
      <c r="AA2" s="242" t="s">
        <v>551</v>
      </c>
      <c r="AB2" s="155" t="s">
        <v>552</v>
      </c>
      <c r="AC2" s="155" t="s">
        <v>553</v>
      </c>
    </row>
    <row r="3" spans="2:29" ht="20.100000000000001" customHeight="1" x14ac:dyDescent="0.15">
      <c r="B3" s="644" t="s">
        <v>27</v>
      </c>
      <c r="C3" s="644"/>
      <c r="D3" s="700" t="str">
        <f>'様式B(トンネル様式1P001)'!D3:G3</f>
        <v>ミネトンネル</v>
      </c>
      <c r="E3" s="700"/>
      <c r="F3" s="700"/>
      <c r="G3" s="700"/>
      <c r="H3" s="686" t="s">
        <v>28</v>
      </c>
      <c r="I3" s="686"/>
      <c r="J3" s="700" t="str">
        <f>'様式B(トンネル様式1P001)'!J3:M4</f>
        <v>一般国道　316号</v>
      </c>
      <c r="K3" s="700"/>
      <c r="L3" s="700"/>
      <c r="M3" s="700"/>
      <c r="N3" s="686" t="s">
        <v>10</v>
      </c>
      <c r="O3" s="686"/>
      <c r="P3" s="700" t="str">
        <f>'様式B(トンネル様式1P001)'!P3:S4</f>
        <v>宇部土木建築事務所</v>
      </c>
      <c r="Q3" s="700"/>
      <c r="R3" s="700"/>
      <c r="S3" s="700"/>
      <c r="T3" s="686" t="s">
        <v>16</v>
      </c>
      <c r="U3" s="686"/>
      <c r="V3" s="713" t="s">
        <v>613</v>
      </c>
      <c r="W3" s="713"/>
      <c r="X3" s="713"/>
      <c r="Y3" s="713"/>
      <c r="AA3" s="242" t="s">
        <v>554</v>
      </c>
      <c r="AB3" s="155" t="s">
        <v>555</v>
      </c>
      <c r="AC3" s="155" t="s">
        <v>556</v>
      </c>
    </row>
    <row r="4" spans="2:29" ht="20.100000000000001" customHeight="1" x14ac:dyDescent="0.15">
      <c r="B4" s="646" t="s">
        <v>11</v>
      </c>
      <c r="C4" s="646"/>
      <c r="D4" s="714" t="str">
        <f>'様式B(トンネル様式1P001)'!D4:G4</f>
        <v>美祢トンネル</v>
      </c>
      <c r="E4" s="714"/>
      <c r="F4" s="714"/>
      <c r="G4" s="714"/>
      <c r="H4" s="686"/>
      <c r="I4" s="686"/>
      <c r="J4" s="700"/>
      <c r="K4" s="700"/>
      <c r="L4" s="700"/>
      <c r="M4" s="700"/>
      <c r="N4" s="686"/>
      <c r="O4" s="686"/>
      <c r="P4" s="700"/>
      <c r="Q4" s="700"/>
      <c r="R4" s="700"/>
      <c r="S4" s="700"/>
      <c r="T4" s="686" t="s">
        <v>17</v>
      </c>
      <c r="U4" s="686"/>
      <c r="V4" s="713" t="s">
        <v>613</v>
      </c>
      <c r="W4" s="713"/>
      <c r="X4" s="713"/>
      <c r="Y4" s="713"/>
      <c r="AA4" s="242" t="s">
        <v>54</v>
      </c>
      <c r="AC4" s="155" t="s">
        <v>557</v>
      </c>
    </row>
    <row r="5" spans="2:29" ht="20.100000000000001" customHeight="1" x14ac:dyDescent="0.15">
      <c r="B5" s="699" t="s">
        <v>12</v>
      </c>
      <c r="C5" s="699"/>
      <c r="D5" s="243" t="s">
        <v>13</v>
      </c>
      <c r="E5" s="700" t="str">
        <f>'様式B(トンネル様式1P001)'!E5:G5</f>
        <v>山口県美祢市伊佐町</v>
      </c>
      <c r="F5" s="700"/>
      <c r="G5" s="700"/>
      <c r="H5" s="686" t="s">
        <v>253</v>
      </c>
      <c r="I5" s="686"/>
      <c r="J5" s="686"/>
      <c r="K5" s="701" t="str">
        <f>'様式B(トンネル様式1P001)'!K5:N5</f>
        <v>株式会社ニュージェック</v>
      </c>
      <c r="L5" s="702"/>
      <c r="M5" s="702"/>
      <c r="N5" s="702"/>
      <c r="O5" s="703" t="s">
        <v>235</v>
      </c>
      <c r="P5" s="704"/>
      <c r="Q5" s="677">
        <f>'様式B(トンネル様式1P001)'!Q5:S6</f>
        <v>44294</v>
      </c>
      <c r="R5" s="678"/>
      <c r="S5" s="679"/>
      <c r="T5" s="686" t="s">
        <v>39</v>
      </c>
      <c r="U5" s="686"/>
      <c r="V5" s="244" t="s">
        <v>38</v>
      </c>
      <c r="W5" s="687">
        <f>'様式A-1'!Z5</f>
        <v>1265</v>
      </c>
      <c r="X5" s="687"/>
      <c r="Y5" s="245" t="s">
        <v>37</v>
      </c>
      <c r="AA5" s="242" t="s">
        <v>55</v>
      </c>
      <c r="AC5" s="155" t="s">
        <v>558</v>
      </c>
    </row>
    <row r="6" spans="2:29" ht="20.100000000000001" customHeight="1" x14ac:dyDescent="0.15">
      <c r="B6" s="699"/>
      <c r="C6" s="699"/>
      <c r="D6" s="243" t="s">
        <v>14</v>
      </c>
      <c r="E6" s="700" t="str">
        <f>'様式B(トンネル様式1P001)'!E6:G6</f>
        <v>山口県美祢市伊佐町</v>
      </c>
      <c r="F6" s="700"/>
      <c r="G6" s="700"/>
      <c r="H6" s="686" t="s">
        <v>254</v>
      </c>
      <c r="I6" s="686"/>
      <c r="J6" s="686"/>
      <c r="K6" s="408" t="str">
        <f>'様式B(トンネル様式1P001)'!K6:N6</f>
        <v>石村　勝伸</v>
      </c>
      <c r="L6" s="408"/>
      <c r="M6" s="408"/>
      <c r="N6" s="408"/>
      <c r="O6" s="705"/>
      <c r="P6" s="706"/>
      <c r="Q6" s="680"/>
      <c r="R6" s="681"/>
      <c r="S6" s="682"/>
      <c r="T6" s="644" t="s">
        <v>15</v>
      </c>
      <c r="U6" s="644"/>
      <c r="V6" s="674" t="s">
        <v>600</v>
      </c>
      <c r="W6" s="675"/>
      <c r="X6" s="675"/>
      <c r="Y6" s="676"/>
      <c r="AC6" s="155" t="s">
        <v>559</v>
      </c>
    </row>
    <row r="7" spans="2:29" ht="6.95" customHeight="1" x14ac:dyDescent="0.15">
      <c r="B7" s="627" t="s">
        <v>18</v>
      </c>
      <c r="C7" s="654" t="s">
        <v>19</v>
      </c>
      <c r="D7" s="668">
        <f>'様式A-1'!E7</f>
        <v>340917.7</v>
      </c>
      <c r="E7" s="669"/>
      <c r="F7" s="657" t="s">
        <v>20</v>
      </c>
      <c r="G7" s="658"/>
      <c r="H7" s="657" t="s">
        <v>21</v>
      </c>
      <c r="I7" s="663"/>
      <c r="J7" s="666" t="s">
        <v>22</v>
      </c>
      <c r="K7" s="667"/>
      <c r="L7" s="644" t="s">
        <v>34</v>
      </c>
      <c r="M7" s="683">
        <f>'様式B(トンネル様式1P001)'!M7:M10</f>
        <v>109</v>
      </c>
      <c r="N7" s="644" t="s">
        <v>33</v>
      </c>
      <c r="O7" s="683">
        <f>'様式B(トンネル様式1P001)'!O7:O10</f>
        <v>0</v>
      </c>
      <c r="P7" s="625" t="s">
        <v>32</v>
      </c>
      <c r="Q7" s="622">
        <f>'様式B(トンネル様式1P001)'!Q7:Q10</f>
        <v>0</v>
      </c>
      <c r="R7" s="657" t="s">
        <v>36</v>
      </c>
      <c r="S7" s="663"/>
      <c r="T7" s="688" t="str">
        <f>様式F!AJ4</f>
        <v>Ⅲ</v>
      </c>
      <c r="U7" s="689"/>
      <c r="V7" s="694" t="s">
        <v>35</v>
      </c>
      <c r="W7" s="697" t="s">
        <v>287</v>
      </c>
      <c r="X7" s="698"/>
      <c r="Y7" s="639">
        <f>'様式B(トンネル様式1P001)'!Y7:Y12</f>
        <v>0</v>
      </c>
      <c r="AC7" s="155" t="s">
        <v>560</v>
      </c>
    </row>
    <row r="8" spans="2:29" ht="6.95" customHeight="1" x14ac:dyDescent="0.15">
      <c r="B8" s="627"/>
      <c r="C8" s="655"/>
      <c r="D8" s="670"/>
      <c r="E8" s="671"/>
      <c r="F8" s="659"/>
      <c r="G8" s="660"/>
      <c r="H8" s="659"/>
      <c r="I8" s="664"/>
      <c r="J8" s="640"/>
      <c r="K8" s="641"/>
      <c r="L8" s="645"/>
      <c r="M8" s="684"/>
      <c r="N8" s="645"/>
      <c r="O8" s="684"/>
      <c r="P8" s="626"/>
      <c r="Q8" s="623"/>
      <c r="R8" s="659"/>
      <c r="S8" s="664"/>
      <c r="T8" s="690"/>
      <c r="U8" s="691"/>
      <c r="V8" s="695"/>
      <c r="W8" s="698"/>
      <c r="X8" s="698"/>
      <c r="Y8" s="639"/>
      <c r="AC8" s="155" t="s">
        <v>561</v>
      </c>
    </row>
    <row r="9" spans="2:29" ht="6.95" customHeight="1" x14ac:dyDescent="0.15">
      <c r="B9" s="627"/>
      <c r="C9" s="656"/>
      <c r="D9" s="672"/>
      <c r="E9" s="673"/>
      <c r="F9" s="659"/>
      <c r="G9" s="660"/>
      <c r="H9" s="659"/>
      <c r="I9" s="664"/>
      <c r="J9" s="640"/>
      <c r="K9" s="641"/>
      <c r="L9" s="645"/>
      <c r="M9" s="684"/>
      <c r="N9" s="645"/>
      <c r="O9" s="684"/>
      <c r="P9" s="626"/>
      <c r="Q9" s="623"/>
      <c r="R9" s="659"/>
      <c r="S9" s="664"/>
      <c r="T9" s="690"/>
      <c r="U9" s="691"/>
      <c r="V9" s="695"/>
      <c r="W9" s="698"/>
      <c r="X9" s="698"/>
      <c r="Y9" s="639"/>
    </row>
    <row r="10" spans="2:29" ht="6.95" customHeight="1" x14ac:dyDescent="0.15">
      <c r="B10" s="627"/>
      <c r="C10" s="654" t="s">
        <v>23</v>
      </c>
      <c r="D10" s="668">
        <f>'様式A-1'!E8</f>
        <v>1311141.6000000001</v>
      </c>
      <c r="E10" s="669"/>
      <c r="F10" s="659"/>
      <c r="G10" s="660"/>
      <c r="H10" s="659"/>
      <c r="I10" s="664"/>
      <c r="J10" s="640"/>
      <c r="K10" s="641"/>
      <c r="L10" s="645"/>
      <c r="M10" s="685"/>
      <c r="N10" s="645"/>
      <c r="O10" s="685"/>
      <c r="P10" s="626"/>
      <c r="Q10" s="624"/>
      <c r="R10" s="659"/>
      <c r="S10" s="664"/>
      <c r="T10" s="690"/>
      <c r="U10" s="691"/>
      <c r="V10" s="695"/>
      <c r="W10" s="698"/>
      <c r="X10" s="698"/>
      <c r="Y10" s="639"/>
    </row>
    <row r="11" spans="2:29" ht="6.95" customHeight="1" x14ac:dyDescent="0.15">
      <c r="B11" s="627"/>
      <c r="C11" s="655"/>
      <c r="D11" s="670"/>
      <c r="E11" s="671"/>
      <c r="F11" s="659"/>
      <c r="G11" s="660"/>
      <c r="H11" s="659"/>
      <c r="I11" s="664"/>
      <c r="J11" s="666" t="s">
        <v>24</v>
      </c>
      <c r="K11" s="667"/>
      <c r="L11" s="644" t="s">
        <v>34</v>
      </c>
      <c r="M11" s="683">
        <f>'様式B(トンネル様式1P001)'!M11:M14</f>
        <v>55</v>
      </c>
      <c r="N11" s="644" t="s">
        <v>33</v>
      </c>
      <c r="O11" s="622">
        <f>'様式B(トンネル様式1P001)'!O11:O14</f>
        <v>0</v>
      </c>
      <c r="P11" s="625" t="s">
        <v>32</v>
      </c>
      <c r="Q11" s="622">
        <f>'様式B(トンネル様式1P001)'!Q11:Q14</f>
        <v>0</v>
      </c>
      <c r="R11" s="659"/>
      <c r="S11" s="664"/>
      <c r="T11" s="690"/>
      <c r="U11" s="691"/>
      <c r="V11" s="695"/>
      <c r="W11" s="698"/>
      <c r="X11" s="698"/>
      <c r="Y11" s="639"/>
    </row>
    <row r="12" spans="2:29" ht="6.95" customHeight="1" x14ac:dyDescent="0.15">
      <c r="B12" s="627"/>
      <c r="C12" s="656"/>
      <c r="D12" s="672"/>
      <c r="E12" s="673"/>
      <c r="F12" s="659"/>
      <c r="G12" s="660"/>
      <c r="H12" s="659"/>
      <c r="I12" s="664"/>
      <c r="J12" s="640"/>
      <c r="K12" s="641"/>
      <c r="L12" s="645"/>
      <c r="M12" s="684"/>
      <c r="N12" s="645"/>
      <c r="O12" s="623"/>
      <c r="P12" s="626"/>
      <c r="Q12" s="623"/>
      <c r="R12" s="659"/>
      <c r="S12" s="664"/>
      <c r="T12" s="690"/>
      <c r="U12" s="691"/>
      <c r="V12" s="695"/>
      <c r="W12" s="698"/>
      <c r="X12" s="698"/>
      <c r="Y12" s="639"/>
    </row>
    <row r="13" spans="2:29" ht="6.95" customHeight="1" x14ac:dyDescent="0.15">
      <c r="B13" s="627" t="s">
        <v>25</v>
      </c>
      <c r="C13" s="654" t="s">
        <v>19</v>
      </c>
      <c r="D13" s="668">
        <f>'様式A-1'!E9</f>
        <v>340837.7</v>
      </c>
      <c r="E13" s="669"/>
      <c r="F13" s="659"/>
      <c r="G13" s="660"/>
      <c r="H13" s="659"/>
      <c r="I13" s="664"/>
      <c r="J13" s="640"/>
      <c r="K13" s="641"/>
      <c r="L13" s="645"/>
      <c r="M13" s="684"/>
      <c r="N13" s="645"/>
      <c r="O13" s="623"/>
      <c r="P13" s="626"/>
      <c r="Q13" s="623"/>
      <c r="R13" s="659"/>
      <c r="S13" s="664"/>
      <c r="T13" s="690"/>
      <c r="U13" s="691"/>
      <c r="V13" s="695"/>
      <c r="W13" s="637" t="s">
        <v>269</v>
      </c>
      <c r="X13" s="638"/>
      <c r="Y13" s="639">
        <f>'様式B(トンネル様式1P001)'!Y13:Y18</f>
        <v>25</v>
      </c>
    </row>
    <row r="14" spans="2:29" ht="6.95" customHeight="1" x14ac:dyDescent="0.15">
      <c r="B14" s="654"/>
      <c r="C14" s="655"/>
      <c r="D14" s="670"/>
      <c r="E14" s="671"/>
      <c r="F14" s="659"/>
      <c r="G14" s="660"/>
      <c r="H14" s="659"/>
      <c r="I14" s="664"/>
      <c r="J14" s="642"/>
      <c r="K14" s="643"/>
      <c r="L14" s="645"/>
      <c r="M14" s="685"/>
      <c r="N14" s="645"/>
      <c r="O14" s="624"/>
      <c r="P14" s="626"/>
      <c r="Q14" s="624"/>
      <c r="R14" s="659"/>
      <c r="S14" s="664"/>
      <c r="T14" s="690"/>
      <c r="U14" s="691"/>
      <c r="V14" s="695"/>
      <c r="W14" s="638"/>
      <c r="X14" s="638"/>
      <c r="Y14" s="639"/>
    </row>
    <row r="15" spans="2:29" ht="6.95" customHeight="1" x14ac:dyDescent="0.15">
      <c r="B15" s="654"/>
      <c r="C15" s="656"/>
      <c r="D15" s="672"/>
      <c r="E15" s="673"/>
      <c r="F15" s="659"/>
      <c r="G15" s="660"/>
      <c r="H15" s="659"/>
      <c r="I15" s="664"/>
      <c r="J15" s="640" t="s">
        <v>26</v>
      </c>
      <c r="K15" s="641"/>
      <c r="L15" s="644" t="s">
        <v>34</v>
      </c>
      <c r="M15" s="647">
        <f>'様式B(トンネル様式1P001)'!M15:M18</f>
        <v>3</v>
      </c>
      <c r="N15" s="644" t="s">
        <v>33</v>
      </c>
      <c r="O15" s="647">
        <f>'様式B(トンネル様式1P001)'!O15:O18</f>
        <v>3</v>
      </c>
      <c r="P15" s="625" t="s">
        <v>32</v>
      </c>
      <c r="Q15" s="651">
        <f>'様式B(トンネル様式1P001)'!Q15:Q18</f>
        <v>0</v>
      </c>
      <c r="R15" s="659"/>
      <c r="S15" s="664"/>
      <c r="T15" s="690"/>
      <c r="U15" s="691"/>
      <c r="V15" s="695"/>
      <c r="W15" s="638"/>
      <c r="X15" s="638"/>
      <c r="Y15" s="639"/>
      <c r="AC15" s="241">
        <v>0</v>
      </c>
    </row>
    <row r="16" spans="2:29" ht="6.95" customHeight="1" x14ac:dyDescent="0.15">
      <c r="B16" s="654"/>
      <c r="C16" s="654" t="s">
        <v>23</v>
      </c>
      <c r="D16" s="668">
        <f>'様式A-1'!E10</f>
        <v>1311156.1000000001</v>
      </c>
      <c r="E16" s="669"/>
      <c r="F16" s="659"/>
      <c r="G16" s="660"/>
      <c r="H16" s="659"/>
      <c r="I16" s="664"/>
      <c r="J16" s="640"/>
      <c r="K16" s="641"/>
      <c r="L16" s="645"/>
      <c r="M16" s="648"/>
      <c r="N16" s="645"/>
      <c r="O16" s="648"/>
      <c r="P16" s="626"/>
      <c r="Q16" s="652"/>
      <c r="R16" s="659"/>
      <c r="S16" s="664"/>
      <c r="T16" s="690"/>
      <c r="U16" s="691"/>
      <c r="V16" s="695"/>
      <c r="W16" s="638"/>
      <c r="X16" s="638"/>
      <c r="Y16" s="639"/>
    </row>
    <row r="17" spans="2:25" ht="6.95" customHeight="1" x14ac:dyDescent="0.15">
      <c r="B17" s="654"/>
      <c r="C17" s="655"/>
      <c r="D17" s="670"/>
      <c r="E17" s="671"/>
      <c r="F17" s="659"/>
      <c r="G17" s="660"/>
      <c r="H17" s="659"/>
      <c r="I17" s="664"/>
      <c r="J17" s="640"/>
      <c r="K17" s="641"/>
      <c r="L17" s="645"/>
      <c r="M17" s="648"/>
      <c r="N17" s="645"/>
      <c r="O17" s="648"/>
      <c r="P17" s="626"/>
      <c r="Q17" s="652"/>
      <c r="R17" s="659"/>
      <c r="S17" s="664"/>
      <c r="T17" s="690"/>
      <c r="U17" s="691"/>
      <c r="V17" s="695"/>
      <c r="W17" s="638"/>
      <c r="X17" s="638"/>
      <c r="Y17" s="639"/>
    </row>
    <row r="18" spans="2:25" ht="6.95" customHeight="1" x14ac:dyDescent="0.15">
      <c r="B18" s="627"/>
      <c r="C18" s="656"/>
      <c r="D18" s="672"/>
      <c r="E18" s="673"/>
      <c r="F18" s="661"/>
      <c r="G18" s="662"/>
      <c r="H18" s="661"/>
      <c r="I18" s="665"/>
      <c r="J18" s="642"/>
      <c r="K18" s="643"/>
      <c r="L18" s="646"/>
      <c r="M18" s="649"/>
      <c r="N18" s="646"/>
      <c r="O18" s="649"/>
      <c r="P18" s="650"/>
      <c r="Q18" s="653"/>
      <c r="R18" s="661"/>
      <c r="S18" s="665"/>
      <c r="T18" s="692"/>
      <c r="U18" s="693"/>
      <c r="V18" s="696"/>
      <c r="W18" s="638"/>
      <c r="X18" s="638"/>
      <c r="Y18" s="639"/>
    </row>
    <row r="19" spans="2:25" ht="39.950000000000003" customHeight="1" x14ac:dyDescent="0.15">
      <c r="B19" s="628" t="s">
        <v>9</v>
      </c>
      <c r="C19" s="630"/>
      <c r="D19" s="631"/>
      <c r="E19" s="631"/>
      <c r="F19" s="631"/>
      <c r="G19" s="631"/>
      <c r="H19" s="631"/>
      <c r="I19" s="631"/>
      <c r="J19" s="631"/>
      <c r="K19" s="631"/>
      <c r="L19" s="631"/>
      <c r="M19" s="631"/>
      <c r="N19" s="631"/>
      <c r="O19" s="631"/>
      <c r="P19" s="631"/>
      <c r="Q19" s="631"/>
      <c r="R19" s="631"/>
      <c r="S19" s="631"/>
      <c r="T19" s="631"/>
      <c r="U19" s="631"/>
      <c r="V19" s="631"/>
      <c r="W19" s="631"/>
      <c r="X19" s="631"/>
      <c r="Y19" s="632"/>
    </row>
    <row r="20" spans="2:25" ht="39.950000000000003" customHeight="1" x14ac:dyDescent="0.15">
      <c r="B20" s="628"/>
      <c r="C20" s="246"/>
      <c r="D20" s="246"/>
      <c r="E20" s="246"/>
      <c r="F20" s="246"/>
      <c r="G20" s="246"/>
      <c r="H20" s="247"/>
      <c r="I20" s="246"/>
      <c r="J20" s="246"/>
      <c r="K20" s="246"/>
      <c r="L20" s="246"/>
      <c r="M20" s="247"/>
      <c r="N20" s="247"/>
      <c r="O20" s="246"/>
      <c r="P20" s="246"/>
      <c r="Q20" s="247"/>
      <c r="R20" s="246"/>
      <c r="S20" s="246"/>
      <c r="T20" s="246"/>
      <c r="U20" s="246"/>
      <c r="V20" s="246"/>
      <c r="W20" s="246"/>
      <c r="X20" s="246"/>
      <c r="Y20" s="248"/>
    </row>
    <row r="21" spans="2:25" ht="39.950000000000003" customHeight="1" x14ac:dyDescent="0.15">
      <c r="B21" s="628"/>
      <c r="C21" s="246"/>
      <c r="D21" s="246"/>
      <c r="E21" s="246"/>
      <c r="F21" s="246"/>
      <c r="G21" s="246"/>
      <c r="H21" s="247"/>
      <c r="I21" s="246"/>
      <c r="J21" s="246"/>
      <c r="K21" s="246"/>
      <c r="L21" s="246"/>
      <c r="M21" s="247"/>
      <c r="N21" s="247"/>
      <c r="O21" s="246"/>
      <c r="P21" s="246"/>
      <c r="Q21" s="247"/>
      <c r="R21" s="246"/>
      <c r="S21" s="246"/>
      <c r="T21" s="246"/>
      <c r="U21" s="246"/>
      <c r="V21" s="246"/>
      <c r="W21" s="246"/>
      <c r="X21" s="246"/>
      <c r="Y21" s="248"/>
    </row>
    <row r="22" spans="2:25" ht="39.950000000000003" customHeight="1" x14ac:dyDescent="0.15">
      <c r="B22" s="628"/>
      <c r="C22" s="246"/>
      <c r="D22" s="246"/>
      <c r="E22" s="246"/>
      <c r="F22" s="247"/>
      <c r="G22" s="246"/>
      <c r="H22" s="246"/>
      <c r="I22" s="246"/>
      <c r="J22" s="246"/>
      <c r="K22" s="246"/>
      <c r="L22" s="246"/>
      <c r="M22" s="247"/>
      <c r="N22" s="246"/>
      <c r="O22" s="246"/>
      <c r="P22" s="246"/>
      <c r="Q22" s="247"/>
      <c r="R22" s="246"/>
      <c r="S22" s="246"/>
      <c r="T22" s="246"/>
      <c r="U22" s="246"/>
      <c r="V22" s="246"/>
      <c r="W22" s="246"/>
      <c r="X22" s="246"/>
      <c r="Y22" s="248"/>
    </row>
    <row r="23" spans="2:25" ht="39.950000000000003" customHeight="1" x14ac:dyDescent="0.15">
      <c r="B23" s="628"/>
      <c r="C23" s="246"/>
      <c r="D23" s="246"/>
      <c r="E23" s="246"/>
      <c r="F23" s="247"/>
      <c r="G23" s="247"/>
      <c r="H23" s="246"/>
      <c r="I23" s="246"/>
      <c r="J23" s="246"/>
      <c r="K23" s="246"/>
      <c r="L23" s="246"/>
      <c r="M23" s="247"/>
      <c r="N23" s="246"/>
      <c r="O23" s="246"/>
      <c r="P23" s="246"/>
      <c r="Q23" s="247"/>
      <c r="R23" s="246"/>
      <c r="S23" s="246"/>
      <c r="T23" s="246"/>
      <c r="U23" s="246"/>
      <c r="V23" s="246"/>
      <c r="W23" s="246"/>
      <c r="X23" s="246"/>
      <c r="Y23" s="248"/>
    </row>
    <row r="24" spans="2:25" ht="39.950000000000003" customHeight="1" x14ac:dyDescent="0.15">
      <c r="B24" s="628"/>
      <c r="C24" s="247"/>
      <c r="D24" s="246"/>
      <c r="E24" s="246"/>
      <c r="F24" s="247"/>
      <c r="G24" s="247"/>
      <c r="H24" s="246"/>
      <c r="I24" s="246"/>
      <c r="J24" s="246"/>
      <c r="K24" s="246"/>
      <c r="L24" s="246"/>
      <c r="M24" s="247"/>
      <c r="N24" s="247"/>
      <c r="O24" s="246"/>
      <c r="P24" s="246"/>
      <c r="Q24" s="247"/>
      <c r="R24" s="246"/>
      <c r="S24" s="246"/>
      <c r="T24" s="246"/>
      <c r="U24" s="246"/>
      <c r="V24" s="246"/>
      <c r="W24" s="246"/>
      <c r="X24" s="246"/>
      <c r="Y24" s="248"/>
    </row>
    <row r="25" spans="2:25" ht="39.950000000000003" customHeight="1" x14ac:dyDescent="0.15">
      <c r="B25" s="628"/>
      <c r="C25" s="247"/>
      <c r="D25" s="246"/>
      <c r="E25" s="246"/>
      <c r="F25" s="247"/>
      <c r="G25" s="247"/>
      <c r="H25" s="246"/>
      <c r="I25" s="246"/>
      <c r="J25" s="246"/>
      <c r="K25" s="246"/>
      <c r="L25" s="246"/>
      <c r="M25" s="247"/>
      <c r="N25" s="247"/>
      <c r="O25" s="246"/>
      <c r="P25" s="246"/>
      <c r="Q25" s="247"/>
      <c r="R25" s="246"/>
      <c r="S25" s="246"/>
      <c r="T25" s="246"/>
      <c r="U25" s="246"/>
      <c r="V25" s="246"/>
      <c r="W25" s="246"/>
      <c r="X25" s="246"/>
      <c r="Y25" s="248"/>
    </row>
    <row r="26" spans="2:25" ht="39.950000000000003" customHeight="1" x14ac:dyDescent="0.15">
      <c r="B26" s="628"/>
      <c r="C26" s="247"/>
      <c r="D26" s="246"/>
      <c r="E26" s="246"/>
      <c r="F26" s="249"/>
      <c r="G26" s="250"/>
      <c r="H26" s="250"/>
      <c r="I26" s="250"/>
      <c r="J26" s="250"/>
      <c r="K26" s="250"/>
      <c r="L26" s="246"/>
      <c r="M26" s="247"/>
      <c r="N26" s="247"/>
      <c r="O26" s="246"/>
      <c r="P26" s="633" t="s">
        <v>286</v>
      </c>
      <c r="Q26" s="633"/>
      <c r="R26" s="633"/>
      <c r="S26" s="633"/>
      <c r="T26" s="633"/>
      <c r="U26" s="633"/>
      <c r="V26" s="633"/>
      <c r="W26" s="633"/>
      <c r="X26" s="633"/>
      <c r="Y26" s="634"/>
    </row>
    <row r="27" spans="2:25" ht="45" customHeight="1" x14ac:dyDescent="0.15">
      <c r="B27" s="629"/>
      <c r="C27" s="251"/>
      <c r="D27" s="252"/>
      <c r="E27" s="253"/>
      <c r="F27" s="254"/>
      <c r="G27" s="252"/>
      <c r="H27" s="252"/>
      <c r="I27" s="252"/>
      <c r="J27" s="252"/>
      <c r="K27" s="252"/>
      <c r="L27" s="252"/>
      <c r="M27" s="252"/>
      <c r="N27" s="252"/>
      <c r="O27" s="255"/>
      <c r="P27" s="635"/>
      <c r="Q27" s="635"/>
      <c r="R27" s="635"/>
      <c r="S27" s="635"/>
      <c r="T27" s="635"/>
      <c r="U27" s="635"/>
      <c r="V27" s="635"/>
      <c r="W27" s="635"/>
      <c r="X27" s="635"/>
      <c r="Y27" s="636"/>
    </row>
    <row r="28" spans="2:25" ht="15" customHeight="1" x14ac:dyDescent="0.15">
      <c r="C28" s="155" t="s">
        <v>245</v>
      </c>
    </row>
    <row r="29" spans="2:25" ht="15" customHeight="1" x14ac:dyDescent="0.15">
      <c r="C29" s="155" t="s">
        <v>562</v>
      </c>
    </row>
    <row r="30" spans="2:25" ht="15" customHeight="1" x14ac:dyDescent="0.15">
      <c r="C30" s="155" t="s">
        <v>288</v>
      </c>
    </row>
    <row r="31" spans="2:25" x14ac:dyDescent="0.15">
      <c r="C31" s="155" t="s">
        <v>246</v>
      </c>
    </row>
    <row r="32" spans="2:25" x14ac:dyDescent="0.15">
      <c r="C32" s="155"/>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3:Y4">
      <formula1>$AB$2:$AB$3</formula1>
    </dataValidation>
    <dataValidation type="list" allowBlank="1" showInputMessage="1" showErrorMessage="1" sqref="T7:U18">
      <formula1>$AA$2:$AA$5</formula1>
    </dataValidation>
    <dataValidation type="list" allowBlank="1" showInputMessage="1" showErrorMessage="1" sqref="V6:Y6">
      <formula1>$AC$2:$AC$8</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pageSetUpPr fitToPage="1"/>
  </sheetPr>
  <dimension ref="B2:AC32"/>
  <sheetViews>
    <sheetView showGridLines="0" view="pageBreakPreview" zoomScaleNormal="100" zoomScaleSheetLayoutView="100" workbookViewId="0">
      <selection activeCell="V2" sqref="V2:Y2"/>
    </sheetView>
  </sheetViews>
  <sheetFormatPr defaultRowHeight="12" x14ac:dyDescent="0.15"/>
  <cols>
    <col min="1" max="1" width="1.625" style="241" customWidth="1"/>
    <col min="2" max="2" width="4.125" style="241" customWidth="1"/>
    <col min="3" max="21" width="5.875" style="241" customWidth="1"/>
    <col min="22" max="22" width="8.25" style="241" customWidth="1"/>
    <col min="23" max="24" width="6.75" style="241" customWidth="1"/>
    <col min="25" max="25" width="8.625" style="241" customWidth="1"/>
    <col min="26" max="26" width="1.375" style="241" customWidth="1"/>
    <col min="27" max="29" width="0" style="241" hidden="1" customWidth="1"/>
    <col min="30" max="16384" width="9" style="241"/>
  </cols>
  <sheetData>
    <row r="2" spans="2:29" ht="24.95" customHeight="1" x14ac:dyDescent="0.15">
      <c r="B2" s="240" t="s">
        <v>550</v>
      </c>
      <c r="C2" s="155"/>
      <c r="D2" s="155"/>
      <c r="E2" s="155"/>
      <c r="F2" s="155"/>
      <c r="G2" s="155"/>
      <c r="H2" s="155"/>
      <c r="I2" s="155"/>
      <c r="J2" s="155"/>
      <c r="K2" s="155"/>
      <c r="L2" s="155"/>
      <c r="M2" s="155"/>
      <c r="N2" s="707"/>
      <c r="O2" s="708"/>
      <c r="P2" s="709"/>
      <c r="Q2" s="710"/>
      <c r="R2" s="710"/>
      <c r="S2" s="711"/>
      <c r="T2" s="686" t="s">
        <v>47</v>
      </c>
      <c r="U2" s="686"/>
      <c r="V2" s="712" t="s">
        <v>2213</v>
      </c>
      <c r="W2" s="712"/>
      <c r="X2" s="712"/>
      <c r="Y2" s="712"/>
      <c r="AA2" s="242" t="s">
        <v>551</v>
      </c>
      <c r="AB2" s="155" t="s">
        <v>552</v>
      </c>
      <c r="AC2" s="155" t="s">
        <v>553</v>
      </c>
    </row>
    <row r="3" spans="2:29" ht="20.100000000000001" customHeight="1" x14ac:dyDescent="0.15">
      <c r="B3" s="644" t="s">
        <v>27</v>
      </c>
      <c r="C3" s="644"/>
      <c r="D3" s="700" t="str">
        <f>'様式B(トンネル様式1P001)'!D3:G3</f>
        <v>ミネトンネル</v>
      </c>
      <c r="E3" s="700"/>
      <c r="F3" s="700"/>
      <c r="G3" s="700"/>
      <c r="H3" s="686" t="s">
        <v>28</v>
      </c>
      <c r="I3" s="686"/>
      <c r="J3" s="700" t="str">
        <f>'様式B(トンネル様式1P001)'!J3:M4</f>
        <v>一般国道　316号</v>
      </c>
      <c r="K3" s="700"/>
      <c r="L3" s="700"/>
      <c r="M3" s="700"/>
      <c r="N3" s="686" t="s">
        <v>10</v>
      </c>
      <c r="O3" s="686"/>
      <c r="P3" s="700" t="str">
        <f>'様式B(トンネル様式1P001)'!P3:S4</f>
        <v>宇部土木建築事務所</v>
      </c>
      <c r="Q3" s="700"/>
      <c r="R3" s="700"/>
      <c r="S3" s="700"/>
      <c r="T3" s="686" t="s">
        <v>16</v>
      </c>
      <c r="U3" s="686"/>
      <c r="V3" s="713" t="s">
        <v>613</v>
      </c>
      <c r="W3" s="713"/>
      <c r="X3" s="713"/>
      <c r="Y3" s="713"/>
      <c r="AA3" s="242" t="s">
        <v>554</v>
      </c>
      <c r="AB3" s="155" t="s">
        <v>555</v>
      </c>
      <c r="AC3" s="155" t="s">
        <v>556</v>
      </c>
    </row>
    <row r="4" spans="2:29" ht="20.100000000000001" customHeight="1" x14ac:dyDescent="0.15">
      <c r="B4" s="646" t="s">
        <v>11</v>
      </c>
      <c r="C4" s="646"/>
      <c r="D4" s="714" t="str">
        <f>'様式B(トンネル様式1P001)'!D4:G4</f>
        <v>美祢トンネル</v>
      </c>
      <c r="E4" s="714"/>
      <c r="F4" s="714"/>
      <c r="G4" s="714"/>
      <c r="H4" s="686"/>
      <c r="I4" s="686"/>
      <c r="J4" s="700"/>
      <c r="K4" s="700"/>
      <c r="L4" s="700"/>
      <c r="M4" s="700"/>
      <c r="N4" s="686"/>
      <c r="O4" s="686"/>
      <c r="P4" s="700"/>
      <c r="Q4" s="700"/>
      <c r="R4" s="700"/>
      <c r="S4" s="700"/>
      <c r="T4" s="686" t="s">
        <v>17</v>
      </c>
      <c r="U4" s="686"/>
      <c r="V4" s="713" t="s">
        <v>613</v>
      </c>
      <c r="W4" s="713"/>
      <c r="X4" s="713"/>
      <c r="Y4" s="713"/>
      <c r="AA4" s="242" t="s">
        <v>54</v>
      </c>
      <c r="AC4" s="155" t="s">
        <v>557</v>
      </c>
    </row>
    <row r="5" spans="2:29" ht="20.100000000000001" customHeight="1" x14ac:dyDescent="0.15">
      <c r="B5" s="699" t="s">
        <v>12</v>
      </c>
      <c r="C5" s="699"/>
      <c r="D5" s="243" t="s">
        <v>13</v>
      </c>
      <c r="E5" s="700" t="str">
        <f>'様式B(トンネル様式1P001)'!E5:G5</f>
        <v>山口県美祢市伊佐町</v>
      </c>
      <c r="F5" s="700"/>
      <c r="G5" s="700"/>
      <c r="H5" s="686" t="s">
        <v>253</v>
      </c>
      <c r="I5" s="686"/>
      <c r="J5" s="686"/>
      <c r="K5" s="701" t="str">
        <f>'様式B(トンネル様式1P001)'!K5:N5</f>
        <v>株式会社ニュージェック</v>
      </c>
      <c r="L5" s="702"/>
      <c r="M5" s="702"/>
      <c r="N5" s="702"/>
      <c r="O5" s="703" t="s">
        <v>235</v>
      </c>
      <c r="P5" s="704"/>
      <c r="Q5" s="677">
        <f>'様式B(トンネル様式1P001)'!Q5:S6</f>
        <v>44294</v>
      </c>
      <c r="R5" s="678"/>
      <c r="S5" s="679"/>
      <c r="T5" s="686" t="s">
        <v>39</v>
      </c>
      <c r="U5" s="686"/>
      <c r="V5" s="244" t="s">
        <v>38</v>
      </c>
      <c r="W5" s="687">
        <f>'様式A-1'!Z5</f>
        <v>1265</v>
      </c>
      <c r="X5" s="687"/>
      <c r="Y5" s="245" t="s">
        <v>37</v>
      </c>
      <c r="AA5" s="242" t="s">
        <v>55</v>
      </c>
      <c r="AC5" s="155" t="s">
        <v>558</v>
      </c>
    </row>
    <row r="6" spans="2:29" ht="20.100000000000001" customHeight="1" x14ac:dyDescent="0.15">
      <c r="B6" s="699"/>
      <c r="C6" s="699"/>
      <c r="D6" s="243" t="s">
        <v>14</v>
      </c>
      <c r="E6" s="700" t="str">
        <f>'様式B(トンネル様式1P001)'!E6:G6</f>
        <v>山口県美祢市伊佐町</v>
      </c>
      <c r="F6" s="700"/>
      <c r="G6" s="700"/>
      <c r="H6" s="686" t="s">
        <v>254</v>
      </c>
      <c r="I6" s="686"/>
      <c r="J6" s="686"/>
      <c r="K6" s="408" t="str">
        <f>'様式B(トンネル様式1P001)'!K6:N6</f>
        <v>石村　勝伸</v>
      </c>
      <c r="L6" s="408"/>
      <c r="M6" s="408"/>
      <c r="N6" s="408"/>
      <c r="O6" s="705"/>
      <c r="P6" s="706"/>
      <c r="Q6" s="680"/>
      <c r="R6" s="681"/>
      <c r="S6" s="682"/>
      <c r="T6" s="644" t="s">
        <v>15</v>
      </c>
      <c r="U6" s="644"/>
      <c r="V6" s="674" t="s">
        <v>600</v>
      </c>
      <c r="W6" s="675"/>
      <c r="X6" s="675"/>
      <c r="Y6" s="676"/>
      <c r="AC6" s="155" t="s">
        <v>559</v>
      </c>
    </row>
    <row r="7" spans="2:29" ht="6.95" customHeight="1" x14ac:dyDescent="0.15">
      <c r="B7" s="627" t="s">
        <v>18</v>
      </c>
      <c r="C7" s="654" t="s">
        <v>19</v>
      </c>
      <c r="D7" s="668">
        <f>'様式A-1'!E7</f>
        <v>340917.7</v>
      </c>
      <c r="E7" s="669"/>
      <c r="F7" s="657" t="s">
        <v>20</v>
      </c>
      <c r="G7" s="658"/>
      <c r="H7" s="657" t="s">
        <v>21</v>
      </c>
      <c r="I7" s="663"/>
      <c r="J7" s="666" t="s">
        <v>22</v>
      </c>
      <c r="K7" s="667"/>
      <c r="L7" s="644" t="s">
        <v>34</v>
      </c>
      <c r="M7" s="683">
        <f>'様式B(トンネル様式1P001)'!M7:M10</f>
        <v>109</v>
      </c>
      <c r="N7" s="644" t="s">
        <v>33</v>
      </c>
      <c r="O7" s="683">
        <f>'様式B(トンネル様式1P001)'!O7:O10</f>
        <v>0</v>
      </c>
      <c r="P7" s="625" t="s">
        <v>32</v>
      </c>
      <c r="Q7" s="622">
        <f>'様式B(トンネル様式1P001)'!Q7:Q10</f>
        <v>0</v>
      </c>
      <c r="R7" s="657" t="s">
        <v>36</v>
      </c>
      <c r="S7" s="663"/>
      <c r="T7" s="688" t="str">
        <f>様式F!AJ4</f>
        <v>Ⅲ</v>
      </c>
      <c r="U7" s="689"/>
      <c r="V7" s="694" t="s">
        <v>35</v>
      </c>
      <c r="W7" s="697" t="s">
        <v>287</v>
      </c>
      <c r="X7" s="698"/>
      <c r="Y7" s="639">
        <f>'様式B(トンネル様式1P001)'!Y7:Y12</f>
        <v>0</v>
      </c>
      <c r="AC7" s="155" t="s">
        <v>560</v>
      </c>
    </row>
    <row r="8" spans="2:29" ht="6.95" customHeight="1" x14ac:dyDescent="0.15">
      <c r="B8" s="627"/>
      <c r="C8" s="655"/>
      <c r="D8" s="670"/>
      <c r="E8" s="671"/>
      <c r="F8" s="659"/>
      <c r="G8" s="660"/>
      <c r="H8" s="659"/>
      <c r="I8" s="664"/>
      <c r="J8" s="640"/>
      <c r="K8" s="641"/>
      <c r="L8" s="645"/>
      <c r="M8" s="684"/>
      <c r="N8" s="645"/>
      <c r="O8" s="684"/>
      <c r="P8" s="626"/>
      <c r="Q8" s="623"/>
      <c r="R8" s="659"/>
      <c r="S8" s="664"/>
      <c r="T8" s="690"/>
      <c r="U8" s="691"/>
      <c r="V8" s="695"/>
      <c r="W8" s="698"/>
      <c r="X8" s="698"/>
      <c r="Y8" s="639"/>
      <c r="AC8" s="155" t="s">
        <v>561</v>
      </c>
    </row>
    <row r="9" spans="2:29" ht="6.95" customHeight="1" x14ac:dyDescent="0.15">
      <c r="B9" s="627"/>
      <c r="C9" s="656"/>
      <c r="D9" s="672"/>
      <c r="E9" s="673"/>
      <c r="F9" s="659"/>
      <c r="G9" s="660"/>
      <c r="H9" s="659"/>
      <c r="I9" s="664"/>
      <c r="J9" s="640"/>
      <c r="K9" s="641"/>
      <c r="L9" s="645"/>
      <c r="M9" s="684"/>
      <c r="N9" s="645"/>
      <c r="O9" s="684"/>
      <c r="P9" s="626"/>
      <c r="Q9" s="623"/>
      <c r="R9" s="659"/>
      <c r="S9" s="664"/>
      <c r="T9" s="690"/>
      <c r="U9" s="691"/>
      <c r="V9" s="695"/>
      <c r="W9" s="698"/>
      <c r="X9" s="698"/>
      <c r="Y9" s="639"/>
    </row>
    <row r="10" spans="2:29" ht="6.95" customHeight="1" x14ac:dyDescent="0.15">
      <c r="B10" s="627"/>
      <c r="C10" s="654" t="s">
        <v>23</v>
      </c>
      <c r="D10" s="668">
        <f>'様式A-1'!E8</f>
        <v>1311141.6000000001</v>
      </c>
      <c r="E10" s="669"/>
      <c r="F10" s="659"/>
      <c r="G10" s="660"/>
      <c r="H10" s="659"/>
      <c r="I10" s="664"/>
      <c r="J10" s="640"/>
      <c r="K10" s="641"/>
      <c r="L10" s="645"/>
      <c r="M10" s="685"/>
      <c r="N10" s="645"/>
      <c r="O10" s="685"/>
      <c r="P10" s="626"/>
      <c r="Q10" s="624"/>
      <c r="R10" s="659"/>
      <c r="S10" s="664"/>
      <c r="T10" s="690"/>
      <c r="U10" s="691"/>
      <c r="V10" s="695"/>
      <c r="W10" s="698"/>
      <c r="X10" s="698"/>
      <c r="Y10" s="639"/>
    </row>
    <row r="11" spans="2:29" ht="6.95" customHeight="1" x14ac:dyDescent="0.15">
      <c r="B11" s="627"/>
      <c r="C11" s="655"/>
      <c r="D11" s="670"/>
      <c r="E11" s="671"/>
      <c r="F11" s="659"/>
      <c r="G11" s="660"/>
      <c r="H11" s="659"/>
      <c r="I11" s="664"/>
      <c r="J11" s="666" t="s">
        <v>24</v>
      </c>
      <c r="K11" s="667"/>
      <c r="L11" s="644" t="s">
        <v>34</v>
      </c>
      <c r="M11" s="683">
        <f>'様式B(トンネル様式1P001)'!M11:M14</f>
        <v>55</v>
      </c>
      <c r="N11" s="644" t="s">
        <v>33</v>
      </c>
      <c r="O11" s="622">
        <f>'様式B(トンネル様式1P001)'!O11:O14</f>
        <v>0</v>
      </c>
      <c r="P11" s="625" t="s">
        <v>32</v>
      </c>
      <c r="Q11" s="622">
        <f>'様式B(トンネル様式1P001)'!Q11:Q14</f>
        <v>0</v>
      </c>
      <c r="R11" s="659"/>
      <c r="S11" s="664"/>
      <c r="T11" s="690"/>
      <c r="U11" s="691"/>
      <c r="V11" s="695"/>
      <c r="W11" s="698"/>
      <c r="X11" s="698"/>
      <c r="Y11" s="639"/>
    </row>
    <row r="12" spans="2:29" ht="6.95" customHeight="1" x14ac:dyDescent="0.15">
      <c r="B12" s="627"/>
      <c r="C12" s="656"/>
      <c r="D12" s="672"/>
      <c r="E12" s="673"/>
      <c r="F12" s="659"/>
      <c r="G12" s="660"/>
      <c r="H12" s="659"/>
      <c r="I12" s="664"/>
      <c r="J12" s="640"/>
      <c r="K12" s="641"/>
      <c r="L12" s="645"/>
      <c r="M12" s="684"/>
      <c r="N12" s="645"/>
      <c r="O12" s="623"/>
      <c r="P12" s="626"/>
      <c r="Q12" s="623"/>
      <c r="R12" s="659"/>
      <c r="S12" s="664"/>
      <c r="T12" s="690"/>
      <c r="U12" s="691"/>
      <c r="V12" s="695"/>
      <c r="W12" s="698"/>
      <c r="X12" s="698"/>
      <c r="Y12" s="639"/>
    </row>
    <row r="13" spans="2:29" ht="6.95" customHeight="1" x14ac:dyDescent="0.15">
      <c r="B13" s="627" t="s">
        <v>25</v>
      </c>
      <c r="C13" s="654" t="s">
        <v>19</v>
      </c>
      <c r="D13" s="668">
        <f>'様式A-1'!E9</f>
        <v>340837.7</v>
      </c>
      <c r="E13" s="669"/>
      <c r="F13" s="659"/>
      <c r="G13" s="660"/>
      <c r="H13" s="659"/>
      <c r="I13" s="664"/>
      <c r="J13" s="640"/>
      <c r="K13" s="641"/>
      <c r="L13" s="645"/>
      <c r="M13" s="684"/>
      <c r="N13" s="645"/>
      <c r="O13" s="623"/>
      <c r="P13" s="626"/>
      <c r="Q13" s="623"/>
      <c r="R13" s="659"/>
      <c r="S13" s="664"/>
      <c r="T13" s="690"/>
      <c r="U13" s="691"/>
      <c r="V13" s="695"/>
      <c r="W13" s="637" t="s">
        <v>269</v>
      </c>
      <c r="X13" s="638"/>
      <c r="Y13" s="639">
        <f>'様式B(トンネル様式1P001)'!Y13:Y18</f>
        <v>25</v>
      </c>
    </row>
    <row r="14" spans="2:29" ht="6.95" customHeight="1" x14ac:dyDescent="0.15">
      <c r="B14" s="654"/>
      <c r="C14" s="655"/>
      <c r="D14" s="670"/>
      <c r="E14" s="671"/>
      <c r="F14" s="659"/>
      <c r="G14" s="660"/>
      <c r="H14" s="659"/>
      <c r="I14" s="664"/>
      <c r="J14" s="642"/>
      <c r="K14" s="643"/>
      <c r="L14" s="645"/>
      <c r="M14" s="685"/>
      <c r="N14" s="645"/>
      <c r="O14" s="624"/>
      <c r="P14" s="626"/>
      <c r="Q14" s="624"/>
      <c r="R14" s="659"/>
      <c r="S14" s="664"/>
      <c r="T14" s="690"/>
      <c r="U14" s="691"/>
      <c r="V14" s="695"/>
      <c r="W14" s="638"/>
      <c r="X14" s="638"/>
      <c r="Y14" s="639"/>
    </row>
    <row r="15" spans="2:29" ht="6.95" customHeight="1" x14ac:dyDescent="0.15">
      <c r="B15" s="654"/>
      <c r="C15" s="656"/>
      <c r="D15" s="672"/>
      <c r="E15" s="673"/>
      <c r="F15" s="659"/>
      <c r="G15" s="660"/>
      <c r="H15" s="659"/>
      <c r="I15" s="664"/>
      <c r="J15" s="640" t="s">
        <v>26</v>
      </c>
      <c r="K15" s="641"/>
      <c r="L15" s="644" t="s">
        <v>34</v>
      </c>
      <c r="M15" s="647">
        <f>'様式B(トンネル様式1P001)'!M15:M18</f>
        <v>3</v>
      </c>
      <c r="N15" s="644" t="s">
        <v>33</v>
      </c>
      <c r="O15" s="647">
        <f>'様式B(トンネル様式1P001)'!O15:O18</f>
        <v>3</v>
      </c>
      <c r="P15" s="625" t="s">
        <v>32</v>
      </c>
      <c r="Q15" s="651">
        <f>'様式B(トンネル様式1P001)'!Q15:Q18</f>
        <v>0</v>
      </c>
      <c r="R15" s="659"/>
      <c r="S15" s="664"/>
      <c r="T15" s="690"/>
      <c r="U15" s="691"/>
      <c r="V15" s="695"/>
      <c r="W15" s="638"/>
      <c r="X15" s="638"/>
      <c r="Y15" s="639"/>
      <c r="AC15" s="241">
        <v>0</v>
      </c>
    </row>
    <row r="16" spans="2:29" ht="6.95" customHeight="1" x14ac:dyDescent="0.15">
      <c r="B16" s="654"/>
      <c r="C16" s="654" t="s">
        <v>23</v>
      </c>
      <c r="D16" s="668">
        <f>'様式A-1'!E10</f>
        <v>1311156.1000000001</v>
      </c>
      <c r="E16" s="669"/>
      <c r="F16" s="659"/>
      <c r="G16" s="660"/>
      <c r="H16" s="659"/>
      <c r="I16" s="664"/>
      <c r="J16" s="640"/>
      <c r="K16" s="641"/>
      <c r="L16" s="645"/>
      <c r="M16" s="648"/>
      <c r="N16" s="645"/>
      <c r="O16" s="648"/>
      <c r="P16" s="626"/>
      <c r="Q16" s="652"/>
      <c r="R16" s="659"/>
      <c r="S16" s="664"/>
      <c r="T16" s="690"/>
      <c r="U16" s="691"/>
      <c r="V16" s="695"/>
      <c r="W16" s="638"/>
      <c r="X16" s="638"/>
      <c r="Y16" s="639"/>
    </row>
    <row r="17" spans="2:25" ht="6.95" customHeight="1" x14ac:dyDescent="0.15">
      <c r="B17" s="654"/>
      <c r="C17" s="655"/>
      <c r="D17" s="670"/>
      <c r="E17" s="671"/>
      <c r="F17" s="659"/>
      <c r="G17" s="660"/>
      <c r="H17" s="659"/>
      <c r="I17" s="664"/>
      <c r="J17" s="640"/>
      <c r="K17" s="641"/>
      <c r="L17" s="645"/>
      <c r="M17" s="648"/>
      <c r="N17" s="645"/>
      <c r="O17" s="648"/>
      <c r="P17" s="626"/>
      <c r="Q17" s="652"/>
      <c r="R17" s="659"/>
      <c r="S17" s="664"/>
      <c r="T17" s="690"/>
      <c r="U17" s="691"/>
      <c r="V17" s="695"/>
      <c r="W17" s="638"/>
      <c r="X17" s="638"/>
      <c r="Y17" s="639"/>
    </row>
    <row r="18" spans="2:25" ht="6.95" customHeight="1" x14ac:dyDescent="0.15">
      <c r="B18" s="627"/>
      <c r="C18" s="656"/>
      <c r="D18" s="672"/>
      <c r="E18" s="673"/>
      <c r="F18" s="661"/>
      <c r="G18" s="662"/>
      <c r="H18" s="661"/>
      <c r="I18" s="665"/>
      <c r="J18" s="642"/>
      <c r="K18" s="643"/>
      <c r="L18" s="646"/>
      <c r="M18" s="649"/>
      <c r="N18" s="646"/>
      <c r="O18" s="649"/>
      <c r="P18" s="650"/>
      <c r="Q18" s="653"/>
      <c r="R18" s="661"/>
      <c r="S18" s="665"/>
      <c r="T18" s="692"/>
      <c r="U18" s="693"/>
      <c r="V18" s="696"/>
      <c r="W18" s="638"/>
      <c r="X18" s="638"/>
      <c r="Y18" s="639"/>
    </row>
    <row r="19" spans="2:25" ht="39.950000000000003" customHeight="1" x14ac:dyDescent="0.15">
      <c r="B19" s="628" t="s">
        <v>9</v>
      </c>
      <c r="C19" s="630"/>
      <c r="D19" s="631"/>
      <c r="E19" s="631"/>
      <c r="F19" s="631"/>
      <c r="G19" s="631"/>
      <c r="H19" s="631"/>
      <c r="I19" s="631"/>
      <c r="J19" s="631"/>
      <c r="K19" s="631"/>
      <c r="L19" s="631"/>
      <c r="M19" s="631"/>
      <c r="N19" s="631"/>
      <c r="O19" s="631"/>
      <c r="P19" s="631"/>
      <c r="Q19" s="631"/>
      <c r="R19" s="631"/>
      <c r="S19" s="631"/>
      <c r="T19" s="631"/>
      <c r="U19" s="631"/>
      <c r="V19" s="631"/>
      <c r="W19" s="631"/>
      <c r="X19" s="631"/>
      <c r="Y19" s="632"/>
    </row>
    <row r="20" spans="2:25" ht="39.950000000000003" customHeight="1" x14ac:dyDescent="0.15">
      <c r="B20" s="628"/>
      <c r="C20" s="246"/>
      <c r="D20" s="246"/>
      <c r="E20" s="246"/>
      <c r="F20" s="246"/>
      <c r="G20" s="246"/>
      <c r="H20" s="247"/>
      <c r="I20" s="246"/>
      <c r="J20" s="246"/>
      <c r="K20" s="246"/>
      <c r="L20" s="246"/>
      <c r="M20" s="247"/>
      <c r="N20" s="247"/>
      <c r="O20" s="246"/>
      <c r="P20" s="246"/>
      <c r="Q20" s="247"/>
      <c r="R20" s="246"/>
      <c r="S20" s="246"/>
      <c r="T20" s="246"/>
      <c r="U20" s="246"/>
      <c r="V20" s="246"/>
      <c r="W20" s="246"/>
      <c r="X20" s="246"/>
      <c r="Y20" s="248"/>
    </row>
    <row r="21" spans="2:25" ht="39.950000000000003" customHeight="1" x14ac:dyDescent="0.15">
      <c r="B21" s="628"/>
      <c r="C21" s="246"/>
      <c r="D21" s="246"/>
      <c r="E21" s="246"/>
      <c r="F21" s="246"/>
      <c r="G21" s="246"/>
      <c r="H21" s="247"/>
      <c r="I21" s="246"/>
      <c r="J21" s="246"/>
      <c r="K21" s="246"/>
      <c r="L21" s="246"/>
      <c r="M21" s="247"/>
      <c r="N21" s="247"/>
      <c r="O21" s="246"/>
      <c r="P21" s="246"/>
      <c r="Q21" s="247"/>
      <c r="R21" s="246"/>
      <c r="S21" s="246"/>
      <c r="T21" s="246"/>
      <c r="U21" s="246"/>
      <c r="V21" s="246"/>
      <c r="W21" s="246"/>
      <c r="X21" s="246"/>
      <c r="Y21" s="248"/>
    </row>
    <row r="22" spans="2:25" ht="39.950000000000003" customHeight="1" x14ac:dyDescent="0.15">
      <c r="B22" s="628"/>
      <c r="C22" s="246"/>
      <c r="D22" s="246"/>
      <c r="E22" s="246"/>
      <c r="F22" s="247"/>
      <c r="G22" s="246"/>
      <c r="H22" s="246"/>
      <c r="I22" s="246"/>
      <c r="J22" s="246"/>
      <c r="K22" s="246"/>
      <c r="L22" s="246"/>
      <c r="M22" s="247"/>
      <c r="N22" s="246"/>
      <c r="O22" s="246"/>
      <c r="P22" s="246"/>
      <c r="Q22" s="247"/>
      <c r="R22" s="246"/>
      <c r="S22" s="246"/>
      <c r="T22" s="246"/>
      <c r="U22" s="246"/>
      <c r="V22" s="246"/>
      <c r="W22" s="246"/>
      <c r="X22" s="246"/>
      <c r="Y22" s="248"/>
    </row>
    <row r="23" spans="2:25" ht="39.950000000000003" customHeight="1" x14ac:dyDescent="0.15">
      <c r="B23" s="628"/>
      <c r="C23" s="246"/>
      <c r="D23" s="246"/>
      <c r="E23" s="246"/>
      <c r="F23" s="247"/>
      <c r="G23" s="247"/>
      <c r="H23" s="246"/>
      <c r="I23" s="246"/>
      <c r="J23" s="246"/>
      <c r="K23" s="246"/>
      <c r="L23" s="246"/>
      <c r="M23" s="247"/>
      <c r="N23" s="246"/>
      <c r="O23" s="246"/>
      <c r="P23" s="246"/>
      <c r="Q23" s="247"/>
      <c r="R23" s="246"/>
      <c r="S23" s="246"/>
      <c r="T23" s="246"/>
      <c r="U23" s="246"/>
      <c r="V23" s="246"/>
      <c r="W23" s="246"/>
      <c r="X23" s="246"/>
      <c r="Y23" s="248"/>
    </row>
    <row r="24" spans="2:25" ht="39.950000000000003" customHeight="1" x14ac:dyDescent="0.15">
      <c r="B24" s="628"/>
      <c r="C24" s="247"/>
      <c r="D24" s="246"/>
      <c r="E24" s="246"/>
      <c r="F24" s="247"/>
      <c r="G24" s="247"/>
      <c r="H24" s="246"/>
      <c r="I24" s="246"/>
      <c r="J24" s="246"/>
      <c r="K24" s="246"/>
      <c r="L24" s="246"/>
      <c r="M24" s="247"/>
      <c r="N24" s="247"/>
      <c r="O24" s="246"/>
      <c r="P24" s="246"/>
      <c r="Q24" s="247"/>
      <c r="R24" s="246"/>
      <c r="S24" s="246"/>
      <c r="T24" s="246"/>
      <c r="U24" s="246"/>
      <c r="V24" s="246"/>
      <c r="W24" s="246"/>
      <c r="X24" s="246"/>
      <c r="Y24" s="248"/>
    </row>
    <row r="25" spans="2:25" ht="39.950000000000003" customHeight="1" x14ac:dyDescent="0.15">
      <c r="B25" s="628"/>
      <c r="C25" s="247"/>
      <c r="D25" s="246"/>
      <c r="E25" s="246"/>
      <c r="F25" s="247"/>
      <c r="G25" s="247"/>
      <c r="H25" s="246"/>
      <c r="I25" s="246"/>
      <c r="J25" s="246"/>
      <c r="K25" s="246"/>
      <c r="L25" s="246"/>
      <c r="M25" s="247"/>
      <c r="N25" s="247"/>
      <c r="O25" s="246"/>
      <c r="P25" s="246"/>
      <c r="Q25" s="247"/>
      <c r="R25" s="246"/>
      <c r="S25" s="246"/>
      <c r="T25" s="246"/>
      <c r="U25" s="246"/>
      <c r="V25" s="246"/>
      <c r="W25" s="246"/>
      <c r="X25" s="246"/>
      <c r="Y25" s="248"/>
    </row>
    <row r="26" spans="2:25" ht="39.950000000000003" customHeight="1" x14ac:dyDescent="0.15">
      <c r="B26" s="628"/>
      <c r="C26" s="247"/>
      <c r="D26" s="246"/>
      <c r="E26" s="246"/>
      <c r="F26" s="249"/>
      <c r="G26" s="250"/>
      <c r="H26" s="250"/>
      <c r="I26" s="250"/>
      <c r="J26" s="250"/>
      <c r="K26" s="250"/>
      <c r="L26" s="246"/>
      <c r="M26" s="247"/>
      <c r="N26" s="247"/>
      <c r="O26" s="246"/>
      <c r="P26" s="633" t="s">
        <v>286</v>
      </c>
      <c r="Q26" s="633"/>
      <c r="R26" s="633"/>
      <c r="S26" s="633"/>
      <c r="T26" s="633"/>
      <c r="U26" s="633"/>
      <c r="V26" s="633"/>
      <c r="W26" s="633"/>
      <c r="X26" s="633"/>
      <c r="Y26" s="634"/>
    </row>
    <row r="27" spans="2:25" ht="45" customHeight="1" x14ac:dyDescent="0.15">
      <c r="B27" s="629"/>
      <c r="C27" s="251"/>
      <c r="D27" s="252"/>
      <c r="E27" s="253"/>
      <c r="F27" s="254"/>
      <c r="G27" s="252"/>
      <c r="H27" s="252"/>
      <c r="I27" s="252"/>
      <c r="J27" s="252"/>
      <c r="K27" s="252"/>
      <c r="L27" s="252"/>
      <c r="M27" s="252"/>
      <c r="N27" s="252"/>
      <c r="O27" s="255"/>
      <c r="P27" s="635"/>
      <c r="Q27" s="635"/>
      <c r="R27" s="635"/>
      <c r="S27" s="635"/>
      <c r="T27" s="635"/>
      <c r="U27" s="635"/>
      <c r="V27" s="635"/>
      <c r="W27" s="635"/>
      <c r="X27" s="635"/>
      <c r="Y27" s="636"/>
    </row>
    <row r="28" spans="2:25" ht="15" customHeight="1" x14ac:dyDescent="0.15">
      <c r="C28" s="155" t="s">
        <v>245</v>
      </c>
    </row>
    <row r="29" spans="2:25" ht="15" customHeight="1" x14ac:dyDescent="0.15">
      <c r="C29" s="155" t="s">
        <v>562</v>
      </c>
    </row>
    <row r="30" spans="2:25" ht="15" customHeight="1" x14ac:dyDescent="0.15">
      <c r="C30" s="155" t="s">
        <v>288</v>
      </c>
    </row>
    <row r="31" spans="2:25" x14ac:dyDescent="0.15">
      <c r="C31" s="155" t="s">
        <v>246</v>
      </c>
    </row>
    <row r="32" spans="2:25" x14ac:dyDescent="0.15">
      <c r="C32" s="155"/>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6:Y6">
      <formula1>$AC$2:$AC$8</formula1>
    </dataValidation>
    <dataValidation type="list" allowBlank="1" showInputMessage="1" showErrorMessage="1" sqref="T7:U18">
      <formula1>$AA$2:$AA$5</formula1>
    </dataValidation>
    <dataValidation type="list" allowBlank="1" showInputMessage="1" showErrorMessage="1" sqref="V3:Y4">
      <formula1>$AB$2:$AB$3</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pageSetUpPr fitToPage="1"/>
  </sheetPr>
  <dimension ref="B2:AC32"/>
  <sheetViews>
    <sheetView showGridLines="0" view="pageBreakPreview" zoomScaleNormal="100" zoomScaleSheetLayoutView="100" workbookViewId="0">
      <selection activeCell="V2" sqref="V2:Y2"/>
    </sheetView>
  </sheetViews>
  <sheetFormatPr defaultRowHeight="12" x14ac:dyDescent="0.15"/>
  <cols>
    <col min="1" max="1" width="1.625" style="241" customWidth="1"/>
    <col min="2" max="2" width="4.125" style="241" customWidth="1"/>
    <col min="3" max="21" width="5.875" style="241" customWidth="1"/>
    <col min="22" max="22" width="8.25" style="241" customWidth="1"/>
    <col min="23" max="24" width="6.75" style="241" customWidth="1"/>
    <col min="25" max="25" width="8.625" style="241" customWidth="1"/>
    <col min="26" max="26" width="1.375" style="241" customWidth="1"/>
    <col min="27" max="29" width="0" style="241" hidden="1" customWidth="1"/>
    <col min="30" max="16384" width="9" style="241"/>
  </cols>
  <sheetData>
    <row r="2" spans="2:29" ht="24.95" customHeight="1" x14ac:dyDescent="0.15">
      <c r="B2" s="240" t="s">
        <v>550</v>
      </c>
      <c r="C2" s="155"/>
      <c r="D2" s="155"/>
      <c r="E2" s="155"/>
      <c r="F2" s="155"/>
      <c r="G2" s="155"/>
      <c r="H2" s="155"/>
      <c r="I2" s="155"/>
      <c r="J2" s="155"/>
      <c r="K2" s="155"/>
      <c r="L2" s="155"/>
      <c r="M2" s="155"/>
      <c r="N2" s="707"/>
      <c r="O2" s="708"/>
      <c r="P2" s="709"/>
      <c r="Q2" s="710"/>
      <c r="R2" s="710"/>
      <c r="S2" s="711"/>
      <c r="T2" s="686" t="s">
        <v>47</v>
      </c>
      <c r="U2" s="686"/>
      <c r="V2" s="712" t="s">
        <v>2213</v>
      </c>
      <c r="W2" s="712"/>
      <c r="X2" s="712"/>
      <c r="Y2" s="712"/>
      <c r="AA2" s="242" t="s">
        <v>551</v>
      </c>
      <c r="AB2" s="155" t="s">
        <v>552</v>
      </c>
      <c r="AC2" s="155" t="s">
        <v>553</v>
      </c>
    </row>
    <row r="3" spans="2:29" ht="20.100000000000001" customHeight="1" x14ac:dyDescent="0.15">
      <c r="B3" s="644" t="s">
        <v>27</v>
      </c>
      <c r="C3" s="644"/>
      <c r="D3" s="700" t="str">
        <f>'様式B(トンネル様式1P001)'!D3:G3</f>
        <v>ミネトンネル</v>
      </c>
      <c r="E3" s="700"/>
      <c r="F3" s="700"/>
      <c r="G3" s="700"/>
      <c r="H3" s="686" t="s">
        <v>28</v>
      </c>
      <c r="I3" s="686"/>
      <c r="J3" s="700" t="str">
        <f>'様式B(トンネル様式1P001)'!J3:M4</f>
        <v>一般国道　316号</v>
      </c>
      <c r="K3" s="700"/>
      <c r="L3" s="700"/>
      <c r="M3" s="700"/>
      <c r="N3" s="686" t="s">
        <v>10</v>
      </c>
      <c r="O3" s="686"/>
      <c r="P3" s="700" t="str">
        <f>'様式B(トンネル様式1P001)'!P3:S4</f>
        <v>宇部土木建築事務所</v>
      </c>
      <c r="Q3" s="700"/>
      <c r="R3" s="700"/>
      <c r="S3" s="700"/>
      <c r="T3" s="686" t="s">
        <v>16</v>
      </c>
      <c r="U3" s="686"/>
      <c r="V3" s="713" t="s">
        <v>613</v>
      </c>
      <c r="W3" s="713"/>
      <c r="X3" s="713"/>
      <c r="Y3" s="713"/>
      <c r="AA3" s="242" t="s">
        <v>554</v>
      </c>
      <c r="AB3" s="155" t="s">
        <v>555</v>
      </c>
      <c r="AC3" s="155" t="s">
        <v>556</v>
      </c>
    </row>
    <row r="4" spans="2:29" ht="20.100000000000001" customHeight="1" x14ac:dyDescent="0.15">
      <c r="B4" s="646" t="s">
        <v>11</v>
      </c>
      <c r="C4" s="646"/>
      <c r="D4" s="714" t="str">
        <f>'様式B(トンネル様式1P001)'!D4:G4</f>
        <v>美祢トンネル</v>
      </c>
      <c r="E4" s="714"/>
      <c r="F4" s="714"/>
      <c r="G4" s="714"/>
      <c r="H4" s="686"/>
      <c r="I4" s="686"/>
      <c r="J4" s="700"/>
      <c r="K4" s="700"/>
      <c r="L4" s="700"/>
      <c r="M4" s="700"/>
      <c r="N4" s="686"/>
      <c r="O4" s="686"/>
      <c r="P4" s="700"/>
      <c r="Q4" s="700"/>
      <c r="R4" s="700"/>
      <c r="S4" s="700"/>
      <c r="T4" s="686" t="s">
        <v>17</v>
      </c>
      <c r="U4" s="686"/>
      <c r="V4" s="713" t="s">
        <v>613</v>
      </c>
      <c r="W4" s="713"/>
      <c r="X4" s="713"/>
      <c r="Y4" s="713"/>
      <c r="AA4" s="242" t="s">
        <v>54</v>
      </c>
      <c r="AC4" s="155" t="s">
        <v>557</v>
      </c>
    </row>
    <row r="5" spans="2:29" ht="20.100000000000001" customHeight="1" x14ac:dyDescent="0.15">
      <c r="B5" s="699" t="s">
        <v>12</v>
      </c>
      <c r="C5" s="699"/>
      <c r="D5" s="243" t="s">
        <v>13</v>
      </c>
      <c r="E5" s="700" t="str">
        <f>'様式B(トンネル様式1P001)'!E5:G5</f>
        <v>山口県美祢市伊佐町</v>
      </c>
      <c r="F5" s="700"/>
      <c r="G5" s="700"/>
      <c r="H5" s="686" t="s">
        <v>253</v>
      </c>
      <c r="I5" s="686"/>
      <c r="J5" s="686"/>
      <c r="K5" s="701" t="str">
        <f>'様式B(トンネル様式1P001)'!K5:N5</f>
        <v>株式会社ニュージェック</v>
      </c>
      <c r="L5" s="702"/>
      <c r="M5" s="702"/>
      <c r="N5" s="702"/>
      <c r="O5" s="703" t="s">
        <v>235</v>
      </c>
      <c r="P5" s="704"/>
      <c r="Q5" s="677">
        <f>'様式B(トンネル様式1P001)'!Q5:S6</f>
        <v>44294</v>
      </c>
      <c r="R5" s="678"/>
      <c r="S5" s="679"/>
      <c r="T5" s="686" t="s">
        <v>39</v>
      </c>
      <c r="U5" s="686"/>
      <c r="V5" s="244" t="s">
        <v>38</v>
      </c>
      <c r="W5" s="687">
        <f>'様式A-1'!Z5</f>
        <v>1265</v>
      </c>
      <c r="X5" s="687"/>
      <c r="Y5" s="245" t="s">
        <v>37</v>
      </c>
      <c r="AA5" s="242" t="s">
        <v>55</v>
      </c>
      <c r="AC5" s="155" t="s">
        <v>558</v>
      </c>
    </row>
    <row r="6" spans="2:29" ht="20.100000000000001" customHeight="1" x14ac:dyDescent="0.15">
      <c r="B6" s="699"/>
      <c r="C6" s="699"/>
      <c r="D6" s="243" t="s">
        <v>14</v>
      </c>
      <c r="E6" s="700" t="str">
        <f>'様式B(トンネル様式1P001)'!E6:G6</f>
        <v>山口県美祢市伊佐町</v>
      </c>
      <c r="F6" s="700"/>
      <c r="G6" s="700"/>
      <c r="H6" s="686" t="s">
        <v>254</v>
      </c>
      <c r="I6" s="686"/>
      <c r="J6" s="686"/>
      <c r="K6" s="408" t="str">
        <f>'様式B(トンネル様式1P001)'!K6:N6</f>
        <v>石村　勝伸</v>
      </c>
      <c r="L6" s="408"/>
      <c r="M6" s="408"/>
      <c r="N6" s="408"/>
      <c r="O6" s="705"/>
      <c r="P6" s="706"/>
      <c r="Q6" s="680"/>
      <c r="R6" s="681"/>
      <c r="S6" s="682"/>
      <c r="T6" s="644" t="s">
        <v>15</v>
      </c>
      <c r="U6" s="644"/>
      <c r="V6" s="674" t="s">
        <v>600</v>
      </c>
      <c r="W6" s="675"/>
      <c r="X6" s="675"/>
      <c r="Y6" s="676"/>
      <c r="AC6" s="155" t="s">
        <v>559</v>
      </c>
    </row>
    <row r="7" spans="2:29" ht="6.95" customHeight="1" x14ac:dyDescent="0.15">
      <c r="B7" s="627" t="s">
        <v>18</v>
      </c>
      <c r="C7" s="654" t="s">
        <v>19</v>
      </c>
      <c r="D7" s="668">
        <f>'様式A-1'!E7</f>
        <v>340917.7</v>
      </c>
      <c r="E7" s="669"/>
      <c r="F7" s="657" t="s">
        <v>20</v>
      </c>
      <c r="G7" s="658"/>
      <c r="H7" s="657" t="s">
        <v>21</v>
      </c>
      <c r="I7" s="663"/>
      <c r="J7" s="666" t="s">
        <v>22</v>
      </c>
      <c r="K7" s="667"/>
      <c r="L7" s="644" t="s">
        <v>34</v>
      </c>
      <c r="M7" s="683">
        <f>'様式B(トンネル様式1P001)'!M7:M10</f>
        <v>109</v>
      </c>
      <c r="N7" s="644" t="s">
        <v>33</v>
      </c>
      <c r="O7" s="683">
        <f>'様式B(トンネル様式1P001)'!O7:O10</f>
        <v>0</v>
      </c>
      <c r="P7" s="625" t="s">
        <v>32</v>
      </c>
      <c r="Q7" s="622">
        <f>'様式B(トンネル様式1P001)'!Q7:Q10</f>
        <v>0</v>
      </c>
      <c r="R7" s="657" t="s">
        <v>36</v>
      </c>
      <c r="S7" s="663"/>
      <c r="T7" s="688" t="str">
        <f>様式F!AJ4</f>
        <v>Ⅲ</v>
      </c>
      <c r="U7" s="689"/>
      <c r="V7" s="694" t="s">
        <v>35</v>
      </c>
      <c r="W7" s="697" t="s">
        <v>287</v>
      </c>
      <c r="X7" s="698"/>
      <c r="Y7" s="639">
        <f>'様式B(トンネル様式1P001)'!Y7:Y12</f>
        <v>0</v>
      </c>
      <c r="AC7" s="155" t="s">
        <v>560</v>
      </c>
    </row>
    <row r="8" spans="2:29" ht="6.95" customHeight="1" x14ac:dyDescent="0.15">
      <c r="B8" s="627"/>
      <c r="C8" s="655"/>
      <c r="D8" s="670"/>
      <c r="E8" s="671"/>
      <c r="F8" s="659"/>
      <c r="G8" s="660"/>
      <c r="H8" s="659"/>
      <c r="I8" s="664"/>
      <c r="J8" s="640"/>
      <c r="K8" s="641"/>
      <c r="L8" s="645"/>
      <c r="M8" s="684"/>
      <c r="N8" s="645"/>
      <c r="O8" s="684"/>
      <c r="P8" s="626"/>
      <c r="Q8" s="623"/>
      <c r="R8" s="659"/>
      <c r="S8" s="664"/>
      <c r="T8" s="690"/>
      <c r="U8" s="691"/>
      <c r="V8" s="695"/>
      <c r="W8" s="698"/>
      <c r="X8" s="698"/>
      <c r="Y8" s="639"/>
      <c r="AC8" s="155" t="s">
        <v>561</v>
      </c>
    </row>
    <row r="9" spans="2:29" ht="6.95" customHeight="1" x14ac:dyDescent="0.15">
      <c r="B9" s="627"/>
      <c r="C9" s="656"/>
      <c r="D9" s="672"/>
      <c r="E9" s="673"/>
      <c r="F9" s="659"/>
      <c r="G9" s="660"/>
      <c r="H9" s="659"/>
      <c r="I9" s="664"/>
      <c r="J9" s="640"/>
      <c r="K9" s="641"/>
      <c r="L9" s="645"/>
      <c r="M9" s="684"/>
      <c r="N9" s="645"/>
      <c r="O9" s="684"/>
      <c r="P9" s="626"/>
      <c r="Q9" s="623"/>
      <c r="R9" s="659"/>
      <c r="S9" s="664"/>
      <c r="T9" s="690"/>
      <c r="U9" s="691"/>
      <c r="V9" s="695"/>
      <c r="W9" s="698"/>
      <c r="X9" s="698"/>
      <c r="Y9" s="639"/>
    </row>
    <row r="10" spans="2:29" ht="6.95" customHeight="1" x14ac:dyDescent="0.15">
      <c r="B10" s="627"/>
      <c r="C10" s="654" t="s">
        <v>23</v>
      </c>
      <c r="D10" s="668">
        <f>'様式A-1'!E8</f>
        <v>1311141.6000000001</v>
      </c>
      <c r="E10" s="669"/>
      <c r="F10" s="659"/>
      <c r="G10" s="660"/>
      <c r="H10" s="659"/>
      <c r="I10" s="664"/>
      <c r="J10" s="640"/>
      <c r="K10" s="641"/>
      <c r="L10" s="645"/>
      <c r="M10" s="685"/>
      <c r="N10" s="645"/>
      <c r="O10" s="685"/>
      <c r="P10" s="626"/>
      <c r="Q10" s="624"/>
      <c r="R10" s="659"/>
      <c r="S10" s="664"/>
      <c r="T10" s="690"/>
      <c r="U10" s="691"/>
      <c r="V10" s="695"/>
      <c r="W10" s="698"/>
      <c r="X10" s="698"/>
      <c r="Y10" s="639"/>
    </row>
    <row r="11" spans="2:29" ht="6.95" customHeight="1" x14ac:dyDescent="0.15">
      <c r="B11" s="627"/>
      <c r="C11" s="655"/>
      <c r="D11" s="670"/>
      <c r="E11" s="671"/>
      <c r="F11" s="659"/>
      <c r="G11" s="660"/>
      <c r="H11" s="659"/>
      <c r="I11" s="664"/>
      <c r="J11" s="666" t="s">
        <v>24</v>
      </c>
      <c r="K11" s="667"/>
      <c r="L11" s="644" t="s">
        <v>34</v>
      </c>
      <c r="M11" s="683">
        <f>'様式B(トンネル様式1P001)'!M11:M14</f>
        <v>55</v>
      </c>
      <c r="N11" s="644" t="s">
        <v>33</v>
      </c>
      <c r="O11" s="622">
        <f>'様式B(トンネル様式1P001)'!O11:O14</f>
        <v>0</v>
      </c>
      <c r="P11" s="625" t="s">
        <v>32</v>
      </c>
      <c r="Q11" s="622">
        <f>'様式B(トンネル様式1P001)'!Q11:Q14</f>
        <v>0</v>
      </c>
      <c r="R11" s="659"/>
      <c r="S11" s="664"/>
      <c r="T11" s="690"/>
      <c r="U11" s="691"/>
      <c r="V11" s="695"/>
      <c r="W11" s="698"/>
      <c r="X11" s="698"/>
      <c r="Y11" s="639"/>
    </row>
    <row r="12" spans="2:29" ht="6.95" customHeight="1" x14ac:dyDescent="0.15">
      <c r="B12" s="627"/>
      <c r="C12" s="656"/>
      <c r="D12" s="672"/>
      <c r="E12" s="673"/>
      <c r="F12" s="659"/>
      <c r="G12" s="660"/>
      <c r="H12" s="659"/>
      <c r="I12" s="664"/>
      <c r="J12" s="640"/>
      <c r="K12" s="641"/>
      <c r="L12" s="645"/>
      <c r="M12" s="684"/>
      <c r="N12" s="645"/>
      <c r="O12" s="623"/>
      <c r="P12" s="626"/>
      <c r="Q12" s="623"/>
      <c r="R12" s="659"/>
      <c r="S12" s="664"/>
      <c r="T12" s="690"/>
      <c r="U12" s="691"/>
      <c r="V12" s="695"/>
      <c r="W12" s="698"/>
      <c r="X12" s="698"/>
      <c r="Y12" s="639"/>
    </row>
    <row r="13" spans="2:29" ht="6.95" customHeight="1" x14ac:dyDescent="0.15">
      <c r="B13" s="627" t="s">
        <v>25</v>
      </c>
      <c r="C13" s="654" t="s">
        <v>19</v>
      </c>
      <c r="D13" s="668">
        <f>'様式A-1'!E9</f>
        <v>340837.7</v>
      </c>
      <c r="E13" s="669"/>
      <c r="F13" s="659"/>
      <c r="G13" s="660"/>
      <c r="H13" s="659"/>
      <c r="I13" s="664"/>
      <c r="J13" s="640"/>
      <c r="K13" s="641"/>
      <c r="L13" s="645"/>
      <c r="M13" s="684"/>
      <c r="N13" s="645"/>
      <c r="O13" s="623"/>
      <c r="P13" s="626"/>
      <c r="Q13" s="623"/>
      <c r="R13" s="659"/>
      <c r="S13" s="664"/>
      <c r="T13" s="690"/>
      <c r="U13" s="691"/>
      <c r="V13" s="695"/>
      <c r="W13" s="637" t="s">
        <v>269</v>
      </c>
      <c r="X13" s="638"/>
      <c r="Y13" s="639">
        <f>'様式B(トンネル様式1P001)'!Y13:Y18</f>
        <v>25</v>
      </c>
    </row>
    <row r="14" spans="2:29" ht="6.95" customHeight="1" x14ac:dyDescent="0.15">
      <c r="B14" s="654"/>
      <c r="C14" s="655"/>
      <c r="D14" s="670"/>
      <c r="E14" s="671"/>
      <c r="F14" s="659"/>
      <c r="G14" s="660"/>
      <c r="H14" s="659"/>
      <c r="I14" s="664"/>
      <c r="J14" s="642"/>
      <c r="K14" s="643"/>
      <c r="L14" s="645"/>
      <c r="M14" s="685"/>
      <c r="N14" s="645"/>
      <c r="O14" s="624"/>
      <c r="P14" s="626"/>
      <c r="Q14" s="624"/>
      <c r="R14" s="659"/>
      <c r="S14" s="664"/>
      <c r="T14" s="690"/>
      <c r="U14" s="691"/>
      <c r="V14" s="695"/>
      <c r="W14" s="638"/>
      <c r="X14" s="638"/>
      <c r="Y14" s="639"/>
    </row>
    <row r="15" spans="2:29" ht="6.95" customHeight="1" x14ac:dyDescent="0.15">
      <c r="B15" s="654"/>
      <c r="C15" s="656"/>
      <c r="D15" s="672"/>
      <c r="E15" s="673"/>
      <c r="F15" s="659"/>
      <c r="G15" s="660"/>
      <c r="H15" s="659"/>
      <c r="I15" s="664"/>
      <c r="J15" s="640" t="s">
        <v>26</v>
      </c>
      <c r="K15" s="641"/>
      <c r="L15" s="644" t="s">
        <v>34</v>
      </c>
      <c r="M15" s="647">
        <f>'様式B(トンネル様式1P001)'!M15:M18</f>
        <v>3</v>
      </c>
      <c r="N15" s="644" t="s">
        <v>33</v>
      </c>
      <c r="O15" s="647">
        <f>'様式B(トンネル様式1P001)'!O15:O18</f>
        <v>3</v>
      </c>
      <c r="P15" s="625" t="s">
        <v>32</v>
      </c>
      <c r="Q15" s="651">
        <f>'様式B(トンネル様式1P001)'!Q15:Q18</f>
        <v>0</v>
      </c>
      <c r="R15" s="659"/>
      <c r="S15" s="664"/>
      <c r="T15" s="690"/>
      <c r="U15" s="691"/>
      <c r="V15" s="695"/>
      <c r="W15" s="638"/>
      <c r="X15" s="638"/>
      <c r="Y15" s="639"/>
      <c r="AC15" s="241">
        <v>0</v>
      </c>
    </row>
    <row r="16" spans="2:29" ht="6.95" customHeight="1" x14ac:dyDescent="0.15">
      <c r="B16" s="654"/>
      <c r="C16" s="654" t="s">
        <v>23</v>
      </c>
      <c r="D16" s="668">
        <f>'様式A-1'!E10</f>
        <v>1311156.1000000001</v>
      </c>
      <c r="E16" s="669"/>
      <c r="F16" s="659"/>
      <c r="G16" s="660"/>
      <c r="H16" s="659"/>
      <c r="I16" s="664"/>
      <c r="J16" s="640"/>
      <c r="K16" s="641"/>
      <c r="L16" s="645"/>
      <c r="M16" s="648"/>
      <c r="N16" s="645"/>
      <c r="O16" s="648"/>
      <c r="P16" s="626"/>
      <c r="Q16" s="652"/>
      <c r="R16" s="659"/>
      <c r="S16" s="664"/>
      <c r="T16" s="690"/>
      <c r="U16" s="691"/>
      <c r="V16" s="695"/>
      <c r="W16" s="638"/>
      <c r="X16" s="638"/>
      <c r="Y16" s="639"/>
    </row>
    <row r="17" spans="2:25" ht="6.95" customHeight="1" x14ac:dyDescent="0.15">
      <c r="B17" s="654"/>
      <c r="C17" s="655"/>
      <c r="D17" s="670"/>
      <c r="E17" s="671"/>
      <c r="F17" s="659"/>
      <c r="G17" s="660"/>
      <c r="H17" s="659"/>
      <c r="I17" s="664"/>
      <c r="J17" s="640"/>
      <c r="K17" s="641"/>
      <c r="L17" s="645"/>
      <c r="M17" s="648"/>
      <c r="N17" s="645"/>
      <c r="O17" s="648"/>
      <c r="P17" s="626"/>
      <c r="Q17" s="652"/>
      <c r="R17" s="659"/>
      <c r="S17" s="664"/>
      <c r="T17" s="690"/>
      <c r="U17" s="691"/>
      <c r="V17" s="695"/>
      <c r="W17" s="638"/>
      <c r="X17" s="638"/>
      <c r="Y17" s="639"/>
    </row>
    <row r="18" spans="2:25" ht="6.95" customHeight="1" x14ac:dyDescent="0.15">
      <c r="B18" s="627"/>
      <c r="C18" s="656"/>
      <c r="D18" s="672"/>
      <c r="E18" s="673"/>
      <c r="F18" s="661"/>
      <c r="G18" s="662"/>
      <c r="H18" s="661"/>
      <c r="I18" s="665"/>
      <c r="J18" s="642"/>
      <c r="K18" s="643"/>
      <c r="L18" s="646"/>
      <c r="M18" s="649"/>
      <c r="N18" s="646"/>
      <c r="O18" s="649"/>
      <c r="P18" s="650"/>
      <c r="Q18" s="653"/>
      <c r="R18" s="661"/>
      <c r="S18" s="665"/>
      <c r="T18" s="692"/>
      <c r="U18" s="693"/>
      <c r="V18" s="696"/>
      <c r="W18" s="638"/>
      <c r="X18" s="638"/>
      <c r="Y18" s="639"/>
    </row>
    <row r="19" spans="2:25" ht="39.950000000000003" customHeight="1" x14ac:dyDescent="0.15">
      <c r="B19" s="628" t="s">
        <v>9</v>
      </c>
      <c r="C19" s="630"/>
      <c r="D19" s="631"/>
      <c r="E19" s="631"/>
      <c r="F19" s="631"/>
      <c r="G19" s="631"/>
      <c r="H19" s="631"/>
      <c r="I19" s="631"/>
      <c r="J19" s="631"/>
      <c r="K19" s="631"/>
      <c r="L19" s="631"/>
      <c r="M19" s="631"/>
      <c r="N19" s="631"/>
      <c r="O19" s="631"/>
      <c r="P19" s="631"/>
      <c r="Q19" s="631"/>
      <c r="R19" s="631"/>
      <c r="S19" s="631"/>
      <c r="T19" s="631"/>
      <c r="U19" s="631"/>
      <c r="V19" s="631"/>
      <c r="W19" s="631"/>
      <c r="X19" s="631"/>
      <c r="Y19" s="632"/>
    </row>
    <row r="20" spans="2:25" ht="39.950000000000003" customHeight="1" x14ac:dyDescent="0.15">
      <c r="B20" s="628"/>
      <c r="C20" s="246"/>
      <c r="D20" s="246"/>
      <c r="E20" s="246"/>
      <c r="F20" s="246"/>
      <c r="G20" s="246"/>
      <c r="H20" s="247"/>
      <c r="I20" s="246"/>
      <c r="J20" s="246"/>
      <c r="K20" s="246"/>
      <c r="L20" s="246"/>
      <c r="M20" s="247"/>
      <c r="N20" s="247"/>
      <c r="O20" s="246"/>
      <c r="P20" s="246"/>
      <c r="Q20" s="247"/>
      <c r="R20" s="246"/>
      <c r="S20" s="246"/>
      <c r="T20" s="246"/>
      <c r="U20" s="246"/>
      <c r="V20" s="246"/>
      <c r="W20" s="246"/>
      <c r="X20" s="246"/>
      <c r="Y20" s="248"/>
    </row>
    <row r="21" spans="2:25" ht="39.950000000000003" customHeight="1" x14ac:dyDescent="0.15">
      <c r="B21" s="628"/>
      <c r="C21" s="246"/>
      <c r="D21" s="246"/>
      <c r="E21" s="246"/>
      <c r="F21" s="246"/>
      <c r="G21" s="246"/>
      <c r="H21" s="247"/>
      <c r="I21" s="246"/>
      <c r="J21" s="246"/>
      <c r="K21" s="246"/>
      <c r="L21" s="246"/>
      <c r="M21" s="247"/>
      <c r="N21" s="247"/>
      <c r="O21" s="246"/>
      <c r="P21" s="246"/>
      <c r="Q21" s="247"/>
      <c r="R21" s="246"/>
      <c r="S21" s="246"/>
      <c r="T21" s="246"/>
      <c r="U21" s="246"/>
      <c r="V21" s="246"/>
      <c r="W21" s="246"/>
      <c r="X21" s="246"/>
      <c r="Y21" s="248"/>
    </row>
    <row r="22" spans="2:25" ht="39.950000000000003" customHeight="1" x14ac:dyDescent="0.15">
      <c r="B22" s="628"/>
      <c r="C22" s="246"/>
      <c r="D22" s="246"/>
      <c r="E22" s="246"/>
      <c r="F22" s="247"/>
      <c r="G22" s="246"/>
      <c r="H22" s="246"/>
      <c r="I22" s="246"/>
      <c r="J22" s="246"/>
      <c r="K22" s="246"/>
      <c r="L22" s="246"/>
      <c r="M22" s="247"/>
      <c r="N22" s="246"/>
      <c r="O22" s="246"/>
      <c r="P22" s="246"/>
      <c r="Q22" s="247"/>
      <c r="R22" s="246"/>
      <c r="S22" s="246"/>
      <c r="T22" s="246"/>
      <c r="U22" s="246"/>
      <c r="V22" s="246"/>
      <c r="W22" s="246"/>
      <c r="X22" s="246"/>
      <c r="Y22" s="248"/>
    </row>
    <row r="23" spans="2:25" ht="39.950000000000003" customHeight="1" x14ac:dyDescent="0.15">
      <c r="B23" s="628"/>
      <c r="C23" s="246"/>
      <c r="D23" s="246"/>
      <c r="E23" s="246"/>
      <c r="F23" s="247"/>
      <c r="G23" s="247"/>
      <c r="H23" s="246"/>
      <c r="I23" s="246"/>
      <c r="J23" s="246"/>
      <c r="K23" s="246"/>
      <c r="L23" s="246"/>
      <c r="M23" s="247"/>
      <c r="N23" s="246"/>
      <c r="O23" s="246"/>
      <c r="P23" s="246"/>
      <c r="Q23" s="247"/>
      <c r="R23" s="246"/>
      <c r="S23" s="246"/>
      <c r="T23" s="246"/>
      <c r="U23" s="246"/>
      <c r="V23" s="246"/>
      <c r="W23" s="246"/>
      <c r="X23" s="246"/>
      <c r="Y23" s="248"/>
    </row>
    <row r="24" spans="2:25" ht="39.950000000000003" customHeight="1" x14ac:dyDescent="0.15">
      <c r="B24" s="628"/>
      <c r="C24" s="247"/>
      <c r="D24" s="246"/>
      <c r="E24" s="246"/>
      <c r="F24" s="247"/>
      <c r="G24" s="247"/>
      <c r="H24" s="246"/>
      <c r="I24" s="246"/>
      <c r="J24" s="246"/>
      <c r="K24" s="246"/>
      <c r="L24" s="246"/>
      <c r="M24" s="247"/>
      <c r="N24" s="247"/>
      <c r="O24" s="246"/>
      <c r="P24" s="246"/>
      <c r="Q24" s="247"/>
      <c r="R24" s="246"/>
      <c r="S24" s="246"/>
      <c r="T24" s="246"/>
      <c r="U24" s="246"/>
      <c r="V24" s="246"/>
      <c r="W24" s="246"/>
      <c r="X24" s="246"/>
      <c r="Y24" s="248"/>
    </row>
    <row r="25" spans="2:25" ht="39.950000000000003" customHeight="1" x14ac:dyDescent="0.15">
      <c r="B25" s="628"/>
      <c r="C25" s="247"/>
      <c r="D25" s="246"/>
      <c r="E25" s="246"/>
      <c r="F25" s="247"/>
      <c r="G25" s="247"/>
      <c r="H25" s="246"/>
      <c r="I25" s="246"/>
      <c r="J25" s="246"/>
      <c r="K25" s="246"/>
      <c r="L25" s="246"/>
      <c r="M25" s="247"/>
      <c r="N25" s="247"/>
      <c r="O25" s="246"/>
      <c r="P25" s="246"/>
      <c r="Q25" s="247"/>
      <c r="R25" s="246"/>
      <c r="S25" s="246"/>
      <c r="T25" s="246"/>
      <c r="U25" s="246"/>
      <c r="V25" s="246"/>
      <c r="W25" s="246"/>
      <c r="X25" s="246"/>
      <c r="Y25" s="248"/>
    </row>
    <row r="26" spans="2:25" ht="39.950000000000003" customHeight="1" x14ac:dyDescent="0.15">
      <c r="B26" s="628"/>
      <c r="C26" s="247"/>
      <c r="D26" s="246"/>
      <c r="E26" s="246"/>
      <c r="F26" s="249"/>
      <c r="G26" s="250"/>
      <c r="H26" s="250"/>
      <c r="I26" s="250"/>
      <c r="J26" s="250"/>
      <c r="K26" s="250"/>
      <c r="L26" s="246"/>
      <c r="M26" s="247"/>
      <c r="N26" s="247"/>
      <c r="O26" s="246"/>
      <c r="P26" s="633" t="s">
        <v>286</v>
      </c>
      <c r="Q26" s="633"/>
      <c r="R26" s="633"/>
      <c r="S26" s="633"/>
      <c r="T26" s="633"/>
      <c r="U26" s="633"/>
      <c r="V26" s="633"/>
      <c r="W26" s="633"/>
      <c r="X26" s="633"/>
      <c r="Y26" s="634"/>
    </row>
    <row r="27" spans="2:25" ht="45" customHeight="1" x14ac:dyDescent="0.15">
      <c r="B27" s="629"/>
      <c r="C27" s="251"/>
      <c r="D27" s="252"/>
      <c r="E27" s="253"/>
      <c r="F27" s="254"/>
      <c r="G27" s="252"/>
      <c r="H27" s="252"/>
      <c r="I27" s="252"/>
      <c r="J27" s="252"/>
      <c r="K27" s="252"/>
      <c r="L27" s="252"/>
      <c r="M27" s="252"/>
      <c r="N27" s="252"/>
      <c r="O27" s="255"/>
      <c r="P27" s="635"/>
      <c r="Q27" s="635"/>
      <c r="R27" s="635"/>
      <c r="S27" s="635"/>
      <c r="T27" s="635"/>
      <c r="U27" s="635"/>
      <c r="V27" s="635"/>
      <c r="W27" s="635"/>
      <c r="X27" s="635"/>
      <c r="Y27" s="636"/>
    </row>
    <row r="28" spans="2:25" ht="15" customHeight="1" x14ac:dyDescent="0.15">
      <c r="C28" s="155" t="s">
        <v>245</v>
      </c>
    </row>
    <row r="29" spans="2:25" ht="15" customHeight="1" x14ac:dyDescent="0.15">
      <c r="C29" s="155" t="s">
        <v>562</v>
      </c>
    </row>
    <row r="30" spans="2:25" ht="15" customHeight="1" x14ac:dyDescent="0.15">
      <c r="C30" s="155" t="s">
        <v>288</v>
      </c>
    </row>
    <row r="31" spans="2:25" x14ac:dyDescent="0.15">
      <c r="C31" s="155" t="s">
        <v>246</v>
      </c>
    </row>
    <row r="32" spans="2:25" x14ac:dyDescent="0.15">
      <c r="C32" s="155"/>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3:Y4">
      <formula1>$AB$2:$AB$3</formula1>
    </dataValidation>
    <dataValidation type="list" allowBlank="1" showInputMessage="1" showErrorMessage="1" sqref="T7:U18">
      <formula1>$AA$2:$AA$5</formula1>
    </dataValidation>
    <dataValidation type="list" allowBlank="1" showInputMessage="1" showErrorMessage="1" sqref="V6:Y6">
      <formula1>$AC$2:$AC$8</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pageSetUpPr fitToPage="1"/>
  </sheetPr>
  <dimension ref="B2:AC32"/>
  <sheetViews>
    <sheetView showGridLines="0" view="pageBreakPreview" zoomScaleNormal="100" zoomScaleSheetLayoutView="100" workbookViewId="0">
      <selection activeCell="V2" sqref="V2:Y2"/>
    </sheetView>
  </sheetViews>
  <sheetFormatPr defaultRowHeight="12" x14ac:dyDescent="0.15"/>
  <cols>
    <col min="1" max="1" width="1.625" style="241" customWidth="1"/>
    <col min="2" max="2" width="4.125" style="241" customWidth="1"/>
    <col min="3" max="21" width="5.875" style="241" customWidth="1"/>
    <col min="22" max="22" width="8.25" style="241" customWidth="1"/>
    <col min="23" max="24" width="6.75" style="241" customWidth="1"/>
    <col min="25" max="25" width="8.625" style="241" customWidth="1"/>
    <col min="26" max="26" width="1.375" style="241" customWidth="1"/>
    <col min="27" max="29" width="0" style="241" hidden="1" customWidth="1"/>
    <col min="30" max="16384" width="9" style="241"/>
  </cols>
  <sheetData>
    <row r="2" spans="2:29" ht="24.95" customHeight="1" x14ac:dyDescent="0.15">
      <c r="B2" s="240" t="s">
        <v>550</v>
      </c>
      <c r="C2" s="155"/>
      <c r="D2" s="155"/>
      <c r="E2" s="155"/>
      <c r="F2" s="155"/>
      <c r="G2" s="155"/>
      <c r="H2" s="155"/>
      <c r="I2" s="155"/>
      <c r="J2" s="155"/>
      <c r="K2" s="155"/>
      <c r="L2" s="155"/>
      <c r="M2" s="155"/>
      <c r="N2" s="707"/>
      <c r="O2" s="708"/>
      <c r="P2" s="709"/>
      <c r="Q2" s="710"/>
      <c r="R2" s="710"/>
      <c r="S2" s="711"/>
      <c r="T2" s="686" t="s">
        <v>47</v>
      </c>
      <c r="U2" s="686"/>
      <c r="V2" s="712" t="s">
        <v>2213</v>
      </c>
      <c r="W2" s="712"/>
      <c r="X2" s="712"/>
      <c r="Y2" s="712"/>
      <c r="AA2" s="242" t="s">
        <v>551</v>
      </c>
      <c r="AB2" s="155" t="s">
        <v>552</v>
      </c>
      <c r="AC2" s="155" t="s">
        <v>553</v>
      </c>
    </row>
    <row r="3" spans="2:29" ht="20.100000000000001" customHeight="1" x14ac:dyDescent="0.15">
      <c r="B3" s="644" t="s">
        <v>27</v>
      </c>
      <c r="C3" s="644"/>
      <c r="D3" s="700" t="str">
        <f>'様式B(トンネル様式1P001)'!D3:G3</f>
        <v>ミネトンネル</v>
      </c>
      <c r="E3" s="700"/>
      <c r="F3" s="700"/>
      <c r="G3" s="700"/>
      <c r="H3" s="686" t="s">
        <v>28</v>
      </c>
      <c r="I3" s="686"/>
      <c r="J3" s="700" t="str">
        <f>'様式B(トンネル様式1P001)'!J3:M4</f>
        <v>一般国道　316号</v>
      </c>
      <c r="K3" s="700"/>
      <c r="L3" s="700"/>
      <c r="M3" s="700"/>
      <c r="N3" s="686" t="s">
        <v>10</v>
      </c>
      <c r="O3" s="686"/>
      <c r="P3" s="700" t="str">
        <f>'様式B(トンネル様式1P001)'!P3:S4</f>
        <v>宇部土木建築事務所</v>
      </c>
      <c r="Q3" s="700"/>
      <c r="R3" s="700"/>
      <c r="S3" s="700"/>
      <c r="T3" s="686" t="s">
        <v>16</v>
      </c>
      <c r="U3" s="686"/>
      <c r="V3" s="713" t="s">
        <v>613</v>
      </c>
      <c r="W3" s="713"/>
      <c r="X3" s="713"/>
      <c r="Y3" s="713"/>
      <c r="AA3" s="242" t="s">
        <v>554</v>
      </c>
      <c r="AB3" s="155" t="s">
        <v>555</v>
      </c>
      <c r="AC3" s="155" t="s">
        <v>556</v>
      </c>
    </row>
    <row r="4" spans="2:29" ht="20.100000000000001" customHeight="1" x14ac:dyDescent="0.15">
      <c r="B4" s="646" t="s">
        <v>11</v>
      </c>
      <c r="C4" s="646"/>
      <c r="D4" s="714" t="str">
        <f>'様式B(トンネル様式1P001)'!D4:G4</f>
        <v>美祢トンネル</v>
      </c>
      <c r="E4" s="714"/>
      <c r="F4" s="714"/>
      <c r="G4" s="714"/>
      <c r="H4" s="686"/>
      <c r="I4" s="686"/>
      <c r="J4" s="700"/>
      <c r="K4" s="700"/>
      <c r="L4" s="700"/>
      <c r="M4" s="700"/>
      <c r="N4" s="686"/>
      <c r="O4" s="686"/>
      <c r="P4" s="700"/>
      <c r="Q4" s="700"/>
      <c r="R4" s="700"/>
      <c r="S4" s="700"/>
      <c r="T4" s="686" t="s">
        <v>17</v>
      </c>
      <c r="U4" s="686"/>
      <c r="V4" s="713" t="s">
        <v>613</v>
      </c>
      <c r="W4" s="713"/>
      <c r="X4" s="713"/>
      <c r="Y4" s="713"/>
      <c r="AA4" s="242" t="s">
        <v>54</v>
      </c>
      <c r="AC4" s="155" t="s">
        <v>557</v>
      </c>
    </row>
    <row r="5" spans="2:29" ht="20.100000000000001" customHeight="1" x14ac:dyDescent="0.15">
      <c r="B5" s="699" t="s">
        <v>12</v>
      </c>
      <c r="C5" s="699"/>
      <c r="D5" s="243" t="s">
        <v>13</v>
      </c>
      <c r="E5" s="700" t="str">
        <f>'様式B(トンネル様式1P001)'!E5:G5</f>
        <v>山口県美祢市伊佐町</v>
      </c>
      <c r="F5" s="700"/>
      <c r="G5" s="700"/>
      <c r="H5" s="686" t="s">
        <v>253</v>
      </c>
      <c r="I5" s="686"/>
      <c r="J5" s="686"/>
      <c r="K5" s="701" t="str">
        <f>'様式B(トンネル様式1P001)'!K5:N5</f>
        <v>株式会社ニュージェック</v>
      </c>
      <c r="L5" s="702"/>
      <c r="M5" s="702"/>
      <c r="N5" s="702"/>
      <c r="O5" s="703" t="s">
        <v>235</v>
      </c>
      <c r="P5" s="704"/>
      <c r="Q5" s="677">
        <f>'様式B(トンネル様式1P001)'!Q5:S6</f>
        <v>44294</v>
      </c>
      <c r="R5" s="678"/>
      <c r="S5" s="679"/>
      <c r="T5" s="686" t="s">
        <v>39</v>
      </c>
      <c r="U5" s="686"/>
      <c r="V5" s="244" t="s">
        <v>38</v>
      </c>
      <c r="W5" s="687">
        <f>'様式A-1'!Z5</f>
        <v>1265</v>
      </c>
      <c r="X5" s="687"/>
      <c r="Y5" s="245" t="s">
        <v>37</v>
      </c>
      <c r="AA5" s="242" t="s">
        <v>55</v>
      </c>
      <c r="AC5" s="155" t="s">
        <v>558</v>
      </c>
    </row>
    <row r="6" spans="2:29" ht="20.100000000000001" customHeight="1" x14ac:dyDescent="0.15">
      <c r="B6" s="699"/>
      <c r="C6" s="699"/>
      <c r="D6" s="243" t="s">
        <v>14</v>
      </c>
      <c r="E6" s="700" t="str">
        <f>'様式B(トンネル様式1P001)'!E6:G6</f>
        <v>山口県美祢市伊佐町</v>
      </c>
      <c r="F6" s="700"/>
      <c r="G6" s="700"/>
      <c r="H6" s="686" t="s">
        <v>254</v>
      </c>
      <c r="I6" s="686"/>
      <c r="J6" s="686"/>
      <c r="K6" s="408" t="str">
        <f>'様式B(トンネル様式1P001)'!K6:N6</f>
        <v>石村　勝伸</v>
      </c>
      <c r="L6" s="408"/>
      <c r="M6" s="408"/>
      <c r="N6" s="408"/>
      <c r="O6" s="705"/>
      <c r="P6" s="706"/>
      <c r="Q6" s="680"/>
      <c r="R6" s="681"/>
      <c r="S6" s="682"/>
      <c r="T6" s="644" t="s">
        <v>15</v>
      </c>
      <c r="U6" s="644"/>
      <c r="V6" s="674" t="s">
        <v>600</v>
      </c>
      <c r="W6" s="675"/>
      <c r="X6" s="675"/>
      <c r="Y6" s="676"/>
      <c r="AC6" s="155" t="s">
        <v>559</v>
      </c>
    </row>
    <row r="7" spans="2:29" ht="6.95" customHeight="1" x14ac:dyDescent="0.15">
      <c r="B7" s="627" t="s">
        <v>18</v>
      </c>
      <c r="C7" s="654" t="s">
        <v>19</v>
      </c>
      <c r="D7" s="668">
        <f>'様式A-1'!E7</f>
        <v>340917.7</v>
      </c>
      <c r="E7" s="669"/>
      <c r="F7" s="657" t="s">
        <v>20</v>
      </c>
      <c r="G7" s="658"/>
      <c r="H7" s="657" t="s">
        <v>21</v>
      </c>
      <c r="I7" s="663"/>
      <c r="J7" s="666" t="s">
        <v>22</v>
      </c>
      <c r="K7" s="667"/>
      <c r="L7" s="644" t="s">
        <v>34</v>
      </c>
      <c r="M7" s="683">
        <f>'様式B(トンネル様式1P001)'!M7:M10</f>
        <v>109</v>
      </c>
      <c r="N7" s="644" t="s">
        <v>33</v>
      </c>
      <c r="O7" s="683">
        <f>'様式B(トンネル様式1P001)'!O7:O10</f>
        <v>0</v>
      </c>
      <c r="P7" s="625" t="s">
        <v>32</v>
      </c>
      <c r="Q7" s="622">
        <f>'様式B(トンネル様式1P001)'!Q7:Q10</f>
        <v>0</v>
      </c>
      <c r="R7" s="657" t="s">
        <v>36</v>
      </c>
      <c r="S7" s="663"/>
      <c r="T7" s="688" t="str">
        <f>様式F!AJ4</f>
        <v>Ⅲ</v>
      </c>
      <c r="U7" s="689"/>
      <c r="V7" s="694" t="s">
        <v>35</v>
      </c>
      <c r="W7" s="697" t="s">
        <v>287</v>
      </c>
      <c r="X7" s="698"/>
      <c r="Y7" s="639">
        <f>'様式B(トンネル様式1P001)'!Y7:Y12</f>
        <v>0</v>
      </c>
      <c r="AC7" s="155" t="s">
        <v>560</v>
      </c>
    </row>
    <row r="8" spans="2:29" ht="6.95" customHeight="1" x14ac:dyDescent="0.15">
      <c r="B8" s="627"/>
      <c r="C8" s="655"/>
      <c r="D8" s="670"/>
      <c r="E8" s="671"/>
      <c r="F8" s="659"/>
      <c r="G8" s="660"/>
      <c r="H8" s="659"/>
      <c r="I8" s="664"/>
      <c r="J8" s="640"/>
      <c r="K8" s="641"/>
      <c r="L8" s="645"/>
      <c r="M8" s="684"/>
      <c r="N8" s="645"/>
      <c r="O8" s="684"/>
      <c r="P8" s="626"/>
      <c r="Q8" s="623"/>
      <c r="R8" s="659"/>
      <c r="S8" s="664"/>
      <c r="T8" s="690"/>
      <c r="U8" s="691"/>
      <c r="V8" s="695"/>
      <c r="W8" s="698"/>
      <c r="X8" s="698"/>
      <c r="Y8" s="639"/>
      <c r="AC8" s="155" t="s">
        <v>561</v>
      </c>
    </row>
    <row r="9" spans="2:29" ht="6.95" customHeight="1" x14ac:dyDescent="0.15">
      <c r="B9" s="627"/>
      <c r="C9" s="656"/>
      <c r="D9" s="672"/>
      <c r="E9" s="673"/>
      <c r="F9" s="659"/>
      <c r="G9" s="660"/>
      <c r="H9" s="659"/>
      <c r="I9" s="664"/>
      <c r="J9" s="640"/>
      <c r="K9" s="641"/>
      <c r="L9" s="645"/>
      <c r="M9" s="684"/>
      <c r="N9" s="645"/>
      <c r="O9" s="684"/>
      <c r="P9" s="626"/>
      <c r="Q9" s="623"/>
      <c r="R9" s="659"/>
      <c r="S9" s="664"/>
      <c r="T9" s="690"/>
      <c r="U9" s="691"/>
      <c r="V9" s="695"/>
      <c r="W9" s="698"/>
      <c r="X9" s="698"/>
      <c r="Y9" s="639"/>
    </row>
    <row r="10" spans="2:29" ht="6.95" customHeight="1" x14ac:dyDescent="0.15">
      <c r="B10" s="627"/>
      <c r="C10" s="654" t="s">
        <v>23</v>
      </c>
      <c r="D10" s="668">
        <f>'様式A-1'!E8</f>
        <v>1311141.6000000001</v>
      </c>
      <c r="E10" s="669"/>
      <c r="F10" s="659"/>
      <c r="G10" s="660"/>
      <c r="H10" s="659"/>
      <c r="I10" s="664"/>
      <c r="J10" s="640"/>
      <c r="K10" s="641"/>
      <c r="L10" s="645"/>
      <c r="M10" s="685"/>
      <c r="N10" s="645"/>
      <c r="O10" s="685"/>
      <c r="P10" s="626"/>
      <c r="Q10" s="624"/>
      <c r="R10" s="659"/>
      <c r="S10" s="664"/>
      <c r="T10" s="690"/>
      <c r="U10" s="691"/>
      <c r="V10" s="695"/>
      <c r="W10" s="698"/>
      <c r="X10" s="698"/>
      <c r="Y10" s="639"/>
    </row>
    <row r="11" spans="2:29" ht="6.95" customHeight="1" x14ac:dyDescent="0.15">
      <c r="B11" s="627"/>
      <c r="C11" s="655"/>
      <c r="D11" s="670"/>
      <c r="E11" s="671"/>
      <c r="F11" s="659"/>
      <c r="G11" s="660"/>
      <c r="H11" s="659"/>
      <c r="I11" s="664"/>
      <c r="J11" s="666" t="s">
        <v>24</v>
      </c>
      <c r="K11" s="667"/>
      <c r="L11" s="644" t="s">
        <v>34</v>
      </c>
      <c r="M11" s="683">
        <f>'様式B(トンネル様式1P001)'!M11:M14</f>
        <v>55</v>
      </c>
      <c r="N11" s="644" t="s">
        <v>33</v>
      </c>
      <c r="O11" s="622">
        <f>'様式B(トンネル様式1P001)'!O11:O14</f>
        <v>0</v>
      </c>
      <c r="P11" s="625" t="s">
        <v>32</v>
      </c>
      <c r="Q11" s="622">
        <f>'様式B(トンネル様式1P001)'!Q11:Q14</f>
        <v>0</v>
      </c>
      <c r="R11" s="659"/>
      <c r="S11" s="664"/>
      <c r="T11" s="690"/>
      <c r="U11" s="691"/>
      <c r="V11" s="695"/>
      <c r="W11" s="698"/>
      <c r="X11" s="698"/>
      <c r="Y11" s="639"/>
    </row>
    <row r="12" spans="2:29" ht="6.95" customHeight="1" x14ac:dyDescent="0.15">
      <c r="B12" s="627"/>
      <c r="C12" s="656"/>
      <c r="D12" s="672"/>
      <c r="E12" s="673"/>
      <c r="F12" s="659"/>
      <c r="G12" s="660"/>
      <c r="H12" s="659"/>
      <c r="I12" s="664"/>
      <c r="J12" s="640"/>
      <c r="K12" s="641"/>
      <c r="L12" s="645"/>
      <c r="M12" s="684"/>
      <c r="N12" s="645"/>
      <c r="O12" s="623"/>
      <c r="P12" s="626"/>
      <c r="Q12" s="623"/>
      <c r="R12" s="659"/>
      <c r="S12" s="664"/>
      <c r="T12" s="690"/>
      <c r="U12" s="691"/>
      <c r="V12" s="695"/>
      <c r="W12" s="698"/>
      <c r="X12" s="698"/>
      <c r="Y12" s="639"/>
    </row>
    <row r="13" spans="2:29" ht="6.95" customHeight="1" x14ac:dyDescent="0.15">
      <c r="B13" s="627" t="s">
        <v>25</v>
      </c>
      <c r="C13" s="654" t="s">
        <v>19</v>
      </c>
      <c r="D13" s="668">
        <f>'様式A-1'!E9</f>
        <v>340837.7</v>
      </c>
      <c r="E13" s="669"/>
      <c r="F13" s="659"/>
      <c r="G13" s="660"/>
      <c r="H13" s="659"/>
      <c r="I13" s="664"/>
      <c r="J13" s="640"/>
      <c r="K13" s="641"/>
      <c r="L13" s="645"/>
      <c r="M13" s="684"/>
      <c r="N13" s="645"/>
      <c r="O13" s="623"/>
      <c r="P13" s="626"/>
      <c r="Q13" s="623"/>
      <c r="R13" s="659"/>
      <c r="S13" s="664"/>
      <c r="T13" s="690"/>
      <c r="U13" s="691"/>
      <c r="V13" s="695"/>
      <c r="W13" s="637" t="s">
        <v>269</v>
      </c>
      <c r="X13" s="638"/>
      <c r="Y13" s="639">
        <f>'様式B(トンネル様式1P001)'!Y13:Y18</f>
        <v>25</v>
      </c>
    </row>
    <row r="14" spans="2:29" ht="6.95" customHeight="1" x14ac:dyDescent="0.15">
      <c r="B14" s="654"/>
      <c r="C14" s="655"/>
      <c r="D14" s="670"/>
      <c r="E14" s="671"/>
      <c r="F14" s="659"/>
      <c r="G14" s="660"/>
      <c r="H14" s="659"/>
      <c r="I14" s="664"/>
      <c r="J14" s="642"/>
      <c r="K14" s="643"/>
      <c r="L14" s="645"/>
      <c r="M14" s="685"/>
      <c r="N14" s="645"/>
      <c r="O14" s="624"/>
      <c r="P14" s="626"/>
      <c r="Q14" s="624"/>
      <c r="R14" s="659"/>
      <c r="S14" s="664"/>
      <c r="T14" s="690"/>
      <c r="U14" s="691"/>
      <c r="V14" s="695"/>
      <c r="W14" s="638"/>
      <c r="X14" s="638"/>
      <c r="Y14" s="639"/>
    </row>
    <row r="15" spans="2:29" ht="6.95" customHeight="1" x14ac:dyDescent="0.15">
      <c r="B15" s="654"/>
      <c r="C15" s="656"/>
      <c r="D15" s="672"/>
      <c r="E15" s="673"/>
      <c r="F15" s="659"/>
      <c r="G15" s="660"/>
      <c r="H15" s="659"/>
      <c r="I15" s="664"/>
      <c r="J15" s="640" t="s">
        <v>26</v>
      </c>
      <c r="K15" s="641"/>
      <c r="L15" s="644" t="s">
        <v>34</v>
      </c>
      <c r="M15" s="647">
        <f>'様式B(トンネル様式1P001)'!M15:M18</f>
        <v>3</v>
      </c>
      <c r="N15" s="644" t="s">
        <v>33</v>
      </c>
      <c r="O15" s="647">
        <f>'様式B(トンネル様式1P001)'!O15:O18</f>
        <v>3</v>
      </c>
      <c r="P15" s="625" t="s">
        <v>32</v>
      </c>
      <c r="Q15" s="651">
        <f>'様式B(トンネル様式1P001)'!Q15:Q18</f>
        <v>0</v>
      </c>
      <c r="R15" s="659"/>
      <c r="S15" s="664"/>
      <c r="T15" s="690"/>
      <c r="U15" s="691"/>
      <c r="V15" s="695"/>
      <c r="W15" s="638"/>
      <c r="X15" s="638"/>
      <c r="Y15" s="639"/>
      <c r="AC15" s="241">
        <v>0</v>
      </c>
    </row>
    <row r="16" spans="2:29" ht="6.95" customHeight="1" x14ac:dyDescent="0.15">
      <c r="B16" s="654"/>
      <c r="C16" s="654" t="s">
        <v>23</v>
      </c>
      <c r="D16" s="668">
        <f>'様式A-1'!E10</f>
        <v>1311156.1000000001</v>
      </c>
      <c r="E16" s="669"/>
      <c r="F16" s="659"/>
      <c r="G16" s="660"/>
      <c r="H16" s="659"/>
      <c r="I16" s="664"/>
      <c r="J16" s="640"/>
      <c r="K16" s="641"/>
      <c r="L16" s="645"/>
      <c r="M16" s="648"/>
      <c r="N16" s="645"/>
      <c r="O16" s="648"/>
      <c r="P16" s="626"/>
      <c r="Q16" s="652"/>
      <c r="R16" s="659"/>
      <c r="S16" s="664"/>
      <c r="T16" s="690"/>
      <c r="U16" s="691"/>
      <c r="V16" s="695"/>
      <c r="W16" s="638"/>
      <c r="X16" s="638"/>
      <c r="Y16" s="639"/>
    </row>
    <row r="17" spans="2:25" ht="6.95" customHeight="1" x14ac:dyDescent="0.15">
      <c r="B17" s="654"/>
      <c r="C17" s="655"/>
      <c r="D17" s="670"/>
      <c r="E17" s="671"/>
      <c r="F17" s="659"/>
      <c r="G17" s="660"/>
      <c r="H17" s="659"/>
      <c r="I17" s="664"/>
      <c r="J17" s="640"/>
      <c r="K17" s="641"/>
      <c r="L17" s="645"/>
      <c r="M17" s="648"/>
      <c r="N17" s="645"/>
      <c r="O17" s="648"/>
      <c r="P17" s="626"/>
      <c r="Q17" s="652"/>
      <c r="R17" s="659"/>
      <c r="S17" s="664"/>
      <c r="T17" s="690"/>
      <c r="U17" s="691"/>
      <c r="V17" s="695"/>
      <c r="W17" s="638"/>
      <c r="X17" s="638"/>
      <c r="Y17" s="639"/>
    </row>
    <row r="18" spans="2:25" ht="6.95" customHeight="1" x14ac:dyDescent="0.15">
      <c r="B18" s="627"/>
      <c r="C18" s="656"/>
      <c r="D18" s="672"/>
      <c r="E18" s="673"/>
      <c r="F18" s="661"/>
      <c r="G18" s="662"/>
      <c r="H18" s="661"/>
      <c r="I18" s="665"/>
      <c r="J18" s="642"/>
      <c r="K18" s="643"/>
      <c r="L18" s="646"/>
      <c r="M18" s="649"/>
      <c r="N18" s="646"/>
      <c r="O18" s="649"/>
      <c r="P18" s="650"/>
      <c r="Q18" s="653"/>
      <c r="R18" s="661"/>
      <c r="S18" s="665"/>
      <c r="T18" s="692"/>
      <c r="U18" s="693"/>
      <c r="V18" s="696"/>
      <c r="W18" s="638"/>
      <c r="X18" s="638"/>
      <c r="Y18" s="639"/>
    </row>
    <row r="19" spans="2:25" ht="39.950000000000003" customHeight="1" x14ac:dyDescent="0.15">
      <c r="B19" s="628" t="s">
        <v>9</v>
      </c>
      <c r="C19" s="630"/>
      <c r="D19" s="631"/>
      <c r="E19" s="631"/>
      <c r="F19" s="631"/>
      <c r="G19" s="631"/>
      <c r="H19" s="631"/>
      <c r="I19" s="631"/>
      <c r="J19" s="631"/>
      <c r="K19" s="631"/>
      <c r="L19" s="631"/>
      <c r="M19" s="631"/>
      <c r="N19" s="631"/>
      <c r="O19" s="631"/>
      <c r="P19" s="631"/>
      <c r="Q19" s="631"/>
      <c r="R19" s="631"/>
      <c r="S19" s="631"/>
      <c r="T19" s="631"/>
      <c r="U19" s="631"/>
      <c r="V19" s="631"/>
      <c r="W19" s="631"/>
      <c r="X19" s="631"/>
      <c r="Y19" s="632"/>
    </row>
    <row r="20" spans="2:25" ht="39.950000000000003" customHeight="1" x14ac:dyDescent="0.15">
      <c r="B20" s="628"/>
      <c r="C20" s="246"/>
      <c r="D20" s="246"/>
      <c r="E20" s="246"/>
      <c r="F20" s="246"/>
      <c r="G20" s="246"/>
      <c r="H20" s="247"/>
      <c r="I20" s="246"/>
      <c r="J20" s="246"/>
      <c r="K20" s="246"/>
      <c r="L20" s="246"/>
      <c r="M20" s="247"/>
      <c r="N20" s="247"/>
      <c r="O20" s="246"/>
      <c r="P20" s="246"/>
      <c r="Q20" s="247"/>
      <c r="R20" s="246"/>
      <c r="S20" s="246"/>
      <c r="T20" s="246"/>
      <c r="U20" s="246"/>
      <c r="V20" s="246"/>
      <c r="W20" s="246"/>
      <c r="X20" s="246"/>
      <c r="Y20" s="248"/>
    </row>
    <row r="21" spans="2:25" ht="39.950000000000003" customHeight="1" x14ac:dyDescent="0.15">
      <c r="B21" s="628"/>
      <c r="C21" s="246"/>
      <c r="D21" s="246"/>
      <c r="E21" s="246"/>
      <c r="F21" s="246"/>
      <c r="G21" s="246"/>
      <c r="H21" s="247"/>
      <c r="I21" s="246"/>
      <c r="J21" s="246"/>
      <c r="K21" s="246"/>
      <c r="L21" s="246"/>
      <c r="M21" s="247"/>
      <c r="N21" s="247"/>
      <c r="O21" s="246"/>
      <c r="P21" s="246"/>
      <c r="Q21" s="247"/>
      <c r="R21" s="246"/>
      <c r="S21" s="246"/>
      <c r="T21" s="246"/>
      <c r="U21" s="246"/>
      <c r="V21" s="246"/>
      <c r="W21" s="246"/>
      <c r="X21" s="246"/>
      <c r="Y21" s="248"/>
    </row>
    <row r="22" spans="2:25" ht="39.950000000000003" customHeight="1" x14ac:dyDescent="0.15">
      <c r="B22" s="628"/>
      <c r="C22" s="246"/>
      <c r="D22" s="246"/>
      <c r="E22" s="246"/>
      <c r="F22" s="247"/>
      <c r="G22" s="246"/>
      <c r="H22" s="246"/>
      <c r="I22" s="246"/>
      <c r="J22" s="246"/>
      <c r="K22" s="246"/>
      <c r="L22" s="246"/>
      <c r="M22" s="247"/>
      <c r="N22" s="246"/>
      <c r="O22" s="246"/>
      <c r="P22" s="246"/>
      <c r="Q22" s="247"/>
      <c r="R22" s="246"/>
      <c r="S22" s="246"/>
      <c r="T22" s="246"/>
      <c r="U22" s="246"/>
      <c r="V22" s="246"/>
      <c r="W22" s="246"/>
      <c r="X22" s="246"/>
      <c r="Y22" s="248"/>
    </row>
    <row r="23" spans="2:25" ht="39.950000000000003" customHeight="1" x14ac:dyDescent="0.15">
      <c r="B23" s="628"/>
      <c r="C23" s="246"/>
      <c r="D23" s="246"/>
      <c r="E23" s="246"/>
      <c r="F23" s="247"/>
      <c r="G23" s="247"/>
      <c r="H23" s="246"/>
      <c r="I23" s="246"/>
      <c r="J23" s="246"/>
      <c r="K23" s="246"/>
      <c r="L23" s="246"/>
      <c r="M23" s="247"/>
      <c r="N23" s="246"/>
      <c r="O23" s="246"/>
      <c r="P23" s="246"/>
      <c r="Q23" s="247"/>
      <c r="R23" s="246"/>
      <c r="S23" s="246"/>
      <c r="T23" s="246"/>
      <c r="U23" s="246"/>
      <c r="V23" s="246"/>
      <c r="W23" s="246"/>
      <c r="X23" s="246"/>
      <c r="Y23" s="248"/>
    </row>
    <row r="24" spans="2:25" ht="39.950000000000003" customHeight="1" x14ac:dyDescent="0.15">
      <c r="B24" s="628"/>
      <c r="C24" s="247"/>
      <c r="D24" s="246"/>
      <c r="E24" s="246"/>
      <c r="F24" s="247"/>
      <c r="G24" s="247"/>
      <c r="H24" s="246"/>
      <c r="I24" s="246"/>
      <c r="J24" s="246"/>
      <c r="K24" s="246"/>
      <c r="L24" s="246"/>
      <c r="M24" s="247"/>
      <c r="N24" s="247"/>
      <c r="O24" s="246"/>
      <c r="P24" s="246"/>
      <c r="Q24" s="247"/>
      <c r="R24" s="246"/>
      <c r="S24" s="246"/>
      <c r="T24" s="246"/>
      <c r="U24" s="246"/>
      <c r="V24" s="246"/>
      <c r="W24" s="246"/>
      <c r="X24" s="246"/>
      <c r="Y24" s="248"/>
    </row>
    <row r="25" spans="2:25" ht="39.950000000000003" customHeight="1" x14ac:dyDescent="0.15">
      <c r="B25" s="628"/>
      <c r="C25" s="247"/>
      <c r="D25" s="246"/>
      <c r="E25" s="246"/>
      <c r="F25" s="247"/>
      <c r="G25" s="247"/>
      <c r="H25" s="246"/>
      <c r="I25" s="246"/>
      <c r="J25" s="246"/>
      <c r="K25" s="246"/>
      <c r="L25" s="246"/>
      <c r="M25" s="247"/>
      <c r="N25" s="247"/>
      <c r="O25" s="246"/>
      <c r="P25" s="246"/>
      <c r="Q25" s="247"/>
      <c r="R25" s="246"/>
      <c r="S25" s="246"/>
      <c r="T25" s="246"/>
      <c r="U25" s="246"/>
      <c r="V25" s="246"/>
      <c r="W25" s="246"/>
      <c r="X25" s="246"/>
      <c r="Y25" s="248"/>
    </row>
    <row r="26" spans="2:25" ht="39.950000000000003" customHeight="1" x14ac:dyDescent="0.15">
      <c r="B26" s="628"/>
      <c r="C26" s="247"/>
      <c r="D26" s="246"/>
      <c r="E26" s="246"/>
      <c r="F26" s="249"/>
      <c r="G26" s="250"/>
      <c r="H26" s="250"/>
      <c r="I26" s="250"/>
      <c r="J26" s="250"/>
      <c r="K26" s="250"/>
      <c r="L26" s="246"/>
      <c r="M26" s="247"/>
      <c r="N26" s="247"/>
      <c r="O26" s="246"/>
      <c r="P26" s="633" t="s">
        <v>286</v>
      </c>
      <c r="Q26" s="633"/>
      <c r="R26" s="633"/>
      <c r="S26" s="633"/>
      <c r="T26" s="633"/>
      <c r="U26" s="633"/>
      <c r="V26" s="633"/>
      <c r="W26" s="633"/>
      <c r="X26" s="633"/>
      <c r="Y26" s="634"/>
    </row>
    <row r="27" spans="2:25" ht="45" customHeight="1" x14ac:dyDescent="0.15">
      <c r="B27" s="629"/>
      <c r="C27" s="251"/>
      <c r="D27" s="252"/>
      <c r="E27" s="253"/>
      <c r="F27" s="254"/>
      <c r="G27" s="252"/>
      <c r="H27" s="252"/>
      <c r="I27" s="252"/>
      <c r="J27" s="252"/>
      <c r="K27" s="252"/>
      <c r="L27" s="252"/>
      <c r="M27" s="252"/>
      <c r="N27" s="252"/>
      <c r="O27" s="255"/>
      <c r="P27" s="635"/>
      <c r="Q27" s="635"/>
      <c r="R27" s="635"/>
      <c r="S27" s="635"/>
      <c r="T27" s="635"/>
      <c r="U27" s="635"/>
      <c r="V27" s="635"/>
      <c r="W27" s="635"/>
      <c r="X27" s="635"/>
      <c r="Y27" s="636"/>
    </row>
    <row r="28" spans="2:25" ht="15" customHeight="1" x14ac:dyDescent="0.15">
      <c r="C28" s="155" t="s">
        <v>245</v>
      </c>
    </row>
    <row r="29" spans="2:25" ht="15" customHeight="1" x14ac:dyDescent="0.15">
      <c r="C29" s="155" t="s">
        <v>562</v>
      </c>
    </row>
    <row r="30" spans="2:25" ht="15" customHeight="1" x14ac:dyDescent="0.15">
      <c r="C30" s="155" t="s">
        <v>288</v>
      </c>
    </row>
    <row r="31" spans="2:25" x14ac:dyDescent="0.15">
      <c r="C31" s="155" t="s">
        <v>246</v>
      </c>
    </row>
    <row r="32" spans="2:25" x14ac:dyDescent="0.15">
      <c r="C32" s="155"/>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6:Y6">
      <formula1>$AC$2:$AC$8</formula1>
    </dataValidation>
    <dataValidation type="list" allowBlank="1" showInputMessage="1" showErrorMessage="1" sqref="T7:U18">
      <formula1>$AA$2:$AA$5</formula1>
    </dataValidation>
    <dataValidation type="list" allowBlank="1" showInputMessage="1" showErrorMessage="1" sqref="V3:Y4">
      <formula1>$AB$2:$AB$3</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pageSetUpPr fitToPage="1"/>
  </sheetPr>
  <dimension ref="B2:AC32"/>
  <sheetViews>
    <sheetView showGridLines="0" view="pageBreakPreview" zoomScaleNormal="100" zoomScaleSheetLayoutView="100" workbookViewId="0">
      <selection activeCell="V2" sqref="V2:Y2"/>
    </sheetView>
  </sheetViews>
  <sheetFormatPr defaultRowHeight="12" x14ac:dyDescent="0.15"/>
  <cols>
    <col min="1" max="1" width="1.625" style="241" customWidth="1"/>
    <col min="2" max="2" width="4.125" style="241" customWidth="1"/>
    <col min="3" max="21" width="5.875" style="241" customWidth="1"/>
    <col min="22" max="22" width="8.25" style="241" customWidth="1"/>
    <col min="23" max="24" width="6.75" style="241" customWidth="1"/>
    <col min="25" max="25" width="8.625" style="241" customWidth="1"/>
    <col min="26" max="26" width="1.375" style="241" customWidth="1"/>
    <col min="27" max="29" width="0" style="241" hidden="1" customWidth="1"/>
    <col min="30" max="16384" width="9" style="241"/>
  </cols>
  <sheetData>
    <row r="2" spans="2:29" ht="24.95" customHeight="1" x14ac:dyDescent="0.15">
      <c r="B2" s="240" t="s">
        <v>550</v>
      </c>
      <c r="C2" s="155"/>
      <c r="D2" s="155"/>
      <c r="E2" s="155"/>
      <c r="F2" s="155"/>
      <c r="G2" s="155"/>
      <c r="H2" s="155"/>
      <c r="I2" s="155"/>
      <c r="J2" s="155"/>
      <c r="K2" s="155"/>
      <c r="L2" s="155"/>
      <c r="M2" s="155"/>
      <c r="N2" s="707"/>
      <c r="O2" s="708"/>
      <c r="P2" s="709"/>
      <c r="Q2" s="710"/>
      <c r="R2" s="710"/>
      <c r="S2" s="711"/>
      <c r="T2" s="686" t="s">
        <v>47</v>
      </c>
      <c r="U2" s="686"/>
      <c r="V2" s="712" t="s">
        <v>2213</v>
      </c>
      <c r="W2" s="712"/>
      <c r="X2" s="712"/>
      <c r="Y2" s="712"/>
      <c r="AA2" s="242" t="s">
        <v>551</v>
      </c>
      <c r="AB2" s="155" t="s">
        <v>552</v>
      </c>
      <c r="AC2" s="155" t="s">
        <v>553</v>
      </c>
    </row>
    <row r="3" spans="2:29" ht="20.100000000000001" customHeight="1" x14ac:dyDescent="0.15">
      <c r="B3" s="644" t="s">
        <v>27</v>
      </c>
      <c r="C3" s="644"/>
      <c r="D3" s="700" t="str">
        <f>'様式B(トンネル様式1P001)'!D3:G3</f>
        <v>ミネトンネル</v>
      </c>
      <c r="E3" s="700"/>
      <c r="F3" s="700"/>
      <c r="G3" s="700"/>
      <c r="H3" s="686" t="s">
        <v>28</v>
      </c>
      <c r="I3" s="686"/>
      <c r="J3" s="700" t="str">
        <f>'様式B(トンネル様式1P001)'!J3:M4</f>
        <v>一般国道　316号</v>
      </c>
      <c r="K3" s="700"/>
      <c r="L3" s="700"/>
      <c r="M3" s="700"/>
      <c r="N3" s="686" t="s">
        <v>10</v>
      </c>
      <c r="O3" s="686"/>
      <c r="P3" s="700" t="str">
        <f>'様式B(トンネル様式1P001)'!P3:S4</f>
        <v>宇部土木建築事務所</v>
      </c>
      <c r="Q3" s="700"/>
      <c r="R3" s="700"/>
      <c r="S3" s="700"/>
      <c r="T3" s="686" t="s">
        <v>16</v>
      </c>
      <c r="U3" s="686"/>
      <c r="V3" s="713" t="s">
        <v>613</v>
      </c>
      <c r="W3" s="713"/>
      <c r="X3" s="713"/>
      <c r="Y3" s="713"/>
      <c r="AA3" s="242" t="s">
        <v>554</v>
      </c>
      <c r="AB3" s="155" t="s">
        <v>555</v>
      </c>
      <c r="AC3" s="155" t="s">
        <v>556</v>
      </c>
    </row>
    <row r="4" spans="2:29" ht="20.100000000000001" customHeight="1" x14ac:dyDescent="0.15">
      <c r="B4" s="646" t="s">
        <v>11</v>
      </c>
      <c r="C4" s="646"/>
      <c r="D4" s="714" t="str">
        <f>'様式B(トンネル様式1P001)'!D4:G4</f>
        <v>美祢トンネル</v>
      </c>
      <c r="E4" s="714"/>
      <c r="F4" s="714"/>
      <c r="G4" s="714"/>
      <c r="H4" s="686"/>
      <c r="I4" s="686"/>
      <c r="J4" s="700"/>
      <c r="K4" s="700"/>
      <c r="L4" s="700"/>
      <c r="M4" s="700"/>
      <c r="N4" s="686"/>
      <c r="O4" s="686"/>
      <c r="P4" s="700"/>
      <c r="Q4" s="700"/>
      <c r="R4" s="700"/>
      <c r="S4" s="700"/>
      <c r="T4" s="686" t="s">
        <v>17</v>
      </c>
      <c r="U4" s="686"/>
      <c r="V4" s="713" t="s">
        <v>613</v>
      </c>
      <c r="W4" s="713"/>
      <c r="X4" s="713"/>
      <c r="Y4" s="713"/>
      <c r="AA4" s="242" t="s">
        <v>54</v>
      </c>
      <c r="AC4" s="155" t="s">
        <v>557</v>
      </c>
    </row>
    <row r="5" spans="2:29" ht="20.100000000000001" customHeight="1" x14ac:dyDescent="0.15">
      <c r="B5" s="699" t="s">
        <v>12</v>
      </c>
      <c r="C5" s="699"/>
      <c r="D5" s="243" t="s">
        <v>13</v>
      </c>
      <c r="E5" s="700" t="str">
        <f>'様式B(トンネル様式1P001)'!E5:G5</f>
        <v>山口県美祢市伊佐町</v>
      </c>
      <c r="F5" s="700"/>
      <c r="G5" s="700"/>
      <c r="H5" s="686" t="s">
        <v>253</v>
      </c>
      <c r="I5" s="686"/>
      <c r="J5" s="686"/>
      <c r="K5" s="701" t="str">
        <f>'様式B(トンネル様式1P001)'!K5:N5</f>
        <v>株式会社ニュージェック</v>
      </c>
      <c r="L5" s="702"/>
      <c r="M5" s="702"/>
      <c r="N5" s="702"/>
      <c r="O5" s="703" t="s">
        <v>235</v>
      </c>
      <c r="P5" s="704"/>
      <c r="Q5" s="677">
        <f>'様式B(トンネル様式1P001)'!Q5:S6</f>
        <v>44294</v>
      </c>
      <c r="R5" s="678"/>
      <c r="S5" s="679"/>
      <c r="T5" s="686" t="s">
        <v>39</v>
      </c>
      <c r="U5" s="686"/>
      <c r="V5" s="244" t="s">
        <v>38</v>
      </c>
      <c r="W5" s="687">
        <f>'様式A-1'!Z5</f>
        <v>1265</v>
      </c>
      <c r="X5" s="687"/>
      <c r="Y5" s="245" t="s">
        <v>37</v>
      </c>
      <c r="AA5" s="242" t="s">
        <v>55</v>
      </c>
      <c r="AC5" s="155" t="s">
        <v>558</v>
      </c>
    </row>
    <row r="6" spans="2:29" ht="20.100000000000001" customHeight="1" x14ac:dyDescent="0.15">
      <c r="B6" s="699"/>
      <c r="C6" s="699"/>
      <c r="D6" s="243" t="s">
        <v>14</v>
      </c>
      <c r="E6" s="700" t="str">
        <f>'様式B(トンネル様式1P001)'!E6:G6</f>
        <v>山口県美祢市伊佐町</v>
      </c>
      <c r="F6" s="700"/>
      <c r="G6" s="700"/>
      <c r="H6" s="686" t="s">
        <v>254</v>
      </c>
      <c r="I6" s="686"/>
      <c r="J6" s="686"/>
      <c r="K6" s="408" t="str">
        <f>'様式B(トンネル様式1P001)'!K6:N6</f>
        <v>石村　勝伸</v>
      </c>
      <c r="L6" s="408"/>
      <c r="M6" s="408"/>
      <c r="N6" s="408"/>
      <c r="O6" s="705"/>
      <c r="P6" s="706"/>
      <c r="Q6" s="680"/>
      <c r="R6" s="681"/>
      <c r="S6" s="682"/>
      <c r="T6" s="644" t="s">
        <v>15</v>
      </c>
      <c r="U6" s="644"/>
      <c r="V6" s="674" t="s">
        <v>600</v>
      </c>
      <c r="W6" s="675"/>
      <c r="X6" s="675"/>
      <c r="Y6" s="676"/>
      <c r="AC6" s="155" t="s">
        <v>559</v>
      </c>
    </row>
    <row r="7" spans="2:29" ht="6.95" customHeight="1" x14ac:dyDescent="0.15">
      <c r="B7" s="627" t="s">
        <v>18</v>
      </c>
      <c r="C7" s="654" t="s">
        <v>19</v>
      </c>
      <c r="D7" s="668">
        <f>'様式A-1'!E7</f>
        <v>340917.7</v>
      </c>
      <c r="E7" s="669"/>
      <c r="F7" s="657" t="s">
        <v>20</v>
      </c>
      <c r="G7" s="658"/>
      <c r="H7" s="657" t="s">
        <v>21</v>
      </c>
      <c r="I7" s="663"/>
      <c r="J7" s="666" t="s">
        <v>22</v>
      </c>
      <c r="K7" s="667"/>
      <c r="L7" s="644" t="s">
        <v>34</v>
      </c>
      <c r="M7" s="683">
        <f>'様式B(トンネル様式1P001)'!M7:M10</f>
        <v>109</v>
      </c>
      <c r="N7" s="644" t="s">
        <v>33</v>
      </c>
      <c r="O7" s="683">
        <f>'様式B(トンネル様式1P001)'!O7:O10</f>
        <v>0</v>
      </c>
      <c r="P7" s="625" t="s">
        <v>32</v>
      </c>
      <c r="Q7" s="622">
        <f>'様式B(トンネル様式1P001)'!Q7:Q10</f>
        <v>0</v>
      </c>
      <c r="R7" s="657" t="s">
        <v>36</v>
      </c>
      <c r="S7" s="663"/>
      <c r="T7" s="688" t="str">
        <f>様式F!AJ4</f>
        <v>Ⅲ</v>
      </c>
      <c r="U7" s="689"/>
      <c r="V7" s="694" t="s">
        <v>35</v>
      </c>
      <c r="W7" s="697" t="s">
        <v>287</v>
      </c>
      <c r="X7" s="698"/>
      <c r="Y7" s="639">
        <f>'様式B(トンネル様式1P001)'!Y7:Y12</f>
        <v>0</v>
      </c>
      <c r="AC7" s="155" t="s">
        <v>560</v>
      </c>
    </row>
    <row r="8" spans="2:29" ht="6.95" customHeight="1" x14ac:dyDescent="0.15">
      <c r="B8" s="627"/>
      <c r="C8" s="655"/>
      <c r="D8" s="670"/>
      <c r="E8" s="671"/>
      <c r="F8" s="659"/>
      <c r="G8" s="660"/>
      <c r="H8" s="659"/>
      <c r="I8" s="664"/>
      <c r="J8" s="640"/>
      <c r="K8" s="641"/>
      <c r="L8" s="645"/>
      <c r="M8" s="684"/>
      <c r="N8" s="645"/>
      <c r="O8" s="684"/>
      <c r="P8" s="626"/>
      <c r="Q8" s="623"/>
      <c r="R8" s="659"/>
      <c r="S8" s="664"/>
      <c r="T8" s="690"/>
      <c r="U8" s="691"/>
      <c r="V8" s="695"/>
      <c r="W8" s="698"/>
      <c r="X8" s="698"/>
      <c r="Y8" s="639"/>
      <c r="AC8" s="155" t="s">
        <v>561</v>
      </c>
    </row>
    <row r="9" spans="2:29" ht="6.95" customHeight="1" x14ac:dyDescent="0.15">
      <c r="B9" s="627"/>
      <c r="C9" s="656"/>
      <c r="D9" s="672"/>
      <c r="E9" s="673"/>
      <c r="F9" s="659"/>
      <c r="G9" s="660"/>
      <c r="H9" s="659"/>
      <c r="I9" s="664"/>
      <c r="J9" s="640"/>
      <c r="K9" s="641"/>
      <c r="L9" s="645"/>
      <c r="M9" s="684"/>
      <c r="N9" s="645"/>
      <c r="O9" s="684"/>
      <c r="P9" s="626"/>
      <c r="Q9" s="623"/>
      <c r="R9" s="659"/>
      <c r="S9" s="664"/>
      <c r="T9" s="690"/>
      <c r="U9" s="691"/>
      <c r="V9" s="695"/>
      <c r="W9" s="698"/>
      <c r="X9" s="698"/>
      <c r="Y9" s="639"/>
    </row>
    <row r="10" spans="2:29" ht="6.95" customHeight="1" x14ac:dyDescent="0.15">
      <c r="B10" s="627"/>
      <c r="C10" s="654" t="s">
        <v>23</v>
      </c>
      <c r="D10" s="668">
        <f>'様式A-1'!E8</f>
        <v>1311141.6000000001</v>
      </c>
      <c r="E10" s="669"/>
      <c r="F10" s="659"/>
      <c r="G10" s="660"/>
      <c r="H10" s="659"/>
      <c r="I10" s="664"/>
      <c r="J10" s="640"/>
      <c r="K10" s="641"/>
      <c r="L10" s="645"/>
      <c r="M10" s="685"/>
      <c r="N10" s="645"/>
      <c r="O10" s="685"/>
      <c r="P10" s="626"/>
      <c r="Q10" s="624"/>
      <c r="R10" s="659"/>
      <c r="S10" s="664"/>
      <c r="T10" s="690"/>
      <c r="U10" s="691"/>
      <c r="V10" s="695"/>
      <c r="W10" s="698"/>
      <c r="X10" s="698"/>
      <c r="Y10" s="639"/>
    </row>
    <row r="11" spans="2:29" ht="6.95" customHeight="1" x14ac:dyDescent="0.15">
      <c r="B11" s="627"/>
      <c r="C11" s="655"/>
      <c r="D11" s="670"/>
      <c r="E11" s="671"/>
      <c r="F11" s="659"/>
      <c r="G11" s="660"/>
      <c r="H11" s="659"/>
      <c r="I11" s="664"/>
      <c r="J11" s="666" t="s">
        <v>24</v>
      </c>
      <c r="K11" s="667"/>
      <c r="L11" s="644" t="s">
        <v>34</v>
      </c>
      <c r="M11" s="683">
        <f>'様式B(トンネル様式1P001)'!M11:M14</f>
        <v>55</v>
      </c>
      <c r="N11" s="644" t="s">
        <v>33</v>
      </c>
      <c r="O11" s="622">
        <f>'様式B(トンネル様式1P001)'!O11:O14</f>
        <v>0</v>
      </c>
      <c r="P11" s="625" t="s">
        <v>32</v>
      </c>
      <c r="Q11" s="622">
        <f>'様式B(トンネル様式1P001)'!Q11:Q14</f>
        <v>0</v>
      </c>
      <c r="R11" s="659"/>
      <c r="S11" s="664"/>
      <c r="T11" s="690"/>
      <c r="U11" s="691"/>
      <c r="V11" s="695"/>
      <c r="W11" s="698"/>
      <c r="X11" s="698"/>
      <c r="Y11" s="639"/>
    </row>
    <row r="12" spans="2:29" ht="6.95" customHeight="1" x14ac:dyDescent="0.15">
      <c r="B12" s="627"/>
      <c r="C12" s="656"/>
      <c r="D12" s="672"/>
      <c r="E12" s="673"/>
      <c r="F12" s="659"/>
      <c r="G12" s="660"/>
      <c r="H12" s="659"/>
      <c r="I12" s="664"/>
      <c r="J12" s="640"/>
      <c r="K12" s="641"/>
      <c r="L12" s="645"/>
      <c r="M12" s="684"/>
      <c r="N12" s="645"/>
      <c r="O12" s="623"/>
      <c r="P12" s="626"/>
      <c r="Q12" s="623"/>
      <c r="R12" s="659"/>
      <c r="S12" s="664"/>
      <c r="T12" s="690"/>
      <c r="U12" s="691"/>
      <c r="V12" s="695"/>
      <c r="W12" s="698"/>
      <c r="X12" s="698"/>
      <c r="Y12" s="639"/>
    </row>
    <row r="13" spans="2:29" ht="6.95" customHeight="1" x14ac:dyDescent="0.15">
      <c r="B13" s="627" t="s">
        <v>25</v>
      </c>
      <c r="C13" s="654" t="s">
        <v>19</v>
      </c>
      <c r="D13" s="668">
        <f>'様式A-1'!E9</f>
        <v>340837.7</v>
      </c>
      <c r="E13" s="669"/>
      <c r="F13" s="659"/>
      <c r="G13" s="660"/>
      <c r="H13" s="659"/>
      <c r="I13" s="664"/>
      <c r="J13" s="640"/>
      <c r="K13" s="641"/>
      <c r="L13" s="645"/>
      <c r="M13" s="684"/>
      <c r="N13" s="645"/>
      <c r="O13" s="623"/>
      <c r="P13" s="626"/>
      <c r="Q13" s="623"/>
      <c r="R13" s="659"/>
      <c r="S13" s="664"/>
      <c r="T13" s="690"/>
      <c r="U13" s="691"/>
      <c r="V13" s="695"/>
      <c r="W13" s="637" t="s">
        <v>269</v>
      </c>
      <c r="X13" s="638"/>
      <c r="Y13" s="639">
        <f>'様式B(トンネル様式1P001)'!Y13:Y18</f>
        <v>25</v>
      </c>
    </row>
    <row r="14" spans="2:29" ht="6.95" customHeight="1" x14ac:dyDescent="0.15">
      <c r="B14" s="654"/>
      <c r="C14" s="655"/>
      <c r="D14" s="670"/>
      <c r="E14" s="671"/>
      <c r="F14" s="659"/>
      <c r="G14" s="660"/>
      <c r="H14" s="659"/>
      <c r="I14" s="664"/>
      <c r="J14" s="642"/>
      <c r="K14" s="643"/>
      <c r="L14" s="645"/>
      <c r="M14" s="685"/>
      <c r="N14" s="645"/>
      <c r="O14" s="624"/>
      <c r="P14" s="626"/>
      <c r="Q14" s="624"/>
      <c r="R14" s="659"/>
      <c r="S14" s="664"/>
      <c r="T14" s="690"/>
      <c r="U14" s="691"/>
      <c r="V14" s="695"/>
      <c r="W14" s="638"/>
      <c r="X14" s="638"/>
      <c r="Y14" s="639"/>
    </row>
    <row r="15" spans="2:29" ht="6.95" customHeight="1" x14ac:dyDescent="0.15">
      <c r="B15" s="654"/>
      <c r="C15" s="656"/>
      <c r="D15" s="672"/>
      <c r="E15" s="673"/>
      <c r="F15" s="659"/>
      <c r="G15" s="660"/>
      <c r="H15" s="659"/>
      <c r="I15" s="664"/>
      <c r="J15" s="640" t="s">
        <v>26</v>
      </c>
      <c r="K15" s="641"/>
      <c r="L15" s="644" t="s">
        <v>34</v>
      </c>
      <c r="M15" s="647">
        <f>'様式B(トンネル様式1P001)'!M15:M18</f>
        <v>3</v>
      </c>
      <c r="N15" s="644" t="s">
        <v>33</v>
      </c>
      <c r="O15" s="647">
        <f>'様式B(トンネル様式1P001)'!O15:O18</f>
        <v>3</v>
      </c>
      <c r="P15" s="625" t="s">
        <v>32</v>
      </c>
      <c r="Q15" s="651">
        <f>'様式B(トンネル様式1P001)'!Q15:Q18</f>
        <v>0</v>
      </c>
      <c r="R15" s="659"/>
      <c r="S15" s="664"/>
      <c r="T15" s="690"/>
      <c r="U15" s="691"/>
      <c r="V15" s="695"/>
      <c r="W15" s="638"/>
      <c r="X15" s="638"/>
      <c r="Y15" s="639"/>
      <c r="AC15" s="241">
        <v>0</v>
      </c>
    </row>
    <row r="16" spans="2:29" ht="6.95" customHeight="1" x14ac:dyDescent="0.15">
      <c r="B16" s="654"/>
      <c r="C16" s="654" t="s">
        <v>23</v>
      </c>
      <c r="D16" s="668">
        <f>'様式A-1'!E10</f>
        <v>1311156.1000000001</v>
      </c>
      <c r="E16" s="669"/>
      <c r="F16" s="659"/>
      <c r="G16" s="660"/>
      <c r="H16" s="659"/>
      <c r="I16" s="664"/>
      <c r="J16" s="640"/>
      <c r="K16" s="641"/>
      <c r="L16" s="645"/>
      <c r="M16" s="648"/>
      <c r="N16" s="645"/>
      <c r="O16" s="648"/>
      <c r="P16" s="626"/>
      <c r="Q16" s="652"/>
      <c r="R16" s="659"/>
      <c r="S16" s="664"/>
      <c r="T16" s="690"/>
      <c r="U16" s="691"/>
      <c r="V16" s="695"/>
      <c r="W16" s="638"/>
      <c r="X16" s="638"/>
      <c r="Y16" s="639"/>
    </row>
    <row r="17" spans="2:25" ht="6.95" customHeight="1" x14ac:dyDescent="0.15">
      <c r="B17" s="654"/>
      <c r="C17" s="655"/>
      <c r="D17" s="670"/>
      <c r="E17" s="671"/>
      <c r="F17" s="659"/>
      <c r="G17" s="660"/>
      <c r="H17" s="659"/>
      <c r="I17" s="664"/>
      <c r="J17" s="640"/>
      <c r="K17" s="641"/>
      <c r="L17" s="645"/>
      <c r="M17" s="648"/>
      <c r="N17" s="645"/>
      <c r="O17" s="648"/>
      <c r="P17" s="626"/>
      <c r="Q17" s="652"/>
      <c r="R17" s="659"/>
      <c r="S17" s="664"/>
      <c r="T17" s="690"/>
      <c r="U17" s="691"/>
      <c r="V17" s="695"/>
      <c r="W17" s="638"/>
      <c r="X17" s="638"/>
      <c r="Y17" s="639"/>
    </row>
    <row r="18" spans="2:25" ht="6.95" customHeight="1" x14ac:dyDescent="0.15">
      <c r="B18" s="627"/>
      <c r="C18" s="656"/>
      <c r="D18" s="672"/>
      <c r="E18" s="673"/>
      <c r="F18" s="661"/>
      <c r="G18" s="662"/>
      <c r="H18" s="661"/>
      <c r="I18" s="665"/>
      <c r="J18" s="642"/>
      <c r="K18" s="643"/>
      <c r="L18" s="646"/>
      <c r="M18" s="649"/>
      <c r="N18" s="646"/>
      <c r="O18" s="649"/>
      <c r="P18" s="650"/>
      <c r="Q18" s="653"/>
      <c r="R18" s="661"/>
      <c r="S18" s="665"/>
      <c r="T18" s="692"/>
      <c r="U18" s="693"/>
      <c r="V18" s="696"/>
      <c r="W18" s="638"/>
      <c r="X18" s="638"/>
      <c r="Y18" s="639"/>
    </row>
    <row r="19" spans="2:25" ht="39.950000000000003" customHeight="1" x14ac:dyDescent="0.15">
      <c r="B19" s="628" t="s">
        <v>9</v>
      </c>
      <c r="C19" s="630"/>
      <c r="D19" s="631"/>
      <c r="E19" s="631"/>
      <c r="F19" s="631"/>
      <c r="G19" s="631"/>
      <c r="H19" s="631"/>
      <c r="I19" s="631"/>
      <c r="J19" s="631"/>
      <c r="K19" s="631"/>
      <c r="L19" s="631"/>
      <c r="M19" s="631"/>
      <c r="N19" s="631"/>
      <c r="O19" s="631"/>
      <c r="P19" s="631"/>
      <c r="Q19" s="631"/>
      <c r="R19" s="631"/>
      <c r="S19" s="631"/>
      <c r="T19" s="631"/>
      <c r="U19" s="631"/>
      <c r="V19" s="631"/>
      <c r="W19" s="631"/>
      <c r="X19" s="631"/>
      <c r="Y19" s="632"/>
    </row>
    <row r="20" spans="2:25" ht="39.950000000000003" customHeight="1" x14ac:dyDescent="0.15">
      <c r="B20" s="628"/>
      <c r="C20" s="246"/>
      <c r="D20" s="246"/>
      <c r="E20" s="246"/>
      <c r="F20" s="246"/>
      <c r="G20" s="246"/>
      <c r="H20" s="247"/>
      <c r="I20" s="246"/>
      <c r="J20" s="246"/>
      <c r="K20" s="246"/>
      <c r="L20" s="246"/>
      <c r="M20" s="247"/>
      <c r="N20" s="247"/>
      <c r="O20" s="246"/>
      <c r="P20" s="246"/>
      <c r="Q20" s="247"/>
      <c r="R20" s="246"/>
      <c r="S20" s="246"/>
      <c r="T20" s="246"/>
      <c r="U20" s="246"/>
      <c r="V20" s="246"/>
      <c r="W20" s="246"/>
      <c r="X20" s="246"/>
      <c r="Y20" s="248"/>
    </row>
    <row r="21" spans="2:25" ht="39.950000000000003" customHeight="1" x14ac:dyDescent="0.15">
      <c r="B21" s="628"/>
      <c r="C21" s="246"/>
      <c r="D21" s="246"/>
      <c r="E21" s="246"/>
      <c r="F21" s="246"/>
      <c r="G21" s="246"/>
      <c r="H21" s="247"/>
      <c r="I21" s="246"/>
      <c r="J21" s="246"/>
      <c r="K21" s="246"/>
      <c r="L21" s="246"/>
      <c r="M21" s="247"/>
      <c r="N21" s="247"/>
      <c r="O21" s="246"/>
      <c r="P21" s="246"/>
      <c r="Q21" s="247"/>
      <c r="R21" s="246"/>
      <c r="S21" s="246"/>
      <c r="T21" s="246"/>
      <c r="U21" s="246"/>
      <c r="V21" s="246"/>
      <c r="W21" s="246"/>
      <c r="X21" s="246"/>
      <c r="Y21" s="248"/>
    </row>
    <row r="22" spans="2:25" ht="39.950000000000003" customHeight="1" x14ac:dyDescent="0.15">
      <c r="B22" s="628"/>
      <c r="C22" s="246"/>
      <c r="D22" s="246"/>
      <c r="E22" s="246"/>
      <c r="F22" s="247"/>
      <c r="G22" s="246"/>
      <c r="H22" s="246"/>
      <c r="I22" s="246"/>
      <c r="J22" s="246"/>
      <c r="K22" s="246"/>
      <c r="L22" s="246"/>
      <c r="M22" s="247"/>
      <c r="N22" s="246"/>
      <c r="O22" s="246"/>
      <c r="P22" s="246"/>
      <c r="Q22" s="247"/>
      <c r="R22" s="246"/>
      <c r="S22" s="246"/>
      <c r="T22" s="246"/>
      <c r="U22" s="246"/>
      <c r="V22" s="246"/>
      <c r="W22" s="246"/>
      <c r="X22" s="246"/>
      <c r="Y22" s="248"/>
    </row>
    <row r="23" spans="2:25" ht="39.950000000000003" customHeight="1" x14ac:dyDescent="0.15">
      <c r="B23" s="628"/>
      <c r="C23" s="246"/>
      <c r="D23" s="246"/>
      <c r="E23" s="246"/>
      <c r="F23" s="247"/>
      <c r="G23" s="247"/>
      <c r="H23" s="246"/>
      <c r="I23" s="246"/>
      <c r="J23" s="246"/>
      <c r="K23" s="246"/>
      <c r="L23" s="246"/>
      <c r="M23" s="247"/>
      <c r="N23" s="246"/>
      <c r="O23" s="246"/>
      <c r="P23" s="246"/>
      <c r="Q23" s="247"/>
      <c r="R23" s="246"/>
      <c r="S23" s="246"/>
      <c r="T23" s="246"/>
      <c r="U23" s="246"/>
      <c r="V23" s="246"/>
      <c r="W23" s="246"/>
      <c r="X23" s="246"/>
      <c r="Y23" s="248"/>
    </row>
    <row r="24" spans="2:25" ht="39.950000000000003" customHeight="1" x14ac:dyDescent="0.15">
      <c r="B24" s="628"/>
      <c r="C24" s="247"/>
      <c r="D24" s="246"/>
      <c r="E24" s="246"/>
      <c r="F24" s="247"/>
      <c r="G24" s="247"/>
      <c r="H24" s="246"/>
      <c r="I24" s="246"/>
      <c r="J24" s="246"/>
      <c r="K24" s="246"/>
      <c r="L24" s="246"/>
      <c r="M24" s="247"/>
      <c r="N24" s="247"/>
      <c r="O24" s="246"/>
      <c r="P24" s="246"/>
      <c r="Q24" s="247"/>
      <c r="R24" s="246"/>
      <c r="S24" s="246"/>
      <c r="T24" s="246"/>
      <c r="U24" s="246"/>
      <c r="V24" s="246"/>
      <c r="W24" s="246"/>
      <c r="X24" s="246"/>
      <c r="Y24" s="248"/>
    </row>
    <row r="25" spans="2:25" ht="39.950000000000003" customHeight="1" x14ac:dyDescent="0.15">
      <c r="B25" s="628"/>
      <c r="C25" s="247"/>
      <c r="D25" s="246"/>
      <c r="E25" s="246"/>
      <c r="F25" s="247"/>
      <c r="G25" s="247"/>
      <c r="H25" s="246"/>
      <c r="I25" s="246"/>
      <c r="J25" s="246"/>
      <c r="K25" s="246"/>
      <c r="L25" s="246"/>
      <c r="M25" s="247"/>
      <c r="N25" s="247"/>
      <c r="O25" s="246"/>
      <c r="P25" s="246"/>
      <c r="Q25" s="247"/>
      <c r="R25" s="246"/>
      <c r="S25" s="246"/>
      <c r="T25" s="246"/>
      <c r="U25" s="246"/>
      <c r="V25" s="246"/>
      <c r="W25" s="246"/>
      <c r="X25" s="246"/>
      <c r="Y25" s="248"/>
    </row>
    <row r="26" spans="2:25" ht="39.950000000000003" customHeight="1" x14ac:dyDescent="0.15">
      <c r="B26" s="628"/>
      <c r="C26" s="247"/>
      <c r="D26" s="246"/>
      <c r="E26" s="246"/>
      <c r="F26" s="249"/>
      <c r="G26" s="250"/>
      <c r="H26" s="250"/>
      <c r="I26" s="250"/>
      <c r="J26" s="250"/>
      <c r="K26" s="250"/>
      <c r="L26" s="246"/>
      <c r="M26" s="247"/>
      <c r="N26" s="247"/>
      <c r="O26" s="246"/>
      <c r="P26" s="633" t="s">
        <v>286</v>
      </c>
      <c r="Q26" s="633"/>
      <c r="R26" s="633"/>
      <c r="S26" s="633"/>
      <c r="T26" s="633"/>
      <c r="U26" s="633"/>
      <c r="V26" s="633"/>
      <c r="W26" s="633"/>
      <c r="X26" s="633"/>
      <c r="Y26" s="634"/>
    </row>
    <row r="27" spans="2:25" ht="45" customHeight="1" x14ac:dyDescent="0.15">
      <c r="B27" s="629"/>
      <c r="C27" s="251"/>
      <c r="D27" s="252"/>
      <c r="E27" s="253"/>
      <c r="F27" s="254"/>
      <c r="G27" s="252"/>
      <c r="H27" s="252"/>
      <c r="I27" s="252"/>
      <c r="J27" s="252"/>
      <c r="K27" s="252"/>
      <c r="L27" s="252"/>
      <c r="M27" s="252"/>
      <c r="N27" s="252"/>
      <c r="O27" s="255"/>
      <c r="P27" s="635"/>
      <c r="Q27" s="635"/>
      <c r="R27" s="635"/>
      <c r="S27" s="635"/>
      <c r="T27" s="635"/>
      <c r="U27" s="635"/>
      <c r="V27" s="635"/>
      <c r="W27" s="635"/>
      <c r="X27" s="635"/>
      <c r="Y27" s="636"/>
    </row>
    <row r="28" spans="2:25" ht="15" customHeight="1" x14ac:dyDescent="0.15">
      <c r="C28" s="155" t="s">
        <v>245</v>
      </c>
    </row>
    <row r="29" spans="2:25" ht="15" customHeight="1" x14ac:dyDescent="0.15">
      <c r="C29" s="155" t="s">
        <v>562</v>
      </c>
    </row>
    <row r="30" spans="2:25" ht="15" customHeight="1" x14ac:dyDescent="0.15">
      <c r="C30" s="155" t="s">
        <v>288</v>
      </c>
    </row>
    <row r="31" spans="2:25" x14ac:dyDescent="0.15">
      <c r="C31" s="155" t="s">
        <v>246</v>
      </c>
    </row>
    <row r="32" spans="2:25" x14ac:dyDescent="0.15">
      <c r="C32" s="155"/>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3:Y4">
      <formula1>$AB$2:$AB$3</formula1>
    </dataValidation>
    <dataValidation type="list" allowBlank="1" showInputMessage="1" showErrorMessage="1" sqref="T7:U18">
      <formula1>$AA$2:$AA$5</formula1>
    </dataValidation>
    <dataValidation type="list" allowBlank="1" showInputMessage="1" showErrorMessage="1" sqref="V6:Y6">
      <formula1>$AC$2:$AC$8</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pageSetUpPr fitToPage="1"/>
  </sheetPr>
  <dimension ref="B2:AC32"/>
  <sheetViews>
    <sheetView showGridLines="0" view="pageBreakPreview" zoomScaleNormal="100" zoomScaleSheetLayoutView="100" workbookViewId="0">
      <selection activeCell="V2" sqref="V2:Y2"/>
    </sheetView>
  </sheetViews>
  <sheetFormatPr defaultRowHeight="12" x14ac:dyDescent="0.15"/>
  <cols>
    <col min="1" max="1" width="1.625" style="241" customWidth="1"/>
    <col min="2" max="2" width="4.125" style="241" customWidth="1"/>
    <col min="3" max="21" width="5.875" style="241" customWidth="1"/>
    <col min="22" max="22" width="8.25" style="241" customWidth="1"/>
    <col min="23" max="24" width="6.75" style="241" customWidth="1"/>
    <col min="25" max="25" width="8.625" style="241" customWidth="1"/>
    <col min="26" max="26" width="1.375" style="241" customWidth="1"/>
    <col min="27" max="29" width="0" style="241" hidden="1" customWidth="1"/>
    <col min="30" max="16384" width="9" style="241"/>
  </cols>
  <sheetData>
    <row r="2" spans="2:29" ht="24.95" customHeight="1" x14ac:dyDescent="0.15">
      <c r="B2" s="240" t="s">
        <v>550</v>
      </c>
      <c r="C2" s="155"/>
      <c r="D2" s="155"/>
      <c r="E2" s="155"/>
      <c r="F2" s="155"/>
      <c r="G2" s="155"/>
      <c r="H2" s="155"/>
      <c r="I2" s="155"/>
      <c r="J2" s="155"/>
      <c r="K2" s="155"/>
      <c r="L2" s="155"/>
      <c r="M2" s="155"/>
      <c r="N2" s="707"/>
      <c r="O2" s="708"/>
      <c r="P2" s="709"/>
      <c r="Q2" s="710"/>
      <c r="R2" s="710"/>
      <c r="S2" s="711"/>
      <c r="T2" s="686" t="s">
        <v>47</v>
      </c>
      <c r="U2" s="686"/>
      <c r="V2" s="712" t="s">
        <v>2213</v>
      </c>
      <c r="W2" s="712"/>
      <c r="X2" s="712"/>
      <c r="Y2" s="712"/>
      <c r="AA2" s="242" t="s">
        <v>551</v>
      </c>
      <c r="AB2" s="155" t="s">
        <v>552</v>
      </c>
      <c r="AC2" s="155" t="s">
        <v>553</v>
      </c>
    </row>
    <row r="3" spans="2:29" ht="20.100000000000001" customHeight="1" x14ac:dyDescent="0.15">
      <c r="B3" s="644" t="s">
        <v>27</v>
      </c>
      <c r="C3" s="644"/>
      <c r="D3" s="700" t="str">
        <f>'様式B(トンネル様式1P001)'!D3:G3</f>
        <v>ミネトンネル</v>
      </c>
      <c r="E3" s="700"/>
      <c r="F3" s="700"/>
      <c r="G3" s="700"/>
      <c r="H3" s="686" t="s">
        <v>28</v>
      </c>
      <c r="I3" s="686"/>
      <c r="J3" s="700" t="str">
        <f>'様式B(トンネル様式1P001)'!J3:M4</f>
        <v>一般国道　316号</v>
      </c>
      <c r="K3" s="700"/>
      <c r="L3" s="700"/>
      <c r="M3" s="700"/>
      <c r="N3" s="686" t="s">
        <v>10</v>
      </c>
      <c r="O3" s="686"/>
      <c r="P3" s="700" t="str">
        <f>'様式B(トンネル様式1P001)'!P3:S4</f>
        <v>宇部土木建築事務所</v>
      </c>
      <c r="Q3" s="700"/>
      <c r="R3" s="700"/>
      <c r="S3" s="700"/>
      <c r="T3" s="686" t="s">
        <v>16</v>
      </c>
      <c r="U3" s="686"/>
      <c r="V3" s="713" t="s">
        <v>613</v>
      </c>
      <c r="W3" s="713"/>
      <c r="X3" s="713"/>
      <c r="Y3" s="713"/>
      <c r="AA3" s="242" t="s">
        <v>554</v>
      </c>
      <c r="AB3" s="155" t="s">
        <v>555</v>
      </c>
      <c r="AC3" s="155" t="s">
        <v>556</v>
      </c>
    </row>
    <row r="4" spans="2:29" ht="20.100000000000001" customHeight="1" x14ac:dyDescent="0.15">
      <c r="B4" s="646" t="s">
        <v>11</v>
      </c>
      <c r="C4" s="646"/>
      <c r="D4" s="714" t="str">
        <f>'様式B(トンネル様式1P001)'!D4:G4</f>
        <v>美祢トンネル</v>
      </c>
      <c r="E4" s="714"/>
      <c r="F4" s="714"/>
      <c r="G4" s="714"/>
      <c r="H4" s="686"/>
      <c r="I4" s="686"/>
      <c r="J4" s="700"/>
      <c r="K4" s="700"/>
      <c r="L4" s="700"/>
      <c r="M4" s="700"/>
      <c r="N4" s="686"/>
      <c r="O4" s="686"/>
      <c r="P4" s="700"/>
      <c r="Q4" s="700"/>
      <c r="R4" s="700"/>
      <c r="S4" s="700"/>
      <c r="T4" s="686" t="s">
        <v>17</v>
      </c>
      <c r="U4" s="686"/>
      <c r="V4" s="713" t="s">
        <v>613</v>
      </c>
      <c r="W4" s="713"/>
      <c r="X4" s="713"/>
      <c r="Y4" s="713"/>
      <c r="AA4" s="242" t="s">
        <v>54</v>
      </c>
      <c r="AC4" s="155" t="s">
        <v>557</v>
      </c>
    </row>
    <row r="5" spans="2:29" ht="20.100000000000001" customHeight="1" x14ac:dyDescent="0.15">
      <c r="B5" s="699" t="s">
        <v>12</v>
      </c>
      <c r="C5" s="699"/>
      <c r="D5" s="243" t="s">
        <v>13</v>
      </c>
      <c r="E5" s="700" t="str">
        <f>'様式B(トンネル様式1P001)'!E5:G5</f>
        <v>山口県美祢市伊佐町</v>
      </c>
      <c r="F5" s="700"/>
      <c r="G5" s="700"/>
      <c r="H5" s="686" t="s">
        <v>253</v>
      </c>
      <c r="I5" s="686"/>
      <c r="J5" s="686"/>
      <c r="K5" s="701" t="str">
        <f>'様式B(トンネル様式1P001)'!K5:N5</f>
        <v>株式会社ニュージェック</v>
      </c>
      <c r="L5" s="702"/>
      <c r="M5" s="702"/>
      <c r="N5" s="702"/>
      <c r="O5" s="703" t="s">
        <v>235</v>
      </c>
      <c r="P5" s="704"/>
      <c r="Q5" s="677">
        <f>'様式B(トンネル様式1P001)'!Q5:S6</f>
        <v>44294</v>
      </c>
      <c r="R5" s="678"/>
      <c r="S5" s="679"/>
      <c r="T5" s="686" t="s">
        <v>39</v>
      </c>
      <c r="U5" s="686"/>
      <c r="V5" s="244" t="s">
        <v>38</v>
      </c>
      <c r="W5" s="687">
        <f>'様式A-1'!Z5</f>
        <v>1265</v>
      </c>
      <c r="X5" s="687"/>
      <c r="Y5" s="245" t="s">
        <v>37</v>
      </c>
      <c r="AA5" s="242" t="s">
        <v>55</v>
      </c>
      <c r="AC5" s="155" t="s">
        <v>558</v>
      </c>
    </row>
    <row r="6" spans="2:29" ht="20.100000000000001" customHeight="1" x14ac:dyDescent="0.15">
      <c r="B6" s="699"/>
      <c r="C6" s="699"/>
      <c r="D6" s="243" t="s">
        <v>14</v>
      </c>
      <c r="E6" s="700" t="str">
        <f>'様式B(トンネル様式1P001)'!E6:G6</f>
        <v>山口県美祢市伊佐町</v>
      </c>
      <c r="F6" s="700"/>
      <c r="G6" s="700"/>
      <c r="H6" s="686" t="s">
        <v>254</v>
      </c>
      <c r="I6" s="686"/>
      <c r="J6" s="686"/>
      <c r="K6" s="408" t="str">
        <f>'様式B(トンネル様式1P001)'!K6:N6</f>
        <v>石村　勝伸</v>
      </c>
      <c r="L6" s="408"/>
      <c r="M6" s="408"/>
      <c r="N6" s="408"/>
      <c r="O6" s="705"/>
      <c r="P6" s="706"/>
      <c r="Q6" s="680"/>
      <c r="R6" s="681"/>
      <c r="S6" s="682"/>
      <c r="T6" s="644" t="s">
        <v>15</v>
      </c>
      <c r="U6" s="644"/>
      <c r="V6" s="674" t="s">
        <v>600</v>
      </c>
      <c r="W6" s="675"/>
      <c r="X6" s="675"/>
      <c r="Y6" s="676"/>
      <c r="AC6" s="155" t="s">
        <v>559</v>
      </c>
    </row>
    <row r="7" spans="2:29" ht="6.95" customHeight="1" x14ac:dyDescent="0.15">
      <c r="B7" s="627" t="s">
        <v>18</v>
      </c>
      <c r="C7" s="654" t="s">
        <v>19</v>
      </c>
      <c r="D7" s="668">
        <f>'様式A-1'!E7</f>
        <v>340917.7</v>
      </c>
      <c r="E7" s="669"/>
      <c r="F7" s="657" t="s">
        <v>20</v>
      </c>
      <c r="G7" s="658"/>
      <c r="H7" s="657" t="s">
        <v>21</v>
      </c>
      <c r="I7" s="663"/>
      <c r="J7" s="666" t="s">
        <v>22</v>
      </c>
      <c r="K7" s="667"/>
      <c r="L7" s="644" t="s">
        <v>34</v>
      </c>
      <c r="M7" s="683">
        <f>'様式B(トンネル様式1P001)'!M7:M10</f>
        <v>109</v>
      </c>
      <c r="N7" s="644" t="s">
        <v>33</v>
      </c>
      <c r="O7" s="683">
        <f>'様式B(トンネル様式1P001)'!O7:O10</f>
        <v>0</v>
      </c>
      <c r="P7" s="625" t="s">
        <v>32</v>
      </c>
      <c r="Q7" s="622">
        <f>'様式B(トンネル様式1P001)'!Q7:Q10</f>
        <v>0</v>
      </c>
      <c r="R7" s="657" t="s">
        <v>36</v>
      </c>
      <c r="S7" s="663"/>
      <c r="T7" s="688" t="str">
        <f>様式F!AJ4</f>
        <v>Ⅲ</v>
      </c>
      <c r="U7" s="689"/>
      <c r="V7" s="694" t="s">
        <v>35</v>
      </c>
      <c r="W7" s="697" t="s">
        <v>287</v>
      </c>
      <c r="X7" s="698"/>
      <c r="Y7" s="639">
        <f>'様式B(トンネル様式1P001)'!Y7:Y12</f>
        <v>0</v>
      </c>
      <c r="AC7" s="155" t="s">
        <v>560</v>
      </c>
    </row>
    <row r="8" spans="2:29" ht="6.95" customHeight="1" x14ac:dyDescent="0.15">
      <c r="B8" s="627"/>
      <c r="C8" s="655"/>
      <c r="D8" s="670"/>
      <c r="E8" s="671"/>
      <c r="F8" s="659"/>
      <c r="G8" s="660"/>
      <c r="H8" s="659"/>
      <c r="I8" s="664"/>
      <c r="J8" s="640"/>
      <c r="K8" s="641"/>
      <c r="L8" s="645"/>
      <c r="M8" s="684"/>
      <c r="N8" s="645"/>
      <c r="O8" s="684"/>
      <c r="P8" s="626"/>
      <c r="Q8" s="623"/>
      <c r="R8" s="659"/>
      <c r="S8" s="664"/>
      <c r="T8" s="690"/>
      <c r="U8" s="691"/>
      <c r="V8" s="695"/>
      <c r="W8" s="698"/>
      <c r="X8" s="698"/>
      <c r="Y8" s="639"/>
      <c r="AC8" s="155" t="s">
        <v>561</v>
      </c>
    </row>
    <row r="9" spans="2:29" ht="6.95" customHeight="1" x14ac:dyDescent="0.15">
      <c r="B9" s="627"/>
      <c r="C9" s="656"/>
      <c r="D9" s="672"/>
      <c r="E9" s="673"/>
      <c r="F9" s="659"/>
      <c r="G9" s="660"/>
      <c r="H9" s="659"/>
      <c r="I9" s="664"/>
      <c r="J9" s="640"/>
      <c r="K9" s="641"/>
      <c r="L9" s="645"/>
      <c r="M9" s="684"/>
      <c r="N9" s="645"/>
      <c r="O9" s="684"/>
      <c r="P9" s="626"/>
      <c r="Q9" s="623"/>
      <c r="R9" s="659"/>
      <c r="S9" s="664"/>
      <c r="T9" s="690"/>
      <c r="U9" s="691"/>
      <c r="V9" s="695"/>
      <c r="W9" s="698"/>
      <c r="X9" s="698"/>
      <c r="Y9" s="639"/>
    </row>
    <row r="10" spans="2:29" ht="6.95" customHeight="1" x14ac:dyDescent="0.15">
      <c r="B10" s="627"/>
      <c r="C10" s="654" t="s">
        <v>23</v>
      </c>
      <c r="D10" s="668">
        <f>'様式A-1'!E8</f>
        <v>1311141.6000000001</v>
      </c>
      <c r="E10" s="669"/>
      <c r="F10" s="659"/>
      <c r="G10" s="660"/>
      <c r="H10" s="659"/>
      <c r="I10" s="664"/>
      <c r="J10" s="640"/>
      <c r="K10" s="641"/>
      <c r="L10" s="645"/>
      <c r="M10" s="685"/>
      <c r="N10" s="645"/>
      <c r="O10" s="685"/>
      <c r="P10" s="626"/>
      <c r="Q10" s="624"/>
      <c r="R10" s="659"/>
      <c r="S10" s="664"/>
      <c r="T10" s="690"/>
      <c r="U10" s="691"/>
      <c r="V10" s="695"/>
      <c r="W10" s="698"/>
      <c r="X10" s="698"/>
      <c r="Y10" s="639"/>
    </row>
    <row r="11" spans="2:29" ht="6.95" customHeight="1" x14ac:dyDescent="0.15">
      <c r="B11" s="627"/>
      <c r="C11" s="655"/>
      <c r="D11" s="670"/>
      <c r="E11" s="671"/>
      <c r="F11" s="659"/>
      <c r="G11" s="660"/>
      <c r="H11" s="659"/>
      <c r="I11" s="664"/>
      <c r="J11" s="666" t="s">
        <v>24</v>
      </c>
      <c r="K11" s="667"/>
      <c r="L11" s="644" t="s">
        <v>34</v>
      </c>
      <c r="M11" s="683">
        <f>'様式B(トンネル様式1P001)'!M11:M14</f>
        <v>55</v>
      </c>
      <c r="N11" s="644" t="s">
        <v>33</v>
      </c>
      <c r="O11" s="622">
        <f>'様式B(トンネル様式1P001)'!O11:O14</f>
        <v>0</v>
      </c>
      <c r="P11" s="625" t="s">
        <v>32</v>
      </c>
      <c r="Q11" s="622">
        <f>'様式B(トンネル様式1P001)'!Q11:Q14</f>
        <v>0</v>
      </c>
      <c r="R11" s="659"/>
      <c r="S11" s="664"/>
      <c r="T11" s="690"/>
      <c r="U11" s="691"/>
      <c r="V11" s="695"/>
      <c r="W11" s="698"/>
      <c r="X11" s="698"/>
      <c r="Y11" s="639"/>
    </row>
    <row r="12" spans="2:29" ht="6.95" customHeight="1" x14ac:dyDescent="0.15">
      <c r="B12" s="627"/>
      <c r="C12" s="656"/>
      <c r="D12" s="672"/>
      <c r="E12" s="673"/>
      <c r="F12" s="659"/>
      <c r="G12" s="660"/>
      <c r="H12" s="659"/>
      <c r="I12" s="664"/>
      <c r="J12" s="640"/>
      <c r="K12" s="641"/>
      <c r="L12" s="645"/>
      <c r="M12" s="684"/>
      <c r="N12" s="645"/>
      <c r="O12" s="623"/>
      <c r="P12" s="626"/>
      <c r="Q12" s="623"/>
      <c r="R12" s="659"/>
      <c r="S12" s="664"/>
      <c r="T12" s="690"/>
      <c r="U12" s="691"/>
      <c r="V12" s="695"/>
      <c r="W12" s="698"/>
      <c r="X12" s="698"/>
      <c r="Y12" s="639"/>
    </row>
    <row r="13" spans="2:29" ht="6.95" customHeight="1" x14ac:dyDescent="0.15">
      <c r="B13" s="627" t="s">
        <v>25</v>
      </c>
      <c r="C13" s="654" t="s">
        <v>19</v>
      </c>
      <c r="D13" s="668">
        <f>'様式A-1'!E9</f>
        <v>340837.7</v>
      </c>
      <c r="E13" s="669"/>
      <c r="F13" s="659"/>
      <c r="G13" s="660"/>
      <c r="H13" s="659"/>
      <c r="I13" s="664"/>
      <c r="J13" s="640"/>
      <c r="K13" s="641"/>
      <c r="L13" s="645"/>
      <c r="M13" s="684"/>
      <c r="N13" s="645"/>
      <c r="O13" s="623"/>
      <c r="P13" s="626"/>
      <c r="Q13" s="623"/>
      <c r="R13" s="659"/>
      <c r="S13" s="664"/>
      <c r="T13" s="690"/>
      <c r="U13" s="691"/>
      <c r="V13" s="695"/>
      <c r="W13" s="637" t="s">
        <v>269</v>
      </c>
      <c r="X13" s="638"/>
      <c r="Y13" s="639">
        <f>'様式B(トンネル様式1P001)'!Y13:Y18</f>
        <v>25</v>
      </c>
    </row>
    <row r="14" spans="2:29" ht="6.95" customHeight="1" x14ac:dyDescent="0.15">
      <c r="B14" s="654"/>
      <c r="C14" s="655"/>
      <c r="D14" s="670"/>
      <c r="E14" s="671"/>
      <c r="F14" s="659"/>
      <c r="G14" s="660"/>
      <c r="H14" s="659"/>
      <c r="I14" s="664"/>
      <c r="J14" s="642"/>
      <c r="K14" s="643"/>
      <c r="L14" s="645"/>
      <c r="M14" s="685"/>
      <c r="N14" s="645"/>
      <c r="O14" s="624"/>
      <c r="P14" s="626"/>
      <c r="Q14" s="624"/>
      <c r="R14" s="659"/>
      <c r="S14" s="664"/>
      <c r="T14" s="690"/>
      <c r="U14" s="691"/>
      <c r="V14" s="695"/>
      <c r="W14" s="638"/>
      <c r="X14" s="638"/>
      <c r="Y14" s="639"/>
    </row>
    <row r="15" spans="2:29" ht="6.95" customHeight="1" x14ac:dyDescent="0.15">
      <c r="B15" s="654"/>
      <c r="C15" s="656"/>
      <c r="D15" s="672"/>
      <c r="E15" s="673"/>
      <c r="F15" s="659"/>
      <c r="G15" s="660"/>
      <c r="H15" s="659"/>
      <c r="I15" s="664"/>
      <c r="J15" s="640" t="s">
        <v>26</v>
      </c>
      <c r="K15" s="641"/>
      <c r="L15" s="644" t="s">
        <v>34</v>
      </c>
      <c r="M15" s="647">
        <f>'様式B(トンネル様式1P001)'!M15:M18</f>
        <v>3</v>
      </c>
      <c r="N15" s="644" t="s">
        <v>33</v>
      </c>
      <c r="O15" s="647">
        <f>'様式B(トンネル様式1P001)'!O15:O18</f>
        <v>3</v>
      </c>
      <c r="P15" s="625" t="s">
        <v>32</v>
      </c>
      <c r="Q15" s="651">
        <f>'様式B(トンネル様式1P001)'!Q15:Q18</f>
        <v>0</v>
      </c>
      <c r="R15" s="659"/>
      <c r="S15" s="664"/>
      <c r="T15" s="690"/>
      <c r="U15" s="691"/>
      <c r="V15" s="695"/>
      <c r="W15" s="638"/>
      <c r="X15" s="638"/>
      <c r="Y15" s="639"/>
      <c r="AC15" s="241">
        <v>0</v>
      </c>
    </row>
    <row r="16" spans="2:29" ht="6.95" customHeight="1" x14ac:dyDescent="0.15">
      <c r="B16" s="654"/>
      <c r="C16" s="654" t="s">
        <v>23</v>
      </c>
      <c r="D16" s="668">
        <f>'様式A-1'!E10</f>
        <v>1311156.1000000001</v>
      </c>
      <c r="E16" s="669"/>
      <c r="F16" s="659"/>
      <c r="G16" s="660"/>
      <c r="H16" s="659"/>
      <c r="I16" s="664"/>
      <c r="J16" s="640"/>
      <c r="K16" s="641"/>
      <c r="L16" s="645"/>
      <c r="M16" s="648"/>
      <c r="N16" s="645"/>
      <c r="O16" s="648"/>
      <c r="P16" s="626"/>
      <c r="Q16" s="652"/>
      <c r="R16" s="659"/>
      <c r="S16" s="664"/>
      <c r="T16" s="690"/>
      <c r="U16" s="691"/>
      <c r="V16" s="695"/>
      <c r="W16" s="638"/>
      <c r="X16" s="638"/>
      <c r="Y16" s="639"/>
    </row>
    <row r="17" spans="2:25" ht="6.95" customHeight="1" x14ac:dyDescent="0.15">
      <c r="B17" s="654"/>
      <c r="C17" s="655"/>
      <c r="D17" s="670"/>
      <c r="E17" s="671"/>
      <c r="F17" s="659"/>
      <c r="G17" s="660"/>
      <c r="H17" s="659"/>
      <c r="I17" s="664"/>
      <c r="J17" s="640"/>
      <c r="K17" s="641"/>
      <c r="L17" s="645"/>
      <c r="M17" s="648"/>
      <c r="N17" s="645"/>
      <c r="O17" s="648"/>
      <c r="P17" s="626"/>
      <c r="Q17" s="652"/>
      <c r="R17" s="659"/>
      <c r="S17" s="664"/>
      <c r="T17" s="690"/>
      <c r="U17" s="691"/>
      <c r="V17" s="695"/>
      <c r="W17" s="638"/>
      <c r="X17" s="638"/>
      <c r="Y17" s="639"/>
    </row>
    <row r="18" spans="2:25" ht="6.95" customHeight="1" x14ac:dyDescent="0.15">
      <c r="B18" s="627"/>
      <c r="C18" s="656"/>
      <c r="D18" s="672"/>
      <c r="E18" s="673"/>
      <c r="F18" s="661"/>
      <c r="G18" s="662"/>
      <c r="H18" s="661"/>
      <c r="I18" s="665"/>
      <c r="J18" s="642"/>
      <c r="K18" s="643"/>
      <c r="L18" s="646"/>
      <c r="M18" s="649"/>
      <c r="N18" s="646"/>
      <c r="O18" s="649"/>
      <c r="P18" s="650"/>
      <c r="Q18" s="653"/>
      <c r="R18" s="661"/>
      <c r="S18" s="665"/>
      <c r="T18" s="692"/>
      <c r="U18" s="693"/>
      <c r="V18" s="696"/>
      <c r="W18" s="638"/>
      <c r="X18" s="638"/>
      <c r="Y18" s="639"/>
    </row>
    <row r="19" spans="2:25" ht="39.950000000000003" customHeight="1" x14ac:dyDescent="0.15">
      <c r="B19" s="628" t="s">
        <v>9</v>
      </c>
      <c r="C19" s="630"/>
      <c r="D19" s="631"/>
      <c r="E19" s="631"/>
      <c r="F19" s="631"/>
      <c r="G19" s="631"/>
      <c r="H19" s="631"/>
      <c r="I19" s="631"/>
      <c r="J19" s="631"/>
      <c r="K19" s="631"/>
      <c r="L19" s="631"/>
      <c r="M19" s="631"/>
      <c r="N19" s="631"/>
      <c r="O19" s="631"/>
      <c r="P19" s="631"/>
      <c r="Q19" s="631"/>
      <c r="R19" s="631"/>
      <c r="S19" s="631"/>
      <c r="T19" s="631"/>
      <c r="U19" s="631"/>
      <c r="V19" s="631"/>
      <c r="W19" s="631"/>
      <c r="X19" s="631"/>
      <c r="Y19" s="632"/>
    </row>
    <row r="20" spans="2:25" ht="39.950000000000003" customHeight="1" x14ac:dyDescent="0.15">
      <c r="B20" s="628"/>
      <c r="C20" s="246"/>
      <c r="D20" s="246"/>
      <c r="E20" s="246"/>
      <c r="F20" s="246"/>
      <c r="G20" s="246"/>
      <c r="H20" s="247"/>
      <c r="I20" s="246"/>
      <c r="J20" s="246"/>
      <c r="K20" s="246"/>
      <c r="L20" s="246"/>
      <c r="M20" s="247"/>
      <c r="N20" s="247"/>
      <c r="O20" s="246"/>
      <c r="P20" s="246"/>
      <c r="Q20" s="247"/>
      <c r="R20" s="246"/>
      <c r="S20" s="246"/>
      <c r="T20" s="246"/>
      <c r="U20" s="246"/>
      <c r="V20" s="246"/>
      <c r="W20" s="246"/>
      <c r="X20" s="246"/>
      <c r="Y20" s="248"/>
    </row>
    <row r="21" spans="2:25" ht="39.950000000000003" customHeight="1" x14ac:dyDescent="0.15">
      <c r="B21" s="628"/>
      <c r="C21" s="246"/>
      <c r="D21" s="246"/>
      <c r="E21" s="246"/>
      <c r="F21" s="246"/>
      <c r="G21" s="246"/>
      <c r="H21" s="247"/>
      <c r="I21" s="246"/>
      <c r="J21" s="246"/>
      <c r="K21" s="246"/>
      <c r="L21" s="246"/>
      <c r="M21" s="247"/>
      <c r="N21" s="247"/>
      <c r="O21" s="246"/>
      <c r="P21" s="246"/>
      <c r="Q21" s="247"/>
      <c r="R21" s="246"/>
      <c r="S21" s="246"/>
      <c r="T21" s="246"/>
      <c r="U21" s="246"/>
      <c r="V21" s="246"/>
      <c r="W21" s="246"/>
      <c r="X21" s="246"/>
      <c r="Y21" s="248"/>
    </row>
    <row r="22" spans="2:25" ht="39.950000000000003" customHeight="1" x14ac:dyDescent="0.15">
      <c r="B22" s="628"/>
      <c r="C22" s="246"/>
      <c r="D22" s="246"/>
      <c r="E22" s="246"/>
      <c r="F22" s="247"/>
      <c r="G22" s="246"/>
      <c r="H22" s="246"/>
      <c r="I22" s="246"/>
      <c r="J22" s="246"/>
      <c r="K22" s="246"/>
      <c r="L22" s="246"/>
      <c r="M22" s="247"/>
      <c r="N22" s="246"/>
      <c r="O22" s="246"/>
      <c r="P22" s="246"/>
      <c r="Q22" s="247"/>
      <c r="R22" s="246"/>
      <c r="S22" s="246"/>
      <c r="T22" s="246"/>
      <c r="U22" s="246"/>
      <c r="V22" s="246"/>
      <c r="W22" s="246"/>
      <c r="X22" s="246"/>
      <c r="Y22" s="248"/>
    </row>
    <row r="23" spans="2:25" ht="39.950000000000003" customHeight="1" x14ac:dyDescent="0.15">
      <c r="B23" s="628"/>
      <c r="C23" s="246"/>
      <c r="D23" s="246"/>
      <c r="E23" s="246"/>
      <c r="F23" s="247"/>
      <c r="G23" s="247"/>
      <c r="H23" s="246"/>
      <c r="I23" s="246"/>
      <c r="J23" s="246"/>
      <c r="K23" s="246"/>
      <c r="L23" s="246"/>
      <c r="M23" s="247"/>
      <c r="N23" s="246"/>
      <c r="O23" s="246"/>
      <c r="P23" s="246"/>
      <c r="Q23" s="247"/>
      <c r="R23" s="246"/>
      <c r="S23" s="246"/>
      <c r="T23" s="246"/>
      <c r="U23" s="246"/>
      <c r="V23" s="246"/>
      <c r="W23" s="246"/>
      <c r="X23" s="246"/>
      <c r="Y23" s="248"/>
    </row>
    <row r="24" spans="2:25" ht="39.950000000000003" customHeight="1" x14ac:dyDescent="0.15">
      <c r="B24" s="628"/>
      <c r="C24" s="247"/>
      <c r="D24" s="246"/>
      <c r="E24" s="246"/>
      <c r="F24" s="247"/>
      <c r="G24" s="247"/>
      <c r="H24" s="246"/>
      <c r="I24" s="246"/>
      <c r="J24" s="246"/>
      <c r="K24" s="246"/>
      <c r="L24" s="246"/>
      <c r="M24" s="247"/>
      <c r="N24" s="247"/>
      <c r="O24" s="246"/>
      <c r="P24" s="246"/>
      <c r="Q24" s="247"/>
      <c r="R24" s="246"/>
      <c r="S24" s="246"/>
      <c r="T24" s="246"/>
      <c r="U24" s="246"/>
      <c r="V24" s="246"/>
      <c r="W24" s="246"/>
      <c r="X24" s="246"/>
      <c r="Y24" s="248"/>
    </row>
    <row r="25" spans="2:25" ht="39.950000000000003" customHeight="1" x14ac:dyDescent="0.15">
      <c r="B25" s="628"/>
      <c r="C25" s="247"/>
      <c r="D25" s="246"/>
      <c r="E25" s="246"/>
      <c r="F25" s="247"/>
      <c r="G25" s="247"/>
      <c r="H25" s="246"/>
      <c r="I25" s="246"/>
      <c r="J25" s="246"/>
      <c r="K25" s="246"/>
      <c r="L25" s="246"/>
      <c r="M25" s="247"/>
      <c r="N25" s="247"/>
      <c r="O25" s="246"/>
      <c r="P25" s="246"/>
      <c r="Q25" s="247"/>
      <c r="R25" s="246"/>
      <c r="S25" s="246"/>
      <c r="T25" s="246"/>
      <c r="U25" s="246"/>
      <c r="V25" s="246"/>
      <c r="W25" s="246"/>
      <c r="X25" s="246"/>
      <c r="Y25" s="248"/>
    </row>
    <row r="26" spans="2:25" ht="39.950000000000003" customHeight="1" x14ac:dyDescent="0.15">
      <c r="B26" s="628"/>
      <c r="C26" s="247"/>
      <c r="D26" s="246"/>
      <c r="E26" s="246"/>
      <c r="F26" s="249"/>
      <c r="G26" s="250"/>
      <c r="H26" s="250"/>
      <c r="I26" s="250"/>
      <c r="J26" s="250"/>
      <c r="K26" s="250"/>
      <c r="L26" s="246"/>
      <c r="M26" s="247"/>
      <c r="N26" s="247"/>
      <c r="O26" s="246"/>
      <c r="P26" s="633" t="s">
        <v>286</v>
      </c>
      <c r="Q26" s="633"/>
      <c r="R26" s="633"/>
      <c r="S26" s="633"/>
      <c r="T26" s="633"/>
      <c r="U26" s="633"/>
      <c r="V26" s="633"/>
      <c r="W26" s="633"/>
      <c r="X26" s="633"/>
      <c r="Y26" s="634"/>
    </row>
    <row r="27" spans="2:25" ht="45" customHeight="1" x14ac:dyDescent="0.15">
      <c r="B27" s="629"/>
      <c r="C27" s="251"/>
      <c r="D27" s="252"/>
      <c r="E27" s="253"/>
      <c r="F27" s="254"/>
      <c r="G27" s="252"/>
      <c r="H27" s="252"/>
      <c r="I27" s="252"/>
      <c r="J27" s="252"/>
      <c r="K27" s="252"/>
      <c r="L27" s="252"/>
      <c r="M27" s="252"/>
      <c r="N27" s="252"/>
      <c r="O27" s="255"/>
      <c r="P27" s="635"/>
      <c r="Q27" s="635"/>
      <c r="R27" s="635"/>
      <c r="S27" s="635"/>
      <c r="T27" s="635"/>
      <c r="U27" s="635"/>
      <c r="V27" s="635"/>
      <c r="W27" s="635"/>
      <c r="X27" s="635"/>
      <c r="Y27" s="636"/>
    </row>
    <row r="28" spans="2:25" ht="15" customHeight="1" x14ac:dyDescent="0.15">
      <c r="C28" s="155" t="s">
        <v>245</v>
      </c>
    </row>
    <row r="29" spans="2:25" ht="15" customHeight="1" x14ac:dyDescent="0.15">
      <c r="C29" s="155" t="s">
        <v>562</v>
      </c>
    </row>
    <row r="30" spans="2:25" ht="15" customHeight="1" x14ac:dyDescent="0.15">
      <c r="C30" s="155" t="s">
        <v>288</v>
      </c>
    </row>
    <row r="31" spans="2:25" x14ac:dyDescent="0.15">
      <c r="C31" s="155" t="s">
        <v>246</v>
      </c>
    </row>
    <row r="32" spans="2:25" x14ac:dyDescent="0.15">
      <c r="C32" s="155"/>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6:Y6">
      <formula1>$AC$2:$AC$8</formula1>
    </dataValidation>
    <dataValidation type="list" allowBlank="1" showInputMessage="1" showErrorMessage="1" sqref="T7:U18">
      <formula1>$AA$2:$AA$5</formula1>
    </dataValidation>
    <dataValidation type="list" allowBlank="1" showInputMessage="1" showErrorMessage="1" sqref="V3:Y4">
      <formula1>$AB$2:$AB$3</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pageSetUpPr fitToPage="1"/>
  </sheetPr>
  <dimension ref="B2:AC32"/>
  <sheetViews>
    <sheetView showGridLines="0" view="pageBreakPreview" zoomScaleNormal="100" zoomScaleSheetLayoutView="100" workbookViewId="0">
      <selection activeCell="V2" sqref="V2:Y2"/>
    </sheetView>
  </sheetViews>
  <sheetFormatPr defaultRowHeight="12" x14ac:dyDescent="0.15"/>
  <cols>
    <col min="1" max="1" width="1.625" style="241" customWidth="1"/>
    <col min="2" max="2" width="4.125" style="241" customWidth="1"/>
    <col min="3" max="21" width="5.875" style="241" customWidth="1"/>
    <col min="22" max="22" width="8.25" style="241" customWidth="1"/>
    <col min="23" max="24" width="6.75" style="241" customWidth="1"/>
    <col min="25" max="25" width="8.625" style="241" customWidth="1"/>
    <col min="26" max="26" width="1.375" style="241" customWidth="1"/>
    <col min="27" max="29" width="0" style="241" hidden="1" customWidth="1"/>
    <col min="30" max="16384" width="9" style="241"/>
  </cols>
  <sheetData>
    <row r="2" spans="2:29" ht="24.95" customHeight="1" x14ac:dyDescent="0.15">
      <c r="B2" s="240" t="s">
        <v>550</v>
      </c>
      <c r="C2" s="155"/>
      <c r="D2" s="155"/>
      <c r="E2" s="155"/>
      <c r="F2" s="155"/>
      <c r="G2" s="155"/>
      <c r="H2" s="155"/>
      <c r="I2" s="155"/>
      <c r="J2" s="155"/>
      <c r="K2" s="155"/>
      <c r="L2" s="155"/>
      <c r="M2" s="155"/>
      <c r="N2" s="707"/>
      <c r="O2" s="708"/>
      <c r="P2" s="709"/>
      <c r="Q2" s="710"/>
      <c r="R2" s="710"/>
      <c r="S2" s="711"/>
      <c r="T2" s="686" t="s">
        <v>47</v>
      </c>
      <c r="U2" s="686"/>
      <c r="V2" s="712" t="s">
        <v>2213</v>
      </c>
      <c r="W2" s="712"/>
      <c r="X2" s="712"/>
      <c r="Y2" s="712"/>
      <c r="AA2" s="242" t="s">
        <v>551</v>
      </c>
      <c r="AB2" s="155" t="s">
        <v>552</v>
      </c>
      <c r="AC2" s="155" t="s">
        <v>553</v>
      </c>
    </row>
    <row r="3" spans="2:29" ht="20.100000000000001" customHeight="1" x14ac:dyDescent="0.15">
      <c r="B3" s="644" t="s">
        <v>27</v>
      </c>
      <c r="C3" s="644"/>
      <c r="D3" s="700" t="str">
        <f>'様式B(トンネル様式1P001)'!D3:G3</f>
        <v>ミネトンネル</v>
      </c>
      <c r="E3" s="700"/>
      <c r="F3" s="700"/>
      <c r="G3" s="700"/>
      <c r="H3" s="686" t="s">
        <v>28</v>
      </c>
      <c r="I3" s="686"/>
      <c r="J3" s="700" t="str">
        <f>'様式B(トンネル様式1P001)'!J3:M4</f>
        <v>一般国道　316号</v>
      </c>
      <c r="K3" s="700"/>
      <c r="L3" s="700"/>
      <c r="M3" s="700"/>
      <c r="N3" s="686" t="s">
        <v>10</v>
      </c>
      <c r="O3" s="686"/>
      <c r="P3" s="700" t="str">
        <f>'様式B(トンネル様式1P001)'!P3:S4</f>
        <v>宇部土木建築事務所</v>
      </c>
      <c r="Q3" s="700"/>
      <c r="R3" s="700"/>
      <c r="S3" s="700"/>
      <c r="T3" s="686" t="s">
        <v>16</v>
      </c>
      <c r="U3" s="686"/>
      <c r="V3" s="713" t="s">
        <v>613</v>
      </c>
      <c r="W3" s="713"/>
      <c r="X3" s="713"/>
      <c r="Y3" s="713"/>
      <c r="AA3" s="242" t="s">
        <v>554</v>
      </c>
      <c r="AB3" s="155" t="s">
        <v>555</v>
      </c>
      <c r="AC3" s="155" t="s">
        <v>556</v>
      </c>
    </row>
    <row r="4" spans="2:29" ht="20.100000000000001" customHeight="1" x14ac:dyDescent="0.15">
      <c r="B4" s="646" t="s">
        <v>11</v>
      </c>
      <c r="C4" s="646"/>
      <c r="D4" s="714" t="str">
        <f>'様式B(トンネル様式1P001)'!D4:G4</f>
        <v>美祢トンネル</v>
      </c>
      <c r="E4" s="714"/>
      <c r="F4" s="714"/>
      <c r="G4" s="714"/>
      <c r="H4" s="686"/>
      <c r="I4" s="686"/>
      <c r="J4" s="700"/>
      <c r="K4" s="700"/>
      <c r="L4" s="700"/>
      <c r="M4" s="700"/>
      <c r="N4" s="686"/>
      <c r="O4" s="686"/>
      <c r="P4" s="700"/>
      <c r="Q4" s="700"/>
      <c r="R4" s="700"/>
      <c r="S4" s="700"/>
      <c r="T4" s="686" t="s">
        <v>17</v>
      </c>
      <c r="U4" s="686"/>
      <c r="V4" s="713" t="s">
        <v>613</v>
      </c>
      <c r="W4" s="713"/>
      <c r="X4" s="713"/>
      <c r="Y4" s="713"/>
      <c r="AA4" s="242" t="s">
        <v>54</v>
      </c>
      <c r="AC4" s="155" t="s">
        <v>557</v>
      </c>
    </row>
    <row r="5" spans="2:29" ht="20.100000000000001" customHeight="1" x14ac:dyDescent="0.15">
      <c r="B5" s="699" t="s">
        <v>12</v>
      </c>
      <c r="C5" s="699"/>
      <c r="D5" s="243" t="s">
        <v>13</v>
      </c>
      <c r="E5" s="700" t="str">
        <f>'様式B(トンネル様式1P001)'!E5:G5</f>
        <v>山口県美祢市伊佐町</v>
      </c>
      <c r="F5" s="700"/>
      <c r="G5" s="700"/>
      <c r="H5" s="686" t="s">
        <v>253</v>
      </c>
      <c r="I5" s="686"/>
      <c r="J5" s="686"/>
      <c r="K5" s="701" t="str">
        <f>'様式B(トンネル様式1P001)'!K5:N5</f>
        <v>株式会社ニュージェック</v>
      </c>
      <c r="L5" s="702"/>
      <c r="M5" s="702"/>
      <c r="N5" s="702"/>
      <c r="O5" s="703" t="s">
        <v>235</v>
      </c>
      <c r="P5" s="704"/>
      <c r="Q5" s="677">
        <f>'様式B(トンネル様式1P001)'!Q5:S6</f>
        <v>44294</v>
      </c>
      <c r="R5" s="678"/>
      <c r="S5" s="679"/>
      <c r="T5" s="686" t="s">
        <v>39</v>
      </c>
      <c r="U5" s="686"/>
      <c r="V5" s="244" t="s">
        <v>38</v>
      </c>
      <c r="W5" s="687">
        <f>'様式A-1'!Z5</f>
        <v>1265</v>
      </c>
      <c r="X5" s="687"/>
      <c r="Y5" s="245" t="s">
        <v>37</v>
      </c>
      <c r="AA5" s="242" t="s">
        <v>55</v>
      </c>
      <c r="AC5" s="155" t="s">
        <v>558</v>
      </c>
    </row>
    <row r="6" spans="2:29" ht="20.100000000000001" customHeight="1" x14ac:dyDescent="0.15">
      <c r="B6" s="699"/>
      <c r="C6" s="699"/>
      <c r="D6" s="243" t="s">
        <v>14</v>
      </c>
      <c r="E6" s="700" t="str">
        <f>'様式B(トンネル様式1P001)'!E6:G6</f>
        <v>山口県美祢市伊佐町</v>
      </c>
      <c r="F6" s="700"/>
      <c r="G6" s="700"/>
      <c r="H6" s="686" t="s">
        <v>254</v>
      </c>
      <c r="I6" s="686"/>
      <c r="J6" s="686"/>
      <c r="K6" s="408" t="str">
        <f>'様式B(トンネル様式1P001)'!K6:N6</f>
        <v>石村　勝伸</v>
      </c>
      <c r="L6" s="408"/>
      <c r="M6" s="408"/>
      <c r="N6" s="408"/>
      <c r="O6" s="705"/>
      <c r="P6" s="706"/>
      <c r="Q6" s="680"/>
      <c r="R6" s="681"/>
      <c r="S6" s="682"/>
      <c r="T6" s="644" t="s">
        <v>15</v>
      </c>
      <c r="U6" s="644"/>
      <c r="V6" s="674" t="s">
        <v>600</v>
      </c>
      <c r="W6" s="675"/>
      <c r="X6" s="675"/>
      <c r="Y6" s="676"/>
      <c r="AC6" s="155" t="s">
        <v>559</v>
      </c>
    </row>
    <row r="7" spans="2:29" ht="6.95" customHeight="1" x14ac:dyDescent="0.15">
      <c r="B7" s="627" t="s">
        <v>18</v>
      </c>
      <c r="C7" s="654" t="s">
        <v>19</v>
      </c>
      <c r="D7" s="668">
        <f>'様式A-1'!E7</f>
        <v>340917.7</v>
      </c>
      <c r="E7" s="669"/>
      <c r="F7" s="657" t="s">
        <v>20</v>
      </c>
      <c r="G7" s="658"/>
      <c r="H7" s="657" t="s">
        <v>21</v>
      </c>
      <c r="I7" s="663"/>
      <c r="J7" s="666" t="s">
        <v>22</v>
      </c>
      <c r="K7" s="667"/>
      <c r="L7" s="644" t="s">
        <v>34</v>
      </c>
      <c r="M7" s="683">
        <f>'様式B(トンネル様式1P001)'!M7:M10</f>
        <v>109</v>
      </c>
      <c r="N7" s="644" t="s">
        <v>33</v>
      </c>
      <c r="O7" s="683">
        <f>'様式B(トンネル様式1P001)'!O7:O10</f>
        <v>0</v>
      </c>
      <c r="P7" s="625" t="s">
        <v>32</v>
      </c>
      <c r="Q7" s="622">
        <f>'様式B(トンネル様式1P001)'!Q7:Q10</f>
        <v>0</v>
      </c>
      <c r="R7" s="657" t="s">
        <v>36</v>
      </c>
      <c r="S7" s="663"/>
      <c r="T7" s="688" t="str">
        <f>様式F!AJ4</f>
        <v>Ⅲ</v>
      </c>
      <c r="U7" s="689"/>
      <c r="V7" s="694" t="s">
        <v>35</v>
      </c>
      <c r="W7" s="697" t="s">
        <v>287</v>
      </c>
      <c r="X7" s="698"/>
      <c r="Y7" s="639">
        <f>'様式B(トンネル様式1P001)'!Y7:Y12</f>
        <v>0</v>
      </c>
      <c r="AC7" s="155" t="s">
        <v>560</v>
      </c>
    </row>
    <row r="8" spans="2:29" ht="6.95" customHeight="1" x14ac:dyDescent="0.15">
      <c r="B8" s="627"/>
      <c r="C8" s="655"/>
      <c r="D8" s="670"/>
      <c r="E8" s="671"/>
      <c r="F8" s="659"/>
      <c r="G8" s="660"/>
      <c r="H8" s="659"/>
      <c r="I8" s="664"/>
      <c r="J8" s="640"/>
      <c r="K8" s="641"/>
      <c r="L8" s="645"/>
      <c r="M8" s="684"/>
      <c r="N8" s="645"/>
      <c r="O8" s="684"/>
      <c r="P8" s="626"/>
      <c r="Q8" s="623"/>
      <c r="R8" s="659"/>
      <c r="S8" s="664"/>
      <c r="T8" s="690"/>
      <c r="U8" s="691"/>
      <c r="V8" s="695"/>
      <c r="W8" s="698"/>
      <c r="X8" s="698"/>
      <c r="Y8" s="639"/>
      <c r="AC8" s="155" t="s">
        <v>561</v>
      </c>
    </row>
    <row r="9" spans="2:29" ht="6.95" customHeight="1" x14ac:dyDescent="0.15">
      <c r="B9" s="627"/>
      <c r="C9" s="656"/>
      <c r="D9" s="672"/>
      <c r="E9" s="673"/>
      <c r="F9" s="659"/>
      <c r="G9" s="660"/>
      <c r="H9" s="659"/>
      <c r="I9" s="664"/>
      <c r="J9" s="640"/>
      <c r="K9" s="641"/>
      <c r="L9" s="645"/>
      <c r="M9" s="684"/>
      <c r="N9" s="645"/>
      <c r="O9" s="684"/>
      <c r="P9" s="626"/>
      <c r="Q9" s="623"/>
      <c r="R9" s="659"/>
      <c r="S9" s="664"/>
      <c r="T9" s="690"/>
      <c r="U9" s="691"/>
      <c r="V9" s="695"/>
      <c r="W9" s="698"/>
      <c r="X9" s="698"/>
      <c r="Y9" s="639"/>
    </row>
    <row r="10" spans="2:29" ht="6.95" customHeight="1" x14ac:dyDescent="0.15">
      <c r="B10" s="627"/>
      <c r="C10" s="654" t="s">
        <v>23</v>
      </c>
      <c r="D10" s="668">
        <f>'様式A-1'!E8</f>
        <v>1311141.6000000001</v>
      </c>
      <c r="E10" s="669"/>
      <c r="F10" s="659"/>
      <c r="G10" s="660"/>
      <c r="H10" s="659"/>
      <c r="I10" s="664"/>
      <c r="J10" s="640"/>
      <c r="K10" s="641"/>
      <c r="L10" s="645"/>
      <c r="M10" s="685"/>
      <c r="N10" s="645"/>
      <c r="O10" s="685"/>
      <c r="P10" s="626"/>
      <c r="Q10" s="624"/>
      <c r="R10" s="659"/>
      <c r="S10" s="664"/>
      <c r="T10" s="690"/>
      <c r="U10" s="691"/>
      <c r="V10" s="695"/>
      <c r="W10" s="698"/>
      <c r="X10" s="698"/>
      <c r="Y10" s="639"/>
    </row>
    <row r="11" spans="2:29" ht="6.95" customHeight="1" x14ac:dyDescent="0.15">
      <c r="B11" s="627"/>
      <c r="C11" s="655"/>
      <c r="D11" s="670"/>
      <c r="E11" s="671"/>
      <c r="F11" s="659"/>
      <c r="G11" s="660"/>
      <c r="H11" s="659"/>
      <c r="I11" s="664"/>
      <c r="J11" s="666" t="s">
        <v>24</v>
      </c>
      <c r="K11" s="667"/>
      <c r="L11" s="644" t="s">
        <v>34</v>
      </c>
      <c r="M11" s="683">
        <f>'様式B(トンネル様式1P001)'!M11:M14</f>
        <v>55</v>
      </c>
      <c r="N11" s="644" t="s">
        <v>33</v>
      </c>
      <c r="O11" s="622">
        <f>'様式B(トンネル様式1P001)'!O11:O14</f>
        <v>0</v>
      </c>
      <c r="P11" s="625" t="s">
        <v>32</v>
      </c>
      <c r="Q11" s="622">
        <f>'様式B(トンネル様式1P001)'!Q11:Q14</f>
        <v>0</v>
      </c>
      <c r="R11" s="659"/>
      <c r="S11" s="664"/>
      <c r="T11" s="690"/>
      <c r="U11" s="691"/>
      <c r="V11" s="695"/>
      <c r="W11" s="698"/>
      <c r="X11" s="698"/>
      <c r="Y11" s="639"/>
    </row>
    <row r="12" spans="2:29" ht="6.95" customHeight="1" x14ac:dyDescent="0.15">
      <c r="B12" s="627"/>
      <c r="C12" s="656"/>
      <c r="D12" s="672"/>
      <c r="E12" s="673"/>
      <c r="F12" s="659"/>
      <c r="G12" s="660"/>
      <c r="H12" s="659"/>
      <c r="I12" s="664"/>
      <c r="J12" s="640"/>
      <c r="K12" s="641"/>
      <c r="L12" s="645"/>
      <c r="M12" s="684"/>
      <c r="N12" s="645"/>
      <c r="O12" s="623"/>
      <c r="P12" s="626"/>
      <c r="Q12" s="623"/>
      <c r="R12" s="659"/>
      <c r="S12" s="664"/>
      <c r="T12" s="690"/>
      <c r="U12" s="691"/>
      <c r="V12" s="695"/>
      <c r="W12" s="698"/>
      <c r="X12" s="698"/>
      <c r="Y12" s="639"/>
    </row>
    <row r="13" spans="2:29" ht="6.95" customHeight="1" x14ac:dyDescent="0.15">
      <c r="B13" s="627" t="s">
        <v>25</v>
      </c>
      <c r="C13" s="654" t="s">
        <v>19</v>
      </c>
      <c r="D13" s="668">
        <f>'様式A-1'!E9</f>
        <v>340837.7</v>
      </c>
      <c r="E13" s="669"/>
      <c r="F13" s="659"/>
      <c r="G13" s="660"/>
      <c r="H13" s="659"/>
      <c r="I13" s="664"/>
      <c r="J13" s="640"/>
      <c r="K13" s="641"/>
      <c r="L13" s="645"/>
      <c r="M13" s="684"/>
      <c r="N13" s="645"/>
      <c r="O13" s="623"/>
      <c r="P13" s="626"/>
      <c r="Q13" s="623"/>
      <c r="R13" s="659"/>
      <c r="S13" s="664"/>
      <c r="T13" s="690"/>
      <c r="U13" s="691"/>
      <c r="V13" s="695"/>
      <c r="W13" s="637" t="s">
        <v>269</v>
      </c>
      <c r="X13" s="638"/>
      <c r="Y13" s="639">
        <f>'様式B(トンネル様式1P001)'!Y13:Y18</f>
        <v>25</v>
      </c>
    </row>
    <row r="14" spans="2:29" ht="6.95" customHeight="1" x14ac:dyDescent="0.15">
      <c r="B14" s="654"/>
      <c r="C14" s="655"/>
      <c r="D14" s="670"/>
      <c r="E14" s="671"/>
      <c r="F14" s="659"/>
      <c r="G14" s="660"/>
      <c r="H14" s="659"/>
      <c r="I14" s="664"/>
      <c r="J14" s="642"/>
      <c r="K14" s="643"/>
      <c r="L14" s="645"/>
      <c r="M14" s="685"/>
      <c r="N14" s="645"/>
      <c r="O14" s="624"/>
      <c r="P14" s="626"/>
      <c r="Q14" s="624"/>
      <c r="R14" s="659"/>
      <c r="S14" s="664"/>
      <c r="T14" s="690"/>
      <c r="U14" s="691"/>
      <c r="V14" s="695"/>
      <c r="W14" s="638"/>
      <c r="X14" s="638"/>
      <c r="Y14" s="639"/>
    </row>
    <row r="15" spans="2:29" ht="6.95" customHeight="1" x14ac:dyDescent="0.15">
      <c r="B15" s="654"/>
      <c r="C15" s="656"/>
      <c r="D15" s="672"/>
      <c r="E15" s="673"/>
      <c r="F15" s="659"/>
      <c r="G15" s="660"/>
      <c r="H15" s="659"/>
      <c r="I15" s="664"/>
      <c r="J15" s="640" t="s">
        <v>26</v>
      </c>
      <c r="K15" s="641"/>
      <c r="L15" s="644" t="s">
        <v>34</v>
      </c>
      <c r="M15" s="647">
        <f>'様式B(トンネル様式1P001)'!M15:M18</f>
        <v>3</v>
      </c>
      <c r="N15" s="644" t="s">
        <v>33</v>
      </c>
      <c r="O15" s="647">
        <f>'様式B(トンネル様式1P001)'!O15:O18</f>
        <v>3</v>
      </c>
      <c r="P15" s="625" t="s">
        <v>32</v>
      </c>
      <c r="Q15" s="651">
        <f>'様式B(トンネル様式1P001)'!Q15:Q18</f>
        <v>0</v>
      </c>
      <c r="R15" s="659"/>
      <c r="S15" s="664"/>
      <c r="T15" s="690"/>
      <c r="U15" s="691"/>
      <c r="V15" s="695"/>
      <c r="W15" s="638"/>
      <c r="X15" s="638"/>
      <c r="Y15" s="639"/>
      <c r="AC15" s="241">
        <v>0</v>
      </c>
    </row>
    <row r="16" spans="2:29" ht="6.95" customHeight="1" x14ac:dyDescent="0.15">
      <c r="B16" s="654"/>
      <c r="C16" s="654" t="s">
        <v>23</v>
      </c>
      <c r="D16" s="668">
        <f>'様式A-1'!E10</f>
        <v>1311156.1000000001</v>
      </c>
      <c r="E16" s="669"/>
      <c r="F16" s="659"/>
      <c r="G16" s="660"/>
      <c r="H16" s="659"/>
      <c r="I16" s="664"/>
      <c r="J16" s="640"/>
      <c r="K16" s="641"/>
      <c r="L16" s="645"/>
      <c r="M16" s="648"/>
      <c r="N16" s="645"/>
      <c r="O16" s="648"/>
      <c r="P16" s="626"/>
      <c r="Q16" s="652"/>
      <c r="R16" s="659"/>
      <c r="S16" s="664"/>
      <c r="T16" s="690"/>
      <c r="U16" s="691"/>
      <c r="V16" s="695"/>
      <c r="W16" s="638"/>
      <c r="X16" s="638"/>
      <c r="Y16" s="639"/>
    </row>
    <row r="17" spans="2:25" ht="6.95" customHeight="1" x14ac:dyDescent="0.15">
      <c r="B17" s="654"/>
      <c r="C17" s="655"/>
      <c r="D17" s="670"/>
      <c r="E17" s="671"/>
      <c r="F17" s="659"/>
      <c r="G17" s="660"/>
      <c r="H17" s="659"/>
      <c r="I17" s="664"/>
      <c r="J17" s="640"/>
      <c r="K17" s="641"/>
      <c r="L17" s="645"/>
      <c r="M17" s="648"/>
      <c r="N17" s="645"/>
      <c r="O17" s="648"/>
      <c r="P17" s="626"/>
      <c r="Q17" s="652"/>
      <c r="R17" s="659"/>
      <c r="S17" s="664"/>
      <c r="T17" s="690"/>
      <c r="U17" s="691"/>
      <c r="V17" s="695"/>
      <c r="W17" s="638"/>
      <c r="X17" s="638"/>
      <c r="Y17" s="639"/>
    </row>
    <row r="18" spans="2:25" ht="6.95" customHeight="1" x14ac:dyDescent="0.15">
      <c r="B18" s="627"/>
      <c r="C18" s="656"/>
      <c r="D18" s="672"/>
      <c r="E18" s="673"/>
      <c r="F18" s="661"/>
      <c r="G18" s="662"/>
      <c r="H18" s="661"/>
      <c r="I18" s="665"/>
      <c r="J18" s="642"/>
      <c r="K18" s="643"/>
      <c r="L18" s="646"/>
      <c r="M18" s="649"/>
      <c r="N18" s="646"/>
      <c r="O18" s="649"/>
      <c r="P18" s="650"/>
      <c r="Q18" s="653"/>
      <c r="R18" s="661"/>
      <c r="S18" s="665"/>
      <c r="T18" s="692"/>
      <c r="U18" s="693"/>
      <c r="V18" s="696"/>
      <c r="W18" s="638"/>
      <c r="X18" s="638"/>
      <c r="Y18" s="639"/>
    </row>
    <row r="19" spans="2:25" ht="39.950000000000003" customHeight="1" x14ac:dyDescent="0.15">
      <c r="B19" s="628" t="s">
        <v>9</v>
      </c>
      <c r="C19" s="630"/>
      <c r="D19" s="631"/>
      <c r="E19" s="631"/>
      <c r="F19" s="631"/>
      <c r="G19" s="631"/>
      <c r="H19" s="631"/>
      <c r="I19" s="631"/>
      <c r="J19" s="631"/>
      <c r="K19" s="631"/>
      <c r="L19" s="631"/>
      <c r="M19" s="631"/>
      <c r="N19" s="631"/>
      <c r="O19" s="631"/>
      <c r="P19" s="631"/>
      <c r="Q19" s="631"/>
      <c r="R19" s="631"/>
      <c r="S19" s="631"/>
      <c r="T19" s="631"/>
      <c r="U19" s="631"/>
      <c r="V19" s="631"/>
      <c r="W19" s="631"/>
      <c r="X19" s="631"/>
      <c r="Y19" s="632"/>
    </row>
    <row r="20" spans="2:25" ht="39.950000000000003" customHeight="1" x14ac:dyDescent="0.15">
      <c r="B20" s="628"/>
      <c r="C20" s="246"/>
      <c r="D20" s="246"/>
      <c r="E20" s="246"/>
      <c r="F20" s="246"/>
      <c r="G20" s="246"/>
      <c r="H20" s="247"/>
      <c r="I20" s="246"/>
      <c r="J20" s="246"/>
      <c r="K20" s="246"/>
      <c r="L20" s="246"/>
      <c r="M20" s="247"/>
      <c r="N20" s="247"/>
      <c r="O20" s="246"/>
      <c r="P20" s="246"/>
      <c r="Q20" s="247"/>
      <c r="R20" s="246"/>
      <c r="S20" s="246"/>
      <c r="T20" s="246"/>
      <c r="U20" s="246"/>
      <c r="V20" s="246"/>
      <c r="W20" s="246"/>
      <c r="X20" s="246"/>
      <c r="Y20" s="248"/>
    </row>
    <row r="21" spans="2:25" ht="39.950000000000003" customHeight="1" x14ac:dyDescent="0.15">
      <c r="B21" s="628"/>
      <c r="C21" s="246"/>
      <c r="D21" s="246"/>
      <c r="E21" s="246"/>
      <c r="F21" s="246"/>
      <c r="G21" s="246"/>
      <c r="H21" s="247"/>
      <c r="I21" s="246"/>
      <c r="J21" s="246"/>
      <c r="K21" s="246"/>
      <c r="L21" s="246"/>
      <c r="M21" s="247"/>
      <c r="N21" s="247"/>
      <c r="O21" s="246"/>
      <c r="P21" s="246"/>
      <c r="Q21" s="247"/>
      <c r="R21" s="246"/>
      <c r="S21" s="246"/>
      <c r="T21" s="246"/>
      <c r="U21" s="246"/>
      <c r="V21" s="246"/>
      <c r="W21" s="246"/>
      <c r="X21" s="246"/>
      <c r="Y21" s="248"/>
    </row>
    <row r="22" spans="2:25" ht="39.950000000000003" customHeight="1" x14ac:dyDescent="0.15">
      <c r="B22" s="628"/>
      <c r="C22" s="246"/>
      <c r="D22" s="246"/>
      <c r="E22" s="246"/>
      <c r="F22" s="247"/>
      <c r="G22" s="246"/>
      <c r="H22" s="246"/>
      <c r="I22" s="246"/>
      <c r="J22" s="246"/>
      <c r="K22" s="246"/>
      <c r="L22" s="246"/>
      <c r="M22" s="247"/>
      <c r="N22" s="246"/>
      <c r="O22" s="246"/>
      <c r="P22" s="246"/>
      <c r="Q22" s="247"/>
      <c r="R22" s="246"/>
      <c r="S22" s="246"/>
      <c r="T22" s="246"/>
      <c r="U22" s="246"/>
      <c r="V22" s="246"/>
      <c r="W22" s="246"/>
      <c r="X22" s="246"/>
      <c r="Y22" s="248"/>
    </row>
    <row r="23" spans="2:25" ht="39.950000000000003" customHeight="1" x14ac:dyDescent="0.15">
      <c r="B23" s="628"/>
      <c r="C23" s="246"/>
      <c r="D23" s="246"/>
      <c r="E23" s="246"/>
      <c r="F23" s="247"/>
      <c r="G23" s="247"/>
      <c r="H23" s="246"/>
      <c r="I23" s="246"/>
      <c r="J23" s="246"/>
      <c r="K23" s="246"/>
      <c r="L23" s="246"/>
      <c r="M23" s="247"/>
      <c r="N23" s="246"/>
      <c r="O23" s="246"/>
      <c r="P23" s="246"/>
      <c r="Q23" s="247"/>
      <c r="R23" s="246"/>
      <c r="S23" s="246"/>
      <c r="T23" s="246"/>
      <c r="U23" s="246"/>
      <c r="V23" s="246"/>
      <c r="W23" s="246"/>
      <c r="X23" s="246"/>
      <c r="Y23" s="248"/>
    </row>
    <row r="24" spans="2:25" ht="39.950000000000003" customHeight="1" x14ac:dyDescent="0.15">
      <c r="B24" s="628"/>
      <c r="C24" s="247"/>
      <c r="D24" s="246"/>
      <c r="E24" s="246"/>
      <c r="F24" s="247"/>
      <c r="G24" s="247"/>
      <c r="H24" s="246"/>
      <c r="I24" s="246"/>
      <c r="J24" s="246"/>
      <c r="K24" s="246"/>
      <c r="L24" s="246"/>
      <c r="M24" s="247"/>
      <c r="N24" s="247"/>
      <c r="O24" s="246"/>
      <c r="P24" s="246"/>
      <c r="Q24" s="247"/>
      <c r="R24" s="246"/>
      <c r="S24" s="246"/>
      <c r="T24" s="246"/>
      <c r="U24" s="246"/>
      <c r="V24" s="246"/>
      <c r="W24" s="246"/>
      <c r="X24" s="246"/>
      <c r="Y24" s="248"/>
    </row>
    <row r="25" spans="2:25" ht="39.950000000000003" customHeight="1" x14ac:dyDescent="0.15">
      <c r="B25" s="628"/>
      <c r="C25" s="247"/>
      <c r="D25" s="246"/>
      <c r="E25" s="246"/>
      <c r="F25" s="247"/>
      <c r="G25" s="247"/>
      <c r="H25" s="246"/>
      <c r="I25" s="246"/>
      <c r="J25" s="246"/>
      <c r="K25" s="246"/>
      <c r="L25" s="246"/>
      <c r="M25" s="247"/>
      <c r="N25" s="247"/>
      <c r="O25" s="246"/>
      <c r="P25" s="246"/>
      <c r="Q25" s="247"/>
      <c r="R25" s="246"/>
      <c r="S25" s="246"/>
      <c r="T25" s="246"/>
      <c r="U25" s="246"/>
      <c r="V25" s="246"/>
      <c r="W25" s="246"/>
      <c r="X25" s="246"/>
      <c r="Y25" s="248"/>
    </row>
    <row r="26" spans="2:25" ht="39.950000000000003" customHeight="1" x14ac:dyDescent="0.15">
      <c r="B26" s="628"/>
      <c r="C26" s="247"/>
      <c r="D26" s="246"/>
      <c r="E26" s="246"/>
      <c r="F26" s="249"/>
      <c r="G26" s="250"/>
      <c r="H26" s="250"/>
      <c r="I26" s="250"/>
      <c r="J26" s="250"/>
      <c r="K26" s="250"/>
      <c r="L26" s="246"/>
      <c r="M26" s="247"/>
      <c r="N26" s="247"/>
      <c r="O26" s="246"/>
      <c r="P26" s="633" t="s">
        <v>286</v>
      </c>
      <c r="Q26" s="633"/>
      <c r="R26" s="633"/>
      <c r="S26" s="633"/>
      <c r="T26" s="633"/>
      <c r="U26" s="633"/>
      <c r="V26" s="633"/>
      <c r="W26" s="633"/>
      <c r="X26" s="633"/>
      <c r="Y26" s="634"/>
    </row>
    <row r="27" spans="2:25" ht="45" customHeight="1" x14ac:dyDescent="0.15">
      <c r="B27" s="629"/>
      <c r="C27" s="251"/>
      <c r="D27" s="252"/>
      <c r="E27" s="253"/>
      <c r="F27" s="254"/>
      <c r="G27" s="252"/>
      <c r="H27" s="252"/>
      <c r="I27" s="252"/>
      <c r="J27" s="252"/>
      <c r="K27" s="252"/>
      <c r="L27" s="252"/>
      <c r="M27" s="252"/>
      <c r="N27" s="252"/>
      <c r="O27" s="255"/>
      <c r="P27" s="635"/>
      <c r="Q27" s="635"/>
      <c r="R27" s="635"/>
      <c r="S27" s="635"/>
      <c r="T27" s="635"/>
      <c r="U27" s="635"/>
      <c r="V27" s="635"/>
      <c r="W27" s="635"/>
      <c r="X27" s="635"/>
      <c r="Y27" s="636"/>
    </row>
    <row r="28" spans="2:25" ht="15" customHeight="1" x14ac:dyDescent="0.15">
      <c r="C28" s="155" t="s">
        <v>245</v>
      </c>
    </row>
    <row r="29" spans="2:25" ht="15" customHeight="1" x14ac:dyDescent="0.15">
      <c r="C29" s="155" t="s">
        <v>562</v>
      </c>
    </row>
    <row r="30" spans="2:25" ht="15" customHeight="1" x14ac:dyDescent="0.15">
      <c r="C30" s="155" t="s">
        <v>288</v>
      </c>
    </row>
    <row r="31" spans="2:25" x14ac:dyDescent="0.15">
      <c r="C31" s="155" t="s">
        <v>246</v>
      </c>
    </row>
    <row r="32" spans="2:25" x14ac:dyDescent="0.15">
      <c r="C32" s="155"/>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3:Y4">
      <formula1>$AB$2:$AB$3</formula1>
    </dataValidation>
    <dataValidation type="list" allowBlank="1" showInputMessage="1" showErrorMessage="1" sqref="T7:U18">
      <formula1>$AA$2:$AA$5</formula1>
    </dataValidation>
    <dataValidation type="list" allowBlank="1" showInputMessage="1" showErrorMessage="1" sqref="V6:Y6">
      <formula1>$AC$2:$AC$8</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pageSetUpPr fitToPage="1"/>
  </sheetPr>
  <dimension ref="B2:AC32"/>
  <sheetViews>
    <sheetView showGridLines="0" view="pageBreakPreview" zoomScaleNormal="100" zoomScaleSheetLayoutView="100" workbookViewId="0">
      <selection activeCell="V2" sqref="V2:Y2"/>
    </sheetView>
  </sheetViews>
  <sheetFormatPr defaultRowHeight="12" x14ac:dyDescent="0.15"/>
  <cols>
    <col min="1" max="1" width="1.625" style="241" customWidth="1"/>
    <col min="2" max="2" width="4.125" style="241" customWidth="1"/>
    <col min="3" max="21" width="5.875" style="241" customWidth="1"/>
    <col min="22" max="22" width="8.25" style="241" customWidth="1"/>
    <col min="23" max="24" width="6.75" style="241" customWidth="1"/>
    <col min="25" max="25" width="8.625" style="241" customWidth="1"/>
    <col min="26" max="26" width="1.375" style="241" customWidth="1"/>
    <col min="27" max="29" width="0" style="241" hidden="1" customWidth="1"/>
    <col min="30" max="16384" width="9" style="241"/>
  </cols>
  <sheetData>
    <row r="2" spans="2:29" ht="24.95" customHeight="1" x14ac:dyDescent="0.15">
      <c r="B2" s="240" t="s">
        <v>550</v>
      </c>
      <c r="C2" s="155"/>
      <c r="D2" s="155"/>
      <c r="E2" s="155"/>
      <c r="F2" s="155"/>
      <c r="G2" s="155"/>
      <c r="H2" s="155"/>
      <c r="I2" s="155"/>
      <c r="J2" s="155"/>
      <c r="K2" s="155"/>
      <c r="L2" s="155"/>
      <c r="M2" s="155"/>
      <c r="N2" s="707"/>
      <c r="O2" s="708"/>
      <c r="P2" s="709"/>
      <c r="Q2" s="710"/>
      <c r="R2" s="710"/>
      <c r="S2" s="711"/>
      <c r="T2" s="686" t="s">
        <v>47</v>
      </c>
      <c r="U2" s="686"/>
      <c r="V2" s="712" t="s">
        <v>2213</v>
      </c>
      <c r="W2" s="712"/>
      <c r="X2" s="712"/>
      <c r="Y2" s="712"/>
      <c r="AA2" s="242" t="s">
        <v>551</v>
      </c>
      <c r="AB2" s="155" t="s">
        <v>552</v>
      </c>
      <c r="AC2" s="155" t="s">
        <v>553</v>
      </c>
    </row>
    <row r="3" spans="2:29" ht="20.100000000000001" customHeight="1" x14ac:dyDescent="0.15">
      <c r="B3" s="644" t="s">
        <v>27</v>
      </c>
      <c r="C3" s="644"/>
      <c r="D3" s="700" t="str">
        <f>'様式B(トンネル様式1P001)'!D3:G3</f>
        <v>ミネトンネル</v>
      </c>
      <c r="E3" s="700"/>
      <c r="F3" s="700"/>
      <c r="G3" s="700"/>
      <c r="H3" s="686" t="s">
        <v>28</v>
      </c>
      <c r="I3" s="686"/>
      <c r="J3" s="700" t="str">
        <f>'様式B(トンネル様式1P001)'!J3:M4</f>
        <v>一般国道　316号</v>
      </c>
      <c r="K3" s="700"/>
      <c r="L3" s="700"/>
      <c r="M3" s="700"/>
      <c r="N3" s="686" t="s">
        <v>10</v>
      </c>
      <c r="O3" s="686"/>
      <c r="P3" s="700" t="str">
        <f>'様式B(トンネル様式1P001)'!P3:S4</f>
        <v>宇部土木建築事務所</v>
      </c>
      <c r="Q3" s="700"/>
      <c r="R3" s="700"/>
      <c r="S3" s="700"/>
      <c r="T3" s="686" t="s">
        <v>16</v>
      </c>
      <c r="U3" s="686"/>
      <c r="V3" s="713" t="s">
        <v>613</v>
      </c>
      <c r="W3" s="713"/>
      <c r="X3" s="713"/>
      <c r="Y3" s="713"/>
      <c r="AA3" s="242" t="s">
        <v>554</v>
      </c>
      <c r="AB3" s="155" t="s">
        <v>555</v>
      </c>
      <c r="AC3" s="155" t="s">
        <v>556</v>
      </c>
    </row>
    <row r="4" spans="2:29" ht="20.100000000000001" customHeight="1" x14ac:dyDescent="0.15">
      <c r="B4" s="646" t="s">
        <v>11</v>
      </c>
      <c r="C4" s="646"/>
      <c r="D4" s="714" t="str">
        <f>'様式B(トンネル様式1P001)'!D4:G4</f>
        <v>美祢トンネル</v>
      </c>
      <c r="E4" s="714"/>
      <c r="F4" s="714"/>
      <c r="G4" s="714"/>
      <c r="H4" s="686"/>
      <c r="I4" s="686"/>
      <c r="J4" s="700"/>
      <c r="K4" s="700"/>
      <c r="L4" s="700"/>
      <c r="M4" s="700"/>
      <c r="N4" s="686"/>
      <c r="O4" s="686"/>
      <c r="P4" s="700"/>
      <c r="Q4" s="700"/>
      <c r="R4" s="700"/>
      <c r="S4" s="700"/>
      <c r="T4" s="686" t="s">
        <v>17</v>
      </c>
      <c r="U4" s="686"/>
      <c r="V4" s="713" t="s">
        <v>613</v>
      </c>
      <c r="W4" s="713"/>
      <c r="X4" s="713"/>
      <c r="Y4" s="713"/>
      <c r="AA4" s="242" t="s">
        <v>54</v>
      </c>
      <c r="AC4" s="155" t="s">
        <v>557</v>
      </c>
    </row>
    <row r="5" spans="2:29" ht="20.100000000000001" customHeight="1" x14ac:dyDescent="0.15">
      <c r="B5" s="699" t="s">
        <v>12</v>
      </c>
      <c r="C5" s="699"/>
      <c r="D5" s="243" t="s">
        <v>13</v>
      </c>
      <c r="E5" s="700" t="str">
        <f>'様式B(トンネル様式1P001)'!E5:G5</f>
        <v>山口県美祢市伊佐町</v>
      </c>
      <c r="F5" s="700"/>
      <c r="G5" s="700"/>
      <c r="H5" s="686" t="s">
        <v>253</v>
      </c>
      <c r="I5" s="686"/>
      <c r="J5" s="686"/>
      <c r="K5" s="701" t="str">
        <f>'様式B(トンネル様式1P001)'!K5:N5</f>
        <v>株式会社ニュージェック</v>
      </c>
      <c r="L5" s="702"/>
      <c r="M5" s="702"/>
      <c r="N5" s="702"/>
      <c r="O5" s="703" t="s">
        <v>235</v>
      </c>
      <c r="P5" s="704"/>
      <c r="Q5" s="677">
        <f>'様式B(トンネル様式1P001)'!Q5:S6</f>
        <v>44294</v>
      </c>
      <c r="R5" s="678"/>
      <c r="S5" s="679"/>
      <c r="T5" s="686" t="s">
        <v>39</v>
      </c>
      <c r="U5" s="686"/>
      <c r="V5" s="244" t="s">
        <v>38</v>
      </c>
      <c r="W5" s="687">
        <f>'様式A-1'!Z5</f>
        <v>1265</v>
      </c>
      <c r="X5" s="687"/>
      <c r="Y5" s="245" t="s">
        <v>37</v>
      </c>
      <c r="AA5" s="242" t="s">
        <v>55</v>
      </c>
      <c r="AC5" s="155" t="s">
        <v>558</v>
      </c>
    </row>
    <row r="6" spans="2:29" ht="20.100000000000001" customHeight="1" x14ac:dyDescent="0.15">
      <c r="B6" s="699"/>
      <c r="C6" s="699"/>
      <c r="D6" s="243" t="s">
        <v>14</v>
      </c>
      <c r="E6" s="700" t="str">
        <f>'様式B(トンネル様式1P001)'!E6:G6</f>
        <v>山口県美祢市伊佐町</v>
      </c>
      <c r="F6" s="700"/>
      <c r="G6" s="700"/>
      <c r="H6" s="686" t="s">
        <v>254</v>
      </c>
      <c r="I6" s="686"/>
      <c r="J6" s="686"/>
      <c r="K6" s="408" t="str">
        <f>'様式B(トンネル様式1P001)'!K6:N6</f>
        <v>石村　勝伸</v>
      </c>
      <c r="L6" s="408"/>
      <c r="M6" s="408"/>
      <c r="N6" s="408"/>
      <c r="O6" s="705"/>
      <c r="P6" s="706"/>
      <c r="Q6" s="680"/>
      <c r="R6" s="681"/>
      <c r="S6" s="682"/>
      <c r="T6" s="644" t="s">
        <v>15</v>
      </c>
      <c r="U6" s="644"/>
      <c r="V6" s="674" t="s">
        <v>600</v>
      </c>
      <c r="W6" s="675"/>
      <c r="X6" s="675"/>
      <c r="Y6" s="676"/>
      <c r="AC6" s="155" t="s">
        <v>559</v>
      </c>
    </row>
    <row r="7" spans="2:29" ht="6.95" customHeight="1" x14ac:dyDescent="0.15">
      <c r="B7" s="627" t="s">
        <v>18</v>
      </c>
      <c r="C7" s="654" t="s">
        <v>19</v>
      </c>
      <c r="D7" s="668">
        <f>'様式A-1'!E7</f>
        <v>340917.7</v>
      </c>
      <c r="E7" s="669"/>
      <c r="F7" s="657" t="s">
        <v>20</v>
      </c>
      <c r="G7" s="658"/>
      <c r="H7" s="657" t="s">
        <v>21</v>
      </c>
      <c r="I7" s="663"/>
      <c r="J7" s="666" t="s">
        <v>22</v>
      </c>
      <c r="K7" s="667"/>
      <c r="L7" s="644" t="s">
        <v>34</v>
      </c>
      <c r="M7" s="683">
        <f>'様式B(トンネル様式1P001)'!M7:M10</f>
        <v>109</v>
      </c>
      <c r="N7" s="644" t="s">
        <v>33</v>
      </c>
      <c r="O7" s="683">
        <f>'様式B(トンネル様式1P001)'!O7:O10</f>
        <v>0</v>
      </c>
      <c r="P7" s="625" t="s">
        <v>32</v>
      </c>
      <c r="Q7" s="622">
        <f>'様式B(トンネル様式1P001)'!Q7:Q10</f>
        <v>0</v>
      </c>
      <c r="R7" s="657" t="s">
        <v>36</v>
      </c>
      <c r="S7" s="663"/>
      <c r="T7" s="688" t="str">
        <f>様式F!AJ4</f>
        <v>Ⅲ</v>
      </c>
      <c r="U7" s="689"/>
      <c r="V7" s="694" t="s">
        <v>35</v>
      </c>
      <c r="W7" s="697" t="s">
        <v>287</v>
      </c>
      <c r="X7" s="698"/>
      <c r="Y7" s="639">
        <f>'様式B(トンネル様式1P001)'!Y7:Y12</f>
        <v>0</v>
      </c>
      <c r="AC7" s="155" t="s">
        <v>560</v>
      </c>
    </row>
    <row r="8" spans="2:29" ht="6.95" customHeight="1" x14ac:dyDescent="0.15">
      <c r="B8" s="627"/>
      <c r="C8" s="655"/>
      <c r="D8" s="670"/>
      <c r="E8" s="671"/>
      <c r="F8" s="659"/>
      <c r="G8" s="660"/>
      <c r="H8" s="659"/>
      <c r="I8" s="664"/>
      <c r="J8" s="640"/>
      <c r="K8" s="641"/>
      <c r="L8" s="645"/>
      <c r="M8" s="684"/>
      <c r="N8" s="645"/>
      <c r="O8" s="684"/>
      <c r="P8" s="626"/>
      <c r="Q8" s="623"/>
      <c r="R8" s="659"/>
      <c r="S8" s="664"/>
      <c r="T8" s="690"/>
      <c r="U8" s="691"/>
      <c r="V8" s="695"/>
      <c r="W8" s="698"/>
      <c r="X8" s="698"/>
      <c r="Y8" s="639"/>
      <c r="AC8" s="155" t="s">
        <v>561</v>
      </c>
    </row>
    <row r="9" spans="2:29" ht="6.95" customHeight="1" x14ac:dyDescent="0.15">
      <c r="B9" s="627"/>
      <c r="C9" s="656"/>
      <c r="D9" s="672"/>
      <c r="E9" s="673"/>
      <c r="F9" s="659"/>
      <c r="G9" s="660"/>
      <c r="H9" s="659"/>
      <c r="I9" s="664"/>
      <c r="J9" s="640"/>
      <c r="K9" s="641"/>
      <c r="L9" s="645"/>
      <c r="M9" s="684"/>
      <c r="N9" s="645"/>
      <c r="O9" s="684"/>
      <c r="P9" s="626"/>
      <c r="Q9" s="623"/>
      <c r="R9" s="659"/>
      <c r="S9" s="664"/>
      <c r="T9" s="690"/>
      <c r="U9" s="691"/>
      <c r="V9" s="695"/>
      <c r="W9" s="698"/>
      <c r="X9" s="698"/>
      <c r="Y9" s="639"/>
    </row>
    <row r="10" spans="2:29" ht="6.95" customHeight="1" x14ac:dyDescent="0.15">
      <c r="B10" s="627"/>
      <c r="C10" s="654" t="s">
        <v>23</v>
      </c>
      <c r="D10" s="668">
        <f>'様式A-1'!E8</f>
        <v>1311141.6000000001</v>
      </c>
      <c r="E10" s="669"/>
      <c r="F10" s="659"/>
      <c r="G10" s="660"/>
      <c r="H10" s="659"/>
      <c r="I10" s="664"/>
      <c r="J10" s="640"/>
      <c r="K10" s="641"/>
      <c r="L10" s="645"/>
      <c r="M10" s="685"/>
      <c r="N10" s="645"/>
      <c r="O10" s="685"/>
      <c r="P10" s="626"/>
      <c r="Q10" s="624"/>
      <c r="R10" s="659"/>
      <c r="S10" s="664"/>
      <c r="T10" s="690"/>
      <c r="U10" s="691"/>
      <c r="V10" s="695"/>
      <c r="W10" s="698"/>
      <c r="X10" s="698"/>
      <c r="Y10" s="639"/>
    </row>
    <row r="11" spans="2:29" ht="6.95" customHeight="1" x14ac:dyDescent="0.15">
      <c r="B11" s="627"/>
      <c r="C11" s="655"/>
      <c r="D11" s="670"/>
      <c r="E11" s="671"/>
      <c r="F11" s="659"/>
      <c r="G11" s="660"/>
      <c r="H11" s="659"/>
      <c r="I11" s="664"/>
      <c r="J11" s="666" t="s">
        <v>24</v>
      </c>
      <c r="K11" s="667"/>
      <c r="L11" s="644" t="s">
        <v>34</v>
      </c>
      <c r="M11" s="683">
        <f>'様式B(トンネル様式1P001)'!M11:M14</f>
        <v>55</v>
      </c>
      <c r="N11" s="644" t="s">
        <v>33</v>
      </c>
      <c r="O11" s="622">
        <f>'様式B(トンネル様式1P001)'!O11:O14</f>
        <v>0</v>
      </c>
      <c r="P11" s="625" t="s">
        <v>32</v>
      </c>
      <c r="Q11" s="622">
        <f>'様式B(トンネル様式1P001)'!Q11:Q14</f>
        <v>0</v>
      </c>
      <c r="R11" s="659"/>
      <c r="S11" s="664"/>
      <c r="T11" s="690"/>
      <c r="U11" s="691"/>
      <c r="V11" s="695"/>
      <c r="W11" s="698"/>
      <c r="X11" s="698"/>
      <c r="Y11" s="639"/>
    </row>
    <row r="12" spans="2:29" ht="6.95" customHeight="1" x14ac:dyDescent="0.15">
      <c r="B12" s="627"/>
      <c r="C12" s="656"/>
      <c r="D12" s="672"/>
      <c r="E12" s="673"/>
      <c r="F12" s="659"/>
      <c r="G12" s="660"/>
      <c r="H12" s="659"/>
      <c r="I12" s="664"/>
      <c r="J12" s="640"/>
      <c r="K12" s="641"/>
      <c r="L12" s="645"/>
      <c r="M12" s="684"/>
      <c r="N12" s="645"/>
      <c r="O12" s="623"/>
      <c r="P12" s="626"/>
      <c r="Q12" s="623"/>
      <c r="R12" s="659"/>
      <c r="S12" s="664"/>
      <c r="T12" s="690"/>
      <c r="U12" s="691"/>
      <c r="V12" s="695"/>
      <c r="W12" s="698"/>
      <c r="X12" s="698"/>
      <c r="Y12" s="639"/>
    </row>
    <row r="13" spans="2:29" ht="6.95" customHeight="1" x14ac:dyDescent="0.15">
      <c r="B13" s="627" t="s">
        <v>25</v>
      </c>
      <c r="C13" s="654" t="s">
        <v>19</v>
      </c>
      <c r="D13" s="668">
        <f>'様式A-1'!E9</f>
        <v>340837.7</v>
      </c>
      <c r="E13" s="669"/>
      <c r="F13" s="659"/>
      <c r="G13" s="660"/>
      <c r="H13" s="659"/>
      <c r="I13" s="664"/>
      <c r="J13" s="640"/>
      <c r="K13" s="641"/>
      <c r="L13" s="645"/>
      <c r="M13" s="684"/>
      <c r="N13" s="645"/>
      <c r="O13" s="623"/>
      <c r="P13" s="626"/>
      <c r="Q13" s="623"/>
      <c r="R13" s="659"/>
      <c r="S13" s="664"/>
      <c r="T13" s="690"/>
      <c r="U13" s="691"/>
      <c r="V13" s="695"/>
      <c r="W13" s="637" t="s">
        <v>269</v>
      </c>
      <c r="X13" s="638"/>
      <c r="Y13" s="639">
        <f>'様式B(トンネル様式1P001)'!Y13:Y18</f>
        <v>25</v>
      </c>
    </row>
    <row r="14" spans="2:29" ht="6.95" customHeight="1" x14ac:dyDescent="0.15">
      <c r="B14" s="654"/>
      <c r="C14" s="655"/>
      <c r="D14" s="670"/>
      <c r="E14" s="671"/>
      <c r="F14" s="659"/>
      <c r="G14" s="660"/>
      <c r="H14" s="659"/>
      <c r="I14" s="664"/>
      <c r="J14" s="642"/>
      <c r="K14" s="643"/>
      <c r="L14" s="645"/>
      <c r="M14" s="685"/>
      <c r="N14" s="645"/>
      <c r="O14" s="624"/>
      <c r="P14" s="626"/>
      <c r="Q14" s="624"/>
      <c r="R14" s="659"/>
      <c r="S14" s="664"/>
      <c r="T14" s="690"/>
      <c r="U14" s="691"/>
      <c r="V14" s="695"/>
      <c r="W14" s="638"/>
      <c r="X14" s="638"/>
      <c r="Y14" s="639"/>
    </row>
    <row r="15" spans="2:29" ht="6.95" customHeight="1" x14ac:dyDescent="0.15">
      <c r="B15" s="654"/>
      <c r="C15" s="656"/>
      <c r="D15" s="672"/>
      <c r="E15" s="673"/>
      <c r="F15" s="659"/>
      <c r="G15" s="660"/>
      <c r="H15" s="659"/>
      <c r="I15" s="664"/>
      <c r="J15" s="640" t="s">
        <v>26</v>
      </c>
      <c r="K15" s="641"/>
      <c r="L15" s="644" t="s">
        <v>34</v>
      </c>
      <c r="M15" s="647">
        <f>'様式B(トンネル様式1P001)'!M15:M18</f>
        <v>3</v>
      </c>
      <c r="N15" s="644" t="s">
        <v>33</v>
      </c>
      <c r="O15" s="647">
        <f>'様式B(トンネル様式1P001)'!O15:O18</f>
        <v>3</v>
      </c>
      <c r="P15" s="625" t="s">
        <v>32</v>
      </c>
      <c r="Q15" s="651">
        <f>'様式B(トンネル様式1P001)'!Q15:Q18</f>
        <v>0</v>
      </c>
      <c r="R15" s="659"/>
      <c r="S15" s="664"/>
      <c r="T15" s="690"/>
      <c r="U15" s="691"/>
      <c r="V15" s="695"/>
      <c r="W15" s="638"/>
      <c r="X15" s="638"/>
      <c r="Y15" s="639"/>
      <c r="AC15" s="241">
        <v>0</v>
      </c>
    </row>
    <row r="16" spans="2:29" ht="6.95" customHeight="1" x14ac:dyDescent="0.15">
      <c r="B16" s="654"/>
      <c r="C16" s="654" t="s">
        <v>23</v>
      </c>
      <c r="D16" s="668">
        <f>'様式A-1'!E10</f>
        <v>1311156.1000000001</v>
      </c>
      <c r="E16" s="669"/>
      <c r="F16" s="659"/>
      <c r="G16" s="660"/>
      <c r="H16" s="659"/>
      <c r="I16" s="664"/>
      <c r="J16" s="640"/>
      <c r="K16" s="641"/>
      <c r="L16" s="645"/>
      <c r="M16" s="648"/>
      <c r="N16" s="645"/>
      <c r="O16" s="648"/>
      <c r="P16" s="626"/>
      <c r="Q16" s="652"/>
      <c r="R16" s="659"/>
      <c r="S16" s="664"/>
      <c r="T16" s="690"/>
      <c r="U16" s="691"/>
      <c r="V16" s="695"/>
      <c r="W16" s="638"/>
      <c r="X16" s="638"/>
      <c r="Y16" s="639"/>
    </row>
    <row r="17" spans="2:25" ht="6.95" customHeight="1" x14ac:dyDescent="0.15">
      <c r="B17" s="654"/>
      <c r="C17" s="655"/>
      <c r="D17" s="670"/>
      <c r="E17" s="671"/>
      <c r="F17" s="659"/>
      <c r="G17" s="660"/>
      <c r="H17" s="659"/>
      <c r="I17" s="664"/>
      <c r="J17" s="640"/>
      <c r="K17" s="641"/>
      <c r="L17" s="645"/>
      <c r="M17" s="648"/>
      <c r="N17" s="645"/>
      <c r="O17" s="648"/>
      <c r="P17" s="626"/>
      <c r="Q17" s="652"/>
      <c r="R17" s="659"/>
      <c r="S17" s="664"/>
      <c r="T17" s="690"/>
      <c r="U17" s="691"/>
      <c r="V17" s="695"/>
      <c r="W17" s="638"/>
      <c r="X17" s="638"/>
      <c r="Y17" s="639"/>
    </row>
    <row r="18" spans="2:25" ht="6.95" customHeight="1" x14ac:dyDescent="0.15">
      <c r="B18" s="627"/>
      <c r="C18" s="656"/>
      <c r="D18" s="672"/>
      <c r="E18" s="673"/>
      <c r="F18" s="661"/>
      <c r="G18" s="662"/>
      <c r="H18" s="661"/>
      <c r="I18" s="665"/>
      <c r="J18" s="642"/>
      <c r="K18" s="643"/>
      <c r="L18" s="646"/>
      <c r="M18" s="649"/>
      <c r="N18" s="646"/>
      <c r="O18" s="649"/>
      <c r="P18" s="650"/>
      <c r="Q18" s="653"/>
      <c r="R18" s="661"/>
      <c r="S18" s="665"/>
      <c r="T18" s="692"/>
      <c r="U18" s="693"/>
      <c r="V18" s="696"/>
      <c r="W18" s="638"/>
      <c r="X18" s="638"/>
      <c r="Y18" s="639"/>
    </row>
    <row r="19" spans="2:25" ht="39.950000000000003" customHeight="1" x14ac:dyDescent="0.15">
      <c r="B19" s="628" t="s">
        <v>9</v>
      </c>
      <c r="C19" s="630"/>
      <c r="D19" s="631"/>
      <c r="E19" s="631"/>
      <c r="F19" s="631"/>
      <c r="G19" s="631"/>
      <c r="H19" s="631"/>
      <c r="I19" s="631"/>
      <c r="J19" s="631"/>
      <c r="K19" s="631"/>
      <c r="L19" s="631"/>
      <c r="M19" s="631"/>
      <c r="N19" s="631"/>
      <c r="O19" s="631"/>
      <c r="P19" s="631"/>
      <c r="Q19" s="631"/>
      <c r="R19" s="631"/>
      <c r="S19" s="631"/>
      <c r="T19" s="631"/>
      <c r="U19" s="631"/>
      <c r="V19" s="631"/>
      <c r="W19" s="631"/>
      <c r="X19" s="631"/>
      <c r="Y19" s="632"/>
    </row>
    <row r="20" spans="2:25" ht="39.950000000000003" customHeight="1" x14ac:dyDescent="0.15">
      <c r="B20" s="628"/>
      <c r="C20" s="246"/>
      <c r="D20" s="246"/>
      <c r="E20" s="246"/>
      <c r="F20" s="246"/>
      <c r="G20" s="246"/>
      <c r="H20" s="247"/>
      <c r="I20" s="246"/>
      <c r="J20" s="246"/>
      <c r="K20" s="246"/>
      <c r="L20" s="246"/>
      <c r="M20" s="247"/>
      <c r="N20" s="247"/>
      <c r="O20" s="246"/>
      <c r="P20" s="246"/>
      <c r="Q20" s="247"/>
      <c r="R20" s="246"/>
      <c r="S20" s="246"/>
      <c r="T20" s="246"/>
      <c r="U20" s="246"/>
      <c r="V20" s="246"/>
      <c r="W20" s="246"/>
      <c r="X20" s="246"/>
      <c r="Y20" s="248"/>
    </row>
    <row r="21" spans="2:25" ht="39.950000000000003" customHeight="1" x14ac:dyDescent="0.15">
      <c r="B21" s="628"/>
      <c r="C21" s="246"/>
      <c r="D21" s="246"/>
      <c r="E21" s="246"/>
      <c r="F21" s="246"/>
      <c r="G21" s="246"/>
      <c r="H21" s="247"/>
      <c r="I21" s="246"/>
      <c r="J21" s="246"/>
      <c r="K21" s="246"/>
      <c r="L21" s="246"/>
      <c r="M21" s="247"/>
      <c r="N21" s="247"/>
      <c r="O21" s="246"/>
      <c r="P21" s="246"/>
      <c r="Q21" s="247"/>
      <c r="R21" s="246"/>
      <c r="S21" s="246"/>
      <c r="T21" s="246"/>
      <c r="U21" s="246"/>
      <c r="V21" s="246"/>
      <c r="W21" s="246"/>
      <c r="X21" s="246"/>
      <c r="Y21" s="248"/>
    </row>
    <row r="22" spans="2:25" ht="39.950000000000003" customHeight="1" x14ac:dyDescent="0.15">
      <c r="B22" s="628"/>
      <c r="C22" s="246"/>
      <c r="D22" s="246"/>
      <c r="E22" s="246"/>
      <c r="F22" s="247"/>
      <c r="G22" s="246"/>
      <c r="H22" s="246"/>
      <c r="I22" s="246"/>
      <c r="J22" s="246"/>
      <c r="K22" s="246"/>
      <c r="L22" s="246"/>
      <c r="M22" s="247"/>
      <c r="N22" s="246"/>
      <c r="O22" s="246"/>
      <c r="P22" s="246"/>
      <c r="Q22" s="247"/>
      <c r="R22" s="246"/>
      <c r="S22" s="246"/>
      <c r="T22" s="246"/>
      <c r="U22" s="246"/>
      <c r="V22" s="246"/>
      <c r="W22" s="246"/>
      <c r="X22" s="246"/>
      <c r="Y22" s="248"/>
    </row>
    <row r="23" spans="2:25" ht="39.950000000000003" customHeight="1" x14ac:dyDescent="0.15">
      <c r="B23" s="628"/>
      <c r="C23" s="246"/>
      <c r="D23" s="246"/>
      <c r="E23" s="246"/>
      <c r="F23" s="247"/>
      <c r="G23" s="247"/>
      <c r="H23" s="246"/>
      <c r="I23" s="246"/>
      <c r="J23" s="246"/>
      <c r="K23" s="246"/>
      <c r="L23" s="246"/>
      <c r="M23" s="247"/>
      <c r="N23" s="246"/>
      <c r="O23" s="246"/>
      <c r="P23" s="246"/>
      <c r="Q23" s="247"/>
      <c r="R23" s="246"/>
      <c r="S23" s="246"/>
      <c r="T23" s="246"/>
      <c r="U23" s="246"/>
      <c r="V23" s="246"/>
      <c r="W23" s="246"/>
      <c r="X23" s="246"/>
      <c r="Y23" s="248"/>
    </row>
    <row r="24" spans="2:25" ht="39.950000000000003" customHeight="1" x14ac:dyDescent="0.15">
      <c r="B24" s="628"/>
      <c r="C24" s="247"/>
      <c r="D24" s="246"/>
      <c r="E24" s="246"/>
      <c r="F24" s="247"/>
      <c r="G24" s="247"/>
      <c r="H24" s="246"/>
      <c r="I24" s="246"/>
      <c r="J24" s="246"/>
      <c r="K24" s="246"/>
      <c r="L24" s="246"/>
      <c r="M24" s="247"/>
      <c r="N24" s="247"/>
      <c r="O24" s="246"/>
      <c r="P24" s="246"/>
      <c r="Q24" s="247"/>
      <c r="R24" s="246"/>
      <c r="S24" s="246"/>
      <c r="T24" s="246"/>
      <c r="U24" s="246"/>
      <c r="V24" s="246"/>
      <c r="W24" s="246"/>
      <c r="X24" s="246"/>
      <c r="Y24" s="248"/>
    </row>
    <row r="25" spans="2:25" ht="39.950000000000003" customHeight="1" x14ac:dyDescent="0.15">
      <c r="B25" s="628"/>
      <c r="C25" s="247"/>
      <c r="D25" s="246"/>
      <c r="E25" s="246"/>
      <c r="F25" s="247"/>
      <c r="G25" s="247"/>
      <c r="H25" s="246"/>
      <c r="I25" s="246"/>
      <c r="J25" s="246"/>
      <c r="K25" s="246"/>
      <c r="L25" s="246"/>
      <c r="M25" s="247"/>
      <c r="N25" s="247"/>
      <c r="O25" s="246"/>
      <c r="P25" s="246"/>
      <c r="Q25" s="247"/>
      <c r="R25" s="246"/>
      <c r="S25" s="246"/>
      <c r="T25" s="246"/>
      <c r="U25" s="246"/>
      <c r="V25" s="246"/>
      <c r="W25" s="246"/>
      <c r="X25" s="246"/>
      <c r="Y25" s="248"/>
    </row>
    <row r="26" spans="2:25" ht="39.950000000000003" customHeight="1" x14ac:dyDescent="0.15">
      <c r="B26" s="628"/>
      <c r="C26" s="247"/>
      <c r="D26" s="246"/>
      <c r="E26" s="246"/>
      <c r="F26" s="249"/>
      <c r="G26" s="250"/>
      <c r="H26" s="250"/>
      <c r="I26" s="250"/>
      <c r="J26" s="250"/>
      <c r="K26" s="250"/>
      <c r="L26" s="246"/>
      <c r="M26" s="247"/>
      <c r="N26" s="247"/>
      <c r="O26" s="246"/>
      <c r="P26" s="633" t="s">
        <v>286</v>
      </c>
      <c r="Q26" s="633"/>
      <c r="R26" s="633"/>
      <c r="S26" s="633"/>
      <c r="T26" s="633"/>
      <c r="U26" s="633"/>
      <c r="V26" s="633"/>
      <c r="W26" s="633"/>
      <c r="X26" s="633"/>
      <c r="Y26" s="634"/>
    </row>
    <row r="27" spans="2:25" ht="45" customHeight="1" x14ac:dyDescent="0.15">
      <c r="B27" s="629"/>
      <c r="C27" s="251"/>
      <c r="D27" s="252"/>
      <c r="E27" s="253"/>
      <c r="F27" s="254"/>
      <c r="G27" s="252"/>
      <c r="H27" s="252"/>
      <c r="I27" s="252"/>
      <c r="J27" s="252"/>
      <c r="K27" s="252"/>
      <c r="L27" s="252"/>
      <c r="M27" s="252"/>
      <c r="N27" s="252"/>
      <c r="O27" s="255"/>
      <c r="P27" s="635"/>
      <c r="Q27" s="635"/>
      <c r="R27" s="635"/>
      <c r="S27" s="635"/>
      <c r="T27" s="635"/>
      <c r="U27" s="635"/>
      <c r="V27" s="635"/>
      <c r="W27" s="635"/>
      <c r="X27" s="635"/>
      <c r="Y27" s="636"/>
    </row>
    <row r="28" spans="2:25" ht="15" customHeight="1" x14ac:dyDescent="0.15">
      <c r="C28" s="155" t="s">
        <v>245</v>
      </c>
    </row>
    <row r="29" spans="2:25" ht="15" customHeight="1" x14ac:dyDescent="0.15">
      <c r="C29" s="155" t="s">
        <v>562</v>
      </c>
    </row>
    <row r="30" spans="2:25" ht="15" customHeight="1" x14ac:dyDescent="0.15">
      <c r="C30" s="155" t="s">
        <v>288</v>
      </c>
    </row>
    <row r="31" spans="2:25" x14ac:dyDescent="0.15">
      <c r="C31" s="155" t="s">
        <v>246</v>
      </c>
    </row>
    <row r="32" spans="2:25" x14ac:dyDescent="0.15">
      <c r="C32" s="155"/>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6:Y6">
      <formula1>$AC$2:$AC$8</formula1>
    </dataValidation>
    <dataValidation type="list" allowBlank="1" showInputMessage="1" showErrorMessage="1" sqref="T7:U18">
      <formula1>$AA$2:$AA$5</formula1>
    </dataValidation>
    <dataValidation type="list" allowBlank="1" showInputMessage="1" showErrorMessage="1" sqref="V3:Y4">
      <formula1>$AB$2:$AB$3</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pageSetUpPr fitToPage="1"/>
  </sheetPr>
  <dimension ref="B2:AC32"/>
  <sheetViews>
    <sheetView showGridLines="0" view="pageBreakPreview" zoomScaleNormal="100" zoomScaleSheetLayoutView="100" workbookViewId="0">
      <selection activeCell="M15" sqref="M15:M18"/>
    </sheetView>
  </sheetViews>
  <sheetFormatPr defaultRowHeight="12" x14ac:dyDescent="0.15"/>
  <cols>
    <col min="1" max="1" width="1.625" style="241" customWidth="1"/>
    <col min="2" max="2" width="4.125" style="241" customWidth="1"/>
    <col min="3" max="21" width="5.875" style="241" customWidth="1"/>
    <col min="22" max="22" width="8.25" style="241" customWidth="1"/>
    <col min="23" max="24" width="6.75" style="241" customWidth="1"/>
    <col min="25" max="25" width="8.625" style="241" customWidth="1"/>
    <col min="26" max="26" width="1.375" style="241" customWidth="1"/>
    <col min="27" max="29" width="0" style="241" hidden="1" customWidth="1"/>
    <col min="30" max="16384" width="9" style="241"/>
  </cols>
  <sheetData>
    <row r="2" spans="2:29" ht="24.95" customHeight="1" x14ac:dyDescent="0.15">
      <c r="B2" s="240" t="s">
        <v>550</v>
      </c>
      <c r="C2" s="155"/>
      <c r="D2" s="155"/>
      <c r="E2" s="155"/>
      <c r="F2" s="155"/>
      <c r="G2" s="155"/>
      <c r="H2" s="155"/>
      <c r="I2" s="155"/>
      <c r="J2" s="155"/>
      <c r="K2" s="155"/>
      <c r="L2" s="155"/>
      <c r="M2" s="155"/>
      <c r="N2" s="707"/>
      <c r="O2" s="708"/>
      <c r="P2" s="709"/>
      <c r="Q2" s="710"/>
      <c r="R2" s="710"/>
      <c r="S2" s="711"/>
      <c r="T2" s="686" t="s">
        <v>47</v>
      </c>
      <c r="U2" s="686"/>
      <c r="V2" s="712" t="s">
        <v>2213</v>
      </c>
      <c r="W2" s="712"/>
      <c r="X2" s="712"/>
      <c r="Y2" s="712"/>
      <c r="AA2" s="242" t="s">
        <v>551</v>
      </c>
      <c r="AB2" s="155" t="s">
        <v>552</v>
      </c>
      <c r="AC2" s="155" t="s">
        <v>553</v>
      </c>
    </row>
    <row r="3" spans="2:29" ht="20.100000000000001" customHeight="1" x14ac:dyDescent="0.15">
      <c r="B3" s="644" t="s">
        <v>27</v>
      </c>
      <c r="C3" s="644"/>
      <c r="D3" s="700" t="str">
        <f>'様式B(トンネル様式1P001)'!D3:G3</f>
        <v>ミネトンネル</v>
      </c>
      <c r="E3" s="700"/>
      <c r="F3" s="700"/>
      <c r="G3" s="700"/>
      <c r="H3" s="686" t="s">
        <v>28</v>
      </c>
      <c r="I3" s="686"/>
      <c r="J3" s="700" t="str">
        <f>'様式B(トンネル様式1P001)'!J3:M4</f>
        <v>一般国道　316号</v>
      </c>
      <c r="K3" s="700"/>
      <c r="L3" s="700"/>
      <c r="M3" s="700"/>
      <c r="N3" s="686" t="s">
        <v>10</v>
      </c>
      <c r="O3" s="686"/>
      <c r="P3" s="700" t="str">
        <f>'様式B(トンネル様式1P001)'!P3:S4</f>
        <v>宇部土木建築事務所</v>
      </c>
      <c r="Q3" s="700"/>
      <c r="R3" s="700"/>
      <c r="S3" s="700"/>
      <c r="T3" s="686" t="s">
        <v>16</v>
      </c>
      <c r="U3" s="686"/>
      <c r="V3" s="713" t="s">
        <v>613</v>
      </c>
      <c r="W3" s="713"/>
      <c r="X3" s="713"/>
      <c r="Y3" s="713"/>
      <c r="AA3" s="242" t="s">
        <v>554</v>
      </c>
      <c r="AB3" s="155" t="s">
        <v>555</v>
      </c>
      <c r="AC3" s="155" t="s">
        <v>556</v>
      </c>
    </row>
    <row r="4" spans="2:29" ht="20.100000000000001" customHeight="1" x14ac:dyDescent="0.15">
      <c r="B4" s="646" t="s">
        <v>11</v>
      </c>
      <c r="C4" s="646"/>
      <c r="D4" s="714" t="str">
        <f>'様式B(トンネル様式1P001)'!D4:G4</f>
        <v>美祢トンネル</v>
      </c>
      <c r="E4" s="714"/>
      <c r="F4" s="714"/>
      <c r="G4" s="714"/>
      <c r="H4" s="686"/>
      <c r="I4" s="686"/>
      <c r="J4" s="700"/>
      <c r="K4" s="700"/>
      <c r="L4" s="700"/>
      <c r="M4" s="700"/>
      <c r="N4" s="686"/>
      <c r="O4" s="686"/>
      <c r="P4" s="700"/>
      <c r="Q4" s="700"/>
      <c r="R4" s="700"/>
      <c r="S4" s="700"/>
      <c r="T4" s="686" t="s">
        <v>17</v>
      </c>
      <c r="U4" s="686"/>
      <c r="V4" s="713" t="s">
        <v>613</v>
      </c>
      <c r="W4" s="713"/>
      <c r="X4" s="713"/>
      <c r="Y4" s="713"/>
      <c r="AA4" s="242" t="s">
        <v>54</v>
      </c>
      <c r="AC4" s="155" t="s">
        <v>557</v>
      </c>
    </row>
    <row r="5" spans="2:29" ht="20.100000000000001" customHeight="1" x14ac:dyDescent="0.15">
      <c r="B5" s="699" t="s">
        <v>12</v>
      </c>
      <c r="C5" s="699"/>
      <c r="D5" s="243" t="s">
        <v>13</v>
      </c>
      <c r="E5" s="700" t="str">
        <f>'様式B(トンネル様式1P001)'!E5:G5</f>
        <v>山口県美祢市伊佐町</v>
      </c>
      <c r="F5" s="700"/>
      <c r="G5" s="700"/>
      <c r="H5" s="686" t="s">
        <v>253</v>
      </c>
      <c r="I5" s="686"/>
      <c r="J5" s="686"/>
      <c r="K5" s="701" t="str">
        <f>'様式B(トンネル様式1P001)'!K5:N5</f>
        <v>株式会社ニュージェック</v>
      </c>
      <c r="L5" s="702"/>
      <c r="M5" s="702"/>
      <c r="N5" s="702"/>
      <c r="O5" s="703" t="s">
        <v>235</v>
      </c>
      <c r="P5" s="704"/>
      <c r="Q5" s="677">
        <f>'様式B(トンネル様式1P001)'!Q5:S6</f>
        <v>44294</v>
      </c>
      <c r="R5" s="678"/>
      <c r="S5" s="679"/>
      <c r="T5" s="686" t="s">
        <v>39</v>
      </c>
      <c r="U5" s="686"/>
      <c r="V5" s="244" t="s">
        <v>38</v>
      </c>
      <c r="W5" s="687">
        <f>'様式A-1'!Z5</f>
        <v>1265</v>
      </c>
      <c r="X5" s="687"/>
      <c r="Y5" s="245" t="s">
        <v>37</v>
      </c>
      <c r="AA5" s="242" t="s">
        <v>55</v>
      </c>
      <c r="AC5" s="155" t="s">
        <v>558</v>
      </c>
    </row>
    <row r="6" spans="2:29" ht="20.100000000000001" customHeight="1" x14ac:dyDescent="0.15">
      <c r="B6" s="699"/>
      <c r="C6" s="699"/>
      <c r="D6" s="243" t="s">
        <v>14</v>
      </c>
      <c r="E6" s="700" t="str">
        <f>'様式B(トンネル様式1P001)'!E6:G6</f>
        <v>山口県美祢市伊佐町</v>
      </c>
      <c r="F6" s="700"/>
      <c r="G6" s="700"/>
      <c r="H6" s="686" t="s">
        <v>254</v>
      </c>
      <c r="I6" s="686"/>
      <c r="J6" s="686"/>
      <c r="K6" s="408" t="str">
        <f>'様式B(トンネル様式1P001)'!K6:N6</f>
        <v>石村　勝伸</v>
      </c>
      <c r="L6" s="408"/>
      <c r="M6" s="408"/>
      <c r="N6" s="408"/>
      <c r="O6" s="705"/>
      <c r="P6" s="706"/>
      <c r="Q6" s="680"/>
      <c r="R6" s="681"/>
      <c r="S6" s="682"/>
      <c r="T6" s="644" t="s">
        <v>15</v>
      </c>
      <c r="U6" s="644"/>
      <c r="V6" s="674" t="s">
        <v>600</v>
      </c>
      <c r="W6" s="675"/>
      <c r="X6" s="675"/>
      <c r="Y6" s="676"/>
      <c r="AC6" s="155" t="s">
        <v>559</v>
      </c>
    </row>
    <row r="7" spans="2:29" ht="6.95" customHeight="1" x14ac:dyDescent="0.15">
      <c r="B7" s="627" t="s">
        <v>18</v>
      </c>
      <c r="C7" s="654" t="s">
        <v>19</v>
      </c>
      <c r="D7" s="668">
        <f>'様式A-1'!E7</f>
        <v>340917.7</v>
      </c>
      <c r="E7" s="669"/>
      <c r="F7" s="657" t="s">
        <v>20</v>
      </c>
      <c r="G7" s="658"/>
      <c r="H7" s="657" t="s">
        <v>21</v>
      </c>
      <c r="I7" s="663"/>
      <c r="J7" s="666" t="s">
        <v>22</v>
      </c>
      <c r="K7" s="667"/>
      <c r="L7" s="644" t="s">
        <v>34</v>
      </c>
      <c r="M7" s="683">
        <f>'様式B(トンネル様式1P001)'!M7:M10</f>
        <v>109</v>
      </c>
      <c r="N7" s="644" t="s">
        <v>33</v>
      </c>
      <c r="O7" s="683">
        <f>'様式B(トンネル様式1P001)'!O7:O10</f>
        <v>0</v>
      </c>
      <c r="P7" s="625" t="s">
        <v>32</v>
      </c>
      <c r="Q7" s="622">
        <f>'様式B(トンネル様式1P001)'!Q7:Q10</f>
        <v>0</v>
      </c>
      <c r="R7" s="657" t="s">
        <v>36</v>
      </c>
      <c r="S7" s="663"/>
      <c r="T7" s="688" t="str">
        <f>様式F!AJ4</f>
        <v>Ⅲ</v>
      </c>
      <c r="U7" s="689"/>
      <c r="V7" s="694" t="s">
        <v>35</v>
      </c>
      <c r="W7" s="697" t="s">
        <v>287</v>
      </c>
      <c r="X7" s="698"/>
      <c r="Y7" s="639">
        <f>'様式B(トンネル様式1P001)'!Y7:Y12</f>
        <v>0</v>
      </c>
      <c r="AC7" s="155" t="s">
        <v>560</v>
      </c>
    </row>
    <row r="8" spans="2:29" ht="6.95" customHeight="1" x14ac:dyDescent="0.15">
      <c r="B8" s="627"/>
      <c r="C8" s="655"/>
      <c r="D8" s="670"/>
      <c r="E8" s="671"/>
      <c r="F8" s="659"/>
      <c r="G8" s="660"/>
      <c r="H8" s="659"/>
      <c r="I8" s="664"/>
      <c r="J8" s="640"/>
      <c r="K8" s="641"/>
      <c r="L8" s="645"/>
      <c r="M8" s="684"/>
      <c r="N8" s="645"/>
      <c r="O8" s="684"/>
      <c r="P8" s="626"/>
      <c r="Q8" s="623"/>
      <c r="R8" s="659"/>
      <c r="S8" s="664"/>
      <c r="T8" s="690"/>
      <c r="U8" s="691"/>
      <c r="V8" s="695"/>
      <c r="W8" s="698"/>
      <c r="X8" s="698"/>
      <c r="Y8" s="639"/>
      <c r="AC8" s="155" t="s">
        <v>561</v>
      </c>
    </row>
    <row r="9" spans="2:29" ht="6.95" customHeight="1" x14ac:dyDescent="0.15">
      <c r="B9" s="627"/>
      <c r="C9" s="656"/>
      <c r="D9" s="672"/>
      <c r="E9" s="673"/>
      <c r="F9" s="659"/>
      <c r="G9" s="660"/>
      <c r="H9" s="659"/>
      <c r="I9" s="664"/>
      <c r="J9" s="640"/>
      <c r="K9" s="641"/>
      <c r="L9" s="645"/>
      <c r="M9" s="684"/>
      <c r="N9" s="645"/>
      <c r="O9" s="684"/>
      <c r="P9" s="626"/>
      <c r="Q9" s="623"/>
      <c r="R9" s="659"/>
      <c r="S9" s="664"/>
      <c r="T9" s="690"/>
      <c r="U9" s="691"/>
      <c r="V9" s="695"/>
      <c r="W9" s="698"/>
      <c r="X9" s="698"/>
      <c r="Y9" s="639"/>
    </row>
    <row r="10" spans="2:29" ht="6.95" customHeight="1" x14ac:dyDescent="0.15">
      <c r="B10" s="627"/>
      <c r="C10" s="654" t="s">
        <v>23</v>
      </c>
      <c r="D10" s="668">
        <f>'様式A-1'!E8</f>
        <v>1311141.6000000001</v>
      </c>
      <c r="E10" s="669"/>
      <c r="F10" s="659"/>
      <c r="G10" s="660"/>
      <c r="H10" s="659"/>
      <c r="I10" s="664"/>
      <c r="J10" s="640"/>
      <c r="K10" s="641"/>
      <c r="L10" s="645"/>
      <c r="M10" s="685"/>
      <c r="N10" s="645"/>
      <c r="O10" s="685"/>
      <c r="P10" s="626"/>
      <c r="Q10" s="624"/>
      <c r="R10" s="659"/>
      <c r="S10" s="664"/>
      <c r="T10" s="690"/>
      <c r="U10" s="691"/>
      <c r="V10" s="695"/>
      <c r="W10" s="698"/>
      <c r="X10" s="698"/>
      <c r="Y10" s="639"/>
    </row>
    <row r="11" spans="2:29" ht="6.95" customHeight="1" x14ac:dyDescent="0.15">
      <c r="B11" s="627"/>
      <c r="C11" s="655"/>
      <c r="D11" s="670"/>
      <c r="E11" s="671"/>
      <c r="F11" s="659"/>
      <c r="G11" s="660"/>
      <c r="H11" s="659"/>
      <c r="I11" s="664"/>
      <c r="J11" s="666" t="s">
        <v>24</v>
      </c>
      <c r="K11" s="667"/>
      <c r="L11" s="644" t="s">
        <v>34</v>
      </c>
      <c r="M11" s="683">
        <f>'様式B(トンネル様式1P001)'!M11:M14</f>
        <v>55</v>
      </c>
      <c r="N11" s="644" t="s">
        <v>33</v>
      </c>
      <c r="O11" s="622">
        <f>'様式B(トンネル様式1P001)'!O11:O14</f>
        <v>0</v>
      </c>
      <c r="P11" s="625" t="s">
        <v>32</v>
      </c>
      <c r="Q11" s="622">
        <f>'様式B(トンネル様式1P001)'!Q11:Q14</f>
        <v>0</v>
      </c>
      <c r="R11" s="659"/>
      <c r="S11" s="664"/>
      <c r="T11" s="690"/>
      <c r="U11" s="691"/>
      <c r="V11" s="695"/>
      <c r="W11" s="698"/>
      <c r="X11" s="698"/>
      <c r="Y11" s="639"/>
    </row>
    <row r="12" spans="2:29" ht="6.95" customHeight="1" x14ac:dyDescent="0.15">
      <c r="B12" s="627"/>
      <c r="C12" s="656"/>
      <c r="D12" s="672"/>
      <c r="E12" s="673"/>
      <c r="F12" s="659"/>
      <c r="G12" s="660"/>
      <c r="H12" s="659"/>
      <c r="I12" s="664"/>
      <c r="J12" s="640"/>
      <c r="K12" s="641"/>
      <c r="L12" s="645"/>
      <c r="M12" s="684"/>
      <c r="N12" s="645"/>
      <c r="O12" s="623"/>
      <c r="P12" s="626"/>
      <c r="Q12" s="623"/>
      <c r="R12" s="659"/>
      <c r="S12" s="664"/>
      <c r="T12" s="690"/>
      <c r="U12" s="691"/>
      <c r="V12" s="695"/>
      <c r="W12" s="698"/>
      <c r="X12" s="698"/>
      <c r="Y12" s="639"/>
    </row>
    <row r="13" spans="2:29" ht="6.95" customHeight="1" x14ac:dyDescent="0.15">
      <c r="B13" s="627" t="s">
        <v>25</v>
      </c>
      <c r="C13" s="654" t="s">
        <v>19</v>
      </c>
      <c r="D13" s="668">
        <f>'様式A-1'!E9</f>
        <v>340837.7</v>
      </c>
      <c r="E13" s="669"/>
      <c r="F13" s="659"/>
      <c r="G13" s="660"/>
      <c r="H13" s="659"/>
      <c r="I13" s="664"/>
      <c r="J13" s="640"/>
      <c r="K13" s="641"/>
      <c r="L13" s="645"/>
      <c r="M13" s="684"/>
      <c r="N13" s="645"/>
      <c r="O13" s="623"/>
      <c r="P13" s="626"/>
      <c r="Q13" s="623"/>
      <c r="R13" s="659"/>
      <c r="S13" s="664"/>
      <c r="T13" s="690"/>
      <c r="U13" s="691"/>
      <c r="V13" s="695"/>
      <c r="W13" s="637" t="s">
        <v>269</v>
      </c>
      <c r="X13" s="638"/>
      <c r="Y13" s="639">
        <f>'様式B(トンネル様式1P001)'!Y13:Y18</f>
        <v>25</v>
      </c>
    </row>
    <row r="14" spans="2:29" ht="6.95" customHeight="1" x14ac:dyDescent="0.15">
      <c r="B14" s="654"/>
      <c r="C14" s="655"/>
      <c r="D14" s="670"/>
      <c r="E14" s="671"/>
      <c r="F14" s="659"/>
      <c r="G14" s="660"/>
      <c r="H14" s="659"/>
      <c r="I14" s="664"/>
      <c r="J14" s="642"/>
      <c r="K14" s="643"/>
      <c r="L14" s="645"/>
      <c r="M14" s="685"/>
      <c r="N14" s="645"/>
      <c r="O14" s="624"/>
      <c r="P14" s="626"/>
      <c r="Q14" s="624"/>
      <c r="R14" s="659"/>
      <c r="S14" s="664"/>
      <c r="T14" s="690"/>
      <c r="U14" s="691"/>
      <c r="V14" s="695"/>
      <c r="W14" s="638"/>
      <c r="X14" s="638"/>
      <c r="Y14" s="639"/>
    </row>
    <row r="15" spans="2:29" ht="6.95" customHeight="1" x14ac:dyDescent="0.15">
      <c r="B15" s="654"/>
      <c r="C15" s="656"/>
      <c r="D15" s="672"/>
      <c r="E15" s="673"/>
      <c r="F15" s="659"/>
      <c r="G15" s="660"/>
      <c r="H15" s="659"/>
      <c r="I15" s="664"/>
      <c r="J15" s="640" t="s">
        <v>26</v>
      </c>
      <c r="K15" s="641"/>
      <c r="L15" s="644" t="s">
        <v>34</v>
      </c>
      <c r="M15" s="647">
        <f>'様式B(トンネル様式1P001)'!M15:M18</f>
        <v>3</v>
      </c>
      <c r="N15" s="644" t="s">
        <v>33</v>
      </c>
      <c r="O15" s="647">
        <f>'様式B(トンネル様式1P001)'!O15:O18</f>
        <v>3</v>
      </c>
      <c r="P15" s="625" t="s">
        <v>32</v>
      </c>
      <c r="Q15" s="651">
        <f>'様式B(トンネル様式1P001)'!Q15:Q18</f>
        <v>0</v>
      </c>
      <c r="R15" s="659"/>
      <c r="S15" s="664"/>
      <c r="T15" s="690"/>
      <c r="U15" s="691"/>
      <c r="V15" s="695"/>
      <c r="W15" s="638"/>
      <c r="X15" s="638"/>
      <c r="Y15" s="639"/>
      <c r="AC15" s="241">
        <v>0</v>
      </c>
    </row>
    <row r="16" spans="2:29" ht="6.95" customHeight="1" x14ac:dyDescent="0.15">
      <c r="B16" s="654"/>
      <c r="C16" s="654" t="s">
        <v>23</v>
      </c>
      <c r="D16" s="668">
        <f>'様式A-1'!E10</f>
        <v>1311156.1000000001</v>
      </c>
      <c r="E16" s="669"/>
      <c r="F16" s="659"/>
      <c r="G16" s="660"/>
      <c r="H16" s="659"/>
      <c r="I16" s="664"/>
      <c r="J16" s="640"/>
      <c r="K16" s="641"/>
      <c r="L16" s="645"/>
      <c r="M16" s="648"/>
      <c r="N16" s="645"/>
      <c r="O16" s="648"/>
      <c r="P16" s="626"/>
      <c r="Q16" s="652"/>
      <c r="R16" s="659"/>
      <c r="S16" s="664"/>
      <c r="T16" s="690"/>
      <c r="U16" s="691"/>
      <c r="V16" s="695"/>
      <c r="W16" s="638"/>
      <c r="X16" s="638"/>
      <c r="Y16" s="639"/>
    </row>
    <row r="17" spans="2:25" ht="6.95" customHeight="1" x14ac:dyDescent="0.15">
      <c r="B17" s="654"/>
      <c r="C17" s="655"/>
      <c r="D17" s="670"/>
      <c r="E17" s="671"/>
      <c r="F17" s="659"/>
      <c r="G17" s="660"/>
      <c r="H17" s="659"/>
      <c r="I17" s="664"/>
      <c r="J17" s="640"/>
      <c r="K17" s="641"/>
      <c r="L17" s="645"/>
      <c r="M17" s="648"/>
      <c r="N17" s="645"/>
      <c r="O17" s="648"/>
      <c r="P17" s="626"/>
      <c r="Q17" s="652"/>
      <c r="R17" s="659"/>
      <c r="S17" s="664"/>
      <c r="T17" s="690"/>
      <c r="U17" s="691"/>
      <c r="V17" s="695"/>
      <c r="W17" s="638"/>
      <c r="X17" s="638"/>
      <c r="Y17" s="639"/>
    </row>
    <row r="18" spans="2:25" ht="6.95" customHeight="1" x14ac:dyDescent="0.15">
      <c r="B18" s="627"/>
      <c r="C18" s="656"/>
      <c r="D18" s="672"/>
      <c r="E18" s="673"/>
      <c r="F18" s="661"/>
      <c r="G18" s="662"/>
      <c r="H18" s="661"/>
      <c r="I18" s="665"/>
      <c r="J18" s="642"/>
      <c r="K18" s="643"/>
      <c r="L18" s="646"/>
      <c r="M18" s="649"/>
      <c r="N18" s="646"/>
      <c r="O18" s="649"/>
      <c r="P18" s="650"/>
      <c r="Q18" s="653"/>
      <c r="R18" s="661"/>
      <c r="S18" s="665"/>
      <c r="T18" s="692"/>
      <c r="U18" s="693"/>
      <c r="V18" s="696"/>
      <c r="W18" s="638"/>
      <c r="X18" s="638"/>
      <c r="Y18" s="639"/>
    </row>
    <row r="19" spans="2:25" ht="39.950000000000003" customHeight="1" x14ac:dyDescent="0.15">
      <c r="B19" s="628" t="s">
        <v>9</v>
      </c>
      <c r="C19" s="630"/>
      <c r="D19" s="631"/>
      <c r="E19" s="631"/>
      <c r="F19" s="631"/>
      <c r="G19" s="631"/>
      <c r="H19" s="631"/>
      <c r="I19" s="631"/>
      <c r="J19" s="631"/>
      <c r="K19" s="631"/>
      <c r="L19" s="631"/>
      <c r="M19" s="631"/>
      <c r="N19" s="631"/>
      <c r="O19" s="631"/>
      <c r="P19" s="631"/>
      <c r="Q19" s="631"/>
      <c r="R19" s="631"/>
      <c r="S19" s="631"/>
      <c r="T19" s="631"/>
      <c r="U19" s="631"/>
      <c r="V19" s="631"/>
      <c r="W19" s="631"/>
      <c r="X19" s="631"/>
      <c r="Y19" s="632"/>
    </row>
    <row r="20" spans="2:25" ht="39.950000000000003" customHeight="1" x14ac:dyDescent="0.15">
      <c r="B20" s="628"/>
      <c r="C20" s="246"/>
      <c r="D20" s="246"/>
      <c r="E20" s="246"/>
      <c r="F20" s="246"/>
      <c r="G20" s="246"/>
      <c r="H20" s="247"/>
      <c r="I20" s="246"/>
      <c r="J20" s="246"/>
      <c r="K20" s="246"/>
      <c r="L20" s="246"/>
      <c r="M20" s="247"/>
      <c r="N20" s="247"/>
      <c r="O20" s="246"/>
      <c r="P20" s="246"/>
      <c r="Q20" s="247"/>
      <c r="R20" s="246"/>
      <c r="S20" s="246"/>
      <c r="T20" s="246"/>
      <c r="U20" s="246"/>
      <c r="V20" s="246"/>
      <c r="W20" s="246"/>
      <c r="X20" s="246"/>
      <c r="Y20" s="248"/>
    </row>
    <row r="21" spans="2:25" ht="39.950000000000003" customHeight="1" x14ac:dyDescent="0.15">
      <c r="B21" s="628"/>
      <c r="C21" s="246"/>
      <c r="D21" s="246"/>
      <c r="E21" s="246"/>
      <c r="F21" s="246"/>
      <c r="G21" s="246"/>
      <c r="H21" s="247"/>
      <c r="I21" s="246"/>
      <c r="J21" s="246"/>
      <c r="K21" s="246"/>
      <c r="L21" s="246"/>
      <c r="M21" s="247"/>
      <c r="N21" s="247"/>
      <c r="O21" s="246"/>
      <c r="P21" s="246"/>
      <c r="Q21" s="247"/>
      <c r="R21" s="246"/>
      <c r="S21" s="246"/>
      <c r="T21" s="246"/>
      <c r="U21" s="246"/>
      <c r="V21" s="246"/>
      <c r="W21" s="246"/>
      <c r="X21" s="246"/>
      <c r="Y21" s="248"/>
    </row>
    <row r="22" spans="2:25" ht="39.950000000000003" customHeight="1" x14ac:dyDescent="0.15">
      <c r="B22" s="628"/>
      <c r="C22" s="246"/>
      <c r="D22" s="246"/>
      <c r="E22" s="246"/>
      <c r="F22" s="247"/>
      <c r="G22" s="246"/>
      <c r="H22" s="246"/>
      <c r="I22" s="246"/>
      <c r="J22" s="246"/>
      <c r="K22" s="246"/>
      <c r="L22" s="246"/>
      <c r="M22" s="247"/>
      <c r="N22" s="246"/>
      <c r="O22" s="246"/>
      <c r="P22" s="246"/>
      <c r="Q22" s="247"/>
      <c r="R22" s="246"/>
      <c r="S22" s="246"/>
      <c r="T22" s="246"/>
      <c r="U22" s="246"/>
      <c r="V22" s="246"/>
      <c r="W22" s="246"/>
      <c r="X22" s="246"/>
      <c r="Y22" s="248"/>
    </row>
    <row r="23" spans="2:25" ht="39.950000000000003" customHeight="1" x14ac:dyDescent="0.15">
      <c r="B23" s="628"/>
      <c r="C23" s="246"/>
      <c r="D23" s="246"/>
      <c r="E23" s="246"/>
      <c r="F23" s="247"/>
      <c r="G23" s="247"/>
      <c r="H23" s="246"/>
      <c r="I23" s="246"/>
      <c r="J23" s="246"/>
      <c r="K23" s="246"/>
      <c r="L23" s="246"/>
      <c r="M23" s="247"/>
      <c r="N23" s="246"/>
      <c r="O23" s="246"/>
      <c r="P23" s="246"/>
      <c r="Q23" s="247"/>
      <c r="R23" s="246"/>
      <c r="S23" s="246"/>
      <c r="T23" s="246"/>
      <c r="U23" s="246"/>
      <c r="V23" s="246"/>
      <c r="W23" s="246"/>
      <c r="X23" s="246"/>
      <c r="Y23" s="248"/>
    </row>
    <row r="24" spans="2:25" ht="39.950000000000003" customHeight="1" x14ac:dyDescent="0.15">
      <c r="B24" s="628"/>
      <c r="C24" s="247"/>
      <c r="D24" s="246"/>
      <c r="E24" s="246"/>
      <c r="F24" s="247"/>
      <c r="G24" s="247"/>
      <c r="H24" s="246"/>
      <c r="I24" s="246"/>
      <c r="J24" s="246"/>
      <c r="K24" s="246"/>
      <c r="L24" s="246"/>
      <c r="M24" s="247"/>
      <c r="N24" s="247"/>
      <c r="O24" s="246"/>
      <c r="P24" s="246"/>
      <c r="Q24" s="247"/>
      <c r="R24" s="246"/>
      <c r="S24" s="246"/>
      <c r="T24" s="246"/>
      <c r="U24" s="246"/>
      <c r="V24" s="246"/>
      <c r="W24" s="246"/>
      <c r="X24" s="246"/>
      <c r="Y24" s="248"/>
    </row>
    <row r="25" spans="2:25" ht="39.950000000000003" customHeight="1" x14ac:dyDescent="0.15">
      <c r="B25" s="628"/>
      <c r="C25" s="247"/>
      <c r="D25" s="246"/>
      <c r="E25" s="246"/>
      <c r="F25" s="247"/>
      <c r="G25" s="247"/>
      <c r="H25" s="246"/>
      <c r="I25" s="246"/>
      <c r="J25" s="246"/>
      <c r="K25" s="246"/>
      <c r="L25" s="246"/>
      <c r="M25" s="247"/>
      <c r="N25" s="247"/>
      <c r="O25" s="246"/>
      <c r="P25" s="246"/>
      <c r="Q25" s="247"/>
      <c r="R25" s="246"/>
      <c r="S25" s="246"/>
      <c r="T25" s="246"/>
      <c r="U25" s="246"/>
      <c r="V25" s="246"/>
      <c r="W25" s="246"/>
      <c r="X25" s="246"/>
      <c r="Y25" s="248"/>
    </row>
    <row r="26" spans="2:25" ht="39.950000000000003" customHeight="1" x14ac:dyDescent="0.15">
      <c r="B26" s="628"/>
      <c r="C26" s="247"/>
      <c r="D26" s="246"/>
      <c r="E26" s="246"/>
      <c r="F26" s="249"/>
      <c r="G26" s="250"/>
      <c r="H26" s="250"/>
      <c r="I26" s="250"/>
      <c r="J26" s="250"/>
      <c r="K26" s="250"/>
      <c r="L26" s="246"/>
      <c r="M26" s="247"/>
      <c r="N26" s="247"/>
      <c r="O26" s="246"/>
      <c r="P26" s="633" t="s">
        <v>286</v>
      </c>
      <c r="Q26" s="633"/>
      <c r="R26" s="633"/>
      <c r="S26" s="633"/>
      <c r="T26" s="633"/>
      <c r="U26" s="633"/>
      <c r="V26" s="633"/>
      <c r="W26" s="633"/>
      <c r="X26" s="633"/>
      <c r="Y26" s="634"/>
    </row>
    <row r="27" spans="2:25" ht="45" customHeight="1" x14ac:dyDescent="0.15">
      <c r="B27" s="629"/>
      <c r="C27" s="251"/>
      <c r="D27" s="252"/>
      <c r="E27" s="253"/>
      <c r="F27" s="254"/>
      <c r="G27" s="252"/>
      <c r="H27" s="252"/>
      <c r="I27" s="252"/>
      <c r="J27" s="252"/>
      <c r="K27" s="252"/>
      <c r="L27" s="252"/>
      <c r="M27" s="252"/>
      <c r="N27" s="252"/>
      <c r="O27" s="255"/>
      <c r="P27" s="635"/>
      <c r="Q27" s="635"/>
      <c r="R27" s="635"/>
      <c r="S27" s="635"/>
      <c r="T27" s="635"/>
      <c r="U27" s="635"/>
      <c r="V27" s="635"/>
      <c r="W27" s="635"/>
      <c r="X27" s="635"/>
      <c r="Y27" s="636"/>
    </row>
    <row r="28" spans="2:25" ht="15" customHeight="1" x14ac:dyDescent="0.15">
      <c r="C28" s="155" t="s">
        <v>245</v>
      </c>
    </row>
    <row r="29" spans="2:25" ht="15" customHeight="1" x14ac:dyDescent="0.15">
      <c r="C29" s="155" t="s">
        <v>562</v>
      </c>
    </row>
    <row r="30" spans="2:25" ht="15" customHeight="1" x14ac:dyDescent="0.15">
      <c r="C30" s="155" t="s">
        <v>288</v>
      </c>
    </row>
    <row r="31" spans="2:25" x14ac:dyDescent="0.15">
      <c r="C31" s="155" t="s">
        <v>246</v>
      </c>
    </row>
    <row r="32" spans="2:25" x14ac:dyDescent="0.15">
      <c r="C32" s="155"/>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3:Y4">
      <formula1>$AB$2:$AB$3</formula1>
    </dataValidation>
    <dataValidation type="list" allowBlank="1" showInputMessage="1" showErrorMessage="1" sqref="T7:U18">
      <formula1>$AA$2:$AA$5</formula1>
    </dataValidation>
    <dataValidation type="list" allowBlank="1" showInputMessage="1" showErrorMessage="1" sqref="V6:Y6">
      <formula1>$AC$2:$AC$8</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pageSetUpPr fitToPage="1"/>
  </sheetPr>
  <dimension ref="B2:AC32"/>
  <sheetViews>
    <sheetView showGridLines="0" view="pageBreakPreview" zoomScaleNormal="100" zoomScaleSheetLayoutView="100" workbookViewId="0">
      <selection activeCell="M7" sqref="M7:M10"/>
    </sheetView>
  </sheetViews>
  <sheetFormatPr defaultRowHeight="12" x14ac:dyDescent="0.15"/>
  <cols>
    <col min="1" max="1" width="1.625" style="241" customWidth="1"/>
    <col min="2" max="2" width="4.125" style="241" customWidth="1"/>
    <col min="3" max="21" width="5.875" style="241" customWidth="1"/>
    <col min="22" max="22" width="8.25" style="241" customWidth="1"/>
    <col min="23" max="24" width="6.75" style="241" customWidth="1"/>
    <col min="25" max="25" width="8.625" style="241" customWidth="1"/>
    <col min="26" max="26" width="1.375" style="241" customWidth="1"/>
    <col min="27" max="29" width="0" style="241" hidden="1" customWidth="1"/>
    <col min="30" max="16384" width="9" style="241"/>
  </cols>
  <sheetData>
    <row r="2" spans="2:29" ht="24.95" customHeight="1" x14ac:dyDescent="0.15">
      <c r="B2" s="240" t="s">
        <v>550</v>
      </c>
      <c r="C2" s="155"/>
      <c r="D2" s="155"/>
      <c r="E2" s="155"/>
      <c r="F2" s="155"/>
      <c r="G2" s="155"/>
      <c r="H2" s="155"/>
      <c r="I2" s="155"/>
      <c r="J2" s="155"/>
      <c r="K2" s="155"/>
      <c r="L2" s="155"/>
      <c r="M2" s="155"/>
      <c r="N2" s="707"/>
      <c r="O2" s="708"/>
      <c r="P2" s="709"/>
      <c r="Q2" s="710"/>
      <c r="R2" s="710"/>
      <c r="S2" s="711"/>
      <c r="T2" s="686" t="s">
        <v>47</v>
      </c>
      <c r="U2" s="686"/>
      <c r="V2" s="712" t="s">
        <v>2213</v>
      </c>
      <c r="W2" s="712"/>
      <c r="X2" s="712"/>
      <c r="Y2" s="712"/>
      <c r="AA2" s="242" t="s">
        <v>551</v>
      </c>
      <c r="AB2" s="155" t="s">
        <v>552</v>
      </c>
      <c r="AC2" s="155" t="s">
        <v>553</v>
      </c>
    </row>
    <row r="3" spans="2:29" ht="20.100000000000001" customHeight="1" x14ac:dyDescent="0.15">
      <c r="B3" s="644" t="s">
        <v>27</v>
      </c>
      <c r="C3" s="644"/>
      <c r="D3" s="700" t="str">
        <f>'様式B(トンネル様式1P001)'!D3:G3</f>
        <v>ミネトンネル</v>
      </c>
      <c r="E3" s="700"/>
      <c r="F3" s="700"/>
      <c r="G3" s="700"/>
      <c r="H3" s="686" t="s">
        <v>28</v>
      </c>
      <c r="I3" s="686"/>
      <c r="J3" s="700" t="str">
        <f>'様式B(トンネル様式1P001)'!J3:M4</f>
        <v>一般国道　316号</v>
      </c>
      <c r="K3" s="700"/>
      <c r="L3" s="700"/>
      <c r="M3" s="700"/>
      <c r="N3" s="686" t="s">
        <v>10</v>
      </c>
      <c r="O3" s="686"/>
      <c r="P3" s="700" t="str">
        <f>'様式B(トンネル様式1P001)'!P3:S4</f>
        <v>宇部土木建築事務所</v>
      </c>
      <c r="Q3" s="700"/>
      <c r="R3" s="700"/>
      <c r="S3" s="700"/>
      <c r="T3" s="686" t="s">
        <v>16</v>
      </c>
      <c r="U3" s="686"/>
      <c r="V3" s="713" t="s">
        <v>613</v>
      </c>
      <c r="W3" s="713"/>
      <c r="X3" s="713"/>
      <c r="Y3" s="713"/>
      <c r="AA3" s="242" t="s">
        <v>554</v>
      </c>
      <c r="AB3" s="155" t="s">
        <v>555</v>
      </c>
      <c r="AC3" s="155" t="s">
        <v>556</v>
      </c>
    </row>
    <row r="4" spans="2:29" ht="20.100000000000001" customHeight="1" x14ac:dyDescent="0.15">
      <c r="B4" s="646" t="s">
        <v>11</v>
      </c>
      <c r="C4" s="646"/>
      <c r="D4" s="714" t="str">
        <f>'様式B(トンネル様式1P001)'!D4:G4</f>
        <v>美祢トンネル</v>
      </c>
      <c r="E4" s="714"/>
      <c r="F4" s="714"/>
      <c r="G4" s="714"/>
      <c r="H4" s="686"/>
      <c r="I4" s="686"/>
      <c r="J4" s="700"/>
      <c r="K4" s="700"/>
      <c r="L4" s="700"/>
      <c r="M4" s="700"/>
      <c r="N4" s="686"/>
      <c r="O4" s="686"/>
      <c r="P4" s="700"/>
      <c r="Q4" s="700"/>
      <c r="R4" s="700"/>
      <c r="S4" s="700"/>
      <c r="T4" s="686" t="s">
        <v>17</v>
      </c>
      <c r="U4" s="686"/>
      <c r="V4" s="713" t="s">
        <v>613</v>
      </c>
      <c r="W4" s="713"/>
      <c r="X4" s="713"/>
      <c r="Y4" s="713"/>
      <c r="AA4" s="242" t="s">
        <v>54</v>
      </c>
      <c r="AC4" s="155" t="s">
        <v>557</v>
      </c>
    </row>
    <row r="5" spans="2:29" ht="20.100000000000001" customHeight="1" x14ac:dyDescent="0.15">
      <c r="B5" s="699" t="s">
        <v>12</v>
      </c>
      <c r="C5" s="699"/>
      <c r="D5" s="243" t="s">
        <v>13</v>
      </c>
      <c r="E5" s="700" t="str">
        <f>'様式B(トンネル様式1P001)'!E5:G5</f>
        <v>山口県美祢市伊佐町</v>
      </c>
      <c r="F5" s="700"/>
      <c r="G5" s="700"/>
      <c r="H5" s="686" t="s">
        <v>253</v>
      </c>
      <c r="I5" s="686"/>
      <c r="J5" s="686"/>
      <c r="K5" s="701" t="str">
        <f>'様式B(トンネル様式1P001)'!K5:N5</f>
        <v>株式会社ニュージェック</v>
      </c>
      <c r="L5" s="702"/>
      <c r="M5" s="702"/>
      <c r="N5" s="702"/>
      <c r="O5" s="703" t="s">
        <v>235</v>
      </c>
      <c r="P5" s="704"/>
      <c r="Q5" s="677">
        <f>'様式B(トンネル様式1P001)'!Q5:S6</f>
        <v>44294</v>
      </c>
      <c r="R5" s="678"/>
      <c r="S5" s="679"/>
      <c r="T5" s="686" t="s">
        <v>39</v>
      </c>
      <c r="U5" s="686"/>
      <c r="V5" s="244" t="s">
        <v>38</v>
      </c>
      <c r="W5" s="687">
        <f>'様式A-1'!Z5</f>
        <v>1265</v>
      </c>
      <c r="X5" s="687"/>
      <c r="Y5" s="245" t="s">
        <v>37</v>
      </c>
      <c r="AA5" s="242" t="s">
        <v>55</v>
      </c>
      <c r="AC5" s="155" t="s">
        <v>558</v>
      </c>
    </row>
    <row r="6" spans="2:29" ht="20.100000000000001" customHeight="1" x14ac:dyDescent="0.15">
      <c r="B6" s="699"/>
      <c r="C6" s="699"/>
      <c r="D6" s="243" t="s">
        <v>14</v>
      </c>
      <c r="E6" s="700" t="str">
        <f>'様式B(トンネル様式1P001)'!E6:G6</f>
        <v>山口県美祢市伊佐町</v>
      </c>
      <c r="F6" s="700"/>
      <c r="G6" s="700"/>
      <c r="H6" s="686" t="s">
        <v>254</v>
      </c>
      <c r="I6" s="686"/>
      <c r="J6" s="686"/>
      <c r="K6" s="408" t="str">
        <f>'様式B(トンネル様式1P001)'!K6:N6</f>
        <v>石村　勝伸</v>
      </c>
      <c r="L6" s="408"/>
      <c r="M6" s="408"/>
      <c r="N6" s="408"/>
      <c r="O6" s="705"/>
      <c r="P6" s="706"/>
      <c r="Q6" s="680"/>
      <c r="R6" s="681"/>
      <c r="S6" s="682"/>
      <c r="T6" s="644" t="s">
        <v>15</v>
      </c>
      <c r="U6" s="644"/>
      <c r="V6" s="674" t="s">
        <v>600</v>
      </c>
      <c r="W6" s="675"/>
      <c r="X6" s="675"/>
      <c r="Y6" s="676"/>
      <c r="AC6" s="155" t="s">
        <v>559</v>
      </c>
    </row>
    <row r="7" spans="2:29" ht="6.95" customHeight="1" x14ac:dyDescent="0.15">
      <c r="B7" s="627" t="s">
        <v>18</v>
      </c>
      <c r="C7" s="654" t="s">
        <v>19</v>
      </c>
      <c r="D7" s="668">
        <f>'様式A-1'!E7</f>
        <v>340917.7</v>
      </c>
      <c r="E7" s="669"/>
      <c r="F7" s="657" t="s">
        <v>20</v>
      </c>
      <c r="G7" s="658"/>
      <c r="H7" s="657" t="s">
        <v>21</v>
      </c>
      <c r="I7" s="663"/>
      <c r="J7" s="666" t="s">
        <v>22</v>
      </c>
      <c r="K7" s="667"/>
      <c r="L7" s="644" t="s">
        <v>34</v>
      </c>
      <c r="M7" s="683">
        <f>'様式B(トンネル様式1P001)'!M7:M10</f>
        <v>109</v>
      </c>
      <c r="N7" s="644" t="s">
        <v>33</v>
      </c>
      <c r="O7" s="683">
        <f>'様式B(トンネル様式1P001)'!O7:O10</f>
        <v>0</v>
      </c>
      <c r="P7" s="625" t="s">
        <v>32</v>
      </c>
      <c r="Q7" s="622">
        <f>'様式B(トンネル様式1P001)'!Q7:Q10</f>
        <v>0</v>
      </c>
      <c r="R7" s="657" t="s">
        <v>36</v>
      </c>
      <c r="S7" s="663"/>
      <c r="T7" s="688" t="str">
        <f>様式F!AJ4</f>
        <v>Ⅲ</v>
      </c>
      <c r="U7" s="689"/>
      <c r="V7" s="694" t="s">
        <v>35</v>
      </c>
      <c r="W7" s="697" t="s">
        <v>287</v>
      </c>
      <c r="X7" s="698"/>
      <c r="Y7" s="639">
        <f>'様式B(トンネル様式1P001)'!Y7:Y12</f>
        <v>0</v>
      </c>
      <c r="AC7" s="155" t="s">
        <v>560</v>
      </c>
    </row>
    <row r="8" spans="2:29" ht="6.95" customHeight="1" x14ac:dyDescent="0.15">
      <c r="B8" s="627"/>
      <c r="C8" s="655"/>
      <c r="D8" s="670"/>
      <c r="E8" s="671"/>
      <c r="F8" s="659"/>
      <c r="G8" s="660"/>
      <c r="H8" s="659"/>
      <c r="I8" s="664"/>
      <c r="J8" s="640"/>
      <c r="K8" s="641"/>
      <c r="L8" s="645"/>
      <c r="M8" s="684"/>
      <c r="N8" s="645"/>
      <c r="O8" s="684"/>
      <c r="P8" s="626"/>
      <c r="Q8" s="623"/>
      <c r="R8" s="659"/>
      <c r="S8" s="664"/>
      <c r="T8" s="690"/>
      <c r="U8" s="691"/>
      <c r="V8" s="695"/>
      <c r="W8" s="698"/>
      <c r="X8" s="698"/>
      <c r="Y8" s="639"/>
      <c r="AC8" s="155" t="s">
        <v>561</v>
      </c>
    </row>
    <row r="9" spans="2:29" ht="6.95" customHeight="1" x14ac:dyDescent="0.15">
      <c r="B9" s="627"/>
      <c r="C9" s="656"/>
      <c r="D9" s="672"/>
      <c r="E9" s="673"/>
      <c r="F9" s="659"/>
      <c r="G9" s="660"/>
      <c r="H9" s="659"/>
      <c r="I9" s="664"/>
      <c r="J9" s="640"/>
      <c r="K9" s="641"/>
      <c r="L9" s="645"/>
      <c r="M9" s="684"/>
      <c r="N9" s="645"/>
      <c r="O9" s="684"/>
      <c r="P9" s="626"/>
      <c r="Q9" s="623"/>
      <c r="R9" s="659"/>
      <c r="S9" s="664"/>
      <c r="T9" s="690"/>
      <c r="U9" s="691"/>
      <c r="V9" s="695"/>
      <c r="W9" s="698"/>
      <c r="X9" s="698"/>
      <c r="Y9" s="639"/>
    </row>
    <row r="10" spans="2:29" ht="6.95" customHeight="1" x14ac:dyDescent="0.15">
      <c r="B10" s="627"/>
      <c r="C10" s="654" t="s">
        <v>23</v>
      </c>
      <c r="D10" s="668">
        <f>'様式A-1'!E8</f>
        <v>1311141.6000000001</v>
      </c>
      <c r="E10" s="669"/>
      <c r="F10" s="659"/>
      <c r="G10" s="660"/>
      <c r="H10" s="659"/>
      <c r="I10" s="664"/>
      <c r="J10" s="640"/>
      <c r="K10" s="641"/>
      <c r="L10" s="645"/>
      <c r="M10" s="685"/>
      <c r="N10" s="645"/>
      <c r="O10" s="685"/>
      <c r="P10" s="626"/>
      <c r="Q10" s="624"/>
      <c r="R10" s="659"/>
      <c r="S10" s="664"/>
      <c r="T10" s="690"/>
      <c r="U10" s="691"/>
      <c r="V10" s="695"/>
      <c r="W10" s="698"/>
      <c r="X10" s="698"/>
      <c r="Y10" s="639"/>
    </row>
    <row r="11" spans="2:29" ht="6.95" customHeight="1" x14ac:dyDescent="0.15">
      <c r="B11" s="627"/>
      <c r="C11" s="655"/>
      <c r="D11" s="670"/>
      <c r="E11" s="671"/>
      <c r="F11" s="659"/>
      <c r="G11" s="660"/>
      <c r="H11" s="659"/>
      <c r="I11" s="664"/>
      <c r="J11" s="666" t="s">
        <v>24</v>
      </c>
      <c r="K11" s="667"/>
      <c r="L11" s="644" t="s">
        <v>34</v>
      </c>
      <c r="M11" s="683">
        <f>'様式B(トンネル様式1P001)'!M11:M14</f>
        <v>55</v>
      </c>
      <c r="N11" s="644" t="s">
        <v>33</v>
      </c>
      <c r="O11" s="622">
        <f>'様式B(トンネル様式1P001)'!O11:O14</f>
        <v>0</v>
      </c>
      <c r="P11" s="625" t="s">
        <v>32</v>
      </c>
      <c r="Q11" s="622">
        <f>'様式B(トンネル様式1P001)'!Q11:Q14</f>
        <v>0</v>
      </c>
      <c r="R11" s="659"/>
      <c r="S11" s="664"/>
      <c r="T11" s="690"/>
      <c r="U11" s="691"/>
      <c r="V11" s="695"/>
      <c r="W11" s="698"/>
      <c r="X11" s="698"/>
      <c r="Y11" s="639"/>
    </row>
    <row r="12" spans="2:29" ht="6.95" customHeight="1" x14ac:dyDescent="0.15">
      <c r="B12" s="627"/>
      <c r="C12" s="656"/>
      <c r="D12" s="672"/>
      <c r="E12" s="673"/>
      <c r="F12" s="659"/>
      <c r="G12" s="660"/>
      <c r="H12" s="659"/>
      <c r="I12" s="664"/>
      <c r="J12" s="640"/>
      <c r="K12" s="641"/>
      <c r="L12" s="645"/>
      <c r="M12" s="684"/>
      <c r="N12" s="645"/>
      <c r="O12" s="623"/>
      <c r="P12" s="626"/>
      <c r="Q12" s="623"/>
      <c r="R12" s="659"/>
      <c r="S12" s="664"/>
      <c r="T12" s="690"/>
      <c r="U12" s="691"/>
      <c r="V12" s="695"/>
      <c r="W12" s="698"/>
      <c r="X12" s="698"/>
      <c r="Y12" s="639"/>
    </row>
    <row r="13" spans="2:29" ht="6.95" customHeight="1" x14ac:dyDescent="0.15">
      <c r="B13" s="627" t="s">
        <v>25</v>
      </c>
      <c r="C13" s="654" t="s">
        <v>19</v>
      </c>
      <c r="D13" s="668">
        <f>'様式A-1'!E9</f>
        <v>340837.7</v>
      </c>
      <c r="E13" s="669"/>
      <c r="F13" s="659"/>
      <c r="G13" s="660"/>
      <c r="H13" s="659"/>
      <c r="I13" s="664"/>
      <c r="J13" s="640"/>
      <c r="K13" s="641"/>
      <c r="L13" s="645"/>
      <c r="M13" s="684"/>
      <c r="N13" s="645"/>
      <c r="O13" s="623"/>
      <c r="P13" s="626"/>
      <c r="Q13" s="623"/>
      <c r="R13" s="659"/>
      <c r="S13" s="664"/>
      <c r="T13" s="690"/>
      <c r="U13" s="691"/>
      <c r="V13" s="695"/>
      <c r="W13" s="637" t="s">
        <v>269</v>
      </c>
      <c r="X13" s="638"/>
      <c r="Y13" s="639">
        <f>'様式B(トンネル様式1P001)'!Y13:Y18</f>
        <v>25</v>
      </c>
    </row>
    <row r="14" spans="2:29" ht="6.95" customHeight="1" x14ac:dyDescent="0.15">
      <c r="B14" s="654"/>
      <c r="C14" s="655"/>
      <c r="D14" s="670"/>
      <c r="E14" s="671"/>
      <c r="F14" s="659"/>
      <c r="G14" s="660"/>
      <c r="H14" s="659"/>
      <c r="I14" s="664"/>
      <c r="J14" s="642"/>
      <c r="K14" s="643"/>
      <c r="L14" s="645"/>
      <c r="M14" s="685"/>
      <c r="N14" s="645"/>
      <c r="O14" s="624"/>
      <c r="P14" s="626"/>
      <c r="Q14" s="624"/>
      <c r="R14" s="659"/>
      <c r="S14" s="664"/>
      <c r="T14" s="690"/>
      <c r="U14" s="691"/>
      <c r="V14" s="695"/>
      <c r="W14" s="638"/>
      <c r="X14" s="638"/>
      <c r="Y14" s="639"/>
    </row>
    <row r="15" spans="2:29" ht="6.95" customHeight="1" x14ac:dyDescent="0.15">
      <c r="B15" s="654"/>
      <c r="C15" s="656"/>
      <c r="D15" s="672"/>
      <c r="E15" s="673"/>
      <c r="F15" s="659"/>
      <c r="G15" s="660"/>
      <c r="H15" s="659"/>
      <c r="I15" s="664"/>
      <c r="J15" s="640" t="s">
        <v>26</v>
      </c>
      <c r="K15" s="641"/>
      <c r="L15" s="644" t="s">
        <v>34</v>
      </c>
      <c r="M15" s="647">
        <f>'様式B(トンネル様式1P001)'!M15:M18</f>
        <v>3</v>
      </c>
      <c r="N15" s="644" t="s">
        <v>33</v>
      </c>
      <c r="O15" s="647">
        <f>'様式B(トンネル様式1P001)'!O15:O18</f>
        <v>3</v>
      </c>
      <c r="P15" s="625" t="s">
        <v>32</v>
      </c>
      <c r="Q15" s="651">
        <f>'様式B(トンネル様式1P001)'!Q15:Q18</f>
        <v>0</v>
      </c>
      <c r="R15" s="659"/>
      <c r="S15" s="664"/>
      <c r="T15" s="690"/>
      <c r="U15" s="691"/>
      <c r="V15" s="695"/>
      <c r="W15" s="638"/>
      <c r="X15" s="638"/>
      <c r="Y15" s="639"/>
      <c r="AC15" s="241">
        <v>0</v>
      </c>
    </row>
    <row r="16" spans="2:29" ht="6.95" customHeight="1" x14ac:dyDescent="0.15">
      <c r="B16" s="654"/>
      <c r="C16" s="654" t="s">
        <v>23</v>
      </c>
      <c r="D16" s="668">
        <f>'様式A-1'!E10</f>
        <v>1311156.1000000001</v>
      </c>
      <c r="E16" s="669"/>
      <c r="F16" s="659"/>
      <c r="G16" s="660"/>
      <c r="H16" s="659"/>
      <c r="I16" s="664"/>
      <c r="J16" s="640"/>
      <c r="K16" s="641"/>
      <c r="L16" s="645"/>
      <c r="M16" s="648"/>
      <c r="N16" s="645"/>
      <c r="O16" s="648"/>
      <c r="P16" s="626"/>
      <c r="Q16" s="652"/>
      <c r="R16" s="659"/>
      <c r="S16" s="664"/>
      <c r="T16" s="690"/>
      <c r="U16" s="691"/>
      <c r="V16" s="695"/>
      <c r="W16" s="638"/>
      <c r="X16" s="638"/>
      <c r="Y16" s="639"/>
    </row>
    <row r="17" spans="2:25" ht="6.95" customHeight="1" x14ac:dyDescent="0.15">
      <c r="B17" s="654"/>
      <c r="C17" s="655"/>
      <c r="D17" s="670"/>
      <c r="E17" s="671"/>
      <c r="F17" s="659"/>
      <c r="G17" s="660"/>
      <c r="H17" s="659"/>
      <c r="I17" s="664"/>
      <c r="J17" s="640"/>
      <c r="K17" s="641"/>
      <c r="L17" s="645"/>
      <c r="M17" s="648"/>
      <c r="N17" s="645"/>
      <c r="O17" s="648"/>
      <c r="P17" s="626"/>
      <c r="Q17" s="652"/>
      <c r="R17" s="659"/>
      <c r="S17" s="664"/>
      <c r="T17" s="690"/>
      <c r="U17" s="691"/>
      <c r="V17" s="695"/>
      <c r="W17" s="638"/>
      <c r="X17" s="638"/>
      <c r="Y17" s="639"/>
    </row>
    <row r="18" spans="2:25" ht="6.95" customHeight="1" x14ac:dyDescent="0.15">
      <c r="B18" s="627"/>
      <c r="C18" s="656"/>
      <c r="D18" s="672"/>
      <c r="E18" s="673"/>
      <c r="F18" s="661"/>
      <c r="G18" s="662"/>
      <c r="H18" s="661"/>
      <c r="I18" s="665"/>
      <c r="J18" s="642"/>
      <c r="K18" s="643"/>
      <c r="L18" s="646"/>
      <c r="M18" s="649"/>
      <c r="N18" s="646"/>
      <c r="O18" s="649"/>
      <c r="P18" s="650"/>
      <c r="Q18" s="653"/>
      <c r="R18" s="661"/>
      <c r="S18" s="665"/>
      <c r="T18" s="692"/>
      <c r="U18" s="693"/>
      <c r="V18" s="696"/>
      <c r="W18" s="638"/>
      <c r="X18" s="638"/>
      <c r="Y18" s="639"/>
    </row>
    <row r="19" spans="2:25" ht="39.950000000000003" customHeight="1" x14ac:dyDescent="0.15">
      <c r="B19" s="628" t="s">
        <v>9</v>
      </c>
      <c r="C19" s="630"/>
      <c r="D19" s="631"/>
      <c r="E19" s="631"/>
      <c r="F19" s="631"/>
      <c r="G19" s="631"/>
      <c r="H19" s="631"/>
      <c r="I19" s="631"/>
      <c r="J19" s="631"/>
      <c r="K19" s="631"/>
      <c r="L19" s="631"/>
      <c r="M19" s="631"/>
      <c r="N19" s="631"/>
      <c r="O19" s="631"/>
      <c r="P19" s="631"/>
      <c r="Q19" s="631"/>
      <c r="R19" s="631"/>
      <c r="S19" s="631"/>
      <c r="T19" s="631"/>
      <c r="U19" s="631"/>
      <c r="V19" s="631"/>
      <c r="W19" s="631"/>
      <c r="X19" s="631"/>
      <c r="Y19" s="632"/>
    </row>
    <row r="20" spans="2:25" ht="39.950000000000003" customHeight="1" x14ac:dyDescent="0.15">
      <c r="B20" s="628"/>
      <c r="C20" s="246"/>
      <c r="D20" s="246"/>
      <c r="E20" s="246"/>
      <c r="F20" s="246"/>
      <c r="G20" s="246"/>
      <c r="H20" s="247"/>
      <c r="I20" s="246"/>
      <c r="J20" s="246"/>
      <c r="K20" s="246"/>
      <c r="L20" s="246"/>
      <c r="M20" s="247"/>
      <c r="N20" s="247"/>
      <c r="O20" s="246"/>
      <c r="P20" s="246"/>
      <c r="Q20" s="247"/>
      <c r="R20" s="246"/>
      <c r="S20" s="246"/>
      <c r="T20" s="246"/>
      <c r="U20" s="246"/>
      <c r="V20" s="246"/>
      <c r="W20" s="246"/>
      <c r="X20" s="246"/>
      <c r="Y20" s="248"/>
    </row>
    <row r="21" spans="2:25" ht="39.950000000000003" customHeight="1" x14ac:dyDescent="0.15">
      <c r="B21" s="628"/>
      <c r="C21" s="246"/>
      <c r="D21" s="246"/>
      <c r="E21" s="246"/>
      <c r="F21" s="246"/>
      <c r="G21" s="246"/>
      <c r="H21" s="247"/>
      <c r="I21" s="246"/>
      <c r="J21" s="246"/>
      <c r="K21" s="246"/>
      <c r="L21" s="246"/>
      <c r="M21" s="247"/>
      <c r="N21" s="247"/>
      <c r="O21" s="246"/>
      <c r="P21" s="246"/>
      <c r="Q21" s="247"/>
      <c r="R21" s="246"/>
      <c r="S21" s="246"/>
      <c r="T21" s="246"/>
      <c r="U21" s="246"/>
      <c r="V21" s="246"/>
      <c r="W21" s="246"/>
      <c r="X21" s="246"/>
      <c r="Y21" s="248"/>
    </row>
    <row r="22" spans="2:25" ht="39.950000000000003" customHeight="1" x14ac:dyDescent="0.15">
      <c r="B22" s="628"/>
      <c r="C22" s="246"/>
      <c r="D22" s="246"/>
      <c r="E22" s="246"/>
      <c r="F22" s="247"/>
      <c r="G22" s="246"/>
      <c r="H22" s="246"/>
      <c r="I22" s="246"/>
      <c r="J22" s="246"/>
      <c r="K22" s="246"/>
      <c r="L22" s="246"/>
      <c r="M22" s="247"/>
      <c r="N22" s="246"/>
      <c r="O22" s="246"/>
      <c r="P22" s="246"/>
      <c r="Q22" s="247"/>
      <c r="R22" s="246"/>
      <c r="S22" s="246"/>
      <c r="T22" s="246"/>
      <c r="U22" s="246"/>
      <c r="V22" s="246"/>
      <c r="W22" s="246"/>
      <c r="X22" s="246"/>
      <c r="Y22" s="248"/>
    </row>
    <row r="23" spans="2:25" ht="39.950000000000003" customHeight="1" x14ac:dyDescent="0.15">
      <c r="B23" s="628"/>
      <c r="C23" s="246"/>
      <c r="D23" s="246"/>
      <c r="E23" s="246"/>
      <c r="F23" s="247"/>
      <c r="G23" s="247"/>
      <c r="H23" s="246"/>
      <c r="I23" s="246"/>
      <c r="J23" s="246"/>
      <c r="K23" s="246"/>
      <c r="L23" s="246"/>
      <c r="M23" s="247"/>
      <c r="N23" s="246"/>
      <c r="O23" s="246"/>
      <c r="P23" s="246"/>
      <c r="Q23" s="247"/>
      <c r="R23" s="246"/>
      <c r="S23" s="246"/>
      <c r="T23" s="246"/>
      <c r="U23" s="246"/>
      <c r="V23" s="246"/>
      <c r="W23" s="246"/>
      <c r="X23" s="246"/>
      <c r="Y23" s="248"/>
    </row>
    <row r="24" spans="2:25" ht="39.950000000000003" customHeight="1" x14ac:dyDescent="0.15">
      <c r="B24" s="628"/>
      <c r="C24" s="247"/>
      <c r="D24" s="246"/>
      <c r="E24" s="246"/>
      <c r="F24" s="247"/>
      <c r="G24" s="247"/>
      <c r="H24" s="246"/>
      <c r="I24" s="246"/>
      <c r="J24" s="246"/>
      <c r="K24" s="246"/>
      <c r="L24" s="246"/>
      <c r="M24" s="247"/>
      <c r="N24" s="247"/>
      <c r="O24" s="246"/>
      <c r="P24" s="246"/>
      <c r="Q24" s="247"/>
      <c r="R24" s="246"/>
      <c r="S24" s="246"/>
      <c r="T24" s="246"/>
      <c r="U24" s="246"/>
      <c r="V24" s="246"/>
      <c r="W24" s="246"/>
      <c r="X24" s="246"/>
      <c r="Y24" s="248"/>
    </row>
    <row r="25" spans="2:25" ht="39.950000000000003" customHeight="1" x14ac:dyDescent="0.15">
      <c r="B25" s="628"/>
      <c r="C25" s="247"/>
      <c r="D25" s="246"/>
      <c r="E25" s="246"/>
      <c r="F25" s="247"/>
      <c r="G25" s="247"/>
      <c r="H25" s="246"/>
      <c r="I25" s="246"/>
      <c r="J25" s="246"/>
      <c r="K25" s="246"/>
      <c r="L25" s="246"/>
      <c r="M25" s="247"/>
      <c r="N25" s="247"/>
      <c r="O25" s="246"/>
      <c r="P25" s="246"/>
      <c r="Q25" s="247"/>
      <c r="R25" s="246"/>
      <c r="S25" s="246"/>
      <c r="T25" s="246"/>
      <c r="U25" s="246"/>
      <c r="V25" s="246"/>
      <c r="W25" s="246"/>
      <c r="X25" s="246"/>
      <c r="Y25" s="248"/>
    </row>
    <row r="26" spans="2:25" ht="39.950000000000003" customHeight="1" x14ac:dyDescent="0.15">
      <c r="B26" s="628"/>
      <c r="C26" s="247"/>
      <c r="D26" s="246"/>
      <c r="E26" s="246"/>
      <c r="F26" s="249"/>
      <c r="G26" s="250"/>
      <c r="H26" s="250"/>
      <c r="I26" s="250"/>
      <c r="J26" s="250"/>
      <c r="K26" s="250"/>
      <c r="L26" s="246"/>
      <c r="M26" s="247"/>
      <c r="N26" s="247"/>
      <c r="O26" s="246"/>
      <c r="P26" s="633" t="s">
        <v>286</v>
      </c>
      <c r="Q26" s="633"/>
      <c r="R26" s="633"/>
      <c r="S26" s="633"/>
      <c r="T26" s="633"/>
      <c r="U26" s="633"/>
      <c r="V26" s="633"/>
      <c r="W26" s="633"/>
      <c r="X26" s="633"/>
      <c r="Y26" s="634"/>
    </row>
    <row r="27" spans="2:25" ht="45" customHeight="1" x14ac:dyDescent="0.15">
      <c r="B27" s="629"/>
      <c r="C27" s="251"/>
      <c r="D27" s="252"/>
      <c r="E27" s="253"/>
      <c r="F27" s="254"/>
      <c r="G27" s="252"/>
      <c r="H27" s="252"/>
      <c r="I27" s="252"/>
      <c r="J27" s="252"/>
      <c r="K27" s="252"/>
      <c r="L27" s="252"/>
      <c r="M27" s="252"/>
      <c r="N27" s="252"/>
      <c r="O27" s="255"/>
      <c r="P27" s="635"/>
      <c r="Q27" s="635"/>
      <c r="R27" s="635"/>
      <c r="S27" s="635"/>
      <c r="T27" s="635"/>
      <c r="U27" s="635"/>
      <c r="V27" s="635"/>
      <c r="W27" s="635"/>
      <c r="X27" s="635"/>
      <c r="Y27" s="636"/>
    </row>
    <row r="28" spans="2:25" ht="15" customHeight="1" x14ac:dyDescent="0.15">
      <c r="C28" s="155" t="s">
        <v>245</v>
      </c>
    </row>
    <row r="29" spans="2:25" ht="15" customHeight="1" x14ac:dyDescent="0.15">
      <c r="C29" s="155" t="s">
        <v>562</v>
      </c>
    </row>
    <row r="30" spans="2:25" ht="15" customHeight="1" x14ac:dyDescent="0.15">
      <c r="C30" s="155" t="s">
        <v>288</v>
      </c>
    </row>
    <row r="31" spans="2:25" x14ac:dyDescent="0.15">
      <c r="C31" s="155" t="s">
        <v>246</v>
      </c>
    </row>
    <row r="32" spans="2:25" x14ac:dyDescent="0.15">
      <c r="C32" s="155"/>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9"/>
  <dataValidations count="3">
    <dataValidation type="list" allowBlank="1" showInputMessage="1" showErrorMessage="1" sqref="V6:Y6">
      <formula1>$AC$2:$AC$8</formula1>
    </dataValidation>
    <dataValidation type="list" allowBlank="1" showInputMessage="1" showErrorMessage="1" sqref="T7:U18">
      <formula1>$AA$2:$AA$5</formula1>
    </dataValidation>
    <dataValidation type="list" allowBlank="1" showInputMessage="1" showErrorMessage="1" sqref="V3:Y4">
      <formula1>$AB$2:$AB$3</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B1:Z727"/>
  <sheetViews>
    <sheetView showGridLines="0" tabSelected="1" view="pageBreakPreview" zoomScaleNormal="100" zoomScaleSheetLayoutView="100" workbookViewId="0">
      <selection activeCell="AB22" sqref="AB2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367"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3" width="15.875" style="1" customWidth="1"/>
    <col min="14" max="14" width="14.125" style="1" customWidth="1"/>
    <col min="15" max="15" width="10.625" style="1" customWidth="1"/>
    <col min="16" max="16" width="8.125" style="1" customWidth="1"/>
    <col min="17" max="18" width="9.625" style="1" customWidth="1"/>
    <col min="19" max="20" width="7.125" style="1" customWidth="1"/>
    <col min="21" max="21" width="4" style="1" customWidth="1"/>
    <col min="22" max="22" width="4.125" style="1" customWidth="1"/>
    <col min="23" max="23" width="6.375" style="1" customWidth="1"/>
    <col min="24" max="24" width="5" style="1" customWidth="1"/>
    <col min="25" max="25" width="8.125" style="1" customWidth="1"/>
    <col min="26" max="26" width="11.25" style="2" customWidth="1"/>
    <col min="27" max="16384" width="9" style="1"/>
  </cols>
  <sheetData>
    <row r="1" spans="2:26" ht="9.75" customHeight="1" x14ac:dyDescent="0.15">
      <c r="H1" s="2"/>
      <c r="I1" s="2"/>
      <c r="J1" s="2"/>
      <c r="K1" s="2"/>
      <c r="L1" s="2"/>
      <c r="M1" s="2"/>
      <c r="N1" s="2"/>
      <c r="O1" s="2"/>
      <c r="P1" s="2"/>
      <c r="Q1" s="2"/>
      <c r="R1" s="2"/>
      <c r="S1" s="2"/>
      <c r="T1" s="2"/>
      <c r="U1" s="2"/>
      <c r="V1" s="2"/>
      <c r="W1" s="2"/>
      <c r="X1" s="2"/>
      <c r="Y1" s="2"/>
    </row>
    <row r="2" spans="2:26" ht="24.75" customHeight="1" x14ac:dyDescent="0.15">
      <c r="B2" s="719" t="s">
        <v>322</v>
      </c>
      <c r="C2" s="719"/>
      <c r="D2" s="719"/>
      <c r="E2" s="719"/>
      <c r="F2" s="595"/>
      <c r="G2" s="595"/>
      <c r="H2" s="595"/>
      <c r="I2" s="719"/>
      <c r="J2" s="719"/>
      <c r="K2" s="719"/>
      <c r="L2" s="719"/>
      <c r="M2" s="719"/>
      <c r="N2" s="719"/>
      <c r="O2" s="719"/>
      <c r="P2" s="719"/>
      <c r="Q2" s="719"/>
      <c r="R2" s="719"/>
      <c r="S2" s="719"/>
      <c r="T2" s="719"/>
      <c r="U2" s="719"/>
      <c r="V2" s="719"/>
      <c r="W2" s="719"/>
      <c r="X2" s="719"/>
      <c r="Y2" s="719"/>
    </row>
    <row r="3" spans="2:26" ht="20.100000000000001" customHeight="1" x14ac:dyDescent="0.15">
      <c r="B3" s="467" t="s">
        <v>27</v>
      </c>
      <c r="C3" s="478"/>
      <c r="D3" s="478"/>
      <c r="E3" s="478"/>
      <c r="F3" s="596" t="s">
        <v>628</v>
      </c>
      <c r="G3" s="597"/>
      <c r="H3" s="598"/>
      <c r="I3" s="442" t="s">
        <v>28</v>
      </c>
      <c r="J3" s="439"/>
      <c r="K3" s="390" t="s">
        <v>629</v>
      </c>
      <c r="L3" s="391"/>
      <c r="M3" s="391"/>
      <c r="N3" s="392"/>
      <c r="O3" s="409" t="s">
        <v>257</v>
      </c>
      <c r="P3" s="411"/>
      <c r="Q3" s="720" t="s">
        <v>615</v>
      </c>
      <c r="R3" s="721"/>
      <c r="S3" s="721"/>
      <c r="T3" s="722"/>
      <c r="U3" s="606" t="s">
        <v>220</v>
      </c>
      <c r="V3" s="607"/>
      <c r="W3" s="607"/>
      <c r="X3" s="608"/>
      <c r="Y3" s="612">
        <f>'様式B(トンネル様式1P001)'!Q5</f>
        <v>44294</v>
      </c>
      <c r="Z3" s="614"/>
    </row>
    <row r="4" spans="2:26" ht="20.100000000000001" customHeight="1" x14ac:dyDescent="0.15">
      <c r="B4" s="413" t="s">
        <v>0</v>
      </c>
      <c r="C4" s="414"/>
      <c r="D4" s="414"/>
      <c r="E4" s="414"/>
      <c r="F4" s="618" t="s">
        <v>627</v>
      </c>
      <c r="G4" s="619"/>
      <c r="H4" s="620"/>
      <c r="I4" s="728" t="s">
        <v>1</v>
      </c>
      <c r="J4" s="729"/>
      <c r="K4" s="390" t="s">
        <v>612</v>
      </c>
      <c r="L4" s="391"/>
      <c r="M4" s="391"/>
      <c r="N4" s="392"/>
      <c r="O4" s="409" t="s">
        <v>258</v>
      </c>
      <c r="P4" s="411"/>
      <c r="Q4" s="720" t="str">
        <f>'様式B(トンネル様式1P001)'!K6</f>
        <v>石村　勝伸</v>
      </c>
      <c r="R4" s="721"/>
      <c r="S4" s="721"/>
      <c r="T4" s="722"/>
      <c r="U4" s="723"/>
      <c r="V4" s="724"/>
      <c r="W4" s="724"/>
      <c r="X4" s="725"/>
      <c r="Y4" s="726"/>
      <c r="Z4" s="727"/>
    </row>
    <row r="5" spans="2:26" ht="15" customHeight="1" x14ac:dyDescent="0.15">
      <c r="B5" s="401" t="s">
        <v>241</v>
      </c>
      <c r="C5" s="730" t="s">
        <v>42</v>
      </c>
      <c r="D5" s="731"/>
      <c r="E5" s="732" t="s">
        <v>205</v>
      </c>
      <c r="F5" s="732" t="s">
        <v>204</v>
      </c>
      <c r="G5" s="734" t="s">
        <v>203</v>
      </c>
      <c r="H5" s="735"/>
      <c r="I5" s="467" t="s">
        <v>202</v>
      </c>
      <c r="J5" s="478"/>
      <c r="K5" s="478"/>
      <c r="L5" s="478"/>
      <c r="M5" s="478"/>
      <c r="N5" s="479"/>
      <c r="O5" s="738" t="s">
        <v>537</v>
      </c>
      <c r="P5" s="739"/>
      <c r="Q5" s="742" t="s">
        <v>265</v>
      </c>
      <c r="R5" s="743"/>
      <c r="S5" s="743"/>
      <c r="T5" s="744"/>
      <c r="U5" s="734" t="s">
        <v>201</v>
      </c>
      <c r="V5" s="748"/>
      <c r="W5" s="748"/>
      <c r="X5" s="748"/>
      <c r="Y5" s="735"/>
      <c r="Z5" s="750" t="s">
        <v>200</v>
      </c>
    </row>
    <row r="6" spans="2:26" ht="15" customHeight="1" x14ac:dyDescent="0.15">
      <c r="B6" s="401"/>
      <c r="C6" s="730"/>
      <c r="D6" s="731"/>
      <c r="E6" s="732"/>
      <c r="F6" s="732"/>
      <c r="G6" s="736"/>
      <c r="H6" s="737"/>
      <c r="I6" s="413"/>
      <c r="J6" s="414"/>
      <c r="K6" s="414"/>
      <c r="L6" s="414"/>
      <c r="M6" s="414"/>
      <c r="N6" s="415"/>
      <c r="O6" s="740"/>
      <c r="P6" s="741"/>
      <c r="Q6" s="745"/>
      <c r="R6" s="746"/>
      <c r="S6" s="746"/>
      <c r="T6" s="747"/>
      <c r="U6" s="736"/>
      <c r="V6" s="749"/>
      <c r="W6" s="749"/>
      <c r="X6" s="749"/>
      <c r="Y6" s="737"/>
      <c r="Z6" s="732"/>
    </row>
    <row r="7" spans="2:26" ht="16.5" customHeight="1" x14ac:dyDescent="0.15">
      <c r="B7" s="401"/>
      <c r="C7" s="730"/>
      <c r="D7" s="731"/>
      <c r="E7" s="732"/>
      <c r="F7" s="732"/>
      <c r="G7" s="621" t="s">
        <v>199</v>
      </c>
      <c r="H7" s="621" t="s">
        <v>198</v>
      </c>
      <c r="I7" s="599" t="s">
        <v>197</v>
      </c>
      <c r="J7" s="599" t="s">
        <v>43</v>
      </c>
      <c r="K7" s="753"/>
      <c r="L7" s="753"/>
      <c r="M7" s="758" t="s">
        <v>7</v>
      </c>
      <c r="N7" s="759" t="s">
        <v>196</v>
      </c>
      <c r="O7" s="599" t="s">
        <v>195</v>
      </c>
      <c r="P7" s="599" t="s">
        <v>194</v>
      </c>
      <c r="Q7" s="449" t="s">
        <v>274</v>
      </c>
      <c r="R7" s="753"/>
      <c r="S7" s="621" t="s">
        <v>272</v>
      </c>
      <c r="T7" s="621" t="s">
        <v>273</v>
      </c>
      <c r="U7" s="760" t="s">
        <v>193</v>
      </c>
      <c r="V7" s="621" t="s">
        <v>266</v>
      </c>
      <c r="W7" s="753"/>
      <c r="X7" s="753"/>
      <c r="Y7" s="753"/>
      <c r="Z7" s="732"/>
    </row>
    <row r="8" spans="2:26" ht="16.5" customHeight="1" x14ac:dyDescent="0.15">
      <c r="B8" s="401"/>
      <c r="C8" s="413"/>
      <c r="D8" s="415"/>
      <c r="E8" s="733"/>
      <c r="F8" s="733"/>
      <c r="G8" s="752"/>
      <c r="H8" s="752"/>
      <c r="I8" s="753"/>
      <c r="J8" s="753"/>
      <c r="K8" s="753"/>
      <c r="L8" s="753"/>
      <c r="M8" s="753"/>
      <c r="N8" s="753"/>
      <c r="O8" s="753"/>
      <c r="P8" s="753"/>
      <c r="Q8" s="106" t="s">
        <v>267</v>
      </c>
      <c r="R8" s="106" t="s">
        <v>268</v>
      </c>
      <c r="S8" s="753"/>
      <c r="T8" s="753"/>
      <c r="U8" s="753"/>
      <c r="V8" s="753"/>
      <c r="W8" s="753"/>
      <c r="X8" s="753"/>
      <c r="Y8" s="753"/>
      <c r="Z8" s="751"/>
    </row>
    <row r="9" spans="2:26" ht="15.75" customHeight="1" x14ac:dyDescent="0.15">
      <c r="B9" s="401"/>
      <c r="C9" s="715" t="s">
        <v>1777</v>
      </c>
      <c r="D9" s="716"/>
      <c r="E9" s="46">
        <v>1</v>
      </c>
      <c r="F9" s="368">
        <v>0</v>
      </c>
      <c r="G9" s="341" t="s">
        <v>534</v>
      </c>
      <c r="H9" s="341" t="s">
        <v>495</v>
      </c>
      <c r="I9" s="341" t="s">
        <v>332</v>
      </c>
      <c r="J9" s="408" t="s">
        <v>336</v>
      </c>
      <c r="K9" s="408"/>
      <c r="L9" s="408"/>
      <c r="M9" s="341" t="s">
        <v>1778</v>
      </c>
      <c r="N9" s="341" t="s">
        <v>1779</v>
      </c>
      <c r="O9" s="217" t="s">
        <v>551</v>
      </c>
      <c r="P9" s="217" t="s">
        <v>551</v>
      </c>
      <c r="Q9" s="341"/>
      <c r="R9" s="341" t="s">
        <v>551</v>
      </c>
      <c r="S9" s="342" t="s">
        <v>360</v>
      </c>
      <c r="T9" s="342" t="s">
        <v>360</v>
      </c>
      <c r="U9" s="342" t="s">
        <v>1648</v>
      </c>
      <c r="V9" s="408" t="s">
        <v>1780</v>
      </c>
      <c r="W9" s="718"/>
      <c r="X9" s="718"/>
      <c r="Y9" s="718"/>
      <c r="Z9" s="217" t="s">
        <v>1648</v>
      </c>
    </row>
    <row r="10" spans="2:26" ht="15.95" customHeight="1" x14ac:dyDescent="0.15">
      <c r="B10" s="401"/>
      <c r="C10" s="715" t="s">
        <v>1781</v>
      </c>
      <c r="D10" s="716"/>
      <c r="E10" s="46">
        <v>2</v>
      </c>
      <c r="F10" s="368">
        <v>4.2</v>
      </c>
      <c r="G10" s="341" t="s">
        <v>329</v>
      </c>
      <c r="H10" s="341" t="s">
        <v>351</v>
      </c>
      <c r="I10" s="341" t="s">
        <v>332</v>
      </c>
      <c r="J10" s="408" t="s">
        <v>514</v>
      </c>
      <c r="K10" s="408"/>
      <c r="L10" s="408"/>
      <c r="M10" s="341" t="s">
        <v>1782</v>
      </c>
      <c r="N10" s="341" t="s">
        <v>1783</v>
      </c>
      <c r="O10" s="217" t="s">
        <v>1648</v>
      </c>
      <c r="P10" s="217" t="s">
        <v>1648</v>
      </c>
      <c r="Q10" s="341"/>
      <c r="R10" s="341" t="s">
        <v>1649</v>
      </c>
      <c r="S10" s="342" t="s">
        <v>360</v>
      </c>
      <c r="T10" s="342" t="s">
        <v>359</v>
      </c>
      <c r="U10" s="376" t="s">
        <v>1648</v>
      </c>
      <c r="V10" s="408" t="s">
        <v>516</v>
      </c>
      <c r="W10" s="718"/>
      <c r="X10" s="718"/>
      <c r="Y10" s="718"/>
      <c r="Z10" s="341" t="s">
        <v>1785</v>
      </c>
    </row>
    <row r="11" spans="2:26" ht="15.95" customHeight="1" x14ac:dyDescent="0.15">
      <c r="B11" s="401"/>
      <c r="C11" s="715" t="s">
        <v>1777</v>
      </c>
      <c r="D11" s="716"/>
      <c r="E11" s="46">
        <v>3</v>
      </c>
      <c r="F11" s="368">
        <v>0.1</v>
      </c>
      <c r="G11" s="341" t="s">
        <v>534</v>
      </c>
      <c r="H11" s="341" t="s">
        <v>486</v>
      </c>
      <c r="I11" s="341" t="s">
        <v>332</v>
      </c>
      <c r="J11" s="408" t="s">
        <v>336</v>
      </c>
      <c r="K11" s="408"/>
      <c r="L11" s="408"/>
      <c r="M11" s="341" t="s">
        <v>1786</v>
      </c>
      <c r="N11" s="341" t="s">
        <v>1787</v>
      </c>
      <c r="O11" s="217" t="s">
        <v>551</v>
      </c>
      <c r="P11" s="217" t="s">
        <v>551</v>
      </c>
      <c r="Q11" s="341"/>
      <c r="R11" s="341" t="s">
        <v>551</v>
      </c>
      <c r="S11" s="342" t="s">
        <v>360</v>
      </c>
      <c r="T11" s="342" t="s">
        <v>360</v>
      </c>
      <c r="U11" s="342" t="s">
        <v>1648</v>
      </c>
      <c r="V11" s="408" t="s">
        <v>1788</v>
      </c>
      <c r="W11" s="718"/>
      <c r="X11" s="718"/>
      <c r="Y11" s="718"/>
      <c r="Z11" s="217" t="s">
        <v>1648</v>
      </c>
    </row>
    <row r="12" spans="2:26" ht="15.95" customHeight="1" x14ac:dyDescent="0.15">
      <c r="B12" s="401"/>
      <c r="C12" s="715" t="s">
        <v>1789</v>
      </c>
      <c r="D12" s="716"/>
      <c r="E12" s="46">
        <v>4</v>
      </c>
      <c r="F12" s="368">
        <v>2.2000000000000002</v>
      </c>
      <c r="G12" s="341" t="s">
        <v>534</v>
      </c>
      <c r="H12" s="341" t="s">
        <v>485</v>
      </c>
      <c r="I12" s="341" t="s">
        <v>332</v>
      </c>
      <c r="J12" s="408" t="s">
        <v>338</v>
      </c>
      <c r="K12" s="408"/>
      <c r="L12" s="408"/>
      <c r="M12" s="341" t="s">
        <v>1790</v>
      </c>
      <c r="N12" s="341" t="s">
        <v>1791</v>
      </c>
      <c r="O12" s="217" t="s">
        <v>54</v>
      </c>
      <c r="P12" s="217" t="s">
        <v>54</v>
      </c>
      <c r="Q12" s="341" t="s">
        <v>54</v>
      </c>
      <c r="R12" s="341" t="s">
        <v>551</v>
      </c>
      <c r="S12" s="342" t="s">
        <v>360</v>
      </c>
      <c r="T12" s="342" t="s">
        <v>360</v>
      </c>
      <c r="U12" s="342" t="s">
        <v>361</v>
      </c>
      <c r="V12" s="408" t="s">
        <v>1788</v>
      </c>
      <c r="W12" s="718"/>
      <c r="X12" s="718"/>
      <c r="Y12" s="718"/>
      <c r="Z12" s="217" t="s">
        <v>1648</v>
      </c>
    </row>
    <row r="13" spans="2:26" ht="15.95" customHeight="1" x14ac:dyDescent="0.15">
      <c r="B13" s="401"/>
      <c r="C13" s="715" t="s">
        <v>1792</v>
      </c>
      <c r="D13" s="716"/>
      <c r="E13" s="46">
        <v>1</v>
      </c>
      <c r="F13" s="368">
        <v>9</v>
      </c>
      <c r="G13" s="341" t="s">
        <v>534</v>
      </c>
      <c r="H13" s="341" t="s">
        <v>486</v>
      </c>
      <c r="I13" s="341" t="s">
        <v>332</v>
      </c>
      <c r="J13" s="466" t="s">
        <v>338</v>
      </c>
      <c r="K13" s="717"/>
      <c r="L13" s="444"/>
      <c r="M13" s="341" t="s">
        <v>1793</v>
      </c>
      <c r="N13" s="341" t="s">
        <v>1794</v>
      </c>
      <c r="O13" s="217" t="s">
        <v>54</v>
      </c>
      <c r="P13" s="217" t="s">
        <v>54</v>
      </c>
      <c r="Q13" s="341" t="s">
        <v>54</v>
      </c>
      <c r="R13" s="341" t="s">
        <v>551</v>
      </c>
      <c r="S13" s="342" t="s">
        <v>360</v>
      </c>
      <c r="T13" s="342" t="s">
        <v>360</v>
      </c>
      <c r="U13" s="342" t="s">
        <v>361</v>
      </c>
      <c r="V13" s="408" t="s">
        <v>1795</v>
      </c>
      <c r="W13" s="718"/>
      <c r="X13" s="718"/>
      <c r="Y13" s="718"/>
      <c r="Z13" s="217" t="s">
        <v>1648</v>
      </c>
    </row>
    <row r="14" spans="2:26" ht="15.95" customHeight="1" x14ac:dyDescent="0.15">
      <c r="B14" s="401"/>
      <c r="C14" s="715" t="s">
        <v>1796</v>
      </c>
      <c r="D14" s="716"/>
      <c r="E14" s="46">
        <v>2</v>
      </c>
      <c r="F14" s="368">
        <v>11.9</v>
      </c>
      <c r="G14" s="341" t="s">
        <v>534</v>
      </c>
      <c r="H14" s="341" t="s">
        <v>486</v>
      </c>
      <c r="I14" s="341" t="s">
        <v>333</v>
      </c>
      <c r="J14" s="466" t="s">
        <v>338</v>
      </c>
      <c r="K14" s="717"/>
      <c r="L14" s="444"/>
      <c r="M14" s="341" t="s">
        <v>1797</v>
      </c>
      <c r="N14" s="341" t="s">
        <v>1798</v>
      </c>
      <c r="O14" s="217" t="s">
        <v>54</v>
      </c>
      <c r="P14" s="217" t="s">
        <v>54</v>
      </c>
      <c r="Q14" s="341" t="s">
        <v>54</v>
      </c>
      <c r="R14" s="341" t="s">
        <v>551</v>
      </c>
      <c r="S14" s="342" t="s">
        <v>360</v>
      </c>
      <c r="T14" s="342" t="s">
        <v>360</v>
      </c>
      <c r="U14" s="342" t="s">
        <v>361</v>
      </c>
      <c r="V14" s="408" t="s">
        <v>1795</v>
      </c>
      <c r="W14" s="718"/>
      <c r="X14" s="718"/>
      <c r="Y14" s="718"/>
      <c r="Z14" s="217" t="s">
        <v>1648</v>
      </c>
    </row>
    <row r="15" spans="2:26" ht="15.95" customHeight="1" x14ac:dyDescent="0.15">
      <c r="B15" s="401"/>
      <c r="C15" s="715" t="s">
        <v>1799</v>
      </c>
      <c r="D15" s="716"/>
      <c r="E15" s="46">
        <v>3</v>
      </c>
      <c r="F15" s="368">
        <v>15.5</v>
      </c>
      <c r="G15" s="341" t="s">
        <v>534</v>
      </c>
      <c r="H15" s="341" t="s">
        <v>487</v>
      </c>
      <c r="I15" s="341" t="s">
        <v>332</v>
      </c>
      <c r="J15" s="466" t="s">
        <v>532</v>
      </c>
      <c r="K15" s="717"/>
      <c r="L15" s="444"/>
      <c r="M15" s="341" t="s">
        <v>1800</v>
      </c>
      <c r="N15" s="341" t="s">
        <v>1794</v>
      </c>
      <c r="O15" s="217" t="s">
        <v>551</v>
      </c>
      <c r="P15" s="217" t="s">
        <v>551</v>
      </c>
      <c r="Q15" s="341"/>
      <c r="R15" s="341" t="s">
        <v>551</v>
      </c>
      <c r="S15" s="342" t="s">
        <v>360</v>
      </c>
      <c r="T15" s="342" t="s">
        <v>360</v>
      </c>
      <c r="U15" s="342" t="s">
        <v>361</v>
      </c>
      <c r="V15" s="408" t="s">
        <v>1795</v>
      </c>
      <c r="W15" s="718"/>
      <c r="X15" s="718"/>
      <c r="Y15" s="718"/>
      <c r="Z15" s="217" t="s">
        <v>1648</v>
      </c>
    </row>
    <row r="16" spans="2:26" ht="15.95" customHeight="1" x14ac:dyDescent="0.15">
      <c r="B16" s="401"/>
      <c r="C16" s="715" t="s">
        <v>1792</v>
      </c>
      <c r="D16" s="716"/>
      <c r="E16" s="46">
        <v>4</v>
      </c>
      <c r="F16" s="368">
        <v>15.5</v>
      </c>
      <c r="G16" s="341" t="s">
        <v>534</v>
      </c>
      <c r="H16" s="341" t="s">
        <v>485</v>
      </c>
      <c r="I16" s="341" t="s">
        <v>332</v>
      </c>
      <c r="J16" s="466" t="s">
        <v>338</v>
      </c>
      <c r="K16" s="717"/>
      <c r="L16" s="444"/>
      <c r="M16" s="341" t="s">
        <v>1801</v>
      </c>
      <c r="N16" s="341" t="s">
        <v>1794</v>
      </c>
      <c r="O16" s="217" t="s">
        <v>54</v>
      </c>
      <c r="P16" s="217" t="s">
        <v>54</v>
      </c>
      <c r="Q16" s="341" t="s">
        <v>54</v>
      </c>
      <c r="R16" s="341" t="s">
        <v>551</v>
      </c>
      <c r="S16" s="342" t="s">
        <v>360</v>
      </c>
      <c r="T16" s="342" t="s">
        <v>360</v>
      </c>
      <c r="U16" s="342" t="s">
        <v>361</v>
      </c>
      <c r="V16" s="408" t="s">
        <v>1795</v>
      </c>
      <c r="W16" s="718"/>
      <c r="X16" s="718"/>
      <c r="Y16" s="718"/>
      <c r="Z16" s="217" t="s">
        <v>1648</v>
      </c>
    </row>
    <row r="17" spans="2:26" ht="15.95" customHeight="1" x14ac:dyDescent="0.15">
      <c r="B17" s="401"/>
      <c r="C17" s="715" t="s">
        <v>1799</v>
      </c>
      <c r="D17" s="716"/>
      <c r="E17" s="46">
        <v>5</v>
      </c>
      <c r="F17" s="368">
        <v>12.1</v>
      </c>
      <c r="G17" s="341" t="s">
        <v>331</v>
      </c>
      <c r="H17" s="341" t="s">
        <v>356</v>
      </c>
      <c r="I17" s="341" t="s">
        <v>333</v>
      </c>
      <c r="J17" s="408" t="s">
        <v>340</v>
      </c>
      <c r="K17" s="408"/>
      <c r="L17" s="408"/>
      <c r="M17" s="341" t="s">
        <v>1802</v>
      </c>
      <c r="N17" s="341" t="s">
        <v>1803</v>
      </c>
      <c r="O17" s="217" t="s">
        <v>1649</v>
      </c>
      <c r="P17" s="217" t="s">
        <v>554</v>
      </c>
      <c r="Q17" s="341"/>
      <c r="R17" s="341" t="s">
        <v>1649</v>
      </c>
      <c r="S17" s="342" t="s">
        <v>360</v>
      </c>
      <c r="T17" s="342" t="s">
        <v>359</v>
      </c>
      <c r="U17" s="342" t="s">
        <v>363</v>
      </c>
      <c r="V17" s="466" t="s">
        <v>1784</v>
      </c>
      <c r="W17" s="717"/>
      <c r="X17" s="717"/>
      <c r="Y17" s="444"/>
      <c r="Z17" s="341" t="s">
        <v>1785</v>
      </c>
    </row>
    <row r="18" spans="2:26" ht="15.95" customHeight="1" x14ac:dyDescent="0.15">
      <c r="B18" s="401"/>
      <c r="C18" s="715" t="s">
        <v>1799</v>
      </c>
      <c r="D18" s="716"/>
      <c r="E18" s="46">
        <v>6</v>
      </c>
      <c r="F18" s="368">
        <v>13</v>
      </c>
      <c r="G18" s="341" t="s">
        <v>331</v>
      </c>
      <c r="H18" s="341" t="s">
        <v>354</v>
      </c>
      <c r="I18" s="341" t="s">
        <v>332</v>
      </c>
      <c r="J18" s="408" t="s">
        <v>532</v>
      </c>
      <c r="K18" s="408"/>
      <c r="L18" s="408"/>
      <c r="M18" s="341" t="s">
        <v>1804</v>
      </c>
      <c r="N18" s="341" t="s">
        <v>1805</v>
      </c>
      <c r="O18" s="217" t="s">
        <v>1649</v>
      </c>
      <c r="P18" s="217" t="s">
        <v>554</v>
      </c>
      <c r="Q18" s="341"/>
      <c r="R18" s="341" t="s">
        <v>551</v>
      </c>
      <c r="S18" s="342" t="s">
        <v>360</v>
      </c>
      <c r="T18" s="342" t="s">
        <v>360</v>
      </c>
      <c r="U18" s="342" t="s">
        <v>1648</v>
      </c>
      <c r="V18" s="408" t="s">
        <v>1788</v>
      </c>
      <c r="W18" s="718"/>
      <c r="X18" s="718"/>
      <c r="Y18" s="718"/>
      <c r="Z18" s="217" t="s">
        <v>1648</v>
      </c>
    </row>
    <row r="19" spans="2:26" ht="15.95" customHeight="1" x14ac:dyDescent="0.15">
      <c r="B19" s="401"/>
      <c r="C19" s="715" t="s">
        <v>854</v>
      </c>
      <c r="D19" s="716"/>
      <c r="E19" s="46">
        <v>1</v>
      </c>
      <c r="F19" s="368">
        <v>23.7</v>
      </c>
      <c r="G19" s="341" t="s">
        <v>534</v>
      </c>
      <c r="H19" s="341" t="s">
        <v>486</v>
      </c>
      <c r="I19" s="341" t="s">
        <v>333</v>
      </c>
      <c r="J19" s="408" t="s">
        <v>338</v>
      </c>
      <c r="K19" s="408"/>
      <c r="L19" s="408"/>
      <c r="M19" s="341" t="s">
        <v>1806</v>
      </c>
      <c r="N19" s="341" t="s">
        <v>1807</v>
      </c>
      <c r="O19" s="217" t="s">
        <v>54</v>
      </c>
      <c r="P19" s="217" t="s">
        <v>54</v>
      </c>
      <c r="Q19" s="341" t="s">
        <v>54</v>
      </c>
      <c r="R19" s="341" t="s">
        <v>551</v>
      </c>
      <c r="S19" s="342" t="s">
        <v>360</v>
      </c>
      <c r="T19" s="342" t="s">
        <v>360</v>
      </c>
      <c r="U19" s="342" t="s">
        <v>1648</v>
      </c>
      <c r="V19" s="408" t="s">
        <v>1788</v>
      </c>
      <c r="W19" s="718"/>
      <c r="X19" s="718"/>
      <c r="Y19" s="718"/>
      <c r="Z19" s="217" t="s">
        <v>1648</v>
      </c>
    </row>
    <row r="20" spans="2:26" ht="15.95" customHeight="1" x14ac:dyDescent="0.15">
      <c r="B20" s="401"/>
      <c r="C20" s="715" t="s">
        <v>854</v>
      </c>
      <c r="D20" s="716"/>
      <c r="E20" s="46">
        <v>2</v>
      </c>
      <c r="F20" s="368">
        <v>18</v>
      </c>
      <c r="G20" s="341" t="s">
        <v>331</v>
      </c>
      <c r="H20" s="341" t="s">
        <v>356</v>
      </c>
      <c r="I20" s="341" t="s">
        <v>333</v>
      </c>
      <c r="J20" s="408" t="s">
        <v>340</v>
      </c>
      <c r="K20" s="408"/>
      <c r="L20" s="408"/>
      <c r="M20" s="341" t="s">
        <v>1808</v>
      </c>
      <c r="N20" s="341" t="s">
        <v>1809</v>
      </c>
      <c r="O20" s="217" t="s">
        <v>1649</v>
      </c>
      <c r="P20" s="217" t="s">
        <v>554</v>
      </c>
      <c r="Q20" s="341"/>
      <c r="R20" s="341" t="s">
        <v>1649</v>
      </c>
      <c r="S20" s="342" t="s">
        <v>360</v>
      </c>
      <c r="T20" s="342" t="s">
        <v>359</v>
      </c>
      <c r="U20" s="342" t="s">
        <v>363</v>
      </c>
      <c r="V20" s="466" t="s">
        <v>1784</v>
      </c>
      <c r="W20" s="717"/>
      <c r="X20" s="717"/>
      <c r="Y20" s="444"/>
      <c r="Z20" s="341" t="s">
        <v>1785</v>
      </c>
    </row>
    <row r="21" spans="2:26" ht="15.95" customHeight="1" x14ac:dyDescent="0.15">
      <c r="B21" s="401"/>
      <c r="C21" s="715" t="s">
        <v>854</v>
      </c>
      <c r="D21" s="716"/>
      <c r="E21" s="46">
        <v>3</v>
      </c>
      <c r="F21" s="368">
        <v>23.7</v>
      </c>
      <c r="G21" s="341" t="s">
        <v>331</v>
      </c>
      <c r="H21" s="341" t="s">
        <v>354</v>
      </c>
      <c r="I21" s="341" t="s">
        <v>332</v>
      </c>
      <c r="J21" s="408" t="s">
        <v>532</v>
      </c>
      <c r="K21" s="408"/>
      <c r="L21" s="408"/>
      <c r="M21" s="341" t="s">
        <v>1810</v>
      </c>
      <c r="N21" s="341" t="s">
        <v>1811</v>
      </c>
      <c r="O21" s="217" t="s">
        <v>1649</v>
      </c>
      <c r="P21" s="217" t="s">
        <v>554</v>
      </c>
      <c r="Q21" s="341"/>
      <c r="R21" s="341" t="s">
        <v>551</v>
      </c>
      <c r="S21" s="342" t="s">
        <v>360</v>
      </c>
      <c r="T21" s="342" t="s">
        <v>360</v>
      </c>
      <c r="U21" s="342" t="s">
        <v>1648</v>
      </c>
      <c r="V21" s="408" t="s">
        <v>1812</v>
      </c>
      <c r="W21" s="718"/>
      <c r="X21" s="718"/>
      <c r="Y21" s="718"/>
      <c r="Z21" s="217" t="s">
        <v>1648</v>
      </c>
    </row>
    <row r="22" spans="2:26" ht="15.95" customHeight="1" x14ac:dyDescent="0.15">
      <c r="B22" s="401"/>
      <c r="C22" s="715" t="s">
        <v>579</v>
      </c>
      <c r="D22" s="716"/>
      <c r="E22" s="46">
        <v>1</v>
      </c>
      <c r="F22" s="368">
        <v>30.5</v>
      </c>
      <c r="G22" s="341" t="s">
        <v>534</v>
      </c>
      <c r="H22" s="341" t="s">
        <v>486</v>
      </c>
      <c r="I22" s="341" t="s">
        <v>333</v>
      </c>
      <c r="J22" s="408" t="s">
        <v>338</v>
      </c>
      <c r="K22" s="408"/>
      <c r="L22" s="408"/>
      <c r="M22" s="341" t="s">
        <v>1813</v>
      </c>
      <c r="N22" s="341" t="s">
        <v>1814</v>
      </c>
      <c r="O22" s="217" t="s">
        <v>54</v>
      </c>
      <c r="P22" s="217" t="s">
        <v>54</v>
      </c>
      <c r="Q22" s="341" t="s">
        <v>54</v>
      </c>
      <c r="R22" s="341" t="s">
        <v>551</v>
      </c>
      <c r="S22" s="342" t="s">
        <v>360</v>
      </c>
      <c r="T22" s="342" t="s">
        <v>360</v>
      </c>
      <c r="U22" s="342" t="s">
        <v>1648</v>
      </c>
      <c r="V22" s="408" t="s">
        <v>1812</v>
      </c>
      <c r="W22" s="718"/>
      <c r="X22" s="718"/>
      <c r="Y22" s="718"/>
      <c r="Z22" s="217" t="s">
        <v>1648</v>
      </c>
    </row>
    <row r="23" spans="2:26" ht="15.95" customHeight="1" x14ac:dyDescent="0.15">
      <c r="B23" s="401"/>
      <c r="C23" s="715" t="s">
        <v>579</v>
      </c>
      <c r="D23" s="716"/>
      <c r="E23" s="46">
        <v>4</v>
      </c>
      <c r="F23" s="368">
        <v>28.9</v>
      </c>
      <c r="G23" s="341" t="s">
        <v>331</v>
      </c>
      <c r="H23" s="341" t="s">
        <v>356</v>
      </c>
      <c r="I23" s="341" t="s">
        <v>333</v>
      </c>
      <c r="J23" s="408" t="s">
        <v>340</v>
      </c>
      <c r="K23" s="408"/>
      <c r="L23" s="408"/>
      <c r="M23" s="341" t="s">
        <v>1815</v>
      </c>
      <c r="N23" s="341" t="s">
        <v>1811</v>
      </c>
      <c r="O23" s="217" t="s">
        <v>1649</v>
      </c>
      <c r="P23" s="217" t="s">
        <v>554</v>
      </c>
      <c r="Q23" s="341"/>
      <c r="R23" s="341" t="s">
        <v>1649</v>
      </c>
      <c r="S23" s="342" t="s">
        <v>360</v>
      </c>
      <c r="T23" s="342" t="s">
        <v>359</v>
      </c>
      <c r="U23" s="342" t="s">
        <v>363</v>
      </c>
      <c r="V23" s="466" t="s">
        <v>1784</v>
      </c>
      <c r="W23" s="717"/>
      <c r="X23" s="717"/>
      <c r="Y23" s="444"/>
      <c r="Z23" s="341" t="s">
        <v>1785</v>
      </c>
    </row>
    <row r="24" spans="2:26" ht="15.95" customHeight="1" x14ac:dyDescent="0.15">
      <c r="B24" s="401"/>
      <c r="C24" s="715" t="s">
        <v>579</v>
      </c>
      <c r="D24" s="716"/>
      <c r="E24" s="46">
        <v>5</v>
      </c>
      <c r="F24" s="368">
        <v>29.4</v>
      </c>
      <c r="G24" s="341" t="s">
        <v>331</v>
      </c>
      <c r="H24" s="341" t="s">
        <v>355</v>
      </c>
      <c r="I24" s="341" t="s">
        <v>332</v>
      </c>
      <c r="J24" s="408" t="s">
        <v>532</v>
      </c>
      <c r="K24" s="408"/>
      <c r="L24" s="408"/>
      <c r="M24" s="341" t="s">
        <v>1816</v>
      </c>
      <c r="N24" s="341" t="s">
        <v>1811</v>
      </c>
      <c r="O24" s="217" t="s">
        <v>1649</v>
      </c>
      <c r="P24" s="217" t="s">
        <v>554</v>
      </c>
      <c r="Q24" s="341"/>
      <c r="R24" s="341" t="s">
        <v>1649</v>
      </c>
      <c r="S24" s="342" t="s">
        <v>360</v>
      </c>
      <c r="T24" s="342" t="s">
        <v>359</v>
      </c>
      <c r="U24" s="342" t="s">
        <v>363</v>
      </c>
      <c r="V24" s="466" t="s">
        <v>1784</v>
      </c>
      <c r="W24" s="717"/>
      <c r="X24" s="717"/>
      <c r="Y24" s="444"/>
      <c r="Z24" s="341" t="s">
        <v>1785</v>
      </c>
    </row>
    <row r="25" spans="2:26" ht="15.95" customHeight="1" x14ac:dyDescent="0.15">
      <c r="B25" s="401"/>
      <c r="C25" s="715" t="s">
        <v>580</v>
      </c>
      <c r="D25" s="716"/>
      <c r="E25" s="46">
        <v>1</v>
      </c>
      <c r="F25" s="368">
        <v>39</v>
      </c>
      <c r="G25" s="341" t="s">
        <v>329</v>
      </c>
      <c r="H25" s="341" t="s">
        <v>351</v>
      </c>
      <c r="I25" s="341" t="s">
        <v>332</v>
      </c>
      <c r="J25" s="408" t="s">
        <v>514</v>
      </c>
      <c r="K25" s="408"/>
      <c r="L25" s="408"/>
      <c r="M25" s="341" t="s">
        <v>1817</v>
      </c>
      <c r="N25" s="341" t="s">
        <v>1818</v>
      </c>
      <c r="O25" s="217" t="s">
        <v>1648</v>
      </c>
      <c r="P25" s="217" t="s">
        <v>1648</v>
      </c>
      <c r="Q25" s="341"/>
      <c r="R25" s="341" t="s">
        <v>1649</v>
      </c>
      <c r="S25" s="342" t="s">
        <v>360</v>
      </c>
      <c r="T25" s="342" t="s">
        <v>359</v>
      </c>
      <c r="U25" s="376" t="s">
        <v>1648</v>
      </c>
      <c r="V25" s="408" t="s">
        <v>516</v>
      </c>
      <c r="W25" s="718"/>
      <c r="X25" s="718"/>
      <c r="Y25" s="718"/>
      <c r="Z25" s="341" t="s">
        <v>1785</v>
      </c>
    </row>
    <row r="26" spans="2:26" ht="15.95" customHeight="1" x14ac:dyDescent="0.15">
      <c r="B26" s="401"/>
      <c r="C26" s="715" t="s">
        <v>580</v>
      </c>
      <c r="D26" s="716"/>
      <c r="E26" s="46">
        <v>2</v>
      </c>
      <c r="F26" s="368">
        <v>46.3</v>
      </c>
      <c r="G26" s="341" t="s">
        <v>534</v>
      </c>
      <c r="H26" s="341" t="s">
        <v>486</v>
      </c>
      <c r="I26" s="341" t="s">
        <v>333</v>
      </c>
      <c r="J26" s="408" t="s">
        <v>514</v>
      </c>
      <c r="K26" s="408"/>
      <c r="L26" s="408"/>
      <c r="M26" s="341" t="s">
        <v>1819</v>
      </c>
      <c r="N26" s="341" t="s">
        <v>1820</v>
      </c>
      <c r="O26" s="217" t="s">
        <v>1649</v>
      </c>
      <c r="P26" s="217" t="s">
        <v>554</v>
      </c>
      <c r="Q26" s="341"/>
      <c r="R26" s="341" t="s">
        <v>1649</v>
      </c>
      <c r="S26" s="342" t="s">
        <v>360</v>
      </c>
      <c r="T26" s="342" t="s">
        <v>359</v>
      </c>
      <c r="U26" s="342" t="s">
        <v>363</v>
      </c>
      <c r="V26" s="466" t="s">
        <v>1784</v>
      </c>
      <c r="W26" s="717"/>
      <c r="X26" s="717"/>
      <c r="Y26" s="444"/>
      <c r="Z26" s="341" t="s">
        <v>1785</v>
      </c>
    </row>
    <row r="27" spans="2:26" ht="15.95" customHeight="1" x14ac:dyDescent="0.15">
      <c r="B27" s="401"/>
      <c r="C27" s="715" t="s">
        <v>580</v>
      </c>
      <c r="D27" s="716"/>
      <c r="E27" s="46">
        <v>4</v>
      </c>
      <c r="F27" s="368">
        <v>41.5</v>
      </c>
      <c r="G27" s="341" t="s">
        <v>534</v>
      </c>
      <c r="H27" s="341" t="s">
        <v>486</v>
      </c>
      <c r="I27" s="341" t="s">
        <v>333</v>
      </c>
      <c r="J27" s="408" t="s">
        <v>514</v>
      </c>
      <c r="K27" s="408"/>
      <c r="L27" s="408"/>
      <c r="M27" s="341" t="s">
        <v>1821</v>
      </c>
      <c r="N27" s="341" t="s">
        <v>1803</v>
      </c>
      <c r="O27" s="217" t="s">
        <v>1649</v>
      </c>
      <c r="P27" s="217" t="s">
        <v>554</v>
      </c>
      <c r="Q27" s="341"/>
      <c r="R27" s="341" t="s">
        <v>1649</v>
      </c>
      <c r="S27" s="342" t="s">
        <v>360</v>
      </c>
      <c r="T27" s="342" t="s">
        <v>359</v>
      </c>
      <c r="U27" s="342" t="s">
        <v>363</v>
      </c>
      <c r="V27" s="466" t="s">
        <v>1784</v>
      </c>
      <c r="W27" s="717"/>
      <c r="X27" s="717"/>
      <c r="Y27" s="444"/>
      <c r="Z27" s="341" t="s">
        <v>1785</v>
      </c>
    </row>
    <row r="28" spans="2:26" ht="15.95" customHeight="1" x14ac:dyDescent="0.15">
      <c r="B28" s="401"/>
      <c r="C28" s="715" t="s">
        <v>580</v>
      </c>
      <c r="D28" s="716"/>
      <c r="E28" s="46">
        <v>5</v>
      </c>
      <c r="F28" s="368">
        <v>36.5</v>
      </c>
      <c r="G28" s="341" t="s">
        <v>534</v>
      </c>
      <c r="H28" s="341" t="s">
        <v>487</v>
      </c>
      <c r="I28" s="341" t="s">
        <v>332</v>
      </c>
      <c r="J28" s="408" t="s">
        <v>532</v>
      </c>
      <c r="K28" s="408"/>
      <c r="L28" s="408"/>
      <c r="M28" s="341" t="s">
        <v>2227</v>
      </c>
      <c r="N28" s="341" t="s">
        <v>1818</v>
      </c>
      <c r="O28" s="217" t="s">
        <v>1648</v>
      </c>
      <c r="P28" s="217" t="s">
        <v>1648</v>
      </c>
      <c r="Q28" s="341"/>
      <c r="R28" s="341" t="s">
        <v>1649</v>
      </c>
      <c r="S28" s="342" t="s">
        <v>360</v>
      </c>
      <c r="T28" s="342" t="s">
        <v>359</v>
      </c>
      <c r="U28" s="376" t="s">
        <v>1648</v>
      </c>
      <c r="V28" s="408" t="s">
        <v>516</v>
      </c>
      <c r="W28" s="718"/>
      <c r="X28" s="718"/>
      <c r="Y28" s="718"/>
      <c r="Z28" s="341" t="s">
        <v>1785</v>
      </c>
    </row>
    <row r="29" spans="2:26" ht="15.95" customHeight="1" x14ac:dyDescent="0.15">
      <c r="B29" s="401"/>
      <c r="C29" s="715" t="s">
        <v>580</v>
      </c>
      <c r="D29" s="716"/>
      <c r="E29" s="46">
        <v>6</v>
      </c>
      <c r="F29" s="368">
        <v>38.299999999999997</v>
      </c>
      <c r="G29" s="341" t="s">
        <v>534</v>
      </c>
      <c r="H29" s="341" t="s">
        <v>487</v>
      </c>
      <c r="I29" s="341" t="s">
        <v>332</v>
      </c>
      <c r="J29" s="408" t="s">
        <v>338</v>
      </c>
      <c r="K29" s="408"/>
      <c r="L29" s="408"/>
      <c r="M29" s="341" t="s">
        <v>1822</v>
      </c>
      <c r="N29" s="341" t="s">
        <v>1814</v>
      </c>
      <c r="O29" s="217" t="s">
        <v>54</v>
      </c>
      <c r="P29" s="217" t="s">
        <v>54</v>
      </c>
      <c r="Q29" s="341" t="s">
        <v>54</v>
      </c>
      <c r="R29" s="341" t="s">
        <v>551</v>
      </c>
      <c r="S29" s="342" t="s">
        <v>360</v>
      </c>
      <c r="T29" s="342" t="s">
        <v>360</v>
      </c>
      <c r="U29" s="342" t="s">
        <v>361</v>
      </c>
      <c r="V29" s="408" t="s">
        <v>1823</v>
      </c>
      <c r="W29" s="718"/>
      <c r="X29" s="718"/>
      <c r="Y29" s="718"/>
      <c r="Z29" s="217" t="s">
        <v>1648</v>
      </c>
    </row>
    <row r="30" spans="2:26" ht="15.95" customHeight="1" x14ac:dyDescent="0.15">
      <c r="B30" s="401"/>
      <c r="C30" s="715" t="s">
        <v>580</v>
      </c>
      <c r="D30" s="716"/>
      <c r="E30" s="46">
        <v>7</v>
      </c>
      <c r="F30" s="368">
        <v>36.5</v>
      </c>
      <c r="G30" s="341" t="s">
        <v>534</v>
      </c>
      <c r="H30" s="341" t="s">
        <v>485</v>
      </c>
      <c r="I30" s="341" t="s">
        <v>332</v>
      </c>
      <c r="J30" s="756" t="s">
        <v>338</v>
      </c>
      <c r="K30" s="756"/>
      <c r="L30" s="756"/>
      <c r="M30" s="341" t="s">
        <v>1824</v>
      </c>
      <c r="N30" s="341" t="s">
        <v>1794</v>
      </c>
      <c r="O30" s="217" t="s">
        <v>54</v>
      </c>
      <c r="P30" s="217" t="s">
        <v>54</v>
      </c>
      <c r="Q30" s="341" t="s">
        <v>54</v>
      </c>
      <c r="R30" s="341" t="s">
        <v>551</v>
      </c>
      <c r="S30" s="342" t="s">
        <v>360</v>
      </c>
      <c r="T30" s="342" t="s">
        <v>360</v>
      </c>
      <c r="U30" s="342" t="s">
        <v>361</v>
      </c>
      <c r="V30" s="408" t="s">
        <v>1788</v>
      </c>
      <c r="W30" s="718"/>
      <c r="X30" s="718"/>
      <c r="Y30" s="718"/>
      <c r="Z30" s="217" t="s">
        <v>1648</v>
      </c>
    </row>
    <row r="31" spans="2:26" ht="15.95" customHeight="1" x14ac:dyDescent="0.15">
      <c r="B31" s="401"/>
      <c r="C31" s="715" t="s">
        <v>580</v>
      </c>
      <c r="D31" s="716"/>
      <c r="E31" s="46">
        <v>8</v>
      </c>
      <c r="F31" s="368">
        <v>39.9</v>
      </c>
      <c r="G31" s="341" t="s">
        <v>534</v>
      </c>
      <c r="H31" s="341" t="s">
        <v>485</v>
      </c>
      <c r="I31" s="341" t="s">
        <v>332</v>
      </c>
      <c r="J31" s="756" t="s">
        <v>338</v>
      </c>
      <c r="K31" s="756"/>
      <c r="L31" s="756"/>
      <c r="M31" s="341" t="s">
        <v>1825</v>
      </c>
      <c r="N31" s="341" t="s">
        <v>1794</v>
      </c>
      <c r="O31" s="217" t="s">
        <v>54</v>
      </c>
      <c r="P31" s="217" t="s">
        <v>54</v>
      </c>
      <c r="Q31" s="341" t="s">
        <v>54</v>
      </c>
      <c r="R31" s="341" t="s">
        <v>551</v>
      </c>
      <c r="S31" s="342" t="s">
        <v>360</v>
      </c>
      <c r="T31" s="342" t="s">
        <v>360</v>
      </c>
      <c r="U31" s="342" t="s">
        <v>361</v>
      </c>
      <c r="V31" s="408" t="s">
        <v>1788</v>
      </c>
      <c r="W31" s="718"/>
      <c r="X31" s="718"/>
      <c r="Y31" s="718"/>
      <c r="Z31" s="217" t="s">
        <v>1648</v>
      </c>
    </row>
    <row r="32" spans="2:26" ht="15.95" customHeight="1" x14ac:dyDescent="0.15">
      <c r="B32" s="401"/>
      <c r="C32" s="715" t="s">
        <v>580</v>
      </c>
      <c r="D32" s="716"/>
      <c r="E32" s="46">
        <v>9</v>
      </c>
      <c r="F32" s="368">
        <v>46.2</v>
      </c>
      <c r="G32" s="341" t="s">
        <v>534</v>
      </c>
      <c r="H32" s="341" t="s">
        <v>485</v>
      </c>
      <c r="I32" s="341" t="s">
        <v>333</v>
      </c>
      <c r="J32" s="408" t="s">
        <v>333</v>
      </c>
      <c r="K32" s="408"/>
      <c r="L32" s="408"/>
      <c r="M32" s="341" t="s">
        <v>1826</v>
      </c>
      <c r="N32" s="341" t="s">
        <v>1803</v>
      </c>
      <c r="O32" s="217" t="s">
        <v>1649</v>
      </c>
      <c r="P32" s="217" t="s">
        <v>554</v>
      </c>
      <c r="Q32" s="341"/>
      <c r="R32" s="341" t="s">
        <v>1655</v>
      </c>
      <c r="S32" s="342" t="s">
        <v>360</v>
      </c>
      <c r="T32" s="342" t="s">
        <v>359</v>
      </c>
      <c r="U32" s="342" t="s">
        <v>363</v>
      </c>
      <c r="V32" s="408" t="s">
        <v>1784</v>
      </c>
      <c r="W32" s="761"/>
      <c r="X32" s="761"/>
      <c r="Y32" s="761"/>
      <c r="Z32" s="341" t="s">
        <v>2236</v>
      </c>
    </row>
    <row r="33" spans="2:26" ht="15.95" customHeight="1" x14ac:dyDescent="0.15">
      <c r="B33" s="401"/>
      <c r="C33" s="715" t="s">
        <v>580</v>
      </c>
      <c r="D33" s="716"/>
      <c r="E33" s="46">
        <v>11</v>
      </c>
      <c r="F33" s="368">
        <v>46.4</v>
      </c>
      <c r="G33" s="341" t="s">
        <v>331</v>
      </c>
      <c r="H33" s="341" t="s">
        <v>354</v>
      </c>
      <c r="I33" s="341" t="s">
        <v>333</v>
      </c>
      <c r="J33" s="408" t="s">
        <v>340</v>
      </c>
      <c r="K33" s="408"/>
      <c r="L33" s="408"/>
      <c r="M33" s="341" t="s">
        <v>1827</v>
      </c>
      <c r="N33" s="341" t="s">
        <v>1828</v>
      </c>
      <c r="O33" s="217" t="s">
        <v>1648</v>
      </c>
      <c r="P33" s="217" t="s">
        <v>1648</v>
      </c>
      <c r="Q33" s="341"/>
      <c r="R33" s="341" t="s">
        <v>1649</v>
      </c>
      <c r="S33" s="342" t="s">
        <v>360</v>
      </c>
      <c r="T33" s="342" t="s">
        <v>359</v>
      </c>
      <c r="U33" s="376" t="s">
        <v>1648</v>
      </c>
      <c r="V33" s="408" t="s">
        <v>516</v>
      </c>
      <c r="W33" s="718"/>
      <c r="X33" s="718"/>
      <c r="Y33" s="718"/>
      <c r="Z33" s="341" t="s">
        <v>1785</v>
      </c>
    </row>
    <row r="34" spans="2:26" ht="15.95" customHeight="1" x14ac:dyDescent="0.15">
      <c r="B34" s="401"/>
      <c r="C34" s="715" t="s">
        <v>581</v>
      </c>
      <c r="D34" s="716"/>
      <c r="E34" s="46">
        <v>1</v>
      </c>
      <c r="F34" s="368">
        <v>57</v>
      </c>
      <c r="G34" s="341" t="s">
        <v>329</v>
      </c>
      <c r="H34" s="341" t="s">
        <v>351</v>
      </c>
      <c r="I34" s="341" t="s">
        <v>332</v>
      </c>
      <c r="J34" s="408" t="s">
        <v>514</v>
      </c>
      <c r="K34" s="408"/>
      <c r="L34" s="408"/>
      <c r="M34" s="341" t="s">
        <v>1829</v>
      </c>
      <c r="N34" s="341" t="s">
        <v>1783</v>
      </c>
      <c r="O34" s="217" t="s">
        <v>1648</v>
      </c>
      <c r="P34" s="217" t="s">
        <v>1648</v>
      </c>
      <c r="Q34" s="341"/>
      <c r="R34" s="341" t="s">
        <v>1649</v>
      </c>
      <c r="S34" s="342" t="s">
        <v>360</v>
      </c>
      <c r="T34" s="342" t="s">
        <v>359</v>
      </c>
      <c r="U34" s="376" t="s">
        <v>1648</v>
      </c>
      <c r="V34" s="408" t="s">
        <v>516</v>
      </c>
      <c r="W34" s="718"/>
      <c r="X34" s="718"/>
      <c r="Y34" s="718"/>
      <c r="Z34" s="341" t="s">
        <v>1785</v>
      </c>
    </row>
    <row r="35" spans="2:26" ht="15.95" customHeight="1" x14ac:dyDescent="0.15">
      <c r="B35" s="401"/>
      <c r="C35" s="715" t="s">
        <v>581</v>
      </c>
      <c r="D35" s="716"/>
      <c r="E35" s="46">
        <v>2</v>
      </c>
      <c r="F35" s="368">
        <v>57.5</v>
      </c>
      <c r="G35" s="341" t="s">
        <v>534</v>
      </c>
      <c r="H35" s="341" t="s">
        <v>486</v>
      </c>
      <c r="I35" s="341" t="s">
        <v>332</v>
      </c>
      <c r="J35" s="408" t="s">
        <v>532</v>
      </c>
      <c r="K35" s="408"/>
      <c r="L35" s="408"/>
      <c r="M35" s="341" t="s">
        <v>1830</v>
      </c>
      <c r="N35" s="341" t="s">
        <v>1779</v>
      </c>
      <c r="O35" s="217" t="s">
        <v>551</v>
      </c>
      <c r="P35" s="217" t="s">
        <v>551</v>
      </c>
      <c r="Q35" s="341"/>
      <c r="R35" s="341" t="s">
        <v>1831</v>
      </c>
      <c r="S35" s="342" t="s">
        <v>360</v>
      </c>
      <c r="T35" s="342" t="s">
        <v>360</v>
      </c>
      <c r="U35" s="350" t="s">
        <v>361</v>
      </c>
      <c r="V35" s="408" t="s">
        <v>1823</v>
      </c>
      <c r="W35" s="718"/>
      <c r="X35" s="718"/>
      <c r="Y35" s="718"/>
      <c r="Z35" s="217" t="s">
        <v>1648</v>
      </c>
    </row>
    <row r="36" spans="2:26" ht="15.95" customHeight="1" x14ac:dyDescent="0.15">
      <c r="B36" s="401"/>
      <c r="C36" s="715" t="s">
        <v>581</v>
      </c>
      <c r="D36" s="716"/>
      <c r="E36" s="46">
        <v>4</v>
      </c>
      <c r="F36" s="368">
        <v>52.9</v>
      </c>
      <c r="G36" s="341" t="s">
        <v>331</v>
      </c>
      <c r="H36" s="341" t="s">
        <v>354</v>
      </c>
      <c r="I36" s="341" t="s">
        <v>332</v>
      </c>
      <c r="J36" s="408" t="s">
        <v>532</v>
      </c>
      <c r="K36" s="408"/>
      <c r="L36" s="408"/>
      <c r="M36" s="341" t="s">
        <v>1832</v>
      </c>
      <c r="N36" s="341" t="s">
        <v>1803</v>
      </c>
      <c r="O36" s="217" t="s">
        <v>1649</v>
      </c>
      <c r="P36" s="217" t="s">
        <v>554</v>
      </c>
      <c r="Q36" s="341"/>
      <c r="R36" s="341" t="s">
        <v>551</v>
      </c>
      <c r="S36" s="342" t="s">
        <v>360</v>
      </c>
      <c r="T36" s="342" t="s">
        <v>360</v>
      </c>
      <c r="U36" s="342" t="s">
        <v>1648</v>
      </c>
      <c r="V36" s="408" t="s">
        <v>1833</v>
      </c>
      <c r="W36" s="718"/>
      <c r="X36" s="718"/>
      <c r="Y36" s="718"/>
      <c r="Z36" s="217" t="s">
        <v>1648</v>
      </c>
    </row>
    <row r="37" spans="2:26" ht="15.95" customHeight="1" x14ac:dyDescent="0.15">
      <c r="B37" s="401"/>
      <c r="C37" s="715" t="s">
        <v>581</v>
      </c>
      <c r="D37" s="716"/>
      <c r="E37" s="46">
        <v>5</v>
      </c>
      <c r="F37" s="369">
        <v>48.7</v>
      </c>
      <c r="G37" s="341" t="s">
        <v>331</v>
      </c>
      <c r="H37" s="341" t="s">
        <v>355</v>
      </c>
      <c r="I37" s="341" t="s">
        <v>333</v>
      </c>
      <c r="J37" s="408" t="s">
        <v>340</v>
      </c>
      <c r="K37" s="408"/>
      <c r="L37" s="408"/>
      <c r="M37" s="341" t="s">
        <v>1834</v>
      </c>
      <c r="N37" s="341" t="s">
        <v>1835</v>
      </c>
      <c r="O37" s="217" t="s">
        <v>1649</v>
      </c>
      <c r="P37" s="217" t="s">
        <v>554</v>
      </c>
      <c r="Q37" s="341"/>
      <c r="R37" s="341" t="s">
        <v>1649</v>
      </c>
      <c r="S37" s="342" t="s">
        <v>360</v>
      </c>
      <c r="T37" s="342" t="s">
        <v>359</v>
      </c>
      <c r="U37" s="342" t="s">
        <v>363</v>
      </c>
      <c r="V37" s="466" t="s">
        <v>1784</v>
      </c>
      <c r="W37" s="717"/>
      <c r="X37" s="717"/>
      <c r="Y37" s="444"/>
      <c r="Z37" s="341" t="s">
        <v>1785</v>
      </c>
    </row>
    <row r="38" spans="2:26" ht="15.95" customHeight="1" x14ac:dyDescent="0.15">
      <c r="B38" s="401"/>
      <c r="C38" s="715" t="s">
        <v>582</v>
      </c>
      <c r="D38" s="716"/>
      <c r="E38" s="46">
        <v>1</v>
      </c>
      <c r="F38" s="369">
        <v>62.3</v>
      </c>
      <c r="G38" s="341" t="s">
        <v>329</v>
      </c>
      <c r="H38" s="341" t="s">
        <v>351</v>
      </c>
      <c r="I38" s="341" t="s">
        <v>332</v>
      </c>
      <c r="J38" s="408" t="s">
        <v>514</v>
      </c>
      <c r="K38" s="408"/>
      <c r="L38" s="408"/>
      <c r="M38" s="341" t="s">
        <v>1836</v>
      </c>
      <c r="N38" s="341" t="s">
        <v>1837</v>
      </c>
      <c r="O38" s="217" t="s">
        <v>1648</v>
      </c>
      <c r="P38" s="217" t="s">
        <v>1648</v>
      </c>
      <c r="Q38" s="341"/>
      <c r="R38" s="341" t="s">
        <v>1649</v>
      </c>
      <c r="S38" s="342" t="s">
        <v>360</v>
      </c>
      <c r="T38" s="342" t="s">
        <v>359</v>
      </c>
      <c r="U38" s="376" t="s">
        <v>1648</v>
      </c>
      <c r="V38" s="408" t="s">
        <v>516</v>
      </c>
      <c r="W38" s="718"/>
      <c r="X38" s="718"/>
      <c r="Y38" s="718"/>
      <c r="Z38" s="341" t="s">
        <v>1785</v>
      </c>
    </row>
    <row r="39" spans="2:26" ht="15.95" customHeight="1" x14ac:dyDescent="0.15">
      <c r="B39" s="476"/>
      <c r="C39" s="715" t="s">
        <v>582</v>
      </c>
      <c r="D39" s="716"/>
      <c r="E39" s="46">
        <v>2</v>
      </c>
      <c r="F39" s="369">
        <v>61.8</v>
      </c>
      <c r="G39" s="341" t="s">
        <v>534</v>
      </c>
      <c r="H39" s="341" t="s">
        <v>486</v>
      </c>
      <c r="I39" s="341" t="s">
        <v>332</v>
      </c>
      <c r="J39" s="408" t="s">
        <v>338</v>
      </c>
      <c r="K39" s="408"/>
      <c r="L39" s="408"/>
      <c r="M39" s="341" t="s">
        <v>1838</v>
      </c>
      <c r="N39" s="341" t="s">
        <v>1839</v>
      </c>
      <c r="O39" s="217" t="s">
        <v>54</v>
      </c>
      <c r="P39" s="217" t="s">
        <v>54</v>
      </c>
      <c r="Q39" s="343" t="s">
        <v>54</v>
      </c>
      <c r="R39" s="343" t="s">
        <v>551</v>
      </c>
      <c r="S39" s="344" t="s">
        <v>360</v>
      </c>
      <c r="T39" s="344" t="s">
        <v>360</v>
      </c>
      <c r="U39" s="344" t="s">
        <v>361</v>
      </c>
      <c r="V39" s="756" t="s">
        <v>1833</v>
      </c>
      <c r="W39" s="765"/>
      <c r="X39" s="765"/>
      <c r="Y39" s="765"/>
      <c r="Z39" s="217" t="s">
        <v>1648</v>
      </c>
    </row>
    <row r="40" spans="2:26" ht="15.95" customHeight="1" x14ac:dyDescent="0.15">
      <c r="B40" s="89"/>
      <c r="C40" s="1" t="s">
        <v>275</v>
      </c>
      <c r="D40" s="37"/>
      <c r="E40" s="2"/>
      <c r="F40" s="86"/>
      <c r="G40" s="86"/>
      <c r="H40" s="86"/>
      <c r="I40" s="86"/>
      <c r="J40" s="86"/>
      <c r="K40" s="86"/>
      <c r="L40" s="86"/>
      <c r="M40" s="86"/>
      <c r="N40" s="86"/>
      <c r="O40" s="86"/>
      <c r="P40" s="86"/>
      <c r="Q40" s="88"/>
      <c r="R40" s="104"/>
      <c r="S40" s="37"/>
      <c r="T40" s="37"/>
      <c r="U40" s="86"/>
      <c r="V40" s="105"/>
      <c r="W40" s="105"/>
      <c r="X40" s="105"/>
      <c r="Y40" s="105"/>
      <c r="Z40" s="37"/>
    </row>
    <row r="41" spans="2:26" ht="15.95" customHeight="1" x14ac:dyDescent="0.15">
      <c r="B41" s="89"/>
      <c r="C41" s="98" t="s">
        <v>276</v>
      </c>
      <c r="D41" s="37"/>
      <c r="E41" s="2"/>
      <c r="F41" s="86"/>
      <c r="G41" s="86"/>
      <c r="H41" s="86"/>
      <c r="I41" s="86"/>
      <c r="J41" s="86"/>
      <c r="K41" s="86"/>
      <c r="L41" s="86"/>
      <c r="M41" s="86"/>
      <c r="N41" s="86"/>
      <c r="O41" s="86"/>
      <c r="P41" s="86"/>
      <c r="Q41" s="88"/>
      <c r="R41" s="104"/>
      <c r="S41" s="37"/>
      <c r="T41" s="37"/>
      <c r="U41" s="86"/>
      <c r="V41" s="105"/>
      <c r="W41" s="105"/>
      <c r="X41" s="105"/>
      <c r="Y41" s="105"/>
      <c r="Z41" s="37"/>
    </row>
    <row r="42" spans="2:26" ht="15.95" customHeight="1" x14ac:dyDescent="0.15">
      <c r="B42" s="90"/>
      <c r="C42" s="29" t="s">
        <v>247</v>
      </c>
      <c r="D42" s="29"/>
      <c r="E42" s="29"/>
      <c r="F42" s="370"/>
      <c r="G42" s="29"/>
      <c r="H42" s="29"/>
      <c r="I42" s="29"/>
      <c r="J42" s="29"/>
      <c r="K42" s="29"/>
      <c r="L42" s="29"/>
      <c r="M42" s="29"/>
      <c r="N42" s="29"/>
      <c r="O42" s="29"/>
      <c r="P42" s="29"/>
      <c r="Q42" s="29"/>
      <c r="R42" s="29"/>
      <c r="S42" s="29"/>
      <c r="T42" s="29"/>
      <c r="U42" s="29"/>
      <c r="V42" s="29"/>
      <c r="W42" s="29"/>
      <c r="X42" s="29"/>
      <c r="Y42" s="29"/>
    </row>
    <row r="43" spans="2:26" ht="15.95" customHeight="1" x14ac:dyDescent="0.15">
      <c r="B43" s="29"/>
      <c r="C43" s="29" t="s">
        <v>248</v>
      </c>
      <c r="D43" s="29"/>
      <c r="E43" s="29"/>
      <c r="F43" s="370"/>
      <c r="G43" s="29"/>
      <c r="H43" s="29"/>
      <c r="I43" s="29"/>
      <c r="J43" s="29"/>
      <c r="K43" s="29"/>
      <c r="L43" s="29"/>
      <c r="M43" s="29"/>
      <c r="N43" s="29"/>
      <c r="O43" s="29"/>
      <c r="P43" s="29"/>
      <c r="Q43" s="29"/>
      <c r="R43" s="29"/>
      <c r="S43" s="29"/>
      <c r="T43" s="29"/>
      <c r="U43" s="29"/>
      <c r="V43" s="29"/>
      <c r="W43" s="29"/>
      <c r="X43" s="29"/>
      <c r="Y43" s="29"/>
    </row>
    <row r="44" spans="2:26" ht="15.95" customHeight="1" x14ac:dyDescent="0.15">
      <c r="B44" s="29"/>
      <c r="C44" s="232" t="s">
        <v>449</v>
      </c>
      <c r="D44" s="232"/>
      <c r="E44" s="232"/>
      <c r="F44" s="371"/>
      <c r="G44" s="232"/>
      <c r="H44" s="232"/>
      <c r="I44" s="232"/>
      <c r="J44" s="232"/>
      <c r="K44" s="232"/>
      <c r="L44" s="232"/>
      <c r="M44" s="232"/>
      <c r="N44" s="232"/>
      <c r="O44" s="29"/>
      <c r="P44" s="29"/>
      <c r="Q44" s="29"/>
      <c r="R44" s="29"/>
      <c r="S44" s="29"/>
      <c r="T44" s="29"/>
      <c r="U44" s="29"/>
      <c r="V44" s="29"/>
      <c r="W44" s="29"/>
      <c r="X44" s="29"/>
      <c r="Y44" s="29"/>
    </row>
    <row r="45" spans="2:26" ht="15.95" customHeight="1" x14ac:dyDescent="0.15">
      <c r="C45" s="233" t="s">
        <v>541</v>
      </c>
      <c r="D45" s="234"/>
      <c r="E45" s="234"/>
      <c r="F45" s="372"/>
      <c r="G45" s="234"/>
      <c r="H45" s="234"/>
      <c r="I45" s="234"/>
      <c r="J45" s="234"/>
      <c r="K45" s="234"/>
      <c r="L45" s="234"/>
      <c r="M45" s="234"/>
      <c r="N45" s="234"/>
    </row>
    <row r="46" spans="2:26" ht="9.75" customHeight="1" x14ac:dyDescent="0.15">
      <c r="H46" s="2"/>
      <c r="I46" s="2"/>
      <c r="J46" s="2"/>
      <c r="K46" s="2"/>
      <c r="L46" s="2"/>
      <c r="M46" s="2"/>
      <c r="N46" s="2"/>
      <c r="O46" s="2"/>
      <c r="P46" s="2"/>
      <c r="Q46" s="2"/>
      <c r="R46" s="2"/>
      <c r="S46" s="2"/>
      <c r="T46" s="2"/>
      <c r="U46" s="2"/>
      <c r="V46" s="2"/>
      <c r="W46" s="2"/>
      <c r="X46" s="2"/>
      <c r="Y46" s="2"/>
    </row>
    <row r="47" spans="2:26" ht="24.75" customHeight="1" x14ac:dyDescent="0.15">
      <c r="B47" s="719" t="s">
        <v>322</v>
      </c>
      <c r="C47" s="719"/>
      <c r="D47" s="719"/>
      <c r="E47" s="719"/>
      <c r="F47" s="595"/>
      <c r="G47" s="595"/>
      <c r="H47" s="595"/>
      <c r="I47" s="719"/>
      <c r="J47" s="719"/>
      <c r="K47" s="719"/>
      <c r="L47" s="719"/>
      <c r="M47" s="719"/>
      <c r="N47" s="719"/>
      <c r="O47" s="719"/>
      <c r="P47" s="719"/>
      <c r="Q47" s="719"/>
      <c r="R47" s="719"/>
      <c r="S47" s="719"/>
      <c r="T47" s="719"/>
      <c r="U47" s="719"/>
      <c r="V47" s="719"/>
      <c r="W47" s="719"/>
      <c r="X47" s="719"/>
      <c r="Y47" s="719"/>
    </row>
    <row r="48" spans="2:26" ht="20.100000000000001" customHeight="1" x14ac:dyDescent="0.15">
      <c r="B48" s="467" t="s">
        <v>27</v>
      </c>
      <c r="C48" s="478"/>
      <c r="D48" s="478"/>
      <c r="E48" s="478"/>
      <c r="F48" s="596" t="str">
        <f>F3</f>
        <v>ミネトンネル</v>
      </c>
      <c r="G48" s="597"/>
      <c r="H48" s="598"/>
      <c r="I48" s="442" t="s">
        <v>28</v>
      </c>
      <c r="J48" s="439"/>
      <c r="K48" s="390" t="str">
        <f>K3</f>
        <v>一般国道　316号</v>
      </c>
      <c r="L48" s="391"/>
      <c r="M48" s="391"/>
      <c r="N48" s="392"/>
      <c r="O48" s="409" t="s">
        <v>257</v>
      </c>
      <c r="P48" s="411"/>
      <c r="Q48" s="720" t="str">
        <f>Q3</f>
        <v>株式会社ニュージェック</v>
      </c>
      <c r="R48" s="721"/>
      <c r="S48" s="721"/>
      <c r="T48" s="722"/>
      <c r="U48" s="606" t="s">
        <v>220</v>
      </c>
      <c r="V48" s="607"/>
      <c r="W48" s="607"/>
      <c r="X48" s="608"/>
      <c r="Y48" s="612">
        <f>Y3</f>
        <v>44294</v>
      </c>
      <c r="Z48" s="614"/>
    </row>
    <row r="49" spans="2:26" ht="20.100000000000001" customHeight="1" x14ac:dyDescent="0.15">
      <c r="B49" s="413" t="s">
        <v>0</v>
      </c>
      <c r="C49" s="414"/>
      <c r="D49" s="414"/>
      <c r="E49" s="414"/>
      <c r="F49" s="618" t="str">
        <f>F4</f>
        <v>美祢トンネル</v>
      </c>
      <c r="G49" s="619"/>
      <c r="H49" s="620"/>
      <c r="I49" s="728" t="s">
        <v>1</v>
      </c>
      <c r="J49" s="729"/>
      <c r="K49" s="390" t="str">
        <f>K4</f>
        <v>宇部土木建築事務所</v>
      </c>
      <c r="L49" s="391"/>
      <c r="M49" s="391"/>
      <c r="N49" s="392"/>
      <c r="O49" s="409" t="s">
        <v>258</v>
      </c>
      <c r="P49" s="411"/>
      <c r="Q49" s="720" t="str">
        <f>Q4</f>
        <v>石村　勝伸</v>
      </c>
      <c r="R49" s="721"/>
      <c r="S49" s="721"/>
      <c r="T49" s="722"/>
      <c r="U49" s="723"/>
      <c r="V49" s="724"/>
      <c r="W49" s="724"/>
      <c r="X49" s="725"/>
      <c r="Y49" s="726"/>
      <c r="Z49" s="727"/>
    </row>
    <row r="50" spans="2:26" ht="15" customHeight="1" x14ac:dyDescent="0.15">
      <c r="B50" s="401" t="s">
        <v>241</v>
      </c>
      <c r="C50" s="730" t="s">
        <v>42</v>
      </c>
      <c r="D50" s="731"/>
      <c r="E50" s="732" t="s">
        <v>205</v>
      </c>
      <c r="F50" s="732" t="s">
        <v>204</v>
      </c>
      <c r="G50" s="734" t="s">
        <v>203</v>
      </c>
      <c r="H50" s="735"/>
      <c r="I50" s="467" t="s">
        <v>202</v>
      </c>
      <c r="J50" s="478"/>
      <c r="K50" s="478"/>
      <c r="L50" s="478"/>
      <c r="M50" s="478"/>
      <c r="N50" s="479"/>
      <c r="O50" s="738" t="s">
        <v>537</v>
      </c>
      <c r="P50" s="739"/>
      <c r="Q50" s="742" t="s">
        <v>265</v>
      </c>
      <c r="R50" s="743"/>
      <c r="S50" s="743"/>
      <c r="T50" s="744"/>
      <c r="U50" s="734" t="s">
        <v>201</v>
      </c>
      <c r="V50" s="748"/>
      <c r="W50" s="748"/>
      <c r="X50" s="748"/>
      <c r="Y50" s="735"/>
      <c r="Z50" s="750" t="s">
        <v>200</v>
      </c>
    </row>
    <row r="51" spans="2:26" ht="15" customHeight="1" x14ac:dyDescent="0.15">
      <c r="B51" s="401"/>
      <c r="C51" s="730"/>
      <c r="D51" s="731"/>
      <c r="E51" s="732"/>
      <c r="F51" s="732"/>
      <c r="G51" s="736"/>
      <c r="H51" s="737"/>
      <c r="I51" s="413"/>
      <c r="J51" s="414"/>
      <c r="K51" s="414"/>
      <c r="L51" s="414"/>
      <c r="M51" s="414"/>
      <c r="N51" s="415"/>
      <c r="O51" s="740"/>
      <c r="P51" s="741"/>
      <c r="Q51" s="745"/>
      <c r="R51" s="746"/>
      <c r="S51" s="746"/>
      <c r="T51" s="747"/>
      <c r="U51" s="736"/>
      <c r="V51" s="749"/>
      <c r="W51" s="749"/>
      <c r="X51" s="749"/>
      <c r="Y51" s="737"/>
      <c r="Z51" s="732"/>
    </row>
    <row r="52" spans="2:26" ht="16.5" customHeight="1" x14ac:dyDescent="0.15">
      <c r="B52" s="401"/>
      <c r="C52" s="730"/>
      <c r="D52" s="731"/>
      <c r="E52" s="732"/>
      <c r="F52" s="732"/>
      <c r="G52" s="621" t="s">
        <v>199</v>
      </c>
      <c r="H52" s="621" t="s">
        <v>198</v>
      </c>
      <c r="I52" s="599" t="s">
        <v>197</v>
      </c>
      <c r="J52" s="599" t="s">
        <v>43</v>
      </c>
      <c r="K52" s="753"/>
      <c r="L52" s="753"/>
      <c r="M52" s="758" t="s">
        <v>7</v>
      </c>
      <c r="N52" s="759" t="s">
        <v>196</v>
      </c>
      <c r="O52" s="599" t="s">
        <v>195</v>
      </c>
      <c r="P52" s="599" t="s">
        <v>194</v>
      </c>
      <c r="Q52" s="449" t="s">
        <v>274</v>
      </c>
      <c r="R52" s="753"/>
      <c r="S52" s="621" t="s">
        <v>272</v>
      </c>
      <c r="T52" s="621" t="s">
        <v>273</v>
      </c>
      <c r="U52" s="760" t="s">
        <v>193</v>
      </c>
      <c r="V52" s="621" t="s">
        <v>266</v>
      </c>
      <c r="W52" s="753"/>
      <c r="X52" s="753"/>
      <c r="Y52" s="753"/>
      <c r="Z52" s="732"/>
    </row>
    <row r="53" spans="2:26" ht="16.5" customHeight="1" x14ac:dyDescent="0.15">
      <c r="B53" s="401"/>
      <c r="C53" s="413"/>
      <c r="D53" s="415"/>
      <c r="E53" s="733"/>
      <c r="F53" s="733"/>
      <c r="G53" s="752"/>
      <c r="H53" s="752"/>
      <c r="I53" s="753"/>
      <c r="J53" s="753"/>
      <c r="K53" s="753"/>
      <c r="L53" s="753"/>
      <c r="M53" s="753"/>
      <c r="N53" s="753"/>
      <c r="O53" s="753"/>
      <c r="P53" s="753"/>
      <c r="Q53" s="106" t="s">
        <v>267</v>
      </c>
      <c r="R53" s="106" t="s">
        <v>268</v>
      </c>
      <c r="S53" s="753"/>
      <c r="T53" s="753"/>
      <c r="U53" s="753"/>
      <c r="V53" s="753"/>
      <c r="W53" s="753"/>
      <c r="X53" s="753"/>
      <c r="Y53" s="753"/>
      <c r="Z53" s="751"/>
    </row>
    <row r="54" spans="2:26" ht="15.75" customHeight="1" x14ac:dyDescent="0.15">
      <c r="B54" s="401"/>
      <c r="C54" s="715" t="s">
        <v>582</v>
      </c>
      <c r="D54" s="716"/>
      <c r="E54" s="46">
        <v>3</v>
      </c>
      <c r="F54" s="369">
        <v>65.8</v>
      </c>
      <c r="G54" s="341" t="s">
        <v>534</v>
      </c>
      <c r="H54" s="341" t="s">
        <v>486</v>
      </c>
      <c r="I54" s="341" t="s">
        <v>332</v>
      </c>
      <c r="J54" s="408" t="s">
        <v>338</v>
      </c>
      <c r="K54" s="408"/>
      <c r="L54" s="408"/>
      <c r="M54" s="341" t="s">
        <v>1840</v>
      </c>
      <c r="N54" s="341" t="s">
        <v>1839</v>
      </c>
      <c r="O54" s="217" t="s">
        <v>54</v>
      </c>
      <c r="P54" s="217" t="s">
        <v>54</v>
      </c>
      <c r="Q54" s="343" t="s">
        <v>54</v>
      </c>
      <c r="R54" s="343" t="s">
        <v>551</v>
      </c>
      <c r="S54" s="344" t="s">
        <v>360</v>
      </c>
      <c r="T54" s="344" t="s">
        <v>360</v>
      </c>
      <c r="U54" s="344" t="s">
        <v>361</v>
      </c>
      <c r="V54" s="756" t="s">
        <v>1795</v>
      </c>
      <c r="W54" s="765"/>
      <c r="X54" s="765"/>
      <c r="Y54" s="765"/>
      <c r="Z54" s="217" t="s">
        <v>1648</v>
      </c>
    </row>
    <row r="55" spans="2:26" ht="15.95" customHeight="1" x14ac:dyDescent="0.15">
      <c r="B55" s="401"/>
      <c r="C55" s="715" t="s">
        <v>582</v>
      </c>
      <c r="D55" s="716"/>
      <c r="E55" s="46">
        <v>5</v>
      </c>
      <c r="F55" s="369">
        <v>63.7</v>
      </c>
      <c r="G55" s="341" t="s">
        <v>534</v>
      </c>
      <c r="H55" s="341" t="s">
        <v>487</v>
      </c>
      <c r="I55" s="341" t="s">
        <v>333</v>
      </c>
      <c r="J55" s="408" t="s">
        <v>338</v>
      </c>
      <c r="K55" s="408"/>
      <c r="L55" s="408"/>
      <c r="M55" s="341" t="s">
        <v>1806</v>
      </c>
      <c r="N55" s="341" t="s">
        <v>1807</v>
      </c>
      <c r="O55" s="217" t="s">
        <v>54</v>
      </c>
      <c r="P55" s="217" t="s">
        <v>54</v>
      </c>
      <c r="Q55" s="343"/>
      <c r="R55" s="343" t="s">
        <v>551</v>
      </c>
      <c r="S55" s="344" t="s">
        <v>360</v>
      </c>
      <c r="T55" s="344" t="s">
        <v>360</v>
      </c>
      <c r="U55" s="344" t="s">
        <v>361</v>
      </c>
      <c r="V55" s="756" t="s">
        <v>1795</v>
      </c>
      <c r="W55" s="765"/>
      <c r="X55" s="765"/>
      <c r="Y55" s="765"/>
      <c r="Z55" s="217" t="s">
        <v>1648</v>
      </c>
    </row>
    <row r="56" spans="2:26" ht="15.95" customHeight="1" x14ac:dyDescent="0.15">
      <c r="B56" s="401"/>
      <c r="C56" s="715" t="s">
        <v>582</v>
      </c>
      <c r="D56" s="716"/>
      <c r="E56" s="46">
        <v>6</v>
      </c>
      <c r="F56" s="369">
        <v>63</v>
      </c>
      <c r="G56" s="341" t="s">
        <v>331</v>
      </c>
      <c r="H56" s="341" t="s">
        <v>356</v>
      </c>
      <c r="I56" s="343" t="s">
        <v>332</v>
      </c>
      <c r="J56" s="762" t="s">
        <v>338</v>
      </c>
      <c r="K56" s="763"/>
      <c r="L56" s="764"/>
      <c r="M56" s="341" t="s">
        <v>1841</v>
      </c>
      <c r="N56" s="341" t="s">
        <v>1842</v>
      </c>
      <c r="O56" s="217" t="s">
        <v>1648</v>
      </c>
      <c r="P56" s="217" t="s">
        <v>1648</v>
      </c>
      <c r="Q56" s="343"/>
      <c r="R56" s="343" t="s">
        <v>1649</v>
      </c>
      <c r="S56" s="344" t="s">
        <v>360</v>
      </c>
      <c r="T56" s="344" t="s">
        <v>359</v>
      </c>
      <c r="U56" s="376" t="s">
        <v>1648</v>
      </c>
      <c r="V56" s="408" t="s">
        <v>516</v>
      </c>
      <c r="W56" s="718"/>
      <c r="X56" s="718"/>
      <c r="Y56" s="718"/>
      <c r="Z56" s="341" t="s">
        <v>1785</v>
      </c>
    </row>
    <row r="57" spans="2:26" ht="15.95" customHeight="1" x14ac:dyDescent="0.15">
      <c r="B57" s="401"/>
      <c r="C57" s="715" t="s">
        <v>583</v>
      </c>
      <c r="D57" s="716"/>
      <c r="E57" s="46">
        <v>1</v>
      </c>
      <c r="F57" s="369">
        <v>69.5</v>
      </c>
      <c r="G57" s="341" t="s">
        <v>534</v>
      </c>
      <c r="H57" s="341" t="s">
        <v>485</v>
      </c>
      <c r="I57" s="341" t="s">
        <v>333</v>
      </c>
      <c r="J57" s="466" t="s">
        <v>338</v>
      </c>
      <c r="K57" s="717"/>
      <c r="L57" s="444"/>
      <c r="M57" s="341" t="s">
        <v>1843</v>
      </c>
      <c r="N57" s="341" t="s">
        <v>1844</v>
      </c>
      <c r="O57" s="217" t="s">
        <v>551</v>
      </c>
      <c r="P57" s="217" t="s">
        <v>551</v>
      </c>
      <c r="Q57" s="343"/>
      <c r="R57" s="343" t="s">
        <v>551</v>
      </c>
      <c r="S57" s="344" t="s">
        <v>360</v>
      </c>
      <c r="T57" s="344" t="s">
        <v>360</v>
      </c>
      <c r="U57" s="344" t="s">
        <v>1648</v>
      </c>
      <c r="V57" s="756" t="s">
        <v>1788</v>
      </c>
      <c r="W57" s="765"/>
      <c r="X57" s="765"/>
      <c r="Y57" s="765"/>
      <c r="Z57" s="217" t="s">
        <v>1648</v>
      </c>
    </row>
    <row r="58" spans="2:26" ht="15.95" customHeight="1" x14ac:dyDescent="0.15">
      <c r="B58" s="401"/>
      <c r="C58" s="715" t="s">
        <v>583</v>
      </c>
      <c r="D58" s="716"/>
      <c r="E58" s="46">
        <v>2</v>
      </c>
      <c r="F58" s="369">
        <v>71.5</v>
      </c>
      <c r="G58" s="341" t="s">
        <v>331</v>
      </c>
      <c r="H58" s="341" t="s">
        <v>355</v>
      </c>
      <c r="I58" s="341" t="s">
        <v>332</v>
      </c>
      <c r="J58" s="466" t="s">
        <v>336</v>
      </c>
      <c r="K58" s="717"/>
      <c r="L58" s="444"/>
      <c r="M58" s="341" t="s">
        <v>1845</v>
      </c>
      <c r="N58" s="341" t="s">
        <v>1846</v>
      </c>
      <c r="O58" s="217" t="s">
        <v>551</v>
      </c>
      <c r="P58" s="217" t="s">
        <v>551</v>
      </c>
      <c r="Q58" s="343"/>
      <c r="R58" s="343" t="s">
        <v>551</v>
      </c>
      <c r="S58" s="344" t="s">
        <v>360</v>
      </c>
      <c r="T58" s="344" t="s">
        <v>360</v>
      </c>
      <c r="U58" s="344" t="s">
        <v>1648</v>
      </c>
      <c r="V58" s="756" t="s">
        <v>1847</v>
      </c>
      <c r="W58" s="765"/>
      <c r="X58" s="765"/>
      <c r="Y58" s="765"/>
      <c r="Z58" s="217" t="s">
        <v>1648</v>
      </c>
    </row>
    <row r="59" spans="2:26" ht="15.95" customHeight="1" x14ac:dyDescent="0.15">
      <c r="B59" s="401"/>
      <c r="C59" s="715" t="s">
        <v>584</v>
      </c>
      <c r="D59" s="716"/>
      <c r="E59" s="46">
        <v>1</v>
      </c>
      <c r="F59" s="369">
        <v>78</v>
      </c>
      <c r="G59" s="341" t="s">
        <v>329</v>
      </c>
      <c r="H59" s="341" t="s">
        <v>351</v>
      </c>
      <c r="I59" s="341" t="s">
        <v>332</v>
      </c>
      <c r="J59" s="408" t="s">
        <v>514</v>
      </c>
      <c r="K59" s="408"/>
      <c r="L59" s="408"/>
      <c r="M59" s="341" t="s">
        <v>1829</v>
      </c>
      <c r="N59" s="341" t="s">
        <v>1848</v>
      </c>
      <c r="O59" s="217" t="s">
        <v>1648</v>
      </c>
      <c r="P59" s="217" t="s">
        <v>1648</v>
      </c>
      <c r="Q59" s="343"/>
      <c r="R59" s="343" t="s">
        <v>1649</v>
      </c>
      <c r="S59" s="344" t="s">
        <v>360</v>
      </c>
      <c r="T59" s="344" t="s">
        <v>359</v>
      </c>
      <c r="U59" s="376" t="s">
        <v>1648</v>
      </c>
      <c r="V59" s="408" t="s">
        <v>516</v>
      </c>
      <c r="W59" s="718"/>
      <c r="X59" s="718"/>
      <c r="Y59" s="718"/>
      <c r="Z59" s="341" t="s">
        <v>1785</v>
      </c>
    </row>
    <row r="60" spans="2:26" ht="15.95" customHeight="1" x14ac:dyDescent="0.15">
      <c r="B60" s="401"/>
      <c r="C60" s="715" t="s">
        <v>584</v>
      </c>
      <c r="D60" s="716"/>
      <c r="E60" s="46">
        <v>2</v>
      </c>
      <c r="F60" s="369">
        <v>74.2</v>
      </c>
      <c r="G60" s="341" t="s">
        <v>534</v>
      </c>
      <c r="H60" s="341" t="s">
        <v>487</v>
      </c>
      <c r="I60" s="341" t="s">
        <v>332</v>
      </c>
      <c r="J60" s="408" t="s">
        <v>338</v>
      </c>
      <c r="K60" s="408"/>
      <c r="L60" s="408"/>
      <c r="M60" s="341" t="s">
        <v>1849</v>
      </c>
      <c r="N60" s="341" t="s">
        <v>1850</v>
      </c>
      <c r="O60" s="217" t="s">
        <v>54</v>
      </c>
      <c r="P60" s="217" t="s">
        <v>54</v>
      </c>
      <c r="Q60" s="343" t="s">
        <v>54</v>
      </c>
      <c r="R60" s="343" t="s">
        <v>551</v>
      </c>
      <c r="S60" s="344" t="s">
        <v>360</v>
      </c>
      <c r="T60" s="344" t="s">
        <v>360</v>
      </c>
      <c r="U60" s="344" t="s">
        <v>361</v>
      </c>
      <c r="V60" s="756" t="s">
        <v>1795</v>
      </c>
      <c r="W60" s="765"/>
      <c r="X60" s="765"/>
      <c r="Y60" s="765"/>
      <c r="Z60" s="217" t="s">
        <v>1648</v>
      </c>
    </row>
    <row r="61" spans="2:26" ht="15.95" customHeight="1" x14ac:dyDescent="0.15">
      <c r="B61" s="401"/>
      <c r="C61" s="715" t="s">
        <v>584</v>
      </c>
      <c r="D61" s="716"/>
      <c r="E61" s="46">
        <v>3</v>
      </c>
      <c r="F61" s="369">
        <v>77.099999999999994</v>
      </c>
      <c r="G61" s="341" t="s">
        <v>534</v>
      </c>
      <c r="H61" s="341" t="s">
        <v>485</v>
      </c>
      <c r="I61" s="341" t="s">
        <v>332</v>
      </c>
      <c r="J61" s="408" t="s">
        <v>338</v>
      </c>
      <c r="K61" s="408"/>
      <c r="L61" s="408"/>
      <c r="M61" s="341" t="s">
        <v>1851</v>
      </c>
      <c r="N61" s="341" t="s">
        <v>1839</v>
      </c>
      <c r="O61" s="217" t="s">
        <v>54</v>
      </c>
      <c r="P61" s="217" t="s">
        <v>54</v>
      </c>
      <c r="Q61" s="343" t="s">
        <v>54</v>
      </c>
      <c r="R61" s="343" t="s">
        <v>551</v>
      </c>
      <c r="S61" s="344" t="s">
        <v>360</v>
      </c>
      <c r="T61" s="344" t="s">
        <v>360</v>
      </c>
      <c r="U61" s="344" t="s">
        <v>361</v>
      </c>
      <c r="V61" s="756" t="s">
        <v>1795</v>
      </c>
      <c r="W61" s="765"/>
      <c r="X61" s="765"/>
      <c r="Y61" s="765"/>
      <c r="Z61" s="217" t="s">
        <v>1648</v>
      </c>
    </row>
    <row r="62" spans="2:26" ht="15.95" customHeight="1" x14ac:dyDescent="0.15">
      <c r="B62" s="401"/>
      <c r="C62" s="715" t="s">
        <v>584</v>
      </c>
      <c r="D62" s="716"/>
      <c r="E62" s="46">
        <v>4</v>
      </c>
      <c r="F62" s="369">
        <v>82.2</v>
      </c>
      <c r="G62" s="341" t="s">
        <v>331</v>
      </c>
      <c r="H62" s="341" t="s">
        <v>356</v>
      </c>
      <c r="I62" s="343" t="s">
        <v>332</v>
      </c>
      <c r="J62" s="762" t="s">
        <v>532</v>
      </c>
      <c r="K62" s="763"/>
      <c r="L62" s="764"/>
      <c r="M62" s="341" t="s">
        <v>1852</v>
      </c>
      <c r="N62" s="341" t="s">
        <v>1811</v>
      </c>
      <c r="O62" s="217" t="s">
        <v>1649</v>
      </c>
      <c r="P62" s="217" t="s">
        <v>554</v>
      </c>
      <c r="Q62" s="343"/>
      <c r="R62" s="343" t="s">
        <v>1649</v>
      </c>
      <c r="S62" s="344" t="s">
        <v>360</v>
      </c>
      <c r="T62" s="344" t="s">
        <v>359</v>
      </c>
      <c r="U62" s="344" t="s">
        <v>363</v>
      </c>
      <c r="V62" s="762" t="s">
        <v>1784</v>
      </c>
      <c r="W62" s="763"/>
      <c r="X62" s="763"/>
      <c r="Y62" s="764"/>
      <c r="Z62" s="341" t="s">
        <v>1785</v>
      </c>
    </row>
    <row r="63" spans="2:26" ht="15.95" customHeight="1" x14ac:dyDescent="0.15">
      <c r="B63" s="401"/>
      <c r="C63" s="715" t="s">
        <v>585</v>
      </c>
      <c r="D63" s="716"/>
      <c r="E63" s="46">
        <v>1</v>
      </c>
      <c r="F63" s="369">
        <v>84</v>
      </c>
      <c r="G63" s="341" t="s">
        <v>329</v>
      </c>
      <c r="H63" s="341" t="s">
        <v>351</v>
      </c>
      <c r="I63" s="341" t="s">
        <v>332</v>
      </c>
      <c r="J63" s="408" t="s">
        <v>514</v>
      </c>
      <c r="K63" s="408"/>
      <c r="L63" s="408"/>
      <c r="M63" s="341" t="s">
        <v>1853</v>
      </c>
      <c r="N63" s="341" t="s">
        <v>1783</v>
      </c>
      <c r="O63" s="217" t="s">
        <v>1648</v>
      </c>
      <c r="P63" s="217" t="s">
        <v>1648</v>
      </c>
      <c r="Q63" s="343"/>
      <c r="R63" s="343" t="s">
        <v>1649</v>
      </c>
      <c r="S63" s="344" t="s">
        <v>360</v>
      </c>
      <c r="T63" s="344" t="s">
        <v>359</v>
      </c>
      <c r="U63" s="376" t="s">
        <v>1648</v>
      </c>
      <c r="V63" s="408" t="s">
        <v>516</v>
      </c>
      <c r="W63" s="718"/>
      <c r="X63" s="718"/>
      <c r="Y63" s="718"/>
      <c r="Z63" s="341" t="s">
        <v>1785</v>
      </c>
    </row>
    <row r="64" spans="2:26" ht="15.95" customHeight="1" x14ac:dyDescent="0.15">
      <c r="B64" s="401"/>
      <c r="C64" s="715" t="s">
        <v>585</v>
      </c>
      <c r="D64" s="716"/>
      <c r="E64" s="46">
        <v>2</v>
      </c>
      <c r="F64" s="369">
        <v>84.8</v>
      </c>
      <c r="G64" s="341" t="s">
        <v>534</v>
      </c>
      <c r="H64" s="341" t="s">
        <v>485</v>
      </c>
      <c r="I64" s="341" t="s">
        <v>332</v>
      </c>
      <c r="J64" s="408" t="s">
        <v>338</v>
      </c>
      <c r="K64" s="408"/>
      <c r="L64" s="408"/>
      <c r="M64" s="341" t="s">
        <v>1854</v>
      </c>
      <c r="N64" s="341" t="s">
        <v>1839</v>
      </c>
      <c r="O64" s="217" t="s">
        <v>54</v>
      </c>
      <c r="P64" s="217" t="s">
        <v>54</v>
      </c>
      <c r="Q64" s="343" t="s">
        <v>54</v>
      </c>
      <c r="R64" s="343" t="s">
        <v>551</v>
      </c>
      <c r="S64" s="344" t="s">
        <v>360</v>
      </c>
      <c r="T64" s="344" t="s">
        <v>360</v>
      </c>
      <c r="U64" s="344" t="s">
        <v>361</v>
      </c>
      <c r="V64" s="756" t="s">
        <v>1780</v>
      </c>
      <c r="W64" s="765"/>
      <c r="X64" s="765"/>
      <c r="Y64" s="765"/>
      <c r="Z64" s="217" t="s">
        <v>1648</v>
      </c>
    </row>
    <row r="65" spans="2:26" ht="15.95" customHeight="1" x14ac:dyDescent="0.15">
      <c r="B65" s="401"/>
      <c r="C65" s="715" t="s">
        <v>585</v>
      </c>
      <c r="D65" s="716"/>
      <c r="E65" s="46">
        <v>3</v>
      </c>
      <c r="F65" s="369">
        <v>92.5</v>
      </c>
      <c r="G65" s="341" t="s">
        <v>331</v>
      </c>
      <c r="H65" s="341" t="s">
        <v>355</v>
      </c>
      <c r="I65" s="341" t="s">
        <v>332</v>
      </c>
      <c r="J65" s="408" t="s">
        <v>532</v>
      </c>
      <c r="K65" s="408"/>
      <c r="L65" s="408"/>
      <c r="M65" s="341" t="s">
        <v>1855</v>
      </c>
      <c r="N65" s="341" t="s">
        <v>1846</v>
      </c>
      <c r="O65" s="217" t="s">
        <v>1649</v>
      </c>
      <c r="P65" s="217" t="s">
        <v>554</v>
      </c>
      <c r="Q65" s="343"/>
      <c r="R65" s="343" t="s">
        <v>1649</v>
      </c>
      <c r="S65" s="344" t="s">
        <v>360</v>
      </c>
      <c r="T65" s="344" t="s">
        <v>359</v>
      </c>
      <c r="U65" s="344" t="s">
        <v>363</v>
      </c>
      <c r="V65" s="762" t="s">
        <v>1784</v>
      </c>
      <c r="W65" s="763"/>
      <c r="X65" s="763"/>
      <c r="Y65" s="764"/>
      <c r="Z65" s="341" t="s">
        <v>1785</v>
      </c>
    </row>
    <row r="66" spans="2:26" ht="15.95" customHeight="1" x14ac:dyDescent="0.15">
      <c r="B66" s="401"/>
      <c r="C66" s="715" t="s">
        <v>586</v>
      </c>
      <c r="D66" s="716"/>
      <c r="E66" s="46">
        <v>1</v>
      </c>
      <c r="F66" s="369">
        <v>96.7</v>
      </c>
      <c r="G66" s="341" t="s">
        <v>534</v>
      </c>
      <c r="H66" s="341" t="s">
        <v>486</v>
      </c>
      <c r="I66" s="341" t="s">
        <v>332</v>
      </c>
      <c r="J66" s="408" t="s">
        <v>338</v>
      </c>
      <c r="K66" s="408"/>
      <c r="L66" s="408"/>
      <c r="M66" s="341" t="s">
        <v>1856</v>
      </c>
      <c r="N66" s="341" t="s">
        <v>1839</v>
      </c>
      <c r="O66" s="217" t="s">
        <v>54</v>
      </c>
      <c r="P66" s="217" t="s">
        <v>54</v>
      </c>
      <c r="Q66" s="343" t="s">
        <v>54</v>
      </c>
      <c r="R66" s="343" t="s">
        <v>551</v>
      </c>
      <c r="S66" s="344" t="s">
        <v>360</v>
      </c>
      <c r="T66" s="344" t="s">
        <v>360</v>
      </c>
      <c r="U66" s="344" t="s">
        <v>361</v>
      </c>
      <c r="V66" s="756" t="s">
        <v>1795</v>
      </c>
      <c r="W66" s="765"/>
      <c r="X66" s="765"/>
      <c r="Y66" s="765"/>
      <c r="Z66" s="217" t="s">
        <v>1648</v>
      </c>
    </row>
    <row r="67" spans="2:26" ht="15.95" customHeight="1" x14ac:dyDescent="0.15">
      <c r="B67" s="401"/>
      <c r="C67" s="715" t="s">
        <v>586</v>
      </c>
      <c r="D67" s="716"/>
      <c r="E67" s="46">
        <v>2</v>
      </c>
      <c r="F67" s="369">
        <v>99.2</v>
      </c>
      <c r="G67" s="341" t="s">
        <v>534</v>
      </c>
      <c r="H67" s="341" t="s">
        <v>485</v>
      </c>
      <c r="I67" s="341" t="s">
        <v>332</v>
      </c>
      <c r="J67" s="408" t="s">
        <v>338</v>
      </c>
      <c r="K67" s="408"/>
      <c r="L67" s="408"/>
      <c r="M67" s="341" t="s">
        <v>1857</v>
      </c>
      <c r="N67" s="341" t="s">
        <v>1839</v>
      </c>
      <c r="O67" s="217" t="s">
        <v>54</v>
      </c>
      <c r="P67" s="217" t="s">
        <v>54</v>
      </c>
      <c r="Q67" s="343" t="s">
        <v>54</v>
      </c>
      <c r="R67" s="343" t="s">
        <v>551</v>
      </c>
      <c r="S67" s="344" t="s">
        <v>360</v>
      </c>
      <c r="T67" s="344" t="s">
        <v>360</v>
      </c>
      <c r="U67" s="344" t="s">
        <v>361</v>
      </c>
      <c r="V67" s="756" t="s">
        <v>1788</v>
      </c>
      <c r="W67" s="765"/>
      <c r="X67" s="765"/>
      <c r="Y67" s="765"/>
      <c r="Z67" s="217" t="s">
        <v>1648</v>
      </c>
    </row>
    <row r="68" spans="2:26" ht="15.95" customHeight="1" x14ac:dyDescent="0.15">
      <c r="B68" s="401"/>
      <c r="C68" s="715" t="s">
        <v>586</v>
      </c>
      <c r="D68" s="716"/>
      <c r="E68" s="46">
        <v>3</v>
      </c>
      <c r="F68" s="369">
        <v>99.9</v>
      </c>
      <c r="G68" s="341" t="s">
        <v>331</v>
      </c>
      <c r="H68" s="341" t="s">
        <v>356</v>
      </c>
      <c r="I68" s="341" t="s">
        <v>332</v>
      </c>
      <c r="J68" s="756" t="s">
        <v>338</v>
      </c>
      <c r="K68" s="756"/>
      <c r="L68" s="756"/>
      <c r="M68" s="341" t="s">
        <v>1858</v>
      </c>
      <c r="N68" s="341" t="s">
        <v>1803</v>
      </c>
      <c r="O68" s="217" t="s">
        <v>1649</v>
      </c>
      <c r="P68" s="217" t="s">
        <v>554</v>
      </c>
      <c r="Q68" s="343"/>
      <c r="R68" s="343" t="s">
        <v>1649</v>
      </c>
      <c r="S68" s="344" t="s">
        <v>360</v>
      </c>
      <c r="T68" s="344" t="s">
        <v>359</v>
      </c>
      <c r="U68" s="344" t="s">
        <v>363</v>
      </c>
      <c r="V68" s="762" t="s">
        <v>1784</v>
      </c>
      <c r="W68" s="763"/>
      <c r="X68" s="763"/>
      <c r="Y68" s="764"/>
      <c r="Z68" s="341" t="s">
        <v>1785</v>
      </c>
    </row>
    <row r="69" spans="2:26" ht="15.95" customHeight="1" x14ac:dyDescent="0.15">
      <c r="B69" s="401"/>
      <c r="C69" s="715" t="s">
        <v>586</v>
      </c>
      <c r="D69" s="716"/>
      <c r="E69" s="46">
        <v>4</v>
      </c>
      <c r="F69" s="369">
        <v>92.8</v>
      </c>
      <c r="G69" s="341" t="s">
        <v>331</v>
      </c>
      <c r="H69" s="341" t="s">
        <v>354</v>
      </c>
      <c r="I69" s="341" t="s">
        <v>332</v>
      </c>
      <c r="J69" s="408" t="s">
        <v>532</v>
      </c>
      <c r="K69" s="408"/>
      <c r="L69" s="408"/>
      <c r="M69" s="341" t="s">
        <v>1859</v>
      </c>
      <c r="N69" s="341" t="s">
        <v>1860</v>
      </c>
      <c r="O69" s="217" t="s">
        <v>1649</v>
      </c>
      <c r="P69" s="217" t="s">
        <v>554</v>
      </c>
      <c r="Q69" s="343"/>
      <c r="R69" s="343" t="s">
        <v>551</v>
      </c>
      <c r="S69" s="344" t="s">
        <v>360</v>
      </c>
      <c r="T69" s="344" t="s">
        <v>360</v>
      </c>
      <c r="U69" s="344" t="s">
        <v>1648</v>
      </c>
      <c r="V69" s="756" t="s">
        <v>1795</v>
      </c>
      <c r="W69" s="765"/>
      <c r="X69" s="765"/>
      <c r="Y69" s="765"/>
      <c r="Z69" s="217" t="s">
        <v>1648</v>
      </c>
    </row>
    <row r="70" spans="2:26" ht="15.95" customHeight="1" x14ac:dyDescent="0.15">
      <c r="B70" s="401"/>
      <c r="C70" s="715" t="s">
        <v>586</v>
      </c>
      <c r="D70" s="716"/>
      <c r="E70" s="46">
        <v>5</v>
      </c>
      <c r="F70" s="369">
        <v>92.9</v>
      </c>
      <c r="G70" s="341" t="s">
        <v>331</v>
      </c>
      <c r="H70" s="341" t="s">
        <v>354</v>
      </c>
      <c r="I70" s="341" t="s">
        <v>332</v>
      </c>
      <c r="J70" s="408" t="s">
        <v>532</v>
      </c>
      <c r="K70" s="408"/>
      <c r="L70" s="408"/>
      <c r="M70" s="341" t="s">
        <v>1861</v>
      </c>
      <c r="N70" s="341" t="s">
        <v>1803</v>
      </c>
      <c r="O70" s="217" t="s">
        <v>1649</v>
      </c>
      <c r="P70" s="217" t="s">
        <v>554</v>
      </c>
      <c r="Q70" s="343"/>
      <c r="R70" s="343" t="s">
        <v>551</v>
      </c>
      <c r="S70" s="344" t="s">
        <v>360</v>
      </c>
      <c r="T70" s="344" t="s">
        <v>360</v>
      </c>
      <c r="U70" s="344" t="s">
        <v>1648</v>
      </c>
      <c r="V70" s="756" t="s">
        <v>1788</v>
      </c>
      <c r="W70" s="765"/>
      <c r="X70" s="765"/>
      <c r="Y70" s="765"/>
      <c r="Z70" s="217" t="s">
        <v>1648</v>
      </c>
    </row>
    <row r="71" spans="2:26" ht="15.95" customHeight="1" x14ac:dyDescent="0.15">
      <c r="B71" s="401"/>
      <c r="C71" s="715" t="s">
        <v>587</v>
      </c>
      <c r="D71" s="716"/>
      <c r="E71" s="46">
        <v>1</v>
      </c>
      <c r="F71" s="369">
        <v>110.4</v>
      </c>
      <c r="G71" s="341" t="s">
        <v>329</v>
      </c>
      <c r="H71" s="341" t="s">
        <v>351</v>
      </c>
      <c r="I71" s="341" t="s">
        <v>332</v>
      </c>
      <c r="J71" s="408" t="s">
        <v>514</v>
      </c>
      <c r="K71" s="408"/>
      <c r="L71" s="408"/>
      <c r="M71" s="341" t="s">
        <v>1862</v>
      </c>
      <c r="N71" s="341" t="s">
        <v>1837</v>
      </c>
      <c r="O71" s="217" t="s">
        <v>1648</v>
      </c>
      <c r="P71" s="217" t="s">
        <v>1648</v>
      </c>
      <c r="Q71" s="343"/>
      <c r="R71" s="343" t="s">
        <v>1649</v>
      </c>
      <c r="S71" s="344" t="s">
        <v>360</v>
      </c>
      <c r="T71" s="344" t="s">
        <v>359</v>
      </c>
      <c r="U71" s="376" t="s">
        <v>1648</v>
      </c>
      <c r="V71" s="408" t="s">
        <v>516</v>
      </c>
      <c r="W71" s="718"/>
      <c r="X71" s="718"/>
      <c r="Y71" s="718"/>
      <c r="Z71" s="341" t="s">
        <v>1785</v>
      </c>
    </row>
    <row r="72" spans="2:26" ht="15.95" customHeight="1" x14ac:dyDescent="0.15">
      <c r="B72" s="401"/>
      <c r="C72" s="715" t="s">
        <v>587</v>
      </c>
      <c r="D72" s="716"/>
      <c r="E72" s="46">
        <v>2</v>
      </c>
      <c r="F72" s="369">
        <v>109.5</v>
      </c>
      <c r="G72" s="343" t="s">
        <v>534</v>
      </c>
      <c r="H72" s="343" t="s">
        <v>486</v>
      </c>
      <c r="I72" s="341" t="s">
        <v>342</v>
      </c>
      <c r="J72" s="408" t="s">
        <v>336</v>
      </c>
      <c r="K72" s="408"/>
      <c r="L72" s="408"/>
      <c r="M72" s="341" t="s">
        <v>1863</v>
      </c>
      <c r="N72" s="341" t="s">
        <v>1805</v>
      </c>
      <c r="O72" s="217" t="s">
        <v>1655</v>
      </c>
      <c r="P72" s="217" t="s">
        <v>554</v>
      </c>
      <c r="Q72" s="343"/>
      <c r="R72" s="343" t="s">
        <v>54</v>
      </c>
      <c r="S72" s="344" t="s">
        <v>360</v>
      </c>
      <c r="T72" s="344" t="s">
        <v>365</v>
      </c>
      <c r="U72" s="344" t="s">
        <v>363</v>
      </c>
      <c r="V72" s="756" t="s">
        <v>1864</v>
      </c>
      <c r="W72" s="766"/>
      <c r="X72" s="766"/>
      <c r="Y72" s="766"/>
      <c r="Z72" s="341" t="s">
        <v>1865</v>
      </c>
    </row>
    <row r="73" spans="2:26" ht="15.95" customHeight="1" x14ac:dyDescent="0.15">
      <c r="B73" s="401"/>
      <c r="C73" s="715" t="s">
        <v>587</v>
      </c>
      <c r="D73" s="716"/>
      <c r="E73" s="46">
        <v>3</v>
      </c>
      <c r="F73" s="369">
        <v>110.3</v>
      </c>
      <c r="G73" s="341" t="s">
        <v>534</v>
      </c>
      <c r="H73" s="341" t="s">
        <v>486</v>
      </c>
      <c r="I73" s="341" t="s">
        <v>332</v>
      </c>
      <c r="J73" s="408" t="s">
        <v>338</v>
      </c>
      <c r="K73" s="408"/>
      <c r="L73" s="408"/>
      <c r="M73" s="341" t="s">
        <v>1866</v>
      </c>
      <c r="N73" s="341" t="s">
        <v>1839</v>
      </c>
      <c r="O73" s="217" t="s">
        <v>54</v>
      </c>
      <c r="P73" s="217" t="s">
        <v>54</v>
      </c>
      <c r="Q73" s="343" t="s">
        <v>54</v>
      </c>
      <c r="R73" s="343" t="s">
        <v>551</v>
      </c>
      <c r="S73" s="344" t="s">
        <v>360</v>
      </c>
      <c r="T73" s="344" t="s">
        <v>360</v>
      </c>
      <c r="U73" s="344" t="s">
        <v>361</v>
      </c>
      <c r="V73" s="756" t="s">
        <v>1823</v>
      </c>
      <c r="W73" s="765"/>
      <c r="X73" s="765"/>
      <c r="Y73" s="765"/>
      <c r="Z73" s="217" t="s">
        <v>1648</v>
      </c>
    </row>
    <row r="74" spans="2:26" ht="15.95" customHeight="1" x14ac:dyDescent="0.15">
      <c r="B74" s="401"/>
      <c r="C74" s="715" t="s">
        <v>587</v>
      </c>
      <c r="D74" s="716"/>
      <c r="E74" s="46">
        <v>4</v>
      </c>
      <c r="F74" s="369">
        <v>108.4</v>
      </c>
      <c r="G74" s="341" t="s">
        <v>534</v>
      </c>
      <c r="H74" s="341" t="s">
        <v>486</v>
      </c>
      <c r="I74" s="341" t="s">
        <v>332</v>
      </c>
      <c r="J74" s="466" t="s">
        <v>532</v>
      </c>
      <c r="K74" s="717"/>
      <c r="L74" s="444"/>
      <c r="M74" s="341" t="s">
        <v>1867</v>
      </c>
      <c r="N74" s="341" t="s">
        <v>1837</v>
      </c>
      <c r="O74" s="217" t="s">
        <v>1648</v>
      </c>
      <c r="P74" s="217" t="s">
        <v>1648</v>
      </c>
      <c r="Q74" s="343"/>
      <c r="R74" s="343" t="s">
        <v>1655</v>
      </c>
      <c r="S74" s="344" t="s">
        <v>360</v>
      </c>
      <c r="T74" s="344" t="s">
        <v>359</v>
      </c>
      <c r="U74" s="376" t="s">
        <v>1648</v>
      </c>
      <c r="V74" s="408" t="s">
        <v>516</v>
      </c>
      <c r="W74" s="718"/>
      <c r="X74" s="718"/>
      <c r="Y74" s="718"/>
      <c r="Z74" s="341" t="s">
        <v>2215</v>
      </c>
    </row>
    <row r="75" spans="2:26" ht="15.95" customHeight="1" x14ac:dyDescent="0.15">
      <c r="B75" s="401"/>
      <c r="C75" s="715" t="s">
        <v>587</v>
      </c>
      <c r="D75" s="716"/>
      <c r="E75" s="46">
        <v>5</v>
      </c>
      <c r="F75" s="369">
        <v>113.7</v>
      </c>
      <c r="G75" s="341" t="s">
        <v>534</v>
      </c>
      <c r="H75" s="341" t="s">
        <v>487</v>
      </c>
      <c r="I75" s="341" t="s">
        <v>332</v>
      </c>
      <c r="J75" s="408" t="s">
        <v>338</v>
      </c>
      <c r="K75" s="408"/>
      <c r="L75" s="408"/>
      <c r="M75" s="341" t="s">
        <v>1868</v>
      </c>
      <c r="N75" s="341" t="s">
        <v>1839</v>
      </c>
      <c r="O75" s="217" t="s">
        <v>54</v>
      </c>
      <c r="P75" s="217" t="s">
        <v>54</v>
      </c>
      <c r="Q75" s="343" t="s">
        <v>54</v>
      </c>
      <c r="R75" s="343" t="s">
        <v>551</v>
      </c>
      <c r="S75" s="344" t="s">
        <v>360</v>
      </c>
      <c r="T75" s="344" t="s">
        <v>360</v>
      </c>
      <c r="U75" s="344" t="s">
        <v>361</v>
      </c>
      <c r="V75" s="756" t="s">
        <v>1788</v>
      </c>
      <c r="W75" s="765"/>
      <c r="X75" s="765"/>
      <c r="Y75" s="765"/>
      <c r="Z75" s="217" t="s">
        <v>1648</v>
      </c>
    </row>
    <row r="76" spans="2:26" ht="15.95" customHeight="1" x14ac:dyDescent="0.15">
      <c r="B76" s="401"/>
      <c r="C76" s="715" t="s">
        <v>587</v>
      </c>
      <c r="D76" s="716"/>
      <c r="E76" s="46">
        <v>6</v>
      </c>
      <c r="F76" s="369">
        <v>107.6</v>
      </c>
      <c r="G76" s="341" t="s">
        <v>534</v>
      </c>
      <c r="H76" s="341" t="s">
        <v>485</v>
      </c>
      <c r="I76" s="341" t="s">
        <v>332</v>
      </c>
      <c r="J76" s="408" t="s">
        <v>338</v>
      </c>
      <c r="K76" s="408"/>
      <c r="L76" s="408"/>
      <c r="M76" s="341" t="s">
        <v>1869</v>
      </c>
      <c r="N76" s="341" t="s">
        <v>1839</v>
      </c>
      <c r="O76" s="217" t="s">
        <v>54</v>
      </c>
      <c r="P76" s="217" t="s">
        <v>54</v>
      </c>
      <c r="Q76" s="343" t="s">
        <v>54</v>
      </c>
      <c r="R76" s="343" t="s">
        <v>551</v>
      </c>
      <c r="S76" s="344" t="s">
        <v>360</v>
      </c>
      <c r="T76" s="344" t="s">
        <v>360</v>
      </c>
      <c r="U76" s="344" t="s">
        <v>361</v>
      </c>
      <c r="V76" s="756" t="s">
        <v>1788</v>
      </c>
      <c r="W76" s="765"/>
      <c r="X76" s="765"/>
      <c r="Y76" s="765"/>
      <c r="Z76" s="217" t="s">
        <v>1648</v>
      </c>
    </row>
    <row r="77" spans="2:26" ht="15.95" customHeight="1" x14ac:dyDescent="0.15">
      <c r="B77" s="401"/>
      <c r="C77" s="715" t="s">
        <v>587</v>
      </c>
      <c r="D77" s="716"/>
      <c r="E77" s="46">
        <v>7</v>
      </c>
      <c r="F77" s="369">
        <v>112.3</v>
      </c>
      <c r="G77" s="341" t="s">
        <v>534</v>
      </c>
      <c r="H77" s="341" t="s">
        <v>485</v>
      </c>
      <c r="I77" s="341" t="s">
        <v>332</v>
      </c>
      <c r="J77" s="408" t="s">
        <v>338</v>
      </c>
      <c r="K77" s="408"/>
      <c r="L77" s="408"/>
      <c r="M77" s="341" t="s">
        <v>1870</v>
      </c>
      <c r="N77" s="341" t="s">
        <v>1839</v>
      </c>
      <c r="O77" s="217" t="s">
        <v>54</v>
      </c>
      <c r="P77" s="217" t="s">
        <v>54</v>
      </c>
      <c r="Q77" s="343" t="s">
        <v>54</v>
      </c>
      <c r="R77" s="343" t="s">
        <v>551</v>
      </c>
      <c r="S77" s="344" t="s">
        <v>360</v>
      </c>
      <c r="T77" s="344" t="s">
        <v>360</v>
      </c>
      <c r="U77" s="344" t="s">
        <v>361</v>
      </c>
      <c r="V77" s="756" t="s">
        <v>1795</v>
      </c>
      <c r="W77" s="765"/>
      <c r="X77" s="765"/>
      <c r="Y77" s="765"/>
      <c r="Z77" s="217" t="s">
        <v>1648</v>
      </c>
    </row>
    <row r="78" spans="2:26" ht="15.95" customHeight="1" x14ac:dyDescent="0.15">
      <c r="B78" s="401"/>
      <c r="C78" s="715" t="s">
        <v>587</v>
      </c>
      <c r="D78" s="716"/>
      <c r="E78" s="46">
        <v>8</v>
      </c>
      <c r="F78" s="369">
        <v>111.8</v>
      </c>
      <c r="G78" s="343" t="s">
        <v>331</v>
      </c>
      <c r="H78" s="343" t="s">
        <v>356</v>
      </c>
      <c r="I78" s="341" t="s">
        <v>342</v>
      </c>
      <c r="J78" s="408" t="s">
        <v>336</v>
      </c>
      <c r="K78" s="408"/>
      <c r="L78" s="408"/>
      <c r="M78" s="341" t="s">
        <v>1871</v>
      </c>
      <c r="N78" s="341" t="s">
        <v>1787</v>
      </c>
      <c r="O78" s="217" t="s">
        <v>551</v>
      </c>
      <c r="P78" s="217" t="s">
        <v>551</v>
      </c>
      <c r="Q78" s="343"/>
      <c r="R78" s="343" t="s">
        <v>551</v>
      </c>
      <c r="S78" s="344" t="s">
        <v>360</v>
      </c>
      <c r="T78" s="344" t="s">
        <v>360</v>
      </c>
      <c r="U78" s="344" t="s">
        <v>1648</v>
      </c>
      <c r="V78" s="756" t="s">
        <v>1812</v>
      </c>
      <c r="W78" s="765"/>
      <c r="X78" s="765"/>
      <c r="Y78" s="765"/>
      <c r="Z78" s="217" t="s">
        <v>1648</v>
      </c>
    </row>
    <row r="79" spans="2:26" ht="15.95" customHeight="1" x14ac:dyDescent="0.15">
      <c r="B79" s="401"/>
      <c r="C79" s="715" t="s">
        <v>588</v>
      </c>
      <c r="D79" s="716"/>
      <c r="E79" s="46">
        <v>1</v>
      </c>
      <c r="F79" s="369">
        <v>115</v>
      </c>
      <c r="G79" s="341" t="s">
        <v>534</v>
      </c>
      <c r="H79" s="341" t="s">
        <v>486</v>
      </c>
      <c r="I79" s="341" t="s">
        <v>332</v>
      </c>
      <c r="J79" s="408" t="s">
        <v>338</v>
      </c>
      <c r="K79" s="408"/>
      <c r="L79" s="408"/>
      <c r="M79" s="341" t="s">
        <v>1872</v>
      </c>
      <c r="N79" s="341" t="s">
        <v>1839</v>
      </c>
      <c r="O79" s="217" t="s">
        <v>54</v>
      </c>
      <c r="P79" s="217" t="s">
        <v>54</v>
      </c>
      <c r="Q79" s="343" t="s">
        <v>54</v>
      </c>
      <c r="R79" s="343" t="s">
        <v>551</v>
      </c>
      <c r="S79" s="344" t="s">
        <v>360</v>
      </c>
      <c r="T79" s="344" t="s">
        <v>360</v>
      </c>
      <c r="U79" s="344" t="s">
        <v>361</v>
      </c>
      <c r="V79" s="756" t="s">
        <v>1788</v>
      </c>
      <c r="W79" s="765"/>
      <c r="X79" s="765"/>
      <c r="Y79" s="765"/>
      <c r="Z79" s="217" t="s">
        <v>1648</v>
      </c>
    </row>
    <row r="80" spans="2:26" ht="15.95" customHeight="1" x14ac:dyDescent="0.15">
      <c r="B80" s="401"/>
      <c r="C80" s="715" t="s">
        <v>588</v>
      </c>
      <c r="D80" s="716"/>
      <c r="E80" s="46">
        <v>2</v>
      </c>
      <c r="F80" s="369">
        <v>116.8</v>
      </c>
      <c r="G80" s="341" t="s">
        <v>534</v>
      </c>
      <c r="H80" s="341" t="s">
        <v>486</v>
      </c>
      <c r="I80" s="341" t="s">
        <v>332</v>
      </c>
      <c r="J80" s="408" t="s">
        <v>338</v>
      </c>
      <c r="K80" s="408"/>
      <c r="L80" s="408"/>
      <c r="M80" s="341" t="s">
        <v>1873</v>
      </c>
      <c r="N80" s="341" t="s">
        <v>1839</v>
      </c>
      <c r="O80" s="217" t="s">
        <v>54</v>
      </c>
      <c r="P80" s="217" t="s">
        <v>54</v>
      </c>
      <c r="Q80" s="343" t="s">
        <v>54</v>
      </c>
      <c r="R80" s="343" t="s">
        <v>551</v>
      </c>
      <c r="S80" s="344" t="s">
        <v>360</v>
      </c>
      <c r="T80" s="344" t="s">
        <v>360</v>
      </c>
      <c r="U80" s="344" t="s">
        <v>361</v>
      </c>
      <c r="V80" s="756" t="s">
        <v>1795</v>
      </c>
      <c r="W80" s="765"/>
      <c r="X80" s="765"/>
      <c r="Y80" s="765"/>
      <c r="Z80" s="217" t="s">
        <v>1648</v>
      </c>
    </row>
    <row r="81" spans="2:26" ht="15.95" customHeight="1" x14ac:dyDescent="0.15">
      <c r="B81" s="401"/>
      <c r="C81" s="715" t="s">
        <v>588</v>
      </c>
      <c r="D81" s="716"/>
      <c r="E81" s="46">
        <v>3</v>
      </c>
      <c r="F81" s="369">
        <v>118.5</v>
      </c>
      <c r="G81" s="341" t="s">
        <v>534</v>
      </c>
      <c r="H81" s="341" t="s">
        <v>486</v>
      </c>
      <c r="I81" s="341" t="s">
        <v>332</v>
      </c>
      <c r="J81" s="408" t="s">
        <v>338</v>
      </c>
      <c r="K81" s="408"/>
      <c r="L81" s="408"/>
      <c r="M81" s="341" t="s">
        <v>1874</v>
      </c>
      <c r="N81" s="341" t="s">
        <v>1839</v>
      </c>
      <c r="O81" s="217" t="s">
        <v>54</v>
      </c>
      <c r="P81" s="217" t="s">
        <v>54</v>
      </c>
      <c r="Q81" s="343" t="s">
        <v>54</v>
      </c>
      <c r="R81" s="343" t="s">
        <v>551</v>
      </c>
      <c r="S81" s="344" t="s">
        <v>360</v>
      </c>
      <c r="T81" s="344" t="s">
        <v>360</v>
      </c>
      <c r="U81" s="344" t="s">
        <v>361</v>
      </c>
      <c r="V81" s="756" t="s">
        <v>1780</v>
      </c>
      <c r="W81" s="765"/>
      <c r="X81" s="765"/>
      <c r="Y81" s="765"/>
      <c r="Z81" s="217" t="s">
        <v>1648</v>
      </c>
    </row>
    <row r="82" spans="2:26" ht="15.95" customHeight="1" x14ac:dyDescent="0.15">
      <c r="B82" s="401"/>
      <c r="C82" s="715" t="s">
        <v>588</v>
      </c>
      <c r="D82" s="716"/>
      <c r="E82" s="46">
        <v>4</v>
      </c>
      <c r="F82" s="369">
        <v>118.2</v>
      </c>
      <c r="G82" s="341" t="s">
        <v>534</v>
      </c>
      <c r="H82" s="341" t="s">
        <v>486</v>
      </c>
      <c r="I82" s="341" t="s">
        <v>332</v>
      </c>
      <c r="J82" s="408" t="s">
        <v>532</v>
      </c>
      <c r="K82" s="408"/>
      <c r="L82" s="408"/>
      <c r="M82" s="341" t="s">
        <v>1875</v>
      </c>
      <c r="N82" s="341" t="s">
        <v>1848</v>
      </c>
      <c r="O82" s="217" t="s">
        <v>1648</v>
      </c>
      <c r="P82" s="217" t="s">
        <v>1648</v>
      </c>
      <c r="Q82" s="343"/>
      <c r="R82" s="343" t="s">
        <v>1655</v>
      </c>
      <c r="S82" s="344" t="s">
        <v>360</v>
      </c>
      <c r="T82" s="344" t="s">
        <v>359</v>
      </c>
      <c r="U82" s="376" t="s">
        <v>1648</v>
      </c>
      <c r="V82" s="408" t="s">
        <v>516</v>
      </c>
      <c r="W82" s="718"/>
      <c r="X82" s="718"/>
      <c r="Y82" s="718"/>
      <c r="Z82" s="341" t="s">
        <v>2215</v>
      </c>
    </row>
    <row r="83" spans="2:26" ht="15.95" customHeight="1" x14ac:dyDescent="0.15">
      <c r="B83" s="401"/>
      <c r="C83" s="715" t="s">
        <v>588</v>
      </c>
      <c r="D83" s="716"/>
      <c r="E83" s="46">
        <v>5</v>
      </c>
      <c r="F83" s="369">
        <v>120.5</v>
      </c>
      <c r="G83" s="341" t="s">
        <v>534</v>
      </c>
      <c r="H83" s="341" t="s">
        <v>486</v>
      </c>
      <c r="I83" s="341" t="s">
        <v>342</v>
      </c>
      <c r="J83" s="408" t="s">
        <v>336</v>
      </c>
      <c r="K83" s="408"/>
      <c r="L83" s="408"/>
      <c r="M83" s="341" t="s">
        <v>1876</v>
      </c>
      <c r="N83" s="341" t="s">
        <v>1809</v>
      </c>
      <c r="O83" s="217" t="s">
        <v>551</v>
      </c>
      <c r="P83" s="217" t="s">
        <v>551</v>
      </c>
      <c r="Q83" s="343"/>
      <c r="R83" s="343" t="s">
        <v>54</v>
      </c>
      <c r="S83" s="344" t="s">
        <v>360</v>
      </c>
      <c r="T83" s="344" t="s">
        <v>365</v>
      </c>
      <c r="U83" s="344" t="s">
        <v>363</v>
      </c>
      <c r="V83" s="756" t="s">
        <v>1864</v>
      </c>
      <c r="W83" s="766"/>
      <c r="X83" s="766"/>
      <c r="Y83" s="766"/>
      <c r="Z83" s="341" t="s">
        <v>1865</v>
      </c>
    </row>
    <row r="84" spans="2:26" ht="15.95" customHeight="1" x14ac:dyDescent="0.15">
      <c r="B84" s="476"/>
      <c r="C84" s="715" t="s">
        <v>588</v>
      </c>
      <c r="D84" s="716"/>
      <c r="E84" s="46">
        <v>6</v>
      </c>
      <c r="F84" s="369">
        <v>120.5</v>
      </c>
      <c r="G84" s="341" t="s">
        <v>534</v>
      </c>
      <c r="H84" s="341" t="s">
        <v>486</v>
      </c>
      <c r="I84" s="341" t="s">
        <v>332</v>
      </c>
      <c r="J84" s="408" t="s">
        <v>338</v>
      </c>
      <c r="K84" s="408"/>
      <c r="L84" s="408"/>
      <c r="M84" s="341" t="s">
        <v>1873</v>
      </c>
      <c r="N84" s="341" t="s">
        <v>1839</v>
      </c>
      <c r="O84" s="217" t="s">
        <v>54</v>
      </c>
      <c r="P84" s="217" t="s">
        <v>54</v>
      </c>
      <c r="Q84" s="343" t="s">
        <v>54</v>
      </c>
      <c r="R84" s="343" t="s">
        <v>551</v>
      </c>
      <c r="S84" s="344" t="s">
        <v>360</v>
      </c>
      <c r="T84" s="344" t="s">
        <v>360</v>
      </c>
      <c r="U84" s="344" t="s">
        <v>361</v>
      </c>
      <c r="V84" s="756" t="s">
        <v>1788</v>
      </c>
      <c r="W84" s="765"/>
      <c r="X84" s="765"/>
      <c r="Y84" s="765"/>
      <c r="Z84" s="217" t="s">
        <v>1648</v>
      </c>
    </row>
    <row r="85" spans="2:26" ht="15.95" customHeight="1" x14ac:dyDescent="0.15">
      <c r="B85" s="89"/>
      <c r="C85" s="1" t="s">
        <v>275</v>
      </c>
      <c r="D85" s="37"/>
      <c r="E85" s="2"/>
      <c r="F85" s="86"/>
      <c r="G85" s="86"/>
      <c r="H85" s="86"/>
      <c r="I85" s="86"/>
      <c r="J85" s="86"/>
      <c r="K85" s="86"/>
      <c r="L85" s="86"/>
      <c r="M85" s="86"/>
      <c r="N85" s="86"/>
      <c r="O85" s="86"/>
      <c r="P85" s="86"/>
      <c r="Q85" s="88"/>
      <c r="R85" s="104"/>
      <c r="S85" s="37"/>
      <c r="T85" s="37"/>
      <c r="U85" s="86"/>
      <c r="V85" s="105"/>
      <c r="W85" s="105"/>
      <c r="X85" s="105"/>
      <c r="Y85" s="105"/>
      <c r="Z85" s="37"/>
    </row>
    <row r="86" spans="2:26" ht="15.95" customHeight="1" x14ac:dyDescent="0.15">
      <c r="B86" s="89"/>
      <c r="C86" s="98" t="s">
        <v>276</v>
      </c>
      <c r="D86" s="37"/>
      <c r="E86" s="2"/>
      <c r="F86" s="86"/>
      <c r="G86" s="86"/>
      <c r="H86" s="86"/>
      <c r="I86" s="86"/>
      <c r="J86" s="86"/>
      <c r="K86" s="86"/>
      <c r="L86" s="86"/>
      <c r="M86" s="86"/>
      <c r="N86" s="86"/>
      <c r="O86" s="86"/>
      <c r="P86" s="86"/>
      <c r="Q86" s="88"/>
      <c r="R86" s="104"/>
      <c r="S86" s="37"/>
      <c r="T86" s="37"/>
      <c r="U86" s="86"/>
      <c r="V86" s="105"/>
      <c r="W86" s="105"/>
      <c r="X86" s="105"/>
      <c r="Y86" s="105"/>
      <c r="Z86" s="37"/>
    </row>
    <row r="87" spans="2:26" ht="15.95" customHeight="1" x14ac:dyDescent="0.15">
      <c r="B87" s="90"/>
      <c r="C87" s="29" t="s">
        <v>247</v>
      </c>
      <c r="D87" s="29"/>
      <c r="E87" s="29"/>
      <c r="F87" s="370"/>
      <c r="G87" s="29"/>
      <c r="H87" s="29"/>
      <c r="I87" s="29"/>
      <c r="J87" s="29"/>
      <c r="K87" s="29"/>
      <c r="L87" s="29"/>
      <c r="M87" s="29"/>
      <c r="N87" s="29"/>
      <c r="O87" s="29"/>
      <c r="P87" s="29"/>
      <c r="Q87" s="29"/>
      <c r="R87" s="29"/>
      <c r="S87" s="29"/>
      <c r="T87" s="29"/>
      <c r="U87" s="29"/>
      <c r="V87" s="29"/>
      <c r="W87" s="29"/>
      <c r="X87" s="29"/>
      <c r="Y87" s="29"/>
    </row>
    <row r="88" spans="2:26" ht="15.95" customHeight="1" x14ac:dyDescent="0.15">
      <c r="B88" s="29"/>
      <c r="C88" s="29" t="s">
        <v>248</v>
      </c>
      <c r="D88" s="29"/>
      <c r="E88" s="29"/>
      <c r="F88" s="370"/>
      <c r="G88" s="29"/>
      <c r="H88" s="29"/>
      <c r="I88" s="29"/>
      <c r="J88" s="29"/>
      <c r="K88" s="29"/>
      <c r="L88" s="29"/>
      <c r="M88" s="29"/>
      <c r="N88" s="29"/>
      <c r="O88" s="29"/>
      <c r="P88" s="29"/>
      <c r="Q88" s="29"/>
      <c r="R88" s="29"/>
      <c r="S88" s="29"/>
      <c r="T88" s="29"/>
      <c r="U88" s="29"/>
      <c r="V88" s="29"/>
      <c r="W88" s="29"/>
      <c r="X88" s="29"/>
      <c r="Y88" s="29"/>
    </row>
    <row r="89" spans="2:26" ht="15.95" customHeight="1" x14ac:dyDescent="0.15">
      <c r="B89" s="29"/>
      <c r="C89" s="232" t="s">
        <v>449</v>
      </c>
      <c r="D89" s="232"/>
      <c r="E89" s="232"/>
      <c r="F89" s="371"/>
      <c r="G89" s="232"/>
      <c r="H89" s="232"/>
      <c r="I89" s="232"/>
      <c r="J89" s="232"/>
      <c r="K89" s="232"/>
      <c r="L89" s="232"/>
      <c r="M89" s="232"/>
      <c r="N89" s="232"/>
      <c r="O89" s="29"/>
      <c r="P89" s="29"/>
      <c r="Q89" s="29"/>
      <c r="R89" s="29"/>
      <c r="S89" s="29"/>
      <c r="T89" s="29"/>
      <c r="U89" s="29"/>
      <c r="V89" s="29"/>
      <c r="W89" s="29"/>
      <c r="X89" s="29"/>
      <c r="Y89" s="29"/>
    </row>
    <row r="90" spans="2:26" ht="15.95" customHeight="1" x14ac:dyDescent="0.15">
      <c r="C90" s="233" t="s">
        <v>541</v>
      </c>
      <c r="D90" s="234"/>
      <c r="E90" s="234"/>
      <c r="F90" s="372"/>
      <c r="G90" s="234"/>
      <c r="H90" s="234"/>
      <c r="I90" s="234"/>
      <c r="J90" s="234"/>
      <c r="K90" s="234"/>
      <c r="L90" s="234"/>
      <c r="M90" s="234"/>
      <c r="N90" s="234"/>
    </row>
    <row r="91" spans="2:26" ht="9.75" customHeight="1" x14ac:dyDescent="0.15">
      <c r="H91" s="2"/>
      <c r="I91" s="2"/>
      <c r="J91" s="2"/>
      <c r="K91" s="2"/>
      <c r="L91" s="2"/>
      <c r="M91" s="2"/>
      <c r="N91" s="2"/>
      <c r="O91" s="2"/>
      <c r="P91" s="2"/>
      <c r="Q91" s="2"/>
      <c r="R91" s="2"/>
      <c r="S91" s="2"/>
      <c r="T91" s="2"/>
      <c r="U91" s="2"/>
      <c r="V91" s="2"/>
      <c r="W91" s="2"/>
      <c r="X91" s="2"/>
      <c r="Y91" s="2"/>
    </row>
    <row r="92" spans="2:26" ht="24.75" customHeight="1" x14ac:dyDescent="0.15">
      <c r="B92" s="719" t="s">
        <v>322</v>
      </c>
      <c r="C92" s="719"/>
      <c r="D92" s="719"/>
      <c r="E92" s="719"/>
      <c r="F92" s="595"/>
      <c r="G92" s="595"/>
      <c r="H92" s="595"/>
      <c r="I92" s="719"/>
      <c r="J92" s="719"/>
      <c r="K92" s="719"/>
      <c r="L92" s="719"/>
      <c r="M92" s="719"/>
      <c r="N92" s="719"/>
      <c r="O92" s="719"/>
      <c r="P92" s="719"/>
      <c r="Q92" s="719"/>
      <c r="R92" s="719"/>
      <c r="S92" s="719"/>
      <c r="T92" s="719"/>
      <c r="U92" s="719"/>
      <c r="V92" s="719"/>
      <c r="W92" s="719"/>
      <c r="X92" s="719"/>
      <c r="Y92" s="719"/>
    </row>
    <row r="93" spans="2:26" ht="20.100000000000001" customHeight="1" x14ac:dyDescent="0.15">
      <c r="B93" s="467" t="s">
        <v>27</v>
      </c>
      <c r="C93" s="478"/>
      <c r="D93" s="478"/>
      <c r="E93" s="478"/>
      <c r="F93" s="596" t="str">
        <f>F48</f>
        <v>ミネトンネル</v>
      </c>
      <c r="G93" s="597"/>
      <c r="H93" s="598"/>
      <c r="I93" s="442" t="s">
        <v>28</v>
      </c>
      <c r="J93" s="439"/>
      <c r="K93" s="390" t="str">
        <f>K48</f>
        <v>一般国道　316号</v>
      </c>
      <c r="L93" s="391"/>
      <c r="M93" s="391"/>
      <c r="N93" s="392"/>
      <c r="O93" s="409" t="s">
        <v>257</v>
      </c>
      <c r="P93" s="411"/>
      <c r="Q93" s="720" t="str">
        <f>Q48</f>
        <v>株式会社ニュージェック</v>
      </c>
      <c r="R93" s="721"/>
      <c r="S93" s="721"/>
      <c r="T93" s="722"/>
      <c r="U93" s="606" t="s">
        <v>220</v>
      </c>
      <c r="V93" s="607"/>
      <c r="W93" s="607"/>
      <c r="X93" s="608"/>
      <c r="Y93" s="612">
        <f>Y48</f>
        <v>44294</v>
      </c>
      <c r="Z93" s="614"/>
    </row>
    <row r="94" spans="2:26" ht="20.100000000000001" customHeight="1" x14ac:dyDescent="0.15">
      <c r="B94" s="413" t="s">
        <v>0</v>
      </c>
      <c r="C94" s="414"/>
      <c r="D94" s="414"/>
      <c r="E94" s="414"/>
      <c r="F94" s="618" t="str">
        <f>F49</f>
        <v>美祢トンネル</v>
      </c>
      <c r="G94" s="619"/>
      <c r="H94" s="620"/>
      <c r="I94" s="728" t="s">
        <v>1</v>
      </c>
      <c r="J94" s="729"/>
      <c r="K94" s="390" t="str">
        <f>K49</f>
        <v>宇部土木建築事務所</v>
      </c>
      <c r="L94" s="391"/>
      <c r="M94" s="391"/>
      <c r="N94" s="392"/>
      <c r="O94" s="409" t="s">
        <v>258</v>
      </c>
      <c r="P94" s="411"/>
      <c r="Q94" s="720" t="str">
        <f>Q49</f>
        <v>石村　勝伸</v>
      </c>
      <c r="R94" s="721"/>
      <c r="S94" s="721"/>
      <c r="T94" s="722"/>
      <c r="U94" s="723"/>
      <c r="V94" s="724"/>
      <c r="W94" s="724"/>
      <c r="X94" s="725"/>
      <c r="Y94" s="726"/>
      <c r="Z94" s="727"/>
    </row>
    <row r="95" spans="2:26" ht="15" customHeight="1" x14ac:dyDescent="0.15">
      <c r="B95" s="401" t="s">
        <v>241</v>
      </c>
      <c r="C95" s="730" t="s">
        <v>42</v>
      </c>
      <c r="D95" s="731"/>
      <c r="E95" s="732" t="s">
        <v>205</v>
      </c>
      <c r="F95" s="732" t="s">
        <v>204</v>
      </c>
      <c r="G95" s="734" t="s">
        <v>203</v>
      </c>
      <c r="H95" s="735"/>
      <c r="I95" s="467" t="s">
        <v>202</v>
      </c>
      <c r="J95" s="478"/>
      <c r="K95" s="478"/>
      <c r="L95" s="478"/>
      <c r="M95" s="478"/>
      <c r="N95" s="479"/>
      <c r="O95" s="738" t="s">
        <v>537</v>
      </c>
      <c r="P95" s="739"/>
      <c r="Q95" s="742" t="s">
        <v>265</v>
      </c>
      <c r="R95" s="743"/>
      <c r="S95" s="743"/>
      <c r="T95" s="744"/>
      <c r="U95" s="734" t="s">
        <v>201</v>
      </c>
      <c r="V95" s="748"/>
      <c r="W95" s="748"/>
      <c r="X95" s="748"/>
      <c r="Y95" s="735"/>
      <c r="Z95" s="750" t="s">
        <v>200</v>
      </c>
    </row>
    <row r="96" spans="2:26" ht="15" customHeight="1" x14ac:dyDescent="0.15">
      <c r="B96" s="401"/>
      <c r="C96" s="730"/>
      <c r="D96" s="731"/>
      <c r="E96" s="732"/>
      <c r="F96" s="732"/>
      <c r="G96" s="736"/>
      <c r="H96" s="737"/>
      <c r="I96" s="413"/>
      <c r="J96" s="414"/>
      <c r="K96" s="414"/>
      <c r="L96" s="414"/>
      <c r="M96" s="414"/>
      <c r="N96" s="415"/>
      <c r="O96" s="740"/>
      <c r="P96" s="741"/>
      <c r="Q96" s="745"/>
      <c r="R96" s="746"/>
      <c r="S96" s="746"/>
      <c r="T96" s="747"/>
      <c r="U96" s="736"/>
      <c r="V96" s="749"/>
      <c r="W96" s="749"/>
      <c r="X96" s="749"/>
      <c r="Y96" s="737"/>
      <c r="Z96" s="732"/>
    </row>
    <row r="97" spans="2:26" ht="16.5" customHeight="1" x14ac:dyDescent="0.15">
      <c r="B97" s="401"/>
      <c r="C97" s="730"/>
      <c r="D97" s="731"/>
      <c r="E97" s="732"/>
      <c r="F97" s="732"/>
      <c r="G97" s="621" t="s">
        <v>199</v>
      </c>
      <c r="H97" s="621" t="s">
        <v>198</v>
      </c>
      <c r="I97" s="599" t="s">
        <v>197</v>
      </c>
      <c r="J97" s="599" t="s">
        <v>43</v>
      </c>
      <c r="K97" s="753"/>
      <c r="L97" s="753"/>
      <c r="M97" s="758" t="s">
        <v>7</v>
      </c>
      <c r="N97" s="759" t="s">
        <v>196</v>
      </c>
      <c r="O97" s="599" t="s">
        <v>195</v>
      </c>
      <c r="P97" s="599" t="s">
        <v>194</v>
      </c>
      <c r="Q97" s="449" t="s">
        <v>274</v>
      </c>
      <c r="R97" s="753"/>
      <c r="S97" s="621" t="s">
        <v>272</v>
      </c>
      <c r="T97" s="621" t="s">
        <v>273</v>
      </c>
      <c r="U97" s="760" t="s">
        <v>193</v>
      </c>
      <c r="V97" s="621" t="s">
        <v>266</v>
      </c>
      <c r="W97" s="753"/>
      <c r="X97" s="753"/>
      <c r="Y97" s="753"/>
      <c r="Z97" s="732"/>
    </row>
    <row r="98" spans="2:26" ht="16.5" customHeight="1" x14ac:dyDescent="0.15">
      <c r="B98" s="401"/>
      <c r="C98" s="413"/>
      <c r="D98" s="415"/>
      <c r="E98" s="733"/>
      <c r="F98" s="733"/>
      <c r="G98" s="752"/>
      <c r="H98" s="752"/>
      <c r="I98" s="753"/>
      <c r="J98" s="753"/>
      <c r="K98" s="753"/>
      <c r="L98" s="753"/>
      <c r="M98" s="753"/>
      <c r="N98" s="753"/>
      <c r="O98" s="753"/>
      <c r="P98" s="753"/>
      <c r="Q98" s="106" t="s">
        <v>267</v>
      </c>
      <c r="R98" s="106" t="s">
        <v>268</v>
      </c>
      <c r="S98" s="753"/>
      <c r="T98" s="753"/>
      <c r="U98" s="753"/>
      <c r="V98" s="753"/>
      <c r="W98" s="753"/>
      <c r="X98" s="753"/>
      <c r="Y98" s="753"/>
      <c r="Z98" s="751"/>
    </row>
    <row r="99" spans="2:26" ht="15.75" customHeight="1" x14ac:dyDescent="0.15">
      <c r="B99" s="401"/>
      <c r="C99" s="715" t="s">
        <v>588</v>
      </c>
      <c r="D99" s="716"/>
      <c r="E99" s="46">
        <v>7</v>
      </c>
      <c r="F99" s="369">
        <v>122.2</v>
      </c>
      <c r="G99" s="341" t="s">
        <v>534</v>
      </c>
      <c r="H99" s="341" t="s">
        <v>486</v>
      </c>
      <c r="I99" s="341" t="s">
        <v>332</v>
      </c>
      <c r="J99" s="408" t="s">
        <v>532</v>
      </c>
      <c r="K99" s="408"/>
      <c r="L99" s="408"/>
      <c r="M99" s="341" t="s">
        <v>1877</v>
      </c>
      <c r="N99" s="341" t="s">
        <v>1842</v>
      </c>
      <c r="O99" s="217" t="s">
        <v>1648</v>
      </c>
      <c r="P99" s="217" t="s">
        <v>1648</v>
      </c>
      <c r="Q99" s="343"/>
      <c r="R99" s="343" t="s">
        <v>1655</v>
      </c>
      <c r="S99" s="344" t="s">
        <v>360</v>
      </c>
      <c r="T99" s="344" t="s">
        <v>359</v>
      </c>
      <c r="U99" s="376" t="s">
        <v>1648</v>
      </c>
      <c r="V99" s="408" t="s">
        <v>516</v>
      </c>
      <c r="W99" s="718"/>
      <c r="X99" s="718"/>
      <c r="Y99" s="718"/>
      <c r="Z99" s="341" t="s">
        <v>2215</v>
      </c>
    </row>
    <row r="100" spans="2:26" ht="15.95" customHeight="1" x14ac:dyDescent="0.15">
      <c r="B100" s="401"/>
      <c r="C100" s="715" t="s">
        <v>588</v>
      </c>
      <c r="D100" s="716"/>
      <c r="E100" s="46">
        <v>8</v>
      </c>
      <c r="F100" s="369">
        <v>116.2</v>
      </c>
      <c r="G100" s="341" t="s">
        <v>534</v>
      </c>
      <c r="H100" s="341" t="s">
        <v>485</v>
      </c>
      <c r="I100" s="341" t="s">
        <v>332</v>
      </c>
      <c r="J100" s="466" t="s">
        <v>338</v>
      </c>
      <c r="K100" s="717"/>
      <c r="L100" s="444"/>
      <c r="M100" s="341" t="s">
        <v>1878</v>
      </c>
      <c r="N100" s="341" t="s">
        <v>1807</v>
      </c>
      <c r="O100" s="217" t="s">
        <v>1649</v>
      </c>
      <c r="P100" s="217" t="s">
        <v>554</v>
      </c>
      <c r="Q100" s="343" t="s">
        <v>1649</v>
      </c>
      <c r="R100" s="343" t="s">
        <v>551</v>
      </c>
      <c r="S100" s="344" t="s">
        <v>360</v>
      </c>
      <c r="T100" s="344" t="s">
        <v>360</v>
      </c>
      <c r="U100" s="344" t="s">
        <v>361</v>
      </c>
      <c r="V100" s="756" t="s">
        <v>1795</v>
      </c>
      <c r="W100" s="765"/>
      <c r="X100" s="765"/>
      <c r="Y100" s="765"/>
      <c r="Z100" s="217" t="s">
        <v>1648</v>
      </c>
    </row>
    <row r="101" spans="2:26" ht="15.95" customHeight="1" x14ac:dyDescent="0.15">
      <c r="B101" s="401"/>
      <c r="C101" s="715" t="s">
        <v>588</v>
      </c>
      <c r="D101" s="716"/>
      <c r="E101" s="46">
        <v>9</v>
      </c>
      <c r="F101" s="369">
        <v>121.4</v>
      </c>
      <c r="G101" s="341" t="s">
        <v>534</v>
      </c>
      <c r="H101" s="341" t="s">
        <v>485</v>
      </c>
      <c r="I101" s="341" t="s">
        <v>332</v>
      </c>
      <c r="J101" s="466" t="s">
        <v>338</v>
      </c>
      <c r="K101" s="717"/>
      <c r="L101" s="444"/>
      <c r="M101" s="341" t="s">
        <v>1879</v>
      </c>
      <c r="N101" s="341" t="s">
        <v>1880</v>
      </c>
      <c r="O101" s="217" t="s">
        <v>54</v>
      </c>
      <c r="P101" s="217" t="s">
        <v>54</v>
      </c>
      <c r="Q101" s="343" t="s">
        <v>54</v>
      </c>
      <c r="R101" s="343" t="s">
        <v>551</v>
      </c>
      <c r="S101" s="344" t="s">
        <v>360</v>
      </c>
      <c r="T101" s="344" t="s">
        <v>360</v>
      </c>
      <c r="U101" s="344" t="s">
        <v>361</v>
      </c>
      <c r="V101" s="756" t="s">
        <v>1795</v>
      </c>
      <c r="W101" s="765"/>
      <c r="X101" s="765"/>
      <c r="Y101" s="765"/>
      <c r="Z101" s="217" t="s">
        <v>1648</v>
      </c>
    </row>
    <row r="102" spans="2:26" ht="15.95" customHeight="1" x14ac:dyDescent="0.15">
      <c r="B102" s="401"/>
      <c r="C102" s="715" t="s">
        <v>588</v>
      </c>
      <c r="D102" s="716"/>
      <c r="E102" s="46">
        <v>10</v>
      </c>
      <c r="F102" s="369">
        <v>124.2</v>
      </c>
      <c r="G102" s="341" t="s">
        <v>331</v>
      </c>
      <c r="H102" s="341" t="s">
        <v>356</v>
      </c>
      <c r="I102" s="341" t="s">
        <v>332</v>
      </c>
      <c r="J102" s="466" t="s">
        <v>532</v>
      </c>
      <c r="K102" s="717"/>
      <c r="L102" s="444"/>
      <c r="M102" s="341" t="s">
        <v>1881</v>
      </c>
      <c r="N102" s="341" t="s">
        <v>1837</v>
      </c>
      <c r="O102" s="217" t="s">
        <v>1648</v>
      </c>
      <c r="P102" s="217" t="s">
        <v>1648</v>
      </c>
      <c r="Q102" s="343"/>
      <c r="R102" s="343" t="s">
        <v>1649</v>
      </c>
      <c r="S102" s="344" t="s">
        <v>360</v>
      </c>
      <c r="T102" s="344" t="s">
        <v>359</v>
      </c>
      <c r="U102" s="376" t="s">
        <v>1648</v>
      </c>
      <c r="V102" s="408" t="s">
        <v>516</v>
      </c>
      <c r="W102" s="718"/>
      <c r="X102" s="718"/>
      <c r="Y102" s="718"/>
      <c r="Z102" s="341" t="s">
        <v>1785</v>
      </c>
    </row>
    <row r="103" spans="2:26" ht="15.95" customHeight="1" x14ac:dyDescent="0.15">
      <c r="B103" s="401"/>
      <c r="C103" s="715" t="s">
        <v>588</v>
      </c>
      <c r="D103" s="716"/>
      <c r="E103" s="46">
        <v>11</v>
      </c>
      <c r="F103" s="369">
        <v>121.5</v>
      </c>
      <c r="G103" s="341" t="s">
        <v>331</v>
      </c>
      <c r="H103" s="341" t="s">
        <v>355</v>
      </c>
      <c r="I103" s="341" t="s">
        <v>333</v>
      </c>
      <c r="J103" s="466" t="s">
        <v>340</v>
      </c>
      <c r="K103" s="717"/>
      <c r="L103" s="444"/>
      <c r="M103" s="341" t="s">
        <v>1882</v>
      </c>
      <c r="N103" s="341" t="s">
        <v>1883</v>
      </c>
      <c r="O103" s="217" t="s">
        <v>1649</v>
      </c>
      <c r="P103" s="217" t="s">
        <v>554</v>
      </c>
      <c r="Q103" s="343"/>
      <c r="R103" s="343" t="s">
        <v>1649</v>
      </c>
      <c r="S103" s="344" t="s">
        <v>360</v>
      </c>
      <c r="T103" s="344" t="s">
        <v>359</v>
      </c>
      <c r="U103" s="344" t="s">
        <v>363</v>
      </c>
      <c r="V103" s="762" t="s">
        <v>1784</v>
      </c>
      <c r="W103" s="763"/>
      <c r="X103" s="763"/>
      <c r="Y103" s="764"/>
      <c r="Z103" s="341" t="s">
        <v>1785</v>
      </c>
    </row>
    <row r="104" spans="2:26" ht="15.95" customHeight="1" x14ac:dyDescent="0.15">
      <c r="B104" s="401"/>
      <c r="C104" s="715" t="s">
        <v>1884</v>
      </c>
      <c r="D104" s="716"/>
      <c r="E104" s="46">
        <v>1</v>
      </c>
      <c r="F104" s="369">
        <v>128.30000000000001</v>
      </c>
      <c r="G104" s="341" t="s">
        <v>534</v>
      </c>
      <c r="H104" s="341" t="s">
        <v>486</v>
      </c>
      <c r="I104" s="341" t="s">
        <v>332</v>
      </c>
      <c r="J104" s="408" t="s">
        <v>532</v>
      </c>
      <c r="K104" s="408"/>
      <c r="L104" s="408"/>
      <c r="M104" s="341" t="s">
        <v>1885</v>
      </c>
      <c r="N104" s="341" t="s">
        <v>1818</v>
      </c>
      <c r="O104" s="217" t="s">
        <v>1648</v>
      </c>
      <c r="P104" s="217" t="s">
        <v>1648</v>
      </c>
      <c r="Q104" s="343"/>
      <c r="R104" s="343" t="s">
        <v>1655</v>
      </c>
      <c r="S104" s="344" t="s">
        <v>360</v>
      </c>
      <c r="T104" s="344" t="s">
        <v>359</v>
      </c>
      <c r="U104" s="376" t="s">
        <v>1648</v>
      </c>
      <c r="V104" s="408" t="s">
        <v>516</v>
      </c>
      <c r="W104" s="718"/>
      <c r="X104" s="718"/>
      <c r="Y104" s="718"/>
      <c r="Z104" s="341" t="s">
        <v>2215</v>
      </c>
    </row>
    <row r="105" spans="2:26" ht="15.95" customHeight="1" x14ac:dyDescent="0.15">
      <c r="B105" s="401"/>
      <c r="C105" s="715" t="s">
        <v>1884</v>
      </c>
      <c r="D105" s="716"/>
      <c r="E105" s="46">
        <v>2</v>
      </c>
      <c r="F105" s="369">
        <v>128.69999999999999</v>
      </c>
      <c r="G105" s="341" t="s">
        <v>534</v>
      </c>
      <c r="H105" s="341" t="s">
        <v>486</v>
      </c>
      <c r="I105" s="341" t="s">
        <v>332</v>
      </c>
      <c r="J105" s="408" t="s">
        <v>338</v>
      </c>
      <c r="K105" s="408"/>
      <c r="L105" s="408"/>
      <c r="M105" s="341" t="s">
        <v>1857</v>
      </c>
      <c r="N105" s="341" t="s">
        <v>1839</v>
      </c>
      <c r="O105" s="217" t="s">
        <v>54</v>
      </c>
      <c r="P105" s="217" t="s">
        <v>54</v>
      </c>
      <c r="Q105" s="343" t="s">
        <v>54</v>
      </c>
      <c r="R105" s="343" t="s">
        <v>551</v>
      </c>
      <c r="S105" s="344" t="s">
        <v>360</v>
      </c>
      <c r="T105" s="344" t="s">
        <v>360</v>
      </c>
      <c r="U105" s="344" t="s">
        <v>361</v>
      </c>
      <c r="V105" s="756" t="s">
        <v>1795</v>
      </c>
      <c r="W105" s="765"/>
      <c r="X105" s="765"/>
      <c r="Y105" s="765"/>
      <c r="Z105" s="217" t="s">
        <v>1648</v>
      </c>
    </row>
    <row r="106" spans="2:26" ht="15.95" customHeight="1" x14ac:dyDescent="0.15">
      <c r="B106" s="401"/>
      <c r="C106" s="715" t="s">
        <v>1886</v>
      </c>
      <c r="D106" s="716"/>
      <c r="E106" s="46">
        <v>3</v>
      </c>
      <c r="F106" s="369">
        <v>132.6</v>
      </c>
      <c r="G106" s="341" t="s">
        <v>534</v>
      </c>
      <c r="H106" s="341" t="s">
        <v>486</v>
      </c>
      <c r="I106" s="341" t="s">
        <v>332</v>
      </c>
      <c r="J106" s="408" t="s">
        <v>338</v>
      </c>
      <c r="K106" s="408"/>
      <c r="L106" s="408"/>
      <c r="M106" s="341" t="s">
        <v>1887</v>
      </c>
      <c r="N106" s="341" t="s">
        <v>1839</v>
      </c>
      <c r="O106" s="217" t="s">
        <v>54</v>
      </c>
      <c r="P106" s="217" t="s">
        <v>54</v>
      </c>
      <c r="Q106" s="343" t="s">
        <v>54</v>
      </c>
      <c r="R106" s="343" t="s">
        <v>551</v>
      </c>
      <c r="S106" s="344" t="s">
        <v>360</v>
      </c>
      <c r="T106" s="344" t="s">
        <v>360</v>
      </c>
      <c r="U106" s="344" t="s">
        <v>361</v>
      </c>
      <c r="V106" s="756" t="s">
        <v>1795</v>
      </c>
      <c r="W106" s="765"/>
      <c r="X106" s="765"/>
      <c r="Y106" s="765"/>
      <c r="Z106" s="217" t="s">
        <v>1648</v>
      </c>
    </row>
    <row r="107" spans="2:26" ht="15.95" customHeight="1" x14ac:dyDescent="0.15">
      <c r="B107" s="401"/>
      <c r="C107" s="715" t="s">
        <v>1886</v>
      </c>
      <c r="D107" s="716"/>
      <c r="E107" s="46">
        <v>4</v>
      </c>
      <c r="F107" s="369">
        <v>134.5</v>
      </c>
      <c r="G107" s="341" t="s">
        <v>534</v>
      </c>
      <c r="H107" s="341" t="s">
        <v>485</v>
      </c>
      <c r="I107" s="341" t="s">
        <v>333</v>
      </c>
      <c r="J107" s="408" t="s">
        <v>514</v>
      </c>
      <c r="K107" s="408"/>
      <c r="L107" s="408"/>
      <c r="M107" s="341" t="s">
        <v>1887</v>
      </c>
      <c r="N107" s="341" t="s">
        <v>1888</v>
      </c>
      <c r="O107" s="217" t="s">
        <v>1649</v>
      </c>
      <c r="P107" s="217" t="s">
        <v>554</v>
      </c>
      <c r="Q107" s="343"/>
      <c r="R107" s="343" t="s">
        <v>1649</v>
      </c>
      <c r="S107" s="344" t="s">
        <v>360</v>
      </c>
      <c r="T107" s="344" t="s">
        <v>359</v>
      </c>
      <c r="U107" s="344" t="s">
        <v>363</v>
      </c>
      <c r="V107" s="762" t="s">
        <v>1784</v>
      </c>
      <c r="W107" s="763"/>
      <c r="X107" s="763"/>
      <c r="Y107" s="764"/>
      <c r="Z107" s="341" t="s">
        <v>1785</v>
      </c>
    </row>
    <row r="108" spans="2:26" ht="15.95" customHeight="1" x14ac:dyDescent="0.15">
      <c r="B108" s="401"/>
      <c r="C108" s="715" t="s">
        <v>1884</v>
      </c>
      <c r="D108" s="716"/>
      <c r="E108" s="46">
        <v>5</v>
      </c>
      <c r="F108" s="369">
        <v>136.19999999999999</v>
      </c>
      <c r="G108" s="341" t="s">
        <v>331</v>
      </c>
      <c r="H108" s="341" t="s">
        <v>356</v>
      </c>
      <c r="I108" s="341" t="s">
        <v>333</v>
      </c>
      <c r="J108" s="408" t="s">
        <v>340</v>
      </c>
      <c r="K108" s="408"/>
      <c r="L108" s="408"/>
      <c r="M108" s="341" t="s">
        <v>1889</v>
      </c>
      <c r="N108" s="341" t="s">
        <v>1811</v>
      </c>
      <c r="O108" s="217" t="s">
        <v>1649</v>
      </c>
      <c r="P108" s="217" t="s">
        <v>554</v>
      </c>
      <c r="Q108" s="343"/>
      <c r="R108" s="343" t="s">
        <v>1649</v>
      </c>
      <c r="S108" s="344" t="s">
        <v>360</v>
      </c>
      <c r="T108" s="344" t="s">
        <v>359</v>
      </c>
      <c r="U108" s="344" t="s">
        <v>363</v>
      </c>
      <c r="V108" s="762" t="s">
        <v>1784</v>
      </c>
      <c r="W108" s="763"/>
      <c r="X108" s="763"/>
      <c r="Y108" s="764"/>
      <c r="Z108" s="341" t="s">
        <v>1785</v>
      </c>
    </row>
    <row r="109" spans="2:26" ht="15.95" customHeight="1" x14ac:dyDescent="0.15">
      <c r="B109" s="401"/>
      <c r="C109" s="715" t="s">
        <v>1884</v>
      </c>
      <c r="D109" s="716"/>
      <c r="E109" s="46">
        <v>6</v>
      </c>
      <c r="F109" s="369">
        <v>133</v>
      </c>
      <c r="G109" s="341" t="s">
        <v>331</v>
      </c>
      <c r="H109" s="341" t="s">
        <v>354</v>
      </c>
      <c r="I109" s="341" t="s">
        <v>332</v>
      </c>
      <c r="J109" s="408" t="s">
        <v>532</v>
      </c>
      <c r="K109" s="408"/>
      <c r="L109" s="408"/>
      <c r="M109" s="341" t="s">
        <v>1890</v>
      </c>
      <c r="N109" s="341" t="s">
        <v>1811</v>
      </c>
      <c r="O109" s="217" t="s">
        <v>1649</v>
      </c>
      <c r="P109" s="217" t="s">
        <v>554</v>
      </c>
      <c r="Q109" s="343"/>
      <c r="R109" s="343" t="s">
        <v>551</v>
      </c>
      <c r="S109" s="344" t="s">
        <v>360</v>
      </c>
      <c r="T109" s="344" t="s">
        <v>360</v>
      </c>
      <c r="U109" s="344" t="s">
        <v>1648</v>
      </c>
      <c r="V109" s="756" t="s">
        <v>1788</v>
      </c>
      <c r="W109" s="765"/>
      <c r="X109" s="765"/>
      <c r="Y109" s="765"/>
      <c r="Z109" s="217" t="s">
        <v>1648</v>
      </c>
    </row>
    <row r="110" spans="2:26" ht="15.95" customHeight="1" x14ac:dyDescent="0.15">
      <c r="B110" s="401"/>
      <c r="C110" s="715" t="s">
        <v>590</v>
      </c>
      <c r="D110" s="716"/>
      <c r="E110" s="46">
        <v>1</v>
      </c>
      <c r="F110" s="369">
        <v>144.5</v>
      </c>
      <c r="G110" s="341" t="s">
        <v>534</v>
      </c>
      <c r="H110" s="341" t="s">
        <v>486</v>
      </c>
      <c r="I110" s="341" t="s">
        <v>332</v>
      </c>
      <c r="J110" s="408" t="s">
        <v>532</v>
      </c>
      <c r="K110" s="408"/>
      <c r="L110" s="408"/>
      <c r="M110" s="341" t="s">
        <v>1891</v>
      </c>
      <c r="N110" s="341" t="s">
        <v>1848</v>
      </c>
      <c r="O110" s="217" t="s">
        <v>1648</v>
      </c>
      <c r="P110" s="217" t="s">
        <v>1648</v>
      </c>
      <c r="Q110" s="343"/>
      <c r="R110" s="343" t="s">
        <v>1655</v>
      </c>
      <c r="S110" s="344" t="s">
        <v>360</v>
      </c>
      <c r="T110" s="344" t="s">
        <v>359</v>
      </c>
      <c r="U110" s="376" t="s">
        <v>1648</v>
      </c>
      <c r="V110" s="408" t="s">
        <v>516</v>
      </c>
      <c r="W110" s="718"/>
      <c r="X110" s="718"/>
      <c r="Y110" s="718"/>
      <c r="Z110" s="341" t="s">
        <v>2215</v>
      </c>
    </row>
    <row r="111" spans="2:26" ht="15.95" customHeight="1" x14ac:dyDescent="0.15">
      <c r="B111" s="401"/>
      <c r="C111" s="715" t="s">
        <v>590</v>
      </c>
      <c r="D111" s="716"/>
      <c r="E111" s="46">
        <v>2</v>
      </c>
      <c r="F111" s="369">
        <v>138.4</v>
      </c>
      <c r="G111" s="341" t="s">
        <v>534</v>
      </c>
      <c r="H111" s="341" t="s">
        <v>487</v>
      </c>
      <c r="I111" s="341" t="s">
        <v>333</v>
      </c>
      <c r="J111" s="408" t="s">
        <v>333</v>
      </c>
      <c r="K111" s="408"/>
      <c r="L111" s="408"/>
      <c r="M111" s="343" t="s">
        <v>1226</v>
      </c>
      <c r="N111" s="341" t="s">
        <v>1805</v>
      </c>
      <c r="O111" s="217" t="s">
        <v>551</v>
      </c>
      <c r="P111" s="217" t="s">
        <v>551</v>
      </c>
      <c r="Q111" s="343"/>
      <c r="R111" s="343" t="s">
        <v>551</v>
      </c>
      <c r="S111" s="344" t="s">
        <v>360</v>
      </c>
      <c r="T111" s="344" t="s">
        <v>360</v>
      </c>
      <c r="U111" s="344" t="s">
        <v>1648</v>
      </c>
      <c r="V111" s="756" t="s">
        <v>1788</v>
      </c>
      <c r="W111" s="765"/>
      <c r="X111" s="765"/>
      <c r="Y111" s="765"/>
      <c r="Z111" s="217" t="s">
        <v>1648</v>
      </c>
    </row>
    <row r="112" spans="2:26" ht="15.95" customHeight="1" x14ac:dyDescent="0.15">
      <c r="B112" s="401"/>
      <c r="C112" s="715" t="s">
        <v>590</v>
      </c>
      <c r="D112" s="716"/>
      <c r="E112" s="46">
        <v>3</v>
      </c>
      <c r="F112" s="369">
        <v>137.4</v>
      </c>
      <c r="G112" s="341" t="s">
        <v>534</v>
      </c>
      <c r="H112" s="341" t="s">
        <v>485</v>
      </c>
      <c r="I112" s="341" t="s">
        <v>333</v>
      </c>
      <c r="J112" s="408" t="s">
        <v>338</v>
      </c>
      <c r="K112" s="408"/>
      <c r="L112" s="408"/>
      <c r="M112" s="341" t="s">
        <v>2216</v>
      </c>
      <c r="N112" s="341" t="s">
        <v>1814</v>
      </c>
      <c r="O112" s="217" t="s">
        <v>54</v>
      </c>
      <c r="P112" s="217" t="s">
        <v>54</v>
      </c>
      <c r="Q112" s="343" t="s">
        <v>54</v>
      </c>
      <c r="R112" s="343" t="s">
        <v>551</v>
      </c>
      <c r="S112" s="344" t="s">
        <v>360</v>
      </c>
      <c r="T112" s="344" t="s">
        <v>360</v>
      </c>
      <c r="U112" s="344" t="s">
        <v>361</v>
      </c>
      <c r="V112" s="756" t="s">
        <v>1795</v>
      </c>
      <c r="W112" s="765"/>
      <c r="X112" s="765"/>
      <c r="Y112" s="765"/>
      <c r="Z112" s="217" t="s">
        <v>1648</v>
      </c>
    </row>
    <row r="113" spans="2:26" ht="15.95" customHeight="1" x14ac:dyDescent="0.15">
      <c r="B113" s="401"/>
      <c r="C113" s="715" t="s">
        <v>590</v>
      </c>
      <c r="D113" s="716"/>
      <c r="E113" s="46">
        <v>4</v>
      </c>
      <c r="F113" s="369">
        <v>142.1</v>
      </c>
      <c r="G113" s="341" t="s">
        <v>534</v>
      </c>
      <c r="H113" s="341" t="s">
        <v>485</v>
      </c>
      <c r="I113" s="341" t="s">
        <v>332</v>
      </c>
      <c r="J113" s="408" t="s">
        <v>338</v>
      </c>
      <c r="K113" s="408"/>
      <c r="L113" s="408"/>
      <c r="M113" s="341" t="s">
        <v>1892</v>
      </c>
      <c r="N113" s="341" t="s">
        <v>1880</v>
      </c>
      <c r="O113" s="217" t="s">
        <v>54</v>
      </c>
      <c r="P113" s="217" t="s">
        <v>54</v>
      </c>
      <c r="Q113" s="343" t="s">
        <v>54</v>
      </c>
      <c r="R113" s="343" t="s">
        <v>551</v>
      </c>
      <c r="S113" s="344" t="s">
        <v>360</v>
      </c>
      <c r="T113" s="344" t="s">
        <v>360</v>
      </c>
      <c r="U113" s="344" t="s">
        <v>361</v>
      </c>
      <c r="V113" s="756" t="s">
        <v>1795</v>
      </c>
      <c r="W113" s="765"/>
      <c r="X113" s="765"/>
      <c r="Y113" s="765"/>
      <c r="Z113" s="217" t="s">
        <v>1648</v>
      </c>
    </row>
    <row r="114" spans="2:26" ht="15.95" customHeight="1" x14ac:dyDescent="0.15">
      <c r="B114" s="401"/>
      <c r="C114" s="715" t="s">
        <v>590</v>
      </c>
      <c r="D114" s="716"/>
      <c r="E114" s="46">
        <v>5</v>
      </c>
      <c r="F114" s="369">
        <v>143</v>
      </c>
      <c r="G114" s="341" t="s">
        <v>331</v>
      </c>
      <c r="H114" s="341" t="s">
        <v>356</v>
      </c>
      <c r="I114" s="343" t="s">
        <v>332</v>
      </c>
      <c r="J114" s="408" t="s">
        <v>338</v>
      </c>
      <c r="K114" s="408"/>
      <c r="L114" s="408"/>
      <c r="M114" s="341" t="s">
        <v>1893</v>
      </c>
      <c r="N114" s="341" t="s">
        <v>1894</v>
      </c>
      <c r="O114" s="217" t="s">
        <v>1649</v>
      </c>
      <c r="P114" s="217" t="s">
        <v>554</v>
      </c>
      <c r="Q114" s="343"/>
      <c r="R114" s="343" t="s">
        <v>1649</v>
      </c>
      <c r="S114" s="344" t="s">
        <v>360</v>
      </c>
      <c r="T114" s="344" t="s">
        <v>359</v>
      </c>
      <c r="U114" s="344" t="s">
        <v>363</v>
      </c>
      <c r="V114" s="762" t="s">
        <v>1784</v>
      </c>
      <c r="W114" s="763"/>
      <c r="X114" s="763"/>
      <c r="Y114" s="764"/>
      <c r="Z114" s="341" t="s">
        <v>1785</v>
      </c>
    </row>
    <row r="115" spans="2:26" ht="15.95" customHeight="1" x14ac:dyDescent="0.15">
      <c r="B115" s="401"/>
      <c r="C115" s="715" t="s">
        <v>590</v>
      </c>
      <c r="D115" s="716"/>
      <c r="E115" s="46">
        <v>6</v>
      </c>
      <c r="F115" s="369">
        <v>143.1</v>
      </c>
      <c r="G115" s="341" t="s">
        <v>331</v>
      </c>
      <c r="H115" s="341" t="s">
        <v>354</v>
      </c>
      <c r="I115" s="341" t="s">
        <v>332</v>
      </c>
      <c r="J115" s="408" t="s">
        <v>532</v>
      </c>
      <c r="K115" s="408"/>
      <c r="L115" s="408"/>
      <c r="M115" s="341" t="s">
        <v>1895</v>
      </c>
      <c r="N115" s="341" t="s">
        <v>1811</v>
      </c>
      <c r="O115" s="217" t="s">
        <v>1649</v>
      </c>
      <c r="P115" s="217" t="s">
        <v>554</v>
      </c>
      <c r="Q115" s="343"/>
      <c r="R115" s="343" t="s">
        <v>551</v>
      </c>
      <c r="S115" s="344" t="s">
        <v>360</v>
      </c>
      <c r="T115" s="344" t="s">
        <v>360</v>
      </c>
      <c r="U115" s="344" t="s">
        <v>1648</v>
      </c>
      <c r="V115" s="756" t="s">
        <v>1788</v>
      </c>
      <c r="W115" s="765"/>
      <c r="X115" s="765"/>
      <c r="Y115" s="765"/>
      <c r="Z115" s="217" t="s">
        <v>1648</v>
      </c>
    </row>
    <row r="116" spans="2:26" ht="15.95" customHeight="1" x14ac:dyDescent="0.15">
      <c r="B116" s="401"/>
      <c r="C116" s="715" t="s">
        <v>591</v>
      </c>
      <c r="D116" s="716"/>
      <c r="E116" s="46">
        <v>1</v>
      </c>
      <c r="F116" s="369">
        <v>153.30000000000001</v>
      </c>
      <c r="G116" s="341" t="s">
        <v>329</v>
      </c>
      <c r="H116" s="341" t="s">
        <v>351</v>
      </c>
      <c r="I116" s="341" t="s">
        <v>332</v>
      </c>
      <c r="J116" s="408" t="s">
        <v>514</v>
      </c>
      <c r="K116" s="408"/>
      <c r="L116" s="408"/>
      <c r="M116" s="341" t="s">
        <v>1896</v>
      </c>
      <c r="N116" s="341" t="s">
        <v>1848</v>
      </c>
      <c r="O116" s="217" t="s">
        <v>1648</v>
      </c>
      <c r="P116" s="217" t="s">
        <v>1648</v>
      </c>
      <c r="Q116" s="343"/>
      <c r="R116" s="343" t="s">
        <v>1649</v>
      </c>
      <c r="S116" s="344" t="s">
        <v>360</v>
      </c>
      <c r="T116" s="344" t="s">
        <v>359</v>
      </c>
      <c r="U116" s="376" t="s">
        <v>1648</v>
      </c>
      <c r="V116" s="408" t="s">
        <v>516</v>
      </c>
      <c r="W116" s="718"/>
      <c r="X116" s="718"/>
      <c r="Y116" s="718"/>
      <c r="Z116" s="341" t="s">
        <v>1785</v>
      </c>
    </row>
    <row r="117" spans="2:26" ht="15.95" customHeight="1" x14ac:dyDescent="0.15">
      <c r="B117" s="401"/>
      <c r="C117" s="715" t="s">
        <v>591</v>
      </c>
      <c r="D117" s="716"/>
      <c r="E117" s="46">
        <v>2</v>
      </c>
      <c r="F117" s="369">
        <v>155.6</v>
      </c>
      <c r="G117" s="341" t="s">
        <v>534</v>
      </c>
      <c r="H117" s="341" t="s">
        <v>486</v>
      </c>
      <c r="I117" s="341" t="s">
        <v>332</v>
      </c>
      <c r="J117" s="408" t="s">
        <v>338</v>
      </c>
      <c r="K117" s="408"/>
      <c r="L117" s="408"/>
      <c r="M117" s="341" t="s">
        <v>1897</v>
      </c>
      <c r="N117" s="341" t="s">
        <v>1794</v>
      </c>
      <c r="O117" s="217" t="s">
        <v>54</v>
      </c>
      <c r="P117" s="217" t="s">
        <v>54</v>
      </c>
      <c r="Q117" s="343" t="s">
        <v>54</v>
      </c>
      <c r="R117" s="343" t="s">
        <v>551</v>
      </c>
      <c r="S117" s="344" t="s">
        <v>360</v>
      </c>
      <c r="T117" s="344" t="s">
        <v>360</v>
      </c>
      <c r="U117" s="344" t="s">
        <v>361</v>
      </c>
      <c r="V117" s="756" t="s">
        <v>1795</v>
      </c>
      <c r="W117" s="765"/>
      <c r="X117" s="765"/>
      <c r="Y117" s="765"/>
      <c r="Z117" s="217" t="s">
        <v>1648</v>
      </c>
    </row>
    <row r="118" spans="2:26" ht="15.95" customHeight="1" x14ac:dyDescent="0.15">
      <c r="B118" s="401"/>
      <c r="C118" s="715" t="s">
        <v>591</v>
      </c>
      <c r="D118" s="716"/>
      <c r="E118" s="46">
        <v>3</v>
      </c>
      <c r="F118" s="369">
        <v>155.19999999999999</v>
      </c>
      <c r="G118" s="341" t="s">
        <v>534</v>
      </c>
      <c r="H118" s="341" t="s">
        <v>486</v>
      </c>
      <c r="I118" s="341" t="s">
        <v>332</v>
      </c>
      <c r="J118" s="466" t="s">
        <v>532</v>
      </c>
      <c r="K118" s="717"/>
      <c r="L118" s="444"/>
      <c r="M118" s="341" t="s">
        <v>1898</v>
      </c>
      <c r="N118" s="341" t="s">
        <v>1794</v>
      </c>
      <c r="O118" s="217" t="s">
        <v>551</v>
      </c>
      <c r="P118" s="217" t="s">
        <v>551</v>
      </c>
      <c r="Q118" s="341"/>
      <c r="R118" s="341" t="s">
        <v>551</v>
      </c>
      <c r="S118" s="342" t="s">
        <v>360</v>
      </c>
      <c r="T118" s="342" t="s">
        <v>360</v>
      </c>
      <c r="U118" s="342" t="s">
        <v>361</v>
      </c>
      <c r="V118" s="408" t="s">
        <v>1795</v>
      </c>
      <c r="W118" s="718"/>
      <c r="X118" s="718"/>
      <c r="Y118" s="718"/>
      <c r="Z118" s="217" t="s">
        <v>1648</v>
      </c>
    </row>
    <row r="119" spans="2:26" ht="15.95" customHeight="1" x14ac:dyDescent="0.15">
      <c r="B119" s="401"/>
      <c r="C119" s="715" t="s">
        <v>591</v>
      </c>
      <c r="D119" s="716"/>
      <c r="E119" s="46">
        <v>4</v>
      </c>
      <c r="F119" s="369">
        <v>153</v>
      </c>
      <c r="G119" s="341" t="s">
        <v>534</v>
      </c>
      <c r="H119" s="341" t="s">
        <v>486</v>
      </c>
      <c r="I119" s="341" t="s">
        <v>332</v>
      </c>
      <c r="J119" s="408" t="s">
        <v>338</v>
      </c>
      <c r="K119" s="408"/>
      <c r="L119" s="408"/>
      <c r="M119" s="341" t="s">
        <v>1899</v>
      </c>
      <c r="N119" s="341" t="s">
        <v>1794</v>
      </c>
      <c r="O119" s="217" t="s">
        <v>54</v>
      </c>
      <c r="P119" s="217" t="s">
        <v>54</v>
      </c>
      <c r="Q119" s="341" t="s">
        <v>54</v>
      </c>
      <c r="R119" s="343" t="s">
        <v>551</v>
      </c>
      <c r="S119" s="344" t="s">
        <v>360</v>
      </c>
      <c r="T119" s="344" t="s">
        <v>360</v>
      </c>
      <c r="U119" s="344" t="s">
        <v>361</v>
      </c>
      <c r="V119" s="408" t="s">
        <v>1795</v>
      </c>
      <c r="W119" s="718"/>
      <c r="X119" s="718"/>
      <c r="Y119" s="718"/>
      <c r="Z119" s="217" t="s">
        <v>1648</v>
      </c>
    </row>
    <row r="120" spans="2:26" ht="15.95" customHeight="1" x14ac:dyDescent="0.15">
      <c r="B120" s="401"/>
      <c r="C120" s="715" t="s">
        <v>591</v>
      </c>
      <c r="D120" s="716"/>
      <c r="E120" s="46">
        <v>5</v>
      </c>
      <c r="F120" s="369">
        <v>153.9</v>
      </c>
      <c r="G120" s="341" t="s">
        <v>534</v>
      </c>
      <c r="H120" s="341" t="s">
        <v>486</v>
      </c>
      <c r="I120" s="341" t="s">
        <v>332</v>
      </c>
      <c r="J120" s="466" t="s">
        <v>532</v>
      </c>
      <c r="K120" s="717"/>
      <c r="L120" s="444"/>
      <c r="M120" s="341" t="s">
        <v>1900</v>
      </c>
      <c r="N120" s="341" t="s">
        <v>1901</v>
      </c>
      <c r="O120" s="217" t="s">
        <v>1648</v>
      </c>
      <c r="P120" s="217" t="s">
        <v>1648</v>
      </c>
      <c r="Q120" s="341"/>
      <c r="R120" s="343" t="s">
        <v>1655</v>
      </c>
      <c r="S120" s="344" t="s">
        <v>360</v>
      </c>
      <c r="T120" s="344" t="s">
        <v>359</v>
      </c>
      <c r="U120" s="376" t="s">
        <v>1648</v>
      </c>
      <c r="V120" s="408" t="s">
        <v>516</v>
      </c>
      <c r="W120" s="718"/>
      <c r="X120" s="718"/>
      <c r="Y120" s="718"/>
      <c r="Z120" s="341" t="s">
        <v>2215</v>
      </c>
    </row>
    <row r="121" spans="2:26" ht="15.95" customHeight="1" x14ac:dyDescent="0.15">
      <c r="B121" s="401"/>
      <c r="C121" s="715" t="s">
        <v>591</v>
      </c>
      <c r="D121" s="716"/>
      <c r="E121" s="46">
        <v>6</v>
      </c>
      <c r="F121" s="369">
        <v>154.69999999999999</v>
      </c>
      <c r="G121" s="341" t="s">
        <v>534</v>
      </c>
      <c r="H121" s="341" t="s">
        <v>486</v>
      </c>
      <c r="I121" s="341" t="s">
        <v>342</v>
      </c>
      <c r="J121" s="408" t="s">
        <v>336</v>
      </c>
      <c r="K121" s="408"/>
      <c r="L121" s="408"/>
      <c r="M121" s="341" t="s">
        <v>1902</v>
      </c>
      <c r="N121" s="341" t="s">
        <v>1860</v>
      </c>
      <c r="O121" s="217" t="s">
        <v>551</v>
      </c>
      <c r="P121" s="217" t="s">
        <v>551</v>
      </c>
      <c r="Q121" s="341"/>
      <c r="R121" s="343" t="s">
        <v>1655</v>
      </c>
      <c r="S121" s="344" t="s">
        <v>360</v>
      </c>
      <c r="T121" s="344" t="s">
        <v>359</v>
      </c>
      <c r="U121" s="344" t="s">
        <v>363</v>
      </c>
      <c r="V121" s="408" t="s">
        <v>1784</v>
      </c>
      <c r="W121" s="761"/>
      <c r="X121" s="761"/>
      <c r="Y121" s="761"/>
      <c r="Z121" s="341" t="s">
        <v>2217</v>
      </c>
    </row>
    <row r="122" spans="2:26" ht="15.95" customHeight="1" x14ac:dyDescent="0.15">
      <c r="B122" s="401"/>
      <c r="C122" s="715" t="s">
        <v>591</v>
      </c>
      <c r="D122" s="716"/>
      <c r="E122" s="46">
        <v>7</v>
      </c>
      <c r="F122" s="369">
        <v>150.69999999999999</v>
      </c>
      <c r="G122" s="341" t="s">
        <v>534</v>
      </c>
      <c r="H122" s="341" t="s">
        <v>486</v>
      </c>
      <c r="I122" s="341" t="s">
        <v>342</v>
      </c>
      <c r="J122" s="408" t="s">
        <v>336</v>
      </c>
      <c r="K122" s="408"/>
      <c r="L122" s="408"/>
      <c r="M122" s="341" t="s">
        <v>1903</v>
      </c>
      <c r="N122" s="341" t="s">
        <v>1860</v>
      </c>
      <c r="O122" s="217" t="s">
        <v>551</v>
      </c>
      <c r="P122" s="217" t="s">
        <v>551</v>
      </c>
      <c r="Q122" s="341"/>
      <c r="R122" s="343" t="s">
        <v>1655</v>
      </c>
      <c r="S122" s="344" t="s">
        <v>360</v>
      </c>
      <c r="T122" s="344" t="s">
        <v>359</v>
      </c>
      <c r="U122" s="344" t="s">
        <v>363</v>
      </c>
      <c r="V122" s="408" t="s">
        <v>1784</v>
      </c>
      <c r="W122" s="761"/>
      <c r="X122" s="761"/>
      <c r="Y122" s="761"/>
      <c r="Z122" s="341" t="s">
        <v>2217</v>
      </c>
    </row>
    <row r="123" spans="2:26" ht="15.95" customHeight="1" x14ac:dyDescent="0.15">
      <c r="B123" s="401"/>
      <c r="C123" s="715" t="s">
        <v>591</v>
      </c>
      <c r="D123" s="716"/>
      <c r="E123" s="46">
        <v>8</v>
      </c>
      <c r="F123" s="369">
        <v>145.80000000000001</v>
      </c>
      <c r="G123" s="341" t="s">
        <v>534</v>
      </c>
      <c r="H123" s="341" t="s">
        <v>485</v>
      </c>
      <c r="I123" s="341" t="s">
        <v>333</v>
      </c>
      <c r="J123" s="408" t="s">
        <v>338</v>
      </c>
      <c r="K123" s="408"/>
      <c r="L123" s="408"/>
      <c r="M123" s="341" t="s">
        <v>1226</v>
      </c>
      <c r="N123" s="341" t="s">
        <v>1805</v>
      </c>
      <c r="O123" s="217" t="s">
        <v>551</v>
      </c>
      <c r="P123" s="217" t="s">
        <v>551</v>
      </c>
      <c r="Q123" s="341"/>
      <c r="R123" s="343" t="s">
        <v>551</v>
      </c>
      <c r="S123" s="344" t="s">
        <v>360</v>
      </c>
      <c r="T123" s="344" t="s">
        <v>360</v>
      </c>
      <c r="U123" s="344" t="s">
        <v>1648</v>
      </c>
      <c r="V123" s="408" t="s">
        <v>1788</v>
      </c>
      <c r="W123" s="718"/>
      <c r="X123" s="718"/>
      <c r="Y123" s="718"/>
      <c r="Z123" s="217" t="s">
        <v>1648</v>
      </c>
    </row>
    <row r="124" spans="2:26" ht="15.95" customHeight="1" x14ac:dyDescent="0.15">
      <c r="B124" s="401"/>
      <c r="C124" s="715" t="s">
        <v>591</v>
      </c>
      <c r="D124" s="716"/>
      <c r="E124" s="46">
        <v>9</v>
      </c>
      <c r="F124" s="369">
        <v>145.30000000000001</v>
      </c>
      <c r="G124" s="341" t="s">
        <v>331</v>
      </c>
      <c r="H124" s="341" t="s">
        <v>356</v>
      </c>
      <c r="I124" s="341" t="s">
        <v>332</v>
      </c>
      <c r="J124" s="408" t="s">
        <v>532</v>
      </c>
      <c r="K124" s="408"/>
      <c r="L124" s="408"/>
      <c r="M124" s="341" t="s">
        <v>1904</v>
      </c>
      <c r="N124" s="341" t="s">
        <v>1837</v>
      </c>
      <c r="O124" s="217" t="s">
        <v>1648</v>
      </c>
      <c r="P124" s="217" t="s">
        <v>1648</v>
      </c>
      <c r="Q124" s="341"/>
      <c r="R124" s="343" t="s">
        <v>1649</v>
      </c>
      <c r="S124" s="344" t="s">
        <v>360</v>
      </c>
      <c r="T124" s="344" t="s">
        <v>359</v>
      </c>
      <c r="U124" s="376" t="s">
        <v>1648</v>
      </c>
      <c r="V124" s="408" t="s">
        <v>516</v>
      </c>
      <c r="W124" s="718"/>
      <c r="X124" s="718"/>
      <c r="Y124" s="718"/>
      <c r="Z124" s="341" t="s">
        <v>1785</v>
      </c>
    </row>
    <row r="125" spans="2:26" ht="15.95" customHeight="1" x14ac:dyDescent="0.15">
      <c r="B125" s="401"/>
      <c r="C125" s="715" t="s">
        <v>591</v>
      </c>
      <c r="D125" s="716"/>
      <c r="E125" s="46">
        <v>10</v>
      </c>
      <c r="F125" s="369">
        <v>149.5</v>
      </c>
      <c r="G125" s="341" t="s">
        <v>331</v>
      </c>
      <c r="H125" s="341" t="s">
        <v>355</v>
      </c>
      <c r="I125" s="341" t="s">
        <v>333</v>
      </c>
      <c r="J125" s="408" t="s">
        <v>340</v>
      </c>
      <c r="K125" s="408"/>
      <c r="L125" s="408"/>
      <c r="M125" s="341" t="s">
        <v>1905</v>
      </c>
      <c r="N125" s="341" t="s">
        <v>1883</v>
      </c>
      <c r="O125" s="217" t="s">
        <v>1649</v>
      </c>
      <c r="P125" s="217" t="s">
        <v>554</v>
      </c>
      <c r="Q125" s="341"/>
      <c r="R125" s="341" t="s">
        <v>1649</v>
      </c>
      <c r="S125" s="342" t="s">
        <v>360</v>
      </c>
      <c r="T125" s="342" t="s">
        <v>359</v>
      </c>
      <c r="U125" s="342" t="s">
        <v>363</v>
      </c>
      <c r="V125" s="466" t="s">
        <v>1784</v>
      </c>
      <c r="W125" s="717"/>
      <c r="X125" s="717"/>
      <c r="Y125" s="444"/>
      <c r="Z125" s="341" t="s">
        <v>1785</v>
      </c>
    </row>
    <row r="126" spans="2:26" ht="15.95" customHeight="1" x14ac:dyDescent="0.15">
      <c r="B126" s="401"/>
      <c r="C126" s="715" t="s">
        <v>1906</v>
      </c>
      <c r="D126" s="716"/>
      <c r="E126" s="46">
        <v>1</v>
      </c>
      <c r="F126" s="369">
        <v>164.9</v>
      </c>
      <c r="G126" s="341" t="s">
        <v>329</v>
      </c>
      <c r="H126" s="341" t="s">
        <v>351</v>
      </c>
      <c r="I126" s="341" t="s">
        <v>332</v>
      </c>
      <c r="J126" s="466" t="s">
        <v>514</v>
      </c>
      <c r="K126" s="717"/>
      <c r="L126" s="444"/>
      <c r="M126" s="343" t="s">
        <v>1862</v>
      </c>
      <c r="N126" s="343" t="s">
        <v>1828</v>
      </c>
      <c r="O126" s="217" t="s">
        <v>1648</v>
      </c>
      <c r="P126" s="217" t="s">
        <v>1648</v>
      </c>
      <c r="Q126" s="343"/>
      <c r="R126" s="343" t="s">
        <v>1649</v>
      </c>
      <c r="S126" s="344" t="s">
        <v>360</v>
      </c>
      <c r="T126" s="344" t="s">
        <v>359</v>
      </c>
      <c r="U126" s="376" t="s">
        <v>1648</v>
      </c>
      <c r="V126" s="408" t="s">
        <v>516</v>
      </c>
      <c r="W126" s="718"/>
      <c r="X126" s="718"/>
      <c r="Y126" s="718"/>
      <c r="Z126" s="341" t="s">
        <v>1785</v>
      </c>
    </row>
    <row r="127" spans="2:26" ht="15.95" customHeight="1" x14ac:dyDescent="0.15">
      <c r="B127" s="401"/>
      <c r="C127" s="715" t="s">
        <v>1907</v>
      </c>
      <c r="D127" s="716"/>
      <c r="E127" s="46">
        <v>2</v>
      </c>
      <c r="F127" s="369">
        <v>157.19999999999999</v>
      </c>
      <c r="G127" s="341" t="s">
        <v>534</v>
      </c>
      <c r="H127" s="341" t="s">
        <v>486</v>
      </c>
      <c r="I127" s="341" t="s">
        <v>342</v>
      </c>
      <c r="J127" s="466" t="s">
        <v>336</v>
      </c>
      <c r="K127" s="717"/>
      <c r="L127" s="444"/>
      <c r="M127" s="343" t="s">
        <v>1908</v>
      </c>
      <c r="N127" s="343" t="s">
        <v>1809</v>
      </c>
      <c r="O127" s="217" t="s">
        <v>551</v>
      </c>
      <c r="P127" s="217" t="s">
        <v>551</v>
      </c>
      <c r="Q127" s="343"/>
      <c r="R127" s="343" t="s">
        <v>54</v>
      </c>
      <c r="S127" s="344" t="s">
        <v>360</v>
      </c>
      <c r="T127" s="344" t="s">
        <v>365</v>
      </c>
      <c r="U127" s="344" t="s">
        <v>363</v>
      </c>
      <c r="V127" s="762" t="s">
        <v>1864</v>
      </c>
      <c r="W127" s="763"/>
      <c r="X127" s="763"/>
      <c r="Y127" s="764"/>
      <c r="Z127" s="341" t="s">
        <v>1865</v>
      </c>
    </row>
    <row r="128" spans="2:26" ht="15.95" customHeight="1" x14ac:dyDescent="0.15">
      <c r="B128" s="401"/>
      <c r="C128" s="715" t="s">
        <v>1909</v>
      </c>
      <c r="D128" s="716"/>
      <c r="E128" s="46">
        <v>3</v>
      </c>
      <c r="F128" s="369">
        <v>156.4</v>
      </c>
      <c r="G128" s="341" t="s">
        <v>534</v>
      </c>
      <c r="H128" s="341" t="s">
        <v>486</v>
      </c>
      <c r="I128" s="341" t="s">
        <v>332</v>
      </c>
      <c r="J128" s="466" t="s">
        <v>532</v>
      </c>
      <c r="K128" s="717"/>
      <c r="L128" s="444"/>
      <c r="M128" s="343" t="s">
        <v>1910</v>
      </c>
      <c r="N128" s="343" t="s">
        <v>1848</v>
      </c>
      <c r="O128" s="217" t="s">
        <v>1648</v>
      </c>
      <c r="P128" s="217" t="s">
        <v>1648</v>
      </c>
      <c r="Q128" s="343"/>
      <c r="R128" s="343" t="s">
        <v>1655</v>
      </c>
      <c r="S128" s="344" t="s">
        <v>360</v>
      </c>
      <c r="T128" s="344" t="s">
        <v>359</v>
      </c>
      <c r="U128" s="376" t="s">
        <v>1648</v>
      </c>
      <c r="V128" s="408" t="s">
        <v>516</v>
      </c>
      <c r="W128" s="718"/>
      <c r="X128" s="718"/>
      <c r="Y128" s="718"/>
      <c r="Z128" s="341" t="s">
        <v>2215</v>
      </c>
    </row>
    <row r="129" spans="2:26" ht="15.95" customHeight="1" x14ac:dyDescent="0.15">
      <c r="B129" s="476"/>
      <c r="C129" s="715" t="s">
        <v>1911</v>
      </c>
      <c r="D129" s="716"/>
      <c r="E129" s="46">
        <v>4</v>
      </c>
      <c r="F129" s="369">
        <v>161.4</v>
      </c>
      <c r="G129" s="341" t="s">
        <v>534</v>
      </c>
      <c r="H129" s="341" t="s">
        <v>486</v>
      </c>
      <c r="I129" s="341" t="s">
        <v>332</v>
      </c>
      <c r="J129" s="466" t="s">
        <v>338</v>
      </c>
      <c r="K129" s="717"/>
      <c r="L129" s="444"/>
      <c r="M129" s="343" t="s">
        <v>1912</v>
      </c>
      <c r="N129" s="343" t="s">
        <v>1794</v>
      </c>
      <c r="O129" s="217" t="s">
        <v>54</v>
      </c>
      <c r="P129" s="217" t="s">
        <v>54</v>
      </c>
      <c r="Q129" s="343" t="s">
        <v>54</v>
      </c>
      <c r="R129" s="343" t="s">
        <v>551</v>
      </c>
      <c r="S129" s="344" t="s">
        <v>360</v>
      </c>
      <c r="T129" s="344" t="s">
        <v>360</v>
      </c>
      <c r="U129" s="344" t="s">
        <v>361</v>
      </c>
      <c r="V129" s="762" t="s">
        <v>1795</v>
      </c>
      <c r="W129" s="763"/>
      <c r="X129" s="763"/>
      <c r="Y129" s="764"/>
      <c r="Z129" s="217" t="s">
        <v>1648</v>
      </c>
    </row>
    <row r="130" spans="2:26" ht="15.95" customHeight="1" x14ac:dyDescent="0.15">
      <c r="B130" s="89"/>
      <c r="C130" s="1" t="s">
        <v>275</v>
      </c>
      <c r="D130" s="37"/>
      <c r="E130" s="2"/>
      <c r="F130" s="86"/>
      <c r="G130" s="86"/>
      <c r="H130" s="86"/>
      <c r="I130" s="86"/>
      <c r="J130" s="86"/>
      <c r="K130" s="86"/>
      <c r="L130" s="86"/>
      <c r="M130" s="86"/>
      <c r="N130" s="86"/>
      <c r="O130" s="86"/>
      <c r="P130" s="86"/>
      <c r="Q130" s="88"/>
      <c r="R130" s="104"/>
      <c r="S130" s="37"/>
      <c r="T130" s="37"/>
      <c r="U130" s="86"/>
      <c r="V130" s="105"/>
      <c r="W130" s="105"/>
      <c r="X130" s="105"/>
      <c r="Y130" s="105"/>
      <c r="Z130" s="37"/>
    </row>
    <row r="131" spans="2:26" ht="15.95" customHeight="1" x14ac:dyDescent="0.15">
      <c r="B131" s="89"/>
      <c r="C131" s="98" t="s">
        <v>276</v>
      </c>
      <c r="D131" s="37"/>
      <c r="E131" s="2"/>
      <c r="F131" s="86"/>
      <c r="G131" s="86"/>
      <c r="H131" s="86"/>
      <c r="I131" s="86"/>
      <c r="J131" s="86"/>
      <c r="K131" s="86"/>
      <c r="L131" s="86"/>
      <c r="M131" s="86"/>
      <c r="N131" s="86"/>
      <c r="O131" s="86"/>
      <c r="P131" s="86"/>
      <c r="Q131" s="88"/>
      <c r="R131" s="104"/>
      <c r="S131" s="37"/>
      <c r="T131" s="37"/>
      <c r="U131" s="86"/>
      <c r="V131" s="105"/>
      <c r="W131" s="105"/>
      <c r="X131" s="105"/>
      <c r="Y131" s="105"/>
      <c r="Z131" s="37"/>
    </row>
    <row r="132" spans="2:26" ht="15.95" customHeight="1" x14ac:dyDescent="0.15">
      <c r="B132" s="90"/>
      <c r="C132" s="29" t="s">
        <v>247</v>
      </c>
      <c r="D132" s="29"/>
      <c r="E132" s="29"/>
      <c r="F132" s="370"/>
      <c r="G132" s="29"/>
      <c r="H132" s="29"/>
      <c r="I132" s="29"/>
      <c r="J132" s="29"/>
      <c r="K132" s="29"/>
      <c r="L132" s="29"/>
      <c r="M132" s="29"/>
      <c r="N132" s="29"/>
      <c r="O132" s="29"/>
      <c r="P132" s="29"/>
      <c r="Q132" s="29"/>
      <c r="R132" s="29"/>
      <c r="S132" s="29"/>
      <c r="T132" s="29"/>
      <c r="U132" s="29"/>
      <c r="V132" s="29"/>
      <c r="W132" s="29"/>
      <c r="X132" s="29"/>
      <c r="Y132" s="29"/>
    </row>
    <row r="133" spans="2:26" ht="15.95" customHeight="1" x14ac:dyDescent="0.15">
      <c r="B133" s="29"/>
      <c r="C133" s="29" t="s">
        <v>248</v>
      </c>
      <c r="D133" s="29"/>
      <c r="E133" s="29"/>
      <c r="F133" s="370"/>
      <c r="G133" s="29"/>
      <c r="H133" s="29"/>
      <c r="I133" s="29"/>
      <c r="J133" s="29"/>
      <c r="K133" s="29"/>
      <c r="L133" s="29"/>
      <c r="M133" s="29"/>
      <c r="N133" s="29"/>
      <c r="O133" s="29"/>
      <c r="P133" s="29"/>
      <c r="Q133" s="29"/>
      <c r="R133" s="29"/>
      <c r="S133" s="29"/>
      <c r="T133" s="29"/>
      <c r="U133" s="29"/>
      <c r="V133" s="29"/>
      <c r="W133" s="29"/>
      <c r="X133" s="29"/>
      <c r="Y133" s="29"/>
    </row>
    <row r="134" spans="2:26" ht="15.95" customHeight="1" x14ac:dyDescent="0.15">
      <c r="B134" s="29"/>
      <c r="C134" s="232" t="s">
        <v>449</v>
      </c>
      <c r="D134" s="232"/>
      <c r="E134" s="232"/>
      <c r="F134" s="371"/>
      <c r="G134" s="232"/>
      <c r="H134" s="232"/>
      <c r="I134" s="232"/>
      <c r="J134" s="232"/>
      <c r="K134" s="232"/>
      <c r="L134" s="232"/>
      <c r="M134" s="232"/>
      <c r="N134" s="232"/>
      <c r="O134" s="29"/>
      <c r="P134" s="29"/>
      <c r="Q134" s="29"/>
      <c r="R134" s="29"/>
      <c r="S134" s="29"/>
      <c r="T134" s="29"/>
      <c r="U134" s="29"/>
      <c r="V134" s="29"/>
      <c r="W134" s="29"/>
      <c r="X134" s="29"/>
      <c r="Y134" s="29"/>
    </row>
    <row r="135" spans="2:26" ht="15.95" customHeight="1" x14ac:dyDescent="0.15">
      <c r="C135" s="233" t="s">
        <v>541</v>
      </c>
      <c r="D135" s="234"/>
      <c r="E135" s="234"/>
      <c r="F135" s="372"/>
      <c r="G135" s="234"/>
      <c r="H135" s="234"/>
      <c r="I135" s="234"/>
      <c r="J135" s="234"/>
      <c r="K135" s="234"/>
      <c r="L135" s="234"/>
      <c r="M135" s="234"/>
      <c r="N135" s="234"/>
    </row>
    <row r="136" spans="2:26" ht="9.75" customHeight="1" x14ac:dyDescent="0.15">
      <c r="H136" s="2"/>
      <c r="I136" s="2"/>
      <c r="J136" s="2"/>
      <c r="K136" s="2"/>
      <c r="L136" s="2"/>
      <c r="M136" s="2"/>
      <c r="N136" s="2"/>
      <c r="O136" s="2"/>
      <c r="P136" s="2"/>
      <c r="Q136" s="2"/>
      <c r="R136" s="2"/>
      <c r="S136" s="2"/>
      <c r="T136" s="2"/>
      <c r="U136" s="2"/>
      <c r="V136" s="2"/>
      <c r="W136" s="2"/>
      <c r="X136" s="2"/>
      <c r="Y136" s="2"/>
    </row>
    <row r="137" spans="2:26" ht="24.75" customHeight="1" x14ac:dyDescent="0.15">
      <c r="B137" s="719" t="s">
        <v>322</v>
      </c>
      <c r="C137" s="719"/>
      <c r="D137" s="719"/>
      <c r="E137" s="719"/>
      <c r="F137" s="595"/>
      <c r="G137" s="595"/>
      <c r="H137" s="595"/>
      <c r="I137" s="719"/>
      <c r="J137" s="719"/>
      <c r="K137" s="719"/>
      <c r="L137" s="719"/>
      <c r="M137" s="719"/>
      <c r="N137" s="719"/>
      <c r="O137" s="719"/>
      <c r="P137" s="719"/>
      <c r="Q137" s="719"/>
      <c r="R137" s="719"/>
      <c r="S137" s="719"/>
      <c r="T137" s="719"/>
      <c r="U137" s="719"/>
      <c r="V137" s="719"/>
      <c r="W137" s="719"/>
      <c r="X137" s="719"/>
      <c r="Y137" s="719"/>
    </row>
    <row r="138" spans="2:26" ht="20.100000000000001" customHeight="1" x14ac:dyDescent="0.15">
      <c r="B138" s="467" t="s">
        <v>27</v>
      </c>
      <c r="C138" s="478"/>
      <c r="D138" s="478"/>
      <c r="E138" s="478"/>
      <c r="F138" s="596" t="str">
        <f>F93</f>
        <v>ミネトンネル</v>
      </c>
      <c r="G138" s="597"/>
      <c r="H138" s="598"/>
      <c r="I138" s="442" t="s">
        <v>28</v>
      </c>
      <c r="J138" s="439"/>
      <c r="K138" s="390" t="str">
        <f>K93</f>
        <v>一般国道　316号</v>
      </c>
      <c r="L138" s="391"/>
      <c r="M138" s="391"/>
      <c r="N138" s="392"/>
      <c r="O138" s="409" t="s">
        <v>257</v>
      </c>
      <c r="P138" s="411"/>
      <c r="Q138" s="720" t="str">
        <f>Q93</f>
        <v>株式会社ニュージェック</v>
      </c>
      <c r="R138" s="721"/>
      <c r="S138" s="721"/>
      <c r="T138" s="722"/>
      <c r="U138" s="606" t="s">
        <v>220</v>
      </c>
      <c r="V138" s="607"/>
      <c r="W138" s="607"/>
      <c r="X138" s="608"/>
      <c r="Y138" s="612">
        <f>Y93</f>
        <v>44294</v>
      </c>
      <c r="Z138" s="614"/>
    </row>
    <row r="139" spans="2:26" ht="20.100000000000001" customHeight="1" x14ac:dyDescent="0.15">
      <c r="B139" s="413" t="s">
        <v>0</v>
      </c>
      <c r="C139" s="414"/>
      <c r="D139" s="414"/>
      <c r="E139" s="414"/>
      <c r="F139" s="618" t="str">
        <f>F94</f>
        <v>美祢トンネル</v>
      </c>
      <c r="G139" s="619"/>
      <c r="H139" s="620"/>
      <c r="I139" s="728" t="s">
        <v>1</v>
      </c>
      <c r="J139" s="729"/>
      <c r="K139" s="390" t="str">
        <f>K94</f>
        <v>宇部土木建築事務所</v>
      </c>
      <c r="L139" s="391"/>
      <c r="M139" s="391"/>
      <c r="N139" s="392"/>
      <c r="O139" s="409" t="s">
        <v>258</v>
      </c>
      <c r="P139" s="411"/>
      <c r="Q139" s="720" t="str">
        <f>Q94</f>
        <v>石村　勝伸</v>
      </c>
      <c r="R139" s="721"/>
      <c r="S139" s="721"/>
      <c r="T139" s="722"/>
      <c r="U139" s="723"/>
      <c r="V139" s="724"/>
      <c r="W139" s="724"/>
      <c r="X139" s="725"/>
      <c r="Y139" s="726"/>
      <c r="Z139" s="727"/>
    </row>
    <row r="140" spans="2:26" ht="15" customHeight="1" x14ac:dyDescent="0.15">
      <c r="B140" s="401" t="s">
        <v>241</v>
      </c>
      <c r="C140" s="730" t="s">
        <v>42</v>
      </c>
      <c r="D140" s="731"/>
      <c r="E140" s="732" t="s">
        <v>205</v>
      </c>
      <c r="F140" s="732" t="s">
        <v>204</v>
      </c>
      <c r="G140" s="734" t="s">
        <v>203</v>
      </c>
      <c r="H140" s="735"/>
      <c r="I140" s="467" t="s">
        <v>202</v>
      </c>
      <c r="J140" s="478"/>
      <c r="K140" s="478"/>
      <c r="L140" s="478"/>
      <c r="M140" s="478"/>
      <c r="N140" s="479"/>
      <c r="O140" s="738" t="s">
        <v>537</v>
      </c>
      <c r="P140" s="739"/>
      <c r="Q140" s="742" t="s">
        <v>265</v>
      </c>
      <c r="R140" s="743"/>
      <c r="S140" s="743"/>
      <c r="T140" s="744"/>
      <c r="U140" s="734" t="s">
        <v>201</v>
      </c>
      <c r="V140" s="748"/>
      <c r="W140" s="748"/>
      <c r="X140" s="748"/>
      <c r="Y140" s="735"/>
      <c r="Z140" s="750" t="s">
        <v>200</v>
      </c>
    </row>
    <row r="141" spans="2:26" ht="15" customHeight="1" x14ac:dyDescent="0.15">
      <c r="B141" s="401"/>
      <c r="C141" s="730"/>
      <c r="D141" s="731"/>
      <c r="E141" s="732"/>
      <c r="F141" s="732"/>
      <c r="G141" s="736"/>
      <c r="H141" s="737"/>
      <c r="I141" s="413"/>
      <c r="J141" s="414"/>
      <c r="K141" s="414"/>
      <c r="L141" s="414"/>
      <c r="M141" s="414"/>
      <c r="N141" s="415"/>
      <c r="O141" s="740"/>
      <c r="P141" s="741"/>
      <c r="Q141" s="745"/>
      <c r="R141" s="746"/>
      <c r="S141" s="746"/>
      <c r="T141" s="747"/>
      <c r="U141" s="736"/>
      <c r="V141" s="749"/>
      <c r="W141" s="749"/>
      <c r="X141" s="749"/>
      <c r="Y141" s="737"/>
      <c r="Z141" s="732"/>
    </row>
    <row r="142" spans="2:26" ht="16.5" customHeight="1" x14ac:dyDescent="0.15">
      <c r="B142" s="401"/>
      <c r="C142" s="730"/>
      <c r="D142" s="731"/>
      <c r="E142" s="732"/>
      <c r="F142" s="732"/>
      <c r="G142" s="621" t="s">
        <v>199</v>
      </c>
      <c r="H142" s="621" t="s">
        <v>198</v>
      </c>
      <c r="I142" s="599" t="s">
        <v>197</v>
      </c>
      <c r="J142" s="599" t="s">
        <v>43</v>
      </c>
      <c r="K142" s="753"/>
      <c r="L142" s="753"/>
      <c r="M142" s="758" t="s">
        <v>7</v>
      </c>
      <c r="N142" s="759" t="s">
        <v>196</v>
      </c>
      <c r="O142" s="599" t="s">
        <v>195</v>
      </c>
      <c r="P142" s="599" t="s">
        <v>194</v>
      </c>
      <c r="Q142" s="449" t="s">
        <v>274</v>
      </c>
      <c r="R142" s="753"/>
      <c r="S142" s="621" t="s">
        <v>272</v>
      </c>
      <c r="T142" s="621" t="s">
        <v>273</v>
      </c>
      <c r="U142" s="760" t="s">
        <v>193</v>
      </c>
      <c r="V142" s="621" t="s">
        <v>266</v>
      </c>
      <c r="W142" s="753"/>
      <c r="X142" s="753"/>
      <c r="Y142" s="753"/>
      <c r="Z142" s="732"/>
    </row>
    <row r="143" spans="2:26" ht="16.5" customHeight="1" x14ac:dyDescent="0.15">
      <c r="B143" s="401"/>
      <c r="C143" s="413"/>
      <c r="D143" s="415"/>
      <c r="E143" s="733"/>
      <c r="F143" s="733"/>
      <c r="G143" s="752"/>
      <c r="H143" s="752"/>
      <c r="I143" s="753"/>
      <c r="J143" s="753"/>
      <c r="K143" s="753"/>
      <c r="L143" s="753"/>
      <c r="M143" s="753"/>
      <c r="N143" s="753"/>
      <c r="O143" s="753"/>
      <c r="P143" s="753"/>
      <c r="Q143" s="106" t="s">
        <v>267</v>
      </c>
      <c r="R143" s="106" t="s">
        <v>268</v>
      </c>
      <c r="S143" s="753"/>
      <c r="T143" s="753"/>
      <c r="U143" s="753"/>
      <c r="V143" s="753"/>
      <c r="W143" s="753"/>
      <c r="X143" s="753"/>
      <c r="Y143" s="753"/>
      <c r="Z143" s="751"/>
    </row>
    <row r="144" spans="2:26" ht="15.75" customHeight="1" x14ac:dyDescent="0.15">
      <c r="B144" s="401"/>
      <c r="C144" s="715" t="s">
        <v>1913</v>
      </c>
      <c r="D144" s="716"/>
      <c r="E144" s="46">
        <v>5</v>
      </c>
      <c r="F144" s="369">
        <v>162.80000000000001</v>
      </c>
      <c r="G144" s="341" t="s">
        <v>534</v>
      </c>
      <c r="H144" s="341" t="s">
        <v>486</v>
      </c>
      <c r="I144" s="341" t="s">
        <v>332</v>
      </c>
      <c r="J144" s="466" t="s">
        <v>532</v>
      </c>
      <c r="K144" s="717"/>
      <c r="L144" s="444"/>
      <c r="M144" s="343" t="s">
        <v>1914</v>
      </c>
      <c r="N144" s="343" t="s">
        <v>1842</v>
      </c>
      <c r="O144" s="217" t="s">
        <v>1648</v>
      </c>
      <c r="P144" s="217" t="s">
        <v>1648</v>
      </c>
      <c r="Q144" s="343"/>
      <c r="R144" s="343" t="s">
        <v>1655</v>
      </c>
      <c r="S144" s="344" t="s">
        <v>360</v>
      </c>
      <c r="T144" s="344" t="s">
        <v>359</v>
      </c>
      <c r="U144" s="376" t="s">
        <v>1648</v>
      </c>
      <c r="V144" s="408" t="s">
        <v>516</v>
      </c>
      <c r="W144" s="718"/>
      <c r="X144" s="718"/>
      <c r="Y144" s="718"/>
      <c r="Z144" s="341" t="s">
        <v>2215</v>
      </c>
    </row>
    <row r="145" spans="2:26" ht="15.95" customHeight="1" x14ac:dyDescent="0.15">
      <c r="B145" s="401"/>
      <c r="C145" s="715" t="s">
        <v>1907</v>
      </c>
      <c r="D145" s="716"/>
      <c r="E145" s="46">
        <v>6</v>
      </c>
      <c r="F145" s="369">
        <v>165.8</v>
      </c>
      <c r="G145" s="341" t="s">
        <v>534</v>
      </c>
      <c r="H145" s="341" t="s">
        <v>487</v>
      </c>
      <c r="I145" s="341" t="s">
        <v>332</v>
      </c>
      <c r="J145" s="466" t="s">
        <v>338</v>
      </c>
      <c r="K145" s="717"/>
      <c r="L145" s="444"/>
      <c r="M145" s="343" t="s">
        <v>1915</v>
      </c>
      <c r="N145" s="343" t="s">
        <v>1807</v>
      </c>
      <c r="O145" s="217" t="s">
        <v>54</v>
      </c>
      <c r="P145" s="217" t="s">
        <v>54</v>
      </c>
      <c r="Q145" s="343" t="s">
        <v>54</v>
      </c>
      <c r="R145" s="343" t="s">
        <v>551</v>
      </c>
      <c r="S145" s="344" t="s">
        <v>360</v>
      </c>
      <c r="T145" s="344" t="s">
        <v>360</v>
      </c>
      <c r="U145" s="344" t="s">
        <v>361</v>
      </c>
      <c r="V145" s="762" t="s">
        <v>1788</v>
      </c>
      <c r="W145" s="763"/>
      <c r="X145" s="763"/>
      <c r="Y145" s="764"/>
      <c r="Z145" s="217" t="s">
        <v>1648</v>
      </c>
    </row>
    <row r="146" spans="2:26" ht="15.95" customHeight="1" x14ac:dyDescent="0.15">
      <c r="B146" s="401"/>
      <c r="C146" s="715" t="s">
        <v>1907</v>
      </c>
      <c r="D146" s="716"/>
      <c r="E146" s="46">
        <v>7</v>
      </c>
      <c r="F146" s="369">
        <v>159.9</v>
      </c>
      <c r="G146" s="341" t="s">
        <v>331</v>
      </c>
      <c r="H146" s="341" t="s">
        <v>356</v>
      </c>
      <c r="I146" s="341" t="s">
        <v>333</v>
      </c>
      <c r="J146" s="466" t="s">
        <v>340</v>
      </c>
      <c r="K146" s="717"/>
      <c r="L146" s="444"/>
      <c r="M146" s="343" t="s">
        <v>1916</v>
      </c>
      <c r="N146" s="343" t="s">
        <v>1811</v>
      </c>
      <c r="O146" s="217" t="s">
        <v>1649</v>
      </c>
      <c r="P146" s="217" t="s">
        <v>554</v>
      </c>
      <c r="Q146" s="343"/>
      <c r="R146" s="343" t="s">
        <v>1649</v>
      </c>
      <c r="S146" s="344" t="s">
        <v>360</v>
      </c>
      <c r="T146" s="344" t="s">
        <v>359</v>
      </c>
      <c r="U146" s="344" t="s">
        <v>363</v>
      </c>
      <c r="V146" s="762" t="s">
        <v>1784</v>
      </c>
      <c r="W146" s="763"/>
      <c r="X146" s="763"/>
      <c r="Y146" s="764"/>
      <c r="Z146" s="341" t="s">
        <v>1785</v>
      </c>
    </row>
    <row r="147" spans="2:26" ht="15.95" customHeight="1" x14ac:dyDescent="0.15">
      <c r="B147" s="401"/>
      <c r="C147" s="715" t="s">
        <v>1911</v>
      </c>
      <c r="D147" s="716"/>
      <c r="E147" s="46">
        <v>8</v>
      </c>
      <c r="F147" s="369">
        <v>163.19999999999999</v>
      </c>
      <c r="G147" s="341" t="s">
        <v>331</v>
      </c>
      <c r="H147" s="341" t="s">
        <v>356</v>
      </c>
      <c r="I147" s="341" t="s">
        <v>332</v>
      </c>
      <c r="J147" s="466" t="s">
        <v>532</v>
      </c>
      <c r="K147" s="717"/>
      <c r="L147" s="444"/>
      <c r="M147" s="343" t="s">
        <v>1917</v>
      </c>
      <c r="N147" s="343" t="s">
        <v>1809</v>
      </c>
      <c r="O147" s="217" t="s">
        <v>1649</v>
      </c>
      <c r="P147" s="217" t="s">
        <v>554</v>
      </c>
      <c r="Q147" s="343"/>
      <c r="R147" s="343" t="s">
        <v>1649</v>
      </c>
      <c r="S147" s="344" t="s">
        <v>360</v>
      </c>
      <c r="T147" s="344" t="s">
        <v>359</v>
      </c>
      <c r="U147" s="344" t="s">
        <v>363</v>
      </c>
      <c r="V147" s="762" t="s">
        <v>1784</v>
      </c>
      <c r="W147" s="763"/>
      <c r="X147" s="763"/>
      <c r="Y147" s="764"/>
      <c r="Z147" s="341" t="s">
        <v>1785</v>
      </c>
    </row>
    <row r="148" spans="2:26" ht="15.95" customHeight="1" x14ac:dyDescent="0.15">
      <c r="B148" s="401"/>
      <c r="C148" s="715" t="s">
        <v>1918</v>
      </c>
      <c r="D148" s="716"/>
      <c r="E148" s="46">
        <v>1</v>
      </c>
      <c r="F148" s="369">
        <v>169.3</v>
      </c>
      <c r="G148" s="341" t="s">
        <v>534</v>
      </c>
      <c r="H148" s="341" t="s">
        <v>486</v>
      </c>
      <c r="I148" s="341" t="s">
        <v>332</v>
      </c>
      <c r="J148" s="466" t="s">
        <v>338</v>
      </c>
      <c r="K148" s="717"/>
      <c r="L148" s="444"/>
      <c r="M148" s="343" t="s">
        <v>1919</v>
      </c>
      <c r="N148" s="343" t="s">
        <v>1794</v>
      </c>
      <c r="O148" s="217" t="s">
        <v>54</v>
      </c>
      <c r="P148" s="217" t="s">
        <v>54</v>
      </c>
      <c r="Q148" s="343" t="s">
        <v>54</v>
      </c>
      <c r="R148" s="343" t="s">
        <v>551</v>
      </c>
      <c r="S148" s="344" t="s">
        <v>360</v>
      </c>
      <c r="T148" s="344" t="s">
        <v>360</v>
      </c>
      <c r="U148" s="344" t="s">
        <v>361</v>
      </c>
      <c r="V148" s="762" t="s">
        <v>1788</v>
      </c>
      <c r="W148" s="763"/>
      <c r="X148" s="763"/>
      <c r="Y148" s="764"/>
      <c r="Z148" s="217" t="s">
        <v>1648</v>
      </c>
    </row>
    <row r="149" spans="2:26" ht="15.95" customHeight="1" x14ac:dyDescent="0.15">
      <c r="B149" s="401"/>
      <c r="C149" s="715" t="s">
        <v>1920</v>
      </c>
      <c r="D149" s="716"/>
      <c r="E149" s="46">
        <v>2</v>
      </c>
      <c r="F149" s="369">
        <v>174.1</v>
      </c>
      <c r="G149" s="341" t="s">
        <v>534</v>
      </c>
      <c r="H149" s="341" t="s">
        <v>485</v>
      </c>
      <c r="I149" s="341" t="s">
        <v>332</v>
      </c>
      <c r="J149" s="466" t="s">
        <v>338</v>
      </c>
      <c r="K149" s="717"/>
      <c r="L149" s="444"/>
      <c r="M149" s="343" t="s">
        <v>1921</v>
      </c>
      <c r="N149" s="343" t="s">
        <v>1794</v>
      </c>
      <c r="O149" s="217" t="s">
        <v>54</v>
      </c>
      <c r="P149" s="217" t="s">
        <v>54</v>
      </c>
      <c r="Q149" s="343" t="s">
        <v>54</v>
      </c>
      <c r="R149" s="343" t="s">
        <v>551</v>
      </c>
      <c r="S149" s="344" t="s">
        <v>360</v>
      </c>
      <c r="T149" s="344" t="s">
        <v>360</v>
      </c>
      <c r="U149" s="344" t="s">
        <v>361</v>
      </c>
      <c r="V149" s="762" t="s">
        <v>1788</v>
      </c>
      <c r="W149" s="763"/>
      <c r="X149" s="763"/>
      <c r="Y149" s="764"/>
      <c r="Z149" s="217" t="s">
        <v>1648</v>
      </c>
    </row>
    <row r="150" spans="2:26" ht="15.95" customHeight="1" x14ac:dyDescent="0.15">
      <c r="B150" s="401"/>
      <c r="C150" s="715" t="s">
        <v>594</v>
      </c>
      <c r="D150" s="716"/>
      <c r="E150" s="46">
        <v>1</v>
      </c>
      <c r="F150" s="369">
        <v>178.1</v>
      </c>
      <c r="G150" s="341" t="s">
        <v>534</v>
      </c>
      <c r="H150" s="341" t="s">
        <v>486</v>
      </c>
      <c r="I150" s="341" t="s">
        <v>332</v>
      </c>
      <c r="J150" s="466" t="s">
        <v>338</v>
      </c>
      <c r="K150" s="717"/>
      <c r="L150" s="444"/>
      <c r="M150" s="343" t="s">
        <v>1922</v>
      </c>
      <c r="N150" s="343" t="s">
        <v>1880</v>
      </c>
      <c r="O150" s="217" t="s">
        <v>54</v>
      </c>
      <c r="P150" s="217" t="s">
        <v>54</v>
      </c>
      <c r="Q150" s="343" t="s">
        <v>54</v>
      </c>
      <c r="R150" s="343" t="s">
        <v>551</v>
      </c>
      <c r="S150" s="344" t="s">
        <v>360</v>
      </c>
      <c r="T150" s="344" t="s">
        <v>360</v>
      </c>
      <c r="U150" s="344" t="s">
        <v>361</v>
      </c>
      <c r="V150" s="762" t="s">
        <v>1788</v>
      </c>
      <c r="W150" s="763"/>
      <c r="X150" s="763"/>
      <c r="Y150" s="764"/>
      <c r="Z150" s="217" t="s">
        <v>1648</v>
      </c>
    </row>
    <row r="151" spans="2:26" ht="15.95" customHeight="1" x14ac:dyDescent="0.15">
      <c r="B151" s="401"/>
      <c r="C151" s="715" t="s">
        <v>594</v>
      </c>
      <c r="D151" s="716"/>
      <c r="E151" s="46">
        <v>2</v>
      </c>
      <c r="F151" s="369">
        <v>183.7</v>
      </c>
      <c r="G151" s="341" t="s">
        <v>534</v>
      </c>
      <c r="H151" s="341" t="s">
        <v>486</v>
      </c>
      <c r="I151" s="341" t="s">
        <v>332</v>
      </c>
      <c r="J151" s="466" t="s">
        <v>338</v>
      </c>
      <c r="K151" s="717"/>
      <c r="L151" s="444"/>
      <c r="M151" s="343" t="s">
        <v>1923</v>
      </c>
      <c r="N151" s="343" t="s">
        <v>1880</v>
      </c>
      <c r="O151" s="217" t="s">
        <v>54</v>
      </c>
      <c r="P151" s="217" t="s">
        <v>54</v>
      </c>
      <c r="Q151" s="343" t="s">
        <v>54</v>
      </c>
      <c r="R151" s="343" t="s">
        <v>551</v>
      </c>
      <c r="S151" s="344" t="s">
        <v>360</v>
      </c>
      <c r="T151" s="344" t="s">
        <v>360</v>
      </c>
      <c r="U151" s="344" t="s">
        <v>361</v>
      </c>
      <c r="V151" s="762" t="s">
        <v>1788</v>
      </c>
      <c r="W151" s="763"/>
      <c r="X151" s="763"/>
      <c r="Y151" s="764"/>
      <c r="Z151" s="217" t="s">
        <v>1648</v>
      </c>
    </row>
    <row r="152" spans="2:26" ht="15.95" customHeight="1" x14ac:dyDescent="0.15">
      <c r="B152" s="401"/>
      <c r="C152" s="715" t="s">
        <v>594</v>
      </c>
      <c r="D152" s="716"/>
      <c r="E152" s="46">
        <v>3</v>
      </c>
      <c r="F152" s="369">
        <v>184</v>
      </c>
      <c r="G152" s="341" t="s">
        <v>534</v>
      </c>
      <c r="H152" s="341" t="s">
        <v>487</v>
      </c>
      <c r="I152" s="341" t="s">
        <v>333</v>
      </c>
      <c r="J152" s="466" t="s">
        <v>338</v>
      </c>
      <c r="K152" s="717"/>
      <c r="L152" s="444"/>
      <c r="M152" s="343" t="s">
        <v>1924</v>
      </c>
      <c r="N152" s="343" t="s">
        <v>1814</v>
      </c>
      <c r="O152" s="217" t="s">
        <v>551</v>
      </c>
      <c r="P152" s="217" t="s">
        <v>551</v>
      </c>
      <c r="Q152" s="343" t="s">
        <v>551</v>
      </c>
      <c r="R152" s="343" t="s">
        <v>551</v>
      </c>
      <c r="S152" s="344" t="s">
        <v>360</v>
      </c>
      <c r="T152" s="344" t="s">
        <v>360</v>
      </c>
      <c r="U152" s="344" t="s">
        <v>361</v>
      </c>
      <c r="V152" s="762" t="s">
        <v>1795</v>
      </c>
      <c r="W152" s="763"/>
      <c r="X152" s="763"/>
      <c r="Y152" s="764"/>
      <c r="Z152" s="217" t="s">
        <v>1648</v>
      </c>
    </row>
    <row r="153" spans="2:26" ht="15.95" customHeight="1" x14ac:dyDescent="0.15">
      <c r="B153" s="401"/>
      <c r="C153" s="715" t="s">
        <v>594</v>
      </c>
      <c r="D153" s="716"/>
      <c r="E153" s="46">
        <v>4</v>
      </c>
      <c r="F153" s="369">
        <v>182.6</v>
      </c>
      <c r="G153" s="341" t="s">
        <v>331</v>
      </c>
      <c r="H153" s="341" t="s">
        <v>358</v>
      </c>
      <c r="I153" s="341" t="s">
        <v>333</v>
      </c>
      <c r="J153" s="466" t="s">
        <v>340</v>
      </c>
      <c r="K153" s="717"/>
      <c r="L153" s="444"/>
      <c r="M153" s="345" t="s">
        <v>1925</v>
      </c>
      <c r="N153" s="343" t="s">
        <v>1837</v>
      </c>
      <c r="O153" s="217" t="s">
        <v>1648</v>
      </c>
      <c r="P153" s="217" t="s">
        <v>1648</v>
      </c>
      <c r="Q153" s="343"/>
      <c r="R153" s="343" t="s">
        <v>1649</v>
      </c>
      <c r="S153" s="344" t="s">
        <v>360</v>
      </c>
      <c r="T153" s="344" t="s">
        <v>359</v>
      </c>
      <c r="U153" s="376" t="s">
        <v>1648</v>
      </c>
      <c r="V153" s="408" t="s">
        <v>516</v>
      </c>
      <c r="W153" s="718"/>
      <c r="X153" s="718"/>
      <c r="Y153" s="718"/>
      <c r="Z153" s="341" t="s">
        <v>1785</v>
      </c>
    </row>
    <row r="154" spans="2:26" ht="15.95" customHeight="1" x14ac:dyDescent="0.15">
      <c r="B154" s="401"/>
      <c r="C154" s="715" t="s">
        <v>594</v>
      </c>
      <c r="D154" s="716"/>
      <c r="E154" s="46">
        <v>5</v>
      </c>
      <c r="F154" s="369">
        <v>182.6</v>
      </c>
      <c r="G154" s="341" t="s">
        <v>331</v>
      </c>
      <c r="H154" s="341" t="s">
        <v>354</v>
      </c>
      <c r="I154" s="341" t="s">
        <v>332</v>
      </c>
      <c r="J154" s="466" t="s">
        <v>532</v>
      </c>
      <c r="K154" s="717"/>
      <c r="L154" s="444"/>
      <c r="M154" s="343" t="s">
        <v>1926</v>
      </c>
      <c r="N154" s="343" t="s">
        <v>1860</v>
      </c>
      <c r="O154" s="217" t="s">
        <v>1649</v>
      </c>
      <c r="P154" s="217" t="s">
        <v>554</v>
      </c>
      <c r="Q154" s="343"/>
      <c r="R154" s="343" t="s">
        <v>551</v>
      </c>
      <c r="S154" s="344" t="s">
        <v>360</v>
      </c>
      <c r="T154" s="344" t="s">
        <v>360</v>
      </c>
      <c r="U154" s="344" t="s">
        <v>1648</v>
      </c>
      <c r="V154" s="762" t="s">
        <v>1788</v>
      </c>
      <c r="W154" s="763"/>
      <c r="X154" s="763"/>
      <c r="Y154" s="764"/>
      <c r="Z154" s="217" t="s">
        <v>1648</v>
      </c>
    </row>
    <row r="155" spans="2:26" ht="15.95" customHeight="1" x14ac:dyDescent="0.15">
      <c r="B155" s="401"/>
      <c r="C155" s="715" t="s">
        <v>594</v>
      </c>
      <c r="D155" s="716"/>
      <c r="E155" s="46">
        <v>6</v>
      </c>
      <c r="F155" s="369">
        <v>182.8</v>
      </c>
      <c r="G155" s="341" t="s">
        <v>331</v>
      </c>
      <c r="H155" s="341" t="s">
        <v>354</v>
      </c>
      <c r="I155" s="341" t="s">
        <v>332</v>
      </c>
      <c r="J155" s="466" t="s">
        <v>532</v>
      </c>
      <c r="K155" s="717"/>
      <c r="L155" s="444"/>
      <c r="M155" s="343" t="s">
        <v>1927</v>
      </c>
      <c r="N155" s="343" t="s">
        <v>1787</v>
      </c>
      <c r="O155" s="217" t="s">
        <v>1649</v>
      </c>
      <c r="P155" s="217" t="s">
        <v>554</v>
      </c>
      <c r="Q155" s="343"/>
      <c r="R155" s="343" t="s">
        <v>551</v>
      </c>
      <c r="S155" s="344" t="s">
        <v>360</v>
      </c>
      <c r="T155" s="344" t="s">
        <v>360</v>
      </c>
      <c r="U155" s="344" t="s">
        <v>1648</v>
      </c>
      <c r="V155" s="762" t="s">
        <v>1788</v>
      </c>
      <c r="W155" s="763"/>
      <c r="X155" s="763"/>
      <c r="Y155" s="764"/>
      <c r="Z155" s="217" t="s">
        <v>1648</v>
      </c>
    </row>
    <row r="156" spans="2:26" ht="15.95" customHeight="1" x14ac:dyDescent="0.15">
      <c r="B156" s="401"/>
      <c r="C156" s="715" t="s">
        <v>595</v>
      </c>
      <c r="D156" s="716"/>
      <c r="E156" s="46">
        <v>1</v>
      </c>
      <c r="F156" s="369">
        <v>193</v>
      </c>
      <c r="G156" s="341" t="s">
        <v>534</v>
      </c>
      <c r="H156" s="341" t="s">
        <v>486</v>
      </c>
      <c r="I156" s="341" t="s">
        <v>332</v>
      </c>
      <c r="J156" s="466" t="s">
        <v>338</v>
      </c>
      <c r="K156" s="717"/>
      <c r="L156" s="444"/>
      <c r="M156" s="343" t="s">
        <v>1928</v>
      </c>
      <c r="N156" s="343" t="s">
        <v>1814</v>
      </c>
      <c r="O156" s="217" t="s">
        <v>54</v>
      </c>
      <c r="P156" s="217" t="s">
        <v>54</v>
      </c>
      <c r="Q156" s="343" t="s">
        <v>54</v>
      </c>
      <c r="R156" s="343" t="s">
        <v>551</v>
      </c>
      <c r="S156" s="344" t="s">
        <v>360</v>
      </c>
      <c r="T156" s="344" t="s">
        <v>360</v>
      </c>
      <c r="U156" s="344" t="s">
        <v>361</v>
      </c>
      <c r="V156" s="762" t="s">
        <v>1788</v>
      </c>
      <c r="W156" s="763"/>
      <c r="X156" s="763"/>
      <c r="Y156" s="764"/>
      <c r="Z156" s="217" t="s">
        <v>1648</v>
      </c>
    </row>
    <row r="157" spans="2:26" ht="15.95" customHeight="1" x14ac:dyDescent="0.15">
      <c r="B157" s="401"/>
      <c r="C157" s="715" t="s">
        <v>595</v>
      </c>
      <c r="D157" s="716"/>
      <c r="E157" s="46">
        <v>2</v>
      </c>
      <c r="F157" s="369">
        <v>193.1</v>
      </c>
      <c r="G157" s="341" t="s">
        <v>534</v>
      </c>
      <c r="H157" s="341" t="s">
        <v>486</v>
      </c>
      <c r="I157" s="341" t="s">
        <v>332</v>
      </c>
      <c r="J157" s="466" t="s">
        <v>532</v>
      </c>
      <c r="K157" s="717"/>
      <c r="L157" s="444"/>
      <c r="M157" s="343" t="s">
        <v>1929</v>
      </c>
      <c r="N157" s="343" t="s">
        <v>1848</v>
      </c>
      <c r="O157" s="217" t="s">
        <v>1648</v>
      </c>
      <c r="P157" s="217" t="s">
        <v>1648</v>
      </c>
      <c r="Q157" s="343"/>
      <c r="R157" s="343" t="s">
        <v>1655</v>
      </c>
      <c r="S157" s="344" t="s">
        <v>360</v>
      </c>
      <c r="T157" s="344" t="s">
        <v>359</v>
      </c>
      <c r="U157" s="376" t="s">
        <v>1648</v>
      </c>
      <c r="V157" s="408" t="s">
        <v>516</v>
      </c>
      <c r="W157" s="718"/>
      <c r="X157" s="718"/>
      <c r="Y157" s="718"/>
      <c r="Z157" s="341" t="s">
        <v>2215</v>
      </c>
    </row>
    <row r="158" spans="2:26" ht="15.95" customHeight="1" x14ac:dyDescent="0.15">
      <c r="B158" s="401"/>
      <c r="C158" s="715" t="s">
        <v>595</v>
      </c>
      <c r="D158" s="716"/>
      <c r="E158" s="46">
        <v>3</v>
      </c>
      <c r="F158" s="369">
        <v>194.4</v>
      </c>
      <c r="G158" s="341" t="s">
        <v>534</v>
      </c>
      <c r="H158" s="341" t="s">
        <v>487</v>
      </c>
      <c r="I158" s="341" t="s">
        <v>332</v>
      </c>
      <c r="J158" s="466" t="s">
        <v>338</v>
      </c>
      <c r="K158" s="717"/>
      <c r="L158" s="444"/>
      <c r="M158" s="343" t="s">
        <v>1930</v>
      </c>
      <c r="N158" s="343" t="s">
        <v>1794</v>
      </c>
      <c r="O158" s="217" t="s">
        <v>54</v>
      </c>
      <c r="P158" s="217" t="s">
        <v>54</v>
      </c>
      <c r="Q158" s="343" t="s">
        <v>54</v>
      </c>
      <c r="R158" s="343" t="s">
        <v>551</v>
      </c>
      <c r="S158" s="344" t="s">
        <v>360</v>
      </c>
      <c r="T158" s="344" t="s">
        <v>360</v>
      </c>
      <c r="U158" s="344" t="s">
        <v>361</v>
      </c>
      <c r="V158" s="762" t="s">
        <v>1795</v>
      </c>
      <c r="W158" s="763"/>
      <c r="X158" s="763"/>
      <c r="Y158" s="764"/>
      <c r="Z158" s="217" t="s">
        <v>1648</v>
      </c>
    </row>
    <row r="159" spans="2:26" ht="15.95" customHeight="1" x14ac:dyDescent="0.15">
      <c r="B159" s="401"/>
      <c r="C159" s="715" t="s">
        <v>595</v>
      </c>
      <c r="D159" s="716"/>
      <c r="E159" s="46">
        <v>4</v>
      </c>
      <c r="F159" s="369">
        <v>197.6</v>
      </c>
      <c r="G159" s="341" t="s">
        <v>534</v>
      </c>
      <c r="H159" s="341" t="s">
        <v>485</v>
      </c>
      <c r="I159" s="341" t="s">
        <v>332</v>
      </c>
      <c r="J159" s="466" t="s">
        <v>338</v>
      </c>
      <c r="K159" s="717"/>
      <c r="L159" s="444"/>
      <c r="M159" s="343" t="s">
        <v>1931</v>
      </c>
      <c r="N159" s="343" t="s">
        <v>1794</v>
      </c>
      <c r="O159" s="217" t="s">
        <v>54</v>
      </c>
      <c r="P159" s="217" t="s">
        <v>54</v>
      </c>
      <c r="Q159" s="343" t="s">
        <v>54</v>
      </c>
      <c r="R159" s="343" t="s">
        <v>551</v>
      </c>
      <c r="S159" s="344" t="s">
        <v>360</v>
      </c>
      <c r="T159" s="344" t="s">
        <v>360</v>
      </c>
      <c r="U159" s="344" t="s">
        <v>361</v>
      </c>
      <c r="V159" s="762" t="s">
        <v>1788</v>
      </c>
      <c r="W159" s="763"/>
      <c r="X159" s="763"/>
      <c r="Y159" s="764"/>
      <c r="Z159" s="217" t="s">
        <v>1648</v>
      </c>
    </row>
    <row r="160" spans="2:26" ht="15.95" customHeight="1" x14ac:dyDescent="0.15">
      <c r="B160" s="401"/>
      <c r="C160" s="715" t="s">
        <v>595</v>
      </c>
      <c r="D160" s="716"/>
      <c r="E160" s="46">
        <v>5</v>
      </c>
      <c r="F160" s="369">
        <v>192</v>
      </c>
      <c r="G160" s="341" t="s">
        <v>331</v>
      </c>
      <c r="H160" s="341" t="s">
        <v>355</v>
      </c>
      <c r="I160" s="341" t="s">
        <v>333</v>
      </c>
      <c r="J160" s="466" t="s">
        <v>340</v>
      </c>
      <c r="K160" s="717"/>
      <c r="L160" s="444"/>
      <c r="M160" s="345" t="s">
        <v>1932</v>
      </c>
      <c r="N160" s="343" t="s">
        <v>1803</v>
      </c>
      <c r="O160" s="217" t="s">
        <v>1649</v>
      </c>
      <c r="P160" s="217" t="s">
        <v>554</v>
      </c>
      <c r="Q160" s="343"/>
      <c r="R160" s="343" t="s">
        <v>1649</v>
      </c>
      <c r="S160" s="344" t="s">
        <v>360</v>
      </c>
      <c r="T160" s="344" t="s">
        <v>359</v>
      </c>
      <c r="U160" s="344" t="s">
        <v>363</v>
      </c>
      <c r="V160" s="762" t="s">
        <v>1784</v>
      </c>
      <c r="W160" s="763"/>
      <c r="X160" s="763"/>
      <c r="Y160" s="764"/>
      <c r="Z160" s="341" t="s">
        <v>1785</v>
      </c>
    </row>
    <row r="161" spans="2:26" ht="15.95" customHeight="1" x14ac:dyDescent="0.15">
      <c r="B161" s="401"/>
      <c r="C161" s="715" t="s">
        <v>595</v>
      </c>
      <c r="D161" s="716"/>
      <c r="E161" s="46">
        <v>6</v>
      </c>
      <c r="F161" s="369">
        <v>197.3</v>
      </c>
      <c r="G161" s="341" t="s">
        <v>331</v>
      </c>
      <c r="H161" s="341" t="s">
        <v>355</v>
      </c>
      <c r="I161" s="341" t="s">
        <v>332</v>
      </c>
      <c r="J161" s="466" t="s">
        <v>532</v>
      </c>
      <c r="K161" s="717"/>
      <c r="L161" s="444"/>
      <c r="M161" s="345" t="s">
        <v>1917</v>
      </c>
      <c r="N161" s="343" t="s">
        <v>1811</v>
      </c>
      <c r="O161" s="217" t="s">
        <v>1649</v>
      </c>
      <c r="P161" s="217" t="s">
        <v>554</v>
      </c>
      <c r="Q161" s="343"/>
      <c r="R161" s="343" t="s">
        <v>1649</v>
      </c>
      <c r="S161" s="344" t="s">
        <v>360</v>
      </c>
      <c r="T161" s="344" t="s">
        <v>359</v>
      </c>
      <c r="U161" s="344" t="s">
        <v>363</v>
      </c>
      <c r="V161" s="762" t="s">
        <v>1784</v>
      </c>
      <c r="W161" s="763"/>
      <c r="X161" s="763"/>
      <c r="Y161" s="764"/>
      <c r="Z161" s="341" t="s">
        <v>1785</v>
      </c>
    </row>
    <row r="162" spans="2:26" ht="15.95" customHeight="1" x14ac:dyDescent="0.15">
      <c r="B162" s="401"/>
      <c r="C162" s="715" t="s">
        <v>596</v>
      </c>
      <c r="D162" s="716"/>
      <c r="E162" s="46">
        <v>1</v>
      </c>
      <c r="F162" s="369">
        <v>202.7</v>
      </c>
      <c r="G162" s="341" t="s">
        <v>534</v>
      </c>
      <c r="H162" s="341" t="s">
        <v>486</v>
      </c>
      <c r="I162" s="341" t="s">
        <v>333</v>
      </c>
      <c r="J162" s="466" t="s">
        <v>338</v>
      </c>
      <c r="K162" s="717"/>
      <c r="L162" s="444"/>
      <c r="M162" s="343" t="s">
        <v>1924</v>
      </c>
      <c r="N162" s="343" t="s">
        <v>1814</v>
      </c>
      <c r="O162" s="217" t="s">
        <v>551</v>
      </c>
      <c r="P162" s="217" t="s">
        <v>551</v>
      </c>
      <c r="Q162" s="343" t="s">
        <v>54</v>
      </c>
      <c r="R162" s="343" t="s">
        <v>551</v>
      </c>
      <c r="S162" s="344" t="s">
        <v>360</v>
      </c>
      <c r="T162" s="344" t="s">
        <v>360</v>
      </c>
      <c r="U162" s="344" t="s">
        <v>361</v>
      </c>
      <c r="V162" s="762" t="s">
        <v>1795</v>
      </c>
      <c r="W162" s="763"/>
      <c r="X162" s="763"/>
      <c r="Y162" s="764"/>
      <c r="Z162" s="217" t="s">
        <v>1648</v>
      </c>
    </row>
    <row r="163" spans="2:26" ht="15.95" customHeight="1" x14ac:dyDescent="0.15">
      <c r="B163" s="401"/>
      <c r="C163" s="715" t="s">
        <v>596</v>
      </c>
      <c r="D163" s="716"/>
      <c r="E163" s="46">
        <v>2</v>
      </c>
      <c r="F163" s="369">
        <v>197.7</v>
      </c>
      <c r="G163" s="341" t="s">
        <v>534</v>
      </c>
      <c r="H163" s="341" t="s">
        <v>487</v>
      </c>
      <c r="I163" s="341" t="s">
        <v>332</v>
      </c>
      <c r="J163" s="466" t="s">
        <v>532</v>
      </c>
      <c r="K163" s="717"/>
      <c r="L163" s="444"/>
      <c r="M163" s="343" t="s">
        <v>1933</v>
      </c>
      <c r="N163" s="343" t="s">
        <v>1787</v>
      </c>
      <c r="O163" s="217" t="s">
        <v>551</v>
      </c>
      <c r="P163" s="217" t="s">
        <v>551</v>
      </c>
      <c r="Q163" s="343"/>
      <c r="R163" s="343" t="s">
        <v>551</v>
      </c>
      <c r="S163" s="344" t="s">
        <v>360</v>
      </c>
      <c r="T163" s="344" t="s">
        <v>360</v>
      </c>
      <c r="U163" s="344" t="s">
        <v>361</v>
      </c>
      <c r="V163" s="762" t="s">
        <v>1788</v>
      </c>
      <c r="W163" s="763"/>
      <c r="X163" s="763"/>
      <c r="Y163" s="764"/>
      <c r="Z163" s="217" t="s">
        <v>1648</v>
      </c>
    </row>
    <row r="164" spans="2:26" ht="15.95" customHeight="1" x14ac:dyDescent="0.15">
      <c r="B164" s="401"/>
      <c r="C164" s="715" t="s">
        <v>596</v>
      </c>
      <c r="D164" s="716"/>
      <c r="E164" s="46">
        <v>3</v>
      </c>
      <c r="F164" s="369">
        <v>208.3</v>
      </c>
      <c r="G164" s="341" t="s">
        <v>534</v>
      </c>
      <c r="H164" s="341" t="s">
        <v>485</v>
      </c>
      <c r="I164" s="341" t="s">
        <v>332</v>
      </c>
      <c r="J164" s="466" t="s">
        <v>338</v>
      </c>
      <c r="K164" s="717"/>
      <c r="L164" s="444"/>
      <c r="M164" s="343" t="s">
        <v>1934</v>
      </c>
      <c r="N164" s="343" t="s">
        <v>1794</v>
      </c>
      <c r="O164" s="217" t="s">
        <v>54</v>
      </c>
      <c r="P164" s="217" t="s">
        <v>54</v>
      </c>
      <c r="Q164" s="343" t="s">
        <v>54</v>
      </c>
      <c r="R164" s="343" t="s">
        <v>551</v>
      </c>
      <c r="S164" s="344" t="s">
        <v>360</v>
      </c>
      <c r="T164" s="344" t="s">
        <v>360</v>
      </c>
      <c r="U164" s="344" t="s">
        <v>361</v>
      </c>
      <c r="V164" s="762" t="s">
        <v>1847</v>
      </c>
      <c r="W164" s="763"/>
      <c r="X164" s="763"/>
      <c r="Y164" s="764"/>
      <c r="Z164" s="217" t="s">
        <v>1648</v>
      </c>
    </row>
    <row r="165" spans="2:26" ht="15.95" customHeight="1" x14ac:dyDescent="0.15">
      <c r="B165" s="401"/>
      <c r="C165" s="715" t="s">
        <v>596</v>
      </c>
      <c r="D165" s="716"/>
      <c r="E165" s="46">
        <v>5</v>
      </c>
      <c r="F165" s="369">
        <v>206.9</v>
      </c>
      <c r="G165" s="341" t="s">
        <v>331</v>
      </c>
      <c r="H165" s="341" t="s">
        <v>355</v>
      </c>
      <c r="I165" s="341" t="s">
        <v>332</v>
      </c>
      <c r="J165" s="466" t="s">
        <v>532</v>
      </c>
      <c r="K165" s="717"/>
      <c r="L165" s="444"/>
      <c r="M165" s="343" t="s">
        <v>1935</v>
      </c>
      <c r="N165" s="343" t="s">
        <v>1846</v>
      </c>
      <c r="O165" s="217" t="s">
        <v>1649</v>
      </c>
      <c r="P165" s="217" t="s">
        <v>554</v>
      </c>
      <c r="Q165" s="343"/>
      <c r="R165" s="343" t="s">
        <v>1649</v>
      </c>
      <c r="S165" s="344" t="s">
        <v>360</v>
      </c>
      <c r="T165" s="344" t="s">
        <v>359</v>
      </c>
      <c r="U165" s="344" t="s">
        <v>363</v>
      </c>
      <c r="V165" s="762" t="s">
        <v>1784</v>
      </c>
      <c r="W165" s="763"/>
      <c r="X165" s="763"/>
      <c r="Y165" s="764"/>
      <c r="Z165" s="341" t="s">
        <v>1785</v>
      </c>
    </row>
    <row r="166" spans="2:26" ht="15.95" customHeight="1" x14ac:dyDescent="0.15">
      <c r="B166" s="401"/>
      <c r="C166" s="715" t="s">
        <v>597</v>
      </c>
      <c r="D166" s="716"/>
      <c r="E166" s="46">
        <v>1</v>
      </c>
      <c r="F166" s="369">
        <v>218.7</v>
      </c>
      <c r="G166" s="341" t="s">
        <v>534</v>
      </c>
      <c r="H166" s="341" t="s">
        <v>485</v>
      </c>
      <c r="I166" s="341" t="s">
        <v>332</v>
      </c>
      <c r="J166" s="466" t="s">
        <v>338</v>
      </c>
      <c r="K166" s="717"/>
      <c r="L166" s="444"/>
      <c r="M166" s="343" t="s">
        <v>1793</v>
      </c>
      <c r="N166" s="343" t="s">
        <v>1794</v>
      </c>
      <c r="O166" s="217" t="s">
        <v>551</v>
      </c>
      <c r="P166" s="217" t="s">
        <v>551</v>
      </c>
      <c r="Q166" s="343" t="s">
        <v>54</v>
      </c>
      <c r="R166" s="343" t="s">
        <v>551</v>
      </c>
      <c r="S166" s="344" t="s">
        <v>360</v>
      </c>
      <c r="T166" s="344" t="s">
        <v>360</v>
      </c>
      <c r="U166" s="344" t="s">
        <v>361</v>
      </c>
      <c r="V166" s="762" t="s">
        <v>1833</v>
      </c>
      <c r="W166" s="763"/>
      <c r="X166" s="763"/>
      <c r="Y166" s="764"/>
      <c r="Z166" s="217" t="s">
        <v>1648</v>
      </c>
    </row>
    <row r="167" spans="2:26" ht="15.95" customHeight="1" x14ac:dyDescent="0.15">
      <c r="B167" s="401"/>
      <c r="C167" s="715" t="s">
        <v>597</v>
      </c>
      <c r="D167" s="716"/>
      <c r="E167" s="46">
        <v>2</v>
      </c>
      <c r="F167" s="369">
        <v>214.9</v>
      </c>
      <c r="G167" s="341" t="s">
        <v>534</v>
      </c>
      <c r="H167" s="341" t="s">
        <v>485</v>
      </c>
      <c r="I167" s="341" t="s">
        <v>332</v>
      </c>
      <c r="J167" s="466" t="s">
        <v>336</v>
      </c>
      <c r="K167" s="717"/>
      <c r="L167" s="444"/>
      <c r="M167" s="343" t="s">
        <v>1936</v>
      </c>
      <c r="N167" s="343" t="s">
        <v>1787</v>
      </c>
      <c r="O167" s="217" t="s">
        <v>551</v>
      </c>
      <c r="P167" s="217" t="s">
        <v>551</v>
      </c>
      <c r="Q167" s="343"/>
      <c r="R167" s="343" t="s">
        <v>551</v>
      </c>
      <c r="S167" s="344" t="s">
        <v>360</v>
      </c>
      <c r="T167" s="344" t="s">
        <v>360</v>
      </c>
      <c r="U167" s="344" t="s">
        <v>1648</v>
      </c>
      <c r="V167" s="762" t="s">
        <v>1788</v>
      </c>
      <c r="W167" s="763"/>
      <c r="X167" s="763"/>
      <c r="Y167" s="764"/>
      <c r="Z167" s="217" t="s">
        <v>1648</v>
      </c>
    </row>
    <row r="168" spans="2:26" ht="15.95" customHeight="1" x14ac:dyDescent="0.15">
      <c r="B168" s="401"/>
      <c r="C168" s="715" t="s">
        <v>597</v>
      </c>
      <c r="D168" s="716"/>
      <c r="E168" s="46">
        <v>3</v>
      </c>
      <c r="F168" s="369">
        <v>216.7</v>
      </c>
      <c r="G168" s="341" t="s">
        <v>329</v>
      </c>
      <c r="H168" s="341" t="s">
        <v>351</v>
      </c>
      <c r="I168" s="341" t="s">
        <v>332</v>
      </c>
      <c r="J168" s="466" t="s">
        <v>514</v>
      </c>
      <c r="K168" s="717"/>
      <c r="L168" s="444"/>
      <c r="M168" s="341" t="s">
        <v>1937</v>
      </c>
      <c r="N168" s="341" t="s">
        <v>1848</v>
      </c>
      <c r="O168" s="217" t="s">
        <v>1648</v>
      </c>
      <c r="P168" s="217" t="s">
        <v>1648</v>
      </c>
      <c r="Q168" s="341"/>
      <c r="R168" s="341" t="s">
        <v>1649</v>
      </c>
      <c r="S168" s="342" t="s">
        <v>360</v>
      </c>
      <c r="T168" s="342" t="s">
        <v>359</v>
      </c>
      <c r="U168" s="376" t="s">
        <v>1648</v>
      </c>
      <c r="V168" s="408" t="s">
        <v>516</v>
      </c>
      <c r="W168" s="718"/>
      <c r="X168" s="718"/>
      <c r="Y168" s="718"/>
      <c r="Z168" s="341" t="s">
        <v>1785</v>
      </c>
    </row>
    <row r="169" spans="2:26" ht="15.95" customHeight="1" x14ac:dyDescent="0.15">
      <c r="B169" s="401"/>
      <c r="C169" s="715" t="s">
        <v>597</v>
      </c>
      <c r="D169" s="716"/>
      <c r="E169" s="46">
        <v>4</v>
      </c>
      <c r="F169" s="369">
        <v>211.7</v>
      </c>
      <c r="G169" s="341" t="s">
        <v>331</v>
      </c>
      <c r="H169" s="341" t="s">
        <v>358</v>
      </c>
      <c r="I169" s="341" t="s">
        <v>333</v>
      </c>
      <c r="J169" s="408" t="s">
        <v>340</v>
      </c>
      <c r="K169" s="408"/>
      <c r="L169" s="408"/>
      <c r="M169" s="346" t="s">
        <v>1938</v>
      </c>
      <c r="N169" s="341" t="s">
        <v>1803</v>
      </c>
      <c r="O169" s="217" t="s">
        <v>1649</v>
      </c>
      <c r="P169" s="217" t="s">
        <v>554</v>
      </c>
      <c r="Q169" s="341"/>
      <c r="R169" s="341" t="s">
        <v>1649</v>
      </c>
      <c r="S169" s="342" t="s">
        <v>360</v>
      </c>
      <c r="T169" s="342" t="s">
        <v>359</v>
      </c>
      <c r="U169" s="342" t="s">
        <v>363</v>
      </c>
      <c r="V169" s="466" t="s">
        <v>1784</v>
      </c>
      <c r="W169" s="717"/>
      <c r="X169" s="717"/>
      <c r="Y169" s="444"/>
      <c r="Z169" s="341" t="s">
        <v>1785</v>
      </c>
    </row>
    <row r="170" spans="2:26" ht="15.95" customHeight="1" x14ac:dyDescent="0.15">
      <c r="B170" s="401"/>
      <c r="C170" s="715" t="s">
        <v>598</v>
      </c>
      <c r="D170" s="716"/>
      <c r="E170" s="46">
        <v>1</v>
      </c>
      <c r="F170" s="369">
        <v>223.7</v>
      </c>
      <c r="G170" s="341" t="s">
        <v>534</v>
      </c>
      <c r="H170" s="341" t="s">
        <v>486</v>
      </c>
      <c r="I170" s="341" t="s">
        <v>332</v>
      </c>
      <c r="J170" s="408" t="s">
        <v>338</v>
      </c>
      <c r="K170" s="408"/>
      <c r="L170" s="408"/>
      <c r="M170" s="341" t="s">
        <v>1939</v>
      </c>
      <c r="N170" s="341" t="s">
        <v>1794</v>
      </c>
      <c r="O170" s="217" t="s">
        <v>54</v>
      </c>
      <c r="P170" s="217" t="s">
        <v>54</v>
      </c>
      <c r="Q170" s="341" t="s">
        <v>54</v>
      </c>
      <c r="R170" s="343" t="s">
        <v>551</v>
      </c>
      <c r="S170" s="344" t="s">
        <v>360</v>
      </c>
      <c r="T170" s="344" t="s">
        <v>360</v>
      </c>
      <c r="U170" s="344" t="s">
        <v>361</v>
      </c>
      <c r="V170" s="408" t="s">
        <v>1940</v>
      </c>
      <c r="W170" s="718"/>
      <c r="X170" s="718"/>
      <c r="Y170" s="718"/>
      <c r="Z170" s="217" t="s">
        <v>1648</v>
      </c>
    </row>
    <row r="171" spans="2:26" ht="15.95" customHeight="1" x14ac:dyDescent="0.15">
      <c r="B171" s="401"/>
      <c r="C171" s="715" t="s">
        <v>598</v>
      </c>
      <c r="D171" s="716"/>
      <c r="E171" s="46">
        <v>2</v>
      </c>
      <c r="F171" s="369">
        <v>229.3</v>
      </c>
      <c r="G171" s="343" t="s">
        <v>534</v>
      </c>
      <c r="H171" s="343" t="s">
        <v>485</v>
      </c>
      <c r="I171" s="343" t="s">
        <v>333</v>
      </c>
      <c r="J171" s="756" t="s">
        <v>333</v>
      </c>
      <c r="K171" s="756"/>
      <c r="L171" s="756"/>
      <c r="M171" s="343" t="s">
        <v>1226</v>
      </c>
      <c r="N171" s="343" t="s">
        <v>1941</v>
      </c>
      <c r="O171" s="217" t="s">
        <v>551</v>
      </c>
      <c r="P171" s="217" t="s">
        <v>551</v>
      </c>
      <c r="Q171" s="343"/>
      <c r="R171" s="343" t="s">
        <v>551</v>
      </c>
      <c r="S171" s="344" t="s">
        <v>360</v>
      </c>
      <c r="T171" s="344" t="s">
        <v>360</v>
      </c>
      <c r="U171" s="344" t="s">
        <v>1648</v>
      </c>
      <c r="V171" s="756" t="s">
        <v>1795</v>
      </c>
      <c r="W171" s="765"/>
      <c r="X171" s="765"/>
      <c r="Y171" s="765"/>
      <c r="Z171" s="217" t="s">
        <v>1648</v>
      </c>
    </row>
    <row r="172" spans="2:26" ht="15.95" customHeight="1" x14ac:dyDescent="0.15">
      <c r="B172" s="401"/>
      <c r="C172" s="715" t="s">
        <v>598</v>
      </c>
      <c r="D172" s="716"/>
      <c r="E172" s="46">
        <v>3</v>
      </c>
      <c r="F172" s="369">
        <v>227.8</v>
      </c>
      <c r="G172" s="343" t="s">
        <v>534</v>
      </c>
      <c r="H172" s="343" t="s">
        <v>485</v>
      </c>
      <c r="I172" s="343" t="s">
        <v>332</v>
      </c>
      <c r="J172" s="756" t="s">
        <v>532</v>
      </c>
      <c r="K172" s="756"/>
      <c r="L172" s="756"/>
      <c r="M172" s="343" t="s">
        <v>1942</v>
      </c>
      <c r="N172" s="343" t="s">
        <v>1901</v>
      </c>
      <c r="O172" s="217" t="s">
        <v>1648</v>
      </c>
      <c r="P172" s="217" t="s">
        <v>1648</v>
      </c>
      <c r="Q172" s="343"/>
      <c r="R172" s="343" t="s">
        <v>1655</v>
      </c>
      <c r="S172" s="344" t="s">
        <v>360</v>
      </c>
      <c r="T172" s="344" t="s">
        <v>359</v>
      </c>
      <c r="U172" s="376" t="s">
        <v>1648</v>
      </c>
      <c r="V172" s="408" t="s">
        <v>516</v>
      </c>
      <c r="W172" s="718"/>
      <c r="X172" s="718"/>
      <c r="Y172" s="718"/>
      <c r="Z172" s="341" t="s">
        <v>2215</v>
      </c>
    </row>
    <row r="173" spans="2:26" ht="15.95" customHeight="1" x14ac:dyDescent="0.15">
      <c r="B173" s="401"/>
      <c r="C173" s="715" t="s">
        <v>598</v>
      </c>
      <c r="D173" s="716"/>
      <c r="E173" s="46">
        <v>4</v>
      </c>
      <c r="F173" s="369">
        <v>226.2</v>
      </c>
      <c r="G173" s="343" t="s">
        <v>534</v>
      </c>
      <c r="H173" s="343" t="s">
        <v>485</v>
      </c>
      <c r="I173" s="343" t="s">
        <v>332</v>
      </c>
      <c r="J173" s="756" t="s">
        <v>338</v>
      </c>
      <c r="K173" s="756"/>
      <c r="L173" s="756"/>
      <c r="M173" s="343" t="s">
        <v>1943</v>
      </c>
      <c r="N173" s="343" t="s">
        <v>1794</v>
      </c>
      <c r="O173" s="217" t="s">
        <v>54</v>
      </c>
      <c r="P173" s="217" t="s">
        <v>54</v>
      </c>
      <c r="Q173" s="343" t="s">
        <v>54</v>
      </c>
      <c r="R173" s="343" t="s">
        <v>551</v>
      </c>
      <c r="S173" s="344" t="s">
        <v>360</v>
      </c>
      <c r="T173" s="344" t="s">
        <v>360</v>
      </c>
      <c r="U173" s="344" t="s">
        <v>361</v>
      </c>
      <c r="V173" s="756" t="s">
        <v>1795</v>
      </c>
      <c r="W173" s="765"/>
      <c r="X173" s="765"/>
      <c r="Y173" s="765"/>
      <c r="Z173" s="217" t="s">
        <v>1648</v>
      </c>
    </row>
    <row r="174" spans="2:26" ht="15.95" customHeight="1" x14ac:dyDescent="0.15">
      <c r="B174" s="476"/>
      <c r="C174" s="715" t="s">
        <v>598</v>
      </c>
      <c r="D174" s="716"/>
      <c r="E174" s="46">
        <v>6</v>
      </c>
      <c r="F174" s="369">
        <v>229.3</v>
      </c>
      <c r="G174" s="343" t="s">
        <v>331</v>
      </c>
      <c r="H174" s="343" t="s">
        <v>358</v>
      </c>
      <c r="I174" s="343" t="s">
        <v>333</v>
      </c>
      <c r="J174" s="756" t="s">
        <v>340</v>
      </c>
      <c r="K174" s="756"/>
      <c r="L174" s="756"/>
      <c r="M174" s="345" t="s">
        <v>1944</v>
      </c>
      <c r="N174" s="343" t="s">
        <v>1811</v>
      </c>
      <c r="O174" s="217" t="s">
        <v>1649</v>
      </c>
      <c r="P174" s="217" t="s">
        <v>554</v>
      </c>
      <c r="Q174" s="343"/>
      <c r="R174" s="343" t="s">
        <v>1649</v>
      </c>
      <c r="S174" s="344" t="s">
        <v>360</v>
      </c>
      <c r="T174" s="344" t="s">
        <v>359</v>
      </c>
      <c r="U174" s="344" t="s">
        <v>363</v>
      </c>
      <c r="V174" s="762" t="s">
        <v>1784</v>
      </c>
      <c r="W174" s="763"/>
      <c r="X174" s="763"/>
      <c r="Y174" s="764"/>
      <c r="Z174" s="341" t="s">
        <v>1785</v>
      </c>
    </row>
    <row r="175" spans="2:26" ht="15.95" customHeight="1" x14ac:dyDescent="0.15">
      <c r="B175" s="89"/>
      <c r="C175" s="1" t="s">
        <v>275</v>
      </c>
      <c r="D175" s="37"/>
      <c r="E175" s="2"/>
      <c r="F175" s="86"/>
      <c r="G175" s="86"/>
      <c r="H175" s="86"/>
      <c r="I175" s="86"/>
      <c r="J175" s="86"/>
      <c r="K175" s="86"/>
      <c r="L175" s="86"/>
      <c r="M175" s="86"/>
      <c r="N175" s="86"/>
      <c r="O175" s="86"/>
      <c r="P175" s="86"/>
      <c r="Q175" s="88"/>
      <c r="R175" s="104"/>
      <c r="S175" s="37"/>
      <c r="T175" s="37"/>
      <c r="U175" s="86"/>
      <c r="V175" s="105"/>
      <c r="W175" s="105"/>
      <c r="X175" s="105"/>
      <c r="Y175" s="105"/>
      <c r="Z175" s="37"/>
    </row>
    <row r="176" spans="2:26" ht="15.95" customHeight="1" x14ac:dyDescent="0.15">
      <c r="B176" s="89"/>
      <c r="C176" s="98" t="s">
        <v>276</v>
      </c>
      <c r="D176" s="37"/>
      <c r="E176" s="2"/>
      <c r="F176" s="86"/>
      <c r="G176" s="86"/>
      <c r="H176" s="86"/>
      <c r="I176" s="86"/>
      <c r="J176" s="86"/>
      <c r="K176" s="86"/>
      <c r="L176" s="86"/>
      <c r="M176" s="86"/>
      <c r="N176" s="86"/>
      <c r="O176" s="86"/>
      <c r="P176" s="86"/>
      <c r="Q176" s="88"/>
      <c r="R176" s="104"/>
      <c r="S176" s="37"/>
      <c r="T176" s="37"/>
      <c r="U176" s="86"/>
      <c r="V176" s="105"/>
      <c r="W176" s="105"/>
      <c r="X176" s="105"/>
      <c r="Y176" s="105"/>
      <c r="Z176" s="37"/>
    </row>
    <row r="177" spans="2:26" ht="15.95" customHeight="1" x14ac:dyDescent="0.15">
      <c r="B177" s="90"/>
      <c r="C177" s="29" t="s">
        <v>247</v>
      </c>
      <c r="D177" s="29"/>
      <c r="E177" s="29"/>
      <c r="F177" s="370"/>
      <c r="G177" s="29"/>
      <c r="H177" s="29"/>
      <c r="I177" s="29"/>
      <c r="J177" s="29"/>
      <c r="K177" s="29"/>
      <c r="L177" s="29"/>
      <c r="M177" s="29"/>
      <c r="N177" s="29"/>
      <c r="O177" s="29"/>
      <c r="P177" s="29"/>
      <c r="Q177" s="29"/>
      <c r="R177" s="29"/>
      <c r="S177" s="29"/>
      <c r="T177" s="29"/>
      <c r="U177" s="29"/>
      <c r="V177" s="29"/>
      <c r="W177" s="29"/>
      <c r="X177" s="29"/>
      <c r="Y177" s="29"/>
    </row>
    <row r="178" spans="2:26" ht="15.95" customHeight="1" x14ac:dyDescent="0.15">
      <c r="B178" s="29"/>
      <c r="C178" s="29" t="s">
        <v>248</v>
      </c>
      <c r="D178" s="29"/>
      <c r="E178" s="29"/>
      <c r="F178" s="370"/>
      <c r="G178" s="29"/>
      <c r="H178" s="29"/>
      <c r="I178" s="29"/>
      <c r="J178" s="29"/>
      <c r="K178" s="29"/>
      <c r="L178" s="29"/>
      <c r="M178" s="29"/>
      <c r="N178" s="29"/>
      <c r="O178" s="29"/>
      <c r="P178" s="29"/>
      <c r="Q178" s="29"/>
      <c r="R178" s="29"/>
      <c r="S178" s="29"/>
      <c r="T178" s="29"/>
      <c r="U178" s="29"/>
      <c r="V178" s="29"/>
      <c r="W178" s="29"/>
      <c r="X178" s="29"/>
      <c r="Y178" s="29"/>
    </row>
    <row r="179" spans="2:26" ht="15.95" customHeight="1" x14ac:dyDescent="0.15">
      <c r="B179" s="29"/>
      <c r="C179" s="232" t="s">
        <v>449</v>
      </c>
      <c r="D179" s="232"/>
      <c r="E179" s="232"/>
      <c r="F179" s="371"/>
      <c r="G179" s="232"/>
      <c r="H179" s="232"/>
      <c r="I179" s="232"/>
      <c r="J179" s="232"/>
      <c r="K179" s="232"/>
      <c r="L179" s="232"/>
      <c r="M179" s="232"/>
      <c r="N179" s="232"/>
      <c r="O179" s="29"/>
      <c r="P179" s="29"/>
      <c r="Q179" s="29"/>
      <c r="R179" s="29"/>
      <c r="S179" s="29"/>
      <c r="T179" s="29"/>
      <c r="U179" s="29"/>
      <c r="V179" s="29"/>
      <c r="W179" s="29"/>
      <c r="X179" s="29"/>
      <c r="Y179" s="29"/>
    </row>
    <row r="180" spans="2:26" ht="15.95" customHeight="1" x14ac:dyDescent="0.15">
      <c r="C180" s="233" t="s">
        <v>541</v>
      </c>
      <c r="D180" s="234"/>
      <c r="E180" s="234"/>
      <c r="F180" s="372"/>
      <c r="G180" s="234"/>
      <c r="H180" s="234"/>
      <c r="I180" s="234"/>
      <c r="J180" s="234"/>
      <c r="K180" s="234"/>
      <c r="L180" s="234"/>
      <c r="M180" s="234"/>
      <c r="N180" s="234"/>
    </row>
    <row r="181" spans="2:26" ht="9.75" customHeight="1" x14ac:dyDescent="0.15">
      <c r="H181" s="2"/>
      <c r="I181" s="2"/>
      <c r="J181" s="2"/>
      <c r="K181" s="2"/>
      <c r="L181" s="2"/>
      <c r="M181" s="2"/>
      <c r="N181" s="2"/>
      <c r="O181" s="2"/>
      <c r="P181" s="2"/>
      <c r="Q181" s="2"/>
      <c r="R181" s="2"/>
      <c r="S181" s="2"/>
      <c r="T181" s="2"/>
      <c r="U181" s="2"/>
      <c r="V181" s="2"/>
      <c r="W181" s="2"/>
      <c r="X181" s="2"/>
      <c r="Y181" s="2"/>
    </row>
    <row r="182" spans="2:26" ht="24.75" customHeight="1" x14ac:dyDescent="0.15">
      <c r="B182" s="719" t="s">
        <v>322</v>
      </c>
      <c r="C182" s="719"/>
      <c r="D182" s="719"/>
      <c r="E182" s="719"/>
      <c r="F182" s="595"/>
      <c r="G182" s="595"/>
      <c r="H182" s="595"/>
      <c r="I182" s="719"/>
      <c r="J182" s="719"/>
      <c r="K182" s="719"/>
      <c r="L182" s="719"/>
      <c r="M182" s="719"/>
      <c r="N182" s="719"/>
      <c r="O182" s="719"/>
      <c r="P182" s="719"/>
      <c r="Q182" s="719"/>
      <c r="R182" s="719"/>
      <c r="S182" s="719"/>
      <c r="T182" s="719"/>
      <c r="U182" s="719"/>
      <c r="V182" s="719"/>
      <c r="W182" s="719"/>
      <c r="X182" s="719"/>
      <c r="Y182" s="719"/>
    </row>
    <row r="183" spans="2:26" ht="20.100000000000001" customHeight="1" x14ac:dyDescent="0.15">
      <c r="B183" s="467" t="s">
        <v>27</v>
      </c>
      <c r="C183" s="478"/>
      <c r="D183" s="478"/>
      <c r="E183" s="478"/>
      <c r="F183" s="596" t="str">
        <f>F138</f>
        <v>ミネトンネル</v>
      </c>
      <c r="G183" s="597"/>
      <c r="H183" s="598"/>
      <c r="I183" s="442" t="s">
        <v>28</v>
      </c>
      <c r="J183" s="439"/>
      <c r="K183" s="390" t="str">
        <f>K138</f>
        <v>一般国道　316号</v>
      </c>
      <c r="L183" s="391"/>
      <c r="M183" s="391"/>
      <c r="N183" s="392"/>
      <c r="O183" s="409" t="s">
        <v>257</v>
      </c>
      <c r="P183" s="411"/>
      <c r="Q183" s="720" t="str">
        <f>Q138</f>
        <v>株式会社ニュージェック</v>
      </c>
      <c r="R183" s="721"/>
      <c r="S183" s="721"/>
      <c r="T183" s="722"/>
      <c r="U183" s="606" t="s">
        <v>220</v>
      </c>
      <c r="V183" s="607"/>
      <c r="W183" s="607"/>
      <c r="X183" s="608"/>
      <c r="Y183" s="612">
        <f>Y138</f>
        <v>44294</v>
      </c>
      <c r="Z183" s="614"/>
    </row>
    <row r="184" spans="2:26" ht="20.100000000000001" customHeight="1" x14ac:dyDescent="0.15">
      <c r="B184" s="413" t="s">
        <v>0</v>
      </c>
      <c r="C184" s="414"/>
      <c r="D184" s="414"/>
      <c r="E184" s="414"/>
      <c r="F184" s="618" t="str">
        <f>F139</f>
        <v>美祢トンネル</v>
      </c>
      <c r="G184" s="619"/>
      <c r="H184" s="620"/>
      <c r="I184" s="728" t="s">
        <v>1</v>
      </c>
      <c r="J184" s="729"/>
      <c r="K184" s="390" t="str">
        <f>K139</f>
        <v>宇部土木建築事務所</v>
      </c>
      <c r="L184" s="391"/>
      <c r="M184" s="391"/>
      <c r="N184" s="392"/>
      <c r="O184" s="409" t="s">
        <v>258</v>
      </c>
      <c r="P184" s="411"/>
      <c r="Q184" s="720" t="str">
        <f>Q139</f>
        <v>石村　勝伸</v>
      </c>
      <c r="R184" s="721"/>
      <c r="S184" s="721"/>
      <c r="T184" s="722"/>
      <c r="U184" s="723"/>
      <c r="V184" s="724"/>
      <c r="W184" s="724"/>
      <c r="X184" s="725"/>
      <c r="Y184" s="726"/>
      <c r="Z184" s="727"/>
    </row>
    <row r="185" spans="2:26" ht="15" customHeight="1" x14ac:dyDescent="0.15">
      <c r="B185" s="401" t="s">
        <v>241</v>
      </c>
      <c r="C185" s="730" t="s">
        <v>42</v>
      </c>
      <c r="D185" s="731"/>
      <c r="E185" s="732" t="s">
        <v>205</v>
      </c>
      <c r="F185" s="732" t="s">
        <v>204</v>
      </c>
      <c r="G185" s="734" t="s">
        <v>203</v>
      </c>
      <c r="H185" s="735"/>
      <c r="I185" s="467" t="s">
        <v>202</v>
      </c>
      <c r="J185" s="478"/>
      <c r="K185" s="478"/>
      <c r="L185" s="478"/>
      <c r="M185" s="478"/>
      <c r="N185" s="479"/>
      <c r="O185" s="738" t="s">
        <v>537</v>
      </c>
      <c r="P185" s="739"/>
      <c r="Q185" s="742" t="s">
        <v>265</v>
      </c>
      <c r="R185" s="743"/>
      <c r="S185" s="743"/>
      <c r="T185" s="744"/>
      <c r="U185" s="734" t="s">
        <v>201</v>
      </c>
      <c r="V185" s="748"/>
      <c r="W185" s="748"/>
      <c r="X185" s="748"/>
      <c r="Y185" s="735"/>
      <c r="Z185" s="750" t="s">
        <v>200</v>
      </c>
    </row>
    <row r="186" spans="2:26" ht="15" customHeight="1" x14ac:dyDescent="0.15">
      <c r="B186" s="401"/>
      <c r="C186" s="730"/>
      <c r="D186" s="731"/>
      <c r="E186" s="732"/>
      <c r="F186" s="732"/>
      <c r="G186" s="736"/>
      <c r="H186" s="737"/>
      <c r="I186" s="413"/>
      <c r="J186" s="414"/>
      <c r="K186" s="414"/>
      <c r="L186" s="414"/>
      <c r="M186" s="414"/>
      <c r="N186" s="415"/>
      <c r="O186" s="740"/>
      <c r="P186" s="741"/>
      <c r="Q186" s="745"/>
      <c r="R186" s="746"/>
      <c r="S186" s="746"/>
      <c r="T186" s="747"/>
      <c r="U186" s="736"/>
      <c r="V186" s="749"/>
      <c r="W186" s="749"/>
      <c r="X186" s="749"/>
      <c r="Y186" s="737"/>
      <c r="Z186" s="732"/>
    </row>
    <row r="187" spans="2:26" ht="16.5" customHeight="1" x14ac:dyDescent="0.15">
      <c r="B187" s="401"/>
      <c r="C187" s="730"/>
      <c r="D187" s="731"/>
      <c r="E187" s="732"/>
      <c r="F187" s="732"/>
      <c r="G187" s="621" t="s">
        <v>199</v>
      </c>
      <c r="H187" s="621" t="s">
        <v>198</v>
      </c>
      <c r="I187" s="599" t="s">
        <v>197</v>
      </c>
      <c r="J187" s="599" t="s">
        <v>43</v>
      </c>
      <c r="K187" s="753"/>
      <c r="L187" s="753"/>
      <c r="M187" s="758" t="s">
        <v>7</v>
      </c>
      <c r="N187" s="759" t="s">
        <v>196</v>
      </c>
      <c r="O187" s="599" t="s">
        <v>195</v>
      </c>
      <c r="P187" s="599" t="s">
        <v>194</v>
      </c>
      <c r="Q187" s="449" t="s">
        <v>274</v>
      </c>
      <c r="R187" s="753"/>
      <c r="S187" s="621" t="s">
        <v>272</v>
      </c>
      <c r="T187" s="621" t="s">
        <v>273</v>
      </c>
      <c r="U187" s="760" t="s">
        <v>193</v>
      </c>
      <c r="V187" s="621" t="s">
        <v>266</v>
      </c>
      <c r="W187" s="753"/>
      <c r="X187" s="753"/>
      <c r="Y187" s="753"/>
      <c r="Z187" s="732"/>
    </row>
    <row r="188" spans="2:26" ht="16.5" customHeight="1" x14ac:dyDescent="0.15">
      <c r="B188" s="401"/>
      <c r="C188" s="413"/>
      <c r="D188" s="415"/>
      <c r="E188" s="733"/>
      <c r="F188" s="733"/>
      <c r="G188" s="752"/>
      <c r="H188" s="752"/>
      <c r="I188" s="753"/>
      <c r="J188" s="753"/>
      <c r="K188" s="753"/>
      <c r="L188" s="753"/>
      <c r="M188" s="753"/>
      <c r="N188" s="753"/>
      <c r="O188" s="753"/>
      <c r="P188" s="753"/>
      <c r="Q188" s="106" t="s">
        <v>267</v>
      </c>
      <c r="R188" s="106" t="s">
        <v>268</v>
      </c>
      <c r="S188" s="753"/>
      <c r="T188" s="753"/>
      <c r="U188" s="753"/>
      <c r="V188" s="753"/>
      <c r="W188" s="753"/>
      <c r="X188" s="753"/>
      <c r="Y188" s="753"/>
      <c r="Z188" s="751"/>
    </row>
    <row r="189" spans="2:26" ht="15.75" customHeight="1" x14ac:dyDescent="0.15">
      <c r="B189" s="401"/>
      <c r="C189" s="715" t="s">
        <v>633</v>
      </c>
      <c r="D189" s="716"/>
      <c r="E189" s="46">
        <v>1</v>
      </c>
      <c r="F189" s="369">
        <v>232.2</v>
      </c>
      <c r="G189" s="343" t="s">
        <v>534</v>
      </c>
      <c r="H189" s="343" t="s">
        <v>487</v>
      </c>
      <c r="I189" s="343" t="s">
        <v>332</v>
      </c>
      <c r="J189" s="756" t="s">
        <v>338</v>
      </c>
      <c r="K189" s="756"/>
      <c r="L189" s="756"/>
      <c r="M189" s="345" t="s">
        <v>1945</v>
      </c>
      <c r="N189" s="343" t="s">
        <v>1807</v>
      </c>
      <c r="O189" s="217" t="s">
        <v>54</v>
      </c>
      <c r="P189" s="217" t="s">
        <v>54</v>
      </c>
      <c r="Q189" s="343" t="s">
        <v>54</v>
      </c>
      <c r="R189" s="343" t="s">
        <v>551</v>
      </c>
      <c r="S189" s="344" t="s">
        <v>360</v>
      </c>
      <c r="T189" s="344" t="s">
        <v>360</v>
      </c>
      <c r="U189" s="344" t="s">
        <v>361</v>
      </c>
      <c r="V189" s="756" t="s">
        <v>1788</v>
      </c>
      <c r="W189" s="765"/>
      <c r="X189" s="765"/>
      <c r="Y189" s="765"/>
      <c r="Z189" s="217" t="s">
        <v>1648</v>
      </c>
    </row>
    <row r="190" spans="2:26" ht="15.95" customHeight="1" x14ac:dyDescent="0.15">
      <c r="B190" s="401"/>
      <c r="C190" s="715" t="s">
        <v>633</v>
      </c>
      <c r="D190" s="716"/>
      <c r="E190" s="46">
        <v>2</v>
      </c>
      <c r="F190" s="369">
        <v>239.8</v>
      </c>
      <c r="G190" s="343" t="s">
        <v>534</v>
      </c>
      <c r="H190" s="343" t="s">
        <v>487</v>
      </c>
      <c r="I190" s="343" t="s">
        <v>332</v>
      </c>
      <c r="J190" s="756" t="s">
        <v>338</v>
      </c>
      <c r="K190" s="756"/>
      <c r="L190" s="756"/>
      <c r="M190" s="343" t="s">
        <v>1793</v>
      </c>
      <c r="N190" s="343" t="s">
        <v>1794</v>
      </c>
      <c r="O190" s="217" t="s">
        <v>54</v>
      </c>
      <c r="P190" s="217" t="s">
        <v>54</v>
      </c>
      <c r="Q190" s="343" t="s">
        <v>54</v>
      </c>
      <c r="R190" s="343" t="s">
        <v>551</v>
      </c>
      <c r="S190" s="344" t="s">
        <v>360</v>
      </c>
      <c r="T190" s="344" t="s">
        <v>360</v>
      </c>
      <c r="U190" s="344" t="s">
        <v>361</v>
      </c>
      <c r="V190" s="756" t="s">
        <v>1795</v>
      </c>
      <c r="W190" s="765"/>
      <c r="X190" s="765"/>
      <c r="Y190" s="765"/>
      <c r="Z190" s="217" t="s">
        <v>1648</v>
      </c>
    </row>
    <row r="191" spans="2:26" ht="15.95" customHeight="1" x14ac:dyDescent="0.15">
      <c r="B191" s="401"/>
      <c r="C191" s="715" t="s">
        <v>633</v>
      </c>
      <c r="D191" s="716"/>
      <c r="E191" s="46">
        <v>3</v>
      </c>
      <c r="F191" s="369">
        <v>236.2</v>
      </c>
      <c r="G191" s="343" t="s">
        <v>534</v>
      </c>
      <c r="H191" s="343" t="s">
        <v>485</v>
      </c>
      <c r="I191" s="343" t="s">
        <v>332</v>
      </c>
      <c r="J191" s="756" t="s">
        <v>338</v>
      </c>
      <c r="K191" s="756"/>
      <c r="L191" s="756"/>
      <c r="M191" s="343" t="s">
        <v>1892</v>
      </c>
      <c r="N191" s="343" t="s">
        <v>1794</v>
      </c>
      <c r="O191" s="217" t="s">
        <v>54</v>
      </c>
      <c r="P191" s="217" t="s">
        <v>54</v>
      </c>
      <c r="Q191" s="343" t="s">
        <v>54</v>
      </c>
      <c r="R191" s="343" t="s">
        <v>551</v>
      </c>
      <c r="S191" s="344" t="s">
        <v>360</v>
      </c>
      <c r="T191" s="344" t="s">
        <v>360</v>
      </c>
      <c r="U191" s="344" t="s">
        <v>361</v>
      </c>
      <c r="V191" s="756" t="s">
        <v>1795</v>
      </c>
      <c r="W191" s="765"/>
      <c r="X191" s="765"/>
      <c r="Y191" s="765"/>
      <c r="Z191" s="217" t="s">
        <v>1648</v>
      </c>
    </row>
    <row r="192" spans="2:26" ht="15.95" customHeight="1" x14ac:dyDescent="0.15">
      <c r="B192" s="401"/>
      <c r="C192" s="715" t="s">
        <v>633</v>
      </c>
      <c r="D192" s="716"/>
      <c r="E192" s="46">
        <v>4</v>
      </c>
      <c r="F192" s="369">
        <v>237.1</v>
      </c>
      <c r="G192" s="343" t="s">
        <v>534</v>
      </c>
      <c r="H192" s="343" t="s">
        <v>485</v>
      </c>
      <c r="I192" s="343" t="s">
        <v>333</v>
      </c>
      <c r="J192" s="762" t="s">
        <v>338</v>
      </c>
      <c r="K192" s="763"/>
      <c r="L192" s="764"/>
      <c r="M192" s="343" t="s">
        <v>1946</v>
      </c>
      <c r="N192" s="343" t="s">
        <v>1787</v>
      </c>
      <c r="O192" s="217" t="s">
        <v>551</v>
      </c>
      <c r="P192" s="217" t="s">
        <v>551</v>
      </c>
      <c r="Q192" s="343" t="s">
        <v>551</v>
      </c>
      <c r="R192" s="343" t="s">
        <v>551</v>
      </c>
      <c r="S192" s="344" t="s">
        <v>360</v>
      </c>
      <c r="T192" s="344" t="s">
        <v>360</v>
      </c>
      <c r="U192" s="344" t="s">
        <v>1648</v>
      </c>
      <c r="V192" s="756" t="s">
        <v>1788</v>
      </c>
      <c r="W192" s="765"/>
      <c r="X192" s="765"/>
      <c r="Y192" s="765"/>
      <c r="Z192" s="217" t="s">
        <v>1648</v>
      </c>
    </row>
    <row r="193" spans="2:26" ht="15.95" customHeight="1" x14ac:dyDescent="0.15">
      <c r="B193" s="401"/>
      <c r="C193" s="715" t="s">
        <v>633</v>
      </c>
      <c r="D193" s="716"/>
      <c r="E193" s="46">
        <v>5</v>
      </c>
      <c r="F193" s="369">
        <v>239.8</v>
      </c>
      <c r="G193" s="343" t="s">
        <v>534</v>
      </c>
      <c r="H193" s="343" t="s">
        <v>485</v>
      </c>
      <c r="I193" s="343" t="s">
        <v>333</v>
      </c>
      <c r="J193" s="756" t="s">
        <v>333</v>
      </c>
      <c r="K193" s="756"/>
      <c r="L193" s="756"/>
      <c r="M193" s="343" t="s">
        <v>1947</v>
      </c>
      <c r="N193" s="343" t="s">
        <v>1888</v>
      </c>
      <c r="O193" s="217" t="s">
        <v>1649</v>
      </c>
      <c r="P193" s="217" t="s">
        <v>554</v>
      </c>
      <c r="Q193" s="343"/>
      <c r="R193" s="343" t="s">
        <v>1649</v>
      </c>
      <c r="S193" s="344" t="s">
        <v>360</v>
      </c>
      <c r="T193" s="344" t="s">
        <v>359</v>
      </c>
      <c r="U193" s="344" t="s">
        <v>363</v>
      </c>
      <c r="V193" s="762" t="s">
        <v>1784</v>
      </c>
      <c r="W193" s="763"/>
      <c r="X193" s="763"/>
      <c r="Y193" s="764"/>
      <c r="Z193" s="341" t="s">
        <v>1785</v>
      </c>
    </row>
    <row r="194" spans="2:26" ht="15.95" customHeight="1" x14ac:dyDescent="0.15">
      <c r="B194" s="401"/>
      <c r="C194" s="715" t="s">
        <v>633</v>
      </c>
      <c r="D194" s="716"/>
      <c r="E194" s="46">
        <v>6</v>
      </c>
      <c r="F194" s="369">
        <v>239.9</v>
      </c>
      <c r="G194" s="343" t="s">
        <v>331</v>
      </c>
      <c r="H194" s="343" t="s">
        <v>358</v>
      </c>
      <c r="I194" s="343" t="s">
        <v>333</v>
      </c>
      <c r="J194" s="756" t="s">
        <v>340</v>
      </c>
      <c r="K194" s="756"/>
      <c r="L194" s="756"/>
      <c r="M194" s="345" t="s">
        <v>1948</v>
      </c>
      <c r="N194" s="343" t="s">
        <v>1811</v>
      </c>
      <c r="O194" s="217" t="s">
        <v>1649</v>
      </c>
      <c r="P194" s="217" t="s">
        <v>554</v>
      </c>
      <c r="Q194" s="343"/>
      <c r="R194" s="343" t="s">
        <v>1649</v>
      </c>
      <c r="S194" s="344" t="s">
        <v>360</v>
      </c>
      <c r="T194" s="344" t="s">
        <v>359</v>
      </c>
      <c r="U194" s="344" t="s">
        <v>363</v>
      </c>
      <c r="V194" s="762" t="s">
        <v>1784</v>
      </c>
      <c r="W194" s="763"/>
      <c r="X194" s="763"/>
      <c r="Y194" s="764"/>
      <c r="Z194" s="341" t="s">
        <v>1785</v>
      </c>
    </row>
    <row r="195" spans="2:26" ht="15.95" customHeight="1" x14ac:dyDescent="0.15">
      <c r="B195" s="401"/>
      <c r="C195" s="715" t="s">
        <v>633</v>
      </c>
      <c r="D195" s="716"/>
      <c r="E195" s="46">
        <v>7</v>
      </c>
      <c r="F195" s="369">
        <v>240.5</v>
      </c>
      <c r="G195" s="343" t="s">
        <v>331</v>
      </c>
      <c r="H195" s="343" t="s">
        <v>355</v>
      </c>
      <c r="I195" s="343" t="s">
        <v>333</v>
      </c>
      <c r="J195" s="756" t="s">
        <v>340</v>
      </c>
      <c r="K195" s="756"/>
      <c r="L195" s="756"/>
      <c r="M195" s="345" t="s">
        <v>1949</v>
      </c>
      <c r="N195" s="343" t="s">
        <v>1883</v>
      </c>
      <c r="O195" s="217" t="s">
        <v>1649</v>
      </c>
      <c r="P195" s="217" t="s">
        <v>554</v>
      </c>
      <c r="Q195" s="343"/>
      <c r="R195" s="343" t="s">
        <v>1649</v>
      </c>
      <c r="S195" s="344" t="s">
        <v>360</v>
      </c>
      <c r="T195" s="344" t="s">
        <v>359</v>
      </c>
      <c r="U195" s="344" t="s">
        <v>363</v>
      </c>
      <c r="V195" s="762" t="s">
        <v>1784</v>
      </c>
      <c r="W195" s="763"/>
      <c r="X195" s="763"/>
      <c r="Y195" s="764"/>
      <c r="Z195" s="341" t="s">
        <v>1785</v>
      </c>
    </row>
    <row r="196" spans="2:26" ht="15.95" customHeight="1" x14ac:dyDescent="0.15">
      <c r="B196" s="401"/>
      <c r="C196" s="715" t="s">
        <v>634</v>
      </c>
      <c r="D196" s="716"/>
      <c r="E196" s="46">
        <v>1</v>
      </c>
      <c r="F196" s="369">
        <v>240.5</v>
      </c>
      <c r="G196" s="343" t="s">
        <v>329</v>
      </c>
      <c r="H196" s="343" t="s">
        <v>351</v>
      </c>
      <c r="I196" s="343" t="s">
        <v>332</v>
      </c>
      <c r="J196" s="756" t="s">
        <v>514</v>
      </c>
      <c r="K196" s="756"/>
      <c r="L196" s="756"/>
      <c r="M196" s="343" t="s">
        <v>1950</v>
      </c>
      <c r="N196" s="343" t="s">
        <v>1818</v>
      </c>
      <c r="O196" s="217" t="s">
        <v>1648</v>
      </c>
      <c r="P196" s="217" t="s">
        <v>1648</v>
      </c>
      <c r="Q196" s="343"/>
      <c r="R196" s="343" t="s">
        <v>1649</v>
      </c>
      <c r="S196" s="344" t="s">
        <v>360</v>
      </c>
      <c r="T196" s="344" t="s">
        <v>359</v>
      </c>
      <c r="U196" s="376" t="s">
        <v>1648</v>
      </c>
      <c r="V196" s="408" t="s">
        <v>516</v>
      </c>
      <c r="W196" s="718"/>
      <c r="X196" s="718"/>
      <c r="Y196" s="718"/>
      <c r="Z196" s="341" t="s">
        <v>1785</v>
      </c>
    </row>
    <row r="197" spans="2:26" ht="15.95" customHeight="1" x14ac:dyDescent="0.15">
      <c r="B197" s="401"/>
      <c r="C197" s="715" t="s">
        <v>634</v>
      </c>
      <c r="D197" s="716"/>
      <c r="E197" s="46">
        <v>2</v>
      </c>
      <c r="F197" s="369">
        <v>245.1</v>
      </c>
      <c r="G197" s="343" t="s">
        <v>331</v>
      </c>
      <c r="H197" s="343" t="s">
        <v>355</v>
      </c>
      <c r="I197" s="343" t="s">
        <v>333</v>
      </c>
      <c r="J197" s="756" t="s">
        <v>340</v>
      </c>
      <c r="K197" s="756"/>
      <c r="L197" s="756"/>
      <c r="M197" s="345" t="s">
        <v>1951</v>
      </c>
      <c r="N197" s="343" t="s">
        <v>1883</v>
      </c>
      <c r="O197" s="217" t="s">
        <v>1649</v>
      </c>
      <c r="P197" s="217" t="s">
        <v>554</v>
      </c>
      <c r="Q197" s="343"/>
      <c r="R197" s="343" t="s">
        <v>1649</v>
      </c>
      <c r="S197" s="344" t="s">
        <v>360</v>
      </c>
      <c r="T197" s="344" t="s">
        <v>359</v>
      </c>
      <c r="U197" s="344" t="s">
        <v>363</v>
      </c>
      <c r="V197" s="762" t="s">
        <v>1784</v>
      </c>
      <c r="W197" s="763"/>
      <c r="X197" s="763"/>
      <c r="Y197" s="764"/>
      <c r="Z197" s="341" t="s">
        <v>1785</v>
      </c>
    </row>
    <row r="198" spans="2:26" ht="15.95" customHeight="1" x14ac:dyDescent="0.15">
      <c r="B198" s="401"/>
      <c r="C198" s="715" t="s">
        <v>635</v>
      </c>
      <c r="D198" s="716"/>
      <c r="E198" s="46">
        <v>1</v>
      </c>
      <c r="F198" s="369">
        <v>260</v>
      </c>
      <c r="G198" s="343" t="s">
        <v>329</v>
      </c>
      <c r="H198" s="343" t="s">
        <v>351</v>
      </c>
      <c r="I198" s="343" t="s">
        <v>332</v>
      </c>
      <c r="J198" s="756" t="s">
        <v>514</v>
      </c>
      <c r="K198" s="756"/>
      <c r="L198" s="756"/>
      <c r="M198" s="343" t="s">
        <v>1952</v>
      </c>
      <c r="N198" s="343" t="s">
        <v>1818</v>
      </c>
      <c r="O198" s="217" t="s">
        <v>1648</v>
      </c>
      <c r="P198" s="217" t="s">
        <v>1648</v>
      </c>
      <c r="Q198" s="343"/>
      <c r="R198" s="343" t="s">
        <v>1649</v>
      </c>
      <c r="S198" s="344" t="s">
        <v>360</v>
      </c>
      <c r="T198" s="344" t="s">
        <v>359</v>
      </c>
      <c r="U198" s="376" t="s">
        <v>1648</v>
      </c>
      <c r="V198" s="408" t="s">
        <v>516</v>
      </c>
      <c r="W198" s="718"/>
      <c r="X198" s="718"/>
      <c r="Y198" s="718"/>
      <c r="Z198" s="341" t="s">
        <v>1785</v>
      </c>
    </row>
    <row r="199" spans="2:26" ht="15.95" customHeight="1" x14ac:dyDescent="0.15">
      <c r="B199" s="401"/>
      <c r="C199" s="715" t="s">
        <v>635</v>
      </c>
      <c r="D199" s="716"/>
      <c r="E199" s="46">
        <v>2</v>
      </c>
      <c r="F199" s="369">
        <v>252.9</v>
      </c>
      <c r="G199" s="343" t="s">
        <v>534</v>
      </c>
      <c r="H199" s="343" t="s">
        <v>487</v>
      </c>
      <c r="I199" s="343" t="s">
        <v>332</v>
      </c>
      <c r="J199" s="756" t="s">
        <v>338</v>
      </c>
      <c r="K199" s="756"/>
      <c r="L199" s="756"/>
      <c r="M199" s="343" t="s">
        <v>1953</v>
      </c>
      <c r="N199" s="343" t="s">
        <v>1814</v>
      </c>
      <c r="O199" s="217" t="s">
        <v>54</v>
      </c>
      <c r="P199" s="217" t="s">
        <v>54</v>
      </c>
      <c r="Q199" s="343" t="s">
        <v>54</v>
      </c>
      <c r="R199" s="343" t="s">
        <v>551</v>
      </c>
      <c r="S199" s="344" t="s">
        <v>360</v>
      </c>
      <c r="T199" s="344" t="s">
        <v>360</v>
      </c>
      <c r="U199" s="344" t="s">
        <v>361</v>
      </c>
      <c r="V199" s="756" t="s">
        <v>1795</v>
      </c>
      <c r="W199" s="765"/>
      <c r="X199" s="765"/>
      <c r="Y199" s="765"/>
      <c r="Z199" s="217" t="s">
        <v>1648</v>
      </c>
    </row>
    <row r="200" spans="2:26" ht="15.95" customHeight="1" x14ac:dyDescent="0.15">
      <c r="B200" s="401"/>
      <c r="C200" s="715" t="s">
        <v>635</v>
      </c>
      <c r="D200" s="716"/>
      <c r="E200" s="46">
        <v>3</v>
      </c>
      <c r="F200" s="369">
        <v>260.7</v>
      </c>
      <c r="G200" s="343" t="s">
        <v>534</v>
      </c>
      <c r="H200" s="343" t="s">
        <v>485</v>
      </c>
      <c r="I200" s="343" t="s">
        <v>333</v>
      </c>
      <c r="J200" s="762" t="s">
        <v>338</v>
      </c>
      <c r="K200" s="763"/>
      <c r="L200" s="764"/>
      <c r="M200" s="343" t="s">
        <v>1954</v>
      </c>
      <c r="N200" s="343" t="s">
        <v>1805</v>
      </c>
      <c r="O200" s="217" t="s">
        <v>1649</v>
      </c>
      <c r="P200" s="217" t="s">
        <v>554</v>
      </c>
      <c r="Q200" s="343" t="s">
        <v>551</v>
      </c>
      <c r="R200" s="343" t="s">
        <v>551</v>
      </c>
      <c r="S200" s="344" t="s">
        <v>360</v>
      </c>
      <c r="T200" s="344" t="s">
        <v>360</v>
      </c>
      <c r="U200" s="344" t="s">
        <v>1648</v>
      </c>
      <c r="V200" s="756" t="s">
        <v>1788</v>
      </c>
      <c r="W200" s="765"/>
      <c r="X200" s="765"/>
      <c r="Y200" s="765"/>
      <c r="Z200" s="217" t="s">
        <v>1648</v>
      </c>
    </row>
    <row r="201" spans="2:26" ht="15.95" customHeight="1" x14ac:dyDescent="0.15">
      <c r="B201" s="401"/>
      <c r="C201" s="715" t="s">
        <v>635</v>
      </c>
      <c r="D201" s="716"/>
      <c r="E201" s="46">
        <v>4</v>
      </c>
      <c r="F201" s="369">
        <v>259.2</v>
      </c>
      <c r="G201" s="343" t="s">
        <v>331</v>
      </c>
      <c r="H201" s="343" t="s">
        <v>358</v>
      </c>
      <c r="I201" s="343" t="s">
        <v>333</v>
      </c>
      <c r="J201" s="756" t="s">
        <v>340</v>
      </c>
      <c r="K201" s="756"/>
      <c r="L201" s="756"/>
      <c r="M201" s="345" t="s">
        <v>1955</v>
      </c>
      <c r="N201" s="343" t="s">
        <v>1837</v>
      </c>
      <c r="O201" s="217" t="s">
        <v>1648</v>
      </c>
      <c r="P201" s="217" t="s">
        <v>1648</v>
      </c>
      <c r="Q201" s="343"/>
      <c r="R201" s="343" t="s">
        <v>1649</v>
      </c>
      <c r="S201" s="344" t="s">
        <v>360</v>
      </c>
      <c r="T201" s="344" t="s">
        <v>359</v>
      </c>
      <c r="U201" s="376" t="s">
        <v>1648</v>
      </c>
      <c r="V201" s="408" t="s">
        <v>516</v>
      </c>
      <c r="W201" s="718"/>
      <c r="X201" s="718"/>
      <c r="Y201" s="718"/>
      <c r="Z201" s="341" t="s">
        <v>1785</v>
      </c>
    </row>
    <row r="202" spans="2:26" ht="15.95" customHeight="1" x14ac:dyDescent="0.15">
      <c r="B202" s="401"/>
      <c r="C202" s="715" t="s">
        <v>635</v>
      </c>
      <c r="D202" s="716"/>
      <c r="E202" s="46">
        <v>5</v>
      </c>
      <c r="F202" s="369">
        <v>261.39999999999998</v>
      </c>
      <c r="G202" s="343" t="s">
        <v>331</v>
      </c>
      <c r="H202" s="343" t="s">
        <v>356</v>
      </c>
      <c r="I202" s="343" t="s">
        <v>332</v>
      </c>
      <c r="J202" s="756" t="s">
        <v>532</v>
      </c>
      <c r="K202" s="756"/>
      <c r="L202" s="756"/>
      <c r="M202" s="345" t="s">
        <v>1956</v>
      </c>
      <c r="N202" s="343" t="s">
        <v>1837</v>
      </c>
      <c r="O202" s="217" t="s">
        <v>1648</v>
      </c>
      <c r="P202" s="217" t="s">
        <v>1648</v>
      </c>
      <c r="Q202" s="343"/>
      <c r="R202" s="343" t="s">
        <v>1649</v>
      </c>
      <c r="S202" s="344" t="s">
        <v>360</v>
      </c>
      <c r="T202" s="344" t="s">
        <v>359</v>
      </c>
      <c r="U202" s="376" t="s">
        <v>1648</v>
      </c>
      <c r="V202" s="408" t="s">
        <v>516</v>
      </c>
      <c r="W202" s="718"/>
      <c r="X202" s="718"/>
      <c r="Y202" s="718"/>
      <c r="Z202" s="341" t="s">
        <v>1785</v>
      </c>
    </row>
    <row r="203" spans="2:26" ht="15.95" customHeight="1" x14ac:dyDescent="0.15">
      <c r="B203" s="401"/>
      <c r="C203" s="715" t="s">
        <v>635</v>
      </c>
      <c r="D203" s="716"/>
      <c r="E203" s="46">
        <v>6</v>
      </c>
      <c r="F203" s="369">
        <v>262.3</v>
      </c>
      <c r="G203" s="343" t="s">
        <v>331</v>
      </c>
      <c r="H203" s="343" t="s">
        <v>355</v>
      </c>
      <c r="I203" s="343" t="s">
        <v>332</v>
      </c>
      <c r="J203" s="756" t="s">
        <v>532</v>
      </c>
      <c r="K203" s="756"/>
      <c r="L203" s="756"/>
      <c r="M203" s="345" t="s">
        <v>1957</v>
      </c>
      <c r="N203" s="343" t="s">
        <v>1803</v>
      </c>
      <c r="O203" s="217" t="s">
        <v>1649</v>
      </c>
      <c r="P203" s="217" t="s">
        <v>554</v>
      </c>
      <c r="Q203" s="343"/>
      <c r="R203" s="343" t="s">
        <v>1649</v>
      </c>
      <c r="S203" s="344" t="s">
        <v>360</v>
      </c>
      <c r="T203" s="344" t="s">
        <v>359</v>
      </c>
      <c r="U203" s="344" t="s">
        <v>363</v>
      </c>
      <c r="V203" s="762" t="s">
        <v>1784</v>
      </c>
      <c r="W203" s="763"/>
      <c r="X203" s="763"/>
      <c r="Y203" s="764"/>
      <c r="Z203" s="341" t="s">
        <v>1785</v>
      </c>
    </row>
    <row r="204" spans="2:26" ht="15.95" customHeight="1" x14ac:dyDescent="0.15">
      <c r="B204" s="401"/>
      <c r="C204" s="715" t="s">
        <v>635</v>
      </c>
      <c r="D204" s="716"/>
      <c r="E204" s="46">
        <v>7</v>
      </c>
      <c r="F204" s="369">
        <v>260.10000000000002</v>
      </c>
      <c r="G204" s="343" t="s">
        <v>331</v>
      </c>
      <c r="H204" s="343" t="s">
        <v>355</v>
      </c>
      <c r="I204" s="343" t="s">
        <v>333</v>
      </c>
      <c r="J204" s="756" t="s">
        <v>340</v>
      </c>
      <c r="K204" s="756"/>
      <c r="L204" s="756"/>
      <c r="M204" s="345" t="s">
        <v>1958</v>
      </c>
      <c r="N204" s="343" t="s">
        <v>1860</v>
      </c>
      <c r="O204" s="217" t="s">
        <v>1649</v>
      </c>
      <c r="P204" s="217" t="s">
        <v>554</v>
      </c>
      <c r="Q204" s="343"/>
      <c r="R204" s="343" t="s">
        <v>1649</v>
      </c>
      <c r="S204" s="344" t="s">
        <v>360</v>
      </c>
      <c r="T204" s="344" t="s">
        <v>359</v>
      </c>
      <c r="U204" s="344" t="s">
        <v>363</v>
      </c>
      <c r="V204" s="762" t="s">
        <v>1784</v>
      </c>
      <c r="W204" s="763"/>
      <c r="X204" s="763"/>
      <c r="Y204" s="764"/>
      <c r="Z204" s="341" t="s">
        <v>1785</v>
      </c>
    </row>
    <row r="205" spans="2:26" ht="15.95" customHeight="1" x14ac:dyDescent="0.15">
      <c r="B205" s="401"/>
      <c r="C205" s="715" t="s">
        <v>636</v>
      </c>
      <c r="D205" s="716"/>
      <c r="E205" s="46">
        <v>1</v>
      </c>
      <c r="F205" s="369">
        <v>265.3</v>
      </c>
      <c r="G205" s="343" t="s">
        <v>329</v>
      </c>
      <c r="H205" s="343" t="s">
        <v>351</v>
      </c>
      <c r="I205" s="343" t="s">
        <v>332</v>
      </c>
      <c r="J205" s="756" t="s">
        <v>514</v>
      </c>
      <c r="K205" s="756"/>
      <c r="L205" s="756"/>
      <c r="M205" s="343" t="s">
        <v>1836</v>
      </c>
      <c r="N205" s="343" t="s">
        <v>1842</v>
      </c>
      <c r="O205" s="217" t="s">
        <v>1648</v>
      </c>
      <c r="P205" s="217" t="s">
        <v>1648</v>
      </c>
      <c r="Q205" s="343"/>
      <c r="R205" s="343" t="s">
        <v>1649</v>
      </c>
      <c r="S205" s="344" t="s">
        <v>360</v>
      </c>
      <c r="T205" s="344" t="s">
        <v>359</v>
      </c>
      <c r="U205" s="376" t="s">
        <v>1648</v>
      </c>
      <c r="V205" s="408" t="s">
        <v>516</v>
      </c>
      <c r="W205" s="718"/>
      <c r="X205" s="718"/>
      <c r="Y205" s="718"/>
      <c r="Z205" s="341" t="s">
        <v>1785</v>
      </c>
    </row>
    <row r="206" spans="2:26" ht="15.95" customHeight="1" x14ac:dyDescent="0.15">
      <c r="B206" s="401"/>
      <c r="C206" s="715" t="s">
        <v>636</v>
      </c>
      <c r="D206" s="716"/>
      <c r="E206" s="46">
        <v>2</v>
      </c>
      <c r="F206" s="369">
        <v>265.7</v>
      </c>
      <c r="G206" s="343" t="s">
        <v>534</v>
      </c>
      <c r="H206" s="343" t="s">
        <v>486</v>
      </c>
      <c r="I206" s="343" t="s">
        <v>332</v>
      </c>
      <c r="J206" s="756" t="s">
        <v>338</v>
      </c>
      <c r="K206" s="756"/>
      <c r="L206" s="756"/>
      <c r="M206" s="343" t="s">
        <v>1821</v>
      </c>
      <c r="N206" s="343" t="s">
        <v>1794</v>
      </c>
      <c r="O206" s="217" t="s">
        <v>54</v>
      </c>
      <c r="P206" s="217" t="s">
        <v>54</v>
      </c>
      <c r="Q206" s="343" t="s">
        <v>54</v>
      </c>
      <c r="R206" s="343" t="s">
        <v>551</v>
      </c>
      <c r="S206" s="344" t="s">
        <v>360</v>
      </c>
      <c r="T206" s="344" t="s">
        <v>360</v>
      </c>
      <c r="U206" s="344" t="s">
        <v>361</v>
      </c>
      <c r="V206" s="756" t="s">
        <v>1795</v>
      </c>
      <c r="W206" s="765"/>
      <c r="X206" s="765"/>
      <c r="Y206" s="765"/>
      <c r="Z206" s="217" t="s">
        <v>1648</v>
      </c>
    </row>
    <row r="207" spans="2:26" ht="15.95" customHeight="1" x14ac:dyDescent="0.15">
      <c r="B207" s="401"/>
      <c r="C207" s="715" t="s">
        <v>636</v>
      </c>
      <c r="D207" s="716"/>
      <c r="E207" s="46">
        <v>3</v>
      </c>
      <c r="F207" s="369">
        <v>264.8</v>
      </c>
      <c r="G207" s="343" t="s">
        <v>331</v>
      </c>
      <c r="H207" s="343" t="s">
        <v>356</v>
      </c>
      <c r="I207" s="343" t="s">
        <v>332</v>
      </c>
      <c r="J207" s="756" t="s">
        <v>532</v>
      </c>
      <c r="K207" s="756"/>
      <c r="L207" s="756"/>
      <c r="M207" s="345" t="s">
        <v>1959</v>
      </c>
      <c r="N207" s="343" t="s">
        <v>1901</v>
      </c>
      <c r="O207" s="217" t="s">
        <v>1648</v>
      </c>
      <c r="P207" s="217" t="s">
        <v>1648</v>
      </c>
      <c r="Q207" s="343"/>
      <c r="R207" s="343" t="s">
        <v>1649</v>
      </c>
      <c r="S207" s="344" t="s">
        <v>360</v>
      </c>
      <c r="T207" s="344" t="s">
        <v>359</v>
      </c>
      <c r="U207" s="376" t="s">
        <v>1648</v>
      </c>
      <c r="V207" s="408" t="s">
        <v>516</v>
      </c>
      <c r="W207" s="718"/>
      <c r="X207" s="718"/>
      <c r="Y207" s="718"/>
      <c r="Z207" s="341" t="s">
        <v>1785</v>
      </c>
    </row>
    <row r="208" spans="2:26" ht="15.95" customHeight="1" x14ac:dyDescent="0.15">
      <c r="B208" s="401"/>
      <c r="C208" s="715" t="s">
        <v>636</v>
      </c>
      <c r="D208" s="716"/>
      <c r="E208" s="46">
        <v>4</v>
      </c>
      <c r="F208" s="369">
        <v>271.3</v>
      </c>
      <c r="G208" s="343" t="s">
        <v>331</v>
      </c>
      <c r="H208" s="343" t="s">
        <v>356</v>
      </c>
      <c r="I208" s="343" t="s">
        <v>333</v>
      </c>
      <c r="J208" s="756" t="s">
        <v>340</v>
      </c>
      <c r="K208" s="756"/>
      <c r="L208" s="756"/>
      <c r="M208" s="345" t="s">
        <v>1960</v>
      </c>
      <c r="N208" s="343" t="s">
        <v>1811</v>
      </c>
      <c r="O208" s="217" t="s">
        <v>1649</v>
      </c>
      <c r="P208" s="217" t="s">
        <v>554</v>
      </c>
      <c r="Q208" s="343"/>
      <c r="R208" s="343" t="s">
        <v>1649</v>
      </c>
      <c r="S208" s="344" t="s">
        <v>360</v>
      </c>
      <c r="T208" s="344" t="s">
        <v>359</v>
      </c>
      <c r="U208" s="344" t="s">
        <v>363</v>
      </c>
      <c r="V208" s="762" t="s">
        <v>1784</v>
      </c>
      <c r="W208" s="763"/>
      <c r="X208" s="763"/>
      <c r="Y208" s="764"/>
      <c r="Z208" s="341" t="s">
        <v>1785</v>
      </c>
    </row>
    <row r="209" spans="2:26" ht="15.95" customHeight="1" x14ac:dyDescent="0.15">
      <c r="B209" s="401"/>
      <c r="C209" s="715" t="s">
        <v>636</v>
      </c>
      <c r="D209" s="716"/>
      <c r="E209" s="46">
        <v>5</v>
      </c>
      <c r="F209" s="369">
        <v>268.60000000000002</v>
      </c>
      <c r="G209" s="343" t="s">
        <v>331</v>
      </c>
      <c r="H209" s="343" t="s">
        <v>355</v>
      </c>
      <c r="I209" s="343" t="s">
        <v>333</v>
      </c>
      <c r="J209" s="756" t="s">
        <v>340</v>
      </c>
      <c r="K209" s="756"/>
      <c r="L209" s="756"/>
      <c r="M209" s="345" t="s">
        <v>1961</v>
      </c>
      <c r="N209" s="343" t="s">
        <v>1883</v>
      </c>
      <c r="O209" s="217" t="s">
        <v>1649</v>
      </c>
      <c r="P209" s="217" t="s">
        <v>554</v>
      </c>
      <c r="Q209" s="343"/>
      <c r="R209" s="343" t="s">
        <v>1649</v>
      </c>
      <c r="S209" s="344" t="s">
        <v>360</v>
      </c>
      <c r="T209" s="344" t="s">
        <v>359</v>
      </c>
      <c r="U209" s="344" t="s">
        <v>363</v>
      </c>
      <c r="V209" s="762" t="s">
        <v>1784</v>
      </c>
      <c r="W209" s="763"/>
      <c r="X209" s="763"/>
      <c r="Y209" s="764"/>
      <c r="Z209" s="341" t="s">
        <v>1785</v>
      </c>
    </row>
    <row r="210" spans="2:26" ht="15.95" customHeight="1" x14ac:dyDescent="0.15">
      <c r="B210" s="401"/>
      <c r="C210" s="715" t="s">
        <v>637</v>
      </c>
      <c r="D210" s="716"/>
      <c r="E210" s="46">
        <v>1</v>
      </c>
      <c r="F210" s="369">
        <v>272.39999999999998</v>
      </c>
      <c r="G210" s="343" t="s">
        <v>329</v>
      </c>
      <c r="H210" s="343" t="s">
        <v>351</v>
      </c>
      <c r="I210" s="343" t="s">
        <v>332</v>
      </c>
      <c r="J210" s="756" t="s">
        <v>514</v>
      </c>
      <c r="K210" s="756"/>
      <c r="L210" s="756"/>
      <c r="M210" s="343" t="s">
        <v>1952</v>
      </c>
      <c r="N210" s="343" t="s">
        <v>1818</v>
      </c>
      <c r="O210" s="217" t="s">
        <v>1648</v>
      </c>
      <c r="P210" s="217" t="s">
        <v>1648</v>
      </c>
      <c r="Q210" s="343"/>
      <c r="R210" s="343" t="s">
        <v>1649</v>
      </c>
      <c r="S210" s="344" t="s">
        <v>360</v>
      </c>
      <c r="T210" s="344" t="s">
        <v>359</v>
      </c>
      <c r="U210" s="376" t="s">
        <v>1648</v>
      </c>
      <c r="V210" s="408" t="s">
        <v>516</v>
      </c>
      <c r="W210" s="718"/>
      <c r="X210" s="718"/>
      <c r="Y210" s="718"/>
      <c r="Z210" s="341" t="s">
        <v>1785</v>
      </c>
    </row>
    <row r="211" spans="2:26" ht="15.95" customHeight="1" x14ac:dyDescent="0.15">
      <c r="B211" s="401"/>
      <c r="C211" s="715" t="s">
        <v>637</v>
      </c>
      <c r="D211" s="716"/>
      <c r="E211" s="46">
        <v>2</v>
      </c>
      <c r="F211" s="369">
        <v>271.3</v>
      </c>
      <c r="G211" s="343" t="s">
        <v>534</v>
      </c>
      <c r="H211" s="343" t="s">
        <v>485</v>
      </c>
      <c r="I211" s="343" t="s">
        <v>333</v>
      </c>
      <c r="J211" s="762" t="s">
        <v>333</v>
      </c>
      <c r="K211" s="763"/>
      <c r="L211" s="764"/>
      <c r="M211" s="343" t="s">
        <v>1226</v>
      </c>
      <c r="N211" s="343" t="s">
        <v>1787</v>
      </c>
      <c r="O211" s="217" t="s">
        <v>1649</v>
      </c>
      <c r="P211" s="217" t="s">
        <v>554</v>
      </c>
      <c r="Q211" s="343" t="s">
        <v>551</v>
      </c>
      <c r="R211" s="343" t="s">
        <v>551</v>
      </c>
      <c r="S211" s="344" t="s">
        <v>360</v>
      </c>
      <c r="T211" s="344" t="s">
        <v>360</v>
      </c>
      <c r="U211" s="344" t="s">
        <v>1648</v>
      </c>
      <c r="V211" s="756" t="s">
        <v>1788</v>
      </c>
      <c r="W211" s="765"/>
      <c r="X211" s="765"/>
      <c r="Y211" s="765"/>
      <c r="Z211" s="217" t="s">
        <v>1648</v>
      </c>
    </row>
    <row r="212" spans="2:26" ht="15.95" customHeight="1" x14ac:dyDescent="0.15">
      <c r="B212" s="401"/>
      <c r="C212" s="715" t="s">
        <v>637</v>
      </c>
      <c r="D212" s="716"/>
      <c r="E212" s="46">
        <v>3</v>
      </c>
      <c r="F212" s="369">
        <v>279.5</v>
      </c>
      <c r="G212" s="343" t="s">
        <v>331</v>
      </c>
      <c r="H212" s="343" t="s">
        <v>356</v>
      </c>
      <c r="I212" s="343" t="s">
        <v>333</v>
      </c>
      <c r="J212" s="756" t="s">
        <v>340</v>
      </c>
      <c r="K212" s="756"/>
      <c r="L212" s="756"/>
      <c r="M212" s="345" t="s">
        <v>1962</v>
      </c>
      <c r="N212" s="343" t="s">
        <v>1809</v>
      </c>
      <c r="O212" s="217" t="s">
        <v>1649</v>
      </c>
      <c r="P212" s="217" t="s">
        <v>554</v>
      </c>
      <c r="Q212" s="343"/>
      <c r="R212" s="343" t="s">
        <v>1649</v>
      </c>
      <c r="S212" s="344" t="s">
        <v>360</v>
      </c>
      <c r="T212" s="344" t="s">
        <v>359</v>
      </c>
      <c r="U212" s="344" t="s">
        <v>363</v>
      </c>
      <c r="V212" s="762" t="s">
        <v>1784</v>
      </c>
      <c r="W212" s="763"/>
      <c r="X212" s="763"/>
      <c r="Y212" s="764"/>
      <c r="Z212" s="341" t="s">
        <v>1785</v>
      </c>
    </row>
    <row r="213" spans="2:26" ht="15.95" customHeight="1" x14ac:dyDescent="0.15">
      <c r="B213" s="401"/>
      <c r="C213" s="715" t="s">
        <v>637</v>
      </c>
      <c r="D213" s="716"/>
      <c r="E213" s="46">
        <v>4</v>
      </c>
      <c r="F213" s="369">
        <v>272.5</v>
      </c>
      <c r="G213" s="343" t="s">
        <v>331</v>
      </c>
      <c r="H213" s="343" t="s">
        <v>354</v>
      </c>
      <c r="I213" s="343" t="s">
        <v>332</v>
      </c>
      <c r="J213" s="756" t="s">
        <v>532</v>
      </c>
      <c r="K213" s="756"/>
      <c r="L213" s="756"/>
      <c r="M213" s="343" t="s">
        <v>1963</v>
      </c>
      <c r="N213" s="343" t="s">
        <v>1811</v>
      </c>
      <c r="O213" s="217" t="s">
        <v>1649</v>
      </c>
      <c r="P213" s="217" t="s">
        <v>554</v>
      </c>
      <c r="Q213" s="343"/>
      <c r="R213" s="343" t="s">
        <v>551</v>
      </c>
      <c r="S213" s="344" t="s">
        <v>360</v>
      </c>
      <c r="T213" s="344" t="s">
        <v>360</v>
      </c>
      <c r="U213" s="344" t="s">
        <v>1648</v>
      </c>
      <c r="V213" s="756" t="s">
        <v>1788</v>
      </c>
      <c r="W213" s="765"/>
      <c r="X213" s="765"/>
      <c r="Y213" s="765"/>
      <c r="Z213" s="217" t="s">
        <v>1648</v>
      </c>
    </row>
    <row r="214" spans="2:26" ht="15.95" customHeight="1" x14ac:dyDescent="0.15">
      <c r="B214" s="401"/>
      <c r="C214" s="715" t="s">
        <v>637</v>
      </c>
      <c r="D214" s="716"/>
      <c r="E214" s="347">
        <v>5</v>
      </c>
      <c r="F214" s="373">
        <v>272.39999999999998</v>
      </c>
      <c r="G214" s="343" t="s">
        <v>331</v>
      </c>
      <c r="H214" s="343" t="s">
        <v>354</v>
      </c>
      <c r="I214" s="343" t="s">
        <v>332</v>
      </c>
      <c r="J214" s="756" t="s">
        <v>532</v>
      </c>
      <c r="K214" s="756"/>
      <c r="L214" s="756"/>
      <c r="M214" s="343" t="s">
        <v>1964</v>
      </c>
      <c r="N214" s="343" t="s">
        <v>1811</v>
      </c>
      <c r="O214" s="217" t="s">
        <v>1649</v>
      </c>
      <c r="P214" s="217" t="s">
        <v>554</v>
      </c>
      <c r="Q214" s="343"/>
      <c r="R214" s="343" t="s">
        <v>551</v>
      </c>
      <c r="S214" s="344" t="s">
        <v>360</v>
      </c>
      <c r="T214" s="344" t="s">
        <v>360</v>
      </c>
      <c r="U214" s="344" t="s">
        <v>1648</v>
      </c>
      <c r="V214" s="756" t="s">
        <v>1788</v>
      </c>
      <c r="W214" s="765"/>
      <c r="X214" s="765"/>
      <c r="Y214" s="765"/>
      <c r="Z214" s="217" t="s">
        <v>1648</v>
      </c>
    </row>
    <row r="215" spans="2:26" ht="15.95" customHeight="1" x14ac:dyDescent="0.15">
      <c r="B215" s="401"/>
      <c r="C215" s="715" t="s">
        <v>638</v>
      </c>
      <c r="D215" s="716"/>
      <c r="E215" s="347">
        <v>1</v>
      </c>
      <c r="F215" s="373">
        <v>287.10000000000002</v>
      </c>
      <c r="G215" s="341" t="s">
        <v>329</v>
      </c>
      <c r="H215" s="341" t="s">
        <v>351</v>
      </c>
      <c r="I215" s="341" t="s">
        <v>332</v>
      </c>
      <c r="J215" s="408" t="s">
        <v>514</v>
      </c>
      <c r="K215" s="408"/>
      <c r="L215" s="408"/>
      <c r="M215" s="341" t="s">
        <v>1965</v>
      </c>
      <c r="N215" s="341" t="s">
        <v>1842</v>
      </c>
      <c r="O215" s="217" t="s">
        <v>1648</v>
      </c>
      <c r="P215" s="217" t="s">
        <v>1648</v>
      </c>
      <c r="Q215" s="341"/>
      <c r="R215" s="341" t="s">
        <v>1649</v>
      </c>
      <c r="S215" s="342" t="s">
        <v>360</v>
      </c>
      <c r="T215" s="342" t="s">
        <v>359</v>
      </c>
      <c r="U215" s="376" t="s">
        <v>1648</v>
      </c>
      <c r="V215" s="408" t="s">
        <v>516</v>
      </c>
      <c r="W215" s="718"/>
      <c r="X215" s="718"/>
      <c r="Y215" s="718"/>
      <c r="Z215" s="341" t="s">
        <v>1785</v>
      </c>
    </row>
    <row r="216" spans="2:26" ht="15.95" customHeight="1" x14ac:dyDescent="0.15">
      <c r="B216" s="401"/>
      <c r="C216" s="715" t="s">
        <v>638</v>
      </c>
      <c r="D216" s="716"/>
      <c r="E216" s="347">
        <v>2</v>
      </c>
      <c r="F216" s="373">
        <v>289.5</v>
      </c>
      <c r="G216" s="341" t="s">
        <v>534</v>
      </c>
      <c r="H216" s="341" t="s">
        <v>487</v>
      </c>
      <c r="I216" s="341" t="s">
        <v>333</v>
      </c>
      <c r="J216" s="466" t="s">
        <v>338</v>
      </c>
      <c r="K216" s="717"/>
      <c r="L216" s="444"/>
      <c r="M216" s="341" t="s">
        <v>1924</v>
      </c>
      <c r="N216" s="341" t="s">
        <v>1850</v>
      </c>
      <c r="O216" s="217" t="s">
        <v>551</v>
      </c>
      <c r="P216" s="217" t="s">
        <v>551</v>
      </c>
      <c r="Q216" s="341" t="s">
        <v>551</v>
      </c>
      <c r="R216" s="341" t="s">
        <v>551</v>
      </c>
      <c r="S216" s="342" t="s">
        <v>360</v>
      </c>
      <c r="T216" s="342" t="s">
        <v>360</v>
      </c>
      <c r="U216" s="342" t="s">
        <v>361</v>
      </c>
      <c r="V216" s="408" t="s">
        <v>1788</v>
      </c>
      <c r="W216" s="718"/>
      <c r="X216" s="718"/>
      <c r="Y216" s="718"/>
      <c r="Z216" s="217" t="s">
        <v>1648</v>
      </c>
    </row>
    <row r="217" spans="2:26" ht="15.95" customHeight="1" x14ac:dyDescent="0.15">
      <c r="B217" s="401"/>
      <c r="C217" s="715" t="s">
        <v>638</v>
      </c>
      <c r="D217" s="716"/>
      <c r="E217" s="347">
        <v>3</v>
      </c>
      <c r="F217" s="373">
        <v>291.10000000000002</v>
      </c>
      <c r="G217" s="341" t="s">
        <v>534</v>
      </c>
      <c r="H217" s="341" t="s">
        <v>485</v>
      </c>
      <c r="I217" s="341" t="s">
        <v>333</v>
      </c>
      <c r="J217" s="466" t="s">
        <v>338</v>
      </c>
      <c r="K217" s="717"/>
      <c r="L217" s="444"/>
      <c r="M217" s="341" t="s">
        <v>1966</v>
      </c>
      <c r="N217" s="341" t="s">
        <v>1807</v>
      </c>
      <c r="O217" s="217" t="s">
        <v>54</v>
      </c>
      <c r="P217" s="217" t="s">
        <v>54</v>
      </c>
      <c r="Q217" s="341" t="s">
        <v>54</v>
      </c>
      <c r="R217" s="341" t="s">
        <v>551</v>
      </c>
      <c r="S217" s="342" t="s">
        <v>360</v>
      </c>
      <c r="T217" s="342" t="s">
        <v>360</v>
      </c>
      <c r="U217" s="342" t="s">
        <v>361</v>
      </c>
      <c r="V217" s="408" t="s">
        <v>1823</v>
      </c>
      <c r="W217" s="718"/>
      <c r="X217" s="718"/>
      <c r="Y217" s="718"/>
      <c r="Z217" s="217" t="s">
        <v>1648</v>
      </c>
    </row>
    <row r="218" spans="2:26" ht="15.95" customHeight="1" x14ac:dyDescent="0.15">
      <c r="B218" s="401"/>
      <c r="C218" s="715" t="s">
        <v>638</v>
      </c>
      <c r="D218" s="716"/>
      <c r="E218" s="347">
        <v>4</v>
      </c>
      <c r="F218" s="373">
        <v>284.39999999999998</v>
      </c>
      <c r="G218" s="341" t="s">
        <v>331</v>
      </c>
      <c r="H218" s="341" t="s">
        <v>356</v>
      </c>
      <c r="I218" s="341" t="s">
        <v>333</v>
      </c>
      <c r="J218" s="408" t="s">
        <v>340</v>
      </c>
      <c r="K218" s="408"/>
      <c r="L218" s="408"/>
      <c r="M218" s="346" t="s">
        <v>1967</v>
      </c>
      <c r="N218" s="341" t="s">
        <v>1968</v>
      </c>
      <c r="O218" s="217" t="s">
        <v>1649</v>
      </c>
      <c r="P218" s="217" t="s">
        <v>554</v>
      </c>
      <c r="Q218" s="341"/>
      <c r="R218" s="341" t="s">
        <v>1649</v>
      </c>
      <c r="S218" s="342" t="s">
        <v>360</v>
      </c>
      <c r="T218" s="342" t="s">
        <v>359</v>
      </c>
      <c r="U218" s="342" t="s">
        <v>363</v>
      </c>
      <c r="V218" s="466" t="s">
        <v>1784</v>
      </c>
      <c r="W218" s="717"/>
      <c r="X218" s="717"/>
      <c r="Y218" s="444"/>
      <c r="Z218" s="341" t="s">
        <v>1785</v>
      </c>
    </row>
    <row r="219" spans="2:26" ht="15.95" customHeight="1" x14ac:dyDescent="0.15">
      <c r="B219" s="476"/>
      <c r="C219" s="715" t="s">
        <v>638</v>
      </c>
      <c r="D219" s="716"/>
      <c r="E219" s="347">
        <v>5</v>
      </c>
      <c r="F219" s="373">
        <v>282.2</v>
      </c>
      <c r="G219" s="341" t="s">
        <v>331</v>
      </c>
      <c r="H219" s="341" t="s">
        <v>354</v>
      </c>
      <c r="I219" s="341" t="s">
        <v>332</v>
      </c>
      <c r="J219" s="408" t="s">
        <v>532</v>
      </c>
      <c r="K219" s="408"/>
      <c r="L219" s="408"/>
      <c r="M219" s="341" t="s">
        <v>1969</v>
      </c>
      <c r="N219" s="341" t="s">
        <v>1818</v>
      </c>
      <c r="O219" s="217" t="s">
        <v>1648</v>
      </c>
      <c r="P219" s="217" t="s">
        <v>1648</v>
      </c>
      <c r="Q219" s="341"/>
      <c r="R219" s="343" t="s">
        <v>551</v>
      </c>
      <c r="S219" s="342" t="s">
        <v>360</v>
      </c>
      <c r="T219" s="342" t="s">
        <v>360</v>
      </c>
      <c r="U219" s="376" t="s">
        <v>1648</v>
      </c>
      <c r="V219" s="408" t="s">
        <v>1795</v>
      </c>
      <c r="W219" s="718"/>
      <c r="X219" s="718"/>
      <c r="Y219" s="718"/>
      <c r="Z219" s="217" t="s">
        <v>1648</v>
      </c>
    </row>
    <row r="220" spans="2:26" ht="15.95" customHeight="1" x14ac:dyDescent="0.15">
      <c r="B220" s="89"/>
      <c r="C220" s="1" t="s">
        <v>275</v>
      </c>
      <c r="D220" s="37"/>
      <c r="E220" s="2"/>
      <c r="F220" s="86"/>
      <c r="G220" s="86"/>
      <c r="H220" s="86"/>
      <c r="I220" s="86"/>
      <c r="J220" s="86"/>
      <c r="K220" s="86"/>
      <c r="L220" s="86"/>
      <c r="M220" s="86"/>
      <c r="N220" s="86"/>
      <c r="O220" s="86"/>
      <c r="P220" s="86"/>
      <c r="Q220" s="88"/>
      <c r="R220" s="104"/>
      <c r="S220" s="37"/>
      <c r="T220" s="37"/>
      <c r="U220" s="86"/>
      <c r="V220" s="105"/>
      <c r="W220" s="105"/>
      <c r="X220" s="105"/>
      <c r="Y220" s="105"/>
      <c r="Z220" s="37"/>
    </row>
    <row r="221" spans="2:26" ht="15.95" customHeight="1" x14ac:dyDescent="0.15">
      <c r="B221" s="89"/>
      <c r="C221" s="98" t="s">
        <v>276</v>
      </c>
      <c r="D221" s="37"/>
      <c r="E221" s="2"/>
      <c r="F221" s="86"/>
      <c r="G221" s="86"/>
      <c r="H221" s="86"/>
      <c r="I221" s="86"/>
      <c r="J221" s="86"/>
      <c r="K221" s="86"/>
      <c r="L221" s="86"/>
      <c r="M221" s="86"/>
      <c r="N221" s="86"/>
      <c r="O221" s="86"/>
      <c r="P221" s="86"/>
      <c r="Q221" s="88"/>
      <c r="R221" s="104"/>
      <c r="S221" s="37"/>
      <c r="T221" s="37"/>
      <c r="U221" s="86"/>
      <c r="V221" s="105"/>
      <c r="W221" s="105"/>
      <c r="X221" s="105"/>
      <c r="Y221" s="105"/>
      <c r="Z221" s="37"/>
    </row>
    <row r="222" spans="2:26" ht="15.95" customHeight="1" x14ac:dyDescent="0.15">
      <c r="B222" s="90"/>
      <c r="C222" s="29" t="s">
        <v>247</v>
      </c>
      <c r="D222" s="29"/>
      <c r="E222" s="29"/>
      <c r="F222" s="370"/>
      <c r="G222" s="29"/>
      <c r="H222" s="29"/>
      <c r="I222" s="29"/>
      <c r="J222" s="29"/>
      <c r="K222" s="29"/>
      <c r="L222" s="29"/>
      <c r="M222" s="29"/>
      <c r="N222" s="29"/>
      <c r="O222" s="29"/>
      <c r="P222" s="29"/>
      <c r="Q222" s="29"/>
      <c r="R222" s="29"/>
      <c r="S222" s="29"/>
      <c r="T222" s="29"/>
      <c r="U222" s="29"/>
      <c r="V222" s="29"/>
      <c r="W222" s="29"/>
      <c r="X222" s="29"/>
      <c r="Y222" s="29"/>
    </row>
    <row r="223" spans="2:26" ht="15.95" customHeight="1" x14ac:dyDescent="0.15">
      <c r="B223" s="29"/>
      <c r="C223" s="29" t="s">
        <v>248</v>
      </c>
      <c r="D223" s="29"/>
      <c r="E223" s="29"/>
      <c r="F223" s="370"/>
      <c r="G223" s="29"/>
      <c r="H223" s="29"/>
      <c r="I223" s="29"/>
      <c r="J223" s="29"/>
      <c r="K223" s="29"/>
      <c r="L223" s="29"/>
      <c r="M223" s="29"/>
      <c r="N223" s="29"/>
      <c r="O223" s="29"/>
      <c r="P223" s="29"/>
      <c r="Q223" s="29"/>
      <c r="R223" s="29"/>
      <c r="S223" s="29"/>
      <c r="T223" s="29"/>
      <c r="U223" s="29"/>
      <c r="V223" s="29"/>
      <c r="W223" s="29"/>
      <c r="X223" s="29"/>
      <c r="Y223" s="29"/>
    </row>
    <row r="224" spans="2:26" ht="15.95" customHeight="1" x14ac:dyDescent="0.15">
      <c r="B224" s="29"/>
      <c r="C224" s="232" t="s">
        <v>449</v>
      </c>
      <c r="D224" s="232"/>
      <c r="E224" s="232"/>
      <c r="F224" s="371"/>
      <c r="G224" s="232"/>
      <c r="H224" s="232"/>
      <c r="I224" s="232"/>
      <c r="J224" s="232"/>
      <c r="K224" s="232"/>
      <c r="L224" s="232"/>
      <c r="M224" s="232"/>
      <c r="N224" s="232"/>
      <c r="O224" s="29"/>
      <c r="P224" s="29"/>
      <c r="Q224" s="29"/>
      <c r="R224" s="29"/>
      <c r="S224" s="29"/>
      <c r="T224" s="29"/>
      <c r="U224" s="29"/>
      <c r="V224" s="29"/>
      <c r="W224" s="29"/>
      <c r="X224" s="29"/>
      <c r="Y224" s="29"/>
    </row>
    <row r="225" spans="2:26" ht="15.95" customHeight="1" x14ac:dyDescent="0.15">
      <c r="C225" s="233" t="s">
        <v>541</v>
      </c>
      <c r="D225" s="234"/>
      <c r="E225" s="234"/>
      <c r="F225" s="372"/>
      <c r="G225" s="234"/>
      <c r="H225" s="234"/>
      <c r="I225" s="234"/>
      <c r="J225" s="234"/>
      <c r="K225" s="234"/>
      <c r="L225" s="234"/>
      <c r="M225" s="234"/>
      <c r="N225" s="234"/>
    </row>
    <row r="226" spans="2:26" ht="9.75" customHeight="1" x14ac:dyDescent="0.15">
      <c r="H226" s="2"/>
      <c r="I226" s="2"/>
      <c r="J226" s="2"/>
      <c r="K226" s="2"/>
      <c r="L226" s="2"/>
      <c r="M226" s="2"/>
      <c r="N226" s="2"/>
      <c r="O226" s="2"/>
      <c r="P226" s="2"/>
      <c r="Q226" s="2"/>
      <c r="R226" s="2"/>
      <c r="S226" s="2"/>
      <c r="T226" s="2"/>
      <c r="U226" s="2"/>
      <c r="V226" s="2"/>
      <c r="W226" s="2"/>
      <c r="X226" s="2"/>
      <c r="Y226" s="2"/>
    </row>
    <row r="227" spans="2:26" ht="24.75" customHeight="1" x14ac:dyDescent="0.15">
      <c r="B227" s="719" t="s">
        <v>322</v>
      </c>
      <c r="C227" s="719"/>
      <c r="D227" s="719"/>
      <c r="E227" s="719"/>
      <c r="F227" s="595"/>
      <c r="G227" s="595"/>
      <c r="H227" s="595"/>
      <c r="I227" s="719"/>
      <c r="J227" s="719"/>
      <c r="K227" s="719"/>
      <c r="L227" s="719"/>
      <c r="M227" s="719"/>
      <c r="N227" s="719"/>
      <c r="O227" s="719"/>
      <c r="P227" s="719"/>
      <c r="Q227" s="719"/>
      <c r="R227" s="719"/>
      <c r="S227" s="719"/>
      <c r="T227" s="719"/>
      <c r="U227" s="719"/>
      <c r="V227" s="719"/>
      <c r="W227" s="719"/>
      <c r="X227" s="719"/>
      <c r="Y227" s="719"/>
    </row>
    <row r="228" spans="2:26" ht="20.100000000000001" customHeight="1" x14ac:dyDescent="0.15">
      <c r="B228" s="467" t="s">
        <v>27</v>
      </c>
      <c r="C228" s="478"/>
      <c r="D228" s="478"/>
      <c r="E228" s="478"/>
      <c r="F228" s="596" t="str">
        <f>F183</f>
        <v>ミネトンネル</v>
      </c>
      <c r="G228" s="597"/>
      <c r="H228" s="598"/>
      <c r="I228" s="442" t="s">
        <v>28</v>
      </c>
      <c r="J228" s="439"/>
      <c r="K228" s="390" t="str">
        <f>K183</f>
        <v>一般国道　316号</v>
      </c>
      <c r="L228" s="391"/>
      <c r="M228" s="391"/>
      <c r="N228" s="392"/>
      <c r="O228" s="409" t="s">
        <v>257</v>
      </c>
      <c r="P228" s="411"/>
      <c r="Q228" s="720" t="str">
        <f>Q183</f>
        <v>株式会社ニュージェック</v>
      </c>
      <c r="R228" s="721"/>
      <c r="S228" s="721"/>
      <c r="T228" s="722"/>
      <c r="U228" s="606" t="s">
        <v>220</v>
      </c>
      <c r="V228" s="607"/>
      <c r="W228" s="607"/>
      <c r="X228" s="608"/>
      <c r="Y228" s="612">
        <f>Y183</f>
        <v>44294</v>
      </c>
      <c r="Z228" s="614"/>
    </row>
    <row r="229" spans="2:26" ht="20.100000000000001" customHeight="1" x14ac:dyDescent="0.15">
      <c r="B229" s="413" t="s">
        <v>0</v>
      </c>
      <c r="C229" s="414"/>
      <c r="D229" s="414"/>
      <c r="E229" s="414"/>
      <c r="F229" s="618" t="str">
        <f>F184</f>
        <v>美祢トンネル</v>
      </c>
      <c r="G229" s="619"/>
      <c r="H229" s="620"/>
      <c r="I229" s="728" t="s">
        <v>1</v>
      </c>
      <c r="J229" s="729"/>
      <c r="K229" s="390" t="str">
        <f>K184</f>
        <v>宇部土木建築事務所</v>
      </c>
      <c r="L229" s="391"/>
      <c r="M229" s="391"/>
      <c r="N229" s="392"/>
      <c r="O229" s="409" t="s">
        <v>258</v>
      </c>
      <c r="P229" s="411"/>
      <c r="Q229" s="720" t="str">
        <f>Q184</f>
        <v>石村　勝伸</v>
      </c>
      <c r="R229" s="721"/>
      <c r="S229" s="721"/>
      <c r="T229" s="722"/>
      <c r="U229" s="723"/>
      <c r="V229" s="724"/>
      <c r="W229" s="724"/>
      <c r="X229" s="725"/>
      <c r="Y229" s="726"/>
      <c r="Z229" s="727"/>
    </row>
    <row r="230" spans="2:26" ht="15" customHeight="1" x14ac:dyDescent="0.15">
      <c r="B230" s="401" t="s">
        <v>241</v>
      </c>
      <c r="C230" s="730" t="s">
        <v>42</v>
      </c>
      <c r="D230" s="731"/>
      <c r="E230" s="732" t="s">
        <v>205</v>
      </c>
      <c r="F230" s="732" t="s">
        <v>204</v>
      </c>
      <c r="G230" s="734" t="s">
        <v>203</v>
      </c>
      <c r="H230" s="735"/>
      <c r="I230" s="467" t="s">
        <v>202</v>
      </c>
      <c r="J230" s="478"/>
      <c r="K230" s="478"/>
      <c r="L230" s="478"/>
      <c r="M230" s="478"/>
      <c r="N230" s="479"/>
      <c r="O230" s="738" t="s">
        <v>537</v>
      </c>
      <c r="P230" s="739"/>
      <c r="Q230" s="742" t="s">
        <v>265</v>
      </c>
      <c r="R230" s="743"/>
      <c r="S230" s="743"/>
      <c r="T230" s="744"/>
      <c r="U230" s="734" t="s">
        <v>201</v>
      </c>
      <c r="V230" s="748"/>
      <c r="W230" s="748"/>
      <c r="X230" s="748"/>
      <c r="Y230" s="735"/>
      <c r="Z230" s="750" t="s">
        <v>200</v>
      </c>
    </row>
    <row r="231" spans="2:26" ht="15" customHeight="1" x14ac:dyDescent="0.15">
      <c r="B231" s="401"/>
      <c r="C231" s="730"/>
      <c r="D231" s="731"/>
      <c r="E231" s="732"/>
      <c r="F231" s="732"/>
      <c r="G231" s="736"/>
      <c r="H231" s="737"/>
      <c r="I231" s="413"/>
      <c r="J231" s="414"/>
      <c r="K231" s="414"/>
      <c r="L231" s="414"/>
      <c r="M231" s="414"/>
      <c r="N231" s="415"/>
      <c r="O231" s="740"/>
      <c r="P231" s="741"/>
      <c r="Q231" s="745"/>
      <c r="R231" s="746"/>
      <c r="S231" s="746"/>
      <c r="T231" s="747"/>
      <c r="U231" s="736"/>
      <c r="V231" s="749"/>
      <c r="W231" s="749"/>
      <c r="X231" s="749"/>
      <c r="Y231" s="737"/>
      <c r="Z231" s="732"/>
    </row>
    <row r="232" spans="2:26" ht="16.5" customHeight="1" x14ac:dyDescent="0.15">
      <c r="B232" s="401"/>
      <c r="C232" s="730"/>
      <c r="D232" s="731"/>
      <c r="E232" s="732"/>
      <c r="F232" s="732"/>
      <c r="G232" s="621" t="s">
        <v>199</v>
      </c>
      <c r="H232" s="621" t="s">
        <v>198</v>
      </c>
      <c r="I232" s="599" t="s">
        <v>197</v>
      </c>
      <c r="J232" s="599" t="s">
        <v>43</v>
      </c>
      <c r="K232" s="753"/>
      <c r="L232" s="753"/>
      <c r="M232" s="758" t="s">
        <v>7</v>
      </c>
      <c r="N232" s="759" t="s">
        <v>196</v>
      </c>
      <c r="O232" s="599" t="s">
        <v>195</v>
      </c>
      <c r="P232" s="599" t="s">
        <v>194</v>
      </c>
      <c r="Q232" s="449" t="s">
        <v>274</v>
      </c>
      <c r="R232" s="753"/>
      <c r="S232" s="621" t="s">
        <v>272</v>
      </c>
      <c r="T232" s="621" t="s">
        <v>273</v>
      </c>
      <c r="U232" s="760" t="s">
        <v>193</v>
      </c>
      <c r="V232" s="621" t="s">
        <v>266</v>
      </c>
      <c r="W232" s="753"/>
      <c r="X232" s="753"/>
      <c r="Y232" s="753"/>
      <c r="Z232" s="732"/>
    </row>
    <row r="233" spans="2:26" ht="16.5" customHeight="1" x14ac:dyDescent="0.15">
      <c r="B233" s="401"/>
      <c r="C233" s="413"/>
      <c r="D233" s="415"/>
      <c r="E233" s="733"/>
      <c r="F233" s="733"/>
      <c r="G233" s="752"/>
      <c r="H233" s="752"/>
      <c r="I233" s="753"/>
      <c r="J233" s="753"/>
      <c r="K233" s="753"/>
      <c r="L233" s="753"/>
      <c r="M233" s="753"/>
      <c r="N233" s="753"/>
      <c r="O233" s="753"/>
      <c r="P233" s="753"/>
      <c r="Q233" s="106" t="s">
        <v>267</v>
      </c>
      <c r="R233" s="106" t="s">
        <v>268</v>
      </c>
      <c r="S233" s="753"/>
      <c r="T233" s="753"/>
      <c r="U233" s="753"/>
      <c r="V233" s="753"/>
      <c r="W233" s="753"/>
      <c r="X233" s="753"/>
      <c r="Y233" s="753"/>
      <c r="Z233" s="751"/>
    </row>
    <row r="234" spans="2:26" ht="15.75" customHeight="1" x14ac:dyDescent="0.15">
      <c r="B234" s="401"/>
      <c r="C234" s="715" t="s">
        <v>638</v>
      </c>
      <c r="D234" s="716"/>
      <c r="E234" s="46">
        <v>6</v>
      </c>
      <c r="F234" s="373">
        <v>284.7</v>
      </c>
      <c r="G234" s="341" t="s">
        <v>331</v>
      </c>
      <c r="H234" s="341" t="s">
        <v>355</v>
      </c>
      <c r="I234" s="341" t="s">
        <v>333</v>
      </c>
      <c r="J234" s="408" t="s">
        <v>340</v>
      </c>
      <c r="K234" s="408"/>
      <c r="L234" s="408"/>
      <c r="M234" s="346" t="s">
        <v>1970</v>
      </c>
      <c r="N234" s="341" t="s">
        <v>1883</v>
      </c>
      <c r="O234" s="217" t="s">
        <v>1649</v>
      </c>
      <c r="P234" s="217" t="s">
        <v>554</v>
      </c>
      <c r="Q234" s="341"/>
      <c r="R234" s="341" t="s">
        <v>1649</v>
      </c>
      <c r="S234" s="342" t="s">
        <v>360</v>
      </c>
      <c r="T234" s="342" t="s">
        <v>359</v>
      </c>
      <c r="U234" s="342" t="s">
        <v>363</v>
      </c>
      <c r="V234" s="466" t="s">
        <v>1784</v>
      </c>
      <c r="W234" s="717"/>
      <c r="X234" s="717"/>
      <c r="Y234" s="444"/>
      <c r="Z234" s="341" t="s">
        <v>1785</v>
      </c>
    </row>
    <row r="235" spans="2:26" ht="15.95" customHeight="1" x14ac:dyDescent="0.15">
      <c r="B235" s="401"/>
      <c r="C235" s="715" t="s">
        <v>639</v>
      </c>
      <c r="D235" s="716"/>
      <c r="E235" s="46">
        <v>1</v>
      </c>
      <c r="F235" s="373">
        <v>302.8</v>
      </c>
      <c r="G235" s="341" t="s">
        <v>329</v>
      </c>
      <c r="H235" s="341" t="s">
        <v>351</v>
      </c>
      <c r="I235" s="341" t="s">
        <v>332</v>
      </c>
      <c r="J235" s="408" t="s">
        <v>514</v>
      </c>
      <c r="K235" s="408"/>
      <c r="L235" s="408"/>
      <c r="M235" s="341" t="s">
        <v>1965</v>
      </c>
      <c r="N235" s="341" t="s">
        <v>1818</v>
      </c>
      <c r="O235" s="217" t="s">
        <v>1648</v>
      </c>
      <c r="P235" s="217" t="s">
        <v>1648</v>
      </c>
      <c r="Q235" s="341"/>
      <c r="R235" s="341" t="s">
        <v>1649</v>
      </c>
      <c r="S235" s="342" t="s">
        <v>360</v>
      </c>
      <c r="T235" s="342" t="s">
        <v>359</v>
      </c>
      <c r="U235" s="376" t="s">
        <v>1648</v>
      </c>
      <c r="V235" s="408" t="s">
        <v>516</v>
      </c>
      <c r="W235" s="718"/>
      <c r="X235" s="718"/>
      <c r="Y235" s="718"/>
      <c r="Z235" s="341" t="s">
        <v>1785</v>
      </c>
    </row>
    <row r="236" spans="2:26" ht="15.95" customHeight="1" x14ac:dyDescent="0.15">
      <c r="B236" s="401"/>
      <c r="C236" s="715" t="s">
        <v>639</v>
      </c>
      <c r="D236" s="716"/>
      <c r="E236" s="46">
        <v>2</v>
      </c>
      <c r="F236" s="369">
        <v>295.10000000000002</v>
      </c>
      <c r="G236" s="341" t="s">
        <v>534</v>
      </c>
      <c r="H236" s="341" t="s">
        <v>486</v>
      </c>
      <c r="I236" s="341" t="s">
        <v>332</v>
      </c>
      <c r="J236" s="408" t="s">
        <v>532</v>
      </c>
      <c r="K236" s="408"/>
      <c r="L236" s="408"/>
      <c r="M236" s="341" t="s">
        <v>1971</v>
      </c>
      <c r="N236" s="341" t="s">
        <v>1818</v>
      </c>
      <c r="O236" s="217" t="s">
        <v>1648</v>
      </c>
      <c r="P236" s="217" t="s">
        <v>1648</v>
      </c>
      <c r="Q236" s="341"/>
      <c r="R236" s="341" t="s">
        <v>1655</v>
      </c>
      <c r="S236" s="342" t="s">
        <v>360</v>
      </c>
      <c r="T236" s="342" t="s">
        <v>359</v>
      </c>
      <c r="U236" s="376" t="s">
        <v>1648</v>
      </c>
      <c r="V236" s="408" t="s">
        <v>516</v>
      </c>
      <c r="W236" s="718"/>
      <c r="X236" s="718"/>
      <c r="Y236" s="718"/>
      <c r="Z236" s="341" t="s">
        <v>2215</v>
      </c>
    </row>
    <row r="237" spans="2:26" ht="15.95" customHeight="1" x14ac:dyDescent="0.15">
      <c r="B237" s="401"/>
      <c r="C237" s="715" t="s">
        <v>639</v>
      </c>
      <c r="D237" s="716"/>
      <c r="E237" s="46">
        <v>3</v>
      </c>
      <c r="F237" s="369">
        <v>292.3</v>
      </c>
      <c r="G237" s="341" t="s">
        <v>534</v>
      </c>
      <c r="H237" s="341" t="s">
        <v>487</v>
      </c>
      <c r="I237" s="341" t="s">
        <v>332</v>
      </c>
      <c r="J237" s="408" t="s">
        <v>338</v>
      </c>
      <c r="K237" s="408"/>
      <c r="L237" s="408"/>
      <c r="M237" s="341" t="s">
        <v>1972</v>
      </c>
      <c r="N237" s="341" t="s">
        <v>1973</v>
      </c>
      <c r="O237" s="217" t="s">
        <v>54</v>
      </c>
      <c r="P237" s="217" t="s">
        <v>54</v>
      </c>
      <c r="Q237" s="341" t="s">
        <v>54</v>
      </c>
      <c r="R237" s="341" t="s">
        <v>551</v>
      </c>
      <c r="S237" s="342" t="s">
        <v>360</v>
      </c>
      <c r="T237" s="342" t="s">
        <v>360</v>
      </c>
      <c r="U237" s="342" t="s">
        <v>361</v>
      </c>
      <c r="V237" s="408" t="s">
        <v>1795</v>
      </c>
      <c r="W237" s="718"/>
      <c r="X237" s="718"/>
      <c r="Y237" s="718"/>
      <c r="Z237" s="217" t="s">
        <v>1648</v>
      </c>
    </row>
    <row r="238" spans="2:26" ht="15.95" customHeight="1" x14ac:dyDescent="0.15">
      <c r="B238" s="401"/>
      <c r="C238" s="715" t="s">
        <v>639</v>
      </c>
      <c r="D238" s="716"/>
      <c r="E238" s="46">
        <v>4</v>
      </c>
      <c r="F238" s="369">
        <v>301.10000000000002</v>
      </c>
      <c r="G238" s="341" t="s">
        <v>331</v>
      </c>
      <c r="H238" s="341" t="s">
        <v>356</v>
      </c>
      <c r="I238" s="341" t="s">
        <v>333</v>
      </c>
      <c r="J238" s="408" t="s">
        <v>340</v>
      </c>
      <c r="K238" s="408"/>
      <c r="L238" s="408"/>
      <c r="M238" s="346" t="s">
        <v>1974</v>
      </c>
      <c r="N238" s="341" t="s">
        <v>1811</v>
      </c>
      <c r="O238" s="217" t="s">
        <v>1649</v>
      </c>
      <c r="P238" s="217" t="s">
        <v>554</v>
      </c>
      <c r="Q238" s="341"/>
      <c r="R238" s="341" t="s">
        <v>1649</v>
      </c>
      <c r="S238" s="342" t="s">
        <v>360</v>
      </c>
      <c r="T238" s="342" t="s">
        <v>359</v>
      </c>
      <c r="U238" s="342" t="s">
        <v>363</v>
      </c>
      <c r="V238" s="466" t="s">
        <v>1784</v>
      </c>
      <c r="W238" s="717"/>
      <c r="X238" s="717"/>
      <c r="Y238" s="444"/>
      <c r="Z238" s="341" t="s">
        <v>1785</v>
      </c>
    </row>
    <row r="239" spans="2:26" ht="15.95" customHeight="1" x14ac:dyDescent="0.15">
      <c r="B239" s="401"/>
      <c r="C239" s="715" t="s">
        <v>639</v>
      </c>
      <c r="D239" s="716"/>
      <c r="E239" s="46">
        <v>5</v>
      </c>
      <c r="F239" s="369">
        <v>299.8</v>
      </c>
      <c r="G239" s="341" t="s">
        <v>331</v>
      </c>
      <c r="H239" s="341" t="s">
        <v>356</v>
      </c>
      <c r="I239" s="341" t="s">
        <v>332</v>
      </c>
      <c r="J239" s="408" t="s">
        <v>532</v>
      </c>
      <c r="K239" s="408"/>
      <c r="L239" s="408"/>
      <c r="M239" s="346" t="s">
        <v>1975</v>
      </c>
      <c r="N239" s="341" t="s">
        <v>1837</v>
      </c>
      <c r="O239" s="217" t="s">
        <v>1648</v>
      </c>
      <c r="P239" s="217" t="s">
        <v>1648</v>
      </c>
      <c r="Q239" s="341"/>
      <c r="R239" s="341" t="s">
        <v>1649</v>
      </c>
      <c r="S239" s="342" t="s">
        <v>360</v>
      </c>
      <c r="T239" s="342" t="s">
        <v>359</v>
      </c>
      <c r="U239" s="376" t="s">
        <v>1648</v>
      </c>
      <c r="V239" s="408" t="s">
        <v>516</v>
      </c>
      <c r="W239" s="718"/>
      <c r="X239" s="718"/>
      <c r="Y239" s="718"/>
      <c r="Z239" s="341" t="s">
        <v>1785</v>
      </c>
    </row>
    <row r="240" spans="2:26" ht="15.95" customHeight="1" x14ac:dyDescent="0.15">
      <c r="B240" s="401"/>
      <c r="C240" s="715" t="s">
        <v>639</v>
      </c>
      <c r="D240" s="716"/>
      <c r="E240" s="46">
        <v>6</v>
      </c>
      <c r="F240" s="369">
        <v>302.3</v>
      </c>
      <c r="G240" s="341" t="s">
        <v>331</v>
      </c>
      <c r="H240" s="341" t="s">
        <v>354</v>
      </c>
      <c r="I240" s="341" t="s">
        <v>332</v>
      </c>
      <c r="J240" s="408" t="s">
        <v>532</v>
      </c>
      <c r="K240" s="408"/>
      <c r="L240" s="408"/>
      <c r="M240" s="341" t="s">
        <v>1976</v>
      </c>
      <c r="N240" s="341" t="s">
        <v>1811</v>
      </c>
      <c r="O240" s="217" t="s">
        <v>1649</v>
      </c>
      <c r="P240" s="217" t="s">
        <v>554</v>
      </c>
      <c r="Q240" s="341"/>
      <c r="R240" s="341" t="s">
        <v>551</v>
      </c>
      <c r="S240" s="342" t="s">
        <v>360</v>
      </c>
      <c r="T240" s="342" t="s">
        <v>360</v>
      </c>
      <c r="U240" s="342" t="s">
        <v>1648</v>
      </c>
      <c r="V240" s="408" t="s">
        <v>1788</v>
      </c>
      <c r="W240" s="718"/>
      <c r="X240" s="718"/>
      <c r="Y240" s="718"/>
      <c r="Z240" s="217" t="s">
        <v>1648</v>
      </c>
    </row>
    <row r="241" spans="2:26" ht="15.95" customHeight="1" x14ac:dyDescent="0.15">
      <c r="B241" s="401"/>
      <c r="C241" s="715" t="s">
        <v>640</v>
      </c>
      <c r="D241" s="716"/>
      <c r="E241" s="46">
        <v>1</v>
      </c>
      <c r="F241" s="369">
        <v>303.3</v>
      </c>
      <c r="G241" s="341" t="s">
        <v>534</v>
      </c>
      <c r="H241" s="341" t="s">
        <v>486</v>
      </c>
      <c r="I241" s="341" t="s">
        <v>332</v>
      </c>
      <c r="J241" s="408" t="s">
        <v>532</v>
      </c>
      <c r="K241" s="408"/>
      <c r="L241" s="408"/>
      <c r="M241" s="341" t="s">
        <v>1977</v>
      </c>
      <c r="N241" s="341" t="s">
        <v>1848</v>
      </c>
      <c r="O241" s="217" t="s">
        <v>1648</v>
      </c>
      <c r="P241" s="217" t="s">
        <v>1648</v>
      </c>
      <c r="Q241" s="341"/>
      <c r="R241" s="341" t="s">
        <v>1655</v>
      </c>
      <c r="S241" s="342" t="s">
        <v>360</v>
      </c>
      <c r="T241" s="342" t="s">
        <v>359</v>
      </c>
      <c r="U241" s="376" t="s">
        <v>1648</v>
      </c>
      <c r="V241" s="408" t="s">
        <v>516</v>
      </c>
      <c r="W241" s="718"/>
      <c r="X241" s="718"/>
      <c r="Y241" s="718"/>
      <c r="Z241" s="341" t="s">
        <v>2215</v>
      </c>
    </row>
    <row r="242" spans="2:26" ht="15.95" customHeight="1" x14ac:dyDescent="0.15">
      <c r="B242" s="401"/>
      <c r="C242" s="715" t="s">
        <v>640</v>
      </c>
      <c r="D242" s="716"/>
      <c r="E242" s="46">
        <v>2</v>
      </c>
      <c r="F242" s="369">
        <v>313.3</v>
      </c>
      <c r="G242" s="341" t="s">
        <v>534</v>
      </c>
      <c r="H242" s="341" t="s">
        <v>486</v>
      </c>
      <c r="I242" s="341" t="s">
        <v>333</v>
      </c>
      <c r="J242" s="466" t="s">
        <v>338</v>
      </c>
      <c r="K242" s="717"/>
      <c r="L242" s="444"/>
      <c r="M242" s="341" t="s">
        <v>1924</v>
      </c>
      <c r="N242" s="341" t="s">
        <v>1850</v>
      </c>
      <c r="O242" s="217" t="s">
        <v>54</v>
      </c>
      <c r="P242" s="217" t="s">
        <v>54</v>
      </c>
      <c r="Q242" s="341" t="s">
        <v>54</v>
      </c>
      <c r="R242" s="341" t="s">
        <v>551</v>
      </c>
      <c r="S242" s="342" t="s">
        <v>360</v>
      </c>
      <c r="T242" s="342" t="s">
        <v>360</v>
      </c>
      <c r="U242" s="342" t="s">
        <v>361</v>
      </c>
      <c r="V242" s="408" t="s">
        <v>1788</v>
      </c>
      <c r="W242" s="718"/>
      <c r="X242" s="718"/>
      <c r="Y242" s="718"/>
      <c r="Z242" s="217" t="s">
        <v>1648</v>
      </c>
    </row>
    <row r="243" spans="2:26" ht="15.95" customHeight="1" x14ac:dyDescent="0.15">
      <c r="B243" s="401"/>
      <c r="C243" s="715" t="s">
        <v>640</v>
      </c>
      <c r="D243" s="716"/>
      <c r="E243" s="46">
        <v>3</v>
      </c>
      <c r="F243" s="369">
        <v>302.8</v>
      </c>
      <c r="G243" s="341" t="s">
        <v>534</v>
      </c>
      <c r="H243" s="341" t="s">
        <v>487</v>
      </c>
      <c r="I243" s="341" t="s">
        <v>332</v>
      </c>
      <c r="J243" s="408" t="s">
        <v>338</v>
      </c>
      <c r="K243" s="408"/>
      <c r="L243" s="408"/>
      <c r="M243" s="341" t="s">
        <v>1978</v>
      </c>
      <c r="N243" s="341" t="s">
        <v>1979</v>
      </c>
      <c r="O243" s="217" t="s">
        <v>54</v>
      </c>
      <c r="P243" s="217" t="s">
        <v>54</v>
      </c>
      <c r="Q243" s="341" t="s">
        <v>54</v>
      </c>
      <c r="R243" s="341" t="s">
        <v>551</v>
      </c>
      <c r="S243" s="342" t="s">
        <v>360</v>
      </c>
      <c r="T243" s="342" t="s">
        <v>360</v>
      </c>
      <c r="U243" s="342" t="s">
        <v>361</v>
      </c>
      <c r="V243" s="408" t="s">
        <v>1795</v>
      </c>
      <c r="W243" s="718"/>
      <c r="X243" s="718"/>
      <c r="Y243" s="718"/>
      <c r="Z243" s="217" t="s">
        <v>1648</v>
      </c>
    </row>
    <row r="244" spans="2:26" ht="15.95" customHeight="1" x14ac:dyDescent="0.15">
      <c r="B244" s="401"/>
      <c r="C244" s="715" t="s">
        <v>640</v>
      </c>
      <c r="D244" s="716"/>
      <c r="E244" s="46">
        <v>4</v>
      </c>
      <c r="F244" s="369">
        <v>305.3</v>
      </c>
      <c r="G244" s="341" t="s">
        <v>331</v>
      </c>
      <c r="H244" s="341" t="s">
        <v>356</v>
      </c>
      <c r="I244" s="341" t="s">
        <v>332</v>
      </c>
      <c r="J244" s="408" t="s">
        <v>532</v>
      </c>
      <c r="K244" s="408"/>
      <c r="L244" s="408"/>
      <c r="M244" s="346" t="s">
        <v>2199</v>
      </c>
      <c r="N244" s="341" t="s">
        <v>1901</v>
      </c>
      <c r="O244" s="217" t="s">
        <v>1648</v>
      </c>
      <c r="P244" s="217" t="s">
        <v>1648</v>
      </c>
      <c r="Q244" s="341"/>
      <c r="R244" s="341" t="s">
        <v>1649</v>
      </c>
      <c r="S244" s="342" t="s">
        <v>360</v>
      </c>
      <c r="T244" s="342" t="s">
        <v>359</v>
      </c>
      <c r="U244" s="376" t="s">
        <v>1648</v>
      </c>
      <c r="V244" s="408" t="s">
        <v>516</v>
      </c>
      <c r="W244" s="718"/>
      <c r="X244" s="718"/>
      <c r="Y244" s="718"/>
      <c r="Z244" s="341" t="s">
        <v>1785</v>
      </c>
    </row>
    <row r="245" spans="2:26" ht="15.95" customHeight="1" x14ac:dyDescent="0.15">
      <c r="B245" s="401"/>
      <c r="C245" s="715" t="s">
        <v>641</v>
      </c>
      <c r="D245" s="716"/>
      <c r="E245" s="46">
        <v>1</v>
      </c>
      <c r="F245" s="369">
        <v>316</v>
      </c>
      <c r="G245" s="341" t="s">
        <v>329</v>
      </c>
      <c r="H245" s="341" t="s">
        <v>351</v>
      </c>
      <c r="I245" s="341" t="s">
        <v>332</v>
      </c>
      <c r="J245" s="408" t="s">
        <v>514</v>
      </c>
      <c r="K245" s="408"/>
      <c r="L245" s="408"/>
      <c r="M245" s="341" t="s">
        <v>1980</v>
      </c>
      <c r="N245" s="341" t="s">
        <v>1818</v>
      </c>
      <c r="O245" s="217" t="s">
        <v>1648</v>
      </c>
      <c r="P245" s="217" t="s">
        <v>1648</v>
      </c>
      <c r="Q245" s="341"/>
      <c r="R245" s="341" t="s">
        <v>1649</v>
      </c>
      <c r="S245" s="342" t="s">
        <v>360</v>
      </c>
      <c r="T245" s="342" t="s">
        <v>359</v>
      </c>
      <c r="U245" s="376" t="s">
        <v>1648</v>
      </c>
      <c r="V245" s="408" t="s">
        <v>516</v>
      </c>
      <c r="W245" s="718"/>
      <c r="X245" s="718"/>
      <c r="Y245" s="718"/>
      <c r="Z245" s="341" t="s">
        <v>1785</v>
      </c>
    </row>
    <row r="246" spans="2:26" ht="15.95" customHeight="1" x14ac:dyDescent="0.15">
      <c r="B246" s="401"/>
      <c r="C246" s="715" t="s">
        <v>641</v>
      </c>
      <c r="D246" s="716"/>
      <c r="E246" s="46">
        <v>2</v>
      </c>
      <c r="F246" s="369">
        <v>314</v>
      </c>
      <c r="G246" s="341" t="s">
        <v>534</v>
      </c>
      <c r="H246" s="341" t="s">
        <v>486</v>
      </c>
      <c r="I246" s="341" t="s">
        <v>333</v>
      </c>
      <c r="J246" s="466" t="s">
        <v>338</v>
      </c>
      <c r="K246" s="717"/>
      <c r="L246" s="444"/>
      <c r="M246" s="341" t="s">
        <v>1924</v>
      </c>
      <c r="N246" s="341" t="s">
        <v>1850</v>
      </c>
      <c r="O246" s="217" t="s">
        <v>551</v>
      </c>
      <c r="P246" s="217" t="s">
        <v>551</v>
      </c>
      <c r="Q246" s="341" t="s">
        <v>551</v>
      </c>
      <c r="R246" s="341" t="s">
        <v>551</v>
      </c>
      <c r="S246" s="342" t="s">
        <v>360</v>
      </c>
      <c r="T246" s="342" t="s">
        <v>360</v>
      </c>
      <c r="U246" s="342" t="s">
        <v>361</v>
      </c>
      <c r="V246" s="408" t="s">
        <v>1795</v>
      </c>
      <c r="W246" s="718"/>
      <c r="X246" s="718"/>
      <c r="Y246" s="718"/>
      <c r="Z246" s="217" t="s">
        <v>1648</v>
      </c>
    </row>
    <row r="247" spans="2:26" ht="15.95" customHeight="1" x14ac:dyDescent="0.15">
      <c r="B247" s="401"/>
      <c r="C247" s="715" t="s">
        <v>641</v>
      </c>
      <c r="D247" s="716"/>
      <c r="E247" s="46">
        <v>3</v>
      </c>
      <c r="F247" s="369">
        <v>316.10000000000002</v>
      </c>
      <c r="G247" s="341" t="s">
        <v>534</v>
      </c>
      <c r="H247" s="341" t="s">
        <v>486</v>
      </c>
      <c r="I247" s="341" t="s">
        <v>332</v>
      </c>
      <c r="J247" s="408" t="s">
        <v>532</v>
      </c>
      <c r="K247" s="408"/>
      <c r="L247" s="408"/>
      <c r="M247" s="341" t="s">
        <v>1981</v>
      </c>
      <c r="N247" s="341" t="s">
        <v>1848</v>
      </c>
      <c r="O247" s="217" t="s">
        <v>1648</v>
      </c>
      <c r="P247" s="217" t="s">
        <v>1648</v>
      </c>
      <c r="Q247" s="341"/>
      <c r="R247" s="341" t="s">
        <v>1655</v>
      </c>
      <c r="S247" s="342" t="s">
        <v>360</v>
      </c>
      <c r="T247" s="342" t="s">
        <v>359</v>
      </c>
      <c r="U247" s="376" t="s">
        <v>1648</v>
      </c>
      <c r="V247" s="408" t="s">
        <v>516</v>
      </c>
      <c r="W247" s="718"/>
      <c r="X247" s="718"/>
      <c r="Y247" s="718"/>
      <c r="Z247" s="341" t="s">
        <v>2215</v>
      </c>
    </row>
    <row r="248" spans="2:26" ht="15.95" customHeight="1" x14ac:dyDescent="0.15">
      <c r="B248" s="401"/>
      <c r="C248" s="715" t="s">
        <v>641</v>
      </c>
      <c r="D248" s="716"/>
      <c r="E248" s="46">
        <v>4</v>
      </c>
      <c r="F248" s="369">
        <v>321.5</v>
      </c>
      <c r="G248" s="341" t="s">
        <v>534</v>
      </c>
      <c r="H248" s="341" t="s">
        <v>487</v>
      </c>
      <c r="I248" s="341" t="s">
        <v>332</v>
      </c>
      <c r="J248" s="408" t="s">
        <v>532</v>
      </c>
      <c r="K248" s="408"/>
      <c r="L248" s="408"/>
      <c r="M248" s="341" t="s">
        <v>1982</v>
      </c>
      <c r="N248" s="341" t="s">
        <v>1848</v>
      </c>
      <c r="O248" s="217" t="s">
        <v>1648</v>
      </c>
      <c r="P248" s="217" t="s">
        <v>1648</v>
      </c>
      <c r="Q248" s="341"/>
      <c r="R248" s="341" t="s">
        <v>1649</v>
      </c>
      <c r="S248" s="342" t="s">
        <v>360</v>
      </c>
      <c r="T248" s="342" t="s">
        <v>359</v>
      </c>
      <c r="U248" s="376" t="s">
        <v>1648</v>
      </c>
      <c r="V248" s="408" t="s">
        <v>516</v>
      </c>
      <c r="W248" s="718"/>
      <c r="X248" s="718"/>
      <c r="Y248" s="718"/>
      <c r="Z248" s="341" t="s">
        <v>1785</v>
      </c>
    </row>
    <row r="249" spans="2:26" ht="15.95" customHeight="1" x14ac:dyDescent="0.15">
      <c r="B249" s="401"/>
      <c r="C249" s="715" t="s">
        <v>641</v>
      </c>
      <c r="D249" s="716"/>
      <c r="E249" s="46">
        <v>5</v>
      </c>
      <c r="F249" s="369">
        <v>313.39999999999998</v>
      </c>
      <c r="G249" s="341" t="s">
        <v>534</v>
      </c>
      <c r="H249" s="341" t="s">
        <v>485</v>
      </c>
      <c r="I249" s="341" t="s">
        <v>332</v>
      </c>
      <c r="J249" s="408" t="s">
        <v>338</v>
      </c>
      <c r="K249" s="408"/>
      <c r="L249" s="408"/>
      <c r="M249" s="341" t="s">
        <v>1821</v>
      </c>
      <c r="N249" s="341" t="s">
        <v>1979</v>
      </c>
      <c r="O249" s="217" t="s">
        <v>54</v>
      </c>
      <c r="P249" s="217" t="s">
        <v>54</v>
      </c>
      <c r="Q249" s="341" t="s">
        <v>54</v>
      </c>
      <c r="R249" s="341" t="s">
        <v>551</v>
      </c>
      <c r="S249" s="342" t="s">
        <v>360</v>
      </c>
      <c r="T249" s="342" t="s">
        <v>360</v>
      </c>
      <c r="U249" s="342" t="s">
        <v>361</v>
      </c>
      <c r="V249" s="408" t="s">
        <v>1833</v>
      </c>
      <c r="W249" s="718"/>
      <c r="X249" s="718"/>
      <c r="Y249" s="718"/>
      <c r="Z249" s="217" t="s">
        <v>1648</v>
      </c>
    </row>
    <row r="250" spans="2:26" ht="15.95" customHeight="1" x14ac:dyDescent="0.15">
      <c r="B250" s="401"/>
      <c r="C250" s="715" t="s">
        <v>641</v>
      </c>
      <c r="D250" s="716"/>
      <c r="E250" s="46">
        <v>6</v>
      </c>
      <c r="F250" s="373">
        <v>232.8</v>
      </c>
      <c r="G250" s="341" t="s">
        <v>534</v>
      </c>
      <c r="H250" s="341" t="s">
        <v>487</v>
      </c>
      <c r="I250" s="341" t="s">
        <v>332</v>
      </c>
      <c r="J250" s="408" t="s">
        <v>338</v>
      </c>
      <c r="K250" s="408"/>
      <c r="L250" s="408"/>
      <c r="M250" s="341" t="s">
        <v>1983</v>
      </c>
      <c r="N250" s="341" t="s">
        <v>1979</v>
      </c>
      <c r="O250" s="217" t="s">
        <v>54</v>
      </c>
      <c r="P250" s="217" t="s">
        <v>54</v>
      </c>
      <c r="Q250" s="341" t="s">
        <v>54</v>
      </c>
      <c r="R250" s="341" t="s">
        <v>551</v>
      </c>
      <c r="S250" s="342" t="s">
        <v>360</v>
      </c>
      <c r="T250" s="342" t="s">
        <v>360</v>
      </c>
      <c r="U250" s="342" t="s">
        <v>361</v>
      </c>
      <c r="V250" s="408" t="s">
        <v>1833</v>
      </c>
      <c r="W250" s="718"/>
      <c r="X250" s="718"/>
      <c r="Y250" s="718"/>
      <c r="Z250" s="217" t="s">
        <v>1648</v>
      </c>
    </row>
    <row r="251" spans="2:26" ht="15.95" customHeight="1" x14ac:dyDescent="0.15">
      <c r="B251" s="401"/>
      <c r="C251" s="715" t="s">
        <v>641</v>
      </c>
      <c r="D251" s="716"/>
      <c r="E251" s="46">
        <v>7</v>
      </c>
      <c r="F251" s="373">
        <v>315</v>
      </c>
      <c r="G251" s="341" t="s">
        <v>331</v>
      </c>
      <c r="H251" s="341" t="s">
        <v>356</v>
      </c>
      <c r="I251" s="341" t="s">
        <v>332</v>
      </c>
      <c r="J251" s="408" t="s">
        <v>532</v>
      </c>
      <c r="K251" s="408"/>
      <c r="L251" s="408"/>
      <c r="M251" s="346" t="s">
        <v>1984</v>
      </c>
      <c r="N251" s="341" t="s">
        <v>1894</v>
      </c>
      <c r="O251" s="217" t="s">
        <v>1649</v>
      </c>
      <c r="P251" s="217" t="s">
        <v>554</v>
      </c>
      <c r="Q251" s="341"/>
      <c r="R251" s="341" t="s">
        <v>1649</v>
      </c>
      <c r="S251" s="342" t="s">
        <v>360</v>
      </c>
      <c r="T251" s="342" t="s">
        <v>359</v>
      </c>
      <c r="U251" s="342" t="s">
        <v>363</v>
      </c>
      <c r="V251" s="466" t="s">
        <v>1784</v>
      </c>
      <c r="W251" s="717"/>
      <c r="X251" s="717"/>
      <c r="Y251" s="444"/>
      <c r="Z251" s="341" t="s">
        <v>1785</v>
      </c>
    </row>
    <row r="252" spans="2:26" ht="15.95" customHeight="1" x14ac:dyDescent="0.15">
      <c r="B252" s="401"/>
      <c r="C252" s="715" t="s">
        <v>641</v>
      </c>
      <c r="D252" s="716"/>
      <c r="E252" s="46">
        <v>8</v>
      </c>
      <c r="F252" s="373">
        <v>322.2</v>
      </c>
      <c r="G252" s="341" t="s">
        <v>331</v>
      </c>
      <c r="H252" s="341" t="s">
        <v>356</v>
      </c>
      <c r="I252" s="341" t="s">
        <v>333</v>
      </c>
      <c r="J252" s="408" t="s">
        <v>340</v>
      </c>
      <c r="K252" s="408"/>
      <c r="L252" s="408"/>
      <c r="M252" s="346" t="s">
        <v>1985</v>
      </c>
      <c r="N252" s="341" t="s">
        <v>1811</v>
      </c>
      <c r="O252" s="217" t="s">
        <v>1649</v>
      </c>
      <c r="P252" s="217" t="s">
        <v>554</v>
      </c>
      <c r="Q252" s="341"/>
      <c r="R252" s="341" t="s">
        <v>1649</v>
      </c>
      <c r="S252" s="342" t="s">
        <v>360</v>
      </c>
      <c r="T252" s="342" t="s">
        <v>359</v>
      </c>
      <c r="U252" s="342" t="s">
        <v>363</v>
      </c>
      <c r="V252" s="466" t="s">
        <v>1784</v>
      </c>
      <c r="W252" s="717"/>
      <c r="X252" s="717"/>
      <c r="Y252" s="444"/>
      <c r="Z252" s="341" t="s">
        <v>1785</v>
      </c>
    </row>
    <row r="253" spans="2:26" ht="15.95" customHeight="1" x14ac:dyDescent="0.15">
      <c r="B253" s="401"/>
      <c r="C253" s="715" t="s">
        <v>641</v>
      </c>
      <c r="D253" s="716"/>
      <c r="E253" s="46">
        <v>9</v>
      </c>
      <c r="F253" s="373">
        <v>322.2</v>
      </c>
      <c r="G253" s="341" t="s">
        <v>331</v>
      </c>
      <c r="H253" s="341" t="s">
        <v>354</v>
      </c>
      <c r="I253" s="341" t="s">
        <v>332</v>
      </c>
      <c r="J253" s="408" t="s">
        <v>532</v>
      </c>
      <c r="K253" s="408"/>
      <c r="L253" s="408"/>
      <c r="M253" s="341" t="s">
        <v>1986</v>
      </c>
      <c r="N253" s="341" t="s">
        <v>1860</v>
      </c>
      <c r="O253" s="217" t="s">
        <v>1649</v>
      </c>
      <c r="P253" s="217" t="s">
        <v>554</v>
      </c>
      <c r="Q253" s="341"/>
      <c r="R253" s="341" t="s">
        <v>551</v>
      </c>
      <c r="S253" s="342" t="s">
        <v>360</v>
      </c>
      <c r="T253" s="342" t="s">
        <v>360</v>
      </c>
      <c r="U253" s="342" t="s">
        <v>1648</v>
      </c>
      <c r="V253" s="408" t="s">
        <v>1788</v>
      </c>
      <c r="W253" s="718"/>
      <c r="X253" s="718"/>
      <c r="Y253" s="718"/>
      <c r="Z253" s="217" t="s">
        <v>1648</v>
      </c>
    </row>
    <row r="254" spans="2:26" ht="15.95" customHeight="1" x14ac:dyDescent="0.15">
      <c r="B254" s="401"/>
      <c r="C254" s="715" t="s">
        <v>641</v>
      </c>
      <c r="D254" s="716"/>
      <c r="E254" s="46">
        <v>10</v>
      </c>
      <c r="F254" s="373">
        <v>320.39999999999998</v>
      </c>
      <c r="G254" s="341" t="s">
        <v>331</v>
      </c>
      <c r="H254" s="341" t="s">
        <v>355</v>
      </c>
      <c r="I254" s="341" t="s">
        <v>333</v>
      </c>
      <c r="J254" s="408" t="s">
        <v>340</v>
      </c>
      <c r="K254" s="408"/>
      <c r="L254" s="408"/>
      <c r="M254" s="346" t="s">
        <v>1987</v>
      </c>
      <c r="N254" s="341" t="s">
        <v>1803</v>
      </c>
      <c r="O254" s="217" t="s">
        <v>1649</v>
      </c>
      <c r="P254" s="217" t="s">
        <v>554</v>
      </c>
      <c r="Q254" s="341"/>
      <c r="R254" s="341" t="s">
        <v>1649</v>
      </c>
      <c r="S254" s="342" t="s">
        <v>360</v>
      </c>
      <c r="T254" s="342" t="s">
        <v>359</v>
      </c>
      <c r="U254" s="342" t="s">
        <v>363</v>
      </c>
      <c r="V254" s="466" t="s">
        <v>1784</v>
      </c>
      <c r="W254" s="717"/>
      <c r="X254" s="717"/>
      <c r="Y254" s="444"/>
      <c r="Z254" s="341" t="s">
        <v>1785</v>
      </c>
    </row>
    <row r="255" spans="2:26" ht="15.95" customHeight="1" x14ac:dyDescent="0.15">
      <c r="B255" s="401"/>
      <c r="C255" s="715" t="s">
        <v>642</v>
      </c>
      <c r="D255" s="716"/>
      <c r="E255" s="46">
        <v>1</v>
      </c>
      <c r="F255" s="373">
        <v>334.2</v>
      </c>
      <c r="G255" s="341" t="s">
        <v>534</v>
      </c>
      <c r="H255" s="341" t="s">
        <v>486</v>
      </c>
      <c r="I255" s="341" t="s">
        <v>332</v>
      </c>
      <c r="J255" s="408" t="s">
        <v>338</v>
      </c>
      <c r="K255" s="408"/>
      <c r="L255" s="408"/>
      <c r="M255" s="341" t="s">
        <v>1988</v>
      </c>
      <c r="N255" s="341" t="s">
        <v>1979</v>
      </c>
      <c r="O255" s="217" t="s">
        <v>54</v>
      </c>
      <c r="P255" s="217" t="s">
        <v>54</v>
      </c>
      <c r="Q255" s="341" t="s">
        <v>54</v>
      </c>
      <c r="R255" s="341" t="s">
        <v>551</v>
      </c>
      <c r="S255" s="342" t="s">
        <v>360</v>
      </c>
      <c r="T255" s="342" t="s">
        <v>360</v>
      </c>
      <c r="U255" s="342" t="s">
        <v>361</v>
      </c>
      <c r="V255" s="408" t="s">
        <v>1847</v>
      </c>
      <c r="W255" s="718"/>
      <c r="X255" s="718"/>
      <c r="Y255" s="718"/>
      <c r="Z255" s="217" t="s">
        <v>1648</v>
      </c>
    </row>
    <row r="256" spans="2:26" ht="15.95" customHeight="1" x14ac:dyDescent="0.15">
      <c r="B256" s="401"/>
      <c r="C256" s="715" t="s">
        <v>642</v>
      </c>
      <c r="D256" s="716"/>
      <c r="E256" s="46">
        <v>2</v>
      </c>
      <c r="F256" s="373">
        <v>325.7</v>
      </c>
      <c r="G256" s="341" t="s">
        <v>534</v>
      </c>
      <c r="H256" s="341" t="s">
        <v>485</v>
      </c>
      <c r="I256" s="341" t="s">
        <v>332</v>
      </c>
      <c r="J256" s="408" t="s">
        <v>532</v>
      </c>
      <c r="K256" s="408"/>
      <c r="L256" s="408"/>
      <c r="M256" s="341" t="s">
        <v>1989</v>
      </c>
      <c r="N256" s="341" t="s">
        <v>1901</v>
      </c>
      <c r="O256" s="217" t="s">
        <v>1648</v>
      </c>
      <c r="P256" s="217" t="s">
        <v>1648</v>
      </c>
      <c r="Q256" s="341"/>
      <c r="R256" s="341" t="s">
        <v>1655</v>
      </c>
      <c r="S256" s="342" t="s">
        <v>360</v>
      </c>
      <c r="T256" s="342" t="s">
        <v>359</v>
      </c>
      <c r="U256" s="376" t="s">
        <v>1648</v>
      </c>
      <c r="V256" s="408" t="s">
        <v>516</v>
      </c>
      <c r="W256" s="718"/>
      <c r="X256" s="718"/>
      <c r="Y256" s="718"/>
      <c r="Z256" s="341" t="s">
        <v>2215</v>
      </c>
    </row>
    <row r="257" spans="2:26" ht="15.95" customHeight="1" x14ac:dyDescent="0.15">
      <c r="B257" s="401"/>
      <c r="C257" s="715" t="s">
        <v>642</v>
      </c>
      <c r="D257" s="716"/>
      <c r="E257" s="46">
        <v>3</v>
      </c>
      <c r="F257" s="373">
        <v>327</v>
      </c>
      <c r="G257" s="341" t="s">
        <v>331</v>
      </c>
      <c r="H257" s="341" t="s">
        <v>356</v>
      </c>
      <c r="I257" s="341" t="s">
        <v>333</v>
      </c>
      <c r="J257" s="408" t="s">
        <v>340</v>
      </c>
      <c r="K257" s="408"/>
      <c r="L257" s="408"/>
      <c r="M257" s="346" t="s">
        <v>1990</v>
      </c>
      <c r="N257" s="341" t="s">
        <v>1809</v>
      </c>
      <c r="O257" s="217" t="s">
        <v>1649</v>
      </c>
      <c r="P257" s="217" t="s">
        <v>554</v>
      </c>
      <c r="Q257" s="341"/>
      <c r="R257" s="341" t="s">
        <v>1649</v>
      </c>
      <c r="S257" s="342" t="s">
        <v>360</v>
      </c>
      <c r="T257" s="342" t="s">
        <v>359</v>
      </c>
      <c r="U257" s="342" t="s">
        <v>363</v>
      </c>
      <c r="V257" s="466" t="s">
        <v>1784</v>
      </c>
      <c r="W257" s="717"/>
      <c r="X257" s="717"/>
      <c r="Y257" s="444"/>
      <c r="Z257" s="341" t="s">
        <v>1785</v>
      </c>
    </row>
    <row r="258" spans="2:26" ht="15.95" customHeight="1" x14ac:dyDescent="0.15">
      <c r="B258" s="401"/>
      <c r="C258" s="715" t="s">
        <v>642</v>
      </c>
      <c r="D258" s="716"/>
      <c r="E258" s="46">
        <v>4</v>
      </c>
      <c r="F258" s="373">
        <v>329.3</v>
      </c>
      <c r="G258" s="341" t="s">
        <v>331</v>
      </c>
      <c r="H258" s="341" t="s">
        <v>356</v>
      </c>
      <c r="I258" s="341" t="s">
        <v>332</v>
      </c>
      <c r="J258" s="408" t="s">
        <v>532</v>
      </c>
      <c r="K258" s="408"/>
      <c r="L258" s="408"/>
      <c r="M258" s="346" t="s">
        <v>1991</v>
      </c>
      <c r="N258" s="341" t="s">
        <v>1837</v>
      </c>
      <c r="O258" s="217" t="s">
        <v>1648</v>
      </c>
      <c r="P258" s="217" t="s">
        <v>1648</v>
      </c>
      <c r="Q258" s="341"/>
      <c r="R258" s="341" t="s">
        <v>1649</v>
      </c>
      <c r="S258" s="342" t="s">
        <v>360</v>
      </c>
      <c r="T258" s="342" t="s">
        <v>359</v>
      </c>
      <c r="U258" s="376" t="s">
        <v>1648</v>
      </c>
      <c r="V258" s="408" t="s">
        <v>516</v>
      </c>
      <c r="W258" s="718"/>
      <c r="X258" s="718"/>
      <c r="Y258" s="718"/>
      <c r="Z258" s="341" t="s">
        <v>1785</v>
      </c>
    </row>
    <row r="259" spans="2:26" ht="15.95" customHeight="1" x14ac:dyDescent="0.15">
      <c r="B259" s="401"/>
      <c r="C259" s="715" t="s">
        <v>642</v>
      </c>
      <c r="D259" s="716"/>
      <c r="E259" s="46">
        <v>5</v>
      </c>
      <c r="F259" s="373">
        <v>331.5</v>
      </c>
      <c r="G259" s="341" t="s">
        <v>331</v>
      </c>
      <c r="H259" s="341" t="s">
        <v>354</v>
      </c>
      <c r="I259" s="341" t="s">
        <v>332</v>
      </c>
      <c r="J259" s="408" t="s">
        <v>532</v>
      </c>
      <c r="K259" s="408"/>
      <c r="L259" s="408"/>
      <c r="M259" s="341" t="s">
        <v>1992</v>
      </c>
      <c r="N259" s="341" t="s">
        <v>1811</v>
      </c>
      <c r="O259" s="217" t="s">
        <v>1649</v>
      </c>
      <c r="P259" s="217" t="s">
        <v>554</v>
      </c>
      <c r="Q259" s="341"/>
      <c r="R259" s="341" t="s">
        <v>551</v>
      </c>
      <c r="S259" s="342" t="s">
        <v>360</v>
      </c>
      <c r="T259" s="342" t="s">
        <v>360</v>
      </c>
      <c r="U259" s="342" t="s">
        <v>1648</v>
      </c>
      <c r="V259" s="408" t="s">
        <v>1788</v>
      </c>
      <c r="W259" s="718"/>
      <c r="X259" s="718"/>
      <c r="Y259" s="718"/>
      <c r="Z259" s="217" t="s">
        <v>1648</v>
      </c>
    </row>
    <row r="260" spans="2:26" ht="15.95" customHeight="1" x14ac:dyDescent="0.15">
      <c r="B260" s="401"/>
      <c r="C260" s="715" t="s">
        <v>642</v>
      </c>
      <c r="D260" s="716"/>
      <c r="E260" s="46">
        <v>6</v>
      </c>
      <c r="F260" s="373">
        <v>326.2</v>
      </c>
      <c r="G260" s="341" t="s">
        <v>331</v>
      </c>
      <c r="H260" s="341" t="s">
        <v>355</v>
      </c>
      <c r="I260" s="341" t="s">
        <v>333</v>
      </c>
      <c r="J260" s="408" t="s">
        <v>340</v>
      </c>
      <c r="K260" s="408"/>
      <c r="L260" s="408"/>
      <c r="M260" s="346" t="s">
        <v>1993</v>
      </c>
      <c r="N260" s="341" t="s">
        <v>1883</v>
      </c>
      <c r="O260" s="217" t="s">
        <v>1649</v>
      </c>
      <c r="P260" s="217" t="s">
        <v>554</v>
      </c>
      <c r="Q260" s="341"/>
      <c r="R260" s="341" t="s">
        <v>1649</v>
      </c>
      <c r="S260" s="342" t="s">
        <v>360</v>
      </c>
      <c r="T260" s="342" t="s">
        <v>359</v>
      </c>
      <c r="U260" s="342" t="s">
        <v>363</v>
      </c>
      <c r="V260" s="466" t="s">
        <v>1784</v>
      </c>
      <c r="W260" s="717"/>
      <c r="X260" s="717"/>
      <c r="Y260" s="444"/>
      <c r="Z260" s="341" t="s">
        <v>1785</v>
      </c>
    </row>
    <row r="261" spans="2:26" ht="15.95" customHeight="1" x14ac:dyDescent="0.15">
      <c r="B261" s="401"/>
      <c r="C261" s="715" t="s">
        <v>643</v>
      </c>
      <c r="D261" s="716"/>
      <c r="E261" s="46">
        <v>1</v>
      </c>
      <c r="F261" s="373">
        <v>338.3</v>
      </c>
      <c r="G261" s="341" t="s">
        <v>329</v>
      </c>
      <c r="H261" s="341" t="s">
        <v>351</v>
      </c>
      <c r="I261" s="341" t="s">
        <v>332</v>
      </c>
      <c r="J261" s="408" t="s">
        <v>514</v>
      </c>
      <c r="K261" s="408"/>
      <c r="L261" s="408"/>
      <c r="M261" s="341" t="s">
        <v>1952</v>
      </c>
      <c r="N261" s="341" t="s">
        <v>1842</v>
      </c>
      <c r="O261" s="217" t="s">
        <v>1648</v>
      </c>
      <c r="P261" s="217" t="s">
        <v>1648</v>
      </c>
      <c r="Q261" s="341"/>
      <c r="R261" s="341" t="s">
        <v>1649</v>
      </c>
      <c r="S261" s="342" t="s">
        <v>360</v>
      </c>
      <c r="T261" s="342" t="s">
        <v>359</v>
      </c>
      <c r="U261" s="376" t="s">
        <v>1648</v>
      </c>
      <c r="V261" s="408" t="s">
        <v>516</v>
      </c>
      <c r="W261" s="718"/>
      <c r="X261" s="718"/>
      <c r="Y261" s="718"/>
      <c r="Z261" s="341" t="s">
        <v>1785</v>
      </c>
    </row>
    <row r="262" spans="2:26" ht="15.95" customHeight="1" x14ac:dyDescent="0.15">
      <c r="B262" s="401"/>
      <c r="C262" s="715" t="s">
        <v>643</v>
      </c>
      <c r="D262" s="716"/>
      <c r="E262" s="46">
        <v>2</v>
      </c>
      <c r="F262" s="369">
        <v>344.6</v>
      </c>
      <c r="G262" s="341" t="s">
        <v>534</v>
      </c>
      <c r="H262" s="341" t="s">
        <v>486</v>
      </c>
      <c r="I262" s="341" t="s">
        <v>332</v>
      </c>
      <c r="J262" s="408" t="s">
        <v>532</v>
      </c>
      <c r="K262" s="408"/>
      <c r="L262" s="408"/>
      <c r="M262" s="341" t="s">
        <v>2200</v>
      </c>
      <c r="N262" s="341" t="s">
        <v>1842</v>
      </c>
      <c r="O262" s="217" t="s">
        <v>1648</v>
      </c>
      <c r="P262" s="217" t="s">
        <v>1648</v>
      </c>
      <c r="Q262" s="341"/>
      <c r="R262" s="341" t="s">
        <v>1655</v>
      </c>
      <c r="S262" s="342" t="s">
        <v>360</v>
      </c>
      <c r="T262" s="342" t="s">
        <v>359</v>
      </c>
      <c r="U262" s="376" t="s">
        <v>1648</v>
      </c>
      <c r="V262" s="408" t="s">
        <v>516</v>
      </c>
      <c r="W262" s="718"/>
      <c r="X262" s="718"/>
      <c r="Y262" s="718"/>
      <c r="Z262" s="341" t="s">
        <v>2215</v>
      </c>
    </row>
    <row r="263" spans="2:26" ht="15.95" customHeight="1" x14ac:dyDescent="0.15">
      <c r="B263" s="401"/>
      <c r="C263" s="715" t="s">
        <v>643</v>
      </c>
      <c r="D263" s="716"/>
      <c r="E263" s="46">
        <v>3</v>
      </c>
      <c r="F263" s="373">
        <v>342.2</v>
      </c>
      <c r="G263" s="341" t="s">
        <v>331</v>
      </c>
      <c r="H263" s="341" t="s">
        <v>354</v>
      </c>
      <c r="I263" s="341" t="s">
        <v>332</v>
      </c>
      <c r="J263" s="408" t="s">
        <v>532</v>
      </c>
      <c r="K263" s="408"/>
      <c r="L263" s="408"/>
      <c r="M263" s="341" t="s">
        <v>1994</v>
      </c>
      <c r="N263" s="341" t="s">
        <v>1837</v>
      </c>
      <c r="O263" s="217" t="s">
        <v>1648</v>
      </c>
      <c r="P263" s="217" t="s">
        <v>1648</v>
      </c>
      <c r="Q263" s="341"/>
      <c r="R263" s="341" t="s">
        <v>551</v>
      </c>
      <c r="S263" s="342" t="s">
        <v>360</v>
      </c>
      <c r="T263" s="342" t="s">
        <v>360</v>
      </c>
      <c r="U263" s="342" t="s">
        <v>1648</v>
      </c>
      <c r="V263" s="408" t="s">
        <v>1788</v>
      </c>
      <c r="W263" s="718"/>
      <c r="X263" s="718"/>
      <c r="Y263" s="718"/>
      <c r="Z263" s="217" t="s">
        <v>1648</v>
      </c>
    </row>
    <row r="264" spans="2:26" ht="15.95" customHeight="1" x14ac:dyDescent="0.15">
      <c r="B264" s="476"/>
      <c r="C264" s="715" t="s">
        <v>1995</v>
      </c>
      <c r="D264" s="716"/>
      <c r="E264" s="46">
        <v>1</v>
      </c>
      <c r="F264" s="373">
        <v>352.4</v>
      </c>
      <c r="G264" s="341" t="s">
        <v>331</v>
      </c>
      <c r="H264" s="341" t="s">
        <v>354</v>
      </c>
      <c r="I264" s="341" t="s">
        <v>332</v>
      </c>
      <c r="J264" s="408" t="s">
        <v>532</v>
      </c>
      <c r="K264" s="408"/>
      <c r="L264" s="408"/>
      <c r="M264" s="341" t="s">
        <v>1996</v>
      </c>
      <c r="N264" s="341" t="s">
        <v>1803</v>
      </c>
      <c r="O264" s="217" t="s">
        <v>1649</v>
      </c>
      <c r="P264" s="217" t="s">
        <v>554</v>
      </c>
      <c r="Q264" s="341"/>
      <c r="R264" s="341" t="s">
        <v>551</v>
      </c>
      <c r="S264" s="342" t="s">
        <v>360</v>
      </c>
      <c r="T264" s="342" t="s">
        <v>360</v>
      </c>
      <c r="U264" s="342" t="s">
        <v>1648</v>
      </c>
      <c r="V264" s="408" t="s">
        <v>1833</v>
      </c>
      <c r="W264" s="718"/>
      <c r="X264" s="718"/>
      <c r="Y264" s="718"/>
      <c r="Z264" s="217" t="s">
        <v>1648</v>
      </c>
    </row>
    <row r="265" spans="2:26" ht="15.95" customHeight="1" x14ac:dyDescent="0.15">
      <c r="B265" s="89"/>
      <c r="C265" s="1" t="s">
        <v>275</v>
      </c>
      <c r="D265" s="37"/>
      <c r="E265" s="2"/>
      <c r="F265" s="86"/>
      <c r="G265" s="86"/>
      <c r="H265" s="86"/>
      <c r="I265" s="86"/>
      <c r="J265" s="86"/>
      <c r="K265" s="86"/>
      <c r="L265" s="86"/>
      <c r="M265" s="86"/>
      <c r="N265" s="86"/>
      <c r="O265" s="86"/>
      <c r="P265" s="86"/>
      <c r="Q265" s="88"/>
      <c r="R265" s="104"/>
      <c r="S265" s="37"/>
      <c r="T265" s="37"/>
      <c r="U265" s="86"/>
      <c r="V265" s="105"/>
      <c r="W265" s="105"/>
      <c r="X265" s="105"/>
      <c r="Y265" s="105"/>
      <c r="Z265" s="37"/>
    </row>
    <row r="266" spans="2:26" ht="15.95" customHeight="1" x14ac:dyDescent="0.15">
      <c r="B266" s="89"/>
      <c r="C266" s="98" t="s">
        <v>276</v>
      </c>
      <c r="D266" s="37"/>
      <c r="E266" s="2"/>
      <c r="F266" s="86"/>
      <c r="G266" s="86"/>
      <c r="H266" s="86"/>
      <c r="I266" s="86"/>
      <c r="J266" s="86"/>
      <c r="K266" s="86"/>
      <c r="L266" s="86"/>
      <c r="M266" s="86"/>
      <c r="N266" s="86"/>
      <c r="O266" s="86"/>
      <c r="P266" s="86"/>
      <c r="Q266" s="88"/>
      <c r="R266" s="104"/>
      <c r="S266" s="37"/>
      <c r="T266" s="37"/>
      <c r="U266" s="86"/>
      <c r="V266" s="105"/>
      <c r="W266" s="105"/>
      <c r="X266" s="105"/>
      <c r="Y266" s="105"/>
      <c r="Z266" s="37"/>
    </row>
    <row r="267" spans="2:26" ht="15.95" customHeight="1" x14ac:dyDescent="0.15">
      <c r="B267" s="90"/>
      <c r="C267" s="29" t="s">
        <v>247</v>
      </c>
      <c r="D267" s="29"/>
      <c r="E267" s="29"/>
      <c r="F267" s="370"/>
      <c r="G267" s="29"/>
      <c r="H267" s="29"/>
      <c r="I267" s="29"/>
      <c r="J267" s="29"/>
      <c r="K267" s="29"/>
      <c r="L267" s="29"/>
      <c r="M267" s="29"/>
      <c r="N267" s="29"/>
      <c r="O267" s="29"/>
      <c r="P267" s="29"/>
      <c r="Q267" s="29"/>
      <c r="R267" s="29"/>
      <c r="S267" s="29"/>
      <c r="T267" s="29"/>
      <c r="U267" s="29"/>
      <c r="V267" s="29"/>
      <c r="W267" s="29"/>
      <c r="X267" s="29"/>
      <c r="Y267" s="29"/>
    </row>
    <row r="268" spans="2:26" ht="15.95" customHeight="1" x14ac:dyDescent="0.15">
      <c r="B268" s="29"/>
      <c r="C268" s="29" t="s">
        <v>248</v>
      </c>
      <c r="D268" s="29"/>
      <c r="E268" s="29"/>
      <c r="F268" s="370"/>
      <c r="G268" s="29"/>
      <c r="H268" s="29"/>
      <c r="I268" s="29"/>
      <c r="J268" s="29"/>
      <c r="K268" s="29"/>
      <c r="L268" s="29"/>
      <c r="M268" s="29"/>
      <c r="N268" s="29"/>
      <c r="O268" s="29"/>
      <c r="P268" s="29"/>
      <c r="Q268" s="29"/>
      <c r="R268" s="29"/>
      <c r="S268" s="29"/>
      <c r="T268" s="29"/>
      <c r="U268" s="29"/>
      <c r="V268" s="29"/>
      <c r="W268" s="29"/>
      <c r="X268" s="29"/>
      <c r="Y268" s="29"/>
    </row>
    <row r="269" spans="2:26" ht="15.95" customHeight="1" x14ac:dyDescent="0.15">
      <c r="B269" s="29"/>
      <c r="C269" s="232" t="s">
        <v>449</v>
      </c>
      <c r="D269" s="232"/>
      <c r="E269" s="232"/>
      <c r="F269" s="371"/>
      <c r="G269" s="232"/>
      <c r="H269" s="232"/>
      <c r="I269" s="232"/>
      <c r="J269" s="232"/>
      <c r="K269" s="232"/>
      <c r="L269" s="232"/>
      <c r="M269" s="232"/>
      <c r="N269" s="232"/>
      <c r="O269" s="29"/>
      <c r="P269" s="29"/>
      <c r="Q269" s="29"/>
      <c r="R269" s="29"/>
      <c r="S269" s="29"/>
      <c r="T269" s="29"/>
      <c r="U269" s="29"/>
      <c r="V269" s="29"/>
      <c r="W269" s="29"/>
      <c r="X269" s="29"/>
      <c r="Y269" s="29"/>
    </row>
    <row r="270" spans="2:26" ht="15.95" customHeight="1" x14ac:dyDescent="0.15">
      <c r="C270" s="233" t="s">
        <v>541</v>
      </c>
      <c r="D270" s="234"/>
      <c r="E270" s="234"/>
      <c r="F270" s="372"/>
      <c r="G270" s="234"/>
      <c r="H270" s="234"/>
      <c r="I270" s="234"/>
      <c r="J270" s="234"/>
      <c r="K270" s="234"/>
      <c r="L270" s="234"/>
      <c r="M270" s="234"/>
      <c r="N270" s="234"/>
    </row>
    <row r="271" spans="2:26" ht="9.75" customHeight="1" x14ac:dyDescent="0.15">
      <c r="H271" s="2"/>
      <c r="I271" s="2"/>
      <c r="J271" s="2"/>
      <c r="K271" s="2"/>
      <c r="L271" s="2"/>
      <c r="M271" s="2"/>
      <c r="N271" s="2"/>
      <c r="O271" s="2"/>
      <c r="P271" s="2"/>
      <c r="Q271" s="2"/>
      <c r="R271" s="2"/>
      <c r="S271" s="2"/>
      <c r="T271" s="2"/>
      <c r="U271" s="2"/>
      <c r="V271" s="2"/>
      <c r="W271" s="2"/>
      <c r="X271" s="2"/>
      <c r="Y271" s="2"/>
    </row>
    <row r="272" spans="2:26" ht="24.75" customHeight="1" x14ac:dyDescent="0.15">
      <c r="B272" s="719" t="s">
        <v>322</v>
      </c>
      <c r="C272" s="719"/>
      <c r="D272" s="719"/>
      <c r="E272" s="719"/>
      <c r="F272" s="595"/>
      <c r="G272" s="595"/>
      <c r="H272" s="595"/>
      <c r="I272" s="719"/>
      <c r="J272" s="719"/>
      <c r="K272" s="719"/>
      <c r="L272" s="719"/>
      <c r="M272" s="719"/>
      <c r="N272" s="719"/>
      <c r="O272" s="719"/>
      <c r="P272" s="719"/>
      <c r="Q272" s="719"/>
      <c r="R272" s="719"/>
      <c r="S272" s="719"/>
      <c r="T272" s="719"/>
      <c r="U272" s="719"/>
      <c r="V272" s="719"/>
      <c r="W272" s="719"/>
      <c r="X272" s="719"/>
      <c r="Y272" s="719"/>
    </row>
    <row r="273" spans="2:26" ht="20.100000000000001" customHeight="1" x14ac:dyDescent="0.15">
      <c r="B273" s="467" t="s">
        <v>27</v>
      </c>
      <c r="C273" s="478"/>
      <c r="D273" s="478"/>
      <c r="E273" s="478"/>
      <c r="F273" s="596" t="str">
        <f>F228</f>
        <v>ミネトンネル</v>
      </c>
      <c r="G273" s="597"/>
      <c r="H273" s="598"/>
      <c r="I273" s="442" t="s">
        <v>28</v>
      </c>
      <c r="J273" s="439"/>
      <c r="K273" s="390" t="str">
        <f>K228</f>
        <v>一般国道　316号</v>
      </c>
      <c r="L273" s="391"/>
      <c r="M273" s="391"/>
      <c r="N273" s="392"/>
      <c r="O273" s="409" t="s">
        <v>257</v>
      </c>
      <c r="P273" s="411"/>
      <c r="Q273" s="720" t="str">
        <f>Q228</f>
        <v>株式会社ニュージェック</v>
      </c>
      <c r="R273" s="721"/>
      <c r="S273" s="721"/>
      <c r="T273" s="722"/>
      <c r="U273" s="606" t="s">
        <v>220</v>
      </c>
      <c r="V273" s="607"/>
      <c r="W273" s="607"/>
      <c r="X273" s="608"/>
      <c r="Y273" s="612">
        <f>Y228</f>
        <v>44294</v>
      </c>
      <c r="Z273" s="614"/>
    </row>
    <row r="274" spans="2:26" ht="20.100000000000001" customHeight="1" x14ac:dyDescent="0.15">
      <c r="B274" s="413" t="s">
        <v>0</v>
      </c>
      <c r="C274" s="414"/>
      <c r="D274" s="414"/>
      <c r="E274" s="414"/>
      <c r="F274" s="618" t="str">
        <f>F229</f>
        <v>美祢トンネル</v>
      </c>
      <c r="G274" s="619"/>
      <c r="H274" s="620"/>
      <c r="I274" s="728" t="s">
        <v>1</v>
      </c>
      <c r="J274" s="729"/>
      <c r="K274" s="390" t="str">
        <f>K229</f>
        <v>宇部土木建築事務所</v>
      </c>
      <c r="L274" s="391"/>
      <c r="M274" s="391"/>
      <c r="N274" s="392"/>
      <c r="O274" s="409" t="s">
        <v>258</v>
      </c>
      <c r="P274" s="411"/>
      <c r="Q274" s="720" t="str">
        <f>Q229</f>
        <v>石村　勝伸</v>
      </c>
      <c r="R274" s="721"/>
      <c r="S274" s="721"/>
      <c r="T274" s="722"/>
      <c r="U274" s="723"/>
      <c r="V274" s="724"/>
      <c r="W274" s="724"/>
      <c r="X274" s="725"/>
      <c r="Y274" s="726"/>
      <c r="Z274" s="727"/>
    </row>
    <row r="275" spans="2:26" ht="15" customHeight="1" x14ac:dyDescent="0.15">
      <c r="B275" s="401" t="s">
        <v>241</v>
      </c>
      <c r="C275" s="730" t="s">
        <v>42</v>
      </c>
      <c r="D275" s="731"/>
      <c r="E275" s="732" t="s">
        <v>205</v>
      </c>
      <c r="F275" s="732" t="s">
        <v>204</v>
      </c>
      <c r="G275" s="734" t="s">
        <v>203</v>
      </c>
      <c r="H275" s="735"/>
      <c r="I275" s="467" t="s">
        <v>202</v>
      </c>
      <c r="J275" s="478"/>
      <c r="K275" s="478"/>
      <c r="L275" s="478"/>
      <c r="M275" s="478"/>
      <c r="N275" s="479"/>
      <c r="O275" s="738" t="s">
        <v>537</v>
      </c>
      <c r="P275" s="739"/>
      <c r="Q275" s="742" t="s">
        <v>265</v>
      </c>
      <c r="R275" s="743"/>
      <c r="S275" s="743"/>
      <c r="T275" s="744"/>
      <c r="U275" s="734" t="s">
        <v>201</v>
      </c>
      <c r="V275" s="748"/>
      <c r="W275" s="748"/>
      <c r="X275" s="748"/>
      <c r="Y275" s="735"/>
      <c r="Z275" s="750" t="s">
        <v>200</v>
      </c>
    </row>
    <row r="276" spans="2:26" ht="15" customHeight="1" x14ac:dyDescent="0.15">
      <c r="B276" s="401"/>
      <c r="C276" s="730"/>
      <c r="D276" s="731"/>
      <c r="E276" s="732"/>
      <c r="F276" s="732"/>
      <c r="G276" s="736"/>
      <c r="H276" s="737"/>
      <c r="I276" s="413"/>
      <c r="J276" s="414"/>
      <c r="K276" s="414"/>
      <c r="L276" s="414"/>
      <c r="M276" s="414"/>
      <c r="N276" s="415"/>
      <c r="O276" s="740"/>
      <c r="P276" s="741"/>
      <c r="Q276" s="745"/>
      <c r="R276" s="746"/>
      <c r="S276" s="746"/>
      <c r="T276" s="747"/>
      <c r="U276" s="736"/>
      <c r="V276" s="749"/>
      <c r="W276" s="749"/>
      <c r="X276" s="749"/>
      <c r="Y276" s="737"/>
      <c r="Z276" s="732"/>
    </row>
    <row r="277" spans="2:26" ht="16.5" customHeight="1" x14ac:dyDescent="0.15">
      <c r="B277" s="401"/>
      <c r="C277" s="730"/>
      <c r="D277" s="731"/>
      <c r="E277" s="732"/>
      <c r="F277" s="732"/>
      <c r="G277" s="621" t="s">
        <v>199</v>
      </c>
      <c r="H277" s="621" t="s">
        <v>198</v>
      </c>
      <c r="I277" s="599" t="s">
        <v>197</v>
      </c>
      <c r="J277" s="599" t="s">
        <v>43</v>
      </c>
      <c r="K277" s="753"/>
      <c r="L277" s="753"/>
      <c r="M277" s="758" t="s">
        <v>7</v>
      </c>
      <c r="N277" s="759" t="s">
        <v>196</v>
      </c>
      <c r="O277" s="599" t="s">
        <v>195</v>
      </c>
      <c r="P277" s="599" t="s">
        <v>194</v>
      </c>
      <c r="Q277" s="449" t="s">
        <v>274</v>
      </c>
      <c r="R277" s="753"/>
      <c r="S277" s="621" t="s">
        <v>272</v>
      </c>
      <c r="T277" s="621" t="s">
        <v>273</v>
      </c>
      <c r="U277" s="760" t="s">
        <v>193</v>
      </c>
      <c r="V277" s="621" t="s">
        <v>266</v>
      </c>
      <c r="W277" s="753"/>
      <c r="X277" s="753"/>
      <c r="Y277" s="753"/>
      <c r="Z277" s="732"/>
    </row>
    <row r="278" spans="2:26" ht="16.5" customHeight="1" x14ac:dyDescent="0.15">
      <c r="B278" s="401"/>
      <c r="C278" s="413"/>
      <c r="D278" s="415"/>
      <c r="E278" s="733"/>
      <c r="F278" s="733"/>
      <c r="G278" s="752"/>
      <c r="H278" s="752"/>
      <c r="I278" s="753"/>
      <c r="J278" s="753"/>
      <c r="K278" s="753"/>
      <c r="L278" s="753"/>
      <c r="M278" s="753"/>
      <c r="N278" s="753"/>
      <c r="O278" s="753"/>
      <c r="P278" s="753"/>
      <c r="Q278" s="106" t="s">
        <v>267</v>
      </c>
      <c r="R278" s="106" t="s">
        <v>268</v>
      </c>
      <c r="S278" s="753"/>
      <c r="T278" s="753"/>
      <c r="U278" s="753"/>
      <c r="V278" s="753"/>
      <c r="W278" s="753"/>
      <c r="X278" s="753"/>
      <c r="Y278" s="753"/>
      <c r="Z278" s="751"/>
    </row>
    <row r="279" spans="2:26" ht="15.75" customHeight="1" x14ac:dyDescent="0.15">
      <c r="B279" s="401"/>
      <c r="C279" s="715" t="s">
        <v>1997</v>
      </c>
      <c r="D279" s="716"/>
      <c r="E279" s="347">
        <v>1</v>
      </c>
      <c r="F279" s="373">
        <v>364</v>
      </c>
      <c r="G279" s="341" t="s">
        <v>534</v>
      </c>
      <c r="H279" s="341" t="s">
        <v>486</v>
      </c>
      <c r="I279" s="341" t="s">
        <v>332</v>
      </c>
      <c r="J279" s="408" t="s">
        <v>338</v>
      </c>
      <c r="K279" s="408"/>
      <c r="L279" s="408"/>
      <c r="M279" s="341" t="s">
        <v>1998</v>
      </c>
      <c r="N279" s="341" t="s">
        <v>1979</v>
      </c>
      <c r="O279" s="217" t="s">
        <v>54</v>
      </c>
      <c r="P279" s="217" t="s">
        <v>54</v>
      </c>
      <c r="Q279" s="341" t="s">
        <v>54</v>
      </c>
      <c r="R279" s="341" t="s">
        <v>551</v>
      </c>
      <c r="S279" s="342" t="s">
        <v>360</v>
      </c>
      <c r="T279" s="342" t="s">
        <v>360</v>
      </c>
      <c r="U279" s="342" t="s">
        <v>361</v>
      </c>
      <c r="V279" s="408" t="s">
        <v>1795</v>
      </c>
      <c r="W279" s="718"/>
      <c r="X279" s="718"/>
      <c r="Y279" s="718"/>
      <c r="Z279" s="217" t="s">
        <v>1648</v>
      </c>
    </row>
    <row r="280" spans="2:26" ht="15.95" customHeight="1" x14ac:dyDescent="0.15">
      <c r="B280" s="401"/>
      <c r="C280" s="715" t="s">
        <v>1997</v>
      </c>
      <c r="D280" s="716"/>
      <c r="E280" s="347">
        <v>2</v>
      </c>
      <c r="F280" s="373">
        <v>366</v>
      </c>
      <c r="G280" s="341" t="s">
        <v>534</v>
      </c>
      <c r="H280" s="341" t="s">
        <v>487</v>
      </c>
      <c r="I280" s="341" t="s">
        <v>332</v>
      </c>
      <c r="J280" s="408" t="s">
        <v>338</v>
      </c>
      <c r="K280" s="408"/>
      <c r="L280" s="408"/>
      <c r="M280" s="341" t="s">
        <v>1999</v>
      </c>
      <c r="N280" s="341" t="s">
        <v>1979</v>
      </c>
      <c r="O280" s="217" t="s">
        <v>54</v>
      </c>
      <c r="P280" s="217" t="s">
        <v>54</v>
      </c>
      <c r="Q280" s="341" t="s">
        <v>54</v>
      </c>
      <c r="R280" s="341" t="s">
        <v>551</v>
      </c>
      <c r="S280" s="342" t="s">
        <v>360</v>
      </c>
      <c r="T280" s="342" t="s">
        <v>360</v>
      </c>
      <c r="U280" s="342" t="s">
        <v>361</v>
      </c>
      <c r="V280" s="408" t="s">
        <v>1795</v>
      </c>
      <c r="W280" s="718"/>
      <c r="X280" s="718"/>
      <c r="Y280" s="718"/>
      <c r="Z280" s="217" t="s">
        <v>1648</v>
      </c>
    </row>
    <row r="281" spans="2:26" ht="15.95" customHeight="1" x14ac:dyDescent="0.15">
      <c r="B281" s="401"/>
      <c r="C281" s="715" t="s">
        <v>1997</v>
      </c>
      <c r="D281" s="716"/>
      <c r="E281" s="347">
        <v>3</v>
      </c>
      <c r="F281" s="373">
        <v>362</v>
      </c>
      <c r="G281" s="341" t="s">
        <v>331</v>
      </c>
      <c r="H281" s="341" t="s">
        <v>354</v>
      </c>
      <c r="I281" s="341" t="s">
        <v>332</v>
      </c>
      <c r="J281" s="408" t="s">
        <v>532</v>
      </c>
      <c r="K281" s="408"/>
      <c r="L281" s="408"/>
      <c r="M281" s="341" t="s">
        <v>2000</v>
      </c>
      <c r="N281" s="341" t="s">
        <v>1941</v>
      </c>
      <c r="O281" s="217" t="s">
        <v>1649</v>
      </c>
      <c r="P281" s="217" t="s">
        <v>554</v>
      </c>
      <c r="Q281" s="341"/>
      <c r="R281" s="341" t="s">
        <v>551</v>
      </c>
      <c r="S281" s="342" t="s">
        <v>360</v>
      </c>
      <c r="T281" s="342" t="s">
        <v>360</v>
      </c>
      <c r="U281" s="342" t="s">
        <v>1648</v>
      </c>
      <c r="V281" s="408" t="s">
        <v>1788</v>
      </c>
      <c r="W281" s="718"/>
      <c r="X281" s="718"/>
      <c r="Y281" s="718"/>
      <c r="Z281" s="217" t="s">
        <v>1648</v>
      </c>
    </row>
    <row r="282" spans="2:26" ht="15.95" customHeight="1" x14ac:dyDescent="0.15">
      <c r="B282" s="401"/>
      <c r="C282" s="715" t="s">
        <v>740</v>
      </c>
      <c r="D282" s="716"/>
      <c r="E282" s="347">
        <v>1</v>
      </c>
      <c r="F282" s="373">
        <v>376.7</v>
      </c>
      <c r="G282" s="341" t="s">
        <v>534</v>
      </c>
      <c r="H282" s="341" t="s">
        <v>487</v>
      </c>
      <c r="I282" s="341" t="s">
        <v>332</v>
      </c>
      <c r="J282" s="466" t="s">
        <v>532</v>
      </c>
      <c r="K282" s="717"/>
      <c r="L282" s="444"/>
      <c r="M282" s="341" t="s">
        <v>2001</v>
      </c>
      <c r="N282" s="341" t="s">
        <v>1848</v>
      </c>
      <c r="O282" s="217" t="s">
        <v>1648</v>
      </c>
      <c r="P282" s="217" t="s">
        <v>1648</v>
      </c>
      <c r="Q282" s="341"/>
      <c r="R282" s="341" t="s">
        <v>551</v>
      </c>
      <c r="S282" s="342" t="s">
        <v>360</v>
      </c>
      <c r="T282" s="342" t="s">
        <v>360</v>
      </c>
      <c r="U282" s="376" t="s">
        <v>1648</v>
      </c>
      <c r="V282" s="408" t="s">
        <v>1788</v>
      </c>
      <c r="W282" s="718"/>
      <c r="X282" s="718"/>
      <c r="Y282" s="718"/>
      <c r="Z282" s="217" t="s">
        <v>1648</v>
      </c>
    </row>
    <row r="283" spans="2:26" ht="15.95" customHeight="1" x14ac:dyDescent="0.15">
      <c r="B283" s="401"/>
      <c r="C283" s="715" t="s">
        <v>740</v>
      </c>
      <c r="D283" s="716"/>
      <c r="E283" s="347">
        <v>2</v>
      </c>
      <c r="F283" s="373">
        <v>372.1</v>
      </c>
      <c r="G283" s="341" t="s">
        <v>331</v>
      </c>
      <c r="H283" s="341" t="s">
        <v>354</v>
      </c>
      <c r="I283" s="341" t="s">
        <v>332</v>
      </c>
      <c r="J283" s="408" t="s">
        <v>532</v>
      </c>
      <c r="K283" s="408"/>
      <c r="L283" s="408"/>
      <c r="M283" s="341" t="s">
        <v>2002</v>
      </c>
      <c r="N283" s="341" t="s">
        <v>1811</v>
      </c>
      <c r="O283" s="217" t="s">
        <v>1649</v>
      </c>
      <c r="P283" s="217" t="s">
        <v>554</v>
      </c>
      <c r="Q283" s="341"/>
      <c r="R283" s="341" t="s">
        <v>551</v>
      </c>
      <c r="S283" s="342" t="s">
        <v>360</v>
      </c>
      <c r="T283" s="342" t="s">
        <v>360</v>
      </c>
      <c r="U283" s="342" t="s">
        <v>1648</v>
      </c>
      <c r="V283" s="408" t="s">
        <v>1788</v>
      </c>
      <c r="W283" s="718"/>
      <c r="X283" s="718"/>
      <c r="Y283" s="718"/>
      <c r="Z283" s="217" t="s">
        <v>1648</v>
      </c>
    </row>
    <row r="284" spans="2:26" ht="15.95" customHeight="1" x14ac:dyDescent="0.15">
      <c r="B284" s="401"/>
      <c r="C284" s="715" t="s">
        <v>646</v>
      </c>
      <c r="D284" s="716"/>
      <c r="E284" s="347">
        <v>1</v>
      </c>
      <c r="F284" s="373">
        <v>387.3</v>
      </c>
      <c r="G284" s="341" t="s">
        <v>534</v>
      </c>
      <c r="H284" s="341" t="s">
        <v>485</v>
      </c>
      <c r="I284" s="341" t="s">
        <v>332</v>
      </c>
      <c r="J284" s="466" t="s">
        <v>338</v>
      </c>
      <c r="K284" s="717"/>
      <c r="L284" s="444"/>
      <c r="M284" s="341" t="s">
        <v>2003</v>
      </c>
      <c r="N284" s="341" t="s">
        <v>1979</v>
      </c>
      <c r="O284" s="217" t="s">
        <v>54</v>
      </c>
      <c r="P284" s="217" t="s">
        <v>54</v>
      </c>
      <c r="Q284" s="341" t="s">
        <v>54</v>
      </c>
      <c r="R284" s="341" t="s">
        <v>551</v>
      </c>
      <c r="S284" s="342" t="s">
        <v>360</v>
      </c>
      <c r="T284" s="342" t="s">
        <v>360</v>
      </c>
      <c r="U284" s="342" t="s">
        <v>361</v>
      </c>
      <c r="V284" s="408" t="s">
        <v>1788</v>
      </c>
      <c r="W284" s="718"/>
      <c r="X284" s="718"/>
      <c r="Y284" s="718"/>
      <c r="Z284" s="217" t="s">
        <v>1648</v>
      </c>
    </row>
    <row r="285" spans="2:26" ht="15.95" customHeight="1" x14ac:dyDescent="0.15">
      <c r="B285" s="401"/>
      <c r="C285" s="715" t="s">
        <v>647</v>
      </c>
      <c r="D285" s="716"/>
      <c r="E285" s="347">
        <v>1</v>
      </c>
      <c r="F285" s="373">
        <v>387.3</v>
      </c>
      <c r="G285" s="341" t="s">
        <v>534</v>
      </c>
      <c r="H285" s="341" t="s">
        <v>486</v>
      </c>
      <c r="I285" s="341" t="s">
        <v>332</v>
      </c>
      <c r="J285" s="466" t="s">
        <v>532</v>
      </c>
      <c r="K285" s="717"/>
      <c r="L285" s="444"/>
      <c r="M285" s="341" t="s">
        <v>2004</v>
      </c>
      <c r="N285" s="341" t="s">
        <v>1787</v>
      </c>
      <c r="O285" s="217" t="s">
        <v>551</v>
      </c>
      <c r="P285" s="217" t="s">
        <v>551</v>
      </c>
      <c r="Q285" s="341"/>
      <c r="R285" s="341" t="s">
        <v>551</v>
      </c>
      <c r="S285" s="342" t="s">
        <v>360</v>
      </c>
      <c r="T285" s="342" t="s">
        <v>360</v>
      </c>
      <c r="U285" s="350" t="s">
        <v>361</v>
      </c>
      <c r="V285" s="408" t="s">
        <v>1788</v>
      </c>
      <c r="W285" s="718"/>
      <c r="X285" s="718"/>
      <c r="Y285" s="718"/>
      <c r="Z285" s="217" t="s">
        <v>1648</v>
      </c>
    </row>
    <row r="286" spans="2:26" ht="15.95" customHeight="1" x14ac:dyDescent="0.15">
      <c r="B286" s="401"/>
      <c r="C286" s="715" t="s">
        <v>647</v>
      </c>
      <c r="D286" s="716"/>
      <c r="E286" s="347">
        <v>2</v>
      </c>
      <c r="F286" s="373">
        <v>387.3</v>
      </c>
      <c r="G286" s="341" t="s">
        <v>534</v>
      </c>
      <c r="H286" s="341" t="s">
        <v>487</v>
      </c>
      <c r="I286" s="341" t="s">
        <v>332</v>
      </c>
      <c r="J286" s="466" t="s">
        <v>532</v>
      </c>
      <c r="K286" s="717"/>
      <c r="L286" s="444"/>
      <c r="M286" s="341" t="s">
        <v>2005</v>
      </c>
      <c r="N286" s="341" t="s">
        <v>1848</v>
      </c>
      <c r="O286" s="217" t="s">
        <v>1648</v>
      </c>
      <c r="P286" s="217" t="s">
        <v>1648</v>
      </c>
      <c r="Q286" s="341"/>
      <c r="R286" s="341" t="s">
        <v>551</v>
      </c>
      <c r="S286" s="342" t="s">
        <v>360</v>
      </c>
      <c r="T286" s="342" t="s">
        <v>360</v>
      </c>
      <c r="U286" s="376" t="s">
        <v>1648</v>
      </c>
      <c r="V286" s="408" t="s">
        <v>1788</v>
      </c>
      <c r="W286" s="718"/>
      <c r="X286" s="718"/>
      <c r="Y286" s="718"/>
      <c r="Z286" s="217" t="s">
        <v>1648</v>
      </c>
    </row>
    <row r="287" spans="2:26" ht="15.95" customHeight="1" x14ac:dyDescent="0.15">
      <c r="B287" s="401"/>
      <c r="C287" s="715" t="s">
        <v>2006</v>
      </c>
      <c r="D287" s="716"/>
      <c r="E287" s="347">
        <v>1</v>
      </c>
      <c r="F287" s="373">
        <v>402.3</v>
      </c>
      <c r="G287" s="341" t="s">
        <v>331</v>
      </c>
      <c r="H287" s="341" t="s">
        <v>354</v>
      </c>
      <c r="I287" s="341" t="s">
        <v>332</v>
      </c>
      <c r="J287" s="408" t="s">
        <v>532</v>
      </c>
      <c r="K287" s="408"/>
      <c r="L287" s="408"/>
      <c r="M287" s="341" t="s">
        <v>2007</v>
      </c>
      <c r="N287" s="341" t="s">
        <v>1848</v>
      </c>
      <c r="O287" s="217" t="s">
        <v>1648</v>
      </c>
      <c r="P287" s="217" t="s">
        <v>1648</v>
      </c>
      <c r="Q287" s="341"/>
      <c r="R287" s="341" t="s">
        <v>551</v>
      </c>
      <c r="S287" s="342" t="s">
        <v>360</v>
      </c>
      <c r="T287" s="342" t="s">
        <v>360</v>
      </c>
      <c r="U287" s="342" t="s">
        <v>1648</v>
      </c>
      <c r="V287" s="408" t="s">
        <v>1788</v>
      </c>
      <c r="W287" s="718"/>
      <c r="X287" s="718"/>
      <c r="Y287" s="718"/>
      <c r="Z287" s="217" t="s">
        <v>1648</v>
      </c>
    </row>
    <row r="288" spans="2:26" ht="15.95" customHeight="1" x14ac:dyDescent="0.15">
      <c r="B288" s="401"/>
      <c r="C288" s="715" t="s">
        <v>2006</v>
      </c>
      <c r="D288" s="716"/>
      <c r="E288" s="347">
        <v>2</v>
      </c>
      <c r="F288" s="373">
        <v>402.4</v>
      </c>
      <c r="G288" s="341" t="s">
        <v>331</v>
      </c>
      <c r="H288" s="341" t="s">
        <v>355</v>
      </c>
      <c r="I288" s="341" t="s">
        <v>332</v>
      </c>
      <c r="J288" s="408" t="s">
        <v>532</v>
      </c>
      <c r="K288" s="408"/>
      <c r="L288" s="408"/>
      <c r="M288" s="346" t="s">
        <v>2008</v>
      </c>
      <c r="N288" s="341" t="s">
        <v>1787</v>
      </c>
      <c r="O288" s="217" t="s">
        <v>1649</v>
      </c>
      <c r="P288" s="217" t="s">
        <v>554</v>
      </c>
      <c r="Q288" s="341"/>
      <c r="R288" s="341" t="s">
        <v>1649</v>
      </c>
      <c r="S288" s="342" t="s">
        <v>360</v>
      </c>
      <c r="T288" s="342" t="s">
        <v>359</v>
      </c>
      <c r="U288" s="342" t="s">
        <v>363</v>
      </c>
      <c r="V288" s="466" t="s">
        <v>1784</v>
      </c>
      <c r="W288" s="717"/>
      <c r="X288" s="717"/>
      <c r="Y288" s="444"/>
      <c r="Z288" s="341" t="s">
        <v>1785</v>
      </c>
    </row>
    <row r="289" spans="2:26" ht="15.95" customHeight="1" x14ac:dyDescent="0.15">
      <c r="B289" s="401"/>
      <c r="C289" s="715" t="s">
        <v>649</v>
      </c>
      <c r="D289" s="716"/>
      <c r="E289" s="347">
        <v>1</v>
      </c>
      <c r="F289" s="373">
        <v>419</v>
      </c>
      <c r="G289" s="341" t="s">
        <v>329</v>
      </c>
      <c r="H289" s="341" t="s">
        <v>351</v>
      </c>
      <c r="I289" s="341" t="s">
        <v>332</v>
      </c>
      <c r="J289" s="408" t="s">
        <v>514</v>
      </c>
      <c r="K289" s="408"/>
      <c r="L289" s="408"/>
      <c r="M289" s="341" t="s">
        <v>2009</v>
      </c>
      <c r="N289" s="341" t="s">
        <v>1848</v>
      </c>
      <c r="O289" s="217" t="s">
        <v>1648</v>
      </c>
      <c r="P289" s="217" t="s">
        <v>1648</v>
      </c>
      <c r="Q289" s="341"/>
      <c r="R289" s="341" t="s">
        <v>1649</v>
      </c>
      <c r="S289" s="342" t="s">
        <v>360</v>
      </c>
      <c r="T289" s="342" t="s">
        <v>359</v>
      </c>
      <c r="U289" s="376" t="s">
        <v>1648</v>
      </c>
      <c r="V289" s="408" t="s">
        <v>516</v>
      </c>
      <c r="W289" s="718"/>
      <c r="X289" s="718"/>
      <c r="Y289" s="718"/>
      <c r="Z289" s="341" t="s">
        <v>1785</v>
      </c>
    </row>
    <row r="290" spans="2:26" ht="15.95" customHeight="1" x14ac:dyDescent="0.15">
      <c r="B290" s="401"/>
      <c r="C290" s="715" t="s">
        <v>649</v>
      </c>
      <c r="D290" s="716"/>
      <c r="E290" s="347">
        <v>2</v>
      </c>
      <c r="F290" s="373">
        <v>408.5</v>
      </c>
      <c r="G290" s="341" t="s">
        <v>534</v>
      </c>
      <c r="H290" s="341" t="s">
        <v>485</v>
      </c>
      <c r="I290" s="341" t="s">
        <v>332</v>
      </c>
      <c r="J290" s="408" t="s">
        <v>338</v>
      </c>
      <c r="K290" s="408"/>
      <c r="L290" s="408"/>
      <c r="M290" s="341" t="s">
        <v>2010</v>
      </c>
      <c r="N290" s="341" t="s">
        <v>1979</v>
      </c>
      <c r="O290" s="217" t="s">
        <v>54</v>
      </c>
      <c r="P290" s="217" t="s">
        <v>54</v>
      </c>
      <c r="Q290" s="341" t="s">
        <v>54</v>
      </c>
      <c r="R290" s="341" t="s">
        <v>551</v>
      </c>
      <c r="S290" s="342" t="s">
        <v>360</v>
      </c>
      <c r="T290" s="342" t="s">
        <v>360</v>
      </c>
      <c r="U290" s="342" t="s">
        <v>361</v>
      </c>
      <c r="V290" s="408" t="s">
        <v>1795</v>
      </c>
      <c r="W290" s="718"/>
      <c r="X290" s="718"/>
      <c r="Y290" s="718"/>
      <c r="Z290" s="217" t="s">
        <v>1648</v>
      </c>
    </row>
    <row r="291" spans="2:26" ht="15.95" customHeight="1" x14ac:dyDescent="0.15">
      <c r="B291" s="401"/>
      <c r="C291" s="715" t="s">
        <v>649</v>
      </c>
      <c r="D291" s="716"/>
      <c r="E291" s="347">
        <v>3</v>
      </c>
      <c r="F291" s="373">
        <v>414.2</v>
      </c>
      <c r="G291" s="341" t="s">
        <v>534</v>
      </c>
      <c r="H291" s="341" t="s">
        <v>485</v>
      </c>
      <c r="I291" s="341" t="s">
        <v>332</v>
      </c>
      <c r="J291" s="408" t="s">
        <v>338</v>
      </c>
      <c r="K291" s="408"/>
      <c r="L291" s="408"/>
      <c r="M291" s="341" t="s">
        <v>2011</v>
      </c>
      <c r="N291" s="341" t="s">
        <v>1979</v>
      </c>
      <c r="O291" s="217" t="s">
        <v>54</v>
      </c>
      <c r="P291" s="217" t="s">
        <v>54</v>
      </c>
      <c r="Q291" s="341" t="s">
        <v>54</v>
      </c>
      <c r="R291" s="341" t="s">
        <v>551</v>
      </c>
      <c r="S291" s="342" t="s">
        <v>360</v>
      </c>
      <c r="T291" s="342" t="s">
        <v>360</v>
      </c>
      <c r="U291" s="342" t="s">
        <v>361</v>
      </c>
      <c r="V291" s="408" t="s">
        <v>1795</v>
      </c>
      <c r="W291" s="718"/>
      <c r="X291" s="718"/>
      <c r="Y291" s="718"/>
      <c r="Z291" s="217" t="s">
        <v>1648</v>
      </c>
    </row>
    <row r="292" spans="2:26" ht="15.95" customHeight="1" x14ac:dyDescent="0.15">
      <c r="B292" s="401"/>
      <c r="C292" s="715" t="s">
        <v>650</v>
      </c>
      <c r="D292" s="716"/>
      <c r="E292" s="347">
        <v>1</v>
      </c>
      <c r="F292" s="373">
        <v>428.5</v>
      </c>
      <c r="G292" s="341" t="s">
        <v>534</v>
      </c>
      <c r="H292" s="341" t="s">
        <v>487</v>
      </c>
      <c r="I292" s="341" t="s">
        <v>332</v>
      </c>
      <c r="J292" s="408" t="s">
        <v>532</v>
      </c>
      <c r="K292" s="408"/>
      <c r="L292" s="408"/>
      <c r="M292" s="341" t="s">
        <v>1892</v>
      </c>
      <c r="N292" s="341" t="s">
        <v>1901</v>
      </c>
      <c r="O292" s="217" t="s">
        <v>1648</v>
      </c>
      <c r="P292" s="217" t="s">
        <v>1648</v>
      </c>
      <c r="Q292" s="341"/>
      <c r="R292" s="341" t="s">
        <v>1655</v>
      </c>
      <c r="S292" s="342" t="s">
        <v>360</v>
      </c>
      <c r="T292" s="342" t="s">
        <v>359</v>
      </c>
      <c r="U292" s="376" t="s">
        <v>1648</v>
      </c>
      <c r="V292" s="408" t="s">
        <v>516</v>
      </c>
      <c r="W292" s="718"/>
      <c r="X292" s="718"/>
      <c r="Y292" s="718"/>
      <c r="Z292" s="341" t="s">
        <v>2215</v>
      </c>
    </row>
    <row r="293" spans="2:26" ht="15.95" customHeight="1" x14ac:dyDescent="0.15">
      <c r="B293" s="401"/>
      <c r="C293" s="715" t="s">
        <v>650</v>
      </c>
      <c r="D293" s="716"/>
      <c r="E293" s="347">
        <v>2</v>
      </c>
      <c r="F293" s="373">
        <v>419</v>
      </c>
      <c r="G293" s="341" t="s">
        <v>534</v>
      </c>
      <c r="H293" s="341" t="s">
        <v>485</v>
      </c>
      <c r="I293" s="341" t="s">
        <v>332</v>
      </c>
      <c r="J293" s="466" t="s">
        <v>338</v>
      </c>
      <c r="K293" s="717"/>
      <c r="L293" s="444"/>
      <c r="M293" s="341" t="s">
        <v>2012</v>
      </c>
      <c r="N293" s="341" t="s">
        <v>1787</v>
      </c>
      <c r="O293" s="217" t="s">
        <v>551</v>
      </c>
      <c r="P293" s="217" t="s">
        <v>551</v>
      </c>
      <c r="Q293" s="341"/>
      <c r="R293" s="341" t="s">
        <v>551</v>
      </c>
      <c r="S293" s="342" t="s">
        <v>360</v>
      </c>
      <c r="T293" s="342" t="s">
        <v>360</v>
      </c>
      <c r="U293" s="350" t="s">
        <v>361</v>
      </c>
      <c r="V293" s="408" t="s">
        <v>1788</v>
      </c>
      <c r="W293" s="718"/>
      <c r="X293" s="718"/>
      <c r="Y293" s="718"/>
      <c r="Z293" s="217" t="s">
        <v>1648</v>
      </c>
    </row>
    <row r="294" spans="2:26" ht="15.95" customHeight="1" x14ac:dyDescent="0.15">
      <c r="B294" s="401"/>
      <c r="C294" s="715" t="s">
        <v>650</v>
      </c>
      <c r="D294" s="716"/>
      <c r="E294" s="347">
        <v>3</v>
      </c>
      <c r="F294" s="373">
        <v>422.3</v>
      </c>
      <c r="G294" s="341" t="s">
        <v>331</v>
      </c>
      <c r="H294" s="341" t="s">
        <v>354</v>
      </c>
      <c r="I294" s="341" t="s">
        <v>332</v>
      </c>
      <c r="J294" s="408" t="s">
        <v>532</v>
      </c>
      <c r="K294" s="408"/>
      <c r="L294" s="408"/>
      <c r="M294" s="341" t="s">
        <v>2013</v>
      </c>
      <c r="N294" s="341" t="s">
        <v>1811</v>
      </c>
      <c r="O294" s="217" t="s">
        <v>1649</v>
      </c>
      <c r="P294" s="217" t="s">
        <v>554</v>
      </c>
      <c r="Q294" s="341"/>
      <c r="R294" s="341" t="s">
        <v>551</v>
      </c>
      <c r="S294" s="342" t="s">
        <v>360</v>
      </c>
      <c r="T294" s="342" t="s">
        <v>360</v>
      </c>
      <c r="U294" s="342" t="s">
        <v>1648</v>
      </c>
      <c r="V294" s="408" t="s">
        <v>1788</v>
      </c>
      <c r="W294" s="718"/>
      <c r="X294" s="718"/>
      <c r="Y294" s="718"/>
      <c r="Z294" s="217" t="s">
        <v>1648</v>
      </c>
    </row>
    <row r="295" spans="2:26" ht="15.95" customHeight="1" x14ac:dyDescent="0.15">
      <c r="B295" s="401"/>
      <c r="C295" s="715" t="s">
        <v>651</v>
      </c>
      <c r="D295" s="716"/>
      <c r="E295" s="347">
        <v>1</v>
      </c>
      <c r="F295" s="373">
        <v>440</v>
      </c>
      <c r="G295" s="341" t="s">
        <v>534</v>
      </c>
      <c r="H295" s="341" t="s">
        <v>486</v>
      </c>
      <c r="I295" s="341" t="s">
        <v>332</v>
      </c>
      <c r="J295" s="408" t="s">
        <v>338</v>
      </c>
      <c r="K295" s="408"/>
      <c r="L295" s="408"/>
      <c r="M295" s="341" t="s">
        <v>2014</v>
      </c>
      <c r="N295" s="341" t="s">
        <v>1979</v>
      </c>
      <c r="O295" s="217" t="s">
        <v>54</v>
      </c>
      <c r="P295" s="217" t="s">
        <v>54</v>
      </c>
      <c r="Q295" s="341" t="s">
        <v>54</v>
      </c>
      <c r="R295" s="341" t="s">
        <v>551</v>
      </c>
      <c r="S295" s="342" t="s">
        <v>360</v>
      </c>
      <c r="T295" s="342" t="s">
        <v>360</v>
      </c>
      <c r="U295" s="342" t="s">
        <v>361</v>
      </c>
      <c r="V295" s="408" t="s">
        <v>1795</v>
      </c>
      <c r="W295" s="718"/>
      <c r="X295" s="718"/>
      <c r="Y295" s="718"/>
      <c r="Z295" s="217" t="s">
        <v>1648</v>
      </c>
    </row>
    <row r="296" spans="2:26" ht="15.95" customHeight="1" x14ac:dyDescent="0.15">
      <c r="B296" s="401"/>
      <c r="C296" s="715" t="s">
        <v>651</v>
      </c>
      <c r="D296" s="716"/>
      <c r="E296" s="347">
        <v>2</v>
      </c>
      <c r="F296" s="373">
        <v>440</v>
      </c>
      <c r="G296" s="341" t="s">
        <v>534</v>
      </c>
      <c r="H296" s="341" t="s">
        <v>485</v>
      </c>
      <c r="I296" s="341" t="s">
        <v>332</v>
      </c>
      <c r="J296" s="466" t="s">
        <v>338</v>
      </c>
      <c r="K296" s="717"/>
      <c r="L296" s="444"/>
      <c r="M296" s="341" t="s">
        <v>2015</v>
      </c>
      <c r="N296" s="341" t="s">
        <v>1901</v>
      </c>
      <c r="O296" s="217" t="s">
        <v>1648</v>
      </c>
      <c r="P296" s="217" t="s">
        <v>1648</v>
      </c>
      <c r="Q296" s="341"/>
      <c r="R296" s="341" t="s">
        <v>551</v>
      </c>
      <c r="S296" s="342" t="s">
        <v>360</v>
      </c>
      <c r="T296" s="342" t="s">
        <v>360</v>
      </c>
      <c r="U296" s="376" t="s">
        <v>1648</v>
      </c>
      <c r="V296" s="408" t="s">
        <v>1795</v>
      </c>
      <c r="W296" s="718"/>
      <c r="X296" s="718"/>
      <c r="Y296" s="718"/>
      <c r="Z296" s="217" t="s">
        <v>1648</v>
      </c>
    </row>
    <row r="297" spans="2:26" ht="15.95" customHeight="1" x14ac:dyDescent="0.15">
      <c r="B297" s="401"/>
      <c r="C297" s="715" t="s">
        <v>651</v>
      </c>
      <c r="D297" s="716"/>
      <c r="E297" s="347">
        <v>3</v>
      </c>
      <c r="F297" s="373">
        <v>439.7</v>
      </c>
      <c r="G297" s="341" t="s">
        <v>534</v>
      </c>
      <c r="H297" s="341" t="s">
        <v>485</v>
      </c>
      <c r="I297" s="341" t="s">
        <v>332</v>
      </c>
      <c r="J297" s="466" t="s">
        <v>532</v>
      </c>
      <c r="K297" s="717"/>
      <c r="L297" s="444"/>
      <c r="M297" s="341" t="s">
        <v>2016</v>
      </c>
      <c r="N297" s="341" t="s">
        <v>1941</v>
      </c>
      <c r="O297" s="217" t="s">
        <v>551</v>
      </c>
      <c r="P297" s="217" t="s">
        <v>551</v>
      </c>
      <c r="Q297" s="341"/>
      <c r="R297" s="341" t="s">
        <v>551</v>
      </c>
      <c r="S297" s="342" t="s">
        <v>360</v>
      </c>
      <c r="T297" s="342" t="s">
        <v>360</v>
      </c>
      <c r="U297" s="350" t="s">
        <v>361</v>
      </c>
      <c r="V297" s="408" t="s">
        <v>1788</v>
      </c>
      <c r="W297" s="718"/>
      <c r="X297" s="718"/>
      <c r="Y297" s="718"/>
      <c r="Z297" s="217" t="s">
        <v>1648</v>
      </c>
    </row>
    <row r="298" spans="2:26" ht="15.95" customHeight="1" x14ac:dyDescent="0.15">
      <c r="B298" s="401"/>
      <c r="C298" s="715" t="s">
        <v>651</v>
      </c>
      <c r="D298" s="716"/>
      <c r="E298" s="347">
        <v>4</v>
      </c>
      <c r="F298" s="373">
        <v>436.7</v>
      </c>
      <c r="G298" s="341" t="s">
        <v>331</v>
      </c>
      <c r="H298" s="341" t="s">
        <v>356</v>
      </c>
      <c r="I298" s="341" t="s">
        <v>333</v>
      </c>
      <c r="J298" s="408" t="s">
        <v>340</v>
      </c>
      <c r="K298" s="408"/>
      <c r="L298" s="408"/>
      <c r="M298" s="346" t="s">
        <v>2017</v>
      </c>
      <c r="N298" s="341" t="s">
        <v>1811</v>
      </c>
      <c r="O298" s="217" t="s">
        <v>1649</v>
      </c>
      <c r="P298" s="217" t="s">
        <v>554</v>
      </c>
      <c r="Q298" s="341"/>
      <c r="R298" s="341" t="s">
        <v>1649</v>
      </c>
      <c r="S298" s="342" t="s">
        <v>360</v>
      </c>
      <c r="T298" s="342" t="s">
        <v>359</v>
      </c>
      <c r="U298" s="342" t="s">
        <v>363</v>
      </c>
      <c r="V298" s="466" t="s">
        <v>1784</v>
      </c>
      <c r="W298" s="717"/>
      <c r="X298" s="717"/>
      <c r="Y298" s="444"/>
      <c r="Z298" s="341" t="s">
        <v>1785</v>
      </c>
    </row>
    <row r="299" spans="2:26" ht="15.95" customHeight="1" x14ac:dyDescent="0.15">
      <c r="B299" s="401"/>
      <c r="C299" s="715" t="s">
        <v>651</v>
      </c>
      <c r="D299" s="716"/>
      <c r="E299" s="347">
        <v>5</v>
      </c>
      <c r="F299" s="373">
        <v>430.7</v>
      </c>
      <c r="G299" s="341" t="s">
        <v>331</v>
      </c>
      <c r="H299" s="341" t="s">
        <v>355</v>
      </c>
      <c r="I299" s="341" t="s">
        <v>333</v>
      </c>
      <c r="J299" s="408" t="s">
        <v>340</v>
      </c>
      <c r="K299" s="408"/>
      <c r="L299" s="408"/>
      <c r="M299" s="346" t="s">
        <v>2018</v>
      </c>
      <c r="N299" s="341" t="s">
        <v>1883</v>
      </c>
      <c r="O299" s="217" t="s">
        <v>1649</v>
      </c>
      <c r="P299" s="217" t="s">
        <v>554</v>
      </c>
      <c r="Q299" s="341"/>
      <c r="R299" s="341" t="s">
        <v>1649</v>
      </c>
      <c r="S299" s="342" t="s">
        <v>360</v>
      </c>
      <c r="T299" s="342" t="s">
        <v>359</v>
      </c>
      <c r="U299" s="342" t="s">
        <v>363</v>
      </c>
      <c r="V299" s="466" t="s">
        <v>1784</v>
      </c>
      <c r="W299" s="717"/>
      <c r="X299" s="717"/>
      <c r="Y299" s="444"/>
      <c r="Z299" s="341" t="s">
        <v>1785</v>
      </c>
    </row>
    <row r="300" spans="2:26" ht="15.95" customHeight="1" x14ac:dyDescent="0.15">
      <c r="B300" s="401"/>
      <c r="C300" s="715" t="s">
        <v>652</v>
      </c>
      <c r="D300" s="716"/>
      <c r="E300" s="347">
        <v>2</v>
      </c>
      <c r="F300" s="373">
        <v>448.8</v>
      </c>
      <c r="G300" s="341" t="s">
        <v>534</v>
      </c>
      <c r="H300" s="341" t="s">
        <v>486</v>
      </c>
      <c r="I300" s="341" t="s">
        <v>333</v>
      </c>
      <c r="J300" s="466" t="s">
        <v>514</v>
      </c>
      <c r="K300" s="717"/>
      <c r="L300" s="444"/>
      <c r="M300" s="346" t="s">
        <v>2010</v>
      </c>
      <c r="N300" s="341" t="s">
        <v>1803</v>
      </c>
      <c r="O300" s="217" t="s">
        <v>1649</v>
      </c>
      <c r="P300" s="217" t="s">
        <v>554</v>
      </c>
      <c r="Q300" s="341"/>
      <c r="R300" s="341" t="s">
        <v>1649</v>
      </c>
      <c r="S300" s="342" t="s">
        <v>360</v>
      </c>
      <c r="T300" s="342" t="s">
        <v>359</v>
      </c>
      <c r="U300" s="342" t="s">
        <v>363</v>
      </c>
      <c r="V300" s="466" t="s">
        <v>1784</v>
      </c>
      <c r="W300" s="717"/>
      <c r="X300" s="717"/>
      <c r="Y300" s="444"/>
      <c r="Z300" s="341" t="s">
        <v>1785</v>
      </c>
    </row>
    <row r="301" spans="2:26" ht="15.95" customHeight="1" x14ac:dyDescent="0.15">
      <c r="B301" s="401"/>
      <c r="C301" s="715" t="s">
        <v>652</v>
      </c>
      <c r="D301" s="716"/>
      <c r="E301" s="347">
        <v>3</v>
      </c>
      <c r="F301" s="373">
        <v>450.4</v>
      </c>
      <c r="G301" s="341" t="s">
        <v>534</v>
      </c>
      <c r="H301" s="341" t="s">
        <v>487</v>
      </c>
      <c r="I301" s="341" t="s">
        <v>332</v>
      </c>
      <c r="J301" s="466" t="s">
        <v>338</v>
      </c>
      <c r="K301" s="717"/>
      <c r="L301" s="444"/>
      <c r="M301" s="341" t="s">
        <v>2019</v>
      </c>
      <c r="N301" s="341" t="s">
        <v>1979</v>
      </c>
      <c r="O301" s="217" t="s">
        <v>54</v>
      </c>
      <c r="P301" s="217" t="s">
        <v>54</v>
      </c>
      <c r="Q301" s="341" t="s">
        <v>54</v>
      </c>
      <c r="R301" s="341" t="s">
        <v>551</v>
      </c>
      <c r="S301" s="342" t="s">
        <v>360</v>
      </c>
      <c r="T301" s="342" t="s">
        <v>360</v>
      </c>
      <c r="U301" s="342" t="s">
        <v>1648</v>
      </c>
      <c r="V301" s="408" t="s">
        <v>1788</v>
      </c>
      <c r="W301" s="718"/>
      <c r="X301" s="718"/>
      <c r="Y301" s="718"/>
      <c r="Z301" s="217" t="s">
        <v>1648</v>
      </c>
    </row>
    <row r="302" spans="2:26" ht="15.95" customHeight="1" x14ac:dyDescent="0.15">
      <c r="B302" s="401"/>
      <c r="C302" s="715" t="s">
        <v>652</v>
      </c>
      <c r="D302" s="716"/>
      <c r="E302" s="347">
        <v>4</v>
      </c>
      <c r="F302" s="373">
        <v>449</v>
      </c>
      <c r="G302" s="341" t="s">
        <v>534</v>
      </c>
      <c r="H302" s="341" t="s">
        <v>485</v>
      </c>
      <c r="I302" s="341" t="s">
        <v>333</v>
      </c>
      <c r="J302" s="408" t="s">
        <v>338</v>
      </c>
      <c r="K302" s="408"/>
      <c r="L302" s="408"/>
      <c r="M302" s="343" t="s">
        <v>1226</v>
      </c>
      <c r="N302" s="341" t="s">
        <v>1787</v>
      </c>
      <c r="O302" s="217" t="s">
        <v>551</v>
      </c>
      <c r="P302" s="217" t="s">
        <v>551</v>
      </c>
      <c r="Q302" s="341"/>
      <c r="R302" s="341" t="s">
        <v>551</v>
      </c>
      <c r="S302" s="342" t="s">
        <v>360</v>
      </c>
      <c r="T302" s="342" t="s">
        <v>360</v>
      </c>
      <c r="U302" s="342" t="s">
        <v>1648</v>
      </c>
      <c r="V302" s="408" t="s">
        <v>1788</v>
      </c>
      <c r="W302" s="718"/>
      <c r="X302" s="718"/>
      <c r="Y302" s="718"/>
      <c r="Z302" s="217" t="s">
        <v>1648</v>
      </c>
    </row>
    <row r="303" spans="2:26" ht="15.95" customHeight="1" x14ac:dyDescent="0.15">
      <c r="B303" s="401"/>
      <c r="C303" s="715" t="s">
        <v>652</v>
      </c>
      <c r="D303" s="716"/>
      <c r="E303" s="347">
        <v>5</v>
      </c>
      <c r="F303" s="373">
        <v>447.5</v>
      </c>
      <c r="G303" s="341" t="s">
        <v>331</v>
      </c>
      <c r="H303" s="341" t="s">
        <v>355</v>
      </c>
      <c r="I303" s="341" t="s">
        <v>333</v>
      </c>
      <c r="J303" s="408" t="s">
        <v>340</v>
      </c>
      <c r="K303" s="408"/>
      <c r="L303" s="408"/>
      <c r="M303" s="346" t="s">
        <v>2020</v>
      </c>
      <c r="N303" s="341" t="s">
        <v>1883</v>
      </c>
      <c r="O303" s="217" t="s">
        <v>1649</v>
      </c>
      <c r="P303" s="217" t="s">
        <v>554</v>
      </c>
      <c r="Q303" s="341"/>
      <c r="R303" s="341" t="s">
        <v>1649</v>
      </c>
      <c r="S303" s="342" t="s">
        <v>360</v>
      </c>
      <c r="T303" s="342" t="s">
        <v>359</v>
      </c>
      <c r="U303" s="342" t="s">
        <v>363</v>
      </c>
      <c r="V303" s="466" t="s">
        <v>1784</v>
      </c>
      <c r="W303" s="717"/>
      <c r="X303" s="717"/>
      <c r="Y303" s="444"/>
      <c r="Z303" s="341" t="s">
        <v>1785</v>
      </c>
    </row>
    <row r="304" spans="2:26" ht="15.95" customHeight="1" x14ac:dyDescent="0.15">
      <c r="B304" s="401"/>
      <c r="C304" s="715" t="s">
        <v>2021</v>
      </c>
      <c r="D304" s="716"/>
      <c r="E304" s="347">
        <v>1</v>
      </c>
      <c r="F304" s="373">
        <v>452.1</v>
      </c>
      <c r="G304" s="341" t="s">
        <v>534</v>
      </c>
      <c r="H304" s="341" t="s">
        <v>486</v>
      </c>
      <c r="I304" s="341" t="s">
        <v>332</v>
      </c>
      <c r="J304" s="466" t="s">
        <v>338</v>
      </c>
      <c r="K304" s="717"/>
      <c r="L304" s="444"/>
      <c r="M304" s="341" t="s">
        <v>1869</v>
      </c>
      <c r="N304" s="341" t="s">
        <v>1979</v>
      </c>
      <c r="O304" s="217" t="s">
        <v>54</v>
      </c>
      <c r="P304" s="217" t="s">
        <v>54</v>
      </c>
      <c r="Q304" s="341" t="s">
        <v>54</v>
      </c>
      <c r="R304" s="341" t="s">
        <v>551</v>
      </c>
      <c r="S304" s="342" t="s">
        <v>360</v>
      </c>
      <c r="T304" s="342" t="s">
        <v>360</v>
      </c>
      <c r="U304" s="342" t="s">
        <v>361</v>
      </c>
      <c r="V304" s="408" t="s">
        <v>1795</v>
      </c>
      <c r="W304" s="718"/>
      <c r="X304" s="718"/>
      <c r="Y304" s="718"/>
      <c r="Z304" s="217" t="s">
        <v>1648</v>
      </c>
    </row>
    <row r="305" spans="2:26" ht="15.95" customHeight="1" x14ac:dyDescent="0.15">
      <c r="B305" s="401"/>
      <c r="C305" s="715" t="s">
        <v>2022</v>
      </c>
      <c r="D305" s="716"/>
      <c r="E305" s="347">
        <v>2</v>
      </c>
      <c r="F305" s="373">
        <v>458.5</v>
      </c>
      <c r="G305" s="341" t="s">
        <v>534</v>
      </c>
      <c r="H305" s="341" t="s">
        <v>486</v>
      </c>
      <c r="I305" s="341" t="s">
        <v>332</v>
      </c>
      <c r="J305" s="466" t="s">
        <v>338</v>
      </c>
      <c r="K305" s="717"/>
      <c r="L305" s="444"/>
      <c r="M305" s="341" t="s">
        <v>2023</v>
      </c>
      <c r="N305" s="341" t="s">
        <v>1979</v>
      </c>
      <c r="O305" s="217" t="s">
        <v>54</v>
      </c>
      <c r="P305" s="217" t="s">
        <v>54</v>
      </c>
      <c r="Q305" s="341" t="s">
        <v>54</v>
      </c>
      <c r="R305" s="341" t="s">
        <v>551</v>
      </c>
      <c r="S305" s="342" t="s">
        <v>360</v>
      </c>
      <c r="T305" s="342" t="s">
        <v>360</v>
      </c>
      <c r="U305" s="342" t="s">
        <v>361</v>
      </c>
      <c r="V305" s="408" t="s">
        <v>1795</v>
      </c>
      <c r="W305" s="718"/>
      <c r="X305" s="718"/>
      <c r="Y305" s="718"/>
      <c r="Z305" s="217" t="s">
        <v>1648</v>
      </c>
    </row>
    <row r="306" spans="2:26" ht="15.95" customHeight="1" x14ac:dyDescent="0.15">
      <c r="B306" s="401"/>
      <c r="C306" s="715" t="s">
        <v>2024</v>
      </c>
      <c r="D306" s="716"/>
      <c r="E306" s="347">
        <v>3</v>
      </c>
      <c r="F306" s="373">
        <v>456.6</v>
      </c>
      <c r="G306" s="341" t="s">
        <v>534</v>
      </c>
      <c r="H306" s="341" t="s">
        <v>485</v>
      </c>
      <c r="I306" s="341" t="s">
        <v>333</v>
      </c>
      <c r="J306" s="408" t="s">
        <v>333</v>
      </c>
      <c r="K306" s="408"/>
      <c r="L306" s="408"/>
      <c r="M306" s="343" t="s">
        <v>2025</v>
      </c>
      <c r="N306" s="341" t="s">
        <v>1888</v>
      </c>
      <c r="O306" s="217" t="s">
        <v>551</v>
      </c>
      <c r="P306" s="217" t="s">
        <v>551</v>
      </c>
      <c r="Q306" s="341"/>
      <c r="R306" s="341" t="s">
        <v>1649</v>
      </c>
      <c r="S306" s="342" t="s">
        <v>360</v>
      </c>
      <c r="T306" s="342" t="s">
        <v>359</v>
      </c>
      <c r="U306" s="342" t="s">
        <v>363</v>
      </c>
      <c r="V306" s="466" t="s">
        <v>1784</v>
      </c>
      <c r="W306" s="717"/>
      <c r="X306" s="717"/>
      <c r="Y306" s="444"/>
      <c r="Z306" s="341" t="s">
        <v>1785</v>
      </c>
    </row>
    <row r="307" spans="2:26" ht="15.95" customHeight="1" x14ac:dyDescent="0.15">
      <c r="B307" s="401"/>
      <c r="C307" s="715" t="s">
        <v>2021</v>
      </c>
      <c r="D307" s="716"/>
      <c r="E307" s="347">
        <v>4</v>
      </c>
      <c r="F307" s="373">
        <v>456.3</v>
      </c>
      <c r="G307" s="341" t="s">
        <v>331</v>
      </c>
      <c r="H307" s="341" t="s">
        <v>355</v>
      </c>
      <c r="I307" s="341" t="s">
        <v>333</v>
      </c>
      <c r="J307" s="408" t="s">
        <v>340</v>
      </c>
      <c r="K307" s="408"/>
      <c r="L307" s="408"/>
      <c r="M307" s="346" t="s">
        <v>2026</v>
      </c>
      <c r="N307" s="341" t="s">
        <v>1837</v>
      </c>
      <c r="O307" s="217" t="s">
        <v>1648</v>
      </c>
      <c r="P307" s="217" t="s">
        <v>1648</v>
      </c>
      <c r="Q307" s="341"/>
      <c r="R307" s="341" t="s">
        <v>1649</v>
      </c>
      <c r="S307" s="342" t="s">
        <v>360</v>
      </c>
      <c r="T307" s="342" t="s">
        <v>359</v>
      </c>
      <c r="U307" s="376" t="s">
        <v>1648</v>
      </c>
      <c r="V307" s="408" t="s">
        <v>516</v>
      </c>
      <c r="W307" s="718"/>
      <c r="X307" s="718"/>
      <c r="Y307" s="718"/>
      <c r="Z307" s="341" t="s">
        <v>1785</v>
      </c>
    </row>
    <row r="308" spans="2:26" ht="15.95" customHeight="1" x14ac:dyDescent="0.15">
      <c r="B308" s="401"/>
      <c r="C308" s="715" t="s">
        <v>654</v>
      </c>
      <c r="D308" s="716"/>
      <c r="E308" s="347">
        <v>1</v>
      </c>
      <c r="F308" s="373">
        <v>461.1</v>
      </c>
      <c r="G308" s="341" t="s">
        <v>534</v>
      </c>
      <c r="H308" s="341" t="s">
        <v>485</v>
      </c>
      <c r="I308" s="341" t="s">
        <v>332</v>
      </c>
      <c r="J308" s="408" t="s">
        <v>338</v>
      </c>
      <c r="K308" s="408"/>
      <c r="L308" s="408"/>
      <c r="M308" s="341" t="s">
        <v>1869</v>
      </c>
      <c r="N308" s="341" t="s">
        <v>1979</v>
      </c>
      <c r="O308" s="217" t="s">
        <v>54</v>
      </c>
      <c r="P308" s="217" t="s">
        <v>54</v>
      </c>
      <c r="Q308" s="341" t="s">
        <v>54</v>
      </c>
      <c r="R308" s="341" t="s">
        <v>551</v>
      </c>
      <c r="S308" s="342" t="s">
        <v>360</v>
      </c>
      <c r="T308" s="342" t="s">
        <v>360</v>
      </c>
      <c r="U308" s="342" t="s">
        <v>361</v>
      </c>
      <c r="V308" s="408" t="s">
        <v>1795</v>
      </c>
      <c r="W308" s="718"/>
      <c r="X308" s="718"/>
      <c r="Y308" s="718"/>
      <c r="Z308" s="217" t="s">
        <v>1648</v>
      </c>
    </row>
    <row r="309" spans="2:26" ht="15.95" customHeight="1" x14ac:dyDescent="0.15">
      <c r="B309" s="476"/>
      <c r="C309" s="715" t="s">
        <v>654</v>
      </c>
      <c r="D309" s="716"/>
      <c r="E309" s="347">
        <v>3</v>
      </c>
      <c r="F309" s="373">
        <v>462</v>
      </c>
      <c r="G309" s="341" t="s">
        <v>331</v>
      </c>
      <c r="H309" s="341" t="s">
        <v>354</v>
      </c>
      <c r="I309" s="341" t="s">
        <v>332</v>
      </c>
      <c r="J309" s="408" t="s">
        <v>532</v>
      </c>
      <c r="K309" s="408"/>
      <c r="L309" s="408"/>
      <c r="M309" s="341" t="s">
        <v>2027</v>
      </c>
      <c r="N309" s="341" t="s">
        <v>1837</v>
      </c>
      <c r="O309" s="217" t="s">
        <v>1648</v>
      </c>
      <c r="P309" s="217" t="s">
        <v>1648</v>
      </c>
      <c r="Q309" s="341"/>
      <c r="R309" s="341" t="s">
        <v>551</v>
      </c>
      <c r="S309" s="342" t="s">
        <v>360</v>
      </c>
      <c r="T309" s="342" t="s">
        <v>360</v>
      </c>
      <c r="U309" s="376" t="s">
        <v>1648</v>
      </c>
      <c r="V309" s="408" t="s">
        <v>1788</v>
      </c>
      <c r="W309" s="718"/>
      <c r="X309" s="718"/>
      <c r="Y309" s="718"/>
      <c r="Z309" s="217" t="s">
        <v>1648</v>
      </c>
    </row>
    <row r="310" spans="2:26" ht="15.95" customHeight="1" x14ac:dyDescent="0.15">
      <c r="B310" s="89"/>
      <c r="C310" s="1" t="s">
        <v>275</v>
      </c>
      <c r="D310" s="37"/>
      <c r="E310" s="2"/>
      <c r="F310" s="86"/>
      <c r="G310" s="86"/>
      <c r="H310" s="86"/>
      <c r="I310" s="86"/>
      <c r="J310" s="86"/>
      <c r="K310" s="86"/>
      <c r="L310" s="86"/>
      <c r="M310" s="86"/>
      <c r="N310" s="86"/>
      <c r="O310" s="86"/>
      <c r="P310" s="86"/>
      <c r="Q310" s="88"/>
      <c r="R310" s="104"/>
      <c r="S310" s="37"/>
      <c r="T310" s="37"/>
      <c r="U310" s="86"/>
      <c r="V310" s="105"/>
      <c r="W310" s="105"/>
      <c r="X310" s="105"/>
      <c r="Y310" s="105"/>
      <c r="Z310" s="37"/>
    </row>
    <row r="311" spans="2:26" ht="15.95" customHeight="1" x14ac:dyDescent="0.15">
      <c r="B311" s="89"/>
      <c r="C311" s="98" t="s">
        <v>276</v>
      </c>
      <c r="D311" s="37"/>
      <c r="E311" s="2"/>
      <c r="F311" s="86"/>
      <c r="G311" s="86"/>
      <c r="H311" s="86"/>
      <c r="I311" s="86"/>
      <c r="J311" s="86"/>
      <c r="K311" s="86"/>
      <c r="L311" s="86"/>
      <c r="M311" s="86"/>
      <c r="N311" s="86"/>
      <c r="O311" s="86"/>
      <c r="P311" s="86"/>
      <c r="Q311" s="88"/>
      <c r="R311" s="104"/>
      <c r="S311" s="37"/>
      <c r="T311" s="37"/>
      <c r="U311" s="86"/>
      <c r="V311" s="105"/>
      <c r="W311" s="105"/>
      <c r="X311" s="105"/>
      <c r="Y311" s="105"/>
      <c r="Z311" s="37"/>
    </row>
    <row r="312" spans="2:26" ht="15.95" customHeight="1" x14ac:dyDescent="0.15">
      <c r="B312" s="90"/>
      <c r="C312" s="29" t="s">
        <v>247</v>
      </c>
      <c r="D312" s="29"/>
      <c r="E312" s="29"/>
      <c r="F312" s="370"/>
      <c r="G312" s="29"/>
      <c r="H312" s="29"/>
      <c r="I312" s="29"/>
      <c r="J312" s="29"/>
      <c r="K312" s="29"/>
      <c r="L312" s="29"/>
      <c r="M312" s="29"/>
      <c r="N312" s="29"/>
      <c r="O312" s="29"/>
      <c r="P312" s="29"/>
      <c r="Q312" s="29"/>
      <c r="R312" s="29"/>
      <c r="S312" s="29"/>
      <c r="T312" s="29"/>
      <c r="U312" s="29"/>
      <c r="V312" s="29"/>
      <c r="W312" s="29"/>
      <c r="X312" s="29"/>
      <c r="Y312" s="29"/>
    </row>
    <row r="313" spans="2:26" ht="15.95" customHeight="1" x14ac:dyDescent="0.15">
      <c r="B313" s="29"/>
      <c r="C313" s="29" t="s">
        <v>248</v>
      </c>
      <c r="D313" s="29"/>
      <c r="E313" s="29"/>
      <c r="F313" s="370"/>
      <c r="G313" s="29"/>
      <c r="H313" s="29"/>
      <c r="I313" s="29"/>
      <c r="J313" s="29"/>
      <c r="K313" s="29"/>
      <c r="L313" s="29"/>
      <c r="M313" s="29"/>
      <c r="N313" s="29"/>
      <c r="O313" s="29"/>
      <c r="P313" s="29"/>
      <c r="Q313" s="29"/>
      <c r="R313" s="29"/>
      <c r="S313" s="29"/>
      <c r="T313" s="29"/>
      <c r="U313" s="29"/>
      <c r="V313" s="29"/>
      <c r="W313" s="29"/>
      <c r="X313" s="29"/>
      <c r="Y313" s="29"/>
    </row>
    <row r="314" spans="2:26" ht="15.95" customHeight="1" x14ac:dyDescent="0.15">
      <c r="B314" s="29"/>
      <c r="C314" s="232" t="s">
        <v>449</v>
      </c>
      <c r="D314" s="232"/>
      <c r="E314" s="232"/>
      <c r="F314" s="371"/>
      <c r="G314" s="232"/>
      <c r="H314" s="232"/>
      <c r="I314" s="232"/>
      <c r="J314" s="232"/>
      <c r="K314" s="232"/>
      <c r="L314" s="232"/>
      <c r="M314" s="232"/>
      <c r="N314" s="232"/>
      <c r="O314" s="29"/>
      <c r="P314" s="29"/>
      <c r="Q314" s="29"/>
      <c r="R314" s="29"/>
      <c r="S314" s="29"/>
      <c r="T314" s="29"/>
      <c r="U314" s="29"/>
      <c r="V314" s="29"/>
      <c r="W314" s="29"/>
      <c r="X314" s="29"/>
      <c r="Y314" s="29"/>
    </row>
    <row r="315" spans="2:26" ht="15.95" customHeight="1" x14ac:dyDescent="0.15">
      <c r="C315" s="233" t="s">
        <v>541</v>
      </c>
      <c r="D315" s="234"/>
      <c r="E315" s="234"/>
      <c r="F315" s="372"/>
      <c r="G315" s="234"/>
      <c r="H315" s="234"/>
      <c r="I315" s="234"/>
      <c r="J315" s="234"/>
      <c r="K315" s="234"/>
      <c r="L315" s="234"/>
      <c r="M315" s="234"/>
      <c r="N315" s="234"/>
    </row>
    <row r="316" spans="2:26" ht="9.75" customHeight="1" x14ac:dyDescent="0.15">
      <c r="H316" s="2"/>
      <c r="I316" s="2"/>
      <c r="J316" s="2"/>
      <c r="K316" s="2"/>
      <c r="L316" s="2"/>
      <c r="M316" s="2"/>
      <c r="N316" s="2"/>
      <c r="O316" s="2"/>
      <c r="P316" s="2"/>
      <c r="Q316" s="2"/>
      <c r="R316" s="2"/>
      <c r="S316" s="2"/>
      <c r="T316" s="2"/>
      <c r="U316" s="2"/>
      <c r="V316" s="2"/>
      <c r="W316" s="2"/>
      <c r="X316" s="2"/>
      <c r="Y316" s="2"/>
    </row>
    <row r="317" spans="2:26" ht="24.75" customHeight="1" x14ac:dyDescent="0.15">
      <c r="B317" s="719" t="s">
        <v>322</v>
      </c>
      <c r="C317" s="719"/>
      <c r="D317" s="719"/>
      <c r="E317" s="719"/>
      <c r="F317" s="595"/>
      <c r="G317" s="595"/>
      <c r="H317" s="595"/>
      <c r="I317" s="719"/>
      <c r="J317" s="719"/>
      <c r="K317" s="719"/>
      <c r="L317" s="719"/>
      <c r="M317" s="719"/>
      <c r="N317" s="719"/>
      <c r="O317" s="719"/>
      <c r="P317" s="719"/>
      <c r="Q317" s="719"/>
      <c r="R317" s="719"/>
      <c r="S317" s="719"/>
      <c r="T317" s="719"/>
      <c r="U317" s="719"/>
      <c r="V317" s="719"/>
      <c r="W317" s="719"/>
      <c r="X317" s="719"/>
      <c r="Y317" s="719"/>
    </row>
    <row r="318" spans="2:26" ht="20.100000000000001" customHeight="1" x14ac:dyDescent="0.15">
      <c r="B318" s="467" t="s">
        <v>27</v>
      </c>
      <c r="C318" s="478"/>
      <c r="D318" s="478"/>
      <c r="E318" s="478"/>
      <c r="F318" s="596" t="str">
        <f>F273</f>
        <v>ミネトンネル</v>
      </c>
      <c r="G318" s="597"/>
      <c r="H318" s="598"/>
      <c r="I318" s="442" t="s">
        <v>28</v>
      </c>
      <c r="J318" s="439"/>
      <c r="K318" s="390" t="str">
        <f>K273</f>
        <v>一般国道　316号</v>
      </c>
      <c r="L318" s="391"/>
      <c r="M318" s="391"/>
      <c r="N318" s="392"/>
      <c r="O318" s="409" t="s">
        <v>257</v>
      </c>
      <c r="P318" s="411"/>
      <c r="Q318" s="720" t="str">
        <f>Q273</f>
        <v>株式会社ニュージェック</v>
      </c>
      <c r="R318" s="721"/>
      <c r="S318" s="721"/>
      <c r="T318" s="722"/>
      <c r="U318" s="606" t="s">
        <v>220</v>
      </c>
      <c r="V318" s="607"/>
      <c r="W318" s="607"/>
      <c r="X318" s="608"/>
      <c r="Y318" s="612">
        <f>Y273</f>
        <v>44294</v>
      </c>
      <c r="Z318" s="614"/>
    </row>
    <row r="319" spans="2:26" ht="20.100000000000001" customHeight="1" x14ac:dyDescent="0.15">
      <c r="B319" s="413" t="s">
        <v>0</v>
      </c>
      <c r="C319" s="414"/>
      <c r="D319" s="414"/>
      <c r="E319" s="414"/>
      <c r="F319" s="618" t="str">
        <f>F274</f>
        <v>美祢トンネル</v>
      </c>
      <c r="G319" s="619"/>
      <c r="H319" s="620"/>
      <c r="I319" s="728" t="s">
        <v>1</v>
      </c>
      <c r="J319" s="729"/>
      <c r="K319" s="390" t="str">
        <f>K274</f>
        <v>宇部土木建築事務所</v>
      </c>
      <c r="L319" s="391"/>
      <c r="M319" s="391"/>
      <c r="N319" s="392"/>
      <c r="O319" s="409" t="s">
        <v>258</v>
      </c>
      <c r="P319" s="411"/>
      <c r="Q319" s="720" t="str">
        <f>Q274</f>
        <v>石村　勝伸</v>
      </c>
      <c r="R319" s="721"/>
      <c r="S319" s="721"/>
      <c r="T319" s="722"/>
      <c r="U319" s="723"/>
      <c r="V319" s="724"/>
      <c r="W319" s="724"/>
      <c r="X319" s="725"/>
      <c r="Y319" s="726"/>
      <c r="Z319" s="727"/>
    </row>
    <row r="320" spans="2:26" ht="15" customHeight="1" x14ac:dyDescent="0.15">
      <c r="B320" s="401" t="s">
        <v>241</v>
      </c>
      <c r="C320" s="730" t="s">
        <v>42</v>
      </c>
      <c r="D320" s="731"/>
      <c r="E320" s="732" t="s">
        <v>205</v>
      </c>
      <c r="F320" s="732" t="s">
        <v>204</v>
      </c>
      <c r="G320" s="734" t="s">
        <v>203</v>
      </c>
      <c r="H320" s="735"/>
      <c r="I320" s="467" t="s">
        <v>202</v>
      </c>
      <c r="J320" s="478"/>
      <c r="K320" s="478"/>
      <c r="L320" s="478"/>
      <c r="M320" s="478"/>
      <c r="N320" s="479"/>
      <c r="O320" s="738" t="s">
        <v>537</v>
      </c>
      <c r="P320" s="739"/>
      <c r="Q320" s="742" t="s">
        <v>265</v>
      </c>
      <c r="R320" s="743"/>
      <c r="S320" s="743"/>
      <c r="T320" s="744"/>
      <c r="U320" s="734" t="s">
        <v>201</v>
      </c>
      <c r="V320" s="748"/>
      <c r="W320" s="748"/>
      <c r="X320" s="748"/>
      <c r="Y320" s="735"/>
      <c r="Z320" s="750" t="s">
        <v>200</v>
      </c>
    </row>
    <row r="321" spans="2:26" ht="15" customHeight="1" x14ac:dyDescent="0.15">
      <c r="B321" s="401"/>
      <c r="C321" s="730"/>
      <c r="D321" s="731"/>
      <c r="E321" s="732"/>
      <c r="F321" s="732"/>
      <c r="G321" s="736"/>
      <c r="H321" s="737"/>
      <c r="I321" s="413"/>
      <c r="J321" s="414"/>
      <c r="K321" s="414"/>
      <c r="L321" s="414"/>
      <c r="M321" s="414"/>
      <c r="N321" s="415"/>
      <c r="O321" s="740"/>
      <c r="P321" s="741"/>
      <c r="Q321" s="745"/>
      <c r="R321" s="746"/>
      <c r="S321" s="746"/>
      <c r="T321" s="747"/>
      <c r="U321" s="736"/>
      <c r="V321" s="749"/>
      <c r="W321" s="749"/>
      <c r="X321" s="749"/>
      <c r="Y321" s="737"/>
      <c r="Z321" s="732"/>
    </row>
    <row r="322" spans="2:26" ht="16.5" customHeight="1" x14ac:dyDescent="0.15">
      <c r="B322" s="401"/>
      <c r="C322" s="730"/>
      <c r="D322" s="731"/>
      <c r="E322" s="732"/>
      <c r="F322" s="732"/>
      <c r="G322" s="621" t="s">
        <v>199</v>
      </c>
      <c r="H322" s="621" t="s">
        <v>198</v>
      </c>
      <c r="I322" s="599" t="s">
        <v>197</v>
      </c>
      <c r="J322" s="599" t="s">
        <v>43</v>
      </c>
      <c r="K322" s="753"/>
      <c r="L322" s="753"/>
      <c r="M322" s="758" t="s">
        <v>7</v>
      </c>
      <c r="N322" s="759" t="s">
        <v>196</v>
      </c>
      <c r="O322" s="599" t="s">
        <v>195</v>
      </c>
      <c r="P322" s="599" t="s">
        <v>194</v>
      </c>
      <c r="Q322" s="449" t="s">
        <v>274</v>
      </c>
      <c r="R322" s="753"/>
      <c r="S322" s="621" t="s">
        <v>272</v>
      </c>
      <c r="T322" s="621" t="s">
        <v>273</v>
      </c>
      <c r="U322" s="760" t="s">
        <v>193</v>
      </c>
      <c r="V322" s="621" t="s">
        <v>266</v>
      </c>
      <c r="W322" s="753"/>
      <c r="X322" s="753"/>
      <c r="Y322" s="753"/>
      <c r="Z322" s="732"/>
    </row>
    <row r="323" spans="2:26" ht="16.5" customHeight="1" x14ac:dyDescent="0.15">
      <c r="B323" s="401"/>
      <c r="C323" s="413"/>
      <c r="D323" s="415"/>
      <c r="E323" s="733"/>
      <c r="F323" s="733"/>
      <c r="G323" s="752"/>
      <c r="H323" s="752"/>
      <c r="I323" s="753"/>
      <c r="J323" s="753"/>
      <c r="K323" s="753"/>
      <c r="L323" s="753"/>
      <c r="M323" s="753"/>
      <c r="N323" s="753"/>
      <c r="O323" s="753"/>
      <c r="P323" s="753"/>
      <c r="Q323" s="106" t="s">
        <v>267</v>
      </c>
      <c r="R323" s="106" t="s">
        <v>268</v>
      </c>
      <c r="S323" s="753"/>
      <c r="T323" s="753"/>
      <c r="U323" s="753"/>
      <c r="V323" s="753"/>
      <c r="W323" s="753"/>
      <c r="X323" s="753"/>
      <c r="Y323" s="753"/>
      <c r="Z323" s="751"/>
    </row>
    <row r="324" spans="2:26" ht="15.75" customHeight="1" x14ac:dyDescent="0.15">
      <c r="B324" s="401"/>
      <c r="C324" s="715" t="s">
        <v>654</v>
      </c>
      <c r="D324" s="716"/>
      <c r="E324" s="347">
        <v>4</v>
      </c>
      <c r="F324" s="373">
        <v>462</v>
      </c>
      <c r="G324" s="341" t="s">
        <v>331</v>
      </c>
      <c r="H324" s="341" t="s">
        <v>354</v>
      </c>
      <c r="I324" s="341" t="s">
        <v>332</v>
      </c>
      <c r="J324" s="408" t="s">
        <v>532</v>
      </c>
      <c r="K324" s="408"/>
      <c r="L324" s="408"/>
      <c r="M324" s="341" t="s">
        <v>2028</v>
      </c>
      <c r="N324" s="341" t="s">
        <v>2029</v>
      </c>
      <c r="O324" s="217" t="s">
        <v>1649</v>
      </c>
      <c r="P324" s="217" t="s">
        <v>554</v>
      </c>
      <c r="Q324" s="341"/>
      <c r="R324" s="341" t="s">
        <v>551</v>
      </c>
      <c r="S324" s="342" t="s">
        <v>360</v>
      </c>
      <c r="T324" s="342" t="s">
        <v>360</v>
      </c>
      <c r="U324" s="342" t="s">
        <v>1648</v>
      </c>
      <c r="V324" s="408" t="s">
        <v>2030</v>
      </c>
      <c r="W324" s="718"/>
      <c r="X324" s="718"/>
      <c r="Y324" s="718"/>
      <c r="Z324" s="217" t="s">
        <v>1648</v>
      </c>
    </row>
    <row r="325" spans="2:26" ht="15.95" customHeight="1" x14ac:dyDescent="0.15">
      <c r="B325" s="401"/>
      <c r="C325" s="715" t="s">
        <v>655</v>
      </c>
      <c r="D325" s="716"/>
      <c r="E325" s="347">
        <v>1</v>
      </c>
      <c r="F325" s="373">
        <v>468</v>
      </c>
      <c r="G325" s="341" t="s">
        <v>534</v>
      </c>
      <c r="H325" s="341" t="s">
        <v>486</v>
      </c>
      <c r="I325" s="341" t="s">
        <v>332</v>
      </c>
      <c r="J325" s="408" t="s">
        <v>338</v>
      </c>
      <c r="K325" s="408"/>
      <c r="L325" s="408"/>
      <c r="M325" s="341" t="s">
        <v>2031</v>
      </c>
      <c r="N325" s="341" t="s">
        <v>1979</v>
      </c>
      <c r="O325" s="217" t="s">
        <v>54</v>
      </c>
      <c r="P325" s="217" t="s">
        <v>54</v>
      </c>
      <c r="Q325" s="341" t="s">
        <v>54</v>
      </c>
      <c r="R325" s="341" t="s">
        <v>551</v>
      </c>
      <c r="S325" s="342" t="s">
        <v>360</v>
      </c>
      <c r="T325" s="342" t="s">
        <v>360</v>
      </c>
      <c r="U325" s="342" t="s">
        <v>361</v>
      </c>
      <c r="V325" s="408" t="s">
        <v>1795</v>
      </c>
      <c r="W325" s="718"/>
      <c r="X325" s="718"/>
      <c r="Y325" s="718"/>
      <c r="Z325" s="217" t="s">
        <v>1648</v>
      </c>
    </row>
    <row r="326" spans="2:26" ht="15.95" customHeight="1" x14ac:dyDescent="0.15">
      <c r="B326" s="401"/>
      <c r="C326" s="715" t="s">
        <v>655</v>
      </c>
      <c r="D326" s="716"/>
      <c r="E326" s="347">
        <v>2</v>
      </c>
      <c r="F326" s="373">
        <v>467.9</v>
      </c>
      <c r="G326" s="341" t="s">
        <v>534</v>
      </c>
      <c r="H326" s="341" t="s">
        <v>485</v>
      </c>
      <c r="I326" s="341" t="s">
        <v>332</v>
      </c>
      <c r="J326" s="408" t="s">
        <v>338</v>
      </c>
      <c r="K326" s="408"/>
      <c r="L326" s="408"/>
      <c r="M326" s="341" t="s">
        <v>2032</v>
      </c>
      <c r="N326" s="341" t="s">
        <v>1979</v>
      </c>
      <c r="O326" s="217" t="s">
        <v>54</v>
      </c>
      <c r="P326" s="217" t="s">
        <v>54</v>
      </c>
      <c r="Q326" s="341" t="s">
        <v>54</v>
      </c>
      <c r="R326" s="341" t="s">
        <v>551</v>
      </c>
      <c r="S326" s="342" t="s">
        <v>360</v>
      </c>
      <c r="T326" s="342" t="s">
        <v>360</v>
      </c>
      <c r="U326" s="342" t="s">
        <v>361</v>
      </c>
      <c r="V326" s="408" t="s">
        <v>1795</v>
      </c>
      <c r="W326" s="718"/>
      <c r="X326" s="718"/>
      <c r="Y326" s="718"/>
      <c r="Z326" s="217" t="s">
        <v>1648</v>
      </c>
    </row>
    <row r="327" spans="2:26" ht="15.95" customHeight="1" x14ac:dyDescent="0.15">
      <c r="B327" s="401"/>
      <c r="C327" s="715" t="s">
        <v>655</v>
      </c>
      <c r="D327" s="716"/>
      <c r="E327" s="347">
        <v>3</v>
      </c>
      <c r="F327" s="373">
        <v>472.5</v>
      </c>
      <c r="G327" s="343" t="s">
        <v>331</v>
      </c>
      <c r="H327" s="343" t="s">
        <v>356</v>
      </c>
      <c r="I327" s="341" t="s">
        <v>332</v>
      </c>
      <c r="J327" s="408" t="s">
        <v>336</v>
      </c>
      <c r="K327" s="408"/>
      <c r="L327" s="408"/>
      <c r="M327" s="341" t="s">
        <v>2033</v>
      </c>
      <c r="N327" s="341" t="s">
        <v>1894</v>
      </c>
      <c r="O327" s="217" t="s">
        <v>551</v>
      </c>
      <c r="P327" s="217" t="s">
        <v>551</v>
      </c>
      <c r="Q327" s="341"/>
      <c r="R327" s="341" t="s">
        <v>551</v>
      </c>
      <c r="S327" s="342" t="s">
        <v>360</v>
      </c>
      <c r="T327" s="342" t="s">
        <v>360</v>
      </c>
      <c r="U327" s="342" t="s">
        <v>1648</v>
      </c>
      <c r="V327" s="408" t="s">
        <v>1788</v>
      </c>
      <c r="W327" s="718"/>
      <c r="X327" s="718"/>
      <c r="Y327" s="718"/>
      <c r="Z327" s="217" t="s">
        <v>1648</v>
      </c>
    </row>
    <row r="328" spans="2:26" ht="15.95" customHeight="1" x14ac:dyDescent="0.15">
      <c r="B328" s="401"/>
      <c r="C328" s="715" t="s">
        <v>656</v>
      </c>
      <c r="D328" s="716"/>
      <c r="E328" s="347">
        <v>1</v>
      </c>
      <c r="F328" s="373">
        <v>478</v>
      </c>
      <c r="G328" s="341" t="s">
        <v>534</v>
      </c>
      <c r="H328" s="341" t="s">
        <v>486</v>
      </c>
      <c r="I328" s="341" t="s">
        <v>332</v>
      </c>
      <c r="J328" s="408" t="s">
        <v>338</v>
      </c>
      <c r="K328" s="408"/>
      <c r="L328" s="408"/>
      <c r="M328" s="341" t="s">
        <v>2034</v>
      </c>
      <c r="N328" s="341" t="s">
        <v>1979</v>
      </c>
      <c r="O328" s="217" t="s">
        <v>54</v>
      </c>
      <c r="P328" s="217" t="s">
        <v>54</v>
      </c>
      <c r="Q328" s="341" t="s">
        <v>54</v>
      </c>
      <c r="R328" s="341" t="s">
        <v>551</v>
      </c>
      <c r="S328" s="342" t="s">
        <v>360</v>
      </c>
      <c r="T328" s="342" t="s">
        <v>360</v>
      </c>
      <c r="U328" s="342" t="s">
        <v>361</v>
      </c>
      <c r="V328" s="408" t="s">
        <v>1795</v>
      </c>
      <c r="W328" s="718"/>
      <c r="X328" s="718"/>
      <c r="Y328" s="718"/>
      <c r="Z328" s="217" t="s">
        <v>1648</v>
      </c>
    </row>
    <row r="329" spans="2:26" ht="15.95" customHeight="1" x14ac:dyDescent="0.15">
      <c r="B329" s="401"/>
      <c r="C329" s="715" t="s">
        <v>656</v>
      </c>
      <c r="D329" s="716"/>
      <c r="E329" s="347">
        <v>2</v>
      </c>
      <c r="F329" s="373">
        <v>479.7</v>
      </c>
      <c r="G329" s="341" t="s">
        <v>534</v>
      </c>
      <c r="H329" s="341" t="s">
        <v>486</v>
      </c>
      <c r="I329" s="341" t="s">
        <v>332</v>
      </c>
      <c r="J329" s="408" t="s">
        <v>338</v>
      </c>
      <c r="K329" s="408"/>
      <c r="L329" s="408"/>
      <c r="M329" s="341" t="s">
        <v>2035</v>
      </c>
      <c r="N329" s="341" t="s">
        <v>1979</v>
      </c>
      <c r="O329" s="217" t="s">
        <v>54</v>
      </c>
      <c r="P329" s="217" t="s">
        <v>54</v>
      </c>
      <c r="Q329" s="341" t="s">
        <v>54</v>
      </c>
      <c r="R329" s="341" t="s">
        <v>551</v>
      </c>
      <c r="S329" s="342" t="s">
        <v>360</v>
      </c>
      <c r="T329" s="342" t="s">
        <v>360</v>
      </c>
      <c r="U329" s="342" t="s">
        <v>361</v>
      </c>
      <c r="V329" s="408" t="s">
        <v>1795</v>
      </c>
      <c r="W329" s="718"/>
      <c r="X329" s="718"/>
      <c r="Y329" s="718"/>
      <c r="Z329" s="217" t="s">
        <v>1648</v>
      </c>
    </row>
    <row r="330" spans="2:26" ht="15.95" customHeight="1" x14ac:dyDescent="0.15">
      <c r="B330" s="401"/>
      <c r="C330" s="715" t="s">
        <v>656</v>
      </c>
      <c r="D330" s="716"/>
      <c r="E330" s="347">
        <v>3</v>
      </c>
      <c r="F330" s="373">
        <v>482.5</v>
      </c>
      <c r="G330" s="341" t="s">
        <v>534</v>
      </c>
      <c r="H330" s="341" t="s">
        <v>486</v>
      </c>
      <c r="I330" s="341" t="s">
        <v>333</v>
      </c>
      <c r="J330" s="466" t="s">
        <v>338</v>
      </c>
      <c r="K330" s="717"/>
      <c r="L330" s="444"/>
      <c r="M330" s="341" t="s">
        <v>2036</v>
      </c>
      <c r="N330" s="341" t="s">
        <v>1880</v>
      </c>
      <c r="O330" s="217" t="s">
        <v>54</v>
      </c>
      <c r="P330" s="217" t="s">
        <v>54</v>
      </c>
      <c r="Q330" s="341" t="s">
        <v>54</v>
      </c>
      <c r="R330" s="341" t="s">
        <v>551</v>
      </c>
      <c r="S330" s="342" t="s">
        <v>360</v>
      </c>
      <c r="T330" s="342" t="s">
        <v>360</v>
      </c>
      <c r="U330" s="342" t="s">
        <v>361</v>
      </c>
      <c r="V330" s="408" t="s">
        <v>1795</v>
      </c>
      <c r="W330" s="718"/>
      <c r="X330" s="718"/>
      <c r="Y330" s="718"/>
      <c r="Z330" s="217" t="s">
        <v>1648</v>
      </c>
    </row>
    <row r="331" spans="2:26" ht="15.95" customHeight="1" x14ac:dyDescent="0.15">
      <c r="B331" s="401"/>
      <c r="C331" s="715" t="s">
        <v>656</v>
      </c>
      <c r="D331" s="716"/>
      <c r="E331" s="347">
        <v>4</v>
      </c>
      <c r="F331" s="373">
        <v>483</v>
      </c>
      <c r="G331" s="341" t="s">
        <v>534</v>
      </c>
      <c r="H331" s="341" t="s">
        <v>485</v>
      </c>
      <c r="I331" s="341" t="s">
        <v>333</v>
      </c>
      <c r="J331" s="466" t="s">
        <v>338</v>
      </c>
      <c r="K331" s="717"/>
      <c r="L331" s="444"/>
      <c r="M331" s="341" t="s">
        <v>2036</v>
      </c>
      <c r="N331" s="341" t="s">
        <v>1880</v>
      </c>
      <c r="O331" s="217" t="s">
        <v>54</v>
      </c>
      <c r="P331" s="217" t="s">
        <v>54</v>
      </c>
      <c r="Q331" s="341" t="s">
        <v>54</v>
      </c>
      <c r="R331" s="341" t="s">
        <v>551</v>
      </c>
      <c r="S331" s="342" t="s">
        <v>360</v>
      </c>
      <c r="T331" s="342" t="s">
        <v>360</v>
      </c>
      <c r="U331" s="342" t="s">
        <v>361</v>
      </c>
      <c r="V331" s="408" t="s">
        <v>1795</v>
      </c>
      <c r="W331" s="718"/>
      <c r="X331" s="718"/>
      <c r="Y331" s="718"/>
      <c r="Z331" s="217" t="s">
        <v>1648</v>
      </c>
    </row>
    <row r="332" spans="2:26" ht="15.95" customHeight="1" x14ac:dyDescent="0.15">
      <c r="B332" s="401"/>
      <c r="C332" s="715" t="s">
        <v>656</v>
      </c>
      <c r="D332" s="716"/>
      <c r="E332" s="347">
        <v>5</v>
      </c>
      <c r="F332" s="373">
        <v>478.5</v>
      </c>
      <c r="G332" s="341" t="s">
        <v>534</v>
      </c>
      <c r="H332" s="341" t="s">
        <v>485</v>
      </c>
      <c r="I332" s="341" t="s">
        <v>332</v>
      </c>
      <c r="J332" s="408" t="s">
        <v>338</v>
      </c>
      <c r="K332" s="408"/>
      <c r="L332" s="408"/>
      <c r="M332" s="341" t="s">
        <v>2037</v>
      </c>
      <c r="N332" s="341" t="s">
        <v>1979</v>
      </c>
      <c r="O332" s="217" t="s">
        <v>54</v>
      </c>
      <c r="P332" s="217" t="s">
        <v>54</v>
      </c>
      <c r="Q332" s="341" t="s">
        <v>54</v>
      </c>
      <c r="R332" s="341" t="s">
        <v>551</v>
      </c>
      <c r="S332" s="342" t="s">
        <v>360</v>
      </c>
      <c r="T332" s="342" t="s">
        <v>360</v>
      </c>
      <c r="U332" s="342" t="s">
        <v>361</v>
      </c>
      <c r="V332" s="408" t="s">
        <v>1795</v>
      </c>
      <c r="W332" s="718"/>
      <c r="X332" s="718"/>
      <c r="Y332" s="718"/>
      <c r="Z332" s="217" t="s">
        <v>1648</v>
      </c>
    </row>
    <row r="333" spans="2:26" ht="15.95" customHeight="1" x14ac:dyDescent="0.15">
      <c r="B333" s="401"/>
      <c r="C333" s="715" t="s">
        <v>656</v>
      </c>
      <c r="D333" s="716"/>
      <c r="E333" s="347">
        <v>6</v>
      </c>
      <c r="F333" s="373">
        <v>481.8</v>
      </c>
      <c r="G333" s="343" t="s">
        <v>331</v>
      </c>
      <c r="H333" s="343" t="s">
        <v>356</v>
      </c>
      <c r="I333" s="343" t="s">
        <v>332</v>
      </c>
      <c r="J333" s="756" t="s">
        <v>338</v>
      </c>
      <c r="K333" s="756"/>
      <c r="L333" s="756"/>
      <c r="M333" s="341" t="s">
        <v>1893</v>
      </c>
      <c r="N333" s="341" t="s">
        <v>1894</v>
      </c>
      <c r="O333" s="217" t="s">
        <v>1649</v>
      </c>
      <c r="P333" s="217" t="s">
        <v>554</v>
      </c>
      <c r="Q333" s="341"/>
      <c r="R333" s="341" t="s">
        <v>1649</v>
      </c>
      <c r="S333" s="342" t="s">
        <v>360</v>
      </c>
      <c r="T333" s="342" t="s">
        <v>359</v>
      </c>
      <c r="U333" s="342" t="s">
        <v>363</v>
      </c>
      <c r="V333" s="466" t="s">
        <v>1784</v>
      </c>
      <c r="W333" s="717"/>
      <c r="X333" s="717"/>
      <c r="Y333" s="444"/>
      <c r="Z333" s="341" t="s">
        <v>1785</v>
      </c>
    </row>
    <row r="334" spans="2:26" ht="15.95" customHeight="1" x14ac:dyDescent="0.15">
      <c r="B334" s="401"/>
      <c r="C334" s="715" t="s">
        <v>656</v>
      </c>
      <c r="D334" s="716"/>
      <c r="E334" s="347">
        <v>7</v>
      </c>
      <c r="F334" s="373">
        <v>482.2</v>
      </c>
      <c r="G334" s="341" t="s">
        <v>331</v>
      </c>
      <c r="H334" s="341" t="s">
        <v>355</v>
      </c>
      <c r="I334" s="341" t="s">
        <v>332</v>
      </c>
      <c r="J334" s="408" t="s">
        <v>532</v>
      </c>
      <c r="K334" s="408"/>
      <c r="L334" s="408"/>
      <c r="M334" s="346" t="s">
        <v>2038</v>
      </c>
      <c r="N334" s="341" t="s">
        <v>1846</v>
      </c>
      <c r="O334" s="217" t="s">
        <v>1649</v>
      </c>
      <c r="P334" s="217" t="s">
        <v>554</v>
      </c>
      <c r="Q334" s="341"/>
      <c r="R334" s="341" t="s">
        <v>1649</v>
      </c>
      <c r="S334" s="342" t="s">
        <v>360</v>
      </c>
      <c r="T334" s="342" t="s">
        <v>359</v>
      </c>
      <c r="U334" s="342" t="s">
        <v>363</v>
      </c>
      <c r="V334" s="466" t="s">
        <v>1784</v>
      </c>
      <c r="W334" s="717"/>
      <c r="X334" s="717"/>
      <c r="Y334" s="444"/>
      <c r="Z334" s="341" t="s">
        <v>1785</v>
      </c>
    </row>
    <row r="335" spans="2:26" ht="15.95" customHeight="1" x14ac:dyDescent="0.15">
      <c r="B335" s="401"/>
      <c r="C335" s="715" t="s">
        <v>656</v>
      </c>
      <c r="D335" s="716"/>
      <c r="E335" s="347">
        <v>8</v>
      </c>
      <c r="F335" s="373">
        <v>481.7</v>
      </c>
      <c r="G335" s="341" t="s">
        <v>331</v>
      </c>
      <c r="H335" s="341" t="s">
        <v>355</v>
      </c>
      <c r="I335" s="341" t="s">
        <v>333</v>
      </c>
      <c r="J335" s="408" t="s">
        <v>340</v>
      </c>
      <c r="K335" s="408"/>
      <c r="L335" s="408"/>
      <c r="M335" s="346" t="s">
        <v>2039</v>
      </c>
      <c r="N335" s="341" t="s">
        <v>2040</v>
      </c>
      <c r="O335" s="217" t="s">
        <v>1648</v>
      </c>
      <c r="P335" s="217" t="s">
        <v>1648</v>
      </c>
      <c r="Q335" s="341"/>
      <c r="R335" s="341" t="s">
        <v>1649</v>
      </c>
      <c r="S335" s="342" t="s">
        <v>360</v>
      </c>
      <c r="T335" s="342" t="s">
        <v>359</v>
      </c>
      <c r="U335" s="376" t="s">
        <v>1648</v>
      </c>
      <c r="V335" s="408" t="s">
        <v>516</v>
      </c>
      <c r="W335" s="718"/>
      <c r="X335" s="718"/>
      <c r="Y335" s="718"/>
      <c r="Z335" s="341" t="s">
        <v>1785</v>
      </c>
    </row>
    <row r="336" spans="2:26" ht="15.95" customHeight="1" x14ac:dyDescent="0.15">
      <c r="B336" s="401"/>
      <c r="C336" s="715" t="s">
        <v>656</v>
      </c>
      <c r="D336" s="716"/>
      <c r="E336" s="347">
        <v>9</v>
      </c>
      <c r="F336" s="373">
        <v>482.8</v>
      </c>
      <c r="G336" s="343" t="s">
        <v>331</v>
      </c>
      <c r="H336" s="343" t="s">
        <v>355</v>
      </c>
      <c r="I336" s="343" t="s">
        <v>332</v>
      </c>
      <c r="J336" s="756" t="s">
        <v>338</v>
      </c>
      <c r="K336" s="756"/>
      <c r="L336" s="756"/>
      <c r="M336" s="341" t="s">
        <v>1841</v>
      </c>
      <c r="N336" s="341" t="s">
        <v>1883</v>
      </c>
      <c r="O336" s="217" t="s">
        <v>1649</v>
      </c>
      <c r="P336" s="217" t="s">
        <v>554</v>
      </c>
      <c r="Q336" s="341"/>
      <c r="R336" s="341" t="s">
        <v>1649</v>
      </c>
      <c r="S336" s="342" t="s">
        <v>360</v>
      </c>
      <c r="T336" s="342" t="s">
        <v>359</v>
      </c>
      <c r="U336" s="342" t="s">
        <v>363</v>
      </c>
      <c r="V336" s="466" t="s">
        <v>1784</v>
      </c>
      <c r="W336" s="717"/>
      <c r="X336" s="717"/>
      <c r="Y336" s="444"/>
      <c r="Z336" s="341" t="s">
        <v>1785</v>
      </c>
    </row>
    <row r="337" spans="2:26" ht="15.95" customHeight="1" x14ac:dyDescent="0.15">
      <c r="B337" s="401"/>
      <c r="C337" s="715" t="s">
        <v>657</v>
      </c>
      <c r="D337" s="716"/>
      <c r="E337" s="347">
        <v>1</v>
      </c>
      <c r="F337" s="373">
        <v>493.7</v>
      </c>
      <c r="G337" s="341" t="s">
        <v>534</v>
      </c>
      <c r="H337" s="341" t="s">
        <v>486</v>
      </c>
      <c r="I337" s="341" t="s">
        <v>342</v>
      </c>
      <c r="J337" s="408" t="s">
        <v>336</v>
      </c>
      <c r="K337" s="408"/>
      <c r="L337" s="408"/>
      <c r="M337" s="341" t="s">
        <v>2041</v>
      </c>
      <c r="N337" s="341" t="s">
        <v>1860</v>
      </c>
      <c r="O337" s="217" t="s">
        <v>551</v>
      </c>
      <c r="P337" s="217" t="s">
        <v>551</v>
      </c>
      <c r="Q337" s="341"/>
      <c r="R337" s="341" t="s">
        <v>1655</v>
      </c>
      <c r="S337" s="342" t="s">
        <v>360</v>
      </c>
      <c r="T337" s="342" t="s">
        <v>359</v>
      </c>
      <c r="U337" s="342" t="s">
        <v>363</v>
      </c>
      <c r="V337" s="408" t="s">
        <v>1784</v>
      </c>
      <c r="W337" s="761"/>
      <c r="X337" s="761"/>
      <c r="Y337" s="761"/>
      <c r="Z337" s="341" t="s">
        <v>2217</v>
      </c>
    </row>
    <row r="338" spans="2:26" ht="15.95" customHeight="1" x14ac:dyDescent="0.15">
      <c r="B338" s="401"/>
      <c r="C338" s="715" t="s">
        <v>657</v>
      </c>
      <c r="D338" s="716"/>
      <c r="E338" s="347">
        <v>2</v>
      </c>
      <c r="F338" s="373">
        <v>495.6</v>
      </c>
      <c r="G338" s="341" t="s">
        <v>534</v>
      </c>
      <c r="H338" s="341" t="s">
        <v>487</v>
      </c>
      <c r="I338" s="341" t="s">
        <v>332</v>
      </c>
      <c r="J338" s="466" t="s">
        <v>532</v>
      </c>
      <c r="K338" s="717"/>
      <c r="L338" s="444"/>
      <c r="M338" s="341" t="s">
        <v>2019</v>
      </c>
      <c r="N338" s="341" t="s">
        <v>1805</v>
      </c>
      <c r="O338" s="217" t="s">
        <v>551</v>
      </c>
      <c r="P338" s="217" t="s">
        <v>551</v>
      </c>
      <c r="Q338" s="341"/>
      <c r="R338" s="341" t="s">
        <v>551</v>
      </c>
      <c r="S338" s="342" t="s">
        <v>360</v>
      </c>
      <c r="T338" s="342" t="s">
        <v>360</v>
      </c>
      <c r="U338" s="342" t="s">
        <v>361</v>
      </c>
      <c r="V338" s="408" t="s">
        <v>1795</v>
      </c>
      <c r="W338" s="718"/>
      <c r="X338" s="718"/>
      <c r="Y338" s="718"/>
      <c r="Z338" s="217" t="s">
        <v>1648</v>
      </c>
    </row>
    <row r="339" spans="2:26" ht="15.95" customHeight="1" x14ac:dyDescent="0.15">
      <c r="B339" s="401"/>
      <c r="C339" s="715" t="s">
        <v>657</v>
      </c>
      <c r="D339" s="716"/>
      <c r="E339" s="347">
        <v>3</v>
      </c>
      <c r="F339" s="373">
        <v>492.1</v>
      </c>
      <c r="G339" s="341" t="s">
        <v>331</v>
      </c>
      <c r="H339" s="341" t="s">
        <v>354</v>
      </c>
      <c r="I339" s="341" t="s">
        <v>332</v>
      </c>
      <c r="J339" s="408" t="s">
        <v>532</v>
      </c>
      <c r="K339" s="408"/>
      <c r="L339" s="408"/>
      <c r="M339" s="341" t="s">
        <v>2042</v>
      </c>
      <c r="N339" s="341" t="s">
        <v>1837</v>
      </c>
      <c r="O339" s="217" t="s">
        <v>1648</v>
      </c>
      <c r="P339" s="217" t="s">
        <v>1648</v>
      </c>
      <c r="Q339" s="341"/>
      <c r="R339" s="341" t="s">
        <v>551</v>
      </c>
      <c r="S339" s="342" t="s">
        <v>360</v>
      </c>
      <c r="T339" s="342" t="s">
        <v>360</v>
      </c>
      <c r="U339" s="342" t="s">
        <v>1648</v>
      </c>
      <c r="V339" s="408" t="s">
        <v>1788</v>
      </c>
      <c r="W339" s="718"/>
      <c r="X339" s="718"/>
      <c r="Y339" s="718"/>
      <c r="Z339" s="217" t="s">
        <v>1648</v>
      </c>
    </row>
    <row r="340" spans="2:26" ht="15.95" customHeight="1" x14ac:dyDescent="0.15">
      <c r="B340" s="401"/>
      <c r="C340" s="715" t="s">
        <v>658</v>
      </c>
      <c r="D340" s="716"/>
      <c r="E340" s="347">
        <v>1</v>
      </c>
      <c r="F340" s="373">
        <v>496.3</v>
      </c>
      <c r="G340" s="341" t="s">
        <v>534</v>
      </c>
      <c r="H340" s="341" t="s">
        <v>486</v>
      </c>
      <c r="I340" s="341" t="s">
        <v>332</v>
      </c>
      <c r="J340" s="408" t="s">
        <v>338</v>
      </c>
      <c r="K340" s="408"/>
      <c r="L340" s="408"/>
      <c r="M340" s="341" t="s">
        <v>2043</v>
      </c>
      <c r="N340" s="341" t="s">
        <v>1979</v>
      </c>
      <c r="O340" s="217" t="s">
        <v>54</v>
      </c>
      <c r="P340" s="217" t="s">
        <v>54</v>
      </c>
      <c r="Q340" s="341" t="s">
        <v>54</v>
      </c>
      <c r="R340" s="341" t="s">
        <v>551</v>
      </c>
      <c r="S340" s="342" t="s">
        <v>360</v>
      </c>
      <c r="T340" s="342" t="s">
        <v>360</v>
      </c>
      <c r="U340" s="342" t="s">
        <v>361</v>
      </c>
      <c r="V340" s="408" t="s">
        <v>1795</v>
      </c>
      <c r="W340" s="718"/>
      <c r="X340" s="718"/>
      <c r="Y340" s="718"/>
      <c r="Z340" s="217" t="s">
        <v>1648</v>
      </c>
    </row>
    <row r="341" spans="2:26" ht="15.95" customHeight="1" x14ac:dyDescent="0.15">
      <c r="B341" s="401"/>
      <c r="C341" s="715" t="s">
        <v>658</v>
      </c>
      <c r="D341" s="716"/>
      <c r="E341" s="347">
        <v>2</v>
      </c>
      <c r="F341" s="373">
        <v>498.6</v>
      </c>
      <c r="G341" s="341" t="s">
        <v>534</v>
      </c>
      <c r="H341" s="341" t="s">
        <v>486</v>
      </c>
      <c r="I341" s="341" t="s">
        <v>332</v>
      </c>
      <c r="J341" s="408" t="s">
        <v>338</v>
      </c>
      <c r="K341" s="408"/>
      <c r="L341" s="408"/>
      <c r="M341" s="341" t="s">
        <v>2044</v>
      </c>
      <c r="N341" s="341" t="s">
        <v>1979</v>
      </c>
      <c r="O341" s="217" t="s">
        <v>54</v>
      </c>
      <c r="P341" s="217" t="s">
        <v>54</v>
      </c>
      <c r="Q341" s="341" t="s">
        <v>54</v>
      </c>
      <c r="R341" s="341" t="s">
        <v>551</v>
      </c>
      <c r="S341" s="342" t="s">
        <v>360</v>
      </c>
      <c r="T341" s="342" t="s">
        <v>360</v>
      </c>
      <c r="U341" s="342" t="s">
        <v>361</v>
      </c>
      <c r="V341" s="408" t="s">
        <v>1795</v>
      </c>
      <c r="W341" s="718"/>
      <c r="X341" s="718"/>
      <c r="Y341" s="718"/>
      <c r="Z341" s="217" t="s">
        <v>1648</v>
      </c>
    </row>
    <row r="342" spans="2:26" ht="15.95" customHeight="1" x14ac:dyDescent="0.15">
      <c r="B342" s="401"/>
      <c r="C342" s="715" t="s">
        <v>658</v>
      </c>
      <c r="D342" s="716"/>
      <c r="E342" s="347">
        <v>3</v>
      </c>
      <c r="F342" s="373">
        <v>499.2</v>
      </c>
      <c r="G342" s="341" t="s">
        <v>534</v>
      </c>
      <c r="H342" s="341" t="s">
        <v>486</v>
      </c>
      <c r="I342" s="341" t="s">
        <v>332</v>
      </c>
      <c r="J342" s="408" t="s">
        <v>338</v>
      </c>
      <c r="K342" s="408"/>
      <c r="L342" s="408"/>
      <c r="M342" s="341" t="s">
        <v>2045</v>
      </c>
      <c r="N342" s="341" t="s">
        <v>1979</v>
      </c>
      <c r="O342" s="217" t="s">
        <v>54</v>
      </c>
      <c r="P342" s="217" t="s">
        <v>54</v>
      </c>
      <c r="Q342" s="341" t="s">
        <v>54</v>
      </c>
      <c r="R342" s="341" t="s">
        <v>551</v>
      </c>
      <c r="S342" s="342" t="s">
        <v>360</v>
      </c>
      <c r="T342" s="342" t="s">
        <v>360</v>
      </c>
      <c r="U342" s="342" t="s">
        <v>361</v>
      </c>
      <c r="V342" s="408" t="s">
        <v>1795</v>
      </c>
      <c r="W342" s="718"/>
      <c r="X342" s="718"/>
      <c r="Y342" s="718"/>
      <c r="Z342" s="217" t="s">
        <v>1648</v>
      </c>
    </row>
    <row r="343" spans="2:26" ht="15.95" customHeight="1" x14ac:dyDescent="0.15">
      <c r="B343" s="401"/>
      <c r="C343" s="715" t="s">
        <v>658</v>
      </c>
      <c r="D343" s="716"/>
      <c r="E343" s="347">
        <v>4</v>
      </c>
      <c r="F343" s="373">
        <v>504.7</v>
      </c>
      <c r="G343" s="341" t="s">
        <v>534</v>
      </c>
      <c r="H343" s="341" t="s">
        <v>485</v>
      </c>
      <c r="I343" s="341" t="s">
        <v>332</v>
      </c>
      <c r="J343" s="408" t="s">
        <v>338</v>
      </c>
      <c r="K343" s="408"/>
      <c r="L343" s="408"/>
      <c r="M343" s="341" t="s">
        <v>2046</v>
      </c>
      <c r="N343" s="341" t="s">
        <v>1979</v>
      </c>
      <c r="O343" s="217" t="s">
        <v>54</v>
      </c>
      <c r="P343" s="217" t="s">
        <v>54</v>
      </c>
      <c r="Q343" s="341" t="s">
        <v>54</v>
      </c>
      <c r="R343" s="341" t="s">
        <v>551</v>
      </c>
      <c r="S343" s="342" t="s">
        <v>360</v>
      </c>
      <c r="T343" s="342" t="s">
        <v>360</v>
      </c>
      <c r="U343" s="342" t="s">
        <v>361</v>
      </c>
      <c r="V343" s="408" t="s">
        <v>1795</v>
      </c>
      <c r="W343" s="718"/>
      <c r="X343" s="718"/>
      <c r="Y343" s="718"/>
      <c r="Z343" s="217" t="s">
        <v>1648</v>
      </c>
    </row>
    <row r="344" spans="2:26" ht="15.95" customHeight="1" x14ac:dyDescent="0.15">
      <c r="B344" s="401"/>
      <c r="C344" s="715" t="s">
        <v>658</v>
      </c>
      <c r="D344" s="716"/>
      <c r="E344" s="347">
        <v>5</v>
      </c>
      <c r="F344" s="373">
        <v>498.9</v>
      </c>
      <c r="G344" s="341" t="s">
        <v>534</v>
      </c>
      <c r="H344" s="341" t="s">
        <v>485</v>
      </c>
      <c r="I344" s="341" t="s">
        <v>332</v>
      </c>
      <c r="J344" s="408" t="s">
        <v>532</v>
      </c>
      <c r="K344" s="408"/>
      <c r="L344" s="408"/>
      <c r="M344" s="341" t="s">
        <v>2229</v>
      </c>
      <c r="N344" s="341" t="s">
        <v>1901</v>
      </c>
      <c r="O344" s="217" t="s">
        <v>1648</v>
      </c>
      <c r="P344" s="217" t="s">
        <v>1648</v>
      </c>
      <c r="Q344" s="341"/>
      <c r="R344" s="341" t="s">
        <v>1655</v>
      </c>
      <c r="S344" s="342" t="s">
        <v>360</v>
      </c>
      <c r="T344" s="342" t="s">
        <v>359</v>
      </c>
      <c r="U344" s="376" t="s">
        <v>1648</v>
      </c>
      <c r="V344" s="408" t="s">
        <v>516</v>
      </c>
      <c r="W344" s="718"/>
      <c r="X344" s="718"/>
      <c r="Y344" s="718"/>
      <c r="Z344" s="341" t="s">
        <v>2215</v>
      </c>
    </row>
    <row r="345" spans="2:26" ht="15.95" customHeight="1" x14ac:dyDescent="0.15">
      <c r="B345" s="401"/>
      <c r="C345" s="715" t="s">
        <v>658</v>
      </c>
      <c r="D345" s="716"/>
      <c r="E345" s="347">
        <v>6</v>
      </c>
      <c r="F345" s="373">
        <v>503.7</v>
      </c>
      <c r="G345" s="341" t="s">
        <v>331</v>
      </c>
      <c r="H345" s="341" t="s">
        <v>356</v>
      </c>
      <c r="I345" s="341" t="s">
        <v>332</v>
      </c>
      <c r="J345" s="408" t="s">
        <v>532</v>
      </c>
      <c r="K345" s="408"/>
      <c r="L345" s="408"/>
      <c r="M345" s="346" t="s">
        <v>2047</v>
      </c>
      <c r="N345" s="341" t="s">
        <v>1811</v>
      </c>
      <c r="O345" s="217" t="s">
        <v>1649</v>
      </c>
      <c r="P345" s="217" t="s">
        <v>554</v>
      </c>
      <c r="Q345" s="341"/>
      <c r="R345" s="341" t="s">
        <v>1649</v>
      </c>
      <c r="S345" s="342" t="s">
        <v>360</v>
      </c>
      <c r="T345" s="342" t="s">
        <v>359</v>
      </c>
      <c r="U345" s="342" t="s">
        <v>363</v>
      </c>
      <c r="V345" s="466" t="s">
        <v>1784</v>
      </c>
      <c r="W345" s="717"/>
      <c r="X345" s="717"/>
      <c r="Y345" s="444"/>
      <c r="Z345" s="341" t="s">
        <v>1785</v>
      </c>
    </row>
    <row r="346" spans="2:26" ht="15.95" customHeight="1" x14ac:dyDescent="0.15">
      <c r="B346" s="401"/>
      <c r="C346" s="715" t="s">
        <v>659</v>
      </c>
      <c r="D346" s="716"/>
      <c r="E346" s="347">
        <v>1</v>
      </c>
      <c r="F346" s="373">
        <v>508.4</v>
      </c>
      <c r="G346" s="343" t="s">
        <v>534</v>
      </c>
      <c r="H346" s="343" t="s">
        <v>486</v>
      </c>
      <c r="I346" s="341" t="s">
        <v>332</v>
      </c>
      <c r="J346" s="408" t="s">
        <v>336</v>
      </c>
      <c r="K346" s="408"/>
      <c r="L346" s="408"/>
      <c r="M346" s="341" t="s">
        <v>2048</v>
      </c>
      <c r="N346" s="341" t="s">
        <v>1805</v>
      </c>
      <c r="O346" s="217" t="s">
        <v>551</v>
      </c>
      <c r="P346" s="217" t="s">
        <v>551</v>
      </c>
      <c r="Q346" s="341"/>
      <c r="R346" s="341" t="s">
        <v>551</v>
      </c>
      <c r="S346" s="342" t="s">
        <v>360</v>
      </c>
      <c r="T346" s="342" t="s">
        <v>360</v>
      </c>
      <c r="U346" s="342" t="s">
        <v>1648</v>
      </c>
      <c r="V346" s="408" t="s">
        <v>1788</v>
      </c>
      <c r="W346" s="718"/>
      <c r="X346" s="718"/>
      <c r="Y346" s="718"/>
      <c r="Z346" s="217" t="s">
        <v>1648</v>
      </c>
    </row>
    <row r="347" spans="2:26" ht="15.95" customHeight="1" x14ac:dyDescent="0.15">
      <c r="B347" s="401"/>
      <c r="C347" s="715" t="s">
        <v>659</v>
      </c>
      <c r="D347" s="716"/>
      <c r="E347" s="347">
        <v>2</v>
      </c>
      <c r="F347" s="373">
        <v>510.7</v>
      </c>
      <c r="G347" s="341" t="s">
        <v>534</v>
      </c>
      <c r="H347" s="341" t="s">
        <v>485</v>
      </c>
      <c r="I347" s="341" t="s">
        <v>333</v>
      </c>
      <c r="J347" s="466" t="s">
        <v>338</v>
      </c>
      <c r="K347" s="717"/>
      <c r="L347" s="444"/>
      <c r="M347" s="341" t="s">
        <v>1813</v>
      </c>
      <c r="N347" s="341" t="s">
        <v>1814</v>
      </c>
      <c r="O347" s="217" t="s">
        <v>54</v>
      </c>
      <c r="P347" s="217" t="s">
        <v>54</v>
      </c>
      <c r="Q347" s="341" t="s">
        <v>54</v>
      </c>
      <c r="R347" s="341" t="s">
        <v>551</v>
      </c>
      <c r="S347" s="342" t="s">
        <v>360</v>
      </c>
      <c r="T347" s="342" t="s">
        <v>360</v>
      </c>
      <c r="U347" s="342" t="s">
        <v>361</v>
      </c>
      <c r="V347" s="408" t="s">
        <v>1795</v>
      </c>
      <c r="W347" s="718"/>
      <c r="X347" s="718"/>
      <c r="Y347" s="718"/>
      <c r="Z347" s="217" t="s">
        <v>1648</v>
      </c>
    </row>
    <row r="348" spans="2:26" ht="15.95" customHeight="1" x14ac:dyDescent="0.15">
      <c r="B348" s="401"/>
      <c r="C348" s="715" t="s">
        <v>660</v>
      </c>
      <c r="D348" s="716"/>
      <c r="E348" s="347">
        <v>1</v>
      </c>
      <c r="F348" s="373">
        <v>515.29999999999995</v>
      </c>
      <c r="G348" s="343" t="s">
        <v>534</v>
      </c>
      <c r="H348" s="343" t="s">
        <v>486</v>
      </c>
      <c r="I348" s="341" t="s">
        <v>332</v>
      </c>
      <c r="J348" s="408" t="s">
        <v>336</v>
      </c>
      <c r="K348" s="408"/>
      <c r="L348" s="408"/>
      <c r="M348" s="341" t="s">
        <v>2049</v>
      </c>
      <c r="N348" s="341" t="s">
        <v>1941</v>
      </c>
      <c r="O348" s="217" t="s">
        <v>551</v>
      </c>
      <c r="P348" s="217" t="s">
        <v>551</v>
      </c>
      <c r="Q348" s="341"/>
      <c r="R348" s="341" t="s">
        <v>551</v>
      </c>
      <c r="S348" s="342" t="s">
        <v>360</v>
      </c>
      <c r="T348" s="342" t="s">
        <v>360</v>
      </c>
      <c r="U348" s="342" t="s">
        <v>1648</v>
      </c>
      <c r="V348" s="408" t="s">
        <v>1788</v>
      </c>
      <c r="W348" s="718"/>
      <c r="X348" s="718"/>
      <c r="Y348" s="718"/>
      <c r="Z348" s="217" t="s">
        <v>1648</v>
      </c>
    </row>
    <row r="349" spans="2:26" ht="15.95" customHeight="1" x14ac:dyDescent="0.15">
      <c r="B349" s="401"/>
      <c r="C349" s="715" t="s">
        <v>660</v>
      </c>
      <c r="D349" s="716"/>
      <c r="E349" s="347">
        <v>2</v>
      </c>
      <c r="F349" s="373">
        <v>514.6</v>
      </c>
      <c r="G349" s="341" t="s">
        <v>534</v>
      </c>
      <c r="H349" s="341" t="s">
        <v>485</v>
      </c>
      <c r="I349" s="341" t="s">
        <v>333</v>
      </c>
      <c r="J349" s="466" t="s">
        <v>338</v>
      </c>
      <c r="K349" s="717"/>
      <c r="L349" s="444"/>
      <c r="M349" s="341" t="s">
        <v>1813</v>
      </c>
      <c r="N349" s="341" t="s">
        <v>1814</v>
      </c>
      <c r="O349" s="217" t="s">
        <v>54</v>
      </c>
      <c r="P349" s="217" t="s">
        <v>54</v>
      </c>
      <c r="Q349" s="341" t="s">
        <v>54</v>
      </c>
      <c r="R349" s="341" t="s">
        <v>551</v>
      </c>
      <c r="S349" s="342" t="s">
        <v>360</v>
      </c>
      <c r="T349" s="342" t="s">
        <v>360</v>
      </c>
      <c r="U349" s="342" t="s">
        <v>361</v>
      </c>
      <c r="V349" s="408" t="s">
        <v>1795</v>
      </c>
      <c r="W349" s="718"/>
      <c r="X349" s="718"/>
      <c r="Y349" s="718"/>
      <c r="Z349" s="217" t="s">
        <v>1648</v>
      </c>
    </row>
    <row r="350" spans="2:26" ht="15.95" customHeight="1" x14ac:dyDescent="0.15">
      <c r="B350" s="401"/>
      <c r="C350" s="715" t="s">
        <v>660</v>
      </c>
      <c r="D350" s="716"/>
      <c r="E350" s="347">
        <v>3</v>
      </c>
      <c r="F350" s="373">
        <v>512.5</v>
      </c>
      <c r="G350" s="341" t="s">
        <v>331</v>
      </c>
      <c r="H350" s="341" t="s">
        <v>354</v>
      </c>
      <c r="I350" s="341" t="s">
        <v>332</v>
      </c>
      <c r="J350" s="408" t="s">
        <v>532</v>
      </c>
      <c r="K350" s="408"/>
      <c r="L350" s="408"/>
      <c r="M350" s="341" t="s">
        <v>2050</v>
      </c>
      <c r="N350" s="341" t="s">
        <v>1811</v>
      </c>
      <c r="O350" s="217" t="s">
        <v>1649</v>
      </c>
      <c r="P350" s="217" t="s">
        <v>554</v>
      </c>
      <c r="Q350" s="341"/>
      <c r="R350" s="341" t="s">
        <v>551</v>
      </c>
      <c r="S350" s="342" t="s">
        <v>360</v>
      </c>
      <c r="T350" s="342" t="s">
        <v>360</v>
      </c>
      <c r="U350" s="342" t="s">
        <v>1648</v>
      </c>
      <c r="V350" s="408" t="s">
        <v>1788</v>
      </c>
      <c r="W350" s="718"/>
      <c r="X350" s="718"/>
      <c r="Y350" s="718"/>
      <c r="Z350" s="217" t="s">
        <v>1648</v>
      </c>
    </row>
    <row r="351" spans="2:26" ht="15.95" customHeight="1" x14ac:dyDescent="0.15">
      <c r="B351" s="401"/>
      <c r="C351" s="715" t="s">
        <v>661</v>
      </c>
      <c r="D351" s="716"/>
      <c r="E351" s="347">
        <v>1</v>
      </c>
      <c r="F351" s="373">
        <v>523.5</v>
      </c>
      <c r="G351" s="341" t="s">
        <v>534</v>
      </c>
      <c r="H351" s="341" t="s">
        <v>486</v>
      </c>
      <c r="I351" s="341" t="s">
        <v>332</v>
      </c>
      <c r="J351" s="408" t="s">
        <v>338</v>
      </c>
      <c r="K351" s="408"/>
      <c r="L351" s="408"/>
      <c r="M351" s="341" t="s">
        <v>2051</v>
      </c>
      <c r="N351" s="341" t="s">
        <v>1979</v>
      </c>
      <c r="O351" s="217" t="s">
        <v>54</v>
      </c>
      <c r="P351" s="217" t="s">
        <v>54</v>
      </c>
      <c r="Q351" s="341" t="s">
        <v>54</v>
      </c>
      <c r="R351" s="341" t="s">
        <v>551</v>
      </c>
      <c r="S351" s="342" t="s">
        <v>360</v>
      </c>
      <c r="T351" s="342" t="s">
        <v>360</v>
      </c>
      <c r="U351" s="342" t="s">
        <v>361</v>
      </c>
      <c r="V351" s="408" t="s">
        <v>1833</v>
      </c>
      <c r="W351" s="718"/>
      <c r="X351" s="718"/>
      <c r="Y351" s="718"/>
      <c r="Z351" s="217" t="s">
        <v>1648</v>
      </c>
    </row>
    <row r="352" spans="2:26" ht="15.95" customHeight="1" x14ac:dyDescent="0.15">
      <c r="B352" s="401"/>
      <c r="C352" s="715" t="s">
        <v>661</v>
      </c>
      <c r="D352" s="716"/>
      <c r="E352" s="347">
        <v>2</v>
      </c>
      <c r="F352" s="373">
        <v>523.5</v>
      </c>
      <c r="G352" s="341" t="s">
        <v>534</v>
      </c>
      <c r="H352" s="341" t="s">
        <v>487</v>
      </c>
      <c r="I352" s="341" t="s">
        <v>332</v>
      </c>
      <c r="J352" s="408" t="s">
        <v>338</v>
      </c>
      <c r="K352" s="408"/>
      <c r="L352" s="408"/>
      <c r="M352" s="341" t="s">
        <v>2052</v>
      </c>
      <c r="N352" s="341" t="s">
        <v>1979</v>
      </c>
      <c r="O352" s="217" t="s">
        <v>54</v>
      </c>
      <c r="P352" s="217" t="s">
        <v>54</v>
      </c>
      <c r="Q352" s="341" t="s">
        <v>54</v>
      </c>
      <c r="R352" s="341" t="s">
        <v>551</v>
      </c>
      <c r="S352" s="342" t="s">
        <v>360</v>
      </c>
      <c r="T352" s="342" t="s">
        <v>360</v>
      </c>
      <c r="U352" s="342" t="s">
        <v>361</v>
      </c>
      <c r="V352" s="408" t="s">
        <v>1795</v>
      </c>
      <c r="W352" s="718"/>
      <c r="X352" s="718"/>
      <c r="Y352" s="718"/>
      <c r="Z352" s="217" t="s">
        <v>1648</v>
      </c>
    </row>
    <row r="353" spans="2:26" ht="15.95" customHeight="1" x14ac:dyDescent="0.15">
      <c r="B353" s="401"/>
      <c r="C353" s="715" t="s">
        <v>661</v>
      </c>
      <c r="D353" s="716"/>
      <c r="E353" s="347">
        <v>3</v>
      </c>
      <c r="F353" s="373">
        <v>518.5</v>
      </c>
      <c r="G353" s="341" t="s">
        <v>534</v>
      </c>
      <c r="H353" s="341" t="s">
        <v>487</v>
      </c>
      <c r="I353" s="341" t="s">
        <v>332</v>
      </c>
      <c r="J353" s="408" t="s">
        <v>532</v>
      </c>
      <c r="K353" s="408"/>
      <c r="L353" s="408"/>
      <c r="M353" s="341" t="s">
        <v>2053</v>
      </c>
      <c r="N353" s="341" t="s">
        <v>1901</v>
      </c>
      <c r="O353" s="217" t="s">
        <v>1648</v>
      </c>
      <c r="P353" s="217" t="s">
        <v>1648</v>
      </c>
      <c r="Q353" s="341"/>
      <c r="R353" s="341" t="s">
        <v>1655</v>
      </c>
      <c r="S353" s="342" t="s">
        <v>360</v>
      </c>
      <c r="T353" s="342" t="s">
        <v>359</v>
      </c>
      <c r="U353" s="376" t="s">
        <v>1648</v>
      </c>
      <c r="V353" s="408" t="s">
        <v>516</v>
      </c>
      <c r="W353" s="718"/>
      <c r="X353" s="718"/>
      <c r="Y353" s="718"/>
      <c r="Z353" s="341" t="s">
        <v>2215</v>
      </c>
    </row>
    <row r="354" spans="2:26" ht="15.95" customHeight="1" x14ac:dyDescent="0.15">
      <c r="B354" s="476"/>
      <c r="C354" s="715" t="s">
        <v>661</v>
      </c>
      <c r="D354" s="716"/>
      <c r="E354" s="347">
        <v>4</v>
      </c>
      <c r="F354" s="373">
        <v>522.1</v>
      </c>
      <c r="G354" s="341" t="s">
        <v>331</v>
      </c>
      <c r="H354" s="341" t="s">
        <v>354</v>
      </c>
      <c r="I354" s="341" t="s">
        <v>332</v>
      </c>
      <c r="J354" s="408" t="s">
        <v>532</v>
      </c>
      <c r="K354" s="408"/>
      <c r="L354" s="408"/>
      <c r="M354" s="341" t="s">
        <v>2054</v>
      </c>
      <c r="N354" s="341" t="s">
        <v>1894</v>
      </c>
      <c r="O354" s="217" t="s">
        <v>1649</v>
      </c>
      <c r="P354" s="217" t="s">
        <v>554</v>
      </c>
      <c r="Q354" s="341"/>
      <c r="R354" s="341" t="s">
        <v>551</v>
      </c>
      <c r="S354" s="342" t="s">
        <v>360</v>
      </c>
      <c r="T354" s="342" t="s">
        <v>360</v>
      </c>
      <c r="U354" s="342" t="s">
        <v>1648</v>
      </c>
      <c r="V354" s="408" t="s">
        <v>1795</v>
      </c>
      <c r="W354" s="718"/>
      <c r="X354" s="718"/>
      <c r="Y354" s="718"/>
      <c r="Z354" s="217" t="s">
        <v>1648</v>
      </c>
    </row>
    <row r="355" spans="2:26" ht="15.95" customHeight="1" x14ac:dyDescent="0.15">
      <c r="B355" s="89"/>
      <c r="C355" s="1" t="s">
        <v>275</v>
      </c>
      <c r="D355" s="37"/>
      <c r="E355" s="2"/>
      <c r="F355" s="86"/>
      <c r="G355" s="86"/>
      <c r="H355" s="86"/>
      <c r="I355" s="86"/>
      <c r="J355" s="86"/>
      <c r="K355" s="86"/>
      <c r="L355" s="86"/>
      <c r="M355" s="86"/>
      <c r="N355" s="86"/>
      <c r="O355" s="86"/>
      <c r="P355" s="86"/>
      <c r="Q355" s="88"/>
      <c r="R355" s="104"/>
      <c r="S355" s="37"/>
      <c r="T355" s="37"/>
      <c r="U355" s="86"/>
      <c r="V355" s="105"/>
      <c r="W355" s="105"/>
      <c r="X355" s="105"/>
      <c r="Y355" s="105"/>
      <c r="Z355" s="37"/>
    </row>
    <row r="356" spans="2:26" ht="15.95" customHeight="1" x14ac:dyDescent="0.15">
      <c r="B356" s="89"/>
      <c r="C356" s="98" t="s">
        <v>276</v>
      </c>
      <c r="D356" s="37"/>
      <c r="E356" s="2"/>
      <c r="F356" s="86"/>
      <c r="G356" s="86"/>
      <c r="H356" s="86"/>
      <c r="I356" s="86"/>
      <c r="J356" s="86"/>
      <c r="K356" s="86"/>
      <c r="L356" s="86"/>
      <c r="M356" s="86"/>
      <c r="N356" s="86"/>
      <c r="O356" s="86"/>
      <c r="P356" s="86"/>
      <c r="Q356" s="88"/>
      <c r="R356" s="104"/>
      <c r="S356" s="37"/>
      <c r="T356" s="37"/>
      <c r="U356" s="86"/>
      <c r="V356" s="105"/>
      <c r="W356" s="105"/>
      <c r="X356" s="105"/>
      <c r="Y356" s="105"/>
      <c r="Z356" s="37"/>
    </row>
    <row r="357" spans="2:26" ht="15.95" customHeight="1" x14ac:dyDescent="0.15">
      <c r="B357" s="90"/>
      <c r="C357" s="29" t="s">
        <v>247</v>
      </c>
      <c r="D357" s="29"/>
      <c r="E357" s="29"/>
      <c r="F357" s="370"/>
      <c r="G357" s="29"/>
      <c r="H357" s="29"/>
      <c r="I357" s="29"/>
      <c r="J357" s="29"/>
      <c r="K357" s="29"/>
      <c r="L357" s="29"/>
      <c r="M357" s="29"/>
      <c r="N357" s="29"/>
      <c r="O357" s="29"/>
      <c r="P357" s="29"/>
      <c r="Q357" s="29"/>
      <c r="R357" s="29"/>
      <c r="S357" s="29"/>
      <c r="T357" s="29"/>
      <c r="U357" s="29"/>
      <c r="V357" s="29"/>
      <c r="W357" s="29"/>
      <c r="X357" s="29"/>
      <c r="Y357" s="29"/>
    </row>
    <row r="358" spans="2:26" ht="15.95" customHeight="1" x14ac:dyDescent="0.15">
      <c r="B358" s="29"/>
      <c r="C358" s="29" t="s">
        <v>248</v>
      </c>
      <c r="D358" s="29"/>
      <c r="E358" s="29"/>
      <c r="F358" s="370"/>
      <c r="G358" s="29"/>
      <c r="H358" s="29"/>
      <c r="I358" s="29"/>
      <c r="J358" s="29"/>
      <c r="K358" s="29"/>
      <c r="L358" s="29"/>
      <c r="M358" s="29"/>
      <c r="N358" s="29"/>
      <c r="O358" s="29"/>
      <c r="P358" s="29"/>
      <c r="Q358" s="29"/>
      <c r="R358" s="29"/>
      <c r="S358" s="29"/>
      <c r="T358" s="29"/>
      <c r="U358" s="29"/>
      <c r="V358" s="29"/>
      <c r="W358" s="29"/>
      <c r="X358" s="29"/>
      <c r="Y358" s="29"/>
    </row>
    <row r="359" spans="2:26" ht="15.95" customHeight="1" x14ac:dyDescent="0.15">
      <c r="B359" s="29"/>
      <c r="C359" s="232" t="s">
        <v>449</v>
      </c>
      <c r="D359" s="232"/>
      <c r="E359" s="232"/>
      <c r="F359" s="371"/>
      <c r="G359" s="232"/>
      <c r="H359" s="232"/>
      <c r="I359" s="232"/>
      <c r="J359" s="232"/>
      <c r="K359" s="232"/>
      <c r="L359" s="232"/>
      <c r="M359" s="232"/>
      <c r="N359" s="232"/>
      <c r="O359" s="29"/>
      <c r="P359" s="29"/>
      <c r="Q359" s="29"/>
      <c r="R359" s="29"/>
      <c r="S359" s="29"/>
      <c r="T359" s="29"/>
      <c r="U359" s="29"/>
      <c r="V359" s="29"/>
      <c r="W359" s="29"/>
      <c r="X359" s="29"/>
      <c r="Y359" s="29"/>
    </row>
    <row r="360" spans="2:26" ht="15.95" customHeight="1" x14ac:dyDescent="0.15">
      <c r="C360" s="233" t="s">
        <v>541</v>
      </c>
      <c r="D360" s="234"/>
      <c r="E360" s="234"/>
      <c r="F360" s="372"/>
      <c r="G360" s="234"/>
      <c r="H360" s="234"/>
      <c r="I360" s="234"/>
      <c r="J360" s="234"/>
      <c r="K360" s="234"/>
      <c r="L360" s="234"/>
      <c r="M360" s="234"/>
      <c r="N360" s="234"/>
    </row>
    <row r="361" spans="2:26" ht="9.75" customHeight="1" x14ac:dyDescent="0.15">
      <c r="H361" s="2"/>
      <c r="I361" s="2"/>
      <c r="J361" s="2"/>
      <c r="K361" s="2"/>
      <c r="L361" s="2"/>
      <c r="M361" s="2"/>
      <c r="N361" s="2"/>
      <c r="O361" s="2"/>
      <c r="P361" s="2"/>
      <c r="Q361" s="2"/>
      <c r="R361" s="2"/>
      <c r="S361" s="2"/>
      <c r="T361" s="2"/>
      <c r="U361" s="2"/>
      <c r="V361" s="2"/>
      <c r="W361" s="2"/>
      <c r="X361" s="2"/>
      <c r="Y361" s="2"/>
    </row>
    <row r="362" spans="2:26" ht="24.75" customHeight="1" x14ac:dyDescent="0.15">
      <c r="B362" s="719" t="s">
        <v>322</v>
      </c>
      <c r="C362" s="719"/>
      <c r="D362" s="719"/>
      <c r="E362" s="719"/>
      <c r="F362" s="595"/>
      <c r="G362" s="595"/>
      <c r="H362" s="595"/>
      <c r="I362" s="719"/>
      <c r="J362" s="719"/>
      <c r="K362" s="719"/>
      <c r="L362" s="719"/>
      <c r="M362" s="719"/>
      <c r="N362" s="719"/>
      <c r="O362" s="719"/>
      <c r="P362" s="719"/>
      <c r="Q362" s="719"/>
      <c r="R362" s="719"/>
      <c r="S362" s="719"/>
      <c r="T362" s="719"/>
      <c r="U362" s="719"/>
      <c r="V362" s="719"/>
      <c r="W362" s="719"/>
      <c r="X362" s="719"/>
      <c r="Y362" s="719"/>
    </row>
    <row r="363" spans="2:26" ht="20.100000000000001" customHeight="1" x14ac:dyDescent="0.15">
      <c r="B363" s="467" t="s">
        <v>27</v>
      </c>
      <c r="C363" s="478"/>
      <c r="D363" s="478"/>
      <c r="E363" s="478"/>
      <c r="F363" s="596" t="str">
        <f>F318</f>
        <v>ミネトンネル</v>
      </c>
      <c r="G363" s="597"/>
      <c r="H363" s="598"/>
      <c r="I363" s="442" t="s">
        <v>28</v>
      </c>
      <c r="J363" s="439"/>
      <c r="K363" s="390" t="str">
        <f>K318</f>
        <v>一般国道　316号</v>
      </c>
      <c r="L363" s="391"/>
      <c r="M363" s="391"/>
      <c r="N363" s="392"/>
      <c r="O363" s="409" t="s">
        <v>257</v>
      </c>
      <c r="P363" s="411"/>
      <c r="Q363" s="720" t="str">
        <f>Q318</f>
        <v>株式会社ニュージェック</v>
      </c>
      <c r="R363" s="721"/>
      <c r="S363" s="721"/>
      <c r="T363" s="722"/>
      <c r="U363" s="606" t="s">
        <v>220</v>
      </c>
      <c r="V363" s="607"/>
      <c r="W363" s="607"/>
      <c r="X363" s="608"/>
      <c r="Y363" s="612">
        <f>Y318</f>
        <v>44294</v>
      </c>
      <c r="Z363" s="614"/>
    </row>
    <row r="364" spans="2:26" ht="20.100000000000001" customHeight="1" x14ac:dyDescent="0.15">
      <c r="B364" s="413" t="s">
        <v>0</v>
      </c>
      <c r="C364" s="414"/>
      <c r="D364" s="414"/>
      <c r="E364" s="414"/>
      <c r="F364" s="618" t="str">
        <f>F319</f>
        <v>美祢トンネル</v>
      </c>
      <c r="G364" s="619"/>
      <c r="H364" s="620"/>
      <c r="I364" s="728" t="s">
        <v>1</v>
      </c>
      <c r="J364" s="729"/>
      <c r="K364" s="390" t="str">
        <f>K319</f>
        <v>宇部土木建築事務所</v>
      </c>
      <c r="L364" s="391"/>
      <c r="M364" s="391"/>
      <c r="N364" s="392"/>
      <c r="O364" s="409" t="s">
        <v>258</v>
      </c>
      <c r="P364" s="411"/>
      <c r="Q364" s="720" t="str">
        <f>Q319</f>
        <v>石村　勝伸</v>
      </c>
      <c r="R364" s="721"/>
      <c r="S364" s="721"/>
      <c r="T364" s="722"/>
      <c r="U364" s="723"/>
      <c r="V364" s="724"/>
      <c r="W364" s="724"/>
      <c r="X364" s="725"/>
      <c r="Y364" s="726"/>
      <c r="Z364" s="727"/>
    </row>
    <row r="365" spans="2:26" ht="15" customHeight="1" x14ac:dyDescent="0.15">
      <c r="B365" s="401" t="s">
        <v>241</v>
      </c>
      <c r="C365" s="730" t="s">
        <v>42</v>
      </c>
      <c r="D365" s="731"/>
      <c r="E365" s="732" t="s">
        <v>205</v>
      </c>
      <c r="F365" s="732" t="s">
        <v>204</v>
      </c>
      <c r="G365" s="734" t="s">
        <v>203</v>
      </c>
      <c r="H365" s="735"/>
      <c r="I365" s="467" t="s">
        <v>202</v>
      </c>
      <c r="J365" s="478"/>
      <c r="K365" s="478"/>
      <c r="L365" s="478"/>
      <c r="M365" s="478"/>
      <c r="N365" s="479"/>
      <c r="O365" s="738" t="s">
        <v>537</v>
      </c>
      <c r="P365" s="739"/>
      <c r="Q365" s="742" t="s">
        <v>265</v>
      </c>
      <c r="R365" s="743"/>
      <c r="S365" s="743"/>
      <c r="T365" s="744"/>
      <c r="U365" s="734" t="s">
        <v>201</v>
      </c>
      <c r="V365" s="748"/>
      <c r="W365" s="748"/>
      <c r="X365" s="748"/>
      <c r="Y365" s="735"/>
      <c r="Z365" s="750" t="s">
        <v>200</v>
      </c>
    </row>
    <row r="366" spans="2:26" ht="15" customHeight="1" x14ac:dyDescent="0.15">
      <c r="B366" s="401"/>
      <c r="C366" s="730"/>
      <c r="D366" s="731"/>
      <c r="E366" s="732"/>
      <c r="F366" s="732"/>
      <c r="G366" s="736"/>
      <c r="H366" s="737"/>
      <c r="I366" s="413"/>
      <c r="J366" s="414"/>
      <c r="K366" s="414"/>
      <c r="L366" s="414"/>
      <c r="M366" s="414"/>
      <c r="N366" s="415"/>
      <c r="O366" s="740"/>
      <c r="P366" s="741"/>
      <c r="Q366" s="745"/>
      <c r="R366" s="746"/>
      <c r="S366" s="746"/>
      <c r="T366" s="747"/>
      <c r="U366" s="736"/>
      <c r="V366" s="749"/>
      <c r="W366" s="749"/>
      <c r="X366" s="749"/>
      <c r="Y366" s="737"/>
      <c r="Z366" s="732"/>
    </row>
    <row r="367" spans="2:26" ht="16.5" customHeight="1" x14ac:dyDescent="0.15">
      <c r="B367" s="401"/>
      <c r="C367" s="730"/>
      <c r="D367" s="731"/>
      <c r="E367" s="732"/>
      <c r="F367" s="732"/>
      <c r="G367" s="621" t="s">
        <v>199</v>
      </c>
      <c r="H367" s="621" t="s">
        <v>198</v>
      </c>
      <c r="I367" s="599" t="s">
        <v>197</v>
      </c>
      <c r="J367" s="599" t="s">
        <v>43</v>
      </c>
      <c r="K367" s="753"/>
      <c r="L367" s="753"/>
      <c r="M367" s="758" t="s">
        <v>7</v>
      </c>
      <c r="N367" s="759" t="s">
        <v>196</v>
      </c>
      <c r="O367" s="599" t="s">
        <v>195</v>
      </c>
      <c r="P367" s="599" t="s">
        <v>194</v>
      </c>
      <c r="Q367" s="449" t="s">
        <v>274</v>
      </c>
      <c r="R367" s="753"/>
      <c r="S367" s="621" t="s">
        <v>272</v>
      </c>
      <c r="T367" s="621" t="s">
        <v>273</v>
      </c>
      <c r="U367" s="760" t="s">
        <v>193</v>
      </c>
      <c r="V367" s="621" t="s">
        <v>266</v>
      </c>
      <c r="W367" s="753"/>
      <c r="X367" s="753"/>
      <c r="Y367" s="753"/>
      <c r="Z367" s="732"/>
    </row>
    <row r="368" spans="2:26" ht="16.5" customHeight="1" x14ac:dyDescent="0.15">
      <c r="B368" s="401"/>
      <c r="C368" s="413"/>
      <c r="D368" s="415"/>
      <c r="E368" s="733"/>
      <c r="F368" s="733"/>
      <c r="G368" s="752"/>
      <c r="H368" s="752"/>
      <c r="I368" s="753"/>
      <c r="J368" s="753"/>
      <c r="K368" s="753"/>
      <c r="L368" s="753"/>
      <c r="M368" s="753"/>
      <c r="N368" s="753"/>
      <c r="O368" s="753"/>
      <c r="P368" s="753"/>
      <c r="Q368" s="106" t="s">
        <v>267</v>
      </c>
      <c r="R368" s="106" t="s">
        <v>268</v>
      </c>
      <c r="S368" s="753"/>
      <c r="T368" s="753"/>
      <c r="U368" s="753"/>
      <c r="V368" s="753"/>
      <c r="W368" s="753"/>
      <c r="X368" s="753"/>
      <c r="Y368" s="753"/>
      <c r="Z368" s="751"/>
    </row>
    <row r="369" spans="2:26" ht="15.75" customHeight="1" x14ac:dyDescent="0.15">
      <c r="B369" s="401"/>
      <c r="C369" s="715" t="s">
        <v>662</v>
      </c>
      <c r="D369" s="716"/>
      <c r="E369" s="46">
        <v>1</v>
      </c>
      <c r="F369" s="373">
        <v>527.6</v>
      </c>
      <c r="G369" s="341" t="s">
        <v>534</v>
      </c>
      <c r="H369" s="341" t="s">
        <v>486</v>
      </c>
      <c r="I369" s="341" t="s">
        <v>332</v>
      </c>
      <c r="J369" s="408" t="s">
        <v>338</v>
      </c>
      <c r="K369" s="408"/>
      <c r="L369" s="408"/>
      <c r="M369" s="341" t="s">
        <v>2055</v>
      </c>
      <c r="N369" s="341" t="s">
        <v>1979</v>
      </c>
      <c r="O369" s="217" t="s">
        <v>54</v>
      </c>
      <c r="P369" s="217" t="s">
        <v>54</v>
      </c>
      <c r="Q369" s="341" t="s">
        <v>54</v>
      </c>
      <c r="R369" s="341" t="s">
        <v>551</v>
      </c>
      <c r="S369" s="342" t="s">
        <v>360</v>
      </c>
      <c r="T369" s="342" t="s">
        <v>360</v>
      </c>
      <c r="U369" s="342" t="s">
        <v>361</v>
      </c>
      <c r="V369" s="408" t="s">
        <v>1795</v>
      </c>
      <c r="W369" s="718"/>
      <c r="X369" s="718"/>
      <c r="Y369" s="718"/>
      <c r="Z369" s="217" t="s">
        <v>1648</v>
      </c>
    </row>
    <row r="370" spans="2:26" ht="15.95" customHeight="1" x14ac:dyDescent="0.15">
      <c r="B370" s="401"/>
      <c r="C370" s="715" t="s">
        <v>662</v>
      </c>
      <c r="D370" s="716"/>
      <c r="E370" s="46">
        <v>2</v>
      </c>
      <c r="F370" s="373">
        <v>524.79999999999995</v>
      </c>
      <c r="G370" s="341" t="s">
        <v>534</v>
      </c>
      <c r="H370" s="341" t="s">
        <v>485</v>
      </c>
      <c r="I370" s="341" t="s">
        <v>332</v>
      </c>
      <c r="J370" s="466" t="s">
        <v>532</v>
      </c>
      <c r="K370" s="717"/>
      <c r="L370" s="444"/>
      <c r="M370" s="341" t="s">
        <v>2056</v>
      </c>
      <c r="N370" s="341" t="s">
        <v>1941</v>
      </c>
      <c r="O370" s="217" t="s">
        <v>551</v>
      </c>
      <c r="P370" s="217" t="s">
        <v>551</v>
      </c>
      <c r="Q370" s="341"/>
      <c r="R370" s="341" t="s">
        <v>551</v>
      </c>
      <c r="S370" s="342" t="s">
        <v>360</v>
      </c>
      <c r="T370" s="342" t="s">
        <v>360</v>
      </c>
      <c r="U370" s="342" t="s">
        <v>361</v>
      </c>
      <c r="V370" s="408" t="s">
        <v>1788</v>
      </c>
      <c r="W370" s="718"/>
      <c r="X370" s="718"/>
      <c r="Y370" s="718"/>
      <c r="Z370" s="217" t="s">
        <v>1648</v>
      </c>
    </row>
    <row r="371" spans="2:26" ht="15.95" customHeight="1" x14ac:dyDescent="0.15">
      <c r="B371" s="401"/>
      <c r="C371" s="715" t="s">
        <v>662</v>
      </c>
      <c r="D371" s="716"/>
      <c r="E371" s="46">
        <v>3</v>
      </c>
      <c r="F371" s="373">
        <v>529.5</v>
      </c>
      <c r="G371" s="341" t="s">
        <v>534</v>
      </c>
      <c r="H371" s="341" t="s">
        <v>485</v>
      </c>
      <c r="I371" s="341" t="s">
        <v>332</v>
      </c>
      <c r="J371" s="408" t="s">
        <v>338</v>
      </c>
      <c r="K371" s="408"/>
      <c r="L371" s="408"/>
      <c r="M371" s="341" t="s">
        <v>2057</v>
      </c>
      <c r="N371" s="341" t="s">
        <v>1979</v>
      </c>
      <c r="O371" s="217" t="s">
        <v>54</v>
      </c>
      <c r="P371" s="217" t="s">
        <v>54</v>
      </c>
      <c r="Q371" s="341" t="s">
        <v>54</v>
      </c>
      <c r="R371" s="341" t="s">
        <v>551</v>
      </c>
      <c r="S371" s="342" t="s">
        <v>360</v>
      </c>
      <c r="T371" s="342" t="s">
        <v>360</v>
      </c>
      <c r="U371" s="342" t="s">
        <v>361</v>
      </c>
      <c r="V371" s="408" t="s">
        <v>1795</v>
      </c>
      <c r="W371" s="718"/>
      <c r="X371" s="718"/>
      <c r="Y371" s="718"/>
      <c r="Z371" s="217" t="s">
        <v>1648</v>
      </c>
    </row>
    <row r="372" spans="2:26" ht="15.95" customHeight="1" x14ac:dyDescent="0.15">
      <c r="B372" s="401"/>
      <c r="C372" s="715" t="s">
        <v>663</v>
      </c>
      <c r="D372" s="716"/>
      <c r="E372" s="46">
        <v>1</v>
      </c>
      <c r="F372" s="373">
        <v>535.4</v>
      </c>
      <c r="G372" s="341" t="s">
        <v>534</v>
      </c>
      <c r="H372" s="341" t="s">
        <v>486</v>
      </c>
      <c r="I372" s="341" t="s">
        <v>332</v>
      </c>
      <c r="J372" s="408" t="s">
        <v>532</v>
      </c>
      <c r="K372" s="408"/>
      <c r="L372" s="408"/>
      <c r="M372" s="341" t="s">
        <v>2058</v>
      </c>
      <c r="N372" s="341" t="s">
        <v>1901</v>
      </c>
      <c r="O372" s="217" t="s">
        <v>1648</v>
      </c>
      <c r="P372" s="217" t="s">
        <v>1648</v>
      </c>
      <c r="Q372" s="341"/>
      <c r="R372" s="341" t="s">
        <v>1655</v>
      </c>
      <c r="S372" s="342" t="s">
        <v>360</v>
      </c>
      <c r="T372" s="342" t="s">
        <v>359</v>
      </c>
      <c r="U372" s="376" t="s">
        <v>1648</v>
      </c>
      <c r="V372" s="408" t="s">
        <v>516</v>
      </c>
      <c r="W372" s="718"/>
      <c r="X372" s="718"/>
      <c r="Y372" s="718"/>
      <c r="Z372" s="341" t="s">
        <v>2215</v>
      </c>
    </row>
    <row r="373" spans="2:26" ht="15.95" customHeight="1" x14ac:dyDescent="0.15">
      <c r="B373" s="401"/>
      <c r="C373" s="715" t="s">
        <v>663</v>
      </c>
      <c r="D373" s="716"/>
      <c r="E373" s="46">
        <v>2</v>
      </c>
      <c r="F373" s="373">
        <v>535.4</v>
      </c>
      <c r="G373" s="341" t="s">
        <v>534</v>
      </c>
      <c r="H373" s="341" t="s">
        <v>485</v>
      </c>
      <c r="I373" s="341" t="s">
        <v>332</v>
      </c>
      <c r="J373" s="408" t="s">
        <v>338</v>
      </c>
      <c r="K373" s="408"/>
      <c r="L373" s="408"/>
      <c r="M373" s="341" t="s">
        <v>2059</v>
      </c>
      <c r="N373" s="341" t="s">
        <v>1979</v>
      </c>
      <c r="O373" s="217" t="s">
        <v>54</v>
      </c>
      <c r="P373" s="217" t="s">
        <v>54</v>
      </c>
      <c r="Q373" s="341" t="s">
        <v>54</v>
      </c>
      <c r="R373" s="341" t="s">
        <v>551</v>
      </c>
      <c r="S373" s="342" t="s">
        <v>360</v>
      </c>
      <c r="T373" s="342" t="s">
        <v>360</v>
      </c>
      <c r="U373" s="342" t="s">
        <v>361</v>
      </c>
      <c r="V373" s="408" t="s">
        <v>1795</v>
      </c>
      <c r="W373" s="718"/>
      <c r="X373" s="718"/>
      <c r="Y373" s="718"/>
      <c r="Z373" s="217" t="s">
        <v>1648</v>
      </c>
    </row>
    <row r="374" spans="2:26" ht="15.95" customHeight="1" x14ac:dyDescent="0.15">
      <c r="B374" s="401"/>
      <c r="C374" s="715" t="s">
        <v>663</v>
      </c>
      <c r="D374" s="716"/>
      <c r="E374" s="46">
        <v>4</v>
      </c>
      <c r="F374" s="373">
        <v>531.9</v>
      </c>
      <c r="G374" s="341" t="s">
        <v>331</v>
      </c>
      <c r="H374" s="341" t="s">
        <v>355</v>
      </c>
      <c r="I374" s="341" t="s">
        <v>332</v>
      </c>
      <c r="J374" s="408" t="s">
        <v>532</v>
      </c>
      <c r="K374" s="408"/>
      <c r="L374" s="408"/>
      <c r="M374" s="346" t="s">
        <v>2060</v>
      </c>
      <c r="N374" s="341" t="s">
        <v>1883</v>
      </c>
      <c r="O374" s="217" t="s">
        <v>1649</v>
      </c>
      <c r="P374" s="217" t="s">
        <v>554</v>
      </c>
      <c r="Q374" s="341"/>
      <c r="R374" s="341" t="s">
        <v>1649</v>
      </c>
      <c r="S374" s="342" t="s">
        <v>360</v>
      </c>
      <c r="T374" s="342" t="s">
        <v>359</v>
      </c>
      <c r="U374" s="342" t="s">
        <v>363</v>
      </c>
      <c r="V374" s="466" t="s">
        <v>1784</v>
      </c>
      <c r="W374" s="717"/>
      <c r="X374" s="717"/>
      <c r="Y374" s="444"/>
      <c r="Z374" s="341" t="s">
        <v>1785</v>
      </c>
    </row>
    <row r="375" spans="2:26" ht="15.95" customHeight="1" x14ac:dyDescent="0.15">
      <c r="B375" s="401"/>
      <c r="C375" s="715" t="s">
        <v>664</v>
      </c>
      <c r="D375" s="716"/>
      <c r="E375" s="46">
        <v>1</v>
      </c>
      <c r="F375" s="373">
        <v>538.70000000000005</v>
      </c>
      <c r="G375" s="341" t="s">
        <v>329</v>
      </c>
      <c r="H375" s="341" t="s">
        <v>351</v>
      </c>
      <c r="I375" s="341" t="s">
        <v>332</v>
      </c>
      <c r="J375" s="408" t="s">
        <v>514</v>
      </c>
      <c r="K375" s="408"/>
      <c r="L375" s="408"/>
      <c r="M375" s="341" t="s">
        <v>1952</v>
      </c>
      <c r="N375" s="341" t="s">
        <v>1818</v>
      </c>
      <c r="O375" s="217" t="s">
        <v>1648</v>
      </c>
      <c r="P375" s="217" t="s">
        <v>1648</v>
      </c>
      <c r="Q375" s="341"/>
      <c r="R375" s="341" t="s">
        <v>1649</v>
      </c>
      <c r="S375" s="342" t="s">
        <v>360</v>
      </c>
      <c r="T375" s="342" t="s">
        <v>359</v>
      </c>
      <c r="U375" s="376" t="s">
        <v>1648</v>
      </c>
      <c r="V375" s="408" t="s">
        <v>516</v>
      </c>
      <c r="W375" s="718"/>
      <c r="X375" s="718"/>
      <c r="Y375" s="718"/>
      <c r="Z375" s="341" t="s">
        <v>1785</v>
      </c>
    </row>
    <row r="376" spans="2:26" ht="15.95" customHeight="1" x14ac:dyDescent="0.15">
      <c r="B376" s="401"/>
      <c r="C376" s="715" t="s">
        <v>664</v>
      </c>
      <c r="D376" s="716"/>
      <c r="E376" s="46">
        <v>2</v>
      </c>
      <c r="F376" s="373">
        <v>537.6</v>
      </c>
      <c r="G376" s="341" t="s">
        <v>534</v>
      </c>
      <c r="H376" s="341" t="s">
        <v>485</v>
      </c>
      <c r="I376" s="341" t="s">
        <v>332</v>
      </c>
      <c r="J376" s="466" t="s">
        <v>532</v>
      </c>
      <c r="K376" s="717"/>
      <c r="L376" s="444"/>
      <c r="M376" s="341" t="s">
        <v>2061</v>
      </c>
      <c r="N376" s="341" t="s">
        <v>1818</v>
      </c>
      <c r="O376" s="217" t="s">
        <v>1648</v>
      </c>
      <c r="P376" s="217" t="s">
        <v>1648</v>
      </c>
      <c r="Q376" s="341"/>
      <c r="R376" s="341" t="s">
        <v>551</v>
      </c>
      <c r="S376" s="342" t="s">
        <v>360</v>
      </c>
      <c r="T376" s="342" t="s">
        <v>360</v>
      </c>
      <c r="U376" s="376" t="s">
        <v>1648</v>
      </c>
      <c r="V376" s="408" t="s">
        <v>1795</v>
      </c>
      <c r="W376" s="718"/>
      <c r="X376" s="718"/>
      <c r="Y376" s="718"/>
      <c r="Z376" s="217" t="s">
        <v>1648</v>
      </c>
    </row>
    <row r="377" spans="2:26" ht="15.95" customHeight="1" x14ac:dyDescent="0.15">
      <c r="B377" s="401"/>
      <c r="C377" s="715" t="s">
        <v>664</v>
      </c>
      <c r="D377" s="716"/>
      <c r="E377" s="46">
        <v>3</v>
      </c>
      <c r="F377" s="373">
        <v>541.9</v>
      </c>
      <c r="G377" s="341" t="s">
        <v>331</v>
      </c>
      <c r="H377" s="341" t="s">
        <v>354</v>
      </c>
      <c r="I377" s="341" t="s">
        <v>332</v>
      </c>
      <c r="J377" s="408" t="s">
        <v>532</v>
      </c>
      <c r="K377" s="408"/>
      <c r="L377" s="408"/>
      <c r="M377" s="341" t="s">
        <v>2062</v>
      </c>
      <c r="N377" s="341" t="s">
        <v>1837</v>
      </c>
      <c r="O377" s="217" t="s">
        <v>1648</v>
      </c>
      <c r="P377" s="217" t="s">
        <v>1648</v>
      </c>
      <c r="Q377" s="341"/>
      <c r="R377" s="341" t="s">
        <v>551</v>
      </c>
      <c r="S377" s="342" t="s">
        <v>360</v>
      </c>
      <c r="T377" s="342" t="s">
        <v>360</v>
      </c>
      <c r="U377" s="342" t="s">
        <v>1648</v>
      </c>
      <c r="V377" s="408" t="s">
        <v>1788</v>
      </c>
      <c r="W377" s="718"/>
      <c r="X377" s="718"/>
      <c r="Y377" s="718"/>
      <c r="Z377" s="217" t="s">
        <v>1648</v>
      </c>
    </row>
    <row r="378" spans="2:26" ht="15.95" customHeight="1" x14ac:dyDescent="0.15">
      <c r="B378" s="401"/>
      <c r="C378" s="715" t="s">
        <v>664</v>
      </c>
      <c r="D378" s="716"/>
      <c r="E378" s="46">
        <v>4</v>
      </c>
      <c r="F378" s="373">
        <v>541.9</v>
      </c>
      <c r="G378" s="341" t="s">
        <v>331</v>
      </c>
      <c r="H378" s="341" t="s">
        <v>354</v>
      </c>
      <c r="I378" s="341" t="s">
        <v>332</v>
      </c>
      <c r="J378" s="408" t="s">
        <v>532</v>
      </c>
      <c r="K378" s="408"/>
      <c r="L378" s="408"/>
      <c r="M378" s="341" t="s">
        <v>2063</v>
      </c>
      <c r="N378" s="341" t="s">
        <v>1811</v>
      </c>
      <c r="O378" s="217" t="s">
        <v>1649</v>
      </c>
      <c r="P378" s="217" t="s">
        <v>554</v>
      </c>
      <c r="Q378" s="341"/>
      <c r="R378" s="341" t="s">
        <v>551</v>
      </c>
      <c r="S378" s="342" t="s">
        <v>360</v>
      </c>
      <c r="T378" s="342" t="s">
        <v>360</v>
      </c>
      <c r="U378" s="342" t="s">
        <v>1648</v>
      </c>
      <c r="V378" s="408" t="s">
        <v>1788</v>
      </c>
      <c r="W378" s="718"/>
      <c r="X378" s="718"/>
      <c r="Y378" s="718"/>
      <c r="Z378" s="217" t="s">
        <v>1648</v>
      </c>
    </row>
    <row r="379" spans="2:26" ht="15.95" customHeight="1" x14ac:dyDescent="0.15">
      <c r="B379" s="401"/>
      <c r="C379" s="715" t="s">
        <v>665</v>
      </c>
      <c r="D379" s="716"/>
      <c r="E379" s="46">
        <v>1</v>
      </c>
      <c r="F379" s="373">
        <v>550.79999999999995</v>
      </c>
      <c r="G379" s="341" t="s">
        <v>329</v>
      </c>
      <c r="H379" s="341" t="s">
        <v>351</v>
      </c>
      <c r="I379" s="341" t="s">
        <v>332</v>
      </c>
      <c r="J379" s="408" t="s">
        <v>514</v>
      </c>
      <c r="K379" s="408"/>
      <c r="L379" s="408"/>
      <c r="M379" s="341" t="s">
        <v>2064</v>
      </c>
      <c r="N379" s="341" t="s">
        <v>1848</v>
      </c>
      <c r="O379" s="217" t="s">
        <v>1648</v>
      </c>
      <c r="P379" s="217" t="s">
        <v>1648</v>
      </c>
      <c r="Q379" s="341"/>
      <c r="R379" s="341" t="s">
        <v>1649</v>
      </c>
      <c r="S379" s="342" t="s">
        <v>360</v>
      </c>
      <c r="T379" s="342" t="s">
        <v>359</v>
      </c>
      <c r="U379" s="376" t="s">
        <v>1648</v>
      </c>
      <c r="V379" s="408" t="s">
        <v>516</v>
      </c>
      <c r="W379" s="718"/>
      <c r="X379" s="718"/>
      <c r="Y379" s="718"/>
      <c r="Z379" s="341" t="s">
        <v>1785</v>
      </c>
    </row>
    <row r="380" spans="2:26" ht="15.95" customHeight="1" x14ac:dyDescent="0.15">
      <c r="B380" s="401"/>
      <c r="C380" s="715" t="s">
        <v>665</v>
      </c>
      <c r="D380" s="716"/>
      <c r="E380" s="46">
        <v>2</v>
      </c>
      <c r="F380" s="373">
        <v>549.29999999999995</v>
      </c>
      <c r="G380" s="341" t="s">
        <v>329</v>
      </c>
      <c r="H380" s="341" t="s">
        <v>351</v>
      </c>
      <c r="I380" s="341" t="s">
        <v>332</v>
      </c>
      <c r="J380" s="408" t="s">
        <v>514</v>
      </c>
      <c r="K380" s="408"/>
      <c r="L380" s="408"/>
      <c r="M380" s="341" t="s">
        <v>2065</v>
      </c>
      <c r="N380" s="341" t="s">
        <v>1818</v>
      </c>
      <c r="O380" s="217" t="s">
        <v>1648</v>
      </c>
      <c r="P380" s="217" t="s">
        <v>1648</v>
      </c>
      <c r="Q380" s="341"/>
      <c r="R380" s="341" t="s">
        <v>1649</v>
      </c>
      <c r="S380" s="342" t="s">
        <v>360</v>
      </c>
      <c r="T380" s="342" t="s">
        <v>359</v>
      </c>
      <c r="U380" s="376" t="s">
        <v>1648</v>
      </c>
      <c r="V380" s="408" t="s">
        <v>516</v>
      </c>
      <c r="W380" s="718"/>
      <c r="X380" s="718"/>
      <c r="Y380" s="718"/>
      <c r="Z380" s="341" t="s">
        <v>1785</v>
      </c>
    </row>
    <row r="381" spans="2:26" ht="15.95" customHeight="1" x14ac:dyDescent="0.15">
      <c r="B381" s="401"/>
      <c r="C381" s="715" t="s">
        <v>665</v>
      </c>
      <c r="D381" s="716"/>
      <c r="E381" s="46">
        <v>3</v>
      </c>
      <c r="F381" s="373">
        <v>546.5</v>
      </c>
      <c r="G381" s="341" t="s">
        <v>534</v>
      </c>
      <c r="H381" s="341" t="s">
        <v>487</v>
      </c>
      <c r="I381" s="341" t="s">
        <v>332</v>
      </c>
      <c r="J381" s="408" t="s">
        <v>338</v>
      </c>
      <c r="K381" s="408"/>
      <c r="L381" s="408"/>
      <c r="M381" s="341" t="s">
        <v>2066</v>
      </c>
      <c r="N381" s="341" t="s">
        <v>1850</v>
      </c>
      <c r="O381" s="217" t="s">
        <v>54</v>
      </c>
      <c r="P381" s="217" t="s">
        <v>54</v>
      </c>
      <c r="Q381" s="341" t="s">
        <v>54</v>
      </c>
      <c r="R381" s="341" t="s">
        <v>551</v>
      </c>
      <c r="S381" s="342" t="s">
        <v>360</v>
      </c>
      <c r="T381" s="342" t="s">
        <v>360</v>
      </c>
      <c r="U381" s="342" t="s">
        <v>361</v>
      </c>
      <c r="V381" s="408" t="s">
        <v>1795</v>
      </c>
      <c r="W381" s="718"/>
      <c r="X381" s="718"/>
      <c r="Y381" s="718"/>
      <c r="Z381" s="217" t="s">
        <v>1648</v>
      </c>
    </row>
    <row r="382" spans="2:26" ht="15.95" customHeight="1" x14ac:dyDescent="0.15">
      <c r="B382" s="401"/>
      <c r="C382" s="715" t="s">
        <v>665</v>
      </c>
      <c r="D382" s="716"/>
      <c r="E382" s="46">
        <v>4</v>
      </c>
      <c r="F382" s="373">
        <v>552.20000000000005</v>
      </c>
      <c r="G382" s="341" t="s">
        <v>534</v>
      </c>
      <c r="H382" s="341" t="s">
        <v>485</v>
      </c>
      <c r="I382" s="341" t="s">
        <v>332</v>
      </c>
      <c r="J382" s="466" t="s">
        <v>532</v>
      </c>
      <c r="K382" s="717"/>
      <c r="L382" s="444"/>
      <c r="M382" s="341" t="s">
        <v>2067</v>
      </c>
      <c r="N382" s="341" t="s">
        <v>1901</v>
      </c>
      <c r="O382" s="217" t="s">
        <v>1648</v>
      </c>
      <c r="P382" s="217" t="s">
        <v>1648</v>
      </c>
      <c r="Q382" s="341"/>
      <c r="R382" s="341" t="s">
        <v>551</v>
      </c>
      <c r="S382" s="342" t="s">
        <v>360</v>
      </c>
      <c r="T382" s="342" t="s">
        <v>360</v>
      </c>
      <c r="U382" s="376" t="s">
        <v>1648</v>
      </c>
      <c r="V382" s="408" t="s">
        <v>1795</v>
      </c>
      <c r="W382" s="718"/>
      <c r="X382" s="718"/>
      <c r="Y382" s="718"/>
      <c r="Z382" s="217" t="s">
        <v>1648</v>
      </c>
    </row>
    <row r="383" spans="2:26" ht="15.95" customHeight="1" x14ac:dyDescent="0.15">
      <c r="B383" s="401"/>
      <c r="C383" s="715" t="s">
        <v>665</v>
      </c>
      <c r="D383" s="716"/>
      <c r="E383" s="46">
        <v>5</v>
      </c>
      <c r="F383" s="373">
        <v>552.5</v>
      </c>
      <c r="G383" s="341" t="s">
        <v>534</v>
      </c>
      <c r="H383" s="341" t="s">
        <v>485</v>
      </c>
      <c r="I383" s="341" t="s">
        <v>332</v>
      </c>
      <c r="J383" s="466" t="s">
        <v>532</v>
      </c>
      <c r="K383" s="717"/>
      <c r="L383" s="444"/>
      <c r="M383" s="341" t="s">
        <v>2035</v>
      </c>
      <c r="N383" s="341" t="s">
        <v>1818</v>
      </c>
      <c r="O383" s="217" t="s">
        <v>1648</v>
      </c>
      <c r="P383" s="217" t="s">
        <v>1648</v>
      </c>
      <c r="Q383" s="341"/>
      <c r="R383" s="341" t="s">
        <v>551</v>
      </c>
      <c r="S383" s="342" t="s">
        <v>360</v>
      </c>
      <c r="T383" s="342" t="s">
        <v>360</v>
      </c>
      <c r="U383" s="376" t="s">
        <v>1648</v>
      </c>
      <c r="V383" s="408" t="s">
        <v>1795</v>
      </c>
      <c r="W383" s="718"/>
      <c r="X383" s="718"/>
      <c r="Y383" s="718"/>
      <c r="Z383" s="217" t="s">
        <v>1648</v>
      </c>
    </row>
    <row r="384" spans="2:26" ht="15.95" customHeight="1" x14ac:dyDescent="0.15">
      <c r="B384" s="401"/>
      <c r="C384" s="715" t="s">
        <v>665</v>
      </c>
      <c r="D384" s="716"/>
      <c r="E384" s="46">
        <v>6</v>
      </c>
      <c r="F384" s="373">
        <v>549.9</v>
      </c>
      <c r="G384" s="341" t="s">
        <v>331</v>
      </c>
      <c r="H384" s="341" t="s">
        <v>356</v>
      </c>
      <c r="I384" s="341" t="s">
        <v>333</v>
      </c>
      <c r="J384" s="408" t="s">
        <v>340</v>
      </c>
      <c r="K384" s="408"/>
      <c r="L384" s="408"/>
      <c r="M384" s="346" t="s">
        <v>2068</v>
      </c>
      <c r="N384" s="341" t="s">
        <v>1811</v>
      </c>
      <c r="O384" s="217" t="s">
        <v>1649</v>
      </c>
      <c r="P384" s="217" t="s">
        <v>554</v>
      </c>
      <c r="Q384" s="341"/>
      <c r="R384" s="341" t="s">
        <v>1649</v>
      </c>
      <c r="S384" s="342" t="s">
        <v>360</v>
      </c>
      <c r="T384" s="342" t="s">
        <v>359</v>
      </c>
      <c r="U384" s="342" t="s">
        <v>363</v>
      </c>
      <c r="V384" s="466" t="s">
        <v>1784</v>
      </c>
      <c r="W384" s="717"/>
      <c r="X384" s="717"/>
      <c r="Y384" s="444"/>
      <c r="Z384" s="341" t="s">
        <v>1785</v>
      </c>
    </row>
    <row r="385" spans="2:26" ht="15.95" customHeight="1" x14ac:dyDescent="0.15">
      <c r="B385" s="401"/>
      <c r="C385" s="715" t="s">
        <v>665</v>
      </c>
      <c r="D385" s="716"/>
      <c r="E385" s="46">
        <v>7</v>
      </c>
      <c r="F385" s="373">
        <v>551.9</v>
      </c>
      <c r="G385" s="341" t="s">
        <v>331</v>
      </c>
      <c r="H385" s="341" t="s">
        <v>354</v>
      </c>
      <c r="I385" s="341" t="s">
        <v>332</v>
      </c>
      <c r="J385" s="408" t="s">
        <v>532</v>
      </c>
      <c r="K385" s="408"/>
      <c r="L385" s="408"/>
      <c r="M385" s="341" t="s">
        <v>2069</v>
      </c>
      <c r="N385" s="341" t="s">
        <v>1811</v>
      </c>
      <c r="O385" s="217" t="s">
        <v>1649</v>
      </c>
      <c r="P385" s="217" t="s">
        <v>554</v>
      </c>
      <c r="Q385" s="341"/>
      <c r="R385" s="341" t="s">
        <v>551</v>
      </c>
      <c r="S385" s="342" t="s">
        <v>360</v>
      </c>
      <c r="T385" s="342" t="s">
        <v>360</v>
      </c>
      <c r="U385" s="342" t="s">
        <v>1648</v>
      </c>
      <c r="V385" s="408" t="s">
        <v>1788</v>
      </c>
      <c r="W385" s="718"/>
      <c r="X385" s="718"/>
      <c r="Y385" s="718"/>
      <c r="Z385" s="217" t="s">
        <v>1648</v>
      </c>
    </row>
    <row r="386" spans="2:26" ht="15.95" customHeight="1" x14ac:dyDescent="0.15">
      <c r="B386" s="401"/>
      <c r="C386" s="715" t="s">
        <v>665</v>
      </c>
      <c r="D386" s="716"/>
      <c r="E386" s="46">
        <v>8</v>
      </c>
      <c r="F386" s="373">
        <v>551.9</v>
      </c>
      <c r="G386" s="341" t="s">
        <v>331</v>
      </c>
      <c r="H386" s="341" t="s">
        <v>354</v>
      </c>
      <c r="I386" s="341" t="s">
        <v>332</v>
      </c>
      <c r="J386" s="408" t="s">
        <v>532</v>
      </c>
      <c r="K386" s="408"/>
      <c r="L386" s="408"/>
      <c r="M386" s="341" t="s">
        <v>2070</v>
      </c>
      <c r="N386" s="341" t="s">
        <v>1894</v>
      </c>
      <c r="O386" s="217" t="s">
        <v>1649</v>
      </c>
      <c r="P386" s="217" t="s">
        <v>554</v>
      </c>
      <c r="Q386" s="341"/>
      <c r="R386" s="341" t="s">
        <v>551</v>
      </c>
      <c r="S386" s="342" t="s">
        <v>360</v>
      </c>
      <c r="T386" s="342" t="s">
        <v>360</v>
      </c>
      <c r="U386" s="342" t="s">
        <v>1648</v>
      </c>
      <c r="V386" s="408" t="s">
        <v>1788</v>
      </c>
      <c r="W386" s="718"/>
      <c r="X386" s="718"/>
      <c r="Y386" s="718"/>
      <c r="Z386" s="217" t="s">
        <v>1648</v>
      </c>
    </row>
    <row r="387" spans="2:26" ht="15.95" customHeight="1" x14ac:dyDescent="0.15">
      <c r="B387" s="401"/>
      <c r="C387" s="715" t="s">
        <v>666</v>
      </c>
      <c r="D387" s="716"/>
      <c r="E387" s="46">
        <v>1</v>
      </c>
      <c r="F387" s="373">
        <v>555.1</v>
      </c>
      <c r="G387" s="341" t="s">
        <v>534</v>
      </c>
      <c r="H387" s="341" t="s">
        <v>485</v>
      </c>
      <c r="I387" s="341" t="s">
        <v>332</v>
      </c>
      <c r="J387" s="408" t="s">
        <v>338</v>
      </c>
      <c r="K387" s="408"/>
      <c r="L387" s="408"/>
      <c r="M387" s="341" t="s">
        <v>2071</v>
      </c>
      <c r="N387" s="341" t="s">
        <v>1979</v>
      </c>
      <c r="O387" s="217" t="s">
        <v>54</v>
      </c>
      <c r="P387" s="217" t="s">
        <v>54</v>
      </c>
      <c r="Q387" s="341" t="s">
        <v>54</v>
      </c>
      <c r="R387" s="341" t="s">
        <v>551</v>
      </c>
      <c r="S387" s="342" t="s">
        <v>360</v>
      </c>
      <c r="T387" s="342" t="s">
        <v>360</v>
      </c>
      <c r="U387" s="342" t="s">
        <v>361</v>
      </c>
      <c r="V387" s="408" t="s">
        <v>1788</v>
      </c>
      <c r="W387" s="718"/>
      <c r="X387" s="718"/>
      <c r="Y387" s="718"/>
      <c r="Z387" s="217" t="s">
        <v>1648</v>
      </c>
    </row>
    <row r="388" spans="2:26" ht="15.95" customHeight="1" x14ac:dyDescent="0.15">
      <c r="B388" s="401"/>
      <c r="C388" s="715" t="s">
        <v>666</v>
      </c>
      <c r="D388" s="716"/>
      <c r="E388" s="46">
        <v>2</v>
      </c>
      <c r="F388" s="373">
        <v>556.4</v>
      </c>
      <c r="G388" s="341" t="s">
        <v>534</v>
      </c>
      <c r="H388" s="341" t="s">
        <v>485</v>
      </c>
      <c r="I388" s="341" t="s">
        <v>332</v>
      </c>
      <c r="J388" s="408" t="s">
        <v>338</v>
      </c>
      <c r="K388" s="408"/>
      <c r="L388" s="408"/>
      <c r="M388" s="341" t="s">
        <v>2072</v>
      </c>
      <c r="N388" s="341" t="s">
        <v>1979</v>
      </c>
      <c r="O388" s="217" t="s">
        <v>54</v>
      </c>
      <c r="P388" s="217" t="s">
        <v>54</v>
      </c>
      <c r="Q388" s="341" t="s">
        <v>54</v>
      </c>
      <c r="R388" s="341" t="s">
        <v>551</v>
      </c>
      <c r="S388" s="342" t="s">
        <v>360</v>
      </c>
      <c r="T388" s="342" t="s">
        <v>360</v>
      </c>
      <c r="U388" s="342" t="s">
        <v>361</v>
      </c>
      <c r="V388" s="408" t="s">
        <v>1795</v>
      </c>
      <c r="W388" s="718"/>
      <c r="X388" s="718"/>
      <c r="Y388" s="718"/>
      <c r="Z388" s="217" t="s">
        <v>1648</v>
      </c>
    </row>
    <row r="389" spans="2:26" ht="15.95" customHeight="1" x14ac:dyDescent="0.15">
      <c r="B389" s="401"/>
      <c r="C389" s="715" t="s">
        <v>666</v>
      </c>
      <c r="D389" s="716"/>
      <c r="E389" s="46">
        <v>3</v>
      </c>
      <c r="F389" s="373">
        <v>563.1</v>
      </c>
      <c r="G389" s="341" t="s">
        <v>534</v>
      </c>
      <c r="H389" s="341" t="s">
        <v>485</v>
      </c>
      <c r="I389" s="341" t="s">
        <v>332</v>
      </c>
      <c r="J389" s="466" t="s">
        <v>532</v>
      </c>
      <c r="K389" s="717"/>
      <c r="L389" s="444"/>
      <c r="M389" s="341" t="s">
        <v>2073</v>
      </c>
      <c r="N389" s="341" t="s">
        <v>1842</v>
      </c>
      <c r="O389" s="217" t="s">
        <v>1648</v>
      </c>
      <c r="P389" s="217" t="s">
        <v>1648</v>
      </c>
      <c r="Q389" s="341"/>
      <c r="R389" s="341" t="s">
        <v>551</v>
      </c>
      <c r="S389" s="342" t="s">
        <v>360</v>
      </c>
      <c r="T389" s="342" t="s">
        <v>360</v>
      </c>
      <c r="U389" s="376" t="s">
        <v>1648</v>
      </c>
      <c r="V389" s="408" t="s">
        <v>1795</v>
      </c>
      <c r="W389" s="718"/>
      <c r="X389" s="718"/>
      <c r="Y389" s="718"/>
      <c r="Z389" s="217" t="s">
        <v>1648</v>
      </c>
    </row>
    <row r="390" spans="2:26" ht="15.95" customHeight="1" x14ac:dyDescent="0.15">
      <c r="B390" s="401"/>
      <c r="C390" s="715" t="s">
        <v>2074</v>
      </c>
      <c r="D390" s="716"/>
      <c r="E390" s="46">
        <v>4</v>
      </c>
      <c r="F390" s="373">
        <v>565.70000000000005</v>
      </c>
      <c r="G390" s="341" t="s">
        <v>534</v>
      </c>
      <c r="H390" s="341" t="s">
        <v>485</v>
      </c>
      <c r="I390" s="341" t="s">
        <v>332</v>
      </c>
      <c r="J390" s="408" t="s">
        <v>338</v>
      </c>
      <c r="K390" s="408"/>
      <c r="L390" s="408"/>
      <c r="M390" s="341" t="s">
        <v>2051</v>
      </c>
      <c r="N390" s="341" t="s">
        <v>1979</v>
      </c>
      <c r="O390" s="217" t="s">
        <v>54</v>
      </c>
      <c r="P390" s="217" t="s">
        <v>54</v>
      </c>
      <c r="Q390" s="341" t="s">
        <v>54</v>
      </c>
      <c r="R390" s="341" t="s">
        <v>551</v>
      </c>
      <c r="S390" s="342" t="s">
        <v>360</v>
      </c>
      <c r="T390" s="342" t="s">
        <v>360</v>
      </c>
      <c r="U390" s="342" t="s">
        <v>361</v>
      </c>
      <c r="V390" s="408" t="s">
        <v>1795</v>
      </c>
      <c r="W390" s="718"/>
      <c r="X390" s="718"/>
      <c r="Y390" s="718"/>
      <c r="Z390" s="217" t="s">
        <v>1648</v>
      </c>
    </row>
    <row r="391" spans="2:26" ht="15.95" customHeight="1" x14ac:dyDescent="0.15">
      <c r="B391" s="401"/>
      <c r="C391" s="715" t="s">
        <v>666</v>
      </c>
      <c r="D391" s="716"/>
      <c r="E391" s="46">
        <v>5</v>
      </c>
      <c r="F391" s="373">
        <v>561.6</v>
      </c>
      <c r="G391" s="341" t="s">
        <v>331</v>
      </c>
      <c r="H391" s="341" t="s">
        <v>354</v>
      </c>
      <c r="I391" s="341" t="s">
        <v>332</v>
      </c>
      <c r="J391" s="408" t="s">
        <v>532</v>
      </c>
      <c r="K391" s="408"/>
      <c r="L391" s="408"/>
      <c r="M391" s="341" t="s">
        <v>2075</v>
      </c>
      <c r="N391" s="341" t="s">
        <v>1811</v>
      </c>
      <c r="O391" s="217" t="s">
        <v>1649</v>
      </c>
      <c r="P391" s="217" t="s">
        <v>554</v>
      </c>
      <c r="Q391" s="341"/>
      <c r="R391" s="341" t="s">
        <v>551</v>
      </c>
      <c r="S391" s="342" t="s">
        <v>360</v>
      </c>
      <c r="T391" s="342" t="s">
        <v>360</v>
      </c>
      <c r="U391" s="342" t="s">
        <v>1648</v>
      </c>
      <c r="V391" s="408" t="s">
        <v>1788</v>
      </c>
      <c r="W391" s="718"/>
      <c r="X391" s="718"/>
      <c r="Y391" s="718"/>
      <c r="Z391" s="217" t="s">
        <v>1648</v>
      </c>
    </row>
    <row r="392" spans="2:26" ht="15.95" customHeight="1" x14ac:dyDescent="0.15">
      <c r="B392" s="401"/>
      <c r="C392" s="715" t="s">
        <v>666</v>
      </c>
      <c r="D392" s="716"/>
      <c r="E392" s="46">
        <v>6</v>
      </c>
      <c r="F392" s="373">
        <v>562.29999999999995</v>
      </c>
      <c r="G392" s="341" t="s">
        <v>331</v>
      </c>
      <c r="H392" s="341" t="s">
        <v>354</v>
      </c>
      <c r="I392" s="341" t="s">
        <v>332</v>
      </c>
      <c r="J392" s="408" t="s">
        <v>532</v>
      </c>
      <c r="K392" s="408"/>
      <c r="L392" s="408"/>
      <c r="M392" s="341" t="s">
        <v>2076</v>
      </c>
      <c r="N392" s="341" t="s">
        <v>1811</v>
      </c>
      <c r="O392" s="217" t="s">
        <v>1649</v>
      </c>
      <c r="P392" s="217" t="s">
        <v>554</v>
      </c>
      <c r="Q392" s="341"/>
      <c r="R392" s="341" t="s">
        <v>551</v>
      </c>
      <c r="S392" s="342" t="s">
        <v>360</v>
      </c>
      <c r="T392" s="342" t="s">
        <v>360</v>
      </c>
      <c r="U392" s="342" t="s">
        <v>1648</v>
      </c>
      <c r="V392" s="408" t="s">
        <v>1788</v>
      </c>
      <c r="W392" s="718"/>
      <c r="X392" s="718"/>
      <c r="Y392" s="718"/>
      <c r="Z392" s="217" t="s">
        <v>1648</v>
      </c>
    </row>
    <row r="393" spans="2:26" ht="15.95" customHeight="1" x14ac:dyDescent="0.15">
      <c r="B393" s="401"/>
      <c r="C393" s="715" t="s">
        <v>667</v>
      </c>
      <c r="D393" s="716"/>
      <c r="E393" s="46">
        <v>1</v>
      </c>
      <c r="F393" s="373">
        <v>574</v>
      </c>
      <c r="G393" s="341" t="s">
        <v>534</v>
      </c>
      <c r="H393" s="341" t="s">
        <v>486</v>
      </c>
      <c r="I393" s="341" t="s">
        <v>332</v>
      </c>
      <c r="J393" s="466" t="s">
        <v>532</v>
      </c>
      <c r="K393" s="717"/>
      <c r="L393" s="444"/>
      <c r="M393" s="341" t="s">
        <v>2077</v>
      </c>
      <c r="N393" s="341" t="s">
        <v>1848</v>
      </c>
      <c r="O393" s="217" t="s">
        <v>1648</v>
      </c>
      <c r="P393" s="217" t="s">
        <v>1648</v>
      </c>
      <c r="Q393" s="341"/>
      <c r="R393" s="341" t="s">
        <v>551</v>
      </c>
      <c r="S393" s="342" t="s">
        <v>360</v>
      </c>
      <c r="T393" s="342" t="s">
        <v>360</v>
      </c>
      <c r="U393" s="376" t="s">
        <v>1648</v>
      </c>
      <c r="V393" s="408" t="s">
        <v>1788</v>
      </c>
      <c r="W393" s="718"/>
      <c r="X393" s="718"/>
      <c r="Y393" s="718"/>
      <c r="Z393" s="217" t="s">
        <v>1648</v>
      </c>
    </row>
    <row r="394" spans="2:26" ht="15.95" customHeight="1" x14ac:dyDescent="0.15">
      <c r="B394" s="401"/>
      <c r="C394" s="715" t="s">
        <v>667</v>
      </c>
      <c r="D394" s="716"/>
      <c r="E394" s="46">
        <v>2</v>
      </c>
      <c r="F394" s="373">
        <v>573.70000000000005</v>
      </c>
      <c r="G394" s="341" t="s">
        <v>534</v>
      </c>
      <c r="H394" s="341" t="s">
        <v>485</v>
      </c>
      <c r="I394" s="341" t="s">
        <v>333</v>
      </c>
      <c r="J394" s="408" t="s">
        <v>333</v>
      </c>
      <c r="K394" s="408"/>
      <c r="L394" s="408"/>
      <c r="M394" s="341" t="s">
        <v>2078</v>
      </c>
      <c r="N394" s="341" t="s">
        <v>1941</v>
      </c>
      <c r="O394" s="217" t="s">
        <v>551</v>
      </c>
      <c r="P394" s="217" t="s">
        <v>551</v>
      </c>
      <c r="Q394" s="341"/>
      <c r="R394" s="341" t="s">
        <v>1649</v>
      </c>
      <c r="S394" s="342" t="s">
        <v>360</v>
      </c>
      <c r="T394" s="342" t="s">
        <v>359</v>
      </c>
      <c r="U394" s="342" t="s">
        <v>363</v>
      </c>
      <c r="V394" s="466" t="s">
        <v>1784</v>
      </c>
      <c r="W394" s="717"/>
      <c r="X394" s="717"/>
      <c r="Y394" s="444"/>
      <c r="Z394" s="341" t="s">
        <v>1785</v>
      </c>
    </row>
    <row r="395" spans="2:26" ht="15.95" customHeight="1" x14ac:dyDescent="0.15">
      <c r="B395" s="401"/>
      <c r="C395" s="715" t="s">
        <v>667</v>
      </c>
      <c r="D395" s="716"/>
      <c r="E395" s="46">
        <v>3</v>
      </c>
      <c r="F395" s="373">
        <v>572.1</v>
      </c>
      <c r="G395" s="341" t="s">
        <v>331</v>
      </c>
      <c r="H395" s="341" t="s">
        <v>354</v>
      </c>
      <c r="I395" s="341" t="s">
        <v>332</v>
      </c>
      <c r="J395" s="408" t="s">
        <v>532</v>
      </c>
      <c r="K395" s="408"/>
      <c r="L395" s="408"/>
      <c r="M395" s="341" t="s">
        <v>2079</v>
      </c>
      <c r="N395" s="341" t="s">
        <v>2080</v>
      </c>
      <c r="O395" s="217" t="s">
        <v>1649</v>
      </c>
      <c r="P395" s="217" t="s">
        <v>554</v>
      </c>
      <c r="Q395" s="341"/>
      <c r="R395" s="341" t="s">
        <v>551</v>
      </c>
      <c r="S395" s="342" t="s">
        <v>360</v>
      </c>
      <c r="T395" s="342" t="s">
        <v>360</v>
      </c>
      <c r="U395" s="342" t="s">
        <v>1648</v>
      </c>
      <c r="V395" s="408" t="s">
        <v>2081</v>
      </c>
      <c r="W395" s="718"/>
      <c r="X395" s="718"/>
      <c r="Y395" s="718"/>
      <c r="Z395" s="217" t="s">
        <v>1648</v>
      </c>
    </row>
    <row r="396" spans="2:26" ht="15.95" customHeight="1" x14ac:dyDescent="0.15">
      <c r="B396" s="401"/>
      <c r="C396" s="715" t="s">
        <v>668</v>
      </c>
      <c r="D396" s="716"/>
      <c r="E396" s="46">
        <v>1</v>
      </c>
      <c r="F396" s="373">
        <v>581.29999999999995</v>
      </c>
      <c r="G396" s="341" t="s">
        <v>534</v>
      </c>
      <c r="H396" s="341" t="s">
        <v>486</v>
      </c>
      <c r="I396" s="341" t="s">
        <v>332</v>
      </c>
      <c r="J396" s="408" t="s">
        <v>532</v>
      </c>
      <c r="K396" s="408"/>
      <c r="L396" s="408"/>
      <c r="M396" s="341" t="s">
        <v>2082</v>
      </c>
      <c r="N396" s="341" t="s">
        <v>1848</v>
      </c>
      <c r="O396" s="217" t="s">
        <v>1648</v>
      </c>
      <c r="P396" s="217" t="s">
        <v>1648</v>
      </c>
      <c r="Q396" s="341"/>
      <c r="R396" s="341" t="s">
        <v>1655</v>
      </c>
      <c r="S396" s="342" t="s">
        <v>360</v>
      </c>
      <c r="T396" s="342" t="s">
        <v>359</v>
      </c>
      <c r="U396" s="376" t="s">
        <v>1648</v>
      </c>
      <c r="V396" s="408" t="s">
        <v>516</v>
      </c>
      <c r="W396" s="718"/>
      <c r="X396" s="718"/>
      <c r="Y396" s="718"/>
      <c r="Z396" s="341" t="s">
        <v>2215</v>
      </c>
    </row>
    <row r="397" spans="2:26" ht="15.95" customHeight="1" x14ac:dyDescent="0.15">
      <c r="B397" s="401"/>
      <c r="C397" s="715" t="s">
        <v>668</v>
      </c>
      <c r="D397" s="716"/>
      <c r="E397" s="46">
        <v>2</v>
      </c>
      <c r="F397" s="373">
        <v>586.79999999999995</v>
      </c>
      <c r="G397" s="341" t="s">
        <v>534</v>
      </c>
      <c r="H397" s="341" t="s">
        <v>486</v>
      </c>
      <c r="I397" s="341" t="s">
        <v>332</v>
      </c>
      <c r="J397" s="408" t="s">
        <v>338</v>
      </c>
      <c r="K397" s="408"/>
      <c r="L397" s="408"/>
      <c r="M397" s="341" t="s">
        <v>2059</v>
      </c>
      <c r="N397" s="341" t="s">
        <v>1979</v>
      </c>
      <c r="O397" s="217" t="s">
        <v>54</v>
      </c>
      <c r="P397" s="217" t="s">
        <v>54</v>
      </c>
      <c r="Q397" s="341" t="s">
        <v>54</v>
      </c>
      <c r="R397" s="341" t="s">
        <v>551</v>
      </c>
      <c r="S397" s="342" t="s">
        <v>360</v>
      </c>
      <c r="T397" s="342" t="s">
        <v>360</v>
      </c>
      <c r="U397" s="342" t="s">
        <v>361</v>
      </c>
      <c r="V397" s="408" t="s">
        <v>1795</v>
      </c>
      <c r="W397" s="718"/>
      <c r="X397" s="718"/>
      <c r="Y397" s="718"/>
      <c r="Z397" s="217" t="s">
        <v>1648</v>
      </c>
    </row>
    <row r="398" spans="2:26" ht="15.95" customHeight="1" x14ac:dyDescent="0.15">
      <c r="B398" s="401"/>
      <c r="C398" s="715" t="s">
        <v>668</v>
      </c>
      <c r="D398" s="716"/>
      <c r="E398" s="46">
        <v>3</v>
      </c>
      <c r="F398" s="373">
        <v>582.1</v>
      </c>
      <c r="G398" s="341" t="s">
        <v>331</v>
      </c>
      <c r="H398" s="341" t="s">
        <v>354</v>
      </c>
      <c r="I398" s="341" t="s">
        <v>332</v>
      </c>
      <c r="J398" s="408" t="s">
        <v>532</v>
      </c>
      <c r="K398" s="408"/>
      <c r="L398" s="408"/>
      <c r="M398" s="341" t="s">
        <v>2083</v>
      </c>
      <c r="N398" s="341" t="s">
        <v>1811</v>
      </c>
      <c r="O398" s="217" t="s">
        <v>1649</v>
      </c>
      <c r="P398" s="217" t="s">
        <v>554</v>
      </c>
      <c r="Q398" s="341"/>
      <c r="R398" s="341" t="s">
        <v>551</v>
      </c>
      <c r="S398" s="342" t="s">
        <v>360</v>
      </c>
      <c r="T398" s="342" t="s">
        <v>360</v>
      </c>
      <c r="U398" s="342" t="s">
        <v>1648</v>
      </c>
      <c r="V398" s="408" t="s">
        <v>1788</v>
      </c>
      <c r="W398" s="718"/>
      <c r="X398" s="718"/>
      <c r="Y398" s="718"/>
      <c r="Z398" s="217" t="s">
        <v>1648</v>
      </c>
    </row>
    <row r="399" spans="2:26" ht="15.95" customHeight="1" x14ac:dyDescent="0.15">
      <c r="B399" s="476"/>
      <c r="C399" s="715" t="s">
        <v>668</v>
      </c>
      <c r="D399" s="716"/>
      <c r="E399" s="46">
        <v>4</v>
      </c>
      <c r="F399" s="373">
        <v>582.1</v>
      </c>
      <c r="G399" s="341" t="s">
        <v>331</v>
      </c>
      <c r="H399" s="341" t="s">
        <v>354</v>
      </c>
      <c r="I399" s="341" t="s">
        <v>332</v>
      </c>
      <c r="J399" s="408" t="s">
        <v>532</v>
      </c>
      <c r="K399" s="408"/>
      <c r="L399" s="408"/>
      <c r="M399" s="341" t="s">
        <v>2084</v>
      </c>
      <c r="N399" s="341" t="s">
        <v>1837</v>
      </c>
      <c r="O399" s="217" t="s">
        <v>1648</v>
      </c>
      <c r="P399" s="217" t="s">
        <v>1648</v>
      </c>
      <c r="Q399" s="341"/>
      <c r="R399" s="341" t="s">
        <v>551</v>
      </c>
      <c r="S399" s="342" t="s">
        <v>360</v>
      </c>
      <c r="T399" s="342" t="s">
        <v>360</v>
      </c>
      <c r="U399" s="342" t="s">
        <v>1648</v>
      </c>
      <c r="V399" s="408" t="s">
        <v>1788</v>
      </c>
      <c r="W399" s="718"/>
      <c r="X399" s="718"/>
      <c r="Y399" s="718"/>
      <c r="Z399" s="217" t="s">
        <v>1648</v>
      </c>
    </row>
    <row r="400" spans="2:26" ht="15.95" customHeight="1" x14ac:dyDescent="0.15">
      <c r="B400" s="89"/>
      <c r="C400" s="1" t="s">
        <v>275</v>
      </c>
      <c r="D400" s="37"/>
      <c r="E400" s="2"/>
      <c r="F400" s="86"/>
      <c r="G400" s="86"/>
      <c r="H400" s="86"/>
      <c r="I400" s="86"/>
      <c r="J400" s="86"/>
      <c r="K400" s="86"/>
      <c r="L400" s="86"/>
      <c r="M400" s="86"/>
      <c r="N400" s="86"/>
      <c r="O400" s="86"/>
      <c r="P400" s="86"/>
      <c r="Q400" s="88"/>
      <c r="R400" s="104"/>
      <c r="S400" s="37"/>
      <c r="T400" s="37"/>
      <c r="U400" s="86"/>
      <c r="V400" s="105"/>
      <c r="W400" s="105"/>
      <c r="X400" s="105"/>
      <c r="Y400" s="105"/>
      <c r="Z400" s="37"/>
    </row>
    <row r="401" spans="2:26" ht="15.95" customHeight="1" x14ac:dyDescent="0.15">
      <c r="B401" s="89"/>
      <c r="C401" s="98" t="s">
        <v>276</v>
      </c>
      <c r="D401" s="37"/>
      <c r="E401" s="2"/>
      <c r="F401" s="86"/>
      <c r="G401" s="86"/>
      <c r="H401" s="86"/>
      <c r="I401" s="86"/>
      <c r="J401" s="86"/>
      <c r="K401" s="86"/>
      <c r="L401" s="86"/>
      <c r="M401" s="86"/>
      <c r="N401" s="86"/>
      <c r="O401" s="86"/>
      <c r="P401" s="86"/>
      <c r="Q401" s="88"/>
      <c r="R401" s="104"/>
      <c r="S401" s="37"/>
      <c r="T401" s="37"/>
      <c r="U401" s="86"/>
      <c r="V401" s="105"/>
      <c r="W401" s="105"/>
      <c r="X401" s="105"/>
      <c r="Y401" s="105"/>
      <c r="Z401" s="37"/>
    </row>
    <row r="402" spans="2:26" ht="15.95" customHeight="1" x14ac:dyDescent="0.15">
      <c r="B402" s="90"/>
      <c r="C402" s="29" t="s">
        <v>247</v>
      </c>
      <c r="D402" s="29"/>
      <c r="E402" s="29"/>
      <c r="F402" s="370"/>
      <c r="G402" s="29"/>
      <c r="H402" s="29"/>
      <c r="I402" s="29"/>
      <c r="J402" s="29"/>
      <c r="K402" s="29"/>
      <c r="L402" s="29"/>
      <c r="M402" s="29"/>
      <c r="N402" s="29"/>
      <c r="O402" s="29"/>
      <c r="P402" s="29"/>
      <c r="Q402" s="29"/>
      <c r="R402" s="29"/>
      <c r="S402" s="29"/>
      <c r="T402" s="29"/>
      <c r="U402" s="29"/>
      <c r="V402" s="29"/>
      <c r="W402" s="29"/>
      <c r="X402" s="29"/>
      <c r="Y402" s="29"/>
    </row>
    <row r="403" spans="2:26" ht="15.95" customHeight="1" x14ac:dyDescent="0.15">
      <c r="B403" s="29"/>
      <c r="C403" s="29" t="s">
        <v>248</v>
      </c>
      <c r="D403" s="29"/>
      <c r="E403" s="29"/>
      <c r="F403" s="370"/>
      <c r="G403" s="29"/>
      <c r="H403" s="29"/>
      <c r="I403" s="29"/>
      <c r="J403" s="29"/>
      <c r="K403" s="29"/>
      <c r="L403" s="29"/>
      <c r="M403" s="29"/>
      <c r="N403" s="29"/>
      <c r="O403" s="29"/>
      <c r="P403" s="29"/>
      <c r="Q403" s="29"/>
      <c r="R403" s="29"/>
      <c r="S403" s="29"/>
      <c r="T403" s="29"/>
      <c r="U403" s="29"/>
      <c r="V403" s="29"/>
      <c r="W403" s="29"/>
      <c r="X403" s="29"/>
      <c r="Y403" s="29"/>
    </row>
    <row r="404" spans="2:26" ht="15.95" customHeight="1" x14ac:dyDescent="0.15">
      <c r="B404" s="29"/>
      <c r="C404" s="232" t="s">
        <v>449</v>
      </c>
      <c r="D404" s="232"/>
      <c r="E404" s="232"/>
      <c r="F404" s="371"/>
      <c r="G404" s="232"/>
      <c r="H404" s="232"/>
      <c r="I404" s="232"/>
      <c r="J404" s="232"/>
      <c r="K404" s="232"/>
      <c r="L404" s="232"/>
      <c r="M404" s="232"/>
      <c r="N404" s="232"/>
      <c r="O404" s="29"/>
      <c r="P404" s="29"/>
      <c r="Q404" s="29"/>
      <c r="R404" s="29"/>
      <c r="S404" s="29"/>
      <c r="T404" s="29"/>
      <c r="U404" s="29"/>
      <c r="V404" s="29"/>
      <c r="W404" s="29"/>
      <c r="X404" s="29"/>
      <c r="Y404" s="29"/>
    </row>
    <row r="405" spans="2:26" ht="15.95" customHeight="1" x14ac:dyDescent="0.15">
      <c r="C405" s="233" t="s">
        <v>541</v>
      </c>
      <c r="D405" s="234"/>
      <c r="E405" s="234"/>
      <c r="F405" s="372"/>
      <c r="G405" s="234"/>
      <c r="H405" s="234"/>
      <c r="I405" s="234"/>
      <c r="J405" s="234"/>
      <c r="K405" s="234"/>
      <c r="L405" s="234"/>
      <c r="M405" s="234"/>
      <c r="N405" s="234"/>
    </row>
    <row r="406" spans="2:26" ht="9.75" customHeight="1" x14ac:dyDescent="0.15">
      <c r="H406" s="2"/>
      <c r="I406" s="2"/>
      <c r="J406" s="2"/>
      <c r="K406" s="2"/>
      <c r="L406" s="2"/>
      <c r="M406" s="2"/>
      <c r="N406" s="2"/>
      <c r="O406" s="2"/>
      <c r="P406" s="2"/>
      <c r="Q406" s="2"/>
      <c r="R406" s="2"/>
      <c r="S406" s="2"/>
      <c r="T406" s="2"/>
      <c r="U406" s="2"/>
      <c r="V406" s="2"/>
      <c r="W406" s="2"/>
      <c r="X406" s="2"/>
      <c r="Y406" s="2"/>
    </row>
    <row r="407" spans="2:26" ht="24.75" customHeight="1" x14ac:dyDescent="0.15">
      <c r="B407" s="719" t="s">
        <v>322</v>
      </c>
      <c r="C407" s="719"/>
      <c r="D407" s="719"/>
      <c r="E407" s="719"/>
      <c r="F407" s="595"/>
      <c r="G407" s="595"/>
      <c r="H407" s="595"/>
      <c r="I407" s="719"/>
      <c r="J407" s="719"/>
      <c r="K407" s="719"/>
      <c r="L407" s="719"/>
      <c r="M407" s="719"/>
      <c r="N407" s="719"/>
      <c r="O407" s="719"/>
      <c r="P407" s="719"/>
      <c r="Q407" s="719"/>
      <c r="R407" s="719"/>
      <c r="S407" s="719"/>
      <c r="T407" s="719"/>
      <c r="U407" s="719"/>
      <c r="V407" s="719"/>
      <c r="W407" s="719"/>
      <c r="X407" s="719"/>
      <c r="Y407" s="719"/>
    </row>
    <row r="408" spans="2:26" ht="20.100000000000001" customHeight="1" x14ac:dyDescent="0.15">
      <c r="B408" s="467" t="s">
        <v>27</v>
      </c>
      <c r="C408" s="478"/>
      <c r="D408" s="478"/>
      <c r="E408" s="478"/>
      <c r="F408" s="596" t="str">
        <f>F363</f>
        <v>ミネトンネル</v>
      </c>
      <c r="G408" s="597"/>
      <c r="H408" s="598"/>
      <c r="I408" s="442" t="s">
        <v>28</v>
      </c>
      <c r="J408" s="439"/>
      <c r="K408" s="390" t="str">
        <f>K363</f>
        <v>一般国道　316号</v>
      </c>
      <c r="L408" s="391"/>
      <c r="M408" s="391"/>
      <c r="N408" s="392"/>
      <c r="O408" s="409" t="s">
        <v>257</v>
      </c>
      <c r="P408" s="411"/>
      <c r="Q408" s="720" t="str">
        <f>Q363</f>
        <v>株式会社ニュージェック</v>
      </c>
      <c r="R408" s="721"/>
      <c r="S408" s="721"/>
      <c r="T408" s="722"/>
      <c r="U408" s="606" t="s">
        <v>220</v>
      </c>
      <c r="V408" s="607"/>
      <c r="W408" s="607"/>
      <c r="X408" s="608"/>
      <c r="Y408" s="612">
        <f>Y363</f>
        <v>44294</v>
      </c>
      <c r="Z408" s="614"/>
    </row>
    <row r="409" spans="2:26" ht="20.100000000000001" customHeight="1" x14ac:dyDescent="0.15">
      <c r="B409" s="413" t="s">
        <v>0</v>
      </c>
      <c r="C409" s="414"/>
      <c r="D409" s="414"/>
      <c r="E409" s="414"/>
      <c r="F409" s="618" t="str">
        <f>F364</f>
        <v>美祢トンネル</v>
      </c>
      <c r="G409" s="619"/>
      <c r="H409" s="620"/>
      <c r="I409" s="728" t="s">
        <v>1</v>
      </c>
      <c r="J409" s="729"/>
      <c r="K409" s="390" t="str">
        <f>K364</f>
        <v>宇部土木建築事務所</v>
      </c>
      <c r="L409" s="391"/>
      <c r="M409" s="391"/>
      <c r="N409" s="392"/>
      <c r="O409" s="409" t="s">
        <v>258</v>
      </c>
      <c r="P409" s="411"/>
      <c r="Q409" s="720" t="str">
        <f>Q364</f>
        <v>石村　勝伸</v>
      </c>
      <c r="R409" s="721"/>
      <c r="S409" s="721"/>
      <c r="T409" s="722"/>
      <c r="U409" s="723"/>
      <c r="V409" s="724"/>
      <c r="W409" s="724"/>
      <c r="X409" s="725"/>
      <c r="Y409" s="726"/>
      <c r="Z409" s="727"/>
    </row>
    <row r="410" spans="2:26" ht="15" customHeight="1" x14ac:dyDescent="0.15">
      <c r="B410" s="401" t="s">
        <v>241</v>
      </c>
      <c r="C410" s="730" t="s">
        <v>42</v>
      </c>
      <c r="D410" s="731"/>
      <c r="E410" s="732" t="s">
        <v>205</v>
      </c>
      <c r="F410" s="732" t="s">
        <v>204</v>
      </c>
      <c r="G410" s="734" t="s">
        <v>203</v>
      </c>
      <c r="H410" s="735"/>
      <c r="I410" s="467" t="s">
        <v>202</v>
      </c>
      <c r="J410" s="478"/>
      <c r="K410" s="478"/>
      <c r="L410" s="478"/>
      <c r="M410" s="478"/>
      <c r="N410" s="479"/>
      <c r="O410" s="738" t="s">
        <v>537</v>
      </c>
      <c r="P410" s="739"/>
      <c r="Q410" s="742" t="s">
        <v>265</v>
      </c>
      <c r="R410" s="743"/>
      <c r="S410" s="743"/>
      <c r="T410" s="744"/>
      <c r="U410" s="734" t="s">
        <v>201</v>
      </c>
      <c r="V410" s="748"/>
      <c r="W410" s="748"/>
      <c r="X410" s="748"/>
      <c r="Y410" s="735"/>
      <c r="Z410" s="750" t="s">
        <v>200</v>
      </c>
    </row>
    <row r="411" spans="2:26" ht="15" customHeight="1" x14ac:dyDescent="0.15">
      <c r="B411" s="401"/>
      <c r="C411" s="730"/>
      <c r="D411" s="731"/>
      <c r="E411" s="732"/>
      <c r="F411" s="732"/>
      <c r="G411" s="736"/>
      <c r="H411" s="737"/>
      <c r="I411" s="413"/>
      <c r="J411" s="414"/>
      <c r="K411" s="414"/>
      <c r="L411" s="414"/>
      <c r="M411" s="414"/>
      <c r="N411" s="415"/>
      <c r="O411" s="740"/>
      <c r="P411" s="741"/>
      <c r="Q411" s="745"/>
      <c r="R411" s="746"/>
      <c r="S411" s="746"/>
      <c r="T411" s="747"/>
      <c r="U411" s="736"/>
      <c r="V411" s="749"/>
      <c r="W411" s="749"/>
      <c r="X411" s="749"/>
      <c r="Y411" s="737"/>
      <c r="Z411" s="732"/>
    </row>
    <row r="412" spans="2:26" ht="16.5" customHeight="1" x14ac:dyDescent="0.15">
      <c r="B412" s="401"/>
      <c r="C412" s="730"/>
      <c r="D412" s="731"/>
      <c r="E412" s="732"/>
      <c r="F412" s="732"/>
      <c r="G412" s="621" t="s">
        <v>199</v>
      </c>
      <c r="H412" s="621" t="s">
        <v>198</v>
      </c>
      <c r="I412" s="599" t="s">
        <v>197</v>
      </c>
      <c r="J412" s="599" t="s">
        <v>43</v>
      </c>
      <c r="K412" s="753"/>
      <c r="L412" s="753"/>
      <c r="M412" s="758" t="s">
        <v>7</v>
      </c>
      <c r="N412" s="759" t="s">
        <v>196</v>
      </c>
      <c r="O412" s="599" t="s">
        <v>195</v>
      </c>
      <c r="P412" s="599" t="s">
        <v>194</v>
      </c>
      <c r="Q412" s="449" t="s">
        <v>274</v>
      </c>
      <c r="R412" s="753"/>
      <c r="S412" s="621" t="s">
        <v>272</v>
      </c>
      <c r="T412" s="621" t="s">
        <v>273</v>
      </c>
      <c r="U412" s="760" t="s">
        <v>193</v>
      </c>
      <c r="V412" s="621" t="s">
        <v>266</v>
      </c>
      <c r="W412" s="753"/>
      <c r="X412" s="753"/>
      <c r="Y412" s="753"/>
      <c r="Z412" s="732"/>
    </row>
    <row r="413" spans="2:26" ht="16.5" customHeight="1" x14ac:dyDescent="0.15">
      <c r="B413" s="401"/>
      <c r="C413" s="413"/>
      <c r="D413" s="415"/>
      <c r="E413" s="733"/>
      <c r="F413" s="733"/>
      <c r="G413" s="752"/>
      <c r="H413" s="752"/>
      <c r="I413" s="753"/>
      <c r="J413" s="753"/>
      <c r="K413" s="753"/>
      <c r="L413" s="753"/>
      <c r="M413" s="753"/>
      <c r="N413" s="753"/>
      <c r="O413" s="753"/>
      <c r="P413" s="753"/>
      <c r="Q413" s="106" t="s">
        <v>267</v>
      </c>
      <c r="R413" s="106" t="s">
        <v>268</v>
      </c>
      <c r="S413" s="753"/>
      <c r="T413" s="753"/>
      <c r="U413" s="753"/>
      <c r="V413" s="753"/>
      <c r="W413" s="753"/>
      <c r="X413" s="753"/>
      <c r="Y413" s="753"/>
      <c r="Z413" s="751"/>
    </row>
    <row r="414" spans="2:26" ht="15.75" customHeight="1" x14ac:dyDescent="0.15">
      <c r="B414" s="401"/>
      <c r="C414" s="715" t="s">
        <v>669</v>
      </c>
      <c r="D414" s="716"/>
      <c r="E414" s="347">
        <v>1</v>
      </c>
      <c r="F414" s="373">
        <v>593.20000000000005</v>
      </c>
      <c r="G414" s="341" t="s">
        <v>534</v>
      </c>
      <c r="H414" s="341" t="s">
        <v>486</v>
      </c>
      <c r="I414" s="341" t="s">
        <v>332</v>
      </c>
      <c r="J414" s="408" t="s">
        <v>532</v>
      </c>
      <c r="K414" s="408"/>
      <c r="L414" s="408"/>
      <c r="M414" s="341" t="s">
        <v>2085</v>
      </c>
      <c r="N414" s="341" t="s">
        <v>1783</v>
      </c>
      <c r="O414" s="217" t="s">
        <v>1648</v>
      </c>
      <c r="P414" s="217" t="s">
        <v>1648</v>
      </c>
      <c r="Q414" s="341"/>
      <c r="R414" s="341" t="s">
        <v>1655</v>
      </c>
      <c r="S414" s="342" t="s">
        <v>360</v>
      </c>
      <c r="T414" s="342" t="s">
        <v>359</v>
      </c>
      <c r="U414" s="376" t="s">
        <v>1648</v>
      </c>
      <c r="V414" s="408" t="s">
        <v>516</v>
      </c>
      <c r="W414" s="718"/>
      <c r="X414" s="718"/>
      <c r="Y414" s="718"/>
      <c r="Z414" s="341" t="s">
        <v>2215</v>
      </c>
    </row>
    <row r="415" spans="2:26" ht="15.95" customHeight="1" x14ac:dyDescent="0.15">
      <c r="B415" s="401"/>
      <c r="C415" s="715" t="s">
        <v>669</v>
      </c>
      <c r="D415" s="716"/>
      <c r="E415" s="347">
        <v>2</v>
      </c>
      <c r="F415" s="373">
        <v>593.6</v>
      </c>
      <c r="G415" s="341" t="s">
        <v>534</v>
      </c>
      <c r="H415" s="341" t="s">
        <v>486</v>
      </c>
      <c r="I415" s="341" t="s">
        <v>332</v>
      </c>
      <c r="J415" s="408" t="s">
        <v>532</v>
      </c>
      <c r="K415" s="408"/>
      <c r="L415" s="408"/>
      <c r="M415" s="341" t="s">
        <v>2210</v>
      </c>
      <c r="N415" s="349" t="s">
        <v>1901</v>
      </c>
      <c r="O415" s="217" t="s">
        <v>1648</v>
      </c>
      <c r="P415" s="217" t="s">
        <v>1648</v>
      </c>
      <c r="Q415" s="341"/>
      <c r="R415" s="349" t="s">
        <v>1655</v>
      </c>
      <c r="S415" s="342" t="s">
        <v>360</v>
      </c>
      <c r="T415" s="350" t="s">
        <v>359</v>
      </c>
      <c r="U415" s="376" t="s">
        <v>1648</v>
      </c>
      <c r="V415" s="408" t="s">
        <v>516</v>
      </c>
      <c r="W415" s="718"/>
      <c r="X415" s="718"/>
      <c r="Y415" s="718"/>
      <c r="Z415" s="349" t="s">
        <v>2215</v>
      </c>
    </row>
    <row r="416" spans="2:26" ht="15.95" customHeight="1" x14ac:dyDescent="0.15">
      <c r="B416" s="401"/>
      <c r="C416" s="715" t="s">
        <v>669</v>
      </c>
      <c r="D416" s="716"/>
      <c r="E416" s="347">
        <v>3</v>
      </c>
      <c r="F416" s="373">
        <v>597.5</v>
      </c>
      <c r="G416" s="341" t="s">
        <v>534</v>
      </c>
      <c r="H416" s="341" t="s">
        <v>486</v>
      </c>
      <c r="I416" s="341" t="s">
        <v>332</v>
      </c>
      <c r="J416" s="408" t="s">
        <v>338</v>
      </c>
      <c r="K416" s="408"/>
      <c r="L416" s="408"/>
      <c r="M416" s="341" t="s">
        <v>2086</v>
      </c>
      <c r="N416" s="341" t="s">
        <v>1979</v>
      </c>
      <c r="O416" s="217" t="s">
        <v>54</v>
      </c>
      <c r="P416" s="217" t="s">
        <v>54</v>
      </c>
      <c r="Q416" s="341" t="s">
        <v>54</v>
      </c>
      <c r="R416" s="341" t="s">
        <v>551</v>
      </c>
      <c r="S416" s="342" t="s">
        <v>360</v>
      </c>
      <c r="T416" s="342" t="s">
        <v>360</v>
      </c>
      <c r="U416" s="342" t="s">
        <v>361</v>
      </c>
      <c r="V416" s="408" t="s">
        <v>1795</v>
      </c>
      <c r="W416" s="718"/>
      <c r="X416" s="718"/>
      <c r="Y416" s="718"/>
      <c r="Z416" s="217" t="s">
        <v>1648</v>
      </c>
    </row>
    <row r="417" spans="2:26" ht="15.95" customHeight="1" x14ac:dyDescent="0.15">
      <c r="B417" s="401"/>
      <c r="C417" s="715" t="s">
        <v>669</v>
      </c>
      <c r="D417" s="716"/>
      <c r="E417" s="347">
        <v>4</v>
      </c>
      <c r="F417" s="373">
        <v>590.1</v>
      </c>
      <c r="G417" s="341" t="s">
        <v>534</v>
      </c>
      <c r="H417" s="341" t="s">
        <v>485</v>
      </c>
      <c r="I417" s="341" t="s">
        <v>332</v>
      </c>
      <c r="J417" s="408" t="s">
        <v>532</v>
      </c>
      <c r="K417" s="408"/>
      <c r="L417" s="408"/>
      <c r="M417" s="341" t="s">
        <v>2053</v>
      </c>
      <c r="N417" s="341" t="s">
        <v>1901</v>
      </c>
      <c r="O417" s="217" t="s">
        <v>1648</v>
      </c>
      <c r="P417" s="217" t="s">
        <v>1648</v>
      </c>
      <c r="Q417" s="341"/>
      <c r="R417" s="341" t="s">
        <v>1655</v>
      </c>
      <c r="S417" s="342" t="s">
        <v>360</v>
      </c>
      <c r="T417" s="342" t="s">
        <v>359</v>
      </c>
      <c r="U417" s="376" t="s">
        <v>1648</v>
      </c>
      <c r="V417" s="408" t="s">
        <v>516</v>
      </c>
      <c r="W417" s="718"/>
      <c r="X417" s="718"/>
      <c r="Y417" s="718"/>
      <c r="Z417" s="341" t="s">
        <v>2215</v>
      </c>
    </row>
    <row r="418" spans="2:26" ht="15.95" customHeight="1" x14ac:dyDescent="0.15">
      <c r="B418" s="401"/>
      <c r="C418" s="715" t="s">
        <v>669</v>
      </c>
      <c r="D418" s="716"/>
      <c r="E418" s="347">
        <v>5</v>
      </c>
      <c r="F418" s="373">
        <v>597.5</v>
      </c>
      <c r="G418" s="341" t="s">
        <v>534</v>
      </c>
      <c r="H418" s="341" t="s">
        <v>485</v>
      </c>
      <c r="I418" s="341" t="s">
        <v>332</v>
      </c>
      <c r="J418" s="408" t="s">
        <v>338</v>
      </c>
      <c r="K418" s="408"/>
      <c r="L418" s="408"/>
      <c r="M418" s="341" t="s">
        <v>2087</v>
      </c>
      <c r="N418" s="341" t="s">
        <v>1979</v>
      </c>
      <c r="O418" s="217" t="s">
        <v>54</v>
      </c>
      <c r="P418" s="217" t="s">
        <v>54</v>
      </c>
      <c r="Q418" s="341" t="s">
        <v>54</v>
      </c>
      <c r="R418" s="341" t="s">
        <v>551</v>
      </c>
      <c r="S418" s="342" t="s">
        <v>360</v>
      </c>
      <c r="T418" s="342" t="s">
        <v>360</v>
      </c>
      <c r="U418" s="342" t="s">
        <v>361</v>
      </c>
      <c r="V418" s="408" t="s">
        <v>1795</v>
      </c>
      <c r="W418" s="718"/>
      <c r="X418" s="718"/>
      <c r="Y418" s="718"/>
      <c r="Z418" s="217" t="s">
        <v>1648</v>
      </c>
    </row>
    <row r="419" spans="2:26" ht="15.95" customHeight="1" x14ac:dyDescent="0.15">
      <c r="B419" s="401"/>
      <c r="C419" s="715" t="s">
        <v>669</v>
      </c>
      <c r="D419" s="716"/>
      <c r="E419" s="347">
        <v>6</v>
      </c>
      <c r="F419" s="373">
        <v>592.4</v>
      </c>
      <c r="G419" s="341" t="s">
        <v>331</v>
      </c>
      <c r="H419" s="341" t="s">
        <v>354</v>
      </c>
      <c r="I419" s="341" t="s">
        <v>332</v>
      </c>
      <c r="J419" s="408" t="s">
        <v>532</v>
      </c>
      <c r="K419" s="408"/>
      <c r="L419" s="408"/>
      <c r="M419" s="341" t="s">
        <v>2088</v>
      </c>
      <c r="N419" s="341" t="s">
        <v>1837</v>
      </c>
      <c r="O419" s="217" t="s">
        <v>1648</v>
      </c>
      <c r="P419" s="217" t="s">
        <v>1648</v>
      </c>
      <c r="Q419" s="341"/>
      <c r="R419" s="341" t="s">
        <v>551</v>
      </c>
      <c r="S419" s="342" t="s">
        <v>360</v>
      </c>
      <c r="T419" s="342" t="s">
        <v>360</v>
      </c>
      <c r="U419" s="342" t="s">
        <v>1648</v>
      </c>
      <c r="V419" s="408" t="s">
        <v>1788</v>
      </c>
      <c r="W419" s="718"/>
      <c r="X419" s="718"/>
      <c r="Y419" s="718"/>
      <c r="Z419" s="217" t="s">
        <v>1648</v>
      </c>
    </row>
    <row r="420" spans="2:26" ht="15.95" customHeight="1" x14ac:dyDescent="0.15">
      <c r="B420" s="401"/>
      <c r="C420" s="715" t="s">
        <v>670</v>
      </c>
      <c r="D420" s="716"/>
      <c r="E420" s="347">
        <v>1</v>
      </c>
      <c r="F420" s="373">
        <v>602.70000000000005</v>
      </c>
      <c r="G420" s="341" t="s">
        <v>534</v>
      </c>
      <c r="H420" s="341" t="s">
        <v>486</v>
      </c>
      <c r="I420" s="341" t="s">
        <v>332</v>
      </c>
      <c r="J420" s="466" t="s">
        <v>532</v>
      </c>
      <c r="K420" s="717"/>
      <c r="L420" s="444"/>
      <c r="M420" s="341" t="s">
        <v>2008</v>
      </c>
      <c r="N420" s="341" t="s">
        <v>1848</v>
      </c>
      <c r="O420" s="217" t="s">
        <v>1648</v>
      </c>
      <c r="P420" s="217" t="s">
        <v>1648</v>
      </c>
      <c r="Q420" s="341"/>
      <c r="R420" s="341" t="s">
        <v>1655</v>
      </c>
      <c r="S420" s="342" t="s">
        <v>360</v>
      </c>
      <c r="T420" s="342" t="s">
        <v>359</v>
      </c>
      <c r="U420" s="376" t="s">
        <v>1648</v>
      </c>
      <c r="V420" s="408" t="s">
        <v>516</v>
      </c>
      <c r="W420" s="718"/>
      <c r="X420" s="718"/>
      <c r="Y420" s="718"/>
      <c r="Z420" s="341" t="s">
        <v>2215</v>
      </c>
    </row>
    <row r="421" spans="2:26" ht="15.95" customHeight="1" x14ac:dyDescent="0.15">
      <c r="B421" s="401"/>
      <c r="C421" s="715" t="s">
        <v>670</v>
      </c>
      <c r="D421" s="716"/>
      <c r="E421" s="347">
        <v>2</v>
      </c>
      <c r="F421" s="373">
        <v>602.5</v>
      </c>
      <c r="G421" s="341" t="s">
        <v>534</v>
      </c>
      <c r="H421" s="341" t="s">
        <v>486</v>
      </c>
      <c r="I421" s="341" t="s">
        <v>332</v>
      </c>
      <c r="J421" s="408" t="s">
        <v>338</v>
      </c>
      <c r="K421" s="408"/>
      <c r="L421" s="408"/>
      <c r="M421" s="341" t="s">
        <v>2201</v>
      </c>
      <c r="N421" s="341" t="s">
        <v>1979</v>
      </c>
      <c r="O421" s="217" t="s">
        <v>54</v>
      </c>
      <c r="P421" s="217" t="s">
        <v>54</v>
      </c>
      <c r="Q421" s="341" t="s">
        <v>54</v>
      </c>
      <c r="R421" s="341" t="s">
        <v>551</v>
      </c>
      <c r="S421" s="342" t="s">
        <v>360</v>
      </c>
      <c r="T421" s="342" t="s">
        <v>360</v>
      </c>
      <c r="U421" s="342" t="s">
        <v>361</v>
      </c>
      <c r="V421" s="408" t="s">
        <v>1795</v>
      </c>
      <c r="W421" s="718"/>
      <c r="X421" s="718"/>
      <c r="Y421" s="718"/>
      <c r="Z421" s="217" t="s">
        <v>1648</v>
      </c>
    </row>
    <row r="422" spans="2:26" ht="15.95" customHeight="1" x14ac:dyDescent="0.15">
      <c r="B422" s="401"/>
      <c r="C422" s="715" t="s">
        <v>670</v>
      </c>
      <c r="D422" s="716"/>
      <c r="E422" s="347">
        <v>3</v>
      </c>
      <c r="F422" s="373">
        <v>607.1</v>
      </c>
      <c r="G422" s="341" t="s">
        <v>534</v>
      </c>
      <c r="H422" s="341" t="s">
        <v>485</v>
      </c>
      <c r="I422" s="341" t="s">
        <v>332</v>
      </c>
      <c r="J422" s="408" t="s">
        <v>532</v>
      </c>
      <c r="K422" s="408"/>
      <c r="L422" s="408"/>
      <c r="M422" s="341" t="s">
        <v>2089</v>
      </c>
      <c r="N422" s="341" t="s">
        <v>1901</v>
      </c>
      <c r="O422" s="217" t="s">
        <v>1648</v>
      </c>
      <c r="P422" s="217" t="s">
        <v>1648</v>
      </c>
      <c r="Q422" s="341"/>
      <c r="R422" s="341" t="s">
        <v>1655</v>
      </c>
      <c r="S422" s="342" t="s">
        <v>360</v>
      </c>
      <c r="T422" s="342" t="s">
        <v>359</v>
      </c>
      <c r="U422" s="376" t="s">
        <v>1648</v>
      </c>
      <c r="V422" s="466" t="s">
        <v>516</v>
      </c>
      <c r="W422" s="717"/>
      <c r="X422" s="717"/>
      <c r="Y422" s="444"/>
      <c r="Z422" s="341" t="s">
        <v>2215</v>
      </c>
    </row>
    <row r="423" spans="2:26" ht="15.95" customHeight="1" x14ac:dyDescent="0.15">
      <c r="B423" s="401"/>
      <c r="C423" s="715" t="s">
        <v>671</v>
      </c>
      <c r="D423" s="716"/>
      <c r="E423" s="347">
        <v>1</v>
      </c>
      <c r="F423" s="373">
        <v>613.5</v>
      </c>
      <c r="G423" s="341" t="s">
        <v>534</v>
      </c>
      <c r="H423" s="341" t="s">
        <v>486</v>
      </c>
      <c r="I423" s="341" t="s">
        <v>332</v>
      </c>
      <c r="J423" s="408" t="s">
        <v>338</v>
      </c>
      <c r="K423" s="408"/>
      <c r="L423" s="408"/>
      <c r="M423" s="341" t="s">
        <v>2090</v>
      </c>
      <c r="N423" s="341" t="s">
        <v>1979</v>
      </c>
      <c r="O423" s="217" t="s">
        <v>54</v>
      </c>
      <c r="P423" s="217" t="s">
        <v>54</v>
      </c>
      <c r="Q423" s="341" t="s">
        <v>54</v>
      </c>
      <c r="R423" s="341" t="s">
        <v>551</v>
      </c>
      <c r="S423" s="342" t="s">
        <v>360</v>
      </c>
      <c r="T423" s="342" t="s">
        <v>360</v>
      </c>
      <c r="U423" s="342" t="s">
        <v>361</v>
      </c>
      <c r="V423" s="408" t="s">
        <v>1788</v>
      </c>
      <c r="W423" s="718"/>
      <c r="X423" s="718"/>
      <c r="Y423" s="718"/>
      <c r="Z423" s="217" t="s">
        <v>1648</v>
      </c>
    </row>
    <row r="424" spans="2:26" ht="15.95" customHeight="1" x14ac:dyDescent="0.15">
      <c r="B424" s="401"/>
      <c r="C424" s="715" t="s">
        <v>671</v>
      </c>
      <c r="D424" s="716"/>
      <c r="E424" s="347">
        <v>2</v>
      </c>
      <c r="F424" s="373">
        <v>611.1</v>
      </c>
      <c r="G424" s="341" t="s">
        <v>534</v>
      </c>
      <c r="H424" s="341" t="s">
        <v>486</v>
      </c>
      <c r="I424" s="341" t="s">
        <v>332</v>
      </c>
      <c r="J424" s="408" t="s">
        <v>338</v>
      </c>
      <c r="K424" s="408"/>
      <c r="L424" s="408"/>
      <c r="M424" s="341" t="s">
        <v>2091</v>
      </c>
      <c r="N424" s="341" t="s">
        <v>1979</v>
      </c>
      <c r="O424" s="217" t="s">
        <v>54</v>
      </c>
      <c r="P424" s="217" t="s">
        <v>54</v>
      </c>
      <c r="Q424" s="341" t="s">
        <v>54</v>
      </c>
      <c r="R424" s="341" t="s">
        <v>551</v>
      </c>
      <c r="S424" s="342" t="s">
        <v>360</v>
      </c>
      <c r="T424" s="342" t="s">
        <v>360</v>
      </c>
      <c r="U424" s="342" t="s">
        <v>361</v>
      </c>
      <c r="V424" s="408" t="s">
        <v>1795</v>
      </c>
      <c r="W424" s="718"/>
      <c r="X424" s="718"/>
      <c r="Y424" s="718"/>
      <c r="Z424" s="217" t="s">
        <v>1648</v>
      </c>
    </row>
    <row r="425" spans="2:26" ht="15.95" customHeight="1" x14ac:dyDescent="0.15">
      <c r="B425" s="401"/>
      <c r="C425" s="715" t="s">
        <v>671</v>
      </c>
      <c r="D425" s="716"/>
      <c r="E425" s="347">
        <v>3</v>
      </c>
      <c r="F425" s="373">
        <v>615.5</v>
      </c>
      <c r="G425" s="341" t="s">
        <v>534</v>
      </c>
      <c r="H425" s="341" t="s">
        <v>487</v>
      </c>
      <c r="I425" s="341" t="s">
        <v>332</v>
      </c>
      <c r="J425" s="466" t="s">
        <v>532</v>
      </c>
      <c r="K425" s="717"/>
      <c r="L425" s="444"/>
      <c r="M425" s="341" t="s">
        <v>2092</v>
      </c>
      <c r="N425" s="341" t="s">
        <v>1901</v>
      </c>
      <c r="O425" s="217" t="s">
        <v>1648</v>
      </c>
      <c r="P425" s="217" t="s">
        <v>1648</v>
      </c>
      <c r="Q425" s="341"/>
      <c r="R425" s="341" t="s">
        <v>551</v>
      </c>
      <c r="S425" s="342" t="s">
        <v>360</v>
      </c>
      <c r="T425" s="342" t="s">
        <v>360</v>
      </c>
      <c r="U425" s="376" t="s">
        <v>1648</v>
      </c>
      <c r="V425" s="466" t="s">
        <v>1795</v>
      </c>
      <c r="W425" s="717"/>
      <c r="X425" s="717"/>
      <c r="Y425" s="444"/>
      <c r="Z425" s="217" t="s">
        <v>1648</v>
      </c>
    </row>
    <row r="426" spans="2:26" ht="15.95" customHeight="1" x14ac:dyDescent="0.15">
      <c r="B426" s="401"/>
      <c r="C426" s="715" t="s">
        <v>671</v>
      </c>
      <c r="D426" s="716"/>
      <c r="E426" s="347">
        <v>4</v>
      </c>
      <c r="F426" s="373">
        <v>615.29999999999995</v>
      </c>
      <c r="G426" s="341" t="s">
        <v>534</v>
      </c>
      <c r="H426" s="341" t="s">
        <v>485</v>
      </c>
      <c r="I426" s="341" t="s">
        <v>332</v>
      </c>
      <c r="J426" s="466" t="s">
        <v>532</v>
      </c>
      <c r="K426" s="717"/>
      <c r="L426" s="444"/>
      <c r="M426" s="341" t="s">
        <v>2093</v>
      </c>
      <c r="N426" s="341" t="s">
        <v>1901</v>
      </c>
      <c r="O426" s="217" t="s">
        <v>1648</v>
      </c>
      <c r="P426" s="217" t="s">
        <v>1648</v>
      </c>
      <c r="Q426" s="341"/>
      <c r="R426" s="341" t="s">
        <v>551</v>
      </c>
      <c r="S426" s="342" t="s">
        <v>360</v>
      </c>
      <c r="T426" s="342" t="s">
        <v>360</v>
      </c>
      <c r="U426" s="376" t="s">
        <v>1648</v>
      </c>
      <c r="V426" s="466" t="s">
        <v>1788</v>
      </c>
      <c r="W426" s="717"/>
      <c r="X426" s="717"/>
      <c r="Y426" s="444"/>
      <c r="Z426" s="217" t="s">
        <v>1648</v>
      </c>
    </row>
    <row r="427" spans="2:26" ht="15.95" customHeight="1" x14ac:dyDescent="0.15">
      <c r="B427" s="401"/>
      <c r="C427" s="715" t="s">
        <v>671</v>
      </c>
      <c r="D427" s="716"/>
      <c r="E427" s="347">
        <v>5</v>
      </c>
      <c r="F427" s="373">
        <v>618.70000000000005</v>
      </c>
      <c r="G427" s="341" t="s">
        <v>534</v>
      </c>
      <c r="H427" s="341" t="s">
        <v>485</v>
      </c>
      <c r="I427" s="341" t="s">
        <v>332</v>
      </c>
      <c r="J427" s="466" t="s">
        <v>532</v>
      </c>
      <c r="K427" s="717"/>
      <c r="L427" s="444"/>
      <c r="M427" s="341" t="s">
        <v>2004</v>
      </c>
      <c r="N427" s="341" t="s">
        <v>1787</v>
      </c>
      <c r="O427" s="217" t="s">
        <v>551</v>
      </c>
      <c r="P427" s="217" t="s">
        <v>551</v>
      </c>
      <c r="Q427" s="341"/>
      <c r="R427" s="341" t="s">
        <v>551</v>
      </c>
      <c r="S427" s="342" t="s">
        <v>360</v>
      </c>
      <c r="T427" s="342" t="s">
        <v>360</v>
      </c>
      <c r="U427" s="342" t="s">
        <v>361</v>
      </c>
      <c r="V427" s="466" t="s">
        <v>1788</v>
      </c>
      <c r="W427" s="717"/>
      <c r="X427" s="717"/>
      <c r="Y427" s="444"/>
      <c r="Z427" s="217" t="s">
        <v>1648</v>
      </c>
    </row>
    <row r="428" spans="2:26" ht="15.95" customHeight="1" x14ac:dyDescent="0.15">
      <c r="B428" s="401"/>
      <c r="C428" s="715" t="s">
        <v>672</v>
      </c>
      <c r="D428" s="716"/>
      <c r="E428" s="347">
        <v>1</v>
      </c>
      <c r="F428" s="373">
        <v>622.20000000000005</v>
      </c>
      <c r="G428" s="341" t="s">
        <v>534</v>
      </c>
      <c r="H428" s="341" t="s">
        <v>485</v>
      </c>
      <c r="I428" s="341" t="s">
        <v>332</v>
      </c>
      <c r="J428" s="408" t="s">
        <v>338</v>
      </c>
      <c r="K428" s="408"/>
      <c r="L428" s="408"/>
      <c r="M428" s="341" t="s">
        <v>2094</v>
      </c>
      <c r="N428" s="341" t="s">
        <v>1979</v>
      </c>
      <c r="O428" s="217" t="s">
        <v>54</v>
      </c>
      <c r="P428" s="217" t="s">
        <v>54</v>
      </c>
      <c r="Q428" s="341" t="s">
        <v>54</v>
      </c>
      <c r="R428" s="341" t="s">
        <v>551</v>
      </c>
      <c r="S428" s="342" t="s">
        <v>360</v>
      </c>
      <c r="T428" s="342" t="s">
        <v>360</v>
      </c>
      <c r="U428" s="342" t="s">
        <v>361</v>
      </c>
      <c r="V428" s="408" t="s">
        <v>1795</v>
      </c>
      <c r="W428" s="718"/>
      <c r="X428" s="718"/>
      <c r="Y428" s="718"/>
      <c r="Z428" s="217" t="s">
        <v>1648</v>
      </c>
    </row>
    <row r="429" spans="2:26" ht="15.95" customHeight="1" x14ac:dyDescent="0.15">
      <c r="B429" s="401"/>
      <c r="C429" s="715" t="s">
        <v>672</v>
      </c>
      <c r="D429" s="716"/>
      <c r="E429" s="347">
        <v>2</v>
      </c>
      <c r="F429" s="373">
        <v>624.70000000000005</v>
      </c>
      <c r="G429" s="341" t="s">
        <v>534</v>
      </c>
      <c r="H429" s="341" t="s">
        <v>485</v>
      </c>
      <c r="I429" s="341" t="s">
        <v>332</v>
      </c>
      <c r="J429" s="408" t="s">
        <v>338</v>
      </c>
      <c r="K429" s="408"/>
      <c r="L429" s="408"/>
      <c r="M429" s="341" t="s">
        <v>2045</v>
      </c>
      <c r="N429" s="341" t="s">
        <v>1979</v>
      </c>
      <c r="O429" s="217" t="s">
        <v>54</v>
      </c>
      <c r="P429" s="217" t="s">
        <v>54</v>
      </c>
      <c r="Q429" s="341" t="s">
        <v>54</v>
      </c>
      <c r="R429" s="341" t="s">
        <v>551</v>
      </c>
      <c r="S429" s="342" t="s">
        <v>360</v>
      </c>
      <c r="T429" s="342" t="s">
        <v>360</v>
      </c>
      <c r="U429" s="342" t="s">
        <v>361</v>
      </c>
      <c r="V429" s="408" t="s">
        <v>1795</v>
      </c>
      <c r="W429" s="718"/>
      <c r="X429" s="718"/>
      <c r="Y429" s="718"/>
      <c r="Z429" s="217" t="s">
        <v>1648</v>
      </c>
    </row>
    <row r="430" spans="2:26" ht="15.95" customHeight="1" x14ac:dyDescent="0.15">
      <c r="B430" s="401"/>
      <c r="C430" s="715" t="s">
        <v>672</v>
      </c>
      <c r="D430" s="716"/>
      <c r="E430" s="347">
        <v>3</v>
      </c>
      <c r="F430" s="373">
        <v>622.20000000000005</v>
      </c>
      <c r="G430" s="341" t="s">
        <v>331</v>
      </c>
      <c r="H430" s="341" t="s">
        <v>354</v>
      </c>
      <c r="I430" s="341" t="s">
        <v>332</v>
      </c>
      <c r="J430" s="408" t="s">
        <v>532</v>
      </c>
      <c r="K430" s="408"/>
      <c r="L430" s="408"/>
      <c r="M430" s="341" t="s">
        <v>2095</v>
      </c>
      <c r="N430" s="341" t="s">
        <v>1837</v>
      </c>
      <c r="O430" s="217" t="s">
        <v>1648</v>
      </c>
      <c r="P430" s="217" t="s">
        <v>1648</v>
      </c>
      <c r="Q430" s="341"/>
      <c r="R430" s="341" t="s">
        <v>551</v>
      </c>
      <c r="S430" s="342" t="s">
        <v>360</v>
      </c>
      <c r="T430" s="342" t="s">
        <v>360</v>
      </c>
      <c r="U430" s="342" t="s">
        <v>1648</v>
      </c>
      <c r="V430" s="408" t="s">
        <v>1788</v>
      </c>
      <c r="W430" s="718"/>
      <c r="X430" s="718"/>
      <c r="Y430" s="718"/>
      <c r="Z430" s="217" t="s">
        <v>1648</v>
      </c>
    </row>
    <row r="431" spans="2:26" ht="15.95" customHeight="1" x14ac:dyDescent="0.15">
      <c r="B431" s="401"/>
      <c r="C431" s="715" t="s">
        <v>673</v>
      </c>
      <c r="D431" s="716"/>
      <c r="E431" s="347">
        <v>1</v>
      </c>
      <c r="F431" s="373">
        <v>629.29999999999995</v>
      </c>
      <c r="G431" s="341" t="s">
        <v>534</v>
      </c>
      <c r="H431" s="341" t="s">
        <v>486</v>
      </c>
      <c r="I431" s="341" t="s">
        <v>332</v>
      </c>
      <c r="J431" s="408" t="s">
        <v>338</v>
      </c>
      <c r="K431" s="408"/>
      <c r="L431" s="408"/>
      <c r="M431" s="341" t="s">
        <v>2087</v>
      </c>
      <c r="N431" s="341" t="s">
        <v>1979</v>
      </c>
      <c r="O431" s="217" t="s">
        <v>54</v>
      </c>
      <c r="P431" s="217" t="s">
        <v>54</v>
      </c>
      <c r="Q431" s="341" t="s">
        <v>54</v>
      </c>
      <c r="R431" s="341" t="s">
        <v>551</v>
      </c>
      <c r="S431" s="342" t="s">
        <v>360</v>
      </c>
      <c r="T431" s="342" t="s">
        <v>360</v>
      </c>
      <c r="U431" s="342" t="s">
        <v>361</v>
      </c>
      <c r="V431" s="408" t="s">
        <v>1795</v>
      </c>
      <c r="W431" s="718"/>
      <c r="X431" s="718"/>
      <c r="Y431" s="718"/>
      <c r="Z431" s="217" t="s">
        <v>1648</v>
      </c>
    </row>
    <row r="432" spans="2:26" ht="15.95" customHeight="1" x14ac:dyDescent="0.15">
      <c r="B432" s="401"/>
      <c r="C432" s="715" t="s">
        <v>673</v>
      </c>
      <c r="D432" s="716"/>
      <c r="E432" s="347">
        <v>2</v>
      </c>
      <c r="F432" s="373">
        <v>639.9</v>
      </c>
      <c r="G432" s="341" t="s">
        <v>534</v>
      </c>
      <c r="H432" s="341" t="s">
        <v>486</v>
      </c>
      <c r="I432" s="341" t="s">
        <v>332</v>
      </c>
      <c r="J432" s="408" t="s">
        <v>338</v>
      </c>
      <c r="K432" s="408"/>
      <c r="L432" s="408"/>
      <c r="M432" s="341" t="s">
        <v>2096</v>
      </c>
      <c r="N432" s="341" t="s">
        <v>1979</v>
      </c>
      <c r="O432" s="217" t="s">
        <v>54</v>
      </c>
      <c r="P432" s="217" t="s">
        <v>54</v>
      </c>
      <c r="Q432" s="341" t="s">
        <v>54</v>
      </c>
      <c r="R432" s="341" t="s">
        <v>551</v>
      </c>
      <c r="S432" s="342" t="s">
        <v>360</v>
      </c>
      <c r="T432" s="342" t="s">
        <v>360</v>
      </c>
      <c r="U432" s="342" t="s">
        <v>361</v>
      </c>
      <c r="V432" s="408" t="s">
        <v>1795</v>
      </c>
      <c r="W432" s="718"/>
      <c r="X432" s="718"/>
      <c r="Y432" s="718"/>
      <c r="Z432" s="217" t="s">
        <v>1648</v>
      </c>
    </row>
    <row r="433" spans="2:26" ht="15.95" customHeight="1" x14ac:dyDescent="0.15">
      <c r="B433" s="401"/>
      <c r="C433" s="715" t="s">
        <v>673</v>
      </c>
      <c r="D433" s="716"/>
      <c r="E433" s="347">
        <v>3</v>
      </c>
      <c r="F433" s="373">
        <v>639.9</v>
      </c>
      <c r="G433" s="341" t="s">
        <v>534</v>
      </c>
      <c r="H433" s="341" t="s">
        <v>485</v>
      </c>
      <c r="I433" s="341" t="s">
        <v>332</v>
      </c>
      <c r="J433" s="408" t="s">
        <v>532</v>
      </c>
      <c r="K433" s="408"/>
      <c r="L433" s="408"/>
      <c r="M433" s="366" t="s">
        <v>2231</v>
      </c>
      <c r="N433" s="341" t="s">
        <v>1901</v>
      </c>
      <c r="O433" s="217" t="s">
        <v>1648</v>
      </c>
      <c r="P433" s="217" t="s">
        <v>1648</v>
      </c>
      <c r="Q433" s="341"/>
      <c r="R433" s="341" t="s">
        <v>1649</v>
      </c>
      <c r="S433" s="342" t="s">
        <v>360</v>
      </c>
      <c r="T433" s="342" t="s">
        <v>359</v>
      </c>
      <c r="U433" s="376" t="s">
        <v>1648</v>
      </c>
      <c r="V433" s="408" t="s">
        <v>516</v>
      </c>
      <c r="W433" s="718"/>
      <c r="X433" s="718"/>
      <c r="Y433" s="718"/>
      <c r="Z433" s="341" t="s">
        <v>1785</v>
      </c>
    </row>
    <row r="434" spans="2:26" ht="15.95" customHeight="1" x14ac:dyDescent="0.15">
      <c r="B434" s="401"/>
      <c r="C434" s="715" t="s">
        <v>673</v>
      </c>
      <c r="D434" s="716"/>
      <c r="E434" s="347">
        <v>4</v>
      </c>
      <c r="F434" s="373">
        <v>635.4</v>
      </c>
      <c r="G434" s="341" t="s">
        <v>331</v>
      </c>
      <c r="H434" s="341" t="s">
        <v>356</v>
      </c>
      <c r="I434" s="341" t="s">
        <v>333</v>
      </c>
      <c r="J434" s="408" t="s">
        <v>340</v>
      </c>
      <c r="K434" s="408"/>
      <c r="L434" s="408"/>
      <c r="M434" s="346" t="s">
        <v>2097</v>
      </c>
      <c r="N434" s="341" t="s">
        <v>1811</v>
      </c>
      <c r="O434" s="217" t="s">
        <v>1649</v>
      </c>
      <c r="P434" s="217" t="s">
        <v>554</v>
      </c>
      <c r="Q434" s="341"/>
      <c r="R434" s="341" t="s">
        <v>1649</v>
      </c>
      <c r="S434" s="342" t="s">
        <v>360</v>
      </c>
      <c r="T434" s="342" t="s">
        <v>359</v>
      </c>
      <c r="U434" s="342" t="s">
        <v>363</v>
      </c>
      <c r="V434" s="466" t="s">
        <v>1784</v>
      </c>
      <c r="W434" s="717"/>
      <c r="X434" s="717"/>
      <c r="Y434" s="444"/>
      <c r="Z434" s="341" t="s">
        <v>1785</v>
      </c>
    </row>
    <row r="435" spans="2:26" ht="15.95" customHeight="1" x14ac:dyDescent="0.15">
      <c r="B435" s="401"/>
      <c r="C435" s="715" t="s">
        <v>673</v>
      </c>
      <c r="D435" s="716"/>
      <c r="E435" s="347">
        <v>5</v>
      </c>
      <c r="F435" s="373">
        <v>632</v>
      </c>
      <c r="G435" s="341" t="s">
        <v>331</v>
      </c>
      <c r="H435" s="341" t="s">
        <v>354</v>
      </c>
      <c r="I435" s="341" t="s">
        <v>332</v>
      </c>
      <c r="J435" s="408" t="s">
        <v>532</v>
      </c>
      <c r="K435" s="408"/>
      <c r="L435" s="408"/>
      <c r="M435" s="341" t="s">
        <v>2098</v>
      </c>
      <c r="N435" s="341" t="s">
        <v>1811</v>
      </c>
      <c r="O435" s="217" t="s">
        <v>1649</v>
      </c>
      <c r="P435" s="217" t="s">
        <v>554</v>
      </c>
      <c r="Q435" s="341"/>
      <c r="R435" s="341" t="s">
        <v>551</v>
      </c>
      <c r="S435" s="342" t="s">
        <v>360</v>
      </c>
      <c r="T435" s="342" t="s">
        <v>360</v>
      </c>
      <c r="U435" s="342" t="s">
        <v>1648</v>
      </c>
      <c r="V435" s="408" t="s">
        <v>1788</v>
      </c>
      <c r="W435" s="718"/>
      <c r="X435" s="718"/>
      <c r="Y435" s="718"/>
      <c r="Z435" s="217" t="s">
        <v>1648</v>
      </c>
    </row>
    <row r="436" spans="2:26" ht="15.95" customHeight="1" x14ac:dyDescent="0.15">
      <c r="B436" s="401"/>
      <c r="C436" s="715" t="s">
        <v>673</v>
      </c>
      <c r="D436" s="716"/>
      <c r="E436" s="347">
        <v>6</v>
      </c>
      <c r="F436" s="373">
        <v>634.70000000000005</v>
      </c>
      <c r="G436" s="341" t="s">
        <v>331</v>
      </c>
      <c r="H436" s="341" t="s">
        <v>355</v>
      </c>
      <c r="I436" s="341" t="s">
        <v>333</v>
      </c>
      <c r="J436" s="408" t="s">
        <v>340</v>
      </c>
      <c r="K436" s="408"/>
      <c r="L436" s="408"/>
      <c r="M436" s="346" t="s">
        <v>2099</v>
      </c>
      <c r="N436" s="341" t="s">
        <v>1883</v>
      </c>
      <c r="O436" s="217" t="s">
        <v>1649</v>
      </c>
      <c r="P436" s="217" t="s">
        <v>554</v>
      </c>
      <c r="Q436" s="341"/>
      <c r="R436" s="341" t="s">
        <v>1649</v>
      </c>
      <c r="S436" s="342" t="s">
        <v>360</v>
      </c>
      <c r="T436" s="342" t="s">
        <v>359</v>
      </c>
      <c r="U436" s="342" t="s">
        <v>363</v>
      </c>
      <c r="V436" s="466" t="s">
        <v>1784</v>
      </c>
      <c r="W436" s="717"/>
      <c r="X436" s="717"/>
      <c r="Y436" s="444"/>
      <c r="Z436" s="341" t="s">
        <v>1785</v>
      </c>
    </row>
    <row r="437" spans="2:26" ht="15.95" customHeight="1" x14ac:dyDescent="0.15">
      <c r="B437" s="401"/>
      <c r="C437" s="715" t="s">
        <v>674</v>
      </c>
      <c r="D437" s="716"/>
      <c r="E437" s="347">
        <v>1</v>
      </c>
      <c r="F437" s="373">
        <v>641.9</v>
      </c>
      <c r="G437" s="343" t="s">
        <v>534</v>
      </c>
      <c r="H437" s="343" t="s">
        <v>486</v>
      </c>
      <c r="I437" s="341" t="s">
        <v>332</v>
      </c>
      <c r="J437" s="408" t="s">
        <v>336</v>
      </c>
      <c r="K437" s="408"/>
      <c r="L437" s="408"/>
      <c r="M437" s="341" t="s">
        <v>2100</v>
      </c>
      <c r="N437" s="341" t="s">
        <v>1811</v>
      </c>
      <c r="O437" s="217" t="s">
        <v>551</v>
      </c>
      <c r="P437" s="217" t="s">
        <v>551</v>
      </c>
      <c r="Q437" s="341"/>
      <c r="R437" s="341" t="s">
        <v>551</v>
      </c>
      <c r="S437" s="342" t="s">
        <v>360</v>
      </c>
      <c r="T437" s="342" t="s">
        <v>360</v>
      </c>
      <c r="U437" s="342" t="s">
        <v>1648</v>
      </c>
      <c r="V437" s="408" t="s">
        <v>1788</v>
      </c>
      <c r="W437" s="718"/>
      <c r="X437" s="718"/>
      <c r="Y437" s="718"/>
      <c r="Z437" s="217" t="s">
        <v>1648</v>
      </c>
    </row>
    <row r="438" spans="2:26" ht="15.95" customHeight="1" x14ac:dyDescent="0.15">
      <c r="B438" s="401"/>
      <c r="C438" s="715" t="s">
        <v>674</v>
      </c>
      <c r="D438" s="716"/>
      <c r="E438" s="347">
        <v>2</v>
      </c>
      <c r="F438" s="373">
        <v>642.1</v>
      </c>
      <c r="G438" s="341" t="s">
        <v>534</v>
      </c>
      <c r="H438" s="341" t="s">
        <v>485</v>
      </c>
      <c r="I438" s="341" t="s">
        <v>333</v>
      </c>
      <c r="J438" s="408" t="s">
        <v>333</v>
      </c>
      <c r="K438" s="408"/>
      <c r="L438" s="408"/>
      <c r="M438" s="341" t="s">
        <v>2101</v>
      </c>
      <c r="N438" s="341" t="s">
        <v>1837</v>
      </c>
      <c r="O438" s="217" t="s">
        <v>1648</v>
      </c>
      <c r="P438" s="217" t="s">
        <v>1648</v>
      </c>
      <c r="Q438" s="341"/>
      <c r="R438" s="341" t="s">
        <v>1649</v>
      </c>
      <c r="S438" s="342" t="s">
        <v>360</v>
      </c>
      <c r="T438" s="342" t="s">
        <v>359</v>
      </c>
      <c r="U438" s="376" t="s">
        <v>1648</v>
      </c>
      <c r="V438" s="408" t="s">
        <v>516</v>
      </c>
      <c r="W438" s="718"/>
      <c r="X438" s="718"/>
      <c r="Y438" s="718"/>
      <c r="Z438" s="341" t="s">
        <v>1785</v>
      </c>
    </row>
    <row r="439" spans="2:26" ht="15.95" customHeight="1" x14ac:dyDescent="0.15">
      <c r="B439" s="401"/>
      <c r="C439" s="715" t="s">
        <v>674</v>
      </c>
      <c r="D439" s="716"/>
      <c r="E439" s="347">
        <v>3</v>
      </c>
      <c r="F439" s="373">
        <v>649.4</v>
      </c>
      <c r="G439" s="341" t="s">
        <v>534</v>
      </c>
      <c r="H439" s="341" t="s">
        <v>483</v>
      </c>
      <c r="I439" s="341" t="s">
        <v>332</v>
      </c>
      <c r="J439" s="466" t="s">
        <v>532</v>
      </c>
      <c r="K439" s="717"/>
      <c r="L439" s="444"/>
      <c r="M439" s="341" t="s">
        <v>2012</v>
      </c>
      <c r="N439" s="341" t="s">
        <v>1818</v>
      </c>
      <c r="O439" s="217" t="s">
        <v>1648</v>
      </c>
      <c r="P439" s="217" t="s">
        <v>1648</v>
      </c>
      <c r="Q439" s="341"/>
      <c r="R439" s="341" t="s">
        <v>551</v>
      </c>
      <c r="S439" s="342" t="s">
        <v>360</v>
      </c>
      <c r="T439" s="342" t="s">
        <v>360</v>
      </c>
      <c r="U439" s="376" t="s">
        <v>1648</v>
      </c>
      <c r="V439" s="408" t="s">
        <v>1788</v>
      </c>
      <c r="W439" s="718"/>
      <c r="X439" s="718"/>
      <c r="Y439" s="718"/>
      <c r="Z439" s="217" t="s">
        <v>1648</v>
      </c>
    </row>
    <row r="440" spans="2:26" ht="15.95" customHeight="1" x14ac:dyDescent="0.15">
      <c r="B440" s="401"/>
      <c r="C440" s="715" t="s">
        <v>674</v>
      </c>
      <c r="D440" s="716"/>
      <c r="E440" s="347">
        <v>4</v>
      </c>
      <c r="F440" s="373">
        <v>642.70000000000005</v>
      </c>
      <c r="G440" s="341" t="s">
        <v>331</v>
      </c>
      <c r="H440" s="341" t="s">
        <v>354</v>
      </c>
      <c r="I440" s="341" t="s">
        <v>332</v>
      </c>
      <c r="J440" s="408" t="s">
        <v>532</v>
      </c>
      <c r="K440" s="408"/>
      <c r="L440" s="408"/>
      <c r="M440" s="341" t="s">
        <v>2102</v>
      </c>
      <c r="N440" s="341" t="s">
        <v>1837</v>
      </c>
      <c r="O440" s="217" t="s">
        <v>1648</v>
      </c>
      <c r="P440" s="217" t="s">
        <v>1648</v>
      </c>
      <c r="Q440" s="341"/>
      <c r="R440" s="341" t="s">
        <v>551</v>
      </c>
      <c r="S440" s="342" t="s">
        <v>360</v>
      </c>
      <c r="T440" s="342" t="s">
        <v>360</v>
      </c>
      <c r="U440" s="342" t="s">
        <v>1648</v>
      </c>
      <c r="V440" s="408" t="s">
        <v>2103</v>
      </c>
      <c r="W440" s="718"/>
      <c r="X440" s="718"/>
      <c r="Y440" s="718"/>
      <c r="Z440" s="217" t="s">
        <v>1648</v>
      </c>
    </row>
    <row r="441" spans="2:26" ht="15.95" customHeight="1" x14ac:dyDescent="0.15">
      <c r="B441" s="401"/>
      <c r="C441" s="715" t="s">
        <v>675</v>
      </c>
      <c r="D441" s="716"/>
      <c r="E441" s="347">
        <v>1</v>
      </c>
      <c r="F441" s="373">
        <v>650.6</v>
      </c>
      <c r="G441" s="341" t="s">
        <v>534</v>
      </c>
      <c r="H441" s="341" t="s">
        <v>486</v>
      </c>
      <c r="I441" s="341" t="s">
        <v>332</v>
      </c>
      <c r="J441" s="408" t="s">
        <v>338</v>
      </c>
      <c r="K441" s="408"/>
      <c r="L441" s="408"/>
      <c r="M441" s="341" t="s">
        <v>2104</v>
      </c>
      <c r="N441" s="341" t="s">
        <v>1979</v>
      </c>
      <c r="O441" s="217" t="s">
        <v>54</v>
      </c>
      <c r="P441" s="217" t="s">
        <v>54</v>
      </c>
      <c r="Q441" s="341" t="s">
        <v>54</v>
      </c>
      <c r="R441" s="341" t="s">
        <v>551</v>
      </c>
      <c r="S441" s="342" t="s">
        <v>360</v>
      </c>
      <c r="T441" s="342" t="s">
        <v>360</v>
      </c>
      <c r="U441" s="342" t="s">
        <v>361</v>
      </c>
      <c r="V441" s="408" t="s">
        <v>1795</v>
      </c>
      <c r="W441" s="718"/>
      <c r="X441" s="718"/>
      <c r="Y441" s="718"/>
      <c r="Z441" s="217" t="s">
        <v>1648</v>
      </c>
    </row>
    <row r="442" spans="2:26" ht="15.95" customHeight="1" x14ac:dyDescent="0.15">
      <c r="B442" s="401"/>
      <c r="C442" s="715" t="s">
        <v>675</v>
      </c>
      <c r="D442" s="716"/>
      <c r="E442" s="347">
        <v>2</v>
      </c>
      <c r="F442" s="373">
        <v>653.6</v>
      </c>
      <c r="G442" s="341" t="s">
        <v>534</v>
      </c>
      <c r="H442" s="341" t="s">
        <v>486</v>
      </c>
      <c r="I442" s="341" t="s">
        <v>332</v>
      </c>
      <c r="J442" s="466" t="s">
        <v>532</v>
      </c>
      <c r="K442" s="717"/>
      <c r="L442" s="444"/>
      <c r="M442" s="341" t="s">
        <v>2105</v>
      </c>
      <c r="N442" s="341" t="s">
        <v>2106</v>
      </c>
      <c r="O442" s="217" t="s">
        <v>1648</v>
      </c>
      <c r="P442" s="217" t="s">
        <v>1648</v>
      </c>
      <c r="Q442" s="341"/>
      <c r="R442" s="341" t="s">
        <v>1655</v>
      </c>
      <c r="S442" s="342" t="s">
        <v>360</v>
      </c>
      <c r="T442" s="342" t="s">
        <v>359</v>
      </c>
      <c r="U442" s="376" t="s">
        <v>1648</v>
      </c>
      <c r="V442" s="408" t="s">
        <v>516</v>
      </c>
      <c r="W442" s="718"/>
      <c r="X442" s="718"/>
      <c r="Y442" s="718"/>
      <c r="Z442" s="341" t="s">
        <v>2215</v>
      </c>
    </row>
    <row r="443" spans="2:26" ht="15.95" customHeight="1" x14ac:dyDescent="0.15">
      <c r="B443" s="401"/>
      <c r="C443" s="715" t="s">
        <v>675</v>
      </c>
      <c r="D443" s="716"/>
      <c r="E443" s="347">
        <v>3</v>
      </c>
      <c r="F443" s="373">
        <v>658.8</v>
      </c>
      <c r="G443" s="343" t="s">
        <v>534</v>
      </c>
      <c r="H443" s="343" t="s">
        <v>486</v>
      </c>
      <c r="I443" s="341" t="s">
        <v>332</v>
      </c>
      <c r="J443" s="408" t="s">
        <v>336</v>
      </c>
      <c r="K443" s="408"/>
      <c r="L443" s="408"/>
      <c r="M443" s="341" t="s">
        <v>2107</v>
      </c>
      <c r="N443" s="341" t="s">
        <v>1888</v>
      </c>
      <c r="O443" s="217" t="s">
        <v>551</v>
      </c>
      <c r="P443" s="217" t="s">
        <v>551</v>
      </c>
      <c r="Q443" s="341"/>
      <c r="R443" s="341" t="s">
        <v>551</v>
      </c>
      <c r="S443" s="342" t="s">
        <v>360</v>
      </c>
      <c r="T443" s="342" t="s">
        <v>360</v>
      </c>
      <c r="U443" s="342" t="s">
        <v>1648</v>
      </c>
      <c r="V443" s="408" t="s">
        <v>1788</v>
      </c>
      <c r="W443" s="718"/>
      <c r="X443" s="718"/>
      <c r="Y443" s="718"/>
      <c r="Z443" s="217" t="s">
        <v>1648</v>
      </c>
    </row>
    <row r="444" spans="2:26" ht="15.95" customHeight="1" x14ac:dyDescent="0.15">
      <c r="B444" s="476"/>
      <c r="C444" s="715" t="s">
        <v>676</v>
      </c>
      <c r="D444" s="716"/>
      <c r="E444" s="347">
        <v>1</v>
      </c>
      <c r="F444" s="373">
        <v>661.3</v>
      </c>
      <c r="G444" s="341" t="s">
        <v>534</v>
      </c>
      <c r="H444" s="341" t="s">
        <v>486</v>
      </c>
      <c r="I444" s="341" t="s">
        <v>332</v>
      </c>
      <c r="J444" s="466" t="s">
        <v>532</v>
      </c>
      <c r="K444" s="717"/>
      <c r="L444" s="444"/>
      <c r="M444" s="341" t="s">
        <v>2008</v>
      </c>
      <c r="N444" s="341" t="s">
        <v>1842</v>
      </c>
      <c r="O444" s="217" t="s">
        <v>1648</v>
      </c>
      <c r="P444" s="217" t="s">
        <v>1648</v>
      </c>
      <c r="Q444" s="341"/>
      <c r="R444" s="341" t="s">
        <v>551</v>
      </c>
      <c r="S444" s="342" t="s">
        <v>360</v>
      </c>
      <c r="T444" s="342" t="s">
        <v>360</v>
      </c>
      <c r="U444" s="376" t="s">
        <v>1648</v>
      </c>
      <c r="V444" s="466" t="s">
        <v>1788</v>
      </c>
      <c r="W444" s="717"/>
      <c r="X444" s="717"/>
      <c r="Y444" s="444"/>
      <c r="Z444" s="217" t="s">
        <v>1648</v>
      </c>
    </row>
    <row r="445" spans="2:26" ht="15.95" customHeight="1" x14ac:dyDescent="0.15">
      <c r="B445" s="89"/>
      <c r="C445" s="1" t="s">
        <v>275</v>
      </c>
      <c r="D445" s="37"/>
      <c r="E445" s="2"/>
      <c r="F445" s="86"/>
      <c r="G445" s="86"/>
      <c r="H445" s="86"/>
      <c r="I445" s="86"/>
      <c r="J445" s="86"/>
      <c r="K445" s="86"/>
      <c r="L445" s="86"/>
      <c r="M445" s="86"/>
      <c r="N445" s="86"/>
      <c r="O445" s="86"/>
      <c r="P445" s="86"/>
      <c r="Q445" s="88"/>
      <c r="R445" s="104"/>
      <c r="S445" s="37"/>
      <c r="T445" s="37"/>
      <c r="U445" s="86"/>
      <c r="V445" s="105"/>
      <c r="W445" s="105"/>
      <c r="X445" s="105"/>
      <c r="Y445" s="105"/>
      <c r="Z445" s="37"/>
    </row>
    <row r="446" spans="2:26" ht="15.95" customHeight="1" x14ac:dyDescent="0.15">
      <c r="B446" s="89"/>
      <c r="C446" s="98" t="s">
        <v>276</v>
      </c>
      <c r="D446" s="37"/>
      <c r="E446" s="2"/>
      <c r="F446" s="86"/>
      <c r="G446" s="86"/>
      <c r="H446" s="86"/>
      <c r="I446" s="86"/>
      <c r="J446" s="86"/>
      <c r="K446" s="86"/>
      <c r="L446" s="86"/>
      <c r="M446" s="86"/>
      <c r="N446" s="86"/>
      <c r="O446" s="86"/>
      <c r="P446" s="86"/>
      <c r="Q446" s="88"/>
      <c r="R446" s="104"/>
      <c r="S446" s="37"/>
      <c r="T446" s="37"/>
      <c r="U446" s="86"/>
      <c r="V446" s="105"/>
      <c r="W446" s="105"/>
      <c r="X446" s="105"/>
      <c r="Y446" s="105"/>
      <c r="Z446" s="37"/>
    </row>
    <row r="447" spans="2:26" ht="15.95" customHeight="1" x14ac:dyDescent="0.15">
      <c r="B447" s="90"/>
      <c r="C447" s="29" t="s">
        <v>247</v>
      </c>
      <c r="D447" s="29"/>
      <c r="E447" s="29"/>
      <c r="F447" s="370"/>
      <c r="G447" s="29"/>
      <c r="H447" s="29"/>
      <c r="I447" s="29"/>
      <c r="J447" s="29"/>
      <c r="K447" s="29"/>
      <c r="L447" s="29"/>
      <c r="M447" s="29"/>
      <c r="N447" s="29"/>
      <c r="O447" s="29"/>
      <c r="P447" s="29"/>
      <c r="Q447" s="29"/>
      <c r="R447" s="29"/>
      <c r="S447" s="29"/>
      <c r="T447" s="29"/>
      <c r="U447" s="29"/>
      <c r="V447" s="29"/>
      <c r="W447" s="29"/>
      <c r="X447" s="29"/>
      <c r="Y447" s="29"/>
    </row>
    <row r="448" spans="2:26" ht="15.95" customHeight="1" x14ac:dyDescent="0.15">
      <c r="B448" s="29"/>
      <c r="C448" s="29" t="s">
        <v>248</v>
      </c>
      <c r="D448" s="29"/>
      <c r="E448" s="29"/>
      <c r="F448" s="370"/>
      <c r="G448" s="29"/>
      <c r="H448" s="29"/>
      <c r="I448" s="29"/>
      <c r="J448" s="29"/>
      <c r="K448" s="29"/>
      <c r="L448" s="29"/>
      <c r="M448" s="29"/>
      <c r="N448" s="29"/>
      <c r="O448" s="29"/>
      <c r="P448" s="29"/>
      <c r="Q448" s="29"/>
      <c r="R448" s="29"/>
      <c r="S448" s="29"/>
      <c r="T448" s="29"/>
      <c r="U448" s="29"/>
      <c r="V448" s="29"/>
      <c r="W448" s="29"/>
      <c r="X448" s="29"/>
      <c r="Y448" s="29"/>
    </row>
    <row r="449" spans="2:26" ht="15.95" customHeight="1" x14ac:dyDescent="0.15">
      <c r="B449" s="29"/>
      <c r="C449" s="232" t="s">
        <v>449</v>
      </c>
      <c r="D449" s="232"/>
      <c r="E449" s="232"/>
      <c r="F449" s="371"/>
      <c r="G449" s="232"/>
      <c r="H449" s="232"/>
      <c r="I449" s="232"/>
      <c r="J449" s="232"/>
      <c r="K449" s="232"/>
      <c r="L449" s="232"/>
      <c r="M449" s="232"/>
      <c r="N449" s="232"/>
      <c r="O449" s="29"/>
      <c r="P449" s="29"/>
      <c r="Q449" s="29"/>
      <c r="R449" s="29"/>
      <c r="S449" s="29"/>
      <c r="T449" s="29"/>
      <c r="U449" s="29"/>
      <c r="V449" s="29"/>
      <c r="W449" s="29"/>
      <c r="X449" s="29"/>
      <c r="Y449" s="29"/>
    </row>
    <row r="450" spans="2:26" ht="15.95" customHeight="1" x14ac:dyDescent="0.15">
      <c r="C450" s="233" t="s">
        <v>541</v>
      </c>
      <c r="D450" s="234"/>
      <c r="E450" s="234"/>
      <c r="F450" s="372"/>
      <c r="G450" s="234"/>
      <c r="H450" s="234"/>
      <c r="I450" s="234"/>
      <c r="J450" s="234"/>
      <c r="K450" s="234"/>
      <c r="L450" s="234"/>
      <c r="M450" s="234"/>
      <c r="N450" s="234"/>
    </row>
    <row r="451" spans="2:26" ht="9.75" customHeight="1" x14ac:dyDescent="0.15">
      <c r="H451" s="2"/>
      <c r="I451" s="2"/>
      <c r="J451" s="2"/>
      <c r="K451" s="2"/>
      <c r="L451" s="2"/>
      <c r="M451" s="2"/>
      <c r="N451" s="2"/>
      <c r="O451" s="2"/>
      <c r="P451" s="2"/>
      <c r="Q451" s="2"/>
      <c r="R451" s="2"/>
      <c r="S451" s="2"/>
      <c r="T451" s="2"/>
      <c r="U451" s="2"/>
      <c r="V451" s="2"/>
      <c r="W451" s="2"/>
      <c r="X451" s="2"/>
      <c r="Y451" s="2"/>
    </row>
    <row r="452" spans="2:26" ht="24.75" customHeight="1" x14ac:dyDescent="0.15">
      <c r="B452" s="719" t="s">
        <v>322</v>
      </c>
      <c r="C452" s="719"/>
      <c r="D452" s="719"/>
      <c r="E452" s="719"/>
      <c r="F452" s="595"/>
      <c r="G452" s="595"/>
      <c r="H452" s="595"/>
      <c r="I452" s="719"/>
      <c r="J452" s="719"/>
      <c r="K452" s="719"/>
      <c r="L452" s="719"/>
      <c r="M452" s="719"/>
      <c r="N452" s="719"/>
      <c r="O452" s="719"/>
      <c r="P452" s="719"/>
      <c r="Q452" s="719"/>
      <c r="R452" s="719"/>
      <c r="S452" s="719"/>
      <c r="T452" s="719"/>
      <c r="U452" s="719"/>
      <c r="V452" s="719"/>
      <c r="W452" s="719"/>
      <c r="X452" s="719"/>
      <c r="Y452" s="719"/>
    </row>
    <row r="453" spans="2:26" ht="20.100000000000001" customHeight="1" x14ac:dyDescent="0.15">
      <c r="B453" s="467" t="s">
        <v>27</v>
      </c>
      <c r="C453" s="478"/>
      <c r="D453" s="478"/>
      <c r="E453" s="478"/>
      <c r="F453" s="596" t="str">
        <f>F408</f>
        <v>ミネトンネル</v>
      </c>
      <c r="G453" s="597"/>
      <c r="H453" s="598"/>
      <c r="I453" s="442" t="s">
        <v>28</v>
      </c>
      <c r="J453" s="439"/>
      <c r="K453" s="390" t="str">
        <f>K408</f>
        <v>一般国道　316号</v>
      </c>
      <c r="L453" s="391"/>
      <c r="M453" s="391"/>
      <c r="N453" s="392"/>
      <c r="O453" s="409" t="s">
        <v>257</v>
      </c>
      <c r="P453" s="411"/>
      <c r="Q453" s="720" t="str">
        <f>Q408</f>
        <v>株式会社ニュージェック</v>
      </c>
      <c r="R453" s="721"/>
      <c r="S453" s="721"/>
      <c r="T453" s="722"/>
      <c r="U453" s="606" t="s">
        <v>220</v>
      </c>
      <c r="V453" s="607"/>
      <c r="W453" s="607"/>
      <c r="X453" s="608"/>
      <c r="Y453" s="612">
        <f>Y408</f>
        <v>44294</v>
      </c>
      <c r="Z453" s="614"/>
    </row>
    <row r="454" spans="2:26" ht="20.100000000000001" customHeight="1" x14ac:dyDescent="0.15">
      <c r="B454" s="413" t="s">
        <v>0</v>
      </c>
      <c r="C454" s="414"/>
      <c r="D454" s="414"/>
      <c r="E454" s="414"/>
      <c r="F454" s="618" t="str">
        <f>F409</f>
        <v>美祢トンネル</v>
      </c>
      <c r="G454" s="619"/>
      <c r="H454" s="620"/>
      <c r="I454" s="728" t="s">
        <v>1</v>
      </c>
      <c r="J454" s="729"/>
      <c r="K454" s="390" t="str">
        <f>K409</f>
        <v>宇部土木建築事務所</v>
      </c>
      <c r="L454" s="391"/>
      <c r="M454" s="391"/>
      <c r="N454" s="392"/>
      <c r="O454" s="409" t="s">
        <v>258</v>
      </c>
      <c r="P454" s="411"/>
      <c r="Q454" s="720" t="str">
        <f>Q409</f>
        <v>石村　勝伸</v>
      </c>
      <c r="R454" s="721"/>
      <c r="S454" s="721"/>
      <c r="T454" s="722"/>
      <c r="U454" s="723"/>
      <c r="V454" s="724"/>
      <c r="W454" s="724"/>
      <c r="X454" s="725"/>
      <c r="Y454" s="726"/>
      <c r="Z454" s="727"/>
    </row>
    <row r="455" spans="2:26" ht="15" customHeight="1" x14ac:dyDescent="0.15">
      <c r="B455" s="401" t="s">
        <v>241</v>
      </c>
      <c r="C455" s="730" t="s">
        <v>42</v>
      </c>
      <c r="D455" s="731"/>
      <c r="E455" s="732" t="s">
        <v>205</v>
      </c>
      <c r="F455" s="732" t="s">
        <v>204</v>
      </c>
      <c r="G455" s="734" t="s">
        <v>203</v>
      </c>
      <c r="H455" s="735"/>
      <c r="I455" s="467" t="s">
        <v>202</v>
      </c>
      <c r="J455" s="478"/>
      <c r="K455" s="478"/>
      <c r="L455" s="478"/>
      <c r="M455" s="478"/>
      <c r="N455" s="479"/>
      <c r="O455" s="738" t="s">
        <v>537</v>
      </c>
      <c r="P455" s="739"/>
      <c r="Q455" s="742" t="s">
        <v>265</v>
      </c>
      <c r="R455" s="743"/>
      <c r="S455" s="743"/>
      <c r="T455" s="744"/>
      <c r="U455" s="734" t="s">
        <v>201</v>
      </c>
      <c r="V455" s="748"/>
      <c r="W455" s="748"/>
      <c r="X455" s="748"/>
      <c r="Y455" s="735"/>
      <c r="Z455" s="750" t="s">
        <v>200</v>
      </c>
    </row>
    <row r="456" spans="2:26" ht="15" customHeight="1" x14ac:dyDescent="0.15">
      <c r="B456" s="401"/>
      <c r="C456" s="730"/>
      <c r="D456" s="731"/>
      <c r="E456" s="732"/>
      <c r="F456" s="732"/>
      <c r="G456" s="736"/>
      <c r="H456" s="737"/>
      <c r="I456" s="413"/>
      <c r="J456" s="414"/>
      <c r="K456" s="414"/>
      <c r="L456" s="414"/>
      <c r="M456" s="414"/>
      <c r="N456" s="415"/>
      <c r="O456" s="740"/>
      <c r="P456" s="741"/>
      <c r="Q456" s="745"/>
      <c r="R456" s="746"/>
      <c r="S456" s="746"/>
      <c r="T456" s="747"/>
      <c r="U456" s="736"/>
      <c r="V456" s="749"/>
      <c r="W456" s="749"/>
      <c r="X456" s="749"/>
      <c r="Y456" s="737"/>
      <c r="Z456" s="732"/>
    </row>
    <row r="457" spans="2:26" ht="16.5" customHeight="1" x14ac:dyDescent="0.15">
      <c r="B457" s="401"/>
      <c r="C457" s="730"/>
      <c r="D457" s="731"/>
      <c r="E457" s="732"/>
      <c r="F457" s="732"/>
      <c r="G457" s="621" t="s">
        <v>199</v>
      </c>
      <c r="H457" s="621" t="s">
        <v>198</v>
      </c>
      <c r="I457" s="599" t="s">
        <v>197</v>
      </c>
      <c r="J457" s="599" t="s">
        <v>43</v>
      </c>
      <c r="K457" s="753"/>
      <c r="L457" s="753"/>
      <c r="M457" s="758" t="s">
        <v>7</v>
      </c>
      <c r="N457" s="759" t="s">
        <v>196</v>
      </c>
      <c r="O457" s="599" t="s">
        <v>195</v>
      </c>
      <c r="P457" s="599" t="s">
        <v>194</v>
      </c>
      <c r="Q457" s="449" t="s">
        <v>274</v>
      </c>
      <c r="R457" s="753"/>
      <c r="S457" s="621" t="s">
        <v>272</v>
      </c>
      <c r="T457" s="621" t="s">
        <v>273</v>
      </c>
      <c r="U457" s="760" t="s">
        <v>193</v>
      </c>
      <c r="V457" s="621" t="s">
        <v>266</v>
      </c>
      <c r="W457" s="753"/>
      <c r="X457" s="753"/>
      <c r="Y457" s="753"/>
      <c r="Z457" s="732"/>
    </row>
    <row r="458" spans="2:26" ht="16.5" customHeight="1" x14ac:dyDescent="0.15">
      <c r="B458" s="401"/>
      <c r="C458" s="413"/>
      <c r="D458" s="415"/>
      <c r="E458" s="733"/>
      <c r="F458" s="733"/>
      <c r="G458" s="752"/>
      <c r="H458" s="752"/>
      <c r="I458" s="753"/>
      <c r="J458" s="753"/>
      <c r="K458" s="753"/>
      <c r="L458" s="753"/>
      <c r="M458" s="753"/>
      <c r="N458" s="753"/>
      <c r="O458" s="753"/>
      <c r="P458" s="753"/>
      <c r="Q458" s="106" t="s">
        <v>267</v>
      </c>
      <c r="R458" s="106" t="s">
        <v>268</v>
      </c>
      <c r="S458" s="753"/>
      <c r="T458" s="753"/>
      <c r="U458" s="753"/>
      <c r="V458" s="753"/>
      <c r="W458" s="753"/>
      <c r="X458" s="753"/>
      <c r="Y458" s="753"/>
      <c r="Z458" s="751"/>
    </row>
    <row r="459" spans="2:26" ht="15.75" customHeight="1" x14ac:dyDescent="0.15">
      <c r="B459" s="401"/>
      <c r="C459" s="715" t="s">
        <v>676</v>
      </c>
      <c r="D459" s="716"/>
      <c r="E459" s="347">
        <v>2</v>
      </c>
      <c r="F459" s="373">
        <v>665.3</v>
      </c>
      <c r="G459" s="354" t="s">
        <v>534</v>
      </c>
      <c r="H459" s="354" t="s">
        <v>486</v>
      </c>
      <c r="I459" s="354" t="s">
        <v>332</v>
      </c>
      <c r="J459" s="466" t="s">
        <v>532</v>
      </c>
      <c r="K459" s="717"/>
      <c r="L459" s="444"/>
      <c r="M459" s="354" t="s">
        <v>2043</v>
      </c>
      <c r="N459" s="354" t="s">
        <v>1783</v>
      </c>
      <c r="O459" s="217" t="s">
        <v>1648</v>
      </c>
      <c r="P459" s="217" t="s">
        <v>1648</v>
      </c>
      <c r="Q459" s="354"/>
      <c r="R459" s="354" t="s">
        <v>1655</v>
      </c>
      <c r="S459" s="355" t="s">
        <v>360</v>
      </c>
      <c r="T459" s="355" t="s">
        <v>359</v>
      </c>
      <c r="U459" s="376" t="s">
        <v>1648</v>
      </c>
      <c r="V459" s="408" t="s">
        <v>516</v>
      </c>
      <c r="W459" s="718"/>
      <c r="X459" s="718"/>
      <c r="Y459" s="718"/>
      <c r="Z459" s="354" t="s">
        <v>2215</v>
      </c>
    </row>
    <row r="460" spans="2:26" ht="15.95" customHeight="1" x14ac:dyDescent="0.15">
      <c r="B460" s="401"/>
      <c r="C460" s="715" t="s">
        <v>676</v>
      </c>
      <c r="D460" s="716"/>
      <c r="E460" s="347">
        <v>3</v>
      </c>
      <c r="F460" s="373">
        <v>667.1</v>
      </c>
      <c r="G460" s="354" t="s">
        <v>534</v>
      </c>
      <c r="H460" s="354" t="s">
        <v>486</v>
      </c>
      <c r="I460" s="354" t="s">
        <v>332</v>
      </c>
      <c r="J460" s="466" t="s">
        <v>532</v>
      </c>
      <c r="K460" s="717"/>
      <c r="L460" s="444"/>
      <c r="M460" s="354" t="s">
        <v>2108</v>
      </c>
      <c r="N460" s="354" t="s">
        <v>1783</v>
      </c>
      <c r="O460" s="217" t="s">
        <v>1648</v>
      </c>
      <c r="P460" s="217" t="s">
        <v>1648</v>
      </c>
      <c r="Q460" s="354"/>
      <c r="R460" s="354" t="s">
        <v>1655</v>
      </c>
      <c r="S460" s="355" t="s">
        <v>360</v>
      </c>
      <c r="T460" s="355" t="s">
        <v>359</v>
      </c>
      <c r="U460" s="376" t="s">
        <v>1648</v>
      </c>
      <c r="V460" s="408" t="s">
        <v>516</v>
      </c>
      <c r="W460" s="718"/>
      <c r="X460" s="718"/>
      <c r="Y460" s="718"/>
      <c r="Z460" s="354" t="s">
        <v>2215</v>
      </c>
    </row>
    <row r="461" spans="2:26" ht="15.95" customHeight="1" x14ac:dyDescent="0.15">
      <c r="B461" s="401"/>
      <c r="C461" s="715" t="s">
        <v>676</v>
      </c>
      <c r="D461" s="716"/>
      <c r="E461" s="347">
        <v>4</v>
      </c>
      <c r="F461" s="373">
        <v>671.5</v>
      </c>
      <c r="G461" s="354" t="s">
        <v>534</v>
      </c>
      <c r="H461" s="354" t="s">
        <v>486</v>
      </c>
      <c r="I461" s="354" t="s">
        <v>332</v>
      </c>
      <c r="J461" s="408" t="s">
        <v>338</v>
      </c>
      <c r="K461" s="408"/>
      <c r="L461" s="408"/>
      <c r="M461" s="354" t="s">
        <v>2059</v>
      </c>
      <c r="N461" s="354" t="s">
        <v>1979</v>
      </c>
      <c r="O461" s="217" t="s">
        <v>54</v>
      </c>
      <c r="P461" s="217" t="s">
        <v>54</v>
      </c>
      <c r="Q461" s="354" t="s">
        <v>54</v>
      </c>
      <c r="R461" s="354" t="s">
        <v>551</v>
      </c>
      <c r="S461" s="355" t="s">
        <v>360</v>
      </c>
      <c r="T461" s="355" t="s">
        <v>360</v>
      </c>
      <c r="U461" s="355" t="s">
        <v>361</v>
      </c>
      <c r="V461" s="408" t="s">
        <v>516</v>
      </c>
      <c r="W461" s="718"/>
      <c r="X461" s="718"/>
      <c r="Y461" s="718"/>
      <c r="Z461" s="217" t="s">
        <v>1648</v>
      </c>
    </row>
    <row r="462" spans="2:26" ht="15.95" customHeight="1" x14ac:dyDescent="0.15">
      <c r="B462" s="401"/>
      <c r="C462" s="715" t="s">
        <v>676</v>
      </c>
      <c r="D462" s="716"/>
      <c r="E462" s="347">
        <v>5</v>
      </c>
      <c r="F462" s="373">
        <v>665.9</v>
      </c>
      <c r="G462" s="354" t="s">
        <v>534</v>
      </c>
      <c r="H462" s="354" t="s">
        <v>485</v>
      </c>
      <c r="I462" s="354" t="s">
        <v>332</v>
      </c>
      <c r="J462" s="408" t="s">
        <v>338</v>
      </c>
      <c r="K462" s="408"/>
      <c r="L462" s="408"/>
      <c r="M462" s="354" t="s">
        <v>2045</v>
      </c>
      <c r="N462" s="354" t="s">
        <v>1979</v>
      </c>
      <c r="O462" s="217" t="s">
        <v>54</v>
      </c>
      <c r="P462" s="217" t="s">
        <v>54</v>
      </c>
      <c r="Q462" s="354" t="s">
        <v>54</v>
      </c>
      <c r="R462" s="354" t="s">
        <v>551</v>
      </c>
      <c r="S462" s="355" t="s">
        <v>360</v>
      </c>
      <c r="T462" s="355" t="s">
        <v>360</v>
      </c>
      <c r="U462" s="355" t="s">
        <v>361</v>
      </c>
      <c r="V462" s="408" t="s">
        <v>516</v>
      </c>
      <c r="W462" s="718"/>
      <c r="X462" s="718"/>
      <c r="Y462" s="718"/>
      <c r="Z462" s="217" t="s">
        <v>1648</v>
      </c>
    </row>
    <row r="463" spans="2:26" ht="15.95" customHeight="1" x14ac:dyDescent="0.15">
      <c r="B463" s="401"/>
      <c r="C463" s="715" t="s">
        <v>676</v>
      </c>
      <c r="D463" s="716"/>
      <c r="E463" s="46">
        <v>6</v>
      </c>
      <c r="F463" s="373">
        <v>670.1</v>
      </c>
      <c r="G463" s="354" t="s">
        <v>331</v>
      </c>
      <c r="H463" s="354" t="s">
        <v>355</v>
      </c>
      <c r="I463" s="354" t="s">
        <v>333</v>
      </c>
      <c r="J463" s="408" t="s">
        <v>340</v>
      </c>
      <c r="K463" s="408"/>
      <c r="L463" s="408"/>
      <c r="M463" s="346" t="s">
        <v>2109</v>
      </c>
      <c r="N463" s="354" t="s">
        <v>1783</v>
      </c>
      <c r="O463" s="217" t="s">
        <v>1648</v>
      </c>
      <c r="P463" s="217" t="s">
        <v>1648</v>
      </c>
      <c r="Q463" s="354"/>
      <c r="R463" s="354" t="s">
        <v>1649</v>
      </c>
      <c r="S463" s="355" t="s">
        <v>360</v>
      </c>
      <c r="T463" s="355" t="s">
        <v>359</v>
      </c>
      <c r="U463" s="376" t="s">
        <v>1648</v>
      </c>
      <c r="V463" s="408" t="s">
        <v>516</v>
      </c>
      <c r="W463" s="718"/>
      <c r="X463" s="718"/>
      <c r="Y463" s="718"/>
      <c r="Z463" s="354" t="s">
        <v>1785</v>
      </c>
    </row>
    <row r="464" spans="2:26" ht="15.95" customHeight="1" x14ac:dyDescent="0.15">
      <c r="B464" s="401"/>
      <c r="C464" s="715" t="s">
        <v>786</v>
      </c>
      <c r="D464" s="716"/>
      <c r="E464" s="46">
        <v>1</v>
      </c>
      <c r="F464" s="373">
        <v>679</v>
      </c>
      <c r="G464" s="354" t="s">
        <v>534</v>
      </c>
      <c r="H464" s="354" t="s">
        <v>484</v>
      </c>
      <c r="I464" s="354" t="s">
        <v>332</v>
      </c>
      <c r="J464" s="408" t="s">
        <v>338</v>
      </c>
      <c r="K464" s="408"/>
      <c r="L464" s="408"/>
      <c r="M464" s="354" t="s">
        <v>2220</v>
      </c>
      <c r="N464" s="354" t="s">
        <v>1783</v>
      </c>
      <c r="O464" s="217" t="s">
        <v>1648</v>
      </c>
      <c r="P464" s="217" t="s">
        <v>1648</v>
      </c>
      <c r="Q464" s="354"/>
      <c r="R464" s="354" t="s">
        <v>1649</v>
      </c>
      <c r="S464" s="355" t="s">
        <v>360</v>
      </c>
      <c r="T464" s="355" t="s">
        <v>359</v>
      </c>
      <c r="U464" s="376" t="s">
        <v>1648</v>
      </c>
      <c r="V464" s="408" t="s">
        <v>516</v>
      </c>
      <c r="W464" s="718"/>
      <c r="X464" s="718"/>
      <c r="Y464" s="718"/>
      <c r="Z464" s="354" t="s">
        <v>1785</v>
      </c>
    </row>
    <row r="465" spans="2:26" ht="15.95" customHeight="1" x14ac:dyDescent="0.15">
      <c r="B465" s="401"/>
      <c r="C465" s="715" t="s">
        <v>786</v>
      </c>
      <c r="D465" s="716"/>
      <c r="E465" s="347">
        <v>2</v>
      </c>
      <c r="F465" s="373">
        <v>678</v>
      </c>
      <c r="G465" s="354" t="s">
        <v>534</v>
      </c>
      <c r="H465" s="354" t="s">
        <v>486</v>
      </c>
      <c r="I465" s="354" t="s">
        <v>332</v>
      </c>
      <c r="J465" s="408" t="s">
        <v>338</v>
      </c>
      <c r="K465" s="408"/>
      <c r="L465" s="408"/>
      <c r="M465" s="354" t="s">
        <v>2110</v>
      </c>
      <c r="N465" s="354" t="s">
        <v>1979</v>
      </c>
      <c r="O465" s="217" t="s">
        <v>54</v>
      </c>
      <c r="P465" s="217" t="s">
        <v>54</v>
      </c>
      <c r="Q465" s="354" t="s">
        <v>54</v>
      </c>
      <c r="R465" s="354" t="s">
        <v>551</v>
      </c>
      <c r="S465" s="355" t="s">
        <v>360</v>
      </c>
      <c r="T465" s="355" t="s">
        <v>360</v>
      </c>
      <c r="U465" s="355" t="s">
        <v>361</v>
      </c>
      <c r="V465" s="408" t="s">
        <v>516</v>
      </c>
      <c r="W465" s="718"/>
      <c r="X465" s="718"/>
      <c r="Y465" s="718"/>
      <c r="Z465" s="217" t="s">
        <v>1648</v>
      </c>
    </row>
    <row r="466" spans="2:26" ht="15.95" customHeight="1" x14ac:dyDescent="0.15">
      <c r="B466" s="401"/>
      <c r="C466" s="715" t="s">
        <v>786</v>
      </c>
      <c r="D466" s="716"/>
      <c r="E466" s="347">
        <v>3</v>
      </c>
      <c r="F466" s="373">
        <v>678.2</v>
      </c>
      <c r="G466" s="354" t="s">
        <v>534</v>
      </c>
      <c r="H466" s="354" t="s">
        <v>486</v>
      </c>
      <c r="I466" s="354" t="s">
        <v>332</v>
      </c>
      <c r="J466" s="466" t="s">
        <v>532</v>
      </c>
      <c r="K466" s="717"/>
      <c r="L466" s="444"/>
      <c r="M466" s="354" t="s">
        <v>2108</v>
      </c>
      <c r="N466" s="354" t="s">
        <v>1783</v>
      </c>
      <c r="O466" s="217" t="s">
        <v>1648</v>
      </c>
      <c r="P466" s="217" t="s">
        <v>1648</v>
      </c>
      <c r="Q466" s="354"/>
      <c r="R466" s="354" t="s">
        <v>1655</v>
      </c>
      <c r="S466" s="355" t="s">
        <v>360</v>
      </c>
      <c r="T466" s="355" t="s">
        <v>359</v>
      </c>
      <c r="U466" s="376" t="s">
        <v>1648</v>
      </c>
      <c r="V466" s="408" t="s">
        <v>516</v>
      </c>
      <c r="W466" s="718"/>
      <c r="X466" s="718"/>
      <c r="Y466" s="718"/>
      <c r="Z466" s="354" t="s">
        <v>2215</v>
      </c>
    </row>
    <row r="467" spans="2:26" ht="15.95" customHeight="1" x14ac:dyDescent="0.15">
      <c r="B467" s="401"/>
      <c r="C467" s="715" t="s">
        <v>786</v>
      </c>
      <c r="D467" s="716"/>
      <c r="E467" s="347">
        <v>4</v>
      </c>
      <c r="F467" s="373">
        <v>679</v>
      </c>
      <c r="G467" s="354" t="s">
        <v>331</v>
      </c>
      <c r="H467" s="354" t="s">
        <v>356</v>
      </c>
      <c r="I467" s="354" t="s">
        <v>333</v>
      </c>
      <c r="J467" s="408" t="s">
        <v>340</v>
      </c>
      <c r="K467" s="408"/>
      <c r="L467" s="408"/>
      <c r="M467" s="346" t="s">
        <v>2111</v>
      </c>
      <c r="N467" s="354" t="s">
        <v>1803</v>
      </c>
      <c r="O467" s="217" t="s">
        <v>1649</v>
      </c>
      <c r="P467" s="217" t="s">
        <v>554</v>
      </c>
      <c r="Q467" s="354"/>
      <c r="R467" s="354" t="s">
        <v>1649</v>
      </c>
      <c r="S467" s="355" t="s">
        <v>360</v>
      </c>
      <c r="T467" s="355" t="s">
        <v>359</v>
      </c>
      <c r="U467" s="355" t="s">
        <v>363</v>
      </c>
      <c r="V467" s="466" t="s">
        <v>1784</v>
      </c>
      <c r="W467" s="717"/>
      <c r="X467" s="717"/>
      <c r="Y467" s="444"/>
      <c r="Z467" s="354" t="s">
        <v>1785</v>
      </c>
    </row>
    <row r="468" spans="2:26" ht="15.95" customHeight="1" x14ac:dyDescent="0.15">
      <c r="B468" s="401"/>
      <c r="C468" s="715" t="s">
        <v>678</v>
      </c>
      <c r="D468" s="716"/>
      <c r="E468" s="347">
        <v>1</v>
      </c>
      <c r="F468" s="373">
        <v>686.6</v>
      </c>
      <c r="G468" s="356" t="s">
        <v>534</v>
      </c>
      <c r="H468" s="356" t="s">
        <v>486</v>
      </c>
      <c r="I468" s="354" t="s">
        <v>332</v>
      </c>
      <c r="J468" s="408" t="s">
        <v>336</v>
      </c>
      <c r="K468" s="408"/>
      <c r="L468" s="408"/>
      <c r="M468" s="354" t="s">
        <v>2112</v>
      </c>
      <c r="N468" s="354" t="s">
        <v>1803</v>
      </c>
      <c r="O468" s="217" t="s">
        <v>551</v>
      </c>
      <c r="P468" s="217" t="s">
        <v>551</v>
      </c>
      <c r="Q468" s="354"/>
      <c r="R468" s="354" t="s">
        <v>551</v>
      </c>
      <c r="S468" s="355" t="s">
        <v>360</v>
      </c>
      <c r="T468" s="355" t="s">
        <v>360</v>
      </c>
      <c r="U468" s="355" t="s">
        <v>1648</v>
      </c>
      <c r="V468" s="408" t="s">
        <v>516</v>
      </c>
      <c r="W468" s="718"/>
      <c r="X468" s="718"/>
      <c r="Y468" s="718"/>
      <c r="Z468" s="217" t="s">
        <v>1648</v>
      </c>
    </row>
    <row r="469" spans="2:26" ht="15.95" customHeight="1" x14ac:dyDescent="0.15">
      <c r="B469" s="401"/>
      <c r="C469" s="715" t="s">
        <v>2113</v>
      </c>
      <c r="D469" s="716"/>
      <c r="E469" s="347">
        <v>1</v>
      </c>
      <c r="F469" s="373">
        <v>702.4</v>
      </c>
      <c r="G469" s="354" t="s">
        <v>534</v>
      </c>
      <c r="H469" s="354" t="s">
        <v>486</v>
      </c>
      <c r="I469" s="354" t="s">
        <v>332</v>
      </c>
      <c r="J469" s="466" t="s">
        <v>532</v>
      </c>
      <c r="K469" s="717"/>
      <c r="L469" s="444"/>
      <c r="M469" s="354" t="s">
        <v>2206</v>
      </c>
      <c r="N469" s="354" t="s">
        <v>1783</v>
      </c>
      <c r="O469" s="217" t="s">
        <v>1648</v>
      </c>
      <c r="P469" s="217" t="s">
        <v>1648</v>
      </c>
      <c r="Q469" s="354"/>
      <c r="R469" s="354" t="s">
        <v>551</v>
      </c>
      <c r="S469" s="355" t="s">
        <v>360</v>
      </c>
      <c r="T469" s="355" t="s">
        <v>360</v>
      </c>
      <c r="U469" s="376" t="s">
        <v>1648</v>
      </c>
      <c r="V469" s="466" t="s">
        <v>516</v>
      </c>
      <c r="W469" s="717"/>
      <c r="X469" s="717"/>
      <c r="Y469" s="444"/>
      <c r="Z469" s="217" t="s">
        <v>1648</v>
      </c>
    </row>
    <row r="470" spans="2:26" ht="15.95" customHeight="1" x14ac:dyDescent="0.15">
      <c r="B470" s="401"/>
      <c r="C470" s="715" t="s">
        <v>2113</v>
      </c>
      <c r="D470" s="716"/>
      <c r="E470" s="347">
        <v>2</v>
      </c>
      <c r="F470" s="373">
        <v>702.9</v>
      </c>
      <c r="G470" s="354" t="s">
        <v>534</v>
      </c>
      <c r="H470" s="354" t="s">
        <v>487</v>
      </c>
      <c r="I470" s="354" t="s">
        <v>332</v>
      </c>
      <c r="J470" s="408" t="s">
        <v>338</v>
      </c>
      <c r="K470" s="408"/>
      <c r="L470" s="408"/>
      <c r="M470" s="354" t="s">
        <v>2114</v>
      </c>
      <c r="N470" s="354" t="s">
        <v>1979</v>
      </c>
      <c r="O470" s="217" t="s">
        <v>54</v>
      </c>
      <c r="P470" s="217" t="s">
        <v>54</v>
      </c>
      <c r="Q470" s="354" t="s">
        <v>54</v>
      </c>
      <c r="R470" s="354" t="s">
        <v>551</v>
      </c>
      <c r="S470" s="355" t="s">
        <v>360</v>
      </c>
      <c r="T470" s="355" t="s">
        <v>360</v>
      </c>
      <c r="U470" s="355" t="s">
        <v>361</v>
      </c>
      <c r="V470" s="408" t="s">
        <v>516</v>
      </c>
      <c r="W470" s="718"/>
      <c r="X470" s="718"/>
      <c r="Y470" s="718"/>
      <c r="Z470" s="217" t="s">
        <v>1648</v>
      </c>
    </row>
    <row r="471" spans="2:26" ht="15.95" customHeight="1" x14ac:dyDescent="0.15">
      <c r="B471" s="401"/>
      <c r="C471" s="715" t="s">
        <v>2113</v>
      </c>
      <c r="D471" s="716"/>
      <c r="E471" s="347">
        <v>3</v>
      </c>
      <c r="F471" s="373">
        <v>702.3</v>
      </c>
      <c r="G471" s="354" t="s">
        <v>331</v>
      </c>
      <c r="H471" s="354" t="s">
        <v>354</v>
      </c>
      <c r="I471" s="354" t="s">
        <v>332</v>
      </c>
      <c r="J471" s="408" t="s">
        <v>532</v>
      </c>
      <c r="K471" s="408"/>
      <c r="L471" s="408"/>
      <c r="M471" s="354" t="s">
        <v>2028</v>
      </c>
      <c r="N471" s="354" t="s">
        <v>1803</v>
      </c>
      <c r="O471" s="217" t="s">
        <v>1649</v>
      </c>
      <c r="P471" s="217" t="s">
        <v>554</v>
      </c>
      <c r="Q471" s="354"/>
      <c r="R471" s="354" t="s">
        <v>551</v>
      </c>
      <c r="S471" s="355" t="s">
        <v>360</v>
      </c>
      <c r="T471" s="355" t="s">
        <v>360</v>
      </c>
      <c r="U471" s="355" t="s">
        <v>1648</v>
      </c>
      <c r="V471" s="408" t="s">
        <v>516</v>
      </c>
      <c r="W471" s="718"/>
      <c r="X471" s="718"/>
      <c r="Y471" s="718"/>
      <c r="Z471" s="217" t="s">
        <v>1648</v>
      </c>
    </row>
    <row r="472" spans="2:26" ht="15.95" customHeight="1" x14ac:dyDescent="0.15">
      <c r="B472" s="401"/>
      <c r="C472" s="715" t="s">
        <v>680</v>
      </c>
      <c r="D472" s="716"/>
      <c r="E472" s="347">
        <v>1</v>
      </c>
      <c r="F472" s="373">
        <v>708.5</v>
      </c>
      <c r="G472" s="354" t="s">
        <v>329</v>
      </c>
      <c r="H472" s="354" t="s">
        <v>351</v>
      </c>
      <c r="I472" s="354" t="s">
        <v>332</v>
      </c>
      <c r="J472" s="408" t="s">
        <v>514</v>
      </c>
      <c r="K472" s="408"/>
      <c r="L472" s="408"/>
      <c r="M472" s="354" t="s">
        <v>2009</v>
      </c>
      <c r="N472" s="354" t="s">
        <v>1783</v>
      </c>
      <c r="O472" s="217" t="s">
        <v>1648</v>
      </c>
      <c r="P472" s="217" t="s">
        <v>1648</v>
      </c>
      <c r="Q472" s="354"/>
      <c r="R472" s="354" t="s">
        <v>1649</v>
      </c>
      <c r="S472" s="355" t="s">
        <v>360</v>
      </c>
      <c r="T472" s="355" t="s">
        <v>359</v>
      </c>
      <c r="U472" s="376" t="s">
        <v>1648</v>
      </c>
      <c r="V472" s="408" t="s">
        <v>516</v>
      </c>
      <c r="W472" s="718"/>
      <c r="X472" s="718"/>
      <c r="Y472" s="718"/>
      <c r="Z472" s="354" t="s">
        <v>1785</v>
      </c>
    </row>
    <row r="473" spans="2:26" ht="15.95" customHeight="1" x14ac:dyDescent="0.15">
      <c r="B473" s="401"/>
      <c r="C473" s="715" t="s">
        <v>680</v>
      </c>
      <c r="D473" s="716"/>
      <c r="E473" s="347">
        <v>2</v>
      </c>
      <c r="F473" s="373">
        <v>712.1</v>
      </c>
      <c r="G473" s="354" t="s">
        <v>534</v>
      </c>
      <c r="H473" s="354" t="s">
        <v>486</v>
      </c>
      <c r="I473" s="354" t="s">
        <v>332</v>
      </c>
      <c r="J473" s="408" t="s">
        <v>338</v>
      </c>
      <c r="K473" s="408"/>
      <c r="L473" s="408"/>
      <c r="M473" s="354" t="s">
        <v>2115</v>
      </c>
      <c r="N473" s="354" t="s">
        <v>1979</v>
      </c>
      <c r="O473" s="217" t="s">
        <v>54</v>
      </c>
      <c r="P473" s="217" t="s">
        <v>54</v>
      </c>
      <c r="Q473" s="354" t="s">
        <v>54</v>
      </c>
      <c r="R473" s="354" t="s">
        <v>551</v>
      </c>
      <c r="S473" s="355" t="s">
        <v>360</v>
      </c>
      <c r="T473" s="355" t="s">
        <v>360</v>
      </c>
      <c r="U473" s="355" t="s">
        <v>361</v>
      </c>
      <c r="V473" s="408" t="s">
        <v>516</v>
      </c>
      <c r="W473" s="718"/>
      <c r="X473" s="718"/>
      <c r="Y473" s="718"/>
      <c r="Z473" s="217" t="s">
        <v>1648</v>
      </c>
    </row>
    <row r="474" spans="2:26" ht="15.95" customHeight="1" x14ac:dyDescent="0.15">
      <c r="B474" s="401"/>
      <c r="C474" s="715" t="s">
        <v>680</v>
      </c>
      <c r="D474" s="716"/>
      <c r="E474" s="347">
        <v>3</v>
      </c>
      <c r="F474" s="373">
        <v>713.6</v>
      </c>
      <c r="G474" s="354" t="s">
        <v>534</v>
      </c>
      <c r="H474" s="354" t="s">
        <v>486</v>
      </c>
      <c r="I474" s="354" t="s">
        <v>333</v>
      </c>
      <c r="J474" s="466" t="s">
        <v>338</v>
      </c>
      <c r="K474" s="717"/>
      <c r="L474" s="444"/>
      <c r="M474" s="354" t="s">
        <v>839</v>
      </c>
      <c r="N474" s="354" t="s">
        <v>1791</v>
      </c>
      <c r="O474" s="217" t="s">
        <v>551</v>
      </c>
      <c r="P474" s="217" t="s">
        <v>551</v>
      </c>
      <c r="Q474" s="354" t="s">
        <v>551</v>
      </c>
      <c r="R474" s="354" t="s">
        <v>551</v>
      </c>
      <c r="S474" s="355" t="s">
        <v>360</v>
      </c>
      <c r="T474" s="355" t="s">
        <v>360</v>
      </c>
      <c r="U474" s="355" t="s">
        <v>361</v>
      </c>
      <c r="V474" s="408" t="s">
        <v>516</v>
      </c>
      <c r="W474" s="718"/>
      <c r="X474" s="718"/>
      <c r="Y474" s="718"/>
      <c r="Z474" s="217" t="s">
        <v>1648</v>
      </c>
    </row>
    <row r="475" spans="2:26" ht="15.95" customHeight="1" x14ac:dyDescent="0.15">
      <c r="B475" s="401"/>
      <c r="C475" s="715" t="s">
        <v>680</v>
      </c>
      <c r="D475" s="716"/>
      <c r="E475" s="347">
        <v>4</v>
      </c>
      <c r="F475" s="373">
        <v>713.6</v>
      </c>
      <c r="G475" s="354" t="s">
        <v>534</v>
      </c>
      <c r="H475" s="354" t="s">
        <v>485</v>
      </c>
      <c r="I475" s="354" t="s">
        <v>332</v>
      </c>
      <c r="J475" s="408" t="s">
        <v>338</v>
      </c>
      <c r="K475" s="408"/>
      <c r="L475" s="408"/>
      <c r="M475" s="354" t="s">
        <v>2116</v>
      </c>
      <c r="N475" s="354" t="s">
        <v>1979</v>
      </c>
      <c r="O475" s="217" t="s">
        <v>54</v>
      </c>
      <c r="P475" s="217" t="s">
        <v>54</v>
      </c>
      <c r="Q475" s="354" t="s">
        <v>54</v>
      </c>
      <c r="R475" s="354" t="s">
        <v>551</v>
      </c>
      <c r="S475" s="355" t="s">
        <v>360</v>
      </c>
      <c r="T475" s="355" t="s">
        <v>360</v>
      </c>
      <c r="U475" s="355" t="s">
        <v>361</v>
      </c>
      <c r="V475" s="408" t="s">
        <v>516</v>
      </c>
      <c r="W475" s="718"/>
      <c r="X475" s="718"/>
      <c r="Y475" s="718"/>
      <c r="Z475" s="217" t="s">
        <v>1648</v>
      </c>
    </row>
    <row r="476" spans="2:26" ht="15.95" customHeight="1" x14ac:dyDescent="0.15">
      <c r="B476" s="401"/>
      <c r="C476" s="715" t="s">
        <v>680</v>
      </c>
      <c r="D476" s="716"/>
      <c r="E476" s="347">
        <v>5</v>
      </c>
      <c r="F476" s="373">
        <v>708.7</v>
      </c>
      <c r="G476" s="354" t="s">
        <v>331</v>
      </c>
      <c r="H476" s="354" t="s">
        <v>356</v>
      </c>
      <c r="I476" s="354" t="s">
        <v>333</v>
      </c>
      <c r="J476" s="408" t="s">
        <v>340</v>
      </c>
      <c r="K476" s="408"/>
      <c r="L476" s="408"/>
      <c r="M476" s="346" t="s">
        <v>2117</v>
      </c>
      <c r="N476" s="354" t="s">
        <v>1803</v>
      </c>
      <c r="O476" s="217" t="s">
        <v>1649</v>
      </c>
      <c r="P476" s="217" t="s">
        <v>554</v>
      </c>
      <c r="Q476" s="354"/>
      <c r="R476" s="354" t="s">
        <v>1649</v>
      </c>
      <c r="S476" s="355" t="s">
        <v>360</v>
      </c>
      <c r="T476" s="355" t="s">
        <v>359</v>
      </c>
      <c r="U476" s="355" t="s">
        <v>363</v>
      </c>
      <c r="V476" s="466" t="s">
        <v>1784</v>
      </c>
      <c r="W476" s="717"/>
      <c r="X476" s="717"/>
      <c r="Y476" s="444"/>
      <c r="Z476" s="354" t="s">
        <v>1785</v>
      </c>
    </row>
    <row r="477" spans="2:26" ht="15.95" customHeight="1" x14ac:dyDescent="0.15">
      <c r="B477" s="401"/>
      <c r="C477" s="715" t="s">
        <v>682</v>
      </c>
      <c r="D477" s="716"/>
      <c r="E477" s="347">
        <v>1</v>
      </c>
      <c r="F477" s="373">
        <v>717.7</v>
      </c>
      <c r="G477" s="354" t="s">
        <v>534</v>
      </c>
      <c r="H477" s="354" t="s">
        <v>487</v>
      </c>
      <c r="I477" s="354" t="s">
        <v>332</v>
      </c>
      <c r="J477" s="466" t="s">
        <v>532</v>
      </c>
      <c r="K477" s="717"/>
      <c r="L477" s="444"/>
      <c r="M477" s="354" t="s">
        <v>2008</v>
      </c>
      <c r="N477" s="354" t="s">
        <v>1783</v>
      </c>
      <c r="O477" s="217" t="s">
        <v>1648</v>
      </c>
      <c r="P477" s="217" t="s">
        <v>1648</v>
      </c>
      <c r="Q477" s="354"/>
      <c r="R477" s="354" t="s">
        <v>1655</v>
      </c>
      <c r="S477" s="355" t="s">
        <v>360</v>
      </c>
      <c r="T477" s="355" t="s">
        <v>359</v>
      </c>
      <c r="U477" s="376" t="s">
        <v>1648</v>
      </c>
      <c r="V477" s="408" t="s">
        <v>516</v>
      </c>
      <c r="W477" s="718"/>
      <c r="X477" s="718"/>
      <c r="Y477" s="718"/>
      <c r="Z477" s="354" t="s">
        <v>2215</v>
      </c>
    </row>
    <row r="478" spans="2:26" ht="15.95" customHeight="1" x14ac:dyDescent="0.15">
      <c r="B478" s="401"/>
      <c r="C478" s="715" t="s">
        <v>682</v>
      </c>
      <c r="D478" s="716"/>
      <c r="E478" s="347">
        <v>2</v>
      </c>
      <c r="F478" s="373">
        <v>718.5</v>
      </c>
      <c r="G478" s="354" t="s">
        <v>534</v>
      </c>
      <c r="H478" s="354" t="s">
        <v>485</v>
      </c>
      <c r="I478" s="354" t="s">
        <v>333</v>
      </c>
      <c r="J478" s="408" t="s">
        <v>514</v>
      </c>
      <c r="K478" s="408"/>
      <c r="L478" s="408"/>
      <c r="M478" s="354" t="s">
        <v>2115</v>
      </c>
      <c r="N478" s="354" t="s">
        <v>1803</v>
      </c>
      <c r="O478" s="217" t="s">
        <v>1649</v>
      </c>
      <c r="P478" s="217" t="s">
        <v>554</v>
      </c>
      <c r="Q478" s="354"/>
      <c r="R478" s="354" t="s">
        <v>1649</v>
      </c>
      <c r="S478" s="355" t="s">
        <v>360</v>
      </c>
      <c r="T478" s="355" t="s">
        <v>359</v>
      </c>
      <c r="U478" s="355" t="s">
        <v>363</v>
      </c>
      <c r="V478" s="466" t="s">
        <v>1784</v>
      </c>
      <c r="W478" s="717"/>
      <c r="X478" s="717"/>
      <c r="Y478" s="444"/>
      <c r="Z478" s="354" t="s">
        <v>1785</v>
      </c>
    </row>
    <row r="479" spans="2:26" ht="15.95" customHeight="1" x14ac:dyDescent="0.15">
      <c r="B479" s="401"/>
      <c r="C479" s="715" t="s">
        <v>682</v>
      </c>
      <c r="D479" s="716"/>
      <c r="E479" s="347">
        <v>3</v>
      </c>
      <c r="F479" s="373">
        <v>722.9</v>
      </c>
      <c r="G479" s="354" t="s">
        <v>534</v>
      </c>
      <c r="H479" s="354" t="s">
        <v>485</v>
      </c>
      <c r="I479" s="354" t="s">
        <v>333</v>
      </c>
      <c r="J479" s="408" t="s">
        <v>333</v>
      </c>
      <c r="K479" s="408"/>
      <c r="L479" s="408"/>
      <c r="M479" s="354" t="s">
        <v>1226</v>
      </c>
      <c r="N479" s="354" t="s">
        <v>1779</v>
      </c>
      <c r="O479" s="217" t="s">
        <v>551</v>
      </c>
      <c r="P479" s="217" t="s">
        <v>551</v>
      </c>
      <c r="Q479" s="354"/>
      <c r="R479" s="354" t="s">
        <v>551</v>
      </c>
      <c r="S479" s="355" t="s">
        <v>360</v>
      </c>
      <c r="T479" s="355" t="s">
        <v>360</v>
      </c>
      <c r="U479" s="355" t="s">
        <v>1648</v>
      </c>
      <c r="V479" s="408" t="s">
        <v>516</v>
      </c>
      <c r="W479" s="718"/>
      <c r="X479" s="718"/>
      <c r="Y479" s="718"/>
      <c r="Z479" s="217" t="s">
        <v>1648</v>
      </c>
    </row>
    <row r="480" spans="2:26" ht="15.95" customHeight="1" x14ac:dyDescent="0.15">
      <c r="B480" s="401"/>
      <c r="C480" s="715" t="s">
        <v>682</v>
      </c>
      <c r="D480" s="716"/>
      <c r="E480" s="347">
        <v>4</v>
      </c>
      <c r="F480" s="373">
        <v>718.4</v>
      </c>
      <c r="G480" s="354" t="s">
        <v>331</v>
      </c>
      <c r="H480" s="354" t="s">
        <v>356</v>
      </c>
      <c r="I480" s="354" t="s">
        <v>333</v>
      </c>
      <c r="J480" s="408" t="s">
        <v>340</v>
      </c>
      <c r="K480" s="408"/>
      <c r="L480" s="408"/>
      <c r="M480" s="346" t="s">
        <v>2118</v>
      </c>
      <c r="N480" s="354" t="s">
        <v>1803</v>
      </c>
      <c r="O480" s="217" t="s">
        <v>1649</v>
      </c>
      <c r="P480" s="217" t="s">
        <v>554</v>
      </c>
      <c r="Q480" s="354"/>
      <c r="R480" s="354" t="s">
        <v>1649</v>
      </c>
      <c r="S480" s="355" t="s">
        <v>360</v>
      </c>
      <c r="T480" s="355" t="s">
        <v>359</v>
      </c>
      <c r="U480" s="355" t="s">
        <v>363</v>
      </c>
      <c r="V480" s="466" t="s">
        <v>1784</v>
      </c>
      <c r="W480" s="717"/>
      <c r="X480" s="717"/>
      <c r="Y480" s="444"/>
      <c r="Z480" s="354" t="s">
        <v>1785</v>
      </c>
    </row>
    <row r="481" spans="2:26" ht="15.95" customHeight="1" x14ac:dyDescent="0.15">
      <c r="B481" s="401"/>
      <c r="C481" s="715" t="s">
        <v>683</v>
      </c>
      <c r="D481" s="716"/>
      <c r="E481" s="347">
        <v>1</v>
      </c>
      <c r="F481" s="373">
        <v>734.8</v>
      </c>
      <c r="G481" s="354" t="s">
        <v>534</v>
      </c>
      <c r="H481" s="354" t="s">
        <v>485</v>
      </c>
      <c r="I481" s="354" t="s">
        <v>332</v>
      </c>
      <c r="J481" s="466" t="s">
        <v>532</v>
      </c>
      <c r="K481" s="717"/>
      <c r="L481" s="444"/>
      <c r="M481" s="354" t="s">
        <v>2008</v>
      </c>
      <c r="N481" s="354" t="s">
        <v>1779</v>
      </c>
      <c r="O481" s="217" t="s">
        <v>551</v>
      </c>
      <c r="P481" s="217" t="s">
        <v>551</v>
      </c>
      <c r="Q481" s="354"/>
      <c r="R481" s="354" t="s">
        <v>551</v>
      </c>
      <c r="S481" s="355" t="s">
        <v>360</v>
      </c>
      <c r="T481" s="355" t="s">
        <v>360</v>
      </c>
      <c r="U481" s="355" t="s">
        <v>361</v>
      </c>
      <c r="V481" s="408" t="s">
        <v>516</v>
      </c>
      <c r="W481" s="718"/>
      <c r="X481" s="718"/>
      <c r="Y481" s="718"/>
      <c r="Z481" s="217" t="s">
        <v>1648</v>
      </c>
    </row>
    <row r="482" spans="2:26" ht="15.95" customHeight="1" x14ac:dyDescent="0.15">
      <c r="B482" s="401"/>
      <c r="C482" s="715" t="s">
        <v>684</v>
      </c>
      <c r="D482" s="716"/>
      <c r="E482" s="347">
        <v>1</v>
      </c>
      <c r="F482" s="373">
        <v>739.6</v>
      </c>
      <c r="G482" s="354" t="s">
        <v>534</v>
      </c>
      <c r="H482" s="354" t="s">
        <v>486</v>
      </c>
      <c r="I482" s="354" t="s">
        <v>333</v>
      </c>
      <c r="J482" s="408" t="s">
        <v>333</v>
      </c>
      <c r="K482" s="408"/>
      <c r="L482" s="408"/>
      <c r="M482" s="354" t="s">
        <v>1226</v>
      </c>
      <c r="N482" s="354" t="s">
        <v>1779</v>
      </c>
      <c r="O482" s="217" t="s">
        <v>551</v>
      </c>
      <c r="P482" s="217" t="s">
        <v>551</v>
      </c>
      <c r="Q482" s="354"/>
      <c r="R482" s="354" t="s">
        <v>551</v>
      </c>
      <c r="S482" s="355" t="s">
        <v>360</v>
      </c>
      <c r="T482" s="355" t="s">
        <v>360</v>
      </c>
      <c r="U482" s="355" t="s">
        <v>1648</v>
      </c>
      <c r="V482" s="408" t="s">
        <v>516</v>
      </c>
      <c r="W482" s="718"/>
      <c r="X482" s="718"/>
      <c r="Y482" s="718"/>
      <c r="Z482" s="217" t="s">
        <v>1648</v>
      </c>
    </row>
    <row r="483" spans="2:26" ht="15.95" customHeight="1" x14ac:dyDescent="0.15">
      <c r="B483" s="401"/>
      <c r="C483" s="715" t="s">
        <v>684</v>
      </c>
      <c r="D483" s="716"/>
      <c r="E483" s="347">
        <v>2</v>
      </c>
      <c r="F483" s="373">
        <v>745.4</v>
      </c>
      <c r="G483" s="354" t="s">
        <v>534</v>
      </c>
      <c r="H483" s="354" t="s">
        <v>486</v>
      </c>
      <c r="I483" s="354" t="s">
        <v>332</v>
      </c>
      <c r="J483" s="466" t="s">
        <v>532</v>
      </c>
      <c r="K483" s="717"/>
      <c r="L483" s="444"/>
      <c r="M483" s="354" t="s">
        <v>2119</v>
      </c>
      <c r="N483" s="354" t="s">
        <v>1783</v>
      </c>
      <c r="O483" s="217" t="s">
        <v>1648</v>
      </c>
      <c r="P483" s="217" t="s">
        <v>1648</v>
      </c>
      <c r="Q483" s="354"/>
      <c r="R483" s="354" t="s">
        <v>551</v>
      </c>
      <c r="S483" s="355" t="s">
        <v>360</v>
      </c>
      <c r="T483" s="355" t="s">
        <v>360</v>
      </c>
      <c r="U483" s="376" t="s">
        <v>1648</v>
      </c>
      <c r="V483" s="466" t="s">
        <v>516</v>
      </c>
      <c r="W483" s="717"/>
      <c r="X483" s="717"/>
      <c r="Y483" s="444"/>
      <c r="Z483" s="217" t="s">
        <v>1648</v>
      </c>
    </row>
    <row r="484" spans="2:26" ht="15.95" customHeight="1" x14ac:dyDescent="0.15">
      <c r="B484" s="401"/>
      <c r="C484" s="715" t="s">
        <v>685</v>
      </c>
      <c r="D484" s="716"/>
      <c r="E484" s="347">
        <v>1</v>
      </c>
      <c r="F484" s="373">
        <v>745.3</v>
      </c>
      <c r="G484" s="354" t="s">
        <v>534</v>
      </c>
      <c r="H484" s="354" t="s">
        <v>485</v>
      </c>
      <c r="I484" s="354" t="s">
        <v>332</v>
      </c>
      <c r="J484" s="466" t="s">
        <v>532</v>
      </c>
      <c r="K484" s="717"/>
      <c r="L484" s="444"/>
      <c r="M484" s="354" t="s">
        <v>2012</v>
      </c>
      <c r="N484" s="354" t="s">
        <v>1779</v>
      </c>
      <c r="O484" s="217" t="s">
        <v>551</v>
      </c>
      <c r="P484" s="217" t="s">
        <v>551</v>
      </c>
      <c r="Q484" s="354"/>
      <c r="R484" s="354" t="s">
        <v>551</v>
      </c>
      <c r="S484" s="355" t="s">
        <v>360</v>
      </c>
      <c r="T484" s="355" t="s">
        <v>360</v>
      </c>
      <c r="U484" s="355" t="s">
        <v>361</v>
      </c>
      <c r="V484" s="466" t="s">
        <v>516</v>
      </c>
      <c r="W484" s="717"/>
      <c r="X484" s="717"/>
      <c r="Y484" s="444"/>
      <c r="Z484" s="217" t="s">
        <v>1648</v>
      </c>
    </row>
    <row r="485" spans="2:26" ht="15.95" customHeight="1" x14ac:dyDescent="0.15">
      <c r="B485" s="401"/>
      <c r="C485" s="715" t="s">
        <v>685</v>
      </c>
      <c r="D485" s="716"/>
      <c r="E485" s="347">
        <v>2</v>
      </c>
      <c r="F485" s="373">
        <v>765</v>
      </c>
      <c r="G485" s="354" t="s">
        <v>534</v>
      </c>
      <c r="H485" s="354" t="s">
        <v>485</v>
      </c>
      <c r="I485" s="354" t="s">
        <v>332</v>
      </c>
      <c r="J485" s="466" t="s">
        <v>532</v>
      </c>
      <c r="K485" s="717"/>
      <c r="L485" s="444"/>
      <c r="M485" s="354" t="s">
        <v>2008</v>
      </c>
      <c r="N485" s="354" t="s">
        <v>1779</v>
      </c>
      <c r="O485" s="217" t="s">
        <v>551</v>
      </c>
      <c r="P485" s="217" t="s">
        <v>551</v>
      </c>
      <c r="Q485" s="354"/>
      <c r="R485" s="354" t="s">
        <v>551</v>
      </c>
      <c r="S485" s="355" t="s">
        <v>360</v>
      </c>
      <c r="T485" s="355" t="s">
        <v>360</v>
      </c>
      <c r="U485" s="355" t="s">
        <v>361</v>
      </c>
      <c r="V485" s="466" t="s">
        <v>516</v>
      </c>
      <c r="W485" s="717"/>
      <c r="X485" s="717"/>
      <c r="Y485" s="444"/>
      <c r="Z485" s="217" t="s">
        <v>1648</v>
      </c>
    </row>
    <row r="486" spans="2:26" ht="15.95" customHeight="1" x14ac:dyDescent="0.15">
      <c r="B486" s="401"/>
      <c r="C486" s="715" t="s">
        <v>685</v>
      </c>
      <c r="D486" s="716"/>
      <c r="E486" s="347">
        <v>3</v>
      </c>
      <c r="F486" s="373">
        <v>752.3</v>
      </c>
      <c r="G486" s="354" t="s">
        <v>331</v>
      </c>
      <c r="H486" s="354" t="s">
        <v>354</v>
      </c>
      <c r="I486" s="354" t="s">
        <v>332</v>
      </c>
      <c r="J486" s="408" t="s">
        <v>532</v>
      </c>
      <c r="K486" s="408"/>
      <c r="L486" s="408"/>
      <c r="M486" s="354" t="s">
        <v>2120</v>
      </c>
      <c r="N486" s="354" t="s">
        <v>1783</v>
      </c>
      <c r="O486" s="217" t="s">
        <v>1648</v>
      </c>
      <c r="P486" s="217" t="s">
        <v>1648</v>
      </c>
      <c r="Q486" s="354"/>
      <c r="R486" s="354" t="s">
        <v>551</v>
      </c>
      <c r="S486" s="355" t="s">
        <v>360</v>
      </c>
      <c r="T486" s="355" t="s">
        <v>360</v>
      </c>
      <c r="U486" s="376" t="s">
        <v>1648</v>
      </c>
      <c r="V486" s="408" t="s">
        <v>516</v>
      </c>
      <c r="W486" s="718"/>
      <c r="X486" s="718"/>
      <c r="Y486" s="718"/>
      <c r="Z486" s="217" t="s">
        <v>1648</v>
      </c>
    </row>
    <row r="487" spans="2:26" ht="15.95" customHeight="1" x14ac:dyDescent="0.15">
      <c r="B487" s="401"/>
      <c r="C487" s="715" t="s">
        <v>686</v>
      </c>
      <c r="D487" s="716"/>
      <c r="E487" s="347">
        <v>1</v>
      </c>
      <c r="F487" s="373">
        <v>766.6</v>
      </c>
      <c r="G487" s="354" t="s">
        <v>534</v>
      </c>
      <c r="H487" s="354" t="s">
        <v>486</v>
      </c>
      <c r="I487" s="354" t="s">
        <v>332</v>
      </c>
      <c r="J487" s="466" t="s">
        <v>532</v>
      </c>
      <c r="K487" s="717"/>
      <c r="L487" s="444"/>
      <c r="M487" s="354" t="s">
        <v>2121</v>
      </c>
      <c r="N487" s="354" t="s">
        <v>1779</v>
      </c>
      <c r="O487" s="217" t="s">
        <v>551</v>
      </c>
      <c r="P487" s="217" t="s">
        <v>551</v>
      </c>
      <c r="Q487" s="354"/>
      <c r="R487" s="354" t="s">
        <v>551</v>
      </c>
      <c r="S487" s="355" t="s">
        <v>360</v>
      </c>
      <c r="T487" s="355" t="s">
        <v>360</v>
      </c>
      <c r="U487" s="355" t="s">
        <v>361</v>
      </c>
      <c r="V487" s="466" t="s">
        <v>516</v>
      </c>
      <c r="W487" s="717"/>
      <c r="X487" s="717"/>
      <c r="Y487" s="444"/>
      <c r="Z487" s="217" t="s">
        <v>1648</v>
      </c>
    </row>
    <row r="488" spans="2:26" ht="15.95" customHeight="1" x14ac:dyDescent="0.15">
      <c r="B488" s="401"/>
      <c r="C488" s="715" t="s">
        <v>686</v>
      </c>
      <c r="D488" s="716"/>
      <c r="E488" s="347">
        <v>2</v>
      </c>
      <c r="F488" s="373">
        <v>766.6</v>
      </c>
      <c r="G488" s="354" t="s">
        <v>534</v>
      </c>
      <c r="H488" s="354" t="s">
        <v>487</v>
      </c>
      <c r="I488" s="354" t="s">
        <v>332</v>
      </c>
      <c r="J488" s="408" t="s">
        <v>338</v>
      </c>
      <c r="K488" s="408"/>
      <c r="L488" s="408"/>
      <c r="M488" s="354" t="s">
        <v>2091</v>
      </c>
      <c r="N488" s="354" t="s">
        <v>1979</v>
      </c>
      <c r="O488" s="217" t="s">
        <v>54</v>
      </c>
      <c r="P488" s="217" t="s">
        <v>54</v>
      </c>
      <c r="Q488" s="354" t="s">
        <v>54</v>
      </c>
      <c r="R488" s="354" t="s">
        <v>551</v>
      </c>
      <c r="S488" s="355" t="s">
        <v>360</v>
      </c>
      <c r="T488" s="355" t="s">
        <v>360</v>
      </c>
      <c r="U488" s="355" t="s">
        <v>361</v>
      </c>
      <c r="V488" s="408" t="s">
        <v>516</v>
      </c>
      <c r="W488" s="718"/>
      <c r="X488" s="718"/>
      <c r="Y488" s="718"/>
      <c r="Z488" s="217" t="s">
        <v>1648</v>
      </c>
    </row>
    <row r="489" spans="2:26" ht="15.95" customHeight="1" x14ac:dyDescent="0.15">
      <c r="B489" s="476"/>
      <c r="C489" s="715" t="s">
        <v>686</v>
      </c>
      <c r="D489" s="716"/>
      <c r="E489" s="46">
        <v>3</v>
      </c>
      <c r="F489" s="369">
        <v>757</v>
      </c>
      <c r="G489" s="359" t="s">
        <v>534</v>
      </c>
      <c r="H489" s="359" t="s">
        <v>483</v>
      </c>
      <c r="I489" s="359" t="s">
        <v>332</v>
      </c>
      <c r="J489" s="408" t="s">
        <v>338</v>
      </c>
      <c r="K489" s="408"/>
      <c r="L489" s="408"/>
      <c r="M489" s="354" t="s">
        <v>2220</v>
      </c>
      <c r="N489" s="354" t="s">
        <v>1783</v>
      </c>
      <c r="O489" s="217" t="s">
        <v>1648</v>
      </c>
      <c r="P489" s="217" t="s">
        <v>1648</v>
      </c>
      <c r="Q489" s="354"/>
      <c r="R489" s="354" t="s">
        <v>1649</v>
      </c>
      <c r="S489" s="355" t="s">
        <v>360</v>
      </c>
      <c r="T489" s="355" t="s">
        <v>359</v>
      </c>
      <c r="U489" s="376" t="s">
        <v>1648</v>
      </c>
      <c r="V489" s="408" t="s">
        <v>516</v>
      </c>
      <c r="W489" s="718"/>
      <c r="X489" s="718"/>
      <c r="Y489" s="718"/>
      <c r="Z489" s="354" t="s">
        <v>1785</v>
      </c>
    </row>
    <row r="490" spans="2:26" ht="15.95" customHeight="1" x14ac:dyDescent="0.15">
      <c r="B490" s="89"/>
      <c r="C490" s="1" t="s">
        <v>275</v>
      </c>
      <c r="D490" s="37"/>
      <c r="E490" s="2"/>
      <c r="F490" s="86"/>
      <c r="G490" s="86"/>
      <c r="H490" s="86"/>
      <c r="I490" s="86"/>
      <c r="J490" s="86"/>
      <c r="K490" s="86"/>
      <c r="L490" s="86"/>
      <c r="M490" s="86"/>
      <c r="N490" s="86"/>
      <c r="O490" s="86"/>
      <c r="P490" s="86"/>
      <c r="Q490" s="88"/>
      <c r="R490" s="104"/>
      <c r="S490" s="37"/>
      <c r="T490" s="37"/>
      <c r="U490" s="86"/>
      <c r="V490" s="105"/>
      <c r="W490" s="105"/>
      <c r="X490" s="105"/>
      <c r="Y490" s="105"/>
      <c r="Z490" s="37"/>
    </row>
    <row r="491" spans="2:26" ht="15.95" customHeight="1" x14ac:dyDescent="0.15">
      <c r="B491" s="89"/>
      <c r="C491" s="98" t="s">
        <v>276</v>
      </c>
      <c r="D491" s="37"/>
      <c r="E491" s="2"/>
      <c r="F491" s="86"/>
      <c r="G491" s="86"/>
      <c r="H491" s="86"/>
      <c r="I491" s="86"/>
      <c r="J491" s="86"/>
      <c r="K491" s="86"/>
      <c r="L491" s="86"/>
      <c r="M491" s="86"/>
      <c r="N491" s="86"/>
      <c r="O491" s="86"/>
      <c r="P491" s="86"/>
      <c r="Q491" s="88"/>
      <c r="R491" s="104"/>
      <c r="S491" s="37"/>
      <c r="T491" s="37"/>
      <c r="U491" s="86"/>
      <c r="V491" s="105"/>
      <c r="W491" s="105"/>
      <c r="X491" s="105"/>
      <c r="Y491" s="105"/>
      <c r="Z491" s="37"/>
    </row>
    <row r="492" spans="2:26" ht="15.95" customHeight="1" x14ac:dyDescent="0.15">
      <c r="B492" s="90"/>
      <c r="C492" s="29" t="s">
        <v>247</v>
      </c>
      <c r="D492" s="29"/>
      <c r="E492" s="29"/>
      <c r="F492" s="370"/>
      <c r="G492" s="29"/>
      <c r="H492" s="29"/>
      <c r="I492" s="29"/>
      <c r="J492" s="29"/>
      <c r="K492" s="29"/>
      <c r="L492" s="29"/>
      <c r="M492" s="29"/>
      <c r="N492" s="29"/>
      <c r="O492" s="29"/>
      <c r="P492" s="29"/>
      <c r="Q492" s="29"/>
      <c r="R492" s="29"/>
      <c r="S492" s="29"/>
      <c r="T492" s="29"/>
      <c r="U492" s="29"/>
      <c r="V492" s="29"/>
      <c r="W492" s="29"/>
      <c r="X492" s="29"/>
      <c r="Y492" s="29"/>
    </row>
    <row r="493" spans="2:26" ht="15.95" customHeight="1" x14ac:dyDescent="0.15">
      <c r="B493" s="29"/>
      <c r="C493" s="29" t="s">
        <v>248</v>
      </c>
      <c r="D493" s="29"/>
      <c r="E493" s="29"/>
      <c r="F493" s="370"/>
      <c r="G493" s="29"/>
      <c r="H493" s="29"/>
      <c r="I493" s="29"/>
      <c r="J493" s="29"/>
      <c r="K493" s="29"/>
      <c r="L493" s="29"/>
      <c r="M493" s="29"/>
      <c r="N493" s="29"/>
      <c r="O493" s="29"/>
      <c r="P493" s="29"/>
      <c r="Q493" s="29"/>
      <c r="R493" s="29"/>
      <c r="S493" s="29"/>
      <c r="T493" s="29"/>
      <c r="U493" s="29"/>
      <c r="V493" s="29"/>
      <c r="W493" s="29"/>
      <c r="X493" s="29"/>
      <c r="Y493" s="29"/>
    </row>
    <row r="494" spans="2:26" ht="15.95" customHeight="1" x14ac:dyDescent="0.15">
      <c r="B494" s="29"/>
      <c r="C494" s="232" t="s">
        <v>449</v>
      </c>
      <c r="D494" s="232"/>
      <c r="E494" s="232"/>
      <c r="F494" s="371"/>
      <c r="G494" s="232"/>
      <c r="H494" s="232"/>
      <c r="I494" s="232"/>
      <c r="J494" s="232"/>
      <c r="K494" s="232"/>
      <c r="L494" s="232"/>
      <c r="M494" s="232"/>
      <c r="N494" s="232"/>
      <c r="O494" s="29"/>
      <c r="P494" s="29"/>
      <c r="Q494" s="29"/>
      <c r="R494" s="29"/>
      <c r="S494" s="29"/>
      <c r="T494" s="29"/>
      <c r="U494" s="29"/>
      <c r="V494" s="29"/>
      <c r="W494" s="29"/>
      <c r="X494" s="29"/>
      <c r="Y494" s="29"/>
    </row>
    <row r="495" spans="2:26" ht="15.95" customHeight="1" x14ac:dyDescent="0.15">
      <c r="C495" s="233" t="s">
        <v>541</v>
      </c>
      <c r="D495" s="234"/>
      <c r="E495" s="234"/>
      <c r="F495" s="372"/>
      <c r="G495" s="234"/>
      <c r="H495" s="234"/>
      <c r="I495" s="234"/>
      <c r="J495" s="234"/>
      <c r="K495" s="234"/>
      <c r="L495" s="234"/>
      <c r="M495" s="234"/>
      <c r="N495" s="234"/>
    </row>
    <row r="496" spans="2:26" ht="9.75" customHeight="1" x14ac:dyDescent="0.15">
      <c r="H496" s="2"/>
      <c r="I496" s="2"/>
      <c r="J496" s="2"/>
      <c r="K496" s="2"/>
      <c r="L496" s="2"/>
      <c r="M496" s="2"/>
      <c r="N496" s="2"/>
      <c r="O496" s="2"/>
      <c r="P496" s="2"/>
      <c r="Q496" s="2"/>
      <c r="R496" s="2"/>
      <c r="S496" s="2"/>
      <c r="T496" s="2"/>
      <c r="U496" s="2"/>
      <c r="V496" s="2"/>
      <c r="W496" s="2"/>
      <c r="X496" s="2"/>
      <c r="Y496" s="2"/>
    </row>
    <row r="497" spans="2:26" ht="24.75" customHeight="1" x14ac:dyDescent="0.15">
      <c r="B497" s="719" t="s">
        <v>322</v>
      </c>
      <c r="C497" s="719"/>
      <c r="D497" s="719"/>
      <c r="E497" s="719"/>
      <c r="F497" s="595"/>
      <c r="G497" s="595"/>
      <c r="H497" s="595"/>
      <c r="I497" s="719"/>
      <c r="J497" s="719"/>
      <c r="K497" s="719"/>
      <c r="L497" s="719"/>
      <c r="M497" s="719"/>
      <c r="N497" s="719"/>
      <c r="O497" s="719"/>
      <c r="P497" s="719"/>
      <c r="Q497" s="719"/>
      <c r="R497" s="719"/>
      <c r="S497" s="719"/>
      <c r="T497" s="719"/>
      <c r="U497" s="719"/>
      <c r="V497" s="719"/>
      <c r="W497" s="719"/>
      <c r="X497" s="719"/>
      <c r="Y497" s="719"/>
    </row>
    <row r="498" spans="2:26" ht="20.100000000000001" customHeight="1" x14ac:dyDescent="0.15">
      <c r="B498" s="467" t="s">
        <v>27</v>
      </c>
      <c r="C498" s="478"/>
      <c r="D498" s="478"/>
      <c r="E498" s="478"/>
      <c r="F498" s="596" t="str">
        <f>F408</f>
        <v>ミネトンネル</v>
      </c>
      <c r="G498" s="597"/>
      <c r="H498" s="598"/>
      <c r="I498" s="442" t="s">
        <v>28</v>
      </c>
      <c r="J498" s="439"/>
      <c r="K498" s="390" t="str">
        <f>K408</f>
        <v>一般国道　316号</v>
      </c>
      <c r="L498" s="391"/>
      <c r="M498" s="391"/>
      <c r="N498" s="392"/>
      <c r="O498" s="409" t="s">
        <v>257</v>
      </c>
      <c r="P498" s="411"/>
      <c r="Q498" s="720" t="str">
        <f>Q408</f>
        <v>株式会社ニュージェック</v>
      </c>
      <c r="R498" s="721"/>
      <c r="S498" s="721"/>
      <c r="T498" s="722"/>
      <c r="U498" s="606" t="s">
        <v>220</v>
      </c>
      <c r="V498" s="607"/>
      <c r="W498" s="607"/>
      <c r="X498" s="608"/>
      <c r="Y498" s="612">
        <f>Y408</f>
        <v>44294</v>
      </c>
      <c r="Z498" s="614"/>
    </row>
    <row r="499" spans="2:26" ht="20.100000000000001" customHeight="1" x14ac:dyDescent="0.15">
      <c r="B499" s="413" t="s">
        <v>0</v>
      </c>
      <c r="C499" s="414"/>
      <c r="D499" s="414"/>
      <c r="E499" s="414"/>
      <c r="F499" s="618" t="str">
        <f>F409</f>
        <v>美祢トンネル</v>
      </c>
      <c r="G499" s="619"/>
      <c r="H499" s="620"/>
      <c r="I499" s="728" t="s">
        <v>1</v>
      </c>
      <c r="J499" s="729"/>
      <c r="K499" s="390" t="str">
        <f>K409</f>
        <v>宇部土木建築事務所</v>
      </c>
      <c r="L499" s="391"/>
      <c r="M499" s="391"/>
      <c r="N499" s="392"/>
      <c r="O499" s="409" t="s">
        <v>258</v>
      </c>
      <c r="P499" s="411"/>
      <c r="Q499" s="720" t="str">
        <f>Q409</f>
        <v>石村　勝伸</v>
      </c>
      <c r="R499" s="721"/>
      <c r="S499" s="721"/>
      <c r="T499" s="722"/>
      <c r="U499" s="723"/>
      <c r="V499" s="724"/>
      <c r="W499" s="724"/>
      <c r="X499" s="725"/>
      <c r="Y499" s="726"/>
      <c r="Z499" s="727"/>
    </row>
    <row r="500" spans="2:26" ht="15" customHeight="1" x14ac:dyDescent="0.15">
      <c r="B500" s="401" t="s">
        <v>241</v>
      </c>
      <c r="C500" s="730" t="s">
        <v>42</v>
      </c>
      <c r="D500" s="731"/>
      <c r="E500" s="732" t="s">
        <v>205</v>
      </c>
      <c r="F500" s="732" t="s">
        <v>204</v>
      </c>
      <c r="G500" s="734" t="s">
        <v>203</v>
      </c>
      <c r="H500" s="735"/>
      <c r="I500" s="467" t="s">
        <v>202</v>
      </c>
      <c r="J500" s="478"/>
      <c r="K500" s="478"/>
      <c r="L500" s="478"/>
      <c r="M500" s="478"/>
      <c r="N500" s="479"/>
      <c r="O500" s="738" t="s">
        <v>537</v>
      </c>
      <c r="P500" s="739"/>
      <c r="Q500" s="742" t="s">
        <v>265</v>
      </c>
      <c r="R500" s="743"/>
      <c r="S500" s="743"/>
      <c r="T500" s="744"/>
      <c r="U500" s="734" t="s">
        <v>201</v>
      </c>
      <c r="V500" s="748"/>
      <c r="W500" s="748"/>
      <c r="X500" s="748"/>
      <c r="Y500" s="735"/>
      <c r="Z500" s="750" t="s">
        <v>200</v>
      </c>
    </row>
    <row r="501" spans="2:26" ht="15" customHeight="1" x14ac:dyDescent="0.15">
      <c r="B501" s="401"/>
      <c r="C501" s="730"/>
      <c r="D501" s="731"/>
      <c r="E501" s="732"/>
      <c r="F501" s="732"/>
      <c r="G501" s="736"/>
      <c r="H501" s="737"/>
      <c r="I501" s="413"/>
      <c r="J501" s="414"/>
      <c r="K501" s="414"/>
      <c r="L501" s="414"/>
      <c r="M501" s="414"/>
      <c r="N501" s="415"/>
      <c r="O501" s="740"/>
      <c r="P501" s="741"/>
      <c r="Q501" s="745"/>
      <c r="R501" s="746"/>
      <c r="S501" s="746"/>
      <c r="T501" s="747"/>
      <c r="U501" s="736"/>
      <c r="V501" s="749"/>
      <c r="W501" s="749"/>
      <c r="X501" s="749"/>
      <c r="Y501" s="737"/>
      <c r="Z501" s="732"/>
    </row>
    <row r="502" spans="2:26" ht="16.5" customHeight="1" x14ac:dyDescent="0.15">
      <c r="B502" s="401"/>
      <c r="C502" s="730"/>
      <c r="D502" s="731"/>
      <c r="E502" s="732"/>
      <c r="F502" s="732"/>
      <c r="G502" s="621" t="s">
        <v>199</v>
      </c>
      <c r="H502" s="621" t="s">
        <v>198</v>
      </c>
      <c r="I502" s="599" t="s">
        <v>197</v>
      </c>
      <c r="J502" s="599" t="s">
        <v>43</v>
      </c>
      <c r="K502" s="753"/>
      <c r="L502" s="753"/>
      <c r="M502" s="758" t="s">
        <v>7</v>
      </c>
      <c r="N502" s="759" t="s">
        <v>196</v>
      </c>
      <c r="O502" s="599" t="s">
        <v>195</v>
      </c>
      <c r="P502" s="599" t="s">
        <v>194</v>
      </c>
      <c r="Q502" s="449" t="s">
        <v>274</v>
      </c>
      <c r="R502" s="753"/>
      <c r="S502" s="621" t="s">
        <v>272</v>
      </c>
      <c r="T502" s="621" t="s">
        <v>273</v>
      </c>
      <c r="U502" s="760" t="s">
        <v>193</v>
      </c>
      <c r="V502" s="621" t="s">
        <v>266</v>
      </c>
      <c r="W502" s="753"/>
      <c r="X502" s="753"/>
      <c r="Y502" s="753"/>
      <c r="Z502" s="732"/>
    </row>
    <row r="503" spans="2:26" ht="16.5" customHeight="1" x14ac:dyDescent="0.15">
      <c r="B503" s="401"/>
      <c r="C503" s="413"/>
      <c r="D503" s="415"/>
      <c r="E503" s="733"/>
      <c r="F503" s="733"/>
      <c r="G503" s="752"/>
      <c r="H503" s="752"/>
      <c r="I503" s="753"/>
      <c r="J503" s="753"/>
      <c r="K503" s="753"/>
      <c r="L503" s="753"/>
      <c r="M503" s="753"/>
      <c r="N503" s="753"/>
      <c r="O503" s="753"/>
      <c r="P503" s="753"/>
      <c r="Q503" s="106" t="s">
        <v>267</v>
      </c>
      <c r="R503" s="106" t="s">
        <v>268</v>
      </c>
      <c r="S503" s="753"/>
      <c r="T503" s="753"/>
      <c r="U503" s="753"/>
      <c r="V503" s="753"/>
      <c r="W503" s="753"/>
      <c r="X503" s="753"/>
      <c r="Y503" s="753"/>
      <c r="Z503" s="751"/>
    </row>
    <row r="504" spans="2:26" ht="15.75" customHeight="1" x14ac:dyDescent="0.15">
      <c r="B504" s="401"/>
      <c r="C504" s="715" t="s">
        <v>687</v>
      </c>
      <c r="D504" s="716"/>
      <c r="E504" s="347">
        <v>1</v>
      </c>
      <c r="F504" s="373">
        <v>772.7</v>
      </c>
      <c r="G504" s="356" t="s">
        <v>331</v>
      </c>
      <c r="H504" s="356" t="s">
        <v>356</v>
      </c>
      <c r="I504" s="356" t="s">
        <v>332</v>
      </c>
      <c r="J504" s="756" t="s">
        <v>349</v>
      </c>
      <c r="K504" s="756"/>
      <c r="L504" s="756"/>
      <c r="M504" s="354" t="s">
        <v>2086</v>
      </c>
      <c r="N504" s="354" t="s">
        <v>1803</v>
      </c>
      <c r="O504" s="217" t="s">
        <v>1649</v>
      </c>
      <c r="P504" s="217" t="s">
        <v>554</v>
      </c>
      <c r="Q504" s="354"/>
      <c r="R504" s="354" t="s">
        <v>1649</v>
      </c>
      <c r="S504" s="355" t="s">
        <v>360</v>
      </c>
      <c r="T504" s="355" t="s">
        <v>359</v>
      </c>
      <c r="U504" s="355" t="s">
        <v>363</v>
      </c>
      <c r="V504" s="466" t="s">
        <v>1784</v>
      </c>
      <c r="W504" s="717"/>
      <c r="X504" s="717"/>
      <c r="Y504" s="444"/>
      <c r="Z504" s="354" t="s">
        <v>1785</v>
      </c>
    </row>
    <row r="505" spans="2:26" ht="15.95" customHeight="1" x14ac:dyDescent="0.15">
      <c r="B505" s="401"/>
      <c r="C505" s="715" t="s">
        <v>2221</v>
      </c>
      <c r="D505" s="716"/>
      <c r="E505" s="347">
        <v>1</v>
      </c>
      <c r="F505" s="373">
        <v>777.5</v>
      </c>
      <c r="G505" s="356" t="s">
        <v>534</v>
      </c>
      <c r="H505" s="356" t="s">
        <v>485</v>
      </c>
      <c r="I505" s="356" t="s">
        <v>332</v>
      </c>
      <c r="J505" s="756" t="s">
        <v>338</v>
      </c>
      <c r="K505" s="756"/>
      <c r="L505" s="756"/>
      <c r="M505" s="354" t="s">
        <v>2122</v>
      </c>
      <c r="N505" s="354" t="s">
        <v>1779</v>
      </c>
      <c r="O505" s="217" t="s">
        <v>1649</v>
      </c>
      <c r="P505" s="217" t="s">
        <v>554</v>
      </c>
      <c r="Q505" s="354"/>
      <c r="R505" s="354" t="s">
        <v>1649</v>
      </c>
      <c r="S505" s="355" t="s">
        <v>360</v>
      </c>
      <c r="T505" s="355" t="s">
        <v>359</v>
      </c>
      <c r="U505" s="355" t="s">
        <v>363</v>
      </c>
      <c r="V505" s="466" t="s">
        <v>1784</v>
      </c>
      <c r="W505" s="717"/>
      <c r="X505" s="717"/>
      <c r="Y505" s="444"/>
      <c r="Z505" s="354" t="s">
        <v>1785</v>
      </c>
    </row>
    <row r="506" spans="2:26" ht="15.95" customHeight="1" x14ac:dyDescent="0.15">
      <c r="B506" s="401"/>
      <c r="C506" s="715" t="s">
        <v>689</v>
      </c>
      <c r="D506" s="716"/>
      <c r="E506" s="347">
        <v>1</v>
      </c>
      <c r="F506" s="373">
        <v>792.4</v>
      </c>
      <c r="G506" s="354" t="s">
        <v>331</v>
      </c>
      <c r="H506" s="354" t="s">
        <v>354</v>
      </c>
      <c r="I506" s="354" t="s">
        <v>332</v>
      </c>
      <c r="J506" s="408" t="s">
        <v>532</v>
      </c>
      <c r="K506" s="408"/>
      <c r="L506" s="408"/>
      <c r="M506" s="354" t="s">
        <v>2123</v>
      </c>
      <c r="N506" s="354" t="s">
        <v>1783</v>
      </c>
      <c r="O506" s="217" t="s">
        <v>1648</v>
      </c>
      <c r="P506" s="217" t="s">
        <v>1648</v>
      </c>
      <c r="Q506" s="354"/>
      <c r="R506" s="354" t="s">
        <v>551</v>
      </c>
      <c r="S506" s="355" t="s">
        <v>360</v>
      </c>
      <c r="T506" s="355" t="s">
        <v>360</v>
      </c>
      <c r="U506" s="355" t="s">
        <v>1648</v>
      </c>
      <c r="V506" s="408" t="s">
        <v>516</v>
      </c>
      <c r="W506" s="718"/>
      <c r="X506" s="718"/>
      <c r="Y506" s="718"/>
      <c r="Z506" s="217" t="s">
        <v>1648</v>
      </c>
    </row>
    <row r="507" spans="2:26" ht="15.95" customHeight="1" x14ac:dyDescent="0.15">
      <c r="B507" s="401"/>
      <c r="C507" s="715" t="s">
        <v>690</v>
      </c>
      <c r="D507" s="716"/>
      <c r="E507" s="347">
        <v>1</v>
      </c>
      <c r="F507" s="373">
        <v>798.5</v>
      </c>
      <c r="G507" s="356" t="s">
        <v>534</v>
      </c>
      <c r="H507" s="356" t="s">
        <v>486</v>
      </c>
      <c r="I507" s="356" t="s">
        <v>332</v>
      </c>
      <c r="J507" s="756" t="s">
        <v>338</v>
      </c>
      <c r="K507" s="756"/>
      <c r="L507" s="756"/>
      <c r="M507" s="354" t="s">
        <v>2072</v>
      </c>
      <c r="N507" s="354" t="s">
        <v>1779</v>
      </c>
      <c r="O507" s="217" t="s">
        <v>1649</v>
      </c>
      <c r="P507" s="217" t="s">
        <v>554</v>
      </c>
      <c r="Q507" s="354"/>
      <c r="R507" s="354" t="s">
        <v>1649</v>
      </c>
      <c r="S507" s="355" t="s">
        <v>360</v>
      </c>
      <c r="T507" s="355" t="s">
        <v>359</v>
      </c>
      <c r="U507" s="355" t="s">
        <v>363</v>
      </c>
      <c r="V507" s="466" t="s">
        <v>1784</v>
      </c>
      <c r="W507" s="717"/>
      <c r="X507" s="717"/>
      <c r="Y507" s="444"/>
      <c r="Z507" s="354" t="s">
        <v>1785</v>
      </c>
    </row>
    <row r="508" spans="2:26" ht="15.95" customHeight="1" x14ac:dyDescent="0.15">
      <c r="B508" s="401"/>
      <c r="C508" s="715" t="s">
        <v>690</v>
      </c>
      <c r="D508" s="716"/>
      <c r="E508" s="347">
        <v>2</v>
      </c>
      <c r="F508" s="373">
        <v>808.6</v>
      </c>
      <c r="G508" s="354" t="s">
        <v>534</v>
      </c>
      <c r="H508" s="354" t="s">
        <v>485</v>
      </c>
      <c r="I508" s="354" t="s">
        <v>332</v>
      </c>
      <c r="J508" s="408" t="s">
        <v>338</v>
      </c>
      <c r="K508" s="408"/>
      <c r="L508" s="408"/>
      <c r="M508" s="354" t="s">
        <v>2045</v>
      </c>
      <c r="N508" s="354" t="s">
        <v>1979</v>
      </c>
      <c r="O508" s="217" t="s">
        <v>54</v>
      </c>
      <c r="P508" s="217" t="s">
        <v>54</v>
      </c>
      <c r="Q508" s="354" t="s">
        <v>54</v>
      </c>
      <c r="R508" s="354" t="s">
        <v>551</v>
      </c>
      <c r="S508" s="355" t="s">
        <v>360</v>
      </c>
      <c r="T508" s="355" t="s">
        <v>360</v>
      </c>
      <c r="U508" s="355" t="s">
        <v>361</v>
      </c>
      <c r="V508" s="408" t="s">
        <v>516</v>
      </c>
      <c r="W508" s="718"/>
      <c r="X508" s="718"/>
      <c r="Y508" s="718"/>
      <c r="Z508" s="217" t="s">
        <v>1648</v>
      </c>
    </row>
    <row r="509" spans="2:26" ht="15.95" customHeight="1" x14ac:dyDescent="0.15">
      <c r="B509" s="401"/>
      <c r="C509" s="715" t="s">
        <v>690</v>
      </c>
      <c r="D509" s="716"/>
      <c r="E509" s="347">
        <v>3</v>
      </c>
      <c r="F509" s="373">
        <v>805.4</v>
      </c>
      <c r="G509" s="354" t="s">
        <v>534</v>
      </c>
      <c r="H509" s="354" t="s">
        <v>485</v>
      </c>
      <c r="I509" s="354" t="s">
        <v>332</v>
      </c>
      <c r="J509" s="466" t="s">
        <v>532</v>
      </c>
      <c r="K509" s="717"/>
      <c r="L509" s="444"/>
      <c r="M509" s="354" t="s">
        <v>2124</v>
      </c>
      <c r="N509" s="354" t="s">
        <v>1783</v>
      </c>
      <c r="O509" s="217" t="s">
        <v>1648</v>
      </c>
      <c r="P509" s="217" t="s">
        <v>1648</v>
      </c>
      <c r="Q509" s="354"/>
      <c r="R509" s="354" t="s">
        <v>1655</v>
      </c>
      <c r="S509" s="355" t="s">
        <v>360</v>
      </c>
      <c r="T509" s="355" t="s">
        <v>359</v>
      </c>
      <c r="U509" s="376" t="s">
        <v>1648</v>
      </c>
      <c r="V509" s="408" t="s">
        <v>516</v>
      </c>
      <c r="W509" s="718"/>
      <c r="X509" s="718"/>
      <c r="Y509" s="718"/>
      <c r="Z509" s="354" t="s">
        <v>2215</v>
      </c>
    </row>
    <row r="510" spans="2:26" ht="15.95" customHeight="1" x14ac:dyDescent="0.15">
      <c r="B510" s="401"/>
      <c r="C510" s="715" t="s">
        <v>690</v>
      </c>
      <c r="D510" s="716"/>
      <c r="E510" s="347">
        <v>4</v>
      </c>
      <c r="F510" s="373">
        <v>802.1</v>
      </c>
      <c r="G510" s="354" t="s">
        <v>331</v>
      </c>
      <c r="H510" s="354" t="s">
        <v>354</v>
      </c>
      <c r="I510" s="354" t="s">
        <v>332</v>
      </c>
      <c r="J510" s="408" t="s">
        <v>532</v>
      </c>
      <c r="K510" s="408"/>
      <c r="L510" s="408"/>
      <c r="M510" s="354" t="s">
        <v>2125</v>
      </c>
      <c r="N510" s="354" t="s">
        <v>1803</v>
      </c>
      <c r="O510" s="217" t="s">
        <v>1649</v>
      </c>
      <c r="P510" s="217" t="s">
        <v>554</v>
      </c>
      <c r="Q510" s="354"/>
      <c r="R510" s="354" t="s">
        <v>551</v>
      </c>
      <c r="S510" s="355" t="s">
        <v>360</v>
      </c>
      <c r="T510" s="355" t="s">
        <v>360</v>
      </c>
      <c r="U510" s="355" t="s">
        <v>1648</v>
      </c>
      <c r="V510" s="408" t="s">
        <v>516</v>
      </c>
      <c r="W510" s="718"/>
      <c r="X510" s="718"/>
      <c r="Y510" s="718"/>
      <c r="Z510" s="217" t="s">
        <v>1648</v>
      </c>
    </row>
    <row r="511" spans="2:26" ht="15.95" customHeight="1" x14ac:dyDescent="0.15">
      <c r="B511" s="401"/>
      <c r="C511" s="715" t="s">
        <v>691</v>
      </c>
      <c r="D511" s="716"/>
      <c r="E511" s="347">
        <v>1</v>
      </c>
      <c r="F511" s="373">
        <v>808.7</v>
      </c>
      <c r="G511" s="356" t="s">
        <v>534</v>
      </c>
      <c r="H511" s="356" t="s">
        <v>487</v>
      </c>
      <c r="I511" s="356" t="s">
        <v>332</v>
      </c>
      <c r="J511" s="756" t="s">
        <v>532</v>
      </c>
      <c r="K511" s="756"/>
      <c r="L511" s="756"/>
      <c r="M511" s="354" t="s">
        <v>2126</v>
      </c>
      <c r="N511" s="354" t="s">
        <v>1783</v>
      </c>
      <c r="O511" s="217" t="s">
        <v>1648</v>
      </c>
      <c r="P511" s="217" t="s">
        <v>1648</v>
      </c>
      <c r="Q511" s="354"/>
      <c r="R511" s="354" t="s">
        <v>1649</v>
      </c>
      <c r="S511" s="355" t="s">
        <v>360</v>
      </c>
      <c r="T511" s="355" t="s">
        <v>359</v>
      </c>
      <c r="U511" s="376" t="s">
        <v>1648</v>
      </c>
      <c r="V511" s="408" t="s">
        <v>516</v>
      </c>
      <c r="W511" s="718"/>
      <c r="X511" s="718"/>
      <c r="Y511" s="718"/>
      <c r="Z511" s="354" t="s">
        <v>1785</v>
      </c>
    </row>
    <row r="512" spans="2:26" ht="15.95" customHeight="1" x14ac:dyDescent="0.15">
      <c r="B512" s="401"/>
      <c r="C512" s="715" t="s">
        <v>691</v>
      </c>
      <c r="D512" s="716"/>
      <c r="E512" s="347">
        <v>2</v>
      </c>
      <c r="F512" s="373">
        <v>808.7</v>
      </c>
      <c r="G512" s="356" t="s">
        <v>534</v>
      </c>
      <c r="H512" s="356" t="s">
        <v>485</v>
      </c>
      <c r="I512" s="356" t="s">
        <v>332</v>
      </c>
      <c r="J512" s="756" t="s">
        <v>338</v>
      </c>
      <c r="K512" s="756"/>
      <c r="L512" s="756"/>
      <c r="M512" s="354" t="s">
        <v>2127</v>
      </c>
      <c r="N512" s="354" t="s">
        <v>1783</v>
      </c>
      <c r="O512" s="217" t="s">
        <v>1648</v>
      </c>
      <c r="P512" s="217" t="s">
        <v>1648</v>
      </c>
      <c r="Q512" s="354"/>
      <c r="R512" s="354" t="s">
        <v>1649</v>
      </c>
      <c r="S512" s="355" t="s">
        <v>360</v>
      </c>
      <c r="T512" s="355" t="s">
        <v>359</v>
      </c>
      <c r="U512" s="376" t="s">
        <v>1648</v>
      </c>
      <c r="V512" s="408" t="s">
        <v>516</v>
      </c>
      <c r="W512" s="718"/>
      <c r="X512" s="718"/>
      <c r="Y512" s="718"/>
      <c r="Z512" s="354" t="s">
        <v>1785</v>
      </c>
    </row>
    <row r="513" spans="2:26" ht="15.95" customHeight="1" x14ac:dyDescent="0.15">
      <c r="B513" s="401"/>
      <c r="C513" s="715" t="s">
        <v>691</v>
      </c>
      <c r="D513" s="716"/>
      <c r="E513" s="347">
        <v>3</v>
      </c>
      <c r="F513" s="373">
        <v>812.9</v>
      </c>
      <c r="G513" s="354" t="s">
        <v>534</v>
      </c>
      <c r="H513" s="354" t="s">
        <v>486</v>
      </c>
      <c r="I513" s="354" t="s">
        <v>332</v>
      </c>
      <c r="J513" s="466" t="s">
        <v>338</v>
      </c>
      <c r="K513" s="717"/>
      <c r="L513" s="444"/>
      <c r="M513" s="354" t="s">
        <v>2055</v>
      </c>
      <c r="N513" s="354" t="s">
        <v>1979</v>
      </c>
      <c r="O513" s="217" t="s">
        <v>54</v>
      </c>
      <c r="P513" s="217" t="s">
        <v>54</v>
      </c>
      <c r="Q513" s="354" t="s">
        <v>54</v>
      </c>
      <c r="R513" s="354" t="s">
        <v>551</v>
      </c>
      <c r="S513" s="355" t="s">
        <v>360</v>
      </c>
      <c r="T513" s="355" t="s">
        <v>360</v>
      </c>
      <c r="U513" s="355" t="s">
        <v>361</v>
      </c>
      <c r="V513" s="408" t="s">
        <v>516</v>
      </c>
      <c r="W513" s="718"/>
      <c r="X513" s="718"/>
      <c r="Y513" s="718"/>
      <c r="Z513" s="217" t="s">
        <v>1648</v>
      </c>
    </row>
    <row r="514" spans="2:26" ht="15.95" customHeight="1" x14ac:dyDescent="0.15">
      <c r="B514" s="401"/>
      <c r="C514" s="715" t="s">
        <v>799</v>
      </c>
      <c r="D514" s="716"/>
      <c r="E514" s="347">
        <v>1</v>
      </c>
      <c r="F514" s="373">
        <v>822.1</v>
      </c>
      <c r="G514" s="354" t="s">
        <v>329</v>
      </c>
      <c r="H514" s="354" t="s">
        <v>351</v>
      </c>
      <c r="I514" s="354" t="s">
        <v>332</v>
      </c>
      <c r="J514" s="408" t="s">
        <v>514</v>
      </c>
      <c r="K514" s="408"/>
      <c r="L514" s="408"/>
      <c r="M514" s="354" t="s">
        <v>2128</v>
      </c>
      <c r="N514" s="354" t="s">
        <v>1783</v>
      </c>
      <c r="O514" s="217" t="s">
        <v>1648</v>
      </c>
      <c r="P514" s="217" t="s">
        <v>1648</v>
      </c>
      <c r="Q514" s="354"/>
      <c r="R514" s="354" t="s">
        <v>1649</v>
      </c>
      <c r="S514" s="355" t="s">
        <v>360</v>
      </c>
      <c r="T514" s="355" t="s">
        <v>359</v>
      </c>
      <c r="U514" s="376" t="s">
        <v>1648</v>
      </c>
      <c r="V514" s="408" t="s">
        <v>516</v>
      </c>
      <c r="W514" s="718"/>
      <c r="X514" s="718"/>
      <c r="Y514" s="718"/>
      <c r="Z514" s="354" t="s">
        <v>1785</v>
      </c>
    </row>
    <row r="515" spans="2:26" ht="15.95" customHeight="1" x14ac:dyDescent="0.15">
      <c r="B515" s="401"/>
      <c r="C515" s="715" t="s">
        <v>799</v>
      </c>
      <c r="D515" s="716"/>
      <c r="E515" s="347">
        <v>2</v>
      </c>
      <c r="F515" s="373">
        <v>823.6</v>
      </c>
      <c r="G515" s="356" t="s">
        <v>534</v>
      </c>
      <c r="H515" s="356" t="s">
        <v>487</v>
      </c>
      <c r="I515" s="356" t="s">
        <v>332</v>
      </c>
      <c r="J515" s="756" t="s">
        <v>338</v>
      </c>
      <c r="K515" s="756"/>
      <c r="L515" s="756"/>
      <c r="M515" s="354" t="s">
        <v>2129</v>
      </c>
      <c r="N515" s="354" t="s">
        <v>1779</v>
      </c>
      <c r="O515" s="217" t="s">
        <v>551</v>
      </c>
      <c r="P515" s="217" t="s">
        <v>551</v>
      </c>
      <c r="Q515" s="354"/>
      <c r="R515" s="354" t="s">
        <v>551</v>
      </c>
      <c r="S515" s="355" t="s">
        <v>360</v>
      </c>
      <c r="T515" s="355" t="s">
        <v>360</v>
      </c>
      <c r="U515" s="355" t="s">
        <v>1648</v>
      </c>
      <c r="V515" s="408" t="s">
        <v>516</v>
      </c>
      <c r="W515" s="718"/>
      <c r="X515" s="718"/>
      <c r="Y515" s="718"/>
      <c r="Z515" s="217" t="s">
        <v>1648</v>
      </c>
    </row>
    <row r="516" spans="2:26" ht="15.95" customHeight="1" x14ac:dyDescent="0.15">
      <c r="B516" s="401"/>
      <c r="C516" s="715" t="s">
        <v>799</v>
      </c>
      <c r="D516" s="716"/>
      <c r="E516" s="347">
        <v>3</v>
      </c>
      <c r="F516" s="373">
        <v>823.3</v>
      </c>
      <c r="G516" s="354" t="s">
        <v>534</v>
      </c>
      <c r="H516" s="354" t="s">
        <v>485</v>
      </c>
      <c r="I516" s="354" t="s">
        <v>332</v>
      </c>
      <c r="J516" s="466" t="s">
        <v>338</v>
      </c>
      <c r="K516" s="717"/>
      <c r="L516" s="444"/>
      <c r="M516" s="354" t="s">
        <v>2059</v>
      </c>
      <c r="N516" s="354" t="s">
        <v>1979</v>
      </c>
      <c r="O516" s="217" t="s">
        <v>54</v>
      </c>
      <c r="P516" s="217" t="s">
        <v>54</v>
      </c>
      <c r="Q516" s="354" t="s">
        <v>54</v>
      </c>
      <c r="R516" s="354" t="s">
        <v>551</v>
      </c>
      <c r="S516" s="355" t="s">
        <v>360</v>
      </c>
      <c r="T516" s="355" t="s">
        <v>360</v>
      </c>
      <c r="U516" s="355" t="s">
        <v>361</v>
      </c>
      <c r="V516" s="408" t="s">
        <v>516</v>
      </c>
      <c r="W516" s="718"/>
      <c r="X516" s="718"/>
      <c r="Y516" s="718"/>
      <c r="Z516" s="217" t="s">
        <v>1648</v>
      </c>
    </row>
    <row r="517" spans="2:26" ht="15.95" customHeight="1" x14ac:dyDescent="0.15">
      <c r="B517" s="401"/>
      <c r="C517" s="715" t="s">
        <v>799</v>
      </c>
      <c r="D517" s="716"/>
      <c r="E517" s="347">
        <v>4</v>
      </c>
      <c r="F517" s="373">
        <v>825.3</v>
      </c>
      <c r="G517" s="354" t="s">
        <v>331</v>
      </c>
      <c r="H517" s="354" t="s">
        <v>356</v>
      </c>
      <c r="I517" s="354" t="s">
        <v>333</v>
      </c>
      <c r="J517" s="408" t="s">
        <v>340</v>
      </c>
      <c r="K517" s="408"/>
      <c r="L517" s="408"/>
      <c r="M517" s="346" t="s">
        <v>2130</v>
      </c>
      <c r="N517" s="354" t="s">
        <v>1803</v>
      </c>
      <c r="O517" s="217" t="s">
        <v>1649</v>
      </c>
      <c r="P517" s="217" t="s">
        <v>554</v>
      </c>
      <c r="Q517" s="354"/>
      <c r="R517" s="354" t="s">
        <v>1649</v>
      </c>
      <c r="S517" s="355" t="s">
        <v>360</v>
      </c>
      <c r="T517" s="355" t="s">
        <v>359</v>
      </c>
      <c r="U517" s="355" t="s">
        <v>363</v>
      </c>
      <c r="V517" s="466" t="s">
        <v>1784</v>
      </c>
      <c r="W517" s="717"/>
      <c r="X517" s="717"/>
      <c r="Y517" s="444"/>
      <c r="Z517" s="354" t="s">
        <v>1785</v>
      </c>
    </row>
    <row r="518" spans="2:26" ht="15.95" customHeight="1" x14ac:dyDescent="0.15">
      <c r="B518" s="401"/>
      <c r="C518" s="715" t="s">
        <v>799</v>
      </c>
      <c r="D518" s="716"/>
      <c r="E518" s="347">
        <v>5</v>
      </c>
      <c r="F518" s="373">
        <v>822.7</v>
      </c>
      <c r="G518" s="354" t="s">
        <v>331</v>
      </c>
      <c r="H518" s="354" t="s">
        <v>354</v>
      </c>
      <c r="I518" s="354" t="s">
        <v>332</v>
      </c>
      <c r="J518" s="408" t="s">
        <v>532</v>
      </c>
      <c r="K518" s="408"/>
      <c r="L518" s="408"/>
      <c r="M518" s="354" t="s">
        <v>2131</v>
      </c>
      <c r="N518" s="354" t="s">
        <v>1783</v>
      </c>
      <c r="O518" s="217" t="s">
        <v>1648</v>
      </c>
      <c r="P518" s="217" t="s">
        <v>1648</v>
      </c>
      <c r="Q518" s="354"/>
      <c r="R518" s="354" t="s">
        <v>551</v>
      </c>
      <c r="S518" s="355" t="s">
        <v>360</v>
      </c>
      <c r="T518" s="355" t="s">
        <v>360</v>
      </c>
      <c r="U518" s="355" t="s">
        <v>1648</v>
      </c>
      <c r="V518" s="408" t="s">
        <v>516</v>
      </c>
      <c r="W518" s="718"/>
      <c r="X518" s="718"/>
      <c r="Y518" s="718"/>
      <c r="Z518" s="217" t="s">
        <v>1648</v>
      </c>
    </row>
    <row r="519" spans="2:26" ht="15.95" customHeight="1" x14ac:dyDescent="0.15">
      <c r="B519" s="401"/>
      <c r="C519" s="715" t="s">
        <v>694</v>
      </c>
      <c r="D519" s="716"/>
      <c r="E519" s="347">
        <v>1</v>
      </c>
      <c r="F519" s="373">
        <v>828.7</v>
      </c>
      <c r="G519" s="354" t="s">
        <v>534</v>
      </c>
      <c r="H519" s="354" t="s">
        <v>487</v>
      </c>
      <c r="I519" s="354" t="s">
        <v>332</v>
      </c>
      <c r="J519" s="408" t="s">
        <v>338</v>
      </c>
      <c r="K519" s="408"/>
      <c r="L519" s="408"/>
      <c r="M519" s="346" t="s">
        <v>2132</v>
      </c>
      <c r="N519" s="354" t="s">
        <v>1791</v>
      </c>
      <c r="O519" s="217" t="s">
        <v>54</v>
      </c>
      <c r="P519" s="217" t="s">
        <v>54</v>
      </c>
      <c r="Q519" s="354" t="s">
        <v>54</v>
      </c>
      <c r="R519" s="354" t="s">
        <v>551</v>
      </c>
      <c r="S519" s="355" t="s">
        <v>360</v>
      </c>
      <c r="T519" s="355" t="s">
        <v>360</v>
      </c>
      <c r="U519" s="355" t="s">
        <v>361</v>
      </c>
      <c r="V519" s="408" t="s">
        <v>516</v>
      </c>
      <c r="W519" s="718"/>
      <c r="X519" s="718"/>
      <c r="Y519" s="718"/>
      <c r="Z519" s="217" t="s">
        <v>1648</v>
      </c>
    </row>
    <row r="520" spans="2:26" ht="15.95" customHeight="1" x14ac:dyDescent="0.15">
      <c r="B520" s="401"/>
      <c r="C520" s="715" t="s">
        <v>694</v>
      </c>
      <c r="D520" s="716"/>
      <c r="E520" s="347">
        <v>2</v>
      </c>
      <c r="F520" s="373">
        <v>832.1</v>
      </c>
      <c r="G520" s="354" t="s">
        <v>331</v>
      </c>
      <c r="H520" s="354" t="s">
        <v>354</v>
      </c>
      <c r="I520" s="354" t="s">
        <v>332</v>
      </c>
      <c r="J520" s="408" t="s">
        <v>532</v>
      </c>
      <c r="K520" s="408"/>
      <c r="L520" s="408"/>
      <c r="M520" s="354" t="s">
        <v>2004</v>
      </c>
      <c r="N520" s="354" t="s">
        <v>1803</v>
      </c>
      <c r="O520" s="217" t="s">
        <v>1649</v>
      </c>
      <c r="P520" s="217" t="s">
        <v>554</v>
      </c>
      <c r="Q520" s="354"/>
      <c r="R520" s="354" t="s">
        <v>551</v>
      </c>
      <c r="S520" s="355" t="s">
        <v>360</v>
      </c>
      <c r="T520" s="355" t="s">
        <v>360</v>
      </c>
      <c r="U520" s="355" t="s">
        <v>1648</v>
      </c>
      <c r="V520" s="408" t="s">
        <v>516</v>
      </c>
      <c r="W520" s="718"/>
      <c r="X520" s="718"/>
      <c r="Y520" s="718"/>
      <c r="Z520" s="217" t="s">
        <v>1648</v>
      </c>
    </row>
    <row r="521" spans="2:26" ht="15.95" customHeight="1" x14ac:dyDescent="0.15">
      <c r="B521" s="401"/>
      <c r="C521" s="715" t="s">
        <v>694</v>
      </c>
      <c r="D521" s="716"/>
      <c r="E521" s="347">
        <v>3</v>
      </c>
      <c r="F521" s="373">
        <v>832.1</v>
      </c>
      <c r="G521" s="354" t="s">
        <v>331</v>
      </c>
      <c r="H521" s="354" t="s">
        <v>354</v>
      </c>
      <c r="I521" s="354" t="s">
        <v>332</v>
      </c>
      <c r="J521" s="408" t="s">
        <v>532</v>
      </c>
      <c r="K521" s="408"/>
      <c r="L521" s="408"/>
      <c r="M521" s="354" t="s">
        <v>2133</v>
      </c>
      <c r="N521" s="354" t="s">
        <v>1779</v>
      </c>
      <c r="O521" s="217" t="s">
        <v>1649</v>
      </c>
      <c r="P521" s="217" t="s">
        <v>554</v>
      </c>
      <c r="Q521" s="354"/>
      <c r="R521" s="354" t="s">
        <v>551</v>
      </c>
      <c r="S521" s="355" t="s">
        <v>360</v>
      </c>
      <c r="T521" s="355" t="s">
        <v>360</v>
      </c>
      <c r="U521" s="355" t="s">
        <v>1648</v>
      </c>
      <c r="V521" s="408" t="s">
        <v>516</v>
      </c>
      <c r="W521" s="718"/>
      <c r="X521" s="718"/>
      <c r="Y521" s="718"/>
      <c r="Z521" s="217" t="s">
        <v>1648</v>
      </c>
    </row>
    <row r="522" spans="2:26" ht="15.95" customHeight="1" x14ac:dyDescent="0.15">
      <c r="B522" s="401"/>
      <c r="C522" s="715" t="s">
        <v>801</v>
      </c>
      <c r="D522" s="716"/>
      <c r="E522" s="347">
        <v>1</v>
      </c>
      <c r="F522" s="373">
        <v>838.7</v>
      </c>
      <c r="G522" s="354" t="s">
        <v>534</v>
      </c>
      <c r="H522" s="354" t="s">
        <v>486</v>
      </c>
      <c r="I522" s="354" t="s">
        <v>332</v>
      </c>
      <c r="J522" s="466" t="s">
        <v>338</v>
      </c>
      <c r="K522" s="717"/>
      <c r="L522" s="444"/>
      <c r="M522" s="354" t="s">
        <v>2134</v>
      </c>
      <c r="N522" s="354" t="s">
        <v>1979</v>
      </c>
      <c r="O522" s="217" t="s">
        <v>54</v>
      </c>
      <c r="P522" s="217" t="s">
        <v>54</v>
      </c>
      <c r="Q522" s="354" t="s">
        <v>54</v>
      </c>
      <c r="R522" s="354" t="s">
        <v>551</v>
      </c>
      <c r="S522" s="355" t="s">
        <v>360</v>
      </c>
      <c r="T522" s="355" t="s">
        <v>360</v>
      </c>
      <c r="U522" s="355" t="s">
        <v>1648</v>
      </c>
      <c r="V522" s="466" t="s">
        <v>516</v>
      </c>
      <c r="W522" s="717"/>
      <c r="X522" s="717"/>
      <c r="Y522" s="444"/>
      <c r="Z522" s="217" t="s">
        <v>1648</v>
      </c>
    </row>
    <row r="523" spans="2:26" ht="15.95" customHeight="1" x14ac:dyDescent="0.15">
      <c r="B523" s="401"/>
      <c r="C523" s="715" t="s">
        <v>801</v>
      </c>
      <c r="D523" s="716"/>
      <c r="E523" s="347">
        <v>2</v>
      </c>
      <c r="F523" s="373">
        <v>832.7</v>
      </c>
      <c r="G523" s="354" t="s">
        <v>534</v>
      </c>
      <c r="H523" s="354" t="s">
        <v>486</v>
      </c>
      <c r="I523" s="354" t="s">
        <v>332</v>
      </c>
      <c r="J523" s="466" t="s">
        <v>338</v>
      </c>
      <c r="K523" s="717"/>
      <c r="L523" s="444"/>
      <c r="M523" s="354" t="s">
        <v>2135</v>
      </c>
      <c r="N523" s="354" t="s">
        <v>1979</v>
      </c>
      <c r="O523" s="217" t="s">
        <v>54</v>
      </c>
      <c r="P523" s="217" t="s">
        <v>54</v>
      </c>
      <c r="Q523" s="354" t="s">
        <v>54</v>
      </c>
      <c r="R523" s="354" t="s">
        <v>551</v>
      </c>
      <c r="S523" s="355" t="s">
        <v>360</v>
      </c>
      <c r="T523" s="355" t="s">
        <v>360</v>
      </c>
      <c r="U523" s="355" t="s">
        <v>361</v>
      </c>
      <c r="V523" s="408" t="s">
        <v>516</v>
      </c>
      <c r="W523" s="718"/>
      <c r="X523" s="718"/>
      <c r="Y523" s="718"/>
      <c r="Z523" s="217" t="s">
        <v>1648</v>
      </c>
    </row>
    <row r="524" spans="2:26" ht="15.95" customHeight="1" x14ac:dyDescent="0.15">
      <c r="B524" s="401"/>
      <c r="C524" s="715" t="s">
        <v>696</v>
      </c>
      <c r="D524" s="716"/>
      <c r="E524" s="347">
        <v>1</v>
      </c>
      <c r="F524" s="373">
        <v>842</v>
      </c>
      <c r="G524" s="354" t="s">
        <v>534</v>
      </c>
      <c r="H524" s="354" t="s">
        <v>486</v>
      </c>
      <c r="I524" s="354" t="s">
        <v>332</v>
      </c>
      <c r="J524" s="466" t="s">
        <v>532</v>
      </c>
      <c r="K524" s="717"/>
      <c r="L524" s="444"/>
      <c r="M524" s="354" t="s">
        <v>2136</v>
      </c>
      <c r="N524" s="354" t="s">
        <v>1783</v>
      </c>
      <c r="O524" s="217" t="s">
        <v>1648</v>
      </c>
      <c r="P524" s="217" t="s">
        <v>1648</v>
      </c>
      <c r="Q524" s="354"/>
      <c r="R524" s="354" t="s">
        <v>1655</v>
      </c>
      <c r="S524" s="355" t="s">
        <v>360</v>
      </c>
      <c r="T524" s="355" t="s">
        <v>359</v>
      </c>
      <c r="U524" s="376" t="s">
        <v>1648</v>
      </c>
      <c r="V524" s="408" t="s">
        <v>516</v>
      </c>
      <c r="W524" s="718"/>
      <c r="X524" s="718"/>
      <c r="Y524" s="718"/>
      <c r="Z524" s="354" t="s">
        <v>2215</v>
      </c>
    </row>
    <row r="525" spans="2:26" ht="15.95" customHeight="1" x14ac:dyDescent="0.15">
      <c r="B525" s="401"/>
      <c r="C525" s="715" t="s">
        <v>696</v>
      </c>
      <c r="D525" s="716"/>
      <c r="E525" s="347">
        <v>2</v>
      </c>
      <c r="F525" s="373">
        <v>845.3</v>
      </c>
      <c r="G525" s="354" t="s">
        <v>534</v>
      </c>
      <c r="H525" s="354" t="s">
        <v>485</v>
      </c>
      <c r="I525" s="354" t="s">
        <v>332</v>
      </c>
      <c r="J525" s="466" t="s">
        <v>532</v>
      </c>
      <c r="K525" s="717"/>
      <c r="L525" s="444"/>
      <c r="M525" s="354" t="s">
        <v>2233</v>
      </c>
      <c r="N525" s="354" t="s">
        <v>1783</v>
      </c>
      <c r="O525" s="217" t="s">
        <v>1648</v>
      </c>
      <c r="P525" s="217" t="s">
        <v>1648</v>
      </c>
      <c r="Q525" s="354"/>
      <c r="R525" s="354" t="s">
        <v>1655</v>
      </c>
      <c r="S525" s="355" t="s">
        <v>360</v>
      </c>
      <c r="T525" s="355" t="s">
        <v>359</v>
      </c>
      <c r="U525" s="376" t="s">
        <v>1648</v>
      </c>
      <c r="V525" s="408" t="s">
        <v>516</v>
      </c>
      <c r="W525" s="718"/>
      <c r="X525" s="718"/>
      <c r="Y525" s="718"/>
      <c r="Z525" s="354" t="s">
        <v>2215</v>
      </c>
    </row>
    <row r="526" spans="2:26" ht="15.95" customHeight="1" x14ac:dyDescent="0.15">
      <c r="B526" s="401"/>
      <c r="C526" s="715" t="s">
        <v>696</v>
      </c>
      <c r="D526" s="716"/>
      <c r="E526" s="347">
        <v>3</v>
      </c>
      <c r="F526" s="373">
        <v>843.1</v>
      </c>
      <c r="G526" s="354" t="s">
        <v>331</v>
      </c>
      <c r="H526" s="354" t="s">
        <v>354</v>
      </c>
      <c r="I526" s="354" t="s">
        <v>332</v>
      </c>
      <c r="J526" s="408" t="s">
        <v>532</v>
      </c>
      <c r="K526" s="408"/>
      <c r="L526" s="408"/>
      <c r="M526" s="354" t="s">
        <v>2138</v>
      </c>
      <c r="N526" s="354" t="s">
        <v>1803</v>
      </c>
      <c r="O526" s="217" t="s">
        <v>1649</v>
      </c>
      <c r="P526" s="217" t="s">
        <v>554</v>
      </c>
      <c r="Q526" s="354"/>
      <c r="R526" s="354" t="s">
        <v>551</v>
      </c>
      <c r="S526" s="355" t="s">
        <v>360</v>
      </c>
      <c r="T526" s="355" t="s">
        <v>360</v>
      </c>
      <c r="U526" s="355" t="s">
        <v>1648</v>
      </c>
      <c r="V526" s="408" t="s">
        <v>516</v>
      </c>
      <c r="W526" s="718"/>
      <c r="X526" s="718"/>
      <c r="Y526" s="718"/>
      <c r="Z526" s="217" t="s">
        <v>1648</v>
      </c>
    </row>
    <row r="527" spans="2:26" ht="15.95" customHeight="1" x14ac:dyDescent="0.15">
      <c r="B527" s="401"/>
      <c r="C527" s="715" t="s">
        <v>697</v>
      </c>
      <c r="D527" s="716"/>
      <c r="E527" s="347">
        <v>1</v>
      </c>
      <c r="F527" s="373">
        <v>857.4</v>
      </c>
      <c r="G527" s="354" t="s">
        <v>534</v>
      </c>
      <c r="H527" s="354" t="s">
        <v>486</v>
      </c>
      <c r="I527" s="354" t="s">
        <v>332</v>
      </c>
      <c r="J527" s="408" t="s">
        <v>338</v>
      </c>
      <c r="K527" s="408"/>
      <c r="L527" s="408"/>
      <c r="M527" s="354" t="s">
        <v>2139</v>
      </c>
      <c r="N527" s="354" t="s">
        <v>1791</v>
      </c>
      <c r="O527" s="217" t="s">
        <v>54</v>
      </c>
      <c r="P527" s="217" t="s">
        <v>54</v>
      </c>
      <c r="Q527" s="354" t="s">
        <v>54</v>
      </c>
      <c r="R527" s="354" t="s">
        <v>551</v>
      </c>
      <c r="S527" s="355" t="s">
        <v>360</v>
      </c>
      <c r="T527" s="355" t="s">
        <v>360</v>
      </c>
      <c r="U527" s="355" t="s">
        <v>361</v>
      </c>
      <c r="V527" s="408" t="s">
        <v>516</v>
      </c>
      <c r="W527" s="718"/>
      <c r="X527" s="718"/>
      <c r="Y527" s="718"/>
      <c r="Z527" s="217" t="s">
        <v>1648</v>
      </c>
    </row>
    <row r="528" spans="2:26" ht="15.95" customHeight="1" x14ac:dyDescent="0.15">
      <c r="B528" s="401"/>
      <c r="C528" s="715" t="s">
        <v>697</v>
      </c>
      <c r="D528" s="716"/>
      <c r="E528" s="347">
        <v>2</v>
      </c>
      <c r="F528" s="373">
        <v>859.5</v>
      </c>
      <c r="G528" s="354" t="s">
        <v>534</v>
      </c>
      <c r="H528" s="354" t="s">
        <v>487</v>
      </c>
      <c r="I528" s="354" t="s">
        <v>332</v>
      </c>
      <c r="J528" s="466" t="s">
        <v>338</v>
      </c>
      <c r="K528" s="717"/>
      <c r="L528" s="444"/>
      <c r="M528" s="354" t="s">
        <v>2140</v>
      </c>
      <c r="N528" s="354" t="s">
        <v>1979</v>
      </c>
      <c r="O528" s="217" t="s">
        <v>54</v>
      </c>
      <c r="P528" s="217" t="s">
        <v>54</v>
      </c>
      <c r="Q528" s="354" t="s">
        <v>54</v>
      </c>
      <c r="R528" s="354" t="s">
        <v>551</v>
      </c>
      <c r="S528" s="355" t="s">
        <v>360</v>
      </c>
      <c r="T528" s="355" t="s">
        <v>360</v>
      </c>
      <c r="U528" s="355" t="s">
        <v>361</v>
      </c>
      <c r="V528" s="408" t="s">
        <v>516</v>
      </c>
      <c r="W528" s="718"/>
      <c r="X528" s="718"/>
      <c r="Y528" s="718"/>
      <c r="Z528" s="217" t="s">
        <v>1648</v>
      </c>
    </row>
    <row r="529" spans="2:26" ht="15.95" customHeight="1" x14ac:dyDescent="0.15">
      <c r="B529" s="401"/>
      <c r="C529" s="715" t="s">
        <v>698</v>
      </c>
      <c r="D529" s="716"/>
      <c r="E529" s="347">
        <v>1</v>
      </c>
      <c r="F529" s="373">
        <v>860</v>
      </c>
      <c r="G529" s="354" t="s">
        <v>534</v>
      </c>
      <c r="H529" s="354" t="s">
        <v>486</v>
      </c>
      <c r="I529" s="354" t="s">
        <v>332</v>
      </c>
      <c r="J529" s="408" t="s">
        <v>338</v>
      </c>
      <c r="K529" s="408"/>
      <c r="L529" s="408"/>
      <c r="M529" s="354" t="s">
        <v>2141</v>
      </c>
      <c r="N529" s="354" t="s">
        <v>1791</v>
      </c>
      <c r="O529" s="217" t="s">
        <v>54</v>
      </c>
      <c r="P529" s="217" t="s">
        <v>54</v>
      </c>
      <c r="Q529" s="354" t="s">
        <v>54</v>
      </c>
      <c r="R529" s="354" t="s">
        <v>551</v>
      </c>
      <c r="S529" s="355" t="s">
        <v>360</v>
      </c>
      <c r="T529" s="355" t="s">
        <v>360</v>
      </c>
      <c r="U529" s="355" t="s">
        <v>361</v>
      </c>
      <c r="V529" s="408" t="s">
        <v>516</v>
      </c>
      <c r="W529" s="718"/>
      <c r="X529" s="718"/>
      <c r="Y529" s="718"/>
      <c r="Z529" s="217" t="s">
        <v>1648</v>
      </c>
    </row>
    <row r="530" spans="2:26" ht="15.95" customHeight="1" x14ac:dyDescent="0.15">
      <c r="B530" s="401"/>
      <c r="C530" s="715" t="s">
        <v>698</v>
      </c>
      <c r="D530" s="716"/>
      <c r="E530" s="347">
        <v>2</v>
      </c>
      <c r="F530" s="373">
        <v>864.1</v>
      </c>
      <c r="G530" s="356" t="s">
        <v>331</v>
      </c>
      <c r="H530" s="356" t="s">
        <v>356</v>
      </c>
      <c r="I530" s="356" t="s">
        <v>332</v>
      </c>
      <c r="J530" s="756" t="s">
        <v>349</v>
      </c>
      <c r="K530" s="756"/>
      <c r="L530" s="756"/>
      <c r="M530" s="354" t="s">
        <v>2142</v>
      </c>
      <c r="N530" s="354" t="s">
        <v>1803</v>
      </c>
      <c r="O530" s="217" t="s">
        <v>1649</v>
      </c>
      <c r="P530" s="217" t="s">
        <v>554</v>
      </c>
      <c r="Q530" s="354"/>
      <c r="R530" s="354" t="s">
        <v>1649</v>
      </c>
      <c r="S530" s="355" t="s">
        <v>360</v>
      </c>
      <c r="T530" s="355" t="s">
        <v>359</v>
      </c>
      <c r="U530" s="355" t="s">
        <v>363</v>
      </c>
      <c r="V530" s="466" t="s">
        <v>1784</v>
      </c>
      <c r="W530" s="717"/>
      <c r="X530" s="717"/>
      <c r="Y530" s="444"/>
      <c r="Z530" s="354" t="s">
        <v>1785</v>
      </c>
    </row>
    <row r="531" spans="2:26" ht="15.95" customHeight="1" x14ac:dyDescent="0.15">
      <c r="B531" s="401"/>
      <c r="C531" s="715" t="s">
        <v>806</v>
      </c>
      <c r="D531" s="716"/>
      <c r="E531" s="347">
        <v>1</v>
      </c>
      <c r="F531" s="373">
        <v>891.3</v>
      </c>
      <c r="G531" s="354" t="s">
        <v>534</v>
      </c>
      <c r="H531" s="354" t="s">
        <v>485</v>
      </c>
      <c r="I531" s="354" t="s">
        <v>332</v>
      </c>
      <c r="J531" s="466" t="s">
        <v>338</v>
      </c>
      <c r="K531" s="717"/>
      <c r="L531" s="444"/>
      <c r="M531" s="354" t="s">
        <v>2045</v>
      </c>
      <c r="N531" s="354" t="s">
        <v>1979</v>
      </c>
      <c r="O531" s="217" t="s">
        <v>54</v>
      </c>
      <c r="P531" s="217" t="s">
        <v>54</v>
      </c>
      <c r="Q531" s="354" t="s">
        <v>54</v>
      </c>
      <c r="R531" s="354" t="s">
        <v>551</v>
      </c>
      <c r="S531" s="355" t="s">
        <v>360</v>
      </c>
      <c r="T531" s="355" t="s">
        <v>360</v>
      </c>
      <c r="U531" s="355" t="s">
        <v>361</v>
      </c>
      <c r="V531" s="408" t="s">
        <v>516</v>
      </c>
      <c r="W531" s="718"/>
      <c r="X531" s="718"/>
      <c r="Y531" s="718"/>
      <c r="Z531" s="217" t="s">
        <v>1648</v>
      </c>
    </row>
    <row r="532" spans="2:26" ht="15.95" customHeight="1" x14ac:dyDescent="0.15">
      <c r="B532" s="401"/>
      <c r="C532" s="715" t="s">
        <v>806</v>
      </c>
      <c r="D532" s="716"/>
      <c r="E532" s="347">
        <v>2</v>
      </c>
      <c r="F532" s="373">
        <v>882.7</v>
      </c>
      <c r="G532" s="354" t="s">
        <v>331</v>
      </c>
      <c r="H532" s="354" t="s">
        <v>354</v>
      </c>
      <c r="I532" s="354" t="s">
        <v>332</v>
      </c>
      <c r="J532" s="408" t="s">
        <v>532</v>
      </c>
      <c r="K532" s="408"/>
      <c r="L532" s="408"/>
      <c r="M532" s="354" t="s">
        <v>2143</v>
      </c>
      <c r="N532" s="354" t="s">
        <v>1803</v>
      </c>
      <c r="O532" s="217" t="s">
        <v>1649</v>
      </c>
      <c r="P532" s="217" t="s">
        <v>554</v>
      </c>
      <c r="Q532" s="354"/>
      <c r="R532" s="354" t="s">
        <v>551</v>
      </c>
      <c r="S532" s="355" t="s">
        <v>360</v>
      </c>
      <c r="T532" s="355" t="s">
        <v>360</v>
      </c>
      <c r="U532" s="355" t="s">
        <v>1648</v>
      </c>
      <c r="V532" s="408" t="s">
        <v>516</v>
      </c>
      <c r="W532" s="718"/>
      <c r="X532" s="718"/>
      <c r="Y532" s="718"/>
      <c r="Z532" s="217" t="s">
        <v>1648</v>
      </c>
    </row>
    <row r="533" spans="2:26" ht="15.95" customHeight="1" x14ac:dyDescent="0.15">
      <c r="B533" s="401"/>
      <c r="C533" s="715" t="s">
        <v>701</v>
      </c>
      <c r="D533" s="716"/>
      <c r="E533" s="347">
        <v>1</v>
      </c>
      <c r="F533" s="373">
        <v>896.9</v>
      </c>
      <c r="G533" s="354" t="s">
        <v>534</v>
      </c>
      <c r="H533" s="354" t="s">
        <v>486</v>
      </c>
      <c r="I533" s="354" t="s">
        <v>332</v>
      </c>
      <c r="J533" s="466" t="s">
        <v>338</v>
      </c>
      <c r="K533" s="717"/>
      <c r="L533" s="444"/>
      <c r="M533" s="354" t="s">
        <v>2045</v>
      </c>
      <c r="N533" s="354" t="s">
        <v>1979</v>
      </c>
      <c r="O533" s="217" t="s">
        <v>54</v>
      </c>
      <c r="P533" s="217" t="s">
        <v>54</v>
      </c>
      <c r="Q533" s="354" t="s">
        <v>54</v>
      </c>
      <c r="R533" s="354" t="s">
        <v>551</v>
      </c>
      <c r="S533" s="355" t="s">
        <v>360</v>
      </c>
      <c r="T533" s="355" t="s">
        <v>360</v>
      </c>
      <c r="U533" s="355" t="s">
        <v>361</v>
      </c>
      <c r="V533" s="408" t="s">
        <v>516</v>
      </c>
      <c r="W533" s="718"/>
      <c r="X533" s="718"/>
      <c r="Y533" s="718"/>
      <c r="Z533" s="217" t="s">
        <v>1648</v>
      </c>
    </row>
    <row r="534" spans="2:26" ht="15.95" customHeight="1" x14ac:dyDescent="0.15">
      <c r="B534" s="476"/>
      <c r="C534" s="715" t="s">
        <v>701</v>
      </c>
      <c r="D534" s="716"/>
      <c r="E534" s="347">
        <v>2</v>
      </c>
      <c r="F534" s="373">
        <v>897.1</v>
      </c>
      <c r="G534" s="354" t="s">
        <v>534</v>
      </c>
      <c r="H534" s="354" t="s">
        <v>486</v>
      </c>
      <c r="I534" s="354" t="s">
        <v>333</v>
      </c>
      <c r="J534" s="408" t="s">
        <v>333</v>
      </c>
      <c r="K534" s="408"/>
      <c r="L534" s="408"/>
      <c r="M534" s="354" t="s">
        <v>1763</v>
      </c>
      <c r="N534" s="354" t="s">
        <v>1803</v>
      </c>
      <c r="O534" s="217" t="s">
        <v>551</v>
      </c>
      <c r="P534" s="217" t="s">
        <v>551</v>
      </c>
      <c r="Q534" s="354"/>
      <c r="R534" s="354" t="s">
        <v>1655</v>
      </c>
      <c r="S534" s="355" t="s">
        <v>360</v>
      </c>
      <c r="T534" s="355" t="s">
        <v>359</v>
      </c>
      <c r="U534" s="355" t="s">
        <v>363</v>
      </c>
      <c r="V534" s="466" t="s">
        <v>1784</v>
      </c>
      <c r="W534" s="717"/>
      <c r="X534" s="717"/>
      <c r="Y534" s="444"/>
      <c r="Z534" s="354" t="s">
        <v>2216</v>
      </c>
    </row>
    <row r="535" spans="2:26" ht="15.95" customHeight="1" x14ac:dyDescent="0.15">
      <c r="B535" s="89"/>
      <c r="C535" s="1" t="s">
        <v>275</v>
      </c>
      <c r="D535" s="37"/>
      <c r="E535" s="2"/>
      <c r="F535" s="86"/>
      <c r="G535" s="86"/>
      <c r="H535" s="86"/>
      <c r="I535" s="86"/>
      <c r="J535" s="86"/>
      <c r="K535" s="86"/>
      <c r="L535" s="86"/>
      <c r="M535" s="86"/>
      <c r="N535" s="86"/>
      <c r="O535" s="86"/>
      <c r="P535" s="86"/>
      <c r="Q535" s="88"/>
      <c r="R535" s="104"/>
      <c r="S535" s="37"/>
      <c r="T535" s="37"/>
      <c r="U535" s="86"/>
      <c r="V535" s="105"/>
      <c r="W535" s="105"/>
      <c r="X535" s="105"/>
      <c r="Y535" s="105"/>
      <c r="Z535" s="37"/>
    </row>
    <row r="536" spans="2:26" ht="15.95" customHeight="1" x14ac:dyDescent="0.15">
      <c r="B536" s="89"/>
      <c r="C536" s="98" t="s">
        <v>276</v>
      </c>
      <c r="D536" s="37"/>
      <c r="E536" s="2"/>
      <c r="F536" s="86"/>
      <c r="G536" s="86"/>
      <c r="H536" s="86"/>
      <c r="I536" s="86"/>
      <c r="J536" s="86"/>
      <c r="K536" s="86"/>
      <c r="L536" s="86"/>
      <c r="M536" s="86"/>
      <c r="N536" s="86"/>
      <c r="O536" s="86"/>
      <c r="P536" s="86"/>
      <c r="Q536" s="88"/>
      <c r="R536" s="104"/>
      <c r="S536" s="37"/>
      <c r="T536" s="37"/>
      <c r="U536" s="86"/>
      <c r="V536" s="105"/>
      <c r="W536" s="105"/>
      <c r="X536" s="105"/>
      <c r="Y536" s="105"/>
      <c r="Z536" s="37"/>
    </row>
    <row r="537" spans="2:26" ht="15.95" customHeight="1" x14ac:dyDescent="0.15">
      <c r="B537" s="90"/>
      <c r="C537" s="29" t="s">
        <v>247</v>
      </c>
      <c r="D537" s="29"/>
      <c r="E537" s="29"/>
      <c r="F537" s="370"/>
      <c r="G537" s="29"/>
      <c r="H537" s="29"/>
      <c r="I537" s="29"/>
      <c r="J537" s="29"/>
      <c r="K537" s="29"/>
      <c r="L537" s="29"/>
      <c r="M537" s="29"/>
      <c r="N537" s="29"/>
      <c r="O537" s="29"/>
      <c r="P537" s="29"/>
      <c r="Q537" s="29"/>
      <c r="R537" s="29"/>
      <c r="S537" s="29"/>
      <c r="T537" s="29"/>
      <c r="U537" s="29"/>
      <c r="V537" s="29"/>
      <c r="W537" s="29"/>
      <c r="X537" s="29"/>
      <c r="Y537" s="29"/>
    </row>
    <row r="538" spans="2:26" ht="15.95" customHeight="1" x14ac:dyDescent="0.15">
      <c r="B538" s="29"/>
      <c r="C538" s="29" t="s">
        <v>248</v>
      </c>
      <c r="D538" s="29"/>
      <c r="E538" s="29"/>
      <c r="F538" s="370"/>
      <c r="G538" s="29"/>
      <c r="H538" s="29"/>
      <c r="I538" s="29"/>
      <c r="J538" s="29"/>
      <c r="K538" s="29"/>
      <c r="L538" s="29"/>
      <c r="M538" s="29"/>
      <c r="N538" s="29"/>
      <c r="O538" s="29"/>
      <c r="P538" s="29"/>
      <c r="Q538" s="29"/>
      <c r="R538" s="29"/>
      <c r="S538" s="29"/>
      <c r="T538" s="29"/>
      <c r="U538" s="29"/>
      <c r="V538" s="29"/>
      <c r="W538" s="29"/>
      <c r="X538" s="29"/>
      <c r="Y538" s="29"/>
    </row>
    <row r="539" spans="2:26" ht="15.95" customHeight="1" x14ac:dyDescent="0.15">
      <c r="B539" s="29"/>
      <c r="C539" s="232" t="s">
        <v>449</v>
      </c>
      <c r="D539" s="232"/>
      <c r="E539" s="232"/>
      <c r="F539" s="371"/>
      <c r="G539" s="232"/>
      <c r="H539" s="232"/>
      <c r="I539" s="232"/>
      <c r="J539" s="232"/>
      <c r="K539" s="232"/>
      <c r="L539" s="232"/>
      <c r="M539" s="232"/>
      <c r="N539" s="232"/>
      <c r="O539" s="29"/>
      <c r="P539" s="29"/>
      <c r="Q539" s="29"/>
      <c r="R539" s="29"/>
      <c r="S539" s="29"/>
      <c r="T539" s="29"/>
      <c r="U539" s="29"/>
      <c r="V539" s="29"/>
      <c r="W539" s="29"/>
      <c r="X539" s="29"/>
      <c r="Y539" s="29"/>
    </row>
    <row r="540" spans="2:26" ht="15.95" customHeight="1" x14ac:dyDescent="0.15">
      <c r="C540" s="233" t="s">
        <v>541</v>
      </c>
      <c r="D540" s="234"/>
      <c r="E540" s="234"/>
      <c r="F540" s="372"/>
      <c r="G540" s="234"/>
      <c r="H540" s="234"/>
      <c r="I540" s="234"/>
      <c r="J540" s="234"/>
      <c r="K540" s="234"/>
      <c r="L540" s="234"/>
      <c r="M540" s="234"/>
      <c r="N540" s="234"/>
    </row>
    <row r="541" spans="2:26" ht="9.75" customHeight="1" x14ac:dyDescent="0.15">
      <c r="H541" s="2"/>
      <c r="I541" s="2"/>
      <c r="J541" s="2"/>
      <c r="K541" s="2"/>
      <c r="L541" s="2"/>
      <c r="M541" s="2"/>
      <c r="N541" s="2"/>
      <c r="O541" s="2"/>
      <c r="P541" s="2"/>
      <c r="Q541" s="2"/>
      <c r="R541" s="2"/>
      <c r="S541" s="2"/>
      <c r="T541" s="2"/>
      <c r="U541" s="2"/>
      <c r="V541" s="2"/>
      <c r="W541" s="2"/>
      <c r="X541" s="2"/>
      <c r="Y541" s="2"/>
    </row>
    <row r="542" spans="2:26" ht="24.75" customHeight="1" x14ac:dyDescent="0.15">
      <c r="B542" s="719" t="s">
        <v>322</v>
      </c>
      <c r="C542" s="719"/>
      <c r="D542" s="719"/>
      <c r="E542" s="719"/>
      <c r="F542" s="595"/>
      <c r="G542" s="595"/>
      <c r="H542" s="595"/>
      <c r="I542" s="719"/>
      <c r="J542" s="719"/>
      <c r="K542" s="719"/>
      <c r="L542" s="719"/>
      <c r="M542" s="719"/>
      <c r="N542" s="719"/>
      <c r="O542" s="719"/>
      <c r="P542" s="719"/>
      <c r="Q542" s="719"/>
      <c r="R542" s="719"/>
      <c r="S542" s="719"/>
      <c r="T542" s="719"/>
      <c r="U542" s="719"/>
      <c r="V542" s="719"/>
      <c r="W542" s="719"/>
      <c r="X542" s="719"/>
      <c r="Y542" s="719"/>
    </row>
    <row r="543" spans="2:26" ht="20.100000000000001" customHeight="1" x14ac:dyDescent="0.15">
      <c r="B543" s="467" t="s">
        <v>27</v>
      </c>
      <c r="C543" s="478"/>
      <c r="D543" s="478"/>
      <c r="E543" s="478"/>
      <c r="F543" s="596" t="str">
        <f>F498</f>
        <v>ミネトンネル</v>
      </c>
      <c r="G543" s="597"/>
      <c r="H543" s="598"/>
      <c r="I543" s="442" t="s">
        <v>28</v>
      </c>
      <c r="J543" s="439"/>
      <c r="K543" s="390" t="str">
        <f>K498</f>
        <v>一般国道　316号</v>
      </c>
      <c r="L543" s="391"/>
      <c r="M543" s="391"/>
      <c r="N543" s="392"/>
      <c r="O543" s="409" t="s">
        <v>257</v>
      </c>
      <c r="P543" s="411"/>
      <c r="Q543" s="720" t="str">
        <f>Q498</f>
        <v>株式会社ニュージェック</v>
      </c>
      <c r="R543" s="721"/>
      <c r="S543" s="721"/>
      <c r="T543" s="722"/>
      <c r="U543" s="606" t="s">
        <v>220</v>
      </c>
      <c r="V543" s="607"/>
      <c r="W543" s="607"/>
      <c r="X543" s="608"/>
      <c r="Y543" s="612">
        <f>Y498</f>
        <v>44294</v>
      </c>
      <c r="Z543" s="614"/>
    </row>
    <row r="544" spans="2:26" ht="20.100000000000001" customHeight="1" x14ac:dyDescent="0.15">
      <c r="B544" s="413" t="s">
        <v>0</v>
      </c>
      <c r="C544" s="414"/>
      <c r="D544" s="414"/>
      <c r="E544" s="414"/>
      <c r="F544" s="618" t="str">
        <f>F499</f>
        <v>美祢トンネル</v>
      </c>
      <c r="G544" s="619"/>
      <c r="H544" s="620"/>
      <c r="I544" s="728" t="s">
        <v>1</v>
      </c>
      <c r="J544" s="729"/>
      <c r="K544" s="390" t="str">
        <f>K499</f>
        <v>宇部土木建築事務所</v>
      </c>
      <c r="L544" s="391"/>
      <c r="M544" s="391"/>
      <c r="N544" s="392"/>
      <c r="O544" s="409" t="s">
        <v>258</v>
      </c>
      <c r="P544" s="411"/>
      <c r="Q544" s="720" t="str">
        <f>Q499</f>
        <v>石村　勝伸</v>
      </c>
      <c r="R544" s="721"/>
      <c r="S544" s="721"/>
      <c r="T544" s="722"/>
      <c r="U544" s="723"/>
      <c r="V544" s="724"/>
      <c r="W544" s="724"/>
      <c r="X544" s="725"/>
      <c r="Y544" s="726"/>
      <c r="Z544" s="727"/>
    </row>
    <row r="545" spans="2:26" ht="15" customHeight="1" x14ac:dyDescent="0.15">
      <c r="B545" s="401" t="s">
        <v>241</v>
      </c>
      <c r="C545" s="730" t="s">
        <v>42</v>
      </c>
      <c r="D545" s="731"/>
      <c r="E545" s="732" t="s">
        <v>205</v>
      </c>
      <c r="F545" s="732" t="s">
        <v>204</v>
      </c>
      <c r="G545" s="734" t="s">
        <v>203</v>
      </c>
      <c r="H545" s="735"/>
      <c r="I545" s="467" t="s">
        <v>202</v>
      </c>
      <c r="J545" s="478"/>
      <c r="K545" s="478"/>
      <c r="L545" s="478"/>
      <c r="M545" s="478"/>
      <c r="N545" s="479"/>
      <c r="O545" s="738" t="s">
        <v>537</v>
      </c>
      <c r="P545" s="739"/>
      <c r="Q545" s="742" t="s">
        <v>265</v>
      </c>
      <c r="R545" s="743"/>
      <c r="S545" s="743"/>
      <c r="T545" s="744"/>
      <c r="U545" s="734" t="s">
        <v>201</v>
      </c>
      <c r="V545" s="748"/>
      <c r="W545" s="748"/>
      <c r="X545" s="748"/>
      <c r="Y545" s="735"/>
      <c r="Z545" s="750" t="s">
        <v>200</v>
      </c>
    </row>
    <row r="546" spans="2:26" ht="15" customHeight="1" x14ac:dyDescent="0.15">
      <c r="B546" s="401"/>
      <c r="C546" s="730"/>
      <c r="D546" s="731"/>
      <c r="E546" s="732"/>
      <c r="F546" s="732"/>
      <c r="G546" s="736"/>
      <c r="H546" s="737"/>
      <c r="I546" s="413"/>
      <c r="J546" s="414"/>
      <c r="K546" s="414"/>
      <c r="L546" s="414"/>
      <c r="M546" s="414"/>
      <c r="N546" s="415"/>
      <c r="O546" s="740"/>
      <c r="P546" s="741"/>
      <c r="Q546" s="745"/>
      <c r="R546" s="746"/>
      <c r="S546" s="746"/>
      <c r="T546" s="747"/>
      <c r="U546" s="736"/>
      <c r="V546" s="749"/>
      <c r="W546" s="749"/>
      <c r="X546" s="749"/>
      <c r="Y546" s="737"/>
      <c r="Z546" s="732"/>
    </row>
    <row r="547" spans="2:26" ht="16.5" customHeight="1" x14ac:dyDescent="0.15">
      <c r="B547" s="401"/>
      <c r="C547" s="730"/>
      <c r="D547" s="731"/>
      <c r="E547" s="732"/>
      <c r="F547" s="732"/>
      <c r="G547" s="621" t="s">
        <v>199</v>
      </c>
      <c r="H547" s="621" t="s">
        <v>198</v>
      </c>
      <c r="I547" s="599" t="s">
        <v>197</v>
      </c>
      <c r="J547" s="599" t="s">
        <v>43</v>
      </c>
      <c r="K547" s="753"/>
      <c r="L547" s="753"/>
      <c r="M547" s="758" t="s">
        <v>7</v>
      </c>
      <c r="N547" s="759" t="s">
        <v>196</v>
      </c>
      <c r="O547" s="599" t="s">
        <v>195</v>
      </c>
      <c r="P547" s="599" t="s">
        <v>194</v>
      </c>
      <c r="Q547" s="449" t="s">
        <v>274</v>
      </c>
      <c r="R547" s="753"/>
      <c r="S547" s="621" t="s">
        <v>272</v>
      </c>
      <c r="T547" s="621" t="s">
        <v>273</v>
      </c>
      <c r="U547" s="760" t="s">
        <v>193</v>
      </c>
      <c r="V547" s="621" t="s">
        <v>266</v>
      </c>
      <c r="W547" s="753"/>
      <c r="X547" s="753"/>
      <c r="Y547" s="753"/>
      <c r="Z547" s="732"/>
    </row>
    <row r="548" spans="2:26" ht="16.5" customHeight="1" x14ac:dyDescent="0.15">
      <c r="B548" s="401"/>
      <c r="C548" s="413"/>
      <c r="D548" s="415"/>
      <c r="E548" s="733"/>
      <c r="F548" s="733"/>
      <c r="G548" s="752"/>
      <c r="H548" s="752"/>
      <c r="I548" s="753"/>
      <c r="J548" s="753"/>
      <c r="K548" s="753"/>
      <c r="L548" s="753"/>
      <c r="M548" s="753"/>
      <c r="N548" s="753"/>
      <c r="O548" s="753"/>
      <c r="P548" s="753"/>
      <c r="Q548" s="106" t="s">
        <v>267</v>
      </c>
      <c r="R548" s="106" t="s">
        <v>268</v>
      </c>
      <c r="S548" s="753"/>
      <c r="T548" s="753"/>
      <c r="U548" s="753"/>
      <c r="V548" s="753"/>
      <c r="W548" s="753"/>
      <c r="X548" s="753"/>
      <c r="Y548" s="753"/>
      <c r="Z548" s="751"/>
    </row>
    <row r="549" spans="2:26" ht="15.75" customHeight="1" x14ac:dyDescent="0.15">
      <c r="B549" s="401"/>
      <c r="C549" s="715" t="s">
        <v>701</v>
      </c>
      <c r="D549" s="716"/>
      <c r="E549" s="347">
        <v>3</v>
      </c>
      <c r="F549" s="373">
        <v>901.8</v>
      </c>
      <c r="G549" s="354" t="s">
        <v>534</v>
      </c>
      <c r="H549" s="354" t="s">
        <v>486</v>
      </c>
      <c r="I549" s="354" t="s">
        <v>332</v>
      </c>
      <c r="J549" s="466" t="s">
        <v>532</v>
      </c>
      <c r="K549" s="717"/>
      <c r="L549" s="444"/>
      <c r="M549" s="354" t="s">
        <v>2144</v>
      </c>
      <c r="N549" s="354" t="s">
        <v>1783</v>
      </c>
      <c r="O549" s="217" t="s">
        <v>1648</v>
      </c>
      <c r="P549" s="217" t="s">
        <v>1648</v>
      </c>
      <c r="Q549" s="354"/>
      <c r="R549" s="354" t="s">
        <v>551</v>
      </c>
      <c r="S549" s="355" t="s">
        <v>360</v>
      </c>
      <c r="T549" s="355" t="s">
        <v>360</v>
      </c>
      <c r="U549" s="376" t="s">
        <v>1648</v>
      </c>
      <c r="V549" s="466" t="s">
        <v>516</v>
      </c>
      <c r="W549" s="717"/>
      <c r="X549" s="717"/>
      <c r="Y549" s="444"/>
      <c r="Z549" s="217" t="s">
        <v>1648</v>
      </c>
    </row>
    <row r="550" spans="2:26" ht="15.95" customHeight="1" x14ac:dyDescent="0.15">
      <c r="B550" s="401"/>
      <c r="C550" s="715" t="s">
        <v>701</v>
      </c>
      <c r="D550" s="716"/>
      <c r="E550" s="347">
        <v>4</v>
      </c>
      <c r="F550" s="373">
        <v>891.4</v>
      </c>
      <c r="G550" s="354" t="s">
        <v>534</v>
      </c>
      <c r="H550" s="354" t="s">
        <v>487</v>
      </c>
      <c r="I550" s="354" t="s">
        <v>332</v>
      </c>
      <c r="J550" s="466" t="s">
        <v>338</v>
      </c>
      <c r="K550" s="717"/>
      <c r="L550" s="444"/>
      <c r="M550" s="354" t="s">
        <v>2051</v>
      </c>
      <c r="N550" s="354" t="s">
        <v>1979</v>
      </c>
      <c r="O550" s="217" t="s">
        <v>54</v>
      </c>
      <c r="P550" s="217" t="s">
        <v>54</v>
      </c>
      <c r="Q550" s="354" t="s">
        <v>54</v>
      </c>
      <c r="R550" s="354" t="s">
        <v>551</v>
      </c>
      <c r="S550" s="355" t="s">
        <v>360</v>
      </c>
      <c r="T550" s="355" t="s">
        <v>360</v>
      </c>
      <c r="U550" s="355" t="s">
        <v>361</v>
      </c>
      <c r="V550" s="408" t="s">
        <v>516</v>
      </c>
      <c r="W550" s="718"/>
      <c r="X550" s="718"/>
      <c r="Y550" s="718"/>
      <c r="Z550" s="217" t="s">
        <v>1648</v>
      </c>
    </row>
    <row r="551" spans="2:26" ht="15.95" customHeight="1" x14ac:dyDescent="0.15">
      <c r="B551" s="401"/>
      <c r="C551" s="715" t="s">
        <v>701</v>
      </c>
      <c r="D551" s="716"/>
      <c r="E551" s="347">
        <v>5</v>
      </c>
      <c r="F551" s="373">
        <v>892.4</v>
      </c>
      <c r="G551" s="354" t="s">
        <v>331</v>
      </c>
      <c r="H551" s="354" t="s">
        <v>354</v>
      </c>
      <c r="I551" s="354" t="s">
        <v>332</v>
      </c>
      <c r="J551" s="408" t="s">
        <v>532</v>
      </c>
      <c r="K551" s="408"/>
      <c r="L551" s="408"/>
      <c r="M551" s="354" t="s">
        <v>2086</v>
      </c>
      <c r="N551" s="354" t="s">
        <v>1803</v>
      </c>
      <c r="O551" s="217" t="s">
        <v>1649</v>
      </c>
      <c r="P551" s="217" t="s">
        <v>554</v>
      </c>
      <c r="Q551" s="354"/>
      <c r="R551" s="354" t="s">
        <v>551</v>
      </c>
      <c r="S551" s="355" t="s">
        <v>360</v>
      </c>
      <c r="T551" s="355" t="s">
        <v>360</v>
      </c>
      <c r="U551" s="355" t="s">
        <v>1648</v>
      </c>
      <c r="V551" s="408" t="s">
        <v>516</v>
      </c>
      <c r="W551" s="718"/>
      <c r="X551" s="718"/>
      <c r="Y551" s="718"/>
      <c r="Z551" s="217" t="s">
        <v>1648</v>
      </c>
    </row>
    <row r="552" spans="2:26" ht="15.95" customHeight="1" x14ac:dyDescent="0.15">
      <c r="B552" s="401"/>
      <c r="C552" s="715" t="s">
        <v>701</v>
      </c>
      <c r="D552" s="716"/>
      <c r="E552" s="347">
        <v>6</v>
      </c>
      <c r="F552" s="373">
        <v>899.2</v>
      </c>
      <c r="G552" s="354" t="s">
        <v>331</v>
      </c>
      <c r="H552" s="354" t="s">
        <v>354</v>
      </c>
      <c r="I552" s="354" t="s">
        <v>333</v>
      </c>
      <c r="J552" s="408" t="s">
        <v>340</v>
      </c>
      <c r="K552" s="408"/>
      <c r="L552" s="408"/>
      <c r="M552" s="346" t="s">
        <v>2013</v>
      </c>
      <c r="N552" s="354" t="s">
        <v>1783</v>
      </c>
      <c r="O552" s="217" t="s">
        <v>1648</v>
      </c>
      <c r="P552" s="217" t="s">
        <v>1648</v>
      </c>
      <c r="Q552" s="354"/>
      <c r="R552" s="354" t="s">
        <v>1649</v>
      </c>
      <c r="S552" s="355" t="s">
        <v>360</v>
      </c>
      <c r="T552" s="355" t="s">
        <v>359</v>
      </c>
      <c r="U552" s="376" t="s">
        <v>1648</v>
      </c>
      <c r="V552" s="408" t="s">
        <v>516</v>
      </c>
      <c r="W552" s="718"/>
      <c r="X552" s="718"/>
      <c r="Y552" s="718"/>
      <c r="Z552" s="354" t="s">
        <v>1785</v>
      </c>
    </row>
    <row r="553" spans="2:26" ht="15.95" customHeight="1" x14ac:dyDescent="0.15">
      <c r="B553" s="401"/>
      <c r="C553" s="715" t="s">
        <v>701</v>
      </c>
      <c r="D553" s="716"/>
      <c r="E553" s="347">
        <v>7</v>
      </c>
      <c r="F553" s="373">
        <v>892.4</v>
      </c>
      <c r="G553" s="354" t="s">
        <v>331</v>
      </c>
      <c r="H553" s="354" t="s">
        <v>354</v>
      </c>
      <c r="I553" s="354" t="s">
        <v>332</v>
      </c>
      <c r="J553" s="408" t="s">
        <v>532</v>
      </c>
      <c r="K553" s="408"/>
      <c r="L553" s="408"/>
      <c r="M553" s="354" t="s">
        <v>2145</v>
      </c>
      <c r="N553" s="354" t="s">
        <v>1803</v>
      </c>
      <c r="O553" s="217" t="s">
        <v>1649</v>
      </c>
      <c r="P553" s="217" t="s">
        <v>554</v>
      </c>
      <c r="Q553" s="354"/>
      <c r="R553" s="354" t="s">
        <v>551</v>
      </c>
      <c r="S553" s="355" t="s">
        <v>360</v>
      </c>
      <c r="T553" s="355" t="s">
        <v>360</v>
      </c>
      <c r="U553" s="355" t="s">
        <v>1648</v>
      </c>
      <c r="V553" s="408" t="s">
        <v>516</v>
      </c>
      <c r="W553" s="718"/>
      <c r="X553" s="718"/>
      <c r="Y553" s="718"/>
      <c r="Z553" s="217" t="s">
        <v>1648</v>
      </c>
    </row>
    <row r="554" spans="2:26" ht="15.95" customHeight="1" x14ac:dyDescent="0.15">
      <c r="B554" s="401"/>
      <c r="C554" s="715" t="s">
        <v>702</v>
      </c>
      <c r="D554" s="716"/>
      <c r="E554" s="347">
        <v>1</v>
      </c>
      <c r="F554" s="373">
        <v>905.3</v>
      </c>
      <c r="G554" s="354" t="s">
        <v>534</v>
      </c>
      <c r="H554" s="354" t="s">
        <v>486</v>
      </c>
      <c r="I554" s="354" t="s">
        <v>332</v>
      </c>
      <c r="J554" s="466" t="s">
        <v>338</v>
      </c>
      <c r="K554" s="717"/>
      <c r="L554" s="444"/>
      <c r="M554" s="354" t="s">
        <v>2072</v>
      </c>
      <c r="N554" s="354" t="s">
        <v>1979</v>
      </c>
      <c r="O554" s="217" t="s">
        <v>54</v>
      </c>
      <c r="P554" s="217" t="s">
        <v>54</v>
      </c>
      <c r="Q554" s="354" t="s">
        <v>54</v>
      </c>
      <c r="R554" s="354" t="s">
        <v>551</v>
      </c>
      <c r="S554" s="355" t="s">
        <v>360</v>
      </c>
      <c r="T554" s="355" t="s">
        <v>360</v>
      </c>
      <c r="U554" s="355" t="s">
        <v>361</v>
      </c>
      <c r="V554" s="408" t="s">
        <v>516</v>
      </c>
      <c r="W554" s="718"/>
      <c r="X554" s="718"/>
      <c r="Y554" s="718"/>
      <c r="Z554" s="217" t="s">
        <v>1648</v>
      </c>
    </row>
    <row r="555" spans="2:26" ht="15.95" customHeight="1" x14ac:dyDescent="0.15">
      <c r="B555" s="401"/>
      <c r="C555" s="715" t="s">
        <v>702</v>
      </c>
      <c r="D555" s="716"/>
      <c r="E555" s="347">
        <v>2</v>
      </c>
      <c r="F555" s="373">
        <v>912.5</v>
      </c>
      <c r="G555" s="354" t="s">
        <v>534</v>
      </c>
      <c r="H555" s="354" t="s">
        <v>486</v>
      </c>
      <c r="I555" s="354" t="s">
        <v>332</v>
      </c>
      <c r="J555" s="466" t="s">
        <v>338</v>
      </c>
      <c r="K555" s="717"/>
      <c r="L555" s="444"/>
      <c r="M555" s="354" t="s">
        <v>2023</v>
      </c>
      <c r="N555" s="354" t="s">
        <v>1979</v>
      </c>
      <c r="O555" s="217" t="s">
        <v>54</v>
      </c>
      <c r="P555" s="217" t="s">
        <v>54</v>
      </c>
      <c r="Q555" s="354" t="s">
        <v>54</v>
      </c>
      <c r="R555" s="354" t="s">
        <v>551</v>
      </c>
      <c r="S555" s="355" t="s">
        <v>360</v>
      </c>
      <c r="T555" s="355" t="s">
        <v>360</v>
      </c>
      <c r="U555" s="355" t="s">
        <v>361</v>
      </c>
      <c r="V555" s="408" t="s">
        <v>516</v>
      </c>
      <c r="W555" s="718"/>
      <c r="X555" s="718"/>
      <c r="Y555" s="718"/>
      <c r="Z555" s="217" t="s">
        <v>1648</v>
      </c>
    </row>
    <row r="556" spans="2:26" ht="15.95" customHeight="1" x14ac:dyDescent="0.15">
      <c r="B556" s="401"/>
      <c r="C556" s="715" t="s">
        <v>703</v>
      </c>
      <c r="D556" s="716"/>
      <c r="E556" s="347">
        <v>1</v>
      </c>
      <c r="F556" s="373">
        <v>914.7</v>
      </c>
      <c r="G556" s="354" t="s">
        <v>534</v>
      </c>
      <c r="H556" s="354" t="s">
        <v>487</v>
      </c>
      <c r="I556" s="354" t="s">
        <v>332</v>
      </c>
      <c r="J556" s="408" t="s">
        <v>338</v>
      </c>
      <c r="K556" s="408"/>
      <c r="L556" s="408"/>
      <c r="M556" s="354" t="s">
        <v>2146</v>
      </c>
      <c r="N556" s="354" t="s">
        <v>1791</v>
      </c>
      <c r="O556" s="217" t="s">
        <v>54</v>
      </c>
      <c r="P556" s="217" t="s">
        <v>54</v>
      </c>
      <c r="Q556" s="354" t="s">
        <v>54</v>
      </c>
      <c r="R556" s="354" t="s">
        <v>551</v>
      </c>
      <c r="S556" s="355" t="s">
        <v>360</v>
      </c>
      <c r="T556" s="355" t="s">
        <v>360</v>
      </c>
      <c r="U556" s="355" t="s">
        <v>361</v>
      </c>
      <c r="V556" s="408" t="s">
        <v>516</v>
      </c>
      <c r="W556" s="718"/>
      <c r="X556" s="718"/>
      <c r="Y556" s="718"/>
      <c r="Z556" s="217" t="s">
        <v>1648</v>
      </c>
    </row>
    <row r="557" spans="2:26" ht="15.95" customHeight="1" x14ac:dyDescent="0.15">
      <c r="B557" s="401"/>
      <c r="C557" s="715" t="s">
        <v>703</v>
      </c>
      <c r="D557" s="716"/>
      <c r="E557" s="347">
        <v>2</v>
      </c>
      <c r="F557" s="373">
        <v>923.1</v>
      </c>
      <c r="G557" s="354" t="s">
        <v>534</v>
      </c>
      <c r="H557" s="354" t="s">
        <v>487</v>
      </c>
      <c r="I557" s="354" t="s">
        <v>332</v>
      </c>
      <c r="J557" s="466" t="s">
        <v>338</v>
      </c>
      <c r="K557" s="717"/>
      <c r="L557" s="444"/>
      <c r="M557" s="354" t="s">
        <v>2086</v>
      </c>
      <c r="N557" s="354" t="s">
        <v>1979</v>
      </c>
      <c r="O557" s="217" t="s">
        <v>54</v>
      </c>
      <c r="P557" s="217" t="s">
        <v>54</v>
      </c>
      <c r="Q557" s="354" t="s">
        <v>54</v>
      </c>
      <c r="R557" s="354" t="s">
        <v>551</v>
      </c>
      <c r="S557" s="355" t="s">
        <v>360</v>
      </c>
      <c r="T557" s="355" t="s">
        <v>360</v>
      </c>
      <c r="U557" s="355" t="s">
        <v>361</v>
      </c>
      <c r="V557" s="408" t="s">
        <v>516</v>
      </c>
      <c r="W557" s="718"/>
      <c r="X557" s="718"/>
      <c r="Y557" s="718"/>
      <c r="Z557" s="217" t="s">
        <v>1648</v>
      </c>
    </row>
    <row r="558" spans="2:26" ht="15.95" customHeight="1" x14ac:dyDescent="0.15">
      <c r="B558" s="401"/>
      <c r="C558" s="715" t="s">
        <v>703</v>
      </c>
      <c r="D558" s="716"/>
      <c r="E558" s="347">
        <v>3</v>
      </c>
      <c r="F558" s="373">
        <v>922.6</v>
      </c>
      <c r="G558" s="354" t="s">
        <v>534</v>
      </c>
      <c r="H558" s="354" t="s">
        <v>487</v>
      </c>
      <c r="I558" s="354" t="s">
        <v>332</v>
      </c>
      <c r="J558" s="466" t="s">
        <v>338</v>
      </c>
      <c r="K558" s="717"/>
      <c r="L558" s="444"/>
      <c r="M558" s="354" t="s">
        <v>1869</v>
      </c>
      <c r="N558" s="354" t="s">
        <v>1803</v>
      </c>
      <c r="O558" s="217" t="s">
        <v>54</v>
      </c>
      <c r="P558" s="217" t="s">
        <v>54</v>
      </c>
      <c r="Q558" s="354" t="s">
        <v>54</v>
      </c>
      <c r="R558" s="354" t="s">
        <v>551</v>
      </c>
      <c r="S558" s="355" t="s">
        <v>360</v>
      </c>
      <c r="T558" s="355" t="s">
        <v>360</v>
      </c>
      <c r="U558" s="355" t="s">
        <v>1648</v>
      </c>
      <c r="V558" s="466" t="s">
        <v>516</v>
      </c>
      <c r="W558" s="717"/>
      <c r="X558" s="717"/>
      <c r="Y558" s="444"/>
      <c r="Z558" s="217" t="s">
        <v>1648</v>
      </c>
    </row>
    <row r="559" spans="2:26" ht="15.95" customHeight="1" x14ac:dyDescent="0.15">
      <c r="B559" s="401"/>
      <c r="C559" s="715" t="s">
        <v>704</v>
      </c>
      <c r="D559" s="716"/>
      <c r="E559" s="347">
        <v>1</v>
      </c>
      <c r="F559" s="373">
        <v>923.1</v>
      </c>
      <c r="G559" s="354" t="s">
        <v>534</v>
      </c>
      <c r="H559" s="354" t="s">
        <v>486</v>
      </c>
      <c r="I559" s="354" t="s">
        <v>332</v>
      </c>
      <c r="J559" s="466" t="s">
        <v>338</v>
      </c>
      <c r="K559" s="717"/>
      <c r="L559" s="444"/>
      <c r="M559" s="354" t="s">
        <v>2045</v>
      </c>
      <c r="N559" s="354" t="s">
        <v>1979</v>
      </c>
      <c r="O559" s="217" t="s">
        <v>54</v>
      </c>
      <c r="P559" s="217" t="s">
        <v>54</v>
      </c>
      <c r="Q559" s="354" t="s">
        <v>54</v>
      </c>
      <c r="R559" s="354" t="s">
        <v>551</v>
      </c>
      <c r="S559" s="355" t="s">
        <v>360</v>
      </c>
      <c r="T559" s="355" t="s">
        <v>360</v>
      </c>
      <c r="U559" s="355" t="s">
        <v>361</v>
      </c>
      <c r="V559" s="408" t="s">
        <v>516</v>
      </c>
      <c r="W559" s="718"/>
      <c r="X559" s="718"/>
      <c r="Y559" s="718"/>
      <c r="Z559" s="217" t="s">
        <v>1648</v>
      </c>
    </row>
    <row r="560" spans="2:26" ht="15.95" customHeight="1" x14ac:dyDescent="0.15">
      <c r="B560" s="401"/>
      <c r="C560" s="715" t="s">
        <v>704</v>
      </c>
      <c r="D560" s="716"/>
      <c r="E560" s="347">
        <v>2</v>
      </c>
      <c r="F560" s="373">
        <v>932.4</v>
      </c>
      <c r="G560" s="354" t="s">
        <v>331</v>
      </c>
      <c r="H560" s="354" t="s">
        <v>354</v>
      </c>
      <c r="I560" s="354" t="s">
        <v>332</v>
      </c>
      <c r="J560" s="408" t="s">
        <v>532</v>
      </c>
      <c r="K560" s="408"/>
      <c r="L560" s="408"/>
      <c r="M560" s="354" t="s">
        <v>2147</v>
      </c>
      <c r="N560" s="354" t="s">
        <v>1803</v>
      </c>
      <c r="O560" s="217" t="s">
        <v>1649</v>
      </c>
      <c r="P560" s="217" t="s">
        <v>554</v>
      </c>
      <c r="Q560" s="354"/>
      <c r="R560" s="354" t="s">
        <v>551</v>
      </c>
      <c r="S560" s="355" t="s">
        <v>360</v>
      </c>
      <c r="T560" s="355" t="s">
        <v>360</v>
      </c>
      <c r="U560" s="355" t="s">
        <v>1648</v>
      </c>
      <c r="V560" s="408" t="s">
        <v>516</v>
      </c>
      <c r="W560" s="718"/>
      <c r="X560" s="718"/>
      <c r="Y560" s="718"/>
      <c r="Z560" s="217" t="s">
        <v>1648</v>
      </c>
    </row>
    <row r="561" spans="2:26" ht="15.95" customHeight="1" x14ac:dyDescent="0.15">
      <c r="B561" s="401"/>
      <c r="C561" s="715" t="s">
        <v>705</v>
      </c>
      <c r="D561" s="716"/>
      <c r="E561" s="347">
        <v>1</v>
      </c>
      <c r="F561" s="373">
        <v>942.1</v>
      </c>
      <c r="G561" s="354" t="s">
        <v>534</v>
      </c>
      <c r="H561" s="354" t="s">
        <v>486</v>
      </c>
      <c r="I561" s="354" t="s">
        <v>332</v>
      </c>
      <c r="J561" s="466" t="s">
        <v>338</v>
      </c>
      <c r="K561" s="717"/>
      <c r="L561" s="444"/>
      <c r="M561" s="354" t="s">
        <v>2148</v>
      </c>
      <c r="N561" s="354" t="s">
        <v>1979</v>
      </c>
      <c r="O561" s="217" t="s">
        <v>54</v>
      </c>
      <c r="P561" s="217" t="s">
        <v>54</v>
      </c>
      <c r="Q561" s="354" t="s">
        <v>54</v>
      </c>
      <c r="R561" s="354" t="s">
        <v>551</v>
      </c>
      <c r="S561" s="355" t="s">
        <v>360</v>
      </c>
      <c r="T561" s="355" t="s">
        <v>360</v>
      </c>
      <c r="U561" s="355" t="s">
        <v>361</v>
      </c>
      <c r="V561" s="408" t="s">
        <v>516</v>
      </c>
      <c r="W561" s="718"/>
      <c r="X561" s="718"/>
      <c r="Y561" s="718"/>
      <c r="Z561" s="217" t="s">
        <v>1648</v>
      </c>
    </row>
    <row r="562" spans="2:26" ht="15.95" customHeight="1" x14ac:dyDescent="0.15">
      <c r="B562" s="401"/>
      <c r="C562" s="715" t="s">
        <v>705</v>
      </c>
      <c r="D562" s="716"/>
      <c r="E562" s="347">
        <v>2</v>
      </c>
      <c r="F562" s="373">
        <v>944.1</v>
      </c>
      <c r="G562" s="354" t="s">
        <v>534</v>
      </c>
      <c r="H562" s="354" t="s">
        <v>485</v>
      </c>
      <c r="I562" s="354" t="s">
        <v>332</v>
      </c>
      <c r="J562" s="466" t="s">
        <v>532</v>
      </c>
      <c r="K562" s="717"/>
      <c r="L562" s="444"/>
      <c r="M562" s="354" t="s">
        <v>2012</v>
      </c>
      <c r="N562" s="354" t="s">
        <v>1779</v>
      </c>
      <c r="O562" s="217" t="s">
        <v>551</v>
      </c>
      <c r="P562" s="217" t="s">
        <v>551</v>
      </c>
      <c r="Q562" s="354"/>
      <c r="R562" s="354" t="s">
        <v>551</v>
      </c>
      <c r="S562" s="355" t="s">
        <v>360</v>
      </c>
      <c r="T562" s="355" t="s">
        <v>360</v>
      </c>
      <c r="U562" s="355" t="s">
        <v>361</v>
      </c>
      <c r="V562" s="466" t="s">
        <v>516</v>
      </c>
      <c r="W562" s="717"/>
      <c r="X562" s="717"/>
      <c r="Y562" s="444"/>
      <c r="Z562" s="217" t="s">
        <v>1648</v>
      </c>
    </row>
    <row r="563" spans="2:26" ht="15.95" customHeight="1" x14ac:dyDescent="0.15">
      <c r="B563" s="401"/>
      <c r="C563" s="715" t="s">
        <v>706</v>
      </c>
      <c r="D563" s="716"/>
      <c r="E563" s="347">
        <v>1</v>
      </c>
      <c r="F563" s="373">
        <v>946.1</v>
      </c>
      <c r="G563" s="354" t="s">
        <v>534</v>
      </c>
      <c r="H563" s="354" t="s">
        <v>486</v>
      </c>
      <c r="I563" s="354" t="s">
        <v>332</v>
      </c>
      <c r="J563" s="466" t="s">
        <v>338</v>
      </c>
      <c r="K563" s="717"/>
      <c r="L563" s="444"/>
      <c r="M563" s="354" t="s">
        <v>2059</v>
      </c>
      <c r="N563" s="354" t="s">
        <v>1979</v>
      </c>
      <c r="O563" s="217" t="s">
        <v>54</v>
      </c>
      <c r="P563" s="217" t="s">
        <v>54</v>
      </c>
      <c r="Q563" s="354" t="s">
        <v>54</v>
      </c>
      <c r="R563" s="354" t="s">
        <v>551</v>
      </c>
      <c r="S563" s="355" t="s">
        <v>360</v>
      </c>
      <c r="T563" s="355" t="s">
        <v>360</v>
      </c>
      <c r="U563" s="355" t="s">
        <v>361</v>
      </c>
      <c r="V563" s="408" t="s">
        <v>516</v>
      </c>
      <c r="W563" s="718"/>
      <c r="X563" s="718"/>
      <c r="Y563" s="718"/>
      <c r="Z563" s="217" t="s">
        <v>1648</v>
      </c>
    </row>
    <row r="564" spans="2:26" ht="15.95" customHeight="1" x14ac:dyDescent="0.15">
      <c r="B564" s="401"/>
      <c r="C564" s="715" t="s">
        <v>706</v>
      </c>
      <c r="D564" s="716"/>
      <c r="E564" s="347">
        <v>2</v>
      </c>
      <c r="F564" s="373">
        <v>947.1</v>
      </c>
      <c r="G564" s="354" t="s">
        <v>534</v>
      </c>
      <c r="H564" s="354" t="s">
        <v>486</v>
      </c>
      <c r="I564" s="354" t="s">
        <v>332</v>
      </c>
      <c r="J564" s="466" t="s">
        <v>338</v>
      </c>
      <c r="K564" s="717"/>
      <c r="L564" s="444"/>
      <c r="M564" s="354" t="s">
        <v>2059</v>
      </c>
      <c r="N564" s="354" t="s">
        <v>1979</v>
      </c>
      <c r="O564" s="217" t="s">
        <v>54</v>
      </c>
      <c r="P564" s="217" t="s">
        <v>54</v>
      </c>
      <c r="Q564" s="354" t="s">
        <v>54</v>
      </c>
      <c r="R564" s="354" t="s">
        <v>551</v>
      </c>
      <c r="S564" s="355" t="s">
        <v>360</v>
      </c>
      <c r="T564" s="355" t="s">
        <v>360</v>
      </c>
      <c r="U564" s="355" t="s">
        <v>361</v>
      </c>
      <c r="V564" s="408" t="s">
        <v>516</v>
      </c>
      <c r="W564" s="718"/>
      <c r="X564" s="718"/>
      <c r="Y564" s="718"/>
      <c r="Z564" s="217" t="s">
        <v>1648</v>
      </c>
    </row>
    <row r="565" spans="2:26" ht="15.95" customHeight="1" x14ac:dyDescent="0.15">
      <c r="B565" s="401"/>
      <c r="C565" s="715" t="s">
        <v>706</v>
      </c>
      <c r="D565" s="716"/>
      <c r="E565" s="347">
        <v>3</v>
      </c>
      <c r="F565" s="373">
        <v>952.7</v>
      </c>
      <c r="G565" s="356" t="s">
        <v>534</v>
      </c>
      <c r="H565" s="356" t="s">
        <v>486</v>
      </c>
      <c r="I565" s="354" t="s">
        <v>332</v>
      </c>
      <c r="J565" s="408" t="s">
        <v>336</v>
      </c>
      <c r="K565" s="408"/>
      <c r="L565" s="408"/>
      <c r="M565" s="354" t="s">
        <v>2149</v>
      </c>
      <c r="N565" s="354" t="s">
        <v>1803</v>
      </c>
      <c r="O565" s="217" t="s">
        <v>551</v>
      </c>
      <c r="P565" s="217" t="s">
        <v>551</v>
      </c>
      <c r="Q565" s="354"/>
      <c r="R565" s="354" t="s">
        <v>551</v>
      </c>
      <c r="S565" s="355" t="s">
        <v>360</v>
      </c>
      <c r="T565" s="355" t="s">
        <v>360</v>
      </c>
      <c r="U565" s="355" t="s">
        <v>1648</v>
      </c>
      <c r="V565" s="408" t="s">
        <v>516</v>
      </c>
      <c r="W565" s="718"/>
      <c r="X565" s="718"/>
      <c r="Y565" s="718"/>
      <c r="Z565" s="217" t="s">
        <v>1648</v>
      </c>
    </row>
    <row r="566" spans="2:26" ht="15.95" customHeight="1" x14ac:dyDescent="0.15">
      <c r="B566" s="401"/>
      <c r="C566" s="715" t="s">
        <v>707</v>
      </c>
      <c r="D566" s="716"/>
      <c r="E566" s="347">
        <v>1</v>
      </c>
      <c r="F566" s="373">
        <v>962.5</v>
      </c>
      <c r="G566" s="354" t="s">
        <v>331</v>
      </c>
      <c r="H566" s="354" t="s">
        <v>354</v>
      </c>
      <c r="I566" s="354" t="s">
        <v>332</v>
      </c>
      <c r="J566" s="408" t="s">
        <v>532</v>
      </c>
      <c r="K566" s="408"/>
      <c r="L566" s="408"/>
      <c r="M566" s="354" t="s">
        <v>2150</v>
      </c>
      <c r="N566" s="354" t="s">
        <v>1803</v>
      </c>
      <c r="O566" s="217" t="s">
        <v>1649</v>
      </c>
      <c r="P566" s="217" t="s">
        <v>554</v>
      </c>
      <c r="Q566" s="354"/>
      <c r="R566" s="354" t="s">
        <v>551</v>
      </c>
      <c r="S566" s="355" t="s">
        <v>360</v>
      </c>
      <c r="T566" s="355" t="s">
        <v>360</v>
      </c>
      <c r="U566" s="355" t="s">
        <v>1648</v>
      </c>
      <c r="V566" s="408" t="s">
        <v>516</v>
      </c>
      <c r="W566" s="718"/>
      <c r="X566" s="718"/>
      <c r="Y566" s="718"/>
      <c r="Z566" s="217" t="s">
        <v>1648</v>
      </c>
    </row>
    <row r="567" spans="2:26" ht="15.95" customHeight="1" x14ac:dyDescent="0.15">
      <c r="B567" s="401"/>
      <c r="C567" s="715" t="s">
        <v>707</v>
      </c>
      <c r="D567" s="716"/>
      <c r="E567" s="347">
        <v>2</v>
      </c>
      <c r="F567" s="373">
        <v>962.5</v>
      </c>
      <c r="G567" s="354" t="s">
        <v>331</v>
      </c>
      <c r="H567" s="354" t="s">
        <v>354</v>
      </c>
      <c r="I567" s="354" t="s">
        <v>332</v>
      </c>
      <c r="J567" s="408" t="s">
        <v>532</v>
      </c>
      <c r="K567" s="408"/>
      <c r="L567" s="408"/>
      <c r="M567" s="354" t="s">
        <v>2151</v>
      </c>
      <c r="N567" s="354" t="s">
        <v>1803</v>
      </c>
      <c r="O567" s="217" t="s">
        <v>1649</v>
      </c>
      <c r="P567" s="217" t="s">
        <v>554</v>
      </c>
      <c r="Q567" s="354"/>
      <c r="R567" s="354" t="s">
        <v>551</v>
      </c>
      <c r="S567" s="355" t="s">
        <v>360</v>
      </c>
      <c r="T567" s="355" t="s">
        <v>360</v>
      </c>
      <c r="U567" s="355" t="s">
        <v>1648</v>
      </c>
      <c r="V567" s="408" t="s">
        <v>516</v>
      </c>
      <c r="W567" s="718"/>
      <c r="X567" s="718"/>
      <c r="Y567" s="718"/>
      <c r="Z567" s="217" t="s">
        <v>1648</v>
      </c>
    </row>
    <row r="568" spans="2:26" ht="15.95" customHeight="1" x14ac:dyDescent="0.15">
      <c r="B568" s="401"/>
      <c r="C568" s="715" t="s">
        <v>708</v>
      </c>
      <c r="D568" s="716"/>
      <c r="E568" s="347">
        <v>1</v>
      </c>
      <c r="F568" s="373">
        <v>975.6</v>
      </c>
      <c r="G568" s="354" t="s">
        <v>534</v>
      </c>
      <c r="H568" s="354" t="s">
        <v>486</v>
      </c>
      <c r="I568" s="354" t="s">
        <v>332</v>
      </c>
      <c r="J568" s="466" t="s">
        <v>532</v>
      </c>
      <c r="K568" s="717"/>
      <c r="L568" s="444"/>
      <c r="M568" s="354" t="s">
        <v>2019</v>
      </c>
      <c r="N568" s="354" t="s">
        <v>1779</v>
      </c>
      <c r="O568" s="217" t="s">
        <v>551</v>
      </c>
      <c r="P568" s="217" t="s">
        <v>551</v>
      </c>
      <c r="Q568" s="354"/>
      <c r="R568" s="354" t="s">
        <v>551</v>
      </c>
      <c r="S568" s="355" t="s">
        <v>360</v>
      </c>
      <c r="T568" s="355" t="s">
        <v>360</v>
      </c>
      <c r="U568" s="355" t="s">
        <v>361</v>
      </c>
      <c r="V568" s="466" t="s">
        <v>516</v>
      </c>
      <c r="W568" s="717"/>
      <c r="X568" s="717"/>
      <c r="Y568" s="444"/>
      <c r="Z568" s="217" t="s">
        <v>1648</v>
      </c>
    </row>
    <row r="569" spans="2:26" ht="15.95" customHeight="1" x14ac:dyDescent="0.15">
      <c r="B569" s="401"/>
      <c r="C569" s="715" t="s">
        <v>708</v>
      </c>
      <c r="D569" s="716"/>
      <c r="E569" s="347">
        <v>2</v>
      </c>
      <c r="F569" s="373">
        <v>967.8</v>
      </c>
      <c r="G569" s="354" t="s">
        <v>534</v>
      </c>
      <c r="H569" s="354" t="s">
        <v>487</v>
      </c>
      <c r="I569" s="354" t="s">
        <v>332</v>
      </c>
      <c r="J569" s="408" t="s">
        <v>338</v>
      </c>
      <c r="K569" s="408"/>
      <c r="L569" s="408"/>
      <c r="M569" s="354" t="s">
        <v>2132</v>
      </c>
      <c r="N569" s="354" t="s">
        <v>1791</v>
      </c>
      <c r="O569" s="217" t="s">
        <v>54</v>
      </c>
      <c r="P569" s="217" t="s">
        <v>54</v>
      </c>
      <c r="Q569" s="354" t="s">
        <v>54</v>
      </c>
      <c r="R569" s="354" t="s">
        <v>551</v>
      </c>
      <c r="S569" s="355" t="s">
        <v>360</v>
      </c>
      <c r="T569" s="355" t="s">
        <v>360</v>
      </c>
      <c r="U569" s="355" t="s">
        <v>361</v>
      </c>
      <c r="V569" s="408" t="s">
        <v>516</v>
      </c>
      <c r="W569" s="718"/>
      <c r="X569" s="718"/>
      <c r="Y569" s="718"/>
      <c r="Z569" s="217" t="s">
        <v>1648</v>
      </c>
    </row>
    <row r="570" spans="2:26" ht="15.95" customHeight="1" x14ac:dyDescent="0.15">
      <c r="B570" s="401"/>
      <c r="C570" s="715" t="s">
        <v>709</v>
      </c>
      <c r="D570" s="716"/>
      <c r="E570" s="347">
        <v>1</v>
      </c>
      <c r="F570" s="373">
        <v>982.6</v>
      </c>
      <c r="G570" s="354" t="s">
        <v>331</v>
      </c>
      <c r="H570" s="354" t="s">
        <v>354</v>
      </c>
      <c r="I570" s="354" t="s">
        <v>332</v>
      </c>
      <c r="J570" s="408" t="s">
        <v>532</v>
      </c>
      <c r="K570" s="408"/>
      <c r="L570" s="408"/>
      <c r="M570" s="354" t="s">
        <v>2152</v>
      </c>
      <c r="N570" s="354" t="s">
        <v>1803</v>
      </c>
      <c r="O570" s="217" t="s">
        <v>1649</v>
      </c>
      <c r="P570" s="217" t="s">
        <v>554</v>
      </c>
      <c r="Q570" s="354"/>
      <c r="R570" s="354" t="s">
        <v>551</v>
      </c>
      <c r="S570" s="355" t="s">
        <v>360</v>
      </c>
      <c r="T570" s="355" t="s">
        <v>360</v>
      </c>
      <c r="U570" s="355" t="s">
        <v>1648</v>
      </c>
      <c r="V570" s="408" t="s">
        <v>516</v>
      </c>
      <c r="W570" s="718"/>
      <c r="X570" s="718"/>
      <c r="Y570" s="718"/>
      <c r="Z570" s="217" t="s">
        <v>1648</v>
      </c>
    </row>
    <row r="571" spans="2:26" ht="15.95" customHeight="1" x14ac:dyDescent="0.15">
      <c r="B571" s="401"/>
      <c r="C571" s="715" t="s">
        <v>709</v>
      </c>
      <c r="D571" s="716"/>
      <c r="E571" s="347">
        <v>2</v>
      </c>
      <c r="F571" s="373">
        <v>982.6</v>
      </c>
      <c r="G571" s="354" t="s">
        <v>331</v>
      </c>
      <c r="H571" s="354" t="s">
        <v>354</v>
      </c>
      <c r="I571" s="354" t="s">
        <v>332</v>
      </c>
      <c r="J571" s="408" t="s">
        <v>532</v>
      </c>
      <c r="K571" s="408"/>
      <c r="L571" s="408"/>
      <c r="M571" s="354" t="s">
        <v>2153</v>
      </c>
      <c r="N571" s="354" t="s">
        <v>1803</v>
      </c>
      <c r="O571" s="217" t="s">
        <v>1649</v>
      </c>
      <c r="P571" s="217" t="s">
        <v>554</v>
      </c>
      <c r="Q571" s="354"/>
      <c r="R571" s="354" t="s">
        <v>551</v>
      </c>
      <c r="S571" s="355" t="s">
        <v>360</v>
      </c>
      <c r="T571" s="355" t="s">
        <v>360</v>
      </c>
      <c r="U571" s="355" t="s">
        <v>1648</v>
      </c>
      <c r="V571" s="408" t="s">
        <v>516</v>
      </c>
      <c r="W571" s="718"/>
      <c r="X571" s="718"/>
      <c r="Y571" s="718"/>
      <c r="Z571" s="217" t="s">
        <v>1648</v>
      </c>
    </row>
    <row r="572" spans="2:26" ht="15.95" customHeight="1" x14ac:dyDescent="0.15">
      <c r="B572" s="401"/>
      <c r="C572" s="715" t="s">
        <v>709</v>
      </c>
      <c r="D572" s="716"/>
      <c r="E572" s="347">
        <v>3</v>
      </c>
      <c r="F572" s="373">
        <v>987.3</v>
      </c>
      <c r="G572" s="356" t="s">
        <v>331</v>
      </c>
      <c r="H572" s="356" t="s">
        <v>355</v>
      </c>
      <c r="I572" s="356" t="s">
        <v>332</v>
      </c>
      <c r="J572" s="408" t="s">
        <v>532</v>
      </c>
      <c r="K572" s="408"/>
      <c r="L572" s="408"/>
      <c r="M572" s="354" t="s">
        <v>2154</v>
      </c>
      <c r="N572" s="354" t="s">
        <v>1783</v>
      </c>
      <c r="O572" s="217" t="s">
        <v>1648</v>
      </c>
      <c r="P572" s="217" t="s">
        <v>1648</v>
      </c>
      <c r="Q572" s="354"/>
      <c r="R572" s="354" t="s">
        <v>1649</v>
      </c>
      <c r="S572" s="355" t="s">
        <v>360</v>
      </c>
      <c r="T572" s="355" t="s">
        <v>359</v>
      </c>
      <c r="U572" s="376" t="s">
        <v>1648</v>
      </c>
      <c r="V572" s="408" t="s">
        <v>516</v>
      </c>
      <c r="W572" s="718"/>
      <c r="X572" s="718"/>
      <c r="Y572" s="718"/>
      <c r="Z572" s="354" t="s">
        <v>1785</v>
      </c>
    </row>
    <row r="573" spans="2:26" ht="15.95" customHeight="1" x14ac:dyDescent="0.15">
      <c r="B573" s="401"/>
      <c r="C573" s="715" t="s">
        <v>710</v>
      </c>
      <c r="D573" s="716"/>
      <c r="E573" s="347">
        <v>1</v>
      </c>
      <c r="F573" s="373">
        <v>996.8</v>
      </c>
      <c r="G573" s="354" t="s">
        <v>534</v>
      </c>
      <c r="H573" s="354" t="s">
        <v>486</v>
      </c>
      <c r="I573" s="354" t="s">
        <v>332</v>
      </c>
      <c r="J573" s="466" t="s">
        <v>338</v>
      </c>
      <c r="K573" s="717"/>
      <c r="L573" s="444"/>
      <c r="M573" s="354" t="s">
        <v>2045</v>
      </c>
      <c r="N573" s="354" t="s">
        <v>1979</v>
      </c>
      <c r="O573" s="217" t="s">
        <v>54</v>
      </c>
      <c r="P573" s="217" t="s">
        <v>54</v>
      </c>
      <c r="Q573" s="354" t="s">
        <v>54</v>
      </c>
      <c r="R573" s="354" t="s">
        <v>551</v>
      </c>
      <c r="S573" s="355" t="s">
        <v>360</v>
      </c>
      <c r="T573" s="355" t="s">
        <v>360</v>
      </c>
      <c r="U573" s="355" t="s">
        <v>361</v>
      </c>
      <c r="V573" s="408" t="s">
        <v>516</v>
      </c>
      <c r="W573" s="718"/>
      <c r="X573" s="718"/>
      <c r="Y573" s="718"/>
      <c r="Z573" s="217" t="s">
        <v>1648</v>
      </c>
    </row>
    <row r="574" spans="2:26" ht="15.95" customHeight="1" x14ac:dyDescent="0.15">
      <c r="B574" s="401"/>
      <c r="C574" s="715" t="s">
        <v>710</v>
      </c>
      <c r="D574" s="716"/>
      <c r="E574" s="347">
        <v>2</v>
      </c>
      <c r="F574" s="373">
        <v>993.7</v>
      </c>
      <c r="G574" s="354" t="s">
        <v>534</v>
      </c>
      <c r="H574" s="354" t="s">
        <v>486</v>
      </c>
      <c r="I574" s="354" t="s">
        <v>332</v>
      </c>
      <c r="J574" s="466" t="s">
        <v>532</v>
      </c>
      <c r="K574" s="717"/>
      <c r="L574" s="444"/>
      <c r="M574" s="354" t="s">
        <v>2108</v>
      </c>
      <c r="N574" s="354" t="s">
        <v>1783</v>
      </c>
      <c r="O574" s="217" t="s">
        <v>1648</v>
      </c>
      <c r="P574" s="217" t="s">
        <v>1648</v>
      </c>
      <c r="Q574" s="354"/>
      <c r="R574" s="354" t="s">
        <v>551</v>
      </c>
      <c r="S574" s="355" t="s">
        <v>360</v>
      </c>
      <c r="T574" s="355" t="s">
        <v>360</v>
      </c>
      <c r="U574" s="376" t="s">
        <v>1648</v>
      </c>
      <c r="V574" s="466" t="s">
        <v>516</v>
      </c>
      <c r="W574" s="717"/>
      <c r="X574" s="717"/>
      <c r="Y574" s="444"/>
      <c r="Z574" s="217" t="s">
        <v>1648</v>
      </c>
    </row>
    <row r="575" spans="2:26" ht="15.95" customHeight="1" x14ac:dyDescent="0.15">
      <c r="B575" s="401"/>
      <c r="C575" s="715" t="s">
        <v>710</v>
      </c>
      <c r="D575" s="716"/>
      <c r="E575" s="347">
        <v>3</v>
      </c>
      <c r="F575" s="373">
        <v>996.8</v>
      </c>
      <c r="G575" s="354" t="s">
        <v>534</v>
      </c>
      <c r="H575" s="354" t="s">
        <v>487</v>
      </c>
      <c r="I575" s="354" t="s">
        <v>332</v>
      </c>
      <c r="J575" s="466" t="s">
        <v>532</v>
      </c>
      <c r="K575" s="717"/>
      <c r="L575" s="444"/>
      <c r="M575" s="354" t="s">
        <v>2124</v>
      </c>
      <c r="N575" s="354" t="s">
        <v>1783</v>
      </c>
      <c r="O575" s="217" t="s">
        <v>1648</v>
      </c>
      <c r="P575" s="217" t="s">
        <v>1648</v>
      </c>
      <c r="Q575" s="354"/>
      <c r="R575" s="354" t="s">
        <v>551</v>
      </c>
      <c r="S575" s="355" t="s">
        <v>360</v>
      </c>
      <c r="T575" s="355" t="s">
        <v>360</v>
      </c>
      <c r="U575" s="376" t="s">
        <v>1648</v>
      </c>
      <c r="V575" s="466" t="s">
        <v>516</v>
      </c>
      <c r="W575" s="717"/>
      <c r="X575" s="717"/>
      <c r="Y575" s="444"/>
      <c r="Z575" s="217" t="s">
        <v>1648</v>
      </c>
    </row>
    <row r="576" spans="2:26" ht="15.95" customHeight="1" x14ac:dyDescent="0.15">
      <c r="B576" s="401"/>
      <c r="C576" s="715" t="s">
        <v>710</v>
      </c>
      <c r="D576" s="716"/>
      <c r="E576" s="347">
        <v>4</v>
      </c>
      <c r="F576" s="373">
        <v>992.3</v>
      </c>
      <c r="G576" s="354" t="s">
        <v>331</v>
      </c>
      <c r="H576" s="354" t="s">
        <v>354</v>
      </c>
      <c r="I576" s="354" t="s">
        <v>332</v>
      </c>
      <c r="J576" s="408" t="s">
        <v>532</v>
      </c>
      <c r="K576" s="408"/>
      <c r="L576" s="408"/>
      <c r="M576" s="354" t="s">
        <v>2152</v>
      </c>
      <c r="N576" s="354" t="s">
        <v>1783</v>
      </c>
      <c r="O576" s="217" t="s">
        <v>1648</v>
      </c>
      <c r="P576" s="217" t="s">
        <v>1648</v>
      </c>
      <c r="Q576" s="354"/>
      <c r="R576" s="354" t="s">
        <v>551</v>
      </c>
      <c r="S576" s="355" t="s">
        <v>360</v>
      </c>
      <c r="T576" s="355" t="s">
        <v>360</v>
      </c>
      <c r="U576" s="355" t="s">
        <v>1648</v>
      </c>
      <c r="V576" s="408" t="s">
        <v>516</v>
      </c>
      <c r="W576" s="718"/>
      <c r="X576" s="718"/>
      <c r="Y576" s="718"/>
      <c r="Z576" s="217" t="s">
        <v>1648</v>
      </c>
    </row>
    <row r="577" spans="2:26" ht="15.95" customHeight="1" x14ac:dyDescent="0.15">
      <c r="B577" s="401"/>
      <c r="C577" s="715" t="s">
        <v>711</v>
      </c>
      <c r="D577" s="716"/>
      <c r="E577" s="347">
        <v>1</v>
      </c>
      <c r="F577" s="374">
        <v>1004.3</v>
      </c>
      <c r="G577" s="354" t="s">
        <v>534</v>
      </c>
      <c r="H577" s="354" t="s">
        <v>485</v>
      </c>
      <c r="I577" s="354" t="s">
        <v>332</v>
      </c>
      <c r="J577" s="466" t="s">
        <v>338</v>
      </c>
      <c r="K577" s="717"/>
      <c r="L577" s="444"/>
      <c r="M577" s="354" t="s">
        <v>2045</v>
      </c>
      <c r="N577" s="354" t="s">
        <v>1979</v>
      </c>
      <c r="O577" s="217" t="s">
        <v>54</v>
      </c>
      <c r="P577" s="217" t="s">
        <v>54</v>
      </c>
      <c r="Q577" s="354" t="s">
        <v>54</v>
      </c>
      <c r="R577" s="354" t="s">
        <v>551</v>
      </c>
      <c r="S577" s="355" t="s">
        <v>360</v>
      </c>
      <c r="T577" s="355" t="s">
        <v>360</v>
      </c>
      <c r="U577" s="355" t="s">
        <v>361</v>
      </c>
      <c r="V577" s="408" t="s">
        <v>516</v>
      </c>
      <c r="W577" s="718"/>
      <c r="X577" s="718"/>
      <c r="Y577" s="718"/>
      <c r="Z577" s="217" t="s">
        <v>1648</v>
      </c>
    </row>
    <row r="578" spans="2:26" ht="15.95" customHeight="1" x14ac:dyDescent="0.15">
      <c r="B578" s="401"/>
      <c r="C578" s="715" t="s">
        <v>711</v>
      </c>
      <c r="D578" s="716"/>
      <c r="E578" s="347">
        <v>2</v>
      </c>
      <c r="F578" s="374">
        <v>1007.4</v>
      </c>
      <c r="G578" s="354" t="s">
        <v>534</v>
      </c>
      <c r="H578" s="354" t="s">
        <v>485</v>
      </c>
      <c r="I578" s="354" t="s">
        <v>332</v>
      </c>
      <c r="J578" s="466" t="s">
        <v>338</v>
      </c>
      <c r="K578" s="717"/>
      <c r="L578" s="444"/>
      <c r="M578" s="354" t="s">
        <v>2051</v>
      </c>
      <c r="N578" s="354" t="s">
        <v>1979</v>
      </c>
      <c r="O578" s="217" t="s">
        <v>54</v>
      </c>
      <c r="P578" s="217" t="s">
        <v>54</v>
      </c>
      <c r="Q578" s="354" t="s">
        <v>54</v>
      </c>
      <c r="R578" s="354" t="s">
        <v>551</v>
      </c>
      <c r="S578" s="355" t="s">
        <v>360</v>
      </c>
      <c r="T578" s="355" t="s">
        <v>360</v>
      </c>
      <c r="U578" s="355" t="s">
        <v>361</v>
      </c>
      <c r="V578" s="408" t="s">
        <v>516</v>
      </c>
      <c r="W578" s="718"/>
      <c r="X578" s="718"/>
      <c r="Y578" s="718"/>
      <c r="Z578" s="217" t="s">
        <v>1648</v>
      </c>
    </row>
    <row r="579" spans="2:26" ht="15.95" customHeight="1" x14ac:dyDescent="0.15">
      <c r="B579" s="476"/>
      <c r="C579" s="715" t="s">
        <v>712</v>
      </c>
      <c r="D579" s="716"/>
      <c r="E579" s="347">
        <v>1</v>
      </c>
      <c r="F579" s="374">
        <v>1012.6</v>
      </c>
      <c r="G579" s="354" t="s">
        <v>534</v>
      </c>
      <c r="H579" s="354" t="s">
        <v>486</v>
      </c>
      <c r="I579" s="354" t="s">
        <v>333</v>
      </c>
      <c r="J579" s="408" t="s">
        <v>333</v>
      </c>
      <c r="K579" s="408"/>
      <c r="L579" s="408"/>
      <c r="M579" s="354" t="s">
        <v>2155</v>
      </c>
      <c r="N579" s="354" t="s">
        <v>1779</v>
      </c>
      <c r="O579" s="217" t="s">
        <v>551</v>
      </c>
      <c r="P579" s="217" t="s">
        <v>551</v>
      </c>
      <c r="Q579" s="354"/>
      <c r="R579" s="354" t="s">
        <v>551</v>
      </c>
      <c r="S579" s="355" t="s">
        <v>360</v>
      </c>
      <c r="T579" s="355" t="s">
        <v>360</v>
      </c>
      <c r="U579" s="355" t="s">
        <v>1648</v>
      </c>
      <c r="V579" s="408" t="s">
        <v>516</v>
      </c>
      <c r="W579" s="718"/>
      <c r="X579" s="718"/>
      <c r="Y579" s="718"/>
      <c r="Z579" s="217" t="s">
        <v>1648</v>
      </c>
    </row>
    <row r="580" spans="2:26" ht="15.95" customHeight="1" x14ac:dyDescent="0.15">
      <c r="B580" s="89"/>
      <c r="C580" s="1" t="s">
        <v>275</v>
      </c>
      <c r="D580" s="37"/>
      <c r="E580" s="2"/>
      <c r="F580" s="86"/>
      <c r="G580" s="86"/>
      <c r="H580" s="86"/>
      <c r="I580" s="86"/>
      <c r="J580" s="86"/>
      <c r="K580" s="86"/>
      <c r="L580" s="86"/>
      <c r="M580" s="86"/>
      <c r="N580" s="86"/>
      <c r="O580" s="86"/>
      <c r="P580" s="86"/>
      <c r="Q580" s="88"/>
      <c r="R580" s="104"/>
      <c r="S580" s="37"/>
      <c r="T580" s="37"/>
      <c r="U580" s="86"/>
      <c r="V580" s="105"/>
      <c r="W580" s="105"/>
      <c r="X580" s="105"/>
      <c r="Y580" s="105"/>
      <c r="Z580" s="37"/>
    </row>
    <row r="581" spans="2:26" ht="15.95" customHeight="1" x14ac:dyDescent="0.15">
      <c r="B581" s="89"/>
      <c r="C581" s="98" t="s">
        <v>276</v>
      </c>
      <c r="D581" s="37"/>
      <c r="E581" s="2"/>
      <c r="F581" s="86"/>
      <c r="G581" s="86"/>
      <c r="H581" s="86"/>
      <c r="I581" s="86"/>
      <c r="J581" s="86"/>
      <c r="K581" s="86"/>
      <c r="L581" s="86"/>
      <c r="M581" s="86"/>
      <c r="N581" s="86"/>
      <c r="O581" s="86"/>
      <c r="P581" s="86"/>
      <c r="Q581" s="88"/>
      <c r="R581" s="104"/>
      <c r="S581" s="37"/>
      <c r="T581" s="37"/>
      <c r="U581" s="86"/>
      <c r="V581" s="105"/>
      <c r="W581" s="105"/>
      <c r="X581" s="105"/>
      <c r="Y581" s="105"/>
      <c r="Z581" s="37"/>
    </row>
    <row r="582" spans="2:26" ht="15.95" customHeight="1" x14ac:dyDescent="0.15">
      <c r="B582" s="90"/>
      <c r="C582" s="29" t="s">
        <v>247</v>
      </c>
      <c r="D582" s="29"/>
      <c r="E582" s="29"/>
      <c r="F582" s="370"/>
      <c r="G582" s="29"/>
      <c r="H582" s="29"/>
      <c r="I582" s="29"/>
      <c r="J582" s="29"/>
      <c r="K582" s="29"/>
      <c r="L582" s="29"/>
      <c r="M582" s="29"/>
      <c r="N582" s="29"/>
      <c r="O582" s="29"/>
      <c r="P582" s="29"/>
      <c r="Q582" s="29"/>
      <c r="R582" s="29"/>
      <c r="S582" s="29"/>
      <c r="T582" s="29"/>
      <c r="U582" s="29"/>
      <c r="V582" s="29"/>
      <c r="W582" s="29"/>
      <c r="X582" s="29"/>
      <c r="Y582" s="29"/>
    </row>
    <row r="583" spans="2:26" ht="15.95" customHeight="1" x14ac:dyDescent="0.15">
      <c r="B583" s="29"/>
      <c r="C583" s="29" t="s">
        <v>248</v>
      </c>
      <c r="D583" s="29"/>
      <c r="E583" s="29"/>
      <c r="F583" s="370"/>
      <c r="G583" s="29"/>
      <c r="H583" s="29"/>
      <c r="I583" s="29"/>
      <c r="J583" s="29"/>
      <c r="K583" s="29"/>
      <c r="L583" s="29"/>
      <c r="M583" s="29"/>
      <c r="N583" s="29"/>
      <c r="O583" s="29"/>
      <c r="P583" s="29"/>
      <c r="Q583" s="29"/>
      <c r="R583" s="29"/>
      <c r="S583" s="29"/>
      <c r="T583" s="29"/>
      <c r="U583" s="29"/>
      <c r="V583" s="29"/>
      <c r="W583" s="29"/>
      <c r="X583" s="29"/>
      <c r="Y583" s="29"/>
    </row>
    <row r="584" spans="2:26" ht="15.95" customHeight="1" x14ac:dyDescent="0.15">
      <c r="B584" s="29"/>
      <c r="C584" s="232" t="s">
        <v>449</v>
      </c>
      <c r="D584" s="232"/>
      <c r="E584" s="232"/>
      <c r="F584" s="371"/>
      <c r="G584" s="232"/>
      <c r="H584" s="232"/>
      <c r="I584" s="232"/>
      <c r="J584" s="232"/>
      <c r="K584" s="232"/>
      <c r="L584" s="232"/>
      <c r="M584" s="232"/>
      <c r="N584" s="232"/>
      <c r="O584" s="29"/>
      <c r="P584" s="29"/>
      <c r="Q584" s="29"/>
      <c r="R584" s="29"/>
      <c r="S584" s="29"/>
      <c r="T584" s="29"/>
      <c r="U584" s="29"/>
      <c r="V584" s="29"/>
      <c r="W584" s="29"/>
      <c r="X584" s="29"/>
      <c r="Y584" s="29"/>
    </row>
    <row r="585" spans="2:26" ht="15.95" customHeight="1" x14ac:dyDescent="0.15">
      <c r="C585" s="233" t="s">
        <v>541</v>
      </c>
      <c r="D585" s="234"/>
      <c r="E585" s="234"/>
      <c r="F585" s="372"/>
      <c r="G585" s="234"/>
      <c r="H585" s="234"/>
      <c r="I585" s="234"/>
      <c r="J585" s="234"/>
      <c r="K585" s="234"/>
      <c r="L585" s="234"/>
      <c r="M585" s="234"/>
      <c r="N585" s="234"/>
    </row>
    <row r="586" spans="2:26" ht="9.75" customHeight="1" x14ac:dyDescent="0.15">
      <c r="H586" s="2"/>
      <c r="I586" s="2"/>
      <c r="J586" s="2"/>
      <c r="K586" s="2"/>
      <c r="L586" s="2"/>
      <c r="M586" s="2"/>
      <c r="N586" s="2"/>
      <c r="O586" s="2"/>
      <c r="P586" s="2"/>
      <c r="Q586" s="2"/>
      <c r="R586" s="2"/>
      <c r="S586" s="2"/>
      <c r="T586" s="2"/>
      <c r="U586" s="2"/>
      <c r="V586" s="2"/>
      <c r="W586" s="2"/>
      <c r="X586" s="2"/>
      <c r="Y586" s="2"/>
    </row>
    <row r="587" spans="2:26" ht="24.75" customHeight="1" x14ac:dyDescent="0.15">
      <c r="B587" s="719" t="s">
        <v>322</v>
      </c>
      <c r="C587" s="719"/>
      <c r="D587" s="719"/>
      <c r="E587" s="719"/>
      <c r="F587" s="595"/>
      <c r="G587" s="595"/>
      <c r="H587" s="595"/>
      <c r="I587" s="719"/>
      <c r="J587" s="719"/>
      <c r="K587" s="719"/>
      <c r="L587" s="719"/>
      <c r="M587" s="719"/>
      <c r="N587" s="719"/>
      <c r="O587" s="719"/>
      <c r="P587" s="719"/>
      <c r="Q587" s="719"/>
      <c r="R587" s="719"/>
      <c r="S587" s="719"/>
      <c r="T587" s="719"/>
      <c r="U587" s="719"/>
      <c r="V587" s="719"/>
      <c r="W587" s="719"/>
      <c r="X587" s="719"/>
      <c r="Y587" s="719"/>
    </row>
    <row r="588" spans="2:26" ht="20.100000000000001" customHeight="1" x14ac:dyDescent="0.15">
      <c r="B588" s="467" t="s">
        <v>27</v>
      </c>
      <c r="C588" s="478"/>
      <c r="D588" s="478"/>
      <c r="E588" s="478"/>
      <c r="F588" s="596" t="str">
        <f>F543</f>
        <v>ミネトンネル</v>
      </c>
      <c r="G588" s="597"/>
      <c r="H588" s="598"/>
      <c r="I588" s="442" t="s">
        <v>28</v>
      </c>
      <c r="J588" s="439"/>
      <c r="K588" s="390" t="str">
        <f>K543</f>
        <v>一般国道　316号</v>
      </c>
      <c r="L588" s="391"/>
      <c r="M588" s="391"/>
      <c r="N588" s="392"/>
      <c r="O588" s="409" t="s">
        <v>257</v>
      </c>
      <c r="P588" s="411"/>
      <c r="Q588" s="720" t="str">
        <f>Q543</f>
        <v>株式会社ニュージェック</v>
      </c>
      <c r="R588" s="721"/>
      <c r="S588" s="721"/>
      <c r="T588" s="722"/>
      <c r="U588" s="606" t="s">
        <v>220</v>
      </c>
      <c r="V588" s="607"/>
      <c r="W588" s="607"/>
      <c r="X588" s="608"/>
      <c r="Y588" s="612">
        <f>Y543</f>
        <v>44294</v>
      </c>
      <c r="Z588" s="614"/>
    </row>
    <row r="589" spans="2:26" ht="20.100000000000001" customHeight="1" x14ac:dyDescent="0.15">
      <c r="B589" s="413" t="s">
        <v>0</v>
      </c>
      <c r="C589" s="414"/>
      <c r="D589" s="414"/>
      <c r="E589" s="414"/>
      <c r="F589" s="618" t="str">
        <f>F544</f>
        <v>美祢トンネル</v>
      </c>
      <c r="G589" s="619"/>
      <c r="H589" s="620"/>
      <c r="I589" s="728" t="s">
        <v>1</v>
      </c>
      <c r="J589" s="729"/>
      <c r="K589" s="390" t="str">
        <f>K544</f>
        <v>宇部土木建築事務所</v>
      </c>
      <c r="L589" s="391"/>
      <c r="M589" s="391"/>
      <c r="N589" s="392"/>
      <c r="O589" s="409" t="s">
        <v>258</v>
      </c>
      <c r="P589" s="411"/>
      <c r="Q589" s="720" t="str">
        <f>Q544</f>
        <v>石村　勝伸</v>
      </c>
      <c r="R589" s="721"/>
      <c r="S589" s="721"/>
      <c r="T589" s="722"/>
      <c r="U589" s="723"/>
      <c r="V589" s="724"/>
      <c r="W589" s="724"/>
      <c r="X589" s="725"/>
      <c r="Y589" s="726"/>
      <c r="Z589" s="727"/>
    </row>
    <row r="590" spans="2:26" ht="15" customHeight="1" x14ac:dyDescent="0.15">
      <c r="B590" s="401" t="s">
        <v>241</v>
      </c>
      <c r="C590" s="730" t="s">
        <v>42</v>
      </c>
      <c r="D590" s="731"/>
      <c r="E590" s="732" t="s">
        <v>205</v>
      </c>
      <c r="F590" s="732" t="s">
        <v>204</v>
      </c>
      <c r="G590" s="734" t="s">
        <v>203</v>
      </c>
      <c r="H590" s="735"/>
      <c r="I590" s="467" t="s">
        <v>202</v>
      </c>
      <c r="J590" s="478"/>
      <c r="K590" s="478"/>
      <c r="L590" s="478"/>
      <c r="M590" s="478"/>
      <c r="N590" s="479"/>
      <c r="O590" s="738" t="s">
        <v>537</v>
      </c>
      <c r="P590" s="739"/>
      <c r="Q590" s="742" t="s">
        <v>265</v>
      </c>
      <c r="R590" s="743"/>
      <c r="S590" s="743"/>
      <c r="T590" s="744"/>
      <c r="U590" s="734" t="s">
        <v>201</v>
      </c>
      <c r="V590" s="748"/>
      <c r="W590" s="748"/>
      <c r="X590" s="748"/>
      <c r="Y590" s="735"/>
      <c r="Z590" s="750" t="s">
        <v>200</v>
      </c>
    </row>
    <row r="591" spans="2:26" ht="15" customHeight="1" x14ac:dyDescent="0.15">
      <c r="B591" s="401"/>
      <c r="C591" s="730"/>
      <c r="D591" s="731"/>
      <c r="E591" s="732"/>
      <c r="F591" s="732"/>
      <c r="G591" s="736"/>
      <c r="H591" s="737"/>
      <c r="I591" s="413"/>
      <c r="J591" s="414"/>
      <c r="K591" s="414"/>
      <c r="L591" s="414"/>
      <c r="M591" s="414"/>
      <c r="N591" s="415"/>
      <c r="O591" s="740"/>
      <c r="P591" s="741"/>
      <c r="Q591" s="745"/>
      <c r="R591" s="746"/>
      <c r="S591" s="746"/>
      <c r="T591" s="747"/>
      <c r="U591" s="736"/>
      <c r="V591" s="749"/>
      <c r="W591" s="749"/>
      <c r="X591" s="749"/>
      <c r="Y591" s="737"/>
      <c r="Z591" s="732"/>
    </row>
    <row r="592" spans="2:26" ht="16.5" customHeight="1" x14ac:dyDescent="0.15">
      <c r="B592" s="401"/>
      <c r="C592" s="730"/>
      <c r="D592" s="731"/>
      <c r="E592" s="732"/>
      <c r="F592" s="732"/>
      <c r="G592" s="621" t="s">
        <v>199</v>
      </c>
      <c r="H592" s="621" t="s">
        <v>198</v>
      </c>
      <c r="I592" s="599" t="s">
        <v>197</v>
      </c>
      <c r="J592" s="599" t="s">
        <v>43</v>
      </c>
      <c r="K592" s="753"/>
      <c r="L592" s="753"/>
      <c r="M592" s="758" t="s">
        <v>7</v>
      </c>
      <c r="N592" s="759" t="s">
        <v>196</v>
      </c>
      <c r="O592" s="599" t="s">
        <v>195</v>
      </c>
      <c r="P592" s="599" t="s">
        <v>194</v>
      </c>
      <c r="Q592" s="449" t="s">
        <v>274</v>
      </c>
      <c r="R592" s="753"/>
      <c r="S592" s="621" t="s">
        <v>272</v>
      </c>
      <c r="T592" s="621" t="s">
        <v>273</v>
      </c>
      <c r="U592" s="760" t="s">
        <v>193</v>
      </c>
      <c r="V592" s="621" t="s">
        <v>266</v>
      </c>
      <c r="W592" s="753"/>
      <c r="X592" s="753"/>
      <c r="Y592" s="753"/>
      <c r="Z592" s="732"/>
    </row>
    <row r="593" spans="2:26" ht="16.5" customHeight="1" x14ac:dyDescent="0.15">
      <c r="B593" s="401"/>
      <c r="C593" s="413"/>
      <c r="D593" s="415"/>
      <c r="E593" s="733"/>
      <c r="F593" s="733"/>
      <c r="G593" s="752"/>
      <c r="H593" s="752"/>
      <c r="I593" s="753"/>
      <c r="J593" s="753"/>
      <c r="K593" s="753"/>
      <c r="L593" s="753"/>
      <c r="M593" s="753"/>
      <c r="N593" s="753"/>
      <c r="O593" s="753"/>
      <c r="P593" s="753"/>
      <c r="Q593" s="106" t="s">
        <v>267</v>
      </c>
      <c r="R593" s="106" t="s">
        <v>268</v>
      </c>
      <c r="S593" s="753"/>
      <c r="T593" s="753"/>
      <c r="U593" s="753"/>
      <c r="V593" s="753"/>
      <c r="W593" s="753"/>
      <c r="X593" s="753"/>
      <c r="Y593" s="753"/>
      <c r="Z593" s="751"/>
    </row>
    <row r="594" spans="2:26" ht="15.75" customHeight="1" x14ac:dyDescent="0.15">
      <c r="B594" s="401"/>
      <c r="C594" s="715" t="s">
        <v>712</v>
      </c>
      <c r="D594" s="716"/>
      <c r="E594" s="347">
        <v>2</v>
      </c>
      <c r="F594" s="374">
        <v>1012</v>
      </c>
      <c r="G594" s="354" t="s">
        <v>331</v>
      </c>
      <c r="H594" s="354" t="s">
        <v>354</v>
      </c>
      <c r="I594" s="354" t="s">
        <v>332</v>
      </c>
      <c r="J594" s="408" t="s">
        <v>532</v>
      </c>
      <c r="K594" s="408"/>
      <c r="L594" s="408"/>
      <c r="M594" s="354" t="s">
        <v>2156</v>
      </c>
      <c r="N594" s="354" t="s">
        <v>1779</v>
      </c>
      <c r="O594" s="217" t="s">
        <v>1649</v>
      </c>
      <c r="P594" s="217" t="s">
        <v>554</v>
      </c>
      <c r="Q594" s="354"/>
      <c r="R594" s="354" t="s">
        <v>551</v>
      </c>
      <c r="S594" s="355" t="s">
        <v>360</v>
      </c>
      <c r="T594" s="355" t="s">
        <v>360</v>
      </c>
      <c r="U594" s="355" t="s">
        <v>1648</v>
      </c>
      <c r="V594" s="408" t="s">
        <v>516</v>
      </c>
      <c r="W594" s="718"/>
      <c r="X594" s="718"/>
      <c r="Y594" s="718"/>
      <c r="Z594" s="217" t="s">
        <v>1648</v>
      </c>
    </row>
    <row r="595" spans="2:26" ht="15.95" customHeight="1" x14ac:dyDescent="0.15">
      <c r="B595" s="401"/>
      <c r="C595" s="715" t="s">
        <v>712</v>
      </c>
      <c r="D595" s="716"/>
      <c r="E595" s="347">
        <v>3</v>
      </c>
      <c r="F595" s="374">
        <v>1011.6</v>
      </c>
      <c r="G595" s="356" t="s">
        <v>331</v>
      </c>
      <c r="H595" s="356" t="s">
        <v>355</v>
      </c>
      <c r="I595" s="354" t="s">
        <v>332</v>
      </c>
      <c r="J595" s="408" t="s">
        <v>336</v>
      </c>
      <c r="K595" s="408"/>
      <c r="L595" s="408"/>
      <c r="M595" s="354" t="s">
        <v>1582</v>
      </c>
      <c r="N595" s="354" t="s">
        <v>1779</v>
      </c>
      <c r="O595" s="217" t="s">
        <v>551</v>
      </c>
      <c r="P595" s="217" t="s">
        <v>551</v>
      </c>
      <c r="Q595" s="354"/>
      <c r="R595" s="354" t="s">
        <v>551</v>
      </c>
      <c r="S595" s="355" t="s">
        <v>360</v>
      </c>
      <c r="T595" s="355" t="s">
        <v>360</v>
      </c>
      <c r="U595" s="355" t="s">
        <v>1648</v>
      </c>
      <c r="V595" s="408" t="s">
        <v>516</v>
      </c>
      <c r="W595" s="718"/>
      <c r="X595" s="718"/>
      <c r="Y595" s="718"/>
      <c r="Z595" s="217" t="s">
        <v>1648</v>
      </c>
    </row>
    <row r="596" spans="2:26" ht="15.95" customHeight="1" x14ac:dyDescent="0.15">
      <c r="B596" s="401"/>
      <c r="C596" s="715" t="s">
        <v>713</v>
      </c>
      <c r="D596" s="716"/>
      <c r="E596" s="347">
        <v>1</v>
      </c>
      <c r="F596" s="374">
        <v>1022.2</v>
      </c>
      <c r="G596" s="354" t="s">
        <v>534</v>
      </c>
      <c r="H596" s="354" t="s">
        <v>485</v>
      </c>
      <c r="I596" s="354" t="s">
        <v>332</v>
      </c>
      <c r="J596" s="466" t="s">
        <v>338</v>
      </c>
      <c r="K596" s="717"/>
      <c r="L596" s="444"/>
      <c r="M596" s="354" t="s">
        <v>2045</v>
      </c>
      <c r="N596" s="354" t="s">
        <v>1979</v>
      </c>
      <c r="O596" s="217" t="s">
        <v>54</v>
      </c>
      <c r="P596" s="217" t="s">
        <v>54</v>
      </c>
      <c r="Q596" s="354" t="s">
        <v>54</v>
      </c>
      <c r="R596" s="354" t="s">
        <v>551</v>
      </c>
      <c r="S596" s="355" t="s">
        <v>360</v>
      </c>
      <c r="T596" s="355" t="s">
        <v>360</v>
      </c>
      <c r="U596" s="355" t="s">
        <v>361</v>
      </c>
      <c r="V596" s="408" t="s">
        <v>516</v>
      </c>
      <c r="W596" s="718"/>
      <c r="X596" s="718"/>
      <c r="Y596" s="718"/>
      <c r="Z596" s="217" t="s">
        <v>1648</v>
      </c>
    </row>
    <row r="597" spans="2:26" ht="15.95" customHeight="1" x14ac:dyDescent="0.15">
      <c r="B597" s="401"/>
      <c r="C597" s="715" t="s">
        <v>713</v>
      </c>
      <c r="D597" s="716"/>
      <c r="E597" s="347">
        <v>2</v>
      </c>
      <c r="F597" s="374">
        <v>1022.4</v>
      </c>
      <c r="G597" s="354" t="s">
        <v>331</v>
      </c>
      <c r="H597" s="354" t="s">
        <v>354</v>
      </c>
      <c r="I597" s="354" t="s">
        <v>332</v>
      </c>
      <c r="J597" s="408" t="s">
        <v>532</v>
      </c>
      <c r="K597" s="408"/>
      <c r="L597" s="408"/>
      <c r="M597" s="354" t="s">
        <v>2137</v>
      </c>
      <c r="N597" s="354" t="s">
        <v>1779</v>
      </c>
      <c r="O597" s="217" t="s">
        <v>1649</v>
      </c>
      <c r="P597" s="217" t="s">
        <v>554</v>
      </c>
      <c r="Q597" s="354"/>
      <c r="R597" s="354" t="s">
        <v>551</v>
      </c>
      <c r="S597" s="355" t="s">
        <v>360</v>
      </c>
      <c r="T597" s="355" t="s">
        <v>360</v>
      </c>
      <c r="U597" s="355" t="s">
        <v>1648</v>
      </c>
      <c r="V597" s="408" t="s">
        <v>516</v>
      </c>
      <c r="W597" s="718"/>
      <c r="X597" s="718"/>
      <c r="Y597" s="718"/>
      <c r="Z597" s="217" t="s">
        <v>1648</v>
      </c>
    </row>
    <row r="598" spans="2:26" ht="15.95" customHeight="1" x14ac:dyDescent="0.15">
      <c r="B598" s="401"/>
      <c r="C598" s="715" t="s">
        <v>713</v>
      </c>
      <c r="D598" s="716"/>
      <c r="E598" s="347">
        <v>3</v>
      </c>
      <c r="F598" s="374">
        <v>1027.3</v>
      </c>
      <c r="G598" s="354" t="s">
        <v>331</v>
      </c>
      <c r="H598" s="354" t="s">
        <v>356</v>
      </c>
      <c r="I598" s="354" t="s">
        <v>332</v>
      </c>
      <c r="J598" s="408" t="s">
        <v>532</v>
      </c>
      <c r="K598" s="408"/>
      <c r="L598" s="408"/>
      <c r="M598" s="354" t="s">
        <v>2072</v>
      </c>
      <c r="N598" s="354" t="s">
        <v>1779</v>
      </c>
      <c r="O598" s="217" t="s">
        <v>1649</v>
      </c>
      <c r="P598" s="217" t="s">
        <v>554</v>
      </c>
      <c r="Q598" s="354"/>
      <c r="R598" s="354" t="s">
        <v>1649</v>
      </c>
      <c r="S598" s="355" t="s">
        <v>360</v>
      </c>
      <c r="T598" s="355" t="s">
        <v>359</v>
      </c>
      <c r="U598" s="355" t="s">
        <v>363</v>
      </c>
      <c r="V598" s="466" t="s">
        <v>1784</v>
      </c>
      <c r="W598" s="717"/>
      <c r="X598" s="717"/>
      <c r="Y598" s="444"/>
      <c r="Z598" s="354" t="s">
        <v>1785</v>
      </c>
    </row>
    <row r="599" spans="2:26" ht="15.95" customHeight="1" x14ac:dyDescent="0.15">
      <c r="B599" s="401"/>
      <c r="C599" s="715" t="s">
        <v>714</v>
      </c>
      <c r="D599" s="716"/>
      <c r="E599" s="347">
        <v>1</v>
      </c>
      <c r="F599" s="374">
        <v>1032.4000000000001</v>
      </c>
      <c r="G599" s="354" t="s">
        <v>534</v>
      </c>
      <c r="H599" s="354" t="s">
        <v>486</v>
      </c>
      <c r="I599" s="354" t="s">
        <v>332</v>
      </c>
      <c r="J599" s="466" t="s">
        <v>338</v>
      </c>
      <c r="K599" s="717"/>
      <c r="L599" s="444"/>
      <c r="M599" s="354" t="s">
        <v>2045</v>
      </c>
      <c r="N599" s="354" t="s">
        <v>1979</v>
      </c>
      <c r="O599" s="217" t="s">
        <v>54</v>
      </c>
      <c r="P599" s="217" t="s">
        <v>54</v>
      </c>
      <c r="Q599" s="354" t="s">
        <v>54</v>
      </c>
      <c r="R599" s="354" t="s">
        <v>551</v>
      </c>
      <c r="S599" s="355" t="s">
        <v>360</v>
      </c>
      <c r="T599" s="355" t="s">
        <v>360</v>
      </c>
      <c r="U599" s="355" t="s">
        <v>361</v>
      </c>
      <c r="V599" s="408" t="s">
        <v>516</v>
      </c>
      <c r="W599" s="718"/>
      <c r="X599" s="718"/>
      <c r="Y599" s="718"/>
      <c r="Z599" s="217" t="s">
        <v>1648</v>
      </c>
    </row>
    <row r="600" spans="2:26" ht="15.95" customHeight="1" x14ac:dyDescent="0.15">
      <c r="B600" s="401"/>
      <c r="C600" s="715" t="s">
        <v>714</v>
      </c>
      <c r="D600" s="716"/>
      <c r="E600" s="347">
        <v>2</v>
      </c>
      <c r="F600" s="374">
        <v>1035.4000000000001</v>
      </c>
      <c r="G600" s="354" t="s">
        <v>534</v>
      </c>
      <c r="H600" s="354" t="s">
        <v>485</v>
      </c>
      <c r="I600" s="354" t="s">
        <v>332</v>
      </c>
      <c r="J600" s="466" t="s">
        <v>532</v>
      </c>
      <c r="K600" s="717"/>
      <c r="L600" s="444"/>
      <c r="M600" s="354" t="s">
        <v>2072</v>
      </c>
      <c r="N600" s="354" t="s">
        <v>1783</v>
      </c>
      <c r="O600" s="217" t="s">
        <v>1648</v>
      </c>
      <c r="P600" s="217" t="s">
        <v>1648</v>
      </c>
      <c r="Q600" s="354"/>
      <c r="R600" s="354" t="s">
        <v>1655</v>
      </c>
      <c r="S600" s="355" t="s">
        <v>360</v>
      </c>
      <c r="T600" s="355" t="s">
        <v>359</v>
      </c>
      <c r="U600" s="376" t="s">
        <v>1648</v>
      </c>
      <c r="V600" s="408" t="s">
        <v>516</v>
      </c>
      <c r="W600" s="718"/>
      <c r="X600" s="718"/>
      <c r="Y600" s="718"/>
      <c r="Z600" s="354" t="s">
        <v>2215</v>
      </c>
    </row>
    <row r="601" spans="2:26" ht="15.95" customHeight="1" x14ac:dyDescent="0.15">
      <c r="B601" s="401"/>
      <c r="C601" s="715" t="s">
        <v>714</v>
      </c>
      <c r="D601" s="716"/>
      <c r="E601" s="347">
        <v>3</v>
      </c>
      <c r="F601" s="374">
        <v>1031.8</v>
      </c>
      <c r="G601" s="354" t="s">
        <v>331</v>
      </c>
      <c r="H601" s="354" t="s">
        <v>354</v>
      </c>
      <c r="I601" s="354" t="s">
        <v>332</v>
      </c>
      <c r="J601" s="408" t="s">
        <v>532</v>
      </c>
      <c r="K601" s="408"/>
      <c r="L601" s="408"/>
      <c r="M601" s="354" t="s">
        <v>2124</v>
      </c>
      <c r="N601" s="354" t="s">
        <v>1803</v>
      </c>
      <c r="O601" s="217" t="s">
        <v>1649</v>
      </c>
      <c r="P601" s="217" t="s">
        <v>554</v>
      </c>
      <c r="Q601" s="354"/>
      <c r="R601" s="354" t="s">
        <v>551</v>
      </c>
      <c r="S601" s="355" t="s">
        <v>360</v>
      </c>
      <c r="T601" s="355" t="s">
        <v>360</v>
      </c>
      <c r="U601" s="355" t="s">
        <v>1648</v>
      </c>
      <c r="V601" s="408" t="s">
        <v>516</v>
      </c>
      <c r="W601" s="718"/>
      <c r="X601" s="718"/>
      <c r="Y601" s="718"/>
      <c r="Z601" s="217" t="s">
        <v>1648</v>
      </c>
    </row>
    <row r="602" spans="2:26" ht="15.95" customHeight="1" x14ac:dyDescent="0.15">
      <c r="B602" s="401"/>
      <c r="C602" s="715" t="s">
        <v>2157</v>
      </c>
      <c r="D602" s="716"/>
      <c r="E602" s="347">
        <v>1</v>
      </c>
      <c r="F602" s="374">
        <v>1049.5999999999999</v>
      </c>
      <c r="G602" s="354" t="s">
        <v>534</v>
      </c>
      <c r="H602" s="354" t="s">
        <v>486</v>
      </c>
      <c r="I602" s="354" t="s">
        <v>332</v>
      </c>
      <c r="J602" s="466" t="s">
        <v>338</v>
      </c>
      <c r="K602" s="717"/>
      <c r="L602" s="444"/>
      <c r="M602" s="354" t="s">
        <v>2045</v>
      </c>
      <c r="N602" s="354" t="s">
        <v>1979</v>
      </c>
      <c r="O602" s="217" t="s">
        <v>54</v>
      </c>
      <c r="P602" s="217" t="s">
        <v>54</v>
      </c>
      <c r="Q602" s="354" t="s">
        <v>54</v>
      </c>
      <c r="R602" s="354" t="s">
        <v>551</v>
      </c>
      <c r="S602" s="355" t="s">
        <v>360</v>
      </c>
      <c r="T602" s="355" t="s">
        <v>360</v>
      </c>
      <c r="U602" s="355" t="s">
        <v>361</v>
      </c>
      <c r="V602" s="408" t="s">
        <v>516</v>
      </c>
      <c r="W602" s="718"/>
      <c r="X602" s="718"/>
      <c r="Y602" s="718"/>
      <c r="Z602" s="217" t="s">
        <v>1648</v>
      </c>
    </row>
    <row r="603" spans="2:26" ht="15.95" customHeight="1" x14ac:dyDescent="0.15">
      <c r="B603" s="401"/>
      <c r="C603" s="715" t="s">
        <v>2157</v>
      </c>
      <c r="D603" s="716"/>
      <c r="E603" s="347">
        <v>2</v>
      </c>
      <c r="F603" s="374">
        <v>1049.5</v>
      </c>
      <c r="G603" s="354" t="s">
        <v>534</v>
      </c>
      <c r="H603" s="354" t="s">
        <v>486</v>
      </c>
      <c r="I603" s="354" t="s">
        <v>332</v>
      </c>
      <c r="J603" s="466" t="s">
        <v>532</v>
      </c>
      <c r="K603" s="717"/>
      <c r="L603" s="444"/>
      <c r="M603" s="354" t="s">
        <v>2158</v>
      </c>
      <c r="N603" s="354" t="s">
        <v>1783</v>
      </c>
      <c r="O603" s="217" t="s">
        <v>1648</v>
      </c>
      <c r="P603" s="217" t="s">
        <v>1648</v>
      </c>
      <c r="Q603" s="354"/>
      <c r="R603" s="354" t="s">
        <v>551</v>
      </c>
      <c r="S603" s="355" t="s">
        <v>360</v>
      </c>
      <c r="T603" s="355" t="s">
        <v>360</v>
      </c>
      <c r="U603" s="376" t="s">
        <v>1648</v>
      </c>
      <c r="V603" s="466" t="s">
        <v>516</v>
      </c>
      <c r="W603" s="717"/>
      <c r="X603" s="717"/>
      <c r="Y603" s="444"/>
      <c r="Z603" s="217" t="s">
        <v>1648</v>
      </c>
    </row>
    <row r="604" spans="2:26" ht="15.95" customHeight="1" x14ac:dyDescent="0.15">
      <c r="B604" s="401"/>
      <c r="C604" s="715" t="s">
        <v>2157</v>
      </c>
      <c r="D604" s="716"/>
      <c r="E604" s="347">
        <v>3</v>
      </c>
      <c r="F604" s="374">
        <v>1049.0999999999999</v>
      </c>
      <c r="G604" s="354" t="s">
        <v>534</v>
      </c>
      <c r="H604" s="354" t="s">
        <v>487</v>
      </c>
      <c r="I604" s="354" t="s">
        <v>332</v>
      </c>
      <c r="J604" s="466" t="s">
        <v>532</v>
      </c>
      <c r="K604" s="717"/>
      <c r="L604" s="444"/>
      <c r="M604" s="354" t="s">
        <v>2059</v>
      </c>
      <c r="N604" s="354" t="s">
        <v>1779</v>
      </c>
      <c r="O604" s="217" t="s">
        <v>551</v>
      </c>
      <c r="P604" s="217" t="s">
        <v>551</v>
      </c>
      <c r="Q604" s="354"/>
      <c r="R604" s="354" t="s">
        <v>551</v>
      </c>
      <c r="S604" s="355" t="s">
        <v>360</v>
      </c>
      <c r="T604" s="355" t="s">
        <v>360</v>
      </c>
      <c r="U604" s="355" t="s">
        <v>361</v>
      </c>
      <c r="V604" s="466" t="s">
        <v>516</v>
      </c>
      <c r="W604" s="717"/>
      <c r="X604" s="717"/>
      <c r="Y604" s="444"/>
      <c r="Z604" s="217" t="s">
        <v>1648</v>
      </c>
    </row>
    <row r="605" spans="2:26" ht="15.95" customHeight="1" x14ac:dyDescent="0.15">
      <c r="B605" s="401"/>
      <c r="C605" s="715" t="s">
        <v>716</v>
      </c>
      <c r="D605" s="716"/>
      <c r="E605" s="347">
        <v>1</v>
      </c>
      <c r="F605" s="374">
        <v>1060.0999999999999</v>
      </c>
      <c r="G605" s="354" t="s">
        <v>329</v>
      </c>
      <c r="H605" s="354" t="s">
        <v>351</v>
      </c>
      <c r="I605" s="354" t="s">
        <v>332</v>
      </c>
      <c r="J605" s="408" t="s">
        <v>514</v>
      </c>
      <c r="K605" s="408"/>
      <c r="L605" s="408"/>
      <c r="M605" s="354" t="s">
        <v>2159</v>
      </c>
      <c r="N605" s="354" t="s">
        <v>1783</v>
      </c>
      <c r="O605" s="217" t="s">
        <v>1648</v>
      </c>
      <c r="P605" s="217" t="s">
        <v>1648</v>
      </c>
      <c r="Q605" s="354"/>
      <c r="R605" s="354" t="s">
        <v>1649</v>
      </c>
      <c r="S605" s="355" t="s">
        <v>360</v>
      </c>
      <c r="T605" s="355" t="s">
        <v>359</v>
      </c>
      <c r="U605" s="376" t="s">
        <v>1648</v>
      </c>
      <c r="V605" s="408" t="s">
        <v>516</v>
      </c>
      <c r="W605" s="718"/>
      <c r="X605" s="718"/>
      <c r="Y605" s="718"/>
      <c r="Z605" s="354" t="s">
        <v>1785</v>
      </c>
    </row>
    <row r="606" spans="2:26" ht="15.95" customHeight="1" x14ac:dyDescent="0.15">
      <c r="B606" s="401"/>
      <c r="C606" s="715" t="s">
        <v>716</v>
      </c>
      <c r="D606" s="716"/>
      <c r="E606" s="347">
        <v>2</v>
      </c>
      <c r="F606" s="374">
        <v>1052.3</v>
      </c>
      <c r="G606" s="354" t="s">
        <v>331</v>
      </c>
      <c r="H606" s="354" t="s">
        <v>354</v>
      </c>
      <c r="I606" s="354" t="s">
        <v>332</v>
      </c>
      <c r="J606" s="408" t="s">
        <v>532</v>
      </c>
      <c r="K606" s="408"/>
      <c r="L606" s="408"/>
      <c r="M606" s="354" t="s">
        <v>2152</v>
      </c>
      <c r="N606" s="354" t="s">
        <v>1803</v>
      </c>
      <c r="O606" s="217" t="s">
        <v>1649</v>
      </c>
      <c r="P606" s="217" t="s">
        <v>554</v>
      </c>
      <c r="Q606" s="354"/>
      <c r="R606" s="354" t="s">
        <v>551</v>
      </c>
      <c r="S606" s="355" t="s">
        <v>360</v>
      </c>
      <c r="T606" s="355" t="s">
        <v>360</v>
      </c>
      <c r="U606" s="355" t="s">
        <v>1648</v>
      </c>
      <c r="V606" s="408" t="s">
        <v>516</v>
      </c>
      <c r="W606" s="718"/>
      <c r="X606" s="718"/>
      <c r="Y606" s="718"/>
      <c r="Z606" s="217" t="s">
        <v>1648</v>
      </c>
    </row>
    <row r="607" spans="2:26" ht="15.95" customHeight="1" x14ac:dyDescent="0.15">
      <c r="B607" s="401"/>
      <c r="C607" s="715" t="s">
        <v>718</v>
      </c>
      <c r="D607" s="716"/>
      <c r="E607" s="347">
        <v>1</v>
      </c>
      <c r="F607" s="374">
        <v>1070.8</v>
      </c>
      <c r="G607" s="354" t="s">
        <v>534</v>
      </c>
      <c r="H607" s="354" t="s">
        <v>486</v>
      </c>
      <c r="I607" s="354" t="s">
        <v>333</v>
      </c>
      <c r="J607" s="466" t="s">
        <v>338</v>
      </c>
      <c r="K607" s="717"/>
      <c r="L607" s="444"/>
      <c r="M607" s="354" t="s">
        <v>839</v>
      </c>
      <c r="N607" s="354" t="s">
        <v>1791</v>
      </c>
      <c r="O607" s="217" t="s">
        <v>551</v>
      </c>
      <c r="P607" s="217" t="s">
        <v>551</v>
      </c>
      <c r="Q607" s="354" t="s">
        <v>551</v>
      </c>
      <c r="R607" s="354" t="s">
        <v>551</v>
      </c>
      <c r="S607" s="355" t="s">
        <v>360</v>
      </c>
      <c r="T607" s="355" t="s">
        <v>360</v>
      </c>
      <c r="U607" s="355" t="s">
        <v>361</v>
      </c>
      <c r="V607" s="408" t="s">
        <v>516</v>
      </c>
      <c r="W607" s="718"/>
      <c r="X607" s="718"/>
      <c r="Y607" s="718"/>
      <c r="Z607" s="217" t="s">
        <v>1648</v>
      </c>
    </row>
    <row r="608" spans="2:26" ht="15.95" customHeight="1" x14ac:dyDescent="0.15">
      <c r="B608" s="401"/>
      <c r="C608" s="715" t="s">
        <v>718</v>
      </c>
      <c r="D608" s="716"/>
      <c r="E608" s="347">
        <v>2</v>
      </c>
      <c r="F608" s="374">
        <v>1070.9000000000001</v>
      </c>
      <c r="G608" s="354" t="s">
        <v>331</v>
      </c>
      <c r="H608" s="354" t="s">
        <v>356</v>
      </c>
      <c r="I608" s="354" t="s">
        <v>333</v>
      </c>
      <c r="J608" s="408" t="s">
        <v>340</v>
      </c>
      <c r="K608" s="408"/>
      <c r="L608" s="408"/>
      <c r="M608" s="346" t="s">
        <v>2160</v>
      </c>
      <c r="N608" s="354" t="s">
        <v>1783</v>
      </c>
      <c r="O608" s="217" t="s">
        <v>1648</v>
      </c>
      <c r="P608" s="217" t="s">
        <v>1648</v>
      </c>
      <c r="Q608" s="354"/>
      <c r="R608" s="354" t="s">
        <v>1649</v>
      </c>
      <c r="S608" s="355" t="s">
        <v>360</v>
      </c>
      <c r="T608" s="355" t="s">
        <v>359</v>
      </c>
      <c r="U608" s="376" t="s">
        <v>1648</v>
      </c>
      <c r="V608" s="408" t="s">
        <v>516</v>
      </c>
      <c r="W608" s="718"/>
      <c r="X608" s="718"/>
      <c r="Y608" s="718"/>
      <c r="Z608" s="354" t="s">
        <v>1785</v>
      </c>
    </row>
    <row r="609" spans="2:26" ht="15.95" customHeight="1" x14ac:dyDescent="0.15">
      <c r="B609" s="401"/>
      <c r="C609" s="715" t="s">
        <v>718</v>
      </c>
      <c r="D609" s="716"/>
      <c r="E609" s="347">
        <v>3</v>
      </c>
      <c r="F609" s="374">
        <v>1063.5</v>
      </c>
      <c r="G609" s="354" t="s">
        <v>331</v>
      </c>
      <c r="H609" s="354" t="s">
        <v>354</v>
      </c>
      <c r="I609" s="354" t="s">
        <v>332</v>
      </c>
      <c r="J609" s="408" t="s">
        <v>532</v>
      </c>
      <c r="K609" s="408"/>
      <c r="L609" s="408"/>
      <c r="M609" s="354" t="s">
        <v>2205</v>
      </c>
      <c r="N609" s="354" t="s">
        <v>1803</v>
      </c>
      <c r="O609" s="217" t="s">
        <v>1649</v>
      </c>
      <c r="P609" s="217" t="s">
        <v>554</v>
      </c>
      <c r="Q609" s="354"/>
      <c r="R609" s="354" t="s">
        <v>551</v>
      </c>
      <c r="S609" s="355" t="s">
        <v>360</v>
      </c>
      <c r="T609" s="355" t="s">
        <v>360</v>
      </c>
      <c r="U609" s="355" t="s">
        <v>1648</v>
      </c>
      <c r="V609" s="408" t="s">
        <v>516</v>
      </c>
      <c r="W609" s="718"/>
      <c r="X609" s="718"/>
      <c r="Y609" s="718"/>
      <c r="Z609" s="217" t="s">
        <v>1648</v>
      </c>
    </row>
    <row r="610" spans="2:26" ht="15.95" customHeight="1" x14ac:dyDescent="0.15">
      <c r="B610" s="401"/>
      <c r="C610" s="715" t="s">
        <v>719</v>
      </c>
      <c r="D610" s="716"/>
      <c r="E610" s="347">
        <v>1</v>
      </c>
      <c r="F610" s="374">
        <v>1077.4000000000001</v>
      </c>
      <c r="G610" s="356" t="s">
        <v>534</v>
      </c>
      <c r="H610" s="356" t="s">
        <v>486</v>
      </c>
      <c r="I610" s="354" t="s">
        <v>332</v>
      </c>
      <c r="J610" s="408" t="s">
        <v>336</v>
      </c>
      <c r="K610" s="408"/>
      <c r="L610" s="408"/>
      <c r="M610" s="354" t="s">
        <v>2161</v>
      </c>
      <c r="N610" s="354" t="s">
        <v>1803</v>
      </c>
      <c r="O610" s="217" t="s">
        <v>551</v>
      </c>
      <c r="P610" s="217" t="s">
        <v>551</v>
      </c>
      <c r="Q610" s="354"/>
      <c r="R610" s="354" t="s">
        <v>551</v>
      </c>
      <c r="S610" s="355" t="s">
        <v>360</v>
      </c>
      <c r="T610" s="355" t="s">
        <v>360</v>
      </c>
      <c r="U610" s="355" t="s">
        <v>1648</v>
      </c>
      <c r="V610" s="408" t="s">
        <v>516</v>
      </c>
      <c r="W610" s="718"/>
      <c r="X610" s="718"/>
      <c r="Y610" s="718"/>
      <c r="Z610" s="217" t="s">
        <v>1648</v>
      </c>
    </row>
    <row r="611" spans="2:26" ht="15.95" customHeight="1" x14ac:dyDescent="0.15">
      <c r="B611" s="401"/>
      <c r="C611" s="715" t="s">
        <v>719</v>
      </c>
      <c r="D611" s="716"/>
      <c r="E611" s="347">
        <v>2</v>
      </c>
      <c r="F611" s="374">
        <v>1079.8</v>
      </c>
      <c r="G611" s="354" t="s">
        <v>534</v>
      </c>
      <c r="H611" s="354" t="s">
        <v>486</v>
      </c>
      <c r="I611" s="354" t="s">
        <v>333</v>
      </c>
      <c r="J611" s="466" t="s">
        <v>338</v>
      </c>
      <c r="K611" s="717"/>
      <c r="L611" s="444"/>
      <c r="M611" s="354" t="s">
        <v>839</v>
      </c>
      <c r="N611" s="354" t="s">
        <v>1791</v>
      </c>
      <c r="O611" s="217" t="s">
        <v>551</v>
      </c>
      <c r="P611" s="217" t="s">
        <v>551</v>
      </c>
      <c r="Q611" s="354" t="s">
        <v>551</v>
      </c>
      <c r="R611" s="354" t="s">
        <v>551</v>
      </c>
      <c r="S611" s="355" t="s">
        <v>360</v>
      </c>
      <c r="T611" s="355" t="s">
        <v>360</v>
      </c>
      <c r="U611" s="355" t="s">
        <v>361</v>
      </c>
      <c r="V611" s="408" t="s">
        <v>516</v>
      </c>
      <c r="W611" s="718"/>
      <c r="X611" s="718"/>
      <c r="Y611" s="718"/>
      <c r="Z611" s="217" t="s">
        <v>1648</v>
      </c>
    </row>
    <row r="612" spans="2:26" ht="15.95" customHeight="1" x14ac:dyDescent="0.15">
      <c r="B612" s="401"/>
      <c r="C612" s="715" t="s">
        <v>822</v>
      </c>
      <c r="D612" s="716"/>
      <c r="E612" s="347">
        <v>1</v>
      </c>
      <c r="F612" s="374">
        <v>1101.8</v>
      </c>
      <c r="G612" s="354" t="s">
        <v>329</v>
      </c>
      <c r="H612" s="354" t="s">
        <v>351</v>
      </c>
      <c r="I612" s="354" t="s">
        <v>332</v>
      </c>
      <c r="J612" s="408" t="s">
        <v>514</v>
      </c>
      <c r="K612" s="408"/>
      <c r="L612" s="408"/>
      <c r="M612" s="354" t="s">
        <v>2162</v>
      </c>
      <c r="N612" s="354" t="s">
        <v>1783</v>
      </c>
      <c r="O612" s="217" t="s">
        <v>1648</v>
      </c>
      <c r="P612" s="217" t="s">
        <v>1648</v>
      </c>
      <c r="Q612" s="354"/>
      <c r="R612" s="354" t="s">
        <v>1649</v>
      </c>
      <c r="S612" s="355" t="s">
        <v>360</v>
      </c>
      <c r="T612" s="355" t="s">
        <v>359</v>
      </c>
      <c r="U612" s="376" t="s">
        <v>1648</v>
      </c>
      <c r="V612" s="408" t="s">
        <v>516</v>
      </c>
      <c r="W612" s="718"/>
      <c r="X612" s="718"/>
      <c r="Y612" s="718"/>
      <c r="Z612" s="354" t="s">
        <v>1785</v>
      </c>
    </row>
    <row r="613" spans="2:26" ht="15.95" customHeight="1" x14ac:dyDescent="0.15">
      <c r="B613" s="401"/>
      <c r="C613" s="715" t="s">
        <v>822</v>
      </c>
      <c r="D613" s="716"/>
      <c r="E613" s="347">
        <v>2</v>
      </c>
      <c r="F613" s="374">
        <v>1102.4000000000001</v>
      </c>
      <c r="G613" s="356" t="s">
        <v>534</v>
      </c>
      <c r="H613" s="356" t="s">
        <v>485</v>
      </c>
      <c r="I613" s="356" t="s">
        <v>332</v>
      </c>
      <c r="J613" s="408" t="s">
        <v>338</v>
      </c>
      <c r="K613" s="408"/>
      <c r="L613" s="408"/>
      <c r="M613" s="354" t="s">
        <v>1592</v>
      </c>
      <c r="N613" s="354" t="s">
        <v>1783</v>
      </c>
      <c r="O613" s="217" t="s">
        <v>1648</v>
      </c>
      <c r="P613" s="217" t="s">
        <v>1648</v>
      </c>
      <c r="Q613" s="354"/>
      <c r="R613" s="354" t="s">
        <v>551</v>
      </c>
      <c r="S613" s="355" t="s">
        <v>360</v>
      </c>
      <c r="T613" s="355" t="s">
        <v>360</v>
      </c>
      <c r="U613" s="355" t="s">
        <v>1648</v>
      </c>
      <c r="V613" s="466" t="s">
        <v>516</v>
      </c>
      <c r="W613" s="717"/>
      <c r="X613" s="717"/>
      <c r="Y613" s="444"/>
      <c r="Z613" s="217" t="s">
        <v>1648</v>
      </c>
    </row>
    <row r="614" spans="2:26" ht="15.95" customHeight="1" x14ac:dyDescent="0.15">
      <c r="B614" s="401"/>
      <c r="C614" s="715" t="s">
        <v>822</v>
      </c>
      <c r="D614" s="716"/>
      <c r="E614" s="347">
        <v>3</v>
      </c>
      <c r="F614" s="374">
        <v>1091.9000000000001</v>
      </c>
      <c r="G614" s="354" t="s">
        <v>331</v>
      </c>
      <c r="H614" s="354" t="s">
        <v>354</v>
      </c>
      <c r="I614" s="354" t="s">
        <v>332</v>
      </c>
      <c r="J614" s="466" t="s">
        <v>532</v>
      </c>
      <c r="K614" s="717"/>
      <c r="L614" s="444"/>
      <c r="M614" s="354" t="s">
        <v>2114</v>
      </c>
      <c r="N614" s="354" t="s">
        <v>1803</v>
      </c>
      <c r="O614" s="217" t="s">
        <v>1649</v>
      </c>
      <c r="P614" s="217" t="s">
        <v>554</v>
      </c>
      <c r="Q614" s="354"/>
      <c r="R614" s="354" t="s">
        <v>551</v>
      </c>
      <c r="S614" s="355" t="s">
        <v>360</v>
      </c>
      <c r="T614" s="355" t="s">
        <v>360</v>
      </c>
      <c r="U614" s="355" t="s">
        <v>1648</v>
      </c>
      <c r="V614" s="466" t="s">
        <v>516</v>
      </c>
      <c r="W614" s="717"/>
      <c r="X614" s="717"/>
      <c r="Y614" s="444"/>
      <c r="Z614" s="217" t="s">
        <v>1648</v>
      </c>
    </row>
    <row r="615" spans="2:26" ht="15.95" customHeight="1" x14ac:dyDescent="0.15">
      <c r="B615" s="401"/>
      <c r="C615" s="715" t="s">
        <v>822</v>
      </c>
      <c r="D615" s="716"/>
      <c r="E615" s="347">
        <v>4</v>
      </c>
      <c r="F615" s="374">
        <v>1102.2</v>
      </c>
      <c r="G615" s="354" t="s">
        <v>331</v>
      </c>
      <c r="H615" s="354" t="s">
        <v>354</v>
      </c>
      <c r="I615" s="354" t="s">
        <v>332</v>
      </c>
      <c r="J615" s="466" t="s">
        <v>532</v>
      </c>
      <c r="K615" s="717"/>
      <c r="L615" s="444"/>
      <c r="M615" s="354" t="s">
        <v>2163</v>
      </c>
      <c r="N615" s="354" t="s">
        <v>1803</v>
      </c>
      <c r="O615" s="217" t="s">
        <v>1649</v>
      </c>
      <c r="P615" s="217" t="s">
        <v>554</v>
      </c>
      <c r="Q615" s="354"/>
      <c r="R615" s="354" t="s">
        <v>551</v>
      </c>
      <c r="S615" s="355" t="s">
        <v>360</v>
      </c>
      <c r="T615" s="355" t="s">
        <v>360</v>
      </c>
      <c r="U615" s="355" t="s">
        <v>1648</v>
      </c>
      <c r="V615" s="466" t="s">
        <v>516</v>
      </c>
      <c r="W615" s="717"/>
      <c r="X615" s="717"/>
      <c r="Y615" s="444"/>
      <c r="Z615" s="217" t="s">
        <v>1648</v>
      </c>
    </row>
    <row r="616" spans="2:26" ht="15.95" customHeight="1" x14ac:dyDescent="0.15">
      <c r="B616" s="401"/>
      <c r="C616" s="715" t="s">
        <v>822</v>
      </c>
      <c r="D616" s="716"/>
      <c r="E616" s="347">
        <v>5</v>
      </c>
      <c r="F616" s="374">
        <v>1102.5</v>
      </c>
      <c r="G616" s="354" t="s">
        <v>331</v>
      </c>
      <c r="H616" s="354" t="s">
        <v>354</v>
      </c>
      <c r="I616" s="354" t="s">
        <v>332</v>
      </c>
      <c r="J616" s="466" t="s">
        <v>532</v>
      </c>
      <c r="K616" s="717"/>
      <c r="L616" s="444"/>
      <c r="M616" s="354" t="s">
        <v>2086</v>
      </c>
      <c r="N616" s="354" t="s">
        <v>1803</v>
      </c>
      <c r="O616" s="217" t="s">
        <v>1649</v>
      </c>
      <c r="P616" s="217" t="s">
        <v>554</v>
      </c>
      <c r="Q616" s="354"/>
      <c r="R616" s="354" t="s">
        <v>551</v>
      </c>
      <c r="S616" s="355" t="s">
        <v>360</v>
      </c>
      <c r="T616" s="355" t="s">
        <v>360</v>
      </c>
      <c r="U616" s="355" t="s">
        <v>1648</v>
      </c>
      <c r="V616" s="466" t="s">
        <v>516</v>
      </c>
      <c r="W616" s="717"/>
      <c r="X616" s="717"/>
      <c r="Y616" s="444"/>
      <c r="Z616" s="217" t="s">
        <v>1648</v>
      </c>
    </row>
    <row r="617" spans="2:26" ht="15.95" customHeight="1" x14ac:dyDescent="0.15">
      <c r="B617" s="401"/>
      <c r="C617" s="715" t="s">
        <v>722</v>
      </c>
      <c r="D617" s="716"/>
      <c r="E617" s="347">
        <v>1</v>
      </c>
      <c r="F617" s="374">
        <v>1112.5</v>
      </c>
      <c r="G617" s="354" t="s">
        <v>331</v>
      </c>
      <c r="H617" s="354" t="s">
        <v>354</v>
      </c>
      <c r="I617" s="354" t="s">
        <v>332</v>
      </c>
      <c r="J617" s="466" t="s">
        <v>532</v>
      </c>
      <c r="K617" s="717"/>
      <c r="L617" s="444"/>
      <c r="M617" s="354" t="s">
        <v>2072</v>
      </c>
      <c r="N617" s="354" t="s">
        <v>1779</v>
      </c>
      <c r="O617" s="217" t="s">
        <v>1649</v>
      </c>
      <c r="P617" s="217" t="s">
        <v>554</v>
      </c>
      <c r="Q617" s="354"/>
      <c r="R617" s="354" t="s">
        <v>551</v>
      </c>
      <c r="S617" s="355" t="s">
        <v>360</v>
      </c>
      <c r="T617" s="355" t="s">
        <v>360</v>
      </c>
      <c r="U617" s="355" t="s">
        <v>1648</v>
      </c>
      <c r="V617" s="466" t="s">
        <v>516</v>
      </c>
      <c r="W617" s="717"/>
      <c r="X617" s="717"/>
      <c r="Y617" s="444"/>
      <c r="Z617" s="217" t="s">
        <v>1648</v>
      </c>
    </row>
    <row r="618" spans="2:26" ht="15.95" customHeight="1" x14ac:dyDescent="0.15">
      <c r="B618" s="401"/>
      <c r="C618" s="715" t="s">
        <v>722</v>
      </c>
      <c r="D618" s="716"/>
      <c r="E618" s="347">
        <v>2</v>
      </c>
      <c r="F618" s="374">
        <v>1112.5999999999999</v>
      </c>
      <c r="G618" s="354" t="s">
        <v>331</v>
      </c>
      <c r="H618" s="354" t="s">
        <v>354</v>
      </c>
      <c r="I618" s="354" t="s">
        <v>332</v>
      </c>
      <c r="J618" s="466" t="s">
        <v>532</v>
      </c>
      <c r="K618" s="717"/>
      <c r="L618" s="444"/>
      <c r="M618" s="354" t="s">
        <v>2164</v>
      </c>
      <c r="N618" s="354" t="s">
        <v>1803</v>
      </c>
      <c r="O618" s="217" t="s">
        <v>1649</v>
      </c>
      <c r="P618" s="217" t="s">
        <v>554</v>
      </c>
      <c r="Q618" s="354"/>
      <c r="R618" s="354" t="s">
        <v>551</v>
      </c>
      <c r="S618" s="355" t="s">
        <v>360</v>
      </c>
      <c r="T618" s="355" t="s">
        <v>360</v>
      </c>
      <c r="U618" s="355" t="s">
        <v>1648</v>
      </c>
      <c r="V618" s="466" t="s">
        <v>516</v>
      </c>
      <c r="W618" s="717"/>
      <c r="X618" s="717"/>
      <c r="Y618" s="444"/>
      <c r="Z618" s="217" t="s">
        <v>1648</v>
      </c>
    </row>
    <row r="619" spans="2:26" ht="15.95" customHeight="1" x14ac:dyDescent="0.15">
      <c r="B619" s="401"/>
      <c r="C619" s="715" t="s">
        <v>723</v>
      </c>
      <c r="D619" s="716"/>
      <c r="E619" s="347">
        <v>1</v>
      </c>
      <c r="F619" s="374">
        <v>1118.4000000000001</v>
      </c>
      <c r="G619" s="354" t="s">
        <v>534</v>
      </c>
      <c r="H619" s="354" t="s">
        <v>486</v>
      </c>
      <c r="I619" s="354" t="s">
        <v>332</v>
      </c>
      <c r="J619" s="466" t="s">
        <v>338</v>
      </c>
      <c r="K619" s="717"/>
      <c r="L619" s="444"/>
      <c r="M619" s="354" t="s">
        <v>2045</v>
      </c>
      <c r="N619" s="354" t="s">
        <v>1979</v>
      </c>
      <c r="O619" s="217" t="s">
        <v>54</v>
      </c>
      <c r="P619" s="217" t="s">
        <v>54</v>
      </c>
      <c r="Q619" s="354" t="s">
        <v>54</v>
      </c>
      <c r="R619" s="354" t="s">
        <v>551</v>
      </c>
      <c r="S619" s="355" t="s">
        <v>360</v>
      </c>
      <c r="T619" s="355" t="s">
        <v>360</v>
      </c>
      <c r="U619" s="355" t="s">
        <v>361</v>
      </c>
      <c r="V619" s="408" t="s">
        <v>516</v>
      </c>
      <c r="W619" s="718"/>
      <c r="X619" s="718"/>
      <c r="Y619" s="718"/>
      <c r="Z619" s="217" t="s">
        <v>1648</v>
      </c>
    </row>
    <row r="620" spans="2:26" ht="15.95" customHeight="1" x14ac:dyDescent="0.15">
      <c r="B620" s="401"/>
      <c r="C620" s="715" t="s">
        <v>723</v>
      </c>
      <c r="D620" s="716"/>
      <c r="E620" s="347">
        <v>2</v>
      </c>
      <c r="F620" s="374">
        <v>1122.2</v>
      </c>
      <c r="G620" s="356" t="s">
        <v>534</v>
      </c>
      <c r="H620" s="356" t="s">
        <v>485</v>
      </c>
      <c r="I620" s="354" t="s">
        <v>332</v>
      </c>
      <c r="J620" s="408" t="s">
        <v>336</v>
      </c>
      <c r="K620" s="408"/>
      <c r="L620" s="408"/>
      <c r="M620" s="354" t="s">
        <v>2165</v>
      </c>
      <c r="N620" s="354" t="s">
        <v>1779</v>
      </c>
      <c r="O620" s="217" t="s">
        <v>551</v>
      </c>
      <c r="P620" s="217" t="s">
        <v>551</v>
      </c>
      <c r="Q620" s="354"/>
      <c r="R620" s="354" t="s">
        <v>551</v>
      </c>
      <c r="S620" s="355" t="s">
        <v>360</v>
      </c>
      <c r="T620" s="355" t="s">
        <v>360</v>
      </c>
      <c r="U620" s="355" t="s">
        <v>1648</v>
      </c>
      <c r="V620" s="408" t="s">
        <v>516</v>
      </c>
      <c r="W620" s="718"/>
      <c r="X620" s="718"/>
      <c r="Y620" s="718"/>
      <c r="Z620" s="217" t="s">
        <v>1648</v>
      </c>
    </row>
    <row r="621" spans="2:26" ht="15.95" customHeight="1" x14ac:dyDescent="0.15">
      <c r="B621" s="401"/>
      <c r="C621" s="715" t="s">
        <v>723</v>
      </c>
      <c r="D621" s="716"/>
      <c r="E621" s="347">
        <v>3</v>
      </c>
      <c r="F621" s="374">
        <v>1123.5999999999999</v>
      </c>
      <c r="G621" s="354" t="s">
        <v>534</v>
      </c>
      <c r="H621" s="354" t="s">
        <v>485</v>
      </c>
      <c r="I621" s="354" t="s">
        <v>332</v>
      </c>
      <c r="J621" s="466" t="s">
        <v>532</v>
      </c>
      <c r="K621" s="717"/>
      <c r="L621" s="444"/>
      <c r="M621" s="354" t="s">
        <v>2166</v>
      </c>
      <c r="N621" s="354" t="s">
        <v>1779</v>
      </c>
      <c r="O621" s="217" t="s">
        <v>551</v>
      </c>
      <c r="P621" s="217" t="s">
        <v>551</v>
      </c>
      <c r="Q621" s="354"/>
      <c r="R621" s="354" t="s">
        <v>551</v>
      </c>
      <c r="S621" s="355" t="s">
        <v>360</v>
      </c>
      <c r="T621" s="355" t="s">
        <v>360</v>
      </c>
      <c r="U621" s="355" t="s">
        <v>361</v>
      </c>
      <c r="V621" s="466" t="s">
        <v>516</v>
      </c>
      <c r="W621" s="717"/>
      <c r="X621" s="717"/>
      <c r="Y621" s="444"/>
      <c r="Z621" s="217" t="s">
        <v>1648</v>
      </c>
    </row>
    <row r="622" spans="2:26" ht="15.95" customHeight="1" x14ac:dyDescent="0.15">
      <c r="B622" s="401"/>
      <c r="C622" s="715" t="s">
        <v>723</v>
      </c>
      <c r="D622" s="716"/>
      <c r="E622" s="347">
        <v>4</v>
      </c>
      <c r="F622" s="374">
        <v>1122.4000000000001</v>
      </c>
      <c r="G622" s="354" t="s">
        <v>331</v>
      </c>
      <c r="H622" s="354" t="s">
        <v>354</v>
      </c>
      <c r="I622" s="354" t="s">
        <v>332</v>
      </c>
      <c r="J622" s="466" t="s">
        <v>532</v>
      </c>
      <c r="K622" s="717"/>
      <c r="L622" s="444"/>
      <c r="M622" s="354" t="s">
        <v>2167</v>
      </c>
      <c r="N622" s="354" t="s">
        <v>1803</v>
      </c>
      <c r="O622" s="217" t="s">
        <v>1649</v>
      </c>
      <c r="P622" s="217" t="s">
        <v>554</v>
      </c>
      <c r="Q622" s="354"/>
      <c r="R622" s="354" t="s">
        <v>551</v>
      </c>
      <c r="S622" s="355" t="s">
        <v>360</v>
      </c>
      <c r="T622" s="355" t="s">
        <v>360</v>
      </c>
      <c r="U622" s="355" t="s">
        <v>1648</v>
      </c>
      <c r="V622" s="466" t="s">
        <v>516</v>
      </c>
      <c r="W622" s="717"/>
      <c r="X622" s="717"/>
      <c r="Y622" s="444"/>
      <c r="Z622" s="217" t="s">
        <v>1648</v>
      </c>
    </row>
    <row r="623" spans="2:26" ht="15.95" customHeight="1" x14ac:dyDescent="0.15">
      <c r="B623" s="401"/>
      <c r="C623" s="715" t="s">
        <v>724</v>
      </c>
      <c r="D623" s="716"/>
      <c r="E623" s="347">
        <v>1</v>
      </c>
      <c r="F623" s="374">
        <v>1126.2</v>
      </c>
      <c r="G623" s="354" t="s">
        <v>534</v>
      </c>
      <c r="H623" s="354" t="s">
        <v>487</v>
      </c>
      <c r="I623" s="354" t="s">
        <v>332</v>
      </c>
      <c r="J623" s="408" t="s">
        <v>338</v>
      </c>
      <c r="K623" s="408"/>
      <c r="L623" s="408"/>
      <c r="M623" s="354" t="s">
        <v>2168</v>
      </c>
      <c r="N623" s="354" t="s">
        <v>1791</v>
      </c>
      <c r="O623" s="217" t="s">
        <v>54</v>
      </c>
      <c r="P623" s="217" t="s">
        <v>54</v>
      </c>
      <c r="Q623" s="354" t="s">
        <v>54</v>
      </c>
      <c r="R623" s="354" t="s">
        <v>551</v>
      </c>
      <c r="S623" s="355" t="s">
        <v>360</v>
      </c>
      <c r="T623" s="355" t="s">
        <v>360</v>
      </c>
      <c r="U623" s="355" t="s">
        <v>361</v>
      </c>
      <c r="V623" s="408" t="s">
        <v>516</v>
      </c>
      <c r="W623" s="718"/>
      <c r="X623" s="718"/>
      <c r="Y623" s="718"/>
      <c r="Z623" s="217" t="s">
        <v>1648</v>
      </c>
    </row>
    <row r="624" spans="2:26" ht="15.95" customHeight="1" x14ac:dyDescent="0.15">
      <c r="B624" s="476"/>
      <c r="C624" s="715" t="s">
        <v>725</v>
      </c>
      <c r="D624" s="716"/>
      <c r="E624" s="347">
        <v>1</v>
      </c>
      <c r="F624" s="374">
        <v>1138.8</v>
      </c>
      <c r="G624" s="354" t="s">
        <v>534</v>
      </c>
      <c r="H624" s="354" t="s">
        <v>486</v>
      </c>
      <c r="I624" s="354" t="s">
        <v>332</v>
      </c>
      <c r="J624" s="466" t="s">
        <v>338</v>
      </c>
      <c r="K624" s="717"/>
      <c r="L624" s="444"/>
      <c r="M624" s="354" t="s">
        <v>2169</v>
      </c>
      <c r="N624" s="354" t="s">
        <v>1979</v>
      </c>
      <c r="O624" s="217" t="s">
        <v>54</v>
      </c>
      <c r="P624" s="217" t="s">
        <v>54</v>
      </c>
      <c r="Q624" s="354" t="s">
        <v>54</v>
      </c>
      <c r="R624" s="354" t="s">
        <v>551</v>
      </c>
      <c r="S624" s="355" t="s">
        <v>360</v>
      </c>
      <c r="T624" s="355" t="s">
        <v>360</v>
      </c>
      <c r="U624" s="355" t="s">
        <v>361</v>
      </c>
      <c r="V624" s="408" t="s">
        <v>516</v>
      </c>
      <c r="W624" s="718"/>
      <c r="X624" s="718"/>
      <c r="Y624" s="718"/>
      <c r="Z624" s="217" t="s">
        <v>1648</v>
      </c>
    </row>
    <row r="625" spans="2:26" ht="15.95" customHeight="1" x14ac:dyDescent="0.15">
      <c r="B625" s="89"/>
      <c r="C625" s="1" t="s">
        <v>275</v>
      </c>
      <c r="D625" s="37"/>
      <c r="E625" s="2"/>
      <c r="F625" s="86"/>
      <c r="G625" s="86"/>
      <c r="H625" s="86"/>
      <c r="I625" s="86"/>
      <c r="J625" s="86"/>
      <c r="K625" s="86"/>
      <c r="L625" s="86"/>
      <c r="M625" s="86"/>
      <c r="N625" s="86"/>
      <c r="O625" s="86"/>
      <c r="P625" s="86"/>
      <c r="Q625" s="88"/>
      <c r="R625" s="104"/>
      <c r="S625" s="37"/>
      <c r="T625" s="37"/>
      <c r="U625" s="86"/>
      <c r="V625" s="105"/>
      <c r="W625" s="105"/>
      <c r="X625" s="105"/>
      <c r="Y625" s="105"/>
      <c r="Z625" s="37"/>
    </row>
    <row r="626" spans="2:26" ht="15.95" customHeight="1" x14ac:dyDescent="0.15">
      <c r="B626" s="89"/>
      <c r="C626" s="98" t="s">
        <v>276</v>
      </c>
      <c r="D626" s="37"/>
      <c r="E626" s="2"/>
      <c r="F626" s="86"/>
      <c r="G626" s="86"/>
      <c r="H626" s="86"/>
      <c r="I626" s="86"/>
      <c r="J626" s="86"/>
      <c r="K626" s="86"/>
      <c r="L626" s="86"/>
      <c r="M626" s="86"/>
      <c r="N626" s="86"/>
      <c r="O626" s="86"/>
      <c r="P626" s="86"/>
      <c r="Q626" s="88"/>
      <c r="R626" s="104"/>
      <c r="S626" s="37"/>
      <c r="T626" s="37"/>
      <c r="U626" s="86"/>
      <c r="V626" s="105"/>
      <c r="W626" s="105"/>
      <c r="X626" s="105"/>
      <c r="Y626" s="105"/>
      <c r="Z626" s="37"/>
    </row>
    <row r="627" spans="2:26" ht="15.95" customHeight="1" x14ac:dyDescent="0.15">
      <c r="B627" s="90"/>
      <c r="C627" s="29" t="s">
        <v>247</v>
      </c>
      <c r="D627" s="29"/>
      <c r="E627" s="29"/>
      <c r="F627" s="370"/>
      <c r="G627" s="29"/>
      <c r="H627" s="29"/>
      <c r="I627" s="29"/>
      <c r="J627" s="29"/>
      <c r="K627" s="29"/>
      <c r="L627" s="29"/>
      <c r="M627" s="29"/>
      <c r="N627" s="29"/>
      <c r="O627" s="29"/>
      <c r="P627" s="29"/>
      <c r="Q627" s="29"/>
      <c r="R627" s="29"/>
      <c r="S627" s="29"/>
      <c r="T627" s="29"/>
      <c r="U627" s="29"/>
      <c r="V627" s="29"/>
      <c r="W627" s="29"/>
      <c r="X627" s="29"/>
      <c r="Y627" s="29"/>
    </row>
    <row r="628" spans="2:26" ht="15.95" customHeight="1" x14ac:dyDescent="0.15">
      <c r="B628" s="29"/>
      <c r="C628" s="29" t="s">
        <v>248</v>
      </c>
      <c r="D628" s="29"/>
      <c r="E628" s="29"/>
      <c r="F628" s="370"/>
      <c r="G628" s="29"/>
      <c r="H628" s="29"/>
      <c r="I628" s="29"/>
      <c r="J628" s="29"/>
      <c r="K628" s="29"/>
      <c r="L628" s="29"/>
      <c r="M628" s="29"/>
      <c r="N628" s="29"/>
      <c r="O628" s="29"/>
      <c r="P628" s="29"/>
      <c r="Q628" s="29"/>
      <c r="R628" s="29"/>
      <c r="S628" s="29"/>
      <c r="T628" s="29"/>
      <c r="U628" s="29"/>
      <c r="V628" s="29"/>
      <c r="W628" s="29"/>
      <c r="X628" s="29"/>
      <c r="Y628" s="29"/>
    </row>
    <row r="629" spans="2:26" ht="15.95" customHeight="1" x14ac:dyDescent="0.15">
      <c r="B629" s="29"/>
      <c r="C629" s="232" t="s">
        <v>449</v>
      </c>
      <c r="D629" s="232"/>
      <c r="E629" s="232"/>
      <c r="F629" s="371"/>
      <c r="G629" s="232"/>
      <c r="H629" s="232"/>
      <c r="I629" s="232"/>
      <c r="J629" s="232"/>
      <c r="K629" s="232"/>
      <c r="L629" s="232"/>
      <c r="M629" s="232"/>
      <c r="N629" s="232"/>
      <c r="O629" s="29"/>
      <c r="P629" s="29"/>
      <c r="Q629" s="29"/>
      <c r="R629" s="29"/>
      <c r="S629" s="29"/>
      <c r="T629" s="29"/>
      <c r="U629" s="29"/>
      <c r="V629" s="29"/>
      <c r="W629" s="29"/>
      <c r="X629" s="29"/>
      <c r="Y629" s="29"/>
    </row>
    <row r="630" spans="2:26" ht="15.95" customHeight="1" x14ac:dyDescent="0.15">
      <c r="C630" s="233" t="s">
        <v>541</v>
      </c>
      <c r="D630" s="234"/>
      <c r="E630" s="234"/>
      <c r="F630" s="372"/>
      <c r="G630" s="234"/>
      <c r="H630" s="234"/>
      <c r="I630" s="234"/>
      <c r="J630" s="234"/>
      <c r="K630" s="234"/>
      <c r="L630" s="234"/>
      <c r="M630" s="234"/>
      <c r="N630" s="234"/>
    </row>
    <row r="631" spans="2:26" ht="9.75" customHeight="1" x14ac:dyDescent="0.15">
      <c r="H631" s="2"/>
      <c r="I631" s="2"/>
      <c r="J631" s="2"/>
      <c r="K631" s="2"/>
      <c r="L631" s="2"/>
      <c r="M631" s="2"/>
      <c r="N631" s="2"/>
      <c r="O631" s="2"/>
      <c r="P631" s="2"/>
      <c r="Q631" s="2"/>
      <c r="R631" s="2"/>
      <c r="S631" s="2"/>
      <c r="T631" s="2"/>
      <c r="U631" s="2"/>
      <c r="V631" s="2"/>
      <c r="W631" s="2"/>
      <c r="X631" s="2"/>
      <c r="Y631" s="2"/>
    </row>
    <row r="632" spans="2:26" ht="24.75" customHeight="1" x14ac:dyDescent="0.15">
      <c r="B632" s="719" t="s">
        <v>322</v>
      </c>
      <c r="C632" s="719"/>
      <c r="D632" s="719"/>
      <c r="E632" s="719"/>
      <c r="F632" s="595"/>
      <c r="G632" s="595"/>
      <c r="H632" s="595"/>
      <c r="I632" s="719"/>
      <c r="J632" s="719"/>
      <c r="K632" s="719"/>
      <c r="L632" s="719"/>
      <c r="M632" s="719"/>
      <c r="N632" s="719"/>
      <c r="O632" s="719"/>
      <c r="P632" s="719"/>
      <c r="Q632" s="719"/>
      <c r="R632" s="719"/>
      <c r="S632" s="719"/>
      <c r="T632" s="719"/>
      <c r="U632" s="719"/>
      <c r="V632" s="719"/>
      <c r="W632" s="719"/>
      <c r="X632" s="719"/>
      <c r="Y632" s="719"/>
    </row>
    <row r="633" spans="2:26" ht="20.100000000000001" customHeight="1" x14ac:dyDescent="0.15">
      <c r="B633" s="467" t="s">
        <v>27</v>
      </c>
      <c r="C633" s="478"/>
      <c r="D633" s="478"/>
      <c r="E633" s="478"/>
      <c r="F633" s="596" t="str">
        <f>F588</f>
        <v>ミネトンネル</v>
      </c>
      <c r="G633" s="597"/>
      <c r="H633" s="598"/>
      <c r="I633" s="442" t="s">
        <v>28</v>
      </c>
      <c r="J633" s="439"/>
      <c r="K633" s="390" t="str">
        <f>K588</f>
        <v>一般国道　316号</v>
      </c>
      <c r="L633" s="391"/>
      <c r="M633" s="391"/>
      <c r="N633" s="392"/>
      <c r="O633" s="409" t="s">
        <v>257</v>
      </c>
      <c r="P633" s="411"/>
      <c r="Q633" s="720" t="str">
        <f>Q588</f>
        <v>株式会社ニュージェック</v>
      </c>
      <c r="R633" s="721"/>
      <c r="S633" s="721"/>
      <c r="T633" s="722"/>
      <c r="U633" s="606" t="s">
        <v>220</v>
      </c>
      <c r="V633" s="607"/>
      <c r="W633" s="607"/>
      <c r="X633" s="608"/>
      <c r="Y633" s="612">
        <f>Y588</f>
        <v>44294</v>
      </c>
      <c r="Z633" s="614"/>
    </row>
    <row r="634" spans="2:26" ht="20.100000000000001" customHeight="1" x14ac:dyDescent="0.15">
      <c r="B634" s="413" t="s">
        <v>0</v>
      </c>
      <c r="C634" s="414"/>
      <c r="D634" s="414"/>
      <c r="E634" s="414"/>
      <c r="F634" s="618" t="str">
        <f>F589</f>
        <v>美祢トンネル</v>
      </c>
      <c r="G634" s="619"/>
      <c r="H634" s="620"/>
      <c r="I634" s="728" t="s">
        <v>1</v>
      </c>
      <c r="J634" s="729"/>
      <c r="K634" s="390" t="str">
        <f>K589</f>
        <v>宇部土木建築事務所</v>
      </c>
      <c r="L634" s="391"/>
      <c r="M634" s="391"/>
      <c r="N634" s="392"/>
      <c r="O634" s="409" t="s">
        <v>258</v>
      </c>
      <c r="P634" s="411"/>
      <c r="Q634" s="720" t="str">
        <f>Q589</f>
        <v>石村　勝伸</v>
      </c>
      <c r="R634" s="721"/>
      <c r="S634" s="721"/>
      <c r="T634" s="722"/>
      <c r="U634" s="723"/>
      <c r="V634" s="724"/>
      <c r="W634" s="724"/>
      <c r="X634" s="725"/>
      <c r="Y634" s="726"/>
      <c r="Z634" s="727"/>
    </row>
    <row r="635" spans="2:26" ht="15" customHeight="1" x14ac:dyDescent="0.15">
      <c r="B635" s="401" t="s">
        <v>241</v>
      </c>
      <c r="C635" s="730" t="s">
        <v>42</v>
      </c>
      <c r="D635" s="731"/>
      <c r="E635" s="732" t="s">
        <v>205</v>
      </c>
      <c r="F635" s="732" t="s">
        <v>204</v>
      </c>
      <c r="G635" s="734" t="s">
        <v>203</v>
      </c>
      <c r="H635" s="735"/>
      <c r="I635" s="467" t="s">
        <v>202</v>
      </c>
      <c r="J635" s="478"/>
      <c r="K635" s="478"/>
      <c r="L635" s="478"/>
      <c r="M635" s="478"/>
      <c r="N635" s="479"/>
      <c r="O635" s="738" t="s">
        <v>537</v>
      </c>
      <c r="P635" s="739"/>
      <c r="Q635" s="742" t="s">
        <v>265</v>
      </c>
      <c r="R635" s="743"/>
      <c r="S635" s="743"/>
      <c r="T635" s="744"/>
      <c r="U635" s="734" t="s">
        <v>201</v>
      </c>
      <c r="V635" s="748"/>
      <c r="W635" s="748"/>
      <c r="X635" s="748"/>
      <c r="Y635" s="735"/>
      <c r="Z635" s="750" t="s">
        <v>200</v>
      </c>
    </row>
    <row r="636" spans="2:26" ht="15" customHeight="1" x14ac:dyDescent="0.15">
      <c r="B636" s="401"/>
      <c r="C636" s="730"/>
      <c r="D636" s="731"/>
      <c r="E636" s="732"/>
      <c r="F636" s="732"/>
      <c r="G636" s="736"/>
      <c r="H636" s="737"/>
      <c r="I636" s="413"/>
      <c r="J636" s="414"/>
      <c r="K636" s="414"/>
      <c r="L636" s="414"/>
      <c r="M636" s="414"/>
      <c r="N636" s="415"/>
      <c r="O636" s="740"/>
      <c r="P636" s="741"/>
      <c r="Q636" s="745"/>
      <c r="R636" s="746"/>
      <c r="S636" s="746"/>
      <c r="T636" s="747"/>
      <c r="U636" s="736"/>
      <c r="V636" s="749"/>
      <c r="W636" s="749"/>
      <c r="X636" s="749"/>
      <c r="Y636" s="737"/>
      <c r="Z636" s="732"/>
    </row>
    <row r="637" spans="2:26" ht="16.5" customHeight="1" x14ac:dyDescent="0.15">
      <c r="B637" s="401"/>
      <c r="C637" s="730"/>
      <c r="D637" s="731"/>
      <c r="E637" s="732"/>
      <c r="F637" s="732"/>
      <c r="G637" s="621" t="s">
        <v>199</v>
      </c>
      <c r="H637" s="621" t="s">
        <v>198</v>
      </c>
      <c r="I637" s="599" t="s">
        <v>197</v>
      </c>
      <c r="J637" s="599" t="s">
        <v>43</v>
      </c>
      <c r="K637" s="753"/>
      <c r="L637" s="753"/>
      <c r="M637" s="758" t="s">
        <v>7</v>
      </c>
      <c r="N637" s="759" t="s">
        <v>196</v>
      </c>
      <c r="O637" s="599" t="s">
        <v>195</v>
      </c>
      <c r="P637" s="599" t="s">
        <v>194</v>
      </c>
      <c r="Q637" s="449" t="s">
        <v>274</v>
      </c>
      <c r="R637" s="753"/>
      <c r="S637" s="621" t="s">
        <v>272</v>
      </c>
      <c r="T637" s="621" t="s">
        <v>273</v>
      </c>
      <c r="U637" s="760" t="s">
        <v>193</v>
      </c>
      <c r="V637" s="621" t="s">
        <v>266</v>
      </c>
      <c r="W637" s="753"/>
      <c r="X637" s="753"/>
      <c r="Y637" s="753"/>
      <c r="Z637" s="732"/>
    </row>
    <row r="638" spans="2:26" ht="16.5" customHeight="1" x14ac:dyDescent="0.15">
      <c r="B638" s="401"/>
      <c r="C638" s="413"/>
      <c r="D638" s="415"/>
      <c r="E638" s="733"/>
      <c r="F638" s="733"/>
      <c r="G638" s="752"/>
      <c r="H638" s="752"/>
      <c r="I638" s="753"/>
      <c r="J638" s="753"/>
      <c r="K638" s="753"/>
      <c r="L638" s="753"/>
      <c r="M638" s="753"/>
      <c r="N638" s="753"/>
      <c r="O638" s="753"/>
      <c r="P638" s="753"/>
      <c r="Q638" s="106" t="s">
        <v>267</v>
      </c>
      <c r="R638" s="106" t="s">
        <v>268</v>
      </c>
      <c r="S638" s="753"/>
      <c r="T638" s="753"/>
      <c r="U638" s="753"/>
      <c r="V638" s="753"/>
      <c r="W638" s="753"/>
      <c r="X638" s="753"/>
      <c r="Y638" s="753"/>
      <c r="Z638" s="751"/>
    </row>
    <row r="639" spans="2:26" ht="15.75" customHeight="1" x14ac:dyDescent="0.15">
      <c r="B639" s="401"/>
      <c r="C639" s="715" t="s">
        <v>725</v>
      </c>
      <c r="D639" s="716"/>
      <c r="E639" s="347">
        <v>2</v>
      </c>
      <c r="F639" s="374">
        <v>1144.5</v>
      </c>
      <c r="G639" s="354" t="s">
        <v>534</v>
      </c>
      <c r="H639" s="354" t="s">
        <v>486</v>
      </c>
      <c r="I639" s="354" t="s">
        <v>332</v>
      </c>
      <c r="J639" s="466" t="s">
        <v>532</v>
      </c>
      <c r="K639" s="717"/>
      <c r="L639" s="444"/>
      <c r="M639" s="354" t="s">
        <v>2170</v>
      </c>
      <c r="N639" s="354" t="s">
        <v>1779</v>
      </c>
      <c r="O639" s="217" t="s">
        <v>551</v>
      </c>
      <c r="P639" s="217" t="s">
        <v>551</v>
      </c>
      <c r="Q639" s="354"/>
      <c r="R639" s="354" t="s">
        <v>551</v>
      </c>
      <c r="S639" s="355" t="s">
        <v>360</v>
      </c>
      <c r="T639" s="355" t="s">
        <v>360</v>
      </c>
      <c r="U639" s="355" t="s">
        <v>361</v>
      </c>
      <c r="V639" s="466" t="s">
        <v>516</v>
      </c>
      <c r="W639" s="717"/>
      <c r="X639" s="717"/>
      <c r="Y639" s="444"/>
      <c r="Z639" s="217" t="s">
        <v>1648</v>
      </c>
    </row>
    <row r="640" spans="2:26" ht="15.95" customHeight="1" x14ac:dyDescent="0.15">
      <c r="B640" s="401"/>
      <c r="C640" s="715" t="s">
        <v>725</v>
      </c>
      <c r="D640" s="716"/>
      <c r="E640" s="347">
        <v>3</v>
      </c>
      <c r="F640" s="374">
        <v>1141.5999999999999</v>
      </c>
      <c r="G640" s="354" t="s">
        <v>534</v>
      </c>
      <c r="H640" s="354" t="s">
        <v>486</v>
      </c>
      <c r="I640" s="354" t="s">
        <v>332</v>
      </c>
      <c r="J640" s="466" t="s">
        <v>338</v>
      </c>
      <c r="K640" s="717"/>
      <c r="L640" s="444"/>
      <c r="M640" s="354" t="s">
        <v>2171</v>
      </c>
      <c r="N640" s="354" t="s">
        <v>1979</v>
      </c>
      <c r="O640" s="217" t="s">
        <v>54</v>
      </c>
      <c r="P640" s="217" t="s">
        <v>54</v>
      </c>
      <c r="Q640" s="354" t="s">
        <v>54</v>
      </c>
      <c r="R640" s="354" t="s">
        <v>551</v>
      </c>
      <c r="S640" s="355" t="s">
        <v>360</v>
      </c>
      <c r="T640" s="355" t="s">
        <v>360</v>
      </c>
      <c r="U640" s="355" t="s">
        <v>361</v>
      </c>
      <c r="V640" s="408" t="s">
        <v>516</v>
      </c>
      <c r="W640" s="718"/>
      <c r="X640" s="718"/>
      <c r="Y640" s="718"/>
      <c r="Z640" s="217" t="s">
        <v>1648</v>
      </c>
    </row>
    <row r="641" spans="2:26" ht="15.95" customHeight="1" x14ac:dyDescent="0.15">
      <c r="B641" s="401"/>
      <c r="C641" s="715" t="s">
        <v>725</v>
      </c>
      <c r="D641" s="716"/>
      <c r="E641" s="347">
        <v>4</v>
      </c>
      <c r="F641" s="374">
        <v>1139.5999999999999</v>
      </c>
      <c r="G641" s="354" t="s">
        <v>534</v>
      </c>
      <c r="H641" s="354" t="s">
        <v>485</v>
      </c>
      <c r="I641" s="354" t="s">
        <v>332</v>
      </c>
      <c r="J641" s="466" t="s">
        <v>338</v>
      </c>
      <c r="K641" s="717"/>
      <c r="L641" s="444"/>
      <c r="M641" s="354" t="s">
        <v>2172</v>
      </c>
      <c r="N641" s="354" t="s">
        <v>1979</v>
      </c>
      <c r="O641" s="217" t="s">
        <v>54</v>
      </c>
      <c r="P641" s="217" t="s">
        <v>54</v>
      </c>
      <c r="Q641" s="354" t="s">
        <v>54</v>
      </c>
      <c r="R641" s="354" t="s">
        <v>551</v>
      </c>
      <c r="S641" s="355" t="s">
        <v>360</v>
      </c>
      <c r="T641" s="355" t="s">
        <v>360</v>
      </c>
      <c r="U641" s="355" t="s">
        <v>361</v>
      </c>
      <c r="V641" s="408" t="s">
        <v>516</v>
      </c>
      <c r="W641" s="718"/>
      <c r="X641" s="718"/>
      <c r="Y641" s="718"/>
      <c r="Z641" s="217" t="s">
        <v>1648</v>
      </c>
    </row>
    <row r="642" spans="2:26" ht="15.95" customHeight="1" x14ac:dyDescent="0.15">
      <c r="B642" s="401"/>
      <c r="C642" s="715" t="s">
        <v>725</v>
      </c>
      <c r="D642" s="716"/>
      <c r="E642" s="347">
        <v>5</v>
      </c>
      <c r="F642" s="374">
        <v>1144.5</v>
      </c>
      <c r="G642" s="354" t="s">
        <v>534</v>
      </c>
      <c r="H642" s="354" t="s">
        <v>485</v>
      </c>
      <c r="I642" s="354" t="s">
        <v>332</v>
      </c>
      <c r="J642" s="466" t="s">
        <v>532</v>
      </c>
      <c r="K642" s="717"/>
      <c r="L642" s="444"/>
      <c r="M642" s="354" t="s">
        <v>2059</v>
      </c>
      <c r="N642" s="354" t="s">
        <v>1779</v>
      </c>
      <c r="O642" s="217" t="s">
        <v>1648</v>
      </c>
      <c r="P642" s="217" t="s">
        <v>1648</v>
      </c>
      <c r="Q642" s="354"/>
      <c r="R642" s="354" t="s">
        <v>551</v>
      </c>
      <c r="S642" s="355" t="s">
        <v>360</v>
      </c>
      <c r="T642" s="355" t="s">
        <v>360</v>
      </c>
      <c r="U642" s="355" t="s">
        <v>361</v>
      </c>
      <c r="V642" s="466" t="s">
        <v>516</v>
      </c>
      <c r="W642" s="717"/>
      <c r="X642" s="717"/>
      <c r="Y642" s="444"/>
      <c r="Z642" s="217" t="s">
        <v>1648</v>
      </c>
    </row>
    <row r="643" spans="2:26" ht="15.95" customHeight="1" x14ac:dyDescent="0.15">
      <c r="B643" s="401"/>
      <c r="C643" s="715" t="s">
        <v>725</v>
      </c>
      <c r="D643" s="716"/>
      <c r="E643" s="347">
        <v>6</v>
      </c>
      <c r="F643" s="374">
        <v>1142.7</v>
      </c>
      <c r="G643" s="354" t="s">
        <v>331</v>
      </c>
      <c r="H643" s="354" t="s">
        <v>354</v>
      </c>
      <c r="I643" s="354" t="s">
        <v>332</v>
      </c>
      <c r="J643" s="466" t="s">
        <v>532</v>
      </c>
      <c r="K643" s="717"/>
      <c r="L643" s="444"/>
      <c r="M643" s="354" t="s">
        <v>2173</v>
      </c>
      <c r="N643" s="354" t="s">
        <v>1803</v>
      </c>
      <c r="O643" s="217" t="s">
        <v>1649</v>
      </c>
      <c r="P643" s="217" t="s">
        <v>554</v>
      </c>
      <c r="Q643" s="354"/>
      <c r="R643" s="354" t="s">
        <v>551</v>
      </c>
      <c r="S643" s="355" t="s">
        <v>360</v>
      </c>
      <c r="T643" s="355" t="s">
        <v>360</v>
      </c>
      <c r="U643" s="355" t="s">
        <v>1648</v>
      </c>
      <c r="V643" s="466" t="s">
        <v>516</v>
      </c>
      <c r="W643" s="717"/>
      <c r="X643" s="717"/>
      <c r="Y643" s="444"/>
      <c r="Z643" s="217" t="s">
        <v>1648</v>
      </c>
    </row>
    <row r="644" spans="2:26" ht="15.95" customHeight="1" x14ac:dyDescent="0.15">
      <c r="B644" s="401"/>
      <c r="C644" s="715" t="s">
        <v>725</v>
      </c>
      <c r="D644" s="716"/>
      <c r="E644" s="347">
        <v>7</v>
      </c>
      <c r="F644" s="374">
        <v>1142.5</v>
      </c>
      <c r="G644" s="354" t="s">
        <v>331</v>
      </c>
      <c r="H644" s="354" t="s">
        <v>354</v>
      </c>
      <c r="I644" s="354" t="s">
        <v>332</v>
      </c>
      <c r="J644" s="466" t="s">
        <v>532</v>
      </c>
      <c r="K644" s="717"/>
      <c r="L644" s="444"/>
      <c r="M644" s="354" t="s">
        <v>2051</v>
      </c>
      <c r="N644" s="354" t="s">
        <v>1779</v>
      </c>
      <c r="O644" s="217" t="s">
        <v>1649</v>
      </c>
      <c r="P644" s="217" t="s">
        <v>554</v>
      </c>
      <c r="Q644" s="354"/>
      <c r="R644" s="354" t="s">
        <v>551</v>
      </c>
      <c r="S644" s="355" t="s">
        <v>360</v>
      </c>
      <c r="T644" s="355" t="s">
        <v>360</v>
      </c>
      <c r="U644" s="355" t="s">
        <v>1648</v>
      </c>
      <c r="V644" s="466" t="s">
        <v>516</v>
      </c>
      <c r="W644" s="717"/>
      <c r="X644" s="717"/>
      <c r="Y644" s="444"/>
      <c r="Z644" s="217" t="s">
        <v>1648</v>
      </c>
    </row>
    <row r="645" spans="2:26" ht="15.95" customHeight="1" x14ac:dyDescent="0.15">
      <c r="B645" s="401"/>
      <c r="C645" s="715" t="s">
        <v>726</v>
      </c>
      <c r="D645" s="716"/>
      <c r="E645" s="347">
        <v>1</v>
      </c>
      <c r="F645" s="374">
        <v>1155.4000000000001</v>
      </c>
      <c r="G645" s="354" t="s">
        <v>534</v>
      </c>
      <c r="H645" s="354" t="s">
        <v>485</v>
      </c>
      <c r="I645" s="354" t="s">
        <v>332</v>
      </c>
      <c r="J645" s="466" t="s">
        <v>338</v>
      </c>
      <c r="K645" s="717"/>
      <c r="L645" s="444"/>
      <c r="M645" s="354" t="s">
        <v>2172</v>
      </c>
      <c r="N645" s="354" t="s">
        <v>1979</v>
      </c>
      <c r="O645" s="217" t="s">
        <v>54</v>
      </c>
      <c r="P645" s="217" t="s">
        <v>54</v>
      </c>
      <c r="Q645" s="354" t="s">
        <v>54</v>
      </c>
      <c r="R645" s="354" t="s">
        <v>551</v>
      </c>
      <c r="S645" s="355" t="s">
        <v>360</v>
      </c>
      <c r="T645" s="355" t="s">
        <v>360</v>
      </c>
      <c r="U645" s="355" t="s">
        <v>361</v>
      </c>
      <c r="V645" s="408" t="s">
        <v>516</v>
      </c>
      <c r="W645" s="718"/>
      <c r="X645" s="718"/>
      <c r="Y645" s="718"/>
      <c r="Z645" s="217" t="s">
        <v>1648</v>
      </c>
    </row>
    <row r="646" spans="2:26" ht="15.95" customHeight="1" x14ac:dyDescent="0.15">
      <c r="B646" s="401"/>
      <c r="C646" s="715" t="s">
        <v>727</v>
      </c>
      <c r="D646" s="716"/>
      <c r="E646" s="347">
        <v>1</v>
      </c>
      <c r="F646" s="374">
        <v>1159.3</v>
      </c>
      <c r="G646" s="354" t="s">
        <v>534</v>
      </c>
      <c r="H646" s="354" t="s">
        <v>486</v>
      </c>
      <c r="I646" s="354" t="s">
        <v>332</v>
      </c>
      <c r="J646" s="466" t="s">
        <v>338</v>
      </c>
      <c r="K646" s="717"/>
      <c r="L646" s="444"/>
      <c r="M646" s="354" t="s">
        <v>2174</v>
      </c>
      <c r="N646" s="354" t="s">
        <v>1979</v>
      </c>
      <c r="O646" s="217" t="s">
        <v>54</v>
      </c>
      <c r="P646" s="217" t="s">
        <v>54</v>
      </c>
      <c r="Q646" s="354" t="s">
        <v>54</v>
      </c>
      <c r="R646" s="354" t="s">
        <v>551</v>
      </c>
      <c r="S646" s="355" t="s">
        <v>360</v>
      </c>
      <c r="T646" s="355" t="s">
        <v>360</v>
      </c>
      <c r="U646" s="355" t="s">
        <v>361</v>
      </c>
      <c r="V646" s="408" t="s">
        <v>516</v>
      </c>
      <c r="W646" s="718"/>
      <c r="X646" s="718"/>
      <c r="Y646" s="718"/>
      <c r="Z646" s="217" t="s">
        <v>1648</v>
      </c>
    </row>
    <row r="647" spans="2:26" ht="15.95" customHeight="1" x14ac:dyDescent="0.15">
      <c r="B647" s="401"/>
      <c r="C647" s="715" t="s">
        <v>727</v>
      </c>
      <c r="D647" s="716"/>
      <c r="E647" s="347">
        <v>2</v>
      </c>
      <c r="F647" s="374">
        <v>1159.4000000000001</v>
      </c>
      <c r="G647" s="354" t="s">
        <v>534</v>
      </c>
      <c r="H647" s="354" t="s">
        <v>486</v>
      </c>
      <c r="I647" s="354" t="s">
        <v>332</v>
      </c>
      <c r="J647" s="466" t="s">
        <v>338</v>
      </c>
      <c r="K647" s="717"/>
      <c r="L647" s="444"/>
      <c r="M647" s="354" t="s">
        <v>2172</v>
      </c>
      <c r="N647" s="354" t="s">
        <v>1979</v>
      </c>
      <c r="O647" s="217" t="s">
        <v>54</v>
      </c>
      <c r="P647" s="217" t="s">
        <v>54</v>
      </c>
      <c r="Q647" s="354" t="s">
        <v>54</v>
      </c>
      <c r="R647" s="354" t="s">
        <v>551</v>
      </c>
      <c r="S647" s="355" t="s">
        <v>360</v>
      </c>
      <c r="T647" s="355" t="s">
        <v>360</v>
      </c>
      <c r="U647" s="355" t="s">
        <v>361</v>
      </c>
      <c r="V647" s="408" t="s">
        <v>516</v>
      </c>
      <c r="W647" s="718"/>
      <c r="X647" s="718"/>
      <c r="Y647" s="718"/>
      <c r="Z647" s="217" t="s">
        <v>1648</v>
      </c>
    </row>
    <row r="648" spans="2:26" ht="15.95" customHeight="1" x14ac:dyDescent="0.15">
      <c r="B648" s="401"/>
      <c r="C648" s="715" t="s">
        <v>727</v>
      </c>
      <c r="D648" s="716"/>
      <c r="E648" s="347">
        <v>3</v>
      </c>
      <c r="F648" s="374">
        <v>1159.5</v>
      </c>
      <c r="G648" s="354" t="s">
        <v>534</v>
      </c>
      <c r="H648" s="354" t="s">
        <v>486</v>
      </c>
      <c r="I648" s="354" t="s">
        <v>332</v>
      </c>
      <c r="J648" s="466" t="s">
        <v>532</v>
      </c>
      <c r="K648" s="717"/>
      <c r="L648" s="444"/>
      <c r="M648" s="354" t="s">
        <v>1124</v>
      </c>
      <c r="N648" s="354" t="s">
        <v>1783</v>
      </c>
      <c r="O648" s="217" t="s">
        <v>1648</v>
      </c>
      <c r="P648" s="217" t="s">
        <v>1648</v>
      </c>
      <c r="Q648" s="354"/>
      <c r="R648" s="354" t="s">
        <v>1655</v>
      </c>
      <c r="S648" s="355" t="s">
        <v>360</v>
      </c>
      <c r="T648" s="355" t="s">
        <v>359</v>
      </c>
      <c r="U648" s="376" t="s">
        <v>1648</v>
      </c>
      <c r="V648" s="408" t="s">
        <v>516</v>
      </c>
      <c r="W648" s="718"/>
      <c r="X648" s="718"/>
      <c r="Y648" s="718"/>
      <c r="Z648" s="354" t="s">
        <v>2215</v>
      </c>
    </row>
    <row r="649" spans="2:26" ht="15.95" customHeight="1" x14ac:dyDescent="0.15">
      <c r="B649" s="401"/>
      <c r="C649" s="715" t="s">
        <v>727</v>
      </c>
      <c r="D649" s="716"/>
      <c r="E649" s="347">
        <v>4</v>
      </c>
      <c r="F649" s="374">
        <v>1163.9000000000001</v>
      </c>
      <c r="G649" s="354" t="s">
        <v>534</v>
      </c>
      <c r="H649" s="354" t="s">
        <v>486</v>
      </c>
      <c r="I649" s="354" t="s">
        <v>332</v>
      </c>
      <c r="J649" s="466" t="s">
        <v>532</v>
      </c>
      <c r="K649" s="717"/>
      <c r="L649" s="444"/>
      <c r="M649" s="354" t="s">
        <v>2175</v>
      </c>
      <c r="N649" s="354" t="s">
        <v>1779</v>
      </c>
      <c r="O649" s="217" t="s">
        <v>1648</v>
      </c>
      <c r="P649" s="217" t="s">
        <v>1648</v>
      </c>
      <c r="Q649" s="354"/>
      <c r="R649" s="354" t="s">
        <v>551</v>
      </c>
      <c r="S649" s="355" t="s">
        <v>360</v>
      </c>
      <c r="T649" s="355" t="s">
        <v>360</v>
      </c>
      <c r="U649" s="355" t="s">
        <v>361</v>
      </c>
      <c r="V649" s="466" t="s">
        <v>516</v>
      </c>
      <c r="W649" s="717"/>
      <c r="X649" s="717"/>
      <c r="Y649" s="444"/>
      <c r="Z649" s="217" t="s">
        <v>1648</v>
      </c>
    </row>
    <row r="650" spans="2:26" ht="15.95" customHeight="1" x14ac:dyDescent="0.15">
      <c r="B650" s="401"/>
      <c r="C650" s="715" t="s">
        <v>728</v>
      </c>
      <c r="D650" s="716"/>
      <c r="E650" s="347">
        <v>1</v>
      </c>
      <c r="F650" s="374">
        <v>1170.5</v>
      </c>
      <c r="G650" s="354" t="s">
        <v>534</v>
      </c>
      <c r="H650" s="354" t="s">
        <v>486</v>
      </c>
      <c r="I650" s="354" t="s">
        <v>332</v>
      </c>
      <c r="J650" s="466" t="s">
        <v>338</v>
      </c>
      <c r="K650" s="717"/>
      <c r="L650" s="444"/>
      <c r="M650" s="354" t="s">
        <v>2174</v>
      </c>
      <c r="N650" s="354" t="s">
        <v>1979</v>
      </c>
      <c r="O650" s="217" t="s">
        <v>54</v>
      </c>
      <c r="P650" s="217" t="s">
        <v>54</v>
      </c>
      <c r="Q650" s="354" t="s">
        <v>54</v>
      </c>
      <c r="R650" s="354" t="s">
        <v>551</v>
      </c>
      <c r="S650" s="355" t="s">
        <v>360</v>
      </c>
      <c r="T650" s="355" t="s">
        <v>360</v>
      </c>
      <c r="U650" s="355" t="s">
        <v>361</v>
      </c>
      <c r="V650" s="408" t="s">
        <v>516</v>
      </c>
      <c r="W650" s="718"/>
      <c r="X650" s="718"/>
      <c r="Y650" s="718"/>
      <c r="Z650" s="217" t="s">
        <v>1648</v>
      </c>
    </row>
    <row r="651" spans="2:26" ht="15.95" customHeight="1" x14ac:dyDescent="0.15">
      <c r="B651" s="401"/>
      <c r="C651" s="715" t="s">
        <v>728</v>
      </c>
      <c r="D651" s="716"/>
      <c r="E651" s="347">
        <v>2</v>
      </c>
      <c r="F651" s="374">
        <v>1171.0999999999999</v>
      </c>
      <c r="G651" s="354" t="s">
        <v>534</v>
      </c>
      <c r="H651" s="354" t="s">
        <v>486</v>
      </c>
      <c r="I651" s="354" t="s">
        <v>332</v>
      </c>
      <c r="J651" s="466" t="s">
        <v>532</v>
      </c>
      <c r="K651" s="717"/>
      <c r="L651" s="444"/>
      <c r="M651" s="354" t="s">
        <v>2176</v>
      </c>
      <c r="N651" s="354" t="s">
        <v>1783</v>
      </c>
      <c r="O651" s="217" t="s">
        <v>1648</v>
      </c>
      <c r="P651" s="217" t="s">
        <v>1648</v>
      </c>
      <c r="Q651" s="354"/>
      <c r="R651" s="354" t="s">
        <v>1655</v>
      </c>
      <c r="S651" s="355" t="s">
        <v>360</v>
      </c>
      <c r="T651" s="355" t="s">
        <v>359</v>
      </c>
      <c r="U651" s="376" t="s">
        <v>1648</v>
      </c>
      <c r="V651" s="408" t="s">
        <v>516</v>
      </c>
      <c r="W651" s="718"/>
      <c r="X651" s="718"/>
      <c r="Y651" s="718"/>
      <c r="Z651" s="354" t="s">
        <v>2215</v>
      </c>
    </row>
    <row r="652" spans="2:26" ht="15.95" customHeight="1" x14ac:dyDescent="0.15">
      <c r="B652" s="401"/>
      <c r="C652" s="715" t="s">
        <v>729</v>
      </c>
      <c r="D652" s="716"/>
      <c r="E652" s="347">
        <v>1</v>
      </c>
      <c r="F652" s="374">
        <v>1179.8</v>
      </c>
      <c r="G652" s="354" t="s">
        <v>534</v>
      </c>
      <c r="H652" s="354" t="s">
        <v>486</v>
      </c>
      <c r="I652" s="354" t="s">
        <v>332</v>
      </c>
      <c r="J652" s="466" t="s">
        <v>338</v>
      </c>
      <c r="K652" s="717"/>
      <c r="L652" s="444"/>
      <c r="M652" s="354" t="s">
        <v>2174</v>
      </c>
      <c r="N652" s="354" t="s">
        <v>1979</v>
      </c>
      <c r="O652" s="217" t="s">
        <v>54</v>
      </c>
      <c r="P652" s="217" t="s">
        <v>54</v>
      </c>
      <c r="Q652" s="354" t="s">
        <v>54</v>
      </c>
      <c r="R652" s="354" t="s">
        <v>551</v>
      </c>
      <c r="S652" s="355" t="s">
        <v>360</v>
      </c>
      <c r="T652" s="355" t="s">
        <v>360</v>
      </c>
      <c r="U652" s="355" t="s">
        <v>361</v>
      </c>
      <c r="V652" s="408" t="s">
        <v>516</v>
      </c>
      <c r="W652" s="718"/>
      <c r="X652" s="718"/>
      <c r="Y652" s="718"/>
      <c r="Z652" s="217" t="s">
        <v>1648</v>
      </c>
    </row>
    <row r="653" spans="2:26" ht="15.95" customHeight="1" x14ac:dyDescent="0.15">
      <c r="B653" s="401"/>
      <c r="C653" s="715" t="s">
        <v>729</v>
      </c>
      <c r="D653" s="716"/>
      <c r="E653" s="347">
        <v>2</v>
      </c>
      <c r="F653" s="374">
        <v>1181.0999999999999</v>
      </c>
      <c r="G653" s="356" t="s">
        <v>534</v>
      </c>
      <c r="H653" s="354" t="s">
        <v>485</v>
      </c>
      <c r="I653" s="354" t="s">
        <v>332</v>
      </c>
      <c r="J653" s="408" t="s">
        <v>336</v>
      </c>
      <c r="K653" s="408"/>
      <c r="L653" s="408"/>
      <c r="M653" s="354" t="s">
        <v>2177</v>
      </c>
      <c r="N653" s="354" t="s">
        <v>1779</v>
      </c>
      <c r="O653" s="217" t="s">
        <v>551</v>
      </c>
      <c r="P653" s="217" t="s">
        <v>551</v>
      </c>
      <c r="Q653" s="354"/>
      <c r="R653" s="354" t="s">
        <v>551</v>
      </c>
      <c r="S653" s="355" t="s">
        <v>360</v>
      </c>
      <c r="T653" s="355" t="s">
        <v>360</v>
      </c>
      <c r="U653" s="355" t="s">
        <v>1648</v>
      </c>
      <c r="V653" s="408" t="s">
        <v>516</v>
      </c>
      <c r="W653" s="718"/>
      <c r="X653" s="718"/>
      <c r="Y653" s="718"/>
      <c r="Z653" s="217" t="s">
        <v>1648</v>
      </c>
    </row>
    <row r="654" spans="2:26" ht="15.95" customHeight="1" x14ac:dyDescent="0.15">
      <c r="B654" s="401"/>
      <c r="C654" s="715" t="s">
        <v>729</v>
      </c>
      <c r="D654" s="716"/>
      <c r="E654" s="347">
        <v>3</v>
      </c>
      <c r="F654" s="374">
        <v>1184.2</v>
      </c>
      <c r="G654" s="356" t="s">
        <v>331</v>
      </c>
      <c r="H654" s="354" t="s">
        <v>356</v>
      </c>
      <c r="I654" s="354" t="s">
        <v>332</v>
      </c>
      <c r="J654" s="408" t="s">
        <v>532</v>
      </c>
      <c r="K654" s="408"/>
      <c r="L654" s="408"/>
      <c r="M654" s="354" t="s">
        <v>2178</v>
      </c>
      <c r="N654" s="354" t="s">
        <v>1803</v>
      </c>
      <c r="O654" s="217" t="s">
        <v>1649</v>
      </c>
      <c r="P654" s="217" t="s">
        <v>554</v>
      </c>
      <c r="Q654" s="354"/>
      <c r="R654" s="354" t="s">
        <v>1649</v>
      </c>
      <c r="S654" s="355" t="s">
        <v>360</v>
      </c>
      <c r="T654" s="355" t="s">
        <v>359</v>
      </c>
      <c r="U654" s="355" t="s">
        <v>363</v>
      </c>
      <c r="V654" s="466" t="s">
        <v>1784</v>
      </c>
      <c r="W654" s="717"/>
      <c r="X654" s="717"/>
      <c r="Y654" s="444"/>
      <c r="Z654" s="354" t="s">
        <v>1785</v>
      </c>
    </row>
    <row r="655" spans="2:26" ht="15.95" customHeight="1" x14ac:dyDescent="0.15">
      <c r="B655" s="401"/>
      <c r="C655" s="715" t="s">
        <v>729</v>
      </c>
      <c r="D655" s="716"/>
      <c r="E655" s="347">
        <v>4</v>
      </c>
      <c r="F655" s="374">
        <v>1182.0999999999999</v>
      </c>
      <c r="G655" s="354" t="s">
        <v>331</v>
      </c>
      <c r="H655" s="354" t="s">
        <v>354</v>
      </c>
      <c r="I655" s="354" t="s">
        <v>332</v>
      </c>
      <c r="J655" s="466" t="s">
        <v>532</v>
      </c>
      <c r="K655" s="717"/>
      <c r="L655" s="444"/>
      <c r="M655" s="354" t="s">
        <v>2137</v>
      </c>
      <c r="N655" s="354" t="s">
        <v>1803</v>
      </c>
      <c r="O655" s="217" t="s">
        <v>1649</v>
      </c>
      <c r="P655" s="217" t="s">
        <v>554</v>
      </c>
      <c r="Q655" s="354"/>
      <c r="R655" s="354" t="s">
        <v>551</v>
      </c>
      <c r="S655" s="355" t="s">
        <v>360</v>
      </c>
      <c r="T655" s="355" t="s">
        <v>360</v>
      </c>
      <c r="U655" s="355" t="s">
        <v>1648</v>
      </c>
      <c r="V655" s="466" t="s">
        <v>516</v>
      </c>
      <c r="W655" s="717"/>
      <c r="X655" s="717"/>
      <c r="Y655" s="444"/>
      <c r="Z655" s="217" t="s">
        <v>1648</v>
      </c>
    </row>
    <row r="656" spans="2:26" ht="15.95" customHeight="1" x14ac:dyDescent="0.15">
      <c r="B656" s="401"/>
      <c r="C656" s="715" t="s">
        <v>729</v>
      </c>
      <c r="D656" s="716"/>
      <c r="E656" s="347">
        <v>5</v>
      </c>
      <c r="F656" s="374">
        <v>1182.0999999999999</v>
      </c>
      <c r="G656" s="356" t="s">
        <v>331</v>
      </c>
      <c r="H656" s="354" t="s">
        <v>354</v>
      </c>
      <c r="I656" s="354" t="s">
        <v>332</v>
      </c>
      <c r="J656" s="408" t="s">
        <v>336</v>
      </c>
      <c r="K656" s="408"/>
      <c r="L656" s="408"/>
      <c r="M656" s="354" t="s">
        <v>2203</v>
      </c>
      <c r="N656" s="354" t="s">
        <v>1779</v>
      </c>
      <c r="O656" s="217" t="s">
        <v>551</v>
      </c>
      <c r="P656" s="217" t="s">
        <v>551</v>
      </c>
      <c r="Q656" s="354"/>
      <c r="R656" s="354" t="s">
        <v>551</v>
      </c>
      <c r="S656" s="355" t="s">
        <v>360</v>
      </c>
      <c r="T656" s="355" t="s">
        <v>360</v>
      </c>
      <c r="U656" s="355" t="s">
        <v>1648</v>
      </c>
      <c r="V656" s="408" t="s">
        <v>516</v>
      </c>
      <c r="W656" s="718"/>
      <c r="X656" s="718"/>
      <c r="Y656" s="718"/>
      <c r="Z656" s="217" t="s">
        <v>1648</v>
      </c>
    </row>
    <row r="657" spans="2:26" ht="15.95" customHeight="1" x14ac:dyDescent="0.15">
      <c r="B657" s="401"/>
      <c r="C657" s="715" t="s">
        <v>730</v>
      </c>
      <c r="D657" s="716"/>
      <c r="E657" s="347">
        <v>1</v>
      </c>
      <c r="F657" s="374">
        <v>1189.5</v>
      </c>
      <c r="G657" s="354" t="s">
        <v>534</v>
      </c>
      <c r="H657" s="354" t="s">
        <v>486</v>
      </c>
      <c r="I657" s="354" t="s">
        <v>332</v>
      </c>
      <c r="J657" s="466" t="s">
        <v>338</v>
      </c>
      <c r="K657" s="717"/>
      <c r="L657" s="444"/>
      <c r="M657" s="354" t="s">
        <v>2179</v>
      </c>
      <c r="N657" s="354" t="s">
        <v>1979</v>
      </c>
      <c r="O657" s="217" t="s">
        <v>54</v>
      </c>
      <c r="P657" s="217" t="s">
        <v>54</v>
      </c>
      <c r="Q657" s="354" t="s">
        <v>54</v>
      </c>
      <c r="R657" s="354" t="s">
        <v>551</v>
      </c>
      <c r="S657" s="355" t="s">
        <v>360</v>
      </c>
      <c r="T657" s="355" t="s">
        <v>360</v>
      </c>
      <c r="U657" s="355" t="s">
        <v>361</v>
      </c>
      <c r="V657" s="408" t="s">
        <v>516</v>
      </c>
      <c r="W657" s="718"/>
      <c r="X657" s="718"/>
      <c r="Y657" s="718"/>
      <c r="Z657" s="217" t="s">
        <v>1648</v>
      </c>
    </row>
    <row r="658" spans="2:26" ht="15.95" customHeight="1" x14ac:dyDescent="0.15">
      <c r="B658" s="401"/>
      <c r="C658" s="715" t="s">
        <v>730</v>
      </c>
      <c r="D658" s="716"/>
      <c r="E658" s="347">
        <v>2</v>
      </c>
      <c r="F658" s="374">
        <v>1190.3</v>
      </c>
      <c r="G658" s="354" t="s">
        <v>534</v>
      </c>
      <c r="H658" s="354" t="s">
        <v>485</v>
      </c>
      <c r="I658" s="354" t="s">
        <v>332</v>
      </c>
      <c r="J658" s="466" t="s">
        <v>338</v>
      </c>
      <c r="K658" s="717"/>
      <c r="L658" s="444"/>
      <c r="M658" s="354" t="s">
        <v>2180</v>
      </c>
      <c r="N658" s="354" t="s">
        <v>1979</v>
      </c>
      <c r="O658" s="217" t="s">
        <v>54</v>
      </c>
      <c r="P658" s="217" t="s">
        <v>54</v>
      </c>
      <c r="Q658" s="354" t="s">
        <v>54</v>
      </c>
      <c r="R658" s="354" t="s">
        <v>551</v>
      </c>
      <c r="S658" s="355" t="s">
        <v>360</v>
      </c>
      <c r="T658" s="355" t="s">
        <v>360</v>
      </c>
      <c r="U658" s="355" t="s">
        <v>361</v>
      </c>
      <c r="V658" s="408" t="s">
        <v>516</v>
      </c>
      <c r="W658" s="718"/>
      <c r="X658" s="718"/>
      <c r="Y658" s="718"/>
      <c r="Z658" s="217" t="s">
        <v>1648</v>
      </c>
    </row>
    <row r="659" spans="2:26" ht="15.95" customHeight="1" x14ac:dyDescent="0.15">
      <c r="B659" s="401"/>
      <c r="C659" s="715" t="s">
        <v>730</v>
      </c>
      <c r="D659" s="716"/>
      <c r="E659" s="347">
        <v>3</v>
      </c>
      <c r="F659" s="374">
        <v>1192.0999999999999</v>
      </c>
      <c r="G659" s="354" t="s">
        <v>331</v>
      </c>
      <c r="H659" s="354" t="s">
        <v>354</v>
      </c>
      <c r="I659" s="354" t="s">
        <v>332</v>
      </c>
      <c r="J659" s="466" t="s">
        <v>532</v>
      </c>
      <c r="K659" s="717"/>
      <c r="L659" s="444"/>
      <c r="M659" s="354" t="s">
        <v>2158</v>
      </c>
      <c r="N659" s="354" t="s">
        <v>1803</v>
      </c>
      <c r="O659" s="217" t="s">
        <v>1648</v>
      </c>
      <c r="P659" s="217" t="s">
        <v>1648</v>
      </c>
      <c r="Q659" s="354"/>
      <c r="R659" s="354" t="s">
        <v>551</v>
      </c>
      <c r="S659" s="355" t="s">
        <v>360</v>
      </c>
      <c r="T659" s="355" t="s">
        <v>360</v>
      </c>
      <c r="U659" s="355" t="s">
        <v>1648</v>
      </c>
      <c r="V659" s="466" t="s">
        <v>516</v>
      </c>
      <c r="W659" s="717"/>
      <c r="X659" s="717"/>
      <c r="Y659" s="444"/>
      <c r="Z659" s="217" t="s">
        <v>1648</v>
      </c>
    </row>
    <row r="660" spans="2:26" ht="15.95" customHeight="1" x14ac:dyDescent="0.15">
      <c r="B660" s="401"/>
      <c r="C660" s="715" t="s">
        <v>731</v>
      </c>
      <c r="D660" s="716"/>
      <c r="E660" s="46">
        <v>1</v>
      </c>
      <c r="F660" s="375">
        <v>1201.8</v>
      </c>
      <c r="G660" s="359" t="s">
        <v>534</v>
      </c>
      <c r="H660" s="354" t="s">
        <v>484</v>
      </c>
      <c r="I660" s="354" t="s">
        <v>332</v>
      </c>
      <c r="J660" s="408" t="s">
        <v>338</v>
      </c>
      <c r="K660" s="408"/>
      <c r="L660" s="408"/>
      <c r="M660" s="354" t="s">
        <v>2223</v>
      </c>
      <c r="N660" s="354" t="s">
        <v>1783</v>
      </c>
      <c r="O660" s="217" t="s">
        <v>1648</v>
      </c>
      <c r="P660" s="217" t="s">
        <v>1648</v>
      </c>
      <c r="Q660" s="354"/>
      <c r="R660" s="354" t="s">
        <v>1649</v>
      </c>
      <c r="S660" s="355" t="s">
        <v>360</v>
      </c>
      <c r="T660" s="355" t="s">
        <v>359</v>
      </c>
      <c r="U660" s="376" t="s">
        <v>1648</v>
      </c>
      <c r="V660" s="466" t="s">
        <v>516</v>
      </c>
      <c r="W660" s="717"/>
      <c r="X660" s="717"/>
      <c r="Y660" s="444"/>
      <c r="Z660" s="354" t="s">
        <v>1785</v>
      </c>
    </row>
    <row r="661" spans="2:26" ht="15.95" customHeight="1" x14ac:dyDescent="0.15">
      <c r="B661" s="401"/>
      <c r="C661" s="715" t="s">
        <v>731</v>
      </c>
      <c r="D661" s="716"/>
      <c r="E661" s="46">
        <v>2</v>
      </c>
      <c r="F661" s="375">
        <v>1208</v>
      </c>
      <c r="G661" s="359" t="s">
        <v>534</v>
      </c>
      <c r="H661" s="354" t="s">
        <v>485</v>
      </c>
      <c r="I661" s="354" t="s">
        <v>332</v>
      </c>
      <c r="J661" s="466" t="s">
        <v>532</v>
      </c>
      <c r="K661" s="717"/>
      <c r="L661" s="444"/>
      <c r="M661" s="354" t="s">
        <v>2158</v>
      </c>
      <c r="N661" s="354" t="s">
        <v>1779</v>
      </c>
      <c r="O661" s="217" t="s">
        <v>551</v>
      </c>
      <c r="P661" s="217" t="s">
        <v>551</v>
      </c>
      <c r="Q661" s="354"/>
      <c r="R661" s="354" t="s">
        <v>551</v>
      </c>
      <c r="S661" s="355" t="s">
        <v>360</v>
      </c>
      <c r="T661" s="355" t="s">
        <v>360</v>
      </c>
      <c r="U661" s="355" t="s">
        <v>361</v>
      </c>
      <c r="V661" s="466" t="s">
        <v>516</v>
      </c>
      <c r="W661" s="717"/>
      <c r="X661" s="717"/>
      <c r="Y661" s="444"/>
      <c r="Z661" s="217" t="s">
        <v>1648</v>
      </c>
    </row>
    <row r="662" spans="2:26" ht="15.95" customHeight="1" x14ac:dyDescent="0.15">
      <c r="B662" s="401"/>
      <c r="C662" s="715" t="s">
        <v>731</v>
      </c>
      <c r="D662" s="716"/>
      <c r="E662" s="46">
        <v>4</v>
      </c>
      <c r="F662" s="375">
        <v>1202.2</v>
      </c>
      <c r="G662" s="359" t="s">
        <v>331</v>
      </c>
      <c r="H662" s="354" t="s">
        <v>354</v>
      </c>
      <c r="I662" s="354" t="s">
        <v>332</v>
      </c>
      <c r="J662" s="466" t="s">
        <v>532</v>
      </c>
      <c r="K662" s="717"/>
      <c r="L662" s="444"/>
      <c r="M662" s="354" t="s">
        <v>2158</v>
      </c>
      <c r="N662" s="354" t="s">
        <v>1803</v>
      </c>
      <c r="O662" s="217" t="s">
        <v>1649</v>
      </c>
      <c r="P662" s="217" t="s">
        <v>554</v>
      </c>
      <c r="Q662" s="354"/>
      <c r="R662" s="354" t="s">
        <v>551</v>
      </c>
      <c r="S662" s="355" t="s">
        <v>360</v>
      </c>
      <c r="T662" s="355" t="s">
        <v>360</v>
      </c>
      <c r="U662" s="355" t="s">
        <v>1648</v>
      </c>
      <c r="V662" s="466" t="s">
        <v>516</v>
      </c>
      <c r="W662" s="717"/>
      <c r="X662" s="717"/>
      <c r="Y662" s="444"/>
      <c r="Z662" s="217" t="s">
        <v>1648</v>
      </c>
    </row>
    <row r="663" spans="2:26" ht="15.95" customHeight="1" x14ac:dyDescent="0.15">
      <c r="B663" s="401"/>
      <c r="C663" s="715" t="s">
        <v>731</v>
      </c>
      <c r="D663" s="716"/>
      <c r="E663" s="46">
        <v>5</v>
      </c>
      <c r="F663" s="375">
        <v>1202.7</v>
      </c>
      <c r="G663" s="359" t="s">
        <v>331</v>
      </c>
      <c r="H663" s="354" t="s">
        <v>354</v>
      </c>
      <c r="I663" s="354" t="s">
        <v>332</v>
      </c>
      <c r="J663" s="408" t="s">
        <v>336</v>
      </c>
      <c r="K663" s="408"/>
      <c r="L663" s="408"/>
      <c r="M663" s="354" t="s">
        <v>2181</v>
      </c>
      <c r="N663" s="354" t="s">
        <v>1803</v>
      </c>
      <c r="O663" s="217" t="s">
        <v>551</v>
      </c>
      <c r="P663" s="217" t="s">
        <v>551</v>
      </c>
      <c r="Q663" s="354"/>
      <c r="R663" s="354" t="s">
        <v>551</v>
      </c>
      <c r="S663" s="355" t="s">
        <v>360</v>
      </c>
      <c r="T663" s="355" t="s">
        <v>360</v>
      </c>
      <c r="U663" s="355" t="s">
        <v>1648</v>
      </c>
      <c r="V663" s="408" t="s">
        <v>516</v>
      </c>
      <c r="W663" s="718"/>
      <c r="X663" s="718"/>
      <c r="Y663" s="718"/>
      <c r="Z663" s="217" t="s">
        <v>1648</v>
      </c>
    </row>
    <row r="664" spans="2:26" ht="15.95" customHeight="1" x14ac:dyDescent="0.15">
      <c r="B664" s="401"/>
      <c r="C664" s="715" t="s">
        <v>732</v>
      </c>
      <c r="D664" s="716"/>
      <c r="E664" s="46">
        <v>1</v>
      </c>
      <c r="F664" s="375">
        <v>1210.5</v>
      </c>
      <c r="G664" s="359" t="s">
        <v>534</v>
      </c>
      <c r="H664" s="354" t="s">
        <v>484</v>
      </c>
      <c r="I664" s="354" t="s">
        <v>332</v>
      </c>
      <c r="J664" s="408" t="s">
        <v>338</v>
      </c>
      <c r="K664" s="408"/>
      <c r="L664" s="408"/>
      <c r="M664" s="354" t="s">
        <v>2072</v>
      </c>
      <c r="N664" s="354" t="s">
        <v>1783</v>
      </c>
      <c r="O664" s="217" t="s">
        <v>1648</v>
      </c>
      <c r="P664" s="217" t="s">
        <v>1648</v>
      </c>
      <c r="Q664" s="354"/>
      <c r="R664" s="354" t="s">
        <v>1649</v>
      </c>
      <c r="S664" s="355" t="s">
        <v>360</v>
      </c>
      <c r="T664" s="355" t="s">
        <v>359</v>
      </c>
      <c r="U664" s="376" t="s">
        <v>1648</v>
      </c>
      <c r="V664" s="408" t="s">
        <v>516</v>
      </c>
      <c r="W664" s="718"/>
      <c r="X664" s="718"/>
      <c r="Y664" s="718"/>
      <c r="Z664" s="354" t="s">
        <v>1785</v>
      </c>
    </row>
    <row r="665" spans="2:26" ht="15.95" customHeight="1" x14ac:dyDescent="0.15">
      <c r="B665" s="401"/>
      <c r="C665" s="715" t="s">
        <v>732</v>
      </c>
      <c r="D665" s="716"/>
      <c r="E665" s="347">
        <v>2</v>
      </c>
      <c r="F665" s="374">
        <v>1211.3</v>
      </c>
      <c r="G665" s="354" t="s">
        <v>534</v>
      </c>
      <c r="H665" s="354" t="s">
        <v>486</v>
      </c>
      <c r="I665" s="354" t="s">
        <v>332</v>
      </c>
      <c r="J665" s="466" t="s">
        <v>338</v>
      </c>
      <c r="K665" s="717"/>
      <c r="L665" s="444"/>
      <c r="M665" s="354" t="s">
        <v>2171</v>
      </c>
      <c r="N665" s="354" t="s">
        <v>1979</v>
      </c>
      <c r="O665" s="217" t="s">
        <v>54</v>
      </c>
      <c r="P665" s="217" t="s">
        <v>54</v>
      </c>
      <c r="Q665" s="354" t="s">
        <v>54</v>
      </c>
      <c r="R665" s="354" t="s">
        <v>551</v>
      </c>
      <c r="S665" s="355" t="s">
        <v>360</v>
      </c>
      <c r="T665" s="355" t="s">
        <v>360</v>
      </c>
      <c r="U665" s="355" t="s">
        <v>361</v>
      </c>
      <c r="V665" s="408" t="s">
        <v>516</v>
      </c>
      <c r="W665" s="718"/>
      <c r="X665" s="718"/>
      <c r="Y665" s="718"/>
      <c r="Z665" s="217" t="s">
        <v>1648</v>
      </c>
    </row>
    <row r="666" spans="2:26" ht="15.95" customHeight="1" x14ac:dyDescent="0.15">
      <c r="B666" s="401"/>
      <c r="C666" s="715" t="s">
        <v>732</v>
      </c>
      <c r="D666" s="716"/>
      <c r="E666" s="347">
        <v>3</v>
      </c>
      <c r="F666" s="374">
        <v>1214.0999999999999</v>
      </c>
      <c r="G666" s="354" t="s">
        <v>534</v>
      </c>
      <c r="H666" s="354" t="s">
        <v>486</v>
      </c>
      <c r="I666" s="354" t="s">
        <v>332</v>
      </c>
      <c r="J666" s="466" t="s">
        <v>338</v>
      </c>
      <c r="K666" s="717"/>
      <c r="L666" s="444"/>
      <c r="M666" s="354" t="s">
        <v>2182</v>
      </c>
      <c r="N666" s="354" t="s">
        <v>1979</v>
      </c>
      <c r="O666" s="217" t="s">
        <v>54</v>
      </c>
      <c r="P666" s="217" t="s">
        <v>54</v>
      </c>
      <c r="Q666" s="354" t="s">
        <v>54</v>
      </c>
      <c r="R666" s="354" t="s">
        <v>551</v>
      </c>
      <c r="S666" s="355" t="s">
        <v>360</v>
      </c>
      <c r="T666" s="355" t="s">
        <v>360</v>
      </c>
      <c r="U666" s="355" t="s">
        <v>361</v>
      </c>
      <c r="V666" s="408" t="s">
        <v>516</v>
      </c>
      <c r="W666" s="718"/>
      <c r="X666" s="718"/>
      <c r="Y666" s="718"/>
      <c r="Z666" s="217" t="s">
        <v>1648</v>
      </c>
    </row>
    <row r="667" spans="2:26" ht="15.95" customHeight="1" x14ac:dyDescent="0.15">
      <c r="B667" s="401"/>
      <c r="C667" s="715" t="s">
        <v>732</v>
      </c>
      <c r="D667" s="716"/>
      <c r="E667" s="347">
        <v>4</v>
      </c>
      <c r="F667" s="374">
        <v>1216.3</v>
      </c>
      <c r="G667" s="354" t="s">
        <v>534</v>
      </c>
      <c r="H667" s="354" t="s">
        <v>485</v>
      </c>
      <c r="I667" s="354" t="s">
        <v>333</v>
      </c>
      <c r="J667" s="408" t="s">
        <v>333</v>
      </c>
      <c r="K667" s="408"/>
      <c r="L667" s="408"/>
      <c r="M667" s="354" t="s">
        <v>1226</v>
      </c>
      <c r="N667" s="354" t="s">
        <v>1779</v>
      </c>
      <c r="O667" s="217" t="s">
        <v>551</v>
      </c>
      <c r="P667" s="217" t="s">
        <v>551</v>
      </c>
      <c r="Q667" s="354"/>
      <c r="R667" s="354" t="s">
        <v>551</v>
      </c>
      <c r="S667" s="355" t="s">
        <v>360</v>
      </c>
      <c r="T667" s="355" t="s">
        <v>360</v>
      </c>
      <c r="U667" s="355" t="s">
        <v>1648</v>
      </c>
      <c r="V667" s="408" t="s">
        <v>516</v>
      </c>
      <c r="W667" s="718"/>
      <c r="X667" s="718"/>
      <c r="Y667" s="718"/>
      <c r="Z667" s="217" t="s">
        <v>1648</v>
      </c>
    </row>
    <row r="668" spans="2:26" ht="15.95" customHeight="1" x14ac:dyDescent="0.15">
      <c r="B668" s="401"/>
      <c r="C668" s="715" t="s">
        <v>732</v>
      </c>
      <c r="D668" s="716"/>
      <c r="E668" s="347">
        <v>5</v>
      </c>
      <c r="F668" s="374">
        <v>1217.9000000000001</v>
      </c>
      <c r="G668" s="354" t="s">
        <v>534</v>
      </c>
      <c r="H668" s="354" t="s">
        <v>485</v>
      </c>
      <c r="I668" s="354" t="s">
        <v>332</v>
      </c>
      <c r="J668" s="466" t="s">
        <v>532</v>
      </c>
      <c r="K668" s="717"/>
      <c r="L668" s="444"/>
      <c r="M668" s="354" t="s">
        <v>1867</v>
      </c>
      <c r="N668" s="354" t="s">
        <v>1783</v>
      </c>
      <c r="O668" s="217" t="s">
        <v>1648</v>
      </c>
      <c r="P668" s="217" t="s">
        <v>1648</v>
      </c>
      <c r="Q668" s="354"/>
      <c r="R668" s="354" t="s">
        <v>1655</v>
      </c>
      <c r="S668" s="355" t="s">
        <v>360</v>
      </c>
      <c r="T668" s="355" t="s">
        <v>359</v>
      </c>
      <c r="U668" s="376" t="s">
        <v>1648</v>
      </c>
      <c r="V668" s="408" t="s">
        <v>516</v>
      </c>
      <c r="W668" s="718"/>
      <c r="X668" s="718"/>
      <c r="Y668" s="718"/>
      <c r="Z668" s="354" t="s">
        <v>2215</v>
      </c>
    </row>
    <row r="669" spans="2:26" ht="15.95" customHeight="1" x14ac:dyDescent="0.15">
      <c r="B669" s="476"/>
      <c r="C669" s="715" t="s">
        <v>732</v>
      </c>
      <c r="D669" s="716"/>
      <c r="E669" s="347">
        <v>6</v>
      </c>
      <c r="F669" s="374">
        <v>1212.2</v>
      </c>
      <c r="G669" s="356" t="s">
        <v>331</v>
      </c>
      <c r="H669" s="354" t="s">
        <v>354</v>
      </c>
      <c r="I669" s="354" t="s">
        <v>332</v>
      </c>
      <c r="J669" s="408" t="s">
        <v>336</v>
      </c>
      <c r="K669" s="408"/>
      <c r="L669" s="408"/>
      <c r="M669" s="354" t="s">
        <v>2181</v>
      </c>
      <c r="N669" s="354" t="s">
        <v>1803</v>
      </c>
      <c r="O669" s="217" t="s">
        <v>551</v>
      </c>
      <c r="P669" s="217" t="s">
        <v>551</v>
      </c>
      <c r="Q669" s="354"/>
      <c r="R669" s="354" t="s">
        <v>551</v>
      </c>
      <c r="S669" s="355" t="s">
        <v>360</v>
      </c>
      <c r="T669" s="355" t="s">
        <v>360</v>
      </c>
      <c r="U669" s="355" t="s">
        <v>1648</v>
      </c>
      <c r="V669" s="408" t="s">
        <v>516</v>
      </c>
      <c r="W669" s="718"/>
      <c r="X669" s="718"/>
      <c r="Y669" s="718"/>
      <c r="Z669" s="217" t="s">
        <v>1648</v>
      </c>
    </row>
    <row r="670" spans="2:26" ht="15.95" customHeight="1" x14ac:dyDescent="0.15">
      <c r="B670" s="89"/>
      <c r="C670" s="1" t="s">
        <v>275</v>
      </c>
      <c r="D670" s="37"/>
      <c r="E670" s="2"/>
      <c r="F670" s="86"/>
      <c r="G670" s="86"/>
      <c r="H670" s="86"/>
      <c r="I670" s="86"/>
      <c r="J670" s="86"/>
      <c r="K670" s="86"/>
      <c r="L670" s="86"/>
      <c r="M670" s="86"/>
      <c r="N670" s="86"/>
      <c r="O670" s="86"/>
      <c r="P670" s="86"/>
      <c r="Q670" s="88"/>
      <c r="R670" s="104"/>
      <c r="S670" s="37"/>
      <c r="T670" s="37"/>
      <c r="U670" s="86"/>
      <c r="V670" s="105"/>
      <c r="W670" s="105"/>
      <c r="X670" s="105"/>
      <c r="Y670" s="105"/>
      <c r="Z670" s="37"/>
    </row>
    <row r="671" spans="2:26" ht="15.95" customHeight="1" x14ac:dyDescent="0.15">
      <c r="B671" s="89"/>
      <c r="C671" s="98" t="s">
        <v>276</v>
      </c>
      <c r="D671" s="37"/>
      <c r="E671" s="2"/>
      <c r="F671" s="86"/>
      <c r="G671" s="86"/>
      <c r="H671" s="86"/>
      <c r="I671" s="86"/>
      <c r="J671" s="86"/>
      <c r="K671" s="86"/>
      <c r="L671" s="86"/>
      <c r="M671" s="86"/>
      <c r="N671" s="86"/>
      <c r="O671" s="86"/>
      <c r="P671" s="86"/>
      <c r="Q671" s="88"/>
      <c r="R671" s="104"/>
      <c r="S671" s="37"/>
      <c r="T671" s="37"/>
      <c r="U671" s="86"/>
      <c r="V671" s="105"/>
      <c r="W671" s="105"/>
      <c r="X671" s="105"/>
      <c r="Y671" s="105"/>
      <c r="Z671" s="37"/>
    </row>
    <row r="672" spans="2:26" ht="15.95" customHeight="1" x14ac:dyDescent="0.15">
      <c r="B672" s="90"/>
      <c r="C672" s="29" t="s">
        <v>247</v>
      </c>
      <c r="D672" s="29"/>
      <c r="E672" s="29"/>
      <c r="F672" s="370"/>
      <c r="G672" s="29"/>
      <c r="H672" s="29"/>
      <c r="I672" s="29"/>
      <c r="J672" s="29"/>
      <c r="K672" s="29"/>
      <c r="L672" s="29"/>
      <c r="M672" s="29"/>
      <c r="N672" s="29"/>
      <c r="O672" s="29"/>
      <c r="P672" s="29"/>
      <c r="Q672" s="29"/>
      <c r="R672" s="29"/>
      <c r="S672" s="29"/>
      <c r="T672" s="29"/>
      <c r="U672" s="29"/>
      <c r="V672" s="29"/>
      <c r="W672" s="29"/>
      <c r="X672" s="29"/>
      <c r="Y672" s="29"/>
    </row>
    <row r="673" spans="2:26" ht="15.95" customHeight="1" x14ac:dyDescent="0.15">
      <c r="B673" s="29"/>
      <c r="C673" s="29" t="s">
        <v>248</v>
      </c>
      <c r="D673" s="29"/>
      <c r="E673" s="29"/>
      <c r="F673" s="370"/>
      <c r="G673" s="29"/>
      <c r="H673" s="29"/>
      <c r="I673" s="29"/>
      <c r="J673" s="29"/>
      <c r="K673" s="29"/>
      <c r="L673" s="29"/>
      <c r="M673" s="29"/>
      <c r="N673" s="29"/>
      <c r="O673" s="29"/>
      <c r="P673" s="29"/>
      <c r="Q673" s="29"/>
      <c r="R673" s="29"/>
      <c r="S673" s="29"/>
      <c r="T673" s="29"/>
      <c r="U673" s="29"/>
      <c r="V673" s="29"/>
      <c r="W673" s="29"/>
      <c r="X673" s="29"/>
      <c r="Y673" s="29"/>
    </row>
    <row r="674" spans="2:26" ht="15.95" customHeight="1" x14ac:dyDescent="0.15">
      <c r="B674" s="29"/>
      <c r="C674" s="232" t="s">
        <v>449</v>
      </c>
      <c r="D674" s="232"/>
      <c r="E674" s="232"/>
      <c r="F674" s="371"/>
      <c r="G674" s="232"/>
      <c r="H674" s="232"/>
      <c r="I674" s="232"/>
      <c r="J674" s="232"/>
      <c r="K674" s="232"/>
      <c r="L674" s="232"/>
      <c r="M674" s="232"/>
      <c r="N674" s="232"/>
      <c r="O674" s="29"/>
      <c r="P674" s="29"/>
      <c r="Q674" s="29"/>
      <c r="R674" s="29"/>
      <c r="S674" s="29"/>
      <c r="T674" s="29"/>
      <c r="U674" s="29"/>
      <c r="V674" s="29"/>
      <c r="W674" s="29"/>
      <c r="X674" s="29"/>
      <c r="Y674" s="29"/>
    </row>
    <row r="675" spans="2:26" ht="15.95" customHeight="1" x14ac:dyDescent="0.15">
      <c r="C675" s="233" t="s">
        <v>541</v>
      </c>
      <c r="D675" s="234"/>
      <c r="E675" s="234"/>
      <c r="F675" s="372"/>
      <c r="G675" s="234"/>
      <c r="H675" s="234"/>
      <c r="I675" s="234"/>
      <c r="J675" s="234"/>
      <c r="K675" s="234"/>
      <c r="L675" s="234"/>
      <c r="M675" s="234"/>
      <c r="N675" s="234"/>
    </row>
    <row r="676" spans="2:26" ht="9.75" customHeight="1" x14ac:dyDescent="0.15">
      <c r="H676" s="2"/>
      <c r="I676" s="2"/>
      <c r="J676" s="2"/>
      <c r="K676" s="2"/>
      <c r="L676" s="2"/>
      <c r="M676" s="2"/>
      <c r="N676" s="2"/>
      <c r="O676" s="2"/>
      <c r="P676" s="2"/>
      <c r="Q676" s="2"/>
      <c r="R676" s="2"/>
      <c r="S676" s="2"/>
      <c r="T676" s="2"/>
      <c r="U676" s="2"/>
      <c r="V676" s="2"/>
      <c r="W676" s="2"/>
      <c r="X676" s="2"/>
      <c r="Y676" s="2"/>
    </row>
    <row r="677" spans="2:26" ht="24.75" customHeight="1" x14ac:dyDescent="0.15">
      <c r="B677" s="719" t="s">
        <v>322</v>
      </c>
      <c r="C677" s="719"/>
      <c r="D677" s="719"/>
      <c r="E677" s="719"/>
      <c r="F677" s="595"/>
      <c r="G677" s="595"/>
      <c r="H677" s="595"/>
      <c r="I677" s="719"/>
      <c r="J677" s="719"/>
      <c r="K677" s="719"/>
      <c r="L677" s="719"/>
      <c r="M677" s="719"/>
      <c r="N677" s="719"/>
      <c r="O677" s="719"/>
      <c r="P677" s="719"/>
      <c r="Q677" s="719"/>
      <c r="R677" s="719"/>
      <c r="S677" s="719"/>
      <c r="T677" s="719"/>
      <c r="U677" s="719"/>
      <c r="V677" s="719"/>
      <c r="W677" s="719"/>
      <c r="X677" s="719"/>
      <c r="Y677" s="719"/>
    </row>
    <row r="678" spans="2:26" ht="20.100000000000001" customHeight="1" x14ac:dyDescent="0.15">
      <c r="B678" s="467" t="s">
        <v>27</v>
      </c>
      <c r="C678" s="478"/>
      <c r="D678" s="478"/>
      <c r="E678" s="478"/>
      <c r="F678" s="596" t="str">
        <f>F633</f>
        <v>ミネトンネル</v>
      </c>
      <c r="G678" s="597"/>
      <c r="H678" s="598"/>
      <c r="I678" s="442" t="s">
        <v>28</v>
      </c>
      <c r="J678" s="439"/>
      <c r="K678" s="390" t="str">
        <f>K633</f>
        <v>一般国道　316号</v>
      </c>
      <c r="L678" s="391"/>
      <c r="M678" s="391"/>
      <c r="N678" s="392"/>
      <c r="O678" s="409" t="s">
        <v>257</v>
      </c>
      <c r="P678" s="411"/>
      <c r="Q678" s="720" t="str">
        <f>Q633</f>
        <v>株式会社ニュージェック</v>
      </c>
      <c r="R678" s="721"/>
      <c r="S678" s="721"/>
      <c r="T678" s="722"/>
      <c r="U678" s="606" t="s">
        <v>220</v>
      </c>
      <c r="V678" s="607"/>
      <c r="W678" s="607"/>
      <c r="X678" s="608"/>
      <c r="Y678" s="612">
        <f>Y633</f>
        <v>44294</v>
      </c>
      <c r="Z678" s="614"/>
    </row>
    <row r="679" spans="2:26" ht="20.100000000000001" customHeight="1" x14ac:dyDescent="0.15">
      <c r="B679" s="413" t="s">
        <v>0</v>
      </c>
      <c r="C679" s="414"/>
      <c r="D679" s="414"/>
      <c r="E679" s="414"/>
      <c r="F679" s="618" t="str">
        <f>F634</f>
        <v>美祢トンネル</v>
      </c>
      <c r="G679" s="619"/>
      <c r="H679" s="620"/>
      <c r="I679" s="728" t="s">
        <v>1</v>
      </c>
      <c r="J679" s="729"/>
      <c r="K679" s="390" t="str">
        <f>K634</f>
        <v>宇部土木建築事務所</v>
      </c>
      <c r="L679" s="391"/>
      <c r="M679" s="391"/>
      <c r="N679" s="392"/>
      <c r="O679" s="409" t="s">
        <v>258</v>
      </c>
      <c r="P679" s="411"/>
      <c r="Q679" s="720" t="str">
        <f>Q634</f>
        <v>石村　勝伸</v>
      </c>
      <c r="R679" s="721"/>
      <c r="S679" s="721"/>
      <c r="T679" s="722"/>
      <c r="U679" s="723"/>
      <c r="V679" s="724"/>
      <c r="W679" s="724"/>
      <c r="X679" s="725"/>
      <c r="Y679" s="726"/>
      <c r="Z679" s="727"/>
    </row>
    <row r="680" spans="2:26" ht="15" customHeight="1" x14ac:dyDescent="0.15">
      <c r="B680" s="401" t="s">
        <v>241</v>
      </c>
      <c r="C680" s="730" t="s">
        <v>42</v>
      </c>
      <c r="D680" s="731"/>
      <c r="E680" s="732" t="s">
        <v>205</v>
      </c>
      <c r="F680" s="732" t="s">
        <v>204</v>
      </c>
      <c r="G680" s="734" t="s">
        <v>203</v>
      </c>
      <c r="H680" s="735"/>
      <c r="I680" s="467" t="s">
        <v>202</v>
      </c>
      <c r="J680" s="478"/>
      <c r="K680" s="478"/>
      <c r="L680" s="478"/>
      <c r="M680" s="478"/>
      <c r="N680" s="479"/>
      <c r="O680" s="738" t="s">
        <v>537</v>
      </c>
      <c r="P680" s="739"/>
      <c r="Q680" s="742" t="s">
        <v>265</v>
      </c>
      <c r="R680" s="743"/>
      <c r="S680" s="743"/>
      <c r="T680" s="744"/>
      <c r="U680" s="734" t="s">
        <v>201</v>
      </c>
      <c r="V680" s="748"/>
      <c r="W680" s="748"/>
      <c r="X680" s="748"/>
      <c r="Y680" s="735"/>
      <c r="Z680" s="750" t="s">
        <v>200</v>
      </c>
    </row>
    <row r="681" spans="2:26" ht="15" customHeight="1" x14ac:dyDescent="0.15">
      <c r="B681" s="401"/>
      <c r="C681" s="730"/>
      <c r="D681" s="731"/>
      <c r="E681" s="732"/>
      <c r="F681" s="732"/>
      <c r="G681" s="736"/>
      <c r="H681" s="737"/>
      <c r="I681" s="413"/>
      <c r="J681" s="414"/>
      <c r="K681" s="414"/>
      <c r="L681" s="414"/>
      <c r="M681" s="414"/>
      <c r="N681" s="415"/>
      <c r="O681" s="740"/>
      <c r="P681" s="741"/>
      <c r="Q681" s="745"/>
      <c r="R681" s="746"/>
      <c r="S681" s="746"/>
      <c r="T681" s="747"/>
      <c r="U681" s="736"/>
      <c r="V681" s="749"/>
      <c r="W681" s="749"/>
      <c r="X681" s="749"/>
      <c r="Y681" s="737"/>
      <c r="Z681" s="732"/>
    </row>
    <row r="682" spans="2:26" ht="16.5" customHeight="1" x14ac:dyDescent="0.15">
      <c r="B682" s="401"/>
      <c r="C682" s="730"/>
      <c r="D682" s="731"/>
      <c r="E682" s="732"/>
      <c r="F682" s="732"/>
      <c r="G682" s="621" t="s">
        <v>199</v>
      </c>
      <c r="H682" s="621" t="s">
        <v>198</v>
      </c>
      <c r="I682" s="599" t="s">
        <v>197</v>
      </c>
      <c r="J682" s="599" t="s">
        <v>43</v>
      </c>
      <c r="K682" s="753"/>
      <c r="L682" s="753"/>
      <c r="M682" s="758" t="s">
        <v>7</v>
      </c>
      <c r="N682" s="759" t="s">
        <v>196</v>
      </c>
      <c r="O682" s="599" t="s">
        <v>195</v>
      </c>
      <c r="P682" s="599" t="s">
        <v>194</v>
      </c>
      <c r="Q682" s="449" t="s">
        <v>274</v>
      </c>
      <c r="R682" s="753"/>
      <c r="S682" s="621" t="s">
        <v>272</v>
      </c>
      <c r="T682" s="621" t="s">
        <v>273</v>
      </c>
      <c r="U682" s="760" t="s">
        <v>193</v>
      </c>
      <c r="V682" s="621" t="s">
        <v>266</v>
      </c>
      <c r="W682" s="753"/>
      <c r="X682" s="753"/>
      <c r="Y682" s="753"/>
      <c r="Z682" s="732"/>
    </row>
    <row r="683" spans="2:26" ht="16.5" customHeight="1" x14ac:dyDescent="0.15">
      <c r="B683" s="401"/>
      <c r="C683" s="413"/>
      <c r="D683" s="415"/>
      <c r="E683" s="733"/>
      <c r="F683" s="733"/>
      <c r="G683" s="752"/>
      <c r="H683" s="752"/>
      <c r="I683" s="753"/>
      <c r="J683" s="753"/>
      <c r="K683" s="753"/>
      <c r="L683" s="753"/>
      <c r="M683" s="753"/>
      <c r="N683" s="753"/>
      <c r="O683" s="753"/>
      <c r="P683" s="753"/>
      <c r="Q683" s="106" t="s">
        <v>267</v>
      </c>
      <c r="R683" s="106" t="s">
        <v>268</v>
      </c>
      <c r="S683" s="753"/>
      <c r="T683" s="753"/>
      <c r="U683" s="753"/>
      <c r="V683" s="753"/>
      <c r="W683" s="753"/>
      <c r="X683" s="753"/>
      <c r="Y683" s="753"/>
      <c r="Z683" s="751"/>
    </row>
    <row r="684" spans="2:26" ht="15.75" customHeight="1" x14ac:dyDescent="0.15">
      <c r="B684" s="401"/>
      <c r="C684" s="715" t="s">
        <v>733</v>
      </c>
      <c r="D684" s="716"/>
      <c r="E684" s="347">
        <v>1</v>
      </c>
      <c r="F684" s="374">
        <v>1219.2</v>
      </c>
      <c r="G684" s="354" t="s">
        <v>534</v>
      </c>
      <c r="H684" s="354" t="s">
        <v>486</v>
      </c>
      <c r="I684" s="354" t="s">
        <v>332</v>
      </c>
      <c r="J684" s="466" t="s">
        <v>338</v>
      </c>
      <c r="K684" s="717"/>
      <c r="L684" s="444"/>
      <c r="M684" s="354" t="s">
        <v>2183</v>
      </c>
      <c r="N684" s="354" t="s">
        <v>1979</v>
      </c>
      <c r="O684" s="217" t="s">
        <v>54</v>
      </c>
      <c r="P684" s="217" t="s">
        <v>54</v>
      </c>
      <c r="Q684" s="354" t="s">
        <v>54</v>
      </c>
      <c r="R684" s="354" t="s">
        <v>551</v>
      </c>
      <c r="S684" s="355" t="s">
        <v>360</v>
      </c>
      <c r="T684" s="355" t="s">
        <v>360</v>
      </c>
      <c r="U684" s="355" t="s">
        <v>361</v>
      </c>
      <c r="V684" s="408" t="s">
        <v>516</v>
      </c>
      <c r="W684" s="718"/>
      <c r="X684" s="718"/>
      <c r="Y684" s="718"/>
      <c r="Z684" s="217" t="s">
        <v>1648</v>
      </c>
    </row>
    <row r="685" spans="2:26" ht="15.95" customHeight="1" x14ac:dyDescent="0.15">
      <c r="B685" s="401"/>
      <c r="C685" s="715" t="s">
        <v>733</v>
      </c>
      <c r="D685" s="716"/>
      <c r="E685" s="347">
        <v>2</v>
      </c>
      <c r="F685" s="374">
        <v>1226.4000000000001</v>
      </c>
      <c r="G685" s="356" t="s">
        <v>534</v>
      </c>
      <c r="H685" s="354" t="s">
        <v>487</v>
      </c>
      <c r="I685" s="354" t="s">
        <v>332</v>
      </c>
      <c r="J685" s="408" t="s">
        <v>336</v>
      </c>
      <c r="K685" s="408"/>
      <c r="L685" s="408"/>
      <c r="M685" s="354" t="s">
        <v>2184</v>
      </c>
      <c r="N685" s="354" t="s">
        <v>1779</v>
      </c>
      <c r="O685" s="217" t="s">
        <v>551</v>
      </c>
      <c r="P685" s="217" t="s">
        <v>551</v>
      </c>
      <c r="Q685" s="354"/>
      <c r="R685" s="354" t="s">
        <v>551</v>
      </c>
      <c r="S685" s="355" t="s">
        <v>360</v>
      </c>
      <c r="T685" s="355" t="s">
        <v>360</v>
      </c>
      <c r="U685" s="355" t="s">
        <v>1648</v>
      </c>
      <c r="V685" s="408" t="s">
        <v>516</v>
      </c>
      <c r="W685" s="718"/>
      <c r="X685" s="718"/>
      <c r="Y685" s="718"/>
      <c r="Z685" s="217" t="s">
        <v>1648</v>
      </c>
    </row>
    <row r="686" spans="2:26" ht="15.95" customHeight="1" x14ac:dyDescent="0.15">
      <c r="B686" s="401"/>
      <c r="C686" s="715" t="s">
        <v>733</v>
      </c>
      <c r="D686" s="716"/>
      <c r="E686" s="347">
        <v>4</v>
      </c>
      <c r="F686" s="374">
        <v>1221.0999999999999</v>
      </c>
      <c r="G686" s="354" t="s">
        <v>331</v>
      </c>
      <c r="H686" s="354" t="s">
        <v>354</v>
      </c>
      <c r="I686" s="354" t="s">
        <v>333</v>
      </c>
      <c r="J686" s="408" t="s">
        <v>340</v>
      </c>
      <c r="K686" s="408"/>
      <c r="L686" s="408"/>
      <c r="M686" s="346" t="s">
        <v>2185</v>
      </c>
      <c r="N686" s="354" t="s">
        <v>1783</v>
      </c>
      <c r="O686" s="217" t="s">
        <v>1648</v>
      </c>
      <c r="P686" s="217" t="s">
        <v>1648</v>
      </c>
      <c r="Q686" s="354"/>
      <c r="R686" s="354" t="s">
        <v>1649</v>
      </c>
      <c r="S686" s="355" t="s">
        <v>360</v>
      </c>
      <c r="T686" s="355" t="s">
        <v>359</v>
      </c>
      <c r="U686" s="376" t="s">
        <v>1648</v>
      </c>
      <c r="V686" s="408" t="s">
        <v>516</v>
      </c>
      <c r="W686" s="718"/>
      <c r="X686" s="718"/>
      <c r="Y686" s="718"/>
      <c r="Z686" s="354" t="s">
        <v>1785</v>
      </c>
    </row>
    <row r="687" spans="2:26" ht="15.95" customHeight="1" x14ac:dyDescent="0.15">
      <c r="B687" s="401"/>
      <c r="C687" s="715" t="s">
        <v>733</v>
      </c>
      <c r="D687" s="716"/>
      <c r="E687" s="347">
        <v>5</v>
      </c>
      <c r="F687" s="374">
        <v>1224.7</v>
      </c>
      <c r="G687" s="356" t="s">
        <v>331</v>
      </c>
      <c r="H687" s="354" t="s">
        <v>356</v>
      </c>
      <c r="I687" s="354" t="s">
        <v>332</v>
      </c>
      <c r="J687" s="408" t="s">
        <v>532</v>
      </c>
      <c r="K687" s="408"/>
      <c r="L687" s="408"/>
      <c r="M687" s="354" t="s">
        <v>2186</v>
      </c>
      <c r="N687" s="354" t="s">
        <v>1779</v>
      </c>
      <c r="O687" s="217" t="s">
        <v>1649</v>
      </c>
      <c r="P687" s="217" t="s">
        <v>554</v>
      </c>
      <c r="Q687" s="354"/>
      <c r="R687" s="354" t="s">
        <v>1649</v>
      </c>
      <c r="S687" s="355" t="s">
        <v>360</v>
      </c>
      <c r="T687" s="355" t="s">
        <v>359</v>
      </c>
      <c r="U687" s="355" t="s">
        <v>363</v>
      </c>
      <c r="V687" s="466" t="s">
        <v>1784</v>
      </c>
      <c r="W687" s="717"/>
      <c r="X687" s="717"/>
      <c r="Y687" s="444"/>
      <c r="Z687" s="354" t="s">
        <v>1785</v>
      </c>
    </row>
    <row r="688" spans="2:26" ht="15.95" customHeight="1" x14ac:dyDescent="0.15">
      <c r="B688" s="401"/>
      <c r="C688" s="715" t="s">
        <v>734</v>
      </c>
      <c r="D688" s="716"/>
      <c r="E688" s="347">
        <v>1</v>
      </c>
      <c r="F688" s="374">
        <v>1232.5</v>
      </c>
      <c r="G688" s="354" t="s">
        <v>534</v>
      </c>
      <c r="H688" s="354" t="s">
        <v>485</v>
      </c>
      <c r="I688" s="354" t="s">
        <v>332</v>
      </c>
      <c r="J688" s="466" t="s">
        <v>532</v>
      </c>
      <c r="K688" s="717"/>
      <c r="L688" s="444"/>
      <c r="M688" s="354" t="s">
        <v>2187</v>
      </c>
      <c r="N688" s="354" t="s">
        <v>1783</v>
      </c>
      <c r="O688" s="217" t="s">
        <v>1648</v>
      </c>
      <c r="P688" s="217" t="s">
        <v>1648</v>
      </c>
      <c r="Q688" s="354"/>
      <c r="R688" s="354" t="s">
        <v>1655</v>
      </c>
      <c r="S688" s="355" t="s">
        <v>360</v>
      </c>
      <c r="T688" s="355" t="s">
        <v>359</v>
      </c>
      <c r="U688" s="376" t="s">
        <v>1648</v>
      </c>
      <c r="V688" s="408" t="s">
        <v>516</v>
      </c>
      <c r="W688" s="718"/>
      <c r="X688" s="718"/>
      <c r="Y688" s="718"/>
      <c r="Z688" s="354" t="s">
        <v>2215</v>
      </c>
    </row>
    <row r="689" spans="2:26" ht="15.95" customHeight="1" x14ac:dyDescent="0.15">
      <c r="B689" s="401"/>
      <c r="C689" s="715" t="s">
        <v>734</v>
      </c>
      <c r="D689" s="716"/>
      <c r="E689" s="347">
        <v>2</v>
      </c>
      <c r="F689" s="374">
        <v>1233.0999999999999</v>
      </c>
      <c r="G689" s="354" t="s">
        <v>534</v>
      </c>
      <c r="H689" s="354" t="s">
        <v>485</v>
      </c>
      <c r="I689" s="354" t="s">
        <v>332</v>
      </c>
      <c r="J689" s="466" t="s">
        <v>338</v>
      </c>
      <c r="K689" s="717"/>
      <c r="L689" s="444"/>
      <c r="M689" s="354" t="s">
        <v>2179</v>
      </c>
      <c r="N689" s="354" t="s">
        <v>1979</v>
      </c>
      <c r="O689" s="217" t="s">
        <v>54</v>
      </c>
      <c r="P689" s="217" t="s">
        <v>54</v>
      </c>
      <c r="Q689" s="354" t="s">
        <v>54</v>
      </c>
      <c r="R689" s="354" t="s">
        <v>551</v>
      </c>
      <c r="S689" s="355" t="s">
        <v>360</v>
      </c>
      <c r="T689" s="355" t="s">
        <v>360</v>
      </c>
      <c r="U689" s="355" t="s">
        <v>361</v>
      </c>
      <c r="V689" s="408" t="s">
        <v>516</v>
      </c>
      <c r="W689" s="718"/>
      <c r="X689" s="718"/>
      <c r="Y689" s="718"/>
      <c r="Z689" s="217" t="s">
        <v>1648</v>
      </c>
    </row>
    <row r="690" spans="2:26" ht="15.95" customHeight="1" x14ac:dyDescent="0.15">
      <c r="B690" s="401"/>
      <c r="C690" s="715" t="s">
        <v>735</v>
      </c>
      <c r="D690" s="716"/>
      <c r="E690" s="347">
        <v>1</v>
      </c>
      <c r="F690" s="374">
        <v>1243.9000000000001</v>
      </c>
      <c r="G690" s="354" t="s">
        <v>534</v>
      </c>
      <c r="H690" s="354" t="s">
        <v>486</v>
      </c>
      <c r="I690" s="354" t="s">
        <v>332</v>
      </c>
      <c r="J690" s="466" t="s">
        <v>338</v>
      </c>
      <c r="K690" s="717"/>
      <c r="L690" s="444"/>
      <c r="M690" s="354" t="s">
        <v>2045</v>
      </c>
      <c r="N690" s="354" t="s">
        <v>1979</v>
      </c>
      <c r="O690" s="217" t="s">
        <v>54</v>
      </c>
      <c r="P690" s="217" t="s">
        <v>54</v>
      </c>
      <c r="Q690" s="354" t="s">
        <v>54</v>
      </c>
      <c r="R690" s="354" t="s">
        <v>551</v>
      </c>
      <c r="S690" s="355" t="s">
        <v>360</v>
      </c>
      <c r="T690" s="355" t="s">
        <v>360</v>
      </c>
      <c r="U690" s="355" t="s">
        <v>361</v>
      </c>
      <c r="V690" s="408" t="s">
        <v>516</v>
      </c>
      <c r="W690" s="718"/>
      <c r="X690" s="718"/>
      <c r="Y690" s="718"/>
      <c r="Z690" s="348" t="s">
        <v>1648</v>
      </c>
    </row>
    <row r="691" spans="2:26" ht="15.95" customHeight="1" x14ac:dyDescent="0.15">
      <c r="B691" s="401"/>
      <c r="C691" s="715" t="s">
        <v>735</v>
      </c>
      <c r="D691" s="716"/>
      <c r="E691" s="347">
        <v>2</v>
      </c>
      <c r="F691" s="374">
        <v>1243.9000000000001</v>
      </c>
      <c r="G691" s="354" t="s">
        <v>534</v>
      </c>
      <c r="H691" s="354" t="s">
        <v>485</v>
      </c>
      <c r="I691" s="354" t="s">
        <v>333</v>
      </c>
      <c r="J691" s="408" t="s">
        <v>333</v>
      </c>
      <c r="K691" s="408"/>
      <c r="L691" s="408"/>
      <c r="M691" s="356" t="s">
        <v>1226</v>
      </c>
      <c r="N691" s="354" t="s">
        <v>1779</v>
      </c>
      <c r="O691" s="217" t="s">
        <v>551</v>
      </c>
      <c r="P691" s="217" t="s">
        <v>551</v>
      </c>
      <c r="Q691" s="354"/>
      <c r="R691" s="354" t="s">
        <v>551</v>
      </c>
      <c r="S691" s="355" t="s">
        <v>360</v>
      </c>
      <c r="T691" s="355" t="s">
        <v>360</v>
      </c>
      <c r="U691" s="355" t="s">
        <v>1648</v>
      </c>
      <c r="V691" s="408" t="s">
        <v>516</v>
      </c>
      <c r="W691" s="718"/>
      <c r="X691" s="718"/>
      <c r="Y691" s="757"/>
      <c r="Z691" s="217" t="s">
        <v>1648</v>
      </c>
    </row>
    <row r="692" spans="2:26" ht="15.95" customHeight="1" x14ac:dyDescent="0.15">
      <c r="B692" s="401"/>
      <c r="C692" s="715" t="s">
        <v>736</v>
      </c>
      <c r="D692" s="716"/>
      <c r="E692" s="347">
        <v>1</v>
      </c>
      <c r="F692" s="374">
        <v>1257.8</v>
      </c>
      <c r="G692" s="356" t="s">
        <v>534</v>
      </c>
      <c r="H692" s="356" t="s">
        <v>487</v>
      </c>
      <c r="I692" s="354" t="s">
        <v>332</v>
      </c>
      <c r="J692" s="408" t="s">
        <v>336</v>
      </c>
      <c r="K692" s="408"/>
      <c r="L692" s="408"/>
      <c r="M692" s="354" t="s">
        <v>2188</v>
      </c>
      <c r="N692" s="354" t="s">
        <v>1779</v>
      </c>
      <c r="O692" s="217" t="s">
        <v>551</v>
      </c>
      <c r="P692" s="217" t="s">
        <v>551</v>
      </c>
      <c r="Q692" s="354"/>
      <c r="R692" s="354" t="s">
        <v>551</v>
      </c>
      <c r="S692" s="355" t="s">
        <v>360</v>
      </c>
      <c r="T692" s="355" t="s">
        <v>360</v>
      </c>
      <c r="U692" s="355" t="s">
        <v>1648</v>
      </c>
      <c r="V692" s="408" t="s">
        <v>516</v>
      </c>
      <c r="W692" s="718"/>
      <c r="X692" s="718"/>
      <c r="Y692" s="718"/>
      <c r="Z692" s="217" t="s">
        <v>1648</v>
      </c>
    </row>
    <row r="693" spans="2:26" ht="15.95" customHeight="1" x14ac:dyDescent="0.15">
      <c r="B693" s="401"/>
      <c r="C693" s="715" t="s">
        <v>736</v>
      </c>
      <c r="D693" s="716"/>
      <c r="E693" s="347">
        <v>2</v>
      </c>
      <c r="F693" s="374">
        <v>1259.2</v>
      </c>
      <c r="G693" s="356" t="s">
        <v>331</v>
      </c>
      <c r="H693" s="356" t="s">
        <v>355</v>
      </c>
      <c r="I693" s="356" t="s">
        <v>332</v>
      </c>
      <c r="J693" s="756" t="s">
        <v>532</v>
      </c>
      <c r="K693" s="756"/>
      <c r="L693" s="756"/>
      <c r="M693" s="354" t="s">
        <v>2189</v>
      </c>
      <c r="N693" s="354" t="s">
        <v>1779</v>
      </c>
      <c r="O693" s="217" t="s">
        <v>1648</v>
      </c>
      <c r="P693" s="217" t="s">
        <v>1648</v>
      </c>
      <c r="Q693" s="354"/>
      <c r="R693" s="354" t="s">
        <v>1649</v>
      </c>
      <c r="S693" s="355" t="s">
        <v>360</v>
      </c>
      <c r="T693" s="355" t="s">
        <v>359</v>
      </c>
      <c r="U693" s="355" t="s">
        <v>363</v>
      </c>
      <c r="V693" s="466" t="s">
        <v>1784</v>
      </c>
      <c r="W693" s="717"/>
      <c r="X693" s="717"/>
      <c r="Y693" s="444"/>
      <c r="Z693" s="354" t="s">
        <v>1785</v>
      </c>
    </row>
    <row r="694" spans="2:26" ht="15.95" customHeight="1" x14ac:dyDescent="0.15">
      <c r="B694" s="401"/>
      <c r="C694" s="754" t="s">
        <v>599</v>
      </c>
      <c r="D694" s="755"/>
      <c r="E694" s="347">
        <v>1</v>
      </c>
      <c r="F694" s="374">
        <v>1260.5</v>
      </c>
      <c r="G694" s="356" t="s">
        <v>534</v>
      </c>
      <c r="H694" s="356" t="s">
        <v>486</v>
      </c>
      <c r="I694" s="354" t="s">
        <v>342</v>
      </c>
      <c r="J694" s="408" t="s">
        <v>336</v>
      </c>
      <c r="K694" s="408"/>
      <c r="L694" s="408"/>
      <c r="M694" s="354" t="s">
        <v>2190</v>
      </c>
      <c r="N694" s="354" t="s">
        <v>1779</v>
      </c>
      <c r="O694" s="217" t="s">
        <v>551</v>
      </c>
      <c r="P694" s="217" t="s">
        <v>551</v>
      </c>
      <c r="Q694" s="354"/>
      <c r="R694" s="354" t="s">
        <v>1655</v>
      </c>
      <c r="S694" s="355" t="s">
        <v>360</v>
      </c>
      <c r="T694" s="355" t="s">
        <v>359</v>
      </c>
      <c r="U694" s="355" t="s">
        <v>363</v>
      </c>
      <c r="V694" s="466" t="s">
        <v>1784</v>
      </c>
      <c r="W694" s="717"/>
      <c r="X694" s="717"/>
      <c r="Y694" s="444"/>
      <c r="Z694" s="354" t="s">
        <v>2215</v>
      </c>
    </row>
    <row r="695" spans="2:26" ht="15.95" customHeight="1" x14ac:dyDescent="0.15">
      <c r="B695" s="401"/>
      <c r="C695" s="754" t="s">
        <v>599</v>
      </c>
      <c r="D695" s="755"/>
      <c r="E695" s="347">
        <v>2</v>
      </c>
      <c r="F695" s="374">
        <v>1260.5</v>
      </c>
      <c r="G695" s="356" t="s">
        <v>534</v>
      </c>
      <c r="H695" s="356" t="s">
        <v>485</v>
      </c>
      <c r="I695" s="354" t="s">
        <v>342</v>
      </c>
      <c r="J695" s="408" t="s">
        <v>336</v>
      </c>
      <c r="K695" s="408"/>
      <c r="L695" s="408"/>
      <c r="M695" s="354" t="s">
        <v>2191</v>
      </c>
      <c r="N695" s="354" t="s">
        <v>1803</v>
      </c>
      <c r="O695" s="217" t="s">
        <v>551</v>
      </c>
      <c r="P695" s="217" t="s">
        <v>551</v>
      </c>
      <c r="Q695" s="354"/>
      <c r="R695" s="354" t="s">
        <v>1655</v>
      </c>
      <c r="S695" s="355" t="s">
        <v>360</v>
      </c>
      <c r="T695" s="355" t="s">
        <v>359</v>
      </c>
      <c r="U695" s="355" t="s">
        <v>363</v>
      </c>
      <c r="V695" s="466" t="s">
        <v>1784</v>
      </c>
      <c r="W695" s="717"/>
      <c r="X695" s="717"/>
      <c r="Y695" s="444"/>
      <c r="Z695" s="354" t="s">
        <v>2215</v>
      </c>
    </row>
    <row r="696" spans="2:26" ht="15.95" customHeight="1" x14ac:dyDescent="0.15">
      <c r="B696" s="401"/>
      <c r="C696" s="754" t="s">
        <v>599</v>
      </c>
      <c r="D696" s="755"/>
      <c r="E696" s="347">
        <v>3</v>
      </c>
      <c r="F696" s="374">
        <v>1262.3</v>
      </c>
      <c r="G696" s="354" t="s">
        <v>534</v>
      </c>
      <c r="H696" s="354" t="s">
        <v>486</v>
      </c>
      <c r="I696" s="354" t="s">
        <v>332</v>
      </c>
      <c r="J696" s="466" t="s">
        <v>338</v>
      </c>
      <c r="K696" s="717"/>
      <c r="L696" s="444"/>
      <c r="M696" s="354" t="s">
        <v>2192</v>
      </c>
      <c r="N696" s="354" t="s">
        <v>1979</v>
      </c>
      <c r="O696" s="217" t="s">
        <v>54</v>
      </c>
      <c r="P696" s="217" t="s">
        <v>54</v>
      </c>
      <c r="Q696" s="354" t="s">
        <v>54</v>
      </c>
      <c r="R696" s="354" t="s">
        <v>551</v>
      </c>
      <c r="S696" s="355" t="s">
        <v>360</v>
      </c>
      <c r="T696" s="355" t="s">
        <v>360</v>
      </c>
      <c r="U696" s="355" t="s">
        <v>361</v>
      </c>
      <c r="V696" s="408" t="s">
        <v>516</v>
      </c>
      <c r="W696" s="718"/>
      <c r="X696" s="718"/>
      <c r="Y696" s="718"/>
      <c r="Z696" s="348" t="s">
        <v>1648</v>
      </c>
    </row>
    <row r="697" spans="2:26" ht="15.95" customHeight="1" x14ac:dyDescent="0.15">
      <c r="B697" s="401"/>
      <c r="C697" s="754" t="s">
        <v>599</v>
      </c>
      <c r="D697" s="755"/>
      <c r="E697" s="347">
        <v>4</v>
      </c>
      <c r="F697" s="374">
        <v>1262.4000000000001</v>
      </c>
      <c r="G697" s="354" t="s">
        <v>534</v>
      </c>
      <c r="H697" s="354" t="s">
        <v>486</v>
      </c>
      <c r="I697" s="354" t="s">
        <v>332</v>
      </c>
      <c r="J697" s="466" t="s">
        <v>532</v>
      </c>
      <c r="K697" s="717"/>
      <c r="L697" s="444"/>
      <c r="M697" s="354" t="s">
        <v>2193</v>
      </c>
      <c r="N697" s="354" t="s">
        <v>1783</v>
      </c>
      <c r="O697" s="217" t="s">
        <v>1648</v>
      </c>
      <c r="P697" s="217" t="s">
        <v>1648</v>
      </c>
      <c r="Q697" s="354"/>
      <c r="R697" s="354" t="s">
        <v>1655</v>
      </c>
      <c r="S697" s="355" t="s">
        <v>360</v>
      </c>
      <c r="T697" s="355" t="s">
        <v>359</v>
      </c>
      <c r="U697" s="376" t="s">
        <v>1648</v>
      </c>
      <c r="V697" s="408" t="s">
        <v>516</v>
      </c>
      <c r="W697" s="718"/>
      <c r="X697" s="718"/>
      <c r="Y697" s="718"/>
      <c r="Z697" s="354" t="s">
        <v>2215</v>
      </c>
    </row>
    <row r="698" spans="2:26" ht="15.95" customHeight="1" x14ac:dyDescent="0.15">
      <c r="B698" s="401"/>
      <c r="C698" s="754" t="s">
        <v>599</v>
      </c>
      <c r="D698" s="755"/>
      <c r="E698" s="347">
        <v>6</v>
      </c>
      <c r="F698" s="374">
        <v>1260.5</v>
      </c>
      <c r="G698" s="356" t="s">
        <v>331</v>
      </c>
      <c r="H698" s="356" t="s">
        <v>355</v>
      </c>
      <c r="I698" s="356" t="s">
        <v>332</v>
      </c>
      <c r="J698" s="756" t="s">
        <v>532</v>
      </c>
      <c r="K698" s="756"/>
      <c r="L698" s="756"/>
      <c r="M698" s="354" t="s">
        <v>2194</v>
      </c>
      <c r="N698" s="354" t="s">
        <v>1803</v>
      </c>
      <c r="O698" s="217" t="s">
        <v>551</v>
      </c>
      <c r="P698" s="217" t="s">
        <v>551</v>
      </c>
      <c r="Q698" s="354"/>
      <c r="R698" s="354" t="s">
        <v>551</v>
      </c>
      <c r="S698" s="355" t="s">
        <v>360</v>
      </c>
      <c r="T698" s="355" t="s">
        <v>360</v>
      </c>
      <c r="U698" s="355" t="s">
        <v>1648</v>
      </c>
      <c r="V698" s="408" t="s">
        <v>516</v>
      </c>
      <c r="W698" s="718"/>
      <c r="X698" s="718"/>
      <c r="Y698" s="718"/>
      <c r="Z698" s="217" t="s">
        <v>1648</v>
      </c>
    </row>
    <row r="699" spans="2:26" ht="15.95" customHeight="1" x14ac:dyDescent="0.15">
      <c r="B699" s="401"/>
      <c r="C699" s="754" t="s">
        <v>599</v>
      </c>
      <c r="D699" s="755"/>
      <c r="E699" s="347">
        <v>7</v>
      </c>
      <c r="F699" s="374">
        <v>1265</v>
      </c>
      <c r="G699" s="356" t="s">
        <v>534</v>
      </c>
      <c r="H699" s="356" t="s">
        <v>495</v>
      </c>
      <c r="I699" s="354" t="s">
        <v>332</v>
      </c>
      <c r="J699" s="408" t="s">
        <v>336</v>
      </c>
      <c r="K699" s="408"/>
      <c r="L699" s="408"/>
      <c r="M699" s="354" t="s">
        <v>2195</v>
      </c>
      <c r="N699" s="354" t="s">
        <v>1779</v>
      </c>
      <c r="O699" s="217" t="s">
        <v>551</v>
      </c>
      <c r="P699" s="217" t="s">
        <v>551</v>
      </c>
      <c r="Q699" s="354"/>
      <c r="R699" s="354" t="s">
        <v>551</v>
      </c>
      <c r="S699" s="355" t="s">
        <v>360</v>
      </c>
      <c r="T699" s="355" t="s">
        <v>360</v>
      </c>
      <c r="U699" s="355" t="s">
        <v>1648</v>
      </c>
      <c r="V699" s="408" t="s">
        <v>516</v>
      </c>
      <c r="W699" s="718"/>
      <c r="X699" s="718"/>
      <c r="Y699" s="718"/>
      <c r="Z699" s="217" t="s">
        <v>1648</v>
      </c>
    </row>
    <row r="700" spans="2:26" ht="15.95" customHeight="1" x14ac:dyDescent="0.15">
      <c r="B700" s="401"/>
      <c r="C700" s="754" t="s">
        <v>599</v>
      </c>
      <c r="D700" s="755"/>
      <c r="E700" s="347">
        <v>8</v>
      </c>
      <c r="F700" s="374">
        <v>1265</v>
      </c>
      <c r="G700" s="354" t="s">
        <v>534</v>
      </c>
      <c r="H700" s="354" t="s">
        <v>495</v>
      </c>
      <c r="I700" s="354" t="s">
        <v>332</v>
      </c>
      <c r="J700" s="466" t="s">
        <v>532</v>
      </c>
      <c r="K700" s="717"/>
      <c r="L700" s="444"/>
      <c r="M700" s="354" t="s">
        <v>2196</v>
      </c>
      <c r="N700" s="354" t="s">
        <v>1779</v>
      </c>
      <c r="O700" s="217" t="s">
        <v>1648</v>
      </c>
      <c r="P700" s="217" t="s">
        <v>1648</v>
      </c>
      <c r="Q700" s="354"/>
      <c r="R700" s="354" t="s">
        <v>551</v>
      </c>
      <c r="S700" s="355" t="s">
        <v>360</v>
      </c>
      <c r="T700" s="355" t="s">
        <v>360</v>
      </c>
      <c r="U700" s="355" t="s">
        <v>361</v>
      </c>
      <c r="V700" s="466" t="s">
        <v>516</v>
      </c>
      <c r="W700" s="717"/>
      <c r="X700" s="717"/>
      <c r="Y700" s="444"/>
      <c r="Z700" s="217" t="s">
        <v>1648</v>
      </c>
    </row>
    <row r="701" spans="2:26" ht="15.95" customHeight="1" x14ac:dyDescent="0.15">
      <c r="B701" s="401"/>
      <c r="C701" s="754" t="s">
        <v>599</v>
      </c>
      <c r="D701" s="755"/>
      <c r="E701" s="347">
        <v>9</v>
      </c>
      <c r="F701" s="374">
        <v>1265</v>
      </c>
      <c r="G701" s="354" t="s">
        <v>534</v>
      </c>
      <c r="H701" s="354" t="s">
        <v>495</v>
      </c>
      <c r="I701" s="354" t="s">
        <v>332</v>
      </c>
      <c r="J701" s="466" t="s">
        <v>338</v>
      </c>
      <c r="K701" s="717"/>
      <c r="L701" s="444"/>
      <c r="M701" s="354" t="s">
        <v>2197</v>
      </c>
      <c r="N701" s="354" t="s">
        <v>1779</v>
      </c>
      <c r="O701" s="217" t="s">
        <v>54</v>
      </c>
      <c r="P701" s="217" t="s">
        <v>54</v>
      </c>
      <c r="Q701" s="354" t="s">
        <v>54</v>
      </c>
      <c r="R701" s="354" t="s">
        <v>551</v>
      </c>
      <c r="S701" s="355" t="s">
        <v>360</v>
      </c>
      <c r="T701" s="355" t="s">
        <v>360</v>
      </c>
      <c r="U701" s="355" t="s">
        <v>361</v>
      </c>
      <c r="V701" s="466" t="s">
        <v>516</v>
      </c>
      <c r="W701" s="717"/>
      <c r="X701" s="717"/>
      <c r="Y701" s="444"/>
      <c r="Z701" s="217" t="s">
        <v>1648</v>
      </c>
    </row>
    <row r="702" spans="2:26" ht="15.95" customHeight="1" x14ac:dyDescent="0.15">
      <c r="B702" s="401"/>
      <c r="C702" s="715"/>
      <c r="D702" s="716"/>
      <c r="E702" s="347"/>
      <c r="F702" s="374"/>
      <c r="G702" s="341"/>
      <c r="H702" s="341"/>
      <c r="I702" s="341"/>
      <c r="J702" s="466"/>
      <c r="K702" s="717"/>
      <c r="L702" s="444"/>
      <c r="M702" s="341"/>
      <c r="N702" s="341"/>
      <c r="O702" s="217"/>
      <c r="P702" s="217"/>
      <c r="Q702" s="341"/>
      <c r="R702" s="341"/>
      <c r="S702" s="342"/>
      <c r="T702" s="342"/>
      <c r="U702" s="342"/>
      <c r="V702" s="466"/>
      <c r="W702" s="717"/>
      <c r="X702" s="717"/>
      <c r="Y702" s="444"/>
      <c r="Z702" s="217"/>
    </row>
    <row r="703" spans="2:26" ht="15.95" customHeight="1" x14ac:dyDescent="0.15">
      <c r="B703" s="401"/>
      <c r="C703" s="715"/>
      <c r="D703" s="716"/>
      <c r="E703" s="347"/>
      <c r="F703" s="374"/>
      <c r="G703" s="341"/>
      <c r="H703" s="341"/>
      <c r="I703" s="341"/>
      <c r="J703" s="466"/>
      <c r="K703" s="717"/>
      <c r="L703" s="444"/>
      <c r="M703" s="341"/>
      <c r="N703" s="341"/>
      <c r="O703" s="217"/>
      <c r="P703" s="217"/>
      <c r="Q703" s="341"/>
      <c r="R703" s="341"/>
      <c r="S703" s="342"/>
      <c r="T703" s="342"/>
      <c r="U703" s="342"/>
      <c r="V703" s="466"/>
      <c r="W703" s="717"/>
      <c r="X703" s="717"/>
      <c r="Y703" s="444"/>
      <c r="Z703" s="217"/>
    </row>
    <row r="704" spans="2:26" ht="15.95" customHeight="1" x14ac:dyDescent="0.15">
      <c r="B704" s="401"/>
      <c r="C704" s="715"/>
      <c r="D704" s="716"/>
      <c r="E704" s="347"/>
      <c r="F704" s="374"/>
      <c r="G704" s="341"/>
      <c r="H704" s="341"/>
      <c r="I704" s="341"/>
      <c r="J704" s="466"/>
      <c r="K704" s="717"/>
      <c r="L704" s="444"/>
      <c r="M704" s="341"/>
      <c r="N704" s="341"/>
      <c r="O704" s="217"/>
      <c r="P704" s="217"/>
      <c r="Q704" s="341"/>
      <c r="R704" s="341"/>
      <c r="S704" s="342"/>
      <c r="T704" s="342"/>
      <c r="U704" s="342"/>
      <c r="V704" s="466"/>
      <c r="W704" s="717"/>
      <c r="X704" s="717"/>
      <c r="Y704" s="444"/>
      <c r="Z704" s="217"/>
    </row>
    <row r="705" spans="2:26" ht="15.95" customHeight="1" x14ac:dyDescent="0.15">
      <c r="B705" s="401"/>
      <c r="C705" s="715"/>
      <c r="D705" s="716"/>
      <c r="E705" s="347"/>
      <c r="F705" s="374"/>
      <c r="G705" s="343"/>
      <c r="H705" s="341"/>
      <c r="I705" s="341"/>
      <c r="J705" s="408"/>
      <c r="K705" s="408"/>
      <c r="L705" s="408"/>
      <c r="M705" s="341"/>
      <c r="N705" s="341"/>
      <c r="O705" s="217"/>
      <c r="P705" s="217"/>
      <c r="Q705" s="341"/>
      <c r="R705" s="341"/>
      <c r="S705" s="342"/>
      <c r="T705" s="342"/>
      <c r="U705" s="342"/>
      <c r="V705" s="408"/>
      <c r="W705" s="718"/>
      <c r="X705" s="718"/>
      <c r="Y705" s="718"/>
      <c r="Z705" s="217"/>
    </row>
    <row r="706" spans="2:26" ht="15.95" customHeight="1" x14ac:dyDescent="0.15">
      <c r="B706" s="401"/>
      <c r="C706" s="715"/>
      <c r="D706" s="716"/>
      <c r="E706" s="347"/>
      <c r="F706" s="374"/>
      <c r="G706" s="341"/>
      <c r="H706" s="341"/>
      <c r="I706" s="341"/>
      <c r="J706" s="466"/>
      <c r="K706" s="717"/>
      <c r="L706" s="444"/>
      <c r="M706" s="341"/>
      <c r="N706" s="341"/>
      <c r="O706" s="217"/>
      <c r="P706" s="217"/>
      <c r="Q706" s="341"/>
      <c r="R706" s="341"/>
      <c r="S706" s="342"/>
      <c r="T706" s="342"/>
      <c r="U706" s="342"/>
      <c r="V706" s="408"/>
      <c r="W706" s="718"/>
      <c r="X706" s="718"/>
      <c r="Y706" s="718"/>
      <c r="Z706" s="217"/>
    </row>
    <row r="707" spans="2:26" ht="15.95" customHeight="1" x14ac:dyDescent="0.15">
      <c r="B707" s="401"/>
      <c r="C707" s="715"/>
      <c r="D707" s="716"/>
      <c r="E707" s="347"/>
      <c r="F707" s="374"/>
      <c r="G707" s="341"/>
      <c r="H707" s="341"/>
      <c r="I707" s="341"/>
      <c r="J707" s="466"/>
      <c r="K707" s="717"/>
      <c r="L707" s="444"/>
      <c r="M707" s="341"/>
      <c r="N707" s="341"/>
      <c r="O707" s="217"/>
      <c r="P707" s="217"/>
      <c r="Q707" s="341"/>
      <c r="R707" s="341"/>
      <c r="S707" s="342"/>
      <c r="T707" s="342"/>
      <c r="U707" s="342"/>
      <c r="V707" s="408"/>
      <c r="W707" s="718"/>
      <c r="X707" s="718"/>
      <c r="Y707" s="718"/>
      <c r="Z707" s="217"/>
    </row>
    <row r="708" spans="2:26" ht="15.95" customHeight="1" x14ac:dyDescent="0.15">
      <c r="B708" s="401"/>
      <c r="C708" s="715"/>
      <c r="D708" s="716"/>
      <c r="E708" s="347"/>
      <c r="F708" s="374"/>
      <c r="G708" s="341"/>
      <c r="H708" s="341"/>
      <c r="I708" s="341"/>
      <c r="J708" s="408"/>
      <c r="K708" s="408"/>
      <c r="L708" s="408"/>
      <c r="M708" s="341"/>
      <c r="N708" s="341"/>
      <c r="O708" s="217"/>
      <c r="P708" s="217"/>
      <c r="Q708" s="341"/>
      <c r="R708" s="341"/>
      <c r="S708" s="342"/>
      <c r="T708" s="342"/>
      <c r="U708" s="342"/>
      <c r="V708" s="408"/>
      <c r="W708" s="718"/>
      <c r="X708" s="718"/>
      <c r="Y708" s="718"/>
      <c r="Z708" s="217"/>
    </row>
    <row r="709" spans="2:26" ht="15.95" customHeight="1" x14ac:dyDescent="0.15">
      <c r="B709" s="401"/>
      <c r="C709" s="715"/>
      <c r="D709" s="716"/>
      <c r="E709" s="347"/>
      <c r="F709" s="374"/>
      <c r="G709" s="341"/>
      <c r="H709" s="341"/>
      <c r="I709" s="341"/>
      <c r="J709" s="466"/>
      <c r="K709" s="717"/>
      <c r="L709" s="444"/>
      <c r="M709" s="341"/>
      <c r="N709" s="341"/>
      <c r="O709" s="217"/>
      <c r="P709" s="217"/>
      <c r="Q709" s="341"/>
      <c r="R709" s="341"/>
      <c r="S709" s="342"/>
      <c r="T709" s="342"/>
      <c r="U709" s="342"/>
      <c r="V709" s="466"/>
      <c r="W709" s="717"/>
      <c r="X709" s="717"/>
      <c r="Y709" s="444"/>
      <c r="Z709" s="341"/>
    </row>
    <row r="710" spans="2:26" ht="15.95" customHeight="1" x14ac:dyDescent="0.15">
      <c r="B710" s="401"/>
      <c r="C710" s="715"/>
      <c r="D710" s="716"/>
      <c r="E710" s="347"/>
      <c r="F710" s="374"/>
      <c r="G710" s="343"/>
      <c r="H710" s="341"/>
      <c r="I710" s="341"/>
      <c r="J710" s="408"/>
      <c r="K710" s="408"/>
      <c r="L710" s="408"/>
      <c r="M710" s="341"/>
      <c r="N710" s="341"/>
      <c r="O710" s="217"/>
      <c r="P710" s="217"/>
      <c r="Q710" s="341"/>
      <c r="R710" s="341"/>
      <c r="S710" s="342"/>
      <c r="T710" s="342"/>
      <c r="U710" s="342"/>
      <c r="V710" s="408"/>
      <c r="W710" s="718"/>
      <c r="X710" s="718"/>
      <c r="Y710" s="718"/>
      <c r="Z710" s="217"/>
    </row>
    <row r="711" spans="2:26" ht="15.95" customHeight="1" x14ac:dyDescent="0.15">
      <c r="B711" s="401"/>
      <c r="C711" s="715"/>
      <c r="D711" s="716"/>
      <c r="E711" s="347"/>
      <c r="F711" s="374"/>
      <c r="G711" s="341"/>
      <c r="H711" s="341"/>
      <c r="I711" s="341"/>
      <c r="J711" s="466"/>
      <c r="K711" s="717"/>
      <c r="L711" s="444"/>
      <c r="M711" s="341"/>
      <c r="N711" s="341"/>
      <c r="O711" s="217"/>
      <c r="P711" s="217"/>
      <c r="Q711" s="341"/>
      <c r="R711" s="341"/>
      <c r="S711" s="342"/>
      <c r="T711" s="342"/>
      <c r="U711" s="342"/>
      <c r="V711" s="408"/>
      <c r="W711" s="718"/>
      <c r="X711" s="718"/>
      <c r="Y711" s="718"/>
      <c r="Z711" s="217"/>
    </row>
    <row r="712" spans="2:26" ht="15.95" customHeight="1" x14ac:dyDescent="0.15">
      <c r="B712" s="401"/>
      <c r="C712" s="715"/>
      <c r="D712" s="716"/>
      <c r="E712" s="347"/>
      <c r="F712" s="374"/>
      <c r="G712" s="343"/>
      <c r="H712" s="341"/>
      <c r="I712" s="341"/>
      <c r="J712" s="408"/>
      <c r="K712" s="408"/>
      <c r="L712" s="408"/>
      <c r="M712" s="341"/>
      <c r="N712" s="341"/>
      <c r="O712" s="217"/>
      <c r="P712" s="217"/>
      <c r="Q712" s="341"/>
      <c r="R712" s="341"/>
      <c r="S712" s="342"/>
      <c r="T712" s="342"/>
      <c r="U712" s="342"/>
      <c r="V712" s="408"/>
      <c r="W712" s="718"/>
      <c r="X712" s="718"/>
      <c r="Y712" s="718"/>
      <c r="Z712" s="217"/>
    </row>
    <row r="713" spans="2:26" ht="15.95" customHeight="1" x14ac:dyDescent="0.15">
      <c r="B713" s="401"/>
      <c r="C713" s="715"/>
      <c r="D713" s="716"/>
      <c r="E713" s="347"/>
      <c r="F713" s="374"/>
      <c r="G713" s="341"/>
      <c r="H713" s="341"/>
      <c r="I713" s="341"/>
      <c r="J713" s="408"/>
      <c r="K713" s="408"/>
      <c r="L713" s="408"/>
      <c r="M713" s="346"/>
      <c r="N713" s="341"/>
      <c r="O713" s="217"/>
      <c r="P713" s="217"/>
      <c r="Q713" s="341"/>
      <c r="R713" s="341"/>
      <c r="S713" s="342"/>
      <c r="T713" s="342"/>
      <c r="U713" s="342"/>
      <c r="V713" s="466"/>
      <c r="W713" s="717"/>
      <c r="X713" s="717"/>
      <c r="Y713" s="444"/>
      <c r="Z713" s="341"/>
    </row>
    <row r="714" spans="2:26" ht="15.95" customHeight="1" x14ac:dyDescent="0.15">
      <c r="B714" s="476"/>
      <c r="C714" s="715"/>
      <c r="D714" s="716"/>
      <c r="E714" s="347"/>
      <c r="F714" s="374"/>
      <c r="G714" s="343"/>
      <c r="H714" s="341"/>
      <c r="I714" s="341"/>
      <c r="J714" s="408"/>
      <c r="K714" s="408"/>
      <c r="L714" s="408"/>
      <c r="M714" s="341"/>
      <c r="N714" s="341"/>
      <c r="O714" s="217"/>
      <c r="P714" s="217"/>
      <c r="Q714" s="341"/>
      <c r="R714" s="341"/>
      <c r="S714" s="342"/>
      <c r="T714" s="342"/>
      <c r="U714" s="342"/>
      <c r="V714" s="466"/>
      <c r="W714" s="717"/>
      <c r="X714" s="717"/>
      <c r="Y714" s="444"/>
      <c r="Z714" s="341"/>
    </row>
    <row r="715" spans="2:26" ht="15.95" customHeight="1" x14ac:dyDescent="0.15">
      <c r="B715" s="89"/>
      <c r="C715" s="1" t="s">
        <v>275</v>
      </c>
      <c r="D715" s="37"/>
      <c r="E715" s="2"/>
      <c r="F715" s="86"/>
      <c r="G715" s="86"/>
      <c r="H715" s="86"/>
      <c r="I715" s="86"/>
      <c r="J715" s="86"/>
      <c r="K715" s="86"/>
      <c r="L715" s="86"/>
      <c r="M715" s="86"/>
      <c r="N715" s="86"/>
      <c r="O715" s="86"/>
      <c r="P715" s="86"/>
      <c r="Q715" s="88"/>
      <c r="R715" s="104"/>
      <c r="S715" s="37"/>
      <c r="T715" s="37"/>
      <c r="U715" s="86"/>
      <c r="V715" s="105"/>
      <c r="W715" s="105"/>
      <c r="X715" s="105"/>
      <c r="Y715" s="105"/>
      <c r="Z715" s="37"/>
    </row>
    <row r="716" spans="2:26" ht="15.95" customHeight="1" x14ac:dyDescent="0.15">
      <c r="B716" s="89"/>
      <c r="C716" s="98" t="s">
        <v>276</v>
      </c>
      <c r="D716" s="37"/>
      <c r="E716" s="2"/>
      <c r="F716" s="86"/>
      <c r="G716" s="86"/>
      <c r="H716" s="86"/>
      <c r="I716" s="86"/>
      <c r="J716" s="86"/>
      <c r="K716" s="86"/>
      <c r="L716" s="86"/>
      <c r="M716" s="86"/>
      <c r="N716" s="86"/>
      <c r="O716" s="86"/>
      <c r="P716" s="86"/>
      <c r="Q716" s="88"/>
      <c r="R716" s="104"/>
      <c r="S716" s="37"/>
      <c r="T716" s="37"/>
      <c r="U716" s="86"/>
      <c r="V716" s="105"/>
      <c r="W716" s="105"/>
      <c r="X716" s="105"/>
      <c r="Y716" s="105"/>
      <c r="Z716" s="37"/>
    </row>
    <row r="717" spans="2:26" ht="15.95" customHeight="1" x14ac:dyDescent="0.15">
      <c r="B717" s="90"/>
      <c r="C717" s="29" t="s">
        <v>247</v>
      </c>
      <c r="D717" s="29"/>
      <c r="E717" s="29"/>
      <c r="F717" s="370"/>
      <c r="G717" s="29"/>
      <c r="H717" s="29"/>
      <c r="I717" s="29"/>
      <c r="J717" s="29"/>
      <c r="K717" s="29"/>
      <c r="L717" s="29"/>
      <c r="M717" s="29"/>
      <c r="N717" s="29"/>
      <c r="O717" s="29"/>
      <c r="P717" s="29"/>
      <c r="Q717" s="29"/>
      <c r="R717" s="29"/>
      <c r="S717" s="29"/>
      <c r="T717" s="29"/>
      <c r="U717" s="29"/>
      <c r="V717" s="29"/>
      <c r="W717" s="29"/>
      <c r="X717" s="29"/>
      <c r="Y717" s="29"/>
    </row>
    <row r="718" spans="2:26" ht="15.95" customHeight="1" x14ac:dyDescent="0.15">
      <c r="B718" s="29"/>
      <c r="C718" s="29" t="s">
        <v>248</v>
      </c>
      <c r="D718" s="29"/>
      <c r="E718" s="29"/>
      <c r="F718" s="370"/>
      <c r="G718" s="29"/>
      <c r="H718" s="29"/>
      <c r="I718" s="29"/>
      <c r="J718" s="29"/>
      <c r="K718" s="29"/>
      <c r="L718" s="29"/>
      <c r="M718" s="29"/>
      <c r="N718" s="29"/>
      <c r="O718" s="29"/>
      <c r="P718" s="29"/>
      <c r="Q718" s="29"/>
      <c r="R718" s="29"/>
      <c r="S718" s="29"/>
      <c r="T718" s="29"/>
      <c r="U718" s="29"/>
      <c r="V718" s="29"/>
      <c r="W718" s="29"/>
      <c r="X718" s="29"/>
      <c r="Y718" s="29"/>
    </row>
    <row r="719" spans="2:26" ht="15.95" customHeight="1" x14ac:dyDescent="0.15">
      <c r="B719" s="29"/>
      <c r="C719" s="232" t="s">
        <v>449</v>
      </c>
      <c r="D719" s="232"/>
      <c r="E719" s="232"/>
      <c r="F719" s="371"/>
      <c r="G719" s="232"/>
      <c r="H719" s="232"/>
      <c r="I719" s="232"/>
      <c r="J719" s="232"/>
      <c r="K719" s="232"/>
      <c r="L719" s="232"/>
      <c r="M719" s="232"/>
      <c r="N719" s="232"/>
      <c r="O719" s="29"/>
      <c r="P719" s="29"/>
      <c r="Q719" s="29"/>
      <c r="R719" s="29"/>
      <c r="S719" s="29"/>
      <c r="T719" s="29"/>
      <c r="U719" s="29"/>
      <c r="V719" s="29"/>
      <c r="W719" s="29"/>
      <c r="X719" s="29"/>
      <c r="Y719" s="29"/>
    </row>
    <row r="720" spans="2:26" ht="15.95" customHeight="1" x14ac:dyDescent="0.15">
      <c r="C720" s="233" t="s">
        <v>541</v>
      </c>
      <c r="D720" s="234"/>
      <c r="E720" s="234"/>
      <c r="F720" s="372"/>
      <c r="G720" s="234"/>
      <c r="H720" s="234"/>
      <c r="I720" s="234"/>
      <c r="J720" s="234"/>
      <c r="K720" s="234"/>
      <c r="L720" s="234"/>
      <c r="M720" s="234"/>
      <c r="N720" s="234"/>
    </row>
    <row r="722" spans="17:18" ht="15.95" customHeight="1" x14ac:dyDescent="0.15">
      <c r="Q722" s="307" t="s">
        <v>876</v>
      </c>
      <c r="R722" s="307">
        <f>COUNTIF($R$9:R720,"Ⅳ")</f>
        <v>0</v>
      </c>
    </row>
    <row r="723" spans="17:18" ht="15.95" customHeight="1" x14ac:dyDescent="0.15">
      <c r="Q723" s="307" t="s">
        <v>877</v>
      </c>
      <c r="R723" s="307">
        <f>COUNTIF($R$9:R720,"Ⅲ")</f>
        <v>3</v>
      </c>
    </row>
    <row r="724" spans="17:18" ht="15.95" customHeight="1" x14ac:dyDescent="0.15">
      <c r="Q724" s="307" t="s">
        <v>878</v>
      </c>
      <c r="R724" s="307">
        <f>COUNTIF($R$9:R720,"Ⅱa")</f>
        <v>46</v>
      </c>
    </row>
    <row r="725" spans="17:18" ht="15.95" customHeight="1" x14ac:dyDescent="0.15">
      <c r="Q725" s="307" t="s">
        <v>879</v>
      </c>
      <c r="R725" s="307">
        <f>COUNTIF($R$9:R720,"Ⅱb")</f>
        <v>121</v>
      </c>
    </row>
    <row r="726" spans="17:18" ht="15.95" customHeight="1" x14ac:dyDescent="0.15">
      <c r="Q726" s="307" t="s">
        <v>880</v>
      </c>
      <c r="R726" s="307">
        <f>COUNTIF($R$9:R720,"Ⅰ")</f>
        <v>313</v>
      </c>
    </row>
    <row r="727" spans="17:18" ht="15.95" customHeight="1" x14ac:dyDescent="0.15">
      <c r="R727" s="308">
        <f>SUM(R722:R726)</f>
        <v>483</v>
      </c>
    </row>
  </sheetData>
  <dataConsolidate/>
  <mergeCells count="2096">
    <mergeCell ref="C12:D12"/>
    <mergeCell ref="C14:D14"/>
    <mergeCell ref="J20:L20"/>
    <mergeCell ref="J14:L14"/>
    <mergeCell ref="J12:L12"/>
    <mergeCell ref="C16:D16"/>
    <mergeCell ref="J16:L16"/>
    <mergeCell ref="C18:D18"/>
    <mergeCell ref="J18:L18"/>
    <mergeCell ref="C20:D20"/>
    <mergeCell ref="J19:L19"/>
    <mergeCell ref="Z5:Z8"/>
    <mergeCell ref="O3:P3"/>
    <mergeCell ref="O4:P4"/>
    <mergeCell ref="U3:X4"/>
    <mergeCell ref="Y3:Z4"/>
    <mergeCell ref="Q3:T3"/>
    <mergeCell ref="Q4:T4"/>
    <mergeCell ref="T7:T8"/>
    <mergeCell ref="U7:U8"/>
    <mergeCell ref="V7:Y8"/>
    <mergeCell ref="O5:P6"/>
    <mergeCell ref="G7:G8"/>
    <mergeCell ref="H7:H8"/>
    <mergeCell ref="J7:L8"/>
    <mergeCell ref="I7:I8"/>
    <mergeCell ref="M7:M8"/>
    <mergeCell ref="N7:N8"/>
    <mergeCell ref="O7:O8"/>
    <mergeCell ref="P7:P8"/>
    <mergeCell ref="S7:S8"/>
    <mergeCell ref="Q7:R7"/>
    <mergeCell ref="J26:L26"/>
    <mergeCell ref="J28:L28"/>
    <mergeCell ref="J27:L27"/>
    <mergeCell ref="J24:L24"/>
    <mergeCell ref="C22:D22"/>
    <mergeCell ref="C23:D23"/>
    <mergeCell ref="C24:D24"/>
    <mergeCell ref="C25:D25"/>
    <mergeCell ref="J9:L9"/>
    <mergeCell ref="C13:D13"/>
    <mergeCell ref="J13:L13"/>
    <mergeCell ref="C36:D36"/>
    <mergeCell ref="C39:D39"/>
    <mergeCell ref="J39:L39"/>
    <mergeCell ref="J31:L31"/>
    <mergeCell ref="C30:D30"/>
    <mergeCell ref="J30:L30"/>
    <mergeCell ref="C38:D38"/>
    <mergeCell ref="J38:L38"/>
    <mergeCell ref="C32:D32"/>
    <mergeCell ref="J32:L32"/>
    <mergeCell ref="J37:L37"/>
    <mergeCell ref="C37:D37"/>
    <mergeCell ref="J34:L34"/>
    <mergeCell ref="J33:L33"/>
    <mergeCell ref="J35:L35"/>
    <mergeCell ref="J36:L36"/>
    <mergeCell ref="J11:L11"/>
    <mergeCell ref="J23:L23"/>
    <mergeCell ref="C21:D21"/>
    <mergeCell ref="J21:L21"/>
    <mergeCell ref="C17:D17"/>
    <mergeCell ref="B2:Y2"/>
    <mergeCell ref="F3:H3"/>
    <mergeCell ref="B3:E3"/>
    <mergeCell ref="B4:E4"/>
    <mergeCell ref="K3:N3"/>
    <mergeCell ref="E5:E8"/>
    <mergeCell ref="C5:D8"/>
    <mergeCell ref="F5:F8"/>
    <mergeCell ref="K4:N4"/>
    <mergeCell ref="I3:J3"/>
    <mergeCell ref="I4:J4"/>
    <mergeCell ref="B5:B39"/>
    <mergeCell ref="F4:H4"/>
    <mergeCell ref="C26:D26"/>
    <mergeCell ref="C9:D9"/>
    <mergeCell ref="C11:D11"/>
    <mergeCell ref="C10:D10"/>
    <mergeCell ref="J10:L10"/>
    <mergeCell ref="C27:D27"/>
    <mergeCell ref="V15:Y15"/>
    <mergeCell ref="J29:L29"/>
    <mergeCell ref="C31:D31"/>
    <mergeCell ref="C35:D35"/>
    <mergeCell ref="V39:Y39"/>
    <mergeCell ref="C29:D29"/>
    <mergeCell ref="J15:L15"/>
    <mergeCell ref="C19:D19"/>
    <mergeCell ref="J17:L17"/>
    <mergeCell ref="J22:L22"/>
    <mergeCell ref="C15:D15"/>
    <mergeCell ref="C28:D28"/>
    <mergeCell ref="J25:L25"/>
    <mergeCell ref="G5:H6"/>
    <mergeCell ref="I5:N6"/>
    <mergeCell ref="U5:Y6"/>
    <mergeCell ref="Q5:T6"/>
    <mergeCell ref="V35:Y35"/>
    <mergeCell ref="V36:Y36"/>
    <mergeCell ref="V37:Y37"/>
    <mergeCell ref="V38:Y38"/>
    <mergeCell ref="V9:Y9"/>
    <mergeCell ref="V10:Y10"/>
    <mergeCell ref="V11:Y11"/>
    <mergeCell ref="V12:Y12"/>
    <mergeCell ref="V13:Y13"/>
    <mergeCell ref="V14:Y14"/>
    <mergeCell ref="V16:Y16"/>
    <mergeCell ref="V17:Y17"/>
    <mergeCell ref="V18:Y18"/>
    <mergeCell ref="V19:Y19"/>
    <mergeCell ref="V20:Y20"/>
    <mergeCell ref="V21:Y21"/>
    <mergeCell ref="V22:Y22"/>
    <mergeCell ref="V23:Y23"/>
    <mergeCell ref="V24:Y24"/>
    <mergeCell ref="V25:Y25"/>
    <mergeCell ref="V26:Y26"/>
    <mergeCell ref="V27:Y27"/>
    <mergeCell ref="V28:Y28"/>
    <mergeCell ref="V29:Y29"/>
    <mergeCell ref="V30:Y30"/>
    <mergeCell ref="V31:Y31"/>
    <mergeCell ref="V32:Y32"/>
    <mergeCell ref="V33:Y33"/>
    <mergeCell ref="O50:P51"/>
    <mergeCell ref="Q50:T51"/>
    <mergeCell ref="U50:Y51"/>
    <mergeCell ref="C54:D54"/>
    <mergeCell ref="J54:L54"/>
    <mergeCell ref="V54:Y54"/>
    <mergeCell ref="C58:D58"/>
    <mergeCell ref="J58:L58"/>
    <mergeCell ref="V58:Y58"/>
    <mergeCell ref="C33:D33"/>
    <mergeCell ref="C34:D34"/>
    <mergeCell ref="B47:Y47"/>
    <mergeCell ref="B48:E48"/>
    <mergeCell ref="F48:H48"/>
    <mergeCell ref="I48:J48"/>
    <mergeCell ref="K48:N48"/>
    <mergeCell ref="O48:P48"/>
    <mergeCell ref="Q48:T48"/>
    <mergeCell ref="U48:X49"/>
    <mergeCell ref="Y48:Z49"/>
    <mergeCell ref="B49:E49"/>
    <mergeCell ref="F49:H49"/>
    <mergeCell ref="I49:J49"/>
    <mergeCell ref="K49:N49"/>
    <mergeCell ref="O49:P49"/>
    <mergeCell ref="Q49:T49"/>
    <mergeCell ref="V34:Y34"/>
    <mergeCell ref="C55:D55"/>
    <mergeCell ref="J55:L55"/>
    <mergeCell ref="V55:Y55"/>
    <mergeCell ref="C59:D59"/>
    <mergeCell ref="J59:L59"/>
    <mergeCell ref="V59:Y59"/>
    <mergeCell ref="C60:D60"/>
    <mergeCell ref="J60:L60"/>
    <mergeCell ref="V60:Y60"/>
    <mergeCell ref="C61:D61"/>
    <mergeCell ref="J61:L61"/>
    <mergeCell ref="V61:Y61"/>
    <mergeCell ref="Z50:Z53"/>
    <mergeCell ref="G52:G53"/>
    <mergeCell ref="H52:H53"/>
    <mergeCell ref="I52:I53"/>
    <mergeCell ref="J52:L53"/>
    <mergeCell ref="M52:M53"/>
    <mergeCell ref="N52:N53"/>
    <mergeCell ref="O52:O53"/>
    <mergeCell ref="P52:P53"/>
    <mergeCell ref="Q52:R52"/>
    <mergeCell ref="S52:S53"/>
    <mergeCell ref="T52:T53"/>
    <mergeCell ref="U52:U53"/>
    <mergeCell ref="V52:Y53"/>
    <mergeCell ref="C56:D56"/>
    <mergeCell ref="J56:L56"/>
    <mergeCell ref="V56:Y56"/>
    <mergeCell ref="C57:D57"/>
    <mergeCell ref="J57:L57"/>
    <mergeCell ref="V57:Y57"/>
    <mergeCell ref="F50:F53"/>
    <mergeCell ref="G50:H51"/>
    <mergeCell ref="I50:N51"/>
    <mergeCell ref="C65:D65"/>
    <mergeCell ref="J65:L65"/>
    <mergeCell ref="V65:Y65"/>
    <mergeCell ref="C66:D66"/>
    <mergeCell ref="J66:L66"/>
    <mergeCell ref="V66:Y66"/>
    <mergeCell ref="C67:D67"/>
    <mergeCell ref="J67:L67"/>
    <mergeCell ref="V67:Y67"/>
    <mergeCell ref="C62:D62"/>
    <mergeCell ref="J62:L62"/>
    <mergeCell ref="V62:Y62"/>
    <mergeCell ref="C63:D63"/>
    <mergeCell ref="J63:L63"/>
    <mergeCell ref="V63:Y63"/>
    <mergeCell ref="C64:D64"/>
    <mergeCell ref="J64:L64"/>
    <mergeCell ref="V64:Y64"/>
    <mergeCell ref="C71:D71"/>
    <mergeCell ref="J71:L71"/>
    <mergeCell ref="V71:Y71"/>
    <mergeCell ref="C72:D72"/>
    <mergeCell ref="J72:L72"/>
    <mergeCell ref="V72:Y72"/>
    <mergeCell ref="C73:D73"/>
    <mergeCell ref="J73:L73"/>
    <mergeCell ref="V73:Y73"/>
    <mergeCell ref="C68:D68"/>
    <mergeCell ref="J68:L68"/>
    <mergeCell ref="V68:Y68"/>
    <mergeCell ref="C69:D69"/>
    <mergeCell ref="J69:L69"/>
    <mergeCell ref="V69:Y69"/>
    <mergeCell ref="C70:D70"/>
    <mergeCell ref="J70:L70"/>
    <mergeCell ref="V70:Y70"/>
    <mergeCell ref="V80:Y80"/>
    <mergeCell ref="C81:D81"/>
    <mergeCell ref="J81:L81"/>
    <mergeCell ref="V81:Y81"/>
    <mergeCell ref="C82:D82"/>
    <mergeCell ref="J82:L82"/>
    <mergeCell ref="V82:Y82"/>
    <mergeCell ref="C77:D77"/>
    <mergeCell ref="J77:L77"/>
    <mergeCell ref="V77:Y77"/>
    <mergeCell ref="C78:D78"/>
    <mergeCell ref="J78:L78"/>
    <mergeCell ref="V78:Y78"/>
    <mergeCell ref="C79:D79"/>
    <mergeCell ref="J79:L79"/>
    <mergeCell ref="V79:Y79"/>
    <mergeCell ref="C74:D74"/>
    <mergeCell ref="J74:L74"/>
    <mergeCell ref="V74:Y74"/>
    <mergeCell ref="C75:D75"/>
    <mergeCell ref="J75:L75"/>
    <mergeCell ref="V75:Y75"/>
    <mergeCell ref="C76:D76"/>
    <mergeCell ref="J76:L76"/>
    <mergeCell ref="V76:Y76"/>
    <mergeCell ref="C102:D102"/>
    <mergeCell ref="J102:L102"/>
    <mergeCell ref="V102:Y102"/>
    <mergeCell ref="C103:D103"/>
    <mergeCell ref="J103:L103"/>
    <mergeCell ref="V103:Y103"/>
    <mergeCell ref="C83:D83"/>
    <mergeCell ref="J83:L83"/>
    <mergeCell ref="V83:Y83"/>
    <mergeCell ref="C84:D84"/>
    <mergeCell ref="J84:L84"/>
    <mergeCell ref="V84:Y84"/>
    <mergeCell ref="B92:Y92"/>
    <mergeCell ref="B93:E93"/>
    <mergeCell ref="F93:H93"/>
    <mergeCell ref="I93:J93"/>
    <mergeCell ref="K93:N93"/>
    <mergeCell ref="O93:P93"/>
    <mergeCell ref="Q93:T93"/>
    <mergeCell ref="U93:X94"/>
    <mergeCell ref="Y93:Z94"/>
    <mergeCell ref="B94:E94"/>
    <mergeCell ref="F94:H94"/>
    <mergeCell ref="I94:J94"/>
    <mergeCell ref="K94:N94"/>
    <mergeCell ref="O94:P94"/>
    <mergeCell ref="Q94:T94"/>
    <mergeCell ref="B50:B84"/>
    <mergeCell ref="C50:D53"/>
    <mergeCell ref="E50:E53"/>
    <mergeCell ref="C80:D80"/>
    <mergeCell ref="J80:L80"/>
    <mergeCell ref="Z95:Z98"/>
    <mergeCell ref="G97:G98"/>
    <mergeCell ref="H97:H98"/>
    <mergeCell ref="I97:I98"/>
    <mergeCell ref="J97:L98"/>
    <mergeCell ref="M97:M98"/>
    <mergeCell ref="N97:N98"/>
    <mergeCell ref="O97:O98"/>
    <mergeCell ref="P97:P98"/>
    <mergeCell ref="Q97:R97"/>
    <mergeCell ref="S97:S98"/>
    <mergeCell ref="T97:T98"/>
    <mergeCell ref="U97:U98"/>
    <mergeCell ref="V97:Y98"/>
    <mergeCell ref="B95:B129"/>
    <mergeCell ref="C95:D98"/>
    <mergeCell ref="E95:E98"/>
    <mergeCell ref="F95:F98"/>
    <mergeCell ref="G95:H96"/>
    <mergeCell ref="I95:N96"/>
    <mergeCell ref="O95:P96"/>
    <mergeCell ref="Q95:T96"/>
    <mergeCell ref="U95:Y96"/>
    <mergeCell ref="C99:D99"/>
    <mergeCell ref="J99:L99"/>
    <mergeCell ref="V99:Y99"/>
    <mergeCell ref="C100:D100"/>
    <mergeCell ref="J100:L100"/>
    <mergeCell ref="V100:Y100"/>
    <mergeCell ref="C101:D101"/>
    <mergeCell ref="J101:L101"/>
    <mergeCell ref="V101:Y101"/>
    <mergeCell ref="C107:D107"/>
    <mergeCell ref="J107:L107"/>
    <mergeCell ref="V107:Y107"/>
    <mergeCell ref="C108:D108"/>
    <mergeCell ref="J108:L108"/>
    <mergeCell ref="V108:Y108"/>
    <mergeCell ref="C109:D109"/>
    <mergeCell ref="J109:L109"/>
    <mergeCell ref="V109:Y109"/>
    <mergeCell ref="C104:D104"/>
    <mergeCell ref="J104:L104"/>
    <mergeCell ref="V104:Y104"/>
    <mergeCell ref="C105:D105"/>
    <mergeCell ref="J105:L105"/>
    <mergeCell ref="V105:Y105"/>
    <mergeCell ref="C106:D106"/>
    <mergeCell ref="J106:L106"/>
    <mergeCell ref="V106:Y106"/>
    <mergeCell ref="C113:D113"/>
    <mergeCell ref="J113:L113"/>
    <mergeCell ref="V113:Y113"/>
    <mergeCell ref="C114:D114"/>
    <mergeCell ref="J114:L114"/>
    <mergeCell ref="V114:Y114"/>
    <mergeCell ref="C115:D115"/>
    <mergeCell ref="J115:L115"/>
    <mergeCell ref="V115:Y115"/>
    <mergeCell ref="C110:D110"/>
    <mergeCell ref="J110:L110"/>
    <mergeCell ref="V110:Y110"/>
    <mergeCell ref="C111:D111"/>
    <mergeCell ref="J111:L111"/>
    <mergeCell ref="V111:Y111"/>
    <mergeCell ref="C112:D112"/>
    <mergeCell ref="J112:L112"/>
    <mergeCell ref="V112:Y112"/>
    <mergeCell ref="C119:D119"/>
    <mergeCell ref="J119:L119"/>
    <mergeCell ref="V119:Y119"/>
    <mergeCell ref="C120:D120"/>
    <mergeCell ref="J120:L120"/>
    <mergeCell ref="V120:Y120"/>
    <mergeCell ref="C121:D121"/>
    <mergeCell ref="J121:L121"/>
    <mergeCell ref="V121:Y121"/>
    <mergeCell ref="C116:D116"/>
    <mergeCell ref="J116:L116"/>
    <mergeCell ref="V116:Y116"/>
    <mergeCell ref="C117:D117"/>
    <mergeCell ref="J117:L117"/>
    <mergeCell ref="V117:Y117"/>
    <mergeCell ref="C118:D118"/>
    <mergeCell ref="J118:L118"/>
    <mergeCell ref="V118:Y118"/>
    <mergeCell ref="Q139:T139"/>
    <mergeCell ref="C125:D125"/>
    <mergeCell ref="J125:L125"/>
    <mergeCell ref="V125:Y125"/>
    <mergeCell ref="C126:D126"/>
    <mergeCell ref="J126:L126"/>
    <mergeCell ref="V126:Y126"/>
    <mergeCell ref="C127:D127"/>
    <mergeCell ref="J127:L127"/>
    <mergeCell ref="V127:Y127"/>
    <mergeCell ref="C122:D122"/>
    <mergeCell ref="J122:L122"/>
    <mergeCell ref="V122:Y122"/>
    <mergeCell ref="C123:D123"/>
    <mergeCell ref="J123:L123"/>
    <mergeCell ref="V123:Y123"/>
    <mergeCell ref="C124:D124"/>
    <mergeCell ref="J124:L124"/>
    <mergeCell ref="V124:Y124"/>
    <mergeCell ref="C145:D145"/>
    <mergeCell ref="J145:L145"/>
    <mergeCell ref="V145:Y145"/>
    <mergeCell ref="C146:D146"/>
    <mergeCell ref="J146:L146"/>
    <mergeCell ref="V146:Y146"/>
    <mergeCell ref="C147:D147"/>
    <mergeCell ref="J147:L147"/>
    <mergeCell ref="V147:Y147"/>
    <mergeCell ref="C148:D148"/>
    <mergeCell ref="J148:L148"/>
    <mergeCell ref="V148:Y148"/>
    <mergeCell ref="C128:D128"/>
    <mergeCell ref="J128:L128"/>
    <mergeCell ref="V128:Y128"/>
    <mergeCell ref="C129:D129"/>
    <mergeCell ref="J129:L129"/>
    <mergeCell ref="V129:Y129"/>
    <mergeCell ref="B137:Y137"/>
    <mergeCell ref="B138:E138"/>
    <mergeCell ref="F138:H138"/>
    <mergeCell ref="I138:J138"/>
    <mergeCell ref="K138:N138"/>
    <mergeCell ref="O138:P138"/>
    <mergeCell ref="Q138:T138"/>
    <mergeCell ref="U138:X139"/>
    <mergeCell ref="Y138:Z139"/>
    <mergeCell ref="B139:E139"/>
    <mergeCell ref="F139:H139"/>
    <mergeCell ref="I139:J139"/>
    <mergeCell ref="K139:N139"/>
    <mergeCell ref="O139:P139"/>
    <mergeCell ref="C149:D149"/>
    <mergeCell ref="J149:L149"/>
    <mergeCell ref="V149:Y149"/>
    <mergeCell ref="C150:D150"/>
    <mergeCell ref="J150:L150"/>
    <mergeCell ref="V150:Y150"/>
    <mergeCell ref="C151:D151"/>
    <mergeCell ref="J151:L151"/>
    <mergeCell ref="V151:Y151"/>
    <mergeCell ref="Z140:Z143"/>
    <mergeCell ref="G142:G143"/>
    <mergeCell ref="H142:H143"/>
    <mergeCell ref="I142:I143"/>
    <mergeCell ref="J142:L143"/>
    <mergeCell ref="M142:M143"/>
    <mergeCell ref="N142:N143"/>
    <mergeCell ref="O142:O143"/>
    <mergeCell ref="P142:P143"/>
    <mergeCell ref="Q142:R142"/>
    <mergeCell ref="S142:S143"/>
    <mergeCell ref="T142:T143"/>
    <mergeCell ref="U142:U143"/>
    <mergeCell ref="V142:Y143"/>
    <mergeCell ref="F140:F143"/>
    <mergeCell ref="G140:H141"/>
    <mergeCell ref="I140:N141"/>
    <mergeCell ref="O140:P141"/>
    <mergeCell ref="Q140:T141"/>
    <mergeCell ref="U140:Y141"/>
    <mergeCell ref="C144:D144"/>
    <mergeCell ref="J144:L144"/>
    <mergeCell ref="V144:Y144"/>
    <mergeCell ref="C155:D155"/>
    <mergeCell ref="J155:L155"/>
    <mergeCell ref="V155:Y155"/>
    <mergeCell ref="C156:D156"/>
    <mergeCell ref="J156:L156"/>
    <mergeCell ref="V156:Y156"/>
    <mergeCell ref="C157:D157"/>
    <mergeCell ref="J157:L157"/>
    <mergeCell ref="V157:Y157"/>
    <mergeCell ref="C152:D152"/>
    <mergeCell ref="J152:L152"/>
    <mergeCell ref="V152:Y152"/>
    <mergeCell ref="C153:D153"/>
    <mergeCell ref="J153:L153"/>
    <mergeCell ref="V153:Y153"/>
    <mergeCell ref="C154:D154"/>
    <mergeCell ref="J154:L154"/>
    <mergeCell ref="V154:Y154"/>
    <mergeCell ref="C161:D161"/>
    <mergeCell ref="J161:L161"/>
    <mergeCell ref="V161:Y161"/>
    <mergeCell ref="C162:D162"/>
    <mergeCell ref="J162:L162"/>
    <mergeCell ref="V162:Y162"/>
    <mergeCell ref="C163:D163"/>
    <mergeCell ref="J163:L163"/>
    <mergeCell ref="V163:Y163"/>
    <mergeCell ref="C158:D158"/>
    <mergeCell ref="J158:L158"/>
    <mergeCell ref="V158:Y158"/>
    <mergeCell ref="C159:D159"/>
    <mergeCell ref="J159:L159"/>
    <mergeCell ref="V159:Y159"/>
    <mergeCell ref="C160:D160"/>
    <mergeCell ref="J160:L160"/>
    <mergeCell ref="V160:Y160"/>
    <mergeCell ref="V170:Y170"/>
    <mergeCell ref="C171:D171"/>
    <mergeCell ref="J171:L171"/>
    <mergeCell ref="V171:Y171"/>
    <mergeCell ref="C172:D172"/>
    <mergeCell ref="J172:L172"/>
    <mergeCell ref="V172:Y172"/>
    <mergeCell ref="C167:D167"/>
    <mergeCell ref="J167:L167"/>
    <mergeCell ref="V167:Y167"/>
    <mergeCell ref="C168:D168"/>
    <mergeCell ref="J168:L168"/>
    <mergeCell ref="V168:Y168"/>
    <mergeCell ref="C169:D169"/>
    <mergeCell ref="J169:L169"/>
    <mergeCell ref="V169:Y169"/>
    <mergeCell ref="C164:D164"/>
    <mergeCell ref="J164:L164"/>
    <mergeCell ref="V164:Y164"/>
    <mergeCell ref="C165:D165"/>
    <mergeCell ref="J165:L165"/>
    <mergeCell ref="V165:Y165"/>
    <mergeCell ref="C166:D166"/>
    <mergeCell ref="J166:L166"/>
    <mergeCell ref="V166:Y166"/>
    <mergeCell ref="C192:D192"/>
    <mergeCell ref="J192:L192"/>
    <mergeCell ref="V192:Y192"/>
    <mergeCell ref="C193:D193"/>
    <mergeCell ref="J193:L193"/>
    <mergeCell ref="V193:Y193"/>
    <mergeCell ref="C173:D173"/>
    <mergeCell ref="J173:L173"/>
    <mergeCell ref="V173:Y173"/>
    <mergeCell ref="C174:D174"/>
    <mergeCell ref="J174:L174"/>
    <mergeCell ref="V174:Y174"/>
    <mergeCell ref="B182:Y182"/>
    <mergeCell ref="B183:E183"/>
    <mergeCell ref="F183:H183"/>
    <mergeCell ref="I183:J183"/>
    <mergeCell ref="K183:N183"/>
    <mergeCell ref="O183:P183"/>
    <mergeCell ref="Q183:T183"/>
    <mergeCell ref="U183:X184"/>
    <mergeCell ref="Y183:Z184"/>
    <mergeCell ref="B184:E184"/>
    <mergeCell ref="F184:H184"/>
    <mergeCell ref="I184:J184"/>
    <mergeCell ref="K184:N184"/>
    <mergeCell ref="O184:P184"/>
    <mergeCell ref="Q184:T184"/>
    <mergeCell ref="B140:B174"/>
    <mergeCell ref="C140:D143"/>
    <mergeCell ref="E140:E143"/>
    <mergeCell ref="C170:D170"/>
    <mergeCell ref="J170:L170"/>
    <mergeCell ref="Z185:Z188"/>
    <mergeCell ref="G187:G188"/>
    <mergeCell ref="H187:H188"/>
    <mergeCell ref="I187:I188"/>
    <mergeCell ref="J187:L188"/>
    <mergeCell ref="M187:M188"/>
    <mergeCell ref="N187:N188"/>
    <mergeCell ref="O187:O188"/>
    <mergeCell ref="P187:P188"/>
    <mergeCell ref="Q187:R187"/>
    <mergeCell ref="S187:S188"/>
    <mergeCell ref="T187:T188"/>
    <mergeCell ref="U187:U188"/>
    <mergeCell ref="V187:Y188"/>
    <mergeCell ref="B185:B219"/>
    <mergeCell ref="C185:D188"/>
    <mergeCell ref="E185:E188"/>
    <mergeCell ref="F185:F188"/>
    <mergeCell ref="G185:H186"/>
    <mergeCell ref="I185:N186"/>
    <mergeCell ref="O185:P186"/>
    <mergeCell ref="Q185:T186"/>
    <mergeCell ref="U185:Y186"/>
    <mergeCell ref="C189:D189"/>
    <mergeCell ref="J189:L189"/>
    <mergeCell ref="V189:Y189"/>
    <mergeCell ref="C190:D190"/>
    <mergeCell ref="J190:L190"/>
    <mergeCell ref="V190:Y190"/>
    <mergeCell ref="C191:D191"/>
    <mergeCell ref="J191:L191"/>
    <mergeCell ref="V191:Y191"/>
    <mergeCell ref="C197:D197"/>
    <mergeCell ref="J197:L197"/>
    <mergeCell ref="V197:Y197"/>
    <mergeCell ref="C198:D198"/>
    <mergeCell ref="J198:L198"/>
    <mergeCell ref="V198:Y198"/>
    <mergeCell ref="C199:D199"/>
    <mergeCell ref="J199:L199"/>
    <mergeCell ref="V199:Y199"/>
    <mergeCell ref="C194:D194"/>
    <mergeCell ref="J194:L194"/>
    <mergeCell ref="V194:Y194"/>
    <mergeCell ref="C195:D195"/>
    <mergeCell ref="J195:L195"/>
    <mergeCell ref="V195:Y195"/>
    <mergeCell ref="C196:D196"/>
    <mergeCell ref="J196:L196"/>
    <mergeCell ref="V196:Y196"/>
    <mergeCell ref="C203:D203"/>
    <mergeCell ref="J203:L203"/>
    <mergeCell ref="V203:Y203"/>
    <mergeCell ref="C204:D204"/>
    <mergeCell ref="J204:L204"/>
    <mergeCell ref="V204:Y204"/>
    <mergeCell ref="C205:D205"/>
    <mergeCell ref="J205:L205"/>
    <mergeCell ref="V205:Y205"/>
    <mergeCell ref="C200:D200"/>
    <mergeCell ref="J200:L200"/>
    <mergeCell ref="V200:Y200"/>
    <mergeCell ref="C201:D201"/>
    <mergeCell ref="J201:L201"/>
    <mergeCell ref="V201:Y201"/>
    <mergeCell ref="C202:D202"/>
    <mergeCell ref="J202:L202"/>
    <mergeCell ref="V202:Y202"/>
    <mergeCell ref="C209:D209"/>
    <mergeCell ref="J209:L209"/>
    <mergeCell ref="V209:Y209"/>
    <mergeCell ref="C210:D210"/>
    <mergeCell ref="J210:L210"/>
    <mergeCell ref="V210:Y210"/>
    <mergeCell ref="C211:D211"/>
    <mergeCell ref="J211:L211"/>
    <mergeCell ref="V211:Y211"/>
    <mergeCell ref="C206:D206"/>
    <mergeCell ref="J206:L206"/>
    <mergeCell ref="V206:Y206"/>
    <mergeCell ref="C207:D207"/>
    <mergeCell ref="J207:L207"/>
    <mergeCell ref="V207:Y207"/>
    <mergeCell ref="C208:D208"/>
    <mergeCell ref="J208:L208"/>
    <mergeCell ref="V208:Y208"/>
    <mergeCell ref="C218:D218"/>
    <mergeCell ref="J218:L218"/>
    <mergeCell ref="V218:Y218"/>
    <mergeCell ref="C219:D219"/>
    <mergeCell ref="J219:L219"/>
    <mergeCell ref="V219:Y219"/>
    <mergeCell ref="C215:D215"/>
    <mergeCell ref="J215:L215"/>
    <mergeCell ref="V215:Y215"/>
    <mergeCell ref="C216:D216"/>
    <mergeCell ref="J216:L216"/>
    <mergeCell ref="V216:Y216"/>
    <mergeCell ref="C217:D217"/>
    <mergeCell ref="J217:L217"/>
    <mergeCell ref="V217:Y217"/>
    <mergeCell ref="C212:D212"/>
    <mergeCell ref="J212:L212"/>
    <mergeCell ref="V212:Y212"/>
    <mergeCell ref="C213:D213"/>
    <mergeCell ref="J213:L213"/>
    <mergeCell ref="V213:Y213"/>
    <mergeCell ref="C214:D214"/>
    <mergeCell ref="J214:L214"/>
    <mergeCell ref="V214:Y214"/>
    <mergeCell ref="C237:D237"/>
    <mergeCell ref="J237:L237"/>
    <mergeCell ref="V237:Y237"/>
    <mergeCell ref="C238:D238"/>
    <mergeCell ref="J238:L238"/>
    <mergeCell ref="V238:Y238"/>
    <mergeCell ref="B227:Y227"/>
    <mergeCell ref="B228:E228"/>
    <mergeCell ref="F228:H228"/>
    <mergeCell ref="I228:J228"/>
    <mergeCell ref="K228:N228"/>
    <mergeCell ref="O228:P228"/>
    <mergeCell ref="Q228:T228"/>
    <mergeCell ref="U228:X229"/>
    <mergeCell ref="Y228:Z229"/>
    <mergeCell ref="B229:E229"/>
    <mergeCell ref="F229:H229"/>
    <mergeCell ref="I229:J229"/>
    <mergeCell ref="K229:N229"/>
    <mergeCell ref="O229:P229"/>
    <mergeCell ref="Q229:T229"/>
    <mergeCell ref="Z230:Z233"/>
    <mergeCell ref="G232:G233"/>
    <mergeCell ref="H232:H233"/>
    <mergeCell ref="I232:I233"/>
    <mergeCell ref="J232:L233"/>
    <mergeCell ref="M232:M233"/>
    <mergeCell ref="N232:N233"/>
    <mergeCell ref="O232:O233"/>
    <mergeCell ref="P232:P233"/>
    <mergeCell ref="Q232:R232"/>
    <mergeCell ref="S232:S233"/>
    <mergeCell ref="T232:T233"/>
    <mergeCell ref="U232:U233"/>
    <mergeCell ref="V232:Y233"/>
    <mergeCell ref="B230:B264"/>
    <mergeCell ref="C230:D233"/>
    <mergeCell ref="E230:E233"/>
    <mergeCell ref="F230:F233"/>
    <mergeCell ref="G230:H231"/>
    <mergeCell ref="I230:N231"/>
    <mergeCell ref="O230:P231"/>
    <mergeCell ref="Q230:T231"/>
    <mergeCell ref="U230:Y231"/>
    <mergeCell ref="C234:D234"/>
    <mergeCell ref="J234:L234"/>
    <mergeCell ref="V234:Y234"/>
    <mergeCell ref="C235:D235"/>
    <mergeCell ref="J235:L235"/>
    <mergeCell ref="V235:Y235"/>
    <mergeCell ref="C236:D236"/>
    <mergeCell ref="J236:L236"/>
    <mergeCell ref="V236:Y236"/>
    <mergeCell ref="C242:D242"/>
    <mergeCell ref="J242:L242"/>
    <mergeCell ref="V242:Y242"/>
    <mergeCell ref="C243:D243"/>
    <mergeCell ref="J243:L243"/>
    <mergeCell ref="V243:Y243"/>
    <mergeCell ref="C244:D244"/>
    <mergeCell ref="J244:L244"/>
    <mergeCell ref="V244:Y244"/>
    <mergeCell ref="C239:D239"/>
    <mergeCell ref="J239:L239"/>
    <mergeCell ref="V239:Y239"/>
    <mergeCell ref="C240:D240"/>
    <mergeCell ref="J240:L240"/>
    <mergeCell ref="V240:Y240"/>
    <mergeCell ref="C241:D241"/>
    <mergeCell ref="J241:L241"/>
    <mergeCell ref="V241:Y241"/>
    <mergeCell ref="C248:D248"/>
    <mergeCell ref="J248:L248"/>
    <mergeCell ref="V248:Y248"/>
    <mergeCell ref="C249:D249"/>
    <mergeCell ref="J249:L249"/>
    <mergeCell ref="V249:Y249"/>
    <mergeCell ref="C250:D250"/>
    <mergeCell ref="J250:L250"/>
    <mergeCell ref="V250:Y250"/>
    <mergeCell ref="C245:D245"/>
    <mergeCell ref="J245:L245"/>
    <mergeCell ref="V245:Y245"/>
    <mergeCell ref="C246:D246"/>
    <mergeCell ref="J246:L246"/>
    <mergeCell ref="V246:Y246"/>
    <mergeCell ref="C247:D247"/>
    <mergeCell ref="J247:L247"/>
    <mergeCell ref="V247:Y247"/>
    <mergeCell ref="C254:D254"/>
    <mergeCell ref="J254:L254"/>
    <mergeCell ref="V254:Y254"/>
    <mergeCell ref="C255:D255"/>
    <mergeCell ref="J255:L255"/>
    <mergeCell ref="V255:Y255"/>
    <mergeCell ref="C256:D256"/>
    <mergeCell ref="J256:L256"/>
    <mergeCell ref="V256:Y256"/>
    <mergeCell ref="C251:D251"/>
    <mergeCell ref="J251:L251"/>
    <mergeCell ref="V251:Y251"/>
    <mergeCell ref="C252:D252"/>
    <mergeCell ref="J252:L252"/>
    <mergeCell ref="V252:Y252"/>
    <mergeCell ref="C253:D253"/>
    <mergeCell ref="J253:L253"/>
    <mergeCell ref="V253:Y253"/>
    <mergeCell ref="C260:D260"/>
    <mergeCell ref="J260:L260"/>
    <mergeCell ref="V260:Y260"/>
    <mergeCell ref="C261:D261"/>
    <mergeCell ref="J261:L261"/>
    <mergeCell ref="V261:Y261"/>
    <mergeCell ref="C262:D262"/>
    <mergeCell ref="J262:L262"/>
    <mergeCell ref="V262:Y262"/>
    <mergeCell ref="C257:D257"/>
    <mergeCell ref="J257:L257"/>
    <mergeCell ref="V257:Y257"/>
    <mergeCell ref="C258:D258"/>
    <mergeCell ref="J258:L258"/>
    <mergeCell ref="V258:Y258"/>
    <mergeCell ref="C259:D259"/>
    <mergeCell ref="J259:L259"/>
    <mergeCell ref="V259:Y259"/>
    <mergeCell ref="C282:D282"/>
    <mergeCell ref="J282:L282"/>
    <mergeCell ref="V282:Y282"/>
    <mergeCell ref="C283:D283"/>
    <mergeCell ref="J283:L283"/>
    <mergeCell ref="V283:Y283"/>
    <mergeCell ref="C263:D263"/>
    <mergeCell ref="J263:L263"/>
    <mergeCell ref="V263:Y263"/>
    <mergeCell ref="C264:D264"/>
    <mergeCell ref="J264:L264"/>
    <mergeCell ref="V264:Y264"/>
    <mergeCell ref="B272:Y272"/>
    <mergeCell ref="B273:E273"/>
    <mergeCell ref="F273:H273"/>
    <mergeCell ref="I273:J273"/>
    <mergeCell ref="K273:N273"/>
    <mergeCell ref="O273:P273"/>
    <mergeCell ref="Q273:T273"/>
    <mergeCell ref="U273:X274"/>
    <mergeCell ref="Y273:Z274"/>
    <mergeCell ref="B274:E274"/>
    <mergeCell ref="F274:H274"/>
    <mergeCell ref="I274:J274"/>
    <mergeCell ref="K274:N274"/>
    <mergeCell ref="O274:P274"/>
    <mergeCell ref="Q274:T274"/>
    <mergeCell ref="Z275:Z278"/>
    <mergeCell ref="G277:G278"/>
    <mergeCell ref="H277:H278"/>
    <mergeCell ref="I277:I278"/>
    <mergeCell ref="J277:L278"/>
    <mergeCell ref="M277:M278"/>
    <mergeCell ref="N277:N278"/>
    <mergeCell ref="O277:O278"/>
    <mergeCell ref="P277:P278"/>
    <mergeCell ref="Q277:R277"/>
    <mergeCell ref="S277:S278"/>
    <mergeCell ref="T277:T278"/>
    <mergeCell ref="U277:U278"/>
    <mergeCell ref="V277:Y278"/>
    <mergeCell ref="B275:B309"/>
    <mergeCell ref="C275:D278"/>
    <mergeCell ref="E275:E278"/>
    <mergeCell ref="F275:F278"/>
    <mergeCell ref="G275:H276"/>
    <mergeCell ref="I275:N276"/>
    <mergeCell ref="O275:P276"/>
    <mergeCell ref="Q275:T276"/>
    <mergeCell ref="U275:Y276"/>
    <mergeCell ref="C279:D279"/>
    <mergeCell ref="J279:L279"/>
    <mergeCell ref="V279:Y279"/>
    <mergeCell ref="C280:D280"/>
    <mergeCell ref="J280:L280"/>
    <mergeCell ref="V280:Y280"/>
    <mergeCell ref="C281:D281"/>
    <mergeCell ref="J281:L281"/>
    <mergeCell ref="V281:Y281"/>
    <mergeCell ref="C287:D287"/>
    <mergeCell ref="J287:L287"/>
    <mergeCell ref="V287:Y287"/>
    <mergeCell ref="C288:D288"/>
    <mergeCell ref="J288:L288"/>
    <mergeCell ref="V288:Y288"/>
    <mergeCell ref="C289:D289"/>
    <mergeCell ref="J289:L289"/>
    <mergeCell ref="V289:Y289"/>
    <mergeCell ref="C284:D284"/>
    <mergeCell ref="J284:L284"/>
    <mergeCell ref="V284:Y284"/>
    <mergeCell ref="C285:D285"/>
    <mergeCell ref="J285:L285"/>
    <mergeCell ref="V285:Y285"/>
    <mergeCell ref="C286:D286"/>
    <mergeCell ref="J286:L286"/>
    <mergeCell ref="V286:Y286"/>
    <mergeCell ref="C293:D293"/>
    <mergeCell ref="J293:L293"/>
    <mergeCell ref="V293:Y293"/>
    <mergeCell ref="C294:D294"/>
    <mergeCell ref="J294:L294"/>
    <mergeCell ref="V294:Y294"/>
    <mergeCell ref="C295:D295"/>
    <mergeCell ref="J295:L295"/>
    <mergeCell ref="V295:Y295"/>
    <mergeCell ref="C290:D290"/>
    <mergeCell ref="J290:L290"/>
    <mergeCell ref="V290:Y290"/>
    <mergeCell ref="C291:D291"/>
    <mergeCell ref="J291:L291"/>
    <mergeCell ref="V291:Y291"/>
    <mergeCell ref="C292:D292"/>
    <mergeCell ref="J292:L292"/>
    <mergeCell ref="V292:Y292"/>
    <mergeCell ref="C299:D299"/>
    <mergeCell ref="J299:L299"/>
    <mergeCell ref="V299:Y299"/>
    <mergeCell ref="C300:D300"/>
    <mergeCell ref="J300:L300"/>
    <mergeCell ref="V300:Y300"/>
    <mergeCell ref="C301:D301"/>
    <mergeCell ref="J301:L301"/>
    <mergeCell ref="V301:Y301"/>
    <mergeCell ref="C296:D296"/>
    <mergeCell ref="J296:L296"/>
    <mergeCell ref="V296:Y296"/>
    <mergeCell ref="C297:D297"/>
    <mergeCell ref="J297:L297"/>
    <mergeCell ref="V297:Y297"/>
    <mergeCell ref="C298:D298"/>
    <mergeCell ref="J298:L298"/>
    <mergeCell ref="V298:Y298"/>
    <mergeCell ref="C305:D305"/>
    <mergeCell ref="J305:L305"/>
    <mergeCell ref="V305:Y305"/>
    <mergeCell ref="C306:D306"/>
    <mergeCell ref="J306:L306"/>
    <mergeCell ref="V306:Y306"/>
    <mergeCell ref="C307:D307"/>
    <mergeCell ref="J307:L307"/>
    <mergeCell ref="V307:Y307"/>
    <mergeCell ref="C302:D302"/>
    <mergeCell ref="J302:L302"/>
    <mergeCell ref="V302:Y302"/>
    <mergeCell ref="C303:D303"/>
    <mergeCell ref="J303:L303"/>
    <mergeCell ref="V303:Y303"/>
    <mergeCell ref="C304:D304"/>
    <mergeCell ref="J304:L304"/>
    <mergeCell ref="V304:Y304"/>
    <mergeCell ref="C327:D327"/>
    <mergeCell ref="J327:L327"/>
    <mergeCell ref="V327:Y327"/>
    <mergeCell ref="C328:D328"/>
    <mergeCell ref="J328:L328"/>
    <mergeCell ref="V328:Y328"/>
    <mergeCell ref="C308:D308"/>
    <mergeCell ref="J308:L308"/>
    <mergeCell ref="V308:Y308"/>
    <mergeCell ref="C309:D309"/>
    <mergeCell ref="J309:L309"/>
    <mergeCell ref="V309:Y309"/>
    <mergeCell ref="B317:Y317"/>
    <mergeCell ref="B318:E318"/>
    <mergeCell ref="F318:H318"/>
    <mergeCell ref="I318:J318"/>
    <mergeCell ref="K318:N318"/>
    <mergeCell ref="O318:P318"/>
    <mergeCell ref="Q318:T318"/>
    <mergeCell ref="U318:X319"/>
    <mergeCell ref="Y318:Z319"/>
    <mergeCell ref="B319:E319"/>
    <mergeCell ref="F319:H319"/>
    <mergeCell ref="I319:J319"/>
    <mergeCell ref="K319:N319"/>
    <mergeCell ref="O319:P319"/>
    <mergeCell ref="Q319:T319"/>
    <mergeCell ref="Z320:Z323"/>
    <mergeCell ref="G322:G323"/>
    <mergeCell ref="H322:H323"/>
    <mergeCell ref="I322:I323"/>
    <mergeCell ref="J322:L323"/>
    <mergeCell ref="M322:M323"/>
    <mergeCell ref="N322:N323"/>
    <mergeCell ref="O322:O323"/>
    <mergeCell ref="P322:P323"/>
    <mergeCell ref="Q322:R322"/>
    <mergeCell ref="S322:S323"/>
    <mergeCell ref="T322:T323"/>
    <mergeCell ref="U322:U323"/>
    <mergeCell ref="V322:Y323"/>
    <mergeCell ref="B320:B354"/>
    <mergeCell ref="C320:D323"/>
    <mergeCell ref="E320:E323"/>
    <mergeCell ref="F320:F323"/>
    <mergeCell ref="G320:H321"/>
    <mergeCell ref="I320:N321"/>
    <mergeCell ref="O320:P321"/>
    <mergeCell ref="Q320:T321"/>
    <mergeCell ref="U320:Y321"/>
    <mergeCell ref="C324:D324"/>
    <mergeCell ref="J324:L324"/>
    <mergeCell ref="V324:Y324"/>
    <mergeCell ref="C325:D325"/>
    <mergeCell ref="J325:L325"/>
    <mergeCell ref="V325:Y325"/>
    <mergeCell ref="C326:D326"/>
    <mergeCell ref="J326:L326"/>
    <mergeCell ref="V326:Y326"/>
    <mergeCell ref="C332:D332"/>
    <mergeCell ref="J332:L332"/>
    <mergeCell ref="V332:Y332"/>
    <mergeCell ref="C333:D333"/>
    <mergeCell ref="J333:L333"/>
    <mergeCell ref="V333:Y333"/>
    <mergeCell ref="C334:D334"/>
    <mergeCell ref="J334:L334"/>
    <mergeCell ref="V334:Y334"/>
    <mergeCell ref="C329:D329"/>
    <mergeCell ref="J329:L329"/>
    <mergeCell ref="V329:Y329"/>
    <mergeCell ref="C330:D330"/>
    <mergeCell ref="J330:L330"/>
    <mergeCell ref="V330:Y330"/>
    <mergeCell ref="C331:D331"/>
    <mergeCell ref="J331:L331"/>
    <mergeCell ref="V331:Y331"/>
    <mergeCell ref="C338:D338"/>
    <mergeCell ref="J338:L338"/>
    <mergeCell ref="V338:Y338"/>
    <mergeCell ref="C339:D339"/>
    <mergeCell ref="J339:L339"/>
    <mergeCell ref="V339:Y339"/>
    <mergeCell ref="C340:D340"/>
    <mergeCell ref="J340:L340"/>
    <mergeCell ref="V340:Y340"/>
    <mergeCell ref="C335:D335"/>
    <mergeCell ref="J335:L335"/>
    <mergeCell ref="V335:Y335"/>
    <mergeCell ref="C336:D336"/>
    <mergeCell ref="J336:L336"/>
    <mergeCell ref="V336:Y336"/>
    <mergeCell ref="C337:D337"/>
    <mergeCell ref="J337:L337"/>
    <mergeCell ref="V337:Y337"/>
    <mergeCell ref="C344:D344"/>
    <mergeCell ref="J344:L344"/>
    <mergeCell ref="V344:Y344"/>
    <mergeCell ref="C345:D345"/>
    <mergeCell ref="J345:L345"/>
    <mergeCell ref="V345:Y345"/>
    <mergeCell ref="C346:D346"/>
    <mergeCell ref="J346:L346"/>
    <mergeCell ref="V346:Y346"/>
    <mergeCell ref="C341:D341"/>
    <mergeCell ref="J341:L341"/>
    <mergeCell ref="V341:Y341"/>
    <mergeCell ref="C342:D342"/>
    <mergeCell ref="J342:L342"/>
    <mergeCell ref="V342:Y342"/>
    <mergeCell ref="C343:D343"/>
    <mergeCell ref="J343:L343"/>
    <mergeCell ref="V343:Y343"/>
    <mergeCell ref="C350:D350"/>
    <mergeCell ref="J350:L350"/>
    <mergeCell ref="V350:Y350"/>
    <mergeCell ref="C351:D351"/>
    <mergeCell ref="J351:L351"/>
    <mergeCell ref="V351:Y351"/>
    <mergeCell ref="C352:D352"/>
    <mergeCell ref="J352:L352"/>
    <mergeCell ref="V352:Y352"/>
    <mergeCell ref="C347:D347"/>
    <mergeCell ref="J347:L347"/>
    <mergeCell ref="V347:Y347"/>
    <mergeCell ref="C348:D348"/>
    <mergeCell ref="J348:L348"/>
    <mergeCell ref="V348:Y348"/>
    <mergeCell ref="C349:D349"/>
    <mergeCell ref="J349:L349"/>
    <mergeCell ref="V349:Y349"/>
    <mergeCell ref="C372:D372"/>
    <mergeCell ref="J372:L372"/>
    <mergeCell ref="V372:Y372"/>
    <mergeCell ref="C373:D373"/>
    <mergeCell ref="J373:L373"/>
    <mergeCell ref="V373:Y373"/>
    <mergeCell ref="C353:D353"/>
    <mergeCell ref="J353:L353"/>
    <mergeCell ref="V353:Y353"/>
    <mergeCell ref="C354:D354"/>
    <mergeCell ref="J354:L354"/>
    <mergeCell ref="V354:Y354"/>
    <mergeCell ref="B362:Y362"/>
    <mergeCell ref="B363:E363"/>
    <mergeCell ref="F363:H363"/>
    <mergeCell ref="I363:J363"/>
    <mergeCell ref="K363:N363"/>
    <mergeCell ref="O363:P363"/>
    <mergeCell ref="Q363:T363"/>
    <mergeCell ref="U363:X364"/>
    <mergeCell ref="Y363:Z364"/>
    <mergeCell ref="B364:E364"/>
    <mergeCell ref="F364:H364"/>
    <mergeCell ref="I364:J364"/>
    <mergeCell ref="K364:N364"/>
    <mergeCell ref="O364:P364"/>
    <mergeCell ref="Q364:T364"/>
    <mergeCell ref="Z365:Z368"/>
    <mergeCell ref="G367:G368"/>
    <mergeCell ref="H367:H368"/>
    <mergeCell ref="I367:I368"/>
    <mergeCell ref="J367:L368"/>
    <mergeCell ref="M367:M368"/>
    <mergeCell ref="N367:N368"/>
    <mergeCell ref="O367:O368"/>
    <mergeCell ref="P367:P368"/>
    <mergeCell ref="Q367:R367"/>
    <mergeCell ref="S367:S368"/>
    <mergeCell ref="T367:T368"/>
    <mergeCell ref="U367:U368"/>
    <mergeCell ref="V367:Y368"/>
    <mergeCell ref="B365:B399"/>
    <mergeCell ref="C365:D368"/>
    <mergeCell ref="E365:E368"/>
    <mergeCell ref="F365:F368"/>
    <mergeCell ref="G365:H366"/>
    <mergeCell ref="I365:N366"/>
    <mergeCell ref="O365:P366"/>
    <mergeCell ref="Q365:T366"/>
    <mergeCell ref="U365:Y366"/>
    <mergeCell ref="C369:D369"/>
    <mergeCell ref="J369:L369"/>
    <mergeCell ref="V369:Y369"/>
    <mergeCell ref="C370:D370"/>
    <mergeCell ref="J370:L370"/>
    <mergeCell ref="V370:Y370"/>
    <mergeCell ref="C371:D371"/>
    <mergeCell ref="J371:L371"/>
    <mergeCell ref="V371:Y371"/>
    <mergeCell ref="C377:D377"/>
    <mergeCell ref="J377:L377"/>
    <mergeCell ref="V377:Y377"/>
    <mergeCell ref="C378:D378"/>
    <mergeCell ref="J378:L378"/>
    <mergeCell ref="V378:Y378"/>
    <mergeCell ref="C379:D379"/>
    <mergeCell ref="J379:L379"/>
    <mergeCell ref="V379:Y379"/>
    <mergeCell ref="C374:D374"/>
    <mergeCell ref="J374:L374"/>
    <mergeCell ref="V374:Y374"/>
    <mergeCell ref="C375:D375"/>
    <mergeCell ref="J375:L375"/>
    <mergeCell ref="V375:Y375"/>
    <mergeCell ref="C376:D376"/>
    <mergeCell ref="J376:L376"/>
    <mergeCell ref="V376:Y376"/>
    <mergeCell ref="C383:D383"/>
    <mergeCell ref="J383:L383"/>
    <mergeCell ref="V383:Y383"/>
    <mergeCell ref="C384:D384"/>
    <mergeCell ref="J384:L384"/>
    <mergeCell ref="V384:Y384"/>
    <mergeCell ref="C385:D385"/>
    <mergeCell ref="J385:L385"/>
    <mergeCell ref="V385:Y385"/>
    <mergeCell ref="C380:D380"/>
    <mergeCell ref="J380:L380"/>
    <mergeCell ref="V380:Y380"/>
    <mergeCell ref="C381:D381"/>
    <mergeCell ref="J381:L381"/>
    <mergeCell ref="V381:Y381"/>
    <mergeCell ref="C382:D382"/>
    <mergeCell ref="J382:L382"/>
    <mergeCell ref="V382:Y382"/>
    <mergeCell ref="C389:D389"/>
    <mergeCell ref="J389:L389"/>
    <mergeCell ref="V389:Y389"/>
    <mergeCell ref="C390:D390"/>
    <mergeCell ref="J390:L390"/>
    <mergeCell ref="V390:Y390"/>
    <mergeCell ref="C391:D391"/>
    <mergeCell ref="J391:L391"/>
    <mergeCell ref="V391:Y391"/>
    <mergeCell ref="C386:D386"/>
    <mergeCell ref="J386:L386"/>
    <mergeCell ref="V386:Y386"/>
    <mergeCell ref="C387:D387"/>
    <mergeCell ref="J387:L387"/>
    <mergeCell ref="V387:Y387"/>
    <mergeCell ref="C388:D388"/>
    <mergeCell ref="J388:L388"/>
    <mergeCell ref="V388:Y388"/>
    <mergeCell ref="C395:D395"/>
    <mergeCell ref="J395:L395"/>
    <mergeCell ref="V395:Y395"/>
    <mergeCell ref="C396:D396"/>
    <mergeCell ref="J396:L396"/>
    <mergeCell ref="V396:Y396"/>
    <mergeCell ref="C397:D397"/>
    <mergeCell ref="J397:L397"/>
    <mergeCell ref="V397:Y397"/>
    <mergeCell ref="C392:D392"/>
    <mergeCell ref="J392:L392"/>
    <mergeCell ref="V392:Y392"/>
    <mergeCell ref="C393:D393"/>
    <mergeCell ref="J393:L393"/>
    <mergeCell ref="V393:Y393"/>
    <mergeCell ref="C394:D394"/>
    <mergeCell ref="J394:L394"/>
    <mergeCell ref="V394:Y394"/>
    <mergeCell ref="C417:D417"/>
    <mergeCell ref="J417:L417"/>
    <mergeCell ref="V417:Y417"/>
    <mergeCell ref="C418:D418"/>
    <mergeCell ref="J418:L418"/>
    <mergeCell ref="V418:Y418"/>
    <mergeCell ref="C398:D398"/>
    <mergeCell ref="J398:L398"/>
    <mergeCell ref="V398:Y398"/>
    <mergeCell ref="C399:D399"/>
    <mergeCell ref="J399:L399"/>
    <mergeCell ref="V399:Y399"/>
    <mergeCell ref="B407:Y407"/>
    <mergeCell ref="B408:E408"/>
    <mergeCell ref="F408:H408"/>
    <mergeCell ref="I408:J408"/>
    <mergeCell ref="K408:N408"/>
    <mergeCell ref="O408:P408"/>
    <mergeCell ref="Q408:T408"/>
    <mergeCell ref="U408:X409"/>
    <mergeCell ref="Y408:Z409"/>
    <mergeCell ref="B409:E409"/>
    <mergeCell ref="F409:H409"/>
    <mergeCell ref="I409:J409"/>
    <mergeCell ref="K409:N409"/>
    <mergeCell ref="O409:P409"/>
    <mergeCell ref="Q409:T409"/>
    <mergeCell ref="Z410:Z413"/>
    <mergeCell ref="G412:G413"/>
    <mergeCell ref="H412:H413"/>
    <mergeCell ref="I412:I413"/>
    <mergeCell ref="J412:L413"/>
    <mergeCell ref="M412:M413"/>
    <mergeCell ref="N412:N413"/>
    <mergeCell ref="O412:O413"/>
    <mergeCell ref="P412:P413"/>
    <mergeCell ref="Q412:R412"/>
    <mergeCell ref="S412:S413"/>
    <mergeCell ref="T412:T413"/>
    <mergeCell ref="U412:U413"/>
    <mergeCell ref="V412:Y413"/>
    <mergeCell ref="B410:B444"/>
    <mergeCell ref="C410:D413"/>
    <mergeCell ref="E410:E413"/>
    <mergeCell ref="F410:F413"/>
    <mergeCell ref="G410:H411"/>
    <mergeCell ref="I410:N411"/>
    <mergeCell ref="O410:P411"/>
    <mergeCell ref="Q410:T411"/>
    <mergeCell ref="U410:Y411"/>
    <mergeCell ref="C414:D414"/>
    <mergeCell ref="J414:L414"/>
    <mergeCell ref="V414:Y414"/>
    <mergeCell ref="C415:D415"/>
    <mergeCell ref="J415:L415"/>
    <mergeCell ref="V415:Y415"/>
    <mergeCell ref="C416:D416"/>
    <mergeCell ref="J416:L416"/>
    <mergeCell ref="V416:Y416"/>
    <mergeCell ref="C422:D422"/>
    <mergeCell ref="J422:L422"/>
    <mergeCell ref="V422:Y422"/>
    <mergeCell ref="C423:D423"/>
    <mergeCell ref="J423:L423"/>
    <mergeCell ref="V423:Y423"/>
    <mergeCell ref="C424:D424"/>
    <mergeCell ref="J424:L424"/>
    <mergeCell ref="V424:Y424"/>
    <mergeCell ref="C419:D419"/>
    <mergeCell ref="J419:L419"/>
    <mergeCell ref="V419:Y419"/>
    <mergeCell ref="C420:D420"/>
    <mergeCell ref="J420:L420"/>
    <mergeCell ref="V420:Y420"/>
    <mergeCell ref="C421:D421"/>
    <mergeCell ref="J421:L421"/>
    <mergeCell ref="V421:Y421"/>
    <mergeCell ref="C428:D428"/>
    <mergeCell ref="J428:L428"/>
    <mergeCell ref="V428:Y428"/>
    <mergeCell ref="C429:D429"/>
    <mergeCell ref="J429:L429"/>
    <mergeCell ref="V429:Y429"/>
    <mergeCell ref="C430:D430"/>
    <mergeCell ref="J430:L430"/>
    <mergeCell ref="V430:Y430"/>
    <mergeCell ref="C425:D425"/>
    <mergeCell ref="J425:L425"/>
    <mergeCell ref="V425:Y425"/>
    <mergeCell ref="C426:D426"/>
    <mergeCell ref="J426:L426"/>
    <mergeCell ref="V426:Y426"/>
    <mergeCell ref="C427:D427"/>
    <mergeCell ref="J427:L427"/>
    <mergeCell ref="V427:Y427"/>
    <mergeCell ref="C434:D434"/>
    <mergeCell ref="J434:L434"/>
    <mergeCell ref="V434:Y434"/>
    <mergeCell ref="C435:D435"/>
    <mergeCell ref="J435:L435"/>
    <mergeCell ref="V435:Y435"/>
    <mergeCell ref="C436:D436"/>
    <mergeCell ref="J436:L436"/>
    <mergeCell ref="V436:Y436"/>
    <mergeCell ref="C431:D431"/>
    <mergeCell ref="J431:L431"/>
    <mergeCell ref="V431:Y431"/>
    <mergeCell ref="C432:D432"/>
    <mergeCell ref="J432:L432"/>
    <mergeCell ref="V432:Y432"/>
    <mergeCell ref="C433:D433"/>
    <mergeCell ref="J433:L433"/>
    <mergeCell ref="V433:Y433"/>
    <mergeCell ref="C440:D440"/>
    <mergeCell ref="J440:L440"/>
    <mergeCell ref="V440:Y440"/>
    <mergeCell ref="C441:D441"/>
    <mergeCell ref="J441:L441"/>
    <mergeCell ref="V441:Y441"/>
    <mergeCell ref="C442:D442"/>
    <mergeCell ref="J442:L442"/>
    <mergeCell ref="V442:Y442"/>
    <mergeCell ref="C437:D437"/>
    <mergeCell ref="J437:L437"/>
    <mergeCell ref="V437:Y437"/>
    <mergeCell ref="C438:D438"/>
    <mergeCell ref="J438:L438"/>
    <mergeCell ref="V438:Y438"/>
    <mergeCell ref="C439:D439"/>
    <mergeCell ref="J439:L439"/>
    <mergeCell ref="V439:Y439"/>
    <mergeCell ref="C443:D443"/>
    <mergeCell ref="J443:L443"/>
    <mergeCell ref="V443:Y443"/>
    <mergeCell ref="C444:D444"/>
    <mergeCell ref="J444:L444"/>
    <mergeCell ref="V444:Y444"/>
    <mergeCell ref="B497:Y497"/>
    <mergeCell ref="B498:E498"/>
    <mergeCell ref="F498:H498"/>
    <mergeCell ref="I498:J498"/>
    <mergeCell ref="K498:N498"/>
    <mergeCell ref="O498:P498"/>
    <mergeCell ref="Q498:T498"/>
    <mergeCell ref="U498:X499"/>
    <mergeCell ref="Y498:Z499"/>
    <mergeCell ref="B499:E499"/>
    <mergeCell ref="F499:H499"/>
    <mergeCell ref="I499:J499"/>
    <mergeCell ref="K499:N499"/>
    <mergeCell ref="O499:P499"/>
    <mergeCell ref="Q499:T499"/>
    <mergeCell ref="M457:M458"/>
    <mergeCell ref="N457:N458"/>
    <mergeCell ref="O457:O458"/>
    <mergeCell ref="P457:P458"/>
    <mergeCell ref="Q457:R457"/>
    <mergeCell ref="S457:S458"/>
    <mergeCell ref="T457:T458"/>
    <mergeCell ref="U457:U458"/>
    <mergeCell ref="V457:Y458"/>
    <mergeCell ref="C459:D459"/>
    <mergeCell ref="J459:L459"/>
    <mergeCell ref="B500:B534"/>
    <mergeCell ref="C500:D503"/>
    <mergeCell ref="E500:E503"/>
    <mergeCell ref="F500:F503"/>
    <mergeCell ref="G500:H501"/>
    <mergeCell ref="I500:N501"/>
    <mergeCell ref="O500:P501"/>
    <mergeCell ref="Q500:T501"/>
    <mergeCell ref="U500:Y501"/>
    <mergeCell ref="C504:D504"/>
    <mergeCell ref="J504:L504"/>
    <mergeCell ref="V504:Y504"/>
    <mergeCell ref="C505:D505"/>
    <mergeCell ref="J505:L505"/>
    <mergeCell ref="V505:Y505"/>
    <mergeCell ref="C506:D506"/>
    <mergeCell ref="J506:L506"/>
    <mergeCell ref="V506:Y506"/>
    <mergeCell ref="C507:D507"/>
    <mergeCell ref="J507:L507"/>
    <mergeCell ref="V507:Y507"/>
    <mergeCell ref="C508:D508"/>
    <mergeCell ref="J508:L508"/>
    <mergeCell ref="V508:Y508"/>
    <mergeCell ref="C509:D509"/>
    <mergeCell ref="J509:L509"/>
    <mergeCell ref="V509:Y509"/>
    <mergeCell ref="C510:D510"/>
    <mergeCell ref="J510:L510"/>
    <mergeCell ref="V510:Y510"/>
    <mergeCell ref="C511:D511"/>
    <mergeCell ref="J511:L511"/>
    <mergeCell ref="V511:Y511"/>
    <mergeCell ref="Z500:Z503"/>
    <mergeCell ref="G502:G503"/>
    <mergeCell ref="H502:H503"/>
    <mergeCell ref="I502:I503"/>
    <mergeCell ref="J502:L503"/>
    <mergeCell ref="M502:M503"/>
    <mergeCell ref="N502:N503"/>
    <mergeCell ref="O502:O503"/>
    <mergeCell ref="P502:P503"/>
    <mergeCell ref="Q502:R502"/>
    <mergeCell ref="S502:S503"/>
    <mergeCell ref="T502:T503"/>
    <mergeCell ref="U502:U503"/>
    <mergeCell ref="V502:Y503"/>
    <mergeCell ref="C515:D515"/>
    <mergeCell ref="J515:L515"/>
    <mergeCell ref="V515:Y515"/>
    <mergeCell ref="C516:D516"/>
    <mergeCell ref="J516:L516"/>
    <mergeCell ref="V516:Y516"/>
    <mergeCell ref="C517:D517"/>
    <mergeCell ref="J517:L517"/>
    <mergeCell ref="V517:Y517"/>
    <mergeCell ref="C512:D512"/>
    <mergeCell ref="J512:L512"/>
    <mergeCell ref="V512:Y512"/>
    <mergeCell ref="C513:D513"/>
    <mergeCell ref="J513:L513"/>
    <mergeCell ref="V513:Y513"/>
    <mergeCell ref="C514:D514"/>
    <mergeCell ref="J514:L514"/>
    <mergeCell ref="V514:Y514"/>
    <mergeCell ref="C521:D521"/>
    <mergeCell ref="J521:L521"/>
    <mergeCell ref="V521:Y521"/>
    <mergeCell ref="C522:D522"/>
    <mergeCell ref="J522:L522"/>
    <mergeCell ref="V522:Y522"/>
    <mergeCell ref="C523:D523"/>
    <mergeCell ref="J523:L523"/>
    <mergeCell ref="V523:Y523"/>
    <mergeCell ref="C518:D518"/>
    <mergeCell ref="J518:L518"/>
    <mergeCell ref="V518:Y518"/>
    <mergeCell ref="C519:D519"/>
    <mergeCell ref="J519:L519"/>
    <mergeCell ref="V519:Y519"/>
    <mergeCell ref="C520:D520"/>
    <mergeCell ref="J520:L520"/>
    <mergeCell ref="V520:Y520"/>
    <mergeCell ref="C527:D527"/>
    <mergeCell ref="J527:L527"/>
    <mergeCell ref="V527:Y527"/>
    <mergeCell ref="C528:D528"/>
    <mergeCell ref="J528:L528"/>
    <mergeCell ref="V528:Y528"/>
    <mergeCell ref="C529:D529"/>
    <mergeCell ref="J529:L529"/>
    <mergeCell ref="V529:Y529"/>
    <mergeCell ref="C524:D524"/>
    <mergeCell ref="J524:L524"/>
    <mergeCell ref="V524:Y524"/>
    <mergeCell ref="C525:D525"/>
    <mergeCell ref="J525:L525"/>
    <mergeCell ref="V525:Y525"/>
    <mergeCell ref="C526:D526"/>
    <mergeCell ref="J526:L526"/>
    <mergeCell ref="V526:Y526"/>
    <mergeCell ref="C552:D552"/>
    <mergeCell ref="J552:L552"/>
    <mergeCell ref="V552:Y552"/>
    <mergeCell ref="C553:D553"/>
    <mergeCell ref="J553:L553"/>
    <mergeCell ref="V553:Y553"/>
    <mergeCell ref="C533:D533"/>
    <mergeCell ref="J533:L533"/>
    <mergeCell ref="V533:Y533"/>
    <mergeCell ref="C534:D534"/>
    <mergeCell ref="J534:L534"/>
    <mergeCell ref="V534:Y534"/>
    <mergeCell ref="C530:D530"/>
    <mergeCell ref="J530:L530"/>
    <mergeCell ref="V530:Y530"/>
    <mergeCell ref="C531:D531"/>
    <mergeCell ref="J531:L531"/>
    <mergeCell ref="V531:Y531"/>
    <mergeCell ref="C532:D532"/>
    <mergeCell ref="J532:L532"/>
    <mergeCell ref="V532:Y532"/>
    <mergeCell ref="Z545:Z548"/>
    <mergeCell ref="G547:G548"/>
    <mergeCell ref="H547:H548"/>
    <mergeCell ref="I547:I548"/>
    <mergeCell ref="J547:L548"/>
    <mergeCell ref="M547:M548"/>
    <mergeCell ref="N547:N548"/>
    <mergeCell ref="O547:O548"/>
    <mergeCell ref="P547:P548"/>
    <mergeCell ref="Q547:R547"/>
    <mergeCell ref="S547:S548"/>
    <mergeCell ref="T547:T548"/>
    <mergeCell ref="U547:U548"/>
    <mergeCell ref="V547:Y548"/>
    <mergeCell ref="B545:B579"/>
    <mergeCell ref="C545:D548"/>
    <mergeCell ref="E545:E548"/>
    <mergeCell ref="F545:F548"/>
    <mergeCell ref="G545:H546"/>
    <mergeCell ref="I545:N546"/>
    <mergeCell ref="O545:P546"/>
    <mergeCell ref="Q545:T546"/>
    <mergeCell ref="U545:Y546"/>
    <mergeCell ref="C549:D549"/>
    <mergeCell ref="J549:L549"/>
    <mergeCell ref="V549:Y549"/>
    <mergeCell ref="C550:D550"/>
    <mergeCell ref="J550:L550"/>
    <mergeCell ref="V550:Y550"/>
    <mergeCell ref="C551:D551"/>
    <mergeCell ref="J551:L551"/>
    <mergeCell ref="V551:Y551"/>
    <mergeCell ref="C557:D557"/>
    <mergeCell ref="J557:L557"/>
    <mergeCell ref="V557:Y557"/>
    <mergeCell ref="C558:D558"/>
    <mergeCell ref="J558:L558"/>
    <mergeCell ref="V558:Y558"/>
    <mergeCell ref="C559:D559"/>
    <mergeCell ref="J559:L559"/>
    <mergeCell ref="V559:Y559"/>
    <mergeCell ref="C554:D554"/>
    <mergeCell ref="J554:L554"/>
    <mergeCell ref="V554:Y554"/>
    <mergeCell ref="C555:D555"/>
    <mergeCell ref="J555:L555"/>
    <mergeCell ref="V555:Y555"/>
    <mergeCell ref="C556:D556"/>
    <mergeCell ref="J556:L556"/>
    <mergeCell ref="V556:Y556"/>
    <mergeCell ref="C563:D563"/>
    <mergeCell ref="J563:L563"/>
    <mergeCell ref="V563:Y563"/>
    <mergeCell ref="C564:D564"/>
    <mergeCell ref="J564:L564"/>
    <mergeCell ref="V564:Y564"/>
    <mergeCell ref="C565:D565"/>
    <mergeCell ref="J565:L565"/>
    <mergeCell ref="V565:Y565"/>
    <mergeCell ref="C560:D560"/>
    <mergeCell ref="J560:L560"/>
    <mergeCell ref="V560:Y560"/>
    <mergeCell ref="C561:D561"/>
    <mergeCell ref="J561:L561"/>
    <mergeCell ref="V561:Y561"/>
    <mergeCell ref="C562:D562"/>
    <mergeCell ref="J562:L562"/>
    <mergeCell ref="V562:Y562"/>
    <mergeCell ref="V572:Y572"/>
    <mergeCell ref="C573:D573"/>
    <mergeCell ref="J573:L573"/>
    <mergeCell ref="V573:Y573"/>
    <mergeCell ref="C574:D574"/>
    <mergeCell ref="J574:L574"/>
    <mergeCell ref="V574:Y574"/>
    <mergeCell ref="C569:D569"/>
    <mergeCell ref="J569:L569"/>
    <mergeCell ref="V569:Y569"/>
    <mergeCell ref="C570:D570"/>
    <mergeCell ref="J570:L570"/>
    <mergeCell ref="V570:Y570"/>
    <mergeCell ref="C571:D571"/>
    <mergeCell ref="J571:L571"/>
    <mergeCell ref="V571:Y571"/>
    <mergeCell ref="C566:D566"/>
    <mergeCell ref="J566:L566"/>
    <mergeCell ref="V566:Y566"/>
    <mergeCell ref="C567:D567"/>
    <mergeCell ref="J567:L567"/>
    <mergeCell ref="V567:Y567"/>
    <mergeCell ref="C568:D568"/>
    <mergeCell ref="J568:L568"/>
    <mergeCell ref="V568:Y568"/>
    <mergeCell ref="C578:D578"/>
    <mergeCell ref="J578:L578"/>
    <mergeCell ref="V578:Y578"/>
    <mergeCell ref="C579:D579"/>
    <mergeCell ref="J579:L579"/>
    <mergeCell ref="V579:Y579"/>
    <mergeCell ref="B542:Y542"/>
    <mergeCell ref="B543:E543"/>
    <mergeCell ref="F543:H543"/>
    <mergeCell ref="I543:J543"/>
    <mergeCell ref="K543:N543"/>
    <mergeCell ref="O543:P543"/>
    <mergeCell ref="Q543:T543"/>
    <mergeCell ref="U543:X544"/>
    <mergeCell ref="Y543:Z544"/>
    <mergeCell ref="B544:E544"/>
    <mergeCell ref="F544:H544"/>
    <mergeCell ref="I544:J544"/>
    <mergeCell ref="K544:N544"/>
    <mergeCell ref="O544:P544"/>
    <mergeCell ref="Q544:T544"/>
    <mergeCell ref="C575:D575"/>
    <mergeCell ref="J575:L575"/>
    <mergeCell ref="V575:Y575"/>
    <mergeCell ref="C576:D576"/>
    <mergeCell ref="J576:L576"/>
    <mergeCell ref="V576:Y576"/>
    <mergeCell ref="C577:D577"/>
    <mergeCell ref="J577:L577"/>
    <mergeCell ref="V577:Y577"/>
    <mergeCell ref="C572:D572"/>
    <mergeCell ref="J572:L572"/>
    <mergeCell ref="C597:D597"/>
    <mergeCell ref="J597:L597"/>
    <mergeCell ref="V597:Y597"/>
    <mergeCell ref="C598:D598"/>
    <mergeCell ref="J598:L598"/>
    <mergeCell ref="V598:Y598"/>
    <mergeCell ref="B587:Y587"/>
    <mergeCell ref="B588:E588"/>
    <mergeCell ref="F588:H588"/>
    <mergeCell ref="I588:J588"/>
    <mergeCell ref="K588:N588"/>
    <mergeCell ref="O588:P588"/>
    <mergeCell ref="Q588:T588"/>
    <mergeCell ref="U588:X589"/>
    <mergeCell ref="Y588:Z589"/>
    <mergeCell ref="B589:E589"/>
    <mergeCell ref="F589:H589"/>
    <mergeCell ref="I589:J589"/>
    <mergeCell ref="K589:N589"/>
    <mergeCell ref="O589:P589"/>
    <mergeCell ref="Q589:T589"/>
    <mergeCell ref="Z590:Z593"/>
    <mergeCell ref="G592:G593"/>
    <mergeCell ref="H592:H593"/>
    <mergeCell ref="I592:I593"/>
    <mergeCell ref="J592:L593"/>
    <mergeCell ref="M592:M593"/>
    <mergeCell ref="N592:N593"/>
    <mergeCell ref="O592:O593"/>
    <mergeCell ref="P592:P593"/>
    <mergeCell ref="Q592:R592"/>
    <mergeCell ref="S592:S593"/>
    <mergeCell ref="T592:T593"/>
    <mergeCell ref="U592:U593"/>
    <mergeCell ref="V592:Y593"/>
    <mergeCell ref="B590:B624"/>
    <mergeCell ref="C590:D593"/>
    <mergeCell ref="E590:E593"/>
    <mergeCell ref="F590:F593"/>
    <mergeCell ref="G590:H591"/>
    <mergeCell ref="I590:N591"/>
    <mergeCell ref="O590:P591"/>
    <mergeCell ref="Q590:T591"/>
    <mergeCell ref="U590:Y591"/>
    <mergeCell ref="C594:D594"/>
    <mergeCell ref="J594:L594"/>
    <mergeCell ref="V594:Y594"/>
    <mergeCell ref="C595:D595"/>
    <mergeCell ref="J595:L595"/>
    <mergeCell ref="V595:Y595"/>
    <mergeCell ref="C596:D596"/>
    <mergeCell ref="J596:L596"/>
    <mergeCell ref="V596:Y596"/>
    <mergeCell ref="C602:D602"/>
    <mergeCell ref="J602:L602"/>
    <mergeCell ref="V602:Y602"/>
    <mergeCell ref="C603:D603"/>
    <mergeCell ref="J603:L603"/>
    <mergeCell ref="V603:Y603"/>
    <mergeCell ref="C604:D604"/>
    <mergeCell ref="J604:L604"/>
    <mergeCell ref="V604:Y604"/>
    <mergeCell ref="C599:D599"/>
    <mergeCell ref="J599:L599"/>
    <mergeCell ref="V599:Y599"/>
    <mergeCell ref="C600:D600"/>
    <mergeCell ref="J600:L600"/>
    <mergeCell ref="V600:Y600"/>
    <mergeCell ref="C601:D601"/>
    <mergeCell ref="J601:L601"/>
    <mergeCell ref="V601:Y601"/>
    <mergeCell ref="C608:D608"/>
    <mergeCell ref="J608:L608"/>
    <mergeCell ref="V608:Y608"/>
    <mergeCell ref="C609:D609"/>
    <mergeCell ref="J609:L609"/>
    <mergeCell ref="V609:Y609"/>
    <mergeCell ref="C610:D610"/>
    <mergeCell ref="J610:L610"/>
    <mergeCell ref="V610:Y610"/>
    <mergeCell ref="C605:D605"/>
    <mergeCell ref="J605:L605"/>
    <mergeCell ref="V605:Y605"/>
    <mergeCell ref="C606:D606"/>
    <mergeCell ref="J606:L606"/>
    <mergeCell ref="V606:Y606"/>
    <mergeCell ref="C607:D607"/>
    <mergeCell ref="J607:L607"/>
    <mergeCell ref="V607:Y607"/>
    <mergeCell ref="C614:D614"/>
    <mergeCell ref="J614:L614"/>
    <mergeCell ref="V614:Y614"/>
    <mergeCell ref="C615:D615"/>
    <mergeCell ref="J615:L615"/>
    <mergeCell ref="V615:Y615"/>
    <mergeCell ref="C616:D616"/>
    <mergeCell ref="J616:L616"/>
    <mergeCell ref="V616:Y616"/>
    <mergeCell ref="C611:D611"/>
    <mergeCell ref="J611:L611"/>
    <mergeCell ref="V611:Y611"/>
    <mergeCell ref="C612:D612"/>
    <mergeCell ref="J612:L612"/>
    <mergeCell ref="V612:Y612"/>
    <mergeCell ref="C613:D613"/>
    <mergeCell ref="J613:L613"/>
    <mergeCell ref="V613:Y613"/>
    <mergeCell ref="C620:D620"/>
    <mergeCell ref="J620:L620"/>
    <mergeCell ref="V620:Y620"/>
    <mergeCell ref="C621:D621"/>
    <mergeCell ref="J621:L621"/>
    <mergeCell ref="V621:Y621"/>
    <mergeCell ref="C622:D622"/>
    <mergeCell ref="J622:L622"/>
    <mergeCell ref="V622:Y622"/>
    <mergeCell ref="C617:D617"/>
    <mergeCell ref="J617:L617"/>
    <mergeCell ref="V617:Y617"/>
    <mergeCell ref="C618:D618"/>
    <mergeCell ref="J618:L618"/>
    <mergeCell ref="V618:Y618"/>
    <mergeCell ref="C619:D619"/>
    <mergeCell ref="J619:L619"/>
    <mergeCell ref="V619:Y619"/>
    <mergeCell ref="C642:D642"/>
    <mergeCell ref="J642:L642"/>
    <mergeCell ref="V642:Y642"/>
    <mergeCell ref="C643:D643"/>
    <mergeCell ref="J643:L643"/>
    <mergeCell ref="V643:Y643"/>
    <mergeCell ref="C623:D623"/>
    <mergeCell ref="J623:L623"/>
    <mergeCell ref="V623:Y623"/>
    <mergeCell ref="C624:D624"/>
    <mergeCell ref="J624:L624"/>
    <mergeCell ref="V624:Y624"/>
    <mergeCell ref="B632:Y632"/>
    <mergeCell ref="B633:E633"/>
    <mergeCell ref="F633:H633"/>
    <mergeCell ref="I633:J633"/>
    <mergeCell ref="K633:N633"/>
    <mergeCell ref="O633:P633"/>
    <mergeCell ref="Q633:T633"/>
    <mergeCell ref="U633:X634"/>
    <mergeCell ref="Y633:Z634"/>
    <mergeCell ref="B634:E634"/>
    <mergeCell ref="F634:H634"/>
    <mergeCell ref="I634:J634"/>
    <mergeCell ref="K634:N634"/>
    <mergeCell ref="O634:P634"/>
    <mergeCell ref="Q634:T634"/>
    <mergeCell ref="Z635:Z638"/>
    <mergeCell ref="G637:G638"/>
    <mergeCell ref="H637:H638"/>
    <mergeCell ref="I637:I638"/>
    <mergeCell ref="J637:L638"/>
    <mergeCell ref="M637:M638"/>
    <mergeCell ref="N637:N638"/>
    <mergeCell ref="O637:O638"/>
    <mergeCell ref="P637:P638"/>
    <mergeCell ref="Q637:R637"/>
    <mergeCell ref="S637:S638"/>
    <mergeCell ref="T637:T638"/>
    <mergeCell ref="U637:U638"/>
    <mergeCell ref="V637:Y638"/>
    <mergeCell ref="B635:B669"/>
    <mergeCell ref="C635:D638"/>
    <mergeCell ref="E635:E638"/>
    <mergeCell ref="F635:F638"/>
    <mergeCell ref="G635:H636"/>
    <mergeCell ref="I635:N636"/>
    <mergeCell ref="O635:P636"/>
    <mergeCell ref="Q635:T636"/>
    <mergeCell ref="U635:Y636"/>
    <mergeCell ref="C639:D639"/>
    <mergeCell ref="J639:L639"/>
    <mergeCell ref="V639:Y639"/>
    <mergeCell ref="C640:D640"/>
    <mergeCell ref="J640:L640"/>
    <mergeCell ref="V640:Y640"/>
    <mergeCell ref="C641:D641"/>
    <mergeCell ref="J641:L641"/>
    <mergeCell ref="V641:Y641"/>
    <mergeCell ref="C647:D647"/>
    <mergeCell ref="J647:L647"/>
    <mergeCell ref="V647:Y647"/>
    <mergeCell ref="C648:D648"/>
    <mergeCell ref="J648:L648"/>
    <mergeCell ref="V648:Y648"/>
    <mergeCell ref="C649:D649"/>
    <mergeCell ref="J649:L649"/>
    <mergeCell ref="V649:Y649"/>
    <mergeCell ref="C644:D644"/>
    <mergeCell ref="J644:L644"/>
    <mergeCell ref="V644:Y644"/>
    <mergeCell ref="C645:D645"/>
    <mergeCell ref="J645:L645"/>
    <mergeCell ref="V645:Y645"/>
    <mergeCell ref="C646:D646"/>
    <mergeCell ref="J646:L646"/>
    <mergeCell ref="V646:Y646"/>
    <mergeCell ref="C653:D653"/>
    <mergeCell ref="J653:L653"/>
    <mergeCell ref="V653:Y653"/>
    <mergeCell ref="C654:D654"/>
    <mergeCell ref="J654:L654"/>
    <mergeCell ref="V654:Y654"/>
    <mergeCell ref="C655:D655"/>
    <mergeCell ref="J655:L655"/>
    <mergeCell ref="V655:Y655"/>
    <mergeCell ref="C650:D650"/>
    <mergeCell ref="J650:L650"/>
    <mergeCell ref="V650:Y650"/>
    <mergeCell ref="C651:D651"/>
    <mergeCell ref="J651:L651"/>
    <mergeCell ref="V651:Y651"/>
    <mergeCell ref="C652:D652"/>
    <mergeCell ref="J652:L652"/>
    <mergeCell ref="V652:Y652"/>
    <mergeCell ref="C659:D659"/>
    <mergeCell ref="J659:L659"/>
    <mergeCell ref="V659:Y659"/>
    <mergeCell ref="C660:D660"/>
    <mergeCell ref="J660:L660"/>
    <mergeCell ref="V660:Y660"/>
    <mergeCell ref="C661:D661"/>
    <mergeCell ref="J661:L661"/>
    <mergeCell ref="V661:Y661"/>
    <mergeCell ref="C656:D656"/>
    <mergeCell ref="J656:L656"/>
    <mergeCell ref="V656:Y656"/>
    <mergeCell ref="C657:D657"/>
    <mergeCell ref="J657:L657"/>
    <mergeCell ref="V657:Y657"/>
    <mergeCell ref="C658:D658"/>
    <mergeCell ref="J658:L658"/>
    <mergeCell ref="V658:Y658"/>
    <mergeCell ref="C665:D665"/>
    <mergeCell ref="J665:L665"/>
    <mergeCell ref="V665:Y665"/>
    <mergeCell ref="C666:D666"/>
    <mergeCell ref="J666:L666"/>
    <mergeCell ref="V666:Y666"/>
    <mergeCell ref="C667:D667"/>
    <mergeCell ref="J667:L667"/>
    <mergeCell ref="V667:Y667"/>
    <mergeCell ref="C662:D662"/>
    <mergeCell ref="J662:L662"/>
    <mergeCell ref="V662:Y662"/>
    <mergeCell ref="C663:D663"/>
    <mergeCell ref="J663:L663"/>
    <mergeCell ref="V663:Y663"/>
    <mergeCell ref="C664:D664"/>
    <mergeCell ref="J664:L664"/>
    <mergeCell ref="V664:Y664"/>
    <mergeCell ref="C687:D687"/>
    <mergeCell ref="J687:L687"/>
    <mergeCell ref="V687:Y687"/>
    <mergeCell ref="C688:D688"/>
    <mergeCell ref="J688:L688"/>
    <mergeCell ref="V688:Y688"/>
    <mergeCell ref="C668:D668"/>
    <mergeCell ref="J668:L668"/>
    <mergeCell ref="V668:Y668"/>
    <mergeCell ref="C669:D669"/>
    <mergeCell ref="J669:L669"/>
    <mergeCell ref="V669:Y669"/>
    <mergeCell ref="B677:Y677"/>
    <mergeCell ref="B678:E678"/>
    <mergeCell ref="F678:H678"/>
    <mergeCell ref="I678:J678"/>
    <mergeCell ref="K678:N678"/>
    <mergeCell ref="O678:P678"/>
    <mergeCell ref="Q678:T678"/>
    <mergeCell ref="U678:X679"/>
    <mergeCell ref="Y678:Z679"/>
    <mergeCell ref="B679:E679"/>
    <mergeCell ref="F679:H679"/>
    <mergeCell ref="I679:J679"/>
    <mergeCell ref="K679:N679"/>
    <mergeCell ref="O679:P679"/>
    <mergeCell ref="Q679:T679"/>
    <mergeCell ref="Z680:Z683"/>
    <mergeCell ref="G682:G683"/>
    <mergeCell ref="H682:H683"/>
    <mergeCell ref="I682:I683"/>
    <mergeCell ref="J682:L683"/>
    <mergeCell ref="M682:M683"/>
    <mergeCell ref="N682:N683"/>
    <mergeCell ref="O682:O683"/>
    <mergeCell ref="P682:P683"/>
    <mergeCell ref="Q682:R682"/>
    <mergeCell ref="S682:S683"/>
    <mergeCell ref="T682:T683"/>
    <mergeCell ref="U682:U683"/>
    <mergeCell ref="V682:Y683"/>
    <mergeCell ref="B680:B714"/>
    <mergeCell ref="C680:D683"/>
    <mergeCell ref="E680:E683"/>
    <mergeCell ref="F680:F683"/>
    <mergeCell ref="G680:H681"/>
    <mergeCell ref="I680:N681"/>
    <mergeCell ref="O680:P681"/>
    <mergeCell ref="Q680:T681"/>
    <mergeCell ref="U680:Y681"/>
    <mergeCell ref="C684:D684"/>
    <mergeCell ref="J684:L684"/>
    <mergeCell ref="V684:Y684"/>
    <mergeCell ref="C685:D685"/>
    <mergeCell ref="J685:L685"/>
    <mergeCell ref="V685:Y685"/>
    <mergeCell ref="C686:D686"/>
    <mergeCell ref="J686:L686"/>
    <mergeCell ref="V686:Y686"/>
    <mergeCell ref="C692:D692"/>
    <mergeCell ref="J692:L692"/>
    <mergeCell ref="V692:Y692"/>
    <mergeCell ref="C693:D693"/>
    <mergeCell ref="J693:L693"/>
    <mergeCell ref="V693:Y693"/>
    <mergeCell ref="C694:D694"/>
    <mergeCell ref="J694:L694"/>
    <mergeCell ref="V694:Y694"/>
    <mergeCell ref="C689:D689"/>
    <mergeCell ref="J689:L689"/>
    <mergeCell ref="V689:Y689"/>
    <mergeCell ref="C690:D690"/>
    <mergeCell ref="J690:L690"/>
    <mergeCell ref="V690:Y690"/>
    <mergeCell ref="C691:D691"/>
    <mergeCell ref="J691:L691"/>
    <mergeCell ref="V691:Y691"/>
    <mergeCell ref="C698:D698"/>
    <mergeCell ref="J698:L698"/>
    <mergeCell ref="V698:Y698"/>
    <mergeCell ref="C699:D699"/>
    <mergeCell ref="J699:L699"/>
    <mergeCell ref="V699:Y699"/>
    <mergeCell ref="C700:D700"/>
    <mergeCell ref="J700:L700"/>
    <mergeCell ref="V700:Y700"/>
    <mergeCell ref="C695:D695"/>
    <mergeCell ref="J695:L695"/>
    <mergeCell ref="V695:Y695"/>
    <mergeCell ref="C696:D696"/>
    <mergeCell ref="J696:L696"/>
    <mergeCell ref="V696:Y696"/>
    <mergeCell ref="C697:D697"/>
    <mergeCell ref="J697:L697"/>
    <mergeCell ref="V697:Y697"/>
    <mergeCell ref="C704:D704"/>
    <mergeCell ref="J704:L704"/>
    <mergeCell ref="V704:Y704"/>
    <mergeCell ref="C705:D705"/>
    <mergeCell ref="J705:L705"/>
    <mergeCell ref="V705:Y705"/>
    <mergeCell ref="C706:D706"/>
    <mergeCell ref="J706:L706"/>
    <mergeCell ref="V706:Y706"/>
    <mergeCell ref="C701:D701"/>
    <mergeCell ref="J701:L701"/>
    <mergeCell ref="V701:Y701"/>
    <mergeCell ref="C702:D702"/>
    <mergeCell ref="J702:L702"/>
    <mergeCell ref="V702:Y702"/>
    <mergeCell ref="C703:D703"/>
    <mergeCell ref="J703:L703"/>
    <mergeCell ref="V703:Y703"/>
    <mergeCell ref="C713:D713"/>
    <mergeCell ref="J713:L713"/>
    <mergeCell ref="V713:Y713"/>
    <mergeCell ref="C714:D714"/>
    <mergeCell ref="J714:L714"/>
    <mergeCell ref="V714:Y714"/>
    <mergeCell ref="C710:D710"/>
    <mergeCell ref="J710:L710"/>
    <mergeCell ref="V710:Y710"/>
    <mergeCell ref="C711:D711"/>
    <mergeCell ref="J711:L711"/>
    <mergeCell ref="V711:Y711"/>
    <mergeCell ref="C712:D712"/>
    <mergeCell ref="J712:L712"/>
    <mergeCell ref="V712:Y712"/>
    <mergeCell ref="C707:D707"/>
    <mergeCell ref="J707:L707"/>
    <mergeCell ref="V707:Y707"/>
    <mergeCell ref="C708:D708"/>
    <mergeCell ref="J708:L708"/>
    <mergeCell ref="V708:Y708"/>
    <mergeCell ref="C709:D709"/>
    <mergeCell ref="J709:L709"/>
    <mergeCell ref="V709:Y709"/>
    <mergeCell ref="B452:Y452"/>
    <mergeCell ref="B453:E453"/>
    <mergeCell ref="F453:H453"/>
    <mergeCell ref="I453:J453"/>
    <mergeCell ref="K453:N453"/>
    <mergeCell ref="O453:P453"/>
    <mergeCell ref="Q453:T453"/>
    <mergeCell ref="U453:X454"/>
    <mergeCell ref="Y453:Z454"/>
    <mergeCell ref="B454:E454"/>
    <mergeCell ref="F454:H454"/>
    <mergeCell ref="I454:J454"/>
    <mergeCell ref="K454:N454"/>
    <mergeCell ref="O454:P454"/>
    <mergeCell ref="Q454:T454"/>
    <mergeCell ref="B455:B489"/>
    <mergeCell ref="C455:D458"/>
    <mergeCell ref="E455:E458"/>
    <mergeCell ref="F455:F458"/>
    <mergeCell ref="G455:H456"/>
    <mergeCell ref="I455:N456"/>
    <mergeCell ref="O455:P456"/>
    <mergeCell ref="Q455:T456"/>
    <mergeCell ref="U455:Y456"/>
    <mergeCell ref="Z455:Z458"/>
    <mergeCell ref="G457:G458"/>
    <mergeCell ref="H457:H458"/>
    <mergeCell ref="I457:I458"/>
    <mergeCell ref="J457:L458"/>
    <mergeCell ref="V459:Y459"/>
    <mergeCell ref="C460:D460"/>
    <mergeCell ref="J460:L460"/>
    <mergeCell ref="V460:Y460"/>
    <mergeCell ref="C461:D461"/>
    <mergeCell ref="J461:L461"/>
    <mergeCell ref="V461:Y461"/>
    <mergeCell ref="C462:D462"/>
    <mergeCell ref="J462:L462"/>
    <mergeCell ref="V462:Y462"/>
    <mergeCell ref="C463:D463"/>
    <mergeCell ref="J463:L463"/>
    <mergeCell ref="V463:Y463"/>
    <mergeCell ref="C464:D464"/>
    <mergeCell ref="J464:L464"/>
    <mergeCell ref="V464:Y464"/>
    <mergeCell ref="C465:D465"/>
    <mergeCell ref="J465:L465"/>
    <mergeCell ref="V465:Y465"/>
    <mergeCell ref="C466:D466"/>
    <mergeCell ref="J466:L466"/>
    <mergeCell ref="V466:Y466"/>
    <mergeCell ref="C467:D467"/>
    <mergeCell ref="J467:L467"/>
    <mergeCell ref="V467:Y467"/>
    <mergeCell ref="C468:D468"/>
    <mergeCell ref="J468:L468"/>
    <mergeCell ref="V468:Y468"/>
    <mergeCell ref="C469:D469"/>
    <mergeCell ref="J469:L469"/>
    <mergeCell ref="V469:Y469"/>
    <mergeCell ref="C470:D470"/>
    <mergeCell ref="J470:L470"/>
    <mergeCell ref="V470:Y470"/>
    <mergeCell ref="C471:D471"/>
    <mergeCell ref="J471:L471"/>
    <mergeCell ref="V471:Y471"/>
    <mergeCell ref="C472:D472"/>
    <mergeCell ref="J472:L472"/>
    <mergeCell ref="V472:Y472"/>
    <mergeCell ref="V484:Y484"/>
    <mergeCell ref="C473:D473"/>
    <mergeCell ref="J473:L473"/>
    <mergeCell ref="V473:Y473"/>
    <mergeCell ref="C474:D474"/>
    <mergeCell ref="J474:L474"/>
    <mergeCell ref="V474:Y474"/>
    <mergeCell ref="C475:D475"/>
    <mergeCell ref="J475:L475"/>
    <mergeCell ref="V475:Y475"/>
    <mergeCell ref="C476:D476"/>
    <mergeCell ref="J476:L476"/>
    <mergeCell ref="V476:Y476"/>
    <mergeCell ref="C477:D477"/>
    <mergeCell ref="J477:L477"/>
    <mergeCell ref="V477:Y477"/>
    <mergeCell ref="C478:D478"/>
    <mergeCell ref="J478:L478"/>
    <mergeCell ref="V478:Y478"/>
    <mergeCell ref="C485:D485"/>
    <mergeCell ref="J485:L485"/>
    <mergeCell ref="V485:Y485"/>
    <mergeCell ref="C486:D486"/>
    <mergeCell ref="J486:L486"/>
    <mergeCell ref="V486:Y486"/>
    <mergeCell ref="C487:D487"/>
    <mergeCell ref="J487:L487"/>
    <mergeCell ref="V487:Y487"/>
    <mergeCell ref="C488:D488"/>
    <mergeCell ref="J488:L488"/>
    <mergeCell ref="V488:Y488"/>
    <mergeCell ref="C489:D489"/>
    <mergeCell ref="J489:L489"/>
    <mergeCell ref="V489:Y489"/>
    <mergeCell ref="C479:D479"/>
    <mergeCell ref="J479:L479"/>
    <mergeCell ref="V479:Y479"/>
    <mergeCell ref="C480:D480"/>
    <mergeCell ref="J480:L480"/>
    <mergeCell ref="V480:Y480"/>
    <mergeCell ref="C481:D481"/>
    <mergeCell ref="J481:L481"/>
    <mergeCell ref="V481:Y481"/>
    <mergeCell ref="C482:D482"/>
    <mergeCell ref="J482:L482"/>
    <mergeCell ref="V482:Y482"/>
    <mergeCell ref="C483:D483"/>
    <mergeCell ref="J483:L483"/>
    <mergeCell ref="V483:Y483"/>
    <mergeCell ref="C484:D484"/>
    <mergeCell ref="J484:L484"/>
  </mergeCells>
  <phoneticPr fontId="9"/>
  <dataValidations count="3">
    <dataValidation type="list" errorStyle="warning" allowBlank="1" showInputMessage="1" showErrorMessage="1" error="選択出来ません" sqref="H144:H174 H9:H39 H54:H84 H99:H129 H189:H219 H234:H264 H279:H309 H369:H399 H324:H354 H414:H444 H459:H489 H504:H534 H549:H579 H594:H624 H639:H669 H684:H714">
      <formula1>INDIRECT(G9)</formula1>
    </dataValidation>
    <dataValidation type="list" allowBlank="1" showInputMessage="1" showErrorMessage="1" sqref="J144:L174 J9:L39 J54:L84 J99:L129 J189:L219 J234:L264 J279:L309 J369:L399 J324:L354 J414:L444 J459:L489 J504:L534 J549:L579 J594:L624 J639:L669 J684:L714">
      <formula1>INDIRECT(I9)</formula1>
    </dataValidation>
    <dataValidation type="list" allowBlank="1" showInputMessage="1" showErrorMessage="1" sqref="R32:U32 S688:T688 S74:T74 S82:T82 S99:T99 S104:T104 S110:T110 U121:U122 S128:T128 S144:T144 S157:T157 S241:T241 S236:T236 S172:T172 S247:T247 S256:T256 S262:T262 S372:T372 S344:T344 S292:T292 S337:U337 S353:T353 S420:T420 S396:T396 T415 S417:T417 S422:T422 S442:T442 S459:T460 S466:T466 S477:T477 S509:T509 S534:U534 S648:T648 S709:U709 S524:T525 S651:T651 S414:T414 S600:T600 S668:T668 S694:U695 S120:T122 T697">
      <formula1>#N/A</formula1>
    </dataValidation>
  </dataValidations>
  <printOptions horizontalCentered="1" verticalCentered="1"/>
  <pageMargins left="0.19685039370078741" right="0.19685039370078741" top="0.78740157480314965" bottom="0.19685039370078741" header="0.51181102362204722" footer="0.51181102362204722"/>
  <pageSetup paperSize="9" scale="76" orientation="landscape" copies="2" r:id="rId1"/>
  <headerFooter alignWithMargins="0"/>
  <rowBreaks count="15" manualBreakCount="15">
    <brk id="45" min="1" max="25" man="1"/>
    <brk id="90" min="1" max="25" man="1"/>
    <brk id="135" min="1" max="25" man="1"/>
    <brk id="180" min="1" max="25" man="1"/>
    <brk id="225" min="1" max="25" man="1"/>
    <brk id="270" min="1" max="25" man="1"/>
    <brk id="315" min="1" max="25" man="1"/>
    <brk id="360" min="1" max="25" man="1"/>
    <brk id="405" min="1" max="25" man="1"/>
    <brk id="450" min="1" max="25" man="1"/>
    <brk id="495" min="1" max="25" man="1"/>
    <brk id="540" min="1" max="25" man="1"/>
    <brk id="585" min="1" max="25" man="1"/>
    <brk id="630" min="1" max="25" man="1"/>
    <brk id="675" min="1" max="25" man="1"/>
  </rowBreaks>
  <extLst>
    <ext xmlns:x14="http://schemas.microsoft.com/office/spreadsheetml/2009/9/main" uri="{CCE6A557-97BC-4b89-ADB6-D9C93CAAB3DF}">
      <x14:dataValidations xmlns:xm="http://schemas.microsoft.com/office/excel/2006/main" count="5">
        <x14:dataValidation type="list" allowBlank="1" showInputMessage="1" showErrorMessage="1">
          <x14:formula1>
            <xm:f>'\\nes\dfs\50調査計測部\01調査グループ\02業務\R2年度\2814R_宇部地区トンネル定期点検業務\06_報告書\03_点検調書\点検調書\[03_主要県道下関美祢線（四郎ヶ原トンネル）20.xlsx](参考)リスト'!#REF!</xm:f>
          </x14:formula1>
          <xm:sqref>Z9 Z11:Z16 Z18:Z19 Z21:Z22 Z29:Z31 Z35:Z36 Z39 Z54:Z55 Z57:Z58 Z60:Z61 Z64 Z66:Z67 Z69:Z70 Z73 R72:U72 Z75:Z81 Z84 R83:U83 Z100:Z101 Z105:Z106 Z109 Z111:Z113 Z115 Z117:Z119 Z123 Z129 R127:U127 Z148:Z152 Z154:Z156 Z158:Z159 Z162:Z164 Z145 Z166:Z167 Z173 Z170:Z171 Z189:Z192 Z199:Z200 Z206 Z211 Z213:Z214 Z216:Z217 Z219 Z246 Z259 Z249:Z250 Z253 Z255 Z237 Z240 Z242:Z243 Z263:Z264 Z279:Z287 Z293:Z297 Z301:Z302 Z290:Z291 Z304:Z305 Z308:Z309 Z381:Z383 Z369:Z371 Z324:Z332 Z418:Z419 Z338:Z343 Z397:Z399 Z395 Z346:Z352 Z373 Z354 Z385:Z393 Z376:Z378 Z435 Z421 Z423:Z432 Z437 Z439:Z441 Z443:Z444 Z461:Z462 Z465 Z468:Z471 Z473:Z475 Z479 Z510 Z481:Z488 Z531:Z533 Z515:Z516 Z549:Z551 Z518:Z523 Z513 Z526:Z529 Z573:Z579 Z506 Z416 Z508 Z613:Z624 Z553:Z571 Z606:Z607 Z601:Z604 Z609:Z611 Z652:Z653 Z665:Z667 Z639:Z647 Z669 Z661:Z663 Z684:Z685 Z710:Z712 Z594:Z597 Z599 Z649:Z650 Z655:Z659 Z698:Z708 Z696 Z689:Z692</xm:sqref>
        </x14:dataValidation>
        <x14:dataValidation type="list" allowBlank="1" showInputMessage="1" showErrorMessage="1">
          <x14:formula1>
            <xm:f>'\\NESFS01VM\NesFolders$\50調査計測部\01調査グループ\02業務\R2年度\2814R_宇部地区トンネル定期点検業務\06_報告書\03_点検調書\点検調書\[04_一般県道秋吉台公園線（秋吉トンネル)提出.xlsx](参考)リスト'!#REF!</xm:f>
          </x14:formula1>
          <xm:sqref>T10:U10 U9 U11 T17 U18:U19 T20 U21:U22 T23:T28 T37:T38 T56:U56 U57:U59 T59 T62:T63 T65 T68 U69:U71 T71 U78 T102:T103 T107:T108 U109:U111 T114 U115:U116 T116 U123:U124 T124:T126 T153:U153 U154:U155 T160:T161 T146:T147 T165 U167:U168 T168:T169 U171:U172 T174 T212 U192 T193:T198 U200:U202 T201:T205 T207:T210 U210:U211 U213:U215 T215 U207 T218 T251:T252 U258:U259 U253 T234:T235 U239:U241 T248:U248 T254 T257:T258 T238:T239 T260:T261 T303 U286:U287 U36 T288:T289 T298:T300 U301:U302 T306:T307 U307 U395:U396 U385:U386 T384 T374:T375 U391:U393 U435 U294 U339 U346 U398:U399 T333:T336 U324 U327 T345 U348 U350 U353:U354 T379:T380 T394 T436 U419:U420 U430 T433:T434 T438:U438 U437 U442:U444 T478 U482:U483 U509:U512 T480 U468:U469 T467 T472:U472 T504:T505 U439:U440 U477 T511:T512 T552:U552 T517 U514:U515 T514 U520:U522 T530 U518 U594:U595 T654 U558 U553 U479 U281:U283 U560 T572:U572 U600:U601 U708 U620 T598 T605:U605 U606 U608:U610 U622 U662:U664 U702 U712 U471 T476 T489:U489 U532 T507 U506 U579 U565:U567 T608 T660:U660 U704:U705 T664 U685:U686 T686:T687 U710 T713:T714 U570:U571 U551 T612:U612 U613:U618 U597 U643:U644 U653 U655:U656 U659 U667:U669 U691:U692 U697:U699 T693 U25 U28 T33:U34 U38 U63 U74 U82 U99 U102 U104 U120 U126 U128 U144 U157 U196 U198 U205 U219 U235:U236 T244:U245 U247 U256 U261:U264 U289 U292 U296 U309 U335 U344 U372 U375:U380 U382:U383 U389 U414:U415 U417 U422 U425:U426 U433 U459:U460 T463:U464 U466 U486 U524:U526 U549 U574:U576 U603 U648 U651 U688</xm:sqref>
        </x14:dataValidation>
        <x14:dataValidation type="list" allowBlank="1" showInputMessage="1" showErrorMessage="1">
          <x14:formula1>
            <xm:f>'\\NESFS01VM\NesFolders$\50調査計測部\01調査グループ\02業務\R2年度\2814R_宇部地区トンネル定期点検業務\06_報告書\03_点検調書\点検調書\[01_一般国道316号（美祢トンネル）1 (修復済み).xlsx](参考)リスト'!#REF!</xm:f>
          </x14:formula1>
          <xm:sqref>Q369:R399 Q9:R18 Q19:Q39 R19:R31 I639:I669 Q54:R62 R63:R71 Q63:Q73 Q74:R80 R81:R82 Q81:Q84 Q99:R125 R126 R128 Q126:Q128 S596:S599 Q144:R174 U507:U508 Q234:R264 Q279:R309 Q324:R354 Q414:R444 I9:I39 I54:I84 I99:I129 I144:I174 I189:I219 I234:I264 I279:I309 I369:I399 I324:I354 I414:I444 T551 T601:T604 G639:G669 T689:T692 U12:U17 U20 T696:U696 T29:U31 U35 T39:U39 T54:U55 U64:U68 U75:U77 U79:U81 T117:U119 U60:U62 U105:U108 U112:U114 U103 U156 U158:U166 U125 U145:U152 U173:U174 U212 U189:U191 U169:U170 U199 U208:U209 U254:U255 U234 U237:U238 T246:U246 U249:U252 U216:U218 U257 U284:U285 U279:U280 T290:U291 T242:U243 U297:U300 U384 U336 U436 U338 U390 U345 U347 U308 U349 U373:U374 U351:U352 U397 U340:U343 U325:U326 U427:U429 U434 U418 U394 U441 U431:U432 U478 U470 G459:G489 S467:S476 Q505:R534 T468:T471 U487:U488 U516:U517 U533 S510:S523 S526:S533 T510 U550 Q594:S595 U561:U564 Q549:T550 U554:U557 U577:U578 G594:G624 S601:S624 U639:U642 T684:T685 U684 U713:U714 U711 U665:U666 U706:U707 U703 S684:S687 S696:S708 U260 U293 S9:S31 R33:S39 S54:S71 S123:S126 S100:S103 S105:S109 S111:S119 S145:S156 S158:S171 S173:S174 Q189:S219 S248:S255 S242:S246 S237:S240 S234:S235 S257:S261 S293:S309 S279:S291 S373:S395 S345:S352 S324:S336 S415:S416 S423:S441 T473:T475 T479 Q504:S504 T531:T533 T515:T516 T553:T571 T609:T611 S710:S714 T698:T708 T9 T11:T16 T18:T19 T21:T22 T35:T36 T57:T58 T60:T61 T64 T66:T67 T69:T70 R73:U73 S75:T81 R84:U84 T123 T105:T106 T109 T111:T113 T115 Q129:U129 T162:T164 T148:T152 T154:T156 T158:T159 T145 T166:T167 T173 T170:T171 T189:T192 T199:T200 T213:T214 T211 T216:T217 T219 T259 T249:T250 T253 T255 T237 T240 S263:T264 T279:T287 T293:T297 T301:T302 T304:T305 T308:T309 T381:T383 S369:U371 T324:T332 S418:T419 S338:T343 S397:T399 T395 T346:T352 T373 S354:T354 T385:T393 T376:T378 T435 S421:U421 T423:T432 T437 T439:T441 S443:T444 T481:T488 G504:G534 I504:I534 G549:G579 U504:U505 T526:T529 T506 T508 T594:T597 I549:I579 Q551:S579 T513:U513 T599 I594:I624 T606:T607 S639:T647 G684:G714 Q684:R714 T710:T712 T416:U416 G9:G39 G54:G84 G99:G129 G144:G174 G189:G219 G234:G264 G279:G309 G369:G399 G324:G354 G414:G444 Q459:R489 T518:T523 T573:T579 T613:T624 U661 S461:S465 I459:I489 U484:U485 U423:U424 S478:S489 U473:U476 U467 T465:U465 U480:U481 S505:S508 U519 U523 U527:U531 U559 U568:U569 Q596:R624 U604 U621 U607 U619 U596 U598:U599 U573 U623:U624 S649:U650 U654 U657:U658 U645:U647 U652 T652:T653 T655:T659 U611 T665:T667 S669:T669 T661:T663 S652:S667 Q639:R669 I684:I714 U700:U701 U693 U689:U690 S689:S693 U23:U24 U26:U27 U37 T100:U101 U193:U195 U197 U203:U204 T206:U206 U288 U295 U303:U306 U328:U334 U381 U387:U388 T461:U462 U602 U687</xm:sqref>
        </x14:dataValidation>
        <x14:dataValidation type="list" allowBlank="1" showInputMessage="1" showErrorMessage="1">
          <x14:formula1>
            <xm:f>'(参考)リスト'!$G$16:$G$20</xm:f>
          </x14:formula1>
          <xm:sqref>P9:P39 P54:P84 P99:P129 P144:P174 P189:P219 P234:P264 P279:P309 P324:P354 P369:P399 P459:P489 P504:P534 P549:P579 P594:P624 P639:P669 P414:P444 P684:P714</xm:sqref>
        </x14:dataValidation>
        <x14:dataValidation type="list" allowBlank="1" showInputMessage="1" showErrorMessage="1">
          <x14:formula1>
            <xm:f>'(参考)リスト'!$F$16:$F$21</xm:f>
          </x14:formula1>
          <xm:sqref>O9:O39 O54:O84 O99:O129 O144:O174 O189:O219 O234:O264 O279:O309 O324:O354 O369:O399 O459:O489 O504:O534 O549:O579 O594:O624 O639:O669 O414:O444 O684:O714</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B1:AB301"/>
  <sheetViews>
    <sheetView showGridLines="0" showZeros="0" view="pageBreakPreview" zoomScale="90" zoomScaleNormal="100" zoomScaleSheetLayoutView="90" workbookViewId="0">
      <pane xSplit="4" ySplit="1" topLeftCell="E2" activePane="bottomRight" state="frozen"/>
      <selection activeCell="E3" sqref="E3:H3"/>
      <selection pane="topRight" activeCell="E3" sqref="E3:H3"/>
      <selection pane="bottomLeft" activeCell="E3" sqref="E3:H3"/>
      <selection pane="bottomRight" activeCell="P266" sqref="P266:P289"/>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8.25" style="1" customWidth="1"/>
    <col min="11" max="11" width="8.125" style="1" customWidth="1"/>
    <col min="12" max="12" width="3.75" style="1" customWidth="1"/>
    <col min="13" max="13" width="12.5" style="1" customWidth="1"/>
    <col min="14" max="14" width="15.875" style="1" customWidth="1"/>
    <col min="15" max="15" width="14.125" style="1" customWidth="1"/>
    <col min="16" max="17" width="10" style="1" customWidth="1"/>
    <col min="18" max="18" width="5.5" style="1" customWidth="1"/>
    <col min="19" max="19" width="5.125" style="1" customWidth="1"/>
    <col min="20" max="20" width="4.625" style="1" customWidth="1"/>
    <col min="21" max="22" width="6.625" style="1" customWidth="1"/>
    <col min="23" max="23" width="4.125" style="1" customWidth="1"/>
    <col min="24" max="24" width="6.375" style="1" customWidth="1"/>
    <col min="25" max="25" width="5" style="1" customWidth="1"/>
    <col min="26" max="26" width="11.5" style="1" customWidth="1"/>
    <col min="27" max="27" width="11.25" style="2" customWidth="1"/>
    <col min="28" max="16384" width="9" style="1"/>
  </cols>
  <sheetData>
    <row r="1" spans="2:28" ht="9.75" customHeight="1" x14ac:dyDescent="0.15">
      <c r="I1" s="2"/>
      <c r="J1" s="2"/>
      <c r="K1" s="2"/>
      <c r="L1" s="2"/>
      <c r="M1" s="2"/>
      <c r="N1" s="2"/>
      <c r="O1" s="2"/>
      <c r="P1" s="2"/>
      <c r="Q1" s="2"/>
      <c r="R1" s="2"/>
      <c r="S1" s="2"/>
      <c r="T1" s="2"/>
      <c r="U1" s="2"/>
      <c r="V1" s="2"/>
      <c r="W1" s="2"/>
      <c r="X1" s="2"/>
      <c r="Y1" s="29"/>
      <c r="Z1" s="29"/>
    </row>
    <row r="2" spans="2:28" ht="24.75" customHeight="1" x14ac:dyDescent="0.15">
      <c r="B2" s="595" t="s">
        <v>323</v>
      </c>
      <c r="C2" s="595"/>
      <c r="D2" s="595"/>
      <c r="E2" s="595"/>
      <c r="F2" s="595"/>
      <c r="G2" s="595"/>
      <c r="H2" s="595"/>
      <c r="I2" s="595"/>
      <c r="J2" s="719"/>
      <c r="K2" s="719"/>
      <c r="L2" s="719"/>
      <c r="M2" s="719"/>
      <c r="N2" s="719"/>
      <c r="O2" s="719"/>
      <c r="P2" s="719"/>
      <c r="Q2" s="719"/>
      <c r="R2" s="719"/>
      <c r="S2" s="719"/>
      <c r="T2" s="719"/>
      <c r="U2" s="719"/>
      <c r="V2" s="719"/>
      <c r="W2" s="719"/>
      <c r="X2" s="719"/>
    </row>
    <row r="3" spans="2:28" ht="20.100000000000001" customHeight="1" x14ac:dyDescent="0.15">
      <c r="B3" s="467" t="s">
        <v>211</v>
      </c>
      <c r="C3" s="478"/>
      <c r="D3" s="478"/>
      <c r="E3" s="479"/>
      <c r="F3" s="596" t="str">
        <f>'様式C-1-1'!F3:H3</f>
        <v>ミネトンネル</v>
      </c>
      <c r="G3" s="597"/>
      <c r="H3" s="597"/>
      <c r="I3" s="598"/>
      <c r="J3" s="438" t="s">
        <v>836</v>
      </c>
      <c r="K3" s="439"/>
      <c r="L3" s="391" t="str">
        <f>'様式C-1-1'!K3</f>
        <v>一般国道　316号</v>
      </c>
      <c r="M3" s="391"/>
      <c r="N3" s="392"/>
      <c r="O3" s="409" t="s">
        <v>257</v>
      </c>
      <c r="P3" s="411"/>
      <c r="Q3" s="720" t="str">
        <f>'様式C-1-1'!Q3:T3</f>
        <v>株式会社ニュージェック</v>
      </c>
      <c r="R3" s="721"/>
      <c r="S3" s="721"/>
      <c r="T3" s="773"/>
      <c r="U3" s="606" t="s">
        <v>220</v>
      </c>
      <c r="V3" s="607"/>
      <c r="W3" s="607"/>
      <c r="X3" s="608"/>
      <c r="Y3" s="612">
        <f>'様式B(トンネル様式1P001)'!Q5</f>
        <v>44294</v>
      </c>
      <c r="Z3" s="614"/>
      <c r="AA3" s="1"/>
      <c r="AB3" s="2"/>
    </row>
    <row r="4" spans="2:28" ht="20.100000000000001" customHeight="1" x14ac:dyDescent="0.15">
      <c r="B4" s="413" t="s">
        <v>0</v>
      </c>
      <c r="C4" s="414"/>
      <c r="D4" s="414"/>
      <c r="E4" s="415"/>
      <c r="F4" s="618" t="str">
        <f>'様式C-1-1'!F4:H4</f>
        <v>美祢トンネル</v>
      </c>
      <c r="G4" s="619"/>
      <c r="H4" s="619"/>
      <c r="I4" s="620"/>
      <c r="J4" s="774" t="s">
        <v>837</v>
      </c>
      <c r="K4" s="729"/>
      <c r="L4" s="776" t="str">
        <f>'様式C-1-1'!K4</f>
        <v>宇部土木建築事務所</v>
      </c>
      <c r="M4" s="776"/>
      <c r="N4" s="777"/>
      <c r="O4" s="409" t="s">
        <v>258</v>
      </c>
      <c r="P4" s="411"/>
      <c r="Q4" s="720" t="str">
        <f>'様式C-1-1'!Q4:T4</f>
        <v>石村　勝伸</v>
      </c>
      <c r="R4" s="721"/>
      <c r="S4" s="721"/>
      <c r="T4" s="773"/>
      <c r="U4" s="723"/>
      <c r="V4" s="724"/>
      <c r="W4" s="724"/>
      <c r="X4" s="725"/>
      <c r="Y4" s="726"/>
      <c r="Z4" s="727"/>
      <c r="AA4" s="1"/>
      <c r="AB4" s="2"/>
    </row>
    <row r="5" spans="2:28" ht="30" customHeight="1" x14ac:dyDescent="0.15">
      <c r="B5" s="401" t="s">
        <v>241</v>
      </c>
      <c r="C5" s="730" t="s">
        <v>42</v>
      </c>
      <c r="D5" s="731"/>
      <c r="E5" s="732" t="s">
        <v>210</v>
      </c>
      <c r="F5" s="732" t="s">
        <v>204</v>
      </c>
      <c r="G5" s="730" t="s">
        <v>209</v>
      </c>
      <c r="H5" s="770"/>
      <c r="I5" s="771"/>
      <c r="J5" s="467" t="s">
        <v>208</v>
      </c>
      <c r="K5" s="478"/>
      <c r="L5" s="478"/>
      <c r="M5" s="478"/>
      <c r="N5" s="478"/>
      <c r="O5" s="478"/>
      <c r="P5" s="742" t="s">
        <v>241</v>
      </c>
      <c r="Q5" s="744"/>
      <c r="R5" s="734" t="s">
        <v>264</v>
      </c>
      <c r="S5" s="748"/>
      <c r="T5" s="748"/>
      <c r="U5" s="748"/>
      <c r="V5" s="748"/>
      <c r="W5" s="735"/>
      <c r="X5" s="734" t="s">
        <v>200</v>
      </c>
      <c r="Y5" s="748"/>
      <c r="Z5" s="735"/>
      <c r="AA5" s="1"/>
    </row>
    <row r="6" spans="2:28" ht="16.5" customHeight="1" x14ac:dyDescent="0.15">
      <c r="B6" s="401"/>
      <c r="C6" s="767"/>
      <c r="D6" s="731"/>
      <c r="E6" s="768"/>
      <c r="F6" s="768"/>
      <c r="G6" s="734" t="s">
        <v>199</v>
      </c>
      <c r="H6" s="735"/>
      <c r="I6" s="621" t="s">
        <v>198</v>
      </c>
      <c r="J6" s="599" t="s">
        <v>207</v>
      </c>
      <c r="K6" s="599"/>
      <c r="L6" s="599"/>
      <c r="M6" s="599"/>
      <c r="N6" s="758" t="s">
        <v>206</v>
      </c>
      <c r="O6" s="758"/>
      <c r="P6" s="621" t="s">
        <v>277</v>
      </c>
      <c r="Q6" s="752"/>
      <c r="R6" s="760" t="s">
        <v>193</v>
      </c>
      <c r="S6" s="621" t="s">
        <v>260</v>
      </c>
      <c r="T6" s="621"/>
      <c r="U6" s="621"/>
      <c r="V6" s="621"/>
      <c r="W6" s="621"/>
      <c r="X6" s="730"/>
      <c r="Y6" s="770"/>
      <c r="Z6" s="771"/>
      <c r="AA6" s="1"/>
    </row>
    <row r="7" spans="2:28" ht="16.5" customHeight="1" x14ac:dyDescent="0.15">
      <c r="B7" s="401"/>
      <c r="C7" s="705"/>
      <c r="D7" s="706"/>
      <c r="E7" s="769"/>
      <c r="F7" s="769"/>
      <c r="G7" s="736"/>
      <c r="H7" s="737"/>
      <c r="I7" s="752"/>
      <c r="J7" s="753"/>
      <c r="K7" s="753"/>
      <c r="L7" s="753"/>
      <c r="M7" s="753"/>
      <c r="N7" s="753"/>
      <c r="O7" s="753"/>
      <c r="P7" s="106" t="s">
        <v>267</v>
      </c>
      <c r="Q7" s="106" t="s">
        <v>268</v>
      </c>
      <c r="R7" s="772"/>
      <c r="S7" s="752"/>
      <c r="T7" s="752"/>
      <c r="U7" s="752"/>
      <c r="V7" s="752"/>
      <c r="W7" s="752"/>
      <c r="X7" s="92"/>
      <c r="Y7" s="93"/>
      <c r="Z7" s="94"/>
      <c r="AA7" s="1"/>
    </row>
    <row r="8" spans="2:28" ht="15.95" customHeight="1" x14ac:dyDescent="0.15">
      <c r="B8" s="401"/>
      <c r="C8" s="715" t="s">
        <v>611</v>
      </c>
      <c r="D8" s="716"/>
      <c r="E8" s="302" t="s">
        <v>883</v>
      </c>
      <c r="F8" s="314">
        <v>3.1</v>
      </c>
      <c r="G8" s="301" t="s">
        <v>369</v>
      </c>
      <c r="H8" s="301" t="s">
        <v>371</v>
      </c>
      <c r="I8" s="301" t="s">
        <v>384</v>
      </c>
      <c r="J8" s="408"/>
      <c r="K8" s="408"/>
      <c r="L8" s="408"/>
      <c r="M8" s="408"/>
      <c r="N8" s="408"/>
      <c r="O8" s="408"/>
      <c r="P8" s="301" t="s">
        <v>881</v>
      </c>
      <c r="Q8" s="301" t="s">
        <v>881</v>
      </c>
      <c r="R8" s="302"/>
      <c r="S8" s="408"/>
      <c r="T8" s="408"/>
      <c r="U8" s="408"/>
      <c r="V8" s="408"/>
      <c r="W8" s="408"/>
      <c r="X8" s="386" t="s">
        <v>1070</v>
      </c>
      <c r="Y8" s="472"/>
      <c r="Z8" s="387"/>
      <c r="AA8" s="1"/>
    </row>
    <row r="9" spans="2:28" ht="15.95" customHeight="1" x14ac:dyDescent="0.15">
      <c r="B9" s="401"/>
      <c r="C9" s="778">
        <v>1</v>
      </c>
      <c r="D9" s="779"/>
      <c r="E9" s="302" t="s">
        <v>884</v>
      </c>
      <c r="F9" s="314">
        <v>12.5</v>
      </c>
      <c r="G9" s="301" t="s">
        <v>369</v>
      </c>
      <c r="H9" s="301" t="s">
        <v>371</v>
      </c>
      <c r="I9" s="301" t="s">
        <v>384</v>
      </c>
      <c r="J9" s="408"/>
      <c r="K9" s="408"/>
      <c r="L9" s="408"/>
      <c r="M9" s="408"/>
      <c r="N9" s="408"/>
      <c r="O9" s="408"/>
      <c r="P9" s="301" t="s">
        <v>881</v>
      </c>
      <c r="Q9" s="301" t="s">
        <v>881</v>
      </c>
      <c r="R9" s="302"/>
      <c r="S9" s="408"/>
      <c r="T9" s="408"/>
      <c r="U9" s="408"/>
      <c r="V9" s="408"/>
      <c r="W9" s="408"/>
      <c r="X9" s="386" t="s">
        <v>1070</v>
      </c>
      <c r="Y9" s="472"/>
      <c r="Z9" s="387"/>
      <c r="AA9" s="1"/>
    </row>
    <row r="10" spans="2:28" ht="15.95" customHeight="1" x14ac:dyDescent="0.15">
      <c r="B10" s="401"/>
      <c r="C10" s="715">
        <v>2</v>
      </c>
      <c r="D10" s="716"/>
      <c r="E10" s="302" t="s">
        <v>885</v>
      </c>
      <c r="F10" s="314">
        <v>19.350000000000001</v>
      </c>
      <c r="G10" s="301" t="s">
        <v>369</v>
      </c>
      <c r="H10" s="301" t="s">
        <v>371</v>
      </c>
      <c r="I10" s="301" t="s">
        <v>384</v>
      </c>
      <c r="J10" s="408"/>
      <c r="K10" s="408"/>
      <c r="L10" s="408"/>
      <c r="M10" s="408"/>
      <c r="N10" s="408"/>
      <c r="O10" s="408"/>
      <c r="P10" s="301" t="s">
        <v>881</v>
      </c>
      <c r="Q10" s="301" t="s">
        <v>881</v>
      </c>
      <c r="R10" s="302"/>
      <c r="S10" s="408"/>
      <c r="T10" s="408"/>
      <c r="U10" s="408"/>
      <c r="V10" s="408"/>
      <c r="W10" s="408"/>
      <c r="X10" s="386" t="s">
        <v>1070</v>
      </c>
      <c r="Y10" s="472"/>
      <c r="Z10" s="387"/>
      <c r="AA10" s="1"/>
    </row>
    <row r="11" spans="2:28" ht="15.95" customHeight="1" x14ac:dyDescent="0.15">
      <c r="B11" s="401"/>
      <c r="C11" s="715">
        <v>2</v>
      </c>
      <c r="D11" s="716"/>
      <c r="E11" s="302" t="s">
        <v>886</v>
      </c>
      <c r="F11" s="314">
        <v>25.55</v>
      </c>
      <c r="G11" s="301" t="s">
        <v>369</v>
      </c>
      <c r="H11" s="301" t="s">
        <v>371</v>
      </c>
      <c r="I11" s="301" t="s">
        <v>384</v>
      </c>
      <c r="J11" s="408"/>
      <c r="K11" s="408"/>
      <c r="L11" s="408"/>
      <c r="M11" s="408"/>
      <c r="N11" s="408"/>
      <c r="O11" s="408"/>
      <c r="P11" s="301" t="s">
        <v>881</v>
      </c>
      <c r="Q11" s="301" t="s">
        <v>881</v>
      </c>
      <c r="R11" s="302"/>
      <c r="S11" s="408"/>
      <c r="T11" s="408"/>
      <c r="U11" s="408"/>
      <c r="V11" s="408"/>
      <c r="W11" s="408"/>
      <c r="X11" s="386" t="s">
        <v>1070</v>
      </c>
      <c r="Y11" s="472"/>
      <c r="Z11" s="387"/>
      <c r="AA11" s="1"/>
    </row>
    <row r="12" spans="2:28" ht="15.95" customHeight="1" x14ac:dyDescent="0.15">
      <c r="B12" s="401"/>
      <c r="C12" s="715">
        <v>3</v>
      </c>
      <c r="D12" s="716"/>
      <c r="E12" s="302" t="s">
        <v>887</v>
      </c>
      <c r="F12" s="314">
        <v>29.45</v>
      </c>
      <c r="G12" s="301" t="s">
        <v>369</v>
      </c>
      <c r="H12" s="301" t="s">
        <v>371</v>
      </c>
      <c r="I12" s="301" t="s">
        <v>385</v>
      </c>
      <c r="J12" s="408" t="s">
        <v>387</v>
      </c>
      <c r="K12" s="408"/>
      <c r="L12" s="408"/>
      <c r="M12" s="408"/>
      <c r="N12" s="408" t="s">
        <v>1074</v>
      </c>
      <c r="O12" s="408"/>
      <c r="P12" s="301" t="s">
        <v>1071</v>
      </c>
      <c r="Q12" s="301" t="s">
        <v>1071</v>
      </c>
      <c r="R12" s="302" t="s">
        <v>362</v>
      </c>
      <c r="S12" s="408"/>
      <c r="T12" s="408"/>
      <c r="U12" s="408"/>
      <c r="V12" s="408"/>
      <c r="W12" s="408"/>
      <c r="X12" s="386"/>
      <c r="Y12" s="472"/>
      <c r="Z12" s="387"/>
      <c r="AA12" s="1"/>
    </row>
    <row r="13" spans="2:28" ht="15.95" customHeight="1" x14ac:dyDescent="0.15">
      <c r="B13" s="401"/>
      <c r="C13" s="715">
        <v>3</v>
      </c>
      <c r="D13" s="716"/>
      <c r="E13" s="302" t="s">
        <v>888</v>
      </c>
      <c r="F13" s="314">
        <v>33</v>
      </c>
      <c r="G13" s="301" t="s">
        <v>369</v>
      </c>
      <c r="H13" s="301" t="s">
        <v>371</v>
      </c>
      <c r="I13" s="301" t="s">
        <v>384</v>
      </c>
      <c r="J13" s="408"/>
      <c r="K13" s="408"/>
      <c r="L13" s="408"/>
      <c r="M13" s="408"/>
      <c r="N13" s="408"/>
      <c r="O13" s="408"/>
      <c r="P13" s="301" t="s">
        <v>881</v>
      </c>
      <c r="Q13" s="301" t="s">
        <v>881</v>
      </c>
      <c r="R13" s="302"/>
      <c r="S13" s="408"/>
      <c r="T13" s="408"/>
      <c r="U13" s="408"/>
      <c r="V13" s="408"/>
      <c r="W13" s="408"/>
      <c r="X13" s="386" t="s">
        <v>1070</v>
      </c>
      <c r="Y13" s="472"/>
      <c r="Z13" s="387"/>
      <c r="AA13" s="1"/>
    </row>
    <row r="14" spans="2:28" ht="15.95" customHeight="1" x14ac:dyDescent="0.15">
      <c r="B14" s="401"/>
      <c r="C14" s="715">
        <v>4</v>
      </c>
      <c r="D14" s="716"/>
      <c r="E14" s="302" t="s">
        <v>889</v>
      </c>
      <c r="F14" s="314">
        <v>39.450000000000003</v>
      </c>
      <c r="G14" s="301" t="s">
        <v>369</v>
      </c>
      <c r="H14" s="301" t="s">
        <v>371</v>
      </c>
      <c r="I14" s="301" t="s">
        <v>384</v>
      </c>
      <c r="J14" s="408"/>
      <c r="K14" s="408"/>
      <c r="L14" s="408"/>
      <c r="M14" s="408"/>
      <c r="N14" s="408"/>
      <c r="O14" s="408"/>
      <c r="P14" s="301" t="s">
        <v>881</v>
      </c>
      <c r="Q14" s="301" t="s">
        <v>881</v>
      </c>
      <c r="R14" s="302"/>
      <c r="S14" s="408"/>
      <c r="T14" s="408"/>
      <c r="U14" s="408"/>
      <c r="V14" s="408"/>
      <c r="W14" s="408"/>
      <c r="X14" s="386" t="s">
        <v>1070</v>
      </c>
      <c r="Y14" s="472"/>
      <c r="Z14" s="387"/>
      <c r="AA14" s="1"/>
    </row>
    <row r="15" spans="2:28" ht="15.95" customHeight="1" x14ac:dyDescent="0.15">
      <c r="B15" s="401"/>
      <c r="C15" s="715">
        <v>4</v>
      </c>
      <c r="D15" s="716"/>
      <c r="E15" s="302" t="s">
        <v>890</v>
      </c>
      <c r="F15" s="314">
        <v>47</v>
      </c>
      <c r="G15" s="301" t="s">
        <v>369</v>
      </c>
      <c r="H15" s="301" t="s">
        <v>371</v>
      </c>
      <c r="I15" s="301" t="s">
        <v>384</v>
      </c>
      <c r="J15" s="408"/>
      <c r="K15" s="408"/>
      <c r="L15" s="408"/>
      <c r="M15" s="408"/>
      <c r="N15" s="408"/>
      <c r="O15" s="408"/>
      <c r="P15" s="301" t="s">
        <v>881</v>
      </c>
      <c r="Q15" s="301" t="s">
        <v>881</v>
      </c>
      <c r="R15" s="302"/>
      <c r="S15" s="408"/>
      <c r="T15" s="408"/>
      <c r="U15" s="408"/>
      <c r="V15" s="408"/>
      <c r="W15" s="408"/>
      <c r="X15" s="386" t="s">
        <v>1070</v>
      </c>
      <c r="Y15" s="472"/>
      <c r="Z15" s="387"/>
      <c r="AA15" s="1"/>
    </row>
    <row r="16" spans="2:28" ht="15.95" customHeight="1" x14ac:dyDescent="0.15">
      <c r="B16" s="401"/>
      <c r="C16" s="715">
        <v>5</v>
      </c>
      <c r="D16" s="716"/>
      <c r="E16" s="302" t="s">
        <v>891</v>
      </c>
      <c r="F16" s="314">
        <v>53.5</v>
      </c>
      <c r="G16" s="301" t="s">
        <v>369</v>
      </c>
      <c r="H16" s="301" t="s">
        <v>371</v>
      </c>
      <c r="I16" s="301" t="s">
        <v>384</v>
      </c>
      <c r="J16" s="408"/>
      <c r="K16" s="408"/>
      <c r="L16" s="408"/>
      <c r="M16" s="408"/>
      <c r="N16" s="408"/>
      <c r="O16" s="408"/>
      <c r="P16" s="301" t="s">
        <v>881</v>
      </c>
      <c r="Q16" s="301" t="s">
        <v>881</v>
      </c>
      <c r="R16" s="302"/>
      <c r="S16" s="408"/>
      <c r="T16" s="408"/>
      <c r="U16" s="408"/>
      <c r="V16" s="408"/>
      <c r="W16" s="408"/>
      <c r="X16" s="386" t="s">
        <v>1070</v>
      </c>
      <c r="Y16" s="472"/>
      <c r="Z16" s="387"/>
      <c r="AA16" s="1"/>
    </row>
    <row r="17" spans="2:27" ht="15.95" customHeight="1" x14ac:dyDescent="0.15">
      <c r="B17" s="401"/>
      <c r="C17" s="715">
        <v>5</v>
      </c>
      <c r="D17" s="716"/>
      <c r="E17" s="302" t="s">
        <v>892</v>
      </c>
      <c r="F17" s="314">
        <v>56.5</v>
      </c>
      <c r="G17" s="301" t="s">
        <v>369</v>
      </c>
      <c r="H17" s="301" t="s">
        <v>371</v>
      </c>
      <c r="I17" s="301" t="s">
        <v>384</v>
      </c>
      <c r="J17" s="408"/>
      <c r="K17" s="408"/>
      <c r="L17" s="408"/>
      <c r="M17" s="408"/>
      <c r="N17" s="408"/>
      <c r="O17" s="408"/>
      <c r="P17" s="301" t="s">
        <v>881</v>
      </c>
      <c r="Q17" s="301" t="s">
        <v>881</v>
      </c>
      <c r="R17" s="302"/>
      <c r="S17" s="408"/>
      <c r="T17" s="408"/>
      <c r="U17" s="408"/>
      <c r="V17" s="408"/>
      <c r="W17" s="408"/>
      <c r="X17" s="386" t="s">
        <v>1070</v>
      </c>
      <c r="Y17" s="472"/>
      <c r="Z17" s="387"/>
      <c r="AA17" s="1"/>
    </row>
    <row r="18" spans="2:27" ht="15.95" customHeight="1" x14ac:dyDescent="0.15">
      <c r="B18" s="401"/>
      <c r="C18" s="715">
        <v>6</v>
      </c>
      <c r="D18" s="716"/>
      <c r="E18" s="302" t="s">
        <v>893</v>
      </c>
      <c r="F18" s="314">
        <v>60.45</v>
      </c>
      <c r="G18" s="301" t="s">
        <v>369</v>
      </c>
      <c r="H18" s="301" t="s">
        <v>371</v>
      </c>
      <c r="I18" s="301" t="s">
        <v>384</v>
      </c>
      <c r="J18" s="408"/>
      <c r="K18" s="408"/>
      <c r="L18" s="408"/>
      <c r="M18" s="408"/>
      <c r="N18" s="408"/>
      <c r="O18" s="408"/>
      <c r="P18" s="301" t="s">
        <v>881</v>
      </c>
      <c r="Q18" s="301" t="s">
        <v>881</v>
      </c>
      <c r="R18" s="302"/>
      <c r="S18" s="408"/>
      <c r="T18" s="408"/>
      <c r="U18" s="408"/>
      <c r="V18" s="408"/>
      <c r="W18" s="408"/>
      <c r="X18" s="386" t="s">
        <v>1070</v>
      </c>
      <c r="Y18" s="472"/>
      <c r="Z18" s="387"/>
      <c r="AA18" s="1"/>
    </row>
    <row r="19" spans="2:27" ht="15.95" customHeight="1" x14ac:dyDescent="0.15">
      <c r="B19" s="401"/>
      <c r="C19" s="715">
        <v>6</v>
      </c>
      <c r="D19" s="716"/>
      <c r="E19" s="302" t="s">
        <v>894</v>
      </c>
      <c r="F19" s="314">
        <v>66.7</v>
      </c>
      <c r="G19" s="301" t="s">
        <v>369</v>
      </c>
      <c r="H19" s="301" t="s">
        <v>371</v>
      </c>
      <c r="I19" s="301" t="s">
        <v>384</v>
      </c>
      <c r="J19" s="408"/>
      <c r="K19" s="408"/>
      <c r="L19" s="408"/>
      <c r="M19" s="408"/>
      <c r="N19" s="408"/>
      <c r="O19" s="408"/>
      <c r="P19" s="301" t="s">
        <v>881</v>
      </c>
      <c r="Q19" s="301" t="s">
        <v>881</v>
      </c>
      <c r="R19" s="302"/>
      <c r="S19" s="408"/>
      <c r="T19" s="408"/>
      <c r="U19" s="408"/>
      <c r="V19" s="408"/>
      <c r="W19" s="408"/>
      <c r="X19" s="386" t="s">
        <v>1070</v>
      </c>
      <c r="Y19" s="472"/>
      <c r="Z19" s="387"/>
      <c r="AA19" s="1"/>
    </row>
    <row r="20" spans="2:27" ht="15.95" customHeight="1" x14ac:dyDescent="0.15">
      <c r="B20" s="401"/>
      <c r="C20" s="715">
        <v>8</v>
      </c>
      <c r="D20" s="716"/>
      <c r="E20" s="302" t="s">
        <v>895</v>
      </c>
      <c r="F20" s="314">
        <v>74.05</v>
      </c>
      <c r="G20" s="301" t="s">
        <v>369</v>
      </c>
      <c r="H20" s="301" t="s">
        <v>371</v>
      </c>
      <c r="I20" s="301" t="s">
        <v>384</v>
      </c>
      <c r="J20" s="408"/>
      <c r="K20" s="408"/>
      <c r="L20" s="408"/>
      <c r="M20" s="408"/>
      <c r="N20" s="408"/>
      <c r="O20" s="408"/>
      <c r="P20" s="301" t="s">
        <v>881</v>
      </c>
      <c r="Q20" s="301" t="s">
        <v>881</v>
      </c>
      <c r="R20" s="302"/>
      <c r="S20" s="408"/>
      <c r="T20" s="408"/>
      <c r="U20" s="408"/>
      <c r="V20" s="408"/>
      <c r="W20" s="408"/>
      <c r="X20" s="386" t="s">
        <v>1070</v>
      </c>
      <c r="Y20" s="472"/>
      <c r="Z20" s="387"/>
      <c r="AA20" s="1"/>
    </row>
    <row r="21" spans="2:27" ht="15.95" customHeight="1" x14ac:dyDescent="0.15">
      <c r="B21" s="401"/>
      <c r="C21" s="715">
        <v>8</v>
      </c>
      <c r="D21" s="716"/>
      <c r="E21" s="302" t="s">
        <v>896</v>
      </c>
      <c r="F21" s="314">
        <v>80.349999999999994</v>
      </c>
      <c r="G21" s="301" t="s">
        <v>369</v>
      </c>
      <c r="H21" s="301" t="s">
        <v>371</v>
      </c>
      <c r="I21" s="301" t="s">
        <v>384</v>
      </c>
      <c r="J21" s="408"/>
      <c r="K21" s="408"/>
      <c r="L21" s="408"/>
      <c r="M21" s="408"/>
      <c r="N21" s="408"/>
      <c r="O21" s="408"/>
      <c r="P21" s="301" t="s">
        <v>881</v>
      </c>
      <c r="Q21" s="301" t="s">
        <v>881</v>
      </c>
      <c r="R21" s="302"/>
      <c r="S21" s="408"/>
      <c r="T21" s="408"/>
      <c r="U21" s="408"/>
      <c r="V21" s="408"/>
      <c r="W21" s="408"/>
      <c r="X21" s="386" t="s">
        <v>1070</v>
      </c>
      <c r="Y21" s="472"/>
      <c r="Z21" s="387"/>
      <c r="AA21" s="1"/>
    </row>
    <row r="22" spans="2:27" ht="15.95" customHeight="1" x14ac:dyDescent="0.15">
      <c r="B22" s="401"/>
      <c r="C22" s="715">
        <v>9</v>
      </c>
      <c r="D22" s="716"/>
      <c r="E22" s="302" t="s">
        <v>897</v>
      </c>
      <c r="F22" s="314">
        <v>83.95</v>
      </c>
      <c r="G22" s="301" t="s">
        <v>369</v>
      </c>
      <c r="H22" s="301" t="s">
        <v>371</v>
      </c>
      <c r="I22" s="301" t="s">
        <v>384</v>
      </c>
      <c r="J22" s="408"/>
      <c r="K22" s="408"/>
      <c r="L22" s="408"/>
      <c r="M22" s="408"/>
      <c r="N22" s="408"/>
      <c r="O22" s="408"/>
      <c r="P22" s="301" t="s">
        <v>881</v>
      </c>
      <c r="Q22" s="301" t="s">
        <v>881</v>
      </c>
      <c r="R22" s="302"/>
      <c r="S22" s="408"/>
      <c r="T22" s="408"/>
      <c r="U22" s="408"/>
      <c r="V22" s="408"/>
      <c r="W22" s="408"/>
      <c r="X22" s="386" t="s">
        <v>1070</v>
      </c>
      <c r="Y22" s="472"/>
      <c r="Z22" s="387"/>
      <c r="AA22" s="1"/>
    </row>
    <row r="23" spans="2:27" ht="15.95" customHeight="1" x14ac:dyDescent="0.15">
      <c r="B23" s="401"/>
      <c r="C23" s="715">
        <v>9</v>
      </c>
      <c r="D23" s="716"/>
      <c r="E23" s="302" t="s">
        <v>898</v>
      </c>
      <c r="F23" s="314">
        <v>88.2</v>
      </c>
      <c r="G23" s="301" t="s">
        <v>369</v>
      </c>
      <c r="H23" s="301" t="s">
        <v>371</v>
      </c>
      <c r="I23" s="301" t="s">
        <v>384</v>
      </c>
      <c r="J23" s="408"/>
      <c r="K23" s="408"/>
      <c r="L23" s="408"/>
      <c r="M23" s="408"/>
      <c r="N23" s="408"/>
      <c r="O23" s="408"/>
      <c r="P23" s="301" t="s">
        <v>881</v>
      </c>
      <c r="Q23" s="301" t="s">
        <v>881</v>
      </c>
      <c r="R23" s="302"/>
      <c r="S23" s="408"/>
      <c r="T23" s="408"/>
      <c r="U23" s="408"/>
      <c r="V23" s="408"/>
      <c r="W23" s="408"/>
      <c r="X23" s="386" t="s">
        <v>1070</v>
      </c>
      <c r="Y23" s="472"/>
      <c r="Z23" s="387"/>
      <c r="AA23" s="1"/>
    </row>
    <row r="24" spans="2:27" ht="15.95" customHeight="1" x14ac:dyDescent="0.15">
      <c r="B24" s="401"/>
      <c r="C24" s="715">
        <v>10</v>
      </c>
      <c r="D24" s="716"/>
      <c r="E24" s="302" t="s">
        <v>899</v>
      </c>
      <c r="F24" s="314">
        <v>94.45</v>
      </c>
      <c r="G24" s="301" t="s">
        <v>369</v>
      </c>
      <c r="H24" s="301" t="s">
        <v>371</v>
      </c>
      <c r="I24" s="301" t="s">
        <v>384</v>
      </c>
      <c r="J24" s="408"/>
      <c r="K24" s="408"/>
      <c r="L24" s="408"/>
      <c r="M24" s="408"/>
      <c r="N24" s="408"/>
      <c r="O24" s="408"/>
      <c r="P24" s="301" t="s">
        <v>881</v>
      </c>
      <c r="Q24" s="301" t="s">
        <v>881</v>
      </c>
      <c r="R24" s="302"/>
      <c r="S24" s="408"/>
      <c r="T24" s="408"/>
      <c r="U24" s="408"/>
      <c r="V24" s="408"/>
      <c r="W24" s="408"/>
      <c r="X24" s="386" t="s">
        <v>1070</v>
      </c>
      <c r="Y24" s="472"/>
      <c r="Z24" s="387"/>
      <c r="AA24" s="1"/>
    </row>
    <row r="25" spans="2:27" ht="15.95" customHeight="1" x14ac:dyDescent="0.15">
      <c r="B25" s="401"/>
      <c r="C25" s="715">
        <v>10</v>
      </c>
      <c r="D25" s="716"/>
      <c r="E25" s="302" t="s">
        <v>900</v>
      </c>
      <c r="F25" s="314">
        <v>101.43</v>
      </c>
      <c r="G25" s="301" t="s">
        <v>369</v>
      </c>
      <c r="H25" s="301" t="s">
        <v>371</v>
      </c>
      <c r="I25" s="301" t="s">
        <v>384</v>
      </c>
      <c r="J25" s="408"/>
      <c r="K25" s="408"/>
      <c r="L25" s="408"/>
      <c r="M25" s="408"/>
      <c r="N25" s="408"/>
      <c r="O25" s="408"/>
      <c r="P25" s="301" t="s">
        <v>881</v>
      </c>
      <c r="Q25" s="301" t="s">
        <v>881</v>
      </c>
      <c r="R25" s="302"/>
      <c r="S25" s="408"/>
      <c r="T25" s="408"/>
      <c r="U25" s="408"/>
      <c r="V25" s="408"/>
      <c r="W25" s="408"/>
      <c r="X25" s="386" t="s">
        <v>1070</v>
      </c>
      <c r="Y25" s="472"/>
      <c r="Z25" s="387"/>
      <c r="AA25" s="1"/>
    </row>
    <row r="26" spans="2:27" ht="15.95" customHeight="1" x14ac:dyDescent="0.15">
      <c r="B26" s="401"/>
      <c r="C26" s="715">
        <v>11</v>
      </c>
      <c r="D26" s="716"/>
      <c r="E26" s="302" t="s">
        <v>901</v>
      </c>
      <c r="F26" s="314">
        <v>107.5</v>
      </c>
      <c r="G26" s="301" t="s">
        <v>369</v>
      </c>
      <c r="H26" s="301" t="s">
        <v>371</v>
      </c>
      <c r="I26" s="301" t="s">
        <v>384</v>
      </c>
      <c r="J26" s="408"/>
      <c r="K26" s="408"/>
      <c r="L26" s="408"/>
      <c r="M26" s="408"/>
      <c r="N26" s="408"/>
      <c r="O26" s="408"/>
      <c r="P26" s="301" t="s">
        <v>881</v>
      </c>
      <c r="Q26" s="301" t="s">
        <v>881</v>
      </c>
      <c r="R26" s="302"/>
      <c r="S26" s="408"/>
      <c r="T26" s="408"/>
      <c r="U26" s="408"/>
      <c r="V26" s="408"/>
      <c r="W26" s="408"/>
      <c r="X26" s="386" t="s">
        <v>1070</v>
      </c>
      <c r="Y26" s="472"/>
      <c r="Z26" s="387"/>
      <c r="AA26" s="1"/>
    </row>
    <row r="27" spans="2:27" ht="15.95" customHeight="1" x14ac:dyDescent="0.15">
      <c r="B27" s="401"/>
      <c r="C27" s="715">
        <v>11</v>
      </c>
      <c r="D27" s="716"/>
      <c r="E27" s="302" t="s">
        <v>902</v>
      </c>
      <c r="F27" s="314">
        <v>111.2</v>
      </c>
      <c r="G27" s="301" t="s">
        <v>369</v>
      </c>
      <c r="H27" s="301" t="s">
        <v>371</v>
      </c>
      <c r="I27" s="301" t="s">
        <v>384</v>
      </c>
      <c r="J27" s="408"/>
      <c r="K27" s="408"/>
      <c r="L27" s="408"/>
      <c r="M27" s="408"/>
      <c r="N27" s="408"/>
      <c r="O27" s="408"/>
      <c r="P27" s="301" t="s">
        <v>881</v>
      </c>
      <c r="Q27" s="301" t="s">
        <v>881</v>
      </c>
      <c r="R27" s="302"/>
      <c r="S27" s="408"/>
      <c r="T27" s="408"/>
      <c r="U27" s="408"/>
      <c r="V27" s="408"/>
      <c r="W27" s="408"/>
      <c r="X27" s="386" t="s">
        <v>1070</v>
      </c>
      <c r="Y27" s="472"/>
      <c r="Z27" s="387"/>
      <c r="AA27" s="1"/>
    </row>
    <row r="28" spans="2:27" ht="15.95" customHeight="1" x14ac:dyDescent="0.15">
      <c r="B28" s="401"/>
      <c r="C28" s="715">
        <v>12</v>
      </c>
      <c r="D28" s="716"/>
      <c r="E28" s="302" t="s">
        <v>903</v>
      </c>
      <c r="F28" s="314">
        <v>115.1</v>
      </c>
      <c r="G28" s="301" t="s">
        <v>369</v>
      </c>
      <c r="H28" s="301" t="s">
        <v>371</v>
      </c>
      <c r="I28" s="301" t="s">
        <v>384</v>
      </c>
      <c r="J28" s="408"/>
      <c r="K28" s="408"/>
      <c r="L28" s="408"/>
      <c r="M28" s="408"/>
      <c r="N28" s="408"/>
      <c r="O28" s="408"/>
      <c r="P28" s="301" t="s">
        <v>881</v>
      </c>
      <c r="Q28" s="301" t="s">
        <v>881</v>
      </c>
      <c r="R28" s="302"/>
      <c r="S28" s="408"/>
      <c r="T28" s="408"/>
      <c r="U28" s="408"/>
      <c r="V28" s="408"/>
      <c r="W28" s="408"/>
      <c r="X28" s="386" t="s">
        <v>1070</v>
      </c>
      <c r="Y28" s="472"/>
      <c r="Z28" s="387"/>
      <c r="AA28" s="1"/>
    </row>
    <row r="29" spans="2:27" ht="15.95" customHeight="1" x14ac:dyDescent="0.15">
      <c r="B29" s="401"/>
      <c r="C29" s="715">
        <v>12</v>
      </c>
      <c r="D29" s="716"/>
      <c r="E29" s="302" t="s">
        <v>904</v>
      </c>
      <c r="F29" s="314">
        <v>121.25</v>
      </c>
      <c r="G29" s="301" t="s">
        <v>369</v>
      </c>
      <c r="H29" s="301" t="s">
        <v>371</v>
      </c>
      <c r="I29" s="301" t="s">
        <v>384</v>
      </c>
      <c r="J29" s="408"/>
      <c r="K29" s="408"/>
      <c r="L29" s="408"/>
      <c r="M29" s="408"/>
      <c r="N29" s="408"/>
      <c r="O29" s="408"/>
      <c r="P29" s="301" t="s">
        <v>881</v>
      </c>
      <c r="Q29" s="301" t="s">
        <v>881</v>
      </c>
      <c r="R29" s="302"/>
      <c r="S29" s="408"/>
      <c r="T29" s="408"/>
      <c r="U29" s="408"/>
      <c r="V29" s="408"/>
      <c r="W29" s="408"/>
      <c r="X29" s="386" t="s">
        <v>1070</v>
      </c>
      <c r="Y29" s="472"/>
      <c r="Z29" s="387"/>
      <c r="AA29" s="1"/>
    </row>
    <row r="30" spans="2:27" ht="15.95" customHeight="1" x14ac:dyDescent="0.15">
      <c r="B30" s="401"/>
      <c r="C30" s="715">
        <v>13</v>
      </c>
      <c r="D30" s="716"/>
      <c r="E30" s="302" t="s">
        <v>905</v>
      </c>
      <c r="F30" s="314">
        <v>131.80000000000001</v>
      </c>
      <c r="G30" s="301" t="s">
        <v>369</v>
      </c>
      <c r="H30" s="301" t="s">
        <v>371</v>
      </c>
      <c r="I30" s="301" t="s">
        <v>384</v>
      </c>
      <c r="J30" s="408"/>
      <c r="K30" s="408"/>
      <c r="L30" s="408"/>
      <c r="M30" s="408"/>
      <c r="N30" s="408"/>
      <c r="O30" s="408"/>
      <c r="P30" s="301" t="s">
        <v>881</v>
      </c>
      <c r="Q30" s="301" t="s">
        <v>881</v>
      </c>
      <c r="R30" s="302"/>
      <c r="S30" s="408"/>
      <c r="T30" s="408"/>
      <c r="U30" s="408"/>
      <c r="V30" s="408"/>
      <c r="W30" s="408"/>
      <c r="X30" s="386" t="s">
        <v>1070</v>
      </c>
      <c r="Y30" s="472"/>
      <c r="Z30" s="387"/>
      <c r="AA30" s="1"/>
    </row>
    <row r="31" spans="2:27" ht="15.95" customHeight="1" x14ac:dyDescent="0.15">
      <c r="B31" s="401"/>
      <c r="C31" s="715">
        <v>14</v>
      </c>
      <c r="D31" s="716"/>
      <c r="E31" s="302" t="s">
        <v>906</v>
      </c>
      <c r="F31" s="314">
        <v>138.9</v>
      </c>
      <c r="G31" s="301" t="s">
        <v>369</v>
      </c>
      <c r="H31" s="301" t="s">
        <v>371</v>
      </c>
      <c r="I31" s="301" t="s">
        <v>384</v>
      </c>
      <c r="J31" s="408"/>
      <c r="K31" s="408"/>
      <c r="L31" s="408"/>
      <c r="M31" s="408"/>
      <c r="N31" s="408"/>
      <c r="O31" s="408"/>
      <c r="P31" s="301" t="s">
        <v>881</v>
      </c>
      <c r="Q31" s="301" t="s">
        <v>881</v>
      </c>
      <c r="R31" s="302"/>
      <c r="S31" s="408"/>
      <c r="T31" s="408"/>
      <c r="U31" s="408"/>
      <c r="V31" s="408"/>
      <c r="W31" s="408"/>
      <c r="X31" s="386" t="s">
        <v>1070</v>
      </c>
      <c r="Y31" s="472"/>
      <c r="Z31" s="387"/>
      <c r="AA31" s="1"/>
    </row>
    <row r="32" spans="2:27" ht="15.95" customHeight="1" x14ac:dyDescent="0.15">
      <c r="B32" s="401"/>
      <c r="C32" s="715">
        <v>15</v>
      </c>
      <c r="D32" s="716"/>
      <c r="E32" s="302" t="s">
        <v>907</v>
      </c>
      <c r="F32" s="314">
        <v>145.4</v>
      </c>
      <c r="G32" s="301" t="s">
        <v>369</v>
      </c>
      <c r="H32" s="301" t="s">
        <v>371</v>
      </c>
      <c r="I32" s="301" t="s">
        <v>384</v>
      </c>
      <c r="J32" s="408"/>
      <c r="K32" s="408"/>
      <c r="L32" s="408"/>
      <c r="M32" s="408"/>
      <c r="N32" s="408"/>
      <c r="O32" s="408"/>
      <c r="P32" s="301" t="s">
        <v>881</v>
      </c>
      <c r="Q32" s="301" t="s">
        <v>881</v>
      </c>
      <c r="R32" s="302"/>
      <c r="S32" s="408"/>
      <c r="T32" s="408"/>
      <c r="U32" s="408"/>
      <c r="V32" s="408"/>
      <c r="W32" s="408"/>
      <c r="X32" s="386" t="s">
        <v>1070</v>
      </c>
      <c r="Y32" s="472"/>
      <c r="Z32" s="387"/>
      <c r="AA32" s="1"/>
    </row>
    <row r="33" spans="2:28" ht="15.95" customHeight="1" x14ac:dyDescent="0.15">
      <c r="B33" s="401"/>
      <c r="C33" s="715">
        <v>16</v>
      </c>
      <c r="D33" s="716"/>
      <c r="E33" s="302" t="s">
        <v>908</v>
      </c>
      <c r="F33" s="314">
        <v>159.19999999999999</v>
      </c>
      <c r="G33" s="301" t="s">
        <v>369</v>
      </c>
      <c r="H33" s="301" t="s">
        <v>371</v>
      </c>
      <c r="I33" s="301" t="s">
        <v>384</v>
      </c>
      <c r="J33" s="408"/>
      <c r="K33" s="408"/>
      <c r="L33" s="408"/>
      <c r="M33" s="408"/>
      <c r="N33" s="408"/>
      <c r="O33" s="408"/>
      <c r="P33" s="301" t="s">
        <v>881</v>
      </c>
      <c r="Q33" s="301" t="s">
        <v>881</v>
      </c>
      <c r="R33" s="302"/>
      <c r="S33" s="408"/>
      <c r="T33" s="408"/>
      <c r="U33" s="408"/>
      <c r="V33" s="408"/>
      <c r="W33" s="408"/>
      <c r="X33" s="386" t="s">
        <v>1070</v>
      </c>
      <c r="Y33" s="472"/>
      <c r="Z33" s="387"/>
      <c r="AA33" s="1"/>
    </row>
    <row r="34" spans="2:28" ht="15.95" customHeight="1" x14ac:dyDescent="0.15">
      <c r="B34" s="401"/>
      <c r="C34" s="715">
        <v>16</v>
      </c>
      <c r="D34" s="716"/>
      <c r="E34" s="302" t="s">
        <v>909</v>
      </c>
      <c r="F34" s="314">
        <v>165.8</v>
      </c>
      <c r="G34" s="301" t="s">
        <v>369</v>
      </c>
      <c r="H34" s="301" t="s">
        <v>371</v>
      </c>
      <c r="I34" s="301" t="s">
        <v>384</v>
      </c>
      <c r="J34" s="408"/>
      <c r="K34" s="408"/>
      <c r="L34" s="408"/>
      <c r="M34" s="408"/>
      <c r="N34" s="408"/>
      <c r="O34" s="408"/>
      <c r="P34" s="301" t="s">
        <v>881</v>
      </c>
      <c r="Q34" s="301" t="s">
        <v>881</v>
      </c>
      <c r="R34" s="302"/>
      <c r="S34" s="408"/>
      <c r="T34" s="408"/>
      <c r="U34" s="408"/>
      <c r="V34" s="408"/>
      <c r="W34" s="408"/>
      <c r="X34" s="386" t="s">
        <v>1070</v>
      </c>
      <c r="Y34" s="472"/>
      <c r="Z34" s="387"/>
      <c r="AA34" s="1"/>
    </row>
    <row r="35" spans="2:28" ht="15.95" customHeight="1" x14ac:dyDescent="0.15">
      <c r="B35" s="401"/>
      <c r="C35" s="715">
        <v>18</v>
      </c>
      <c r="D35" s="716"/>
      <c r="E35" s="302" t="s">
        <v>910</v>
      </c>
      <c r="F35" s="314">
        <v>186.6</v>
      </c>
      <c r="G35" s="301" t="s">
        <v>369</v>
      </c>
      <c r="H35" s="301" t="s">
        <v>371</v>
      </c>
      <c r="I35" s="301" t="s">
        <v>384</v>
      </c>
      <c r="J35" s="408"/>
      <c r="K35" s="408"/>
      <c r="L35" s="408"/>
      <c r="M35" s="408"/>
      <c r="N35" s="408"/>
      <c r="O35" s="408"/>
      <c r="P35" s="301" t="s">
        <v>881</v>
      </c>
      <c r="Q35" s="301" t="s">
        <v>881</v>
      </c>
      <c r="R35" s="302"/>
      <c r="S35" s="408"/>
      <c r="T35" s="408"/>
      <c r="U35" s="408"/>
      <c r="V35" s="408"/>
      <c r="W35" s="408"/>
      <c r="X35" s="386" t="s">
        <v>1070</v>
      </c>
      <c r="Y35" s="472"/>
      <c r="Z35" s="387"/>
      <c r="AA35" s="1"/>
    </row>
    <row r="36" spans="2:28" ht="15.95" customHeight="1" x14ac:dyDescent="0.15">
      <c r="B36" s="401"/>
      <c r="C36" s="715">
        <v>19</v>
      </c>
      <c r="D36" s="716"/>
      <c r="E36" s="302" t="s">
        <v>911</v>
      </c>
      <c r="F36" s="314">
        <v>193.4</v>
      </c>
      <c r="G36" s="301" t="s">
        <v>369</v>
      </c>
      <c r="H36" s="301" t="s">
        <v>371</v>
      </c>
      <c r="I36" s="301" t="s">
        <v>384</v>
      </c>
      <c r="J36" s="408"/>
      <c r="K36" s="408"/>
      <c r="L36" s="408"/>
      <c r="M36" s="408"/>
      <c r="N36" s="408"/>
      <c r="O36" s="408"/>
      <c r="P36" s="301" t="s">
        <v>881</v>
      </c>
      <c r="Q36" s="301" t="s">
        <v>881</v>
      </c>
      <c r="R36" s="302"/>
      <c r="S36" s="408"/>
      <c r="T36" s="408"/>
      <c r="U36" s="408"/>
      <c r="V36" s="408"/>
      <c r="W36" s="408"/>
      <c r="X36" s="386" t="s">
        <v>1070</v>
      </c>
      <c r="Y36" s="472"/>
      <c r="Z36" s="387"/>
      <c r="AA36" s="1"/>
    </row>
    <row r="37" spans="2:28" ht="15.95" customHeight="1" x14ac:dyDescent="0.15">
      <c r="B37" s="401"/>
      <c r="C37" s="715">
        <v>22</v>
      </c>
      <c r="D37" s="716"/>
      <c r="E37" s="302" t="s">
        <v>912</v>
      </c>
      <c r="F37" s="314">
        <v>220.75</v>
      </c>
      <c r="G37" s="301" t="s">
        <v>369</v>
      </c>
      <c r="H37" s="301" t="s">
        <v>371</v>
      </c>
      <c r="I37" s="301" t="s">
        <v>384</v>
      </c>
      <c r="J37" s="408"/>
      <c r="K37" s="408"/>
      <c r="L37" s="408"/>
      <c r="M37" s="408"/>
      <c r="N37" s="408"/>
      <c r="O37" s="408"/>
      <c r="P37" s="301" t="s">
        <v>881</v>
      </c>
      <c r="Q37" s="301" t="s">
        <v>881</v>
      </c>
      <c r="R37" s="302"/>
      <c r="S37" s="408"/>
      <c r="T37" s="408"/>
      <c r="U37" s="408"/>
      <c r="V37" s="408"/>
      <c r="W37" s="408"/>
      <c r="X37" s="386" t="s">
        <v>1070</v>
      </c>
      <c r="Y37" s="472"/>
      <c r="Z37" s="387"/>
      <c r="AA37" s="1"/>
    </row>
    <row r="38" spans="2:28" ht="15.95" customHeight="1" x14ac:dyDescent="0.15">
      <c r="B38" s="476"/>
      <c r="C38" s="715">
        <v>24</v>
      </c>
      <c r="D38" s="716"/>
      <c r="E38" s="302" t="s">
        <v>913</v>
      </c>
      <c r="F38" s="314">
        <v>248.15</v>
      </c>
      <c r="G38" s="301" t="s">
        <v>369</v>
      </c>
      <c r="H38" s="301" t="s">
        <v>371</v>
      </c>
      <c r="I38" s="301" t="s">
        <v>384</v>
      </c>
      <c r="J38" s="408"/>
      <c r="K38" s="408"/>
      <c r="L38" s="408"/>
      <c r="M38" s="408"/>
      <c r="N38" s="408"/>
      <c r="O38" s="408"/>
      <c r="P38" s="301" t="s">
        <v>881</v>
      </c>
      <c r="Q38" s="301" t="s">
        <v>881</v>
      </c>
      <c r="R38" s="302"/>
      <c r="S38" s="408"/>
      <c r="T38" s="408"/>
      <c r="U38" s="408"/>
      <c r="V38" s="408"/>
      <c r="W38" s="408"/>
      <c r="X38" s="386" t="s">
        <v>1070</v>
      </c>
      <c r="Y38" s="472"/>
      <c r="Z38" s="387"/>
      <c r="AA38" s="1"/>
    </row>
    <row r="39" spans="2:28" ht="15.95" customHeight="1" x14ac:dyDescent="0.15">
      <c r="B39" s="89"/>
      <c r="C39" s="1" t="s">
        <v>282</v>
      </c>
      <c r="D39" s="37"/>
      <c r="E39" s="2"/>
      <c r="F39" s="37"/>
      <c r="G39" s="86"/>
      <c r="H39" s="86"/>
      <c r="I39" s="86"/>
      <c r="J39" s="86"/>
      <c r="K39" s="86"/>
      <c r="L39" s="86"/>
      <c r="M39" s="86"/>
      <c r="N39" s="86"/>
      <c r="O39" s="86"/>
      <c r="P39" s="86"/>
      <c r="Q39" s="86"/>
      <c r="R39" s="37"/>
      <c r="S39" s="86"/>
      <c r="T39" s="86"/>
      <c r="U39" s="86"/>
      <c r="V39" s="86"/>
      <c r="W39" s="86"/>
      <c r="X39" s="37"/>
      <c r="Y39" s="37"/>
      <c r="Z39" s="37"/>
      <c r="AA39" s="1"/>
    </row>
    <row r="40" spans="2:28" ht="15.95" customHeight="1" x14ac:dyDescent="0.15">
      <c r="B40" s="89"/>
      <c r="C40" s="98" t="s">
        <v>283</v>
      </c>
      <c r="D40" s="37"/>
      <c r="E40" s="2"/>
      <c r="F40" s="37"/>
      <c r="G40" s="86"/>
      <c r="H40" s="86"/>
      <c r="I40" s="86"/>
      <c r="J40" s="86"/>
      <c r="K40" s="86"/>
      <c r="L40" s="86"/>
      <c r="M40" s="86"/>
      <c r="N40" s="86"/>
      <c r="O40" s="86"/>
      <c r="P40" s="86"/>
      <c r="Q40" s="86"/>
      <c r="R40" s="37"/>
      <c r="S40" s="86"/>
      <c r="T40" s="86"/>
      <c r="U40" s="86"/>
      <c r="V40" s="86"/>
      <c r="W40" s="86"/>
      <c r="X40" s="37"/>
      <c r="Y40" s="37"/>
      <c r="Z40" s="37"/>
      <c r="AA40" s="1"/>
    </row>
    <row r="41" spans="2:28" ht="15.95" customHeight="1" x14ac:dyDescent="0.15">
      <c r="C41" s="29" t="s">
        <v>249</v>
      </c>
    </row>
    <row r="42" spans="2:28" ht="15.95" customHeight="1" x14ac:dyDescent="0.15">
      <c r="C42" s="29" t="s">
        <v>250</v>
      </c>
    </row>
    <row r="43" spans="2:28" ht="15.95" customHeight="1" x14ac:dyDescent="0.15">
      <c r="C43" s="233" t="s">
        <v>541</v>
      </c>
    </row>
    <row r="44" spans="2:28" ht="9.75" customHeight="1" x14ac:dyDescent="0.15">
      <c r="I44" s="2"/>
      <c r="J44" s="2"/>
      <c r="K44" s="2"/>
      <c r="L44" s="2"/>
      <c r="M44" s="2"/>
      <c r="N44" s="2"/>
      <c r="O44" s="2"/>
      <c r="P44" s="2"/>
      <c r="Q44" s="2"/>
      <c r="R44" s="2"/>
      <c r="S44" s="2"/>
      <c r="T44" s="2"/>
      <c r="U44" s="2"/>
      <c r="V44" s="2"/>
      <c r="W44" s="2"/>
      <c r="X44" s="2"/>
      <c r="Y44" s="29"/>
      <c r="Z44" s="29"/>
    </row>
    <row r="45" spans="2:28" ht="24.75" customHeight="1" x14ac:dyDescent="0.15">
      <c r="B45" s="595" t="s">
        <v>323</v>
      </c>
      <c r="C45" s="595"/>
      <c r="D45" s="595"/>
      <c r="E45" s="595"/>
      <c r="F45" s="595"/>
      <c r="G45" s="595"/>
      <c r="H45" s="595"/>
      <c r="I45" s="595"/>
      <c r="J45" s="719"/>
      <c r="K45" s="719"/>
      <c r="L45" s="719"/>
      <c r="M45" s="719"/>
      <c r="N45" s="719"/>
      <c r="O45" s="719"/>
      <c r="P45" s="719"/>
      <c r="Q45" s="719"/>
      <c r="R45" s="719"/>
      <c r="S45" s="719"/>
      <c r="T45" s="719"/>
      <c r="U45" s="719"/>
      <c r="V45" s="719"/>
      <c r="W45" s="719"/>
      <c r="X45" s="719"/>
    </row>
    <row r="46" spans="2:28" ht="20.100000000000001" customHeight="1" x14ac:dyDescent="0.15">
      <c r="B46" s="467" t="s">
        <v>27</v>
      </c>
      <c r="C46" s="478"/>
      <c r="D46" s="478"/>
      <c r="E46" s="479"/>
      <c r="F46" s="596" t="str">
        <f>F3</f>
        <v>ミネトンネル</v>
      </c>
      <c r="G46" s="597"/>
      <c r="H46" s="597"/>
      <c r="I46" s="438" t="s">
        <v>28</v>
      </c>
      <c r="J46" s="439"/>
      <c r="K46" s="390" t="str">
        <f>L3</f>
        <v>一般国道　316号</v>
      </c>
      <c r="L46" s="391"/>
      <c r="M46" s="391"/>
      <c r="N46" s="392"/>
      <c r="O46" s="409" t="s">
        <v>257</v>
      </c>
      <c r="P46" s="411"/>
      <c r="Q46" s="720" t="str">
        <f>Q3</f>
        <v>株式会社ニュージェック</v>
      </c>
      <c r="R46" s="721"/>
      <c r="S46" s="721"/>
      <c r="T46" s="773"/>
      <c r="U46" s="606" t="s">
        <v>220</v>
      </c>
      <c r="V46" s="607"/>
      <c r="W46" s="607"/>
      <c r="X46" s="608"/>
      <c r="Y46" s="612">
        <f>Y3</f>
        <v>44294</v>
      </c>
      <c r="Z46" s="614"/>
      <c r="AA46" s="1"/>
      <c r="AB46" s="2"/>
    </row>
    <row r="47" spans="2:28" ht="20.100000000000001" customHeight="1" x14ac:dyDescent="0.15">
      <c r="B47" s="413" t="s">
        <v>0</v>
      </c>
      <c r="C47" s="414"/>
      <c r="D47" s="414"/>
      <c r="E47" s="415"/>
      <c r="F47" s="618" t="str">
        <f>F4</f>
        <v>美祢トンネル</v>
      </c>
      <c r="G47" s="619"/>
      <c r="H47" s="619"/>
      <c r="I47" s="774" t="s">
        <v>1</v>
      </c>
      <c r="J47" s="729"/>
      <c r="K47" s="775" t="str">
        <f>L4</f>
        <v>宇部土木建築事務所</v>
      </c>
      <c r="L47" s="776"/>
      <c r="M47" s="776"/>
      <c r="N47" s="777"/>
      <c r="O47" s="409" t="s">
        <v>258</v>
      </c>
      <c r="P47" s="411"/>
      <c r="Q47" s="720" t="str">
        <f>Q4</f>
        <v>石村　勝伸</v>
      </c>
      <c r="R47" s="721"/>
      <c r="S47" s="721"/>
      <c r="T47" s="773"/>
      <c r="U47" s="723"/>
      <c r="V47" s="724"/>
      <c r="W47" s="724"/>
      <c r="X47" s="725"/>
      <c r="Y47" s="726"/>
      <c r="Z47" s="727"/>
      <c r="AA47" s="1"/>
      <c r="AB47" s="2"/>
    </row>
    <row r="48" spans="2:28" ht="30" customHeight="1" x14ac:dyDescent="0.15">
      <c r="B48" s="401" t="s">
        <v>241</v>
      </c>
      <c r="C48" s="730" t="s">
        <v>42</v>
      </c>
      <c r="D48" s="731"/>
      <c r="E48" s="732" t="s">
        <v>210</v>
      </c>
      <c r="F48" s="732" t="s">
        <v>204</v>
      </c>
      <c r="G48" s="730" t="s">
        <v>209</v>
      </c>
      <c r="H48" s="770"/>
      <c r="I48" s="771"/>
      <c r="J48" s="467" t="s">
        <v>208</v>
      </c>
      <c r="K48" s="478"/>
      <c r="L48" s="478"/>
      <c r="M48" s="478"/>
      <c r="N48" s="478"/>
      <c r="O48" s="478"/>
      <c r="P48" s="742" t="s">
        <v>241</v>
      </c>
      <c r="Q48" s="744"/>
      <c r="R48" s="734" t="s">
        <v>264</v>
      </c>
      <c r="S48" s="748"/>
      <c r="T48" s="748"/>
      <c r="U48" s="748"/>
      <c r="V48" s="748"/>
      <c r="W48" s="735"/>
      <c r="X48" s="734" t="s">
        <v>200</v>
      </c>
      <c r="Y48" s="748"/>
      <c r="Z48" s="735"/>
      <c r="AA48" s="1"/>
    </row>
    <row r="49" spans="2:27" ht="16.5" customHeight="1" x14ac:dyDescent="0.15">
      <c r="B49" s="401"/>
      <c r="C49" s="767"/>
      <c r="D49" s="731"/>
      <c r="E49" s="768"/>
      <c r="F49" s="768"/>
      <c r="G49" s="734" t="s">
        <v>199</v>
      </c>
      <c r="H49" s="735"/>
      <c r="I49" s="621" t="s">
        <v>198</v>
      </c>
      <c r="J49" s="599" t="s">
        <v>207</v>
      </c>
      <c r="K49" s="599"/>
      <c r="L49" s="599"/>
      <c r="M49" s="599"/>
      <c r="N49" s="758" t="s">
        <v>206</v>
      </c>
      <c r="O49" s="758"/>
      <c r="P49" s="621" t="s">
        <v>277</v>
      </c>
      <c r="Q49" s="752"/>
      <c r="R49" s="760" t="s">
        <v>193</v>
      </c>
      <c r="S49" s="621" t="s">
        <v>260</v>
      </c>
      <c r="T49" s="621"/>
      <c r="U49" s="621"/>
      <c r="V49" s="621"/>
      <c r="W49" s="621"/>
      <c r="X49" s="730"/>
      <c r="Y49" s="770"/>
      <c r="Z49" s="771"/>
      <c r="AA49" s="1"/>
    </row>
    <row r="50" spans="2:27" ht="16.5" customHeight="1" x14ac:dyDescent="0.15">
      <c r="B50" s="401"/>
      <c r="C50" s="705"/>
      <c r="D50" s="706"/>
      <c r="E50" s="769"/>
      <c r="F50" s="769"/>
      <c r="G50" s="736"/>
      <c r="H50" s="737"/>
      <c r="I50" s="752"/>
      <c r="J50" s="753"/>
      <c r="K50" s="753"/>
      <c r="L50" s="753"/>
      <c r="M50" s="753"/>
      <c r="N50" s="753"/>
      <c r="O50" s="753"/>
      <c r="P50" s="106" t="s">
        <v>267</v>
      </c>
      <c r="Q50" s="106" t="s">
        <v>268</v>
      </c>
      <c r="R50" s="772"/>
      <c r="S50" s="752"/>
      <c r="T50" s="752"/>
      <c r="U50" s="752"/>
      <c r="V50" s="752"/>
      <c r="W50" s="752"/>
      <c r="X50" s="283"/>
      <c r="Y50" s="284"/>
      <c r="Z50" s="285"/>
      <c r="AA50" s="1"/>
    </row>
    <row r="51" spans="2:27" ht="15.95" customHeight="1" x14ac:dyDescent="0.15">
      <c r="B51" s="401"/>
      <c r="C51" s="715">
        <v>27</v>
      </c>
      <c r="D51" s="716"/>
      <c r="E51" s="302" t="s">
        <v>972</v>
      </c>
      <c r="F51" s="314">
        <v>275.35000000000002</v>
      </c>
      <c r="G51" s="301" t="s">
        <v>369</v>
      </c>
      <c r="H51" s="301" t="s">
        <v>371</v>
      </c>
      <c r="I51" s="301" t="s">
        <v>384</v>
      </c>
      <c r="J51" s="408"/>
      <c r="K51" s="408"/>
      <c r="L51" s="408"/>
      <c r="M51" s="408"/>
      <c r="N51" s="408"/>
      <c r="O51" s="408"/>
      <c r="P51" s="301" t="s">
        <v>881</v>
      </c>
      <c r="Q51" s="301" t="s">
        <v>881</v>
      </c>
      <c r="R51" s="302"/>
      <c r="S51" s="408"/>
      <c r="T51" s="408"/>
      <c r="U51" s="408"/>
      <c r="V51" s="408"/>
      <c r="W51" s="408"/>
      <c r="X51" s="386" t="s">
        <v>1070</v>
      </c>
      <c r="Y51" s="472"/>
      <c r="Z51" s="387"/>
      <c r="AA51" s="1"/>
    </row>
    <row r="52" spans="2:27" ht="15.95" customHeight="1" x14ac:dyDescent="0.15">
      <c r="B52" s="401"/>
      <c r="C52" s="715">
        <v>29</v>
      </c>
      <c r="D52" s="716"/>
      <c r="E52" s="302" t="s">
        <v>914</v>
      </c>
      <c r="F52" s="314">
        <v>302.60000000000002</v>
      </c>
      <c r="G52" s="301" t="s">
        <v>369</v>
      </c>
      <c r="H52" s="301" t="s">
        <v>371</v>
      </c>
      <c r="I52" s="301" t="s">
        <v>384</v>
      </c>
      <c r="J52" s="408"/>
      <c r="K52" s="408"/>
      <c r="L52" s="408"/>
      <c r="M52" s="408"/>
      <c r="N52" s="408"/>
      <c r="O52" s="408"/>
      <c r="P52" s="301" t="s">
        <v>881</v>
      </c>
      <c r="Q52" s="301" t="s">
        <v>881</v>
      </c>
      <c r="R52" s="302"/>
      <c r="S52" s="408"/>
      <c r="T52" s="408"/>
      <c r="U52" s="408"/>
      <c r="V52" s="408"/>
      <c r="W52" s="408"/>
      <c r="X52" s="386" t="s">
        <v>1070</v>
      </c>
      <c r="Y52" s="472"/>
      <c r="Z52" s="387"/>
      <c r="AA52" s="1"/>
    </row>
    <row r="53" spans="2:27" ht="15.95" customHeight="1" x14ac:dyDescent="0.15">
      <c r="B53" s="401"/>
      <c r="C53" s="715">
        <v>32</v>
      </c>
      <c r="D53" s="716"/>
      <c r="E53" s="302" t="s">
        <v>915</v>
      </c>
      <c r="F53" s="314">
        <v>329.9</v>
      </c>
      <c r="G53" s="301" t="s">
        <v>369</v>
      </c>
      <c r="H53" s="301" t="s">
        <v>371</v>
      </c>
      <c r="I53" s="301" t="s">
        <v>384</v>
      </c>
      <c r="J53" s="408"/>
      <c r="K53" s="408"/>
      <c r="L53" s="408"/>
      <c r="M53" s="408"/>
      <c r="N53" s="408"/>
      <c r="O53" s="408"/>
      <c r="P53" s="301" t="s">
        <v>881</v>
      </c>
      <c r="Q53" s="301" t="s">
        <v>881</v>
      </c>
      <c r="R53" s="302"/>
      <c r="S53" s="408"/>
      <c r="T53" s="408"/>
      <c r="U53" s="408"/>
      <c r="V53" s="408"/>
      <c r="W53" s="408"/>
      <c r="X53" s="386" t="s">
        <v>1070</v>
      </c>
      <c r="Y53" s="472"/>
      <c r="Z53" s="387"/>
      <c r="AA53" s="1"/>
    </row>
    <row r="54" spans="2:27" ht="15.95" customHeight="1" x14ac:dyDescent="0.15">
      <c r="B54" s="401"/>
      <c r="C54" s="715">
        <v>35</v>
      </c>
      <c r="D54" s="716"/>
      <c r="E54" s="302" t="s">
        <v>916</v>
      </c>
      <c r="F54" s="314">
        <v>357.1</v>
      </c>
      <c r="G54" s="301" t="s">
        <v>369</v>
      </c>
      <c r="H54" s="301" t="s">
        <v>371</v>
      </c>
      <c r="I54" s="301" t="s">
        <v>384</v>
      </c>
      <c r="J54" s="408"/>
      <c r="K54" s="408"/>
      <c r="L54" s="408"/>
      <c r="M54" s="408"/>
      <c r="N54" s="408"/>
      <c r="O54" s="408"/>
      <c r="P54" s="301" t="s">
        <v>881</v>
      </c>
      <c r="Q54" s="301" t="s">
        <v>881</v>
      </c>
      <c r="R54" s="302"/>
      <c r="S54" s="408"/>
      <c r="T54" s="408"/>
      <c r="U54" s="408"/>
      <c r="V54" s="408"/>
      <c r="W54" s="408"/>
      <c r="X54" s="386" t="s">
        <v>1070</v>
      </c>
      <c r="Y54" s="472"/>
      <c r="Z54" s="387"/>
      <c r="AA54" s="1"/>
    </row>
    <row r="55" spans="2:27" ht="15.95" customHeight="1" x14ac:dyDescent="0.15">
      <c r="B55" s="401"/>
      <c r="C55" s="715">
        <v>37</v>
      </c>
      <c r="D55" s="716"/>
      <c r="E55" s="302" t="s">
        <v>917</v>
      </c>
      <c r="F55" s="314">
        <v>384.8</v>
      </c>
      <c r="G55" s="301" t="s">
        <v>369</v>
      </c>
      <c r="H55" s="301" t="s">
        <v>371</v>
      </c>
      <c r="I55" s="301" t="s">
        <v>384</v>
      </c>
      <c r="J55" s="408"/>
      <c r="K55" s="408"/>
      <c r="L55" s="408"/>
      <c r="M55" s="408"/>
      <c r="N55" s="408"/>
      <c r="O55" s="408"/>
      <c r="P55" s="301" t="s">
        <v>881</v>
      </c>
      <c r="Q55" s="301" t="s">
        <v>881</v>
      </c>
      <c r="R55" s="302"/>
      <c r="S55" s="408"/>
      <c r="T55" s="408"/>
      <c r="U55" s="408"/>
      <c r="V55" s="408"/>
      <c r="W55" s="408"/>
      <c r="X55" s="386" t="s">
        <v>1070</v>
      </c>
      <c r="Y55" s="472"/>
      <c r="Z55" s="387"/>
      <c r="AA55" s="1"/>
    </row>
    <row r="56" spans="2:27" ht="15.95" customHeight="1" x14ac:dyDescent="0.15">
      <c r="B56" s="401"/>
      <c r="C56" s="715">
        <v>40</v>
      </c>
      <c r="D56" s="716"/>
      <c r="E56" s="302" t="s">
        <v>918</v>
      </c>
      <c r="F56" s="314">
        <v>412.25</v>
      </c>
      <c r="G56" s="301" t="s">
        <v>369</v>
      </c>
      <c r="H56" s="301" t="s">
        <v>371</v>
      </c>
      <c r="I56" s="301" t="s">
        <v>384</v>
      </c>
      <c r="J56" s="408"/>
      <c r="K56" s="408"/>
      <c r="L56" s="408"/>
      <c r="M56" s="408"/>
      <c r="N56" s="408"/>
      <c r="O56" s="408"/>
      <c r="P56" s="301" t="s">
        <v>881</v>
      </c>
      <c r="Q56" s="301" t="s">
        <v>881</v>
      </c>
      <c r="R56" s="302"/>
      <c r="S56" s="408"/>
      <c r="T56" s="408"/>
      <c r="U56" s="408"/>
      <c r="V56" s="408"/>
      <c r="W56" s="408"/>
      <c r="X56" s="386" t="s">
        <v>1070</v>
      </c>
      <c r="Y56" s="472"/>
      <c r="Z56" s="387"/>
      <c r="AA56" s="1"/>
    </row>
    <row r="57" spans="2:27" ht="15.95" customHeight="1" x14ac:dyDescent="0.15">
      <c r="B57" s="401"/>
      <c r="C57" s="715">
        <v>42</v>
      </c>
      <c r="D57" s="716"/>
      <c r="E57" s="302" t="s">
        <v>919</v>
      </c>
      <c r="F57" s="314">
        <v>439.25</v>
      </c>
      <c r="G57" s="301" t="s">
        <v>369</v>
      </c>
      <c r="H57" s="301" t="s">
        <v>371</v>
      </c>
      <c r="I57" s="301" t="s">
        <v>384</v>
      </c>
      <c r="J57" s="408"/>
      <c r="K57" s="408"/>
      <c r="L57" s="408"/>
      <c r="M57" s="408"/>
      <c r="N57" s="408"/>
      <c r="O57" s="408"/>
      <c r="P57" s="301" t="s">
        <v>881</v>
      </c>
      <c r="Q57" s="301" t="s">
        <v>881</v>
      </c>
      <c r="R57" s="302"/>
      <c r="S57" s="408"/>
      <c r="T57" s="408"/>
      <c r="U57" s="408"/>
      <c r="V57" s="408"/>
      <c r="W57" s="408"/>
      <c r="X57" s="386" t="s">
        <v>1070</v>
      </c>
      <c r="Y57" s="472"/>
      <c r="Z57" s="387"/>
      <c r="AA57" s="1"/>
    </row>
    <row r="58" spans="2:27" ht="15.95" customHeight="1" x14ac:dyDescent="0.15">
      <c r="B58" s="401"/>
      <c r="C58" s="715">
        <v>46</v>
      </c>
      <c r="D58" s="716"/>
      <c r="E58" s="302" t="s">
        <v>920</v>
      </c>
      <c r="F58" s="314">
        <v>466.85</v>
      </c>
      <c r="G58" s="301" t="s">
        <v>369</v>
      </c>
      <c r="H58" s="301" t="s">
        <v>371</v>
      </c>
      <c r="I58" s="301" t="s">
        <v>384</v>
      </c>
      <c r="J58" s="408"/>
      <c r="K58" s="408"/>
      <c r="L58" s="408"/>
      <c r="M58" s="408"/>
      <c r="N58" s="408"/>
      <c r="O58" s="408"/>
      <c r="P58" s="301" t="s">
        <v>881</v>
      </c>
      <c r="Q58" s="301" t="s">
        <v>881</v>
      </c>
      <c r="R58" s="302"/>
      <c r="S58" s="408"/>
      <c r="T58" s="408"/>
      <c r="U58" s="408"/>
      <c r="V58" s="408"/>
      <c r="W58" s="408"/>
      <c r="X58" s="386" t="s">
        <v>1070</v>
      </c>
      <c r="Y58" s="472"/>
      <c r="Z58" s="387"/>
      <c r="AA58" s="1"/>
    </row>
    <row r="59" spans="2:27" ht="15.95" customHeight="1" x14ac:dyDescent="0.15">
      <c r="B59" s="401"/>
      <c r="C59" s="715">
        <v>48</v>
      </c>
      <c r="D59" s="716"/>
      <c r="E59" s="302" t="s">
        <v>921</v>
      </c>
      <c r="F59" s="314">
        <v>494.1</v>
      </c>
      <c r="G59" s="301" t="s">
        <v>369</v>
      </c>
      <c r="H59" s="301" t="s">
        <v>371</v>
      </c>
      <c r="I59" s="301" t="s">
        <v>384</v>
      </c>
      <c r="J59" s="408"/>
      <c r="K59" s="408"/>
      <c r="L59" s="408"/>
      <c r="M59" s="408"/>
      <c r="N59" s="408"/>
      <c r="O59" s="408"/>
      <c r="P59" s="301" t="s">
        <v>881</v>
      </c>
      <c r="Q59" s="301" t="s">
        <v>881</v>
      </c>
      <c r="R59" s="302"/>
      <c r="S59" s="408"/>
      <c r="T59" s="408"/>
      <c r="U59" s="408"/>
      <c r="V59" s="408"/>
      <c r="W59" s="408"/>
      <c r="X59" s="386" t="s">
        <v>1070</v>
      </c>
      <c r="Y59" s="472"/>
      <c r="Z59" s="387"/>
      <c r="AA59" s="1"/>
    </row>
    <row r="60" spans="2:27" ht="15.95" customHeight="1" x14ac:dyDescent="0.15">
      <c r="B60" s="401"/>
      <c r="C60" s="715">
        <v>50</v>
      </c>
      <c r="D60" s="716"/>
      <c r="E60" s="302" t="s">
        <v>922</v>
      </c>
      <c r="F60" s="314">
        <v>510.75</v>
      </c>
      <c r="G60" s="301" t="s">
        <v>369</v>
      </c>
      <c r="H60" s="301" t="s">
        <v>371</v>
      </c>
      <c r="I60" s="301" t="s">
        <v>384</v>
      </c>
      <c r="J60" s="408"/>
      <c r="K60" s="408"/>
      <c r="L60" s="408"/>
      <c r="M60" s="408"/>
      <c r="N60" s="408"/>
      <c r="O60" s="408"/>
      <c r="P60" s="301" t="s">
        <v>881</v>
      </c>
      <c r="Q60" s="301" t="s">
        <v>881</v>
      </c>
      <c r="R60" s="302"/>
      <c r="S60" s="408"/>
      <c r="T60" s="408"/>
      <c r="U60" s="408"/>
      <c r="V60" s="408"/>
      <c r="W60" s="408"/>
      <c r="X60" s="386" t="s">
        <v>1070</v>
      </c>
      <c r="Y60" s="472"/>
      <c r="Z60" s="387"/>
      <c r="AA60" s="1"/>
    </row>
    <row r="61" spans="2:27" ht="15.95" customHeight="1" x14ac:dyDescent="0.15">
      <c r="B61" s="401"/>
      <c r="C61" s="715">
        <v>51</v>
      </c>
      <c r="D61" s="716"/>
      <c r="E61" s="302" t="s">
        <v>923</v>
      </c>
      <c r="F61" s="314">
        <v>515.65</v>
      </c>
      <c r="G61" s="301" t="s">
        <v>369</v>
      </c>
      <c r="H61" s="301" t="s">
        <v>371</v>
      </c>
      <c r="I61" s="301" t="s">
        <v>384</v>
      </c>
      <c r="J61" s="408"/>
      <c r="K61" s="408"/>
      <c r="L61" s="408"/>
      <c r="M61" s="408"/>
      <c r="N61" s="408"/>
      <c r="O61" s="408"/>
      <c r="P61" s="301" t="s">
        <v>881</v>
      </c>
      <c r="Q61" s="301" t="s">
        <v>881</v>
      </c>
      <c r="R61" s="302"/>
      <c r="S61" s="408"/>
      <c r="T61" s="408"/>
      <c r="U61" s="408"/>
      <c r="V61" s="408"/>
      <c r="W61" s="408"/>
      <c r="X61" s="386" t="s">
        <v>1070</v>
      </c>
      <c r="Y61" s="472"/>
      <c r="Z61" s="387"/>
      <c r="AA61" s="1"/>
    </row>
    <row r="62" spans="2:27" ht="15.95" customHeight="1" x14ac:dyDescent="0.15">
      <c r="B62" s="401"/>
      <c r="C62" s="715">
        <v>52</v>
      </c>
      <c r="D62" s="716"/>
      <c r="E62" s="302" t="s">
        <v>924</v>
      </c>
      <c r="F62" s="314">
        <v>520.6</v>
      </c>
      <c r="G62" s="301" t="s">
        <v>369</v>
      </c>
      <c r="H62" s="301" t="s">
        <v>371</v>
      </c>
      <c r="I62" s="301" t="s">
        <v>384</v>
      </c>
      <c r="J62" s="408"/>
      <c r="K62" s="408"/>
      <c r="L62" s="408"/>
      <c r="M62" s="408"/>
      <c r="N62" s="408"/>
      <c r="O62" s="408"/>
      <c r="P62" s="301" t="s">
        <v>881</v>
      </c>
      <c r="Q62" s="301" t="s">
        <v>881</v>
      </c>
      <c r="R62" s="302"/>
      <c r="S62" s="408"/>
      <c r="T62" s="408"/>
      <c r="U62" s="408"/>
      <c r="V62" s="408"/>
      <c r="W62" s="408"/>
      <c r="X62" s="386" t="s">
        <v>1070</v>
      </c>
      <c r="Y62" s="472"/>
      <c r="Z62" s="387"/>
      <c r="AA62" s="1"/>
    </row>
    <row r="63" spans="2:27" ht="15.95" customHeight="1" x14ac:dyDescent="0.15">
      <c r="B63" s="401"/>
      <c r="C63" s="715">
        <v>53</v>
      </c>
      <c r="D63" s="716"/>
      <c r="E63" s="302" t="s">
        <v>925</v>
      </c>
      <c r="F63" s="314">
        <v>525.54999999999995</v>
      </c>
      <c r="G63" s="301" t="s">
        <v>369</v>
      </c>
      <c r="H63" s="301" t="s">
        <v>371</v>
      </c>
      <c r="I63" s="301" t="s">
        <v>384</v>
      </c>
      <c r="J63" s="408"/>
      <c r="K63" s="408"/>
      <c r="L63" s="408"/>
      <c r="M63" s="408"/>
      <c r="N63" s="408"/>
      <c r="O63" s="408"/>
      <c r="P63" s="301" t="s">
        <v>881</v>
      </c>
      <c r="Q63" s="301" t="s">
        <v>881</v>
      </c>
      <c r="R63" s="302"/>
      <c r="S63" s="408"/>
      <c r="T63" s="408"/>
      <c r="U63" s="408"/>
      <c r="V63" s="408"/>
      <c r="W63" s="408"/>
      <c r="X63" s="386" t="s">
        <v>1070</v>
      </c>
      <c r="Y63" s="472"/>
      <c r="Z63" s="387"/>
      <c r="AA63" s="1"/>
    </row>
    <row r="64" spans="2:27" ht="15.95" customHeight="1" x14ac:dyDescent="0.15">
      <c r="B64" s="401"/>
      <c r="C64" s="715">
        <v>54</v>
      </c>
      <c r="D64" s="716"/>
      <c r="E64" s="302" t="s">
        <v>926</v>
      </c>
      <c r="F64" s="314">
        <v>530.70000000000005</v>
      </c>
      <c r="G64" s="301" t="s">
        <v>369</v>
      </c>
      <c r="H64" s="301" t="s">
        <v>371</v>
      </c>
      <c r="I64" s="301" t="s">
        <v>384</v>
      </c>
      <c r="J64" s="408"/>
      <c r="K64" s="408"/>
      <c r="L64" s="408"/>
      <c r="M64" s="408"/>
      <c r="N64" s="408"/>
      <c r="O64" s="408"/>
      <c r="P64" s="301" t="s">
        <v>881</v>
      </c>
      <c r="Q64" s="301" t="s">
        <v>881</v>
      </c>
      <c r="R64" s="302"/>
      <c r="S64" s="408"/>
      <c r="T64" s="408"/>
      <c r="U64" s="408"/>
      <c r="V64" s="408"/>
      <c r="W64" s="408"/>
      <c r="X64" s="386" t="s">
        <v>1070</v>
      </c>
      <c r="Y64" s="472"/>
      <c r="Z64" s="387"/>
      <c r="AA64" s="1"/>
    </row>
    <row r="65" spans="2:27" ht="15.95" customHeight="1" x14ac:dyDescent="0.15">
      <c r="B65" s="401"/>
      <c r="C65" s="715">
        <v>56</v>
      </c>
      <c r="D65" s="716"/>
      <c r="E65" s="302" t="s">
        <v>927</v>
      </c>
      <c r="F65" s="314">
        <v>547.5</v>
      </c>
      <c r="G65" s="301" t="s">
        <v>369</v>
      </c>
      <c r="H65" s="301" t="s">
        <v>371</v>
      </c>
      <c r="I65" s="301" t="s">
        <v>384</v>
      </c>
      <c r="J65" s="408"/>
      <c r="K65" s="408"/>
      <c r="L65" s="408"/>
      <c r="M65" s="408"/>
      <c r="N65" s="408"/>
      <c r="O65" s="408"/>
      <c r="P65" s="301" t="s">
        <v>881</v>
      </c>
      <c r="Q65" s="301" t="s">
        <v>881</v>
      </c>
      <c r="R65" s="302"/>
      <c r="S65" s="408"/>
      <c r="T65" s="408"/>
      <c r="U65" s="408"/>
      <c r="V65" s="408"/>
      <c r="W65" s="408"/>
      <c r="X65" s="386" t="s">
        <v>1070</v>
      </c>
      <c r="Y65" s="472"/>
      <c r="Z65" s="387"/>
      <c r="AA65" s="1"/>
    </row>
    <row r="66" spans="2:27" ht="15.95" customHeight="1" x14ac:dyDescent="0.15">
      <c r="B66" s="401"/>
      <c r="C66" s="715">
        <v>58</v>
      </c>
      <c r="D66" s="716"/>
      <c r="E66" s="302" t="s">
        <v>928</v>
      </c>
      <c r="F66" s="314">
        <v>574.5</v>
      </c>
      <c r="G66" s="301" t="s">
        <v>369</v>
      </c>
      <c r="H66" s="301" t="s">
        <v>371</v>
      </c>
      <c r="I66" s="301" t="s">
        <v>384</v>
      </c>
      <c r="J66" s="408"/>
      <c r="K66" s="408"/>
      <c r="L66" s="408"/>
      <c r="M66" s="408"/>
      <c r="N66" s="408"/>
      <c r="O66" s="408"/>
      <c r="P66" s="301" t="s">
        <v>881</v>
      </c>
      <c r="Q66" s="301" t="s">
        <v>881</v>
      </c>
      <c r="R66" s="302"/>
      <c r="S66" s="408"/>
      <c r="T66" s="408"/>
      <c r="U66" s="408"/>
      <c r="V66" s="408"/>
      <c r="W66" s="408"/>
      <c r="X66" s="386" t="s">
        <v>1070</v>
      </c>
      <c r="Y66" s="472"/>
      <c r="Z66" s="387"/>
      <c r="AA66" s="1"/>
    </row>
    <row r="67" spans="2:27" ht="15.95" customHeight="1" x14ac:dyDescent="0.15">
      <c r="B67" s="401"/>
      <c r="C67" s="715">
        <v>61</v>
      </c>
      <c r="D67" s="716"/>
      <c r="E67" s="302" t="s">
        <v>929</v>
      </c>
      <c r="F67" s="314">
        <v>601.79999999999995</v>
      </c>
      <c r="G67" s="301" t="s">
        <v>369</v>
      </c>
      <c r="H67" s="301" t="s">
        <v>371</v>
      </c>
      <c r="I67" s="301" t="s">
        <v>384</v>
      </c>
      <c r="J67" s="408"/>
      <c r="K67" s="408"/>
      <c r="L67" s="408"/>
      <c r="M67" s="408"/>
      <c r="N67" s="408"/>
      <c r="O67" s="408"/>
      <c r="P67" s="301" t="s">
        <v>881</v>
      </c>
      <c r="Q67" s="301" t="s">
        <v>881</v>
      </c>
      <c r="R67" s="302"/>
      <c r="S67" s="408"/>
      <c r="T67" s="408"/>
      <c r="U67" s="408"/>
      <c r="V67" s="408"/>
      <c r="W67" s="408"/>
      <c r="X67" s="386" t="s">
        <v>1070</v>
      </c>
      <c r="Y67" s="472"/>
      <c r="Z67" s="387"/>
      <c r="AA67" s="1"/>
    </row>
    <row r="68" spans="2:27" ht="15.95" customHeight="1" x14ac:dyDescent="0.15">
      <c r="B68" s="401"/>
      <c r="C68" s="715">
        <v>63</v>
      </c>
      <c r="D68" s="716"/>
      <c r="E68" s="302" t="s">
        <v>930</v>
      </c>
      <c r="F68" s="314">
        <v>628.79999999999995</v>
      </c>
      <c r="G68" s="301" t="s">
        <v>369</v>
      </c>
      <c r="H68" s="301" t="s">
        <v>371</v>
      </c>
      <c r="I68" s="301" t="s">
        <v>384</v>
      </c>
      <c r="J68" s="408"/>
      <c r="K68" s="408"/>
      <c r="L68" s="408"/>
      <c r="M68" s="408"/>
      <c r="N68" s="408"/>
      <c r="O68" s="408"/>
      <c r="P68" s="301" t="s">
        <v>881</v>
      </c>
      <c r="Q68" s="301" t="s">
        <v>881</v>
      </c>
      <c r="R68" s="302"/>
      <c r="S68" s="408"/>
      <c r="T68" s="408"/>
      <c r="U68" s="408"/>
      <c r="V68" s="408"/>
      <c r="W68" s="408"/>
      <c r="X68" s="386" t="s">
        <v>1070</v>
      </c>
      <c r="Y68" s="472"/>
      <c r="Z68" s="387"/>
      <c r="AA68" s="1"/>
    </row>
    <row r="69" spans="2:27" ht="15.95" customHeight="1" x14ac:dyDescent="0.15">
      <c r="B69" s="401"/>
      <c r="C69" s="715">
        <v>66</v>
      </c>
      <c r="D69" s="716"/>
      <c r="E69" s="302" t="s">
        <v>931</v>
      </c>
      <c r="F69" s="314">
        <v>656</v>
      </c>
      <c r="G69" s="301" t="s">
        <v>369</v>
      </c>
      <c r="H69" s="301" t="s">
        <v>371</v>
      </c>
      <c r="I69" s="301" t="s">
        <v>384</v>
      </c>
      <c r="J69" s="408"/>
      <c r="K69" s="408"/>
      <c r="L69" s="408"/>
      <c r="M69" s="408"/>
      <c r="N69" s="408"/>
      <c r="O69" s="408"/>
      <c r="P69" s="301" t="s">
        <v>881</v>
      </c>
      <c r="Q69" s="301" t="s">
        <v>881</v>
      </c>
      <c r="R69" s="302"/>
      <c r="S69" s="408"/>
      <c r="T69" s="408"/>
      <c r="U69" s="408"/>
      <c r="V69" s="408"/>
      <c r="W69" s="408"/>
      <c r="X69" s="386" t="s">
        <v>1070</v>
      </c>
      <c r="Y69" s="472"/>
      <c r="Z69" s="387"/>
      <c r="AA69" s="1"/>
    </row>
    <row r="70" spans="2:27" ht="15.95" customHeight="1" x14ac:dyDescent="0.15">
      <c r="B70" s="401"/>
      <c r="C70" s="715">
        <v>69</v>
      </c>
      <c r="D70" s="716"/>
      <c r="E70" s="302" t="s">
        <v>932</v>
      </c>
      <c r="F70" s="314">
        <v>682.7</v>
      </c>
      <c r="G70" s="301" t="s">
        <v>369</v>
      </c>
      <c r="H70" s="301" t="s">
        <v>371</v>
      </c>
      <c r="I70" s="301" t="s">
        <v>384</v>
      </c>
      <c r="J70" s="408"/>
      <c r="K70" s="408"/>
      <c r="L70" s="408"/>
      <c r="M70" s="408"/>
      <c r="N70" s="408"/>
      <c r="O70" s="408"/>
      <c r="P70" s="301" t="s">
        <v>881</v>
      </c>
      <c r="Q70" s="301" t="s">
        <v>881</v>
      </c>
      <c r="R70" s="302"/>
      <c r="S70" s="408"/>
      <c r="T70" s="408"/>
      <c r="U70" s="408"/>
      <c r="V70" s="408"/>
      <c r="W70" s="408"/>
      <c r="X70" s="386" t="s">
        <v>1070</v>
      </c>
      <c r="Y70" s="472"/>
      <c r="Z70" s="387"/>
      <c r="AA70" s="1"/>
    </row>
    <row r="71" spans="2:27" ht="15.95" customHeight="1" x14ac:dyDescent="0.15">
      <c r="B71" s="401"/>
      <c r="C71" s="715">
        <v>71</v>
      </c>
      <c r="D71" s="716"/>
      <c r="E71" s="302" t="s">
        <v>933</v>
      </c>
      <c r="F71" s="314">
        <v>709.6</v>
      </c>
      <c r="G71" s="301" t="s">
        <v>369</v>
      </c>
      <c r="H71" s="301" t="s">
        <v>371</v>
      </c>
      <c r="I71" s="301" t="s">
        <v>384</v>
      </c>
      <c r="J71" s="408"/>
      <c r="K71" s="408"/>
      <c r="L71" s="408"/>
      <c r="M71" s="408"/>
      <c r="N71" s="408"/>
      <c r="O71" s="408"/>
      <c r="P71" s="301" t="s">
        <v>881</v>
      </c>
      <c r="Q71" s="301" t="s">
        <v>881</v>
      </c>
      <c r="R71" s="302"/>
      <c r="S71" s="408"/>
      <c r="T71" s="408"/>
      <c r="U71" s="408"/>
      <c r="V71" s="408"/>
      <c r="W71" s="408"/>
      <c r="X71" s="386" t="s">
        <v>1070</v>
      </c>
      <c r="Y71" s="472"/>
      <c r="Z71" s="387"/>
      <c r="AA71" s="1"/>
    </row>
    <row r="72" spans="2:27" ht="15.95" customHeight="1" x14ac:dyDescent="0.15">
      <c r="B72" s="401"/>
      <c r="C72" s="715">
        <v>74</v>
      </c>
      <c r="D72" s="716"/>
      <c r="E72" s="302" t="s">
        <v>934</v>
      </c>
      <c r="F72" s="314">
        <v>736.5</v>
      </c>
      <c r="G72" s="301" t="s">
        <v>369</v>
      </c>
      <c r="H72" s="301" t="s">
        <v>371</v>
      </c>
      <c r="I72" s="301" t="s">
        <v>384</v>
      </c>
      <c r="J72" s="408"/>
      <c r="K72" s="408"/>
      <c r="L72" s="408"/>
      <c r="M72" s="408"/>
      <c r="N72" s="408"/>
      <c r="O72" s="408"/>
      <c r="P72" s="301" t="s">
        <v>881</v>
      </c>
      <c r="Q72" s="301" t="s">
        <v>881</v>
      </c>
      <c r="R72" s="302"/>
      <c r="S72" s="408"/>
      <c r="T72" s="408"/>
      <c r="U72" s="408"/>
      <c r="V72" s="408"/>
      <c r="W72" s="408"/>
      <c r="X72" s="386" t="s">
        <v>1070</v>
      </c>
      <c r="Y72" s="472"/>
      <c r="Z72" s="387"/>
      <c r="AA72" s="1"/>
    </row>
    <row r="73" spans="2:27" ht="15.95" customHeight="1" x14ac:dyDescent="0.15">
      <c r="B73" s="401"/>
      <c r="C73" s="715">
        <v>76</v>
      </c>
      <c r="D73" s="716"/>
      <c r="E73" s="302" t="s">
        <v>935</v>
      </c>
      <c r="F73" s="314">
        <v>763.6</v>
      </c>
      <c r="G73" s="301" t="s">
        <v>369</v>
      </c>
      <c r="H73" s="301" t="s">
        <v>371</v>
      </c>
      <c r="I73" s="301" t="s">
        <v>384</v>
      </c>
      <c r="J73" s="408"/>
      <c r="K73" s="408"/>
      <c r="L73" s="408"/>
      <c r="M73" s="408"/>
      <c r="N73" s="408"/>
      <c r="O73" s="408"/>
      <c r="P73" s="301" t="s">
        <v>881</v>
      </c>
      <c r="Q73" s="301" t="s">
        <v>881</v>
      </c>
      <c r="R73" s="302"/>
      <c r="S73" s="408"/>
      <c r="T73" s="408"/>
      <c r="U73" s="408"/>
      <c r="V73" s="408"/>
      <c r="W73" s="408"/>
      <c r="X73" s="386" t="s">
        <v>1070</v>
      </c>
      <c r="Y73" s="472"/>
      <c r="Z73" s="387"/>
      <c r="AA73" s="1"/>
    </row>
    <row r="74" spans="2:27" ht="15.95" customHeight="1" x14ac:dyDescent="0.15">
      <c r="B74" s="401"/>
      <c r="C74" s="715">
        <v>79</v>
      </c>
      <c r="D74" s="716"/>
      <c r="E74" s="302" t="s">
        <v>936</v>
      </c>
      <c r="F74" s="314">
        <v>790.65</v>
      </c>
      <c r="G74" s="301" t="s">
        <v>369</v>
      </c>
      <c r="H74" s="301" t="s">
        <v>371</v>
      </c>
      <c r="I74" s="301" t="s">
        <v>384</v>
      </c>
      <c r="J74" s="408"/>
      <c r="K74" s="408"/>
      <c r="L74" s="408"/>
      <c r="M74" s="408"/>
      <c r="N74" s="408"/>
      <c r="O74" s="408"/>
      <c r="P74" s="301" t="s">
        <v>881</v>
      </c>
      <c r="Q74" s="301" t="s">
        <v>881</v>
      </c>
      <c r="R74" s="302"/>
      <c r="S74" s="408"/>
      <c r="T74" s="408"/>
      <c r="U74" s="408"/>
      <c r="V74" s="408"/>
      <c r="W74" s="408"/>
      <c r="X74" s="386" t="s">
        <v>1070</v>
      </c>
      <c r="Y74" s="472"/>
      <c r="Z74" s="387"/>
      <c r="AA74" s="1"/>
    </row>
    <row r="75" spans="2:27" ht="15.95" customHeight="1" x14ac:dyDescent="0.15">
      <c r="B75" s="401"/>
      <c r="C75" s="715">
        <v>82</v>
      </c>
      <c r="D75" s="716"/>
      <c r="E75" s="302" t="s">
        <v>937</v>
      </c>
      <c r="F75" s="314">
        <v>817</v>
      </c>
      <c r="G75" s="301" t="s">
        <v>369</v>
      </c>
      <c r="H75" s="301" t="s">
        <v>371</v>
      </c>
      <c r="I75" s="301" t="s">
        <v>384</v>
      </c>
      <c r="J75" s="408"/>
      <c r="K75" s="408"/>
      <c r="L75" s="408"/>
      <c r="M75" s="408"/>
      <c r="N75" s="408"/>
      <c r="O75" s="408"/>
      <c r="P75" s="301" t="s">
        <v>881</v>
      </c>
      <c r="Q75" s="301" t="s">
        <v>881</v>
      </c>
      <c r="R75" s="302"/>
      <c r="S75" s="408"/>
      <c r="T75" s="408"/>
      <c r="U75" s="408"/>
      <c r="V75" s="408"/>
      <c r="W75" s="408"/>
      <c r="X75" s="386" t="s">
        <v>1070</v>
      </c>
      <c r="Y75" s="472"/>
      <c r="Z75" s="387"/>
      <c r="AA75" s="1"/>
    </row>
    <row r="76" spans="2:27" ht="15.95" customHeight="1" x14ac:dyDescent="0.15">
      <c r="B76" s="401"/>
      <c r="C76" s="715">
        <v>86</v>
      </c>
      <c r="D76" s="716"/>
      <c r="E76" s="302" t="s">
        <v>938</v>
      </c>
      <c r="F76" s="314">
        <v>844.7</v>
      </c>
      <c r="G76" s="301" t="s">
        <v>369</v>
      </c>
      <c r="H76" s="301" t="s">
        <v>371</v>
      </c>
      <c r="I76" s="301" t="s">
        <v>384</v>
      </c>
      <c r="J76" s="408"/>
      <c r="K76" s="408"/>
      <c r="L76" s="408"/>
      <c r="M76" s="408"/>
      <c r="N76" s="408"/>
      <c r="O76" s="408"/>
      <c r="P76" s="301" t="s">
        <v>881</v>
      </c>
      <c r="Q76" s="301" t="s">
        <v>881</v>
      </c>
      <c r="R76" s="302"/>
      <c r="S76" s="408"/>
      <c r="T76" s="408"/>
      <c r="U76" s="408"/>
      <c r="V76" s="408"/>
      <c r="W76" s="408"/>
      <c r="X76" s="386" t="s">
        <v>1070</v>
      </c>
      <c r="Y76" s="472"/>
      <c r="Z76" s="387"/>
      <c r="AA76" s="1"/>
    </row>
    <row r="77" spans="2:27" ht="15.95" customHeight="1" x14ac:dyDescent="0.15">
      <c r="B77" s="401"/>
      <c r="C77" s="715">
        <v>89</v>
      </c>
      <c r="D77" s="716"/>
      <c r="E77" s="302" t="s">
        <v>939</v>
      </c>
      <c r="F77" s="314">
        <v>871.8</v>
      </c>
      <c r="G77" s="301" t="s">
        <v>369</v>
      </c>
      <c r="H77" s="301" t="s">
        <v>371</v>
      </c>
      <c r="I77" s="301" t="s">
        <v>384</v>
      </c>
      <c r="J77" s="408"/>
      <c r="K77" s="408"/>
      <c r="L77" s="408"/>
      <c r="M77" s="408"/>
      <c r="N77" s="408"/>
      <c r="O77" s="408"/>
      <c r="P77" s="301" t="s">
        <v>881</v>
      </c>
      <c r="Q77" s="301" t="s">
        <v>881</v>
      </c>
      <c r="R77" s="302"/>
      <c r="S77" s="408"/>
      <c r="T77" s="408"/>
      <c r="U77" s="408"/>
      <c r="V77" s="408"/>
      <c r="W77" s="408"/>
      <c r="X77" s="386" t="s">
        <v>1070</v>
      </c>
      <c r="Y77" s="472"/>
      <c r="Z77" s="387"/>
      <c r="AA77" s="1"/>
    </row>
    <row r="78" spans="2:27" ht="15.95" customHeight="1" x14ac:dyDescent="0.15">
      <c r="B78" s="401"/>
      <c r="C78" s="715">
        <v>91</v>
      </c>
      <c r="D78" s="716"/>
      <c r="E78" s="302" t="s">
        <v>940</v>
      </c>
      <c r="F78" s="314">
        <v>898.85</v>
      </c>
      <c r="G78" s="301" t="s">
        <v>369</v>
      </c>
      <c r="H78" s="301" t="s">
        <v>371</v>
      </c>
      <c r="I78" s="301" t="s">
        <v>384</v>
      </c>
      <c r="J78" s="408"/>
      <c r="K78" s="408"/>
      <c r="L78" s="408"/>
      <c r="M78" s="408"/>
      <c r="N78" s="408"/>
      <c r="O78" s="408"/>
      <c r="P78" s="301" t="s">
        <v>881</v>
      </c>
      <c r="Q78" s="301" t="s">
        <v>881</v>
      </c>
      <c r="R78" s="302"/>
      <c r="S78" s="408"/>
      <c r="T78" s="408"/>
      <c r="U78" s="408"/>
      <c r="V78" s="408"/>
      <c r="W78" s="408"/>
      <c r="X78" s="386" t="s">
        <v>1070</v>
      </c>
      <c r="Y78" s="472"/>
      <c r="Z78" s="387"/>
      <c r="AA78" s="1"/>
    </row>
    <row r="79" spans="2:27" ht="15.95" customHeight="1" x14ac:dyDescent="0.15">
      <c r="B79" s="401"/>
      <c r="C79" s="715">
        <v>94</v>
      </c>
      <c r="D79" s="716"/>
      <c r="E79" s="302" t="s">
        <v>941</v>
      </c>
      <c r="F79" s="314">
        <v>925.8</v>
      </c>
      <c r="G79" s="301" t="s">
        <v>369</v>
      </c>
      <c r="H79" s="301" t="s">
        <v>371</v>
      </c>
      <c r="I79" s="301" t="s">
        <v>384</v>
      </c>
      <c r="J79" s="408"/>
      <c r="K79" s="408"/>
      <c r="L79" s="408"/>
      <c r="M79" s="408"/>
      <c r="N79" s="408"/>
      <c r="O79" s="408"/>
      <c r="P79" s="301" t="s">
        <v>881</v>
      </c>
      <c r="Q79" s="301" t="s">
        <v>881</v>
      </c>
      <c r="R79" s="302"/>
      <c r="S79" s="408"/>
      <c r="T79" s="408"/>
      <c r="U79" s="408"/>
      <c r="V79" s="408"/>
      <c r="W79" s="408"/>
      <c r="X79" s="386" t="s">
        <v>1070</v>
      </c>
      <c r="Y79" s="472"/>
      <c r="Z79" s="387"/>
      <c r="AA79" s="1"/>
    </row>
    <row r="80" spans="2:27" ht="15.95" customHeight="1" x14ac:dyDescent="0.15">
      <c r="B80" s="401"/>
      <c r="C80" s="715">
        <v>96</v>
      </c>
      <c r="D80" s="716"/>
      <c r="E80" s="302" t="s">
        <v>942</v>
      </c>
      <c r="F80" s="314">
        <v>952.6</v>
      </c>
      <c r="G80" s="301" t="s">
        <v>369</v>
      </c>
      <c r="H80" s="301" t="s">
        <v>371</v>
      </c>
      <c r="I80" s="301" t="s">
        <v>384</v>
      </c>
      <c r="J80" s="408"/>
      <c r="K80" s="408"/>
      <c r="L80" s="408"/>
      <c r="M80" s="408"/>
      <c r="N80" s="408"/>
      <c r="O80" s="408"/>
      <c r="P80" s="301" t="s">
        <v>881</v>
      </c>
      <c r="Q80" s="301" t="s">
        <v>881</v>
      </c>
      <c r="R80" s="302"/>
      <c r="S80" s="408"/>
      <c r="T80" s="408"/>
      <c r="U80" s="408"/>
      <c r="V80" s="408"/>
      <c r="W80" s="408"/>
      <c r="X80" s="386" t="s">
        <v>1070</v>
      </c>
      <c r="Y80" s="472"/>
      <c r="Z80" s="387"/>
      <c r="AA80" s="1"/>
    </row>
    <row r="81" spans="2:28" ht="15.95" customHeight="1" x14ac:dyDescent="0.15">
      <c r="B81" s="476"/>
      <c r="C81" s="715">
        <v>99</v>
      </c>
      <c r="D81" s="716"/>
      <c r="E81" s="302" t="s">
        <v>943</v>
      </c>
      <c r="F81" s="314">
        <v>979.7</v>
      </c>
      <c r="G81" s="301" t="s">
        <v>369</v>
      </c>
      <c r="H81" s="301" t="s">
        <v>371</v>
      </c>
      <c r="I81" s="301" t="s">
        <v>384</v>
      </c>
      <c r="J81" s="408"/>
      <c r="K81" s="408"/>
      <c r="L81" s="408"/>
      <c r="M81" s="408"/>
      <c r="N81" s="408"/>
      <c r="O81" s="408"/>
      <c r="P81" s="301" t="s">
        <v>881</v>
      </c>
      <c r="Q81" s="301" t="s">
        <v>881</v>
      </c>
      <c r="R81" s="302"/>
      <c r="S81" s="408"/>
      <c r="T81" s="408"/>
      <c r="U81" s="408"/>
      <c r="V81" s="408"/>
      <c r="W81" s="408"/>
      <c r="X81" s="386" t="s">
        <v>1070</v>
      </c>
      <c r="Y81" s="472"/>
      <c r="Z81" s="387"/>
      <c r="AA81" s="1"/>
    </row>
    <row r="82" spans="2:28" ht="15.95" customHeight="1" x14ac:dyDescent="0.15">
      <c r="B82" s="89"/>
      <c r="C82" s="1" t="s">
        <v>282</v>
      </c>
      <c r="D82" s="37"/>
      <c r="E82" s="2"/>
      <c r="F82" s="37"/>
      <c r="G82" s="86"/>
      <c r="H82" s="86"/>
      <c r="I82" s="86"/>
      <c r="J82" s="86"/>
      <c r="K82" s="86"/>
      <c r="L82" s="86"/>
      <c r="M82" s="86"/>
      <c r="N82" s="86"/>
      <c r="O82" s="86"/>
      <c r="P82" s="86"/>
      <c r="Q82" s="86"/>
      <c r="R82" s="37"/>
      <c r="S82" s="86"/>
      <c r="T82" s="86"/>
      <c r="U82" s="86"/>
      <c r="V82" s="86"/>
      <c r="W82" s="86"/>
      <c r="X82" s="37"/>
      <c r="Y82" s="37"/>
      <c r="Z82" s="37"/>
      <c r="AA82" s="1"/>
    </row>
    <row r="83" spans="2:28" ht="15.95" customHeight="1" x14ac:dyDescent="0.15">
      <c r="B83" s="89"/>
      <c r="C83" s="98" t="s">
        <v>283</v>
      </c>
      <c r="D83" s="37"/>
      <c r="E83" s="2"/>
      <c r="F83" s="37"/>
      <c r="G83" s="86"/>
      <c r="H83" s="86"/>
      <c r="I83" s="86"/>
      <c r="J83" s="86"/>
      <c r="K83" s="86"/>
      <c r="L83" s="86"/>
      <c r="M83" s="86"/>
      <c r="N83" s="86"/>
      <c r="O83" s="86"/>
      <c r="P83" s="86"/>
      <c r="Q83" s="86"/>
      <c r="R83" s="37"/>
      <c r="S83" s="86"/>
      <c r="T83" s="86"/>
      <c r="U83" s="86"/>
      <c r="V83" s="86"/>
      <c r="W83" s="86"/>
      <c r="X83" s="37"/>
      <c r="Y83" s="37"/>
      <c r="Z83" s="37"/>
      <c r="AA83" s="1"/>
    </row>
    <row r="84" spans="2:28" ht="15.95" customHeight="1" x14ac:dyDescent="0.15">
      <c r="C84" s="29" t="s">
        <v>249</v>
      </c>
    </row>
    <row r="85" spans="2:28" ht="15.95" customHeight="1" x14ac:dyDescent="0.15">
      <c r="C85" s="29" t="s">
        <v>250</v>
      </c>
    </row>
    <row r="86" spans="2:28" ht="15.95" customHeight="1" x14ac:dyDescent="0.15">
      <c r="C86" s="233" t="s">
        <v>541</v>
      </c>
    </row>
    <row r="87" spans="2:28" ht="9.75" customHeight="1" x14ac:dyDescent="0.15">
      <c r="I87" s="2"/>
      <c r="J87" s="2"/>
      <c r="K87" s="2"/>
      <c r="L87" s="2"/>
      <c r="M87" s="2"/>
      <c r="N87" s="2"/>
      <c r="O87" s="2"/>
      <c r="P87" s="2"/>
      <c r="Q87" s="2"/>
      <c r="R87" s="2"/>
      <c r="S87" s="2"/>
      <c r="T87" s="2"/>
      <c r="U87" s="2"/>
      <c r="V87" s="2"/>
      <c r="W87" s="2"/>
      <c r="X87" s="2"/>
      <c r="Y87" s="29"/>
      <c r="Z87" s="29"/>
    </row>
    <row r="88" spans="2:28" ht="24.75" customHeight="1" x14ac:dyDescent="0.15">
      <c r="B88" s="595" t="s">
        <v>323</v>
      </c>
      <c r="C88" s="595"/>
      <c r="D88" s="595"/>
      <c r="E88" s="595"/>
      <c r="F88" s="595"/>
      <c r="G88" s="595"/>
      <c r="H88" s="595"/>
      <c r="I88" s="595"/>
      <c r="J88" s="719"/>
      <c r="K88" s="719"/>
      <c r="L88" s="719"/>
      <c r="M88" s="719"/>
      <c r="N88" s="719"/>
      <c r="O88" s="719"/>
      <c r="P88" s="719"/>
      <c r="Q88" s="719"/>
      <c r="R88" s="719"/>
      <c r="S88" s="719"/>
      <c r="T88" s="719"/>
      <c r="U88" s="719"/>
      <c r="V88" s="719"/>
      <c r="W88" s="719"/>
      <c r="X88" s="719"/>
    </row>
    <row r="89" spans="2:28" ht="20.100000000000001" customHeight="1" x14ac:dyDescent="0.15">
      <c r="B89" s="467" t="s">
        <v>27</v>
      </c>
      <c r="C89" s="478"/>
      <c r="D89" s="478"/>
      <c r="E89" s="479"/>
      <c r="F89" s="596" t="str">
        <f>F46</f>
        <v>ミネトンネル</v>
      </c>
      <c r="G89" s="597"/>
      <c r="H89" s="597"/>
      <c r="I89" s="438" t="s">
        <v>28</v>
      </c>
      <c r="J89" s="439"/>
      <c r="K89" s="390" t="str">
        <f>K46</f>
        <v>一般国道　316号</v>
      </c>
      <c r="L89" s="391"/>
      <c r="M89" s="391"/>
      <c r="N89" s="392"/>
      <c r="O89" s="409" t="s">
        <v>257</v>
      </c>
      <c r="P89" s="411"/>
      <c r="Q89" s="720" t="str">
        <f>Q46</f>
        <v>株式会社ニュージェック</v>
      </c>
      <c r="R89" s="721"/>
      <c r="S89" s="721"/>
      <c r="T89" s="773"/>
      <c r="U89" s="606" t="s">
        <v>220</v>
      </c>
      <c r="V89" s="607"/>
      <c r="W89" s="607"/>
      <c r="X89" s="608"/>
      <c r="Y89" s="612">
        <f>Y46</f>
        <v>44294</v>
      </c>
      <c r="Z89" s="614"/>
      <c r="AA89" s="1"/>
      <c r="AB89" s="2"/>
    </row>
    <row r="90" spans="2:28" ht="20.100000000000001" customHeight="1" x14ac:dyDescent="0.15">
      <c r="B90" s="413" t="s">
        <v>0</v>
      </c>
      <c r="C90" s="414"/>
      <c r="D90" s="414"/>
      <c r="E90" s="415"/>
      <c r="F90" s="618" t="str">
        <f>F47</f>
        <v>美祢トンネル</v>
      </c>
      <c r="G90" s="619"/>
      <c r="H90" s="619"/>
      <c r="I90" s="774" t="s">
        <v>1</v>
      </c>
      <c r="J90" s="729"/>
      <c r="K90" s="775" t="str">
        <f>K47</f>
        <v>宇部土木建築事務所</v>
      </c>
      <c r="L90" s="776"/>
      <c r="M90" s="776"/>
      <c r="N90" s="777"/>
      <c r="O90" s="409" t="s">
        <v>258</v>
      </c>
      <c r="P90" s="411"/>
      <c r="Q90" s="720" t="str">
        <f>Q47</f>
        <v>石村　勝伸</v>
      </c>
      <c r="R90" s="721"/>
      <c r="S90" s="721"/>
      <c r="T90" s="773"/>
      <c r="U90" s="723"/>
      <c r="V90" s="724"/>
      <c r="W90" s="724"/>
      <c r="X90" s="725"/>
      <c r="Y90" s="726"/>
      <c r="Z90" s="727"/>
      <c r="AA90" s="1"/>
      <c r="AB90" s="2"/>
    </row>
    <row r="91" spans="2:28" ht="30" customHeight="1" x14ac:dyDescent="0.15">
      <c r="B91" s="401" t="s">
        <v>241</v>
      </c>
      <c r="C91" s="730" t="s">
        <v>42</v>
      </c>
      <c r="D91" s="731"/>
      <c r="E91" s="732" t="s">
        <v>210</v>
      </c>
      <c r="F91" s="732" t="s">
        <v>204</v>
      </c>
      <c r="G91" s="730" t="s">
        <v>209</v>
      </c>
      <c r="H91" s="770"/>
      <c r="I91" s="771"/>
      <c r="J91" s="467" t="s">
        <v>208</v>
      </c>
      <c r="K91" s="478"/>
      <c r="L91" s="478"/>
      <c r="M91" s="478"/>
      <c r="N91" s="478"/>
      <c r="O91" s="478"/>
      <c r="P91" s="742" t="s">
        <v>241</v>
      </c>
      <c r="Q91" s="744"/>
      <c r="R91" s="734" t="s">
        <v>264</v>
      </c>
      <c r="S91" s="748"/>
      <c r="T91" s="748"/>
      <c r="U91" s="748"/>
      <c r="V91" s="748"/>
      <c r="W91" s="735"/>
      <c r="X91" s="734" t="s">
        <v>200</v>
      </c>
      <c r="Y91" s="748"/>
      <c r="Z91" s="735"/>
      <c r="AA91" s="1"/>
    </row>
    <row r="92" spans="2:28" ht="16.5" customHeight="1" x14ac:dyDescent="0.15">
      <c r="B92" s="401"/>
      <c r="C92" s="767"/>
      <c r="D92" s="731"/>
      <c r="E92" s="768"/>
      <c r="F92" s="768"/>
      <c r="G92" s="734" t="s">
        <v>199</v>
      </c>
      <c r="H92" s="735"/>
      <c r="I92" s="621" t="s">
        <v>198</v>
      </c>
      <c r="J92" s="599" t="s">
        <v>207</v>
      </c>
      <c r="K92" s="599"/>
      <c r="L92" s="599"/>
      <c r="M92" s="599"/>
      <c r="N92" s="758" t="s">
        <v>206</v>
      </c>
      <c r="O92" s="758"/>
      <c r="P92" s="621" t="s">
        <v>277</v>
      </c>
      <c r="Q92" s="752"/>
      <c r="R92" s="760" t="s">
        <v>193</v>
      </c>
      <c r="S92" s="621" t="s">
        <v>260</v>
      </c>
      <c r="T92" s="621"/>
      <c r="U92" s="621"/>
      <c r="V92" s="621"/>
      <c r="W92" s="621"/>
      <c r="X92" s="730"/>
      <c r="Y92" s="770"/>
      <c r="Z92" s="771"/>
      <c r="AA92" s="1"/>
    </row>
    <row r="93" spans="2:28" ht="16.5" customHeight="1" x14ac:dyDescent="0.15">
      <c r="B93" s="401"/>
      <c r="C93" s="705"/>
      <c r="D93" s="706"/>
      <c r="E93" s="769"/>
      <c r="F93" s="769"/>
      <c r="G93" s="736"/>
      <c r="H93" s="737"/>
      <c r="I93" s="752"/>
      <c r="J93" s="753"/>
      <c r="K93" s="753"/>
      <c r="L93" s="753"/>
      <c r="M93" s="753"/>
      <c r="N93" s="753"/>
      <c r="O93" s="753"/>
      <c r="P93" s="106" t="s">
        <v>267</v>
      </c>
      <c r="Q93" s="106" t="s">
        <v>268</v>
      </c>
      <c r="R93" s="772"/>
      <c r="S93" s="752"/>
      <c r="T93" s="752"/>
      <c r="U93" s="752"/>
      <c r="V93" s="752"/>
      <c r="W93" s="752"/>
      <c r="X93" s="283"/>
      <c r="Y93" s="284"/>
      <c r="Z93" s="285"/>
      <c r="AA93" s="1"/>
    </row>
    <row r="94" spans="2:28" ht="15.95" customHeight="1" x14ac:dyDescent="0.15">
      <c r="B94" s="401"/>
      <c r="C94" s="715">
        <v>101</v>
      </c>
      <c r="D94" s="716"/>
      <c r="E94" s="302" t="s">
        <v>973</v>
      </c>
      <c r="F94" s="313">
        <v>1006.6</v>
      </c>
      <c r="G94" s="301" t="s">
        <v>369</v>
      </c>
      <c r="H94" s="301" t="s">
        <v>371</v>
      </c>
      <c r="I94" s="301" t="s">
        <v>384</v>
      </c>
      <c r="J94" s="408"/>
      <c r="K94" s="408"/>
      <c r="L94" s="408"/>
      <c r="M94" s="408"/>
      <c r="N94" s="408"/>
      <c r="O94" s="408"/>
      <c r="P94" s="301" t="s">
        <v>881</v>
      </c>
      <c r="Q94" s="301" t="s">
        <v>881</v>
      </c>
      <c r="R94" s="302"/>
      <c r="S94" s="408"/>
      <c r="T94" s="408"/>
      <c r="U94" s="408"/>
      <c r="V94" s="408"/>
      <c r="W94" s="408"/>
      <c r="X94" s="386" t="s">
        <v>1070</v>
      </c>
      <c r="Y94" s="472"/>
      <c r="Z94" s="387"/>
      <c r="AA94" s="1"/>
    </row>
    <row r="95" spans="2:28" ht="15.95" customHeight="1" x14ac:dyDescent="0.15">
      <c r="B95" s="401"/>
      <c r="C95" s="715">
        <v>104</v>
      </c>
      <c r="D95" s="716"/>
      <c r="E95" s="302" t="s">
        <v>944</v>
      </c>
      <c r="F95" s="313">
        <v>1033.4000000000001</v>
      </c>
      <c r="G95" s="301" t="s">
        <v>369</v>
      </c>
      <c r="H95" s="301" t="s">
        <v>371</v>
      </c>
      <c r="I95" s="301" t="s">
        <v>384</v>
      </c>
      <c r="J95" s="408"/>
      <c r="K95" s="408"/>
      <c r="L95" s="408"/>
      <c r="M95" s="408"/>
      <c r="N95" s="408"/>
      <c r="O95" s="408"/>
      <c r="P95" s="301" t="s">
        <v>881</v>
      </c>
      <c r="Q95" s="301" t="s">
        <v>881</v>
      </c>
      <c r="R95" s="302"/>
      <c r="S95" s="408"/>
      <c r="T95" s="408"/>
      <c r="U95" s="408"/>
      <c r="V95" s="408"/>
      <c r="W95" s="408"/>
      <c r="X95" s="386" t="s">
        <v>1070</v>
      </c>
      <c r="Y95" s="472"/>
      <c r="Z95" s="387"/>
      <c r="AA95" s="1"/>
    </row>
    <row r="96" spans="2:28" ht="15.95" customHeight="1" x14ac:dyDescent="0.15">
      <c r="B96" s="401"/>
      <c r="C96" s="715">
        <v>107</v>
      </c>
      <c r="D96" s="716"/>
      <c r="E96" s="302" t="s">
        <v>945</v>
      </c>
      <c r="F96" s="313">
        <v>1060.7</v>
      </c>
      <c r="G96" s="301" t="s">
        <v>369</v>
      </c>
      <c r="H96" s="301" t="s">
        <v>371</v>
      </c>
      <c r="I96" s="301" t="s">
        <v>384</v>
      </c>
      <c r="J96" s="408"/>
      <c r="K96" s="408"/>
      <c r="L96" s="408"/>
      <c r="M96" s="408"/>
      <c r="N96" s="408"/>
      <c r="O96" s="408"/>
      <c r="P96" s="301" t="s">
        <v>881</v>
      </c>
      <c r="Q96" s="301" t="s">
        <v>881</v>
      </c>
      <c r="R96" s="302"/>
      <c r="S96" s="408"/>
      <c r="T96" s="408"/>
      <c r="U96" s="408"/>
      <c r="V96" s="408"/>
      <c r="W96" s="408"/>
      <c r="X96" s="386" t="s">
        <v>1070</v>
      </c>
      <c r="Y96" s="472"/>
      <c r="Z96" s="387"/>
      <c r="AA96" s="1"/>
    </row>
    <row r="97" spans="2:27" ht="15.95" customHeight="1" x14ac:dyDescent="0.15">
      <c r="B97" s="401"/>
      <c r="C97" s="715">
        <v>107</v>
      </c>
      <c r="D97" s="716"/>
      <c r="E97" s="302" t="s">
        <v>946</v>
      </c>
      <c r="F97" s="313">
        <v>1067.3</v>
      </c>
      <c r="G97" s="301" t="s">
        <v>369</v>
      </c>
      <c r="H97" s="301" t="s">
        <v>371</v>
      </c>
      <c r="I97" s="301" t="s">
        <v>384</v>
      </c>
      <c r="J97" s="408"/>
      <c r="K97" s="408"/>
      <c r="L97" s="408"/>
      <c r="M97" s="408"/>
      <c r="N97" s="408"/>
      <c r="O97" s="408"/>
      <c r="P97" s="301" t="s">
        <v>881</v>
      </c>
      <c r="Q97" s="301" t="s">
        <v>881</v>
      </c>
      <c r="R97" s="302"/>
      <c r="S97" s="408"/>
      <c r="T97" s="408"/>
      <c r="U97" s="408"/>
      <c r="V97" s="408"/>
      <c r="W97" s="408"/>
      <c r="X97" s="386" t="s">
        <v>1070</v>
      </c>
      <c r="Y97" s="472"/>
      <c r="Z97" s="387"/>
      <c r="AA97" s="1"/>
    </row>
    <row r="98" spans="2:27" ht="15.95" customHeight="1" x14ac:dyDescent="0.15">
      <c r="B98" s="401"/>
      <c r="C98" s="715">
        <v>109</v>
      </c>
      <c r="D98" s="716"/>
      <c r="E98" s="302" t="s">
        <v>947</v>
      </c>
      <c r="F98" s="313">
        <v>1087.55</v>
      </c>
      <c r="G98" s="301" t="s">
        <v>369</v>
      </c>
      <c r="H98" s="301" t="s">
        <v>371</v>
      </c>
      <c r="I98" s="301" t="s">
        <v>384</v>
      </c>
      <c r="J98" s="408"/>
      <c r="K98" s="408"/>
      <c r="L98" s="408"/>
      <c r="M98" s="408"/>
      <c r="N98" s="408"/>
      <c r="O98" s="408"/>
      <c r="P98" s="301" t="s">
        <v>881</v>
      </c>
      <c r="Q98" s="301" t="s">
        <v>881</v>
      </c>
      <c r="R98" s="302"/>
      <c r="S98" s="408"/>
      <c r="T98" s="408"/>
      <c r="U98" s="408"/>
      <c r="V98" s="408"/>
      <c r="W98" s="408"/>
      <c r="X98" s="386" t="s">
        <v>1070</v>
      </c>
      <c r="Y98" s="472"/>
      <c r="Z98" s="387"/>
      <c r="AA98" s="1"/>
    </row>
    <row r="99" spans="2:27" ht="15.95" customHeight="1" x14ac:dyDescent="0.15">
      <c r="B99" s="401"/>
      <c r="C99" s="715">
        <v>110</v>
      </c>
      <c r="D99" s="716"/>
      <c r="E99" s="302" t="s">
        <v>948</v>
      </c>
      <c r="F99" s="313">
        <v>1094.2</v>
      </c>
      <c r="G99" s="301" t="s">
        <v>369</v>
      </c>
      <c r="H99" s="301" t="s">
        <v>371</v>
      </c>
      <c r="I99" s="301" t="s">
        <v>384</v>
      </c>
      <c r="J99" s="408"/>
      <c r="K99" s="408"/>
      <c r="L99" s="408"/>
      <c r="M99" s="408"/>
      <c r="N99" s="408"/>
      <c r="O99" s="408"/>
      <c r="P99" s="301" t="s">
        <v>881</v>
      </c>
      <c r="Q99" s="301" t="s">
        <v>881</v>
      </c>
      <c r="R99" s="302"/>
      <c r="S99" s="408"/>
      <c r="T99" s="408"/>
      <c r="U99" s="408"/>
      <c r="V99" s="408"/>
      <c r="W99" s="408"/>
      <c r="X99" s="386" t="s">
        <v>1070</v>
      </c>
      <c r="Y99" s="472"/>
      <c r="Z99" s="387"/>
      <c r="AA99" s="1"/>
    </row>
    <row r="100" spans="2:27" ht="15.95" customHeight="1" x14ac:dyDescent="0.15">
      <c r="B100" s="401"/>
      <c r="C100" s="715">
        <v>112</v>
      </c>
      <c r="D100" s="716"/>
      <c r="E100" s="302" t="s">
        <v>949</v>
      </c>
      <c r="F100" s="313">
        <v>1114.6500000000001</v>
      </c>
      <c r="G100" s="301" t="s">
        <v>369</v>
      </c>
      <c r="H100" s="301" t="s">
        <v>371</v>
      </c>
      <c r="I100" s="301" t="s">
        <v>384</v>
      </c>
      <c r="J100" s="408"/>
      <c r="K100" s="408"/>
      <c r="L100" s="408"/>
      <c r="M100" s="408"/>
      <c r="N100" s="408"/>
      <c r="O100" s="408"/>
      <c r="P100" s="301" t="s">
        <v>881</v>
      </c>
      <c r="Q100" s="301" t="s">
        <v>881</v>
      </c>
      <c r="R100" s="302"/>
      <c r="S100" s="408"/>
      <c r="T100" s="408"/>
      <c r="U100" s="408"/>
      <c r="V100" s="408"/>
      <c r="W100" s="408"/>
      <c r="X100" s="386" t="s">
        <v>1070</v>
      </c>
      <c r="Y100" s="472"/>
      <c r="Z100" s="387"/>
      <c r="AA100" s="1"/>
    </row>
    <row r="101" spans="2:27" ht="15.95" customHeight="1" x14ac:dyDescent="0.15">
      <c r="B101" s="401"/>
      <c r="C101" s="715">
        <v>112</v>
      </c>
      <c r="D101" s="716"/>
      <c r="E101" s="302" t="s">
        <v>950</v>
      </c>
      <c r="F101" s="313">
        <v>1121.5</v>
      </c>
      <c r="G101" s="301" t="s">
        <v>369</v>
      </c>
      <c r="H101" s="301" t="s">
        <v>371</v>
      </c>
      <c r="I101" s="301" t="s">
        <v>384</v>
      </c>
      <c r="J101" s="408"/>
      <c r="K101" s="408"/>
      <c r="L101" s="408"/>
      <c r="M101" s="408"/>
      <c r="N101" s="408"/>
      <c r="O101" s="408"/>
      <c r="P101" s="301" t="s">
        <v>881</v>
      </c>
      <c r="Q101" s="301" t="s">
        <v>881</v>
      </c>
      <c r="R101" s="302"/>
      <c r="S101" s="408"/>
      <c r="T101" s="408"/>
      <c r="U101" s="408"/>
      <c r="V101" s="408"/>
      <c r="W101" s="408"/>
      <c r="X101" s="386" t="s">
        <v>1070</v>
      </c>
      <c r="Y101" s="472"/>
      <c r="Z101" s="387"/>
      <c r="AA101" s="1"/>
    </row>
    <row r="102" spans="2:27" ht="15.95" customHeight="1" x14ac:dyDescent="0.15">
      <c r="B102" s="401"/>
      <c r="C102" s="715">
        <v>114</v>
      </c>
      <c r="D102" s="716"/>
      <c r="E102" s="302" t="s">
        <v>951</v>
      </c>
      <c r="F102" s="313">
        <v>1134.96</v>
      </c>
      <c r="G102" s="301" t="s">
        <v>369</v>
      </c>
      <c r="H102" s="301" t="s">
        <v>371</v>
      </c>
      <c r="I102" s="301" t="s">
        <v>384</v>
      </c>
      <c r="J102" s="408"/>
      <c r="K102" s="408"/>
      <c r="L102" s="408"/>
      <c r="M102" s="408"/>
      <c r="N102" s="408"/>
      <c r="O102" s="408"/>
      <c r="P102" s="301" t="s">
        <v>881</v>
      </c>
      <c r="Q102" s="301" t="s">
        <v>881</v>
      </c>
      <c r="R102" s="302"/>
      <c r="S102" s="408"/>
      <c r="T102" s="408"/>
      <c r="U102" s="408"/>
      <c r="V102" s="408"/>
      <c r="W102" s="408"/>
      <c r="X102" s="386" t="s">
        <v>1070</v>
      </c>
      <c r="Y102" s="472"/>
      <c r="Z102" s="387"/>
      <c r="AA102" s="1"/>
    </row>
    <row r="103" spans="2:27" ht="15.95" customHeight="1" x14ac:dyDescent="0.15">
      <c r="B103" s="401"/>
      <c r="C103" s="715">
        <v>114</v>
      </c>
      <c r="D103" s="716"/>
      <c r="E103" s="302" t="s">
        <v>952</v>
      </c>
      <c r="F103" s="313">
        <v>1141.95</v>
      </c>
      <c r="G103" s="301" t="s">
        <v>369</v>
      </c>
      <c r="H103" s="301" t="s">
        <v>371</v>
      </c>
      <c r="I103" s="301" t="s">
        <v>384</v>
      </c>
      <c r="J103" s="408"/>
      <c r="K103" s="408"/>
      <c r="L103" s="408"/>
      <c r="M103" s="408"/>
      <c r="N103" s="408"/>
      <c r="O103" s="408"/>
      <c r="P103" s="301" t="s">
        <v>881</v>
      </c>
      <c r="Q103" s="301" t="s">
        <v>881</v>
      </c>
      <c r="R103" s="302"/>
      <c r="S103" s="408"/>
      <c r="T103" s="408"/>
      <c r="U103" s="408"/>
      <c r="V103" s="408"/>
      <c r="W103" s="408"/>
      <c r="X103" s="386" t="s">
        <v>1070</v>
      </c>
      <c r="Y103" s="472"/>
      <c r="Z103" s="387"/>
      <c r="AA103" s="1"/>
    </row>
    <row r="104" spans="2:27" ht="15.95" customHeight="1" x14ac:dyDescent="0.15">
      <c r="B104" s="401"/>
      <c r="C104" s="715">
        <v>115</v>
      </c>
      <c r="D104" s="716"/>
      <c r="E104" s="302" t="s">
        <v>953</v>
      </c>
      <c r="F104" s="313">
        <v>1145.45</v>
      </c>
      <c r="G104" s="301" t="s">
        <v>369</v>
      </c>
      <c r="H104" s="301" t="s">
        <v>371</v>
      </c>
      <c r="I104" s="301" t="s">
        <v>384</v>
      </c>
      <c r="J104" s="408"/>
      <c r="K104" s="408"/>
      <c r="L104" s="408"/>
      <c r="M104" s="408"/>
      <c r="N104" s="408"/>
      <c r="O104" s="408"/>
      <c r="P104" s="301" t="s">
        <v>881</v>
      </c>
      <c r="Q104" s="301" t="s">
        <v>881</v>
      </c>
      <c r="R104" s="302"/>
      <c r="S104" s="408"/>
      <c r="T104" s="408"/>
      <c r="U104" s="408"/>
      <c r="V104" s="408"/>
      <c r="W104" s="408"/>
      <c r="X104" s="386" t="s">
        <v>1070</v>
      </c>
      <c r="Y104" s="472"/>
      <c r="Z104" s="387"/>
      <c r="AA104" s="1"/>
    </row>
    <row r="105" spans="2:27" ht="15.95" customHeight="1" x14ac:dyDescent="0.15">
      <c r="B105" s="401"/>
      <c r="C105" s="715">
        <v>115</v>
      </c>
      <c r="D105" s="716"/>
      <c r="E105" s="302" t="s">
        <v>954</v>
      </c>
      <c r="F105" s="313">
        <v>1151.5999999999999</v>
      </c>
      <c r="G105" s="301" t="s">
        <v>369</v>
      </c>
      <c r="H105" s="301" t="s">
        <v>371</v>
      </c>
      <c r="I105" s="301" t="s">
        <v>384</v>
      </c>
      <c r="J105" s="408"/>
      <c r="K105" s="408"/>
      <c r="L105" s="408"/>
      <c r="M105" s="408"/>
      <c r="N105" s="408"/>
      <c r="O105" s="408"/>
      <c r="P105" s="301" t="s">
        <v>881</v>
      </c>
      <c r="Q105" s="301" t="s">
        <v>881</v>
      </c>
      <c r="R105" s="302"/>
      <c r="S105" s="408"/>
      <c r="T105" s="408"/>
      <c r="U105" s="408"/>
      <c r="V105" s="408"/>
      <c r="W105" s="408"/>
      <c r="X105" s="386" t="s">
        <v>1070</v>
      </c>
      <c r="Y105" s="472"/>
      <c r="Z105" s="387"/>
      <c r="AA105" s="1"/>
    </row>
    <row r="106" spans="2:27" ht="15.95" customHeight="1" x14ac:dyDescent="0.15">
      <c r="B106" s="401"/>
      <c r="C106" s="715">
        <v>116</v>
      </c>
      <c r="D106" s="716"/>
      <c r="E106" s="302" t="s">
        <v>955</v>
      </c>
      <c r="F106" s="313">
        <v>1159</v>
      </c>
      <c r="G106" s="301" t="s">
        <v>369</v>
      </c>
      <c r="H106" s="301" t="s">
        <v>371</v>
      </c>
      <c r="I106" s="301" t="s">
        <v>384</v>
      </c>
      <c r="J106" s="408"/>
      <c r="K106" s="408"/>
      <c r="L106" s="408"/>
      <c r="M106" s="408"/>
      <c r="N106" s="408"/>
      <c r="O106" s="408"/>
      <c r="P106" s="301" t="s">
        <v>881</v>
      </c>
      <c r="Q106" s="301" t="s">
        <v>881</v>
      </c>
      <c r="R106" s="302"/>
      <c r="S106" s="408"/>
      <c r="T106" s="408"/>
      <c r="U106" s="408"/>
      <c r="V106" s="408"/>
      <c r="W106" s="408"/>
      <c r="X106" s="386" t="s">
        <v>1070</v>
      </c>
      <c r="Y106" s="472"/>
      <c r="Z106" s="387"/>
      <c r="AA106" s="1"/>
    </row>
    <row r="107" spans="2:27" ht="15.95" customHeight="1" x14ac:dyDescent="0.15">
      <c r="B107" s="401"/>
      <c r="C107" s="715">
        <v>116</v>
      </c>
      <c r="D107" s="716"/>
      <c r="E107" s="302" t="s">
        <v>956</v>
      </c>
      <c r="F107" s="313">
        <v>1165.05</v>
      </c>
      <c r="G107" s="301" t="s">
        <v>369</v>
      </c>
      <c r="H107" s="301" t="s">
        <v>371</v>
      </c>
      <c r="I107" s="301" t="s">
        <v>384</v>
      </c>
      <c r="J107" s="408"/>
      <c r="K107" s="408"/>
      <c r="L107" s="408"/>
      <c r="M107" s="408"/>
      <c r="N107" s="408"/>
      <c r="O107" s="408"/>
      <c r="P107" s="301" t="s">
        <v>881</v>
      </c>
      <c r="Q107" s="301" t="s">
        <v>881</v>
      </c>
      <c r="R107" s="302"/>
      <c r="S107" s="408"/>
      <c r="T107" s="408"/>
      <c r="U107" s="408"/>
      <c r="V107" s="408"/>
      <c r="W107" s="408"/>
      <c r="X107" s="386" t="s">
        <v>1070</v>
      </c>
      <c r="Y107" s="472"/>
      <c r="Z107" s="387"/>
      <c r="AA107" s="1"/>
    </row>
    <row r="108" spans="2:27" ht="15.95" customHeight="1" x14ac:dyDescent="0.15">
      <c r="B108" s="401"/>
      <c r="C108" s="715">
        <v>117</v>
      </c>
      <c r="D108" s="716"/>
      <c r="E108" s="302" t="s">
        <v>957</v>
      </c>
      <c r="F108" s="313">
        <v>1168.6500000000001</v>
      </c>
      <c r="G108" s="301" t="s">
        <v>369</v>
      </c>
      <c r="H108" s="301" t="s">
        <v>371</v>
      </c>
      <c r="I108" s="301" t="s">
        <v>384</v>
      </c>
      <c r="J108" s="408"/>
      <c r="K108" s="408"/>
      <c r="L108" s="408"/>
      <c r="M108" s="408"/>
      <c r="N108" s="408"/>
      <c r="O108" s="408"/>
      <c r="P108" s="301" t="s">
        <v>881</v>
      </c>
      <c r="Q108" s="301" t="s">
        <v>881</v>
      </c>
      <c r="R108" s="302"/>
      <c r="S108" s="408"/>
      <c r="T108" s="408"/>
      <c r="U108" s="408"/>
      <c r="V108" s="408"/>
      <c r="W108" s="408"/>
      <c r="X108" s="386" t="s">
        <v>1070</v>
      </c>
      <c r="Y108" s="472"/>
      <c r="Z108" s="387"/>
      <c r="AA108" s="1"/>
    </row>
    <row r="109" spans="2:27" ht="15.95" customHeight="1" x14ac:dyDescent="0.15">
      <c r="B109" s="401"/>
      <c r="C109" s="715">
        <v>117</v>
      </c>
      <c r="D109" s="716"/>
      <c r="E109" s="302" t="s">
        <v>958</v>
      </c>
      <c r="F109" s="313">
        <v>1172.05</v>
      </c>
      <c r="G109" s="301" t="s">
        <v>369</v>
      </c>
      <c r="H109" s="301" t="s">
        <v>371</v>
      </c>
      <c r="I109" s="301" t="s">
        <v>384</v>
      </c>
      <c r="J109" s="408"/>
      <c r="K109" s="408"/>
      <c r="L109" s="408"/>
      <c r="M109" s="408"/>
      <c r="N109" s="408"/>
      <c r="O109" s="408"/>
      <c r="P109" s="301" t="s">
        <v>881</v>
      </c>
      <c r="Q109" s="301" t="s">
        <v>881</v>
      </c>
      <c r="R109" s="302"/>
      <c r="S109" s="408"/>
      <c r="T109" s="408"/>
      <c r="U109" s="408"/>
      <c r="V109" s="408"/>
      <c r="W109" s="408"/>
      <c r="X109" s="386" t="s">
        <v>1070</v>
      </c>
      <c r="Y109" s="472"/>
      <c r="Z109" s="387"/>
      <c r="AA109" s="1"/>
    </row>
    <row r="110" spans="2:27" ht="15.95" customHeight="1" x14ac:dyDescent="0.15">
      <c r="B110" s="401"/>
      <c r="C110" s="715">
        <v>118</v>
      </c>
      <c r="D110" s="716"/>
      <c r="E110" s="302" t="s">
        <v>959</v>
      </c>
      <c r="F110" s="313">
        <v>1178.05</v>
      </c>
      <c r="G110" s="301" t="s">
        <v>369</v>
      </c>
      <c r="H110" s="301" t="s">
        <v>371</v>
      </c>
      <c r="I110" s="301" t="s">
        <v>384</v>
      </c>
      <c r="J110" s="408"/>
      <c r="K110" s="408"/>
      <c r="L110" s="408"/>
      <c r="M110" s="408"/>
      <c r="N110" s="408"/>
      <c r="O110" s="408"/>
      <c r="P110" s="301" t="s">
        <v>881</v>
      </c>
      <c r="Q110" s="301" t="s">
        <v>881</v>
      </c>
      <c r="R110" s="302"/>
      <c r="S110" s="408"/>
      <c r="T110" s="408"/>
      <c r="U110" s="408"/>
      <c r="V110" s="408"/>
      <c r="W110" s="408"/>
      <c r="X110" s="386" t="s">
        <v>1070</v>
      </c>
      <c r="Y110" s="472"/>
      <c r="Z110" s="387"/>
      <c r="AA110" s="1"/>
    </row>
    <row r="111" spans="2:27" ht="15.95" customHeight="1" x14ac:dyDescent="0.15">
      <c r="B111" s="401"/>
      <c r="C111" s="715">
        <v>118</v>
      </c>
      <c r="D111" s="716"/>
      <c r="E111" s="302" t="s">
        <v>960</v>
      </c>
      <c r="F111" s="313">
        <v>1185.3</v>
      </c>
      <c r="G111" s="301" t="s">
        <v>369</v>
      </c>
      <c r="H111" s="301" t="s">
        <v>371</v>
      </c>
      <c r="I111" s="301" t="s">
        <v>384</v>
      </c>
      <c r="J111" s="408"/>
      <c r="K111" s="408"/>
      <c r="L111" s="408"/>
      <c r="M111" s="408"/>
      <c r="N111" s="408"/>
      <c r="O111" s="408"/>
      <c r="P111" s="301" t="s">
        <v>881</v>
      </c>
      <c r="Q111" s="301" t="s">
        <v>881</v>
      </c>
      <c r="R111" s="302"/>
      <c r="S111" s="408"/>
      <c r="T111" s="408"/>
      <c r="U111" s="408"/>
      <c r="V111" s="408"/>
      <c r="W111" s="408"/>
      <c r="X111" s="386" t="s">
        <v>1070</v>
      </c>
      <c r="Y111" s="472"/>
      <c r="Z111" s="387"/>
      <c r="AA111" s="1"/>
    </row>
    <row r="112" spans="2:27" ht="15.95" customHeight="1" x14ac:dyDescent="0.15">
      <c r="B112" s="401"/>
      <c r="C112" s="715">
        <v>119</v>
      </c>
      <c r="D112" s="716"/>
      <c r="E112" s="302" t="s">
        <v>961</v>
      </c>
      <c r="F112" s="313">
        <v>1191.55</v>
      </c>
      <c r="G112" s="301" t="s">
        <v>369</v>
      </c>
      <c r="H112" s="301" t="s">
        <v>371</v>
      </c>
      <c r="I112" s="301" t="s">
        <v>384</v>
      </c>
      <c r="J112" s="408"/>
      <c r="K112" s="408"/>
      <c r="L112" s="408"/>
      <c r="M112" s="408"/>
      <c r="N112" s="408"/>
      <c r="O112" s="408"/>
      <c r="P112" s="301" t="s">
        <v>881</v>
      </c>
      <c r="Q112" s="301" t="s">
        <v>881</v>
      </c>
      <c r="R112" s="302"/>
      <c r="S112" s="408"/>
      <c r="T112" s="408"/>
      <c r="U112" s="408"/>
      <c r="V112" s="408"/>
      <c r="W112" s="408"/>
      <c r="X112" s="386" t="s">
        <v>1070</v>
      </c>
      <c r="Y112" s="472"/>
      <c r="Z112" s="387"/>
      <c r="AA112" s="1"/>
    </row>
    <row r="113" spans="2:27" ht="15.95" customHeight="1" x14ac:dyDescent="0.15">
      <c r="B113" s="401"/>
      <c r="C113" s="715">
        <v>119</v>
      </c>
      <c r="D113" s="716"/>
      <c r="E113" s="302" t="s">
        <v>962</v>
      </c>
      <c r="F113" s="313">
        <v>1195.5999999999999</v>
      </c>
      <c r="G113" s="301" t="s">
        <v>369</v>
      </c>
      <c r="H113" s="301" t="s">
        <v>371</v>
      </c>
      <c r="I113" s="301" t="s">
        <v>384</v>
      </c>
      <c r="J113" s="408"/>
      <c r="K113" s="408"/>
      <c r="L113" s="408"/>
      <c r="M113" s="408"/>
      <c r="N113" s="408"/>
      <c r="O113" s="408"/>
      <c r="P113" s="301" t="s">
        <v>881</v>
      </c>
      <c r="Q113" s="301" t="s">
        <v>881</v>
      </c>
      <c r="R113" s="302"/>
      <c r="S113" s="408"/>
      <c r="T113" s="408"/>
      <c r="U113" s="408"/>
      <c r="V113" s="408"/>
      <c r="W113" s="408"/>
      <c r="X113" s="386" t="s">
        <v>1070</v>
      </c>
      <c r="Y113" s="472"/>
      <c r="Z113" s="387"/>
      <c r="AA113" s="1"/>
    </row>
    <row r="114" spans="2:27" ht="15.95" customHeight="1" x14ac:dyDescent="0.15">
      <c r="B114" s="401"/>
      <c r="C114" s="715">
        <v>120</v>
      </c>
      <c r="D114" s="716"/>
      <c r="E114" s="302" t="s">
        <v>963</v>
      </c>
      <c r="F114" s="313">
        <v>1199.3</v>
      </c>
      <c r="G114" s="301" t="s">
        <v>369</v>
      </c>
      <c r="H114" s="301" t="s">
        <v>371</v>
      </c>
      <c r="I114" s="301" t="s">
        <v>384</v>
      </c>
      <c r="J114" s="408"/>
      <c r="K114" s="408"/>
      <c r="L114" s="408"/>
      <c r="M114" s="408"/>
      <c r="N114" s="408"/>
      <c r="O114" s="408"/>
      <c r="P114" s="301" t="s">
        <v>881</v>
      </c>
      <c r="Q114" s="301" t="s">
        <v>881</v>
      </c>
      <c r="R114" s="302"/>
      <c r="S114" s="408"/>
      <c r="T114" s="408"/>
      <c r="U114" s="408"/>
      <c r="V114" s="408"/>
      <c r="W114" s="408"/>
      <c r="X114" s="386" t="s">
        <v>1070</v>
      </c>
      <c r="Y114" s="472"/>
      <c r="Z114" s="387"/>
      <c r="AA114" s="1"/>
    </row>
    <row r="115" spans="2:27" ht="15.95" customHeight="1" x14ac:dyDescent="0.15">
      <c r="B115" s="401"/>
      <c r="C115" s="715">
        <v>120</v>
      </c>
      <c r="D115" s="716"/>
      <c r="E115" s="302" t="s">
        <v>964</v>
      </c>
      <c r="F115" s="313">
        <v>1205.4000000000001</v>
      </c>
      <c r="G115" s="301" t="s">
        <v>369</v>
      </c>
      <c r="H115" s="301" t="s">
        <v>371</v>
      </c>
      <c r="I115" s="301" t="s">
        <v>384</v>
      </c>
      <c r="J115" s="408"/>
      <c r="K115" s="408"/>
      <c r="L115" s="408"/>
      <c r="M115" s="408"/>
      <c r="N115" s="408"/>
      <c r="O115" s="408"/>
      <c r="P115" s="301" t="s">
        <v>881</v>
      </c>
      <c r="Q115" s="301" t="s">
        <v>881</v>
      </c>
      <c r="R115" s="302"/>
      <c r="S115" s="408"/>
      <c r="T115" s="408"/>
      <c r="U115" s="408"/>
      <c r="V115" s="408"/>
      <c r="W115" s="408"/>
      <c r="X115" s="386" t="s">
        <v>1070</v>
      </c>
      <c r="Y115" s="472"/>
      <c r="Z115" s="387"/>
      <c r="AA115" s="1"/>
    </row>
    <row r="116" spans="2:27" ht="15.95" customHeight="1" x14ac:dyDescent="0.15">
      <c r="B116" s="401"/>
      <c r="C116" s="715">
        <v>121</v>
      </c>
      <c r="D116" s="716"/>
      <c r="E116" s="302" t="s">
        <v>965</v>
      </c>
      <c r="F116" s="313">
        <v>1212.3</v>
      </c>
      <c r="G116" s="301" t="s">
        <v>369</v>
      </c>
      <c r="H116" s="301" t="s">
        <v>371</v>
      </c>
      <c r="I116" s="301" t="s">
        <v>384</v>
      </c>
      <c r="J116" s="408"/>
      <c r="K116" s="408"/>
      <c r="L116" s="408"/>
      <c r="M116" s="408"/>
      <c r="N116" s="408"/>
      <c r="O116" s="408"/>
      <c r="P116" s="301" t="s">
        <v>881</v>
      </c>
      <c r="Q116" s="301" t="s">
        <v>881</v>
      </c>
      <c r="R116" s="302"/>
      <c r="S116" s="408"/>
      <c r="T116" s="408"/>
      <c r="U116" s="408"/>
      <c r="V116" s="408"/>
      <c r="W116" s="408"/>
      <c r="X116" s="386" t="s">
        <v>1070</v>
      </c>
      <c r="Y116" s="472"/>
      <c r="Z116" s="387"/>
      <c r="AA116" s="1"/>
    </row>
    <row r="117" spans="2:27" ht="15.95" customHeight="1" x14ac:dyDescent="0.15">
      <c r="B117" s="401"/>
      <c r="C117" s="715">
        <v>122</v>
      </c>
      <c r="D117" s="716"/>
      <c r="E117" s="302" t="s">
        <v>966</v>
      </c>
      <c r="F117" s="313">
        <v>1218.5999999999999</v>
      </c>
      <c r="G117" s="301" t="s">
        <v>369</v>
      </c>
      <c r="H117" s="301" t="s">
        <v>371</v>
      </c>
      <c r="I117" s="301" t="s">
        <v>384</v>
      </c>
      <c r="J117" s="408"/>
      <c r="K117" s="408"/>
      <c r="L117" s="408"/>
      <c r="M117" s="408"/>
      <c r="N117" s="408"/>
      <c r="O117" s="408"/>
      <c r="P117" s="301" t="s">
        <v>881</v>
      </c>
      <c r="Q117" s="301" t="s">
        <v>881</v>
      </c>
      <c r="R117" s="302"/>
      <c r="S117" s="408"/>
      <c r="T117" s="408"/>
      <c r="U117" s="408"/>
      <c r="V117" s="408"/>
      <c r="W117" s="408"/>
      <c r="X117" s="386" t="s">
        <v>1070</v>
      </c>
      <c r="Y117" s="472"/>
      <c r="Z117" s="387"/>
      <c r="AA117" s="1"/>
    </row>
    <row r="118" spans="2:27" ht="15.95" customHeight="1" x14ac:dyDescent="0.15">
      <c r="B118" s="401"/>
      <c r="C118" s="715">
        <v>122</v>
      </c>
      <c r="D118" s="716"/>
      <c r="E118" s="302" t="s">
        <v>967</v>
      </c>
      <c r="F118" s="313">
        <v>1222.7</v>
      </c>
      <c r="G118" s="301" t="s">
        <v>369</v>
      </c>
      <c r="H118" s="301" t="s">
        <v>371</v>
      </c>
      <c r="I118" s="301" t="s">
        <v>384</v>
      </c>
      <c r="J118" s="408"/>
      <c r="K118" s="408"/>
      <c r="L118" s="408"/>
      <c r="M118" s="408"/>
      <c r="N118" s="408"/>
      <c r="O118" s="408"/>
      <c r="P118" s="301" t="s">
        <v>881</v>
      </c>
      <c r="Q118" s="301" t="s">
        <v>881</v>
      </c>
      <c r="R118" s="302"/>
      <c r="S118" s="408"/>
      <c r="T118" s="408"/>
      <c r="U118" s="408"/>
      <c r="V118" s="408"/>
      <c r="W118" s="408"/>
      <c r="X118" s="386" t="s">
        <v>1070</v>
      </c>
      <c r="Y118" s="472"/>
      <c r="Z118" s="387"/>
      <c r="AA118" s="1"/>
    </row>
    <row r="119" spans="2:27" ht="15.95" customHeight="1" x14ac:dyDescent="0.15">
      <c r="B119" s="401"/>
      <c r="C119" s="715">
        <v>122</v>
      </c>
      <c r="D119" s="716"/>
      <c r="E119" s="302" t="s">
        <v>968</v>
      </c>
      <c r="F119" s="313">
        <v>1226</v>
      </c>
      <c r="G119" s="301" t="s">
        <v>369</v>
      </c>
      <c r="H119" s="301" t="s">
        <v>371</v>
      </c>
      <c r="I119" s="301" t="s">
        <v>384</v>
      </c>
      <c r="J119" s="408"/>
      <c r="K119" s="408"/>
      <c r="L119" s="408"/>
      <c r="M119" s="408"/>
      <c r="N119" s="408"/>
      <c r="O119" s="408"/>
      <c r="P119" s="301" t="s">
        <v>881</v>
      </c>
      <c r="Q119" s="301" t="s">
        <v>881</v>
      </c>
      <c r="R119" s="302"/>
      <c r="S119" s="408"/>
      <c r="T119" s="408"/>
      <c r="U119" s="408"/>
      <c r="V119" s="408"/>
      <c r="W119" s="408"/>
      <c r="X119" s="386" t="s">
        <v>1070</v>
      </c>
      <c r="Y119" s="472"/>
      <c r="Z119" s="387"/>
      <c r="AA119" s="1"/>
    </row>
    <row r="120" spans="2:27" ht="15.95" customHeight="1" x14ac:dyDescent="0.15">
      <c r="B120" s="401"/>
      <c r="C120" s="715">
        <v>123</v>
      </c>
      <c r="D120" s="716"/>
      <c r="E120" s="302" t="s">
        <v>969</v>
      </c>
      <c r="F120" s="313">
        <v>1232.5</v>
      </c>
      <c r="G120" s="301" t="s">
        <v>369</v>
      </c>
      <c r="H120" s="301" t="s">
        <v>371</v>
      </c>
      <c r="I120" s="301" t="s">
        <v>384</v>
      </c>
      <c r="J120" s="408"/>
      <c r="K120" s="408"/>
      <c r="L120" s="408"/>
      <c r="M120" s="408"/>
      <c r="N120" s="408"/>
      <c r="O120" s="408"/>
      <c r="P120" s="301" t="s">
        <v>881</v>
      </c>
      <c r="Q120" s="301" t="s">
        <v>881</v>
      </c>
      <c r="R120" s="302"/>
      <c r="S120" s="408"/>
      <c r="T120" s="408"/>
      <c r="U120" s="408"/>
      <c r="V120" s="408"/>
      <c r="W120" s="408"/>
      <c r="X120" s="386" t="s">
        <v>1070</v>
      </c>
      <c r="Y120" s="472"/>
      <c r="Z120" s="387"/>
      <c r="AA120" s="1"/>
    </row>
    <row r="121" spans="2:27" ht="15.95" customHeight="1" x14ac:dyDescent="0.15">
      <c r="B121" s="401"/>
      <c r="C121" s="715">
        <v>124</v>
      </c>
      <c r="D121" s="716"/>
      <c r="E121" s="302" t="s">
        <v>970</v>
      </c>
      <c r="F121" s="313">
        <v>1239.7</v>
      </c>
      <c r="G121" s="301" t="s">
        <v>369</v>
      </c>
      <c r="H121" s="301" t="s">
        <v>371</v>
      </c>
      <c r="I121" s="301" t="s">
        <v>384</v>
      </c>
      <c r="J121" s="408"/>
      <c r="K121" s="408"/>
      <c r="L121" s="408"/>
      <c r="M121" s="408"/>
      <c r="N121" s="408"/>
      <c r="O121" s="408"/>
      <c r="P121" s="301" t="s">
        <v>881</v>
      </c>
      <c r="Q121" s="301" t="s">
        <v>881</v>
      </c>
      <c r="R121" s="302"/>
      <c r="S121" s="408"/>
      <c r="T121" s="408"/>
      <c r="U121" s="408"/>
      <c r="V121" s="408"/>
      <c r="W121" s="408"/>
      <c r="X121" s="386" t="s">
        <v>1070</v>
      </c>
      <c r="Y121" s="472"/>
      <c r="Z121" s="387"/>
      <c r="AA121" s="1"/>
    </row>
    <row r="122" spans="2:27" ht="15.95" customHeight="1" x14ac:dyDescent="0.15">
      <c r="B122" s="401"/>
      <c r="C122" s="715">
        <v>124</v>
      </c>
      <c r="D122" s="716"/>
      <c r="E122" s="302" t="s">
        <v>971</v>
      </c>
      <c r="F122" s="313">
        <v>1245.9000000000001</v>
      </c>
      <c r="G122" s="301" t="s">
        <v>369</v>
      </c>
      <c r="H122" s="301" t="s">
        <v>371</v>
      </c>
      <c r="I122" s="301" t="s">
        <v>384</v>
      </c>
      <c r="J122" s="408"/>
      <c r="K122" s="408"/>
      <c r="L122" s="408"/>
      <c r="M122" s="408"/>
      <c r="N122" s="408"/>
      <c r="O122" s="408"/>
      <c r="P122" s="301" t="s">
        <v>881</v>
      </c>
      <c r="Q122" s="301" t="s">
        <v>881</v>
      </c>
      <c r="R122" s="302"/>
      <c r="S122" s="408"/>
      <c r="T122" s="408"/>
      <c r="U122" s="408"/>
      <c r="V122" s="408"/>
      <c r="W122" s="408"/>
      <c r="X122" s="386" t="s">
        <v>1070</v>
      </c>
      <c r="Y122" s="472"/>
      <c r="Z122" s="387"/>
      <c r="AA122" s="1"/>
    </row>
    <row r="123" spans="2:27" ht="15.95" customHeight="1" x14ac:dyDescent="0.15">
      <c r="B123" s="401"/>
      <c r="C123" s="715">
        <v>124</v>
      </c>
      <c r="D123" s="716"/>
      <c r="E123" s="302" t="s">
        <v>974</v>
      </c>
      <c r="F123" s="313">
        <v>1249.4000000000001</v>
      </c>
      <c r="G123" s="301" t="s">
        <v>369</v>
      </c>
      <c r="H123" s="301" t="s">
        <v>371</v>
      </c>
      <c r="I123" s="301" t="s">
        <v>384</v>
      </c>
      <c r="J123" s="408"/>
      <c r="K123" s="408"/>
      <c r="L123" s="408"/>
      <c r="M123" s="408"/>
      <c r="N123" s="408"/>
      <c r="O123" s="408"/>
      <c r="P123" s="301" t="s">
        <v>881</v>
      </c>
      <c r="Q123" s="301" t="s">
        <v>881</v>
      </c>
      <c r="R123" s="302"/>
      <c r="S123" s="408"/>
      <c r="T123" s="408"/>
      <c r="U123" s="408"/>
      <c r="V123" s="408"/>
      <c r="W123" s="408"/>
      <c r="X123" s="386" t="s">
        <v>1070</v>
      </c>
      <c r="Y123" s="472"/>
      <c r="Z123" s="387"/>
      <c r="AA123" s="1"/>
    </row>
    <row r="124" spans="2:27" ht="15.95" customHeight="1" x14ac:dyDescent="0.15">
      <c r="B124" s="476"/>
      <c r="C124" s="715">
        <v>125</v>
      </c>
      <c r="D124" s="716"/>
      <c r="E124" s="302" t="s">
        <v>975</v>
      </c>
      <c r="F124" s="313">
        <v>1251.95</v>
      </c>
      <c r="G124" s="301" t="s">
        <v>369</v>
      </c>
      <c r="H124" s="301" t="s">
        <v>371</v>
      </c>
      <c r="I124" s="301" t="s">
        <v>384</v>
      </c>
      <c r="J124" s="408"/>
      <c r="K124" s="408"/>
      <c r="L124" s="408"/>
      <c r="M124" s="408"/>
      <c r="N124" s="408"/>
      <c r="O124" s="408"/>
      <c r="P124" s="301" t="s">
        <v>881</v>
      </c>
      <c r="Q124" s="301" t="s">
        <v>881</v>
      </c>
      <c r="R124" s="302"/>
      <c r="S124" s="408"/>
      <c r="T124" s="408"/>
      <c r="U124" s="408"/>
      <c r="V124" s="408"/>
      <c r="W124" s="408"/>
      <c r="X124" s="386" t="s">
        <v>1070</v>
      </c>
      <c r="Y124" s="472"/>
      <c r="Z124" s="387"/>
      <c r="AA124" s="1"/>
    </row>
    <row r="125" spans="2:27" ht="15.95" customHeight="1" x14ac:dyDescent="0.15">
      <c r="B125" s="89"/>
      <c r="C125" s="1" t="s">
        <v>282</v>
      </c>
      <c r="D125" s="37"/>
      <c r="E125" s="2"/>
      <c r="F125" s="37"/>
      <c r="G125" s="86"/>
      <c r="H125" s="86"/>
      <c r="I125" s="86"/>
      <c r="J125" s="86"/>
      <c r="K125" s="86"/>
      <c r="L125" s="86"/>
      <c r="M125" s="86"/>
      <c r="N125" s="86"/>
      <c r="O125" s="86"/>
      <c r="P125" s="86"/>
      <c r="Q125" s="86"/>
      <c r="R125" s="37"/>
      <c r="S125" s="86"/>
      <c r="T125" s="86"/>
      <c r="U125" s="86"/>
      <c r="V125" s="86"/>
      <c r="W125" s="86"/>
      <c r="X125" s="37"/>
      <c r="Y125" s="37"/>
      <c r="Z125" s="37"/>
      <c r="AA125" s="1"/>
    </row>
    <row r="126" spans="2:27" ht="15.95" customHeight="1" x14ac:dyDescent="0.15">
      <c r="B126" s="89"/>
      <c r="C126" s="98" t="s">
        <v>283</v>
      </c>
      <c r="D126" s="37"/>
      <c r="E126" s="2"/>
      <c r="F126" s="37"/>
      <c r="G126" s="86"/>
      <c r="H126" s="86"/>
      <c r="I126" s="86"/>
      <c r="J126" s="86"/>
      <c r="K126" s="86"/>
      <c r="L126" s="86"/>
      <c r="M126" s="86"/>
      <c r="N126" s="86"/>
      <c r="O126" s="86"/>
      <c r="P126" s="86"/>
      <c r="Q126" s="86"/>
      <c r="R126" s="37"/>
      <c r="S126" s="86"/>
      <c r="T126" s="86"/>
      <c r="U126" s="86"/>
      <c r="V126" s="86"/>
      <c r="W126" s="86"/>
      <c r="X126" s="37"/>
      <c r="Y126" s="37"/>
      <c r="Z126" s="37"/>
      <c r="AA126" s="1"/>
    </row>
    <row r="127" spans="2:27" ht="15.95" customHeight="1" x14ac:dyDescent="0.15">
      <c r="C127" s="29" t="s">
        <v>249</v>
      </c>
    </row>
    <row r="128" spans="2:27" ht="15.95" customHeight="1" x14ac:dyDescent="0.15">
      <c r="C128" s="29" t="s">
        <v>250</v>
      </c>
    </row>
    <row r="129" spans="2:28" ht="15.95" customHeight="1" x14ac:dyDescent="0.15">
      <c r="C129" s="233" t="s">
        <v>541</v>
      </c>
    </row>
    <row r="130" spans="2:28" ht="9.75" customHeight="1" x14ac:dyDescent="0.15">
      <c r="I130" s="2"/>
      <c r="J130" s="2"/>
      <c r="K130" s="2"/>
      <c r="L130" s="2"/>
      <c r="M130" s="2"/>
      <c r="N130" s="2"/>
      <c r="O130" s="2"/>
      <c r="P130" s="2"/>
      <c r="Q130" s="2"/>
      <c r="R130" s="2"/>
      <c r="S130" s="2"/>
      <c r="T130" s="2"/>
      <c r="U130" s="2"/>
      <c r="V130" s="2"/>
      <c r="W130" s="2"/>
      <c r="X130" s="2"/>
      <c r="Y130" s="29"/>
      <c r="Z130" s="29"/>
    </row>
    <row r="131" spans="2:28" ht="24.75" customHeight="1" x14ac:dyDescent="0.15">
      <c r="B131" s="595" t="s">
        <v>323</v>
      </c>
      <c r="C131" s="595"/>
      <c r="D131" s="595"/>
      <c r="E131" s="595"/>
      <c r="F131" s="595"/>
      <c r="G131" s="595"/>
      <c r="H131" s="595"/>
      <c r="I131" s="595"/>
      <c r="J131" s="719"/>
      <c r="K131" s="719"/>
      <c r="L131" s="719"/>
      <c r="M131" s="719"/>
      <c r="N131" s="719"/>
      <c r="O131" s="719"/>
      <c r="P131" s="719"/>
      <c r="Q131" s="719"/>
      <c r="R131" s="719"/>
      <c r="S131" s="719"/>
      <c r="T131" s="719"/>
      <c r="U131" s="719"/>
      <c r="V131" s="719"/>
      <c r="W131" s="719"/>
      <c r="X131" s="719"/>
    </row>
    <row r="132" spans="2:28" ht="20.100000000000001" customHeight="1" x14ac:dyDescent="0.15">
      <c r="B132" s="467" t="s">
        <v>27</v>
      </c>
      <c r="C132" s="478"/>
      <c r="D132" s="478"/>
      <c r="E132" s="479"/>
      <c r="F132" s="596" t="str">
        <f>F89</f>
        <v>ミネトンネル</v>
      </c>
      <c r="G132" s="597"/>
      <c r="H132" s="597"/>
      <c r="I132" s="438" t="s">
        <v>28</v>
      </c>
      <c r="J132" s="439"/>
      <c r="K132" s="390" t="str">
        <f>K89</f>
        <v>一般国道　316号</v>
      </c>
      <c r="L132" s="391"/>
      <c r="M132" s="391"/>
      <c r="N132" s="392"/>
      <c r="O132" s="409" t="s">
        <v>257</v>
      </c>
      <c r="P132" s="411"/>
      <c r="Q132" s="720" t="str">
        <f>Q89</f>
        <v>株式会社ニュージェック</v>
      </c>
      <c r="R132" s="721"/>
      <c r="S132" s="721"/>
      <c r="T132" s="773"/>
      <c r="U132" s="606" t="s">
        <v>220</v>
      </c>
      <c r="V132" s="607"/>
      <c r="W132" s="607"/>
      <c r="X132" s="608"/>
      <c r="Y132" s="612">
        <f>Y89</f>
        <v>44294</v>
      </c>
      <c r="Z132" s="614"/>
      <c r="AA132" s="1"/>
      <c r="AB132" s="2"/>
    </row>
    <row r="133" spans="2:28" ht="20.100000000000001" customHeight="1" x14ac:dyDescent="0.15">
      <c r="B133" s="413" t="s">
        <v>0</v>
      </c>
      <c r="C133" s="414"/>
      <c r="D133" s="414"/>
      <c r="E133" s="415"/>
      <c r="F133" s="618" t="str">
        <f>F90</f>
        <v>美祢トンネル</v>
      </c>
      <c r="G133" s="619"/>
      <c r="H133" s="619"/>
      <c r="I133" s="774" t="s">
        <v>1</v>
      </c>
      <c r="J133" s="729"/>
      <c r="K133" s="775" t="str">
        <f>K90</f>
        <v>宇部土木建築事務所</v>
      </c>
      <c r="L133" s="776"/>
      <c r="M133" s="776"/>
      <c r="N133" s="777"/>
      <c r="O133" s="409" t="s">
        <v>258</v>
      </c>
      <c r="P133" s="411"/>
      <c r="Q133" s="720" t="str">
        <f>Q90</f>
        <v>石村　勝伸</v>
      </c>
      <c r="R133" s="721"/>
      <c r="S133" s="721"/>
      <c r="T133" s="773"/>
      <c r="U133" s="723"/>
      <c r="V133" s="724"/>
      <c r="W133" s="724"/>
      <c r="X133" s="725"/>
      <c r="Y133" s="726"/>
      <c r="Z133" s="727"/>
      <c r="AA133" s="1"/>
      <c r="AB133" s="2"/>
    </row>
    <row r="134" spans="2:28" ht="30" customHeight="1" x14ac:dyDescent="0.15">
      <c r="B134" s="401" t="s">
        <v>241</v>
      </c>
      <c r="C134" s="730" t="s">
        <v>42</v>
      </c>
      <c r="D134" s="731"/>
      <c r="E134" s="732" t="s">
        <v>210</v>
      </c>
      <c r="F134" s="732" t="s">
        <v>204</v>
      </c>
      <c r="G134" s="730" t="s">
        <v>209</v>
      </c>
      <c r="H134" s="770"/>
      <c r="I134" s="771"/>
      <c r="J134" s="467" t="s">
        <v>208</v>
      </c>
      <c r="K134" s="478"/>
      <c r="L134" s="478"/>
      <c r="M134" s="478"/>
      <c r="N134" s="478"/>
      <c r="O134" s="478"/>
      <c r="P134" s="742" t="s">
        <v>241</v>
      </c>
      <c r="Q134" s="744"/>
      <c r="R134" s="734" t="s">
        <v>264</v>
      </c>
      <c r="S134" s="748"/>
      <c r="T134" s="748"/>
      <c r="U134" s="748"/>
      <c r="V134" s="748"/>
      <c r="W134" s="735"/>
      <c r="X134" s="734" t="s">
        <v>200</v>
      </c>
      <c r="Y134" s="748"/>
      <c r="Z134" s="735"/>
      <c r="AA134" s="1"/>
    </row>
    <row r="135" spans="2:28" ht="16.5" customHeight="1" x14ac:dyDescent="0.15">
      <c r="B135" s="401"/>
      <c r="C135" s="767"/>
      <c r="D135" s="731"/>
      <c r="E135" s="768"/>
      <c r="F135" s="768"/>
      <c r="G135" s="734" t="s">
        <v>199</v>
      </c>
      <c r="H135" s="735"/>
      <c r="I135" s="621" t="s">
        <v>198</v>
      </c>
      <c r="J135" s="599" t="s">
        <v>207</v>
      </c>
      <c r="K135" s="599"/>
      <c r="L135" s="599"/>
      <c r="M135" s="599"/>
      <c r="N135" s="758" t="s">
        <v>206</v>
      </c>
      <c r="O135" s="758"/>
      <c r="P135" s="621" t="s">
        <v>277</v>
      </c>
      <c r="Q135" s="752"/>
      <c r="R135" s="760" t="s">
        <v>193</v>
      </c>
      <c r="S135" s="621" t="s">
        <v>260</v>
      </c>
      <c r="T135" s="621"/>
      <c r="U135" s="621"/>
      <c r="V135" s="621"/>
      <c r="W135" s="621"/>
      <c r="X135" s="730"/>
      <c r="Y135" s="770"/>
      <c r="Z135" s="771"/>
      <c r="AA135" s="1"/>
    </row>
    <row r="136" spans="2:28" ht="16.5" customHeight="1" x14ac:dyDescent="0.15">
      <c r="B136" s="401"/>
      <c r="C136" s="705"/>
      <c r="D136" s="706"/>
      <c r="E136" s="769"/>
      <c r="F136" s="769"/>
      <c r="G136" s="736"/>
      <c r="H136" s="737"/>
      <c r="I136" s="752"/>
      <c r="J136" s="753"/>
      <c r="K136" s="753"/>
      <c r="L136" s="753"/>
      <c r="M136" s="753"/>
      <c r="N136" s="753"/>
      <c r="O136" s="753"/>
      <c r="P136" s="106" t="s">
        <v>267</v>
      </c>
      <c r="Q136" s="106" t="s">
        <v>268</v>
      </c>
      <c r="R136" s="772"/>
      <c r="S136" s="752"/>
      <c r="T136" s="752"/>
      <c r="U136" s="752"/>
      <c r="V136" s="752"/>
      <c r="W136" s="752"/>
      <c r="X136" s="283"/>
      <c r="Y136" s="284"/>
      <c r="Z136" s="285"/>
      <c r="AA136" s="1"/>
    </row>
    <row r="137" spans="2:28" ht="15.95" customHeight="1" x14ac:dyDescent="0.15">
      <c r="B137" s="401"/>
      <c r="C137" s="715">
        <v>1</v>
      </c>
      <c r="D137" s="716"/>
      <c r="E137" s="302" t="s">
        <v>976</v>
      </c>
      <c r="F137" s="314">
        <v>12.5</v>
      </c>
      <c r="G137" s="301" t="s">
        <v>369</v>
      </c>
      <c r="H137" s="301" t="s">
        <v>371</v>
      </c>
      <c r="I137" s="301" t="s">
        <v>384</v>
      </c>
      <c r="J137" s="408"/>
      <c r="K137" s="408"/>
      <c r="L137" s="408"/>
      <c r="M137" s="408"/>
      <c r="N137" s="408"/>
      <c r="O137" s="408"/>
      <c r="P137" s="301" t="s">
        <v>881</v>
      </c>
      <c r="Q137" s="301" t="s">
        <v>881</v>
      </c>
      <c r="R137" s="302"/>
      <c r="S137" s="408"/>
      <c r="T137" s="408"/>
      <c r="U137" s="408"/>
      <c r="V137" s="408"/>
      <c r="W137" s="408"/>
      <c r="X137" s="386" t="s">
        <v>1070</v>
      </c>
      <c r="Y137" s="472"/>
      <c r="Z137" s="387"/>
      <c r="AA137" s="1"/>
    </row>
    <row r="138" spans="2:28" ht="15.95" customHeight="1" x14ac:dyDescent="0.15">
      <c r="B138" s="401"/>
      <c r="C138" s="715">
        <v>2</v>
      </c>
      <c r="D138" s="716"/>
      <c r="E138" s="302" t="s">
        <v>977</v>
      </c>
      <c r="F138" s="314">
        <v>15.9</v>
      </c>
      <c r="G138" s="301" t="s">
        <v>369</v>
      </c>
      <c r="H138" s="301" t="s">
        <v>371</v>
      </c>
      <c r="I138" s="301" t="s">
        <v>384</v>
      </c>
      <c r="J138" s="408"/>
      <c r="K138" s="408"/>
      <c r="L138" s="408"/>
      <c r="M138" s="408"/>
      <c r="N138" s="408"/>
      <c r="O138" s="408"/>
      <c r="P138" s="301" t="s">
        <v>881</v>
      </c>
      <c r="Q138" s="301" t="s">
        <v>881</v>
      </c>
      <c r="R138" s="302"/>
      <c r="S138" s="408"/>
      <c r="T138" s="408"/>
      <c r="U138" s="408"/>
      <c r="V138" s="408"/>
      <c r="W138" s="408"/>
      <c r="X138" s="386" t="s">
        <v>1070</v>
      </c>
      <c r="Y138" s="472"/>
      <c r="Z138" s="387"/>
      <c r="AA138" s="1"/>
    </row>
    <row r="139" spans="2:28" ht="15.95" customHeight="1" x14ac:dyDescent="0.15">
      <c r="B139" s="401"/>
      <c r="C139" s="715">
        <v>2</v>
      </c>
      <c r="D139" s="716"/>
      <c r="E139" s="302" t="s">
        <v>978</v>
      </c>
      <c r="F139" s="314">
        <v>19.350000000000001</v>
      </c>
      <c r="G139" s="301" t="s">
        <v>369</v>
      </c>
      <c r="H139" s="301" t="s">
        <v>371</v>
      </c>
      <c r="I139" s="301" t="s">
        <v>384</v>
      </c>
      <c r="J139" s="408"/>
      <c r="K139" s="408"/>
      <c r="L139" s="408"/>
      <c r="M139" s="408"/>
      <c r="N139" s="408"/>
      <c r="O139" s="408"/>
      <c r="P139" s="301" t="s">
        <v>881</v>
      </c>
      <c r="Q139" s="301" t="s">
        <v>881</v>
      </c>
      <c r="R139" s="302"/>
      <c r="S139" s="408"/>
      <c r="T139" s="408"/>
      <c r="U139" s="408"/>
      <c r="V139" s="408"/>
      <c r="W139" s="408"/>
      <c r="X139" s="386" t="s">
        <v>1070</v>
      </c>
      <c r="Y139" s="472"/>
      <c r="Z139" s="387"/>
      <c r="AA139" s="1"/>
    </row>
    <row r="140" spans="2:28" ht="15.95" customHeight="1" x14ac:dyDescent="0.15">
      <c r="B140" s="401"/>
      <c r="C140" s="715">
        <v>2</v>
      </c>
      <c r="D140" s="716"/>
      <c r="E140" s="302" t="s">
        <v>979</v>
      </c>
      <c r="F140" s="314">
        <v>26</v>
      </c>
      <c r="G140" s="301" t="s">
        <v>369</v>
      </c>
      <c r="H140" s="301" t="s">
        <v>371</v>
      </c>
      <c r="I140" s="301" t="s">
        <v>384</v>
      </c>
      <c r="J140" s="408"/>
      <c r="K140" s="408"/>
      <c r="L140" s="408"/>
      <c r="M140" s="408"/>
      <c r="N140" s="408"/>
      <c r="O140" s="408"/>
      <c r="P140" s="301" t="s">
        <v>881</v>
      </c>
      <c r="Q140" s="301" t="s">
        <v>881</v>
      </c>
      <c r="R140" s="302"/>
      <c r="S140" s="408"/>
      <c r="T140" s="408"/>
      <c r="U140" s="408"/>
      <c r="V140" s="408"/>
      <c r="W140" s="408"/>
      <c r="X140" s="386" t="s">
        <v>1070</v>
      </c>
      <c r="Y140" s="472"/>
      <c r="Z140" s="387"/>
      <c r="AA140" s="1"/>
    </row>
    <row r="141" spans="2:28" ht="15.95" customHeight="1" x14ac:dyDescent="0.15">
      <c r="B141" s="401"/>
      <c r="C141" s="715">
        <v>3</v>
      </c>
      <c r="D141" s="716"/>
      <c r="E141" s="302" t="s">
        <v>980</v>
      </c>
      <c r="F141" s="314">
        <v>33</v>
      </c>
      <c r="G141" s="301" t="s">
        <v>369</v>
      </c>
      <c r="H141" s="301" t="s">
        <v>371</v>
      </c>
      <c r="I141" s="301" t="s">
        <v>384</v>
      </c>
      <c r="J141" s="408"/>
      <c r="K141" s="408"/>
      <c r="L141" s="408"/>
      <c r="M141" s="408"/>
      <c r="N141" s="408"/>
      <c r="O141" s="408"/>
      <c r="P141" s="301" t="s">
        <v>881</v>
      </c>
      <c r="Q141" s="301" t="s">
        <v>881</v>
      </c>
      <c r="R141" s="302"/>
      <c r="S141" s="408"/>
      <c r="T141" s="408"/>
      <c r="U141" s="408"/>
      <c r="V141" s="408"/>
      <c r="W141" s="408"/>
      <c r="X141" s="386" t="s">
        <v>1070</v>
      </c>
      <c r="Y141" s="472"/>
      <c r="Z141" s="387"/>
      <c r="AA141" s="1"/>
    </row>
    <row r="142" spans="2:28" ht="15.95" customHeight="1" x14ac:dyDescent="0.15">
      <c r="B142" s="401"/>
      <c r="C142" s="715">
        <v>4</v>
      </c>
      <c r="D142" s="716"/>
      <c r="E142" s="302" t="s">
        <v>981</v>
      </c>
      <c r="F142" s="314">
        <v>39.450000000000003</v>
      </c>
      <c r="G142" s="301" t="s">
        <v>369</v>
      </c>
      <c r="H142" s="301" t="s">
        <v>371</v>
      </c>
      <c r="I142" s="301" t="s">
        <v>384</v>
      </c>
      <c r="J142" s="408"/>
      <c r="K142" s="408"/>
      <c r="L142" s="408"/>
      <c r="M142" s="408"/>
      <c r="N142" s="408"/>
      <c r="O142" s="408"/>
      <c r="P142" s="301" t="s">
        <v>881</v>
      </c>
      <c r="Q142" s="301" t="s">
        <v>881</v>
      </c>
      <c r="R142" s="302"/>
      <c r="S142" s="408"/>
      <c r="T142" s="408"/>
      <c r="U142" s="408"/>
      <c r="V142" s="408"/>
      <c r="W142" s="408"/>
      <c r="X142" s="386" t="s">
        <v>1070</v>
      </c>
      <c r="Y142" s="472"/>
      <c r="Z142" s="387"/>
      <c r="AA142" s="1"/>
    </row>
    <row r="143" spans="2:28" ht="15.95" customHeight="1" x14ac:dyDescent="0.15">
      <c r="B143" s="401"/>
      <c r="C143" s="715">
        <v>4</v>
      </c>
      <c r="D143" s="716"/>
      <c r="E143" s="302" t="s">
        <v>982</v>
      </c>
      <c r="F143" s="314">
        <v>42.8</v>
      </c>
      <c r="G143" s="301" t="s">
        <v>369</v>
      </c>
      <c r="H143" s="301" t="s">
        <v>371</v>
      </c>
      <c r="I143" s="301" t="s">
        <v>384</v>
      </c>
      <c r="J143" s="408"/>
      <c r="K143" s="408"/>
      <c r="L143" s="408"/>
      <c r="M143" s="408"/>
      <c r="N143" s="408"/>
      <c r="O143" s="408"/>
      <c r="P143" s="301" t="s">
        <v>881</v>
      </c>
      <c r="Q143" s="301" t="s">
        <v>881</v>
      </c>
      <c r="R143" s="302"/>
      <c r="S143" s="408"/>
      <c r="T143" s="408"/>
      <c r="U143" s="408"/>
      <c r="V143" s="408"/>
      <c r="W143" s="408"/>
      <c r="X143" s="386" t="s">
        <v>1070</v>
      </c>
      <c r="Y143" s="472"/>
      <c r="Z143" s="387"/>
      <c r="AA143" s="1"/>
    </row>
    <row r="144" spans="2:28" ht="15.95" customHeight="1" x14ac:dyDescent="0.15">
      <c r="B144" s="401"/>
      <c r="C144" s="715">
        <v>4</v>
      </c>
      <c r="D144" s="716"/>
      <c r="E144" s="302" t="s">
        <v>983</v>
      </c>
      <c r="F144" s="314">
        <v>47</v>
      </c>
      <c r="G144" s="301" t="s">
        <v>369</v>
      </c>
      <c r="H144" s="301" t="s">
        <v>371</v>
      </c>
      <c r="I144" s="301" t="s">
        <v>384</v>
      </c>
      <c r="J144" s="408"/>
      <c r="K144" s="408"/>
      <c r="L144" s="408"/>
      <c r="M144" s="408"/>
      <c r="N144" s="408"/>
      <c r="O144" s="408"/>
      <c r="P144" s="301" t="s">
        <v>881</v>
      </c>
      <c r="Q144" s="301" t="s">
        <v>881</v>
      </c>
      <c r="R144" s="302"/>
      <c r="S144" s="408"/>
      <c r="T144" s="408"/>
      <c r="U144" s="408"/>
      <c r="V144" s="408"/>
      <c r="W144" s="408"/>
      <c r="X144" s="386" t="s">
        <v>1070</v>
      </c>
      <c r="Y144" s="472"/>
      <c r="Z144" s="387"/>
      <c r="AA144" s="1"/>
    </row>
    <row r="145" spans="2:27" ht="15.95" customHeight="1" x14ac:dyDescent="0.15">
      <c r="B145" s="401"/>
      <c r="C145" s="715">
        <v>5</v>
      </c>
      <c r="D145" s="716"/>
      <c r="E145" s="302" t="s">
        <v>984</v>
      </c>
      <c r="F145" s="314">
        <v>53.5</v>
      </c>
      <c r="G145" s="301" t="s">
        <v>369</v>
      </c>
      <c r="H145" s="301" t="s">
        <v>371</v>
      </c>
      <c r="I145" s="301" t="s">
        <v>384</v>
      </c>
      <c r="J145" s="408"/>
      <c r="K145" s="408"/>
      <c r="L145" s="408"/>
      <c r="M145" s="408"/>
      <c r="N145" s="408"/>
      <c r="O145" s="408"/>
      <c r="P145" s="301" t="s">
        <v>881</v>
      </c>
      <c r="Q145" s="301" t="s">
        <v>881</v>
      </c>
      <c r="R145" s="302"/>
      <c r="S145" s="408"/>
      <c r="T145" s="408"/>
      <c r="U145" s="408"/>
      <c r="V145" s="408"/>
      <c r="W145" s="408"/>
      <c r="X145" s="386" t="s">
        <v>1070</v>
      </c>
      <c r="Y145" s="472"/>
      <c r="Z145" s="387"/>
      <c r="AA145" s="1"/>
    </row>
    <row r="146" spans="2:27" ht="15.95" customHeight="1" x14ac:dyDescent="0.15">
      <c r="B146" s="401"/>
      <c r="C146" s="715">
        <v>6</v>
      </c>
      <c r="D146" s="716"/>
      <c r="E146" s="302" t="s">
        <v>985</v>
      </c>
      <c r="F146" s="314">
        <v>60.45</v>
      </c>
      <c r="G146" s="301" t="s">
        <v>369</v>
      </c>
      <c r="H146" s="301" t="s">
        <v>371</v>
      </c>
      <c r="I146" s="301" t="s">
        <v>384</v>
      </c>
      <c r="J146" s="408"/>
      <c r="K146" s="408"/>
      <c r="L146" s="408"/>
      <c r="M146" s="408"/>
      <c r="N146" s="408"/>
      <c r="O146" s="408"/>
      <c r="P146" s="301" t="s">
        <v>881</v>
      </c>
      <c r="Q146" s="301" t="s">
        <v>881</v>
      </c>
      <c r="R146" s="302"/>
      <c r="S146" s="408"/>
      <c r="T146" s="408"/>
      <c r="U146" s="408"/>
      <c r="V146" s="408"/>
      <c r="W146" s="408"/>
      <c r="X146" s="386" t="s">
        <v>1070</v>
      </c>
      <c r="Y146" s="472"/>
      <c r="Z146" s="387"/>
      <c r="AA146" s="1"/>
    </row>
    <row r="147" spans="2:27" ht="15.95" customHeight="1" x14ac:dyDescent="0.15">
      <c r="B147" s="401"/>
      <c r="C147" s="715">
        <v>6</v>
      </c>
      <c r="D147" s="716"/>
      <c r="E147" s="302" t="s">
        <v>986</v>
      </c>
      <c r="F147" s="314">
        <v>66.7</v>
      </c>
      <c r="G147" s="301" t="s">
        <v>369</v>
      </c>
      <c r="H147" s="301" t="s">
        <v>371</v>
      </c>
      <c r="I147" s="301" t="s">
        <v>384</v>
      </c>
      <c r="J147" s="408"/>
      <c r="K147" s="408"/>
      <c r="L147" s="408"/>
      <c r="M147" s="408"/>
      <c r="N147" s="408"/>
      <c r="O147" s="408"/>
      <c r="P147" s="301" t="s">
        <v>881</v>
      </c>
      <c r="Q147" s="301" t="s">
        <v>881</v>
      </c>
      <c r="R147" s="302"/>
      <c r="S147" s="408"/>
      <c r="T147" s="408"/>
      <c r="U147" s="408"/>
      <c r="V147" s="408"/>
      <c r="W147" s="408"/>
      <c r="X147" s="386" t="s">
        <v>1070</v>
      </c>
      <c r="Y147" s="472"/>
      <c r="Z147" s="387"/>
      <c r="AA147" s="1"/>
    </row>
    <row r="148" spans="2:27" ht="15.95" customHeight="1" x14ac:dyDescent="0.15">
      <c r="B148" s="401"/>
      <c r="C148" s="715">
        <v>7</v>
      </c>
      <c r="D148" s="716"/>
      <c r="E148" s="302" t="s">
        <v>987</v>
      </c>
      <c r="F148" s="314">
        <v>70.400000000000006</v>
      </c>
      <c r="G148" s="301" t="s">
        <v>369</v>
      </c>
      <c r="H148" s="301" t="s">
        <v>371</v>
      </c>
      <c r="I148" s="301" t="s">
        <v>384</v>
      </c>
      <c r="J148" s="408"/>
      <c r="K148" s="408"/>
      <c r="L148" s="408"/>
      <c r="M148" s="408"/>
      <c r="N148" s="408"/>
      <c r="O148" s="408"/>
      <c r="P148" s="301" t="s">
        <v>881</v>
      </c>
      <c r="Q148" s="301" t="s">
        <v>881</v>
      </c>
      <c r="R148" s="302"/>
      <c r="S148" s="408"/>
      <c r="T148" s="408"/>
      <c r="U148" s="408"/>
      <c r="V148" s="408"/>
      <c r="W148" s="408"/>
      <c r="X148" s="386" t="s">
        <v>1070</v>
      </c>
      <c r="Y148" s="472"/>
      <c r="Z148" s="387"/>
      <c r="AA148" s="1"/>
    </row>
    <row r="149" spans="2:27" ht="15.95" customHeight="1" x14ac:dyDescent="0.15">
      <c r="B149" s="401"/>
      <c r="C149" s="715">
        <v>8</v>
      </c>
      <c r="D149" s="716"/>
      <c r="E149" s="302" t="s">
        <v>988</v>
      </c>
      <c r="F149" s="314">
        <v>74.05</v>
      </c>
      <c r="G149" s="301" t="s">
        <v>369</v>
      </c>
      <c r="H149" s="301" t="s">
        <v>371</v>
      </c>
      <c r="I149" s="301" t="s">
        <v>384</v>
      </c>
      <c r="J149" s="408"/>
      <c r="K149" s="408"/>
      <c r="L149" s="408"/>
      <c r="M149" s="408"/>
      <c r="N149" s="408"/>
      <c r="O149" s="408"/>
      <c r="P149" s="301" t="s">
        <v>881</v>
      </c>
      <c r="Q149" s="301" t="s">
        <v>881</v>
      </c>
      <c r="R149" s="302"/>
      <c r="S149" s="408"/>
      <c r="T149" s="408"/>
      <c r="U149" s="408"/>
      <c r="V149" s="408"/>
      <c r="W149" s="408"/>
      <c r="X149" s="386" t="s">
        <v>1070</v>
      </c>
      <c r="Y149" s="472"/>
      <c r="Z149" s="387"/>
      <c r="AA149" s="1"/>
    </row>
    <row r="150" spans="2:27" ht="15.95" customHeight="1" x14ac:dyDescent="0.15">
      <c r="B150" s="401"/>
      <c r="C150" s="715">
        <v>8</v>
      </c>
      <c r="D150" s="716"/>
      <c r="E150" s="302" t="s">
        <v>989</v>
      </c>
      <c r="F150" s="314">
        <v>80.349999999999994</v>
      </c>
      <c r="G150" s="301" t="s">
        <v>369</v>
      </c>
      <c r="H150" s="301" t="s">
        <v>371</v>
      </c>
      <c r="I150" s="301" t="s">
        <v>384</v>
      </c>
      <c r="J150" s="408"/>
      <c r="K150" s="408"/>
      <c r="L150" s="408"/>
      <c r="M150" s="408"/>
      <c r="N150" s="408"/>
      <c r="O150" s="408"/>
      <c r="P150" s="301" t="s">
        <v>881</v>
      </c>
      <c r="Q150" s="301" t="s">
        <v>881</v>
      </c>
      <c r="R150" s="302"/>
      <c r="S150" s="408"/>
      <c r="T150" s="408"/>
      <c r="U150" s="408"/>
      <c r="V150" s="408"/>
      <c r="W150" s="408"/>
      <c r="X150" s="386" t="s">
        <v>1070</v>
      </c>
      <c r="Y150" s="472"/>
      <c r="Z150" s="387"/>
      <c r="AA150" s="1"/>
    </row>
    <row r="151" spans="2:27" ht="15.95" customHeight="1" x14ac:dyDescent="0.15">
      <c r="B151" s="401"/>
      <c r="C151" s="715">
        <v>9</v>
      </c>
      <c r="D151" s="716"/>
      <c r="E151" s="302" t="s">
        <v>990</v>
      </c>
      <c r="F151" s="314">
        <v>88.2</v>
      </c>
      <c r="G151" s="301" t="s">
        <v>369</v>
      </c>
      <c r="H151" s="301" t="s">
        <v>371</v>
      </c>
      <c r="I151" s="301" t="s">
        <v>384</v>
      </c>
      <c r="J151" s="408"/>
      <c r="K151" s="408"/>
      <c r="L151" s="408"/>
      <c r="M151" s="408"/>
      <c r="N151" s="408"/>
      <c r="O151" s="408"/>
      <c r="P151" s="301" t="s">
        <v>881</v>
      </c>
      <c r="Q151" s="301" t="s">
        <v>881</v>
      </c>
      <c r="R151" s="302"/>
      <c r="S151" s="408"/>
      <c r="T151" s="408"/>
      <c r="U151" s="408"/>
      <c r="V151" s="408"/>
      <c r="W151" s="408"/>
      <c r="X151" s="386" t="s">
        <v>1070</v>
      </c>
      <c r="Y151" s="472"/>
      <c r="Z151" s="387"/>
      <c r="AA151" s="1"/>
    </row>
    <row r="152" spans="2:27" ht="15.95" customHeight="1" x14ac:dyDescent="0.15">
      <c r="B152" s="401"/>
      <c r="C152" s="715">
        <v>10</v>
      </c>
      <c r="D152" s="716"/>
      <c r="E152" s="302" t="s">
        <v>991</v>
      </c>
      <c r="F152" s="314">
        <v>94.45</v>
      </c>
      <c r="G152" s="301" t="s">
        <v>369</v>
      </c>
      <c r="H152" s="301" t="s">
        <v>371</v>
      </c>
      <c r="I152" s="301" t="s">
        <v>384</v>
      </c>
      <c r="J152" s="408"/>
      <c r="K152" s="408"/>
      <c r="L152" s="408"/>
      <c r="M152" s="408"/>
      <c r="N152" s="408"/>
      <c r="O152" s="408"/>
      <c r="P152" s="301" t="s">
        <v>881</v>
      </c>
      <c r="Q152" s="301" t="s">
        <v>881</v>
      </c>
      <c r="R152" s="302"/>
      <c r="S152" s="408"/>
      <c r="T152" s="408"/>
      <c r="U152" s="408"/>
      <c r="V152" s="408"/>
      <c r="W152" s="408"/>
      <c r="X152" s="386" t="s">
        <v>1070</v>
      </c>
      <c r="Y152" s="472"/>
      <c r="Z152" s="387"/>
      <c r="AA152" s="1"/>
    </row>
    <row r="153" spans="2:27" ht="15.95" customHeight="1" x14ac:dyDescent="0.15">
      <c r="B153" s="401"/>
      <c r="C153" s="715">
        <v>10</v>
      </c>
      <c r="D153" s="716"/>
      <c r="E153" s="302" t="s">
        <v>992</v>
      </c>
      <c r="F153" s="314">
        <v>97.7</v>
      </c>
      <c r="G153" s="301" t="s">
        <v>369</v>
      </c>
      <c r="H153" s="301" t="s">
        <v>371</v>
      </c>
      <c r="I153" s="301" t="s">
        <v>384</v>
      </c>
      <c r="J153" s="408"/>
      <c r="K153" s="408"/>
      <c r="L153" s="408"/>
      <c r="M153" s="408"/>
      <c r="N153" s="408"/>
      <c r="O153" s="408"/>
      <c r="P153" s="301" t="s">
        <v>881</v>
      </c>
      <c r="Q153" s="301" t="s">
        <v>881</v>
      </c>
      <c r="R153" s="302"/>
      <c r="S153" s="408"/>
      <c r="T153" s="408"/>
      <c r="U153" s="408"/>
      <c r="V153" s="408"/>
      <c r="W153" s="408"/>
      <c r="X153" s="386" t="s">
        <v>1070</v>
      </c>
      <c r="Y153" s="472"/>
      <c r="Z153" s="387"/>
      <c r="AA153" s="1"/>
    </row>
    <row r="154" spans="2:27" ht="15.95" customHeight="1" x14ac:dyDescent="0.15">
      <c r="B154" s="401"/>
      <c r="C154" s="715">
        <v>10</v>
      </c>
      <c r="D154" s="716"/>
      <c r="E154" s="302" t="s">
        <v>993</v>
      </c>
      <c r="F154" s="314">
        <v>101.43</v>
      </c>
      <c r="G154" s="301" t="s">
        <v>369</v>
      </c>
      <c r="H154" s="301" t="s">
        <v>371</v>
      </c>
      <c r="I154" s="301" t="s">
        <v>384</v>
      </c>
      <c r="J154" s="408"/>
      <c r="K154" s="408"/>
      <c r="L154" s="408"/>
      <c r="M154" s="408"/>
      <c r="N154" s="408"/>
      <c r="O154" s="408"/>
      <c r="P154" s="301" t="s">
        <v>881</v>
      </c>
      <c r="Q154" s="301" t="s">
        <v>881</v>
      </c>
      <c r="R154" s="302"/>
      <c r="S154" s="408"/>
      <c r="T154" s="408"/>
      <c r="U154" s="408"/>
      <c r="V154" s="408"/>
      <c r="W154" s="408"/>
      <c r="X154" s="386" t="s">
        <v>1070</v>
      </c>
      <c r="Y154" s="472"/>
      <c r="Z154" s="387"/>
      <c r="AA154" s="1"/>
    </row>
    <row r="155" spans="2:27" ht="15.95" customHeight="1" x14ac:dyDescent="0.15">
      <c r="B155" s="401"/>
      <c r="C155" s="715">
        <v>11</v>
      </c>
      <c r="D155" s="716"/>
      <c r="E155" s="302" t="s">
        <v>994</v>
      </c>
      <c r="F155" s="314">
        <v>107.5</v>
      </c>
      <c r="G155" s="301" t="s">
        <v>369</v>
      </c>
      <c r="H155" s="301" t="s">
        <v>371</v>
      </c>
      <c r="I155" s="301" t="s">
        <v>384</v>
      </c>
      <c r="J155" s="408"/>
      <c r="K155" s="408"/>
      <c r="L155" s="408"/>
      <c r="M155" s="408"/>
      <c r="N155" s="408"/>
      <c r="O155" s="408"/>
      <c r="P155" s="301" t="s">
        <v>881</v>
      </c>
      <c r="Q155" s="301" t="s">
        <v>881</v>
      </c>
      <c r="R155" s="302"/>
      <c r="S155" s="408"/>
      <c r="T155" s="408"/>
      <c r="U155" s="408"/>
      <c r="V155" s="408"/>
      <c r="W155" s="408"/>
      <c r="X155" s="386" t="s">
        <v>1070</v>
      </c>
      <c r="Y155" s="472"/>
      <c r="Z155" s="387"/>
      <c r="AA155" s="1"/>
    </row>
    <row r="156" spans="2:27" ht="15.95" customHeight="1" x14ac:dyDescent="0.15">
      <c r="B156" s="401"/>
      <c r="C156" s="715">
        <v>12</v>
      </c>
      <c r="D156" s="716"/>
      <c r="E156" s="302" t="s">
        <v>995</v>
      </c>
      <c r="F156" s="314">
        <v>115.1</v>
      </c>
      <c r="G156" s="301" t="s">
        <v>369</v>
      </c>
      <c r="H156" s="301" t="s">
        <v>371</v>
      </c>
      <c r="I156" s="301" t="s">
        <v>384</v>
      </c>
      <c r="J156" s="408"/>
      <c r="K156" s="408"/>
      <c r="L156" s="408"/>
      <c r="M156" s="408"/>
      <c r="N156" s="408"/>
      <c r="O156" s="408"/>
      <c r="P156" s="301" t="s">
        <v>881</v>
      </c>
      <c r="Q156" s="301" t="s">
        <v>881</v>
      </c>
      <c r="R156" s="302"/>
      <c r="S156" s="408"/>
      <c r="T156" s="408"/>
      <c r="U156" s="408"/>
      <c r="V156" s="408"/>
      <c r="W156" s="408"/>
      <c r="X156" s="386" t="s">
        <v>1070</v>
      </c>
      <c r="Y156" s="472"/>
      <c r="Z156" s="387"/>
      <c r="AA156" s="1"/>
    </row>
    <row r="157" spans="2:27" ht="15.95" customHeight="1" x14ac:dyDescent="0.15">
      <c r="B157" s="401"/>
      <c r="C157" s="715">
        <v>12</v>
      </c>
      <c r="D157" s="716"/>
      <c r="E157" s="302" t="s">
        <v>996</v>
      </c>
      <c r="F157" s="314">
        <v>121.25</v>
      </c>
      <c r="G157" s="301" t="s">
        <v>369</v>
      </c>
      <c r="H157" s="301" t="s">
        <v>371</v>
      </c>
      <c r="I157" s="301" t="s">
        <v>384</v>
      </c>
      <c r="J157" s="408"/>
      <c r="K157" s="408"/>
      <c r="L157" s="408"/>
      <c r="M157" s="408"/>
      <c r="N157" s="408"/>
      <c r="O157" s="408"/>
      <c r="P157" s="301" t="s">
        <v>881</v>
      </c>
      <c r="Q157" s="301" t="s">
        <v>881</v>
      </c>
      <c r="R157" s="302"/>
      <c r="S157" s="408"/>
      <c r="T157" s="408"/>
      <c r="U157" s="408"/>
      <c r="V157" s="408"/>
      <c r="W157" s="408"/>
      <c r="X157" s="386" t="s">
        <v>1070</v>
      </c>
      <c r="Y157" s="472"/>
      <c r="Z157" s="387"/>
      <c r="AA157" s="1"/>
    </row>
    <row r="158" spans="2:27" ht="15.95" customHeight="1" x14ac:dyDescent="0.15">
      <c r="B158" s="401"/>
      <c r="C158" s="715">
        <v>13</v>
      </c>
      <c r="D158" s="716"/>
      <c r="E158" s="302" t="s">
        <v>997</v>
      </c>
      <c r="F158" s="314">
        <v>125.05</v>
      </c>
      <c r="G158" s="301" t="s">
        <v>369</v>
      </c>
      <c r="H158" s="301" t="s">
        <v>371</v>
      </c>
      <c r="I158" s="301" t="s">
        <v>384</v>
      </c>
      <c r="J158" s="408"/>
      <c r="K158" s="408"/>
      <c r="L158" s="408"/>
      <c r="M158" s="408"/>
      <c r="N158" s="408"/>
      <c r="O158" s="408"/>
      <c r="P158" s="301" t="s">
        <v>881</v>
      </c>
      <c r="Q158" s="301" t="s">
        <v>881</v>
      </c>
      <c r="R158" s="302"/>
      <c r="S158" s="408"/>
      <c r="T158" s="408"/>
      <c r="U158" s="408"/>
      <c r="V158" s="408"/>
      <c r="W158" s="408"/>
      <c r="X158" s="386" t="s">
        <v>1070</v>
      </c>
      <c r="Y158" s="472"/>
      <c r="Z158" s="387"/>
      <c r="AA158" s="1"/>
    </row>
    <row r="159" spans="2:27" ht="15.95" customHeight="1" x14ac:dyDescent="0.15">
      <c r="B159" s="401"/>
      <c r="C159" s="715">
        <v>13</v>
      </c>
      <c r="D159" s="716"/>
      <c r="E159" s="302" t="s">
        <v>998</v>
      </c>
      <c r="F159" s="314">
        <v>131.80000000000001</v>
      </c>
      <c r="G159" s="301" t="s">
        <v>369</v>
      </c>
      <c r="H159" s="301" t="s">
        <v>371</v>
      </c>
      <c r="I159" s="301" t="s">
        <v>384</v>
      </c>
      <c r="J159" s="408"/>
      <c r="K159" s="408"/>
      <c r="L159" s="408"/>
      <c r="M159" s="408"/>
      <c r="N159" s="408"/>
      <c r="O159" s="408"/>
      <c r="P159" s="301" t="s">
        <v>881</v>
      </c>
      <c r="Q159" s="301" t="s">
        <v>881</v>
      </c>
      <c r="R159" s="302"/>
      <c r="S159" s="408"/>
      <c r="T159" s="408"/>
      <c r="U159" s="408"/>
      <c r="V159" s="408"/>
      <c r="W159" s="408"/>
      <c r="X159" s="386" t="s">
        <v>1070</v>
      </c>
      <c r="Y159" s="472"/>
      <c r="Z159" s="387"/>
      <c r="AA159" s="1"/>
    </row>
    <row r="160" spans="2:27" ht="15.95" customHeight="1" x14ac:dyDescent="0.15">
      <c r="B160" s="401"/>
      <c r="C160" s="715">
        <v>15</v>
      </c>
      <c r="D160" s="716"/>
      <c r="E160" s="302" t="s">
        <v>999</v>
      </c>
      <c r="F160" s="314">
        <v>145.4</v>
      </c>
      <c r="G160" s="301" t="s">
        <v>369</v>
      </c>
      <c r="H160" s="301" t="s">
        <v>371</v>
      </c>
      <c r="I160" s="301" t="s">
        <v>384</v>
      </c>
      <c r="J160" s="408"/>
      <c r="K160" s="408"/>
      <c r="L160" s="408"/>
      <c r="M160" s="408"/>
      <c r="N160" s="408"/>
      <c r="O160" s="408"/>
      <c r="P160" s="301" t="s">
        <v>881</v>
      </c>
      <c r="Q160" s="301" t="s">
        <v>881</v>
      </c>
      <c r="R160" s="302"/>
      <c r="S160" s="408"/>
      <c r="T160" s="408"/>
      <c r="U160" s="408"/>
      <c r="V160" s="408"/>
      <c r="W160" s="408"/>
      <c r="X160" s="386" t="s">
        <v>1070</v>
      </c>
      <c r="Y160" s="472"/>
      <c r="Z160" s="387"/>
      <c r="AA160" s="1"/>
    </row>
    <row r="161" spans="2:28" ht="15.95" customHeight="1" x14ac:dyDescent="0.15">
      <c r="B161" s="401"/>
      <c r="C161" s="715">
        <v>15</v>
      </c>
      <c r="D161" s="716"/>
      <c r="E161" s="302" t="s">
        <v>1000</v>
      </c>
      <c r="F161" s="314">
        <v>152.35</v>
      </c>
      <c r="G161" s="301" t="s">
        <v>369</v>
      </c>
      <c r="H161" s="301" t="s">
        <v>371</v>
      </c>
      <c r="I161" s="301" t="s">
        <v>384</v>
      </c>
      <c r="J161" s="408"/>
      <c r="K161" s="408"/>
      <c r="L161" s="408"/>
      <c r="M161" s="408"/>
      <c r="N161" s="408"/>
      <c r="O161" s="408"/>
      <c r="P161" s="301" t="s">
        <v>881</v>
      </c>
      <c r="Q161" s="301" t="s">
        <v>881</v>
      </c>
      <c r="R161" s="302"/>
      <c r="S161" s="408"/>
      <c r="T161" s="408"/>
      <c r="U161" s="408"/>
      <c r="V161" s="408"/>
      <c r="W161" s="408"/>
      <c r="X161" s="386" t="s">
        <v>1070</v>
      </c>
      <c r="Y161" s="472"/>
      <c r="Z161" s="387"/>
      <c r="AA161" s="1"/>
    </row>
    <row r="162" spans="2:28" ht="15.95" customHeight="1" x14ac:dyDescent="0.15">
      <c r="B162" s="401"/>
      <c r="C162" s="715">
        <v>17</v>
      </c>
      <c r="D162" s="716"/>
      <c r="E162" s="302" t="s">
        <v>1001</v>
      </c>
      <c r="F162" s="314">
        <v>172.8</v>
      </c>
      <c r="G162" s="301" t="s">
        <v>369</v>
      </c>
      <c r="H162" s="301" t="s">
        <v>371</v>
      </c>
      <c r="I162" s="301" t="s">
        <v>384</v>
      </c>
      <c r="J162" s="408"/>
      <c r="K162" s="408"/>
      <c r="L162" s="408"/>
      <c r="M162" s="408"/>
      <c r="N162" s="408"/>
      <c r="O162" s="408"/>
      <c r="P162" s="301" t="s">
        <v>881</v>
      </c>
      <c r="Q162" s="301" t="s">
        <v>881</v>
      </c>
      <c r="R162" s="302"/>
      <c r="S162" s="408"/>
      <c r="T162" s="408"/>
      <c r="U162" s="408"/>
      <c r="V162" s="408"/>
      <c r="W162" s="408"/>
      <c r="X162" s="386" t="s">
        <v>1070</v>
      </c>
      <c r="Y162" s="472"/>
      <c r="Z162" s="387"/>
      <c r="AA162" s="1"/>
    </row>
    <row r="163" spans="2:28" ht="15.95" customHeight="1" x14ac:dyDescent="0.15">
      <c r="B163" s="401"/>
      <c r="C163" s="715">
        <v>18</v>
      </c>
      <c r="D163" s="716"/>
      <c r="E163" s="302" t="s">
        <v>1002</v>
      </c>
      <c r="F163" s="314">
        <v>179.6</v>
      </c>
      <c r="G163" s="301" t="s">
        <v>369</v>
      </c>
      <c r="H163" s="301" t="s">
        <v>371</v>
      </c>
      <c r="I163" s="301" t="s">
        <v>384</v>
      </c>
      <c r="J163" s="408"/>
      <c r="K163" s="408"/>
      <c r="L163" s="408"/>
      <c r="M163" s="408"/>
      <c r="N163" s="408"/>
      <c r="O163" s="408"/>
      <c r="P163" s="301" t="s">
        <v>881</v>
      </c>
      <c r="Q163" s="301" t="s">
        <v>881</v>
      </c>
      <c r="R163" s="302"/>
      <c r="S163" s="408"/>
      <c r="T163" s="408"/>
      <c r="U163" s="408"/>
      <c r="V163" s="408"/>
      <c r="W163" s="408"/>
      <c r="X163" s="386" t="s">
        <v>1070</v>
      </c>
      <c r="Y163" s="472"/>
      <c r="Z163" s="387"/>
      <c r="AA163" s="1"/>
    </row>
    <row r="164" spans="2:28" ht="15.95" customHeight="1" x14ac:dyDescent="0.15">
      <c r="B164" s="401"/>
      <c r="C164" s="715">
        <v>20</v>
      </c>
      <c r="D164" s="716"/>
      <c r="E164" s="302" t="s">
        <v>1003</v>
      </c>
      <c r="F164" s="314">
        <v>200.2</v>
      </c>
      <c r="G164" s="301" t="s">
        <v>369</v>
      </c>
      <c r="H164" s="301" t="s">
        <v>371</v>
      </c>
      <c r="I164" s="301" t="s">
        <v>384</v>
      </c>
      <c r="J164" s="408"/>
      <c r="K164" s="408"/>
      <c r="L164" s="408"/>
      <c r="M164" s="408"/>
      <c r="N164" s="408"/>
      <c r="O164" s="408"/>
      <c r="P164" s="301" t="s">
        <v>881</v>
      </c>
      <c r="Q164" s="301" t="s">
        <v>881</v>
      </c>
      <c r="R164" s="302"/>
      <c r="S164" s="408"/>
      <c r="T164" s="408"/>
      <c r="U164" s="408"/>
      <c r="V164" s="408"/>
      <c r="W164" s="408"/>
      <c r="X164" s="386" t="s">
        <v>1070</v>
      </c>
      <c r="Y164" s="472"/>
      <c r="Z164" s="387"/>
      <c r="AA164" s="1"/>
    </row>
    <row r="165" spans="2:28" ht="15.95" customHeight="1" x14ac:dyDescent="0.15">
      <c r="B165" s="401"/>
      <c r="C165" s="715">
        <v>20</v>
      </c>
      <c r="D165" s="716"/>
      <c r="E165" s="302" t="s">
        <v>1004</v>
      </c>
      <c r="F165" s="314">
        <v>207.05</v>
      </c>
      <c r="G165" s="301" t="s">
        <v>369</v>
      </c>
      <c r="H165" s="301" t="s">
        <v>371</v>
      </c>
      <c r="I165" s="301" t="s">
        <v>384</v>
      </c>
      <c r="J165" s="408"/>
      <c r="K165" s="408"/>
      <c r="L165" s="408"/>
      <c r="M165" s="408"/>
      <c r="N165" s="408"/>
      <c r="O165" s="408"/>
      <c r="P165" s="301" t="s">
        <v>881</v>
      </c>
      <c r="Q165" s="301" t="s">
        <v>881</v>
      </c>
      <c r="R165" s="302"/>
      <c r="S165" s="408"/>
      <c r="T165" s="408"/>
      <c r="U165" s="408"/>
      <c r="V165" s="408"/>
      <c r="W165" s="408"/>
      <c r="X165" s="386" t="s">
        <v>1070</v>
      </c>
      <c r="Y165" s="472"/>
      <c r="Z165" s="387"/>
      <c r="AA165" s="1"/>
    </row>
    <row r="166" spans="2:28" ht="15.95" customHeight="1" x14ac:dyDescent="0.15">
      <c r="B166" s="401"/>
      <c r="C166" s="715">
        <v>23</v>
      </c>
      <c r="D166" s="716"/>
      <c r="E166" s="302" t="s">
        <v>1005</v>
      </c>
      <c r="F166" s="314">
        <v>234.35</v>
      </c>
      <c r="G166" s="301" t="s">
        <v>369</v>
      </c>
      <c r="H166" s="301" t="s">
        <v>371</v>
      </c>
      <c r="I166" s="301" t="s">
        <v>384</v>
      </c>
      <c r="J166" s="408"/>
      <c r="K166" s="408"/>
      <c r="L166" s="408"/>
      <c r="M166" s="408"/>
      <c r="N166" s="408"/>
      <c r="O166" s="408"/>
      <c r="P166" s="301" t="s">
        <v>881</v>
      </c>
      <c r="Q166" s="301" t="s">
        <v>881</v>
      </c>
      <c r="R166" s="302"/>
      <c r="S166" s="408"/>
      <c r="T166" s="408"/>
      <c r="U166" s="408"/>
      <c r="V166" s="408"/>
      <c r="W166" s="408"/>
      <c r="X166" s="386" t="s">
        <v>1070</v>
      </c>
      <c r="Y166" s="472"/>
      <c r="Z166" s="387"/>
      <c r="AA166" s="1"/>
    </row>
    <row r="167" spans="2:28" ht="15.95" customHeight="1" x14ac:dyDescent="0.15">
      <c r="B167" s="476"/>
      <c r="C167" s="715">
        <v>26</v>
      </c>
      <c r="D167" s="716"/>
      <c r="E167" s="302" t="s">
        <v>1006</v>
      </c>
      <c r="F167" s="314">
        <v>261.64999999999998</v>
      </c>
      <c r="G167" s="301" t="s">
        <v>369</v>
      </c>
      <c r="H167" s="301" t="s">
        <v>371</v>
      </c>
      <c r="I167" s="301" t="s">
        <v>384</v>
      </c>
      <c r="J167" s="408"/>
      <c r="K167" s="408"/>
      <c r="L167" s="408"/>
      <c r="M167" s="408"/>
      <c r="N167" s="408"/>
      <c r="O167" s="408"/>
      <c r="P167" s="301" t="s">
        <v>881</v>
      </c>
      <c r="Q167" s="301" t="s">
        <v>881</v>
      </c>
      <c r="R167" s="302"/>
      <c r="S167" s="408"/>
      <c r="T167" s="408"/>
      <c r="U167" s="408"/>
      <c r="V167" s="408"/>
      <c r="W167" s="408"/>
      <c r="X167" s="386" t="s">
        <v>1070</v>
      </c>
      <c r="Y167" s="472"/>
      <c r="Z167" s="387"/>
      <c r="AA167" s="1"/>
    </row>
    <row r="168" spans="2:28" ht="15.95" customHeight="1" x14ac:dyDescent="0.15">
      <c r="B168" s="89"/>
      <c r="C168" s="1" t="s">
        <v>282</v>
      </c>
      <c r="D168" s="37"/>
      <c r="E168" s="2"/>
      <c r="F168" s="37"/>
      <c r="G168" s="86"/>
      <c r="H168" s="86"/>
      <c r="I168" s="86"/>
      <c r="J168" s="86"/>
      <c r="K168" s="86"/>
      <c r="L168" s="86"/>
      <c r="M168" s="86"/>
      <c r="N168" s="86"/>
      <c r="O168" s="86"/>
      <c r="P168" s="86"/>
      <c r="Q168" s="86"/>
      <c r="R168" s="37"/>
      <c r="S168" s="86"/>
      <c r="T168" s="86"/>
      <c r="U168" s="86"/>
      <c r="V168" s="86"/>
      <c r="W168" s="86"/>
      <c r="X168" s="37"/>
      <c r="Y168" s="37"/>
      <c r="Z168" s="37"/>
      <c r="AA168" s="1"/>
    </row>
    <row r="169" spans="2:28" ht="15.95" customHeight="1" x14ac:dyDescent="0.15">
      <c r="B169" s="89"/>
      <c r="C169" s="98" t="s">
        <v>283</v>
      </c>
      <c r="D169" s="37"/>
      <c r="E169" s="2"/>
      <c r="F169" s="37"/>
      <c r="G169" s="86"/>
      <c r="H169" s="86"/>
      <c r="I169" s="86"/>
      <c r="J169" s="86"/>
      <c r="K169" s="86"/>
      <c r="L169" s="86"/>
      <c r="M169" s="86"/>
      <c r="N169" s="86"/>
      <c r="O169" s="86"/>
      <c r="P169" s="86"/>
      <c r="Q169" s="86"/>
      <c r="R169" s="37"/>
      <c r="S169" s="86"/>
      <c r="T169" s="86"/>
      <c r="U169" s="86"/>
      <c r="V169" s="86"/>
      <c r="W169" s="86"/>
      <c r="X169" s="37"/>
      <c r="Y169" s="37"/>
      <c r="Z169" s="37"/>
      <c r="AA169" s="1"/>
    </row>
    <row r="170" spans="2:28" ht="15.95" customHeight="1" x14ac:dyDescent="0.15">
      <c r="C170" s="29" t="s">
        <v>249</v>
      </c>
    </row>
    <row r="171" spans="2:28" ht="15.95" customHeight="1" x14ac:dyDescent="0.15">
      <c r="C171" s="29" t="s">
        <v>250</v>
      </c>
    </row>
    <row r="172" spans="2:28" ht="15.95" customHeight="1" x14ac:dyDescent="0.15">
      <c r="C172" s="233" t="s">
        <v>541</v>
      </c>
    </row>
    <row r="173" spans="2:28" ht="9.75" customHeight="1" x14ac:dyDescent="0.15">
      <c r="I173" s="2"/>
      <c r="J173" s="2"/>
      <c r="K173" s="2"/>
      <c r="L173" s="2"/>
      <c r="M173" s="2"/>
      <c r="N173" s="2"/>
      <c r="O173" s="2"/>
      <c r="P173" s="2"/>
      <c r="Q173" s="2"/>
      <c r="R173" s="2"/>
      <c r="S173" s="2"/>
      <c r="T173" s="2"/>
      <c r="U173" s="2"/>
      <c r="V173" s="2"/>
      <c r="W173" s="2"/>
      <c r="X173" s="2"/>
      <c r="Y173" s="29"/>
      <c r="Z173" s="29"/>
    </row>
    <row r="174" spans="2:28" ht="24.75" customHeight="1" x14ac:dyDescent="0.15">
      <c r="B174" s="595" t="s">
        <v>323</v>
      </c>
      <c r="C174" s="595"/>
      <c r="D174" s="595"/>
      <c r="E174" s="595"/>
      <c r="F174" s="595"/>
      <c r="G174" s="595"/>
      <c r="H174" s="595"/>
      <c r="I174" s="595"/>
      <c r="J174" s="719"/>
      <c r="K174" s="719"/>
      <c r="L174" s="719"/>
      <c r="M174" s="719"/>
      <c r="N174" s="719"/>
      <c r="O174" s="719"/>
      <c r="P174" s="719"/>
      <c r="Q174" s="719"/>
      <c r="R174" s="719"/>
      <c r="S174" s="719"/>
      <c r="T174" s="719"/>
      <c r="U174" s="719"/>
      <c r="V174" s="719"/>
      <c r="W174" s="719"/>
      <c r="X174" s="719"/>
    </row>
    <row r="175" spans="2:28" ht="20.100000000000001" customHeight="1" x14ac:dyDescent="0.15">
      <c r="B175" s="467" t="s">
        <v>27</v>
      </c>
      <c r="C175" s="478"/>
      <c r="D175" s="478"/>
      <c r="E175" s="479"/>
      <c r="F175" s="596" t="str">
        <f>F132</f>
        <v>ミネトンネル</v>
      </c>
      <c r="G175" s="597"/>
      <c r="H175" s="597"/>
      <c r="I175" s="438" t="s">
        <v>28</v>
      </c>
      <c r="J175" s="439"/>
      <c r="K175" s="390" t="str">
        <f>K132</f>
        <v>一般国道　316号</v>
      </c>
      <c r="L175" s="391"/>
      <c r="M175" s="391"/>
      <c r="N175" s="392"/>
      <c r="O175" s="409" t="s">
        <v>257</v>
      </c>
      <c r="P175" s="411"/>
      <c r="Q175" s="720" t="str">
        <f>Q132</f>
        <v>株式会社ニュージェック</v>
      </c>
      <c r="R175" s="721"/>
      <c r="S175" s="721"/>
      <c r="T175" s="773"/>
      <c r="U175" s="606" t="s">
        <v>220</v>
      </c>
      <c r="V175" s="607"/>
      <c r="W175" s="607"/>
      <c r="X175" s="608"/>
      <c r="Y175" s="612">
        <f>Y132</f>
        <v>44294</v>
      </c>
      <c r="Z175" s="614"/>
      <c r="AA175" s="1"/>
      <c r="AB175" s="2"/>
    </row>
    <row r="176" spans="2:28" ht="20.100000000000001" customHeight="1" x14ac:dyDescent="0.15">
      <c r="B176" s="413" t="s">
        <v>0</v>
      </c>
      <c r="C176" s="414"/>
      <c r="D176" s="414"/>
      <c r="E176" s="415"/>
      <c r="F176" s="618" t="str">
        <f>F133</f>
        <v>美祢トンネル</v>
      </c>
      <c r="G176" s="619"/>
      <c r="H176" s="619"/>
      <c r="I176" s="774" t="s">
        <v>1</v>
      </c>
      <c r="J176" s="729"/>
      <c r="K176" s="775" t="str">
        <f>K133</f>
        <v>宇部土木建築事務所</v>
      </c>
      <c r="L176" s="776"/>
      <c r="M176" s="776"/>
      <c r="N176" s="777"/>
      <c r="O176" s="409" t="s">
        <v>258</v>
      </c>
      <c r="P176" s="411"/>
      <c r="Q176" s="720" t="str">
        <f>Q133</f>
        <v>石村　勝伸</v>
      </c>
      <c r="R176" s="721"/>
      <c r="S176" s="721"/>
      <c r="T176" s="773"/>
      <c r="U176" s="723"/>
      <c r="V176" s="724"/>
      <c r="W176" s="724"/>
      <c r="X176" s="725"/>
      <c r="Y176" s="726"/>
      <c r="Z176" s="727"/>
      <c r="AA176" s="1"/>
      <c r="AB176" s="2"/>
    </row>
    <row r="177" spans="2:27" ht="30" customHeight="1" x14ac:dyDescent="0.15">
      <c r="B177" s="401" t="s">
        <v>241</v>
      </c>
      <c r="C177" s="730" t="s">
        <v>42</v>
      </c>
      <c r="D177" s="731"/>
      <c r="E177" s="732" t="s">
        <v>210</v>
      </c>
      <c r="F177" s="732" t="s">
        <v>204</v>
      </c>
      <c r="G177" s="730" t="s">
        <v>209</v>
      </c>
      <c r="H177" s="770"/>
      <c r="I177" s="771"/>
      <c r="J177" s="467" t="s">
        <v>208</v>
      </c>
      <c r="K177" s="478"/>
      <c r="L177" s="478"/>
      <c r="M177" s="478"/>
      <c r="N177" s="478"/>
      <c r="O177" s="478"/>
      <c r="P177" s="742" t="s">
        <v>241</v>
      </c>
      <c r="Q177" s="744"/>
      <c r="R177" s="734" t="s">
        <v>264</v>
      </c>
      <c r="S177" s="748"/>
      <c r="T177" s="748"/>
      <c r="U177" s="748"/>
      <c r="V177" s="748"/>
      <c r="W177" s="735"/>
      <c r="X177" s="734" t="s">
        <v>200</v>
      </c>
      <c r="Y177" s="748"/>
      <c r="Z177" s="735"/>
      <c r="AA177" s="1"/>
    </row>
    <row r="178" spans="2:27" ht="16.5" customHeight="1" x14ac:dyDescent="0.15">
      <c r="B178" s="401"/>
      <c r="C178" s="767"/>
      <c r="D178" s="731"/>
      <c r="E178" s="768"/>
      <c r="F178" s="768"/>
      <c r="G178" s="734" t="s">
        <v>199</v>
      </c>
      <c r="H178" s="735"/>
      <c r="I178" s="621" t="s">
        <v>198</v>
      </c>
      <c r="J178" s="599" t="s">
        <v>207</v>
      </c>
      <c r="K178" s="599"/>
      <c r="L178" s="599"/>
      <c r="M178" s="599"/>
      <c r="N178" s="758" t="s">
        <v>206</v>
      </c>
      <c r="O178" s="758"/>
      <c r="P178" s="621" t="s">
        <v>277</v>
      </c>
      <c r="Q178" s="752"/>
      <c r="R178" s="760" t="s">
        <v>193</v>
      </c>
      <c r="S178" s="621" t="s">
        <v>260</v>
      </c>
      <c r="T178" s="621"/>
      <c r="U178" s="621"/>
      <c r="V178" s="621"/>
      <c r="W178" s="621"/>
      <c r="X178" s="730"/>
      <c r="Y178" s="770"/>
      <c r="Z178" s="771"/>
      <c r="AA178" s="1"/>
    </row>
    <row r="179" spans="2:27" ht="16.5" customHeight="1" x14ac:dyDescent="0.15">
      <c r="B179" s="401"/>
      <c r="C179" s="705"/>
      <c r="D179" s="706"/>
      <c r="E179" s="769"/>
      <c r="F179" s="769"/>
      <c r="G179" s="736"/>
      <c r="H179" s="737"/>
      <c r="I179" s="752"/>
      <c r="J179" s="753"/>
      <c r="K179" s="753"/>
      <c r="L179" s="753"/>
      <c r="M179" s="753"/>
      <c r="N179" s="753"/>
      <c r="O179" s="753"/>
      <c r="P179" s="106" t="s">
        <v>267</v>
      </c>
      <c r="Q179" s="106" t="s">
        <v>268</v>
      </c>
      <c r="R179" s="772"/>
      <c r="S179" s="752"/>
      <c r="T179" s="752"/>
      <c r="U179" s="752"/>
      <c r="V179" s="752"/>
      <c r="W179" s="752"/>
      <c r="X179" s="283"/>
      <c r="Y179" s="284"/>
      <c r="Z179" s="285"/>
      <c r="AA179" s="1"/>
    </row>
    <row r="180" spans="2:27" ht="15.95" customHeight="1" x14ac:dyDescent="0.15">
      <c r="B180" s="401"/>
      <c r="C180" s="715">
        <v>28</v>
      </c>
      <c r="D180" s="716"/>
      <c r="E180" s="302" t="s">
        <v>1007</v>
      </c>
      <c r="F180" s="314">
        <v>289.10000000000002</v>
      </c>
      <c r="G180" s="301" t="s">
        <v>369</v>
      </c>
      <c r="H180" s="301" t="s">
        <v>371</v>
      </c>
      <c r="I180" s="301" t="s">
        <v>384</v>
      </c>
      <c r="J180" s="408"/>
      <c r="K180" s="408"/>
      <c r="L180" s="408"/>
      <c r="M180" s="408"/>
      <c r="N180" s="408"/>
      <c r="O180" s="408"/>
      <c r="P180" s="301" t="s">
        <v>881</v>
      </c>
      <c r="Q180" s="301" t="s">
        <v>881</v>
      </c>
      <c r="R180" s="302"/>
      <c r="S180" s="408"/>
      <c r="T180" s="408"/>
      <c r="U180" s="408"/>
      <c r="V180" s="408"/>
      <c r="W180" s="408"/>
      <c r="X180" s="386" t="s">
        <v>1070</v>
      </c>
      <c r="Y180" s="472"/>
      <c r="Z180" s="387"/>
      <c r="AA180" s="1"/>
    </row>
    <row r="181" spans="2:27" ht="15.95" customHeight="1" x14ac:dyDescent="0.15">
      <c r="B181" s="401"/>
      <c r="C181" s="715">
        <v>31</v>
      </c>
      <c r="D181" s="716"/>
      <c r="E181" s="302" t="s">
        <v>1008</v>
      </c>
      <c r="F181" s="314">
        <v>315.35000000000002</v>
      </c>
      <c r="G181" s="301" t="s">
        <v>369</v>
      </c>
      <c r="H181" s="301" t="s">
        <v>371</v>
      </c>
      <c r="I181" s="301" t="s">
        <v>384</v>
      </c>
      <c r="J181" s="408"/>
      <c r="K181" s="408"/>
      <c r="L181" s="408"/>
      <c r="M181" s="408"/>
      <c r="N181" s="408"/>
      <c r="O181" s="408"/>
      <c r="P181" s="301" t="s">
        <v>881</v>
      </c>
      <c r="Q181" s="301" t="s">
        <v>881</v>
      </c>
      <c r="R181" s="302"/>
      <c r="S181" s="408"/>
      <c r="T181" s="408"/>
      <c r="U181" s="408"/>
      <c r="V181" s="408"/>
      <c r="W181" s="408"/>
      <c r="X181" s="386" t="s">
        <v>1070</v>
      </c>
      <c r="Y181" s="472"/>
      <c r="Z181" s="387"/>
      <c r="AA181" s="1"/>
    </row>
    <row r="182" spans="2:27" ht="15.95" customHeight="1" x14ac:dyDescent="0.15">
      <c r="B182" s="401"/>
      <c r="C182" s="715">
        <v>33</v>
      </c>
      <c r="D182" s="716"/>
      <c r="E182" s="302" t="s">
        <v>1009</v>
      </c>
      <c r="F182" s="314">
        <v>343.5</v>
      </c>
      <c r="G182" s="301" t="s">
        <v>369</v>
      </c>
      <c r="H182" s="301" t="s">
        <v>371</v>
      </c>
      <c r="I182" s="301" t="s">
        <v>384</v>
      </c>
      <c r="J182" s="408"/>
      <c r="K182" s="408"/>
      <c r="L182" s="408"/>
      <c r="M182" s="408"/>
      <c r="N182" s="408"/>
      <c r="O182" s="408"/>
      <c r="P182" s="301" t="s">
        <v>881</v>
      </c>
      <c r="Q182" s="301" t="s">
        <v>881</v>
      </c>
      <c r="R182" s="302"/>
      <c r="S182" s="408"/>
      <c r="T182" s="408"/>
      <c r="U182" s="408"/>
      <c r="V182" s="408"/>
      <c r="W182" s="408"/>
      <c r="X182" s="386" t="s">
        <v>1070</v>
      </c>
      <c r="Y182" s="472"/>
      <c r="Z182" s="387"/>
      <c r="AA182" s="1"/>
    </row>
    <row r="183" spans="2:27" ht="15.95" customHeight="1" x14ac:dyDescent="0.15">
      <c r="B183" s="401"/>
      <c r="C183" s="715">
        <v>36</v>
      </c>
      <c r="D183" s="716"/>
      <c r="E183" s="302" t="s">
        <v>1010</v>
      </c>
      <c r="F183" s="314">
        <v>371</v>
      </c>
      <c r="G183" s="301" t="s">
        <v>369</v>
      </c>
      <c r="H183" s="301" t="s">
        <v>371</v>
      </c>
      <c r="I183" s="301" t="s">
        <v>384</v>
      </c>
      <c r="J183" s="408"/>
      <c r="K183" s="408"/>
      <c r="L183" s="408"/>
      <c r="M183" s="408"/>
      <c r="N183" s="408"/>
      <c r="O183" s="408"/>
      <c r="P183" s="301" t="s">
        <v>881</v>
      </c>
      <c r="Q183" s="301" t="s">
        <v>881</v>
      </c>
      <c r="R183" s="302"/>
      <c r="S183" s="408"/>
      <c r="T183" s="408"/>
      <c r="U183" s="408"/>
      <c r="V183" s="408"/>
      <c r="W183" s="408"/>
      <c r="X183" s="386" t="s">
        <v>1070</v>
      </c>
      <c r="Y183" s="472"/>
      <c r="Z183" s="387"/>
      <c r="AA183" s="1"/>
    </row>
    <row r="184" spans="2:27" ht="15.95" customHeight="1" x14ac:dyDescent="0.15">
      <c r="B184" s="401"/>
      <c r="C184" s="715">
        <v>39</v>
      </c>
      <c r="D184" s="716"/>
      <c r="E184" s="302" t="s">
        <v>1011</v>
      </c>
      <c r="F184" s="314">
        <v>398.45</v>
      </c>
      <c r="G184" s="301" t="s">
        <v>369</v>
      </c>
      <c r="H184" s="301" t="s">
        <v>371</v>
      </c>
      <c r="I184" s="301" t="s">
        <v>384</v>
      </c>
      <c r="J184" s="408"/>
      <c r="K184" s="408"/>
      <c r="L184" s="408"/>
      <c r="M184" s="408"/>
      <c r="N184" s="408"/>
      <c r="O184" s="408"/>
      <c r="P184" s="301" t="s">
        <v>881</v>
      </c>
      <c r="Q184" s="301" t="s">
        <v>881</v>
      </c>
      <c r="R184" s="302"/>
      <c r="S184" s="408"/>
      <c r="T184" s="408"/>
      <c r="U184" s="408"/>
      <c r="V184" s="408"/>
      <c r="W184" s="408"/>
      <c r="X184" s="386" t="s">
        <v>1070</v>
      </c>
      <c r="Y184" s="472"/>
      <c r="Z184" s="387"/>
      <c r="AA184" s="1"/>
    </row>
    <row r="185" spans="2:27" ht="15.95" customHeight="1" x14ac:dyDescent="0.15">
      <c r="B185" s="401"/>
      <c r="C185" s="715">
        <v>41</v>
      </c>
      <c r="D185" s="716"/>
      <c r="E185" s="302" t="s">
        <v>1012</v>
      </c>
      <c r="F185" s="314">
        <v>425.8</v>
      </c>
      <c r="G185" s="301" t="s">
        <v>369</v>
      </c>
      <c r="H185" s="301" t="s">
        <v>371</v>
      </c>
      <c r="I185" s="301" t="s">
        <v>384</v>
      </c>
      <c r="J185" s="408"/>
      <c r="K185" s="408"/>
      <c r="L185" s="408"/>
      <c r="M185" s="408"/>
      <c r="N185" s="408"/>
      <c r="O185" s="408"/>
      <c r="P185" s="301" t="s">
        <v>881</v>
      </c>
      <c r="Q185" s="301" t="s">
        <v>881</v>
      </c>
      <c r="R185" s="302"/>
      <c r="S185" s="408"/>
      <c r="T185" s="408"/>
      <c r="U185" s="408"/>
      <c r="V185" s="408"/>
      <c r="W185" s="408"/>
      <c r="X185" s="386" t="s">
        <v>1070</v>
      </c>
      <c r="Y185" s="472"/>
      <c r="Z185" s="387"/>
      <c r="AA185" s="1"/>
    </row>
    <row r="186" spans="2:27" ht="15.95" customHeight="1" x14ac:dyDescent="0.15">
      <c r="B186" s="401"/>
      <c r="C186" s="715">
        <v>44</v>
      </c>
      <c r="D186" s="716"/>
      <c r="E186" s="302" t="s">
        <v>1013</v>
      </c>
      <c r="F186" s="314">
        <v>453.05</v>
      </c>
      <c r="G186" s="301" t="s">
        <v>369</v>
      </c>
      <c r="H186" s="301" t="s">
        <v>371</v>
      </c>
      <c r="I186" s="301" t="s">
        <v>384</v>
      </c>
      <c r="J186" s="408"/>
      <c r="K186" s="408"/>
      <c r="L186" s="408"/>
      <c r="M186" s="408"/>
      <c r="N186" s="408"/>
      <c r="O186" s="408"/>
      <c r="P186" s="301" t="s">
        <v>881</v>
      </c>
      <c r="Q186" s="301" t="s">
        <v>881</v>
      </c>
      <c r="R186" s="302"/>
      <c r="S186" s="408"/>
      <c r="T186" s="408"/>
      <c r="U186" s="408"/>
      <c r="V186" s="408"/>
      <c r="W186" s="408"/>
      <c r="X186" s="386" t="s">
        <v>1070</v>
      </c>
      <c r="Y186" s="472"/>
      <c r="Z186" s="387"/>
      <c r="AA186" s="1"/>
    </row>
    <row r="187" spans="2:27" ht="15.95" customHeight="1" x14ac:dyDescent="0.15">
      <c r="B187" s="401"/>
      <c r="C187" s="715">
        <v>47</v>
      </c>
      <c r="D187" s="716"/>
      <c r="E187" s="302" t="s">
        <v>1014</v>
      </c>
      <c r="F187" s="314">
        <v>480.05</v>
      </c>
      <c r="G187" s="301" t="s">
        <v>369</v>
      </c>
      <c r="H187" s="301" t="s">
        <v>371</v>
      </c>
      <c r="I187" s="301" t="s">
        <v>384</v>
      </c>
      <c r="J187" s="408"/>
      <c r="K187" s="408"/>
      <c r="L187" s="408"/>
      <c r="M187" s="408"/>
      <c r="N187" s="408"/>
      <c r="O187" s="408"/>
      <c r="P187" s="301" t="s">
        <v>881</v>
      </c>
      <c r="Q187" s="301" t="s">
        <v>881</v>
      </c>
      <c r="R187" s="302"/>
      <c r="S187" s="408"/>
      <c r="T187" s="408"/>
      <c r="U187" s="408"/>
      <c r="V187" s="408"/>
      <c r="W187" s="408"/>
      <c r="X187" s="386" t="s">
        <v>1070</v>
      </c>
      <c r="Y187" s="472"/>
      <c r="Z187" s="387"/>
      <c r="AA187" s="1"/>
    </row>
    <row r="188" spans="2:27" ht="15.95" customHeight="1" x14ac:dyDescent="0.15">
      <c r="B188" s="401"/>
      <c r="C188" s="715">
        <v>50</v>
      </c>
      <c r="D188" s="716"/>
      <c r="E188" s="302" t="s">
        <v>1015</v>
      </c>
      <c r="F188" s="314">
        <v>507.9</v>
      </c>
      <c r="G188" s="301" t="s">
        <v>369</v>
      </c>
      <c r="H188" s="301" t="s">
        <v>371</v>
      </c>
      <c r="I188" s="301" t="s">
        <v>384</v>
      </c>
      <c r="J188" s="408"/>
      <c r="K188" s="408"/>
      <c r="L188" s="408"/>
      <c r="M188" s="408"/>
      <c r="N188" s="408"/>
      <c r="O188" s="408"/>
      <c r="P188" s="301" t="s">
        <v>881</v>
      </c>
      <c r="Q188" s="301" t="s">
        <v>881</v>
      </c>
      <c r="R188" s="302"/>
      <c r="S188" s="408"/>
      <c r="T188" s="408"/>
      <c r="U188" s="408"/>
      <c r="V188" s="408"/>
      <c r="W188" s="408"/>
      <c r="X188" s="386" t="s">
        <v>1070</v>
      </c>
      <c r="Y188" s="472"/>
      <c r="Z188" s="387"/>
      <c r="AA188" s="1"/>
    </row>
    <row r="189" spans="2:27" ht="15.95" customHeight="1" x14ac:dyDescent="0.15">
      <c r="B189" s="401"/>
      <c r="C189" s="715">
        <v>54</v>
      </c>
      <c r="D189" s="716"/>
      <c r="E189" s="302" t="s">
        <v>1016</v>
      </c>
      <c r="F189" s="314">
        <v>534.25</v>
      </c>
      <c r="G189" s="301" t="s">
        <v>369</v>
      </c>
      <c r="H189" s="301" t="s">
        <v>371</v>
      </c>
      <c r="I189" s="301" t="s">
        <v>384</v>
      </c>
      <c r="J189" s="408"/>
      <c r="K189" s="408"/>
      <c r="L189" s="408"/>
      <c r="M189" s="408"/>
      <c r="N189" s="408"/>
      <c r="O189" s="408"/>
      <c r="P189" s="301" t="s">
        <v>881</v>
      </c>
      <c r="Q189" s="301" t="s">
        <v>881</v>
      </c>
      <c r="R189" s="302"/>
      <c r="S189" s="408"/>
      <c r="T189" s="408"/>
      <c r="U189" s="408"/>
      <c r="V189" s="408"/>
      <c r="W189" s="408"/>
      <c r="X189" s="386" t="s">
        <v>1070</v>
      </c>
      <c r="Y189" s="472"/>
      <c r="Z189" s="387"/>
      <c r="AA189" s="1"/>
    </row>
    <row r="190" spans="2:27" ht="15.95" customHeight="1" x14ac:dyDescent="0.15">
      <c r="B190" s="401"/>
      <c r="C190" s="715">
        <v>57</v>
      </c>
      <c r="D190" s="716"/>
      <c r="E190" s="302" t="s">
        <v>1017</v>
      </c>
      <c r="F190" s="314">
        <v>561.54999999999995</v>
      </c>
      <c r="G190" s="301" t="s">
        <v>369</v>
      </c>
      <c r="H190" s="301" t="s">
        <v>371</v>
      </c>
      <c r="I190" s="301" t="s">
        <v>384</v>
      </c>
      <c r="J190" s="408"/>
      <c r="K190" s="408"/>
      <c r="L190" s="408"/>
      <c r="M190" s="408"/>
      <c r="N190" s="408"/>
      <c r="O190" s="408"/>
      <c r="P190" s="301" t="s">
        <v>881</v>
      </c>
      <c r="Q190" s="301" t="s">
        <v>881</v>
      </c>
      <c r="R190" s="302"/>
      <c r="S190" s="408"/>
      <c r="T190" s="408"/>
      <c r="U190" s="408"/>
      <c r="V190" s="408"/>
      <c r="W190" s="408"/>
      <c r="X190" s="386" t="s">
        <v>1070</v>
      </c>
      <c r="Y190" s="472"/>
      <c r="Z190" s="387"/>
      <c r="AA190" s="1"/>
    </row>
    <row r="191" spans="2:27" ht="15.95" customHeight="1" x14ac:dyDescent="0.15">
      <c r="B191" s="401"/>
      <c r="C191" s="715">
        <v>60</v>
      </c>
      <c r="D191" s="716"/>
      <c r="E191" s="302" t="s">
        <v>1018</v>
      </c>
      <c r="F191" s="314">
        <v>588.6</v>
      </c>
      <c r="G191" s="301" t="s">
        <v>369</v>
      </c>
      <c r="H191" s="301" t="s">
        <v>371</v>
      </c>
      <c r="I191" s="301" t="s">
        <v>384</v>
      </c>
      <c r="J191" s="408"/>
      <c r="K191" s="408"/>
      <c r="L191" s="408"/>
      <c r="M191" s="408"/>
      <c r="N191" s="408"/>
      <c r="O191" s="408"/>
      <c r="P191" s="301" t="s">
        <v>881</v>
      </c>
      <c r="Q191" s="301" t="s">
        <v>881</v>
      </c>
      <c r="R191" s="302"/>
      <c r="S191" s="408"/>
      <c r="T191" s="408"/>
      <c r="U191" s="408"/>
      <c r="V191" s="408"/>
      <c r="W191" s="408"/>
      <c r="X191" s="386" t="s">
        <v>1070</v>
      </c>
      <c r="Y191" s="472"/>
      <c r="Z191" s="387"/>
      <c r="AA191" s="1"/>
    </row>
    <row r="192" spans="2:27" ht="15.95" customHeight="1" x14ac:dyDescent="0.15">
      <c r="B192" s="401"/>
      <c r="C192" s="715">
        <v>62</v>
      </c>
      <c r="D192" s="716"/>
      <c r="E192" s="302" t="s">
        <v>1019</v>
      </c>
      <c r="F192" s="314">
        <v>615.70000000000005</v>
      </c>
      <c r="G192" s="301" t="s">
        <v>369</v>
      </c>
      <c r="H192" s="301" t="s">
        <v>371</v>
      </c>
      <c r="I192" s="301" t="s">
        <v>384</v>
      </c>
      <c r="J192" s="408"/>
      <c r="K192" s="408"/>
      <c r="L192" s="408"/>
      <c r="M192" s="408"/>
      <c r="N192" s="408"/>
      <c r="O192" s="408"/>
      <c r="P192" s="301" t="s">
        <v>881</v>
      </c>
      <c r="Q192" s="301" t="s">
        <v>881</v>
      </c>
      <c r="R192" s="302"/>
      <c r="S192" s="408"/>
      <c r="T192" s="408"/>
      <c r="U192" s="408"/>
      <c r="V192" s="408"/>
      <c r="W192" s="408"/>
      <c r="X192" s="386" t="s">
        <v>1070</v>
      </c>
      <c r="Y192" s="472"/>
      <c r="Z192" s="387"/>
      <c r="AA192" s="1"/>
    </row>
    <row r="193" spans="2:27" ht="15.95" customHeight="1" x14ac:dyDescent="0.15">
      <c r="B193" s="401"/>
      <c r="C193" s="715">
        <v>65</v>
      </c>
      <c r="D193" s="716"/>
      <c r="E193" s="302" t="s">
        <v>1020</v>
      </c>
      <c r="F193" s="314">
        <v>642.70000000000005</v>
      </c>
      <c r="G193" s="301" t="s">
        <v>369</v>
      </c>
      <c r="H193" s="301" t="s">
        <v>371</v>
      </c>
      <c r="I193" s="301" t="s">
        <v>384</v>
      </c>
      <c r="J193" s="408"/>
      <c r="K193" s="408"/>
      <c r="L193" s="408"/>
      <c r="M193" s="408"/>
      <c r="N193" s="408"/>
      <c r="O193" s="408"/>
      <c r="P193" s="301" t="s">
        <v>881</v>
      </c>
      <c r="Q193" s="301" t="s">
        <v>881</v>
      </c>
      <c r="R193" s="302"/>
      <c r="S193" s="408"/>
      <c r="T193" s="408"/>
      <c r="U193" s="408"/>
      <c r="V193" s="408"/>
      <c r="W193" s="408"/>
      <c r="X193" s="386" t="s">
        <v>1070</v>
      </c>
      <c r="Y193" s="472"/>
      <c r="Z193" s="387"/>
      <c r="AA193" s="1"/>
    </row>
    <row r="194" spans="2:27" ht="15.95" customHeight="1" x14ac:dyDescent="0.15">
      <c r="B194" s="401"/>
      <c r="C194" s="715">
        <v>67</v>
      </c>
      <c r="D194" s="716"/>
      <c r="E194" s="302" t="s">
        <v>1021</v>
      </c>
      <c r="F194" s="314">
        <v>669.7</v>
      </c>
      <c r="G194" s="301" t="s">
        <v>369</v>
      </c>
      <c r="H194" s="301" t="s">
        <v>371</v>
      </c>
      <c r="I194" s="301" t="s">
        <v>384</v>
      </c>
      <c r="J194" s="408"/>
      <c r="K194" s="408"/>
      <c r="L194" s="408"/>
      <c r="M194" s="408"/>
      <c r="N194" s="408"/>
      <c r="O194" s="408"/>
      <c r="P194" s="301" t="s">
        <v>881</v>
      </c>
      <c r="Q194" s="301" t="s">
        <v>881</v>
      </c>
      <c r="R194" s="302"/>
      <c r="S194" s="408"/>
      <c r="T194" s="408"/>
      <c r="U194" s="408"/>
      <c r="V194" s="408"/>
      <c r="W194" s="408"/>
      <c r="X194" s="386" t="s">
        <v>1070</v>
      </c>
      <c r="Y194" s="472"/>
      <c r="Z194" s="387"/>
      <c r="AA194" s="1"/>
    </row>
    <row r="195" spans="2:27" ht="15.95" customHeight="1" x14ac:dyDescent="0.15">
      <c r="B195" s="401"/>
      <c r="C195" s="715">
        <v>70</v>
      </c>
      <c r="D195" s="716"/>
      <c r="E195" s="302" t="s">
        <v>1022</v>
      </c>
      <c r="F195" s="314">
        <v>696.6</v>
      </c>
      <c r="G195" s="301" t="s">
        <v>369</v>
      </c>
      <c r="H195" s="301" t="s">
        <v>371</v>
      </c>
      <c r="I195" s="301" t="s">
        <v>384</v>
      </c>
      <c r="J195" s="408"/>
      <c r="K195" s="408"/>
      <c r="L195" s="408"/>
      <c r="M195" s="408"/>
      <c r="N195" s="408"/>
      <c r="O195" s="408"/>
      <c r="P195" s="301" t="s">
        <v>881</v>
      </c>
      <c r="Q195" s="301" t="s">
        <v>881</v>
      </c>
      <c r="R195" s="302"/>
      <c r="S195" s="408"/>
      <c r="T195" s="408"/>
      <c r="U195" s="408"/>
      <c r="V195" s="408"/>
      <c r="W195" s="408"/>
      <c r="X195" s="386" t="s">
        <v>1070</v>
      </c>
      <c r="Y195" s="472"/>
      <c r="Z195" s="387"/>
      <c r="AA195" s="1"/>
    </row>
    <row r="196" spans="2:27" ht="15.95" customHeight="1" x14ac:dyDescent="0.15">
      <c r="B196" s="401"/>
      <c r="C196" s="715">
        <v>72</v>
      </c>
      <c r="D196" s="716"/>
      <c r="E196" s="302" t="s">
        <v>1023</v>
      </c>
      <c r="F196" s="314">
        <v>723.45</v>
      </c>
      <c r="G196" s="301" t="s">
        <v>369</v>
      </c>
      <c r="H196" s="301" t="s">
        <v>371</v>
      </c>
      <c r="I196" s="301" t="s">
        <v>384</v>
      </c>
      <c r="J196" s="408"/>
      <c r="K196" s="408"/>
      <c r="L196" s="408"/>
      <c r="M196" s="408"/>
      <c r="N196" s="408"/>
      <c r="O196" s="408"/>
      <c r="P196" s="301" t="s">
        <v>881</v>
      </c>
      <c r="Q196" s="301" t="s">
        <v>881</v>
      </c>
      <c r="R196" s="302"/>
      <c r="S196" s="408"/>
      <c r="T196" s="408"/>
      <c r="U196" s="408"/>
      <c r="V196" s="408"/>
      <c r="W196" s="408"/>
      <c r="X196" s="386" t="s">
        <v>1070</v>
      </c>
      <c r="Y196" s="472"/>
      <c r="Z196" s="387"/>
      <c r="AA196" s="1"/>
    </row>
    <row r="197" spans="2:27" ht="15.95" customHeight="1" x14ac:dyDescent="0.15">
      <c r="B197" s="401"/>
      <c r="C197" s="715">
        <v>75</v>
      </c>
      <c r="D197" s="716"/>
      <c r="E197" s="302" t="s">
        <v>1024</v>
      </c>
      <c r="F197" s="314">
        <v>750.5</v>
      </c>
      <c r="G197" s="301" t="s">
        <v>369</v>
      </c>
      <c r="H197" s="301" t="s">
        <v>371</v>
      </c>
      <c r="I197" s="301" t="s">
        <v>384</v>
      </c>
      <c r="J197" s="408"/>
      <c r="K197" s="408"/>
      <c r="L197" s="408"/>
      <c r="M197" s="408"/>
      <c r="N197" s="408"/>
      <c r="O197" s="408"/>
      <c r="P197" s="301" t="s">
        <v>881</v>
      </c>
      <c r="Q197" s="301" t="s">
        <v>881</v>
      </c>
      <c r="R197" s="302"/>
      <c r="S197" s="408"/>
      <c r="T197" s="408"/>
      <c r="U197" s="408"/>
      <c r="V197" s="408"/>
      <c r="W197" s="408"/>
      <c r="X197" s="386" t="s">
        <v>1070</v>
      </c>
      <c r="Y197" s="472"/>
      <c r="Z197" s="387"/>
      <c r="AA197" s="1"/>
    </row>
    <row r="198" spans="2:27" ht="15.95" customHeight="1" x14ac:dyDescent="0.15">
      <c r="B198" s="401"/>
      <c r="C198" s="715">
        <v>78</v>
      </c>
      <c r="D198" s="716"/>
      <c r="E198" s="302" t="s">
        <v>1025</v>
      </c>
      <c r="F198" s="314">
        <v>777.6</v>
      </c>
      <c r="G198" s="301" t="s">
        <v>369</v>
      </c>
      <c r="H198" s="301" t="s">
        <v>371</v>
      </c>
      <c r="I198" s="301" t="s">
        <v>384</v>
      </c>
      <c r="J198" s="408"/>
      <c r="K198" s="408"/>
      <c r="L198" s="408"/>
      <c r="M198" s="408"/>
      <c r="N198" s="408"/>
      <c r="O198" s="408"/>
      <c r="P198" s="301" t="s">
        <v>881</v>
      </c>
      <c r="Q198" s="301" t="s">
        <v>881</v>
      </c>
      <c r="R198" s="302"/>
      <c r="S198" s="408"/>
      <c r="T198" s="408"/>
      <c r="U198" s="408"/>
      <c r="V198" s="408"/>
      <c r="W198" s="408"/>
      <c r="X198" s="386" t="s">
        <v>1070</v>
      </c>
      <c r="Y198" s="472"/>
      <c r="Z198" s="387"/>
      <c r="AA198" s="1"/>
    </row>
    <row r="199" spans="2:27" ht="15.95" customHeight="1" x14ac:dyDescent="0.15">
      <c r="B199" s="401"/>
      <c r="C199" s="715">
        <v>80</v>
      </c>
      <c r="D199" s="716"/>
      <c r="E199" s="302" t="s">
        <v>1026</v>
      </c>
      <c r="F199" s="314">
        <v>804.6</v>
      </c>
      <c r="G199" s="301" t="s">
        <v>369</v>
      </c>
      <c r="H199" s="301" t="s">
        <v>371</v>
      </c>
      <c r="I199" s="301" t="s">
        <v>384</v>
      </c>
      <c r="J199" s="408"/>
      <c r="K199" s="408"/>
      <c r="L199" s="408"/>
      <c r="M199" s="408"/>
      <c r="N199" s="408"/>
      <c r="O199" s="408"/>
      <c r="P199" s="301" t="s">
        <v>881</v>
      </c>
      <c r="Q199" s="301" t="s">
        <v>881</v>
      </c>
      <c r="R199" s="302"/>
      <c r="S199" s="408"/>
      <c r="T199" s="408"/>
      <c r="U199" s="408"/>
      <c r="V199" s="408"/>
      <c r="W199" s="408"/>
      <c r="X199" s="386" t="s">
        <v>1070</v>
      </c>
      <c r="Y199" s="472"/>
      <c r="Z199" s="387"/>
      <c r="AA199" s="1"/>
    </row>
    <row r="200" spans="2:27" ht="15.95" customHeight="1" x14ac:dyDescent="0.15">
      <c r="B200" s="401"/>
      <c r="C200" s="715">
        <v>81</v>
      </c>
      <c r="D200" s="716"/>
      <c r="E200" s="302" t="s">
        <v>1027</v>
      </c>
      <c r="F200" s="314">
        <v>813.7</v>
      </c>
      <c r="G200" s="301" t="s">
        <v>369</v>
      </c>
      <c r="H200" s="301" t="s">
        <v>371</v>
      </c>
      <c r="I200" s="301" t="s">
        <v>384</v>
      </c>
      <c r="J200" s="408"/>
      <c r="K200" s="408"/>
      <c r="L200" s="408"/>
      <c r="M200" s="408"/>
      <c r="N200" s="408"/>
      <c r="O200" s="408"/>
      <c r="P200" s="301" t="s">
        <v>881</v>
      </c>
      <c r="Q200" s="301" t="s">
        <v>881</v>
      </c>
      <c r="R200" s="302"/>
      <c r="S200" s="408"/>
      <c r="T200" s="408"/>
      <c r="U200" s="408"/>
      <c r="V200" s="408"/>
      <c r="W200" s="408"/>
      <c r="X200" s="386" t="s">
        <v>1070</v>
      </c>
      <c r="Y200" s="472"/>
      <c r="Z200" s="387"/>
      <c r="AA200" s="1"/>
    </row>
    <row r="201" spans="2:27" ht="15.95" customHeight="1" x14ac:dyDescent="0.15">
      <c r="B201" s="401"/>
      <c r="C201" s="715">
        <v>82</v>
      </c>
      <c r="D201" s="716"/>
      <c r="E201" s="302" t="s">
        <v>1028</v>
      </c>
      <c r="F201" s="314">
        <v>817</v>
      </c>
      <c r="G201" s="301" t="s">
        <v>369</v>
      </c>
      <c r="H201" s="301" t="s">
        <v>371</v>
      </c>
      <c r="I201" s="301" t="s">
        <v>384</v>
      </c>
      <c r="J201" s="408"/>
      <c r="K201" s="408"/>
      <c r="L201" s="408"/>
      <c r="M201" s="408"/>
      <c r="N201" s="408"/>
      <c r="O201" s="408"/>
      <c r="P201" s="301" t="s">
        <v>881</v>
      </c>
      <c r="Q201" s="301" t="s">
        <v>881</v>
      </c>
      <c r="R201" s="302"/>
      <c r="S201" s="408"/>
      <c r="T201" s="408"/>
      <c r="U201" s="408"/>
      <c r="V201" s="408"/>
      <c r="W201" s="408"/>
      <c r="X201" s="386" t="s">
        <v>1070</v>
      </c>
      <c r="Y201" s="472"/>
      <c r="Z201" s="387"/>
      <c r="AA201" s="1"/>
    </row>
    <row r="202" spans="2:27" ht="15.95" customHeight="1" x14ac:dyDescent="0.15">
      <c r="B202" s="401"/>
      <c r="C202" s="715">
        <v>83</v>
      </c>
      <c r="D202" s="716"/>
      <c r="E202" s="302" t="s">
        <v>1029</v>
      </c>
      <c r="F202" s="314">
        <v>823.7</v>
      </c>
      <c r="G202" s="301" t="s">
        <v>369</v>
      </c>
      <c r="H202" s="301" t="s">
        <v>371</v>
      </c>
      <c r="I202" s="301" t="s">
        <v>384</v>
      </c>
      <c r="J202" s="408"/>
      <c r="K202" s="408"/>
      <c r="L202" s="408"/>
      <c r="M202" s="408"/>
      <c r="N202" s="408"/>
      <c r="O202" s="408"/>
      <c r="P202" s="301" t="s">
        <v>881</v>
      </c>
      <c r="Q202" s="301" t="s">
        <v>881</v>
      </c>
      <c r="R202" s="302"/>
      <c r="S202" s="408"/>
      <c r="T202" s="408"/>
      <c r="U202" s="408"/>
      <c r="V202" s="408"/>
      <c r="W202" s="408"/>
      <c r="X202" s="386" t="s">
        <v>1070</v>
      </c>
      <c r="Y202" s="472"/>
      <c r="Z202" s="387"/>
      <c r="AA202" s="1"/>
    </row>
    <row r="203" spans="2:27" ht="15.95" customHeight="1" x14ac:dyDescent="0.15">
      <c r="B203" s="401"/>
      <c r="C203" s="715">
        <v>84</v>
      </c>
      <c r="D203" s="716"/>
      <c r="E203" s="302" t="s">
        <v>1030</v>
      </c>
      <c r="F203" s="314">
        <v>828.55</v>
      </c>
      <c r="G203" s="301" t="s">
        <v>369</v>
      </c>
      <c r="H203" s="301" t="s">
        <v>371</v>
      </c>
      <c r="I203" s="301" t="s">
        <v>384</v>
      </c>
      <c r="J203" s="408"/>
      <c r="K203" s="408"/>
      <c r="L203" s="408"/>
      <c r="M203" s="408"/>
      <c r="N203" s="408"/>
      <c r="O203" s="408"/>
      <c r="P203" s="301" t="s">
        <v>881</v>
      </c>
      <c r="Q203" s="301" t="s">
        <v>881</v>
      </c>
      <c r="R203" s="302"/>
      <c r="S203" s="408"/>
      <c r="T203" s="408"/>
      <c r="U203" s="408"/>
      <c r="V203" s="408"/>
      <c r="W203" s="408"/>
      <c r="X203" s="386" t="s">
        <v>1070</v>
      </c>
      <c r="Y203" s="472"/>
      <c r="Z203" s="387"/>
      <c r="AA203" s="1"/>
    </row>
    <row r="204" spans="2:27" ht="15.95" customHeight="1" x14ac:dyDescent="0.15">
      <c r="B204" s="401"/>
      <c r="C204" s="715">
        <v>85</v>
      </c>
      <c r="D204" s="716"/>
      <c r="E204" s="302" t="s">
        <v>1031</v>
      </c>
      <c r="F204" s="314">
        <v>833.7</v>
      </c>
      <c r="G204" s="301" t="s">
        <v>369</v>
      </c>
      <c r="H204" s="301" t="s">
        <v>371</v>
      </c>
      <c r="I204" s="301" t="s">
        <v>384</v>
      </c>
      <c r="J204" s="408"/>
      <c r="K204" s="408"/>
      <c r="L204" s="408"/>
      <c r="M204" s="408"/>
      <c r="N204" s="408"/>
      <c r="O204" s="408"/>
      <c r="P204" s="301" t="s">
        <v>881</v>
      </c>
      <c r="Q204" s="301" t="s">
        <v>881</v>
      </c>
      <c r="R204" s="302"/>
      <c r="S204" s="408"/>
      <c r="T204" s="408"/>
      <c r="U204" s="408"/>
      <c r="V204" s="408"/>
      <c r="W204" s="408"/>
      <c r="X204" s="386" t="s">
        <v>1070</v>
      </c>
      <c r="Y204" s="472"/>
      <c r="Z204" s="387"/>
      <c r="AA204" s="1"/>
    </row>
    <row r="205" spans="2:27" ht="15.95" customHeight="1" x14ac:dyDescent="0.15">
      <c r="B205" s="401"/>
      <c r="C205" s="715">
        <v>87</v>
      </c>
      <c r="D205" s="716"/>
      <c r="E205" s="302" t="s">
        <v>1032</v>
      </c>
      <c r="F205" s="314">
        <v>858.25</v>
      </c>
      <c r="G205" s="301" t="s">
        <v>369</v>
      </c>
      <c r="H205" s="301" t="s">
        <v>371</v>
      </c>
      <c r="I205" s="301" t="s">
        <v>384</v>
      </c>
      <c r="J205" s="408"/>
      <c r="K205" s="408"/>
      <c r="L205" s="408"/>
      <c r="M205" s="408"/>
      <c r="N205" s="408"/>
      <c r="O205" s="408"/>
      <c r="P205" s="301" t="s">
        <v>881</v>
      </c>
      <c r="Q205" s="301" t="s">
        <v>881</v>
      </c>
      <c r="R205" s="302"/>
      <c r="S205" s="408"/>
      <c r="T205" s="408"/>
      <c r="U205" s="408"/>
      <c r="V205" s="408"/>
      <c r="W205" s="408"/>
      <c r="X205" s="386" t="s">
        <v>1070</v>
      </c>
      <c r="Y205" s="472"/>
      <c r="Z205" s="387"/>
      <c r="AA205" s="1"/>
    </row>
    <row r="206" spans="2:27" ht="15.95" customHeight="1" x14ac:dyDescent="0.15">
      <c r="B206" s="401"/>
      <c r="C206" s="715">
        <v>90</v>
      </c>
      <c r="D206" s="716"/>
      <c r="E206" s="302" t="s">
        <v>1033</v>
      </c>
      <c r="F206" s="314">
        <v>885.4</v>
      </c>
      <c r="G206" s="301" t="s">
        <v>369</v>
      </c>
      <c r="H206" s="301" t="s">
        <v>371</v>
      </c>
      <c r="I206" s="301" t="s">
        <v>384</v>
      </c>
      <c r="J206" s="408"/>
      <c r="K206" s="408"/>
      <c r="L206" s="408"/>
      <c r="M206" s="408"/>
      <c r="N206" s="408"/>
      <c r="O206" s="408"/>
      <c r="P206" s="301" t="s">
        <v>881</v>
      </c>
      <c r="Q206" s="301" t="s">
        <v>881</v>
      </c>
      <c r="R206" s="302"/>
      <c r="S206" s="408"/>
      <c r="T206" s="408"/>
      <c r="U206" s="408"/>
      <c r="V206" s="408"/>
      <c r="W206" s="408"/>
      <c r="X206" s="386" t="s">
        <v>1070</v>
      </c>
      <c r="Y206" s="472"/>
      <c r="Z206" s="387"/>
      <c r="AA206" s="1"/>
    </row>
    <row r="207" spans="2:27" ht="15.95" customHeight="1" x14ac:dyDescent="0.15">
      <c r="B207" s="401"/>
      <c r="C207" s="715">
        <v>92</v>
      </c>
      <c r="D207" s="716"/>
      <c r="E207" s="302" t="s">
        <v>1034</v>
      </c>
      <c r="F207" s="314">
        <v>912.35</v>
      </c>
      <c r="G207" s="301" t="s">
        <v>369</v>
      </c>
      <c r="H207" s="301" t="s">
        <v>371</v>
      </c>
      <c r="I207" s="301" t="s">
        <v>384</v>
      </c>
      <c r="J207" s="408"/>
      <c r="K207" s="408"/>
      <c r="L207" s="408"/>
      <c r="M207" s="408"/>
      <c r="N207" s="408"/>
      <c r="O207" s="408"/>
      <c r="P207" s="301" t="s">
        <v>881</v>
      </c>
      <c r="Q207" s="301" t="s">
        <v>881</v>
      </c>
      <c r="R207" s="302"/>
      <c r="S207" s="408"/>
      <c r="T207" s="408"/>
      <c r="U207" s="408"/>
      <c r="V207" s="408"/>
      <c r="W207" s="408"/>
      <c r="X207" s="386" t="s">
        <v>1070</v>
      </c>
      <c r="Y207" s="472"/>
      <c r="Z207" s="387"/>
      <c r="AA207" s="1"/>
    </row>
    <row r="208" spans="2:27" ht="15.95" customHeight="1" x14ac:dyDescent="0.15">
      <c r="B208" s="401"/>
      <c r="C208" s="715">
        <v>95</v>
      </c>
      <c r="D208" s="716"/>
      <c r="E208" s="302" t="s">
        <v>1035</v>
      </c>
      <c r="F208" s="314">
        <v>939.95</v>
      </c>
      <c r="G208" s="301" t="s">
        <v>369</v>
      </c>
      <c r="H208" s="301" t="s">
        <v>371</v>
      </c>
      <c r="I208" s="301" t="s">
        <v>384</v>
      </c>
      <c r="J208" s="408"/>
      <c r="K208" s="408"/>
      <c r="L208" s="408"/>
      <c r="M208" s="408"/>
      <c r="N208" s="408"/>
      <c r="O208" s="408"/>
      <c r="P208" s="301" t="s">
        <v>881</v>
      </c>
      <c r="Q208" s="301" t="s">
        <v>881</v>
      </c>
      <c r="R208" s="302"/>
      <c r="S208" s="408"/>
      <c r="T208" s="408"/>
      <c r="U208" s="408"/>
      <c r="V208" s="408"/>
      <c r="W208" s="408"/>
      <c r="X208" s="386" t="s">
        <v>1070</v>
      </c>
      <c r="Y208" s="472"/>
      <c r="Z208" s="387"/>
      <c r="AA208" s="1"/>
    </row>
    <row r="209" spans="2:28" ht="15.95" customHeight="1" x14ac:dyDescent="0.15">
      <c r="B209" s="401"/>
      <c r="C209" s="715">
        <v>98</v>
      </c>
      <c r="D209" s="716"/>
      <c r="E209" s="302" t="s">
        <v>1036</v>
      </c>
      <c r="F209" s="314">
        <v>966.05</v>
      </c>
      <c r="G209" s="301" t="s">
        <v>369</v>
      </c>
      <c r="H209" s="301" t="s">
        <v>371</v>
      </c>
      <c r="I209" s="301" t="s">
        <v>384</v>
      </c>
      <c r="J209" s="408"/>
      <c r="K209" s="408"/>
      <c r="L209" s="408"/>
      <c r="M209" s="408"/>
      <c r="N209" s="408"/>
      <c r="O209" s="408"/>
      <c r="P209" s="301" t="s">
        <v>881</v>
      </c>
      <c r="Q209" s="301" t="s">
        <v>881</v>
      </c>
      <c r="R209" s="302"/>
      <c r="S209" s="408"/>
      <c r="T209" s="408"/>
      <c r="U209" s="408"/>
      <c r="V209" s="408"/>
      <c r="W209" s="408"/>
      <c r="X209" s="386" t="s">
        <v>1070</v>
      </c>
      <c r="Y209" s="472"/>
      <c r="Z209" s="387"/>
      <c r="AA209" s="1"/>
    </row>
    <row r="210" spans="2:28" ht="15.95" customHeight="1" x14ac:dyDescent="0.15">
      <c r="B210" s="476"/>
      <c r="C210" s="715">
        <v>100</v>
      </c>
      <c r="D210" s="716"/>
      <c r="E210" s="302" t="s">
        <v>1037</v>
      </c>
      <c r="F210" s="314">
        <v>993.1</v>
      </c>
      <c r="G210" s="301" t="s">
        <v>369</v>
      </c>
      <c r="H210" s="301" t="s">
        <v>371</v>
      </c>
      <c r="I210" s="301" t="s">
        <v>384</v>
      </c>
      <c r="J210" s="408"/>
      <c r="K210" s="408"/>
      <c r="L210" s="408"/>
      <c r="M210" s="408"/>
      <c r="N210" s="408"/>
      <c r="O210" s="408"/>
      <c r="P210" s="301" t="s">
        <v>881</v>
      </c>
      <c r="Q210" s="301" t="s">
        <v>881</v>
      </c>
      <c r="R210" s="302"/>
      <c r="S210" s="408"/>
      <c r="T210" s="408"/>
      <c r="U210" s="408"/>
      <c r="V210" s="408"/>
      <c r="W210" s="408"/>
      <c r="X210" s="386" t="s">
        <v>1070</v>
      </c>
      <c r="Y210" s="472"/>
      <c r="Z210" s="387"/>
      <c r="AA210" s="1"/>
    </row>
    <row r="211" spans="2:28" ht="15.95" customHeight="1" x14ac:dyDescent="0.15">
      <c r="B211" s="89"/>
      <c r="C211" s="1" t="s">
        <v>282</v>
      </c>
      <c r="D211" s="37"/>
      <c r="E211" s="2"/>
      <c r="F211" s="37"/>
      <c r="G211" s="86"/>
      <c r="H211" s="86"/>
      <c r="I211" s="86"/>
      <c r="J211" s="86"/>
      <c r="K211" s="86"/>
      <c r="L211" s="86"/>
      <c r="M211" s="86"/>
      <c r="N211" s="86"/>
      <c r="O211" s="86"/>
      <c r="P211" s="86"/>
      <c r="Q211" s="86"/>
      <c r="R211" s="37"/>
      <c r="S211" s="86"/>
      <c r="T211" s="86"/>
      <c r="U211" s="86"/>
      <c r="V211" s="86"/>
      <c r="W211" s="86"/>
      <c r="X211" s="37"/>
      <c r="Y211" s="37"/>
      <c r="Z211" s="37"/>
      <c r="AA211" s="1"/>
    </row>
    <row r="212" spans="2:28" ht="15.95" customHeight="1" x14ac:dyDescent="0.15">
      <c r="B212" s="89"/>
      <c r="C212" s="98" t="s">
        <v>283</v>
      </c>
      <c r="D212" s="37"/>
      <c r="E212" s="2"/>
      <c r="F212" s="37"/>
      <c r="G212" s="86"/>
      <c r="H212" s="86"/>
      <c r="I212" s="86"/>
      <c r="J212" s="86"/>
      <c r="K212" s="86"/>
      <c r="L212" s="86"/>
      <c r="M212" s="86"/>
      <c r="N212" s="86"/>
      <c r="O212" s="86"/>
      <c r="P212" s="86"/>
      <c r="Q212" s="86"/>
      <c r="R212" s="37"/>
      <c r="S212" s="86"/>
      <c r="T212" s="86"/>
      <c r="U212" s="86"/>
      <c r="V212" s="86"/>
      <c r="W212" s="86"/>
      <c r="X212" s="37"/>
      <c r="Y212" s="37"/>
      <c r="Z212" s="37"/>
      <c r="AA212" s="1"/>
    </row>
    <row r="213" spans="2:28" ht="15.95" customHeight="1" x14ac:dyDescent="0.15">
      <c r="C213" s="29" t="s">
        <v>249</v>
      </c>
    </row>
    <row r="214" spans="2:28" ht="15.95" customHeight="1" x14ac:dyDescent="0.15">
      <c r="C214" s="29" t="s">
        <v>250</v>
      </c>
    </row>
    <row r="215" spans="2:28" ht="15.95" customHeight="1" x14ac:dyDescent="0.15">
      <c r="C215" s="233" t="s">
        <v>541</v>
      </c>
    </row>
    <row r="216" spans="2:28" ht="9.75" customHeight="1" x14ac:dyDescent="0.15">
      <c r="I216" s="2"/>
      <c r="J216" s="2"/>
      <c r="K216" s="2"/>
      <c r="L216" s="2"/>
      <c r="M216" s="2"/>
      <c r="N216" s="2"/>
      <c r="O216" s="2"/>
      <c r="P216" s="2"/>
      <c r="Q216" s="2"/>
      <c r="R216" s="2"/>
      <c r="S216" s="2"/>
      <c r="T216" s="2"/>
      <c r="U216" s="2"/>
      <c r="V216" s="2"/>
      <c r="W216" s="2"/>
      <c r="X216" s="2"/>
      <c r="Y216" s="29"/>
      <c r="Z216" s="29"/>
    </row>
    <row r="217" spans="2:28" ht="24.75" customHeight="1" x14ac:dyDescent="0.15">
      <c r="B217" s="595" t="s">
        <v>323</v>
      </c>
      <c r="C217" s="595"/>
      <c r="D217" s="595"/>
      <c r="E217" s="595"/>
      <c r="F217" s="595"/>
      <c r="G217" s="595"/>
      <c r="H217" s="595"/>
      <c r="I217" s="595"/>
      <c r="J217" s="719"/>
      <c r="K217" s="719"/>
      <c r="L217" s="719"/>
      <c r="M217" s="719"/>
      <c r="N217" s="719"/>
      <c r="O217" s="719"/>
      <c r="P217" s="719"/>
      <c r="Q217" s="719"/>
      <c r="R217" s="719"/>
      <c r="S217" s="719"/>
      <c r="T217" s="719"/>
      <c r="U217" s="719"/>
      <c r="V217" s="719"/>
      <c r="W217" s="719"/>
      <c r="X217" s="719"/>
    </row>
    <row r="218" spans="2:28" ht="20.100000000000001" customHeight="1" x14ac:dyDescent="0.15">
      <c r="B218" s="467" t="s">
        <v>27</v>
      </c>
      <c r="C218" s="478"/>
      <c r="D218" s="478"/>
      <c r="E218" s="479"/>
      <c r="F218" s="596" t="str">
        <f>F175</f>
        <v>ミネトンネル</v>
      </c>
      <c r="G218" s="597"/>
      <c r="H218" s="597"/>
      <c r="I218" s="438" t="s">
        <v>28</v>
      </c>
      <c r="J218" s="439"/>
      <c r="K218" s="390" t="str">
        <f>K175</f>
        <v>一般国道　316号</v>
      </c>
      <c r="L218" s="391"/>
      <c r="M218" s="391"/>
      <c r="N218" s="392"/>
      <c r="O218" s="409" t="s">
        <v>257</v>
      </c>
      <c r="P218" s="411"/>
      <c r="Q218" s="720" t="str">
        <f>Q175</f>
        <v>株式会社ニュージェック</v>
      </c>
      <c r="R218" s="721"/>
      <c r="S218" s="721"/>
      <c r="T218" s="773"/>
      <c r="U218" s="606" t="s">
        <v>220</v>
      </c>
      <c r="V218" s="607"/>
      <c r="W218" s="607"/>
      <c r="X218" s="608"/>
      <c r="Y218" s="612">
        <f>Y175</f>
        <v>44294</v>
      </c>
      <c r="Z218" s="614"/>
      <c r="AA218" s="1"/>
      <c r="AB218" s="2"/>
    </row>
    <row r="219" spans="2:28" ht="20.100000000000001" customHeight="1" x14ac:dyDescent="0.15">
      <c r="B219" s="413" t="s">
        <v>0</v>
      </c>
      <c r="C219" s="414"/>
      <c r="D219" s="414"/>
      <c r="E219" s="415"/>
      <c r="F219" s="618" t="str">
        <f>F176</f>
        <v>美祢トンネル</v>
      </c>
      <c r="G219" s="619"/>
      <c r="H219" s="619"/>
      <c r="I219" s="774" t="s">
        <v>1</v>
      </c>
      <c r="J219" s="729"/>
      <c r="K219" s="775" t="str">
        <f>K176</f>
        <v>宇部土木建築事務所</v>
      </c>
      <c r="L219" s="776"/>
      <c r="M219" s="776"/>
      <c r="N219" s="777"/>
      <c r="O219" s="409" t="s">
        <v>258</v>
      </c>
      <c r="P219" s="411"/>
      <c r="Q219" s="720" t="str">
        <f>Q176</f>
        <v>石村　勝伸</v>
      </c>
      <c r="R219" s="721"/>
      <c r="S219" s="721"/>
      <c r="T219" s="773"/>
      <c r="U219" s="723"/>
      <c r="V219" s="724"/>
      <c r="W219" s="724"/>
      <c r="X219" s="725"/>
      <c r="Y219" s="726"/>
      <c r="Z219" s="727"/>
      <c r="AA219" s="1"/>
      <c r="AB219" s="2"/>
    </row>
    <row r="220" spans="2:28" ht="30" customHeight="1" x14ac:dyDescent="0.15">
      <c r="B220" s="401" t="s">
        <v>241</v>
      </c>
      <c r="C220" s="730" t="s">
        <v>42</v>
      </c>
      <c r="D220" s="731"/>
      <c r="E220" s="732" t="s">
        <v>210</v>
      </c>
      <c r="F220" s="732" t="s">
        <v>204</v>
      </c>
      <c r="G220" s="730" t="s">
        <v>209</v>
      </c>
      <c r="H220" s="770"/>
      <c r="I220" s="771"/>
      <c r="J220" s="467" t="s">
        <v>208</v>
      </c>
      <c r="K220" s="478"/>
      <c r="L220" s="478"/>
      <c r="M220" s="478"/>
      <c r="N220" s="478"/>
      <c r="O220" s="478"/>
      <c r="P220" s="742" t="s">
        <v>241</v>
      </c>
      <c r="Q220" s="744"/>
      <c r="R220" s="734" t="s">
        <v>264</v>
      </c>
      <c r="S220" s="748"/>
      <c r="T220" s="748"/>
      <c r="U220" s="748"/>
      <c r="V220" s="748"/>
      <c r="W220" s="735"/>
      <c r="X220" s="734" t="s">
        <v>200</v>
      </c>
      <c r="Y220" s="748"/>
      <c r="Z220" s="735"/>
      <c r="AA220" s="1"/>
    </row>
    <row r="221" spans="2:28" ht="16.5" customHeight="1" x14ac:dyDescent="0.15">
      <c r="B221" s="401"/>
      <c r="C221" s="767"/>
      <c r="D221" s="731"/>
      <c r="E221" s="768"/>
      <c r="F221" s="768"/>
      <c r="G221" s="734" t="s">
        <v>199</v>
      </c>
      <c r="H221" s="735"/>
      <c r="I221" s="621" t="s">
        <v>198</v>
      </c>
      <c r="J221" s="599" t="s">
        <v>207</v>
      </c>
      <c r="K221" s="599"/>
      <c r="L221" s="599"/>
      <c r="M221" s="599"/>
      <c r="N221" s="758" t="s">
        <v>206</v>
      </c>
      <c r="O221" s="758"/>
      <c r="P221" s="621" t="s">
        <v>277</v>
      </c>
      <c r="Q221" s="752"/>
      <c r="R221" s="760" t="s">
        <v>193</v>
      </c>
      <c r="S221" s="621" t="s">
        <v>260</v>
      </c>
      <c r="T221" s="621"/>
      <c r="U221" s="621"/>
      <c r="V221" s="621"/>
      <c r="W221" s="621"/>
      <c r="X221" s="730"/>
      <c r="Y221" s="770"/>
      <c r="Z221" s="771"/>
      <c r="AA221" s="1"/>
    </row>
    <row r="222" spans="2:28" ht="16.5" customHeight="1" x14ac:dyDescent="0.15">
      <c r="B222" s="401"/>
      <c r="C222" s="705"/>
      <c r="D222" s="706"/>
      <c r="E222" s="769"/>
      <c r="F222" s="769"/>
      <c r="G222" s="736"/>
      <c r="H222" s="737"/>
      <c r="I222" s="752"/>
      <c r="J222" s="753"/>
      <c r="K222" s="753"/>
      <c r="L222" s="753"/>
      <c r="M222" s="753"/>
      <c r="N222" s="753"/>
      <c r="O222" s="753"/>
      <c r="P222" s="106" t="s">
        <v>267</v>
      </c>
      <c r="Q222" s="106" t="s">
        <v>268</v>
      </c>
      <c r="R222" s="772"/>
      <c r="S222" s="752"/>
      <c r="T222" s="752"/>
      <c r="U222" s="752"/>
      <c r="V222" s="752"/>
      <c r="W222" s="752"/>
      <c r="X222" s="303"/>
      <c r="Y222" s="304"/>
      <c r="Z222" s="305"/>
      <c r="AA222" s="1"/>
    </row>
    <row r="223" spans="2:28" ht="15.95" customHeight="1" x14ac:dyDescent="0.15">
      <c r="B223" s="401"/>
      <c r="C223" s="715">
        <v>103</v>
      </c>
      <c r="D223" s="716"/>
      <c r="E223" s="302" t="s">
        <v>1038</v>
      </c>
      <c r="F223" s="313">
        <v>1020.1</v>
      </c>
      <c r="G223" s="301" t="s">
        <v>369</v>
      </c>
      <c r="H223" s="301" t="s">
        <v>371</v>
      </c>
      <c r="I223" s="301" t="s">
        <v>384</v>
      </c>
      <c r="J223" s="408"/>
      <c r="K223" s="408"/>
      <c r="L223" s="408"/>
      <c r="M223" s="408"/>
      <c r="N223" s="408"/>
      <c r="O223" s="408"/>
      <c r="P223" s="301" t="s">
        <v>881</v>
      </c>
      <c r="Q223" s="301" t="s">
        <v>881</v>
      </c>
      <c r="R223" s="302"/>
      <c r="S223" s="408"/>
      <c r="T223" s="408"/>
      <c r="U223" s="408"/>
      <c r="V223" s="408"/>
      <c r="W223" s="408"/>
      <c r="X223" s="386" t="s">
        <v>1070</v>
      </c>
      <c r="Y223" s="472"/>
      <c r="Z223" s="387"/>
      <c r="AA223" s="1"/>
    </row>
    <row r="224" spans="2:28" ht="15.95" customHeight="1" x14ac:dyDescent="0.15">
      <c r="B224" s="401"/>
      <c r="C224" s="715">
        <v>105</v>
      </c>
      <c r="D224" s="716"/>
      <c r="E224" s="302" t="s">
        <v>1039</v>
      </c>
      <c r="F224" s="313">
        <v>1047.05</v>
      </c>
      <c r="G224" s="301" t="s">
        <v>369</v>
      </c>
      <c r="H224" s="301" t="s">
        <v>371</v>
      </c>
      <c r="I224" s="301" t="s">
        <v>384</v>
      </c>
      <c r="J224" s="408"/>
      <c r="K224" s="408"/>
      <c r="L224" s="408"/>
      <c r="M224" s="408"/>
      <c r="N224" s="408"/>
      <c r="O224" s="408"/>
      <c r="P224" s="301" t="s">
        <v>881</v>
      </c>
      <c r="Q224" s="301" t="s">
        <v>881</v>
      </c>
      <c r="R224" s="302"/>
      <c r="S224" s="408"/>
      <c r="T224" s="408"/>
      <c r="U224" s="408"/>
      <c r="V224" s="408"/>
      <c r="W224" s="408"/>
      <c r="X224" s="386" t="s">
        <v>1070</v>
      </c>
      <c r="Y224" s="472"/>
      <c r="Z224" s="387"/>
      <c r="AA224" s="1"/>
    </row>
    <row r="225" spans="2:27" ht="15.95" customHeight="1" x14ac:dyDescent="0.15">
      <c r="B225" s="401"/>
      <c r="C225" s="715">
        <v>108</v>
      </c>
      <c r="D225" s="716"/>
      <c r="E225" s="302" t="s">
        <v>1040</v>
      </c>
      <c r="F225" s="313">
        <v>1074.0999999999999</v>
      </c>
      <c r="G225" s="301" t="s">
        <v>369</v>
      </c>
      <c r="H225" s="301" t="s">
        <v>371</v>
      </c>
      <c r="I225" s="301" t="s">
        <v>384</v>
      </c>
      <c r="J225" s="408"/>
      <c r="K225" s="408"/>
      <c r="L225" s="408"/>
      <c r="M225" s="408"/>
      <c r="N225" s="408"/>
      <c r="O225" s="408"/>
      <c r="P225" s="301" t="s">
        <v>881</v>
      </c>
      <c r="Q225" s="301" t="s">
        <v>881</v>
      </c>
      <c r="R225" s="302"/>
      <c r="S225" s="408"/>
      <c r="T225" s="408"/>
      <c r="U225" s="408"/>
      <c r="V225" s="408"/>
      <c r="W225" s="408"/>
      <c r="X225" s="386" t="s">
        <v>1070</v>
      </c>
      <c r="Y225" s="472"/>
      <c r="Z225" s="387"/>
      <c r="AA225" s="1"/>
    </row>
    <row r="226" spans="2:27" ht="15.95" customHeight="1" x14ac:dyDescent="0.15">
      <c r="B226" s="401"/>
      <c r="C226" s="715">
        <v>108</v>
      </c>
      <c r="D226" s="716"/>
      <c r="E226" s="302" t="s">
        <v>1041</v>
      </c>
      <c r="F226" s="313">
        <v>1080.9000000000001</v>
      </c>
      <c r="G226" s="301" t="s">
        <v>369</v>
      </c>
      <c r="H226" s="301" t="s">
        <v>371</v>
      </c>
      <c r="I226" s="301" t="s">
        <v>384</v>
      </c>
      <c r="J226" s="408"/>
      <c r="K226" s="408"/>
      <c r="L226" s="408"/>
      <c r="M226" s="408"/>
      <c r="N226" s="408"/>
      <c r="O226" s="408"/>
      <c r="P226" s="301" t="s">
        <v>881</v>
      </c>
      <c r="Q226" s="301" t="s">
        <v>881</v>
      </c>
      <c r="R226" s="302"/>
      <c r="S226" s="408"/>
      <c r="T226" s="408"/>
      <c r="U226" s="408"/>
      <c r="V226" s="408"/>
      <c r="W226" s="408"/>
      <c r="X226" s="386" t="s">
        <v>1070</v>
      </c>
      <c r="Y226" s="472"/>
      <c r="Z226" s="387"/>
      <c r="AA226" s="1"/>
    </row>
    <row r="227" spans="2:27" ht="15.95" customHeight="1" x14ac:dyDescent="0.15">
      <c r="B227" s="401"/>
      <c r="C227" s="715">
        <v>110</v>
      </c>
      <c r="D227" s="716"/>
      <c r="E227" s="302" t="s">
        <v>1042</v>
      </c>
      <c r="F227" s="313">
        <v>1101.05</v>
      </c>
      <c r="G227" s="301" t="s">
        <v>369</v>
      </c>
      <c r="H227" s="301" t="s">
        <v>371</v>
      </c>
      <c r="I227" s="301" t="s">
        <v>384</v>
      </c>
      <c r="J227" s="408"/>
      <c r="K227" s="408"/>
      <c r="L227" s="408"/>
      <c r="M227" s="408"/>
      <c r="N227" s="408"/>
      <c r="O227" s="408"/>
      <c r="P227" s="301" t="s">
        <v>881</v>
      </c>
      <c r="Q227" s="301" t="s">
        <v>881</v>
      </c>
      <c r="R227" s="302"/>
      <c r="S227" s="408"/>
      <c r="T227" s="408"/>
      <c r="U227" s="408"/>
      <c r="V227" s="408"/>
      <c r="W227" s="408"/>
      <c r="X227" s="386" t="s">
        <v>1070</v>
      </c>
      <c r="Y227" s="472"/>
      <c r="Z227" s="387"/>
      <c r="AA227" s="1"/>
    </row>
    <row r="228" spans="2:27" ht="15.95" customHeight="1" x14ac:dyDescent="0.15">
      <c r="B228" s="401"/>
      <c r="C228" s="715">
        <v>111</v>
      </c>
      <c r="D228" s="716"/>
      <c r="E228" s="302" t="s">
        <v>1043</v>
      </c>
      <c r="F228" s="313">
        <v>1106.4000000000001</v>
      </c>
      <c r="G228" s="301" t="s">
        <v>369</v>
      </c>
      <c r="H228" s="301" t="s">
        <v>371</v>
      </c>
      <c r="I228" s="301" t="s">
        <v>384</v>
      </c>
      <c r="J228" s="408"/>
      <c r="K228" s="408"/>
      <c r="L228" s="408"/>
      <c r="M228" s="408"/>
      <c r="N228" s="408"/>
      <c r="O228" s="408"/>
      <c r="P228" s="301" t="s">
        <v>881</v>
      </c>
      <c r="Q228" s="301" t="s">
        <v>881</v>
      </c>
      <c r="R228" s="302"/>
      <c r="S228" s="408"/>
      <c r="T228" s="408"/>
      <c r="U228" s="408"/>
      <c r="V228" s="408"/>
      <c r="W228" s="408"/>
      <c r="X228" s="386" t="s">
        <v>1070</v>
      </c>
      <c r="Y228" s="472"/>
      <c r="Z228" s="387"/>
      <c r="AA228" s="1"/>
    </row>
    <row r="229" spans="2:27" ht="15.95" customHeight="1" x14ac:dyDescent="0.15">
      <c r="B229" s="401"/>
      <c r="C229" s="715">
        <v>112</v>
      </c>
      <c r="D229" s="716"/>
      <c r="E229" s="302" t="s">
        <v>1044</v>
      </c>
      <c r="F229" s="313">
        <v>1121.7</v>
      </c>
      <c r="G229" s="301" t="s">
        <v>369</v>
      </c>
      <c r="H229" s="301" t="s">
        <v>371</v>
      </c>
      <c r="I229" s="301" t="s">
        <v>384</v>
      </c>
      <c r="J229" s="408"/>
      <c r="K229" s="408"/>
      <c r="L229" s="408"/>
      <c r="M229" s="408"/>
      <c r="N229" s="408"/>
      <c r="O229" s="408"/>
      <c r="P229" s="301" t="s">
        <v>881</v>
      </c>
      <c r="Q229" s="301" t="s">
        <v>881</v>
      </c>
      <c r="R229" s="302"/>
      <c r="S229" s="408"/>
      <c r="T229" s="408"/>
      <c r="U229" s="408"/>
      <c r="V229" s="408"/>
      <c r="W229" s="408"/>
      <c r="X229" s="386" t="s">
        <v>1070</v>
      </c>
      <c r="Y229" s="472"/>
      <c r="Z229" s="387"/>
      <c r="AA229" s="1"/>
    </row>
    <row r="230" spans="2:27" ht="15.95" customHeight="1" x14ac:dyDescent="0.15">
      <c r="B230" s="401"/>
      <c r="C230" s="715">
        <v>113</v>
      </c>
      <c r="D230" s="716"/>
      <c r="E230" s="302" t="s">
        <v>1045</v>
      </c>
      <c r="F230" s="313">
        <v>1128.3</v>
      </c>
      <c r="G230" s="301" t="s">
        <v>369</v>
      </c>
      <c r="H230" s="301" t="s">
        <v>371</v>
      </c>
      <c r="I230" s="301" t="s">
        <v>384</v>
      </c>
      <c r="J230" s="408"/>
      <c r="K230" s="408"/>
      <c r="L230" s="408"/>
      <c r="M230" s="408"/>
      <c r="N230" s="408"/>
      <c r="O230" s="408"/>
      <c r="P230" s="301" t="s">
        <v>881</v>
      </c>
      <c r="Q230" s="301" t="s">
        <v>881</v>
      </c>
      <c r="R230" s="302"/>
      <c r="S230" s="408"/>
      <c r="T230" s="408"/>
      <c r="U230" s="408"/>
      <c r="V230" s="408"/>
      <c r="W230" s="408"/>
      <c r="X230" s="386" t="s">
        <v>1070</v>
      </c>
      <c r="Y230" s="472"/>
      <c r="Z230" s="387"/>
      <c r="AA230" s="1"/>
    </row>
    <row r="231" spans="2:27" ht="15.95" customHeight="1" x14ac:dyDescent="0.15">
      <c r="B231" s="401"/>
      <c r="C231" s="715">
        <v>114</v>
      </c>
      <c r="D231" s="716"/>
      <c r="E231" s="302" t="s">
        <v>1046</v>
      </c>
      <c r="F231" s="313">
        <v>1134.96</v>
      </c>
      <c r="G231" s="301" t="s">
        <v>369</v>
      </c>
      <c r="H231" s="301" t="s">
        <v>371</v>
      </c>
      <c r="I231" s="301" t="s">
        <v>384</v>
      </c>
      <c r="J231" s="408"/>
      <c r="K231" s="408"/>
      <c r="L231" s="408"/>
      <c r="M231" s="408"/>
      <c r="N231" s="408"/>
      <c r="O231" s="408"/>
      <c r="P231" s="301" t="s">
        <v>881</v>
      </c>
      <c r="Q231" s="301" t="s">
        <v>881</v>
      </c>
      <c r="R231" s="302"/>
      <c r="S231" s="408"/>
      <c r="T231" s="408"/>
      <c r="U231" s="408"/>
      <c r="V231" s="408"/>
      <c r="W231" s="408"/>
      <c r="X231" s="386" t="s">
        <v>1070</v>
      </c>
      <c r="Y231" s="472"/>
      <c r="Z231" s="387"/>
      <c r="AA231" s="1"/>
    </row>
    <row r="232" spans="2:27" ht="15.95" customHeight="1" x14ac:dyDescent="0.15">
      <c r="B232" s="401"/>
      <c r="C232" s="715">
        <v>115</v>
      </c>
      <c r="D232" s="716"/>
      <c r="E232" s="302" t="s">
        <v>1047</v>
      </c>
      <c r="F232" s="313">
        <v>1145.45</v>
      </c>
      <c r="G232" s="301" t="s">
        <v>369</v>
      </c>
      <c r="H232" s="301" t="s">
        <v>371</v>
      </c>
      <c r="I232" s="301" t="s">
        <v>384</v>
      </c>
      <c r="J232" s="408"/>
      <c r="K232" s="408"/>
      <c r="L232" s="408"/>
      <c r="M232" s="408"/>
      <c r="N232" s="408"/>
      <c r="O232" s="408"/>
      <c r="P232" s="301" t="s">
        <v>881</v>
      </c>
      <c r="Q232" s="301" t="s">
        <v>881</v>
      </c>
      <c r="R232" s="302"/>
      <c r="S232" s="408"/>
      <c r="T232" s="408"/>
      <c r="U232" s="408"/>
      <c r="V232" s="408"/>
      <c r="W232" s="408"/>
      <c r="X232" s="386" t="s">
        <v>1070</v>
      </c>
      <c r="Y232" s="472"/>
      <c r="Z232" s="387"/>
      <c r="AA232" s="1"/>
    </row>
    <row r="233" spans="2:27" ht="15.95" customHeight="1" x14ac:dyDescent="0.15">
      <c r="B233" s="401"/>
      <c r="C233" s="715">
        <v>115</v>
      </c>
      <c r="D233" s="716"/>
      <c r="E233" s="302" t="s">
        <v>1048</v>
      </c>
      <c r="F233" s="313">
        <v>1151.5999999999999</v>
      </c>
      <c r="G233" s="301" t="s">
        <v>369</v>
      </c>
      <c r="H233" s="301" t="s">
        <v>371</v>
      </c>
      <c r="I233" s="301" t="s">
        <v>384</v>
      </c>
      <c r="J233" s="408"/>
      <c r="K233" s="408"/>
      <c r="L233" s="408"/>
      <c r="M233" s="408"/>
      <c r="N233" s="408"/>
      <c r="O233" s="408"/>
      <c r="P233" s="301" t="s">
        <v>881</v>
      </c>
      <c r="Q233" s="301" t="s">
        <v>881</v>
      </c>
      <c r="R233" s="302"/>
      <c r="S233" s="408"/>
      <c r="T233" s="408"/>
      <c r="U233" s="408"/>
      <c r="V233" s="408"/>
      <c r="W233" s="408"/>
      <c r="X233" s="386" t="s">
        <v>1070</v>
      </c>
      <c r="Y233" s="472"/>
      <c r="Z233" s="387"/>
      <c r="AA233" s="1"/>
    </row>
    <row r="234" spans="2:27" ht="15.95" customHeight="1" x14ac:dyDescent="0.15">
      <c r="B234" s="401"/>
      <c r="C234" s="715">
        <v>115</v>
      </c>
      <c r="D234" s="716"/>
      <c r="E234" s="302" t="s">
        <v>1049</v>
      </c>
      <c r="F234" s="313">
        <v>1155.1500000000001</v>
      </c>
      <c r="G234" s="301" t="s">
        <v>369</v>
      </c>
      <c r="H234" s="301" t="s">
        <v>371</v>
      </c>
      <c r="I234" s="301" t="s">
        <v>384</v>
      </c>
      <c r="J234" s="408"/>
      <c r="K234" s="408"/>
      <c r="L234" s="408"/>
      <c r="M234" s="408"/>
      <c r="N234" s="408"/>
      <c r="O234" s="408"/>
      <c r="P234" s="301" t="s">
        <v>881</v>
      </c>
      <c r="Q234" s="301" t="s">
        <v>881</v>
      </c>
      <c r="R234" s="302"/>
      <c r="S234" s="408"/>
      <c r="T234" s="408"/>
      <c r="U234" s="408"/>
      <c r="V234" s="408"/>
      <c r="W234" s="408"/>
      <c r="X234" s="386" t="s">
        <v>1070</v>
      </c>
      <c r="Y234" s="472"/>
      <c r="Z234" s="387"/>
      <c r="AA234" s="1"/>
    </row>
    <row r="235" spans="2:27" ht="15.95" customHeight="1" x14ac:dyDescent="0.15">
      <c r="B235" s="401"/>
      <c r="C235" s="715">
        <v>116</v>
      </c>
      <c r="D235" s="716"/>
      <c r="E235" s="302" t="s">
        <v>1050</v>
      </c>
      <c r="F235" s="313">
        <v>1159</v>
      </c>
      <c r="G235" s="301" t="s">
        <v>369</v>
      </c>
      <c r="H235" s="301" t="s">
        <v>371</v>
      </c>
      <c r="I235" s="301" t="s">
        <v>384</v>
      </c>
      <c r="J235" s="408"/>
      <c r="K235" s="408"/>
      <c r="L235" s="408"/>
      <c r="M235" s="408"/>
      <c r="N235" s="408"/>
      <c r="O235" s="408"/>
      <c r="P235" s="301" t="s">
        <v>881</v>
      </c>
      <c r="Q235" s="301" t="s">
        <v>881</v>
      </c>
      <c r="R235" s="302"/>
      <c r="S235" s="408"/>
      <c r="T235" s="408"/>
      <c r="U235" s="408"/>
      <c r="V235" s="408"/>
      <c r="W235" s="408"/>
      <c r="X235" s="386" t="s">
        <v>1070</v>
      </c>
      <c r="Y235" s="472"/>
      <c r="Z235" s="387"/>
      <c r="AA235" s="1"/>
    </row>
    <row r="236" spans="2:27" ht="15.95" customHeight="1" x14ac:dyDescent="0.15">
      <c r="B236" s="401"/>
      <c r="C236" s="715">
        <v>116</v>
      </c>
      <c r="D236" s="716"/>
      <c r="E236" s="302" t="s">
        <v>1051</v>
      </c>
      <c r="F236" s="313">
        <v>1165.05</v>
      </c>
      <c r="G236" s="301" t="s">
        <v>369</v>
      </c>
      <c r="H236" s="301" t="s">
        <v>371</v>
      </c>
      <c r="I236" s="301" t="s">
        <v>384</v>
      </c>
      <c r="J236" s="408"/>
      <c r="K236" s="408"/>
      <c r="L236" s="408"/>
      <c r="M236" s="408"/>
      <c r="N236" s="408"/>
      <c r="O236" s="408"/>
      <c r="P236" s="301" t="s">
        <v>881</v>
      </c>
      <c r="Q236" s="301" t="s">
        <v>881</v>
      </c>
      <c r="R236" s="302"/>
      <c r="S236" s="408"/>
      <c r="T236" s="408"/>
      <c r="U236" s="408"/>
      <c r="V236" s="408"/>
      <c r="W236" s="408"/>
      <c r="X236" s="386" t="s">
        <v>1070</v>
      </c>
      <c r="Y236" s="472"/>
      <c r="Z236" s="387"/>
      <c r="AA236" s="1"/>
    </row>
    <row r="237" spans="2:27" ht="15.95" customHeight="1" x14ac:dyDescent="0.15">
      <c r="B237" s="401"/>
      <c r="C237" s="715">
        <v>117</v>
      </c>
      <c r="D237" s="716"/>
      <c r="E237" s="302" t="s">
        <v>1052</v>
      </c>
      <c r="F237" s="313">
        <v>1172.05</v>
      </c>
      <c r="G237" s="301" t="s">
        <v>369</v>
      </c>
      <c r="H237" s="301" t="s">
        <v>371</v>
      </c>
      <c r="I237" s="301" t="s">
        <v>384</v>
      </c>
      <c r="J237" s="408"/>
      <c r="K237" s="408"/>
      <c r="L237" s="408"/>
      <c r="M237" s="408"/>
      <c r="N237" s="408"/>
      <c r="O237" s="408"/>
      <c r="P237" s="301" t="s">
        <v>881</v>
      </c>
      <c r="Q237" s="301" t="s">
        <v>881</v>
      </c>
      <c r="R237" s="302"/>
      <c r="S237" s="408"/>
      <c r="T237" s="408"/>
      <c r="U237" s="408"/>
      <c r="V237" s="408"/>
      <c r="W237" s="408"/>
      <c r="X237" s="386" t="s">
        <v>1070</v>
      </c>
      <c r="Y237" s="472"/>
      <c r="Z237" s="387"/>
      <c r="AA237" s="1"/>
    </row>
    <row r="238" spans="2:27" ht="15.95" customHeight="1" x14ac:dyDescent="0.15">
      <c r="B238" s="401"/>
      <c r="C238" s="715">
        <v>118</v>
      </c>
      <c r="D238" s="716"/>
      <c r="E238" s="302" t="s">
        <v>1053</v>
      </c>
      <c r="F238" s="313">
        <v>1178.05</v>
      </c>
      <c r="G238" s="301" t="s">
        <v>369</v>
      </c>
      <c r="H238" s="301" t="s">
        <v>371</v>
      </c>
      <c r="I238" s="301" t="s">
        <v>384</v>
      </c>
      <c r="J238" s="408"/>
      <c r="K238" s="408"/>
      <c r="L238" s="408"/>
      <c r="M238" s="408"/>
      <c r="N238" s="408"/>
      <c r="O238" s="408"/>
      <c r="P238" s="301" t="s">
        <v>881</v>
      </c>
      <c r="Q238" s="301" t="s">
        <v>881</v>
      </c>
      <c r="R238" s="302"/>
      <c r="S238" s="408"/>
      <c r="T238" s="408"/>
      <c r="U238" s="408"/>
      <c r="V238" s="408"/>
      <c r="W238" s="408"/>
      <c r="X238" s="386" t="s">
        <v>1070</v>
      </c>
      <c r="Y238" s="472"/>
      <c r="Z238" s="387"/>
      <c r="AA238" s="1"/>
    </row>
    <row r="239" spans="2:27" ht="15.95" customHeight="1" x14ac:dyDescent="0.15">
      <c r="B239" s="401"/>
      <c r="C239" s="715">
        <v>118</v>
      </c>
      <c r="D239" s="716"/>
      <c r="E239" s="302" t="s">
        <v>1054</v>
      </c>
      <c r="F239" s="313">
        <v>1182.2</v>
      </c>
      <c r="G239" s="301" t="s">
        <v>369</v>
      </c>
      <c r="H239" s="301" t="s">
        <v>371</v>
      </c>
      <c r="I239" s="301" t="s">
        <v>384</v>
      </c>
      <c r="J239" s="408"/>
      <c r="K239" s="408"/>
      <c r="L239" s="408"/>
      <c r="M239" s="408"/>
      <c r="N239" s="408"/>
      <c r="O239" s="408"/>
      <c r="P239" s="301" t="s">
        <v>881</v>
      </c>
      <c r="Q239" s="301" t="s">
        <v>881</v>
      </c>
      <c r="R239" s="302"/>
      <c r="S239" s="408"/>
      <c r="T239" s="408"/>
      <c r="U239" s="408"/>
      <c r="V239" s="408"/>
      <c r="W239" s="408"/>
      <c r="X239" s="386" t="s">
        <v>1070</v>
      </c>
      <c r="Y239" s="472"/>
      <c r="Z239" s="387"/>
      <c r="AA239" s="1"/>
    </row>
    <row r="240" spans="2:27" ht="15.95" customHeight="1" x14ac:dyDescent="0.15">
      <c r="B240" s="401"/>
      <c r="C240" s="715">
        <v>118</v>
      </c>
      <c r="D240" s="716"/>
      <c r="E240" s="302" t="s">
        <v>1055</v>
      </c>
      <c r="F240" s="313">
        <v>1185.3</v>
      </c>
      <c r="G240" s="301" t="s">
        <v>369</v>
      </c>
      <c r="H240" s="301" t="s">
        <v>371</v>
      </c>
      <c r="I240" s="301" t="s">
        <v>384</v>
      </c>
      <c r="J240" s="408"/>
      <c r="K240" s="408"/>
      <c r="L240" s="408"/>
      <c r="M240" s="408"/>
      <c r="N240" s="408"/>
      <c r="O240" s="408"/>
      <c r="P240" s="301" t="s">
        <v>881</v>
      </c>
      <c r="Q240" s="301" t="s">
        <v>881</v>
      </c>
      <c r="R240" s="302"/>
      <c r="S240" s="408"/>
      <c r="T240" s="408"/>
      <c r="U240" s="408"/>
      <c r="V240" s="408"/>
      <c r="W240" s="408"/>
      <c r="X240" s="386" t="s">
        <v>1070</v>
      </c>
      <c r="Y240" s="472"/>
      <c r="Z240" s="387"/>
      <c r="AA240" s="1"/>
    </row>
    <row r="241" spans="2:27" ht="15.95" customHeight="1" x14ac:dyDescent="0.15">
      <c r="B241" s="401"/>
      <c r="C241" s="715">
        <v>119</v>
      </c>
      <c r="D241" s="716"/>
      <c r="E241" s="302" t="s">
        <v>1056</v>
      </c>
      <c r="F241" s="313">
        <v>1191.55</v>
      </c>
      <c r="G241" s="301" t="s">
        <v>369</v>
      </c>
      <c r="H241" s="301" t="s">
        <v>371</v>
      </c>
      <c r="I241" s="301" t="s">
        <v>384</v>
      </c>
      <c r="J241" s="408"/>
      <c r="K241" s="408"/>
      <c r="L241" s="408"/>
      <c r="M241" s="408"/>
      <c r="N241" s="408"/>
      <c r="O241" s="408"/>
      <c r="P241" s="301" t="s">
        <v>881</v>
      </c>
      <c r="Q241" s="301" t="s">
        <v>881</v>
      </c>
      <c r="R241" s="302"/>
      <c r="S241" s="408"/>
      <c r="T241" s="408"/>
      <c r="U241" s="408"/>
      <c r="V241" s="408"/>
      <c r="W241" s="408"/>
      <c r="X241" s="386" t="s">
        <v>1070</v>
      </c>
      <c r="Y241" s="472"/>
      <c r="Z241" s="387"/>
      <c r="AA241" s="1"/>
    </row>
    <row r="242" spans="2:27" ht="15.95" customHeight="1" x14ac:dyDescent="0.15">
      <c r="B242" s="401"/>
      <c r="C242" s="715">
        <v>120</v>
      </c>
      <c r="D242" s="716"/>
      <c r="E242" s="302" t="s">
        <v>1057</v>
      </c>
      <c r="F242" s="313">
        <v>1199.3</v>
      </c>
      <c r="G242" s="301" t="s">
        <v>369</v>
      </c>
      <c r="H242" s="301" t="s">
        <v>371</v>
      </c>
      <c r="I242" s="301" t="s">
        <v>384</v>
      </c>
      <c r="J242" s="408"/>
      <c r="K242" s="408"/>
      <c r="L242" s="408"/>
      <c r="M242" s="408"/>
      <c r="N242" s="408"/>
      <c r="O242" s="408"/>
      <c r="P242" s="301" t="s">
        <v>881</v>
      </c>
      <c r="Q242" s="301" t="s">
        <v>881</v>
      </c>
      <c r="R242" s="302"/>
      <c r="S242" s="408"/>
      <c r="T242" s="408"/>
      <c r="U242" s="408"/>
      <c r="V242" s="408"/>
      <c r="W242" s="408"/>
      <c r="X242" s="386" t="s">
        <v>1070</v>
      </c>
      <c r="Y242" s="472"/>
      <c r="Z242" s="387"/>
      <c r="AA242" s="1"/>
    </row>
    <row r="243" spans="2:27" ht="15.95" customHeight="1" x14ac:dyDescent="0.15">
      <c r="B243" s="401"/>
      <c r="C243" s="715">
        <v>120</v>
      </c>
      <c r="D243" s="716"/>
      <c r="E243" s="302" t="s">
        <v>1058</v>
      </c>
      <c r="F243" s="313">
        <v>1205.4000000000001</v>
      </c>
      <c r="G243" s="301" t="s">
        <v>369</v>
      </c>
      <c r="H243" s="301" t="s">
        <v>371</v>
      </c>
      <c r="I243" s="301" t="s">
        <v>384</v>
      </c>
      <c r="J243" s="408"/>
      <c r="K243" s="408"/>
      <c r="L243" s="408"/>
      <c r="M243" s="408"/>
      <c r="N243" s="408"/>
      <c r="O243" s="408"/>
      <c r="P243" s="301" t="s">
        <v>881</v>
      </c>
      <c r="Q243" s="301" t="s">
        <v>881</v>
      </c>
      <c r="R243" s="302"/>
      <c r="S243" s="408"/>
      <c r="T243" s="408"/>
      <c r="U243" s="408"/>
      <c r="V243" s="408"/>
      <c r="W243" s="408"/>
      <c r="X243" s="386" t="s">
        <v>1070</v>
      </c>
      <c r="Y243" s="472"/>
      <c r="Z243" s="387"/>
      <c r="AA243" s="1"/>
    </row>
    <row r="244" spans="2:27" ht="15.95" customHeight="1" x14ac:dyDescent="0.15">
      <c r="B244" s="401"/>
      <c r="C244" s="715">
        <v>121</v>
      </c>
      <c r="D244" s="716"/>
      <c r="E244" s="302" t="s">
        <v>1059</v>
      </c>
      <c r="F244" s="313">
        <v>1209.05</v>
      </c>
      <c r="G244" s="301" t="s">
        <v>369</v>
      </c>
      <c r="H244" s="301" t="s">
        <v>371</v>
      </c>
      <c r="I244" s="301" t="s">
        <v>384</v>
      </c>
      <c r="J244" s="408"/>
      <c r="K244" s="408"/>
      <c r="L244" s="408"/>
      <c r="M244" s="408"/>
      <c r="N244" s="408"/>
      <c r="O244" s="408"/>
      <c r="P244" s="301" t="s">
        <v>881</v>
      </c>
      <c r="Q244" s="301" t="s">
        <v>881</v>
      </c>
      <c r="R244" s="302"/>
      <c r="S244" s="408"/>
      <c r="T244" s="408"/>
      <c r="U244" s="408"/>
      <c r="V244" s="408"/>
      <c r="W244" s="408"/>
      <c r="X244" s="386" t="s">
        <v>1070</v>
      </c>
      <c r="Y244" s="472"/>
      <c r="Z244" s="387"/>
      <c r="AA244" s="1"/>
    </row>
    <row r="245" spans="2:27" ht="15.95" customHeight="1" x14ac:dyDescent="0.15">
      <c r="B245" s="401"/>
      <c r="C245" s="715">
        <v>121</v>
      </c>
      <c r="D245" s="716"/>
      <c r="E245" s="302" t="s">
        <v>1060</v>
      </c>
      <c r="F245" s="313">
        <v>1212.3</v>
      </c>
      <c r="G245" s="301" t="s">
        <v>369</v>
      </c>
      <c r="H245" s="301" t="s">
        <v>371</v>
      </c>
      <c r="I245" s="301" t="s">
        <v>384</v>
      </c>
      <c r="J245" s="408"/>
      <c r="K245" s="408"/>
      <c r="L245" s="408"/>
      <c r="M245" s="408"/>
      <c r="N245" s="408"/>
      <c r="O245" s="408"/>
      <c r="P245" s="301" t="s">
        <v>881</v>
      </c>
      <c r="Q245" s="301" t="s">
        <v>881</v>
      </c>
      <c r="R245" s="302"/>
      <c r="S245" s="408"/>
      <c r="T245" s="408"/>
      <c r="U245" s="408"/>
      <c r="V245" s="408"/>
      <c r="W245" s="408"/>
      <c r="X245" s="386" t="s">
        <v>1070</v>
      </c>
      <c r="Y245" s="472"/>
      <c r="Z245" s="387"/>
      <c r="AA245" s="1"/>
    </row>
    <row r="246" spans="2:27" ht="15.95" customHeight="1" x14ac:dyDescent="0.15">
      <c r="B246" s="401"/>
      <c r="C246" s="715">
        <v>122</v>
      </c>
      <c r="D246" s="716"/>
      <c r="E246" s="302" t="s">
        <v>1061</v>
      </c>
      <c r="F246" s="313">
        <v>1218.5999999999999</v>
      </c>
      <c r="G246" s="301" t="s">
        <v>369</v>
      </c>
      <c r="H246" s="301" t="s">
        <v>371</v>
      </c>
      <c r="I246" s="301" t="s">
        <v>384</v>
      </c>
      <c r="J246" s="408"/>
      <c r="K246" s="408"/>
      <c r="L246" s="408"/>
      <c r="M246" s="408"/>
      <c r="N246" s="408"/>
      <c r="O246" s="408"/>
      <c r="P246" s="301" t="s">
        <v>881</v>
      </c>
      <c r="Q246" s="301" t="s">
        <v>881</v>
      </c>
      <c r="R246" s="302"/>
      <c r="S246" s="408"/>
      <c r="T246" s="408"/>
      <c r="U246" s="408"/>
      <c r="V246" s="408"/>
      <c r="W246" s="408"/>
      <c r="X246" s="386" t="s">
        <v>1070</v>
      </c>
      <c r="Y246" s="472"/>
      <c r="Z246" s="387"/>
      <c r="AA246" s="1"/>
    </row>
    <row r="247" spans="2:27" ht="15.95" customHeight="1" x14ac:dyDescent="0.15">
      <c r="B247" s="401"/>
      <c r="C247" s="715">
        <v>122</v>
      </c>
      <c r="D247" s="716"/>
      <c r="E247" s="302" t="s">
        <v>1062</v>
      </c>
      <c r="F247" s="313">
        <v>1226</v>
      </c>
      <c r="G247" s="301" t="s">
        <v>369</v>
      </c>
      <c r="H247" s="301" t="s">
        <v>371</v>
      </c>
      <c r="I247" s="301" t="s">
        <v>384</v>
      </c>
      <c r="J247" s="408"/>
      <c r="K247" s="408"/>
      <c r="L247" s="408"/>
      <c r="M247" s="408"/>
      <c r="N247" s="408"/>
      <c r="O247" s="408"/>
      <c r="P247" s="301" t="s">
        <v>881</v>
      </c>
      <c r="Q247" s="301" t="s">
        <v>881</v>
      </c>
      <c r="R247" s="302"/>
      <c r="S247" s="408"/>
      <c r="T247" s="408"/>
      <c r="U247" s="408"/>
      <c r="V247" s="408"/>
      <c r="W247" s="408"/>
      <c r="X247" s="386" t="s">
        <v>1070</v>
      </c>
      <c r="Y247" s="472"/>
      <c r="Z247" s="387"/>
      <c r="AA247" s="1"/>
    </row>
    <row r="248" spans="2:27" ht="15.95" customHeight="1" x14ac:dyDescent="0.15">
      <c r="B248" s="401"/>
      <c r="C248" s="715">
        <v>123</v>
      </c>
      <c r="D248" s="716"/>
      <c r="E248" s="302" t="s">
        <v>1063</v>
      </c>
      <c r="F248" s="313">
        <v>1232.5</v>
      </c>
      <c r="G248" s="301" t="s">
        <v>369</v>
      </c>
      <c r="H248" s="301" t="s">
        <v>371</v>
      </c>
      <c r="I248" s="301" t="s">
        <v>384</v>
      </c>
      <c r="J248" s="408"/>
      <c r="K248" s="408"/>
      <c r="L248" s="408"/>
      <c r="M248" s="408"/>
      <c r="N248" s="408"/>
      <c r="O248" s="408"/>
      <c r="P248" s="301" t="s">
        <v>881</v>
      </c>
      <c r="Q248" s="301" t="s">
        <v>881</v>
      </c>
      <c r="R248" s="302"/>
      <c r="S248" s="408"/>
      <c r="T248" s="408"/>
      <c r="U248" s="408"/>
      <c r="V248" s="408"/>
      <c r="W248" s="408"/>
      <c r="X248" s="386" t="s">
        <v>1070</v>
      </c>
      <c r="Y248" s="472"/>
      <c r="Z248" s="387"/>
      <c r="AA248" s="1"/>
    </row>
    <row r="249" spans="2:27" ht="15.95" customHeight="1" x14ac:dyDescent="0.15">
      <c r="B249" s="401"/>
      <c r="C249" s="715">
        <v>123</v>
      </c>
      <c r="D249" s="716"/>
      <c r="E249" s="302" t="s">
        <v>1064</v>
      </c>
      <c r="F249" s="313">
        <v>1236</v>
      </c>
      <c r="G249" s="301" t="s">
        <v>369</v>
      </c>
      <c r="H249" s="301" t="s">
        <v>371</v>
      </c>
      <c r="I249" s="301" t="s">
        <v>384</v>
      </c>
      <c r="J249" s="408"/>
      <c r="K249" s="408"/>
      <c r="L249" s="408"/>
      <c r="M249" s="408"/>
      <c r="N249" s="408"/>
      <c r="O249" s="408"/>
      <c r="P249" s="301" t="s">
        <v>881</v>
      </c>
      <c r="Q249" s="301" t="s">
        <v>881</v>
      </c>
      <c r="R249" s="302"/>
      <c r="S249" s="408"/>
      <c r="T249" s="408"/>
      <c r="U249" s="408"/>
      <c r="V249" s="408"/>
      <c r="W249" s="408"/>
      <c r="X249" s="386" t="s">
        <v>1070</v>
      </c>
      <c r="Y249" s="472"/>
      <c r="Z249" s="387"/>
      <c r="AA249" s="1"/>
    </row>
    <row r="250" spans="2:27" ht="15.95" customHeight="1" x14ac:dyDescent="0.15">
      <c r="B250" s="401"/>
      <c r="C250" s="715">
        <v>124</v>
      </c>
      <c r="D250" s="716"/>
      <c r="E250" s="302" t="s">
        <v>1065</v>
      </c>
      <c r="F250" s="313">
        <v>1239.7</v>
      </c>
      <c r="G250" s="301" t="s">
        <v>369</v>
      </c>
      <c r="H250" s="301" t="s">
        <v>371</v>
      </c>
      <c r="I250" s="301" t="s">
        <v>384</v>
      </c>
      <c r="J250" s="408"/>
      <c r="K250" s="408"/>
      <c r="L250" s="408"/>
      <c r="M250" s="408"/>
      <c r="N250" s="408"/>
      <c r="O250" s="408"/>
      <c r="P250" s="301" t="s">
        <v>881</v>
      </c>
      <c r="Q250" s="301" t="s">
        <v>881</v>
      </c>
      <c r="R250" s="302"/>
      <c r="S250" s="408"/>
      <c r="T250" s="408"/>
      <c r="U250" s="408"/>
      <c r="V250" s="408"/>
      <c r="W250" s="408"/>
      <c r="X250" s="386" t="s">
        <v>1070</v>
      </c>
      <c r="Y250" s="472"/>
      <c r="Z250" s="387"/>
      <c r="AA250" s="1"/>
    </row>
    <row r="251" spans="2:27" ht="15.95" customHeight="1" x14ac:dyDescent="0.15">
      <c r="B251" s="401"/>
      <c r="C251" s="715">
        <v>124</v>
      </c>
      <c r="D251" s="716"/>
      <c r="E251" s="302" t="s">
        <v>1066</v>
      </c>
      <c r="F251" s="313">
        <v>1245.9000000000001</v>
      </c>
      <c r="G251" s="301" t="s">
        <v>369</v>
      </c>
      <c r="H251" s="301" t="s">
        <v>371</v>
      </c>
      <c r="I251" s="301" t="s">
        <v>384</v>
      </c>
      <c r="J251" s="408"/>
      <c r="K251" s="408"/>
      <c r="L251" s="408"/>
      <c r="M251" s="408"/>
      <c r="N251" s="408"/>
      <c r="O251" s="408"/>
      <c r="P251" s="301" t="s">
        <v>881</v>
      </c>
      <c r="Q251" s="301" t="s">
        <v>881</v>
      </c>
      <c r="R251" s="302"/>
      <c r="S251" s="408"/>
      <c r="T251" s="408"/>
      <c r="U251" s="408"/>
      <c r="V251" s="408"/>
      <c r="W251" s="408"/>
      <c r="X251" s="386" t="s">
        <v>1070</v>
      </c>
      <c r="Y251" s="472"/>
      <c r="Z251" s="387"/>
      <c r="AA251" s="1"/>
    </row>
    <row r="252" spans="2:27" ht="15.95" customHeight="1" x14ac:dyDescent="0.15">
      <c r="B252" s="401"/>
      <c r="C252" s="715">
        <v>125</v>
      </c>
      <c r="D252" s="716"/>
      <c r="E252" s="302" t="s">
        <v>1067</v>
      </c>
      <c r="F252" s="313">
        <v>1251.95</v>
      </c>
      <c r="G252" s="301" t="s">
        <v>369</v>
      </c>
      <c r="H252" s="301" t="s">
        <v>371</v>
      </c>
      <c r="I252" s="301" t="s">
        <v>384</v>
      </c>
      <c r="J252" s="408"/>
      <c r="K252" s="408"/>
      <c r="L252" s="408"/>
      <c r="M252" s="408"/>
      <c r="N252" s="408"/>
      <c r="O252" s="408"/>
      <c r="P252" s="301" t="s">
        <v>881</v>
      </c>
      <c r="Q252" s="301" t="s">
        <v>881</v>
      </c>
      <c r="R252" s="302"/>
      <c r="S252" s="408"/>
      <c r="T252" s="408"/>
      <c r="U252" s="408"/>
      <c r="V252" s="408"/>
      <c r="W252" s="408"/>
      <c r="X252" s="386" t="s">
        <v>1070</v>
      </c>
      <c r="Y252" s="472"/>
      <c r="Z252" s="387"/>
      <c r="AA252" s="1"/>
    </row>
    <row r="253" spans="2:27" ht="15.95" customHeight="1" x14ac:dyDescent="0.15">
      <c r="B253" s="476"/>
      <c r="C253" s="715" t="s">
        <v>1069</v>
      </c>
      <c r="D253" s="716"/>
      <c r="E253" s="302" t="s">
        <v>1068</v>
      </c>
      <c r="F253" s="313">
        <v>1262.2</v>
      </c>
      <c r="G253" s="301" t="s">
        <v>369</v>
      </c>
      <c r="H253" s="301" t="s">
        <v>371</v>
      </c>
      <c r="I253" s="301" t="s">
        <v>384</v>
      </c>
      <c r="J253" s="408"/>
      <c r="K253" s="408"/>
      <c r="L253" s="408"/>
      <c r="M253" s="408"/>
      <c r="N253" s="408"/>
      <c r="O253" s="408"/>
      <c r="P253" s="301" t="s">
        <v>881</v>
      </c>
      <c r="Q253" s="301" t="s">
        <v>881</v>
      </c>
      <c r="R253" s="302"/>
      <c r="S253" s="408"/>
      <c r="T253" s="408"/>
      <c r="U253" s="408"/>
      <c r="V253" s="408"/>
      <c r="W253" s="408"/>
      <c r="X253" s="386" t="s">
        <v>1070</v>
      </c>
      <c r="Y253" s="472"/>
      <c r="Z253" s="387"/>
      <c r="AA253" s="1"/>
    </row>
    <row r="254" spans="2:27" ht="15.95" customHeight="1" x14ac:dyDescent="0.15">
      <c r="B254" s="89"/>
      <c r="C254" s="1" t="s">
        <v>282</v>
      </c>
      <c r="D254" s="37"/>
      <c r="E254" s="2"/>
      <c r="F254" s="37"/>
      <c r="G254" s="86"/>
      <c r="H254" s="86"/>
      <c r="I254" s="86"/>
      <c r="J254" s="86"/>
      <c r="K254" s="86"/>
      <c r="L254" s="86"/>
      <c r="M254" s="86"/>
      <c r="N254" s="86"/>
      <c r="O254" s="86"/>
      <c r="P254" s="86"/>
      <c r="Q254" s="86"/>
      <c r="R254" s="37"/>
      <c r="S254" s="86"/>
      <c r="T254" s="86"/>
      <c r="U254" s="86"/>
      <c r="V254" s="86"/>
      <c r="W254" s="86"/>
      <c r="X254" s="37"/>
      <c r="Y254" s="37"/>
      <c r="Z254" s="37"/>
      <c r="AA254" s="1"/>
    </row>
    <row r="255" spans="2:27" ht="15.95" customHeight="1" x14ac:dyDescent="0.15">
      <c r="B255" s="89"/>
      <c r="C255" s="98" t="s">
        <v>283</v>
      </c>
      <c r="D255" s="37"/>
      <c r="E255" s="2"/>
      <c r="F255" s="37"/>
      <c r="G255" s="86"/>
      <c r="H255" s="86"/>
      <c r="I255" s="86"/>
      <c r="J255" s="86"/>
      <c r="K255" s="86"/>
      <c r="L255" s="86"/>
      <c r="M255" s="86"/>
      <c r="N255" s="86"/>
      <c r="O255" s="86"/>
      <c r="P255" s="86"/>
      <c r="Q255" s="86"/>
      <c r="R255" s="37"/>
      <c r="S255" s="86"/>
      <c r="T255" s="86"/>
      <c r="U255" s="86"/>
      <c r="V255" s="86"/>
      <c r="W255" s="86"/>
      <c r="X255" s="37"/>
      <c r="Y255" s="37"/>
      <c r="Z255" s="37"/>
      <c r="AA255" s="1"/>
    </row>
    <row r="256" spans="2:27" ht="15.95" customHeight="1" x14ac:dyDescent="0.15">
      <c r="C256" s="29" t="s">
        <v>249</v>
      </c>
    </row>
    <row r="257" spans="2:28" ht="15.95" customHeight="1" x14ac:dyDescent="0.15">
      <c r="C257" s="29" t="s">
        <v>250</v>
      </c>
    </row>
    <row r="258" spans="2:28" ht="15.95" customHeight="1" x14ac:dyDescent="0.15">
      <c r="C258" s="233" t="s">
        <v>541</v>
      </c>
    </row>
    <row r="259" spans="2:28" ht="9.75" customHeight="1" x14ac:dyDescent="0.15">
      <c r="I259" s="2"/>
      <c r="J259" s="2"/>
      <c r="K259" s="2"/>
      <c r="L259" s="2"/>
      <c r="M259" s="2"/>
      <c r="N259" s="2"/>
      <c r="O259" s="2"/>
      <c r="P259" s="2"/>
      <c r="Q259" s="2"/>
      <c r="R259" s="2"/>
      <c r="S259" s="2"/>
      <c r="T259" s="2"/>
      <c r="U259" s="2"/>
      <c r="V259" s="2"/>
      <c r="W259" s="2"/>
      <c r="X259" s="2"/>
      <c r="Y259" s="29"/>
      <c r="Z259" s="29"/>
    </row>
    <row r="260" spans="2:28" ht="24.75" customHeight="1" x14ac:dyDescent="0.15">
      <c r="B260" s="595" t="s">
        <v>323</v>
      </c>
      <c r="C260" s="595"/>
      <c r="D260" s="595"/>
      <c r="E260" s="595"/>
      <c r="F260" s="595"/>
      <c r="G260" s="595"/>
      <c r="H260" s="595"/>
      <c r="I260" s="595"/>
      <c r="J260" s="719"/>
      <c r="K260" s="719"/>
      <c r="L260" s="719"/>
      <c r="M260" s="719"/>
      <c r="N260" s="719"/>
      <c r="O260" s="719"/>
      <c r="P260" s="719"/>
      <c r="Q260" s="719"/>
      <c r="R260" s="719"/>
      <c r="S260" s="719"/>
      <c r="T260" s="719"/>
      <c r="U260" s="719"/>
      <c r="V260" s="719"/>
      <c r="W260" s="719"/>
      <c r="X260" s="719"/>
    </row>
    <row r="261" spans="2:28" ht="20.100000000000001" customHeight="1" x14ac:dyDescent="0.15">
      <c r="B261" s="467" t="s">
        <v>27</v>
      </c>
      <c r="C261" s="478"/>
      <c r="D261" s="478"/>
      <c r="E261" s="479"/>
      <c r="F261" s="596" t="str">
        <f>F218</f>
        <v>ミネトンネル</v>
      </c>
      <c r="G261" s="597"/>
      <c r="H261" s="597"/>
      <c r="I261" s="438" t="s">
        <v>28</v>
      </c>
      <c r="J261" s="439"/>
      <c r="K261" s="390" t="str">
        <f>K218</f>
        <v>一般国道　316号</v>
      </c>
      <c r="L261" s="391"/>
      <c r="M261" s="391"/>
      <c r="N261" s="392"/>
      <c r="O261" s="409" t="s">
        <v>257</v>
      </c>
      <c r="P261" s="411"/>
      <c r="Q261" s="720" t="str">
        <f>Q218</f>
        <v>株式会社ニュージェック</v>
      </c>
      <c r="R261" s="721"/>
      <c r="S261" s="721"/>
      <c r="T261" s="773"/>
      <c r="U261" s="606" t="s">
        <v>220</v>
      </c>
      <c r="V261" s="607"/>
      <c r="W261" s="607"/>
      <c r="X261" s="608"/>
      <c r="Y261" s="612">
        <f>Y218</f>
        <v>44294</v>
      </c>
      <c r="Z261" s="614"/>
      <c r="AA261" s="1"/>
      <c r="AB261" s="2"/>
    </row>
    <row r="262" spans="2:28" ht="20.100000000000001" customHeight="1" x14ac:dyDescent="0.15">
      <c r="B262" s="413" t="s">
        <v>0</v>
      </c>
      <c r="C262" s="414"/>
      <c r="D262" s="414"/>
      <c r="E262" s="415"/>
      <c r="F262" s="618" t="str">
        <f>F219</f>
        <v>美祢トンネル</v>
      </c>
      <c r="G262" s="619"/>
      <c r="H262" s="619"/>
      <c r="I262" s="774" t="s">
        <v>1</v>
      </c>
      <c r="J262" s="729"/>
      <c r="K262" s="775" t="str">
        <f>K219</f>
        <v>宇部土木建築事務所</v>
      </c>
      <c r="L262" s="776"/>
      <c r="M262" s="776"/>
      <c r="N262" s="777"/>
      <c r="O262" s="409" t="s">
        <v>258</v>
      </c>
      <c r="P262" s="411"/>
      <c r="Q262" s="720" t="str">
        <f>Q219</f>
        <v>石村　勝伸</v>
      </c>
      <c r="R262" s="721"/>
      <c r="S262" s="721"/>
      <c r="T262" s="773"/>
      <c r="U262" s="723"/>
      <c r="V262" s="724"/>
      <c r="W262" s="724"/>
      <c r="X262" s="725"/>
      <c r="Y262" s="726"/>
      <c r="Z262" s="727"/>
      <c r="AA262" s="1"/>
      <c r="AB262" s="2"/>
    </row>
    <row r="263" spans="2:28" ht="30" customHeight="1" x14ac:dyDescent="0.15">
      <c r="B263" s="401" t="s">
        <v>241</v>
      </c>
      <c r="C263" s="730" t="s">
        <v>42</v>
      </c>
      <c r="D263" s="731"/>
      <c r="E263" s="732" t="s">
        <v>210</v>
      </c>
      <c r="F263" s="732" t="s">
        <v>204</v>
      </c>
      <c r="G263" s="730" t="s">
        <v>209</v>
      </c>
      <c r="H263" s="770"/>
      <c r="I263" s="771"/>
      <c r="J263" s="467" t="s">
        <v>208</v>
      </c>
      <c r="K263" s="478"/>
      <c r="L263" s="478"/>
      <c r="M263" s="478"/>
      <c r="N263" s="478"/>
      <c r="O263" s="478"/>
      <c r="P263" s="742" t="s">
        <v>241</v>
      </c>
      <c r="Q263" s="744"/>
      <c r="R263" s="734" t="s">
        <v>264</v>
      </c>
      <c r="S263" s="748"/>
      <c r="T263" s="748"/>
      <c r="U263" s="748"/>
      <c r="V263" s="748"/>
      <c r="W263" s="735"/>
      <c r="X263" s="734" t="s">
        <v>200</v>
      </c>
      <c r="Y263" s="748"/>
      <c r="Z263" s="735"/>
      <c r="AA263" s="1"/>
    </row>
    <row r="264" spans="2:28" ht="16.5" customHeight="1" x14ac:dyDescent="0.15">
      <c r="B264" s="401"/>
      <c r="C264" s="767"/>
      <c r="D264" s="731"/>
      <c r="E264" s="768"/>
      <c r="F264" s="768"/>
      <c r="G264" s="734" t="s">
        <v>199</v>
      </c>
      <c r="H264" s="735"/>
      <c r="I264" s="621" t="s">
        <v>198</v>
      </c>
      <c r="J264" s="599" t="s">
        <v>207</v>
      </c>
      <c r="K264" s="599"/>
      <c r="L264" s="599"/>
      <c r="M264" s="599"/>
      <c r="N264" s="758" t="s">
        <v>206</v>
      </c>
      <c r="O264" s="758"/>
      <c r="P264" s="621" t="s">
        <v>277</v>
      </c>
      <c r="Q264" s="752"/>
      <c r="R264" s="760" t="s">
        <v>193</v>
      </c>
      <c r="S264" s="621" t="s">
        <v>260</v>
      </c>
      <c r="T264" s="621"/>
      <c r="U264" s="621"/>
      <c r="V264" s="621"/>
      <c r="W264" s="621"/>
      <c r="X264" s="730"/>
      <c r="Y264" s="770"/>
      <c r="Z264" s="771"/>
      <c r="AA264" s="1"/>
    </row>
    <row r="265" spans="2:28" ht="16.5" customHeight="1" x14ac:dyDescent="0.15">
      <c r="B265" s="401"/>
      <c r="C265" s="705"/>
      <c r="D265" s="706"/>
      <c r="E265" s="769"/>
      <c r="F265" s="769"/>
      <c r="G265" s="736"/>
      <c r="H265" s="737"/>
      <c r="I265" s="752"/>
      <c r="J265" s="753"/>
      <c r="K265" s="753"/>
      <c r="L265" s="753"/>
      <c r="M265" s="753"/>
      <c r="N265" s="753"/>
      <c r="O265" s="753"/>
      <c r="P265" s="106" t="s">
        <v>267</v>
      </c>
      <c r="Q265" s="106" t="s">
        <v>268</v>
      </c>
      <c r="R265" s="772"/>
      <c r="S265" s="752"/>
      <c r="T265" s="752"/>
      <c r="U265" s="752"/>
      <c r="V265" s="752"/>
      <c r="W265" s="752"/>
      <c r="X265" s="303"/>
      <c r="Y265" s="304"/>
      <c r="Z265" s="305"/>
      <c r="AA265" s="1"/>
    </row>
    <row r="266" spans="2:28" ht="15.95" customHeight="1" x14ac:dyDescent="0.15">
      <c r="B266" s="401"/>
      <c r="C266" s="715">
        <v>3</v>
      </c>
      <c r="D266" s="716"/>
      <c r="E266" s="302">
        <v>3</v>
      </c>
      <c r="F266" s="314">
        <v>30.2</v>
      </c>
      <c r="G266" s="301" t="s">
        <v>519</v>
      </c>
      <c r="H266" s="301" t="s">
        <v>338</v>
      </c>
      <c r="I266" s="301" t="s">
        <v>482</v>
      </c>
      <c r="J266" s="408" t="s">
        <v>387</v>
      </c>
      <c r="K266" s="408"/>
      <c r="L266" s="408"/>
      <c r="M266" s="408"/>
      <c r="N266" s="408" t="s">
        <v>1073</v>
      </c>
      <c r="O266" s="408"/>
      <c r="P266" s="301" t="s">
        <v>1071</v>
      </c>
      <c r="Q266" s="301" t="s">
        <v>1071</v>
      </c>
      <c r="R266" s="302" t="s">
        <v>361</v>
      </c>
      <c r="S266" s="408" t="s">
        <v>1072</v>
      </c>
      <c r="T266" s="408"/>
      <c r="U266" s="408"/>
      <c r="V266" s="408"/>
      <c r="W266" s="408"/>
      <c r="X266" s="386"/>
      <c r="Y266" s="472"/>
      <c r="Z266" s="387"/>
      <c r="AA266" s="1"/>
    </row>
    <row r="267" spans="2:28" ht="15.95" customHeight="1" x14ac:dyDescent="0.15">
      <c r="B267" s="401"/>
      <c r="C267" s="715">
        <v>4</v>
      </c>
      <c r="D267" s="716"/>
      <c r="E267" s="310">
        <v>3</v>
      </c>
      <c r="F267" s="314">
        <v>41.4</v>
      </c>
      <c r="G267" s="309" t="s">
        <v>519</v>
      </c>
      <c r="H267" s="309" t="s">
        <v>338</v>
      </c>
      <c r="I267" s="309" t="s">
        <v>482</v>
      </c>
      <c r="J267" s="408" t="s">
        <v>389</v>
      </c>
      <c r="K267" s="408"/>
      <c r="L267" s="408"/>
      <c r="M267" s="408"/>
      <c r="N267" s="408" t="s">
        <v>1129</v>
      </c>
      <c r="O267" s="408"/>
      <c r="P267" s="309" t="s">
        <v>1071</v>
      </c>
      <c r="Q267" s="309" t="s">
        <v>1071</v>
      </c>
      <c r="R267" s="310" t="s">
        <v>362</v>
      </c>
      <c r="S267" s="408"/>
      <c r="T267" s="408"/>
      <c r="U267" s="408"/>
      <c r="V267" s="408"/>
      <c r="W267" s="408"/>
      <c r="X267" s="386"/>
      <c r="Y267" s="472"/>
      <c r="Z267" s="387"/>
      <c r="AA267" s="1"/>
    </row>
    <row r="268" spans="2:28" ht="15.95" customHeight="1" x14ac:dyDescent="0.15">
      <c r="B268" s="401"/>
      <c r="C268" s="715">
        <v>5</v>
      </c>
      <c r="D268" s="716"/>
      <c r="E268" s="302">
        <v>3</v>
      </c>
      <c r="F268" s="314">
        <v>64.099999999999994</v>
      </c>
      <c r="G268" s="301" t="s">
        <v>519</v>
      </c>
      <c r="H268" s="301" t="s">
        <v>338</v>
      </c>
      <c r="I268" s="301" t="s">
        <v>482</v>
      </c>
      <c r="J268" s="408" t="s">
        <v>387</v>
      </c>
      <c r="K268" s="408"/>
      <c r="L268" s="408"/>
      <c r="M268" s="408"/>
      <c r="N268" s="408" t="s">
        <v>1073</v>
      </c>
      <c r="O268" s="408"/>
      <c r="P268" s="301" t="s">
        <v>1071</v>
      </c>
      <c r="Q268" s="301" t="s">
        <v>1071</v>
      </c>
      <c r="R268" s="302" t="s">
        <v>361</v>
      </c>
      <c r="S268" s="408" t="s">
        <v>1072</v>
      </c>
      <c r="T268" s="408"/>
      <c r="U268" s="408"/>
      <c r="V268" s="408"/>
      <c r="W268" s="408"/>
      <c r="X268" s="386"/>
      <c r="Y268" s="472"/>
      <c r="Z268" s="387"/>
      <c r="AA268" s="1"/>
    </row>
    <row r="269" spans="2:28" ht="15.95" customHeight="1" x14ac:dyDescent="0.15">
      <c r="B269" s="401"/>
      <c r="C269" s="715">
        <v>6</v>
      </c>
      <c r="D269" s="716"/>
      <c r="E269" s="302">
        <v>4</v>
      </c>
      <c r="F269" s="314">
        <v>51.1</v>
      </c>
      <c r="G269" s="301" t="s">
        <v>519</v>
      </c>
      <c r="H269" s="301" t="s">
        <v>338</v>
      </c>
      <c r="I269" s="301" t="s">
        <v>482</v>
      </c>
      <c r="J269" s="408" t="s">
        <v>387</v>
      </c>
      <c r="K269" s="408"/>
      <c r="L269" s="408"/>
      <c r="M269" s="408"/>
      <c r="N269" s="408" t="s">
        <v>1073</v>
      </c>
      <c r="O269" s="408"/>
      <c r="P269" s="301" t="s">
        <v>1071</v>
      </c>
      <c r="Q269" s="301" t="s">
        <v>1071</v>
      </c>
      <c r="R269" s="302" t="s">
        <v>361</v>
      </c>
      <c r="S269" s="408" t="s">
        <v>1072</v>
      </c>
      <c r="T269" s="408"/>
      <c r="U269" s="408"/>
      <c r="V269" s="408"/>
      <c r="W269" s="408"/>
      <c r="X269" s="386"/>
      <c r="Y269" s="472"/>
      <c r="Z269" s="387"/>
      <c r="AA269" s="1"/>
    </row>
    <row r="270" spans="2:28" ht="15.95" customHeight="1" x14ac:dyDescent="0.15">
      <c r="B270" s="401"/>
      <c r="C270" s="715">
        <v>22</v>
      </c>
      <c r="D270" s="716"/>
      <c r="E270" s="302">
        <v>5</v>
      </c>
      <c r="F270" s="314">
        <v>225</v>
      </c>
      <c r="G270" s="301" t="s">
        <v>519</v>
      </c>
      <c r="H270" s="301" t="s">
        <v>338</v>
      </c>
      <c r="I270" s="301" t="s">
        <v>482</v>
      </c>
      <c r="J270" s="408" t="s">
        <v>387</v>
      </c>
      <c r="K270" s="408"/>
      <c r="L270" s="408"/>
      <c r="M270" s="408"/>
      <c r="N270" s="408" t="s">
        <v>1073</v>
      </c>
      <c r="O270" s="408"/>
      <c r="P270" s="301" t="s">
        <v>1071</v>
      </c>
      <c r="Q270" s="301" t="s">
        <v>1071</v>
      </c>
      <c r="R270" s="302" t="s">
        <v>361</v>
      </c>
      <c r="S270" s="408" t="s">
        <v>1072</v>
      </c>
      <c r="T270" s="408"/>
      <c r="U270" s="408"/>
      <c r="V270" s="408"/>
      <c r="W270" s="408"/>
      <c r="X270" s="386"/>
      <c r="Y270" s="472"/>
      <c r="Z270" s="387"/>
      <c r="AA270" s="1"/>
    </row>
    <row r="271" spans="2:28" ht="15.95" customHeight="1" x14ac:dyDescent="0.15">
      <c r="B271" s="401"/>
      <c r="C271" s="715">
        <v>43</v>
      </c>
      <c r="D271" s="716"/>
      <c r="E271" s="302">
        <v>1</v>
      </c>
      <c r="F271" s="314">
        <v>447.6</v>
      </c>
      <c r="G271" s="301" t="s">
        <v>519</v>
      </c>
      <c r="H271" s="301" t="s">
        <v>338</v>
      </c>
      <c r="I271" s="301" t="s">
        <v>482</v>
      </c>
      <c r="J271" s="408" t="s">
        <v>387</v>
      </c>
      <c r="K271" s="408"/>
      <c r="L271" s="408"/>
      <c r="M271" s="408"/>
      <c r="N271" s="408" t="s">
        <v>1073</v>
      </c>
      <c r="O271" s="408"/>
      <c r="P271" s="301" t="s">
        <v>1071</v>
      </c>
      <c r="Q271" s="301" t="s">
        <v>1071</v>
      </c>
      <c r="R271" s="302" t="s">
        <v>361</v>
      </c>
      <c r="S271" s="408" t="s">
        <v>1072</v>
      </c>
      <c r="T271" s="408"/>
      <c r="U271" s="408"/>
      <c r="V271" s="408"/>
      <c r="W271" s="408"/>
      <c r="X271" s="386"/>
      <c r="Y271" s="472"/>
      <c r="Z271" s="387"/>
      <c r="AA271" s="1"/>
    </row>
    <row r="272" spans="2:28" ht="15.95" customHeight="1" x14ac:dyDescent="0.15">
      <c r="B272" s="401"/>
      <c r="C272" s="715">
        <v>45</v>
      </c>
      <c r="D272" s="716"/>
      <c r="E272" s="302">
        <v>2</v>
      </c>
      <c r="F272" s="314">
        <v>462.8</v>
      </c>
      <c r="G272" s="301" t="s">
        <v>519</v>
      </c>
      <c r="H272" s="301" t="s">
        <v>338</v>
      </c>
      <c r="I272" s="301" t="s">
        <v>385</v>
      </c>
      <c r="J272" s="408" t="s">
        <v>387</v>
      </c>
      <c r="K272" s="408"/>
      <c r="L272" s="408"/>
      <c r="M272" s="408"/>
      <c r="N272" s="408" t="s">
        <v>1075</v>
      </c>
      <c r="O272" s="408"/>
      <c r="P272" s="301" t="s">
        <v>1071</v>
      </c>
      <c r="Q272" s="301" t="s">
        <v>1071</v>
      </c>
      <c r="R272" s="302" t="s">
        <v>362</v>
      </c>
      <c r="S272" s="408"/>
      <c r="T272" s="408"/>
      <c r="U272" s="408"/>
      <c r="V272" s="408"/>
      <c r="W272" s="408"/>
      <c r="X272" s="386"/>
      <c r="Y272" s="472"/>
      <c r="Z272" s="387"/>
      <c r="AA272" s="1"/>
    </row>
    <row r="273" spans="2:27" ht="15.95" customHeight="1" x14ac:dyDescent="0.15">
      <c r="B273" s="401"/>
      <c r="C273" s="715">
        <v>122</v>
      </c>
      <c r="D273" s="716"/>
      <c r="E273" s="302">
        <v>3</v>
      </c>
      <c r="F273" s="313">
        <v>1228</v>
      </c>
      <c r="G273" s="301" t="s">
        <v>519</v>
      </c>
      <c r="H273" s="301" t="s">
        <v>338</v>
      </c>
      <c r="I273" s="301" t="s">
        <v>385</v>
      </c>
      <c r="J273" s="408" t="s">
        <v>387</v>
      </c>
      <c r="K273" s="408"/>
      <c r="L273" s="408"/>
      <c r="M273" s="408"/>
      <c r="N273" s="408" t="s">
        <v>1075</v>
      </c>
      <c r="O273" s="408"/>
      <c r="P273" s="301" t="s">
        <v>1071</v>
      </c>
      <c r="Q273" s="301" t="s">
        <v>1071</v>
      </c>
      <c r="R273" s="302" t="s">
        <v>362</v>
      </c>
      <c r="S273" s="408"/>
      <c r="T273" s="408"/>
      <c r="U273" s="408"/>
      <c r="V273" s="408"/>
      <c r="W273" s="408"/>
      <c r="X273" s="386"/>
      <c r="Y273" s="472"/>
      <c r="Z273" s="387"/>
      <c r="AA273" s="1"/>
    </row>
    <row r="274" spans="2:27" ht="15.95" customHeight="1" x14ac:dyDescent="0.15">
      <c r="B274" s="401"/>
      <c r="C274" s="715" t="s">
        <v>1681</v>
      </c>
      <c r="D274" s="716"/>
      <c r="E274" s="325">
        <v>5</v>
      </c>
      <c r="F274" s="314">
        <v>1.6</v>
      </c>
      <c r="G274" s="324" t="s">
        <v>519</v>
      </c>
      <c r="H274" s="324" t="s">
        <v>338</v>
      </c>
      <c r="I274" s="324" t="s">
        <v>482</v>
      </c>
      <c r="J274" s="408" t="s">
        <v>389</v>
      </c>
      <c r="K274" s="408"/>
      <c r="L274" s="408"/>
      <c r="M274" s="408"/>
      <c r="N274" s="408" t="s">
        <v>1719</v>
      </c>
      <c r="O274" s="408"/>
      <c r="P274" s="301" t="s">
        <v>1071</v>
      </c>
      <c r="Q274" s="301" t="s">
        <v>1071</v>
      </c>
      <c r="R274" s="325" t="s">
        <v>362</v>
      </c>
      <c r="S274" s="408"/>
      <c r="T274" s="408"/>
      <c r="U274" s="408"/>
      <c r="V274" s="408"/>
      <c r="W274" s="408"/>
      <c r="X274" s="386"/>
      <c r="Y274" s="472"/>
      <c r="Z274" s="387"/>
      <c r="AA274" s="1"/>
    </row>
    <row r="275" spans="2:27" ht="15.95" customHeight="1" x14ac:dyDescent="0.15">
      <c r="B275" s="401"/>
      <c r="C275" s="715">
        <v>4</v>
      </c>
      <c r="D275" s="716"/>
      <c r="E275" s="325">
        <v>10</v>
      </c>
      <c r="F275" s="314">
        <v>10.1</v>
      </c>
      <c r="G275" s="324" t="s">
        <v>519</v>
      </c>
      <c r="H275" s="324" t="s">
        <v>338</v>
      </c>
      <c r="I275" s="324" t="s">
        <v>482</v>
      </c>
      <c r="J275" s="408" t="s">
        <v>389</v>
      </c>
      <c r="K275" s="408"/>
      <c r="L275" s="408"/>
      <c r="M275" s="408"/>
      <c r="N275" s="408" t="s">
        <v>1719</v>
      </c>
      <c r="O275" s="408"/>
      <c r="P275" s="324" t="s">
        <v>1071</v>
      </c>
      <c r="Q275" s="324" t="s">
        <v>1071</v>
      </c>
      <c r="R275" s="325" t="s">
        <v>362</v>
      </c>
      <c r="S275" s="408"/>
      <c r="T275" s="408"/>
      <c r="U275" s="408"/>
      <c r="V275" s="408"/>
      <c r="W275" s="408"/>
      <c r="X275" s="386"/>
      <c r="Y275" s="472"/>
      <c r="Z275" s="387"/>
      <c r="AA275" s="1"/>
    </row>
    <row r="276" spans="2:27" ht="15.95" customHeight="1" x14ac:dyDescent="0.15">
      <c r="B276" s="401"/>
      <c r="C276" s="715">
        <v>8</v>
      </c>
      <c r="D276" s="716"/>
      <c r="E276" s="330">
        <v>5</v>
      </c>
      <c r="F276" s="314">
        <v>80.7</v>
      </c>
      <c r="G276" s="324" t="s">
        <v>519</v>
      </c>
      <c r="H276" s="324" t="s">
        <v>338</v>
      </c>
      <c r="I276" s="324" t="s">
        <v>482</v>
      </c>
      <c r="J276" s="408" t="s">
        <v>389</v>
      </c>
      <c r="K276" s="408"/>
      <c r="L276" s="408"/>
      <c r="M276" s="408"/>
      <c r="N276" s="408" t="s">
        <v>1719</v>
      </c>
      <c r="O276" s="408"/>
      <c r="P276" s="324" t="s">
        <v>1071</v>
      </c>
      <c r="Q276" s="324" t="s">
        <v>1071</v>
      </c>
      <c r="R276" s="325" t="s">
        <v>362</v>
      </c>
      <c r="S276" s="408"/>
      <c r="T276" s="408"/>
      <c r="U276" s="408"/>
      <c r="V276" s="408"/>
      <c r="W276" s="408"/>
      <c r="X276" s="386"/>
      <c r="Y276" s="472"/>
      <c r="Z276" s="387"/>
      <c r="AA276" s="1"/>
    </row>
    <row r="277" spans="2:27" ht="15.95" customHeight="1" x14ac:dyDescent="0.15">
      <c r="B277" s="401"/>
      <c r="C277" s="715">
        <v>16</v>
      </c>
      <c r="D277" s="716"/>
      <c r="E277" s="330">
        <v>9</v>
      </c>
      <c r="F277" s="314">
        <v>155.5</v>
      </c>
      <c r="G277" s="324" t="s">
        <v>519</v>
      </c>
      <c r="H277" s="324" t="s">
        <v>338</v>
      </c>
      <c r="I277" s="324" t="s">
        <v>482</v>
      </c>
      <c r="J277" s="408" t="s">
        <v>389</v>
      </c>
      <c r="K277" s="408"/>
      <c r="L277" s="408"/>
      <c r="M277" s="408"/>
      <c r="N277" s="408" t="s">
        <v>1719</v>
      </c>
      <c r="O277" s="408"/>
      <c r="P277" s="324" t="s">
        <v>1071</v>
      </c>
      <c r="Q277" s="324" t="s">
        <v>1071</v>
      </c>
      <c r="R277" s="325" t="s">
        <v>362</v>
      </c>
      <c r="S277" s="408"/>
      <c r="T277" s="408"/>
      <c r="U277" s="408"/>
      <c r="V277" s="408"/>
      <c r="W277" s="408"/>
      <c r="X277" s="386"/>
      <c r="Y277" s="472"/>
      <c r="Z277" s="387"/>
      <c r="AA277" s="1"/>
    </row>
    <row r="278" spans="2:27" ht="15.95" customHeight="1" x14ac:dyDescent="0.15">
      <c r="B278" s="401"/>
      <c r="C278" s="715">
        <v>20</v>
      </c>
      <c r="D278" s="716"/>
      <c r="E278" s="330">
        <v>4</v>
      </c>
      <c r="F278" s="314">
        <v>201.7</v>
      </c>
      <c r="G278" s="324" t="s">
        <v>519</v>
      </c>
      <c r="H278" s="324" t="s">
        <v>338</v>
      </c>
      <c r="I278" s="324" t="s">
        <v>482</v>
      </c>
      <c r="J278" s="408" t="s">
        <v>389</v>
      </c>
      <c r="K278" s="408"/>
      <c r="L278" s="408"/>
      <c r="M278" s="408"/>
      <c r="N278" s="408" t="s">
        <v>1719</v>
      </c>
      <c r="O278" s="408"/>
      <c r="P278" s="324" t="s">
        <v>1071</v>
      </c>
      <c r="Q278" s="324" t="s">
        <v>1071</v>
      </c>
      <c r="R278" s="325" t="s">
        <v>362</v>
      </c>
      <c r="S278" s="408"/>
      <c r="T278" s="408"/>
      <c r="U278" s="408"/>
      <c r="V278" s="408"/>
      <c r="W278" s="408"/>
      <c r="X278" s="386"/>
      <c r="Y278" s="472"/>
      <c r="Z278" s="387"/>
      <c r="AA278" s="1"/>
    </row>
    <row r="279" spans="2:27" ht="15.95" customHeight="1" x14ac:dyDescent="0.15">
      <c r="B279" s="401"/>
      <c r="C279" s="715">
        <v>35</v>
      </c>
      <c r="D279" s="716"/>
      <c r="E279" s="330">
        <v>4</v>
      </c>
      <c r="F279" s="314">
        <v>360.1</v>
      </c>
      <c r="G279" s="324" t="s">
        <v>519</v>
      </c>
      <c r="H279" s="324" t="s">
        <v>338</v>
      </c>
      <c r="I279" s="324" t="s">
        <v>482</v>
      </c>
      <c r="J279" s="408" t="s">
        <v>389</v>
      </c>
      <c r="K279" s="408"/>
      <c r="L279" s="408"/>
      <c r="M279" s="408"/>
      <c r="N279" s="408" t="s">
        <v>1719</v>
      </c>
      <c r="O279" s="408"/>
      <c r="P279" s="324" t="s">
        <v>1071</v>
      </c>
      <c r="Q279" s="324" t="s">
        <v>1071</v>
      </c>
      <c r="R279" s="325" t="s">
        <v>362</v>
      </c>
      <c r="S279" s="408"/>
      <c r="T279" s="408"/>
      <c r="U279" s="408"/>
      <c r="V279" s="408"/>
      <c r="W279" s="408"/>
      <c r="X279" s="386"/>
      <c r="Y279" s="472"/>
      <c r="Z279" s="387"/>
      <c r="AA279" s="1"/>
    </row>
    <row r="280" spans="2:27" ht="15.95" customHeight="1" x14ac:dyDescent="0.15">
      <c r="B280" s="401"/>
      <c r="C280" s="715">
        <v>49</v>
      </c>
      <c r="D280" s="716"/>
      <c r="E280" s="330">
        <v>7</v>
      </c>
      <c r="F280" s="314">
        <v>505</v>
      </c>
      <c r="G280" s="324" t="s">
        <v>519</v>
      </c>
      <c r="H280" s="324" t="s">
        <v>338</v>
      </c>
      <c r="I280" s="324" t="s">
        <v>482</v>
      </c>
      <c r="J280" s="408" t="s">
        <v>389</v>
      </c>
      <c r="K280" s="408"/>
      <c r="L280" s="408"/>
      <c r="M280" s="408"/>
      <c r="N280" s="408" t="s">
        <v>1719</v>
      </c>
      <c r="O280" s="408"/>
      <c r="P280" s="324" t="s">
        <v>1071</v>
      </c>
      <c r="Q280" s="324" t="s">
        <v>1071</v>
      </c>
      <c r="R280" s="325" t="s">
        <v>362</v>
      </c>
      <c r="S280" s="408"/>
      <c r="T280" s="408"/>
      <c r="U280" s="408"/>
      <c r="V280" s="408"/>
      <c r="W280" s="408"/>
      <c r="X280" s="386"/>
      <c r="Y280" s="472"/>
      <c r="Z280" s="387"/>
      <c r="AA280" s="1"/>
    </row>
    <row r="281" spans="2:27" ht="15.95" customHeight="1" x14ac:dyDescent="0.15">
      <c r="B281" s="401"/>
      <c r="C281" s="715">
        <v>54</v>
      </c>
      <c r="D281" s="716"/>
      <c r="E281" s="330">
        <v>3</v>
      </c>
      <c r="F281" s="314">
        <v>535</v>
      </c>
      <c r="G281" s="324" t="s">
        <v>519</v>
      </c>
      <c r="H281" s="324" t="s">
        <v>338</v>
      </c>
      <c r="I281" s="324" t="s">
        <v>482</v>
      </c>
      <c r="J281" s="408" t="s">
        <v>389</v>
      </c>
      <c r="K281" s="408"/>
      <c r="L281" s="408"/>
      <c r="M281" s="408"/>
      <c r="N281" s="408" t="s">
        <v>1720</v>
      </c>
      <c r="O281" s="408"/>
      <c r="P281" s="324" t="s">
        <v>1071</v>
      </c>
      <c r="Q281" s="324" t="s">
        <v>1071</v>
      </c>
      <c r="R281" s="325" t="s">
        <v>362</v>
      </c>
      <c r="S281" s="408"/>
      <c r="T281" s="408"/>
      <c r="U281" s="408"/>
      <c r="V281" s="408"/>
      <c r="W281" s="408"/>
      <c r="X281" s="386"/>
      <c r="Y281" s="472"/>
      <c r="Z281" s="387"/>
      <c r="AA281" s="1"/>
    </row>
    <row r="282" spans="2:27" ht="15.95" customHeight="1" x14ac:dyDescent="0.15">
      <c r="B282" s="401"/>
      <c r="C282" s="715">
        <v>61</v>
      </c>
      <c r="D282" s="716"/>
      <c r="E282" s="330">
        <v>4</v>
      </c>
      <c r="F282" s="314">
        <v>601.4</v>
      </c>
      <c r="G282" s="324" t="s">
        <v>519</v>
      </c>
      <c r="H282" s="324" t="s">
        <v>338</v>
      </c>
      <c r="I282" s="324" t="s">
        <v>482</v>
      </c>
      <c r="J282" s="408" t="s">
        <v>389</v>
      </c>
      <c r="K282" s="408"/>
      <c r="L282" s="408"/>
      <c r="M282" s="408"/>
      <c r="N282" s="408" t="s">
        <v>1719</v>
      </c>
      <c r="O282" s="408"/>
      <c r="P282" s="324" t="s">
        <v>1071</v>
      </c>
      <c r="Q282" s="324" t="s">
        <v>1071</v>
      </c>
      <c r="R282" s="325" t="s">
        <v>362</v>
      </c>
      <c r="S282" s="408"/>
      <c r="T282" s="408"/>
      <c r="U282" s="408"/>
      <c r="V282" s="408"/>
      <c r="W282" s="408"/>
      <c r="X282" s="386"/>
      <c r="Y282" s="472"/>
      <c r="Z282" s="387"/>
      <c r="AA282" s="1"/>
    </row>
    <row r="283" spans="2:27" ht="15.95" customHeight="1" x14ac:dyDescent="0.15">
      <c r="B283" s="401"/>
      <c r="C283" s="715">
        <v>72</v>
      </c>
      <c r="D283" s="716"/>
      <c r="E283" s="330">
        <v>5</v>
      </c>
      <c r="F283" s="314">
        <v>720.5</v>
      </c>
      <c r="G283" s="324" t="s">
        <v>519</v>
      </c>
      <c r="H283" s="324" t="s">
        <v>338</v>
      </c>
      <c r="I283" s="324" t="s">
        <v>482</v>
      </c>
      <c r="J283" s="408" t="s">
        <v>389</v>
      </c>
      <c r="K283" s="408"/>
      <c r="L283" s="408"/>
      <c r="M283" s="408"/>
      <c r="N283" s="408" t="s">
        <v>1719</v>
      </c>
      <c r="O283" s="408"/>
      <c r="P283" s="324" t="s">
        <v>1071</v>
      </c>
      <c r="Q283" s="324" t="s">
        <v>1071</v>
      </c>
      <c r="R283" s="325" t="s">
        <v>362</v>
      </c>
      <c r="S283" s="408"/>
      <c r="T283" s="408"/>
      <c r="U283" s="408"/>
      <c r="V283" s="408"/>
      <c r="W283" s="408"/>
      <c r="X283" s="386"/>
      <c r="Y283" s="472"/>
      <c r="Z283" s="387"/>
      <c r="AA283" s="1"/>
    </row>
    <row r="284" spans="2:27" ht="15.95" customHeight="1" x14ac:dyDescent="0.15">
      <c r="B284" s="401"/>
      <c r="C284" s="715">
        <v>85</v>
      </c>
      <c r="D284" s="716"/>
      <c r="E284" s="330">
        <v>3</v>
      </c>
      <c r="F284" s="314">
        <v>839</v>
      </c>
      <c r="G284" s="324" t="s">
        <v>519</v>
      </c>
      <c r="H284" s="324" t="s">
        <v>338</v>
      </c>
      <c r="I284" s="324" t="s">
        <v>482</v>
      </c>
      <c r="J284" s="408" t="s">
        <v>389</v>
      </c>
      <c r="K284" s="408"/>
      <c r="L284" s="408"/>
      <c r="M284" s="408"/>
      <c r="N284" s="408" t="s">
        <v>1719</v>
      </c>
      <c r="O284" s="408"/>
      <c r="P284" s="324" t="s">
        <v>1071</v>
      </c>
      <c r="Q284" s="324" t="s">
        <v>1071</v>
      </c>
      <c r="R284" s="325" t="s">
        <v>362</v>
      </c>
      <c r="S284" s="408"/>
      <c r="T284" s="408"/>
      <c r="U284" s="408"/>
      <c r="V284" s="408"/>
      <c r="W284" s="408"/>
      <c r="X284" s="386"/>
      <c r="Y284" s="472"/>
      <c r="Z284" s="387"/>
      <c r="AA284" s="1"/>
    </row>
    <row r="285" spans="2:27" ht="15.95" customHeight="1" x14ac:dyDescent="0.15">
      <c r="B285" s="401"/>
      <c r="C285" s="715">
        <v>120</v>
      </c>
      <c r="D285" s="716"/>
      <c r="E285" s="330">
        <v>3</v>
      </c>
      <c r="F285" s="313">
        <v>1200</v>
      </c>
      <c r="G285" s="324" t="s">
        <v>519</v>
      </c>
      <c r="H285" s="324" t="s">
        <v>338</v>
      </c>
      <c r="I285" s="324" t="s">
        <v>482</v>
      </c>
      <c r="J285" s="408" t="s">
        <v>389</v>
      </c>
      <c r="K285" s="408"/>
      <c r="L285" s="408"/>
      <c r="M285" s="408"/>
      <c r="N285" s="408" t="s">
        <v>1720</v>
      </c>
      <c r="O285" s="408"/>
      <c r="P285" s="324" t="s">
        <v>1071</v>
      </c>
      <c r="Q285" s="324" t="s">
        <v>1071</v>
      </c>
      <c r="R285" s="325" t="s">
        <v>362</v>
      </c>
      <c r="S285" s="408"/>
      <c r="T285" s="408"/>
      <c r="U285" s="408"/>
      <c r="V285" s="408"/>
      <c r="W285" s="408"/>
      <c r="X285" s="386"/>
      <c r="Y285" s="472"/>
      <c r="Z285" s="387"/>
      <c r="AA285" s="1"/>
    </row>
    <row r="286" spans="2:27" ht="15.95" customHeight="1" x14ac:dyDescent="0.15">
      <c r="B286" s="401"/>
      <c r="C286" s="715" t="s">
        <v>1721</v>
      </c>
      <c r="D286" s="716"/>
      <c r="E286" s="330">
        <v>5</v>
      </c>
      <c r="F286" s="313">
        <v>1262.9000000000001</v>
      </c>
      <c r="G286" s="324" t="s">
        <v>519</v>
      </c>
      <c r="H286" s="324" t="s">
        <v>338</v>
      </c>
      <c r="I286" s="324" t="s">
        <v>482</v>
      </c>
      <c r="J286" s="408" t="s">
        <v>389</v>
      </c>
      <c r="K286" s="408"/>
      <c r="L286" s="408"/>
      <c r="M286" s="408"/>
      <c r="N286" s="408" t="s">
        <v>1719</v>
      </c>
      <c r="O286" s="408"/>
      <c r="P286" s="324" t="s">
        <v>1071</v>
      </c>
      <c r="Q286" s="324" t="s">
        <v>1071</v>
      </c>
      <c r="R286" s="325" t="s">
        <v>362</v>
      </c>
      <c r="S286" s="408"/>
      <c r="T286" s="408"/>
      <c r="U286" s="408"/>
      <c r="V286" s="408"/>
      <c r="W286" s="408"/>
      <c r="X286" s="386"/>
      <c r="Y286" s="472"/>
      <c r="Z286" s="387"/>
      <c r="AA286" s="1"/>
    </row>
    <row r="287" spans="2:27" ht="15.95" customHeight="1" x14ac:dyDescent="0.15">
      <c r="B287" s="401"/>
      <c r="C287" s="715">
        <v>1</v>
      </c>
      <c r="D287" s="716"/>
      <c r="E287" s="330">
        <v>7</v>
      </c>
      <c r="F287" s="314">
        <v>10.199999999999999</v>
      </c>
      <c r="G287" s="324" t="s">
        <v>519</v>
      </c>
      <c r="H287" s="324" t="s">
        <v>338</v>
      </c>
      <c r="I287" s="301" t="s">
        <v>384</v>
      </c>
      <c r="J287" s="408" t="s">
        <v>389</v>
      </c>
      <c r="K287" s="408"/>
      <c r="L287" s="408"/>
      <c r="M287" s="408"/>
      <c r="N287" s="408" t="s">
        <v>1722</v>
      </c>
      <c r="O287" s="408"/>
      <c r="P287" s="324" t="s">
        <v>1071</v>
      </c>
      <c r="Q287" s="324" t="s">
        <v>1071</v>
      </c>
      <c r="R287" s="325" t="s">
        <v>362</v>
      </c>
      <c r="S287" s="408"/>
      <c r="T287" s="408"/>
      <c r="U287" s="408"/>
      <c r="V287" s="408"/>
      <c r="W287" s="408"/>
      <c r="X287" s="386"/>
      <c r="Y287" s="472"/>
      <c r="Z287" s="387"/>
      <c r="AA287" s="1"/>
    </row>
    <row r="288" spans="2:27" ht="15.95" customHeight="1" x14ac:dyDescent="0.15">
      <c r="B288" s="401"/>
      <c r="C288" s="715">
        <v>83</v>
      </c>
      <c r="D288" s="716"/>
      <c r="E288" s="330">
        <v>6</v>
      </c>
      <c r="F288" s="314">
        <v>820.9</v>
      </c>
      <c r="G288" s="324" t="s">
        <v>519</v>
      </c>
      <c r="H288" s="324" t="s">
        <v>338</v>
      </c>
      <c r="I288" s="324" t="s">
        <v>384</v>
      </c>
      <c r="J288" s="408" t="s">
        <v>389</v>
      </c>
      <c r="K288" s="408"/>
      <c r="L288" s="408"/>
      <c r="M288" s="408"/>
      <c r="N288" s="408" t="s">
        <v>1722</v>
      </c>
      <c r="O288" s="408"/>
      <c r="P288" s="324" t="s">
        <v>1071</v>
      </c>
      <c r="Q288" s="324" t="s">
        <v>1071</v>
      </c>
      <c r="R288" s="325" t="s">
        <v>362</v>
      </c>
      <c r="S288" s="408"/>
      <c r="T288" s="408"/>
      <c r="U288" s="408"/>
      <c r="V288" s="408"/>
      <c r="W288" s="408"/>
      <c r="X288" s="386"/>
      <c r="Y288" s="472"/>
      <c r="Z288" s="387"/>
      <c r="AA288" s="1"/>
    </row>
    <row r="289" spans="2:27" ht="15.95" customHeight="1" x14ac:dyDescent="0.15">
      <c r="B289" s="401"/>
      <c r="C289" s="715">
        <v>89</v>
      </c>
      <c r="D289" s="716"/>
      <c r="E289" s="330">
        <v>1</v>
      </c>
      <c r="F289" s="314">
        <v>875.9</v>
      </c>
      <c r="G289" s="324" t="s">
        <v>519</v>
      </c>
      <c r="H289" s="324" t="s">
        <v>338</v>
      </c>
      <c r="I289" s="324" t="s">
        <v>384</v>
      </c>
      <c r="J289" s="408" t="s">
        <v>389</v>
      </c>
      <c r="K289" s="408"/>
      <c r="L289" s="408"/>
      <c r="M289" s="408"/>
      <c r="N289" s="408" t="s">
        <v>1722</v>
      </c>
      <c r="O289" s="408"/>
      <c r="P289" s="324" t="s">
        <v>1071</v>
      </c>
      <c r="Q289" s="324" t="s">
        <v>1071</v>
      </c>
      <c r="R289" s="325" t="s">
        <v>362</v>
      </c>
      <c r="S289" s="408"/>
      <c r="T289" s="408"/>
      <c r="U289" s="408"/>
      <c r="V289" s="408"/>
      <c r="W289" s="408"/>
      <c r="X289" s="386"/>
      <c r="Y289" s="472"/>
      <c r="Z289" s="387"/>
      <c r="AA289" s="1"/>
    </row>
    <row r="290" spans="2:27" ht="15.95" customHeight="1" x14ac:dyDescent="0.15">
      <c r="B290" s="401"/>
      <c r="C290" s="715"/>
      <c r="D290" s="716"/>
      <c r="E290" s="360"/>
      <c r="F290" s="360"/>
      <c r="G290" s="314"/>
      <c r="H290" s="359"/>
      <c r="I290" s="359"/>
      <c r="J290" s="408"/>
      <c r="K290" s="408"/>
      <c r="L290" s="408"/>
      <c r="M290" s="408"/>
      <c r="N290" s="408"/>
      <c r="O290" s="408"/>
      <c r="P290" s="70"/>
      <c r="Q290" s="359"/>
      <c r="R290" s="359"/>
      <c r="S290" s="408"/>
      <c r="T290" s="408"/>
      <c r="U290" s="408"/>
      <c r="V290" s="408"/>
      <c r="W290" s="408"/>
      <c r="X290" s="386"/>
      <c r="Y290" s="472"/>
      <c r="Z290" s="387"/>
      <c r="AA290" s="1"/>
    </row>
    <row r="291" spans="2:27" ht="15.95" customHeight="1" x14ac:dyDescent="0.15">
      <c r="B291" s="401"/>
      <c r="C291" s="362"/>
      <c r="D291" s="363"/>
      <c r="E291" s="360"/>
      <c r="F291" s="358"/>
      <c r="G291" s="314"/>
      <c r="H291" s="359"/>
      <c r="I291" s="359"/>
      <c r="J291" s="408"/>
      <c r="K291" s="408"/>
      <c r="L291" s="408"/>
      <c r="M291" s="408"/>
      <c r="N291" s="408"/>
      <c r="O291" s="408"/>
      <c r="P291" s="70"/>
      <c r="Q291" s="359"/>
      <c r="R291" s="359"/>
      <c r="S291" s="408"/>
      <c r="T291" s="408"/>
      <c r="U291" s="408"/>
      <c r="V291" s="408"/>
      <c r="W291" s="408"/>
      <c r="X291" s="357"/>
      <c r="Y291" s="361"/>
      <c r="Z291" s="358"/>
      <c r="AA291" s="1"/>
    </row>
    <row r="292" spans="2:27" ht="15.95" customHeight="1" x14ac:dyDescent="0.15">
      <c r="B292" s="401"/>
      <c r="C292" s="715"/>
      <c r="D292" s="716"/>
      <c r="E292" s="302"/>
      <c r="F292" s="314"/>
      <c r="G292" s="301"/>
      <c r="H292" s="301"/>
      <c r="I292" s="301"/>
      <c r="J292" s="408"/>
      <c r="K292" s="408"/>
      <c r="L292" s="408"/>
      <c r="M292" s="408"/>
      <c r="N292" s="408"/>
      <c r="O292" s="408"/>
      <c r="P292" s="301"/>
      <c r="Q292" s="301"/>
      <c r="R292" s="302"/>
      <c r="S292" s="408"/>
      <c r="T292" s="408"/>
      <c r="U292" s="408"/>
      <c r="V292" s="408"/>
      <c r="W292" s="408"/>
      <c r="X292" s="386"/>
      <c r="Y292" s="472"/>
      <c r="Z292" s="387"/>
      <c r="AA292" s="1"/>
    </row>
    <row r="293" spans="2:27" ht="15.95" customHeight="1" x14ac:dyDescent="0.15">
      <c r="B293" s="401"/>
      <c r="C293" s="715"/>
      <c r="D293" s="716"/>
      <c r="E293" s="302"/>
      <c r="F293" s="314"/>
      <c r="G293" s="301"/>
      <c r="H293" s="301"/>
      <c r="I293" s="301"/>
      <c r="J293" s="408"/>
      <c r="K293" s="408"/>
      <c r="L293" s="408"/>
      <c r="M293" s="408"/>
      <c r="N293" s="408"/>
      <c r="O293" s="408"/>
      <c r="P293" s="301"/>
      <c r="Q293" s="301"/>
      <c r="R293" s="302"/>
      <c r="S293" s="408"/>
      <c r="T293" s="408"/>
      <c r="U293" s="408"/>
      <c r="V293" s="408"/>
      <c r="W293" s="408"/>
      <c r="X293" s="386"/>
      <c r="Y293" s="472"/>
      <c r="Z293" s="387"/>
      <c r="AA293" s="1"/>
    </row>
    <row r="294" spans="2:27" ht="15.95" customHeight="1" x14ac:dyDescent="0.15">
      <c r="B294" s="401"/>
      <c r="C294" s="362"/>
      <c r="D294" s="363"/>
      <c r="E294" s="360"/>
      <c r="F294" s="314"/>
      <c r="G294" s="359"/>
      <c r="H294" s="359"/>
      <c r="I294" s="359"/>
      <c r="J294" s="408"/>
      <c r="K294" s="408"/>
      <c r="L294" s="408"/>
      <c r="M294" s="408"/>
      <c r="N294" s="408"/>
      <c r="O294" s="408"/>
      <c r="P294" s="359"/>
      <c r="Q294" s="359"/>
      <c r="R294" s="360"/>
      <c r="S294" s="408"/>
      <c r="T294" s="408"/>
      <c r="U294" s="408"/>
      <c r="V294" s="408"/>
      <c r="W294" s="408"/>
      <c r="X294" s="357"/>
      <c r="Y294" s="361"/>
      <c r="Z294" s="358"/>
      <c r="AA294" s="1"/>
    </row>
    <row r="295" spans="2:27" ht="15.95" customHeight="1" x14ac:dyDescent="0.15">
      <c r="B295" s="401"/>
      <c r="C295" s="362"/>
      <c r="D295" s="363"/>
      <c r="E295" s="360"/>
      <c r="F295" s="314"/>
      <c r="G295" s="359"/>
      <c r="H295" s="359"/>
      <c r="I295" s="359"/>
      <c r="J295" s="408"/>
      <c r="K295" s="408"/>
      <c r="L295" s="408"/>
      <c r="M295" s="408"/>
      <c r="N295" s="408"/>
      <c r="O295" s="408"/>
      <c r="P295" s="359"/>
      <c r="Q295" s="359"/>
      <c r="R295" s="360"/>
      <c r="S295" s="408"/>
      <c r="T295" s="408"/>
      <c r="U295" s="408"/>
      <c r="V295" s="408"/>
      <c r="W295" s="408"/>
      <c r="X295" s="357"/>
      <c r="Y295" s="361"/>
      <c r="Z295" s="358"/>
      <c r="AA295" s="1"/>
    </row>
    <row r="296" spans="2:27" ht="15.95" customHeight="1" x14ac:dyDescent="0.15">
      <c r="B296" s="476"/>
      <c r="C296" s="715"/>
      <c r="D296" s="716"/>
      <c r="E296" s="302"/>
      <c r="F296" s="314"/>
      <c r="G296" s="301"/>
      <c r="H296" s="301"/>
      <c r="I296" s="301"/>
      <c r="J296" s="408"/>
      <c r="K296" s="408"/>
      <c r="L296" s="408"/>
      <c r="M296" s="408"/>
      <c r="N296" s="408"/>
      <c r="O296" s="408"/>
      <c r="P296" s="301"/>
      <c r="Q296" s="301"/>
      <c r="R296" s="302"/>
      <c r="S296" s="408"/>
      <c r="T296" s="408"/>
      <c r="U296" s="408"/>
      <c r="V296" s="408"/>
      <c r="W296" s="408"/>
      <c r="X296" s="386"/>
      <c r="Y296" s="472"/>
      <c r="Z296" s="387"/>
      <c r="AA296" s="1"/>
    </row>
    <row r="297" spans="2:27" ht="15.95" customHeight="1" x14ac:dyDescent="0.15">
      <c r="B297" s="89"/>
      <c r="C297" s="1" t="s">
        <v>282</v>
      </c>
      <c r="D297" s="37"/>
      <c r="E297" s="2"/>
      <c r="F297" s="37"/>
      <c r="G297" s="86"/>
      <c r="H297" s="86"/>
      <c r="I297" s="86"/>
      <c r="J297" s="86"/>
      <c r="K297" s="86"/>
      <c r="L297" s="86"/>
      <c r="M297" s="86"/>
      <c r="N297" s="86"/>
      <c r="O297" s="86"/>
      <c r="P297" s="86"/>
      <c r="Q297" s="86"/>
      <c r="R297" s="37"/>
      <c r="S297" s="86"/>
      <c r="T297" s="86"/>
      <c r="U297" s="86"/>
      <c r="V297" s="86"/>
      <c r="W297" s="86"/>
      <c r="X297" s="37"/>
      <c r="Y297" s="37"/>
      <c r="Z297" s="37"/>
      <c r="AA297" s="1"/>
    </row>
    <row r="298" spans="2:27" ht="15.95" customHeight="1" x14ac:dyDescent="0.15">
      <c r="B298" s="89"/>
      <c r="C298" s="98" t="s">
        <v>283</v>
      </c>
      <c r="D298" s="37"/>
      <c r="E298" s="2"/>
      <c r="F298" s="37"/>
      <c r="G298" s="86"/>
      <c r="H298" s="86"/>
      <c r="I298" s="86"/>
      <c r="J298" s="86"/>
      <c r="K298" s="86"/>
      <c r="L298" s="86"/>
      <c r="M298" s="86"/>
      <c r="N298" s="86"/>
      <c r="O298" s="86"/>
      <c r="P298" s="86"/>
      <c r="Q298" s="86"/>
      <c r="R298" s="37"/>
      <c r="S298" s="86"/>
      <c r="T298" s="86"/>
      <c r="U298" s="86"/>
      <c r="V298" s="86"/>
      <c r="W298" s="86"/>
      <c r="X298" s="37"/>
      <c r="Y298" s="37"/>
      <c r="Z298" s="37"/>
      <c r="AA298" s="1"/>
    </row>
    <row r="299" spans="2:27" ht="15.95" customHeight="1" x14ac:dyDescent="0.15">
      <c r="C299" s="29" t="s">
        <v>249</v>
      </c>
    </row>
    <row r="300" spans="2:27" ht="15.95" customHeight="1" x14ac:dyDescent="0.15">
      <c r="C300" s="29" t="s">
        <v>250</v>
      </c>
    </row>
    <row r="301" spans="2:27" ht="15.95" customHeight="1" x14ac:dyDescent="0.15">
      <c r="C301" s="233" t="s">
        <v>541</v>
      </c>
    </row>
  </sheetData>
  <mergeCells count="1296">
    <mergeCell ref="C33:D33"/>
    <mergeCell ref="C23:D23"/>
    <mergeCell ref="C24:D24"/>
    <mergeCell ref="N26:O26"/>
    <mergeCell ref="N28:O28"/>
    <mergeCell ref="N27:O27"/>
    <mergeCell ref="J30:M30"/>
    <mergeCell ref="C25:D25"/>
    <mergeCell ref="J25:M25"/>
    <mergeCell ref="C26:D26"/>
    <mergeCell ref="J26:M26"/>
    <mergeCell ref="N30:O30"/>
    <mergeCell ref="N25:O25"/>
    <mergeCell ref="C29:D29"/>
    <mergeCell ref="C38:D38"/>
    <mergeCell ref="J38:M38"/>
    <mergeCell ref="N38:O38"/>
    <mergeCell ref="C36:D36"/>
    <mergeCell ref="J36:M36"/>
    <mergeCell ref="N36:O36"/>
    <mergeCell ref="C37:D37"/>
    <mergeCell ref="J37:M37"/>
    <mergeCell ref="N37:O37"/>
    <mergeCell ref="C34:D34"/>
    <mergeCell ref="J34:M34"/>
    <mergeCell ref="N34:O34"/>
    <mergeCell ref="N33:O33"/>
    <mergeCell ref="J33:M33"/>
    <mergeCell ref="J31:M31"/>
    <mergeCell ref="N31:O31"/>
    <mergeCell ref="J32:M32"/>
    <mergeCell ref="N32:O32"/>
    <mergeCell ref="I6:I7"/>
    <mergeCell ref="N12:O12"/>
    <mergeCell ref="C11:D11"/>
    <mergeCell ref="C19:D19"/>
    <mergeCell ref="C13:D13"/>
    <mergeCell ref="J13:M13"/>
    <mergeCell ref="N13:O13"/>
    <mergeCell ref="C17:D17"/>
    <mergeCell ref="C15:D15"/>
    <mergeCell ref="C16:D16"/>
    <mergeCell ref="C21:D21"/>
    <mergeCell ref="C22:D22"/>
    <mergeCell ref="J29:M29"/>
    <mergeCell ref="N29:O29"/>
    <mergeCell ref="C28:D28"/>
    <mergeCell ref="J28:M28"/>
    <mergeCell ref="J27:M27"/>
    <mergeCell ref="C27:D27"/>
    <mergeCell ref="C12:D12"/>
    <mergeCell ref="Y3:Z4"/>
    <mergeCell ref="B5:B38"/>
    <mergeCell ref="C10:D10"/>
    <mergeCell ref="C9:D9"/>
    <mergeCell ref="J9:M9"/>
    <mergeCell ref="N9:O9"/>
    <mergeCell ref="C14:D14"/>
    <mergeCell ref="J14:M14"/>
    <mergeCell ref="N14:O14"/>
    <mergeCell ref="C35:D35"/>
    <mergeCell ref="J35:M35"/>
    <mergeCell ref="N35:O35"/>
    <mergeCell ref="C18:D18"/>
    <mergeCell ref="J18:M18"/>
    <mergeCell ref="N18:O18"/>
    <mergeCell ref="J23:M23"/>
    <mergeCell ref="N23:O23"/>
    <mergeCell ref="C30:D30"/>
    <mergeCell ref="C31:D31"/>
    <mergeCell ref="J17:M17"/>
    <mergeCell ref="N17:O17"/>
    <mergeCell ref="C20:D20"/>
    <mergeCell ref="J21:M21"/>
    <mergeCell ref="N21:O21"/>
    <mergeCell ref="G5:I5"/>
    <mergeCell ref="J5:O5"/>
    <mergeCell ref="C8:D8"/>
    <mergeCell ref="J8:M8"/>
    <mergeCell ref="C5:D7"/>
    <mergeCell ref="E5:E7"/>
    <mergeCell ref="F5:F7"/>
    <mergeCell ref="S22:W22"/>
    <mergeCell ref="B2:X2"/>
    <mergeCell ref="B4:E4"/>
    <mergeCell ref="O4:P4"/>
    <mergeCell ref="Q4:T4"/>
    <mergeCell ref="B3:E3"/>
    <mergeCell ref="O3:P3"/>
    <mergeCell ref="Q3:T3"/>
    <mergeCell ref="U3:X4"/>
    <mergeCell ref="S28:W28"/>
    <mergeCell ref="S21:W21"/>
    <mergeCell ref="N19:O19"/>
    <mergeCell ref="J11:M11"/>
    <mergeCell ref="N11:O11"/>
    <mergeCell ref="J12:M12"/>
    <mergeCell ref="J15:M15"/>
    <mergeCell ref="N15:O15"/>
    <mergeCell ref="N8:O8"/>
    <mergeCell ref="N22:O22"/>
    <mergeCell ref="J20:M20"/>
    <mergeCell ref="N20:O20"/>
    <mergeCell ref="N24:O24"/>
    <mergeCell ref="J10:M10"/>
    <mergeCell ref="N10:O10"/>
    <mergeCell ref="J19:M19"/>
    <mergeCell ref="J6:M7"/>
    <mergeCell ref="N6:O7"/>
    <mergeCell ref="G6:H7"/>
    <mergeCell ref="J16:M16"/>
    <mergeCell ref="N16:O16"/>
    <mergeCell ref="J24:M24"/>
    <mergeCell ref="J22:M22"/>
    <mergeCell ref="P5:Q5"/>
    <mergeCell ref="R5:W5"/>
    <mergeCell ref="S11:W11"/>
    <mergeCell ref="S10:W10"/>
    <mergeCell ref="S9:W9"/>
    <mergeCell ref="S8:W8"/>
    <mergeCell ref="S12:W12"/>
    <mergeCell ref="S20:W20"/>
    <mergeCell ref="S19:W19"/>
    <mergeCell ref="S18:W18"/>
    <mergeCell ref="S17:W17"/>
    <mergeCell ref="S16:W16"/>
    <mergeCell ref="S15:W15"/>
    <mergeCell ref="S14:W14"/>
    <mergeCell ref="S13:W13"/>
    <mergeCell ref="P6:Q6"/>
    <mergeCell ref="R6:R7"/>
    <mergeCell ref="S6:W7"/>
    <mergeCell ref="S27:W27"/>
    <mergeCell ref="S26:W26"/>
    <mergeCell ref="S25:W25"/>
    <mergeCell ref="S36:W36"/>
    <mergeCell ref="S37:W37"/>
    <mergeCell ref="S38:W38"/>
    <mergeCell ref="X5:Z6"/>
    <mergeCell ref="X8:Z8"/>
    <mergeCell ref="X9:Z9"/>
    <mergeCell ref="X10:Z10"/>
    <mergeCell ref="X11:Z11"/>
    <mergeCell ref="X12:Z12"/>
    <mergeCell ref="X13:Z13"/>
    <mergeCell ref="X14:Z14"/>
    <mergeCell ref="X15:Z15"/>
    <mergeCell ref="X16:Z16"/>
    <mergeCell ref="X17:Z17"/>
    <mergeCell ref="X18:Z18"/>
    <mergeCell ref="X19:Z19"/>
    <mergeCell ref="X20:Z20"/>
    <mergeCell ref="X21:Z21"/>
    <mergeCell ref="X22:Z22"/>
    <mergeCell ref="X23:Z23"/>
    <mergeCell ref="S29:W29"/>
    <mergeCell ref="S30:W30"/>
    <mergeCell ref="S31:W31"/>
    <mergeCell ref="S32:W32"/>
    <mergeCell ref="S33:W33"/>
    <mergeCell ref="S34:W34"/>
    <mergeCell ref="S35:W35"/>
    <mergeCell ref="S24:W24"/>
    <mergeCell ref="S23:W23"/>
    <mergeCell ref="B45:X45"/>
    <mergeCell ref="B46:E46"/>
    <mergeCell ref="F46:H46"/>
    <mergeCell ref="I46:J46"/>
    <mergeCell ref="K46:N46"/>
    <mergeCell ref="O46:P46"/>
    <mergeCell ref="Q46:T46"/>
    <mergeCell ref="U46:X47"/>
    <mergeCell ref="Y46:Z47"/>
    <mergeCell ref="B47:E47"/>
    <mergeCell ref="F47:H47"/>
    <mergeCell ref="I47:J47"/>
    <mergeCell ref="K47:N47"/>
    <mergeCell ref="O47:P47"/>
    <mergeCell ref="Q47:T47"/>
    <mergeCell ref="G48:I48"/>
    <mergeCell ref="X24:Z24"/>
    <mergeCell ref="X25:Z25"/>
    <mergeCell ref="X26:Z26"/>
    <mergeCell ref="X27:Z27"/>
    <mergeCell ref="X37:Z37"/>
    <mergeCell ref="X38:Z38"/>
    <mergeCell ref="X28:Z28"/>
    <mergeCell ref="X29:Z29"/>
    <mergeCell ref="X30:Z30"/>
    <mergeCell ref="X31:Z31"/>
    <mergeCell ref="X32:Z32"/>
    <mergeCell ref="X33:Z33"/>
    <mergeCell ref="X34:Z34"/>
    <mergeCell ref="X35:Z35"/>
    <mergeCell ref="X36:Z36"/>
    <mergeCell ref="C32:D32"/>
    <mergeCell ref="S52:W52"/>
    <mergeCell ref="X52:Z52"/>
    <mergeCell ref="C53:D53"/>
    <mergeCell ref="J53:M53"/>
    <mergeCell ref="N53:O53"/>
    <mergeCell ref="S53:W53"/>
    <mergeCell ref="X53:Z53"/>
    <mergeCell ref="C54:D54"/>
    <mergeCell ref="J54:M54"/>
    <mergeCell ref="N54:O54"/>
    <mergeCell ref="S54:W54"/>
    <mergeCell ref="X54:Z54"/>
    <mergeCell ref="J48:O48"/>
    <mergeCell ref="P48:Q48"/>
    <mergeCell ref="R48:W48"/>
    <mergeCell ref="X48:Z49"/>
    <mergeCell ref="G49:H50"/>
    <mergeCell ref="I49:I50"/>
    <mergeCell ref="J49:M50"/>
    <mergeCell ref="N49:O50"/>
    <mergeCell ref="P49:Q49"/>
    <mergeCell ref="R49:R50"/>
    <mergeCell ref="S49:W50"/>
    <mergeCell ref="C51:D51"/>
    <mergeCell ref="J51:M51"/>
    <mergeCell ref="N51:O51"/>
    <mergeCell ref="S51:W51"/>
    <mergeCell ref="X51:Z51"/>
    <mergeCell ref="C52:D52"/>
    <mergeCell ref="J52:M52"/>
    <mergeCell ref="N52:O52"/>
    <mergeCell ref="C57:D57"/>
    <mergeCell ref="J57:M57"/>
    <mergeCell ref="N57:O57"/>
    <mergeCell ref="S57:W57"/>
    <mergeCell ref="X57:Z57"/>
    <mergeCell ref="C58:D58"/>
    <mergeCell ref="J58:M58"/>
    <mergeCell ref="N58:O58"/>
    <mergeCell ref="S58:W58"/>
    <mergeCell ref="X58:Z58"/>
    <mergeCell ref="C55:D55"/>
    <mergeCell ref="J55:M55"/>
    <mergeCell ref="N55:O55"/>
    <mergeCell ref="S55:W55"/>
    <mergeCell ref="X55:Z55"/>
    <mergeCell ref="C56:D56"/>
    <mergeCell ref="J56:M56"/>
    <mergeCell ref="N56:O56"/>
    <mergeCell ref="S56:W56"/>
    <mergeCell ref="X56:Z56"/>
    <mergeCell ref="C61:D61"/>
    <mergeCell ref="J61:M61"/>
    <mergeCell ref="N61:O61"/>
    <mergeCell ref="S61:W61"/>
    <mergeCell ref="X61:Z61"/>
    <mergeCell ref="C62:D62"/>
    <mergeCell ref="J62:M62"/>
    <mergeCell ref="N62:O62"/>
    <mergeCell ref="S62:W62"/>
    <mergeCell ref="X62:Z62"/>
    <mergeCell ref="C59:D59"/>
    <mergeCell ref="J59:M59"/>
    <mergeCell ref="N59:O59"/>
    <mergeCell ref="S59:W59"/>
    <mergeCell ref="X59:Z59"/>
    <mergeCell ref="C60:D60"/>
    <mergeCell ref="J60:M60"/>
    <mergeCell ref="N60:O60"/>
    <mergeCell ref="S60:W60"/>
    <mergeCell ref="X60:Z60"/>
    <mergeCell ref="C65:D65"/>
    <mergeCell ref="J65:M65"/>
    <mergeCell ref="N65:O65"/>
    <mergeCell ref="S65:W65"/>
    <mergeCell ref="X65:Z65"/>
    <mergeCell ref="C66:D66"/>
    <mergeCell ref="J66:M66"/>
    <mergeCell ref="N66:O66"/>
    <mergeCell ref="S66:W66"/>
    <mergeCell ref="X66:Z66"/>
    <mergeCell ref="C63:D63"/>
    <mergeCell ref="J63:M63"/>
    <mergeCell ref="N63:O63"/>
    <mergeCell ref="S63:W63"/>
    <mergeCell ref="X63:Z63"/>
    <mergeCell ref="C64:D64"/>
    <mergeCell ref="J64:M64"/>
    <mergeCell ref="N64:O64"/>
    <mergeCell ref="S64:W64"/>
    <mergeCell ref="X64:Z64"/>
    <mergeCell ref="C69:D69"/>
    <mergeCell ref="J69:M69"/>
    <mergeCell ref="N69:O69"/>
    <mergeCell ref="S69:W69"/>
    <mergeCell ref="X69:Z69"/>
    <mergeCell ref="C70:D70"/>
    <mergeCell ref="J70:M70"/>
    <mergeCell ref="N70:O70"/>
    <mergeCell ref="S70:W70"/>
    <mergeCell ref="X70:Z70"/>
    <mergeCell ref="C67:D67"/>
    <mergeCell ref="J67:M67"/>
    <mergeCell ref="N67:O67"/>
    <mergeCell ref="S67:W67"/>
    <mergeCell ref="X67:Z67"/>
    <mergeCell ref="C68:D68"/>
    <mergeCell ref="J68:M68"/>
    <mergeCell ref="N68:O68"/>
    <mergeCell ref="S68:W68"/>
    <mergeCell ref="X68:Z68"/>
    <mergeCell ref="S76:W76"/>
    <mergeCell ref="X76:Z76"/>
    <mergeCell ref="C73:D73"/>
    <mergeCell ref="J73:M73"/>
    <mergeCell ref="N73:O73"/>
    <mergeCell ref="S73:W73"/>
    <mergeCell ref="X73:Z73"/>
    <mergeCell ref="C74:D74"/>
    <mergeCell ref="J74:M74"/>
    <mergeCell ref="N74:O74"/>
    <mergeCell ref="S74:W74"/>
    <mergeCell ref="X74:Z74"/>
    <mergeCell ref="C71:D71"/>
    <mergeCell ref="J71:M71"/>
    <mergeCell ref="N71:O71"/>
    <mergeCell ref="S71:W71"/>
    <mergeCell ref="X71:Z71"/>
    <mergeCell ref="C72:D72"/>
    <mergeCell ref="J72:M72"/>
    <mergeCell ref="N72:O72"/>
    <mergeCell ref="S72:W72"/>
    <mergeCell ref="X72:Z72"/>
    <mergeCell ref="B48:B81"/>
    <mergeCell ref="C48:D50"/>
    <mergeCell ref="E48:E50"/>
    <mergeCell ref="F48:F50"/>
    <mergeCell ref="C79:D79"/>
    <mergeCell ref="J79:M79"/>
    <mergeCell ref="N79:O79"/>
    <mergeCell ref="S79:W79"/>
    <mergeCell ref="X79:Z79"/>
    <mergeCell ref="C80:D80"/>
    <mergeCell ref="J80:M80"/>
    <mergeCell ref="N80:O80"/>
    <mergeCell ref="S80:W80"/>
    <mergeCell ref="X80:Z80"/>
    <mergeCell ref="C77:D77"/>
    <mergeCell ref="J77:M77"/>
    <mergeCell ref="N77:O77"/>
    <mergeCell ref="S77:W77"/>
    <mergeCell ref="X77:Z77"/>
    <mergeCell ref="C78:D78"/>
    <mergeCell ref="J78:M78"/>
    <mergeCell ref="N78:O78"/>
    <mergeCell ref="S78:W78"/>
    <mergeCell ref="X78:Z78"/>
    <mergeCell ref="C75:D75"/>
    <mergeCell ref="J75:M75"/>
    <mergeCell ref="N75:O75"/>
    <mergeCell ref="S75:W75"/>
    <mergeCell ref="X75:Z75"/>
    <mergeCell ref="C76:D76"/>
    <mergeCell ref="J76:M76"/>
    <mergeCell ref="N76:O76"/>
    <mergeCell ref="N92:O93"/>
    <mergeCell ref="P92:Q92"/>
    <mergeCell ref="R92:R93"/>
    <mergeCell ref="S92:W93"/>
    <mergeCell ref="C94:D94"/>
    <mergeCell ref="J94:M94"/>
    <mergeCell ref="N94:O94"/>
    <mergeCell ref="S94:W94"/>
    <mergeCell ref="X94:Z94"/>
    <mergeCell ref="C95:D95"/>
    <mergeCell ref="J95:M95"/>
    <mergeCell ref="N95:O95"/>
    <mergeCell ref="C81:D81"/>
    <mergeCell ref="J81:M81"/>
    <mergeCell ref="N81:O81"/>
    <mergeCell ref="S81:W81"/>
    <mergeCell ref="X81:Z81"/>
    <mergeCell ref="B88:X88"/>
    <mergeCell ref="B89:E89"/>
    <mergeCell ref="F89:H89"/>
    <mergeCell ref="I89:J89"/>
    <mergeCell ref="K89:N89"/>
    <mergeCell ref="O89:P89"/>
    <mergeCell ref="Q89:T89"/>
    <mergeCell ref="U89:X90"/>
    <mergeCell ref="Y89:Z90"/>
    <mergeCell ref="B90:E90"/>
    <mergeCell ref="F90:H90"/>
    <mergeCell ref="I90:J90"/>
    <mergeCell ref="K90:N90"/>
    <mergeCell ref="O90:P90"/>
    <mergeCell ref="Q90:T90"/>
    <mergeCell ref="C98:D98"/>
    <mergeCell ref="J98:M98"/>
    <mergeCell ref="N98:O98"/>
    <mergeCell ref="S98:W98"/>
    <mergeCell ref="X98:Z98"/>
    <mergeCell ref="C99:D99"/>
    <mergeCell ref="J99:M99"/>
    <mergeCell ref="N99:O99"/>
    <mergeCell ref="S99:W99"/>
    <mergeCell ref="X99:Z99"/>
    <mergeCell ref="S95:W95"/>
    <mergeCell ref="X95:Z95"/>
    <mergeCell ref="C96:D96"/>
    <mergeCell ref="J96:M96"/>
    <mergeCell ref="N96:O96"/>
    <mergeCell ref="S96:W96"/>
    <mergeCell ref="X96:Z96"/>
    <mergeCell ref="C97:D97"/>
    <mergeCell ref="J97:M97"/>
    <mergeCell ref="N97:O97"/>
    <mergeCell ref="S97:W97"/>
    <mergeCell ref="X97:Z97"/>
    <mergeCell ref="C102:D102"/>
    <mergeCell ref="J102:M102"/>
    <mergeCell ref="N102:O102"/>
    <mergeCell ref="S102:W102"/>
    <mergeCell ref="X102:Z102"/>
    <mergeCell ref="C103:D103"/>
    <mergeCell ref="J103:M103"/>
    <mergeCell ref="N103:O103"/>
    <mergeCell ref="S103:W103"/>
    <mergeCell ref="X103:Z103"/>
    <mergeCell ref="C100:D100"/>
    <mergeCell ref="J100:M100"/>
    <mergeCell ref="N100:O100"/>
    <mergeCell ref="S100:W100"/>
    <mergeCell ref="X100:Z100"/>
    <mergeCell ref="C101:D101"/>
    <mergeCell ref="J101:M101"/>
    <mergeCell ref="N101:O101"/>
    <mergeCell ref="S101:W101"/>
    <mergeCell ref="X101:Z101"/>
    <mergeCell ref="C106:D106"/>
    <mergeCell ref="J106:M106"/>
    <mergeCell ref="N106:O106"/>
    <mergeCell ref="S106:W106"/>
    <mergeCell ref="X106:Z106"/>
    <mergeCell ref="C107:D107"/>
    <mergeCell ref="J107:M107"/>
    <mergeCell ref="N107:O107"/>
    <mergeCell ref="S107:W107"/>
    <mergeCell ref="X107:Z107"/>
    <mergeCell ref="C104:D104"/>
    <mergeCell ref="J104:M104"/>
    <mergeCell ref="N104:O104"/>
    <mergeCell ref="S104:W104"/>
    <mergeCell ref="X104:Z104"/>
    <mergeCell ref="C105:D105"/>
    <mergeCell ref="J105:M105"/>
    <mergeCell ref="N105:O105"/>
    <mergeCell ref="S105:W105"/>
    <mergeCell ref="X105:Z105"/>
    <mergeCell ref="C110:D110"/>
    <mergeCell ref="J110:M110"/>
    <mergeCell ref="N110:O110"/>
    <mergeCell ref="S110:W110"/>
    <mergeCell ref="X110:Z110"/>
    <mergeCell ref="C111:D111"/>
    <mergeCell ref="J111:M111"/>
    <mergeCell ref="N111:O111"/>
    <mergeCell ref="S111:W111"/>
    <mergeCell ref="X111:Z111"/>
    <mergeCell ref="C108:D108"/>
    <mergeCell ref="J108:M108"/>
    <mergeCell ref="N108:O108"/>
    <mergeCell ref="S108:W108"/>
    <mergeCell ref="X108:Z108"/>
    <mergeCell ref="C109:D109"/>
    <mergeCell ref="J109:M109"/>
    <mergeCell ref="N109:O109"/>
    <mergeCell ref="S109:W109"/>
    <mergeCell ref="X109:Z109"/>
    <mergeCell ref="C114:D114"/>
    <mergeCell ref="J114:M114"/>
    <mergeCell ref="N114:O114"/>
    <mergeCell ref="S114:W114"/>
    <mergeCell ref="X114:Z114"/>
    <mergeCell ref="C115:D115"/>
    <mergeCell ref="J115:M115"/>
    <mergeCell ref="N115:O115"/>
    <mergeCell ref="S115:W115"/>
    <mergeCell ref="X115:Z115"/>
    <mergeCell ref="C112:D112"/>
    <mergeCell ref="J112:M112"/>
    <mergeCell ref="N112:O112"/>
    <mergeCell ref="S112:W112"/>
    <mergeCell ref="X112:Z112"/>
    <mergeCell ref="C113:D113"/>
    <mergeCell ref="J113:M113"/>
    <mergeCell ref="N113:O113"/>
    <mergeCell ref="S113:W113"/>
    <mergeCell ref="X113:Z113"/>
    <mergeCell ref="C118:D118"/>
    <mergeCell ref="J118:M118"/>
    <mergeCell ref="N118:O118"/>
    <mergeCell ref="S118:W118"/>
    <mergeCell ref="X118:Z118"/>
    <mergeCell ref="C119:D119"/>
    <mergeCell ref="J119:M119"/>
    <mergeCell ref="N119:O119"/>
    <mergeCell ref="S119:W119"/>
    <mergeCell ref="X119:Z119"/>
    <mergeCell ref="C116:D116"/>
    <mergeCell ref="J116:M116"/>
    <mergeCell ref="N116:O116"/>
    <mergeCell ref="S116:W116"/>
    <mergeCell ref="X116:Z116"/>
    <mergeCell ref="C117:D117"/>
    <mergeCell ref="J117:M117"/>
    <mergeCell ref="N117:O117"/>
    <mergeCell ref="S117:W117"/>
    <mergeCell ref="X117:Z117"/>
    <mergeCell ref="C122:D122"/>
    <mergeCell ref="J122:M122"/>
    <mergeCell ref="N122:O122"/>
    <mergeCell ref="S122:W122"/>
    <mergeCell ref="X122:Z122"/>
    <mergeCell ref="C123:D123"/>
    <mergeCell ref="J123:M123"/>
    <mergeCell ref="N123:O123"/>
    <mergeCell ref="S123:W123"/>
    <mergeCell ref="X123:Z123"/>
    <mergeCell ref="C120:D120"/>
    <mergeCell ref="J120:M120"/>
    <mergeCell ref="N120:O120"/>
    <mergeCell ref="S120:W120"/>
    <mergeCell ref="X120:Z120"/>
    <mergeCell ref="C121:D121"/>
    <mergeCell ref="J121:M121"/>
    <mergeCell ref="N121:O121"/>
    <mergeCell ref="S121:W121"/>
    <mergeCell ref="X121:Z121"/>
    <mergeCell ref="C124:D124"/>
    <mergeCell ref="J124:M124"/>
    <mergeCell ref="N124:O124"/>
    <mergeCell ref="S124:W124"/>
    <mergeCell ref="X124:Z124"/>
    <mergeCell ref="B131:X131"/>
    <mergeCell ref="B132:E132"/>
    <mergeCell ref="F132:H132"/>
    <mergeCell ref="I132:J132"/>
    <mergeCell ref="K132:N132"/>
    <mergeCell ref="O132:P132"/>
    <mergeCell ref="Q132:T132"/>
    <mergeCell ref="U132:X133"/>
    <mergeCell ref="Y132:Z133"/>
    <mergeCell ref="B133:E133"/>
    <mergeCell ref="F133:H133"/>
    <mergeCell ref="I133:J133"/>
    <mergeCell ref="K133:N133"/>
    <mergeCell ref="O133:P133"/>
    <mergeCell ref="Q133:T133"/>
    <mergeCell ref="B91:B124"/>
    <mergeCell ref="C91:D93"/>
    <mergeCell ref="E91:E93"/>
    <mergeCell ref="F91:F93"/>
    <mergeCell ref="G91:I91"/>
    <mergeCell ref="J91:O91"/>
    <mergeCell ref="P91:Q91"/>
    <mergeCell ref="R91:W91"/>
    <mergeCell ref="X91:Z92"/>
    <mergeCell ref="G92:H93"/>
    <mergeCell ref="I92:I93"/>
    <mergeCell ref="J92:M93"/>
    <mergeCell ref="S138:W138"/>
    <mergeCell ref="X138:Z138"/>
    <mergeCell ref="C139:D139"/>
    <mergeCell ref="J139:M139"/>
    <mergeCell ref="N139:O139"/>
    <mergeCell ref="S139:W139"/>
    <mergeCell ref="X139:Z139"/>
    <mergeCell ref="C140:D140"/>
    <mergeCell ref="J140:M140"/>
    <mergeCell ref="N140:O140"/>
    <mergeCell ref="S140:W140"/>
    <mergeCell ref="X140:Z140"/>
    <mergeCell ref="G134:I134"/>
    <mergeCell ref="J134:O134"/>
    <mergeCell ref="P134:Q134"/>
    <mergeCell ref="R134:W134"/>
    <mergeCell ref="X134:Z135"/>
    <mergeCell ref="G135:H136"/>
    <mergeCell ref="I135:I136"/>
    <mergeCell ref="J135:M136"/>
    <mergeCell ref="N135:O136"/>
    <mergeCell ref="P135:Q135"/>
    <mergeCell ref="R135:R136"/>
    <mergeCell ref="S135:W136"/>
    <mergeCell ref="C137:D137"/>
    <mergeCell ref="J137:M137"/>
    <mergeCell ref="N137:O137"/>
    <mergeCell ref="S137:W137"/>
    <mergeCell ref="X137:Z137"/>
    <mergeCell ref="C138:D138"/>
    <mergeCell ref="J138:M138"/>
    <mergeCell ref="N138:O138"/>
    <mergeCell ref="C143:D143"/>
    <mergeCell ref="J143:M143"/>
    <mergeCell ref="N143:O143"/>
    <mergeCell ref="S143:W143"/>
    <mergeCell ref="X143:Z143"/>
    <mergeCell ref="C144:D144"/>
    <mergeCell ref="J144:M144"/>
    <mergeCell ref="N144:O144"/>
    <mergeCell ref="S144:W144"/>
    <mergeCell ref="X144:Z144"/>
    <mergeCell ref="C141:D141"/>
    <mergeCell ref="J141:M141"/>
    <mergeCell ref="N141:O141"/>
    <mergeCell ref="S141:W141"/>
    <mergeCell ref="X141:Z141"/>
    <mergeCell ref="C142:D142"/>
    <mergeCell ref="J142:M142"/>
    <mergeCell ref="N142:O142"/>
    <mergeCell ref="S142:W142"/>
    <mergeCell ref="X142:Z142"/>
    <mergeCell ref="C147:D147"/>
    <mergeCell ref="J147:M147"/>
    <mergeCell ref="N147:O147"/>
    <mergeCell ref="S147:W147"/>
    <mergeCell ref="X147:Z147"/>
    <mergeCell ref="C148:D148"/>
    <mergeCell ref="J148:M148"/>
    <mergeCell ref="N148:O148"/>
    <mergeCell ref="S148:W148"/>
    <mergeCell ref="X148:Z148"/>
    <mergeCell ref="C145:D145"/>
    <mergeCell ref="J145:M145"/>
    <mergeCell ref="N145:O145"/>
    <mergeCell ref="S145:W145"/>
    <mergeCell ref="X145:Z145"/>
    <mergeCell ref="C146:D146"/>
    <mergeCell ref="J146:M146"/>
    <mergeCell ref="N146:O146"/>
    <mergeCell ref="S146:W146"/>
    <mergeCell ref="X146:Z146"/>
    <mergeCell ref="C151:D151"/>
    <mergeCell ref="J151:M151"/>
    <mergeCell ref="N151:O151"/>
    <mergeCell ref="S151:W151"/>
    <mergeCell ref="X151:Z151"/>
    <mergeCell ref="C152:D152"/>
    <mergeCell ref="J152:M152"/>
    <mergeCell ref="N152:O152"/>
    <mergeCell ref="S152:W152"/>
    <mergeCell ref="X152:Z152"/>
    <mergeCell ref="C149:D149"/>
    <mergeCell ref="J149:M149"/>
    <mergeCell ref="N149:O149"/>
    <mergeCell ref="S149:W149"/>
    <mergeCell ref="X149:Z149"/>
    <mergeCell ref="C150:D150"/>
    <mergeCell ref="J150:M150"/>
    <mergeCell ref="N150:O150"/>
    <mergeCell ref="S150:W150"/>
    <mergeCell ref="X150:Z150"/>
    <mergeCell ref="C155:D155"/>
    <mergeCell ref="J155:M155"/>
    <mergeCell ref="N155:O155"/>
    <mergeCell ref="S155:W155"/>
    <mergeCell ref="X155:Z155"/>
    <mergeCell ref="C156:D156"/>
    <mergeCell ref="J156:M156"/>
    <mergeCell ref="N156:O156"/>
    <mergeCell ref="S156:W156"/>
    <mergeCell ref="X156:Z156"/>
    <mergeCell ref="C153:D153"/>
    <mergeCell ref="J153:M153"/>
    <mergeCell ref="N153:O153"/>
    <mergeCell ref="S153:W153"/>
    <mergeCell ref="X153:Z153"/>
    <mergeCell ref="C154:D154"/>
    <mergeCell ref="J154:M154"/>
    <mergeCell ref="N154:O154"/>
    <mergeCell ref="S154:W154"/>
    <mergeCell ref="X154:Z154"/>
    <mergeCell ref="N159:O159"/>
    <mergeCell ref="S159:W159"/>
    <mergeCell ref="X159:Z159"/>
    <mergeCell ref="C160:D160"/>
    <mergeCell ref="J160:M160"/>
    <mergeCell ref="N160:O160"/>
    <mergeCell ref="S160:W160"/>
    <mergeCell ref="X160:Z160"/>
    <mergeCell ref="C157:D157"/>
    <mergeCell ref="J157:M157"/>
    <mergeCell ref="N157:O157"/>
    <mergeCell ref="S157:W157"/>
    <mergeCell ref="X157:Z157"/>
    <mergeCell ref="C158:D158"/>
    <mergeCell ref="J158:M158"/>
    <mergeCell ref="N158:O158"/>
    <mergeCell ref="S158:W158"/>
    <mergeCell ref="X158:Z158"/>
    <mergeCell ref="C159:D159"/>
    <mergeCell ref="J159:M159"/>
    <mergeCell ref="X165:Z165"/>
    <mergeCell ref="C166:D166"/>
    <mergeCell ref="J166:M166"/>
    <mergeCell ref="N166:O166"/>
    <mergeCell ref="S166:W166"/>
    <mergeCell ref="X166:Z166"/>
    <mergeCell ref="C163:D163"/>
    <mergeCell ref="J163:M163"/>
    <mergeCell ref="N163:O163"/>
    <mergeCell ref="S163:W163"/>
    <mergeCell ref="X163:Z163"/>
    <mergeCell ref="C164:D164"/>
    <mergeCell ref="J164:M164"/>
    <mergeCell ref="N164:O164"/>
    <mergeCell ref="S164:W164"/>
    <mergeCell ref="X164:Z164"/>
    <mergeCell ref="C161:D161"/>
    <mergeCell ref="J161:M161"/>
    <mergeCell ref="N161:O161"/>
    <mergeCell ref="S161:W161"/>
    <mergeCell ref="X161:Z161"/>
    <mergeCell ref="C162:D162"/>
    <mergeCell ref="J162:M162"/>
    <mergeCell ref="N162:O162"/>
    <mergeCell ref="S162:W162"/>
    <mergeCell ref="X162:Z162"/>
    <mergeCell ref="X180:Z180"/>
    <mergeCell ref="C181:D181"/>
    <mergeCell ref="J181:M181"/>
    <mergeCell ref="N181:O181"/>
    <mergeCell ref="C167:D167"/>
    <mergeCell ref="J167:M167"/>
    <mergeCell ref="N167:O167"/>
    <mergeCell ref="S167:W167"/>
    <mergeCell ref="X167:Z167"/>
    <mergeCell ref="B174:X174"/>
    <mergeCell ref="B175:E175"/>
    <mergeCell ref="F175:H175"/>
    <mergeCell ref="I175:J175"/>
    <mergeCell ref="K175:N175"/>
    <mergeCell ref="O175:P175"/>
    <mergeCell ref="Q175:T175"/>
    <mergeCell ref="U175:X176"/>
    <mergeCell ref="Y175:Z176"/>
    <mergeCell ref="B176:E176"/>
    <mergeCell ref="F176:H176"/>
    <mergeCell ref="I176:J176"/>
    <mergeCell ref="K176:N176"/>
    <mergeCell ref="O176:P176"/>
    <mergeCell ref="Q176:T176"/>
    <mergeCell ref="B134:B167"/>
    <mergeCell ref="C134:D136"/>
    <mergeCell ref="E134:E136"/>
    <mergeCell ref="F134:F136"/>
    <mergeCell ref="C165:D165"/>
    <mergeCell ref="J165:M165"/>
    <mergeCell ref="N165:O165"/>
    <mergeCell ref="S165:W165"/>
    <mergeCell ref="S181:W181"/>
    <mergeCell ref="X181:Z181"/>
    <mergeCell ref="C182:D182"/>
    <mergeCell ref="J182:M182"/>
    <mergeCell ref="N182:O182"/>
    <mergeCell ref="S182:W182"/>
    <mergeCell ref="X182:Z182"/>
    <mergeCell ref="C183:D183"/>
    <mergeCell ref="J183:M183"/>
    <mergeCell ref="N183:O183"/>
    <mergeCell ref="S183:W183"/>
    <mergeCell ref="X183:Z183"/>
    <mergeCell ref="B177:B210"/>
    <mergeCell ref="C177:D179"/>
    <mergeCell ref="E177:E179"/>
    <mergeCell ref="F177:F179"/>
    <mergeCell ref="G177:I177"/>
    <mergeCell ref="J177:O177"/>
    <mergeCell ref="P177:Q177"/>
    <mergeCell ref="R177:W177"/>
    <mergeCell ref="X177:Z178"/>
    <mergeCell ref="G178:H179"/>
    <mergeCell ref="I178:I179"/>
    <mergeCell ref="J178:M179"/>
    <mergeCell ref="N178:O179"/>
    <mergeCell ref="P178:Q178"/>
    <mergeCell ref="R178:R179"/>
    <mergeCell ref="S178:W179"/>
    <mergeCell ref="C180:D180"/>
    <mergeCell ref="J180:M180"/>
    <mergeCell ref="N180:O180"/>
    <mergeCell ref="S180:W180"/>
    <mergeCell ref="S186:W186"/>
    <mergeCell ref="X186:Z186"/>
    <mergeCell ref="C187:D187"/>
    <mergeCell ref="J187:M187"/>
    <mergeCell ref="N187:O187"/>
    <mergeCell ref="S187:W187"/>
    <mergeCell ref="X187:Z187"/>
    <mergeCell ref="C184:D184"/>
    <mergeCell ref="J184:M184"/>
    <mergeCell ref="N184:O184"/>
    <mergeCell ref="S184:W184"/>
    <mergeCell ref="X184:Z184"/>
    <mergeCell ref="C185:D185"/>
    <mergeCell ref="J185:M185"/>
    <mergeCell ref="N185:O185"/>
    <mergeCell ref="S185:W185"/>
    <mergeCell ref="X185:Z185"/>
    <mergeCell ref="C186:D186"/>
    <mergeCell ref="J186:M186"/>
    <mergeCell ref="N186:O186"/>
    <mergeCell ref="S190:W190"/>
    <mergeCell ref="X190:Z190"/>
    <mergeCell ref="C191:D191"/>
    <mergeCell ref="J191:M191"/>
    <mergeCell ref="N191:O191"/>
    <mergeCell ref="S191:W191"/>
    <mergeCell ref="X191:Z191"/>
    <mergeCell ref="C188:D188"/>
    <mergeCell ref="J188:M188"/>
    <mergeCell ref="N188:O188"/>
    <mergeCell ref="S188:W188"/>
    <mergeCell ref="X188:Z188"/>
    <mergeCell ref="C189:D189"/>
    <mergeCell ref="J189:M189"/>
    <mergeCell ref="N189:O189"/>
    <mergeCell ref="S189:W189"/>
    <mergeCell ref="X189:Z189"/>
    <mergeCell ref="C190:D190"/>
    <mergeCell ref="J190:M190"/>
    <mergeCell ref="N190:O190"/>
    <mergeCell ref="S194:W194"/>
    <mergeCell ref="X194:Z194"/>
    <mergeCell ref="C195:D195"/>
    <mergeCell ref="J195:M195"/>
    <mergeCell ref="N195:O195"/>
    <mergeCell ref="S195:W195"/>
    <mergeCell ref="X195:Z195"/>
    <mergeCell ref="C192:D192"/>
    <mergeCell ref="J192:M192"/>
    <mergeCell ref="N192:O192"/>
    <mergeCell ref="S192:W192"/>
    <mergeCell ref="X192:Z192"/>
    <mergeCell ref="C193:D193"/>
    <mergeCell ref="J193:M193"/>
    <mergeCell ref="N193:O193"/>
    <mergeCell ref="S193:W193"/>
    <mergeCell ref="X193:Z193"/>
    <mergeCell ref="C194:D194"/>
    <mergeCell ref="J194:M194"/>
    <mergeCell ref="N194:O194"/>
    <mergeCell ref="S198:W198"/>
    <mergeCell ref="X198:Z198"/>
    <mergeCell ref="C199:D199"/>
    <mergeCell ref="J199:M199"/>
    <mergeCell ref="N199:O199"/>
    <mergeCell ref="S199:W199"/>
    <mergeCell ref="X199:Z199"/>
    <mergeCell ref="C196:D196"/>
    <mergeCell ref="J196:M196"/>
    <mergeCell ref="N196:O196"/>
    <mergeCell ref="S196:W196"/>
    <mergeCell ref="X196:Z196"/>
    <mergeCell ref="C197:D197"/>
    <mergeCell ref="J197:M197"/>
    <mergeCell ref="N197:O197"/>
    <mergeCell ref="S197:W197"/>
    <mergeCell ref="X197:Z197"/>
    <mergeCell ref="N198:O198"/>
    <mergeCell ref="S204:W204"/>
    <mergeCell ref="X204:Z204"/>
    <mergeCell ref="C205:D205"/>
    <mergeCell ref="J205:M205"/>
    <mergeCell ref="N205:O205"/>
    <mergeCell ref="S205:W205"/>
    <mergeCell ref="X205:Z205"/>
    <mergeCell ref="S202:W202"/>
    <mergeCell ref="X202:Z202"/>
    <mergeCell ref="C203:D203"/>
    <mergeCell ref="J203:M203"/>
    <mergeCell ref="N203:O203"/>
    <mergeCell ref="S203:W203"/>
    <mergeCell ref="X203:Z203"/>
    <mergeCell ref="C200:D200"/>
    <mergeCell ref="J200:M200"/>
    <mergeCell ref="N200:O200"/>
    <mergeCell ref="S200:W200"/>
    <mergeCell ref="X200:Z200"/>
    <mergeCell ref="C201:D201"/>
    <mergeCell ref="J201:M201"/>
    <mergeCell ref="N201:O201"/>
    <mergeCell ref="S201:W201"/>
    <mergeCell ref="X201:Z201"/>
    <mergeCell ref="C204:D204"/>
    <mergeCell ref="J204:M204"/>
    <mergeCell ref="N204:O204"/>
    <mergeCell ref="S210:W210"/>
    <mergeCell ref="X210:Z210"/>
    <mergeCell ref="C208:D208"/>
    <mergeCell ref="J208:M208"/>
    <mergeCell ref="N208:O208"/>
    <mergeCell ref="S208:W208"/>
    <mergeCell ref="X208:Z208"/>
    <mergeCell ref="C209:D209"/>
    <mergeCell ref="J209:M209"/>
    <mergeCell ref="N209:O209"/>
    <mergeCell ref="S209:W209"/>
    <mergeCell ref="X209:Z209"/>
    <mergeCell ref="S206:W206"/>
    <mergeCell ref="X206:Z206"/>
    <mergeCell ref="C207:D207"/>
    <mergeCell ref="J207:M207"/>
    <mergeCell ref="N207:O207"/>
    <mergeCell ref="S207:W207"/>
    <mergeCell ref="X207:Z207"/>
    <mergeCell ref="B217:X217"/>
    <mergeCell ref="B218:E218"/>
    <mergeCell ref="F218:H218"/>
    <mergeCell ref="I218:J218"/>
    <mergeCell ref="K218:N218"/>
    <mergeCell ref="O218:P218"/>
    <mergeCell ref="Q218:T218"/>
    <mergeCell ref="U218:X219"/>
    <mergeCell ref="Y218:Z219"/>
    <mergeCell ref="B219:E219"/>
    <mergeCell ref="F219:H219"/>
    <mergeCell ref="I219:J219"/>
    <mergeCell ref="K219:N219"/>
    <mergeCell ref="O219:P219"/>
    <mergeCell ref="Q219:T219"/>
    <mergeCell ref="L3:N3"/>
    <mergeCell ref="L4:N4"/>
    <mergeCell ref="J3:K3"/>
    <mergeCell ref="J4:K4"/>
    <mergeCell ref="F3:I3"/>
    <mergeCell ref="F4:I4"/>
    <mergeCell ref="C210:D210"/>
    <mergeCell ref="J210:M210"/>
    <mergeCell ref="N210:O210"/>
    <mergeCell ref="C206:D206"/>
    <mergeCell ref="J206:M206"/>
    <mergeCell ref="N206:O206"/>
    <mergeCell ref="C202:D202"/>
    <mergeCell ref="J202:M202"/>
    <mergeCell ref="N202:O202"/>
    <mergeCell ref="C198:D198"/>
    <mergeCell ref="J198:M198"/>
    <mergeCell ref="S224:W224"/>
    <mergeCell ref="X224:Z224"/>
    <mergeCell ref="C225:D225"/>
    <mergeCell ref="J225:M225"/>
    <mergeCell ref="N225:O225"/>
    <mergeCell ref="S225:W225"/>
    <mergeCell ref="X225:Z225"/>
    <mergeCell ref="C226:D226"/>
    <mergeCell ref="J226:M226"/>
    <mergeCell ref="N226:O226"/>
    <mergeCell ref="S226:W226"/>
    <mergeCell ref="X226:Z226"/>
    <mergeCell ref="N221:O222"/>
    <mergeCell ref="P221:Q221"/>
    <mergeCell ref="R221:R222"/>
    <mergeCell ref="S221:W222"/>
    <mergeCell ref="C223:D223"/>
    <mergeCell ref="J223:M223"/>
    <mergeCell ref="N223:O223"/>
    <mergeCell ref="S223:W223"/>
    <mergeCell ref="X223:Z223"/>
    <mergeCell ref="C224:D224"/>
    <mergeCell ref="J224:M224"/>
    <mergeCell ref="N224:O224"/>
    <mergeCell ref="C229:D229"/>
    <mergeCell ref="J229:M229"/>
    <mergeCell ref="N229:O229"/>
    <mergeCell ref="S229:W229"/>
    <mergeCell ref="X229:Z229"/>
    <mergeCell ref="C230:D230"/>
    <mergeCell ref="J230:M230"/>
    <mergeCell ref="N230:O230"/>
    <mergeCell ref="S230:W230"/>
    <mergeCell ref="X230:Z230"/>
    <mergeCell ref="C227:D227"/>
    <mergeCell ref="J227:M227"/>
    <mergeCell ref="N227:O227"/>
    <mergeCell ref="S227:W227"/>
    <mergeCell ref="X227:Z227"/>
    <mergeCell ref="C228:D228"/>
    <mergeCell ref="J228:M228"/>
    <mergeCell ref="N228:O228"/>
    <mergeCell ref="S228:W228"/>
    <mergeCell ref="X228:Z228"/>
    <mergeCell ref="C233:D233"/>
    <mergeCell ref="J233:M233"/>
    <mergeCell ref="N233:O233"/>
    <mergeCell ref="S233:W233"/>
    <mergeCell ref="X233:Z233"/>
    <mergeCell ref="C234:D234"/>
    <mergeCell ref="J234:M234"/>
    <mergeCell ref="N234:O234"/>
    <mergeCell ref="S234:W234"/>
    <mergeCell ref="X234:Z234"/>
    <mergeCell ref="C231:D231"/>
    <mergeCell ref="J231:M231"/>
    <mergeCell ref="N231:O231"/>
    <mergeCell ref="S231:W231"/>
    <mergeCell ref="X231:Z231"/>
    <mergeCell ref="C232:D232"/>
    <mergeCell ref="J232:M232"/>
    <mergeCell ref="N232:O232"/>
    <mergeCell ref="S232:W232"/>
    <mergeCell ref="X232:Z232"/>
    <mergeCell ref="C237:D237"/>
    <mergeCell ref="J237:M237"/>
    <mergeCell ref="N237:O237"/>
    <mergeCell ref="S237:W237"/>
    <mergeCell ref="X237:Z237"/>
    <mergeCell ref="C238:D238"/>
    <mergeCell ref="J238:M238"/>
    <mergeCell ref="N238:O238"/>
    <mergeCell ref="S238:W238"/>
    <mergeCell ref="X238:Z238"/>
    <mergeCell ref="C235:D235"/>
    <mergeCell ref="J235:M235"/>
    <mergeCell ref="N235:O235"/>
    <mergeCell ref="S235:W235"/>
    <mergeCell ref="X235:Z235"/>
    <mergeCell ref="C236:D236"/>
    <mergeCell ref="J236:M236"/>
    <mergeCell ref="N236:O236"/>
    <mergeCell ref="S236:W236"/>
    <mergeCell ref="X236:Z236"/>
    <mergeCell ref="C241:D241"/>
    <mergeCell ref="J241:M241"/>
    <mergeCell ref="N241:O241"/>
    <mergeCell ref="S241:W241"/>
    <mergeCell ref="X241:Z241"/>
    <mergeCell ref="C242:D242"/>
    <mergeCell ref="J242:M242"/>
    <mergeCell ref="N242:O242"/>
    <mergeCell ref="S242:W242"/>
    <mergeCell ref="X242:Z242"/>
    <mergeCell ref="C239:D239"/>
    <mergeCell ref="J239:M239"/>
    <mergeCell ref="N239:O239"/>
    <mergeCell ref="S239:W239"/>
    <mergeCell ref="X239:Z239"/>
    <mergeCell ref="C240:D240"/>
    <mergeCell ref="J240:M240"/>
    <mergeCell ref="N240:O240"/>
    <mergeCell ref="S240:W240"/>
    <mergeCell ref="X240:Z240"/>
    <mergeCell ref="C248:D248"/>
    <mergeCell ref="J248:M248"/>
    <mergeCell ref="N248:O248"/>
    <mergeCell ref="S248:W248"/>
    <mergeCell ref="X248:Z248"/>
    <mergeCell ref="C245:D245"/>
    <mergeCell ref="J245:M245"/>
    <mergeCell ref="N245:O245"/>
    <mergeCell ref="S245:W245"/>
    <mergeCell ref="X245:Z245"/>
    <mergeCell ref="C246:D246"/>
    <mergeCell ref="J246:M246"/>
    <mergeCell ref="N246:O246"/>
    <mergeCell ref="S246:W246"/>
    <mergeCell ref="X246:Z246"/>
    <mergeCell ref="C243:D243"/>
    <mergeCell ref="J243:M243"/>
    <mergeCell ref="N243:O243"/>
    <mergeCell ref="S243:W243"/>
    <mergeCell ref="X243:Z243"/>
    <mergeCell ref="C244:D244"/>
    <mergeCell ref="J244:M244"/>
    <mergeCell ref="N244:O244"/>
    <mergeCell ref="S244:W244"/>
    <mergeCell ref="X244:Z244"/>
    <mergeCell ref="J220:O220"/>
    <mergeCell ref="P220:Q220"/>
    <mergeCell ref="R220:W220"/>
    <mergeCell ref="X220:Z221"/>
    <mergeCell ref="G221:H222"/>
    <mergeCell ref="I221:I222"/>
    <mergeCell ref="J221:M222"/>
    <mergeCell ref="C251:D251"/>
    <mergeCell ref="J251:M251"/>
    <mergeCell ref="N251:O251"/>
    <mergeCell ref="S251:W251"/>
    <mergeCell ref="X251:Z251"/>
    <mergeCell ref="C252:D252"/>
    <mergeCell ref="J252:M252"/>
    <mergeCell ref="N252:O252"/>
    <mergeCell ref="S252:W252"/>
    <mergeCell ref="X252:Z252"/>
    <mergeCell ref="C249:D249"/>
    <mergeCell ref="J249:M249"/>
    <mergeCell ref="N249:O249"/>
    <mergeCell ref="S249:W249"/>
    <mergeCell ref="X249:Z249"/>
    <mergeCell ref="C250:D250"/>
    <mergeCell ref="J250:M250"/>
    <mergeCell ref="N250:O250"/>
    <mergeCell ref="S250:W250"/>
    <mergeCell ref="X250:Z250"/>
    <mergeCell ref="C247:D247"/>
    <mergeCell ref="J247:M247"/>
    <mergeCell ref="N247:O247"/>
    <mergeCell ref="S247:W247"/>
    <mergeCell ref="X247:Z247"/>
    <mergeCell ref="J271:M271"/>
    <mergeCell ref="N271:O271"/>
    <mergeCell ref="S271:W271"/>
    <mergeCell ref="X271:Z271"/>
    <mergeCell ref="C272:D272"/>
    <mergeCell ref="J272:M272"/>
    <mergeCell ref="N272:O272"/>
    <mergeCell ref="C253:D253"/>
    <mergeCell ref="J253:M253"/>
    <mergeCell ref="N253:O253"/>
    <mergeCell ref="S253:W253"/>
    <mergeCell ref="X253:Z253"/>
    <mergeCell ref="B260:X260"/>
    <mergeCell ref="B261:E261"/>
    <mergeCell ref="F261:H261"/>
    <mergeCell ref="I261:J261"/>
    <mergeCell ref="K261:N261"/>
    <mergeCell ref="O261:P261"/>
    <mergeCell ref="Q261:T261"/>
    <mergeCell ref="U261:X262"/>
    <mergeCell ref="Y261:Z262"/>
    <mergeCell ref="B262:E262"/>
    <mergeCell ref="F262:H262"/>
    <mergeCell ref="I262:J262"/>
    <mergeCell ref="K262:N262"/>
    <mergeCell ref="O262:P262"/>
    <mergeCell ref="Q262:T262"/>
    <mergeCell ref="B220:B253"/>
    <mergeCell ref="C220:D222"/>
    <mergeCell ref="E220:E222"/>
    <mergeCell ref="F220:F222"/>
    <mergeCell ref="G220:I220"/>
    <mergeCell ref="S270:W270"/>
    <mergeCell ref="X270:Z270"/>
    <mergeCell ref="C274:D274"/>
    <mergeCell ref="J274:M274"/>
    <mergeCell ref="N274:O274"/>
    <mergeCell ref="S274:W274"/>
    <mergeCell ref="X274:Z274"/>
    <mergeCell ref="B263:B296"/>
    <mergeCell ref="C263:D265"/>
    <mergeCell ref="E263:E265"/>
    <mergeCell ref="F263:F265"/>
    <mergeCell ref="G263:I263"/>
    <mergeCell ref="J263:O263"/>
    <mergeCell ref="P263:Q263"/>
    <mergeCell ref="R263:W263"/>
    <mergeCell ref="X263:Z264"/>
    <mergeCell ref="G264:H265"/>
    <mergeCell ref="I264:I265"/>
    <mergeCell ref="J264:M265"/>
    <mergeCell ref="N264:O265"/>
    <mergeCell ref="P264:Q264"/>
    <mergeCell ref="R264:R265"/>
    <mergeCell ref="S264:W265"/>
    <mergeCell ref="C266:D266"/>
    <mergeCell ref="J266:M266"/>
    <mergeCell ref="N266:O266"/>
    <mergeCell ref="S266:W266"/>
    <mergeCell ref="X266:Z266"/>
    <mergeCell ref="C268:D268"/>
    <mergeCell ref="J268:M268"/>
    <mergeCell ref="N268:O268"/>
    <mergeCell ref="C271:D271"/>
    <mergeCell ref="C275:D275"/>
    <mergeCell ref="J275:M275"/>
    <mergeCell ref="N275:O275"/>
    <mergeCell ref="S275:W275"/>
    <mergeCell ref="X275:Z275"/>
    <mergeCell ref="C273:D273"/>
    <mergeCell ref="J273:M273"/>
    <mergeCell ref="N273:O273"/>
    <mergeCell ref="S273:W273"/>
    <mergeCell ref="X273:Z273"/>
    <mergeCell ref="C267:D267"/>
    <mergeCell ref="J267:M267"/>
    <mergeCell ref="N267:O267"/>
    <mergeCell ref="S267:W267"/>
    <mergeCell ref="X267:Z267"/>
    <mergeCell ref="C278:D278"/>
    <mergeCell ref="J278:M278"/>
    <mergeCell ref="N278:O278"/>
    <mergeCell ref="S278:W278"/>
    <mergeCell ref="X278:Z278"/>
    <mergeCell ref="S272:W272"/>
    <mergeCell ref="X272:Z272"/>
    <mergeCell ref="S268:W268"/>
    <mergeCell ref="X268:Z268"/>
    <mergeCell ref="C269:D269"/>
    <mergeCell ref="J269:M269"/>
    <mergeCell ref="N269:O269"/>
    <mergeCell ref="S269:W269"/>
    <mergeCell ref="X269:Z269"/>
    <mergeCell ref="C270:D270"/>
    <mergeCell ref="J270:M270"/>
    <mergeCell ref="N270:O270"/>
    <mergeCell ref="C279:D279"/>
    <mergeCell ref="J279:M279"/>
    <mergeCell ref="N279:O279"/>
    <mergeCell ref="S279:W279"/>
    <mergeCell ref="X279:Z279"/>
    <mergeCell ref="C276:D276"/>
    <mergeCell ref="J276:M276"/>
    <mergeCell ref="N276:O276"/>
    <mergeCell ref="S276:W276"/>
    <mergeCell ref="X276:Z276"/>
    <mergeCell ref="C277:D277"/>
    <mergeCell ref="J277:M277"/>
    <mergeCell ref="N277:O277"/>
    <mergeCell ref="S277:W277"/>
    <mergeCell ref="X277:Z277"/>
    <mergeCell ref="C282:D282"/>
    <mergeCell ref="J282:M282"/>
    <mergeCell ref="N282:O282"/>
    <mergeCell ref="S282:W282"/>
    <mergeCell ref="X282:Z282"/>
    <mergeCell ref="C283:D283"/>
    <mergeCell ref="J283:M283"/>
    <mergeCell ref="N283:O283"/>
    <mergeCell ref="S283:W283"/>
    <mergeCell ref="X283:Z283"/>
    <mergeCell ref="C280:D280"/>
    <mergeCell ref="J280:M280"/>
    <mergeCell ref="N280:O280"/>
    <mergeCell ref="S280:W280"/>
    <mergeCell ref="X280:Z280"/>
    <mergeCell ref="C281:D281"/>
    <mergeCell ref="J281:M281"/>
    <mergeCell ref="N281:O281"/>
    <mergeCell ref="S281:W281"/>
    <mergeCell ref="X281:Z281"/>
    <mergeCell ref="C286:D286"/>
    <mergeCell ref="J286:M286"/>
    <mergeCell ref="N286:O286"/>
    <mergeCell ref="S286:W286"/>
    <mergeCell ref="X286:Z286"/>
    <mergeCell ref="X287:Z287"/>
    <mergeCell ref="C284:D284"/>
    <mergeCell ref="J284:M284"/>
    <mergeCell ref="N284:O284"/>
    <mergeCell ref="S284:W284"/>
    <mergeCell ref="X284:Z284"/>
    <mergeCell ref="C285:D285"/>
    <mergeCell ref="J285:M285"/>
    <mergeCell ref="N285:O285"/>
    <mergeCell ref="S285:W285"/>
    <mergeCell ref="X285:Z285"/>
    <mergeCell ref="C288:D288"/>
    <mergeCell ref="J288:M288"/>
    <mergeCell ref="N288:O288"/>
    <mergeCell ref="S288:W288"/>
    <mergeCell ref="X288:Z288"/>
    <mergeCell ref="C289:D289"/>
    <mergeCell ref="J289:M289"/>
    <mergeCell ref="N289:O289"/>
    <mergeCell ref="S289:W289"/>
    <mergeCell ref="X289:Z289"/>
    <mergeCell ref="C287:D287"/>
    <mergeCell ref="J287:M287"/>
    <mergeCell ref="N287:O287"/>
    <mergeCell ref="S287:W287"/>
    <mergeCell ref="C290:D290"/>
    <mergeCell ref="J290:M290"/>
    <mergeCell ref="J294:M294"/>
    <mergeCell ref="J295:M295"/>
    <mergeCell ref="N290:O290"/>
    <mergeCell ref="N294:O294"/>
    <mergeCell ref="N295:O295"/>
    <mergeCell ref="S290:W290"/>
    <mergeCell ref="S294:W294"/>
    <mergeCell ref="S295:W295"/>
    <mergeCell ref="X290:Z290"/>
    <mergeCell ref="J291:M291"/>
    <mergeCell ref="N291:O291"/>
    <mergeCell ref="S291:W291"/>
    <mergeCell ref="C296:D296"/>
    <mergeCell ref="J296:M296"/>
    <mergeCell ref="N296:O296"/>
    <mergeCell ref="S296:W296"/>
    <mergeCell ref="X296:Z296"/>
    <mergeCell ref="C292:D292"/>
    <mergeCell ref="J292:M292"/>
    <mergeCell ref="N292:O292"/>
    <mergeCell ref="S292:W292"/>
    <mergeCell ref="X292:Z292"/>
    <mergeCell ref="C293:D293"/>
    <mergeCell ref="J293:M293"/>
    <mergeCell ref="N293:O293"/>
    <mergeCell ref="S293:W293"/>
    <mergeCell ref="X293:Z293"/>
  </mergeCells>
  <phoneticPr fontId="4"/>
  <dataValidations count="3">
    <dataValidation type="list" allowBlank="1" showInputMessage="1" showErrorMessage="1" sqref="E39:E40 E82:E83 E125:E126 E168:E169 E211:E212 E254:E255 E297:E298">
      <formula1>個数</formula1>
    </dataValidation>
    <dataValidation type="list" showInputMessage="1" showErrorMessage="1" sqref="G39:H40 G82:H83 G125:H126 G168:H169 G211:H212 G254:H255 G297:H298">
      <formula1>部位本体</formula1>
    </dataValidation>
    <dataValidation type="list" allowBlank="1" showInputMessage="1" showErrorMessage="1" sqref="H180:H210 H8:H38 H51:H81 H94:H124 H137:H167 H223:H253 H266:H289 H292:H296 I290:I291">
      <formula1>INDIRECT(G8)</formula1>
    </dataValidation>
  </dataValidations>
  <printOptions horizontalCentered="1" verticalCentered="1"/>
  <pageMargins left="0.19685039370078741" right="0.19685039370078741" top="0.78740157480314965" bottom="0.19685039370078741" header="0.51181102362204722" footer="0.51181102362204722"/>
  <pageSetup paperSize="9" scale="74" orientation="landscape" copies="2" r:id="rId1"/>
  <headerFooter alignWithMargins="0"/>
  <rowBreaks count="6" manualBreakCount="6">
    <brk id="43" max="16383" man="1"/>
    <brk id="86" max="25" man="1"/>
    <brk id="129" max="25" man="1"/>
    <brk id="172" max="25" man="1"/>
    <brk id="215" max="25" man="1"/>
    <brk id="258" max="25" man="1"/>
  </rowBreaks>
  <extLst>
    <ext xmlns:x14="http://schemas.microsoft.com/office/spreadsheetml/2009/9/main" uri="{CCE6A557-97BC-4b89-ADB6-D9C93CAAB3DF}">
      <x14:dataValidations xmlns:xm="http://schemas.microsoft.com/office/excel/2006/main" count="6">
        <x14:dataValidation type="list" allowBlank="1" showInputMessage="1" showErrorMessage="1">
          <x14:formula1>
            <xm:f>'(参考)リスト'!$D$51:$D$53</xm:f>
          </x14:formula1>
          <xm:sqref>I180:I210 I8:I38 I51:I81 I94:I124 I137:I167 I223:I253 I266:I289 I292:I296</xm:sqref>
        </x14:dataValidation>
        <x14:dataValidation type="list" allowBlank="1" showInputMessage="1" showErrorMessage="1">
          <x14:formula1>
            <xm:f>'(参考)リスト'!$F$51:$F$52</xm:f>
          </x14:formula1>
          <xm:sqref>P180:Q210 P8:Q38 P51:Q81 P94:Q124 P137:Q167 P223:Q253 P266:Q289 P292:Q296 Q290:R291</xm:sqref>
        </x14:dataValidation>
        <x14:dataValidation type="list" showInputMessage="1" showErrorMessage="1">
          <x14:formula1>
            <xm:f>'(参考)リスト'!$B$51:$B$54</xm:f>
          </x14:formula1>
          <xm:sqref>G180:G210 G8:G38 G51:G81 G94:G124 G137:G167 G223:G253 G266:G289 G292:G296 H290:H291</xm:sqref>
        </x14:dataValidation>
        <x14:dataValidation type="list" allowBlank="1" showInputMessage="1" showErrorMessage="1">
          <x14:formula1>
            <xm:f>'(参考)リスト'!$G$51:$G$53</xm:f>
          </x14:formula1>
          <xm:sqref>R12 R266:R289</xm:sqref>
        </x14:dataValidation>
        <x14:dataValidation type="list" allowBlank="1" showInputMessage="1" showErrorMessage="1">
          <x14:formula1>
            <xm:f>'(参考)リスト'!$E$51:$E$56</xm:f>
          </x14:formula1>
          <xm:sqref>J12:M12 J266:M289</xm:sqref>
        </x14:dataValidation>
        <x14:dataValidation type="list" allowBlank="1" showInputMessage="1" showErrorMessage="1">
          <x14:formula1>
            <xm:f>'\\NESFS01VM\NesFolders$\50調査計測部\01調査グループ\02業務\R2年度\2814R_宇部地区トンネル定期点検業務\06_報告書\03_点検調書\点検調書\[04_一般県道秋吉台公園線（秋吉トンネル)20.xlsx](参考)リスト'!#REF!</xm:f>
          </x14:formula1>
          <xm:sqref>J13:M38 J51:M81 J94:M124 J137:M167 J180:M210 J223:M253 J8:M11 R13:R38 R51:R81 R94:R124 R137:R167 R180:R210 R223:R253 R8:R11 R292:R296 J290:M296</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B1:AC23"/>
  <sheetViews>
    <sheetView showGridLines="0" showZeros="0" view="pageBreakPreview" zoomScaleNormal="100" zoomScaleSheetLayoutView="100" workbookViewId="0">
      <pane xSplit="4" ySplit="6" topLeftCell="E7" activePane="bottomRight" state="frozen"/>
      <selection activeCell="E3" sqref="E3:H3"/>
      <selection pane="topRight" activeCell="E3" sqref="E3:H3"/>
      <selection pane="bottomLeft" activeCell="E3" sqref="E3:H3"/>
      <selection pane="bottomRight" activeCell="AC16" sqref="AC16"/>
    </sheetView>
  </sheetViews>
  <sheetFormatPr defaultColWidth="5.625" defaultRowHeight="15.95" customHeight="1" x14ac:dyDescent="0.15"/>
  <cols>
    <col min="1" max="1" width="2.75" style="1" customWidth="1"/>
    <col min="2" max="2" width="4.125" style="1" customWidth="1"/>
    <col min="3" max="24" width="5.625" style="1" customWidth="1"/>
    <col min="25" max="25" width="5" style="1" customWidth="1"/>
    <col min="26" max="26" width="11.5" style="1" customWidth="1"/>
    <col min="27" max="27" width="5.625" style="1" customWidth="1"/>
    <col min="28" max="29" width="5.625" style="2" customWidth="1"/>
    <col min="30" max="16384" width="5.625" style="1"/>
  </cols>
  <sheetData>
    <row r="1" spans="2:28" ht="9.75" customHeight="1" x14ac:dyDescent="0.15">
      <c r="G1" s="2"/>
      <c r="H1" s="2"/>
      <c r="I1" s="2"/>
      <c r="J1" s="2"/>
      <c r="K1" s="2"/>
      <c r="L1" s="2"/>
      <c r="M1" s="2"/>
      <c r="N1" s="2"/>
      <c r="O1" s="2"/>
      <c r="P1" s="2"/>
      <c r="Q1" s="2"/>
      <c r="R1" s="2"/>
      <c r="S1" s="2"/>
      <c r="T1" s="2"/>
      <c r="U1" s="2"/>
      <c r="V1" s="2"/>
      <c r="W1" s="2"/>
      <c r="X1" s="2"/>
      <c r="Y1" s="2"/>
      <c r="Z1" s="2"/>
    </row>
    <row r="2" spans="2:28" ht="24.75" customHeight="1" x14ac:dyDescent="0.15">
      <c r="B2" s="719" t="s">
        <v>324</v>
      </c>
      <c r="C2" s="719"/>
      <c r="D2" s="719"/>
      <c r="E2" s="595"/>
      <c r="F2" s="595"/>
      <c r="G2" s="595"/>
      <c r="H2" s="719"/>
      <c r="I2" s="719"/>
      <c r="J2" s="719"/>
      <c r="K2" s="719"/>
      <c r="L2" s="719"/>
      <c r="M2" s="719"/>
      <c r="N2" s="719"/>
      <c r="O2" s="719"/>
      <c r="P2" s="719"/>
      <c r="Q2" s="719"/>
      <c r="R2" s="719"/>
      <c r="S2" s="719"/>
      <c r="T2" s="719"/>
      <c r="U2" s="719"/>
      <c r="V2" s="719"/>
      <c r="W2" s="719"/>
      <c r="X2" s="719"/>
      <c r="Y2" s="719"/>
      <c r="Z2" s="719"/>
    </row>
    <row r="3" spans="2:28" ht="20.100000000000001" customHeight="1" x14ac:dyDescent="0.15">
      <c r="B3" s="467" t="s">
        <v>27</v>
      </c>
      <c r="C3" s="478"/>
      <c r="D3" s="478"/>
      <c r="E3" s="780" t="str">
        <f>'様式C-1-1'!F3</f>
        <v>ミネトンネル</v>
      </c>
      <c r="F3" s="780"/>
      <c r="G3" s="780"/>
      <c r="H3" s="438" t="s">
        <v>28</v>
      </c>
      <c r="I3" s="439"/>
      <c r="J3" s="390" t="str">
        <f>'様式C-1-1'!K3</f>
        <v>一般国道　316号</v>
      </c>
      <c r="K3" s="391"/>
      <c r="L3" s="392"/>
      <c r="M3" s="409" t="s">
        <v>257</v>
      </c>
      <c r="N3" s="410"/>
      <c r="O3" s="410"/>
      <c r="P3" s="410"/>
      <c r="Q3" s="411"/>
      <c r="R3" s="782" t="str">
        <f>'様式C-1-1'!Q3</f>
        <v>株式会社ニュージェック</v>
      </c>
      <c r="S3" s="783"/>
      <c r="T3" s="784"/>
      <c r="U3" s="606" t="s">
        <v>220</v>
      </c>
      <c r="V3" s="607"/>
      <c r="W3" s="607"/>
      <c r="X3" s="608"/>
      <c r="Y3" s="612">
        <f>'様式B(トンネル様式1P001)'!Q5</f>
        <v>44294</v>
      </c>
      <c r="Z3" s="614"/>
    </row>
    <row r="4" spans="2:28" ht="20.100000000000001" customHeight="1" x14ac:dyDescent="0.15">
      <c r="B4" s="413" t="s">
        <v>0</v>
      </c>
      <c r="C4" s="414"/>
      <c r="D4" s="414"/>
      <c r="E4" s="781" t="str">
        <f>'様式C-1-1'!F4</f>
        <v>美祢トンネル</v>
      </c>
      <c r="F4" s="781"/>
      <c r="G4" s="781"/>
      <c r="H4" s="438" t="s">
        <v>10</v>
      </c>
      <c r="I4" s="439"/>
      <c r="J4" s="390" t="str">
        <f>'様式C-1-1'!K4</f>
        <v>宇部土木建築事務所</v>
      </c>
      <c r="K4" s="391"/>
      <c r="L4" s="392"/>
      <c r="M4" s="409" t="s">
        <v>258</v>
      </c>
      <c r="N4" s="410"/>
      <c r="O4" s="410"/>
      <c r="P4" s="410"/>
      <c r="Q4" s="411"/>
      <c r="R4" s="720" t="str">
        <f>'様式C-1-1'!Q4</f>
        <v>石村　勝伸</v>
      </c>
      <c r="S4" s="721"/>
      <c r="T4" s="773"/>
      <c r="U4" s="609"/>
      <c r="V4" s="610"/>
      <c r="W4" s="610"/>
      <c r="X4" s="611"/>
      <c r="Y4" s="615"/>
      <c r="Z4" s="617"/>
    </row>
    <row r="5" spans="2:28" ht="28.5" customHeight="1" x14ac:dyDescent="0.15">
      <c r="B5" s="803" t="s">
        <v>281</v>
      </c>
      <c r="C5" s="806" t="s">
        <v>565</v>
      </c>
      <c r="D5" s="806"/>
      <c r="E5" s="808" t="s">
        <v>205</v>
      </c>
      <c r="F5" s="785" t="s">
        <v>281</v>
      </c>
      <c r="G5" s="786"/>
      <c r="H5" s="787"/>
      <c r="I5" s="787"/>
      <c r="J5" s="787"/>
      <c r="K5" s="787"/>
      <c r="L5" s="787"/>
      <c r="M5" s="787"/>
      <c r="N5" s="787"/>
      <c r="O5" s="787"/>
      <c r="P5" s="787"/>
      <c r="Q5" s="787"/>
      <c r="R5" s="787"/>
      <c r="S5" s="788"/>
      <c r="T5" s="788"/>
      <c r="U5" s="788"/>
      <c r="V5" s="788"/>
      <c r="W5" s="788"/>
      <c r="X5" s="788"/>
      <c r="Y5" s="788"/>
      <c r="Z5" s="789"/>
      <c r="AA5" s="47"/>
      <c r="AB5" s="8"/>
    </row>
    <row r="6" spans="2:28" ht="24.75" customHeight="1" x14ac:dyDescent="0.15">
      <c r="B6" s="803"/>
      <c r="C6" s="807"/>
      <c r="D6" s="807"/>
      <c r="E6" s="809"/>
      <c r="F6" s="699" t="s">
        <v>292</v>
      </c>
      <c r="G6" s="699"/>
      <c r="H6" s="797" t="s">
        <v>279</v>
      </c>
      <c r="I6" s="788"/>
      <c r="J6" s="788"/>
      <c r="K6" s="788"/>
      <c r="L6" s="788"/>
      <c r="M6" s="788"/>
      <c r="N6" s="789"/>
      <c r="O6" s="797" t="s">
        <v>278</v>
      </c>
      <c r="P6" s="799"/>
      <c r="Q6" s="799"/>
      <c r="R6" s="799"/>
      <c r="S6" s="799"/>
      <c r="T6" s="799"/>
      <c r="U6" s="799"/>
      <c r="V6" s="800"/>
      <c r="W6" s="797" t="s">
        <v>221</v>
      </c>
      <c r="X6" s="798"/>
      <c r="Y6" s="801" t="s">
        <v>261</v>
      </c>
      <c r="Z6" s="802"/>
      <c r="AA6" s="8"/>
      <c r="AB6" s="8"/>
    </row>
    <row r="7" spans="2:28" ht="27.75" customHeight="1" x14ac:dyDescent="0.15">
      <c r="B7" s="804"/>
      <c r="C7" s="715"/>
      <c r="D7" s="716"/>
      <c r="E7" s="91"/>
      <c r="F7" s="790"/>
      <c r="G7" s="790"/>
      <c r="H7" s="794"/>
      <c r="I7" s="795"/>
      <c r="J7" s="795"/>
      <c r="K7" s="795"/>
      <c r="L7" s="792"/>
      <c r="M7" s="792"/>
      <c r="N7" s="793"/>
      <c r="O7" s="791"/>
      <c r="P7" s="792"/>
      <c r="Q7" s="792"/>
      <c r="R7" s="792"/>
      <c r="S7" s="792"/>
      <c r="T7" s="792"/>
      <c r="U7" s="792"/>
      <c r="V7" s="793"/>
      <c r="W7" s="796"/>
      <c r="X7" s="796"/>
      <c r="Y7" s="796"/>
      <c r="Z7" s="796"/>
    </row>
    <row r="8" spans="2:28" ht="27.75" customHeight="1" x14ac:dyDescent="0.15">
      <c r="B8" s="804"/>
      <c r="C8" s="715"/>
      <c r="D8" s="716"/>
      <c r="E8" s="91"/>
      <c r="F8" s="790"/>
      <c r="G8" s="790"/>
      <c r="H8" s="794"/>
      <c r="I8" s="795"/>
      <c r="J8" s="795"/>
      <c r="K8" s="795"/>
      <c r="L8" s="792"/>
      <c r="M8" s="792"/>
      <c r="N8" s="793"/>
      <c r="O8" s="791"/>
      <c r="P8" s="792"/>
      <c r="Q8" s="792"/>
      <c r="R8" s="792"/>
      <c r="S8" s="792"/>
      <c r="T8" s="792"/>
      <c r="U8" s="792"/>
      <c r="V8" s="793"/>
      <c r="W8" s="796"/>
      <c r="X8" s="796"/>
      <c r="Y8" s="796"/>
      <c r="Z8" s="796"/>
    </row>
    <row r="9" spans="2:28" ht="27.75" customHeight="1" x14ac:dyDescent="0.15">
      <c r="B9" s="804"/>
      <c r="C9" s="715"/>
      <c r="D9" s="716"/>
      <c r="E9" s="198"/>
      <c r="F9" s="790"/>
      <c r="G9" s="790"/>
      <c r="H9" s="794"/>
      <c r="I9" s="795"/>
      <c r="J9" s="795"/>
      <c r="K9" s="795"/>
      <c r="L9" s="792"/>
      <c r="M9" s="792"/>
      <c r="N9" s="793"/>
      <c r="O9" s="791"/>
      <c r="P9" s="792"/>
      <c r="Q9" s="792"/>
      <c r="R9" s="792"/>
      <c r="S9" s="792"/>
      <c r="T9" s="792"/>
      <c r="U9" s="792"/>
      <c r="V9" s="793"/>
      <c r="W9" s="796"/>
      <c r="X9" s="796"/>
      <c r="Y9" s="796"/>
      <c r="Z9" s="796"/>
    </row>
    <row r="10" spans="2:28" ht="27.75" customHeight="1" x14ac:dyDescent="0.15">
      <c r="B10" s="804"/>
      <c r="C10" s="715"/>
      <c r="D10" s="716"/>
      <c r="E10" s="198"/>
      <c r="F10" s="790"/>
      <c r="G10" s="790"/>
      <c r="H10" s="794"/>
      <c r="I10" s="795"/>
      <c r="J10" s="795"/>
      <c r="K10" s="795"/>
      <c r="L10" s="792"/>
      <c r="M10" s="792"/>
      <c r="N10" s="793"/>
      <c r="O10" s="791"/>
      <c r="P10" s="792"/>
      <c r="Q10" s="792"/>
      <c r="R10" s="792"/>
      <c r="S10" s="792"/>
      <c r="T10" s="792"/>
      <c r="U10" s="792"/>
      <c r="V10" s="793"/>
      <c r="W10" s="796"/>
      <c r="X10" s="796"/>
      <c r="Y10" s="796"/>
      <c r="Z10" s="796"/>
    </row>
    <row r="11" spans="2:28" ht="27.75" customHeight="1" x14ac:dyDescent="0.15">
      <c r="B11" s="804"/>
      <c r="C11" s="810"/>
      <c r="D11" s="811"/>
      <c r="E11" s="46"/>
      <c r="F11" s="812"/>
      <c r="G11" s="812"/>
      <c r="H11" s="794"/>
      <c r="I11" s="795"/>
      <c r="J11" s="795"/>
      <c r="K11" s="795"/>
      <c r="L11" s="792"/>
      <c r="M11" s="792"/>
      <c r="N11" s="793"/>
      <c r="O11" s="810"/>
      <c r="P11" s="792"/>
      <c r="Q11" s="792"/>
      <c r="R11" s="792"/>
      <c r="S11" s="792"/>
      <c r="T11" s="792"/>
      <c r="U11" s="792"/>
      <c r="V11" s="793"/>
      <c r="W11" s="796"/>
      <c r="X11" s="796"/>
      <c r="Y11" s="796"/>
      <c r="Z11" s="796"/>
    </row>
    <row r="12" spans="2:28" ht="27.75" customHeight="1" x14ac:dyDescent="0.15">
      <c r="B12" s="804"/>
      <c r="C12" s="810"/>
      <c r="D12" s="811"/>
      <c r="E12" s="46"/>
      <c r="F12" s="812"/>
      <c r="G12" s="812"/>
      <c r="H12" s="794"/>
      <c r="I12" s="795"/>
      <c r="J12" s="795"/>
      <c r="K12" s="795"/>
      <c r="L12" s="792"/>
      <c r="M12" s="792"/>
      <c r="N12" s="793"/>
      <c r="O12" s="810"/>
      <c r="P12" s="792"/>
      <c r="Q12" s="792"/>
      <c r="R12" s="792"/>
      <c r="S12" s="792"/>
      <c r="T12" s="792"/>
      <c r="U12" s="792"/>
      <c r="V12" s="793"/>
      <c r="W12" s="796"/>
      <c r="X12" s="796"/>
      <c r="Y12" s="796"/>
      <c r="Z12" s="796"/>
    </row>
    <row r="13" spans="2:28" ht="27.75" customHeight="1" x14ac:dyDescent="0.15">
      <c r="B13" s="804"/>
      <c r="C13" s="810"/>
      <c r="D13" s="811"/>
      <c r="E13" s="46"/>
      <c r="F13" s="812"/>
      <c r="G13" s="812"/>
      <c r="H13" s="794"/>
      <c r="I13" s="795"/>
      <c r="J13" s="795"/>
      <c r="K13" s="795"/>
      <c r="L13" s="792"/>
      <c r="M13" s="792"/>
      <c r="N13" s="793"/>
      <c r="O13" s="810"/>
      <c r="P13" s="792"/>
      <c r="Q13" s="792"/>
      <c r="R13" s="792"/>
      <c r="S13" s="792"/>
      <c r="T13" s="792"/>
      <c r="U13" s="792"/>
      <c r="V13" s="793"/>
      <c r="W13" s="796"/>
      <c r="X13" s="796"/>
      <c r="Y13" s="796"/>
      <c r="Z13" s="796"/>
    </row>
    <row r="14" spans="2:28" ht="27.75" customHeight="1" x14ac:dyDescent="0.15">
      <c r="B14" s="804"/>
      <c r="C14" s="810"/>
      <c r="D14" s="811"/>
      <c r="E14" s="46"/>
      <c r="F14" s="790"/>
      <c r="G14" s="790"/>
      <c r="H14" s="794"/>
      <c r="I14" s="795"/>
      <c r="J14" s="795"/>
      <c r="K14" s="795"/>
      <c r="L14" s="792"/>
      <c r="M14" s="792"/>
      <c r="N14" s="793"/>
      <c r="O14" s="810"/>
      <c r="P14" s="792"/>
      <c r="Q14" s="792"/>
      <c r="R14" s="792"/>
      <c r="S14" s="792"/>
      <c r="T14" s="792"/>
      <c r="U14" s="792"/>
      <c r="V14" s="793"/>
      <c r="W14" s="796"/>
      <c r="X14" s="796"/>
      <c r="Y14" s="796"/>
      <c r="Z14" s="796"/>
    </row>
    <row r="15" spans="2:28" ht="27.75" customHeight="1" x14ac:dyDescent="0.15">
      <c r="B15" s="804"/>
      <c r="C15" s="810"/>
      <c r="D15" s="811"/>
      <c r="E15" s="46"/>
      <c r="F15" s="812"/>
      <c r="G15" s="812"/>
      <c r="H15" s="794"/>
      <c r="I15" s="795"/>
      <c r="J15" s="795"/>
      <c r="K15" s="795"/>
      <c r="L15" s="792"/>
      <c r="M15" s="792"/>
      <c r="N15" s="793"/>
      <c r="O15" s="810"/>
      <c r="P15" s="792"/>
      <c r="Q15" s="792"/>
      <c r="R15" s="792"/>
      <c r="S15" s="792"/>
      <c r="T15" s="792"/>
      <c r="U15" s="792"/>
      <c r="V15" s="793"/>
      <c r="W15" s="796"/>
      <c r="X15" s="796"/>
      <c r="Y15" s="796"/>
      <c r="Z15" s="796"/>
    </row>
    <row r="16" spans="2:28" ht="27.75" customHeight="1" x14ac:dyDescent="0.15">
      <c r="B16" s="804"/>
      <c r="C16" s="810"/>
      <c r="D16" s="811"/>
      <c r="E16" s="46"/>
      <c r="F16" s="812"/>
      <c r="G16" s="812"/>
      <c r="H16" s="794"/>
      <c r="I16" s="795"/>
      <c r="J16" s="795"/>
      <c r="K16" s="795"/>
      <c r="L16" s="792"/>
      <c r="M16" s="792"/>
      <c r="N16" s="793"/>
      <c r="O16" s="810"/>
      <c r="P16" s="792"/>
      <c r="Q16" s="792"/>
      <c r="R16" s="792"/>
      <c r="S16" s="792"/>
      <c r="T16" s="792"/>
      <c r="U16" s="792"/>
      <c r="V16" s="793"/>
      <c r="W16" s="796"/>
      <c r="X16" s="796"/>
      <c r="Y16" s="796"/>
      <c r="Z16" s="796"/>
    </row>
    <row r="17" spans="2:26" ht="27.75" customHeight="1" x14ac:dyDescent="0.15">
      <c r="B17" s="804"/>
      <c r="C17" s="810"/>
      <c r="D17" s="811"/>
      <c r="E17" s="46"/>
      <c r="F17" s="812"/>
      <c r="G17" s="812"/>
      <c r="H17" s="794"/>
      <c r="I17" s="795"/>
      <c r="J17" s="795"/>
      <c r="K17" s="795"/>
      <c r="L17" s="792"/>
      <c r="M17" s="792"/>
      <c r="N17" s="793"/>
      <c r="O17" s="810"/>
      <c r="P17" s="792"/>
      <c r="Q17" s="792"/>
      <c r="R17" s="792"/>
      <c r="S17" s="792"/>
      <c r="T17" s="792"/>
      <c r="U17" s="792"/>
      <c r="V17" s="793"/>
      <c r="W17" s="796"/>
      <c r="X17" s="796"/>
      <c r="Y17" s="796"/>
      <c r="Z17" s="796"/>
    </row>
    <row r="18" spans="2:26" ht="27.75" customHeight="1" x14ac:dyDescent="0.15">
      <c r="B18" s="804"/>
      <c r="C18" s="810"/>
      <c r="D18" s="811"/>
      <c r="E18" s="46"/>
      <c r="F18" s="812"/>
      <c r="G18" s="812"/>
      <c r="H18" s="794"/>
      <c r="I18" s="795"/>
      <c r="J18" s="795"/>
      <c r="K18" s="795"/>
      <c r="L18" s="792"/>
      <c r="M18" s="792"/>
      <c r="N18" s="793"/>
      <c r="O18" s="810"/>
      <c r="P18" s="792"/>
      <c r="Q18" s="792"/>
      <c r="R18" s="792"/>
      <c r="S18" s="792"/>
      <c r="T18" s="792"/>
      <c r="U18" s="792"/>
      <c r="V18" s="793"/>
      <c r="W18" s="796"/>
      <c r="X18" s="796"/>
      <c r="Y18" s="796"/>
      <c r="Z18" s="796"/>
    </row>
    <row r="19" spans="2:26" ht="27.75" customHeight="1" x14ac:dyDescent="0.15">
      <c r="B19" s="804"/>
      <c r="C19" s="810"/>
      <c r="D19" s="811"/>
      <c r="E19" s="46"/>
      <c r="F19" s="812"/>
      <c r="G19" s="812"/>
      <c r="H19" s="794"/>
      <c r="I19" s="795"/>
      <c r="J19" s="795"/>
      <c r="K19" s="795"/>
      <c r="L19" s="792"/>
      <c r="M19" s="792"/>
      <c r="N19" s="793"/>
      <c r="O19" s="810"/>
      <c r="P19" s="792"/>
      <c r="Q19" s="792"/>
      <c r="R19" s="792"/>
      <c r="S19" s="792"/>
      <c r="T19" s="792"/>
      <c r="U19" s="792"/>
      <c r="V19" s="793"/>
      <c r="W19" s="796"/>
      <c r="X19" s="796"/>
      <c r="Y19" s="796"/>
      <c r="Z19" s="796"/>
    </row>
    <row r="20" spans="2:26" ht="27.75" customHeight="1" x14ac:dyDescent="0.15">
      <c r="B20" s="804"/>
      <c r="C20" s="810"/>
      <c r="D20" s="811"/>
      <c r="E20" s="46"/>
      <c r="F20" s="812"/>
      <c r="G20" s="812"/>
      <c r="H20" s="794"/>
      <c r="I20" s="795"/>
      <c r="J20" s="795"/>
      <c r="K20" s="795"/>
      <c r="L20" s="792"/>
      <c r="M20" s="792"/>
      <c r="N20" s="793"/>
      <c r="O20" s="810"/>
      <c r="P20" s="792"/>
      <c r="Q20" s="792"/>
      <c r="R20" s="792"/>
      <c r="S20" s="792"/>
      <c r="T20" s="792"/>
      <c r="U20" s="792"/>
      <c r="V20" s="793"/>
      <c r="W20" s="796"/>
      <c r="X20" s="796"/>
      <c r="Y20" s="796"/>
      <c r="Z20" s="796"/>
    </row>
    <row r="21" spans="2:26" ht="27.75" customHeight="1" x14ac:dyDescent="0.15">
      <c r="B21" s="805"/>
      <c r="C21" s="810"/>
      <c r="D21" s="811"/>
      <c r="E21" s="46"/>
      <c r="F21" s="812"/>
      <c r="G21" s="812"/>
      <c r="H21" s="794"/>
      <c r="I21" s="795"/>
      <c r="J21" s="795"/>
      <c r="K21" s="795"/>
      <c r="L21" s="792"/>
      <c r="M21" s="792"/>
      <c r="N21" s="793"/>
      <c r="O21" s="810"/>
      <c r="P21" s="792"/>
      <c r="Q21" s="792"/>
      <c r="R21" s="792"/>
      <c r="S21" s="792"/>
      <c r="T21" s="792"/>
      <c r="U21" s="792"/>
      <c r="V21" s="793"/>
      <c r="W21" s="796"/>
      <c r="X21" s="796"/>
      <c r="Y21" s="796"/>
      <c r="Z21" s="796"/>
    </row>
    <row r="22" spans="2:26" ht="15.95" customHeight="1" x14ac:dyDescent="0.15">
      <c r="B22" s="1" t="s">
        <v>280</v>
      </c>
    </row>
    <row r="23" spans="2:26" ht="15.95" customHeight="1" x14ac:dyDescent="0.15">
      <c r="B23" s="233" t="s">
        <v>541</v>
      </c>
    </row>
  </sheetData>
  <mergeCells count="114">
    <mergeCell ref="C21:D21"/>
    <mergeCell ref="F21:G21"/>
    <mergeCell ref="C20:D20"/>
    <mergeCell ref="F20:G20"/>
    <mergeCell ref="W20:X20"/>
    <mergeCell ref="W21:X21"/>
    <mergeCell ref="C17:D17"/>
    <mergeCell ref="F17:G17"/>
    <mergeCell ref="Y17:Z17"/>
    <mergeCell ref="O20:V20"/>
    <mergeCell ref="O21:V21"/>
    <mergeCell ref="Y21:Z21"/>
    <mergeCell ref="Y20:Z20"/>
    <mergeCell ref="H20:N20"/>
    <mergeCell ref="H21:N21"/>
    <mergeCell ref="W17:X17"/>
    <mergeCell ref="Y19:Z19"/>
    <mergeCell ref="C18:D18"/>
    <mergeCell ref="F18:G18"/>
    <mergeCell ref="C19:D19"/>
    <mergeCell ref="F19:G19"/>
    <mergeCell ref="Y18:Z18"/>
    <mergeCell ref="W18:X18"/>
    <mergeCell ref="W19:X19"/>
    <mergeCell ref="O19:V19"/>
    <mergeCell ref="O17:V17"/>
    <mergeCell ref="O18:V18"/>
    <mergeCell ref="H17:N17"/>
    <mergeCell ref="H18:N18"/>
    <mergeCell ref="H19:N19"/>
    <mergeCell ref="C15:D15"/>
    <mergeCell ref="F15:G15"/>
    <mergeCell ref="Y15:Z15"/>
    <mergeCell ref="C14:D14"/>
    <mergeCell ref="F14:G14"/>
    <mergeCell ref="Y14:Z14"/>
    <mergeCell ref="W14:X14"/>
    <mergeCell ref="W15:X15"/>
    <mergeCell ref="Y16:Z16"/>
    <mergeCell ref="O14:V14"/>
    <mergeCell ref="O15:V15"/>
    <mergeCell ref="O16:V16"/>
    <mergeCell ref="H15:N15"/>
    <mergeCell ref="H16:N16"/>
    <mergeCell ref="H14:N14"/>
    <mergeCell ref="C16:D16"/>
    <mergeCell ref="F16:G16"/>
    <mergeCell ref="W16:X16"/>
    <mergeCell ref="C11:D11"/>
    <mergeCell ref="F11:G11"/>
    <mergeCell ref="C12:D12"/>
    <mergeCell ref="F12:G12"/>
    <mergeCell ref="W12:X12"/>
    <mergeCell ref="W13:X13"/>
    <mergeCell ref="Y13:Z13"/>
    <mergeCell ref="O12:V12"/>
    <mergeCell ref="O13:V13"/>
    <mergeCell ref="H12:N12"/>
    <mergeCell ref="H13:N13"/>
    <mergeCell ref="W11:X11"/>
    <mergeCell ref="C7:D7"/>
    <mergeCell ref="F8:G8"/>
    <mergeCell ref="B2:Z2"/>
    <mergeCell ref="Y6:Z6"/>
    <mergeCell ref="B5:B21"/>
    <mergeCell ref="C5:D6"/>
    <mergeCell ref="E5:E6"/>
    <mergeCell ref="F6:G6"/>
    <mergeCell ref="C8:D8"/>
    <mergeCell ref="Y9:Z9"/>
    <mergeCell ref="Y7:Z7"/>
    <mergeCell ref="C9:D9"/>
    <mergeCell ref="Y12:Z12"/>
    <mergeCell ref="C13:D13"/>
    <mergeCell ref="F13:G13"/>
    <mergeCell ref="Y11:Z11"/>
    <mergeCell ref="C10:D10"/>
    <mergeCell ref="F10:G10"/>
    <mergeCell ref="Y8:Z8"/>
    <mergeCell ref="O10:V10"/>
    <mergeCell ref="O11:V11"/>
    <mergeCell ref="H6:N6"/>
    <mergeCell ref="H11:N11"/>
    <mergeCell ref="F7:G7"/>
    <mergeCell ref="F5:Z5"/>
    <mergeCell ref="F9:G9"/>
    <mergeCell ref="O9:V9"/>
    <mergeCell ref="H7:N7"/>
    <mergeCell ref="H10:N10"/>
    <mergeCell ref="H9:N9"/>
    <mergeCell ref="H8:N8"/>
    <mergeCell ref="Y10:Z10"/>
    <mergeCell ref="W6:X6"/>
    <mergeCell ref="W7:X7"/>
    <mergeCell ref="W8:X8"/>
    <mergeCell ref="W9:X9"/>
    <mergeCell ref="W10:X10"/>
    <mergeCell ref="O6:V6"/>
    <mergeCell ref="O7:V7"/>
    <mergeCell ref="O8:V8"/>
    <mergeCell ref="U3:X4"/>
    <mergeCell ref="Y3:Z4"/>
    <mergeCell ref="B3:D3"/>
    <mergeCell ref="B4:D4"/>
    <mergeCell ref="E3:G3"/>
    <mergeCell ref="E4:G4"/>
    <mergeCell ref="H3:I3"/>
    <mergeCell ref="H4:I4"/>
    <mergeCell ref="M3:Q3"/>
    <mergeCell ref="M4:Q4"/>
    <mergeCell ref="J3:L3"/>
    <mergeCell ref="J4:L4"/>
    <mergeCell ref="R3:T3"/>
    <mergeCell ref="R4:T4"/>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extLst>
    <ext xmlns:x14="http://schemas.microsoft.com/office/spreadsheetml/2009/9/main" uri="{CCE6A557-97BC-4b89-ADB6-D9C93CAAB3DF}">
      <x14:dataValidations xmlns:xm="http://schemas.microsoft.com/office/excel/2006/main" disablePrompts="1" count="2">
        <x14:dataValidation type="list" allowBlank="1" showInputMessage="1" showErrorMessage="1">
          <x14:formula1>
            <xm:f>'(参考)リスト'!$F$16:$F$21</xm:f>
          </x14:formula1>
          <xm:sqref>W7:X21</xm:sqref>
        </x14:dataValidation>
        <x14:dataValidation type="list" allowBlank="1" showInputMessage="1" showErrorMessage="1">
          <x14:formula1>
            <xm:f>'(参考)リスト'!$G$16:$G$20</xm:f>
          </x14:formula1>
          <xm:sqref>Y7:Z21</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B1:AE5491"/>
  <sheetViews>
    <sheetView showGridLines="0" showZeros="0" view="pageBreakPreview" zoomScale="80" zoomScaleNormal="100" zoomScaleSheetLayoutView="80" workbookViewId="0">
      <selection activeCell="AB22" sqref="AB22"/>
    </sheetView>
  </sheetViews>
  <sheetFormatPr defaultRowHeight="12" x14ac:dyDescent="0.15"/>
  <cols>
    <col min="1" max="1" width="1.5" style="257" customWidth="1"/>
    <col min="2" max="4" width="5.875" style="256" customWidth="1"/>
    <col min="5" max="5" width="9.375" style="256" customWidth="1"/>
    <col min="6" max="12" width="7.625" style="256" customWidth="1"/>
    <col min="13" max="15" width="5.875" style="256" customWidth="1"/>
    <col min="16" max="16" width="9.375" style="256" customWidth="1"/>
    <col min="17" max="23" width="7.625" style="256" customWidth="1"/>
    <col min="24" max="24" width="1.5" style="257" customWidth="1"/>
    <col min="25" max="25" width="0" style="257" hidden="1" customWidth="1"/>
    <col min="26" max="16384" width="9" style="257"/>
  </cols>
  <sheetData>
    <row r="1" spans="2:31" ht="9" customHeight="1" x14ac:dyDescent="0.15"/>
    <row r="2" spans="2:31" s="256" customFormat="1" ht="22.5" customHeight="1" x14ac:dyDescent="0.15">
      <c r="B2" s="867" t="s">
        <v>563</v>
      </c>
      <c r="C2" s="867"/>
      <c r="D2" s="867"/>
      <c r="E2" s="867"/>
      <c r="F2" s="867"/>
      <c r="G2" s="867"/>
      <c r="H2" s="867"/>
      <c r="I2" s="867"/>
      <c r="J2" s="867"/>
      <c r="K2" s="867"/>
      <c r="L2" s="867"/>
      <c r="M2" s="867"/>
      <c r="N2" s="867"/>
      <c r="O2" s="867"/>
      <c r="P2" s="867"/>
      <c r="Q2" s="867"/>
      <c r="R2" s="867"/>
      <c r="S2" s="867"/>
      <c r="T2" s="867"/>
      <c r="U2" s="867"/>
      <c r="V2" s="867"/>
      <c r="W2" s="867"/>
      <c r="Y2" s="242" t="s">
        <v>551</v>
      </c>
    </row>
    <row r="3" spans="2:31" s="256" customFormat="1" ht="20.100000000000001" customHeight="1" x14ac:dyDescent="0.15">
      <c r="B3" s="258" t="s">
        <v>27</v>
      </c>
      <c r="C3" s="258"/>
      <c r="D3" s="868" t="s">
        <v>628</v>
      </c>
      <c r="E3" s="868"/>
      <c r="F3" s="868"/>
      <c r="G3" s="868"/>
      <c r="H3" s="869" t="s">
        <v>28</v>
      </c>
      <c r="I3" s="869"/>
      <c r="J3" s="870" t="s">
        <v>629</v>
      </c>
      <c r="K3" s="870"/>
      <c r="L3" s="870"/>
      <c r="M3" s="871" t="s">
        <v>255</v>
      </c>
      <c r="N3" s="871"/>
      <c r="O3" s="871"/>
      <c r="P3" s="872" t="s">
        <v>615</v>
      </c>
      <c r="Q3" s="872"/>
      <c r="R3" s="872"/>
      <c r="S3" s="562" t="s">
        <v>220</v>
      </c>
      <c r="T3" s="564"/>
      <c r="U3" s="873">
        <f>'様式B(トンネル様式1P001)'!Q5</f>
        <v>44294</v>
      </c>
      <c r="V3" s="874"/>
      <c r="W3" s="875"/>
      <c r="Y3" s="242" t="s">
        <v>554</v>
      </c>
      <c r="AA3" s="297">
        <f>SUM(AA5:AE5)</f>
        <v>483</v>
      </c>
      <c r="AB3" s="297"/>
      <c r="AC3" s="297"/>
      <c r="AD3" s="297"/>
      <c r="AE3" s="297"/>
    </row>
    <row r="4" spans="2:31" s="256" customFormat="1" ht="20.100000000000001" customHeight="1" x14ac:dyDescent="0.15">
      <c r="B4" s="259" t="s">
        <v>0</v>
      </c>
      <c r="C4" s="259"/>
      <c r="D4" s="879" t="s">
        <v>627</v>
      </c>
      <c r="E4" s="879"/>
      <c r="F4" s="879"/>
      <c r="G4" s="879"/>
      <c r="H4" s="541" t="s">
        <v>1</v>
      </c>
      <c r="I4" s="541"/>
      <c r="J4" s="870" t="s">
        <v>612</v>
      </c>
      <c r="K4" s="870"/>
      <c r="L4" s="870"/>
      <c r="M4" s="871" t="s">
        <v>256</v>
      </c>
      <c r="N4" s="871"/>
      <c r="O4" s="871"/>
      <c r="P4" s="872" t="str">
        <f>'様式B(トンネル様式1P001)'!K6</f>
        <v>石村　勝伸</v>
      </c>
      <c r="Q4" s="872"/>
      <c r="R4" s="872"/>
      <c r="S4" s="705"/>
      <c r="T4" s="706"/>
      <c r="U4" s="876"/>
      <c r="V4" s="877"/>
      <c r="W4" s="878"/>
      <c r="Y4" s="242" t="s">
        <v>54</v>
      </c>
      <c r="AA4" s="297" t="s">
        <v>858</v>
      </c>
      <c r="AB4" s="910" t="s">
        <v>859</v>
      </c>
      <c r="AC4" s="910"/>
      <c r="AD4" s="297" t="s">
        <v>33</v>
      </c>
      <c r="AE4" s="297" t="s">
        <v>32</v>
      </c>
    </row>
    <row r="5" spans="2:31" s="256" customFormat="1" ht="20.100000000000001" customHeight="1" x14ac:dyDescent="0.15">
      <c r="B5" s="859" t="s">
        <v>564</v>
      </c>
      <c r="C5" s="840" t="s">
        <v>565</v>
      </c>
      <c r="D5" s="911" t="s">
        <v>1089</v>
      </c>
      <c r="E5" s="912"/>
      <c r="F5" s="849"/>
      <c r="G5" s="850"/>
      <c r="H5" s="850"/>
      <c r="I5" s="850"/>
      <c r="J5" s="850"/>
      <c r="K5" s="850"/>
      <c r="L5" s="850"/>
      <c r="M5" s="861" t="s">
        <v>564</v>
      </c>
      <c r="N5" s="839" t="s">
        <v>565</v>
      </c>
      <c r="O5" s="842" t="s">
        <v>1089</v>
      </c>
      <c r="P5" s="843"/>
      <c r="Q5" s="846"/>
      <c r="R5" s="847"/>
      <c r="S5" s="847"/>
      <c r="T5" s="847"/>
      <c r="U5" s="847"/>
      <c r="V5" s="847"/>
      <c r="W5" s="848"/>
      <c r="Y5" s="242" t="s">
        <v>55</v>
      </c>
      <c r="AA5" s="297">
        <f>COUNTIF(B5:W7640,"Ⅰ")</f>
        <v>313</v>
      </c>
      <c r="AB5" s="910">
        <f>COUNTIF(B5:W7640,"Ⅱ")-16</f>
        <v>167</v>
      </c>
      <c r="AC5" s="910"/>
      <c r="AD5" s="297">
        <f>COUNTIF(B5:W7640,"Ⅲ")</f>
        <v>3</v>
      </c>
      <c r="AE5" s="297">
        <f>COUNTIF(B5:W7640,"Ⅳ")</f>
        <v>0</v>
      </c>
    </row>
    <row r="6" spans="2:31" s="256" customFormat="1" ht="20.100000000000001" customHeight="1" x14ac:dyDescent="0.15">
      <c r="B6" s="859"/>
      <c r="C6" s="830"/>
      <c r="D6" s="844"/>
      <c r="E6" s="845"/>
      <c r="F6" s="849"/>
      <c r="G6" s="850"/>
      <c r="H6" s="850"/>
      <c r="I6" s="850"/>
      <c r="J6" s="850"/>
      <c r="K6" s="850"/>
      <c r="L6" s="850"/>
      <c r="M6" s="859"/>
      <c r="N6" s="830"/>
      <c r="O6" s="844"/>
      <c r="P6" s="845"/>
      <c r="Q6" s="849"/>
      <c r="R6" s="850"/>
      <c r="S6" s="850"/>
      <c r="T6" s="850"/>
      <c r="U6" s="850"/>
      <c r="V6" s="850"/>
      <c r="W6" s="851"/>
      <c r="AA6" s="24"/>
      <c r="AB6" s="24"/>
      <c r="AC6" s="24"/>
      <c r="AD6" s="24"/>
      <c r="AE6" s="24"/>
    </row>
    <row r="7" spans="2:31" s="256" customFormat="1" ht="20.100000000000001" customHeight="1" x14ac:dyDescent="0.15">
      <c r="B7" s="859"/>
      <c r="C7" s="839" t="s">
        <v>2</v>
      </c>
      <c r="D7" s="842" t="s">
        <v>1090</v>
      </c>
      <c r="E7" s="843"/>
      <c r="F7" s="849"/>
      <c r="G7" s="850"/>
      <c r="H7" s="850"/>
      <c r="I7" s="850"/>
      <c r="J7" s="850"/>
      <c r="K7" s="850"/>
      <c r="L7" s="850"/>
      <c r="M7" s="859"/>
      <c r="N7" s="839" t="s">
        <v>2</v>
      </c>
      <c r="O7" s="842">
        <v>1</v>
      </c>
      <c r="P7" s="843"/>
      <c r="Q7" s="849"/>
      <c r="R7" s="850"/>
      <c r="S7" s="850"/>
      <c r="T7" s="850"/>
      <c r="U7" s="850"/>
      <c r="V7" s="850"/>
      <c r="W7" s="851"/>
      <c r="AA7" s="297" t="s">
        <v>858</v>
      </c>
      <c r="AB7" s="297" t="s">
        <v>860</v>
      </c>
      <c r="AC7" s="297" t="s">
        <v>861</v>
      </c>
      <c r="AD7" s="297" t="s">
        <v>33</v>
      </c>
      <c r="AE7" s="297" t="s">
        <v>32</v>
      </c>
    </row>
    <row r="8" spans="2:31" s="256" customFormat="1" ht="20.100000000000001" customHeight="1" x14ac:dyDescent="0.15">
      <c r="B8" s="860"/>
      <c r="C8" s="830"/>
      <c r="D8" s="844"/>
      <c r="E8" s="845"/>
      <c r="F8" s="849"/>
      <c r="G8" s="850"/>
      <c r="H8" s="850"/>
      <c r="I8" s="850"/>
      <c r="J8" s="850"/>
      <c r="K8" s="850"/>
      <c r="L8" s="850"/>
      <c r="M8" s="860"/>
      <c r="N8" s="830"/>
      <c r="O8" s="844"/>
      <c r="P8" s="845"/>
      <c r="Q8" s="849"/>
      <c r="R8" s="850"/>
      <c r="S8" s="850"/>
      <c r="T8" s="850"/>
      <c r="U8" s="850"/>
      <c r="V8" s="850"/>
      <c r="W8" s="851"/>
      <c r="AA8" s="297">
        <f>COUNTIF(B5:W7640,"Ⅰ")</f>
        <v>313</v>
      </c>
      <c r="AB8" s="297">
        <f>COUNTIF(B5:W7640,"Ⅱb")</f>
        <v>0</v>
      </c>
      <c r="AC8" s="297">
        <f>COUNTIF(D5:W7640,"Ⅱa")</f>
        <v>0</v>
      </c>
      <c r="AD8" s="297">
        <f>COUNTIF(B5:W7640,"Ⅲ")</f>
        <v>3</v>
      </c>
      <c r="AE8" s="297">
        <f>COUNTIF(B5:W7640,"Ⅳ")</f>
        <v>0</v>
      </c>
    </row>
    <row r="9" spans="2:31" s="256" customFormat="1" ht="17.100000000000001" customHeight="1" x14ac:dyDescent="0.15">
      <c r="B9" s="574" t="s">
        <v>566</v>
      </c>
      <c r="C9" s="574" t="s">
        <v>3</v>
      </c>
      <c r="D9" s="842" t="s">
        <v>534</v>
      </c>
      <c r="E9" s="843"/>
      <c r="F9" s="849"/>
      <c r="G9" s="850"/>
      <c r="H9" s="850"/>
      <c r="I9" s="850"/>
      <c r="J9" s="850"/>
      <c r="K9" s="850"/>
      <c r="L9" s="850"/>
      <c r="M9" s="574" t="s">
        <v>566</v>
      </c>
      <c r="N9" s="574" t="s">
        <v>3</v>
      </c>
      <c r="O9" s="842" t="s">
        <v>534</v>
      </c>
      <c r="P9" s="843"/>
      <c r="Q9" s="849"/>
      <c r="R9" s="850"/>
      <c r="S9" s="850"/>
      <c r="T9" s="850"/>
      <c r="U9" s="850"/>
      <c r="V9" s="850"/>
      <c r="W9" s="851"/>
      <c r="AA9" s="298"/>
      <c r="AB9" s="298">
        <f>SUM(AB8+AC8)</f>
        <v>0</v>
      </c>
      <c r="AC9" s="298"/>
      <c r="AD9" s="298"/>
      <c r="AE9" s="298"/>
    </row>
    <row r="10" spans="2:31" s="256" customFormat="1" ht="17.100000000000001" customHeight="1" x14ac:dyDescent="0.15">
      <c r="B10" s="574"/>
      <c r="C10" s="574"/>
      <c r="D10" s="844"/>
      <c r="E10" s="845"/>
      <c r="F10" s="849"/>
      <c r="G10" s="850"/>
      <c r="H10" s="850"/>
      <c r="I10" s="850"/>
      <c r="J10" s="850"/>
      <c r="K10" s="850"/>
      <c r="L10" s="850"/>
      <c r="M10" s="574"/>
      <c r="N10" s="574"/>
      <c r="O10" s="844"/>
      <c r="P10" s="845"/>
      <c r="Q10" s="849"/>
      <c r="R10" s="850"/>
      <c r="S10" s="850"/>
      <c r="T10" s="850"/>
      <c r="U10" s="850"/>
      <c r="V10" s="850"/>
      <c r="W10" s="851"/>
    </row>
    <row r="11" spans="2:31" s="256" customFormat="1" ht="17.100000000000001" customHeight="1" x14ac:dyDescent="0.15">
      <c r="B11" s="574"/>
      <c r="C11" s="574" t="s">
        <v>4</v>
      </c>
      <c r="D11" s="842" t="s">
        <v>495</v>
      </c>
      <c r="E11" s="843"/>
      <c r="F11" s="849"/>
      <c r="G11" s="850"/>
      <c r="H11" s="850"/>
      <c r="I11" s="850"/>
      <c r="J11" s="850"/>
      <c r="K11" s="850"/>
      <c r="L11" s="850"/>
      <c r="M11" s="574"/>
      <c r="N11" s="574" t="s">
        <v>4</v>
      </c>
      <c r="O11" s="842" t="s">
        <v>495</v>
      </c>
      <c r="P11" s="843"/>
      <c r="Q11" s="849"/>
      <c r="R11" s="850"/>
      <c r="S11" s="850"/>
      <c r="T11" s="850"/>
      <c r="U11" s="850"/>
      <c r="V11" s="850"/>
      <c r="W11" s="851"/>
    </row>
    <row r="12" spans="2:31" s="256" customFormat="1" ht="17.100000000000001" customHeight="1" x14ac:dyDescent="0.15">
      <c r="B12" s="574"/>
      <c r="C12" s="574"/>
      <c r="D12" s="844"/>
      <c r="E12" s="845"/>
      <c r="F12" s="849"/>
      <c r="G12" s="850"/>
      <c r="H12" s="850"/>
      <c r="I12" s="850"/>
      <c r="J12" s="850"/>
      <c r="K12" s="850"/>
      <c r="L12" s="850"/>
      <c r="M12" s="574"/>
      <c r="N12" s="574"/>
      <c r="O12" s="844"/>
      <c r="P12" s="845"/>
      <c r="Q12" s="849"/>
      <c r="R12" s="850"/>
      <c r="S12" s="850"/>
      <c r="T12" s="850"/>
      <c r="U12" s="850"/>
      <c r="V12" s="850"/>
      <c r="W12" s="851"/>
    </row>
    <row r="13" spans="2:31" s="256" customFormat="1" ht="17.100000000000001" customHeight="1" x14ac:dyDescent="0.15">
      <c r="B13" s="522" t="s">
        <v>5</v>
      </c>
      <c r="C13" s="524"/>
      <c r="D13" s="827"/>
      <c r="E13" s="828"/>
      <c r="F13" s="849"/>
      <c r="G13" s="850"/>
      <c r="H13" s="850"/>
      <c r="I13" s="850"/>
      <c r="J13" s="850"/>
      <c r="K13" s="850"/>
      <c r="L13" s="850"/>
      <c r="M13" s="522" t="s">
        <v>5</v>
      </c>
      <c r="N13" s="524"/>
      <c r="O13" s="827" t="s">
        <v>332</v>
      </c>
      <c r="P13" s="828"/>
      <c r="Q13" s="849"/>
      <c r="R13" s="850"/>
      <c r="S13" s="850"/>
      <c r="T13" s="850"/>
      <c r="U13" s="850"/>
      <c r="V13" s="850"/>
      <c r="W13" s="851"/>
    </row>
    <row r="14" spans="2:31" s="256" customFormat="1" ht="17.100000000000001" customHeight="1" x14ac:dyDescent="0.15">
      <c r="B14" s="522" t="s">
        <v>6</v>
      </c>
      <c r="C14" s="524"/>
      <c r="D14" s="844"/>
      <c r="E14" s="845"/>
      <c r="F14" s="849"/>
      <c r="G14" s="850"/>
      <c r="H14" s="850"/>
      <c r="I14" s="850"/>
      <c r="J14" s="850"/>
      <c r="K14" s="850"/>
      <c r="L14" s="850"/>
      <c r="M14" s="522" t="s">
        <v>6</v>
      </c>
      <c r="N14" s="524"/>
      <c r="O14" s="844" t="s">
        <v>336</v>
      </c>
      <c r="P14" s="845"/>
      <c r="Q14" s="849"/>
      <c r="R14" s="850"/>
      <c r="S14" s="850"/>
      <c r="T14" s="850"/>
      <c r="U14" s="850"/>
      <c r="V14" s="850"/>
      <c r="W14" s="851"/>
    </row>
    <row r="15" spans="2:31" s="256" customFormat="1" ht="17.100000000000001" customHeight="1" x14ac:dyDescent="0.15">
      <c r="B15" s="562" t="s">
        <v>29</v>
      </c>
      <c r="C15" s="831" t="s">
        <v>267</v>
      </c>
      <c r="D15" s="832"/>
      <c r="E15" s="260"/>
      <c r="F15" s="849"/>
      <c r="G15" s="850"/>
      <c r="H15" s="850"/>
      <c r="I15" s="850"/>
      <c r="J15" s="850"/>
      <c r="K15" s="850"/>
      <c r="L15" s="850"/>
      <c r="M15" s="562" t="s">
        <v>29</v>
      </c>
      <c r="N15" s="831" t="s">
        <v>267</v>
      </c>
      <c r="O15" s="832"/>
      <c r="P15" s="260"/>
      <c r="Q15" s="849"/>
      <c r="R15" s="850"/>
      <c r="S15" s="850"/>
      <c r="T15" s="850"/>
      <c r="U15" s="850"/>
      <c r="V15" s="850"/>
      <c r="W15" s="851"/>
    </row>
    <row r="16" spans="2:31" s="256" customFormat="1" ht="17.100000000000001" customHeight="1" x14ac:dyDescent="0.15">
      <c r="B16" s="565"/>
      <c r="C16" s="831" t="s">
        <v>268</v>
      </c>
      <c r="D16" s="832"/>
      <c r="E16" s="261"/>
      <c r="F16" s="852"/>
      <c r="G16" s="853"/>
      <c r="H16" s="853"/>
      <c r="I16" s="853"/>
      <c r="J16" s="853"/>
      <c r="K16" s="853"/>
      <c r="L16" s="853"/>
      <c r="M16" s="565"/>
      <c r="N16" s="831" t="s">
        <v>268</v>
      </c>
      <c r="O16" s="832"/>
      <c r="P16" s="261" t="s">
        <v>551</v>
      </c>
      <c r="Q16" s="852"/>
      <c r="R16" s="853"/>
      <c r="S16" s="853"/>
      <c r="T16" s="853"/>
      <c r="U16" s="853"/>
      <c r="V16" s="853"/>
      <c r="W16" s="854"/>
      <c r="AB16" s="299"/>
    </row>
    <row r="17" spans="2:23" s="256" customFormat="1" ht="17.100000000000001" customHeight="1" x14ac:dyDescent="0.15">
      <c r="B17" s="522" t="s">
        <v>7</v>
      </c>
      <c r="C17" s="523"/>
      <c r="D17" s="524"/>
      <c r="E17" s="827"/>
      <c r="F17" s="855"/>
      <c r="G17" s="855"/>
      <c r="H17" s="855"/>
      <c r="I17" s="855"/>
      <c r="J17" s="855"/>
      <c r="K17" s="855"/>
      <c r="L17" s="856"/>
      <c r="M17" s="522" t="s">
        <v>7</v>
      </c>
      <c r="N17" s="523"/>
      <c r="O17" s="524"/>
      <c r="P17" s="833" t="s">
        <v>1092</v>
      </c>
      <c r="Q17" s="857"/>
      <c r="R17" s="857"/>
      <c r="S17" s="857"/>
      <c r="T17" s="857"/>
      <c r="U17" s="857"/>
      <c r="V17" s="857"/>
      <c r="W17" s="858"/>
    </row>
    <row r="18" spans="2:23" s="256" customFormat="1" ht="17.100000000000001" customHeight="1" x14ac:dyDescent="0.15">
      <c r="B18" s="522" t="s">
        <v>46</v>
      </c>
      <c r="C18" s="523"/>
      <c r="D18" s="524"/>
      <c r="E18" s="813"/>
      <c r="F18" s="814"/>
      <c r="G18" s="814"/>
      <c r="H18" s="814"/>
      <c r="I18" s="814"/>
      <c r="J18" s="814"/>
      <c r="K18" s="814"/>
      <c r="L18" s="814"/>
      <c r="M18" s="522" t="s">
        <v>46</v>
      </c>
      <c r="N18" s="523"/>
      <c r="O18" s="524"/>
      <c r="P18" s="813" t="s">
        <v>1092</v>
      </c>
      <c r="Q18" s="814"/>
      <c r="R18" s="814"/>
      <c r="S18" s="814"/>
      <c r="T18" s="814"/>
      <c r="U18" s="814"/>
      <c r="V18" s="814"/>
      <c r="W18" s="815"/>
    </row>
    <row r="19" spans="2:23" s="256" customFormat="1" ht="17.100000000000001" customHeight="1" x14ac:dyDescent="0.15">
      <c r="B19" s="522" t="s">
        <v>270</v>
      </c>
      <c r="C19" s="523"/>
      <c r="D19" s="524"/>
      <c r="E19" s="813" t="s">
        <v>1087</v>
      </c>
      <c r="F19" s="814"/>
      <c r="G19" s="814"/>
      <c r="H19" s="855"/>
      <c r="I19" s="855"/>
      <c r="J19" s="855"/>
      <c r="K19" s="855"/>
      <c r="L19" s="856"/>
      <c r="M19" s="522" t="s">
        <v>270</v>
      </c>
      <c r="N19" s="523"/>
      <c r="O19" s="524"/>
      <c r="P19" s="813" t="s">
        <v>1087</v>
      </c>
      <c r="Q19" s="814"/>
      <c r="R19" s="814"/>
      <c r="S19" s="855"/>
      <c r="T19" s="855"/>
      <c r="U19" s="855"/>
      <c r="V19" s="855"/>
      <c r="W19" s="856"/>
    </row>
    <row r="20" spans="2:23" s="256" customFormat="1" ht="17.100000000000001" customHeight="1" x14ac:dyDescent="0.15">
      <c r="B20" s="522" t="s">
        <v>289</v>
      </c>
      <c r="C20" s="523"/>
      <c r="D20" s="524"/>
      <c r="E20" s="813" t="s">
        <v>1088</v>
      </c>
      <c r="F20" s="814"/>
      <c r="G20" s="814"/>
      <c r="H20" s="816" t="s">
        <v>8</v>
      </c>
      <c r="I20" s="817"/>
      <c r="J20" s="818"/>
      <c r="K20" s="819"/>
      <c r="L20" s="819"/>
      <c r="M20" s="522" t="s">
        <v>289</v>
      </c>
      <c r="N20" s="523"/>
      <c r="O20" s="524"/>
      <c r="P20" s="813" t="s">
        <v>1088</v>
      </c>
      <c r="Q20" s="814"/>
      <c r="R20" s="814"/>
      <c r="S20" s="816" t="s">
        <v>8</v>
      </c>
      <c r="T20" s="817"/>
      <c r="U20" s="818"/>
      <c r="V20" s="819"/>
      <c r="W20" s="820"/>
    </row>
    <row r="21" spans="2:23" s="256" customFormat="1" ht="17.100000000000001" customHeight="1" x14ac:dyDescent="0.15">
      <c r="B21" s="522" t="s">
        <v>567</v>
      </c>
      <c r="C21" s="523"/>
      <c r="D21" s="821" t="s">
        <v>1091</v>
      </c>
      <c r="E21" s="822"/>
      <c r="F21" s="822"/>
      <c r="G21" s="822"/>
      <c r="H21" s="822"/>
      <c r="I21" s="822"/>
      <c r="J21" s="822"/>
      <c r="K21" s="822"/>
      <c r="L21" s="822"/>
      <c r="M21" s="865" t="s">
        <v>567</v>
      </c>
      <c r="N21" s="882"/>
      <c r="O21" s="836" t="s">
        <v>1093</v>
      </c>
      <c r="P21" s="837"/>
      <c r="Q21" s="837"/>
      <c r="R21" s="837"/>
      <c r="S21" s="837"/>
      <c r="T21" s="837"/>
      <c r="U21" s="837"/>
      <c r="V21" s="837"/>
      <c r="W21" s="838"/>
    </row>
    <row r="22" spans="2:23" s="256" customFormat="1" ht="20.100000000000001" customHeight="1" x14ac:dyDescent="0.15">
      <c r="B22" s="859" t="s">
        <v>564</v>
      </c>
      <c r="C22" s="840" t="s">
        <v>565</v>
      </c>
      <c r="D22" s="911" t="s">
        <v>1089</v>
      </c>
      <c r="E22" s="912"/>
      <c r="F22" s="849"/>
      <c r="G22" s="850"/>
      <c r="H22" s="850"/>
      <c r="I22" s="850"/>
      <c r="J22" s="850"/>
      <c r="K22" s="850"/>
      <c r="L22" s="850"/>
      <c r="M22" s="859" t="s">
        <v>564</v>
      </c>
      <c r="N22" s="840" t="s">
        <v>565</v>
      </c>
      <c r="O22" s="911" t="s">
        <v>1089</v>
      </c>
      <c r="P22" s="912"/>
      <c r="Q22" s="849"/>
      <c r="R22" s="850"/>
      <c r="S22" s="850"/>
      <c r="T22" s="850"/>
      <c r="U22" s="850"/>
      <c r="V22" s="850"/>
      <c r="W22" s="851"/>
    </row>
    <row r="23" spans="2:23" s="256" customFormat="1" ht="20.100000000000001" customHeight="1" x14ac:dyDescent="0.15">
      <c r="B23" s="859"/>
      <c r="C23" s="830"/>
      <c r="D23" s="844"/>
      <c r="E23" s="845"/>
      <c r="F23" s="849"/>
      <c r="G23" s="850"/>
      <c r="H23" s="850"/>
      <c r="I23" s="850"/>
      <c r="J23" s="850"/>
      <c r="K23" s="850"/>
      <c r="L23" s="850"/>
      <c r="M23" s="859"/>
      <c r="N23" s="830"/>
      <c r="O23" s="844"/>
      <c r="P23" s="845"/>
      <c r="Q23" s="849"/>
      <c r="R23" s="850"/>
      <c r="S23" s="850"/>
      <c r="T23" s="850"/>
      <c r="U23" s="850"/>
      <c r="V23" s="850"/>
      <c r="W23" s="851"/>
    </row>
    <row r="24" spans="2:23" s="256" customFormat="1" ht="20.100000000000001" customHeight="1" x14ac:dyDescent="0.15">
      <c r="B24" s="859"/>
      <c r="C24" s="839" t="s">
        <v>2</v>
      </c>
      <c r="D24" s="842">
        <v>2</v>
      </c>
      <c r="E24" s="843"/>
      <c r="F24" s="849"/>
      <c r="G24" s="850"/>
      <c r="H24" s="850"/>
      <c r="I24" s="850"/>
      <c r="J24" s="850"/>
      <c r="K24" s="850"/>
      <c r="L24" s="850"/>
      <c r="M24" s="859"/>
      <c r="N24" s="839" t="s">
        <v>2</v>
      </c>
      <c r="O24" s="842">
        <v>3</v>
      </c>
      <c r="P24" s="843"/>
      <c r="Q24" s="849"/>
      <c r="R24" s="850"/>
      <c r="S24" s="850"/>
      <c r="T24" s="850"/>
      <c r="U24" s="850"/>
      <c r="V24" s="850"/>
      <c r="W24" s="851"/>
    </row>
    <row r="25" spans="2:23" s="256" customFormat="1" ht="20.100000000000001" customHeight="1" x14ac:dyDescent="0.15">
      <c r="B25" s="860"/>
      <c r="C25" s="830"/>
      <c r="D25" s="844"/>
      <c r="E25" s="845"/>
      <c r="F25" s="849"/>
      <c r="G25" s="850"/>
      <c r="H25" s="850"/>
      <c r="I25" s="850"/>
      <c r="J25" s="850"/>
      <c r="K25" s="850"/>
      <c r="L25" s="850"/>
      <c r="M25" s="860"/>
      <c r="N25" s="830"/>
      <c r="O25" s="844"/>
      <c r="P25" s="845"/>
      <c r="Q25" s="849"/>
      <c r="R25" s="850"/>
      <c r="S25" s="850"/>
      <c r="T25" s="850"/>
      <c r="U25" s="850"/>
      <c r="V25" s="850"/>
      <c r="W25" s="851"/>
    </row>
    <row r="26" spans="2:23" s="256" customFormat="1" ht="17.100000000000001" customHeight="1" x14ac:dyDescent="0.15">
      <c r="B26" s="574" t="s">
        <v>566</v>
      </c>
      <c r="C26" s="574" t="s">
        <v>3</v>
      </c>
      <c r="D26" s="842" t="s">
        <v>329</v>
      </c>
      <c r="E26" s="843"/>
      <c r="F26" s="849"/>
      <c r="G26" s="850"/>
      <c r="H26" s="850"/>
      <c r="I26" s="850"/>
      <c r="J26" s="850"/>
      <c r="K26" s="850"/>
      <c r="L26" s="850"/>
      <c r="M26" s="574" t="s">
        <v>566</v>
      </c>
      <c r="N26" s="574" t="s">
        <v>3</v>
      </c>
      <c r="O26" s="923" t="s">
        <v>534</v>
      </c>
      <c r="P26" s="924"/>
      <c r="Q26" s="849"/>
      <c r="R26" s="850"/>
      <c r="S26" s="850"/>
      <c r="T26" s="850"/>
      <c r="U26" s="850"/>
      <c r="V26" s="850"/>
      <c r="W26" s="851"/>
    </row>
    <row r="27" spans="2:23" s="256" customFormat="1" ht="17.100000000000001" customHeight="1" x14ac:dyDescent="0.15">
      <c r="B27" s="574"/>
      <c r="C27" s="574"/>
      <c r="D27" s="844"/>
      <c r="E27" s="845"/>
      <c r="F27" s="849"/>
      <c r="G27" s="850"/>
      <c r="H27" s="850"/>
      <c r="I27" s="850"/>
      <c r="J27" s="850"/>
      <c r="K27" s="850"/>
      <c r="L27" s="850"/>
      <c r="M27" s="574"/>
      <c r="N27" s="574"/>
      <c r="O27" s="925"/>
      <c r="P27" s="926"/>
      <c r="Q27" s="849"/>
      <c r="R27" s="850"/>
      <c r="S27" s="850"/>
      <c r="T27" s="850"/>
      <c r="U27" s="850"/>
      <c r="V27" s="850"/>
      <c r="W27" s="851"/>
    </row>
    <row r="28" spans="2:23" s="256" customFormat="1" ht="17.100000000000001" customHeight="1" x14ac:dyDescent="0.15">
      <c r="B28" s="574"/>
      <c r="C28" s="574" t="s">
        <v>4</v>
      </c>
      <c r="D28" s="842" t="s">
        <v>351</v>
      </c>
      <c r="E28" s="843"/>
      <c r="F28" s="849"/>
      <c r="G28" s="850"/>
      <c r="H28" s="850"/>
      <c r="I28" s="850"/>
      <c r="J28" s="850"/>
      <c r="K28" s="850"/>
      <c r="L28" s="850"/>
      <c r="M28" s="574"/>
      <c r="N28" s="574" t="s">
        <v>4</v>
      </c>
      <c r="O28" s="927" t="s">
        <v>486</v>
      </c>
      <c r="P28" s="928"/>
      <c r="Q28" s="849"/>
      <c r="R28" s="850"/>
      <c r="S28" s="850"/>
      <c r="T28" s="850"/>
      <c r="U28" s="850"/>
      <c r="V28" s="850"/>
      <c r="W28" s="851"/>
    </row>
    <row r="29" spans="2:23" s="256" customFormat="1" ht="17.100000000000001" customHeight="1" x14ac:dyDescent="0.15">
      <c r="B29" s="574"/>
      <c r="C29" s="574"/>
      <c r="D29" s="844"/>
      <c r="E29" s="845"/>
      <c r="F29" s="849"/>
      <c r="G29" s="850"/>
      <c r="H29" s="850"/>
      <c r="I29" s="850"/>
      <c r="J29" s="850"/>
      <c r="K29" s="850"/>
      <c r="L29" s="850"/>
      <c r="M29" s="574"/>
      <c r="N29" s="574"/>
      <c r="O29" s="925"/>
      <c r="P29" s="926"/>
      <c r="Q29" s="849"/>
      <c r="R29" s="850"/>
      <c r="S29" s="850"/>
      <c r="T29" s="850"/>
      <c r="U29" s="850"/>
      <c r="V29" s="850"/>
      <c r="W29" s="851"/>
    </row>
    <row r="30" spans="2:23" s="256" customFormat="1" ht="17.100000000000001" customHeight="1" x14ac:dyDescent="0.15">
      <c r="B30" s="522" t="s">
        <v>5</v>
      </c>
      <c r="C30" s="524"/>
      <c r="D30" s="827" t="s">
        <v>332</v>
      </c>
      <c r="E30" s="828"/>
      <c r="F30" s="849"/>
      <c r="G30" s="850"/>
      <c r="H30" s="850"/>
      <c r="I30" s="850"/>
      <c r="J30" s="850"/>
      <c r="K30" s="850"/>
      <c r="L30" s="850"/>
      <c r="M30" s="522" t="s">
        <v>5</v>
      </c>
      <c r="N30" s="524"/>
      <c r="O30" s="929" t="s">
        <v>332</v>
      </c>
      <c r="P30" s="930"/>
      <c r="Q30" s="849"/>
      <c r="R30" s="850"/>
      <c r="S30" s="850"/>
      <c r="T30" s="850"/>
      <c r="U30" s="850"/>
      <c r="V30" s="850"/>
      <c r="W30" s="851"/>
    </row>
    <row r="31" spans="2:23" s="256" customFormat="1" ht="17.100000000000001" customHeight="1" x14ac:dyDescent="0.15">
      <c r="B31" s="522" t="s">
        <v>6</v>
      </c>
      <c r="C31" s="524"/>
      <c r="D31" s="880" t="s">
        <v>514</v>
      </c>
      <c r="E31" s="881"/>
      <c r="F31" s="849"/>
      <c r="G31" s="850"/>
      <c r="H31" s="850"/>
      <c r="I31" s="850"/>
      <c r="J31" s="850"/>
      <c r="K31" s="850"/>
      <c r="L31" s="850"/>
      <c r="M31" s="522" t="s">
        <v>6</v>
      </c>
      <c r="N31" s="524"/>
      <c r="O31" s="929" t="s">
        <v>336</v>
      </c>
      <c r="P31" s="930"/>
      <c r="Q31" s="849"/>
      <c r="R31" s="850"/>
      <c r="S31" s="850"/>
      <c r="T31" s="850"/>
      <c r="U31" s="850"/>
      <c r="V31" s="850"/>
      <c r="W31" s="851"/>
    </row>
    <row r="32" spans="2:23" s="256" customFormat="1" ht="17.100000000000001" customHeight="1" x14ac:dyDescent="0.15">
      <c r="B32" s="562" t="s">
        <v>29</v>
      </c>
      <c r="C32" s="831" t="s">
        <v>267</v>
      </c>
      <c r="D32" s="832"/>
      <c r="E32" s="260"/>
      <c r="F32" s="849"/>
      <c r="G32" s="850"/>
      <c r="H32" s="850"/>
      <c r="I32" s="850"/>
      <c r="J32" s="850"/>
      <c r="K32" s="850"/>
      <c r="L32" s="850"/>
      <c r="M32" s="562" t="s">
        <v>29</v>
      </c>
      <c r="N32" s="831" t="s">
        <v>267</v>
      </c>
      <c r="O32" s="832"/>
      <c r="P32" s="261"/>
      <c r="Q32" s="849"/>
      <c r="R32" s="850"/>
      <c r="S32" s="850"/>
      <c r="T32" s="850"/>
      <c r="U32" s="850"/>
      <c r="V32" s="850"/>
      <c r="W32" s="851"/>
    </row>
    <row r="33" spans="2:31" s="256" customFormat="1" ht="17.100000000000001" customHeight="1" x14ac:dyDescent="0.15">
      <c r="B33" s="565"/>
      <c r="C33" s="831" t="s">
        <v>268</v>
      </c>
      <c r="D33" s="832"/>
      <c r="E33" s="261" t="s">
        <v>554</v>
      </c>
      <c r="F33" s="852"/>
      <c r="G33" s="853"/>
      <c r="H33" s="853"/>
      <c r="I33" s="853"/>
      <c r="J33" s="853"/>
      <c r="K33" s="853"/>
      <c r="L33" s="853"/>
      <c r="M33" s="565"/>
      <c r="N33" s="831" t="s">
        <v>268</v>
      </c>
      <c r="O33" s="832"/>
      <c r="P33" s="262" t="s">
        <v>551</v>
      </c>
      <c r="Q33" s="852"/>
      <c r="R33" s="853"/>
      <c r="S33" s="853"/>
      <c r="T33" s="853"/>
      <c r="U33" s="853"/>
      <c r="V33" s="853"/>
      <c r="W33" s="854"/>
    </row>
    <row r="34" spans="2:31" s="256" customFormat="1" ht="17.100000000000001" customHeight="1" x14ac:dyDescent="0.15">
      <c r="B34" s="522" t="s">
        <v>7</v>
      </c>
      <c r="C34" s="523"/>
      <c r="D34" s="524"/>
      <c r="E34" s="833" t="s">
        <v>1094</v>
      </c>
      <c r="F34" s="834"/>
      <c r="G34" s="834"/>
      <c r="H34" s="834"/>
      <c r="I34" s="834"/>
      <c r="J34" s="834"/>
      <c r="K34" s="834"/>
      <c r="L34" s="835"/>
      <c r="M34" s="522" t="s">
        <v>7</v>
      </c>
      <c r="N34" s="523"/>
      <c r="O34" s="524"/>
      <c r="P34" s="833" t="s">
        <v>1096</v>
      </c>
      <c r="Q34" s="857"/>
      <c r="R34" s="857"/>
      <c r="S34" s="857"/>
      <c r="T34" s="857"/>
      <c r="U34" s="857"/>
      <c r="V34" s="857"/>
      <c r="W34" s="858"/>
    </row>
    <row r="35" spans="2:31" s="256" customFormat="1" ht="17.100000000000001" customHeight="1" x14ac:dyDescent="0.15">
      <c r="B35" s="522" t="s">
        <v>46</v>
      </c>
      <c r="C35" s="523"/>
      <c r="D35" s="524"/>
      <c r="E35" s="813" t="s">
        <v>1087</v>
      </c>
      <c r="F35" s="814"/>
      <c r="G35" s="814"/>
      <c r="H35" s="814"/>
      <c r="I35" s="814"/>
      <c r="J35" s="814"/>
      <c r="K35" s="814"/>
      <c r="L35" s="814"/>
      <c r="M35" s="522" t="s">
        <v>46</v>
      </c>
      <c r="N35" s="523"/>
      <c r="O35" s="524"/>
      <c r="P35" s="813" t="s">
        <v>1096</v>
      </c>
      <c r="Q35" s="814"/>
      <c r="R35" s="814"/>
      <c r="S35" s="814"/>
      <c r="T35" s="814"/>
      <c r="U35" s="814"/>
      <c r="V35" s="814"/>
      <c r="W35" s="815"/>
    </row>
    <row r="36" spans="2:31" s="256" customFormat="1" ht="17.100000000000001" customHeight="1" x14ac:dyDescent="0.15">
      <c r="B36" s="522" t="s">
        <v>270</v>
      </c>
      <c r="C36" s="523"/>
      <c r="D36" s="524"/>
      <c r="E36" s="813" t="s">
        <v>1087</v>
      </c>
      <c r="F36" s="814"/>
      <c r="G36" s="814"/>
      <c r="H36" s="855"/>
      <c r="I36" s="855"/>
      <c r="J36" s="855"/>
      <c r="K36" s="855"/>
      <c r="L36" s="856"/>
      <c r="M36" s="522" t="s">
        <v>270</v>
      </c>
      <c r="N36" s="523"/>
      <c r="O36" s="524"/>
      <c r="P36" s="813" t="s">
        <v>1087</v>
      </c>
      <c r="Q36" s="814"/>
      <c r="R36" s="814"/>
      <c r="S36" s="855"/>
      <c r="T36" s="855"/>
      <c r="U36" s="855"/>
      <c r="V36" s="855"/>
      <c r="W36" s="856"/>
    </row>
    <row r="37" spans="2:31" s="256" customFormat="1" ht="17.100000000000001" customHeight="1" x14ac:dyDescent="0.15">
      <c r="B37" s="522" t="s">
        <v>289</v>
      </c>
      <c r="C37" s="523"/>
      <c r="D37" s="524"/>
      <c r="E37" s="813" t="s">
        <v>1088</v>
      </c>
      <c r="F37" s="814"/>
      <c r="G37" s="814"/>
      <c r="H37" s="816" t="s">
        <v>8</v>
      </c>
      <c r="I37" s="817"/>
      <c r="J37" s="818"/>
      <c r="K37" s="819"/>
      <c r="L37" s="819"/>
      <c r="M37" s="522" t="s">
        <v>289</v>
      </c>
      <c r="N37" s="523"/>
      <c r="O37" s="524"/>
      <c r="P37" s="813" t="s">
        <v>1088</v>
      </c>
      <c r="Q37" s="814"/>
      <c r="R37" s="814"/>
      <c r="S37" s="816" t="s">
        <v>8</v>
      </c>
      <c r="T37" s="817"/>
      <c r="U37" s="818"/>
      <c r="V37" s="819"/>
      <c r="W37" s="820"/>
    </row>
    <row r="38" spans="2:31" s="256" customFormat="1" ht="17.100000000000001" customHeight="1" x14ac:dyDescent="0.15">
      <c r="B38" s="565" t="s">
        <v>567</v>
      </c>
      <c r="C38" s="566"/>
      <c r="D38" s="821" t="s">
        <v>1095</v>
      </c>
      <c r="E38" s="822"/>
      <c r="F38" s="822"/>
      <c r="G38" s="822"/>
      <c r="H38" s="822"/>
      <c r="I38" s="822"/>
      <c r="J38" s="822"/>
      <c r="K38" s="822"/>
      <c r="L38" s="822"/>
      <c r="M38" s="865" t="s">
        <v>567</v>
      </c>
      <c r="N38" s="882"/>
      <c r="O38" s="836" t="s">
        <v>1097</v>
      </c>
      <c r="P38" s="837"/>
      <c r="Q38" s="837"/>
      <c r="R38" s="837"/>
      <c r="S38" s="837"/>
      <c r="T38" s="837"/>
      <c r="U38" s="837"/>
      <c r="V38" s="837"/>
      <c r="W38" s="838"/>
    </row>
    <row r="39" spans="2:31" ht="15" customHeight="1" x14ac:dyDescent="0.15">
      <c r="B39" s="263"/>
      <c r="C39" s="824" t="s">
        <v>568</v>
      </c>
      <c r="D39" s="825"/>
      <c r="E39" s="825"/>
      <c r="F39" s="825"/>
      <c r="G39" s="825"/>
      <c r="H39" s="825"/>
      <c r="I39" s="825"/>
      <c r="J39" s="825"/>
      <c r="K39" s="825"/>
      <c r="L39" s="825"/>
      <c r="M39" s="263"/>
      <c r="N39" s="263" t="s">
        <v>569</v>
      </c>
      <c r="O39" s="263"/>
      <c r="P39" s="263"/>
      <c r="Q39" s="263"/>
      <c r="R39" s="263"/>
      <c r="S39" s="263"/>
      <c r="T39" s="263"/>
      <c r="U39" s="263"/>
      <c r="V39" s="263"/>
      <c r="W39" s="263"/>
    </row>
    <row r="40" spans="2:31" ht="15" customHeight="1" x14ac:dyDescent="0.15">
      <c r="B40" s="263"/>
      <c r="C40" s="826"/>
      <c r="D40" s="826"/>
      <c r="E40" s="826"/>
      <c r="F40" s="826"/>
      <c r="G40" s="826"/>
      <c r="H40" s="826"/>
      <c r="I40" s="826"/>
      <c r="J40" s="826"/>
      <c r="K40" s="826"/>
      <c r="L40" s="826"/>
      <c r="M40" s="263"/>
      <c r="N40" s="263" t="s">
        <v>570</v>
      </c>
      <c r="O40" s="263"/>
      <c r="P40" s="263"/>
      <c r="Q40" s="263"/>
      <c r="R40" s="263"/>
      <c r="S40" s="263"/>
      <c r="T40" s="263"/>
      <c r="U40" s="263"/>
      <c r="V40" s="263"/>
      <c r="W40" s="263"/>
    </row>
    <row r="41" spans="2:31" ht="15" customHeight="1" x14ac:dyDescent="0.15">
      <c r="C41" s="263" t="s">
        <v>571</v>
      </c>
      <c r="N41" s="264" t="s">
        <v>517</v>
      </c>
      <c r="O41" s="264"/>
      <c r="P41" s="264"/>
      <c r="Q41" s="264"/>
      <c r="R41" s="264"/>
      <c r="S41" s="264"/>
      <c r="T41" s="264"/>
      <c r="U41" s="264"/>
      <c r="V41" s="264"/>
    </row>
    <row r="42" spans="2:31" ht="15" customHeight="1" x14ac:dyDescent="0.15">
      <c r="C42" s="263" t="s">
        <v>573</v>
      </c>
      <c r="N42" s="264" t="s">
        <v>572</v>
      </c>
      <c r="O42" s="264"/>
      <c r="P42" s="264"/>
      <c r="Q42" s="264"/>
      <c r="R42" s="264"/>
      <c r="S42" s="264"/>
      <c r="T42" s="264"/>
      <c r="U42" s="264"/>
      <c r="V42" s="264"/>
    </row>
    <row r="43" spans="2:31" x14ac:dyDescent="0.15">
      <c r="C43" s="264" t="s">
        <v>542</v>
      </c>
      <c r="N43" s="264" t="s">
        <v>450</v>
      </c>
      <c r="O43" s="264"/>
      <c r="P43" s="264"/>
      <c r="Q43" s="264"/>
      <c r="R43" s="264"/>
      <c r="S43" s="264"/>
      <c r="T43" s="264"/>
      <c r="U43" s="264"/>
      <c r="V43" s="264"/>
    </row>
    <row r="44" spans="2:31" x14ac:dyDescent="0.15">
      <c r="N44" s="264"/>
      <c r="AA44" s="256"/>
      <c r="AB44" s="256"/>
      <c r="AC44" s="256"/>
      <c r="AD44" s="256"/>
      <c r="AE44" s="256"/>
    </row>
    <row r="45" spans="2:31" x14ac:dyDescent="0.15">
      <c r="N45" s="264"/>
      <c r="AA45" s="256"/>
      <c r="AB45" s="256"/>
      <c r="AC45" s="256"/>
      <c r="AD45" s="256"/>
      <c r="AE45" s="256"/>
    </row>
    <row r="46" spans="2:31" ht="9" customHeight="1" x14ac:dyDescent="0.15">
      <c r="AA46" s="256"/>
      <c r="AB46" s="256"/>
      <c r="AC46" s="256"/>
      <c r="AD46" s="256"/>
      <c r="AE46" s="256"/>
    </row>
    <row r="47" spans="2:31" s="256" customFormat="1" ht="22.5" customHeight="1" x14ac:dyDescent="0.15">
      <c r="B47" s="867" t="s">
        <v>563</v>
      </c>
      <c r="C47" s="867"/>
      <c r="D47" s="867"/>
      <c r="E47" s="867"/>
      <c r="F47" s="867"/>
      <c r="G47" s="867"/>
      <c r="H47" s="867"/>
      <c r="I47" s="867"/>
      <c r="J47" s="867"/>
      <c r="K47" s="867"/>
      <c r="L47" s="867"/>
      <c r="M47" s="867"/>
      <c r="N47" s="867"/>
      <c r="O47" s="867"/>
      <c r="P47" s="867"/>
      <c r="Q47" s="867"/>
      <c r="R47" s="867"/>
      <c r="S47" s="867"/>
      <c r="T47" s="867"/>
      <c r="U47" s="867"/>
      <c r="V47" s="867"/>
      <c r="W47" s="867"/>
      <c r="Y47" s="242" t="s">
        <v>551</v>
      </c>
    </row>
    <row r="48" spans="2:31" s="256" customFormat="1" ht="20.100000000000001" customHeight="1" x14ac:dyDescent="0.15">
      <c r="B48" s="258" t="s">
        <v>27</v>
      </c>
      <c r="C48" s="258"/>
      <c r="D48" s="868" t="str">
        <f>D3</f>
        <v>ミネトンネル</v>
      </c>
      <c r="E48" s="868"/>
      <c r="F48" s="868"/>
      <c r="G48" s="868"/>
      <c r="H48" s="869" t="s">
        <v>28</v>
      </c>
      <c r="I48" s="869"/>
      <c r="J48" s="870" t="str">
        <f>J3</f>
        <v>一般国道　316号</v>
      </c>
      <c r="K48" s="870"/>
      <c r="L48" s="870"/>
      <c r="M48" s="871" t="s">
        <v>255</v>
      </c>
      <c r="N48" s="871"/>
      <c r="O48" s="871"/>
      <c r="P48" s="872" t="str">
        <f>P3</f>
        <v>株式会社ニュージェック</v>
      </c>
      <c r="Q48" s="872"/>
      <c r="R48" s="872"/>
      <c r="S48" s="562" t="s">
        <v>220</v>
      </c>
      <c r="T48" s="564"/>
      <c r="U48" s="873">
        <f>U3</f>
        <v>44294</v>
      </c>
      <c r="V48" s="874"/>
      <c r="W48" s="875"/>
      <c r="Y48" s="242" t="s">
        <v>554</v>
      </c>
    </row>
    <row r="49" spans="2:25" s="256" customFormat="1" ht="20.100000000000001" customHeight="1" x14ac:dyDescent="0.15">
      <c r="B49" s="259" t="s">
        <v>0</v>
      </c>
      <c r="C49" s="259"/>
      <c r="D49" s="879" t="str">
        <f>D4</f>
        <v>美祢トンネル</v>
      </c>
      <c r="E49" s="879"/>
      <c r="F49" s="879"/>
      <c r="G49" s="879"/>
      <c r="H49" s="541" t="s">
        <v>1</v>
      </c>
      <c r="I49" s="541"/>
      <c r="J49" s="870" t="str">
        <f>J4</f>
        <v>宇部土木建築事務所</v>
      </c>
      <c r="K49" s="870"/>
      <c r="L49" s="870"/>
      <c r="M49" s="871" t="s">
        <v>256</v>
      </c>
      <c r="N49" s="871"/>
      <c r="O49" s="871"/>
      <c r="P49" s="872" t="str">
        <f>P4</f>
        <v>石村　勝伸</v>
      </c>
      <c r="Q49" s="872"/>
      <c r="R49" s="872"/>
      <c r="S49" s="705"/>
      <c r="T49" s="706"/>
      <c r="U49" s="876"/>
      <c r="V49" s="877"/>
      <c r="W49" s="878"/>
      <c r="Y49" s="242" t="s">
        <v>54</v>
      </c>
    </row>
    <row r="50" spans="2:25" s="256" customFormat="1" ht="20.100000000000001" customHeight="1" x14ac:dyDescent="0.15">
      <c r="B50" s="859" t="s">
        <v>564</v>
      </c>
      <c r="C50" s="840" t="s">
        <v>565</v>
      </c>
      <c r="D50" s="911" t="s">
        <v>1089</v>
      </c>
      <c r="E50" s="912"/>
      <c r="F50" s="849"/>
      <c r="G50" s="850"/>
      <c r="H50" s="850"/>
      <c r="I50" s="850"/>
      <c r="J50" s="850"/>
      <c r="K50" s="850"/>
      <c r="L50" s="850"/>
      <c r="M50" s="861" t="s">
        <v>564</v>
      </c>
      <c r="N50" s="839" t="s">
        <v>565</v>
      </c>
      <c r="O50" s="842" t="s">
        <v>577</v>
      </c>
      <c r="P50" s="843"/>
      <c r="Q50" s="846"/>
      <c r="R50" s="847"/>
      <c r="S50" s="847"/>
      <c r="T50" s="847"/>
      <c r="U50" s="847"/>
      <c r="V50" s="847"/>
      <c r="W50" s="848"/>
      <c r="Y50" s="242" t="s">
        <v>55</v>
      </c>
    </row>
    <row r="51" spans="2:25" s="256" customFormat="1" ht="20.100000000000001" customHeight="1" x14ac:dyDescent="0.15">
      <c r="B51" s="859"/>
      <c r="C51" s="830"/>
      <c r="D51" s="844"/>
      <c r="E51" s="845"/>
      <c r="F51" s="849"/>
      <c r="G51" s="850"/>
      <c r="H51" s="850"/>
      <c r="I51" s="850"/>
      <c r="J51" s="850"/>
      <c r="K51" s="850"/>
      <c r="L51" s="850"/>
      <c r="M51" s="859"/>
      <c r="N51" s="830"/>
      <c r="O51" s="844"/>
      <c r="P51" s="845"/>
      <c r="Q51" s="849"/>
      <c r="R51" s="850"/>
      <c r="S51" s="850"/>
      <c r="T51" s="850"/>
      <c r="U51" s="850"/>
      <c r="V51" s="850"/>
      <c r="W51" s="851"/>
    </row>
    <row r="52" spans="2:25" s="256" customFormat="1" ht="20.100000000000001" customHeight="1" x14ac:dyDescent="0.15">
      <c r="B52" s="859"/>
      <c r="C52" s="839" t="s">
        <v>2</v>
      </c>
      <c r="D52" s="842">
        <v>4</v>
      </c>
      <c r="E52" s="843"/>
      <c r="F52" s="849"/>
      <c r="G52" s="850"/>
      <c r="H52" s="850"/>
      <c r="I52" s="850"/>
      <c r="J52" s="850"/>
      <c r="K52" s="850"/>
      <c r="L52" s="850"/>
      <c r="M52" s="859"/>
      <c r="N52" s="839" t="s">
        <v>2</v>
      </c>
      <c r="O52" s="842">
        <v>1</v>
      </c>
      <c r="P52" s="843"/>
      <c r="Q52" s="849"/>
      <c r="R52" s="850"/>
      <c r="S52" s="850"/>
      <c r="T52" s="850"/>
      <c r="U52" s="850"/>
      <c r="V52" s="850"/>
      <c r="W52" s="851"/>
    </row>
    <row r="53" spans="2:25" s="256" customFormat="1" ht="20.100000000000001" customHeight="1" x14ac:dyDescent="0.15">
      <c r="B53" s="860"/>
      <c r="C53" s="830"/>
      <c r="D53" s="844"/>
      <c r="E53" s="845"/>
      <c r="F53" s="849"/>
      <c r="G53" s="850"/>
      <c r="H53" s="850"/>
      <c r="I53" s="850"/>
      <c r="J53" s="850"/>
      <c r="K53" s="850"/>
      <c r="L53" s="850"/>
      <c r="M53" s="860"/>
      <c r="N53" s="830"/>
      <c r="O53" s="844"/>
      <c r="P53" s="845"/>
      <c r="Q53" s="849"/>
      <c r="R53" s="850"/>
      <c r="S53" s="850"/>
      <c r="T53" s="850"/>
      <c r="U53" s="850"/>
      <c r="V53" s="850"/>
      <c r="W53" s="851"/>
    </row>
    <row r="54" spans="2:25" s="256" customFormat="1" ht="17.100000000000001" customHeight="1" x14ac:dyDescent="0.15">
      <c r="B54" s="574" t="s">
        <v>566</v>
      </c>
      <c r="C54" s="574" t="s">
        <v>3</v>
      </c>
      <c r="D54" s="842" t="s">
        <v>534</v>
      </c>
      <c r="E54" s="843"/>
      <c r="F54" s="849"/>
      <c r="G54" s="850"/>
      <c r="H54" s="850"/>
      <c r="I54" s="850"/>
      <c r="J54" s="850"/>
      <c r="K54" s="850"/>
      <c r="L54" s="850"/>
      <c r="M54" s="574" t="s">
        <v>566</v>
      </c>
      <c r="N54" s="574" t="s">
        <v>3</v>
      </c>
      <c r="O54" s="842" t="s">
        <v>534</v>
      </c>
      <c r="P54" s="843"/>
      <c r="Q54" s="849"/>
      <c r="R54" s="850"/>
      <c r="S54" s="850"/>
      <c r="T54" s="850"/>
      <c r="U54" s="850"/>
      <c r="V54" s="850"/>
      <c r="W54" s="851"/>
    </row>
    <row r="55" spans="2:25" s="256" customFormat="1" ht="17.100000000000001" customHeight="1" x14ac:dyDescent="0.15">
      <c r="B55" s="574"/>
      <c r="C55" s="574"/>
      <c r="D55" s="844"/>
      <c r="E55" s="845"/>
      <c r="F55" s="849"/>
      <c r="G55" s="850"/>
      <c r="H55" s="850"/>
      <c r="I55" s="850"/>
      <c r="J55" s="850"/>
      <c r="K55" s="850"/>
      <c r="L55" s="850"/>
      <c r="M55" s="574"/>
      <c r="N55" s="574"/>
      <c r="O55" s="844"/>
      <c r="P55" s="845"/>
      <c r="Q55" s="849"/>
      <c r="R55" s="850"/>
      <c r="S55" s="850"/>
      <c r="T55" s="850"/>
      <c r="U55" s="850"/>
      <c r="V55" s="850"/>
      <c r="W55" s="851"/>
    </row>
    <row r="56" spans="2:25" s="256" customFormat="1" ht="17.100000000000001" customHeight="1" x14ac:dyDescent="0.15">
      <c r="B56" s="574"/>
      <c r="C56" s="574" t="s">
        <v>4</v>
      </c>
      <c r="D56" s="935" t="s">
        <v>485</v>
      </c>
      <c r="E56" s="936"/>
      <c r="F56" s="849"/>
      <c r="G56" s="850"/>
      <c r="H56" s="850"/>
      <c r="I56" s="850"/>
      <c r="J56" s="850"/>
      <c r="K56" s="850"/>
      <c r="L56" s="850"/>
      <c r="M56" s="574"/>
      <c r="N56" s="574" t="s">
        <v>4</v>
      </c>
      <c r="O56" s="842" t="s">
        <v>486</v>
      </c>
      <c r="P56" s="843"/>
      <c r="Q56" s="849"/>
      <c r="R56" s="850"/>
      <c r="S56" s="850"/>
      <c r="T56" s="850"/>
      <c r="U56" s="850"/>
      <c r="V56" s="850"/>
      <c r="W56" s="851"/>
    </row>
    <row r="57" spans="2:25" s="256" customFormat="1" ht="17.100000000000001" customHeight="1" x14ac:dyDescent="0.15">
      <c r="B57" s="574"/>
      <c r="C57" s="574"/>
      <c r="D57" s="937"/>
      <c r="E57" s="938"/>
      <c r="F57" s="849"/>
      <c r="G57" s="850"/>
      <c r="H57" s="850"/>
      <c r="I57" s="850"/>
      <c r="J57" s="850"/>
      <c r="K57" s="850"/>
      <c r="L57" s="850"/>
      <c r="M57" s="574"/>
      <c r="N57" s="574"/>
      <c r="O57" s="844"/>
      <c r="P57" s="845"/>
      <c r="Q57" s="849"/>
      <c r="R57" s="850"/>
      <c r="S57" s="850"/>
      <c r="T57" s="850"/>
      <c r="U57" s="850"/>
      <c r="V57" s="850"/>
      <c r="W57" s="851"/>
    </row>
    <row r="58" spans="2:25" s="256" customFormat="1" ht="17.100000000000001" customHeight="1" x14ac:dyDescent="0.15">
      <c r="B58" s="522" t="s">
        <v>5</v>
      </c>
      <c r="C58" s="524"/>
      <c r="D58" s="827" t="s">
        <v>332</v>
      </c>
      <c r="E58" s="828"/>
      <c r="F58" s="849"/>
      <c r="G58" s="850"/>
      <c r="H58" s="850"/>
      <c r="I58" s="850"/>
      <c r="J58" s="850"/>
      <c r="K58" s="850"/>
      <c r="L58" s="850"/>
      <c r="M58" s="522" t="s">
        <v>5</v>
      </c>
      <c r="N58" s="524"/>
      <c r="O58" s="827" t="s">
        <v>332</v>
      </c>
      <c r="P58" s="828"/>
      <c r="Q58" s="849"/>
      <c r="R58" s="850"/>
      <c r="S58" s="850"/>
      <c r="T58" s="850"/>
      <c r="U58" s="850"/>
      <c r="V58" s="850"/>
      <c r="W58" s="851"/>
    </row>
    <row r="59" spans="2:25" s="256" customFormat="1" ht="17.100000000000001" customHeight="1" x14ac:dyDescent="0.15">
      <c r="B59" s="522" t="s">
        <v>6</v>
      </c>
      <c r="C59" s="524"/>
      <c r="D59" s="844" t="s">
        <v>338</v>
      </c>
      <c r="E59" s="845"/>
      <c r="F59" s="849"/>
      <c r="G59" s="850"/>
      <c r="H59" s="850"/>
      <c r="I59" s="850"/>
      <c r="J59" s="850"/>
      <c r="K59" s="850"/>
      <c r="L59" s="850"/>
      <c r="M59" s="522" t="s">
        <v>6</v>
      </c>
      <c r="N59" s="524"/>
      <c r="O59" s="844" t="s">
        <v>338</v>
      </c>
      <c r="P59" s="845"/>
      <c r="Q59" s="849"/>
      <c r="R59" s="850"/>
      <c r="S59" s="850"/>
      <c r="T59" s="850"/>
      <c r="U59" s="850"/>
      <c r="V59" s="850"/>
      <c r="W59" s="851"/>
    </row>
    <row r="60" spans="2:25" s="256" customFormat="1" ht="17.100000000000001" customHeight="1" x14ac:dyDescent="0.15">
      <c r="B60" s="562" t="s">
        <v>29</v>
      </c>
      <c r="C60" s="831" t="s">
        <v>267</v>
      </c>
      <c r="D60" s="832"/>
      <c r="E60" s="260"/>
      <c r="F60" s="849"/>
      <c r="G60" s="850"/>
      <c r="H60" s="850"/>
      <c r="I60" s="850"/>
      <c r="J60" s="850"/>
      <c r="K60" s="850"/>
      <c r="L60" s="850"/>
      <c r="M60" s="562" t="s">
        <v>29</v>
      </c>
      <c r="N60" s="831" t="s">
        <v>267</v>
      </c>
      <c r="O60" s="832"/>
      <c r="P60" s="260"/>
      <c r="Q60" s="849"/>
      <c r="R60" s="850"/>
      <c r="S60" s="850"/>
      <c r="T60" s="850"/>
      <c r="U60" s="850"/>
      <c r="V60" s="850"/>
      <c r="W60" s="851"/>
    </row>
    <row r="61" spans="2:25" s="256" customFormat="1" ht="17.100000000000001" customHeight="1" x14ac:dyDescent="0.15">
      <c r="B61" s="565"/>
      <c r="C61" s="831" t="s">
        <v>268</v>
      </c>
      <c r="D61" s="832"/>
      <c r="E61" s="261" t="s">
        <v>551</v>
      </c>
      <c r="F61" s="852"/>
      <c r="G61" s="853"/>
      <c r="H61" s="853"/>
      <c r="I61" s="853"/>
      <c r="J61" s="853"/>
      <c r="K61" s="853"/>
      <c r="L61" s="853"/>
      <c r="M61" s="565"/>
      <c r="N61" s="831" t="s">
        <v>268</v>
      </c>
      <c r="O61" s="832"/>
      <c r="P61" s="261" t="s">
        <v>551</v>
      </c>
      <c r="Q61" s="852"/>
      <c r="R61" s="853"/>
      <c r="S61" s="853"/>
      <c r="T61" s="853"/>
      <c r="U61" s="853"/>
      <c r="V61" s="853"/>
      <c r="W61" s="854"/>
    </row>
    <row r="62" spans="2:25" s="256" customFormat="1" ht="17.100000000000001" customHeight="1" x14ac:dyDescent="0.15">
      <c r="B62" s="522" t="s">
        <v>7</v>
      </c>
      <c r="C62" s="523"/>
      <c r="D62" s="524"/>
      <c r="E62" s="833" t="s">
        <v>1102</v>
      </c>
      <c r="F62" s="857"/>
      <c r="G62" s="857"/>
      <c r="H62" s="857"/>
      <c r="I62" s="857"/>
      <c r="J62" s="857"/>
      <c r="K62" s="857"/>
      <c r="L62" s="858"/>
      <c r="M62" s="522" t="s">
        <v>7</v>
      </c>
      <c r="N62" s="523"/>
      <c r="O62" s="524"/>
      <c r="P62" s="833" t="s">
        <v>1103</v>
      </c>
      <c r="Q62" s="857"/>
      <c r="R62" s="857"/>
      <c r="S62" s="857"/>
      <c r="T62" s="857"/>
      <c r="U62" s="857"/>
      <c r="V62" s="857"/>
      <c r="W62" s="858"/>
    </row>
    <row r="63" spans="2:25" s="256" customFormat="1" ht="17.100000000000001" customHeight="1" x14ac:dyDescent="0.15">
      <c r="B63" s="522" t="s">
        <v>46</v>
      </c>
      <c r="C63" s="523"/>
      <c r="D63" s="524"/>
      <c r="E63" s="813" t="s">
        <v>1098</v>
      </c>
      <c r="F63" s="814"/>
      <c r="G63" s="814"/>
      <c r="H63" s="814"/>
      <c r="I63" s="814"/>
      <c r="J63" s="814"/>
      <c r="K63" s="814"/>
      <c r="L63" s="814"/>
      <c r="M63" s="522" t="s">
        <v>46</v>
      </c>
      <c r="N63" s="523"/>
      <c r="O63" s="524"/>
      <c r="P63" s="813" t="s">
        <v>1100</v>
      </c>
      <c r="Q63" s="814"/>
      <c r="R63" s="814"/>
      <c r="S63" s="814"/>
      <c r="T63" s="814"/>
      <c r="U63" s="814"/>
      <c r="V63" s="814"/>
      <c r="W63" s="815"/>
    </row>
    <row r="64" spans="2:25" s="256" customFormat="1" ht="17.100000000000001" customHeight="1" x14ac:dyDescent="0.15">
      <c r="B64" s="522" t="s">
        <v>270</v>
      </c>
      <c r="C64" s="523"/>
      <c r="D64" s="524"/>
      <c r="E64" s="813" t="s">
        <v>1087</v>
      </c>
      <c r="F64" s="814"/>
      <c r="G64" s="814"/>
      <c r="H64" s="855"/>
      <c r="I64" s="855"/>
      <c r="J64" s="855"/>
      <c r="K64" s="855"/>
      <c r="L64" s="856"/>
      <c r="M64" s="522" t="s">
        <v>270</v>
      </c>
      <c r="N64" s="523"/>
      <c r="O64" s="524"/>
      <c r="P64" s="813" t="s">
        <v>516</v>
      </c>
      <c r="Q64" s="814"/>
      <c r="R64" s="814"/>
      <c r="S64" s="855"/>
      <c r="T64" s="855"/>
      <c r="U64" s="855"/>
      <c r="V64" s="855"/>
      <c r="W64" s="856"/>
    </row>
    <row r="65" spans="2:31" s="256" customFormat="1" ht="17.100000000000001" customHeight="1" x14ac:dyDescent="0.15">
      <c r="B65" s="522" t="s">
        <v>289</v>
      </c>
      <c r="C65" s="523"/>
      <c r="D65" s="524"/>
      <c r="E65" s="862" t="s">
        <v>1101</v>
      </c>
      <c r="F65" s="863"/>
      <c r="G65" s="863"/>
      <c r="H65" s="816" t="s">
        <v>8</v>
      </c>
      <c r="I65" s="817"/>
      <c r="J65" s="818"/>
      <c r="K65" s="819"/>
      <c r="L65" s="819"/>
      <c r="M65" s="522" t="s">
        <v>289</v>
      </c>
      <c r="N65" s="523"/>
      <c r="O65" s="524"/>
      <c r="P65" s="862" t="s">
        <v>552</v>
      </c>
      <c r="Q65" s="863"/>
      <c r="R65" s="863"/>
      <c r="S65" s="816" t="s">
        <v>8</v>
      </c>
      <c r="T65" s="817"/>
      <c r="U65" s="818"/>
      <c r="V65" s="819"/>
      <c r="W65" s="820"/>
    </row>
    <row r="66" spans="2:31" s="256" customFormat="1" ht="17.100000000000001" customHeight="1" x14ac:dyDescent="0.15">
      <c r="B66" s="522" t="s">
        <v>567</v>
      </c>
      <c r="C66" s="523"/>
      <c r="D66" s="821" t="s">
        <v>1108</v>
      </c>
      <c r="E66" s="822"/>
      <c r="F66" s="822"/>
      <c r="G66" s="822"/>
      <c r="H66" s="822"/>
      <c r="I66" s="822"/>
      <c r="J66" s="822"/>
      <c r="K66" s="822"/>
      <c r="L66" s="822"/>
      <c r="M66" s="565" t="s">
        <v>567</v>
      </c>
      <c r="N66" s="566"/>
      <c r="O66" s="821" t="s">
        <v>1109</v>
      </c>
      <c r="P66" s="822"/>
      <c r="Q66" s="822"/>
      <c r="R66" s="822"/>
      <c r="S66" s="822"/>
      <c r="T66" s="822"/>
      <c r="U66" s="822"/>
      <c r="V66" s="822"/>
      <c r="W66" s="823"/>
    </row>
    <row r="67" spans="2:31" s="256" customFormat="1" ht="20.100000000000001" customHeight="1" x14ac:dyDescent="0.15">
      <c r="B67" s="859" t="s">
        <v>564</v>
      </c>
      <c r="C67" s="840" t="s">
        <v>565</v>
      </c>
      <c r="D67" s="911" t="s">
        <v>577</v>
      </c>
      <c r="E67" s="912"/>
      <c r="F67" s="849"/>
      <c r="G67" s="850"/>
      <c r="H67" s="850"/>
      <c r="I67" s="850"/>
      <c r="J67" s="850"/>
      <c r="K67" s="850"/>
      <c r="L67" s="851"/>
      <c r="M67" s="861" t="s">
        <v>564</v>
      </c>
      <c r="N67" s="839" t="s">
        <v>565</v>
      </c>
      <c r="O67" s="842" t="s">
        <v>577</v>
      </c>
      <c r="P67" s="843"/>
      <c r="Q67" s="846"/>
      <c r="R67" s="847"/>
      <c r="S67" s="847"/>
      <c r="T67" s="847"/>
      <c r="U67" s="847"/>
      <c r="V67" s="847"/>
      <c r="W67" s="848"/>
    </row>
    <row r="68" spans="2:31" s="256" customFormat="1" ht="20.100000000000001" customHeight="1" x14ac:dyDescent="0.15">
      <c r="B68" s="859"/>
      <c r="C68" s="830"/>
      <c r="D68" s="844"/>
      <c r="E68" s="845"/>
      <c r="F68" s="849"/>
      <c r="G68" s="850"/>
      <c r="H68" s="850"/>
      <c r="I68" s="850"/>
      <c r="J68" s="850"/>
      <c r="K68" s="850"/>
      <c r="L68" s="851"/>
      <c r="M68" s="859"/>
      <c r="N68" s="830"/>
      <c r="O68" s="844"/>
      <c r="P68" s="845"/>
      <c r="Q68" s="849"/>
      <c r="R68" s="850"/>
      <c r="S68" s="850"/>
      <c r="T68" s="850"/>
      <c r="U68" s="850"/>
      <c r="V68" s="850"/>
      <c r="W68" s="851"/>
    </row>
    <row r="69" spans="2:31" s="256" customFormat="1" ht="20.100000000000001" customHeight="1" x14ac:dyDescent="0.15">
      <c r="B69" s="859"/>
      <c r="C69" s="839" t="s">
        <v>2</v>
      </c>
      <c r="D69" s="931">
        <v>2</v>
      </c>
      <c r="E69" s="932"/>
      <c r="F69" s="849"/>
      <c r="G69" s="850"/>
      <c r="H69" s="850"/>
      <c r="I69" s="850"/>
      <c r="J69" s="850"/>
      <c r="K69" s="850"/>
      <c r="L69" s="851"/>
      <c r="M69" s="859"/>
      <c r="N69" s="839" t="s">
        <v>2</v>
      </c>
      <c r="O69" s="931">
        <v>3</v>
      </c>
      <c r="P69" s="932"/>
      <c r="Q69" s="849"/>
      <c r="R69" s="850"/>
      <c r="S69" s="850"/>
      <c r="T69" s="850"/>
      <c r="U69" s="850"/>
      <c r="V69" s="850"/>
      <c r="W69" s="851"/>
    </row>
    <row r="70" spans="2:31" s="256" customFormat="1" ht="20.100000000000001" customHeight="1" x14ac:dyDescent="0.15">
      <c r="B70" s="860"/>
      <c r="C70" s="830"/>
      <c r="D70" s="933"/>
      <c r="E70" s="934"/>
      <c r="F70" s="849"/>
      <c r="G70" s="850"/>
      <c r="H70" s="850"/>
      <c r="I70" s="850"/>
      <c r="J70" s="850"/>
      <c r="K70" s="850"/>
      <c r="L70" s="851"/>
      <c r="M70" s="860"/>
      <c r="N70" s="830"/>
      <c r="O70" s="933"/>
      <c r="P70" s="934"/>
      <c r="Q70" s="849"/>
      <c r="R70" s="850"/>
      <c r="S70" s="850"/>
      <c r="T70" s="850"/>
      <c r="U70" s="850"/>
      <c r="V70" s="850"/>
      <c r="W70" s="851"/>
    </row>
    <row r="71" spans="2:31" s="256" customFormat="1" ht="17.100000000000001" customHeight="1" x14ac:dyDescent="0.15">
      <c r="B71" s="574" t="s">
        <v>566</v>
      </c>
      <c r="C71" s="574" t="s">
        <v>3</v>
      </c>
      <c r="D71" s="923" t="s">
        <v>534</v>
      </c>
      <c r="E71" s="924"/>
      <c r="F71" s="849"/>
      <c r="G71" s="850"/>
      <c r="H71" s="850"/>
      <c r="I71" s="850"/>
      <c r="J71" s="850"/>
      <c r="K71" s="850"/>
      <c r="L71" s="851"/>
      <c r="M71" s="574" t="s">
        <v>566</v>
      </c>
      <c r="N71" s="574" t="s">
        <v>3</v>
      </c>
      <c r="O71" s="842" t="s">
        <v>534</v>
      </c>
      <c r="P71" s="843"/>
      <c r="Q71" s="849"/>
      <c r="R71" s="850"/>
      <c r="S71" s="850"/>
      <c r="T71" s="850"/>
      <c r="U71" s="850"/>
      <c r="V71" s="850"/>
      <c r="W71" s="851"/>
    </row>
    <row r="72" spans="2:31" s="256" customFormat="1" ht="17.100000000000001" customHeight="1" x14ac:dyDescent="0.15">
      <c r="B72" s="574"/>
      <c r="C72" s="574"/>
      <c r="D72" s="925"/>
      <c r="E72" s="926"/>
      <c r="F72" s="849"/>
      <c r="G72" s="850"/>
      <c r="H72" s="850"/>
      <c r="I72" s="850"/>
      <c r="J72" s="850"/>
      <c r="K72" s="850"/>
      <c r="L72" s="851"/>
      <c r="M72" s="574"/>
      <c r="N72" s="574"/>
      <c r="O72" s="844"/>
      <c r="P72" s="845"/>
      <c r="Q72" s="849"/>
      <c r="R72" s="850"/>
      <c r="S72" s="850"/>
      <c r="T72" s="850"/>
      <c r="U72" s="850"/>
      <c r="V72" s="850"/>
      <c r="W72" s="851"/>
    </row>
    <row r="73" spans="2:31" s="256" customFormat="1" ht="17.100000000000001" customHeight="1" x14ac:dyDescent="0.15">
      <c r="B73" s="574"/>
      <c r="C73" s="574" t="s">
        <v>4</v>
      </c>
      <c r="D73" s="927" t="s">
        <v>486</v>
      </c>
      <c r="E73" s="928"/>
      <c r="F73" s="849"/>
      <c r="G73" s="850"/>
      <c r="H73" s="850"/>
      <c r="I73" s="850"/>
      <c r="J73" s="850"/>
      <c r="K73" s="850"/>
      <c r="L73" s="851"/>
      <c r="M73" s="574"/>
      <c r="N73" s="574" t="s">
        <v>4</v>
      </c>
      <c r="O73" s="935" t="s">
        <v>487</v>
      </c>
      <c r="P73" s="936"/>
      <c r="Q73" s="849"/>
      <c r="R73" s="850"/>
      <c r="S73" s="850"/>
      <c r="T73" s="850"/>
      <c r="U73" s="850"/>
      <c r="V73" s="850"/>
      <c r="W73" s="851"/>
    </row>
    <row r="74" spans="2:31" s="256" customFormat="1" ht="17.100000000000001" customHeight="1" x14ac:dyDescent="0.15">
      <c r="B74" s="574"/>
      <c r="C74" s="574"/>
      <c r="D74" s="925"/>
      <c r="E74" s="926"/>
      <c r="F74" s="849"/>
      <c r="G74" s="850"/>
      <c r="H74" s="850"/>
      <c r="I74" s="850"/>
      <c r="J74" s="850"/>
      <c r="K74" s="850"/>
      <c r="L74" s="851"/>
      <c r="M74" s="574"/>
      <c r="N74" s="574"/>
      <c r="O74" s="937"/>
      <c r="P74" s="938"/>
      <c r="Q74" s="849"/>
      <c r="R74" s="850"/>
      <c r="S74" s="850"/>
      <c r="T74" s="850"/>
      <c r="U74" s="850"/>
      <c r="V74" s="850"/>
      <c r="W74" s="851"/>
    </row>
    <row r="75" spans="2:31" s="256" customFormat="1" ht="17.100000000000001" customHeight="1" x14ac:dyDescent="0.15">
      <c r="B75" s="522" t="s">
        <v>5</v>
      </c>
      <c r="C75" s="524"/>
      <c r="D75" s="929" t="s">
        <v>333</v>
      </c>
      <c r="E75" s="930"/>
      <c r="F75" s="849"/>
      <c r="G75" s="850"/>
      <c r="H75" s="850"/>
      <c r="I75" s="850"/>
      <c r="J75" s="850"/>
      <c r="K75" s="850"/>
      <c r="L75" s="851"/>
      <c r="M75" s="522" t="s">
        <v>5</v>
      </c>
      <c r="N75" s="524"/>
      <c r="O75" s="827" t="s">
        <v>332</v>
      </c>
      <c r="P75" s="828"/>
      <c r="Q75" s="849"/>
      <c r="R75" s="850"/>
      <c r="S75" s="850"/>
      <c r="T75" s="850"/>
      <c r="U75" s="850"/>
      <c r="V75" s="850"/>
      <c r="W75" s="851"/>
    </row>
    <row r="76" spans="2:31" s="256" customFormat="1" ht="17.100000000000001" customHeight="1" x14ac:dyDescent="0.15">
      <c r="B76" s="522" t="s">
        <v>6</v>
      </c>
      <c r="C76" s="524"/>
      <c r="D76" s="929" t="s">
        <v>338</v>
      </c>
      <c r="E76" s="930"/>
      <c r="F76" s="849"/>
      <c r="G76" s="850"/>
      <c r="H76" s="850"/>
      <c r="I76" s="850"/>
      <c r="J76" s="850"/>
      <c r="K76" s="850"/>
      <c r="L76" s="851"/>
      <c r="M76" s="522" t="s">
        <v>6</v>
      </c>
      <c r="N76" s="524"/>
      <c r="O76" s="844" t="s">
        <v>532</v>
      </c>
      <c r="P76" s="845"/>
      <c r="Q76" s="849"/>
      <c r="R76" s="850"/>
      <c r="S76" s="850"/>
      <c r="T76" s="850"/>
      <c r="U76" s="850"/>
      <c r="V76" s="850"/>
      <c r="W76" s="851"/>
    </row>
    <row r="77" spans="2:31" s="256" customFormat="1" ht="17.100000000000001" customHeight="1" x14ac:dyDescent="0.15">
      <c r="B77" s="562" t="s">
        <v>29</v>
      </c>
      <c r="C77" s="831" t="s">
        <v>267</v>
      </c>
      <c r="D77" s="832"/>
      <c r="E77" s="261"/>
      <c r="F77" s="849"/>
      <c r="G77" s="850"/>
      <c r="H77" s="850"/>
      <c r="I77" s="850"/>
      <c r="J77" s="850"/>
      <c r="K77" s="850"/>
      <c r="L77" s="851"/>
      <c r="M77" s="562" t="s">
        <v>29</v>
      </c>
      <c r="N77" s="831" t="s">
        <v>267</v>
      </c>
      <c r="O77" s="832"/>
      <c r="P77" s="260"/>
      <c r="Q77" s="849"/>
      <c r="R77" s="850"/>
      <c r="S77" s="850"/>
      <c r="T77" s="850"/>
      <c r="U77" s="850"/>
      <c r="V77" s="850"/>
      <c r="W77" s="851"/>
    </row>
    <row r="78" spans="2:31" s="256" customFormat="1" ht="17.100000000000001" customHeight="1" x14ac:dyDescent="0.15">
      <c r="B78" s="565"/>
      <c r="C78" s="831" t="s">
        <v>268</v>
      </c>
      <c r="D78" s="832"/>
      <c r="E78" s="262" t="s">
        <v>551</v>
      </c>
      <c r="F78" s="852"/>
      <c r="G78" s="853"/>
      <c r="H78" s="853"/>
      <c r="I78" s="853"/>
      <c r="J78" s="853"/>
      <c r="K78" s="853"/>
      <c r="L78" s="854"/>
      <c r="M78" s="565"/>
      <c r="N78" s="831" t="s">
        <v>268</v>
      </c>
      <c r="O78" s="832"/>
      <c r="P78" s="261" t="s">
        <v>551</v>
      </c>
      <c r="Q78" s="852"/>
      <c r="R78" s="853"/>
      <c r="S78" s="853"/>
      <c r="T78" s="853"/>
      <c r="U78" s="853"/>
      <c r="V78" s="853"/>
      <c r="W78" s="854"/>
      <c r="AA78" s="257"/>
      <c r="AB78" s="257"/>
      <c r="AC78" s="257"/>
      <c r="AD78" s="257"/>
      <c r="AE78" s="257"/>
    </row>
    <row r="79" spans="2:31" s="256" customFormat="1" ht="17.100000000000001" customHeight="1" x14ac:dyDescent="0.15">
      <c r="B79" s="522" t="s">
        <v>7</v>
      </c>
      <c r="C79" s="523"/>
      <c r="D79" s="524"/>
      <c r="E79" s="833" t="s">
        <v>1104</v>
      </c>
      <c r="F79" s="857"/>
      <c r="G79" s="857"/>
      <c r="H79" s="857"/>
      <c r="I79" s="857"/>
      <c r="J79" s="857"/>
      <c r="K79" s="857"/>
      <c r="L79" s="858"/>
      <c r="M79" s="522" t="s">
        <v>7</v>
      </c>
      <c r="N79" s="523"/>
      <c r="O79" s="524"/>
      <c r="P79" s="813" t="s">
        <v>1560</v>
      </c>
      <c r="Q79" s="814"/>
      <c r="R79" s="814"/>
      <c r="S79" s="814"/>
      <c r="T79" s="814"/>
      <c r="U79" s="814"/>
      <c r="V79" s="814"/>
      <c r="W79" s="815"/>
      <c r="AA79" s="257"/>
      <c r="AB79" s="257"/>
      <c r="AC79" s="257"/>
      <c r="AD79" s="257"/>
      <c r="AE79" s="257"/>
    </row>
    <row r="80" spans="2:31" s="256" customFormat="1" ht="17.100000000000001" customHeight="1" x14ac:dyDescent="0.15">
      <c r="B80" s="522" t="s">
        <v>46</v>
      </c>
      <c r="C80" s="523"/>
      <c r="D80" s="524"/>
      <c r="E80" s="813" t="s">
        <v>1105</v>
      </c>
      <c r="F80" s="814"/>
      <c r="G80" s="814"/>
      <c r="H80" s="814"/>
      <c r="I80" s="814"/>
      <c r="J80" s="814"/>
      <c r="K80" s="814"/>
      <c r="L80" s="815"/>
      <c r="M80" s="522" t="s">
        <v>46</v>
      </c>
      <c r="N80" s="523"/>
      <c r="O80" s="524"/>
      <c r="P80" s="813" t="s">
        <v>1723</v>
      </c>
      <c r="Q80" s="814"/>
      <c r="R80" s="814"/>
      <c r="S80" s="814"/>
      <c r="T80" s="814"/>
      <c r="U80" s="814"/>
      <c r="V80" s="814"/>
      <c r="W80" s="815"/>
      <c r="AA80" s="257"/>
      <c r="AB80" s="257"/>
      <c r="AC80" s="257"/>
      <c r="AD80" s="257"/>
      <c r="AE80" s="257"/>
    </row>
    <row r="81" spans="2:31" s="256" customFormat="1" ht="17.100000000000001" customHeight="1" x14ac:dyDescent="0.15">
      <c r="B81" s="522" t="s">
        <v>270</v>
      </c>
      <c r="C81" s="523"/>
      <c r="D81" s="524"/>
      <c r="E81" s="813" t="s">
        <v>516</v>
      </c>
      <c r="F81" s="814"/>
      <c r="G81" s="814"/>
      <c r="H81" s="855"/>
      <c r="I81" s="855"/>
      <c r="J81" s="855"/>
      <c r="K81" s="855"/>
      <c r="L81" s="856"/>
      <c r="M81" s="522" t="s">
        <v>270</v>
      </c>
      <c r="N81" s="523"/>
      <c r="O81" s="524"/>
      <c r="P81" s="813" t="s">
        <v>516</v>
      </c>
      <c r="Q81" s="814"/>
      <c r="R81" s="814"/>
      <c r="S81" s="855"/>
      <c r="T81" s="855"/>
      <c r="U81" s="855"/>
      <c r="V81" s="855"/>
      <c r="W81" s="856"/>
      <c r="AA81" s="257"/>
      <c r="AB81" s="257"/>
      <c r="AC81" s="257"/>
      <c r="AD81" s="257"/>
      <c r="AE81" s="257"/>
    </row>
    <row r="82" spans="2:31" s="256" customFormat="1" ht="17.100000000000001" customHeight="1" x14ac:dyDescent="0.15">
      <c r="B82" s="522" t="s">
        <v>289</v>
      </c>
      <c r="C82" s="523"/>
      <c r="D82" s="524"/>
      <c r="E82" s="862" t="s">
        <v>552</v>
      </c>
      <c r="F82" s="863"/>
      <c r="G82" s="863"/>
      <c r="H82" s="816" t="s">
        <v>8</v>
      </c>
      <c r="I82" s="817"/>
      <c r="J82" s="818"/>
      <c r="K82" s="819"/>
      <c r="L82" s="820"/>
      <c r="M82" s="522" t="s">
        <v>289</v>
      </c>
      <c r="N82" s="523"/>
      <c r="O82" s="524"/>
      <c r="P82" s="813" t="s">
        <v>555</v>
      </c>
      <c r="Q82" s="814"/>
      <c r="R82" s="814"/>
      <c r="S82" s="816" t="s">
        <v>8</v>
      </c>
      <c r="T82" s="817"/>
      <c r="U82" s="818"/>
      <c r="V82" s="819"/>
      <c r="W82" s="820"/>
      <c r="AA82" s="257"/>
      <c r="AB82" s="257"/>
      <c r="AC82" s="257"/>
      <c r="AD82" s="257"/>
      <c r="AE82" s="257"/>
    </row>
    <row r="83" spans="2:31" s="256" customFormat="1" ht="17.100000000000001" customHeight="1" x14ac:dyDescent="0.15">
      <c r="B83" s="565" t="s">
        <v>567</v>
      </c>
      <c r="C83" s="566"/>
      <c r="D83" s="821" t="s">
        <v>1110</v>
      </c>
      <c r="E83" s="822"/>
      <c r="F83" s="822"/>
      <c r="G83" s="822"/>
      <c r="H83" s="822"/>
      <c r="I83" s="822"/>
      <c r="J83" s="822"/>
      <c r="K83" s="822"/>
      <c r="L83" s="823"/>
      <c r="M83" s="522" t="s">
        <v>567</v>
      </c>
      <c r="N83" s="523"/>
      <c r="O83" s="821" t="s">
        <v>1111</v>
      </c>
      <c r="P83" s="822"/>
      <c r="Q83" s="822"/>
      <c r="R83" s="822"/>
      <c r="S83" s="822"/>
      <c r="T83" s="822"/>
      <c r="U83" s="822"/>
      <c r="V83" s="822"/>
      <c r="W83" s="823"/>
    </row>
    <row r="84" spans="2:31" ht="15" customHeight="1" x14ac:dyDescent="0.15">
      <c r="B84" s="263"/>
      <c r="C84" s="824" t="s">
        <v>568</v>
      </c>
      <c r="D84" s="825"/>
      <c r="E84" s="825"/>
      <c r="F84" s="825"/>
      <c r="G84" s="825"/>
      <c r="H84" s="825"/>
      <c r="I84" s="825"/>
      <c r="J84" s="825"/>
      <c r="K84" s="825"/>
      <c r="L84" s="825"/>
      <c r="M84" s="263"/>
      <c r="N84" s="263" t="s">
        <v>569</v>
      </c>
      <c r="O84" s="263"/>
      <c r="P84" s="263"/>
      <c r="Q84" s="263"/>
      <c r="R84" s="263"/>
      <c r="S84" s="263"/>
      <c r="T84" s="263"/>
      <c r="U84" s="263"/>
      <c r="V84" s="263"/>
      <c r="W84" s="263"/>
      <c r="AA84" s="256"/>
      <c r="AB84" s="256"/>
      <c r="AC84" s="256"/>
      <c r="AD84" s="256"/>
      <c r="AE84" s="256"/>
    </row>
    <row r="85" spans="2:31" ht="15" customHeight="1" x14ac:dyDescent="0.15">
      <c r="B85" s="263"/>
      <c r="C85" s="826"/>
      <c r="D85" s="826"/>
      <c r="E85" s="826"/>
      <c r="F85" s="826"/>
      <c r="G85" s="826"/>
      <c r="H85" s="826"/>
      <c r="I85" s="826"/>
      <c r="J85" s="826"/>
      <c r="K85" s="826"/>
      <c r="L85" s="826"/>
      <c r="M85" s="263"/>
      <c r="N85" s="263" t="s">
        <v>570</v>
      </c>
      <c r="O85" s="263"/>
      <c r="P85" s="263"/>
      <c r="Q85" s="263"/>
      <c r="R85" s="263"/>
      <c r="S85" s="263"/>
      <c r="T85" s="263"/>
      <c r="U85" s="263"/>
      <c r="V85" s="263"/>
      <c r="W85" s="263"/>
      <c r="AA85" s="256"/>
      <c r="AB85" s="256"/>
      <c r="AC85" s="256"/>
      <c r="AD85" s="256"/>
      <c r="AE85" s="256"/>
    </row>
    <row r="86" spans="2:31" ht="15" customHeight="1" x14ac:dyDescent="0.15">
      <c r="C86" s="263" t="s">
        <v>571</v>
      </c>
      <c r="N86" s="264" t="s">
        <v>517</v>
      </c>
      <c r="O86" s="264"/>
      <c r="P86" s="264"/>
      <c r="Q86" s="264"/>
      <c r="R86" s="264"/>
      <c r="S86" s="264"/>
      <c r="T86" s="264"/>
      <c r="U86" s="264"/>
      <c r="V86" s="264"/>
      <c r="AA86" s="256"/>
      <c r="AB86" s="256"/>
      <c r="AC86" s="256"/>
      <c r="AD86" s="256"/>
      <c r="AE86" s="256"/>
    </row>
    <row r="87" spans="2:31" ht="15" customHeight="1" x14ac:dyDescent="0.15">
      <c r="C87" s="263" t="s">
        <v>573</v>
      </c>
      <c r="N87" s="264" t="s">
        <v>572</v>
      </c>
      <c r="O87" s="264"/>
      <c r="P87" s="264"/>
      <c r="Q87" s="264"/>
      <c r="R87" s="264"/>
      <c r="S87" s="264"/>
      <c r="T87" s="264"/>
      <c r="U87" s="264"/>
      <c r="V87" s="264"/>
      <c r="AA87" s="256"/>
      <c r="AB87" s="256"/>
      <c r="AC87" s="256"/>
      <c r="AD87" s="256"/>
      <c r="AE87" s="256"/>
    </row>
    <row r="88" spans="2:31" x14ac:dyDescent="0.15">
      <c r="C88" s="264" t="s">
        <v>542</v>
      </c>
      <c r="N88" s="264" t="s">
        <v>450</v>
      </c>
      <c r="O88" s="264"/>
      <c r="P88" s="264"/>
      <c r="Q88" s="264"/>
      <c r="R88" s="264"/>
      <c r="S88" s="264"/>
      <c r="T88" s="264"/>
      <c r="U88" s="264"/>
      <c r="V88" s="264"/>
      <c r="AA88" s="256"/>
      <c r="AB88" s="256"/>
      <c r="AC88" s="256"/>
      <c r="AD88" s="256"/>
      <c r="AE88" s="256"/>
    </row>
    <row r="89" spans="2:31" x14ac:dyDescent="0.15">
      <c r="C89" s="264"/>
      <c r="N89" s="264"/>
      <c r="O89" s="264"/>
      <c r="P89" s="264"/>
      <c r="Q89" s="264"/>
      <c r="R89" s="264"/>
      <c r="S89" s="264"/>
      <c r="T89" s="264"/>
      <c r="U89" s="264"/>
      <c r="V89" s="264"/>
      <c r="AA89" s="256"/>
      <c r="AB89" s="256"/>
      <c r="AC89" s="256"/>
      <c r="AD89" s="256"/>
      <c r="AE89" s="256"/>
    </row>
    <row r="90" spans="2:31" x14ac:dyDescent="0.15">
      <c r="C90" s="264"/>
      <c r="N90" s="264"/>
      <c r="O90" s="264"/>
      <c r="P90" s="264"/>
      <c r="Q90" s="264"/>
      <c r="R90" s="264"/>
      <c r="S90" s="264"/>
      <c r="T90" s="264"/>
      <c r="U90" s="264"/>
      <c r="V90" s="264"/>
      <c r="AA90" s="256"/>
      <c r="AB90" s="256"/>
      <c r="AC90" s="256"/>
      <c r="AD90" s="256"/>
      <c r="AE90" s="256"/>
    </row>
    <row r="91" spans="2:31" ht="9" customHeight="1" x14ac:dyDescent="0.15">
      <c r="AA91" s="256"/>
      <c r="AB91" s="256"/>
      <c r="AC91" s="256"/>
      <c r="AD91" s="256"/>
      <c r="AE91" s="256"/>
    </row>
    <row r="92" spans="2:31" s="256" customFormat="1" ht="22.5" customHeight="1" x14ac:dyDescent="0.15">
      <c r="B92" s="867" t="s">
        <v>563</v>
      </c>
      <c r="C92" s="867"/>
      <c r="D92" s="867"/>
      <c r="E92" s="867"/>
      <c r="F92" s="867"/>
      <c r="G92" s="867"/>
      <c r="H92" s="867"/>
      <c r="I92" s="867"/>
      <c r="J92" s="867"/>
      <c r="K92" s="867"/>
      <c r="L92" s="867"/>
      <c r="M92" s="867"/>
      <c r="N92" s="867"/>
      <c r="O92" s="867"/>
      <c r="P92" s="867"/>
      <c r="Q92" s="867"/>
      <c r="R92" s="867"/>
      <c r="S92" s="867"/>
      <c r="T92" s="867"/>
      <c r="U92" s="867"/>
      <c r="V92" s="867"/>
      <c r="W92" s="867"/>
      <c r="Y92" s="242" t="s">
        <v>551</v>
      </c>
    </row>
    <row r="93" spans="2:31" s="256" customFormat="1" ht="20.100000000000001" customHeight="1" x14ac:dyDescent="0.15">
      <c r="B93" s="258" t="s">
        <v>27</v>
      </c>
      <c r="C93" s="258"/>
      <c r="D93" s="868" t="str">
        <f>D48</f>
        <v>ミネトンネル</v>
      </c>
      <c r="E93" s="868"/>
      <c r="F93" s="868"/>
      <c r="G93" s="868"/>
      <c r="H93" s="869" t="s">
        <v>28</v>
      </c>
      <c r="I93" s="869"/>
      <c r="J93" s="870" t="str">
        <f>J48</f>
        <v>一般国道　316号</v>
      </c>
      <c r="K93" s="870"/>
      <c r="L93" s="870"/>
      <c r="M93" s="871" t="s">
        <v>255</v>
      </c>
      <c r="N93" s="871"/>
      <c r="O93" s="871"/>
      <c r="P93" s="872" t="str">
        <f>P48</f>
        <v>株式会社ニュージェック</v>
      </c>
      <c r="Q93" s="872"/>
      <c r="R93" s="872"/>
      <c r="S93" s="562" t="s">
        <v>220</v>
      </c>
      <c r="T93" s="564"/>
      <c r="U93" s="873">
        <f>U48</f>
        <v>44294</v>
      </c>
      <c r="V93" s="874"/>
      <c r="W93" s="875"/>
      <c r="Y93" s="242" t="s">
        <v>554</v>
      </c>
    </row>
    <row r="94" spans="2:31" s="256" customFormat="1" ht="20.100000000000001" customHeight="1" x14ac:dyDescent="0.15">
      <c r="B94" s="259" t="s">
        <v>0</v>
      </c>
      <c r="C94" s="259"/>
      <c r="D94" s="879" t="str">
        <f>D49</f>
        <v>美祢トンネル</v>
      </c>
      <c r="E94" s="879"/>
      <c r="F94" s="879"/>
      <c r="G94" s="879"/>
      <c r="H94" s="541" t="s">
        <v>1</v>
      </c>
      <c r="I94" s="541"/>
      <c r="J94" s="870" t="str">
        <f>J49</f>
        <v>宇部土木建築事務所</v>
      </c>
      <c r="K94" s="870"/>
      <c r="L94" s="870"/>
      <c r="M94" s="871" t="s">
        <v>256</v>
      </c>
      <c r="N94" s="871"/>
      <c r="O94" s="871"/>
      <c r="P94" s="872" t="str">
        <f>P49</f>
        <v>石村　勝伸</v>
      </c>
      <c r="Q94" s="872"/>
      <c r="R94" s="872"/>
      <c r="S94" s="705"/>
      <c r="T94" s="706"/>
      <c r="U94" s="876"/>
      <c r="V94" s="877"/>
      <c r="W94" s="878"/>
      <c r="Y94" s="242" t="s">
        <v>54</v>
      </c>
    </row>
    <row r="95" spans="2:31" s="256" customFormat="1" ht="20.100000000000001" customHeight="1" x14ac:dyDescent="0.15">
      <c r="B95" s="861" t="s">
        <v>564</v>
      </c>
      <c r="C95" s="839" t="s">
        <v>565</v>
      </c>
      <c r="D95" s="842" t="s">
        <v>577</v>
      </c>
      <c r="E95" s="843"/>
      <c r="F95" s="846"/>
      <c r="G95" s="847"/>
      <c r="H95" s="847"/>
      <c r="I95" s="847"/>
      <c r="J95" s="847"/>
      <c r="K95" s="847"/>
      <c r="L95" s="848"/>
      <c r="M95" s="861" t="s">
        <v>564</v>
      </c>
      <c r="N95" s="839" t="s">
        <v>565</v>
      </c>
      <c r="O95" s="842" t="s">
        <v>577</v>
      </c>
      <c r="P95" s="843"/>
      <c r="Q95" s="846"/>
      <c r="R95" s="847"/>
      <c r="S95" s="847"/>
      <c r="T95" s="847"/>
      <c r="U95" s="847"/>
      <c r="V95" s="847"/>
      <c r="W95" s="848"/>
      <c r="Y95" s="242" t="s">
        <v>55</v>
      </c>
    </row>
    <row r="96" spans="2:31" s="256" customFormat="1" ht="20.100000000000001" customHeight="1" x14ac:dyDescent="0.15">
      <c r="B96" s="859"/>
      <c r="C96" s="830"/>
      <c r="D96" s="844"/>
      <c r="E96" s="845"/>
      <c r="F96" s="849"/>
      <c r="G96" s="850"/>
      <c r="H96" s="850"/>
      <c r="I96" s="850"/>
      <c r="J96" s="850"/>
      <c r="K96" s="850"/>
      <c r="L96" s="851"/>
      <c r="M96" s="859"/>
      <c r="N96" s="830"/>
      <c r="O96" s="844"/>
      <c r="P96" s="845"/>
      <c r="Q96" s="849"/>
      <c r="R96" s="850"/>
      <c r="S96" s="850"/>
      <c r="T96" s="850"/>
      <c r="U96" s="850"/>
      <c r="V96" s="850"/>
      <c r="W96" s="851"/>
    </row>
    <row r="97" spans="2:23" s="256" customFormat="1" ht="20.100000000000001" customHeight="1" x14ac:dyDescent="0.15">
      <c r="B97" s="859"/>
      <c r="C97" s="839" t="s">
        <v>2</v>
      </c>
      <c r="D97" s="931">
        <v>4</v>
      </c>
      <c r="E97" s="932"/>
      <c r="F97" s="849"/>
      <c r="G97" s="850"/>
      <c r="H97" s="850"/>
      <c r="I97" s="850"/>
      <c r="J97" s="850"/>
      <c r="K97" s="850"/>
      <c r="L97" s="851"/>
      <c r="M97" s="859"/>
      <c r="N97" s="839" t="s">
        <v>2</v>
      </c>
      <c r="O97" s="842">
        <v>5</v>
      </c>
      <c r="P97" s="843"/>
      <c r="Q97" s="849"/>
      <c r="R97" s="850"/>
      <c r="S97" s="850"/>
      <c r="T97" s="850"/>
      <c r="U97" s="850"/>
      <c r="V97" s="850"/>
      <c r="W97" s="851"/>
    </row>
    <row r="98" spans="2:23" s="256" customFormat="1" ht="20.100000000000001" customHeight="1" x14ac:dyDescent="0.15">
      <c r="B98" s="860"/>
      <c r="C98" s="830"/>
      <c r="D98" s="933"/>
      <c r="E98" s="934"/>
      <c r="F98" s="849"/>
      <c r="G98" s="850"/>
      <c r="H98" s="850"/>
      <c r="I98" s="850"/>
      <c r="J98" s="850"/>
      <c r="K98" s="850"/>
      <c r="L98" s="851"/>
      <c r="M98" s="860"/>
      <c r="N98" s="830"/>
      <c r="O98" s="844"/>
      <c r="P98" s="845"/>
      <c r="Q98" s="849"/>
      <c r="R98" s="850"/>
      <c r="S98" s="850"/>
      <c r="T98" s="850"/>
      <c r="U98" s="850"/>
      <c r="V98" s="850"/>
      <c r="W98" s="851"/>
    </row>
    <row r="99" spans="2:23" s="256" customFormat="1" ht="17.100000000000001" customHeight="1" x14ac:dyDescent="0.15">
      <c r="B99" s="574" t="s">
        <v>566</v>
      </c>
      <c r="C99" s="574" t="s">
        <v>3</v>
      </c>
      <c r="D99" s="842" t="s">
        <v>534</v>
      </c>
      <c r="E99" s="843"/>
      <c r="F99" s="849"/>
      <c r="G99" s="850"/>
      <c r="H99" s="850"/>
      <c r="I99" s="850"/>
      <c r="J99" s="850"/>
      <c r="K99" s="850"/>
      <c r="L99" s="851"/>
      <c r="M99" s="574" t="s">
        <v>566</v>
      </c>
      <c r="N99" s="574" t="s">
        <v>3</v>
      </c>
      <c r="O99" s="842" t="s">
        <v>331</v>
      </c>
      <c r="P99" s="843"/>
      <c r="Q99" s="849"/>
      <c r="R99" s="850"/>
      <c r="S99" s="850"/>
      <c r="T99" s="850"/>
      <c r="U99" s="850"/>
      <c r="V99" s="850"/>
      <c r="W99" s="851"/>
    </row>
    <row r="100" spans="2:23" s="256" customFormat="1" ht="17.100000000000001" customHeight="1" x14ac:dyDescent="0.15">
      <c r="B100" s="574"/>
      <c r="C100" s="574"/>
      <c r="D100" s="844"/>
      <c r="E100" s="845"/>
      <c r="F100" s="849"/>
      <c r="G100" s="850"/>
      <c r="H100" s="850"/>
      <c r="I100" s="850"/>
      <c r="J100" s="850"/>
      <c r="K100" s="850"/>
      <c r="L100" s="851"/>
      <c r="M100" s="574"/>
      <c r="N100" s="574"/>
      <c r="O100" s="844"/>
      <c r="P100" s="845"/>
      <c r="Q100" s="849"/>
      <c r="R100" s="850"/>
      <c r="S100" s="850"/>
      <c r="T100" s="850"/>
      <c r="U100" s="850"/>
      <c r="V100" s="850"/>
      <c r="W100" s="851"/>
    </row>
    <row r="101" spans="2:23" s="256" customFormat="1" ht="17.100000000000001" customHeight="1" x14ac:dyDescent="0.15">
      <c r="B101" s="574"/>
      <c r="C101" s="574" t="s">
        <v>4</v>
      </c>
      <c r="D101" s="842" t="s">
        <v>485</v>
      </c>
      <c r="E101" s="843"/>
      <c r="F101" s="849"/>
      <c r="G101" s="850"/>
      <c r="H101" s="850"/>
      <c r="I101" s="850"/>
      <c r="J101" s="850"/>
      <c r="K101" s="850"/>
      <c r="L101" s="851"/>
      <c r="M101" s="574"/>
      <c r="N101" s="574" t="s">
        <v>4</v>
      </c>
      <c r="O101" s="842" t="s">
        <v>356</v>
      </c>
      <c r="P101" s="843"/>
      <c r="Q101" s="849"/>
      <c r="R101" s="850"/>
      <c r="S101" s="850"/>
      <c r="T101" s="850"/>
      <c r="U101" s="850"/>
      <c r="V101" s="850"/>
      <c r="W101" s="851"/>
    </row>
    <row r="102" spans="2:23" s="256" customFormat="1" ht="17.100000000000001" customHeight="1" x14ac:dyDescent="0.15">
      <c r="B102" s="574"/>
      <c r="C102" s="574"/>
      <c r="D102" s="844"/>
      <c r="E102" s="845"/>
      <c r="F102" s="849"/>
      <c r="G102" s="850"/>
      <c r="H102" s="850"/>
      <c r="I102" s="850"/>
      <c r="J102" s="850"/>
      <c r="K102" s="850"/>
      <c r="L102" s="851"/>
      <c r="M102" s="574"/>
      <c r="N102" s="574"/>
      <c r="O102" s="844"/>
      <c r="P102" s="845"/>
      <c r="Q102" s="849"/>
      <c r="R102" s="850"/>
      <c r="S102" s="850"/>
      <c r="T102" s="850"/>
      <c r="U102" s="850"/>
      <c r="V102" s="850"/>
      <c r="W102" s="851"/>
    </row>
    <row r="103" spans="2:23" s="256" customFormat="1" ht="17.100000000000001" customHeight="1" x14ac:dyDescent="0.15">
      <c r="B103" s="522" t="s">
        <v>5</v>
      </c>
      <c r="C103" s="524"/>
      <c r="D103" s="827" t="s">
        <v>332</v>
      </c>
      <c r="E103" s="828"/>
      <c r="F103" s="849"/>
      <c r="G103" s="850"/>
      <c r="H103" s="850"/>
      <c r="I103" s="850"/>
      <c r="J103" s="850"/>
      <c r="K103" s="850"/>
      <c r="L103" s="851"/>
      <c r="M103" s="522" t="s">
        <v>5</v>
      </c>
      <c r="N103" s="524"/>
      <c r="O103" s="827" t="s">
        <v>333</v>
      </c>
      <c r="P103" s="828"/>
      <c r="Q103" s="849"/>
      <c r="R103" s="850"/>
      <c r="S103" s="850"/>
      <c r="T103" s="850"/>
      <c r="U103" s="850"/>
      <c r="V103" s="850"/>
      <c r="W103" s="851"/>
    </row>
    <row r="104" spans="2:23" s="256" customFormat="1" ht="17.100000000000001" customHeight="1" x14ac:dyDescent="0.15">
      <c r="B104" s="522" t="s">
        <v>6</v>
      </c>
      <c r="C104" s="524"/>
      <c r="D104" s="844" t="s">
        <v>338</v>
      </c>
      <c r="E104" s="845"/>
      <c r="F104" s="849"/>
      <c r="G104" s="850"/>
      <c r="H104" s="850"/>
      <c r="I104" s="850"/>
      <c r="J104" s="850"/>
      <c r="K104" s="850"/>
      <c r="L104" s="851"/>
      <c r="M104" s="522" t="s">
        <v>6</v>
      </c>
      <c r="N104" s="524"/>
      <c r="O104" s="844" t="s">
        <v>340</v>
      </c>
      <c r="P104" s="845"/>
      <c r="Q104" s="849"/>
      <c r="R104" s="850"/>
      <c r="S104" s="850"/>
      <c r="T104" s="850"/>
      <c r="U104" s="850"/>
      <c r="V104" s="850"/>
      <c r="W104" s="851"/>
    </row>
    <row r="105" spans="2:23" s="256" customFormat="1" ht="17.100000000000001" customHeight="1" x14ac:dyDescent="0.15">
      <c r="B105" s="562" t="s">
        <v>29</v>
      </c>
      <c r="C105" s="831" t="s">
        <v>267</v>
      </c>
      <c r="D105" s="832"/>
      <c r="E105" s="260"/>
      <c r="F105" s="849"/>
      <c r="G105" s="850"/>
      <c r="H105" s="850"/>
      <c r="I105" s="850"/>
      <c r="J105" s="850"/>
      <c r="K105" s="850"/>
      <c r="L105" s="851"/>
      <c r="M105" s="562" t="s">
        <v>29</v>
      </c>
      <c r="N105" s="831" t="s">
        <v>267</v>
      </c>
      <c r="O105" s="832"/>
      <c r="P105" s="260"/>
      <c r="Q105" s="849"/>
      <c r="R105" s="850"/>
      <c r="S105" s="850"/>
      <c r="T105" s="850"/>
      <c r="U105" s="850"/>
      <c r="V105" s="850"/>
      <c r="W105" s="851"/>
    </row>
    <row r="106" spans="2:23" s="256" customFormat="1" ht="17.100000000000001" customHeight="1" x14ac:dyDescent="0.15">
      <c r="B106" s="565"/>
      <c r="C106" s="831" t="s">
        <v>268</v>
      </c>
      <c r="D106" s="832"/>
      <c r="E106" s="261" t="s">
        <v>551</v>
      </c>
      <c r="F106" s="852"/>
      <c r="G106" s="853"/>
      <c r="H106" s="853"/>
      <c r="I106" s="853"/>
      <c r="J106" s="853"/>
      <c r="K106" s="853"/>
      <c r="L106" s="854"/>
      <c r="M106" s="565"/>
      <c r="N106" s="831" t="s">
        <v>268</v>
      </c>
      <c r="O106" s="832"/>
      <c r="P106" s="261" t="s">
        <v>554</v>
      </c>
      <c r="Q106" s="852"/>
      <c r="R106" s="853"/>
      <c r="S106" s="853"/>
      <c r="T106" s="853"/>
      <c r="U106" s="853"/>
      <c r="V106" s="853"/>
      <c r="W106" s="854"/>
    </row>
    <row r="107" spans="2:23" s="256" customFormat="1" ht="17.100000000000001" customHeight="1" x14ac:dyDescent="0.15">
      <c r="B107" s="522" t="s">
        <v>7</v>
      </c>
      <c r="C107" s="523"/>
      <c r="D107" s="524"/>
      <c r="E107" s="833" t="s">
        <v>1112</v>
      </c>
      <c r="F107" s="857"/>
      <c r="G107" s="857"/>
      <c r="H107" s="857"/>
      <c r="I107" s="857"/>
      <c r="J107" s="857"/>
      <c r="K107" s="857"/>
      <c r="L107" s="858"/>
      <c r="M107" s="522" t="s">
        <v>7</v>
      </c>
      <c r="N107" s="523"/>
      <c r="O107" s="524"/>
      <c r="P107" s="833" t="s">
        <v>1115</v>
      </c>
      <c r="Q107" s="857"/>
      <c r="R107" s="857"/>
      <c r="S107" s="857"/>
      <c r="T107" s="857"/>
      <c r="U107" s="857"/>
      <c r="V107" s="857"/>
      <c r="W107" s="858"/>
    </row>
    <row r="108" spans="2:23" s="256" customFormat="1" ht="17.100000000000001" customHeight="1" x14ac:dyDescent="0.15">
      <c r="B108" s="522" t="s">
        <v>46</v>
      </c>
      <c r="C108" s="523"/>
      <c r="D108" s="524"/>
      <c r="E108" s="813" t="s">
        <v>1113</v>
      </c>
      <c r="F108" s="814"/>
      <c r="G108" s="814"/>
      <c r="H108" s="814"/>
      <c r="I108" s="814"/>
      <c r="J108" s="814"/>
      <c r="K108" s="814"/>
      <c r="L108" s="815"/>
      <c r="M108" s="522" t="s">
        <v>46</v>
      </c>
      <c r="N108" s="523"/>
      <c r="O108" s="524"/>
      <c r="P108" s="813" t="s">
        <v>1116</v>
      </c>
      <c r="Q108" s="814"/>
      <c r="R108" s="814"/>
      <c r="S108" s="814"/>
      <c r="T108" s="814"/>
      <c r="U108" s="814"/>
      <c r="V108" s="814"/>
      <c r="W108" s="815"/>
    </row>
    <row r="109" spans="2:23" s="256" customFormat="1" ht="17.100000000000001" customHeight="1" x14ac:dyDescent="0.15">
      <c r="B109" s="522" t="s">
        <v>270</v>
      </c>
      <c r="C109" s="523"/>
      <c r="D109" s="524"/>
      <c r="E109" s="813" t="s">
        <v>516</v>
      </c>
      <c r="F109" s="814"/>
      <c r="G109" s="814"/>
      <c r="H109" s="855"/>
      <c r="I109" s="855"/>
      <c r="J109" s="855"/>
      <c r="K109" s="855"/>
      <c r="L109" s="856"/>
      <c r="M109" s="522" t="s">
        <v>270</v>
      </c>
      <c r="N109" s="523"/>
      <c r="O109" s="524"/>
      <c r="P109" s="813" t="s">
        <v>516</v>
      </c>
      <c r="Q109" s="814"/>
      <c r="R109" s="814"/>
      <c r="S109" s="855"/>
      <c r="T109" s="855"/>
      <c r="U109" s="855"/>
      <c r="V109" s="855"/>
      <c r="W109" s="856"/>
    </row>
    <row r="110" spans="2:23" s="256" customFormat="1" ht="17.100000000000001" customHeight="1" x14ac:dyDescent="0.15">
      <c r="B110" s="522" t="s">
        <v>289</v>
      </c>
      <c r="C110" s="523"/>
      <c r="D110" s="524"/>
      <c r="E110" s="862" t="s">
        <v>552</v>
      </c>
      <c r="F110" s="863"/>
      <c r="G110" s="863"/>
      <c r="H110" s="816" t="s">
        <v>8</v>
      </c>
      <c r="I110" s="817"/>
      <c r="J110" s="818"/>
      <c r="K110" s="819"/>
      <c r="L110" s="820"/>
      <c r="M110" s="522" t="s">
        <v>289</v>
      </c>
      <c r="N110" s="523"/>
      <c r="O110" s="524"/>
      <c r="P110" s="813" t="s">
        <v>555</v>
      </c>
      <c r="Q110" s="814"/>
      <c r="R110" s="814"/>
      <c r="S110" s="816" t="s">
        <v>8</v>
      </c>
      <c r="T110" s="817"/>
      <c r="U110" s="818"/>
      <c r="V110" s="819"/>
      <c r="W110" s="820"/>
    </row>
    <row r="111" spans="2:23" s="256" customFormat="1" ht="17.100000000000001" customHeight="1" x14ac:dyDescent="0.15">
      <c r="B111" s="865" t="s">
        <v>567</v>
      </c>
      <c r="C111" s="882"/>
      <c r="D111" s="821" t="s">
        <v>1109</v>
      </c>
      <c r="E111" s="822"/>
      <c r="F111" s="822"/>
      <c r="G111" s="822"/>
      <c r="H111" s="822"/>
      <c r="I111" s="822"/>
      <c r="J111" s="822"/>
      <c r="K111" s="822"/>
      <c r="L111" s="823"/>
      <c r="M111" s="565" t="s">
        <v>567</v>
      </c>
      <c r="N111" s="566"/>
      <c r="O111" s="885" t="s">
        <v>1117</v>
      </c>
      <c r="P111" s="886"/>
      <c r="Q111" s="886"/>
      <c r="R111" s="886"/>
      <c r="S111" s="886"/>
      <c r="T111" s="886"/>
      <c r="U111" s="886"/>
      <c r="V111" s="886"/>
      <c r="W111" s="887"/>
    </row>
    <row r="112" spans="2:23" s="256" customFormat="1" ht="20.100000000000001" customHeight="1" x14ac:dyDescent="0.15">
      <c r="B112" s="859" t="s">
        <v>564</v>
      </c>
      <c r="C112" s="840" t="s">
        <v>565</v>
      </c>
      <c r="D112" s="911" t="s">
        <v>577</v>
      </c>
      <c r="E112" s="912"/>
      <c r="F112" s="849"/>
      <c r="G112" s="850"/>
      <c r="H112" s="850"/>
      <c r="I112" s="850"/>
      <c r="J112" s="850"/>
      <c r="K112" s="850"/>
      <c r="L112" s="851"/>
      <c r="M112" s="861" t="s">
        <v>564</v>
      </c>
      <c r="N112" s="839" t="s">
        <v>565</v>
      </c>
      <c r="O112" s="842" t="s">
        <v>578</v>
      </c>
      <c r="P112" s="843"/>
      <c r="Q112" s="846"/>
      <c r="R112" s="847"/>
      <c r="S112" s="847"/>
      <c r="T112" s="847"/>
      <c r="U112" s="847"/>
      <c r="V112" s="847"/>
      <c r="W112" s="848"/>
    </row>
    <row r="113" spans="2:31" s="256" customFormat="1" ht="20.100000000000001" customHeight="1" x14ac:dyDescent="0.15">
      <c r="B113" s="859"/>
      <c r="C113" s="830"/>
      <c r="D113" s="844"/>
      <c r="E113" s="845"/>
      <c r="F113" s="849"/>
      <c r="G113" s="850"/>
      <c r="H113" s="850"/>
      <c r="I113" s="850"/>
      <c r="J113" s="850"/>
      <c r="K113" s="850"/>
      <c r="L113" s="851"/>
      <c r="M113" s="859"/>
      <c r="N113" s="830"/>
      <c r="O113" s="844"/>
      <c r="P113" s="845"/>
      <c r="Q113" s="849"/>
      <c r="R113" s="850"/>
      <c r="S113" s="850"/>
      <c r="T113" s="850"/>
      <c r="U113" s="850"/>
      <c r="V113" s="850"/>
      <c r="W113" s="851"/>
    </row>
    <row r="114" spans="2:31" s="256" customFormat="1" ht="20.100000000000001" customHeight="1" x14ac:dyDescent="0.15">
      <c r="B114" s="859"/>
      <c r="C114" s="839" t="s">
        <v>2</v>
      </c>
      <c r="D114" s="842">
        <v>6</v>
      </c>
      <c r="E114" s="843"/>
      <c r="F114" s="849"/>
      <c r="G114" s="850"/>
      <c r="H114" s="850"/>
      <c r="I114" s="850"/>
      <c r="J114" s="850"/>
      <c r="K114" s="850"/>
      <c r="L114" s="851"/>
      <c r="M114" s="859"/>
      <c r="N114" s="839" t="s">
        <v>2</v>
      </c>
      <c r="O114" s="842">
        <v>1</v>
      </c>
      <c r="P114" s="843"/>
      <c r="Q114" s="849"/>
      <c r="R114" s="850"/>
      <c r="S114" s="850"/>
      <c r="T114" s="850"/>
      <c r="U114" s="850"/>
      <c r="V114" s="850"/>
      <c r="W114" s="851"/>
    </row>
    <row r="115" spans="2:31" s="256" customFormat="1" ht="20.100000000000001" customHeight="1" x14ac:dyDescent="0.15">
      <c r="B115" s="860"/>
      <c r="C115" s="830"/>
      <c r="D115" s="844"/>
      <c r="E115" s="845"/>
      <c r="F115" s="849"/>
      <c r="G115" s="850"/>
      <c r="H115" s="850"/>
      <c r="I115" s="850"/>
      <c r="J115" s="850"/>
      <c r="K115" s="850"/>
      <c r="L115" s="851"/>
      <c r="M115" s="860"/>
      <c r="N115" s="830"/>
      <c r="O115" s="844"/>
      <c r="P115" s="845"/>
      <c r="Q115" s="849"/>
      <c r="R115" s="850"/>
      <c r="S115" s="850"/>
      <c r="T115" s="850"/>
      <c r="U115" s="850"/>
      <c r="V115" s="850"/>
      <c r="W115" s="851"/>
    </row>
    <row r="116" spans="2:31" s="256" customFormat="1" ht="17.100000000000001" customHeight="1" x14ac:dyDescent="0.15">
      <c r="B116" s="574" t="s">
        <v>566</v>
      </c>
      <c r="C116" s="574" t="s">
        <v>3</v>
      </c>
      <c r="D116" s="923" t="s">
        <v>331</v>
      </c>
      <c r="E116" s="924"/>
      <c r="F116" s="849"/>
      <c r="G116" s="850"/>
      <c r="H116" s="850"/>
      <c r="I116" s="850"/>
      <c r="J116" s="850"/>
      <c r="K116" s="850"/>
      <c r="L116" s="851"/>
      <c r="M116" s="574" t="s">
        <v>566</v>
      </c>
      <c r="N116" s="574" t="s">
        <v>3</v>
      </c>
      <c r="O116" s="923" t="s">
        <v>534</v>
      </c>
      <c r="P116" s="924"/>
      <c r="Q116" s="849"/>
      <c r="R116" s="850"/>
      <c r="S116" s="850"/>
      <c r="T116" s="850"/>
      <c r="U116" s="850"/>
      <c r="V116" s="850"/>
      <c r="W116" s="851"/>
    </row>
    <row r="117" spans="2:31" s="256" customFormat="1" ht="17.100000000000001" customHeight="1" x14ac:dyDescent="0.15">
      <c r="B117" s="574"/>
      <c r="C117" s="574"/>
      <c r="D117" s="925"/>
      <c r="E117" s="926"/>
      <c r="F117" s="849"/>
      <c r="G117" s="850"/>
      <c r="H117" s="850"/>
      <c r="I117" s="850"/>
      <c r="J117" s="850"/>
      <c r="K117" s="850"/>
      <c r="L117" s="851"/>
      <c r="M117" s="574"/>
      <c r="N117" s="574"/>
      <c r="O117" s="925"/>
      <c r="P117" s="926"/>
      <c r="Q117" s="849"/>
      <c r="R117" s="850"/>
      <c r="S117" s="850"/>
      <c r="T117" s="850"/>
      <c r="U117" s="850"/>
      <c r="V117" s="850"/>
      <c r="W117" s="851"/>
      <c r="AA117" s="257"/>
      <c r="AB117" s="257"/>
      <c r="AC117" s="257"/>
      <c r="AD117" s="257"/>
      <c r="AE117" s="257"/>
    </row>
    <row r="118" spans="2:31" s="256" customFormat="1" ht="17.100000000000001" customHeight="1" x14ac:dyDescent="0.15">
      <c r="B118" s="574"/>
      <c r="C118" s="574" t="s">
        <v>4</v>
      </c>
      <c r="D118" s="927" t="s">
        <v>354</v>
      </c>
      <c r="E118" s="928"/>
      <c r="F118" s="849"/>
      <c r="G118" s="850"/>
      <c r="H118" s="850"/>
      <c r="I118" s="850"/>
      <c r="J118" s="850"/>
      <c r="K118" s="850"/>
      <c r="L118" s="851"/>
      <c r="M118" s="574"/>
      <c r="N118" s="574" t="s">
        <v>4</v>
      </c>
      <c r="O118" s="927" t="s">
        <v>486</v>
      </c>
      <c r="P118" s="928"/>
      <c r="Q118" s="849"/>
      <c r="R118" s="850"/>
      <c r="S118" s="850"/>
      <c r="T118" s="850"/>
      <c r="U118" s="850"/>
      <c r="V118" s="850"/>
      <c r="W118" s="851"/>
      <c r="AA118" s="257"/>
      <c r="AB118" s="257"/>
      <c r="AC118" s="257"/>
      <c r="AD118" s="257"/>
      <c r="AE118" s="257"/>
    </row>
    <row r="119" spans="2:31" s="256" customFormat="1" ht="17.100000000000001" customHeight="1" x14ac:dyDescent="0.15">
      <c r="B119" s="574"/>
      <c r="C119" s="574"/>
      <c r="D119" s="925"/>
      <c r="E119" s="926"/>
      <c r="F119" s="849"/>
      <c r="G119" s="850"/>
      <c r="H119" s="850"/>
      <c r="I119" s="850"/>
      <c r="J119" s="850"/>
      <c r="K119" s="850"/>
      <c r="L119" s="851"/>
      <c r="M119" s="574"/>
      <c r="N119" s="574"/>
      <c r="O119" s="925"/>
      <c r="P119" s="926"/>
      <c r="Q119" s="849"/>
      <c r="R119" s="850"/>
      <c r="S119" s="850"/>
      <c r="T119" s="850"/>
      <c r="U119" s="850"/>
      <c r="V119" s="850"/>
      <c r="W119" s="851"/>
      <c r="AA119" s="257"/>
      <c r="AB119" s="257"/>
      <c r="AC119" s="257"/>
      <c r="AD119" s="257"/>
      <c r="AE119" s="257"/>
    </row>
    <row r="120" spans="2:31" s="256" customFormat="1" ht="17.100000000000001" customHeight="1" x14ac:dyDescent="0.15">
      <c r="B120" s="522" t="s">
        <v>5</v>
      </c>
      <c r="C120" s="524"/>
      <c r="D120" s="929" t="s">
        <v>332</v>
      </c>
      <c r="E120" s="930"/>
      <c r="F120" s="849"/>
      <c r="G120" s="850"/>
      <c r="H120" s="850"/>
      <c r="I120" s="850"/>
      <c r="J120" s="850"/>
      <c r="K120" s="850"/>
      <c r="L120" s="851"/>
      <c r="M120" s="522" t="s">
        <v>5</v>
      </c>
      <c r="N120" s="524"/>
      <c r="O120" s="929" t="s">
        <v>333</v>
      </c>
      <c r="P120" s="930"/>
      <c r="Q120" s="849"/>
      <c r="R120" s="850"/>
      <c r="S120" s="850"/>
      <c r="T120" s="850"/>
      <c r="U120" s="850"/>
      <c r="V120" s="850"/>
      <c r="W120" s="851"/>
      <c r="AA120" s="257"/>
      <c r="AB120" s="257"/>
      <c r="AC120" s="257"/>
      <c r="AD120" s="257"/>
      <c r="AE120" s="257"/>
    </row>
    <row r="121" spans="2:31" s="256" customFormat="1" ht="17.100000000000001" customHeight="1" x14ac:dyDescent="0.15">
      <c r="B121" s="522" t="s">
        <v>6</v>
      </c>
      <c r="C121" s="524"/>
      <c r="D121" s="929" t="s">
        <v>532</v>
      </c>
      <c r="E121" s="930"/>
      <c r="F121" s="849"/>
      <c r="G121" s="850"/>
      <c r="H121" s="850"/>
      <c r="I121" s="850"/>
      <c r="J121" s="850"/>
      <c r="K121" s="850"/>
      <c r="L121" s="851"/>
      <c r="M121" s="522" t="s">
        <v>6</v>
      </c>
      <c r="N121" s="524"/>
      <c r="O121" s="929" t="s">
        <v>338</v>
      </c>
      <c r="P121" s="930"/>
      <c r="Q121" s="849"/>
      <c r="R121" s="850"/>
      <c r="S121" s="850"/>
      <c r="T121" s="850"/>
      <c r="U121" s="850"/>
      <c r="V121" s="850"/>
      <c r="W121" s="851"/>
      <c r="AA121" s="257"/>
      <c r="AB121" s="257"/>
      <c r="AC121" s="257"/>
      <c r="AD121" s="257"/>
      <c r="AE121" s="257"/>
    </row>
    <row r="122" spans="2:31" s="256" customFormat="1" ht="17.100000000000001" customHeight="1" x14ac:dyDescent="0.15">
      <c r="B122" s="562" t="s">
        <v>29</v>
      </c>
      <c r="C122" s="831" t="s">
        <v>267</v>
      </c>
      <c r="D122" s="832"/>
      <c r="E122" s="261"/>
      <c r="F122" s="849"/>
      <c r="G122" s="850"/>
      <c r="H122" s="850"/>
      <c r="I122" s="850"/>
      <c r="J122" s="850"/>
      <c r="K122" s="850"/>
      <c r="L122" s="851"/>
      <c r="M122" s="562" t="s">
        <v>29</v>
      </c>
      <c r="N122" s="831" t="s">
        <v>267</v>
      </c>
      <c r="O122" s="832"/>
      <c r="P122" s="260"/>
      <c r="Q122" s="849"/>
      <c r="R122" s="850"/>
      <c r="S122" s="850"/>
      <c r="T122" s="850"/>
      <c r="U122" s="850"/>
      <c r="V122" s="850"/>
      <c r="W122" s="851"/>
    </row>
    <row r="123" spans="2:31" s="256" customFormat="1" ht="17.100000000000001" customHeight="1" x14ac:dyDescent="0.15">
      <c r="B123" s="565"/>
      <c r="C123" s="831" t="s">
        <v>268</v>
      </c>
      <c r="D123" s="832"/>
      <c r="E123" s="262" t="s">
        <v>551</v>
      </c>
      <c r="F123" s="852"/>
      <c r="G123" s="853"/>
      <c r="H123" s="853"/>
      <c r="I123" s="853"/>
      <c r="J123" s="853"/>
      <c r="K123" s="853"/>
      <c r="L123" s="854"/>
      <c r="M123" s="565"/>
      <c r="N123" s="831" t="s">
        <v>268</v>
      </c>
      <c r="O123" s="832"/>
      <c r="P123" s="261" t="s">
        <v>551</v>
      </c>
      <c r="Q123" s="852"/>
      <c r="R123" s="853"/>
      <c r="S123" s="853"/>
      <c r="T123" s="853"/>
      <c r="U123" s="853"/>
      <c r="V123" s="853"/>
      <c r="W123" s="854"/>
    </row>
    <row r="124" spans="2:31" s="256" customFormat="1" ht="17.100000000000001" customHeight="1" x14ac:dyDescent="0.15">
      <c r="B124" s="522" t="s">
        <v>7</v>
      </c>
      <c r="C124" s="523"/>
      <c r="D124" s="524"/>
      <c r="E124" s="833" t="s">
        <v>1118</v>
      </c>
      <c r="F124" s="857"/>
      <c r="G124" s="857"/>
      <c r="H124" s="857"/>
      <c r="I124" s="857"/>
      <c r="J124" s="857"/>
      <c r="K124" s="857"/>
      <c r="L124" s="858"/>
      <c r="M124" s="522" t="s">
        <v>7</v>
      </c>
      <c r="N124" s="523"/>
      <c r="O124" s="524"/>
      <c r="P124" s="833" t="s">
        <v>1104</v>
      </c>
      <c r="Q124" s="857"/>
      <c r="R124" s="857"/>
      <c r="S124" s="857"/>
      <c r="T124" s="857"/>
      <c r="U124" s="857"/>
      <c r="V124" s="857"/>
      <c r="W124" s="858"/>
    </row>
    <row r="125" spans="2:31" s="256" customFormat="1" ht="17.100000000000001" customHeight="1" x14ac:dyDescent="0.15">
      <c r="B125" s="522" t="s">
        <v>46</v>
      </c>
      <c r="C125" s="523"/>
      <c r="D125" s="524"/>
      <c r="E125" s="813" t="s">
        <v>1158</v>
      </c>
      <c r="F125" s="814"/>
      <c r="G125" s="814"/>
      <c r="H125" s="814"/>
      <c r="I125" s="814"/>
      <c r="J125" s="814"/>
      <c r="K125" s="814"/>
      <c r="L125" s="815"/>
      <c r="M125" s="522" t="s">
        <v>46</v>
      </c>
      <c r="N125" s="523"/>
      <c r="O125" s="524"/>
      <c r="P125" s="813" t="s">
        <v>1105</v>
      </c>
      <c r="Q125" s="814"/>
      <c r="R125" s="814"/>
      <c r="S125" s="814"/>
      <c r="T125" s="814"/>
      <c r="U125" s="814"/>
      <c r="V125" s="814"/>
      <c r="W125" s="815"/>
    </row>
    <row r="126" spans="2:31" s="256" customFormat="1" ht="17.100000000000001" customHeight="1" x14ac:dyDescent="0.15">
      <c r="B126" s="522" t="s">
        <v>270</v>
      </c>
      <c r="C126" s="523"/>
      <c r="D126" s="524"/>
      <c r="E126" s="813" t="s">
        <v>516</v>
      </c>
      <c r="F126" s="814"/>
      <c r="G126" s="814"/>
      <c r="H126" s="855"/>
      <c r="I126" s="855"/>
      <c r="J126" s="855"/>
      <c r="K126" s="855"/>
      <c r="L126" s="856"/>
      <c r="M126" s="522" t="s">
        <v>270</v>
      </c>
      <c r="N126" s="523"/>
      <c r="O126" s="524"/>
      <c r="P126" s="813" t="s">
        <v>516</v>
      </c>
      <c r="Q126" s="814"/>
      <c r="R126" s="814"/>
      <c r="S126" s="855"/>
      <c r="T126" s="855"/>
      <c r="U126" s="855"/>
      <c r="V126" s="855"/>
      <c r="W126" s="856"/>
    </row>
    <row r="127" spans="2:31" s="256" customFormat="1" ht="17.100000000000001" customHeight="1" x14ac:dyDescent="0.15">
      <c r="B127" s="522" t="s">
        <v>289</v>
      </c>
      <c r="C127" s="523"/>
      <c r="D127" s="524"/>
      <c r="E127" s="813" t="s">
        <v>555</v>
      </c>
      <c r="F127" s="814"/>
      <c r="G127" s="814"/>
      <c r="H127" s="816" t="s">
        <v>8</v>
      </c>
      <c r="I127" s="817"/>
      <c r="J127" s="818"/>
      <c r="K127" s="819"/>
      <c r="L127" s="820"/>
      <c r="M127" s="522" t="s">
        <v>289</v>
      </c>
      <c r="N127" s="523"/>
      <c r="O127" s="524"/>
      <c r="P127" s="862" t="s">
        <v>552</v>
      </c>
      <c r="Q127" s="863"/>
      <c r="R127" s="863"/>
      <c r="S127" s="816" t="s">
        <v>8</v>
      </c>
      <c r="T127" s="817"/>
      <c r="U127" s="818"/>
      <c r="V127" s="819"/>
      <c r="W127" s="820"/>
    </row>
    <row r="128" spans="2:31" s="256" customFormat="1" ht="17.100000000000001" customHeight="1" x14ac:dyDescent="0.15">
      <c r="B128" s="565" t="s">
        <v>567</v>
      </c>
      <c r="C128" s="566"/>
      <c r="D128" s="836" t="s">
        <v>1725</v>
      </c>
      <c r="E128" s="837"/>
      <c r="F128" s="837"/>
      <c r="G128" s="837"/>
      <c r="H128" s="837"/>
      <c r="I128" s="837"/>
      <c r="J128" s="837"/>
      <c r="K128" s="837"/>
      <c r="L128" s="838"/>
      <c r="M128" s="565" t="s">
        <v>567</v>
      </c>
      <c r="N128" s="566"/>
      <c r="O128" s="821" t="s">
        <v>1110</v>
      </c>
      <c r="P128" s="822"/>
      <c r="Q128" s="822"/>
      <c r="R128" s="822"/>
      <c r="S128" s="822"/>
      <c r="T128" s="822"/>
      <c r="U128" s="822"/>
      <c r="V128" s="822"/>
      <c r="W128" s="823"/>
    </row>
    <row r="129" spans="2:31" ht="15" customHeight="1" x14ac:dyDescent="0.15">
      <c r="B129" s="263"/>
      <c r="C129" s="824" t="s">
        <v>568</v>
      </c>
      <c r="D129" s="825"/>
      <c r="E129" s="825"/>
      <c r="F129" s="825"/>
      <c r="G129" s="825"/>
      <c r="H129" s="825"/>
      <c r="I129" s="825"/>
      <c r="J129" s="825"/>
      <c r="K129" s="825"/>
      <c r="L129" s="825"/>
      <c r="M129" s="263"/>
      <c r="N129" s="263" t="s">
        <v>569</v>
      </c>
      <c r="O129" s="263"/>
      <c r="P129" s="263"/>
      <c r="Q129" s="263"/>
      <c r="R129" s="263"/>
      <c r="S129" s="263"/>
      <c r="T129" s="263"/>
      <c r="U129" s="263"/>
      <c r="V129" s="263"/>
      <c r="W129" s="263"/>
      <c r="AA129" s="256"/>
      <c r="AB129" s="256"/>
      <c r="AC129" s="256"/>
      <c r="AD129" s="256"/>
      <c r="AE129" s="256"/>
    </row>
    <row r="130" spans="2:31" ht="15" customHeight="1" x14ac:dyDescent="0.15">
      <c r="B130" s="263"/>
      <c r="C130" s="826"/>
      <c r="D130" s="826"/>
      <c r="E130" s="826"/>
      <c r="F130" s="826"/>
      <c r="G130" s="826"/>
      <c r="H130" s="826"/>
      <c r="I130" s="826"/>
      <c r="J130" s="826"/>
      <c r="K130" s="826"/>
      <c r="L130" s="826"/>
      <c r="M130" s="263"/>
      <c r="N130" s="263" t="s">
        <v>570</v>
      </c>
      <c r="O130" s="263"/>
      <c r="P130" s="263"/>
      <c r="Q130" s="263"/>
      <c r="R130" s="263"/>
      <c r="S130" s="263"/>
      <c r="T130" s="263"/>
      <c r="U130" s="263"/>
      <c r="V130" s="263"/>
      <c r="W130" s="263"/>
      <c r="AA130" s="256"/>
      <c r="AB130" s="256"/>
      <c r="AC130" s="256"/>
      <c r="AD130" s="256"/>
      <c r="AE130" s="256"/>
    </row>
    <row r="131" spans="2:31" ht="15" customHeight="1" x14ac:dyDescent="0.15">
      <c r="C131" s="263" t="s">
        <v>571</v>
      </c>
      <c r="N131" s="264" t="s">
        <v>517</v>
      </c>
      <c r="O131" s="264"/>
      <c r="P131" s="264"/>
      <c r="Q131" s="264"/>
      <c r="R131" s="264"/>
      <c r="S131" s="264"/>
      <c r="T131" s="264"/>
      <c r="U131" s="264"/>
      <c r="V131" s="264"/>
      <c r="AA131" s="256"/>
      <c r="AB131" s="256"/>
      <c r="AC131" s="256"/>
      <c r="AD131" s="256"/>
      <c r="AE131" s="256"/>
    </row>
    <row r="132" spans="2:31" ht="15" customHeight="1" x14ac:dyDescent="0.15">
      <c r="C132" s="263" t="s">
        <v>573</v>
      </c>
      <c r="N132" s="264" t="s">
        <v>572</v>
      </c>
      <c r="O132" s="264"/>
      <c r="P132" s="264"/>
      <c r="Q132" s="264"/>
      <c r="R132" s="264"/>
      <c r="S132" s="264"/>
      <c r="T132" s="264"/>
      <c r="U132" s="264"/>
      <c r="V132" s="264"/>
      <c r="AA132" s="256"/>
      <c r="AB132" s="256"/>
      <c r="AC132" s="256"/>
      <c r="AD132" s="256"/>
      <c r="AE132" s="256"/>
    </row>
    <row r="133" spans="2:31" x14ac:dyDescent="0.15">
      <c r="C133" s="264" t="s">
        <v>542</v>
      </c>
      <c r="N133" s="264" t="s">
        <v>450</v>
      </c>
      <c r="O133" s="264"/>
      <c r="P133" s="264"/>
      <c r="Q133" s="264"/>
      <c r="R133" s="264"/>
      <c r="S133" s="264"/>
      <c r="T133" s="264"/>
      <c r="U133" s="264"/>
      <c r="V133" s="264"/>
      <c r="AA133" s="256"/>
      <c r="AB133" s="256"/>
      <c r="AC133" s="256"/>
      <c r="AD133" s="256"/>
      <c r="AE133" s="256"/>
    </row>
    <row r="134" spans="2:31" x14ac:dyDescent="0.15">
      <c r="C134" s="264"/>
      <c r="N134" s="264"/>
      <c r="O134" s="264"/>
      <c r="P134" s="264"/>
      <c r="Q134" s="264"/>
      <c r="R134" s="264"/>
      <c r="S134" s="264"/>
      <c r="T134" s="264"/>
      <c r="U134" s="264"/>
      <c r="V134" s="264"/>
      <c r="AA134" s="256"/>
      <c r="AB134" s="256"/>
      <c r="AC134" s="256"/>
      <c r="AD134" s="256"/>
      <c r="AE134" s="256"/>
    </row>
    <row r="135" spans="2:31" x14ac:dyDescent="0.15">
      <c r="C135" s="264"/>
      <c r="N135" s="264"/>
      <c r="O135" s="264"/>
      <c r="P135" s="264"/>
      <c r="Q135" s="264"/>
      <c r="R135" s="264"/>
      <c r="S135" s="264"/>
      <c r="T135" s="264"/>
      <c r="U135" s="264"/>
      <c r="V135" s="264"/>
      <c r="AA135" s="256"/>
      <c r="AB135" s="256"/>
      <c r="AC135" s="256"/>
      <c r="AD135" s="256"/>
      <c r="AE135" s="256"/>
    </row>
    <row r="136" spans="2:31" ht="9" customHeight="1" x14ac:dyDescent="0.15">
      <c r="AA136" s="256"/>
      <c r="AB136" s="256"/>
      <c r="AC136" s="256"/>
      <c r="AD136" s="256"/>
      <c r="AE136" s="256"/>
    </row>
    <row r="137" spans="2:31" s="256" customFormat="1" ht="22.5" customHeight="1" x14ac:dyDescent="0.15">
      <c r="B137" s="867" t="s">
        <v>563</v>
      </c>
      <c r="C137" s="867"/>
      <c r="D137" s="867"/>
      <c r="E137" s="867"/>
      <c r="F137" s="867"/>
      <c r="G137" s="867"/>
      <c r="H137" s="867"/>
      <c r="I137" s="867"/>
      <c r="J137" s="867"/>
      <c r="K137" s="867"/>
      <c r="L137" s="867"/>
      <c r="M137" s="867"/>
      <c r="N137" s="867"/>
      <c r="O137" s="867"/>
      <c r="P137" s="867"/>
      <c r="Q137" s="867"/>
      <c r="R137" s="867"/>
      <c r="S137" s="867"/>
      <c r="T137" s="867"/>
      <c r="U137" s="867"/>
      <c r="V137" s="867"/>
      <c r="W137" s="867"/>
      <c r="Y137" s="242" t="s">
        <v>551</v>
      </c>
    </row>
    <row r="138" spans="2:31" s="256" customFormat="1" ht="20.100000000000001" customHeight="1" x14ac:dyDescent="0.15">
      <c r="B138" s="258" t="s">
        <v>27</v>
      </c>
      <c r="C138" s="258"/>
      <c r="D138" s="868" t="str">
        <f>D93</f>
        <v>ミネトンネル</v>
      </c>
      <c r="E138" s="868"/>
      <c r="F138" s="868"/>
      <c r="G138" s="868"/>
      <c r="H138" s="869" t="s">
        <v>28</v>
      </c>
      <c r="I138" s="869"/>
      <c r="J138" s="870" t="str">
        <f>J93</f>
        <v>一般国道　316号</v>
      </c>
      <c r="K138" s="870"/>
      <c r="L138" s="870"/>
      <c r="M138" s="871" t="s">
        <v>255</v>
      </c>
      <c r="N138" s="871"/>
      <c r="O138" s="871"/>
      <c r="P138" s="872" t="str">
        <f>P93</f>
        <v>株式会社ニュージェック</v>
      </c>
      <c r="Q138" s="872"/>
      <c r="R138" s="872"/>
      <c r="S138" s="562" t="s">
        <v>220</v>
      </c>
      <c r="T138" s="564"/>
      <c r="U138" s="873">
        <f>U93</f>
        <v>44294</v>
      </c>
      <c r="V138" s="874"/>
      <c r="W138" s="875"/>
      <c r="Y138" s="242" t="s">
        <v>554</v>
      </c>
    </row>
    <row r="139" spans="2:31" s="256" customFormat="1" ht="20.100000000000001" customHeight="1" x14ac:dyDescent="0.15">
      <c r="B139" s="259" t="s">
        <v>0</v>
      </c>
      <c r="C139" s="259"/>
      <c r="D139" s="879" t="str">
        <f>D94</f>
        <v>美祢トンネル</v>
      </c>
      <c r="E139" s="879"/>
      <c r="F139" s="879"/>
      <c r="G139" s="879"/>
      <c r="H139" s="541" t="s">
        <v>1</v>
      </c>
      <c r="I139" s="541"/>
      <c r="J139" s="870" t="str">
        <f>J94</f>
        <v>宇部土木建築事務所</v>
      </c>
      <c r="K139" s="870"/>
      <c r="L139" s="870"/>
      <c r="M139" s="871" t="s">
        <v>256</v>
      </c>
      <c r="N139" s="871"/>
      <c r="O139" s="871"/>
      <c r="P139" s="872" t="str">
        <f>P94</f>
        <v>石村　勝伸</v>
      </c>
      <c r="Q139" s="872"/>
      <c r="R139" s="872"/>
      <c r="S139" s="705"/>
      <c r="T139" s="706"/>
      <c r="U139" s="876"/>
      <c r="V139" s="877"/>
      <c r="W139" s="878"/>
      <c r="Y139" s="242" t="s">
        <v>54</v>
      </c>
    </row>
    <row r="140" spans="2:31" s="256" customFormat="1" ht="20.100000000000001" customHeight="1" x14ac:dyDescent="0.15">
      <c r="B140" s="859" t="s">
        <v>564</v>
      </c>
      <c r="C140" s="840" t="s">
        <v>565</v>
      </c>
      <c r="D140" s="911" t="s">
        <v>578</v>
      </c>
      <c r="E140" s="912"/>
      <c r="F140" s="849"/>
      <c r="G140" s="850"/>
      <c r="H140" s="850"/>
      <c r="I140" s="850"/>
      <c r="J140" s="850"/>
      <c r="K140" s="850"/>
      <c r="L140" s="850"/>
      <c r="M140" s="861" t="s">
        <v>564</v>
      </c>
      <c r="N140" s="839" t="s">
        <v>565</v>
      </c>
      <c r="O140" s="842" t="s">
        <v>578</v>
      </c>
      <c r="P140" s="843"/>
      <c r="Q140" s="846"/>
      <c r="R140" s="847"/>
      <c r="S140" s="847"/>
      <c r="T140" s="847"/>
      <c r="U140" s="847"/>
      <c r="V140" s="847"/>
      <c r="W140" s="848"/>
      <c r="Y140" s="242" t="s">
        <v>55</v>
      </c>
    </row>
    <row r="141" spans="2:31" s="256" customFormat="1" ht="20.100000000000001" customHeight="1" x14ac:dyDescent="0.15">
      <c r="B141" s="859"/>
      <c r="C141" s="830"/>
      <c r="D141" s="844"/>
      <c r="E141" s="845"/>
      <c r="F141" s="849"/>
      <c r="G141" s="850"/>
      <c r="H141" s="850"/>
      <c r="I141" s="850"/>
      <c r="J141" s="850"/>
      <c r="K141" s="850"/>
      <c r="L141" s="850"/>
      <c r="M141" s="859"/>
      <c r="N141" s="830"/>
      <c r="O141" s="844"/>
      <c r="P141" s="845"/>
      <c r="Q141" s="849"/>
      <c r="R141" s="850"/>
      <c r="S141" s="850"/>
      <c r="T141" s="850"/>
      <c r="U141" s="850"/>
      <c r="V141" s="850"/>
      <c r="W141" s="851"/>
    </row>
    <row r="142" spans="2:31" s="256" customFormat="1" ht="20.100000000000001" customHeight="1" x14ac:dyDescent="0.15">
      <c r="B142" s="859"/>
      <c r="C142" s="839" t="s">
        <v>2</v>
      </c>
      <c r="D142" s="842">
        <v>2</v>
      </c>
      <c r="E142" s="843"/>
      <c r="F142" s="849"/>
      <c r="G142" s="850"/>
      <c r="H142" s="850"/>
      <c r="I142" s="850"/>
      <c r="J142" s="850"/>
      <c r="K142" s="850"/>
      <c r="L142" s="850"/>
      <c r="M142" s="859"/>
      <c r="N142" s="839" t="s">
        <v>2</v>
      </c>
      <c r="O142" s="842">
        <v>3</v>
      </c>
      <c r="P142" s="843"/>
      <c r="Q142" s="849"/>
      <c r="R142" s="850"/>
      <c r="S142" s="850"/>
      <c r="T142" s="850"/>
      <c r="U142" s="850"/>
      <c r="V142" s="850"/>
      <c r="W142" s="851"/>
    </row>
    <row r="143" spans="2:31" s="256" customFormat="1" ht="20.100000000000001" customHeight="1" x14ac:dyDescent="0.15">
      <c r="B143" s="860"/>
      <c r="C143" s="830"/>
      <c r="D143" s="844"/>
      <c r="E143" s="845"/>
      <c r="F143" s="849"/>
      <c r="G143" s="850"/>
      <c r="H143" s="850"/>
      <c r="I143" s="850"/>
      <c r="J143" s="850"/>
      <c r="K143" s="850"/>
      <c r="L143" s="850"/>
      <c r="M143" s="860"/>
      <c r="N143" s="830"/>
      <c r="O143" s="844"/>
      <c r="P143" s="845"/>
      <c r="Q143" s="849"/>
      <c r="R143" s="850"/>
      <c r="S143" s="850"/>
      <c r="T143" s="850"/>
      <c r="U143" s="850"/>
      <c r="V143" s="850"/>
      <c r="W143" s="851"/>
    </row>
    <row r="144" spans="2:31" s="256" customFormat="1" ht="17.100000000000001" customHeight="1" x14ac:dyDescent="0.15">
      <c r="B144" s="574" t="s">
        <v>566</v>
      </c>
      <c r="C144" s="574" t="s">
        <v>3</v>
      </c>
      <c r="D144" s="842" t="s">
        <v>331</v>
      </c>
      <c r="E144" s="843"/>
      <c r="F144" s="849"/>
      <c r="G144" s="850"/>
      <c r="H144" s="850"/>
      <c r="I144" s="850"/>
      <c r="J144" s="850"/>
      <c r="K144" s="850"/>
      <c r="L144" s="850"/>
      <c r="M144" s="574" t="s">
        <v>566</v>
      </c>
      <c r="N144" s="574" t="s">
        <v>3</v>
      </c>
      <c r="O144" s="923" t="s">
        <v>331</v>
      </c>
      <c r="P144" s="924"/>
      <c r="Q144" s="849"/>
      <c r="R144" s="850"/>
      <c r="S144" s="850"/>
      <c r="T144" s="850"/>
      <c r="U144" s="850"/>
      <c r="V144" s="850"/>
      <c r="W144" s="851"/>
    </row>
    <row r="145" spans="2:31" s="256" customFormat="1" ht="17.100000000000001" customHeight="1" x14ac:dyDescent="0.15">
      <c r="B145" s="574"/>
      <c r="C145" s="574"/>
      <c r="D145" s="844"/>
      <c r="E145" s="845"/>
      <c r="F145" s="849"/>
      <c r="G145" s="850"/>
      <c r="H145" s="850"/>
      <c r="I145" s="850"/>
      <c r="J145" s="850"/>
      <c r="K145" s="850"/>
      <c r="L145" s="850"/>
      <c r="M145" s="574"/>
      <c r="N145" s="574"/>
      <c r="O145" s="925"/>
      <c r="P145" s="926"/>
      <c r="Q145" s="849"/>
      <c r="R145" s="850"/>
      <c r="S145" s="850"/>
      <c r="T145" s="850"/>
      <c r="U145" s="850"/>
      <c r="V145" s="850"/>
      <c r="W145" s="851"/>
    </row>
    <row r="146" spans="2:31" s="256" customFormat="1" ht="17.100000000000001" customHeight="1" x14ac:dyDescent="0.15">
      <c r="B146" s="574"/>
      <c r="C146" s="574" t="s">
        <v>4</v>
      </c>
      <c r="D146" s="842" t="s">
        <v>356</v>
      </c>
      <c r="E146" s="843"/>
      <c r="F146" s="849"/>
      <c r="G146" s="850"/>
      <c r="H146" s="850"/>
      <c r="I146" s="850"/>
      <c r="J146" s="850"/>
      <c r="K146" s="850"/>
      <c r="L146" s="850"/>
      <c r="M146" s="574"/>
      <c r="N146" s="574" t="s">
        <v>4</v>
      </c>
      <c r="O146" s="927" t="s">
        <v>354</v>
      </c>
      <c r="P146" s="928"/>
      <c r="Q146" s="849"/>
      <c r="R146" s="850"/>
      <c r="S146" s="850"/>
      <c r="T146" s="850"/>
      <c r="U146" s="850"/>
      <c r="V146" s="850"/>
      <c r="W146" s="851"/>
    </row>
    <row r="147" spans="2:31" s="256" customFormat="1" ht="17.100000000000001" customHeight="1" x14ac:dyDescent="0.15">
      <c r="B147" s="574"/>
      <c r="C147" s="574"/>
      <c r="D147" s="844"/>
      <c r="E147" s="845"/>
      <c r="F147" s="849"/>
      <c r="G147" s="850"/>
      <c r="H147" s="850"/>
      <c r="I147" s="850"/>
      <c r="J147" s="850"/>
      <c r="K147" s="850"/>
      <c r="L147" s="850"/>
      <c r="M147" s="574"/>
      <c r="N147" s="574"/>
      <c r="O147" s="925"/>
      <c r="P147" s="926"/>
      <c r="Q147" s="849"/>
      <c r="R147" s="850"/>
      <c r="S147" s="850"/>
      <c r="T147" s="850"/>
      <c r="U147" s="850"/>
      <c r="V147" s="850"/>
      <c r="W147" s="851"/>
    </row>
    <row r="148" spans="2:31" s="256" customFormat="1" ht="17.100000000000001" customHeight="1" x14ac:dyDescent="0.15">
      <c r="B148" s="522" t="s">
        <v>5</v>
      </c>
      <c r="C148" s="524"/>
      <c r="D148" s="827" t="s">
        <v>333</v>
      </c>
      <c r="E148" s="828"/>
      <c r="F148" s="849"/>
      <c r="G148" s="850"/>
      <c r="H148" s="850"/>
      <c r="I148" s="850"/>
      <c r="J148" s="850"/>
      <c r="K148" s="850"/>
      <c r="L148" s="850"/>
      <c r="M148" s="522" t="s">
        <v>5</v>
      </c>
      <c r="N148" s="524"/>
      <c r="O148" s="929" t="s">
        <v>332</v>
      </c>
      <c r="P148" s="930"/>
      <c r="Q148" s="849"/>
      <c r="R148" s="850"/>
      <c r="S148" s="850"/>
      <c r="T148" s="850"/>
      <c r="U148" s="850"/>
      <c r="V148" s="850"/>
      <c r="W148" s="851"/>
    </row>
    <row r="149" spans="2:31" s="256" customFormat="1" ht="17.100000000000001" customHeight="1" x14ac:dyDescent="0.15">
      <c r="B149" s="522" t="s">
        <v>6</v>
      </c>
      <c r="C149" s="524"/>
      <c r="D149" s="844" t="s">
        <v>340</v>
      </c>
      <c r="E149" s="845"/>
      <c r="F149" s="849"/>
      <c r="G149" s="850"/>
      <c r="H149" s="850"/>
      <c r="I149" s="850"/>
      <c r="J149" s="850"/>
      <c r="K149" s="850"/>
      <c r="L149" s="850"/>
      <c r="M149" s="522" t="s">
        <v>6</v>
      </c>
      <c r="N149" s="524"/>
      <c r="O149" s="929" t="s">
        <v>532</v>
      </c>
      <c r="P149" s="930"/>
      <c r="Q149" s="849"/>
      <c r="R149" s="850"/>
      <c r="S149" s="850"/>
      <c r="T149" s="850"/>
      <c r="U149" s="850"/>
      <c r="V149" s="850"/>
      <c r="W149" s="851"/>
    </row>
    <row r="150" spans="2:31" s="256" customFormat="1" ht="17.100000000000001" customHeight="1" x14ac:dyDescent="0.15">
      <c r="B150" s="562" t="s">
        <v>29</v>
      </c>
      <c r="C150" s="831" t="s">
        <v>267</v>
      </c>
      <c r="D150" s="832"/>
      <c r="E150" s="260"/>
      <c r="F150" s="849"/>
      <c r="G150" s="850"/>
      <c r="H150" s="850"/>
      <c r="I150" s="850"/>
      <c r="J150" s="850"/>
      <c r="K150" s="850"/>
      <c r="L150" s="850"/>
      <c r="M150" s="562" t="s">
        <v>29</v>
      </c>
      <c r="N150" s="831" t="s">
        <v>267</v>
      </c>
      <c r="O150" s="832"/>
      <c r="P150" s="261"/>
      <c r="Q150" s="849"/>
      <c r="R150" s="850"/>
      <c r="S150" s="850"/>
      <c r="T150" s="850"/>
      <c r="U150" s="850"/>
      <c r="V150" s="850"/>
      <c r="W150" s="851"/>
    </row>
    <row r="151" spans="2:31" s="256" customFormat="1" ht="17.100000000000001" customHeight="1" x14ac:dyDescent="0.15">
      <c r="B151" s="565"/>
      <c r="C151" s="831" t="s">
        <v>268</v>
      </c>
      <c r="D151" s="832"/>
      <c r="E151" s="261" t="s">
        <v>554</v>
      </c>
      <c r="F151" s="852"/>
      <c r="G151" s="853"/>
      <c r="H151" s="853"/>
      <c r="I151" s="853"/>
      <c r="J151" s="853"/>
      <c r="K151" s="853"/>
      <c r="L151" s="853"/>
      <c r="M151" s="565"/>
      <c r="N151" s="831" t="s">
        <v>268</v>
      </c>
      <c r="O151" s="832"/>
      <c r="P151" s="262" t="s">
        <v>551</v>
      </c>
      <c r="Q151" s="852"/>
      <c r="R151" s="853"/>
      <c r="S151" s="853"/>
      <c r="T151" s="853"/>
      <c r="U151" s="853"/>
      <c r="V151" s="853"/>
      <c r="W151" s="854"/>
    </row>
    <row r="152" spans="2:31" s="256" customFormat="1" ht="17.100000000000001" customHeight="1" x14ac:dyDescent="0.15">
      <c r="B152" s="522" t="s">
        <v>7</v>
      </c>
      <c r="C152" s="523"/>
      <c r="D152" s="524"/>
      <c r="E152" s="833" t="s">
        <v>1119</v>
      </c>
      <c r="F152" s="857"/>
      <c r="G152" s="857"/>
      <c r="H152" s="857"/>
      <c r="I152" s="857"/>
      <c r="J152" s="857"/>
      <c r="K152" s="857"/>
      <c r="L152" s="858"/>
      <c r="M152" s="522" t="s">
        <v>7</v>
      </c>
      <c r="N152" s="523"/>
      <c r="O152" s="524"/>
      <c r="P152" s="833" t="s">
        <v>1120</v>
      </c>
      <c r="Q152" s="857"/>
      <c r="R152" s="857"/>
      <c r="S152" s="857"/>
      <c r="T152" s="857"/>
      <c r="U152" s="857"/>
      <c r="V152" s="857"/>
      <c r="W152" s="858"/>
    </row>
    <row r="153" spans="2:31" s="256" customFormat="1" ht="17.100000000000001" customHeight="1" x14ac:dyDescent="0.15">
      <c r="B153" s="522" t="s">
        <v>46</v>
      </c>
      <c r="C153" s="523"/>
      <c r="D153" s="524"/>
      <c r="E153" s="813" t="s">
        <v>1116</v>
      </c>
      <c r="F153" s="814"/>
      <c r="G153" s="814"/>
      <c r="H153" s="814"/>
      <c r="I153" s="814"/>
      <c r="J153" s="814"/>
      <c r="K153" s="814"/>
      <c r="L153" s="814"/>
      <c r="M153" s="522" t="s">
        <v>46</v>
      </c>
      <c r="N153" s="523"/>
      <c r="O153" s="524"/>
      <c r="P153" s="813" t="s">
        <v>1362</v>
      </c>
      <c r="Q153" s="814"/>
      <c r="R153" s="814"/>
      <c r="S153" s="814"/>
      <c r="T153" s="814"/>
      <c r="U153" s="814"/>
      <c r="V153" s="814"/>
      <c r="W153" s="815"/>
    </row>
    <row r="154" spans="2:31" s="256" customFormat="1" ht="17.100000000000001" customHeight="1" x14ac:dyDescent="0.15">
      <c r="B154" s="522" t="s">
        <v>270</v>
      </c>
      <c r="C154" s="523"/>
      <c r="D154" s="524"/>
      <c r="E154" s="813" t="s">
        <v>516</v>
      </c>
      <c r="F154" s="814"/>
      <c r="G154" s="814"/>
      <c r="H154" s="855"/>
      <c r="I154" s="855"/>
      <c r="J154" s="855"/>
      <c r="K154" s="855"/>
      <c r="L154" s="856"/>
      <c r="M154" s="522" t="s">
        <v>270</v>
      </c>
      <c r="N154" s="523"/>
      <c r="O154" s="524"/>
      <c r="P154" s="813" t="s">
        <v>516</v>
      </c>
      <c r="Q154" s="814"/>
      <c r="R154" s="814"/>
      <c r="S154" s="855"/>
      <c r="T154" s="855"/>
      <c r="U154" s="855"/>
      <c r="V154" s="855"/>
      <c r="W154" s="856"/>
    </row>
    <row r="155" spans="2:31" s="256" customFormat="1" ht="17.100000000000001" customHeight="1" x14ac:dyDescent="0.15">
      <c r="B155" s="522" t="s">
        <v>289</v>
      </c>
      <c r="C155" s="523"/>
      <c r="D155" s="524"/>
      <c r="E155" s="813" t="s">
        <v>555</v>
      </c>
      <c r="F155" s="814"/>
      <c r="G155" s="814"/>
      <c r="H155" s="816" t="s">
        <v>8</v>
      </c>
      <c r="I155" s="817"/>
      <c r="J155" s="818"/>
      <c r="K155" s="819"/>
      <c r="L155" s="819"/>
      <c r="M155" s="522" t="s">
        <v>289</v>
      </c>
      <c r="N155" s="523"/>
      <c r="O155" s="524"/>
      <c r="P155" s="813" t="s">
        <v>555</v>
      </c>
      <c r="Q155" s="814"/>
      <c r="R155" s="814"/>
      <c r="S155" s="816" t="s">
        <v>8</v>
      </c>
      <c r="T155" s="817"/>
      <c r="U155" s="818"/>
      <c r="V155" s="819"/>
      <c r="W155" s="820"/>
    </row>
    <row r="156" spans="2:31" s="256" customFormat="1" ht="17.100000000000001" customHeight="1" x14ac:dyDescent="0.15">
      <c r="B156" s="565" t="s">
        <v>567</v>
      </c>
      <c r="C156" s="566"/>
      <c r="D156" s="885" t="s">
        <v>1117</v>
      </c>
      <c r="E156" s="886"/>
      <c r="F156" s="886"/>
      <c r="G156" s="886"/>
      <c r="H156" s="886"/>
      <c r="I156" s="886"/>
      <c r="J156" s="886"/>
      <c r="K156" s="886"/>
      <c r="L156" s="886"/>
      <c r="M156" s="565" t="s">
        <v>567</v>
      </c>
      <c r="N156" s="566"/>
      <c r="O156" s="836" t="s">
        <v>1724</v>
      </c>
      <c r="P156" s="837"/>
      <c r="Q156" s="837"/>
      <c r="R156" s="837"/>
      <c r="S156" s="837"/>
      <c r="T156" s="837"/>
      <c r="U156" s="837"/>
      <c r="V156" s="837"/>
      <c r="W156" s="838"/>
      <c r="AA156" s="257"/>
      <c r="AB156" s="257"/>
      <c r="AC156" s="257"/>
      <c r="AD156" s="257"/>
      <c r="AE156" s="257"/>
    </row>
    <row r="157" spans="2:31" s="256" customFormat="1" ht="20.100000000000001" customHeight="1" x14ac:dyDescent="0.15">
      <c r="B157" s="859" t="s">
        <v>564</v>
      </c>
      <c r="C157" s="840" t="s">
        <v>565</v>
      </c>
      <c r="D157" s="911" t="s">
        <v>601</v>
      </c>
      <c r="E157" s="912"/>
      <c r="F157" s="849"/>
      <c r="G157" s="850"/>
      <c r="H157" s="850"/>
      <c r="I157" s="850"/>
      <c r="J157" s="850"/>
      <c r="K157" s="850"/>
      <c r="L157" s="850"/>
      <c r="M157" s="861" t="s">
        <v>564</v>
      </c>
      <c r="N157" s="839" t="s">
        <v>565</v>
      </c>
      <c r="O157" s="842" t="s">
        <v>601</v>
      </c>
      <c r="P157" s="843"/>
      <c r="Q157" s="846"/>
      <c r="R157" s="847"/>
      <c r="S157" s="847"/>
      <c r="T157" s="847"/>
      <c r="U157" s="847"/>
      <c r="V157" s="847"/>
      <c r="W157" s="848"/>
      <c r="AA157" s="257"/>
      <c r="AB157" s="257"/>
      <c r="AC157" s="257"/>
      <c r="AD157" s="257"/>
      <c r="AE157" s="257"/>
    </row>
    <row r="158" spans="2:31" s="256" customFormat="1" ht="20.100000000000001" customHeight="1" x14ac:dyDescent="0.15">
      <c r="B158" s="859"/>
      <c r="C158" s="830"/>
      <c r="D158" s="844"/>
      <c r="E158" s="845"/>
      <c r="F158" s="849"/>
      <c r="G158" s="850"/>
      <c r="H158" s="850"/>
      <c r="I158" s="850"/>
      <c r="J158" s="850"/>
      <c r="K158" s="850"/>
      <c r="L158" s="850"/>
      <c r="M158" s="859"/>
      <c r="N158" s="830"/>
      <c r="O158" s="844"/>
      <c r="P158" s="845"/>
      <c r="Q158" s="849"/>
      <c r="R158" s="850"/>
      <c r="S158" s="850"/>
      <c r="T158" s="850"/>
      <c r="U158" s="850"/>
      <c r="V158" s="850"/>
      <c r="W158" s="851"/>
      <c r="AA158" s="257"/>
      <c r="AB158" s="257"/>
      <c r="AC158" s="257"/>
      <c r="AD158" s="257"/>
      <c r="AE158" s="257"/>
    </row>
    <row r="159" spans="2:31" s="256" customFormat="1" ht="20.100000000000001" customHeight="1" x14ac:dyDescent="0.15">
      <c r="B159" s="859"/>
      <c r="C159" s="839" t="s">
        <v>2</v>
      </c>
      <c r="D159" s="842">
        <v>1</v>
      </c>
      <c r="E159" s="843"/>
      <c r="F159" s="849"/>
      <c r="G159" s="850"/>
      <c r="H159" s="850"/>
      <c r="I159" s="850"/>
      <c r="J159" s="850"/>
      <c r="K159" s="850"/>
      <c r="L159" s="850"/>
      <c r="M159" s="859"/>
      <c r="N159" s="839" t="s">
        <v>2</v>
      </c>
      <c r="O159" s="842">
        <v>4</v>
      </c>
      <c r="P159" s="843"/>
      <c r="Q159" s="849"/>
      <c r="R159" s="850"/>
      <c r="S159" s="850"/>
      <c r="T159" s="850"/>
      <c r="U159" s="850"/>
      <c r="V159" s="850"/>
      <c r="W159" s="851"/>
      <c r="AA159" s="257"/>
      <c r="AB159" s="257"/>
      <c r="AC159" s="257"/>
      <c r="AD159" s="257"/>
      <c r="AE159" s="257"/>
    </row>
    <row r="160" spans="2:31" s="256" customFormat="1" ht="20.100000000000001" customHeight="1" x14ac:dyDescent="0.15">
      <c r="B160" s="860"/>
      <c r="C160" s="830"/>
      <c r="D160" s="844"/>
      <c r="E160" s="845"/>
      <c r="F160" s="849"/>
      <c r="G160" s="850"/>
      <c r="H160" s="850"/>
      <c r="I160" s="850"/>
      <c r="J160" s="850"/>
      <c r="K160" s="850"/>
      <c r="L160" s="850"/>
      <c r="M160" s="860"/>
      <c r="N160" s="830"/>
      <c r="O160" s="844"/>
      <c r="P160" s="845"/>
      <c r="Q160" s="849"/>
      <c r="R160" s="850"/>
      <c r="S160" s="850"/>
      <c r="T160" s="850"/>
      <c r="U160" s="850"/>
      <c r="V160" s="850"/>
      <c r="W160" s="851"/>
      <c r="AA160" s="257"/>
      <c r="AB160" s="257"/>
      <c r="AC160" s="257"/>
      <c r="AD160" s="257"/>
      <c r="AE160" s="257"/>
    </row>
    <row r="161" spans="2:31" s="256" customFormat="1" ht="17.100000000000001" customHeight="1" x14ac:dyDescent="0.15">
      <c r="B161" s="574" t="s">
        <v>566</v>
      </c>
      <c r="C161" s="574" t="s">
        <v>3</v>
      </c>
      <c r="D161" s="842" t="s">
        <v>534</v>
      </c>
      <c r="E161" s="843"/>
      <c r="F161" s="849"/>
      <c r="G161" s="850"/>
      <c r="H161" s="850"/>
      <c r="I161" s="850"/>
      <c r="J161" s="850"/>
      <c r="K161" s="850"/>
      <c r="L161" s="850"/>
      <c r="M161" s="574" t="s">
        <v>566</v>
      </c>
      <c r="N161" s="574" t="s">
        <v>3</v>
      </c>
      <c r="O161" s="842" t="s">
        <v>331</v>
      </c>
      <c r="P161" s="843"/>
      <c r="Q161" s="849"/>
      <c r="R161" s="850"/>
      <c r="S161" s="850"/>
      <c r="T161" s="850"/>
      <c r="U161" s="850"/>
      <c r="V161" s="850"/>
      <c r="W161" s="851"/>
    </row>
    <row r="162" spans="2:31" s="256" customFormat="1" ht="17.100000000000001" customHeight="1" x14ac:dyDescent="0.15">
      <c r="B162" s="574"/>
      <c r="C162" s="574"/>
      <c r="D162" s="844"/>
      <c r="E162" s="845"/>
      <c r="F162" s="849"/>
      <c r="G162" s="850"/>
      <c r="H162" s="850"/>
      <c r="I162" s="850"/>
      <c r="J162" s="850"/>
      <c r="K162" s="850"/>
      <c r="L162" s="850"/>
      <c r="M162" s="574"/>
      <c r="N162" s="574"/>
      <c r="O162" s="844"/>
      <c r="P162" s="845"/>
      <c r="Q162" s="849"/>
      <c r="R162" s="850"/>
      <c r="S162" s="850"/>
      <c r="T162" s="850"/>
      <c r="U162" s="850"/>
      <c r="V162" s="850"/>
      <c r="W162" s="851"/>
    </row>
    <row r="163" spans="2:31" s="256" customFormat="1" ht="17.100000000000001" customHeight="1" x14ac:dyDescent="0.15">
      <c r="B163" s="574"/>
      <c r="C163" s="574" t="s">
        <v>4</v>
      </c>
      <c r="D163" s="842" t="s">
        <v>486</v>
      </c>
      <c r="E163" s="843"/>
      <c r="F163" s="849"/>
      <c r="G163" s="850"/>
      <c r="H163" s="850"/>
      <c r="I163" s="850"/>
      <c r="J163" s="850"/>
      <c r="K163" s="850"/>
      <c r="L163" s="850"/>
      <c r="M163" s="574"/>
      <c r="N163" s="574" t="s">
        <v>4</v>
      </c>
      <c r="O163" s="842" t="s">
        <v>356</v>
      </c>
      <c r="P163" s="843"/>
      <c r="Q163" s="849"/>
      <c r="R163" s="850"/>
      <c r="S163" s="850"/>
      <c r="T163" s="850"/>
      <c r="U163" s="850"/>
      <c r="V163" s="850"/>
      <c r="W163" s="851"/>
    </row>
    <row r="164" spans="2:31" s="256" customFormat="1" ht="17.100000000000001" customHeight="1" x14ac:dyDescent="0.15">
      <c r="B164" s="574"/>
      <c r="C164" s="574"/>
      <c r="D164" s="844"/>
      <c r="E164" s="845"/>
      <c r="F164" s="849"/>
      <c r="G164" s="850"/>
      <c r="H164" s="850"/>
      <c r="I164" s="850"/>
      <c r="J164" s="850"/>
      <c r="K164" s="850"/>
      <c r="L164" s="850"/>
      <c r="M164" s="574"/>
      <c r="N164" s="574"/>
      <c r="O164" s="844"/>
      <c r="P164" s="845"/>
      <c r="Q164" s="849"/>
      <c r="R164" s="850"/>
      <c r="S164" s="850"/>
      <c r="T164" s="850"/>
      <c r="U164" s="850"/>
      <c r="V164" s="850"/>
      <c r="W164" s="851"/>
    </row>
    <row r="165" spans="2:31" s="256" customFormat="1" ht="17.100000000000001" customHeight="1" x14ac:dyDescent="0.15">
      <c r="B165" s="522" t="s">
        <v>5</v>
      </c>
      <c r="C165" s="524"/>
      <c r="D165" s="827" t="s">
        <v>333</v>
      </c>
      <c r="E165" s="828"/>
      <c r="F165" s="849"/>
      <c r="G165" s="850"/>
      <c r="H165" s="850"/>
      <c r="I165" s="850"/>
      <c r="J165" s="850"/>
      <c r="K165" s="850"/>
      <c r="L165" s="850"/>
      <c r="M165" s="522" t="s">
        <v>5</v>
      </c>
      <c r="N165" s="524"/>
      <c r="O165" s="827" t="s">
        <v>333</v>
      </c>
      <c r="P165" s="828"/>
      <c r="Q165" s="849"/>
      <c r="R165" s="850"/>
      <c r="S165" s="850"/>
      <c r="T165" s="850"/>
      <c r="U165" s="850"/>
      <c r="V165" s="850"/>
      <c r="W165" s="851"/>
    </row>
    <row r="166" spans="2:31" s="256" customFormat="1" ht="17.100000000000001" customHeight="1" x14ac:dyDescent="0.15">
      <c r="B166" s="522" t="s">
        <v>6</v>
      </c>
      <c r="C166" s="524"/>
      <c r="D166" s="844" t="s">
        <v>338</v>
      </c>
      <c r="E166" s="845"/>
      <c r="F166" s="849"/>
      <c r="G166" s="850"/>
      <c r="H166" s="850"/>
      <c r="I166" s="850"/>
      <c r="J166" s="850"/>
      <c r="K166" s="850"/>
      <c r="L166" s="850"/>
      <c r="M166" s="522" t="s">
        <v>6</v>
      </c>
      <c r="N166" s="524"/>
      <c r="O166" s="844" t="s">
        <v>340</v>
      </c>
      <c r="P166" s="845"/>
      <c r="Q166" s="849"/>
      <c r="R166" s="850"/>
      <c r="S166" s="850"/>
      <c r="T166" s="850"/>
      <c r="U166" s="850"/>
      <c r="V166" s="850"/>
      <c r="W166" s="851"/>
    </row>
    <row r="167" spans="2:31" s="256" customFormat="1" ht="17.100000000000001" customHeight="1" x14ac:dyDescent="0.15">
      <c r="B167" s="562" t="s">
        <v>29</v>
      </c>
      <c r="C167" s="831" t="s">
        <v>267</v>
      </c>
      <c r="D167" s="832"/>
      <c r="E167" s="260"/>
      <c r="F167" s="849"/>
      <c r="G167" s="850"/>
      <c r="H167" s="850"/>
      <c r="I167" s="850"/>
      <c r="J167" s="850"/>
      <c r="K167" s="850"/>
      <c r="L167" s="850"/>
      <c r="M167" s="562" t="s">
        <v>29</v>
      </c>
      <c r="N167" s="831" t="s">
        <v>267</v>
      </c>
      <c r="O167" s="832"/>
      <c r="P167" s="260"/>
      <c r="Q167" s="849"/>
      <c r="R167" s="850"/>
      <c r="S167" s="850"/>
      <c r="T167" s="850"/>
      <c r="U167" s="850"/>
      <c r="V167" s="850"/>
      <c r="W167" s="851"/>
    </row>
    <row r="168" spans="2:31" s="256" customFormat="1" ht="17.100000000000001" customHeight="1" x14ac:dyDescent="0.15">
      <c r="B168" s="565"/>
      <c r="C168" s="831" t="s">
        <v>268</v>
      </c>
      <c r="D168" s="832"/>
      <c r="E168" s="261" t="s">
        <v>551</v>
      </c>
      <c r="F168" s="852"/>
      <c r="G168" s="853"/>
      <c r="H168" s="853"/>
      <c r="I168" s="853"/>
      <c r="J168" s="853"/>
      <c r="K168" s="853"/>
      <c r="L168" s="853"/>
      <c r="M168" s="565"/>
      <c r="N168" s="831" t="s">
        <v>268</v>
      </c>
      <c r="O168" s="832"/>
      <c r="P168" s="261" t="s">
        <v>554</v>
      </c>
      <c r="Q168" s="852"/>
      <c r="R168" s="853"/>
      <c r="S168" s="853"/>
      <c r="T168" s="853"/>
      <c r="U168" s="853"/>
      <c r="V168" s="853"/>
      <c r="W168" s="854"/>
    </row>
    <row r="169" spans="2:31" s="256" customFormat="1" ht="17.100000000000001" customHeight="1" x14ac:dyDescent="0.15">
      <c r="B169" s="522" t="s">
        <v>7</v>
      </c>
      <c r="C169" s="523"/>
      <c r="D169" s="524"/>
      <c r="E169" s="833" t="s">
        <v>1104</v>
      </c>
      <c r="F169" s="857"/>
      <c r="G169" s="857"/>
      <c r="H169" s="857"/>
      <c r="I169" s="857"/>
      <c r="J169" s="857"/>
      <c r="K169" s="857"/>
      <c r="L169" s="858"/>
      <c r="M169" s="522" t="s">
        <v>7</v>
      </c>
      <c r="N169" s="523"/>
      <c r="O169" s="524"/>
      <c r="P169" s="833" t="s">
        <v>1122</v>
      </c>
      <c r="Q169" s="857"/>
      <c r="R169" s="857"/>
      <c r="S169" s="857"/>
      <c r="T169" s="857"/>
      <c r="U169" s="857"/>
      <c r="V169" s="857"/>
      <c r="W169" s="858"/>
    </row>
    <row r="170" spans="2:31" s="256" customFormat="1" ht="17.100000000000001" customHeight="1" x14ac:dyDescent="0.15">
      <c r="B170" s="522" t="s">
        <v>46</v>
      </c>
      <c r="C170" s="523"/>
      <c r="D170" s="524"/>
      <c r="E170" s="813" t="s">
        <v>1105</v>
      </c>
      <c r="F170" s="814"/>
      <c r="G170" s="814"/>
      <c r="H170" s="814"/>
      <c r="I170" s="814"/>
      <c r="J170" s="814"/>
      <c r="K170" s="814"/>
      <c r="L170" s="814"/>
      <c r="M170" s="522" t="s">
        <v>46</v>
      </c>
      <c r="N170" s="523"/>
      <c r="O170" s="524"/>
      <c r="P170" s="813" t="s">
        <v>1116</v>
      </c>
      <c r="Q170" s="814"/>
      <c r="R170" s="814"/>
      <c r="S170" s="814"/>
      <c r="T170" s="814"/>
      <c r="U170" s="814"/>
      <c r="V170" s="814"/>
      <c r="W170" s="815"/>
    </row>
    <row r="171" spans="2:31" s="256" customFormat="1" ht="17.100000000000001" customHeight="1" x14ac:dyDescent="0.15">
      <c r="B171" s="522" t="s">
        <v>270</v>
      </c>
      <c r="C171" s="523"/>
      <c r="D171" s="524"/>
      <c r="E171" s="813" t="s">
        <v>516</v>
      </c>
      <c r="F171" s="814"/>
      <c r="G171" s="814"/>
      <c r="H171" s="855"/>
      <c r="I171" s="855"/>
      <c r="J171" s="855"/>
      <c r="K171" s="855"/>
      <c r="L171" s="856"/>
      <c r="M171" s="522" t="s">
        <v>270</v>
      </c>
      <c r="N171" s="523"/>
      <c r="O171" s="524"/>
      <c r="P171" s="813" t="s">
        <v>516</v>
      </c>
      <c r="Q171" s="814"/>
      <c r="R171" s="814"/>
      <c r="S171" s="855"/>
      <c r="T171" s="855"/>
      <c r="U171" s="855"/>
      <c r="V171" s="855"/>
      <c r="W171" s="856"/>
    </row>
    <row r="172" spans="2:31" s="256" customFormat="1" ht="17.100000000000001" customHeight="1" x14ac:dyDescent="0.15">
      <c r="B172" s="522" t="s">
        <v>289</v>
      </c>
      <c r="C172" s="523"/>
      <c r="D172" s="524"/>
      <c r="E172" s="862" t="s">
        <v>552</v>
      </c>
      <c r="F172" s="863"/>
      <c r="G172" s="863"/>
      <c r="H172" s="816" t="s">
        <v>8</v>
      </c>
      <c r="I172" s="817"/>
      <c r="J172" s="818"/>
      <c r="K172" s="819"/>
      <c r="L172" s="819"/>
      <c r="M172" s="522" t="s">
        <v>289</v>
      </c>
      <c r="N172" s="523"/>
      <c r="O172" s="524"/>
      <c r="P172" s="813" t="s">
        <v>555</v>
      </c>
      <c r="Q172" s="814"/>
      <c r="R172" s="814"/>
      <c r="S172" s="816" t="s">
        <v>8</v>
      </c>
      <c r="T172" s="817"/>
      <c r="U172" s="818"/>
      <c r="V172" s="819"/>
      <c r="W172" s="820"/>
    </row>
    <row r="173" spans="2:31" s="256" customFormat="1" ht="17.100000000000001" customHeight="1" x14ac:dyDescent="0.15">
      <c r="B173" s="565" t="s">
        <v>567</v>
      </c>
      <c r="C173" s="566"/>
      <c r="D173" s="821" t="s">
        <v>1110</v>
      </c>
      <c r="E173" s="822"/>
      <c r="F173" s="822"/>
      <c r="G173" s="822"/>
      <c r="H173" s="822"/>
      <c r="I173" s="822"/>
      <c r="J173" s="822"/>
      <c r="K173" s="822"/>
      <c r="L173" s="822"/>
      <c r="M173" s="565" t="s">
        <v>567</v>
      </c>
      <c r="N173" s="566"/>
      <c r="O173" s="885" t="s">
        <v>1117</v>
      </c>
      <c r="P173" s="886"/>
      <c r="Q173" s="886"/>
      <c r="R173" s="886"/>
      <c r="S173" s="886"/>
      <c r="T173" s="886"/>
      <c r="U173" s="886"/>
      <c r="V173" s="886"/>
      <c r="W173" s="887"/>
    </row>
    <row r="174" spans="2:31" ht="15" customHeight="1" x14ac:dyDescent="0.15">
      <c r="B174" s="263"/>
      <c r="C174" s="824" t="s">
        <v>568</v>
      </c>
      <c r="D174" s="825"/>
      <c r="E174" s="825"/>
      <c r="F174" s="825"/>
      <c r="G174" s="825"/>
      <c r="H174" s="825"/>
      <c r="I174" s="825"/>
      <c r="J174" s="825"/>
      <c r="K174" s="825"/>
      <c r="L174" s="825"/>
      <c r="M174" s="263"/>
      <c r="N174" s="263" t="s">
        <v>569</v>
      </c>
      <c r="O174" s="263"/>
      <c r="P174" s="263"/>
      <c r="Q174" s="263"/>
      <c r="R174" s="263"/>
      <c r="S174" s="263"/>
      <c r="T174" s="263"/>
      <c r="U174" s="263"/>
      <c r="V174" s="263"/>
      <c r="W174" s="263"/>
      <c r="AA174" s="256"/>
      <c r="AB174" s="256"/>
      <c r="AC174" s="256"/>
      <c r="AD174" s="256"/>
      <c r="AE174" s="256"/>
    </row>
    <row r="175" spans="2:31" ht="15" customHeight="1" x14ac:dyDescent="0.15">
      <c r="B175" s="263"/>
      <c r="C175" s="826"/>
      <c r="D175" s="826"/>
      <c r="E175" s="826"/>
      <c r="F175" s="826"/>
      <c r="G175" s="826"/>
      <c r="H175" s="826"/>
      <c r="I175" s="826"/>
      <c r="J175" s="826"/>
      <c r="K175" s="826"/>
      <c r="L175" s="826"/>
      <c r="M175" s="263"/>
      <c r="N175" s="263" t="s">
        <v>570</v>
      </c>
      <c r="O175" s="263"/>
      <c r="P175" s="263"/>
      <c r="Q175" s="263"/>
      <c r="R175" s="263"/>
      <c r="S175" s="263"/>
      <c r="T175" s="263"/>
      <c r="U175" s="263"/>
      <c r="V175" s="263"/>
      <c r="W175" s="263"/>
      <c r="AA175" s="256"/>
      <c r="AB175" s="256"/>
      <c r="AC175" s="256"/>
      <c r="AD175" s="256"/>
      <c r="AE175" s="256"/>
    </row>
    <row r="176" spans="2:31" ht="15" customHeight="1" x14ac:dyDescent="0.15">
      <c r="C176" s="263" t="s">
        <v>571</v>
      </c>
      <c r="N176" s="264" t="s">
        <v>517</v>
      </c>
      <c r="O176" s="264"/>
      <c r="P176" s="264"/>
      <c r="Q176" s="264"/>
      <c r="R176" s="264"/>
      <c r="S176" s="264"/>
      <c r="T176" s="264"/>
      <c r="U176" s="264"/>
      <c r="V176" s="264"/>
      <c r="AA176" s="256"/>
      <c r="AB176" s="256"/>
      <c r="AC176" s="256"/>
      <c r="AD176" s="256"/>
      <c r="AE176" s="256"/>
    </row>
    <row r="177" spans="2:31" ht="15" customHeight="1" x14ac:dyDescent="0.15">
      <c r="C177" s="263" t="s">
        <v>573</v>
      </c>
      <c r="N177" s="264" t="s">
        <v>572</v>
      </c>
      <c r="O177" s="264"/>
      <c r="P177" s="264"/>
      <c r="Q177" s="264"/>
      <c r="R177" s="264"/>
      <c r="S177" s="264"/>
      <c r="T177" s="264"/>
      <c r="U177" s="264"/>
      <c r="V177" s="264"/>
      <c r="AA177" s="256"/>
      <c r="AB177" s="256"/>
      <c r="AC177" s="256"/>
      <c r="AD177" s="256"/>
      <c r="AE177" s="256"/>
    </row>
    <row r="178" spans="2:31" x14ac:dyDescent="0.15">
      <c r="C178" s="264" t="s">
        <v>542</v>
      </c>
      <c r="N178" s="264" t="s">
        <v>450</v>
      </c>
      <c r="O178" s="264"/>
      <c r="P178" s="264"/>
      <c r="Q178" s="264"/>
      <c r="R178" s="264"/>
      <c r="S178" s="264"/>
      <c r="T178" s="264"/>
      <c r="U178" s="264"/>
      <c r="V178" s="264"/>
      <c r="AA178" s="256"/>
      <c r="AB178" s="256"/>
      <c r="AC178" s="256"/>
      <c r="AD178" s="256"/>
      <c r="AE178" s="256"/>
    </row>
    <row r="179" spans="2:31" x14ac:dyDescent="0.15">
      <c r="N179" s="264"/>
      <c r="AA179" s="256"/>
      <c r="AB179" s="256"/>
      <c r="AC179" s="256"/>
      <c r="AD179" s="256"/>
      <c r="AE179" s="256"/>
    </row>
    <row r="180" spans="2:31" x14ac:dyDescent="0.15">
      <c r="N180" s="264"/>
      <c r="AA180" s="256"/>
      <c r="AB180" s="256"/>
      <c r="AC180" s="256"/>
      <c r="AD180" s="256"/>
      <c r="AE180" s="256"/>
    </row>
    <row r="181" spans="2:31" ht="9" customHeight="1" x14ac:dyDescent="0.15">
      <c r="AA181" s="256"/>
      <c r="AB181" s="256"/>
      <c r="AC181" s="256"/>
      <c r="AD181" s="256"/>
      <c r="AE181" s="256"/>
    </row>
    <row r="182" spans="2:31" s="256" customFormat="1" ht="22.5" customHeight="1" x14ac:dyDescent="0.15">
      <c r="B182" s="867" t="s">
        <v>563</v>
      </c>
      <c r="C182" s="867"/>
      <c r="D182" s="867"/>
      <c r="E182" s="867"/>
      <c r="F182" s="867"/>
      <c r="G182" s="867"/>
      <c r="H182" s="867"/>
      <c r="I182" s="867"/>
      <c r="J182" s="867"/>
      <c r="K182" s="867"/>
      <c r="L182" s="867"/>
      <c r="M182" s="867"/>
      <c r="N182" s="867"/>
      <c r="O182" s="867"/>
      <c r="P182" s="867"/>
      <c r="Q182" s="867"/>
      <c r="R182" s="867"/>
      <c r="S182" s="867"/>
      <c r="T182" s="867"/>
      <c r="U182" s="867"/>
      <c r="V182" s="867"/>
      <c r="W182" s="867"/>
      <c r="Y182" s="242" t="s">
        <v>551</v>
      </c>
    </row>
    <row r="183" spans="2:31" s="256" customFormat="1" ht="20.100000000000001" customHeight="1" x14ac:dyDescent="0.15">
      <c r="B183" s="258" t="s">
        <v>27</v>
      </c>
      <c r="C183" s="258"/>
      <c r="D183" s="868" t="str">
        <f>D138</f>
        <v>ミネトンネル</v>
      </c>
      <c r="E183" s="868"/>
      <c r="F183" s="868"/>
      <c r="G183" s="868"/>
      <c r="H183" s="869" t="s">
        <v>28</v>
      </c>
      <c r="I183" s="869"/>
      <c r="J183" s="870" t="str">
        <f>J138</f>
        <v>一般国道　316号</v>
      </c>
      <c r="K183" s="870"/>
      <c r="L183" s="870"/>
      <c r="M183" s="871" t="s">
        <v>255</v>
      </c>
      <c r="N183" s="871"/>
      <c r="O183" s="871"/>
      <c r="P183" s="872" t="str">
        <f>P138</f>
        <v>株式会社ニュージェック</v>
      </c>
      <c r="Q183" s="872"/>
      <c r="R183" s="872"/>
      <c r="S183" s="562" t="s">
        <v>220</v>
      </c>
      <c r="T183" s="564"/>
      <c r="U183" s="873">
        <f>U138</f>
        <v>44294</v>
      </c>
      <c r="V183" s="874"/>
      <c r="W183" s="875"/>
      <c r="Y183" s="242" t="s">
        <v>554</v>
      </c>
    </row>
    <row r="184" spans="2:31" s="256" customFormat="1" ht="20.100000000000001" customHeight="1" x14ac:dyDescent="0.15">
      <c r="B184" s="259" t="s">
        <v>0</v>
      </c>
      <c r="C184" s="259"/>
      <c r="D184" s="879" t="str">
        <f>D139</f>
        <v>美祢トンネル</v>
      </c>
      <c r="E184" s="879"/>
      <c r="F184" s="879"/>
      <c r="G184" s="879"/>
      <c r="H184" s="541" t="s">
        <v>1</v>
      </c>
      <c r="I184" s="541"/>
      <c r="J184" s="870" t="str">
        <f>J139</f>
        <v>宇部土木建築事務所</v>
      </c>
      <c r="K184" s="870"/>
      <c r="L184" s="870"/>
      <c r="M184" s="871" t="s">
        <v>256</v>
      </c>
      <c r="N184" s="871"/>
      <c r="O184" s="871"/>
      <c r="P184" s="872" t="str">
        <f>P139</f>
        <v>石村　勝伸</v>
      </c>
      <c r="Q184" s="872"/>
      <c r="R184" s="872"/>
      <c r="S184" s="705"/>
      <c r="T184" s="706"/>
      <c r="U184" s="876"/>
      <c r="V184" s="877"/>
      <c r="W184" s="878"/>
      <c r="Y184" s="242" t="s">
        <v>54</v>
      </c>
    </row>
    <row r="185" spans="2:31" s="256" customFormat="1" ht="20.100000000000001" customHeight="1" x14ac:dyDescent="0.15">
      <c r="B185" s="859" t="s">
        <v>564</v>
      </c>
      <c r="C185" s="840" t="s">
        <v>565</v>
      </c>
      <c r="D185" s="911" t="s">
        <v>601</v>
      </c>
      <c r="E185" s="912"/>
      <c r="F185" s="849"/>
      <c r="G185" s="850"/>
      <c r="H185" s="850"/>
      <c r="I185" s="850"/>
      <c r="J185" s="850"/>
      <c r="K185" s="850"/>
      <c r="L185" s="850"/>
      <c r="M185" s="861" t="s">
        <v>564</v>
      </c>
      <c r="N185" s="839" t="s">
        <v>565</v>
      </c>
      <c r="O185" s="842" t="s">
        <v>602</v>
      </c>
      <c r="P185" s="843"/>
      <c r="Q185" s="846"/>
      <c r="R185" s="847"/>
      <c r="S185" s="847"/>
      <c r="T185" s="847"/>
      <c r="U185" s="847"/>
      <c r="V185" s="847"/>
      <c r="W185" s="848"/>
      <c r="Y185" s="242" t="s">
        <v>55</v>
      </c>
    </row>
    <row r="186" spans="2:31" s="256" customFormat="1" ht="20.100000000000001" customHeight="1" x14ac:dyDescent="0.15">
      <c r="B186" s="859"/>
      <c r="C186" s="830"/>
      <c r="D186" s="844"/>
      <c r="E186" s="845"/>
      <c r="F186" s="849"/>
      <c r="G186" s="850"/>
      <c r="H186" s="850"/>
      <c r="I186" s="850"/>
      <c r="J186" s="850"/>
      <c r="K186" s="850"/>
      <c r="L186" s="850"/>
      <c r="M186" s="859"/>
      <c r="N186" s="830"/>
      <c r="O186" s="844"/>
      <c r="P186" s="845"/>
      <c r="Q186" s="849"/>
      <c r="R186" s="850"/>
      <c r="S186" s="850"/>
      <c r="T186" s="850"/>
      <c r="U186" s="850"/>
      <c r="V186" s="850"/>
      <c r="W186" s="851"/>
    </row>
    <row r="187" spans="2:31" s="256" customFormat="1" ht="20.100000000000001" customHeight="1" x14ac:dyDescent="0.15">
      <c r="B187" s="859"/>
      <c r="C187" s="839" t="s">
        <v>2</v>
      </c>
      <c r="D187" s="842">
        <v>5</v>
      </c>
      <c r="E187" s="843"/>
      <c r="F187" s="849"/>
      <c r="G187" s="850"/>
      <c r="H187" s="850"/>
      <c r="I187" s="850"/>
      <c r="J187" s="850"/>
      <c r="K187" s="850"/>
      <c r="L187" s="850"/>
      <c r="M187" s="859"/>
      <c r="N187" s="839" t="s">
        <v>2</v>
      </c>
      <c r="O187" s="842">
        <v>1</v>
      </c>
      <c r="P187" s="843"/>
      <c r="Q187" s="849"/>
      <c r="R187" s="850"/>
      <c r="S187" s="850"/>
      <c r="T187" s="850"/>
      <c r="U187" s="850"/>
      <c r="V187" s="850"/>
      <c r="W187" s="851"/>
    </row>
    <row r="188" spans="2:31" s="256" customFormat="1" ht="20.100000000000001" customHeight="1" x14ac:dyDescent="0.15">
      <c r="B188" s="860"/>
      <c r="C188" s="830"/>
      <c r="D188" s="844"/>
      <c r="E188" s="845"/>
      <c r="F188" s="849"/>
      <c r="G188" s="850"/>
      <c r="H188" s="850"/>
      <c r="I188" s="850"/>
      <c r="J188" s="850"/>
      <c r="K188" s="850"/>
      <c r="L188" s="850"/>
      <c r="M188" s="860"/>
      <c r="N188" s="830"/>
      <c r="O188" s="844"/>
      <c r="P188" s="845"/>
      <c r="Q188" s="849"/>
      <c r="R188" s="850"/>
      <c r="S188" s="850"/>
      <c r="T188" s="850"/>
      <c r="U188" s="850"/>
      <c r="V188" s="850"/>
      <c r="W188" s="851"/>
    </row>
    <row r="189" spans="2:31" s="256" customFormat="1" ht="17.100000000000001" customHeight="1" x14ac:dyDescent="0.15">
      <c r="B189" s="574" t="s">
        <v>566</v>
      </c>
      <c r="C189" s="574" t="s">
        <v>3</v>
      </c>
      <c r="D189" s="842" t="s">
        <v>331</v>
      </c>
      <c r="E189" s="843"/>
      <c r="F189" s="849"/>
      <c r="G189" s="850"/>
      <c r="H189" s="850"/>
      <c r="I189" s="850"/>
      <c r="J189" s="850"/>
      <c r="K189" s="850"/>
      <c r="L189" s="850"/>
      <c r="M189" s="574" t="s">
        <v>566</v>
      </c>
      <c r="N189" s="574" t="s">
        <v>3</v>
      </c>
      <c r="O189" s="913" t="s">
        <v>329</v>
      </c>
      <c r="P189" s="914"/>
      <c r="Q189" s="849"/>
      <c r="R189" s="850"/>
      <c r="S189" s="850"/>
      <c r="T189" s="850"/>
      <c r="U189" s="850"/>
      <c r="V189" s="850"/>
      <c r="W189" s="851"/>
    </row>
    <row r="190" spans="2:31" s="256" customFormat="1" ht="17.100000000000001" customHeight="1" x14ac:dyDescent="0.15">
      <c r="B190" s="574"/>
      <c r="C190" s="574"/>
      <c r="D190" s="844"/>
      <c r="E190" s="845"/>
      <c r="F190" s="849"/>
      <c r="G190" s="850"/>
      <c r="H190" s="850"/>
      <c r="I190" s="850"/>
      <c r="J190" s="850"/>
      <c r="K190" s="850"/>
      <c r="L190" s="850"/>
      <c r="M190" s="574"/>
      <c r="N190" s="574"/>
      <c r="O190" s="915"/>
      <c r="P190" s="916"/>
      <c r="Q190" s="849"/>
      <c r="R190" s="850"/>
      <c r="S190" s="850"/>
      <c r="T190" s="850"/>
      <c r="U190" s="850"/>
      <c r="V190" s="850"/>
      <c r="W190" s="851"/>
    </row>
    <row r="191" spans="2:31" s="256" customFormat="1" ht="17.100000000000001" customHeight="1" x14ac:dyDescent="0.15">
      <c r="B191" s="574"/>
      <c r="C191" s="574" t="s">
        <v>4</v>
      </c>
      <c r="D191" s="842" t="s">
        <v>355</v>
      </c>
      <c r="E191" s="843"/>
      <c r="F191" s="849"/>
      <c r="G191" s="850"/>
      <c r="H191" s="850"/>
      <c r="I191" s="850"/>
      <c r="J191" s="850"/>
      <c r="K191" s="850"/>
      <c r="L191" s="850"/>
      <c r="M191" s="574"/>
      <c r="N191" s="574" t="s">
        <v>4</v>
      </c>
      <c r="O191" s="917" t="s">
        <v>351</v>
      </c>
      <c r="P191" s="918"/>
      <c r="Q191" s="849"/>
      <c r="R191" s="850"/>
      <c r="S191" s="850"/>
      <c r="T191" s="850"/>
      <c r="U191" s="850"/>
      <c r="V191" s="850"/>
      <c r="W191" s="851"/>
    </row>
    <row r="192" spans="2:31" s="256" customFormat="1" ht="17.100000000000001" customHeight="1" x14ac:dyDescent="0.15">
      <c r="B192" s="574"/>
      <c r="C192" s="574"/>
      <c r="D192" s="844"/>
      <c r="E192" s="845"/>
      <c r="F192" s="849"/>
      <c r="G192" s="850"/>
      <c r="H192" s="850"/>
      <c r="I192" s="850"/>
      <c r="J192" s="850"/>
      <c r="K192" s="850"/>
      <c r="L192" s="850"/>
      <c r="M192" s="574"/>
      <c r="N192" s="574"/>
      <c r="O192" s="915"/>
      <c r="P192" s="916"/>
      <c r="Q192" s="849"/>
      <c r="R192" s="850"/>
      <c r="S192" s="850"/>
      <c r="T192" s="850"/>
      <c r="U192" s="850"/>
      <c r="V192" s="850"/>
      <c r="W192" s="851"/>
    </row>
    <row r="193" spans="2:31" s="256" customFormat="1" ht="17.100000000000001" customHeight="1" x14ac:dyDescent="0.15">
      <c r="B193" s="522" t="s">
        <v>5</v>
      </c>
      <c r="C193" s="524"/>
      <c r="D193" s="827" t="s">
        <v>332</v>
      </c>
      <c r="E193" s="828"/>
      <c r="F193" s="849"/>
      <c r="G193" s="850"/>
      <c r="H193" s="850"/>
      <c r="I193" s="850"/>
      <c r="J193" s="850"/>
      <c r="K193" s="850"/>
      <c r="L193" s="850"/>
      <c r="M193" s="522" t="s">
        <v>5</v>
      </c>
      <c r="N193" s="524"/>
      <c r="O193" s="919" t="s">
        <v>332</v>
      </c>
      <c r="P193" s="920"/>
      <c r="Q193" s="849"/>
      <c r="R193" s="850"/>
      <c r="S193" s="850"/>
      <c r="T193" s="850"/>
      <c r="U193" s="850"/>
      <c r="V193" s="850"/>
      <c r="W193" s="851"/>
    </row>
    <row r="194" spans="2:31" s="256" customFormat="1" ht="17.100000000000001" customHeight="1" x14ac:dyDescent="0.15">
      <c r="B194" s="522" t="s">
        <v>6</v>
      </c>
      <c r="C194" s="524"/>
      <c r="D194" s="844" t="s">
        <v>532</v>
      </c>
      <c r="E194" s="845"/>
      <c r="F194" s="849"/>
      <c r="G194" s="850"/>
      <c r="H194" s="850"/>
      <c r="I194" s="850"/>
      <c r="J194" s="850"/>
      <c r="K194" s="850"/>
      <c r="L194" s="850"/>
      <c r="M194" s="522" t="s">
        <v>6</v>
      </c>
      <c r="N194" s="524"/>
      <c r="O194" s="921" t="s">
        <v>514</v>
      </c>
      <c r="P194" s="922"/>
      <c r="Q194" s="849"/>
      <c r="R194" s="850"/>
      <c r="S194" s="850"/>
      <c r="T194" s="850"/>
      <c r="U194" s="850"/>
      <c r="V194" s="850"/>
      <c r="W194" s="851"/>
    </row>
    <row r="195" spans="2:31" s="256" customFormat="1" ht="17.100000000000001" customHeight="1" x14ac:dyDescent="0.15">
      <c r="B195" s="562" t="s">
        <v>29</v>
      </c>
      <c r="C195" s="831" t="s">
        <v>267</v>
      </c>
      <c r="D195" s="832"/>
      <c r="E195" s="260"/>
      <c r="F195" s="849"/>
      <c r="G195" s="850"/>
      <c r="H195" s="850"/>
      <c r="I195" s="850"/>
      <c r="J195" s="850"/>
      <c r="K195" s="850"/>
      <c r="L195" s="850"/>
      <c r="M195" s="562" t="s">
        <v>29</v>
      </c>
      <c r="N195" s="831" t="s">
        <v>267</v>
      </c>
      <c r="O195" s="832"/>
      <c r="P195" s="261"/>
      <c r="Q195" s="849"/>
      <c r="R195" s="850"/>
      <c r="S195" s="850"/>
      <c r="T195" s="850"/>
      <c r="U195" s="850"/>
      <c r="V195" s="850"/>
      <c r="W195" s="851"/>
      <c r="AA195" s="257"/>
      <c r="AB195" s="257"/>
      <c r="AC195" s="257"/>
      <c r="AD195" s="257"/>
      <c r="AE195" s="257"/>
    </row>
    <row r="196" spans="2:31" s="256" customFormat="1" ht="17.100000000000001" customHeight="1" x14ac:dyDescent="0.15">
      <c r="B196" s="565"/>
      <c r="C196" s="831" t="s">
        <v>268</v>
      </c>
      <c r="D196" s="832"/>
      <c r="E196" s="261" t="s">
        <v>554</v>
      </c>
      <c r="F196" s="852"/>
      <c r="G196" s="853"/>
      <c r="H196" s="853"/>
      <c r="I196" s="853"/>
      <c r="J196" s="853"/>
      <c r="K196" s="853"/>
      <c r="L196" s="853"/>
      <c r="M196" s="565"/>
      <c r="N196" s="831" t="s">
        <v>268</v>
      </c>
      <c r="O196" s="832"/>
      <c r="P196" s="262" t="s">
        <v>554</v>
      </c>
      <c r="Q196" s="852"/>
      <c r="R196" s="853"/>
      <c r="S196" s="853"/>
      <c r="T196" s="853"/>
      <c r="U196" s="853"/>
      <c r="V196" s="853"/>
      <c r="W196" s="854"/>
      <c r="AA196" s="257"/>
      <c r="AB196" s="257"/>
      <c r="AC196" s="257"/>
      <c r="AD196" s="257"/>
      <c r="AE196" s="257"/>
    </row>
    <row r="197" spans="2:31" s="256" customFormat="1" ht="17.100000000000001" customHeight="1" x14ac:dyDescent="0.15">
      <c r="B197" s="522" t="s">
        <v>7</v>
      </c>
      <c r="C197" s="523"/>
      <c r="D197" s="524"/>
      <c r="E197" s="833" t="s">
        <v>1123</v>
      </c>
      <c r="F197" s="857"/>
      <c r="G197" s="857"/>
      <c r="H197" s="857"/>
      <c r="I197" s="857"/>
      <c r="J197" s="857"/>
      <c r="K197" s="857"/>
      <c r="L197" s="858"/>
      <c r="M197" s="522" t="s">
        <v>7</v>
      </c>
      <c r="N197" s="523"/>
      <c r="O197" s="524"/>
      <c r="P197" s="833" t="s">
        <v>1139</v>
      </c>
      <c r="Q197" s="857"/>
      <c r="R197" s="857"/>
      <c r="S197" s="857"/>
      <c r="T197" s="857"/>
      <c r="U197" s="857"/>
      <c r="V197" s="857"/>
      <c r="W197" s="858"/>
      <c r="AA197" s="257"/>
      <c r="AB197" s="257"/>
      <c r="AC197" s="257"/>
      <c r="AD197" s="257"/>
      <c r="AE197" s="257"/>
    </row>
    <row r="198" spans="2:31" s="256" customFormat="1" ht="17.100000000000001" customHeight="1" x14ac:dyDescent="0.15">
      <c r="B198" s="522" t="s">
        <v>46</v>
      </c>
      <c r="C198" s="523"/>
      <c r="D198" s="524"/>
      <c r="E198" s="813" t="s">
        <v>1124</v>
      </c>
      <c r="F198" s="814"/>
      <c r="G198" s="814"/>
      <c r="H198" s="814"/>
      <c r="I198" s="814"/>
      <c r="J198" s="814"/>
      <c r="K198" s="814"/>
      <c r="L198" s="815"/>
      <c r="M198" s="522" t="s">
        <v>46</v>
      </c>
      <c r="N198" s="523"/>
      <c r="O198" s="524"/>
      <c r="P198" s="813" t="s">
        <v>516</v>
      </c>
      <c r="Q198" s="814"/>
      <c r="R198" s="814"/>
      <c r="S198" s="855"/>
      <c r="T198" s="855"/>
      <c r="U198" s="855"/>
      <c r="V198" s="855"/>
      <c r="W198" s="856"/>
      <c r="AA198" s="257"/>
      <c r="AB198" s="257"/>
      <c r="AC198" s="257"/>
      <c r="AD198" s="257"/>
      <c r="AE198" s="257"/>
    </row>
    <row r="199" spans="2:31" s="256" customFormat="1" ht="17.100000000000001" customHeight="1" x14ac:dyDescent="0.15">
      <c r="B199" s="522" t="s">
        <v>270</v>
      </c>
      <c r="C199" s="523"/>
      <c r="D199" s="524"/>
      <c r="E199" s="813" t="s">
        <v>516</v>
      </c>
      <c r="F199" s="814"/>
      <c r="G199" s="814"/>
      <c r="H199" s="855"/>
      <c r="I199" s="855"/>
      <c r="J199" s="855"/>
      <c r="K199" s="855"/>
      <c r="L199" s="856"/>
      <c r="M199" s="522" t="s">
        <v>270</v>
      </c>
      <c r="N199" s="523"/>
      <c r="O199" s="524"/>
      <c r="P199" s="813" t="s">
        <v>516</v>
      </c>
      <c r="Q199" s="814"/>
      <c r="R199" s="814"/>
      <c r="S199" s="855"/>
      <c r="T199" s="855"/>
      <c r="U199" s="855"/>
      <c r="V199" s="855"/>
      <c r="W199" s="856"/>
      <c r="AA199" s="257"/>
      <c r="AB199" s="257"/>
      <c r="AC199" s="257"/>
      <c r="AD199" s="257"/>
      <c r="AE199" s="257"/>
    </row>
    <row r="200" spans="2:31" s="256" customFormat="1" ht="17.100000000000001" customHeight="1" x14ac:dyDescent="0.15">
      <c r="B200" s="522" t="s">
        <v>289</v>
      </c>
      <c r="C200" s="523"/>
      <c r="D200" s="524"/>
      <c r="E200" s="813" t="s">
        <v>555</v>
      </c>
      <c r="F200" s="814"/>
      <c r="G200" s="814"/>
      <c r="H200" s="816" t="s">
        <v>8</v>
      </c>
      <c r="I200" s="817"/>
      <c r="J200" s="818"/>
      <c r="K200" s="819"/>
      <c r="L200" s="819"/>
      <c r="M200" s="522" t="s">
        <v>289</v>
      </c>
      <c r="N200" s="523"/>
      <c r="O200" s="524"/>
      <c r="P200" s="813" t="s">
        <v>555</v>
      </c>
      <c r="Q200" s="814"/>
      <c r="R200" s="814"/>
      <c r="S200" s="816" t="s">
        <v>8</v>
      </c>
      <c r="T200" s="817"/>
      <c r="U200" s="818"/>
      <c r="V200" s="819"/>
      <c r="W200" s="820"/>
    </row>
    <row r="201" spans="2:31" s="256" customFormat="1" ht="17.100000000000001" customHeight="1" x14ac:dyDescent="0.15">
      <c r="B201" s="565" t="s">
        <v>567</v>
      </c>
      <c r="C201" s="566"/>
      <c r="D201" s="836" t="s">
        <v>1726</v>
      </c>
      <c r="E201" s="837"/>
      <c r="F201" s="837"/>
      <c r="G201" s="837"/>
      <c r="H201" s="837"/>
      <c r="I201" s="837"/>
      <c r="J201" s="837"/>
      <c r="K201" s="837"/>
      <c r="L201" s="838"/>
      <c r="M201" s="565" t="s">
        <v>567</v>
      </c>
      <c r="N201" s="566"/>
      <c r="O201" s="821" t="s">
        <v>1140</v>
      </c>
      <c r="P201" s="822"/>
      <c r="Q201" s="822"/>
      <c r="R201" s="822"/>
      <c r="S201" s="822"/>
      <c r="T201" s="822"/>
      <c r="U201" s="822"/>
      <c r="V201" s="822"/>
      <c r="W201" s="823"/>
    </row>
    <row r="202" spans="2:31" s="256" customFormat="1" ht="20.100000000000001" customHeight="1" x14ac:dyDescent="0.15">
      <c r="B202" s="859" t="s">
        <v>564</v>
      </c>
      <c r="C202" s="840" t="s">
        <v>565</v>
      </c>
      <c r="D202" s="911" t="s">
        <v>602</v>
      </c>
      <c r="E202" s="912"/>
      <c r="F202" s="849"/>
      <c r="G202" s="850"/>
      <c r="H202" s="850"/>
      <c r="I202" s="850"/>
      <c r="J202" s="850"/>
      <c r="K202" s="850"/>
      <c r="L202" s="850"/>
      <c r="M202" s="861" t="s">
        <v>564</v>
      </c>
      <c r="N202" s="839" t="s">
        <v>565</v>
      </c>
      <c r="O202" s="842" t="s">
        <v>602</v>
      </c>
      <c r="P202" s="843"/>
      <c r="Q202" s="846"/>
      <c r="R202" s="847"/>
      <c r="S202" s="847"/>
      <c r="T202" s="847"/>
      <c r="U202" s="847"/>
      <c r="V202" s="847"/>
      <c r="W202" s="848"/>
    </row>
    <row r="203" spans="2:31" s="256" customFormat="1" ht="20.100000000000001" customHeight="1" x14ac:dyDescent="0.15">
      <c r="B203" s="859"/>
      <c r="C203" s="830"/>
      <c r="D203" s="844"/>
      <c r="E203" s="845"/>
      <c r="F203" s="849"/>
      <c r="G203" s="850"/>
      <c r="H203" s="850"/>
      <c r="I203" s="850"/>
      <c r="J203" s="850"/>
      <c r="K203" s="850"/>
      <c r="L203" s="850"/>
      <c r="M203" s="859"/>
      <c r="N203" s="830"/>
      <c r="O203" s="844"/>
      <c r="P203" s="845"/>
      <c r="Q203" s="849"/>
      <c r="R203" s="850"/>
      <c r="S203" s="850"/>
      <c r="T203" s="850"/>
      <c r="U203" s="850"/>
      <c r="V203" s="850"/>
      <c r="W203" s="851"/>
    </row>
    <row r="204" spans="2:31" s="256" customFormat="1" ht="20.100000000000001" customHeight="1" x14ac:dyDescent="0.15">
      <c r="B204" s="859"/>
      <c r="C204" s="839" t="s">
        <v>2</v>
      </c>
      <c r="D204" s="842">
        <v>2</v>
      </c>
      <c r="E204" s="843"/>
      <c r="F204" s="849"/>
      <c r="G204" s="850"/>
      <c r="H204" s="850"/>
      <c r="I204" s="850"/>
      <c r="J204" s="850"/>
      <c r="K204" s="850"/>
      <c r="L204" s="850"/>
      <c r="M204" s="859"/>
      <c r="N204" s="839" t="s">
        <v>2</v>
      </c>
      <c r="O204" s="842">
        <v>4</v>
      </c>
      <c r="P204" s="843"/>
      <c r="Q204" s="849"/>
      <c r="R204" s="850"/>
      <c r="S204" s="850"/>
      <c r="T204" s="850"/>
      <c r="U204" s="850"/>
      <c r="V204" s="850"/>
      <c r="W204" s="851"/>
    </row>
    <row r="205" spans="2:31" s="256" customFormat="1" ht="20.100000000000001" customHeight="1" x14ac:dyDescent="0.15">
      <c r="B205" s="860"/>
      <c r="C205" s="830"/>
      <c r="D205" s="844"/>
      <c r="E205" s="845"/>
      <c r="F205" s="849"/>
      <c r="G205" s="850"/>
      <c r="H205" s="850"/>
      <c r="I205" s="850"/>
      <c r="J205" s="850"/>
      <c r="K205" s="850"/>
      <c r="L205" s="850"/>
      <c r="M205" s="860"/>
      <c r="N205" s="830"/>
      <c r="O205" s="844"/>
      <c r="P205" s="845"/>
      <c r="Q205" s="849"/>
      <c r="R205" s="850"/>
      <c r="S205" s="850"/>
      <c r="T205" s="850"/>
      <c r="U205" s="850"/>
      <c r="V205" s="850"/>
      <c r="W205" s="851"/>
    </row>
    <row r="206" spans="2:31" s="256" customFormat="1" ht="17.100000000000001" customHeight="1" x14ac:dyDescent="0.15">
      <c r="B206" s="574" t="s">
        <v>566</v>
      </c>
      <c r="C206" s="574" t="s">
        <v>3</v>
      </c>
      <c r="D206" s="913" t="s">
        <v>534</v>
      </c>
      <c r="E206" s="914"/>
      <c r="F206" s="849"/>
      <c r="G206" s="850"/>
      <c r="H206" s="850"/>
      <c r="I206" s="850"/>
      <c r="J206" s="850"/>
      <c r="K206" s="850"/>
      <c r="L206" s="850"/>
      <c r="M206" s="574" t="s">
        <v>566</v>
      </c>
      <c r="N206" s="574" t="s">
        <v>3</v>
      </c>
      <c r="O206" s="842" t="s">
        <v>534</v>
      </c>
      <c r="P206" s="843"/>
      <c r="Q206" s="849"/>
      <c r="R206" s="850"/>
      <c r="S206" s="850"/>
      <c r="T206" s="850"/>
      <c r="U206" s="850"/>
      <c r="V206" s="850"/>
      <c r="W206" s="851"/>
    </row>
    <row r="207" spans="2:31" s="256" customFormat="1" ht="17.100000000000001" customHeight="1" x14ac:dyDescent="0.15">
      <c r="B207" s="574"/>
      <c r="C207" s="574"/>
      <c r="D207" s="915"/>
      <c r="E207" s="916"/>
      <c r="F207" s="849"/>
      <c r="G207" s="850"/>
      <c r="H207" s="850"/>
      <c r="I207" s="850"/>
      <c r="J207" s="850"/>
      <c r="K207" s="850"/>
      <c r="L207" s="850"/>
      <c r="M207" s="574"/>
      <c r="N207" s="574"/>
      <c r="O207" s="844"/>
      <c r="P207" s="845"/>
      <c r="Q207" s="849"/>
      <c r="R207" s="850"/>
      <c r="S207" s="850"/>
      <c r="T207" s="850"/>
      <c r="U207" s="850"/>
      <c r="V207" s="850"/>
      <c r="W207" s="851"/>
    </row>
    <row r="208" spans="2:31" s="256" customFormat="1" ht="17.100000000000001" customHeight="1" x14ac:dyDescent="0.15">
      <c r="B208" s="574"/>
      <c r="C208" s="574" t="s">
        <v>4</v>
      </c>
      <c r="D208" s="917" t="s">
        <v>486</v>
      </c>
      <c r="E208" s="918"/>
      <c r="F208" s="849"/>
      <c r="G208" s="850"/>
      <c r="H208" s="850"/>
      <c r="I208" s="850"/>
      <c r="J208" s="850"/>
      <c r="K208" s="850"/>
      <c r="L208" s="850"/>
      <c r="M208" s="574"/>
      <c r="N208" s="574" t="s">
        <v>4</v>
      </c>
      <c r="O208" s="842" t="s">
        <v>486</v>
      </c>
      <c r="P208" s="843"/>
      <c r="Q208" s="849"/>
      <c r="R208" s="850"/>
      <c r="S208" s="850"/>
      <c r="T208" s="850"/>
      <c r="U208" s="850"/>
      <c r="V208" s="850"/>
      <c r="W208" s="851"/>
    </row>
    <row r="209" spans="2:31" s="256" customFormat="1" ht="17.100000000000001" customHeight="1" x14ac:dyDescent="0.15">
      <c r="B209" s="574"/>
      <c r="C209" s="574"/>
      <c r="D209" s="915"/>
      <c r="E209" s="916"/>
      <c r="F209" s="849"/>
      <c r="G209" s="850"/>
      <c r="H209" s="850"/>
      <c r="I209" s="850"/>
      <c r="J209" s="850"/>
      <c r="K209" s="850"/>
      <c r="L209" s="850"/>
      <c r="M209" s="574"/>
      <c r="N209" s="574"/>
      <c r="O209" s="844"/>
      <c r="P209" s="845"/>
      <c r="Q209" s="849"/>
      <c r="R209" s="850"/>
      <c r="S209" s="850"/>
      <c r="T209" s="850"/>
      <c r="U209" s="850"/>
      <c r="V209" s="850"/>
      <c r="W209" s="851"/>
    </row>
    <row r="210" spans="2:31" s="256" customFormat="1" ht="17.100000000000001" customHeight="1" x14ac:dyDescent="0.15">
      <c r="B210" s="522" t="s">
        <v>5</v>
      </c>
      <c r="C210" s="524"/>
      <c r="D210" s="919" t="s">
        <v>333</v>
      </c>
      <c r="E210" s="920"/>
      <c r="F210" s="849"/>
      <c r="G210" s="850"/>
      <c r="H210" s="850"/>
      <c r="I210" s="850"/>
      <c r="J210" s="850"/>
      <c r="K210" s="850"/>
      <c r="L210" s="850"/>
      <c r="M210" s="522" t="s">
        <v>5</v>
      </c>
      <c r="N210" s="524"/>
      <c r="O210" s="842" t="s">
        <v>333</v>
      </c>
      <c r="P210" s="843"/>
      <c r="Q210" s="849"/>
      <c r="R210" s="850"/>
      <c r="S210" s="850"/>
      <c r="T210" s="850"/>
      <c r="U210" s="850"/>
      <c r="V210" s="850"/>
      <c r="W210" s="851"/>
    </row>
    <row r="211" spans="2:31" s="256" customFormat="1" ht="17.100000000000001" customHeight="1" x14ac:dyDescent="0.15">
      <c r="B211" s="522" t="s">
        <v>6</v>
      </c>
      <c r="C211" s="524"/>
      <c r="D211" s="921" t="s">
        <v>514</v>
      </c>
      <c r="E211" s="922"/>
      <c r="F211" s="849"/>
      <c r="G211" s="850"/>
      <c r="H211" s="850"/>
      <c r="I211" s="850"/>
      <c r="J211" s="850"/>
      <c r="K211" s="850"/>
      <c r="L211" s="850"/>
      <c r="M211" s="522" t="s">
        <v>6</v>
      </c>
      <c r="N211" s="524"/>
      <c r="O211" s="888" t="s">
        <v>514</v>
      </c>
      <c r="P211" s="889"/>
      <c r="Q211" s="849"/>
      <c r="R211" s="850"/>
      <c r="S211" s="850"/>
      <c r="T211" s="850"/>
      <c r="U211" s="850"/>
      <c r="V211" s="850"/>
      <c r="W211" s="851"/>
    </row>
    <row r="212" spans="2:31" s="256" customFormat="1" ht="17.100000000000001" customHeight="1" x14ac:dyDescent="0.15">
      <c r="B212" s="562" t="s">
        <v>29</v>
      </c>
      <c r="C212" s="831" t="s">
        <v>267</v>
      </c>
      <c r="D212" s="832"/>
      <c r="E212" s="261"/>
      <c r="F212" s="849"/>
      <c r="G212" s="850"/>
      <c r="H212" s="850"/>
      <c r="I212" s="850"/>
      <c r="J212" s="850"/>
      <c r="K212" s="850"/>
      <c r="L212" s="850"/>
      <c r="M212" s="562" t="s">
        <v>29</v>
      </c>
      <c r="N212" s="831" t="s">
        <v>267</v>
      </c>
      <c r="O212" s="832"/>
      <c r="P212" s="260"/>
      <c r="Q212" s="849"/>
      <c r="R212" s="850"/>
      <c r="S212" s="850"/>
      <c r="T212" s="850"/>
      <c r="U212" s="850"/>
      <c r="V212" s="850"/>
      <c r="W212" s="851"/>
    </row>
    <row r="213" spans="2:31" s="256" customFormat="1" ht="17.100000000000001" customHeight="1" x14ac:dyDescent="0.15">
      <c r="B213" s="565"/>
      <c r="C213" s="831" t="s">
        <v>268</v>
      </c>
      <c r="D213" s="832"/>
      <c r="E213" s="262" t="s">
        <v>554</v>
      </c>
      <c r="F213" s="852"/>
      <c r="G213" s="853"/>
      <c r="H213" s="853"/>
      <c r="I213" s="853"/>
      <c r="J213" s="853"/>
      <c r="K213" s="853"/>
      <c r="L213" s="853"/>
      <c r="M213" s="565"/>
      <c r="N213" s="831" t="s">
        <v>268</v>
      </c>
      <c r="O213" s="832"/>
      <c r="P213" s="261" t="s">
        <v>554</v>
      </c>
      <c r="Q213" s="852"/>
      <c r="R213" s="853"/>
      <c r="S213" s="853"/>
      <c r="T213" s="853"/>
      <c r="U213" s="853"/>
      <c r="V213" s="853"/>
      <c r="W213" s="854"/>
    </row>
    <row r="214" spans="2:31" s="256" customFormat="1" ht="17.100000000000001" customHeight="1" x14ac:dyDescent="0.15">
      <c r="B214" s="522" t="s">
        <v>7</v>
      </c>
      <c r="C214" s="523"/>
      <c r="D214" s="524"/>
      <c r="E214" s="833" t="s">
        <v>1654</v>
      </c>
      <c r="F214" s="857"/>
      <c r="G214" s="857"/>
      <c r="H214" s="857"/>
      <c r="I214" s="857"/>
      <c r="J214" s="857"/>
      <c r="K214" s="857"/>
      <c r="L214" s="858"/>
      <c r="M214" s="522" t="s">
        <v>7</v>
      </c>
      <c r="N214" s="523"/>
      <c r="O214" s="524"/>
      <c r="P214" s="833" t="s">
        <v>1358</v>
      </c>
      <c r="Q214" s="857"/>
      <c r="R214" s="857"/>
      <c r="S214" s="857"/>
      <c r="T214" s="857"/>
      <c r="U214" s="857"/>
      <c r="V214" s="857"/>
      <c r="W214" s="858"/>
    </row>
    <row r="215" spans="2:31" s="256" customFormat="1" ht="17.100000000000001" customHeight="1" x14ac:dyDescent="0.15">
      <c r="B215" s="522" t="s">
        <v>46</v>
      </c>
      <c r="C215" s="523"/>
      <c r="D215" s="524"/>
      <c r="E215" s="833" t="s">
        <v>1125</v>
      </c>
      <c r="F215" s="857"/>
      <c r="G215" s="857"/>
      <c r="H215" s="857"/>
      <c r="I215" s="857"/>
      <c r="J215" s="857"/>
      <c r="K215" s="857"/>
      <c r="L215" s="858"/>
      <c r="M215" s="522" t="s">
        <v>46</v>
      </c>
      <c r="N215" s="523"/>
      <c r="O215" s="524"/>
      <c r="P215" s="833" t="s">
        <v>1125</v>
      </c>
      <c r="Q215" s="857"/>
      <c r="R215" s="857"/>
      <c r="S215" s="857"/>
      <c r="T215" s="857"/>
      <c r="U215" s="857"/>
      <c r="V215" s="857"/>
      <c r="W215" s="858"/>
    </row>
    <row r="216" spans="2:31" s="256" customFormat="1" ht="17.100000000000001" customHeight="1" x14ac:dyDescent="0.15">
      <c r="B216" s="522" t="s">
        <v>270</v>
      </c>
      <c r="C216" s="523"/>
      <c r="D216" s="524"/>
      <c r="E216" s="813" t="s">
        <v>516</v>
      </c>
      <c r="F216" s="814"/>
      <c r="G216" s="814"/>
      <c r="H216" s="855"/>
      <c r="I216" s="855"/>
      <c r="J216" s="855"/>
      <c r="K216" s="855"/>
      <c r="L216" s="856"/>
      <c r="M216" s="522" t="s">
        <v>270</v>
      </c>
      <c r="N216" s="523"/>
      <c r="O216" s="524"/>
      <c r="P216" s="813" t="s">
        <v>516</v>
      </c>
      <c r="Q216" s="814"/>
      <c r="R216" s="814"/>
      <c r="S216" s="855"/>
      <c r="T216" s="855"/>
      <c r="U216" s="855"/>
      <c r="V216" s="855"/>
      <c r="W216" s="856"/>
    </row>
    <row r="217" spans="2:31" s="256" customFormat="1" ht="17.100000000000001" customHeight="1" x14ac:dyDescent="0.15">
      <c r="B217" s="522" t="s">
        <v>289</v>
      </c>
      <c r="C217" s="523"/>
      <c r="D217" s="524"/>
      <c r="E217" s="813" t="s">
        <v>555</v>
      </c>
      <c r="F217" s="814"/>
      <c r="G217" s="814"/>
      <c r="H217" s="816" t="s">
        <v>8</v>
      </c>
      <c r="I217" s="817"/>
      <c r="J217" s="818"/>
      <c r="K217" s="819"/>
      <c r="L217" s="819"/>
      <c r="M217" s="522" t="s">
        <v>289</v>
      </c>
      <c r="N217" s="523"/>
      <c r="O217" s="524"/>
      <c r="P217" s="813" t="s">
        <v>555</v>
      </c>
      <c r="Q217" s="814"/>
      <c r="R217" s="814"/>
      <c r="S217" s="816" t="s">
        <v>8</v>
      </c>
      <c r="T217" s="817"/>
      <c r="U217" s="818"/>
      <c r="V217" s="819"/>
      <c r="W217" s="820"/>
    </row>
    <row r="218" spans="2:31" s="256" customFormat="1" ht="17.100000000000001" customHeight="1" x14ac:dyDescent="0.15">
      <c r="B218" s="565" t="s">
        <v>567</v>
      </c>
      <c r="C218" s="566"/>
      <c r="D218" s="836" t="s">
        <v>1163</v>
      </c>
      <c r="E218" s="837"/>
      <c r="F218" s="837"/>
      <c r="G218" s="837"/>
      <c r="H218" s="837"/>
      <c r="I218" s="837"/>
      <c r="J218" s="837"/>
      <c r="K218" s="837"/>
      <c r="L218" s="838"/>
      <c r="M218" s="565" t="s">
        <v>567</v>
      </c>
      <c r="N218" s="566"/>
      <c r="O218" s="836" t="s">
        <v>1126</v>
      </c>
      <c r="P218" s="837"/>
      <c r="Q218" s="837"/>
      <c r="R218" s="837"/>
      <c r="S218" s="837"/>
      <c r="T218" s="837"/>
      <c r="U218" s="837"/>
      <c r="V218" s="837"/>
      <c r="W218" s="838"/>
    </row>
    <row r="219" spans="2:31" ht="15" customHeight="1" x14ac:dyDescent="0.15">
      <c r="B219" s="263"/>
      <c r="C219" s="824" t="s">
        <v>568</v>
      </c>
      <c r="D219" s="825"/>
      <c r="E219" s="825"/>
      <c r="F219" s="825"/>
      <c r="G219" s="825"/>
      <c r="H219" s="825"/>
      <c r="I219" s="825"/>
      <c r="J219" s="825"/>
      <c r="K219" s="825"/>
      <c r="L219" s="825"/>
      <c r="M219" s="263"/>
      <c r="N219" s="263" t="s">
        <v>569</v>
      </c>
      <c r="O219" s="263"/>
      <c r="P219" s="263"/>
      <c r="Q219" s="263"/>
      <c r="R219" s="263"/>
      <c r="S219" s="263"/>
      <c r="T219" s="263"/>
      <c r="U219" s="263"/>
      <c r="V219" s="263"/>
      <c r="W219" s="263"/>
      <c r="AA219" s="256"/>
      <c r="AB219" s="256"/>
      <c r="AC219" s="256"/>
      <c r="AD219" s="256"/>
      <c r="AE219" s="256"/>
    </row>
    <row r="220" spans="2:31" ht="15" customHeight="1" x14ac:dyDescent="0.15">
      <c r="B220" s="263"/>
      <c r="C220" s="826"/>
      <c r="D220" s="826"/>
      <c r="E220" s="826"/>
      <c r="F220" s="826"/>
      <c r="G220" s="826"/>
      <c r="H220" s="826"/>
      <c r="I220" s="826"/>
      <c r="J220" s="826"/>
      <c r="K220" s="826"/>
      <c r="L220" s="826"/>
      <c r="M220" s="263"/>
      <c r="N220" s="263" t="s">
        <v>570</v>
      </c>
      <c r="O220" s="263"/>
      <c r="P220" s="263"/>
      <c r="Q220" s="263"/>
      <c r="R220" s="263"/>
      <c r="S220" s="263"/>
      <c r="T220" s="263"/>
      <c r="U220" s="263"/>
      <c r="V220" s="263"/>
      <c r="W220" s="263"/>
      <c r="AA220" s="256"/>
      <c r="AB220" s="256"/>
      <c r="AC220" s="256"/>
      <c r="AD220" s="256"/>
      <c r="AE220" s="256"/>
    </row>
    <row r="221" spans="2:31" ht="15" customHeight="1" x14ac:dyDescent="0.15">
      <c r="C221" s="263" t="s">
        <v>571</v>
      </c>
      <c r="N221" s="264" t="s">
        <v>517</v>
      </c>
      <c r="O221" s="264"/>
      <c r="P221" s="264"/>
      <c r="Q221" s="264"/>
      <c r="R221" s="264"/>
      <c r="S221" s="264"/>
      <c r="T221" s="264"/>
      <c r="U221" s="264"/>
      <c r="V221" s="264"/>
      <c r="AA221" s="256"/>
      <c r="AB221" s="256"/>
      <c r="AC221" s="256"/>
      <c r="AD221" s="256"/>
      <c r="AE221" s="256"/>
    </row>
    <row r="222" spans="2:31" ht="15" customHeight="1" x14ac:dyDescent="0.15">
      <c r="C222" s="263" t="s">
        <v>573</v>
      </c>
      <c r="N222" s="264" t="s">
        <v>572</v>
      </c>
      <c r="O222" s="264"/>
      <c r="P222" s="264"/>
      <c r="Q222" s="264"/>
      <c r="R222" s="264"/>
      <c r="S222" s="264"/>
      <c r="T222" s="264"/>
      <c r="U222" s="264"/>
      <c r="V222" s="264"/>
      <c r="AA222" s="256"/>
      <c r="AB222" s="256"/>
      <c r="AC222" s="256"/>
      <c r="AD222" s="256"/>
      <c r="AE222" s="256"/>
    </row>
    <row r="223" spans="2:31" x14ac:dyDescent="0.15">
      <c r="C223" s="264" t="s">
        <v>542</v>
      </c>
      <c r="N223" s="264" t="s">
        <v>450</v>
      </c>
      <c r="O223" s="264"/>
      <c r="P223" s="264"/>
      <c r="Q223" s="264"/>
      <c r="R223" s="264"/>
      <c r="S223" s="264"/>
      <c r="T223" s="264"/>
      <c r="U223" s="264"/>
      <c r="V223" s="264"/>
      <c r="AA223" s="256"/>
      <c r="AB223" s="256"/>
      <c r="AC223" s="256"/>
      <c r="AD223" s="256"/>
      <c r="AE223" s="256"/>
    </row>
    <row r="224" spans="2:31" x14ac:dyDescent="0.15">
      <c r="N224" s="264"/>
      <c r="AA224" s="256"/>
      <c r="AB224" s="256"/>
      <c r="AC224" s="256"/>
      <c r="AD224" s="256"/>
      <c r="AE224" s="256"/>
    </row>
    <row r="225" spans="2:31" x14ac:dyDescent="0.15">
      <c r="N225" s="264"/>
      <c r="AA225" s="256"/>
      <c r="AB225" s="256"/>
      <c r="AC225" s="256"/>
      <c r="AD225" s="256"/>
      <c r="AE225" s="256"/>
    </row>
    <row r="226" spans="2:31" ht="9" customHeight="1" x14ac:dyDescent="0.15">
      <c r="AA226" s="256"/>
      <c r="AB226" s="256"/>
      <c r="AC226" s="256"/>
      <c r="AD226" s="256"/>
      <c r="AE226" s="256"/>
    </row>
    <row r="227" spans="2:31" s="256" customFormat="1" ht="22.5" customHeight="1" x14ac:dyDescent="0.15">
      <c r="B227" s="867" t="s">
        <v>563</v>
      </c>
      <c r="C227" s="867"/>
      <c r="D227" s="867"/>
      <c r="E227" s="867"/>
      <c r="F227" s="867"/>
      <c r="G227" s="867"/>
      <c r="H227" s="867"/>
      <c r="I227" s="867"/>
      <c r="J227" s="867"/>
      <c r="K227" s="867"/>
      <c r="L227" s="867"/>
      <c r="M227" s="867"/>
      <c r="N227" s="867"/>
      <c r="O227" s="867"/>
      <c r="P227" s="867"/>
      <c r="Q227" s="867"/>
      <c r="R227" s="867"/>
      <c r="S227" s="867"/>
      <c r="T227" s="867"/>
      <c r="U227" s="867"/>
      <c r="V227" s="867"/>
      <c r="W227" s="867"/>
      <c r="Y227" s="242" t="s">
        <v>551</v>
      </c>
    </row>
    <row r="228" spans="2:31" s="256" customFormat="1" ht="20.100000000000001" customHeight="1" x14ac:dyDescent="0.15">
      <c r="B228" s="258" t="s">
        <v>27</v>
      </c>
      <c r="C228" s="258"/>
      <c r="D228" s="868" t="str">
        <f>D183</f>
        <v>ミネトンネル</v>
      </c>
      <c r="E228" s="868"/>
      <c r="F228" s="868"/>
      <c r="G228" s="868"/>
      <c r="H228" s="869" t="s">
        <v>28</v>
      </c>
      <c r="I228" s="869"/>
      <c r="J228" s="870" t="str">
        <f>J183</f>
        <v>一般国道　316号</v>
      </c>
      <c r="K228" s="870"/>
      <c r="L228" s="870"/>
      <c r="M228" s="871" t="s">
        <v>255</v>
      </c>
      <c r="N228" s="871"/>
      <c r="O228" s="871"/>
      <c r="P228" s="872" t="str">
        <f>P183</f>
        <v>株式会社ニュージェック</v>
      </c>
      <c r="Q228" s="872"/>
      <c r="R228" s="872"/>
      <c r="S228" s="562" t="s">
        <v>220</v>
      </c>
      <c r="T228" s="564"/>
      <c r="U228" s="873">
        <f>U183</f>
        <v>44294</v>
      </c>
      <c r="V228" s="874"/>
      <c r="W228" s="875"/>
      <c r="Y228" s="242" t="s">
        <v>554</v>
      </c>
    </row>
    <row r="229" spans="2:31" s="256" customFormat="1" ht="20.100000000000001" customHeight="1" x14ac:dyDescent="0.15">
      <c r="B229" s="259" t="s">
        <v>0</v>
      </c>
      <c r="C229" s="259"/>
      <c r="D229" s="879" t="str">
        <f>D184</f>
        <v>美祢トンネル</v>
      </c>
      <c r="E229" s="879"/>
      <c r="F229" s="879"/>
      <c r="G229" s="879"/>
      <c r="H229" s="541" t="s">
        <v>1</v>
      </c>
      <c r="I229" s="541"/>
      <c r="J229" s="870" t="str">
        <f>J184</f>
        <v>宇部土木建築事務所</v>
      </c>
      <c r="K229" s="870"/>
      <c r="L229" s="870"/>
      <c r="M229" s="871" t="s">
        <v>256</v>
      </c>
      <c r="N229" s="871"/>
      <c r="O229" s="871"/>
      <c r="P229" s="872" t="str">
        <f>P184</f>
        <v>石村　勝伸</v>
      </c>
      <c r="Q229" s="872"/>
      <c r="R229" s="872"/>
      <c r="S229" s="705"/>
      <c r="T229" s="706"/>
      <c r="U229" s="876"/>
      <c r="V229" s="877"/>
      <c r="W229" s="878"/>
      <c r="Y229" s="242" t="s">
        <v>54</v>
      </c>
    </row>
    <row r="230" spans="2:31" s="256" customFormat="1" ht="20.100000000000001" customHeight="1" x14ac:dyDescent="0.15">
      <c r="B230" s="839" t="s">
        <v>564</v>
      </c>
      <c r="C230" s="839" t="s">
        <v>565</v>
      </c>
      <c r="D230" s="842" t="s">
        <v>602</v>
      </c>
      <c r="E230" s="843"/>
      <c r="F230" s="846"/>
      <c r="G230" s="847"/>
      <c r="H230" s="847"/>
      <c r="I230" s="847"/>
      <c r="J230" s="847"/>
      <c r="K230" s="847"/>
      <c r="L230" s="847"/>
      <c r="M230" s="839" t="s">
        <v>564</v>
      </c>
      <c r="N230" s="839" t="s">
        <v>565</v>
      </c>
      <c r="O230" s="842" t="s">
        <v>602</v>
      </c>
      <c r="P230" s="843"/>
      <c r="Q230" s="846"/>
      <c r="R230" s="847"/>
      <c r="S230" s="847"/>
      <c r="T230" s="847"/>
      <c r="U230" s="847"/>
      <c r="V230" s="847"/>
      <c r="W230" s="848"/>
      <c r="Y230" s="242" t="s">
        <v>55</v>
      </c>
    </row>
    <row r="231" spans="2:31" s="256" customFormat="1" ht="20.100000000000001" customHeight="1" x14ac:dyDescent="0.15">
      <c r="B231" s="840"/>
      <c r="C231" s="841"/>
      <c r="D231" s="844"/>
      <c r="E231" s="845"/>
      <c r="F231" s="849"/>
      <c r="G231" s="850"/>
      <c r="H231" s="850"/>
      <c r="I231" s="850"/>
      <c r="J231" s="850"/>
      <c r="K231" s="850"/>
      <c r="L231" s="850"/>
      <c r="M231" s="840"/>
      <c r="N231" s="841"/>
      <c r="O231" s="844"/>
      <c r="P231" s="845"/>
      <c r="Q231" s="849"/>
      <c r="R231" s="850"/>
      <c r="S231" s="850"/>
      <c r="T231" s="850"/>
      <c r="U231" s="850"/>
      <c r="V231" s="850"/>
      <c r="W231" s="851"/>
    </row>
    <row r="232" spans="2:31" s="256" customFormat="1" ht="20.100000000000001" customHeight="1" x14ac:dyDescent="0.15">
      <c r="B232" s="840"/>
      <c r="C232" s="839" t="s">
        <v>2</v>
      </c>
      <c r="D232" s="842">
        <v>5</v>
      </c>
      <c r="E232" s="843"/>
      <c r="F232" s="849"/>
      <c r="G232" s="850"/>
      <c r="H232" s="850"/>
      <c r="I232" s="850"/>
      <c r="J232" s="850"/>
      <c r="K232" s="850"/>
      <c r="L232" s="850"/>
      <c r="M232" s="840"/>
      <c r="N232" s="839" t="s">
        <v>2</v>
      </c>
      <c r="O232" s="842">
        <v>6</v>
      </c>
      <c r="P232" s="843"/>
      <c r="Q232" s="849"/>
      <c r="R232" s="850"/>
      <c r="S232" s="850"/>
      <c r="T232" s="850"/>
      <c r="U232" s="850"/>
      <c r="V232" s="850"/>
      <c r="W232" s="851"/>
    </row>
    <row r="233" spans="2:31" s="256" customFormat="1" ht="20.100000000000001" customHeight="1" x14ac:dyDescent="0.15">
      <c r="B233" s="841"/>
      <c r="C233" s="841"/>
      <c r="D233" s="844"/>
      <c r="E233" s="845"/>
      <c r="F233" s="849"/>
      <c r="G233" s="850"/>
      <c r="H233" s="850"/>
      <c r="I233" s="850"/>
      <c r="J233" s="850"/>
      <c r="K233" s="850"/>
      <c r="L233" s="850"/>
      <c r="M233" s="841"/>
      <c r="N233" s="841"/>
      <c r="O233" s="844"/>
      <c r="P233" s="845"/>
      <c r="Q233" s="849"/>
      <c r="R233" s="850"/>
      <c r="S233" s="850"/>
      <c r="T233" s="850"/>
      <c r="U233" s="850"/>
      <c r="V233" s="850"/>
      <c r="W233" s="851"/>
    </row>
    <row r="234" spans="2:31" s="256" customFormat="1" ht="17.100000000000001" customHeight="1" x14ac:dyDescent="0.15">
      <c r="B234" s="839" t="s">
        <v>566</v>
      </c>
      <c r="C234" s="839" t="s">
        <v>3</v>
      </c>
      <c r="D234" s="842" t="s">
        <v>534</v>
      </c>
      <c r="E234" s="843"/>
      <c r="F234" s="849"/>
      <c r="G234" s="850"/>
      <c r="H234" s="850"/>
      <c r="I234" s="850"/>
      <c r="J234" s="850"/>
      <c r="K234" s="850"/>
      <c r="L234" s="850"/>
      <c r="M234" s="839" t="s">
        <v>566</v>
      </c>
      <c r="N234" s="839" t="s">
        <v>3</v>
      </c>
      <c r="O234" s="842" t="s">
        <v>534</v>
      </c>
      <c r="P234" s="843"/>
      <c r="Q234" s="849"/>
      <c r="R234" s="850"/>
      <c r="S234" s="850"/>
      <c r="T234" s="850"/>
      <c r="U234" s="850"/>
      <c r="V234" s="850"/>
      <c r="W234" s="851"/>
      <c r="AA234" s="257"/>
      <c r="AB234" s="257"/>
      <c r="AC234" s="257"/>
      <c r="AD234" s="257"/>
      <c r="AE234" s="257"/>
    </row>
    <row r="235" spans="2:31" s="256" customFormat="1" ht="17.100000000000001" customHeight="1" x14ac:dyDescent="0.15">
      <c r="B235" s="840"/>
      <c r="C235" s="841"/>
      <c r="D235" s="844"/>
      <c r="E235" s="845"/>
      <c r="F235" s="849"/>
      <c r="G235" s="850"/>
      <c r="H235" s="850"/>
      <c r="I235" s="850"/>
      <c r="J235" s="850"/>
      <c r="K235" s="850"/>
      <c r="L235" s="850"/>
      <c r="M235" s="840"/>
      <c r="N235" s="841"/>
      <c r="O235" s="844"/>
      <c r="P235" s="845"/>
      <c r="Q235" s="849"/>
      <c r="R235" s="850"/>
      <c r="S235" s="850"/>
      <c r="T235" s="850"/>
      <c r="U235" s="850"/>
      <c r="V235" s="850"/>
      <c r="W235" s="851"/>
      <c r="AA235" s="257"/>
      <c r="AB235" s="257"/>
      <c r="AC235" s="257"/>
      <c r="AD235" s="257"/>
      <c r="AE235" s="257"/>
    </row>
    <row r="236" spans="2:31" s="256" customFormat="1" ht="17.100000000000001" customHeight="1" x14ac:dyDescent="0.15">
      <c r="B236" s="840"/>
      <c r="C236" s="839" t="s">
        <v>4</v>
      </c>
      <c r="D236" s="842" t="s">
        <v>487</v>
      </c>
      <c r="E236" s="843"/>
      <c r="F236" s="849"/>
      <c r="G236" s="850"/>
      <c r="H236" s="850"/>
      <c r="I236" s="850"/>
      <c r="J236" s="850"/>
      <c r="K236" s="850"/>
      <c r="L236" s="850"/>
      <c r="M236" s="840"/>
      <c r="N236" s="839" t="s">
        <v>4</v>
      </c>
      <c r="O236" s="842" t="s">
        <v>487</v>
      </c>
      <c r="P236" s="843"/>
      <c r="Q236" s="849"/>
      <c r="R236" s="850"/>
      <c r="S236" s="850"/>
      <c r="T236" s="850"/>
      <c r="U236" s="850"/>
      <c r="V236" s="850"/>
      <c r="W236" s="851"/>
      <c r="AA236" s="257"/>
      <c r="AB236" s="257"/>
      <c r="AC236" s="257"/>
      <c r="AD236" s="257"/>
      <c r="AE236" s="257"/>
    </row>
    <row r="237" spans="2:31" s="256" customFormat="1" ht="17.100000000000001" customHeight="1" x14ac:dyDescent="0.15">
      <c r="B237" s="841"/>
      <c r="C237" s="841"/>
      <c r="D237" s="844"/>
      <c r="E237" s="845"/>
      <c r="F237" s="849"/>
      <c r="G237" s="850"/>
      <c r="H237" s="850"/>
      <c r="I237" s="850"/>
      <c r="J237" s="850"/>
      <c r="K237" s="850"/>
      <c r="L237" s="850"/>
      <c r="M237" s="841"/>
      <c r="N237" s="841"/>
      <c r="O237" s="844"/>
      <c r="P237" s="845"/>
      <c r="Q237" s="849"/>
      <c r="R237" s="850"/>
      <c r="S237" s="850"/>
      <c r="T237" s="850"/>
      <c r="U237" s="850"/>
      <c r="V237" s="850"/>
      <c r="W237" s="851"/>
      <c r="AA237" s="257"/>
      <c r="AB237" s="257"/>
      <c r="AC237" s="257"/>
      <c r="AD237" s="257"/>
      <c r="AE237" s="257"/>
    </row>
    <row r="238" spans="2:31" s="256" customFormat="1" ht="17.100000000000001" customHeight="1" x14ac:dyDescent="0.15">
      <c r="B238" s="522" t="s">
        <v>5</v>
      </c>
      <c r="C238" s="524"/>
      <c r="D238" s="827" t="s">
        <v>332</v>
      </c>
      <c r="E238" s="828"/>
      <c r="F238" s="849"/>
      <c r="G238" s="850"/>
      <c r="H238" s="850"/>
      <c r="I238" s="850"/>
      <c r="J238" s="850"/>
      <c r="K238" s="850"/>
      <c r="L238" s="850"/>
      <c r="M238" s="522" t="s">
        <v>5</v>
      </c>
      <c r="N238" s="524"/>
      <c r="O238" s="827" t="s">
        <v>332</v>
      </c>
      <c r="P238" s="828"/>
      <c r="Q238" s="849"/>
      <c r="R238" s="850"/>
      <c r="S238" s="850"/>
      <c r="T238" s="850"/>
      <c r="U238" s="850"/>
      <c r="V238" s="850"/>
      <c r="W238" s="851"/>
      <c r="AA238" s="257"/>
      <c r="AB238" s="257"/>
      <c r="AC238" s="257"/>
      <c r="AD238" s="257"/>
      <c r="AE238" s="257"/>
    </row>
    <row r="239" spans="2:31" s="256" customFormat="1" ht="17.100000000000001" customHeight="1" x14ac:dyDescent="0.15">
      <c r="B239" s="522" t="s">
        <v>6</v>
      </c>
      <c r="C239" s="524"/>
      <c r="D239" s="827" t="s">
        <v>532</v>
      </c>
      <c r="E239" s="828"/>
      <c r="F239" s="849"/>
      <c r="G239" s="850"/>
      <c r="H239" s="850"/>
      <c r="I239" s="850"/>
      <c r="J239" s="850"/>
      <c r="K239" s="850"/>
      <c r="L239" s="850"/>
      <c r="M239" s="522" t="s">
        <v>6</v>
      </c>
      <c r="N239" s="524"/>
      <c r="O239" s="827" t="s">
        <v>338</v>
      </c>
      <c r="P239" s="828"/>
      <c r="Q239" s="849"/>
      <c r="R239" s="850"/>
      <c r="S239" s="850"/>
      <c r="T239" s="850"/>
      <c r="U239" s="850"/>
      <c r="V239" s="850"/>
      <c r="W239" s="851"/>
    </row>
    <row r="240" spans="2:31" s="256" customFormat="1" ht="17.100000000000001" customHeight="1" x14ac:dyDescent="0.15">
      <c r="B240" s="829" t="s">
        <v>29</v>
      </c>
      <c r="C240" s="831" t="s">
        <v>267</v>
      </c>
      <c r="D240" s="832"/>
      <c r="E240" s="260"/>
      <c r="F240" s="849"/>
      <c r="G240" s="850"/>
      <c r="H240" s="850"/>
      <c r="I240" s="850"/>
      <c r="J240" s="850"/>
      <c r="K240" s="850"/>
      <c r="L240" s="850"/>
      <c r="M240" s="829" t="s">
        <v>29</v>
      </c>
      <c r="N240" s="831" t="s">
        <v>267</v>
      </c>
      <c r="O240" s="832"/>
      <c r="P240" s="260"/>
      <c r="Q240" s="849"/>
      <c r="R240" s="850"/>
      <c r="S240" s="850"/>
      <c r="T240" s="850"/>
      <c r="U240" s="850"/>
      <c r="V240" s="850"/>
      <c r="W240" s="851"/>
    </row>
    <row r="241" spans="2:23" s="256" customFormat="1" ht="17.100000000000001" customHeight="1" x14ac:dyDescent="0.15">
      <c r="B241" s="830"/>
      <c r="C241" s="831" t="s">
        <v>268</v>
      </c>
      <c r="D241" s="832"/>
      <c r="E241" s="261" t="s">
        <v>554</v>
      </c>
      <c r="F241" s="852"/>
      <c r="G241" s="853"/>
      <c r="H241" s="853"/>
      <c r="I241" s="853"/>
      <c r="J241" s="853"/>
      <c r="K241" s="853"/>
      <c r="L241" s="853"/>
      <c r="M241" s="830"/>
      <c r="N241" s="831" t="s">
        <v>268</v>
      </c>
      <c r="O241" s="832"/>
      <c r="P241" s="261" t="s">
        <v>551</v>
      </c>
      <c r="Q241" s="852"/>
      <c r="R241" s="853"/>
      <c r="S241" s="853"/>
      <c r="T241" s="853"/>
      <c r="U241" s="853"/>
      <c r="V241" s="853"/>
      <c r="W241" s="854"/>
    </row>
    <row r="242" spans="2:23" s="256" customFormat="1" ht="17.100000000000001" customHeight="1" x14ac:dyDescent="0.15">
      <c r="B242" s="522" t="s">
        <v>7</v>
      </c>
      <c r="C242" s="523"/>
      <c r="D242" s="524"/>
      <c r="E242" s="833" t="s">
        <v>1371</v>
      </c>
      <c r="F242" s="834"/>
      <c r="G242" s="834"/>
      <c r="H242" s="834"/>
      <c r="I242" s="834"/>
      <c r="J242" s="834"/>
      <c r="K242" s="834"/>
      <c r="L242" s="835"/>
      <c r="M242" s="522" t="s">
        <v>7</v>
      </c>
      <c r="N242" s="523"/>
      <c r="O242" s="524"/>
      <c r="P242" s="833" t="s">
        <v>1130</v>
      </c>
      <c r="Q242" s="834"/>
      <c r="R242" s="834"/>
      <c r="S242" s="834"/>
      <c r="T242" s="834"/>
      <c r="U242" s="834"/>
      <c r="V242" s="834"/>
      <c r="W242" s="835"/>
    </row>
    <row r="243" spans="2:23" s="256" customFormat="1" ht="17.100000000000001" customHeight="1" x14ac:dyDescent="0.15">
      <c r="B243" s="522" t="s">
        <v>46</v>
      </c>
      <c r="C243" s="523"/>
      <c r="D243" s="524"/>
      <c r="E243" s="813" t="s">
        <v>516</v>
      </c>
      <c r="F243" s="814"/>
      <c r="G243" s="814"/>
      <c r="H243" s="814"/>
      <c r="I243" s="814"/>
      <c r="J243" s="814"/>
      <c r="K243" s="814"/>
      <c r="L243" s="815"/>
      <c r="M243" s="522" t="s">
        <v>46</v>
      </c>
      <c r="N243" s="523"/>
      <c r="O243" s="524"/>
      <c r="P243" s="813" t="s">
        <v>1131</v>
      </c>
      <c r="Q243" s="814"/>
      <c r="R243" s="814"/>
      <c r="S243" s="814"/>
      <c r="T243" s="814"/>
      <c r="U243" s="814"/>
      <c r="V243" s="814"/>
      <c r="W243" s="815"/>
    </row>
    <row r="244" spans="2:23" s="256" customFormat="1" ht="17.100000000000001" customHeight="1" x14ac:dyDescent="0.15">
      <c r="B244" s="522" t="s">
        <v>270</v>
      </c>
      <c r="C244" s="523"/>
      <c r="D244" s="524"/>
      <c r="E244" s="813" t="s">
        <v>516</v>
      </c>
      <c r="F244" s="814"/>
      <c r="G244" s="814"/>
      <c r="H244" s="814"/>
      <c r="I244" s="814"/>
      <c r="J244" s="814"/>
      <c r="K244" s="814"/>
      <c r="L244" s="815"/>
      <c r="M244" s="522" t="s">
        <v>270</v>
      </c>
      <c r="N244" s="523"/>
      <c r="O244" s="524"/>
      <c r="P244" s="813" t="s">
        <v>516</v>
      </c>
      <c r="Q244" s="814"/>
      <c r="R244" s="814"/>
      <c r="S244" s="814"/>
      <c r="T244" s="814"/>
      <c r="U244" s="814"/>
      <c r="V244" s="814"/>
      <c r="W244" s="815"/>
    </row>
    <row r="245" spans="2:23" s="256" customFormat="1" ht="17.100000000000001" customHeight="1" x14ac:dyDescent="0.15">
      <c r="B245" s="522" t="s">
        <v>289</v>
      </c>
      <c r="C245" s="523"/>
      <c r="D245" s="524"/>
      <c r="E245" s="862" t="s">
        <v>552</v>
      </c>
      <c r="F245" s="863"/>
      <c r="G245" s="864"/>
      <c r="H245" s="816" t="s">
        <v>8</v>
      </c>
      <c r="I245" s="817"/>
      <c r="J245" s="818"/>
      <c r="K245" s="819"/>
      <c r="L245" s="819"/>
      <c r="M245" s="522" t="s">
        <v>289</v>
      </c>
      <c r="N245" s="523"/>
      <c r="O245" s="524"/>
      <c r="P245" s="862" t="s">
        <v>552</v>
      </c>
      <c r="Q245" s="863"/>
      <c r="R245" s="864"/>
      <c r="S245" s="816" t="s">
        <v>8</v>
      </c>
      <c r="T245" s="817"/>
      <c r="U245" s="818"/>
      <c r="V245" s="819"/>
      <c r="W245" s="820"/>
    </row>
    <row r="246" spans="2:23" s="256" customFormat="1" ht="17.100000000000001" customHeight="1" x14ac:dyDescent="0.15">
      <c r="B246" s="865" t="s">
        <v>567</v>
      </c>
      <c r="C246" s="866"/>
      <c r="D246" s="821" t="s">
        <v>1194</v>
      </c>
      <c r="E246" s="822"/>
      <c r="F246" s="822"/>
      <c r="G246" s="822"/>
      <c r="H246" s="822"/>
      <c r="I246" s="822"/>
      <c r="J246" s="822"/>
      <c r="K246" s="822"/>
      <c r="L246" s="822"/>
      <c r="M246" s="522" t="s">
        <v>567</v>
      </c>
      <c r="N246" s="524"/>
      <c r="O246" s="821" t="s">
        <v>1108</v>
      </c>
      <c r="P246" s="822"/>
      <c r="Q246" s="822"/>
      <c r="R246" s="822"/>
      <c r="S246" s="822"/>
      <c r="T246" s="822"/>
      <c r="U246" s="822"/>
      <c r="V246" s="822"/>
      <c r="W246" s="823"/>
    </row>
    <row r="247" spans="2:23" s="256" customFormat="1" ht="20.100000000000001" customHeight="1" x14ac:dyDescent="0.15">
      <c r="B247" s="839" t="s">
        <v>564</v>
      </c>
      <c r="C247" s="839" t="s">
        <v>565</v>
      </c>
      <c r="D247" s="842" t="s">
        <v>602</v>
      </c>
      <c r="E247" s="843"/>
      <c r="F247" s="846"/>
      <c r="G247" s="847"/>
      <c r="H247" s="847"/>
      <c r="I247" s="847"/>
      <c r="J247" s="847"/>
      <c r="K247" s="847"/>
      <c r="L247" s="847"/>
      <c r="M247" s="839" t="s">
        <v>564</v>
      </c>
      <c r="N247" s="839" t="s">
        <v>565</v>
      </c>
      <c r="O247" s="842" t="s">
        <v>602</v>
      </c>
      <c r="P247" s="843"/>
      <c r="Q247" s="846"/>
      <c r="R247" s="847"/>
      <c r="S247" s="847"/>
      <c r="T247" s="847"/>
      <c r="U247" s="847"/>
      <c r="V247" s="847"/>
      <c r="W247" s="848"/>
    </row>
    <row r="248" spans="2:23" s="256" customFormat="1" ht="20.100000000000001" customHeight="1" x14ac:dyDescent="0.15">
      <c r="B248" s="840"/>
      <c r="C248" s="841"/>
      <c r="D248" s="844"/>
      <c r="E248" s="845"/>
      <c r="F248" s="849"/>
      <c r="G248" s="850"/>
      <c r="H248" s="850"/>
      <c r="I248" s="850"/>
      <c r="J248" s="850"/>
      <c r="K248" s="850"/>
      <c r="L248" s="850"/>
      <c r="M248" s="840"/>
      <c r="N248" s="841"/>
      <c r="O248" s="844"/>
      <c r="P248" s="845"/>
      <c r="Q248" s="849"/>
      <c r="R248" s="850"/>
      <c r="S248" s="850"/>
      <c r="T248" s="850"/>
      <c r="U248" s="850"/>
      <c r="V248" s="850"/>
      <c r="W248" s="851"/>
    </row>
    <row r="249" spans="2:23" s="256" customFormat="1" ht="20.100000000000001" customHeight="1" x14ac:dyDescent="0.15">
      <c r="B249" s="840"/>
      <c r="C249" s="839" t="s">
        <v>2</v>
      </c>
      <c r="D249" s="842">
        <v>7</v>
      </c>
      <c r="E249" s="843"/>
      <c r="F249" s="849"/>
      <c r="G249" s="850"/>
      <c r="H249" s="850"/>
      <c r="I249" s="850"/>
      <c r="J249" s="850"/>
      <c r="K249" s="850"/>
      <c r="L249" s="850"/>
      <c r="M249" s="840"/>
      <c r="N249" s="839" t="s">
        <v>2</v>
      </c>
      <c r="O249" s="842">
        <v>8</v>
      </c>
      <c r="P249" s="843"/>
      <c r="Q249" s="849"/>
      <c r="R249" s="850"/>
      <c r="S249" s="850"/>
      <c r="T249" s="850"/>
      <c r="U249" s="850"/>
      <c r="V249" s="850"/>
      <c r="W249" s="851"/>
    </row>
    <row r="250" spans="2:23" s="256" customFormat="1" ht="20.100000000000001" customHeight="1" x14ac:dyDescent="0.15">
      <c r="B250" s="841"/>
      <c r="C250" s="841"/>
      <c r="D250" s="844"/>
      <c r="E250" s="845"/>
      <c r="F250" s="849"/>
      <c r="G250" s="850"/>
      <c r="H250" s="850"/>
      <c r="I250" s="850"/>
      <c r="J250" s="850"/>
      <c r="K250" s="850"/>
      <c r="L250" s="850"/>
      <c r="M250" s="841"/>
      <c r="N250" s="841"/>
      <c r="O250" s="844"/>
      <c r="P250" s="845"/>
      <c r="Q250" s="849"/>
      <c r="R250" s="850"/>
      <c r="S250" s="850"/>
      <c r="T250" s="850"/>
      <c r="U250" s="850"/>
      <c r="V250" s="850"/>
      <c r="W250" s="851"/>
    </row>
    <row r="251" spans="2:23" s="256" customFormat="1" ht="17.100000000000001" customHeight="1" x14ac:dyDescent="0.15">
      <c r="B251" s="839" t="s">
        <v>566</v>
      </c>
      <c r="C251" s="839" t="s">
        <v>3</v>
      </c>
      <c r="D251" s="842" t="s">
        <v>534</v>
      </c>
      <c r="E251" s="843"/>
      <c r="F251" s="849"/>
      <c r="G251" s="850"/>
      <c r="H251" s="850"/>
      <c r="I251" s="850"/>
      <c r="J251" s="850"/>
      <c r="K251" s="850"/>
      <c r="L251" s="850"/>
      <c r="M251" s="839" t="s">
        <v>566</v>
      </c>
      <c r="N251" s="839" t="s">
        <v>3</v>
      </c>
      <c r="O251" s="842" t="s">
        <v>534</v>
      </c>
      <c r="P251" s="843"/>
      <c r="Q251" s="849"/>
      <c r="R251" s="850"/>
      <c r="S251" s="850"/>
      <c r="T251" s="850"/>
      <c r="U251" s="850"/>
      <c r="V251" s="850"/>
      <c r="W251" s="851"/>
    </row>
    <row r="252" spans="2:23" s="256" customFormat="1" ht="17.100000000000001" customHeight="1" x14ac:dyDescent="0.15">
      <c r="B252" s="840"/>
      <c r="C252" s="841"/>
      <c r="D252" s="844"/>
      <c r="E252" s="845"/>
      <c r="F252" s="849"/>
      <c r="G252" s="850"/>
      <c r="H252" s="850"/>
      <c r="I252" s="850"/>
      <c r="J252" s="850"/>
      <c r="K252" s="850"/>
      <c r="L252" s="850"/>
      <c r="M252" s="840"/>
      <c r="N252" s="841"/>
      <c r="O252" s="844"/>
      <c r="P252" s="845"/>
      <c r="Q252" s="849"/>
      <c r="R252" s="850"/>
      <c r="S252" s="850"/>
      <c r="T252" s="850"/>
      <c r="U252" s="850"/>
      <c r="V252" s="850"/>
      <c r="W252" s="851"/>
    </row>
    <row r="253" spans="2:23" s="256" customFormat="1" ht="17.100000000000001" customHeight="1" x14ac:dyDescent="0.15">
      <c r="B253" s="840"/>
      <c r="C253" s="839" t="s">
        <v>4</v>
      </c>
      <c r="D253" s="842" t="s">
        <v>485</v>
      </c>
      <c r="E253" s="843"/>
      <c r="F253" s="849"/>
      <c r="G253" s="850"/>
      <c r="H253" s="850"/>
      <c r="I253" s="850"/>
      <c r="J253" s="850"/>
      <c r="K253" s="850"/>
      <c r="L253" s="850"/>
      <c r="M253" s="840"/>
      <c r="N253" s="839" t="s">
        <v>4</v>
      </c>
      <c r="O253" s="842" t="s">
        <v>485</v>
      </c>
      <c r="P253" s="843"/>
      <c r="Q253" s="849"/>
      <c r="R253" s="850"/>
      <c r="S253" s="850"/>
      <c r="T253" s="850"/>
      <c r="U253" s="850"/>
      <c r="V253" s="850"/>
      <c r="W253" s="851"/>
    </row>
    <row r="254" spans="2:23" s="256" customFormat="1" ht="17.100000000000001" customHeight="1" x14ac:dyDescent="0.15">
      <c r="B254" s="841"/>
      <c r="C254" s="841"/>
      <c r="D254" s="844"/>
      <c r="E254" s="845"/>
      <c r="F254" s="849"/>
      <c r="G254" s="850"/>
      <c r="H254" s="850"/>
      <c r="I254" s="850"/>
      <c r="J254" s="850"/>
      <c r="K254" s="850"/>
      <c r="L254" s="850"/>
      <c r="M254" s="841"/>
      <c r="N254" s="841"/>
      <c r="O254" s="844"/>
      <c r="P254" s="845"/>
      <c r="Q254" s="849"/>
      <c r="R254" s="850"/>
      <c r="S254" s="850"/>
      <c r="T254" s="850"/>
      <c r="U254" s="850"/>
      <c r="V254" s="850"/>
      <c r="W254" s="851"/>
    </row>
    <row r="255" spans="2:23" s="256" customFormat="1" ht="17.100000000000001" customHeight="1" x14ac:dyDescent="0.15">
      <c r="B255" s="522" t="s">
        <v>5</v>
      </c>
      <c r="C255" s="524"/>
      <c r="D255" s="827" t="s">
        <v>332</v>
      </c>
      <c r="E255" s="828"/>
      <c r="F255" s="849"/>
      <c r="G255" s="850"/>
      <c r="H255" s="850"/>
      <c r="I255" s="850"/>
      <c r="J255" s="850"/>
      <c r="K255" s="850"/>
      <c r="L255" s="850"/>
      <c r="M255" s="522" t="s">
        <v>5</v>
      </c>
      <c r="N255" s="524"/>
      <c r="O255" s="827" t="s">
        <v>332</v>
      </c>
      <c r="P255" s="828"/>
      <c r="Q255" s="849"/>
      <c r="R255" s="850"/>
      <c r="S255" s="850"/>
      <c r="T255" s="850"/>
      <c r="U255" s="850"/>
      <c r="V255" s="850"/>
      <c r="W255" s="851"/>
    </row>
    <row r="256" spans="2:23" s="256" customFormat="1" ht="17.100000000000001" customHeight="1" x14ac:dyDescent="0.15">
      <c r="B256" s="522" t="s">
        <v>6</v>
      </c>
      <c r="C256" s="524"/>
      <c r="D256" s="827" t="s">
        <v>338</v>
      </c>
      <c r="E256" s="828"/>
      <c r="F256" s="849"/>
      <c r="G256" s="850"/>
      <c r="H256" s="850"/>
      <c r="I256" s="850"/>
      <c r="J256" s="850"/>
      <c r="K256" s="850"/>
      <c r="L256" s="850"/>
      <c r="M256" s="522" t="s">
        <v>6</v>
      </c>
      <c r="N256" s="524"/>
      <c r="O256" s="888" t="s">
        <v>338</v>
      </c>
      <c r="P256" s="889"/>
      <c r="Q256" s="849"/>
      <c r="R256" s="850"/>
      <c r="S256" s="850"/>
      <c r="T256" s="850"/>
      <c r="U256" s="850"/>
      <c r="V256" s="850"/>
      <c r="W256" s="851"/>
    </row>
    <row r="257" spans="2:31" s="256" customFormat="1" ht="17.100000000000001" customHeight="1" x14ac:dyDescent="0.15">
      <c r="B257" s="829" t="s">
        <v>29</v>
      </c>
      <c r="C257" s="831" t="s">
        <v>267</v>
      </c>
      <c r="D257" s="832"/>
      <c r="E257" s="261"/>
      <c r="F257" s="849"/>
      <c r="G257" s="850"/>
      <c r="H257" s="850"/>
      <c r="I257" s="850"/>
      <c r="J257" s="850"/>
      <c r="K257" s="850"/>
      <c r="L257" s="850"/>
      <c r="M257" s="829" t="s">
        <v>29</v>
      </c>
      <c r="N257" s="831" t="s">
        <v>267</v>
      </c>
      <c r="O257" s="832"/>
      <c r="P257" s="260"/>
      <c r="Q257" s="849"/>
      <c r="R257" s="850"/>
      <c r="S257" s="850"/>
      <c r="T257" s="850"/>
      <c r="U257" s="850"/>
      <c r="V257" s="850"/>
      <c r="W257" s="851"/>
    </row>
    <row r="258" spans="2:31" s="256" customFormat="1" ht="17.100000000000001" customHeight="1" x14ac:dyDescent="0.15">
      <c r="B258" s="830"/>
      <c r="C258" s="831" t="s">
        <v>268</v>
      </c>
      <c r="D258" s="832"/>
      <c r="E258" s="262" t="s">
        <v>551</v>
      </c>
      <c r="F258" s="852"/>
      <c r="G258" s="853"/>
      <c r="H258" s="853"/>
      <c r="I258" s="853"/>
      <c r="J258" s="853"/>
      <c r="K258" s="853"/>
      <c r="L258" s="853"/>
      <c r="M258" s="830"/>
      <c r="N258" s="831" t="s">
        <v>268</v>
      </c>
      <c r="O258" s="832"/>
      <c r="P258" s="261" t="s">
        <v>551</v>
      </c>
      <c r="Q258" s="852"/>
      <c r="R258" s="853"/>
      <c r="S258" s="853"/>
      <c r="T258" s="853"/>
      <c r="U258" s="853"/>
      <c r="V258" s="853"/>
      <c r="W258" s="854"/>
    </row>
    <row r="259" spans="2:31" s="256" customFormat="1" ht="17.100000000000001" customHeight="1" x14ac:dyDescent="0.15">
      <c r="B259" s="522" t="s">
        <v>7</v>
      </c>
      <c r="C259" s="523"/>
      <c r="D259" s="524"/>
      <c r="E259" s="833" t="s">
        <v>1132</v>
      </c>
      <c r="F259" s="834"/>
      <c r="G259" s="834"/>
      <c r="H259" s="834"/>
      <c r="I259" s="834"/>
      <c r="J259" s="834"/>
      <c r="K259" s="834"/>
      <c r="L259" s="835"/>
      <c r="M259" s="522" t="s">
        <v>7</v>
      </c>
      <c r="N259" s="523"/>
      <c r="O259" s="524"/>
      <c r="P259" s="833" t="s">
        <v>1134</v>
      </c>
      <c r="Q259" s="834"/>
      <c r="R259" s="834"/>
      <c r="S259" s="834"/>
      <c r="T259" s="834"/>
      <c r="U259" s="834"/>
      <c r="V259" s="834"/>
      <c r="W259" s="835"/>
    </row>
    <row r="260" spans="2:31" s="256" customFormat="1" ht="17.100000000000001" customHeight="1" x14ac:dyDescent="0.15">
      <c r="B260" s="522" t="s">
        <v>46</v>
      </c>
      <c r="C260" s="523"/>
      <c r="D260" s="524"/>
      <c r="E260" s="813" t="s">
        <v>1133</v>
      </c>
      <c r="F260" s="814"/>
      <c r="G260" s="814"/>
      <c r="H260" s="814"/>
      <c r="I260" s="814"/>
      <c r="J260" s="814"/>
      <c r="K260" s="814"/>
      <c r="L260" s="815"/>
      <c r="M260" s="522" t="s">
        <v>46</v>
      </c>
      <c r="N260" s="523"/>
      <c r="O260" s="524"/>
      <c r="P260" s="813" t="s">
        <v>1135</v>
      </c>
      <c r="Q260" s="814"/>
      <c r="R260" s="814"/>
      <c r="S260" s="814"/>
      <c r="T260" s="814"/>
      <c r="U260" s="814"/>
      <c r="V260" s="814"/>
      <c r="W260" s="815"/>
    </row>
    <row r="261" spans="2:31" s="256" customFormat="1" ht="17.100000000000001" customHeight="1" x14ac:dyDescent="0.15">
      <c r="B261" s="522" t="s">
        <v>270</v>
      </c>
      <c r="C261" s="523"/>
      <c r="D261" s="524"/>
      <c r="E261" s="813" t="s">
        <v>516</v>
      </c>
      <c r="F261" s="814"/>
      <c r="G261" s="814"/>
      <c r="H261" s="814"/>
      <c r="I261" s="814"/>
      <c r="J261" s="814"/>
      <c r="K261" s="814"/>
      <c r="L261" s="815"/>
      <c r="M261" s="522" t="s">
        <v>270</v>
      </c>
      <c r="N261" s="523"/>
      <c r="O261" s="524"/>
      <c r="P261" s="813" t="s">
        <v>516</v>
      </c>
      <c r="Q261" s="814"/>
      <c r="R261" s="814"/>
      <c r="S261" s="814"/>
      <c r="T261" s="814"/>
      <c r="U261" s="814"/>
      <c r="V261" s="814"/>
      <c r="W261" s="815"/>
    </row>
    <row r="262" spans="2:31" s="256" customFormat="1" ht="17.100000000000001" customHeight="1" x14ac:dyDescent="0.15">
      <c r="B262" s="522" t="s">
        <v>289</v>
      </c>
      <c r="C262" s="523"/>
      <c r="D262" s="524"/>
      <c r="E262" s="862" t="s">
        <v>552</v>
      </c>
      <c r="F262" s="863"/>
      <c r="G262" s="864"/>
      <c r="H262" s="816" t="s">
        <v>8</v>
      </c>
      <c r="I262" s="817"/>
      <c r="J262" s="818"/>
      <c r="K262" s="819"/>
      <c r="L262" s="819"/>
      <c r="M262" s="522" t="s">
        <v>289</v>
      </c>
      <c r="N262" s="523"/>
      <c r="O262" s="524"/>
      <c r="P262" s="862" t="s">
        <v>552</v>
      </c>
      <c r="Q262" s="863"/>
      <c r="R262" s="864"/>
      <c r="S262" s="816" t="s">
        <v>8</v>
      </c>
      <c r="T262" s="817"/>
      <c r="U262" s="818"/>
      <c r="V262" s="819"/>
      <c r="W262" s="820"/>
    </row>
    <row r="263" spans="2:31" s="256" customFormat="1" ht="17.100000000000001" customHeight="1" x14ac:dyDescent="0.15">
      <c r="B263" s="865" t="s">
        <v>567</v>
      </c>
      <c r="C263" s="866"/>
      <c r="D263" s="821" t="s">
        <v>1109</v>
      </c>
      <c r="E263" s="822"/>
      <c r="F263" s="822"/>
      <c r="G263" s="822"/>
      <c r="H263" s="822"/>
      <c r="I263" s="822"/>
      <c r="J263" s="822"/>
      <c r="K263" s="822"/>
      <c r="L263" s="822"/>
      <c r="M263" s="865" t="s">
        <v>567</v>
      </c>
      <c r="N263" s="866"/>
      <c r="O263" s="821" t="s">
        <v>1109</v>
      </c>
      <c r="P263" s="822"/>
      <c r="Q263" s="822"/>
      <c r="R263" s="822"/>
      <c r="S263" s="822"/>
      <c r="T263" s="822"/>
      <c r="U263" s="822"/>
      <c r="V263" s="822"/>
      <c r="W263" s="823"/>
    </row>
    <row r="264" spans="2:31" ht="15" customHeight="1" x14ac:dyDescent="0.15">
      <c r="B264" s="263"/>
      <c r="C264" s="824" t="s">
        <v>568</v>
      </c>
      <c r="D264" s="825"/>
      <c r="E264" s="825"/>
      <c r="F264" s="825"/>
      <c r="G264" s="825"/>
      <c r="H264" s="825"/>
      <c r="I264" s="825"/>
      <c r="J264" s="825"/>
      <c r="K264" s="825"/>
      <c r="L264" s="825"/>
      <c r="M264" s="263"/>
      <c r="N264" s="263" t="s">
        <v>569</v>
      </c>
      <c r="O264" s="263"/>
      <c r="P264" s="263"/>
      <c r="Q264" s="263"/>
      <c r="R264" s="263"/>
      <c r="S264" s="263"/>
      <c r="T264" s="263"/>
      <c r="U264" s="263"/>
      <c r="V264" s="263"/>
      <c r="W264" s="263"/>
      <c r="AA264" s="256"/>
      <c r="AB264" s="256"/>
      <c r="AC264" s="256"/>
      <c r="AD264" s="256"/>
      <c r="AE264" s="256"/>
    </row>
    <row r="265" spans="2:31" ht="15" customHeight="1" x14ac:dyDescent="0.15">
      <c r="B265" s="263"/>
      <c r="C265" s="826"/>
      <c r="D265" s="826"/>
      <c r="E265" s="826"/>
      <c r="F265" s="826"/>
      <c r="G265" s="826"/>
      <c r="H265" s="826"/>
      <c r="I265" s="826"/>
      <c r="J265" s="826"/>
      <c r="K265" s="826"/>
      <c r="L265" s="826"/>
      <c r="M265" s="263"/>
      <c r="N265" s="263" t="s">
        <v>570</v>
      </c>
      <c r="O265" s="263"/>
      <c r="P265" s="263"/>
      <c r="Q265" s="263"/>
      <c r="R265" s="263"/>
      <c r="S265" s="263"/>
      <c r="T265" s="263"/>
      <c r="U265" s="263"/>
      <c r="V265" s="263"/>
      <c r="W265" s="263"/>
      <c r="AA265" s="256"/>
      <c r="AB265" s="256"/>
      <c r="AC265" s="256"/>
      <c r="AD265" s="256"/>
      <c r="AE265" s="256"/>
    </row>
    <row r="266" spans="2:31" ht="15" customHeight="1" x14ac:dyDescent="0.15">
      <c r="C266" s="263" t="s">
        <v>571</v>
      </c>
      <c r="N266" s="264" t="s">
        <v>517</v>
      </c>
      <c r="O266" s="264"/>
      <c r="P266" s="264"/>
      <c r="Q266" s="264"/>
      <c r="R266" s="264"/>
      <c r="S266" s="264"/>
      <c r="T266" s="264"/>
      <c r="U266" s="264"/>
      <c r="V266" s="264"/>
      <c r="AA266" s="256"/>
      <c r="AB266" s="256"/>
      <c r="AC266" s="256"/>
      <c r="AD266" s="256"/>
      <c r="AE266" s="256"/>
    </row>
    <row r="267" spans="2:31" ht="15" customHeight="1" x14ac:dyDescent="0.15">
      <c r="C267" s="263" t="s">
        <v>573</v>
      </c>
      <c r="N267" s="264" t="s">
        <v>572</v>
      </c>
      <c r="O267" s="264"/>
      <c r="P267" s="264"/>
      <c r="Q267" s="264"/>
      <c r="R267" s="264"/>
      <c r="S267" s="264"/>
      <c r="T267" s="264"/>
      <c r="U267" s="264"/>
      <c r="V267" s="264"/>
      <c r="AA267" s="256"/>
      <c r="AB267" s="256"/>
      <c r="AC267" s="256"/>
      <c r="AD267" s="256"/>
      <c r="AE267" s="256"/>
    </row>
    <row r="268" spans="2:31" x14ac:dyDescent="0.15">
      <c r="C268" s="264" t="s">
        <v>542</v>
      </c>
      <c r="N268" s="264" t="s">
        <v>450</v>
      </c>
      <c r="O268" s="264"/>
      <c r="P268" s="264"/>
      <c r="Q268" s="264"/>
      <c r="R268" s="264"/>
      <c r="S268" s="264"/>
      <c r="T268" s="264"/>
      <c r="U268" s="264"/>
      <c r="V268" s="264"/>
      <c r="AA268" s="256"/>
      <c r="AB268" s="256"/>
      <c r="AC268" s="256"/>
      <c r="AD268" s="256"/>
      <c r="AE268" s="256"/>
    </row>
    <row r="269" spans="2:31" x14ac:dyDescent="0.15">
      <c r="N269" s="264"/>
      <c r="AA269" s="256"/>
      <c r="AB269" s="256"/>
      <c r="AC269" s="256"/>
      <c r="AD269" s="256"/>
      <c r="AE269" s="256"/>
    </row>
    <row r="270" spans="2:31" x14ac:dyDescent="0.15">
      <c r="N270" s="264"/>
      <c r="AA270" s="256"/>
      <c r="AB270" s="256"/>
      <c r="AC270" s="256"/>
      <c r="AD270" s="256"/>
      <c r="AE270" s="256"/>
    </row>
    <row r="271" spans="2:31" ht="9" customHeight="1" x14ac:dyDescent="0.15">
      <c r="AA271" s="256"/>
      <c r="AB271" s="256"/>
      <c r="AC271" s="256"/>
      <c r="AD271" s="256"/>
      <c r="AE271" s="256"/>
    </row>
    <row r="272" spans="2:31" s="256" customFormat="1" ht="22.5" customHeight="1" x14ac:dyDescent="0.15">
      <c r="B272" s="867" t="s">
        <v>563</v>
      </c>
      <c r="C272" s="867"/>
      <c r="D272" s="867"/>
      <c r="E272" s="867"/>
      <c r="F272" s="867"/>
      <c r="G272" s="867"/>
      <c r="H272" s="867"/>
      <c r="I272" s="867"/>
      <c r="J272" s="867"/>
      <c r="K272" s="867"/>
      <c r="L272" s="867"/>
      <c r="M272" s="867"/>
      <c r="N272" s="867"/>
      <c r="O272" s="867"/>
      <c r="P272" s="867"/>
      <c r="Q272" s="867"/>
      <c r="R272" s="867"/>
      <c r="S272" s="867"/>
      <c r="T272" s="867"/>
      <c r="U272" s="867"/>
      <c r="V272" s="867"/>
      <c r="W272" s="867"/>
      <c r="Y272" s="242" t="s">
        <v>551</v>
      </c>
    </row>
    <row r="273" spans="2:31" s="256" customFormat="1" ht="20.100000000000001" customHeight="1" x14ac:dyDescent="0.15">
      <c r="B273" s="258" t="s">
        <v>27</v>
      </c>
      <c r="C273" s="258"/>
      <c r="D273" s="868" t="str">
        <f>D228</f>
        <v>ミネトンネル</v>
      </c>
      <c r="E273" s="868"/>
      <c r="F273" s="868"/>
      <c r="G273" s="868"/>
      <c r="H273" s="869" t="s">
        <v>28</v>
      </c>
      <c r="I273" s="869"/>
      <c r="J273" s="870" t="str">
        <f>J228</f>
        <v>一般国道　316号</v>
      </c>
      <c r="K273" s="870"/>
      <c r="L273" s="870"/>
      <c r="M273" s="871" t="s">
        <v>255</v>
      </c>
      <c r="N273" s="871"/>
      <c r="O273" s="871"/>
      <c r="P273" s="872" t="str">
        <f>P228</f>
        <v>株式会社ニュージェック</v>
      </c>
      <c r="Q273" s="872"/>
      <c r="R273" s="872"/>
      <c r="S273" s="562" t="s">
        <v>220</v>
      </c>
      <c r="T273" s="564"/>
      <c r="U273" s="873">
        <f>U228</f>
        <v>44294</v>
      </c>
      <c r="V273" s="874"/>
      <c r="W273" s="875"/>
      <c r="Y273" s="242" t="s">
        <v>554</v>
      </c>
    </row>
    <row r="274" spans="2:31" s="256" customFormat="1" ht="20.100000000000001" customHeight="1" x14ac:dyDescent="0.15">
      <c r="B274" s="259" t="s">
        <v>0</v>
      </c>
      <c r="C274" s="259"/>
      <c r="D274" s="879" t="str">
        <f>D229</f>
        <v>美祢トンネル</v>
      </c>
      <c r="E274" s="879"/>
      <c r="F274" s="879"/>
      <c r="G274" s="879"/>
      <c r="H274" s="541" t="s">
        <v>1</v>
      </c>
      <c r="I274" s="541"/>
      <c r="J274" s="870" t="str">
        <f>J229</f>
        <v>宇部土木建築事務所</v>
      </c>
      <c r="K274" s="870"/>
      <c r="L274" s="870"/>
      <c r="M274" s="871" t="s">
        <v>256</v>
      </c>
      <c r="N274" s="871"/>
      <c r="O274" s="871"/>
      <c r="P274" s="872" t="str">
        <f>P229</f>
        <v>石村　勝伸</v>
      </c>
      <c r="Q274" s="872"/>
      <c r="R274" s="872"/>
      <c r="S274" s="705"/>
      <c r="T274" s="706"/>
      <c r="U274" s="876"/>
      <c r="V274" s="877"/>
      <c r="W274" s="878"/>
      <c r="Y274" s="242" t="s">
        <v>54</v>
      </c>
    </row>
    <row r="275" spans="2:31" s="256" customFormat="1" ht="20.100000000000001" customHeight="1" x14ac:dyDescent="0.15">
      <c r="B275" s="839" t="s">
        <v>564</v>
      </c>
      <c r="C275" s="839" t="s">
        <v>565</v>
      </c>
      <c r="D275" s="842" t="s">
        <v>602</v>
      </c>
      <c r="E275" s="843"/>
      <c r="F275" s="846"/>
      <c r="G275" s="847"/>
      <c r="H275" s="847"/>
      <c r="I275" s="847"/>
      <c r="J275" s="847"/>
      <c r="K275" s="847"/>
      <c r="L275" s="847"/>
      <c r="M275" s="861" t="s">
        <v>564</v>
      </c>
      <c r="N275" s="839" t="s">
        <v>565</v>
      </c>
      <c r="O275" s="842" t="s">
        <v>602</v>
      </c>
      <c r="P275" s="843"/>
      <c r="Q275" s="846"/>
      <c r="R275" s="847"/>
      <c r="S275" s="847"/>
      <c r="T275" s="847"/>
      <c r="U275" s="847"/>
      <c r="V275" s="847"/>
      <c r="W275" s="848"/>
      <c r="Y275" s="242" t="s">
        <v>55</v>
      </c>
    </row>
    <row r="276" spans="2:31" s="256" customFormat="1" ht="20.100000000000001" customHeight="1" x14ac:dyDescent="0.15">
      <c r="B276" s="840"/>
      <c r="C276" s="841"/>
      <c r="D276" s="844"/>
      <c r="E276" s="845"/>
      <c r="F276" s="849"/>
      <c r="G276" s="850"/>
      <c r="H276" s="850"/>
      <c r="I276" s="850"/>
      <c r="J276" s="850"/>
      <c r="K276" s="850"/>
      <c r="L276" s="850"/>
      <c r="M276" s="859"/>
      <c r="N276" s="830"/>
      <c r="O276" s="844"/>
      <c r="P276" s="845"/>
      <c r="Q276" s="849"/>
      <c r="R276" s="850"/>
      <c r="S276" s="850"/>
      <c r="T276" s="850"/>
      <c r="U276" s="850"/>
      <c r="V276" s="850"/>
      <c r="W276" s="851"/>
    </row>
    <row r="277" spans="2:31" s="256" customFormat="1" ht="20.100000000000001" customHeight="1" x14ac:dyDescent="0.15">
      <c r="B277" s="840"/>
      <c r="C277" s="839" t="s">
        <v>2</v>
      </c>
      <c r="D277" s="842">
        <v>9</v>
      </c>
      <c r="E277" s="843"/>
      <c r="F277" s="849"/>
      <c r="G277" s="850"/>
      <c r="H277" s="850"/>
      <c r="I277" s="850"/>
      <c r="J277" s="850"/>
      <c r="K277" s="850"/>
      <c r="L277" s="850"/>
      <c r="M277" s="859"/>
      <c r="N277" s="839" t="s">
        <v>2</v>
      </c>
      <c r="O277" s="842">
        <v>11</v>
      </c>
      <c r="P277" s="843"/>
      <c r="Q277" s="849"/>
      <c r="R277" s="850"/>
      <c r="S277" s="850"/>
      <c r="T277" s="850"/>
      <c r="U277" s="850"/>
      <c r="V277" s="850"/>
      <c r="W277" s="851"/>
    </row>
    <row r="278" spans="2:31" s="256" customFormat="1" ht="20.100000000000001" customHeight="1" x14ac:dyDescent="0.15">
      <c r="B278" s="841"/>
      <c r="C278" s="841"/>
      <c r="D278" s="844"/>
      <c r="E278" s="845"/>
      <c r="F278" s="849"/>
      <c r="G278" s="850"/>
      <c r="H278" s="850"/>
      <c r="I278" s="850"/>
      <c r="J278" s="850"/>
      <c r="K278" s="850"/>
      <c r="L278" s="850"/>
      <c r="M278" s="860"/>
      <c r="N278" s="830"/>
      <c r="O278" s="844"/>
      <c r="P278" s="845"/>
      <c r="Q278" s="849"/>
      <c r="R278" s="850"/>
      <c r="S278" s="850"/>
      <c r="T278" s="850"/>
      <c r="U278" s="850"/>
      <c r="V278" s="850"/>
      <c r="W278" s="851"/>
    </row>
    <row r="279" spans="2:31" s="256" customFormat="1" ht="17.100000000000001" customHeight="1" x14ac:dyDescent="0.15">
      <c r="B279" s="839" t="s">
        <v>566</v>
      </c>
      <c r="C279" s="839" t="s">
        <v>3</v>
      </c>
      <c r="D279" s="842" t="s">
        <v>534</v>
      </c>
      <c r="E279" s="843"/>
      <c r="F279" s="849"/>
      <c r="G279" s="850"/>
      <c r="H279" s="850"/>
      <c r="I279" s="850"/>
      <c r="J279" s="850"/>
      <c r="K279" s="850"/>
      <c r="L279" s="850"/>
      <c r="M279" s="574" t="s">
        <v>566</v>
      </c>
      <c r="N279" s="574" t="s">
        <v>3</v>
      </c>
      <c r="O279" s="842" t="s">
        <v>331</v>
      </c>
      <c r="P279" s="843"/>
      <c r="Q279" s="849"/>
      <c r="R279" s="850"/>
      <c r="S279" s="850"/>
      <c r="T279" s="850"/>
      <c r="U279" s="850"/>
      <c r="V279" s="850"/>
      <c r="W279" s="851"/>
      <c r="AA279" s="257"/>
      <c r="AB279" s="257"/>
      <c r="AC279" s="257"/>
      <c r="AD279" s="257"/>
      <c r="AE279" s="257"/>
    </row>
    <row r="280" spans="2:31" s="256" customFormat="1" ht="17.100000000000001" customHeight="1" x14ac:dyDescent="0.15">
      <c r="B280" s="840"/>
      <c r="C280" s="841"/>
      <c r="D280" s="844"/>
      <c r="E280" s="845"/>
      <c r="F280" s="849"/>
      <c r="G280" s="850"/>
      <c r="H280" s="850"/>
      <c r="I280" s="850"/>
      <c r="J280" s="850"/>
      <c r="K280" s="850"/>
      <c r="L280" s="850"/>
      <c r="M280" s="574"/>
      <c r="N280" s="574"/>
      <c r="O280" s="844"/>
      <c r="P280" s="845"/>
      <c r="Q280" s="849"/>
      <c r="R280" s="850"/>
      <c r="S280" s="850"/>
      <c r="T280" s="850"/>
      <c r="U280" s="850"/>
      <c r="V280" s="850"/>
      <c r="W280" s="851"/>
      <c r="AA280" s="257"/>
      <c r="AB280" s="257"/>
      <c r="AC280" s="257"/>
      <c r="AD280" s="257"/>
      <c r="AE280" s="257"/>
    </row>
    <row r="281" spans="2:31" s="256" customFormat="1" ht="17.100000000000001" customHeight="1" x14ac:dyDescent="0.15">
      <c r="B281" s="840"/>
      <c r="C281" s="839" t="s">
        <v>4</v>
      </c>
      <c r="D281" s="842" t="s">
        <v>485</v>
      </c>
      <c r="E281" s="843"/>
      <c r="F281" s="849"/>
      <c r="G281" s="850"/>
      <c r="H281" s="850"/>
      <c r="I281" s="850"/>
      <c r="J281" s="850"/>
      <c r="K281" s="850"/>
      <c r="L281" s="850"/>
      <c r="M281" s="574"/>
      <c r="N281" s="574" t="s">
        <v>4</v>
      </c>
      <c r="O281" s="842" t="s">
        <v>354</v>
      </c>
      <c r="P281" s="843"/>
      <c r="Q281" s="849"/>
      <c r="R281" s="850"/>
      <c r="S281" s="850"/>
      <c r="T281" s="850"/>
      <c r="U281" s="850"/>
      <c r="V281" s="850"/>
      <c r="W281" s="851"/>
      <c r="AA281" s="257"/>
      <c r="AB281" s="257"/>
      <c r="AC281" s="257"/>
      <c r="AD281" s="257"/>
      <c r="AE281" s="257"/>
    </row>
    <row r="282" spans="2:31" s="256" customFormat="1" ht="17.100000000000001" customHeight="1" x14ac:dyDescent="0.15">
      <c r="B282" s="841"/>
      <c r="C282" s="841"/>
      <c r="D282" s="844"/>
      <c r="E282" s="845"/>
      <c r="F282" s="849"/>
      <c r="G282" s="850"/>
      <c r="H282" s="850"/>
      <c r="I282" s="850"/>
      <c r="J282" s="850"/>
      <c r="K282" s="850"/>
      <c r="L282" s="850"/>
      <c r="M282" s="574"/>
      <c r="N282" s="574"/>
      <c r="O282" s="844"/>
      <c r="P282" s="845"/>
      <c r="Q282" s="849"/>
      <c r="R282" s="850"/>
      <c r="S282" s="850"/>
      <c r="T282" s="850"/>
      <c r="U282" s="850"/>
      <c r="V282" s="850"/>
      <c r="W282" s="851"/>
      <c r="AA282" s="257"/>
      <c r="AB282" s="257"/>
      <c r="AC282" s="257"/>
      <c r="AD282" s="257"/>
      <c r="AE282" s="257"/>
    </row>
    <row r="283" spans="2:31" s="256" customFormat="1" ht="17.100000000000001" customHeight="1" x14ac:dyDescent="0.15">
      <c r="B283" s="522" t="s">
        <v>5</v>
      </c>
      <c r="C283" s="524"/>
      <c r="D283" s="827" t="s">
        <v>333</v>
      </c>
      <c r="E283" s="828"/>
      <c r="F283" s="849"/>
      <c r="G283" s="850"/>
      <c r="H283" s="850"/>
      <c r="I283" s="850"/>
      <c r="J283" s="850"/>
      <c r="K283" s="850"/>
      <c r="L283" s="850"/>
      <c r="M283" s="522" t="s">
        <v>5</v>
      </c>
      <c r="N283" s="524"/>
      <c r="O283" s="842" t="s">
        <v>333</v>
      </c>
      <c r="P283" s="843"/>
      <c r="Q283" s="849"/>
      <c r="R283" s="850"/>
      <c r="S283" s="850"/>
      <c r="T283" s="850"/>
      <c r="U283" s="850"/>
      <c r="V283" s="850"/>
      <c r="W283" s="851"/>
      <c r="AA283" s="257"/>
      <c r="AB283" s="257"/>
      <c r="AC283" s="257"/>
      <c r="AD283" s="257"/>
      <c r="AE283" s="257"/>
    </row>
    <row r="284" spans="2:31" s="256" customFormat="1" ht="17.100000000000001" customHeight="1" x14ac:dyDescent="0.15">
      <c r="B284" s="522" t="s">
        <v>6</v>
      </c>
      <c r="C284" s="524"/>
      <c r="D284" s="827" t="s">
        <v>333</v>
      </c>
      <c r="E284" s="828"/>
      <c r="F284" s="849"/>
      <c r="G284" s="850"/>
      <c r="H284" s="850"/>
      <c r="I284" s="850"/>
      <c r="J284" s="850"/>
      <c r="K284" s="850"/>
      <c r="L284" s="850"/>
      <c r="M284" s="522" t="s">
        <v>6</v>
      </c>
      <c r="N284" s="524"/>
      <c r="O284" s="888" t="s">
        <v>340</v>
      </c>
      <c r="P284" s="889"/>
      <c r="Q284" s="849"/>
      <c r="R284" s="850"/>
      <c r="S284" s="850"/>
      <c r="T284" s="850"/>
      <c r="U284" s="850"/>
      <c r="V284" s="850"/>
      <c r="W284" s="851"/>
    </row>
    <row r="285" spans="2:31" s="256" customFormat="1" ht="17.100000000000001" customHeight="1" x14ac:dyDescent="0.15">
      <c r="B285" s="829" t="s">
        <v>29</v>
      </c>
      <c r="C285" s="831" t="s">
        <v>267</v>
      </c>
      <c r="D285" s="832"/>
      <c r="E285" s="260"/>
      <c r="F285" s="849"/>
      <c r="G285" s="850"/>
      <c r="H285" s="850"/>
      <c r="I285" s="850"/>
      <c r="J285" s="850"/>
      <c r="K285" s="850"/>
      <c r="L285" s="850"/>
      <c r="M285" s="562" t="s">
        <v>29</v>
      </c>
      <c r="N285" s="831" t="s">
        <v>267</v>
      </c>
      <c r="O285" s="832"/>
      <c r="P285" s="260"/>
      <c r="Q285" s="849"/>
      <c r="R285" s="850"/>
      <c r="S285" s="850"/>
      <c r="T285" s="850"/>
      <c r="U285" s="850"/>
      <c r="V285" s="850"/>
      <c r="W285" s="851"/>
    </row>
    <row r="286" spans="2:31" s="256" customFormat="1" ht="17.100000000000001" customHeight="1" x14ac:dyDescent="0.15">
      <c r="B286" s="830"/>
      <c r="C286" s="831" t="s">
        <v>268</v>
      </c>
      <c r="D286" s="832"/>
      <c r="E286" s="261" t="s">
        <v>554</v>
      </c>
      <c r="F286" s="852"/>
      <c r="G286" s="853"/>
      <c r="H286" s="853"/>
      <c r="I286" s="853"/>
      <c r="J286" s="853"/>
      <c r="K286" s="853"/>
      <c r="L286" s="853"/>
      <c r="M286" s="565"/>
      <c r="N286" s="831" t="s">
        <v>268</v>
      </c>
      <c r="O286" s="832"/>
      <c r="P286" s="261" t="s">
        <v>554</v>
      </c>
      <c r="Q286" s="852"/>
      <c r="R286" s="853"/>
      <c r="S286" s="853"/>
      <c r="T286" s="853"/>
      <c r="U286" s="853"/>
      <c r="V286" s="853"/>
      <c r="W286" s="854"/>
    </row>
    <row r="287" spans="2:31" s="256" customFormat="1" ht="17.100000000000001" customHeight="1" x14ac:dyDescent="0.15">
      <c r="B287" s="522" t="s">
        <v>7</v>
      </c>
      <c r="C287" s="523"/>
      <c r="D287" s="524"/>
      <c r="E287" s="833" t="s">
        <v>1136</v>
      </c>
      <c r="F287" s="834"/>
      <c r="G287" s="834"/>
      <c r="H287" s="834"/>
      <c r="I287" s="834"/>
      <c r="J287" s="834"/>
      <c r="K287" s="834"/>
      <c r="L287" s="835"/>
      <c r="M287" s="522" t="s">
        <v>7</v>
      </c>
      <c r="N287" s="523"/>
      <c r="O287" s="524"/>
      <c r="P287" s="833" t="s">
        <v>1141</v>
      </c>
      <c r="Q287" s="857"/>
      <c r="R287" s="857"/>
      <c r="S287" s="857"/>
      <c r="T287" s="857"/>
      <c r="U287" s="857"/>
      <c r="V287" s="857"/>
      <c r="W287" s="858"/>
    </row>
    <row r="288" spans="2:31" s="256" customFormat="1" ht="17.100000000000001" customHeight="1" x14ac:dyDescent="0.15">
      <c r="B288" s="522" t="s">
        <v>46</v>
      </c>
      <c r="C288" s="523"/>
      <c r="D288" s="524"/>
      <c r="E288" s="813" t="s">
        <v>1137</v>
      </c>
      <c r="F288" s="814"/>
      <c r="G288" s="814"/>
      <c r="H288" s="814"/>
      <c r="I288" s="814"/>
      <c r="J288" s="814"/>
      <c r="K288" s="814"/>
      <c r="L288" s="815"/>
      <c r="M288" s="522" t="s">
        <v>46</v>
      </c>
      <c r="N288" s="523"/>
      <c r="O288" s="524"/>
      <c r="P288" s="813" t="s">
        <v>516</v>
      </c>
      <c r="Q288" s="814"/>
      <c r="R288" s="814"/>
      <c r="S288" s="855"/>
      <c r="T288" s="855"/>
      <c r="U288" s="855"/>
      <c r="V288" s="855"/>
      <c r="W288" s="856"/>
    </row>
    <row r="289" spans="2:23" s="256" customFormat="1" ht="17.100000000000001" customHeight="1" x14ac:dyDescent="0.15">
      <c r="B289" s="522" t="s">
        <v>270</v>
      </c>
      <c r="C289" s="523"/>
      <c r="D289" s="524"/>
      <c r="E289" s="813" t="s">
        <v>516</v>
      </c>
      <c r="F289" s="814"/>
      <c r="G289" s="814"/>
      <c r="H289" s="814"/>
      <c r="I289" s="814"/>
      <c r="J289" s="814"/>
      <c r="K289" s="814"/>
      <c r="L289" s="815"/>
      <c r="M289" s="522" t="s">
        <v>270</v>
      </c>
      <c r="N289" s="523"/>
      <c r="O289" s="524"/>
      <c r="P289" s="813" t="s">
        <v>516</v>
      </c>
      <c r="Q289" s="814"/>
      <c r="R289" s="814"/>
      <c r="S289" s="855"/>
      <c r="T289" s="855"/>
      <c r="U289" s="855"/>
      <c r="V289" s="855"/>
      <c r="W289" s="856"/>
    </row>
    <row r="290" spans="2:23" s="256" customFormat="1" ht="17.100000000000001" customHeight="1" x14ac:dyDescent="0.15">
      <c r="B290" s="522" t="s">
        <v>289</v>
      </c>
      <c r="C290" s="523"/>
      <c r="D290" s="524"/>
      <c r="E290" s="813" t="s">
        <v>555</v>
      </c>
      <c r="F290" s="814"/>
      <c r="G290" s="815"/>
      <c r="H290" s="816" t="s">
        <v>8</v>
      </c>
      <c r="I290" s="817"/>
      <c r="J290" s="818"/>
      <c r="K290" s="819"/>
      <c r="L290" s="820"/>
      <c r="M290" s="522" t="s">
        <v>289</v>
      </c>
      <c r="N290" s="523"/>
      <c r="O290" s="524"/>
      <c r="P290" s="813" t="s">
        <v>555</v>
      </c>
      <c r="Q290" s="814"/>
      <c r="R290" s="814"/>
      <c r="S290" s="816" t="s">
        <v>8</v>
      </c>
      <c r="T290" s="817"/>
      <c r="U290" s="818"/>
      <c r="V290" s="819"/>
      <c r="W290" s="820"/>
    </row>
    <row r="291" spans="2:23" s="256" customFormat="1" ht="17.100000000000001" customHeight="1" x14ac:dyDescent="0.15">
      <c r="B291" s="865" t="s">
        <v>567</v>
      </c>
      <c r="C291" s="866"/>
      <c r="D291" s="821" t="s">
        <v>1138</v>
      </c>
      <c r="E291" s="822"/>
      <c r="F291" s="822"/>
      <c r="G291" s="822"/>
      <c r="H291" s="822"/>
      <c r="I291" s="822"/>
      <c r="J291" s="822"/>
      <c r="K291" s="822"/>
      <c r="L291" s="823"/>
      <c r="M291" s="565" t="s">
        <v>567</v>
      </c>
      <c r="N291" s="566"/>
      <c r="O291" s="885" t="s">
        <v>1142</v>
      </c>
      <c r="P291" s="886"/>
      <c r="Q291" s="886"/>
      <c r="R291" s="886"/>
      <c r="S291" s="886"/>
      <c r="T291" s="886"/>
      <c r="U291" s="886"/>
      <c r="V291" s="886"/>
      <c r="W291" s="887"/>
    </row>
    <row r="292" spans="2:23" s="256" customFormat="1" ht="20.100000000000001" customHeight="1" x14ac:dyDescent="0.15">
      <c r="B292" s="861" t="s">
        <v>564</v>
      </c>
      <c r="C292" s="839" t="s">
        <v>565</v>
      </c>
      <c r="D292" s="842" t="s">
        <v>603</v>
      </c>
      <c r="E292" s="843"/>
      <c r="F292" s="846"/>
      <c r="G292" s="847"/>
      <c r="H292" s="847"/>
      <c r="I292" s="847"/>
      <c r="J292" s="847"/>
      <c r="K292" s="847"/>
      <c r="L292" s="848"/>
      <c r="M292" s="859" t="s">
        <v>564</v>
      </c>
      <c r="N292" s="840" t="s">
        <v>565</v>
      </c>
      <c r="O292" s="842" t="s">
        <v>603</v>
      </c>
      <c r="P292" s="843"/>
      <c r="Q292" s="846"/>
      <c r="R292" s="847"/>
      <c r="S292" s="847"/>
      <c r="T292" s="847"/>
      <c r="U292" s="847"/>
      <c r="V292" s="847"/>
      <c r="W292" s="848"/>
    </row>
    <row r="293" spans="2:23" s="256" customFormat="1" ht="20.100000000000001" customHeight="1" x14ac:dyDescent="0.15">
      <c r="B293" s="859"/>
      <c r="C293" s="830"/>
      <c r="D293" s="844"/>
      <c r="E293" s="845"/>
      <c r="F293" s="849"/>
      <c r="G293" s="850"/>
      <c r="H293" s="850"/>
      <c r="I293" s="850"/>
      <c r="J293" s="850"/>
      <c r="K293" s="850"/>
      <c r="L293" s="851"/>
      <c r="M293" s="859"/>
      <c r="N293" s="830"/>
      <c r="O293" s="844"/>
      <c r="P293" s="845"/>
      <c r="Q293" s="849"/>
      <c r="R293" s="850"/>
      <c r="S293" s="850"/>
      <c r="T293" s="850"/>
      <c r="U293" s="850"/>
      <c r="V293" s="850"/>
      <c r="W293" s="851"/>
    </row>
    <row r="294" spans="2:23" s="256" customFormat="1" ht="20.100000000000001" customHeight="1" x14ac:dyDescent="0.15">
      <c r="B294" s="859"/>
      <c r="C294" s="839" t="s">
        <v>2</v>
      </c>
      <c r="D294" s="842">
        <v>1</v>
      </c>
      <c r="E294" s="843"/>
      <c r="F294" s="849"/>
      <c r="G294" s="850"/>
      <c r="H294" s="850"/>
      <c r="I294" s="850"/>
      <c r="J294" s="850"/>
      <c r="K294" s="850"/>
      <c r="L294" s="851"/>
      <c r="M294" s="859"/>
      <c r="N294" s="839" t="s">
        <v>2</v>
      </c>
      <c r="O294" s="842">
        <v>2</v>
      </c>
      <c r="P294" s="843"/>
      <c r="Q294" s="849"/>
      <c r="R294" s="850"/>
      <c r="S294" s="850"/>
      <c r="T294" s="850"/>
      <c r="U294" s="850"/>
      <c r="V294" s="850"/>
      <c r="W294" s="851"/>
    </row>
    <row r="295" spans="2:23" s="256" customFormat="1" ht="20.100000000000001" customHeight="1" x14ac:dyDescent="0.15">
      <c r="B295" s="860"/>
      <c r="C295" s="830"/>
      <c r="D295" s="844"/>
      <c r="E295" s="845"/>
      <c r="F295" s="849"/>
      <c r="G295" s="850"/>
      <c r="H295" s="850"/>
      <c r="I295" s="850"/>
      <c r="J295" s="850"/>
      <c r="K295" s="850"/>
      <c r="L295" s="851"/>
      <c r="M295" s="860"/>
      <c r="N295" s="830"/>
      <c r="O295" s="844"/>
      <c r="P295" s="845"/>
      <c r="Q295" s="849"/>
      <c r="R295" s="850"/>
      <c r="S295" s="850"/>
      <c r="T295" s="850"/>
      <c r="U295" s="850"/>
      <c r="V295" s="850"/>
      <c r="W295" s="851"/>
    </row>
    <row r="296" spans="2:23" s="256" customFormat="1" ht="17.100000000000001" customHeight="1" x14ac:dyDescent="0.15">
      <c r="B296" s="574" t="s">
        <v>566</v>
      </c>
      <c r="C296" s="574" t="s">
        <v>3</v>
      </c>
      <c r="D296" s="913" t="s">
        <v>329</v>
      </c>
      <c r="E296" s="914"/>
      <c r="F296" s="849"/>
      <c r="G296" s="850"/>
      <c r="H296" s="850"/>
      <c r="I296" s="850"/>
      <c r="J296" s="850"/>
      <c r="K296" s="850"/>
      <c r="L296" s="851"/>
      <c r="M296" s="574" t="s">
        <v>566</v>
      </c>
      <c r="N296" s="574" t="s">
        <v>3</v>
      </c>
      <c r="O296" s="842" t="s">
        <v>534</v>
      </c>
      <c r="P296" s="843"/>
      <c r="Q296" s="849"/>
      <c r="R296" s="850"/>
      <c r="S296" s="850"/>
      <c r="T296" s="850"/>
      <c r="U296" s="850"/>
      <c r="V296" s="850"/>
      <c r="W296" s="851"/>
    </row>
    <row r="297" spans="2:23" s="256" customFormat="1" ht="17.100000000000001" customHeight="1" x14ac:dyDescent="0.15">
      <c r="B297" s="574"/>
      <c r="C297" s="574"/>
      <c r="D297" s="915"/>
      <c r="E297" s="916"/>
      <c r="F297" s="849"/>
      <c r="G297" s="850"/>
      <c r="H297" s="850"/>
      <c r="I297" s="850"/>
      <c r="J297" s="850"/>
      <c r="K297" s="850"/>
      <c r="L297" s="851"/>
      <c r="M297" s="574"/>
      <c r="N297" s="574"/>
      <c r="O297" s="844"/>
      <c r="P297" s="845"/>
      <c r="Q297" s="849"/>
      <c r="R297" s="850"/>
      <c r="S297" s="850"/>
      <c r="T297" s="850"/>
      <c r="U297" s="850"/>
      <c r="V297" s="850"/>
      <c r="W297" s="851"/>
    </row>
    <row r="298" spans="2:23" s="256" customFormat="1" ht="17.100000000000001" customHeight="1" x14ac:dyDescent="0.15">
      <c r="B298" s="574"/>
      <c r="C298" s="574" t="s">
        <v>4</v>
      </c>
      <c r="D298" s="917" t="s">
        <v>351</v>
      </c>
      <c r="E298" s="918"/>
      <c r="F298" s="849"/>
      <c r="G298" s="850"/>
      <c r="H298" s="850"/>
      <c r="I298" s="850"/>
      <c r="J298" s="850"/>
      <c r="K298" s="850"/>
      <c r="L298" s="851"/>
      <c r="M298" s="574"/>
      <c r="N298" s="574" t="s">
        <v>4</v>
      </c>
      <c r="O298" s="842" t="s">
        <v>486</v>
      </c>
      <c r="P298" s="843"/>
      <c r="Q298" s="849"/>
      <c r="R298" s="850"/>
      <c r="S298" s="850"/>
      <c r="T298" s="850"/>
      <c r="U298" s="850"/>
      <c r="V298" s="850"/>
      <c r="W298" s="851"/>
    </row>
    <row r="299" spans="2:23" s="256" customFormat="1" ht="17.100000000000001" customHeight="1" x14ac:dyDescent="0.15">
      <c r="B299" s="574"/>
      <c r="C299" s="574"/>
      <c r="D299" s="915"/>
      <c r="E299" s="916"/>
      <c r="F299" s="849"/>
      <c r="G299" s="850"/>
      <c r="H299" s="850"/>
      <c r="I299" s="850"/>
      <c r="J299" s="850"/>
      <c r="K299" s="850"/>
      <c r="L299" s="851"/>
      <c r="M299" s="574"/>
      <c r="N299" s="574"/>
      <c r="O299" s="844"/>
      <c r="P299" s="845"/>
      <c r="Q299" s="849"/>
      <c r="R299" s="850"/>
      <c r="S299" s="850"/>
      <c r="T299" s="850"/>
      <c r="U299" s="850"/>
      <c r="V299" s="850"/>
      <c r="W299" s="851"/>
    </row>
    <row r="300" spans="2:23" s="256" customFormat="1" ht="17.100000000000001" customHeight="1" x14ac:dyDescent="0.15">
      <c r="B300" s="522" t="s">
        <v>5</v>
      </c>
      <c r="C300" s="524"/>
      <c r="D300" s="919" t="s">
        <v>332</v>
      </c>
      <c r="E300" s="920"/>
      <c r="F300" s="849"/>
      <c r="G300" s="850"/>
      <c r="H300" s="850"/>
      <c r="I300" s="850"/>
      <c r="J300" s="850"/>
      <c r="K300" s="850"/>
      <c r="L300" s="851"/>
      <c r="M300" s="522" t="s">
        <v>5</v>
      </c>
      <c r="N300" s="524"/>
      <c r="O300" s="827" t="s">
        <v>332</v>
      </c>
      <c r="P300" s="828"/>
      <c r="Q300" s="849"/>
      <c r="R300" s="850"/>
      <c r="S300" s="850"/>
      <c r="T300" s="850"/>
      <c r="U300" s="850"/>
      <c r="V300" s="850"/>
      <c r="W300" s="851"/>
    </row>
    <row r="301" spans="2:23" s="256" customFormat="1" ht="17.100000000000001" customHeight="1" x14ac:dyDescent="0.15">
      <c r="B301" s="522" t="s">
        <v>6</v>
      </c>
      <c r="C301" s="524"/>
      <c r="D301" s="921" t="s">
        <v>514</v>
      </c>
      <c r="E301" s="922"/>
      <c r="F301" s="849"/>
      <c r="G301" s="850"/>
      <c r="H301" s="850"/>
      <c r="I301" s="850"/>
      <c r="J301" s="850"/>
      <c r="K301" s="850"/>
      <c r="L301" s="851"/>
      <c r="M301" s="522" t="s">
        <v>6</v>
      </c>
      <c r="N301" s="524"/>
      <c r="O301" s="844" t="s">
        <v>532</v>
      </c>
      <c r="P301" s="845"/>
      <c r="Q301" s="849"/>
      <c r="R301" s="850"/>
      <c r="S301" s="850"/>
      <c r="T301" s="850"/>
      <c r="U301" s="850"/>
      <c r="V301" s="850"/>
      <c r="W301" s="851"/>
    </row>
    <row r="302" spans="2:23" s="256" customFormat="1" ht="17.100000000000001" customHeight="1" x14ac:dyDescent="0.15">
      <c r="B302" s="562" t="s">
        <v>29</v>
      </c>
      <c r="C302" s="831" t="s">
        <v>267</v>
      </c>
      <c r="D302" s="832"/>
      <c r="E302" s="260"/>
      <c r="F302" s="849"/>
      <c r="G302" s="850"/>
      <c r="H302" s="850"/>
      <c r="I302" s="850"/>
      <c r="J302" s="850"/>
      <c r="K302" s="850"/>
      <c r="L302" s="851"/>
      <c r="M302" s="562" t="s">
        <v>29</v>
      </c>
      <c r="N302" s="831" t="s">
        <v>267</v>
      </c>
      <c r="O302" s="832"/>
      <c r="P302" s="260"/>
      <c r="Q302" s="849"/>
      <c r="R302" s="850"/>
      <c r="S302" s="850"/>
      <c r="T302" s="850"/>
      <c r="U302" s="850"/>
      <c r="V302" s="850"/>
      <c r="W302" s="851"/>
    </row>
    <row r="303" spans="2:23" s="256" customFormat="1" ht="17.100000000000001" customHeight="1" x14ac:dyDescent="0.15">
      <c r="B303" s="565"/>
      <c r="C303" s="831" t="s">
        <v>268</v>
      </c>
      <c r="D303" s="832"/>
      <c r="E303" s="261" t="s">
        <v>554</v>
      </c>
      <c r="F303" s="852"/>
      <c r="G303" s="853"/>
      <c r="H303" s="853"/>
      <c r="I303" s="853"/>
      <c r="J303" s="853"/>
      <c r="K303" s="853"/>
      <c r="L303" s="854"/>
      <c r="M303" s="565"/>
      <c r="N303" s="831" t="s">
        <v>268</v>
      </c>
      <c r="O303" s="832"/>
      <c r="P303" s="261" t="s">
        <v>551</v>
      </c>
      <c r="Q303" s="852"/>
      <c r="R303" s="853"/>
      <c r="S303" s="853"/>
      <c r="T303" s="853"/>
      <c r="U303" s="853"/>
      <c r="V303" s="853"/>
      <c r="W303" s="854"/>
    </row>
    <row r="304" spans="2:23" s="256" customFormat="1" ht="17.100000000000001" customHeight="1" x14ac:dyDescent="0.15">
      <c r="B304" s="522" t="s">
        <v>7</v>
      </c>
      <c r="C304" s="523"/>
      <c r="D304" s="524"/>
      <c r="E304" s="833" t="s">
        <v>1143</v>
      </c>
      <c r="F304" s="857"/>
      <c r="G304" s="857"/>
      <c r="H304" s="857"/>
      <c r="I304" s="857"/>
      <c r="J304" s="857"/>
      <c r="K304" s="857"/>
      <c r="L304" s="858"/>
      <c r="M304" s="522" t="s">
        <v>7</v>
      </c>
      <c r="N304" s="523"/>
      <c r="O304" s="524"/>
      <c r="P304" s="813" t="s">
        <v>1099</v>
      </c>
      <c r="Q304" s="814"/>
      <c r="R304" s="814"/>
      <c r="S304" s="814"/>
      <c r="T304" s="814"/>
      <c r="U304" s="814"/>
      <c r="V304" s="814"/>
      <c r="W304" s="815"/>
    </row>
    <row r="305" spans="2:31" s="256" customFormat="1" ht="17.100000000000001" customHeight="1" x14ac:dyDescent="0.15">
      <c r="B305" s="522" t="s">
        <v>46</v>
      </c>
      <c r="C305" s="523"/>
      <c r="D305" s="524"/>
      <c r="E305" s="813" t="s">
        <v>516</v>
      </c>
      <c r="F305" s="814"/>
      <c r="G305" s="814"/>
      <c r="H305" s="855"/>
      <c r="I305" s="855"/>
      <c r="J305" s="855"/>
      <c r="K305" s="855"/>
      <c r="L305" s="856"/>
      <c r="M305" s="522" t="s">
        <v>46</v>
      </c>
      <c r="N305" s="523"/>
      <c r="O305" s="524"/>
      <c r="P305" s="813" t="s">
        <v>1100</v>
      </c>
      <c r="Q305" s="814"/>
      <c r="R305" s="814"/>
      <c r="S305" s="814"/>
      <c r="T305" s="814"/>
      <c r="U305" s="814"/>
      <c r="V305" s="814"/>
      <c r="W305" s="815"/>
    </row>
    <row r="306" spans="2:31" s="256" customFormat="1" ht="17.100000000000001" customHeight="1" x14ac:dyDescent="0.15">
      <c r="B306" s="522" t="s">
        <v>270</v>
      </c>
      <c r="C306" s="523"/>
      <c r="D306" s="524"/>
      <c r="E306" s="813" t="s">
        <v>516</v>
      </c>
      <c r="F306" s="814"/>
      <c r="G306" s="814"/>
      <c r="H306" s="855"/>
      <c r="I306" s="855"/>
      <c r="J306" s="855"/>
      <c r="K306" s="855"/>
      <c r="L306" s="856"/>
      <c r="M306" s="522" t="s">
        <v>270</v>
      </c>
      <c r="N306" s="523"/>
      <c r="O306" s="524"/>
      <c r="P306" s="813" t="s">
        <v>516</v>
      </c>
      <c r="Q306" s="814"/>
      <c r="R306" s="814"/>
      <c r="S306" s="855"/>
      <c r="T306" s="855"/>
      <c r="U306" s="855"/>
      <c r="V306" s="855"/>
      <c r="W306" s="856"/>
    </row>
    <row r="307" spans="2:31" s="256" customFormat="1" ht="17.100000000000001" customHeight="1" x14ac:dyDescent="0.15">
      <c r="B307" s="522" t="s">
        <v>289</v>
      </c>
      <c r="C307" s="523"/>
      <c r="D307" s="524"/>
      <c r="E307" s="813" t="s">
        <v>555</v>
      </c>
      <c r="F307" s="814"/>
      <c r="G307" s="814"/>
      <c r="H307" s="816" t="s">
        <v>8</v>
      </c>
      <c r="I307" s="817"/>
      <c r="J307" s="818"/>
      <c r="K307" s="819"/>
      <c r="L307" s="820"/>
      <c r="M307" s="522" t="s">
        <v>289</v>
      </c>
      <c r="N307" s="523"/>
      <c r="O307" s="524"/>
      <c r="P307" s="813" t="s">
        <v>555</v>
      </c>
      <c r="Q307" s="814"/>
      <c r="R307" s="814"/>
      <c r="S307" s="816" t="s">
        <v>8</v>
      </c>
      <c r="T307" s="817"/>
      <c r="U307" s="818"/>
      <c r="V307" s="819"/>
      <c r="W307" s="820"/>
    </row>
    <row r="308" spans="2:31" s="256" customFormat="1" ht="17.100000000000001" customHeight="1" x14ac:dyDescent="0.15">
      <c r="B308" s="565" t="s">
        <v>567</v>
      </c>
      <c r="C308" s="566"/>
      <c r="D308" s="821" t="s">
        <v>1140</v>
      </c>
      <c r="E308" s="822"/>
      <c r="F308" s="822"/>
      <c r="G308" s="822"/>
      <c r="H308" s="822"/>
      <c r="I308" s="822"/>
      <c r="J308" s="822"/>
      <c r="K308" s="822"/>
      <c r="L308" s="823"/>
      <c r="M308" s="522" t="s">
        <v>567</v>
      </c>
      <c r="N308" s="523"/>
      <c r="O308" s="821" t="s">
        <v>1111</v>
      </c>
      <c r="P308" s="822"/>
      <c r="Q308" s="822"/>
      <c r="R308" s="822"/>
      <c r="S308" s="822"/>
      <c r="T308" s="822"/>
      <c r="U308" s="822"/>
      <c r="V308" s="822"/>
      <c r="W308" s="823"/>
    </row>
    <row r="309" spans="2:31" ht="15" customHeight="1" x14ac:dyDescent="0.15">
      <c r="B309" s="263"/>
      <c r="C309" s="824" t="s">
        <v>568</v>
      </c>
      <c r="D309" s="825"/>
      <c r="E309" s="825"/>
      <c r="F309" s="825"/>
      <c r="G309" s="825"/>
      <c r="H309" s="825"/>
      <c r="I309" s="825"/>
      <c r="J309" s="825"/>
      <c r="K309" s="825"/>
      <c r="L309" s="825"/>
      <c r="M309" s="263"/>
      <c r="N309" s="263" t="s">
        <v>569</v>
      </c>
      <c r="O309" s="263"/>
      <c r="P309" s="263"/>
      <c r="Q309" s="263"/>
      <c r="R309" s="263"/>
      <c r="S309" s="263"/>
      <c r="T309" s="263"/>
      <c r="U309" s="263"/>
      <c r="V309" s="263"/>
      <c r="W309" s="263"/>
      <c r="AA309" s="256"/>
      <c r="AB309" s="256"/>
      <c r="AC309" s="256"/>
      <c r="AD309" s="256"/>
      <c r="AE309" s="256"/>
    </row>
    <row r="310" spans="2:31" ht="15" customHeight="1" x14ac:dyDescent="0.15">
      <c r="B310" s="263"/>
      <c r="C310" s="826"/>
      <c r="D310" s="826"/>
      <c r="E310" s="826"/>
      <c r="F310" s="826"/>
      <c r="G310" s="826"/>
      <c r="H310" s="826"/>
      <c r="I310" s="826"/>
      <c r="J310" s="826"/>
      <c r="K310" s="826"/>
      <c r="L310" s="826"/>
      <c r="M310" s="263"/>
      <c r="N310" s="263" t="s">
        <v>570</v>
      </c>
      <c r="O310" s="263"/>
      <c r="P310" s="263"/>
      <c r="Q310" s="263"/>
      <c r="R310" s="263"/>
      <c r="S310" s="263"/>
      <c r="T310" s="263"/>
      <c r="U310" s="263"/>
      <c r="V310" s="263"/>
      <c r="W310" s="263"/>
      <c r="AA310" s="256"/>
      <c r="AB310" s="256"/>
      <c r="AC310" s="256"/>
      <c r="AD310" s="256"/>
      <c r="AE310" s="256"/>
    </row>
    <row r="311" spans="2:31" ht="15" customHeight="1" x14ac:dyDescent="0.15">
      <c r="C311" s="263" t="s">
        <v>571</v>
      </c>
      <c r="N311" s="264" t="s">
        <v>517</v>
      </c>
      <c r="O311" s="264"/>
      <c r="P311" s="264"/>
      <c r="Q311" s="264"/>
      <c r="R311" s="264"/>
      <c r="S311" s="264"/>
      <c r="T311" s="264"/>
      <c r="U311" s="264"/>
      <c r="V311" s="264"/>
      <c r="AA311" s="256"/>
      <c r="AB311" s="256"/>
      <c r="AC311" s="256"/>
      <c r="AD311" s="256"/>
      <c r="AE311" s="256"/>
    </row>
    <row r="312" spans="2:31" ht="15" customHeight="1" x14ac:dyDescent="0.15">
      <c r="C312" s="263" t="s">
        <v>573</v>
      </c>
      <c r="N312" s="264" t="s">
        <v>572</v>
      </c>
      <c r="O312" s="264"/>
      <c r="P312" s="264"/>
      <c r="Q312" s="264"/>
      <c r="R312" s="264"/>
      <c r="S312" s="264"/>
      <c r="T312" s="264"/>
      <c r="U312" s="264"/>
      <c r="V312" s="264"/>
      <c r="AA312" s="256"/>
      <c r="AB312" s="256"/>
      <c r="AC312" s="256"/>
      <c r="AD312" s="256"/>
      <c r="AE312" s="256"/>
    </row>
    <row r="313" spans="2:31" x14ac:dyDescent="0.15">
      <c r="C313" s="264" t="s">
        <v>542</v>
      </c>
      <c r="N313" s="264" t="s">
        <v>450</v>
      </c>
      <c r="O313" s="264"/>
      <c r="P313" s="264"/>
      <c r="Q313" s="264"/>
      <c r="R313" s="264"/>
      <c r="S313" s="264"/>
      <c r="T313" s="264"/>
      <c r="U313" s="264"/>
      <c r="V313" s="264"/>
      <c r="AA313" s="256"/>
      <c r="AB313" s="256"/>
      <c r="AC313" s="256"/>
      <c r="AD313" s="256"/>
      <c r="AE313" s="256"/>
    </row>
    <row r="314" spans="2:31" x14ac:dyDescent="0.15">
      <c r="N314" s="264"/>
      <c r="AA314" s="256"/>
      <c r="AB314" s="256"/>
      <c r="AC314" s="256"/>
      <c r="AD314" s="256"/>
      <c r="AE314" s="256"/>
    </row>
    <row r="315" spans="2:31" x14ac:dyDescent="0.15">
      <c r="N315" s="264"/>
      <c r="AA315" s="256"/>
      <c r="AB315" s="256"/>
      <c r="AC315" s="256"/>
      <c r="AD315" s="256"/>
      <c r="AE315" s="256"/>
    </row>
    <row r="316" spans="2:31" ht="9" customHeight="1" x14ac:dyDescent="0.15">
      <c r="AA316" s="256"/>
      <c r="AB316" s="256"/>
      <c r="AC316" s="256"/>
      <c r="AD316" s="256"/>
      <c r="AE316" s="256"/>
    </row>
    <row r="317" spans="2:31" s="256" customFormat="1" ht="22.5" customHeight="1" x14ac:dyDescent="0.15">
      <c r="B317" s="867" t="s">
        <v>563</v>
      </c>
      <c r="C317" s="867"/>
      <c r="D317" s="867"/>
      <c r="E317" s="867"/>
      <c r="F317" s="867"/>
      <c r="G317" s="867"/>
      <c r="H317" s="867"/>
      <c r="I317" s="867"/>
      <c r="J317" s="867"/>
      <c r="K317" s="867"/>
      <c r="L317" s="867"/>
      <c r="M317" s="867"/>
      <c r="N317" s="867"/>
      <c r="O317" s="867"/>
      <c r="P317" s="867"/>
      <c r="Q317" s="867"/>
      <c r="R317" s="867"/>
      <c r="S317" s="867"/>
      <c r="T317" s="867"/>
      <c r="U317" s="867"/>
      <c r="V317" s="867"/>
      <c r="W317" s="867"/>
      <c r="Y317" s="242" t="s">
        <v>551</v>
      </c>
    </row>
    <row r="318" spans="2:31" s="256" customFormat="1" ht="20.100000000000001" customHeight="1" x14ac:dyDescent="0.15">
      <c r="B318" s="258" t="s">
        <v>27</v>
      </c>
      <c r="C318" s="258"/>
      <c r="D318" s="868" t="str">
        <f>D273</f>
        <v>ミネトンネル</v>
      </c>
      <c r="E318" s="868"/>
      <c r="F318" s="868"/>
      <c r="G318" s="868"/>
      <c r="H318" s="869" t="s">
        <v>28</v>
      </c>
      <c r="I318" s="869"/>
      <c r="J318" s="870" t="str">
        <f>J273</f>
        <v>一般国道　316号</v>
      </c>
      <c r="K318" s="870"/>
      <c r="L318" s="870"/>
      <c r="M318" s="871" t="s">
        <v>255</v>
      </c>
      <c r="N318" s="871"/>
      <c r="O318" s="871"/>
      <c r="P318" s="872" t="str">
        <f>P273</f>
        <v>株式会社ニュージェック</v>
      </c>
      <c r="Q318" s="872"/>
      <c r="R318" s="872"/>
      <c r="S318" s="562" t="s">
        <v>220</v>
      </c>
      <c r="T318" s="564"/>
      <c r="U318" s="873">
        <f>U273</f>
        <v>44294</v>
      </c>
      <c r="V318" s="874"/>
      <c r="W318" s="875"/>
      <c r="Y318" s="242" t="s">
        <v>554</v>
      </c>
    </row>
    <row r="319" spans="2:31" s="256" customFormat="1" ht="20.100000000000001" customHeight="1" x14ac:dyDescent="0.15">
      <c r="B319" s="259" t="s">
        <v>0</v>
      </c>
      <c r="C319" s="259"/>
      <c r="D319" s="879" t="str">
        <f>D274</f>
        <v>美祢トンネル</v>
      </c>
      <c r="E319" s="879"/>
      <c r="F319" s="879"/>
      <c r="G319" s="879"/>
      <c r="H319" s="541" t="s">
        <v>1</v>
      </c>
      <c r="I319" s="541"/>
      <c r="J319" s="870" t="str">
        <f>J274</f>
        <v>宇部土木建築事務所</v>
      </c>
      <c r="K319" s="870"/>
      <c r="L319" s="870"/>
      <c r="M319" s="871" t="s">
        <v>256</v>
      </c>
      <c r="N319" s="871"/>
      <c r="O319" s="871"/>
      <c r="P319" s="872" t="str">
        <f>P274</f>
        <v>石村　勝伸</v>
      </c>
      <c r="Q319" s="872"/>
      <c r="R319" s="872"/>
      <c r="S319" s="705"/>
      <c r="T319" s="706"/>
      <c r="U319" s="876"/>
      <c r="V319" s="877"/>
      <c r="W319" s="878"/>
      <c r="Y319" s="242" t="s">
        <v>54</v>
      </c>
    </row>
    <row r="320" spans="2:31" s="256" customFormat="1" ht="20.100000000000001" customHeight="1" x14ac:dyDescent="0.15">
      <c r="B320" s="859" t="s">
        <v>564</v>
      </c>
      <c r="C320" s="840" t="s">
        <v>565</v>
      </c>
      <c r="D320" s="842" t="s">
        <v>603</v>
      </c>
      <c r="E320" s="843"/>
      <c r="F320" s="846"/>
      <c r="G320" s="847"/>
      <c r="H320" s="847"/>
      <c r="I320" s="847"/>
      <c r="J320" s="847"/>
      <c r="K320" s="847"/>
      <c r="L320" s="848"/>
      <c r="M320" s="861" t="s">
        <v>564</v>
      </c>
      <c r="N320" s="839" t="s">
        <v>565</v>
      </c>
      <c r="O320" s="842" t="s">
        <v>603</v>
      </c>
      <c r="P320" s="843"/>
      <c r="Q320" s="846"/>
      <c r="R320" s="847"/>
      <c r="S320" s="847"/>
      <c r="T320" s="847"/>
      <c r="U320" s="847"/>
      <c r="V320" s="847"/>
      <c r="W320" s="848"/>
      <c r="Y320" s="242" t="s">
        <v>55</v>
      </c>
    </row>
    <row r="321" spans="2:31" s="256" customFormat="1" ht="20.100000000000001" customHeight="1" x14ac:dyDescent="0.15">
      <c r="B321" s="859"/>
      <c r="C321" s="830"/>
      <c r="D321" s="844"/>
      <c r="E321" s="845"/>
      <c r="F321" s="849"/>
      <c r="G321" s="850"/>
      <c r="H321" s="850"/>
      <c r="I321" s="850"/>
      <c r="J321" s="850"/>
      <c r="K321" s="850"/>
      <c r="L321" s="851"/>
      <c r="M321" s="859"/>
      <c r="N321" s="830"/>
      <c r="O321" s="844"/>
      <c r="P321" s="845"/>
      <c r="Q321" s="849"/>
      <c r="R321" s="850"/>
      <c r="S321" s="850"/>
      <c r="T321" s="850"/>
      <c r="U321" s="850"/>
      <c r="V321" s="850"/>
      <c r="W321" s="851"/>
    </row>
    <row r="322" spans="2:31" s="256" customFormat="1" ht="20.100000000000001" customHeight="1" x14ac:dyDescent="0.15">
      <c r="B322" s="859"/>
      <c r="C322" s="839" t="s">
        <v>2</v>
      </c>
      <c r="D322" s="842">
        <v>4</v>
      </c>
      <c r="E322" s="843"/>
      <c r="F322" s="849"/>
      <c r="G322" s="850"/>
      <c r="H322" s="850"/>
      <c r="I322" s="850"/>
      <c r="J322" s="850"/>
      <c r="K322" s="850"/>
      <c r="L322" s="851"/>
      <c r="M322" s="859"/>
      <c r="N322" s="839" t="s">
        <v>2</v>
      </c>
      <c r="O322" s="842">
        <v>5</v>
      </c>
      <c r="P322" s="843"/>
      <c r="Q322" s="849"/>
      <c r="R322" s="850"/>
      <c r="S322" s="850"/>
      <c r="T322" s="850"/>
      <c r="U322" s="850"/>
      <c r="V322" s="850"/>
      <c r="W322" s="851"/>
    </row>
    <row r="323" spans="2:31" s="256" customFormat="1" ht="20.100000000000001" customHeight="1" x14ac:dyDescent="0.15">
      <c r="B323" s="860"/>
      <c r="C323" s="830"/>
      <c r="D323" s="844"/>
      <c r="E323" s="845"/>
      <c r="F323" s="849"/>
      <c r="G323" s="850"/>
      <c r="H323" s="850"/>
      <c r="I323" s="850"/>
      <c r="J323" s="850"/>
      <c r="K323" s="850"/>
      <c r="L323" s="851"/>
      <c r="M323" s="860"/>
      <c r="N323" s="830"/>
      <c r="O323" s="844"/>
      <c r="P323" s="845"/>
      <c r="Q323" s="849"/>
      <c r="R323" s="850"/>
      <c r="S323" s="850"/>
      <c r="T323" s="850"/>
      <c r="U323" s="850"/>
      <c r="V323" s="850"/>
      <c r="W323" s="851"/>
    </row>
    <row r="324" spans="2:31" s="256" customFormat="1" ht="17.100000000000001" customHeight="1" x14ac:dyDescent="0.15">
      <c r="B324" s="574" t="s">
        <v>566</v>
      </c>
      <c r="C324" s="574" t="s">
        <v>3</v>
      </c>
      <c r="D324" s="842" t="s">
        <v>331</v>
      </c>
      <c r="E324" s="843"/>
      <c r="F324" s="849"/>
      <c r="G324" s="850"/>
      <c r="H324" s="850"/>
      <c r="I324" s="850"/>
      <c r="J324" s="850"/>
      <c r="K324" s="850"/>
      <c r="L324" s="851"/>
      <c r="M324" s="574" t="s">
        <v>566</v>
      </c>
      <c r="N324" s="574" t="s">
        <v>3</v>
      </c>
      <c r="O324" s="842" t="s">
        <v>331</v>
      </c>
      <c r="P324" s="843"/>
      <c r="Q324" s="849"/>
      <c r="R324" s="850"/>
      <c r="S324" s="850"/>
      <c r="T324" s="850"/>
      <c r="U324" s="850"/>
      <c r="V324" s="850"/>
      <c r="W324" s="851"/>
      <c r="AA324" s="257"/>
      <c r="AB324" s="257"/>
      <c r="AC324" s="257"/>
      <c r="AD324" s="257"/>
      <c r="AE324" s="257"/>
    </row>
    <row r="325" spans="2:31" s="256" customFormat="1" ht="17.100000000000001" customHeight="1" x14ac:dyDescent="0.15">
      <c r="B325" s="574"/>
      <c r="C325" s="574"/>
      <c r="D325" s="844"/>
      <c r="E325" s="845"/>
      <c r="F325" s="849"/>
      <c r="G325" s="850"/>
      <c r="H325" s="850"/>
      <c r="I325" s="850"/>
      <c r="J325" s="850"/>
      <c r="K325" s="850"/>
      <c r="L325" s="851"/>
      <c r="M325" s="574"/>
      <c r="N325" s="574"/>
      <c r="O325" s="844"/>
      <c r="P325" s="845"/>
      <c r="Q325" s="849"/>
      <c r="R325" s="850"/>
      <c r="S325" s="850"/>
      <c r="T325" s="850"/>
      <c r="U325" s="850"/>
      <c r="V325" s="850"/>
      <c r="W325" s="851"/>
      <c r="AA325" s="257"/>
      <c r="AB325" s="257"/>
      <c r="AC325" s="257"/>
      <c r="AD325" s="257"/>
      <c r="AE325" s="257"/>
    </row>
    <row r="326" spans="2:31" s="256" customFormat="1" ht="17.100000000000001" customHeight="1" x14ac:dyDescent="0.15">
      <c r="B326" s="574"/>
      <c r="C326" s="574" t="s">
        <v>4</v>
      </c>
      <c r="D326" s="842" t="s">
        <v>354</v>
      </c>
      <c r="E326" s="843"/>
      <c r="F326" s="849"/>
      <c r="G326" s="850"/>
      <c r="H326" s="850"/>
      <c r="I326" s="850"/>
      <c r="J326" s="850"/>
      <c r="K326" s="850"/>
      <c r="L326" s="851"/>
      <c r="M326" s="574"/>
      <c r="N326" s="574" t="s">
        <v>4</v>
      </c>
      <c r="O326" s="842" t="s">
        <v>355</v>
      </c>
      <c r="P326" s="843"/>
      <c r="Q326" s="849"/>
      <c r="R326" s="850"/>
      <c r="S326" s="850"/>
      <c r="T326" s="850"/>
      <c r="U326" s="850"/>
      <c r="V326" s="850"/>
      <c r="W326" s="851"/>
      <c r="AA326" s="257"/>
      <c r="AB326" s="257"/>
      <c r="AC326" s="257"/>
      <c r="AD326" s="257"/>
      <c r="AE326" s="257"/>
    </row>
    <row r="327" spans="2:31" s="256" customFormat="1" ht="17.100000000000001" customHeight="1" x14ac:dyDescent="0.15">
      <c r="B327" s="574"/>
      <c r="C327" s="574"/>
      <c r="D327" s="844"/>
      <c r="E327" s="845"/>
      <c r="F327" s="849"/>
      <c r="G327" s="850"/>
      <c r="H327" s="850"/>
      <c r="I327" s="850"/>
      <c r="J327" s="850"/>
      <c r="K327" s="850"/>
      <c r="L327" s="851"/>
      <c r="M327" s="574"/>
      <c r="N327" s="574"/>
      <c r="O327" s="844"/>
      <c r="P327" s="845"/>
      <c r="Q327" s="849"/>
      <c r="R327" s="850"/>
      <c r="S327" s="850"/>
      <c r="T327" s="850"/>
      <c r="U327" s="850"/>
      <c r="V327" s="850"/>
      <c r="W327" s="851"/>
      <c r="AA327" s="257"/>
      <c r="AB327" s="257"/>
      <c r="AC327" s="257"/>
      <c r="AD327" s="257"/>
      <c r="AE327" s="257"/>
    </row>
    <row r="328" spans="2:31" s="256" customFormat="1" ht="17.100000000000001" customHeight="1" x14ac:dyDescent="0.15">
      <c r="B328" s="522" t="s">
        <v>5</v>
      </c>
      <c r="C328" s="524"/>
      <c r="D328" s="827" t="s">
        <v>332</v>
      </c>
      <c r="E328" s="828"/>
      <c r="F328" s="849"/>
      <c r="G328" s="850"/>
      <c r="H328" s="850"/>
      <c r="I328" s="850"/>
      <c r="J328" s="850"/>
      <c r="K328" s="850"/>
      <c r="L328" s="851"/>
      <c r="M328" s="522" t="s">
        <v>5</v>
      </c>
      <c r="N328" s="524"/>
      <c r="O328" s="842" t="s">
        <v>333</v>
      </c>
      <c r="P328" s="843"/>
      <c r="Q328" s="849"/>
      <c r="R328" s="850"/>
      <c r="S328" s="850"/>
      <c r="T328" s="850"/>
      <c r="U328" s="850"/>
      <c r="V328" s="850"/>
      <c r="W328" s="851"/>
      <c r="AA328" s="257"/>
      <c r="AB328" s="257"/>
      <c r="AC328" s="257"/>
      <c r="AD328" s="257"/>
      <c r="AE328" s="257"/>
    </row>
    <row r="329" spans="2:31" s="256" customFormat="1" ht="17.100000000000001" customHeight="1" x14ac:dyDescent="0.15">
      <c r="B329" s="522" t="s">
        <v>6</v>
      </c>
      <c r="C329" s="524"/>
      <c r="D329" s="844" t="s">
        <v>532</v>
      </c>
      <c r="E329" s="845"/>
      <c r="F329" s="849"/>
      <c r="G329" s="850"/>
      <c r="H329" s="850"/>
      <c r="I329" s="850"/>
      <c r="J329" s="850"/>
      <c r="K329" s="850"/>
      <c r="L329" s="851"/>
      <c r="M329" s="522" t="s">
        <v>6</v>
      </c>
      <c r="N329" s="524"/>
      <c r="O329" s="888" t="s">
        <v>340</v>
      </c>
      <c r="P329" s="889"/>
      <c r="Q329" s="849"/>
      <c r="R329" s="850"/>
      <c r="S329" s="850"/>
      <c r="T329" s="850"/>
      <c r="U329" s="850"/>
      <c r="V329" s="850"/>
      <c r="W329" s="851"/>
    </row>
    <row r="330" spans="2:31" s="256" customFormat="1" ht="17.100000000000001" customHeight="1" x14ac:dyDescent="0.15">
      <c r="B330" s="562" t="s">
        <v>29</v>
      </c>
      <c r="C330" s="831" t="s">
        <v>267</v>
      </c>
      <c r="D330" s="832"/>
      <c r="E330" s="261"/>
      <c r="F330" s="849"/>
      <c r="G330" s="850"/>
      <c r="H330" s="850"/>
      <c r="I330" s="850"/>
      <c r="J330" s="850"/>
      <c r="K330" s="850"/>
      <c r="L330" s="851"/>
      <c r="M330" s="562" t="s">
        <v>29</v>
      </c>
      <c r="N330" s="831" t="s">
        <v>267</v>
      </c>
      <c r="O330" s="832"/>
      <c r="P330" s="260"/>
      <c r="Q330" s="849"/>
      <c r="R330" s="850"/>
      <c r="S330" s="850"/>
      <c r="T330" s="850"/>
      <c r="U330" s="850"/>
      <c r="V330" s="850"/>
      <c r="W330" s="851"/>
    </row>
    <row r="331" spans="2:31" s="256" customFormat="1" ht="17.100000000000001" customHeight="1" x14ac:dyDescent="0.15">
      <c r="B331" s="565"/>
      <c r="C331" s="831" t="s">
        <v>268</v>
      </c>
      <c r="D331" s="832"/>
      <c r="E331" s="262" t="s">
        <v>551</v>
      </c>
      <c r="F331" s="852"/>
      <c r="G331" s="853"/>
      <c r="H331" s="853"/>
      <c r="I331" s="853"/>
      <c r="J331" s="853"/>
      <c r="K331" s="853"/>
      <c r="L331" s="854"/>
      <c r="M331" s="565"/>
      <c r="N331" s="831" t="s">
        <v>268</v>
      </c>
      <c r="O331" s="832"/>
      <c r="P331" s="261" t="s">
        <v>554</v>
      </c>
      <c r="Q331" s="852"/>
      <c r="R331" s="853"/>
      <c r="S331" s="853"/>
      <c r="T331" s="853"/>
      <c r="U331" s="853"/>
      <c r="V331" s="853"/>
      <c r="W331" s="854"/>
    </row>
    <row r="332" spans="2:31" s="256" customFormat="1" ht="17.100000000000001" customHeight="1" x14ac:dyDescent="0.15">
      <c r="B332" s="522" t="s">
        <v>7</v>
      </c>
      <c r="C332" s="523"/>
      <c r="D332" s="524"/>
      <c r="E332" s="833" t="s">
        <v>1144</v>
      </c>
      <c r="F332" s="857"/>
      <c r="G332" s="857"/>
      <c r="H332" s="857"/>
      <c r="I332" s="857"/>
      <c r="J332" s="857"/>
      <c r="K332" s="857"/>
      <c r="L332" s="858"/>
      <c r="M332" s="522" t="s">
        <v>7</v>
      </c>
      <c r="N332" s="523"/>
      <c r="O332" s="524"/>
      <c r="P332" s="833" t="s">
        <v>1145</v>
      </c>
      <c r="Q332" s="857"/>
      <c r="R332" s="857"/>
      <c r="S332" s="857"/>
      <c r="T332" s="857"/>
      <c r="U332" s="857"/>
      <c r="V332" s="857"/>
      <c r="W332" s="858"/>
    </row>
    <row r="333" spans="2:31" s="256" customFormat="1" ht="17.100000000000001" customHeight="1" x14ac:dyDescent="0.15">
      <c r="B333" s="522" t="s">
        <v>46</v>
      </c>
      <c r="C333" s="523"/>
      <c r="D333" s="524"/>
      <c r="E333" s="813" t="s">
        <v>1372</v>
      </c>
      <c r="F333" s="814"/>
      <c r="G333" s="814"/>
      <c r="H333" s="814"/>
      <c r="I333" s="814"/>
      <c r="J333" s="814"/>
      <c r="K333" s="814"/>
      <c r="L333" s="815"/>
      <c r="M333" s="522" t="s">
        <v>46</v>
      </c>
      <c r="N333" s="523"/>
      <c r="O333" s="524"/>
      <c r="P333" s="813" t="s">
        <v>1116</v>
      </c>
      <c r="Q333" s="814"/>
      <c r="R333" s="814"/>
      <c r="S333" s="814"/>
      <c r="T333" s="814"/>
      <c r="U333" s="814"/>
      <c r="V333" s="814"/>
      <c r="W333" s="815"/>
    </row>
    <row r="334" spans="2:31" s="256" customFormat="1" ht="17.100000000000001" customHeight="1" x14ac:dyDescent="0.15">
      <c r="B334" s="522" t="s">
        <v>270</v>
      </c>
      <c r="C334" s="523"/>
      <c r="D334" s="524"/>
      <c r="E334" s="813" t="s">
        <v>516</v>
      </c>
      <c r="F334" s="814"/>
      <c r="G334" s="814"/>
      <c r="H334" s="855"/>
      <c r="I334" s="855"/>
      <c r="J334" s="855"/>
      <c r="K334" s="855"/>
      <c r="L334" s="856"/>
      <c r="M334" s="522" t="s">
        <v>270</v>
      </c>
      <c r="N334" s="523"/>
      <c r="O334" s="524"/>
      <c r="P334" s="813" t="s">
        <v>516</v>
      </c>
      <c r="Q334" s="814"/>
      <c r="R334" s="814"/>
      <c r="S334" s="855"/>
      <c r="T334" s="855"/>
      <c r="U334" s="855"/>
      <c r="V334" s="855"/>
      <c r="W334" s="856"/>
    </row>
    <row r="335" spans="2:31" s="256" customFormat="1" ht="17.100000000000001" customHeight="1" x14ac:dyDescent="0.15">
      <c r="B335" s="522" t="s">
        <v>289</v>
      </c>
      <c r="C335" s="523"/>
      <c r="D335" s="524"/>
      <c r="E335" s="813" t="s">
        <v>555</v>
      </c>
      <c r="F335" s="814"/>
      <c r="G335" s="814"/>
      <c r="H335" s="816" t="s">
        <v>8</v>
      </c>
      <c r="I335" s="817"/>
      <c r="J335" s="818"/>
      <c r="K335" s="819"/>
      <c r="L335" s="820"/>
      <c r="M335" s="522" t="s">
        <v>289</v>
      </c>
      <c r="N335" s="523"/>
      <c r="O335" s="524"/>
      <c r="P335" s="813" t="s">
        <v>555</v>
      </c>
      <c r="Q335" s="814"/>
      <c r="R335" s="814"/>
      <c r="S335" s="816" t="s">
        <v>8</v>
      </c>
      <c r="T335" s="817"/>
      <c r="U335" s="818"/>
      <c r="V335" s="819"/>
      <c r="W335" s="820"/>
    </row>
    <row r="336" spans="2:31" s="256" customFormat="1" ht="17.100000000000001" customHeight="1" x14ac:dyDescent="0.15">
      <c r="B336" s="565" t="s">
        <v>567</v>
      </c>
      <c r="C336" s="566"/>
      <c r="D336" s="836" t="s">
        <v>1727</v>
      </c>
      <c r="E336" s="837"/>
      <c r="F336" s="837"/>
      <c r="G336" s="837"/>
      <c r="H336" s="837"/>
      <c r="I336" s="837"/>
      <c r="J336" s="837"/>
      <c r="K336" s="837"/>
      <c r="L336" s="838"/>
      <c r="M336" s="565" t="s">
        <v>567</v>
      </c>
      <c r="N336" s="566"/>
      <c r="O336" s="885" t="s">
        <v>1117</v>
      </c>
      <c r="P336" s="886"/>
      <c r="Q336" s="886"/>
      <c r="R336" s="886"/>
      <c r="S336" s="886"/>
      <c r="T336" s="886"/>
      <c r="U336" s="886"/>
      <c r="V336" s="886"/>
      <c r="W336" s="887"/>
    </row>
    <row r="337" spans="2:23" s="256" customFormat="1" ht="20.100000000000001" customHeight="1" x14ac:dyDescent="0.15">
      <c r="B337" s="861" t="s">
        <v>564</v>
      </c>
      <c r="C337" s="839" t="s">
        <v>565</v>
      </c>
      <c r="D337" s="842" t="s">
        <v>604</v>
      </c>
      <c r="E337" s="843"/>
      <c r="F337" s="846"/>
      <c r="G337" s="847"/>
      <c r="H337" s="847"/>
      <c r="I337" s="847"/>
      <c r="J337" s="847"/>
      <c r="K337" s="847"/>
      <c r="L337" s="848"/>
      <c r="M337" s="859" t="s">
        <v>564</v>
      </c>
      <c r="N337" s="840" t="s">
        <v>565</v>
      </c>
      <c r="O337" s="842" t="s">
        <v>604</v>
      </c>
      <c r="P337" s="843"/>
      <c r="Q337" s="846"/>
      <c r="R337" s="847"/>
      <c r="S337" s="847"/>
      <c r="T337" s="847"/>
      <c r="U337" s="847"/>
      <c r="V337" s="847"/>
      <c r="W337" s="848"/>
    </row>
    <row r="338" spans="2:23" s="256" customFormat="1" ht="20.100000000000001" customHeight="1" x14ac:dyDescent="0.15">
      <c r="B338" s="859"/>
      <c r="C338" s="830"/>
      <c r="D338" s="844"/>
      <c r="E338" s="845"/>
      <c r="F338" s="849"/>
      <c r="G338" s="850"/>
      <c r="H338" s="850"/>
      <c r="I338" s="850"/>
      <c r="J338" s="850"/>
      <c r="K338" s="850"/>
      <c r="L338" s="851"/>
      <c r="M338" s="859"/>
      <c r="N338" s="830"/>
      <c r="O338" s="844"/>
      <c r="P338" s="845"/>
      <c r="Q338" s="849"/>
      <c r="R338" s="850"/>
      <c r="S338" s="850"/>
      <c r="T338" s="850"/>
      <c r="U338" s="850"/>
      <c r="V338" s="850"/>
      <c r="W338" s="851"/>
    </row>
    <row r="339" spans="2:23" s="256" customFormat="1" ht="20.100000000000001" customHeight="1" x14ac:dyDescent="0.15">
      <c r="B339" s="859"/>
      <c r="C339" s="839" t="s">
        <v>2</v>
      </c>
      <c r="D339" s="842">
        <v>1</v>
      </c>
      <c r="E339" s="843"/>
      <c r="F339" s="849"/>
      <c r="G339" s="850"/>
      <c r="H339" s="850"/>
      <c r="I339" s="850"/>
      <c r="J339" s="850"/>
      <c r="K339" s="850"/>
      <c r="L339" s="851"/>
      <c r="M339" s="859"/>
      <c r="N339" s="839" t="s">
        <v>2</v>
      </c>
      <c r="O339" s="842">
        <v>2</v>
      </c>
      <c r="P339" s="843"/>
      <c r="Q339" s="849"/>
      <c r="R339" s="850"/>
      <c r="S339" s="850"/>
      <c r="T339" s="850"/>
      <c r="U339" s="850"/>
      <c r="V339" s="850"/>
      <c r="W339" s="851"/>
    </row>
    <row r="340" spans="2:23" s="256" customFormat="1" ht="20.100000000000001" customHeight="1" x14ac:dyDescent="0.15">
      <c r="B340" s="860"/>
      <c r="C340" s="830"/>
      <c r="D340" s="844"/>
      <c r="E340" s="845"/>
      <c r="F340" s="849"/>
      <c r="G340" s="850"/>
      <c r="H340" s="850"/>
      <c r="I340" s="850"/>
      <c r="J340" s="850"/>
      <c r="K340" s="850"/>
      <c r="L340" s="851"/>
      <c r="M340" s="860"/>
      <c r="N340" s="830"/>
      <c r="O340" s="844"/>
      <c r="P340" s="845"/>
      <c r="Q340" s="849"/>
      <c r="R340" s="850"/>
      <c r="S340" s="850"/>
      <c r="T340" s="850"/>
      <c r="U340" s="850"/>
      <c r="V340" s="850"/>
      <c r="W340" s="851"/>
    </row>
    <row r="341" spans="2:23" s="256" customFormat="1" ht="17.100000000000001" customHeight="1" x14ac:dyDescent="0.15">
      <c r="B341" s="574" t="s">
        <v>566</v>
      </c>
      <c r="C341" s="574" t="s">
        <v>3</v>
      </c>
      <c r="D341" s="913" t="s">
        <v>329</v>
      </c>
      <c r="E341" s="914"/>
      <c r="F341" s="849"/>
      <c r="G341" s="850"/>
      <c r="H341" s="850"/>
      <c r="I341" s="850"/>
      <c r="J341" s="850"/>
      <c r="K341" s="850"/>
      <c r="L341" s="851"/>
      <c r="M341" s="574" t="s">
        <v>566</v>
      </c>
      <c r="N341" s="574" t="s">
        <v>3</v>
      </c>
      <c r="O341" s="842" t="s">
        <v>534</v>
      </c>
      <c r="P341" s="843"/>
      <c r="Q341" s="849"/>
      <c r="R341" s="850"/>
      <c r="S341" s="850"/>
      <c r="T341" s="850"/>
      <c r="U341" s="850"/>
      <c r="V341" s="850"/>
      <c r="W341" s="851"/>
    </row>
    <row r="342" spans="2:23" s="256" customFormat="1" ht="17.100000000000001" customHeight="1" x14ac:dyDescent="0.15">
      <c r="B342" s="574"/>
      <c r="C342" s="574"/>
      <c r="D342" s="915"/>
      <c r="E342" s="916"/>
      <c r="F342" s="849"/>
      <c r="G342" s="850"/>
      <c r="H342" s="850"/>
      <c r="I342" s="850"/>
      <c r="J342" s="850"/>
      <c r="K342" s="850"/>
      <c r="L342" s="851"/>
      <c r="M342" s="574"/>
      <c r="N342" s="574"/>
      <c r="O342" s="844"/>
      <c r="P342" s="845"/>
      <c r="Q342" s="849"/>
      <c r="R342" s="850"/>
      <c r="S342" s="850"/>
      <c r="T342" s="850"/>
      <c r="U342" s="850"/>
      <c r="V342" s="850"/>
      <c r="W342" s="851"/>
    </row>
    <row r="343" spans="2:23" s="256" customFormat="1" ht="17.100000000000001" customHeight="1" x14ac:dyDescent="0.15">
      <c r="B343" s="574"/>
      <c r="C343" s="574" t="s">
        <v>4</v>
      </c>
      <c r="D343" s="917" t="s">
        <v>351</v>
      </c>
      <c r="E343" s="918"/>
      <c r="F343" s="849"/>
      <c r="G343" s="850"/>
      <c r="H343" s="850"/>
      <c r="I343" s="850"/>
      <c r="J343" s="850"/>
      <c r="K343" s="850"/>
      <c r="L343" s="851"/>
      <c r="M343" s="574"/>
      <c r="N343" s="574" t="s">
        <v>4</v>
      </c>
      <c r="O343" s="842" t="s">
        <v>486</v>
      </c>
      <c r="P343" s="843"/>
      <c r="Q343" s="849"/>
      <c r="R343" s="850"/>
      <c r="S343" s="850"/>
      <c r="T343" s="850"/>
      <c r="U343" s="850"/>
      <c r="V343" s="850"/>
      <c r="W343" s="851"/>
    </row>
    <row r="344" spans="2:23" s="256" customFormat="1" ht="17.100000000000001" customHeight="1" x14ac:dyDescent="0.15">
      <c r="B344" s="574"/>
      <c r="C344" s="574"/>
      <c r="D344" s="915"/>
      <c r="E344" s="916"/>
      <c r="F344" s="849"/>
      <c r="G344" s="850"/>
      <c r="H344" s="850"/>
      <c r="I344" s="850"/>
      <c r="J344" s="850"/>
      <c r="K344" s="850"/>
      <c r="L344" s="851"/>
      <c r="M344" s="574"/>
      <c r="N344" s="574"/>
      <c r="O344" s="844"/>
      <c r="P344" s="845"/>
      <c r="Q344" s="849"/>
      <c r="R344" s="850"/>
      <c r="S344" s="850"/>
      <c r="T344" s="850"/>
      <c r="U344" s="850"/>
      <c r="V344" s="850"/>
      <c r="W344" s="851"/>
    </row>
    <row r="345" spans="2:23" s="256" customFormat="1" ht="17.100000000000001" customHeight="1" x14ac:dyDescent="0.15">
      <c r="B345" s="522" t="s">
        <v>5</v>
      </c>
      <c r="C345" s="524"/>
      <c r="D345" s="919" t="s">
        <v>332</v>
      </c>
      <c r="E345" s="920"/>
      <c r="F345" s="849"/>
      <c r="G345" s="850"/>
      <c r="H345" s="850"/>
      <c r="I345" s="850"/>
      <c r="J345" s="850"/>
      <c r="K345" s="850"/>
      <c r="L345" s="851"/>
      <c r="M345" s="522" t="s">
        <v>5</v>
      </c>
      <c r="N345" s="524"/>
      <c r="O345" s="827" t="s">
        <v>332</v>
      </c>
      <c r="P345" s="828"/>
      <c r="Q345" s="849"/>
      <c r="R345" s="850"/>
      <c r="S345" s="850"/>
      <c r="T345" s="850"/>
      <c r="U345" s="850"/>
      <c r="V345" s="850"/>
      <c r="W345" s="851"/>
    </row>
    <row r="346" spans="2:23" s="256" customFormat="1" ht="17.100000000000001" customHeight="1" x14ac:dyDescent="0.15">
      <c r="B346" s="522" t="s">
        <v>6</v>
      </c>
      <c r="C346" s="524"/>
      <c r="D346" s="921" t="s">
        <v>514</v>
      </c>
      <c r="E346" s="922"/>
      <c r="F346" s="849"/>
      <c r="G346" s="850"/>
      <c r="H346" s="850"/>
      <c r="I346" s="850"/>
      <c r="J346" s="850"/>
      <c r="K346" s="850"/>
      <c r="L346" s="851"/>
      <c r="M346" s="522" t="s">
        <v>6</v>
      </c>
      <c r="N346" s="524"/>
      <c r="O346" s="844" t="s">
        <v>338</v>
      </c>
      <c r="P346" s="845"/>
      <c r="Q346" s="849"/>
      <c r="R346" s="850"/>
      <c r="S346" s="850"/>
      <c r="T346" s="850"/>
      <c r="U346" s="850"/>
      <c r="V346" s="850"/>
      <c r="W346" s="851"/>
    </row>
    <row r="347" spans="2:23" s="256" customFormat="1" ht="17.100000000000001" customHeight="1" x14ac:dyDescent="0.15">
      <c r="B347" s="562" t="s">
        <v>29</v>
      </c>
      <c r="C347" s="831" t="s">
        <v>267</v>
      </c>
      <c r="D347" s="832"/>
      <c r="E347" s="260"/>
      <c r="F347" s="849"/>
      <c r="G347" s="850"/>
      <c r="H347" s="850"/>
      <c r="I347" s="850"/>
      <c r="J347" s="850"/>
      <c r="K347" s="850"/>
      <c r="L347" s="851"/>
      <c r="M347" s="562" t="s">
        <v>29</v>
      </c>
      <c r="N347" s="831" t="s">
        <v>267</v>
      </c>
      <c r="O347" s="832"/>
      <c r="P347" s="260"/>
      <c r="Q347" s="849"/>
      <c r="R347" s="850"/>
      <c r="S347" s="850"/>
      <c r="T347" s="850"/>
      <c r="U347" s="850"/>
      <c r="V347" s="850"/>
      <c r="W347" s="851"/>
    </row>
    <row r="348" spans="2:23" s="256" customFormat="1" ht="17.100000000000001" customHeight="1" x14ac:dyDescent="0.15">
      <c r="B348" s="565"/>
      <c r="C348" s="831" t="s">
        <v>268</v>
      </c>
      <c r="D348" s="832"/>
      <c r="E348" s="261" t="s">
        <v>554</v>
      </c>
      <c r="F348" s="852"/>
      <c r="G348" s="853"/>
      <c r="H348" s="853"/>
      <c r="I348" s="853"/>
      <c r="J348" s="853"/>
      <c r="K348" s="853"/>
      <c r="L348" s="854"/>
      <c r="M348" s="565"/>
      <c r="N348" s="831" t="s">
        <v>268</v>
      </c>
      <c r="O348" s="832"/>
      <c r="P348" s="261" t="s">
        <v>551</v>
      </c>
      <c r="Q348" s="852"/>
      <c r="R348" s="853"/>
      <c r="S348" s="853"/>
      <c r="T348" s="853"/>
      <c r="U348" s="853"/>
      <c r="V348" s="853"/>
      <c r="W348" s="854"/>
    </row>
    <row r="349" spans="2:23" s="256" customFormat="1" ht="17.100000000000001" customHeight="1" x14ac:dyDescent="0.15">
      <c r="B349" s="522" t="s">
        <v>7</v>
      </c>
      <c r="C349" s="523"/>
      <c r="D349" s="524"/>
      <c r="E349" s="833" t="s">
        <v>1139</v>
      </c>
      <c r="F349" s="857"/>
      <c r="G349" s="857"/>
      <c r="H349" s="857"/>
      <c r="I349" s="857"/>
      <c r="J349" s="857"/>
      <c r="K349" s="857"/>
      <c r="L349" s="858"/>
      <c r="M349" s="522" t="s">
        <v>7</v>
      </c>
      <c r="N349" s="523"/>
      <c r="O349" s="524"/>
      <c r="P349" s="833" t="s">
        <v>1147</v>
      </c>
      <c r="Q349" s="834"/>
      <c r="R349" s="834"/>
      <c r="S349" s="834"/>
      <c r="T349" s="834"/>
      <c r="U349" s="834"/>
      <c r="V349" s="834"/>
      <c r="W349" s="835"/>
    </row>
    <row r="350" spans="2:23" s="256" customFormat="1" ht="17.100000000000001" customHeight="1" x14ac:dyDescent="0.15">
      <c r="B350" s="522" t="s">
        <v>46</v>
      </c>
      <c r="C350" s="523"/>
      <c r="D350" s="524"/>
      <c r="E350" s="813" t="s">
        <v>516</v>
      </c>
      <c r="F350" s="814"/>
      <c r="G350" s="814"/>
      <c r="H350" s="855"/>
      <c r="I350" s="855"/>
      <c r="J350" s="855"/>
      <c r="K350" s="855"/>
      <c r="L350" s="856"/>
      <c r="M350" s="522" t="s">
        <v>46</v>
      </c>
      <c r="N350" s="523"/>
      <c r="O350" s="524"/>
      <c r="P350" s="813" t="s">
        <v>1148</v>
      </c>
      <c r="Q350" s="814"/>
      <c r="R350" s="814"/>
      <c r="S350" s="814"/>
      <c r="T350" s="814"/>
      <c r="U350" s="814"/>
      <c r="V350" s="814"/>
      <c r="W350" s="815"/>
    </row>
    <row r="351" spans="2:23" s="256" customFormat="1" ht="17.100000000000001" customHeight="1" x14ac:dyDescent="0.15">
      <c r="B351" s="522" t="s">
        <v>270</v>
      </c>
      <c r="C351" s="523"/>
      <c r="D351" s="524"/>
      <c r="E351" s="813" t="s">
        <v>516</v>
      </c>
      <c r="F351" s="814"/>
      <c r="G351" s="814"/>
      <c r="H351" s="855"/>
      <c r="I351" s="855"/>
      <c r="J351" s="855"/>
      <c r="K351" s="855"/>
      <c r="L351" s="856"/>
      <c r="M351" s="522" t="s">
        <v>270</v>
      </c>
      <c r="N351" s="523"/>
      <c r="O351" s="524"/>
      <c r="P351" s="813" t="s">
        <v>516</v>
      </c>
      <c r="Q351" s="814"/>
      <c r="R351" s="814"/>
      <c r="S351" s="814"/>
      <c r="T351" s="814"/>
      <c r="U351" s="814"/>
      <c r="V351" s="814"/>
      <c r="W351" s="815"/>
    </row>
    <row r="352" spans="2:23" s="256" customFormat="1" ht="17.100000000000001" customHeight="1" x14ac:dyDescent="0.15">
      <c r="B352" s="522" t="s">
        <v>289</v>
      </c>
      <c r="C352" s="523"/>
      <c r="D352" s="524"/>
      <c r="E352" s="813" t="s">
        <v>555</v>
      </c>
      <c r="F352" s="814"/>
      <c r="G352" s="814"/>
      <c r="H352" s="816" t="s">
        <v>8</v>
      </c>
      <c r="I352" s="817"/>
      <c r="J352" s="818"/>
      <c r="K352" s="819"/>
      <c r="L352" s="820"/>
      <c r="M352" s="522" t="s">
        <v>289</v>
      </c>
      <c r="N352" s="523"/>
      <c r="O352" s="524"/>
      <c r="P352" s="862" t="s">
        <v>552</v>
      </c>
      <c r="Q352" s="863"/>
      <c r="R352" s="864"/>
      <c r="S352" s="816" t="s">
        <v>8</v>
      </c>
      <c r="T352" s="817"/>
      <c r="U352" s="818"/>
      <c r="V352" s="819"/>
      <c r="W352" s="820"/>
    </row>
    <row r="353" spans="2:31" s="256" customFormat="1" ht="17.100000000000001" customHeight="1" x14ac:dyDescent="0.15">
      <c r="B353" s="565" t="s">
        <v>567</v>
      </c>
      <c r="C353" s="566"/>
      <c r="D353" s="821" t="s">
        <v>1140</v>
      </c>
      <c r="E353" s="822"/>
      <c r="F353" s="822"/>
      <c r="G353" s="822"/>
      <c r="H353" s="822"/>
      <c r="I353" s="822"/>
      <c r="J353" s="822"/>
      <c r="K353" s="822"/>
      <c r="L353" s="823"/>
      <c r="M353" s="865" t="s">
        <v>567</v>
      </c>
      <c r="N353" s="866"/>
      <c r="O353" s="821" t="s">
        <v>1109</v>
      </c>
      <c r="P353" s="822"/>
      <c r="Q353" s="822"/>
      <c r="R353" s="822"/>
      <c r="S353" s="822"/>
      <c r="T353" s="822"/>
      <c r="U353" s="822"/>
      <c r="V353" s="822"/>
      <c r="W353" s="823"/>
    </row>
    <row r="354" spans="2:31" ht="15" customHeight="1" x14ac:dyDescent="0.15">
      <c r="B354" s="263"/>
      <c r="C354" s="824" t="s">
        <v>568</v>
      </c>
      <c r="D354" s="825"/>
      <c r="E354" s="825"/>
      <c r="F354" s="825"/>
      <c r="G354" s="825"/>
      <c r="H354" s="825"/>
      <c r="I354" s="825"/>
      <c r="J354" s="825"/>
      <c r="K354" s="825"/>
      <c r="L354" s="825"/>
      <c r="M354" s="263"/>
      <c r="N354" s="263" t="s">
        <v>569</v>
      </c>
      <c r="O354" s="263"/>
      <c r="P354" s="263"/>
      <c r="Q354" s="263"/>
      <c r="R354" s="263"/>
      <c r="S354" s="263"/>
      <c r="T354" s="263"/>
      <c r="U354" s="263"/>
      <c r="V354" s="263"/>
      <c r="W354" s="263"/>
      <c r="AA354" s="256"/>
      <c r="AB354" s="256"/>
      <c r="AC354" s="256"/>
      <c r="AD354" s="256"/>
      <c r="AE354" s="256"/>
    </row>
    <row r="355" spans="2:31" ht="15" customHeight="1" x14ac:dyDescent="0.15">
      <c r="B355" s="263"/>
      <c r="C355" s="826"/>
      <c r="D355" s="826"/>
      <c r="E355" s="826"/>
      <c r="F355" s="826"/>
      <c r="G355" s="826"/>
      <c r="H355" s="826"/>
      <c r="I355" s="826"/>
      <c r="J355" s="826"/>
      <c r="K355" s="826"/>
      <c r="L355" s="826"/>
      <c r="M355" s="263"/>
      <c r="N355" s="263" t="s">
        <v>570</v>
      </c>
      <c r="O355" s="263"/>
      <c r="P355" s="263"/>
      <c r="Q355" s="263"/>
      <c r="R355" s="263"/>
      <c r="S355" s="263"/>
      <c r="T355" s="263"/>
      <c r="U355" s="263"/>
      <c r="V355" s="263"/>
      <c r="W355" s="263"/>
      <c r="AA355" s="256"/>
      <c r="AB355" s="256"/>
      <c r="AC355" s="256"/>
      <c r="AD355" s="256"/>
      <c r="AE355" s="256"/>
    </row>
    <row r="356" spans="2:31" ht="15" customHeight="1" x14ac:dyDescent="0.15">
      <c r="C356" s="263" t="s">
        <v>571</v>
      </c>
      <c r="N356" s="264" t="s">
        <v>517</v>
      </c>
      <c r="O356" s="264"/>
      <c r="P356" s="264"/>
      <c r="Q356" s="264"/>
      <c r="R356" s="264"/>
      <c r="S356" s="264"/>
      <c r="T356" s="264"/>
      <c r="U356" s="264"/>
      <c r="V356" s="264"/>
      <c r="AA356" s="256"/>
      <c r="AB356" s="256"/>
      <c r="AC356" s="256"/>
      <c r="AD356" s="256"/>
      <c r="AE356" s="256"/>
    </row>
    <row r="357" spans="2:31" ht="15" customHeight="1" x14ac:dyDescent="0.15">
      <c r="C357" s="263" t="s">
        <v>573</v>
      </c>
      <c r="N357" s="264" t="s">
        <v>572</v>
      </c>
      <c r="O357" s="264"/>
      <c r="P357" s="264"/>
      <c r="Q357" s="264"/>
      <c r="R357" s="264"/>
      <c r="S357" s="264"/>
      <c r="T357" s="264"/>
      <c r="U357" s="264"/>
      <c r="V357" s="264"/>
      <c r="AA357" s="256"/>
      <c r="AB357" s="256"/>
      <c r="AC357" s="256"/>
      <c r="AD357" s="256"/>
      <c r="AE357" s="256"/>
    </row>
    <row r="358" spans="2:31" x14ac:dyDescent="0.15">
      <c r="C358" s="264" t="s">
        <v>542</v>
      </c>
      <c r="N358" s="264" t="s">
        <v>450</v>
      </c>
      <c r="O358" s="264"/>
      <c r="P358" s="264"/>
      <c r="Q358" s="264"/>
      <c r="R358" s="264"/>
      <c r="S358" s="264"/>
      <c r="T358" s="264"/>
      <c r="U358" s="264"/>
      <c r="V358" s="264"/>
      <c r="AA358" s="256"/>
      <c r="AB358" s="256"/>
      <c r="AC358" s="256"/>
      <c r="AD358" s="256"/>
      <c r="AE358" s="256"/>
    </row>
    <row r="359" spans="2:31" x14ac:dyDescent="0.15">
      <c r="N359" s="264"/>
      <c r="AA359" s="256"/>
      <c r="AB359" s="256"/>
      <c r="AC359" s="256"/>
      <c r="AD359" s="256"/>
      <c r="AE359" s="256"/>
    </row>
    <row r="360" spans="2:31" x14ac:dyDescent="0.15">
      <c r="N360" s="264"/>
      <c r="AA360" s="256"/>
      <c r="AB360" s="256"/>
      <c r="AC360" s="256"/>
      <c r="AD360" s="256"/>
      <c r="AE360" s="256"/>
    </row>
    <row r="361" spans="2:31" ht="9" customHeight="1" x14ac:dyDescent="0.15">
      <c r="AA361" s="256"/>
      <c r="AB361" s="256"/>
      <c r="AC361" s="256"/>
      <c r="AD361" s="256"/>
      <c r="AE361" s="256"/>
    </row>
    <row r="362" spans="2:31" s="256" customFormat="1" ht="22.5" customHeight="1" x14ac:dyDescent="0.15">
      <c r="B362" s="867" t="s">
        <v>563</v>
      </c>
      <c r="C362" s="867"/>
      <c r="D362" s="867"/>
      <c r="E362" s="867"/>
      <c r="F362" s="867"/>
      <c r="G362" s="867"/>
      <c r="H362" s="867"/>
      <c r="I362" s="867"/>
      <c r="J362" s="867"/>
      <c r="K362" s="867"/>
      <c r="L362" s="867"/>
      <c r="M362" s="867"/>
      <c r="N362" s="867"/>
      <c r="O362" s="867"/>
      <c r="P362" s="867"/>
      <c r="Q362" s="867"/>
      <c r="R362" s="867"/>
      <c r="S362" s="867"/>
      <c r="T362" s="867"/>
      <c r="U362" s="867"/>
      <c r="V362" s="867"/>
      <c r="W362" s="867"/>
      <c r="Y362" s="242" t="s">
        <v>551</v>
      </c>
    </row>
    <row r="363" spans="2:31" s="256" customFormat="1" ht="20.100000000000001" customHeight="1" x14ac:dyDescent="0.15">
      <c r="B363" s="258" t="s">
        <v>27</v>
      </c>
      <c r="C363" s="258"/>
      <c r="D363" s="868" t="str">
        <f>D318</f>
        <v>ミネトンネル</v>
      </c>
      <c r="E363" s="868"/>
      <c r="F363" s="868"/>
      <c r="G363" s="868"/>
      <c r="H363" s="869" t="s">
        <v>28</v>
      </c>
      <c r="I363" s="869"/>
      <c r="J363" s="870" t="str">
        <f>J318</f>
        <v>一般国道　316号</v>
      </c>
      <c r="K363" s="870"/>
      <c r="L363" s="870"/>
      <c r="M363" s="871" t="s">
        <v>255</v>
      </c>
      <c r="N363" s="871"/>
      <c r="O363" s="871"/>
      <c r="P363" s="872" t="str">
        <f>P318</f>
        <v>株式会社ニュージェック</v>
      </c>
      <c r="Q363" s="872"/>
      <c r="R363" s="872"/>
      <c r="S363" s="562" t="s">
        <v>220</v>
      </c>
      <c r="T363" s="564"/>
      <c r="U363" s="873">
        <f>U318</f>
        <v>44294</v>
      </c>
      <c r="V363" s="874"/>
      <c r="W363" s="875"/>
      <c r="Y363" s="242" t="s">
        <v>554</v>
      </c>
    </row>
    <row r="364" spans="2:31" s="256" customFormat="1" ht="20.100000000000001" customHeight="1" x14ac:dyDescent="0.15">
      <c r="B364" s="259" t="s">
        <v>0</v>
      </c>
      <c r="C364" s="259"/>
      <c r="D364" s="879" t="str">
        <f>D319</f>
        <v>美祢トンネル</v>
      </c>
      <c r="E364" s="879"/>
      <c r="F364" s="879"/>
      <c r="G364" s="879"/>
      <c r="H364" s="541" t="s">
        <v>1</v>
      </c>
      <c r="I364" s="541"/>
      <c r="J364" s="870" t="str">
        <f>J319</f>
        <v>宇部土木建築事務所</v>
      </c>
      <c r="K364" s="870"/>
      <c r="L364" s="870"/>
      <c r="M364" s="871" t="s">
        <v>256</v>
      </c>
      <c r="N364" s="871"/>
      <c r="O364" s="871"/>
      <c r="P364" s="872" t="str">
        <f>P319</f>
        <v>石村　勝伸</v>
      </c>
      <c r="Q364" s="872"/>
      <c r="R364" s="872"/>
      <c r="S364" s="705"/>
      <c r="T364" s="706"/>
      <c r="U364" s="876"/>
      <c r="V364" s="877"/>
      <c r="W364" s="878"/>
      <c r="Y364" s="242" t="s">
        <v>54</v>
      </c>
    </row>
    <row r="365" spans="2:31" s="256" customFormat="1" ht="20.100000000000001" customHeight="1" x14ac:dyDescent="0.15">
      <c r="B365" s="859" t="s">
        <v>564</v>
      </c>
      <c r="C365" s="840" t="s">
        <v>565</v>
      </c>
      <c r="D365" s="842" t="s">
        <v>604</v>
      </c>
      <c r="E365" s="843"/>
      <c r="F365" s="846"/>
      <c r="G365" s="847"/>
      <c r="H365" s="847"/>
      <c r="I365" s="847"/>
      <c r="J365" s="847"/>
      <c r="K365" s="847"/>
      <c r="L365" s="848"/>
      <c r="M365" s="861" t="s">
        <v>564</v>
      </c>
      <c r="N365" s="839" t="s">
        <v>565</v>
      </c>
      <c r="O365" s="842" t="s">
        <v>604</v>
      </c>
      <c r="P365" s="843"/>
      <c r="Q365" s="846"/>
      <c r="R365" s="847"/>
      <c r="S365" s="847"/>
      <c r="T365" s="847"/>
      <c r="U365" s="847"/>
      <c r="V365" s="847"/>
      <c r="W365" s="848"/>
      <c r="Y365" s="242" t="s">
        <v>55</v>
      </c>
    </row>
    <row r="366" spans="2:31" s="256" customFormat="1" ht="20.100000000000001" customHeight="1" x14ac:dyDescent="0.15">
      <c r="B366" s="859"/>
      <c r="C366" s="830"/>
      <c r="D366" s="844"/>
      <c r="E366" s="845"/>
      <c r="F366" s="849"/>
      <c r="G366" s="850"/>
      <c r="H366" s="850"/>
      <c r="I366" s="850"/>
      <c r="J366" s="850"/>
      <c r="K366" s="850"/>
      <c r="L366" s="851"/>
      <c r="M366" s="859"/>
      <c r="N366" s="830"/>
      <c r="O366" s="844"/>
      <c r="P366" s="845"/>
      <c r="Q366" s="849"/>
      <c r="R366" s="850"/>
      <c r="S366" s="850"/>
      <c r="T366" s="850"/>
      <c r="U366" s="850"/>
      <c r="V366" s="850"/>
      <c r="W366" s="851"/>
    </row>
    <row r="367" spans="2:31" s="256" customFormat="1" ht="20.100000000000001" customHeight="1" x14ac:dyDescent="0.15">
      <c r="B367" s="859"/>
      <c r="C367" s="839" t="s">
        <v>2</v>
      </c>
      <c r="D367" s="842">
        <v>3</v>
      </c>
      <c r="E367" s="843"/>
      <c r="F367" s="849"/>
      <c r="G367" s="850"/>
      <c r="H367" s="850"/>
      <c r="I367" s="850"/>
      <c r="J367" s="850"/>
      <c r="K367" s="850"/>
      <c r="L367" s="851"/>
      <c r="M367" s="859"/>
      <c r="N367" s="839" t="s">
        <v>2</v>
      </c>
      <c r="O367" s="842">
        <v>5</v>
      </c>
      <c r="P367" s="843"/>
      <c r="Q367" s="849"/>
      <c r="R367" s="850"/>
      <c r="S367" s="850"/>
      <c r="T367" s="850"/>
      <c r="U367" s="850"/>
      <c r="V367" s="850"/>
      <c r="W367" s="851"/>
    </row>
    <row r="368" spans="2:31" s="256" customFormat="1" ht="20.100000000000001" customHeight="1" x14ac:dyDescent="0.15">
      <c r="B368" s="860"/>
      <c r="C368" s="830"/>
      <c r="D368" s="844"/>
      <c r="E368" s="845"/>
      <c r="F368" s="849"/>
      <c r="G368" s="850"/>
      <c r="H368" s="850"/>
      <c r="I368" s="850"/>
      <c r="J368" s="850"/>
      <c r="K368" s="850"/>
      <c r="L368" s="851"/>
      <c r="M368" s="860"/>
      <c r="N368" s="830"/>
      <c r="O368" s="844"/>
      <c r="P368" s="845"/>
      <c r="Q368" s="849"/>
      <c r="R368" s="850"/>
      <c r="S368" s="850"/>
      <c r="T368" s="850"/>
      <c r="U368" s="850"/>
      <c r="V368" s="850"/>
      <c r="W368" s="851"/>
    </row>
    <row r="369" spans="2:31" s="256" customFormat="1" ht="17.100000000000001" customHeight="1" x14ac:dyDescent="0.15">
      <c r="B369" s="574" t="s">
        <v>566</v>
      </c>
      <c r="C369" s="574" t="s">
        <v>3</v>
      </c>
      <c r="D369" s="842" t="s">
        <v>534</v>
      </c>
      <c r="E369" s="843"/>
      <c r="F369" s="849"/>
      <c r="G369" s="850"/>
      <c r="H369" s="850"/>
      <c r="I369" s="850"/>
      <c r="J369" s="850"/>
      <c r="K369" s="850"/>
      <c r="L369" s="851"/>
      <c r="M369" s="574" t="s">
        <v>566</v>
      </c>
      <c r="N369" s="574" t="s">
        <v>3</v>
      </c>
      <c r="O369" s="842" t="s">
        <v>534</v>
      </c>
      <c r="P369" s="843"/>
      <c r="Q369" s="849"/>
      <c r="R369" s="850"/>
      <c r="S369" s="850"/>
      <c r="T369" s="850"/>
      <c r="U369" s="850"/>
      <c r="V369" s="850"/>
      <c r="W369" s="851"/>
      <c r="AA369" s="257"/>
      <c r="AB369" s="257"/>
      <c r="AC369" s="257"/>
      <c r="AD369" s="257"/>
      <c r="AE369" s="257"/>
    </row>
    <row r="370" spans="2:31" s="256" customFormat="1" ht="17.100000000000001" customHeight="1" x14ac:dyDescent="0.15">
      <c r="B370" s="574"/>
      <c r="C370" s="574"/>
      <c r="D370" s="844"/>
      <c r="E370" s="845"/>
      <c r="F370" s="849"/>
      <c r="G370" s="850"/>
      <c r="H370" s="850"/>
      <c r="I370" s="850"/>
      <c r="J370" s="850"/>
      <c r="K370" s="850"/>
      <c r="L370" s="851"/>
      <c r="M370" s="574"/>
      <c r="N370" s="574"/>
      <c r="O370" s="844"/>
      <c r="P370" s="845"/>
      <c r="Q370" s="849"/>
      <c r="R370" s="850"/>
      <c r="S370" s="850"/>
      <c r="T370" s="850"/>
      <c r="U370" s="850"/>
      <c r="V370" s="850"/>
      <c r="W370" s="851"/>
      <c r="AA370" s="257"/>
      <c r="AB370" s="257"/>
      <c r="AC370" s="257"/>
      <c r="AD370" s="257"/>
      <c r="AE370" s="257"/>
    </row>
    <row r="371" spans="2:31" s="256" customFormat="1" ht="17.100000000000001" customHeight="1" x14ac:dyDescent="0.15">
      <c r="B371" s="574"/>
      <c r="C371" s="574" t="s">
        <v>4</v>
      </c>
      <c r="D371" s="842" t="s">
        <v>486</v>
      </c>
      <c r="E371" s="843"/>
      <c r="F371" s="849"/>
      <c r="G371" s="850"/>
      <c r="H371" s="850"/>
      <c r="I371" s="850"/>
      <c r="J371" s="850"/>
      <c r="K371" s="850"/>
      <c r="L371" s="851"/>
      <c r="M371" s="574"/>
      <c r="N371" s="574" t="s">
        <v>4</v>
      </c>
      <c r="O371" s="842" t="s">
        <v>487</v>
      </c>
      <c r="P371" s="843"/>
      <c r="Q371" s="849"/>
      <c r="R371" s="850"/>
      <c r="S371" s="850"/>
      <c r="T371" s="850"/>
      <c r="U371" s="850"/>
      <c r="V371" s="850"/>
      <c r="W371" s="851"/>
      <c r="AA371" s="257"/>
      <c r="AB371" s="257"/>
      <c r="AC371" s="257"/>
      <c r="AD371" s="257"/>
      <c r="AE371" s="257"/>
    </row>
    <row r="372" spans="2:31" s="256" customFormat="1" ht="17.100000000000001" customHeight="1" x14ac:dyDescent="0.15">
      <c r="B372" s="574"/>
      <c r="C372" s="574"/>
      <c r="D372" s="844"/>
      <c r="E372" s="845"/>
      <c r="F372" s="849"/>
      <c r="G372" s="850"/>
      <c r="H372" s="850"/>
      <c r="I372" s="850"/>
      <c r="J372" s="850"/>
      <c r="K372" s="850"/>
      <c r="L372" s="851"/>
      <c r="M372" s="574"/>
      <c r="N372" s="574"/>
      <c r="O372" s="844"/>
      <c r="P372" s="845"/>
      <c r="Q372" s="849"/>
      <c r="R372" s="850"/>
      <c r="S372" s="850"/>
      <c r="T372" s="850"/>
      <c r="U372" s="850"/>
      <c r="V372" s="850"/>
      <c r="W372" s="851"/>
      <c r="AA372" s="257"/>
      <c r="AB372" s="257"/>
      <c r="AC372" s="257"/>
      <c r="AD372" s="257"/>
      <c r="AE372" s="257"/>
    </row>
    <row r="373" spans="2:31" s="256" customFormat="1" ht="17.100000000000001" customHeight="1" x14ac:dyDescent="0.15">
      <c r="B373" s="522" t="s">
        <v>5</v>
      </c>
      <c r="C373" s="524"/>
      <c r="D373" s="827" t="s">
        <v>332</v>
      </c>
      <c r="E373" s="828"/>
      <c r="F373" s="849"/>
      <c r="G373" s="850"/>
      <c r="H373" s="850"/>
      <c r="I373" s="850"/>
      <c r="J373" s="850"/>
      <c r="K373" s="850"/>
      <c r="L373" s="851"/>
      <c r="M373" s="522" t="s">
        <v>5</v>
      </c>
      <c r="N373" s="524"/>
      <c r="O373" s="842" t="s">
        <v>333</v>
      </c>
      <c r="P373" s="843"/>
      <c r="Q373" s="849"/>
      <c r="R373" s="850"/>
      <c r="S373" s="850"/>
      <c r="T373" s="850"/>
      <c r="U373" s="850"/>
      <c r="V373" s="850"/>
      <c r="W373" s="851"/>
      <c r="AA373" s="257"/>
      <c r="AB373" s="257"/>
      <c r="AC373" s="257"/>
      <c r="AD373" s="257"/>
      <c r="AE373" s="257"/>
    </row>
    <row r="374" spans="2:31" s="256" customFormat="1" ht="17.100000000000001" customHeight="1" x14ac:dyDescent="0.15">
      <c r="B374" s="522" t="s">
        <v>6</v>
      </c>
      <c r="C374" s="524"/>
      <c r="D374" s="844" t="s">
        <v>338</v>
      </c>
      <c r="E374" s="845"/>
      <c r="F374" s="849"/>
      <c r="G374" s="850"/>
      <c r="H374" s="850"/>
      <c r="I374" s="850"/>
      <c r="J374" s="850"/>
      <c r="K374" s="850"/>
      <c r="L374" s="851"/>
      <c r="M374" s="522" t="s">
        <v>6</v>
      </c>
      <c r="N374" s="524"/>
      <c r="O374" s="888" t="s">
        <v>338</v>
      </c>
      <c r="P374" s="889"/>
      <c r="Q374" s="849"/>
      <c r="R374" s="850"/>
      <c r="S374" s="850"/>
      <c r="T374" s="850"/>
      <c r="U374" s="850"/>
      <c r="V374" s="850"/>
      <c r="W374" s="851"/>
    </row>
    <row r="375" spans="2:31" s="256" customFormat="1" ht="17.100000000000001" customHeight="1" x14ac:dyDescent="0.15">
      <c r="B375" s="562" t="s">
        <v>29</v>
      </c>
      <c r="C375" s="831" t="s">
        <v>267</v>
      </c>
      <c r="D375" s="832"/>
      <c r="E375" s="261"/>
      <c r="F375" s="849"/>
      <c r="G375" s="850"/>
      <c r="H375" s="850"/>
      <c r="I375" s="850"/>
      <c r="J375" s="850"/>
      <c r="K375" s="850"/>
      <c r="L375" s="851"/>
      <c r="M375" s="562" t="s">
        <v>29</v>
      </c>
      <c r="N375" s="831" t="s">
        <v>267</v>
      </c>
      <c r="O375" s="832"/>
      <c r="P375" s="260"/>
      <c r="Q375" s="849"/>
      <c r="R375" s="850"/>
      <c r="S375" s="850"/>
      <c r="T375" s="850"/>
      <c r="U375" s="850"/>
      <c r="V375" s="850"/>
      <c r="W375" s="851"/>
    </row>
    <row r="376" spans="2:31" s="256" customFormat="1" ht="17.100000000000001" customHeight="1" x14ac:dyDescent="0.15">
      <c r="B376" s="565"/>
      <c r="C376" s="831" t="s">
        <v>268</v>
      </c>
      <c r="D376" s="832"/>
      <c r="E376" s="262" t="s">
        <v>551</v>
      </c>
      <c r="F376" s="852"/>
      <c r="G376" s="853"/>
      <c r="H376" s="853"/>
      <c r="I376" s="853"/>
      <c r="J376" s="853"/>
      <c r="K376" s="853"/>
      <c r="L376" s="854"/>
      <c r="M376" s="565"/>
      <c r="N376" s="831" t="s">
        <v>268</v>
      </c>
      <c r="O376" s="832"/>
      <c r="P376" s="261" t="s">
        <v>551</v>
      </c>
      <c r="Q376" s="852"/>
      <c r="R376" s="853"/>
      <c r="S376" s="853"/>
      <c r="T376" s="853"/>
      <c r="U376" s="853"/>
      <c r="V376" s="853"/>
      <c r="W376" s="854"/>
    </row>
    <row r="377" spans="2:31" s="256" customFormat="1" ht="17.100000000000001" customHeight="1" x14ac:dyDescent="0.15">
      <c r="B377" s="522" t="s">
        <v>7</v>
      </c>
      <c r="C377" s="523"/>
      <c r="D377" s="524"/>
      <c r="E377" s="833" t="s">
        <v>1149</v>
      </c>
      <c r="F377" s="834"/>
      <c r="G377" s="834"/>
      <c r="H377" s="834"/>
      <c r="I377" s="834"/>
      <c r="J377" s="834"/>
      <c r="K377" s="834"/>
      <c r="L377" s="835"/>
      <c r="M377" s="522" t="s">
        <v>7</v>
      </c>
      <c r="N377" s="523"/>
      <c r="O377" s="524"/>
      <c r="P377" s="833" t="s">
        <v>1104</v>
      </c>
      <c r="Q377" s="857"/>
      <c r="R377" s="857"/>
      <c r="S377" s="857"/>
      <c r="T377" s="857"/>
      <c r="U377" s="857"/>
      <c r="V377" s="857"/>
      <c r="W377" s="858"/>
    </row>
    <row r="378" spans="2:31" s="256" customFormat="1" ht="17.100000000000001" customHeight="1" x14ac:dyDescent="0.15">
      <c r="B378" s="522" t="s">
        <v>46</v>
      </c>
      <c r="C378" s="523"/>
      <c r="D378" s="524"/>
      <c r="E378" s="813" t="s">
        <v>1150</v>
      </c>
      <c r="F378" s="814"/>
      <c r="G378" s="814"/>
      <c r="H378" s="814"/>
      <c r="I378" s="814"/>
      <c r="J378" s="814"/>
      <c r="K378" s="814"/>
      <c r="L378" s="815"/>
      <c r="M378" s="522" t="s">
        <v>46</v>
      </c>
      <c r="N378" s="523"/>
      <c r="O378" s="524"/>
      <c r="P378" s="813" t="s">
        <v>1151</v>
      </c>
      <c r="Q378" s="814"/>
      <c r="R378" s="814"/>
      <c r="S378" s="814"/>
      <c r="T378" s="814"/>
      <c r="U378" s="814"/>
      <c r="V378" s="814"/>
      <c r="W378" s="815"/>
    </row>
    <row r="379" spans="2:31" s="256" customFormat="1" ht="17.100000000000001" customHeight="1" x14ac:dyDescent="0.15">
      <c r="B379" s="522" t="s">
        <v>270</v>
      </c>
      <c r="C379" s="523"/>
      <c r="D379" s="524"/>
      <c r="E379" s="813" t="s">
        <v>516</v>
      </c>
      <c r="F379" s="814"/>
      <c r="G379" s="814"/>
      <c r="H379" s="814"/>
      <c r="I379" s="814"/>
      <c r="J379" s="814"/>
      <c r="K379" s="814"/>
      <c r="L379" s="815"/>
      <c r="M379" s="522" t="s">
        <v>270</v>
      </c>
      <c r="N379" s="523"/>
      <c r="O379" s="524"/>
      <c r="P379" s="813" t="s">
        <v>516</v>
      </c>
      <c r="Q379" s="814"/>
      <c r="R379" s="814"/>
      <c r="S379" s="855"/>
      <c r="T379" s="855"/>
      <c r="U379" s="855"/>
      <c r="V379" s="855"/>
      <c r="W379" s="856"/>
    </row>
    <row r="380" spans="2:31" s="256" customFormat="1" ht="17.100000000000001" customHeight="1" x14ac:dyDescent="0.15">
      <c r="B380" s="522" t="s">
        <v>289</v>
      </c>
      <c r="C380" s="523"/>
      <c r="D380" s="524"/>
      <c r="E380" s="862" t="s">
        <v>552</v>
      </c>
      <c r="F380" s="863"/>
      <c r="G380" s="864"/>
      <c r="H380" s="816" t="s">
        <v>8</v>
      </c>
      <c r="I380" s="817"/>
      <c r="J380" s="818"/>
      <c r="K380" s="819"/>
      <c r="L380" s="820"/>
      <c r="M380" s="522" t="s">
        <v>289</v>
      </c>
      <c r="N380" s="523"/>
      <c r="O380" s="524"/>
      <c r="P380" s="862" t="s">
        <v>552</v>
      </c>
      <c r="Q380" s="863"/>
      <c r="R380" s="863"/>
      <c r="S380" s="816" t="s">
        <v>8</v>
      </c>
      <c r="T380" s="817"/>
      <c r="U380" s="818"/>
      <c r="V380" s="819"/>
      <c r="W380" s="820"/>
    </row>
    <row r="381" spans="2:31" s="256" customFormat="1" ht="17.100000000000001" customHeight="1" x14ac:dyDescent="0.15">
      <c r="B381" s="865" t="s">
        <v>567</v>
      </c>
      <c r="C381" s="866"/>
      <c r="D381" s="821" t="s">
        <v>1109</v>
      </c>
      <c r="E381" s="822"/>
      <c r="F381" s="822"/>
      <c r="G381" s="822"/>
      <c r="H381" s="822"/>
      <c r="I381" s="822"/>
      <c r="J381" s="822"/>
      <c r="K381" s="822"/>
      <c r="L381" s="823"/>
      <c r="M381" s="565" t="s">
        <v>567</v>
      </c>
      <c r="N381" s="566"/>
      <c r="O381" s="821" t="s">
        <v>1110</v>
      </c>
      <c r="P381" s="822"/>
      <c r="Q381" s="822"/>
      <c r="R381" s="822"/>
      <c r="S381" s="822"/>
      <c r="T381" s="822"/>
      <c r="U381" s="822"/>
      <c r="V381" s="822"/>
      <c r="W381" s="823"/>
    </row>
    <row r="382" spans="2:31" s="256" customFormat="1" ht="20.100000000000001" customHeight="1" x14ac:dyDescent="0.15">
      <c r="B382" s="861" t="s">
        <v>564</v>
      </c>
      <c r="C382" s="839" t="s">
        <v>565</v>
      </c>
      <c r="D382" s="842" t="s">
        <v>604</v>
      </c>
      <c r="E382" s="843"/>
      <c r="F382" s="846"/>
      <c r="G382" s="847"/>
      <c r="H382" s="847"/>
      <c r="I382" s="847"/>
      <c r="J382" s="847"/>
      <c r="K382" s="847"/>
      <c r="L382" s="848"/>
      <c r="M382" s="859" t="s">
        <v>564</v>
      </c>
      <c r="N382" s="840" t="s">
        <v>565</v>
      </c>
      <c r="O382" s="842" t="s">
        <v>605</v>
      </c>
      <c r="P382" s="843"/>
      <c r="Q382" s="846"/>
      <c r="R382" s="847"/>
      <c r="S382" s="847"/>
      <c r="T382" s="847"/>
      <c r="U382" s="847"/>
      <c r="V382" s="847"/>
      <c r="W382" s="848"/>
    </row>
    <row r="383" spans="2:31" s="256" customFormat="1" ht="20.100000000000001" customHeight="1" x14ac:dyDescent="0.15">
      <c r="B383" s="859"/>
      <c r="C383" s="830"/>
      <c r="D383" s="844"/>
      <c r="E383" s="845"/>
      <c r="F383" s="849"/>
      <c r="G383" s="850"/>
      <c r="H383" s="850"/>
      <c r="I383" s="850"/>
      <c r="J383" s="850"/>
      <c r="K383" s="850"/>
      <c r="L383" s="851"/>
      <c r="M383" s="859"/>
      <c r="N383" s="830"/>
      <c r="O383" s="844"/>
      <c r="P383" s="845"/>
      <c r="Q383" s="849"/>
      <c r="R383" s="850"/>
      <c r="S383" s="850"/>
      <c r="T383" s="850"/>
      <c r="U383" s="850"/>
      <c r="V383" s="850"/>
      <c r="W383" s="851"/>
    </row>
    <row r="384" spans="2:31" s="256" customFormat="1" ht="20.100000000000001" customHeight="1" x14ac:dyDescent="0.15">
      <c r="B384" s="859"/>
      <c r="C384" s="839" t="s">
        <v>2</v>
      </c>
      <c r="D384" s="842">
        <v>6</v>
      </c>
      <c r="E384" s="843"/>
      <c r="F384" s="849"/>
      <c r="G384" s="850"/>
      <c r="H384" s="850"/>
      <c r="I384" s="850"/>
      <c r="J384" s="850"/>
      <c r="K384" s="850"/>
      <c r="L384" s="851"/>
      <c r="M384" s="859"/>
      <c r="N384" s="839" t="s">
        <v>2</v>
      </c>
      <c r="O384" s="842">
        <v>1</v>
      </c>
      <c r="P384" s="843"/>
      <c r="Q384" s="849"/>
      <c r="R384" s="850"/>
      <c r="S384" s="850"/>
      <c r="T384" s="850"/>
      <c r="U384" s="850"/>
      <c r="V384" s="850"/>
      <c r="W384" s="851"/>
    </row>
    <row r="385" spans="2:31" s="256" customFormat="1" ht="20.100000000000001" customHeight="1" x14ac:dyDescent="0.15">
      <c r="B385" s="860"/>
      <c r="C385" s="830"/>
      <c r="D385" s="844"/>
      <c r="E385" s="845"/>
      <c r="F385" s="849"/>
      <c r="G385" s="850"/>
      <c r="H385" s="850"/>
      <c r="I385" s="850"/>
      <c r="J385" s="850"/>
      <c r="K385" s="850"/>
      <c r="L385" s="851"/>
      <c r="M385" s="860"/>
      <c r="N385" s="830"/>
      <c r="O385" s="844"/>
      <c r="P385" s="845"/>
      <c r="Q385" s="849"/>
      <c r="R385" s="850"/>
      <c r="S385" s="850"/>
      <c r="T385" s="850"/>
      <c r="U385" s="850"/>
      <c r="V385" s="850"/>
      <c r="W385" s="851"/>
    </row>
    <row r="386" spans="2:31" s="256" customFormat="1" ht="17.100000000000001" customHeight="1" x14ac:dyDescent="0.15">
      <c r="B386" s="574" t="s">
        <v>566</v>
      </c>
      <c r="C386" s="574" t="s">
        <v>3</v>
      </c>
      <c r="D386" s="842" t="s">
        <v>331</v>
      </c>
      <c r="E386" s="843"/>
      <c r="F386" s="849"/>
      <c r="G386" s="850"/>
      <c r="H386" s="850"/>
      <c r="I386" s="850"/>
      <c r="J386" s="850"/>
      <c r="K386" s="850"/>
      <c r="L386" s="851"/>
      <c r="M386" s="574" t="s">
        <v>566</v>
      </c>
      <c r="N386" s="574" t="s">
        <v>3</v>
      </c>
      <c r="O386" s="842" t="s">
        <v>534</v>
      </c>
      <c r="P386" s="843"/>
      <c r="Q386" s="849"/>
      <c r="R386" s="850"/>
      <c r="S386" s="850"/>
      <c r="T386" s="850"/>
      <c r="U386" s="850"/>
      <c r="V386" s="850"/>
      <c r="W386" s="851"/>
    </row>
    <row r="387" spans="2:31" s="256" customFormat="1" ht="17.100000000000001" customHeight="1" x14ac:dyDescent="0.15">
      <c r="B387" s="574"/>
      <c r="C387" s="574"/>
      <c r="D387" s="844"/>
      <c r="E387" s="845"/>
      <c r="F387" s="849"/>
      <c r="G387" s="850"/>
      <c r="H387" s="850"/>
      <c r="I387" s="850"/>
      <c r="J387" s="850"/>
      <c r="K387" s="850"/>
      <c r="L387" s="851"/>
      <c r="M387" s="574"/>
      <c r="N387" s="574"/>
      <c r="O387" s="844"/>
      <c r="P387" s="845"/>
      <c r="Q387" s="849"/>
      <c r="R387" s="850"/>
      <c r="S387" s="850"/>
      <c r="T387" s="850"/>
      <c r="U387" s="850"/>
      <c r="V387" s="850"/>
      <c r="W387" s="851"/>
    </row>
    <row r="388" spans="2:31" s="256" customFormat="1" ht="17.100000000000001" customHeight="1" x14ac:dyDescent="0.15">
      <c r="B388" s="574"/>
      <c r="C388" s="574" t="s">
        <v>4</v>
      </c>
      <c r="D388" s="842" t="s">
        <v>356</v>
      </c>
      <c r="E388" s="843"/>
      <c r="F388" s="849"/>
      <c r="G388" s="850"/>
      <c r="H388" s="850"/>
      <c r="I388" s="850"/>
      <c r="J388" s="850"/>
      <c r="K388" s="850"/>
      <c r="L388" s="851"/>
      <c r="M388" s="574"/>
      <c r="N388" s="574" t="s">
        <v>4</v>
      </c>
      <c r="O388" s="842" t="s">
        <v>485</v>
      </c>
      <c r="P388" s="843"/>
      <c r="Q388" s="849"/>
      <c r="R388" s="850"/>
      <c r="S388" s="850"/>
      <c r="T388" s="850"/>
      <c r="U388" s="850"/>
      <c r="V388" s="850"/>
      <c r="W388" s="851"/>
    </row>
    <row r="389" spans="2:31" s="256" customFormat="1" ht="17.100000000000001" customHeight="1" x14ac:dyDescent="0.15">
      <c r="B389" s="574"/>
      <c r="C389" s="574"/>
      <c r="D389" s="844"/>
      <c r="E389" s="845"/>
      <c r="F389" s="849"/>
      <c r="G389" s="850"/>
      <c r="H389" s="850"/>
      <c r="I389" s="850"/>
      <c r="J389" s="850"/>
      <c r="K389" s="850"/>
      <c r="L389" s="851"/>
      <c r="M389" s="574"/>
      <c r="N389" s="574"/>
      <c r="O389" s="844"/>
      <c r="P389" s="845"/>
      <c r="Q389" s="849"/>
      <c r="R389" s="850"/>
      <c r="S389" s="850"/>
      <c r="T389" s="850"/>
      <c r="U389" s="850"/>
      <c r="V389" s="850"/>
      <c r="W389" s="851"/>
    </row>
    <row r="390" spans="2:31" s="256" customFormat="1" ht="17.100000000000001" customHeight="1" x14ac:dyDescent="0.15">
      <c r="B390" s="522" t="s">
        <v>5</v>
      </c>
      <c r="C390" s="524"/>
      <c r="D390" s="827" t="s">
        <v>332</v>
      </c>
      <c r="E390" s="828"/>
      <c r="F390" s="849"/>
      <c r="G390" s="850"/>
      <c r="H390" s="850"/>
      <c r="I390" s="850"/>
      <c r="J390" s="850"/>
      <c r="K390" s="850"/>
      <c r="L390" s="851"/>
      <c r="M390" s="522" t="s">
        <v>5</v>
      </c>
      <c r="N390" s="524"/>
      <c r="O390" s="827" t="s">
        <v>333</v>
      </c>
      <c r="P390" s="828"/>
      <c r="Q390" s="849"/>
      <c r="R390" s="850"/>
      <c r="S390" s="850"/>
      <c r="T390" s="850"/>
      <c r="U390" s="850"/>
      <c r="V390" s="850"/>
      <c r="W390" s="851"/>
    </row>
    <row r="391" spans="2:31" s="256" customFormat="1" ht="17.100000000000001" customHeight="1" x14ac:dyDescent="0.15">
      <c r="B391" s="522" t="s">
        <v>6</v>
      </c>
      <c r="C391" s="524"/>
      <c r="D391" s="844" t="s">
        <v>338</v>
      </c>
      <c r="E391" s="845"/>
      <c r="F391" s="849"/>
      <c r="G391" s="850"/>
      <c r="H391" s="850"/>
      <c r="I391" s="850"/>
      <c r="J391" s="850"/>
      <c r="K391" s="850"/>
      <c r="L391" s="851"/>
      <c r="M391" s="522" t="s">
        <v>6</v>
      </c>
      <c r="N391" s="524"/>
      <c r="O391" s="844" t="s">
        <v>338</v>
      </c>
      <c r="P391" s="845"/>
      <c r="Q391" s="849"/>
      <c r="R391" s="850"/>
      <c r="S391" s="850"/>
      <c r="T391" s="850"/>
      <c r="U391" s="850"/>
      <c r="V391" s="850"/>
      <c r="W391" s="851"/>
    </row>
    <row r="392" spans="2:31" s="256" customFormat="1" ht="17.100000000000001" customHeight="1" x14ac:dyDescent="0.15">
      <c r="B392" s="562" t="s">
        <v>29</v>
      </c>
      <c r="C392" s="831" t="s">
        <v>267</v>
      </c>
      <c r="D392" s="832"/>
      <c r="E392" s="260"/>
      <c r="F392" s="849"/>
      <c r="G392" s="850"/>
      <c r="H392" s="850"/>
      <c r="I392" s="850"/>
      <c r="J392" s="850"/>
      <c r="K392" s="850"/>
      <c r="L392" s="851"/>
      <c r="M392" s="562" t="s">
        <v>29</v>
      </c>
      <c r="N392" s="831" t="s">
        <v>267</v>
      </c>
      <c r="O392" s="832"/>
      <c r="P392" s="260"/>
      <c r="Q392" s="849"/>
      <c r="R392" s="850"/>
      <c r="S392" s="850"/>
      <c r="T392" s="850"/>
      <c r="U392" s="850"/>
      <c r="V392" s="850"/>
      <c r="W392" s="851"/>
    </row>
    <row r="393" spans="2:31" s="256" customFormat="1" ht="17.100000000000001" customHeight="1" x14ac:dyDescent="0.15">
      <c r="B393" s="565"/>
      <c r="C393" s="831" t="s">
        <v>268</v>
      </c>
      <c r="D393" s="832"/>
      <c r="E393" s="261" t="s">
        <v>554</v>
      </c>
      <c r="F393" s="852"/>
      <c r="G393" s="853"/>
      <c r="H393" s="853"/>
      <c r="I393" s="853"/>
      <c r="J393" s="853"/>
      <c r="K393" s="853"/>
      <c r="L393" s="854"/>
      <c r="M393" s="565"/>
      <c r="N393" s="831" t="s">
        <v>268</v>
      </c>
      <c r="O393" s="832"/>
      <c r="P393" s="261" t="s">
        <v>551</v>
      </c>
      <c r="Q393" s="852"/>
      <c r="R393" s="853"/>
      <c r="S393" s="853"/>
      <c r="T393" s="853"/>
      <c r="U393" s="853"/>
      <c r="V393" s="853"/>
      <c r="W393" s="854"/>
    </row>
    <row r="394" spans="2:31" s="256" customFormat="1" ht="17.100000000000001" customHeight="1" x14ac:dyDescent="0.15">
      <c r="B394" s="522" t="s">
        <v>7</v>
      </c>
      <c r="C394" s="523"/>
      <c r="D394" s="524"/>
      <c r="E394" s="833" t="s">
        <v>1156</v>
      </c>
      <c r="F394" s="857"/>
      <c r="G394" s="857"/>
      <c r="H394" s="857"/>
      <c r="I394" s="857"/>
      <c r="J394" s="857"/>
      <c r="K394" s="857"/>
      <c r="L394" s="858"/>
      <c r="M394" s="522" t="s">
        <v>7</v>
      </c>
      <c r="N394" s="523"/>
      <c r="O394" s="524"/>
      <c r="P394" s="833" t="s">
        <v>1153</v>
      </c>
      <c r="Q394" s="857"/>
      <c r="R394" s="857"/>
      <c r="S394" s="857"/>
      <c r="T394" s="857"/>
      <c r="U394" s="857"/>
      <c r="V394" s="857"/>
      <c r="W394" s="858"/>
    </row>
    <row r="395" spans="2:31" s="256" customFormat="1" ht="17.100000000000001" customHeight="1" x14ac:dyDescent="0.15">
      <c r="B395" s="522" t="s">
        <v>46</v>
      </c>
      <c r="C395" s="523"/>
      <c r="D395" s="524"/>
      <c r="E395" s="813" t="s">
        <v>516</v>
      </c>
      <c r="F395" s="814"/>
      <c r="G395" s="814"/>
      <c r="H395" s="855"/>
      <c r="I395" s="855"/>
      <c r="J395" s="855"/>
      <c r="K395" s="855"/>
      <c r="L395" s="856"/>
      <c r="M395" s="522" t="s">
        <v>46</v>
      </c>
      <c r="N395" s="523"/>
      <c r="O395" s="524"/>
      <c r="P395" s="833" t="s">
        <v>1153</v>
      </c>
      <c r="Q395" s="857"/>
      <c r="R395" s="857"/>
      <c r="S395" s="857"/>
      <c r="T395" s="857"/>
      <c r="U395" s="857"/>
      <c r="V395" s="857"/>
      <c r="W395" s="858"/>
    </row>
    <row r="396" spans="2:31" s="256" customFormat="1" ht="17.100000000000001" customHeight="1" x14ac:dyDescent="0.15">
      <c r="B396" s="522" t="s">
        <v>270</v>
      </c>
      <c r="C396" s="523"/>
      <c r="D396" s="524"/>
      <c r="E396" s="813" t="s">
        <v>516</v>
      </c>
      <c r="F396" s="814"/>
      <c r="G396" s="814"/>
      <c r="H396" s="855"/>
      <c r="I396" s="855"/>
      <c r="J396" s="855"/>
      <c r="K396" s="855"/>
      <c r="L396" s="856"/>
      <c r="M396" s="522" t="s">
        <v>270</v>
      </c>
      <c r="N396" s="523"/>
      <c r="O396" s="524"/>
      <c r="P396" s="813" t="s">
        <v>516</v>
      </c>
      <c r="Q396" s="814"/>
      <c r="R396" s="814"/>
      <c r="S396" s="855"/>
      <c r="T396" s="855"/>
      <c r="U396" s="855"/>
      <c r="V396" s="855"/>
      <c r="W396" s="856"/>
    </row>
    <row r="397" spans="2:31" s="256" customFormat="1" ht="17.100000000000001" customHeight="1" x14ac:dyDescent="0.15">
      <c r="B397" s="522" t="s">
        <v>289</v>
      </c>
      <c r="C397" s="523"/>
      <c r="D397" s="524"/>
      <c r="E397" s="813" t="s">
        <v>555</v>
      </c>
      <c r="F397" s="814"/>
      <c r="G397" s="814"/>
      <c r="H397" s="816" t="s">
        <v>8</v>
      </c>
      <c r="I397" s="817"/>
      <c r="J397" s="818"/>
      <c r="K397" s="819"/>
      <c r="L397" s="820"/>
      <c r="M397" s="522" t="s">
        <v>289</v>
      </c>
      <c r="N397" s="523"/>
      <c r="O397" s="524"/>
      <c r="P397" s="813" t="s">
        <v>555</v>
      </c>
      <c r="Q397" s="814"/>
      <c r="R397" s="814"/>
      <c r="S397" s="816" t="s">
        <v>8</v>
      </c>
      <c r="T397" s="817"/>
      <c r="U397" s="818"/>
      <c r="V397" s="819"/>
      <c r="W397" s="820"/>
    </row>
    <row r="398" spans="2:31" s="256" customFormat="1" ht="17.100000000000001" customHeight="1" x14ac:dyDescent="0.15">
      <c r="B398" s="865" t="s">
        <v>567</v>
      </c>
      <c r="C398" s="882"/>
      <c r="D398" s="821" t="s">
        <v>1152</v>
      </c>
      <c r="E398" s="822"/>
      <c r="F398" s="822"/>
      <c r="G398" s="822"/>
      <c r="H398" s="822"/>
      <c r="I398" s="822"/>
      <c r="J398" s="822"/>
      <c r="K398" s="822"/>
      <c r="L398" s="823"/>
      <c r="M398" s="522" t="s">
        <v>567</v>
      </c>
      <c r="N398" s="523"/>
      <c r="O398" s="821" t="s">
        <v>1154</v>
      </c>
      <c r="P398" s="822"/>
      <c r="Q398" s="822"/>
      <c r="R398" s="822"/>
      <c r="S398" s="822"/>
      <c r="T398" s="822"/>
      <c r="U398" s="822"/>
      <c r="V398" s="822"/>
      <c r="W398" s="823"/>
    </row>
    <row r="399" spans="2:31" ht="15" customHeight="1" x14ac:dyDescent="0.15">
      <c r="B399" s="263"/>
      <c r="C399" s="824" t="s">
        <v>568</v>
      </c>
      <c r="D399" s="825"/>
      <c r="E399" s="825"/>
      <c r="F399" s="825"/>
      <c r="G399" s="825"/>
      <c r="H399" s="825"/>
      <c r="I399" s="825"/>
      <c r="J399" s="825"/>
      <c r="K399" s="825"/>
      <c r="L399" s="825"/>
      <c r="M399" s="263"/>
      <c r="N399" s="263" t="s">
        <v>569</v>
      </c>
      <c r="O399" s="263"/>
      <c r="P399" s="263"/>
      <c r="Q399" s="263"/>
      <c r="R399" s="263"/>
      <c r="S399" s="263"/>
      <c r="T399" s="263"/>
      <c r="U399" s="263"/>
      <c r="V399" s="263"/>
      <c r="W399" s="263"/>
      <c r="AA399" s="256"/>
      <c r="AB399" s="256"/>
      <c r="AC399" s="256"/>
      <c r="AD399" s="256"/>
      <c r="AE399" s="256"/>
    </row>
    <row r="400" spans="2:31" ht="15" customHeight="1" x14ac:dyDescent="0.15">
      <c r="B400" s="263"/>
      <c r="C400" s="826"/>
      <c r="D400" s="826"/>
      <c r="E400" s="826"/>
      <c r="F400" s="826"/>
      <c r="G400" s="826"/>
      <c r="H400" s="826"/>
      <c r="I400" s="826"/>
      <c r="J400" s="826"/>
      <c r="K400" s="826"/>
      <c r="L400" s="826"/>
      <c r="M400" s="263"/>
      <c r="N400" s="263" t="s">
        <v>570</v>
      </c>
      <c r="O400" s="263"/>
      <c r="P400" s="263"/>
      <c r="Q400" s="263"/>
      <c r="R400" s="263"/>
      <c r="S400" s="263"/>
      <c r="T400" s="263"/>
      <c r="U400" s="263"/>
      <c r="V400" s="263"/>
      <c r="W400" s="263"/>
      <c r="AA400" s="256"/>
      <c r="AB400" s="256"/>
      <c r="AC400" s="256"/>
      <c r="AD400" s="256"/>
      <c r="AE400" s="256"/>
    </row>
    <row r="401" spans="2:31" ht="15" customHeight="1" x14ac:dyDescent="0.15">
      <c r="C401" s="263" t="s">
        <v>571</v>
      </c>
      <c r="N401" s="264" t="s">
        <v>517</v>
      </c>
      <c r="O401" s="264"/>
      <c r="P401" s="264"/>
      <c r="Q401" s="264"/>
      <c r="R401" s="264"/>
      <c r="S401" s="264"/>
      <c r="T401" s="264"/>
      <c r="U401" s="264"/>
      <c r="V401" s="264"/>
      <c r="AA401" s="256"/>
      <c r="AB401" s="256"/>
      <c r="AC401" s="256"/>
      <c r="AD401" s="256"/>
      <c r="AE401" s="256"/>
    </row>
    <row r="402" spans="2:31" ht="15" customHeight="1" x14ac:dyDescent="0.15">
      <c r="C402" s="263" t="s">
        <v>573</v>
      </c>
      <c r="N402" s="264" t="s">
        <v>572</v>
      </c>
      <c r="O402" s="264"/>
      <c r="P402" s="264"/>
      <c r="Q402" s="264"/>
      <c r="R402" s="264"/>
      <c r="S402" s="264"/>
      <c r="T402" s="264"/>
      <c r="U402" s="264"/>
      <c r="V402" s="264"/>
      <c r="AA402" s="256"/>
      <c r="AB402" s="256"/>
      <c r="AC402" s="256"/>
      <c r="AD402" s="256"/>
      <c r="AE402" s="256"/>
    </row>
    <row r="403" spans="2:31" x14ac:dyDescent="0.15">
      <c r="C403" s="264" t="s">
        <v>542</v>
      </c>
      <c r="N403" s="264" t="s">
        <v>450</v>
      </c>
      <c r="O403" s="264"/>
      <c r="P403" s="264"/>
      <c r="Q403" s="264"/>
      <c r="R403" s="264"/>
      <c r="S403" s="264"/>
      <c r="T403" s="264"/>
      <c r="U403" s="264"/>
      <c r="V403" s="264"/>
      <c r="AA403" s="256"/>
      <c r="AB403" s="256"/>
      <c r="AC403" s="256"/>
      <c r="AD403" s="256"/>
      <c r="AE403" s="256"/>
    </row>
    <row r="404" spans="2:31" x14ac:dyDescent="0.15">
      <c r="N404" s="264"/>
      <c r="AA404" s="256"/>
      <c r="AB404" s="256"/>
      <c r="AC404" s="256"/>
      <c r="AD404" s="256"/>
      <c r="AE404" s="256"/>
    </row>
    <row r="405" spans="2:31" x14ac:dyDescent="0.15">
      <c r="N405" s="264"/>
      <c r="AA405" s="256"/>
      <c r="AB405" s="256"/>
      <c r="AC405" s="256"/>
      <c r="AD405" s="256"/>
      <c r="AE405" s="256"/>
    </row>
    <row r="406" spans="2:31" ht="9" customHeight="1" x14ac:dyDescent="0.15">
      <c r="AA406" s="256"/>
      <c r="AB406" s="256"/>
      <c r="AC406" s="256"/>
      <c r="AD406" s="256"/>
      <c r="AE406" s="256"/>
    </row>
    <row r="407" spans="2:31" s="256" customFormat="1" ht="22.5" customHeight="1" x14ac:dyDescent="0.15">
      <c r="B407" s="867" t="s">
        <v>563</v>
      </c>
      <c r="C407" s="867"/>
      <c r="D407" s="867"/>
      <c r="E407" s="867"/>
      <c r="F407" s="867"/>
      <c r="G407" s="867"/>
      <c r="H407" s="867"/>
      <c r="I407" s="867"/>
      <c r="J407" s="867"/>
      <c r="K407" s="867"/>
      <c r="L407" s="867"/>
      <c r="M407" s="867"/>
      <c r="N407" s="867"/>
      <c r="O407" s="867"/>
      <c r="P407" s="867"/>
      <c r="Q407" s="867"/>
      <c r="R407" s="867"/>
      <c r="S407" s="867"/>
      <c r="T407" s="867"/>
      <c r="U407" s="867"/>
      <c r="V407" s="867"/>
      <c r="W407" s="867"/>
      <c r="Y407" s="242" t="s">
        <v>551</v>
      </c>
    </row>
    <row r="408" spans="2:31" s="256" customFormat="1" ht="20.100000000000001" customHeight="1" x14ac:dyDescent="0.15">
      <c r="B408" s="258" t="s">
        <v>27</v>
      </c>
      <c r="C408" s="258"/>
      <c r="D408" s="868" t="str">
        <f>D363</f>
        <v>ミネトンネル</v>
      </c>
      <c r="E408" s="868"/>
      <c r="F408" s="868"/>
      <c r="G408" s="868"/>
      <c r="H408" s="869" t="s">
        <v>28</v>
      </c>
      <c r="I408" s="869"/>
      <c r="J408" s="870" t="str">
        <f>J363</f>
        <v>一般国道　316号</v>
      </c>
      <c r="K408" s="870"/>
      <c r="L408" s="870"/>
      <c r="M408" s="871" t="s">
        <v>255</v>
      </c>
      <c r="N408" s="871"/>
      <c r="O408" s="871"/>
      <c r="P408" s="872" t="str">
        <f>P363</f>
        <v>株式会社ニュージェック</v>
      </c>
      <c r="Q408" s="872"/>
      <c r="R408" s="872"/>
      <c r="S408" s="562" t="s">
        <v>220</v>
      </c>
      <c r="T408" s="564"/>
      <c r="U408" s="873">
        <f>U363</f>
        <v>44294</v>
      </c>
      <c r="V408" s="874"/>
      <c r="W408" s="875"/>
      <c r="Y408" s="242" t="s">
        <v>554</v>
      </c>
    </row>
    <row r="409" spans="2:31" s="256" customFormat="1" ht="20.100000000000001" customHeight="1" x14ac:dyDescent="0.15">
      <c r="B409" s="259" t="s">
        <v>0</v>
      </c>
      <c r="C409" s="259"/>
      <c r="D409" s="879" t="str">
        <f>D364</f>
        <v>美祢トンネル</v>
      </c>
      <c r="E409" s="879"/>
      <c r="F409" s="879"/>
      <c r="G409" s="879"/>
      <c r="H409" s="541" t="s">
        <v>1</v>
      </c>
      <c r="I409" s="541"/>
      <c r="J409" s="870" t="str">
        <f>J364</f>
        <v>宇部土木建築事務所</v>
      </c>
      <c r="K409" s="870"/>
      <c r="L409" s="870"/>
      <c r="M409" s="871" t="s">
        <v>256</v>
      </c>
      <c r="N409" s="871"/>
      <c r="O409" s="871"/>
      <c r="P409" s="872" t="str">
        <f>P364</f>
        <v>石村　勝伸</v>
      </c>
      <c r="Q409" s="872"/>
      <c r="R409" s="872"/>
      <c r="S409" s="705"/>
      <c r="T409" s="706"/>
      <c r="U409" s="876"/>
      <c r="V409" s="877"/>
      <c r="W409" s="878"/>
      <c r="Y409" s="242" t="s">
        <v>54</v>
      </c>
    </row>
    <row r="410" spans="2:31" s="256" customFormat="1" ht="20.100000000000001" customHeight="1" x14ac:dyDescent="0.15">
      <c r="B410" s="859" t="s">
        <v>564</v>
      </c>
      <c r="C410" s="840" t="s">
        <v>565</v>
      </c>
      <c r="D410" s="842" t="s">
        <v>605</v>
      </c>
      <c r="E410" s="843"/>
      <c r="F410" s="846"/>
      <c r="G410" s="847"/>
      <c r="H410" s="847"/>
      <c r="I410" s="847"/>
      <c r="J410" s="847"/>
      <c r="K410" s="847"/>
      <c r="L410" s="848"/>
      <c r="M410" s="861" t="s">
        <v>564</v>
      </c>
      <c r="N410" s="839" t="s">
        <v>565</v>
      </c>
      <c r="O410" s="842" t="s">
        <v>606</v>
      </c>
      <c r="P410" s="843"/>
      <c r="Q410" s="846"/>
      <c r="R410" s="847"/>
      <c r="S410" s="847"/>
      <c r="T410" s="847"/>
      <c r="U410" s="847"/>
      <c r="V410" s="847"/>
      <c r="W410" s="848"/>
      <c r="Y410" s="242" t="s">
        <v>55</v>
      </c>
    </row>
    <row r="411" spans="2:31" s="256" customFormat="1" ht="20.100000000000001" customHeight="1" x14ac:dyDescent="0.15">
      <c r="B411" s="859"/>
      <c r="C411" s="830"/>
      <c r="D411" s="844"/>
      <c r="E411" s="845"/>
      <c r="F411" s="849"/>
      <c r="G411" s="850"/>
      <c r="H411" s="850"/>
      <c r="I411" s="850"/>
      <c r="J411" s="850"/>
      <c r="K411" s="850"/>
      <c r="L411" s="851"/>
      <c r="M411" s="859"/>
      <c r="N411" s="830"/>
      <c r="O411" s="844"/>
      <c r="P411" s="845"/>
      <c r="Q411" s="849"/>
      <c r="R411" s="850"/>
      <c r="S411" s="850"/>
      <c r="T411" s="850"/>
      <c r="U411" s="850"/>
      <c r="V411" s="850"/>
      <c r="W411" s="851"/>
    </row>
    <row r="412" spans="2:31" s="256" customFormat="1" ht="20.100000000000001" customHeight="1" x14ac:dyDescent="0.15">
      <c r="B412" s="859"/>
      <c r="C412" s="839" t="s">
        <v>2</v>
      </c>
      <c r="D412" s="842">
        <v>2</v>
      </c>
      <c r="E412" s="843"/>
      <c r="F412" s="849"/>
      <c r="G412" s="850"/>
      <c r="H412" s="850"/>
      <c r="I412" s="850"/>
      <c r="J412" s="850"/>
      <c r="K412" s="850"/>
      <c r="L412" s="851"/>
      <c r="M412" s="859"/>
      <c r="N412" s="839" t="s">
        <v>2</v>
      </c>
      <c r="O412" s="842">
        <v>1</v>
      </c>
      <c r="P412" s="843"/>
      <c r="Q412" s="849"/>
      <c r="R412" s="850"/>
      <c r="S412" s="850"/>
      <c r="T412" s="850"/>
      <c r="U412" s="850"/>
      <c r="V412" s="850"/>
      <c r="W412" s="851"/>
    </row>
    <row r="413" spans="2:31" s="256" customFormat="1" ht="20.100000000000001" customHeight="1" x14ac:dyDescent="0.15">
      <c r="B413" s="860"/>
      <c r="C413" s="830"/>
      <c r="D413" s="844"/>
      <c r="E413" s="845"/>
      <c r="F413" s="849"/>
      <c r="G413" s="850"/>
      <c r="H413" s="850"/>
      <c r="I413" s="850"/>
      <c r="J413" s="850"/>
      <c r="K413" s="850"/>
      <c r="L413" s="851"/>
      <c r="M413" s="860"/>
      <c r="N413" s="830"/>
      <c r="O413" s="844"/>
      <c r="P413" s="845"/>
      <c r="Q413" s="849"/>
      <c r="R413" s="850"/>
      <c r="S413" s="850"/>
      <c r="T413" s="850"/>
      <c r="U413" s="850"/>
      <c r="V413" s="850"/>
      <c r="W413" s="851"/>
    </row>
    <row r="414" spans="2:31" s="256" customFormat="1" ht="17.100000000000001" customHeight="1" x14ac:dyDescent="0.15">
      <c r="B414" s="574" t="s">
        <v>566</v>
      </c>
      <c r="C414" s="574" t="s">
        <v>3</v>
      </c>
      <c r="D414" s="842" t="s">
        <v>331</v>
      </c>
      <c r="E414" s="843"/>
      <c r="F414" s="849"/>
      <c r="G414" s="850"/>
      <c r="H414" s="850"/>
      <c r="I414" s="850"/>
      <c r="J414" s="850"/>
      <c r="K414" s="850"/>
      <c r="L414" s="851"/>
      <c r="M414" s="574" t="s">
        <v>566</v>
      </c>
      <c r="N414" s="574" t="s">
        <v>3</v>
      </c>
      <c r="O414" s="913" t="s">
        <v>329</v>
      </c>
      <c r="P414" s="914"/>
      <c r="Q414" s="849"/>
      <c r="R414" s="850"/>
      <c r="S414" s="850"/>
      <c r="T414" s="850"/>
      <c r="U414" s="850"/>
      <c r="V414" s="850"/>
      <c r="W414" s="851"/>
      <c r="AA414" s="257"/>
      <c r="AB414" s="257"/>
      <c r="AC414" s="257"/>
      <c r="AD414" s="257"/>
      <c r="AE414" s="257"/>
    </row>
    <row r="415" spans="2:31" s="256" customFormat="1" ht="17.100000000000001" customHeight="1" x14ac:dyDescent="0.15">
      <c r="B415" s="574"/>
      <c r="C415" s="574"/>
      <c r="D415" s="844"/>
      <c r="E415" s="845"/>
      <c r="F415" s="849"/>
      <c r="G415" s="850"/>
      <c r="H415" s="850"/>
      <c r="I415" s="850"/>
      <c r="J415" s="850"/>
      <c r="K415" s="850"/>
      <c r="L415" s="851"/>
      <c r="M415" s="574"/>
      <c r="N415" s="574"/>
      <c r="O415" s="915"/>
      <c r="P415" s="916"/>
      <c r="Q415" s="849"/>
      <c r="R415" s="850"/>
      <c r="S415" s="850"/>
      <c r="T415" s="850"/>
      <c r="U415" s="850"/>
      <c r="V415" s="850"/>
      <c r="W415" s="851"/>
      <c r="AA415" s="257"/>
      <c r="AB415" s="257"/>
      <c r="AC415" s="257"/>
      <c r="AD415" s="257"/>
      <c r="AE415" s="257"/>
    </row>
    <row r="416" spans="2:31" s="256" customFormat="1" ht="17.100000000000001" customHeight="1" x14ac:dyDescent="0.15">
      <c r="B416" s="574"/>
      <c r="C416" s="574" t="s">
        <v>4</v>
      </c>
      <c r="D416" s="842" t="s">
        <v>355</v>
      </c>
      <c r="E416" s="843"/>
      <c r="F416" s="849"/>
      <c r="G416" s="850"/>
      <c r="H416" s="850"/>
      <c r="I416" s="850"/>
      <c r="J416" s="850"/>
      <c r="K416" s="850"/>
      <c r="L416" s="851"/>
      <c r="M416" s="574"/>
      <c r="N416" s="574" t="s">
        <v>4</v>
      </c>
      <c r="O416" s="917" t="s">
        <v>351</v>
      </c>
      <c r="P416" s="918"/>
      <c r="Q416" s="849"/>
      <c r="R416" s="850"/>
      <c r="S416" s="850"/>
      <c r="T416" s="850"/>
      <c r="U416" s="850"/>
      <c r="V416" s="850"/>
      <c r="W416" s="851"/>
      <c r="AA416" s="257"/>
      <c r="AB416" s="257"/>
      <c r="AC416" s="257"/>
      <c r="AD416" s="257"/>
      <c r="AE416" s="257"/>
    </row>
    <row r="417" spans="2:31" s="256" customFormat="1" ht="17.100000000000001" customHeight="1" x14ac:dyDescent="0.15">
      <c r="B417" s="574"/>
      <c r="C417" s="574"/>
      <c r="D417" s="844"/>
      <c r="E417" s="845"/>
      <c r="F417" s="849"/>
      <c r="G417" s="850"/>
      <c r="H417" s="850"/>
      <c r="I417" s="850"/>
      <c r="J417" s="850"/>
      <c r="K417" s="850"/>
      <c r="L417" s="851"/>
      <c r="M417" s="574"/>
      <c r="N417" s="574"/>
      <c r="O417" s="915"/>
      <c r="P417" s="916"/>
      <c r="Q417" s="849"/>
      <c r="R417" s="850"/>
      <c r="S417" s="850"/>
      <c r="T417" s="850"/>
      <c r="U417" s="850"/>
      <c r="V417" s="850"/>
      <c r="W417" s="851"/>
      <c r="AA417" s="257"/>
      <c r="AB417" s="257"/>
      <c r="AC417" s="257"/>
      <c r="AD417" s="257"/>
      <c r="AE417" s="257"/>
    </row>
    <row r="418" spans="2:31" s="256" customFormat="1" ht="17.100000000000001" customHeight="1" x14ac:dyDescent="0.15">
      <c r="B418" s="522" t="s">
        <v>5</v>
      </c>
      <c r="C418" s="524"/>
      <c r="D418" s="827" t="s">
        <v>332</v>
      </c>
      <c r="E418" s="828"/>
      <c r="F418" s="849"/>
      <c r="G418" s="850"/>
      <c r="H418" s="850"/>
      <c r="I418" s="850"/>
      <c r="J418" s="850"/>
      <c r="K418" s="850"/>
      <c r="L418" s="851"/>
      <c r="M418" s="522" t="s">
        <v>5</v>
      </c>
      <c r="N418" s="524"/>
      <c r="O418" s="919" t="s">
        <v>332</v>
      </c>
      <c r="P418" s="920"/>
      <c r="Q418" s="849"/>
      <c r="R418" s="850"/>
      <c r="S418" s="850"/>
      <c r="T418" s="850"/>
      <c r="U418" s="850"/>
      <c r="V418" s="850"/>
      <c r="W418" s="851"/>
      <c r="AA418" s="257"/>
      <c r="AB418" s="257"/>
      <c r="AC418" s="257"/>
      <c r="AD418" s="257"/>
      <c r="AE418" s="257"/>
    </row>
    <row r="419" spans="2:31" s="256" customFormat="1" ht="17.100000000000001" customHeight="1" x14ac:dyDescent="0.15">
      <c r="B419" s="522" t="s">
        <v>6</v>
      </c>
      <c r="C419" s="524"/>
      <c r="D419" s="844" t="s">
        <v>336</v>
      </c>
      <c r="E419" s="845"/>
      <c r="F419" s="849"/>
      <c r="G419" s="850"/>
      <c r="H419" s="850"/>
      <c r="I419" s="850"/>
      <c r="J419" s="850"/>
      <c r="K419" s="850"/>
      <c r="L419" s="851"/>
      <c r="M419" s="522" t="s">
        <v>6</v>
      </c>
      <c r="N419" s="524"/>
      <c r="O419" s="921" t="s">
        <v>514</v>
      </c>
      <c r="P419" s="922"/>
      <c r="Q419" s="849"/>
      <c r="R419" s="850"/>
      <c r="S419" s="850"/>
      <c r="T419" s="850"/>
      <c r="U419" s="850"/>
      <c r="V419" s="850"/>
      <c r="W419" s="851"/>
    </row>
    <row r="420" spans="2:31" s="256" customFormat="1" ht="17.100000000000001" customHeight="1" x14ac:dyDescent="0.15">
      <c r="B420" s="562" t="s">
        <v>29</v>
      </c>
      <c r="C420" s="831" t="s">
        <v>267</v>
      </c>
      <c r="D420" s="832"/>
      <c r="E420" s="261"/>
      <c r="F420" s="849"/>
      <c r="G420" s="850"/>
      <c r="H420" s="850"/>
      <c r="I420" s="850"/>
      <c r="J420" s="850"/>
      <c r="K420" s="850"/>
      <c r="L420" s="851"/>
      <c r="M420" s="562" t="s">
        <v>29</v>
      </c>
      <c r="N420" s="831" t="s">
        <v>267</v>
      </c>
      <c r="O420" s="832"/>
      <c r="P420" s="260"/>
      <c r="Q420" s="849"/>
      <c r="R420" s="850"/>
      <c r="S420" s="850"/>
      <c r="T420" s="850"/>
      <c r="U420" s="850"/>
      <c r="V420" s="850"/>
      <c r="W420" s="851"/>
    </row>
    <row r="421" spans="2:31" s="256" customFormat="1" ht="17.100000000000001" customHeight="1" x14ac:dyDescent="0.15">
      <c r="B421" s="565"/>
      <c r="C421" s="831" t="s">
        <v>268</v>
      </c>
      <c r="D421" s="832"/>
      <c r="E421" s="262" t="s">
        <v>551</v>
      </c>
      <c r="F421" s="852"/>
      <c r="G421" s="853"/>
      <c r="H421" s="853"/>
      <c r="I421" s="853"/>
      <c r="J421" s="853"/>
      <c r="K421" s="853"/>
      <c r="L421" s="854"/>
      <c r="M421" s="565"/>
      <c r="N421" s="831" t="s">
        <v>268</v>
      </c>
      <c r="O421" s="832"/>
      <c r="P421" s="261" t="s">
        <v>554</v>
      </c>
      <c r="Q421" s="852"/>
      <c r="R421" s="853"/>
      <c r="S421" s="853"/>
      <c r="T421" s="853"/>
      <c r="U421" s="853"/>
      <c r="V421" s="853"/>
      <c r="W421" s="854"/>
    </row>
    <row r="422" spans="2:31" s="256" customFormat="1" ht="17.100000000000001" customHeight="1" x14ac:dyDescent="0.15">
      <c r="B422" s="522" t="s">
        <v>7</v>
      </c>
      <c r="C422" s="523"/>
      <c r="D422" s="524"/>
      <c r="E422" s="833" t="s">
        <v>1155</v>
      </c>
      <c r="F422" s="857"/>
      <c r="G422" s="857"/>
      <c r="H422" s="857"/>
      <c r="I422" s="857"/>
      <c r="J422" s="857"/>
      <c r="K422" s="857"/>
      <c r="L422" s="858"/>
      <c r="M422" s="522" t="s">
        <v>7</v>
      </c>
      <c r="N422" s="523"/>
      <c r="O422" s="524"/>
      <c r="P422" s="833" t="s">
        <v>1143</v>
      </c>
      <c r="Q422" s="857"/>
      <c r="R422" s="857"/>
      <c r="S422" s="857"/>
      <c r="T422" s="857"/>
      <c r="U422" s="857"/>
      <c r="V422" s="857"/>
      <c r="W422" s="858"/>
    </row>
    <row r="423" spans="2:31" s="256" customFormat="1" ht="17.100000000000001" customHeight="1" x14ac:dyDescent="0.15">
      <c r="B423" s="522" t="s">
        <v>46</v>
      </c>
      <c r="C423" s="523"/>
      <c r="D423" s="524"/>
      <c r="E423" s="833" t="s">
        <v>1155</v>
      </c>
      <c r="F423" s="857"/>
      <c r="G423" s="857"/>
      <c r="H423" s="857"/>
      <c r="I423" s="857"/>
      <c r="J423" s="857"/>
      <c r="K423" s="857"/>
      <c r="L423" s="858"/>
      <c r="M423" s="522" t="s">
        <v>46</v>
      </c>
      <c r="N423" s="523"/>
      <c r="O423" s="524"/>
      <c r="P423" s="813" t="s">
        <v>516</v>
      </c>
      <c r="Q423" s="814"/>
      <c r="R423" s="814"/>
      <c r="S423" s="855"/>
      <c r="T423" s="855"/>
      <c r="U423" s="855"/>
      <c r="V423" s="855"/>
      <c r="W423" s="856"/>
    </row>
    <row r="424" spans="2:31" s="256" customFormat="1" ht="17.100000000000001" customHeight="1" x14ac:dyDescent="0.15">
      <c r="B424" s="522" t="s">
        <v>270</v>
      </c>
      <c r="C424" s="523"/>
      <c r="D424" s="524"/>
      <c r="E424" s="813" t="s">
        <v>516</v>
      </c>
      <c r="F424" s="814"/>
      <c r="G424" s="814"/>
      <c r="H424" s="855"/>
      <c r="I424" s="855"/>
      <c r="J424" s="855"/>
      <c r="K424" s="855"/>
      <c r="L424" s="856"/>
      <c r="M424" s="522" t="s">
        <v>270</v>
      </c>
      <c r="N424" s="523"/>
      <c r="O424" s="524"/>
      <c r="P424" s="813" t="s">
        <v>516</v>
      </c>
      <c r="Q424" s="814"/>
      <c r="R424" s="814"/>
      <c r="S424" s="855"/>
      <c r="T424" s="855"/>
      <c r="U424" s="855"/>
      <c r="V424" s="855"/>
      <c r="W424" s="856"/>
    </row>
    <row r="425" spans="2:31" s="256" customFormat="1" ht="17.100000000000001" customHeight="1" x14ac:dyDescent="0.15">
      <c r="B425" s="522" t="s">
        <v>289</v>
      </c>
      <c r="C425" s="523"/>
      <c r="D425" s="524"/>
      <c r="E425" s="813" t="s">
        <v>555</v>
      </c>
      <c r="F425" s="814"/>
      <c r="G425" s="814"/>
      <c r="H425" s="816" t="s">
        <v>8</v>
      </c>
      <c r="I425" s="817"/>
      <c r="J425" s="818"/>
      <c r="K425" s="819"/>
      <c r="L425" s="820"/>
      <c r="M425" s="522" t="s">
        <v>289</v>
      </c>
      <c r="N425" s="523"/>
      <c r="O425" s="524"/>
      <c r="P425" s="813" t="s">
        <v>555</v>
      </c>
      <c r="Q425" s="814"/>
      <c r="R425" s="814"/>
      <c r="S425" s="816" t="s">
        <v>8</v>
      </c>
      <c r="T425" s="817"/>
      <c r="U425" s="818"/>
      <c r="V425" s="819"/>
      <c r="W425" s="820"/>
    </row>
    <row r="426" spans="2:31" s="256" customFormat="1" ht="17.100000000000001" customHeight="1" x14ac:dyDescent="0.15">
      <c r="B426" s="865" t="s">
        <v>567</v>
      </c>
      <c r="C426" s="882"/>
      <c r="D426" s="836" t="s">
        <v>1097</v>
      </c>
      <c r="E426" s="837"/>
      <c r="F426" s="837"/>
      <c r="G426" s="837"/>
      <c r="H426" s="837"/>
      <c r="I426" s="837"/>
      <c r="J426" s="837"/>
      <c r="K426" s="837"/>
      <c r="L426" s="838"/>
      <c r="M426" s="565" t="s">
        <v>567</v>
      </c>
      <c r="N426" s="566"/>
      <c r="O426" s="821" t="s">
        <v>1140</v>
      </c>
      <c r="P426" s="822"/>
      <c r="Q426" s="822"/>
      <c r="R426" s="822"/>
      <c r="S426" s="822"/>
      <c r="T426" s="822"/>
      <c r="U426" s="822"/>
      <c r="V426" s="822"/>
      <c r="W426" s="823"/>
    </row>
    <row r="427" spans="2:31" s="256" customFormat="1" ht="20.100000000000001" customHeight="1" x14ac:dyDescent="0.15">
      <c r="B427" s="861" t="s">
        <v>564</v>
      </c>
      <c r="C427" s="839" t="s">
        <v>565</v>
      </c>
      <c r="D427" s="842" t="s">
        <v>606</v>
      </c>
      <c r="E427" s="843"/>
      <c r="F427" s="846"/>
      <c r="G427" s="847"/>
      <c r="H427" s="847"/>
      <c r="I427" s="847"/>
      <c r="J427" s="847"/>
      <c r="K427" s="847"/>
      <c r="L427" s="848"/>
      <c r="M427" s="859" t="s">
        <v>564</v>
      </c>
      <c r="N427" s="840" t="s">
        <v>565</v>
      </c>
      <c r="O427" s="842" t="s">
        <v>606</v>
      </c>
      <c r="P427" s="843"/>
      <c r="Q427" s="846"/>
      <c r="R427" s="847"/>
      <c r="S427" s="847"/>
      <c r="T427" s="847"/>
      <c r="U427" s="847"/>
      <c r="V427" s="847"/>
      <c r="W427" s="848"/>
    </row>
    <row r="428" spans="2:31" s="256" customFormat="1" ht="20.100000000000001" customHeight="1" x14ac:dyDescent="0.15">
      <c r="B428" s="859"/>
      <c r="C428" s="830"/>
      <c r="D428" s="844"/>
      <c r="E428" s="845"/>
      <c r="F428" s="849"/>
      <c r="G428" s="850"/>
      <c r="H428" s="850"/>
      <c r="I428" s="850"/>
      <c r="J428" s="850"/>
      <c r="K428" s="850"/>
      <c r="L428" s="851"/>
      <c r="M428" s="859"/>
      <c r="N428" s="830"/>
      <c r="O428" s="844"/>
      <c r="P428" s="845"/>
      <c r="Q428" s="849"/>
      <c r="R428" s="850"/>
      <c r="S428" s="850"/>
      <c r="T428" s="850"/>
      <c r="U428" s="850"/>
      <c r="V428" s="850"/>
      <c r="W428" s="851"/>
    </row>
    <row r="429" spans="2:31" s="256" customFormat="1" ht="20.100000000000001" customHeight="1" x14ac:dyDescent="0.15">
      <c r="B429" s="859"/>
      <c r="C429" s="839" t="s">
        <v>2</v>
      </c>
      <c r="D429" s="842">
        <v>2</v>
      </c>
      <c r="E429" s="843"/>
      <c r="F429" s="849"/>
      <c r="G429" s="850"/>
      <c r="H429" s="850"/>
      <c r="I429" s="850"/>
      <c r="J429" s="850"/>
      <c r="K429" s="850"/>
      <c r="L429" s="851"/>
      <c r="M429" s="859"/>
      <c r="N429" s="839" t="s">
        <v>2</v>
      </c>
      <c r="O429" s="842">
        <v>3</v>
      </c>
      <c r="P429" s="843"/>
      <c r="Q429" s="849"/>
      <c r="R429" s="850"/>
      <c r="S429" s="850"/>
      <c r="T429" s="850"/>
      <c r="U429" s="850"/>
      <c r="V429" s="850"/>
      <c r="W429" s="851"/>
    </row>
    <row r="430" spans="2:31" s="256" customFormat="1" ht="20.100000000000001" customHeight="1" x14ac:dyDescent="0.15">
      <c r="B430" s="860"/>
      <c r="C430" s="830"/>
      <c r="D430" s="844"/>
      <c r="E430" s="845"/>
      <c r="F430" s="849"/>
      <c r="G430" s="850"/>
      <c r="H430" s="850"/>
      <c r="I430" s="850"/>
      <c r="J430" s="850"/>
      <c r="K430" s="850"/>
      <c r="L430" s="851"/>
      <c r="M430" s="860"/>
      <c r="N430" s="830"/>
      <c r="O430" s="844"/>
      <c r="P430" s="845"/>
      <c r="Q430" s="849"/>
      <c r="R430" s="850"/>
      <c r="S430" s="850"/>
      <c r="T430" s="850"/>
      <c r="U430" s="850"/>
      <c r="V430" s="850"/>
      <c r="W430" s="851"/>
    </row>
    <row r="431" spans="2:31" s="256" customFormat="1" ht="17.100000000000001" customHeight="1" x14ac:dyDescent="0.15">
      <c r="B431" s="574" t="s">
        <v>566</v>
      </c>
      <c r="C431" s="574" t="s">
        <v>3</v>
      </c>
      <c r="D431" s="842" t="s">
        <v>534</v>
      </c>
      <c r="E431" s="843"/>
      <c r="F431" s="849"/>
      <c r="G431" s="850"/>
      <c r="H431" s="850"/>
      <c r="I431" s="850"/>
      <c r="J431" s="850"/>
      <c r="K431" s="850"/>
      <c r="L431" s="851"/>
      <c r="M431" s="574" t="s">
        <v>566</v>
      </c>
      <c r="N431" s="574" t="s">
        <v>3</v>
      </c>
      <c r="O431" s="842" t="s">
        <v>534</v>
      </c>
      <c r="P431" s="843"/>
      <c r="Q431" s="849"/>
      <c r="R431" s="850"/>
      <c r="S431" s="850"/>
      <c r="T431" s="850"/>
      <c r="U431" s="850"/>
      <c r="V431" s="850"/>
      <c r="W431" s="851"/>
    </row>
    <row r="432" spans="2:31" s="256" customFormat="1" ht="17.100000000000001" customHeight="1" x14ac:dyDescent="0.15">
      <c r="B432" s="574"/>
      <c r="C432" s="574"/>
      <c r="D432" s="844"/>
      <c r="E432" s="845"/>
      <c r="F432" s="849"/>
      <c r="G432" s="850"/>
      <c r="H432" s="850"/>
      <c r="I432" s="850"/>
      <c r="J432" s="850"/>
      <c r="K432" s="850"/>
      <c r="L432" s="851"/>
      <c r="M432" s="574"/>
      <c r="N432" s="574"/>
      <c r="O432" s="844"/>
      <c r="P432" s="845"/>
      <c r="Q432" s="849"/>
      <c r="R432" s="850"/>
      <c r="S432" s="850"/>
      <c r="T432" s="850"/>
      <c r="U432" s="850"/>
      <c r="V432" s="850"/>
      <c r="W432" s="851"/>
    </row>
    <row r="433" spans="2:31" s="256" customFormat="1" ht="17.100000000000001" customHeight="1" x14ac:dyDescent="0.15">
      <c r="B433" s="574"/>
      <c r="C433" s="574" t="s">
        <v>4</v>
      </c>
      <c r="D433" s="842" t="s">
        <v>487</v>
      </c>
      <c r="E433" s="843"/>
      <c r="F433" s="849"/>
      <c r="G433" s="850"/>
      <c r="H433" s="850"/>
      <c r="I433" s="850"/>
      <c r="J433" s="850"/>
      <c r="K433" s="850"/>
      <c r="L433" s="851"/>
      <c r="M433" s="574"/>
      <c r="N433" s="574" t="s">
        <v>4</v>
      </c>
      <c r="O433" s="842" t="s">
        <v>485</v>
      </c>
      <c r="P433" s="843"/>
      <c r="Q433" s="849"/>
      <c r="R433" s="850"/>
      <c r="S433" s="850"/>
      <c r="T433" s="850"/>
      <c r="U433" s="850"/>
      <c r="V433" s="850"/>
      <c r="W433" s="851"/>
    </row>
    <row r="434" spans="2:31" s="256" customFormat="1" ht="17.100000000000001" customHeight="1" x14ac:dyDescent="0.15">
      <c r="B434" s="574"/>
      <c r="C434" s="574"/>
      <c r="D434" s="844"/>
      <c r="E434" s="845"/>
      <c r="F434" s="849"/>
      <c r="G434" s="850"/>
      <c r="H434" s="850"/>
      <c r="I434" s="850"/>
      <c r="J434" s="850"/>
      <c r="K434" s="850"/>
      <c r="L434" s="851"/>
      <c r="M434" s="574"/>
      <c r="N434" s="574"/>
      <c r="O434" s="844"/>
      <c r="P434" s="845"/>
      <c r="Q434" s="849"/>
      <c r="R434" s="850"/>
      <c r="S434" s="850"/>
      <c r="T434" s="850"/>
      <c r="U434" s="850"/>
      <c r="V434" s="850"/>
      <c r="W434" s="851"/>
    </row>
    <row r="435" spans="2:31" s="256" customFormat="1" ht="17.100000000000001" customHeight="1" x14ac:dyDescent="0.15">
      <c r="B435" s="522" t="s">
        <v>5</v>
      </c>
      <c r="C435" s="524"/>
      <c r="D435" s="827" t="s">
        <v>332</v>
      </c>
      <c r="E435" s="828"/>
      <c r="F435" s="849"/>
      <c r="G435" s="850"/>
      <c r="H435" s="850"/>
      <c r="I435" s="850"/>
      <c r="J435" s="850"/>
      <c r="K435" s="850"/>
      <c r="L435" s="851"/>
      <c r="M435" s="522" t="s">
        <v>5</v>
      </c>
      <c r="N435" s="524"/>
      <c r="O435" s="827" t="s">
        <v>332</v>
      </c>
      <c r="P435" s="828"/>
      <c r="Q435" s="849"/>
      <c r="R435" s="850"/>
      <c r="S435" s="850"/>
      <c r="T435" s="850"/>
      <c r="U435" s="850"/>
      <c r="V435" s="850"/>
      <c r="W435" s="851"/>
    </row>
    <row r="436" spans="2:31" s="256" customFormat="1" ht="17.100000000000001" customHeight="1" x14ac:dyDescent="0.15">
      <c r="B436" s="522" t="s">
        <v>6</v>
      </c>
      <c r="C436" s="524"/>
      <c r="D436" s="844" t="s">
        <v>338</v>
      </c>
      <c r="E436" s="845"/>
      <c r="F436" s="849"/>
      <c r="G436" s="850"/>
      <c r="H436" s="850"/>
      <c r="I436" s="850"/>
      <c r="J436" s="850"/>
      <c r="K436" s="850"/>
      <c r="L436" s="851"/>
      <c r="M436" s="522" t="s">
        <v>6</v>
      </c>
      <c r="N436" s="524"/>
      <c r="O436" s="844" t="s">
        <v>338</v>
      </c>
      <c r="P436" s="845"/>
      <c r="Q436" s="849"/>
      <c r="R436" s="850"/>
      <c r="S436" s="850"/>
      <c r="T436" s="850"/>
      <c r="U436" s="850"/>
      <c r="V436" s="850"/>
      <c r="W436" s="851"/>
    </row>
    <row r="437" spans="2:31" s="256" customFormat="1" ht="17.100000000000001" customHeight="1" x14ac:dyDescent="0.15">
      <c r="B437" s="562" t="s">
        <v>29</v>
      </c>
      <c r="C437" s="831" t="s">
        <v>267</v>
      </c>
      <c r="D437" s="832"/>
      <c r="E437" s="260"/>
      <c r="F437" s="849"/>
      <c r="G437" s="850"/>
      <c r="H437" s="850"/>
      <c r="I437" s="850"/>
      <c r="J437" s="850"/>
      <c r="K437" s="850"/>
      <c r="L437" s="851"/>
      <c r="M437" s="562" t="s">
        <v>29</v>
      </c>
      <c r="N437" s="831" t="s">
        <v>267</v>
      </c>
      <c r="O437" s="832"/>
      <c r="P437" s="260"/>
      <c r="Q437" s="849"/>
      <c r="R437" s="850"/>
      <c r="S437" s="850"/>
      <c r="T437" s="850"/>
      <c r="U437" s="850"/>
      <c r="V437" s="850"/>
      <c r="W437" s="851"/>
    </row>
    <row r="438" spans="2:31" s="256" customFormat="1" ht="17.100000000000001" customHeight="1" x14ac:dyDescent="0.15">
      <c r="B438" s="565"/>
      <c r="C438" s="831" t="s">
        <v>268</v>
      </c>
      <c r="D438" s="832"/>
      <c r="E438" s="261" t="s">
        <v>551</v>
      </c>
      <c r="F438" s="852"/>
      <c r="G438" s="853"/>
      <c r="H438" s="853"/>
      <c r="I438" s="853"/>
      <c r="J438" s="853"/>
      <c r="K438" s="853"/>
      <c r="L438" s="854"/>
      <c r="M438" s="565"/>
      <c r="N438" s="831" t="s">
        <v>268</v>
      </c>
      <c r="O438" s="832"/>
      <c r="P438" s="261" t="s">
        <v>551</v>
      </c>
      <c r="Q438" s="852"/>
      <c r="R438" s="853"/>
      <c r="S438" s="853"/>
      <c r="T438" s="853"/>
      <c r="U438" s="853"/>
      <c r="V438" s="853"/>
      <c r="W438" s="854"/>
    </row>
    <row r="439" spans="2:31" s="256" customFormat="1" ht="17.100000000000001" customHeight="1" x14ac:dyDescent="0.15">
      <c r="B439" s="522" t="s">
        <v>7</v>
      </c>
      <c r="C439" s="523"/>
      <c r="D439" s="524"/>
      <c r="E439" s="833" t="s">
        <v>1157</v>
      </c>
      <c r="F439" s="834"/>
      <c r="G439" s="834"/>
      <c r="H439" s="834"/>
      <c r="I439" s="834"/>
      <c r="J439" s="834"/>
      <c r="K439" s="834"/>
      <c r="L439" s="835"/>
      <c r="M439" s="522" t="s">
        <v>7</v>
      </c>
      <c r="N439" s="523"/>
      <c r="O439" s="524"/>
      <c r="P439" s="833" t="s">
        <v>1159</v>
      </c>
      <c r="Q439" s="834"/>
      <c r="R439" s="834"/>
      <c r="S439" s="834"/>
      <c r="T439" s="834"/>
      <c r="U439" s="834"/>
      <c r="V439" s="834"/>
      <c r="W439" s="835"/>
    </row>
    <row r="440" spans="2:31" s="256" customFormat="1" ht="17.100000000000001" customHeight="1" x14ac:dyDescent="0.15">
      <c r="B440" s="522" t="s">
        <v>46</v>
      </c>
      <c r="C440" s="523"/>
      <c r="D440" s="524"/>
      <c r="E440" s="813" t="s">
        <v>1158</v>
      </c>
      <c r="F440" s="814"/>
      <c r="G440" s="814"/>
      <c r="H440" s="814"/>
      <c r="I440" s="814"/>
      <c r="J440" s="814"/>
      <c r="K440" s="814"/>
      <c r="L440" s="815"/>
      <c r="M440" s="522" t="s">
        <v>46</v>
      </c>
      <c r="N440" s="523"/>
      <c r="O440" s="524"/>
      <c r="P440" s="813" t="s">
        <v>1160</v>
      </c>
      <c r="Q440" s="814"/>
      <c r="R440" s="814"/>
      <c r="S440" s="814"/>
      <c r="T440" s="814"/>
      <c r="U440" s="814"/>
      <c r="V440" s="814"/>
      <c r="W440" s="815"/>
    </row>
    <row r="441" spans="2:31" s="256" customFormat="1" ht="17.100000000000001" customHeight="1" x14ac:dyDescent="0.15">
      <c r="B441" s="522" t="s">
        <v>270</v>
      </c>
      <c r="C441" s="523"/>
      <c r="D441" s="524"/>
      <c r="E441" s="813" t="s">
        <v>516</v>
      </c>
      <c r="F441" s="814"/>
      <c r="G441" s="814"/>
      <c r="H441" s="814"/>
      <c r="I441" s="814"/>
      <c r="J441" s="814"/>
      <c r="K441" s="814"/>
      <c r="L441" s="815"/>
      <c r="M441" s="522" t="s">
        <v>270</v>
      </c>
      <c r="N441" s="523"/>
      <c r="O441" s="524"/>
      <c r="P441" s="813" t="s">
        <v>516</v>
      </c>
      <c r="Q441" s="814"/>
      <c r="R441" s="814"/>
      <c r="S441" s="814"/>
      <c r="T441" s="814"/>
      <c r="U441" s="814"/>
      <c r="V441" s="814"/>
      <c r="W441" s="815"/>
    </row>
    <row r="442" spans="2:31" s="256" customFormat="1" ht="17.100000000000001" customHeight="1" x14ac:dyDescent="0.15">
      <c r="B442" s="522" t="s">
        <v>289</v>
      </c>
      <c r="C442" s="523"/>
      <c r="D442" s="524"/>
      <c r="E442" s="862" t="s">
        <v>552</v>
      </c>
      <c r="F442" s="863"/>
      <c r="G442" s="864"/>
      <c r="H442" s="816" t="s">
        <v>8</v>
      </c>
      <c r="I442" s="817"/>
      <c r="J442" s="818"/>
      <c r="K442" s="819"/>
      <c r="L442" s="820"/>
      <c r="M442" s="522" t="s">
        <v>289</v>
      </c>
      <c r="N442" s="523"/>
      <c r="O442" s="524"/>
      <c r="P442" s="862" t="s">
        <v>552</v>
      </c>
      <c r="Q442" s="863"/>
      <c r="R442" s="864"/>
      <c r="S442" s="816" t="s">
        <v>8</v>
      </c>
      <c r="T442" s="817"/>
      <c r="U442" s="818"/>
      <c r="V442" s="819"/>
      <c r="W442" s="820"/>
    </row>
    <row r="443" spans="2:31" s="256" customFormat="1" ht="17.100000000000001" customHeight="1" x14ac:dyDescent="0.15">
      <c r="B443" s="522" t="s">
        <v>567</v>
      </c>
      <c r="C443" s="524"/>
      <c r="D443" s="821" t="s">
        <v>1108</v>
      </c>
      <c r="E443" s="822"/>
      <c r="F443" s="822"/>
      <c r="G443" s="822"/>
      <c r="H443" s="822"/>
      <c r="I443" s="822"/>
      <c r="J443" s="822"/>
      <c r="K443" s="822"/>
      <c r="L443" s="823"/>
      <c r="M443" s="865" t="s">
        <v>567</v>
      </c>
      <c r="N443" s="866"/>
      <c r="O443" s="821" t="s">
        <v>1109</v>
      </c>
      <c r="P443" s="822"/>
      <c r="Q443" s="822"/>
      <c r="R443" s="822"/>
      <c r="S443" s="822"/>
      <c r="T443" s="822"/>
      <c r="U443" s="822"/>
      <c r="V443" s="822"/>
      <c r="W443" s="823"/>
    </row>
    <row r="444" spans="2:31" ht="15" customHeight="1" x14ac:dyDescent="0.15">
      <c r="B444" s="263"/>
      <c r="C444" s="824" t="s">
        <v>568</v>
      </c>
      <c r="D444" s="825"/>
      <c r="E444" s="825"/>
      <c r="F444" s="825"/>
      <c r="G444" s="825"/>
      <c r="H444" s="825"/>
      <c r="I444" s="825"/>
      <c r="J444" s="825"/>
      <c r="K444" s="825"/>
      <c r="L444" s="825"/>
      <c r="M444" s="263"/>
      <c r="N444" s="263" t="s">
        <v>569</v>
      </c>
      <c r="O444" s="263"/>
      <c r="P444" s="263"/>
      <c r="Q444" s="263"/>
      <c r="R444" s="263"/>
      <c r="S444" s="263"/>
      <c r="T444" s="263"/>
      <c r="U444" s="263"/>
      <c r="V444" s="263"/>
      <c r="W444" s="263"/>
      <c r="AA444" s="256"/>
      <c r="AB444" s="256"/>
      <c r="AC444" s="256"/>
      <c r="AD444" s="256"/>
      <c r="AE444" s="256"/>
    </row>
    <row r="445" spans="2:31" ht="15" customHeight="1" x14ac:dyDescent="0.15">
      <c r="B445" s="263"/>
      <c r="C445" s="826"/>
      <c r="D445" s="826"/>
      <c r="E445" s="826"/>
      <c r="F445" s="826"/>
      <c r="G445" s="826"/>
      <c r="H445" s="826"/>
      <c r="I445" s="826"/>
      <c r="J445" s="826"/>
      <c r="K445" s="826"/>
      <c r="L445" s="826"/>
      <c r="M445" s="263"/>
      <c r="N445" s="263" t="s">
        <v>570</v>
      </c>
      <c r="O445" s="263"/>
      <c r="P445" s="263"/>
      <c r="Q445" s="263"/>
      <c r="R445" s="263"/>
      <c r="S445" s="263"/>
      <c r="T445" s="263"/>
      <c r="U445" s="263"/>
      <c r="V445" s="263"/>
      <c r="W445" s="263"/>
      <c r="AA445" s="256"/>
      <c r="AB445" s="256"/>
      <c r="AC445" s="256"/>
      <c r="AD445" s="256"/>
      <c r="AE445" s="256"/>
    </row>
    <row r="446" spans="2:31" ht="15" customHeight="1" x14ac:dyDescent="0.15">
      <c r="C446" s="263" t="s">
        <v>571</v>
      </c>
      <c r="N446" s="264" t="s">
        <v>517</v>
      </c>
      <c r="O446" s="264"/>
      <c r="P446" s="264"/>
      <c r="Q446" s="264"/>
      <c r="R446" s="264"/>
      <c r="S446" s="264"/>
      <c r="T446" s="264"/>
      <c r="U446" s="264"/>
      <c r="V446" s="264"/>
      <c r="AA446" s="256"/>
      <c r="AB446" s="256"/>
      <c r="AC446" s="256"/>
      <c r="AD446" s="256"/>
      <c r="AE446" s="256"/>
    </row>
    <row r="447" spans="2:31" ht="15" customHeight="1" x14ac:dyDescent="0.15">
      <c r="C447" s="263" t="s">
        <v>573</v>
      </c>
      <c r="N447" s="264" t="s">
        <v>572</v>
      </c>
      <c r="O447" s="264"/>
      <c r="P447" s="264"/>
      <c r="Q447" s="264"/>
      <c r="R447" s="264"/>
      <c r="S447" s="264"/>
      <c r="T447" s="264"/>
      <c r="U447" s="264"/>
      <c r="V447" s="264"/>
      <c r="AA447" s="256"/>
      <c r="AB447" s="256"/>
      <c r="AC447" s="256"/>
      <c r="AD447" s="256"/>
      <c r="AE447" s="256"/>
    </row>
    <row r="448" spans="2:31" x14ac:dyDescent="0.15">
      <c r="C448" s="264" t="s">
        <v>542</v>
      </c>
      <c r="N448" s="264" t="s">
        <v>450</v>
      </c>
      <c r="O448" s="264"/>
      <c r="P448" s="264"/>
      <c r="Q448" s="264"/>
      <c r="R448" s="264"/>
      <c r="S448" s="264"/>
      <c r="T448" s="264"/>
      <c r="U448" s="264"/>
      <c r="V448" s="264"/>
      <c r="AA448" s="256"/>
      <c r="AB448" s="256"/>
      <c r="AC448" s="256"/>
      <c r="AD448" s="256"/>
      <c r="AE448" s="256"/>
    </row>
    <row r="449" spans="2:31" x14ac:dyDescent="0.15">
      <c r="N449" s="264"/>
      <c r="AA449" s="256"/>
      <c r="AB449" s="256"/>
      <c r="AC449" s="256"/>
      <c r="AD449" s="256"/>
      <c r="AE449" s="256"/>
    </row>
    <row r="450" spans="2:31" x14ac:dyDescent="0.15">
      <c r="N450" s="264"/>
      <c r="AA450" s="256"/>
      <c r="AB450" s="256"/>
      <c r="AC450" s="256"/>
      <c r="AD450" s="256"/>
      <c r="AE450" s="256"/>
    </row>
    <row r="451" spans="2:31" ht="9" customHeight="1" x14ac:dyDescent="0.15">
      <c r="AA451" s="256"/>
      <c r="AB451" s="256"/>
      <c r="AC451" s="256"/>
      <c r="AD451" s="256"/>
      <c r="AE451" s="256"/>
    </row>
    <row r="452" spans="2:31" s="256" customFormat="1" ht="22.5" customHeight="1" x14ac:dyDescent="0.15">
      <c r="B452" s="867" t="s">
        <v>563</v>
      </c>
      <c r="C452" s="867"/>
      <c r="D452" s="867"/>
      <c r="E452" s="867"/>
      <c r="F452" s="867"/>
      <c r="G452" s="867"/>
      <c r="H452" s="867"/>
      <c r="I452" s="867"/>
      <c r="J452" s="867"/>
      <c r="K452" s="867"/>
      <c r="L452" s="867"/>
      <c r="M452" s="867"/>
      <c r="N452" s="867"/>
      <c r="O452" s="867"/>
      <c r="P452" s="867"/>
      <c r="Q452" s="867"/>
      <c r="R452" s="867"/>
      <c r="S452" s="867"/>
      <c r="T452" s="867"/>
      <c r="U452" s="867"/>
      <c r="V452" s="867"/>
      <c r="W452" s="867"/>
      <c r="Y452" s="242" t="s">
        <v>551</v>
      </c>
    </row>
    <row r="453" spans="2:31" s="256" customFormat="1" ht="20.100000000000001" customHeight="1" x14ac:dyDescent="0.15">
      <c r="B453" s="258" t="s">
        <v>27</v>
      </c>
      <c r="C453" s="258"/>
      <c r="D453" s="868" t="str">
        <f>D408</f>
        <v>ミネトンネル</v>
      </c>
      <c r="E453" s="868"/>
      <c r="F453" s="868"/>
      <c r="G453" s="868"/>
      <c r="H453" s="869" t="s">
        <v>28</v>
      </c>
      <c r="I453" s="869"/>
      <c r="J453" s="870" t="str">
        <f>J408</f>
        <v>一般国道　316号</v>
      </c>
      <c r="K453" s="870"/>
      <c r="L453" s="870"/>
      <c r="M453" s="871" t="s">
        <v>255</v>
      </c>
      <c r="N453" s="871"/>
      <c r="O453" s="871"/>
      <c r="P453" s="872" t="str">
        <f>P408</f>
        <v>株式会社ニュージェック</v>
      </c>
      <c r="Q453" s="872"/>
      <c r="R453" s="872"/>
      <c r="S453" s="562" t="s">
        <v>220</v>
      </c>
      <c r="T453" s="564"/>
      <c r="U453" s="873">
        <f>U408</f>
        <v>44294</v>
      </c>
      <c r="V453" s="874"/>
      <c r="W453" s="875"/>
      <c r="Y453" s="242" t="s">
        <v>554</v>
      </c>
    </row>
    <row r="454" spans="2:31" s="256" customFormat="1" ht="20.100000000000001" customHeight="1" x14ac:dyDescent="0.15">
      <c r="B454" s="259" t="s">
        <v>0</v>
      </c>
      <c r="C454" s="259"/>
      <c r="D454" s="879" t="str">
        <f>D409</f>
        <v>美祢トンネル</v>
      </c>
      <c r="E454" s="879"/>
      <c r="F454" s="879"/>
      <c r="G454" s="879"/>
      <c r="H454" s="541" t="s">
        <v>1</v>
      </c>
      <c r="I454" s="541"/>
      <c r="J454" s="870" t="str">
        <f>J409</f>
        <v>宇部土木建築事務所</v>
      </c>
      <c r="K454" s="870"/>
      <c r="L454" s="870"/>
      <c r="M454" s="871" t="s">
        <v>256</v>
      </c>
      <c r="N454" s="871"/>
      <c r="O454" s="871"/>
      <c r="P454" s="872" t="str">
        <f>P409</f>
        <v>石村　勝伸</v>
      </c>
      <c r="Q454" s="872"/>
      <c r="R454" s="872"/>
      <c r="S454" s="705"/>
      <c r="T454" s="706"/>
      <c r="U454" s="876"/>
      <c r="V454" s="877"/>
      <c r="W454" s="878"/>
      <c r="Y454" s="242" t="s">
        <v>54</v>
      </c>
    </row>
    <row r="455" spans="2:31" s="256" customFormat="1" ht="20.100000000000001" customHeight="1" x14ac:dyDescent="0.15">
      <c r="B455" s="859" t="s">
        <v>564</v>
      </c>
      <c r="C455" s="840" t="s">
        <v>565</v>
      </c>
      <c r="D455" s="842" t="s">
        <v>606</v>
      </c>
      <c r="E455" s="843"/>
      <c r="F455" s="846"/>
      <c r="G455" s="847"/>
      <c r="H455" s="847"/>
      <c r="I455" s="847"/>
      <c r="J455" s="847"/>
      <c r="K455" s="847"/>
      <c r="L455" s="848"/>
      <c r="M455" s="861" t="s">
        <v>564</v>
      </c>
      <c r="N455" s="839" t="s">
        <v>565</v>
      </c>
      <c r="O455" s="842" t="s">
        <v>607</v>
      </c>
      <c r="P455" s="843"/>
      <c r="Q455" s="846"/>
      <c r="R455" s="847"/>
      <c r="S455" s="847"/>
      <c r="T455" s="847"/>
      <c r="U455" s="847"/>
      <c r="V455" s="847"/>
      <c r="W455" s="848"/>
      <c r="Y455" s="242" t="s">
        <v>55</v>
      </c>
    </row>
    <row r="456" spans="2:31" s="256" customFormat="1" ht="20.100000000000001" customHeight="1" x14ac:dyDescent="0.15">
      <c r="B456" s="859"/>
      <c r="C456" s="830"/>
      <c r="D456" s="844"/>
      <c r="E456" s="845"/>
      <c r="F456" s="849"/>
      <c r="G456" s="850"/>
      <c r="H456" s="850"/>
      <c r="I456" s="850"/>
      <c r="J456" s="850"/>
      <c r="K456" s="850"/>
      <c r="L456" s="851"/>
      <c r="M456" s="859"/>
      <c r="N456" s="830"/>
      <c r="O456" s="844"/>
      <c r="P456" s="845"/>
      <c r="Q456" s="849"/>
      <c r="R456" s="850"/>
      <c r="S456" s="850"/>
      <c r="T456" s="850"/>
      <c r="U456" s="850"/>
      <c r="V456" s="850"/>
      <c r="W456" s="851"/>
    </row>
    <row r="457" spans="2:31" s="256" customFormat="1" ht="20.100000000000001" customHeight="1" x14ac:dyDescent="0.15">
      <c r="B457" s="859"/>
      <c r="C457" s="839" t="s">
        <v>2</v>
      </c>
      <c r="D457" s="842">
        <v>4</v>
      </c>
      <c r="E457" s="843"/>
      <c r="F457" s="849"/>
      <c r="G457" s="850"/>
      <c r="H457" s="850"/>
      <c r="I457" s="850"/>
      <c r="J457" s="850"/>
      <c r="K457" s="850"/>
      <c r="L457" s="851"/>
      <c r="M457" s="859"/>
      <c r="N457" s="839" t="s">
        <v>2</v>
      </c>
      <c r="O457" s="842">
        <v>1</v>
      </c>
      <c r="P457" s="843"/>
      <c r="Q457" s="849"/>
      <c r="R457" s="850"/>
      <c r="S457" s="850"/>
      <c r="T457" s="850"/>
      <c r="U457" s="850"/>
      <c r="V457" s="850"/>
      <c r="W457" s="851"/>
    </row>
    <row r="458" spans="2:31" s="256" customFormat="1" ht="20.100000000000001" customHeight="1" x14ac:dyDescent="0.15">
      <c r="B458" s="860"/>
      <c r="C458" s="830"/>
      <c r="D458" s="844"/>
      <c r="E458" s="845"/>
      <c r="F458" s="849"/>
      <c r="G458" s="850"/>
      <c r="H458" s="850"/>
      <c r="I458" s="850"/>
      <c r="J458" s="850"/>
      <c r="K458" s="850"/>
      <c r="L458" s="851"/>
      <c r="M458" s="860"/>
      <c r="N458" s="830"/>
      <c r="O458" s="844"/>
      <c r="P458" s="845"/>
      <c r="Q458" s="849"/>
      <c r="R458" s="850"/>
      <c r="S458" s="850"/>
      <c r="T458" s="850"/>
      <c r="U458" s="850"/>
      <c r="V458" s="850"/>
      <c r="W458" s="851"/>
    </row>
    <row r="459" spans="2:31" s="256" customFormat="1" ht="17.100000000000001" customHeight="1" x14ac:dyDescent="0.15">
      <c r="B459" s="574" t="s">
        <v>566</v>
      </c>
      <c r="C459" s="574" t="s">
        <v>3</v>
      </c>
      <c r="D459" s="842" t="s">
        <v>331</v>
      </c>
      <c r="E459" s="843"/>
      <c r="F459" s="849"/>
      <c r="G459" s="850"/>
      <c r="H459" s="850"/>
      <c r="I459" s="850"/>
      <c r="J459" s="850"/>
      <c r="K459" s="850"/>
      <c r="L459" s="851"/>
      <c r="M459" s="574" t="s">
        <v>566</v>
      </c>
      <c r="N459" s="574" t="s">
        <v>3</v>
      </c>
      <c r="O459" s="913" t="s">
        <v>329</v>
      </c>
      <c r="P459" s="914"/>
      <c r="Q459" s="849"/>
      <c r="R459" s="850"/>
      <c r="S459" s="850"/>
      <c r="T459" s="850"/>
      <c r="U459" s="850"/>
      <c r="V459" s="850"/>
      <c r="W459" s="851"/>
      <c r="AA459" s="257"/>
      <c r="AB459" s="257"/>
      <c r="AC459" s="257"/>
      <c r="AD459" s="257"/>
      <c r="AE459" s="257"/>
    </row>
    <row r="460" spans="2:31" s="256" customFormat="1" ht="17.100000000000001" customHeight="1" x14ac:dyDescent="0.15">
      <c r="B460" s="574"/>
      <c r="C460" s="574"/>
      <c r="D460" s="844"/>
      <c r="E460" s="845"/>
      <c r="F460" s="849"/>
      <c r="G460" s="850"/>
      <c r="H460" s="850"/>
      <c r="I460" s="850"/>
      <c r="J460" s="850"/>
      <c r="K460" s="850"/>
      <c r="L460" s="851"/>
      <c r="M460" s="574"/>
      <c r="N460" s="574"/>
      <c r="O460" s="915"/>
      <c r="P460" s="916"/>
      <c r="Q460" s="849"/>
      <c r="R460" s="850"/>
      <c r="S460" s="850"/>
      <c r="T460" s="850"/>
      <c r="U460" s="850"/>
      <c r="V460" s="850"/>
      <c r="W460" s="851"/>
      <c r="AA460" s="257"/>
      <c r="AB460" s="257"/>
      <c r="AC460" s="257"/>
      <c r="AD460" s="257"/>
      <c r="AE460" s="257"/>
    </row>
    <row r="461" spans="2:31" s="256" customFormat="1" ht="17.100000000000001" customHeight="1" x14ac:dyDescent="0.15">
      <c r="B461" s="574"/>
      <c r="C461" s="574" t="s">
        <v>4</v>
      </c>
      <c r="D461" s="842" t="s">
        <v>356</v>
      </c>
      <c r="E461" s="843"/>
      <c r="F461" s="849"/>
      <c r="G461" s="850"/>
      <c r="H461" s="850"/>
      <c r="I461" s="850"/>
      <c r="J461" s="850"/>
      <c r="K461" s="850"/>
      <c r="L461" s="851"/>
      <c r="M461" s="574"/>
      <c r="N461" s="574" t="s">
        <v>4</v>
      </c>
      <c r="O461" s="917" t="s">
        <v>351</v>
      </c>
      <c r="P461" s="918"/>
      <c r="Q461" s="849"/>
      <c r="R461" s="850"/>
      <c r="S461" s="850"/>
      <c r="T461" s="850"/>
      <c r="U461" s="850"/>
      <c r="V461" s="850"/>
      <c r="W461" s="851"/>
      <c r="AA461" s="257"/>
      <c r="AB461" s="257"/>
      <c r="AC461" s="257"/>
      <c r="AD461" s="257"/>
      <c r="AE461" s="257"/>
    </row>
    <row r="462" spans="2:31" s="256" customFormat="1" ht="17.100000000000001" customHeight="1" x14ac:dyDescent="0.15">
      <c r="B462" s="574"/>
      <c r="C462" s="574"/>
      <c r="D462" s="844"/>
      <c r="E462" s="845"/>
      <c r="F462" s="849"/>
      <c r="G462" s="850"/>
      <c r="H462" s="850"/>
      <c r="I462" s="850"/>
      <c r="J462" s="850"/>
      <c r="K462" s="850"/>
      <c r="L462" s="851"/>
      <c r="M462" s="574"/>
      <c r="N462" s="574"/>
      <c r="O462" s="915"/>
      <c r="P462" s="916"/>
      <c r="Q462" s="849"/>
      <c r="R462" s="850"/>
      <c r="S462" s="850"/>
      <c r="T462" s="850"/>
      <c r="U462" s="850"/>
      <c r="V462" s="850"/>
      <c r="W462" s="851"/>
      <c r="AA462" s="257"/>
      <c r="AB462" s="257"/>
      <c r="AC462" s="257"/>
      <c r="AD462" s="257"/>
      <c r="AE462" s="257"/>
    </row>
    <row r="463" spans="2:31" s="256" customFormat="1" ht="17.100000000000001" customHeight="1" x14ac:dyDescent="0.15">
      <c r="B463" s="522" t="s">
        <v>5</v>
      </c>
      <c r="C463" s="524"/>
      <c r="D463" s="827" t="s">
        <v>332</v>
      </c>
      <c r="E463" s="828"/>
      <c r="F463" s="849"/>
      <c r="G463" s="850"/>
      <c r="H463" s="850"/>
      <c r="I463" s="850"/>
      <c r="J463" s="850"/>
      <c r="K463" s="850"/>
      <c r="L463" s="851"/>
      <c r="M463" s="522" t="s">
        <v>5</v>
      </c>
      <c r="N463" s="524"/>
      <c r="O463" s="919" t="s">
        <v>332</v>
      </c>
      <c r="P463" s="920"/>
      <c r="Q463" s="849"/>
      <c r="R463" s="850"/>
      <c r="S463" s="850"/>
      <c r="T463" s="850"/>
      <c r="U463" s="850"/>
      <c r="V463" s="850"/>
      <c r="W463" s="851"/>
      <c r="AA463" s="257"/>
      <c r="AB463" s="257"/>
      <c r="AC463" s="257"/>
      <c r="AD463" s="257"/>
      <c r="AE463" s="257"/>
    </row>
    <row r="464" spans="2:31" s="256" customFormat="1" ht="17.100000000000001" customHeight="1" x14ac:dyDescent="0.15">
      <c r="B464" s="522" t="s">
        <v>6</v>
      </c>
      <c r="C464" s="524"/>
      <c r="D464" s="844" t="s">
        <v>532</v>
      </c>
      <c r="E464" s="845"/>
      <c r="F464" s="849"/>
      <c r="G464" s="850"/>
      <c r="H464" s="850"/>
      <c r="I464" s="850"/>
      <c r="J464" s="850"/>
      <c r="K464" s="850"/>
      <c r="L464" s="851"/>
      <c r="M464" s="522" t="s">
        <v>6</v>
      </c>
      <c r="N464" s="524"/>
      <c r="O464" s="921" t="s">
        <v>514</v>
      </c>
      <c r="P464" s="922"/>
      <c r="Q464" s="849"/>
      <c r="R464" s="850"/>
      <c r="S464" s="850"/>
      <c r="T464" s="850"/>
      <c r="U464" s="850"/>
      <c r="V464" s="850"/>
      <c r="W464" s="851"/>
    </row>
    <row r="465" spans="2:23" s="256" customFormat="1" ht="17.100000000000001" customHeight="1" x14ac:dyDescent="0.15">
      <c r="B465" s="562" t="s">
        <v>29</v>
      </c>
      <c r="C465" s="831" t="s">
        <v>267</v>
      </c>
      <c r="D465" s="832"/>
      <c r="E465" s="261"/>
      <c r="F465" s="849"/>
      <c r="G465" s="850"/>
      <c r="H465" s="850"/>
      <c r="I465" s="850"/>
      <c r="J465" s="850"/>
      <c r="K465" s="850"/>
      <c r="L465" s="851"/>
      <c r="M465" s="562" t="s">
        <v>29</v>
      </c>
      <c r="N465" s="831" t="s">
        <v>267</v>
      </c>
      <c r="O465" s="832"/>
      <c r="P465" s="260"/>
      <c r="Q465" s="849"/>
      <c r="R465" s="850"/>
      <c r="S465" s="850"/>
      <c r="T465" s="850"/>
      <c r="U465" s="850"/>
      <c r="V465" s="850"/>
      <c r="W465" s="851"/>
    </row>
    <row r="466" spans="2:23" s="256" customFormat="1" ht="17.100000000000001" customHeight="1" x14ac:dyDescent="0.15">
      <c r="B466" s="565"/>
      <c r="C466" s="831" t="s">
        <v>268</v>
      </c>
      <c r="D466" s="832"/>
      <c r="E466" s="262" t="s">
        <v>554</v>
      </c>
      <c r="F466" s="852"/>
      <c r="G466" s="853"/>
      <c r="H466" s="853"/>
      <c r="I466" s="853"/>
      <c r="J466" s="853"/>
      <c r="K466" s="853"/>
      <c r="L466" s="854"/>
      <c r="M466" s="565"/>
      <c r="N466" s="831" t="s">
        <v>268</v>
      </c>
      <c r="O466" s="832"/>
      <c r="P466" s="261" t="s">
        <v>554</v>
      </c>
      <c r="Q466" s="852"/>
      <c r="R466" s="853"/>
      <c r="S466" s="853"/>
      <c r="T466" s="853"/>
      <c r="U466" s="853"/>
      <c r="V466" s="853"/>
      <c r="W466" s="854"/>
    </row>
    <row r="467" spans="2:23" s="256" customFormat="1" ht="17.100000000000001" customHeight="1" x14ac:dyDescent="0.15">
      <c r="B467" s="522" t="s">
        <v>7</v>
      </c>
      <c r="C467" s="523"/>
      <c r="D467" s="524"/>
      <c r="E467" s="833" t="s">
        <v>1162</v>
      </c>
      <c r="F467" s="857"/>
      <c r="G467" s="857"/>
      <c r="H467" s="857"/>
      <c r="I467" s="857"/>
      <c r="J467" s="857"/>
      <c r="K467" s="857"/>
      <c r="L467" s="858"/>
      <c r="M467" s="522" t="s">
        <v>7</v>
      </c>
      <c r="N467" s="523"/>
      <c r="O467" s="524"/>
      <c r="P467" s="833" t="s">
        <v>1139</v>
      </c>
      <c r="Q467" s="857"/>
      <c r="R467" s="857"/>
      <c r="S467" s="857"/>
      <c r="T467" s="857"/>
      <c r="U467" s="857"/>
      <c r="V467" s="857"/>
      <c r="W467" s="858"/>
    </row>
    <row r="468" spans="2:23" s="256" customFormat="1" ht="17.100000000000001" customHeight="1" x14ac:dyDescent="0.15">
      <c r="B468" s="522" t="s">
        <v>46</v>
      </c>
      <c r="C468" s="523"/>
      <c r="D468" s="524"/>
      <c r="E468" s="813" t="s">
        <v>1365</v>
      </c>
      <c r="F468" s="814"/>
      <c r="G468" s="814"/>
      <c r="H468" s="814"/>
      <c r="I468" s="814"/>
      <c r="J468" s="814"/>
      <c r="K468" s="814"/>
      <c r="L468" s="815"/>
      <c r="M468" s="522" t="s">
        <v>46</v>
      </c>
      <c r="N468" s="523"/>
      <c r="O468" s="524"/>
      <c r="P468" s="813" t="s">
        <v>516</v>
      </c>
      <c r="Q468" s="814"/>
      <c r="R468" s="814"/>
      <c r="S468" s="855"/>
      <c r="T468" s="855"/>
      <c r="U468" s="855"/>
      <c r="V468" s="855"/>
      <c r="W468" s="856"/>
    </row>
    <row r="469" spans="2:23" s="256" customFormat="1" ht="17.100000000000001" customHeight="1" x14ac:dyDescent="0.15">
      <c r="B469" s="522" t="s">
        <v>270</v>
      </c>
      <c r="C469" s="523"/>
      <c r="D469" s="524"/>
      <c r="E469" s="813" t="s">
        <v>516</v>
      </c>
      <c r="F469" s="814"/>
      <c r="G469" s="814"/>
      <c r="H469" s="855"/>
      <c r="I469" s="855"/>
      <c r="J469" s="855"/>
      <c r="K469" s="855"/>
      <c r="L469" s="856"/>
      <c r="M469" s="522" t="s">
        <v>270</v>
      </c>
      <c r="N469" s="523"/>
      <c r="O469" s="524"/>
      <c r="P469" s="813" t="s">
        <v>516</v>
      </c>
      <c r="Q469" s="814"/>
      <c r="R469" s="814"/>
      <c r="S469" s="855"/>
      <c r="T469" s="855"/>
      <c r="U469" s="855"/>
      <c r="V469" s="855"/>
      <c r="W469" s="856"/>
    </row>
    <row r="470" spans="2:23" s="256" customFormat="1" ht="17.100000000000001" customHeight="1" x14ac:dyDescent="0.15">
      <c r="B470" s="522" t="s">
        <v>289</v>
      </c>
      <c r="C470" s="523"/>
      <c r="D470" s="524"/>
      <c r="E470" s="813" t="s">
        <v>555</v>
      </c>
      <c r="F470" s="814"/>
      <c r="G470" s="814"/>
      <c r="H470" s="816" t="s">
        <v>8</v>
      </c>
      <c r="I470" s="817"/>
      <c r="J470" s="818"/>
      <c r="K470" s="819"/>
      <c r="L470" s="820"/>
      <c r="M470" s="522" t="s">
        <v>289</v>
      </c>
      <c r="N470" s="523"/>
      <c r="O470" s="524"/>
      <c r="P470" s="813" t="s">
        <v>555</v>
      </c>
      <c r="Q470" s="814"/>
      <c r="R470" s="814"/>
      <c r="S470" s="816" t="s">
        <v>8</v>
      </c>
      <c r="T470" s="817"/>
      <c r="U470" s="818"/>
      <c r="V470" s="819"/>
      <c r="W470" s="820"/>
    </row>
    <row r="471" spans="2:23" s="256" customFormat="1" ht="17.100000000000001" customHeight="1" x14ac:dyDescent="0.15">
      <c r="B471" s="865" t="s">
        <v>567</v>
      </c>
      <c r="C471" s="882"/>
      <c r="D471" s="821" t="s">
        <v>1728</v>
      </c>
      <c r="E471" s="822"/>
      <c r="F471" s="822"/>
      <c r="G471" s="822"/>
      <c r="H471" s="822"/>
      <c r="I471" s="822"/>
      <c r="J471" s="822"/>
      <c r="K471" s="822"/>
      <c r="L471" s="823"/>
      <c r="M471" s="565" t="s">
        <v>567</v>
      </c>
      <c r="N471" s="566"/>
      <c r="O471" s="821" t="s">
        <v>1140</v>
      </c>
      <c r="P471" s="822"/>
      <c r="Q471" s="822"/>
      <c r="R471" s="822"/>
      <c r="S471" s="822"/>
      <c r="T471" s="822"/>
      <c r="U471" s="822"/>
      <c r="V471" s="822"/>
      <c r="W471" s="823"/>
    </row>
    <row r="472" spans="2:23" s="256" customFormat="1" ht="20.100000000000001" customHeight="1" x14ac:dyDescent="0.15">
      <c r="B472" s="859" t="s">
        <v>564</v>
      </c>
      <c r="C472" s="840" t="s">
        <v>565</v>
      </c>
      <c r="D472" s="842" t="s">
        <v>607</v>
      </c>
      <c r="E472" s="843"/>
      <c r="F472" s="846"/>
      <c r="G472" s="847"/>
      <c r="H472" s="847"/>
      <c r="I472" s="847"/>
      <c r="J472" s="847"/>
      <c r="K472" s="847"/>
      <c r="L472" s="847"/>
      <c r="M472" s="859" t="s">
        <v>564</v>
      </c>
      <c r="N472" s="840" t="s">
        <v>565</v>
      </c>
      <c r="O472" s="883" t="s">
        <v>607</v>
      </c>
      <c r="P472" s="884"/>
      <c r="Q472" s="846"/>
      <c r="R472" s="847"/>
      <c r="S472" s="847"/>
      <c r="T472" s="847"/>
      <c r="U472" s="847"/>
      <c r="V472" s="847"/>
      <c r="W472" s="848"/>
    </row>
    <row r="473" spans="2:23" s="256" customFormat="1" ht="20.100000000000001" customHeight="1" x14ac:dyDescent="0.15">
      <c r="B473" s="859"/>
      <c r="C473" s="830"/>
      <c r="D473" s="844"/>
      <c r="E473" s="845"/>
      <c r="F473" s="849"/>
      <c r="G473" s="850"/>
      <c r="H473" s="850"/>
      <c r="I473" s="850"/>
      <c r="J473" s="850"/>
      <c r="K473" s="850"/>
      <c r="L473" s="850"/>
      <c r="M473" s="859"/>
      <c r="N473" s="830"/>
      <c r="O473" s="880"/>
      <c r="P473" s="881"/>
      <c r="Q473" s="849"/>
      <c r="R473" s="850"/>
      <c r="S473" s="850"/>
      <c r="T473" s="850"/>
      <c r="U473" s="850"/>
      <c r="V473" s="850"/>
      <c r="W473" s="851"/>
    </row>
    <row r="474" spans="2:23" s="256" customFormat="1" ht="20.100000000000001" customHeight="1" x14ac:dyDescent="0.15">
      <c r="B474" s="859"/>
      <c r="C474" s="839" t="s">
        <v>2</v>
      </c>
      <c r="D474" s="842">
        <v>2</v>
      </c>
      <c r="E474" s="843"/>
      <c r="F474" s="849"/>
      <c r="G474" s="850"/>
      <c r="H474" s="850"/>
      <c r="I474" s="850"/>
      <c r="J474" s="850"/>
      <c r="K474" s="850"/>
      <c r="L474" s="850"/>
      <c r="M474" s="859"/>
      <c r="N474" s="839" t="s">
        <v>2</v>
      </c>
      <c r="O474" s="842">
        <v>3</v>
      </c>
      <c r="P474" s="843"/>
      <c r="Q474" s="849"/>
      <c r="R474" s="850"/>
      <c r="S474" s="850"/>
      <c r="T474" s="850"/>
      <c r="U474" s="850"/>
      <c r="V474" s="850"/>
      <c r="W474" s="851"/>
    </row>
    <row r="475" spans="2:23" s="256" customFormat="1" ht="20.100000000000001" customHeight="1" x14ac:dyDescent="0.15">
      <c r="B475" s="860"/>
      <c r="C475" s="830"/>
      <c r="D475" s="844"/>
      <c r="E475" s="845"/>
      <c r="F475" s="849"/>
      <c r="G475" s="850"/>
      <c r="H475" s="850"/>
      <c r="I475" s="850"/>
      <c r="J475" s="850"/>
      <c r="K475" s="850"/>
      <c r="L475" s="850"/>
      <c r="M475" s="860"/>
      <c r="N475" s="830"/>
      <c r="O475" s="844"/>
      <c r="P475" s="845"/>
      <c r="Q475" s="849"/>
      <c r="R475" s="850"/>
      <c r="S475" s="850"/>
      <c r="T475" s="850"/>
      <c r="U475" s="850"/>
      <c r="V475" s="850"/>
      <c r="W475" s="851"/>
    </row>
    <row r="476" spans="2:23" s="256" customFormat="1" ht="17.100000000000001" customHeight="1" x14ac:dyDescent="0.15">
      <c r="B476" s="574" t="s">
        <v>566</v>
      </c>
      <c r="C476" s="574" t="s">
        <v>3</v>
      </c>
      <c r="D476" s="842" t="s">
        <v>534</v>
      </c>
      <c r="E476" s="843"/>
      <c r="F476" s="849"/>
      <c r="G476" s="850"/>
      <c r="H476" s="850"/>
      <c r="I476" s="850"/>
      <c r="J476" s="850"/>
      <c r="K476" s="850"/>
      <c r="L476" s="850"/>
      <c r="M476" s="574" t="s">
        <v>566</v>
      </c>
      <c r="N476" s="574" t="s">
        <v>3</v>
      </c>
      <c r="O476" s="842" t="s">
        <v>331</v>
      </c>
      <c r="P476" s="843"/>
      <c r="Q476" s="849"/>
      <c r="R476" s="850"/>
      <c r="S476" s="850"/>
      <c r="T476" s="850"/>
      <c r="U476" s="850"/>
      <c r="V476" s="850"/>
      <c r="W476" s="851"/>
    </row>
    <row r="477" spans="2:23" s="256" customFormat="1" ht="17.100000000000001" customHeight="1" x14ac:dyDescent="0.15">
      <c r="B477" s="574"/>
      <c r="C477" s="574"/>
      <c r="D477" s="844"/>
      <c r="E477" s="845"/>
      <c r="F477" s="849"/>
      <c r="G477" s="850"/>
      <c r="H477" s="850"/>
      <c r="I477" s="850"/>
      <c r="J477" s="850"/>
      <c r="K477" s="850"/>
      <c r="L477" s="850"/>
      <c r="M477" s="574"/>
      <c r="N477" s="574"/>
      <c r="O477" s="844"/>
      <c r="P477" s="845"/>
      <c r="Q477" s="849"/>
      <c r="R477" s="850"/>
      <c r="S477" s="850"/>
      <c r="T477" s="850"/>
      <c r="U477" s="850"/>
      <c r="V477" s="850"/>
      <c r="W477" s="851"/>
    </row>
    <row r="478" spans="2:23" s="256" customFormat="1" ht="17.100000000000001" customHeight="1" x14ac:dyDescent="0.15">
      <c r="B478" s="574"/>
      <c r="C478" s="574" t="s">
        <v>4</v>
      </c>
      <c r="D478" s="842" t="s">
        <v>485</v>
      </c>
      <c r="E478" s="843"/>
      <c r="F478" s="849"/>
      <c r="G478" s="850"/>
      <c r="H478" s="850"/>
      <c r="I478" s="850"/>
      <c r="J478" s="850"/>
      <c r="K478" s="850"/>
      <c r="L478" s="850"/>
      <c r="M478" s="574"/>
      <c r="N478" s="574" t="s">
        <v>4</v>
      </c>
      <c r="O478" s="842" t="s">
        <v>355</v>
      </c>
      <c r="P478" s="843"/>
      <c r="Q478" s="849"/>
      <c r="R478" s="850"/>
      <c r="S478" s="850"/>
      <c r="T478" s="850"/>
      <c r="U478" s="850"/>
      <c r="V478" s="850"/>
      <c r="W478" s="851"/>
    </row>
    <row r="479" spans="2:23" s="256" customFormat="1" ht="17.100000000000001" customHeight="1" x14ac:dyDescent="0.15">
      <c r="B479" s="574"/>
      <c r="C479" s="574"/>
      <c r="D479" s="844"/>
      <c r="E479" s="845"/>
      <c r="F479" s="849"/>
      <c r="G479" s="850"/>
      <c r="H479" s="850"/>
      <c r="I479" s="850"/>
      <c r="J479" s="850"/>
      <c r="K479" s="850"/>
      <c r="L479" s="850"/>
      <c r="M479" s="574"/>
      <c r="N479" s="574"/>
      <c r="O479" s="844"/>
      <c r="P479" s="845"/>
      <c r="Q479" s="849"/>
      <c r="R479" s="850"/>
      <c r="S479" s="850"/>
      <c r="T479" s="850"/>
      <c r="U479" s="850"/>
      <c r="V479" s="850"/>
      <c r="W479" s="851"/>
    </row>
    <row r="480" spans="2:23" s="256" customFormat="1" ht="17.100000000000001" customHeight="1" x14ac:dyDescent="0.15">
      <c r="B480" s="522" t="s">
        <v>5</v>
      </c>
      <c r="C480" s="524"/>
      <c r="D480" s="827" t="s">
        <v>332</v>
      </c>
      <c r="E480" s="828"/>
      <c r="F480" s="849"/>
      <c r="G480" s="850"/>
      <c r="H480" s="850"/>
      <c r="I480" s="850"/>
      <c r="J480" s="850"/>
      <c r="K480" s="850"/>
      <c r="L480" s="850"/>
      <c r="M480" s="522" t="s">
        <v>5</v>
      </c>
      <c r="N480" s="524"/>
      <c r="O480" s="827" t="s">
        <v>332</v>
      </c>
      <c r="P480" s="828"/>
      <c r="Q480" s="849"/>
      <c r="R480" s="850"/>
      <c r="S480" s="850"/>
      <c r="T480" s="850"/>
      <c r="U480" s="850"/>
      <c r="V480" s="850"/>
      <c r="W480" s="851"/>
    </row>
    <row r="481" spans="2:31" s="256" customFormat="1" ht="17.100000000000001" customHeight="1" x14ac:dyDescent="0.15">
      <c r="B481" s="522" t="s">
        <v>6</v>
      </c>
      <c r="C481" s="524"/>
      <c r="D481" s="844" t="s">
        <v>338</v>
      </c>
      <c r="E481" s="845"/>
      <c r="F481" s="849"/>
      <c r="G481" s="850"/>
      <c r="H481" s="850"/>
      <c r="I481" s="850"/>
      <c r="J481" s="850"/>
      <c r="K481" s="850"/>
      <c r="L481" s="850"/>
      <c r="M481" s="522" t="s">
        <v>6</v>
      </c>
      <c r="N481" s="524"/>
      <c r="O481" s="844" t="s">
        <v>532</v>
      </c>
      <c r="P481" s="845"/>
      <c r="Q481" s="849"/>
      <c r="R481" s="850"/>
      <c r="S481" s="850"/>
      <c r="T481" s="850"/>
      <c r="U481" s="850"/>
      <c r="V481" s="850"/>
      <c r="W481" s="851"/>
    </row>
    <row r="482" spans="2:31" s="256" customFormat="1" ht="17.100000000000001" customHeight="1" x14ac:dyDescent="0.15">
      <c r="B482" s="562" t="s">
        <v>29</v>
      </c>
      <c r="C482" s="831" t="s">
        <v>267</v>
      </c>
      <c r="D482" s="832"/>
      <c r="E482" s="260"/>
      <c r="F482" s="849"/>
      <c r="G482" s="850"/>
      <c r="H482" s="850"/>
      <c r="I482" s="850"/>
      <c r="J482" s="850"/>
      <c r="K482" s="850"/>
      <c r="L482" s="850"/>
      <c r="M482" s="562" t="s">
        <v>29</v>
      </c>
      <c r="N482" s="831" t="s">
        <v>267</v>
      </c>
      <c r="O482" s="832"/>
      <c r="P482" s="261"/>
      <c r="Q482" s="849"/>
      <c r="R482" s="850"/>
      <c r="S482" s="850"/>
      <c r="T482" s="850"/>
      <c r="U482" s="850"/>
      <c r="V482" s="850"/>
      <c r="W482" s="851"/>
    </row>
    <row r="483" spans="2:31" s="256" customFormat="1" ht="17.100000000000001" customHeight="1" x14ac:dyDescent="0.15">
      <c r="B483" s="565"/>
      <c r="C483" s="831" t="s">
        <v>268</v>
      </c>
      <c r="D483" s="832"/>
      <c r="E483" s="261" t="s">
        <v>551</v>
      </c>
      <c r="F483" s="852"/>
      <c r="G483" s="853"/>
      <c r="H483" s="853"/>
      <c r="I483" s="853"/>
      <c r="J483" s="853"/>
      <c r="K483" s="853"/>
      <c r="L483" s="853"/>
      <c r="M483" s="565"/>
      <c r="N483" s="831" t="s">
        <v>268</v>
      </c>
      <c r="O483" s="832"/>
      <c r="P483" s="262" t="s">
        <v>554</v>
      </c>
      <c r="Q483" s="852"/>
      <c r="R483" s="853"/>
      <c r="S483" s="853"/>
      <c r="T483" s="853"/>
      <c r="U483" s="853"/>
      <c r="V483" s="853"/>
      <c r="W483" s="854"/>
    </row>
    <row r="484" spans="2:31" s="256" customFormat="1" ht="17.100000000000001" customHeight="1" x14ac:dyDescent="0.15">
      <c r="B484" s="522" t="s">
        <v>7</v>
      </c>
      <c r="C484" s="523"/>
      <c r="D484" s="524"/>
      <c r="E484" s="833" t="s">
        <v>1103</v>
      </c>
      <c r="F484" s="834"/>
      <c r="G484" s="834"/>
      <c r="H484" s="834"/>
      <c r="I484" s="834"/>
      <c r="J484" s="834"/>
      <c r="K484" s="834"/>
      <c r="L484" s="835"/>
      <c r="M484" s="522" t="s">
        <v>7</v>
      </c>
      <c r="N484" s="523"/>
      <c r="O484" s="524"/>
      <c r="P484" s="833" t="s">
        <v>1165</v>
      </c>
      <c r="Q484" s="857"/>
      <c r="R484" s="857"/>
      <c r="S484" s="857"/>
      <c r="T484" s="857"/>
      <c r="U484" s="857"/>
      <c r="V484" s="857"/>
      <c r="W484" s="858"/>
    </row>
    <row r="485" spans="2:31" s="256" customFormat="1" ht="17.100000000000001" customHeight="1" x14ac:dyDescent="0.15">
      <c r="B485" s="522" t="s">
        <v>46</v>
      </c>
      <c r="C485" s="523"/>
      <c r="D485" s="524"/>
      <c r="E485" s="813" t="s">
        <v>1164</v>
      </c>
      <c r="F485" s="814"/>
      <c r="G485" s="814"/>
      <c r="H485" s="814"/>
      <c r="I485" s="814"/>
      <c r="J485" s="814"/>
      <c r="K485" s="814"/>
      <c r="L485" s="815"/>
      <c r="M485" s="522" t="s">
        <v>46</v>
      </c>
      <c r="N485" s="523"/>
      <c r="O485" s="524"/>
      <c r="P485" s="813" t="s">
        <v>1166</v>
      </c>
      <c r="Q485" s="814"/>
      <c r="R485" s="814"/>
      <c r="S485" s="814"/>
      <c r="T485" s="814"/>
      <c r="U485" s="814"/>
      <c r="V485" s="814"/>
      <c r="W485" s="815"/>
    </row>
    <row r="486" spans="2:31" s="256" customFormat="1" ht="17.100000000000001" customHeight="1" x14ac:dyDescent="0.15">
      <c r="B486" s="522" t="s">
        <v>270</v>
      </c>
      <c r="C486" s="523"/>
      <c r="D486" s="524"/>
      <c r="E486" s="813" t="s">
        <v>516</v>
      </c>
      <c r="F486" s="814"/>
      <c r="G486" s="814"/>
      <c r="H486" s="814"/>
      <c r="I486" s="814"/>
      <c r="J486" s="814"/>
      <c r="K486" s="814"/>
      <c r="L486" s="815"/>
      <c r="M486" s="522" t="s">
        <v>270</v>
      </c>
      <c r="N486" s="523"/>
      <c r="O486" s="524"/>
      <c r="P486" s="813" t="s">
        <v>516</v>
      </c>
      <c r="Q486" s="814"/>
      <c r="R486" s="814"/>
      <c r="S486" s="855"/>
      <c r="T486" s="855"/>
      <c r="U486" s="855"/>
      <c r="V486" s="855"/>
      <c r="W486" s="856"/>
    </row>
    <row r="487" spans="2:31" s="256" customFormat="1" ht="17.100000000000001" customHeight="1" x14ac:dyDescent="0.15">
      <c r="B487" s="522" t="s">
        <v>289</v>
      </c>
      <c r="C487" s="523"/>
      <c r="D487" s="524"/>
      <c r="E487" s="862" t="s">
        <v>552</v>
      </c>
      <c r="F487" s="863"/>
      <c r="G487" s="864"/>
      <c r="H487" s="816" t="s">
        <v>8</v>
      </c>
      <c r="I487" s="817"/>
      <c r="J487" s="818"/>
      <c r="K487" s="819"/>
      <c r="L487" s="820"/>
      <c r="M487" s="522" t="s">
        <v>289</v>
      </c>
      <c r="N487" s="523"/>
      <c r="O487" s="524"/>
      <c r="P487" s="813" t="s">
        <v>555</v>
      </c>
      <c r="Q487" s="814"/>
      <c r="R487" s="814"/>
      <c r="S487" s="816" t="s">
        <v>8</v>
      </c>
      <c r="T487" s="817"/>
      <c r="U487" s="818"/>
      <c r="V487" s="819"/>
      <c r="W487" s="820"/>
    </row>
    <row r="488" spans="2:31" s="256" customFormat="1" ht="17.100000000000001" customHeight="1" x14ac:dyDescent="0.15">
      <c r="B488" s="865" t="s">
        <v>567</v>
      </c>
      <c r="C488" s="866"/>
      <c r="D488" s="821" t="s">
        <v>1109</v>
      </c>
      <c r="E488" s="822"/>
      <c r="F488" s="822"/>
      <c r="G488" s="822"/>
      <c r="H488" s="822"/>
      <c r="I488" s="822"/>
      <c r="J488" s="822"/>
      <c r="K488" s="822"/>
      <c r="L488" s="823"/>
      <c r="M488" s="865" t="s">
        <v>567</v>
      </c>
      <c r="N488" s="882"/>
      <c r="O488" s="836" t="s">
        <v>1167</v>
      </c>
      <c r="P488" s="837"/>
      <c r="Q488" s="837"/>
      <c r="R488" s="837"/>
      <c r="S488" s="837"/>
      <c r="T488" s="837"/>
      <c r="U488" s="837"/>
      <c r="V488" s="837"/>
      <c r="W488" s="838"/>
    </row>
    <row r="489" spans="2:31" ht="15" customHeight="1" x14ac:dyDescent="0.15">
      <c r="B489" s="263"/>
      <c r="C489" s="824" t="s">
        <v>568</v>
      </c>
      <c r="D489" s="825"/>
      <c r="E489" s="825"/>
      <c r="F489" s="825"/>
      <c r="G489" s="825"/>
      <c r="H489" s="825"/>
      <c r="I489" s="825"/>
      <c r="J489" s="825"/>
      <c r="K489" s="825"/>
      <c r="L489" s="825"/>
      <c r="M489" s="263"/>
      <c r="N489" s="263" t="s">
        <v>569</v>
      </c>
      <c r="O489" s="263"/>
      <c r="P489" s="263"/>
      <c r="Q489" s="263"/>
      <c r="R489" s="263"/>
      <c r="S489" s="263"/>
      <c r="T489" s="263"/>
      <c r="U489" s="263"/>
      <c r="V489" s="263"/>
      <c r="W489" s="263"/>
      <c r="AA489" s="256"/>
      <c r="AB489" s="256"/>
      <c r="AC489" s="256"/>
      <c r="AD489" s="256"/>
      <c r="AE489" s="256"/>
    </row>
    <row r="490" spans="2:31" ht="15" customHeight="1" x14ac:dyDescent="0.15">
      <c r="B490" s="263"/>
      <c r="C490" s="826"/>
      <c r="D490" s="826"/>
      <c r="E490" s="826"/>
      <c r="F490" s="826"/>
      <c r="G490" s="826"/>
      <c r="H490" s="826"/>
      <c r="I490" s="826"/>
      <c r="J490" s="826"/>
      <c r="K490" s="826"/>
      <c r="L490" s="826"/>
      <c r="M490" s="263"/>
      <c r="N490" s="263" t="s">
        <v>570</v>
      </c>
      <c r="O490" s="263"/>
      <c r="P490" s="263"/>
      <c r="Q490" s="263"/>
      <c r="R490" s="263"/>
      <c r="S490" s="263"/>
      <c r="T490" s="263"/>
      <c r="U490" s="263"/>
      <c r="V490" s="263"/>
      <c r="W490" s="263"/>
      <c r="AA490" s="256"/>
      <c r="AB490" s="256"/>
      <c r="AC490" s="256"/>
      <c r="AD490" s="256"/>
      <c r="AE490" s="256"/>
    </row>
    <row r="491" spans="2:31" ht="15" customHeight="1" x14ac:dyDescent="0.15">
      <c r="C491" s="263" t="s">
        <v>571</v>
      </c>
      <c r="N491" s="264" t="s">
        <v>517</v>
      </c>
      <c r="O491" s="264"/>
      <c r="P491" s="264"/>
      <c r="Q491" s="264"/>
      <c r="R491" s="264"/>
      <c r="S491" s="264"/>
      <c r="T491" s="264"/>
      <c r="U491" s="264"/>
      <c r="V491" s="264"/>
      <c r="AA491" s="256"/>
      <c r="AB491" s="256"/>
      <c r="AC491" s="256"/>
      <c r="AD491" s="256"/>
      <c r="AE491" s="256"/>
    </row>
    <row r="492" spans="2:31" ht="15" customHeight="1" x14ac:dyDescent="0.15">
      <c r="C492" s="263" t="s">
        <v>573</v>
      </c>
      <c r="N492" s="264" t="s">
        <v>572</v>
      </c>
      <c r="O492" s="264"/>
      <c r="P492" s="264"/>
      <c r="Q492" s="264"/>
      <c r="R492" s="264"/>
      <c r="S492" s="264"/>
      <c r="T492" s="264"/>
      <c r="U492" s="264"/>
      <c r="V492" s="264"/>
      <c r="AA492" s="256"/>
      <c r="AB492" s="256"/>
      <c r="AC492" s="256"/>
      <c r="AD492" s="256"/>
      <c r="AE492" s="256"/>
    </row>
    <row r="493" spans="2:31" x14ac:dyDescent="0.15">
      <c r="C493" s="264" t="s">
        <v>542</v>
      </c>
      <c r="N493" s="264" t="s">
        <v>450</v>
      </c>
      <c r="O493" s="264"/>
      <c r="P493" s="264"/>
      <c r="Q493" s="264"/>
      <c r="R493" s="264"/>
      <c r="S493" s="264"/>
      <c r="T493" s="264"/>
      <c r="U493" s="264"/>
      <c r="V493" s="264"/>
      <c r="AA493" s="256"/>
      <c r="AB493" s="256"/>
      <c r="AC493" s="256"/>
      <c r="AD493" s="256"/>
      <c r="AE493" s="256"/>
    </row>
    <row r="494" spans="2:31" x14ac:dyDescent="0.15">
      <c r="N494" s="264"/>
      <c r="AA494" s="256"/>
      <c r="AB494" s="256"/>
      <c r="AC494" s="256"/>
      <c r="AD494" s="256"/>
      <c r="AE494" s="256"/>
    </row>
    <row r="495" spans="2:31" x14ac:dyDescent="0.15">
      <c r="N495" s="264"/>
      <c r="AA495" s="256"/>
      <c r="AB495" s="256"/>
      <c r="AC495" s="256"/>
      <c r="AD495" s="256"/>
      <c r="AE495" s="256"/>
    </row>
    <row r="496" spans="2:31" ht="9" customHeight="1" x14ac:dyDescent="0.15">
      <c r="AA496" s="256"/>
      <c r="AB496" s="256"/>
      <c r="AC496" s="256"/>
      <c r="AD496" s="256"/>
      <c r="AE496" s="256"/>
    </row>
    <row r="497" spans="2:31" s="256" customFormat="1" ht="22.5" customHeight="1" x14ac:dyDescent="0.15">
      <c r="B497" s="867" t="s">
        <v>563</v>
      </c>
      <c r="C497" s="867"/>
      <c r="D497" s="867"/>
      <c r="E497" s="867"/>
      <c r="F497" s="867"/>
      <c r="G497" s="867"/>
      <c r="H497" s="867"/>
      <c r="I497" s="867"/>
      <c r="J497" s="867"/>
      <c r="K497" s="867"/>
      <c r="L497" s="867"/>
      <c r="M497" s="867"/>
      <c r="N497" s="867"/>
      <c r="O497" s="867"/>
      <c r="P497" s="867"/>
      <c r="Q497" s="867"/>
      <c r="R497" s="867"/>
      <c r="S497" s="867"/>
      <c r="T497" s="867"/>
      <c r="U497" s="867"/>
      <c r="V497" s="867"/>
      <c r="W497" s="867"/>
      <c r="Y497" s="242" t="s">
        <v>551</v>
      </c>
    </row>
    <row r="498" spans="2:31" s="256" customFormat="1" ht="20.100000000000001" customHeight="1" x14ac:dyDescent="0.15">
      <c r="B498" s="258" t="s">
        <v>27</v>
      </c>
      <c r="C498" s="258"/>
      <c r="D498" s="868" t="str">
        <f>D453</f>
        <v>ミネトンネル</v>
      </c>
      <c r="E498" s="868"/>
      <c r="F498" s="868"/>
      <c r="G498" s="868"/>
      <c r="H498" s="869" t="s">
        <v>28</v>
      </c>
      <c r="I498" s="869"/>
      <c r="J498" s="870" t="str">
        <f>J453</f>
        <v>一般国道　316号</v>
      </c>
      <c r="K498" s="870"/>
      <c r="L498" s="870"/>
      <c r="M498" s="871" t="s">
        <v>255</v>
      </c>
      <c r="N498" s="871"/>
      <c r="O498" s="871"/>
      <c r="P498" s="872" t="str">
        <f>P453</f>
        <v>株式会社ニュージェック</v>
      </c>
      <c r="Q498" s="872"/>
      <c r="R498" s="872"/>
      <c r="S498" s="562" t="s">
        <v>220</v>
      </c>
      <c r="T498" s="564"/>
      <c r="U498" s="873">
        <f>U453</f>
        <v>44294</v>
      </c>
      <c r="V498" s="874"/>
      <c r="W498" s="875"/>
      <c r="Y498" s="242" t="s">
        <v>554</v>
      </c>
    </row>
    <row r="499" spans="2:31" s="256" customFormat="1" ht="20.100000000000001" customHeight="1" x14ac:dyDescent="0.15">
      <c r="B499" s="259" t="s">
        <v>0</v>
      </c>
      <c r="C499" s="259"/>
      <c r="D499" s="879" t="str">
        <f>D454</f>
        <v>美祢トンネル</v>
      </c>
      <c r="E499" s="879"/>
      <c r="F499" s="879"/>
      <c r="G499" s="879"/>
      <c r="H499" s="541" t="s">
        <v>1</v>
      </c>
      <c r="I499" s="541"/>
      <c r="J499" s="870" t="str">
        <f>J454</f>
        <v>宇部土木建築事務所</v>
      </c>
      <c r="K499" s="870"/>
      <c r="L499" s="870"/>
      <c r="M499" s="871" t="s">
        <v>256</v>
      </c>
      <c r="N499" s="871"/>
      <c r="O499" s="871"/>
      <c r="P499" s="872" t="str">
        <f>P454</f>
        <v>石村　勝伸</v>
      </c>
      <c r="Q499" s="872"/>
      <c r="R499" s="872"/>
      <c r="S499" s="705"/>
      <c r="T499" s="706"/>
      <c r="U499" s="876"/>
      <c r="V499" s="877"/>
      <c r="W499" s="878"/>
      <c r="Y499" s="242" t="s">
        <v>54</v>
      </c>
    </row>
    <row r="500" spans="2:31" s="256" customFormat="1" ht="20.100000000000001" customHeight="1" x14ac:dyDescent="0.15">
      <c r="B500" s="859" t="s">
        <v>564</v>
      </c>
      <c r="C500" s="840" t="s">
        <v>565</v>
      </c>
      <c r="D500" s="842" t="s">
        <v>1168</v>
      </c>
      <c r="E500" s="843"/>
      <c r="F500" s="846"/>
      <c r="G500" s="847"/>
      <c r="H500" s="847"/>
      <c r="I500" s="847"/>
      <c r="J500" s="847"/>
      <c r="K500" s="847"/>
      <c r="L500" s="847"/>
      <c r="M500" s="861" t="s">
        <v>564</v>
      </c>
      <c r="N500" s="839" t="s">
        <v>565</v>
      </c>
      <c r="O500" s="842" t="s">
        <v>1168</v>
      </c>
      <c r="P500" s="843"/>
      <c r="Q500" s="846"/>
      <c r="R500" s="847"/>
      <c r="S500" s="847"/>
      <c r="T500" s="847"/>
      <c r="U500" s="847"/>
      <c r="V500" s="847"/>
      <c r="W500" s="848"/>
      <c r="Y500" s="242" t="s">
        <v>55</v>
      </c>
    </row>
    <row r="501" spans="2:31" s="256" customFormat="1" ht="20.100000000000001" customHeight="1" x14ac:dyDescent="0.15">
      <c r="B501" s="859"/>
      <c r="C501" s="830"/>
      <c r="D501" s="844"/>
      <c r="E501" s="845"/>
      <c r="F501" s="849"/>
      <c r="G501" s="850"/>
      <c r="H501" s="850"/>
      <c r="I501" s="850"/>
      <c r="J501" s="850"/>
      <c r="K501" s="850"/>
      <c r="L501" s="850"/>
      <c r="M501" s="859"/>
      <c r="N501" s="830"/>
      <c r="O501" s="844"/>
      <c r="P501" s="845"/>
      <c r="Q501" s="849"/>
      <c r="R501" s="850"/>
      <c r="S501" s="850"/>
      <c r="T501" s="850"/>
      <c r="U501" s="850"/>
      <c r="V501" s="850"/>
      <c r="W501" s="851"/>
    </row>
    <row r="502" spans="2:31" s="256" customFormat="1" ht="20.100000000000001" customHeight="1" x14ac:dyDescent="0.15">
      <c r="B502" s="859"/>
      <c r="C502" s="839" t="s">
        <v>2</v>
      </c>
      <c r="D502" s="842">
        <v>1</v>
      </c>
      <c r="E502" s="843"/>
      <c r="F502" s="849"/>
      <c r="G502" s="850"/>
      <c r="H502" s="850"/>
      <c r="I502" s="850"/>
      <c r="J502" s="850"/>
      <c r="K502" s="850"/>
      <c r="L502" s="850"/>
      <c r="M502" s="859"/>
      <c r="N502" s="839" t="s">
        <v>2</v>
      </c>
      <c r="O502" s="842">
        <v>2</v>
      </c>
      <c r="P502" s="843"/>
      <c r="Q502" s="849"/>
      <c r="R502" s="850"/>
      <c r="S502" s="850"/>
      <c r="T502" s="850"/>
      <c r="U502" s="850"/>
      <c r="V502" s="850"/>
      <c r="W502" s="851"/>
    </row>
    <row r="503" spans="2:31" s="256" customFormat="1" ht="20.100000000000001" customHeight="1" x14ac:dyDescent="0.15">
      <c r="B503" s="860"/>
      <c r="C503" s="830"/>
      <c r="D503" s="844"/>
      <c r="E503" s="845"/>
      <c r="F503" s="849"/>
      <c r="G503" s="850"/>
      <c r="H503" s="850"/>
      <c r="I503" s="850"/>
      <c r="J503" s="850"/>
      <c r="K503" s="850"/>
      <c r="L503" s="850"/>
      <c r="M503" s="860"/>
      <c r="N503" s="830"/>
      <c r="O503" s="844"/>
      <c r="P503" s="845"/>
      <c r="Q503" s="849"/>
      <c r="R503" s="850"/>
      <c r="S503" s="850"/>
      <c r="T503" s="850"/>
      <c r="U503" s="850"/>
      <c r="V503" s="850"/>
      <c r="W503" s="851"/>
    </row>
    <row r="504" spans="2:31" s="256" customFormat="1" ht="17.100000000000001" customHeight="1" x14ac:dyDescent="0.15">
      <c r="B504" s="574" t="s">
        <v>566</v>
      </c>
      <c r="C504" s="574" t="s">
        <v>3</v>
      </c>
      <c r="D504" s="842" t="s">
        <v>534</v>
      </c>
      <c r="E504" s="843"/>
      <c r="F504" s="849"/>
      <c r="G504" s="850"/>
      <c r="H504" s="850"/>
      <c r="I504" s="850"/>
      <c r="J504" s="850"/>
      <c r="K504" s="850"/>
      <c r="L504" s="850"/>
      <c r="M504" s="574" t="s">
        <v>566</v>
      </c>
      <c r="N504" s="574" t="s">
        <v>3</v>
      </c>
      <c r="O504" s="842" t="s">
        <v>534</v>
      </c>
      <c r="P504" s="843"/>
      <c r="Q504" s="849"/>
      <c r="R504" s="850"/>
      <c r="S504" s="850"/>
      <c r="T504" s="850"/>
      <c r="U504" s="850"/>
      <c r="V504" s="850"/>
      <c r="W504" s="851"/>
      <c r="AA504" s="257"/>
      <c r="AB504" s="257"/>
      <c r="AC504" s="257"/>
      <c r="AD504" s="257"/>
      <c r="AE504" s="257"/>
    </row>
    <row r="505" spans="2:31" s="256" customFormat="1" ht="17.100000000000001" customHeight="1" x14ac:dyDescent="0.15">
      <c r="B505" s="574"/>
      <c r="C505" s="574"/>
      <c r="D505" s="844"/>
      <c r="E505" s="845"/>
      <c r="F505" s="849"/>
      <c r="G505" s="850"/>
      <c r="H505" s="850"/>
      <c r="I505" s="850"/>
      <c r="J505" s="850"/>
      <c r="K505" s="850"/>
      <c r="L505" s="850"/>
      <c r="M505" s="574"/>
      <c r="N505" s="574"/>
      <c r="O505" s="844"/>
      <c r="P505" s="845"/>
      <c r="Q505" s="849"/>
      <c r="R505" s="850"/>
      <c r="S505" s="850"/>
      <c r="T505" s="850"/>
      <c r="U505" s="850"/>
      <c r="V505" s="850"/>
      <c r="W505" s="851"/>
      <c r="AA505" s="257"/>
      <c r="AB505" s="257"/>
      <c r="AC505" s="257"/>
      <c r="AD505" s="257"/>
      <c r="AE505" s="257"/>
    </row>
    <row r="506" spans="2:31" s="256" customFormat="1" ht="17.100000000000001" customHeight="1" x14ac:dyDescent="0.15">
      <c r="B506" s="574"/>
      <c r="C506" s="574" t="s">
        <v>4</v>
      </c>
      <c r="D506" s="842" t="s">
        <v>486</v>
      </c>
      <c r="E506" s="843"/>
      <c r="F506" s="849"/>
      <c r="G506" s="850"/>
      <c r="H506" s="850"/>
      <c r="I506" s="850"/>
      <c r="J506" s="850"/>
      <c r="K506" s="850"/>
      <c r="L506" s="850"/>
      <c r="M506" s="574"/>
      <c r="N506" s="574" t="s">
        <v>4</v>
      </c>
      <c r="O506" s="842" t="s">
        <v>485</v>
      </c>
      <c r="P506" s="843"/>
      <c r="Q506" s="849"/>
      <c r="R506" s="850"/>
      <c r="S506" s="850"/>
      <c r="T506" s="850"/>
      <c r="U506" s="850"/>
      <c r="V506" s="850"/>
      <c r="W506" s="851"/>
      <c r="AA506" s="257"/>
      <c r="AB506" s="257"/>
      <c r="AC506" s="257"/>
      <c r="AD506" s="257"/>
      <c r="AE506" s="257"/>
    </row>
    <row r="507" spans="2:31" s="256" customFormat="1" ht="17.100000000000001" customHeight="1" x14ac:dyDescent="0.15">
      <c r="B507" s="574"/>
      <c r="C507" s="574"/>
      <c r="D507" s="844"/>
      <c r="E507" s="845"/>
      <c r="F507" s="849"/>
      <c r="G507" s="850"/>
      <c r="H507" s="850"/>
      <c r="I507" s="850"/>
      <c r="J507" s="850"/>
      <c r="K507" s="850"/>
      <c r="L507" s="850"/>
      <c r="M507" s="574"/>
      <c r="N507" s="574"/>
      <c r="O507" s="844"/>
      <c r="P507" s="845"/>
      <c r="Q507" s="849"/>
      <c r="R507" s="850"/>
      <c r="S507" s="850"/>
      <c r="T507" s="850"/>
      <c r="U507" s="850"/>
      <c r="V507" s="850"/>
      <c r="W507" s="851"/>
      <c r="AA507" s="257"/>
      <c r="AB507" s="257"/>
      <c r="AC507" s="257"/>
      <c r="AD507" s="257"/>
      <c r="AE507" s="257"/>
    </row>
    <row r="508" spans="2:31" s="256" customFormat="1" ht="17.100000000000001" customHeight="1" x14ac:dyDescent="0.15">
      <c r="B508" s="522" t="s">
        <v>5</v>
      </c>
      <c r="C508" s="524"/>
      <c r="D508" s="842" t="s">
        <v>332</v>
      </c>
      <c r="E508" s="843"/>
      <c r="F508" s="849"/>
      <c r="G508" s="850"/>
      <c r="H508" s="850"/>
      <c r="I508" s="850"/>
      <c r="J508" s="850"/>
      <c r="K508" s="850"/>
      <c r="L508" s="850"/>
      <c r="M508" s="522" t="s">
        <v>5</v>
      </c>
      <c r="N508" s="524"/>
      <c r="O508" s="827" t="s">
        <v>332</v>
      </c>
      <c r="P508" s="828"/>
      <c r="Q508" s="849"/>
      <c r="R508" s="850"/>
      <c r="S508" s="850"/>
      <c r="T508" s="850"/>
      <c r="U508" s="850"/>
      <c r="V508" s="850"/>
      <c r="W508" s="851"/>
      <c r="AA508" s="257"/>
      <c r="AB508" s="257"/>
      <c r="AC508" s="257"/>
      <c r="AD508" s="257"/>
      <c r="AE508" s="257"/>
    </row>
    <row r="509" spans="2:31" s="256" customFormat="1" ht="17.100000000000001" customHeight="1" x14ac:dyDescent="0.15">
      <c r="B509" s="522" t="s">
        <v>6</v>
      </c>
      <c r="C509" s="524"/>
      <c r="D509" s="888" t="s">
        <v>338</v>
      </c>
      <c r="E509" s="889"/>
      <c r="F509" s="849"/>
      <c r="G509" s="850"/>
      <c r="H509" s="850"/>
      <c r="I509" s="850"/>
      <c r="J509" s="850"/>
      <c r="K509" s="850"/>
      <c r="L509" s="850"/>
      <c r="M509" s="522" t="s">
        <v>6</v>
      </c>
      <c r="N509" s="524"/>
      <c r="O509" s="844" t="s">
        <v>338</v>
      </c>
      <c r="P509" s="845"/>
      <c r="Q509" s="849"/>
      <c r="R509" s="850"/>
      <c r="S509" s="850"/>
      <c r="T509" s="850"/>
      <c r="U509" s="850"/>
      <c r="V509" s="850"/>
      <c r="W509" s="851"/>
    </row>
    <row r="510" spans="2:31" s="256" customFormat="1" ht="17.100000000000001" customHeight="1" x14ac:dyDescent="0.15">
      <c r="B510" s="562" t="s">
        <v>29</v>
      </c>
      <c r="C510" s="831" t="s">
        <v>267</v>
      </c>
      <c r="D510" s="832"/>
      <c r="E510" s="260"/>
      <c r="F510" s="849"/>
      <c r="G510" s="850"/>
      <c r="H510" s="850"/>
      <c r="I510" s="850"/>
      <c r="J510" s="850"/>
      <c r="K510" s="850"/>
      <c r="L510" s="850"/>
      <c r="M510" s="562" t="s">
        <v>29</v>
      </c>
      <c r="N510" s="831" t="s">
        <v>267</v>
      </c>
      <c r="O510" s="832"/>
      <c r="P510" s="260"/>
      <c r="Q510" s="849"/>
      <c r="R510" s="850"/>
      <c r="S510" s="850"/>
      <c r="T510" s="850"/>
      <c r="U510" s="850"/>
      <c r="V510" s="850"/>
      <c r="W510" s="851"/>
    </row>
    <row r="511" spans="2:31" s="256" customFormat="1" ht="17.100000000000001" customHeight="1" x14ac:dyDescent="0.15">
      <c r="B511" s="565"/>
      <c r="C511" s="831" t="s">
        <v>268</v>
      </c>
      <c r="D511" s="832"/>
      <c r="E511" s="261" t="s">
        <v>551</v>
      </c>
      <c r="F511" s="852"/>
      <c r="G511" s="853"/>
      <c r="H511" s="853"/>
      <c r="I511" s="853"/>
      <c r="J511" s="853"/>
      <c r="K511" s="853"/>
      <c r="L511" s="853"/>
      <c r="M511" s="565"/>
      <c r="N511" s="831" t="s">
        <v>268</v>
      </c>
      <c r="O511" s="832"/>
      <c r="P511" s="261" t="s">
        <v>551</v>
      </c>
      <c r="Q511" s="852"/>
      <c r="R511" s="853"/>
      <c r="S511" s="853"/>
      <c r="T511" s="853"/>
      <c r="U511" s="853"/>
      <c r="V511" s="853"/>
      <c r="W511" s="854"/>
    </row>
    <row r="512" spans="2:31" s="256" customFormat="1" ht="17.100000000000001" customHeight="1" x14ac:dyDescent="0.15">
      <c r="B512" s="522" t="s">
        <v>7</v>
      </c>
      <c r="C512" s="523"/>
      <c r="D512" s="524"/>
      <c r="E512" s="833" t="s">
        <v>1169</v>
      </c>
      <c r="F512" s="834"/>
      <c r="G512" s="834"/>
      <c r="H512" s="834"/>
      <c r="I512" s="834"/>
      <c r="J512" s="834"/>
      <c r="K512" s="834"/>
      <c r="L512" s="835"/>
      <c r="M512" s="522" t="s">
        <v>7</v>
      </c>
      <c r="N512" s="523"/>
      <c r="O512" s="524"/>
      <c r="P512" s="833" t="s">
        <v>1170</v>
      </c>
      <c r="Q512" s="834"/>
      <c r="R512" s="834"/>
      <c r="S512" s="834"/>
      <c r="T512" s="834"/>
      <c r="U512" s="834"/>
      <c r="V512" s="834"/>
      <c r="W512" s="835"/>
    </row>
    <row r="513" spans="2:23" s="256" customFormat="1" ht="17.100000000000001" customHeight="1" x14ac:dyDescent="0.15">
      <c r="B513" s="522" t="s">
        <v>46</v>
      </c>
      <c r="C513" s="523"/>
      <c r="D513" s="524"/>
      <c r="E513" s="813" t="s">
        <v>1173</v>
      </c>
      <c r="F513" s="814"/>
      <c r="G513" s="814"/>
      <c r="H513" s="814"/>
      <c r="I513" s="814"/>
      <c r="J513" s="814"/>
      <c r="K513" s="814"/>
      <c r="L513" s="815"/>
      <c r="M513" s="522" t="s">
        <v>46</v>
      </c>
      <c r="N513" s="523"/>
      <c r="O513" s="524"/>
      <c r="P513" s="813" t="s">
        <v>1171</v>
      </c>
      <c r="Q513" s="814"/>
      <c r="R513" s="814"/>
      <c r="S513" s="814"/>
      <c r="T513" s="814"/>
      <c r="U513" s="814"/>
      <c r="V513" s="814"/>
      <c r="W513" s="815"/>
    </row>
    <row r="514" spans="2:23" s="256" customFormat="1" ht="17.100000000000001" customHeight="1" x14ac:dyDescent="0.15">
      <c r="B514" s="522" t="s">
        <v>270</v>
      </c>
      <c r="C514" s="523"/>
      <c r="D514" s="524"/>
      <c r="E514" s="813" t="s">
        <v>1087</v>
      </c>
      <c r="F514" s="814"/>
      <c r="G514" s="814"/>
      <c r="H514" s="814"/>
      <c r="I514" s="814"/>
      <c r="J514" s="814"/>
      <c r="K514" s="814"/>
      <c r="L514" s="815"/>
      <c r="M514" s="522" t="s">
        <v>270</v>
      </c>
      <c r="N514" s="523"/>
      <c r="O514" s="524"/>
      <c r="P514" s="813" t="s">
        <v>1087</v>
      </c>
      <c r="Q514" s="814"/>
      <c r="R514" s="814"/>
      <c r="S514" s="814"/>
      <c r="T514" s="814"/>
      <c r="U514" s="814"/>
      <c r="V514" s="814"/>
      <c r="W514" s="815"/>
    </row>
    <row r="515" spans="2:23" s="256" customFormat="1" ht="17.100000000000001" customHeight="1" x14ac:dyDescent="0.15">
      <c r="B515" s="522" t="s">
        <v>289</v>
      </c>
      <c r="C515" s="523"/>
      <c r="D515" s="524"/>
      <c r="E515" s="862" t="s">
        <v>1101</v>
      </c>
      <c r="F515" s="863"/>
      <c r="G515" s="864"/>
      <c r="H515" s="816" t="s">
        <v>8</v>
      </c>
      <c r="I515" s="817"/>
      <c r="J515" s="818"/>
      <c r="K515" s="819"/>
      <c r="L515" s="820"/>
      <c r="M515" s="522" t="s">
        <v>289</v>
      </c>
      <c r="N515" s="523"/>
      <c r="O515" s="524"/>
      <c r="P515" s="862" t="s">
        <v>1101</v>
      </c>
      <c r="Q515" s="863"/>
      <c r="R515" s="864"/>
      <c r="S515" s="816" t="s">
        <v>8</v>
      </c>
      <c r="T515" s="817"/>
      <c r="U515" s="818"/>
      <c r="V515" s="819"/>
      <c r="W515" s="820"/>
    </row>
    <row r="516" spans="2:23" s="256" customFormat="1" ht="17.100000000000001" customHeight="1" x14ac:dyDescent="0.15">
      <c r="B516" s="865" t="s">
        <v>567</v>
      </c>
      <c r="C516" s="866"/>
      <c r="D516" s="821" t="s">
        <v>1109</v>
      </c>
      <c r="E516" s="822"/>
      <c r="F516" s="822"/>
      <c r="G516" s="822"/>
      <c r="H516" s="822"/>
      <c r="I516" s="822"/>
      <c r="J516" s="822"/>
      <c r="K516" s="822"/>
      <c r="L516" s="823"/>
      <c r="M516" s="865" t="s">
        <v>567</v>
      </c>
      <c r="N516" s="866"/>
      <c r="O516" s="821" t="s">
        <v>1109</v>
      </c>
      <c r="P516" s="822"/>
      <c r="Q516" s="822"/>
      <c r="R516" s="822"/>
      <c r="S516" s="822"/>
      <c r="T516" s="822"/>
      <c r="U516" s="822"/>
      <c r="V516" s="822"/>
      <c r="W516" s="823"/>
    </row>
    <row r="517" spans="2:23" s="256" customFormat="1" ht="20.100000000000001" customHeight="1" x14ac:dyDescent="0.15">
      <c r="B517" s="859" t="s">
        <v>564</v>
      </c>
      <c r="C517" s="840" t="s">
        <v>565</v>
      </c>
      <c r="D517" s="842" t="s">
        <v>1168</v>
      </c>
      <c r="E517" s="843"/>
      <c r="F517" s="846"/>
      <c r="G517" s="847"/>
      <c r="H517" s="847"/>
      <c r="I517" s="847"/>
      <c r="J517" s="847"/>
      <c r="K517" s="847"/>
      <c r="L517" s="847"/>
      <c r="M517" s="859" t="s">
        <v>564</v>
      </c>
      <c r="N517" s="840" t="s">
        <v>565</v>
      </c>
      <c r="O517" s="842" t="s">
        <v>1168</v>
      </c>
      <c r="P517" s="843"/>
      <c r="Q517" s="846"/>
      <c r="R517" s="847"/>
      <c r="S517" s="847"/>
      <c r="T517" s="847"/>
      <c r="U517" s="847"/>
      <c r="V517" s="847"/>
      <c r="W517" s="848"/>
    </row>
    <row r="518" spans="2:23" s="256" customFormat="1" ht="20.100000000000001" customHeight="1" x14ac:dyDescent="0.15">
      <c r="B518" s="859"/>
      <c r="C518" s="830"/>
      <c r="D518" s="844"/>
      <c r="E518" s="845"/>
      <c r="F518" s="849"/>
      <c r="G518" s="850"/>
      <c r="H518" s="850"/>
      <c r="I518" s="850"/>
      <c r="J518" s="850"/>
      <c r="K518" s="850"/>
      <c r="L518" s="850"/>
      <c r="M518" s="859"/>
      <c r="N518" s="830"/>
      <c r="O518" s="844"/>
      <c r="P518" s="845"/>
      <c r="Q518" s="849"/>
      <c r="R518" s="850"/>
      <c r="S518" s="850"/>
      <c r="T518" s="850"/>
      <c r="U518" s="850"/>
      <c r="V518" s="850"/>
      <c r="W518" s="851"/>
    </row>
    <row r="519" spans="2:23" s="256" customFormat="1" ht="20.100000000000001" customHeight="1" x14ac:dyDescent="0.15">
      <c r="B519" s="859"/>
      <c r="C519" s="839" t="s">
        <v>2</v>
      </c>
      <c r="D519" s="842">
        <v>3</v>
      </c>
      <c r="E519" s="843"/>
      <c r="F519" s="849"/>
      <c r="G519" s="850"/>
      <c r="H519" s="850"/>
      <c r="I519" s="850"/>
      <c r="J519" s="850"/>
      <c r="K519" s="850"/>
      <c r="L519" s="850"/>
      <c r="M519" s="859"/>
      <c r="N519" s="839" t="s">
        <v>2</v>
      </c>
      <c r="O519" s="842">
        <v>4</v>
      </c>
      <c r="P519" s="843"/>
      <c r="Q519" s="849"/>
      <c r="R519" s="850"/>
      <c r="S519" s="850"/>
      <c r="T519" s="850"/>
      <c r="U519" s="850"/>
      <c r="V519" s="850"/>
      <c r="W519" s="851"/>
    </row>
    <row r="520" spans="2:23" s="256" customFormat="1" ht="20.100000000000001" customHeight="1" x14ac:dyDescent="0.15">
      <c r="B520" s="860"/>
      <c r="C520" s="830"/>
      <c r="D520" s="844"/>
      <c r="E520" s="845"/>
      <c r="F520" s="849"/>
      <c r="G520" s="850"/>
      <c r="H520" s="850"/>
      <c r="I520" s="850"/>
      <c r="J520" s="850"/>
      <c r="K520" s="850"/>
      <c r="L520" s="850"/>
      <c r="M520" s="860"/>
      <c r="N520" s="830"/>
      <c r="O520" s="844"/>
      <c r="P520" s="845"/>
      <c r="Q520" s="849"/>
      <c r="R520" s="850"/>
      <c r="S520" s="850"/>
      <c r="T520" s="850"/>
      <c r="U520" s="850"/>
      <c r="V520" s="850"/>
      <c r="W520" s="851"/>
    </row>
    <row r="521" spans="2:23" s="256" customFormat="1" ht="17.100000000000001" customHeight="1" x14ac:dyDescent="0.15">
      <c r="B521" s="574" t="s">
        <v>566</v>
      </c>
      <c r="C521" s="574" t="s">
        <v>3</v>
      </c>
      <c r="D521" s="842" t="s">
        <v>331</v>
      </c>
      <c r="E521" s="843"/>
      <c r="F521" s="849"/>
      <c r="G521" s="850"/>
      <c r="H521" s="850"/>
      <c r="I521" s="850"/>
      <c r="J521" s="850"/>
      <c r="K521" s="850"/>
      <c r="L521" s="850"/>
      <c r="M521" s="574" t="s">
        <v>566</v>
      </c>
      <c r="N521" s="574" t="s">
        <v>3</v>
      </c>
      <c r="O521" s="842" t="s">
        <v>331</v>
      </c>
      <c r="P521" s="843"/>
      <c r="Q521" s="849"/>
      <c r="R521" s="850"/>
      <c r="S521" s="850"/>
      <c r="T521" s="850"/>
      <c r="U521" s="850"/>
      <c r="V521" s="850"/>
      <c r="W521" s="851"/>
    </row>
    <row r="522" spans="2:23" s="256" customFormat="1" ht="17.100000000000001" customHeight="1" x14ac:dyDescent="0.15">
      <c r="B522" s="574"/>
      <c r="C522" s="574"/>
      <c r="D522" s="844"/>
      <c r="E522" s="845"/>
      <c r="F522" s="849"/>
      <c r="G522" s="850"/>
      <c r="H522" s="850"/>
      <c r="I522" s="850"/>
      <c r="J522" s="850"/>
      <c r="K522" s="850"/>
      <c r="L522" s="850"/>
      <c r="M522" s="574"/>
      <c r="N522" s="574"/>
      <c r="O522" s="844"/>
      <c r="P522" s="845"/>
      <c r="Q522" s="849"/>
      <c r="R522" s="850"/>
      <c r="S522" s="850"/>
      <c r="T522" s="850"/>
      <c r="U522" s="850"/>
      <c r="V522" s="850"/>
      <c r="W522" s="851"/>
    </row>
    <row r="523" spans="2:23" s="256" customFormat="1" ht="17.100000000000001" customHeight="1" x14ac:dyDescent="0.15">
      <c r="B523" s="574"/>
      <c r="C523" s="574" t="s">
        <v>4</v>
      </c>
      <c r="D523" s="842" t="s">
        <v>356</v>
      </c>
      <c r="E523" s="843"/>
      <c r="F523" s="849"/>
      <c r="G523" s="850"/>
      <c r="H523" s="850"/>
      <c r="I523" s="850"/>
      <c r="J523" s="850"/>
      <c r="K523" s="850"/>
      <c r="L523" s="850"/>
      <c r="M523" s="574"/>
      <c r="N523" s="574" t="s">
        <v>4</v>
      </c>
      <c r="O523" s="842" t="s">
        <v>354</v>
      </c>
      <c r="P523" s="843"/>
      <c r="Q523" s="849"/>
      <c r="R523" s="850"/>
      <c r="S523" s="850"/>
      <c r="T523" s="850"/>
      <c r="U523" s="850"/>
      <c r="V523" s="850"/>
      <c r="W523" s="851"/>
    </row>
    <row r="524" spans="2:23" s="256" customFormat="1" ht="17.100000000000001" customHeight="1" x14ac:dyDescent="0.15">
      <c r="B524" s="574"/>
      <c r="C524" s="574"/>
      <c r="D524" s="844"/>
      <c r="E524" s="845"/>
      <c r="F524" s="849"/>
      <c r="G524" s="850"/>
      <c r="H524" s="850"/>
      <c r="I524" s="850"/>
      <c r="J524" s="850"/>
      <c r="K524" s="850"/>
      <c r="L524" s="850"/>
      <c r="M524" s="574"/>
      <c r="N524" s="574"/>
      <c r="O524" s="844"/>
      <c r="P524" s="845"/>
      <c r="Q524" s="849"/>
      <c r="R524" s="850"/>
      <c r="S524" s="850"/>
      <c r="T524" s="850"/>
      <c r="U524" s="850"/>
      <c r="V524" s="850"/>
      <c r="W524" s="851"/>
    </row>
    <row r="525" spans="2:23" s="256" customFormat="1" ht="17.100000000000001" customHeight="1" x14ac:dyDescent="0.15">
      <c r="B525" s="522" t="s">
        <v>5</v>
      </c>
      <c r="C525" s="524"/>
      <c r="D525" s="827" t="s">
        <v>332</v>
      </c>
      <c r="E525" s="828"/>
      <c r="F525" s="849"/>
      <c r="G525" s="850"/>
      <c r="H525" s="850"/>
      <c r="I525" s="850"/>
      <c r="J525" s="850"/>
      <c r="K525" s="850"/>
      <c r="L525" s="850"/>
      <c r="M525" s="522" t="s">
        <v>5</v>
      </c>
      <c r="N525" s="524"/>
      <c r="O525" s="827" t="s">
        <v>332</v>
      </c>
      <c r="P525" s="828"/>
      <c r="Q525" s="849"/>
      <c r="R525" s="850"/>
      <c r="S525" s="850"/>
      <c r="T525" s="850"/>
      <c r="U525" s="850"/>
      <c r="V525" s="850"/>
      <c r="W525" s="851"/>
    </row>
    <row r="526" spans="2:23" s="256" customFormat="1" ht="17.100000000000001" customHeight="1" x14ac:dyDescent="0.15">
      <c r="B526" s="522" t="s">
        <v>6</v>
      </c>
      <c r="C526" s="524"/>
      <c r="D526" s="844" t="s">
        <v>338</v>
      </c>
      <c r="E526" s="845"/>
      <c r="F526" s="849"/>
      <c r="G526" s="850"/>
      <c r="H526" s="850"/>
      <c r="I526" s="850"/>
      <c r="J526" s="850"/>
      <c r="K526" s="850"/>
      <c r="L526" s="850"/>
      <c r="M526" s="522" t="s">
        <v>6</v>
      </c>
      <c r="N526" s="524"/>
      <c r="O526" s="844" t="s">
        <v>532</v>
      </c>
      <c r="P526" s="845"/>
      <c r="Q526" s="849"/>
      <c r="R526" s="850"/>
      <c r="S526" s="850"/>
      <c r="T526" s="850"/>
      <c r="U526" s="850"/>
      <c r="V526" s="850"/>
      <c r="W526" s="851"/>
    </row>
    <row r="527" spans="2:23" s="256" customFormat="1" ht="17.100000000000001" customHeight="1" x14ac:dyDescent="0.15">
      <c r="B527" s="562" t="s">
        <v>29</v>
      </c>
      <c r="C527" s="831" t="s">
        <v>267</v>
      </c>
      <c r="D527" s="832"/>
      <c r="E527" s="260"/>
      <c r="F527" s="849"/>
      <c r="G527" s="850"/>
      <c r="H527" s="850"/>
      <c r="I527" s="850"/>
      <c r="J527" s="850"/>
      <c r="K527" s="850"/>
      <c r="L527" s="850"/>
      <c r="M527" s="562" t="s">
        <v>29</v>
      </c>
      <c r="N527" s="831" t="s">
        <v>267</v>
      </c>
      <c r="O527" s="832"/>
      <c r="P527" s="261"/>
      <c r="Q527" s="849"/>
      <c r="R527" s="850"/>
      <c r="S527" s="850"/>
      <c r="T527" s="850"/>
      <c r="U527" s="850"/>
      <c r="V527" s="850"/>
      <c r="W527" s="851"/>
    </row>
    <row r="528" spans="2:23" s="256" customFormat="1" ht="17.100000000000001" customHeight="1" x14ac:dyDescent="0.15">
      <c r="B528" s="565"/>
      <c r="C528" s="831" t="s">
        <v>268</v>
      </c>
      <c r="D528" s="832"/>
      <c r="E528" s="261" t="s">
        <v>554</v>
      </c>
      <c r="F528" s="852"/>
      <c r="G528" s="853"/>
      <c r="H528" s="853"/>
      <c r="I528" s="853"/>
      <c r="J528" s="853"/>
      <c r="K528" s="853"/>
      <c r="L528" s="853"/>
      <c r="M528" s="565"/>
      <c r="N528" s="831" t="s">
        <v>268</v>
      </c>
      <c r="O528" s="832"/>
      <c r="P528" s="262" t="s">
        <v>551</v>
      </c>
      <c r="Q528" s="852"/>
      <c r="R528" s="853"/>
      <c r="S528" s="853"/>
      <c r="T528" s="853"/>
      <c r="U528" s="853"/>
      <c r="V528" s="853"/>
      <c r="W528" s="854"/>
    </row>
    <row r="529" spans="2:31" s="256" customFormat="1" ht="17.100000000000001" customHeight="1" x14ac:dyDescent="0.15">
      <c r="B529" s="522" t="s">
        <v>7</v>
      </c>
      <c r="C529" s="523"/>
      <c r="D529" s="524"/>
      <c r="E529" s="833" t="s">
        <v>1174</v>
      </c>
      <c r="F529" s="857"/>
      <c r="G529" s="857"/>
      <c r="H529" s="857"/>
      <c r="I529" s="857"/>
      <c r="J529" s="857"/>
      <c r="K529" s="857"/>
      <c r="L529" s="858"/>
      <c r="M529" s="522" t="s">
        <v>7</v>
      </c>
      <c r="N529" s="523"/>
      <c r="O529" s="524"/>
      <c r="P529" s="833" t="s">
        <v>1176</v>
      </c>
      <c r="Q529" s="857"/>
      <c r="R529" s="857"/>
      <c r="S529" s="857"/>
      <c r="T529" s="857"/>
      <c r="U529" s="857"/>
      <c r="V529" s="857"/>
      <c r="W529" s="858"/>
    </row>
    <row r="530" spans="2:31" s="256" customFormat="1" ht="17.100000000000001" customHeight="1" x14ac:dyDescent="0.15">
      <c r="B530" s="522" t="s">
        <v>46</v>
      </c>
      <c r="C530" s="523"/>
      <c r="D530" s="524"/>
      <c r="E530" s="833" t="s">
        <v>1175</v>
      </c>
      <c r="F530" s="857"/>
      <c r="G530" s="857"/>
      <c r="H530" s="857"/>
      <c r="I530" s="857"/>
      <c r="J530" s="857"/>
      <c r="K530" s="857"/>
      <c r="L530" s="858"/>
      <c r="M530" s="522" t="s">
        <v>46</v>
      </c>
      <c r="N530" s="523"/>
      <c r="O530" s="524"/>
      <c r="P530" s="813" t="s">
        <v>1371</v>
      </c>
      <c r="Q530" s="814"/>
      <c r="R530" s="814"/>
      <c r="S530" s="814"/>
      <c r="T530" s="814"/>
      <c r="U530" s="814"/>
      <c r="V530" s="814"/>
      <c r="W530" s="815"/>
    </row>
    <row r="531" spans="2:31" s="256" customFormat="1" ht="17.100000000000001" customHeight="1" x14ac:dyDescent="0.15">
      <c r="B531" s="522" t="s">
        <v>270</v>
      </c>
      <c r="C531" s="523"/>
      <c r="D531" s="524"/>
      <c r="E531" s="813" t="s">
        <v>1087</v>
      </c>
      <c r="F531" s="814"/>
      <c r="G531" s="814"/>
      <c r="H531" s="855"/>
      <c r="I531" s="855"/>
      <c r="J531" s="855"/>
      <c r="K531" s="855"/>
      <c r="L531" s="856"/>
      <c r="M531" s="522" t="s">
        <v>270</v>
      </c>
      <c r="N531" s="523"/>
      <c r="O531" s="524"/>
      <c r="P531" s="813" t="s">
        <v>1087</v>
      </c>
      <c r="Q531" s="814"/>
      <c r="R531" s="814"/>
      <c r="S531" s="855"/>
      <c r="T531" s="855"/>
      <c r="U531" s="855"/>
      <c r="V531" s="855"/>
      <c r="W531" s="856"/>
    </row>
    <row r="532" spans="2:31" s="256" customFormat="1" ht="17.100000000000001" customHeight="1" x14ac:dyDescent="0.15">
      <c r="B532" s="522" t="s">
        <v>289</v>
      </c>
      <c r="C532" s="523"/>
      <c r="D532" s="524"/>
      <c r="E532" s="813" t="s">
        <v>1114</v>
      </c>
      <c r="F532" s="814"/>
      <c r="G532" s="814"/>
      <c r="H532" s="816" t="s">
        <v>8</v>
      </c>
      <c r="I532" s="817"/>
      <c r="J532" s="818"/>
      <c r="K532" s="819"/>
      <c r="L532" s="819"/>
      <c r="M532" s="522" t="s">
        <v>289</v>
      </c>
      <c r="N532" s="523"/>
      <c r="O532" s="524"/>
      <c r="P532" s="813" t="s">
        <v>1114</v>
      </c>
      <c r="Q532" s="814"/>
      <c r="R532" s="814"/>
      <c r="S532" s="816" t="s">
        <v>8</v>
      </c>
      <c r="T532" s="817"/>
      <c r="U532" s="818"/>
      <c r="V532" s="819"/>
      <c r="W532" s="820"/>
    </row>
    <row r="533" spans="2:31" s="256" customFormat="1" ht="17.100000000000001" customHeight="1" x14ac:dyDescent="0.15">
      <c r="B533" s="522" t="s">
        <v>567</v>
      </c>
      <c r="C533" s="523"/>
      <c r="D533" s="821" t="s">
        <v>1172</v>
      </c>
      <c r="E533" s="822"/>
      <c r="F533" s="822"/>
      <c r="G533" s="822"/>
      <c r="H533" s="822"/>
      <c r="I533" s="822"/>
      <c r="J533" s="822"/>
      <c r="K533" s="822"/>
      <c r="L533" s="822"/>
      <c r="M533" s="565" t="s">
        <v>567</v>
      </c>
      <c r="N533" s="566"/>
      <c r="O533" s="836" t="s">
        <v>1727</v>
      </c>
      <c r="P533" s="837"/>
      <c r="Q533" s="837"/>
      <c r="R533" s="837"/>
      <c r="S533" s="837"/>
      <c r="T533" s="837"/>
      <c r="U533" s="837"/>
      <c r="V533" s="837"/>
      <c r="W533" s="838"/>
    </row>
    <row r="534" spans="2:31" ht="15" customHeight="1" x14ac:dyDescent="0.15">
      <c r="B534" s="263"/>
      <c r="C534" s="824" t="s">
        <v>568</v>
      </c>
      <c r="D534" s="825"/>
      <c r="E534" s="825"/>
      <c r="F534" s="825"/>
      <c r="G534" s="825"/>
      <c r="H534" s="825"/>
      <c r="I534" s="825"/>
      <c r="J534" s="825"/>
      <c r="K534" s="825"/>
      <c r="L534" s="825"/>
      <c r="M534" s="263"/>
      <c r="N534" s="263" t="s">
        <v>569</v>
      </c>
      <c r="O534" s="263"/>
      <c r="P534" s="263"/>
      <c r="Q534" s="263"/>
      <c r="R534" s="263"/>
      <c r="S534" s="263"/>
      <c r="T534" s="263"/>
      <c r="U534" s="263"/>
      <c r="V534" s="263"/>
      <c r="W534" s="263"/>
      <c r="AA534" s="256"/>
      <c r="AB534" s="256"/>
      <c r="AC534" s="256"/>
      <c r="AD534" s="256"/>
      <c r="AE534" s="256"/>
    </row>
    <row r="535" spans="2:31" ht="15" customHeight="1" x14ac:dyDescent="0.15">
      <c r="B535" s="263"/>
      <c r="C535" s="826"/>
      <c r="D535" s="826"/>
      <c r="E535" s="826"/>
      <c r="F535" s="826"/>
      <c r="G535" s="826"/>
      <c r="H535" s="826"/>
      <c r="I535" s="826"/>
      <c r="J535" s="826"/>
      <c r="K535" s="826"/>
      <c r="L535" s="826"/>
      <c r="M535" s="263"/>
      <c r="N535" s="263" t="s">
        <v>570</v>
      </c>
      <c r="O535" s="263"/>
      <c r="P535" s="263"/>
      <c r="Q535" s="263"/>
      <c r="R535" s="263"/>
      <c r="S535" s="263"/>
      <c r="T535" s="263"/>
      <c r="U535" s="263"/>
      <c r="V535" s="263"/>
      <c r="W535" s="263"/>
      <c r="AA535" s="256"/>
      <c r="AB535" s="256"/>
      <c r="AC535" s="256"/>
      <c r="AD535" s="256"/>
      <c r="AE535" s="256"/>
    </row>
    <row r="536" spans="2:31" ht="15" customHeight="1" x14ac:dyDescent="0.15">
      <c r="C536" s="263" t="s">
        <v>571</v>
      </c>
      <c r="N536" s="264" t="s">
        <v>517</v>
      </c>
      <c r="O536" s="264"/>
      <c r="P536" s="264"/>
      <c r="Q536" s="264"/>
      <c r="R536" s="264"/>
      <c r="S536" s="264"/>
      <c r="T536" s="264"/>
      <c r="U536" s="264"/>
      <c r="V536" s="264"/>
      <c r="AA536" s="256"/>
      <c r="AB536" s="256"/>
      <c r="AC536" s="256"/>
      <c r="AD536" s="256"/>
      <c r="AE536" s="256"/>
    </row>
    <row r="537" spans="2:31" ht="15" customHeight="1" x14ac:dyDescent="0.15">
      <c r="C537" s="263" t="s">
        <v>573</v>
      </c>
      <c r="N537" s="264" t="s">
        <v>572</v>
      </c>
      <c r="O537" s="264"/>
      <c r="P537" s="264"/>
      <c r="Q537" s="264"/>
      <c r="R537" s="264"/>
      <c r="S537" s="264"/>
      <c r="T537" s="264"/>
      <c r="U537" s="264"/>
      <c r="V537" s="264"/>
      <c r="AA537" s="256"/>
      <c r="AB537" s="256"/>
      <c r="AC537" s="256"/>
      <c r="AD537" s="256"/>
      <c r="AE537" s="256"/>
    </row>
    <row r="538" spans="2:31" x14ac:dyDescent="0.15">
      <c r="C538" s="264" t="s">
        <v>542</v>
      </c>
      <c r="N538" s="264" t="s">
        <v>450</v>
      </c>
      <c r="O538" s="264"/>
      <c r="P538" s="264"/>
      <c r="Q538" s="264"/>
      <c r="R538" s="264"/>
      <c r="S538" s="264"/>
      <c r="T538" s="264"/>
      <c r="U538" s="264"/>
      <c r="V538" s="264"/>
      <c r="AA538" s="256"/>
      <c r="AB538" s="256"/>
      <c r="AC538" s="256"/>
      <c r="AD538" s="256"/>
      <c r="AE538" s="256"/>
    </row>
    <row r="539" spans="2:31" x14ac:dyDescent="0.15">
      <c r="N539" s="264"/>
      <c r="AA539" s="256"/>
      <c r="AB539" s="256"/>
      <c r="AC539" s="256"/>
      <c r="AD539" s="256"/>
      <c r="AE539" s="256"/>
    </row>
    <row r="540" spans="2:31" x14ac:dyDescent="0.15">
      <c r="N540" s="264"/>
      <c r="AA540" s="256"/>
      <c r="AB540" s="256"/>
      <c r="AC540" s="256"/>
      <c r="AD540" s="256"/>
      <c r="AE540" s="256"/>
    </row>
    <row r="541" spans="2:31" ht="9" customHeight="1" x14ac:dyDescent="0.15">
      <c r="AA541" s="256"/>
      <c r="AB541" s="256"/>
      <c r="AC541" s="256"/>
      <c r="AD541" s="256"/>
      <c r="AE541" s="256"/>
    </row>
    <row r="542" spans="2:31" s="256" customFormat="1" ht="22.5" customHeight="1" x14ac:dyDescent="0.15">
      <c r="B542" s="867" t="s">
        <v>563</v>
      </c>
      <c r="C542" s="867"/>
      <c r="D542" s="867"/>
      <c r="E542" s="867"/>
      <c r="F542" s="867"/>
      <c r="G542" s="867"/>
      <c r="H542" s="867"/>
      <c r="I542" s="867"/>
      <c r="J542" s="867"/>
      <c r="K542" s="867"/>
      <c r="L542" s="867"/>
      <c r="M542" s="867"/>
      <c r="N542" s="867"/>
      <c r="O542" s="867"/>
      <c r="P542" s="867"/>
      <c r="Q542" s="867"/>
      <c r="R542" s="867"/>
      <c r="S542" s="867"/>
      <c r="T542" s="867"/>
      <c r="U542" s="867"/>
      <c r="V542" s="867"/>
      <c r="W542" s="867"/>
      <c r="Y542" s="242" t="s">
        <v>551</v>
      </c>
    </row>
    <row r="543" spans="2:31" s="256" customFormat="1" ht="20.100000000000001" customHeight="1" x14ac:dyDescent="0.15">
      <c r="B543" s="258" t="s">
        <v>27</v>
      </c>
      <c r="C543" s="258"/>
      <c r="D543" s="868" t="str">
        <f>D498</f>
        <v>ミネトンネル</v>
      </c>
      <c r="E543" s="868"/>
      <c r="F543" s="868"/>
      <c r="G543" s="868"/>
      <c r="H543" s="869" t="s">
        <v>28</v>
      </c>
      <c r="I543" s="869"/>
      <c r="J543" s="870" t="str">
        <f>J498</f>
        <v>一般国道　316号</v>
      </c>
      <c r="K543" s="870"/>
      <c r="L543" s="870"/>
      <c r="M543" s="871" t="s">
        <v>255</v>
      </c>
      <c r="N543" s="871"/>
      <c r="O543" s="871"/>
      <c r="P543" s="872" t="str">
        <f>P498</f>
        <v>株式会社ニュージェック</v>
      </c>
      <c r="Q543" s="872"/>
      <c r="R543" s="872"/>
      <c r="S543" s="562" t="s">
        <v>220</v>
      </c>
      <c r="T543" s="564"/>
      <c r="U543" s="873">
        <f>U498</f>
        <v>44294</v>
      </c>
      <c r="V543" s="874"/>
      <c r="W543" s="875"/>
      <c r="Y543" s="242" t="s">
        <v>554</v>
      </c>
    </row>
    <row r="544" spans="2:31" s="256" customFormat="1" ht="20.100000000000001" customHeight="1" x14ac:dyDescent="0.15">
      <c r="B544" s="259" t="s">
        <v>0</v>
      </c>
      <c r="C544" s="259"/>
      <c r="D544" s="879" t="str">
        <f>D499</f>
        <v>美祢トンネル</v>
      </c>
      <c r="E544" s="879"/>
      <c r="F544" s="879"/>
      <c r="G544" s="879"/>
      <c r="H544" s="541" t="s">
        <v>1</v>
      </c>
      <c r="I544" s="541"/>
      <c r="J544" s="870" t="str">
        <f>J499</f>
        <v>宇部土木建築事務所</v>
      </c>
      <c r="K544" s="870"/>
      <c r="L544" s="870"/>
      <c r="M544" s="871" t="s">
        <v>256</v>
      </c>
      <c r="N544" s="871"/>
      <c r="O544" s="871"/>
      <c r="P544" s="872" t="str">
        <f>P499</f>
        <v>石村　勝伸</v>
      </c>
      <c r="Q544" s="872"/>
      <c r="R544" s="872"/>
      <c r="S544" s="705"/>
      <c r="T544" s="706"/>
      <c r="U544" s="876"/>
      <c r="V544" s="877"/>
      <c r="W544" s="878"/>
      <c r="Y544" s="242" t="s">
        <v>54</v>
      </c>
    </row>
    <row r="545" spans="2:31" s="256" customFormat="1" ht="20.100000000000001" customHeight="1" x14ac:dyDescent="0.15">
      <c r="B545" s="859" t="s">
        <v>564</v>
      </c>
      <c r="C545" s="840" t="s">
        <v>565</v>
      </c>
      <c r="D545" s="842" t="s">
        <v>1168</v>
      </c>
      <c r="E545" s="843"/>
      <c r="F545" s="846"/>
      <c r="G545" s="847"/>
      <c r="H545" s="847"/>
      <c r="I545" s="847"/>
      <c r="J545" s="847"/>
      <c r="K545" s="847"/>
      <c r="L545" s="847"/>
      <c r="M545" s="861" t="s">
        <v>564</v>
      </c>
      <c r="N545" s="839" t="s">
        <v>565</v>
      </c>
      <c r="O545" s="842" t="s">
        <v>1179</v>
      </c>
      <c r="P545" s="843"/>
      <c r="Q545" s="846"/>
      <c r="R545" s="847"/>
      <c r="S545" s="847"/>
      <c r="T545" s="847"/>
      <c r="U545" s="847"/>
      <c r="V545" s="847"/>
      <c r="W545" s="848"/>
      <c r="Y545" s="242" t="s">
        <v>55</v>
      </c>
    </row>
    <row r="546" spans="2:31" s="256" customFormat="1" ht="20.100000000000001" customHeight="1" x14ac:dyDescent="0.15">
      <c r="B546" s="859"/>
      <c r="C546" s="830"/>
      <c r="D546" s="844"/>
      <c r="E546" s="845"/>
      <c r="F546" s="849"/>
      <c r="G546" s="850"/>
      <c r="H546" s="850"/>
      <c r="I546" s="850"/>
      <c r="J546" s="850"/>
      <c r="K546" s="850"/>
      <c r="L546" s="850"/>
      <c r="M546" s="859"/>
      <c r="N546" s="830"/>
      <c r="O546" s="844"/>
      <c r="P546" s="845"/>
      <c r="Q546" s="849"/>
      <c r="R546" s="850"/>
      <c r="S546" s="850"/>
      <c r="T546" s="850"/>
      <c r="U546" s="850"/>
      <c r="V546" s="850"/>
      <c r="W546" s="851"/>
    </row>
    <row r="547" spans="2:31" s="256" customFormat="1" ht="20.100000000000001" customHeight="1" x14ac:dyDescent="0.15">
      <c r="B547" s="859"/>
      <c r="C547" s="839" t="s">
        <v>2</v>
      </c>
      <c r="D547" s="842">
        <v>5</v>
      </c>
      <c r="E547" s="843"/>
      <c r="F547" s="849"/>
      <c r="G547" s="850"/>
      <c r="H547" s="850"/>
      <c r="I547" s="850"/>
      <c r="J547" s="850"/>
      <c r="K547" s="850"/>
      <c r="L547" s="850"/>
      <c r="M547" s="859"/>
      <c r="N547" s="839" t="s">
        <v>2</v>
      </c>
      <c r="O547" s="842">
        <v>1</v>
      </c>
      <c r="P547" s="843"/>
      <c r="Q547" s="849"/>
      <c r="R547" s="850"/>
      <c r="S547" s="850"/>
      <c r="T547" s="850"/>
      <c r="U547" s="850"/>
      <c r="V547" s="850"/>
      <c r="W547" s="851"/>
    </row>
    <row r="548" spans="2:31" s="256" customFormat="1" ht="20.100000000000001" customHeight="1" x14ac:dyDescent="0.15">
      <c r="B548" s="860"/>
      <c r="C548" s="830"/>
      <c r="D548" s="844"/>
      <c r="E548" s="845"/>
      <c r="F548" s="849"/>
      <c r="G548" s="850"/>
      <c r="H548" s="850"/>
      <c r="I548" s="850"/>
      <c r="J548" s="850"/>
      <c r="K548" s="850"/>
      <c r="L548" s="850"/>
      <c r="M548" s="860"/>
      <c r="N548" s="830"/>
      <c r="O548" s="844"/>
      <c r="P548" s="845"/>
      <c r="Q548" s="849"/>
      <c r="R548" s="850"/>
      <c r="S548" s="850"/>
      <c r="T548" s="850"/>
      <c r="U548" s="850"/>
      <c r="V548" s="850"/>
      <c r="W548" s="851"/>
    </row>
    <row r="549" spans="2:31" s="256" customFormat="1" ht="17.100000000000001" customHeight="1" x14ac:dyDescent="0.15">
      <c r="B549" s="574" t="s">
        <v>566</v>
      </c>
      <c r="C549" s="574" t="s">
        <v>3</v>
      </c>
      <c r="D549" s="842" t="s">
        <v>331</v>
      </c>
      <c r="E549" s="843"/>
      <c r="F549" s="849"/>
      <c r="G549" s="850"/>
      <c r="H549" s="850"/>
      <c r="I549" s="850"/>
      <c r="J549" s="850"/>
      <c r="K549" s="850"/>
      <c r="L549" s="850"/>
      <c r="M549" s="574" t="s">
        <v>566</v>
      </c>
      <c r="N549" s="574" t="s">
        <v>3</v>
      </c>
      <c r="O549" s="913" t="s">
        <v>329</v>
      </c>
      <c r="P549" s="914"/>
      <c r="Q549" s="849"/>
      <c r="R549" s="850"/>
      <c r="S549" s="850"/>
      <c r="T549" s="850"/>
      <c r="U549" s="850"/>
      <c r="V549" s="850"/>
      <c r="W549" s="851"/>
      <c r="AA549" s="257"/>
      <c r="AB549" s="257"/>
      <c r="AC549" s="257"/>
      <c r="AD549" s="257"/>
      <c r="AE549" s="257"/>
    </row>
    <row r="550" spans="2:31" s="256" customFormat="1" ht="17.100000000000001" customHeight="1" x14ac:dyDescent="0.15">
      <c r="B550" s="574"/>
      <c r="C550" s="574"/>
      <c r="D550" s="844"/>
      <c r="E550" s="845"/>
      <c r="F550" s="849"/>
      <c r="G550" s="850"/>
      <c r="H550" s="850"/>
      <c r="I550" s="850"/>
      <c r="J550" s="850"/>
      <c r="K550" s="850"/>
      <c r="L550" s="850"/>
      <c r="M550" s="574"/>
      <c r="N550" s="574"/>
      <c r="O550" s="915"/>
      <c r="P550" s="916"/>
      <c r="Q550" s="849"/>
      <c r="R550" s="850"/>
      <c r="S550" s="850"/>
      <c r="T550" s="850"/>
      <c r="U550" s="850"/>
      <c r="V550" s="850"/>
      <c r="W550" s="851"/>
      <c r="AA550" s="257"/>
      <c r="AB550" s="257"/>
      <c r="AC550" s="257"/>
      <c r="AD550" s="257"/>
      <c r="AE550" s="257"/>
    </row>
    <row r="551" spans="2:31" s="256" customFormat="1" ht="17.100000000000001" customHeight="1" x14ac:dyDescent="0.15">
      <c r="B551" s="574"/>
      <c r="C551" s="574" t="s">
        <v>4</v>
      </c>
      <c r="D551" s="842" t="s">
        <v>354</v>
      </c>
      <c r="E551" s="843"/>
      <c r="F551" s="849"/>
      <c r="G551" s="850"/>
      <c r="H551" s="850"/>
      <c r="I551" s="850"/>
      <c r="J551" s="850"/>
      <c r="K551" s="850"/>
      <c r="L551" s="850"/>
      <c r="M551" s="574"/>
      <c r="N551" s="574" t="s">
        <v>4</v>
      </c>
      <c r="O551" s="917" t="s">
        <v>351</v>
      </c>
      <c r="P551" s="918"/>
      <c r="Q551" s="849"/>
      <c r="R551" s="850"/>
      <c r="S551" s="850"/>
      <c r="T551" s="850"/>
      <c r="U551" s="850"/>
      <c r="V551" s="850"/>
      <c r="W551" s="851"/>
      <c r="AA551" s="257"/>
      <c r="AB551" s="257"/>
      <c r="AC551" s="257"/>
      <c r="AD551" s="257"/>
      <c r="AE551" s="257"/>
    </row>
    <row r="552" spans="2:31" s="256" customFormat="1" ht="17.100000000000001" customHeight="1" x14ac:dyDescent="0.15">
      <c r="B552" s="574"/>
      <c r="C552" s="574"/>
      <c r="D552" s="844"/>
      <c r="E552" s="845"/>
      <c r="F552" s="849"/>
      <c r="G552" s="850"/>
      <c r="H552" s="850"/>
      <c r="I552" s="850"/>
      <c r="J552" s="850"/>
      <c r="K552" s="850"/>
      <c r="L552" s="850"/>
      <c r="M552" s="574"/>
      <c r="N552" s="574"/>
      <c r="O552" s="915"/>
      <c r="P552" s="916"/>
      <c r="Q552" s="849"/>
      <c r="R552" s="850"/>
      <c r="S552" s="850"/>
      <c r="T552" s="850"/>
      <c r="U552" s="850"/>
      <c r="V552" s="850"/>
      <c r="W552" s="851"/>
      <c r="AA552" s="257"/>
      <c r="AB552" s="257"/>
      <c r="AC552" s="257"/>
      <c r="AD552" s="257"/>
      <c r="AE552" s="257"/>
    </row>
    <row r="553" spans="2:31" s="256" customFormat="1" ht="17.100000000000001" customHeight="1" x14ac:dyDescent="0.15">
      <c r="B553" s="522" t="s">
        <v>5</v>
      </c>
      <c r="C553" s="524"/>
      <c r="D553" s="842" t="s">
        <v>332</v>
      </c>
      <c r="E553" s="843"/>
      <c r="F553" s="849"/>
      <c r="G553" s="850"/>
      <c r="H553" s="850"/>
      <c r="I553" s="850"/>
      <c r="J553" s="850"/>
      <c r="K553" s="850"/>
      <c r="L553" s="850"/>
      <c r="M553" s="522" t="s">
        <v>5</v>
      </c>
      <c r="N553" s="524"/>
      <c r="O553" s="919" t="s">
        <v>332</v>
      </c>
      <c r="P553" s="920"/>
      <c r="Q553" s="849"/>
      <c r="R553" s="850"/>
      <c r="S553" s="850"/>
      <c r="T553" s="850"/>
      <c r="U553" s="850"/>
      <c r="V553" s="850"/>
      <c r="W553" s="851"/>
      <c r="AA553" s="257"/>
      <c r="AB553" s="257"/>
      <c r="AC553" s="257"/>
      <c r="AD553" s="257"/>
      <c r="AE553" s="257"/>
    </row>
    <row r="554" spans="2:31" s="256" customFormat="1" ht="17.100000000000001" customHeight="1" x14ac:dyDescent="0.15">
      <c r="B554" s="522" t="s">
        <v>6</v>
      </c>
      <c r="C554" s="524"/>
      <c r="D554" s="888" t="s">
        <v>532</v>
      </c>
      <c r="E554" s="889"/>
      <c r="F554" s="849"/>
      <c r="G554" s="850"/>
      <c r="H554" s="850"/>
      <c r="I554" s="850"/>
      <c r="J554" s="850"/>
      <c r="K554" s="850"/>
      <c r="L554" s="850"/>
      <c r="M554" s="522" t="s">
        <v>6</v>
      </c>
      <c r="N554" s="524"/>
      <c r="O554" s="921" t="s">
        <v>514</v>
      </c>
      <c r="P554" s="922"/>
      <c r="Q554" s="849"/>
      <c r="R554" s="850"/>
      <c r="S554" s="850"/>
      <c r="T554" s="850"/>
      <c r="U554" s="850"/>
      <c r="V554" s="850"/>
      <c r="W554" s="851"/>
    </row>
    <row r="555" spans="2:31" s="256" customFormat="1" ht="17.100000000000001" customHeight="1" x14ac:dyDescent="0.15">
      <c r="B555" s="562" t="s">
        <v>29</v>
      </c>
      <c r="C555" s="831" t="s">
        <v>267</v>
      </c>
      <c r="D555" s="832"/>
      <c r="E555" s="260"/>
      <c r="F555" s="849"/>
      <c r="G555" s="850"/>
      <c r="H555" s="850"/>
      <c r="I555" s="850"/>
      <c r="J555" s="850"/>
      <c r="K555" s="850"/>
      <c r="L555" s="850"/>
      <c r="M555" s="562" t="s">
        <v>29</v>
      </c>
      <c r="N555" s="831" t="s">
        <v>267</v>
      </c>
      <c r="O555" s="832"/>
      <c r="P555" s="260"/>
      <c r="Q555" s="849"/>
      <c r="R555" s="850"/>
      <c r="S555" s="850"/>
      <c r="T555" s="850"/>
      <c r="U555" s="850"/>
      <c r="V555" s="850"/>
      <c r="W555" s="851"/>
    </row>
    <row r="556" spans="2:31" s="256" customFormat="1" ht="17.100000000000001" customHeight="1" x14ac:dyDescent="0.15">
      <c r="B556" s="565"/>
      <c r="C556" s="831" t="s">
        <v>268</v>
      </c>
      <c r="D556" s="832"/>
      <c r="E556" s="261" t="s">
        <v>551</v>
      </c>
      <c r="F556" s="852"/>
      <c r="G556" s="853"/>
      <c r="H556" s="853"/>
      <c r="I556" s="853"/>
      <c r="J556" s="853"/>
      <c r="K556" s="853"/>
      <c r="L556" s="853"/>
      <c r="M556" s="565"/>
      <c r="N556" s="831" t="s">
        <v>268</v>
      </c>
      <c r="O556" s="832"/>
      <c r="P556" s="261" t="s">
        <v>554</v>
      </c>
      <c r="Q556" s="852"/>
      <c r="R556" s="853"/>
      <c r="S556" s="853"/>
      <c r="T556" s="853"/>
      <c r="U556" s="853"/>
      <c r="V556" s="853"/>
      <c r="W556" s="854"/>
    </row>
    <row r="557" spans="2:31" s="256" customFormat="1" ht="17.100000000000001" customHeight="1" x14ac:dyDescent="0.15">
      <c r="B557" s="522" t="s">
        <v>7</v>
      </c>
      <c r="C557" s="523"/>
      <c r="D557" s="524"/>
      <c r="E557" s="833" t="s">
        <v>1178</v>
      </c>
      <c r="F557" s="857"/>
      <c r="G557" s="857"/>
      <c r="H557" s="857"/>
      <c r="I557" s="857"/>
      <c r="J557" s="857"/>
      <c r="K557" s="857"/>
      <c r="L557" s="858"/>
      <c r="M557" s="522" t="s">
        <v>7</v>
      </c>
      <c r="N557" s="523"/>
      <c r="O557" s="524"/>
      <c r="P557" s="833" t="s">
        <v>1146</v>
      </c>
      <c r="Q557" s="857"/>
      <c r="R557" s="857"/>
      <c r="S557" s="857"/>
      <c r="T557" s="857"/>
      <c r="U557" s="857"/>
      <c r="V557" s="857"/>
      <c r="W557" s="858"/>
    </row>
    <row r="558" spans="2:31" s="256" customFormat="1" ht="17.100000000000001" customHeight="1" x14ac:dyDescent="0.15">
      <c r="B558" s="522" t="s">
        <v>46</v>
      </c>
      <c r="C558" s="523"/>
      <c r="D558" s="524"/>
      <c r="E558" s="813" t="s">
        <v>1177</v>
      </c>
      <c r="F558" s="814"/>
      <c r="G558" s="814"/>
      <c r="H558" s="814"/>
      <c r="I558" s="814"/>
      <c r="J558" s="814"/>
      <c r="K558" s="814"/>
      <c r="L558" s="815"/>
      <c r="M558" s="522" t="s">
        <v>46</v>
      </c>
      <c r="N558" s="523"/>
      <c r="O558" s="524"/>
      <c r="P558" s="813" t="s">
        <v>1087</v>
      </c>
      <c r="Q558" s="814"/>
      <c r="R558" s="814"/>
      <c r="S558" s="855"/>
      <c r="T558" s="855"/>
      <c r="U558" s="855"/>
      <c r="V558" s="855"/>
      <c r="W558" s="856"/>
    </row>
    <row r="559" spans="2:31" s="256" customFormat="1" ht="17.100000000000001" customHeight="1" x14ac:dyDescent="0.15">
      <c r="B559" s="522" t="s">
        <v>270</v>
      </c>
      <c r="C559" s="523"/>
      <c r="D559" s="524"/>
      <c r="E559" s="813" t="s">
        <v>1087</v>
      </c>
      <c r="F559" s="814"/>
      <c r="G559" s="814"/>
      <c r="H559" s="855"/>
      <c r="I559" s="855"/>
      <c r="J559" s="855"/>
      <c r="K559" s="855"/>
      <c r="L559" s="856"/>
      <c r="M559" s="522" t="s">
        <v>270</v>
      </c>
      <c r="N559" s="523"/>
      <c r="O559" s="524"/>
      <c r="P559" s="813" t="s">
        <v>1087</v>
      </c>
      <c r="Q559" s="814"/>
      <c r="R559" s="814"/>
      <c r="S559" s="855"/>
      <c r="T559" s="855"/>
      <c r="U559" s="855"/>
      <c r="V559" s="855"/>
      <c r="W559" s="856"/>
    </row>
    <row r="560" spans="2:31" s="256" customFormat="1" ht="17.100000000000001" customHeight="1" x14ac:dyDescent="0.15">
      <c r="B560" s="522" t="s">
        <v>289</v>
      </c>
      <c r="C560" s="523"/>
      <c r="D560" s="524"/>
      <c r="E560" s="813" t="s">
        <v>1114</v>
      </c>
      <c r="F560" s="814"/>
      <c r="G560" s="814"/>
      <c r="H560" s="816" t="s">
        <v>8</v>
      </c>
      <c r="I560" s="817"/>
      <c r="J560" s="818"/>
      <c r="K560" s="819"/>
      <c r="L560" s="819"/>
      <c r="M560" s="522" t="s">
        <v>289</v>
      </c>
      <c r="N560" s="523"/>
      <c r="O560" s="524"/>
      <c r="P560" s="813" t="s">
        <v>1114</v>
      </c>
      <c r="Q560" s="814"/>
      <c r="R560" s="814"/>
      <c r="S560" s="816" t="s">
        <v>8</v>
      </c>
      <c r="T560" s="817"/>
      <c r="U560" s="818"/>
      <c r="V560" s="819"/>
      <c r="W560" s="820"/>
    </row>
    <row r="561" spans="2:23" s="256" customFormat="1" ht="17.100000000000001" customHeight="1" x14ac:dyDescent="0.15">
      <c r="B561" s="565" t="s">
        <v>567</v>
      </c>
      <c r="C561" s="566"/>
      <c r="D561" s="836" t="s">
        <v>1724</v>
      </c>
      <c r="E561" s="837"/>
      <c r="F561" s="837"/>
      <c r="G561" s="837"/>
      <c r="H561" s="837"/>
      <c r="I561" s="837"/>
      <c r="J561" s="837"/>
      <c r="K561" s="837"/>
      <c r="L561" s="838"/>
      <c r="M561" s="565" t="s">
        <v>567</v>
      </c>
      <c r="N561" s="566"/>
      <c r="O561" s="821" t="s">
        <v>1140</v>
      </c>
      <c r="P561" s="822"/>
      <c r="Q561" s="822"/>
      <c r="R561" s="822"/>
      <c r="S561" s="822"/>
      <c r="T561" s="822"/>
      <c r="U561" s="822"/>
      <c r="V561" s="822"/>
      <c r="W561" s="823"/>
    </row>
    <row r="562" spans="2:23" s="256" customFormat="1" ht="20.100000000000001" customHeight="1" x14ac:dyDescent="0.15">
      <c r="B562" s="859" t="s">
        <v>564</v>
      </c>
      <c r="C562" s="840" t="s">
        <v>565</v>
      </c>
      <c r="D562" s="842" t="s">
        <v>1179</v>
      </c>
      <c r="E562" s="843"/>
      <c r="F562" s="846"/>
      <c r="G562" s="847"/>
      <c r="H562" s="847"/>
      <c r="I562" s="847"/>
      <c r="J562" s="847"/>
      <c r="K562" s="847"/>
      <c r="L562" s="847"/>
      <c r="M562" s="859" t="s">
        <v>564</v>
      </c>
      <c r="N562" s="840" t="s">
        <v>565</v>
      </c>
      <c r="O562" s="842" t="s">
        <v>1179</v>
      </c>
      <c r="P562" s="843"/>
      <c r="Q562" s="846"/>
      <c r="R562" s="847"/>
      <c r="S562" s="847"/>
      <c r="T562" s="847"/>
      <c r="U562" s="847"/>
      <c r="V562" s="847"/>
      <c r="W562" s="848"/>
    </row>
    <row r="563" spans="2:23" s="256" customFormat="1" ht="20.100000000000001" customHeight="1" x14ac:dyDescent="0.15">
      <c r="B563" s="859"/>
      <c r="C563" s="830"/>
      <c r="D563" s="844"/>
      <c r="E563" s="845"/>
      <c r="F563" s="849"/>
      <c r="G563" s="850"/>
      <c r="H563" s="850"/>
      <c r="I563" s="850"/>
      <c r="J563" s="850"/>
      <c r="K563" s="850"/>
      <c r="L563" s="850"/>
      <c r="M563" s="859"/>
      <c r="N563" s="830"/>
      <c r="O563" s="844"/>
      <c r="P563" s="845"/>
      <c r="Q563" s="849"/>
      <c r="R563" s="850"/>
      <c r="S563" s="850"/>
      <c r="T563" s="850"/>
      <c r="U563" s="850"/>
      <c r="V563" s="850"/>
      <c r="W563" s="851"/>
    </row>
    <row r="564" spans="2:23" s="256" customFormat="1" ht="20.100000000000001" customHeight="1" x14ac:dyDescent="0.15">
      <c r="B564" s="859"/>
      <c r="C564" s="839" t="s">
        <v>2</v>
      </c>
      <c r="D564" s="842">
        <v>2</v>
      </c>
      <c r="E564" s="843"/>
      <c r="F564" s="849"/>
      <c r="G564" s="850"/>
      <c r="H564" s="850"/>
      <c r="I564" s="850"/>
      <c r="J564" s="850"/>
      <c r="K564" s="850"/>
      <c r="L564" s="850"/>
      <c r="M564" s="859"/>
      <c r="N564" s="839" t="s">
        <v>2</v>
      </c>
      <c r="O564" s="842">
        <v>3</v>
      </c>
      <c r="P564" s="843"/>
      <c r="Q564" s="849"/>
      <c r="R564" s="850"/>
      <c r="S564" s="850"/>
      <c r="T564" s="850"/>
      <c r="U564" s="850"/>
      <c r="V564" s="850"/>
      <c r="W564" s="851"/>
    </row>
    <row r="565" spans="2:23" s="256" customFormat="1" ht="20.100000000000001" customHeight="1" x14ac:dyDescent="0.15">
      <c r="B565" s="860"/>
      <c r="C565" s="830"/>
      <c r="D565" s="844"/>
      <c r="E565" s="845"/>
      <c r="F565" s="849"/>
      <c r="G565" s="850"/>
      <c r="H565" s="850"/>
      <c r="I565" s="850"/>
      <c r="J565" s="850"/>
      <c r="K565" s="850"/>
      <c r="L565" s="850"/>
      <c r="M565" s="860"/>
      <c r="N565" s="830"/>
      <c r="O565" s="844"/>
      <c r="P565" s="845"/>
      <c r="Q565" s="849"/>
      <c r="R565" s="850"/>
      <c r="S565" s="850"/>
      <c r="T565" s="850"/>
      <c r="U565" s="850"/>
      <c r="V565" s="850"/>
      <c r="W565" s="851"/>
    </row>
    <row r="566" spans="2:23" s="256" customFormat="1" ht="17.100000000000001" customHeight="1" x14ac:dyDescent="0.15">
      <c r="B566" s="574" t="s">
        <v>566</v>
      </c>
      <c r="C566" s="574" t="s">
        <v>3</v>
      </c>
      <c r="D566" s="842" t="s">
        <v>534</v>
      </c>
      <c r="E566" s="843"/>
      <c r="F566" s="849"/>
      <c r="G566" s="850"/>
      <c r="H566" s="850"/>
      <c r="I566" s="850"/>
      <c r="J566" s="850"/>
      <c r="K566" s="850"/>
      <c r="L566" s="850"/>
      <c r="M566" s="574" t="s">
        <v>566</v>
      </c>
      <c r="N566" s="574" t="s">
        <v>3</v>
      </c>
      <c r="O566" s="842" t="s">
        <v>534</v>
      </c>
      <c r="P566" s="843"/>
      <c r="Q566" s="849"/>
      <c r="R566" s="850"/>
      <c r="S566" s="850"/>
      <c r="T566" s="850"/>
      <c r="U566" s="850"/>
      <c r="V566" s="850"/>
      <c r="W566" s="851"/>
    </row>
    <row r="567" spans="2:23" s="256" customFormat="1" ht="17.100000000000001" customHeight="1" x14ac:dyDescent="0.15">
      <c r="B567" s="574"/>
      <c r="C567" s="574"/>
      <c r="D567" s="844"/>
      <c r="E567" s="845"/>
      <c r="F567" s="849"/>
      <c r="G567" s="850"/>
      <c r="H567" s="850"/>
      <c r="I567" s="850"/>
      <c r="J567" s="850"/>
      <c r="K567" s="850"/>
      <c r="L567" s="850"/>
      <c r="M567" s="574"/>
      <c r="N567" s="574"/>
      <c r="O567" s="844"/>
      <c r="P567" s="845"/>
      <c r="Q567" s="849"/>
      <c r="R567" s="850"/>
      <c r="S567" s="850"/>
      <c r="T567" s="850"/>
      <c r="U567" s="850"/>
      <c r="V567" s="850"/>
      <c r="W567" s="851"/>
    </row>
    <row r="568" spans="2:23" s="256" customFormat="1" ht="17.100000000000001" customHeight="1" x14ac:dyDescent="0.15">
      <c r="B568" s="574"/>
      <c r="C568" s="574" t="s">
        <v>4</v>
      </c>
      <c r="D568" s="842" t="s">
        <v>486</v>
      </c>
      <c r="E568" s="843"/>
      <c r="F568" s="849"/>
      <c r="G568" s="850"/>
      <c r="H568" s="850"/>
      <c r="I568" s="850"/>
      <c r="J568" s="850"/>
      <c r="K568" s="850"/>
      <c r="L568" s="850"/>
      <c r="M568" s="574"/>
      <c r="N568" s="574" t="s">
        <v>4</v>
      </c>
      <c r="O568" s="842" t="s">
        <v>486</v>
      </c>
      <c r="P568" s="843"/>
      <c r="Q568" s="849"/>
      <c r="R568" s="850"/>
      <c r="S568" s="850"/>
      <c r="T568" s="850"/>
      <c r="U568" s="850"/>
      <c r="V568" s="850"/>
      <c r="W568" s="851"/>
    </row>
    <row r="569" spans="2:23" s="256" customFormat="1" ht="17.100000000000001" customHeight="1" x14ac:dyDescent="0.15">
      <c r="B569" s="574"/>
      <c r="C569" s="574"/>
      <c r="D569" s="844"/>
      <c r="E569" s="845"/>
      <c r="F569" s="849"/>
      <c r="G569" s="850"/>
      <c r="H569" s="850"/>
      <c r="I569" s="850"/>
      <c r="J569" s="850"/>
      <c r="K569" s="850"/>
      <c r="L569" s="850"/>
      <c r="M569" s="574"/>
      <c r="N569" s="574"/>
      <c r="O569" s="844"/>
      <c r="P569" s="845"/>
      <c r="Q569" s="849"/>
      <c r="R569" s="850"/>
      <c r="S569" s="850"/>
      <c r="T569" s="850"/>
      <c r="U569" s="850"/>
      <c r="V569" s="850"/>
      <c r="W569" s="851"/>
    </row>
    <row r="570" spans="2:23" s="256" customFormat="1" ht="17.100000000000001" customHeight="1" x14ac:dyDescent="0.15">
      <c r="B570" s="522" t="s">
        <v>5</v>
      </c>
      <c r="C570" s="524"/>
      <c r="D570" s="827" t="s">
        <v>342</v>
      </c>
      <c r="E570" s="828"/>
      <c r="F570" s="849"/>
      <c r="G570" s="850"/>
      <c r="H570" s="850"/>
      <c r="I570" s="850"/>
      <c r="J570" s="850"/>
      <c r="K570" s="850"/>
      <c r="L570" s="850"/>
      <c r="M570" s="522" t="s">
        <v>5</v>
      </c>
      <c r="N570" s="524"/>
      <c r="O570" s="827" t="s">
        <v>332</v>
      </c>
      <c r="P570" s="828"/>
      <c r="Q570" s="849"/>
      <c r="R570" s="850"/>
      <c r="S570" s="850"/>
      <c r="T570" s="850"/>
      <c r="U570" s="850"/>
      <c r="V570" s="850"/>
      <c r="W570" s="851"/>
    </row>
    <row r="571" spans="2:23" s="256" customFormat="1" ht="17.100000000000001" customHeight="1" x14ac:dyDescent="0.15">
      <c r="B571" s="522" t="s">
        <v>6</v>
      </c>
      <c r="C571" s="524"/>
      <c r="D571" s="844" t="s">
        <v>336</v>
      </c>
      <c r="E571" s="845"/>
      <c r="F571" s="849"/>
      <c r="G571" s="850"/>
      <c r="H571" s="850"/>
      <c r="I571" s="850"/>
      <c r="J571" s="850"/>
      <c r="K571" s="850"/>
      <c r="L571" s="850"/>
      <c r="M571" s="522" t="s">
        <v>6</v>
      </c>
      <c r="N571" s="524"/>
      <c r="O571" s="844" t="s">
        <v>338</v>
      </c>
      <c r="P571" s="845"/>
      <c r="Q571" s="849"/>
      <c r="R571" s="850"/>
      <c r="S571" s="850"/>
      <c r="T571" s="850"/>
      <c r="U571" s="850"/>
      <c r="V571" s="850"/>
      <c r="W571" s="851"/>
    </row>
    <row r="572" spans="2:23" s="256" customFormat="1" ht="17.100000000000001" customHeight="1" x14ac:dyDescent="0.15">
      <c r="B572" s="562" t="s">
        <v>29</v>
      </c>
      <c r="C572" s="831" t="s">
        <v>267</v>
      </c>
      <c r="D572" s="832"/>
      <c r="E572" s="260"/>
      <c r="F572" s="849"/>
      <c r="G572" s="850"/>
      <c r="H572" s="850"/>
      <c r="I572" s="850"/>
      <c r="J572" s="850"/>
      <c r="K572" s="850"/>
      <c r="L572" s="850"/>
      <c r="M572" s="562" t="s">
        <v>29</v>
      </c>
      <c r="N572" s="831" t="s">
        <v>267</v>
      </c>
      <c r="O572" s="832"/>
      <c r="P572" s="261"/>
      <c r="Q572" s="849"/>
      <c r="R572" s="850"/>
      <c r="S572" s="850"/>
      <c r="T572" s="850"/>
      <c r="U572" s="850"/>
      <c r="V572" s="850"/>
      <c r="W572" s="851"/>
    </row>
    <row r="573" spans="2:23" s="256" customFormat="1" ht="17.100000000000001" customHeight="1" x14ac:dyDescent="0.15">
      <c r="B573" s="565"/>
      <c r="C573" s="831" t="s">
        <v>268</v>
      </c>
      <c r="D573" s="832"/>
      <c r="E573" s="261" t="s">
        <v>54</v>
      </c>
      <c r="F573" s="852"/>
      <c r="G573" s="853"/>
      <c r="H573" s="853"/>
      <c r="I573" s="853"/>
      <c r="J573" s="853"/>
      <c r="K573" s="853"/>
      <c r="L573" s="853"/>
      <c r="M573" s="565"/>
      <c r="N573" s="831" t="s">
        <v>268</v>
      </c>
      <c r="O573" s="832"/>
      <c r="P573" s="262" t="s">
        <v>551</v>
      </c>
      <c r="Q573" s="852"/>
      <c r="R573" s="853"/>
      <c r="S573" s="853"/>
      <c r="T573" s="853"/>
      <c r="U573" s="853"/>
      <c r="V573" s="853"/>
      <c r="W573" s="854"/>
    </row>
    <row r="574" spans="2:23" s="256" customFormat="1" ht="17.100000000000001" customHeight="1" x14ac:dyDescent="0.15">
      <c r="B574" s="522" t="s">
        <v>7</v>
      </c>
      <c r="C574" s="523"/>
      <c r="D574" s="524"/>
      <c r="E574" s="833" t="s">
        <v>1181</v>
      </c>
      <c r="F574" s="857"/>
      <c r="G574" s="857"/>
      <c r="H574" s="857"/>
      <c r="I574" s="857"/>
      <c r="J574" s="857"/>
      <c r="K574" s="857"/>
      <c r="L574" s="858"/>
      <c r="M574" s="522" t="s">
        <v>7</v>
      </c>
      <c r="N574" s="523"/>
      <c r="O574" s="524"/>
      <c r="P574" s="833" t="s">
        <v>1183</v>
      </c>
      <c r="Q574" s="834"/>
      <c r="R574" s="834"/>
      <c r="S574" s="834"/>
      <c r="T574" s="834"/>
      <c r="U574" s="834"/>
      <c r="V574" s="834"/>
      <c r="W574" s="835"/>
    </row>
    <row r="575" spans="2:23" s="256" customFormat="1" ht="17.100000000000001" customHeight="1" x14ac:dyDescent="0.15">
      <c r="B575" s="522" t="s">
        <v>46</v>
      </c>
      <c r="C575" s="523"/>
      <c r="D575" s="524"/>
      <c r="E575" s="833" t="s">
        <v>1180</v>
      </c>
      <c r="F575" s="857"/>
      <c r="G575" s="857"/>
      <c r="H575" s="857"/>
      <c r="I575" s="857"/>
      <c r="J575" s="857"/>
      <c r="K575" s="857"/>
      <c r="L575" s="858"/>
      <c r="M575" s="522" t="s">
        <v>46</v>
      </c>
      <c r="N575" s="523"/>
      <c r="O575" s="524"/>
      <c r="P575" s="813" t="s">
        <v>1184</v>
      </c>
      <c r="Q575" s="814"/>
      <c r="R575" s="814"/>
      <c r="S575" s="814"/>
      <c r="T575" s="814"/>
      <c r="U575" s="814"/>
      <c r="V575" s="814"/>
      <c r="W575" s="815"/>
    </row>
    <row r="576" spans="2:23" s="256" customFormat="1" ht="17.100000000000001" customHeight="1" x14ac:dyDescent="0.15">
      <c r="B576" s="522" t="s">
        <v>270</v>
      </c>
      <c r="C576" s="523"/>
      <c r="D576" s="524"/>
      <c r="E576" s="813" t="s">
        <v>1087</v>
      </c>
      <c r="F576" s="814"/>
      <c r="G576" s="814"/>
      <c r="H576" s="855"/>
      <c r="I576" s="855"/>
      <c r="J576" s="855"/>
      <c r="K576" s="855"/>
      <c r="L576" s="856"/>
      <c r="M576" s="522" t="s">
        <v>270</v>
      </c>
      <c r="N576" s="523"/>
      <c r="O576" s="524"/>
      <c r="P576" s="813" t="s">
        <v>1087</v>
      </c>
      <c r="Q576" s="814"/>
      <c r="R576" s="814"/>
      <c r="S576" s="814"/>
      <c r="T576" s="814"/>
      <c r="U576" s="814"/>
      <c r="V576" s="814"/>
      <c r="W576" s="815"/>
    </row>
    <row r="577" spans="2:31" s="256" customFormat="1" ht="17.100000000000001" customHeight="1" x14ac:dyDescent="0.15">
      <c r="B577" s="522" t="s">
        <v>289</v>
      </c>
      <c r="C577" s="523"/>
      <c r="D577" s="524"/>
      <c r="E577" s="813" t="s">
        <v>1114</v>
      </c>
      <c r="F577" s="814"/>
      <c r="G577" s="814"/>
      <c r="H577" s="816" t="s">
        <v>8</v>
      </c>
      <c r="I577" s="817"/>
      <c r="J577" s="818"/>
      <c r="K577" s="819"/>
      <c r="L577" s="819"/>
      <c r="M577" s="522" t="s">
        <v>289</v>
      </c>
      <c r="N577" s="523"/>
      <c r="O577" s="524"/>
      <c r="P577" s="862" t="s">
        <v>1101</v>
      </c>
      <c r="Q577" s="863"/>
      <c r="R577" s="864"/>
      <c r="S577" s="816" t="s">
        <v>8</v>
      </c>
      <c r="T577" s="817"/>
      <c r="U577" s="818"/>
      <c r="V577" s="819"/>
      <c r="W577" s="820"/>
    </row>
    <row r="578" spans="2:31" s="256" customFormat="1" ht="17.100000000000001" customHeight="1" x14ac:dyDescent="0.15">
      <c r="B578" s="522" t="s">
        <v>567</v>
      </c>
      <c r="C578" s="523"/>
      <c r="D578" s="836" t="s">
        <v>1182</v>
      </c>
      <c r="E578" s="837"/>
      <c r="F578" s="837"/>
      <c r="G578" s="837"/>
      <c r="H578" s="837"/>
      <c r="I578" s="837"/>
      <c r="J578" s="837"/>
      <c r="K578" s="837"/>
      <c r="L578" s="838"/>
      <c r="M578" s="865" t="s">
        <v>567</v>
      </c>
      <c r="N578" s="866"/>
      <c r="O578" s="821" t="s">
        <v>1109</v>
      </c>
      <c r="P578" s="822"/>
      <c r="Q578" s="822"/>
      <c r="R578" s="822"/>
      <c r="S578" s="822"/>
      <c r="T578" s="822"/>
      <c r="U578" s="822"/>
      <c r="V578" s="822"/>
      <c r="W578" s="823"/>
    </row>
    <row r="579" spans="2:31" ht="15" customHeight="1" x14ac:dyDescent="0.15">
      <c r="B579" s="263"/>
      <c r="C579" s="824" t="s">
        <v>568</v>
      </c>
      <c r="D579" s="825"/>
      <c r="E579" s="825"/>
      <c r="F579" s="825"/>
      <c r="G579" s="825"/>
      <c r="H579" s="825"/>
      <c r="I579" s="825"/>
      <c r="J579" s="825"/>
      <c r="K579" s="825"/>
      <c r="L579" s="825"/>
      <c r="M579" s="263"/>
      <c r="N579" s="263" t="s">
        <v>569</v>
      </c>
      <c r="O579" s="263"/>
      <c r="P579" s="263"/>
      <c r="Q579" s="263"/>
      <c r="R579" s="263"/>
      <c r="S579" s="263"/>
      <c r="T579" s="263"/>
      <c r="U579" s="263"/>
      <c r="V579" s="263"/>
      <c r="W579" s="263"/>
      <c r="AA579" s="256"/>
      <c r="AB579" s="256"/>
      <c r="AC579" s="256"/>
      <c r="AD579" s="256"/>
      <c r="AE579" s="256"/>
    </row>
    <row r="580" spans="2:31" ht="15" customHeight="1" x14ac:dyDescent="0.15">
      <c r="B580" s="263"/>
      <c r="C580" s="826"/>
      <c r="D580" s="826"/>
      <c r="E580" s="826"/>
      <c r="F580" s="826"/>
      <c r="G580" s="826"/>
      <c r="H580" s="826"/>
      <c r="I580" s="826"/>
      <c r="J580" s="826"/>
      <c r="K580" s="826"/>
      <c r="L580" s="826"/>
      <c r="M580" s="263"/>
      <c r="N580" s="263" t="s">
        <v>570</v>
      </c>
      <c r="O580" s="263"/>
      <c r="P580" s="263"/>
      <c r="Q580" s="263"/>
      <c r="R580" s="263"/>
      <c r="S580" s="263"/>
      <c r="T580" s="263"/>
      <c r="U580" s="263"/>
      <c r="V580" s="263"/>
      <c r="W580" s="263"/>
      <c r="AA580" s="256"/>
      <c r="AB580" s="256"/>
      <c r="AC580" s="256"/>
      <c r="AD580" s="256"/>
      <c r="AE580" s="256"/>
    </row>
    <row r="581" spans="2:31" ht="15" customHeight="1" x14ac:dyDescent="0.15">
      <c r="C581" s="263" t="s">
        <v>571</v>
      </c>
      <c r="N581" s="264" t="s">
        <v>517</v>
      </c>
      <c r="O581" s="264"/>
      <c r="P581" s="264"/>
      <c r="Q581" s="264"/>
      <c r="R581" s="264"/>
      <c r="S581" s="264"/>
      <c r="T581" s="264"/>
      <c r="U581" s="264"/>
      <c r="V581" s="264"/>
      <c r="AA581" s="256"/>
      <c r="AB581" s="256"/>
      <c r="AC581" s="256"/>
      <c r="AD581" s="256"/>
      <c r="AE581" s="256"/>
    </row>
    <row r="582" spans="2:31" ht="15" customHeight="1" x14ac:dyDescent="0.15">
      <c r="C582" s="263" t="s">
        <v>573</v>
      </c>
      <c r="N582" s="264" t="s">
        <v>572</v>
      </c>
      <c r="O582" s="264"/>
      <c r="P582" s="264"/>
      <c r="Q582" s="264"/>
      <c r="R582" s="264"/>
      <c r="S582" s="264"/>
      <c r="T582" s="264"/>
      <c r="U582" s="264"/>
      <c r="V582" s="264"/>
      <c r="AA582" s="256"/>
      <c r="AB582" s="256"/>
      <c r="AC582" s="256"/>
      <c r="AD582" s="256"/>
      <c r="AE582" s="256"/>
    </row>
    <row r="583" spans="2:31" x14ac:dyDescent="0.15">
      <c r="C583" s="264" t="s">
        <v>542</v>
      </c>
      <c r="N583" s="264" t="s">
        <v>450</v>
      </c>
      <c r="O583" s="264"/>
      <c r="P583" s="264"/>
      <c r="Q583" s="264"/>
      <c r="R583" s="264"/>
      <c r="S583" s="264"/>
      <c r="T583" s="264"/>
      <c r="U583" s="264"/>
      <c r="V583" s="264"/>
      <c r="AA583" s="256"/>
      <c r="AB583" s="256"/>
      <c r="AC583" s="256"/>
      <c r="AD583" s="256"/>
      <c r="AE583" s="256"/>
    </row>
    <row r="584" spans="2:31" x14ac:dyDescent="0.15">
      <c r="N584" s="264"/>
      <c r="AA584" s="256"/>
      <c r="AB584" s="256"/>
      <c r="AC584" s="256"/>
      <c r="AD584" s="256"/>
      <c r="AE584" s="256"/>
    </row>
    <row r="585" spans="2:31" x14ac:dyDescent="0.15">
      <c r="N585" s="264"/>
      <c r="AA585" s="256"/>
      <c r="AB585" s="256"/>
      <c r="AC585" s="256"/>
      <c r="AD585" s="256"/>
      <c r="AE585" s="256"/>
    </row>
    <row r="586" spans="2:31" ht="9" customHeight="1" x14ac:dyDescent="0.15">
      <c r="AA586" s="256"/>
      <c r="AB586" s="256"/>
      <c r="AC586" s="256"/>
      <c r="AD586" s="256"/>
      <c r="AE586" s="256"/>
    </row>
    <row r="587" spans="2:31" s="256" customFormat="1" ht="22.5" customHeight="1" x14ac:dyDescent="0.15">
      <c r="B587" s="867" t="s">
        <v>563</v>
      </c>
      <c r="C587" s="867"/>
      <c r="D587" s="867"/>
      <c r="E587" s="867"/>
      <c r="F587" s="867"/>
      <c r="G587" s="867"/>
      <c r="H587" s="867"/>
      <c r="I587" s="867"/>
      <c r="J587" s="867"/>
      <c r="K587" s="867"/>
      <c r="L587" s="867"/>
      <c r="M587" s="867"/>
      <c r="N587" s="867"/>
      <c r="O587" s="867"/>
      <c r="P587" s="867"/>
      <c r="Q587" s="867"/>
      <c r="R587" s="867"/>
      <c r="S587" s="867"/>
      <c r="T587" s="867"/>
      <c r="U587" s="867"/>
      <c r="V587" s="867"/>
      <c r="W587" s="867"/>
      <c r="Y587" s="242" t="s">
        <v>551</v>
      </c>
    </row>
    <row r="588" spans="2:31" s="256" customFormat="1" ht="20.100000000000001" customHeight="1" x14ac:dyDescent="0.15">
      <c r="B588" s="258" t="s">
        <v>27</v>
      </c>
      <c r="C588" s="258"/>
      <c r="D588" s="868" t="str">
        <f>D543</f>
        <v>ミネトンネル</v>
      </c>
      <c r="E588" s="868"/>
      <c r="F588" s="868"/>
      <c r="G588" s="868"/>
      <c r="H588" s="869" t="s">
        <v>28</v>
      </c>
      <c r="I588" s="869"/>
      <c r="J588" s="870" t="str">
        <f>J543</f>
        <v>一般国道　316号</v>
      </c>
      <c r="K588" s="870"/>
      <c r="L588" s="870"/>
      <c r="M588" s="871" t="s">
        <v>255</v>
      </c>
      <c r="N588" s="871"/>
      <c r="O588" s="871"/>
      <c r="P588" s="872" t="str">
        <f>P543</f>
        <v>株式会社ニュージェック</v>
      </c>
      <c r="Q588" s="872"/>
      <c r="R588" s="872"/>
      <c r="S588" s="562" t="s">
        <v>220</v>
      </c>
      <c r="T588" s="564"/>
      <c r="U588" s="873">
        <f>U543</f>
        <v>44294</v>
      </c>
      <c r="V588" s="874"/>
      <c r="W588" s="875"/>
      <c r="Y588" s="242" t="s">
        <v>554</v>
      </c>
    </row>
    <row r="589" spans="2:31" s="256" customFormat="1" ht="20.100000000000001" customHeight="1" x14ac:dyDescent="0.15">
      <c r="B589" s="259" t="s">
        <v>0</v>
      </c>
      <c r="C589" s="259"/>
      <c r="D589" s="879" t="str">
        <f>D544</f>
        <v>美祢トンネル</v>
      </c>
      <c r="E589" s="879"/>
      <c r="F589" s="879"/>
      <c r="G589" s="879"/>
      <c r="H589" s="541" t="s">
        <v>1</v>
      </c>
      <c r="I589" s="541"/>
      <c r="J589" s="870" t="str">
        <f>J544</f>
        <v>宇部土木建築事務所</v>
      </c>
      <c r="K589" s="870"/>
      <c r="L589" s="870"/>
      <c r="M589" s="871" t="s">
        <v>256</v>
      </c>
      <c r="N589" s="871"/>
      <c r="O589" s="871"/>
      <c r="P589" s="872" t="str">
        <f>P544</f>
        <v>石村　勝伸</v>
      </c>
      <c r="Q589" s="872"/>
      <c r="R589" s="872"/>
      <c r="S589" s="705"/>
      <c r="T589" s="706"/>
      <c r="U589" s="876"/>
      <c r="V589" s="877"/>
      <c r="W589" s="878"/>
      <c r="Y589" s="242" t="s">
        <v>54</v>
      </c>
    </row>
    <row r="590" spans="2:31" s="256" customFormat="1" ht="20.100000000000001" customHeight="1" x14ac:dyDescent="0.15">
      <c r="B590" s="859" t="s">
        <v>564</v>
      </c>
      <c r="C590" s="840" t="s">
        <v>565</v>
      </c>
      <c r="D590" s="883" t="s">
        <v>609</v>
      </c>
      <c r="E590" s="884"/>
      <c r="F590" s="846"/>
      <c r="G590" s="847"/>
      <c r="H590" s="847"/>
      <c r="I590" s="847"/>
      <c r="J590" s="847"/>
      <c r="K590" s="847"/>
      <c r="L590" s="847"/>
      <c r="M590" s="861" t="s">
        <v>564</v>
      </c>
      <c r="N590" s="839" t="s">
        <v>565</v>
      </c>
      <c r="O590" s="883" t="s">
        <v>609</v>
      </c>
      <c r="P590" s="884"/>
      <c r="Q590" s="846"/>
      <c r="R590" s="847"/>
      <c r="S590" s="847"/>
      <c r="T590" s="847"/>
      <c r="U590" s="847"/>
      <c r="V590" s="847"/>
      <c r="W590" s="848"/>
      <c r="Y590" s="242" t="s">
        <v>55</v>
      </c>
    </row>
    <row r="591" spans="2:31" s="256" customFormat="1" ht="20.100000000000001" customHeight="1" x14ac:dyDescent="0.15">
      <c r="B591" s="859"/>
      <c r="C591" s="830"/>
      <c r="D591" s="880"/>
      <c r="E591" s="881"/>
      <c r="F591" s="849"/>
      <c r="G591" s="850"/>
      <c r="H591" s="850"/>
      <c r="I591" s="850"/>
      <c r="J591" s="850"/>
      <c r="K591" s="850"/>
      <c r="L591" s="850"/>
      <c r="M591" s="859"/>
      <c r="N591" s="830"/>
      <c r="O591" s="880"/>
      <c r="P591" s="881"/>
      <c r="Q591" s="849"/>
      <c r="R591" s="850"/>
      <c r="S591" s="850"/>
      <c r="T591" s="850"/>
      <c r="U591" s="850"/>
      <c r="V591" s="850"/>
      <c r="W591" s="851"/>
    </row>
    <row r="592" spans="2:31" s="256" customFormat="1" ht="20.100000000000001" customHeight="1" x14ac:dyDescent="0.15">
      <c r="B592" s="859"/>
      <c r="C592" s="839" t="s">
        <v>2</v>
      </c>
      <c r="D592" s="842">
        <v>4</v>
      </c>
      <c r="E592" s="843"/>
      <c r="F592" s="849"/>
      <c r="G592" s="850"/>
      <c r="H592" s="850"/>
      <c r="I592" s="850"/>
      <c r="J592" s="850"/>
      <c r="K592" s="850"/>
      <c r="L592" s="850"/>
      <c r="M592" s="859"/>
      <c r="N592" s="839" t="s">
        <v>2</v>
      </c>
      <c r="O592" s="842">
        <v>5</v>
      </c>
      <c r="P592" s="843"/>
      <c r="Q592" s="849"/>
      <c r="R592" s="850"/>
      <c r="S592" s="850"/>
      <c r="T592" s="850"/>
      <c r="U592" s="850"/>
      <c r="V592" s="850"/>
      <c r="W592" s="851"/>
    </row>
    <row r="593" spans="2:31" s="256" customFormat="1" ht="20.100000000000001" customHeight="1" x14ac:dyDescent="0.15">
      <c r="B593" s="860"/>
      <c r="C593" s="830"/>
      <c r="D593" s="844"/>
      <c r="E593" s="845"/>
      <c r="F593" s="849"/>
      <c r="G593" s="850"/>
      <c r="H593" s="850"/>
      <c r="I593" s="850"/>
      <c r="J593" s="850"/>
      <c r="K593" s="850"/>
      <c r="L593" s="850"/>
      <c r="M593" s="860"/>
      <c r="N593" s="830"/>
      <c r="O593" s="844"/>
      <c r="P593" s="845"/>
      <c r="Q593" s="849"/>
      <c r="R593" s="850"/>
      <c r="S593" s="850"/>
      <c r="T593" s="850"/>
      <c r="U593" s="850"/>
      <c r="V593" s="850"/>
      <c r="W593" s="851"/>
    </row>
    <row r="594" spans="2:31" s="256" customFormat="1" ht="17.100000000000001" customHeight="1" x14ac:dyDescent="0.15">
      <c r="B594" s="574" t="s">
        <v>566</v>
      </c>
      <c r="C594" s="574" t="s">
        <v>3</v>
      </c>
      <c r="D594" s="842" t="s">
        <v>534</v>
      </c>
      <c r="E594" s="843"/>
      <c r="F594" s="849"/>
      <c r="G594" s="850"/>
      <c r="H594" s="850"/>
      <c r="I594" s="850"/>
      <c r="J594" s="850"/>
      <c r="K594" s="850"/>
      <c r="L594" s="850"/>
      <c r="M594" s="574" t="s">
        <v>566</v>
      </c>
      <c r="N594" s="574" t="s">
        <v>3</v>
      </c>
      <c r="O594" s="842" t="s">
        <v>534</v>
      </c>
      <c r="P594" s="843"/>
      <c r="Q594" s="849"/>
      <c r="R594" s="850"/>
      <c r="S594" s="850"/>
      <c r="T594" s="850"/>
      <c r="U594" s="850"/>
      <c r="V594" s="850"/>
      <c r="W594" s="851"/>
      <c r="AA594" s="257"/>
      <c r="AB594" s="257"/>
      <c r="AC594" s="257"/>
      <c r="AD594" s="257"/>
      <c r="AE594" s="257"/>
    </row>
    <row r="595" spans="2:31" s="256" customFormat="1" ht="17.100000000000001" customHeight="1" x14ac:dyDescent="0.15">
      <c r="B595" s="574"/>
      <c r="C595" s="574"/>
      <c r="D595" s="844"/>
      <c r="E595" s="845"/>
      <c r="F595" s="849"/>
      <c r="G595" s="850"/>
      <c r="H595" s="850"/>
      <c r="I595" s="850"/>
      <c r="J595" s="850"/>
      <c r="K595" s="850"/>
      <c r="L595" s="850"/>
      <c r="M595" s="574"/>
      <c r="N595" s="574"/>
      <c r="O595" s="844"/>
      <c r="P595" s="845"/>
      <c r="Q595" s="849"/>
      <c r="R595" s="850"/>
      <c r="S595" s="850"/>
      <c r="T595" s="850"/>
      <c r="U595" s="850"/>
      <c r="V595" s="850"/>
      <c r="W595" s="851"/>
      <c r="AA595" s="257"/>
      <c r="AB595" s="257"/>
      <c r="AC595" s="257"/>
      <c r="AD595" s="257"/>
      <c r="AE595" s="257"/>
    </row>
    <row r="596" spans="2:31" s="256" customFormat="1" ht="17.100000000000001" customHeight="1" x14ac:dyDescent="0.15">
      <c r="B596" s="574"/>
      <c r="C596" s="574" t="s">
        <v>4</v>
      </c>
      <c r="D596" s="842" t="s">
        <v>486</v>
      </c>
      <c r="E596" s="843"/>
      <c r="F596" s="849"/>
      <c r="G596" s="850"/>
      <c r="H596" s="850"/>
      <c r="I596" s="850"/>
      <c r="J596" s="850"/>
      <c r="K596" s="850"/>
      <c r="L596" s="850"/>
      <c r="M596" s="574"/>
      <c r="N596" s="574" t="s">
        <v>4</v>
      </c>
      <c r="O596" s="842" t="s">
        <v>487</v>
      </c>
      <c r="P596" s="843"/>
      <c r="Q596" s="849"/>
      <c r="R596" s="850"/>
      <c r="S596" s="850"/>
      <c r="T596" s="850"/>
      <c r="U596" s="850"/>
      <c r="V596" s="850"/>
      <c r="W596" s="851"/>
      <c r="AA596" s="257"/>
      <c r="AB596" s="257"/>
      <c r="AC596" s="257"/>
      <c r="AD596" s="257"/>
      <c r="AE596" s="257"/>
    </row>
    <row r="597" spans="2:31" s="256" customFormat="1" ht="17.100000000000001" customHeight="1" x14ac:dyDescent="0.15">
      <c r="B597" s="574"/>
      <c r="C597" s="574"/>
      <c r="D597" s="844"/>
      <c r="E597" s="845"/>
      <c r="F597" s="849"/>
      <c r="G597" s="850"/>
      <c r="H597" s="850"/>
      <c r="I597" s="850"/>
      <c r="J597" s="850"/>
      <c r="K597" s="850"/>
      <c r="L597" s="850"/>
      <c r="M597" s="574"/>
      <c r="N597" s="574"/>
      <c r="O597" s="844"/>
      <c r="P597" s="845"/>
      <c r="Q597" s="849"/>
      <c r="R597" s="850"/>
      <c r="S597" s="850"/>
      <c r="T597" s="850"/>
      <c r="U597" s="850"/>
      <c r="V597" s="850"/>
      <c r="W597" s="851"/>
      <c r="AA597" s="257"/>
      <c r="AB597" s="257"/>
      <c r="AC597" s="257"/>
      <c r="AD597" s="257"/>
      <c r="AE597" s="257"/>
    </row>
    <row r="598" spans="2:31" s="256" customFormat="1" ht="17.100000000000001" customHeight="1" x14ac:dyDescent="0.15">
      <c r="B598" s="522" t="s">
        <v>5</v>
      </c>
      <c r="C598" s="524"/>
      <c r="D598" s="842" t="s">
        <v>332</v>
      </c>
      <c r="E598" s="843"/>
      <c r="F598" s="849"/>
      <c r="G598" s="850"/>
      <c r="H598" s="850"/>
      <c r="I598" s="850"/>
      <c r="J598" s="850"/>
      <c r="K598" s="850"/>
      <c r="L598" s="850"/>
      <c r="M598" s="522" t="s">
        <v>5</v>
      </c>
      <c r="N598" s="524"/>
      <c r="O598" s="842" t="s">
        <v>332</v>
      </c>
      <c r="P598" s="843"/>
      <c r="Q598" s="849"/>
      <c r="R598" s="850"/>
      <c r="S598" s="850"/>
      <c r="T598" s="850"/>
      <c r="U598" s="850"/>
      <c r="V598" s="850"/>
      <c r="W598" s="851"/>
      <c r="AA598" s="257"/>
      <c r="AB598" s="257"/>
      <c r="AC598" s="257"/>
      <c r="AD598" s="257"/>
      <c r="AE598" s="257"/>
    </row>
    <row r="599" spans="2:31" s="256" customFormat="1" ht="17.100000000000001" customHeight="1" x14ac:dyDescent="0.15">
      <c r="B599" s="522" t="s">
        <v>6</v>
      </c>
      <c r="C599" s="524"/>
      <c r="D599" s="888" t="s">
        <v>532</v>
      </c>
      <c r="E599" s="889"/>
      <c r="F599" s="849"/>
      <c r="G599" s="850"/>
      <c r="H599" s="850"/>
      <c r="I599" s="850"/>
      <c r="J599" s="850"/>
      <c r="K599" s="850"/>
      <c r="L599" s="850"/>
      <c r="M599" s="522" t="s">
        <v>6</v>
      </c>
      <c r="N599" s="524"/>
      <c r="O599" s="888" t="s">
        <v>338</v>
      </c>
      <c r="P599" s="889"/>
      <c r="Q599" s="849"/>
      <c r="R599" s="850"/>
      <c r="S599" s="850"/>
      <c r="T599" s="850"/>
      <c r="U599" s="850"/>
      <c r="V599" s="850"/>
      <c r="W599" s="851"/>
    </row>
    <row r="600" spans="2:31" s="256" customFormat="1" ht="17.100000000000001" customHeight="1" x14ac:dyDescent="0.15">
      <c r="B600" s="562" t="s">
        <v>29</v>
      </c>
      <c r="C600" s="831" t="s">
        <v>267</v>
      </c>
      <c r="D600" s="832"/>
      <c r="E600" s="260"/>
      <c r="F600" s="849"/>
      <c r="G600" s="850"/>
      <c r="H600" s="850"/>
      <c r="I600" s="850"/>
      <c r="J600" s="850"/>
      <c r="K600" s="850"/>
      <c r="L600" s="850"/>
      <c r="M600" s="562" t="s">
        <v>29</v>
      </c>
      <c r="N600" s="831" t="s">
        <v>267</v>
      </c>
      <c r="O600" s="832"/>
      <c r="P600" s="260"/>
      <c r="Q600" s="849"/>
      <c r="R600" s="850"/>
      <c r="S600" s="850"/>
      <c r="T600" s="850"/>
      <c r="U600" s="850"/>
      <c r="V600" s="850"/>
      <c r="W600" s="851"/>
    </row>
    <row r="601" spans="2:31" s="256" customFormat="1" ht="17.100000000000001" customHeight="1" x14ac:dyDescent="0.15">
      <c r="B601" s="565"/>
      <c r="C601" s="831" t="s">
        <v>268</v>
      </c>
      <c r="D601" s="832"/>
      <c r="E601" s="261" t="s">
        <v>554</v>
      </c>
      <c r="F601" s="852"/>
      <c r="G601" s="853"/>
      <c r="H601" s="853"/>
      <c r="I601" s="853"/>
      <c r="J601" s="853"/>
      <c r="K601" s="853"/>
      <c r="L601" s="853"/>
      <c r="M601" s="565"/>
      <c r="N601" s="831" t="s">
        <v>268</v>
      </c>
      <c r="O601" s="832"/>
      <c r="P601" s="261" t="s">
        <v>551</v>
      </c>
      <c r="Q601" s="852"/>
      <c r="R601" s="853"/>
      <c r="S601" s="853"/>
      <c r="T601" s="853"/>
      <c r="U601" s="853"/>
      <c r="V601" s="853"/>
      <c r="W601" s="854"/>
    </row>
    <row r="602" spans="2:31" s="256" customFormat="1" ht="17.100000000000001" customHeight="1" x14ac:dyDescent="0.15">
      <c r="B602" s="522" t="s">
        <v>7</v>
      </c>
      <c r="C602" s="523"/>
      <c r="D602" s="524"/>
      <c r="E602" s="833" t="s">
        <v>1480</v>
      </c>
      <c r="F602" s="857"/>
      <c r="G602" s="857"/>
      <c r="H602" s="857"/>
      <c r="I602" s="857"/>
      <c r="J602" s="857"/>
      <c r="K602" s="857"/>
      <c r="L602" s="858"/>
      <c r="M602" s="522" t="s">
        <v>7</v>
      </c>
      <c r="N602" s="523"/>
      <c r="O602" s="524"/>
      <c r="P602" s="833" t="s">
        <v>1185</v>
      </c>
      <c r="Q602" s="834"/>
      <c r="R602" s="834"/>
      <c r="S602" s="834"/>
      <c r="T602" s="834"/>
      <c r="U602" s="834"/>
      <c r="V602" s="834"/>
      <c r="W602" s="835"/>
    </row>
    <row r="603" spans="2:31" s="256" customFormat="1" ht="17.100000000000001" customHeight="1" x14ac:dyDescent="0.15">
      <c r="B603" s="522" t="s">
        <v>46</v>
      </c>
      <c r="C603" s="523"/>
      <c r="D603" s="524"/>
      <c r="E603" s="813" t="s">
        <v>516</v>
      </c>
      <c r="F603" s="814"/>
      <c r="G603" s="814"/>
      <c r="H603" s="855"/>
      <c r="I603" s="855"/>
      <c r="J603" s="855"/>
      <c r="K603" s="855"/>
      <c r="L603" s="856"/>
      <c r="M603" s="522" t="s">
        <v>46</v>
      </c>
      <c r="N603" s="523"/>
      <c r="O603" s="524"/>
      <c r="P603" s="813" t="s">
        <v>1188</v>
      </c>
      <c r="Q603" s="814"/>
      <c r="R603" s="814"/>
      <c r="S603" s="814"/>
      <c r="T603" s="814"/>
      <c r="U603" s="814"/>
      <c r="V603" s="814"/>
      <c r="W603" s="815"/>
    </row>
    <row r="604" spans="2:31" s="256" customFormat="1" ht="17.100000000000001" customHeight="1" x14ac:dyDescent="0.15">
      <c r="B604" s="522" t="s">
        <v>270</v>
      </c>
      <c r="C604" s="523"/>
      <c r="D604" s="524"/>
      <c r="E604" s="813" t="s">
        <v>516</v>
      </c>
      <c r="F604" s="814"/>
      <c r="G604" s="814"/>
      <c r="H604" s="855"/>
      <c r="I604" s="855"/>
      <c r="J604" s="855"/>
      <c r="K604" s="855"/>
      <c r="L604" s="856"/>
      <c r="M604" s="522" t="s">
        <v>270</v>
      </c>
      <c r="N604" s="523"/>
      <c r="O604" s="524"/>
      <c r="P604" s="813" t="s">
        <v>516</v>
      </c>
      <c r="Q604" s="814"/>
      <c r="R604" s="814"/>
      <c r="S604" s="814"/>
      <c r="T604" s="814"/>
      <c r="U604" s="814"/>
      <c r="V604" s="814"/>
      <c r="W604" s="815"/>
    </row>
    <row r="605" spans="2:31" s="256" customFormat="1" ht="17.100000000000001" customHeight="1" x14ac:dyDescent="0.15">
      <c r="B605" s="522" t="s">
        <v>289</v>
      </c>
      <c r="C605" s="523"/>
      <c r="D605" s="524"/>
      <c r="E605" s="813" t="s">
        <v>555</v>
      </c>
      <c r="F605" s="814"/>
      <c r="G605" s="814"/>
      <c r="H605" s="816" t="s">
        <v>8</v>
      </c>
      <c r="I605" s="817"/>
      <c r="J605" s="818"/>
      <c r="K605" s="819"/>
      <c r="L605" s="819"/>
      <c r="M605" s="522" t="s">
        <v>289</v>
      </c>
      <c r="N605" s="523"/>
      <c r="O605" s="524"/>
      <c r="P605" s="862" t="s">
        <v>552</v>
      </c>
      <c r="Q605" s="863"/>
      <c r="R605" s="864"/>
      <c r="S605" s="816" t="s">
        <v>8</v>
      </c>
      <c r="T605" s="817"/>
      <c r="U605" s="818"/>
      <c r="V605" s="819"/>
      <c r="W605" s="820"/>
    </row>
    <row r="606" spans="2:31" s="256" customFormat="1" ht="17.100000000000001" customHeight="1" x14ac:dyDescent="0.15">
      <c r="B606" s="565" t="s">
        <v>567</v>
      </c>
      <c r="C606" s="566"/>
      <c r="D606" s="821" t="s">
        <v>1491</v>
      </c>
      <c r="E606" s="822"/>
      <c r="F606" s="822"/>
      <c r="G606" s="822"/>
      <c r="H606" s="822"/>
      <c r="I606" s="822"/>
      <c r="J606" s="822"/>
      <c r="K606" s="822"/>
      <c r="L606" s="822"/>
      <c r="M606" s="865" t="s">
        <v>567</v>
      </c>
      <c r="N606" s="866"/>
      <c r="O606" s="821" t="s">
        <v>1109</v>
      </c>
      <c r="P606" s="822"/>
      <c r="Q606" s="822"/>
      <c r="R606" s="822"/>
      <c r="S606" s="822"/>
      <c r="T606" s="822"/>
      <c r="U606" s="822"/>
      <c r="V606" s="822"/>
      <c r="W606" s="823"/>
    </row>
    <row r="607" spans="2:31" s="256" customFormat="1" ht="20.100000000000001" customHeight="1" x14ac:dyDescent="0.15">
      <c r="B607" s="861" t="s">
        <v>564</v>
      </c>
      <c r="C607" s="839" t="s">
        <v>565</v>
      </c>
      <c r="D607" s="842" t="s">
        <v>609</v>
      </c>
      <c r="E607" s="843"/>
      <c r="F607" s="846"/>
      <c r="G607" s="847"/>
      <c r="H607" s="847"/>
      <c r="I607" s="847"/>
      <c r="J607" s="847"/>
      <c r="K607" s="847"/>
      <c r="L607" s="847"/>
      <c r="M607" s="859" t="s">
        <v>564</v>
      </c>
      <c r="N607" s="840" t="s">
        <v>565</v>
      </c>
      <c r="O607" s="842" t="s">
        <v>609</v>
      </c>
      <c r="P607" s="843"/>
      <c r="Q607" s="846"/>
      <c r="R607" s="847"/>
      <c r="S607" s="847"/>
      <c r="T607" s="847"/>
      <c r="U607" s="847"/>
      <c r="V607" s="847"/>
      <c r="W607" s="848"/>
    </row>
    <row r="608" spans="2:31" s="256" customFormat="1" ht="20.100000000000001" customHeight="1" x14ac:dyDescent="0.15">
      <c r="B608" s="859"/>
      <c r="C608" s="830"/>
      <c r="D608" s="844"/>
      <c r="E608" s="845"/>
      <c r="F608" s="849"/>
      <c r="G608" s="850"/>
      <c r="H608" s="850"/>
      <c r="I608" s="850"/>
      <c r="J608" s="850"/>
      <c r="K608" s="850"/>
      <c r="L608" s="850"/>
      <c r="M608" s="859"/>
      <c r="N608" s="830"/>
      <c r="O608" s="844"/>
      <c r="P608" s="845"/>
      <c r="Q608" s="849"/>
      <c r="R608" s="850"/>
      <c r="S608" s="850"/>
      <c r="T608" s="850"/>
      <c r="U608" s="850"/>
      <c r="V608" s="850"/>
      <c r="W608" s="851"/>
    </row>
    <row r="609" spans="2:31" s="256" customFormat="1" ht="20.100000000000001" customHeight="1" x14ac:dyDescent="0.15">
      <c r="B609" s="859"/>
      <c r="C609" s="839" t="s">
        <v>2</v>
      </c>
      <c r="D609" s="842">
        <v>6</v>
      </c>
      <c r="E609" s="843"/>
      <c r="F609" s="849"/>
      <c r="G609" s="850"/>
      <c r="H609" s="850"/>
      <c r="I609" s="850"/>
      <c r="J609" s="850"/>
      <c r="K609" s="850"/>
      <c r="L609" s="850"/>
      <c r="M609" s="859"/>
      <c r="N609" s="839" t="s">
        <v>2</v>
      </c>
      <c r="O609" s="842">
        <v>7</v>
      </c>
      <c r="P609" s="843"/>
      <c r="Q609" s="849"/>
      <c r="R609" s="850"/>
      <c r="S609" s="850"/>
      <c r="T609" s="850"/>
      <c r="U609" s="850"/>
      <c r="V609" s="850"/>
      <c r="W609" s="851"/>
    </row>
    <row r="610" spans="2:31" s="256" customFormat="1" ht="20.100000000000001" customHeight="1" x14ac:dyDescent="0.15">
      <c r="B610" s="860"/>
      <c r="C610" s="830"/>
      <c r="D610" s="844"/>
      <c r="E610" s="845"/>
      <c r="F610" s="849"/>
      <c r="G610" s="850"/>
      <c r="H610" s="850"/>
      <c r="I610" s="850"/>
      <c r="J610" s="850"/>
      <c r="K610" s="850"/>
      <c r="L610" s="850"/>
      <c r="M610" s="860"/>
      <c r="N610" s="830"/>
      <c r="O610" s="844"/>
      <c r="P610" s="845"/>
      <c r="Q610" s="849"/>
      <c r="R610" s="850"/>
      <c r="S610" s="850"/>
      <c r="T610" s="850"/>
      <c r="U610" s="850"/>
      <c r="V610" s="850"/>
      <c r="W610" s="851"/>
    </row>
    <row r="611" spans="2:31" s="256" customFormat="1" ht="17.100000000000001" customHeight="1" x14ac:dyDescent="0.15">
      <c r="B611" s="574" t="s">
        <v>566</v>
      </c>
      <c r="C611" s="574" t="s">
        <v>3</v>
      </c>
      <c r="D611" s="842" t="s">
        <v>534</v>
      </c>
      <c r="E611" s="843"/>
      <c r="F611" s="849"/>
      <c r="G611" s="850"/>
      <c r="H611" s="850"/>
      <c r="I611" s="850"/>
      <c r="J611" s="850"/>
      <c r="K611" s="850"/>
      <c r="L611" s="850"/>
      <c r="M611" s="574" t="s">
        <v>566</v>
      </c>
      <c r="N611" s="574" t="s">
        <v>3</v>
      </c>
      <c r="O611" s="842" t="s">
        <v>534</v>
      </c>
      <c r="P611" s="843"/>
      <c r="Q611" s="849"/>
      <c r="R611" s="850"/>
      <c r="S611" s="850"/>
      <c r="T611" s="850"/>
      <c r="U611" s="850"/>
      <c r="V611" s="850"/>
      <c r="W611" s="851"/>
    </row>
    <row r="612" spans="2:31" s="256" customFormat="1" ht="17.100000000000001" customHeight="1" x14ac:dyDescent="0.15">
      <c r="B612" s="574"/>
      <c r="C612" s="574"/>
      <c r="D612" s="844"/>
      <c r="E612" s="845"/>
      <c r="F612" s="849"/>
      <c r="G612" s="850"/>
      <c r="H612" s="850"/>
      <c r="I612" s="850"/>
      <c r="J612" s="850"/>
      <c r="K612" s="850"/>
      <c r="L612" s="850"/>
      <c r="M612" s="574"/>
      <c r="N612" s="574"/>
      <c r="O612" s="844"/>
      <c r="P612" s="845"/>
      <c r="Q612" s="849"/>
      <c r="R612" s="850"/>
      <c r="S612" s="850"/>
      <c r="T612" s="850"/>
      <c r="U612" s="850"/>
      <c r="V612" s="850"/>
      <c r="W612" s="851"/>
    </row>
    <row r="613" spans="2:31" s="256" customFormat="1" ht="17.100000000000001" customHeight="1" x14ac:dyDescent="0.15">
      <c r="B613" s="574"/>
      <c r="C613" s="574" t="s">
        <v>4</v>
      </c>
      <c r="D613" s="842" t="s">
        <v>485</v>
      </c>
      <c r="E613" s="843"/>
      <c r="F613" s="849"/>
      <c r="G613" s="850"/>
      <c r="H613" s="850"/>
      <c r="I613" s="850"/>
      <c r="J613" s="850"/>
      <c r="K613" s="850"/>
      <c r="L613" s="850"/>
      <c r="M613" s="574"/>
      <c r="N613" s="574" t="s">
        <v>4</v>
      </c>
      <c r="O613" s="842" t="s">
        <v>485</v>
      </c>
      <c r="P613" s="843"/>
      <c r="Q613" s="849"/>
      <c r="R613" s="850"/>
      <c r="S613" s="850"/>
      <c r="T613" s="850"/>
      <c r="U613" s="850"/>
      <c r="V613" s="850"/>
      <c r="W613" s="851"/>
    </row>
    <row r="614" spans="2:31" s="256" customFormat="1" ht="17.100000000000001" customHeight="1" x14ac:dyDescent="0.15">
      <c r="B614" s="574"/>
      <c r="C614" s="574"/>
      <c r="D614" s="844"/>
      <c r="E614" s="845"/>
      <c r="F614" s="849"/>
      <c r="G614" s="850"/>
      <c r="H614" s="850"/>
      <c r="I614" s="850"/>
      <c r="J614" s="850"/>
      <c r="K614" s="850"/>
      <c r="L614" s="850"/>
      <c r="M614" s="574"/>
      <c r="N614" s="574"/>
      <c r="O614" s="844"/>
      <c r="P614" s="845"/>
      <c r="Q614" s="849"/>
      <c r="R614" s="850"/>
      <c r="S614" s="850"/>
      <c r="T614" s="850"/>
      <c r="U614" s="850"/>
      <c r="V614" s="850"/>
      <c r="W614" s="851"/>
    </row>
    <row r="615" spans="2:31" s="256" customFormat="1" ht="17.100000000000001" customHeight="1" x14ac:dyDescent="0.15">
      <c r="B615" s="522" t="s">
        <v>5</v>
      </c>
      <c r="C615" s="524"/>
      <c r="D615" s="827" t="s">
        <v>332</v>
      </c>
      <c r="E615" s="828"/>
      <c r="F615" s="849"/>
      <c r="G615" s="850"/>
      <c r="H615" s="850"/>
      <c r="I615" s="850"/>
      <c r="J615" s="850"/>
      <c r="K615" s="850"/>
      <c r="L615" s="850"/>
      <c r="M615" s="522" t="s">
        <v>5</v>
      </c>
      <c r="N615" s="524"/>
      <c r="O615" s="827" t="s">
        <v>332</v>
      </c>
      <c r="P615" s="828"/>
      <c r="Q615" s="849"/>
      <c r="R615" s="850"/>
      <c r="S615" s="850"/>
      <c r="T615" s="850"/>
      <c r="U615" s="850"/>
      <c r="V615" s="850"/>
      <c r="W615" s="851"/>
    </row>
    <row r="616" spans="2:31" s="256" customFormat="1" ht="17.100000000000001" customHeight="1" x14ac:dyDescent="0.15">
      <c r="B616" s="522" t="s">
        <v>6</v>
      </c>
      <c r="C616" s="524"/>
      <c r="D616" s="844" t="s">
        <v>338</v>
      </c>
      <c r="E616" s="845"/>
      <c r="F616" s="849"/>
      <c r="G616" s="850"/>
      <c r="H616" s="850"/>
      <c r="I616" s="850"/>
      <c r="J616" s="850"/>
      <c r="K616" s="850"/>
      <c r="L616" s="850"/>
      <c r="M616" s="522" t="s">
        <v>6</v>
      </c>
      <c r="N616" s="524"/>
      <c r="O616" s="844" t="s">
        <v>338</v>
      </c>
      <c r="P616" s="845"/>
      <c r="Q616" s="849"/>
      <c r="R616" s="850"/>
      <c r="S616" s="850"/>
      <c r="T616" s="850"/>
      <c r="U616" s="850"/>
      <c r="V616" s="850"/>
      <c r="W616" s="851"/>
    </row>
    <row r="617" spans="2:31" s="256" customFormat="1" ht="17.100000000000001" customHeight="1" x14ac:dyDescent="0.15">
      <c r="B617" s="562" t="s">
        <v>29</v>
      </c>
      <c r="C617" s="831" t="s">
        <v>267</v>
      </c>
      <c r="D617" s="832"/>
      <c r="E617" s="260"/>
      <c r="F617" s="849"/>
      <c r="G617" s="850"/>
      <c r="H617" s="850"/>
      <c r="I617" s="850"/>
      <c r="J617" s="850"/>
      <c r="K617" s="850"/>
      <c r="L617" s="850"/>
      <c r="M617" s="562" t="s">
        <v>29</v>
      </c>
      <c r="N617" s="831" t="s">
        <v>267</v>
      </c>
      <c r="O617" s="832"/>
      <c r="P617" s="260"/>
      <c r="Q617" s="849"/>
      <c r="R617" s="850"/>
      <c r="S617" s="850"/>
      <c r="T617" s="850"/>
      <c r="U617" s="850"/>
      <c r="V617" s="850"/>
      <c r="W617" s="851"/>
    </row>
    <row r="618" spans="2:31" s="256" customFormat="1" ht="17.100000000000001" customHeight="1" x14ac:dyDescent="0.15">
      <c r="B618" s="565"/>
      <c r="C618" s="831" t="s">
        <v>268</v>
      </c>
      <c r="D618" s="832"/>
      <c r="E618" s="261" t="s">
        <v>551</v>
      </c>
      <c r="F618" s="852"/>
      <c r="G618" s="853"/>
      <c r="H618" s="853"/>
      <c r="I618" s="853"/>
      <c r="J618" s="853"/>
      <c r="K618" s="853"/>
      <c r="L618" s="853"/>
      <c r="M618" s="565"/>
      <c r="N618" s="831" t="s">
        <v>268</v>
      </c>
      <c r="O618" s="832"/>
      <c r="P618" s="261" t="s">
        <v>551</v>
      </c>
      <c r="Q618" s="852"/>
      <c r="R618" s="853"/>
      <c r="S618" s="853"/>
      <c r="T618" s="853"/>
      <c r="U618" s="853"/>
      <c r="V618" s="853"/>
      <c r="W618" s="854"/>
    </row>
    <row r="619" spans="2:31" s="256" customFormat="1" ht="17.100000000000001" customHeight="1" x14ac:dyDescent="0.15">
      <c r="B619" s="522" t="s">
        <v>7</v>
      </c>
      <c r="C619" s="523"/>
      <c r="D619" s="524"/>
      <c r="E619" s="833" t="s">
        <v>1186</v>
      </c>
      <c r="F619" s="834"/>
      <c r="G619" s="834"/>
      <c r="H619" s="834"/>
      <c r="I619" s="834"/>
      <c r="J619" s="834"/>
      <c r="K619" s="834"/>
      <c r="L619" s="835"/>
      <c r="M619" s="522" t="s">
        <v>7</v>
      </c>
      <c r="N619" s="523"/>
      <c r="O619" s="524"/>
      <c r="P619" s="833" t="s">
        <v>1189</v>
      </c>
      <c r="Q619" s="834"/>
      <c r="R619" s="834"/>
      <c r="S619" s="834"/>
      <c r="T619" s="834"/>
      <c r="U619" s="834"/>
      <c r="V619" s="834"/>
      <c r="W619" s="835"/>
    </row>
    <row r="620" spans="2:31" s="256" customFormat="1" ht="17.100000000000001" customHeight="1" x14ac:dyDescent="0.15">
      <c r="B620" s="522" t="s">
        <v>46</v>
      </c>
      <c r="C620" s="523"/>
      <c r="D620" s="524"/>
      <c r="E620" s="813" t="s">
        <v>1187</v>
      </c>
      <c r="F620" s="814"/>
      <c r="G620" s="814"/>
      <c r="H620" s="814"/>
      <c r="I620" s="814"/>
      <c r="J620" s="814"/>
      <c r="K620" s="814"/>
      <c r="L620" s="815"/>
      <c r="M620" s="522" t="s">
        <v>46</v>
      </c>
      <c r="N620" s="523"/>
      <c r="O620" s="524"/>
      <c r="P620" s="813" t="s">
        <v>1187</v>
      </c>
      <c r="Q620" s="814"/>
      <c r="R620" s="814"/>
      <c r="S620" s="814"/>
      <c r="T620" s="814"/>
      <c r="U620" s="814"/>
      <c r="V620" s="814"/>
      <c r="W620" s="815"/>
    </row>
    <row r="621" spans="2:31" s="256" customFormat="1" ht="17.100000000000001" customHeight="1" x14ac:dyDescent="0.15">
      <c r="B621" s="522" t="s">
        <v>270</v>
      </c>
      <c r="C621" s="523"/>
      <c r="D621" s="524"/>
      <c r="E621" s="813" t="s">
        <v>1087</v>
      </c>
      <c r="F621" s="814"/>
      <c r="G621" s="814"/>
      <c r="H621" s="814"/>
      <c r="I621" s="814"/>
      <c r="J621" s="814"/>
      <c r="K621" s="814"/>
      <c r="L621" s="815"/>
      <c r="M621" s="522" t="s">
        <v>270</v>
      </c>
      <c r="N621" s="523"/>
      <c r="O621" s="524"/>
      <c r="P621" s="813" t="s">
        <v>1087</v>
      </c>
      <c r="Q621" s="814"/>
      <c r="R621" s="814"/>
      <c r="S621" s="814"/>
      <c r="T621" s="814"/>
      <c r="U621" s="814"/>
      <c r="V621" s="814"/>
      <c r="W621" s="815"/>
    </row>
    <row r="622" spans="2:31" s="256" customFormat="1" ht="17.100000000000001" customHeight="1" x14ac:dyDescent="0.15">
      <c r="B622" s="522" t="s">
        <v>289</v>
      </c>
      <c r="C622" s="523"/>
      <c r="D622" s="524"/>
      <c r="E622" s="862" t="s">
        <v>1101</v>
      </c>
      <c r="F622" s="863"/>
      <c r="G622" s="864"/>
      <c r="H622" s="816" t="s">
        <v>8</v>
      </c>
      <c r="I622" s="817"/>
      <c r="J622" s="818"/>
      <c r="K622" s="819"/>
      <c r="L622" s="820"/>
      <c r="M622" s="522" t="s">
        <v>289</v>
      </c>
      <c r="N622" s="523"/>
      <c r="O622" s="524"/>
      <c r="P622" s="862" t="s">
        <v>1101</v>
      </c>
      <c r="Q622" s="863"/>
      <c r="R622" s="864"/>
      <c r="S622" s="816" t="s">
        <v>8</v>
      </c>
      <c r="T622" s="817"/>
      <c r="U622" s="818"/>
      <c r="V622" s="819"/>
      <c r="W622" s="820"/>
    </row>
    <row r="623" spans="2:31" s="256" customFormat="1" ht="17.100000000000001" customHeight="1" x14ac:dyDescent="0.15">
      <c r="B623" s="865" t="s">
        <v>567</v>
      </c>
      <c r="C623" s="866"/>
      <c r="D623" s="821" t="s">
        <v>1109</v>
      </c>
      <c r="E623" s="822"/>
      <c r="F623" s="822"/>
      <c r="G623" s="822"/>
      <c r="H623" s="822"/>
      <c r="I623" s="822"/>
      <c r="J623" s="822"/>
      <c r="K623" s="822"/>
      <c r="L623" s="823"/>
      <c r="M623" s="522" t="s">
        <v>567</v>
      </c>
      <c r="N623" s="524"/>
      <c r="O623" s="821" t="s">
        <v>1190</v>
      </c>
      <c r="P623" s="822"/>
      <c r="Q623" s="822"/>
      <c r="R623" s="822"/>
      <c r="S623" s="822"/>
      <c r="T623" s="822"/>
      <c r="U623" s="822"/>
      <c r="V623" s="822"/>
      <c r="W623" s="823"/>
    </row>
    <row r="624" spans="2:31" ht="15" customHeight="1" x14ac:dyDescent="0.15">
      <c r="B624" s="263"/>
      <c r="C624" s="824" t="s">
        <v>568</v>
      </c>
      <c r="D624" s="825"/>
      <c r="E624" s="825"/>
      <c r="F624" s="825"/>
      <c r="G624" s="825"/>
      <c r="H624" s="825"/>
      <c r="I624" s="825"/>
      <c r="J624" s="825"/>
      <c r="K624" s="825"/>
      <c r="L624" s="825"/>
      <c r="M624" s="263"/>
      <c r="N624" s="263" t="s">
        <v>569</v>
      </c>
      <c r="O624" s="263"/>
      <c r="P624" s="263"/>
      <c r="Q624" s="263"/>
      <c r="R624" s="263"/>
      <c r="S624" s="263"/>
      <c r="T624" s="263"/>
      <c r="U624" s="263"/>
      <c r="V624" s="263"/>
      <c r="W624" s="263"/>
      <c r="AA624" s="256"/>
      <c r="AB624" s="256"/>
      <c r="AC624" s="256"/>
      <c r="AD624" s="256"/>
      <c r="AE624" s="256"/>
    </row>
    <row r="625" spans="2:31" ht="15" customHeight="1" x14ac:dyDescent="0.15">
      <c r="B625" s="263"/>
      <c r="C625" s="826"/>
      <c r="D625" s="826"/>
      <c r="E625" s="826"/>
      <c r="F625" s="826"/>
      <c r="G625" s="826"/>
      <c r="H625" s="826"/>
      <c r="I625" s="826"/>
      <c r="J625" s="826"/>
      <c r="K625" s="826"/>
      <c r="L625" s="826"/>
      <c r="M625" s="263"/>
      <c r="N625" s="263" t="s">
        <v>570</v>
      </c>
      <c r="O625" s="263"/>
      <c r="P625" s="263"/>
      <c r="Q625" s="263"/>
      <c r="R625" s="263"/>
      <c r="S625" s="263"/>
      <c r="T625" s="263"/>
      <c r="U625" s="263"/>
      <c r="V625" s="263"/>
      <c r="W625" s="263"/>
      <c r="AA625" s="256"/>
      <c r="AB625" s="256"/>
      <c r="AC625" s="256"/>
      <c r="AD625" s="256"/>
      <c r="AE625" s="256"/>
    </row>
    <row r="626" spans="2:31" ht="15" customHeight="1" x14ac:dyDescent="0.15">
      <c r="C626" s="263" t="s">
        <v>571</v>
      </c>
      <c r="N626" s="264" t="s">
        <v>517</v>
      </c>
      <c r="O626" s="264"/>
      <c r="P626" s="264"/>
      <c r="Q626" s="264"/>
      <c r="R626" s="264"/>
      <c r="S626" s="264"/>
      <c r="T626" s="264"/>
      <c r="U626" s="264"/>
      <c r="V626" s="264"/>
      <c r="AA626" s="256"/>
      <c r="AB626" s="256"/>
      <c r="AC626" s="256"/>
      <c r="AD626" s="256"/>
      <c r="AE626" s="256"/>
    </row>
    <row r="627" spans="2:31" ht="15" customHeight="1" x14ac:dyDescent="0.15">
      <c r="C627" s="263" t="s">
        <v>573</v>
      </c>
      <c r="N627" s="264" t="s">
        <v>572</v>
      </c>
      <c r="O627" s="264"/>
      <c r="P627" s="264"/>
      <c r="Q627" s="264"/>
      <c r="R627" s="264"/>
      <c r="S627" s="264"/>
      <c r="T627" s="264"/>
      <c r="U627" s="264"/>
      <c r="V627" s="264"/>
      <c r="AA627" s="256"/>
      <c r="AB627" s="256"/>
      <c r="AC627" s="256"/>
      <c r="AD627" s="256"/>
      <c r="AE627" s="256"/>
    </row>
    <row r="628" spans="2:31" x14ac:dyDescent="0.15">
      <c r="C628" s="264" t="s">
        <v>542</v>
      </c>
      <c r="N628" s="264" t="s">
        <v>450</v>
      </c>
      <c r="O628" s="264"/>
      <c r="P628" s="264"/>
      <c r="Q628" s="264"/>
      <c r="R628" s="264"/>
      <c r="S628" s="264"/>
      <c r="T628" s="264"/>
      <c r="U628" s="264"/>
      <c r="V628" s="264"/>
      <c r="AA628" s="256"/>
      <c r="AB628" s="256"/>
      <c r="AC628" s="256"/>
      <c r="AD628" s="256"/>
      <c r="AE628" s="256"/>
    </row>
    <row r="629" spans="2:31" x14ac:dyDescent="0.15">
      <c r="N629" s="264"/>
      <c r="AA629" s="256"/>
      <c r="AB629" s="256"/>
      <c r="AC629" s="256"/>
      <c r="AD629" s="256"/>
      <c r="AE629" s="256"/>
    </row>
    <row r="630" spans="2:31" x14ac:dyDescent="0.15">
      <c r="N630" s="264"/>
      <c r="AA630" s="256"/>
      <c r="AB630" s="256"/>
      <c r="AC630" s="256"/>
      <c r="AD630" s="256"/>
      <c r="AE630" s="256"/>
    </row>
    <row r="631" spans="2:31" ht="9" customHeight="1" x14ac:dyDescent="0.15">
      <c r="AA631" s="256"/>
      <c r="AB631" s="256"/>
      <c r="AC631" s="256"/>
      <c r="AD631" s="256"/>
      <c r="AE631" s="256"/>
    </row>
    <row r="632" spans="2:31" s="256" customFormat="1" ht="22.5" customHeight="1" x14ac:dyDescent="0.15">
      <c r="B632" s="867" t="s">
        <v>563</v>
      </c>
      <c r="C632" s="867"/>
      <c r="D632" s="867"/>
      <c r="E632" s="867"/>
      <c r="F632" s="867"/>
      <c r="G632" s="867"/>
      <c r="H632" s="867"/>
      <c r="I632" s="867"/>
      <c r="J632" s="867"/>
      <c r="K632" s="867"/>
      <c r="L632" s="867"/>
      <c r="M632" s="867"/>
      <c r="N632" s="867"/>
      <c r="O632" s="867"/>
      <c r="P632" s="867"/>
      <c r="Q632" s="867"/>
      <c r="R632" s="867"/>
      <c r="S632" s="867"/>
      <c r="T632" s="867"/>
      <c r="U632" s="867"/>
      <c r="V632" s="867"/>
      <c r="W632" s="867"/>
      <c r="Y632" s="242" t="s">
        <v>551</v>
      </c>
    </row>
    <row r="633" spans="2:31" s="256" customFormat="1" ht="20.100000000000001" customHeight="1" x14ac:dyDescent="0.15">
      <c r="B633" s="258" t="s">
        <v>27</v>
      </c>
      <c r="C633" s="258"/>
      <c r="D633" s="868" t="str">
        <f>D588</f>
        <v>ミネトンネル</v>
      </c>
      <c r="E633" s="868"/>
      <c r="F633" s="868"/>
      <c r="G633" s="868"/>
      <c r="H633" s="869" t="s">
        <v>28</v>
      </c>
      <c r="I633" s="869"/>
      <c r="J633" s="870" t="str">
        <f>J588</f>
        <v>一般国道　316号</v>
      </c>
      <c r="K633" s="870"/>
      <c r="L633" s="870"/>
      <c r="M633" s="871" t="s">
        <v>255</v>
      </c>
      <c r="N633" s="871"/>
      <c r="O633" s="871"/>
      <c r="P633" s="872" t="str">
        <f>P588</f>
        <v>株式会社ニュージェック</v>
      </c>
      <c r="Q633" s="872"/>
      <c r="R633" s="872"/>
      <c r="S633" s="562" t="s">
        <v>220</v>
      </c>
      <c r="T633" s="564"/>
      <c r="U633" s="873">
        <f>U588</f>
        <v>44294</v>
      </c>
      <c r="V633" s="874"/>
      <c r="W633" s="875"/>
      <c r="Y633" s="242" t="s">
        <v>554</v>
      </c>
    </row>
    <row r="634" spans="2:31" s="256" customFormat="1" ht="20.100000000000001" customHeight="1" x14ac:dyDescent="0.15">
      <c r="B634" s="259" t="s">
        <v>0</v>
      </c>
      <c r="C634" s="259"/>
      <c r="D634" s="879" t="str">
        <f>D589</f>
        <v>美祢トンネル</v>
      </c>
      <c r="E634" s="879"/>
      <c r="F634" s="879"/>
      <c r="G634" s="879"/>
      <c r="H634" s="541" t="s">
        <v>1</v>
      </c>
      <c r="I634" s="541"/>
      <c r="J634" s="870" t="str">
        <f>J589</f>
        <v>宇部土木建築事務所</v>
      </c>
      <c r="K634" s="870"/>
      <c r="L634" s="870"/>
      <c r="M634" s="871" t="s">
        <v>256</v>
      </c>
      <c r="N634" s="871"/>
      <c r="O634" s="871"/>
      <c r="P634" s="872" t="str">
        <f>P589</f>
        <v>石村　勝伸</v>
      </c>
      <c r="Q634" s="872"/>
      <c r="R634" s="872"/>
      <c r="S634" s="705"/>
      <c r="T634" s="706"/>
      <c r="U634" s="876"/>
      <c r="V634" s="877"/>
      <c r="W634" s="878"/>
      <c r="Y634" s="242" t="s">
        <v>54</v>
      </c>
    </row>
    <row r="635" spans="2:31" s="256" customFormat="1" ht="20.100000000000001" customHeight="1" x14ac:dyDescent="0.15">
      <c r="B635" s="859" t="s">
        <v>564</v>
      </c>
      <c r="C635" s="840" t="s">
        <v>565</v>
      </c>
      <c r="D635" s="842" t="s">
        <v>609</v>
      </c>
      <c r="E635" s="843"/>
      <c r="F635" s="846"/>
      <c r="G635" s="847"/>
      <c r="H635" s="847"/>
      <c r="I635" s="847"/>
      <c r="J635" s="847"/>
      <c r="K635" s="847"/>
      <c r="L635" s="847"/>
      <c r="M635" s="861" t="s">
        <v>564</v>
      </c>
      <c r="N635" s="839" t="s">
        <v>565</v>
      </c>
      <c r="O635" s="883" t="s">
        <v>610</v>
      </c>
      <c r="P635" s="884"/>
      <c r="Q635" s="846"/>
      <c r="R635" s="847"/>
      <c r="S635" s="847"/>
      <c r="T635" s="847"/>
      <c r="U635" s="847"/>
      <c r="V635" s="847"/>
      <c r="W635" s="848"/>
      <c r="Y635" s="242" t="s">
        <v>55</v>
      </c>
    </row>
    <row r="636" spans="2:31" s="256" customFormat="1" ht="20.100000000000001" customHeight="1" x14ac:dyDescent="0.15">
      <c r="B636" s="859"/>
      <c r="C636" s="830"/>
      <c r="D636" s="844"/>
      <c r="E636" s="845"/>
      <c r="F636" s="849"/>
      <c r="G636" s="850"/>
      <c r="H636" s="850"/>
      <c r="I636" s="850"/>
      <c r="J636" s="850"/>
      <c r="K636" s="850"/>
      <c r="L636" s="850"/>
      <c r="M636" s="859"/>
      <c r="N636" s="830"/>
      <c r="O636" s="880"/>
      <c r="P636" s="881"/>
      <c r="Q636" s="849"/>
      <c r="R636" s="850"/>
      <c r="S636" s="850"/>
      <c r="T636" s="850"/>
      <c r="U636" s="850"/>
      <c r="V636" s="850"/>
      <c r="W636" s="851"/>
    </row>
    <row r="637" spans="2:31" s="256" customFormat="1" ht="20.100000000000001" customHeight="1" x14ac:dyDescent="0.15">
      <c r="B637" s="859"/>
      <c r="C637" s="839" t="s">
        <v>2</v>
      </c>
      <c r="D637" s="842">
        <v>8</v>
      </c>
      <c r="E637" s="843"/>
      <c r="F637" s="849"/>
      <c r="G637" s="850"/>
      <c r="H637" s="850"/>
      <c r="I637" s="850"/>
      <c r="J637" s="850"/>
      <c r="K637" s="850"/>
      <c r="L637" s="850"/>
      <c r="M637" s="859"/>
      <c r="N637" s="839" t="s">
        <v>2</v>
      </c>
      <c r="O637" s="842">
        <v>1</v>
      </c>
      <c r="P637" s="843"/>
      <c r="Q637" s="849"/>
      <c r="R637" s="850"/>
      <c r="S637" s="850"/>
      <c r="T637" s="850"/>
      <c r="U637" s="850"/>
      <c r="V637" s="850"/>
      <c r="W637" s="851"/>
    </row>
    <row r="638" spans="2:31" s="256" customFormat="1" ht="20.100000000000001" customHeight="1" x14ac:dyDescent="0.15">
      <c r="B638" s="860"/>
      <c r="C638" s="830"/>
      <c r="D638" s="844"/>
      <c r="E638" s="845"/>
      <c r="F638" s="849"/>
      <c r="G638" s="850"/>
      <c r="H638" s="850"/>
      <c r="I638" s="850"/>
      <c r="J638" s="850"/>
      <c r="K638" s="850"/>
      <c r="L638" s="850"/>
      <c r="M638" s="860"/>
      <c r="N638" s="830"/>
      <c r="O638" s="844"/>
      <c r="P638" s="845"/>
      <c r="Q638" s="849"/>
      <c r="R638" s="850"/>
      <c r="S638" s="850"/>
      <c r="T638" s="850"/>
      <c r="U638" s="850"/>
      <c r="V638" s="850"/>
      <c r="W638" s="851"/>
    </row>
    <row r="639" spans="2:31" s="256" customFormat="1" ht="17.100000000000001" customHeight="1" x14ac:dyDescent="0.15">
      <c r="B639" s="574" t="s">
        <v>566</v>
      </c>
      <c r="C639" s="574" t="s">
        <v>3</v>
      </c>
      <c r="D639" s="842" t="s">
        <v>331</v>
      </c>
      <c r="E639" s="843"/>
      <c r="F639" s="849"/>
      <c r="G639" s="850"/>
      <c r="H639" s="850"/>
      <c r="I639" s="850"/>
      <c r="J639" s="850"/>
      <c r="K639" s="850"/>
      <c r="L639" s="850"/>
      <c r="M639" s="574" t="s">
        <v>566</v>
      </c>
      <c r="N639" s="574" t="s">
        <v>3</v>
      </c>
      <c r="O639" s="842" t="s">
        <v>534</v>
      </c>
      <c r="P639" s="843"/>
      <c r="Q639" s="849"/>
      <c r="R639" s="850"/>
      <c r="S639" s="850"/>
      <c r="T639" s="850"/>
      <c r="U639" s="850"/>
      <c r="V639" s="850"/>
      <c r="W639" s="851"/>
      <c r="AA639" s="257"/>
      <c r="AB639" s="257"/>
      <c r="AC639" s="257"/>
      <c r="AD639" s="257"/>
      <c r="AE639" s="257"/>
    </row>
    <row r="640" spans="2:31" s="256" customFormat="1" ht="17.100000000000001" customHeight="1" x14ac:dyDescent="0.15">
      <c r="B640" s="574"/>
      <c r="C640" s="574"/>
      <c r="D640" s="844"/>
      <c r="E640" s="845"/>
      <c r="F640" s="849"/>
      <c r="G640" s="850"/>
      <c r="H640" s="850"/>
      <c r="I640" s="850"/>
      <c r="J640" s="850"/>
      <c r="K640" s="850"/>
      <c r="L640" s="850"/>
      <c r="M640" s="574"/>
      <c r="N640" s="574"/>
      <c r="O640" s="844"/>
      <c r="P640" s="845"/>
      <c r="Q640" s="849"/>
      <c r="R640" s="850"/>
      <c r="S640" s="850"/>
      <c r="T640" s="850"/>
      <c r="U640" s="850"/>
      <c r="V640" s="850"/>
      <c r="W640" s="851"/>
      <c r="AA640" s="257"/>
      <c r="AB640" s="257"/>
      <c r="AC640" s="257"/>
      <c r="AD640" s="257"/>
      <c r="AE640" s="257"/>
    </row>
    <row r="641" spans="2:31" s="256" customFormat="1" ht="17.100000000000001" customHeight="1" x14ac:dyDescent="0.15">
      <c r="B641" s="574"/>
      <c r="C641" s="574" t="s">
        <v>4</v>
      </c>
      <c r="D641" s="842" t="s">
        <v>356</v>
      </c>
      <c r="E641" s="843"/>
      <c r="F641" s="849"/>
      <c r="G641" s="850"/>
      <c r="H641" s="850"/>
      <c r="I641" s="850"/>
      <c r="J641" s="850"/>
      <c r="K641" s="850"/>
      <c r="L641" s="850"/>
      <c r="M641" s="574"/>
      <c r="N641" s="574" t="s">
        <v>4</v>
      </c>
      <c r="O641" s="842" t="s">
        <v>486</v>
      </c>
      <c r="P641" s="843"/>
      <c r="Q641" s="849"/>
      <c r="R641" s="850"/>
      <c r="S641" s="850"/>
      <c r="T641" s="850"/>
      <c r="U641" s="850"/>
      <c r="V641" s="850"/>
      <c r="W641" s="851"/>
      <c r="AA641" s="257"/>
      <c r="AB641" s="257"/>
      <c r="AC641" s="257"/>
      <c r="AD641" s="257"/>
      <c r="AE641" s="257"/>
    </row>
    <row r="642" spans="2:31" s="256" customFormat="1" ht="17.100000000000001" customHeight="1" x14ac:dyDescent="0.15">
      <c r="B642" s="574"/>
      <c r="C642" s="574"/>
      <c r="D642" s="844"/>
      <c r="E642" s="845"/>
      <c r="F642" s="849"/>
      <c r="G642" s="850"/>
      <c r="H642" s="850"/>
      <c r="I642" s="850"/>
      <c r="J642" s="850"/>
      <c r="K642" s="850"/>
      <c r="L642" s="850"/>
      <c r="M642" s="574"/>
      <c r="N642" s="574"/>
      <c r="O642" s="844"/>
      <c r="P642" s="845"/>
      <c r="Q642" s="849"/>
      <c r="R642" s="850"/>
      <c r="S642" s="850"/>
      <c r="T642" s="850"/>
      <c r="U642" s="850"/>
      <c r="V642" s="850"/>
      <c r="W642" s="851"/>
      <c r="AA642" s="257"/>
      <c r="AB642" s="257"/>
      <c r="AC642" s="257"/>
      <c r="AD642" s="257"/>
      <c r="AE642" s="257"/>
    </row>
    <row r="643" spans="2:31" s="256" customFormat="1" ht="17.100000000000001" customHeight="1" x14ac:dyDescent="0.15">
      <c r="B643" s="522" t="s">
        <v>5</v>
      </c>
      <c r="C643" s="524"/>
      <c r="D643" s="888" t="s">
        <v>342</v>
      </c>
      <c r="E643" s="889"/>
      <c r="F643" s="849"/>
      <c r="G643" s="850"/>
      <c r="H643" s="850"/>
      <c r="I643" s="850"/>
      <c r="J643" s="850"/>
      <c r="K643" s="850"/>
      <c r="L643" s="850"/>
      <c r="M643" s="522" t="s">
        <v>5</v>
      </c>
      <c r="N643" s="524"/>
      <c r="O643" s="827" t="s">
        <v>332</v>
      </c>
      <c r="P643" s="828"/>
      <c r="Q643" s="849"/>
      <c r="R643" s="850"/>
      <c r="S643" s="850"/>
      <c r="T643" s="850"/>
      <c r="U643" s="850"/>
      <c r="V643" s="850"/>
      <c r="W643" s="851"/>
      <c r="AA643" s="257"/>
      <c r="AB643" s="257"/>
      <c r="AC643" s="257"/>
      <c r="AD643" s="257"/>
      <c r="AE643" s="257"/>
    </row>
    <row r="644" spans="2:31" s="256" customFormat="1" ht="17.100000000000001" customHeight="1" x14ac:dyDescent="0.15">
      <c r="B644" s="522" t="s">
        <v>6</v>
      </c>
      <c r="C644" s="524"/>
      <c r="D644" s="844" t="s">
        <v>336</v>
      </c>
      <c r="E644" s="845"/>
      <c r="F644" s="849"/>
      <c r="G644" s="850"/>
      <c r="H644" s="850"/>
      <c r="I644" s="850"/>
      <c r="J644" s="850"/>
      <c r="K644" s="850"/>
      <c r="L644" s="850"/>
      <c r="M644" s="522" t="s">
        <v>6</v>
      </c>
      <c r="N644" s="524"/>
      <c r="O644" s="844" t="s">
        <v>338</v>
      </c>
      <c r="P644" s="845"/>
      <c r="Q644" s="849"/>
      <c r="R644" s="850"/>
      <c r="S644" s="850"/>
      <c r="T644" s="850"/>
      <c r="U644" s="850"/>
      <c r="V644" s="850"/>
      <c r="W644" s="851"/>
    </row>
    <row r="645" spans="2:31" s="256" customFormat="1" ht="17.100000000000001" customHeight="1" x14ac:dyDescent="0.15">
      <c r="B645" s="562" t="s">
        <v>29</v>
      </c>
      <c r="C645" s="831" t="s">
        <v>267</v>
      </c>
      <c r="D645" s="832"/>
      <c r="E645" s="261"/>
      <c r="F645" s="849"/>
      <c r="G645" s="850"/>
      <c r="H645" s="850"/>
      <c r="I645" s="850"/>
      <c r="J645" s="850"/>
      <c r="K645" s="850"/>
      <c r="L645" s="850"/>
      <c r="M645" s="562" t="s">
        <v>29</v>
      </c>
      <c r="N645" s="831" t="s">
        <v>267</v>
      </c>
      <c r="O645" s="832"/>
      <c r="P645" s="260"/>
      <c r="Q645" s="849"/>
      <c r="R645" s="850"/>
      <c r="S645" s="850"/>
      <c r="T645" s="850"/>
      <c r="U645" s="850"/>
      <c r="V645" s="850"/>
      <c r="W645" s="851"/>
    </row>
    <row r="646" spans="2:31" s="256" customFormat="1" ht="17.100000000000001" customHeight="1" x14ac:dyDescent="0.15">
      <c r="B646" s="565"/>
      <c r="C646" s="831" t="s">
        <v>268</v>
      </c>
      <c r="D646" s="832"/>
      <c r="E646" s="262" t="s">
        <v>551</v>
      </c>
      <c r="F646" s="852"/>
      <c r="G646" s="853"/>
      <c r="H646" s="853"/>
      <c r="I646" s="853"/>
      <c r="J646" s="853"/>
      <c r="K646" s="853"/>
      <c r="L646" s="853"/>
      <c r="M646" s="565"/>
      <c r="N646" s="831" t="s">
        <v>268</v>
      </c>
      <c r="O646" s="832"/>
      <c r="P646" s="261" t="s">
        <v>551</v>
      </c>
      <c r="Q646" s="852"/>
      <c r="R646" s="853"/>
      <c r="S646" s="853"/>
      <c r="T646" s="853"/>
      <c r="U646" s="853"/>
      <c r="V646" s="853"/>
      <c r="W646" s="854"/>
    </row>
    <row r="647" spans="2:31" s="256" customFormat="1" ht="17.100000000000001" customHeight="1" x14ac:dyDescent="0.15">
      <c r="B647" s="522" t="s">
        <v>7</v>
      </c>
      <c r="C647" s="523"/>
      <c r="D647" s="524"/>
      <c r="E647" s="833" t="s">
        <v>1191</v>
      </c>
      <c r="F647" s="857"/>
      <c r="G647" s="857"/>
      <c r="H647" s="857"/>
      <c r="I647" s="857"/>
      <c r="J647" s="857"/>
      <c r="K647" s="857"/>
      <c r="L647" s="858"/>
      <c r="M647" s="522" t="s">
        <v>7</v>
      </c>
      <c r="N647" s="523"/>
      <c r="O647" s="524"/>
      <c r="P647" s="833" t="s">
        <v>1195</v>
      </c>
      <c r="Q647" s="834"/>
      <c r="R647" s="834"/>
      <c r="S647" s="834"/>
      <c r="T647" s="834"/>
      <c r="U647" s="834"/>
      <c r="V647" s="834"/>
      <c r="W647" s="835"/>
    </row>
    <row r="648" spans="2:31" s="256" customFormat="1" ht="17.100000000000001" customHeight="1" x14ac:dyDescent="0.15">
      <c r="B648" s="522" t="s">
        <v>46</v>
      </c>
      <c r="C648" s="523"/>
      <c r="D648" s="524"/>
      <c r="E648" s="833" t="s">
        <v>1192</v>
      </c>
      <c r="F648" s="857"/>
      <c r="G648" s="857"/>
      <c r="H648" s="857"/>
      <c r="I648" s="857"/>
      <c r="J648" s="857"/>
      <c r="K648" s="857"/>
      <c r="L648" s="858"/>
      <c r="M648" s="522" t="s">
        <v>46</v>
      </c>
      <c r="N648" s="523"/>
      <c r="O648" s="524"/>
      <c r="P648" s="813" t="s">
        <v>1196</v>
      </c>
      <c r="Q648" s="814"/>
      <c r="R648" s="814"/>
      <c r="S648" s="814"/>
      <c r="T648" s="814"/>
      <c r="U648" s="814"/>
      <c r="V648" s="814"/>
      <c r="W648" s="815"/>
    </row>
    <row r="649" spans="2:31" s="256" customFormat="1" ht="17.100000000000001" customHeight="1" x14ac:dyDescent="0.15">
      <c r="B649" s="522" t="s">
        <v>270</v>
      </c>
      <c r="C649" s="523"/>
      <c r="D649" s="524"/>
      <c r="E649" s="813" t="s">
        <v>1087</v>
      </c>
      <c r="F649" s="814"/>
      <c r="G649" s="814"/>
      <c r="H649" s="855"/>
      <c r="I649" s="855"/>
      <c r="J649" s="855"/>
      <c r="K649" s="855"/>
      <c r="L649" s="856"/>
      <c r="M649" s="522" t="s">
        <v>270</v>
      </c>
      <c r="N649" s="523"/>
      <c r="O649" s="524"/>
      <c r="P649" s="813" t="s">
        <v>516</v>
      </c>
      <c r="Q649" s="814"/>
      <c r="R649" s="814"/>
      <c r="S649" s="814"/>
      <c r="T649" s="814"/>
      <c r="U649" s="814"/>
      <c r="V649" s="814"/>
      <c r="W649" s="815"/>
    </row>
    <row r="650" spans="2:31" s="256" customFormat="1" ht="17.100000000000001" customHeight="1" x14ac:dyDescent="0.15">
      <c r="B650" s="522" t="s">
        <v>289</v>
      </c>
      <c r="C650" s="523"/>
      <c r="D650" s="524"/>
      <c r="E650" s="813" t="s">
        <v>1088</v>
      </c>
      <c r="F650" s="814"/>
      <c r="G650" s="814"/>
      <c r="H650" s="816" t="s">
        <v>8</v>
      </c>
      <c r="I650" s="817"/>
      <c r="J650" s="818"/>
      <c r="K650" s="819"/>
      <c r="L650" s="819"/>
      <c r="M650" s="522" t="s">
        <v>289</v>
      </c>
      <c r="N650" s="523"/>
      <c r="O650" s="524"/>
      <c r="P650" s="862" t="s">
        <v>1101</v>
      </c>
      <c r="Q650" s="863"/>
      <c r="R650" s="864"/>
      <c r="S650" s="816" t="s">
        <v>8</v>
      </c>
      <c r="T650" s="817"/>
      <c r="U650" s="818"/>
      <c r="V650" s="819"/>
      <c r="W650" s="820"/>
    </row>
    <row r="651" spans="2:31" s="256" customFormat="1" ht="17.100000000000001" customHeight="1" x14ac:dyDescent="0.15">
      <c r="B651" s="865" t="s">
        <v>567</v>
      </c>
      <c r="C651" s="882"/>
      <c r="D651" s="836" t="s">
        <v>1193</v>
      </c>
      <c r="E651" s="837"/>
      <c r="F651" s="837"/>
      <c r="G651" s="837"/>
      <c r="H651" s="837"/>
      <c r="I651" s="837"/>
      <c r="J651" s="837"/>
      <c r="K651" s="837"/>
      <c r="L651" s="838"/>
      <c r="M651" s="865" t="s">
        <v>567</v>
      </c>
      <c r="N651" s="866"/>
      <c r="O651" s="821" t="s">
        <v>1109</v>
      </c>
      <c r="P651" s="822"/>
      <c r="Q651" s="822"/>
      <c r="R651" s="822"/>
      <c r="S651" s="822"/>
      <c r="T651" s="822"/>
      <c r="U651" s="822"/>
      <c r="V651" s="822"/>
      <c r="W651" s="823"/>
    </row>
    <row r="652" spans="2:31" s="256" customFormat="1" ht="20.100000000000001" customHeight="1" x14ac:dyDescent="0.15">
      <c r="B652" s="859" t="s">
        <v>564</v>
      </c>
      <c r="C652" s="840" t="s">
        <v>565</v>
      </c>
      <c r="D652" s="883" t="s">
        <v>610</v>
      </c>
      <c r="E652" s="884"/>
      <c r="F652" s="846"/>
      <c r="G652" s="847"/>
      <c r="H652" s="847"/>
      <c r="I652" s="847"/>
      <c r="J652" s="847"/>
      <c r="K652" s="847"/>
      <c r="L652" s="847"/>
      <c r="M652" s="859" t="s">
        <v>564</v>
      </c>
      <c r="N652" s="840" t="s">
        <v>565</v>
      </c>
      <c r="O652" s="883" t="s">
        <v>610</v>
      </c>
      <c r="P652" s="884"/>
      <c r="Q652" s="846"/>
      <c r="R652" s="847"/>
      <c r="S652" s="847"/>
      <c r="T652" s="847"/>
      <c r="U652" s="847"/>
      <c r="V652" s="847"/>
      <c r="W652" s="848"/>
    </row>
    <row r="653" spans="2:31" s="256" customFormat="1" ht="20.100000000000001" customHeight="1" x14ac:dyDescent="0.15">
      <c r="B653" s="859"/>
      <c r="C653" s="830"/>
      <c r="D653" s="880"/>
      <c r="E653" s="881"/>
      <c r="F653" s="849"/>
      <c r="G653" s="850"/>
      <c r="H653" s="850"/>
      <c r="I653" s="850"/>
      <c r="J653" s="850"/>
      <c r="K653" s="850"/>
      <c r="L653" s="850"/>
      <c r="M653" s="859"/>
      <c r="N653" s="830"/>
      <c r="O653" s="880"/>
      <c r="P653" s="881"/>
      <c r="Q653" s="849"/>
      <c r="R653" s="850"/>
      <c r="S653" s="850"/>
      <c r="T653" s="850"/>
      <c r="U653" s="850"/>
      <c r="V653" s="850"/>
      <c r="W653" s="851"/>
    </row>
    <row r="654" spans="2:31" s="256" customFormat="1" ht="20.100000000000001" customHeight="1" x14ac:dyDescent="0.15">
      <c r="B654" s="859"/>
      <c r="C654" s="839" t="s">
        <v>2</v>
      </c>
      <c r="D654" s="842">
        <v>2</v>
      </c>
      <c r="E654" s="843"/>
      <c r="F654" s="849"/>
      <c r="G654" s="850"/>
      <c r="H654" s="850"/>
      <c r="I654" s="850"/>
      <c r="J654" s="850"/>
      <c r="K654" s="850"/>
      <c r="L654" s="850"/>
      <c r="M654" s="859"/>
      <c r="N654" s="839" t="s">
        <v>2</v>
      </c>
      <c r="O654" s="842">
        <v>3</v>
      </c>
      <c r="P654" s="843"/>
      <c r="Q654" s="849"/>
      <c r="R654" s="850"/>
      <c r="S654" s="850"/>
      <c r="T654" s="850"/>
      <c r="U654" s="850"/>
      <c r="V654" s="850"/>
      <c r="W654" s="851"/>
    </row>
    <row r="655" spans="2:31" s="256" customFormat="1" ht="20.100000000000001" customHeight="1" x14ac:dyDescent="0.15">
      <c r="B655" s="860"/>
      <c r="C655" s="830"/>
      <c r="D655" s="844"/>
      <c r="E655" s="845"/>
      <c r="F655" s="849"/>
      <c r="G655" s="850"/>
      <c r="H655" s="850"/>
      <c r="I655" s="850"/>
      <c r="J655" s="850"/>
      <c r="K655" s="850"/>
      <c r="L655" s="850"/>
      <c r="M655" s="860"/>
      <c r="N655" s="830"/>
      <c r="O655" s="844"/>
      <c r="P655" s="845"/>
      <c r="Q655" s="849"/>
      <c r="R655" s="850"/>
      <c r="S655" s="850"/>
      <c r="T655" s="850"/>
      <c r="U655" s="850"/>
      <c r="V655" s="850"/>
      <c r="W655" s="851"/>
    </row>
    <row r="656" spans="2:31" s="256" customFormat="1" ht="17.100000000000001" customHeight="1" x14ac:dyDescent="0.15">
      <c r="B656" s="574" t="s">
        <v>566</v>
      </c>
      <c r="C656" s="574" t="s">
        <v>3</v>
      </c>
      <c r="D656" s="842" t="s">
        <v>534</v>
      </c>
      <c r="E656" s="843"/>
      <c r="F656" s="849"/>
      <c r="G656" s="850"/>
      <c r="H656" s="850"/>
      <c r="I656" s="850"/>
      <c r="J656" s="850"/>
      <c r="K656" s="850"/>
      <c r="L656" s="850"/>
      <c r="M656" s="574" t="s">
        <v>566</v>
      </c>
      <c r="N656" s="574" t="s">
        <v>3</v>
      </c>
      <c r="O656" s="842" t="s">
        <v>534</v>
      </c>
      <c r="P656" s="843"/>
      <c r="Q656" s="849"/>
      <c r="R656" s="850"/>
      <c r="S656" s="850"/>
      <c r="T656" s="850"/>
      <c r="U656" s="850"/>
      <c r="V656" s="850"/>
      <c r="W656" s="851"/>
    </row>
    <row r="657" spans="2:31" s="256" customFormat="1" ht="17.100000000000001" customHeight="1" x14ac:dyDescent="0.15">
      <c r="B657" s="574"/>
      <c r="C657" s="574"/>
      <c r="D657" s="844"/>
      <c r="E657" s="845"/>
      <c r="F657" s="849"/>
      <c r="G657" s="850"/>
      <c r="H657" s="850"/>
      <c r="I657" s="850"/>
      <c r="J657" s="850"/>
      <c r="K657" s="850"/>
      <c r="L657" s="850"/>
      <c r="M657" s="574"/>
      <c r="N657" s="574"/>
      <c r="O657" s="844"/>
      <c r="P657" s="845"/>
      <c r="Q657" s="849"/>
      <c r="R657" s="850"/>
      <c r="S657" s="850"/>
      <c r="T657" s="850"/>
      <c r="U657" s="850"/>
      <c r="V657" s="850"/>
      <c r="W657" s="851"/>
    </row>
    <row r="658" spans="2:31" s="256" customFormat="1" ht="17.100000000000001" customHeight="1" x14ac:dyDescent="0.15">
      <c r="B658" s="574"/>
      <c r="C658" s="574" t="s">
        <v>4</v>
      </c>
      <c r="D658" s="842" t="s">
        <v>486</v>
      </c>
      <c r="E658" s="843"/>
      <c r="F658" s="849"/>
      <c r="G658" s="850"/>
      <c r="H658" s="850"/>
      <c r="I658" s="850"/>
      <c r="J658" s="850"/>
      <c r="K658" s="850"/>
      <c r="L658" s="850"/>
      <c r="M658" s="574"/>
      <c r="N658" s="574" t="s">
        <v>4</v>
      </c>
      <c r="O658" s="842" t="s">
        <v>486</v>
      </c>
      <c r="P658" s="843"/>
      <c r="Q658" s="849"/>
      <c r="R658" s="850"/>
      <c r="S658" s="850"/>
      <c r="T658" s="850"/>
      <c r="U658" s="850"/>
      <c r="V658" s="850"/>
      <c r="W658" s="851"/>
    </row>
    <row r="659" spans="2:31" s="256" customFormat="1" ht="17.100000000000001" customHeight="1" x14ac:dyDescent="0.15">
      <c r="B659" s="574"/>
      <c r="C659" s="574"/>
      <c r="D659" s="844"/>
      <c r="E659" s="845"/>
      <c r="F659" s="849"/>
      <c r="G659" s="850"/>
      <c r="H659" s="850"/>
      <c r="I659" s="850"/>
      <c r="J659" s="850"/>
      <c r="K659" s="850"/>
      <c r="L659" s="850"/>
      <c r="M659" s="574"/>
      <c r="N659" s="574"/>
      <c r="O659" s="844"/>
      <c r="P659" s="845"/>
      <c r="Q659" s="849"/>
      <c r="R659" s="850"/>
      <c r="S659" s="850"/>
      <c r="T659" s="850"/>
      <c r="U659" s="850"/>
      <c r="V659" s="850"/>
      <c r="W659" s="851"/>
    </row>
    <row r="660" spans="2:31" s="256" customFormat="1" ht="17.100000000000001" customHeight="1" x14ac:dyDescent="0.15">
      <c r="B660" s="522" t="s">
        <v>5</v>
      </c>
      <c r="C660" s="524"/>
      <c r="D660" s="827" t="s">
        <v>332</v>
      </c>
      <c r="E660" s="828"/>
      <c r="F660" s="849"/>
      <c r="G660" s="850"/>
      <c r="H660" s="850"/>
      <c r="I660" s="850"/>
      <c r="J660" s="850"/>
      <c r="K660" s="850"/>
      <c r="L660" s="850"/>
      <c r="M660" s="522" t="s">
        <v>5</v>
      </c>
      <c r="N660" s="524"/>
      <c r="O660" s="827" t="s">
        <v>332</v>
      </c>
      <c r="P660" s="828"/>
      <c r="Q660" s="849"/>
      <c r="R660" s="850"/>
      <c r="S660" s="850"/>
      <c r="T660" s="850"/>
      <c r="U660" s="850"/>
      <c r="V660" s="850"/>
      <c r="W660" s="851"/>
    </row>
    <row r="661" spans="2:31" s="256" customFormat="1" ht="17.100000000000001" customHeight="1" x14ac:dyDescent="0.15">
      <c r="B661" s="522" t="s">
        <v>6</v>
      </c>
      <c r="C661" s="524"/>
      <c r="D661" s="844" t="s">
        <v>338</v>
      </c>
      <c r="E661" s="845"/>
      <c r="F661" s="849"/>
      <c r="G661" s="850"/>
      <c r="H661" s="850"/>
      <c r="I661" s="850"/>
      <c r="J661" s="850"/>
      <c r="K661" s="850"/>
      <c r="L661" s="850"/>
      <c r="M661" s="522" t="s">
        <v>6</v>
      </c>
      <c r="N661" s="524"/>
      <c r="O661" s="844" t="s">
        <v>338</v>
      </c>
      <c r="P661" s="845"/>
      <c r="Q661" s="849"/>
      <c r="R661" s="850"/>
      <c r="S661" s="850"/>
      <c r="T661" s="850"/>
      <c r="U661" s="850"/>
      <c r="V661" s="850"/>
      <c r="W661" s="851"/>
    </row>
    <row r="662" spans="2:31" s="256" customFormat="1" ht="17.100000000000001" customHeight="1" x14ac:dyDescent="0.15">
      <c r="B662" s="562" t="s">
        <v>29</v>
      </c>
      <c r="C662" s="831" t="s">
        <v>267</v>
      </c>
      <c r="D662" s="832"/>
      <c r="E662" s="260"/>
      <c r="F662" s="849"/>
      <c r="G662" s="850"/>
      <c r="H662" s="850"/>
      <c r="I662" s="850"/>
      <c r="J662" s="850"/>
      <c r="K662" s="850"/>
      <c r="L662" s="850"/>
      <c r="M662" s="562" t="s">
        <v>29</v>
      </c>
      <c r="N662" s="831" t="s">
        <v>267</v>
      </c>
      <c r="O662" s="832"/>
      <c r="P662" s="261"/>
      <c r="Q662" s="849"/>
      <c r="R662" s="850"/>
      <c r="S662" s="850"/>
      <c r="T662" s="850"/>
      <c r="U662" s="850"/>
      <c r="V662" s="850"/>
      <c r="W662" s="851"/>
    </row>
    <row r="663" spans="2:31" s="256" customFormat="1" ht="17.100000000000001" customHeight="1" x14ac:dyDescent="0.15">
      <c r="B663" s="565"/>
      <c r="C663" s="831" t="s">
        <v>268</v>
      </c>
      <c r="D663" s="832"/>
      <c r="E663" s="261" t="s">
        <v>551</v>
      </c>
      <c r="F663" s="852"/>
      <c r="G663" s="853"/>
      <c r="H663" s="853"/>
      <c r="I663" s="853"/>
      <c r="J663" s="853"/>
      <c r="K663" s="853"/>
      <c r="L663" s="853"/>
      <c r="M663" s="565"/>
      <c r="N663" s="831" t="s">
        <v>268</v>
      </c>
      <c r="O663" s="832"/>
      <c r="P663" s="262" t="s">
        <v>551</v>
      </c>
      <c r="Q663" s="852"/>
      <c r="R663" s="853"/>
      <c r="S663" s="853"/>
      <c r="T663" s="853"/>
      <c r="U663" s="853"/>
      <c r="V663" s="853"/>
      <c r="W663" s="854"/>
    </row>
    <row r="664" spans="2:31" s="256" customFormat="1" ht="17.100000000000001" customHeight="1" x14ac:dyDescent="0.15">
      <c r="B664" s="522" t="s">
        <v>7</v>
      </c>
      <c r="C664" s="523"/>
      <c r="D664" s="524"/>
      <c r="E664" s="833" t="s">
        <v>1103</v>
      </c>
      <c r="F664" s="834"/>
      <c r="G664" s="834"/>
      <c r="H664" s="834"/>
      <c r="I664" s="834"/>
      <c r="J664" s="834"/>
      <c r="K664" s="834"/>
      <c r="L664" s="835"/>
      <c r="M664" s="522" t="s">
        <v>7</v>
      </c>
      <c r="N664" s="523"/>
      <c r="O664" s="524"/>
      <c r="P664" s="833" t="s">
        <v>1197</v>
      </c>
      <c r="Q664" s="834"/>
      <c r="R664" s="834"/>
      <c r="S664" s="834"/>
      <c r="T664" s="834"/>
      <c r="U664" s="834"/>
      <c r="V664" s="834"/>
      <c r="W664" s="835"/>
    </row>
    <row r="665" spans="2:31" s="256" customFormat="1" ht="17.100000000000001" customHeight="1" x14ac:dyDescent="0.15">
      <c r="B665" s="522" t="s">
        <v>46</v>
      </c>
      <c r="C665" s="523"/>
      <c r="D665" s="524"/>
      <c r="E665" s="813" t="s">
        <v>1164</v>
      </c>
      <c r="F665" s="814"/>
      <c r="G665" s="814"/>
      <c r="H665" s="814"/>
      <c r="I665" s="814"/>
      <c r="J665" s="814"/>
      <c r="K665" s="814"/>
      <c r="L665" s="815"/>
      <c r="M665" s="522" t="s">
        <v>46</v>
      </c>
      <c r="N665" s="523"/>
      <c r="O665" s="524"/>
      <c r="P665" s="813" t="s">
        <v>1198</v>
      </c>
      <c r="Q665" s="814"/>
      <c r="R665" s="814"/>
      <c r="S665" s="814"/>
      <c r="T665" s="814"/>
      <c r="U665" s="814"/>
      <c r="V665" s="814"/>
      <c r="W665" s="815"/>
    </row>
    <row r="666" spans="2:31" s="256" customFormat="1" ht="17.100000000000001" customHeight="1" x14ac:dyDescent="0.15">
      <c r="B666" s="522" t="s">
        <v>270</v>
      </c>
      <c r="C666" s="523"/>
      <c r="D666" s="524"/>
      <c r="E666" s="813" t="s">
        <v>516</v>
      </c>
      <c r="F666" s="814"/>
      <c r="G666" s="814"/>
      <c r="H666" s="814"/>
      <c r="I666" s="814"/>
      <c r="J666" s="814"/>
      <c r="K666" s="814"/>
      <c r="L666" s="815"/>
      <c r="M666" s="522" t="s">
        <v>270</v>
      </c>
      <c r="N666" s="523"/>
      <c r="O666" s="524"/>
      <c r="P666" s="813" t="s">
        <v>516</v>
      </c>
      <c r="Q666" s="814"/>
      <c r="R666" s="814"/>
      <c r="S666" s="814"/>
      <c r="T666" s="814"/>
      <c r="U666" s="814"/>
      <c r="V666" s="814"/>
      <c r="W666" s="815"/>
    </row>
    <row r="667" spans="2:31" s="256" customFormat="1" ht="17.100000000000001" customHeight="1" x14ac:dyDescent="0.15">
      <c r="B667" s="522" t="s">
        <v>289</v>
      </c>
      <c r="C667" s="523"/>
      <c r="D667" s="524"/>
      <c r="E667" s="862" t="s">
        <v>1101</v>
      </c>
      <c r="F667" s="863"/>
      <c r="G667" s="864"/>
      <c r="H667" s="816" t="s">
        <v>8</v>
      </c>
      <c r="I667" s="817"/>
      <c r="J667" s="818"/>
      <c r="K667" s="819"/>
      <c r="L667" s="820"/>
      <c r="M667" s="522" t="s">
        <v>289</v>
      </c>
      <c r="N667" s="523"/>
      <c r="O667" s="524"/>
      <c r="P667" s="862" t="s">
        <v>1101</v>
      </c>
      <c r="Q667" s="863"/>
      <c r="R667" s="864"/>
      <c r="S667" s="816" t="s">
        <v>8</v>
      </c>
      <c r="T667" s="817"/>
      <c r="U667" s="818"/>
      <c r="V667" s="819"/>
      <c r="W667" s="820"/>
    </row>
    <row r="668" spans="2:31" s="256" customFormat="1" ht="17.100000000000001" customHeight="1" x14ac:dyDescent="0.15">
      <c r="B668" s="865" t="s">
        <v>567</v>
      </c>
      <c r="C668" s="866"/>
      <c r="D668" s="821" t="s">
        <v>1109</v>
      </c>
      <c r="E668" s="822"/>
      <c r="F668" s="822"/>
      <c r="G668" s="822"/>
      <c r="H668" s="822"/>
      <c r="I668" s="822"/>
      <c r="J668" s="822"/>
      <c r="K668" s="822"/>
      <c r="L668" s="823"/>
      <c r="M668" s="865" t="s">
        <v>567</v>
      </c>
      <c r="N668" s="866"/>
      <c r="O668" s="821" t="s">
        <v>1109</v>
      </c>
      <c r="P668" s="822"/>
      <c r="Q668" s="822"/>
      <c r="R668" s="822"/>
      <c r="S668" s="822"/>
      <c r="T668" s="822"/>
      <c r="U668" s="822"/>
      <c r="V668" s="822"/>
      <c r="W668" s="823"/>
    </row>
    <row r="669" spans="2:31" ht="15" customHeight="1" x14ac:dyDescent="0.15">
      <c r="B669" s="263"/>
      <c r="C669" s="824" t="s">
        <v>568</v>
      </c>
      <c r="D669" s="825"/>
      <c r="E669" s="825"/>
      <c r="F669" s="825"/>
      <c r="G669" s="825"/>
      <c r="H669" s="825"/>
      <c r="I669" s="825"/>
      <c r="J669" s="825"/>
      <c r="K669" s="825"/>
      <c r="L669" s="825"/>
      <c r="M669" s="263"/>
      <c r="N669" s="263" t="s">
        <v>569</v>
      </c>
      <c r="O669" s="263"/>
      <c r="P669" s="263"/>
      <c r="Q669" s="263"/>
      <c r="R669" s="263"/>
      <c r="S669" s="263"/>
      <c r="T669" s="263"/>
      <c r="U669" s="263"/>
      <c r="V669" s="263"/>
      <c r="W669" s="263"/>
      <c r="AA669" s="256"/>
      <c r="AB669" s="256"/>
      <c r="AC669" s="256"/>
      <c r="AD669" s="256"/>
      <c r="AE669" s="256"/>
    </row>
    <row r="670" spans="2:31" ht="15" customHeight="1" x14ac:dyDescent="0.15">
      <c r="B670" s="263"/>
      <c r="C670" s="826"/>
      <c r="D670" s="826"/>
      <c r="E670" s="826"/>
      <c r="F670" s="826"/>
      <c r="G670" s="826"/>
      <c r="H670" s="826"/>
      <c r="I670" s="826"/>
      <c r="J670" s="826"/>
      <c r="K670" s="826"/>
      <c r="L670" s="826"/>
      <c r="M670" s="263"/>
      <c r="N670" s="263" t="s">
        <v>570</v>
      </c>
      <c r="O670" s="263"/>
      <c r="P670" s="263"/>
      <c r="Q670" s="263"/>
      <c r="R670" s="263"/>
      <c r="S670" s="263"/>
      <c r="T670" s="263"/>
      <c r="U670" s="263"/>
      <c r="V670" s="263"/>
      <c r="W670" s="263"/>
      <c r="AA670" s="256"/>
      <c r="AB670" s="256"/>
      <c r="AC670" s="256"/>
      <c r="AD670" s="256"/>
      <c r="AE670" s="256"/>
    </row>
    <row r="671" spans="2:31" ht="15" customHeight="1" x14ac:dyDescent="0.15">
      <c r="C671" s="263" t="s">
        <v>571</v>
      </c>
      <c r="N671" s="264" t="s">
        <v>517</v>
      </c>
      <c r="O671" s="264"/>
      <c r="P671" s="264"/>
      <c r="Q671" s="264"/>
      <c r="R671" s="264"/>
      <c r="S671" s="264"/>
      <c r="T671" s="264"/>
      <c r="U671" s="264"/>
      <c r="V671" s="264"/>
      <c r="AA671" s="256"/>
      <c r="AB671" s="256"/>
      <c r="AC671" s="256"/>
      <c r="AD671" s="256"/>
      <c r="AE671" s="256"/>
    </row>
    <row r="672" spans="2:31" ht="15" customHeight="1" x14ac:dyDescent="0.15">
      <c r="C672" s="263" t="s">
        <v>573</v>
      </c>
      <c r="N672" s="264" t="s">
        <v>572</v>
      </c>
      <c r="O672" s="264"/>
      <c r="P672" s="264"/>
      <c r="Q672" s="264"/>
      <c r="R672" s="264"/>
      <c r="S672" s="264"/>
      <c r="T672" s="264"/>
      <c r="U672" s="264"/>
      <c r="V672" s="264"/>
      <c r="AA672" s="256"/>
      <c r="AB672" s="256"/>
      <c r="AC672" s="256"/>
      <c r="AD672" s="256"/>
      <c r="AE672" s="256"/>
    </row>
    <row r="673" spans="2:31" x14ac:dyDescent="0.15">
      <c r="C673" s="264" t="s">
        <v>542</v>
      </c>
      <c r="N673" s="264" t="s">
        <v>450</v>
      </c>
      <c r="O673" s="264"/>
      <c r="P673" s="264"/>
      <c r="Q673" s="264"/>
      <c r="R673" s="264"/>
      <c r="S673" s="264"/>
      <c r="T673" s="264"/>
      <c r="U673" s="264"/>
      <c r="V673" s="264"/>
      <c r="AA673" s="256"/>
      <c r="AB673" s="256"/>
      <c r="AC673" s="256"/>
      <c r="AD673" s="256"/>
      <c r="AE673" s="256"/>
    </row>
    <row r="674" spans="2:31" x14ac:dyDescent="0.15">
      <c r="N674" s="264"/>
      <c r="AA674" s="256"/>
      <c r="AB674" s="256"/>
      <c r="AC674" s="256"/>
      <c r="AD674" s="256"/>
      <c r="AE674" s="256"/>
    </row>
    <row r="675" spans="2:31" x14ac:dyDescent="0.15">
      <c r="N675" s="264"/>
      <c r="AA675" s="256"/>
      <c r="AB675" s="256"/>
      <c r="AC675" s="256"/>
      <c r="AD675" s="256"/>
      <c r="AE675" s="256"/>
    </row>
    <row r="676" spans="2:31" ht="9" customHeight="1" x14ac:dyDescent="0.15">
      <c r="AA676" s="256"/>
      <c r="AB676" s="256"/>
      <c r="AC676" s="256"/>
      <c r="AD676" s="256"/>
      <c r="AE676" s="256"/>
    </row>
    <row r="677" spans="2:31" s="256" customFormat="1" ht="22.5" customHeight="1" x14ac:dyDescent="0.15">
      <c r="B677" s="867" t="s">
        <v>563</v>
      </c>
      <c r="C677" s="867"/>
      <c r="D677" s="867"/>
      <c r="E677" s="867"/>
      <c r="F677" s="867"/>
      <c r="G677" s="867"/>
      <c r="H677" s="867"/>
      <c r="I677" s="867"/>
      <c r="J677" s="867"/>
      <c r="K677" s="867"/>
      <c r="L677" s="867"/>
      <c r="M677" s="867"/>
      <c r="N677" s="867"/>
      <c r="O677" s="867"/>
      <c r="P677" s="867"/>
      <c r="Q677" s="867"/>
      <c r="R677" s="867"/>
      <c r="S677" s="867"/>
      <c r="T677" s="867"/>
      <c r="U677" s="867"/>
      <c r="V677" s="867"/>
      <c r="W677" s="867"/>
      <c r="Y677" s="242" t="s">
        <v>551</v>
      </c>
    </row>
    <row r="678" spans="2:31" s="256" customFormat="1" ht="20.100000000000001" customHeight="1" x14ac:dyDescent="0.15">
      <c r="B678" s="258" t="s">
        <v>27</v>
      </c>
      <c r="C678" s="258"/>
      <c r="D678" s="868" t="str">
        <f>D633</f>
        <v>ミネトンネル</v>
      </c>
      <c r="E678" s="868"/>
      <c r="F678" s="868"/>
      <c r="G678" s="868"/>
      <c r="H678" s="869" t="s">
        <v>28</v>
      </c>
      <c r="I678" s="869"/>
      <c r="J678" s="870" t="str">
        <f>J633</f>
        <v>一般国道　316号</v>
      </c>
      <c r="K678" s="870"/>
      <c r="L678" s="870"/>
      <c r="M678" s="871" t="s">
        <v>255</v>
      </c>
      <c r="N678" s="871"/>
      <c r="O678" s="871"/>
      <c r="P678" s="872" t="str">
        <f>P633</f>
        <v>株式会社ニュージェック</v>
      </c>
      <c r="Q678" s="872"/>
      <c r="R678" s="872"/>
      <c r="S678" s="562" t="s">
        <v>220</v>
      </c>
      <c r="T678" s="564"/>
      <c r="U678" s="873">
        <f>U633</f>
        <v>44294</v>
      </c>
      <c r="V678" s="874"/>
      <c r="W678" s="875"/>
      <c r="Y678" s="242" t="s">
        <v>554</v>
      </c>
    </row>
    <row r="679" spans="2:31" s="256" customFormat="1" ht="20.100000000000001" customHeight="1" x14ac:dyDescent="0.15">
      <c r="B679" s="259" t="s">
        <v>0</v>
      </c>
      <c r="C679" s="259"/>
      <c r="D679" s="879" t="str">
        <f>D634</f>
        <v>美祢トンネル</v>
      </c>
      <c r="E679" s="879"/>
      <c r="F679" s="879"/>
      <c r="G679" s="879"/>
      <c r="H679" s="541" t="s">
        <v>1</v>
      </c>
      <c r="I679" s="541"/>
      <c r="J679" s="870" t="str">
        <f>J634</f>
        <v>宇部土木建築事務所</v>
      </c>
      <c r="K679" s="870"/>
      <c r="L679" s="870"/>
      <c r="M679" s="871" t="s">
        <v>256</v>
      </c>
      <c r="N679" s="871"/>
      <c r="O679" s="871"/>
      <c r="P679" s="872" t="str">
        <f>P634</f>
        <v>石村　勝伸</v>
      </c>
      <c r="Q679" s="872"/>
      <c r="R679" s="872"/>
      <c r="S679" s="705"/>
      <c r="T679" s="706"/>
      <c r="U679" s="876"/>
      <c r="V679" s="877"/>
      <c r="W679" s="878"/>
      <c r="Y679" s="242" t="s">
        <v>54</v>
      </c>
    </row>
    <row r="680" spans="2:31" s="256" customFormat="1" ht="20.100000000000001" customHeight="1" x14ac:dyDescent="0.15">
      <c r="B680" s="859" t="s">
        <v>564</v>
      </c>
      <c r="C680" s="840" t="s">
        <v>565</v>
      </c>
      <c r="D680" s="883" t="s">
        <v>610</v>
      </c>
      <c r="E680" s="884"/>
      <c r="F680" s="846"/>
      <c r="G680" s="847"/>
      <c r="H680" s="847"/>
      <c r="I680" s="847"/>
      <c r="J680" s="847"/>
      <c r="K680" s="847"/>
      <c r="L680" s="847"/>
      <c r="M680" s="861" t="s">
        <v>564</v>
      </c>
      <c r="N680" s="839" t="s">
        <v>565</v>
      </c>
      <c r="O680" s="883" t="s">
        <v>610</v>
      </c>
      <c r="P680" s="884"/>
      <c r="Q680" s="846"/>
      <c r="R680" s="847"/>
      <c r="S680" s="847"/>
      <c r="T680" s="847"/>
      <c r="U680" s="847"/>
      <c r="V680" s="847"/>
      <c r="W680" s="848"/>
      <c r="Y680" s="242" t="s">
        <v>55</v>
      </c>
    </row>
    <row r="681" spans="2:31" s="256" customFormat="1" ht="20.100000000000001" customHeight="1" x14ac:dyDescent="0.15">
      <c r="B681" s="859"/>
      <c r="C681" s="830"/>
      <c r="D681" s="880"/>
      <c r="E681" s="881"/>
      <c r="F681" s="849"/>
      <c r="G681" s="850"/>
      <c r="H681" s="850"/>
      <c r="I681" s="850"/>
      <c r="J681" s="850"/>
      <c r="K681" s="850"/>
      <c r="L681" s="850"/>
      <c r="M681" s="859"/>
      <c r="N681" s="830"/>
      <c r="O681" s="880"/>
      <c r="P681" s="881"/>
      <c r="Q681" s="849"/>
      <c r="R681" s="850"/>
      <c r="S681" s="850"/>
      <c r="T681" s="850"/>
      <c r="U681" s="850"/>
      <c r="V681" s="850"/>
      <c r="W681" s="851"/>
    </row>
    <row r="682" spans="2:31" s="256" customFormat="1" ht="20.100000000000001" customHeight="1" x14ac:dyDescent="0.15">
      <c r="B682" s="859"/>
      <c r="C682" s="839" t="s">
        <v>2</v>
      </c>
      <c r="D682" s="842">
        <v>4</v>
      </c>
      <c r="E682" s="843"/>
      <c r="F682" s="849"/>
      <c r="G682" s="850"/>
      <c r="H682" s="850"/>
      <c r="I682" s="850"/>
      <c r="J682" s="850"/>
      <c r="K682" s="850"/>
      <c r="L682" s="850"/>
      <c r="M682" s="859"/>
      <c r="N682" s="839" t="s">
        <v>2</v>
      </c>
      <c r="O682" s="842">
        <v>5</v>
      </c>
      <c r="P682" s="843"/>
      <c r="Q682" s="849"/>
      <c r="R682" s="850"/>
      <c r="S682" s="850"/>
      <c r="T682" s="850"/>
      <c r="U682" s="850"/>
      <c r="V682" s="850"/>
      <c r="W682" s="851"/>
    </row>
    <row r="683" spans="2:31" s="256" customFormat="1" ht="20.100000000000001" customHeight="1" x14ac:dyDescent="0.15">
      <c r="B683" s="860"/>
      <c r="C683" s="830"/>
      <c r="D683" s="844"/>
      <c r="E683" s="845"/>
      <c r="F683" s="849"/>
      <c r="G683" s="850"/>
      <c r="H683" s="850"/>
      <c r="I683" s="850"/>
      <c r="J683" s="850"/>
      <c r="K683" s="850"/>
      <c r="L683" s="850"/>
      <c r="M683" s="860"/>
      <c r="N683" s="830"/>
      <c r="O683" s="844"/>
      <c r="P683" s="845"/>
      <c r="Q683" s="849"/>
      <c r="R683" s="850"/>
      <c r="S683" s="850"/>
      <c r="T683" s="850"/>
      <c r="U683" s="850"/>
      <c r="V683" s="850"/>
      <c r="W683" s="851"/>
    </row>
    <row r="684" spans="2:31" s="256" customFormat="1" ht="17.100000000000001" customHeight="1" x14ac:dyDescent="0.15">
      <c r="B684" s="574" t="s">
        <v>566</v>
      </c>
      <c r="C684" s="574" t="s">
        <v>3</v>
      </c>
      <c r="D684" s="842" t="s">
        <v>534</v>
      </c>
      <c r="E684" s="843"/>
      <c r="F684" s="849"/>
      <c r="G684" s="850"/>
      <c r="H684" s="850"/>
      <c r="I684" s="850"/>
      <c r="J684" s="850"/>
      <c r="K684" s="850"/>
      <c r="L684" s="850"/>
      <c r="M684" s="574" t="s">
        <v>566</v>
      </c>
      <c r="N684" s="574" t="s">
        <v>3</v>
      </c>
      <c r="O684" s="842" t="s">
        <v>534</v>
      </c>
      <c r="P684" s="843"/>
      <c r="Q684" s="849"/>
      <c r="R684" s="850"/>
      <c r="S684" s="850"/>
      <c r="T684" s="850"/>
      <c r="U684" s="850"/>
      <c r="V684" s="850"/>
      <c r="W684" s="851"/>
      <c r="AA684" s="257"/>
      <c r="AB684" s="257"/>
      <c r="AC684" s="257"/>
      <c r="AD684" s="257"/>
      <c r="AE684" s="257"/>
    </row>
    <row r="685" spans="2:31" s="256" customFormat="1" ht="17.100000000000001" customHeight="1" x14ac:dyDescent="0.15">
      <c r="B685" s="574"/>
      <c r="C685" s="574"/>
      <c r="D685" s="844"/>
      <c r="E685" s="845"/>
      <c r="F685" s="849"/>
      <c r="G685" s="850"/>
      <c r="H685" s="850"/>
      <c r="I685" s="850"/>
      <c r="J685" s="850"/>
      <c r="K685" s="850"/>
      <c r="L685" s="850"/>
      <c r="M685" s="574"/>
      <c r="N685" s="574"/>
      <c r="O685" s="844"/>
      <c r="P685" s="845"/>
      <c r="Q685" s="849"/>
      <c r="R685" s="850"/>
      <c r="S685" s="850"/>
      <c r="T685" s="850"/>
      <c r="U685" s="850"/>
      <c r="V685" s="850"/>
      <c r="W685" s="851"/>
      <c r="AA685" s="257"/>
      <c r="AB685" s="257"/>
      <c r="AC685" s="257"/>
      <c r="AD685" s="257"/>
      <c r="AE685" s="257"/>
    </row>
    <row r="686" spans="2:31" s="256" customFormat="1" ht="17.100000000000001" customHeight="1" x14ac:dyDescent="0.15">
      <c r="B686" s="574"/>
      <c r="C686" s="574" t="s">
        <v>4</v>
      </c>
      <c r="D686" s="842" t="s">
        <v>486</v>
      </c>
      <c r="E686" s="843"/>
      <c r="F686" s="849"/>
      <c r="G686" s="850"/>
      <c r="H686" s="850"/>
      <c r="I686" s="850"/>
      <c r="J686" s="850"/>
      <c r="K686" s="850"/>
      <c r="L686" s="850"/>
      <c r="M686" s="574"/>
      <c r="N686" s="574" t="s">
        <v>4</v>
      </c>
      <c r="O686" s="842" t="s">
        <v>486</v>
      </c>
      <c r="P686" s="843"/>
      <c r="Q686" s="849"/>
      <c r="R686" s="850"/>
      <c r="S686" s="850"/>
      <c r="T686" s="850"/>
      <c r="U686" s="850"/>
      <c r="V686" s="850"/>
      <c r="W686" s="851"/>
      <c r="AA686" s="257"/>
      <c r="AB686" s="257"/>
      <c r="AC686" s="257"/>
      <c r="AD686" s="257"/>
      <c r="AE686" s="257"/>
    </row>
    <row r="687" spans="2:31" s="256" customFormat="1" ht="17.100000000000001" customHeight="1" x14ac:dyDescent="0.15">
      <c r="B687" s="574"/>
      <c r="C687" s="574"/>
      <c r="D687" s="844"/>
      <c r="E687" s="845"/>
      <c r="F687" s="849"/>
      <c r="G687" s="850"/>
      <c r="H687" s="850"/>
      <c r="I687" s="850"/>
      <c r="J687" s="850"/>
      <c r="K687" s="850"/>
      <c r="L687" s="850"/>
      <c r="M687" s="574"/>
      <c r="N687" s="574"/>
      <c r="O687" s="844"/>
      <c r="P687" s="845"/>
      <c r="Q687" s="849"/>
      <c r="R687" s="850"/>
      <c r="S687" s="850"/>
      <c r="T687" s="850"/>
      <c r="U687" s="850"/>
      <c r="V687" s="850"/>
      <c r="W687" s="851"/>
      <c r="AA687" s="257"/>
      <c r="AB687" s="257"/>
      <c r="AC687" s="257"/>
      <c r="AD687" s="257"/>
      <c r="AE687" s="257"/>
    </row>
    <row r="688" spans="2:31" s="256" customFormat="1" ht="17.100000000000001" customHeight="1" x14ac:dyDescent="0.15">
      <c r="B688" s="522" t="s">
        <v>5</v>
      </c>
      <c r="C688" s="524"/>
      <c r="D688" s="842" t="s">
        <v>332</v>
      </c>
      <c r="E688" s="843"/>
      <c r="F688" s="849"/>
      <c r="G688" s="850"/>
      <c r="H688" s="850"/>
      <c r="I688" s="850"/>
      <c r="J688" s="850"/>
      <c r="K688" s="850"/>
      <c r="L688" s="850"/>
      <c r="M688" s="522" t="s">
        <v>5</v>
      </c>
      <c r="N688" s="524"/>
      <c r="O688" s="827" t="s">
        <v>342</v>
      </c>
      <c r="P688" s="828"/>
      <c r="Q688" s="849"/>
      <c r="R688" s="850"/>
      <c r="S688" s="850"/>
      <c r="T688" s="850"/>
      <c r="U688" s="850"/>
      <c r="V688" s="850"/>
      <c r="W688" s="851"/>
      <c r="AA688" s="257"/>
      <c r="AB688" s="257"/>
      <c r="AC688" s="257"/>
      <c r="AD688" s="257"/>
      <c r="AE688" s="257"/>
    </row>
    <row r="689" spans="2:23" s="256" customFormat="1" ht="17.100000000000001" customHeight="1" x14ac:dyDescent="0.15">
      <c r="B689" s="522" t="s">
        <v>6</v>
      </c>
      <c r="C689" s="524"/>
      <c r="D689" s="888" t="s">
        <v>532</v>
      </c>
      <c r="E689" s="889"/>
      <c r="F689" s="849"/>
      <c r="G689" s="850"/>
      <c r="H689" s="850"/>
      <c r="I689" s="850"/>
      <c r="J689" s="850"/>
      <c r="K689" s="850"/>
      <c r="L689" s="850"/>
      <c r="M689" s="522" t="s">
        <v>6</v>
      </c>
      <c r="N689" s="524"/>
      <c r="O689" s="844" t="s">
        <v>336</v>
      </c>
      <c r="P689" s="845"/>
      <c r="Q689" s="849"/>
      <c r="R689" s="850"/>
      <c r="S689" s="850"/>
      <c r="T689" s="850"/>
      <c r="U689" s="850"/>
      <c r="V689" s="850"/>
      <c r="W689" s="851"/>
    </row>
    <row r="690" spans="2:23" s="256" customFormat="1" ht="17.100000000000001" customHeight="1" x14ac:dyDescent="0.15">
      <c r="B690" s="562" t="s">
        <v>29</v>
      </c>
      <c r="C690" s="831" t="s">
        <v>267</v>
      </c>
      <c r="D690" s="832"/>
      <c r="E690" s="260"/>
      <c r="F690" s="849"/>
      <c r="G690" s="850"/>
      <c r="H690" s="850"/>
      <c r="I690" s="850"/>
      <c r="J690" s="850"/>
      <c r="K690" s="850"/>
      <c r="L690" s="850"/>
      <c r="M690" s="562" t="s">
        <v>29</v>
      </c>
      <c r="N690" s="831" t="s">
        <v>267</v>
      </c>
      <c r="O690" s="832"/>
      <c r="P690" s="260"/>
      <c r="Q690" s="849"/>
      <c r="R690" s="850"/>
      <c r="S690" s="850"/>
      <c r="T690" s="850"/>
      <c r="U690" s="850"/>
      <c r="V690" s="850"/>
      <c r="W690" s="851"/>
    </row>
    <row r="691" spans="2:23" s="256" customFormat="1" ht="17.100000000000001" customHeight="1" x14ac:dyDescent="0.15">
      <c r="B691" s="565"/>
      <c r="C691" s="831" t="s">
        <v>268</v>
      </c>
      <c r="D691" s="832"/>
      <c r="E691" s="261" t="s">
        <v>554</v>
      </c>
      <c r="F691" s="852"/>
      <c r="G691" s="853"/>
      <c r="H691" s="853"/>
      <c r="I691" s="853"/>
      <c r="J691" s="853"/>
      <c r="K691" s="853"/>
      <c r="L691" s="853"/>
      <c r="M691" s="565"/>
      <c r="N691" s="831" t="s">
        <v>268</v>
      </c>
      <c r="O691" s="832"/>
      <c r="P691" s="261" t="s">
        <v>54</v>
      </c>
      <c r="Q691" s="852"/>
      <c r="R691" s="853"/>
      <c r="S691" s="853"/>
      <c r="T691" s="853"/>
      <c r="U691" s="853"/>
      <c r="V691" s="853"/>
      <c r="W691" s="854"/>
    </row>
    <row r="692" spans="2:23" s="256" customFormat="1" ht="17.100000000000001" customHeight="1" x14ac:dyDescent="0.15">
      <c r="B692" s="522" t="s">
        <v>7</v>
      </c>
      <c r="C692" s="523"/>
      <c r="D692" s="524"/>
      <c r="E692" s="833" t="s">
        <v>1199</v>
      </c>
      <c r="F692" s="857"/>
      <c r="G692" s="857"/>
      <c r="H692" s="857"/>
      <c r="I692" s="857"/>
      <c r="J692" s="857"/>
      <c r="K692" s="857"/>
      <c r="L692" s="858"/>
      <c r="M692" s="522" t="s">
        <v>7</v>
      </c>
      <c r="N692" s="523"/>
      <c r="O692" s="524"/>
      <c r="P692" s="833" t="s">
        <v>1200</v>
      </c>
      <c r="Q692" s="857"/>
      <c r="R692" s="857"/>
      <c r="S692" s="857"/>
      <c r="T692" s="857"/>
      <c r="U692" s="857"/>
      <c r="V692" s="857"/>
      <c r="W692" s="858"/>
    </row>
    <row r="693" spans="2:23" s="256" customFormat="1" ht="17.100000000000001" customHeight="1" x14ac:dyDescent="0.15">
      <c r="B693" s="522" t="s">
        <v>46</v>
      </c>
      <c r="C693" s="523"/>
      <c r="D693" s="524"/>
      <c r="E693" s="813" t="s">
        <v>516</v>
      </c>
      <c r="F693" s="814"/>
      <c r="G693" s="814"/>
      <c r="H693" s="855"/>
      <c r="I693" s="855"/>
      <c r="J693" s="855"/>
      <c r="K693" s="855"/>
      <c r="L693" s="856"/>
      <c r="M693" s="522" t="s">
        <v>46</v>
      </c>
      <c r="N693" s="523"/>
      <c r="O693" s="524"/>
      <c r="P693" s="813" t="s">
        <v>1201</v>
      </c>
      <c r="Q693" s="814"/>
      <c r="R693" s="814"/>
      <c r="S693" s="814"/>
      <c r="T693" s="814"/>
      <c r="U693" s="814"/>
      <c r="V693" s="814"/>
      <c r="W693" s="815"/>
    </row>
    <row r="694" spans="2:23" s="256" customFormat="1" ht="17.100000000000001" customHeight="1" x14ac:dyDescent="0.15">
      <c r="B694" s="522" t="s">
        <v>270</v>
      </c>
      <c r="C694" s="523"/>
      <c r="D694" s="524"/>
      <c r="E694" s="813" t="s">
        <v>516</v>
      </c>
      <c r="F694" s="814"/>
      <c r="G694" s="814"/>
      <c r="H694" s="855"/>
      <c r="I694" s="855"/>
      <c r="J694" s="855"/>
      <c r="K694" s="855"/>
      <c r="L694" s="856"/>
      <c r="M694" s="522" t="s">
        <v>270</v>
      </c>
      <c r="N694" s="523"/>
      <c r="O694" s="524"/>
      <c r="P694" s="813" t="s">
        <v>516</v>
      </c>
      <c r="Q694" s="814"/>
      <c r="R694" s="814"/>
      <c r="S694" s="855"/>
      <c r="T694" s="855"/>
      <c r="U694" s="855"/>
      <c r="V694" s="855"/>
      <c r="W694" s="856"/>
    </row>
    <row r="695" spans="2:23" s="256" customFormat="1" ht="17.100000000000001" customHeight="1" x14ac:dyDescent="0.15">
      <c r="B695" s="522" t="s">
        <v>289</v>
      </c>
      <c r="C695" s="523"/>
      <c r="D695" s="524"/>
      <c r="E695" s="813" t="s">
        <v>555</v>
      </c>
      <c r="F695" s="814"/>
      <c r="G695" s="814"/>
      <c r="H695" s="816" t="s">
        <v>8</v>
      </c>
      <c r="I695" s="817"/>
      <c r="J695" s="818"/>
      <c r="K695" s="819"/>
      <c r="L695" s="819"/>
      <c r="M695" s="522" t="s">
        <v>289</v>
      </c>
      <c r="N695" s="523"/>
      <c r="O695" s="524"/>
      <c r="P695" s="813" t="s">
        <v>555</v>
      </c>
      <c r="Q695" s="814"/>
      <c r="R695" s="814"/>
      <c r="S695" s="816" t="s">
        <v>8</v>
      </c>
      <c r="T695" s="817"/>
      <c r="U695" s="818"/>
      <c r="V695" s="819"/>
      <c r="W695" s="820"/>
    </row>
    <row r="696" spans="2:23" s="256" customFormat="1" ht="17.100000000000001" customHeight="1" x14ac:dyDescent="0.15">
      <c r="B696" s="565" t="s">
        <v>567</v>
      </c>
      <c r="C696" s="566"/>
      <c r="D696" s="821" t="s">
        <v>1202</v>
      </c>
      <c r="E696" s="822"/>
      <c r="F696" s="822"/>
      <c r="G696" s="822"/>
      <c r="H696" s="822"/>
      <c r="I696" s="822"/>
      <c r="J696" s="822"/>
      <c r="K696" s="822"/>
      <c r="L696" s="822"/>
      <c r="M696" s="865" t="s">
        <v>567</v>
      </c>
      <c r="N696" s="882"/>
      <c r="O696" s="836" t="s">
        <v>1203</v>
      </c>
      <c r="P696" s="837"/>
      <c r="Q696" s="837"/>
      <c r="R696" s="837"/>
      <c r="S696" s="837"/>
      <c r="T696" s="837"/>
      <c r="U696" s="837"/>
      <c r="V696" s="837"/>
      <c r="W696" s="838"/>
    </row>
    <row r="697" spans="2:23" s="256" customFormat="1" ht="20.100000000000001" customHeight="1" x14ac:dyDescent="0.15">
      <c r="B697" s="859" t="s">
        <v>564</v>
      </c>
      <c r="C697" s="840" t="s">
        <v>565</v>
      </c>
      <c r="D697" s="883" t="s">
        <v>610</v>
      </c>
      <c r="E697" s="884"/>
      <c r="F697" s="846"/>
      <c r="G697" s="847"/>
      <c r="H697" s="847"/>
      <c r="I697" s="847"/>
      <c r="J697" s="847"/>
      <c r="K697" s="847"/>
      <c r="L697" s="847"/>
      <c r="M697" s="859" t="s">
        <v>564</v>
      </c>
      <c r="N697" s="840" t="s">
        <v>565</v>
      </c>
      <c r="O697" s="883" t="s">
        <v>610</v>
      </c>
      <c r="P697" s="884"/>
      <c r="Q697" s="846"/>
      <c r="R697" s="847"/>
      <c r="S697" s="847"/>
      <c r="T697" s="847"/>
      <c r="U697" s="847"/>
      <c r="V697" s="847"/>
      <c r="W697" s="848"/>
    </row>
    <row r="698" spans="2:23" s="256" customFormat="1" ht="20.100000000000001" customHeight="1" x14ac:dyDescent="0.15">
      <c r="B698" s="859"/>
      <c r="C698" s="830"/>
      <c r="D698" s="880"/>
      <c r="E698" s="881"/>
      <c r="F698" s="849"/>
      <c r="G698" s="850"/>
      <c r="H698" s="850"/>
      <c r="I698" s="850"/>
      <c r="J698" s="850"/>
      <c r="K698" s="850"/>
      <c r="L698" s="850"/>
      <c r="M698" s="859"/>
      <c r="N698" s="830"/>
      <c r="O698" s="880"/>
      <c r="P698" s="881"/>
      <c r="Q698" s="849"/>
      <c r="R698" s="850"/>
      <c r="S698" s="850"/>
      <c r="T698" s="850"/>
      <c r="U698" s="850"/>
      <c r="V698" s="850"/>
      <c r="W698" s="851"/>
    </row>
    <row r="699" spans="2:23" s="256" customFormat="1" ht="20.100000000000001" customHeight="1" x14ac:dyDescent="0.15">
      <c r="B699" s="859"/>
      <c r="C699" s="839" t="s">
        <v>2</v>
      </c>
      <c r="D699" s="842">
        <v>6</v>
      </c>
      <c r="E699" s="843"/>
      <c r="F699" s="849"/>
      <c r="G699" s="850"/>
      <c r="H699" s="850"/>
      <c r="I699" s="850"/>
      <c r="J699" s="850"/>
      <c r="K699" s="850"/>
      <c r="L699" s="850"/>
      <c r="M699" s="859"/>
      <c r="N699" s="839" t="s">
        <v>2</v>
      </c>
      <c r="O699" s="842">
        <v>7</v>
      </c>
      <c r="P699" s="843"/>
      <c r="Q699" s="849"/>
      <c r="R699" s="850"/>
      <c r="S699" s="850"/>
      <c r="T699" s="850"/>
      <c r="U699" s="850"/>
      <c r="V699" s="850"/>
      <c r="W699" s="851"/>
    </row>
    <row r="700" spans="2:23" s="256" customFormat="1" ht="20.100000000000001" customHeight="1" x14ac:dyDescent="0.15">
      <c r="B700" s="860"/>
      <c r="C700" s="830"/>
      <c r="D700" s="844"/>
      <c r="E700" s="845"/>
      <c r="F700" s="849"/>
      <c r="G700" s="850"/>
      <c r="H700" s="850"/>
      <c r="I700" s="850"/>
      <c r="J700" s="850"/>
      <c r="K700" s="850"/>
      <c r="L700" s="850"/>
      <c r="M700" s="860"/>
      <c r="N700" s="830"/>
      <c r="O700" s="844"/>
      <c r="P700" s="845"/>
      <c r="Q700" s="849"/>
      <c r="R700" s="850"/>
      <c r="S700" s="850"/>
      <c r="T700" s="850"/>
      <c r="U700" s="850"/>
      <c r="V700" s="850"/>
      <c r="W700" s="851"/>
    </row>
    <row r="701" spans="2:23" s="256" customFormat="1" ht="17.100000000000001" customHeight="1" x14ac:dyDescent="0.15">
      <c r="B701" s="574" t="s">
        <v>566</v>
      </c>
      <c r="C701" s="574" t="s">
        <v>3</v>
      </c>
      <c r="D701" s="842" t="s">
        <v>534</v>
      </c>
      <c r="E701" s="843"/>
      <c r="F701" s="849"/>
      <c r="G701" s="850"/>
      <c r="H701" s="850"/>
      <c r="I701" s="850"/>
      <c r="J701" s="850"/>
      <c r="K701" s="850"/>
      <c r="L701" s="850"/>
      <c r="M701" s="574" t="s">
        <v>566</v>
      </c>
      <c r="N701" s="574" t="s">
        <v>3</v>
      </c>
      <c r="O701" s="842" t="s">
        <v>534</v>
      </c>
      <c r="P701" s="843"/>
      <c r="Q701" s="849"/>
      <c r="R701" s="850"/>
      <c r="S701" s="850"/>
      <c r="T701" s="850"/>
      <c r="U701" s="850"/>
      <c r="V701" s="850"/>
      <c r="W701" s="851"/>
    </row>
    <row r="702" spans="2:23" s="256" customFormat="1" ht="17.100000000000001" customHeight="1" x14ac:dyDescent="0.15">
      <c r="B702" s="574"/>
      <c r="C702" s="574"/>
      <c r="D702" s="844"/>
      <c r="E702" s="845"/>
      <c r="F702" s="849"/>
      <c r="G702" s="850"/>
      <c r="H702" s="850"/>
      <c r="I702" s="850"/>
      <c r="J702" s="850"/>
      <c r="K702" s="850"/>
      <c r="L702" s="850"/>
      <c r="M702" s="574"/>
      <c r="N702" s="574"/>
      <c r="O702" s="844"/>
      <c r="P702" s="845"/>
      <c r="Q702" s="849"/>
      <c r="R702" s="850"/>
      <c r="S702" s="850"/>
      <c r="T702" s="850"/>
      <c r="U702" s="850"/>
      <c r="V702" s="850"/>
      <c r="W702" s="851"/>
    </row>
    <row r="703" spans="2:23" s="256" customFormat="1" ht="17.100000000000001" customHeight="1" x14ac:dyDescent="0.15">
      <c r="B703" s="574"/>
      <c r="C703" s="574" t="s">
        <v>4</v>
      </c>
      <c r="D703" s="842" t="s">
        <v>486</v>
      </c>
      <c r="E703" s="843"/>
      <c r="F703" s="849"/>
      <c r="G703" s="850"/>
      <c r="H703" s="850"/>
      <c r="I703" s="850"/>
      <c r="J703" s="850"/>
      <c r="K703" s="850"/>
      <c r="L703" s="850"/>
      <c r="M703" s="574"/>
      <c r="N703" s="574" t="s">
        <v>4</v>
      </c>
      <c r="O703" s="842" t="s">
        <v>486</v>
      </c>
      <c r="P703" s="843"/>
      <c r="Q703" s="849"/>
      <c r="R703" s="850"/>
      <c r="S703" s="850"/>
      <c r="T703" s="850"/>
      <c r="U703" s="850"/>
      <c r="V703" s="850"/>
      <c r="W703" s="851"/>
    </row>
    <row r="704" spans="2:23" s="256" customFormat="1" ht="17.100000000000001" customHeight="1" x14ac:dyDescent="0.15">
      <c r="B704" s="574"/>
      <c r="C704" s="574"/>
      <c r="D704" s="844"/>
      <c r="E704" s="845"/>
      <c r="F704" s="849"/>
      <c r="G704" s="850"/>
      <c r="H704" s="850"/>
      <c r="I704" s="850"/>
      <c r="J704" s="850"/>
      <c r="K704" s="850"/>
      <c r="L704" s="850"/>
      <c r="M704" s="574"/>
      <c r="N704" s="574"/>
      <c r="O704" s="844"/>
      <c r="P704" s="845"/>
      <c r="Q704" s="849"/>
      <c r="R704" s="850"/>
      <c r="S704" s="850"/>
      <c r="T704" s="850"/>
      <c r="U704" s="850"/>
      <c r="V704" s="850"/>
      <c r="W704" s="851"/>
    </row>
    <row r="705" spans="2:31" s="256" customFormat="1" ht="17.100000000000001" customHeight="1" x14ac:dyDescent="0.15">
      <c r="B705" s="522" t="s">
        <v>5</v>
      </c>
      <c r="C705" s="524"/>
      <c r="D705" s="827" t="s">
        <v>332</v>
      </c>
      <c r="E705" s="828"/>
      <c r="F705" s="849"/>
      <c r="G705" s="850"/>
      <c r="H705" s="850"/>
      <c r="I705" s="850"/>
      <c r="J705" s="850"/>
      <c r="K705" s="850"/>
      <c r="L705" s="850"/>
      <c r="M705" s="522" t="s">
        <v>5</v>
      </c>
      <c r="N705" s="524"/>
      <c r="O705" s="827" t="s">
        <v>332</v>
      </c>
      <c r="P705" s="828"/>
      <c r="Q705" s="849"/>
      <c r="R705" s="850"/>
      <c r="S705" s="850"/>
      <c r="T705" s="850"/>
      <c r="U705" s="850"/>
      <c r="V705" s="850"/>
      <c r="W705" s="851"/>
    </row>
    <row r="706" spans="2:31" s="256" customFormat="1" ht="17.100000000000001" customHeight="1" x14ac:dyDescent="0.15">
      <c r="B706" s="522" t="s">
        <v>6</v>
      </c>
      <c r="C706" s="524"/>
      <c r="D706" s="844" t="s">
        <v>338</v>
      </c>
      <c r="E706" s="845"/>
      <c r="F706" s="849"/>
      <c r="G706" s="850"/>
      <c r="H706" s="850"/>
      <c r="I706" s="850"/>
      <c r="J706" s="850"/>
      <c r="K706" s="850"/>
      <c r="L706" s="850"/>
      <c r="M706" s="522" t="s">
        <v>6</v>
      </c>
      <c r="N706" s="524"/>
      <c r="O706" s="844" t="s">
        <v>532</v>
      </c>
      <c r="P706" s="845"/>
      <c r="Q706" s="849"/>
      <c r="R706" s="850"/>
      <c r="S706" s="850"/>
      <c r="T706" s="850"/>
      <c r="U706" s="850"/>
      <c r="V706" s="850"/>
      <c r="W706" s="851"/>
    </row>
    <row r="707" spans="2:31" s="256" customFormat="1" ht="17.100000000000001" customHeight="1" x14ac:dyDescent="0.15">
      <c r="B707" s="562" t="s">
        <v>29</v>
      </c>
      <c r="C707" s="831" t="s">
        <v>267</v>
      </c>
      <c r="D707" s="832"/>
      <c r="E707" s="260"/>
      <c r="F707" s="849"/>
      <c r="G707" s="850"/>
      <c r="H707" s="850"/>
      <c r="I707" s="850"/>
      <c r="J707" s="850"/>
      <c r="K707" s="850"/>
      <c r="L707" s="850"/>
      <c r="M707" s="562" t="s">
        <v>29</v>
      </c>
      <c r="N707" s="831" t="s">
        <v>267</v>
      </c>
      <c r="O707" s="832"/>
      <c r="P707" s="261"/>
      <c r="Q707" s="849"/>
      <c r="R707" s="850"/>
      <c r="S707" s="850"/>
      <c r="T707" s="850"/>
      <c r="U707" s="850"/>
      <c r="V707" s="850"/>
      <c r="W707" s="851"/>
    </row>
    <row r="708" spans="2:31" s="256" customFormat="1" ht="17.100000000000001" customHeight="1" x14ac:dyDescent="0.15">
      <c r="B708" s="565"/>
      <c r="C708" s="831" t="s">
        <v>268</v>
      </c>
      <c r="D708" s="832"/>
      <c r="E708" s="261" t="s">
        <v>551</v>
      </c>
      <c r="F708" s="852"/>
      <c r="G708" s="853"/>
      <c r="H708" s="853"/>
      <c r="I708" s="853"/>
      <c r="J708" s="853"/>
      <c r="K708" s="853"/>
      <c r="L708" s="853"/>
      <c r="M708" s="565"/>
      <c r="N708" s="831" t="s">
        <v>268</v>
      </c>
      <c r="O708" s="832"/>
      <c r="P708" s="262" t="s">
        <v>554</v>
      </c>
      <c r="Q708" s="852"/>
      <c r="R708" s="853"/>
      <c r="S708" s="853"/>
      <c r="T708" s="853"/>
      <c r="U708" s="853"/>
      <c r="V708" s="853"/>
      <c r="W708" s="854"/>
    </row>
    <row r="709" spans="2:31" s="256" customFormat="1" ht="17.100000000000001" customHeight="1" x14ac:dyDescent="0.15">
      <c r="B709" s="522" t="s">
        <v>7</v>
      </c>
      <c r="C709" s="523"/>
      <c r="D709" s="524"/>
      <c r="E709" s="833" t="s">
        <v>1103</v>
      </c>
      <c r="F709" s="834"/>
      <c r="G709" s="834"/>
      <c r="H709" s="834"/>
      <c r="I709" s="834"/>
      <c r="J709" s="834"/>
      <c r="K709" s="834"/>
      <c r="L709" s="835"/>
      <c r="M709" s="522" t="s">
        <v>7</v>
      </c>
      <c r="N709" s="523"/>
      <c r="O709" s="524"/>
      <c r="P709" s="833" t="s">
        <v>1479</v>
      </c>
      <c r="Q709" s="834"/>
      <c r="R709" s="834"/>
      <c r="S709" s="834"/>
      <c r="T709" s="834"/>
      <c r="U709" s="834"/>
      <c r="V709" s="834"/>
      <c r="W709" s="835"/>
    </row>
    <row r="710" spans="2:31" s="256" customFormat="1" ht="17.100000000000001" customHeight="1" x14ac:dyDescent="0.15">
      <c r="B710" s="522" t="s">
        <v>46</v>
      </c>
      <c r="C710" s="523"/>
      <c r="D710" s="524"/>
      <c r="E710" s="813" t="s">
        <v>1164</v>
      </c>
      <c r="F710" s="814"/>
      <c r="G710" s="814"/>
      <c r="H710" s="814"/>
      <c r="I710" s="814"/>
      <c r="J710" s="814"/>
      <c r="K710" s="814"/>
      <c r="L710" s="815"/>
      <c r="M710" s="522" t="s">
        <v>46</v>
      </c>
      <c r="N710" s="523"/>
      <c r="O710" s="524"/>
      <c r="P710" s="813" t="s">
        <v>516</v>
      </c>
      <c r="Q710" s="814"/>
      <c r="R710" s="814"/>
      <c r="S710" s="814"/>
      <c r="T710" s="814"/>
      <c r="U710" s="814"/>
      <c r="V710" s="814"/>
      <c r="W710" s="815"/>
    </row>
    <row r="711" spans="2:31" s="256" customFormat="1" ht="17.100000000000001" customHeight="1" x14ac:dyDescent="0.15">
      <c r="B711" s="522" t="s">
        <v>270</v>
      </c>
      <c r="C711" s="523"/>
      <c r="D711" s="524"/>
      <c r="E711" s="813" t="s">
        <v>516</v>
      </c>
      <c r="F711" s="814"/>
      <c r="G711" s="814"/>
      <c r="H711" s="814"/>
      <c r="I711" s="814"/>
      <c r="J711" s="814"/>
      <c r="K711" s="814"/>
      <c r="L711" s="815"/>
      <c r="M711" s="522" t="s">
        <v>270</v>
      </c>
      <c r="N711" s="523"/>
      <c r="O711" s="524"/>
      <c r="P711" s="813" t="s">
        <v>516</v>
      </c>
      <c r="Q711" s="814"/>
      <c r="R711" s="814"/>
      <c r="S711" s="855"/>
      <c r="T711" s="855"/>
      <c r="U711" s="855"/>
      <c r="V711" s="855"/>
      <c r="W711" s="856"/>
    </row>
    <row r="712" spans="2:31" s="256" customFormat="1" ht="17.100000000000001" customHeight="1" x14ac:dyDescent="0.15">
      <c r="B712" s="522" t="s">
        <v>289</v>
      </c>
      <c r="C712" s="523"/>
      <c r="D712" s="524"/>
      <c r="E712" s="862" t="s">
        <v>1101</v>
      </c>
      <c r="F712" s="863"/>
      <c r="G712" s="864"/>
      <c r="H712" s="816" t="s">
        <v>8</v>
      </c>
      <c r="I712" s="817"/>
      <c r="J712" s="818"/>
      <c r="K712" s="819"/>
      <c r="L712" s="820"/>
      <c r="M712" s="522" t="s">
        <v>289</v>
      </c>
      <c r="N712" s="523"/>
      <c r="O712" s="524"/>
      <c r="P712" s="813" t="s">
        <v>555</v>
      </c>
      <c r="Q712" s="814"/>
      <c r="R712" s="814"/>
      <c r="S712" s="816" t="s">
        <v>8</v>
      </c>
      <c r="T712" s="817"/>
      <c r="U712" s="818"/>
      <c r="V712" s="819"/>
      <c r="W712" s="820"/>
    </row>
    <row r="713" spans="2:31" s="256" customFormat="1" ht="17.100000000000001" customHeight="1" x14ac:dyDescent="0.15">
      <c r="B713" s="865" t="s">
        <v>567</v>
      </c>
      <c r="C713" s="866"/>
      <c r="D713" s="821" t="s">
        <v>1109</v>
      </c>
      <c r="E713" s="822"/>
      <c r="F713" s="822"/>
      <c r="G713" s="822"/>
      <c r="H713" s="822"/>
      <c r="I713" s="822"/>
      <c r="J713" s="822"/>
      <c r="K713" s="822"/>
      <c r="L713" s="823"/>
      <c r="M713" s="865" t="s">
        <v>567</v>
      </c>
      <c r="N713" s="866"/>
      <c r="O713" s="821" t="s">
        <v>1204</v>
      </c>
      <c r="P713" s="822"/>
      <c r="Q713" s="822"/>
      <c r="R713" s="822"/>
      <c r="S713" s="822"/>
      <c r="T713" s="822"/>
      <c r="U713" s="822"/>
      <c r="V713" s="822"/>
      <c r="W713" s="823"/>
    </row>
    <row r="714" spans="2:31" ht="15" customHeight="1" x14ac:dyDescent="0.15">
      <c r="B714" s="263"/>
      <c r="C714" s="824" t="s">
        <v>568</v>
      </c>
      <c r="D714" s="825"/>
      <c r="E714" s="825"/>
      <c r="F714" s="825"/>
      <c r="G714" s="825"/>
      <c r="H714" s="825"/>
      <c r="I714" s="825"/>
      <c r="J714" s="825"/>
      <c r="K714" s="825"/>
      <c r="L714" s="825"/>
      <c r="M714" s="263"/>
      <c r="N714" s="263" t="s">
        <v>569</v>
      </c>
      <c r="O714" s="263"/>
      <c r="P714" s="263"/>
      <c r="Q714" s="263"/>
      <c r="R714" s="263"/>
      <c r="S714" s="263"/>
      <c r="T714" s="263"/>
      <c r="U714" s="263"/>
      <c r="V714" s="263"/>
      <c r="W714" s="263"/>
      <c r="AA714" s="256"/>
      <c r="AB714" s="256"/>
      <c r="AC714" s="256"/>
      <c r="AD714" s="256"/>
      <c r="AE714" s="256"/>
    </row>
    <row r="715" spans="2:31" ht="15" customHeight="1" x14ac:dyDescent="0.15">
      <c r="B715" s="263"/>
      <c r="C715" s="826"/>
      <c r="D715" s="826"/>
      <c r="E715" s="826"/>
      <c r="F715" s="826"/>
      <c r="G715" s="826"/>
      <c r="H715" s="826"/>
      <c r="I715" s="826"/>
      <c r="J715" s="826"/>
      <c r="K715" s="826"/>
      <c r="L715" s="826"/>
      <c r="M715" s="263"/>
      <c r="N715" s="263" t="s">
        <v>570</v>
      </c>
      <c r="O715" s="263"/>
      <c r="P715" s="263"/>
      <c r="Q715" s="263"/>
      <c r="R715" s="263"/>
      <c r="S715" s="263"/>
      <c r="T715" s="263"/>
      <c r="U715" s="263"/>
      <c r="V715" s="263"/>
      <c r="W715" s="263"/>
      <c r="AA715" s="256"/>
      <c r="AB715" s="256"/>
      <c r="AC715" s="256"/>
      <c r="AD715" s="256"/>
      <c r="AE715" s="256"/>
    </row>
    <row r="716" spans="2:31" ht="15" customHeight="1" x14ac:dyDescent="0.15">
      <c r="C716" s="263" t="s">
        <v>571</v>
      </c>
      <c r="N716" s="264" t="s">
        <v>517</v>
      </c>
      <c r="O716" s="264"/>
      <c r="P716" s="264"/>
      <c r="Q716" s="264"/>
      <c r="R716" s="264"/>
      <c r="S716" s="264"/>
      <c r="T716" s="264"/>
      <c r="U716" s="264"/>
      <c r="V716" s="264"/>
      <c r="AA716" s="256"/>
      <c r="AB716" s="256"/>
      <c r="AC716" s="256"/>
      <c r="AD716" s="256"/>
      <c r="AE716" s="256"/>
    </row>
    <row r="717" spans="2:31" ht="15" customHeight="1" x14ac:dyDescent="0.15">
      <c r="C717" s="263" t="s">
        <v>573</v>
      </c>
      <c r="N717" s="264" t="s">
        <v>572</v>
      </c>
      <c r="O717" s="264"/>
      <c r="P717" s="264"/>
      <c r="Q717" s="264"/>
      <c r="R717" s="264"/>
      <c r="S717" s="264"/>
      <c r="T717" s="264"/>
      <c r="U717" s="264"/>
      <c r="V717" s="264"/>
      <c r="AA717" s="256"/>
      <c r="AB717" s="256"/>
      <c r="AC717" s="256"/>
      <c r="AD717" s="256"/>
      <c r="AE717" s="256"/>
    </row>
    <row r="718" spans="2:31" x14ac:dyDescent="0.15">
      <c r="C718" s="264" t="s">
        <v>542</v>
      </c>
      <c r="N718" s="264" t="s">
        <v>450</v>
      </c>
      <c r="O718" s="264"/>
      <c r="P718" s="264"/>
      <c r="Q718" s="264"/>
      <c r="R718" s="264"/>
      <c r="S718" s="264"/>
      <c r="T718" s="264"/>
      <c r="U718" s="264"/>
      <c r="V718" s="264"/>
      <c r="AA718" s="256"/>
      <c r="AB718" s="256"/>
      <c r="AC718" s="256"/>
      <c r="AD718" s="256"/>
      <c r="AE718" s="256"/>
    </row>
    <row r="719" spans="2:31" x14ac:dyDescent="0.15">
      <c r="N719" s="264"/>
      <c r="AA719" s="256"/>
      <c r="AB719" s="256"/>
      <c r="AC719" s="256"/>
      <c r="AD719" s="256"/>
      <c r="AE719" s="256"/>
    </row>
    <row r="720" spans="2:31" x14ac:dyDescent="0.15">
      <c r="N720" s="264"/>
      <c r="AA720" s="256"/>
      <c r="AB720" s="256"/>
      <c r="AC720" s="256"/>
      <c r="AD720" s="256"/>
      <c r="AE720" s="256"/>
    </row>
    <row r="721" spans="2:31" ht="9" customHeight="1" x14ac:dyDescent="0.15">
      <c r="AA721" s="256"/>
      <c r="AB721" s="256"/>
      <c r="AC721" s="256"/>
      <c r="AD721" s="256"/>
      <c r="AE721" s="256"/>
    </row>
    <row r="722" spans="2:31" s="256" customFormat="1" ht="22.5" customHeight="1" x14ac:dyDescent="0.15">
      <c r="B722" s="867" t="s">
        <v>563</v>
      </c>
      <c r="C722" s="867"/>
      <c r="D722" s="867"/>
      <c r="E722" s="867"/>
      <c r="F722" s="867"/>
      <c r="G722" s="867"/>
      <c r="H722" s="867"/>
      <c r="I722" s="867"/>
      <c r="J722" s="867"/>
      <c r="K722" s="867"/>
      <c r="L722" s="867"/>
      <c r="M722" s="867"/>
      <c r="N722" s="867"/>
      <c r="O722" s="867"/>
      <c r="P722" s="867"/>
      <c r="Q722" s="867"/>
      <c r="R722" s="867"/>
      <c r="S722" s="867"/>
      <c r="T722" s="867"/>
      <c r="U722" s="867"/>
      <c r="V722" s="867"/>
      <c r="W722" s="867"/>
      <c r="Y722" s="242" t="s">
        <v>551</v>
      </c>
    </row>
    <row r="723" spans="2:31" s="256" customFormat="1" ht="20.100000000000001" customHeight="1" x14ac:dyDescent="0.15">
      <c r="B723" s="258" t="s">
        <v>27</v>
      </c>
      <c r="C723" s="258"/>
      <c r="D723" s="868" t="str">
        <f>D678</f>
        <v>ミネトンネル</v>
      </c>
      <c r="E723" s="868"/>
      <c r="F723" s="868"/>
      <c r="G723" s="868"/>
      <c r="H723" s="869" t="s">
        <v>28</v>
      </c>
      <c r="I723" s="869"/>
      <c r="J723" s="870" t="str">
        <f>J678</f>
        <v>一般国道　316号</v>
      </c>
      <c r="K723" s="870"/>
      <c r="L723" s="870"/>
      <c r="M723" s="871" t="s">
        <v>255</v>
      </c>
      <c r="N723" s="871"/>
      <c r="O723" s="871"/>
      <c r="P723" s="872" t="str">
        <f>P678</f>
        <v>株式会社ニュージェック</v>
      </c>
      <c r="Q723" s="872"/>
      <c r="R723" s="872"/>
      <c r="S723" s="562" t="s">
        <v>220</v>
      </c>
      <c r="T723" s="564"/>
      <c r="U723" s="873">
        <f>U678</f>
        <v>44294</v>
      </c>
      <c r="V723" s="874"/>
      <c r="W723" s="875"/>
      <c r="Y723" s="242" t="s">
        <v>554</v>
      </c>
    </row>
    <row r="724" spans="2:31" s="256" customFormat="1" ht="20.100000000000001" customHeight="1" x14ac:dyDescent="0.15">
      <c r="B724" s="259" t="s">
        <v>0</v>
      </c>
      <c r="C724" s="259"/>
      <c r="D724" s="879" t="str">
        <f>D679</f>
        <v>美祢トンネル</v>
      </c>
      <c r="E724" s="879"/>
      <c r="F724" s="879"/>
      <c r="G724" s="879"/>
      <c r="H724" s="541" t="s">
        <v>1</v>
      </c>
      <c r="I724" s="541"/>
      <c r="J724" s="870" t="str">
        <f>J679</f>
        <v>宇部土木建築事務所</v>
      </c>
      <c r="K724" s="870"/>
      <c r="L724" s="870"/>
      <c r="M724" s="871" t="s">
        <v>256</v>
      </c>
      <c r="N724" s="871"/>
      <c r="O724" s="871"/>
      <c r="P724" s="872" t="str">
        <f>P679</f>
        <v>石村　勝伸</v>
      </c>
      <c r="Q724" s="872"/>
      <c r="R724" s="872"/>
      <c r="S724" s="705"/>
      <c r="T724" s="706"/>
      <c r="U724" s="876"/>
      <c r="V724" s="877"/>
      <c r="W724" s="878"/>
      <c r="Y724" s="242" t="s">
        <v>54</v>
      </c>
    </row>
    <row r="725" spans="2:31" s="256" customFormat="1" ht="20.100000000000001" customHeight="1" x14ac:dyDescent="0.15">
      <c r="B725" s="859" t="s">
        <v>564</v>
      </c>
      <c r="C725" s="840" t="s">
        <v>565</v>
      </c>
      <c r="D725" s="883" t="s">
        <v>1205</v>
      </c>
      <c r="E725" s="884"/>
      <c r="F725" s="846"/>
      <c r="G725" s="847"/>
      <c r="H725" s="847"/>
      <c r="I725" s="847"/>
      <c r="J725" s="847"/>
      <c r="K725" s="847"/>
      <c r="L725" s="847"/>
      <c r="M725" s="861" t="s">
        <v>564</v>
      </c>
      <c r="N725" s="839" t="s">
        <v>565</v>
      </c>
      <c r="O725" s="883" t="s">
        <v>610</v>
      </c>
      <c r="P725" s="884"/>
      <c r="Q725" s="846"/>
      <c r="R725" s="847"/>
      <c r="S725" s="847"/>
      <c r="T725" s="847"/>
      <c r="U725" s="847"/>
      <c r="V725" s="847"/>
      <c r="W725" s="848"/>
      <c r="Y725" s="242" t="s">
        <v>55</v>
      </c>
    </row>
    <row r="726" spans="2:31" s="256" customFormat="1" ht="20.100000000000001" customHeight="1" x14ac:dyDescent="0.15">
      <c r="B726" s="859"/>
      <c r="C726" s="830"/>
      <c r="D726" s="880"/>
      <c r="E726" s="881"/>
      <c r="F726" s="849"/>
      <c r="G726" s="850"/>
      <c r="H726" s="850"/>
      <c r="I726" s="850"/>
      <c r="J726" s="850"/>
      <c r="K726" s="850"/>
      <c r="L726" s="850"/>
      <c r="M726" s="859"/>
      <c r="N726" s="830"/>
      <c r="O726" s="880"/>
      <c r="P726" s="881"/>
      <c r="Q726" s="849"/>
      <c r="R726" s="850"/>
      <c r="S726" s="850"/>
      <c r="T726" s="850"/>
      <c r="U726" s="850"/>
      <c r="V726" s="850"/>
      <c r="W726" s="851"/>
    </row>
    <row r="727" spans="2:31" s="256" customFormat="1" ht="20.100000000000001" customHeight="1" x14ac:dyDescent="0.15">
      <c r="B727" s="859"/>
      <c r="C727" s="839" t="s">
        <v>2</v>
      </c>
      <c r="D727" s="842">
        <v>8</v>
      </c>
      <c r="E727" s="843"/>
      <c r="F727" s="849"/>
      <c r="G727" s="850"/>
      <c r="H727" s="850"/>
      <c r="I727" s="850"/>
      <c r="J727" s="850"/>
      <c r="K727" s="850"/>
      <c r="L727" s="850"/>
      <c r="M727" s="859"/>
      <c r="N727" s="839" t="s">
        <v>2</v>
      </c>
      <c r="O727" s="842">
        <v>9</v>
      </c>
      <c r="P727" s="843"/>
      <c r="Q727" s="849"/>
      <c r="R727" s="850"/>
      <c r="S727" s="850"/>
      <c r="T727" s="850"/>
      <c r="U727" s="850"/>
      <c r="V727" s="850"/>
      <c r="W727" s="851"/>
    </row>
    <row r="728" spans="2:31" s="256" customFormat="1" ht="20.100000000000001" customHeight="1" x14ac:dyDescent="0.15">
      <c r="B728" s="860"/>
      <c r="C728" s="830"/>
      <c r="D728" s="844"/>
      <c r="E728" s="845"/>
      <c r="F728" s="849"/>
      <c r="G728" s="850"/>
      <c r="H728" s="850"/>
      <c r="I728" s="850"/>
      <c r="J728" s="850"/>
      <c r="K728" s="850"/>
      <c r="L728" s="850"/>
      <c r="M728" s="860"/>
      <c r="N728" s="830"/>
      <c r="O728" s="844"/>
      <c r="P728" s="845"/>
      <c r="Q728" s="849"/>
      <c r="R728" s="850"/>
      <c r="S728" s="850"/>
      <c r="T728" s="850"/>
      <c r="U728" s="850"/>
      <c r="V728" s="850"/>
      <c r="W728" s="851"/>
    </row>
    <row r="729" spans="2:31" s="256" customFormat="1" ht="17.100000000000001" customHeight="1" x14ac:dyDescent="0.15">
      <c r="B729" s="574" t="s">
        <v>566</v>
      </c>
      <c r="C729" s="574" t="s">
        <v>3</v>
      </c>
      <c r="D729" s="842" t="s">
        <v>534</v>
      </c>
      <c r="E729" s="843"/>
      <c r="F729" s="849"/>
      <c r="G729" s="850"/>
      <c r="H729" s="850"/>
      <c r="I729" s="850"/>
      <c r="J729" s="850"/>
      <c r="K729" s="850"/>
      <c r="L729" s="850"/>
      <c r="M729" s="574" t="s">
        <v>566</v>
      </c>
      <c r="N729" s="574" t="s">
        <v>3</v>
      </c>
      <c r="O729" s="842" t="s">
        <v>534</v>
      </c>
      <c r="P729" s="843"/>
      <c r="Q729" s="849"/>
      <c r="R729" s="850"/>
      <c r="S729" s="850"/>
      <c r="T729" s="850"/>
      <c r="U729" s="850"/>
      <c r="V729" s="850"/>
      <c r="W729" s="851"/>
      <c r="AA729" s="257"/>
      <c r="AB729" s="257"/>
      <c r="AC729" s="257"/>
      <c r="AD729" s="257"/>
      <c r="AE729" s="257"/>
    </row>
    <row r="730" spans="2:31" s="256" customFormat="1" ht="17.100000000000001" customHeight="1" x14ac:dyDescent="0.15">
      <c r="B730" s="574"/>
      <c r="C730" s="574"/>
      <c r="D730" s="844"/>
      <c r="E730" s="845"/>
      <c r="F730" s="849"/>
      <c r="G730" s="850"/>
      <c r="H730" s="850"/>
      <c r="I730" s="850"/>
      <c r="J730" s="850"/>
      <c r="K730" s="850"/>
      <c r="L730" s="850"/>
      <c r="M730" s="574"/>
      <c r="N730" s="574"/>
      <c r="O730" s="844"/>
      <c r="P730" s="845"/>
      <c r="Q730" s="849"/>
      <c r="R730" s="850"/>
      <c r="S730" s="850"/>
      <c r="T730" s="850"/>
      <c r="U730" s="850"/>
      <c r="V730" s="850"/>
      <c r="W730" s="851"/>
      <c r="AA730" s="257"/>
      <c r="AB730" s="257"/>
      <c r="AC730" s="257"/>
      <c r="AD730" s="257"/>
      <c r="AE730" s="257"/>
    </row>
    <row r="731" spans="2:31" s="256" customFormat="1" ht="17.100000000000001" customHeight="1" x14ac:dyDescent="0.15">
      <c r="B731" s="574"/>
      <c r="C731" s="574" t="s">
        <v>4</v>
      </c>
      <c r="D731" s="842" t="s">
        <v>485</v>
      </c>
      <c r="E731" s="843"/>
      <c r="F731" s="849"/>
      <c r="G731" s="850"/>
      <c r="H731" s="850"/>
      <c r="I731" s="850"/>
      <c r="J731" s="850"/>
      <c r="K731" s="850"/>
      <c r="L731" s="850"/>
      <c r="M731" s="574"/>
      <c r="N731" s="574" t="s">
        <v>4</v>
      </c>
      <c r="O731" s="842" t="s">
        <v>485</v>
      </c>
      <c r="P731" s="843"/>
      <c r="Q731" s="849"/>
      <c r="R731" s="850"/>
      <c r="S731" s="850"/>
      <c r="T731" s="850"/>
      <c r="U731" s="850"/>
      <c r="V731" s="850"/>
      <c r="W731" s="851"/>
      <c r="AA731" s="257"/>
      <c r="AB731" s="257"/>
      <c r="AC731" s="257"/>
      <c r="AD731" s="257"/>
      <c r="AE731" s="257"/>
    </row>
    <row r="732" spans="2:31" s="256" customFormat="1" ht="17.100000000000001" customHeight="1" x14ac:dyDescent="0.15">
      <c r="B732" s="574"/>
      <c r="C732" s="574"/>
      <c r="D732" s="844"/>
      <c r="E732" s="845"/>
      <c r="F732" s="849"/>
      <c r="G732" s="850"/>
      <c r="H732" s="850"/>
      <c r="I732" s="850"/>
      <c r="J732" s="850"/>
      <c r="K732" s="850"/>
      <c r="L732" s="850"/>
      <c r="M732" s="574"/>
      <c r="N732" s="574"/>
      <c r="O732" s="844"/>
      <c r="P732" s="845"/>
      <c r="Q732" s="849"/>
      <c r="R732" s="850"/>
      <c r="S732" s="850"/>
      <c r="T732" s="850"/>
      <c r="U732" s="850"/>
      <c r="V732" s="850"/>
      <c r="W732" s="851"/>
      <c r="AA732" s="257"/>
      <c r="AB732" s="257"/>
      <c r="AC732" s="257"/>
      <c r="AD732" s="257"/>
      <c r="AE732" s="257"/>
    </row>
    <row r="733" spans="2:31" s="256" customFormat="1" ht="17.100000000000001" customHeight="1" x14ac:dyDescent="0.15">
      <c r="B733" s="522" t="s">
        <v>5</v>
      </c>
      <c r="C733" s="524"/>
      <c r="D733" s="842" t="s">
        <v>332</v>
      </c>
      <c r="E733" s="843"/>
      <c r="F733" s="849"/>
      <c r="G733" s="850"/>
      <c r="H733" s="850"/>
      <c r="I733" s="850"/>
      <c r="J733" s="850"/>
      <c r="K733" s="850"/>
      <c r="L733" s="850"/>
      <c r="M733" s="522" t="s">
        <v>5</v>
      </c>
      <c r="N733" s="524"/>
      <c r="O733" s="827" t="s">
        <v>332</v>
      </c>
      <c r="P733" s="828"/>
      <c r="Q733" s="849"/>
      <c r="R733" s="850"/>
      <c r="S733" s="850"/>
      <c r="T733" s="850"/>
      <c r="U733" s="850"/>
      <c r="V733" s="850"/>
      <c r="W733" s="851"/>
      <c r="AA733" s="257"/>
      <c r="AB733" s="257"/>
      <c r="AC733" s="257"/>
      <c r="AD733" s="257"/>
      <c r="AE733" s="257"/>
    </row>
    <row r="734" spans="2:31" s="256" customFormat="1" ht="17.100000000000001" customHeight="1" x14ac:dyDescent="0.15">
      <c r="B734" s="522" t="s">
        <v>6</v>
      </c>
      <c r="C734" s="524"/>
      <c r="D734" s="888" t="s">
        <v>338</v>
      </c>
      <c r="E734" s="889"/>
      <c r="F734" s="849"/>
      <c r="G734" s="850"/>
      <c r="H734" s="850"/>
      <c r="I734" s="850"/>
      <c r="J734" s="850"/>
      <c r="K734" s="850"/>
      <c r="L734" s="850"/>
      <c r="M734" s="522" t="s">
        <v>6</v>
      </c>
      <c r="N734" s="524"/>
      <c r="O734" s="844" t="s">
        <v>338</v>
      </c>
      <c r="P734" s="845"/>
      <c r="Q734" s="849"/>
      <c r="R734" s="850"/>
      <c r="S734" s="850"/>
      <c r="T734" s="850"/>
      <c r="U734" s="850"/>
      <c r="V734" s="850"/>
      <c r="W734" s="851"/>
    </row>
    <row r="735" spans="2:31" s="256" customFormat="1" ht="17.100000000000001" customHeight="1" x14ac:dyDescent="0.15">
      <c r="B735" s="562" t="s">
        <v>29</v>
      </c>
      <c r="C735" s="831" t="s">
        <v>267</v>
      </c>
      <c r="D735" s="832"/>
      <c r="E735" s="260"/>
      <c r="F735" s="849"/>
      <c r="G735" s="850"/>
      <c r="H735" s="850"/>
      <c r="I735" s="850"/>
      <c r="J735" s="850"/>
      <c r="K735" s="850"/>
      <c r="L735" s="850"/>
      <c r="M735" s="562" t="s">
        <v>29</v>
      </c>
      <c r="N735" s="831" t="s">
        <v>267</v>
      </c>
      <c r="O735" s="832"/>
      <c r="P735" s="260"/>
      <c r="Q735" s="849"/>
      <c r="R735" s="850"/>
      <c r="S735" s="850"/>
      <c r="T735" s="850"/>
      <c r="U735" s="850"/>
      <c r="V735" s="850"/>
      <c r="W735" s="851"/>
    </row>
    <row r="736" spans="2:31" s="256" customFormat="1" ht="17.100000000000001" customHeight="1" x14ac:dyDescent="0.15">
      <c r="B736" s="565"/>
      <c r="C736" s="831" t="s">
        <v>268</v>
      </c>
      <c r="D736" s="832"/>
      <c r="E736" s="261" t="s">
        <v>551</v>
      </c>
      <c r="F736" s="852"/>
      <c r="G736" s="853"/>
      <c r="H736" s="853"/>
      <c r="I736" s="853"/>
      <c r="J736" s="853"/>
      <c r="K736" s="853"/>
      <c r="L736" s="853"/>
      <c r="M736" s="565"/>
      <c r="N736" s="831" t="s">
        <v>268</v>
      </c>
      <c r="O736" s="832"/>
      <c r="P736" s="261" t="s">
        <v>551</v>
      </c>
      <c r="Q736" s="852"/>
      <c r="R736" s="853"/>
      <c r="S736" s="853"/>
      <c r="T736" s="853"/>
      <c r="U736" s="853"/>
      <c r="V736" s="853"/>
      <c r="W736" s="854"/>
    </row>
    <row r="737" spans="2:23" s="256" customFormat="1" ht="17.100000000000001" customHeight="1" x14ac:dyDescent="0.15">
      <c r="B737" s="522" t="s">
        <v>7</v>
      </c>
      <c r="C737" s="523"/>
      <c r="D737" s="524"/>
      <c r="E737" s="833" t="s">
        <v>1206</v>
      </c>
      <c r="F737" s="834"/>
      <c r="G737" s="834"/>
      <c r="H737" s="834"/>
      <c r="I737" s="834"/>
      <c r="J737" s="834"/>
      <c r="K737" s="834"/>
      <c r="L737" s="835"/>
      <c r="M737" s="522" t="s">
        <v>7</v>
      </c>
      <c r="N737" s="523"/>
      <c r="O737" s="524"/>
      <c r="P737" s="833" t="s">
        <v>1207</v>
      </c>
      <c r="Q737" s="834"/>
      <c r="R737" s="834"/>
      <c r="S737" s="834"/>
      <c r="T737" s="834"/>
      <c r="U737" s="834"/>
      <c r="V737" s="834"/>
      <c r="W737" s="835"/>
    </row>
    <row r="738" spans="2:23" s="256" customFormat="1" ht="17.100000000000001" customHeight="1" x14ac:dyDescent="0.15">
      <c r="B738" s="522" t="s">
        <v>46</v>
      </c>
      <c r="C738" s="523"/>
      <c r="D738" s="524"/>
      <c r="E738" s="813" t="s">
        <v>1208</v>
      </c>
      <c r="F738" s="814"/>
      <c r="G738" s="814"/>
      <c r="H738" s="814"/>
      <c r="I738" s="814"/>
      <c r="J738" s="814"/>
      <c r="K738" s="814"/>
      <c r="L738" s="815"/>
      <c r="M738" s="522" t="s">
        <v>46</v>
      </c>
      <c r="N738" s="523"/>
      <c r="O738" s="524"/>
      <c r="P738" s="813" t="s">
        <v>1105</v>
      </c>
      <c r="Q738" s="814"/>
      <c r="R738" s="814"/>
      <c r="S738" s="814"/>
      <c r="T738" s="814"/>
      <c r="U738" s="814"/>
      <c r="V738" s="814"/>
      <c r="W738" s="815"/>
    </row>
    <row r="739" spans="2:23" s="256" customFormat="1" ht="17.100000000000001" customHeight="1" x14ac:dyDescent="0.15">
      <c r="B739" s="522" t="s">
        <v>270</v>
      </c>
      <c r="C739" s="523"/>
      <c r="D739" s="524"/>
      <c r="E739" s="813" t="s">
        <v>1209</v>
      </c>
      <c r="F739" s="814"/>
      <c r="G739" s="814"/>
      <c r="H739" s="855"/>
      <c r="I739" s="855"/>
      <c r="J739" s="855"/>
      <c r="K739" s="855"/>
      <c r="L739" s="856"/>
      <c r="M739" s="522" t="s">
        <v>270</v>
      </c>
      <c r="N739" s="523"/>
      <c r="O739" s="524"/>
      <c r="P739" s="813" t="s">
        <v>1209</v>
      </c>
      <c r="Q739" s="814"/>
      <c r="R739" s="814"/>
      <c r="S739" s="814"/>
      <c r="T739" s="814"/>
      <c r="U739" s="814"/>
      <c r="V739" s="814"/>
      <c r="W739" s="815"/>
    </row>
    <row r="740" spans="2:23" s="256" customFormat="1" ht="17.100000000000001" customHeight="1" x14ac:dyDescent="0.15">
      <c r="B740" s="522" t="s">
        <v>289</v>
      </c>
      <c r="C740" s="523"/>
      <c r="D740" s="524"/>
      <c r="E740" s="862" t="s">
        <v>1101</v>
      </c>
      <c r="F740" s="863"/>
      <c r="G740" s="864"/>
      <c r="H740" s="816" t="s">
        <v>8</v>
      </c>
      <c r="I740" s="817"/>
      <c r="J740" s="818"/>
      <c r="K740" s="819"/>
      <c r="L740" s="820"/>
      <c r="M740" s="522" t="s">
        <v>289</v>
      </c>
      <c r="N740" s="523"/>
      <c r="O740" s="524"/>
      <c r="P740" s="862" t="s">
        <v>1101</v>
      </c>
      <c r="Q740" s="863"/>
      <c r="R740" s="864"/>
      <c r="S740" s="816" t="s">
        <v>8</v>
      </c>
      <c r="T740" s="817"/>
      <c r="U740" s="818"/>
      <c r="V740" s="819"/>
      <c r="W740" s="820"/>
    </row>
    <row r="741" spans="2:23" s="256" customFormat="1" ht="17.100000000000001" customHeight="1" x14ac:dyDescent="0.15">
      <c r="B741" s="522" t="s">
        <v>567</v>
      </c>
      <c r="C741" s="524"/>
      <c r="D741" s="821" t="s">
        <v>1210</v>
      </c>
      <c r="E741" s="822"/>
      <c r="F741" s="822"/>
      <c r="G741" s="822"/>
      <c r="H741" s="822"/>
      <c r="I741" s="822"/>
      <c r="J741" s="822"/>
      <c r="K741" s="822"/>
      <c r="L741" s="823"/>
      <c r="M741" s="522" t="s">
        <v>1211</v>
      </c>
      <c r="N741" s="524"/>
      <c r="O741" s="821" t="s">
        <v>1190</v>
      </c>
      <c r="P741" s="822"/>
      <c r="Q741" s="822"/>
      <c r="R741" s="822"/>
      <c r="S741" s="822"/>
      <c r="T741" s="822"/>
      <c r="U741" s="822"/>
      <c r="V741" s="822"/>
      <c r="W741" s="823"/>
    </row>
    <row r="742" spans="2:23" s="256" customFormat="1" ht="20.100000000000001" customHeight="1" x14ac:dyDescent="0.15">
      <c r="B742" s="859" t="s">
        <v>564</v>
      </c>
      <c r="C742" s="840" t="s">
        <v>565</v>
      </c>
      <c r="D742" s="883" t="s">
        <v>610</v>
      </c>
      <c r="E742" s="884"/>
      <c r="F742" s="846"/>
      <c r="G742" s="847"/>
      <c r="H742" s="847"/>
      <c r="I742" s="847"/>
      <c r="J742" s="847"/>
      <c r="K742" s="847"/>
      <c r="L742" s="847"/>
      <c r="M742" s="859" t="s">
        <v>564</v>
      </c>
      <c r="N742" s="840" t="s">
        <v>565</v>
      </c>
      <c r="O742" s="883" t="s">
        <v>610</v>
      </c>
      <c r="P742" s="884"/>
      <c r="Q742" s="846"/>
      <c r="R742" s="847"/>
      <c r="S742" s="847"/>
      <c r="T742" s="847"/>
      <c r="U742" s="847"/>
      <c r="V742" s="847"/>
      <c r="W742" s="848"/>
    </row>
    <row r="743" spans="2:23" s="256" customFormat="1" ht="20.100000000000001" customHeight="1" x14ac:dyDescent="0.15">
      <c r="B743" s="859"/>
      <c r="C743" s="830"/>
      <c r="D743" s="880"/>
      <c r="E743" s="881"/>
      <c r="F743" s="849"/>
      <c r="G743" s="850"/>
      <c r="H743" s="850"/>
      <c r="I743" s="850"/>
      <c r="J743" s="850"/>
      <c r="K743" s="850"/>
      <c r="L743" s="850"/>
      <c r="M743" s="859"/>
      <c r="N743" s="830"/>
      <c r="O743" s="880"/>
      <c r="P743" s="881"/>
      <c r="Q743" s="849"/>
      <c r="R743" s="850"/>
      <c r="S743" s="850"/>
      <c r="T743" s="850"/>
      <c r="U743" s="850"/>
      <c r="V743" s="850"/>
      <c r="W743" s="851"/>
    </row>
    <row r="744" spans="2:23" s="256" customFormat="1" ht="20.100000000000001" customHeight="1" x14ac:dyDescent="0.15">
      <c r="B744" s="859"/>
      <c r="C744" s="839" t="s">
        <v>2</v>
      </c>
      <c r="D744" s="842">
        <v>10</v>
      </c>
      <c r="E744" s="843"/>
      <c r="F744" s="849"/>
      <c r="G744" s="850"/>
      <c r="H744" s="850"/>
      <c r="I744" s="850"/>
      <c r="J744" s="850"/>
      <c r="K744" s="850"/>
      <c r="L744" s="850"/>
      <c r="M744" s="859"/>
      <c r="N744" s="839" t="s">
        <v>2</v>
      </c>
      <c r="O744" s="842">
        <v>11</v>
      </c>
      <c r="P744" s="843"/>
      <c r="Q744" s="849"/>
      <c r="R744" s="850"/>
      <c r="S744" s="850"/>
      <c r="T744" s="850"/>
      <c r="U744" s="850"/>
      <c r="V744" s="850"/>
      <c r="W744" s="851"/>
    </row>
    <row r="745" spans="2:23" s="256" customFormat="1" ht="20.100000000000001" customHeight="1" x14ac:dyDescent="0.15">
      <c r="B745" s="860"/>
      <c r="C745" s="830"/>
      <c r="D745" s="844"/>
      <c r="E745" s="845"/>
      <c r="F745" s="849"/>
      <c r="G745" s="850"/>
      <c r="H745" s="850"/>
      <c r="I745" s="850"/>
      <c r="J745" s="850"/>
      <c r="K745" s="850"/>
      <c r="L745" s="850"/>
      <c r="M745" s="860"/>
      <c r="N745" s="830"/>
      <c r="O745" s="844"/>
      <c r="P745" s="845"/>
      <c r="Q745" s="849"/>
      <c r="R745" s="850"/>
      <c r="S745" s="850"/>
      <c r="T745" s="850"/>
      <c r="U745" s="850"/>
      <c r="V745" s="850"/>
      <c r="W745" s="851"/>
    </row>
    <row r="746" spans="2:23" s="256" customFormat="1" ht="17.100000000000001" customHeight="1" x14ac:dyDescent="0.15">
      <c r="B746" s="574" t="s">
        <v>566</v>
      </c>
      <c r="C746" s="574" t="s">
        <v>3</v>
      </c>
      <c r="D746" s="842" t="s">
        <v>331</v>
      </c>
      <c r="E746" s="843"/>
      <c r="F746" s="849"/>
      <c r="G746" s="850"/>
      <c r="H746" s="850"/>
      <c r="I746" s="850"/>
      <c r="J746" s="850"/>
      <c r="K746" s="850"/>
      <c r="L746" s="850"/>
      <c r="M746" s="574" t="s">
        <v>566</v>
      </c>
      <c r="N746" s="574" t="s">
        <v>3</v>
      </c>
      <c r="O746" s="842" t="s">
        <v>331</v>
      </c>
      <c r="P746" s="843"/>
      <c r="Q746" s="849"/>
      <c r="R746" s="850"/>
      <c r="S746" s="850"/>
      <c r="T746" s="850"/>
      <c r="U746" s="850"/>
      <c r="V746" s="850"/>
      <c r="W746" s="851"/>
    </row>
    <row r="747" spans="2:23" s="256" customFormat="1" ht="17.100000000000001" customHeight="1" x14ac:dyDescent="0.15">
      <c r="B747" s="574"/>
      <c r="C747" s="574"/>
      <c r="D747" s="844"/>
      <c r="E747" s="845"/>
      <c r="F747" s="849"/>
      <c r="G747" s="850"/>
      <c r="H747" s="850"/>
      <c r="I747" s="850"/>
      <c r="J747" s="850"/>
      <c r="K747" s="850"/>
      <c r="L747" s="850"/>
      <c r="M747" s="574"/>
      <c r="N747" s="574"/>
      <c r="O747" s="844"/>
      <c r="P747" s="845"/>
      <c r="Q747" s="849"/>
      <c r="R747" s="850"/>
      <c r="S747" s="850"/>
      <c r="T747" s="850"/>
      <c r="U747" s="850"/>
      <c r="V747" s="850"/>
      <c r="W747" s="851"/>
    </row>
    <row r="748" spans="2:23" s="256" customFormat="1" ht="17.100000000000001" customHeight="1" x14ac:dyDescent="0.15">
      <c r="B748" s="574"/>
      <c r="C748" s="574" t="s">
        <v>4</v>
      </c>
      <c r="D748" s="842" t="s">
        <v>356</v>
      </c>
      <c r="E748" s="843"/>
      <c r="F748" s="849"/>
      <c r="G748" s="850"/>
      <c r="H748" s="850"/>
      <c r="I748" s="850"/>
      <c r="J748" s="850"/>
      <c r="K748" s="850"/>
      <c r="L748" s="850"/>
      <c r="M748" s="574"/>
      <c r="N748" s="574" t="s">
        <v>4</v>
      </c>
      <c r="O748" s="842" t="s">
        <v>355</v>
      </c>
      <c r="P748" s="843"/>
      <c r="Q748" s="849"/>
      <c r="R748" s="850"/>
      <c r="S748" s="850"/>
      <c r="T748" s="850"/>
      <c r="U748" s="850"/>
      <c r="V748" s="850"/>
      <c r="W748" s="851"/>
    </row>
    <row r="749" spans="2:23" s="256" customFormat="1" ht="17.100000000000001" customHeight="1" x14ac:dyDescent="0.15">
      <c r="B749" s="574"/>
      <c r="C749" s="574"/>
      <c r="D749" s="844"/>
      <c r="E749" s="845"/>
      <c r="F749" s="849"/>
      <c r="G749" s="850"/>
      <c r="H749" s="850"/>
      <c r="I749" s="850"/>
      <c r="J749" s="850"/>
      <c r="K749" s="850"/>
      <c r="L749" s="850"/>
      <c r="M749" s="574"/>
      <c r="N749" s="574"/>
      <c r="O749" s="844"/>
      <c r="P749" s="845"/>
      <c r="Q749" s="849"/>
      <c r="R749" s="850"/>
      <c r="S749" s="850"/>
      <c r="T749" s="850"/>
      <c r="U749" s="850"/>
      <c r="V749" s="850"/>
      <c r="W749" s="851"/>
    </row>
    <row r="750" spans="2:23" s="256" customFormat="1" ht="17.100000000000001" customHeight="1" x14ac:dyDescent="0.15">
      <c r="B750" s="522" t="s">
        <v>5</v>
      </c>
      <c r="C750" s="524"/>
      <c r="D750" s="827" t="s">
        <v>332</v>
      </c>
      <c r="E750" s="828"/>
      <c r="F750" s="849"/>
      <c r="G750" s="850"/>
      <c r="H750" s="850"/>
      <c r="I750" s="850"/>
      <c r="J750" s="850"/>
      <c r="K750" s="850"/>
      <c r="L750" s="850"/>
      <c r="M750" s="522" t="s">
        <v>5</v>
      </c>
      <c r="N750" s="524"/>
      <c r="O750" s="827" t="s">
        <v>333</v>
      </c>
      <c r="P750" s="828"/>
      <c r="Q750" s="849"/>
      <c r="R750" s="850"/>
      <c r="S750" s="850"/>
      <c r="T750" s="850"/>
      <c r="U750" s="850"/>
      <c r="V750" s="850"/>
      <c r="W750" s="851"/>
    </row>
    <row r="751" spans="2:23" s="256" customFormat="1" ht="17.100000000000001" customHeight="1" x14ac:dyDescent="0.15">
      <c r="B751" s="522" t="s">
        <v>6</v>
      </c>
      <c r="C751" s="524"/>
      <c r="D751" s="844" t="s">
        <v>532</v>
      </c>
      <c r="E751" s="845"/>
      <c r="F751" s="849"/>
      <c r="G751" s="850"/>
      <c r="H751" s="850"/>
      <c r="I751" s="850"/>
      <c r="J751" s="850"/>
      <c r="K751" s="850"/>
      <c r="L751" s="850"/>
      <c r="M751" s="522" t="s">
        <v>6</v>
      </c>
      <c r="N751" s="524"/>
      <c r="O751" s="844" t="s">
        <v>340</v>
      </c>
      <c r="P751" s="845"/>
      <c r="Q751" s="849"/>
      <c r="R751" s="850"/>
      <c r="S751" s="850"/>
      <c r="T751" s="850"/>
      <c r="U751" s="850"/>
      <c r="V751" s="850"/>
      <c r="W751" s="851"/>
    </row>
    <row r="752" spans="2:23" s="256" customFormat="1" ht="17.100000000000001" customHeight="1" x14ac:dyDescent="0.15">
      <c r="B752" s="562" t="s">
        <v>29</v>
      </c>
      <c r="C752" s="831" t="s">
        <v>267</v>
      </c>
      <c r="D752" s="832"/>
      <c r="E752" s="260"/>
      <c r="F752" s="849"/>
      <c r="G752" s="850"/>
      <c r="H752" s="850"/>
      <c r="I752" s="850"/>
      <c r="J752" s="850"/>
      <c r="K752" s="850"/>
      <c r="L752" s="850"/>
      <c r="M752" s="562" t="s">
        <v>29</v>
      </c>
      <c r="N752" s="831" t="s">
        <v>267</v>
      </c>
      <c r="O752" s="832"/>
      <c r="P752" s="261"/>
      <c r="Q752" s="849"/>
      <c r="R752" s="850"/>
      <c r="S752" s="850"/>
      <c r="T752" s="850"/>
      <c r="U752" s="850"/>
      <c r="V752" s="850"/>
      <c r="W752" s="851"/>
    </row>
    <row r="753" spans="2:31" s="256" customFormat="1" ht="17.100000000000001" customHeight="1" x14ac:dyDescent="0.15">
      <c r="B753" s="565"/>
      <c r="C753" s="831" t="s">
        <v>268</v>
      </c>
      <c r="D753" s="832"/>
      <c r="E753" s="261" t="s">
        <v>554</v>
      </c>
      <c r="F753" s="852"/>
      <c r="G753" s="853"/>
      <c r="H753" s="853"/>
      <c r="I753" s="853"/>
      <c r="J753" s="853"/>
      <c r="K753" s="853"/>
      <c r="L753" s="853"/>
      <c r="M753" s="565"/>
      <c r="N753" s="831" t="s">
        <v>268</v>
      </c>
      <c r="O753" s="832"/>
      <c r="P753" s="262" t="s">
        <v>554</v>
      </c>
      <c r="Q753" s="852"/>
      <c r="R753" s="853"/>
      <c r="S753" s="853"/>
      <c r="T753" s="853"/>
      <c r="U753" s="853"/>
      <c r="V753" s="853"/>
      <c r="W753" s="854"/>
    </row>
    <row r="754" spans="2:31" s="256" customFormat="1" ht="17.100000000000001" customHeight="1" x14ac:dyDescent="0.15">
      <c r="B754" s="522" t="s">
        <v>7</v>
      </c>
      <c r="C754" s="523"/>
      <c r="D754" s="524"/>
      <c r="E754" s="833" t="s">
        <v>1212</v>
      </c>
      <c r="F754" s="857"/>
      <c r="G754" s="857"/>
      <c r="H754" s="857"/>
      <c r="I754" s="857"/>
      <c r="J754" s="857"/>
      <c r="K754" s="857"/>
      <c r="L754" s="858"/>
      <c r="M754" s="522" t="s">
        <v>7</v>
      </c>
      <c r="N754" s="523"/>
      <c r="O754" s="524"/>
      <c r="P754" s="833" t="s">
        <v>1141</v>
      </c>
      <c r="Q754" s="857"/>
      <c r="R754" s="857"/>
      <c r="S754" s="857"/>
      <c r="T754" s="857"/>
      <c r="U754" s="857"/>
      <c r="V754" s="857"/>
      <c r="W754" s="858"/>
    </row>
    <row r="755" spans="2:31" s="256" customFormat="1" ht="17.100000000000001" customHeight="1" x14ac:dyDescent="0.15">
      <c r="B755" s="522" t="s">
        <v>46</v>
      </c>
      <c r="C755" s="523"/>
      <c r="D755" s="524"/>
      <c r="E755" s="813" t="s">
        <v>1213</v>
      </c>
      <c r="F755" s="814"/>
      <c r="G755" s="814"/>
      <c r="H755" s="855"/>
      <c r="I755" s="855"/>
      <c r="J755" s="855"/>
      <c r="K755" s="855"/>
      <c r="L755" s="856"/>
      <c r="M755" s="522" t="s">
        <v>46</v>
      </c>
      <c r="N755" s="523"/>
      <c r="O755" s="524"/>
      <c r="P755" s="813" t="s">
        <v>1116</v>
      </c>
      <c r="Q755" s="814"/>
      <c r="R755" s="814"/>
      <c r="S755" s="814"/>
      <c r="T755" s="814"/>
      <c r="U755" s="814"/>
      <c r="V755" s="814"/>
      <c r="W755" s="815"/>
    </row>
    <row r="756" spans="2:31" s="256" customFormat="1" ht="17.100000000000001" customHeight="1" x14ac:dyDescent="0.15">
      <c r="B756" s="522" t="s">
        <v>270</v>
      </c>
      <c r="C756" s="523"/>
      <c r="D756" s="524"/>
      <c r="E756" s="813" t="s">
        <v>1214</v>
      </c>
      <c r="F756" s="814"/>
      <c r="G756" s="814"/>
      <c r="H756" s="855"/>
      <c r="I756" s="855"/>
      <c r="J756" s="855"/>
      <c r="K756" s="855"/>
      <c r="L756" s="856"/>
      <c r="M756" s="522" t="s">
        <v>270</v>
      </c>
      <c r="N756" s="523"/>
      <c r="O756" s="524"/>
      <c r="P756" s="813" t="s">
        <v>1213</v>
      </c>
      <c r="Q756" s="814"/>
      <c r="R756" s="814"/>
      <c r="S756" s="855"/>
      <c r="T756" s="855"/>
      <c r="U756" s="855"/>
      <c r="V756" s="855"/>
      <c r="W756" s="856"/>
    </row>
    <row r="757" spans="2:31" s="256" customFormat="1" ht="17.100000000000001" customHeight="1" x14ac:dyDescent="0.15">
      <c r="B757" s="522" t="s">
        <v>289</v>
      </c>
      <c r="C757" s="523"/>
      <c r="D757" s="524"/>
      <c r="E757" s="813" t="s">
        <v>1215</v>
      </c>
      <c r="F757" s="814"/>
      <c r="G757" s="814"/>
      <c r="H757" s="816" t="s">
        <v>8</v>
      </c>
      <c r="I757" s="817"/>
      <c r="J757" s="818"/>
      <c r="K757" s="819"/>
      <c r="L757" s="820"/>
      <c r="M757" s="522" t="s">
        <v>289</v>
      </c>
      <c r="N757" s="523"/>
      <c r="O757" s="524"/>
      <c r="P757" s="813" t="s">
        <v>555</v>
      </c>
      <c r="Q757" s="814"/>
      <c r="R757" s="814"/>
      <c r="S757" s="816" t="s">
        <v>8</v>
      </c>
      <c r="T757" s="817"/>
      <c r="U757" s="818"/>
      <c r="V757" s="819"/>
      <c r="W757" s="820"/>
    </row>
    <row r="758" spans="2:31" s="256" customFormat="1" ht="17.100000000000001" customHeight="1" x14ac:dyDescent="0.15">
      <c r="B758" s="865" t="s">
        <v>1216</v>
      </c>
      <c r="C758" s="882"/>
      <c r="D758" s="836" t="s">
        <v>1217</v>
      </c>
      <c r="E758" s="837"/>
      <c r="F758" s="837"/>
      <c r="G758" s="837"/>
      <c r="H758" s="837"/>
      <c r="I758" s="837"/>
      <c r="J758" s="837"/>
      <c r="K758" s="837"/>
      <c r="L758" s="838"/>
      <c r="M758" s="565" t="s">
        <v>567</v>
      </c>
      <c r="N758" s="566"/>
      <c r="O758" s="885" t="s">
        <v>1117</v>
      </c>
      <c r="P758" s="886"/>
      <c r="Q758" s="886"/>
      <c r="R758" s="886"/>
      <c r="S758" s="886"/>
      <c r="T758" s="886"/>
      <c r="U758" s="886"/>
      <c r="V758" s="886"/>
      <c r="W758" s="887"/>
    </row>
    <row r="759" spans="2:31" ht="15" customHeight="1" x14ac:dyDescent="0.15">
      <c r="B759" s="263"/>
      <c r="C759" s="824" t="s">
        <v>568</v>
      </c>
      <c r="D759" s="825"/>
      <c r="E759" s="825"/>
      <c r="F759" s="825"/>
      <c r="G759" s="825"/>
      <c r="H759" s="825"/>
      <c r="I759" s="825"/>
      <c r="J759" s="825"/>
      <c r="K759" s="825"/>
      <c r="L759" s="825"/>
      <c r="M759" s="263"/>
      <c r="N759" s="263" t="s">
        <v>569</v>
      </c>
      <c r="O759" s="263"/>
      <c r="P759" s="263"/>
      <c r="Q759" s="263"/>
      <c r="R759" s="263"/>
      <c r="S759" s="263"/>
      <c r="T759" s="263"/>
      <c r="U759" s="263"/>
      <c r="V759" s="263"/>
      <c r="W759" s="263"/>
      <c r="AA759" s="256"/>
      <c r="AB759" s="256"/>
      <c r="AC759" s="256"/>
      <c r="AD759" s="256"/>
      <c r="AE759" s="256"/>
    </row>
    <row r="760" spans="2:31" ht="15" customHeight="1" x14ac:dyDescent="0.15">
      <c r="B760" s="263"/>
      <c r="C760" s="826"/>
      <c r="D760" s="826"/>
      <c r="E760" s="826"/>
      <c r="F760" s="826"/>
      <c r="G760" s="826"/>
      <c r="H760" s="826"/>
      <c r="I760" s="826"/>
      <c r="J760" s="826"/>
      <c r="K760" s="826"/>
      <c r="L760" s="826"/>
      <c r="M760" s="263"/>
      <c r="N760" s="263" t="s">
        <v>570</v>
      </c>
      <c r="O760" s="263"/>
      <c r="P760" s="263"/>
      <c r="Q760" s="263"/>
      <c r="R760" s="263"/>
      <c r="S760" s="263"/>
      <c r="T760" s="263"/>
      <c r="U760" s="263"/>
      <c r="V760" s="263"/>
      <c r="W760" s="263"/>
      <c r="AA760" s="256"/>
      <c r="AB760" s="256"/>
      <c r="AC760" s="256"/>
      <c r="AD760" s="256"/>
      <c r="AE760" s="256"/>
    </row>
    <row r="761" spans="2:31" ht="15" customHeight="1" x14ac:dyDescent="0.15">
      <c r="C761" s="263" t="s">
        <v>571</v>
      </c>
      <c r="N761" s="264" t="s">
        <v>517</v>
      </c>
      <c r="O761" s="264"/>
      <c r="P761" s="264"/>
      <c r="Q761" s="264"/>
      <c r="R761" s="264"/>
      <c r="S761" s="264"/>
      <c r="T761" s="264"/>
      <c r="U761" s="264"/>
      <c r="V761" s="264"/>
      <c r="AA761" s="256"/>
      <c r="AB761" s="256"/>
      <c r="AC761" s="256"/>
      <c r="AD761" s="256"/>
      <c r="AE761" s="256"/>
    </row>
    <row r="762" spans="2:31" ht="15" customHeight="1" x14ac:dyDescent="0.15">
      <c r="C762" s="263" t="s">
        <v>573</v>
      </c>
      <c r="N762" s="264" t="s">
        <v>572</v>
      </c>
      <c r="O762" s="264"/>
      <c r="P762" s="264"/>
      <c r="Q762" s="264"/>
      <c r="R762" s="264"/>
      <c r="S762" s="264"/>
      <c r="T762" s="264"/>
      <c r="U762" s="264"/>
      <c r="V762" s="264"/>
      <c r="AA762" s="256"/>
      <c r="AB762" s="256"/>
      <c r="AC762" s="256"/>
      <c r="AD762" s="256"/>
      <c r="AE762" s="256"/>
    </row>
    <row r="763" spans="2:31" x14ac:dyDescent="0.15">
      <c r="C763" s="264" t="s">
        <v>542</v>
      </c>
      <c r="N763" s="264" t="s">
        <v>450</v>
      </c>
      <c r="O763" s="264"/>
      <c r="P763" s="264"/>
      <c r="Q763" s="264"/>
      <c r="R763" s="264"/>
      <c r="S763" s="264"/>
      <c r="T763" s="264"/>
      <c r="U763" s="264"/>
      <c r="V763" s="264"/>
      <c r="AA763" s="256"/>
      <c r="AB763" s="256"/>
      <c r="AC763" s="256"/>
      <c r="AD763" s="256"/>
      <c r="AE763" s="256"/>
    </row>
    <row r="764" spans="2:31" x14ac:dyDescent="0.15">
      <c r="N764" s="264"/>
      <c r="AA764" s="256"/>
      <c r="AB764" s="256"/>
      <c r="AC764" s="256"/>
      <c r="AD764" s="256"/>
      <c r="AE764" s="256"/>
    </row>
    <row r="765" spans="2:31" x14ac:dyDescent="0.15">
      <c r="N765" s="264"/>
      <c r="AA765" s="256"/>
      <c r="AB765" s="256"/>
      <c r="AC765" s="256"/>
      <c r="AD765" s="256"/>
      <c r="AE765" s="256"/>
    </row>
    <row r="766" spans="2:31" ht="9" customHeight="1" x14ac:dyDescent="0.15">
      <c r="AA766" s="256"/>
      <c r="AB766" s="256"/>
      <c r="AC766" s="256"/>
      <c r="AD766" s="256"/>
      <c r="AE766" s="256"/>
    </row>
    <row r="767" spans="2:31" s="256" customFormat="1" ht="22.5" customHeight="1" x14ac:dyDescent="0.15">
      <c r="B767" s="867" t="s">
        <v>563</v>
      </c>
      <c r="C767" s="867"/>
      <c r="D767" s="867"/>
      <c r="E767" s="867"/>
      <c r="F767" s="867"/>
      <c r="G767" s="867"/>
      <c r="H767" s="867"/>
      <c r="I767" s="867"/>
      <c r="J767" s="867"/>
      <c r="K767" s="867"/>
      <c r="L767" s="867"/>
      <c r="M767" s="867"/>
      <c r="N767" s="867"/>
      <c r="O767" s="867"/>
      <c r="P767" s="867"/>
      <c r="Q767" s="867"/>
      <c r="R767" s="867"/>
      <c r="S767" s="867"/>
      <c r="T767" s="867"/>
      <c r="U767" s="867"/>
      <c r="V767" s="867"/>
      <c r="W767" s="867"/>
      <c r="Y767" s="242" t="s">
        <v>551</v>
      </c>
    </row>
    <row r="768" spans="2:31" s="256" customFormat="1" ht="20.100000000000001" customHeight="1" x14ac:dyDescent="0.15">
      <c r="B768" s="258" t="s">
        <v>27</v>
      </c>
      <c r="C768" s="258"/>
      <c r="D768" s="868" t="str">
        <f>D723</f>
        <v>ミネトンネル</v>
      </c>
      <c r="E768" s="868"/>
      <c r="F768" s="868"/>
      <c r="G768" s="868"/>
      <c r="H768" s="869" t="s">
        <v>28</v>
      </c>
      <c r="I768" s="869"/>
      <c r="J768" s="870" t="str">
        <f>J723</f>
        <v>一般国道　316号</v>
      </c>
      <c r="K768" s="870"/>
      <c r="L768" s="870"/>
      <c r="M768" s="871" t="s">
        <v>255</v>
      </c>
      <c r="N768" s="871"/>
      <c r="O768" s="871"/>
      <c r="P768" s="872" t="str">
        <f>P723</f>
        <v>株式会社ニュージェック</v>
      </c>
      <c r="Q768" s="872"/>
      <c r="R768" s="872"/>
      <c r="S768" s="562" t="s">
        <v>220</v>
      </c>
      <c r="T768" s="564"/>
      <c r="U768" s="873">
        <f>U723</f>
        <v>44294</v>
      </c>
      <c r="V768" s="874"/>
      <c r="W768" s="875"/>
      <c r="Y768" s="242" t="s">
        <v>554</v>
      </c>
    </row>
    <row r="769" spans="2:31" s="256" customFormat="1" ht="20.100000000000001" customHeight="1" x14ac:dyDescent="0.15">
      <c r="B769" s="259" t="s">
        <v>0</v>
      </c>
      <c r="C769" s="259"/>
      <c r="D769" s="879" t="str">
        <f>D724</f>
        <v>美祢トンネル</v>
      </c>
      <c r="E769" s="879"/>
      <c r="F769" s="879"/>
      <c r="G769" s="879"/>
      <c r="H769" s="541" t="s">
        <v>1</v>
      </c>
      <c r="I769" s="541"/>
      <c r="J769" s="870" t="str">
        <f>J724</f>
        <v>宇部土木建築事務所</v>
      </c>
      <c r="K769" s="870"/>
      <c r="L769" s="870"/>
      <c r="M769" s="871" t="s">
        <v>256</v>
      </c>
      <c r="N769" s="871"/>
      <c r="O769" s="871"/>
      <c r="P769" s="872" t="str">
        <f>P724</f>
        <v>石村　勝伸</v>
      </c>
      <c r="Q769" s="872"/>
      <c r="R769" s="872"/>
      <c r="S769" s="705"/>
      <c r="T769" s="706"/>
      <c r="U769" s="876"/>
      <c r="V769" s="877"/>
      <c r="W769" s="878"/>
      <c r="Y769" s="242" t="s">
        <v>54</v>
      </c>
    </row>
    <row r="770" spans="2:31" s="256" customFormat="1" ht="20.100000000000001" customHeight="1" x14ac:dyDescent="0.15">
      <c r="B770" s="859" t="s">
        <v>564</v>
      </c>
      <c r="C770" s="840" t="s">
        <v>565</v>
      </c>
      <c r="D770" s="883" t="s">
        <v>617</v>
      </c>
      <c r="E770" s="884"/>
      <c r="F770" s="846"/>
      <c r="G770" s="847"/>
      <c r="H770" s="847"/>
      <c r="I770" s="847"/>
      <c r="J770" s="847"/>
      <c r="K770" s="847"/>
      <c r="L770" s="847"/>
      <c r="M770" s="861" t="s">
        <v>564</v>
      </c>
      <c r="N770" s="839" t="s">
        <v>565</v>
      </c>
      <c r="O770" s="883" t="s">
        <v>617</v>
      </c>
      <c r="P770" s="884"/>
      <c r="Q770" s="846"/>
      <c r="R770" s="847"/>
      <c r="S770" s="847"/>
      <c r="T770" s="847"/>
      <c r="U770" s="847"/>
      <c r="V770" s="847"/>
      <c r="W770" s="848"/>
      <c r="Y770" s="242" t="s">
        <v>55</v>
      </c>
    </row>
    <row r="771" spans="2:31" s="256" customFormat="1" ht="20.100000000000001" customHeight="1" x14ac:dyDescent="0.15">
      <c r="B771" s="859"/>
      <c r="C771" s="830"/>
      <c r="D771" s="880"/>
      <c r="E771" s="881"/>
      <c r="F771" s="849"/>
      <c r="G771" s="850"/>
      <c r="H771" s="850"/>
      <c r="I771" s="850"/>
      <c r="J771" s="850"/>
      <c r="K771" s="850"/>
      <c r="L771" s="850"/>
      <c r="M771" s="859"/>
      <c r="N771" s="830"/>
      <c r="O771" s="880"/>
      <c r="P771" s="881"/>
      <c r="Q771" s="849"/>
      <c r="R771" s="850"/>
      <c r="S771" s="850"/>
      <c r="T771" s="850"/>
      <c r="U771" s="850"/>
      <c r="V771" s="850"/>
      <c r="W771" s="851"/>
    </row>
    <row r="772" spans="2:31" s="256" customFormat="1" ht="20.100000000000001" customHeight="1" x14ac:dyDescent="0.15">
      <c r="B772" s="859"/>
      <c r="C772" s="839" t="s">
        <v>2</v>
      </c>
      <c r="D772" s="842">
        <v>1</v>
      </c>
      <c r="E772" s="843"/>
      <c r="F772" s="849"/>
      <c r="G772" s="850"/>
      <c r="H772" s="850"/>
      <c r="I772" s="850"/>
      <c r="J772" s="850"/>
      <c r="K772" s="850"/>
      <c r="L772" s="850"/>
      <c r="M772" s="859"/>
      <c r="N772" s="839" t="s">
        <v>2</v>
      </c>
      <c r="O772" s="842">
        <v>2</v>
      </c>
      <c r="P772" s="843"/>
      <c r="Q772" s="849"/>
      <c r="R772" s="850"/>
      <c r="S772" s="850"/>
      <c r="T772" s="850"/>
      <c r="U772" s="850"/>
      <c r="V772" s="850"/>
      <c r="W772" s="851"/>
    </row>
    <row r="773" spans="2:31" s="256" customFormat="1" ht="20.100000000000001" customHeight="1" x14ac:dyDescent="0.15">
      <c r="B773" s="860"/>
      <c r="C773" s="830"/>
      <c r="D773" s="844"/>
      <c r="E773" s="845"/>
      <c r="F773" s="849"/>
      <c r="G773" s="850"/>
      <c r="H773" s="850"/>
      <c r="I773" s="850"/>
      <c r="J773" s="850"/>
      <c r="K773" s="850"/>
      <c r="L773" s="850"/>
      <c r="M773" s="860"/>
      <c r="N773" s="830"/>
      <c r="O773" s="844"/>
      <c r="P773" s="845"/>
      <c r="Q773" s="849"/>
      <c r="R773" s="850"/>
      <c r="S773" s="850"/>
      <c r="T773" s="850"/>
      <c r="U773" s="850"/>
      <c r="V773" s="850"/>
      <c r="W773" s="851"/>
    </row>
    <row r="774" spans="2:31" s="256" customFormat="1" ht="17.100000000000001" customHeight="1" x14ac:dyDescent="0.15">
      <c r="B774" s="574" t="s">
        <v>566</v>
      </c>
      <c r="C774" s="574" t="s">
        <v>3</v>
      </c>
      <c r="D774" s="842" t="s">
        <v>534</v>
      </c>
      <c r="E774" s="843"/>
      <c r="F774" s="849"/>
      <c r="G774" s="850"/>
      <c r="H774" s="850"/>
      <c r="I774" s="850"/>
      <c r="J774" s="850"/>
      <c r="K774" s="850"/>
      <c r="L774" s="850"/>
      <c r="M774" s="574" t="s">
        <v>566</v>
      </c>
      <c r="N774" s="574" t="s">
        <v>3</v>
      </c>
      <c r="O774" s="842" t="s">
        <v>534</v>
      </c>
      <c r="P774" s="843"/>
      <c r="Q774" s="849"/>
      <c r="R774" s="850"/>
      <c r="S774" s="850"/>
      <c r="T774" s="850"/>
      <c r="U774" s="850"/>
      <c r="V774" s="850"/>
      <c r="W774" s="851"/>
      <c r="AA774" s="257"/>
      <c r="AB774" s="257"/>
      <c r="AC774" s="257"/>
      <c r="AD774" s="257"/>
      <c r="AE774" s="257"/>
    </row>
    <row r="775" spans="2:31" s="256" customFormat="1" ht="17.100000000000001" customHeight="1" x14ac:dyDescent="0.15">
      <c r="B775" s="574"/>
      <c r="C775" s="574"/>
      <c r="D775" s="844"/>
      <c r="E775" s="845"/>
      <c r="F775" s="849"/>
      <c r="G775" s="850"/>
      <c r="H775" s="850"/>
      <c r="I775" s="850"/>
      <c r="J775" s="850"/>
      <c r="K775" s="850"/>
      <c r="L775" s="850"/>
      <c r="M775" s="574"/>
      <c r="N775" s="574"/>
      <c r="O775" s="844"/>
      <c r="P775" s="845"/>
      <c r="Q775" s="849"/>
      <c r="R775" s="850"/>
      <c r="S775" s="850"/>
      <c r="T775" s="850"/>
      <c r="U775" s="850"/>
      <c r="V775" s="850"/>
      <c r="W775" s="851"/>
      <c r="AA775" s="257"/>
      <c r="AB775" s="257"/>
      <c r="AC775" s="257"/>
      <c r="AD775" s="257"/>
      <c r="AE775" s="257"/>
    </row>
    <row r="776" spans="2:31" s="256" customFormat="1" ht="17.100000000000001" customHeight="1" x14ac:dyDescent="0.15">
      <c r="B776" s="574"/>
      <c r="C776" s="574" t="s">
        <v>4</v>
      </c>
      <c r="D776" s="842" t="s">
        <v>486</v>
      </c>
      <c r="E776" s="843"/>
      <c r="F776" s="849"/>
      <c r="G776" s="850"/>
      <c r="H776" s="850"/>
      <c r="I776" s="850"/>
      <c r="J776" s="850"/>
      <c r="K776" s="850"/>
      <c r="L776" s="850"/>
      <c r="M776" s="574"/>
      <c r="N776" s="574" t="s">
        <v>4</v>
      </c>
      <c r="O776" s="842" t="s">
        <v>486</v>
      </c>
      <c r="P776" s="843"/>
      <c r="Q776" s="849"/>
      <c r="R776" s="850"/>
      <c r="S776" s="850"/>
      <c r="T776" s="850"/>
      <c r="U776" s="850"/>
      <c r="V776" s="850"/>
      <c r="W776" s="851"/>
      <c r="AA776" s="257"/>
      <c r="AB776" s="257"/>
      <c r="AC776" s="257"/>
      <c r="AD776" s="257"/>
      <c r="AE776" s="257"/>
    </row>
    <row r="777" spans="2:31" s="256" customFormat="1" ht="17.100000000000001" customHeight="1" x14ac:dyDescent="0.15">
      <c r="B777" s="574"/>
      <c r="C777" s="574"/>
      <c r="D777" s="844"/>
      <c r="E777" s="845"/>
      <c r="F777" s="849"/>
      <c r="G777" s="850"/>
      <c r="H777" s="850"/>
      <c r="I777" s="850"/>
      <c r="J777" s="850"/>
      <c r="K777" s="850"/>
      <c r="L777" s="850"/>
      <c r="M777" s="574"/>
      <c r="N777" s="574"/>
      <c r="O777" s="844"/>
      <c r="P777" s="845"/>
      <c r="Q777" s="849"/>
      <c r="R777" s="850"/>
      <c r="S777" s="850"/>
      <c r="T777" s="850"/>
      <c r="U777" s="850"/>
      <c r="V777" s="850"/>
      <c r="W777" s="851"/>
      <c r="AA777" s="257"/>
      <c r="AB777" s="257"/>
      <c r="AC777" s="257"/>
      <c r="AD777" s="257"/>
      <c r="AE777" s="257"/>
    </row>
    <row r="778" spans="2:31" s="256" customFormat="1" ht="17.100000000000001" customHeight="1" x14ac:dyDescent="0.15">
      <c r="B778" s="522" t="s">
        <v>5</v>
      </c>
      <c r="C778" s="524"/>
      <c r="D778" s="842" t="s">
        <v>332</v>
      </c>
      <c r="E778" s="843"/>
      <c r="F778" s="849"/>
      <c r="G778" s="850"/>
      <c r="H778" s="850"/>
      <c r="I778" s="850"/>
      <c r="J778" s="850"/>
      <c r="K778" s="850"/>
      <c r="L778" s="850"/>
      <c r="M778" s="522" t="s">
        <v>5</v>
      </c>
      <c r="N778" s="524"/>
      <c r="O778" s="827" t="s">
        <v>332</v>
      </c>
      <c r="P778" s="828"/>
      <c r="Q778" s="849"/>
      <c r="R778" s="850"/>
      <c r="S778" s="850"/>
      <c r="T778" s="850"/>
      <c r="U778" s="850"/>
      <c r="V778" s="850"/>
      <c r="W778" s="851"/>
      <c r="AA778" s="257"/>
      <c r="AB778" s="257"/>
      <c r="AC778" s="257"/>
      <c r="AD778" s="257"/>
      <c r="AE778" s="257"/>
    </row>
    <row r="779" spans="2:31" s="256" customFormat="1" ht="17.100000000000001" customHeight="1" x14ac:dyDescent="0.15">
      <c r="B779" s="522" t="s">
        <v>6</v>
      </c>
      <c r="C779" s="524"/>
      <c r="D779" s="888" t="s">
        <v>532</v>
      </c>
      <c r="E779" s="889"/>
      <c r="F779" s="849"/>
      <c r="G779" s="850"/>
      <c r="H779" s="850"/>
      <c r="I779" s="850"/>
      <c r="J779" s="850"/>
      <c r="K779" s="850"/>
      <c r="L779" s="850"/>
      <c r="M779" s="522" t="s">
        <v>6</v>
      </c>
      <c r="N779" s="524"/>
      <c r="O779" s="844" t="s">
        <v>338</v>
      </c>
      <c r="P779" s="845"/>
      <c r="Q779" s="849"/>
      <c r="R779" s="850"/>
      <c r="S779" s="850"/>
      <c r="T779" s="850"/>
      <c r="U779" s="850"/>
      <c r="V779" s="850"/>
      <c r="W779" s="851"/>
    </row>
    <row r="780" spans="2:31" s="256" customFormat="1" ht="17.100000000000001" customHeight="1" x14ac:dyDescent="0.15">
      <c r="B780" s="562" t="s">
        <v>29</v>
      </c>
      <c r="C780" s="831" t="s">
        <v>267</v>
      </c>
      <c r="D780" s="832"/>
      <c r="E780" s="260"/>
      <c r="F780" s="849"/>
      <c r="G780" s="850"/>
      <c r="H780" s="850"/>
      <c r="I780" s="850"/>
      <c r="J780" s="850"/>
      <c r="K780" s="850"/>
      <c r="L780" s="850"/>
      <c r="M780" s="562" t="s">
        <v>29</v>
      </c>
      <c r="N780" s="831" t="s">
        <v>267</v>
      </c>
      <c r="O780" s="832"/>
      <c r="P780" s="260"/>
      <c r="Q780" s="849"/>
      <c r="R780" s="850"/>
      <c r="S780" s="850"/>
      <c r="T780" s="850"/>
      <c r="U780" s="850"/>
      <c r="V780" s="850"/>
      <c r="W780" s="851"/>
    </row>
    <row r="781" spans="2:31" s="256" customFormat="1" ht="17.100000000000001" customHeight="1" x14ac:dyDescent="0.15">
      <c r="B781" s="565"/>
      <c r="C781" s="831" t="s">
        <v>268</v>
      </c>
      <c r="D781" s="832"/>
      <c r="E781" s="261" t="s">
        <v>554</v>
      </c>
      <c r="F781" s="852"/>
      <c r="G781" s="853"/>
      <c r="H781" s="853"/>
      <c r="I781" s="853"/>
      <c r="J781" s="853"/>
      <c r="K781" s="853"/>
      <c r="L781" s="853"/>
      <c r="M781" s="565"/>
      <c r="N781" s="831" t="s">
        <v>268</v>
      </c>
      <c r="O781" s="832"/>
      <c r="P781" s="261" t="s">
        <v>551</v>
      </c>
      <c r="Q781" s="852"/>
      <c r="R781" s="853"/>
      <c r="S781" s="853"/>
      <c r="T781" s="853"/>
      <c r="U781" s="853"/>
      <c r="V781" s="853"/>
      <c r="W781" s="854"/>
    </row>
    <row r="782" spans="2:31" s="256" customFormat="1" ht="17.100000000000001" customHeight="1" x14ac:dyDescent="0.15">
      <c r="B782" s="522" t="s">
        <v>7</v>
      </c>
      <c r="C782" s="523"/>
      <c r="D782" s="524"/>
      <c r="E782" s="833" t="s">
        <v>1480</v>
      </c>
      <c r="F782" s="834"/>
      <c r="G782" s="834"/>
      <c r="H782" s="834"/>
      <c r="I782" s="834"/>
      <c r="J782" s="834"/>
      <c r="K782" s="834"/>
      <c r="L782" s="835"/>
      <c r="M782" s="522" t="s">
        <v>7</v>
      </c>
      <c r="N782" s="523"/>
      <c r="O782" s="524"/>
      <c r="P782" s="833" t="s">
        <v>1170</v>
      </c>
      <c r="Q782" s="834"/>
      <c r="R782" s="834"/>
      <c r="S782" s="834"/>
      <c r="T782" s="834"/>
      <c r="U782" s="834"/>
      <c r="V782" s="834"/>
      <c r="W782" s="835"/>
    </row>
    <row r="783" spans="2:31" s="256" customFormat="1" ht="17.100000000000001" customHeight="1" x14ac:dyDescent="0.15">
      <c r="B783" s="522" t="s">
        <v>46</v>
      </c>
      <c r="C783" s="523"/>
      <c r="D783" s="524"/>
      <c r="E783" s="813" t="s">
        <v>516</v>
      </c>
      <c r="F783" s="814"/>
      <c r="G783" s="814"/>
      <c r="H783" s="814"/>
      <c r="I783" s="814"/>
      <c r="J783" s="814"/>
      <c r="K783" s="814"/>
      <c r="L783" s="815"/>
      <c r="M783" s="522" t="s">
        <v>46</v>
      </c>
      <c r="N783" s="523"/>
      <c r="O783" s="524"/>
      <c r="P783" s="813" t="s">
        <v>1218</v>
      </c>
      <c r="Q783" s="814"/>
      <c r="R783" s="814"/>
      <c r="S783" s="814"/>
      <c r="T783" s="814"/>
      <c r="U783" s="814"/>
      <c r="V783" s="814"/>
      <c r="W783" s="815"/>
    </row>
    <row r="784" spans="2:31" s="256" customFormat="1" ht="17.100000000000001" customHeight="1" x14ac:dyDescent="0.15">
      <c r="B784" s="522" t="s">
        <v>270</v>
      </c>
      <c r="C784" s="523"/>
      <c r="D784" s="524"/>
      <c r="E784" s="813" t="s">
        <v>516</v>
      </c>
      <c r="F784" s="814"/>
      <c r="G784" s="814"/>
      <c r="H784" s="855"/>
      <c r="I784" s="855"/>
      <c r="J784" s="855"/>
      <c r="K784" s="855"/>
      <c r="L784" s="856"/>
      <c r="M784" s="522" t="s">
        <v>270</v>
      </c>
      <c r="N784" s="523"/>
      <c r="O784" s="524"/>
      <c r="P784" s="813" t="s">
        <v>516</v>
      </c>
      <c r="Q784" s="814"/>
      <c r="R784" s="814"/>
      <c r="S784" s="814"/>
      <c r="T784" s="814"/>
      <c r="U784" s="814"/>
      <c r="V784" s="814"/>
      <c r="W784" s="815"/>
    </row>
    <row r="785" spans="2:23" s="256" customFormat="1" ht="17.100000000000001" customHeight="1" x14ac:dyDescent="0.15">
      <c r="B785" s="522" t="s">
        <v>289</v>
      </c>
      <c r="C785" s="523"/>
      <c r="D785" s="524"/>
      <c r="E785" s="813" t="s">
        <v>555</v>
      </c>
      <c r="F785" s="814"/>
      <c r="G785" s="814"/>
      <c r="H785" s="816" t="s">
        <v>8</v>
      </c>
      <c r="I785" s="817"/>
      <c r="J785" s="818"/>
      <c r="K785" s="819"/>
      <c r="L785" s="819"/>
      <c r="M785" s="522" t="s">
        <v>289</v>
      </c>
      <c r="N785" s="523"/>
      <c r="O785" s="524"/>
      <c r="P785" s="862" t="s">
        <v>1101</v>
      </c>
      <c r="Q785" s="863"/>
      <c r="R785" s="864"/>
      <c r="S785" s="816" t="s">
        <v>8</v>
      </c>
      <c r="T785" s="817"/>
      <c r="U785" s="818"/>
      <c r="V785" s="819"/>
      <c r="W785" s="820"/>
    </row>
    <row r="786" spans="2:23" s="256" customFormat="1" ht="17.100000000000001" customHeight="1" x14ac:dyDescent="0.15">
      <c r="B786" s="865" t="s">
        <v>567</v>
      </c>
      <c r="C786" s="866"/>
      <c r="D786" s="821" t="s">
        <v>1219</v>
      </c>
      <c r="E786" s="822"/>
      <c r="F786" s="822"/>
      <c r="G786" s="822"/>
      <c r="H786" s="822"/>
      <c r="I786" s="822"/>
      <c r="J786" s="822"/>
      <c r="K786" s="822"/>
      <c r="L786" s="822"/>
      <c r="M786" s="865" t="s">
        <v>567</v>
      </c>
      <c r="N786" s="866"/>
      <c r="O786" s="821" t="s">
        <v>1109</v>
      </c>
      <c r="P786" s="822"/>
      <c r="Q786" s="822"/>
      <c r="R786" s="822"/>
      <c r="S786" s="822"/>
      <c r="T786" s="822"/>
      <c r="U786" s="822"/>
      <c r="V786" s="822"/>
      <c r="W786" s="823"/>
    </row>
    <row r="787" spans="2:23" s="256" customFormat="1" ht="20.100000000000001" customHeight="1" x14ac:dyDescent="0.15">
      <c r="B787" s="859" t="s">
        <v>564</v>
      </c>
      <c r="C787" s="840" t="s">
        <v>565</v>
      </c>
      <c r="D787" s="883" t="s">
        <v>617</v>
      </c>
      <c r="E787" s="884"/>
      <c r="F787" s="846"/>
      <c r="G787" s="847"/>
      <c r="H787" s="847"/>
      <c r="I787" s="847"/>
      <c r="J787" s="847"/>
      <c r="K787" s="847"/>
      <c r="L787" s="847"/>
      <c r="M787" s="859" t="s">
        <v>564</v>
      </c>
      <c r="N787" s="840" t="s">
        <v>565</v>
      </c>
      <c r="O787" s="883" t="s">
        <v>617</v>
      </c>
      <c r="P787" s="884"/>
      <c r="Q787" s="846"/>
      <c r="R787" s="847"/>
      <c r="S787" s="847"/>
      <c r="T787" s="847"/>
      <c r="U787" s="847"/>
      <c r="V787" s="847"/>
      <c r="W787" s="848"/>
    </row>
    <row r="788" spans="2:23" s="256" customFormat="1" ht="20.100000000000001" customHeight="1" x14ac:dyDescent="0.15">
      <c r="B788" s="859"/>
      <c r="C788" s="830"/>
      <c r="D788" s="880"/>
      <c r="E788" s="881"/>
      <c r="F788" s="849"/>
      <c r="G788" s="850"/>
      <c r="H788" s="850"/>
      <c r="I788" s="850"/>
      <c r="J788" s="850"/>
      <c r="K788" s="850"/>
      <c r="L788" s="850"/>
      <c r="M788" s="859"/>
      <c r="N788" s="830"/>
      <c r="O788" s="880"/>
      <c r="P788" s="881"/>
      <c r="Q788" s="849"/>
      <c r="R788" s="850"/>
      <c r="S788" s="850"/>
      <c r="T788" s="850"/>
      <c r="U788" s="850"/>
      <c r="V788" s="850"/>
      <c r="W788" s="851"/>
    </row>
    <row r="789" spans="2:23" s="256" customFormat="1" ht="20.100000000000001" customHeight="1" x14ac:dyDescent="0.15">
      <c r="B789" s="859"/>
      <c r="C789" s="839" t="s">
        <v>2</v>
      </c>
      <c r="D789" s="842">
        <v>3</v>
      </c>
      <c r="E789" s="843"/>
      <c r="F789" s="849"/>
      <c r="G789" s="850"/>
      <c r="H789" s="850"/>
      <c r="I789" s="850"/>
      <c r="J789" s="850"/>
      <c r="K789" s="850"/>
      <c r="L789" s="850"/>
      <c r="M789" s="859"/>
      <c r="N789" s="839" t="s">
        <v>2</v>
      </c>
      <c r="O789" s="842">
        <v>4</v>
      </c>
      <c r="P789" s="843"/>
      <c r="Q789" s="849"/>
      <c r="R789" s="850"/>
      <c r="S789" s="850"/>
      <c r="T789" s="850"/>
      <c r="U789" s="850"/>
      <c r="V789" s="850"/>
      <c r="W789" s="851"/>
    </row>
    <row r="790" spans="2:23" s="256" customFormat="1" ht="20.100000000000001" customHeight="1" x14ac:dyDescent="0.15">
      <c r="B790" s="860"/>
      <c r="C790" s="830"/>
      <c r="D790" s="844"/>
      <c r="E790" s="845"/>
      <c r="F790" s="849"/>
      <c r="G790" s="850"/>
      <c r="H790" s="850"/>
      <c r="I790" s="850"/>
      <c r="J790" s="850"/>
      <c r="K790" s="850"/>
      <c r="L790" s="850"/>
      <c r="M790" s="860"/>
      <c r="N790" s="830"/>
      <c r="O790" s="844"/>
      <c r="P790" s="845"/>
      <c r="Q790" s="849"/>
      <c r="R790" s="850"/>
      <c r="S790" s="850"/>
      <c r="T790" s="850"/>
      <c r="U790" s="850"/>
      <c r="V790" s="850"/>
      <c r="W790" s="851"/>
    </row>
    <row r="791" spans="2:23" s="256" customFormat="1" ht="17.100000000000001" customHeight="1" x14ac:dyDescent="0.15">
      <c r="B791" s="574" t="s">
        <v>566</v>
      </c>
      <c r="C791" s="574" t="s">
        <v>3</v>
      </c>
      <c r="D791" s="842" t="s">
        <v>534</v>
      </c>
      <c r="E791" s="843"/>
      <c r="F791" s="849"/>
      <c r="G791" s="850"/>
      <c r="H791" s="850"/>
      <c r="I791" s="850"/>
      <c r="J791" s="850"/>
      <c r="K791" s="850"/>
      <c r="L791" s="850"/>
      <c r="M791" s="574" t="s">
        <v>566</v>
      </c>
      <c r="N791" s="574" t="s">
        <v>3</v>
      </c>
      <c r="O791" s="842" t="s">
        <v>534</v>
      </c>
      <c r="P791" s="843"/>
      <c r="Q791" s="849"/>
      <c r="R791" s="850"/>
      <c r="S791" s="850"/>
      <c r="T791" s="850"/>
      <c r="U791" s="850"/>
      <c r="V791" s="850"/>
      <c r="W791" s="851"/>
    </row>
    <row r="792" spans="2:23" s="256" customFormat="1" ht="17.100000000000001" customHeight="1" x14ac:dyDescent="0.15">
      <c r="B792" s="574"/>
      <c r="C792" s="574"/>
      <c r="D792" s="844"/>
      <c r="E792" s="845"/>
      <c r="F792" s="849"/>
      <c r="G792" s="850"/>
      <c r="H792" s="850"/>
      <c r="I792" s="850"/>
      <c r="J792" s="850"/>
      <c r="K792" s="850"/>
      <c r="L792" s="850"/>
      <c r="M792" s="574"/>
      <c r="N792" s="574"/>
      <c r="O792" s="844"/>
      <c r="P792" s="845"/>
      <c r="Q792" s="849"/>
      <c r="R792" s="850"/>
      <c r="S792" s="850"/>
      <c r="T792" s="850"/>
      <c r="U792" s="850"/>
      <c r="V792" s="850"/>
      <c r="W792" s="851"/>
    </row>
    <row r="793" spans="2:23" s="256" customFormat="1" ht="17.100000000000001" customHeight="1" x14ac:dyDescent="0.15">
      <c r="B793" s="574"/>
      <c r="C793" s="574" t="s">
        <v>4</v>
      </c>
      <c r="D793" s="842" t="s">
        <v>486</v>
      </c>
      <c r="E793" s="843"/>
      <c r="F793" s="849"/>
      <c r="G793" s="850"/>
      <c r="H793" s="850"/>
      <c r="I793" s="850"/>
      <c r="J793" s="850"/>
      <c r="K793" s="850"/>
      <c r="L793" s="850"/>
      <c r="M793" s="574"/>
      <c r="N793" s="574" t="s">
        <v>4</v>
      </c>
      <c r="O793" s="842" t="s">
        <v>485</v>
      </c>
      <c r="P793" s="843"/>
      <c r="Q793" s="849"/>
      <c r="R793" s="850"/>
      <c r="S793" s="850"/>
      <c r="T793" s="850"/>
      <c r="U793" s="850"/>
      <c r="V793" s="850"/>
      <c r="W793" s="851"/>
    </row>
    <row r="794" spans="2:23" s="256" customFormat="1" ht="17.100000000000001" customHeight="1" x14ac:dyDescent="0.15">
      <c r="B794" s="574"/>
      <c r="C794" s="574"/>
      <c r="D794" s="844"/>
      <c r="E794" s="845"/>
      <c r="F794" s="849"/>
      <c r="G794" s="850"/>
      <c r="H794" s="850"/>
      <c r="I794" s="850"/>
      <c r="J794" s="850"/>
      <c r="K794" s="850"/>
      <c r="L794" s="850"/>
      <c r="M794" s="574"/>
      <c r="N794" s="574"/>
      <c r="O794" s="844"/>
      <c r="P794" s="845"/>
      <c r="Q794" s="849"/>
      <c r="R794" s="850"/>
      <c r="S794" s="850"/>
      <c r="T794" s="850"/>
      <c r="U794" s="850"/>
      <c r="V794" s="850"/>
      <c r="W794" s="851"/>
    </row>
    <row r="795" spans="2:23" s="256" customFormat="1" ht="17.100000000000001" customHeight="1" x14ac:dyDescent="0.15">
      <c r="B795" s="522" t="s">
        <v>5</v>
      </c>
      <c r="C795" s="524"/>
      <c r="D795" s="827" t="s">
        <v>332</v>
      </c>
      <c r="E795" s="828"/>
      <c r="F795" s="849"/>
      <c r="G795" s="850"/>
      <c r="H795" s="850"/>
      <c r="I795" s="850"/>
      <c r="J795" s="850"/>
      <c r="K795" s="850"/>
      <c r="L795" s="850"/>
      <c r="M795" s="522" t="s">
        <v>5</v>
      </c>
      <c r="N795" s="524"/>
      <c r="O795" s="827" t="s">
        <v>333</v>
      </c>
      <c r="P795" s="828"/>
      <c r="Q795" s="849"/>
      <c r="R795" s="850"/>
      <c r="S795" s="850"/>
      <c r="T795" s="850"/>
      <c r="U795" s="850"/>
      <c r="V795" s="850"/>
      <c r="W795" s="851"/>
    </row>
    <row r="796" spans="2:23" s="256" customFormat="1" ht="17.100000000000001" customHeight="1" x14ac:dyDescent="0.15">
      <c r="B796" s="522" t="s">
        <v>6</v>
      </c>
      <c r="C796" s="524"/>
      <c r="D796" s="844" t="s">
        <v>338</v>
      </c>
      <c r="E796" s="845"/>
      <c r="F796" s="849"/>
      <c r="G796" s="850"/>
      <c r="H796" s="850"/>
      <c r="I796" s="850"/>
      <c r="J796" s="850"/>
      <c r="K796" s="850"/>
      <c r="L796" s="850"/>
      <c r="M796" s="522" t="s">
        <v>6</v>
      </c>
      <c r="N796" s="524"/>
      <c r="O796" s="844" t="s">
        <v>514</v>
      </c>
      <c r="P796" s="845"/>
      <c r="Q796" s="849"/>
      <c r="R796" s="850"/>
      <c r="S796" s="850"/>
      <c r="T796" s="850"/>
      <c r="U796" s="850"/>
      <c r="V796" s="850"/>
      <c r="W796" s="851"/>
    </row>
    <row r="797" spans="2:23" s="256" customFormat="1" ht="17.100000000000001" customHeight="1" x14ac:dyDescent="0.15">
      <c r="B797" s="562" t="s">
        <v>29</v>
      </c>
      <c r="C797" s="831" t="s">
        <v>267</v>
      </c>
      <c r="D797" s="832"/>
      <c r="E797" s="260"/>
      <c r="F797" s="849"/>
      <c r="G797" s="850"/>
      <c r="H797" s="850"/>
      <c r="I797" s="850"/>
      <c r="J797" s="850"/>
      <c r="K797" s="850"/>
      <c r="L797" s="850"/>
      <c r="M797" s="562" t="s">
        <v>29</v>
      </c>
      <c r="N797" s="831" t="s">
        <v>267</v>
      </c>
      <c r="O797" s="832"/>
      <c r="P797" s="261"/>
      <c r="Q797" s="849"/>
      <c r="R797" s="850"/>
      <c r="S797" s="850"/>
      <c r="T797" s="850"/>
      <c r="U797" s="850"/>
      <c r="V797" s="850"/>
      <c r="W797" s="851"/>
    </row>
    <row r="798" spans="2:23" s="256" customFormat="1" ht="17.100000000000001" customHeight="1" x14ac:dyDescent="0.15">
      <c r="B798" s="565"/>
      <c r="C798" s="831" t="s">
        <v>268</v>
      </c>
      <c r="D798" s="832"/>
      <c r="E798" s="261" t="s">
        <v>551</v>
      </c>
      <c r="F798" s="852"/>
      <c r="G798" s="853"/>
      <c r="H798" s="853"/>
      <c r="I798" s="853"/>
      <c r="J798" s="853"/>
      <c r="K798" s="853"/>
      <c r="L798" s="853"/>
      <c r="M798" s="565"/>
      <c r="N798" s="831" t="s">
        <v>268</v>
      </c>
      <c r="O798" s="832"/>
      <c r="P798" s="262" t="s">
        <v>554</v>
      </c>
      <c r="Q798" s="852"/>
      <c r="R798" s="853"/>
      <c r="S798" s="853"/>
      <c r="T798" s="853"/>
      <c r="U798" s="853"/>
      <c r="V798" s="853"/>
      <c r="W798" s="854"/>
    </row>
    <row r="799" spans="2:23" s="256" customFormat="1" ht="17.100000000000001" customHeight="1" x14ac:dyDescent="0.15">
      <c r="B799" s="522" t="s">
        <v>7</v>
      </c>
      <c r="C799" s="523"/>
      <c r="D799" s="524"/>
      <c r="E799" s="833" t="s">
        <v>1170</v>
      </c>
      <c r="F799" s="834"/>
      <c r="G799" s="834"/>
      <c r="H799" s="834"/>
      <c r="I799" s="834"/>
      <c r="J799" s="834"/>
      <c r="K799" s="834"/>
      <c r="L799" s="835"/>
      <c r="M799" s="522" t="s">
        <v>7</v>
      </c>
      <c r="N799" s="523"/>
      <c r="O799" s="524"/>
      <c r="P799" s="833" t="s">
        <v>1659</v>
      </c>
      <c r="Q799" s="857"/>
      <c r="R799" s="857"/>
      <c r="S799" s="857"/>
      <c r="T799" s="857"/>
      <c r="U799" s="857"/>
      <c r="V799" s="857"/>
      <c r="W799" s="858"/>
    </row>
    <row r="800" spans="2:23" s="256" customFormat="1" ht="17.100000000000001" customHeight="1" x14ac:dyDescent="0.15">
      <c r="B800" s="522" t="s">
        <v>46</v>
      </c>
      <c r="C800" s="523"/>
      <c r="D800" s="524"/>
      <c r="E800" s="813" t="s">
        <v>1220</v>
      </c>
      <c r="F800" s="814"/>
      <c r="G800" s="814"/>
      <c r="H800" s="814"/>
      <c r="I800" s="814"/>
      <c r="J800" s="814"/>
      <c r="K800" s="814"/>
      <c r="L800" s="815"/>
      <c r="M800" s="522" t="s">
        <v>46</v>
      </c>
      <c r="N800" s="523"/>
      <c r="O800" s="524"/>
      <c r="P800" s="833" t="s">
        <v>1125</v>
      </c>
      <c r="Q800" s="857"/>
      <c r="R800" s="857"/>
      <c r="S800" s="857"/>
      <c r="T800" s="857"/>
      <c r="U800" s="857"/>
      <c r="V800" s="857"/>
      <c r="W800" s="858"/>
    </row>
    <row r="801" spans="2:31" s="256" customFormat="1" ht="17.100000000000001" customHeight="1" x14ac:dyDescent="0.15">
      <c r="B801" s="522" t="s">
        <v>270</v>
      </c>
      <c r="C801" s="523"/>
      <c r="D801" s="524"/>
      <c r="E801" s="813" t="s">
        <v>516</v>
      </c>
      <c r="F801" s="814"/>
      <c r="G801" s="814"/>
      <c r="H801" s="814"/>
      <c r="I801" s="814"/>
      <c r="J801" s="814"/>
      <c r="K801" s="814"/>
      <c r="L801" s="815"/>
      <c r="M801" s="522" t="s">
        <v>270</v>
      </c>
      <c r="N801" s="523"/>
      <c r="O801" s="524"/>
      <c r="P801" s="813" t="s">
        <v>516</v>
      </c>
      <c r="Q801" s="814"/>
      <c r="R801" s="814"/>
      <c r="S801" s="855"/>
      <c r="T801" s="855"/>
      <c r="U801" s="855"/>
      <c r="V801" s="855"/>
      <c r="W801" s="856"/>
    </row>
    <row r="802" spans="2:31" s="256" customFormat="1" ht="17.100000000000001" customHeight="1" x14ac:dyDescent="0.15">
      <c r="B802" s="522" t="s">
        <v>289</v>
      </c>
      <c r="C802" s="523"/>
      <c r="D802" s="524"/>
      <c r="E802" s="862" t="s">
        <v>1101</v>
      </c>
      <c r="F802" s="863"/>
      <c r="G802" s="864"/>
      <c r="H802" s="816" t="s">
        <v>8</v>
      </c>
      <c r="I802" s="817"/>
      <c r="J802" s="818"/>
      <c r="K802" s="819"/>
      <c r="L802" s="820"/>
      <c r="M802" s="522" t="s">
        <v>289</v>
      </c>
      <c r="N802" s="523"/>
      <c r="O802" s="524"/>
      <c r="P802" s="813" t="s">
        <v>555</v>
      </c>
      <c r="Q802" s="814"/>
      <c r="R802" s="814"/>
      <c r="S802" s="816" t="s">
        <v>8</v>
      </c>
      <c r="T802" s="817"/>
      <c r="U802" s="818"/>
      <c r="V802" s="819"/>
      <c r="W802" s="820"/>
    </row>
    <row r="803" spans="2:31" s="256" customFormat="1" ht="17.100000000000001" customHeight="1" x14ac:dyDescent="0.15">
      <c r="B803" s="865" t="s">
        <v>567</v>
      </c>
      <c r="C803" s="866"/>
      <c r="D803" s="821" t="s">
        <v>1109</v>
      </c>
      <c r="E803" s="822"/>
      <c r="F803" s="822"/>
      <c r="G803" s="822"/>
      <c r="H803" s="822"/>
      <c r="I803" s="822"/>
      <c r="J803" s="822"/>
      <c r="K803" s="822"/>
      <c r="L803" s="823"/>
      <c r="M803" s="565" t="s">
        <v>567</v>
      </c>
      <c r="N803" s="566"/>
      <c r="O803" s="836" t="s">
        <v>1126</v>
      </c>
      <c r="P803" s="837"/>
      <c r="Q803" s="837"/>
      <c r="R803" s="837"/>
      <c r="S803" s="837"/>
      <c r="T803" s="837"/>
      <c r="U803" s="837"/>
      <c r="V803" s="837"/>
      <c r="W803" s="838"/>
    </row>
    <row r="804" spans="2:31" ht="15" customHeight="1" x14ac:dyDescent="0.15">
      <c r="B804" s="263"/>
      <c r="C804" s="824" t="s">
        <v>568</v>
      </c>
      <c r="D804" s="825"/>
      <c r="E804" s="825"/>
      <c r="F804" s="825"/>
      <c r="G804" s="825"/>
      <c r="H804" s="825"/>
      <c r="I804" s="825"/>
      <c r="J804" s="825"/>
      <c r="K804" s="825"/>
      <c r="L804" s="825"/>
      <c r="M804" s="263"/>
      <c r="N804" s="263" t="s">
        <v>569</v>
      </c>
      <c r="O804" s="263"/>
      <c r="P804" s="263"/>
      <c r="Q804" s="263"/>
      <c r="R804" s="263"/>
      <c r="S804" s="263"/>
      <c r="T804" s="263"/>
      <c r="U804" s="263"/>
      <c r="V804" s="263"/>
      <c r="W804" s="263"/>
      <c r="AA804" s="256"/>
      <c r="AB804" s="256"/>
      <c r="AC804" s="256"/>
      <c r="AD804" s="256"/>
      <c r="AE804" s="256"/>
    </row>
    <row r="805" spans="2:31" ht="15" customHeight="1" x14ac:dyDescent="0.15">
      <c r="B805" s="263"/>
      <c r="C805" s="826"/>
      <c r="D805" s="826"/>
      <c r="E805" s="826"/>
      <c r="F805" s="826"/>
      <c r="G805" s="826"/>
      <c r="H805" s="826"/>
      <c r="I805" s="826"/>
      <c r="J805" s="826"/>
      <c r="K805" s="826"/>
      <c r="L805" s="826"/>
      <c r="M805" s="263"/>
      <c r="N805" s="263" t="s">
        <v>570</v>
      </c>
      <c r="O805" s="263"/>
      <c r="P805" s="263"/>
      <c r="Q805" s="263"/>
      <c r="R805" s="263"/>
      <c r="S805" s="263"/>
      <c r="T805" s="263"/>
      <c r="U805" s="263"/>
      <c r="V805" s="263"/>
      <c r="W805" s="263"/>
      <c r="AA805" s="256"/>
      <c r="AB805" s="256"/>
      <c r="AC805" s="256"/>
      <c r="AD805" s="256"/>
      <c r="AE805" s="256"/>
    </row>
    <row r="806" spans="2:31" ht="15" customHeight="1" x14ac:dyDescent="0.15">
      <c r="C806" s="263" t="s">
        <v>571</v>
      </c>
      <c r="N806" s="264" t="s">
        <v>517</v>
      </c>
      <c r="O806" s="264"/>
      <c r="P806" s="264"/>
      <c r="Q806" s="264"/>
      <c r="R806" s="264"/>
      <c r="S806" s="264"/>
      <c r="T806" s="264"/>
      <c r="U806" s="264"/>
      <c r="V806" s="264"/>
      <c r="AA806" s="256"/>
      <c r="AB806" s="256"/>
      <c r="AC806" s="256"/>
      <c r="AD806" s="256"/>
      <c r="AE806" s="256"/>
    </row>
    <row r="807" spans="2:31" ht="15" customHeight="1" x14ac:dyDescent="0.15">
      <c r="C807" s="263" t="s">
        <v>573</v>
      </c>
      <c r="N807" s="264" t="s">
        <v>572</v>
      </c>
      <c r="O807" s="264"/>
      <c r="P807" s="264"/>
      <c r="Q807" s="264"/>
      <c r="R807" s="264"/>
      <c r="S807" s="264"/>
      <c r="T807" s="264"/>
      <c r="U807" s="264"/>
      <c r="V807" s="264"/>
      <c r="AA807" s="256"/>
      <c r="AB807" s="256"/>
      <c r="AC807" s="256"/>
      <c r="AD807" s="256"/>
      <c r="AE807" s="256"/>
    </row>
    <row r="808" spans="2:31" x14ac:dyDescent="0.15">
      <c r="C808" s="264" t="s">
        <v>542</v>
      </c>
      <c r="N808" s="264" t="s">
        <v>450</v>
      </c>
      <c r="O808" s="264"/>
      <c r="P808" s="264"/>
      <c r="Q808" s="264"/>
      <c r="R808" s="264"/>
      <c r="S808" s="264"/>
      <c r="T808" s="264"/>
      <c r="U808" s="264"/>
      <c r="V808" s="264"/>
      <c r="AA808" s="256"/>
      <c r="AB808" s="256"/>
      <c r="AC808" s="256"/>
      <c r="AD808" s="256"/>
      <c r="AE808" s="256"/>
    </row>
    <row r="809" spans="2:31" x14ac:dyDescent="0.15">
      <c r="N809" s="264"/>
      <c r="AA809" s="256"/>
      <c r="AB809" s="256"/>
      <c r="AC809" s="256"/>
      <c r="AD809" s="256"/>
      <c r="AE809" s="256"/>
    </row>
    <row r="810" spans="2:31" x14ac:dyDescent="0.15">
      <c r="N810" s="264"/>
      <c r="AA810" s="256"/>
      <c r="AB810" s="256"/>
      <c r="AC810" s="256"/>
      <c r="AD810" s="256"/>
      <c r="AE810" s="256"/>
    </row>
    <row r="811" spans="2:31" ht="9" customHeight="1" x14ac:dyDescent="0.15">
      <c r="AA811" s="256"/>
      <c r="AB811" s="256"/>
      <c r="AC811" s="256"/>
      <c r="AD811" s="256"/>
      <c r="AE811" s="256"/>
    </row>
    <row r="812" spans="2:31" s="256" customFormat="1" ht="22.5" customHeight="1" x14ac:dyDescent="0.15">
      <c r="B812" s="867" t="s">
        <v>563</v>
      </c>
      <c r="C812" s="867"/>
      <c r="D812" s="867"/>
      <c r="E812" s="867"/>
      <c r="F812" s="867"/>
      <c r="G812" s="867"/>
      <c r="H812" s="867"/>
      <c r="I812" s="867"/>
      <c r="J812" s="867"/>
      <c r="K812" s="867"/>
      <c r="L812" s="867"/>
      <c r="M812" s="867"/>
      <c r="N812" s="867"/>
      <c r="O812" s="867"/>
      <c r="P812" s="867"/>
      <c r="Q812" s="867"/>
      <c r="R812" s="867"/>
      <c r="S812" s="867"/>
      <c r="T812" s="867"/>
      <c r="U812" s="867"/>
      <c r="V812" s="867"/>
      <c r="W812" s="867"/>
      <c r="Y812" s="242" t="s">
        <v>551</v>
      </c>
    </row>
    <row r="813" spans="2:31" s="256" customFormat="1" ht="20.100000000000001" customHeight="1" x14ac:dyDescent="0.15">
      <c r="B813" s="258" t="s">
        <v>27</v>
      </c>
      <c r="C813" s="258"/>
      <c r="D813" s="868" t="str">
        <f>D768</f>
        <v>ミネトンネル</v>
      </c>
      <c r="E813" s="868"/>
      <c r="F813" s="868"/>
      <c r="G813" s="868"/>
      <c r="H813" s="869" t="s">
        <v>28</v>
      </c>
      <c r="I813" s="869"/>
      <c r="J813" s="870" t="str">
        <f>J768</f>
        <v>一般国道　316号</v>
      </c>
      <c r="K813" s="870"/>
      <c r="L813" s="870"/>
      <c r="M813" s="871" t="s">
        <v>255</v>
      </c>
      <c r="N813" s="871"/>
      <c r="O813" s="871"/>
      <c r="P813" s="872" t="str">
        <f>P768</f>
        <v>株式会社ニュージェック</v>
      </c>
      <c r="Q813" s="872"/>
      <c r="R813" s="872"/>
      <c r="S813" s="562" t="s">
        <v>220</v>
      </c>
      <c r="T813" s="564"/>
      <c r="U813" s="873">
        <f>U768</f>
        <v>44294</v>
      </c>
      <c r="V813" s="874"/>
      <c r="W813" s="875"/>
      <c r="Y813" s="242" t="s">
        <v>554</v>
      </c>
    </row>
    <row r="814" spans="2:31" s="256" customFormat="1" ht="20.100000000000001" customHeight="1" x14ac:dyDescent="0.15">
      <c r="B814" s="259" t="s">
        <v>0</v>
      </c>
      <c r="C814" s="259"/>
      <c r="D814" s="879" t="str">
        <f>D769</f>
        <v>美祢トンネル</v>
      </c>
      <c r="E814" s="879"/>
      <c r="F814" s="879"/>
      <c r="G814" s="879"/>
      <c r="H814" s="541" t="s">
        <v>1</v>
      </c>
      <c r="I814" s="541"/>
      <c r="J814" s="870" t="str">
        <f>J769</f>
        <v>宇部土木建築事務所</v>
      </c>
      <c r="K814" s="870"/>
      <c r="L814" s="870"/>
      <c r="M814" s="871" t="s">
        <v>256</v>
      </c>
      <c r="N814" s="871"/>
      <c r="O814" s="871"/>
      <c r="P814" s="872" t="str">
        <f>P769</f>
        <v>石村　勝伸</v>
      </c>
      <c r="Q814" s="872"/>
      <c r="R814" s="872"/>
      <c r="S814" s="705"/>
      <c r="T814" s="706"/>
      <c r="U814" s="876"/>
      <c r="V814" s="877"/>
      <c r="W814" s="878"/>
      <c r="Y814" s="242" t="s">
        <v>54</v>
      </c>
    </row>
    <row r="815" spans="2:31" s="256" customFormat="1" ht="20.100000000000001" customHeight="1" x14ac:dyDescent="0.15">
      <c r="B815" s="859" t="s">
        <v>564</v>
      </c>
      <c r="C815" s="840" t="s">
        <v>565</v>
      </c>
      <c r="D815" s="883" t="s">
        <v>617</v>
      </c>
      <c r="E815" s="884"/>
      <c r="F815" s="846"/>
      <c r="G815" s="847"/>
      <c r="H815" s="847"/>
      <c r="I815" s="847"/>
      <c r="J815" s="847"/>
      <c r="K815" s="847"/>
      <c r="L815" s="847"/>
      <c r="M815" s="861" t="s">
        <v>564</v>
      </c>
      <c r="N815" s="839" t="s">
        <v>565</v>
      </c>
      <c r="O815" s="883" t="s">
        <v>617</v>
      </c>
      <c r="P815" s="884"/>
      <c r="Q815" s="846"/>
      <c r="R815" s="847"/>
      <c r="S815" s="847"/>
      <c r="T815" s="847"/>
      <c r="U815" s="847"/>
      <c r="V815" s="847"/>
      <c r="W815" s="848"/>
      <c r="Y815" s="242" t="s">
        <v>55</v>
      </c>
    </row>
    <row r="816" spans="2:31" s="256" customFormat="1" ht="20.100000000000001" customHeight="1" x14ac:dyDescent="0.15">
      <c r="B816" s="859"/>
      <c r="C816" s="830"/>
      <c r="D816" s="880"/>
      <c r="E816" s="881"/>
      <c r="F816" s="849"/>
      <c r="G816" s="850"/>
      <c r="H816" s="850"/>
      <c r="I816" s="850"/>
      <c r="J816" s="850"/>
      <c r="K816" s="850"/>
      <c r="L816" s="850"/>
      <c r="M816" s="859"/>
      <c r="N816" s="830"/>
      <c r="O816" s="880"/>
      <c r="P816" s="881"/>
      <c r="Q816" s="849"/>
      <c r="R816" s="850"/>
      <c r="S816" s="850"/>
      <c r="T816" s="850"/>
      <c r="U816" s="850"/>
      <c r="V816" s="850"/>
      <c r="W816" s="851"/>
    </row>
    <row r="817" spans="2:31" s="256" customFormat="1" ht="20.100000000000001" customHeight="1" x14ac:dyDescent="0.15">
      <c r="B817" s="859"/>
      <c r="C817" s="839" t="s">
        <v>2</v>
      </c>
      <c r="D817" s="842">
        <v>5</v>
      </c>
      <c r="E817" s="843"/>
      <c r="F817" s="849"/>
      <c r="G817" s="850"/>
      <c r="H817" s="850"/>
      <c r="I817" s="850"/>
      <c r="J817" s="850"/>
      <c r="K817" s="850"/>
      <c r="L817" s="850"/>
      <c r="M817" s="859"/>
      <c r="N817" s="839" t="s">
        <v>2</v>
      </c>
      <c r="O817" s="842">
        <v>6</v>
      </c>
      <c r="P817" s="843"/>
      <c r="Q817" s="849"/>
      <c r="R817" s="850"/>
      <c r="S817" s="850"/>
      <c r="T817" s="850"/>
      <c r="U817" s="850"/>
      <c r="V817" s="850"/>
      <c r="W817" s="851"/>
    </row>
    <row r="818" spans="2:31" s="256" customFormat="1" ht="20.100000000000001" customHeight="1" x14ac:dyDescent="0.15">
      <c r="B818" s="860"/>
      <c r="C818" s="830"/>
      <c r="D818" s="844"/>
      <c r="E818" s="845"/>
      <c r="F818" s="849"/>
      <c r="G818" s="850"/>
      <c r="H818" s="850"/>
      <c r="I818" s="850"/>
      <c r="J818" s="850"/>
      <c r="K818" s="850"/>
      <c r="L818" s="850"/>
      <c r="M818" s="860"/>
      <c r="N818" s="830"/>
      <c r="O818" s="844"/>
      <c r="P818" s="845"/>
      <c r="Q818" s="849"/>
      <c r="R818" s="850"/>
      <c r="S818" s="850"/>
      <c r="T818" s="850"/>
      <c r="U818" s="850"/>
      <c r="V818" s="850"/>
      <c r="W818" s="851"/>
    </row>
    <row r="819" spans="2:31" s="256" customFormat="1" ht="17.100000000000001" customHeight="1" x14ac:dyDescent="0.15">
      <c r="B819" s="574" t="s">
        <v>566</v>
      </c>
      <c r="C819" s="574" t="s">
        <v>3</v>
      </c>
      <c r="D819" s="842" t="s">
        <v>331</v>
      </c>
      <c r="E819" s="843"/>
      <c r="F819" s="849"/>
      <c r="G819" s="850"/>
      <c r="H819" s="850"/>
      <c r="I819" s="850"/>
      <c r="J819" s="850"/>
      <c r="K819" s="850"/>
      <c r="L819" s="850"/>
      <c r="M819" s="574" t="s">
        <v>566</v>
      </c>
      <c r="N819" s="574" t="s">
        <v>3</v>
      </c>
      <c r="O819" s="842" t="s">
        <v>331</v>
      </c>
      <c r="P819" s="843"/>
      <c r="Q819" s="849"/>
      <c r="R819" s="850"/>
      <c r="S819" s="850"/>
      <c r="T819" s="850"/>
      <c r="U819" s="850"/>
      <c r="V819" s="850"/>
      <c r="W819" s="851"/>
      <c r="AA819" s="257"/>
      <c r="AB819" s="257"/>
      <c r="AC819" s="257"/>
      <c r="AD819" s="257"/>
      <c r="AE819" s="257"/>
    </row>
    <row r="820" spans="2:31" s="256" customFormat="1" ht="17.100000000000001" customHeight="1" x14ac:dyDescent="0.15">
      <c r="B820" s="574"/>
      <c r="C820" s="574"/>
      <c r="D820" s="844"/>
      <c r="E820" s="845"/>
      <c r="F820" s="849"/>
      <c r="G820" s="850"/>
      <c r="H820" s="850"/>
      <c r="I820" s="850"/>
      <c r="J820" s="850"/>
      <c r="K820" s="850"/>
      <c r="L820" s="850"/>
      <c r="M820" s="574"/>
      <c r="N820" s="574"/>
      <c r="O820" s="844"/>
      <c r="P820" s="845"/>
      <c r="Q820" s="849"/>
      <c r="R820" s="850"/>
      <c r="S820" s="850"/>
      <c r="T820" s="850"/>
      <c r="U820" s="850"/>
      <c r="V820" s="850"/>
      <c r="W820" s="851"/>
      <c r="AA820" s="257"/>
      <c r="AB820" s="257"/>
      <c r="AC820" s="257"/>
      <c r="AD820" s="257"/>
      <c r="AE820" s="257"/>
    </row>
    <row r="821" spans="2:31" s="256" customFormat="1" ht="17.100000000000001" customHeight="1" x14ac:dyDescent="0.15">
      <c r="B821" s="574"/>
      <c r="C821" s="574" t="s">
        <v>4</v>
      </c>
      <c r="D821" s="842" t="s">
        <v>356</v>
      </c>
      <c r="E821" s="843"/>
      <c r="F821" s="849"/>
      <c r="G821" s="850"/>
      <c r="H821" s="850"/>
      <c r="I821" s="850"/>
      <c r="J821" s="850"/>
      <c r="K821" s="850"/>
      <c r="L821" s="850"/>
      <c r="M821" s="574"/>
      <c r="N821" s="574" t="s">
        <v>4</v>
      </c>
      <c r="O821" s="842" t="s">
        <v>354</v>
      </c>
      <c r="P821" s="843"/>
      <c r="Q821" s="849"/>
      <c r="R821" s="850"/>
      <c r="S821" s="850"/>
      <c r="T821" s="850"/>
      <c r="U821" s="850"/>
      <c r="V821" s="850"/>
      <c r="W821" s="851"/>
      <c r="AA821" s="257"/>
      <c r="AB821" s="257"/>
      <c r="AC821" s="257"/>
      <c r="AD821" s="257"/>
      <c r="AE821" s="257"/>
    </row>
    <row r="822" spans="2:31" s="256" customFormat="1" ht="17.100000000000001" customHeight="1" x14ac:dyDescent="0.15">
      <c r="B822" s="574"/>
      <c r="C822" s="574"/>
      <c r="D822" s="844"/>
      <c r="E822" s="845"/>
      <c r="F822" s="849"/>
      <c r="G822" s="850"/>
      <c r="H822" s="850"/>
      <c r="I822" s="850"/>
      <c r="J822" s="850"/>
      <c r="K822" s="850"/>
      <c r="L822" s="850"/>
      <c r="M822" s="574"/>
      <c r="N822" s="574"/>
      <c r="O822" s="844"/>
      <c r="P822" s="845"/>
      <c r="Q822" s="849"/>
      <c r="R822" s="850"/>
      <c r="S822" s="850"/>
      <c r="T822" s="850"/>
      <c r="U822" s="850"/>
      <c r="V822" s="850"/>
      <c r="W822" s="851"/>
      <c r="AA822" s="257"/>
      <c r="AB822" s="257"/>
      <c r="AC822" s="257"/>
      <c r="AD822" s="257"/>
      <c r="AE822" s="257"/>
    </row>
    <row r="823" spans="2:31" s="256" customFormat="1" ht="17.100000000000001" customHeight="1" x14ac:dyDescent="0.15">
      <c r="B823" s="522" t="s">
        <v>5</v>
      </c>
      <c r="C823" s="524"/>
      <c r="D823" s="842" t="s">
        <v>333</v>
      </c>
      <c r="E823" s="843"/>
      <c r="F823" s="849"/>
      <c r="G823" s="850"/>
      <c r="H823" s="850"/>
      <c r="I823" s="850"/>
      <c r="J823" s="850"/>
      <c r="K823" s="850"/>
      <c r="L823" s="850"/>
      <c r="M823" s="522" t="s">
        <v>5</v>
      </c>
      <c r="N823" s="524"/>
      <c r="O823" s="827" t="s">
        <v>332</v>
      </c>
      <c r="P823" s="828"/>
      <c r="Q823" s="849"/>
      <c r="R823" s="850"/>
      <c r="S823" s="850"/>
      <c r="T823" s="850"/>
      <c r="U823" s="850"/>
      <c r="V823" s="850"/>
      <c r="W823" s="851"/>
      <c r="AA823" s="257"/>
      <c r="AB823" s="257"/>
      <c r="AC823" s="257"/>
      <c r="AD823" s="257"/>
      <c r="AE823" s="257"/>
    </row>
    <row r="824" spans="2:31" s="256" customFormat="1" ht="17.100000000000001" customHeight="1" x14ac:dyDescent="0.15">
      <c r="B824" s="522" t="s">
        <v>6</v>
      </c>
      <c r="C824" s="524"/>
      <c r="D824" s="888" t="s">
        <v>340</v>
      </c>
      <c r="E824" s="889"/>
      <c r="F824" s="849"/>
      <c r="G824" s="850"/>
      <c r="H824" s="850"/>
      <c r="I824" s="850"/>
      <c r="J824" s="850"/>
      <c r="K824" s="850"/>
      <c r="L824" s="850"/>
      <c r="M824" s="522" t="s">
        <v>6</v>
      </c>
      <c r="N824" s="524"/>
      <c r="O824" s="844" t="s">
        <v>532</v>
      </c>
      <c r="P824" s="845"/>
      <c r="Q824" s="849"/>
      <c r="R824" s="850"/>
      <c r="S824" s="850"/>
      <c r="T824" s="850"/>
      <c r="U824" s="850"/>
      <c r="V824" s="850"/>
      <c r="W824" s="851"/>
    </row>
    <row r="825" spans="2:31" s="256" customFormat="1" ht="17.100000000000001" customHeight="1" x14ac:dyDescent="0.15">
      <c r="B825" s="562" t="s">
        <v>29</v>
      </c>
      <c r="C825" s="831" t="s">
        <v>267</v>
      </c>
      <c r="D825" s="832"/>
      <c r="E825" s="260"/>
      <c r="F825" s="849"/>
      <c r="G825" s="850"/>
      <c r="H825" s="850"/>
      <c r="I825" s="850"/>
      <c r="J825" s="850"/>
      <c r="K825" s="850"/>
      <c r="L825" s="850"/>
      <c r="M825" s="562" t="s">
        <v>29</v>
      </c>
      <c r="N825" s="831" t="s">
        <v>267</v>
      </c>
      <c r="O825" s="832"/>
      <c r="P825" s="260"/>
      <c r="Q825" s="849"/>
      <c r="R825" s="850"/>
      <c r="S825" s="850"/>
      <c r="T825" s="850"/>
      <c r="U825" s="850"/>
      <c r="V825" s="850"/>
      <c r="W825" s="851"/>
    </row>
    <row r="826" spans="2:31" s="256" customFormat="1" ht="17.100000000000001" customHeight="1" x14ac:dyDescent="0.15">
      <c r="B826" s="565"/>
      <c r="C826" s="831" t="s">
        <v>268</v>
      </c>
      <c r="D826" s="832"/>
      <c r="E826" s="261" t="s">
        <v>554</v>
      </c>
      <c r="F826" s="852"/>
      <c r="G826" s="853"/>
      <c r="H826" s="853"/>
      <c r="I826" s="853"/>
      <c r="J826" s="853"/>
      <c r="K826" s="853"/>
      <c r="L826" s="853"/>
      <c r="M826" s="565"/>
      <c r="N826" s="831" t="s">
        <v>268</v>
      </c>
      <c r="O826" s="832"/>
      <c r="P826" s="261" t="s">
        <v>551</v>
      </c>
      <c r="Q826" s="852"/>
      <c r="R826" s="853"/>
      <c r="S826" s="853"/>
      <c r="T826" s="853"/>
      <c r="U826" s="853"/>
      <c r="V826" s="853"/>
      <c r="W826" s="854"/>
    </row>
    <row r="827" spans="2:31" s="256" customFormat="1" ht="17.100000000000001" customHeight="1" x14ac:dyDescent="0.15">
      <c r="B827" s="522" t="s">
        <v>7</v>
      </c>
      <c r="C827" s="523"/>
      <c r="D827" s="524"/>
      <c r="E827" s="833" t="s">
        <v>1481</v>
      </c>
      <c r="F827" s="857"/>
      <c r="G827" s="857"/>
      <c r="H827" s="857"/>
      <c r="I827" s="857"/>
      <c r="J827" s="857"/>
      <c r="K827" s="857"/>
      <c r="L827" s="858"/>
      <c r="M827" s="522" t="s">
        <v>7</v>
      </c>
      <c r="N827" s="523"/>
      <c r="O827" s="524"/>
      <c r="P827" s="833" t="s">
        <v>1482</v>
      </c>
      <c r="Q827" s="857"/>
      <c r="R827" s="857"/>
      <c r="S827" s="857"/>
      <c r="T827" s="857"/>
      <c r="U827" s="857"/>
      <c r="V827" s="857"/>
      <c r="W827" s="858"/>
    </row>
    <row r="828" spans="2:31" s="256" customFormat="1" ht="17.100000000000001" customHeight="1" x14ac:dyDescent="0.15">
      <c r="B828" s="522" t="s">
        <v>46</v>
      </c>
      <c r="C828" s="523"/>
      <c r="D828" s="524"/>
      <c r="E828" s="813" t="s">
        <v>1116</v>
      </c>
      <c r="F828" s="814"/>
      <c r="G828" s="814"/>
      <c r="H828" s="814"/>
      <c r="I828" s="814"/>
      <c r="J828" s="814"/>
      <c r="K828" s="814"/>
      <c r="L828" s="814"/>
      <c r="M828" s="522" t="s">
        <v>46</v>
      </c>
      <c r="N828" s="523"/>
      <c r="O828" s="524"/>
      <c r="P828" s="813" t="s">
        <v>1370</v>
      </c>
      <c r="Q828" s="814"/>
      <c r="R828" s="814"/>
      <c r="S828" s="814"/>
      <c r="T828" s="814"/>
      <c r="U828" s="814"/>
      <c r="V828" s="814"/>
      <c r="W828" s="815"/>
    </row>
    <row r="829" spans="2:31" s="256" customFormat="1" ht="17.100000000000001" customHeight="1" x14ac:dyDescent="0.15">
      <c r="B829" s="522" t="s">
        <v>270</v>
      </c>
      <c r="C829" s="523"/>
      <c r="D829" s="524"/>
      <c r="E829" s="813" t="s">
        <v>1221</v>
      </c>
      <c r="F829" s="814"/>
      <c r="G829" s="814"/>
      <c r="H829" s="855"/>
      <c r="I829" s="855"/>
      <c r="J829" s="855"/>
      <c r="K829" s="855"/>
      <c r="L829" s="856"/>
      <c r="M829" s="522" t="s">
        <v>270</v>
      </c>
      <c r="N829" s="523"/>
      <c r="O829" s="524"/>
      <c r="P829" s="813" t="s">
        <v>516</v>
      </c>
      <c r="Q829" s="814"/>
      <c r="R829" s="814"/>
      <c r="S829" s="855"/>
      <c r="T829" s="855"/>
      <c r="U829" s="855"/>
      <c r="V829" s="855"/>
      <c r="W829" s="856"/>
    </row>
    <row r="830" spans="2:31" s="256" customFormat="1" ht="17.100000000000001" customHeight="1" x14ac:dyDescent="0.15">
      <c r="B830" s="522" t="s">
        <v>289</v>
      </c>
      <c r="C830" s="523"/>
      <c r="D830" s="524"/>
      <c r="E830" s="813" t="s">
        <v>1222</v>
      </c>
      <c r="F830" s="814"/>
      <c r="G830" s="814"/>
      <c r="H830" s="816" t="s">
        <v>8</v>
      </c>
      <c r="I830" s="817"/>
      <c r="J830" s="818"/>
      <c r="K830" s="819"/>
      <c r="L830" s="819"/>
      <c r="M830" s="522" t="s">
        <v>289</v>
      </c>
      <c r="N830" s="523"/>
      <c r="O830" s="524"/>
      <c r="P830" s="813" t="s">
        <v>1222</v>
      </c>
      <c r="Q830" s="814"/>
      <c r="R830" s="814"/>
      <c r="S830" s="816" t="s">
        <v>8</v>
      </c>
      <c r="T830" s="817"/>
      <c r="U830" s="818"/>
      <c r="V830" s="819"/>
      <c r="W830" s="820"/>
    </row>
    <row r="831" spans="2:31" s="256" customFormat="1" ht="17.100000000000001" customHeight="1" x14ac:dyDescent="0.15">
      <c r="B831" s="565" t="s">
        <v>1223</v>
      </c>
      <c r="C831" s="566"/>
      <c r="D831" s="885" t="s">
        <v>1117</v>
      </c>
      <c r="E831" s="886"/>
      <c r="F831" s="886"/>
      <c r="G831" s="886"/>
      <c r="H831" s="886"/>
      <c r="I831" s="886"/>
      <c r="J831" s="886"/>
      <c r="K831" s="886"/>
      <c r="L831" s="886"/>
      <c r="M831" s="565" t="s">
        <v>1224</v>
      </c>
      <c r="N831" s="566"/>
      <c r="O831" s="836" t="s">
        <v>1724</v>
      </c>
      <c r="P831" s="837"/>
      <c r="Q831" s="837"/>
      <c r="R831" s="837"/>
      <c r="S831" s="837"/>
      <c r="T831" s="837"/>
      <c r="U831" s="837"/>
      <c r="V831" s="837"/>
      <c r="W831" s="838"/>
    </row>
    <row r="832" spans="2:31" s="256" customFormat="1" ht="20.100000000000001" customHeight="1" x14ac:dyDescent="0.15">
      <c r="B832" s="859" t="s">
        <v>564</v>
      </c>
      <c r="C832" s="840" t="s">
        <v>565</v>
      </c>
      <c r="D832" s="883" t="s">
        <v>618</v>
      </c>
      <c r="E832" s="884"/>
      <c r="F832" s="846"/>
      <c r="G832" s="847"/>
      <c r="H832" s="847"/>
      <c r="I832" s="847"/>
      <c r="J832" s="847"/>
      <c r="K832" s="847"/>
      <c r="L832" s="847"/>
      <c r="M832" s="859" t="s">
        <v>564</v>
      </c>
      <c r="N832" s="840" t="s">
        <v>565</v>
      </c>
      <c r="O832" s="883" t="s">
        <v>1225</v>
      </c>
      <c r="P832" s="884"/>
      <c r="Q832" s="846"/>
      <c r="R832" s="847"/>
      <c r="S832" s="847"/>
      <c r="T832" s="847"/>
      <c r="U832" s="847"/>
      <c r="V832" s="847"/>
      <c r="W832" s="848"/>
    </row>
    <row r="833" spans="2:23" s="256" customFormat="1" ht="20.100000000000001" customHeight="1" x14ac:dyDescent="0.15">
      <c r="B833" s="859"/>
      <c r="C833" s="830"/>
      <c r="D833" s="880"/>
      <c r="E833" s="881"/>
      <c r="F833" s="849"/>
      <c r="G833" s="850"/>
      <c r="H833" s="850"/>
      <c r="I833" s="850"/>
      <c r="J833" s="850"/>
      <c r="K833" s="850"/>
      <c r="L833" s="850"/>
      <c r="M833" s="859"/>
      <c r="N833" s="830"/>
      <c r="O833" s="880"/>
      <c r="P833" s="881"/>
      <c r="Q833" s="849"/>
      <c r="R833" s="850"/>
      <c r="S833" s="850"/>
      <c r="T833" s="850"/>
      <c r="U833" s="850"/>
      <c r="V833" s="850"/>
      <c r="W833" s="851"/>
    </row>
    <row r="834" spans="2:23" s="256" customFormat="1" ht="20.100000000000001" customHeight="1" x14ac:dyDescent="0.15">
      <c r="B834" s="859"/>
      <c r="C834" s="839" t="s">
        <v>2</v>
      </c>
      <c r="D834" s="842">
        <v>1</v>
      </c>
      <c r="E834" s="843"/>
      <c r="F834" s="849"/>
      <c r="G834" s="850"/>
      <c r="H834" s="850"/>
      <c r="I834" s="850"/>
      <c r="J834" s="850"/>
      <c r="K834" s="850"/>
      <c r="L834" s="850"/>
      <c r="M834" s="859"/>
      <c r="N834" s="839" t="s">
        <v>2</v>
      </c>
      <c r="O834" s="842">
        <v>2</v>
      </c>
      <c r="P834" s="843"/>
      <c r="Q834" s="849"/>
      <c r="R834" s="850"/>
      <c r="S834" s="850"/>
      <c r="T834" s="850"/>
      <c r="U834" s="850"/>
      <c r="V834" s="850"/>
      <c r="W834" s="851"/>
    </row>
    <row r="835" spans="2:23" s="256" customFormat="1" ht="20.100000000000001" customHeight="1" x14ac:dyDescent="0.15">
      <c r="B835" s="860"/>
      <c r="C835" s="830"/>
      <c r="D835" s="844"/>
      <c r="E835" s="845"/>
      <c r="F835" s="849"/>
      <c r="G835" s="850"/>
      <c r="H835" s="850"/>
      <c r="I835" s="850"/>
      <c r="J835" s="850"/>
      <c r="K835" s="850"/>
      <c r="L835" s="850"/>
      <c r="M835" s="860"/>
      <c r="N835" s="830"/>
      <c r="O835" s="844"/>
      <c r="P835" s="845"/>
      <c r="Q835" s="849"/>
      <c r="R835" s="850"/>
      <c r="S835" s="850"/>
      <c r="T835" s="850"/>
      <c r="U835" s="850"/>
      <c r="V835" s="850"/>
      <c r="W835" s="851"/>
    </row>
    <row r="836" spans="2:23" s="256" customFormat="1" ht="17.100000000000001" customHeight="1" x14ac:dyDescent="0.15">
      <c r="B836" s="574" t="s">
        <v>566</v>
      </c>
      <c r="C836" s="574" t="s">
        <v>3</v>
      </c>
      <c r="D836" s="842" t="s">
        <v>534</v>
      </c>
      <c r="E836" s="843"/>
      <c r="F836" s="849"/>
      <c r="G836" s="850"/>
      <c r="H836" s="850"/>
      <c r="I836" s="850"/>
      <c r="J836" s="850"/>
      <c r="K836" s="850"/>
      <c r="L836" s="850"/>
      <c r="M836" s="574" t="s">
        <v>566</v>
      </c>
      <c r="N836" s="574" t="s">
        <v>3</v>
      </c>
      <c r="O836" s="842" t="s">
        <v>534</v>
      </c>
      <c r="P836" s="843"/>
      <c r="Q836" s="849"/>
      <c r="R836" s="850"/>
      <c r="S836" s="850"/>
      <c r="T836" s="850"/>
      <c r="U836" s="850"/>
      <c r="V836" s="850"/>
      <c r="W836" s="851"/>
    </row>
    <row r="837" spans="2:23" s="256" customFormat="1" ht="17.100000000000001" customHeight="1" x14ac:dyDescent="0.15">
      <c r="B837" s="574"/>
      <c r="C837" s="574"/>
      <c r="D837" s="844"/>
      <c r="E837" s="845"/>
      <c r="F837" s="849"/>
      <c r="G837" s="850"/>
      <c r="H837" s="850"/>
      <c r="I837" s="850"/>
      <c r="J837" s="850"/>
      <c r="K837" s="850"/>
      <c r="L837" s="850"/>
      <c r="M837" s="574"/>
      <c r="N837" s="574"/>
      <c r="O837" s="844"/>
      <c r="P837" s="845"/>
      <c r="Q837" s="849"/>
      <c r="R837" s="850"/>
      <c r="S837" s="850"/>
      <c r="T837" s="850"/>
      <c r="U837" s="850"/>
      <c r="V837" s="850"/>
      <c r="W837" s="851"/>
    </row>
    <row r="838" spans="2:23" s="256" customFormat="1" ht="17.100000000000001" customHeight="1" x14ac:dyDescent="0.15">
      <c r="B838" s="574"/>
      <c r="C838" s="574" t="s">
        <v>4</v>
      </c>
      <c r="D838" s="842" t="s">
        <v>486</v>
      </c>
      <c r="E838" s="843"/>
      <c r="F838" s="849"/>
      <c r="G838" s="850"/>
      <c r="H838" s="850"/>
      <c r="I838" s="850"/>
      <c r="J838" s="850"/>
      <c r="K838" s="850"/>
      <c r="L838" s="850"/>
      <c r="M838" s="574"/>
      <c r="N838" s="574" t="s">
        <v>4</v>
      </c>
      <c r="O838" s="842" t="s">
        <v>487</v>
      </c>
      <c r="P838" s="843"/>
      <c r="Q838" s="849"/>
      <c r="R838" s="850"/>
      <c r="S838" s="850"/>
      <c r="T838" s="850"/>
      <c r="U838" s="850"/>
      <c r="V838" s="850"/>
      <c r="W838" s="851"/>
    </row>
    <row r="839" spans="2:23" s="256" customFormat="1" ht="17.100000000000001" customHeight="1" x14ac:dyDescent="0.15">
      <c r="B839" s="574"/>
      <c r="C839" s="574"/>
      <c r="D839" s="844"/>
      <c r="E839" s="845"/>
      <c r="F839" s="849"/>
      <c r="G839" s="850"/>
      <c r="H839" s="850"/>
      <c r="I839" s="850"/>
      <c r="J839" s="850"/>
      <c r="K839" s="850"/>
      <c r="L839" s="850"/>
      <c r="M839" s="574"/>
      <c r="N839" s="574"/>
      <c r="O839" s="844"/>
      <c r="P839" s="845"/>
      <c r="Q839" s="849"/>
      <c r="R839" s="850"/>
      <c r="S839" s="850"/>
      <c r="T839" s="850"/>
      <c r="U839" s="850"/>
      <c r="V839" s="850"/>
      <c r="W839" s="851"/>
    </row>
    <row r="840" spans="2:23" s="256" customFormat="1" ht="17.100000000000001" customHeight="1" x14ac:dyDescent="0.15">
      <c r="B840" s="522" t="s">
        <v>5</v>
      </c>
      <c r="C840" s="524"/>
      <c r="D840" s="827" t="s">
        <v>332</v>
      </c>
      <c r="E840" s="828"/>
      <c r="F840" s="849"/>
      <c r="G840" s="850"/>
      <c r="H840" s="850"/>
      <c r="I840" s="850"/>
      <c r="J840" s="850"/>
      <c r="K840" s="850"/>
      <c r="L840" s="850"/>
      <c r="M840" s="522" t="s">
        <v>5</v>
      </c>
      <c r="N840" s="524"/>
      <c r="O840" s="827" t="s">
        <v>333</v>
      </c>
      <c r="P840" s="828"/>
      <c r="Q840" s="849"/>
      <c r="R840" s="850"/>
      <c r="S840" s="850"/>
      <c r="T840" s="850"/>
      <c r="U840" s="850"/>
      <c r="V840" s="850"/>
      <c r="W840" s="851"/>
    </row>
    <row r="841" spans="2:23" s="256" customFormat="1" ht="17.100000000000001" customHeight="1" x14ac:dyDescent="0.15">
      <c r="B841" s="522" t="s">
        <v>6</v>
      </c>
      <c r="C841" s="524"/>
      <c r="D841" s="844" t="s">
        <v>532</v>
      </c>
      <c r="E841" s="845"/>
      <c r="F841" s="849"/>
      <c r="G841" s="850"/>
      <c r="H841" s="850"/>
      <c r="I841" s="850"/>
      <c r="J841" s="850"/>
      <c r="K841" s="850"/>
      <c r="L841" s="850"/>
      <c r="M841" s="522" t="s">
        <v>6</v>
      </c>
      <c r="N841" s="524"/>
      <c r="O841" s="844" t="s">
        <v>333</v>
      </c>
      <c r="P841" s="845"/>
      <c r="Q841" s="849"/>
      <c r="R841" s="850"/>
      <c r="S841" s="850"/>
      <c r="T841" s="850"/>
      <c r="U841" s="850"/>
      <c r="V841" s="850"/>
      <c r="W841" s="851"/>
    </row>
    <row r="842" spans="2:23" s="256" customFormat="1" ht="17.100000000000001" customHeight="1" x14ac:dyDescent="0.15">
      <c r="B842" s="562" t="s">
        <v>29</v>
      </c>
      <c r="C842" s="831" t="s">
        <v>267</v>
      </c>
      <c r="D842" s="832"/>
      <c r="E842" s="260"/>
      <c r="F842" s="849"/>
      <c r="G842" s="850"/>
      <c r="H842" s="850"/>
      <c r="I842" s="850"/>
      <c r="J842" s="850"/>
      <c r="K842" s="850"/>
      <c r="L842" s="850"/>
      <c r="M842" s="562" t="s">
        <v>29</v>
      </c>
      <c r="N842" s="831" t="s">
        <v>267</v>
      </c>
      <c r="O842" s="832"/>
      <c r="P842" s="261"/>
      <c r="Q842" s="849"/>
      <c r="R842" s="850"/>
      <c r="S842" s="850"/>
      <c r="T842" s="850"/>
      <c r="U842" s="850"/>
      <c r="V842" s="850"/>
      <c r="W842" s="851"/>
    </row>
    <row r="843" spans="2:23" s="256" customFormat="1" ht="17.100000000000001" customHeight="1" x14ac:dyDescent="0.15">
      <c r="B843" s="565"/>
      <c r="C843" s="831" t="s">
        <v>268</v>
      </c>
      <c r="D843" s="832"/>
      <c r="E843" s="261" t="s">
        <v>554</v>
      </c>
      <c r="F843" s="852"/>
      <c r="G843" s="853"/>
      <c r="H843" s="853"/>
      <c r="I843" s="853"/>
      <c r="J843" s="853"/>
      <c r="K843" s="853"/>
      <c r="L843" s="853"/>
      <c r="M843" s="565"/>
      <c r="N843" s="831" t="s">
        <v>268</v>
      </c>
      <c r="O843" s="832"/>
      <c r="P843" s="262" t="s">
        <v>551</v>
      </c>
      <c r="Q843" s="852"/>
      <c r="R843" s="853"/>
      <c r="S843" s="853"/>
      <c r="T843" s="853"/>
      <c r="U843" s="853"/>
      <c r="V843" s="853"/>
      <c r="W843" s="854"/>
    </row>
    <row r="844" spans="2:23" s="256" customFormat="1" ht="17.100000000000001" customHeight="1" x14ac:dyDescent="0.15">
      <c r="B844" s="522" t="s">
        <v>7</v>
      </c>
      <c r="C844" s="523"/>
      <c r="D844" s="524"/>
      <c r="E844" s="833" t="s">
        <v>1099</v>
      </c>
      <c r="F844" s="834"/>
      <c r="G844" s="834"/>
      <c r="H844" s="834"/>
      <c r="I844" s="834"/>
      <c r="J844" s="834"/>
      <c r="K844" s="834"/>
      <c r="L844" s="835"/>
      <c r="M844" s="522" t="s">
        <v>7</v>
      </c>
      <c r="N844" s="523"/>
      <c r="O844" s="524"/>
      <c r="P844" s="833" t="s">
        <v>1226</v>
      </c>
      <c r="Q844" s="857"/>
      <c r="R844" s="857"/>
      <c r="S844" s="857"/>
      <c r="T844" s="857"/>
      <c r="U844" s="857"/>
      <c r="V844" s="857"/>
      <c r="W844" s="858"/>
    </row>
    <row r="845" spans="2:23" s="256" customFormat="1" ht="17.100000000000001" customHeight="1" x14ac:dyDescent="0.15">
      <c r="B845" s="522" t="s">
        <v>46</v>
      </c>
      <c r="C845" s="523"/>
      <c r="D845" s="524"/>
      <c r="E845" s="813" t="s">
        <v>1227</v>
      </c>
      <c r="F845" s="814"/>
      <c r="G845" s="814"/>
      <c r="H845" s="814"/>
      <c r="I845" s="814"/>
      <c r="J845" s="814"/>
      <c r="K845" s="814"/>
      <c r="L845" s="815"/>
      <c r="M845" s="522" t="s">
        <v>46</v>
      </c>
      <c r="N845" s="523"/>
      <c r="O845" s="524"/>
      <c r="P845" s="813" t="s">
        <v>1137</v>
      </c>
      <c r="Q845" s="814"/>
      <c r="R845" s="814"/>
      <c r="S845" s="814"/>
      <c r="T845" s="814"/>
      <c r="U845" s="814"/>
      <c r="V845" s="814"/>
      <c r="W845" s="815"/>
    </row>
    <row r="846" spans="2:23" s="256" customFormat="1" ht="17.100000000000001" customHeight="1" x14ac:dyDescent="0.15">
      <c r="B846" s="522" t="s">
        <v>270</v>
      </c>
      <c r="C846" s="523"/>
      <c r="D846" s="524"/>
      <c r="E846" s="813" t="s">
        <v>516</v>
      </c>
      <c r="F846" s="814"/>
      <c r="G846" s="814"/>
      <c r="H846" s="855"/>
      <c r="I846" s="855"/>
      <c r="J846" s="855"/>
      <c r="K846" s="855"/>
      <c r="L846" s="856"/>
      <c r="M846" s="522" t="s">
        <v>270</v>
      </c>
      <c r="N846" s="523"/>
      <c r="O846" s="524"/>
      <c r="P846" s="813" t="s">
        <v>516</v>
      </c>
      <c r="Q846" s="814"/>
      <c r="R846" s="814"/>
      <c r="S846" s="855"/>
      <c r="T846" s="855"/>
      <c r="U846" s="855"/>
      <c r="V846" s="855"/>
      <c r="W846" s="856"/>
    </row>
    <row r="847" spans="2:23" s="256" customFormat="1" ht="17.100000000000001" customHeight="1" x14ac:dyDescent="0.15">
      <c r="B847" s="522" t="s">
        <v>289</v>
      </c>
      <c r="C847" s="523"/>
      <c r="D847" s="524"/>
      <c r="E847" s="813" t="s">
        <v>1222</v>
      </c>
      <c r="F847" s="814"/>
      <c r="G847" s="814"/>
      <c r="H847" s="816" t="s">
        <v>8</v>
      </c>
      <c r="I847" s="817"/>
      <c r="J847" s="818"/>
      <c r="K847" s="819"/>
      <c r="L847" s="819"/>
      <c r="M847" s="522" t="s">
        <v>289</v>
      </c>
      <c r="N847" s="523"/>
      <c r="O847" s="524"/>
      <c r="P847" s="813" t="s">
        <v>555</v>
      </c>
      <c r="Q847" s="814"/>
      <c r="R847" s="814"/>
      <c r="S847" s="816" t="s">
        <v>8</v>
      </c>
      <c r="T847" s="817"/>
      <c r="U847" s="818"/>
      <c r="V847" s="819"/>
      <c r="W847" s="820"/>
    </row>
    <row r="848" spans="2:23" s="256" customFormat="1" ht="17.100000000000001" customHeight="1" x14ac:dyDescent="0.15">
      <c r="B848" s="865" t="s">
        <v>567</v>
      </c>
      <c r="C848" s="866"/>
      <c r="D848" s="821" t="s">
        <v>1228</v>
      </c>
      <c r="E848" s="822"/>
      <c r="F848" s="822"/>
      <c r="G848" s="822"/>
      <c r="H848" s="822"/>
      <c r="I848" s="822"/>
      <c r="J848" s="822"/>
      <c r="K848" s="822"/>
      <c r="L848" s="822"/>
      <c r="M848" s="865" t="s">
        <v>1223</v>
      </c>
      <c r="N848" s="882"/>
      <c r="O848" s="821" t="s">
        <v>1229</v>
      </c>
      <c r="P848" s="822"/>
      <c r="Q848" s="822"/>
      <c r="R848" s="822"/>
      <c r="S848" s="822"/>
      <c r="T848" s="822"/>
      <c r="U848" s="822"/>
      <c r="V848" s="822"/>
      <c r="W848" s="823"/>
    </row>
    <row r="849" spans="2:31" ht="15" customHeight="1" x14ac:dyDescent="0.15">
      <c r="B849" s="263"/>
      <c r="C849" s="824" t="s">
        <v>568</v>
      </c>
      <c r="D849" s="825"/>
      <c r="E849" s="825"/>
      <c r="F849" s="825"/>
      <c r="G849" s="825"/>
      <c r="H849" s="825"/>
      <c r="I849" s="825"/>
      <c r="J849" s="825"/>
      <c r="K849" s="825"/>
      <c r="L849" s="825"/>
      <c r="M849" s="263"/>
      <c r="N849" s="263" t="s">
        <v>569</v>
      </c>
      <c r="O849" s="263"/>
      <c r="P849" s="263"/>
      <c r="Q849" s="263"/>
      <c r="R849" s="263"/>
      <c r="S849" s="263"/>
      <c r="T849" s="263"/>
      <c r="U849" s="263"/>
      <c r="V849" s="263"/>
      <c r="W849" s="263"/>
      <c r="AA849" s="256"/>
      <c r="AB849" s="256"/>
      <c r="AC849" s="256"/>
      <c r="AD849" s="256"/>
      <c r="AE849" s="256"/>
    </row>
    <row r="850" spans="2:31" ht="15" customHeight="1" x14ac:dyDescent="0.15">
      <c r="B850" s="263"/>
      <c r="C850" s="826"/>
      <c r="D850" s="826"/>
      <c r="E850" s="826"/>
      <c r="F850" s="826"/>
      <c r="G850" s="826"/>
      <c r="H850" s="826"/>
      <c r="I850" s="826"/>
      <c r="J850" s="826"/>
      <c r="K850" s="826"/>
      <c r="L850" s="826"/>
      <c r="M850" s="263"/>
      <c r="N850" s="263" t="s">
        <v>570</v>
      </c>
      <c r="O850" s="263"/>
      <c r="P850" s="263"/>
      <c r="Q850" s="263"/>
      <c r="R850" s="263"/>
      <c r="S850" s="263"/>
      <c r="T850" s="263"/>
      <c r="U850" s="263"/>
      <c r="V850" s="263"/>
      <c r="W850" s="263"/>
      <c r="AA850" s="256"/>
      <c r="AB850" s="256"/>
      <c r="AC850" s="256"/>
      <c r="AD850" s="256"/>
      <c r="AE850" s="256"/>
    </row>
    <row r="851" spans="2:31" ht="15" customHeight="1" x14ac:dyDescent="0.15">
      <c r="C851" s="263" t="s">
        <v>571</v>
      </c>
      <c r="N851" s="264" t="s">
        <v>517</v>
      </c>
      <c r="O851" s="264"/>
      <c r="P851" s="264"/>
      <c r="Q851" s="264"/>
      <c r="R851" s="264"/>
      <c r="S851" s="264"/>
      <c r="T851" s="264"/>
      <c r="U851" s="264"/>
      <c r="V851" s="264"/>
      <c r="AA851" s="256"/>
      <c r="AB851" s="256"/>
      <c r="AC851" s="256"/>
      <c r="AD851" s="256"/>
      <c r="AE851" s="256"/>
    </row>
    <row r="852" spans="2:31" ht="15" customHeight="1" x14ac:dyDescent="0.15">
      <c r="C852" s="263" t="s">
        <v>573</v>
      </c>
      <c r="N852" s="264" t="s">
        <v>572</v>
      </c>
      <c r="O852" s="264"/>
      <c r="P852" s="264"/>
      <c r="Q852" s="264"/>
      <c r="R852" s="264"/>
      <c r="S852" s="264"/>
      <c r="T852" s="264"/>
      <c r="U852" s="264"/>
      <c r="V852" s="264"/>
      <c r="AA852" s="256"/>
      <c r="AB852" s="256"/>
      <c r="AC852" s="256"/>
      <c r="AD852" s="256"/>
      <c r="AE852" s="256"/>
    </row>
    <row r="853" spans="2:31" x14ac:dyDescent="0.15">
      <c r="C853" s="264" t="s">
        <v>542</v>
      </c>
      <c r="N853" s="264" t="s">
        <v>450</v>
      </c>
      <c r="O853" s="264"/>
      <c r="P853" s="264"/>
      <c r="Q853" s="264"/>
      <c r="R853" s="264"/>
      <c r="S853" s="264"/>
      <c r="T853" s="264"/>
      <c r="U853" s="264"/>
      <c r="V853" s="264"/>
      <c r="AA853" s="256"/>
      <c r="AB853" s="256"/>
      <c r="AC853" s="256"/>
      <c r="AD853" s="256"/>
      <c r="AE853" s="256"/>
    </row>
    <row r="854" spans="2:31" x14ac:dyDescent="0.15">
      <c r="N854" s="264"/>
      <c r="AA854" s="256"/>
      <c r="AB854" s="256"/>
      <c r="AC854" s="256"/>
      <c r="AD854" s="256"/>
      <c r="AE854" s="256"/>
    </row>
    <row r="855" spans="2:31" x14ac:dyDescent="0.15">
      <c r="N855" s="264"/>
      <c r="AA855" s="256"/>
      <c r="AB855" s="256"/>
      <c r="AC855" s="256"/>
      <c r="AD855" s="256"/>
      <c r="AE855" s="256"/>
    </row>
    <row r="856" spans="2:31" ht="9" customHeight="1" x14ac:dyDescent="0.15">
      <c r="AA856" s="256"/>
      <c r="AB856" s="256"/>
      <c r="AC856" s="256"/>
      <c r="AD856" s="256"/>
      <c r="AE856" s="256"/>
    </row>
    <row r="857" spans="2:31" s="256" customFormat="1" ht="22.5" customHeight="1" x14ac:dyDescent="0.15">
      <c r="B857" s="867" t="s">
        <v>563</v>
      </c>
      <c r="C857" s="867"/>
      <c r="D857" s="867"/>
      <c r="E857" s="867"/>
      <c r="F857" s="867"/>
      <c r="G857" s="867"/>
      <c r="H857" s="867"/>
      <c r="I857" s="867"/>
      <c r="J857" s="867"/>
      <c r="K857" s="867"/>
      <c r="L857" s="867"/>
      <c r="M857" s="867"/>
      <c r="N857" s="867"/>
      <c r="O857" s="867"/>
      <c r="P857" s="867"/>
      <c r="Q857" s="867"/>
      <c r="R857" s="867"/>
      <c r="S857" s="867"/>
      <c r="T857" s="867"/>
      <c r="U857" s="867"/>
      <c r="V857" s="867"/>
      <c r="W857" s="867"/>
      <c r="Y857" s="242" t="s">
        <v>551</v>
      </c>
    </row>
    <row r="858" spans="2:31" s="256" customFormat="1" ht="20.100000000000001" customHeight="1" x14ac:dyDescent="0.15">
      <c r="B858" s="258" t="s">
        <v>27</v>
      </c>
      <c r="C858" s="258"/>
      <c r="D858" s="868" t="str">
        <f>D813</f>
        <v>ミネトンネル</v>
      </c>
      <c r="E858" s="868"/>
      <c r="F858" s="868"/>
      <c r="G858" s="868"/>
      <c r="H858" s="869" t="s">
        <v>28</v>
      </c>
      <c r="I858" s="869"/>
      <c r="J858" s="870" t="str">
        <f>J813</f>
        <v>一般国道　316号</v>
      </c>
      <c r="K858" s="870"/>
      <c r="L858" s="870"/>
      <c r="M858" s="871" t="s">
        <v>255</v>
      </c>
      <c r="N858" s="871"/>
      <c r="O858" s="871"/>
      <c r="P858" s="872" t="str">
        <f>P813</f>
        <v>株式会社ニュージェック</v>
      </c>
      <c r="Q858" s="872"/>
      <c r="R858" s="872"/>
      <c r="S858" s="562" t="s">
        <v>220</v>
      </c>
      <c r="T858" s="564"/>
      <c r="U858" s="873">
        <f>U813</f>
        <v>44294</v>
      </c>
      <c r="V858" s="874"/>
      <c r="W858" s="875"/>
      <c r="Y858" s="242" t="s">
        <v>554</v>
      </c>
    </row>
    <row r="859" spans="2:31" s="256" customFormat="1" ht="20.100000000000001" customHeight="1" x14ac:dyDescent="0.15">
      <c r="B859" s="259" t="s">
        <v>0</v>
      </c>
      <c r="C859" s="259"/>
      <c r="D859" s="879" t="str">
        <f>D814</f>
        <v>美祢トンネル</v>
      </c>
      <c r="E859" s="879"/>
      <c r="F859" s="879"/>
      <c r="G859" s="879"/>
      <c r="H859" s="541" t="s">
        <v>1</v>
      </c>
      <c r="I859" s="541"/>
      <c r="J859" s="870" t="str">
        <f>J814</f>
        <v>宇部土木建築事務所</v>
      </c>
      <c r="K859" s="870"/>
      <c r="L859" s="870"/>
      <c r="M859" s="871" t="s">
        <v>256</v>
      </c>
      <c r="N859" s="871"/>
      <c r="O859" s="871"/>
      <c r="P859" s="872" t="str">
        <f>P814</f>
        <v>石村　勝伸</v>
      </c>
      <c r="Q859" s="872"/>
      <c r="R859" s="872"/>
      <c r="S859" s="705"/>
      <c r="T859" s="706"/>
      <c r="U859" s="876"/>
      <c r="V859" s="877"/>
      <c r="W859" s="878"/>
      <c r="Y859" s="242" t="s">
        <v>54</v>
      </c>
    </row>
    <row r="860" spans="2:31" s="256" customFormat="1" ht="20.100000000000001" customHeight="1" x14ac:dyDescent="0.15">
      <c r="B860" s="859" t="s">
        <v>564</v>
      </c>
      <c r="C860" s="840" t="s">
        <v>565</v>
      </c>
      <c r="D860" s="883" t="s">
        <v>618</v>
      </c>
      <c r="E860" s="884"/>
      <c r="F860" s="846"/>
      <c r="G860" s="847"/>
      <c r="H860" s="847"/>
      <c r="I860" s="847"/>
      <c r="J860" s="847"/>
      <c r="K860" s="847"/>
      <c r="L860" s="847"/>
      <c r="M860" s="861" t="s">
        <v>564</v>
      </c>
      <c r="N860" s="839" t="s">
        <v>565</v>
      </c>
      <c r="O860" s="883" t="s">
        <v>618</v>
      </c>
      <c r="P860" s="884"/>
      <c r="Q860" s="846"/>
      <c r="R860" s="847"/>
      <c r="S860" s="847"/>
      <c r="T860" s="847"/>
      <c r="U860" s="847"/>
      <c r="V860" s="847"/>
      <c r="W860" s="848"/>
      <c r="Y860" s="242" t="s">
        <v>55</v>
      </c>
    </row>
    <row r="861" spans="2:31" s="256" customFormat="1" ht="20.100000000000001" customHeight="1" x14ac:dyDescent="0.15">
      <c r="B861" s="859"/>
      <c r="C861" s="830"/>
      <c r="D861" s="880"/>
      <c r="E861" s="881"/>
      <c r="F861" s="849"/>
      <c r="G861" s="850"/>
      <c r="H861" s="850"/>
      <c r="I861" s="850"/>
      <c r="J861" s="850"/>
      <c r="K861" s="850"/>
      <c r="L861" s="850"/>
      <c r="M861" s="859"/>
      <c r="N861" s="830"/>
      <c r="O861" s="880"/>
      <c r="P861" s="881"/>
      <c r="Q861" s="849"/>
      <c r="R861" s="850"/>
      <c r="S861" s="850"/>
      <c r="T861" s="850"/>
      <c r="U861" s="850"/>
      <c r="V861" s="850"/>
      <c r="W861" s="851"/>
    </row>
    <row r="862" spans="2:31" s="256" customFormat="1" ht="20.100000000000001" customHeight="1" x14ac:dyDescent="0.15">
      <c r="B862" s="859"/>
      <c r="C862" s="839" t="s">
        <v>2</v>
      </c>
      <c r="D862" s="842">
        <v>3</v>
      </c>
      <c r="E862" s="843"/>
      <c r="F862" s="849"/>
      <c r="G862" s="850"/>
      <c r="H862" s="850"/>
      <c r="I862" s="850"/>
      <c r="J862" s="850"/>
      <c r="K862" s="850"/>
      <c r="L862" s="850"/>
      <c r="M862" s="859"/>
      <c r="N862" s="839" t="s">
        <v>2</v>
      </c>
      <c r="O862" s="842">
        <v>4</v>
      </c>
      <c r="P862" s="843"/>
      <c r="Q862" s="849"/>
      <c r="R862" s="850"/>
      <c r="S862" s="850"/>
      <c r="T862" s="850"/>
      <c r="U862" s="850"/>
      <c r="V862" s="850"/>
      <c r="W862" s="851"/>
    </row>
    <row r="863" spans="2:31" s="256" customFormat="1" ht="20.100000000000001" customHeight="1" x14ac:dyDescent="0.15">
      <c r="B863" s="860"/>
      <c r="C863" s="830"/>
      <c r="D863" s="844"/>
      <c r="E863" s="845"/>
      <c r="F863" s="849"/>
      <c r="G863" s="850"/>
      <c r="H863" s="850"/>
      <c r="I863" s="850"/>
      <c r="J863" s="850"/>
      <c r="K863" s="850"/>
      <c r="L863" s="850"/>
      <c r="M863" s="860"/>
      <c r="N863" s="830"/>
      <c r="O863" s="844"/>
      <c r="P863" s="845"/>
      <c r="Q863" s="849"/>
      <c r="R863" s="850"/>
      <c r="S863" s="850"/>
      <c r="T863" s="850"/>
      <c r="U863" s="850"/>
      <c r="V863" s="850"/>
      <c r="W863" s="851"/>
    </row>
    <row r="864" spans="2:31" s="256" customFormat="1" ht="17.100000000000001" customHeight="1" x14ac:dyDescent="0.15">
      <c r="B864" s="574" t="s">
        <v>566</v>
      </c>
      <c r="C864" s="574" t="s">
        <v>3</v>
      </c>
      <c r="D864" s="842" t="s">
        <v>534</v>
      </c>
      <c r="E864" s="843"/>
      <c r="F864" s="849"/>
      <c r="G864" s="850"/>
      <c r="H864" s="850"/>
      <c r="I864" s="850"/>
      <c r="J864" s="850"/>
      <c r="K864" s="850"/>
      <c r="L864" s="850"/>
      <c r="M864" s="574" t="s">
        <v>566</v>
      </c>
      <c r="N864" s="574" t="s">
        <v>3</v>
      </c>
      <c r="O864" s="842" t="s">
        <v>534</v>
      </c>
      <c r="P864" s="843"/>
      <c r="Q864" s="849"/>
      <c r="R864" s="850"/>
      <c r="S864" s="850"/>
      <c r="T864" s="850"/>
      <c r="U864" s="850"/>
      <c r="V864" s="850"/>
      <c r="W864" s="851"/>
      <c r="AA864" s="257"/>
      <c r="AB864" s="257"/>
      <c r="AC864" s="257"/>
      <c r="AD864" s="257"/>
      <c r="AE864" s="257"/>
    </row>
    <row r="865" spans="2:31" s="256" customFormat="1" ht="17.100000000000001" customHeight="1" x14ac:dyDescent="0.15">
      <c r="B865" s="574"/>
      <c r="C865" s="574"/>
      <c r="D865" s="844"/>
      <c r="E865" s="845"/>
      <c r="F865" s="849"/>
      <c r="G865" s="850"/>
      <c r="H865" s="850"/>
      <c r="I865" s="850"/>
      <c r="J865" s="850"/>
      <c r="K865" s="850"/>
      <c r="L865" s="850"/>
      <c r="M865" s="574"/>
      <c r="N865" s="574"/>
      <c r="O865" s="844"/>
      <c r="P865" s="845"/>
      <c r="Q865" s="849"/>
      <c r="R865" s="850"/>
      <c r="S865" s="850"/>
      <c r="T865" s="850"/>
      <c r="U865" s="850"/>
      <c r="V865" s="850"/>
      <c r="W865" s="851"/>
      <c r="AA865" s="257"/>
      <c r="AB865" s="257"/>
      <c r="AC865" s="257"/>
      <c r="AD865" s="257"/>
      <c r="AE865" s="257"/>
    </row>
    <row r="866" spans="2:31" s="256" customFormat="1" ht="17.100000000000001" customHeight="1" x14ac:dyDescent="0.15">
      <c r="B866" s="574"/>
      <c r="C866" s="574" t="s">
        <v>4</v>
      </c>
      <c r="D866" s="842" t="s">
        <v>485</v>
      </c>
      <c r="E866" s="843"/>
      <c r="F866" s="849"/>
      <c r="G866" s="850"/>
      <c r="H866" s="850"/>
      <c r="I866" s="850"/>
      <c r="J866" s="850"/>
      <c r="K866" s="850"/>
      <c r="L866" s="850"/>
      <c r="M866" s="574"/>
      <c r="N866" s="574" t="s">
        <v>4</v>
      </c>
      <c r="O866" s="842" t="s">
        <v>485</v>
      </c>
      <c r="P866" s="843"/>
      <c r="Q866" s="849"/>
      <c r="R866" s="850"/>
      <c r="S866" s="850"/>
      <c r="T866" s="850"/>
      <c r="U866" s="850"/>
      <c r="V866" s="850"/>
      <c r="W866" s="851"/>
      <c r="AA866" s="257"/>
      <c r="AB866" s="257"/>
      <c r="AC866" s="257"/>
      <c r="AD866" s="257"/>
      <c r="AE866" s="257"/>
    </row>
    <row r="867" spans="2:31" s="256" customFormat="1" ht="17.100000000000001" customHeight="1" x14ac:dyDescent="0.15">
      <c r="B867" s="574"/>
      <c r="C867" s="574"/>
      <c r="D867" s="844"/>
      <c r="E867" s="845"/>
      <c r="F867" s="849"/>
      <c r="G867" s="850"/>
      <c r="H867" s="850"/>
      <c r="I867" s="850"/>
      <c r="J867" s="850"/>
      <c r="K867" s="850"/>
      <c r="L867" s="850"/>
      <c r="M867" s="574"/>
      <c r="N867" s="574"/>
      <c r="O867" s="844"/>
      <c r="P867" s="845"/>
      <c r="Q867" s="849"/>
      <c r="R867" s="850"/>
      <c r="S867" s="850"/>
      <c r="T867" s="850"/>
      <c r="U867" s="850"/>
      <c r="V867" s="850"/>
      <c r="W867" s="851"/>
      <c r="AA867" s="257"/>
      <c r="AB867" s="257"/>
      <c r="AC867" s="257"/>
      <c r="AD867" s="257"/>
      <c r="AE867" s="257"/>
    </row>
    <row r="868" spans="2:31" s="256" customFormat="1" ht="17.100000000000001" customHeight="1" x14ac:dyDescent="0.15">
      <c r="B868" s="522" t="s">
        <v>5</v>
      </c>
      <c r="C868" s="524"/>
      <c r="D868" s="842" t="s">
        <v>333</v>
      </c>
      <c r="E868" s="843"/>
      <c r="F868" s="849"/>
      <c r="G868" s="850"/>
      <c r="H868" s="850"/>
      <c r="I868" s="850"/>
      <c r="J868" s="850"/>
      <c r="K868" s="850"/>
      <c r="L868" s="850"/>
      <c r="M868" s="522" t="s">
        <v>5</v>
      </c>
      <c r="N868" s="524"/>
      <c r="O868" s="827" t="s">
        <v>332</v>
      </c>
      <c r="P868" s="828"/>
      <c r="Q868" s="849"/>
      <c r="R868" s="850"/>
      <c r="S868" s="850"/>
      <c r="T868" s="850"/>
      <c r="U868" s="850"/>
      <c r="V868" s="850"/>
      <c r="W868" s="851"/>
      <c r="AA868" s="257"/>
      <c r="AB868" s="257"/>
      <c r="AC868" s="257"/>
      <c r="AD868" s="257"/>
      <c r="AE868" s="257"/>
    </row>
    <row r="869" spans="2:31" s="256" customFormat="1" ht="17.100000000000001" customHeight="1" x14ac:dyDescent="0.15">
      <c r="B869" s="522" t="s">
        <v>6</v>
      </c>
      <c r="C869" s="524"/>
      <c r="D869" s="888" t="s">
        <v>338</v>
      </c>
      <c r="E869" s="889"/>
      <c r="F869" s="849"/>
      <c r="G869" s="850"/>
      <c r="H869" s="850"/>
      <c r="I869" s="850"/>
      <c r="J869" s="850"/>
      <c r="K869" s="850"/>
      <c r="L869" s="850"/>
      <c r="M869" s="522" t="s">
        <v>6</v>
      </c>
      <c r="N869" s="524"/>
      <c r="O869" s="844" t="s">
        <v>338</v>
      </c>
      <c r="P869" s="845"/>
      <c r="Q869" s="849"/>
      <c r="R869" s="850"/>
      <c r="S869" s="850"/>
      <c r="T869" s="850"/>
      <c r="U869" s="850"/>
      <c r="V869" s="850"/>
      <c r="W869" s="851"/>
    </row>
    <row r="870" spans="2:31" s="256" customFormat="1" ht="17.100000000000001" customHeight="1" x14ac:dyDescent="0.15">
      <c r="B870" s="562" t="s">
        <v>29</v>
      </c>
      <c r="C870" s="831" t="s">
        <v>267</v>
      </c>
      <c r="D870" s="832"/>
      <c r="E870" s="260"/>
      <c r="F870" s="849"/>
      <c r="G870" s="850"/>
      <c r="H870" s="850"/>
      <c r="I870" s="850"/>
      <c r="J870" s="850"/>
      <c r="K870" s="850"/>
      <c r="L870" s="850"/>
      <c r="M870" s="562" t="s">
        <v>29</v>
      </c>
      <c r="N870" s="831" t="s">
        <v>267</v>
      </c>
      <c r="O870" s="832"/>
      <c r="P870" s="260"/>
      <c r="Q870" s="849"/>
      <c r="R870" s="850"/>
      <c r="S870" s="850"/>
      <c r="T870" s="850"/>
      <c r="U870" s="850"/>
      <c r="V870" s="850"/>
      <c r="W870" s="851"/>
    </row>
    <row r="871" spans="2:31" s="256" customFormat="1" ht="17.100000000000001" customHeight="1" x14ac:dyDescent="0.15">
      <c r="B871" s="565"/>
      <c r="C871" s="831" t="s">
        <v>268</v>
      </c>
      <c r="D871" s="832"/>
      <c r="E871" s="261" t="s">
        <v>551</v>
      </c>
      <c r="F871" s="852"/>
      <c r="G871" s="853"/>
      <c r="H871" s="853"/>
      <c r="I871" s="853"/>
      <c r="J871" s="853"/>
      <c r="K871" s="853"/>
      <c r="L871" s="853"/>
      <c r="M871" s="565"/>
      <c r="N871" s="831" t="s">
        <v>268</v>
      </c>
      <c r="O871" s="832"/>
      <c r="P871" s="261" t="s">
        <v>551</v>
      </c>
      <c r="Q871" s="852"/>
      <c r="R871" s="853"/>
      <c r="S871" s="853"/>
      <c r="T871" s="853"/>
      <c r="U871" s="853"/>
      <c r="V871" s="853"/>
      <c r="W871" s="854"/>
    </row>
    <row r="872" spans="2:31" s="256" customFormat="1" ht="17.100000000000001" customHeight="1" x14ac:dyDescent="0.15">
      <c r="B872" s="522" t="s">
        <v>7</v>
      </c>
      <c r="C872" s="523"/>
      <c r="D872" s="524"/>
      <c r="E872" s="833" t="s">
        <v>1104</v>
      </c>
      <c r="F872" s="857"/>
      <c r="G872" s="857"/>
      <c r="H872" s="857"/>
      <c r="I872" s="857"/>
      <c r="J872" s="857"/>
      <c r="K872" s="857"/>
      <c r="L872" s="858"/>
      <c r="M872" s="522" t="s">
        <v>7</v>
      </c>
      <c r="N872" s="523"/>
      <c r="O872" s="524"/>
      <c r="P872" s="833" t="s">
        <v>1103</v>
      </c>
      <c r="Q872" s="834"/>
      <c r="R872" s="834"/>
      <c r="S872" s="834"/>
      <c r="T872" s="834"/>
      <c r="U872" s="834"/>
      <c r="V872" s="834"/>
      <c r="W872" s="835"/>
    </row>
    <row r="873" spans="2:31" s="256" customFormat="1" ht="17.100000000000001" customHeight="1" x14ac:dyDescent="0.15">
      <c r="B873" s="522" t="s">
        <v>46</v>
      </c>
      <c r="C873" s="523"/>
      <c r="D873" s="524"/>
      <c r="E873" s="813" t="s">
        <v>1230</v>
      </c>
      <c r="F873" s="814"/>
      <c r="G873" s="814"/>
      <c r="H873" s="814"/>
      <c r="I873" s="814"/>
      <c r="J873" s="814"/>
      <c r="K873" s="814"/>
      <c r="L873" s="814"/>
      <c r="M873" s="522" t="s">
        <v>46</v>
      </c>
      <c r="N873" s="523"/>
      <c r="O873" s="524"/>
      <c r="P873" s="813" t="s">
        <v>1231</v>
      </c>
      <c r="Q873" s="814"/>
      <c r="R873" s="814"/>
      <c r="S873" s="814"/>
      <c r="T873" s="814"/>
      <c r="U873" s="814"/>
      <c r="V873" s="814"/>
      <c r="W873" s="815"/>
    </row>
    <row r="874" spans="2:31" s="256" customFormat="1" ht="17.100000000000001" customHeight="1" x14ac:dyDescent="0.15">
      <c r="B874" s="522" t="s">
        <v>270</v>
      </c>
      <c r="C874" s="523"/>
      <c r="D874" s="524"/>
      <c r="E874" s="813" t="s">
        <v>516</v>
      </c>
      <c r="F874" s="814"/>
      <c r="G874" s="814"/>
      <c r="H874" s="855"/>
      <c r="I874" s="855"/>
      <c r="J874" s="855"/>
      <c r="K874" s="855"/>
      <c r="L874" s="856"/>
      <c r="M874" s="522" t="s">
        <v>270</v>
      </c>
      <c r="N874" s="523"/>
      <c r="O874" s="524"/>
      <c r="P874" s="813" t="s">
        <v>516</v>
      </c>
      <c r="Q874" s="814"/>
      <c r="R874" s="814"/>
      <c r="S874" s="814"/>
      <c r="T874" s="814"/>
      <c r="U874" s="814"/>
      <c r="V874" s="814"/>
      <c r="W874" s="815"/>
    </row>
    <row r="875" spans="2:31" s="256" customFormat="1" ht="17.100000000000001" customHeight="1" x14ac:dyDescent="0.15">
      <c r="B875" s="522" t="s">
        <v>289</v>
      </c>
      <c r="C875" s="523"/>
      <c r="D875" s="524"/>
      <c r="E875" s="862" t="s">
        <v>1101</v>
      </c>
      <c r="F875" s="863"/>
      <c r="G875" s="863"/>
      <c r="H875" s="816" t="s">
        <v>8</v>
      </c>
      <c r="I875" s="817"/>
      <c r="J875" s="818"/>
      <c r="K875" s="819"/>
      <c r="L875" s="819"/>
      <c r="M875" s="522" t="s">
        <v>289</v>
      </c>
      <c r="N875" s="523"/>
      <c r="O875" s="524"/>
      <c r="P875" s="862" t="s">
        <v>1101</v>
      </c>
      <c r="Q875" s="863"/>
      <c r="R875" s="864"/>
      <c r="S875" s="816" t="s">
        <v>8</v>
      </c>
      <c r="T875" s="817"/>
      <c r="U875" s="818"/>
      <c r="V875" s="819"/>
      <c r="W875" s="820"/>
    </row>
    <row r="876" spans="2:31" s="256" customFormat="1" ht="17.100000000000001" customHeight="1" x14ac:dyDescent="0.15">
      <c r="B876" s="565" t="s">
        <v>567</v>
      </c>
      <c r="C876" s="566"/>
      <c r="D876" s="821" t="s">
        <v>1110</v>
      </c>
      <c r="E876" s="822"/>
      <c r="F876" s="822"/>
      <c r="G876" s="822"/>
      <c r="H876" s="822"/>
      <c r="I876" s="822"/>
      <c r="J876" s="822"/>
      <c r="K876" s="822"/>
      <c r="L876" s="822"/>
      <c r="M876" s="865" t="s">
        <v>567</v>
      </c>
      <c r="N876" s="866"/>
      <c r="O876" s="821" t="s">
        <v>1109</v>
      </c>
      <c r="P876" s="822"/>
      <c r="Q876" s="822"/>
      <c r="R876" s="822"/>
      <c r="S876" s="822"/>
      <c r="T876" s="822"/>
      <c r="U876" s="822"/>
      <c r="V876" s="822"/>
      <c r="W876" s="823"/>
    </row>
    <row r="877" spans="2:31" s="256" customFormat="1" ht="20.100000000000001" customHeight="1" x14ac:dyDescent="0.15">
      <c r="B877" s="859" t="s">
        <v>564</v>
      </c>
      <c r="C877" s="840" t="s">
        <v>565</v>
      </c>
      <c r="D877" s="883" t="s">
        <v>618</v>
      </c>
      <c r="E877" s="884"/>
      <c r="F877" s="846"/>
      <c r="G877" s="847"/>
      <c r="H877" s="847"/>
      <c r="I877" s="847"/>
      <c r="J877" s="847"/>
      <c r="K877" s="847"/>
      <c r="L877" s="847"/>
      <c r="M877" s="859" t="s">
        <v>564</v>
      </c>
      <c r="N877" s="840" t="s">
        <v>565</v>
      </c>
      <c r="O877" s="883" t="s">
        <v>618</v>
      </c>
      <c r="P877" s="884"/>
      <c r="Q877" s="846"/>
      <c r="R877" s="847"/>
      <c r="S877" s="847"/>
      <c r="T877" s="847"/>
      <c r="U877" s="847"/>
      <c r="V877" s="847"/>
      <c r="W877" s="848"/>
    </row>
    <row r="878" spans="2:31" s="256" customFormat="1" ht="20.100000000000001" customHeight="1" x14ac:dyDescent="0.15">
      <c r="B878" s="859"/>
      <c r="C878" s="830"/>
      <c r="D878" s="880"/>
      <c r="E878" s="881"/>
      <c r="F878" s="849"/>
      <c r="G878" s="850"/>
      <c r="H878" s="850"/>
      <c r="I878" s="850"/>
      <c r="J878" s="850"/>
      <c r="K878" s="850"/>
      <c r="L878" s="850"/>
      <c r="M878" s="859"/>
      <c r="N878" s="830"/>
      <c r="O878" s="880"/>
      <c r="P878" s="881"/>
      <c r="Q878" s="849"/>
      <c r="R878" s="850"/>
      <c r="S878" s="850"/>
      <c r="T878" s="850"/>
      <c r="U878" s="850"/>
      <c r="V878" s="850"/>
      <c r="W878" s="851"/>
    </row>
    <row r="879" spans="2:31" s="256" customFormat="1" ht="20.100000000000001" customHeight="1" x14ac:dyDescent="0.15">
      <c r="B879" s="859"/>
      <c r="C879" s="839" t="s">
        <v>2</v>
      </c>
      <c r="D879" s="842">
        <v>5</v>
      </c>
      <c r="E879" s="843"/>
      <c r="F879" s="849"/>
      <c r="G879" s="850"/>
      <c r="H879" s="850"/>
      <c r="I879" s="850"/>
      <c r="J879" s="850"/>
      <c r="K879" s="850"/>
      <c r="L879" s="850"/>
      <c r="M879" s="859"/>
      <c r="N879" s="839" t="s">
        <v>2</v>
      </c>
      <c r="O879" s="842">
        <v>6</v>
      </c>
      <c r="P879" s="843"/>
      <c r="Q879" s="849"/>
      <c r="R879" s="850"/>
      <c r="S879" s="850"/>
      <c r="T879" s="850"/>
      <c r="U879" s="850"/>
      <c r="V879" s="850"/>
      <c r="W879" s="851"/>
    </row>
    <row r="880" spans="2:31" s="256" customFormat="1" ht="20.100000000000001" customHeight="1" x14ac:dyDescent="0.15">
      <c r="B880" s="860"/>
      <c r="C880" s="830"/>
      <c r="D880" s="844"/>
      <c r="E880" s="845"/>
      <c r="F880" s="849"/>
      <c r="G880" s="850"/>
      <c r="H880" s="850"/>
      <c r="I880" s="850"/>
      <c r="J880" s="850"/>
      <c r="K880" s="850"/>
      <c r="L880" s="850"/>
      <c r="M880" s="860"/>
      <c r="N880" s="830"/>
      <c r="O880" s="844"/>
      <c r="P880" s="845"/>
      <c r="Q880" s="849"/>
      <c r="R880" s="850"/>
      <c r="S880" s="850"/>
      <c r="T880" s="850"/>
      <c r="U880" s="850"/>
      <c r="V880" s="850"/>
      <c r="W880" s="851"/>
    </row>
    <row r="881" spans="2:31" s="256" customFormat="1" ht="17.100000000000001" customHeight="1" x14ac:dyDescent="0.15">
      <c r="B881" s="574" t="s">
        <v>566</v>
      </c>
      <c r="C881" s="574" t="s">
        <v>3</v>
      </c>
      <c r="D881" s="842" t="s">
        <v>331</v>
      </c>
      <c r="E881" s="843"/>
      <c r="F881" s="849"/>
      <c r="G881" s="850"/>
      <c r="H881" s="850"/>
      <c r="I881" s="850"/>
      <c r="J881" s="850"/>
      <c r="K881" s="850"/>
      <c r="L881" s="850"/>
      <c r="M881" s="574" t="s">
        <v>566</v>
      </c>
      <c r="N881" s="574" t="s">
        <v>3</v>
      </c>
      <c r="O881" s="842" t="s">
        <v>331</v>
      </c>
      <c r="P881" s="843"/>
      <c r="Q881" s="849"/>
      <c r="R881" s="850"/>
      <c r="S881" s="850"/>
      <c r="T881" s="850"/>
      <c r="U881" s="850"/>
      <c r="V881" s="850"/>
      <c r="W881" s="851"/>
    </row>
    <row r="882" spans="2:31" s="256" customFormat="1" ht="17.100000000000001" customHeight="1" x14ac:dyDescent="0.15">
      <c r="B882" s="574"/>
      <c r="C882" s="574"/>
      <c r="D882" s="844"/>
      <c r="E882" s="845"/>
      <c r="F882" s="849"/>
      <c r="G882" s="850"/>
      <c r="H882" s="850"/>
      <c r="I882" s="850"/>
      <c r="J882" s="850"/>
      <c r="K882" s="850"/>
      <c r="L882" s="850"/>
      <c r="M882" s="574"/>
      <c r="N882" s="574"/>
      <c r="O882" s="844"/>
      <c r="P882" s="845"/>
      <c r="Q882" s="849"/>
      <c r="R882" s="850"/>
      <c r="S882" s="850"/>
      <c r="T882" s="850"/>
      <c r="U882" s="850"/>
      <c r="V882" s="850"/>
      <c r="W882" s="851"/>
    </row>
    <row r="883" spans="2:31" s="256" customFormat="1" ht="17.100000000000001" customHeight="1" x14ac:dyDescent="0.15">
      <c r="B883" s="574"/>
      <c r="C883" s="574" t="s">
        <v>4</v>
      </c>
      <c r="D883" s="842" t="s">
        <v>356</v>
      </c>
      <c r="E883" s="843"/>
      <c r="F883" s="849"/>
      <c r="G883" s="850"/>
      <c r="H883" s="850"/>
      <c r="I883" s="850"/>
      <c r="J883" s="850"/>
      <c r="K883" s="850"/>
      <c r="L883" s="850"/>
      <c r="M883" s="574"/>
      <c r="N883" s="574" t="s">
        <v>4</v>
      </c>
      <c r="O883" s="842" t="s">
        <v>354</v>
      </c>
      <c r="P883" s="843"/>
      <c r="Q883" s="849"/>
      <c r="R883" s="850"/>
      <c r="S883" s="850"/>
      <c r="T883" s="850"/>
      <c r="U883" s="850"/>
      <c r="V883" s="850"/>
      <c r="W883" s="851"/>
    </row>
    <row r="884" spans="2:31" s="256" customFormat="1" ht="17.100000000000001" customHeight="1" x14ac:dyDescent="0.15">
      <c r="B884" s="574"/>
      <c r="C884" s="574"/>
      <c r="D884" s="844"/>
      <c r="E884" s="845"/>
      <c r="F884" s="849"/>
      <c r="G884" s="850"/>
      <c r="H884" s="850"/>
      <c r="I884" s="850"/>
      <c r="J884" s="850"/>
      <c r="K884" s="850"/>
      <c r="L884" s="850"/>
      <c r="M884" s="574"/>
      <c r="N884" s="574"/>
      <c r="O884" s="844"/>
      <c r="P884" s="845"/>
      <c r="Q884" s="849"/>
      <c r="R884" s="850"/>
      <c r="S884" s="850"/>
      <c r="T884" s="850"/>
      <c r="U884" s="850"/>
      <c r="V884" s="850"/>
      <c r="W884" s="851"/>
    </row>
    <row r="885" spans="2:31" s="256" customFormat="1" ht="17.100000000000001" customHeight="1" x14ac:dyDescent="0.15">
      <c r="B885" s="522" t="s">
        <v>5</v>
      </c>
      <c r="C885" s="524"/>
      <c r="D885" s="827" t="s">
        <v>332</v>
      </c>
      <c r="E885" s="828"/>
      <c r="F885" s="849"/>
      <c r="G885" s="850"/>
      <c r="H885" s="850"/>
      <c r="I885" s="850"/>
      <c r="J885" s="850"/>
      <c r="K885" s="850"/>
      <c r="L885" s="850"/>
      <c r="M885" s="522" t="s">
        <v>5</v>
      </c>
      <c r="N885" s="524"/>
      <c r="O885" s="827" t="s">
        <v>332</v>
      </c>
      <c r="P885" s="828"/>
      <c r="Q885" s="849"/>
      <c r="R885" s="850"/>
      <c r="S885" s="850"/>
      <c r="T885" s="850"/>
      <c r="U885" s="850"/>
      <c r="V885" s="850"/>
      <c r="W885" s="851"/>
    </row>
    <row r="886" spans="2:31" s="256" customFormat="1" ht="17.100000000000001" customHeight="1" x14ac:dyDescent="0.15">
      <c r="B886" s="522" t="s">
        <v>6</v>
      </c>
      <c r="C886" s="524"/>
      <c r="D886" s="844" t="s">
        <v>338</v>
      </c>
      <c r="E886" s="845"/>
      <c r="F886" s="849"/>
      <c r="G886" s="850"/>
      <c r="H886" s="850"/>
      <c r="I886" s="850"/>
      <c r="J886" s="850"/>
      <c r="K886" s="850"/>
      <c r="L886" s="850"/>
      <c r="M886" s="522" t="s">
        <v>6</v>
      </c>
      <c r="N886" s="524"/>
      <c r="O886" s="844" t="s">
        <v>532</v>
      </c>
      <c r="P886" s="845"/>
      <c r="Q886" s="849"/>
      <c r="R886" s="850"/>
      <c r="S886" s="850"/>
      <c r="T886" s="850"/>
      <c r="U886" s="850"/>
      <c r="V886" s="850"/>
      <c r="W886" s="851"/>
    </row>
    <row r="887" spans="2:31" s="256" customFormat="1" ht="17.100000000000001" customHeight="1" x14ac:dyDescent="0.15">
      <c r="B887" s="562" t="s">
        <v>29</v>
      </c>
      <c r="C887" s="831" t="s">
        <v>267</v>
      </c>
      <c r="D887" s="832"/>
      <c r="E887" s="260"/>
      <c r="F887" s="849"/>
      <c r="G887" s="850"/>
      <c r="H887" s="850"/>
      <c r="I887" s="850"/>
      <c r="J887" s="850"/>
      <c r="K887" s="850"/>
      <c r="L887" s="850"/>
      <c r="M887" s="562" t="s">
        <v>29</v>
      </c>
      <c r="N887" s="831" t="s">
        <v>267</v>
      </c>
      <c r="O887" s="832"/>
      <c r="P887" s="261"/>
      <c r="Q887" s="849"/>
      <c r="R887" s="850"/>
      <c r="S887" s="850"/>
      <c r="T887" s="850"/>
      <c r="U887" s="850"/>
      <c r="V887" s="850"/>
      <c r="W887" s="851"/>
    </row>
    <row r="888" spans="2:31" s="256" customFormat="1" ht="17.100000000000001" customHeight="1" x14ac:dyDescent="0.15">
      <c r="B888" s="565"/>
      <c r="C888" s="831" t="s">
        <v>268</v>
      </c>
      <c r="D888" s="832"/>
      <c r="E888" s="261" t="s">
        <v>554</v>
      </c>
      <c r="F888" s="852"/>
      <c r="G888" s="853"/>
      <c r="H888" s="853"/>
      <c r="I888" s="853"/>
      <c r="J888" s="853"/>
      <c r="K888" s="853"/>
      <c r="L888" s="853"/>
      <c r="M888" s="565"/>
      <c r="N888" s="831" t="s">
        <v>268</v>
      </c>
      <c r="O888" s="832"/>
      <c r="P888" s="262" t="s">
        <v>551</v>
      </c>
      <c r="Q888" s="852"/>
      <c r="R888" s="853"/>
      <c r="S888" s="853"/>
      <c r="T888" s="853"/>
      <c r="U888" s="853"/>
      <c r="V888" s="853"/>
      <c r="W888" s="854"/>
    </row>
    <row r="889" spans="2:31" s="256" customFormat="1" ht="17.100000000000001" customHeight="1" x14ac:dyDescent="0.15">
      <c r="B889" s="522" t="s">
        <v>7</v>
      </c>
      <c r="C889" s="523"/>
      <c r="D889" s="524"/>
      <c r="E889" s="833" t="s">
        <v>1232</v>
      </c>
      <c r="F889" s="857"/>
      <c r="G889" s="857"/>
      <c r="H889" s="857"/>
      <c r="I889" s="857"/>
      <c r="J889" s="857"/>
      <c r="K889" s="857"/>
      <c r="L889" s="858"/>
      <c r="M889" s="522" t="s">
        <v>7</v>
      </c>
      <c r="N889" s="523"/>
      <c r="O889" s="524"/>
      <c r="P889" s="833" t="s">
        <v>1483</v>
      </c>
      <c r="Q889" s="857"/>
      <c r="R889" s="857"/>
      <c r="S889" s="857"/>
      <c r="T889" s="857"/>
      <c r="U889" s="857"/>
      <c r="V889" s="857"/>
      <c r="W889" s="858"/>
    </row>
    <row r="890" spans="2:31" s="256" customFormat="1" ht="17.100000000000001" customHeight="1" x14ac:dyDescent="0.15">
      <c r="B890" s="522" t="s">
        <v>46</v>
      </c>
      <c r="C890" s="523"/>
      <c r="D890" s="524"/>
      <c r="E890" s="813" t="s">
        <v>1234</v>
      </c>
      <c r="F890" s="814"/>
      <c r="G890" s="814"/>
      <c r="H890" s="855"/>
      <c r="I890" s="855"/>
      <c r="J890" s="855"/>
      <c r="K890" s="855"/>
      <c r="L890" s="856"/>
      <c r="M890" s="522" t="s">
        <v>46</v>
      </c>
      <c r="N890" s="523"/>
      <c r="O890" s="524"/>
      <c r="P890" s="813" t="s">
        <v>1235</v>
      </c>
      <c r="Q890" s="814"/>
      <c r="R890" s="814"/>
      <c r="S890" s="814"/>
      <c r="T890" s="814"/>
      <c r="U890" s="814"/>
      <c r="V890" s="814"/>
      <c r="W890" s="815"/>
    </row>
    <row r="891" spans="2:31" s="256" customFormat="1" ht="17.100000000000001" customHeight="1" x14ac:dyDescent="0.15">
      <c r="B891" s="522" t="s">
        <v>270</v>
      </c>
      <c r="C891" s="523"/>
      <c r="D891" s="524"/>
      <c r="E891" s="813" t="s">
        <v>1214</v>
      </c>
      <c r="F891" s="814"/>
      <c r="G891" s="814"/>
      <c r="H891" s="855"/>
      <c r="I891" s="855"/>
      <c r="J891" s="855"/>
      <c r="K891" s="855"/>
      <c r="L891" s="856"/>
      <c r="M891" s="522" t="s">
        <v>270</v>
      </c>
      <c r="N891" s="523"/>
      <c r="O891" s="524"/>
      <c r="P891" s="813" t="s">
        <v>516</v>
      </c>
      <c r="Q891" s="814"/>
      <c r="R891" s="814"/>
      <c r="S891" s="855"/>
      <c r="T891" s="855"/>
      <c r="U891" s="855"/>
      <c r="V891" s="855"/>
      <c r="W891" s="856"/>
    </row>
    <row r="892" spans="2:31" s="256" customFormat="1" ht="17.100000000000001" customHeight="1" x14ac:dyDescent="0.15">
      <c r="B892" s="522" t="s">
        <v>289</v>
      </c>
      <c r="C892" s="523"/>
      <c r="D892" s="524"/>
      <c r="E892" s="813" t="s">
        <v>1222</v>
      </c>
      <c r="F892" s="814"/>
      <c r="G892" s="814"/>
      <c r="H892" s="816" t="s">
        <v>8</v>
      </c>
      <c r="I892" s="817"/>
      <c r="J892" s="818"/>
      <c r="K892" s="819"/>
      <c r="L892" s="820"/>
      <c r="M892" s="522" t="s">
        <v>289</v>
      </c>
      <c r="N892" s="523"/>
      <c r="O892" s="524"/>
      <c r="P892" s="813" t="s">
        <v>555</v>
      </c>
      <c r="Q892" s="814"/>
      <c r="R892" s="814"/>
      <c r="S892" s="816" t="s">
        <v>8</v>
      </c>
      <c r="T892" s="817"/>
      <c r="U892" s="818"/>
      <c r="V892" s="819"/>
      <c r="W892" s="820"/>
    </row>
    <row r="893" spans="2:31" s="256" customFormat="1" ht="17.100000000000001" customHeight="1" x14ac:dyDescent="0.15">
      <c r="B893" s="865" t="s">
        <v>567</v>
      </c>
      <c r="C893" s="882"/>
      <c r="D893" s="821" t="s">
        <v>1236</v>
      </c>
      <c r="E893" s="822"/>
      <c r="F893" s="822"/>
      <c r="G893" s="822"/>
      <c r="H893" s="822"/>
      <c r="I893" s="822"/>
      <c r="J893" s="822"/>
      <c r="K893" s="822"/>
      <c r="L893" s="822"/>
      <c r="M893" s="565" t="s">
        <v>1223</v>
      </c>
      <c r="N893" s="566"/>
      <c r="O893" s="836" t="s">
        <v>1729</v>
      </c>
      <c r="P893" s="837"/>
      <c r="Q893" s="837"/>
      <c r="R893" s="837"/>
      <c r="S893" s="837"/>
      <c r="T893" s="837"/>
      <c r="U893" s="837"/>
      <c r="V893" s="837"/>
      <c r="W893" s="838"/>
    </row>
    <row r="894" spans="2:31" ht="15" customHeight="1" x14ac:dyDescent="0.15">
      <c r="B894" s="263"/>
      <c r="C894" s="824" t="s">
        <v>568</v>
      </c>
      <c r="D894" s="825"/>
      <c r="E894" s="825"/>
      <c r="F894" s="825"/>
      <c r="G894" s="825"/>
      <c r="H894" s="825"/>
      <c r="I894" s="825"/>
      <c r="J894" s="825"/>
      <c r="K894" s="825"/>
      <c r="L894" s="825"/>
      <c r="M894" s="263"/>
      <c r="N894" s="263" t="s">
        <v>569</v>
      </c>
      <c r="O894" s="263"/>
      <c r="P894" s="263"/>
      <c r="Q894" s="263"/>
      <c r="R894" s="263"/>
      <c r="S894" s="263"/>
      <c r="T894" s="263"/>
      <c r="U894" s="263"/>
      <c r="V894" s="263"/>
      <c r="W894" s="263"/>
      <c r="AA894" s="256"/>
      <c r="AB894" s="256"/>
      <c r="AC894" s="256"/>
      <c r="AD894" s="256"/>
      <c r="AE894" s="256"/>
    </row>
    <row r="895" spans="2:31" ht="15" customHeight="1" x14ac:dyDescent="0.15">
      <c r="B895" s="263"/>
      <c r="C895" s="826"/>
      <c r="D895" s="826"/>
      <c r="E895" s="826"/>
      <c r="F895" s="826"/>
      <c r="G895" s="826"/>
      <c r="H895" s="826"/>
      <c r="I895" s="826"/>
      <c r="J895" s="826"/>
      <c r="K895" s="826"/>
      <c r="L895" s="826"/>
      <c r="M895" s="263"/>
      <c r="N895" s="263" t="s">
        <v>570</v>
      </c>
      <c r="O895" s="263"/>
      <c r="P895" s="263"/>
      <c r="Q895" s="263"/>
      <c r="R895" s="263"/>
      <c r="S895" s="263"/>
      <c r="T895" s="263"/>
      <c r="U895" s="263"/>
      <c r="V895" s="263"/>
      <c r="W895" s="263"/>
      <c r="AA895" s="256"/>
      <c r="AB895" s="256"/>
      <c r="AC895" s="256"/>
      <c r="AD895" s="256"/>
      <c r="AE895" s="256"/>
    </row>
    <row r="896" spans="2:31" ht="15" customHeight="1" x14ac:dyDescent="0.15">
      <c r="C896" s="263" t="s">
        <v>571</v>
      </c>
      <c r="N896" s="264" t="s">
        <v>517</v>
      </c>
      <c r="O896" s="264"/>
      <c r="P896" s="264"/>
      <c r="Q896" s="264"/>
      <c r="R896" s="264"/>
      <c r="S896" s="264"/>
      <c r="T896" s="264"/>
      <c r="U896" s="264"/>
      <c r="V896" s="264"/>
      <c r="AA896" s="256"/>
      <c r="AB896" s="256"/>
      <c r="AC896" s="256"/>
      <c r="AD896" s="256"/>
      <c r="AE896" s="256"/>
    </row>
    <row r="897" spans="2:31" ht="15" customHeight="1" x14ac:dyDescent="0.15">
      <c r="C897" s="263" t="s">
        <v>573</v>
      </c>
      <c r="N897" s="264" t="s">
        <v>572</v>
      </c>
      <c r="O897" s="264"/>
      <c r="P897" s="264"/>
      <c r="Q897" s="264"/>
      <c r="R897" s="264"/>
      <c r="S897" s="264"/>
      <c r="T897" s="264"/>
      <c r="U897" s="264"/>
      <c r="V897" s="264"/>
      <c r="AA897" s="256"/>
      <c r="AB897" s="256"/>
      <c r="AC897" s="256"/>
      <c r="AD897" s="256"/>
      <c r="AE897" s="256"/>
    </row>
    <row r="898" spans="2:31" x14ac:dyDescent="0.15">
      <c r="C898" s="264" t="s">
        <v>542</v>
      </c>
      <c r="N898" s="264" t="s">
        <v>450</v>
      </c>
      <c r="O898" s="264"/>
      <c r="P898" s="264"/>
      <c r="Q898" s="264"/>
      <c r="R898" s="264"/>
      <c r="S898" s="264"/>
      <c r="T898" s="264"/>
      <c r="U898" s="264"/>
      <c r="V898" s="264"/>
      <c r="AA898" s="256"/>
      <c r="AB898" s="256"/>
      <c r="AC898" s="256"/>
      <c r="AD898" s="256"/>
      <c r="AE898" s="256"/>
    </row>
    <row r="899" spans="2:31" x14ac:dyDescent="0.15">
      <c r="N899" s="264"/>
      <c r="AA899" s="256"/>
      <c r="AB899" s="256"/>
      <c r="AC899" s="256"/>
      <c r="AD899" s="256"/>
      <c r="AE899" s="256"/>
    </row>
    <row r="900" spans="2:31" x14ac:dyDescent="0.15">
      <c r="N900" s="264"/>
      <c r="AA900" s="256"/>
      <c r="AB900" s="256"/>
      <c r="AC900" s="256"/>
      <c r="AD900" s="256"/>
      <c r="AE900" s="256"/>
    </row>
    <row r="901" spans="2:31" ht="9" customHeight="1" x14ac:dyDescent="0.15">
      <c r="AA901" s="256"/>
      <c r="AB901" s="256"/>
      <c r="AC901" s="256"/>
      <c r="AD901" s="256"/>
      <c r="AE901" s="256"/>
    </row>
    <row r="902" spans="2:31" s="256" customFormat="1" ht="22.5" customHeight="1" x14ac:dyDescent="0.15">
      <c r="B902" s="867" t="s">
        <v>563</v>
      </c>
      <c r="C902" s="867"/>
      <c r="D902" s="867"/>
      <c r="E902" s="867"/>
      <c r="F902" s="867"/>
      <c r="G902" s="867"/>
      <c r="H902" s="867"/>
      <c r="I902" s="867"/>
      <c r="J902" s="867"/>
      <c r="K902" s="867"/>
      <c r="L902" s="867"/>
      <c r="M902" s="867"/>
      <c r="N902" s="867"/>
      <c r="O902" s="867"/>
      <c r="P902" s="867"/>
      <c r="Q902" s="867"/>
      <c r="R902" s="867"/>
      <c r="S902" s="867"/>
      <c r="T902" s="867"/>
      <c r="U902" s="867"/>
      <c r="V902" s="867"/>
      <c r="W902" s="867"/>
      <c r="Y902" s="242" t="s">
        <v>551</v>
      </c>
    </row>
    <row r="903" spans="2:31" s="256" customFormat="1" ht="20.100000000000001" customHeight="1" x14ac:dyDescent="0.15">
      <c r="B903" s="258" t="s">
        <v>27</v>
      </c>
      <c r="C903" s="258"/>
      <c r="D903" s="868" t="str">
        <f>D858</f>
        <v>ミネトンネル</v>
      </c>
      <c r="E903" s="868"/>
      <c r="F903" s="868"/>
      <c r="G903" s="868"/>
      <c r="H903" s="869" t="s">
        <v>28</v>
      </c>
      <c r="I903" s="869"/>
      <c r="J903" s="870" t="str">
        <f>J858</f>
        <v>一般国道　316号</v>
      </c>
      <c r="K903" s="870"/>
      <c r="L903" s="870"/>
      <c r="M903" s="871" t="s">
        <v>255</v>
      </c>
      <c r="N903" s="871"/>
      <c r="O903" s="871"/>
      <c r="P903" s="872" t="str">
        <f>P858</f>
        <v>株式会社ニュージェック</v>
      </c>
      <c r="Q903" s="872"/>
      <c r="R903" s="872"/>
      <c r="S903" s="562" t="s">
        <v>220</v>
      </c>
      <c r="T903" s="564"/>
      <c r="U903" s="873">
        <f>U858</f>
        <v>44294</v>
      </c>
      <c r="V903" s="874"/>
      <c r="W903" s="875"/>
      <c r="Y903" s="242" t="s">
        <v>554</v>
      </c>
    </row>
    <row r="904" spans="2:31" s="256" customFormat="1" ht="20.100000000000001" customHeight="1" x14ac:dyDescent="0.15">
      <c r="B904" s="259" t="s">
        <v>0</v>
      </c>
      <c r="C904" s="259"/>
      <c r="D904" s="879" t="str">
        <f>D859</f>
        <v>美祢トンネル</v>
      </c>
      <c r="E904" s="879"/>
      <c r="F904" s="879"/>
      <c r="G904" s="879"/>
      <c r="H904" s="541" t="s">
        <v>1</v>
      </c>
      <c r="I904" s="541"/>
      <c r="J904" s="870" t="str">
        <f>J859</f>
        <v>宇部土木建築事務所</v>
      </c>
      <c r="K904" s="870"/>
      <c r="L904" s="870"/>
      <c r="M904" s="871" t="s">
        <v>256</v>
      </c>
      <c r="N904" s="871"/>
      <c r="O904" s="871"/>
      <c r="P904" s="872" t="str">
        <f>P859</f>
        <v>石村　勝伸</v>
      </c>
      <c r="Q904" s="872"/>
      <c r="R904" s="872"/>
      <c r="S904" s="705"/>
      <c r="T904" s="706"/>
      <c r="U904" s="876"/>
      <c r="V904" s="877"/>
      <c r="W904" s="878"/>
      <c r="Y904" s="242" t="s">
        <v>54</v>
      </c>
    </row>
    <row r="905" spans="2:31" s="256" customFormat="1" ht="20.100000000000001" customHeight="1" x14ac:dyDescent="0.15">
      <c r="B905" s="859" t="s">
        <v>564</v>
      </c>
      <c r="C905" s="840" t="s">
        <v>565</v>
      </c>
      <c r="D905" s="883" t="s">
        <v>619</v>
      </c>
      <c r="E905" s="884"/>
      <c r="F905" s="846"/>
      <c r="G905" s="847"/>
      <c r="H905" s="847"/>
      <c r="I905" s="847"/>
      <c r="J905" s="847"/>
      <c r="K905" s="847"/>
      <c r="L905" s="847"/>
      <c r="M905" s="861" t="s">
        <v>564</v>
      </c>
      <c r="N905" s="839" t="s">
        <v>565</v>
      </c>
      <c r="O905" s="883" t="s">
        <v>619</v>
      </c>
      <c r="P905" s="884"/>
      <c r="Q905" s="846"/>
      <c r="R905" s="847"/>
      <c r="S905" s="847"/>
      <c r="T905" s="847"/>
      <c r="U905" s="847"/>
      <c r="V905" s="847"/>
      <c r="W905" s="848"/>
      <c r="Y905" s="242" t="s">
        <v>55</v>
      </c>
    </row>
    <row r="906" spans="2:31" s="256" customFormat="1" ht="20.100000000000001" customHeight="1" x14ac:dyDescent="0.15">
      <c r="B906" s="859"/>
      <c r="C906" s="830"/>
      <c r="D906" s="880"/>
      <c r="E906" s="881"/>
      <c r="F906" s="849"/>
      <c r="G906" s="850"/>
      <c r="H906" s="850"/>
      <c r="I906" s="850"/>
      <c r="J906" s="850"/>
      <c r="K906" s="850"/>
      <c r="L906" s="850"/>
      <c r="M906" s="859"/>
      <c r="N906" s="830"/>
      <c r="O906" s="880"/>
      <c r="P906" s="881"/>
      <c r="Q906" s="849"/>
      <c r="R906" s="850"/>
      <c r="S906" s="850"/>
      <c r="T906" s="850"/>
      <c r="U906" s="850"/>
      <c r="V906" s="850"/>
      <c r="W906" s="851"/>
    </row>
    <row r="907" spans="2:31" s="256" customFormat="1" ht="20.100000000000001" customHeight="1" x14ac:dyDescent="0.15">
      <c r="B907" s="859"/>
      <c r="C907" s="839" t="s">
        <v>2</v>
      </c>
      <c r="D907" s="842">
        <v>1</v>
      </c>
      <c r="E907" s="843"/>
      <c r="F907" s="849"/>
      <c r="G907" s="850"/>
      <c r="H907" s="850"/>
      <c r="I907" s="850"/>
      <c r="J907" s="850"/>
      <c r="K907" s="850"/>
      <c r="L907" s="850"/>
      <c r="M907" s="859"/>
      <c r="N907" s="839" t="s">
        <v>2</v>
      </c>
      <c r="O907" s="842">
        <v>2</v>
      </c>
      <c r="P907" s="843"/>
      <c r="Q907" s="849"/>
      <c r="R907" s="850"/>
      <c r="S907" s="850"/>
      <c r="T907" s="850"/>
      <c r="U907" s="850"/>
      <c r="V907" s="850"/>
      <c r="W907" s="851"/>
    </row>
    <row r="908" spans="2:31" s="256" customFormat="1" ht="20.100000000000001" customHeight="1" x14ac:dyDescent="0.15">
      <c r="B908" s="860"/>
      <c r="C908" s="830"/>
      <c r="D908" s="844"/>
      <c r="E908" s="845"/>
      <c r="F908" s="849"/>
      <c r="G908" s="850"/>
      <c r="H908" s="850"/>
      <c r="I908" s="850"/>
      <c r="J908" s="850"/>
      <c r="K908" s="850"/>
      <c r="L908" s="850"/>
      <c r="M908" s="860"/>
      <c r="N908" s="830"/>
      <c r="O908" s="844"/>
      <c r="P908" s="845"/>
      <c r="Q908" s="849"/>
      <c r="R908" s="850"/>
      <c r="S908" s="850"/>
      <c r="T908" s="850"/>
      <c r="U908" s="850"/>
      <c r="V908" s="850"/>
      <c r="W908" s="851"/>
    </row>
    <row r="909" spans="2:31" s="256" customFormat="1" ht="17.100000000000001" customHeight="1" x14ac:dyDescent="0.15">
      <c r="B909" s="574" t="s">
        <v>566</v>
      </c>
      <c r="C909" s="574" t="s">
        <v>3</v>
      </c>
      <c r="D909" s="842" t="s">
        <v>329</v>
      </c>
      <c r="E909" s="843"/>
      <c r="F909" s="849"/>
      <c r="G909" s="850"/>
      <c r="H909" s="850"/>
      <c r="I909" s="850"/>
      <c r="J909" s="850"/>
      <c r="K909" s="850"/>
      <c r="L909" s="850"/>
      <c r="M909" s="574" t="s">
        <v>566</v>
      </c>
      <c r="N909" s="574" t="s">
        <v>3</v>
      </c>
      <c r="O909" s="842" t="s">
        <v>534</v>
      </c>
      <c r="P909" s="843"/>
      <c r="Q909" s="849"/>
      <c r="R909" s="850"/>
      <c r="S909" s="850"/>
      <c r="T909" s="850"/>
      <c r="U909" s="850"/>
      <c r="V909" s="850"/>
      <c r="W909" s="851"/>
      <c r="AA909" s="257"/>
      <c r="AB909" s="257"/>
      <c r="AC909" s="257"/>
      <c r="AD909" s="257"/>
      <c r="AE909" s="257"/>
    </row>
    <row r="910" spans="2:31" s="256" customFormat="1" ht="17.100000000000001" customHeight="1" x14ac:dyDescent="0.15">
      <c r="B910" s="574"/>
      <c r="C910" s="574"/>
      <c r="D910" s="844"/>
      <c r="E910" s="845"/>
      <c r="F910" s="849"/>
      <c r="G910" s="850"/>
      <c r="H910" s="850"/>
      <c r="I910" s="850"/>
      <c r="J910" s="850"/>
      <c r="K910" s="850"/>
      <c r="L910" s="850"/>
      <c r="M910" s="574"/>
      <c r="N910" s="574"/>
      <c r="O910" s="844"/>
      <c r="P910" s="845"/>
      <c r="Q910" s="849"/>
      <c r="R910" s="850"/>
      <c r="S910" s="850"/>
      <c r="T910" s="850"/>
      <c r="U910" s="850"/>
      <c r="V910" s="850"/>
      <c r="W910" s="851"/>
      <c r="AA910" s="257"/>
      <c r="AB910" s="257"/>
      <c r="AC910" s="257"/>
      <c r="AD910" s="257"/>
      <c r="AE910" s="257"/>
    </row>
    <row r="911" spans="2:31" s="256" customFormat="1" ht="17.100000000000001" customHeight="1" x14ac:dyDescent="0.15">
      <c r="B911" s="574"/>
      <c r="C911" s="574" t="s">
        <v>4</v>
      </c>
      <c r="D911" s="842" t="s">
        <v>351</v>
      </c>
      <c r="E911" s="843"/>
      <c r="F911" s="849"/>
      <c r="G911" s="850"/>
      <c r="H911" s="850"/>
      <c r="I911" s="850"/>
      <c r="J911" s="850"/>
      <c r="K911" s="850"/>
      <c r="L911" s="850"/>
      <c r="M911" s="574"/>
      <c r="N911" s="574" t="s">
        <v>4</v>
      </c>
      <c r="O911" s="842" t="s">
        <v>486</v>
      </c>
      <c r="P911" s="843"/>
      <c r="Q911" s="849"/>
      <c r="R911" s="850"/>
      <c r="S911" s="850"/>
      <c r="T911" s="850"/>
      <c r="U911" s="850"/>
      <c r="V911" s="850"/>
      <c r="W911" s="851"/>
      <c r="AA911" s="257"/>
      <c r="AB911" s="257"/>
      <c r="AC911" s="257"/>
      <c r="AD911" s="257"/>
      <c r="AE911" s="257"/>
    </row>
    <row r="912" spans="2:31" s="256" customFormat="1" ht="17.100000000000001" customHeight="1" x14ac:dyDescent="0.15">
      <c r="B912" s="574"/>
      <c r="C912" s="574"/>
      <c r="D912" s="844"/>
      <c r="E912" s="845"/>
      <c r="F912" s="849"/>
      <c r="G912" s="850"/>
      <c r="H912" s="850"/>
      <c r="I912" s="850"/>
      <c r="J912" s="850"/>
      <c r="K912" s="850"/>
      <c r="L912" s="850"/>
      <c r="M912" s="574"/>
      <c r="N912" s="574"/>
      <c r="O912" s="844"/>
      <c r="P912" s="845"/>
      <c r="Q912" s="849"/>
      <c r="R912" s="850"/>
      <c r="S912" s="850"/>
      <c r="T912" s="850"/>
      <c r="U912" s="850"/>
      <c r="V912" s="850"/>
      <c r="W912" s="851"/>
      <c r="AA912" s="257"/>
      <c r="AB912" s="257"/>
      <c r="AC912" s="257"/>
      <c r="AD912" s="257"/>
      <c r="AE912" s="257"/>
    </row>
    <row r="913" spans="2:31" s="256" customFormat="1" ht="17.100000000000001" customHeight="1" x14ac:dyDescent="0.15">
      <c r="B913" s="522" t="s">
        <v>5</v>
      </c>
      <c r="C913" s="524"/>
      <c r="D913" s="842" t="s">
        <v>332</v>
      </c>
      <c r="E913" s="843"/>
      <c r="F913" s="849"/>
      <c r="G913" s="850"/>
      <c r="H913" s="850"/>
      <c r="I913" s="850"/>
      <c r="J913" s="850"/>
      <c r="K913" s="850"/>
      <c r="L913" s="850"/>
      <c r="M913" s="522" t="s">
        <v>5</v>
      </c>
      <c r="N913" s="524"/>
      <c r="O913" s="827" t="s">
        <v>332</v>
      </c>
      <c r="P913" s="828"/>
      <c r="Q913" s="849"/>
      <c r="R913" s="850"/>
      <c r="S913" s="850"/>
      <c r="T913" s="850"/>
      <c r="U913" s="850"/>
      <c r="V913" s="850"/>
      <c r="W913" s="851"/>
      <c r="AA913" s="257"/>
      <c r="AB913" s="257"/>
      <c r="AC913" s="257"/>
      <c r="AD913" s="257"/>
      <c r="AE913" s="257"/>
    </row>
    <row r="914" spans="2:31" s="256" customFormat="1" ht="17.100000000000001" customHeight="1" x14ac:dyDescent="0.15">
      <c r="B914" s="522" t="s">
        <v>6</v>
      </c>
      <c r="C914" s="524"/>
      <c r="D914" s="888" t="s">
        <v>514</v>
      </c>
      <c r="E914" s="889"/>
      <c r="F914" s="849"/>
      <c r="G914" s="850"/>
      <c r="H914" s="850"/>
      <c r="I914" s="850"/>
      <c r="J914" s="850"/>
      <c r="K914" s="850"/>
      <c r="L914" s="850"/>
      <c r="M914" s="522" t="s">
        <v>6</v>
      </c>
      <c r="N914" s="524"/>
      <c r="O914" s="844" t="s">
        <v>338</v>
      </c>
      <c r="P914" s="845"/>
      <c r="Q914" s="849"/>
      <c r="R914" s="850"/>
      <c r="S914" s="850"/>
      <c r="T914" s="850"/>
      <c r="U914" s="850"/>
      <c r="V914" s="850"/>
      <c r="W914" s="851"/>
    </row>
    <row r="915" spans="2:31" s="256" customFormat="1" ht="17.100000000000001" customHeight="1" x14ac:dyDescent="0.15">
      <c r="B915" s="562" t="s">
        <v>29</v>
      </c>
      <c r="C915" s="831" t="s">
        <v>267</v>
      </c>
      <c r="D915" s="832"/>
      <c r="E915" s="260"/>
      <c r="F915" s="849"/>
      <c r="G915" s="850"/>
      <c r="H915" s="850"/>
      <c r="I915" s="850"/>
      <c r="J915" s="850"/>
      <c r="K915" s="850"/>
      <c r="L915" s="850"/>
      <c r="M915" s="562" t="s">
        <v>29</v>
      </c>
      <c r="N915" s="831" t="s">
        <v>267</v>
      </c>
      <c r="O915" s="832"/>
      <c r="P915" s="260"/>
      <c r="Q915" s="849"/>
      <c r="R915" s="850"/>
      <c r="S915" s="850"/>
      <c r="T915" s="850"/>
      <c r="U915" s="850"/>
      <c r="V915" s="850"/>
      <c r="W915" s="851"/>
    </row>
    <row r="916" spans="2:31" s="256" customFormat="1" ht="17.100000000000001" customHeight="1" x14ac:dyDescent="0.15">
      <c r="B916" s="565"/>
      <c r="C916" s="831" t="s">
        <v>268</v>
      </c>
      <c r="D916" s="832"/>
      <c r="E916" s="261" t="s">
        <v>554</v>
      </c>
      <c r="F916" s="852"/>
      <c r="G916" s="853"/>
      <c r="H916" s="853"/>
      <c r="I916" s="853"/>
      <c r="J916" s="853"/>
      <c r="K916" s="853"/>
      <c r="L916" s="853"/>
      <c r="M916" s="565"/>
      <c r="N916" s="831" t="s">
        <v>268</v>
      </c>
      <c r="O916" s="832"/>
      <c r="P916" s="261" t="s">
        <v>551</v>
      </c>
      <c r="Q916" s="852"/>
      <c r="R916" s="853"/>
      <c r="S916" s="853"/>
      <c r="T916" s="853"/>
      <c r="U916" s="853"/>
      <c r="V916" s="853"/>
      <c r="W916" s="854"/>
    </row>
    <row r="917" spans="2:31" s="256" customFormat="1" ht="17.100000000000001" customHeight="1" x14ac:dyDescent="0.15">
      <c r="B917" s="522" t="s">
        <v>7</v>
      </c>
      <c r="C917" s="523"/>
      <c r="D917" s="524"/>
      <c r="E917" s="833" t="s">
        <v>1143</v>
      </c>
      <c r="F917" s="857"/>
      <c r="G917" s="857"/>
      <c r="H917" s="857"/>
      <c r="I917" s="857"/>
      <c r="J917" s="857"/>
      <c r="K917" s="857"/>
      <c r="L917" s="858"/>
      <c r="M917" s="522" t="s">
        <v>7</v>
      </c>
      <c r="N917" s="523"/>
      <c r="O917" s="524"/>
      <c r="P917" s="833" t="s">
        <v>1237</v>
      </c>
      <c r="Q917" s="834"/>
      <c r="R917" s="834"/>
      <c r="S917" s="834"/>
      <c r="T917" s="834"/>
      <c r="U917" s="834"/>
      <c r="V917" s="834"/>
      <c r="W917" s="835"/>
    </row>
    <row r="918" spans="2:31" s="256" customFormat="1" ht="17.100000000000001" customHeight="1" x14ac:dyDescent="0.15">
      <c r="B918" s="522" t="s">
        <v>46</v>
      </c>
      <c r="C918" s="523"/>
      <c r="D918" s="524"/>
      <c r="E918" s="813" t="s">
        <v>516</v>
      </c>
      <c r="F918" s="814"/>
      <c r="G918" s="814"/>
      <c r="H918" s="855"/>
      <c r="I918" s="855"/>
      <c r="J918" s="855"/>
      <c r="K918" s="855"/>
      <c r="L918" s="856"/>
      <c r="M918" s="522" t="s">
        <v>46</v>
      </c>
      <c r="N918" s="523"/>
      <c r="O918" s="524"/>
      <c r="P918" s="813" t="s">
        <v>1238</v>
      </c>
      <c r="Q918" s="814"/>
      <c r="R918" s="814"/>
      <c r="S918" s="814"/>
      <c r="T918" s="814"/>
      <c r="U918" s="814"/>
      <c r="V918" s="814"/>
      <c r="W918" s="815"/>
    </row>
    <row r="919" spans="2:31" s="256" customFormat="1" ht="17.100000000000001" customHeight="1" x14ac:dyDescent="0.15">
      <c r="B919" s="522" t="s">
        <v>270</v>
      </c>
      <c r="C919" s="523"/>
      <c r="D919" s="524"/>
      <c r="E919" s="813" t="s">
        <v>1239</v>
      </c>
      <c r="F919" s="814"/>
      <c r="G919" s="814"/>
      <c r="H919" s="855"/>
      <c r="I919" s="855"/>
      <c r="J919" s="855"/>
      <c r="K919" s="855"/>
      <c r="L919" s="856"/>
      <c r="M919" s="522" t="s">
        <v>270</v>
      </c>
      <c r="N919" s="523"/>
      <c r="O919" s="524"/>
      <c r="P919" s="813" t="s">
        <v>516</v>
      </c>
      <c r="Q919" s="814"/>
      <c r="R919" s="814"/>
      <c r="S919" s="814"/>
      <c r="T919" s="814"/>
      <c r="U919" s="814"/>
      <c r="V919" s="814"/>
      <c r="W919" s="815"/>
    </row>
    <row r="920" spans="2:31" s="256" customFormat="1" ht="17.100000000000001" customHeight="1" x14ac:dyDescent="0.15">
      <c r="B920" s="522" t="s">
        <v>289</v>
      </c>
      <c r="C920" s="523"/>
      <c r="D920" s="524"/>
      <c r="E920" s="813" t="s">
        <v>555</v>
      </c>
      <c r="F920" s="814"/>
      <c r="G920" s="814"/>
      <c r="H920" s="816" t="s">
        <v>8</v>
      </c>
      <c r="I920" s="817"/>
      <c r="J920" s="818"/>
      <c r="K920" s="819"/>
      <c r="L920" s="819"/>
      <c r="M920" s="522" t="s">
        <v>289</v>
      </c>
      <c r="N920" s="523"/>
      <c r="O920" s="524"/>
      <c r="P920" s="862" t="s">
        <v>1240</v>
      </c>
      <c r="Q920" s="863"/>
      <c r="R920" s="864"/>
      <c r="S920" s="816" t="s">
        <v>8</v>
      </c>
      <c r="T920" s="817"/>
      <c r="U920" s="818"/>
      <c r="V920" s="819"/>
      <c r="W920" s="820"/>
    </row>
    <row r="921" spans="2:31" s="256" customFormat="1" ht="17.100000000000001" customHeight="1" x14ac:dyDescent="0.15">
      <c r="B921" s="565" t="s">
        <v>567</v>
      </c>
      <c r="C921" s="566"/>
      <c r="D921" s="821" t="s">
        <v>1140</v>
      </c>
      <c r="E921" s="822"/>
      <c r="F921" s="822"/>
      <c r="G921" s="822"/>
      <c r="H921" s="822"/>
      <c r="I921" s="822"/>
      <c r="J921" s="822"/>
      <c r="K921" s="822"/>
      <c r="L921" s="822"/>
      <c r="M921" s="865" t="s">
        <v>567</v>
      </c>
      <c r="N921" s="866"/>
      <c r="O921" s="821" t="s">
        <v>1109</v>
      </c>
      <c r="P921" s="822"/>
      <c r="Q921" s="822"/>
      <c r="R921" s="822"/>
      <c r="S921" s="822"/>
      <c r="T921" s="822"/>
      <c r="U921" s="822"/>
      <c r="V921" s="822"/>
      <c r="W921" s="823"/>
    </row>
    <row r="922" spans="2:31" s="256" customFormat="1" ht="20.100000000000001" customHeight="1" x14ac:dyDescent="0.15">
      <c r="B922" s="859" t="s">
        <v>564</v>
      </c>
      <c r="C922" s="840" t="s">
        <v>565</v>
      </c>
      <c r="D922" s="883" t="s">
        <v>619</v>
      </c>
      <c r="E922" s="884"/>
      <c r="F922" s="846"/>
      <c r="G922" s="847"/>
      <c r="H922" s="847"/>
      <c r="I922" s="847"/>
      <c r="J922" s="847"/>
      <c r="K922" s="847"/>
      <c r="L922" s="847"/>
      <c r="M922" s="859" t="s">
        <v>564</v>
      </c>
      <c r="N922" s="840" t="s">
        <v>565</v>
      </c>
      <c r="O922" s="883" t="s">
        <v>1241</v>
      </c>
      <c r="P922" s="884"/>
      <c r="Q922" s="846"/>
      <c r="R922" s="847"/>
      <c r="S922" s="847"/>
      <c r="T922" s="847"/>
      <c r="U922" s="847"/>
      <c r="V922" s="847"/>
      <c r="W922" s="848"/>
    </row>
    <row r="923" spans="2:31" s="256" customFormat="1" ht="20.100000000000001" customHeight="1" x14ac:dyDescent="0.15">
      <c r="B923" s="859"/>
      <c r="C923" s="830"/>
      <c r="D923" s="880"/>
      <c r="E923" s="881"/>
      <c r="F923" s="849"/>
      <c r="G923" s="850"/>
      <c r="H923" s="850"/>
      <c r="I923" s="850"/>
      <c r="J923" s="850"/>
      <c r="K923" s="850"/>
      <c r="L923" s="850"/>
      <c r="M923" s="859"/>
      <c r="N923" s="830"/>
      <c r="O923" s="880"/>
      <c r="P923" s="881"/>
      <c r="Q923" s="849"/>
      <c r="R923" s="850"/>
      <c r="S923" s="850"/>
      <c r="T923" s="850"/>
      <c r="U923" s="850"/>
      <c r="V923" s="850"/>
      <c r="W923" s="851"/>
    </row>
    <row r="924" spans="2:31" s="256" customFormat="1" ht="20.100000000000001" customHeight="1" x14ac:dyDescent="0.15">
      <c r="B924" s="859"/>
      <c r="C924" s="839" t="s">
        <v>2</v>
      </c>
      <c r="D924" s="842">
        <v>3</v>
      </c>
      <c r="E924" s="843"/>
      <c r="F924" s="849"/>
      <c r="G924" s="850"/>
      <c r="H924" s="850"/>
      <c r="I924" s="850"/>
      <c r="J924" s="850"/>
      <c r="K924" s="850"/>
      <c r="L924" s="850"/>
      <c r="M924" s="859"/>
      <c r="N924" s="839" t="s">
        <v>2</v>
      </c>
      <c r="O924" s="842">
        <v>4</v>
      </c>
      <c r="P924" s="843"/>
      <c r="Q924" s="849"/>
      <c r="R924" s="850"/>
      <c r="S924" s="850"/>
      <c r="T924" s="850"/>
      <c r="U924" s="850"/>
      <c r="V924" s="850"/>
      <c r="W924" s="851"/>
    </row>
    <row r="925" spans="2:31" s="256" customFormat="1" ht="20.100000000000001" customHeight="1" x14ac:dyDescent="0.15">
      <c r="B925" s="860"/>
      <c r="C925" s="830"/>
      <c r="D925" s="844"/>
      <c r="E925" s="845"/>
      <c r="F925" s="849"/>
      <c r="G925" s="850"/>
      <c r="H925" s="850"/>
      <c r="I925" s="850"/>
      <c r="J925" s="850"/>
      <c r="K925" s="850"/>
      <c r="L925" s="850"/>
      <c r="M925" s="860"/>
      <c r="N925" s="830"/>
      <c r="O925" s="844"/>
      <c r="P925" s="845"/>
      <c r="Q925" s="849"/>
      <c r="R925" s="850"/>
      <c r="S925" s="850"/>
      <c r="T925" s="850"/>
      <c r="U925" s="850"/>
      <c r="V925" s="850"/>
      <c r="W925" s="851"/>
    </row>
    <row r="926" spans="2:31" s="256" customFormat="1" ht="17.100000000000001" customHeight="1" x14ac:dyDescent="0.15">
      <c r="B926" s="574" t="s">
        <v>566</v>
      </c>
      <c r="C926" s="574" t="s">
        <v>3</v>
      </c>
      <c r="D926" s="842" t="s">
        <v>534</v>
      </c>
      <c r="E926" s="843"/>
      <c r="F926" s="849"/>
      <c r="G926" s="850"/>
      <c r="H926" s="850"/>
      <c r="I926" s="850"/>
      <c r="J926" s="850"/>
      <c r="K926" s="850"/>
      <c r="L926" s="850"/>
      <c r="M926" s="574" t="s">
        <v>566</v>
      </c>
      <c r="N926" s="574" t="s">
        <v>3</v>
      </c>
      <c r="O926" s="842" t="s">
        <v>534</v>
      </c>
      <c r="P926" s="843"/>
      <c r="Q926" s="849"/>
      <c r="R926" s="850"/>
      <c r="S926" s="850"/>
      <c r="T926" s="850"/>
      <c r="U926" s="850"/>
      <c r="V926" s="850"/>
      <c r="W926" s="851"/>
    </row>
    <row r="927" spans="2:31" s="256" customFormat="1" ht="17.100000000000001" customHeight="1" x14ac:dyDescent="0.15">
      <c r="B927" s="574"/>
      <c r="C927" s="574"/>
      <c r="D927" s="844"/>
      <c r="E927" s="845"/>
      <c r="F927" s="849"/>
      <c r="G927" s="850"/>
      <c r="H927" s="850"/>
      <c r="I927" s="850"/>
      <c r="J927" s="850"/>
      <c r="K927" s="850"/>
      <c r="L927" s="850"/>
      <c r="M927" s="574"/>
      <c r="N927" s="574"/>
      <c r="O927" s="844"/>
      <c r="P927" s="845"/>
      <c r="Q927" s="849"/>
      <c r="R927" s="850"/>
      <c r="S927" s="850"/>
      <c r="T927" s="850"/>
      <c r="U927" s="850"/>
      <c r="V927" s="850"/>
      <c r="W927" s="851"/>
    </row>
    <row r="928" spans="2:31" s="256" customFormat="1" ht="17.100000000000001" customHeight="1" x14ac:dyDescent="0.15">
      <c r="B928" s="574"/>
      <c r="C928" s="574" t="s">
        <v>4</v>
      </c>
      <c r="D928" s="842" t="s">
        <v>486</v>
      </c>
      <c r="E928" s="843"/>
      <c r="F928" s="849"/>
      <c r="G928" s="850"/>
      <c r="H928" s="850"/>
      <c r="I928" s="850"/>
      <c r="J928" s="850"/>
      <c r="K928" s="850"/>
      <c r="L928" s="850"/>
      <c r="M928" s="574"/>
      <c r="N928" s="574" t="s">
        <v>4</v>
      </c>
      <c r="O928" s="842" t="s">
        <v>486</v>
      </c>
      <c r="P928" s="843"/>
      <c r="Q928" s="849"/>
      <c r="R928" s="850"/>
      <c r="S928" s="850"/>
      <c r="T928" s="850"/>
      <c r="U928" s="850"/>
      <c r="V928" s="850"/>
      <c r="W928" s="851"/>
    </row>
    <row r="929" spans="2:31" s="256" customFormat="1" ht="17.100000000000001" customHeight="1" x14ac:dyDescent="0.15">
      <c r="B929" s="574"/>
      <c r="C929" s="574"/>
      <c r="D929" s="844"/>
      <c r="E929" s="845"/>
      <c r="F929" s="849"/>
      <c r="G929" s="850"/>
      <c r="H929" s="850"/>
      <c r="I929" s="850"/>
      <c r="J929" s="850"/>
      <c r="K929" s="850"/>
      <c r="L929" s="850"/>
      <c r="M929" s="574"/>
      <c r="N929" s="574"/>
      <c r="O929" s="844"/>
      <c r="P929" s="845"/>
      <c r="Q929" s="849"/>
      <c r="R929" s="850"/>
      <c r="S929" s="850"/>
      <c r="T929" s="850"/>
      <c r="U929" s="850"/>
      <c r="V929" s="850"/>
      <c r="W929" s="851"/>
    </row>
    <row r="930" spans="2:31" s="256" customFormat="1" ht="17.100000000000001" customHeight="1" x14ac:dyDescent="0.15">
      <c r="B930" s="522" t="s">
        <v>5</v>
      </c>
      <c r="C930" s="524"/>
      <c r="D930" s="827" t="s">
        <v>332</v>
      </c>
      <c r="E930" s="828"/>
      <c r="F930" s="849"/>
      <c r="G930" s="850"/>
      <c r="H930" s="850"/>
      <c r="I930" s="850"/>
      <c r="J930" s="850"/>
      <c r="K930" s="850"/>
      <c r="L930" s="850"/>
      <c r="M930" s="522" t="s">
        <v>5</v>
      </c>
      <c r="N930" s="524"/>
      <c r="O930" s="827" t="s">
        <v>332</v>
      </c>
      <c r="P930" s="828"/>
      <c r="Q930" s="849"/>
      <c r="R930" s="850"/>
      <c r="S930" s="850"/>
      <c r="T930" s="850"/>
      <c r="U930" s="850"/>
      <c r="V930" s="850"/>
      <c r="W930" s="851"/>
    </row>
    <row r="931" spans="2:31" s="256" customFormat="1" ht="17.100000000000001" customHeight="1" x14ac:dyDescent="0.15">
      <c r="B931" s="522" t="s">
        <v>6</v>
      </c>
      <c r="C931" s="524"/>
      <c r="D931" s="844" t="s">
        <v>532</v>
      </c>
      <c r="E931" s="845"/>
      <c r="F931" s="849"/>
      <c r="G931" s="850"/>
      <c r="H931" s="850"/>
      <c r="I931" s="850"/>
      <c r="J931" s="850"/>
      <c r="K931" s="850"/>
      <c r="L931" s="850"/>
      <c r="M931" s="522" t="s">
        <v>6</v>
      </c>
      <c r="N931" s="524"/>
      <c r="O931" s="844" t="s">
        <v>338</v>
      </c>
      <c r="P931" s="845"/>
      <c r="Q931" s="849"/>
      <c r="R931" s="850"/>
      <c r="S931" s="850"/>
      <c r="T931" s="850"/>
      <c r="U931" s="850"/>
      <c r="V931" s="850"/>
      <c r="W931" s="851"/>
    </row>
    <row r="932" spans="2:31" s="256" customFormat="1" ht="17.100000000000001" customHeight="1" x14ac:dyDescent="0.15">
      <c r="B932" s="562" t="s">
        <v>29</v>
      </c>
      <c r="C932" s="831" t="s">
        <v>267</v>
      </c>
      <c r="D932" s="832"/>
      <c r="E932" s="260"/>
      <c r="F932" s="849"/>
      <c r="G932" s="850"/>
      <c r="H932" s="850"/>
      <c r="I932" s="850"/>
      <c r="J932" s="850"/>
      <c r="K932" s="850"/>
      <c r="L932" s="850"/>
      <c r="M932" s="562" t="s">
        <v>29</v>
      </c>
      <c r="N932" s="831" t="s">
        <v>267</v>
      </c>
      <c r="O932" s="832"/>
      <c r="P932" s="261"/>
      <c r="Q932" s="849"/>
      <c r="R932" s="850"/>
      <c r="S932" s="850"/>
      <c r="T932" s="850"/>
      <c r="U932" s="850"/>
      <c r="V932" s="850"/>
      <c r="W932" s="851"/>
    </row>
    <row r="933" spans="2:31" s="256" customFormat="1" ht="17.100000000000001" customHeight="1" x14ac:dyDescent="0.15">
      <c r="B933" s="565"/>
      <c r="C933" s="831" t="s">
        <v>268</v>
      </c>
      <c r="D933" s="832"/>
      <c r="E933" s="261" t="s">
        <v>551</v>
      </c>
      <c r="F933" s="852"/>
      <c r="G933" s="853"/>
      <c r="H933" s="853"/>
      <c r="I933" s="853"/>
      <c r="J933" s="853"/>
      <c r="K933" s="853"/>
      <c r="L933" s="853"/>
      <c r="M933" s="565"/>
      <c r="N933" s="831" t="s">
        <v>268</v>
      </c>
      <c r="O933" s="832"/>
      <c r="P933" s="262" t="s">
        <v>551</v>
      </c>
      <c r="Q933" s="852"/>
      <c r="R933" s="853"/>
      <c r="S933" s="853"/>
      <c r="T933" s="853"/>
      <c r="U933" s="853"/>
      <c r="V933" s="853"/>
      <c r="W933" s="854"/>
    </row>
    <row r="934" spans="2:31" s="256" customFormat="1" ht="17.100000000000001" customHeight="1" x14ac:dyDescent="0.15">
      <c r="B934" s="522" t="s">
        <v>7</v>
      </c>
      <c r="C934" s="523"/>
      <c r="D934" s="524"/>
      <c r="E934" s="813" t="s">
        <v>1484</v>
      </c>
      <c r="F934" s="814"/>
      <c r="G934" s="814"/>
      <c r="H934" s="814"/>
      <c r="I934" s="814"/>
      <c r="J934" s="814"/>
      <c r="K934" s="814"/>
      <c r="L934" s="814"/>
      <c r="M934" s="522" t="s">
        <v>7</v>
      </c>
      <c r="N934" s="523"/>
      <c r="O934" s="524"/>
      <c r="P934" s="833" t="s">
        <v>1242</v>
      </c>
      <c r="Q934" s="834"/>
      <c r="R934" s="834"/>
      <c r="S934" s="834"/>
      <c r="T934" s="834"/>
      <c r="U934" s="834"/>
      <c r="V934" s="834"/>
      <c r="W934" s="835"/>
    </row>
    <row r="935" spans="2:31" s="256" customFormat="1" ht="17.100000000000001" customHeight="1" x14ac:dyDescent="0.15">
      <c r="B935" s="522" t="s">
        <v>46</v>
      </c>
      <c r="C935" s="523"/>
      <c r="D935" s="524"/>
      <c r="E935" s="813" t="s">
        <v>1243</v>
      </c>
      <c r="F935" s="814"/>
      <c r="G935" s="814"/>
      <c r="H935" s="814"/>
      <c r="I935" s="814"/>
      <c r="J935" s="814"/>
      <c r="K935" s="814"/>
      <c r="L935" s="814"/>
      <c r="M935" s="522" t="s">
        <v>46</v>
      </c>
      <c r="N935" s="523"/>
      <c r="O935" s="524"/>
      <c r="P935" s="813" t="s">
        <v>1244</v>
      </c>
      <c r="Q935" s="814"/>
      <c r="R935" s="814"/>
      <c r="S935" s="814"/>
      <c r="T935" s="814"/>
      <c r="U935" s="814"/>
      <c r="V935" s="814"/>
      <c r="W935" s="815"/>
    </row>
    <row r="936" spans="2:31" s="256" customFormat="1" ht="17.100000000000001" customHeight="1" x14ac:dyDescent="0.15">
      <c r="B936" s="522" t="s">
        <v>270</v>
      </c>
      <c r="C936" s="523"/>
      <c r="D936" s="524"/>
      <c r="E936" s="813" t="s">
        <v>516</v>
      </c>
      <c r="F936" s="814"/>
      <c r="G936" s="814"/>
      <c r="H936" s="855"/>
      <c r="I936" s="855"/>
      <c r="J936" s="855"/>
      <c r="K936" s="855"/>
      <c r="L936" s="856"/>
      <c r="M936" s="522" t="s">
        <v>270</v>
      </c>
      <c r="N936" s="523"/>
      <c r="O936" s="524"/>
      <c r="P936" s="813" t="s">
        <v>516</v>
      </c>
      <c r="Q936" s="814"/>
      <c r="R936" s="814"/>
      <c r="S936" s="814"/>
      <c r="T936" s="814"/>
      <c r="U936" s="814"/>
      <c r="V936" s="814"/>
      <c r="W936" s="815"/>
    </row>
    <row r="937" spans="2:31" s="256" customFormat="1" ht="17.100000000000001" customHeight="1" x14ac:dyDescent="0.15">
      <c r="B937" s="522" t="s">
        <v>289</v>
      </c>
      <c r="C937" s="523"/>
      <c r="D937" s="524"/>
      <c r="E937" s="813" t="s">
        <v>555</v>
      </c>
      <c r="F937" s="814"/>
      <c r="G937" s="814"/>
      <c r="H937" s="816" t="s">
        <v>8</v>
      </c>
      <c r="I937" s="817"/>
      <c r="J937" s="818"/>
      <c r="K937" s="819"/>
      <c r="L937" s="819"/>
      <c r="M937" s="522" t="s">
        <v>289</v>
      </c>
      <c r="N937" s="523"/>
      <c r="O937" s="524"/>
      <c r="P937" s="862" t="s">
        <v>1101</v>
      </c>
      <c r="Q937" s="863"/>
      <c r="R937" s="864"/>
      <c r="S937" s="816" t="s">
        <v>8</v>
      </c>
      <c r="T937" s="817"/>
      <c r="U937" s="818"/>
      <c r="V937" s="819"/>
      <c r="W937" s="820"/>
    </row>
    <row r="938" spans="2:31" s="256" customFormat="1" ht="17.100000000000001" customHeight="1" x14ac:dyDescent="0.15">
      <c r="B938" s="522" t="s">
        <v>1245</v>
      </c>
      <c r="C938" s="523"/>
      <c r="D938" s="821" t="s">
        <v>1111</v>
      </c>
      <c r="E938" s="822"/>
      <c r="F938" s="822"/>
      <c r="G938" s="822"/>
      <c r="H938" s="822"/>
      <c r="I938" s="822"/>
      <c r="J938" s="822"/>
      <c r="K938" s="822"/>
      <c r="L938" s="822"/>
      <c r="M938" s="865" t="s">
        <v>1246</v>
      </c>
      <c r="N938" s="866"/>
      <c r="O938" s="821" t="s">
        <v>1109</v>
      </c>
      <c r="P938" s="822"/>
      <c r="Q938" s="822"/>
      <c r="R938" s="822"/>
      <c r="S938" s="822"/>
      <c r="T938" s="822"/>
      <c r="U938" s="822"/>
      <c r="V938" s="822"/>
      <c r="W938" s="823"/>
    </row>
    <row r="939" spans="2:31" ht="15" customHeight="1" x14ac:dyDescent="0.15">
      <c r="B939" s="263"/>
      <c r="C939" s="824" t="s">
        <v>568</v>
      </c>
      <c r="D939" s="825"/>
      <c r="E939" s="825"/>
      <c r="F939" s="825"/>
      <c r="G939" s="825"/>
      <c r="H939" s="825"/>
      <c r="I939" s="825"/>
      <c r="J939" s="825"/>
      <c r="K939" s="825"/>
      <c r="L939" s="825"/>
      <c r="M939" s="263"/>
      <c r="N939" s="263" t="s">
        <v>569</v>
      </c>
      <c r="O939" s="263"/>
      <c r="P939" s="263"/>
      <c r="Q939" s="263"/>
      <c r="R939" s="263"/>
      <c r="S939" s="263"/>
      <c r="T939" s="263"/>
      <c r="U939" s="263"/>
      <c r="V939" s="263"/>
      <c r="W939" s="263"/>
      <c r="AA939" s="256"/>
      <c r="AB939" s="256"/>
      <c r="AC939" s="256"/>
      <c r="AD939" s="256"/>
      <c r="AE939" s="256"/>
    </row>
    <row r="940" spans="2:31" ht="15" customHeight="1" x14ac:dyDescent="0.15">
      <c r="B940" s="263"/>
      <c r="C940" s="826"/>
      <c r="D940" s="826"/>
      <c r="E940" s="826"/>
      <c r="F940" s="826"/>
      <c r="G940" s="826"/>
      <c r="H940" s="826"/>
      <c r="I940" s="826"/>
      <c r="J940" s="826"/>
      <c r="K940" s="826"/>
      <c r="L940" s="826"/>
      <c r="M940" s="263"/>
      <c r="N940" s="263" t="s">
        <v>570</v>
      </c>
      <c r="O940" s="263"/>
      <c r="P940" s="263"/>
      <c r="Q940" s="263"/>
      <c r="R940" s="263"/>
      <c r="S940" s="263"/>
      <c r="T940" s="263"/>
      <c r="U940" s="263"/>
      <c r="V940" s="263"/>
      <c r="W940" s="263"/>
      <c r="AA940" s="256"/>
      <c r="AB940" s="256"/>
      <c r="AC940" s="256"/>
      <c r="AD940" s="256"/>
      <c r="AE940" s="256"/>
    </row>
    <row r="941" spans="2:31" ht="15" customHeight="1" x14ac:dyDescent="0.15">
      <c r="C941" s="263" t="s">
        <v>571</v>
      </c>
      <c r="N941" s="264" t="s">
        <v>517</v>
      </c>
      <c r="O941" s="264"/>
      <c r="P941" s="264"/>
      <c r="Q941" s="264"/>
      <c r="R941" s="264"/>
      <c r="S941" s="264"/>
      <c r="T941" s="264"/>
      <c r="U941" s="264"/>
      <c r="V941" s="264"/>
      <c r="AA941" s="256"/>
      <c r="AB941" s="256"/>
      <c r="AC941" s="256"/>
      <c r="AD941" s="256"/>
      <c r="AE941" s="256"/>
    </row>
    <row r="942" spans="2:31" ht="15" customHeight="1" x14ac:dyDescent="0.15">
      <c r="C942" s="263" t="s">
        <v>573</v>
      </c>
      <c r="N942" s="264" t="s">
        <v>572</v>
      </c>
      <c r="O942" s="264"/>
      <c r="P942" s="264"/>
      <c r="Q942" s="264"/>
      <c r="R942" s="264"/>
      <c r="S942" s="264"/>
      <c r="T942" s="264"/>
      <c r="U942" s="264"/>
      <c r="V942" s="264"/>
      <c r="AA942" s="256"/>
      <c r="AB942" s="256"/>
      <c r="AC942" s="256"/>
      <c r="AD942" s="256"/>
      <c r="AE942" s="256"/>
    </row>
    <row r="943" spans="2:31" x14ac:dyDescent="0.15">
      <c r="C943" s="264" t="s">
        <v>542</v>
      </c>
      <c r="N943" s="264" t="s">
        <v>450</v>
      </c>
      <c r="O943" s="264"/>
      <c r="P943" s="264"/>
      <c r="Q943" s="264"/>
      <c r="R943" s="264"/>
      <c r="S943" s="264"/>
      <c r="T943" s="264"/>
      <c r="U943" s="264"/>
      <c r="V943" s="264"/>
      <c r="AA943" s="256"/>
      <c r="AB943" s="256"/>
      <c r="AC943" s="256"/>
      <c r="AD943" s="256"/>
      <c r="AE943" s="256"/>
    </row>
    <row r="944" spans="2:31" x14ac:dyDescent="0.15">
      <c r="N944" s="264"/>
      <c r="AA944" s="256"/>
      <c r="AB944" s="256"/>
      <c r="AC944" s="256"/>
      <c r="AD944" s="256"/>
      <c r="AE944" s="256"/>
    </row>
    <row r="945" spans="2:31" x14ac:dyDescent="0.15">
      <c r="N945" s="264"/>
      <c r="AA945" s="256"/>
      <c r="AB945" s="256"/>
      <c r="AC945" s="256"/>
      <c r="AD945" s="256"/>
      <c r="AE945" s="256"/>
    </row>
    <row r="946" spans="2:31" ht="9" customHeight="1" x14ac:dyDescent="0.15">
      <c r="AA946" s="256"/>
      <c r="AB946" s="256"/>
      <c r="AC946" s="256"/>
      <c r="AD946" s="256"/>
      <c r="AE946" s="256"/>
    </row>
    <row r="947" spans="2:31" s="256" customFormat="1" ht="22.5" customHeight="1" x14ac:dyDescent="0.15">
      <c r="B947" s="867" t="s">
        <v>563</v>
      </c>
      <c r="C947" s="867"/>
      <c r="D947" s="867"/>
      <c r="E947" s="867"/>
      <c r="F947" s="867"/>
      <c r="G947" s="867"/>
      <c r="H947" s="867"/>
      <c r="I947" s="867"/>
      <c r="J947" s="867"/>
      <c r="K947" s="867"/>
      <c r="L947" s="867"/>
      <c r="M947" s="867"/>
      <c r="N947" s="867"/>
      <c r="O947" s="867"/>
      <c r="P947" s="867"/>
      <c r="Q947" s="867"/>
      <c r="R947" s="867"/>
      <c r="S947" s="867"/>
      <c r="T947" s="867"/>
      <c r="U947" s="867"/>
      <c r="V947" s="867"/>
      <c r="W947" s="867"/>
      <c r="Y947" s="242" t="s">
        <v>551</v>
      </c>
    </row>
    <row r="948" spans="2:31" s="256" customFormat="1" ht="20.100000000000001" customHeight="1" x14ac:dyDescent="0.15">
      <c r="B948" s="258" t="s">
        <v>27</v>
      </c>
      <c r="C948" s="258"/>
      <c r="D948" s="868" t="str">
        <f>D903</f>
        <v>ミネトンネル</v>
      </c>
      <c r="E948" s="868"/>
      <c r="F948" s="868"/>
      <c r="G948" s="868"/>
      <c r="H948" s="869" t="s">
        <v>28</v>
      </c>
      <c r="I948" s="869"/>
      <c r="J948" s="870" t="str">
        <f>J903</f>
        <v>一般国道　316号</v>
      </c>
      <c r="K948" s="870"/>
      <c r="L948" s="870"/>
      <c r="M948" s="871" t="s">
        <v>255</v>
      </c>
      <c r="N948" s="871"/>
      <c r="O948" s="871"/>
      <c r="P948" s="872" t="str">
        <f>P903</f>
        <v>株式会社ニュージェック</v>
      </c>
      <c r="Q948" s="872"/>
      <c r="R948" s="872"/>
      <c r="S948" s="562" t="s">
        <v>220</v>
      </c>
      <c r="T948" s="564"/>
      <c r="U948" s="873">
        <f>U903</f>
        <v>44294</v>
      </c>
      <c r="V948" s="874"/>
      <c r="W948" s="875"/>
      <c r="Y948" s="242" t="s">
        <v>554</v>
      </c>
    </row>
    <row r="949" spans="2:31" s="256" customFormat="1" ht="20.100000000000001" customHeight="1" x14ac:dyDescent="0.15">
      <c r="B949" s="259" t="s">
        <v>0</v>
      </c>
      <c r="C949" s="259"/>
      <c r="D949" s="879" t="str">
        <f>D904</f>
        <v>美祢トンネル</v>
      </c>
      <c r="E949" s="879"/>
      <c r="F949" s="879"/>
      <c r="G949" s="879"/>
      <c r="H949" s="541" t="s">
        <v>1</v>
      </c>
      <c r="I949" s="541"/>
      <c r="J949" s="870" t="str">
        <f>J904</f>
        <v>宇部土木建築事務所</v>
      </c>
      <c r="K949" s="870"/>
      <c r="L949" s="870"/>
      <c r="M949" s="871" t="s">
        <v>256</v>
      </c>
      <c r="N949" s="871"/>
      <c r="O949" s="871"/>
      <c r="P949" s="872" t="str">
        <f>P904</f>
        <v>石村　勝伸</v>
      </c>
      <c r="Q949" s="872"/>
      <c r="R949" s="872"/>
      <c r="S949" s="705"/>
      <c r="T949" s="706"/>
      <c r="U949" s="876"/>
      <c r="V949" s="877"/>
      <c r="W949" s="878"/>
      <c r="Y949" s="242" t="s">
        <v>54</v>
      </c>
    </row>
    <row r="950" spans="2:31" s="256" customFormat="1" ht="20.100000000000001" customHeight="1" x14ac:dyDescent="0.15">
      <c r="B950" s="859" t="s">
        <v>564</v>
      </c>
      <c r="C950" s="840" t="s">
        <v>565</v>
      </c>
      <c r="D950" s="883" t="s">
        <v>1247</v>
      </c>
      <c r="E950" s="884"/>
      <c r="F950" s="846"/>
      <c r="G950" s="847"/>
      <c r="H950" s="847"/>
      <c r="I950" s="847"/>
      <c r="J950" s="847"/>
      <c r="K950" s="847"/>
      <c r="L950" s="847"/>
      <c r="M950" s="861" t="s">
        <v>564</v>
      </c>
      <c r="N950" s="839" t="s">
        <v>565</v>
      </c>
      <c r="O950" s="883" t="s">
        <v>1247</v>
      </c>
      <c r="P950" s="884"/>
      <c r="Q950" s="846"/>
      <c r="R950" s="847"/>
      <c r="S950" s="847"/>
      <c r="T950" s="847"/>
      <c r="U950" s="847"/>
      <c r="V950" s="847"/>
      <c r="W950" s="848"/>
      <c r="Y950" s="242" t="s">
        <v>55</v>
      </c>
    </row>
    <row r="951" spans="2:31" s="256" customFormat="1" ht="20.100000000000001" customHeight="1" x14ac:dyDescent="0.15">
      <c r="B951" s="859"/>
      <c r="C951" s="830"/>
      <c r="D951" s="880"/>
      <c r="E951" s="881"/>
      <c r="F951" s="849"/>
      <c r="G951" s="850"/>
      <c r="H951" s="850"/>
      <c r="I951" s="850"/>
      <c r="J951" s="850"/>
      <c r="K951" s="850"/>
      <c r="L951" s="850"/>
      <c r="M951" s="859"/>
      <c r="N951" s="830"/>
      <c r="O951" s="880"/>
      <c r="P951" s="881"/>
      <c r="Q951" s="849"/>
      <c r="R951" s="850"/>
      <c r="S951" s="850"/>
      <c r="T951" s="850"/>
      <c r="U951" s="850"/>
      <c r="V951" s="850"/>
      <c r="W951" s="851"/>
    </row>
    <row r="952" spans="2:31" s="256" customFormat="1" ht="20.100000000000001" customHeight="1" x14ac:dyDescent="0.15">
      <c r="B952" s="859"/>
      <c r="C952" s="839" t="s">
        <v>2</v>
      </c>
      <c r="D952" s="842">
        <v>5</v>
      </c>
      <c r="E952" s="843"/>
      <c r="F952" s="849"/>
      <c r="G952" s="850"/>
      <c r="H952" s="850"/>
      <c r="I952" s="850"/>
      <c r="J952" s="850"/>
      <c r="K952" s="850"/>
      <c r="L952" s="850"/>
      <c r="M952" s="859"/>
      <c r="N952" s="839" t="s">
        <v>2</v>
      </c>
      <c r="O952" s="842">
        <v>6</v>
      </c>
      <c r="P952" s="843"/>
      <c r="Q952" s="849"/>
      <c r="R952" s="850"/>
      <c r="S952" s="850"/>
      <c r="T952" s="850"/>
      <c r="U952" s="850"/>
      <c r="V952" s="850"/>
      <c r="W952" s="851"/>
    </row>
    <row r="953" spans="2:31" s="256" customFormat="1" ht="20.100000000000001" customHeight="1" x14ac:dyDescent="0.15">
      <c r="B953" s="860"/>
      <c r="C953" s="830"/>
      <c r="D953" s="844"/>
      <c r="E953" s="845"/>
      <c r="F953" s="849"/>
      <c r="G953" s="850"/>
      <c r="H953" s="850"/>
      <c r="I953" s="850"/>
      <c r="J953" s="850"/>
      <c r="K953" s="850"/>
      <c r="L953" s="850"/>
      <c r="M953" s="860"/>
      <c r="N953" s="830"/>
      <c r="O953" s="844"/>
      <c r="P953" s="845"/>
      <c r="Q953" s="849"/>
      <c r="R953" s="850"/>
      <c r="S953" s="850"/>
      <c r="T953" s="850"/>
      <c r="U953" s="850"/>
      <c r="V953" s="850"/>
      <c r="W953" s="851"/>
    </row>
    <row r="954" spans="2:31" s="256" customFormat="1" ht="17.100000000000001" customHeight="1" x14ac:dyDescent="0.15">
      <c r="B954" s="574" t="s">
        <v>566</v>
      </c>
      <c r="C954" s="574" t="s">
        <v>3</v>
      </c>
      <c r="D954" s="842" t="s">
        <v>534</v>
      </c>
      <c r="E954" s="843"/>
      <c r="F954" s="849"/>
      <c r="G954" s="850"/>
      <c r="H954" s="850"/>
      <c r="I954" s="850"/>
      <c r="J954" s="850"/>
      <c r="K954" s="850"/>
      <c r="L954" s="850"/>
      <c r="M954" s="574" t="s">
        <v>566</v>
      </c>
      <c r="N954" s="574" t="s">
        <v>3</v>
      </c>
      <c r="O954" s="842" t="s">
        <v>534</v>
      </c>
      <c r="P954" s="843"/>
      <c r="Q954" s="849"/>
      <c r="R954" s="850"/>
      <c r="S954" s="850"/>
      <c r="T954" s="850"/>
      <c r="U954" s="850"/>
      <c r="V954" s="850"/>
      <c r="W954" s="851"/>
      <c r="AA954" s="257"/>
      <c r="AB954" s="257"/>
      <c r="AC954" s="257"/>
      <c r="AD954" s="257"/>
      <c r="AE954" s="257"/>
    </row>
    <row r="955" spans="2:31" s="256" customFormat="1" ht="17.100000000000001" customHeight="1" x14ac:dyDescent="0.15">
      <c r="B955" s="574"/>
      <c r="C955" s="574"/>
      <c r="D955" s="844"/>
      <c r="E955" s="845"/>
      <c r="F955" s="849"/>
      <c r="G955" s="850"/>
      <c r="H955" s="850"/>
      <c r="I955" s="850"/>
      <c r="J955" s="850"/>
      <c r="K955" s="850"/>
      <c r="L955" s="850"/>
      <c r="M955" s="574"/>
      <c r="N955" s="574"/>
      <c r="O955" s="844"/>
      <c r="P955" s="845"/>
      <c r="Q955" s="849"/>
      <c r="R955" s="850"/>
      <c r="S955" s="850"/>
      <c r="T955" s="850"/>
      <c r="U955" s="850"/>
      <c r="V955" s="850"/>
      <c r="W955" s="851"/>
      <c r="AA955" s="257"/>
      <c r="AB955" s="257"/>
      <c r="AC955" s="257"/>
      <c r="AD955" s="257"/>
      <c r="AE955" s="257"/>
    </row>
    <row r="956" spans="2:31" s="256" customFormat="1" ht="17.100000000000001" customHeight="1" x14ac:dyDescent="0.15">
      <c r="B956" s="574"/>
      <c r="C956" s="574" t="s">
        <v>4</v>
      </c>
      <c r="D956" s="842" t="s">
        <v>486</v>
      </c>
      <c r="E956" s="843"/>
      <c r="F956" s="849"/>
      <c r="G956" s="850"/>
      <c r="H956" s="850"/>
      <c r="I956" s="850"/>
      <c r="J956" s="850"/>
      <c r="K956" s="850"/>
      <c r="L956" s="850"/>
      <c r="M956" s="574"/>
      <c r="N956" s="574" t="s">
        <v>4</v>
      </c>
      <c r="O956" s="842" t="s">
        <v>486</v>
      </c>
      <c r="P956" s="843"/>
      <c r="Q956" s="849"/>
      <c r="R956" s="850"/>
      <c r="S956" s="850"/>
      <c r="T956" s="850"/>
      <c r="U956" s="850"/>
      <c r="V956" s="850"/>
      <c r="W956" s="851"/>
      <c r="AA956" s="257"/>
      <c r="AB956" s="257"/>
      <c r="AC956" s="257"/>
      <c r="AD956" s="257"/>
      <c r="AE956" s="257"/>
    </row>
    <row r="957" spans="2:31" s="256" customFormat="1" ht="17.100000000000001" customHeight="1" x14ac:dyDescent="0.15">
      <c r="B957" s="574"/>
      <c r="C957" s="574"/>
      <c r="D957" s="844"/>
      <c r="E957" s="845"/>
      <c r="F957" s="849"/>
      <c r="G957" s="850"/>
      <c r="H957" s="850"/>
      <c r="I957" s="850"/>
      <c r="J957" s="850"/>
      <c r="K957" s="850"/>
      <c r="L957" s="850"/>
      <c r="M957" s="574"/>
      <c r="N957" s="574"/>
      <c r="O957" s="844"/>
      <c r="P957" s="845"/>
      <c r="Q957" s="849"/>
      <c r="R957" s="850"/>
      <c r="S957" s="850"/>
      <c r="T957" s="850"/>
      <c r="U957" s="850"/>
      <c r="V957" s="850"/>
      <c r="W957" s="851"/>
      <c r="AA957" s="257"/>
      <c r="AB957" s="257"/>
      <c r="AC957" s="257"/>
      <c r="AD957" s="257"/>
      <c r="AE957" s="257"/>
    </row>
    <row r="958" spans="2:31" s="256" customFormat="1" ht="17.100000000000001" customHeight="1" x14ac:dyDescent="0.15">
      <c r="B958" s="522" t="s">
        <v>5</v>
      </c>
      <c r="C958" s="524"/>
      <c r="D958" s="842" t="s">
        <v>332</v>
      </c>
      <c r="E958" s="843"/>
      <c r="F958" s="849"/>
      <c r="G958" s="850"/>
      <c r="H958" s="850"/>
      <c r="I958" s="850"/>
      <c r="J958" s="850"/>
      <c r="K958" s="850"/>
      <c r="L958" s="850"/>
      <c r="M958" s="522" t="s">
        <v>5</v>
      </c>
      <c r="N958" s="524"/>
      <c r="O958" s="827" t="s">
        <v>342</v>
      </c>
      <c r="P958" s="828"/>
      <c r="Q958" s="849"/>
      <c r="R958" s="850"/>
      <c r="S958" s="850"/>
      <c r="T958" s="850"/>
      <c r="U958" s="850"/>
      <c r="V958" s="850"/>
      <c r="W958" s="851"/>
      <c r="AA958" s="257"/>
      <c r="AB958" s="257"/>
      <c r="AC958" s="257"/>
      <c r="AD958" s="257"/>
      <c r="AE958" s="257"/>
    </row>
    <row r="959" spans="2:31" s="256" customFormat="1" ht="17.100000000000001" customHeight="1" x14ac:dyDescent="0.15">
      <c r="B959" s="522" t="s">
        <v>6</v>
      </c>
      <c r="C959" s="524"/>
      <c r="D959" s="888" t="s">
        <v>532</v>
      </c>
      <c r="E959" s="889"/>
      <c r="F959" s="849"/>
      <c r="G959" s="850"/>
      <c r="H959" s="850"/>
      <c r="I959" s="850"/>
      <c r="J959" s="850"/>
      <c r="K959" s="850"/>
      <c r="L959" s="850"/>
      <c r="M959" s="522" t="s">
        <v>6</v>
      </c>
      <c r="N959" s="524"/>
      <c r="O959" s="844" t="s">
        <v>336</v>
      </c>
      <c r="P959" s="845"/>
      <c r="Q959" s="849"/>
      <c r="R959" s="850"/>
      <c r="S959" s="850"/>
      <c r="T959" s="850"/>
      <c r="U959" s="850"/>
      <c r="V959" s="850"/>
      <c r="W959" s="851"/>
    </row>
    <row r="960" spans="2:31" s="256" customFormat="1" ht="17.100000000000001" customHeight="1" x14ac:dyDescent="0.15">
      <c r="B960" s="562" t="s">
        <v>29</v>
      </c>
      <c r="C960" s="831" t="s">
        <v>267</v>
      </c>
      <c r="D960" s="832"/>
      <c r="E960" s="260"/>
      <c r="F960" s="849"/>
      <c r="G960" s="850"/>
      <c r="H960" s="850"/>
      <c r="I960" s="850"/>
      <c r="J960" s="850"/>
      <c r="K960" s="850"/>
      <c r="L960" s="850"/>
      <c r="M960" s="562" t="s">
        <v>29</v>
      </c>
      <c r="N960" s="831" t="s">
        <v>267</v>
      </c>
      <c r="O960" s="832"/>
      <c r="P960" s="260"/>
      <c r="Q960" s="849"/>
      <c r="R960" s="850"/>
      <c r="S960" s="850"/>
      <c r="T960" s="850"/>
      <c r="U960" s="850"/>
      <c r="V960" s="850"/>
      <c r="W960" s="851"/>
    </row>
    <row r="961" spans="2:23" s="256" customFormat="1" ht="17.100000000000001" customHeight="1" x14ac:dyDescent="0.15">
      <c r="B961" s="565"/>
      <c r="C961" s="831" t="s">
        <v>268</v>
      </c>
      <c r="D961" s="832"/>
      <c r="E961" s="261" t="s">
        <v>554</v>
      </c>
      <c r="F961" s="852"/>
      <c r="G961" s="853"/>
      <c r="H961" s="853"/>
      <c r="I961" s="853"/>
      <c r="J961" s="853"/>
      <c r="K961" s="853"/>
      <c r="L961" s="853"/>
      <c r="M961" s="565"/>
      <c r="N961" s="831" t="s">
        <v>268</v>
      </c>
      <c r="O961" s="832"/>
      <c r="P961" s="261" t="s">
        <v>554</v>
      </c>
      <c r="Q961" s="852"/>
      <c r="R961" s="853"/>
      <c r="S961" s="853"/>
      <c r="T961" s="853"/>
      <c r="U961" s="853"/>
      <c r="V961" s="853"/>
      <c r="W961" s="854"/>
    </row>
    <row r="962" spans="2:23" s="256" customFormat="1" ht="17.100000000000001" customHeight="1" x14ac:dyDescent="0.15">
      <c r="B962" s="522" t="s">
        <v>7</v>
      </c>
      <c r="C962" s="523"/>
      <c r="D962" s="524"/>
      <c r="E962" s="833" t="s">
        <v>1118</v>
      </c>
      <c r="F962" s="834"/>
      <c r="G962" s="834"/>
      <c r="H962" s="834"/>
      <c r="I962" s="834"/>
      <c r="J962" s="834"/>
      <c r="K962" s="834"/>
      <c r="L962" s="835"/>
      <c r="M962" s="522" t="s">
        <v>7</v>
      </c>
      <c r="N962" s="523"/>
      <c r="O962" s="524"/>
      <c r="P962" s="833" t="s">
        <v>1248</v>
      </c>
      <c r="Q962" s="857"/>
      <c r="R962" s="857"/>
      <c r="S962" s="857"/>
      <c r="T962" s="857"/>
      <c r="U962" s="857"/>
      <c r="V962" s="857"/>
      <c r="W962" s="858"/>
    </row>
    <row r="963" spans="2:23" s="256" customFormat="1" ht="17.100000000000001" customHeight="1" x14ac:dyDescent="0.15">
      <c r="B963" s="522" t="s">
        <v>46</v>
      </c>
      <c r="C963" s="523"/>
      <c r="D963" s="524"/>
      <c r="E963" s="813" t="s">
        <v>1249</v>
      </c>
      <c r="F963" s="814"/>
      <c r="G963" s="814"/>
      <c r="H963" s="814"/>
      <c r="I963" s="814"/>
      <c r="J963" s="814"/>
      <c r="K963" s="814"/>
      <c r="L963" s="815"/>
      <c r="M963" s="522" t="s">
        <v>46</v>
      </c>
      <c r="N963" s="523"/>
      <c r="O963" s="524"/>
      <c r="P963" s="813" t="s">
        <v>1250</v>
      </c>
      <c r="Q963" s="814"/>
      <c r="R963" s="814"/>
      <c r="S963" s="814"/>
      <c r="T963" s="814"/>
      <c r="U963" s="814"/>
      <c r="V963" s="814"/>
      <c r="W963" s="815"/>
    </row>
    <row r="964" spans="2:23" s="256" customFormat="1" ht="17.100000000000001" customHeight="1" x14ac:dyDescent="0.15">
      <c r="B964" s="522" t="s">
        <v>270</v>
      </c>
      <c r="C964" s="523"/>
      <c r="D964" s="524"/>
      <c r="E964" s="813" t="s">
        <v>1249</v>
      </c>
      <c r="F964" s="814"/>
      <c r="G964" s="814"/>
      <c r="H964" s="855"/>
      <c r="I964" s="855"/>
      <c r="J964" s="855"/>
      <c r="K964" s="855"/>
      <c r="L964" s="856"/>
      <c r="M964" s="522" t="s">
        <v>270</v>
      </c>
      <c r="N964" s="523"/>
      <c r="O964" s="524"/>
      <c r="P964" s="813" t="s">
        <v>1249</v>
      </c>
      <c r="Q964" s="814"/>
      <c r="R964" s="814"/>
      <c r="S964" s="855"/>
      <c r="T964" s="855"/>
      <c r="U964" s="855"/>
      <c r="V964" s="855"/>
      <c r="W964" s="856"/>
    </row>
    <row r="965" spans="2:23" s="256" customFormat="1" ht="17.100000000000001" customHeight="1" x14ac:dyDescent="0.15">
      <c r="B965" s="522" t="s">
        <v>289</v>
      </c>
      <c r="C965" s="523"/>
      <c r="D965" s="524"/>
      <c r="E965" s="813" t="s">
        <v>1251</v>
      </c>
      <c r="F965" s="814"/>
      <c r="G965" s="814"/>
      <c r="H965" s="816" t="s">
        <v>8</v>
      </c>
      <c r="I965" s="817"/>
      <c r="J965" s="818"/>
      <c r="K965" s="819"/>
      <c r="L965" s="819"/>
      <c r="M965" s="522" t="s">
        <v>289</v>
      </c>
      <c r="N965" s="523"/>
      <c r="O965" s="524"/>
      <c r="P965" s="813" t="s">
        <v>1251</v>
      </c>
      <c r="Q965" s="814"/>
      <c r="R965" s="814"/>
      <c r="S965" s="816" t="s">
        <v>8</v>
      </c>
      <c r="T965" s="817"/>
      <c r="U965" s="818"/>
      <c r="V965" s="819"/>
      <c r="W965" s="820"/>
    </row>
    <row r="966" spans="2:23" s="256" customFormat="1" ht="17.100000000000001" customHeight="1" x14ac:dyDescent="0.15">
      <c r="B966" s="865" t="s">
        <v>1252</v>
      </c>
      <c r="C966" s="866"/>
      <c r="D966" s="821" t="s">
        <v>1253</v>
      </c>
      <c r="E966" s="822"/>
      <c r="F966" s="822"/>
      <c r="G966" s="822"/>
      <c r="H966" s="822"/>
      <c r="I966" s="822"/>
      <c r="J966" s="822"/>
      <c r="K966" s="822"/>
      <c r="L966" s="822"/>
      <c r="M966" s="865" t="s">
        <v>1252</v>
      </c>
      <c r="N966" s="882"/>
      <c r="O966" s="836" t="s">
        <v>1254</v>
      </c>
      <c r="P966" s="837"/>
      <c r="Q966" s="837"/>
      <c r="R966" s="837"/>
      <c r="S966" s="837"/>
      <c r="T966" s="837"/>
      <c r="U966" s="837"/>
      <c r="V966" s="837"/>
      <c r="W966" s="838"/>
    </row>
    <row r="967" spans="2:23" s="256" customFormat="1" ht="20.100000000000001" customHeight="1" x14ac:dyDescent="0.15">
      <c r="B967" s="859" t="s">
        <v>564</v>
      </c>
      <c r="C967" s="840" t="s">
        <v>565</v>
      </c>
      <c r="D967" s="883" t="s">
        <v>1247</v>
      </c>
      <c r="E967" s="884"/>
      <c r="F967" s="846"/>
      <c r="G967" s="847"/>
      <c r="H967" s="847"/>
      <c r="I967" s="847"/>
      <c r="J967" s="847"/>
      <c r="K967" s="847"/>
      <c r="L967" s="847"/>
      <c r="M967" s="859" t="s">
        <v>564</v>
      </c>
      <c r="N967" s="840" t="s">
        <v>565</v>
      </c>
      <c r="O967" s="883" t="s">
        <v>1247</v>
      </c>
      <c r="P967" s="884"/>
      <c r="Q967" s="846"/>
      <c r="R967" s="847"/>
      <c r="S967" s="847"/>
      <c r="T967" s="847"/>
      <c r="U967" s="847"/>
      <c r="V967" s="847"/>
      <c r="W967" s="848"/>
    </row>
    <row r="968" spans="2:23" s="256" customFormat="1" ht="20.100000000000001" customHeight="1" x14ac:dyDescent="0.15">
      <c r="B968" s="859"/>
      <c r="C968" s="830"/>
      <c r="D968" s="880"/>
      <c r="E968" s="881"/>
      <c r="F968" s="849"/>
      <c r="G968" s="850"/>
      <c r="H968" s="850"/>
      <c r="I968" s="850"/>
      <c r="J968" s="850"/>
      <c r="K968" s="850"/>
      <c r="L968" s="850"/>
      <c r="M968" s="859"/>
      <c r="N968" s="830"/>
      <c r="O968" s="880"/>
      <c r="P968" s="881"/>
      <c r="Q968" s="849"/>
      <c r="R968" s="850"/>
      <c r="S968" s="850"/>
      <c r="T968" s="850"/>
      <c r="U968" s="850"/>
      <c r="V968" s="850"/>
      <c r="W968" s="851"/>
    </row>
    <row r="969" spans="2:23" s="256" customFormat="1" ht="20.100000000000001" customHeight="1" x14ac:dyDescent="0.15">
      <c r="B969" s="859"/>
      <c r="C969" s="839" t="s">
        <v>2</v>
      </c>
      <c r="D969" s="842">
        <v>7</v>
      </c>
      <c r="E969" s="843"/>
      <c r="F969" s="849"/>
      <c r="G969" s="850"/>
      <c r="H969" s="850"/>
      <c r="I969" s="850"/>
      <c r="J969" s="850"/>
      <c r="K969" s="850"/>
      <c r="L969" s="850"/>
      <c r="M969" s="859"/>
      <c r="N969" s="839" t="s">
        <v>2</v>
      </c>
      <c r="O969" s="842">
        <v>8</v>
      </c>
      <c r="P969" s="843"/>
      <c r="Q969" s="849"/>
      <c r="R969" s="850"/>
      <c r="S969" s="850"/>
      <c r="T969" s="850"/>
      <c r="U969" s="850"/>
      <c r="V969" s="850"/>
      <c r="W969" s="851"/>
    </row>
    <row r="970" spans="2:23" s="256" customFormat="1" ht="20.100000000000001" customHeight="1" x14ac:dyDescent="0.15">
      <c r="B970" s="860"/>
      <c r="C970" s="830"/>
      <c r="D970" s="844"/>
      <c r="E970" s="845"/>
      <c r="F970" s="849"/>
      <c r="G970" s="850"/>
      <c r="H970" s="850"/>
      <c r="I970" s="850"/>
      <c r="J970" s="850"/>
      <c r="K970" s="850"/>
      <c r="L970" s="850"/>
      <c r="M970" s="860"/>
      <c r="N970" s="830"/>
      <c r="O970" s="844"/>
      <c r="P970" s="845"/>
      <c r="Q970" s="849"/>
      <c r="R970" s="850"/>
      <c r="S970" s="850"/>
      <c r="T970" s="850"/>
      <c r="U970" s="850"/>
      <c r="V970" s="850"/>
      <c r="W970" s="851"/>
    </row>
    <row r="971" spans="2:23" s="256" customFormat="1" ht="17.100000000000001" customHeight="1" x14ac:dyDescent="0.15">
      <c r="B971" s="574" t="s">
        <v>566</v>
      </c>
      <c r="C971" s="574" t="s">
        <v>3</v>
      </c>
      <c r="D971" s="842" t="s">
        <v>534</v>
      </c>
      <c r="E971" s="843"/>
      <c r="F971" s="849"/>
      <c r="G971" s="850"/>
      <c r="H971" s="850"/>
      <c r="I971" s="850"/>
      <c r="J971" s="850"/>
      <c r="K971" s="850"/>
      <c r="L971" s="850"/>
      <c r="M971" s="574" t="s">
        <v>566</v>
      </c>
      <c r="N971" s="574" t="s">
        <v>3</v>
      </c>
      <c r="O971" s="842" t="s">
        <v>534</v>
      </c>
      <c r="P971" s="843"/>
      <c r="Q971" s="849"/>
      <c r="R971" s="850"/>
      <c r="S971" s="850"/>
      <c r="T971" s="850"/>
      <c r="U971" s="850"/>
      <c r="V971" s="850"/>
      <c r="W971" s="851"/>
    </row>
    <row r="972" spans="2:23" s="256" customFormat="1" ht="17.100000000000001" customHeight="1" x14ac:dyDescent="0.15">
      <c r="B972" s="574"/>
      <c r="C972" s="574"/>
      <c r="D972" s="844"/>
      <c r="E972" s="845"/>
      <c r="F972" s="849"/>
      <c r="G972" s="850"/>
      <c r="H972" s="850"/>
      <c r="I972" s="850"/>
      <c r="J972" s="850"/>
      <c r="K972" s="850"/>
      <c r="L972" s="850"/>
      <c r="M972" s="574"/>
      <c r="N972" s="574"/>
      <c r="O972" s="844"/>
      <c r="P972" s="845"/>
      <c r="Q972" s="849"/>
      <c r="R972" s="850"/>
      <c r="S972" s="850"/>
      <c r="T972" s="850"/>
      <c r="U972" s="850"/>
      <c r="V972" s="850"/>
      <c r="W972" s="851"/>
    </row>
    <row r="973" spans="2:23" s="256" customFormat="1" ht="17.100000000000001" customHeight="1" x14ac:dyDescent="0.15">
      <c r="B973" s="574"/>
      <c r="C973" s="574" t="s">
        <v>4</v>
      </c>
      <c r="D973" s="842" t="s">
        <v>486</v>
      </c>
      <c r="E973" s="843"/>
      <c r="F973" s="849"/>
      <c r="G973" s="850"/>
      <c r="H973" s="850"/>
      <c r="I973" s="850"/>
      <c r="J973" s="850"/>
      <c r="K973" s="850"/>
      <c r="L973" s="850"/>
      <c r="M973" s="574"/>
      <c r="N973" s="574" t="s">
        <v>4</v>
      </c>
      <c r="O973" s="842" t="s">
        <v>485</v>
      </c>
      <c r="P973" s="843"/>
      <c r="Q973" s="849"/>
      <c r="R973" s="850"/>
      <c r="S973" s="850"/>
      <c r="T973" s="850"/>
      <c r="U973" s="850"/>
      <c r="V973" s="850"/>
      <c r="W973" s="851"/>
    </row>
    <row r="974" spans="2:23" s="256" customFormat="1" ht="17.100000000000001" customHeight="1" x14ac:dyDescent="0.15">
      <c r="B974" s="574"/>
      <c r="C974" s="574"/>
      <c r="D974" s="844"/>
      <c r="E974" s="845"/>
      <c r="F974" s="849"/>
      <c r="G974" s="850"/>
      <c r="H974" s="850"/>
      <c r="I974" s="850"/>
      <c r="J974" s="850"/>
      <c r="K974" s="850"/>
      <c r="L974" s="850"/>
      <c r="M974" s="574"/>
      <c r="N974" s="574"/>
      <c r="O974" s="844"/>
      <c r="P974" s="845"/>
      <c r="Q974" s="849"/>
      <c r="R974" s="850"/>
      <c r="S974" s="850"/>
      <c r="T974" s="850"/>
      <c r="U974" s="850"/>
      <c r="V974" s="850"/>
      <c r="W974" s="851"/>
    </row>
    <row r="975" spans="2:23" s="256" customFormat="1" ht="17.100000000000001" customHeight="1" x14ac:dyDescent="0.15">
      <c r="B975" s="522" t="s">
        <v>5</v>
      </c>
      <c r="C975" s="524"/>
      <c r="D975" s="827" t="s">
        <v>342</v>
      </c>
      <c r="E975" s="828"/>
      <c r="F975" s="849"/>
      <c r="G975" s="850"/>
      <c r="H975" s="850"/>
      <c r="I975" s="850"/>
      <c r="J975" s="850"/>
      <c r="K975" s="850"/>
      <c r="L975" s="850"/>
      <c r="M975" s="522" t="s">
        <v>5</v>
      </c>
      <c r="N975" s="524"/>
      <c r="O975" s="827" t="s">
        <v>333</v>
      </c>
      <c r="P975" s="828"/>
      <c r="Q975" s="849"/>
      <c r="R975" s="850"/>
      <c r="S975" s="850"/>
      <c r="T975" s="850"/>
      <c r="U975" s="850"/>
      <c r="V975" s="850"/>
      <c r="W975" s="851"/>
    </row>
    <row r="976" spans="2:23" s="256" customFormat="1" ht="17.100000000000001" customHeight="1" x14ac:dyDescent="0.15">
      <c r="B976" s="522" t="s">
        <v>6</v>
      </c>
      <c r="C976" s="524"/>
      <c r="D976" s="844" t="s">
        <v>336</v>
      </c>
      <c r="E976" s="845"/>
      <c r="F976" s="849"/>
      <c r="G976" s="850"/>
      <c r="H976" s="850"/>
      <c r="I976" s="850"/>
      <c r="J976" s="850"/>
      <c r="K976" s="850"/>
      <c r="L976" s="850"/>
      <c r="M976" s="522" t="s">
        <v>6</v>
      </c>
      <c r="N976" s="524"/>
      <c r="O976" s="844" t="s">
        <v>338</v>
      </c>
      <c r="P976" s="845"/>
      <c r="Q976" s="849"/>
      <c r="R976" s="850"/>
      <c r="S976" s="850"/>
      <c r="T976" s="850"/>
      <c r="U976" s="850"/>
      <c r="V976" s="850"/>
      <c r="W976" s="851"/>
    </row>
    <row r="977" spans="2:31" s="256" customFormat="1" ht="17.100000000000001" customHeight="1" x14ac:dyDescent="0.15">
      <c r="B977" s="562" t="s">
        <v>29</v>
      </c>
      <c r="C977" s="831" t="s">
        <v>267</v>
      </c>
      <c r="D977" s="832"/>
      <c r="E977" s="260"/>
      <c r="F977" s="849"/>
      <c r="G977" s="850"/>
      <c r="H977" s="850"/>
      <c r="I977" s="850"/>
      <c r="J977" s="850"/>
      <c r="K977" s="850"/>
      <c r="L977" s="850"/>
      <c r="M977" s="562" t="s">
        <v>29</v>
      </c>
      <c r="N977" s="831" t="s">
        <v>267</v>
      </c>
      <c r="O977" s="832"/>
      <c r="P977" s="261"/>
      <c r="Q977" s="849"/>
      <c r="R977" s="850"/>
      <c r="S977" s="850"/>
      <c r="T977" s="850"/>
      <c r="U977" s="850"/>
      <c r="V977" s="850"/>
      <c r="W977" s="851"/>
    </row>
    <row r="978" spans="2:31" s="256" customFormat="1" ht="17.100000000000001" customHeight="1" x14ac:dyDescent="0.15">
      <c r="B978" s="565"/>
      <c r="C978" s="831" t="s">
        <v>268</v>
      </c>
      <c r="D978" s="832"/>
      <c r="E978" s="261" t="s">
        <v>554</v>
      </c>
      <c r="F978" s="852"/>
      <c r="G978" s="853"/>
      <c r="H978" s="853"/>
      <c r="I978" s="853"/>
      <c r="J978" s="853"/>
      <c r="K978" s="853"/>
      <c r="L978" s="853"/>
      <c r="M978" s="565"/>
      <c r="N978" s="831" t="s">
        <v>268</v>
      </c>
      <c r="O978" s="832"/>
      <c r="P978" s="262" t="s">
        <v>551</v>
      </c>
      <c r="Q978" s="852"/>
      <c r="R978" s="853"/>
      <c r="S978" s="853"/>
      <c r="T978" s="853"/>
      <c r="U978" s="853"/>
      <c r="V978" s="853"/>
      <c r="W978" s="854"/>
    </row>
    <row r="979" spans="2:31" s="256" customFormat="1" ht="17.100000000000001" customHeight="1" x14ac:dyDescent="0.15">
      <c r="B979" s="522" t="s">
        <v>7</v>
      </c>
      <c r="C979" s="523"/>
      <c r="D979" s="524"/>
      <c r="E979" s="833" t="s">
        <v>1485</v>
      </c>
      <c r="F979" s="857"/>
      <c r="G979" s="857"/>
      <c r="H979" s="857"/>
      <c r="I979" s="857"/>
      <c r="J979" s="857"/>
      <c r="K979" s="857"/>
      <c r="L979" s="858"/>
      <c r="M979" s="522" t="s">
        <v>7</v>
      </c>
      <c r="N979" s="523"/>
      <c r="O979" s="524"/>
      <c r="P979" s="833" t="s">
        <v>1226</v>
      </c>
      <c r="Q979" s="857"/>
      <c r="R979" s="857"/>
      <c r="S979" s="857"/>
      <c r="T979" s="857"/>
      <c r="U979" s="857"/>
      <c r="V979" s="857"/>
      <c r="W979" s="858"/>
    </row>
    <row r="980" spans="2:31" s="256" customFormat="1" ht="17.100000000000001" customHeight="1" x14ac:dyDescent="0.15">
      <c r="B980" s="522" t="s">
        <v>46</v>
      </c>
      <c r="C980" s="523"/>
      <c r="D980" s="524"/>
      <c r="E980" s="813" t="s">
        <v>1255</v>
      </c>
      <c r="F980" s="814"/>
      <c r="G980" s="814"/>
      <c r="H980" s="814"/>
      <c r="I980" s="814"/>
      <c r="J980" s="814"/>
      <c r="K980" s="814"/>
      <c r="L980" s="815"/>
      <c r="M980" s="522" t="s">
        <v>46</v>
      </c>
      <c r="N980" s="523"/>
      <c r="O980" s="524"/>
      <c r="P980" s="813" t="s">
        <v>1137</v>
      </c>
      <c r="Q980" s="814"/>
      <c r="R980" s="814"/>
      <c r="S980" s="814"/>
      <c r="T980" s="814"/>
      <c r="U980" s="814"/>
      <c r="V980" s="814"/>
      <c r="W980" s="815"/>
    </row>
    <row r="981" spans="2:31" s="256" customFormat="1" ht="17.100000000000001" customHeight="1" x14ac:dyDescent="0.15">
      <c r="B981" s="522" t="s">
        <v>270</v>
      </c>
      <c r="C981" s="523"/>
      <c r="D981" s="524"/>
      <c r="E981" s="813" t="s">
        <v>1249</v>
      </c>
      <c r="F981" s="814"/>
      <c r="G981" s="814"/>
      <c r="H981" s="855"/>
      <c r="I981" s="855"/>
      <c r="J981" s="855"/>
      <c r="K981" s="855"/>
      <c r="L981" s="856"/>
      <c r="M981" s="522" t="s">
        <v>270</v>
      </c>
      <c r="N981" s="523"/>
      <c r="O981" s="524"/>
      <c r="P981" s="813" t="s">
        <v>1256</v>
      </c>
      <c r="Q981" s="814"/>
      <c r="R981" s="814"/>
      <c r="S981" s="855"/>
      <c r="T981" s="855"/>
      <c r="U981" s="855"/>
      <c r="V981" s="855"/>
      <c r="W981" s="856"/>
    </row>
    <row r="982" spans="2:31" s="256" customFormat="1" ht="17.100000000000001" customHeight="1" x14ac:dyDescent="0.15">
      <c r="B982" s="522" t="s">
        <v>289</v>
      </c>
      <c r="C982" s="523"/>
      <c r="D982" s="524"/>
      <c r="E982" s="813" t="s">
        <v>1251</v>
      </c>
      <c r="F982" s="814"/>
      <c r="G982" s="814"/>
      <c r="H982" s="816" t="s">
        <v>8</v>
      </c>
      <c r="I982" s="817"/>
      <c r="J982" s="818"/>
      <c r="K982" s="819"/>
      <c r="L982" s="820"/>
      <c r="M982" s="522" t="s">
        <v>289</v>
      </c>
      <c r="N982" s="523"/>
      <c r="O982" s="524"/>
      <c r="P982" s="813" t="s">
        <v>1251</v>
      </c>
      <c r="Q982" s="814"/>
      <c r="R982" s="814"/>
      <c r="S982" s="816" t="s">
        <v>8</v>
      </c>
      <c r="T982" s="817"/>
      <c r="U982" s="818"/>
      <c r="V982" s="819"/>
      <c r="W982" s="820"/>
    </row>
    <row r="983" spans="2:31" s="256" customFormat="1" ht="17.100000000000001" customHeight="1" x14ac:dyDescent="0.15">
      <c r="B983" s="865" t="s">
        <v>1252</v>
      </c>
      <c r="C983" s="882"/>
      <c r="D983" s="836" t="s">
        <v>1257</v>
      </c>
      <c r="E983" s="837"/>
      <c r="F983" s="837"/>
      <c r="G983" s="837"/>
      <c r="H983" s="837"/>
      <c r="I983" s="837"/>
      <c r="J983" s="837"/>
      <c r="K983" s="837"/>
      <c r="L983" s="838"/>
      <c r="M983" s="865" t="s">
        <v>1252</v>
      </c>
      <c r="N983" s="882"/>
      <c r="O983" s="821" t="s">
        <v>1258</v>
      </c>
      <c r="P983" s="822"/>
      <c r="Q983" s="822"/>
      <c r="R983" s="822"/>
      <c r="S983" s="822"/>
      <c r="T983" s="822"/>
      <c r="U983" s="822"/>
      <c r="V983" s="822"/>
      <c r="W983" s="823"/>
    </row>
    <row r="984" spans="2:31" ht="15" customHeight="1" x14ac:dyDescent="0.15">
      <c r="B984" s="263"/>
      <c r="C984" s="824" t="s">
        <v>568</v>
      </c>
      <c r="D984" s="825"/>
      <c r="E984" s="825"/>
      <c r="F984" s="825"/>
      <c r="G984" s="825"/>
      <c r="H984" s="825"/>
      <c r="I984" s="825"/>
      <c r="J984" s="825"/>
      <c r="K984" s="825"/>
      <c r="L984" s="825"/>
      <c r="M984" s="263"/>
      <c r="N984" s="263" t="s">
        <v>569</v>
      </c>
      <c r="O984" s="263"/>
      <c r="P984" s="263"/>
      <c r="Q984" s="263"/>
      <c r="R984" s="263"/>
      <c r="S984" s="263"/>
      <c r="T984" s="263"/>
      <c r="U984" s="263"/>
      <c r="V984" s="263"/>
      <c r="W984" s="263"/>
      <c r="AA984" s="256"/>
      <c r="AB984" s="256"/>
      <c r="AC984" s="256"/>
      <c r="AD984" s="256"/>
      <c r="AE984" s="256"/>
    </row>
    <row r="985" spans="2:31" ht="15" customHeight="1" x14ac:dyDescent="0.15">
      <c r="B985" s="263"/>
      <c r="C985" s="826"/>
      <c r="D985" s="826"/>
      <c r="E985" s="826"/>
      <c r="F985" s="826"/>
      <c r="G985" s="826"/>
      <c r="H985" s="826"/>
      <c r="I985" s="826"/>
      <c r="J985" s="826"/>
      <c r="K985" s="826"/>
      <c r="L985" s="826"/>
      <c r="M985" s="263"/>
      <c r="N985" s="263" t="s">
        <v>570</v>
      </c>
      <c r="O985" s="263"/>
      <c r="P985" s="263"/>
      <c r="Q985" s="263"/>
      <c r="R985" s="263"/>
      <c r="S985" s="263"/>
      <c r="T985" s="263"/>
      <c r="U985" s="263"/>
      <c r="V985" s="263"/>
      <c r="W985" s="263"/>
      <c r="AA985" s="256"/>
      <c r="AB985" s="256"/>
      <c r="AC985" s="256"/>
      <c r="AD985" s="256"/>
      <c r="AE985" s="256"/>
    </row>
    <row r="986" spans="2:31" ht="15" customHeight="1" x14ac:dyDescent="0.15">
      <c r="C986" s="263" t="s">
        <v>571</v>
      </c>
      <c r="N986" s="264" t="s">
        <v>517</v>
      </c>
      <c r="O986" s="264"/>
      <c r="P986" s="264"/>
      <c r="Q986" s="264"/>
      <c r="R986" s="264"/>
      <c r="S986" s="264"/>
      <c r="T986" s="264"/>
      <c r="U986" s="264"/>
      <c r="V986" s="264"/>
      <c r="AA986" s="256"/>
      <c r="AB986" s="256"/>
      <c r="AC986" s="256"/>
      <c r="AD986" s="256"/>
      <c r="AE986" s="256"/>
    </row>
    <row r="987" spans="2:31" ht="15" customHeight="1" x14ac:dyDescent="0.15">
      <c r="C987" s="263" t="s">
        <v>573</v>
      </c>
      <c r="N987" s="264" t="s">
        <v>572</v>
      </c>
      <c r="O987" s="264"/>
      <c r="P987" s="264"/>
      <c r="Q987" s="264"/>
      <c r="R987" s="264"/>
      <c r="S987" s="264"/>
      <c r="T987" s="264"/>
      <c r="U987" s="264"/>
      <c r="V987" s="264"/>
      <c r="AA987" s="256"/>
      <c r="AB987" s="256"/>
      <c r="AC987" s="256"/>
      <c r="AD987" s="256"/>
      <c r="AE987" s="256"/>
    </row>
    <row r="988" spans="2:31" x14ac:dyDescent="0.15">
      <c r="C988" s="264" t="s">
        <v>542</v>
      </c>
      <c r="N988" s="264" t="s">
        <v>450</v>
      </c>
      <c r="O988" s="264"/>
      <c r="P988" s="264"/>
      <c r="Q988" s="264"/>
      <c r="R988" s="264"/>
      <c r="S988" s="264"/>
      <c r="T988" s="264"/>
      <c r="U988" s="264"/>
      <c r="V988" s="264"/>
      <c r="AA988" s="256"/>
      <c r="AB988" s="256"/>
      <c r="AC988" s="256"/>
      <c r="AD988" s="256"/>
      <c r="AE988" s="256"/>
    </row>
    <row r="989" spans="2:31" x14ac:dyDescent="0.15">
      <c r="N989" s="264"/>
      <c r="AA989" s="256"/>
      <c r="AB989" s="256"/>
      <c r="AC989" s="256"/>
      <c r="AD989" s="256"/>
      <c r="AE989" s="256"/>
    </row>
    <row r="990" spans="2:31" x14ac:dyDescent="0.15">
      <c r="N990" s="264"/>
      <c r="AA990" s="256"/>
      <c r="AB990" s="256"/>
      <c r="AC990" s="256"/>
      <c r="AD990" s="256"/>
      <c r="AE990" s="256"/>
    </row>
    <row r="991" spans="2:31" ht="9" customHeight="1" x14ac:dyDescent="0.15">
      <c r="AA991" s="256"/>
      <c r="AB991" s="256"/>
      <c r="AC991" s="256"/>
      <c r="AD991" s="256"/>
      <c r="AE991" s="256"/>
    </row>
    <row r="992" spans="2:31" s="256" customFormat="1" ht="22.5" customHeight="1" x14ac:dyDescent="0.15">
      <c r="B992" s="867" t="s">
        <v>563</v>
      </c>
      <c r="C992" s="867"/>
      <c r="D992" s="867"/>
      <c r="E992" s="867"/>
      <c r="F992" s="867"/>
      <c r="G992" s="867"/>
      <c r="H992" s="867"/>
      <c r="I992" s="867"/>
      <c r="J992" s="867"/>
      <c r="K992" s="867"/>
      <c r="L992" s="867"/>
      <c r="M992" s="867"/>
      <c r="N992" s="867"/>
      <c r="O992" s="867"/>
      <c r="P992" s="867"/>
      <c r="Q992" s="867"/>
      <c r="R992" s="867"/>
      <c r="S992" s="867"/>
      <c r="T992" s="867"/>
      <c r="U992" s="867"/>
      <c r="V992" s="867"/>
      <c r="W992" s="867"/>
      <c r="Y992" s="242" t="s">
        <v>551</v>
      </c>
    </row>
    <row r="993" spans="2:31" s="256" customFormat="1" ht="20.100000000000001" customHeight="1" x14ac:dyDescent="0.15">
      <c r="B993" s="258" t="s">
        <v>27</v>
      </c>
      <c r="C993" s="258"/>
      <c r="D993" s="868" t="str">
        <f>D948</f>
        <v>ミネトンネル</v>
      </c>
      <c r="E993" s="868"/>
      <c r="F993" s="868"/>
      <c r="G993" s="868"/>
      <c r="H993" s="869" t="s">
        <v>28</v>
      </c>
      <c r="I993" s="869"/>
      <c r="J993" s="870" t="str">
        <f>J948</f>
        <v>一般国道　316号</v>
      </c>
      <c r="K993" s="870"/>
      <c r="L993" s="870"/>
      <c r="M993" s="871" t="s">
        <v>255</v>
      </c>
      <c r="N993" s="871"/>
      <c r="O993" s="871"/>
      <c r="P993" s="872" t="str">
        <f>P948</f>
        <v>株式会社ニュージェック</v>
      </c>
      <c r="Q993" s="872"/>
      <c r="R993" s="872"/>
      <c r="S993" s="562" t="s">
        <v>220</v>
      </c>
      <c r="T993" s="564"/>
      <c r="U993" s="873">
        <f>U948</f>
        <v>44294</v>
      </c>
      <c r="V993" s="874"/>
      <c r="W993" s="875"/>
      <c r="Y993" s="242" t="s">
        <v>554</v>
      </c>
    </row>
    <row r="994" spans="2:31" s="256" customFormat="1" ht="20.100000000000001" customHeight="1" x14ac:dyDescent="0.15">
      <c r="B994" s="259" t="s">
        <v>0</v>
      </c>
      <c r="C994" s="259"/>
      <c r="D994" s="879" t="str">
        <f>D949</f>
        <v>美祢トンネル</v>
      </c>
      <c r="E994" s="879"/>
      <c r="F994" s="879"/>
      <c r="G994" s="879"/>
      <c r="H994" s="541" t="s">
        <v>1</v>
      </c>
      <c r="I994" s="541"/>
      <c r="J994" s="870" t="str">
        <f>J949</f>
        <v>宇部土木建築事務所</v>
      </c>
      <c r="K994" s="870"/>
      <c r="L994" s="870"/>
      <c r="M994" s="871" t="s">
        <v>256</v>
      </c>
      <c r="N994" s="871"/>
      <c r="O994" s="871"/>
      <c r="P994" s="872" t="str">
        <f>P949</f>
        <v>石村　勝伸</v>
      </c>
      <c r="Q994" s="872"/>
      <c r="R994" s="872"/>
      <c r="S994" s="705"/>
      <c r="T994" s="706"/>
      <c r="U994" s="876"/>
      <c r="V994" s="877"/>
      <c r="W994" s="878"/>
      <c r="Y994" s="242" t="s">
        <v>54</v>
      </c>
    </row>
    <row r="995" spans="2:31" s="256" customFormat="1" ht="20.100000000000001" customHeight="1" x14ac:dyDescent="0.15">
      <c r="B995" s="859" t="s">
        <v>564</v>
      </c>
      <c r="C995" s="840" t="s">
        <v>565</v>
      </c>
      <c r="D995" s="883" t="s">
        <v>619</v>
      </c>
      <c r="E995" s="884"/>
      <c r="F995" s="846"/>
      <c r="G995" s="847"/>
      <c r="H995" s="847"/>
      <c r="I995" s="847"/>
      <c r="J995" s="847"/>
      <c r="K995" s="847"/>
      <c r="L995" s="847"/>
      <c r="M995" s="861" t="s">
        <v>564</v>
      </c>
      <c r="N995" s="839" t="s">
        <v>565</v>
      </c>
      <c r="O995" s="883" t="s">
        <v>619</v>
      </c>
      <c r="P995" s="884"/>
      <c r="Q995" s="846"/>
      <c r="R995" s="847"/>
      <c r="S995" s="847"/>
      <c r="T995" s="847"/>
      <c r="U995" s="847"/>
      <c r="V995" s="847"/>
      <c r="W995" s="848"/>
      <c r="Y995" s="242" t="s">
        <v>55</v>
      </c>
    </row>
    <row r="996" spans="2:31" s="256" customFormat="1" ht="20.100000000000001" customHeight="1" x14ac:dyDescent="0.15">
      <c r="B996" s="859"/>
      <c r="C996" s="830"/>
      <c r="D996" s="880"/>
      <c r="E996" s="881"/>
      <c r="F996" s="849"/>
      <c r="G996" s="850"/>
      <c r="H996" s="850"/>
      <c r="I996" s="850"/>
      <c r="J996" s="850"/>
      <c r="K996" s="850"/>
      <c r="L996" s="850"/>
      <c r="M996" s="859"/>
      <c r="N996" s="830"/>
      <c r="O996" s="880"/>
      <c r="P996" s="881"/>
      <c r="Q996" s="849"/>
      <c r="R996" s="850"/>
      <c r="S996" s="850"/>
      <c r="T996" s="850"/>
      <c r="U996" s="850"/>
      <c r="V996" s="850"/>
      <c r="W996" s="851"/>
    </row>
    <row r="997" spans="2:31" s="256" customFormat="1" ht="20.100000000000001" customHeight="1" x14ac:dyDescent="0.15">
      <c r="B997" s="859"/>
      <c r="C997" s="839" t="s">
        <v>2</v>
      </c>
      <c r="D997" s="842">
        <v>9</v>
      </c>
      <c r="E997" s="843"/>
      <c r="F997" s="849"/>
      <c r="G997" s="850"/>
      <c r="H997" s="850"/>
      <c r="I997" s="850"/>
      <c r="J997" s="850"/>
      <c r="K997" s="850"/>
      <c r="L997" s="850"/>
      <c r="M997" s="859"/>
      <c r="N997" s="839" t="s">
        <v>2</v>
      </c>
      <c r="O997" s="842">
        <v>10</v>
      </c>
      <c r="P997" s="843"/>
      <c r="Q997" s="849"/>
      <c r="R997" s="850"/>
      <c r="S997" s="850"/>
      <c r="T997" s="850"/>
      <c r="U997" s="850"/>
      <c r="V997" s="850"/>
      <c r="W997" s="851"/>
    </row>
    <row r="998" spans="2:31" s="256" customFormat="1" ht="20.100000000000001" customHeight="1" x14ac:dyDescent="0.15">
      <c r="B998" s="860"/>
      <c r="C998" s="830"/>
      <c r="D998" s="844"/>
      <c r="E998" s="845"/>
      <c r="F998" s="849"/>
      <c r="G998" s="850"/>
      <c r="H998" s="850"/>
      <c r="I998" s="850"/>
      <c r="J998" s="850"/>
      <c r="K998" s="850"/>
      <c r="L998" s="850"/>
      <c r="M998" s="860"/>
      <c r="N998" s="830"/>
      <c r="O998" s="844"/>
      <c r="P998" s="845"/>
      <c r="Q998" s="849"/>
      <c r="R998" s="850"/>
      <c r="S998" s="850"/>
      <c r="T998" s="850"/>
      <c r="U998" s="850"/>
      <c r="V998" s="850"/>
      <c r="W998" s="851"/>
    </row>
    <row r="999" spans="2:31" s="256" customFormat="1" ht="17.100000000000001" customHeight="1" x14ac:dyDescent="0.15">
      <c r="B999" s="574" t="s">
        <v>566</v>
      </c>
      <c r="C999" s="574" t="s">
        <v>3</v>
      </c>
      <c r="D999" s="842" t="s">
        <v>331</v>
      </c>
      <c r="E999" s="843"/>
      <c r="F999" s="849"/>
      <c r="G999" s="850"/>
      <c r="H999" s="850"/>
      <c r="I999" s="850"/>
      <c r="J999" s="850"/>
      <c r="K999" s="850"/>
      <c r="L999" s="850"/>
      <c r="M999" s="574" t="s">
        <v>566</v>
      </c>
      <c r="N999" s="574" t="s">
        <v>3</v>
      </c>
      <c r="O999" s="842" t="s">
        <v>331</v>
      </c>
      <c r="P999" s="843"/>
      <c r="Q999" s="849"/>
      <c r="R999" s="850"/>
      <c r="S999" s="850"/>
      <c r="T999" s="850"/>
      <c r="U999" s="850"/>
      <c r="V999" s="850"/>
      <c r="W999" s="851"/>
      <c r="AA999" s="257"/>
      <c r="AB999" s="257"/>
      <c r="AC999" s="257"/>
      <c r="AD999" s="257"/>
      <c r="AE999" s="257"/>
    </row>
    <row r="1000" spans="2:31" s="256" customFormat="1" ht="17.100000000000001" customHeight="1" x14ac:dyDescent="0.15">
      <c r="B1000" s="574"/>
      <c r="C1000" s="574"/>
      <c r="D1000" s="844"/>
      <c r="E1000" s="845"/>
      <c r="F1000" s="849"/>
      <c r="G1000" s="850"/>
      <c r="H1000" s="850"/>
      <c r="I1000" s="850"/>
      <c r="J1000" s="850"/>
      <c r="K1000" s="850"/>
      <c r="L1000" s="850"/>
      <c r="M1000" s="574"/>
      <c r="N1000" s="574"/>
      <c r="O1000" s="844"/>
      <c r="P1000" s="845"/>
      <c r="Q1000" s="849"/>
      <c r="R1000" s="850"/>
      <c r="S1000" s="850"/>
      <c r="T1000" s="850"/>
      <c r="U1000" s="850"/>
      <c r="V1000" s="850"/>
      <c r="W1000" s="851"/>
      <c r="AA1000" s="257"/>
      <c r="AB1000" s="257"/>
      <c r="AC1000" s="257"/>
      <c r="AD1000" s="257"/>
      <c r="AE1000" s="257"/>
    </row>
    <row r="1001" spans="2:31" s="256" customFormat="1" ht="17.100000000000001" customHeight="1" x14ac:dyDescent="0.15">
      <c r="B1001" s="574"/>
      <c r="C1001" s="574" t="s">
        <v>4</v>
      </c>
      <c r="D1001" s="842" t="s">
        <v>356</v>
      </c>
      <c r="E1001" s="843"/>
      <c r="F1001" s="849"/>
      <c r="G1001" s="850"/>
      <c r="H1001" s="850"/>
      <c r="I1001" s="850"/>
      <c r="J1001" s="850"/>
      <c r="K1001" s="850"/>
      <c r="L1001" s="850"/>
      <c r="M1001" s="574"/>
      <c r="N1001" s="574" t="s">
        <v>4</v>
      </c>
      <c r="O1001" s="842" t="s">
        <v>355</v>
      </c>
      <c r="P1001" s="843"/>
      <c r="Q1001" s="849"/>
      <c r="R1001" s="850"/>
      <c r="S1001" s="850"/>
      <c r="T1001" s="850"/>
      <c r="U1001" s="850"/>
      <c r="V1001" s="850"/>
      <c r="W1001" s="851"/>
      <c r="AA1001" s="257"/>
      <c r="AB1001" s="257"/>
      <c r="AC1001" s="257"/>
      <c r="AD1001" s="257"/>
      <c r="AE1001" s="257"/>
    </row>
    <row r="1002" spans="2:31" s="256" customFormat="1" ht="17.100000000000001" customHeight="1" x14ac:dyDescent="0.15">
      <c r="B1002" s="574"/>
      <c r="C1002" s="574"/>
      <c r="D1002" s="844"/>
      <c r="E1002" s="845"/>
      <c r="F1002" s="849"/>
      <c r="G1002" s="850"/>
      <c r="H1002" s="850"/>
      <c r="I1002" s="850"/>
      <c r="J1002" s="850"/>
      <c r="K1002" s="850"/>
      <c r="L1002" s="850"/>
      <c r="M1002" s="574"/>
      <c r="N1002" s="574"/>
      <c r="O1002" s="844"/>
      <c r="P1002" s="845"/>
      <c r="Q1002" s="849"/>
      <c r="R1002" s="850"/>
      <c r="S1002" s="850"/>
      <c r="T1002" s="850"/>
      <c r="U1002" s="850"/>
      <c r="V1002" s="850"/>
      <c r="W1002" s="851"/>
      <c r="AA1002" s="257"/>
      <c r="AB1002" s="257"/>
      <c r="AC1002" s="257"/>
      <c r="AD1002" s="257"/>
      <c r="AE1002" s="257"/>
    </row>
    <row r="1003" spans="2:31" s="256" customFormat="1" ht="17.100000000000001" customHeight="1" x14ac:dyDescent="0.15">
      <c r="B1003" s="522" t="s">
        <v>5</v>
      </c>
      <c r="C1003" s="524"/>
      <c r="D1003" s="842" t="s">
        <v>332</v>
      </c>
      <c r="E1003" s="843"/>
      <c r="F1003" s="849"/>
      <c r="G1003" s="850"/>
      <c r="H1003" s="850"/>
      <c r="I1003" s="850"/>
      <c r="J1003" s="850"/>
      <c r="K1003" s="850"/>
      <c r="L1003" s="850"/>
      <c r="M1003" s="522" t="s">
        <v>5</v>
      </c>
      <c r="N1003" s="524"/>
      <c r="O1003" s="827" t="s">
        <v>333</v>
      </c>
      <c r="P1003" s="828"/>
      <c r="Q1003" s="849"/>
      <c r="R1003" s="850"/>
      <c r="S1003" s="850"/>
      <c r="T1003" s="850"/>
      <c r="U1003" s="850"/>
      <c r="V1003" s="850"/>
      <c r="W1003" s="851"/>
      <c r="AA1003" s="257"/>
      <c r="AB1003" s="257"/>
      <c r="AC1003" s="257"/>
      <c r="AD1003" s="257"/>
      <c r="AE1003" s="257"/>
    </row>
    <row r="1004" spans="2:31" s="256" customFormat="1" ht="17.100000000000001" customHeight="1" x14ac:dyDescent="0.15">
      <c r="B1004" s="522" t="s">
        <v>6</v>
      </c>
      <c r="C1004" s="524"/>
      <c r="D1004" s="888" t="s">
        <v>532</v>
      </c>
      <c r="E1004" s="889"/>
      <c r="F1004" s="849"/>
      <c r="G1004" s="850"/>
      <c r="H1004" s="850"/>
      <c r="I1004" s="850"/>
      <c r="J1004" s="850"/>
      <c r="K1004" s="850"/>
      <c r="L1004" s="850"/>
      <c r="M1004" s="522" t="s">
        <v>6</v>
      </c>
      <c r="N1004" s="524"/>
      <c r="O1004" s="844" t="s">
        <v>340</v>
      </c>
      <c r="P1004" s="845"/>
      <c r="Q1004" s="849"/>
      <c r="R1004" s="850"/>
      <c r="S1004" s="850"/>
      <c r="T1004" s="850"/>
      <c r="U1004" s="850"/>
      <c r="V1004" s="850"/>
      <c r="W1004" s="851"/>
    </row>
    <row r="1005" spans="2:31" s="256" customFormat="1" ht="17.100000000000001" customHeight="1" x14ac:dyDescent="0.15">
      <c r="B1005" s="562" t="s">
        <v>29</v>
      </c>
      <c r="C1005" s="831" t="s">
        <v>267</v>
      </c>
      <c r="D1005" s="832"/>
      <c r="E1005" s="260"/>
      <c r="F1005" s="849"/>
      <c r="G1005" s="850"/>
      <c r="H1005" s="850"/>
      <c r="I1005" s="850"/>
      <c r="J1005" s="850"/>
      <c r="K1005" s="850"/>
      <c r="L1005" s="850"/>
      <c r="M1005" s="562" t="s">
        <v>29</v>
      </c>
      <c r="N1005" s="831" t="s">
        <v>267</v>
      </c>
      <c r="O1005" s="832"/>
      <c r="P1005" s="260"/>
      <c r="Q1005" s="849"/>
      <c r="R1005" s="850"/>
      <c r="S1005" s="850"/>
      <c r="T1005" s="850"/>
      <c r="U1005" s="850"/>
      <c r="V1005" s="850"/>
      <c r="W1005" s="851"/>
    </row>
    <row r="1006" spans="2:31" s="256" customFormat="1" ht="17.100000000000001" customHeight="1" x14ac:dyDescent="0.15">
      <c r="B1006" s="565"/>
      <c r="C1006" s="831" t="s">
        <v>268</v>
      </c>
      <c r="D1006" s="832"/>
      <c r="E1006" s="261" t="s">
        <v>554</v>
      </c>
      <c r="F1006" s="852"/>
      <c r="G1006" s="853"/>
      <c r="H1006" s="853"/>
      <c r="I1006" s="853"/>
      <c r="J1006" s="853"/>
      <c r="K1006" s="853"/>
      <c r="L1006" s="853"/>
      <c r="M1006" s="565"/>
      <c r="N1006" s="831" t="s">
        <v>268</v>
      </c>
      <c r="O1006" s="832"/>
      <c r="P1006" s="261" t="s">
        <v>554</v>
      </c>
      <c r="Q1006" s="852"/>
      <c r="R1006" s="853"/>
      <c r="S1006" s="853"/>
      <c r="T1006" s="853"/>
      <c r="U1006" s="853"/>
      <c r="V1006" s="853"/>
      <c r="W1006" s="854"/>
    </row>
    <row r="1007" spans="2:31" s="256" customFormat="1" ht="17.100000000000001" customHeight="1" x14ac:dyDescent="0.15">
      <c r="B1007" s="522" t="s">
        <v>7</v>
      </c>
      <c r="C1007" s="523"/>
      <c r="D1007" s="524"/>
      <c r="E1007" s="833" t="s">
        <v>1486</v>
      </c>
      <c r="F1007" s="857"/>
      <c r="G1007" s="857"/>
      <c r="H1007" s="857"/>
      <c r="I1007" s="857"/>
      <c r="J1007" s="857"/>
      <c r="K1007" s="857"/>
      <c r="L1007" s="858"/>
      <c r="M1007" s="522" t="s">
        <v>7</v>
      </c>
      <c r="N1007" s="523"/>
      <c r="O1007" s="524"/>
      <c r="P1007" s="833" t="s">
        <v>1487</v>
      </c>
      <c r="Q1007" s="857"/>
      <c r="R1007" s="857"/>
      <c r="S1007" s="857"/>
      <c r="T1007" s="857"/>
      <c r="U1007" s="857"/>
      <c r="V1007" s="857"/>
      <c r="W1007" s="858"/>
    </row>
    <row r="1008" spans="2:31" s="256" customFormat="1" ht="17.100000000000001" customHeight="1" x14ac:dyDescent="0.15">
      <c r="B1008" s="522" t="s">
        <v>46</v>
      </c>
      <c r="C1008" s="523"/>
      <c r="D1008" s="524"/>
      <c r="E1008" s="813" t="s">
        <v>1214</v>
      </c>
      <c r="F1008" s="814"/>
      <c r="G1008" s="814"/>
      <c r="H1008" s="855"/>
      <c r="I1008" s="855"/>
      <c r="J1008" s="855"/>
      <c r="K1008" s="855"/>
      <c r="L1008" s="856"/>
      <c r="M1008" s="522" t="s">
        <v>46</v>
      </c>
      <c r="N1008" s="523"/>
      <c r="O1008" s="524"/>
      <c r="P1008" s="813" t="s">
        <v>1116</v>
      </c>
      <c r="Q1008" s="814"/>
      <c r="R1008" s="814"/>
      <c r="S1008" s="814"/>
      <c r="T1008" s="814"/>
      <c r="U1008" s="814"/>
      <c r="V1008" s="814"/>
      <c r="W1008" s="815"/>
    </row>
    <row r="1009" spans="2:23" s="256" customFormat="1" ht="17.100000000000001" customHeight="1" x14ac:dyDescent="0.15">
      <c r="B1009" s="522" t="s">
        <v>270</v>
      </c>
      <c r="C1009" s="523"/>
      <c r="D1009" s="524"/>
      <c r="E1009" s="813" t="s">
        <v>1214</v>
      </c>
      <c r="F1009" s="814"/>
      <c r="G1009" s="814"/>
      <c r="H1009" s="855"/>
      <c r="I1009" s="855"/>
      <c r="J1009" s="855"/>
      <c r="K1009" s="855"/>
      <c r="L1009" s="856"/>
      <c r="M1009" s="522" t="s">
        <v>270</v>
      </c>
      <c r="N1009" s="523"/>
      <c r="O1009" s="524"/>
      <c r="P1009" s="813" t="s">
        <v>516</v>
      </c>
      <c r="Q1009" s="814"/>
      <c r="R1009" s="814"/>
      <c r="S1009" s="855"/>
      <c r="T1009" s="855"/>
      <c r="U1009" s="855"/>
      <c r="V1009" s="855"/>
      <c r="W1009" s="856"/>
    </row>
    <row r="1010" spans="2:23" s="256" customFormat="1" ht="17.100000000000001" customHeight="1" x14ac:dyDescent="0.15">
      <c r="B1010" s="522" t="s">
        <v>289</v>
      </c>
      <c r="C1010" s="523"/>
      <c r="D1010" s="524"/>
      <c r="E1010" s="813" t="s">
        <v>555</v>
      </c>
      <c r="F1010" s="814"/>
      <c r="G1010" s="814"/>
      <c r="H1010" s="816" t="s">
        <v>8</v>
      </c>
      <c r="I1010" s="817"/>
      <c r="J1010" s="818"/>
      <c r="K1010" s="819"/>
      <c r="L1010" s="819"/>
      <c r="M1010" s="522" t="s">
        <v>289</v>
      </c>
      <c r="N1010" s="523"/>
      <c r="O1010" s="524"/>
      <c r="P1010" s="813" t="s">
        <v>555</v>
      </c>
      <c r="Q1010" s="814"/>
      <c r="R1010" s="814"/>
      <c r="S1010" s="816" t="s">
        <v>8</v>
      </c>
      <c r="T1010" s="817"/>
      <c r="U1010" s="818"/>
      <c r="V1010" s="819"/>
      <c r="W1010" s="820"/>
    </row>
    <row r="1011" spans="2:23" s="256" customFormat="1" ht="17.100000000000001" customHeight="1" x14ac:dyDescent="0.15">
      <c r="B1011" s="565" t="s">
        <v>567</v>
      </c>
      <c r="C1011" s="566"/>
      <c r="D1011" s="836" t="s">
        <v>1259</v>
      </c>
      <c r="E1011" s="837"/>
      <c r="F1011" s="837"/>
      <c r="G1011" s="837"/>
      <c r="H1011" s="837"/>
      <c r="I1011" s="837"/>
      <c r="J1011" s="837"/>
      <c r="K1011" s="837"/>
      <c r="L1011" s="838"/>
      <c r="M1011" s="565" t="s">
        <v>567</v>
      </c>
      <c r="N1011" s="566"/>
      <c r="O1011" s="885" t="s">
        <v>1117</v>
      </c>
      <c r="P1011" s="886"/>
      <c r="Q1011" s="886"/>
      <c r="R1011" s="886"/>
      <c r="S1011" s="886"/>
      <c r="T1011" s="886"/>
      <c r="U1011" s="886"/>
      <c r="V1011" s="886"/>
      <c r="W1011" s="887"/>
    </row>
    <row r="1012" spans="2:23" s="256" customFormat="1" ht="20.100000000000001" customHeight="1" x14ac:dyDescent="0.15">
      <c r="B1012" s="859" t="s">
        <v>564</v>
      </c>
      <c r="C1012" s="840" t="s">
        <v>565</v>
      </c>
      <c r="D1012" s="883" t="s">
        <v>1260</v>
      </c>
      <c r="E1012" s="884"/>
      <c r="F1012" s="846"/>
      <c r="G1012" s="847"/>
      <c r="H1012" s="847"/>
      <c r="I1012" s="847"/>
      <c r="J1012" s="847"/>
      <c r="K1012" s="847"/>
      <c r="L1012" s="847"/>
      <c r="M1012" s="859" t="s">
        <v>564</v>
      </c>
      <c r="N1012" s="840" t="s">
        <v>565</v>
      </c>
      <c r="O1012" s="883" t="s">
        <v>1260</v>
      </c>
      <c r="P1012" s="884"/>
      <c r="Q1012" s="846"/>
      <c r="R1012" s="847"/>
      <c r="S1012" s="847"/>
      <c r="T1012" s="847"/>
      <c r="U1012" s="847"/>
      <c r="V1012" s="847"/>
      <c r="W1012" s="848"/>
    </row>
    <row r="1013" spans="2:23" s="256" customFormat="1" ht="20.100000000000001" customHeight="1" x14ac:dyDescent="0.15">
      <c r="B1013" s="859"/>
      <c r="C1013" s="830"/>
      <c r="D1013" s="880"/>
      <c r="E1013" s="881"/>
      <c r="F1013" s="849"/>
      <c r="G1013" s="850"/>
      <c r="H1013" s="850"/>
      <c r="I1013" s="850"/>
      <c r="J1013" s="850"/>
      <c r="K1013" s="850"/>
      <c r="L1013" s="850"/>
      <c r="M1013" s="859"/>
      <c r="N1013" s="830"/>
      <c r="O1013" s="880"/>
      <c r="P1013" s="881"/>
      <c r="Q1013" s="849"/>
      <c r="R1013" s="850"/>
      <c r="S1013" s="850"/>
      <c r="T1013" s="850"/>
      <c r="U1013" s="850"/>
      <c r="V1013" s="850"/>
      <c r="W1013" s="851"/>
    </row>
    <row r="1014" spans="2:23" s="256" customFormat="1" ht="20.100000000000001" customHeight="1" x14ac:dyDescent="0.15">
      <c r="B1014" s="859"/>
      <c r="C1014" s="839" t="s">
        <v>2</v>
      </c>
      <c r="D1014" s="842">
        <v>1</v>
      </c>
      <c r="E1014" s="843"/>
      <c r="F1014" s="849"/>
      <c r="G1014" s="850"/>
      <c r="H1014" s="850"/>
      <c r="I1014" s="850"/>
      <c r="J1014" s="850"/>
      <c r="K1014" s="850"/>
      <c r="L1014" s="850"/>
      <c r="M1014" s="859"/>
      <c r="N1014" s="839" t="s">
        <v>2</v>
      </c>
      <c r="O1014" s="842">
        <v>2</v>
      </c>
      <c r="P1014" s="843"/>
      <c r="Q1014" s="849"/>
      <c r="R1014" s="850"/>
      <c r="S1014" s="850"/>
      <c r="T1014" s="850"/>
      <c r="U1014" s="850"/>
      <c r="V1014" s="850"/>
      <c r="W1014" s="851"/>
    </row>
    <row r="1015" spans="2:23" s="256" customFormat="1" ht="20.100000000000001" customHeight="1" x14ac:dyDescent="0.15">
      <c r="B1015" s="860"/>
      <c r="C1015" s="830"/>
      <c r="D1015" s="844"/>
      <c r="E1015" s="845"/>
      <c r="F1015" s="849"/>
      <c r="G1015" s="850"/>
      <c r="H1015" s="850"/>
      <c r="I1015" s="850"/>
      <c r="J1015" s="850"/>
      <c r="K1015" s="850"/>
      <c r="L1015" s="850"/>
      <c r="M1015" s="860"/>
      <c r="N1015" s="830"/>
      <c r="O1015" s="844"/>
      <c r="P1015" s="845"/>
      <c r="Q1015" s="849"/>
      <c r="R1015" s="850"/>
      <c r="S1015" s="850"/>
      <c r="T1015" s="850"/>
      <c r="U1015" s="850"/>
      <c r="V1015" s="850"/>
      <c r="W1015" s="851"/>
    </row>
    <row r="1016" spans="2:23" s="256" customFormat="1" ht="17.100000000000001" customHeight="1" x14ac:dyDescent="0.15">
      <c r="B1016" s="574" t="s">
        <v>566</v>
      </c>
      <c r="C1016" s="574" t="s">
        <v>3</v>
      </c>
      <c r="D1016" s="842" t="s">
        <v>329</v>
      </c>
      <c r="E1016" s="843"/>
      <c r="F1016" s="849"/>
      <c r="G1016" s="850"/>
      <c r="H1016" s="850"/>
      <c r="I1016" s="850"/>
      <c r="J1016" s="850"/>
      <c r="K1016" s="850"/>
      <c r="L1016" s="850"/>
      <c r="M1016" s="574" t="s">
        <v>566</v>
      </c>
      <c r="N1016" s="574" t="s">
        <v>3</v>
      </c>
      <c r="O1016" s="842" t="s">
        <v>534</v>
      </c>
      <c r="P1016" s="843"/>
      <c r="Q1016" s="849"/>
      <c r="R1016" s="850"/>
      <c r="S1016" s="850"/>
      <c r="T1016" s="850"/>
      <c r="U1016" s="850"/>
      <c r="V1016" s="850"/>
      <c r="W1016" s="851"/>
    </row>
    <row r="1017" spans="2:23" s="256" customFormat="1" ht="17.100000000000001" customHeight="1" x14ac:dyDescent="0.15">
      <c r="B1017" s="574"/>
      <c r="C1017" s="574"/>
      <c r="D1017" s="844"/>
      <c r="E1017" s="845"/>
      <c r="F1017" s="849"/>
      <c r="G1017" s="850"/>
      <c r="H1017" s="850"/>
      <c r="I1017" s="850"/>
      <c r="J1017" s="850"/>
      <c r="K1017" s="850"/>
      <c r="L1017" s="850"/>
      <c r="M1017" s="574"/>
      <c r="N1017" s="574"/>
      <c r="O1017" s="844"/>
      <c r="P1017" s="845"/>
      <c r="Q1017" s="849"/>
      <c r="R1017" s="850"/>
      <c r="S1017" s="850"/>
      <c r="T1017" s="850"/>
      <c r="U1017" s="850"/>
      <c r="V1017" s="850"/>
      <c r="W1017" s="851"/>
    </row>
    <row r="1018" spans="2:23" s="256" customFormat="1" ht="17.100000000000001" customHeight="1" x14ac:dyDescent="0.15">
      <c r="B1018" s="574"/>
      <c r="C1018" s="574" t="s">
        <v>4</v>
      </c>
      <c r="D1018" s="842" t="s">
        <v>351</v>
      </c>
      <c r="E1018" s="843"/>
      <c r="F1018" s="849"/>
      <c r="G1018" s="850"/>
      <c r="H1018" s="850"/>
      <c r="I1018" s="850"/>
      <c r="J1018" s="850"/>
      <c r="K1018" s="850"/>
      <c r="L1018" s="850"/>
      <c r="M1018" s="574"/>
      <c r="N1018" s="574" t="s">
        <v>4</v>
      </c>
      <c r="O1018" s="842" t="s">
        <v>486</v>
      </c>
      <c r="P1018" s="843"/>
      <c r="Q1018" s="849"/>
      <c r="R1018" s="850"/>
      <c r="S1018" s="850"/>
      <c r="T1018" s="850"/>
      <c r="U1018" s="850"/>
      <c r="V1018" s="850"/>
      <c r="W1018" s="851"/>
    </row>
    <row r="1019" spans="2:23" s="256" customFormat="1" ht="17.100000000000001" customHeight="1" x14ac:dyDescent="0.15">
      <c r="B1019" s="574"/>
      <c r="C1019" s="574"/>
      <c r="D1019" s="844"/>
      <c r="E1019" s="845"/>
      <c r="F1019" s="849"/>
      <c r="G1019" s="850"/>
      <c r="H1019" s="850"/>
      <c r="I1019" s="850"/>
      <c r="J1019" s="850"/>
      <c r="K1019" s="850"/>
      <c r="L1019" s="850"/>
      <c r="M1019" s="574"/>
      <c r="N1019" s="574"/>
      <c r="O1019" s="844"/>
      <c r="P1019" s="845"/>
      <c r="Q1019" s="849"/>
      <c r="R1019" s="850"/>
      <c r="S1019" s="850"/>
      <c r="T1019" s="850"/>
      <c r="U1019" s="850"/>
      <c r="V1019" s="850"/>
      <c r="W1019" s="851"/>
    </row>
    <row r="1020" spans="2:23" s="256" customFormat="1" ht="17.100000000000001" customHeight="1" x14ac:dyDescent="0.15">
      <c r="B1020" s="522" t="s">
        <v>5</v>
      </c>
      <c r="C1020" s="524"/>
      <c r="D1020" s="827" t="s">
        <v>332</v>
      </c>
      <c r="E1020" s="828"/>
      <c r="F1020" s="849"/>
      <c r="G1020" s="850"/>
      <c r="H1020" s="850"/>
      <c r="I1020" s="850"/>
      <c r="J1020" s="850"/>
      <c r="K1020" s="850"/>
      <c r="L1020" s="850"/>
      <c r="M1020" s="522" t="s">
        <v>5</v>
      </c>
      <c r="N1020" s="524"/>
      <c r="O1020" s="827" t="s">
        <v>342</v>
      </c>
      <c r="P1020" s="828"/>
      <c r="Q1020" s="849"/>
      <c r="R1020" s="850"/>
      <c r="S1020" s="850"/>
      <c r="T1020" s="850"/>
      <c r="U1020" s="850"/>
      <c r="V1020" s="850"/>
      <c r="W1020" s="851"/>
    </row>
    <row r="1021" spans="2:23" s="256" customFormat="1" ht="17.100000000000001" customHeight="1" x14ac:dyDescent="0.15">
      <c r="B1021" s="522" t="s">
        <v>6</v>
      </c>
      <c r="C1021" s="524"/>
      <c r="D1021" s="844" t="s">
        <v>514</v>
      </c>
      <c r="E1021" s="845"/>
      <c r="F1021" s="849"/>
      <c r="G1021" s="850"/>
      <c r="H1021" s="850"/>
      <c r="I1021" s="850"/>
      <c r="J1021" s="850"/>
      <c r="K1021" s="850"/>
      <c r="L1021" s="850"/>
      <c r="M1021" s="522" t="s">
        <v>6</v>
      </c>
      <c r="N1021" s="524"/>
      <c r="O1021" s="844" t="s">
        <v>336</v>
      </c>
      <c r="P1021" s="845"/>
      <c r="Q1021" s="849"/>
      <c r="R1021" s="850"/>
      <c r="S1021" s="850"/>
      <c r="T1021" s="850"/>
      <c r="U1021" s="850"/>
      <c r="V1021" s="850"/>
      <c r="W1021" s="851"/>
    </row>
    <row r="1022" spans="2:23" s="256" customFormat="1" ht="17.100000000000001" customHeight="1" x14ac:dyDescent="0.15">
      <c r="B1022" s="562" t="s">
        <v>29</v>
      </c>
      <c r="C1022" s="831" t="s">
        <v>267</v>
      </c>
      <c r="D1022" s="832"/>
      <c r="E1022" s="260"/>
      <c r="F1022" s="849"/>
      <c r="G1022" s="850"/>
      <c r="H1022" s="850"/>
      <c r="I1022" s="850"/>
      <c r="J1022" s="850"/>
      <c r="K1022" s="850"/>
      <c r="L1022" s="850"/>
      <c r="M1022" s="562" t="s">
        <v>29</v>
      </c>
      <c r="N1022" s="831" t="s">
        <v>267</v>
      </c>
      <c r="O1022" s="832"/>
      <c r="P1022" s="261"/>
      <c r="Q1022" s="849"/>
      <c r="R1022" s="850"/>
      <c r="S1022" s="850"/>
      <c r="T1022" s="850"/>
      <c r="U1022" s="850"/>
      <c r="V1022" s="850"/>
      <c r="W1022" s="851"/>
    </row>
    <row r="1023" spans="2:23" s="256" customFormat="1" ht="17.100000000000001" customHeight="1" x14ac:dyDescent="0.15">
      <c r="B1023" s="565"/>
      <c r="C1023" s="831" t="s">
        <v>268</v>
      </c>
      <c r="D1023" s="832"/>
      <c r="E1023" s="261" t="s">
        <v>554</v>
      </c>
      <c r="F1023" s="852"/>
      <c r="G1023" s="853"/>
      <c r="H1023" s="853"/>
      <c r="I1023" s="853"/>
      <c r="J1023" s="853"/>
      <c r="K1023" s="853"/>
      <c r="L1023" s="853"/>
      <c r="M1023" s="565"/>
      <c r="N1023" s="831" t="s">
        <v>268</v>
      </c>
      <c r="O1023" s="832"/>
      <c r="P1023" s="262" t="s">
        <v>54</v>
      </c>
      <c r="Q1023" s="852"/>
      <c r="R1023" s="853"/>
      <c r="S1023" s="853"/>
      <c r="T1023" s="853"/>
      <c r="U1023" s="853"/>
      <c r="V1023" s="853"/>
      <c r="W1023" s="854"/>
    </row>
    <row r="1024" spans="2:23" s="256" customFormat="1" ht="17.100000000000001" customHeight="1" x14ac:dyDescent="0.15">
      <c r="B1024" s="522" t="s">
        <v>7</v>
      </c>
      <c r="C1024" s="523"/>
      <c r="D1024" s="524"/>
      <c r="E1024" s="833" t="s">
        <v>1261</v>
      </c>
      <c r="F1024" s="857"/>
      <c r="G1024" s="857"/>
      <c r="H1024" s="857"/>
      <c r="I1024" s="857"/>
      <c r="J1024" s="857"/>
      <c r="K1024" s="857"/>
      <c r="L1024" s="858"/>
      <c r="M1024" s="522" t="s">
        <v>7</v>
      </c>
      <c r="N1024" s="523"/>
      <c r="O1024" s="524"/>
      <c r="P1024" s="833" t="s">
        <v>1488</v>
      </c>
      <c r="Q1024" s="857"/>
      <c r="R1024" s="857"/>
      <c r="S1024" s="857"/>
      <c r="T1024" s="857"/>
      <c r="U1024" s="857"/>
      <c r="V1024" s="857"/>
      <c r="W1024" s="858"/>
    </row>
    <row r="1025" spans="2:31" s="256" customFormat="1" ht="17.100000000000001" customHeight="1" x14ac:dyDescent="0.15">
      <c r="B1025" s="522" t="s">
        <v>46</v>
      </c>
      <c r="C1025" s="523"/>
      <c r="D1025" s="524"/>
      <c r="E1025" s="813" t="s">
        <v>516</v>
      </c>
      <c r="F1025" s="814"/>
      <c r="G1025" s="814"/>
      <c r="H1025" s="855"/>
      <c r="I1025" s="855"/>
      <c r="J1025" s="855"/>
      <c r="K1025" s="855"/>
      <c r="L1025" s="856"/>
      <c r="M1025" s="522" t="s">
        <v>46</v>
      </c>
      <c r="N1025" s="523"/>
      <c r="O1025" s="524"/>
      <c r="P1025" s="813" t="s">
        <v>1262</v>
      </c>
      <c r="Q1025" s="814"/>
      <c r="R1025" s="814"/>
      <c r="S1025" s="814"/>
      <c r="T1025" s="814"/>
      <c r="U1025" s="814"/>
      <c r="V1025" s="814"/>
      <c r="W1025" s="815"/>
    </row>
    <row r="1026" spans="2:31" s="256" customFormat="1" ht="17.100000000000001" customHeight="1" x14ac:dyDescent="0.15">
      <c r="B1026" s="522" t="s">
        <v>270</v>
      </c>
      <c r="C1026" s="523"/>
      <c r="D1026" s="524"/>
      <c r="E1026" s="813" t="s">
        <v>516</v>
      </c>
      <c r="F1026" s="814"/>
      <c r="G1026" s="814"/>
      <c r="H1026" s="855"/>
      <c r="I1026" s="855"/>
      <c r="J1026" s="855"/>
      <c r="K1026" s="855"/>
      <c r="L1026" s="856"/>
      <c r="M1026" s="522" t="s">
        <v>270</v>
      </c>
      <c r="N1026" s="523"/>
      <c r="O1026" s="524"/>
      <c r="P1026" s="813" t="s">
        <v>516</v>
      </c>
      <c r="Q1026" s="814"/>
      <c r="R1026" s="814"/>
      <c r="S1026" s="855"/>
      <c r="T1026" s="855"/>
      <c r="U1026" s="855"/>
      <c r="V1026" s="855"/>
      <c r="W1026" s="856"/>
    </row>
    <row r="1027" spans="2:31" s="256" customFormat="1" ht="17.100000000000001" customHeight="1" x14ac:dyDescent="0.15">
      <c r="B1027" s="522" t="s">
        <v>289</v>
      </c>
      <c r="C1027" s="523"/>
      <c r="D1027" s="524"/>
      <c r="E1027" s="813" t="s">
        <v>1222</v>
      </c>
      <c r="F1027" s="814"/>
      <c r="G1027" s="814"/>
      <c r="H1027" s="816" t="s">
        <v>8</v>
      </c>
      <c r="I1027" s="817"/>
      <c r="J1027" s="818"/>
      <c r="K1027" s="819"/>
      <c r="L1027" s="819"/>
      <c r="M1027" s="522" t="s">
        <v>289</v>
      </c>
      <c r="N1027" s="523"/>
      <c r="O1027" s="524"/>
      <c r="P1027" s="813" t="s">
        <v>555</v>
      </c>
      <c r="Q1027" s="814"/>
      <c r="R1027" s="814"/>
      <c r="S1027" s="816" t="s">
        <v>8</v>
      </c>
      <c r="T1027" s="817"/>
      <c r="U1027" s="818"/>
      <c r="V1027" s="819"/>
      <c r="W1027" s="820"/>
    </row>
    <row r="1028" spans="2:31" s="256" customFormat="1" ht="17.100000000000001" customHeight="1" x14ac:dyDescent="0.15">
      <c r="B1028" s="565" t="s">
        <v>1223</v>
      </c>
      <c r="C1028" s="566"/>
      <c r="D1028" s="821" t="s">
        <v>1140</v>
      </c>
      <c r="E1028" s="822"/>
      <c r="F1028" s="822"/>
      <c r="G1028" s="822"/>
      <c r="H1028" s="822"/>
      <c r="I1028" s="822"/>
      <c r="J1028" s="822"/>
      <c r="K1028" s="822"/>
      <c r="L1028" s="822"/>
      <c r="M1028" s="865" t="s">
        <v>567</v>
      </c>
      <c r="N1028" s="882"/>
      <c r="O1028" s="836" t="s">
        <v>1263</v>
      </c>
      <c r="P1028" s="837"/>
      <c r="Q1028" s="837"/>
      <c r="R1028" s="837"/>
      <c r="S1028" s="837"/>
      <c r="T1028" s="837"/>
      <c r="U1028" s="837"/>
      <c r="V1028" s="837"/>
      <c r="W1028" s="838"/>
    </row>
    <row r="1029" spans="2:31" ht="15" customHeight="1" x14ac:dyDescent="0.15">
      <c r="B1029" s="263"/>
      <c r="C1029" s="824" t="s">
        <v>568</v>
      </c>
      <c r="D1029" s="825"/>
      <c r="E1029" s="825"/>
      <c r="F1029" s="825"/>
      <c r="G1029" s="825"/>
      <c r="H1029" s="825"/>
      <c r="I1029" s="825"/>
      <c r="J1029" s="825"/>
      <c r="K1029" s="825"/>
      <c r="L1029" s="825"/>
      <c r="M1029" s="263"/>
      <c r="N1029" s="263" t="s">
        <v>569</v>
      </c>
      <c r="O1029" s="263"/>
      <c r="P1029" s="263"/>
      <c r="Q1029" s="263"/>
      <c r="R1029" s="263"/>
      <c r="S1029" s="263"/>
      <c r="T1029" s="263"/>
      <c r="U1029" s="263"/>
      <c r="V1029" s="263"/>
      <c r="W1029" s="263"/>
      <c r="AA1029" s="256"/>
      <c r="AB1029" s="256"/>
      <c r="AC1029" s="256"/>
      <c r="AD1029" s="256"/>
      <c r="AE1029" s="256"/>
    </row>
    <row r="1030" spans="2:31" ht="15" customHeight="1" x14ac:dyDescent="0.15">
      <c r="B1030" s="263"/>
      <c r="C1030" s="826"/>
      <c r="D1030" s="826"/>
      <c r="E1030" s="826"/>
      <c r="F1030" s="826"/>
      <c r="G1030" s="826"/>
      <c r="H1030" s="826"/>
      <c r="I1030" s="826"/>
      <c r="J1030" s="826"/>
      <c r="K1030" s="826"/>
      <c r="L1030" s="826"/>
      <c r="M1030" s="263"/>
      <c r="N1030" s="263" t="s">
        <v>570</v>
      </c>
      <c r="O1030" s="263"/>
      <c r="P1030" s="263"/>
      <c r="Q1030" s="263"/>
      <c r="R1030" s="263"/>
      <c r="S1030" s="263"/>
      <c r="T1030" s="263"/>
      <c r="U1030" s="263"/>
      <c r="V1030" s="263"/>
      <c r="W1030" s="263"/>
      <c r="AA1030" s="256"/>
      <c r="AB1030" s="256"/>
      <c r="AC1030" s="256"/>
      <c r="AD1030" s="256"/>
      <c r="AE1030" s="256"/>
    </row>
    <row r="1031" spans="2:31" ht="15" customHeight="1" x14ac:dyDescent="0.15">
      <c r="C1031" s="263" t="s">
        <v>571</v>
      </c>
      <c r="N1031" s="264" t="s">
        <v>517</v>
      </c>
      <c r="O1031" s="264"/>
      <c r="P1031" s="264"/>
      <c r="Q1031" s="264"/>
      <c r="R1031" s="264"/>
      <c r="S1031" s="264"/>
      <c r="T1031" s="264"/>
      <c r="U1031" s="264"/>
      <c r="V1031" s="264"/>
      <c r="AA1031" s="256"/>
      <c r="AB1031" s="256"/>
      <c r="AC1031" s="256"/>
      <c r="AD1031" s="256"/>
      <c r="AE1031" s="256"/>
    </row>
    <row r="1032" spans="2:31" ht="15" customHeight="1" x14ac:dyDescent="0.15">
      <c r="C1032" s="263" t="s">
        <v>573</v>
      </c>
      <c r="N1032" s="264" t="s">
        <v>572</v>
      </c>
      <c r="O1032" s="264"/>
      <c r="P1032" s="264"/>
      <c r="Q1032" s="264"/>
      <c r="R1032" s="264"/>
      <c r="S1032" s="264"/>
      <c r="T1032" s="264"/>
      <c r="U1032" s="264"/>
      <c r="V1032" s="264"/>
      <c r="AA1032" s="256"/>
      <c r="AB1032" s="256"/>
      <c r="AC1032" s="256"/>
      <c r="AD1032" s="256"/>
      <c r="AE1032" s="256"/>
    </row>
    <row r="1033" spans="2:31" x14ac:dyDescent="0.15">
      <c r="C1033" s="264" t="s">
        <v>542</v>
      </c>
      <c r="N1033" s="264" t="s">
        <v>450</v>
      </c>
      <c r="O1033" s="264"/>
      <c r="P1033" s="264"/>
      <c r="Q1033" s="264"/>
      <c r="R1033" s="264"/>
      <c r="S1033" s="264"/>
      <c r="T1033" s="264"/>
      <c r="U1033" s="264"/>
      <c r="V1033" s="264"/>
      <c r="AA1033" s="256"/>
      <c r="AB1033" s="256"/>
      <c r="AC1033" s="256"/>
      <c r="AD1033" s="256"/>
      <c r="AE1033" s="256"/>
    </row>
    <row r="1034" spans="2:31" x14ac:dyDescent="0.15">
      <c r="N1034" s="264"/>
      <c r="AA1034" s="256"/>
      <c r="AB1034" s="256"/>
      <c r="AC1034" s="256"/>
      <c r="AD1034" s="256"/>
      <c r="AE1034" s="256"/>
    </row>
    <row r="1035" spans="2:31" x14ac:dyDescent="0.15">
      <c r="N1035" s="264"/>
      <c r="AA1035" s="256"/>
      <c r="AB1035" s="256"/>
      <c r="AC1035" s="256"/>
      <c r="AD1035" s="256"/>
      <c r="AE1035" s="256"/>
    </row>
    <row r="1036" spans="2:31" ht="9" customHeight="1" x14ac:dyDescent="0.15">
      <c r="AA1036" s="256"/>
      <c r="AB1036" s="256"/>
      <c r="AC1036" s="256"/>
      <c r="AD1036" s="256"/>
      <c r="AE1036" s="256"/>
    </row>
    <row r="1037" spans="2:31" s="256" customFormat="1" ht="22.5" customHeight="1" x14ac:dyDescent="0.15">
      <c r="B1037" s="867" t="s">
        <v>563</v>
      </c>
      <c r="C1037" s="867"/>
      <c r="D1037" s="867"/>
      <c r="E1037" s="867"/>
      <c r="F1037" s="867"/>
      <c r="G1037" s="867"/>
      <c r="H1037" s="867"/>
      <c r="I1037" s="867"/>
      <c r="J1037" s="867"/>
      <c r="K1037" s="867"/>
      <c r="L1037" s="867"/>
      <c r="M1037" s="867"/>
      <c r="N1037" s="867"/>
      <c r="O1037" s="867"/>
      <c r="P1037" s="867"/>
      <c r="Q1037" s="867"/>
      <c r="R1037" s="867"/>
      <c r="S1037" s="867"/>
      <c r="T1037" s="867"/>
      <c r="U1037" s="867"/>
      <c r="V1037" s="867"/>
      <c r="W1037" s="867"/>
      <c r="Y1037" s="242" t="s">
        <v>551</v>
      </c>
    </row>
    <row r="1038" spans="2:31" s="256" customFormat="1" ht="20.100000000000001" customHeight="1" x14ac:dyDescent="0.15">
      <c r="B1038" s="258" t="s">
        <v>27</v>
      </c>
      <c r="C1038" s="258"/>
      <c r="D1038" s="868" t="str">
        <f>D993</f>
        <v>ミネトンネル</v>
      </c>
      <c r="E1038" s="868"/>
      <c r="F1038" s="868"/>
      <c r="G1038" s="868"/>
      <c r="H1038" s="869" t="s">
        <v>28</v>
      </c>
      <c r="I1038" s="869"/>
      <c r="J1038" s="870" t="str">
        <f>J993</f>
        <v>一般国道　316号</v>
      </c>
      <c r="K1038" s="870"/>
      <c r="L1038" s="870"/>
      <c r="M1038" s="871" t="s">
        <v>255</v>
      </c>
      <c r="N1038" s="871"/>
      <c r="O1038" s="871"/>
      <c r="P1038" s="872" t="str">
        <f>P993</f>
        <v>株式会社ニュージェック</v>
      </c>
      <c r="Q1038" s="872"/>
      <c r="R1038" s="872"/>
      <c r="S1038" s="562" t="s">
        <v>220</v>
      </c>
      <c r="T1038" s="564"/>
      <c r="U1038" s="873">
        <f>U993</f>
        <v>44294</v>
      </c>
      <c r="V1038" s="874"/>
      <c r="W1038" s="875"/>
      <c r="Y1038" s="242" t="s">
        <v>554</v>
      </c>
    </row>
    <row r="1039" spans="2:31" s="256" customFormat="1" ht="20.100000000000001" customHeight="1" x14ac:dyDescent="0.15">
      <c r="B1039" s="259" t="s">
        <v>0</v>
      </c>
      <c r="C1039" s="259"/>
      <c r="D1039" s="879" t="str">
        <f>D994</f>
        <v>美祢トンネル</v>
      </c>
      <c r="E1039" s="879"/>
      <c r="F1039" s="879"/>
      <c r="G1039" s="879"/>
      <c r="H1039" s="541" t="s">
        <v>1</v>
      </c>
      <c r="I1039" s="541"/>
      <c r="J1039" s="870" t="str">
        <f>J994</f>
        <v>宇部土木建築事務所</v>
      </c>
      <c r="K1039" s="870"/>
      <c r="L1039" s="870"/>
      <c r="M1039" s="871" t="s">
        <v>256</v>
      </c>
      <c r="N1039" s="871"/>
      <c r="O1039" s="871"/>
      <c r="P1039" s="872" t="str">
        <f>P994</f>
        <v>石村　勝伸</v>
      </c>
      <c r="Q1039" s="872"/>
      <c r="R1039" s="872"/>
      <c r="S1039" s="705"/>
      <c r="T1039" s="706"/>
      <c r="U1039" s="876"/>
      <c r="V1039" s="877"/>
      <c r="W1039" s="878"/>
      <c r="Y1039" s="242" t="s">
        <v>54</v>
      </c>
    </row>
    <row r="1040" spans="2:31" s="256" customFormat="1" ht="20.100000000000001" customHeight="1" x14ac:dyDescent="0.15">
      <c r="B1040" s="859" t="s">
        <v>564</v>
      </c>
      <c r="C1040" s="840" t="s">
        <v>565</v>
      </c>
      <c r="D1040" s="883" t="s">
        <v>1260</v>
      </c>
      <c r="E1040" s="884"/>
      <c r="F1040" s="846"/>
      <c r="G1040" s="847"/>
      <c r="H1040" s="847"/>
      <c r="I1040" s="847"/>
      <c r="J1040" s="847"/>
      <c r="K1040" s="847"/>
      <c r="L1040" s="847"/>
      <c r="M1040" s="861" t="s">
        <v>564</v>
      </c>
      <c r="N1040" s="839" t="s">
        <v>565</v>
      </c>
      <c r="O1040" s="883" t="s">
        <v>1260</v>
      </c>
      <c r="P1040" s="884"/>
      <c r="Q1040" s="846"/>
      <c r="R1040" s="847"/>
      <c r="S1040" s="847"/>
      <c r="T1040" s="847"/>
      <c r="U1040" s="847"/>
      <c r="V1040" s="847"/>
      <c r="W1040" s="848"/>
      <c r="Y1040" s="242" t="s">
        <v>55</v>
      </c>
    </row>
    <row r="1041" spans="2:31" s="256" customFormat="1" ht="20.100000000000001" customHeight="1" x14ac:dyDescent="0.15">
      <c r="B1041" s="859"/>
      <c r="C1041" s="830"/>
      <c r="D1041" s="880"/>
      <c r="E1041" s="881"/>
      <c r="F1041" s="849"/>
      <c r="G1041" s="850"/>
      <c r="H1041" s="850"/>
      <c r="I1041" s="850"/>
      <c r="J1041" s="850"/>
      <c r="K1041" s="850"/>
      <c r="L1041" s="850"/>
      <c r="M1041" s="859"/>
      <c r="N1041" s="830"/>
      <c r="O1041" s="880"/>
      <c r="P1041" s="881"/>
      <c r="Q1041" s="849"/>
      <c r="R1041" s="850"/>
      <c r="S1041" s="850"/>
      <c r="T1041" s="850"/>
      <c r="U1041" s="850"/>
      <c r="V1041" s="850"/>
      <c r="W1041" s="851"/>
    </row>
    <row r="1042" spans="2:31" s="256" customFormat="1" ht="20.100000000000001" customHeight="1" x14ac:dyDescent="0.15">
      <c r="B1042" s="859"/>
      <c r="C1042" s="839" t="s">
        <v>2</v>
      </c>
      <c r="D1042" s="842">
        <v>3</v>
      </c>
      <c r="E1042" s="843"/>
      <c r="F1042" s="849"/>
      <c r="G1042" s="850"/>
      <c r="H1042" s="850"/>
      <c r="I1042" s="850"/>
      <c r="J1042" s="850"/>
      <c r="K1042" s="850"/>
      <c r="L1042" s="850"/>
      <c r="M1042" s="859"/>
      <c r="N1042" s="839" t="s">
        <v>2</v>
      </c>
      <c r="O1042" s="842">
        <v>4</v>
      </c>
      <c r="P1042" s="843"/>
      <c r="Q1042" s="849"/>
      <c r="R1042" s="850"/>
      <c r="S1042" s="850"/>
      <c r="T1042" s="850"/>
      <c r="U1042" s="850"/>
      <c r="V1042" s="850"/>
      <c r="W1042" s="851"/>
    </row>
    <row r="1043" spans="2:31" s="256" customFormat="1" ht="20.100000000000001" customHeight="1" x14ac:dyDescent="0.15">
      <c r="B1043" s="860"/>
      <c r="C1043" s="830"/>
      <c r="D1043" s="844"/>
      <c r="E1043" s="845"/>
      <c r="F1043" s="849"/>
      <c r="G1043" s="850"/>
      <c r="H1043" s="850"/>
      <c r="I1043" s="850"/>
      <c r="J1043" s="850"/>
      <c r="K1043" s="850"/>
      <c r="L1043" s="850"/>
      <c r="M1043" s="860"/>
      <c r="N1043" s="830"/>
      <c r="O1043" s="844"/>
      <c r="P1043" s="845"/>
      <c r="Q1043" s="849"/>
      <c r="R1043" s="850"/>
      <c r="S1043" s="850"/>
      <c r="T1043" s="850"/>
      <c r="U1043" s="850"/>
      <c r="V1043" s="850"/>
      <c r="W1043" s="851"/>
    </row>
    <row r="1044" spans="2:31" s="256" customFormat="1" ht="17.100000000000001" customHeight="1" x14ac:dyDescent="0.15">
      <c r="B1044" s="574" t="s">
        <v>566</v>
      </c>
      <c r="C1044" s="574" t="s">
        <v>3</v>
      </c>
      <c r="D1044" s="842" t="s">
        <v>534</v>
      </c>
      <c r="E1044" s="843"/>
      <c r="F1044" s="849"/>
      <c r="G1044" s="850"/>
      <c r="H1044" s="850"/>
      <c r="I1044" s="850"/>
      <c r="J1044" s="850"/>
      <c r="K1044" s="850"/>
      <c r="L1044" s="850"/>
      <c r="M1044" s="574" t="s">
        <v>566</v>
      </c>
      <c r="N1044" s="574" t="s">
        <v>3</v>
      </c>
      <c r="O1044" s="842" t="s">
        <v>534</v>
      </c>
      <c r="P1044" s="843"/>
      <c r="Q1044" s="849"/>
      <c r="R1044" s="850"/>
      <c r="S1044" s="850"/>
      <c r="T1044" s="850"/>
      <c r="U1044" s="850"/>
      <c r="V1044" s="850"/>
      <c r="W1044" s="851"/>
      <c r="AA1044" s="257"/>
      <c r="AB1044" s="257"/>
      <c r="AC1044" s="257"/>
      <c r="AD1044" s="257"/>
      <c r="AE1044" s="257"/>
    </row>
    <row r="1045" spans="2:31" s="256" customFormat="1" ht="17.100000000000001" customHeight="1" x14ac:dyDescent="0.15">
      <c r="B1045" s="574"/>
      <c r="C1045" s="574"/>
      <c r="D1045" s="844"/>
      <c r="E1045" s="845"/>
      <c r="F1045" s="849"/>
      <c r="G1045" s="850"/>
      <c r="H1045" s="850"/>
      <c r="I1045" s="850"/>
      <c r="J1045" s="850"/>
      <c r="K1045" s="850"/>
      <c r="L1045" s="850"/>
      <c r="M1045" s="574"/>
      <c r="N1045" s="574"/>
      <c r="O1045" s="844"/>
      <c r="P1045" s="845"/>
      <c r="Q1045" s="849"/>
      <c r="R1045" s="850"/>
      <c r="S1045" s="850"/>
      <c r="T1045" s="850"/>
      <c r="U1045" s="850"/>
      <c r="V1045" s="850"/>
      <c r="W1045" s="851"/>
      <c r="AA1045" s="257"/>
      <c r="AB1045" s="257"/>
      <c r="AC1045" s="257"/>
      <c r="AD1045" s="257"/>
      <c r="AE1045" s="257"/>
    </row>
    <row r="1046" spans="2:31" s="256" customFormat="1" ht="17.100000000000001" customHeight="1" x14ac:dyDescent="0.15">
      <c r="B1046" s="574"/>
      <c r="C1046" s="574" t="s">
        <v>4</v>
      </c>
      <c r="D1046" s="842" t="s">
        <v>486</v>
      </c>
      <c r="E1046" s="843"/>
      <c r="F1046" s="849"/>
      <c r="G1046" s="850"/>
      <c r="H1046" s="850"/>
      <c r="I1046" s="850"/>
      <c r="J1046" s="850"/>
      <c r="K1046" s="850"/>
      <c r="L1046" s="850"/>
      <c r="M1046" s="574"/>
      <c r="N1046" s="574" t="s">
        <v>4</v>
      </c>
      <c r="O1046" s="842" t="s">
        <v>486</v>
      </c>
      <c r="P1046" s="843"/>
      <c r="Q1046" s="849"/>
      <c r="R1046" s="850"/>
      <c r="S1046" s="850"/>
      <c r="T1046" s="850"/>
      <c r="U1046" s="850"/>
      <c r="V1046" s="850"/>
      <c r="W1046" s="851"/>
      <c r="AA1046" s="257"/>
      <c r="AB1046" s="257"/>
      <c r="AC1046" s="257"/>
      <c r="AD1046" s="257"/>
      <c r="AE1046" s="257"/>
    </row>
    <row r="1047" spans="2:31" s="256" customFormat="1" ht="17.100000000000001" customHeight="1" x14ac:dyDescent="0.15">
      <c r="B1047" s="574"/>
      <c r="C1047" s="574"/>
      <c r="D1047" s="844"/>
      <c r="E1047" s="845"/>
      <c r="F1047" s="849"/>
      <c r="G1047" s="850"/>
      <c r="H1047" s="850"/>
      <c r="I1047" s="850"/>
      <c r="J1047" s="850"/>
      <c r="K1047" s="850"/>
      <c r="L1047" s="850"/>
      <c r="M1047" s="574"/>
      <c r="N1047" s="574"/>
      <c r="O1047" s="844"/>
      <c r="P1047" s="845"/>
      <c r="Q1047" s="849"/>
      <c r="R1047" s="850"/>
      <c r="S1047" s="850"/>
      <c r="T1047" s="850"/>
      <c r="U1047" s="850"/>
      <c r="V1047" s="850"/>
      <c r="W1047" s="851"/>
      <c r="AA1047" s="257"/>
      <c r="AB1047" s="257"/>
      <c r="AC1047" s="257"/>
      <c r="AD1047" s="257"/>
      <c r="AE1047" s="257"/>
    </row>
    <row r="1048" spans="2:31" s="256" customFormat="1" ht="17.100000000000001" customHeight="1" x14ac:dyDescent="0.15">
      <c r="B1048" s="522" t="s">
        <v>5</v>
      </c>
      <c r="C1048" s="524"/>
      <c r="D1048" s="842" t="s">
        <v>332</v>
      </c>
      <c r="E1048" s="843"/>
      <c r="F1048" s="849"/>
      <c r="G1048" s="850"/>
      <c r="H1048" s="850"/>
      <c r="I1048" s="850"/>
      <c r="J1048" s="850"/>
      <c r="K1048" s="850"/>
      <c r="L1048" s="850"/>
      <c r="M1048" s="522" t="s">
        <v>5</v>
      </c>
      <c r="N1048" s="524"/>
      <c r="O1048" s="827" t="s">
        <v>332</v>
      </c>
      <c r="P1048" s="828"/>
      <c r="Q1048" s="849"/>
      <c r="R1048" s="850"/>
      <c r="S1048" s="850"/>
      <c r="T1048" s="850"/>
      <c r="U1048" s="850"/>
      <c r="V1048" s="850"/>
      <c r="W1048" s="851"/>
      <c r="AA1048" s="257"/>
      <c r="AB1048" s="257"/>
      <c r="AC1048" s="257"/>
      <c r="AD1048" s="257"/>
      <c r="AE1048" s="257"/>
    </row>
    <row r="1049" spans="2:31" s="256" customFormat="1" ht="17.100000000000001" customHeight="1" x14ac:dyDescent="0.15">
      <c r="B1049" s="522" t="s">
        <v>6</v>
      </c>
      <c r="C1049" s="524"/>
      <c r="D1049" s="888" t="s">
        <v>532</v>
      </c>
      <c r="E1049" s="889"/>
      <c r="F1049" s="849"/>
      <c r="G1049" s="850"/>
      <c r="H1049" s="850"/>
      <c r="I1049" s="850"/>
      <c r="J1049" s="850"/>
      <c r="K1049" s="850"/>
      <c r="L1049" s="850"/>
      <c r="M1049" s="522" t="s">
        <v>6</v>
      </c>
      <c r="N1049" s="524"/>
      <c r="O1049" s="844" t="s">
        <v>338</v>
      </c>
      <c r="P1049" s="845"/>
      <c r="Q1049" s="849"/>
      <c r="R1049" s="850"/>
      <c r="S1049" s="850"/>
      <c r="T1049" s="850"/>
      <c r="U1049" s="850"/>
      <c r="V1049" s="850"/>
      <c r="W1049" s="851"/>
    </row>
    <row r="1050" spans="2:31" s="256" customFormat="1" ht="17.100000000000001" customHeight="1" x14ac:dyDescent="0.15">
      <c r="B1050" s="562" t="s">
        <v>29</v>
      </c>
      <c r="C1050" s="831" t="s">
        <v>267</v>
      </c>
      <c r="D1050" s="832"/>
      <c r="E1050" s="260"/>
      <c r="F1050" s="849"/>
      <c r="G1050" s="850"/>
      <c r="H1050" s="850"/>
      <c r="I1050" s="850"/>
      <c r="J1050" s="850"/>
      <c r="K1050" s="850"/>
      <c r="L1050" s="850"/>
      <c r="M1050" s="562" t="s">
        <v>29</v>
      </c>
      <c r="N1050" s="831" t="s">
        <v>267</v>
      </c>
      <c r="O1050" s="832"/>
      <c r="P1050" s="260"/>
      <c r="Q1050" s="849"/>
      <c r="R1050" s="850"/>
      <c r="S1050" s="850"/>
      <c r="T1050" s="850"/>
      <c r="U1050" s="850"/>
      <c r="V1050" s="850"/>
      <c r="W1050" s="851"/>
    </row>
    <row r="1051" spans="2:31" s="256" customFormat="1" ht="17.100000000000001" customHeight="1" x14ac:dyDescent="0.15">
      <c r="B1051" s="565"/>
      <c r="C1051" s="831" t="s">
        <v>268</v>
      </c>
      <c r="D1051" s="832"/>
      <c r="E1051" s="261" t="s">
        <v>554</v>
      </c>
      <c r="F1051" s="852"/>
      <c r="G1051" s="853"/>
      <c r="H1051" s="853"/>
      <c r="I1051" s="853"/>
      <c r="J1051" s="853"/>
      <c r="K1051" s="853"/>
      <c r="L1051" s="853"/>
      <c r="M1051" s="565"/>
      <c r="N1051" s="831" t="s">
        <v>268</v>
      </c>
      <c r="O1051" s="832"/>
      <c r="P1051" s="261" t="s">
        <v>551</v>
      </c>
      <c r="Q1051" s="852"/>
      <c r="R1051" s="853"/>
      <c r="S1051" s="853"/>
      <c r="T1051" s="853"/>
      <c r="U1051" s="853"/>
      <c r="V1051" s="853"/>
      <c r="W1051" s="854"/>
    </row>
    <row r="1052" spans="2:31" s="256" customFormat="1" ht="17.100000000000001" customHeight="1" x14ac:dyDescent="0.15">
      <c r="B1052" s="522" t="s">
        <v>7</v>
      </c>
      <c r="C1052" s="523"/>
      <c r="D1052" s="524"/>
      <c r="E1052" s="833" t="s">
        <v>1264</v>
      </c>
      <c r="F1052" s="834"/>
      <c r="G1052" s="834"/>
      <c r="H1052" s="834"/>
      <c r="I1052" s="834"/>
      <c r="J1052" s="834"/>
      <c r="K1052" s="834"/>
      <c r="L1052" s="835"/>
      <c r="M1052" s="522" t="s">
        <v>7</v>
      </c>
      <c r="N1052" s="523"/>
      <c r="O1052" s="524"/>
      <c r="P1052" s="833" t="s">
        <v>1265</v>
      </c>
      <c r="Q1052" s="834"/>
      <c r="R1052" s="834"/>
      <c r="S1052" s="834"/>
      <c r="T1052" s="834"/>
      <c r="U1052" s="834"/>
      <c r="V1052" s="834"/>
      <c r="W1052" s="835"/>
    </row>
    <row r="1053" spans="2:31" s="256" customFormat="1" ht="17.100000000000001" customHeight="1" x14ac:dyDescent="0.15">
      <c r="B1053" s="522" t="s">
        <v>46</v>
      </c>
      <c r="C1053" s="523"/>
      <c r="D1053" s="524"/>
      <c r="E1053" s="813" t="s">
        <v>516</v>
      </c>
      <c r="F1053" s="814"/>
      <c r="G1053" s="814"/>
      <c r="H1053" s="814"/>
      <c r="I1053" s="814"/>
      <c r="J1053" s="814"/>
      <c r="K1053" s="814"/>
      <c r="L1053" s="815"/>
      <c r="M1053" s="522" t="s">
        <v>46</v>
      </c>
      <c r="N1053" s="523"/>
      <c r="O1053" s="524"/>
      <c r="P1053" s="813" t="s">
        <v>1266</v>
      </c>
      <c r="Q1053" s="814"/>
      <c r="R1053" s="814"/>
      <c r="S1053" s="814"/>
      <c r="T1053" s="814"/>
      <c r="U1053" s="814"/>
      <c r="V1053" s="814"/>
      <c r="W1053" s="815"/>
    </row>
    <row r="1054" spans="2:31" s="256" customFormat="1" ht="17.100000000000001" customHeight="1" x14ac:dyDescent="0.15">
      <c r="B1054" s="522" t="s">
        <v>270</v>
      </c>
      <c r="C1054" s="523"/>
      <c r="D1054" s="524"/>
      <c r="E1054" s="813" t="s">
        <v>516</v>
      </c>
      <c r="F1054" s="814"/>
      <c r="G1054" s="814"/>
      <c r="H1054" s="855"/>
      <c r="I1054" s="855"/>
      <c r="J1054" s="855"/>
      <c r="K1054" s="855"/>
      <c r="L1054" s="856"/>
      <c r="M1054" s="522" t="s">
        <v>270</v>
      </c>
      <c r="N1054" s="523"/>
      <c r="O1054" s="524"/>
      <c r="P1054" s="813" t="s">
        <v>516</v>
      </c>
      <c r="Q1054" s="814"/>
      <c r="R1054" s="814"/>
      <c r="S1054" s="814"/>
      <c r="T1054" s="814"/>
      <c r="U1054" s="814"/>
      <c r="V1054" s="814"/>
      <c r="W1054" s="815"/>
    </row>
    <row r="1055" spans="2:31" s="256" customFormat="1" ht="17.100000000000001" customHeight="1" x14ac:dyDescent="0.15">
      <c r="B1055" s="522" t="s">
        <v>289</v>
      </c>
      <c r="C1055" s="523"/>
      <c r="D1055" s="524"/>
      <c r="E1055" s="813" t="s">
        <v>555</v>
      </c>
      <c r="F1055" s="814"/>
      <c r="G1055" s="814"/>
      <c r="H1055" s="816" t="s">
        <v>8</v>
      </c>
      <c r="I1055" s="817"/>
      <c r="J1055" s="818"/>
      <c r="K1055" s="819"/>
      <c r="L1055" s="819"/>
      <c r="M1055" s="522" t="s">
        <v>289</v>
      </c>
      <c r="N1055" s="523"/>
      <c r="O1055" s="524"/>
      <c r="P1055" s="862" t="s">
        <v>1101</v>
      </c>
      <c r="Q1055" s="863"/>
      <c r="R1055" s="864"/>
      <c r="S1055" s="816" t="s">
        <v>8</v>
      </c>
      <c r="T1055" s="817"/>
      <c r="U1055" s="818"/>
      <c r="V1055" s="819"/>
      <c r="W1055" s="820"/>
    </row>
    <row r="1056" spans="2:31" s="256" customFormat="1" ht="17.100000000000001" customHeight="1" x14ac:dyDescent="0.15">
      <c r="B1056" s="865" t="s">
        <v>1245</v>
      </c>
      <c r="C1056" s="866"/>
      <c r="D1056" s="821" t="s">
        <v>1267</v>
      </c>
      <c r="E1056" s="822"/>
      <c r="F1056" s="822"/>
      <c r="G1056" s="822"/>
      <c r="H1056" s="822"/>
      <c r="I1056" s="822"/>
      <c r="J1056" s="822"/>
      <c r="K1056" s="822"/>
      <c r="L1056" s="822"/>
      <c r="M1056" s="865" t="s">
        <v>567</v>
      </c>
      <c r="N1056" s="866"/>
      <c r="O1056" s="821" t="s">
        <v>1109</v>
      </c>
      <c r="P1056" s="822"/>
      <c r="Q1056" s="822"/>
      <c r="R1056" s="822"/>
      <c r="S1056" s="822"/>
      <c r="T1056" s="822"/>
      <c r="U1056" s="822"/>
      <c r="V1056" s="822"/>
      <c r="W1056" s="823"/>
    </row>
    <row r="1057" spans="2:23" s="256" customFormat="1" ht="20.100000000000001" customHeight="1" x14ac:dyDescent="0.15">
      <c r="B1057" s="859" t="s">
        <v>564</v>
      </c>
      <c r="C1057" s="840" t="s">
        <v>565</v>
      </c>
      <c r="D1057" s="883" t="s">
        <v>1260</v>
      </c>
      <c r="E1057" s="884"/>
      <c r="F1057" s="846"/>
      <c r="G1057" s="847"/>
      <c r="H1057" s="847"/>
      <c r="I1057" s="847"/>
      <c r="J1057" s="847"/>
      <c r="K1057" s="847"/>
      <c r="L1057" s="847"/>
      <c r="M1057" s="859" t="s">
        <v>564</v>
      </c>
      <c r="N1057" s="840" t="s">
        <v>565</v>
      </c>
      <c r="O1057" s="883" t="s">
        <v>1260</v>
      </c>
      <c r="P1057" s="884"/>
      <c r="Q1057" s="846"/>
      <c r="R1057" s="847"/>
      <c r="S1057" s="847"/>
      <c r="T1057" s="847"/>
      <c r="U1057" s="847"/>
      <c r="V1057" s="847"/>
      <c r="W1057" s="848"/>
    </row>
    <row r="1058" spans="2:23" s="256" customFormat="1" ht="20.100000000000001" customHeight="1" x14ac:dyDescent="0.15">
      <c r="B1058" s="859"/>
      <c r="C1058" s="830"/>
      <c r="D1058" s="880"/>
      <c r="E1058" s="881"/>
      <c r="F1058" s="849"/>
      <c r="G1058" s="850"/>
      <c r="H1058" s="850"/>
      <c r="I1058" s="850"/>
      <c r="J1058" s="850"/>
      <c r="K1058" s="850"/>
      <c r="L1058" s="850"/>
      <c r="M1058" s="859"/>
      <c r="N1058" s="830"/>
      <c r="O1058" s="880"/>
      <c r="P1058" s="881"/>
      <c r="Q1058" s="849"/>
      <c r="R1058" s="850"/>
      <c r="S1058" s="850"/>
      <c r="T1058" s="850"/>
      <c r="U1058" s="850"/>
      <c r="V1058" s="850"/>
      <c r="W1058" s="851"/>
    </row>
    <row r="1059" spans="2:23" s="256" customFormat="1" ht="20.100000000000001" customHeight="1" x14ac:dyDescent="0.15">
      <c r="B1059" s="859"/>
      <c r="C1059" s="839" t="s">
        <v>2</v>
      </c>
      <c r="D1059" s="842">
        <v>5</v>
      </c>
      <c r="E1059" s="843"/>
      <c r="F1059" s="849"/>
      <c r="G1059" s="850"/>
      <c r="H1059" s="850"/>
      <c r="I1059" s="850"/>
      <c r="J1059" s="850"/>
      <c r="K1059" s="850"/>
      <c r="L1059" s="850"/>
      <c r="M1059" s="859"/>
      <c r="N1059" s="839" t="s">
        <v>2</v>
      </c>
      <c r="O1059" s="842">
        <v>6</v>
      </c>
      <c r="P1059" s="843"/>
      <c r="Q1059" s="849"/>
      <c r="R1059" s="850"/>
      <c r="S1059" s="850"/>
      <c r="T1059" s="850"/>
      <c r="U1059" s="850"/>
      <c r="V1059" s="850"/>
      <c r="W1059" s="851"/>
    </row>
    <row r="1060" spans="2:23" s="256" customFormat="1" ht="20.100000000000001" customHeight="1" x14ac:dyDescent="0.15">
      <c r="B1060" s="860"/>
      <c r="C1060" s="830"/>
      <c r="D1060" s="844"/>
      <c r="E1060" s="845"/>
      <c r="F1060" s="849"/>
      <c r="G1060" s="850"/>
      <c r="H1060" s="850"/>
      <c r="I1060" s="850"/>
      <c r="J1060" s="850"/>
      <c r="K1060" s="850"/>
      <c r="L1060" s="850"/>
      <c r="M1060" s="860"/>
      <c r="N1060" s="830"/>
      <c r="O1060" s="844"/>
      <c r="P1060" s="845"/>
      <c r="Q1060" s="849"/>
      <c r="R1060" s="850"/>
      <c r="S1060" s="850"/>
      <c r="T1060" s="850"/>
      <c r="U1060" s="850"/>
      <c r="V1060" s="850"/>
      <c r="W1060" s="851"/>
    </row>
    <row r="1061" spans="2:23" s="256" customFormat="1" ht="17.100000000000001" customHeight="1" x14ac:dyDescent="0.15">
      <c r="B1061" s="574" t="s">
        <v>566</v>
      </c>
      <c r="C1061" s="574" t="s">
        <v>3</v>
      </c>
      <c r="D1061" s="842" t="s">
        <v>534</v>
      </c>
      <c r="E1061" s="843"/>
      <c r="F1061" s="849"/>
      <c r="G1061" s="850"/>
      <c r="H1061" s="850"/>
      <c r="I1061" s="850"/>
      <c r="J1061" s="850"/>
      <c r="K1061" s="850"/>
      <c r="L1061" s="850"/>
      <c r="M1061" s="574" t="s">
        <v>566</v>
      </c>
      <c r="N1061" s="574" t="s">
        <v>3</v>
      </c>
      <c r="O1061" s="842" t="s">
        <v>534</v>
      </c>
      <c r="P1061" s="843"/>
      <c r="Q1061" s="849"/>
      <c r="R1061" s="850"/>
      <c r="S1061" s="850"/>
      <c r="T1061" s="850"/>
      <c r="U1061" s="850"/>
      <c r="V1061" s="850"/>
      <c r="W1061" s="851"/>
    </row>
    <row r="1062" spans="2:23" s="256" customFormat="1" ht="17.100000000000001" customHeight="1" x14ac:dyDescent="0.15">
      <c r="B1062" s="574"/>
      <c r="C1062" s="574"/>
      <c r="D1062" s="844"/>
      <c r="E1062" s="845"/>
      <c r="F1062" s="849"/>
      <c r="G1062" s="850"/>
      <c r="H1062" s="850"/>
      <c r="I1062" s="850"/>
      <c r="J1062" s="850"/>
      <c r="K1062" s="850"/>
      <c r="L1062" s="850"/>
      <c r="M1062" s="574"/>
      <c r="N1062" s="574"/>
      <c r="O1062" s="844"/>
      <c r="P1062" s="845"/>
      <c r="Q1062" s="849"/>
      <c r="R1062" s="850"/>
      <c r="S1062" s="850"/>
      <c r="T1062" s="850"/>
      <c r="U1062" s="850"/>
      <c r="V1062" s="850"/>
      <c r="W1062" s="851"/>
    </row>
    <row r="1063" spans="2:23" s="256" customFormat="1" ht="17.100000000000001" customHeight="1" x14ac:dyDescent="0.15">
      <c r="B1063" s="574"/>
      <c r="C1063" s="574" t="s">
        <v>4</v>
      </c>
      <c r="D1063" s="842" t="s">
        <v>486</v>
      </c>
      <c r="E1063" s="843"/>
      <c r="F1063" s="849"/>
      <c r="G1063" s="850"/>
      <c r="H1063" s="850"/>
      <c r="I1063" s="850"/>
      <c r="J1063" s="850"/>
      <c r="K1063" s="850"/>
      <c r="L1063" s="850"/>
      <c r="M1063" s="574"/>
      <c r="N1063" s="574" t="s">
        <v>4</v>
      </c>
      <c r="O1063" s="842" t="s">
        <v>487</v>
      </c>
      <c r="P1063" s="843"/>
      <c r="Q1063" s="849"/>
      <c r="R1063" s="850"/>
      <c r="S1063" s="850"/>
      <c r="T1063" s="850"/>
      <c r="U1063" s="850"/>
      <c r="V1063" s="850"/>
      <c r="W1063" s="851"/>
    </row>
    <row r="1064" spans="2:23" s="256" customFormat="1" ht="17.100000000000001" customHeight="1" x14ac:dyDescent="0.15">
      <c r="B1064" s="574"/>
      <c r="C1064" s="574"/>
      <c r="D1064" s="844"/>
      <c r="E1064" s="845"/>
      <c r="F1064" s="849"/>
      <c r="G1064" s="850"/>
      <c r="H1064" s="850"/>
      <c r="I1064" s="850"/>
      <c r="J1064" s="850"/>
      <c r="K1064" s="850"/>
      <c r="L1064" s="850"/>
      <c r="M1064" s="574"/>
      <c r="N1064" s="574"/>
      <c r="O1064" s="844"/>
      <c r="P1064" s="845"/>
      <c r="Q1064" s="849"/>
      <c r="R1064" s="850"/>
      <c r="S1064" s="850"/>
      <c r="T1064" s="850"/>
      <c r="U1064" s="850"/>
      <c r="V1064" s="850"/>
      <c r="W1064" s="851"/>
    </row>
    <row r="1065" spans="2:23" s="256" customFormat="1" ht="17.100000000000001" customHeight="1" x14ac:dyDescent="0.15">
      <c r="B1065" s="522" t="s">
        <v>5</v>
      </c>
      <c r="C1065" s="524"/>
      <c r="D1065" s="827" t="s">
        <v>332</v>
      </c>
      <c r="E1065" s="828"/>
      <c r="F1065" s="849"/>
      <c r="G1065" s="850"/>
      <c r="H1065" s="850"/>
      <c r="I1065" s="850"/>
      <c r="J1065" s="850"/>
      <c r="K1065" s="850"/>
      <c r="L1065" s="850"/>
      <c r="M1065" s="522" t="s">
        <v>5</v>
      </c>
      <c r="N1065" s="524"/>
      <c r="O1065" s="827" t="s">
        <v>332</v>
      </c>
      <c r="P1065" s="828"/>
      <c r="Q1065" s="849"/>
      <c r="R1065" s="850"/>
      <c r="S1065" s="850"/>
      <c r="T1065" s="850"/>
      <c r="U1065" s="850"/>
      <c r="V1065" s="850"/>
      <c r="W1065" s="851"/>
    </row>
    <row r="1066" spans="2:23" s="256" customFormat="1" ht="17.100000000000001" customHeight="1" x14ac:dyDescent="0.15">
      <c r="B1066" s="522" t="s">
        <v>6</v>
      </c>
      <c r="C1066" s="524"/>
      <c r="D1066" s="844" t="s">
        <v>532</v>
      </c>
      <c r="E1066" s="845"/>
      <c r="F1066" s="849"/>
      <c r="G1066" s="850"/>
      <c r="H1066" s="850"/>
      <c r="I1066" s="850"/>
      <c r="J1066" s="850"/>
      <c r="K1066" s="850"/>
      <c r="L1066" s="850"/>
      <c r="M1066" s="522" t="s">
        <v>6</v>
      </c>
      <c r="N1066" s="524"/>
      <c r="O1066" s="844" t="s">
        <v>338</v>
      </c>
      <c r="P1066" s="845"/>
      <c r="Q1066" s="849"/>
      <c r="R1066" s="850"/>
      <c r="S1066" s="850"/>
      <c r="T1066" s="850"/>
      <c r="U1066" s="850"/>
      <c r="V1066" s="850"/>
      <c r="W1066" s="851"/>
    </row>
    <row r="1067" spans="2:23" s="256" customFormat="1" ht="17.100000000000001" customHeight="1" x14ac:dyDescent="0.15">
      <c r="B1067" s="562" t="s">
        <v>29</v>
      </c>
      <c r="C1067" s="831" t="s">
        <v>267</v>
      </c>
      <c r="D1067" s="832"/>
      <c r="E1067" s="260"/>
      <c r="F1067" s="849"/>
      <c r="G1067" s="850"/>
      <c r="H1067" s="850"/>
      <c r="I1067" s="850"/>
      <c r="J1067" s="850"/>
      <c r="K1067" s="850"/>
      <c r="L1067" s="850"/>
      <c r="M1067" s="562" t="s">
        <v>29</v>
      </c>
      <c r="N1067" s="831" t="s">
        <v>267</v>
      </c>
      <c r="O1067" s="832"/>
      <c r="P1067" s="261"/>
      <c r="Q1067" s="849"/>
      <c r="R1067" s="850"/>
      <c r="S1067" s="850"/>
      <c r="T1067" s="850"/>
      <c r="U1067" s="850"/>
      <c r="V1067" s="850"/>
      <c r="W1067" s="851"/>
    </row>
    <row r="1068" spans="2:23" s="256" customFormat="1" ht="17.100000000000001" customHeight="1" x14ac:dyDescent="0.15">
      <c r="B1068" s="565"/>
      <c r="C1068" s="831" t="s">
        <v>268</v>
      </c>
      <c r="D1068" s="832"/>
      <c r="E1068" s="261" t="s">
        <v>554</v>
      </c>
      <c r="F1068" s="852"/>
      <c r="G1068" s="853"/>
      <c r="H1068" s="853"/>
      <c r="I1068" s="853"/>
      <c r="J1068" s="853"/>
      <c r="K1068" s="853"/>
      <c r="L1068" s="853"/>
      <c r="M1068" s="565"/>
      <c r="N1068" s="831" t="s">
        <v>268</v>
      </c>
      <c r="O1068" s="832"/>
      <c r="P1068" s="262" t="s">
        <v>551</v>
      </c>
      <c r="Q1068" s="852"/>
      <c r="R1068" s="853"/>
      <c r="S1068" s="853"/>
      <c r="T1068" s="853"/>
      <c r="U1068" s="853"/>
      <c r="V1068" s="853"/>
      <c r="W1068" s="854"/>
    </row>
    <row r="1069" spans="2:23" s="256" customFormat="1" ht="17.100000000000001" customHeight="1" x14ac:dyDescent="0.15">
      <c r="B1069" s="522" t="s">
        <v>7</v>
      </c>
      <c r="C1069" s="523"/>
      <c r="D1069" s="524"/>
      <c r="E1069" s="833" t="s">
        <v>1489</v>
      </c>
      <c r="F1069" s="834"/>
      <c r="G1069" s="834"/>
      <c r="H1069" s="834"/>
      <c r="I1069" s="834"/>
      <c r="J1069" s="834"/>
      <c r="K1069" s="834"/>
      <c r="L1069" s="835"/>
      <c r="M1069" s="522" t="s">
        <v>7</v>
      </c>
      <c r="N1069" s="523"/>
      <c r="O1069" s="524"/>
      <c r="P1069" s="833" t="s">
        <v>1157</v>
      </c>
      <c r="Q1069" s="834"/>
      <c r="R1069" s="834"/>
      <c r="S1069" s="834"/>
      <c r="T1069" s="834"/>
      <c r="U1069" s="834"/>
      <c r="V1069" s="834"/>
      <c r="W1069" s="835"/>
    </row>
    <row r="1070" spans="2:23" s="256" customFormat="1" ht="17.100000000000001" customHeight="1" x14ac:dyDescent="0.15">
      <c r="B1070" s="522" t="s">
        <v>46</v>
      </c>
      <c r="C1070" s="523"/>
      <c r="D1070" s="524"/>
      <c r="E1070" s="813" t="s">
        <v>516</v>
      </c>
      <c r="F1070" s="814"/>
      <c r="G1070" s="814"/>
      <c r="H1070" s="814"/>
      <c r="I1070" s="814"/>
      <c r="J1070" s="814"/>
      <c r="K1070" s="814"/>
      <c r="L1070" s="815"/>
      <c r="M1070" s="522" t="s">
        <v>46</v>
      </c>
      <c r="N1070" s="523"/>
      <c r="O1070" s="524"/>
      <c r="P1070" s="813" t="s">
        <v>1158</v>
      </c>
      <c r="Q1070" s="814"/>
      <c r="R1070" s="814"/>
      <c r="S1070" s="814"/>
      <c r="T1070" s="814"/>
      <c r="U1070" s="814"/>
      <c r="V1070" s="814"/>
      <c r="W1070" s="815"/>
    </row>
    <row r="1071" spans="2:23" s="256" customFormat="1" ht="17.100000000000001" customHeight="1" x14ac:dyDescent="0.15">
      <c r="B1071" s="522" t="s">
        <v>270</v>
      </c>
      <c r="C1071" s="523"/>
      <c r="D1071" s="524"/>
      <c r="E1071" s="813" t="s">
        <v>516</v>
      </c>
      <c r="F1071" s="814"/>
      <c r="G1071" s="814"/>
      <c r="H1071" s="855"/>
      <c r="I1071" s="855"/>
      <c r="J1071" s="855"/>
      <c r="K1071" s="855"/>
      <c r="L1071" s="856"/>
      <c r="M1071" s="522" t="s">
        <v>270</v>
      </c>
      <c r="N1071" s="523"/>
      <c r="O1071" s="524"/>
      <c r="P1071" s="813" t="s">
        <v>516</v>
      </c>
      <c r="Q1071" s="814"/>
      <c r="R1071" s="814"/>
      <c r="S1071" s="814"/>
      <c r="T1071" s="814"/>
      <c r="U1071" s="814"/>
      <c r="V1071" s="814"/>
      <c r="W1071" s="815"/>
    </row>
    <row r="1072" spans="2:23" s="256" customFormat="1" ht="17.100000000000001" customHeight="1" x14ac:dyDescent="0.15">
      <c r="B1072" s="522" t="s">
        <v>289</v>
      </c>
      <c r="C1072" s="523"/>
      <c r="D1072" s="524"/>
      <c r="E1072" s="813" t="s">
        <v>1268</v>
      </c>
      <c r="F1072" s="814"/>
      <c r="G1072" s="814"/>
      <c r="H1072" s="816" t="s">
        <v>8</v>
      </c>
      <c r="I1072" s="817"/>
      <c r="J1072" s="818"/>
      <c r="K1072" s="819"/>
      <c r="L1072" s="819"/>
      <c r="M1072" s="522" t="s">
        <v>289</v>
      </c>
      <c r="N1072" s="523"/>
      <c r="O1072" s="524"/>
      <c r="P1072" s="862" t="s">
        <v>1101</v>
      </c>
      <c r="Q1072" s="863"/>
      <c r="R1072" s="864"/>
      <c r="S1072" s="816" t="s">
        <v>8</v>
      </c>
      <c r="T1072" s="817"/>
      <c r="U1072" s="818"/>
      <c r="V1072" s="819"/>
      <c r="W1072" s="820"/>
    </row>
    <row r="1073" spans="2:31" s="256" customFormat="1" ht="17.100000000000001" customHeight="1" x14ac:dyDescent="0.15">
      <c r="B1073" s="865" t="s">
        <v>567</v>
      </c>
      <c r="C1073" s="866"/>
      <c r="D1073" s="821" t="s">
        <v>1269</v>
      </c>
      <c r="E1073" s="822"/>
      <c r="F1073" s="822"/>
      <c r="G1073" s="822"/>
      <c r="H1073" s="822"/>
      <c r="I1073" s="822"/>
      <c r="J1073" s="822"/>
      <c r="K1073" s="822"/>
      <c r="L1073" s="822"/>
      <c r="M1073" s="522" t="s">
        <v>567</v>
      </c>
      <c r="N1073" s="524"/>
      <c r="O1073" s="821" t="s">
        <v>1108</v>
      </c>
      <c r="P1073" s="822"/>
      <c r="Q1073" s="822"/>
      <c r="R1073" s="822"/>
      <c r="S1073" s="822"/>
      <c r="T1073" s="822"/>
      <c r="U1073" s="822"/>
      <c r="V1073" s="822"/>
      <c r="W1073" s="823"/>
    </row>
    <row r="1074" spans="2:31" ht="15" customHeight="1" x14ac:dyDescent="0.15">
      <c r="B1074" s="263"/>
      <c r="C1074" s="824" t="s">
        <v>568</v>
      </c>
      <c r="D1074" s="825"/>
      <c r="E1074" s="825"/>
      <c r="F1074" s="825"/>
      <c r="G1074" s="825"/>
      <c r="H1074" s="825"/>
      <c r="I1074" s="825"/>
      <c r="J1074" s="825"/>
      <c r="K1074" s="825"/>
      <c r="L1074" s="825"/>
      <c r="M1074" s="263"/>
      <c r="N1074" s="263" t="s">
        <v>569</v>
      </c>
      <c r="O1074" s="263"/>
      <c r="P1074" s="263"/>
      <c r="Q1074" s="263"/>
      <c r="R1074" s="263"/>
      <c r="S1074" s="263"/>
      <c r="T1074" s="263"/>
      <c r="U1074" s="263"/>
      <c r="V1074" s="263"/>
      <c r="W1074" s="263"/>
      <c r="AA1074" s="256"/>
      <c r="AB1074" s="256"/>
      <c r="AC1074" s="256"/>
      <c r="AD1074" s="256"/>
      <c r="AE1074" s="256"/>
    </row>
    <row r="1075" spans="2:31" ht="15" customHeight="1" x14ac:dyDescent="0.15">
      <c r="B1075" s="263"/>
      <c r="C1075" s="826"/>
      <c r="D1075" s="826"/>
      <c r="E1075" s="826"/>
      <c r="F1075" s="826"/>
      <c r="G1075" s="826"/>
      <c r="H1075" s="826"/>
      <c r="I1075" s="826"/>
      <c r="J1075" s="826"/>
      <c r="K1075" s="826"/>
      <c r="L1075" s="826"/>
      <c r="M1075" s="263"/>
      <c r="N1075" s="263" t="s">
        <v>570</v>
      </c>
      <c r="O1075" s="263"/>
      <c r="P1075" s="263"/>
      <c r="Q1075" s="263"/>
      <c r="R1075" s="263"/>
      <c r="S1075" s="263"/>
      <c r="T1075" s="263"/>
      <c r="U1075" s="263"/>
      <c r="V1075" s="263"/>
      <c r="W1075" s="263"/>
      <c r="AA1075" s="256"/>
      <c r="AB1075" s="256"/>
      <c r="AC1075" s="256"/>
      <c r="AD1075" s="256"/>
      <c r="AE1075" s="256"/>
    </row>
    <row r="1076" spans="2:31" ht="15" customHeight="1" x14ac:dyDescent="0.15">
      <c r="C1076" s="263" t="s">
        <v>571</v>
      </c>
      <c r="N1076" s="264" t="s">
        <v>517</v>
      </c>
      <c r="O1076" s="264"/>
      <c r="P1076" s="264"/>
      <c r="Q1076" s="264"/>
      <c r="R1076" s="264"/>
      <c r="S1076" s="264"/>
      <c r="T1076" s="264"/>
      <c r="U1076" s="264"/>
      <c r="V1076" s="264"/>
      <c r="AA1076" s="256"/>
      <c r="AB1076" s="256"/>
      <c r="AC1076" s="256"/>
      <c r="AD1076" s="256"/>
      <c r="AE1076" s="256"/>
    </row>
    <row r="1077" spans="2:31" ht="15" customHeight="1" x14ac:dyDescent="0.15">
      <c r="C1077" s="263" t="s">
        <v>573</v>
      </c>
      <c r="N1077" s="264" t="s">
        <v>572</v>
      </c>
      <c r="O1077" s="264"/>
      <c r="P1077" s="264"/>
      <c r="Q1077" s="264"/>
      <c r="R1077" s="264"/>
      <c r="S1077" s="264"/>
      <c r="T1077" s="264"/>
      <c r="U1077" s="264"/>
      <c r="V1077" s="264"/>
      <c r="AA1077" s="256"/>
      <c r="AB1077" s="256"/>
      <c r="AC1077" s="256"/>
      <c r="AD1077" s="256"/>
      <c r="AE1077" s="256"/>
    </row>
    <row r="1078" spans="2:31" x14ac:dyDescent="0.15">
      <c r="C1078" s="264" t="s">
        <v>542</v>
      </c>
      <c r="N1078" s="264" t="s">
        <v>450</v>
      </c>
      <c r="O1078" s="264"/>
      <c r="P1078" s="264"/>
      <c r="Q1078" s="264"/>
      <c r="R1078" s="264"/>
      <c r="S1078" s="264"/>
      <c r="T1078" s="264"/>
      <c r="U1078" s="264"/>
      <c r="V1078" s="264"/>
      <c r="AA1078" s="256"/>
      <c r="AB1078" s="256"/>
      <c r="AC1078" s="256"/>
      <c r="AD1078" s="256"/>
      <c r="AE1078" s="256"/>
    </row>
    <row r="1079" spans="2:31" x14ac:dyDescent="0.15">
      <c r="N1079" s="264"/>
      <c r="AA1079" s="256"/>
      <c r="AB1079" s="256"/>
      <c r="AC1079" s="256"/>
      <c r="AD1079" s="256"/>
      <c r="AE1079" s="256"/>
    </row>
    <row r="1080" spans="2:31" x14ac:dyDescent="0.15">
      <c r="N1080" s="264"/>
      <c r="AA1080" s="256"/>
      <c r="AB1080" s="256"/>
      <c r="AC1080" s="256"/>
      <c r="AD1080" s="256"/>
      <c r="AE1080" s="256"/>
    </row>
    <row r="1081" spans="2:31" ht="9" customHeight="1" x14ac:dyDescent="0.15">
      <c r="AA1081" s="256"/>
      <c r="AB1081" s="256"/>
      <c r="AC1081" s="256"/>
      <c r="AD1081" s="256"/>
      <c r="AE1081" s="256"/>
    </row>
    <row r="1082" spans="2:31" s="256" customFormat="1" ht="22.5" customHeight="1" x14ac:dyDescent="0.15">
      <c r="B1082" s="867" t="s">
        <v>563</v>
      </c>
      <c r="C1082" s="867"/>
      <c r="D1082" s="867"/>
      <c r="E1082" s="867"/>
      <c r="F1082" s="867"/>
      <c r="G1082" s="867"/>
      <c r="H1082" s="867"/>
      <c r="I1082" s="867"/>
      <c r="J1082" s="867"/>
      <c r="K1082" s="867"/>
      <c r="L1082" s="867"/>
      <c r="M1082" s="867"/>
      <c r="N1082" s="867"/>
      <c r="O1082" s="867"/>
      <c r="P1082" s="867"/>
      <c r="Q1082" s="867"/>
      <c r="R1082" s="867"/>
      <c r="S1082" s="867"/>
      <c r="T1082" s="867"/>
      <c r="U1082" s="867"/>
      <c r="V1082" s="867"/>
      <c r="W1082" s="867"/>
      <c r="Y1082" s="242" t="s">
        <v>551</v>
      </c>
    </row>
    <row r="1083" spans="2:31" s="256" customFormat="1" ht="20.100000000000001" customHeight="1" x14ac:dyDescent="0.15">
      <c r="B1083" s="258" t="s">
        <v>27</v>
      </c>
      <c r="C1083" s="258"/>
      <c r="D1083" s="868" t="str">
        <f>D1038</f>
        <v>ミネトンネル</v>
      </c>
      <c r="E1083" s="868"/>
      <c r="F1083" s="868"/>
      <c r="G1083" s="868"/>
      <c r="H1083" s="869" t="s">
        <v>28</v>
      </c>
      <c r="I1083" s="869"/>
      <c r="J1083" s="870" t="str">
        <f>J1038</f>
        <v>一般国道　316号</v>
      </c>
      <c r="K1083" s="870"/>
      <c r="L1083" s="870"/>
      <c r="M1083" s="871" t="s">
        <v>255</v>
      </c>
      <c r="N1083" s="871"/>
      <c r="O1083" s="871"/>
      <c r="P1083" s="872" t="str">
        <f>P1038</f>
        <v>株式会社ニュージェック</v>
      </c>
      <c r="Q1083" s="872"/>
      <c r="R1083" s="872"/>
      <c r="S1083" s="562" t="s">
        <v>220</v>
      </c>
      <c r="T1083" s="564"/>
      <c r="U1083" s="873">
        <f>U1038</f>
        <v>44294</v>
      </c>
      <c r="V1083" s="874"/>
      <c r="W1083" s="875"/>
      <c r="Y1083" s="242" t="s">
        <v>554</v>
      </c>
    </row>
    <row r="1084" spans="2:31" s="256" customFormat="1" ht="20.100000000000001" customHeight="1" x14ac:dyDescent="0.15">
      <c r="B1084" s="259" t="s">
        <v>0</v>
      </c>
      <c r="C1084" s="259"/>
      <c r="D1084" s="879" t="str">
        <f>D1039</f>
        <v>美祢トンネル</v>
      </c>
      <c r="E1084" s="879"/>
      <c r="F1084" s="879"/>
      <c r="G1084" s="879"/>
      <c r="H1084" s="541" t="s">
        <v>1</v>
      </c>
      <c r="I1084" s="541"/>
      <c r="J1084" s="870" t="str">
        <f>J1039</f>
        <v>宇部土木建築事務所</v>
      </c>
      <c r="K1084" s="870"/>
      <c r="L1084" s="870"/>
      <c r="M1084" s="871" t="s">
        <v>256</v>
      </c>
      <c r="N1084" s="871"/>
      <c r="O1084" s="871"/>
      <c r="P1084" s="872" t="str">
        <f>P1039</f>
        <v>石村　勝伸</v>
      </c>
      <c r="Q1084" s="872"/>
      <c r="R1084" s="872"/>
      <c r="S1084" s="705"/>
      <c r="T1084" s="706"/>
      <c r="U1084" s="876"/>
      <c r="V1084" s="877"/>
      <c r="W1084" s="878"/>
      <c r="Y1084" s="242" t="s">
        <v>54</v>
      </c>
    </row>
    <row r="1085" spans="2:31" s="256" customFormat="1" ht="20.100000000000001" customHeight="1" x14ac:dyDescent="0.15">
      <c r="B1085" s="859" t="s">
        <v>564</v>
      </c>
      <c r="C1085" s="840" t="s">
        <v>565</v>
      </c>
      <c r="D1085" s="883" t="s">
        <v>1260</v>
      </c>
      <c r="E1085" s="884"/>
      <c r="F1085" s="846"/>
      <c r="G1085" s="847"/>
      <c r="H1085" s="847"/>
      <c r="I1085" s="847"/>
      <c r="J1085" s="847"/>
      <c r="K1085" s="847"/>
      <c r="L1085" s="847"/>
      <c r="M1085" s="861" t="s">
        <v>564</v>
      </c>
      <c r="N1085" s="839" t="s">
        <v>565</v>
      </c>
      <c r="O1085" s="883" t="s">
        <v>1260</v>
      </c>
      <c r="P1085" s="884"/>
      <c r="Q1085" s="846"/>
      <c r="R1085" s="847"/>
      <c r="S1085" s="847"/>
      <c r="T1085" s="847"/>
      <c r="U1085" s="847"/>
      <c r="V1085" s="847"/>
      <c r="W1085" s="848"/>
      <c r="Y1085" s="242" t="s">
        <v>55</v>
      </c>
    </row>
    <row r="1086" spans="2:31" s="256" customFormat="1" ht="20.100000000000001" customHeight="1" x14ac:dyDescent="0.15">
      <c r="B1086" s="859"/>
      <c r="C1086" s="830"/>
      <c r="D1086" s="880"/>
      <c r="E1086" s="881"/>
      <c r="F1086" s="849"/>
      <c r="G1086" s="850"/>
      <c r="H1086" s="850"/>
      <c r="I1086" s="850"/>
      <c r="J1086" s="850"/>
      <c r="K1086" s="850"/>
      <c r="L1086" s="850"/>
      <c r="M1086" s="859"/>
      <c r="N1086" s="830"/>
      <c r="O1086" s="880"/>
      <c r="P1086" s="881"/>
      <c r="Q1086" s="849"/>
      <c r="R1086" s="850"/>
      <c r="S1086" s="850"/>
      <c r="T1086" s="850"/>
      <c r="U1086" s="850"/>
      <c r="V1086" s="850"/>
      <c r="W1086" s="851"/>
    </row>
    <row r="1087" spans="2:31" s="256" customFormat="1" ht="20.100000000000001" customHeight="1" x14ac:dyDescent="0.15">
      <c r="B1087" s="859"/>
      <c r="C1087" s="839" t="s">
        <v>2</v>
      </c>
      <c r="D1087" s="842">
        <v>7</v>
      </c>
      <c r="E1087" s="843"/>
      <c r="F1087" s="849"/>
      <c r="G1087" s="850"/>
      <c r="H1087" s="850"/>
      <c r="I1087" s="850"/>
      <c r="J1087" s="850"/>
      <c r="K1087" s="850"/>
      <c r="L1087" s="850"/>
      <c r="M1087" s="859"/>
      <c r="N1087" s="839" t="s">
        <v>2</v>
      </c>
      <c r="O1087" s="842">
        <v>8</v>
      </c>
      <c r="P1087" s="843"/>
      <c r="Q1087" s="849"/>
      <c r="R1087" s="850"/>
      <c r="S1087" s="850"/>
      <c r="T1087" s="850"/>
      <c r="U1087" s="850"/>
      <c r="V1087" s="850"/>
      <c r="W1087" s="851"/>
    </row>
    <row r="1088" spans="2:31" s="256" customFormat="1" ht="20.100000000000001" customHeight="1" x14ac:dyDescent="0.15">
      <c r="B1088" s="860"/>
      <c r="C1088" s="830"/>
      <c r="D1088" s="844"/>
      <c r="E1088" s="845"/>
      <c r="F1088" s="849"/>
      <c r="G1088" s="850"/>
      <c r="H1088" s="850"/>
      <c r="I1088" s="850"/>
      <c r="J1088" s="850"/>
      <c r="K1088" s="850"/>
      <c r="L1088" s="850"/>
      <c r="M1088" s="860"/>
      <c r="N1088" s="830"/>
      <c r="O1088" s="844"/>
      <c r="P1088" s="845"/>
      <c r="Q1088" s="849"/>
      <c r="R1088" s="850"/>
      <c r="S1088" s="850"/>
      <c r="T1088" s="850"/>
      <c r="U1088" s="850"/>
      <c r="V1088" s="850"/>
      <c r="W1088" s="851"/>
    </row>
    <row r="1089" spans="2:31" s="256" customFormat="1" ht="17.100000000000001" customHeight="1" x14ac:dyDescent="0.15">
      <c r="B1089" s="574" t="s">
        <v>566</v>
      </c>
      <c r="C1089" s="574" t="s">
        <v>3</v>
      </c>
      <c r="D1089" s="842" t="s">
        <v>331</v>
      </c>
      <c r="E1089" s="843"/>
      <c r="F1089" s="849"/>
      <c r="G1089" s="850"/>
      <c r="H1089" s="850"/>
      <c r="I1089" s="850"/>
      <c r="J1089" s="850"/>
      <c r="K1089" s="850"/>
      <c r="L1089" s="850"/>
      <c r="M1089" s="574" t="s">
        <v>566</v>
      </c>
      <c r="N1089" s="574" t="s">
        <v>3</v>
      </c>
      <c r="O1089" s="842" t="s">
        <v>331</v>
      </c>
      <c r="P1089" s="843"/>
      <c r="Q1089" s="849"/>
      <c r="R1089" s="850"/>
      <c r="S1089" s="850"/>
      <c r="T1089" s="850"/>
      <c r="U1089" s="850"/>
      <c r="V1089" s="850"/>
      <c r="W1089" s="851"/>
      <c r="AA1089" s="257"/>
      <c r="AB1089" s="257"/>
      <c r="AC1089" s="257"/>
      <c r="AD1089" s="257"/>
      <c r="AE1089" s="257"/>
    </row>
    <row r="1090" spans="2:31" s="256" customFormat="1" ht="17.100000000000001" customHeight="1" x14ac:dyDescent="0.15">
      <c r="B1090" s="574"/>
      <c r="C1090" s="574"/>
      <c r="D1090" s="844"/>
      <c r="E1090" s="845"/>
      <c r="F1090" s="849"/>
      <c r="G1090" s="850"/>
      <c r="H1090" s="850"/>
      <c r="I1090" s="850"/>
      <c r="J1090" s="850"/>
      <c r="K1090" s="850"/>
      <c r="L1090" s="850"/>
      <c r="M1090" s="574"/>
      <c r="N1090" s="574"/>
      <c r="O1090" s="844"/>
      <c r="P1090" s="845"/>
      <c r="Q1090" s="849"/>
      <c r="R1090" s="850"/>
      <c r="S1090" s="850"/>
      <c r="T1090" s="850"/>
      <c r="U1090" s="850"/>
      <c r="V1090" s="850"/>
      <c r="W1090" s="851"/>
      <c r="AA1090" s="257"/>
      <c r="AB1090" s="257"/>
      <c r="AC1090" s="257"/>
      <c r="AD1090" s="257"/>
      <c r="AE1090" s="257"/>
    </row>
    <row r="1091" spans="2:31" s="256" customFormat="1" ht="17.100000000000001" customHeight="1" x14ac:dyDescent="0.15">
      <c r="B1091" s="574"/>
      <c r="C1091" s="574" t="s">
        <v>4</v>
      </c>
      <c r="D1091" s="842" t="s">
        <v>356</v>
      </c>
      <c r="E1091" s="843"/>
      <c r="F1091" s="849"/>
      <c r="G1091" s="850"/>
      <c r="H1091" s="850"/>
      <c r="I1091" s="850"/>
      <c r="J1091" s="850"/>
      <c r="K1091" s="850"/>
      <c r="L1091" s="850"/>
      <c r="M1091" s="574"/>
      <c r="N1091" s="574" t="s">
        <v>4</v>
      </c>
      <c r="O1091" s="842" t="s">
        <v>356</v>
      </c>
      <c r="P1091" s="843"/>
      <c r="Q1091" s="849"/>
      <c r="R1091" s="850"/>
      <c r="S1091" s="850"/>
      <c r="T1091" s="850"/>
      <c r="U1091" s="850"/>
      <c r="V1091" s="850"/>
      <c r="W1091" s="851"/>
      <c r="AA1091" s="257"/>
      <c r="AB1091" s="257"/>
      <c r="AC1091" s="257"/>
      <c r="AD1091" s="257"/>
      <c r="AE1091" s="257"/>
    </row>
    <row r="1092" spans="2:31" s="256" customFormat="1" ht="17.100000000000001" customHeight="1" x14ac:dyDescent="0.15">
      <c r="B1092" s="574"/>
      <c r="C1092" s="574"/>
      <c r="D1092" s="844"/>
      <c r="E1092" s="845"/>
      <c r="F1092" s="849"/>
      <c r="G1092" s="850"/>
      <c r="H1092" s="850"/>
      <c r="I1092" s="850"/>
      <c r="J1092" s="850"/>
      <c r="K1092" s="850"/>
      <c r="L1092" s="850"/>
      <c r="M1092" s="574"/>
      <c r="N1092" s="574"/>
      <c r="O1092" s="844"/>
      <c r="P1092" s="845"/>
      <c r="Q1092" s="849"/>
      <c r="R1092" s="850"/>
      <c r="S1092" s="850"/>
      <c r="T1092" s="850"/>
      <c r="U1092" s="850"/>
      <c r="V1092" s="850"/>
      <c r="W1092" s="851"/>
      <c r="AA1092" s="257"/>
      <c r="AB1092" s="257"/>
      <c r="AC1092" s="257"/>
      <c r="AD1092" s="257"/>
      <c r="AE1092" s="257"/>
    </row>
    <row r="1093" spans="2:31" s="256" customFormat="1" ht="17.100000000000001" customHeight="1" x14ac:dyDescent="0.15">
      <c r="B1093" s="522" t="s">
        <v>5</v>
      </c>
      <c r="C1093" s="524"/>
      <c r="D1093" s="842" t="s">
        <v>333</v>
      </c>
      <c r="E1093" s="843"/>
      <c r="F1093" s="849"/>
      <c r="G1093" s="850"/>
      <c r="H1093" s="850"/>
      <c r="I1093" s="850"/>
      <c r="J1093" s="850"/>
      <c r="K1093" s="850"/>
      <c r="L1093" s="850"/>
      <c r="M1093" s="522" t="s">
        <v>5</v>
      </c>
      <c r="N1093" s="524"/>
      <c r="O1093" s="827" t="s">
        <v>332</v>
      </c>
      <c r="P1093" s="828"/>
      <c r="Q1093" s="849"/>
      <c r="R1093" s="850"/>
      <c r="S1093" s="850"/>
      <c r="T1093" s="850"/>
      <c r="U1093" s="850"/>
      <c r="V1093" s="850"/>
      <c r="W1093" s="851"/>
      <c r="AA1093" s="257"/>
      <c r="AB1093" s="257"/>
      <c r="AC1093" s="257"/>
      <c r="AD1093" s="257"/>
      <c r="AE1093" s="257"/>
    </row>
    <row r="1094" spans="2:31" s="256" customFormat="1" ht="17.100000000000001" customHeight="1" x14ac:dyDescent="0.15">
      <c r="B1094" s="522" t="s">
        <v>6</v>
      </c>
      <c r="C1094" s="524"/>
      <c r="D1094" s="888" t="s">
        <v>340</v>
      </c>
      <c r="E1094" s="889"/>
      <c r="F1094" s="849"/>
      <c r="G1094" s="850"/>
      <c r="H1094" s="850"/>
      <c r="I1094" s="850"/>
      <c r="J1094" s="850"/>
      <c r="K1094" s="850"/>
      <c r="L1094" s="850"/>
      <c r="M1094" s="522" t="s">
        <v>6</v>
      </c>
      <c r="N1094" s="524"/>
      <c r="O1094" s="844" t="s">
        <v>532</v>
      </c>
      <c r="P1094" s="845"/>
      <c r="Q1094" s="849"/>
      <c r="R1094" s="850"/>
      <c r="S1094" s="850"/>
      <c r="T1094" s="850"/>
      <c r="U1094" s="850"/>
      <c r="V1094" s="850"/>
      <c r="W1094" s="851"/>
    </row>
    <row r="1095" spans="2:31" s="256" customFormat="1" ht="17.100000000000001" customHeight="1" x14ac:dyDescent="0.15">
      <c r="B1095" s="562" t="s">
        <v>29</v>
      </c>
      <c r="C1095" s="831" t="s">
        <v>267</v>
      </c>
      <c r="D1095" s="832"/>
      <c r="E1095" s="260"/>
      <c r="F1095" s="849"/>
      <c r="G1095" s="850"/>
      <c r="H1095" s="850"/>
      <c r="I1095" s="850"/>
      <c r="J1095" s="850"/>
      <c r="K1095" s="850"/>
      <c r="L1095" s="850"/>
      <c r="M1095" s="562" t="s">
        <v>29</v>
      </c>
      <c r="N1095" s="831" t="s">
        <v>267</v>
      </c>
      <c r="O1095" s="832"/>
      <c r="P1095" s="260"/>
      <c r="Q1095" s="849"/>
      <c r="R1095" s="850"/>
      <c r="S1095" s="850"/>
      <c r="T1095" s="850"/>
      <c r="U1095" s="850"/>
      <c r="V1095" s="850"/>
      <c r="W1095" s="851"/>
    </row>
    <row r="1096" spans="2:31" s="256" customFormat="1" ht="17.100000000000001" customHeight="1" x14ac:dyDescent="0.15">
      <c r="B1096" s="565"/>
      <c r="C1096" s="831" t="s">
        <v>268</v>
      </c>
      <c r="D1096" s="832"/>
      <c r="E1096" s="261" t="s">
        <v>554</v>
      </c>
      <c r="F1096" s="852"/>
      <c r="G1096" s="853"/>
      <c r="H1096" s="853"/>
      <c r="I1096" s="853"/>
      <c r="J1096" s="853"/>
      <c r="K1096" s="853"/>
      <c r="L1096" s="853"/>
      <c r="M1096" s="565"/>
      <c r="N1096" s="831" t="s">
        <v>268</v>
      </c>
      <c r="O1096" s="832"/>
      <c r="P1096" s="261" t="s">
        <v>554</v>
      </c>
      <c r="Q1096" s="852"/>
      <c r="R1096" s="853"/>
      <c r="S1096" s="853"/>
      <c r="T1096" s="853"/>
      <c r="U1096" s="853"/>
      <c r="V1096" s="853"/>
      <c r="W1096" s="854"/>
    </row>
    <row r="1097" spans="2:31" s="256" customFormat="1" ht="17.100000000000001" customHeight="1" x14ac:dyDescent="0.15">
      <c r="B1097" s="522" t="s">
        <v>7</v>
      </c>
      <c r="C1097" s="523"/>
      <c r="D1097" s="524"/>
      <c r="E1097" s="833" t="s">
        <v>1270</v>
      </c>
      <c r="F1097" s="857"/>
      <c r="G1097" s="857"/>
      <c r="H1097" s="857"/>
      <c r="I1097" s="857"/>
      <c r="J1097" s="857"/>
      <c r="K1097" s="857"/>
      <c r="L1097" s="858"/>
      <c r="M1097" s="522" t="s">
        <v>7</v>
      </c>
      <c r="N1097" s="523"/>
      <c r="O1097" s="524"/>
      <c r="P1097" s="833" t="s">
        <v>1490</v>
      </c>
      <c r="Q1097" s="857"/>
      <c r="R1097" s="857"/>
      <c r="S1097" s="857"/>
      <c r="T1097" s="857"/>
      <c r="U1097" s="857"/>
      <c r="V1097" s="857"/>
      <c r="W1097" s="858"/>
    </row>
    <row r="1098" spans="2:31" s="256" customFormat="1" ht="17.100000000000001" customHeight="1" x14ac:dyDescent="0.15">
      <c r="B1098" s="522" t="s">
        <v>46</v>
      </c>
      <c r="C1098" s="523"/>
      <c r="D1098" s="524"/>
      <c r="E1098" s="813" t="s">
        <v>1116</v>
      </c>
      <c r="F1098" s="814"/>
      <c r="G1098" s="814"/>
      <c r="H1098" s="814"/>
      <c r="I1098" s="814"/>
      <c r="J1098" s="814"/>
      <c r="K1098" s="814"/>
      <c r="L1098" s="814"/>
      <c r="M1098" s="522" t="s">
        <v>46</v>
      </c>
      <c r="N1098" s="523"/>
      <c r="O1098" s="524"/>
      <c r="P1098" s="813" t="s">
        <v>1272</v>
      </c>
      <c r="Q1098" s="814"/>
      <c r="R1098" s="814"/>
      <c r="S1098" s="814"/>
      <c r="T1098" s="814"/>
      <c r="U1098" s="814"/>
      <c r="V1098" s="814"/>
      <c r="W1098" s="815"/>
    </row>
    <row r="1099" spans="2:31" s="256" customFormat="1" ht="17.100000000000001" customHeight="1" x14ac:dyDescent="0.15">
      <c r="B1099" s="522" t="s">
        <v>270</v>
      </c>
      <c r="C1099" s="523"/>
      <c r="D1099" s="524"/>
      <c r="E1099" s="813" t="s">
        <v>1214</v>
      </c>
      <c r="F1099" s="814"/>
      <c r="G1099" s="814"/>
      <c r="H1099" s="855"/>
      <c r="I1099" s="855"/>
      <c r="J1099" s="855"/>
      <c r="K1099" s="855"/>
      <c r="L1099" s="856"/>
      <c r="M1099" s="522" t="s">
        <v>270</v>
      </c>
      <c r="N1099" s="523"/>
      <c r="O1099" s="524"/>
      <c r="P1099" s="813" t="s">
        <v>1214</v>
      </c>
      <c r="Q1099" s="814"/>
      <c r="R1099" s="814"/>
      <c r="S1099" s="855"/>
      <c r="T1099" s="855"/>
      <c r="U1099" s="855"/>
      <c r="V1099" s="855"/>
      <c r="W1099" s="856"/>
    </row>
    <row r="1100" spans="2:31" s="256" customFormat="1" ht="17.100000000000001" customHeight="1" x14ac:dyDescent="0.15">
      <c r="B1100" s="522" t="s">
        <v>289</v>
      </c>
      <c r="C1100" s="523"/>
      <c r="D1100" s="524"/>
      <c r="E1100" s="813" t="s">
        <v>1222</v>
      </c>
      <c r="F1100" s="814"/>
      <c r="G1100" s="814"/>
      <c r="H1100" s="816" t="s">
        <v>8</v>
      </c>
      <c r="I1100" s="817"/>
      <c r="J1100" s="818"/>
      <c r="K1100" s="819"/>
      <c r="L1100" s="819"/>
      <c r="M1100" s="522" t="s">
        <v>289</v>
      </c>
      <c r="N1100" s="523"/>
      <c r="O1100" s="524"/>
      <c r="P1100" s="813" t="s">
        <v>1222</v>
      </c>
      <c r="Q1100" s="814"/>
      <c r="R1100" s="814"/>
      <c r="S1100" s="816" t="s">
        <v>8</v>
      </c>
      <c r="T1100" s="817"/>
      <c r="U1100" s="818"/>
      <c r="V1100" s="819"/>
      <c r="W1100" s="820"/>
    </row>
    <row r="1101" spans="2:31" s="256" customFormat="1" ht="17.100000000000001" customHeight="1" x14ac:dyDescent="0.15">
      <c r="B1101" s="565" t="s">
        <v>1223</v>
      </c>
      <c r="C1101" s="566"/>
      <c r="D1101" s="885" t="s">
        <v>1117</v>
      </c>
      <c r="E1101" s="886"/>
      <c r="F1101" s="886"/>
      <c r="G1101" s="886"/>
      <c r="H1101" s="886"/>
      <c r="I1101" s="886"/>
      <c r="J1101" s="886"/>
      <c r="K1101" s="886"/>
      <c r="L1101" s="886"/>
      <c r="M1101" s="565" t="s">
        <v>1223</v>
      </c>
      <c r="N1101" s="566"/>
      <c r="O1101" s="836" t="s">
        <v>1730</v>
      </c>
      <c r="P1101" s="837"/>
      <c r="Q1101" s="837"/>
      <c r="R1101" s="837"/>
      <c r="S1101" s="837"/>
      <c r="T1101" s="837"/>
      <c r="U1101" s="837"/>
      <c r="V1101" s="837"/>
      <c r="W1101" s="838"/>
    </row>
    <row r="1102" spans="2:31" s="256" customFormat="1" ht="20.100000000000001" customHeight="1" x14ac:dyDescent="0.15">
      <c r="B1102" s="859" t="s">
        <v>564</v>
      </c>
      <c r="C1102" s="840" t="s">
        <v>565</v>
      </c>
      <c r="D1102" s="883" t="s">
        <v>621</v>
      </c>
      <c r="E1102" s="884"/>
      <c r="F1102" s="846"/>
      <c r="G1102" s="847"/>
      <c r="H1102" s="847"/>
      <c r="I1102" s="847"/>
      <c r="J1102" s="847"/>
      <c r="K1102" s="847"/>
      <c r="L1102" s="848"/>
      <c r="M1102" s="859" t="s">
        <v>564</v>
      </c>
      <c r="N1102" s="840" t="s">
        <v>565</v>
      </c>
      <c r="O1102" s="883" t="s">
        <v>621</v>
      </c>
      <c r="P1102" s="884"/>
      <c r="Q1102" s="846"/>
      <c r="R1102" s="847"/>
      <c r="S1102" s="847"/>
      <c r="T1102" s="847"/>
      <c r="U1102" s="847"/>
      <c r="V1102" s="847"/>
      <c r="W1102" s="848"/>
    </row>
    <row r="1103" spans="2:31" s="256" customFormat="1" ht="20.100000000000001" customHeight="1" x14ac:dyDescent="0.15">
      <c r="B1103" s="859"/>
      <c r="C1103" s="830"/>
      <c r="D1103" s="880"/>
      <c r="E1103" s="881"/>
      <c r="F1103" s="849"/>
      <c r="G1103" s="850"/>
      <c r="H1103" s="850"/>
      <c r="I1103" s="850"/>
      <c r="J1103" s="850"/>
      <c r="K1103" s="850"/>
      <c r="L1103" s="851"/>
      <c r="M1103" s="859"/>
      <c r="N1103" s="830"/>
      <c r="O1103" s="880"/>
      <c r="P1103" s="881"/>
      <c r="Q1103" s="849"/>
      <c r="R1103" s="850"/>
      <c r="S1103" s="850"/>
      <c r="T1103" s="850"/>
      <c r="U1103" s="850"/>
      <c r="V1103" s="850"/>
      <c r="W1103" s="851"/>
    </row>
    <row r="1104" spans="2:31" s="256" customFormat="1" ht="20.100000000000001" customHeight="1" x14ac:dyDescent="0.15">
      <c r="B1104" s="859"/>
      <c r="C1104" s="839" t="s">
        <v>2</v>
      </c>
      <c r="D1104" s="842">
        <v>1</v>
      </c>
      <c r="E1104" s="843"/>
      <c r="F1104" s="849"/>
      <c r="G1104" s="850"/>
      <c r="H1104" s="850"/>
      <c r="I1104" s="850"/>
      <c r="J1104" s="850"/>
      <c r="K1104" s="850"/>
      <c r="L1104" s="851"/>
      <c r="M1104" s="859"/>
      <c r="N1104" s="839" t="s">
        <v>2</v>
      </c>
      <c r="O1104" s="842">
        <v>2</v>
      </c>
      <c r="P1104" s="843"/>
      <c r="Q1104" s="849"/>
      <c r="R1104" s="850"/>
      <c r="S1104" s="850"/>
      <c r="T1104" s="850"/>
      <c r="U1104" s="850"/>
      <c r="V1104" s="850"/>
      <c r="W1104" s="851"/>
    </row>
    <row r="1105" spans="2:31" s="256" customFormat="1" ht="20.100000000000001" customHeight="1" x14ac:dyDescent="0.15">
      <c r="B1105" s="860"/>
      <c r="C1105" s="830"/>
      <c r="D1105" s="844"/>
      <c r="E1105" s="845"/>
      <c r="F1105" s="849"/>
      <c r="G1105" s="850"/>
      <c r="H1105" s="850"/>
      <c r="I1105" s="850"/>
      <c r="J1105" s="850"/>
      <c r="K1105" s="850"/>
      <c r="L1105" s="851"/>
      <c r="M1105" s="860"/>
      <c r="N1105" s="830"/>
      <c r="O1105" s="844"/>
      <c r="P1105" s="845"/>
      <c r="Q1105" s="849"/>
      <c r="R1105" s="850"/>
      <c r="S1105" s="850"/>
      <c r="T1105" s="850"/>
      <c r="U1105" s="850"/>
      <c r="V1105" s="850"/>
      <c r="W1105" s="851"/>
    </row>
    <row r="1106" spans="2:31" s="256" customFormat="1" ht="17.100000000000001" customHeight="1" x14ac:dyDescent="0.15">
      <c r="B1106" s="574" t="s">
        <v>566</v>
      </c>
      <c r="C1106" s="574" t="s">
        <v>3</v>
      </c>
      <c r="D1106" s="842" t="s">
        <v>534</v>
      </c>
      <c r="E1106" s="843"/>
      <c r="F1106" s="849"/>
      <c r="G1106" s="850"/>
      <c r="H1106" s="850"/>
      <c r="I1106" s="850"/>
      <c r="J1106" s="850"/>
      <c r="K1106" s="850"/>
      <c r="L1106" s="851"/>
      <c r="M1106" s="574" t="s">
        <v>566</v>
      </c>
      <c r="N1106" s="574" t="s">
        <v>3</v>
      </c>
      <c r="O1106" s="842" t="s">
        <v>534</v>
      </c>
      <c r="P1106" s="843"/>
      <c r="Q1106" s="849"/>
      <c r="R1106" s="850"/>
      <c r="S1106" s="850"/>
      <c r="T1106" s="850"/>
      <c r="U1106" s="850"/>
      <c r="V1106" s="850"/>
      <c r="W1106" s="851"/>
    </row>
    <row r="1107" spans="2:31" s="256" customFormat="1" ht="17.100000000000001" customHeight="1" x14ac:dyDescent="0.15">
      <c r="B1107" s="574"/>
      <c r="C1107" s="574"/>
      <c r="D1107" s="844"/>
      <c r="E1107" s="845"/>
      <c r="F1107" s="849"/>
      <c r="G1107" s="850"/>
      <c r="H1107" s="850"/>
      <c r="I1107" s="850"/>
      <c r="J1107" s="850"/>
      <c r="K1107" s="850"/>
      <c r="L1107" s="851"/>
      <c r="M1107" s="574"/>
      <c r="N1107" s="574"/>
      <c r="O1107" s="844"/>
      <c r="P1107" s="845"/>
      <c r="Q1107" s="849"/>
      <c r="R1107" s="850"/>
      <c r="S1107" s="850"/>
      <c r="T1107" s="850"/>
      <c r="U1107" s="850"/>
      <c r="V1107" s="850"/>
      <c r="W1107" s="851"/>
    </row>
    <row r="1108" spans="2:31" s="256" customFormat="1" ht="17.100000000000001" customHeight="1" x14ac:dyDescent="0.15">
      <c r="B1108" s="574"/>
      <c r="C1108" s="574" t="s">
        <v>4</v>
      </c>
      <c r="D1108" s="842" t="s">
        <v>486</v>
      </c>
      <c r="E1108" s="843"/>
      <c r="F1108" s="849"/>
      <c r="G1108" s="850"/>
      <c r="H1108" s="850"/>
      <c r="I1108" s="850"/>
      <c r="J1108" s="850"/>
      <c r="K1108" s="850"/>
      <c r="L1108" s="851"/>
      <c r="M1108" s="574"/>
      <c r="N1108" s="574" t="s">
        <v>4</v>
      </c>
      <c r="O1108" s="842" t="s">
        <v>485</v>
      </c>
      <c r="P1108" s="843"/>
      <c r="Q1108" s="849"/>
      <c r="R1108" s="850"/>
      <c r="S1108" s="850"/>
      <c r="T1108" s="850"/>
      <c r="U1108" s="850"/>
      <c r="V1108" s="850"/>
      <c r="W1108" s="851"/>
    </row>
    <row r="1109" spans="2:31" s="256" customFormat="1" ht="17.100000000000001" customHeight="1" x14ac:dyDescent="0.15">
      <c r="B1109" s="574"/>
      <c r="C1109" s="574"/>
      <c r="D1109" s="844"/>
      <c r="E1109" s="845"/>
      <c r="F1109" s="849"/>
      <c r="G1109" s="850"/>
      <c r="H1109" s="850"/>
      <c r="I1109" s="850"/>
      <c r="J1109" s="850"/>
      <c r="K1109" s="850"/>
      <c r="L1109" s="851"/>
      <c r="M1109" s="574"/>
      <c r="N1109" s="574"/>
      <c r="O1109" s="844"/>
      <c r="P1109" s="845"/>
      <c r="Q1109" s="849"/>
      <c r="R1109" s="850"/>
      <c r="S1109" s="850"/>
      <c r="T1109" s="850"/>
      <c r="U1109" s="850"/>
      <c r="V1109" s="850"/>
      <c r="W1109" s="851"/>
    </row>
    <row r="1110" spans="2:31" s="256" customFormat="1" ht="17.100000000000001" customHeight="1" x14ac:dyDescent="0.15">
      <c r="B1110" s="522" t="s">
        <v>5</v>
      </c>
      <c r="C1110" s="524"/>
      <c r="D1110" s="827" t="s">
        <v>332</v>
      </c>
      <c r="E1110" s="828"/>
      <c r="F1110" s="849"/>
      <c r="G1110" s="850"/>
      <c r="H1110" s="850"/>
      <c r="I1110" s="850"/>
      <c r="J1110" s="850"/>
      <c r="K1110" s="850"/>
      <c r="L1110" s="851"/>
      <c r="M1110" s="522" t="s">
        <v>5</v>
      </c>
      <c r="N1110" s="524"/>
      <c r="O1110" s="842" t="s">
        <v>332</v>
      </c>
      <c r="P1110" s="843"/>
      <c r="Q1110" s="849"/>
      <c r="R1110" s="850"/>
      <c r="S1110" s="850"/>
      <c r="T1110" s="850"/>
      <c r="U1110" s="850"/>
      <c r="V1110" s="850"/>
      <c r="W1110" s="851"/>
    </row>
    <row r="1111" spans="2:31" s="256" customFormat="1" ht="17.100000000000001" customHeight="1" x14ac:dyDescent="0.15">
      <c r="B1111" s="522" t="s">
        <v>6</v>
      </c>
      <c r="C1111" s="524"/>
      <c r="D1111" s="844" t="s">
        <v>338</v>
      </c>
      <c r="E1111" s="845"/>
      <c r="F1111" s="849"/>
      <c r="G1111" s="850"/>
      <c r="H1111" s="850"/>
      <c r="I1111" s="850"/>
      <c r="J1111" s="850"/>
      <c r="K1111" s="850"/>
      <c r="L1111" s="851"/>
      <c r="M1111" s="522" t="s">
        <v>6</v>
      </c>
      <c r="N1111" s="524"/>
      <c r="O1111" s="888" t="s">
        <v>338</v>
      </c>
      <c r="P1111" s="889"/>
      <c r="Q1111" s="849"/>
      <c r="R1111" s="850"/>
      <c r="S1111" s="850"/>
      <c r="T1111" s="850"/>
      <c r="U1111" s="850"/>
      <c r="V1111" s="850"/>
      <c r="W1111" s="851"/>
    </row>
    <row r="1112" spans="2:31" s="256" customFormat="1" ht="17.100000000000001" customHeight="1" x14ac:dyDescent="0.15">
      <c r="B1112" s="562" t="s">
        <v>29</v>
      </c>
      <c r="C1112" s="831" t="s">
        <v>267</v>
      </c>
      <c r="D1112" s="832"/>
      <c r="E1112" s="261"/>
      <c r="F1112" s="849"/>
      <c r="G1112" s="850"/>
      <c r="H1112" s="850"/>
      <c r="I1112" s="850"/>
      <c r="J1112" s="850"/>
      <c r="K1112" s="850"/>
      <c r="L1112" s="851"/>
      <c r="M1112" s="562" t="s">
        <v>29</v>
      </c>
      <c r="N1112" s="831" t="s">
        <v>267</v>
      </c>
      <c r="O1112" s="832"/>
      <c r="P1112" s="260"/>
      <c r="Q1112" s="849"/>
      <c r="R1112" s="850"/>
      <c r="S1112" s="850"/>
      <c r="T1112" s="850"/>
      <c r="U1112" s="850"/>
      <c r="V1112" s="850"/>
      <c r="W1112" s="851"/>
    </row>
    <row r="1113" spans="2:31" s="256" customFormat="1" ht="17.100000000000001" customHeight="1" x14ac:dyDescent="0.15">
      <c r="B1113" s="565"/>
      <c r="C1113" s="831" t="s">
        <v>268</v>
      </c>
      <c r="D1113" s="832"/>
      <c r="E1113" s="262" t="s">
        <v>551</v>
      </c>
      <c r="F1113" s="852"/>
      <c r="G1113" s="853"/>
      <c r="H1113" s="853"/>
      <c r="I1113" s="853"/>
      <c r="J1113" s="853"/>
      <c r="K1113" s="853"/>
      <c r="L1113" s="854"/>
      <c r="M1113" s="565"/>
      <c r="N1113" s="831" t="s">
        <v>268</v>
      </c>
      <c r="O1113" s="832"/>
      <c r="P1113" s="261" t="s">
        <v>551</v>
      </c>
      <c r="Q1113" s="852"/>
      <c r="R1113" s="853"/>
      <c r="S1113" s="853"/>
      <c r="T1113" s="853"/>
      <c r="U1113" s="853"/>
      <c r="V1113" s="853"/>
      <c r="W1113" s="854"/>
    </row>
    <row r="1114" spans="2:31" s="256" customFormat="1" ht="17.100000000000001" customHeight="1" x14ac:dyDescent="0.15">
      <c r="B1114" s="522" t="s">
        <v>7</v>
      </c>
      <c r="C1114" s="523"/>
      <c r="D1114" s="524"/>
      <c r="E1114" s="833" t="s">
        <v>1273</v>
      </c>
      <c r="F1114" s="834"/>
      <c r="G1114" s="834"/>
      <c r="H1114" s="834"/>
      <c r="I1114" s="834"/>
      <c r="J1114" s="834"/>
      <c r="K1114" s="834"/>
      <c r="L1114" s="835"/>
      <c r="M1114" s="522" t="s">
        <v>7</v>
      </c>
      <c r="N1114" s="523"/>
      <c r="O1114" s="524"/>
      <c r="P1114" s="833" t="s">
        <v>1103</v>
      </c>
      <c r="Q1114" s="834"/>
      <c r="R1114" s="834"/>
      <c r="S1114" s="834"/>
      <c r="T1114" s="834"/>
      <c r="U1114" s="834"/>
      <c r="V1114" s="834"/>
      <c r="W1114" s="835"/>
    </row>
    <row r="1115" spans="2:31" s="256" customFormat="1" ht="17.100000000000001" customHeight="1" x14ac:dyDescent="0.15">
      <c r="B1115" s="522" t="s">
        <v>46</v>
      </c>
      <c r="C1115" s="523"/>
      <c r="D1115" s="524"/>
      <c r="E1115" s="813" t="s">
        <v>1274</v>
      </c>
      <c r="F1115" s="814"/>
      <c r="G1115" s="814"/>
      <c r="H1115" s="814"/>
      <c r="I1115" s="814"/>
      <c r="J1115" s="814"/>
      <c r="K1115" s="814"/>
      <c r="L1115" s="815"/>
      <c r="M1115" s="522" t="s">
        <v>46</v>
      </c>
      <c r="N1115" s="523"/>
      <c r="O1115" s="524"/>
      <c r="P1115" s="813" t="s">
        <v>1105</v>
      </c>
      <c r="Q1115" s="814"/>
      <c r="R1115" s="814"/>
      <c r="S1115" s="814"/>
      <c r="T1115" s="814"/>
      <c r="U1115" s="814"/>
      <c r="V1115" s="814"/>
      <c r="W1115" s="815"/>
    </row>
    <row r="1116" spans="2:31" s="256" customFormat="1" ht="17.100000000000001" customHeight="1" x14ac:dyDescent="0.15">
      <c r="B1116" s="522" t="s">
        <v>270</v>
      </c>
      <c r="C1116" s="523"/>
      <c r="D1116" s="524"/>
      <c r="E1116" s="813" t="s">
        <v>516</v>
      </c>
      <c r="F1116" s="814"/>
      <c r="G1116" s="814"/>
      <c r="H1116" s="814"/>
      <c r="I1116" s="814"/>
      <c r="J1116" s="814"/>
      <c r="K1116" s="814"/>
      <c r="L1116" s="815"/>
      <c r="M1116" s="522" t="s">
        <v>270</v>
      </c>
      <c r="N1116" s="523"/>
      <c r="O1116" s="524"/>
      <c r="P1116" s="813" t="s">
        <v>516</v>
      </c>
      <c r="Q1116" s="814"/>
      <c r="R1116" s="814"/>
      <c r="S1116" s="814"/>
      <c r="T1116" s="814"/>
      <c r="U1116" s="814"/>
      <c r="V1116" s="814"/>
      <c r="W1116" s="815"/>
    </row>
    <row r="1117" spans="2:31" s="256" customFormat="1" ht="17.100000000000001" customHeight="1" x14ac:dyDescent="0.15">
      <c r="B1117" s="522" t="s">
        <v>289</v>
      </c>
      <c r="C1117" s="523"/>
      <c r="D1117" s="524"/>
      <c r="E1117" s="862" t="s">
        <v>552</v>
      </c>
      <c r="F1117" s="863"/>
      <c r="G1117" s="864"/>
      <c r="H1117" s="816" t="s">
        <v>8</v>
      </c>
      <c r="I1117" s="817"/>
      <c r="J1117" s="818"/>
      <c r="K1117" s="819"/>
      <c r="L1117" s="820"/>
      <c r="M1117" s="522" t="s">
        <v>289</v>
      </c>
      <c r="N1117" s="523"/>
      <c r="O1117" s="524"/>
      <c r="P1117" s="862" t="s">
        <v>552</v>
      </c>
      <c r="Q1117" s="863"/>
      <c r="R1117" s="864"/>
      <c r="S1117" s="816" t="s">
        <v>8</v>
      </c>
      <c r="T1117" s="817"/>
      <c r="U1117" s="818"/>
      <c r="V1117" s="819"/>
      <c r="W1117" s="820"/>
    </row>
    <row r="1118" spans="2:31" s="256" customFormat="1" ht="17.100000000000001" customHeight="1" x14ac:dyDescent="0.15">
      <c r="B1118" s="865" t="s">
        <v>567</v>
      </c>
      <c r="C1118" s="866"/>
      <c r="D1118" s="821" t="s">
        <v>1109</v>
      </c>
      <c r="E1118" s="822"/>
      <c r="F1118" s="822"/>
      <c r="G1118" s="822"/>
      <c r="H1118" s="822"/>
      <c r="I1118" s="822"/>
      <c r="J1118" s="822"/>
      <c r="K1118" s="822"/>
      <c r="L1118" s="823"/>
      <c r="M1118" s="865" t="s">
        <v>567</v>
      </c>
      <c r="N1118" s="866"/>
      <c r="O1118" s="821" t="s">
        <v>1109</v>
      </c>
      <c r="P1118" s="822"/>
      <c r="Q1118" s="822"/>
      <c r="R1118" s="822"/>
      <c r="S1118" s="822"/>
      <c r="T1118" s="822"/>
      <c r="U1118" s="822"/>
      <c r="V1118" s="822"/>
      <c r="W1118" s="823"/>
    </row>
    <row r="1119" spans="2:31" ht="15" customHeight="1" x14ac:dyDescent="0.15">
      <c r="B1119" s="263"/>
      <c r="C1119" s="824" t="s">
        <v>568</v>
      </c>
      <c r="D1119" s="825"/>
      <c r="E1119" s="825"/>
      <c r="F1119" s="825"/>
      <c r="G1119" s="825"/>
      <c r="H1119" s="825"/>
      <c r="I1119" s="825"/>
      <c r="J1119" s="825"/>
      <c r="K1119" s="825"/>
      <c r="L1119" s="825"/>
      <c r="M1119" s="263"/>
      <c r="N1119" s="263" t="s">
        <v>569</v>
      </c>
      <c r="O1119" s="263"/>
      <c r="P1119" s="263"/>
      <c r="Q1119" s="263"/>
      <c r="R1119" s="263"/>
      <c r="S1119" s="263"/>
      <c r="T1119" s="263"/>
      <c r="U1119" s="263"/>
      <c r="V1119" s="263"/>
      <c r="W1119" s="263"/>
      <c r="AA1119" s="256"/>
      <c r="AB1119" s="256"/>
      <c r="AC1119" s="256"/>
      <c r="AD1119" s="256"/>
      <c r="AE1119" s="256"/>
    </row>
    <row r="1120" spans="2:31" ht="15" customHeight="1" x14ac:dyDescent="0.15">
      <c r="B1120" s="263"/>
      <c r="C1120" s="826"/>
      <c r="D1120" s="826"/>
      <c r="E1120" s="826"/>
      <c r="F1120" s="826"/>
      <c r="G1120" s="826"/>
      <c r="H1120" s="826"/>
      <c r="I1120" s="826"/>
      <c r="J1120" s="826"/>
      <c r="K1120" s="826"/>
      <c r="L1120" s="826"/>
      <c r="M1120" s="263"/>
      <c r="N1120" s="263" t="s">
        <v>570</v>
      </c>
      <c r="O1120" s="263"/>
      <c r="P1120" s="263"/>
      <c r="Q1120" s="263"/>
      <c r="R1120" s="263"/>
      <c r="S1120" s="263"/>
      <c r="T1120" s="263"/>
      <c r="U1120" s="263"/>
      <c r="V1120" s="263"/>
      <c r="W1120" s="263"/>
      <c r="AA1120" s="256"/>
      <c r="AB1120" s="256"/>
      <c r="AC1120" s="256"/>
      <c r="AD1120" s="256"/>
      <c r="AE1120" s="256"/>
    </row>
    <row r="1121" spans="2:31" ht="15" customHeight="1" x14ac:dyDescent="0.15">
      <c r="C1121" s="263" t="s">
        <v>571</v>
      </c>
      <c r="N1121" s="264" t="s">
        <v>517</v>
      </c>
      <c r="O1121" s="264"/>
      <c r="P1121" s="264"/>
      <c r="Q1121" s="264"/>
      <c r="R1121" s="264"/>
      <c r="S1121" s="264"/>
      <c r="T1121" s="264"/>
      <c r="U1121" s="264"/>
      <c r="V1121" s="264"/>
      <c r="AA1121" s="256"/>
      <c r="AB1121" s="256"/>
      <c r="AC1121" s="256"/>
      <c r="AD1121" s="256"/>
      <c r="AE1121" s="256"/>
    </row>
    <row r="1122" spans="2:31" ht="15" customHeight="1" x14ac:dyDescent="0.15">
      <c r="C1122" s="263" t="s">
        <v>573</v>
      </c>
      <c r="N1122" s="264" t="s">
        <v>572</v>
      </c>
      <c r="O1122" s="264"/>
      <c r="P1122" s="264"/>
      <c r="Q1122" s="264"/>
      <c r="R1122" s="264"/>
      <c r="S1122" s="264"/>
      <c r="T1122" s="264"/>
      <c r="U1122" s="264"/>
      <c r="V1122" s="264"/>
      <c r="AA1122" s="256"/>
      <c r="AB1122" s="256"/>
      <c r="AC1122" s="256"/>
      <c r="AD1122" s="256"/>
      <c r="AE1122" s="256"/>
    </row>
    <row r="1123" spans="2:31" x14ac:dyDescent="0.15">
      <c r="C1123" s="264" t="s">
        <v>542</v>
      </c>
      <c r="N1123" s="264" t="s">
        <v>450</v>
      </c>
      <c r="O1123" s="264"/>
      <c r="P1123" s="264"/>
      <c r="Q1123" s="264"/>
      <c r="R1123" s="264"/>
      <c r="S1123" s="264"/>
      <c r="T1123" s="264"/>
      <c r="U1123" s="264"/>
      <c r="V1123" s="264"/>
      <c r="AA1123" s="256"/>
      <c r="AB1123" s="256"/>
      <c r="AC1123" s="256"/>
      <c r="AD1123" s="256"/>
      <c r="AE1123" s="256"/>
    </row>
    <row r="1124" spans="2:31" x14ac:dyDescent="0.15">
      <c r="N1124" s="264"/>
      <c r="AA1124" s="256"/>
      <c r="AB1124" s="256"/>
      <c r="AC1124" s="256"/>
      <c r="AD1124" s="256"/>
      <c r="AE1124" s="256"/>
    </row>
    <row r="1125" spans="2:31" x14ac:dyDescent="0.15">
      <c r="N1125" s="264"/>
      <c r="AA1125" s="256"/>
      <c r="AB1125" s="256"/>
      <c r="AC1125" s="256"/>
      <c r="AD1125" s="256"/>
      <c r="AE1125" s="256"/>
    </row>
    <row r="1126" spans="2:31" ht="9" customHeight="1" x14ac:dyDescent="0.15">
      <c r="AA1126" s="256"/>
      <c r="AB1126" s="256"/>
      <c r="AC1126" s="256"/>
      <c r="AD1126" s="256"/>
      <c r="AE1126" s="256"/>
    </row>
    <row r="1127" spans="2:31" s="256" customFormat="1" ht="22.5" customHeight="1" x14ac:dyDescent="0.15">
      <c r="B1127" s="867" t="s">
        <v>563</v>
      </c>
      <c r="C1127" s="867"/>
      <c r="D1127" s="867"/>
      <c r="E1127" s="867"/>
      <c r="F1127" s="867"/>
      <c r="G1127" s="867"/>
      <c r="H1127" s="867"/>
      <c r="I1127" s="867"/>
      <c r="J1127" s="867"/>
      <c r="K1127" s="867"/>
      <c r="L1127" s="867"/>
      <c r="M1127" s="867"/>
      <c r="N1127" s="867"/>
      <c r="O1127" s="867"/>
      <c r="P1127" s="867"/>
      <c r="Q1127" s="867"/>
      <c r="R1127" s="867"/>
      <c r="S1127" s="867"/>
      <c r="T1127" s="867"/>
      <c r="U1127" s="867"/>
      <c r="V1127" s="867"/>
      <c r="W1127" s="867"/>
      <c r="Y1127" s="242" t="s">
        <v>551</v>
      </c>
    </row>
    <row r="1128" spans="2:31" s="256" customFormat="1" ht="20.100000000000001" customHeight="1" x14ac:dyDescent="0.15">
      <c r="B1128" s="258" t="s">
        <v>27</v>
      </c>
      <c r="C1128" s="258"/>
      <c r="D1128" s="868" t="str">
        <f>D1083</f>
        <v>ミネトンネル</v>
      </c>
      <c r="E1128" s="868"/>
      <c r="F1128" s="868"/>
      <c r="G1128" s="868"/>
      <c r="H1128" s="869" t="s">
        <v>28</v>
      </c>
      <c r="I1128" s="869"/>
      <c r="J1128" s="870" t="str">
        <f>J1083</f>
        <v>一般国道　316号</v>
      </c>
      <c r="K1128" s="870"/>
      <c r="L1128" s="870"/>
      <c r="M1128" s="871" t="s">
        <v>255</v>
      </c>
      <c r="N1128" s="871"/>
      <c r="O1128" s="871"/>
      <c r="P1128" s="872" t="str">
        <f>P1083</f>
        <v>株式会社ニュージェック</v>
      </c>
      <c r="Q1128" s="872"/>
      <c r="R1128" s="872"/>
      <c r="S1128" s="562" t="s">
        <v>220</v>
      </c>
      <c r="T1128" s="564"/>
      <c r="U1128" s="873">
        <f>U1083</f>
        <v>44294</v>
      </c>
      <c r="V1128" s="874"/>
      <c r="W1128" s="875"/>
      <c r="Y1128" s="242" t="s">
        <v>554</v>
      </c>
    </row>
    <row r="1129" spans="2:31" s="256" customFormat="1" ht="20.100000000000001" customHeight="1" x14ac:dyDescent="0.15">
      <c r="B1129" s="259" t="s">
        <v>0</v>
      </c>
      <c r="C1129" s="259"/>
      <c r="D1129" s="879" t="str">
        <f>D1084</f>
        <v>美祢トンネル</v>
      </c>
      <c r="E1129" s="879"/>
      <c r="F1129" s="879"/>
      <c r="G1129" s="879"/>
      <c r="H1129" s="541" t="s">
        <v>1</v>
      </c>
      <c r="I1129" s="541"/>
      <c r="J1129" s="870" t="str">
        <f>J1084</f>
        <v>宇部土木建築事務所</v>
      </c>
      <c r="K1129" s="870"/>
      <c r="L1129" s="870"/>
      <c r="M1129" s="871" t="s">
        <v>256</v>
      </c>
      <c r="N1129" s="871"/>
      <c r="O1129" s="871"/>
      <c r="P1129" s="872" t="str">
        <f>P1084</f>
        <v>石村　勝伸</v>
      </c>
      <c r="Q1129" s="872"/>
      <c r="R1129" s="872"/>
      <c r="S1129" s="705"/>
      <c r="T1129" s="706"/>
      <c r="U1129" s="876"/>
      <c r="V1129" s="877"/>
      <c r="W1129" s="878"/>
      <c r="Y1129" s="242" t="s">
        <v>54</v>
      </c>
    </row>
    <row r="1130" spans="2:31" s="256" customFormat="1" ht="20.100000000000001" customHeight="1" x14ac:dyDescent="0.15">
      <c r="B1130" s="861" t="s">
        <v>564</v>
      </c>
      <c r="C1130" s="839" t="s">
        <v>565</v>
      </c>
      <c r="D1130" s="883" t="s">
        <v>622</v>
      </c>
      <c r="E1130" s="884"/>
      <c r="F1130" s="846"/>
      <c r="G1130" s="847"/>
      <c r="H1130" s="847"/>
      <c r="I1130" s="847"/>
      <c r="J1130" s="847"/>
      <c r="K1130" s="847"/>
      <c r="L1130" s="848"/>
      <c r="M1130" s="861" t="s">
        <v>564</v>
      </c>
      <c r="N1130" s="839" t="s">
        <v>565</v>
      </c>
      <c r="O1130" s="883" t="s">
        <v>622</v>
      </c>
      <c r="P1130" s="884"/>
      <c r="Q1130" s="846"/>
      <c r="R1130" s="847"/>
      <c r="S1130" s="847"/>
      <c r="T1130" s="847"/>
      <c r="U1130" s="847"/>
      <c r="V1130" s="847"/>
      <c r="W1130" s="848"/>
      <c r="Y1130" s="242" t="s">
        <v>55</v>
      </c>
    </row>
    <row r="1131" spans="2:31" s="256" customFormat="1" ht="20.100000000000001" customHeight="1" x14ac:dyDescent="0.15">
      <c r="B1131" s="859"/>
      <c r="C1131" s="830"/>
      <c r="D1131" s="880"/>
      <c r="E1131" s="881"/>
      <c r="F1131" s="849"/>
      <c r="G1131" s="850"/>
      <c r="H1131" s="850"/>
      <c r="I1131" s="850"/>
      <c r="J1131" s="850"/>
      <c r="K1131" s="850"/>
      <c r="L1131" s="851"/>
      <c r="M1131" s="859"/>
      <c r="N1131" s="830"/>
      <c r="O1131" s="880"/>
      <c r="P1131" s="881"/>
      <c r="Q1131" s="849"/>
      <c r="R1131" s="850"/>
      <c r="S1131" s="850"/>
      <c r="T1131" s="850"/>
      <c r="U1131" s="850"/>
      <c r="V1131" s="850"/>
      <c r="W1131" s="851"/>
    </row>
    <row r="1132" spans="2:31" s="256" customFormat="1" ht="20.100000000000001" customHeight="1" x14ac:dyDescent="0.15">
      <c r="B1132" s="859"/>
      <c r="C1132" s="839" t="s">
        <v>2</v>
      </c>
      <c r="D1132" s="842">
        <v>1</v>
      </c>
      <c r="E1132" s="843"/>
      <c r="F1132" s="849"/>
      <c r="G1132" s="850"/>
      <c r="H1132" s="850"/>
      <c r="I1132" s="850"/>
      <c r="J1132" s="850"/>
      <c r="K1132" s="850"/>
      <c r="L1132" s="851"/>
      <c r="M1132" s="859"/>
      <c r="N1132" s="839" t="s">
        <v>2</v>
      </c>
      <c r="O1132" s="842">
        <v>2</v>
      </c>
      <c r="P1132" s="843"/>
      <c r="Q1132" s="849"/>
      <c r="R1132" s="850"/>
      <c r="S1132" s="850"/>
      <c r="T1132" s="850"/>
      <c r="U1132" s="850"/>
      <c r="V1132" s="850"/>
      <c r="W1132" s="851"/>
    </row>
    <row r="1133" spans="2:31" s="256" customFormat="1" ht="20.100000000000001" customHeight="1" x14ac:dyDescent="0.15">
      <c r="B1133" s="860"/>
      <c r="C1133" s="830"/>
      <c r="D1133" s="844"/>
      <c r="E1133" s="845"/>
      <c r="F1133" s="849"/>
      <c r="G1133" s="850"/>
      <c r="H1133" s="850"/>
      <c r="I1133" s="850"/>
      <c r="J1133" s="850"/>
      <c r="K1133" s="850"/>
      <c r="L1133" s="851"/>
      <c r="M1133" s="860"/>
      <c r="N1133" s="830"/>
      <c r="O1133" s="844"/>
      <c r="P1133" s="845"/>
      <c r="Q1133" s="849"/>
      <c r="R1133" s="850"/>
      <c r="S1133" s="850"/>
      <c r="T1133" s="850"/>
      <c r="U1133" s="850"/>
      <c r="V1133" s="850"/>
      <c r="W1133" s="851"/>
    </row>
    <row r="1134" spans="2:31" s="256" customFormat="1" ht="17.100000000000001" customHeight="1" x14ac:dyDescent="0.15">
      <c r="B1134" s="574" t="s">
        <v>566</v>
      </c>
      <c r="C1134" s="574" t="s">
        <v>3</v>
      </c>
      <c r="D1134" s="842" t="s">
        <v>534</v>
      </c>
      <c r="E1134" s="843"/>
      <c r="F1134" s="849"/>
      <c r="G1134" s="850"/>
      <c r="H1134" s="850"/>
      <c r="I1134" s="850"/>
      <c r="J1134" s="850"/>
      <c r="K1134" s="850"/>
      <c r="L1134" s="851"/>
      <c r="M1134" s="574" t="s">
        <v>566</v>
      </c>
      <c r="N1134" s="574" t="s">
        <v>3</v>
      </c>
      <c r="O1134" s="842" t="s">
        <v>534</v>
      </c>
      <c r="P1134" s="843"/>
      <c r="Q1134" s="849"/>
      <c r="R1134" s="850"/>
      <c r="S1134" s="850"/>
      <c r="T1134" s="850"/>
      <c r="U1134" s="850"/>
      <c r="V1134" s="850"/>
      <c r="W1134" s="851"/>
      <c r="AA1134" s="257"/>
      <c r="AB1134" s="257"/>
      <c r="AC1134" s="257"/>
      <c r="AD1134" s="257"/>
      <c r="AE1134" s="257"/>
    </row>
    <row r="1135" spans="2:31" s="256" customFormat="1" ht="17.100000000000001" customHeight="1" x14ac:dyDescent="0.15">
      <c r="B1135" s="574"/>
      <c r="C1135" s="574"/>
      <c r="D1135" s="844"/>
      <c r="E1135" s="845"/>
      <c r="F1135" s="849"/>
      <c r="G1135" s="850"/>
      <c r="H1135" s="850"/>
      <c r="I1135" s="850"/>
      <c r="J1135" s="850"/>
      <c r="K1135" s="850"/>
      <c r="L1135" s="851"/>
      <c r="M1135" s="574"/>
      <c r="N1135" s="574"/>
      <c r="O1135" s="844"/>
      <c r="P1135" s="845"/>
      <c r="Q1135" s="849"/>
      <c r="R1135" s="850"/>
      <c r="S1135" s="850"/>
      <c r="T1135" s="850"/>
      <c r="U1135" s="850"/>
      <c r="V1135" s="850"/>
      <c r="W1135" s="851"/>
      <c r="AA1135" s="257"/>
      <c r="AB1135" s="257"/>
      <c r="AC1135" s="257"/>
      <c r="AD1135" s="257"/>
      <c r="AE1135" s="257"/>
    </row>
    <row r="1136" spans="2:31" s="256" customFormat="1" ht="17.100000000000001" customHeight="1" x14ac:dyDescent="0.15">
      <c r="B1136" s="574"/>
      <c r="C1136" s="574" t="s">
        <v>4</v>
      </c>
      <c r="D1136" s="842" t="s">
        <v>486</v>
      </c>
      <c r="E1136" s="843"/>
      <c r="F1136" s="849"/>
      <c r="G1136" s="850"/>
      <c r="H1136" s="850"/>
      <c r="I1136" s="850"/>
      <c r="J1136" s="850"/>
      <c r="K1136" s="850"/>
      <c r="L1136" s="851"/>
      <c r="M1136" s="574"/>
      <c r="N1136" s="574" t="s">
        <v>4</v>
      </c>
      <c r="O1136" s="842" t="s">
        <v>486</v>
      </c>
      <c r="P1136" s="843"/>
      <c r="Q1136" s="849"/>
      <c r="R1136" s="850"/>
      <c r="S1136" s="850"/>
      <c r="T1136" s="850"/>
      <c r="U1136" s="850"/>
      <c r="V1136" s="850"/>
      <c r="W1136" s="851"/>
      <c r="AA1136" s="257"/>
      <c r="AB1136" s="257"/>
      <c r="AC1136" s="257"/>
      <c r="AD1136" s="257"/>
      <c r="AE1136" s="257"/>
    </row>
    <row r="1137" spans="2:31" s="256" customFormat="1" ht="17.100000000000001" customHeight="1" x14ac:dyDescent="0.15">
      <c r="B1137" s="574"/>
      <c r="C1137" s="574"/>
      <c r="D1137" s="844"/>
      <c r="E1137" s="845"/>
      <c r="F1137" s="849"/>
      <c r="G1137" s="850"/>
      <c r="H1137" s="850"/>
      <c r="I1137" s="850"/>
      <c r="J1137" s="850"/>
      <c r="K1137" s="850"/>
      <c r="L1137" s="851"/>
      <c r="M1137" s="574"/>
      <c r="N1137" s="574"/>
      <c r="O1137" s="844"/>
      <c r="P1137" s="845"/>
      <c r="Q1137" s="849"/>
      <c r="R1137" s="850"/>
      <c r="S1137" s="850"/>
      <c r="T1137" s="850"/>
      <c r="U1137" s="850"/>
      <c r="V1137" s="850"/>
      <c r="W1137" s="851"/>
      <c r="AA1137" s="257"/>
      <c r="AB1137" s="257"/>
      <c r="AC1137" s="257"/>
      <c r="AD1137" s="257"/>
      <c r="AE1137" s="257"/>
    </row>
    <row r="1138" spans="2:31" s="256" customFormat="1" ht="17.100000000000001" customHeight="1" x14ac:dyDescent="0.15">
      <c r="B1138" s="522" t="s">
        <v>5</v>
      </c>
      <c r="C1138" s="524"/>
      <c r="D1138" s="827" t="s">
        <v>332</v>
      </c>
      <c r="E1138" s="828"/>
      <c r="F1138" s="849"/>
      <c r="G1138" s="850"/>
      <c r="H1138" s="850"/>
      <c r="I1138" s="850"/>
      <c r="J1138" s="850"/>
      <c r="K1138" s="850"/>
      <c r="L1138" s="851"/>
      <c r="M1138" s="522" t="s">
        <v>5</v>
      </c>
      <c r="N1138" s="524"/>
      <c r="O1138" s="827" t="s">
        <v>332</v>
      </c>
      <c r="P1138" s="828"/>
      <c r="Q1138" s="849"/>
      <c r="R1138" s="850"/>
      <c r="S1138" s="850"/>
      <c r="T1138" s="850"/>
      <c r="U1138" s="850"/>
      <c r="V1138" s="850"/>
      <c r="W1138" s="851"/>
      <c r="AA1138" s="257"/>
      <c r="AB1138" s="257"/>
      <c r="AC1138" s="257"/>
      <c r="AD1138" s="257"/>
      <c r="AE1138" s="257"/>
    </row>
    <row r="1139" spans="2:31" s="256" customFormat="1" ht="17.100000000000001" customHeight="1" x14ac:dyDescent="0.15">
      <c r="B1139" s="522" t="s">
        <v>6</v>
      </c>
      <c r="C1139" s="524"/>
      <c r="D1139" s="844" t="s">
        <v>338</v>
      </c>
      <c r="E1139" s="845"/>
      <c r="F1139" s="849"/>
      <c r="G1139" s="850"/>
      <c r="H1139" s="850"/>
      <c r="I1139" s="850"/>
      <c r="J1139" s="850"/>
      <c r="K1139" s="850"/>
      <c r="L1139" s="851"/>
      <c r="M1139" s="522" t="s">
        <v>6</v>
      </c>
      <c r="N1139" s="524"/>
      <c r="O1139" s="844" t="s">
        <v>338</v>
      </c>
      <c r="P1139" s="845"/>
      <c r="Q1139" s="849"/>
      <c r="R1139" s="850"/>
      <c r="S1139" s="850"/>
      <c r="T1139" s="850"/>
      <c r="U1139" s="850"/>
      <c r="V1139" s="850"/>
      <c r="W1139" s="851"/>
    </row>
    <row r="1140" spans="2:31" s="256" customFormat="1" ht="17.100000000000001" customHeight="1" x14ac:dyDescent="0.15">
      <c r="B1140" s="562" t="s">
        <v>29</v>
      </c>
      <c r="C1140" s="831" t="s">
        <v>267</v>
      </c>
      <c r="D1140" s="832"/>
      <c r="E1140" s="260"/>
      <c r="F1140" s="849"/>
      <c r="G1140" s="850"/>
      <c r="H1140" s="850"/>
      <c r="I1140" s="850"/>
      <c r="J1140" s="850"/>
      <c r="K1140" s="850"/>
      <c r="L1140" s="851"/>
      <c r="M1140" s="562" t="s">
        <v>29</v>
      </c>
      <c r="N1140" s="831" t="s">
        <v>267</v>
      </c>
      <c r="O1140" s="832"/>
      <c r="P1140" s="260"/>
      <c r="Q1140" s="849"/>
      <c r="R1140" s="850"/>
      <c r="S1140" s="850"/>
      <c r="T1140" s="850"/>
      <c r="U1140" s="850"/>
      <c r="V1140" s="850"/>
      <c r="W1140" s="851"/>
    </row>
    <row r="1141" spans="2:31" s="256" customFormat="1" ht="17.100000000000001" customHeight="1" x14ac:dyDescent="0.15">
      <c r="B1141" s="565"/>
      <c r="C1141" s="831" t="s">
        <v>268</v>
      </c>
      <c r="D1141" s="832"/>
      <c r="E1141" s="261" t="s">
        <v>551</v>
      </c>
      <c r="F1141" s="852"/>
      <c r="G1141" s="853"/>
      <c r="H1141" s="853"/>
      <c r="I1141" s="853"/>
      <c r="J1141" s="853"/>
      <c r="K1141" s="853"/>
      <c r="L1141" s="854"/>
      <c r="M1141" s="565"/>
      <c r="N1141" s="831" t="s">
        <v>268</v>
      </c>
      <c r="O1141" s="832"/>
      <c r="P1141" s="261" t="s">
        <v>551</v>
      </c>
      <c r="Q1141" s="852"/>
      <c r="R1141" s="853"/>
      <c r="S1141" s="853"/>
      <c r="T1141" s="853"/>
      <c r="U1141" s="853"/>
      <c r="V1141" s="853"/>
      <c r="W1141" s="854"/>
    </row>
    <row r="1142" spans="2:31" s="256" customFormat="1" ht="17.100000000000001" customHeight="1" x14ac:dyDescent="0.15">
      <c r="B1142" s="522" t="s">
        <v>7</v>
      </c>
      <c r="C1142" s="523"/>
      <c r="D1142" s="524"/>
      <c r="E1142" s="833" t="s">
        <v>1275</v>
      </c>
      <c r="F1142" s="834"/>
      <c r="G1142" s="834"/>
      <c r="H1142" s="834"/>
      <c r="I1142" s="834"/>
      <c r="J1142" s="834"/>
      <c r="K1142" s="834"/>
      <c r="L1142" s="835"/>
      <c r="M1142" s="522" t="s">
        <v>7</v>
      </c>
      <c r="N1142" s="523"/>
      <c r="O1142" s="524"/>
      <c r="P1142" s="833" t="s">
        <v>1771</v>
      </c>
      <c r="Q1142" s="834"/>
      <c r="R1142" s="834"/>
      <c r="S1142" s="834"/>
      <c r="T1142" s="834"/>
      <c r="U1142" s="834"/>
      <c r="V1142" s="834"/>
      <c r="W1142" s="835"/>
    </row>
    <row r="1143" spans="2:31" s="256" customFormat="1" ht="17.100000000000001" customHeight="1" x14ac:dyDescent="0.15">
      <c r="B1143" s="522" t="s">
        <v>46</v>
      </c>
      <c r="C1143" s="523"/>
      <c r="D1143" s="524"/>
      <c r="E1143" s="813" t="s">
        <v>1276</v>
      </c>
      <c r="F1143" s="814"/>
      <c r="G1143" s="814"/>
      <c r="H1143" s="814"/>
      <c r="I1143" s="814"/>
      <c r="J1143" s="814"/>
      <c r="K1143" s="814"/>
      <c r="L1143" s="815"/>
      <c r="M1143" s="522" t="s">
        <v>46</v>
      </c>
      <c r="N1143" s="523"/>
      <c r="O1143" s="524"/>
      <c r="P1143" s="813" t="s">
        <v>1277</v>
      </c>
      <c r="Q1143" s="814"/>
      <c r="R1143" s="814"/>
      <c r="S1143" s="814"/>
      <c r="T1143" s="814"/>
      <c r="U1143" s="814"/>
      <c r="V1143" s="814"/>
      <c r="W1143" s="815"/>
    </row>
    <row r="1144" spans="2:31" s="256" customFormat="1" ht="17.100000000000001" customHeight="1" x14ac:dyDescent="0.15">
      <c r="B1144" s="522" t="s">
        <v>270</v>
      </c>
      <c r="C1144" s="523"/>
      <c r="D1144" s="524"/>
      <c r="E1144" s="813" t="s">
        <v>516</v>
      </c>
      <c r="F1144" s="814"/>
      <c r="G1144" s="814"/>
      <c r="H1144" s="814"/>
      <c r="I1144" s="814"/>
      <c r="J1144" s="814"/>
      <c r="K1144" s="814"/>
      <c r="L1144" s="815"/>
      <c r="M1144" s="522" t="s">
        <v>270</v>
      </c>
      <c r="N1144" s="523"/>
      <c r="O1144" s="524"/>
      <c r="P1144" s="813" t="s">
        <v>516</v>
      </c>
      <c r="Q1144" s="814"/>
      <c r="R1144" s="814"/>
      <c r="S1144" s="814"/>
      <c r="T1144" s="814"/>
      <c r="U1144" s="814"/>
      <c r="V1144" s="814"/>
      <c r="W1144" s="815"/>
    </row>
    <row r="1145" spans="2:31" s="256" customFormat="1" ht="17.100000000000001" customHeight="1" x14ac:dyDescent="0.15">
      <c r="B1145" s="522" t="s">
        <v>289</v>
      </c>
      <c r="C1145" s="523"/>
      <c r="D1145" s="524"/>
      <c r="E1145" s="862" t="s">
        <v>552</v>
      </c>
      <c r="F1145" s="863"/>
      <c r="G1145" s="864"/>
      <c r="H1145" s="816" t="s">
        <v>8</v>
      </c>
      <c r="I1145" s="817"/>
      <c r="J1145" s="818"/>
      <c r="K1145" s="819"/>
      <c r="L1145" s="820"/>
      <c r="M1145" s="522" t="s">
        <v>289</v>
      </c>
      <c r="N1145" s="523"/>
      <c r="O1145" s="524"/>
      <c r="P1145" s="862" t="s">
        <v>552</v>
      </c>
      <c r="Q1145" s="863"/>
      <c r="R1145" s="864"/>
      <c r="S1145" s="816" t="s">
        <v>8</v>
      </c>
      <c r="T1145" s="817"/>
      <c r="U1145" s="818"/>
      <c r="V1145" s="819"/>
      <c r="W1145" s="820"/>
    </row>
    <row r="1146" spans="2:31" s="256" customFormat="1" ht="17.100000000000001" customHeight="1" x14ac:dyDescent="0.15">
      <c r="B1146" s="522" t="s">
        <v>567</v>
      </c>
      <c r="C1146" s="524"/>
      <c r="D1146" s="821" t="s">
        <v>1190</v>
      </c>
      <c r="E1146" s="822"/>
      <c r="F1146" s="822"/>
      <c r="G1146" s="822"/>
      <c r="H1146" s="822"/>
      <c r="I1146" s="822"/>
      <c r="J1146" s="822"/>
      <c r="K1146" s="822"/>
      <c r="L1146" s="823"/>
      <c r="M1146" s="522" t="s">
        <v>567</v>
      </c>
      <c r="N1146" s="524"/>
      <c r="O1146" s="821" t="s">
        <v>1190</v>
      </c>
      <c r="P1146" s="822"/>
      <c r="Q1146" s="822"/>
      <c r="R1146" s="822"/>
      <c r="S1146" s="822"/>
      <c r="T1146" s="822"/>
      <c r="U1146" s="822"/>
      <c r="V1146" s="822"/>
      <c r="W1146" s="823"/>
    </row>
    <row r="1147" spans="2:31" s="256" customFormat="1" ht="20.100000000000001" customHeight="1" x14ac:dyDescent="0.15">
      <c r="B1147" s="859" t="s">
        <v>564</v>
      </c>
      <c r="C1147" s="840" t="s">
        <v>565</v>
      </c>
      <c r="D1147" s="883" t="s">
        <v>622</v>
      </c>
      <c r="E1147" s="884"/>
      <c r="F1147" s="846"/>
      <c r="G1147" s="847"/>
      <c r="H1147" s="847"/>
      <c r="I1147" s="847"/>
      <c r="J1147" s="847"/>
      <c r="K1147" s="847"/>
      <c r="L1147" s="848"/>
      <c r="M1147" s="859" t="s">
        <v>564</v>
      </c>
      <c r="N1147" s="840" t="s">
        <v>565</v>
      </c>
      <c r="O1147" s="883" t="s">
        <v>622</v>
      </c>
      <c r="P1147" s="884"/>
      <c r="Q1147" s="846"/>
      <c r="R1147" s="847"/>
      <c r="S1147" s="847"/>
      <c r="T1147" s="847"/>
      <c r="U1147" s="847"/>
      <c r="V1147" s="847"/>
      <c r="W1147" s="848"/>
    </row>
    <row r="1148" spans="2:31" s="256" customFormat="1" ht="20.100000000000001" customHeight="1" x14ac:dyDescent="0.15">
      <c r="B1148" s="859"/>
      <c r="C1148" s="830"/>
      <c r="D1148" s="880"/>
      <c r="E1148" s="881"/>
      <c r="F1148" s="849"/>
      <c r="G1148" s="850"/>
      <c r="H1148" s="850"/>
      <c r="I1148" s="850"/>
      <c r="J1148" s="850"/>
      <c r="K1148" s="850"/>
      <c r="L1148" s="851"/>
      <c r="M1148" s="859"/>
      <c r="N1148" s="830"/>
      <c r="O1148" s="880"/>
      <c r="P1148" s="881"/>
      <c r="Q1148" s="849"/>
      <c r="R1148" s="850"/>
      <c r="S1148" s="850"/>
      <c r="T1148" s="850"/>
      <c r="U1148" s="850"/>
      <c r="V1148" s="850"/>
      <c r="W1148" s="851"/>
    </row>
    <row r="1149" spans="2:31" s="256" customFormat="1" ht="20.100000000000001" customHeight="1" x14ac:dyDescent="0.15">
      <c r="B1149" s="859"/>
      <c r="C1149" s="839" t="s">
        <v>2</v>
      </c>
      <c r="D1149" s="842">
        <v>3</v>
      </c>
      <c r="E1149" s="843"/>
      <c r="F1149" s="849"/>
      <c r="G1149" s="850"/>
      <c r="H1149" s="850"/>
      <c r="I1149" s="850"/>
      <c r="J1149" s="850"/>
      <c r="K1149" s="850"/>
      <c r="L1149" s="851"/>
      <c r="M1149" s="859"/>
      <c r="N1149" s="839" t="s">
        <v>2</v>
      </c>
      <c r="O1149" s="842">
        <v>4</v>
      </c>
      <c r="P1149" s="843"/>
      <c r="Q1149" s="849"/>
      <c r="R1149" s="850"/>
      <c r="S1149" s="850"/>
      <c r="T1149" s="850"/>
      <c r="U1149" s="850"/>
      <c r="V1149" s="850"/>
      <c r="W1149" s="851"/>
    </row>
    <row r="1150" spans="2:31" s="256" customFormat="1" ht="20.100000000000001" customHeight="1" x14ac:dyDescent="0.15">
      <c r="B1150" s="860"/>
      <c r="C1150" s="830"/>
      <c r="D1150" s="844"/>
      <c r="E1150" s="845"/>
      <c r="F1150" s="849"/>
      <c r="G1150" s="850"/>
      <c r="H1150" s="850"/>
      <c r="I1150" s="850"/>
      <c r="J1150" s="850"/>
      <c r="K1150" s="850"/>
      <c r="L1150" s="851"/>
      <c r="M1150" s="860"/>
      <c r="N1150" s="830"/>
      <c r="O1150" s="844"/>
      <c r="P1150" s="845"/>
      <c r="Q1150" s="849"/>
      <c r="R1150" s="850"/>
      <c r="S1150" s="850"/>
      <c r="T1150" s="850"/>
      <c r="U1150" s="850"/>
      <c r="V1150" s="850"/>
      <c r="W1150" s="851"/>
    </row>
    <row r="1151" spans="2:31" s="256" customFormat="1" ht="17.100000000000001" customHeight="1" x14ac:dyDescent="0.15">
      <c r="B1151" s="574" t="s">
        <v>566</v>
      </c>
      <c r="C1151" s="574" t="s">
        <v>3</v>
      </c>
      <c r="D1151" s="842" t="s">
        <v>534</v>
      </c>
      <c r="E1151" s="843"/>
      <c r="F1151" s="849"/>
      <c r="G1151" s="850"/>
      <c r="H1151" s="850"/>
      <c r="I1151" s="850"/>
      <c r="J1151" s="850"/>
      <c r="K1151" s="850"/>
      <c r="L1151" s="851"/>
      <c r="M1151" s="574" t="s">
        <v>566</v>
      </c>
      <c r="N1151" s="574" t="s">
        <v>3</v>
      </c>
      <c r="O1151" s="842" t="s">
        <v>331</v>
      </c>
      <c r="P1151" s="843"/>
      <c r="Q1151" s="849"/>
      <c r="R1151" s="850"/>
      <c r="S1151" s="850"/>
      <c r="T1151" s="850"/>
      <c r="U1151" s="850"/>
      <c r="V1151" s="850"/>
      <c r="W1151" s="851"/>
    </row>
    <row r="1152" spans="2:31" s="256" customFormat="1" ht="17.100000000000001" customHeight="1" x14ac:dyDescent="0.15">
      <c r="B1152" s="574"/>
      <c r="C1152" s="574"/>
      <c r="D1152" s="844"/>
      <c r="E1152" s="845"/>
      <c r="F1152" s="849"/>
      <c r="G1152" s="850"/>
      <c r="H1152" s="850"/>
      <c r="I1152" s="850"/>
      <c r="J1152" s="850"/>
      <c r="K1152" s="850"/>
      <c r="L1152" s="851"/>
      <c r="M1152" s="574"/>
      <c r="N1152" s="574"/>
      <c r="O1152" s="844"/>
      <c r="P1152" s="845"/>
      <c r="Q1152" s="849"/>
      <c r="R1152" s="850"/>
      <c r="S1152" s="850"/>
      <c r="T1152" s="850"/>
      <c r="U1152" s="850"/>
      <c r="V1152" s="850"/>
      <c r="W1152" s="851"/>
    </row>
    <row r="1153" spans="2:31" s="256" customFormat="1" ht="17.100000000000001" customHeight="1" x14ac:dyDescent="0.15">
      <c r="B1153" s="574"/>
      <c r="C1153" s="574" t="s">
        <v>4</v>
      </c>
      <c r="D1153" s="842" t="s">
        <v>487</v>
      </c>
      <c r="E1153" s="843"/>
      <c r="F1153" s="849"/>
      <c r="G1153" s="850"/>
      <c r="H1153" s="850"/>
      <c r="I1153" s="850"/>
      <c r="J1153" s="850"/>
      <c r="K1153" s="850"/>
      <c r="L1153" s="851"/>
      <c r="M1153" s="574"/>
      <c r="N1153" s="574" t="s">
        <v>4</v>
      </c>
      <c r="O1153" s="842" t="s">
        <v>356</v>
      </c>
      <c r="P1153" s="843"/>
      <c r="Q1153" s="849"/>
      <c r="R1153" s="850"/>
      <c r="S1153" s="850"/>
      <c r="T1153" s="850"/>
      <c r="U1153" s="850"/>
      <c r="V1153" s="850"/>
      <c r="W1153" s="851"/>
    </row>
    <row r="1154" spans="2:31" s="256" customFormat="1" ht="17.100000000000001" customHeight="1" x14ac:dyDescent="0.15">
      <c r="B1154" s="574"/>
      <c r="C1154" s="574"/>
      <c r="D1154" s="844"/>
      <c r="E1154" s="845"/>
      <c r="F1154" s="849"/>
      <c r="G1154" s="850"/>
      <c r="H1154" s="850"/>
      <c r="I1154" s="850"/>
      <c r="J1154" s="850"/>
      <c r="K1154" s="850"/>
      <c r="L1154" s="851"/>
      <c r="M1154" s="574"/>
      <c r="N1154" s="574"/>
      <c r="O1154" s="844"/>
      <c r="P1154" s="845"/>
      <c r="Q1154" s="849"/>
      <c r="R1154" s="850"/>
      <c r="S1154" s="850"/>
      <c r="T1154" s="850"/>
      <c r="U1154" s="850"/>
      <c r="V1154" s="850"/>
      <c r="W1154" s="851"/>
    </row>
    <row r="1155" spans="2:31" s="256" customFormat="1" ht="17.100000000000001" customHeight="1" x14ac:dyDescent="0.15">
      <c r="B1155" s="522" t="s">
        <v>5</v>
      </c>
      <c r="C1155" s="524"/>
      <c r="D1155" s="827" t="s">
        <v>333</v>
      </c>
      <c r="E1155" s="828"/>
      <c r="F1155" s="849"/>
      <c r="G1155" s="850"/>
      <c r="H1155" s="850"/>
      <c r="I1155" s="850"/>
      <c r="J1155" s="850"/>
      <c r="K1155" s="850"/>
      <c r="L1155" s="851"/>
      <c r="M1155" s="522" t="s">
        <v>5</v>
      </c>
      <c r="N1155" s="524"/>
      <c r="O1155" s="842" t="s">
        <v>333</v>
      </c>
      <c r="P1155" s="843"/>
      <c r="Q1155" s="849"/>
      <c r="R1155" s="850"/>
      <c r="S1155" s="850"/>
      <c r="T1155" s="850"/>
      <c r="U1155" s="850"/>
      <c r="V1155" s="850"/>
      <c r="W1155" s="851"/>
    </row>
    <row r="1156" spans="2:31" s="256" customFormat="1" ht="17.100000000000001" customHeight="1" x14ac:dyDescent="0.15">
      <c r="B1156" s="522" t="s">
        <v>6</v>
      </c>
      <c r="C1156" s="524"/>
      <c r="D1156" s="844" t="s">
        <v>338</v>
      </c>
      <c r="E1156" s="845"/>
      <c r="F1156" s="849"/>
      <c r="G1156" s="850"/>
      <c r="H1156" s="850"/>
      <c r="I1156" s="850"/>
      <c r="J1156" s="850"/>
      <c r="K1156" s="850"/>
      <c r="L1156" s="851"/>
      <c r="M1156" s="522" t="s">
        <v>6</v>
      </c>
      <c r="N1156" s="524"/>
      <c r="O1156" s="888" t="s">
        <v>340</v>
      </c>
      <c r="P1156" s="889"/>
      <c r="Q1156" s="849"/>
      <c r="R1156" s="850"/>
      <c r="S1156" s="850"/>
      <c r="T1156" s="850"/>
      <c r="U1156" s="850"/>
      <c r="V1156" s="850"/>
      <c r="W1156" s="851"/>
    </row>
    <row r="1157" spans="2:31" s="256" customFormat="1" ht="17.100000000000001" customHeight="1" x14ac:dyDescent="0.15">
      <c r="B1157" s="562" t="s">
        <v>29</v>
      </c>
      <c r="C1157" s="831" t="s">
        <v>267</v>
      </c>
      <c r="D1157" s="832"/>
      <c r="E1157" s="261"/>
      <c r="F1157" s="849"/>
      <c r="G1157" s="850"/>
      <c r="H1157" s="850"/>
      <c r="I1157" s="850"/>
      <c r="J1157" s="850"/>
      <c r="K1157" s="850"/>
      <c r="L1157" s="851"/>
      <c r="M1157" s="562" t="s">
        <v>29</v>
      </c>
      <c r="N1157" s="831" t="s">
        <v>267</v>
      </c>
      <c r="O1157" s="832"/>
      <c r="P1157" s="260"/>
      <c r="Q1157" s="849"/>
      <c r="R1157" s="850"/>
      <c r="S1157" s="850"/>
      <c r="T1157" s="850"/>
      <c r="U1157" s="850"/>
      <c r="V1157" s="850"/>
      <c r="W1157" s="851"/>
    </row>
    <row r="1158" spans="2:31" s="256" customFormat="1" ht="17.100000000000001" customHeight="1" x14ac:dyDescent="0.15">
      <c r="B1158" s="565"/>
      <c r="C1158" s="831" t="s">
        <v>268</v>
      </c>
      <c r="D1158" s="832"/>
      <c r="E1158" s="262" t="s">
        <v>551</v>
      </c>
      <c r="F1158" s="852"/>
      <c r="G1158" s="853"/>
      <c r="H1158" s="853"/>
      <c r="I1158" s="853"/>
      <c r="J1158" s="853"/>
      <c r="K1158" s="853"/>
      <c r="L1158" s="854"/>
      <c r="M1158" s="565"/>
      <c r="N1158" s="831" t="s">
        <v>268</v>
      </c>
      <c r="O1158" s="832"/>
      <c r="P1158" s="261" t="s">
        <v>554</v>
      </c>
      <c r="Q1158" s="852"/>
      <c r="R1158" s="853"/>
      <c r="S1158" s="853"/>
      <c r="T1158" s="853"/>
      <c r="U1158" s="853"/>
      <c r="V1158" s="853"/>
      <c r="W1158" s="854"/>
    </row>
    <row r="1159" spans="2:31" s="256" customFormat="1" ht="17.100000000000001" customHeight="1" x14ac:dyDescent="0.15">
      <c r="B1159" s="522" t="s">
        <v>7</v>
      </c>
      <c r="C1159" s="523"/>
      <c r="D1159" s="524"/>
      <c r="E1159" s="833" t="s">
        <v>1104</v>
      </c>
      <c r="F1159" s="857"/>
      <c r="G1159" s="857"/>
      <c r="H1159" s="857"/>
      <c r="I1159" s="857"/>
      <c r="J1159" s="857"/>
      <c r="K1159" s="857"/>
      <c r="L1159" s="858"/>
      <c r="M1159" s="522" t="s">
        <v>7</v>
      </c>
      <c r="N1159" s="523"/>
      <c r="O1159" s="524"/>
      <c r="P1159" s="833" t="s">
        <v>1279</v>
      </c>
      <c r="Q1159" s="857"/>
      <c r="R1159" s="857"/>
      <c r="S1159" s="857"/>
      <c r="T1159" s="857"/>
      <c r="U1159" s="857"/>
      <c r="V1159" s="857"/>
      <c r="W1159" s="858"/>
    </row>
    <row r="1160" spans="2:31" s="256" customFormat="1" ht="17.100000000000001" customHeight="1" x14ac:dyDescent="0.15">
      <c r="B1160" s="522" t="s">
        <v>46</v>
      </c>
      <c r="C1160" s="523"/>
      <c r="D1160" s="524"/>
      <c r="E1160" s="813" t="s">
        <v>1137</v>
      </c>
      <c r="F1160" s="814"/>
      <c r="G1160" s="814"/>
      <c r="H1160" s="814"/>
      <c r="I1160" s="814"/>
      <c r="J1160" s="814"/>
      <c r="K1160" s="814"/>
      <c r="L1160" s="815"/>
      <c r="M1160" s="522" t="s">
        <v>46</v>
      </c>
      <c r="N1160" s="523"/>
      <c r="O1160" s="524"/>
      <c r="P1160" s="813" t="s">
        <v>516</v>
      </c>
      <c r="Q1160" s="814"/>
      <c r="R1160" s="814"/>
      <c r="S1160" s="855"/>
      <c r="T1160" s="855"/>
      <c r="U1160" s="855"/>
      <c r="V1160" s="855"/>
      <c r="W1160" s="856"/>
    </row>
    <row r="1161" spans="2:31" s="256" customFormat="1" ht="17.100000000000001" customHeight="1" x14ac:dyDescent="0.15">
      <c r="B1161" s="522" t="s">
        <v>270</v>
      </c>
      <c r="C1161" s="523"/>
      <c r="D1161" s="524"/>
      <c r="E1161" s="813" t="s">
        <v>516</v>
      </c>
      <c r="F1161" s="814"/>
      <c r="G1161" s="814"/>
      <c r="H1161" s="855"/>
      <c r="I1161" s="855"/>
      <c r="J1161" s="855"/>
      <c r="K1161" s="855"/>
      <c r="L1161" s="856"/>
      <c r="M1161" s="522" t="s">
        <v>270</v>
      </c>
      <c r="N1161" s="523"/>
      <c r="O1161" s="524"/>
      <c r="P1161" s="813" t="s">
        <v>516</v>
      </c>
      <c r="Q1161" s="814"/>
      <c r="R1161" s="814"/>
      <c r="S1161" s="855"/>
      <c r="T1161" s="855"/>
      <c r="U1161" s="855"/>
      <c r="V1161" s="855"/>
      <c r="W1161" s="856"/>
    </row>
    <row r="1162" spans="2:31" s="256" customFormat="1" ht="17.100000000000001" customHeight="1" x14ac:dyDescent="0.15">
      <c r="B1162" s="522" t="s">
        <v>289</v>
      </c>
      <c r="C1162" s="523"/>
      <c r="D1162" s="524"/>
      <c r="E1162" s="862" t="s">
        <v>552</v>
      </c>
      <c r="F1162" s="863"/>
      <c r="G1162" s="863"/>
      <c r="H1162" s="816" t="s">
        <v>8</v>
      </c>
      <c r="I1162" s="817"/>
      <c r="J1162" s="818"/>
      <c r="K1162" s="819"/>
      <c r="L1162" s="820"/>
      <c r="M1162" s="522" t="s">
        <v>289</v>
      </c>
      <c r="N1162" s="523"/>
      <c r="O1162" s="524"/>
      <c r="P1162" s="813" t="s">
        <v>555</v>
      </c>
      <c r="Q1162" s="814"/>
      <c r="R1162" s="814"/>
      <c r="S1162" s="816" t="s">
        <v>8</v>
      </c>
      <c r="T1162" s="817"/>
      <c r="U1162" s="818"/>
      <c r="V1162" s="819"/>
      <c r="W1162" s="820"/>
    </row>
    <row r="1163" spans="2:31" s="256" customFormat="1" ht="17.100000000000001" customHeight="1" x14ac:dyDescent="0.15">
      <c r="B1163" s="565" t="s">
        <v>567</v>
      </c>
      <c r="C1163" s="566"/>
      <c r="D1163" s="821" t="s">
        <v>1278</v>
      </c>
      <c r="E1163" s="822"/>
      <c r="F1163" s="822"/>
      <c r="G1163" s="822"/>
      <c r="H1163" s="822"/>
      <c r="I1163" s="822"/>
      <c r="J1163" s="822"/>
      <c r="K1163" s="822"/>
      <c r="L1163" s="823"/>
      <c r="M1163" s="565" t="s">
        <v>567</v>
      </c>
      <c r="N1163" s="566"/>
      <c r="O1163" s="885" t="s">
        <v>1281</v>
      </c>
      <c r="P1163" s="886"/>
      <c r="Q1163" s="886"/>
      <c r="R1163" s="886"/>
      <c r="S1163" s="886"/>
      <c r="T1163" s="886"/>
      <c r="U1163" s="886"/>
      <c r="V1163" s="886"/>
      <c r="W1163" s="887"/>
    </row>
    <row r="1164" spans="2:31" ht="15" customHeight="1" x14ac:dyDescent="0.15">
      <c r="B1164" s="263"/>
      <c r="C1164" s="824" t="s">
        <v>568</v>
      </c>
      <c r="D1164" s="825"/>
      <c r="E1164" s="825"/>
      <c r="F1164" s="825"/>
      <c r="G1164" s="825"/>
      <c r="H1164" s="825"/>
      <c r="I1164" s="825"/>
      <c r="J1164" s="825"/>
      <c r="K1164" s="825"/>
      <c r="L1164" s="825"/>
      <c r="M1164" s="263"/>
      <c r="N1164" s="263" t="s">
        <v>569</v>
      </c>
      <c r="O1164" s="263"/>
      <c r="P1164" s="263"/>
      <c r="Q1164" s="263"/>
      <c r="R1164" s="263"/>
      <c r="S1164" s="263"/>
      <c r="T1164" s="263"/>
      <c r="U1164" s="263"/>
      <c r="V1164" s="263"/>
      <c r="W1164" s="263"/>
      <c r="AA1164" s="256"/>
      <c r="AB1164" s="256"/>
      <c r="AC1164" s="256"/>
      <c r="AD1164" s="256"/>
      <c r="AE1164" s="256"/>
    </row>
    <row r="1165" spans="2:31" ht="15" customHeight="1" x14ac:dyDescent="0.15">
      <c r="B1165" s="263"/>
      <c r="C1165" s="826"/>
      <c r="D1165" s="826"/>
      <c r="E1165" s="826"/>
      <c r="F1165" s="826"/>
      <c r="G1165" s="826"/>
      <c r="H1165" s="826"/>
      <c r="I1165" s="826"/>
      <c r="J1165" s="826"/>
      <c r="K1165" s="826"/>
      <c r="L1165" s="826"/>
      <c r="M1165" s="263"/>
      <c r="N1165" s="263" t="s">
        <v>570</v>
      </c>
      <c r="O1165" s="263"/>
      <c r="P1165" s="263"/>
      <c r="Q1165" s="263"/>
      <c r="R1165" s="263"/>
      <c r="S1165" s="263"/>
      <c r="T1165" s="263"/>
      <c r="U1165" s="263"/>
      <c r="V1165" s="263"/>
      <c r="W1165" s="263"/>
      <c r="AA1165" s="256"/>
      <c r="AB1165" s="256"/>
      <c r="AC1165" s="256"/>
      <c r="AD1165" s="256"/>
      <c r="AE1165" s="256"/>
    </row>
    <row r="1166" spans="2:31" ht="15" customHeight="1" x14ac:dyDescent="0.15">
      <c r="C1166" s="263" t="s">
        <v>571</v>
      </c>
      <c r="N1166" s="264" t="s">
        <v>517</v>
      </c>
      <c r="O1166" s="264"/>
      <c r="P1166" s="264"/>
      <c r="Q1166" s="264"/>
      <c r="R1166" s="264"/>
      <c r="S1166" s="264"/>
      <c r="T1166" s="264"/>
      <c r="U1166" s="264"/>
      <c r="V1166" s="264"/>
      <c r="AA1166" s="256"/>
      <c r="AB1166" s="256"/>
      <c r="AC1166" s="256"/>
      <c r="AD1166" s="256"/>
      <c r="AE1166" s="256"/>
    </row>
    <row r="1167" spans="2:31" ht="15" customHeight="1" x14ac:dyDescent="0.15">
      <c r="C1167" s="263" t="s">
        <v>573</v>
      </c>
      <c r="N1167" s="264" t="s">
        <v>572</v>
      </c>
      <c r="O1167" s="264"/>
      <c r="P1167" s="264"/>
      <c r="Q1167" s="264"/>
      <c r="R1167" s="264"/>
      <c r="S1167" s="264"/>
      <c r="T1167" s="264"/>
      <c r="U1167" s="264"/>
      <c r="V1167" s="264"/>
      <c r="AA1167" s="256"/>
      <c r="AB1167" s="256"/>
      <c r="AC1167" s="256"/>
      <c r="AD1167" s="256"/>
      <c r="AE1167" s="256"/>
    </row>
    <row r="1168" spans="2:31" x14ac:dyDescent="0.15">
      <c r="C1168" s="264" t="s">
        <v>542</v>
      </c>
      <c r="N1168" s="264" t="s">
        <v>450</v>
      </c>
      <c r="O1168" s="264"/>
      <c r="P1168" s="264"/>
      <c r="Q1168" s="264"/>
      <c r="R1168" s="264"/>
      <c r="S1168" s="264"/>
      <c r="T1168" s="264"/>
      <c r="U1168" s="264"/>
      <c r="V1168" s="264"/>
      <c r="AA1168" s="256"/>
      <c r="AB1168" s="256"/>
      <c r="AC1168" s="256"/>
      <c r="AD1168" s="256"/>
      <c r="AE1168" s="256"/>
    </row>
    <row r="1169" spans="2:31" x14ac:dyDescent="0.15">
      <c r="N1169" s="264"/>
      <c r="AA1169" s="256"/>
      <c r="AB1169" s="256"/>
      <c r="AC1169" s="256"/>
      <c r="AD1169" s="256"/>
      <c r="AE1169" s="256"/>
    </row>
    <row r="1170" spans="2:31" x14ac:dyDescent="0.15">
      <c r="N1170" s="264"/>
      <c r="AA1170" s="256"/>
      <c r="AB1170" s="256"/>
      <c r="AC1170" s="256"/>
      <c r="AD1170" s="256"/>
      <c r="AE1170" s="256"/>
    </row>
    <row r="1171" spans="2:31" ht="9" customHeight="1" x14ac:dyDescent="0.15">
      <c r="AA1171" s="256"/>
      <c r="AB1171" s="256"/>
      <c r="AC1171" s="256"/>
      <c r="AD1171" s="256"/>
      <c r="AE1171" s="256"/>
    </row>
    <row r="1172" spans="2:31" s="256" customFormat="1" ht="22.5" customHeight="1" x14ac:dyDescent="0.15">
      <c r="B1172" s="867" t="s">
        <v>563</v>
      </c>
      <c r="C1172" s="867"/>
      <c r="D1172" s="867"/>
      <c r="E1172" s="867"/>
      <c r="F1172" s="867"/>
      <c r="G1172" s="867"/>
      <c r="H1172" s="867"/>
      <c r="I1172" s="867"/>
      <c r="J1172" s="867"/>
      <c r="K1172" s="867"/>
      <c r="L1172" s="867"/>
      <c r="M1172" s="867"/>
      <c r="N1172" s="867"/>
      <c r="O1172" s="867"/>
      <c r="P1172" s="867"/>
      <c r="Q1172" s="867"/>
      <c r="R1172" s="867"/>
      <c r="S1172" s="867"/>
      <c r="T1172" s="867"/>
      <c r="U1172" s="867"/>
      <c r="V1172" s="867"/>
      <c r="W1172" s="867"/>
      <c r="Y1172" s="242" t="s">
        <v>551</v>
      </c>
    </row>
    <row r="1173" spans="2:31" s="256" customFormat="1" ht="20.100000000000001" customHeight="1" x14ac:dyDescent="0.15">
      <c r="B1173" s="258" t="s">
        <v>27</v>
      </c>
      <c r="C1173" s="258"/>
      <c r="D1173" s="868" t="str">
        <f>D1128</f>
        <v>ミネトンネル</v>
      </c>
      <c r="E1173" s="868"/>
      <c r="F1173" s="868"/>
      <c r="G1173" s="868"/>
      <c r="H1173" s="869" t="s">
        <v>28</v>
      </c>
      <c r="I1173" s="869"/>
      <c r="J1173" s="870" t="str">
        <f>J1128</f>
        <v>一般国道　316号</v>
      </c>
      <c r="K1173" s="870"/>
      <c r="L1173" s="870"/>
      <c r="M1173" s="871" t="s">
        <v>255</v>
      </c>
      <c r="N1173" s="871"/>
      <c r="O1173" s="871"/>
      <c r="P1173" s="872" t="str">
        <f>P1128</f>
        <v>株式会社ニュージェック</v>
      </c>
      <c r="Q1173" s="872"/>
      <c r="R1173" s="872"/>
      <c r="S1173" s="562" t="s">
        <v>220</v>
      </c>
      <c r="T1173" s="564"/>
      <c r="U1173" s="873">
        <f>U1128</f>
        <v>44294</v>
      </c>
      <c r="V1173" s="874"/>
      <c r="W1173" s="875"/>
      <c r="Y1173" s="242" t="s">
        <v>554</v>
      </c>
    </row>
    <row r="1174" spans="2:31" s="256" customFormat="1" ht="20.100000000000001" customHeight="1" x14ac:dyDescent="0.15">
      <c r="B1174" s="259" t="s">
        <v>0</v>
      </c>
      <c r="C1174" s="259"/>
      <c r="D1174" s="879" t="str">
        <f>D1129</f>
        <v>美祢トンネル</v>
      </c>
      <c r="E1174" s="879"/>
      <c r="F1174" s="879"/>
      <c r="G1174" s="879"/>
      <c r="H1174" s="541" t="s">
        <v>1</v>
      </c>
      <c r="I1174" s="541"/>
      <c r="J1174" s="870" t="str">
        <f>J1129</f>
        <v>宇部土木建築事務所</v>
      </c>
      <c r="K1174" s="870"/>
      <c r="L1174" s="870"/>
      <c r="M1174" s="871" t="s">
        <v>256</v>
      </c>
      <c r="N1174" s="871"/>
      <c r="O1174" s="871"/>
      <c r="P1174" s="872" t="str">
        <f>P1129</f>
        <v>石村　勝伸</v>
      </c>
      <c r="Q1174" s="872"/>
      <c r="R1174" s="872"/>
      <c r="S1174" s="705"/>
      <c r="T1174" s="706"/>
      <c r="U1174" s="876"/>
      <c r="V1174" s="877"/>
      <c r="W1174" s="878"/>
      <c r="Y1174" s="242" t="s">
        <v>54</v>
      </c>
    </row>
    <row r="1175" spans="2:31" s="256" customFormat="1" ht="20.100000000000001" customHeight="1" x14ac:dyDescent="0.15">
      <c r="B1175" s="861" t="s">
        <v>564</v>
      </c>
      <c r="C1175" s="839" t="s">
        <v>565</v>
      </c>
      <c r="D1175" s="883" t="s">
        <v>622</v>
      </c>
      <c r="E1175" s="884"/>
      <c r="F1175" s="846"/>
      <c r="G1175" s="847"/>
      <c r="H1175" s="847"/>
      <c r="I1175" s="847"/>
      <c r="J1175" s="847"/>
      <c r="K1175" s="847"/>
      <c r="L1175" s="848"/>
      <c r="M1175" s="861" t="s">
        <v>564</v>
      </c>
      <c r="N1175" s="839" t="s">
        <v>565</v>
      </c>
      <c r="O1175" s="883" t="s">
        <v>622</v>
      </c>
      <c r="P1175" s="884"/>
      <c r="Q1175" s="846"/>
      <c r="R1175" s="847"/>
      <c r="S1175" s="847"/>
      <c r="T1175" s="847"/>
      <c r="U1175" s="847"/>
      <c r="V1175" s="847"/>
      <c r="W1175" s="848"/>
      <c r="Y1175" s="242" t="s">
        <v>55</v>
      </c>
    </row>
    <row r="1176" spans="2:31" s="256" customFormat="1" ht="20.100000000000001" customHeight="1" x14ac:dyDescent="0.15">
      <c r="B1176" s="859"/>
      <c r="C1176" s="830"/>
      <c r="D1176" s="880"/>
      <c r="E1176" s="881"/>
      <c r="F1176" s="849"/>
      <c r="G1176" s="850"/>
      <c r="H1176" s="850"/>
      <c r="I1176" s="850"/>
      <c r="J1176" s="850"/>
      <c r="K1176" s="850"/>
      <c r="L1176" s="851"/>
      <c r="M1176" s="859"/>
      <c r="N1176" s="830"/>
      <c r="O1176" s="880"/>
      <c r="P1176" s="881"/>
      <c r="Q1176" s="849"/>
      <c r="R1176" s="850"/>
      <c r="S1176" s="850"/>
      <c r="T1176" s="850"/>
      <c r="U1176" s="850"/>
      <c r="V1176" s="850"/>
      <c r="W1176" s="851"/>
    </row>
    <row r="1177" spans="2:31" s="256" customFormat="1" ht="20.100000000000001" customHeight="1" x14ac:dyDescent="0.15">
      <c r="B1177" s="859"/>
      <c r="C1177" s="839" t="s">
        <v>2</v>
      </c>
      <c r="D1177" s="842">
        <v>5</v>
      </c>
      <c r="E1177" s="843"/>
      <c r="F1177" s="849"/>
      <c r="G1177" s="850"/>
      <c r="H1177" s="850"/>
      <c r="I1177" s="850"/>
      <c r="J1177" s="850"/>
      <c r="K1177" s="850"/>
      <c r="L1177" s="851"/>
      <c r="M1177" s="859"/>
      <c r="N1177" s="839" t="s">
        <v>2</v>
      </c>
      <c r="O1177" s="842">
        <v>6</v>
      </c>
      <c r="P1177" s="843"/>
      <c r="Q1177" s="849"/>
      <c r="R1177" s="850"/>
      <c r="S1177" s="850"/>
      <c r="T1177" s="850"/>
      <c r="U1177" s="850"/>
      <c r="V1177" s="850"/>
      <c r="W1177" s="851"/>
    </row>
    <row r="1178" spans="2:31" s="256" customFormat="1" ht="20.100000000000001" customHeight="1" x14ac:dyDescent="0.15">
      <c r="B1178" s="860"/>
      <c r="C1178" s="830"/>
      <c r="D1178" s="844"/>
      <c r="E1178" s="845"/>
      <c r="F1178" s="849"/>
      <c r="G1178" s="850"/>
      <c r="H1178" s="850"/>
      <c r="I1178" s="850"/>
      <c r="J1178" s="850"/>
      <c r="K1178" s="850"/>
      <c r="L1178" s="851"/>
      <c r="M1178" s="860"/>
      <c r="N1178" s="830"/>
      <c r="O1178" s="844"/>
      <c r="P1178" s="845"/>
      <c r="Q1178" s="849"/>
      <c r="R1178" s="850"/>
      <c r="S1178" s="850"/>
      <c r="T1178" s="850"/>
      <c r="U1178" s="850"/>
      <c r="V1178" s="850"/>
      <c r="W1178" s="851"/>
    </row>
    <row r="1179" spans="2:31" s="256" customFormat="1" ht="17.100000000000001" customHeight="1" x14ac:dyDescent="0.15">
      <c r="B1179" s="574" t="s">
        <v>566</v>
      </c>
      <c r="C1179" s="574" t="s">
        <v>3</v>
      </c>
      <c r="D1179" s="842" t="s">
        <v>331</v>
      </c>
      <c r="E1179" s="843"/>
      <c r="F1179" s="849"/>
      <c r="G1179" s="850"/>
      <c r="H1179" s="850"/>
      <c r="I1179" s="850"/>
      <c r="J1179" s="850"/>
      <c r="K1179" s="850"/>
      <c r="L1179" s="851"/>
      <c r="M1179" s="574" t="s">
        <v>566</v>
      </c>
      <c r="N1179" s="574" t="s">
        <v>3</v>
      </c>
      <c r="O1179" s="842" t="s">
        <v>331</v>
      </c>
      <c r="P1179" s="843"/>
      <c r="Q1179" s="849"/>
      <c r="R1179" s="850"/>
      <c r="S1179" s="850"/>
      <c r="T1179" s="850"/>
      <c r="U1179" s="850"/>
      <c r="V1179" s="850"/>
      <c r="W1179" s="851"/>
      <c r="AA1179" s="257"/>
      <c r="AB1179" s="257"/>
      <c r="AC1179" s="257"/>
      <c r="AD1179" s="257"/>
      <c r="AE1179" s="257"/>
    </row>
    <row r="1180" spans="2:31" s="256" customFormat="1" ht="17.100000000000001" customHeight="1" x14ac:dyDescent="0.15">
      <c r="B1180" s="574"/>
      <c r="C1180" s="574"/>
      <c r="D1180" s="844"/>
      <c r="E1180" s="845"/>
      <c r="F1180" s="849"/>
      <c r="G1180" s="850"/>
      <c r="H1180" s="850"/>
      <c r="I1180" s="850"/>
      <c r="J1180" s="850"/>
      <c r="K1180" s="850"/>
      <c r="L1180" s="851"/>
      <c r="M1180" s="574"/>
      <c r="N1180" s="574"/>
      <c r="O1180" s="844"/>
      <c r="P1180" s="845"/>
      <c r="Q1180" s="849"/>
      <c r="R1180" s="850"/>
      <c r="S1180" s="850"/>
      <c r="T1180" s="850"/>
      <c r="U1180" s="850"/>
      <c r="V1180" s="850"/>
      <c r="W1180" s="851"/>
      <c r="AA1180" s="257"/>
      <c r="AB1180" s="257"/>
      <c r="AC1180" s="257"/>
      <c r="AD1180" s="257"/>
      <c r="AE1180" s="257"/>
    </row>
    <row r="1181" spans="2:31" s="256" customFormat="1" ht="17.100000000000001" customHeight="1" x14ac:dyDescent="0.15">
      <c r="B1181" s="574"/>
      <c r="C1181" s="574" t="s">
        <v>4</v>
      </c>
      <c r="D1181" s="842" t="s">
        <v>354</v>
      </c>
      <c r="E1181" s="843"/>
      <c r="F1181" s="849"/>
      <c r="G1181" s="850"/>
      <c r="H1181" s="850"/>
      <c r="I1181" s="850"/>
      <c r="J1181" s="850"/>
      <c r="K1181" s="850"/>
      <c r="L1181" s="851"/>
      <c r="M1181" s="574"/>
      <c r="N1181" s="574" t="s">
        <v>4</v>
      </c>
      <c r="O1181" s="842" t="s">
        <v>354</v>
      </c>
      <c r="P1181" s="843"/>
      <c r="Q1181" s="849"/>
      <c r="R1181" s="850"/>
      <c r="S1181" s="850"/>
      <c r="T1181" s="850"/>
      <c r="U1181" s="850"/>
      <c r="V1181" s="850"/>
      <c r="W1181" s="851"/>
      <c r="AA1181" s="257"/>
      <c r="AB1181" s="257"/>
      <c r="AC1181" s="257"/>
      <c r="AD1181" s="257"/>
      <c r="AE1181" s="257"/>
    </row>
    <row r="1182" spans="2:31" s="256" customFormat="1" ht="17.100000000000001" customHeight="1" x14ac:dyDescent="0.15">
      <c r="B1182" s="574"/>
      <c r="C1182" s="574"/>
      <c r="D1182" s="844"/>
      <c r="E1182" s="845"/>
      <c r="F1182" s="849"/>
      <c r="G1182" s="850"/>
      <c r="H1182" s="850"/>
      <c r="I1182" s="850"/>
      <c r="J1182" s="850"/>
      <c r="K1182" s="850"/>
      <c r="L1182" s="851"/>
      <c r="M1182" s="574"/>
      <c r="N1182" s="574"/>
      <c r="O1182" s="844"/>
      <c r="P1182" s="845"/>
      <c r="Q1182" s="849"/>
      <c r="R1182" s="850"/>
      <c r="S1182" s="850"/>
      <c r="T1182" s="850"/>
      <c r="U1182" s="850"/>
      <c r="V1182" s="850"/>
      <c r="W1182" s="851"/>
      <c r="AA1182" s="257"/>
      <c r="AB1182" s="257"/>
      <c r="AC1182" s="257"/>
      <c r="AD1182" s="257"/>
      <c r="AE1182" s="257"/>
    </row>
    <row r="1183" spans="2:31" s="256" customFormat="1" ht="17.100000000000001" customHeight="1" x14ac:dyDescent="0.15">
      <c r="B1183" s="522" t="s">
        <v>5</v>
      </c>
      <c r="C1183" s="524"/>
      <c r="D1183" s="827" t="s">
        <v>332</v>
      </c>
      <c r="E1183" s="828"/>
      <c r="F1183" s="849"/>
      <c r="G1183" s="850"/>
      <c r="H1183" s="850"/>
      <c r="I1183" s="850"/>
      <c r="J1183" s="850"/>
      <c r="K1183" s="850"/>
      <c r="L1183" s="851"/>
      <c r="M1183" s="522" t="s">
        <v>5</v>
      </c>
      <c r="N1183" s="524"/>
      <c r="O1183" s="827" t="s">
        <v>332</v>
      </c>
      <c r="P1183" s="828"/>
      <c r="Q1183" s="849"/>
      <c r="R1183" s="850"/>
      <c r="S1183" s="850"/>
      <c r="T1183" s="850"/>
      <c r="U1183" s="850"/>
      <c r="V1183" s="850"/>
      <c r="W1183" s="851"/>
      <c r="AA1183" s="257"/>
      <c r="AB1183" s="257"/>
      <c r="AC1183" s="257"/>
      <c r="AD1183" s="257"/>
      <c r="AE1183" s="257"/>
    </row>
    <row r="1184" spans="2:31" s="256" customFormat="1" ht="17.100000000000001" customHeight="1" x14ac:dyDescent="0.15">
      <c r="B1184" s="522" t="s">
        <v>6</v>
      </c>
      <c r="C1184" s="524"/>
      <c r="D1184" s="844" t="s">
        <v>532</v>
      </c>
      <c r="E1184" s="845"/>
      <c r="F1184" s="849"/>
      <c r="G1184" s="850"/>
      <c r="H1184" s="850"/>
      <c r="I1184" s="850"/>
      <c r="J1184" s="850"/>
      <c r="K1184" s="850"/>
      <c r="L1184" s="851"/>
      <c r="M1184" s="522" t="s">
        <v>6</v>
      </c>
      <c r="N1184" s="524"/>
      <c r="O1184" s="844" t="s">
        <v>532</v>
      </c>
      <c r="P1184" s="845"/>
      <c r="Q1184" s="849"/>
      <c r="R1184" s="850"/>
      <c r="S1184" s="850"/>
      <c r="T1184" s="850"/>
      <c r="U1184" s="850"/>
      <c r="V1184" s="850"/>
      <c r="W1184" s="851"/>
    </row>
    <row r="1185" spans="2:23" s="256" customFormat="1" ht="17.100000000000001" customHeight="1" x14ac:dyDescent="0.15">
      <c r="B1185" s="562" t="s">
        <v>29</v>
      </c>
      <c r="C1185" s="831" t="s">
        <v>267</v>
      </c>
      <c r="D1185" s="832"/>
      <c r="E1185" s="260"/>
      <c r="F1185" s="849"/>
      <c r="G1185" s="850"/>
      <c r="H1185" s="850"/>
      <c r="I1185" s="850"/>
      <c r="J1185" s="850"/>
      <c r="K1185" s="850"/>
      <c r="L1185" s="851"/>
      <c r="M1185" s="562" t="s">
        <v>29</v>
      </c>
      <c r="N1185" s="831" t="s">
        <v>267</v>
      </c>
      <c r="O1185" s="832"/>
      <c r="P1185" s="260"/>
      <c r="Q1185" s="849"/>
      <c r="R1185" s="850"/>
      <c r="S1185" s="850"/>
      <c r="T1185" s="850"/>
      <c r="U1185" s="850"/>
      <c r="V1185" s="850"/>
      <c r="W1185" s="851"/>
    </row>
    <row r="1186" spans="2:23" s="256" customFormat="1" ht="17.100000000000001" customHeight="1" x14ac:dyDescent="0.15">
      <c r="B1186" s="565"/>
      <c r="C1186" s="831" t="s">
        <v>268</v>
      </c>
      <c r="D1186" s="832"/>
      <c r="E1186" s="261" t="s">
        <v>551</v>
      </c>
      <c r="F1186" s="852"/>
      <c r="G1186" s="853"/>
      <c r="H1186" s="853"/>
      <c r="I1186" s="853"/>
      <c r="J1186" s="853"/>
      <c r="K1186" s="853"/>
      <c r="L1186" s="854"/>
      <c r="M1186" s="565"/>
      <c r="N1186" s="831" t="s">
        <v>268</v>
      </c>
      <c r="O1186" s="832"/>
      <c r="P1186" s="261" t="s">
        <v>551</v>
      </c>
      <c r="Q1186" s="852"/>
      <c r="R1186" s="853"/>
      <c r="S1186" s="853"/>
      <c r="T1186" s="853"/>
      <c r="U1186" s="853"/>
      <c r="V1186" s="853"/>
      <c r="W1186" s="854"/>
    </row>
    <row r="1187" spans="2:23" s="256" customFormat="1" ht="17.100000000000001" customHeight="1" x14ac:dyDescent="0.15">
      <c r="B1187" s="522" t="s">
        <v>7</v>
      </c>
      <c r="C1187" s="523"/>
      <c r="D1187" s="524"/>
      <c r="E1187" s="833" t="s">
        <v>1280</v>
      </c>
      <c r="F1187" s="857"/>
      <c r="G1187" s="857"/>
      <c r="H1187" s="857"/>
      <c r="I1187" s="857"/>
      <c r="J1187" s="857"/>
      <c r="K1187" s="857"/>
      <c r="L1187" s="858"/>
      <c r="M1187" s="522" t="s">
        <v>7</v>
      </c>
      <c r="N1187" s="523"/>
      <c r="O1187" s="524"/>
      <c r="P1187" s="833" t="s">
        <v>1233</v>
      </c>
      <c r="Q1187" s="857"/>
      <c r="R1187" s="857"/>
      <c r="S1187" s="857"/>
      <c r="T1187" s="857"/>
      <c r="U1187" s="857"/>
      <c r="V1187" s="857"/>
      <c r="W1187" s="858"/>
    </row>
    <row r="1188" spans="2:23" s="256" customFormat="1" ht="17.100000000000001" customHeight="1" x14ac:dyDescent="0.15">
      <c r="B1188" s="522" t="s">
        <v>46</v>
      </c>
      <c r="C1188" s="523"/>
      <c r="D1188" s="524"/>
      <c r="E1188" s="813" t="s">
        <v>1369</v>
      </c>
      <c r="F1188" s="814"/>
      <c r="G1188" s="814"/>
      <c r="H1188" s="814"/>
      <c r="I1188" s="814"/>
      <c r="J1188" s="814"/>
      <c r="K1188" s="814"/>
      <c r="L1188" s="815"/>
      <c r="M1188" s="522" t="s">
        <v>46</v>
      </c>
      <c r="N1188" s="523"/>
      <c r="O1188" s="524"/>
      <c r="P1188" s="813" t="s">
        <v>1368</v>
      </c>
      <c r="Q1188" s="814"/>
      <c r="R1188" s="814"/>
      <c r="S1188" s="814"/>
      <c r="T1188" s="814"/>
      <c r="U1188" s="814"/>
      <c r="V1188" s="814"/>
      <c r="W1188" s="815"/>
    </row>
    <row r="1189" spans="2:23" s="256" customFormat="1" ht="17.100000000000001" customHeight="1" x14ac:dyDescent="0.15">
      <c r="B1189" s="522" t="s">
        <v>270</v>
      </c>
      <c r="C1189" s="523"/>
      <c r="D1189" s="524"/>
      <c r="E1189" s="813" t="s">
        <v>516</v>
      </c>
      <c r="F1189" s="814"/>
      <c r="G1189" s="814"/>
      <c r="H1189" s="855"/>
      <c r="I1189" s="855"/>
      <c r="J1189" s="855"/>
      <c r="K1189" s="855"/>
      <c r="L1189" s="856"/>
      <c r="M1189" s="522" t="s">
        <v>270</v>
      </c>
      <c r="N1189" s="523"/>
      <c r="O1189" s="524"/>
      <c r="P1189" s="813" t="s">
        <v>516</v>
      </c>
      <c r="Q1189" s="814"/>
      <c r="R1189" s="814"/>
      <c r="S1189" s="855"/>
      <c r="T1189" s="855"/>
      <c r="U1189" s="855"/>
      <c r="V1189" s="855"/>
      <c r="W1189" s="856"/>
    </row>
    <row r="1190" spans="2:23" s="256" customFormat="1" ht="17.100000000000001" customHeight="1" x14ac:dyDescent="0.15">
      <c r="B1190" s="522" t="s">
        <v>289</v>
      </c>
      <c r="C1190" s="523"/>
      <c r="D1190" s="524"/>
      <c r="E1190" s="813" t="s">
        <v>555</v>
      </c>
      <c r="F1190" s="814"/>
      <c r="G1190" s="814"/>
      <c r="H1190" s="816" t="s">
        <v>8</v>
      </c>
      <c r="I1190" s="817"/>
      <c r="J1190" s="818"/>
      <c r="K1190" s="819"/>
      <c r="L1190" s="820"/>
      <c r="M1190" s="522" t="s">
        <v>289</v>
      </c>
      <c r="N1190" s="523"/>
      <c r="O1190" s="524"/>
      <c r="P1190" s="813" t="s">
        <v>555</v>
      </c>
      <c r="Q1190" s="814"/>
      <c r="R1190" s="814"/>
      <c r="S1190" s="816" t="s">
        <v>8</v>
      </c>
      <c r="T1190" s="817"/>
      <c r="U1190" s="818"/>
      <c r="V1190" s="819"/>
      <c r="W1190" s="820"/>
    </row>
    <row r="1191" spans="2:23" s="256" customFormat="1" ht="17.100000000000001" customHeight="1" x14ac:dyDescent="0.15">
      <c r="B1191" s="565" t="s">
        <v>567</v>
      </c>
      <c r="C1191" s="566"/>
      <c r="D1191" s="836" t="s">
        <v>1725</v>
      </c>
      <c r="E1191" s="837"/>
      <c r="F1191" s="837"/>
      <c r="G1191" s="837"/>
      <c r="H1191" s="837"/>
      <c r="I1191" s="837"/>
      <c r="J1191" s="837"/>
      <c r="K1191" s="837"/>
      <c r="L1191" s="838"/>
      <c r="M1191" s="565" t="s">
        <v>567</v>
      </c>
      <c r="N1191" s="566"/>
      <c r="O1191" s="836" t="s">
        <v>1729</v>
      </c>
      <c r="P1191" s="837"/>
      <c r="Q1191" s="837"/>
      <c r="R1191" s="837"/>
      <c r="S1191" s="837"/>
      <c r="T1191" s="837"/>
      <c r="U1191" s="837"/>
      <c r="V1191" s="837"/>
      <c r="W1191" s="838"/>
    </row>
    <row r="1192" spans="2:23" s="256" customFormat="1" ht="20.100000000000001" customHeight="1" x14ac:dyDescent="0.15">
      <c r="B1192" s="859" t="s">
        <v>564</v>
      </c>
      <c r="C1192" s="840" t="s">
        <v>565</v>
      </c>
      <c r="D1192" s="883" t="s">
        <v>623</v>
      </c>
      <c r="E1192" s="884"/>
      <c r="F1192" s="846"/>
      <c r="G1192" s="847"/>
      <c r="H1192" s="847"/>
      <c r="I1192" s="847"/>
      <c r="J1192" s="847"/>
      <c r="K1192" s="847"/>
      <c r="L1192" s="848"/>
      <c r="M1192" s="859" t="s">
        <v>564</v>
      </c>
      <c r="N1192" s="840" t="s">
        <v>565</v>
      </c>
      <c r="O1192" s="883" t="s">
        <v>623</v>
      </c>
      <c r="P1192" s="884"/>
      <c r="Q1192" s="846"/>
      <c r="R1192" s="847"/>
      <c r="S1192" s="847"/>
      <c r="T1192" s="847"/>
      <c r="U1192" s="847"/>
      <c r="V1192" s="847"/>
      <c r="W1192" s="848"/>
    </row>
    <row r="1193" spans="2:23" s="256" customFormat="1" ht="20.100000000000001" customHeight="1" x14ac:dyDescent="0.15">
      <c r="B1193" s="859"/>
      <c r="C1193" s="830"/>
      <c r="D1193" s="880"/>
      <c r="E1193" s="881"/>
      <c r="F1193" s="849"/>
      <c r="G1193" s="850"/>
      <c r="H1193" s="850"/>
      <c r="I1193" s="850"/>
      <c r="J1193" s="850"/>
      <c r="K1193" s="850"/>
      <c r="L1193" s="851"/>
      <c r="M1193" s="859"/>
      <c r="N1193" s="830"/>
      <c r="O1193" s="880"/>
      <c r="P1193" s="881"/>
      <c r="Q1193" s="849"/>
      <c r="R1193" s="850"/>
      <c r="S1193" s="850"/>
      <c r="T1193" s="850"/>
      <c r="U1193" s="850"/>
      <c r="V1193" s="850"/>
      <c r="W1193" s="851"/>
    </row>
    <row r="1194" spans="2:23" s="256" customFormat="1" ht="20.100000000000001" customHeight="1" x14ac:dyDescent="0.15">
      <c r="B1194" s="859"/>
      <c r="C1194" s="839" t="s">
        <v>2</v>
      </c>
      <c r="D1194" s="842">
        <v>1</v>
      </c>
      <c r="E1194" s="843"/>
      <c r="F1194" s="849"/>
      <c r="G1194" s="850"/>
      <c r="H1194" s="850"/>
      <c r="I1194" s="850"/>
      <c r="J1194" s="850"/>
      <c r="K1194" s="850"/>
      <c r="L1194" s="851"/>
      <c r="M1194" s="859"/>
      <c r="N1194" s="839" t="s">
        <v>2</v>
      </c>
      <c r="O1194" s="842">
        <v>2</v>
      </c>
      <c r="P1194" s="843"/>
      <c r="Q1194" s="849"/>
      <c r="R1194" s="850"/>
      <c r="S1194" s="850"/>
      <c r="T1194" s="850"/>
      <c r="U1194" s="850"/>
      <c r="V1194" s="850"/>
      <c r="W1194" s="851"/>
    </row>
    <row r="1195" spans="2:23" s="256" customFormat="1" ht="20.100000000000001" customHeight="1" x14ac:dyDescent="0.15">
      <c r="B1195" s="860"/>
      <c r="C1195" s="830"/>
      <c r="D1195" s="844"/>
      <c r="E1195" s="845"/>
      <c r="F1195" s="849"/>
      <c r="G1195" s="850"/>
      <c r="H1195" s="850"/>
      <c r="I1195" s="850"/>
      <c r="J1195" s="850"/>
      <c r="K1195" s="850"/>
      <c r="L1195" s="851"/>
      <c r="M1195" s="860"/>
      <c r="N1195" s="830"/>
      <c r="O1195" s="844"/>
      <c r="P1195" s="845"/>
      <c r="Q1195" s="849"/>
      <c r="R1195" s="850"/>
      <c r="S1195" s="850"/>
      <c r="T1195" s="850"/>
      <c r="U1195" s="850"/>
      <c r="V1195" s="850"/>
      <c r="W1195" s="851"/>
    </row>
    <row r="1196" spans="2:23" s="256" customFormat="1" ht="17.100000000000001" customHeight="1" x14ac:dyDescent="0.15">
      <c r="B1196" s="574" t="s">
        <v>566</v>
      </c>
      <c r="C1196" s="574" t="s">
        <v>3</v>
      </c>
      <c r="D1196" s="842" t="s">
        <v>534</v>
      </c>
      <c r="E1196" s="843"/>
      <c r="F1196" s="849"/>
      <c r="G1196" s="850"/>
      <c r="H1196" s="850"/>
      <c r="I1196" s="850"/>
      <c r="J1196" s="850"/>
      <c r="K1196" s="850"/>
      <c r="L1196" s="851"/>
      <c r="M1196" s="574" t="s">
        <v>566</v>
      </c>
      <c r="N1196" s="574" t="s">
        <v>3</v>
      </c>
      <c r="O1196" s="842" t="s">
        <v>534</v>
      </c>
      <c r="P1196" s="843"/>
      <c r="Q1196" s="849"/>
      <c r="R1196" s="850"/>
      <c r="S1196" s="850"/>
      <c r="T1196" s="850"/>
      <c r="U1196" s="850"/>
      <c r="V1196" s="850"/>
      <c r="W1196" s="851"/>
    </row>
    <row r="1197" spans="2:23" s="256" customFormat="1" ht="17.100000000000001" customHeight="1" x14ac:dyDescent="0.15">
      <c r="B1197" s="574"/>
      <c r="C1197" s="574"/>
      <c r="D1197" s="844"/>
      <c r="E1197" s="845"/>
      <c r="F1197" s="849"/>
      <c r="G1197" s="850"/>
      <c r="H1197" s="850"/>
      <c r="I1197" s="850"/>
      <c r="J1197" s="850"/>
      <c r="K1197" s="850"/>
      <c r="L1197" s="851"/>
      <c r="M1197" s="574"/>
      <c r="N1197" s="574"/>
      <c r="O1197" s="844"/>
      <c r="P1197" s="845"/>
      <c r="Q1197" s="849"/>
      <c r="R1197" s="850"/>
      <c r="S1197" s="850"/>
      <c r="T1197" s="850"/>
      <c r="U1197" s="850"/>
      <c r="V1197" s="850"/>
      <c r="W1197" s="851"/>
    </row>
    <row r="1198" spans="2:23" s="256" customFormat="1" ht="17.100000000000001" customHeight="1" x14ac:dyDescent="0.15">
      <c r="B1198" s="574"/>
      <c r="C1198" s="574" t="s">
        <v>4</v>
      </c>
      <c r="D1198" s="842" t="s">
        <v>486</v>
      </c>
      <c r="E1198" s="843"/>
      <c r="F1198" s="849"/>
      <c r="G1198" s="850"/>
      <c r="H1198" s="850"/>
      <c r="I1198" s="850"/>
      <c r="J1198" s="850"/>
      <c r="K1198" s="850"/>
      <c r="L1198" s="851"/>
      <c r="M1198" s="574"/>
      <c r="N1198" s="574" t="s">
        <v>4</v>
      </c>
      <c r="O1198" s="842" t="s">
        <v>486</v>
      </c>
      <c r="P1198" s="843"/>
      <c r="Q1198" s="849"/>
      <c r="R1198" s="850"/>
      <c r="S1198" s="850"/>
      <c r="T1198" s="850"/>
      <c r="U1198" s="850"/>
      <c r="V1198" s="850"/>
      <c r="W1198" s="851"/>
    </row>
    <row r="1199" spans="2:23" s="256" customFormat="1" ht="17.100000000000001" customHeight="1" x14ac:dyDescent="0.15">
      <c r="B1199" s="574"/>
      <c r="C1199" s="574"/>
      <c r="D1199" s="844"/>
      <c r="E1199" s="845"/>
      <c r="F1199" s="849"/>
      <c r="G1199" s="850"/>
      <c r="H1199" s="850"/>
      <c r="I1199" s="850"/>
      <c r="J1199" s="850"/>
      <c r="K1199" s="850"/>
      <c r="L1199" s="851"/>
      <c r="M1199" s="574"/>
      <c r="N1199" s="574"/>
      <c r="O1199" s="844"/>
      <c r="P1199" s="845"/>
      <c r="Q1199" s="849"/>
      <c r="R1199" s="850"/>
      <c r="S1199" s="850"/>
      <c r="T1199" s="850"/>
      <c r="U1199" s="850"/>
      <c r="V1199" s="850"/>
      <c r="W1199" s="851"/>
    </row>
    <row r="1200" spans="2:23" s="256" customFormat="1" ht="17.100000000000001" customHeight="1" x14ac:dyDescent="0.15">
      <c r="B1200" s="522" t="s">
        <v>5</v>
      </c>
      <c r="C1200" s="524"/>
      <c r="D1200" s="827" t="s">
        <v>332</v>
      </c>
      <c r="E1200" s="828"/>
      <c r="F1200" s="849"/>
      <c r="G1200" s="850"/>
      <c r="H1200" s="850"/>
      <c r="I1200" s="850"/>
      <c r="J1200" s="850"/>
      <c r="K1200" s="850"/>
      <c r="L1200" s="851"/>
      <c r="M1200" s="522" t="s">
        <v>5</v>
      </c>
      <c r="N1200" s="524"/>
      <c r="O1200" s="842" t="s">
        <v>332</v>
      </c>
      <c r="P1200" s="843"/>
      <c r="Q1200" s="849"/>
      <c r="R1200" s="850"/>
      <c r="S1200" s="850"/>
      <c r="T1200" s="850"/>
      <c r="U1200" s="850"/>
      <c r="V1200" s="850"/>
      <c r="W1200" s="851"/>
    </row>
    <row r="1201" spans="2:31" s="256" customFormat="1" ht="17.100000000000001" customHeight="1" x14ac:dyDescent="0.15">
      <c r="B1201" s="522" t="s">
        <v>6</v>
      </c>
      <c r="C1201" s="524"/>
      <c r="D1201" s="844" t="s">
        <v>338</v>
      </c>
      <c r="E1201" s="845"/>
      <c r="F1201" s="849"/>
      <c r="G1201" s="850"/>
      <c r="H1201" s="850"/>
      <c r="I1201" s="850"/>
      <c r="J1201" s="850"/>
      <c r="K1201" s="850"/>
      <c r="L1201" s="851"/>
      <c r="M1201" s="522" t="s">
        <v>6</v>
      </c>
      <c r="N1201" s="524"/>
      <c r="O1201" s="888" t="s">
        <v>532</v>
      </c>
      <c r="P1201" s="889"/>
      <c r="Q1201" s="849"/>
      <c r="R1201" s="850"/>
      <c r="S1201" s="850"/>
      <c r="T1201" s="850"/>
      <c r="U1201" s="850"/>
      <c r="V1201" s="850"/>
      <c r="W1201" s="851"/>
    </row>
    <row r="1202" spans="2:31" s="256" customFormat="1" ht="17.100000000000001" customHeight="1" x14ac:dyDescent="0.15">
      <c r="B1202" s="562" t="s">
        <v>29</v>
      </c>
      <c r="C1202" s="831" t="s">
        <v>267</v>
      </c>
      <c r="D1202" s="832"/>
      <c r="E1202" s="261"/>
      <c r="F1202" s="849"/>
      <c r="G1202" s="850"/>
      <c r="H1202" s="850"/>
      <c r="I1202" s="850"/>
      <c r="J1202" s="850"/>
      <c r="K1202" s="850"/>
      <c r="L1202" s="851"/>
      <c r="M1202" s="562" t="s">
        <v>29</v>
      </c>
      <c r="N1202" s="831" t="s">
        <v>267</v>
      </c>
      <c r="O1202" s="832"/>
      <c r="P1202" s="260"/>
      <c r="Q1202" s="849"/>
      <c r="R1202" s="850"/>
      <c r="S1202" s="850"/>
      <c r="T1202" s="850"/>
      <c r="U1202" s="850"/>
      <c r="V1202" s="850"/>
      <c r="W1202" s="851"/>
    </row>
    <row r="1203" spans="2:31" s="256" customFormat="1" ht="17.100000000000001" customHeight="1" x14ac:dyDescent="0.15">
      <c r="B1203" s="565"/>
      <c r="C1203" s="831" t="s">
        <v>268</v>
      </c>
      <c r="D1203" s="832"/>
      <c r="E1203" s="262" t="s">
        <v>551</v>
      </c>
      <c r="F1203" s="852"/>
      <c r="G1203" s="853"/>
      <c r="H1203" s="853"/>
      <c r="I1203" s="853"/>
      <c r="J1203" s="853"/>
      <c r="K1203" s="853"/>
      <c r="L1203" s="854"/>
      <c r="M1203" s="565"/>
      <c r="N1203" s="831" t="s">
        <v>268</v>
      </c>
      <c r="O1203" s="832"/>
      <c r="P1203" s="261" t="s">
        <v>554</v>
      </c>
      <c r="Q1203" s="852"/>
      <c r="R1203" s="853"/>
      <c r="S1203" s="853"/>
      <c r="T1203" s="853"/>
      <c r="U1203" s="853"/>
      <c r="V1203" s="853"/>
      <c r="W1203" s="854"/>
    </row>
    <row r="1204" spans="2:31" s="256" customFormat="1" ht="17.100000000000001" customHeight="1" x14ac:dyDescent="0.15">
      <c r="B1204" s="522" t="s">
        <v>7</v>
      </c>
      <c r="C1204" s="523"/>
      <c r="D1204" s="524"/>
      <c r="E1204" s="833" t="s">
        <v>1282</v>
      </c>
      <c r="F1204" s="834"/>
      <c r="G1204" s="834"/>
      <c r="H1204" s="834"/>
      <c r="I1204" s="834"/>
      <c r="J1204" s="834"/>
      <c r="K1204" s="834"/>
      <c r="L1204" s="835"/>
      <c r="M1204" s="522" t="s">
        <v>7</v>
      </c>
      <c r="N1204" s="523"/>
      <c r="O1204" s="524"/>
      <c r="P1204" s="833" t="s">
        <v>1284</v>
      </c>
      <c r="Q1204" s="834"/>
      <c r="R1204" s="834"/>
      <c r="S1204" s="834"/>
      <c r="T1204" s="834"/>
      <c r="U1204" s="834"/>
      <c r="V1204" s="834"/>
      <c r="W1204" s="835"/>
    </row>
    <row r="1205" spans="2:31" s="256" customFormat="1" ht="17.100000000000001" customHeight="1" x14ac:dyDescent="0.15">
      <c r="B1205" s="522" t="s">
        <v>46</v>
      </c>
      <c r="C1205" s="523"/>
      <c r="D1205" s="524"/>
      <c r="E1205" s="813" t="s">
        <v>1283</v>
      </c>
      <c r="F1205" s="814"/>
      <c r="G1205" s="814"/>
      <c r="H1205" s="814"/>
      <c r="I1205" s="814"/>
      <c r="J1205" s="814"/>
      <c r="K1205" s="814"/>
      <c r="L1205" s="815"/>
      <c r="M1205" s="522" t="s">
        <v>46</v>
      </c>
      <c r="N1205" s="523"/>
      <c r="O1205" s="524"/>
      <c r="P1205" s="813" t="s">
        <v>516</v>
      </c>
      <c r="Q1205" s="814"/>
      <c r="R1205" s="814"/>
      <c r="S1205" s="814"/>
      <c r="T1205" s="814"/>
      <c r="U1205" s="814"/>
      <c r="V1205" s="814"/>
      <c r="W1205" s="815"/>
    </row>
    <row r="1206" spans="2:31" s="256" customFormat="1" ht="17.100000000000001" customHeight="1" x14ac:dyDescent="0.15">
      <c r="B1206" s="522" t="s">
        <v>270</v>
      </c>
      <c r="C1206" s="523"/>
      <c r="D1206" s="524"/>
      <c r="E1206" s="813" t="s">
        <v>516</v>
      </c>
      <c r="F1206" s="814"/>
      <c r="G1206" s="814"/>
      <c r="H1206" s="814"/>
      <c r="I1206" s="814"/>
      <c r="J1206" s="814"/>
      <c r="K1206" s="814"/>
      <c r="L1206" s="815"/>
      <c r="M1206" s="522" t="s">
        <v>270</v>
      </c>
      <c r="N1206" s="523"/>
      <c r="O1206" s="524"/>
      <c r="P1206" s="813" t="s">
        <v>516</v>
      </c>
      <c r="Q1206" s="814"/>
      <c r="R1206" s="814"/>
      <c r="S1206" s="855"/>
      <c r="T1206" s="855"/>
      <c r="U1206" s="855"/>
      <c r="V1206" s="855"/>
      <c r="W1206" s="856"/>
    </row>
    <row r="1207" spans="2:31" s="256" customFormat="1" ht="17.100000000000001" customHeight="1" x14ac:dyDescent="0.15">
      <c r="B1207" s="522" t="s">
        <v>289</v>
      </c>
      <c r="C1207" s="523"/>
      <c r="D1207" s="524"/>
      <c r="E1207" s="862" t="s">
        <v>552</v>
      </c>
      <c r="F1207" s="863"/>
      <c r="G1207" s="864"/>
      <c r="H1207" s="816" t="s">
        <v>8</v>
      </c>
      <c r="I1207" s="817"/>
      <c r="J1207" s="818"/>
      <c r="K1207" s="819"/>
      <c r="L1207" s="820"/>
      <c r="M1207" s="522" t="s">
        <v>289</v>
      </c>
      <c r="N1207" s="523"/>
      <c r="O1207" s="524"/>
      <c r="P1207" s="813" t="s">
        <v>555</v>
      </c>
      <c r="Q1207" s="814"/>
      <c r="R1207" s="814"/>
      <c r="S1207" s="816" t="s">
        <v>8</v>
      </c>
      <c r="T1207" s="817"/>
      <c r="U1207" s="818"/>
      <c r="V1207" s="819"/>
      <c r="W1207" s="820"/>
    </row>
    <row r="1208" spans="2:31" s="256" customFormat="1" ht="17.100000000000001" customHeight="1" x14ac:dyDescent="0.15">
      <c r="B1208" s="522" t="s">
        <v>567</v>
      </c>
      <c r="C1208" s="524"/>
      <c r="D1208" s="821" t="s">
        <v>1190</v>
      </c>
      <c r="E1208" s="822"/>
      <c r="F1208" s="822"/>
      <c r="G1208" s="822"/>
      <c r="H1208" s="822"/>
      <c r="I1208" s="822"/>
      <c r="J1208" s="822"/>
      <c r="K1208" s="822"/>
      <c r="L1208" s="823"/>
      <c r="M1208" s="865" t="s">
        <v>567</v>
      </c>
      <c r="N1208" s="866"/>
      <c r="O1208" s="821" t="s">
        <v>1285</v>
      </c>
      <c r="P1208" s="822"/>
      <c r="Q1208" s="822"/>
      <c r="R1208" s="822"/>
      <c r="S1208" s="822"/>
      <c r="T1208" s="822"/>
      <c r="U1208" s="822"/>
      <c r="V1208" s="822"/>
      <c r="W1208" s="823"/>
    </row>
    <row r="1209" spans="2:31" ht="15" customHeight="1" x14ac:dyDescent="0.15">
      <c r="B1209" s="263"/>
      <c r="C1209" s="824" t="s">
        <v>568</v>
      </c>
      <c r="D1209" s="825"/>
      <c r="E1209" s="825"/>
      <c r="F1209" s="825"/>
      <c r="G1209" s="825"/>
      <c r="H1209" s="825"/>
      <c r="I1209" s="825"/>
      <c r="J1209" s="825"/>
      <c r="K1209" s="825"/>
      <c r="L1209" s="825"/>
      <c r="M1209" s="263"/>
      <c r="N1209" s="263" t="s">
        <v>569</v>
      </c>
      <c r="O1209" s="263"/>
      <c r="P1209" s="263"/>
      <c r="Q1209" s="263"/>
      <c r="R1209" s="263"/>
      <c r="S1209" s="263"/>
      <c r="T1209" s="263"/>
      <c r="U1209" s="263"/>
      <c r="V1209" s="263"/>
      <c r="W1209" s="263"/>
      <c r="AA1209" s="256"/>
      <c r="AB1209" s="256"/>
      <c r="AC1209" s="256"/>
      <c r="AD1209" s="256"/>
      <c r="AE1209" s="256"/>
    </row>
    <row r="1210" spans="2:31" ht="15" customHeight="1" x14ac:dyDescent="0.15">
      <c r="B1210" s="263"/>
      <c r="C1210" s="826"/>
      <c r="D1210" s="826"/>
      <c r="E1210" s="826"/>
      <c r="F1210" s="826"/>
      <c r="G1210" s="826"/>
      <c r="H1210" s="826"/>
      <c r="I1210" s="826"/>
      <c r="J1210" s="826"/>
      <c r="K1210" s="826"/>
      <c r="L1210" s="826"/>
      <c r="M1210" s="263"/>
      <c r="N1210" s="263" t="s">
        <v>570</v>
      </c>
      <c r="O1210" s="263"/>
      <c r="P1210" s="263"/>
      <c r="Q1210" s="263"/>
      <c r="R1210" s="263"/>
      <c r="S1210" s="263"/>
      <c r="T1210" s="263"/>
      <c r="U1210" s="263"/>
      <c r="V1210" s="263"/>
      <c r="W1210" s="263"/>
      <c r="AA1210" s="256"/>
      <c r="AB1210" s="256"/>
      <c r="AC1210" s="256"/>
      <c r="AD1210" s="256"/>
      <c r="AE1210" s="256"/>
    </row>
    <row r="1211" spans="2:31" ht="15" customHeight="1" x14ac:dyDescent="0.15">
      <c r="C1211" s="263" t="s">
        <v>571</v>
      </c>
      <c r="N1211" s="264" t="s">
        <v>517</v>
      </c>
      <c r="O1211" s="264"/>
      <c r="P1211" s="264"/>
      <c r="Q1211" s="264"/>
      <c r="R1211" s="264"/>
      <c r="S1211" s="264"/>
      <c r="T1211" s="264"/>
      <c r="U1211" s="264"/>
      <c r="V1211" s="264"/>
      <c r="AA1211" s="256"/>
      <c r="AB1211" s="256"/>
      <c r="AC1211" s="256"/>
      <c r="AD1211" s="256"/>
      <c r="AE1211" s="256"/>
    </row>
    <row r="1212" spans="2:31" ht="15" customHeight="1" x14ac:dyDescent="0.15">
      <c r="C1212" s="263" t="s">
        <v>573</v>
      </c>
      <c r="N1212" s="264" t="s">
        <v>572</v>
      </c>
      <c r="O1212" s="264"/>
      <c r="P1212" s="264"/>
      <c r="Q1212" s="264"/>
      <c r="R1212" s="264"/>
      <c r="S1212" s="264"/>
      <c r="T1212" s="264"/>
      <c r="U1212" s="264"/>
      <c r="V1212" s="264"/>
      <c r="AA1212" s="256"/>
      <c r="AB1212" s="256"/>
      <c r="AC1212" s="256"/>
      <c r="AD1212" s="256"/>
      <c r="AE1212" s="256"/>
    </row>
    <row r="1213" spans="2:31" x14ac:dyDescent="0.15">
      <c r="C1213" s="264" t="s">
        <v>542</v>
      </c>
      <c r="N1213" s="264" t="s">
        <v>450</v>
      </c>
      <c r="O1213" s="264"/>
      <c r="P1213" s="264"/>
      <c r="Q1213" s="264"/>
      <c r="R1213" s="264"/>
      <c r="S1213" s="264"/>
      <c r="T1213" s="264"/>
      <c r="U1213" s="264"/>
      <c r="V1213" s="264"/>
      <c r="AA1213" s="256"/>
      <c r="AB1213" s="256"/>
      <c r="AC1213" s="256"/>
      <c r="AD1213" s="256"/>
      <c r="AE1213" s="256"/>
    </row>
    <row r="1214" spans="2:31" x14ac:dyDescent="0.15">
      <c r="N1214" s="264"/>
      <c r="AA1214" s="256"/>
      <c r="AB1214" s="256"/>
      <c r="AC1214" s="256"/>
      <c r="AD1214" s="256"/>
      <c r="AE1214" s="256"/>
    </row>
    <row r="1215" spans="2:31" x14ac:dyDescent="0.15">
      <c r="N1215" s="264"/>
      <c r="AA1215" s="256"/>
      <c r="AB1215" s="256"/>
      <c r="AC1215" s="256"/>
      <c r="AD1215" s="256"/>
      <c r="AE1215" s="256"/>
    </row>
    <row r="1216" spans="2:31" ht="9" customHeight="1" x14ac:dyDescent="0.15">
      <c r="AA1216" s="256"/>
      <c r="AB1216" s="256"/>
      <c r="AC1216" s="256"/>
      <c r="AD1216" s="256"/>
      <c r="AE1216" s="256"/>
    </row>
    <row r="1217" spans="2:31" s="256" customFormat="1" ht="22.5" customHeight="1" x14ac:dyDescent="0.15">
      <c r="B1217" s="867" t="s">
        <v>563</v>
      </c>
      <c r="C1217" s="867"/>
      <c r="D1217" s="867"/>
      <c r="E1217" s="867"/>
      <c r="F1217" s="867"/>
      <c r="G1217" s="867"/>
      <c r="H1217" s="867"/>
      <c r="I1217" s="867"/>
      <c r="J1217" s="867"/>
      <c r="K1217" s="867"/>
      <c r="L1217" s="867"/>
      <c r="M1217" s="867"/>
      <c r="N1217" s="867"/>
      <c r="O1217" s="867"/>
      <c r="P1217" s="867"/>
      <c r="Q1217" s="867"/>
      <c r="R1217" s="867"/>
      <c r="S1217" s="867"/>
      <c r="T1217" s="867"/>
      <c r="U1217" s="867"/>
      <c r="V1217" s="867"/>
      <c r="W1217" s="867"/>
      <c r="Y1217" s="242" t="s">
        <v>551</v>
      </c>
    </row>
    <row r="1218" spans="2:31" s="256" customFormat="1" ht="20.100000000000001" customHeight="1" x14ac:dyDescent="0.15">
      <c r="B1218" s="258" t="s">
        <v>27</v>
      </c>
      <c r="C1218" s="258"/>
      <c r="D1218" s="868" t="str">
        <f>D1173</f>
        <v>ミネトンネル</v>
      </c>
      <c r="E1218" s="868"/>
      <c r="F1218" s="868"/>
      <c r="G1218" s="868"/>
      <c r="H1218" s="869" t="s">
        <v>28</v>
      </c>
      <c r="I1218" s="869"/>
      <c r="J1218" s="870" t="str">
        <f>J1173</f>
        <v>一般国道　316号</v>
      </c>
      <c r="K1218" s="870"/>
      <c r="L1218" s="870"/>
      <c r="M1218" s="871" t="s">
        <v>255</v>
      </c>
      <c r="N1218" s="871"/>
      <c r="O1218" s="871"/>
      <c r="P1218" s="872" t="str">
        <f>P1173</f>
        <v>株式会社ニュージェック</v>
      </c>
      <c r="Q1218" s="872"/>
      <c r="R1218" s="872"/>
      <c r="S1218" s="562" t="s">
        <v>220</v>
      </c>
      <c r="T1218" s="564"/>
      <c r="U1218" s="873">
        <f>U1173</f>
        <v>44294</v>
      </c>
      <c r="V1218" s="874"/>
      <c r="W1218" s="875"/>
      <c r="Y1218" s="242" t="s">
        <v>554</v>
      </c>
    </row>
    <row r="1219" spans="2:31" s="256" customFormat="1" ht="20.100000000000001" customHeight="1" x14ac:dyDescent="0.15">
      <c r="B1219" s="259" t="s">
        <v>0</v>
      </c>
      <c r="C1219" s="259"/>
      <c r="D1219" s="879" t="str">
        <f>D1174</f>
        <v>美祢トンネル</v>
      </c>
      <c r="E1219" s="879"/>
      <c r="F1219" s="879"/>
      <c r="G1219" s="879"/>
      <c r="H1219" s="541" t="s">
        <v>1</v>
      </c>
      <c r="I1219" s="541"/>
      <c r="J1219" s="870" t="str">
        <f>J1174</f>
        <v>宇部土木建築事務所</v>
      </c>
      <c r="K1219" s="870"/>
      <c r="L1219" s="870"/>
      <c r="M1219" s="871" t="s">
        <v>256</v>
      </c>
      <c r="N1219" s="871"/>
      <c r="O1219" s="871"/>
      <c r="P1219" s="872" t="str">
        <f>P1174</f>
        <v>石村　勝伸</v>
      </c>
      <c r="Q1219" s="872"/>
      <c r="R1219" s="872"/>
      <c r="S1219" s="705"/>
      <c r="T1219" s="706"/>
      <c r="U1219" s="876"/>
      <c r="V1219" s="877"/>
      <c r="W1219" s="878"/>
      <c r="Y1219" s="242" t="s">
        <v>54</v>
      </c>
    </row>
    <row r="1220" spans="2:31" s="256" customFormat="1" ht="20.100000000000001" customHeight="1" x14ac:dyDescent="0.15">
      <c r="B1220" s="861" t="s">
        <v>564</v>
      </c>
      <c r="C1220" s="839" t="s">
        <v>565</v>
      </c>
      <c r="D1220" s="883" t="s">
        <v>623</v>
      </c>
      <c r="E1220" s="884"/>
      <c r="F1220" s="846"/>
      <c r="G1220" s="847"/>
      <c r="H1220" s="847"/>
      <c r="I1220" s="847"/>
      <c r="J1220" s="847"/>
      <c r="K1220" s="847"/>
      <c r="L1220" s="848"/>
      <c r="M1220" s="861" t="s">
        <v>564</v>
      </c>
      <c r="N1220" s="839" t="s">
        <v>565</v>
      </c>
      <c r="O1220" s="883" t="s">
        <v>623</v>
      </c>
      <c r="P1220" s="884"/>
      <c r="Q1220" s="846"/>
      <c r="R1220" s="847"/>
      <c r="S1220" s="847"/>
      <c r="T1220" s="847"/>
      <c r="U1220" s="847"/>
      <c r="V1220" s="847"/>
      <c r="W1220" s="848"/>
      <c r="Y1220" s="242" t="s">
        <v>55</v>
      </c>
    </row>
    <row r="1221" spans="2:31" s="256" customFormat="1" ht="20.100000000000001" customHeight="1" x14ac:dyDescent="0.15">
      <c r="B1221" s="859"/>
      <c r="C1221" s="830"/>
      <c r="D1221" s="880"/>
      <c r="E1221" s="881"/>
      <c r="F1221" s="849"/>
      <c r="G1221" s="850"/>
      <c r="H1221" s="850"/>
      <c r="I1221" s="850"/>
      <c r="J1221" s="850"/>
      <c r="K1221" s="850"/>
      <c r="L1221" s="851"/>
      <c r="M1221" s="859"/>
      <c r="N1221" s="830"/>
      <c r="O1221" s="880"/>
      <c r="P1221" s="881"/>
      <c r="Q1221" s="849"/>
      <c r="R1221" s="850"/>
      <c r="S1221" s="850"/>
      <c r="T1221" s="850"/>
      <c r="U1221" s="850"/>
      <c r="V1221" s="850"/>
      <c r="W1221" s="851"/>
    </row>
    <row r="1222" spans="2:31" s="256" customFormat="1" ht="20.100000000000001" customHeight="1" x14ac:dyDescent="0.15">
      <c r="B1222" s="859"/>
      <c r="C1222" s="839" t="s">
        <v>2</v>
      </c>
      <c r="D1222" s="842">
        <v>3</v>
      </c>
      <c r="E1222" s="843"/>
      <c r="F1222" s="849"/>
      <c r="G1222" s="850"/>
      <c r="H1222" s="850"/>
      <c r="I1222" s="850"/>
      <c r="J1222" s="850"/>
      <c r="K1222" s="850"/>
      <c r="L1222" s="851"/>
      <c r="M1222" s="859"/>
      <c r="N1222" s="839" t="s">
        <v>2</v>
      </c>
      <c r="O1222" s="842">
        <v>4</v>
      </c>
      <c r="P1222" s="843"/>
      <c r="Q1222" s="849"/>
      <c r="R1222" s="850"/>
      <c r="S1222" s="850"/>
      <c r="T1222" s="850"/>
      <c r="U1222" s="850"/>
      <c r="V1222" s="850"/>
      <c r="W1222" s="851"/>
    </row>
    <row r="1223" spans="2:31" s="256" customFormat="1" ht="20.100000000000001" customHeight="1" x14ac:dyDescent="0.15">
      <c r="B1223" s="860"/>
      <c r="C1223" s="830"/>
      <c r="D1223" s="844"/>
      <c r="E1223" s="845"/>
      <c r="F1223" s="849"/>
      <c r="G1223" s="850"/>
      <c r="H1223" s="850"/>
      <c r="I1223" s="850"/>
      <c r="J1223" s="850"/>
      <c r="K1223" s="850"/>
      <c r="L1223" s="851"/>
      <c r="M1223" s="860"/>
      <c r="N1223" s="830"/>
      <c r="O1223" s="844"/>
      <c r="P1223" s="845"/>
      <c r="Q1223" s="849"/>
      <c r="R1223" s="850"/>
      <c r="S1223" s="850"/>
      <c r="T1223" s="850"/>
      <c r="U1223" s="850"/>
      <c r="V1223" s="850"/>
      <c r="W1223" s="851"/>
    </row>
    <row r="1224" spans="2:31" s="256" customFormat="1" ht="17.100000000000001" customHeight="1" x14ac:dyDescent="0.15">
      <c r="B1224" s="574" t="s">
        <v>566</v>
      </c>
      <c r="C1224" s="574" t="s">
        <v>3</v>
      </c>
      <c r="D1224" s="842" t="s">
        <v>534</v>
      </c>
      <c r="E1224" s="843"/>
      <c r="F1224" s="849"/>
      <c r="G1224" s="850"/>
      <c r="H1224" s="850"/>
      <c r="I1224" s="850"/>
      <c r="J1224" s="850"/>
      <c r="K1224" s="850"/>
      <c r="L1224" s="851"/>
      <c r="M1224" s="574" t="s">
        <v>566</v>
      </c>
      <c r="N1224" s="574" t="s">
        <v>3</v>
      </c>
      <c r="O1224" s="842" t="s">
        <v>534</v>
      </c>
      <c r="P1224" s="843"/>
      <c r="Q1224" s="849"/>
      <c r="R1224" s="850"/>
      <c r="S1224" s="850"/>
      <c r="T1224" s="850"/>
      <c r="U1224" s="850"/>
      <c r="V1224" s="850"/>
      <c r="W1224" s="851"/>
      <c r="AA1224" s="257"/>
      <c r="AB1224" s="257"/>
      <c r="AC1224" s="257"/>
      <c r="AD1224" s="257"/>
      <c r="AE1224" s="257"/>
    </row>
    <row r="1225" spans="2:31" s="256" customFormat="1" ht="17.100000000000001" customHeight="1" x14ac:dyDescent="0.15">
      <c r="B1225" s="574"/>
      <c r="C1225" s="574"/>
      <c r="D1225" s="844"/>
      <c r="E1225" s="845"/>
      <c r="F1225" s="849"/>
      <c r="G1225" s="850"/>
      <c r="H1225" s="850"/>
      <c r="I1225" s="850"/>
      <c r="J1225" s="850"/>
      <c r="K1225" s="850"/>
      <c r="L1225" s="851"/>
      <c r="M1225" s="574"/>
      <c r="N1225" s="574"/>
      <c r="O1225" s="844"/>
      <c r="P1225" s="845"/>
      <c r="Q1225" s="849"/>
      <c r="R1225" s="850"/>
      <c r="S1225" s="850"/>
      <c r="T1225" s="850"/>
      <c r="U1225" s="850"/>
      <c r="V1225" s="850"/>
      <c r="W1225" s="851"/>
      <c r="AA1225" s="257"/>
      <c r="AB1225" s="257"/>
      <c r="AC1225" s="257"/>
      <c r="AD1225" s="257"/>
      <c r="AE1225" s="257"/>
    </row>
    <row r="1226" spans="2:31" s="256" customFormat="1" ht="17.100000000000001" customHeight="1" x14ac:dyDescent="0.15">
      <c r="B1226" s="574"/>
      <c r="C1226" s="574" t="s">
        <v>4</v>
      </c>
      <c r="D1226" s="842" t="s">
        <v>487</v>
      </c>
      <c r="E1226" s="843"/>
      <c r="F1226" s="849"/>
      <c r="G1226" s="850"/>
      <c r="H1226" s="850"/>
      <c r="I1226" s="850"/>
      <c r="J1226" s="850"/>
      <c r="K1226" s="850"/>
      <c r="L1226" s="851"/>
      <c r="M1226" s="574"/>
      <c r="N1226" s="574" t="s">
        <v>4</v>
      </c>
      <c r="O1226" s="842" t="s">
        <v>485</v>
      </c>
      <c r="P1226" s="843"/>
      <c r="Q1226" s="849"/>
      <c r="R1226" s="850"/>
      <c r="S1226" s="850"/>
      <c r="T1226" s="850"/>
      <c r="U1226" s="850"/>
      <c r="V1226" s="850"/>
      <c r="W1226" s="851"/>
      <c r="AA1226" s="257"/>
      <c r="AB1226" s="257"/>
      <c r="AC1226" s="257"/>
      <c r="AD1226" s="257"/>
      <c r="AE1226" s="257"/>
    </row>
    <row r="1227" spans="2:31" s="256" customFormat="1" ht="17.100000000000001" customHeight="1" x14ac:dyDescent="0.15">
      <c r="B1227" s="574"/>
      <c r="C1227" s="574"/>
      <c r="D1227" s="844"/>
      <c r="E1227" s="845"/>
      <c r="F1227" s="849"/>
      <c r="G1227" s="850"/>
      <c r="H1227" s="850"/>
      <c r="I1227" s="850"/>
      <c r="J1227" s="850"/>
      <c r="K1227" s="850"/>
      <c r="L1227" s="851"/>
      <c r="M1227" s="574"/>
      <c r="N1227" s="574"/>
      <c r="O1227" s="844"/>
      <c r="P1227" s="845"/>
      <c r="Q1227" s="849"/>
      <c r="R1227" s="850"/>
      <c r="S1227" s="850"/>
      <c r="T1227" s="850"/>
      <c r="U1227" s="850"/>
      <c r="V1227" s="850"/>
      <c r="W1227" s="851"/>
      <c r="AA1227" s="257"/>
      <c r="AB1227" s="257"/>
      <c r="AC1227" s="257"/>
      <c r="AD1227" s="257"/>
      <c r="AE1227" s="257"/>
    </row>
    <row r="1228" spans="2:31" s="256" customFormat="1" ht="17.100000000000001" customHeight="1" x14ac:dyDescent="0.15">
      <c r="B1228" s="522" t="s">
        <v>5</v>
      </c>
      <c r="C1228" s="524"/>
      <c r="D1228" s="827" t="s">
        <v>332</v>
      </c>
      <c r="E1228" s="828"/>
      <c r="F1228" s="849"/>
      <c r="G1228" s="850"/>
      <c r="H1228" s="850"/>
      <c r="I1228" s="850"/>
      <c r="J1228" s="850"/>
      <c r="K1228" s="850"/>
      <c r="L1228" s="851"/>
      <c r="M1228" s="522" t="s">
        <v>5</v>
      </c>
      <c r="N1228" s="524"/>
      <c r="O1228" s="827" t="s">
        <v>332</v>
      </c>
      <c r="P1228" s="828"/>
      <c r="Q1228" s="849"/>
      <c r="R1228" s="850"/>
      <c r="S1228" s="850"/>
      <c r="T1228" s="850"/>
      <c r="U1228" s="850"/>
      <c r="V1228" s="850"/>
      <c r="W1228" s="851"/>
      <c r="AA1228" s="257"/>
      <c r="AB1228" s="257"/>
      <c r="AC1228" s="257"/>
      <c r="AD1228" s="257"/>
      <c r="AE1228" s="257"/>
    </row>
    <row r="1229" spans="2:31" s="256" customFormat="1" ht="17.100000000000001" customHeight="1" x14ac:dyDescent="0.15">
      <c r="B1229" s="522" t="s">
        <v>6</v>
      </c>
      <c r="C1229" s="524"/>
      <c r="D1229" s="844" t="s">
        <v>338</v>
      </c>
      <c r="E1229" s="845"/>
      <c r="F1229" s="849"/>
      <c r="G1229" s="850"/>
      <c r="H1229" s="850"/>
      <c r="I1229" s="850"/>
      <c r="J1229" s="850"/>
      <c r="K1229" s="850"/>
      <c r="L1229" s="851"/>
      <c r="M1229" s="522" t="s">
        <v>6</v>
      </c>
      <c r="N1229" s="524"/>
      <c r="O1229" s="844" t="s">
        <v>338</v>
      </c>
      <c r="P1229" s="845"/>
      <c r="Q1229" s="849"/>
      <c r="R1229" s="850"/>
      <c r="S1229" s="850"/>
      <c r="T1229" s="850"/>
      <c r="U1229" s="850"/>
      <c r="V1229" s="850"/>
      <c r="W1229" s="851"/>
    </row>
    <row r="1230" spans="2:31" s="256" customFormat="1" ht="17.100000000000001" customHeight="1" x14ac:dyDescent="0.15">
      <c r="B1230" s="562" t="s">
        <v>29</v>
      </c>
      <c r="C1230" s="831" t="s">
        <v>267</v>
      </c>
      <c r="D1230" s="832"/>
      <c r="E1230" s="260"/>
      <c r="F1230" s="849"/>
      <c r="G1230" s="850"/>
      <c r="H1230" s="850"/>
      <c r="I1230" s="850"/>
      <c r="J1230" s="850"/>
      <c r="K1230" s="850"/>
      <c r="L1230" s="851"/>
      <c r="M1230" s="562" t="s">
        <v>29</v>
      </c>
      <c r="N1230" s="831" t="s">
        <v>267</v>
      </c>
      <c r="O1230" s="832"/>
      <c r="P1230" s="260"/>
      <c r="Q1230" s="849"/>
      <c r="R1230" s="850"/>
      <c r="S1230" s="850"/>
      <c r="T1230" s="850"/>
      <c r="U1230" s="850"/>
      <c r="V1230" s="850"/>
      <c r="W1230" s="851"/>
    </row>
    <row r="1231" spans="2:31" s="256" customFormat="1" ht="17.100000000000001" customHeight="1" x14ac:dyDescent="0.15">
      <c r="B1231" s="565"/>
      <c r="C1231" s="831" t="s">
        <v>268</v>
      </c>
      <c r="D1231" s="832"/>
      <c r="E1231" s="261" t="s">
        <v>551</v>
      </c>
      <c r="F1231" s="852"/>
      <c r="G1231" s="853"/>
      <c r="H1231" s="853"/>
      <c r="I1231" s="853"/>
      <c r="J1231" s="853"/>
      <c r="K1231" s="853"/>
      <c r="L1231" s="854"/>
      <c r="M1231" s="565"/>
      <c r="N1231" s="831" t="s">
        <v>268</v>
      </c>
      <c r="O1231" s="832"/>
      <c r="P1231" s="261" t="s">
        <v>551</v>
      </c>
      <c r="Q1231" s="852"/>
      <c r="R1231" s="853"/>
      <c r="S1231" s="853"/>
      <c r="T1231" s="853"/>
      <c r="U1231" s="853"/>
      <c r="V1231" s="853"/>
      <c r="W1231" s="854"/>
    </row>
    <row r="1232" spans="2:31" s="256" customFormat="1" ht="17.100000000000001" customHeight="1" x14ac:dyDescent="0.15">
      <c r="B1232" s="522" t="s">
        <v>7</v>
      </c>
      <c r="C1232" s="523"/>
      <c r="D1232" s="524"/>
      <c r="E1232" s="833" t="s">
        <v>1197</v>
      </c>
      <c r="F1232" s="834"/>
      <c r="G1232" s="834"/>
      <c r="H1232" s="834"/>
      <c r="I1232" s="834"/>
      <c r="J1232" s="834"/>
      <c r="K1232" s="834"/>
      <c r="L1232" s="835"/>
      <c r="M1232" s="522" t="s">
        <v>7</v>
      </c>
      <c r="N1232" s="523"/>
      <c r="O1232" s="524"/>
      <c r="P1232" s="833" t="s">
        <v>1265</v>
      </c>
      <c r="Q1232" s="834"/>
      <c r="R1232" s="834"/>
      <c r="S1232" s="834"/>
      <c r="T1232" s="834"/>
      <c r="U1232" s="834"/>
      <c r="V1232" s="834"/>
      <c r="W1232" s="835"/>
    </row>
    <row r="1233" spans="2:23" s="256" customFormat="1" ht="17.100000000000001" customHeight="1" x14ac:dyDescent="0.15">
      <c r="B1233" s="522" t="s">
        <v>46</v>
      </c>
      <c r="C1233" s="523"/>
      <c r="D1233" s="524"/>
      <c r="E1233" s="813" t="s">
        <v>1198</v>
      </c>
      <c r="F1233" s="814"/>
      <c r="G1233" s="814"/>
      <c r="H1233" s="814"/>
      <c r="I1233" s="814"/>
      <c r="J1233" s="814"/>
      <c r="K1233" s="814"/>
      <c r="L1233" s="815"/>
      <c r="M1233" s="522" t="s">
        <v>46</v>
      </c>
      <c r="N1233" s="523"/>
      <c r="O1233" s="524"/>
      <c r="P1233" s="813" t="s">
        <v>1287</v>
      </c>
      <c r="Q1233" s="814"/>
      <c r="R1233" s="814"/>
      <c r="S1233" s="814"/>
      <c r="T1233" s="814"/>
      <c r="U1233" s="814"/>
      <c r="V1233" s="814"/>
      <c r="W1233" s="815"/>
    </row>
    <row r="1234" spans="2:23" s="256" customFormat="1" ht="17.100000000000001" customHeight="1" x14ac:dyDescent="0.15">
      <c r="B1234" s="522" t="s">
        <v>270</v>
      </c>
      <c r="C1234" s="523"/>
      <c r="D1234" s="524"/>
      <c r="E1234" s="813" t="s">
        <v>516</v>
      </c>
      <c r="F1234" s="814"/>
      <c r="G1234" s="814"/>
      <c r="H1234" s="814"/>
      <c r="I1234" s="814"/>
      <c r="J1234" s="814"/>
      <c r="K1234" s="814"/>
      <c r="L1234" s="815"/>
      <c r="M1234" s="522" t="s">
        <v>270</v>
      </c>
      <c r="N1234" s="523"/>
      <c r="O1234" s="524"/>
      <c r="P1234" s="813" t="s">
        <v>516</v>
      </c>
      <c r="Q1234" s="814"/>
      <c r="R1234" s="814"/>
      <c r="S1234" s="814"/>
      <c r="T1234" s="814"/>
      <c r="U1234" s="814"/>
      <c r="V1234" s="814"/>
      <c r="W1234" s="815"/>
    </row>
    <row r="1235" spans="2:23" s="256" customFormat="1" ht="17.100000000000001" customHeight="1" x14ac:dyDescent="0.15">
      <c r="B1235" s="522" t="s">
        <v>289</v>
      </c>
      <c r="C1235" s="523"/>
      <c r="D1235" s="524"/>
      <c r="E1235" s="862" t="s">
        <v>552</v>
      </c>
      <c r="F1235" s="863"/>
      <c r="G1235" s="864"/>
      <c r="H1235" s="816" t="s">
        <v>8</v>
      </c>
      <c r="I1235" s="817"/>
      <c r="J1235" s="818"/>
      <c r="K1235" s="819"/>
      <c r="L1235" s="820"/>
      <c r="M1235" s="522" t="s">
        <v>289</v>
      </c>
      <c r="N1235" s="523"/>
      <c r="O1235" s="524"/>
      <c r="P1235" s="862" t="s">
        <v>552</v>
      </c>
      <c r="Q1235" s="863"/>
      <c r="R1235" s="864"/>
      <c r="S1235" s="816" t="s">
        <v>8</v>
      </c>
      <c r="T1235" s="817"/>
      <c r="U1235" s="818"/>
      <c r="V1235" s="819"/>
      <c r="W1235" s="820"/>
    </row>
    <row r="1236" spans="2:23" s="256" customFormat="1" ht="17.100000000000001" customHeight="1" x14ac:dyDescent="0.15">
      <c r="B1236" s="865" t="s">
        <v>567</v>
      </c>
      <c r="C1236" s="866"/>
      <c r="D1236" s="821" t="s">
        <v>1109</v>
      </c>
      <c r="E1236" s="822"/>
      <c r="F1236" s="822"/>
      <c r="G1236" s="822"/>
      <c r="H1236" s="822"/>
      <c r="I1236" s="822"/>
      <c r="J1236" s="822"/>
      <c r="K1236" s="822"/>
      <c r="L1236" s="823"/>
      <c r="M1236" s="865" t="s">
        <v>567</v>
      </c>
      <c r="N1236" s="866"/>
      <c r="O1236" s="821" t="s">
        <v>1109</v>
      </c>
      <c r="P1236" s="822"/>
      <c r="Q1236" s="822"/>
      <c r="R1236" s="822"/>
      <c r="S1236" s="822"/>
      <c r="T1236" s="822"/>
      <c r="U1236" s="822"/>
      <c r="V1236" s="822"/>
      <c r="W1236" s="823"/>
    </row>
    <row r="1237" spans="2:23" s="256" customFormat="1" ht="20.100000000000001" customHeight="1" x14ac:dyDescent="0.15">
      <c r="B1237" s="859" t="s">
        <v>564</v>
      </c>
      <c r="C1237" s="840" t="s">
        <v>565</v>
      </c>
      <c r="D1237" s="883" t="s">
        <v>623</v>
      </c>
      <c r="E1237" s="884"/>
      <c r="F1237" s="846"/>
      <c r="G1237" s="847"/>
      <c r="H1237" s="847"/>
      <c r="I1237" s="847"/>
      <c r="J1237" s="847"/>
      <c r="K1237" s="847"/>
      <c r="L1237" s="848"/>
      <c r="M1237" s="859" t="s">
        <v>564</v>
      </c>
      <c r="N1237" s="840" t="s">
        <v>565</v>
      </c>
      <c r="O1237" s="883" t="s">
        <v>623</v>
      </c>
      <c r="P1237" s="884"/>
      <c r="Q1237" s="846"/>
      <c r="R1237" s="847"/>
      <c r="S1237" s="847"/>
      <c r="T1237" s="847"/>
      <c r="U1237" s="847"/>
      <c r="V1237" s="847"/>
      <c r="W1237" s="848"/>
    </row>
    <row r="1238" spans="2:23" s="256" customFormat="1" ht="20.100000000000001" customHeight="1" x14ac:dyDescent="0.15">
      <c r="B1238" s="859"/>
      <c r="C1238" s="830"/>
      <c r="D1238" s="880"/>
      <c r="E1238" s="881"/>
      <c r="F1238" s="849"/>
      <c r="G1238" s="850"/>
      <c r="H1238" s="850"/>
      <c r="I1238" s="850"/>
      <c r="J1238" s="850"/>
      <c r="K1238" s="850"/>
      <c r="L1238" s="851"/>
      <c r="M1238" s="859"/>
      <c r="N1238" s="830"/>
      <c r="O1238" s="880"/>
      <c r="P1238" s="881"/>
      <c r="Q1238" s="849"/>
      <c r="R1238" s="850"/>
      <c r="S1238" s="850"/>
      <c r="T1238" s="850"/>
      <c r="U1238" s="850"/>
      <c r="V1238" s="850"/>
      <c r="W1238" s="851"/>
    </row>
    <row r="1239" spans="2:23" s="256" customFormat="1" ht="20.100000000000001" customHeight="1" x14ac:dyDescent="0.15">
      <c r="B1239" s="859"/>
      <c r="C1239" s="839" t="s">
        <v>2</v>
      </c>
      <c r="D1239" s="842">
        <v>5</v>
      </c>
      <c r="E1239" s="843"/>
      <c r="F1239" s="849"/>
      <c r="G1239" s="850"/>
      <c r="H1239" s="850"/>
      <c r="I1239" s="850"/>
      <c r="J1239" s="850"/>
      <c r="K1239" s="850"/>
      <c r="L1239" s="851"/>
      <c r="M1239" s="859"/>
      <c r="N1239" s="839" t="s">
        <v>2</v>
      </c>
      <c r="O1239" s="842">
        <v>6</v>
      </c>
      <c r="P1239" s="843"/>
      <c r="Q1239" s="849"/>
      <c r="R1239" s="850"/>
      <c r="S1239" s="850"/>
      <c r="T1239" s="850"/>
      <c r="U1239" s="850"/>
      <c r="V1239" s="850"/>
      <c r="W1239" s="851"/>
    </row>
    <row r="1240" spans="2:23" s="256" customFormat="1" ht="20.100000000000001" customHeight="1" x14ac:dyDescent="0.15">
      <c r="B1240" s="860"/>
      <c r="C1240" s="830"/>
      <c r="D1240" s="844"/>
      <c r="E1240" s="845"/>
      <c r="F1240" s="849"/>
      <c r="G1240" s="850"/>
      <c r="H1240" s="850"/>
      <c r="I1240" s="850"/>
      <c r="J1240" s="850"/>
      <c r="K1240" s="850"/>
      <c r="L1240" s="851"/>
      <c r="M1240" s="860"/>
      <c r="N1240" s="830"/>
      <c r="O1240" s="844"/>
      <c r="P1240" s="845"/>
      <c r="Q1240" s="849"/>
      <c r="R1240" s="850"/>
      <c r="S1240" s="850"/>
      <c r="T1240" s="850"/>
      <c r="U1240" s="850"/>
      <c r="V1240" s="850"/>
      <c r="W1240" s="851"/>
    </row>
    <row r="1241" spans="2:23" s="256" customFormat="1" ht="17.100000000000001" customHeight="1" x14ac:dyDescent="0.15">
      <c r="B1241" s="574" t="s">
        <v>566</v>
      </c>
      <c r="C1241" s="574" t="s">
        <v>3</v>
      </c>
      <c r="D1241" s="842" t="s">
        <v>331</v>
      </c>
      <c r="E1241" s="843"/>
      <c r="F1241" s="849"/>
      <c r="G1241" s="850"/>
      <c r="H1241" s="850"/>
      <c r="I1241" s="850"/>
      <c r="J1241" s="850"/>
      <c r="K1241" s="850"/>
      <c r="L1241" s="851"/>
      <c r="M1241" s="574" t="s">
        <v>566</v>
      </c>
      <c r="N1241" s="574" t="s">
        <v>3</v>
      </c>
      <c r="O1241" s="842" t="s">
        <v>331</v>
      </c>
      <c r="P1241" s="843"/>
      <c r="Q1241" s="849"/>
      <c r="R1241" s="850"/>
      <c r="S1241" s="850"/>
      <c r="T1241" s="850"/>
      <c r="U1241" s="850"/>
      <c r="V1241" s="850"/>
      <c r="W1241" s="851"/>
    </row>
    <row r="1242" spans="2:23" s="256" customFormat="1" ht="17.100000000000001" customHeight="1" x14ac:dyDescent="0.15">
      <c r="B1242" s="574"/>
      <c r="C1242" s="574"/>
      <c r="D1242" s="844"/>
      <c r="E1242" s="845"/>
      <c r="F1242" s="849"/>
      <c r="G1242" s="850"/>
      <c r="H1242" s="850"/>
      <c r="I1242" s="850"/>
      <c r="J1242" s="850"/>
      <c r="K1242" s="850"/>
      <c r="L1242" s="851"/>
      <c r="M1242" s="574"/>
      <c r="N1242" s="574"/>
      <c r="O1242" s="844"/>
      <c r="P1242" s="845"/>
      <c r="Q1242" s="849"/>
      <c r="R1242" s="850"/>
      <c r="S1242" s="850"/>
      <c r="T1242" s="850"/>
      <c r="U1242" s="850"/>
      <c r="V1242" s="850"/>
      <c r="W1242" s="851"/>
    </row>
    <row r="1243" spans="2:23" s="256" customFormat="1" ht="17.100000000000001" customHeight="1" x14ac:dyDescent="0.15">
      <c r="B1243" s="574"/>
      <c r="C1243" s="574" t="s">
        <v>4</v>
      </c>
      <c r="D1243" s="842" t="s">
        <v>355</v>
      </c>
      <c r="E1243" s="843"/>
      <c r="F1243" s="849"/>
      <c r="G1243" s="850"/>
      <c r="H1243" s="850"/>
      <c r="I1243" s="850"/>
      <c r="J1243" s="850"/>
      <c r="K1243" s="850"/>
      <c r="L1243" s="851"/>
      <c r="M1243" s="574"/>
      <c r="N1243" s="574" t="s">
        <v>4</v>
      </c>
      <c r="O1243" s="842" t="s">
        <v>355</v>
      </c>
      <c r="P1243" s="843"/>
      <c r="Q1243" s="849"/>
      <c r="R1243" s="850"/>
      <c r="S1243" s="850"/>
      <c r="T1243" s="850"/>
      <c r="U1243" s="850"/>
      <c r="V1243" s="850"/>
      <c r="W1243" s="851"/>
    </row>
    <row r="1244" spans="2:23" s="256" customFormat="1" ht="17.100000000000001" customHeight="1" x14ac:dyDescent="0.15">
      <c r="B1244" s="574"/>
      <c r="C1244" s="574"/>
      <c r="D1244" s="844"/>
      <c r="E1244" s="845"/>
      <c r="F1244" s="849"/>
      <c r="G1244" s="850"/>
      <c r="H1244" s="850"/>
      <c r="I1244" s="850"/>
      <c r="J1244" s="850"/>
      <c r="K1244" s="850"/>
      <c r="L1244" s="851"/>
      <c r="M1244" s="574"/>
      <c r="N1244" s="574"/>
      <c r="O1244" s="844"/>
      <c r="P1244" s="845"/>
      <c r="Q1244" s="849"/>
      <c r="R1244" s="850"/>
      <c r="S1244" s="850"/>
      <c r="T1244" s="850"/>
      <c r="U1244" s="850"/>
      <c r="V1244" s="850"/>
      <c r="W1244" s="851"/>
    </row>
    <row r="1245" spans="2:23" s="256" customFormat="1" ht="17.100000000000001" customHeight="1" x14ac:dyDescent="0.15">
      <c r="B1245" s="522" t="s">
        <v>5</v>
      </c>
      <c r="C1245" s="524"/>
      <c r="D1245" s="827" t="s">
        <v>333</v>
      </c>
      <c r="E1245" s="828"/>
      <c r="F1245" s="849"/>
      <c r="G1245" s="850"/>
      <c r="H1245" s="850"/>
      <c r="I1245" s="850"/>
      <c r="J1245" s="850"/>
      <c r="K1245" s="850"/>
      <c r="L1245" s="851"/>
      <c r="M1245" s="522" t="s">
        <v>5</v>
      </c>
      <c r="N1245" s="524"/>
      <c r="O1245" s="842" t="s">
        <v>332</v>
      </c>
      <c r="P1245" s="843"/>
      <c r="Q1245" s="849"/>
      <c r="R1245" s="850"/>
      <c r="S1245" s="850"/>
      <c r="T1245" s="850"/>
      <c r="U1245" s="850"/>
      <c r="V1245" s="850"/>
      <c r="W1245" s="851"/>
    </row>
    <row r="1246" spans="2:23" s="256" customFormat="1" ht="17.100000000000001" customHeight="1" x14ac:dyDescent="0.15">
      <c r="B1246" s="522" t="s">
        <v>6</v>
      </c>
      <c r="C1246" s="524"/>
      <c r="D1246" s="844" t="s">
        <v>340</v>
      </c>
      <c r="E1246" s="845"/>
      <c r="F1246" s="849"/>
      <c r="G1246" s="850"/>
      <c r="H1246" s="850"/>
      <c r="I1246" s="850"/>
      <c r="J1246" s="850"/>
      <c r="K1246" s="850"/>
      <c r="L1246" s="851"/>
      <c r="M1246" s="522" t="s">
        <v>6</v>
      </c>
      <c r="N1246" s="524"/>
      <c r="O1246" s="888" t="s">
        <v>532</v>
      </c>
      <c r="P1246" s="889"/>
      <c r="Q1246" s="849"/>
      <c r="R1246" s="850"/>
      <c r="S1246" s="850"/>
      <c r="T1246" s="850"/>
      <c r="U1246" s="850"/>
      <c r="V1246" s="850"/>
      <c r="W1246" s="851"/>
    </row>
    <row r="1247" spans="2:23" s="256" customFormat="1" ht="17.100000000000001" customHeight="1" x14ac:dyDescent="0.15">
      <c r="B1247" s="562" t="s">
        <v>29</v>
      </c>
      <c r="C1247" s="831" t="s">
        <v>267</v>
      </c>
      <c r="D1247" s="832"/>
      <c r="E1247" s="261"/>
      <c r="F1247" s="849"/>
      <c r="G1247" s="850"/>
      <c r="H1247" s="850"/>
      <c r="I1247" s="850"/>
      <c r="J1247" s="850"/>
      <c r="K1247" s="850"/>
      <c r="L1247" s="851"/>
      <c r="M1247" s="562" t="s">
        <v>29</v>
      </c>
      <c r="N1247" s="831" t="s">
        <v>267</v>
      </c>
      <c r="O1247" s="832"/>
      <c r="P1247" s="260"/>
      <c r="Q1247" s="849"/>
      <c r="R1247" s="850"/>
      <c r="S1247" s="850"/>
      <c r="T1247" s="850"/>
      <c r="U1247" s="850"/>
      <c r="V1247" s="850"/>
      <c r="W1247" s="851"/>
    </row>
    <row r="1248" spans="2:23" s="256" customFormat="1" ht="17.100000000000001" customHeight="1" x14ac:dyDescent="0.15">
      <c r="B1248" s="565"/>
      <c r="C1248" s="831" t="s">
        <v>268</v>
      </c>
      <c r="D1248" s="832"/>
      <c r="E1248" s="261" t="s">
        <v>554</v>
      </c>
      <c r="F1248" s="852"/>
      <c r="G1248" s="853"/>
      <c r="H1248" s="853"/>
      <c r="I1248" s="853"/>
      <c r="J1248" s="853"/>
      <c r="K1248" s="853"/>
      <c r="L1248" s="854"/>
      <c r="M1248" s="565"/>
      <c r="N1248" s="831" t="s">
        <v>268</v>
      </c>
      <c r="O1248" s="832"/>
      <c r="P1248" s="261" t="s">
        <v>554</v>
      </c>
      <c r="Q1248" s="852"/>
      <c r="R1248" s="853"/>
      <c r="S1248" s="853"/>
      <c r="T1248" s="853"/>
      <c r="U1248" s="853"/>
      <c r="V1248" s="853"/>
      <c r="W1248" s="854"/>
    </row>
    <row r="1249" spans="2:31" s="256" customFormat="1" ht="17.100000000000001" customHeight="1" x14ac:dyDescent="0.15">
      <c r="B1249" s="522" t="s">
        <v>7</v>
      </c>
      <c r="C1249" s="523"/>
      <c r="D1249" s="524"/>
      <c r="E1249" s="833" t="s">
        <v>1286</v>
      </c>
      <c r="F1249" s="857"/>
      <c r="G1249" s="857"/>
      <c r="H1249" s="857"/>
      <c r="I1249" s="857"/>
      <c r="J1249" s="857"/>
      <c r="K1249" s="857"/>
      <c r="L1249" s="858"/>
      <c r="M1249" s="522" t="s">
        <v>7</v>
      </c>
      <c r="N1249" s="523"/>
      <c r="O1249" s="524"/>
      <c r="P1249" s="833" t="s">
        <v>1271</v>
      </c>
      <c r="Q1249" s="857"/>
      <c r="R1249" s="857"/>
      <c r="S1249" s="857"/>
      <c r="T1249" s="857"/>
      <c r="U1249" s="857"/>
      <c r="V1249" s="857"/>
      <c r="W1249" s="858"/>
    </row>
    <row r="1250" spans="2:31" s="256" customFormat="1" ht="17.100000000000001" customHeight="1" x14ac:dyDescent="0.15">
      <c r="B1250" s="522" t="s">
        <v>46</v>
      </c>
      <c r="C1250" s="523"/>
      <c r="D1250" s="524"/>
      <c r="E1250" s="813" t="s">
        <v>1116</v>
      </c>
      <c r="F1250" s="814"/>
      <c r="G1250" s="814"/>
      <c r="H1250" s="814"/>
      <c r="I1250" s="814"/>
      <c r="J1250" s="814"/>
      <c r="K1250" s="814"/>
      <c r="L1250" s="815"/>
      <c r="M1250" s="522" t="s">
        <v>46</v>
      </c>
      <c r="N1250" s="523"/>
      <c r="O1250" s="524"/>
      <c r="P1250" s="813" t="s">
        <v>1288</v>
      </c>
      <c r="Q1250" s="814"/>
      <c r="R1250" s="814"/>
      <c r="S1250" s="814"/>
      <c r="T1250" s="814"/>
      <c r="U1250" s="814"/>
      <c r="V1250" s="814"/>
      <c r="W1250" s="815"/>
    </row>
    <row r="1251" spans="2:31" s="256" customFormat="1" ht="17.100000000000001" customHeight="1" x14ac:dyDescent="0.15">
      <c r="B1251" s="522" t="s">
        <v>270</v>
      </c>
      <c r="C1251" s="523"/>
      <c r="D1251" s="524"/>
      <c r="E1251" s="813" t="s">
        <v>516</v>
      </c>
      <c r="F1251" s="814"/>
      <c r="G1251" s="814"/>
      <c r="H1251" s="855"/>
      <c r="I1251" s="855"/>
      <c r="J1251" s="855"/>
      <c r="K1251" s="855"/>
      <c r="L1251" s="856"/>
      <c r="M1251" s="522" t="s">
        <v>270</v>
      </c>
      <c r="N1251" s="523"/>
      <c r="O1251" s="524"/>
      <c r="P1251" s="813" t="s">
        <v>516</v>
      </c>
      <c r="Q1251" s="814"/>
      <c r="R1251" s="814"/>
      <c r="S1251" s="855"/>
      <c r="T1251" s="855"/>
      <c r="U1251" s="855"/>
      <c r="V1251" s="855"/>
      <c r="W1251" s="856"/>
    </row>
    <row r="1252" spans="2:31" s="256" customFormat="1" ht="17.100000000000001" customHeight="1" x14ac:dyDescent="0.15">
      <c r="B1252" s="522" t="s">
        <v>289</v>
      </c>
      <c r="C1252" s="523"/>
      <c r="D1252" s="524"/>
      <c r="E1252" s="813" t="s">
        <v>555</v>
      </c>
      <c r="F1252" s="814"/>
      <c r="G1252" s="814"/>
      <c r="H1252" s="816" t="s">
        <v>8</v>
      </c>
      <c r="I1252" s="817"/>
      <c r="J1252" s="818"/>
      <c r="K1252" s="819"/>
      <c r="L1252" s="820"/>
      <c r="M1252" s="522" t="s">
        <v>289</v>
      </c>
      <c r="N1252" s="523"/>
      <c r="O1252" s="524"/>
      <c r="P1252" s="813" t="s">
        <v>555</v>
      </c>
      <c r="Q1252" s="814"/>
      <c r="R1252" s="814"/>
      <c r="S1252" s="816" t="s">
        <v>8</v>
      </c>
      <c r="T1252" s="817"/>
      <c r="U1252" s="818"/>
      <c r="V1252" s="819"/>
      <c r="W1252" s="820"/>
    </row>
    <row r="1253" spans="2:31" s="256" customFormat="1" ht="17.100000000000001" customHeight="1" x14ac:dyDescent="0.15">
      <c r="B1253" s="565" t="s">
        <v>567</v>
      </c>
      <c r="C1253" s="566"/>
      <c r="D1253" s="885" t="s">
        <v>1117</v>
      </c>
      <c r="E1253" s="886"/>
      <c r="F1253" s="886"/>
      <c r="G1253" s="886"/>
      <c r="H1253" s="886"/>
      <c r="I1253" s="886"/>
      <c r="J1253" s="886"/>
      <c r="K1253" s="886"/>
      <c r="L1253" s="887"/>
      <c r="M1253" s="565" t="s">
        <v>567</v>
      </c>
      <c r="N1253" s="566"/>
      <c r="O1253" s="836" t="s">
        <v>1726</v>
      </c>
      <c r="P1253" s="837"/>
      <c r="Q1253" s="837"/>
      <c r="R1253" s="837"/>
      <c r="S1253" s="837"/>
      <c r="T1253" s="837"/>
      <c r="U1253" s="837"/>
      <c r="V1253" s="837"/>
      <c r="W1253" s="838"/>
    </row>
    <row r="1254" spans="2:31" ht="15" customHeight="1" x14ac:dyDescent="0.15">
      <c r="B1254" s="263"/>
      <c r="C1254" s="824" t="s">
        <v>568</v>
      </c>
      <c r="D1254" s="825"/>
      <c r="E1254" s="825"/>
      <c r="F1254" s="825"/>
      <c r="G1254" s="825"/>
      <c r="H1254" s="825"/>
      <c r="I1254" s="825"/>
      <c r="J1254" s="825"/>
      <c r="K1254" s="825"/>
      <c r="L1254" s="825"/>
      <c r="M1254" s="263"/>
      <c r="N1254" s="263" t="s">
        <v>569</v>
      </c>
      <c r="O1254" s="263"/>
      <c r="P1254" s="263"/>
      <c r="Q1254" s="263"/>
      <c r="R1254" s="263"/>
      <c r="S1254" s="263"/>
      <c r="T1254" s="263"/>
      <c r="U1254" s="263"/>
      <c r="V1254" s="263"/>
      <c r="W1254" s="263"/>
      <c r="AA1254" s="256"/>
      <c r="AB1254" s="256"/>
      <c r="AC1254" s="256"/>
      <c r="AD1254" s="256"/>
      <c r="AE1254" s="256"/>
    </row>
    <row r="1255" spans="2:31" ht="15" customHeight="1" x14ac:dyDescent="0.15">
      <c r="B1255" s="263"/>
      <c r="C1255" s="826"/>
      <c r="D1255" s="826"/>
      <c r="E1255" s="826"/>
      <c r="F1255" s="826"/>
      <c r="G1255" s="826"/>
      <c r="H1255" s="826"/>
      <c r="I1255" s="826"/>
      <c r="J1255" s="826"/>
      <c r="K1255" s="826"/>
      <c r="L1255" s="826"/>
      <c r="M1255" s="263"/>
      <c r="N1255" s="263" t="s">
        <v>570</v>
      </c>
      <c r="O1255" s="263"/>
      <c r="P1255" s="263"/>
      <c r="Q1255" s="263"/>
      <c r="R1255" s="263"/>
      <c r="S1255" s="263"/>
      <c r="T1255" s="263"/>
      <c r="U1255" s="263"/>
      <c r="V1255" s="263"/>
      <c r="W1255" s="263"/>
      <c r="AA1255" s="256"/>
      <c r="AB1255" s="256"/>
      <c r="AC1255" s="256"/>
      <c r="AD1255" s="256"/>
      <c r="AE1255" s="256"/>
    </row>
    <row r="1256" spans="2:31" ht="15" customHeight="1" x14ac:dyDescent="0.15">
      <c r="C1256" s="263" t="s">
        <v>571</v>
      </c>
      <c r="N1256" s="264" t="s">
        <v>517</v>
      </c>
      <c r="O1256" s="264"/>
      <c r="P1256" s="264"/>
      <c r="Q1256" s="264"/>
      <c r="R1256" s="264"/>
      <c r="S1256" s="264"/>
      <c r="T1256" s="264"/>
      <c r="U1256" s="264"/>
      <c r="V1256" s="264"/>
      <c r="AA1256" s="256"/>
      <c r="AB1256" s="256"/>
      <c r="AC1256" s="256"/>
      <c r="AD1256" s="256"/>
      <c r="AE1256" s="256"/>
    </row>
    <row r="1257" spans="2:31" ht="15" customHeight="1" x14ac:dyDescent="0.15">
      <c r="C1257" s="263" t="s">
        <v>573</v>
      </c>
      <c r="N1257" s="264" t="s">
        <v>572</v>
      </c>
      <c r="O1257" s="264"/>
      <c r="P1257" s="264"/>
      <c r="Q1257" s="264"/>
      <c r="R1257" s="264"/>
      <c r="S1257" s="264"/>
      <c r="T1257" s="264"/>
      <c r="U1257" s="264"/>
      <c r="V1257" s="264"/>
      <c r="AA1257" s="256"/>
      <c r="AB1257" s="256"/>
      <c r="AC1257" s="256"/>
      <c r="AD1257" s="256"/>
      <c r="AE1257" s="256"/>
    </row>
    <row r="1258" spans="2:31" x14ac:dyDescent="0.15">
      <c r="C1258" s="264" t="s">
        <v>542</v>
      </c>
      <c r="N1258" s="264" t="s">
        <v>450</v>
      </c>
      <c r="O1258" s="264"/>
      <c r="P1258" s="264"/>
      <c r="Q1258" s="264"/>
      <c r="R1258" s="264"/>
      <c r="S1258" s="264"/>
      <c r="T1258" s="264"/>
      <c r="U1258" s="264"/>
      <c r="V1258" s="264"/>
      <c r="AA1258" s="256"/>
      <c r="AB1258" s="256"/>
      <c r="AC1258" s="256"/>
      <c r="AD1258" s="256"/>
      <c r="AE1258" s="256"/>
    </row>
    <row r="1259" spans="2:31" x14ac:dyDescent="0.15">
      <c r="N1259" s="264"/>
      <c r="AA1259" s="256"/>
      <c r="AB1259" s="256"/>
      <c r="AC1259" s="256"/>
      <c r="AD1259" s="256"/>
      <c r="AE1259" s="256"/>
    </row>
    <row r="1260" spans="2:31" x14ac:dyDescent="0.15">
      <c r="N1260" s="264"/>
      <c r="AA1260" s="256"/>
      <c r="AB1260" s="256"/>
      <c r="AC1260" s="256"/>
      <c r="AD1260" s="256"/>
      <c r="AE1260" s="256"/>
    </row>
    <row r="1261" spans="2:31" ht="9" customHeight="1" x14ac:dyDescent="0.15">
      <c r="AA1261" s="256"/>
      <c r="AB1261" s="256"/>
      <c r="AC1261" s="256"/>
      <c r="AD1261" s="256"/>
      <c r="AE1261" s="256"/>
    </row>
    <row r="1262" spans="2:31" s="256" customFormat="1" ht="22.5" customHeight="1" x14ac:dyDescent="0.15">
      <c r="B1262" s="867" t="s">
        <v>563</v>
      </c>
      <c r="C1262" s="867"/>
      <c r="D1262" s="867"/>
      <c r="E1262" s="867"/>
      <c r="F1262" s="867"/>
      <c r="G1262" s="867"/>
      <c r="H1262" s="867"/>
      <c r="I1262" s="867"/>
      <c r="J1262" s="867"/>
      <c r="K1262" s="867"/>
      <c r="L1262" s="867"/>
      <c r="M1262" s="867"/>
      <c r="N1262" s="867"/>
      <c r="O1262" s="867"/>
      <c r="P1262" s="867"/>
      <c r="Q1262" s="867"/>
      <c r="R1262" s="867"/>
      <c r="S1262" s="867"/>
      <c r="T1262" s="867"/>
      <c r="U1262" s="867"/>
      <c r="V1262" s="867"/>
      <c r="W1262" s="867"/>
      <c r="Y1262" s="242" t="s">
        <v>551</v>
      </c>
    </row>
    <row r="1263" spans="2:31" s="256" customFormat="1" ht="20.100000000000001" customHeight="1" x14ac:dyDescent="0.15">
      <c r="B1263" s="258" t="s">
        <v>27</v>
      </c>
      <c r="C1263" s="258"/>
      <c r="D1263" s="868" t="str">
        <f>D1218</f>
        <v>ミネトンネル</v>
      </c>
      <c r="E1263" s="868"/>
      <c r="F1263" s="868"/>
      <c r="G1263" s="868"/>
      <c r="H1263" s="869" t="s">
        <v>28</v>
      </c>
      <c r="I1263" s="869"/>
      <c r="J1263" s="870" t="str">
        <f>J1218</f>
        <v>一般国道　316号</v>
      </c>
      <c r="K1263" s="870"/>
      <c r="L1263" s="870"/>
      <c r="M1263" s="871" t="s">
        <v>255</v>
      </c>
      <c r="N1263" s="871"/>
      <c r="O1263" s="871"/>
      <c r="P1263" s="872" t="str">
        <f>P1218</f>
        <v>株式会社ニュージェック</v>
      </c>
      <c r="Q1263" s="872"/>
      <c r="R1263" s="872"/>
      <c r="S1263" s="562" t="s">
        <v>220</v>
      </c>
      <c r="T1263" s="564"/>
      <c r="U1263" s="873">
        <f>U1218</f>
        <v>44294</v>
      </c>
      <c r="V1263" s="874"/>
      <c r="W1263" s="875"/>
      <c r="Y1263" s="242" t="s">
        <v>554</v>
      </c>
    </row>
    <row r="1264" spans="2:31" s="256" customFormat="1" ht="20.100000000000001" customHeight="1" x14ac:dyDescent="0.15">
      <c r="B1264" s="259" t="s">
        <v>0</v>
      </c>
      <c r="C1264" s="259"/>
      <c r="D1264" s="879" t="str">
        <f>D1219</f>
        <v>美祢トンネル</v>
      </c>
      <c r="E1264" s="879"/>
      <c r="F1264" s="879"/>
      <c r="G1264" s="879"/>
      <c r="H1264" s="541" t="s">
        <v>1</v>
      </c>
      <c r="I1264" s="541"/>
      <c r="J1264" s="870" t="str">
        <f>J1219</f>
        <v>宇部土木建築事務所</v>
      </c>
      <c r="K1264" s="870"/>
      <c r="L1264" s="870"/>
      <c r="M1264" s="871" t="s">
        <v>256</v>
      </c>
      <c r="N1264" s="871"/>
      <c r="O1264" s="871"/>
      <c r="P1264" s="872" t="str">
        <f>P1219</f>
        <v>石村　勝伸</v>
      </c>
      <c r="Q1264" s="872"/>
      <c r="R1264" s="872"/>
      <c r="S1264" s="705"/>
      <c r="T1264" s="706"/>
      <c r="U1264" s="876"/>
      <c r="V1264" s="877"/>
      <c r="W1264" s="878"/>
      <c r="Y1264" s="242" t="s">
        <v>54</v>
      </c>
    </row>
    <row r="1265" spans="2:31" s="256" customFormat="1" ht="20.100000000000001" customHeight="1" x14ac:dyDescent="0.15">
      <c r="B1265" s="861" t="s">
        <v>564</v>
      </c>
      <c r="C1265" s="839" t="s">
        <v>565</v>
      </c>
      <c r="D1265" s="883" t="s">
        <v>624</v>
      </c>
      <c r="E1265" s="884"/>
      <c r="F1265" s="846"/>
      <c r="G1265" s="847"/>
      <c r="H1265" s="847"/>
      <c r="I1265" s="847"/>
      <c r="J1265" s="847"/>
      <c r="K1265" s="847"/>
      <c r="L1265" s="848"/>
      <c r="M1265" s="861" t="s">
        <v>564</v>
      </c>
      <c r="N1265" s="839" t="s">
        <v>565</v>
      </c>
      <c r="O1265" s="883" t="s">
        <v>624</v>
      </c>
      <c r="P1265" s="884"/>
      <c r="Q1265" s="846"/>
      <c r="R1265" s="847"/>
      <c r="S1265" s="847"/>
      <c r="T1265" s="847"/>
      <c r="U1265" s="847"/>
      <c r="V1265" s="847"/>
      <c r="W1265" s="848"/>
      <c r="Y1265" s="242" t="s">
        <v>55</v>
      </c>
    </row>
    <row r="1266" spans="2:31" s="256" customFormat="1" ht="20.100000000000001" customHeight="1" x14ac:dyDescent="0.15">
      <c r="B1266" s="859"/>
      <c r="C1266" s="830"/>
      <c r="D1266" s="880"/>
      <c r="E1266" s="881"/>
      <c r="F1266" s="849"/>
      <c r="G1266" s="850"/>
      <c r="H1266" s="850"/>
      <c r="I1266" s="850"/>
      <c r="J1266" s="850"/>
      <c r="K1266" s="850"/>
      <c r="L1266" s="851"/>
      <c r="M1266" s="859"/>
      <c r="N1266" s="830"/>
      <c r="O1266" s="880"/>
      <c r="P1266" s="881"/>
      <c r="Q1266" s="849"/>
      <c r="R1266" s="850"/>
      <c r="S1266" s="850"/>
      <c r="T1266" s="850"/>
      <c r="U1266" s="850"/>
      <c r="V1266" s="850"/>
      <c r="W1266" s="851"/>
    </row>
    <row r="1267" spans="2:31" s="256" customFormat="1" ht="20.100000000000001" customHeight="1" x14ac:dyDescent="0.15">
      <c r="B1267" s="859"/>
      <c r="C1267" s="839" t="s">
        <v>2</v>
      </c>
      <c r="D1267" s="842">
        <v>1</v>
      </c>
      <c r="E1267" s="843"/>
      <c r="F1267" s="849"/>
      <c r="G1267" s="850"/>
      <c r="H1267" s="850"/>
      <c r="I1267" s="850"/>
      <c r="J1267" s="850"/>
      <c r="K1267" s="850"/>
      <c r="L1267" s="851"/>
      <c r="M1267" s="859"/>
      <c r="N1267" s="839" t="s">
        <v>2</v>
      </c>
      <c r="O1267" s="842">
        <v>2</v>
      </c>
      <c r="P1267" s="843"/>
      <c r="Q1267" s="849"/>
      <c r="R1267" s="850"/>
      <c r="S1267" s="850"/>
      <c r="T1267" s="850"/>
      <c r="U1267" s="850"/>
      <c r="V1267" s="850"/>
      <c r="W1267" s="851"/>
    </row>
    <row r="1268" spans="2:31" s="256" customFormat="1" ht="20.100000000000001" customHeight="1" x14ac:dyDescent="0.15">
      <c r="B1268" s="860"/>
      <c r="C1268" s="830"/>
      <c r="D1268" s="844"/>
      <c r="E1268" s="845"/>
      <c r="F1268" s="849"/>
      <c r="G1268" s="850"/>
      <c r="H1268" s="850"/>
      <c r="I1268" s="850"/>
      <c r="J1268" s="850"/>
      <c r="K1268" s="850"/>
      <c r="L1268" s="851"/>
      <c r="M1268" s="860"/>
      <c r="N1268" s="830"/>
      <c r="O1268" s="844"/>
      <c r="P1268" s="845"/>
      <c r="Q1268" s="849"/>
      <c r="R1268" s="850"/>
      <c r="S1268" s="850"/>
      <c r="T1268" s="850"/>
      <c r="U1268" s="850"/>
      <c r="V1268" s="850"/>
      <c r="W1268" s="851"/>
    </row>
    <row r="1269" spans="2:31" s="256" customFormat="1" ht="17.100000000000001" customHeight="1" x14ac:dyDescent="0.15">
      <c r="B1269" s="574" t="s">
        <v>566</v>
      </c>
      <c r="C1269" s="574" t="s">
        <v>3</v>
      </c>
      <c r="D1269" s="842" t="s">
        <v>534</v>
      </c>
      <c r="E1269" s="843"/>
      <c r="F1269" s="849"/>
      <c r="G1269" s="850"/>
      <c r="H1269" s="850"/>
      <c r="I1269" s="850"/>
      <c r="J1269" s="850"/>
      <c r="K1269" s="850"/>
      <c r="L1269" s="851"/>
      <c r="M1269" s="574" t="s">
        <v>566</v>
      </c>
      <c r="N1269" s="574" t="s">
        <v>3</v>
      </c>
      <c r="O1269" s="842" t="s">
        <v>534</v>
      </c>
      <c r="P1269" s="843"/>
      <c r="Q1269" s="849"/>
      <c r="R1269" s="850"/>
      <c r="S1269" s="850"/>
      <c r="T1269" s="850"/>
      <c r="U1269" s="850"/>
      <c r="V1269" s="850"/>
      <c r="W1269" s="851"/>
      <c r="AA1269" s="257"/>
      <c r="AB1269" s="257"/>
      <c r="AC1269" s="257"/>
      <c r="AD1269" s="257"/>
      <c r="AE1269" s="257"/>
    </row>
    <row r="1270" spans="2:31" s="256" customFormat="1" ht="17.100000000000001" customHeight="1" x14ac:dyDescent="0.15">
      <c r="B1270" s="574"/>
      <c r="C1270" s="574"/>
      <c r="D1270" s="844"/>
      <c r="E1270" s="845"/>
      <c r="F1270" s="849"/>
      <c r="G1270" s="850"/>
      <c r="H1270" s="850"/>
      <c r="I1270" s="850"/>
      <c r="J1270" s="850"/>
      <c r="K1270" s="850"/>
      <c r="L1270" s="851"/>
      <c r="M1270" s="574"/>
      <c r="N1270" s="574"/>
      <c r="O1270" s="844"/>
      <c r="P1270" s="845"/>
      <c r="Q1270" s="849"/>
      <c r="R1270" s="850"/>
      <c r="S1270" s="850"/>
      <c r="T1270" s="850"/>
      <c r="U1270" s="850"/>
      <c r="V1270" s="850"/>
      <c r="W1270" s="851"/>
      <c r="AA1270" s="257"/>
      <c r="AB1270" s="257"/>
      <c r="AC1270" s="257"/>
      <c r="AD1270" s="257"/>
      <c r="AE1270" s="257"/>
    </row>
    <row r="1271" spans="2:31" s="256" customFormat="1" ht="17.100000000000001" customHeight="1" x14ac:dyDescent="0.15">
      <c r="B1271" s="574"/>
      <c r="C1271" s="574" t="s">
        <v>4</v>
      </c>
      <c r="D1271" s="842" t="s">
        <v>486</v>
      </c>
      <c r="E1271" s="843"/>
      <c r="F1271" s="849"/>
      <c r="G1271" s="850"/>
      <c r="H1271" s="850"/>
      <c r="I1271" s="850"/>
      <c r="J1271" s="850"/>
      <c r="K1271" s="850"/>
      <c r="L1271" s="851"/>
      <c r="M1271" s="574"/>
      <c r="N1271" s="574" t="s">
        <v>4</v>
      </c>
      <c r="O1271" s="842" t="s">
        <v>487</v>
      </c>
      <c r="P1271" s="843"/>
      <c r="Q1271" s="849"/>
      <c r="R1271" s="850"/>
      <c r="S1271" s="850"/>
      <c r="T1271" s="850"/>
      <c r="U1271" s="850"/>
      <c r="V1271" s="850"/>
      <c r="W1271" s="851"/>
      <c r="AA1271" s="257"/>
      <c r="AB1271" s="257"/>
      <c r="AC1271" s="257"/>
      <c r="AD1271" s="257"/>
      <c r="AE1271" s="257"/>
    </row>
    <row r="1272" spans="2:31" s="256" customFormat="1" ht="17.100000000000001" customHeight="1" x14ac:dyDescent="0.15">
      <c r="B1272" s="574"/>
      <c r="C1272" s="574"/>
      <c r="D1272" s="844"/>
      <c r="E1272" s="845"/>
      <c r="F1272" s="849"/>
      <c r="G1272" s="850"/>
      <c r="H1272" s="850"/>
      <c r="I1272" s="850"/>
      <c r="J1272" s="850"/>
      <c r="K1272" s="850"/>
      <c r="L1272" s="851"/>
      <c r="M1272" s="574"/>
      <c r="N1272" s="574"/>
      <c r="O1272" s="844"/>
      <c r="P1272" s="845"/>
      <c r="Q1272" s="849"/>
      <c r="R1272" s="850"/>
      <c r="S1272" s="850"/>
      <c r="T1272" s="850"/>
      <c r="U1272" s="850"/>
      <c r="V1272" s="850"/>
      <c r="W1272" s="851"/>
      <c r="AA1272" s="257"/>
      <c r="AB1272" s="257"/>
      <c r="AC1272" s="257"/>
      <c r="AD1272" s="257"/>
      <c r="AE1272" s="257"/>
    </row>
    <row r="1273" spans="2:31" s="256" customFormat="1" ht="17.100000000000001" customHeight="1" x14ac:dyDescent="0.15">
      <c r="B1273" s="522" t="s">
        <v>5</v>
      </c>
      <c r="C1273" s="524"/>
      <c r="D1273" s="827" t="s">
        <v>333</v>
      </c>
      <c r="E1273" s="828"/>
      <c r="F1273" s="849"/>
      <c r="G1273" s="850"/>
      <c r="H1273" s="850"/>
      <c r="I1273" s="850"/>
      <c r="J1273" s="850"/>
      <c r="K1273" s="850"/>
      <c r="L1273" s="851"/>
      <c r="M1273" s="522" t="s">
        <v>5</v>
      </c>
      <c r="N1273" s="524"/>
      <c r="O1273" s="827" t="s">
        <v>332</v>
      </c>
      <c r="P1273" s="828"/>
      <c r="Q1273" s="849"/>
      <c r="R1273" s="850"/>
      <c r="S1273" s="850"/>
      <c r="T1273" s="850"/>
      <c r="U1273" s="850"/>
      <c r="V1273" s="850"/>
      <c r="W1273" s="851"/>
      <c r="AA1273" s="257"/>
      <c r="AB1273" s="257"/>
      <c r="AC1273" s="257"/>
      <c r="AD1273" s="257"/>
      <c r="AE1273" s="257"/>
    </row>
    <row r="1274" spans="2:31" s="256" customFormat="1" ht="17.100000000000001" customHeight="1" x14ac:dyDescent="0.15">
      <c r="B1274" s="522" t="s">
        <v>6</v>
      </c>
      <c r="C1274" s="524"/>
      <c r="D1274" s="844" t="s">
        <v>338</v>
      </c>
      <c r="E1274" s="845"/>
      <c r="F1274" s="849"/>
      <c r="G1274" s="850"/>
      <c r="H1274" s="850"/>
      <c r="I1274" s="850"/>
      <c r="J1274" s="850"/>
      <c r="K1274" s="850"/>
      <c r="L1274" s="851"/>
      <c r="M1274" s="522" t="s">
        <v>6</v>
      </c>
      <c r="N1274" s="524"/>
      <c r="O1274" s="844" t="s">
        <v>532</v>
      </c>
      <c r="P1274" s="845"/>
      <c r="Q1274" s="849"/>
      <c r="R1274" s="850"/>
      <c r="S1274" s="850"/>
      <c r="T1274" s="850"/>
      <c r="U1274" s="850"/>
      <c r="V1274" s="850"/>
      <c r="W1274" s="851"/>
    </row>
    <row r="1275" spans="2:31" s="256" customFormat="1" ht="17.100000000000001" customHeight="1" x14ac:dyDescent="0.15">
      <c r="B1275" s="562" t="s">
        <v>29</v>
      </c>
      <c r="C1275" s="831" t="s">
        <v>267</v>
      </c>
      <c r="D1275" s="832"/>
      <c r="E1275" s="260"/>
      <c r="F1275" s="849"/>
      <c r="G1275" s="850"/>
      <c r="H1275" s="850"/>
      <c r="I1275" s="850"/>
      <c r="J1275" s="850"/>
      <c r="K1275" s="850"/>
      <c r="L1275" s="851"/>
      <c r="M1275" s="562" t="s">
        <v>29</v>
      </c>
      <c r="N1275" s="831" t="s">
        <v>267</v>
      </c>
      <c r="O1275" s="832"/>
      <c r="P1275" s="260"/>
      <c r="Q1275" s="849"/>
      <c r="R1275" s="850"/>
      <c r="S1275" s="850"/>
      <c r="T1275" s="850"/>
      <c r="U1275" s="850"/>
      <c r="V1275" s="850"/>
      <c r="W1275" s="851"/>
    </row>
    <row r="1276" spans="2:31" s="256" customFormat="1" ht="17.100000000000001" customHeight="1" x14ac:dyDescent="0.15">
      <c r="B1276" s="565"/>
      <c r="C1276" s="831" t="s">
        <v>268</v>
      </c>
      <c r="D1276" s="832"/>
      <c r="E1276" s="261" t="s">
        <v>551</v>
      </c>
      <c r="F1276" s="852"/>
      <c r="G1276" s="853"/>
      <c r="H1276" s="853"/>
      <c r="I1276" s="853"/>
      <c r="J1276" s="853"/>
      <c r="K1276" s="853"/>
      <c r="L1276" s="854"/>
      <c r="M1276" s="565"/>
      <c r="N1276" s="831" t="s">
        <v>268</v>
      </c>
      <c r="O1276" s="832"/>
      <c r="P1276" s="261" t="s">
        <v>551</v>
      </c>
      <c r="Q1276" s="852"/>
      <c r="R1276" s="853"/>
      <c r="S1276" s="853"/>
      <c r="T1276" s="853"/>
      <c r="U1276" s="853"/>
      <c r="V1276" s="853"/>
      <c r="W1276" s="854"/>
    </row>
    <row r="1277" spans="2:31" s="256" customFormat="1" ht="17.100000000000001" customHeight="1" x14ac:dyDescent="0.15">
      <c r="B1277" s="522" t="s">
        <v>7</v>
      </c>
      <c r="C1277" s="523"/>
      <c r="D1277" s="524"/>
      <c r="E1277" s="833" t="s">
        <v>1104</v>
      </c>
      <c r="F1277" s="857"/>
      <c r="G1277" s="857"/>
      <c r="H1277" s="857"/>
      <c r="I1277" s="857"/>
      <c r="J1277" s="857"/>
      <c r="K1277" s="857"/>
      <c r="L1277" s="858"/>
      <c r="M1277" s="522" t="s">
        <v>7</v>
      </c>
      <c r="N1277" s="523"/>
      <c r="O1277" s="524"/>
      <c r="P1277" s="813" t="s">
        <v>1271</v>
      </c>
      <c r="Q1277" s="814"/>
      <c r="R1277" s="814"/>
      <c r="S1277" s="814"/>
      <c r="T1277" s="814"/>
      <c r="U1277" s="814"/>
      <c r="V1277" s="814"/>
      <c r="W1277" s="815"/>
    </row>
    <row r="1278" spans="2:31" s="256" customFormat="1" ht="17.100000000000001" customHeight="1" x14ac:dyDescent="0.15">
      <c r="B1278" s="522" t="s">
        <v>46</v>
      </c>
      <c r="C1278" s="523"/>
      <c r="D1278" s="524"/>
      <c r="E1278" s="813" t="s">
        <v>1137</v>
      </c>
      <c r="F1278" s="814"/>
      <c r="G1278" s="814"/>
      <c r="H1278" s="814"/>
      <c r="I1278" s="814"/>
      <c r="J1278" s="814"/>
      <c r="K1278" s="814"/>
      <c r="L1278" s="815"/>
      <c r="M1278" s="522" t="s">
        <v>46</v>
      </c>
      <c r="N1278" s="523"/>
      <c r="O1278" s="524"/>
      <c r="P1278" s="813" t="s">
        <v>1135</v>
      </c>
      <c r="Q1278" s="814"/>
      <c r="R1278" s="814"/>
      <c r="S1278" s="814"/>
      <c r="T1278" s="814"/>
      <c r="U1278" s="814"/>
      <c r="V1278" s="814"/>
      <c r="W1278" s="815"/>
    </row>
    <row r="1279" spans="2:31" s="256" customFormat="1" ht="17.100000000000001" customHeight="1" x14ac:dyDescent="0.15">
      <c r="B1279" s="522" t="s">
        <v>270</v>
      </c>
      <c r="C1279" s="523"/>
      <c r="D1279" s="524"/>
      <c r="E1279" s="813" t="s">
        <v>516</v>
      </c>
      <c r="F1279" s="814"/>
      <c r="G1279" s="814"/>
      <c r="H1279" s="855"/>
      <c r="I1279" s="855"/>
      <c r="J1279" s="855"/>
      <c r="K1279" s="855"/>
      <c r="L1279" s="856"/>
      <c r="M1279" s="522" t="s">
        <v>270</v>
      </c>
      <c r="N1279" s="523"/>
      <c r="O1279" s="524"/>
      <c r="P1279" s="813" t="s">
        <v>516</v>
      </c>
      <c r="Q1279" s="814"/>
      <c r="R1279" s="814"/>
      <c r="S1279" s="855"/>
      <c r="T1279" s="855"/>
      <c r="U1279" s="855"/>
      <c r="V1279" s="855"/>
      <c r="W1279" s="856"/>
    </row>
    <row r="1280" spans="2:31" s="256" customFormat="1" ht="17.100000000000001" customHeight="1" x14ac:dyDescent="0.15">
      <c r="B1280" s="522" t="s">
        <v>289</v>
      </c>
      <c r="C1280" s="523"/>
      <c r="D1280" s="524"/>
      <c r="E1280" s="862" t="s">
        <v>552</v>
      </c>
      <c r="F1280" s="863"/>
      <c r="G1280" s="863"/>
      <c r="H1280" s="816" t="s">
        <v>8</v>
      </c>
      <c r="I1280" s="817"/>
      <c r="J1280" s="818"/>
      <c r="K1280" s="819"/>
      <c r="L1280" s="820"/>
      <c r="M1280" s="522" t="s">
        <v>289</v>
      </c>
      <c r="N1280" s="523"/>
      <c r="O1280" s="524"/>
      <c r="P1280" s="813" t="s">
        <v>555</v>
      </c>
      <c r="Q1280" s="814"/>
      <c r="R1280" s="814"/>
      <c r="S1280" s="816" t="s">
        <v>8</v>
      </c>
      <c r="T1280" s="817"/>
      <c r="U1280" s="818"/>
      <c r="V1280" s="819"/>
      <c r="W1280" s="820"/>
    </row>
    <row r="1281" spans="2:23" s="256" customFormat="1" ht="17.100000000000001" customHeight="1" x14ac:dyDescent="0.15">
      <c r="B1281" s="565" t="s">
        <v>567</v>
      </c>
      <c r="C1281" s="566"/>
      <c r="D1281" s="821" t="s">
        <v>1278</v>
      </c>
      <c r="E1281" s="822"/>
      <c r="F1281" s="822"/>
      <c r="G1281" s="822"/>
      <c r="H1281" s="822"/>
      <c r="I1281" s="822"/>
      <c r="J1281" s="822"/>
      <c r="K1281" s="822"/>
      <c r="L1281" s="823"/>
      <c r="M1281" s="522" t="s">
        <v>567</v>
      </c>
      <c r="N1281" s="523"/>
      <c r="O1281" s="821" t="s">
        <v>1111</v>
      </c>
      <c r="P1281" s="822"/>
      <c r="Q1281" s="822"/>
      <c r="R1281" s="822"/>
      <c r="S1281" s="822"/>
      <c r="T1281" s="822"/>
      <c r="U1281" s="822"/>
      <c r="V1281" s="822"/>
      <c r="W1281" s="823"/>
    </row>
    <row r="1282" spans="2:23" s="256" customFormat="1" ht="20.100000000000001" customHeight="1" x14ac:dyDescent="0.15">
      <c r="B1282" s="859" t="s">
        <v>564</v>
      </c>
      <c r="C1282" s="840" t="s">
        <v>565</v>
      </c>
      <c r="D1282" s="883" t="s">
        <v>624</v>
      </c>
      <c r="E1282" s="884"/>
      <c r="F1282" s="846"/>
      <c r="G1282" s="847"/>
      <c r="H1282" s="847"/>
      <c r="I1282" s="847"/>
      <c r="J1282" s="847"/>
      <c r="K1282" s="847"/>
      <c r="L1282" s="848"/>
      <c r="M1282" s="861" t="s">
        <v>564</v>
      </c>
      <c r="N1282" s="839" t="s">
        <v>565</v>
      </c>
      <c r="O1282" s="883" t="s">
        <v>624</v>
      </c>
      <c r="P1282" s="884"/>
      <c r="Q1282" s="846"/>
      <c r="R1282" s="847"/>
      <c r="S1282" s="847"/>
      <c r="T1282" s="847"/>
      <c r="U1282" s="847"/>
      <c r="V1282" s="847"/>
      <c r="W1282" s="848"/>
    </row>
    <row r="1283" spans="2:23" s="256" customFormat="1" ht="20.100000000000001" customHeight="1" x14ac:dyDescent="0.15">
      <c r="B1283" s="859"/>
      <c r="C1283" s="830"/>
      <c r="D1283" s="880"/>
      <c r="E1283" s="881"/>
      <c r="F1283" s="849"/>
      <c r="G1283" s="850"/>
      <c r="H1283" s="850"/>
      <c r="I1283" s="850"/>
      <c r="J1283" s="850"/>
      <c r="K1283" s="850"/>
      <c r="L1283" s="851"/>
      <c r="M1283" s="859"/>
      <c r="N1283" s="830"/>
      <c r="O1283" s="880"/>
      <c r="P1283" s="881"/>
      <c r="Q1283" s="849"/>
      <c r="R1283" s="850"/>
      <c r="S1283" s="850"/>
      <c r="T1283" s="850"/>
      <c r="U1283" s="850"/>
      <c r="V1283" s="850"/>
      <c r="W1283" s="851"/>
    </row>
    <row r="1284" spans="2:23" s="256" customFormat="1" ht="20.100000000000001" customHeight="1" x14ac:dyDescent="0.15">
      <c r="B1284" s="859"/>
      <c r="C1284" s="839" t="s">
        <v>2</v>
      </c>
      <c r="D1284" s="842">
        <v>3</v>
      </c>
      <c r="E1284" s="843"/>
      <c r="F1284" s="849"/>
      <c r="G1284" s="850"/>
      <c r="H1284" s="850"/>
      <c r="I1284" s="850"/>
      <c r="J1284" s="850"/>
      <c r="K1284" s="850"/>
      <c r="L1284" s="851"/>
      <c r="M1284" s="859"/>
      <c r="N1284" s="839" t="s">
        <v>2</v>
      </c>
      <c r="O1284" s="842">
        <v>5</v>
      </c>
      <c r="P1284" s="843"/>
      <c r="Q1284" s="849"/>
      <c r="R1284" s="850"/>
      <c r="S1284" s="850"/>
      <c r="T1284" s="850"/>
      <c r="U1284" s="850"/>
      <c r="V1284" s="850"/>
      <c r="W1284" s="851"/>
    </row>
    <row r="1285" spans="2:23" s="256" customFormat="1" ht="20.100000000000001" customHeight="1" x14ac:dyDescent="0.15">
      <c r="B1285" s="860"/>
      <c r="C1285" s="830"/>
      <c r="D1285" s="844"/>
      <c r="E1285" s="845"/>
      <c r="F1285" s="849"/>
      <c r="G1285" s="850"/>
      <c r="H1285" s="850"/>
      <c r="I1285" s="850"/>
      <c r="J1285" s="850"/>
      <c r="K1285" s="850"/>
      <c r="L1285" s="851"/>
      <c r="M1285" s="860"/>
      <c r="N1285" s="830"/>
      <c r="O1285" s="844"/>
      <c r="P1285" s="845"/>
      <c r="Q1285" s="849"/>
      <c r="R1285" s="850"/>
      <c r="S1285" s="850"/>
      <c r="T1285" s="850"/>
      <c r="U1285" s="850"/>
      <c r="V1285" s="850"/>
      <c r="W1285" s="851"/>
    </row>
    <row r="1286" spans="2:23" s="256" customFormat="1" ht="17.100000000000001" customHeight="1" x14ac:dyDescent="0.15">
      <c r="B1286" s="574" t="s">
        <v>566</v>
      </c>
      <c r="C1286" s="574" t="s">
        <v>3</v>
      </c>
      <c r="D1286" s="842" t="s">
        <v>534</v>
      </c>
      <c r="E1286" s="843"/>
      <c r="F1286" s="849"/>
      <c r="G1286" s="850"/>
      <c r="H1286" s="850"/>
      <c r="I1286" s="850"/>
      <c r="J1286" s="850"/>
      <c r="K1286" s="850"/>
      <c r="L1286" s="851"/>
      <c r="M1286" s="574" t="s">
        <v>566</v>
      </c>
      <c r="N1286" s="574" t="s">
        <v>3</v>
      </c>
      <c r="O1286" s="842" t="s">
        <v>331</v>
      </c>
      <c r="P1286" s="843"/>
      <c r="Q1286" s="849"/>
      <c r="R1286" s="850"/>
      <c r="S1286" s="850"/>
      <c r="T1286" s="850"/>
      <c r="U1286" s="850"/>
      <c r="V1286" s="850"/>
      <c r="W1286" s="851"/>
    </row>
    <row r="1287" spans="2:23" s="256" customFormat="1" ht="17.100000000000001" customHeight="1" x14ac:dyDescent="0.15">
      <c r="B1287" s="574"/>
      <c r="C1287" s="574"/>
      <c r="D1287" s="844"/>
      <c r="E1287" s="845"/>
      <c r="F1287" s="849"/>
      <c r="G1287" s="850"/>
      <c r="H1287" s="850"/>
      <c r="I1287" s="850"/>
      <c r="J1287" s="850"/>
      <c r="K1287" s="850"/>
      <c r="L1287" s="851"/>
      <c r="M1287" s="574"/>
      <c r="N1287" s="574"/>
      <c r="O1287" s="844"/>
      <c r="P1287" s="845"/>
      <c r="Q1287" s="849"/>
      <c r="R1287" s="850"/>
      <c r="S1287" s="850"/>
      <c r="T1287" s="850"/>
      <c r="U1287" s="850"/>
      <c r="V1287" s="850"/>
      <c r="W1287" s="851"/>
    </row>
    <row r="1288" spans="2:23" s="256" customFormat="1" ht="17.100000000000001" customHeight="1" x14ac:dyDescent="0.15">
      <c r="B1288" s="574"/>
      <c r="C1288" s="574" t="s">
        <v>4</v>
      </c>
      <c r="D1288" s="842" t="s">
        <v>485</v>
      </c>
      <c r="E1288" s="843"/>
      <c r="F1288" s="849"/>
      <c r="G1288" s="850"/>
      <c r="H1288" s="850"/>
      <c r="I1288" s="850"/>
      <c r="J1288" s="850"/>
      <c r="K1288" s="850"/>
      <c r="L1288" s="851"/>
      <c r="M1288" s="574"/>
      <c r="N1288" s="574" t="s">
        <v>4</v>
      </c>
      <c r="O1288" s="842" t="s">
        <v>355</v>
      </c>
      <c r="P1288" s="843"/>
      <c r="Q1288" s="849"/>
      <c r="R1288" s="850"/>
      <c r="S1288" s="850"/>
      <c r="T1288" s="850"/>
      <c r="U1288" s="850"/>
      <c r="V1288" s="850"/>
      <c r="W1288" s="851"/>
    </row>
    <row r="1289" spans="2:23" s="256" customFormat="1" ht="17.100000000000001" customHeight="1" x14ac:dyDescent="0.15">
      <c r="B1289" s="574"/>
      <c r="C1289" s="574"/>
      <c r="D1289" s="844"/>
      <c r="E1289" s="845"/>
      <c r="F1289" s="849"/>
      <c r="G1289" s="850"/>
      <c r="H1289" s="850"/>
      <c r="I1289" s="850"/>
      <c r="J1289" s="850"/>
      <c r="K1289" s="850"/>
      <c r="L1289" s="851"/>
      <c r="M1289" s="574"/>
      <c r="N1289" s="574"/>
      <c r="O1289" s="844"/>
      <c r="P1289" s="845"/>
      <c r="Q1289" s="849"/>
      <c r="R1289" s="850"/>
      <c r="S1289" s="850"/>
      <c r="T1289" s="850"/>
      <c r="U1289" s="850"/>
      <c r="V1289" s="850"/>
      <c r="W1289" s="851"/>
    </row>
    <row r="1290" spans="2:23" s="256" customFormat="1" ht="17.100000000000001" customHeight="1" x14ac:dyDescent="0.15">
      <c r="B1290" s="522" t="s">
        <v>5</v>
      </c>
      <c r="C1290" s="524"/>
      <c r="D1290" s="827" t="s">
        <v>332</v>
      </c>
      <c r="E1290" s="828"/>
      <c r="F1290" s="849"/>
      <c r="G1290" s="850"/>
      <c r="H1290" s="850"/>
      <c r="I1290" s="850"/>
      <c r="J1290" s="850"/>
      <c r="K1290" s="850"/>
      <c r="L1290" s="851"/>
      <c r="M1290" s="522" t="s">
        <v>5</v>
      </c>
      <c r="N1290" s="524"/>
      <c r="O1290" s="827" t="s">
        <v>332</v>
      </c>
      <c r="P1290" s="828"/>
      <c r="Q1290" s="849"/>
      <c r="R1290" s="850"/>
      <c r="S1290" s="850"/>
      <c r="T1290" s="850"/>
      <c r="U1290" s="850"/>
      <c r="V1290" s="850"/>
      <c r="W1290" s="851"/>
    </row>
    <row r="1291" spans="2:23" s="256" customFormat="1" ht="17.100000000000001" customHeight="1" x14ac:dyDescent="0.15">
      <c r="B1291" s="522" t="s">
        <v>6</v>
      </c>
      <c r="C1291" s="524"/>
      <c r="D1291" s="844" t="s">
        <v>338</v>
      </c>
      <c r="E1291" s="845"/>
      <c r="F1291" s="849"/>
      <c r="G1291" s="850"/>
      <c r="H1291" s="850"/>
      <c r="I1291" s="850"/>
      <c r="J1291" s="850"/>
      <c r="K1291" s="850"/>
      <c r="L1291" s="851"/>
      <c r="M1291" s="522" t="s">
        <v>6</v>
      </c>
      <c r="N1291" s="524"/>
      <c r="O1291" s="844" t="s">
        <v>532</v>
      </c>
      <c r="P1291" s="845"/>
      <c r="Q1291" s="849"/>
      <c r="R1291" s="850"/>
      <c r="S1291" s="850"/>
      <c r="T1291" s="850"/>
      <c r="U1291" s="850"/>
      <c r="V1291" s="850"/>
      <c r="W1291" s="851"/>
    </row>
    <row r="1292" spans="2:23" s="256" customFormat="1" ht="17.100000000000001" customHeight="1" x14ac:dyDescent="0.15">
      <c r="B1292" s="562" t="s">
        <v>29</v>
      </c>
      <c r="C1292" s="831" t="s">
        <v>267</v>
      </c>
      <c r="D1292" s="832"/>
      <c r="E1292" s="261"/>
      <c r="F1292" s="849"/>
      <c r="G1292" s="850"/>
      <c r="H1292" s="850"/>
      <c r="I1292" s="850"/>
      <c r="J1292" s="850"/>
      <c r="K1292" s="850"/>
      <c r="L1292" s="851"/>
      <c r="M1292" s="562" t="s">
        <v>29</v>
      </c>
      <c r="N1292" s="831" t="s">
        <v>267</v>
      </c>
      <c r="O1292" s="832"/>
      <c r="P1292" s="260"/>
      <c r="Q1292" s="849"/>
      <c r="R1292" s="850"/>
      <c r="S1292" s="850"/>
      <c r="T1292" s="850"/>
      <c r="U1292" s="850"/>
      <c r="V1292" s="850"/>
      <c r="W1292" s="851"/>
    </row>
    <row r="1293" spans="2:23" s="256" customFormat="1" ht="17.100000000000001" customHeight="1" x14ac:dyDescent="0.15">
      <c r="B1293" s="565"/>
      <c r="C1293" s="831" t="s">
        <v>268</v>
      </c>
      <c r="D1293" s="832"/>
      <c r="E1293" s="262" t="s">
        <v>551</v>
      </c>
      <c r="F1293" s="852"/>
      <c r="G1293" s="853"/>
      <c r="H1293" s="853"/>
      <c r="I1293" s="853"/>
      <c r="J1293" s="853"/>
      <c r="K1293" s="853"/>
      <c r="L1293" s="854"/>
      <c r="M1293" s="565"/>
      <c r="N1293" s="831" t="s">
        <v>268</v>
      </c>
      <c r="O1293" s="832"/>
      <c r="P1293" s="261" t="s">
        <v>554</v>
      </c>
      <c r="Q1293" s="852"/>
      <c r="R1293" s="853"/>
      <c r="S1293" s="853"/>
      <c r="T1293" s="853"/>
      <c r="U1293" s="853"/>
      <c r="V1293" s="853"/>
      <c r="W1293" s="854"/>
    </row>
    <row r="1294" spans="2:23" s="256" customFormat="1" ht="17.100000000000001" customHeight="1" x14ac:dyDescent="0.15">
      <c r="B1294" s="522" t="s">
        <v>7</v>
      </c>
      <c r="C1294" s="523"/>
      <c r="D1294" s="524"/>
      <c r="E1294" s="833" t="s">
        <v>1103</v>
      </c>
      <c r="F1294" s="834"/>
      <c r="G1294" s="834"/>
      <c r="H1294" s="834"/>
      <c r="I1294" s="834"/>
      <c r="J1294" s="834"/>
      <c r="K1294" s="834"/>
      <c r="L1294" s="835"/>
      <c r="M1294" s="522" t="s">
        <v>7</v>
      </c>
      <c r="N1294" s="523"/>
      <c r="O1294" s="524"/>
      <c r="P1294" s="833" t="s">
        <v>1289</v>
      </c>
      <c r="Q1294" s="857"/>
      <c r="R1294" s="857"/>
      <c r="S1294" s="857"/>
      <c r="T1294" s="857"/>
      <c r="U1294" s="857"/>
      <c r="V1294" s="857"/>
      <c r="W1294" s="858"/>
    </row>
    <row r="1295" spans="2:23" s="256" customFormat="1" ht="17.100000000000001" customHeight="1" x14ac:dyDescent="0.15">
      <c r="B1295" s="522" t="s">
        <v>46</v>
      </c>
      <c r="C1295" s="523"/>
      <c r="D1295" s="524"/>
      <c r="E1295" s="813" t="s">
        <v>1151</v>
      </c>
      <c r="F1295" s="814"/>
      <c r="G1295" s="814"/>
      <c r="H1295" s="814"/>
      <c r="I1295" s="814"/>
      <c r="J1295" s="814"/>
      <c r="K1295" s="814"/>
      <c r="L1295" s="815"/>
      <c r="M1295" s="522" t="s">
        <v>46</v>
      </c>
      <c r="N1295" s="523"/>
      <c r="O1295" s="524"/>
      <c r="P1295" s="833" t="s">
        <v>1290</v>
      </c>
      <c r="Q1295" s="857"/>
      <c r="R1295" s="857"/>
      <c r="S1295" s="857"/>
      <c r="T1295" s="857"/>
      <c r="U1295" s="857"/>
      <c r="V1295" s="857"/>
      <c r="W1295" s="858"/>
    </row>
    <row r="1296" spans="2:23" s="256" customFormat="1" ht="17.100000000000001" customHeight="1" x14ac:dyDescent="0.15">
      <c r="B1296" s="522" t="s">
        <v>270</v>
      </c>
      <c r="C1296" s="523"/>
      <c r="D1296" s="524"/>
      <c r="E1296" s="813" t="s">
        <v>516</v>
      </c>
      <c r="F1296" s="814"/>
      <c r="G1296" s="814"/>
      <c r="H1296" s="814"/>
      <c r="I1296" s="814"/>
      <c r="J1296" s="814"/>
      <c r="K1296" s="814"/>
      <c r="L1296" s="815"/>
      <c r="M1296" s="522" t="s">
        <v>270</v>
      </c>
      <c r="N1296" s="523"/>
      <c r="O1296" s="524"/>
      <c r="P1296" s="813" t="s">
        <v>516</v>
      </c>
      <c r="Q1296" s="814"/>
      <c r="R1296" s="814"/>
      <c r="S1296" s="855"/>
      <c r="T1296" s="855"/>
      <c r="U1296" s="855"/>
      <c r="V1296" s="855"/>
      <c r="W1296" s="856"/>
    </row>
    <row r="1297" spans="2:31" s="256" customFormat="1" ht="17.100000000000001" customHeight="1" x14ac:dyDescent="0.15">
      <c r="B1297" s="522" t="s">
        <v>289</v>
      </c>
      <c r="C1297" s="523"/>
      <c r="D1297" s="524"/>
      <c r="E1297" s="862" t="s">
        <v>552</v>
      </c>
      <c r="F1297" s="863"/>
      <c r="G1297" s="864"/>
      <c r="H1297" s="816" t="s">
        <v>8</v>
      </c>
      <c r="I1297" s="817"/>
      <c r="J1297" s="818"/>
      <c r="K1297" s="819"/>
      <c r="L1297" s="820"/>
      <c r="M1297" s="522" t="s">
        <v>289</v>
      </c>
      <c r="N1297" s="523"/>
      <c r="O1297" s="524"/>
      <c r="P1297" s="813" t="s">
        <v>555</v>
      </c>
      <c r="Q1297" s="814"/>
      <c r="R1297" s="814"/>
      <c r="S1297" s="816" t="s">
        <v>8</v>
      </c>
      <c r="T1297" s="817"/>
      <c r="U1297" s="818"/>
      <c r="V1297" s="819"/>
      <c r="W1297" s="820"/>
    </row>
    <row r="1298" spans="2:31" s="256" customFormat="1" ht="17.100000000000001" customHeight="1" x14ac:dyDescent="0.15">
      <c r="B1298" s="865" t="s">
        <v>567</v>
      </c>
      <c r="C1298" s="866"/>
      <c r="D1298" s="821" t="s">
        <v>1109</v>
      </c>
      <c r="E1298" s="822"/>
      <c r="F1298" s="822"/>
      <c r="G1298" s="822"/>
      <c r="H1298" s="822"/>
      <c r="I1298" s="822"/>
      <c r="J1298" s="822"/>
      <c r="K1298" s="822"/>
      <c r="L1298" s="823"/>
      <c r="M1298" s="565" t="s">
        <v>567</v>
      </c>
      <c r="N1298" s="566"/>
      <c r="O1298" s="836" t="s">
        <v>1291</v>
      </c>
      <c r="P1298" s="837"/>
      <c r="Q1298" s="837"/>
      <c r="R1298" s="837"/>
      <c r="S1298" s="837"/>
      <c r="T1298" s="837"/>
      <c r="U1298" s="837"/>
      <c r="V1298" s="837"/>
      <c r="W1298" s="838"/>
    </row>
    <row r="1299" spans="2:31" ht="15" customHeight="1" x14ac:dyDescent="0.15">
      <c r="B1299" s="263"/>
      <c r="C1299" s="824" t="s">
        <v>568</v>
      </c>
      <c r="D1299" s="825"/>
      <c r="E1299" s="825"/>
      <c r="F1299" s="825"/>
      <c r="G1299" s="825"/>
      <c r="H1299" s="825"/>
      <c r="I1299" s="825"/>
      <c r="J1299" s="825"/>
      <c r="K1299" s="825"/>
      <c r="L1299" s="825"/>
      <c r="M1299" s="263"/>
      <c r="N1299" s="263" t="s">
        <v>569</v>
      </c>
      <c r="O1299" s="263"/>
      <c r="P1299" s="263"/>
      <c r="Q1299" s="263"/>
      <c r="R1299" s="263"/>
      <c r="S1299" s="263"/>
      <c r="T1299" s="263"/>
      <c r="U1299" s="263"/>
      <c r="V1299" s="263"/>
      <c r="W1299" s="263"/>
      <c r="AA1299" s="256"/>
      <c r="AB1299" s="256"/>
      <c r="AC1299" s="256"/>
      <c r="AD1299" s="256"/>
      <c r="AE1299" s="256"/>
    </row>
    <row r="1300" spans="2:31" ht="15" customHeight="1" x14ac:dyDescent="0.15">
      <c r="B1300" s="263"/>
      <c r="C1300" s="826"/>
      <c r="D1300" s="826"/>
      <c r="E1300" s="826"/>
      <c r="F1300" s="826"/>
      <c r="G1300" s="826"/>
      <c r="H1300" s="826"/>
      <c r="I1300" s="826"/>
      <c r="J1300" s="826"/>
      <c r="K1300" s="826"/>
      <c r="L1300" s="826"/>
      <c r="M1300" s="263"/>
      <c r="N1300" s="263" t="s">
        <v>570</v>
      </c>
      <c r="O1300" s="263"/>
      <c r="P1300" s="263"/>
      <c r="Q1300" s="263"/>
      <c r="R1300" s="263"/>
      <c r="S1300" s="263"/>
      <c r="T1300" s="263"/>
      <c r="U1300" s="263"/>
      <c r="V1300" s="263"/>
      <c r="W1300" s="263"/>
      <c r="AA1300" s="256"/>
      <c r="AB1300" s="256"/>
      <c r="AC1300" s="256"/>
      <c r="AD1300" s="256"/>
      <c r="AE1300" s="256"/>
    </row>
    <row r="1301" spans="2:31" ht="15" customHeight="1" x14ac:dyDescent="0.15">
      <c r="C1301" s="263" t="s">
        <v>571</v>
      </c>
      <c r="N1301" s="264" t="s">
        <v>517</v>
      </c>
      <c r="O1301" s="264"/>
      <c r="P1301" s="264"/>
      <c r="Q1301" s="264"/>
      <c r="R1301" s="264"/>
      <c r="S1301" s="264"/>
      <c r="T1301" s="264"/>
      <c r="U1301" s="264"/>
      <c r="V1301" s="264"/>
      <c r="AA1301" s="256"/>
      <c r="AB1301" s="256"/>
      <c r="AC1301" s="256"/>
      <c r="AD1301" s="256"/>
      <c r="AE1301" s="256"/>
    </row>
    <row r="1302" spans="2:31" ht="15" customHeight="1" x14ac:dyDescent="0.15">
      <c r="C1302" s="263" t="s">
        <v>573</v>
      </c>
      <c r="N1302" s="264" t="s">
        <v>572</v>
      </c>
      <c r="O1302" s="264"/>
      <c r="P1302" s="264"/>
      <c r="Q1302" s="264"/>
      <c r="R1302" s="264"/>
      <c r="S1302" s="264"/>
      <c r="T1302" s="264"/>
      <c r="U1302" s="264"/>
      <c r="V1302" s="264"/>
      <c r="AA1302" s="256"/>
      <c r="AB1302" s="256"/>
      <c r="AC1302" s="256"/>
      <c r="AD1302" s="256"/>
      <c r="AE1302" s="256"/>
    </row>
    <row r="1303" spans="2:31" x14ac:dyDescent="0.15">
      <c r="C1303" s="264" t="s">
        <v>542</v>
      </c>
      <c r="N1303" s="264" t="s">
        <v>450</v>
      </c>
      <c r="O1303" s="264"/>
      <c r="P1303" s="264"/>
      <c r="Q1303" s="264"/>
      <c r="R1303" s="264"/>
      <c r="S1303" s="264"/>
      <c r="T1303" s="264"/>
      <c r="U1303" s="264"/>
      <c r="V1303" s="264"/>
      <c r="AA1303" s="256"/>
      <c r="AB1303" s="256"/>
      <c r="AC1303" s="256"/>
      <c r="AD1303" s="256"/>
      <c r="AE1303" s="256"/>
    </row>
    <row r="1304" spans="2:31" x14ac:dyDescent="0.15">
      <c r="N1304" s="264"/>
      <c r="AA1304" s="256"/>
      <c r="AB1304" s="256"/>
      <c r="AC1304" s="256"/>
      <c r="AD1304" s="256"/>
      <c r="AE1304" s="256"/>
    </row>
    <row r="1305" spans="2:31" x14ac:dyDescent="0.15">
      <c r="N1305" s="264"/>
      <c r="AA1305" s="256"/>
      <c r="AB1305" s="256"/>
      <c r="AC1305" s="256"/>
      <c r="AD1305" s="256"/>
      <c r="AE1305" s="256"/>
    </row>
    <row r="1306" spans="2:31" ht="9" customHeight="1" x14ac:dyDescent="0.15">
      <c r="AA1306" s="256"/>
      <c r="AB1306" s="256"/>
      <c r="AC1306" s="256"/>
      <c r="AD1306" s="256"/>
      <c r="AE1306" s="256"/>
    </row>
    <row r="1307" spans="2:31" s="256" customFormat="1" ht="22.5" customHeight="1" x14ac:dyDescent="0.15">
      <c r="B1307" s="867" t="s">
        <v>563</v>
      </c>
      <c r="C1307" s="867"/>
      <c r="D1307" s="867"/>
      <c r="E1307" s="867"/>
      <c r="F1307" s="867"/>
      <c r="G1307" s="867"/>
      <c r="H1307" s="867"/>
      <c r="I1307" s="867"/>
      <c r="J1307" s="867"/>
      <c r="K1307" s="867"/>
      <c r="L1307" s="867"/>
      <c r="M1307" s="867"/>
      <c r="N1307" s="867"/>
      <c r="O1307" s="867"/>
      <c r="P1307" s="867"/>
      <c r="Q1307" s="867"/>
      <c r="R1307" s="867"/>
      <c r="S1307" s="867"/>
      <c r="T1307" s="867"/>
      <c r="U1307" s="867"/>
      <c r="V1307" s="867"/>
      <c r="W1307" s="867"/>
      <c r="Y1307" s="242" t="s">
        <v>551</v>
      </c>
    </row>
    <row r="1308" spans="2:31" s="256" customFormat="1" ht="20.100000000000001" customHeight="1" x14ac:dyDescent="0.15">
      <c r="B1308" s="258" t="s">
        <v>27</v>
      </c>
      <c r="C1308" s="258"/>
      <c r="D1308" s="868" t="str">
        <f>D1263</f>
        <v>ミネトンネル</v>
      </c>
      <c r="E1308" s="868"/>
      <c r="F1308" s="868"/>
      <c r="G1308" s="868"/>
      <c r="H1308" s="869" t="s">
        <v>28</v>
      </c>
      <c r="I1308" s="869"/>
      <c r="J1308" s="870" t="str">
        <f>J1263</f>
        <v>一般国道　316号</v>
      </c>
      <c r="K1308" s="870"/>
      <c r="L1308" s="870"/>
      <c r="M1308" s="871" t="s">
        <v>255</v>
      </c>
      <c r="N1308" s="871"/>
      <c r="O1308" s="871"/>
      <c r="P1308" s="872" t="str">
        <f>P1263</f>
        <v>株式会社ニュージェック</v>
      </c>
      <c r="Q1308" s="872"/>
      <c r="R1308" s="872"/>
      <c r="S1308" s="562" t="s">
        <v>220</v>
      </c>
      <c r="T1308" s="564"/>
      <c r="U1308" s="873">
        <f>U1263</f>
        <v>44294</v>
      </c>
      <c r="V1308" s="874"/>
      <c r="W1308" s="875"/>
      <c r="Y1308" s="242" t="s">
        <v>554</v>
      </c>
    </row>
    <row r="1309" spans="2:31" s="256" customFormat="1" ht="20.100000000000001" customHeight="1" x14ac:dyDescent="0.15">
      <c r="B1309" s="259" t="s">
        <v>0</v>
      </c>
      <c r="C1309" s="259"/>
      <c r="D1309" s="879" t="str">
        <f>D1264</f>
        <v>美祢トンネル</v>
      </c>
      <c r="E1309" s="879"/>
      <c r="F1309" s="879"/>
      <c r="G1309" s="879"/>
      <c r="H1309" s="541" t="s">
        <v>1</v>
      </c>
      <c r="I1309" s="541"/>
      <c r="J1309" s="870" t="str">
        <f>J1264</f>
        <v>宇部土木建築事務所</v>
      </c>
      <c r="K1309" s="870"/>
      <c r="L1309" s="870"/>
      <c r="M1309" s="871" t="s">
        <v>256</v>
      </c>
      <c r="N1309" s="871"/>
      <c r="O1309" s="871"/>
      <c r="P1309" s="872" t="str">
        <f>P1264</f>
        <v>石村　勝伸</v>
      </c>
      <c r="Q1309" s="872"/>
      <c r="R1309" s="872"/>
      <c r="S1309" s="705"/>
      <c r="T1309" s="706"/>
      <c r="U1309" s="876"/>
      <c r="V1309" s="877"/>
      <c r="W1309" s="878"/>
      <c r="Y1309" s="242" t="s">
        <v>54</v>
      </c>
    </row>
    <row r="1310" spans="2:31" s="256" customFormat="1" ht="20.100000000000001" customHeight="1" x14ac:dyDescent="0.15">
      <c r="B1310" s="861" t="s">
        <v>564</v>
      </c>
      <c r="C1310" s="839" t="s">
        <v>565</v>
      </c>
      <c r="D1310" s="883" t="s">
        <v>625</v>
      </c>
      <c r="E1310" s="884"/>
      <c r="F1310" s="846"/>
      <c r="G1310" s="847"/>
      <c r="H1310" s="847"/>
      <c r="I1310" s="847"/>
      <c r="J1310" s="847"/>
      <c r="K1310" s="847"/>
      <c r="L1310" s="847"/>
      <c r="M1310" s="861" t="s">
        <v>564</v>
      </c>
      <c r="N1310" s="839" t="s">
        <v>565</v>
      </c>
      <c r="O1310" s="883" t="s">
        <v>625</v>
      </c>
      <c r="P1310" s="884"/>
      <c r="Q1310" s="846"/>
      <c r="R1310" s="847"/>
      <c r="S1310" s="847"/>
      <c r="T1310" s="847"/>
      <c r="U1310" s="847"/>
      <c r="V1310" s="847"/>
      <c r="W1310" s="848"/>
      <c r="Y1310" s="242" t="s">
        <v>55</v>
      </c>
    </row>
    <row r="1311" spans="2:31" s="256" customFormat="1" ht="20.100000000000001" customHeight="1" x14ac:dyDescent="0.15">
      <c r="B1311" s="859"/>
      <c r="C1311" s="830"/>
      <c r="D1311" s="880"/>
      <c r="E1311" s="881"/>
      <c r="F1311" s="849"/>
      <c r="G1311" s="850"/>
      <c r="H1311" s="850"/>
      <c r="I1311" s="850"/>
      <c r="J1311" s="850"/>
      <c r="K1311" s="850"/>
      <c r="L1311" s="850"/>
      <c r="M1311" s="859"/>
      <c r="N1311" s="830"/>
      <c r="O1311" s="880"/>
      <c r="P1311" s="881"/>
      <c r="Q1311" s="849"/>
      <c r="R1311" s="850"/>
      <c r="S1311" s="850"/>
      <c r="T1311" s="850"/>
      <c r="U1311" s="850"/>
      <c r="V1311" s="850"/>
      <c r="W1311" s="851"/>
    </row>
    <row r="1312" spans="2:31" s="256" customFormat="1" ht="20.100000000000001" customHeight="1" x14ac:dyDescent="0.15">
      <c r="B1312" s="859"/>
      <c r="C1312" s="839" t="s">
        <v>2</v>
      </c>
      <c r="D1312" s="842">
        <v>1</v>
      </c>
      <c r="E1312" s="843"/>
      <c r="F1312" s="849"/>
      <c r="G1312" s="850"/>
      <c r="H1312" s="850"/>
      <c r="I1312" s="850"/>
      <c r="J1312" s="850"/>
      <c r="K1312" s="850"/>
      <c r="L1312" s="850"/>
      <c r="M1312" s="859"/>
      <c r="N1312" s="839" t="s">
        <v>2</v>
      </c>
      <c r="O1312" s="842">
        <v>2</v>
      </c>
      <c r="P1312" s="843"/>
      <c r="Q1312" s="849"/>
      <c r="R1312" s="850"/>
      <c r="S1312" s="850"/>
      <c r="T1312" s="850"/>
      <c r="U1312" s="850"/>
      <c r="V1312" s="850"/>
      <c r="W1312" s="851"/>
    </row>
    <row r="1313" spans="2:31" s="256" customFormat="1" ht="20.100000000000001" customHeight="1" x14ac:dyDescent="0.15">
      <c r="B1313" s="860"/>
      <c r="C1313" s="830"/>
      <c r="D1313" s="844"/>
      <c r="E1313" s="845"/>
      <c r="F1313" s="849"/>
      <c r="G1313" s="850"/>
      <c r="H1313" s="850"/>
      <c r="I1313" s="850"/>
      <c r="J1313" s="850"/>
      <c r="K1313" s="850"/>
      <c r="L1313" s="850"/>
      <c r="M1313" s="860"/>
      <c r="N1313" s="830"/>
      <c r="O1313" s="844"/>
      <c r="P1313" s="845"/>
      <c r="Q1313" s="849"/>
      <c r="R1313" s="850"/>
      <c r="S1313" s="850"/>
      <c r="T1313" s="850"/>
      <c r="U1313" s="850"/>
      <c r="V1313" s="850"/>
      <c r="W1313" s="851"/>
    </row>
    <row r="1314" spans="2:31" s="256" customFormat="1" ht="17.100000000000001" customHeight="1" x14ac:dyDescent="0.15">
      <c r="B1314" s="574" t="s">
        <v>566</v>
      </c>
      <c r="C1314" s="574" t="s">
        <v>3</v>
      </c>
      <c r="D1314" s="842" t="s">
        <v>534</v>
      </c>
      <c r="E1314" s="843"/>
      <c r="F1314" s="849"/>
      <c r="G1314" s="850"/>
      <c r="H1314" s="850"/>
      <c r="I1314" s="850"/>
      <c r="J1314" s="850"/>
      <c r="K1314" s="850"/>
      <c r="L1314" s="850"/>
      <c r="M1314" s="574" t="s">
        <v>566</v>
      </c>
      <c r="N1314" s="574" t="s">
        <v>3</v>
      </c>
      <c r="O1314" s="842" t="s">
        <v>534</v>
      </c>
      <c r="P1314" s="843"/>
      <c r="Q1314" s="849"/>
      <c r="R1314" s="850"/>
      <c r="S1314" s="850"/>
      <c r="T1314" s="850"/>
      <c r="U1314" s="850"/>
      <c r="V1314" s="850"/>
      <c r="W1314" s="851"/>
      <c r="AA1314" s="257"/>
      <c r="AB1314" s="257"/>
      <c r="AC1314" s="257"/>
      <c r="AD1314" s="257"/>
      <c r="AE1314" s="257"/>
    </row>
    <row r="1315" spans="2:31" s="256" customFormat="1" ht="17.100000000000001" customHeight="1" x14ac:dyDescent="0.15">
      <c r="B1315" s="574"/>
      <c r="C1315" s="574"/>
      <c r="D1315" s="844"/>
      <c r="E1315" s="845"/>
      <c r="F1315" s="849"/>
      <c r="G1315" s="850"/>
      <c r="H1315" s="850"/>
      <c r="I1315" s="850"/>
      <c r="J1315" s="850"/>
      <c r="K1315" s="850"/>
      <c r="L1315" s="850"/>
      <c r="M1315" s="574"/>
      <c r="N1315" s="574"/>
      <c r="O1315" s="844"/>
      <c r="P1315" s="845"/>
      <c r="Q1315" s="849"/>
      <c r="R1315" s="850"/>
      <c r="S1315" s="850"/>
      <c r="T1315" s="850"/>
      <c r="U1315" s="850"/>
      <c r="V1315" s="850"/>
      <c r="W1315" s="851"/>
      <c r="AA1315" s="257"/>
      <c r="AB1315" s="257"/>
      <c r="AC1315" s="257"/>
      <c r="AD1315" s="257"/>
      <c r="AE1315" s="257"/>
    </row>
    <row r="1316" spans="2:31" s="256" customFormat="1" ht="17.100000000000001" customHeight="1" x14ac:dyDescent="0.15">
      <c r="B1316" s="574"/>
      <c r="C1316" s="574" t="s">
        <v>4</v>
      </c>
      <c r="D1316" s="842" t="s">
        <v>485</v>
      </c>
      <c r="E1316" s="843"/>
      <c r="F1316" s="849"/>
      <c r="G1316" s="850"/>
      <c r="H1316" s="850"/>
      <c r="I1316" s="850"/>
      <c r="J1316" s="850"/>
      <c r="K1316" s="850"/>
      <c r="L1316" s="850"/>
      <c r="M1316" s="574"/>
      <c r="N1316" s="574" t="s">
        <v>4</v>
      </c>
      <c r="O1316" s="842" t="s">
        <v>485</v>
      </c>
      <c r="P1316" s="843"/>
      <c r="Q1316" s="849"/>
      <c r="R1316" s="850"/>
      <c r="S1316" s="850"/>
      <c r="T1316" s="850"/>
      <c r="U1316" s="850"/>
      <c r="V1316" s="850"/>
      <c r="W1316" s="851"/>
      <c r="AA1316" s="257"/>
      <c r="AB1316" s="257"/>
      <c r="AC1316" s="257"/>
      <c r="AD1316" s="257"/>
      <c r="AE1316" s="257"/>
    </row>
    <row r="1317" spans="2:31" s="256" customFormat="1" ht="17.100000000000001" customHeight="1" x14ac:dyDescent="0.15">
      <c r="B1317" s="574"/>
      <c r="C1317" s="574"/>
      <c r="D1317" s="844"/>
      <c r="E1317" s="845"/>
      <c r="F1317" s="849"/>
      <c r="G1317" s="850"/>
      <c r="H1317" s="850"/>
      <c r="I1317" s="850"/>
      <c r="J1317" s="850"/>
      <c r="K1317" s="850"/>
      <c r="L1317" s="850"/>
      <c r="M1317" s="574"/>
      <c r="N1317" s="574"/>
      <c r="O1317" s="844"/>
      <c r="P1317" s="845"/>
      <c r="Q1317" s="849"/>
      <c r="R1317" s="850"/>
      <c r="S1317" s="850"/>
      <c r="T1317" s="850"/>
      <c r="U1317" s="850"/>
      <c r="V1317" s="850"/>
      <c r="W1317" s="851"/>
      <c r="AA1317" s="257"/>
      <c r="AB1317" s="257"/>
      <c r="AC1317" s="257"/>
      <c r="AD1317" s="257"/>
      <c r="AE1317" s="257"/>
    </row>
    <row r="1318" spans="2:31" s="256" customFormat="1" ht="17.100000000000001" customHeight="1" x14ac:dyDescent="0.15">
      <c r="B1318" s="522" t="s">
        <v>5</v>
      </c>
      <c r="C1318" s="524"/>
      <c r="D1318" s="827" t="s">
        <v>332</v>
      </c>
      <c r="E1318" s="828"/>
      <c r="F1318" s="849"/>
      <c r="G1318" s="850"/>
      <c r="H1318" s="850"/>
      <c r="I1318" s="850"/>
      <c r="J1318" s="850"/>
      <c r="K1318" s="850"/>
      <c r="L1318" s="850"/>
      <c r="M1318" s="522" t="s">
        <v>5</v>
      </c>
      <c r="N1318" s="524"/>
      <c r="O1318" s="827" t="s">
        <v>332</v>
      </c>
      <c r="P1318" s="828"/>
      <c r="Q1318" s="849"/>
      <c r="R1318" s="850"/>
      <c r="S1318" s="850"/>
      <c r="T1318" s="850"/>
      <c r="U1318" s="850"/>
      <c r="V1318" s="850"/>
      <c r="W1318" s="851"/>
      <c r="AA1318" s="257"/>
      <c r="AB1318" s="257"/>
      <c r="AC1318" s="257"/>
      <c r="AD1318" s="257"/>
      <c r="AE1318" s="257"/>
    </row>
    <row r="1319" spans="2:31" s="256" customFormat="1" ht="17.100000000000001" customHeight="1" x14ac:dyDescent="0.15">
      <c r="B1319" s="522" t="s">
        <v>6</v>
      </c>
      <c r="C1319" s="524"/>
      <c r="D1319" s="844" t="s">
        <v>338</v>
      </c>
      <c r="E1319" s="845"/>
      <c r="F1319" s="849"/>
      <c r="G1319" s="850"/>
      <c r="H1319" s="850"/>
      <c r="I1319" s="850"/>
      <c r="J1319" s="850"/>
      <c r="K1319" s="850"/>
      <c r="L1319" s="850"/>
      <c r="M1319" s="522" t="s">
        <v>6</v>
      </c>
      <c r="N1319" s="524"/>
      <c r="O1319" s="844" t="s">
        <v>336</v>
      </c>
      <c r="P1319" s="845"/>
      <c r="Q1319" s="849"/>
      <c r="R1319" s="850"/>
      <c r="S1319" s="850"/>
      <c r="T1319" s="850"/>
      <c r="U1319" s="850"/>
      <c r="V1319" s="850"/>
      <c r="W1319" s="851"/>
    </row>
    <row r="1320" spans="2:31" s="256" customFormat="1" ht="17.100000000000001" customHeight="1" x14ac:dyDescent="0.15">
      <c r="B1320" s="562" t="s">
        <v>29</v>
      </c>
      <c r="C1320" s="831" t="s">
        <v>267</v>
      </c>
      <c r="D1320" s="832"/>
      <c r="E1320" s="260"/>
      <c r="F1320" s="849"/>
      <c r="G1320" s="850"/>
      <c r="H1320" s="850"/>
      <c r="I1320" s="850"/>
      <c r="J1320" s="850"/>
      <c r="K1320" s="850"/>
      <c r="L1320" s="850"/>
      <c r="M1320" s="562" t="s">
        <v>29</v>
      </c>
      <c r="N1320" s="831" t="s">
        <v>267</v>
      </c>
      <c r="O1320" s="832"/>
      <c r="P1320" s="260"/>
      <c r="Q1320" s="849"/>
      <c r="R1320" s="850"/>
      <c r="S1320" s="850"/>
      <c r="T1320" s="850"/>
      <c r="U1320" s="850"/>
      <c r="V1320" s="850"/>
      <c r="W1320" s="851"/>
    </row>
    <row r="1321" spans="2:31" s="256" customFormat="1" ht="17.100000000000001" customHeight="1" x14ac:dyDescent="0.15">
      <c r="B1321" s="565"/>
      <c r="C1321" s="831" t="s">
        <v>268</v>
      </c>
      <c r="D1321" s="832"/>
      <c r="E1321" s="261" t="s">
        <v>551</v>
      </c>
      <c r="F1321" s="852"/>
      <c r="G1321" s="853"/>
      <c r="H1321" s="853"/>
      <c r="I1321" s="853"/>
      <c r="J1321" s="853"/>
      <c r="K1321" s="853"/>
      <c r="L1321" s="853"/>
      <c r="M1321" s="565"/>
      <c r="N1321" s="831" t="s">
        <v>268</v>
      </c>
      <c r="O1321" s="832"/>
      <c r="P1321" s="261" t="s">
        <v>551</v>
      </c>
      <c r="Q1321" s="852"/>
      <c r="R1321" s="853"/>
      <c r="S1321" s="853"/>
      <c r="T1321" s="853"/>
      <c r="U1321" s="853"/>
      <c r="V1321" s="853"/>
      <c r="W1321" s="854"/>
    </row>
    <row r="1322" spans="2:31" s="256" customFormat="1" ht="17.100000000000001" customHeight="1" x14ac:dyDescent="0.15">
      <c r="B1322" s="522" t="s">
        <v>7</v>
      </c>
      <c r="C1322" s="523"/>
      <c r="D1322" s="524"/>
      <c r="E1322" s="833" t="s">
        <v>1103</v>
      </c>
      <c r="F1322" s="834"/>
      <c r="G1322" s="834"/>
      <c r="H1322" s="834"/>
      <c r="I1322" s="834"/>
      <c r="J1322" s="834"/>
      <c r="K1322" s="834"/>
      <c r="L1322" s="835"/>
      <c r="M1322" s="522" t="s">
        <v>7</v>
      </c>
      <c r="N1322" s="523"/>
      <c r="O1322" s="524"/>
      <c r="P1322" s="833" t="s">
        <v>1292</v>
      </c>
      <c r="Q1322" s="857"/>
      <c r="R1322" s="857"/>
      <c r="S1322" s="857"/>
      <c r="T1322" s="857"/>
      <c r="U1322" s="857"/>
      <c r="V1322" s="857"/>
      <c r="W1322" s="858"/>
    </row>
    <row r="1323" spans="2:31" s="256" customFormat="1" ht="17.100000000000001" customHeight="1" x14ac:dyDescent="0.15">
      <c r="B1323" s="522" t="s">
        <v>46</v>
      </c>
      <c r="C1323" s="523"/>
      <c r="D1323" s="524"/>
      <c r="E1323" s="813" t="s">
        <v>1105</v>
      </c>
      <c r="F1323" s="814"/>
      <c r="G1323" s="814"/>
      <c r="H1323" s="814"/>
      <c r="I1323" s="814"/>
      <c r="J1323" s="814"/>
      <c r="K1323" s="814"/>
      <c r="L1323" s="815"/>
      <c r="M1323" s="522" t="s">
        <v>46</v>
      </c>
      <c r="N1323" s="523"/>
      <c r="O1323" s="524"/>
      <c r="P1323" s="833" t="s">
        <v>1292</v>
      </c>
      <c r="Q1323" s="857"/>
      <c r="R1323" s="857"/>
      <c r="S1323" s="857"/>
      <c r="T1323" s="857"/>
      <c r="U1323" s="857"/>
      <c r="V1323" s="857"/>
      <c r="W1323" s="858"/>
    </row>
    <row r="1324" spans="2:31" s="256" customFormat="1" ht="17.100000000000001" customHeight="1" x14ac:dyDescent="0.15">
      <c r="B1324" s="522" t="s">
        <v>270</v>
      </c>
      <c r="C1324" s="523"/>
      <c r="D1324" s="524"/>
      <c r="E1324" s="813" t="s">
        <v>516</v>
      </c>
      <c r="F1324" s="814"/>
      <c r="G1324" s="814"/>
      <c r="H1324" s="814"/>
      <c r="I1324" s="814"/>
      <c r="J1324" s="814"/>
      <c r="K1324" s="814"/>
      <c r="L1324" s="815"/>
      <c r="M1324" s="522" t="s">
        <v>270</v>
      </c>
      <c r="N1324" s="523"/>
      <c r="O1324" s="524"/>
      <c r="P1324" s="813" t="s">
        <v>516</v>
      </c>
      <c r="Q1324" s="814"/>
      <c r="R1324" s="814"/>
      <c r="S1324" s="855"/>
      <c r="T1324" s="855"/>
      <c r="U1324" s="855"/>
      <c r="V1324" s="855"/>
      <c r="W1324" s="856"/>
    </row>
    <row r="1325" spans="2:31" s="256" customFormat="1" ht="17.100000000000001" customHeight="1" x14ac:dyDescent="0.15">
      <c r="B1325" s="522" t="s">
        <v>289</v>
      </c>
      <c r="C1325" s="523"/>
      <c r="D1325" s="524"/>
      <c r="E1325" s="862" t="s">
        <v>552</v>
      </c>
      <c r="F1325" s="863"/>
      <c r="G1325" s="864"/>
      <c r="H1325" s="816" t="s">
        <v>8</v>
      </c>
      <c r="I1325" s="817"/>
      <c r="J1325" s="818"/>
      <c r="K1325" s="819"/>
      <c r="L1325" s="820"/>
      <c r="M1325" s="522" t="s">
        <v>289</v>
      </c>
      <c r="N1325" s="523"/>
      <c r="O1325" s="524"/>
      <c r="P1325" s="813" t="s">
        <v>555</v>
      </c>
      <c r="Q1325" s="814"/>
      <c r="R1325" s="814"/>
      <c r="S1325" s="816" t="s">
        <v>8</v>
      </c>
      <c r="T1325" s="817"/>
      <c r="U1325" s="818"/>
      <c r="V1325" s="819"/>
      <c r="W1325" s="820"/>
    </row>
    <row r="1326" spans="2:31" s="256" customFormat="1" ht="17.100000000000001" customHeight="1" x14ac:dyDescent="0.15">
      <c r="B1326" s="865" t="s">
        <v>567</v>
      </c>
      <c r="C1326" s="866"/>
      <c r="D1326" s="821" t="s">
        <v>1109</v>
      </c>
      <c r="E1326" s="822"/>
      <c r="F1326" s="822"/>
      <c r="G1326" s="822"/>
      <c r="H1326" s="822"/>
      <c r="I1326" s="822"/>
      <c r="J1326" s="822"/>
      <c r="K1326" s="822"/>
      <c r="L1326" s="823"/>
      <c r="M1326" s="865" t="s">
        <v>567</v>
      </c>
      <c r="N1326" s="882"/>
      <c r="O1326" s="836" t="s">
        <v>1093</v>
      </c>
      <c r="P1326" s="837"/>
      <c r="Q1326" s="837"/>
      <c r="R1326" s="837"/>
      <c r="S1326" s="837"/>
      <c r="T1326" s="837"/>
      <c r="U1326" s="837"/>
      <c r="V1326" s="837"/>
      <c r="W1326" s="838"/>
    </row>
    <row r="1327" spans="2:31" s="256" customFormat="1" ht="20.100000000000001" customHeight="1" x14ac:dyDescent="0.15">
      <c r="B1327" s="861" t="s">
        <v>564</v>
      </c>
      <c r="C1327" s="839" t="s">
        <v>565</v>
      </c>
      <c r="D1327" s="883" t="s">
        <v>625</v>
      </c>
      <c r="E1327" s="884"/>
      <c r="F1327" s="846"/>
      <c r="G1327" s="847"/>
      <c r="H1327" s="847"/>
      <c r="I1327" s="847"/>
      <c r="J1327" s="847"/>
      <c r="K1327" s="847"/>
      <c r="L1327" s="847"/>
      <c r="M1327" s="861" t="s">
        <v>564</v>
      </c>
      <c r="N1327" s="839" t="s">
        <v>565</v>
      </c>
      <c r="O1327" s="883" t="s">
        <v>625</v>
      </c>
      <c r="P1327" s="884"/>
      <c r="Q1327" s="846"/>
      <c r="R1327" s="847"/>
      <c r="S1327" s="847"/>
      <c r="T1327" s="847"/>
      <c r="U1327" s="847"/>
      <c r="V1327" s="847"/>
      <c r="W1327" s="848"/>
    </row>
    <row r="1328" spans="2:31" s="256" customFormat="1" ht="20.100000000000001" customHeight="1" x14ac:dyDescent="0.15">
      <c r="B1328" s="859"/>
      <c r="C1328" s="830"/>
      <c r="D1328" s="880"/>
      <c r="E1328" s="881"/>
      <c r="F1328" s="849"/>
      <c r="G1328" s="850"/>
      <c r="H1328" s="850"/>
      <c r="I1328" s="850"/>
      <c r="J1328" s="850"/>
      <c r="K1328" s="850"/>
      <c r="L1328" s="850"/>
      <c r="M1328" s="859"/>
      <c r="N1328" s="830"/>
      <c r="O1328" s="880"/>
      <c r="P1328" s="881"/>
      <c r="Q1328" s="849"/>
      <c r="R1328" s="850"/>
      <c r="S1328" s="850"/>
      <c r="T1328" s="850"/>
      <c r="U1328" s="850"/>
      <c r="V1328" s="850"/>
      <c r="W1328" s="851"/>
    </row>
    <row r="1329" spans="2:31" s="256" customFormat="1" ht="20.100000000000001" customHeight="1" x14ac:dyDescent="0.15">
      <c r="B1329" s="859"/>
      <c r="C1329" s="839" t="s">
        <v>2</v>
      </c>
      <c r="D1329" s="842">
        <v>3</v>
      </c>
      <c r="E1329" s="843"/>
      <c r="F1329" s="849"/>
      <c r="G1329" s="850"/>
      <c r="H1329" s="850"/>
      <c r="I1329" s="850"/>
      <c r="J1329" s="850"/>
      <c r="K1329" s="850"/>
      <c r="L1329" s="850"/>
      <c r="M1329" s="859"/>
      <c r="N1329" s="839" t="s">
        <v>2</v>
      </c>
      <c r="O1329" s="842">
        <v>4</v>
      </c>
      <c r="P1329" s="843"/>
      <c r="Q1329" s="849"/>
      <c r="R1329" s="850"/>
      <c r="S1329" s="850"/>
      <c r="T1329" s="850"/>
      <c r="U1329" s="850"/>
      <c r="V1329" s="850"/>
      <c r="W1329" s="851"/>
    </row>
    <row r="1330" spans="2:31" s="256" customFormat="1" ht="20.100000000000001" customHeight="1" x14ac:dyDescent="0.15">
      <c r="B1330" s="860"/>
      <c r="C1330" s="830"/>
      <c r="D1330" s="844"/>
      <c r="E1330" s="845"/>
      <c r="F1330" s="849"/>
      <c r="G1330" s="850"/>
      <c r="H1330" s="850"/>
      <c r="I1330" s="850"/>
      <c r="J1330" s="850"/>
      <c r="K1330" s="850"/>
      <c r="L1330" s="850"/>
      <c r="M1330" s="860"/>
      <c r="N1330" s="830"/>
      <c r="O1330" s="844"/>
      <c r="P1330" s="845"/>
      <c r="Q1330" s="849"/>
      <c r="R1330" s="850"/>
      <c r="S1330" s="850"/>
      <c r="T1330" s="850"/>
      <c r="U1330" s="850"/>
      <c r="V1330" s="850"/>
      <c r="W1330" s="851"/>
    </row>
    <row r="1331" spans="2:31" s="256" customFormat="1" ht="17.100000000000001" customHeight="1" x14ac:dyDescent="0.15">
      <c r="B1331" s="574" t="s">
        <v>566</v>
      </c>
      <c r="C1331" s="574" t="s">
        <v>3</v>
      </c>
      <c r="D1331" s="842" t="s">
        <v>329</v>
      </c>
      <c r="E1331" s="843"/>
      <c r="F1331" s="849"/>
      <c r="G1331" s="850"/>
      <c r="H1331" s="850"/>
      <c r="I1331" s="850"/>
      <c r="J1331" s="850"/>
      <c r="K1331" s="850"/>
      <c r="L1331" s="850"/>
      <c r="M1331" s="574" t="s">
        <v>566</v>
      </c>
      <c r="N1331" s="574" t="s">
        <v>3</v>
      </c>
      <c r="O1331" s="842" t="s">
        <v>331</v>
      </c>
      <c r="P1331" s="843"/>
      <c r="Q1331" s="849"/>
      <c r="R1331" s="850"/>
      <c r="S1331" s="850"/>
      <c r="T1331" s="850"/>
      <c r="U1331" s="850"/>
      <c r="V1331" s="850"/>
      <c r="W1331" s="851"/>
    </row>
    <row r="1332" spans="2:31" s="256" customFormat="1" ht="17.100000000000001" customHeight="1" x14ac:dyDescent="0.15">
      <c r="B1332" s="574"/>
      <c r="C1332" s="574"/>
      <c r="D1332" s="844"/>
      <c r="E1332" s="845"/>
      <c r="F1332" s="849"/>
      <c r="G1332" s="850"/>
      <c r="H1332" s="850"/>
      <c r="I1332" s="850"/>
      <c r="J1332" s="850"/>
      <c r="K1332" s="850"/>
      <c r="L1332" s="850"/>
      <c r="M1332" s="574"/>
      <c r="N1332" s="574"/>
      <c r="O1332" s="844"/>
      <c r="P1332" s="845"/>
      <c r="Q1332" s="849"/>
      <c r="R1332" s="850"/>
      <c r="S1332" s="850"/>
      <c r="T1332" s="850"/>
      <c r="U1332" s="850"/>
      <c r="V1332" s="850"/>
      <c r="W1332" s="851"/>
    </row>
    <row r="1333" spans="2:31" s="256" customFormat="1" ht="17.100000000000001" customHeight="1" x14ac:dyDescent="0.15">
      <c r="B1333" s="574"/>
      <c r="C1333" s="574" t="s">
        <v>4</v>
      </c>
      <c r="D1333" s="842" t="s">
        <v>351</v>
      </c>
      <c r="E1333" s="843"/>
      <c r="F1333" s="849"/>
      <c r="G1333" s="850"/>
      <c r="H1333" s="850"/>
      <c r="I1333" s="850"/>
      <c r="J1333" s="850"/>
      <c r="K1333" s="850"/>
      <c r="L1333" s="850"/>
      <c r="M1333" s="574"/>
      <c r="N1333" s="574" t="s">
        <v>4</v>
      </c>
      <c r="O1333" s="842" t="s">
        <v>356</v>
      </c>
      <c r="P1333" s="843"/>
      <c r="Q1333" s="849"/>
      <c r="R1333" s="850"/>
      <c r="S1333" s="850"/>
      <c r="T1333" s="850"/>
      <c r="U1333" s="850"/>
      <c r="V1333" s="850"/>
      <c r="W1333" s="851"/>
    </row>
    <row r="1334" spans="2:31" s="256" customFormat="1" ht="17.100000000000001" customHeight="1" x14ac:dyDescent="0.15">
      <c r="B1334" s="574"/>
      <c r="C1334" s="574"/>
      <c r="D1334" s="844"/>
      <c r="E1334" s="845"/>
      <c r="F1334" s="849"/>
      <c r="G1334" s="850"/>
      <c r="H1334" s="850"/>
      <c r="I1334" s="850"/>
      <c r="J1334" s="850"/>
      <c r="K1334" s="850"/>
      <c r="L1334" s="850"/>
      <c r="M1334" s="574"/>
      <c r="N1334" s="574"/>
      <c r="O1334" s="844"/>
      <c r="P1334" s="845"/>
      <c r="Q1334" s="849"/>
      <c r="R1334" s="850"/>
      <c r="S1334" s="850"/>
      <c r="T1334" s="850"/>
      <c r="U1334" s="850"/>
      <c r="V1334" s="850"/>
      <c r="W1334" s="851"/>
    </row>
    <row r="1335" spans="2:31" s="256" customFormat="1" ht="17.100000000000001" customHeight="1" x14ac:dyDescent="0.15">
      <c r="B1335" s="522" t="s">
        <v>5</v>
      </c>
      <c r="C1335" s="524"/>
      <c r="D1335" s="827" t="s">
        <v>332</v>
      </c>
      <c r="E1335" s="828"/>
      <c r="F1335" s="849"/>
      <c r="G1335" s="850"/>
      <c r="H1335" s="850"/>
      <c r="I1335" s="850"/>
      <c r="J1335" s="850"/>
      <c r="K1335" s="850"/>
      <c r="L1335" s="850"/>
      <c r="M1335" s="522" t="s">
        <v>5</v>
      </c>
      <c r="N1335" s="524"/>
      <c r="O1335" s="827" t="s">
        <v>333</v>
      </c>
      <c r="P1335" s="828"/>
      <c r="Q1335" s="849"/>
      <c r="R1335" s="850"/>
      <c r="S1335" s="850"/>
      <c r="T1335" s="850"/>
      <c r="U1335" s="850"/>
      <c r="V1335" s="850"/>
      <c r="W1335" s="851"/>
    </row>
    <row r="1336" spans="2:31" s="256" customFormat="1" ht="17.100000000000001" customHeight="1" x14ac:dyDescent="0.15">
      <c r="B1336" s="522" t="s">
        <v>6</v>
      </c>
      <c r="C1336" s="524"/>
      <c r="D1336" s="844" t="s">
        <v>514</v>
      </c>
      <c r="E1336" s="845"/>
      <c r="F1336" s="849"/>
      <c r="G1336" s="850"/>
      <c r="H1336" s="850"/>
      <c r="I1336" s="850"/>
      <c r="J1336" s="850"/>
      <c r="K1336" s="850"/>
      <c r="L1336" s="850"/>
      <c r="M1336" s="522" t="s">
        <v>6</v>
      </c>
      <c r="N1336" s="524"/>
      <c r="O1336" s="844" t="s">
        <v>340</v>
      </c>
      <c r="P1336" s="845"/>
      <c r="Q1336" s="849"/>
      <c r="R1336" s="850"/>
      <c r="S1336" s="850"/>
      <c r="T1336" s="850"/>
      <c r="U1336" s="850"/>
      <c r="V1336" s="850"/>
      <c r="W1336" s="851"/>
    </row>
    <row r="1337" spans="2:31" s="256" customFormat="1" ht="17.100000000000001" customHeight="1" x14ac:dyDescent="0.15">
      <c r="B1337" s="562" t="s">
        <v>29</v>
      </c>
      <c r="C1337" s="831" t="s">
        <v>267</v>
      </c>
      <c r="D1337" s="832"/>
      <c r="E1337" s="260"/>
      <c r="F1337" s="849"/>
      <c r="G1337" s="850"/>
      <c r="H1337" s="850"/>
      <c r="I1337" s="850"/>
      <c r="J1337" s="850"/>
      <c r="K1337" s="850"/>
      <c r="L1337" s="850"/>
      <c r="M1337" s="562" t="s">
        <v>29</v>
      </c>
      <c r="N1337" s="831" t="s">
        <v>267</v>
      </c>
      <c r="O1337" s="832"/>
      <c r="P1337" s="260"/>
      <c r="Q1337" s="849"/>
      <c r="R1337" s="850"/>
      <c r="S1337" s="850"/>
      <c r="T1337" s="850"/>
      <c r="U1337" s="850"/>
      <c r="V1337" s="850"/>
      <c r="W1337" s="851"/>
    </row>
    <row r="1338" spans="2:31" s="256" customFormat="1" ht="17.100000000000001" customHeight="1" x14ac:dyDescent="0.15">
      <c r="B1338" s="565"/>
      <c r="C1338" s="831" t="s">
        <v>268</v>
      </c>
      <c r="D1338" s="832"/>
      <c r="E1338" s="261" t="s">
        <v>554</v>
      </c>
      <c r="F1338" s="852"/>
      <c r="G1338" s="853"/>
      <c r="H1338" s="853"/>
      <c r="I1338" s="853"/>
      <c r="J1338" s="853"/>
      <c r="K1338" s="853"/>
      <c r="L1338" s="853"/>
      <c r="M1338" s="565"/>
      <c r="N1338" s="831" t="s">
        <v>268</v>
      </c>
      <c r="O1338" s="832"/>
      <c r="P1338" s="261" t="s">
        <v>554</v>
      </c>
      <c r="Q1338" s="852"/>
      <c r="R1338" s="853"/>
      <c r="S1338" s="853"/>
      <c r="T1338" s="853"/>
      <c r="U1338" s="853"/>
      <c r="V1338" s="853"/>
      <c r="W1338" s="854"/>
    </row>
    <row r="1339" spans="2:31" s="256" customFormat="1" ht="17.100000000000001" customHeight="1" x14ac:dyDescent="0.15">
      <c r="B1339" s="522" t="s">
        <v>7</v>
      </c>
      <c r="C1339" s="523"/>
      <c r="D1339" s="524"/>
      <c r="E1339" s="833" t="s">
        <v>1293</v>
      </c>
      <c r="F1339" s="834"/>
      <c r="G1339" s="834"/>
      <c r="H1339" s="834"/>
      <c r="I1339" s="834"/>
      <c r="J1339" s="834"/>
      <c r="K1339" s="834"/>
      <c r="L1339" s="835"/>
      <c r="M1339" s="522" t="s">
        <v>7</v>
      </c>
      <c r="N1339" s="523"/>
      <c r="O1339" s="524"/>
      <c r="P1339" s="833" t="s">
        <v>1294</v>
      </c>
      <c r="Q1339" s="857"/>
      <c r="R1339" s="857"/>
      <c r="S1339" s="857"/>
      <c r="T1339" s="857"/>
      <c r="U1339" s="857"/>
      <c r="V1339" s="857"/>
      <c r="W1339" s="858"/>
    </row>
    <row r="1340" spans="2:31" s="256" customFormat="1" ht="17.100000000000001" customHeight="1" x14ac:dyDescent="0.15">
      <c r="B1340" s="522" t="s">
        <v>46</v>
      </c>
      <c r="C1340" s="523"/>
      <c r="D1340" s="524"/>
      <c r="E1340" s="813" t="s">
        <v>516</v>
      </c>
      <c r="F1340" s="814"/>
      <c r="G1340" s="814"/>
      <c r="H1340" s="814"/>
      <c r="I1340" s="814"/>
      <c r="J1340" s="814"/>
      <c r="K1340" s="814"/>
      <c r="L1340" s="814"/>
      <c r="M1340" s="522" t="s">
        <v>46</v>
      </c>
      <c r="N1340" s="523"/>
      <c r="O1340" s="524"/>
      <c r="P1340" s="813" t="s">
        <v>1295</v>
      </c>
      <c r="Q1340" s="814"/>
      <c r="R1340" s="814"/>
      <c r="S1340" s="814"/>
      <c r="T1340" s="814"/>
      <c r="U1340" s="814"/>
      <c r="V1340" s="814"/>
      <c r="W1340" s="815"/>
    </row>
    <row r="1341" spans="2:31" s="256" customFormat="1" ht="17.100000000000001" customHeight="1" x14ac:dyDescent="0.15">
      <c r="B1341" s="522" t="s">
        <v>270</v>
      </c>
      <c r="C1341" s="523"/>
      <c r="D1341" s="524"/>
      <c r="E1341" s="813" t="s">
        <v>516</v>
      </c>
      <c r="F1341" s="814"/>
      <c r="G1341" s="814"/>
      <c r="H1341" s="855"/>
      <c r="I1341" s="855"/>
      <c r="J1341" s="855"/>
      <c r="K1341" s="855"/>
      <c r="L1341" s="856"/>
      <c r="M1341" s="522" t="s">
        <v>270</v>
      </c>
      <c r="N1341" s="523"/>
      <c r="O1341" s="524"/>
      <c r="P1341" s="813" t="s">
        <v>516</v>
      </c>
      <c r="Q1341" s="814"/>
      <c r="R1341" s="814"/>
      <c r="S1341" s="855"/>
      <c r="T1341" s="855"/>
      <c r="U1341" s="855"/>
      <c r="V1341" s="855"/>
      <c r="W1341" s="856"/>
    </row>
    <row r="1342" spans="2:31" s="256" customFormat="1" ht="17.100000000000001" customHeight="1" x14ac:dyDescent="0.15">
      <c r="B1342" s="522" t="s">
        <v>289</v>
      </c>
      <c r="C1342" s="523"/>
      <c r="D1342" s="524"/>
      <c r="E1342" s="813" t="s">
        <v>555</v>
      </c>
      <c r="F1342" s="814"/>
      <c r="G1342" s="814"/>
      <c r="H1342" s="816" t="s">
        <v>8</v>
      </c>
      <c r="I1342" s="817"/>
      <c r="J1342" s="818"/>
      <c r="K1342" s="819"/>
      <c r="L1342" s="819"/>
      <c r="M1342" s="522" t="s">
        <v>289</v>
      </c>
      <c r="N1342" s="523"/>
      <c r="O1342" s="524"/>
      <c r="P1342" s="813" t="s">
        <v>555</v>
      </c>
      <c r="Q1342" s="814"/>
      <c r="R1342" s="814"/>
      <c r="S1342" s="816" t="s">
        <v>8</v>
      </c>
      <c r="T1342" s="817"/>
      <c r="U1342" s="818"/>
      <c r="V1342" s="819"/>
      <c r="W1342" s="820"/>
    </row>
    <row r="1343" spans="2:31" s="256" customFormat="1" ht="17.100000000000001" customHeight="1" x14ac:dyDescent="0.15">
      <c r="B1343" s="565" t="s">
        <v>567</v>
      </c>
      <c r="C1343" s="566"/>
      <c r="D1343" s="821" t="s">
        <v>1095</v>
      </c>
      <c r="E1343" s="822"/>
      <c r="F1343" s="822"/>
      <c r="G1343" s="822"/>
      <c r="H1343" s="822"/>
      <c r="I1343" s="822"/>
      <c r="J1343" s="822"/>
      <c r="K1343" s="822"/>
      <c r="L1343" s="822"/>
      <c r="M1343" s="565" t="s">
        <v>567</v>
      </c>
      <c r="N1343" s="566"/>
      <c r="O1343" s="885" t="s">
        <v>1296</v>
      </c>
      <c r="P1343" s="886"/>
      <c r="Q1343" s="886"/>
      <c r="R1343" s="886"/>
      <c r="S1343" s="886"/>
      <c r="T1343" s="886"/>
      <c r="U1343" s="886"/>
      <c r="V1343" s="886"/>
      <c r="W1343" s="887"/>
    </row>
    <row r="1344" spans="2:31" ht="15" customHeight="1" x14ac:dyDescent="0.15">
      <c r="B1344" s="263"/>
      <c r="C1344" s="824" t="s">
        <v>568</v>
      </c>
      <c r="D1344" s="825"/>
      <c r="E1344" s="825"/>
      <c r="F1344" s="825"/>
      <c r="G1344" s="825"/>
      <c r="H1344" s="825"/>
      <c r="I1344" s="825"/>
      <c r="J1344" s="825"/>
      <c r="K1344" s="825"/>
      <c r="L1344" s="825"/>
      <c r="M1344" s="263"/>
      <c r="N1344" s="263" t="s">
        <v>569</v>
      </c>
      <c r="O1344" s="263"/>
      <c r="P1344" s="263"/>
      <c r="Q1344" s="263"/>
      <c r="R1344" s="263"/>
      <c r="S1344" s="263"/>
      <c r="T1344" s="263"/>
      <c r="U1344" s="263"/>
      <c r="V1344" s="263"/>
      <c r="W1344" s="263"/>
      <c r="AA1344" s="256"/>
      <c r="AB1344" s="256"/>
      <c r="AC1344" s="256"/>
      <c r="AD1344" s="256"/>
      <c r="AE1344" s="256"/>
    </row>
    <row r="1345" spans="2:31" ht="15" customHeight="1" x14ac:dyDescent="0.15">
      <c r="B1345" s="263"/>
      <c r="C1345" s="826"/>
      <c r="D1345" s="826"/>
      <c r="E1345" s="826"/>
      <c r="F1345" s="826"/>
      <c r="G1345" s="826"/>
      <c r="H1345" s="826"/>
      <c r="I1345" s="826"/>
      <c r="J1345" s="826"/>
      <c r="K1345" s="826"/>
      <c r="L1345" s="826"/>
      <c r="M1345" s="263"/>
      <c r="N1345" s="263" t="s">
        <v>570</v>
      </c>
      <c r="O1345" s="263"/>
      <c r="P1345" s="263"/>
      <c r="Q1345" s="263"/>
      <c r="R1345" s="263"/>
      <c r="S1345" s="263"/>
      <c r="T1345" s="263"/>
      <c r="U1345" s="263"/>
      <c r="V1345" s="263"/>
      <c r="W1345" s="263"/>
      <c r="AA1345" s="256"/>
      <c r="AB1345" s="256"/>
      <c r="AC1345" s="256"/>
      <c r="AD1345" s="256"/>
      <c r="AE1345" s="256"/>
    </row>
    <row r="1346" spans="2:31" ht="15" customHeight="1" x14ac:dyDescent="0.15">
      <c r="C1346" s="263" t="s">
        <v>571</v>
      </c>
      <c r="N1346" s="264" t="s">
        <v>517</v>
      </c>
      <c r="O1346" s="264"/>
      <c r="P1346" s="264"/>
      <c r="Q1346" s="264"/>
      <c r="R1346" s="264"/>
      <c r="S1346" s="264"/>
      <c r="T1346" s="264"/>
      <c r="U1346" s="264"/>
      <c r="V1346" s="264"/>
      <c r="AA1346" s="256"/>
      <c r="AB1346" s="256"/>
      <c r="AC1346" s="256"/>
      <c r="AD1346" s="256"/>
      <c r="AE1346" s="256"/>
    </row>
    <row r="1347" spans="2:31" ht="15" customHeight="1" x14ac:dyDescent="0.15">
      <c r="C1347" s="263" t="s">
        <v>573</v>
      </c>
      <c r="N1347" s="264" t="s">
        <v>572</v>
      </c>
      <c r="O1347" s="264"/>
      <c r="P1347" s="264"/>
      <c r="Q1347" s="264"/>
      <c r="R1347" s="264"/>
      <c r="S1347" s="264"/>
      <c r="T1347" s="264"/>
      <c r="U1347" s="264"/>
      <c r="V1347" s="264"/>
      <c r="AA1347" s="256"/>
      <c r="AB1347" s="256"/>
      <c r="AC1347" s="256"/>
      <c r="AD1347" s="256"/>
      <c r="AE1347" s="256"/>
    </row>
    <row r="1348" spans="2:31" x14ac:dyDescent="0.15">
      <c r="C1348" s="264" t="s">
        <v>542</v>
      </c>
      <c r="N1348" s="264" t="s">
        <v>450</v>
      </c>
      <c r="O1348" s="264"/>
      <c r="P1348" s="264"/>
      <c r="Q1348" s="264"/>
      <c r="R1348" s="264"/>
      <c r="S1348" s="264"/>
      <c r="T1348" s="264"/>
      <c r="U1348" s="264"/>
      <c r="V1348" s="264"/>
      <c r="AA1348" s="256"/>
      <c r="AB1348" s="256"/>
      <c r="AC1348" s="256"/>
      <c r="AD1348" s="256"/>
      <c r="AE1348" s="256"/>
    </row>
    <row r="1349" spans="2:31" x14ac:dyDescent="0.15">
      <c r="N1349" s="264"/>
      <c r="AA1349" s="256"/>
      <c r="AB1349" s="256"/>
      <c r="AC1349" s="256"/>
      <c r="AD1349" s="256"/>
      <c r="AE1349" s="256"/>
    </row>
    <row r="1350" spans="2:31" x14ac:dyDescent="0.15">
      <c r="N1350" s="264"/>
      <c r="AA1350" s="256"/>
      <c r="AB1350" s="256"/>
      <c r="AC1350" s="256"/>
      <c r="AD1350" s="256"/>
      <c r="AE1350" s="256"/>
    </row>
    <row r="1351" spans="2:31" ht="9" customHeight="1" x14ac:dyDescent="0.15">
      <c r="AA1351" s="256"/>
      <c r="AB1351" s="256"/>
      <c r="AC1351" s="256"/>
      <c r="AD1351" s="256"/>
      <c r="AE1351" s="256"/>
    </row>
    <row r="1352" spans="2:31" s="256" customFormat="1" ht="22.5" customHeight="1" x14ac:dyDescent="0.15">
      <c r="B1352" s="867" t="s">
        <v>563</v>
      </c>
      <c r="C1352" s="867"/>
      <c r="D1352" s="867"/>
      <c r="E1352" s="867"/>
      <c r="F1352" s="867"/>
      <c r="G1352" s="867"/>
      <c r="H1352" s="867"/>
      <c r="I1352" s="867"/>
      <c r="J1352" s="867"/>
      <c r="K1352" s="867"/>
      <c r="L1352" s="867"/>
      <c r="M1352" s="867"/>
      <c r="N1352" s="867"/>
      <c r="O1352" s="867"/>
      <c r="P1352" s="867"/>
      <c r="Q1352" s="867"/>
      <c r="R1352" s="867"/>
      <c r="S1352" s="867"/>
      <c r="T1352" s="867"/>
      <c r="U1352" s="867"/>
      <c r="V1352" s="867"/>
      <c r="W1352" s="867"/>
      <c r="Y1352" s="242" t="s">
        <v>551</v>
      </c>
    </row>
    <row r="1353" spans="2:31" s="256" customFormat="1" ht="20.100000000000001" customHeight="1" x14ac:dyDescent="0.15">
      <c r="B1353" s="258" t="s">
        <v>27</v>
      </c>
      <c r="C1353" s="258"/>
      <c r="D1353" s="868" t="str">
        <f>D1308</f>
        <v>ミネトンネル</v>
      </c>
      <c r="E1353" s="868"/>
      <c r="F1353" s="868"/>
      <c r="G1353" s="868"/>
      <c r="H1353" s="869" t="s">
        <v>28</v>
      </c>
      <c r="I1353" s="869"/>
      <c r="J1353" s="870" t="str">
        <f>J1308</f>
        <v>一般国道　316号</v>
      </c>
      <c r="K1353" s="870"/>
      <c r="L1353" s="870"/>
      <c r="M1353" s="871" t="s">
        <v>255</v>
      </c>
      <c r="N1353" s="871"/>
      <c r="O1353" s="871"/>
      <c r="P1353" s="872" t="str">
        <f>P1308</f>
        <v>株式会社ニュージェック</v>
      </c>
      <c r="Q1353" s="872"/>
      <c r="R1353" s="872"/>
      <c r="S1353" s="562" t="s">
        <v>220</v>
      </c>
      <c r="T1353" s="564"/>
      <c r="U1353" s="873">
        <f>U1308</f>
        <v>44294</v>
      </c>
      <c r="V1353" s="874"/>
      <c r="W1353" s="875"/>
      <c r="Y1353" s="242" t="s">
        <v>554</v>
      </c>
    </row>
    <row r="1354" spans="2:31" s="256" customFormat="1" ht="20.100000000000001" customHeight="1" x14ac:dyDescent="0.15">
      <c r="B1354" s="259" t="s">
        <v>0</v>
      </c>
      <c r="C1354" s="259"/>
      <c r="D1354" s="879" t="str">
        <f>D1309</f>
        <v>美祢トンネル</v>
      </c>
      <c r="E1354" s="879"/>
      <c r="F1354" s="879"/>
      <c r="G1354" s="879"/>
      <c r="H1354" s="541" t="s">
        <v>1</v>
      </c>
      <c r="I1354" s="541"/>
      <c r="J1354" s="870" t="str">
        <f>J1309</f>
        <v>宇部土木建築事務所</v>
      </c>
      <c r="K1354" s="870"/>
      <c r="L1354" s="870"/>
      <c r="M1354" s="871" t="s">
        <v>256</v>
      </c>
      <c r="N1354" s="871"/>
      <c r="O1354" s="871"/>
      <c r="P1354" s="872" t="str">
        <f>P1309</f>
        <v>石村　勝伸</v>
      </c>
      <c r="Q1354" s="872"/>
      <c r="R1354" s="872"/>
      <c r="S1354" s="705"/>
      <c r="T1354" s="706"/>
      <c r="U1354" s="876"/>
      <c r="V1354" s="877"/>
      <c r="W1354" s="878"/>
      <c r="Y1354" s="242" t="s">
        <v>54</v>
      </c>
    </row>
    <row r="1355" spans="2:31" s="256" customFormat="1" ht="20.100000000000001" customHeight="1" x14ac:dyDescent="0.15">
      <c r="B1355" s="861" t="s">
        <v>564</v>
      </c>
      <c r="C1355" s="839" t="s">
        <v>565</v>
      </c>
      <c r="D1355" s="883" t="s">
        <v>626</v>
      </c>
      <c r="E1355" s="884"/>
      <c r="F1355" s="846"/>
      <c r="G1355" s="847"/>
      <c r="H1355" s="847"/>
      <c r="I1355" s="847"/>
      <c r="J1355" s="847"/>
      <c r="K1355" s="847"/>
      <c r="L1355" s="847"/>
      <c r="M1355" s="861" t="s">
        <v>564</v>
      </c>
      <c r="N1355" s="839" t="s">
        <v>565</v>
      </c>
      <c r="O1355" s="883" t="s">
        <v>626</v>
      </c>
      <c r="P1355" s="884"/>
      <c r="Q1355" s="846"/>
      <c r="R1355" s="847"/>
      <c r="S1355" s="847"/>
      <c r="T1355" s="847"/>
      <c r="U1355" s="847"/>
      <c r="V1355" s="847"/>
      <c r="W1355" s="848"/>
      <c r="Y1355" s="242" t="s">
        <v>55</v>
      </c>
    </row>
    <row r="1356" spans="2:31" s="256" customFormat="1" ht="20.100000000000001" customHeight="1" x14ac:dyDescent="0.15">
      <c r="B1356" s="859"/>
      <c r="C1356" s="830"/>
      <c r="D1356" s="880"/>
      <c r="E1356" s="881"/>
      <c r="F1356" s="849"/>
      <c r="G1356" s="850"/>
      <c r="H1356" s="850"/>
      <c r="I1356" s="850"/>
      <c r="J1356" s="850"/>
      <c r="K1356" s="850"/>
      <c r="L1356" s="850"/>
      <c r="M1356" s="859"/>
      <c r="N1356" s="830"/>
      <c r="O1356" s="880"/>
      <c r="P1356" s="881"/>
      <c r="Q1356" s="849"/>
      <c r="R1356" s="850"/>
      <c r="S1356" s="850"/>
      <c r="T1356" s="850"/>
      <c r="U1356" s="850"/>
      <c r="V1356" s="850"/>
      <c r="W1356" s="851"/>
    </row>
    <row r="1357" spans="2:31" s="256" customFormat="1" ht="20.100000000000001" customHeight="1" x14ac:dyDescent="0.15">
      <c r="B1357" s="859"/>
      <c r="C1357" s="839" t="s">
        <v>2</v>
      </c>
      <c r="D1357" s="842">
        <v>1</v>
      </c>
      <c r="E1357" s="843"/>
      <c r="F1357" s="849"/>
      <c r="G1357" s="850"/>
      <c r="H1357" s="850"/>
      <c r="I1357" s="850"/>
      <c r="J1357" s="850"/>
      <c r="K1357" s="850"/>
      <c r="L1357" s="850"/>
      <c r="M1357" s="859"/>
      <c r="N1357" s="839" t="s">
        <v>2</v>
      </c>
      <c r="O1357" s="842">
        <v>2</v>
      </c>
      <c r="P1357" s="843"/>
      <c r="Q1357" s="849"/>
      <c r="R1357" s="850"/>
      <c r="S1357" s="850"/>
      <c r="T1357" s="850"/>
      <c r="U1357" s="850"/>
      <c r="V1357" s="850"/>
      <c r="W1357" s="851"/>
    </row>
    <row r="1358" spans="2:31" s="256" customFormat="1" ht="20.100000000000001" customHeight="1" x14ac:dyDescent="0.15">
      <c r="B1358" s="860"/>
      <c r="C1358" s="830"/>
      <c r="D1358" s="844"/>
      <c r="E1358" s="845"/>
      <c r="F1358" s="849"/>
      <c r="G1358" s="850"/>
      <c r="H1358" s="850"/>
      <c r="I1358" s="850"/>
      <c r="J1358" s="850"/>
      <c r="K1358" s="850"/>
      <c r="L1358" s="850"/>
      <c r="M1358" s="860"/>
      <c r="N1358" s="830"/>
      <c r="O1358" s="844"/>
      <c r="P1358" s="845"/>
      <c r="Q1358" s="849"/>
      <c r="R1358" s="850"/>
      <c r="S1358" s="850"/>
      <c r="T1358" s="850"/>
      <c r="U1358" s="850"/>
      <c r="V1358" s="850"/>
      <c r="W1358" s="851"/>
    </row>
    <row r="1359" spans="2:31" s="256" customFormat="1" ht="17.100000000000001" customHeight="1" x14ac:dyDescent="0.15">
      <c r="B1359" s="574" t="s">
        <v>566</v>
      </c>
      <c r="C1359" s="574" t="s">
        <v>3</v>
      </c>
      <c r="D1359" s="842" t="s">
        <v>534</v>
      </c>
      <c r="E1359" s="843"/>
      <c r="F1359" s="849"/>
      <c r="G1359" s="850"/>
      <c r="H1359" s="850"/>
      <c r="I1359" s="850"/>
      <c r="J1359" s="850"/>
      <c r="K1359" s="850"/>
      <c r="L1359" s="850"/>
      <c r="M1359" s="574" t="s">
        <v>566</v>
      </c>
      <c r="N1359" s="574" t="s">
        <v>3</v>
      </c>
      <c r="O1359" s="842" t="s">
        <v>534</v>
      </c>
      <c r="P1359" s="843"/>
      <c r="Q1359" s="849"/>
      <c r="R1359" s="850"/>
      <c r="S1359" s="850"/>
      <c r="T1359" s="850"/>
      <c r="U1359" s="850"/>
      <c r="V1359" s="850"/>
      <c r="W1359" s="851"/>
      <c r="AA1359" s="257"/>
      <c r="AB1359" s="257"/>
      <c r="AC1359" s="257"/>
      <c r="AD1359" s="257"/>
      <c r="AE1359" s="257"/>
    </row>
    <row r="1360" spans="2:31" s="256" customFormat="1" ht="17.100000000000001" customHeight="1" x14ac:dyDescent="0.15">
      <c r="B1360" s="574"/>
      <c r="C1360" s="574"/>
      <c r="D1360" s="844"/>
      <c r="E1360" s="845"/>
      <c r="F1360" s="849"/>
      <c r="G1360" s="850"/>
      <c r="H1360" s="850"/>
      <c r="I1360" s="850"/>
      <c r="J1360" s="850"/>
      <c r="K1360" s="850"/>
      <c r="L1360" s="850"/>
      <c r="M1360" s="574"/>
      <c r="N1360" s="574"/>
      <c r="O1360" s="844"/>
      <c r="P1360" s="845"/>
      <c r="Q1360" s="849"/>
      <c r="R1360" s="850"/>
      <c r="S1360" s="850"/>
      <c r="T1360" s="850"/>
      <c r="U1360" s="850"/>
      <c r="V1360" s="850"/>
      <c r="W1360" s="851"/>
      <c r="AA1360" s="257"/>
      <c r="AB1360" s="257"/>
      <c r="AC1360" s="257"/>
      <c r="AD1360" s="257"/>
      <c r="AE1360" s="257"/>
    </row>
    <row r="1361" spans="2:31" s="256" customFormat="1" ht="17.100000000000001" customHeight="1" x14ac:dyDescent="0.15">
      <c r="B1361" s="574"/>
      <c r="C1361" s="574" t="s">
        <v>4</v>
      </c>
      <c r="D1361" s="842" t="s">
        <v>486</v>
      </c>
      <c r="E1361" s="843"/>
      <c r="F1361" s="849"/>
      <c r="G1361" s="850"/>
      <c r="H1361" s="850"/>
      <c r="I1361" s="850"/>
      <c r="J1361" s="850"/>
      <c r="K1361" s="850"/>
      <c r="L1361" s="850"/>
      <c r="M1361" s="574"/>
      <c r="N1361" s="574" t="s">
        <v>4</v>
      </c>
      <c r="O1361" s="842" t="s">
        <v>485</v>
      </c>
      <c r="P1361" s="843"/>
      <c r="Q1361" s="849"/>
      <c r="R1361" s="850"/>
      <c r="S1361" s="850"/>
      <c r="T1361" s="850"/>
      <c r="U1361" s="850"/>
      <c r="V1361" s="850"/>
      <c r="W1361" s="851"/>
      <c r="AA1361" s="257"/>
      <c r="AB1361" s="257"/>
      <c r="AC1361" s="257"/>
      <c r="AD1361" s="257"/>
      <c r="AE1361" s="257"/>
    </row>
    <row r="1362" spans="2:31" s="256" customFormat="1" ht="17.100000000000001" customHeight="1" x14ac:dyDescent="0.15">
      <c r="B1362" s="574"/>
      <c r="C1362" s="574"/>
      <c r="D1362" s="844"/>
      <c r="E1362" s="845"/>
      <c r="F1362" s="849"/>
      <c r="G1362" s="850"/>
      <c r="H1362" s="850"/>
      <c r="I1362" s="850"/>
      <c r="J1362" s="850"/>
      <c r="K1362" s="850"/>
      <c r="L1362" s="850"/>
      <c r="M1362" s="574"/>
      <c r="N1362" s="574"/>
      <c r="O1362" s="844"/>
      <c r="P1362" s="845"/>
      <c r="Q1362" s="849"/>
      <c r="R1362" s="850"/>
      <c r="S1362" s="850"/>
      <c r="T1362" s="850"/>
      <c r="U1362" s="850"/>
      <c r="V1362" s="850"/>
      <c r="W1362" s="851"/>
      <c r="AA1362" s="257"/>
      <c r="AB1362" s="257"/>
      <c r="AC1362" s="257"/>
      <c r="AD1362" s="257"/>
      <c r="AE1362" s="257"/>
    </row>
    <row r="1363" spans="2:31" s="256" customFormat="1" ht="17.100000000000001" customHeight="1" x14ac:dyDescent="0.15">
      <c r="B1363" s="522" t="s">
        <v>5</v>
      </c>
      <c r="C1363" s="524"/>
      <c r="D1363" s="827" t="s">
        <v>332</v>
      </c>
      <c r="E1363" s="828"/>
      <c r="F1363" s="849"/>
      <c r="G1363" s="850"/>
      <c r="H1363" s="850"/>
      <c r="I1363" s="850"/>
      <c r="J1363" s="850"/>
      <c r="K1363" s="850"/>
      <c r="L1363" s="850"/>
      <c r="M1363" s="522" t="s">
        <v>5</v>
      </c>
      <c r="N1363" s="524"/>
      <c r="O1363" s="827" t="s">
        <v>333</v>
      </c>
      <c r="P1363" s="828"/>
      <c r="Q1363" s="849"/>
      <c r="R1363" s="850"/>
      <c r="S1363" s="850"/>
      <c r="T1363" s="850"/>
      <c r="U1363" s="850"/>
      <c r="V1363" s="850"/>
      <c r="W1363" s="851"/>
      <c r="AA1363" s="257"/>
      <c r="AB1363" s="257"/>
      <c r="AC1363" s="257"/>
      <c r="AD1363" s="257"/>
      <c r="AE1363" s="257"/>
    </row>
    <row r="1364" spans="2:31" s="256" customFormat="1" ht="17.100000000000001" customHeight="1" x14ac:dyDescent="0.15">
      <c r="B1364" s="522" t="s">
        <v>6</v>
      </c>
      <c r="C1364" s="524"/>
      <c r="D1364" s="844" t="s">
        <v>338</v>
      </c>
      <c r="E1364" s="845"/>
      <c r="F1364" s="849"/>
      <c r="G1364" s="850"/>
      <c r="H1364" s="850"/>
      <c r="I1364" s="850"/>
      <c r="J1364" s="850"/>
      <c r="K1364" s="850"/>
      <c r="L1364" s="850"/>
      <c r="M1364" s="522" t="s">
        <v>6</v>
      </c>
      <c r="N1364" s="524"/>
      <c r="O1364" s="844" t="s">
        <v>333</v>
      </c>
      <c r="P1364" s="845"/>
      <c r="Q1364" s="849"/>
      <c r="R1364" s="850"/>
      <c r="S1364" s="850"/>
      <c r="T1364" s="850"/>
      <c r="U1364" s="850"/>
      <c r="V1364" s="850"/>
      <c r="W1364" s="851"/>
    </row>
    <row r="1365" spans="2:31" s="256" customFormat="1" ht="17.100000000000001" customHeight="1" x14ac:dyDescent="0.15">
      <c r="B1365" s="562" t="s">
        <v>29</v>
      </c>
      <c r="C1365" s="831" t="s">
        <v>267</v>
      </c>
      <c r="D1365" s="832"/>
      <c r="E1365" s="260"/>
      <c r="F1365" s="849"/>
      <c r="G1365" s="850"/>
      <c r="H1365" s="850"/>
      <c r="I1365" s="850"/>
      <c r="J1365" s="850"/>
      <c r="K1365" s="850"/>
      <c r="L1365" s="850"/>
      <c r="M1365" s="562" t="s">
        <v>29</v>
      </c>
      <c r="N1365" s="831" t="s">
        <v>267</v>
      </c>
      <c r="O1365" s="832"/>
      <c r="P1365" s="260"/>
      <c r="Q1365" s="849"/>
      <c r="R1365" s="850"/>
      <c r="S1365" s="850"/>
      <c r="T1365" s="850"/>
      <c r="U1365" s="850"/>
      <c r="V1365" s="850"/>
      <c r="W1365" s="851"/>
    </row>
    <row r="1366" spans="2:31" s="256" customFormat="1" ht="17.100000000000001" customHeight="1" x14ac:dyDescent="0.15">
      <c r="B1366" s="565"/>
      <c r="C1366" s="831" t="s">
        <v>268</v>
      </c>
      <c r="D1366" s="832"/>
      <c r="E1366" s="261" t="s">
        <v>551</v>
      </c>
      <c r="F1366" s="852"/>
      <c r="G1366" s="853"/>
      <c r="H1366" s="853"/>
      <c r="I1366" s="853"/>
      <c r="J1366" s="853"/>
      <c r="K1366" s="853"/>
      <c r="L1366" s="853"/>
      <c r="M1366" s="565"/>
      <c r="N1366" s="831" t="s">
        <v>268</v>
      </c>
      <c r="O1366" s="832"/>
      <c r="P1366" s="261" t="s">
        <v>551</v>
      </c>
      <c r="Q1366" s="852"/>
      <c r="R1366" s="853"/>
      <c r="S1366" s="853"/>
      <c r="T1366" s="853"/>
      <c r="U1366" s="853"/>
      <c r="V1366" s="853"/>
      <c r="W1366" s="854"/>
    </row>
    <row r="1367" spans="2:31" s="256" customFormat="1" ht="17.100000000000001" customHeight="1" x14ac:dyDescent="0.15">
      <c r="B1367" s="522" t="s">
        <v>7</v>
      </c>
      <c r="C1367" s="523"/>
      <c r="D1367" s="524"/>
      <c r="E1367" s="833" t="s">
        <v>1103</v>
      </c>
      <c r="F1367" s="834"/>
      <c r="G1367" s="834"/>
      <c r="H1367" s="834"/>
      <c r="I1367" s="834"/>
      <c r="J1367" s="834"/>
      <c r="K1367" s="834"/>
      <c r="L1367" s="835"/>
      <c r="M1367" s="522" t="s">
        <v>7</v>
      </c>
      <c r="N1367" s="523"/>
      <c r="O1367" s="524"/>
      <c r="P1367" s="833" t="s">
        <v>1731</v>
      </c>
      <c r="Q1367" s="857"/>
      <c r="R1367" s="857"/>
      <c r="S1367" s="857"/>
      <c r="T1367" s="857"/>
      <c r="U1367" s="857"/>
      <c r="V1367" s="857"/>
      <c r="W1367" s="858"/>
    </row>
    <row r="1368" spans="2:31" s="256" customFormat="1" ht="17.100000000000001" customHeight="1" x14ac:dyDescent="0.15">
      <c r="B1368" s="522" t="s">
        <v>46</v>
      </c>
      <c r="C1368" s="523"/>
      <c r="D1368" s="524"/>
      <c r="E1368" s="813" t="s">
        <v>1105</v>
      </c>
      <c r="F1368" s="814"/>
      <c r="G1368" s="814"/>
      <c r="H1368" s="814"/>
      <c r="I1368" s="814"/>
      <c r="J1368" s="814"/>
      <c r="K1368" s="814"/>
      <c r="L1368" s="815"/>
      <c r="M1368" s="522" t="s">
        <v>46</v>
      </c>
      <c r="N1368" s="523"/>
      <c r="O1368" s="524"/>
      <c r="P1368" s="813" t="s">
        <v>1137</v>
      </c>
      <c r="Q1368" s="814"/>
      <c r="R1368" s="814"/>
      <c r="S1368" s="814"/>
      <c r="T1368" s="814"/>
      <c r="U1368" s="814"/>
      <c r="V1368" s="814"/>
      <c r="W1368" s="815"/>
    </row>
    <row r="1369" spans="2:31" s="256" customFormat="1" ht="17.100000000000001" customHeight="1" x14ac:dyDescent="0.15">
      <c r="B1369" s="522" t="s">
        <v>270</v>
      </c>
      <c r="C1369" s="523"/>
      <c r="D1369" s="524"/>
      <c r="E1369" s="813" t="s">
        <v>516</v>
      </c>
      <c r="F1369" s="814"/>
      <c r="G1369" s="814"/>
      <c r="H1369" s="814"/>
      <c r="I1369" s="814"/>
      <c r="J1369" s="814"/>
      <c r="K1369" s="814"/>
      <c r="L1369" s="815"/>
      <c r="M1369" s="522" t="s">
        <v>270</v>
      </c>
      <c r="N1369" s="523"/>
      <c r="O1369" s="524"/>
      <c r="P1369" s="813" t="s">
        <v>516</v>
      </c>
      <c r="Q1369" s="814"/>
      <c r="R1369" s="814"/>
      <c r="S1369" s="855"/>
      <c r="T1369" s="855"/>
      <c r="U1369" s="855"/>
      <c r="V1369" s="855"/>
      <c r="W1369" s="856"/>
    </row>
    <row r="1370" spans="2:31" s="256" customFormat="1" ht="17.100000000000001" customHeight="1" x14ac:dyDescent="0.15">
      <c r="B1370" s="522" t="s">
        <v>289</v>
      </c>
      <c r="C1370" s="523"/>
      <c r="D1370" s="524"/>
      <c r="E1370" s="862" t="s">
        <v>552</v>
      </c>
      <c r="F1370" s="863"/>
      <c r="G1370" s="864"/>
      <c r="H1370" s="816" t="s">
        <v>8</v>
      </c>
      <c r="I1370" s="817"/>
      <c r="J1370" s="818"/>
      <c r="K1370" s="819"/>
      <c r="L1370" s="820"/>
      <c r="M1370" s="522" t="s">
        <v>289</v>
      </c>
      <c r="N1370" s="523"/>
      <c r="O1370" s="524"/>
      <c r="P1370" s="813" t="s">
        <v>555</v>
      </c>
      <c r="Q1370" s="814"/>
      <c r="R1370" s="814"/>
      <c r="S1370" s="816" t="s">
        <v>8</v>
      </c>
      <c r="T1370" s="817"/>
      <c r="U1370" s="818"/>
      <c r="V1370" s="819"/>
      <c r="W1370" s="820"/>
    </row>
    <row r="1371" spans="2:31" s="256" customFormat="1" ht="17.100000000000001" customHeight="1" x14ac:dyDescent="0.15">
      <c r="B1371" s="865" t="s">
        <v>567</v>
      </c>
      <c r="C1371" s="866"/>
      <c r="D1371" s="821" t="s">
        <v>1109</v>
      </c>
      <c r="E1371" s="822"/>
      <c r="F1371" s="822"/>
      <c r="G1371" s="822"/>
      <c r="H1371" s="822"/>
      <c r="I1371" s="822"/>
      <c r="J1371" s="822"/>
      <c r="K1371" s="822"/>
      <c r="L1371" s="823"/>
      <c r="M1371" s="865" t="s">
        <v>567</v>
      </c>
      <c r="N1371" s="882"/>
      <c r="O1371" s="821" t="s">
        <v>1297</v>
      </c>
      <c r="P1371" s="822"/>
      <c r="Q1371" s="822"/>
      <c r="R1371" s="822"/>
      <c r="S1371" s="822"/>
      <c r="T1371" s="822"/>
      <c r="U1371" s="822"/>
      <c r="V1371" s="822"/>
      <c r="W1371" s="823"/>
    </row>
    <row r="1372" spans="2:31" s="256" customFormat="1" ht="20.100000000000001" customHeight="1" x14ac:dyDescent="0.15">
      <c r="B1372" s="861" t="s">
        <v>564</v>
      </c>
      <c r="C1372" s="839" t="s">
        <v>565</v>
      </c>
      <c r="D1372" s="883" t="s">
        <v>626</v>
      </c>
      <c r="E1372" s="884"/>
      <c r="F1372" s="846"/>
      <c r="G1372" s="847"/>
      <c r="H1372" s="847"/>
      <c r="I1372" s="847"/>
      <c r="J1372" s="847"/>
      <c r="K1372" s="847"/>
      <c r="L1372" s="847"/>
      <c r="M1372" s="861" t="s">
        <v>564</v>
      </c>
      <c r="N1372" s="839" t="s">
        <v>565</v>
      </c>
      <c r="O1372" s="883" t="s">
        <v>626</v>
      </c>
      <c r="P1372" s="884"/>
      <c r="Q1372" s="846"/>
      <c r="R1372" s="847"/>
      <c r="S1372" s="847"/>
      <c r="T1372" s="847"/>
      <c r="U1372" s="847"/>
      <c r="V1372" s="847"/>
      <c r="W1372" s="848"/>
    </row>
    <row r="1373" spans="2:31" s="256" customFormat="1" ht="20.100000000000001" customHeight="1" x14ac:dyDescent="0.15">
      <c r="B1373" s="859"/>
      <c r="C1373" s="830"/>
      <c r="D1373" s="880"/>
      <c r="E1373" s="881"/>
      <c r="F1373" s="849"/>
      <c r="G1373" s="850"/>
      <c r="H1373" s="850"/>
      <c r="I1373" s="850"/>
      <c r="J1373" s="850"/>
      <c r="K1373" s="850"/>
      <c r="L1373" s="850"/>
      <c r="M1373" s="859"/>
      <c r="N1373" s="830"/>
      <c r="O1373" s="880"/>
      <c r="P1373" s="881"/>
      <c r="Q1373" s="849"/>
      <c r="R1373" s="850"/>
      <c r="S1373" s="850"/>
      <c r="T1373" s="850"/>
      <c r="U1373" s="850"/>
      <c r="V1373" s="850"/>
      <c r="W1373" s="851"/>
    </row>
    <row r="1374" spans="2:31" s="256" customFormat="1" ht="20.100000000000001" customHeight="1" x14ac:dyDescent="0.15">
      <c r="B1374" s="859"/>
      <c r="C1374" s="839" t="s">
        <v>2</v>
      </c>
      <c r="D1374" s="842">
        <v>3</v>
      </c>
      <c r="E1374" s="843"/>
      <c r="F1374" s="849"/>
      <c r="G1374" s="850"/>
      <c r="H1374" s="850"/>
      <c r="I1374" s="850"/>
      <c r="J1374" s="850"/>
      <c r="K1374" s="850"/>
      <c r="L1374" s="850"/>
      <c r="M1374" s="859"/>
      <c r="N1374" s="839" t="s">
        <v>2</v>
      </c>
      <c r="O1374" s="842">
        <v>4</v>
      </c>
      <c r="P1374" s="843"/>
      <c r="Q1374" s="849"/>
      <c r="R1374" s="850"/>
      <c r="S1374" s="850"/>
      <c r="T1374" s="850"/>
      <c r="U1374" s="850"/>
      <c r="V1374" s="850"/>
      <c r="W1374" s="851"/>
    </row>
    <row r="1375" spans="2:31" s="256" customFormat="1" ht="20.100000000000001" customHeight="1" x14ac:dyDescent="0.15">
      <c r="B1375" s="860"/>
      <c r="C1375" s="830"/>
      <c r="D1375" s="844"/>
      <c r="E1375" s="845"/>
      <c r="F1375" s="849"/>
      <c r="G1375" s="850"/>
      <c r="H1375" s="850"/>
      <c r="I1375" s="850"/>
      <c r="J1375" s="850"/>
      <c r="K1375" s="850"/>
      <c r="L1375" s="850"/>
      <c r="M1375" s="860"/>
      <c r="N1375" s="830"/>
      <c r="O1375" s="844"/>
      <c r="P1375" s="845"/>
      <c r="Q1375" s="849"/>
      <c r="R1375" s="850"/>
      <c r="S1375" s="850"/>
      <c r="T1375" s="850"/>
      <c r="U1375" s="850"/>
      <c r="V1375" s="850"/>
      <c r="W1375" s="851"/>
    </row>
    <row r="1376" spans="2:31" s="256" customFormat="1" ht="17.100000000000001" customHeight="1" x14ac:dyDescent="0.15">
      <c r="B1376" s="574" t="s">
        <v>566</v>
      </c>
      <c r="C1376" s="574" t="s">
        <v>3</v>
      </c>
      <c r="D1376" s="842" t="s">
        <v>534</v>
      </c>
      <c r="E1376" s="843"/>
      <c r="F1376" s="849"/>
      <c r="G1376" s="850"/>
      <c r="H1376" s="850"/>
      <c r="I1376" s="850"/>
      <c r="J1376" s="850"/>
      <c r="K1376" s="850"/>
      <c r="L1376" s="850"/>
      <c r="M1376" s="574" t="s">
        <v>566</v>
      </c>
      <c r="N1376" s="574" t="s">
        <v>3</v>
      </c>
      <c r="O1376" s="842" t="s">
        <v>534</v>
      </c>
      <c r="P1376" s="843"/>
      <c r="Q1376" s="849"/>
      <c r="R1376" s="850"/>
      <c r="S1376" s="850"/>
      <c r="T1376" s="850"/>
      <c r="U1376" s="850"/>
      <c r="V1376" s="850"/>
      <c r="W1376" s="851"/>
    </row>
    <row r="1377" spans="2:31" s="256" customFormat="1" ht="17.100000000000001" customHeight="1" x14ac:dyDescent="0.15">
      <c r="B1377" s="574"/>
      <c r="C1377" s="574"/>
      <c r="D1377" s="844"/>
      <c r="E1377" s="845"/>
      <c r="F1377" s="849"/>
      <c r="G1377" s="850"/>
      <c r="H1377" s="850"/>
      <c r="I1377" s="850"/>
      <c r="J1377" s="850"/>
      <c r="K1377" s="850"/>
      <c r="L1377" s="850"/>
      <c r="M1377" s="574"/>
      <c r="N1377" s="574"/>
      <c r="O1377" s="844"/>
      <c r="P1377" s="845"/>
      <c r="Q1377" s="849"/>
      <c r="R1377" s="850"/>
      <c r="S1377" s="850"/>
      <c r="T1377" s="850"/>
      <c r="U1377" s="850"/>
      <c r="V1377" s="850"/>
      <c r="W1377" s="851"/>
    </row>
    <row r="1378" spans="2:31" s="256" customFormat="1" ht="17.100000000000001" customHeight="1" x14ac:dyDescent="0.15">
      <c r="B1378" s="574"/>
      <c r="C1378" s="574" t="s">
        <v>4</v>
      </c>
      <c r="D1378" s="842" t="s">
        <v>485</v>
      </c>
      <c r="E1378" s="843"/>
      <c r="F1378" s="849"/>
      <c r="G1378" s="850"/>
      <c r="H1378" s="850"/>
      <c r="I1378" s="850"/>
      <c r="J1378" s="850"/>
      <c r="K1378" s="850"/>
      <c r="L1378" s="850"/>
      <c r="M1378" s="574"/>
      <c r="N1378" s="574" t="s">
        <v>4</v>
      </c>
      <c r="O1378" s="842" t="s">
        <v>485</v>
      </c>
      <c r="P1378" s="843"/>
      <c r="Q1378" s="849"/>
      <c r="R1378" s="850"/>
      <c r="S1378" s="850"/>
      <c r="T1378" s="850"/>
      <c r="U1378" s="850"/>
      <c r="V1378" s="850"/>
      <c r="W1378" s="851"/>
    </row>
    <row r="1379" spans="2:31" s="256" customFormat="1" ht="17.100000000000001" customHeight="1" x14ac:dyDescent="0.15">
      <c r="B1379" s="574"/>
      <c r="C1379" s="574"/>
      <c r="D1379" s="844"/>
      <c r="E1379" s="845"/>
      <c r="F1379" s="849"/>
      <c r="G1379" s="850"/>
      <c r="H1379" s="850"/>
      <c r="I1379" s="850"/>
      <c r="J1379" s="850"/>
      <c r="K1379" s="850"/>
      <c r="L1379" s="850"/>
      <c r="M1379" s="574"/>
      <c r="N1379" s="574"/>
      <c r="O1379" s="844"/>
      <c r="P1379" s="845"/>
      <c r="Q1379" s="849"/>
      <c r="R1379" s="850"/>
      <c r="S1379" s="850"/>
      <c r="T1379" s="850"/>
      <c r="U1379" s="850"/>
      <c r="V1379" s="850"/>
      <c r="W1379" s="851"/>
    </row>
    <row r="1380" spans="2:31" s="256" customFormat="1" ht="17.100000000000001" customHeight="1" x14ac:dyDescent="0.15">
      <c r="B1380" s="522" t="s">
        <v>5</v>
      </c>
      <c r="C1380" s="524"/>
      <c r="D1380" s="827" t="s">
        <v>332</v>
      </c>
      <c r="E1380" s="828"/>
      <c r="F1380" s="849"/>
      <c r="G1380" s="850"/>
      <c r="H1380" s="850"/>
      <c r="I1380" s="850"/>
      <c r="J1380" s="850"/>
      <c r="K1380" s="850"/>
      <c r="L1380" s="850"/>
      <c r="M1380" s="522" t="s">
        <v>5</v>
      </c>
      <c r="N1380" s="524"/>
      <c r="O1380" s="827" t="s">
        <v>332</v>
      </c>
      <c r="P1380" s="828"/>
      <c r="Q1380" s="849"/>
      <c r="R1380" s="850"/>
      <c r="S1380" s="850"/>
      <c r="T1380" s="850"/>
      <c r="U1380" s="850"/>
      <c r="V1380" s="850"/>
      <c r="W1380" s="851"/>
    </row>
    <row r="1381" spans="2:31" s="256" customFormat="1" ht="17.100000000000001" customHeight="1" x14ac:dyDescent="0.15">
      <c r="B1381" s="522" t="s">
        <v>6</v>
      </c>
      <c r="C1381" s="524"/>
      <c r="D1381" s="844" t="s">
        <v>532</v>
      </c>
      <c r="E1381" s="845"/>
      <c r="F1381" s="849"/>
      <c r="G1381" s="850"/>
      <c r="H1381" s="850"/>
      <c r="I1381" s="850"/>
      <c r="J1381" s="850"/>
      <c r="K1381" s="850"/>
      <c r="L1381" s="850"/>
      <c r="M1381" s="522" t="s">
        <v>6</v>
      </c>
      <c r="N1381" s="524"/>
      <c r="O1381" s="844" t="s">
        <v>338</v>
      </c>
      <c r="P1381" s="845"/>
      <c r="Q1381" s="849"/>
      <c r="R1381" s="850"/>
      <c r="S1381" s="850"/>
      <c r="T1381" s="850"/>
      <c r="U1381" s="850"/>
      <c r="V1381" s="850"/>
      <c r="W1381" s="851"/>
    </row>
    <row r="1382" spans="2:31" s="256" customFormat="1" ht="17.100000000000001" customHeight="1" x14ac:dyDescent="0.15">
      <c r="B1382" s="562" t="s">
        <v>29</v>
      </c>
      <c r="C1382" s="831" t="s">
        <v>267</v>
      </c>
      <c r="D1382" s="832"/>
      <c r="E1382" s="260"/>
      <c r="F1382" s="849"/>
      <c r="G1382" s="850"/>
      <c r="H1382" s="850"/>
      <c r="I1382" s="850"/>
      <c r="J1382" s="850"/>
      <c r="K1382" s="850"/>
      <c r="L1382" s="850"/>
      <c r="M1382" s="562" t="s">
        <v>29</v>
      </c>
      <c r="N1382" s="831" t="s">
        <v>267</v>
      </c>
      <c r="O1382" s="832"/>
      <c r="P1382" s="260"/>
      <c r="Q1382" s="849"/>
      <c r="R1382" s="850"/>
      <c r="S1382" s="850"/>
      <c r="T1382" s="850"/>
      <c r="U1382" s="850"/>
      <c r="V1382" s="850"/>
      <c r="W1382" s="851"/>
    </row>
    <row r="1383" spans="2:31" s="256" customFormat="1" ht="17.100000000000001" customHeight="1" x14ac:dyDescent="0.15">
      <c r="B1383" s="565"/>
      <c r="C1383" s="831" t="s">
        <v>268</v>
      </c>
      <c r="D1383" s="832"/>
      <c r="E1383" s="261" t="s">
        <v>554</v>
      </c>
      <c r="F1383" s="852"/>
      <c r="G1383" s="853"/>
      <c r="H1383" s="853"/>
      <c r="I1383" s="853"/>
      <c r="J1383" s="853"/>
      <c r="K1383" s="853"/>
      <c r="L1383" s="853"/>
      <c r="M1383" s="565"/>
      <c r="N1383" s="831" t="s">
        <v>268</v>
      </c>
      <c r="O1383" s="832"/>
      <c r="P1383" s="261" t="s">
        <v>551</v>
      </c>
      <c r="Q1383" s="852"/>
      <c r="R1383" s="853"/>
      <c r="S1383" s="853"/>
      <c r="T1383" s="853"/>
      <c r="U1383" s="853"/>
      <c r="V1383" s="853"/>
      <c r="W1383" s="854"/>
    </row>
    <row r="1384" spans="2:31" s="256" customFormat="1" ht="17.100000000000001" customHeight="1" x14ac:dyDescent="0.15">
      <c r="B1384" s="522" t="s">
        <v>7</v>
      </c>
      <c r="C1384" s="523"/>
      <c r="D1384" s="524"/>
      <c r="E1384" s="833" t="s">
        <v>1298</v>
      </c>
      <c r="F1384" s="834"/>
      <c r="G1384" s="834"/>
      <c r="H1384" s="834"/>
      <c r="I1384" s="834"/>
      <c r="J1384" s="834"/>
      <c r="K1384" s="834"/>
      <c r="L1384" s="835"/>
      <c r="M1384" s="522" t="s">
        <v>7</v>
      </c>
      <c r="N1384" s="523"/>
      <c r="O1384" s="524"/>
      <c r="P1384" s="833" t="s">
        <v>1622</v>
      </c>
      <c r="Q1384" s="834"/>
      <c r="R1384" s="834"/>
      <c r="S1384" s="834"/>
      <c r="T1384" s="834"/>
      <c r="U1384" s="834"/>
      <c r="V1384" s="834"/>
      <c r="W1384" s="835"/>
    </row>
    <row r="1385" spans="2:31" s="256" customFormat="1" ht="17.100000000000001" customHeight="1" x14ac:dyDescent="0.15">
      <c r="B1385" s="522" t="s">
        <v>46</v>
      </c>
      <c r="C1385" s="523"/>
      <c r="D1385" s="524"/>
      <c r="E1385" s="813" t="s">
        <v>516</v>
      </c>
      <c r="F1385" s="814"/>
      <c r="G1385" s="814"/>
      <c r="H1385" s="814"/>
      <c r="I1385" s="814"/>
      <c r="J1385" s="814"/>
      <c r="K1385" s="814"/>
      <c r="L1385" s="815"/>
      <c r="M1385" s="522" t="s">
        <v>46</v>
      </c>
      <c r="N1385" s="523"/>
      <c r="O1385" s="524"/>
      <c r="P1385" s="813" t="s">
        <v>1299</v>
      </c>
      <c r="Q1385" s="814"/>
      <c r="R1385" s="814"/>
      <c r="S1385" s="814"/>
      <c r="T1385" s="814"/>
      <c r="U1385" s="814"/>
      <c r="V1385" s="814"/>
      <c r="W1385" s="815"/>
    </row>
    <row r="1386" spans="2:31" s="256" customFormat="1" ht="17.100000000000001" customHeight="1" x14ac:dyDescent="0.15">
      <c r="B1386" s="522" t="s">
        <v>270</v>
      </c>
      <c r="C1386" s="523"/>
      <c r="D1386" s="524"/>
      <c r="E1386" s="813" t="s">
        <v>516</v>
      </c>
      <c r="F1386" s="814"/>
      <c r="G1386" s="814"/>
      <c r="H1386" s="855"/>
      <c r="I1386" s="855"/>
      <c r="J1386" s="855"/>
      <c r="K1386" s="855"/>
      <c r="L1386" s="856"/>
      <c r="M1386" s="522" t="s">
        <v>270</v>
      </c>
      <c r="N1386" s="523"/>
      <c r="O1386" s="524"/>
      <c r="P1386" s="813" t="s">
        <v>516</v>
      </c>
      <c r="Q1386" s="814"/>
      <c r="R1386" s="814"/>
      <c r="S1386" s="814"/>
      <c r="T1386" s="814"/>
      <c r="U1386" s="814"/>
      <c r="V1386" s="814"/>
      <c r="W1386" s="815"/>
    </row>
    <row r="1387" spans="2:31" s="256" customFormat="1" ht="17.100000000000001" customHeight="1" x14ac:dyDescent="0.15">
      <c r="B1387" s="522" t="s">
        <v>289</v>
      </c>
      <c r="C1387" s="523"/>
      <c r="D1387" s="524"/>
      <c r="E1387" s="813" t="s">
        <v>555</v>
      </c>
      <c r="F1387" s="814"/>
      <c r="G1387" s="814"/>
      <c r="H1387" s="816" t="s">
        <v>8</v>
      </c>
      <c r="I1387" s="817"/>
      <c r="J1387" s="818"/>
      <c r="K1387" s="819"/>
      <c r="L1387" s="819"/>
      <c r="M1387" s="522" t="s">
        <v>289</v>
      </c>
      <c r="N1387" s="523"/>
      <c r="O1387" s="524"/>
      <c r="P1387" s="862" t="s">
        <v>552</v>
      </c>
      <c r="Q1387" s="863"/>
      <c r="R1387" s="864"/>
      <c r="S1387" s="816" t="s">
        <v>8</v>
      </c>
      <c r="T1387" s="817"/>
      <c r="U1387" s="818"/>
      <c r="V1387" s="819"/>
      <c r="W1387" s="820"/>
    </row>
    <row r="1388" spans="2:31" s="256" customFormat="1" ht="17.100000000000001" customHeight="1" x14ac:dyDescent="0.15">
      <c r="B1388" s="865" t="s">
        <v>567</v>
      </c>
      <c r="C1388" s="866"/>
      <c r="D1388" s="821" t="s">
        <v>1300</v>
      </c>
      <c r="E1388" s="822"/>
      <c r="F1388" s="822"/>
      <c r="G1388" s="822"/>
      <c r="H1388" s="822"/>
      <c r="I1388" s="822"/>
      <c r="J1388" s="822"/>
      <c r="K1388" s="822"/>
      <c r="L1388" s="822"/>
      <c r="M1388" s="865" t="s">
        <v>567</v>
      </c>
      <c r="N1388" s="866"/>
      <c r="O1388" s="821" t="s">
        <v>1109</v>
      </c>
      <c r="P1388" s="822"/>
      <c r="Q1388" s="822"/>
      <c r="R1388" s="822"/>
      <c r="S1388" s="822"/>
      <c r="T1388" s="822"/>
      <c r="U1388" s="822"/>
      <c r="V1388" s="822"/>
      <c r="W1388" s="823"/>
    </row>
    <row r="1389" spans="2:31" ht="15" customHeight="1" x14ac:dyDescent="0.15">
      <c r="B1389" s="263"/>
      <c r="C1389" s="824" t="s">
        <v>568</v>
      </c>
      <c r="D1389" s="825"/>
      <c r="E1389" s="825"/>
      <c r="F1389" s="825"/>
      <c r="G1389" s="825"/>
      <c r="H1389" s="825"/>
      <c r="I1389" s="825"/>
      <c r="J1389" s="825"/>
      <c r="K1389" s="825"/>
      <c r="L1389" s="825"/>
      <c r="M1389" s="263"/>
      <c r="N1389" s="263" t="s">
        <v>569</v>
      </c>
      <c r="O1389" s="263"/>
      <c r="P1389" s="263"/>
      <c r="Q1389" s="263"/>
      <c r="R1389" s="263"/>
      <c r="S1389" s="263"/>
      <c r="T1389" s="263"/>
      <c r="U1389" s="263"/>
      <c r="V1389" s="263"/>
      <c r="W1389" s="263"/>
      <c r="AA1389" s="256"/>
      <c r="AB1389" s="256"/>
      <c r="AC1389" s="256"/>
      <c r="AD1389" s="256"/>
      <c r="AE1389" s="256"/>
    </row>
    <row r="1390" spans="2:31" ht="15" customHeight="1" x14ac:dyDescent="0.15">
      <c r="B1390" s="263"/>
      <c r="C1390" s="826"/>
      <c r="D1390" s="826"/>
      <c r="E1390" s="826"/>
      <c r="F1390" s="826"/>
      <c r="G1390" s="826"/>
      <c r="H1390" s="826"/>
      <c r="I1390" s="826"/>
      <c r="J1390" s="826"/>
      <c r="K1390" s="826"/>
      <c r="L1390" s="826"/>
      <c r="M1390" s="263"/>
      <c r="N1390" s="263" t="s">
        <v>570</v>
      </c>
      <c r="O1390" s="263"/>
      <c r="P1390" s="263"/>
      <c r="Q1390" s="263"/>
      <c r="R1390" s="263"/>
      <c r="S1390" s="263"/>
      <c r="T1390" s="263"/>
      <c r="U1390" s="263"/>
      <c r="V1390" s="263"/>
      <c r="W1390" s="263"/>
      <c r="AA1390" s="256"/>
      <c r="AB1390" s="256"/>
      <c r="AC1390" s="256"/>
      <c r="AD1390" s="256"/>
      <c r="AE1390" s="256"/>
    </row>
    <row r="1391" spans="2:31" ht="15" customHeight="1" x14ac:dyDescent="0.15">
      <c r="C1391" s="263" t="s">
        <v>571</v>
      </c>
      <c r="N1391" s="264" t="s">
        <v>517</v>
      </c>
      <c r="O1391" s="264"/>
      <c r="P1391" s="264"/>
      <c r="Q1391" s="264"/>
      <c r="R1391" s="264"/>
      <c r="S1391" s="264"/>
      <c r="T1391" s="264"/>
      <c r="U1391" s="264"/>
      <c r="V1391" s="264"/>
      <c r="AA1391" s="256"/>
      <c r="AB1391" s="256"/>
      <c r="AC1391" s="256"/>
      <c r="AD1391" s="256"/>
      <c r="AE1391" s="256"/>
    </row>
    <row r="1392" spans="2:31" ht="15" customHeight="1" x14ac:dyDescent="0.15">
      <c r="C1392" s="263" t="s">
        <v>573</v>
      </c>
      <c r="N1392" s="264" t="s">
        <v>572</v>
      </c>
      <c r="O1392" s="264"/>
      <c r="P1392" s="264"/>
      <c r="Q1392" s="264"/>
      <c r="R1392" s="264"/>
      <c r="S1392" s="264"/>
      <c r="T1392" s="264"/>
      <c r="U1392" s="264"/>
      <c r="V1392" s="264"/>
      <c r="AA1392" s="256"/>
      <c r="AB1392" s="256"/>
      <c r="AC1392" s="256"/>
      <c r="AD1392" s="256"/>
      <c r="AE1392" s="256"/>
    </row>
    <row r="1393" spans="2:31" x14ac:dyDescent="0.15">
      <c r="C1393" s="264" t="s">
        <v>542</v>
      </c>
      <c r="N1393" s="264" t="s">
        <v>450</v>
      </c>
      <c r="O1393" s="264"/>
      <c r="P1393" s="264"/>
      <c r="Q1393" s="264"/>
      <c r="R1393" s="264"/>
      <c r="S1393" s="264"/>
      <c r="T1393" s="264"/>
      <c r="U1393" s="264"/>
      <c r="V1393" s="264"/>
      <c r="AA1393" s="256"/>
      <c r="AB1393" s="256"/>
      <c r="AC1393" s="256"/>
      <c r="AD1393" s="256"/>
      <c r="AE1393" s="256"/>
    </row>
    <row r="1394" spans="2:31" x14ac:dyDescent="0.15">
      <c r="N1394" s="264"/>
      <c r="AA1394" s="256"/>
      <c r="AB1394" s="256"/>
      <c r="AC1394" s="256"/>
      <c r="AD1394" s="256"/>
      <c r="AE1394" s="256"/>
    </row>
    <row r="1395" spans="2:31" x14ac:dyDescent="0.15">
      <c r="N1395" s="264"/>
      <c r="AA1395" s="256"/>
      <c r="AB1395" s="256"/>
      <c r="AC1395" s="256"/>
      <c r="AD1395" s="256"/>
      <c r="AE1395" s="256"/>
    </row>
    <row r="1396" spans="2:31" ht="9" customHeight="1" x14ac:dyDescent="0.15">
      <c r="AA1396" s="256"/>
      <c r="AB1396" s="256"/>
      <c r="AC1396" s="256"/>
      <c r="AD1396" s="256"/>
      <c r="AE1396" s="256"/>
    </row>
    <row r="1397" spans="2:31" s="256" customFormat="1" ht="22.5" customHeight="1" x14ac:dyDescent="0.15">
      <c r="B1397" s="867" t="s">
        <v>563</v>
      </c>
      <c r="C1397" s="867"/>
      <c r="D1397" s="867"/>
      <c r="E1397" s="867"/>
      <c r="F1397" s="867"/>
      <c r="G1397" s="867"/>
      <c r="H1397" s="867"/>
      <c r="I1397" s="867"/>
      <c r="J1397" s="867"/>
      <c r="K1397" s="867"/>
      <c r="L1397" s="867"/>
      <c r="M1397" s="867"/>
      <c r="N1397" s="867"/>
      <c r="O1397" s="867"/>
      <c r="P1397" s="867"/>
      <c r="Q1397" s="867"/>
      <c r="R1397" s="867"/>
      <c r="S1397" s="867"/>
      <c r="T1397" s="867"/>
      <c r="U1397" s="867"/>
      <c r="V1397" s="867"/>
      <c r="W1397" s="867"/>
      <c r="Y1397" s="242" t="s">
        <v>551</v>
      </c>
    </row>
    <row r="1398" spans="2:31" s="256" customFormat="1" ht="20.100000000000001" customHeight="1" x14ac:dyDescent="0.15">
      <c r="B1398" s="258" t="s">
        <v>27</v>
      </c>
      <c r="C1398" s="258"/>
      <c r="D1398" s="868" t="str">
        <f>D1353</f>
        <v>ミネトンネル</v>
      </c>
      <c r="E1398" s="868"/>
      <c r="F1398" s="868"/>
      <c r="G1398" s="868"/>
      <c r="H1398" s="869" t="s">
        <v>28</v>
      </c>
      <c r="I1398" s="869"/>
      <c r="J1398" s="870" t="str">
        <f>J1353</f>
        <v>一般国道　316号</v>
      </c>
      <c r="K1398" s="870"/>
      <c r="L1398" s="870"/>
      <c r="M1398" s="871" t="s">
        <v>255</v>
      </c>
      <c r="N1398" s="871"/>
      <c r="O1398" s="871"/>
      <c r="P1398" s="872" t="str">
        <f>P1353</f>
        <v>株式会社ニュージェック</v>
      </c>
      <c r="Q1398" s="872"/>
      <c r="R1398" s="872"/>
      <c r="S1398" s="562" t="s">
        <v>220</v>
      </c>
      <c r="T1398" s="564"/>
      <c r="U1398" s="873">
        <f>U1353</f>
        <v>44294</v>
      </c>
      <c r="V1398" s="874"/>
      <c r="W1398" s="875"/>
      <c r="Y1398" s="242" t="s">
        <v>554</v>
      </c>
    </row>
    <row r="1399" spans="2:31" s="256" customFormat="1" ht="20.100000000000001" customHeight="1" x14ac:dyDescent="0.15">
      <c r="B1399" s="259" t="s">
        <v>0</v>
      </c>
      <c r="C1399" s="259"/>
      <c r="D1399" s="879" t="str">
        <f>D1354</f>
        <v>美祢トンネル</v>
      </c>
      <c r="E1399" s="879"/>
      <c r="F1399" s="879"/>
      <c r="G1399" s="879"/>
      <c r="H1399" s="541" t="s">
        <v>1</v>
      </c>
      <c r="I1399" s="541"/>
      <c r="J1399" s="870" t="str">
        <f>J1354</f>
        <v>宇部土木建築事務所</v>
      </c>
      <c r="K1399" s="870"/>
      <c r="L1399" s="870"/>
      <c r="M1399" s="871" t="s">
        <v>256</v>
      </c>
      <c r="N1399" s="871"/>
      <c r="O1399" s="871"/>
      <c r="P1399" s="872" t="str">
        <f>P1354</f>
        <v>石村　勝伸</v>
      </c>
      <c r="Q1399" s="872"/>
      <c r="R1399" s="872"/>
      <c r="S1399" s="705"/>
      <c r="T1399" s="706"/>
      <c r="U1399" s="876"/>
      <c r="V1399" s="877"/>
      <c r="W1399" s="878"/>
      <c r="Y1399" s="242" t="s">
        <v>54</v>
      </c>
    </row>
    <row r="1400" spans="2:31" s="256" customFormat="1" ht="20.100000000000001" customHeight="1" x14ac:dyDescent="0.15">
      <c r="B1400" s="861" t="s">
        <v>564</v>
      </c>
      <c r="C1400" s="839" t="s">
        <v>565</v>
      </c>
      <c r="D1400" s="883" t="s">
        <v>626</v>
      </c>
      <c r="E1400" s="884"/>
      <c r="F1400" s="846"/>
      <c r="G1400" s="847"/>
      <c r="H1400" s="847"/>
      <c r="I1400" s="847"/>
      <c r="J1400" s="847"/>
      <c r="K1400" s="847"/>
      <c r="L1400" s="847"/>
      <c r="M1400" s="861" t="s">
        <v>564</v>
      </c>
      <c r="N1400" s="839" t="s">
        <v>565</v>
      </c>
      <c r="O1400" s="883" t="s">
        <v>747</v>
      </c>
      <c r="P1400" s="884"/>
      <c r="Q1400" s="846"/>
      <c r="R1400" s="847"/>
      <c r="S1400" s="847"/>
      <c r="T1400" s="847"/>
      <c r="U1400" s="847"/>
      <c r="V1400" s="847"/>
      <c r="W1400" s="848"/>
      <c r="Y1400" s="242" t="s">
        <v>55</v>
      </c>
    </row>
    <row r="1401" spans="2:31" s="256" customFormat="1" ht="20.100000000000001" customHeight="1" x14ac:dyDescent="0.15">
      <c r="B1401" s="859"/>
      <c r="C1401" s="830"/>
      <c r="D1401" s="880"/>
      <c r="E1401" s="881"/>
      <c r="F1401" s="849"/>
      <c r="G1401" s="850"/>
      <c r="H1401" s="850"/>
      <c r="I1401" s="850"/>
      <c r="J1401" s="850"/>
      <c r="K1401" s="850"/>
      <c r="L1401" s="850"/>
      <c r="M1401" s="859"/>
      <c r="N1401" s="830"/>
      <c r="O1401" s="880"/>
      <c r="P1401" s="881"/>
      <c r="Q1401" s="849"/>
      <c r="R1401" s="850"/>
      <c r="S1401" s="850"/>
      <c r="T1401" s="850"/>
      <c r="U1401" s="850"/>
      <c r="V1401" s="850"/>
      <c r="W1401" s="851"/>
    </row>
    <row r="1402" spans="2:31" s="256" customFormat="1" ht="20.100000000000001" customHeight="1" x14ac:dyDescent="0.15">
      <c r="B1402" s="859"/>
      <c r="C1402" s="839" t="s">
        <v>2</v>
      </c>
      <c r="D1402" s="842">
        <v>6</v>
      </c>
      <c r="E1402" s="843"/>
      <c r="F1402" s="849"/>
      <c r="G1402" s="850"/>
      <c r="H1402" s="850"/>
      <c r="I1402" s="850"/>
      <c r="J1402" s="850"/>
      <c r="K1402" s="850"/>
      <c r="L1402" s="850"/>
      <c r="M1402" s="859"/>
      <c r="N1402" s="839" t="s">
        <v>2</v>
      </c>
      <c r="O1402" s="842">
        <v>1</v>
      </c>
      <c r="P1402" s="843"/>
      <c r="Q1402" s="849"/>
      <c r="R1402" s="850"/>
      <c r="S1402" s="850"/>
      <c r="T1402" s="850"/>
      <c r="U1402" s="850"/>
      <c r="V1402" s="850"/>
      <c r="W1402" s="851"/>
    </row>
    <row r="1403" spans="2:31" s="256" customFormat="1" ht="20.100000000000001" customHeight="1" x14ac:dyDescent="0.15">
      <c r="B1403" s="860"/>
      <c r="C1403" s="830"/>
      <c r="D1403" s="844"/>
      <c r="E1403" s="845"/>
      <c r="F1403" s="849"/>
      <c r="G1403" s="850"/>
      <c r="H1403" s="850"/>
      <c r="I1403" s="850"/>
      <c r="J1403" s="850"/>
      <c r="K1403" s="850"/>
      <c r="L1403" s="850"/>
      <c r="M1403" s="860"/>
      <c r="N1403" s="830"/>
      <c r="O1403" s="844"/>
      <c r="P1403" s="845"/>
      <c r="Q1403" s="849"/>
      <c r="R1403" s="850"/>
      <c r="S1403" s="850"/>
      <c r="T1403" s="850"/>
      <c r="U1403" s="850"/>
      <c r="V1403" s="850"/>
      <c r="W1403" s="851"/>
    </row>
    <row r="1404" spans="2:31" s="256" customFormat="1" ht="17.100000000000001" customHeight="1" x14ac:dyDescent="0.15">
      <c r="B1404" s="574" t="s">
        <v>566</v>
      </c>
      <c r="C1404" s="574" t="s">
        <v>3</v>
      </c>
      <c r="D1404" s="842" t="s">
        <v>331</v>
      </c>
      <c r="E1404" s="843"/>
      <c r="F1404" s="849"/>
      <c r="G1404" s="850"/>
      <c r="H1404" s="850"/>
      <c r="I1404" s="850"/>
      <c r="J1404" s="850"/>
      <c r="K1404" s="850"/>
      <c r="L1404" s="850"/>
      <c r="M1404" s="574" t="s">
        <v>566</v>
      </c>
      <c r="N1404" s="574" t="s">
        <v>3</v>
      </c>
      <c r="O1404" s="842" t="s">
        <v>534</v>
      </c>
      <c r="P1404" s="843"/>
      <c r="Q1404" s="849"/>
      <c r="R1404" s="850"/>
      <c r="S1404" s="850"/>
      <c r="T1404" s="850"/>
      <c r="U1404" s="850"/>
      <c r="V1404" s="850"/>
      <c r="W1404" s="851"/>
      <c r="AA1404" s="257"/>
      <c r="AB1404" s="257"/>
      <c r="AC1404" s="257"/>
      <c r="AD1404" s="257"/>
      <c r="AE1404" s="257"/>
    </row>
    <row r="1405" spans="2:31" s="256" customFormat="1" ht="17.100000000000001" customHeight="1" x14ac:dyDescent="0.15">
      <c r="B1405" s="574"/>
      <c r="C1405" s="574"/>
      <c r="D1405" s="844"/>
      <c r="E1405" s="845"/>
      <c r="F1405" s="849"/>
      <c r="G1405" s="850"/>
      <c r="H1405" s="850"/>
      <c r="I1405" s="850"/>
      <c r="J1405" s="850"/>
      <c r="K1405" s="850"/>
      <c r="L1405" s="850"/>
      <c r="M1405" s="574"/>
      <c r="N1405" s="574"/>
      <c r="O1405" s="844"/>
      <c r="P1405" s="845"/>
      <c r="Q1405" s="849"/>
      <c r="R1405" s="850"/>
      <c r="S1405" s="850"/>
      <c r="T1405" s="850"/>
      <c r="U1405" s="850"/>
      <c r="V1405" s="850"/>
      <c r="W1405" s="851"/>
      <c r="AA1405" s="257"/>
      <c r="AB1405" s="257"/>
      <c r="AC1405" s="257"/>
      <c r="AD1405" s="257"/>
      <c r="AE1405" s="257"/>
    </row>
    <row r="1406" spans="2:31" s="256" customFormat="1" ht="17.100000000000001" customHeight="1" x14ac:dyDescent="0.15">
      <c r="B1406" s="574"/>
      <c r="C1406" s="574" t="s">
        <v>4</v>
      </c>
      <c r="D1406" s="842" t="s">
        <v>356</v>
      </c>
      <c r="E1406" s="843"/>
      <c r="F1406" s="849"/>
      <c r="G1406" s="850"/>
      <c r="H1406" s="850"/>
      <c r="I1406" s="850"/>
      <c r="J1406" s="850"/>
      <c r="K1406" s="850"/>
      <c r="L1406" s="850"/>
      <c r="M1406" s="574"/>
      <c r="N1406" s="574" t="s">
        <v>4</v>
      </c>
      <c r="O1406" s="842" t="s">
        <v>487</v>
      </c>
      <c r="P1406" s="843"/>
      <c r="Q1406" s="849"/>
      <c r="R1406" s="850"/>
      <c r="S1406" s="850"/>
      <c r="T1406" s="850"/>
      <c r="U1406" s="850"/>
      <c r="V1406" s="850"/>
      <c r="W1406" s="851"/>
      <c r="AA1406" s="257"/>
      <c r="AB1406" s="257"/>
      <c r="AC1406" s="257"/>
      <c r="AD1406" s="257"/>
      <c r="AE1406" s="257"/>
    </row>
    <row r="1407" spans="2:31" s="256" customFormat="1" ht="17.100000000000001" customHeight="1" x14ac:dyDescent="0.15">
      <c r="B1407" s="574"/>
      <c r="C1407" s="574"/>
      <c r="D1407" s="844"/>
      <c r="E1407" s="845"/>
      <c r="F1407" s="849"/>
      <c r="G1407" s="850"/>
      <c r="H1407" s="850"/>
      <c r="I1407" s="850"/>
      <c r="J1407" s="850"/>
      <c r="K1407" s="850"/>
      <c r="L1407" s="850"/>
      <c r="M1407" s="574"/>
      <c r="N1407" s="574"/>
      <c r="O1407" s="844"/>
      <c r="P1407" s="845"/>
      <c r="Q1407" s="849"/>
      <c r="R1407" s="850"/>
      <c r="S1407" s="850"/>
      <c r="T1407" s="850"/>
      <c r="U1407" s="850"/>
      <c r="V1407" s="850"/>
      <c r="W1407" s="851"/>
      <c r="AA1407" s="257"/>
      <c r="AB1407" s="257"/>
      <c r="AC1407" s="257"/>
      <c r="AD1407" s="257"/>
      <c r="AE1407" s="257"/>
    </row>
    <row r="1408" spans="2:31" s="256" customFormat="1" ht="17.100000000000001" customHeight="1" x14ac:dyDescent="0.15">
      <c r="B1408" s="522" t="s">
        <v>5</v>
      </c>
      <c r="C1408" s="524"/>
      <c r="D1408" s="827" t="s">
        <v>333</v>
      </c>
      <c r="E1408" s="828"/>
      <c r="F1408" s="849"/>
      <c r="G1408" s="850"/>
      <c r="H1408" s="850"/>
      <c r="I1408" s="850"/>
      <c r="J1408" s="850"/>
      <c r="K1408" s="850"/>
      <c r="L1408" s="850"/>
      <c r="M1408" s="522" t="s">
        <v>5</v>
      </c>
      <c r="N1408" s="524"/>
      <c r="O1408" s="827" t="s">
        <v>332</v>
      </c>
      <c r="P1408" s="828"/>
      <c r="Q1408" s="849"/>
      <c r="R1408" s="850"/>
      <c r="S1408" s="850"/>
      <c r="T1408" s="850"/>
      <c r="U1408" s="850"/>
      <c r="V1408" s="850"/>
      <c r="W1408" s="851"/>
      <c r="AA1408" s="257"/>
      <c r="AB1408" s="257"/>
      <c r="AC1408" s="257"/>
      <c r="AD1408" s="257"/>
      <c r="AE1408" s="257"/>
    </row>
    <row r="1409" spans="2:23" s="256" customFormat="1" ht="17.100000000000001" customHeight="1" x14ac:dyDescent="0.15">
      <c r="B1409" s="522" t="s">
        <v>6</v>
      </c>
      <c r="C1409" s="524"/>
      <c r="D1409" s="844" t="s">
        <v>340</v>
      </c>
      <c r="E1409" s="845"/>
      <c r="F1409" s="849"/>
      <c r="G1409" s="850"/>
      <c r="H1409" s="850"/>
      <c r="I1409" s="850"/>
      <c r="J1409" s="850"/>
      <c r="K1409" s="850"/>
      <c r="L1409" s="850"/>
      <c r="M1409" s="522" t="s">
        <v>6</v>
      </c>
      <c r="N1409" s="524"/>
      <c r="O1409" s="844" t="s">
        <v>338</v>
      </c>
      <c r="P1409" s="845"/>
      <c r="Q1409" s="849"/>
      <c r="R1409" s="850"/>
      <c r="S1409" s="850"/>
      <c r="T1409" s="850"/>
      <c r="U1409" s="850"/>
      <c r="V1409" s="850"/>
      <c r="W1409" s="851"/>
    </row>
    <row r="1410" spans="2:23" s="256" customFormat="1" ht="17.100000000000001" customHeight="1" x14ac:dyDescent="0.15">
      <c r="B1410" s="562" t="s">
        <v>29</v>
      </c>
      <c r="C1410" s="831" t="s">
        <v>267</v>
      </c>
      <c r="D1410" s="832"/>
      <c r="E1410" s="260"/>
      <c r="F1410" s="849"/>
      <c r="G1410" s="850"/>
      <c r="H1410" s="850"/>
      <c r="I1410" s="850"/>
      <c r="J1410" s="850"/>
      <c r="K1410" s="850"/>
      <c r="L1410" s="850"/>
      <c r="M1410" s="562" t="s">
        <v>29</v>
      </c>
      <c r="N1410" s="831" t="s">
        <v>267</v>
      </c>
      <c r="O1410" s="832"/>
      <c r="P1410" s="260"/>
      <c r="Q1410" s="849"/>
      <c r="R1410" s="850"/>
      <c r="S1410" s="850"/>
      <c r="T1410" s="850"/>
      <c r="U1410" s="850"/>
      <c r="V1410" s="850"/>
      <c r="W1410" s="851"/>
    </row>
    <row r="1411" spans="2:23" s="256" customFormat="1" ht="17.100000000000001" customHeight="1" x14ac:dyDescent="0.15">
      <c r="B1411" s="565"/>
      <c r="C1411" s="831" t="s">
        <v>268</v>
      </c>
      <c r="D1411" s="832"/>
      <c r="E1411" s="261" t="s">
        <v>554</v>
      </c>
      <c r="F1411" s="852"/>
      <c r="G1411" s="853"/>
      <c r="H1411" s="853"/>
      <c r="I1411" s="853"/>
      <c r="J1411" s="853"/>
      <c r="K1411" s="853"/>
      <c r="L1411" s="853"/>
      <c r="M1411" s="565"/>
      <c r="N1411" s="831" t="s">
        <v>268</v>
      </c>
      <c r="O1411" s="832"/>
      <c r="P1411" s="261" t="s">
        <v>551</v>
      </c>
      <c r="Q1411" s="852"/>
      <c r="R1411" s="853"/>
      <c r="S1411" s="853"/>
      <c r="T1411" s="853"/>
      <c r="U1411" s="853"/>
      <c r="V1411" s="853"/>
      <c r="W1411" s="854"/>
    </row>
    <row r="1412" spans="2:23" s="256" customFormat="1" ht="17.100000000000001" customHeight="1" x14ac:dyDescent="0.15">
      <c r="B1412" s="522" t="s">
        <v>7</v>
      </c>
      <c r="C1412" s="523"/>
      <c r="D1412" s="524"/>
      <c r="E1412" s="833" t="s">
        <v>1301</v>
      </c>
      <c r="F1412" s="857"/>
      <c r="G1412" s="857"/>
      <c r="H1412" s="857"/>
      <c r="I1412" s="857"/>
      <c r="J1412" s="857"/>
      <c r="K1412" s="857"/>
      <c r="L1412" s="858"/>
      <c r="M1412" s="522" t="s">
        <v>7</v>
      </c>
      <c r="N1412" s="523"/>
      <c r="O1412" s="524"/>
      <c r="P1412" s="833" t="s">
        <v>1157</v>
      </c>
      <c r="Q1412" s="834"/>
      <c r="R1412" s="834"/>
      <c r="S1412" s="834"/>
      <c r="T1412" s="834"/>
      <c r="U1412" s="834"/>
      <c r="V1412" s="834"/>
      <c r="W1412" s="835"/>
    </row>
    <row r="1413" spans="2:23" s="256" customFormat="1" ht="17.100000000000001" customHeight="1" x14ac:dyDescent="0.15">
      <c r="B1413" s="522" t="s">
        <v>46</v>
      </c>
      <c r="C1413" s="523"/>
      <c r="D1413" s="524"/>
      <c r="E1413" s="813" t="s">
        <v>1116</v>
      </c>
      <c r="F1413" s="814"/>
      <c r="G1413" s="814"/>
      <c r="H1413" s="814"/>
      <c r="I1413" s="814"/>
      <c r="J1413" s="814"/>
      <c r="K1413" s="814"/>
      <c r="L1413" s="814"/>
      <c r="M1413" s="522" t="s">
        <v>46</v>
      </c>
      <c r="N1413" s="523"/>
      <c r="O1413" s="524"/>
      <c r="P1413" s="813" t="s">
        <v>1158</v>
      </c>
      <c r="Q1413" s="814"/>
      <c r="R1413" s="814"/>
      <c r="S1413" s="814"/>
      <c r="T1413" s="814"/>
      <c r="U1413" s="814"/>
      <c r="V1413" s="814"/>
      <c r="W1413" s="815"/>
    </row>
    <row r="1414" spans="2:23" s="256" customFormat="1" ht="17.100000000000001" customHeight="1" x14ac:dyDescent="0.15">
      <c r="B1414" s="522" t="s">
        <v>270</v>
      </c>
      <c r="C1414" s="523"/>
      <c r="D1414" s="524"/>
      <c r="E1414" s="813" t="s">
        <v>516</v>
      </c>
      <c r="F1414" s="814"/>
      <c r="G1414" s="814"/>
      <c r="H1414" s="855"/>
      <c r="I1414" s="855"/>
      <c r="J1414" s="855"/>
      <c r="K1414" s="855"/>
      <c r="L1414" s="856"/>
      <c r="M1414" s="522" t="s">
        <v>270</v>
      </c>
      <c r="N1414" s="523"/>
      <c r="O1414" s="524"/>
      <c r="P1414" s="813" t="s">
        <v>516</v>
      </c>
      <c r="Q1414" s="814"/>
      <c r="R1414" s="814"/>
      <c r="S1414" s="814"/>
      <c r="T1414" s="814"/>
      <c r="U1414" s="814"/>
      <c r="V1414" s="814"/>
      <c r="W1414" s="815"/>
    </row>
    <row r="1415" spans="2:23" s="256" customFormat="1" ht="17.100000000000001" customHeight="1" x14ac:dyDescent="0.15">
      <c r="B1415" s="522" t="s">
        <v>289</v>
      </c>
      <c r="C1415" s="523"/>
      <c r="D1415" s="524"/>
      <c r="E1415" s="813" t="s">
        <v>555</v>
      </c>
      <c r="F1415" s="814"/>
      <c r="G1415" s="814"/>
      <c r="H1415" s="816" t="s">
        <v>8</v>
      </c>
      <c r="I1415" s="817"/>
      <c r="J1415" s="818"/>
      <c r="K1415" s="819"/>
      <c r="L1415" s="819"/>
      <c r="M1415" s="522" t="s">
        <v>289</v>
      </c>
      <c r="N1415" s="523"/>
      <c r="O1415" s="524"/>
      <c r="P1415" s="862" t="s">
        <v>552</v>
      </c>
      <c r="Q1415" s="863"/>
      <c r="R1415" s="864"/>
      <c r="S1415" s="816" t="s">
        <v>8</v>
      </c>
      <c r="T1415" s="817"/>
      <c r="U1415" s="818"/>
      <c r="V1415" s="819"/>
      <c r="W1415" s="820"/>
    </row>
    <row r="1416" spans="2:23" s="256" customFormat="1" ht="17.100000000000001" customHeight="1" x14ac:dyDescent="0.15">
      <c r="B1416" s="565" t="s">
        <v>567</v>
      </c>
      <c r="C1416" s="566"/>
      <c r="D1416" s="885" t="s">
        <v>1117</v>
      </c>
      <c r="E1416" s="886"/>
      <c r="F1416" s="886"/>
      <c r="G1416" s="886"/>
      <c r="H1416" s="886"/>
      <c r="I1416" s="886"/>
      <c r="J1416" s="886"/>
      <c r="K1416" s="886"/>
      <c r="L1416" s="886"/>
      <c r="M1416" s="522" t="s">
        <v>567</v>
      </c>
      <c r="N1416" s="524"/>
      <c r="O1416" s="821" t="s">
        <v>1108</v>
      </c>
      <c r="P1416" s="822"/>
      <c r="Q1416" s="822"/>
      <c r="R1416" s="822"/>
      <c r="S1416" s="822"/>
      <c r="T1416" s="822"/>
      <c r="U1416" s="822"/>
      <c r="V1416" s="822"/>
      <c r="W1416" s="823"/>
    </row>
    <row r="1417" spans="2:23" s="256" customFormat="1" ht="20.100000000000001" customHeight="1" x14ac:dyDescent="0.15">
      <c r="B1417" s="861" t="s">
        <v>564</v>
      </c>
      <c r="C1417" s="839" t="s">
        <v>565</v>
      </c>
      <c r="D1417" s="883" t="s">
        <v>747</v>
      </c>
      <c r="E1417" s="884"/>
      <c r="F1417" s="846"/>
      <c r="G1417" s="847"/>
      <c r="H1417" s="847"/>
      <c r="I1417" s="847"/>
      <c r="J1417" s="847"/>
      <c r="K1417" s="847"/>
      <c r="L1417" s="847"/>
      <c r="M1417" s="861" t="s">
        <v>564</v>
      </c>
      <c r="N1417" s="839" t="s">
        <v>565</v>
      </c>
      <c r="O1417" s="883" t="s">
        <v>747</v>
      </c>
      <c r="P1417" s="884"/>
      <c r="Q1417" s="846"/>
      <c r="R1417" s="847"/>
      <c r="S1417" s="847"/>
      <c r="T1417" s="847"/>
      <c r="U1417" s="847"/>
      <c r="V1417" s="847"/>
      <c r="W1417" s="848"/>
    </row>
    <row r="1418" spans="2:23" s="256" customFormat="1" ht="20.100000000000001" customHeight="1" x14ac:dyDescent="0.15">
      <c r="B1418" s="859"/>
      <c r="C1418" s="830"/>
      <c r="D1418" s="880"/>
      <c r="E1418" s="881"/>
      <c r="F1418" s="849"/>
      <c r="G1418" s="850"/>
      <c r="H1418" s="850"/>
      <c r="I1418" s="850"/>
      <c r="J1418" s="850"/>
      <c r="K1418" s="850"/>
      <c r="L1418" s="850"/>
      <c r="M1418" s="859"/>
      <c r="N1418" s="830"/>
      <c r="O1418" s="880"/>
      <c r="P1418" s="881"/>
      <c r="Q1418" s="849"/>
      <c r="R1418" s="850"/>
      <c r="S1418" s="850"/>
      <c r="T1418" s="850"/>
      <c r="U1418" s="850"/>
      <c r="V1418" s="850"/>
      <c r="W1418" s="851"/>
    </row>
    <row r="1419" spans="2:23" s="256" customFormat="1" ht="20.100000000000001" customHeight="1" x14ac:dyDescent="0.15">
      <c r="B1419" s="859"/>
      <c r="C1419" s="839" t="s">
        <v>2</v>
      </c>
      <c r="D1419" s="842">
        <v>2</v>
      </c>
      <c r="E1419" s="843"/>
      <c r="F1419" s="849"/>
      <c r="G1419" s="850"/>
      <c r="H1419" s="850"/>
      <c r="I1419" s="850"/>
      <c r="J1419" s="850"/>
      <c r="K1419" s="850"/>
      <c r="L1419" s="850"/>
      <c r="M1419" s="859"/>
      <c r="N1419" s="839" t="s">
        <v>2</v>
      </c>
      <c r="O1419" s="842">
        <v>3</v>
      </c>
      <c r="P1419" s="843"/>
      <c r="Q1419" s="849"/>
      <c r="R1419" s="850"/>
      <c r="S1419" s="850"/>
      <c r="T1419" s="850"/>
      <c r="U1419" s="850"/>
      <c r="V1419" s="850"/>
      <c r="W1419" s="851"/>
    </row>
    <row r="1420" spans="2:23" s="256" customFormat="1" ht="20.100000000000001" customHeight="1" x14ac:dyDescent="0.15">
      <c r="B1420" s="860"/>
      <c r="C1420" s="830"/>
      <c r="D1420" s="844"/>
      <c r="E1420" s="845"/>
      <c r="F1420" s="849"/>
      <c r="G1420" s="850"/>
      <c r="H1420" s="850"/>
      <c r="I1420" s="850"/>
      <c r="J1420" s="850"/>
      <c r="K1420" s="850"/>
      <c r="L1420" s="850"/>
      <c r="M1420" s="860"/>
      <c r="N1420" s="830"/>
      <c r="O1420" s="844"/>
      <c r="P1420" s="845"/>
      <c r="Q1420" s="849"/>
      <c r="R1420" s="850"/>
      <c r="S1420" s="850"/>
      <c r="T1420" s="850"/>
      <c r="U1420" s="850"/>
      <c r="V1420" s="850"/>
      <c r="W1420" s="851"/>
    </row>
    <row r="1421" spans="2:23" s="256" customFormat="1" ht="17.100000000000001" customHeight="1" x14ac:dyDescent="0.15">
      <c r="B1421" s="574" t="s">
        <v>566</v>
      </c>
      <c r="C1421" s="574" t="s">
        <v>3</v>
      </c>
      <c r="D1421" s="842" t="s">
        <v>534</v>
      </c>
      <c r="E1421" s="843"/>
      <c r="F1421" s="849"/>
      <c r="G1421" s="850"/>
      <c r="H1421" s="850"/>
      <c r="I1421" s="850"/>
      <c r="J1421" s="850"/>
      <c r="K1421" s="850"/>
      <c r="L1421" s="850"/>
      <c r="M1421" s="574" t="s">
        <v>566</v>
      </c>
      <c r="N1421" s="574" t="s">
        <v>3</v>
      </c>
      <c r="O1421" s="842" t="s">
        <v>534</v>
      </c>
      <c r="P1421" s="843"/>
      <c r="Q1421" s="849"/>
      <c r="R1421" s="850"/>
      <c r="S1421" s="850"/>
      <c r="T1421" s="850"/>
      <c r="U1421" s="850"/>
      <c r="V1421" s="850"/>
      <c r="W1421" s="851"/>
    </row>
    <row r="1422" spans="2:23" s="256" customFormat="1" ht="17.100000000000001" customHeight="1" x14ac:dyDescent="0.15">
      <c r="B1422" s="574"/>
      <c r="C1422" s="574"/>
      <c r="D1422" s="844"/>
      <c r="E1422" s="845"/>
      <c r="F1422" s="849"/>
      <c r="G1422" s="850"/>
      <c r="H1422" s="850"/>
      <c r="I1422" s="850"/>
      <c r="J1422" s="850"/>
      <c r="K1422" s="850"/>
      <c r="L1422" s="850"/>
      <c r="M1422" s="574"/>
      <c r="N1422" s="574"/>
      <c r="O1422" s="844"/>
      <c r="P1422" s="845"/>
      <c r="Q1422" s="849"/>
      <c r="R1422" s="850"/>
      <c r="S1422" s="850"/>
      <c r="T1422" s="850"/>
      <c r="U1422" s="850"/>
      <c r="V1422" s="850"/>
      <c r="W1422" s="851"/>
    </row>
    <row r="1423" spans="2:23" s="256" customFormat="1" ht="17.100000000000001" customHeight="1" x14ac:dyDescent="0.15">
      <c r="B1423" s="574"/>
      <c r="C1423" s="574" t="s">
        <v>4</v>
      </c>
      <c r="D1423" s="842" t="s">
        <v>487</v>
      </c>
      <c r="E1423" s="843"/>
      <c r="F1423" s="849"/>
      <c r="G1423" s="850"/>
      <c r="H1423" s="850"/>
      <c r="I1423" s="850"/>
      <c r="J1423" s="850"/>
      <c r="K1423" s="850"/>
      <c r="L1423" s="850"/>
      <c r="M1423" s="574"/>
      <c r="N1423" s="574" t="s">
        <v>4</v>
      </c>
      <c r="O1423" s="842" t="s">
        <v>485</v>
      </c>
      <c r="P1423" s="843"/>
      <c r="Q1423" s="849"/>
      <c r="R1423" s="850"/>
      <c r="S1423" s="850"/>
      <c r="T1423" s="850"/>
      <c r="U1423" s="850"/>
      <c r="V1423" s="850"/>
      <c r="W1423" s="851"/>
    </row>
    <row r="1424" spans="2:23" s="256" customFormat="1" ht="17.100000000000001" customHeight="1" x14ac:dyDescent="0.15">
      <c r="B1424" s="574"/>
      <c r="C1424" s="574"/>
      <c r="D1424" s="844"/>
      <c r="E1424" s="845"/>
      <c r="F1424" s="849"/>
      <c r="G1424" s="850"/>
      <c r="H1424" s="850"/>
      <c r="I1424" s="850"/>
      <c r="J1424" s="850"/>
      <c r="K1424" s="850"/>
      <c r="L1424" s="850"/>
      <c r="M1424" s="574"/>
      <c r="N1424" s="574"/>
      <c r="O1424" s="844"/>
      <c r="P1424" s="845"/>
      <c r="Q1424" s="849"/>
      <c r="R1424" s="850"/>
      <c r="S1424" s="850"/>
      <c r="T1424" s="850"/>
      <c r="U1424" s="850"/>
      <c r="V1424" s="850"/>
      <c r="W1424" s="851"/>
    </row>
    <row r="1425" spans="2:31" s="256" customFormat="1" ht="17.100000000000001" customHeight="1" x14ac:dyDescent="0.15">
      <c r="B1425" s="522" t="s">
        <v>5</v>
      </c>
      <c r="C1425" s="524"/>
      <c r="D1425" s="827" t="s">
        <v>332</v>
      </c>
      <c r="E1425" s="828"/>
      <c r="F1425" s="849"/>
      <c r="G1425" s="850"/>
      <c r="H1425" s="850"/>
      <c r="I1425" s="850"/>
      <c r="J1425" s="850"/>
      <c r="K1425" s="850"/>
      <c r="L1425" s="850"/>
      <c r="M1425" s="522" t="s">
        <v>5</v>
      </c>
      <c r="N1425" s="524"/>
      <c r="O1425" s="827" t="s">
        <v>332</v>
      </c>
      <c r="P1425" s="828"/>
      <c r="Q1425" s="849"/>
      <c r="R1425" s="850"/>
      <c r="S1425" s="850"/>
      <c r="T1425" s="850"/>
      <c r="U1425" s="850"/>
      <c r="V1425" s="850"/>
      <c r="W1425" s="851"/>
    </row>
    <row r="1426" spans="2:31" s="256" customFormat="1" ht="17.100000000000001" customHeight="1" x14ac:dyDescent="0.15">
      <c r="B1426" s="522" t="s">
        <v>6</v>
      </c>
      <c r="C1426" s="524"/>
      <c r="D1426" s="844" t="s">
        <v>338</v>
      </c>
      <c r="E1426" s="845"/>
      <c r="F1426" s="849"/>
      <c r="G1426" s="850"/>
      <c r="H1426" s="850"/>
      <c r="I1426" s="850"/>
      <c r="J1426" s="850"/>
      <c r="K1426" s="850"/>
      <c r="L1426" s="850"/>
      <c r="M1426" s="522" t="s">
        <v>6</v>
      </c>
      <c r="N1426" s="524"/>
      <c r="O1426" s="844" t="s">
        <v>338</v>
      </c>
      <c r="P1426" s="845"/>
      <c r="Q1426" s="849"/>
      <c r="R1426" s="850"/>
      <c r="S1426" s="850"/>
      <c r="T1426" s="850"/>
      <c r="U1426" s="850"/>
      <c r="V1426" s="850"/>
      <c r="W1426" s="851"/>
    </row>
    <row r="1427" spans="2:31" s="256" customFormat="1" ht="17.100000000000001" customHeight="1" x14ac:dyDescent="0.15">
      <c r="B1427" s="562" t="s">
        <v>29</v>
      </c>
      <c r="C1427" s="831" t="s">
        <v>267</v>
      </c>
      <c r="D1427" s="832"/>
      <c r="E1427" s="260"/>
      <c r="F1427" s="849"/>
      <c r="G1427" s="850"/>
      <c r="H1427" s="850"/>
      <c r="I1427" s="850"/>
      <c r="J1427" s="850"/>
      <c r="K1427" s="850"/>
      <c r="L1427" s="850"/>
      <c r="M1427" s="562" t="s">
        <v>29</v>
      </c>
      <c r="N1427" s="831" t="s">
        <v>267</v>
      </c>
      <c r="O1427" s="832"/>
      <c r="P1427" s="260"/>
      <c r="Q1427" s="849"/>
      <c r="R1427" s="850"/>
      <c r="S1427" s="850"/>
      <c r="T1427" s="850"/>
      <c r="U1427" s="850"/>
      <c r="V1427" s="850"/>
      <c r="W1427" s="851"/>
    </row>
    <row r="1428" spans="2:31" s="256" customFormat="1" ht="17.100000000000001" customHeight="1" x14ac:dyDescent="0.15">
      <c r="B1428" s="565"/>
      <c r="C1428" s="831" t="s">
        <v>268</v>
      </c>
      <c r="D1428" s="832"/>
      <c r="E1428" s="261" t="s">
        <v>551</v>
      </c>
      <c r="F1428" s="852"/>
      <c r="G1428" s="853"/>
      <c r="H1428" s="853"/>
      <c r="I1428" s="853"/>
      <c r="J1428" s="853"/>
      <c r="K1428" s="853"/>
      <c r="L1428" s="853"/>
      <c r="M1428" s="565"/>
      <c r="N1428" s="831" t="s">
        <v>268</v>
      </c>
      <c r="O1428" s="832"/>
      <c r="P1428" s="261" t="s">
        <v>551</v>
      </c>
      <c r="Q1428" s="852"/>
      <c r="R1428" s="853"/>
      <c r="S1428" s="853"/>
      <c r="T1428" s="853"/>
      <c r="U1428" s="853"/>
      <c r="V1428" s="853"/>
      <c r="W1428" s="854"/>
    </row>
    <row r="1429" spans="2:31" s="256" customFormat="1" ht="17.100000000000001" customHeight="1" x14ac:dyDescent="0.15">
      <c r="B1429" s="522" t="s">
        <v>7</v>
      </c>
      <c r="C1429" s="523"/>
      <c r="D1429" s="524"/>
      <c r="E1429" s="833" t="s">
        <v>1103</v>
      </c>
      <c r="F1429" s="834"/>
      <c r="G1429" s="834"/>
      <c r="H1429" s="834"/>
      <c r="I1429" s="834"/>
      <c r="J1429" s="834"/>
      <c r="K1429" s="834"/>
      <c r="L1429" s="835"/>
      <c r="M1429" s="522" t="s">
        <v>7</v>
      </c>
      <c r="N1429" s="523"/>
      <c r="O1429" s="524"/>
      <c r="P1429" s="833" t="s">
        <v>1103</v>
      </c>
      <c r="Q1429" s="834"/>
      <c r="R1429" s="834"/>
      <c r="S1429" s="834"/>
      <c r="T1429" s="834"/>
      <c r="U1429" s="834"/>
      <c r="V1429" s="834"/>
      <c r="W1429" s="835"/>
    </row>
    <row r="1430" spans="2:31" s="256" customFormat="1" ht="17.100000000000001" customHeight="1" x14ac:dyDescent="0.15">
      <c r="B1430" s="522" t="s">
        <v>46</v>
      </c>
      <c r="C1430" s="523"/>
      <c r="D1430" s="524"/>
      <c r="E1430" s="813" t="s">
        <v>1151</v>
      </c>
      <c r="F1430" s="814"/>
      <c r="G1430" s="814"/>
      <c r="H1430" s="814"/>
      <c r="I1430" s="814"/>
      <c r="J1430" s="814"/>
      <c r="K1430" s="814"/>
      <c r="L1430" s="815"/>
      <c r="M1430" s="522" t="s">
        <v>46</v>
      </c>
      <c r="N1430" s="523"/>
      <c r="O1430" s="524"/>
      <c r="P1430" s="813" t="s">
        <v>1164</v>
      </c>
      <c r="Q1430" s="814"/>
      <c r="R1430" s="814"/>
      <c r="S1430" s="814"/>
      <c r="T1430" s="814"/>
      <c r="U1430" s="814"/>
      <c r="V1430" s="814"/>
      <c r="W1430" s="815"/>
    </row>
    <row r="1431" spans="2:31" s="256" customFormat="1" ht="17.100000000000001" customHeight="1" x14ac:dyDescent="0.15">
      <c r="B1431" s="522" t="s">
        <v>270</v>
      </c>
      <c r="C1431" s="523"/>
      <c r="D1431" s="524"/>
      <c r="E1431" s="813" t="s">
        <v>516</v>
      </c>
      <c r="F1431" s="814"/>
      <c r="G1431" s="814"/>
      <c r="H1431" s="814"/>
      <c r="I1431" s="814"/>
      <c r="J1431" s="814"/>
      <c r="K1431" s="814"/>
      <c r="L1431" s="815"/>
      <c r="M1431" s="522" t="s">
        <v>270</v>
      </c>
      <c r="N1431" s="523"/>
      <c r="O1431" s="524"/>
      <c r="P1431" s="813" t="s">
        <v>516</v>
      </c>
      <c r="Q1431" s="814"/>
      <c r="R1431" s="814"/>
      <c r="S1431" s="814"/>
      <c r="T1431" s="814"/>
      <c r="U1431" s="814"/>
      <c r="V1431" s="814"/>
      <c r="W1431" s="815"/>
    </row>
    <row r="1432" spans="2:31" s="256" customFormat="1" ht="17.100000000000001" customHeight="1" x14ac:dyDescent="0.15">
      <c r="B1432" s="522" t="s">
        <v>289</v>
      </c>
      <c r="C1432" s="523"/>
      <c r="D1432" s="524"/>
      <c r="E1432" s="862" t="s">
        <v>552</v>
      </c>
      <c r="F1432" s="863"/>
      <c r="G1432" s="864"/>
      <c r="H1432" s="816" t="s">
        <v>8</v>
      </c>
      <c r="I1432" s="817"/>
      <c r="J1432" s="818"/>
      <c r="K1432" s="819"/>
      <c r="L1432" s="820"/>
      <c r="M1432" s="522" t="s">
        <v>289</v>
      </c>
      <c r="N1432" s="523"/>
      <c r="O1432" s="524"/>
      <c r="P1432" s="862" t="s">
        <v>552</v>
      </c>
      <c r="Q1432" s="863"/>
      <c r="R1432" s="864"/>
      <c r="S1432" s="816" t="s">
        <v>8</v>
      </c>
      <c r="T1432" s="817"/>
      <c r="U1432" s="818"/>
      <c r="V1432" s="819"/>
      <c r="W1432" s="820"/>
    </row>
    <row r="1433" spans="2:31" s="256" customFormat="1" ht="17.100000000000001" customHeight="1" x14ac:dyDescent="0.15">
      <c r="B1433" s="865" t="s">
        <v>567</v>
      </c>
      <c r="C1433" s="866"/>
      <c r="D1433" s="821" t="s">
        <v>1109</v>
      </c>
      <c r="E1433" s="822"/>
      <c r="F1433" s="822"/>
      <c r="G1433" s="822"/>
      <c r="H1433" s="822"/>
      <c r="I1433" s="822"/>
      <c r="J1433" s="822"/>
      <c r="K1433" s="822"/>
      <c r="L1433" s="823"/>
      <c r="M1433" s="865" t="s">
        <v>567</v>
      </c>
      <c r="N1433" s="866"/>
      <c r="O1433" s="821" t="s">
        <v>1109</v>
      </c>
      <c r="P1433" s="822"/>
      <c r="Q1433" s="822"/>
      <c r="R1433" s="822"/>
      <c r="S1433" s="822"/>
      <c r="T1433" s="822"/>
      <c r="U1433" s="822"/>
      <c r="V1433" s="822"/>
      <c r="W1433" s="823"/>
    </row>
    <row r="1434" spans="2:31" ht="15" customHeight="1" x14ac:dyDescent="0.15">
      <c r="B1434" s="263"/>
      <c r="C1434" s="824" t="s">
        <v>568</v>
      </c>
      <c r="D1434" s="825"/>
      <c r="E1434" s="825"/>
      <c r="F1434" s="825"/>
      <c r="G1434" s="825"/>
      <c r="H1434" s="825"/>
      <c r="I1434" s="825"/>
      <c r="J1434" s="825"/>
      <c r="K1434" s="825"/>
      <c r="L1434" s="825"/>
      <c r="M1434" s="263"/>
      <c r="N1434" s="263" t="s">
        <v>569</v>
      </c>
      <c r="O1434" s="263"/>
      <c r="P1434" s="263"/>
      <c r="Q1434" s="263"/>
      <c r="R1434" s="263"/>
      <c r="S1434" s="263"/>
      <c r="T1434" s="263"/>
      <c r="U1434" s="263"/>
      <c r="V1434" s="263"/>
      <c r="W1434" s="263"/>
      <c r="AA1434" s="256"/>
      <c r="AB1434" s="256"/>
      <c r="AC1434" s="256"/>
      <c r="AD1434" s="256"/>
      <c r="AE1434" s="256"/>
    </row>
    <row r="1435" spans="2:31" ht="15" customHeight="1" x14ac:dyDescent="0.15">
      <c r="B1435" s="263"/>
      <c r="C1435" s="826"/>
      <c r="D1435" s="826"/>
      <c r="E1435" s="826"/>
      <c r="F1435" s="826"/>
      <c r="G1435" s="826"/>
      <c r="H1435" s="826"/>
      <c r="I1435" s="826"/>
      <c r="J1435" s="826"/>
      <c r="K1435" s="826"/>
      <c r="L1435" s="826"/>
      <c r="M1435" s="263"/>
      <c r="N1435" s="263" t="s">
        <v>570</v>
      </c>
      <c r="O1435" s="263"/>
      <c r="P1435" s="263"/>
      <c r="Q1435" s="263"/>
      <c r="R1435" s="263"/>
      <c r="S1435" s="263"/>
      <c r="T1435" s="263"/>
      <c r="U1435" s="263"/>
      <c r="V1435" s="263"/>
      <c r="W1435" s="263"/>
      <c r="AA1435" s="256"/>
      <c r="AB1435" s="256"/>
      <c r="AC1435" s="256"/>
      <c r="AD1435" s="256"/>
      <c r="AE1435" s="256"/>
    </row>
    <row r="1436" spans="2:31" ht="15" customHeight="1" x14ac:dyDescent="0.15">
      <c r="C1436" s="263" t="s">
        <v>571</v>
      </c>
      <c r="N1436" s="264" t="s">
        <v>517</v>
      </c>
      <c r="O1436" s="264"/>
      <c r="P1436" s="264"/>
      <c r="Q1436" s="264"/>
      <c r="R1436" s="264"/>
      <c r="S1436" s="264"/>
      <c r="T1436" s="264"/>
      <c r="U1436" s="264"/>
      <c r="V1436" s="264"/>
      <c r="AA1436" s="256"/>
      <c r="AB1436" s="256"/>
      <c r="AC1436" s="256"/>
      <c r="AD1436" s="256"/>
      <c r="AE1436" s="256"/>
    </row>
    <row r="1437" spans="2:31" ht="15" customHeight="1" x14ac:dyDescent="0.15">
      <c r="C1437" s="263" t="s">
        <v>573</v>
      </c>
      <c r="N1437" s="264" t="s">
        <v>572</v>
      </c>
      <c r="O1437" s="264"/>
      <c r="P1437" s="264"/>
      <c r="Q1437" s="264"/>
      <c r="R1437" s="264"/>
      <c r="S1437" s="264"/>
      <c r="T1437" s="264"/>
      <c r="U1437" s="264"/>
      <c r="V1437" s="264"/>
      <c r="AA1437" s="256"/>
      <c r="AB1437" s="256"/>
      <c r="AC1437" s="256"/>
      <c r="AD1437" s="256"/>
      <c r="AE1437" s="256"/>
    </row>
    <row r="1438" spans="2:31" x14ac:dyDescent="0.15">
      <c r="C1438" s="264" t="s">
        <v>542</v>
      </c>
      <c r="N1438" s="264" t="s">
        <v>450</v>
      </c>
      <c r="O1438" s="264"/>
      <c r="P1438" s="264"/>
      <c r="Q1438" s="264"/>
      <c r="R1438" s="264"/>
      <c r="S1438" s="264"/>
      <c r="T1438" s="264"/>
      <c r="U1438" s="264"/>
      <c r="V1438" s="264"/>
      <c r="AA1438" s="256"/>
      <c r="AB1438" s="256"/>
      <c r="AC1438" s="256"/>
      <c r="AD1438" s="256"/>
      <c r="AE1438" s="256"/>
    </row>
    <row r="1439" spans="2:31" x14ac:dyDescent="0.15">
      <c r="N1439" s="264"/>
      <c r="AA1439" s="256"/>
      <c r="AB1439" s="256"/>
      <c r="AC1439" s="256"/>
      <c r="AD1439" s="256"/>
      <c r="AE1439" s="256"/>
    </row>
    <row r="1440" spans="2:31" x14ac:dyDescent="0.15">
      <c r="N1440" s="264"/>
      <c r="AA1440" s="256"/>
      <c r="AB1440" s="256"/>
      <c r="AC1440" s="256"/>
      <c r="AD1440" s="256"/>
      <c r="AE1440" s="256"/>
    </row>
    <row r="1441" spans="2:31" ht="9" customHeight="1" x14ac:dyDescent="0.15">
      <c r="AA1441" s="256"/>
      <c r="AB1441" s="256"/>
      <c r="AC1441" s="256"/>
      <c r="AD1441" s="256"/>
      <c r="AE1441" s="256"/>
    </row>
    <row r="1442" spans="2:31" s="256" customFormat="1" ht="22.5" customHeight="1" x14ac:dyDescent="0.15">
      <c r="B1442" s="867" t="s">
        <v>563</v>
      </c>
      <c r="C1442" s="867"/>
      <c r="D1442" s="867"/>
      <c r="E1442" s="867"/>
      <c r="F1442" s="867"/>
      <c r="G1442" s="867"/>
      <c r="H1442" s="867"/>
      <c r="I1442" s="867"/>
      <c r="J1442" s="867"/>
      <c r="K1442" s="867"/>
      <c r="L1442" s="867"/>
      <c r="M1442" s="867"/>
      <c r="N1442" s="867"/>
      <c r="O1442" s="867"/>
      <c r="P1442" s="867"/>
      <c r="Q1442" s="867"/>
      <c r="R1442" s="867"/>
      <c r="S1442" s="867"/>
      <c r="T1442" s="867"/>
      <c r="U1442" s="867"/>
      <c r="V1442" s="867"/>
      <c r="W1442" s="867"/>
      <c r="Y1442" s="242" t="s">
        <v>551</v>
      </c>
    </row>
    <row r="1443" spans="2:31" s="256" customFormat="1" ht="20.100000000000001" customHeight="1" x14ac:dyDescent="0.15">
      <c r="B1443" s="258" t="s">
        <v>27</v>
      </c>
      <c r="C1443" s="258"/>
      <c r="D1443" s="868" t="str">
        <f>D1398</f>
        <v>ミネトンネル</v>
      </c>
      <c r="E1443" s="868"/>
      <c r="F1443" s="868"/>
      <c r="G1443" s="868"/>
      <c r="H1443" s="869" t="s">
        <v>28</v>
      </c>
      <c r="I1443" s="869"/>
      <c r="J1443" s="870" t="str">
        <f>J1398</f>
        <v>一般国道　316号</v>
      </c>
      <c r="K1443" s="870"/>
      <c r="L1443" s="870"/>
      <c r="M1443" s="871" t="s">
        <v>255</v>
      </c>
      <c r="N1443" s="871"/>
      <c r="O1443" s="871"/>
      <c r="P1443" s="872" t="str">
        <f>P1398</f>
        <v>株式会社ニュージェック</v>
      </c>
      <c r="Q1443" s="872"/>
      <c r="R1443" s="872"/>
      <c r="S1443" s="562" t="s">
        <v>220</v>
      </c>
      <c r="T1443" s="564"/>
      <c r="U1443" s="873">
        <f>U1398</f>
        <v>44294</v>
      </c>
      <c r="V1443" s="874"/>
      <c r="W1443" s="875"/>
      <c r="Y1443" s="242" t="s">
        <v>554</v>
      </c>
    </row>
    <row r="1444" spans="2:31" s="256" customFormat="1" ht="20.100000000000001" customHeight="1" x14ac:dyDescent="0.15">
      <c r="B1444" s="259" t="s">
        <v>0</v>
      </c>
      <c r="C1444" s="259"/>
      <c r="D1444" s="879" t="str">
        <f>D1399</f>
        <v>美祢トンネル</v>
      </c>
      <c r="E1444" s="879"/>
      <c r="F1444" s="879"/>
      <c r="G1444" s="879"/>
      <c r="H1444" s="541" t="s">
        <v>1</v>
      </c>
      <c r="I1444" s="541"/>
      <c r="J1444" s="870" t="str">
        <f>J1399</f>
        <v>宇部土木建築事務所</v>
      </c>
      <c r="K1444" s="870"/>
      <c r="L1444" s="870"/>
      <c r="M1444" s="871" t="s">
        <v>256</v>
      </c>
      <c r="N1444" s="871"/>
      <c r="O1444" s="871"/>
      <c r="P1444" s="872" t="str">
        <f>P1399</f>
        <v>石村　勝伸</v>
      </c>
      <c r="Q1444" s="872"/>
      <c r="R1444" s="872"/>
      <c r="S1444" s="705"/>
      <c r="T1444" s="706"/>
      <c r="U1444" s="876"/>
      <c r="V1444" s="877"/>
      <c r="W1444" s="878"/>
      <c r="Y1444" s="242" t="s">
        <v>54</v>
      </c>
    </row>
    <row r="1445" spans="2:31" s="256" customFormat="1" ht="20.100000000000001" customHeight="1" x14ac:dyDescent="0.15">
      <c r="B1445" s="861" t="s">
        <v>564</v>
      </c>
      <c r="C1445" s="839" t="s">
        <v>565</v>
      </c>
      <c r="D1445" s="883" t="s">
        <v>747</v>
      </c>
      <c r="E1445" s="884"/>
      <c r="F1445" s="846"/>
      <c r="G1445" s="847"/>
      <c r="H1445" s="847"/>
      <c r="I1445" s="847"/>
      <c r="J1445" s="847"/>
      <c r="K1445" s="847"/>
      <c r="L1445" s="847"/>
      <c r="M1445" s="861" t="s">
        <v>564</v>
      </c>
      <c r="N1445" s="839" t="s">
        <v>565</v>
      </c>
      <c r="O1445" s="883" t="s">
        <v>747</v>
      </c>
      <c r="P1445" s="884"/>
      <c r="Q1445" s="846"/>
      <c r="R1445" s="847"/>
      <c r="S1445" s="847"/>
      <c r="T1445" s="847"/>
      <c r="U1445" s="847"/>
      <c r="V1445" s="847"/>
      <c r="W1445" s="848"/>
      <c r="Y1445" s="242" t="s">
        <v>55</v>
      </c>
    </row>
    <row r="1446" spans="2:31" s="256" customFormat="1" ht="20.100000000000001" customHeight="1" x14ac:dyDescent="0.15">
      <c r="B1446" s="859"/>
      <c r="C1446" s="830"/>
      <c r="D1446" s="880"/>
      <c r="E1446" s="881"/>
      <c r="F1446" s="849"/>
      <c r="G1446" s="850"/>
      <c r="H1446" s="850"/>
      <c r="I1446" s="850"/>
      <c r="J1446" s="850"/>
      <c r="K1446" s="850"/>
      <c r="L1446" s="850"/>
      <c r="M1446" s="859"/>
      <c r="N1446" s="830"/>
      <c r="O1446" s="880"/>
      <c r="P1446" s="881"/>
      <c r="Q1446" s="849"/>
      <c r="R1446" s="850"/>
      <c r="S1446" s="850"/>
      <c r="T1446" s="850"/>
      <c r="U1446" s="850"/>
      <c r="V1446" s="850"/>
      <c r="W1446" s="851"/>
    </row>
    <row r="1447" spans="2:31" s="256" customFormat="1" ht="20.100000000000001" customHeight="1" x14ac:dyDescent="0.15">
      <c r="B1447" s="859"/>
      <c r="C1447" s="839" t="s">
        <v>2</v>
      </c>
      <c r="D1447" s="842">
        <v>4</v>
      </c>
      <c r="E1447" s="843"/>
      <c r="F1447" s="849"/>
      <c r="G1447" s="850"/>
      <c r="H1447" s="850"/>
      <c r="I1447" s="850"/>
      <c r="J1447" s="850"/>
      <c r="K1447" s="850"/>
      <c r="L1447" s="850"/>
      <c r="M1447" s="859"/>
      <c r="N1447" s="839" t="s">
        <v>2</v>
      </c>
      <c r="O1447" s="842">
        <v>5</v>
      </c>
      <c r="P1447" s="843"/>
      <c r="Q1447" s="849"/>
      <c r="R1447" s="850"/>
      <c r="S1447" s="850"/>
      <c r="T1447" s="850"/>
      <c r="U1447" s="850"/>
      <c r="V1447" s="850"/>
      <c r="W1447" s="851"/>
    </row>
    <row r="1448" spans="2:31" s="256" customFormat="1" ht="20.100000000000001" customHeight="1" x14ac:dyDescent="0.15">
      <c r="B1448" s="860"/>
      <c r="C1448" s="830"/>
      <c r="D1448" s="844"/>
      <c r="E1448" s="845"/>
      <c r="F1448" s="849"/>
      <c r="G1448" s="850"/>
      <c r="H1448" s="850"/>
      <c r="I1448" s="850"/>
      <c r="J1448" s="850"/>
      <c r="K1448" s="850"/>
      <c r="L1448" s="850"/>
      <c r="M1448" s="860"/>
      <c r="N1448" s="830"/>
      <c r="O1448" s="844"/>
      <c r="P1448" s="845"/>
      <c r="Q1448" s="849"/>
      <c r="R1448" s="850"/>
      <c r="S1448" s="850"/>
      <c r="T1448" s="850"/>
      <c r="U1448" s="850"/>
      <c r="V1448" s="850"/>
      <c r="W1448" s="851"/>
    </row>
    <row r="1449" spans="2:31" s="256" customFormat="1" ht="17.100000000000001" customHeight="1" x14ac:dyDescent="0.15">
      <c r="B1449" s="574" t="s">
        <v>566</v>
      </c>
      <c r="C1449" s="574" t="s">
        <v>3</v>
      </c>
      <c r="D1449" s="842" t="s">
        <v>534</v>
      </c>
      <c r="E1449" s="843"/>
      <c r="F1449" s="849"/>
      <c r="G1449" s="850"/>
      <c r="H1449" s="850"/>
      <c r="I1449" s="850"/>
      <c r="J1449" s="850"/>
      <c r="K1449" s="850"/>
      <c r="L1449" s="850"/>
      <c r="M1449" s="574" t="s">
        <v>566</v>
      </c>
      <c r="N1449" s="574" t="s">
        <v>3</v>
      </c>
      <c r="O1449" s="842" t="s">
        <v>534</v>
      </c>
      <c r="P1449" s="843"/>
      <c r="Q1449" s="849"/>
      <c r="R1449" s="850"/>
      <c r="S1449" s="850"/>
      <c r="T1449" s="850"/>
      <c r="U1449" s="850"/>
      <c r="V1449" s="850"/>
      <c r="W1449" s="851"/>
      <c r="AA1449" s="257"/>
      <c r="AB1449" s="257"/>
      <c r="AC1449" s="257"/>
      <c r="AD1449" s="257"/>
      <c r="AE1449" s="257"/>
    </row>
    <row r="1450" spans="2:31" s="256" customFormat="1" ht="17.100000000000001" customHeight="1" x14ac:dyDescent="0.15">
      <c r="B1450" s="574"/>
      <c r="C1450" s="574"/>
      <c r="D1450" s="844"/>
      <c r="E1450" s="845"/>
      <c r="F1450" s="849"/>
      <c r="G1450" s="850"/>
      <c r="H1450" s="850"/>
      <c r="I1450" s="850"/>
      <c r="J1450" s="850"/>
      <c r="K1450" s="850"/>
      <c r="L1450" s="850"/>
      <c r="M1450" s="574"/>
      <c r="N1450" s="574"/>
      <c r="O1450" s="844"/>
      <c r="P1450" s="845"/>
      <c r="Q1450" s="849"/>
      <c r="R1450" s="850"/>
      <c r="S1450" s="850"/>
      <c r="T1450" s="850"/>
      <c r="U1450" s="850"/>
      <c r="V1450" s="850"/>
      <c r="W1450" s="851"/>
      <c r="AA1450" s="257"/>
      <c r="AB1450" s="257"/>
      <c r="AC1450" s="257"/>
      <c r="AD1450" s="257"/>
      <c r="AE1450" s="257"/>
    </row>
    <row r="1451" spans="2:31" s="256" customFormat="1" ht="17.100000000000001" customHeight="1" x14ac:dyDescent="0.15">
      <c r="B1451" s="574"/>
      <c r="C1451" s="574" t="s">
        <v>4</v>
      </c>
      <c r="D1451" s="842" t="s">
        <v>485</v>
      </c>
      <c r="E1451" s="843"/>
      <c r="F1451" s="849"/>
      <c r="G1451" s="850"/>
      <c r="H1451" s="850"/>
      <c r="I1451" s="850"/>
      <c r="J1451" s="850"/>
      <c r="K1451" s="850"/>
      <c r="L1451" s="850"/>
      <c r="M1451" s="574"/>
      <c r="N1451" s="574" t="s">
        <v>4</v>
      </c>
      <c r="O1451" s="842" t="s">
        <v>485</v>
      </c>
      <c r="P1451" s="843"/>
      <c r="Q1451" s="849"/>
      <c r="R1451" s="850"/>
      <c r="S1451" s="850"/>
      <c r="T1451" s="850"/>
      <c r="U1451" s="850"/>
      <c r="V1451" s="850"/>
      <c r="W1451" s="851"/>
      <c r="AA1451" s="257"/>
      <c r="AB1451" s="257"/>
      <c r="AC1451" s="257"/>
      <c r="AD1451" s="257"/>
      <c r="AE1451" s="257"/>
    </row>
    <row r="1452" spans="2:31" s="256" customFormat="1" ht="17.100000000000001" customHeight="1" x14ac:dyDescent="0.15">
      <c r="B1452" s="574"/>
      <c r="C1452" s="574"/>
      <c r="D1452" s="844"/>
      <c r="E1452" s="845"/>
      <c r="F1452" s="849"/>
      <c r="G1452" s="850"/>
      <c r="H1452" s="850"/>
      <c r="I1452" s="850"/>
      <c r="J1452" s="850"/>
      <c r="K1452" s="850"/>
      <c r="L1452" s="850"/>
      <c r="M1452" s="574"/>
      <c r="N1452" s="574"/>
      <c r="O1452" s="844"/>
      <c r="P1452" s="845"/>
      <c r="Q1452" s="849"/>
      <c r="R1452" s="850"/>
      <c r="S1452" s="850"/>
      <c r="T1452" s="850"/>
      <c r="U1452" s="850"/>
      <c r="V1452" s="850"/>
      <c r="W1452" s="851"/>
      <c r="AA1452" s="257"/>
      <c r="AB1452" s="257"/>
      <c r="AC1452" s="257"/>
      <c r="AD1452" s="257"/>
      <c r="AE1452" s="257"/>
    </row>
    <row r="1453" spans="2:31" s="256" customFormat="1" ht="17.100000000000001" customHeight="1" x14ac:dyDescent="0.15">
      <c r="B1453" s="522" t="s">
        <v>5</v>
      </c>
      <c r="C1453" s="524"/>
      <c r="D1453" s="827" t="s">
        <v>333</v>
      </c>
      <c r="E1453" s="828"/>
      <c r="F1453" s="849"/>
      <c r="G1453" s="850"/>
      <c r="H1453" s="850"/>
      <c r="I1453" s="850"/>
      <c r="J1453" s="850"/>
      <c r="K1453" s="850"/>
      <c r="L1453" s="850"/>
      <c r="M1453" s="522" t="s">
        <v>5</v>
      </c>
      <c r="N1453" s="524"/>
      <c r="O1453" s="827" t="s">
        <v>333</v>
      </c>
      <c r="P1453" s="828"/>
      <c r="Q1453" s="849"/>
      <c r="R1453" s="850"/>
      <c r="S1453" s="850"/>
      <c r="T1453" s="850"/>
      <c r="U1453" s="850"/>
      <c r="V1453" s="850"/>
      <c r="W1453" s="851"/>
      <c r="AA1453" s="257"/>
      <c r="AB1453" s="257"/>
      <c r="AC1453" s="257"/>
      <c r="AD1453" s="257"/>
      <c r="AE1453" s="257"/>
    </row>
    <row r="1454" spans="2:31" s="256" customFormat="1" ht="17.100000000000001" customHeight="1" x14ac:dyDescent="0.15">
      <c r="B1454" s="522" t="s">
        <v>6</v>
      </c>
      <c r="C1454" s="524"/>
      <c r="D1454" s="844" t="s">
        <v>338</v>
      </c>
      <c r="E1454" s="845"/>
      <c r="F1454" s="849"/>
      <c r="G1454" s="850"/>
      <c r="H1454" s="850"/>
      <c r="I1454" s="850"/>
      <c r="J1454" s="850"/>
      <c r="K1454" s="850"/>
      <c r="L1454" s="850"/>
      <c r="M1454" s="522" t="s">
        <v>6</v>
      </c>
      <c r="N1454" s="524"/>
      <c r="O1454" s="844" t="s">
        <v>333</v>
      </c>
      <c r="P1454" s="845"/>
      <c r="Q1454" s="849"/>
      <c r="R1454" s="850"/>
      <c r="S1454" s="850"/>
      <c r="T1454" s="850"/>
      <c r="U1454" s="850"/>
      <c r="V1454" s="850"/>
      <c r="W1454" s="851"/>
    </row>
    <row r="1455" spans="2:31" s="256" customFormat="1" ht="17.100000000000001" customHeight="1" x14ac:dyDescent="0.15">
      <c r="B1455" s="562" t="s">
        <v>29</v>
      </c>
      <c r="C1455" s="831" t="s">
        <v>267</v>
      </c>
      <c r="D1455" s="832"/>
      <c r="E1455" s="260"/>
      <c r="F1455" s="849"/>
      <c r="G1455" s="850"/>
      <c r="H1455" s="850"/>
      <c r="I1455" s="850"/>
      <c r="J1455" s="850"/>
      <c r="K1455" s="850"/>
      <c r="L1455" s="850"/>
      <c r="M1455" s="562" t="s">
        <v>29</v>
      </c>
      <c r="N1455" s="831" t="s">
        <v>267</v>
      </c>
      <c r="O1455" s="832"/>
      <c r="P1455" s="260"/>
      <c r="Q1455" s="849"/>
      <c r="R1455" s="850"/>
      <c r="S1455" s="850"/>
      <c r="T1455" s="850"/>
      <c r="U1455" s="850"/>
      <c r="V1455" s="850"/>
      <c r="W1455" s="851"/>
    </row>
    <row r="1456" spans="2:31" s="256" customFormat="1" ht="17.100000000000001" customHeight="1" x14ac:dyDescent="0.15">
      <c r="B1456" s="565"/>
      <c r="C1456" s="831" t="s">
        <v>268</v>
      </c>
      <c r="D1456" s="832"/>
      <c r="E1456" s="261" t="s">
        <v>551</v>
      </c>
      <c r="F1456" s="852"/>
      <c r="G1456" s="853"/>
      <c r="H1456" s="853"/>
      <c r="I1456" s="853"/>
      <c r="J1456" s="853"/>
      <c r="K1456" s="853"/>
      <c r="L1456" s="853"/>
      <c r="M1456" s="565"/>
      <c r="N1456" s="831" t="s">
        <v>268</v>
      </c>
      <c r="O1456" s="832"/>
      <c r="P1456" s="261" t="s">
        <v>554</v>
      </c>
      <c r="Q1456" s="852"/>
      <c r="R1456" s="853"/>
      <c r="S1456" s="853"/>
      <c r="T1456" s="853"/>
      <c r="U1456" s="853"/>
      <c r="V1456" s="853"/>
      <c r="W1456" s="854"/>
    </row>
    <row r="1457" spans="2:23" s="256" customFormat="1" ht="17.100000000000001" customHeight="1" x14ac:dyDescent="0.15">
      <c r="B1457" s="522" t="s">
        <v>7</v>
      </c>
      <c r="C1457" s="523"/>
      <c r="D1457" s="524"/>
      <c r="E1457" s="833" t="s">
        <v>1302</v>
      </c>
      <c r="F1457" s="857"/>
      <c r="G1457" s="857"/>
      <c r="H1457" s="857"/>
      <c r="I1457" s="857"/>
      <c r="J1457" s="857"/>
      <c r="K1457" s="857"/>
      <c r="L1457" s="858"/>
      <c r="M1457" s="522" t="s">
        <v>7</v>
      </c>
      <c r="N1457" s="523"/>
      <c r="O1457" s="524"/>
      <c r="P1457" s="833" t="s">
        <v>1303</v>
      </c>
      <c r="Q1457" s="857"/>
      <c r="R1457" s="857"/>
      <c r="S1457" s="857"/>
      <c r="T1457" s="857"/>
      <c r="U1457" s="857"/>
      <c r="V1457" s="857"/>
      <c r="W1457" s="858"/>
    </row>
    <row r="1458" spans="2:23" s="256" customFormat="1" ht="17.100000000000001" customHeight="1" x14ac:dyDescent="0.15">
      <c r="B1458" s="522" t="s">
        <v>46</v>
      </c>
      <c r="C1458" s="523"/>
      <c r="D1458" s="524"/>
      <c r="E1458" s="833" t="s">
        <v>1302</v>
      </c>
      <c r="F1458" s="857"/>
      <c r="G1458" s="857"/>
      <c r="H1458" s="857"/>
      <c r="I1458" s="857"/>
      <c r="J1458" s="857"/>
      <c r="K1458" s="857"/>
      <c r="L1458" s="858"/>
      <c r="M1458" s="522" t="s">
        <v>46</v>
      </c>
      <c r="N1458" s="523"/>
      <c r="O1458" s="524"/>
      <c r="P1458" s="813" t="s">
        <v>1226</v>
      </c>
      <c r="Q1458" s="814"/>
      <c r="R1458" s="814"/>
      <c r="S1458" s="814"/>
      <c r="T1458" s="814"/>
      <c r="U1458" s="814"/>
      <c r="V1458" s="814"/>
      <c r="W1458" s="815"/>
    </row>
    <row r="1459" spans="2:23" s="256" customFormat="1" ht="17.100000000000001" customHeight="1" x14ac:dyDescent="0.15">
      <c r="B1459" s="522" t="s">
        <v>270</v>
      </c>
      <c r="C1459" s="523"/>
      <c r="D1459" s="524"/>
      <c r="E1459" s="813" t="s">
        <v>516</v>
      </c>
      <c r="F1459" s="814"/>
      <c r="G1459" s="814"/>
      <c r="H1459" s="855"/>
      <c r="I1459" s="855"/>
      <c r="J1459" s="855"/>
      <c r="K1459" s="855"/>
      <c r="L1459" s="856"/>
      <c r="M1459" s="522" t="s">
        <v>270</v>
      </c>
      <c r="N1459" s="523"/>
      <c r="O1459" s="524"/>
      <c r="P1459" s="813" t="s">
        <v>516</v>
      </c>
      <c r="Q1459" s="814"/>
      <c r="R1459" s="814"/>
      <c r="S1459" s="855"/>
      <c r="T1459" s="855"/>
      <c r="U1459" s="855"/>
      <c r="V1459" s="855"/>
      <c r="W1459" s="856"/>
    </row>
    <row r="1460" spans="2:23" s="256" customFormat="1" ht="17.100000000000001" customHeight="1" x14ac:dyDescent="0.15">
      <c r="B1460" s="522" t="s">
        <v>289</v>
      </c>
      <c r="C1460" s="523"/>
      <c r="D1460" s="524"/>
      <c r="E1460" s="813" t="s">
        <v>555</v>
      </c>
      <c r="F1460" s="814"/>
      <c r="G1460" s="814"/>
      <c r="H1460" s="816" t="s">
        <v>8</v>
      </c>
      <c r="I1460" s="817"/>
      <c r="J1460" s="818"/>
      <c r="K1460" s="819"/>
      <c r="L1460" s="820"/>
      <c r="M1460" s="522" t="s">
        <v>289</v>
      </c>
      <c r="N1460" s="523"/>
      <c r="O1460" s="524"/>
      <c r="P1460" s="813" t="s">
        <v>555</v>
      </c>
      <c r="Q1460" s="814"/>
      <c r="R1460" s="814"/>
      <c r="S1460" s="816" t="s">
        <v>8</v>
      </c>
      <c r="T1460" s="817"/>
      <c r="U1460" s="818"/>
      <c r="V1460" s="819"/>
      <c r="W1460" s="820"/>
    </row>
    <row r="1461" spans="2:23" s="256" customFormat="1" ht="17.100000000000001" customHeight="1" x14ac:dyDescent="0.15">
      <c r="B1461" s="865" t="s">
        <v>567</v>
      </c>
      <c r="C1461" s="882"/>
      <c r="D1461" s="821" t="s">
        <v>1304</v>
      </c>
      <c r="E1461" s="822"/>
      <c r="F1461" s="822"/>
      <c r="G1461" s="822"/>
      <c r="H1461" s="822"/>
      <c r="I1461" s="822"/>
      <c r="J1461" s="822"/>
      <c r="K1461" s="822"/>
      <c r="L1461" s="823"/>
      <c r="M1461" s="865" t="s">
        <v>567</v>
      </c>
      <c r="N1461" s="882"/>
      <c r="O1461" s="821" t="s">
        <v>1686</v>
      </c>
      <c r="P1461" s="822"/>
      <c r="Q1461" s="822"/>
      <c r="R1461" s="822"/>
      <c r="S1461" s="822"/>
      <c r="T1461" s="822"/>
      <c r="U1461" s="822"/>
      <c r="V1461" s="822"/>
      <c r="W1461" s="823"/>
    </row>
    <row r="1462" spans="2:23" s="256" customFormat="1" ht="20.100000000000001" customHeight="1" x14ac:dyDescent="0.15">
      <c r="B1462" s="861" t="s">
        <v>564</v>
      </c>
      <c r="C1462" s="839" t="s">
        <v>565</v>
      </c>
      <c r="D1462" s="883" t="s">
        <v>747</v>
      </c>
      <c r="E1462" s="884"/>
      <c r="F1462" s="846"/>
      <c r="G1462" s="847"/>
      <c r="H1462" s="847"/>
      <c r="I1462" s="847"/>
      <c r="J1462" s="847"/>
      <c r="K1462" s="847"/>
      <c r="L1462" s="847"/>
      <c r="M1462" s="861" t="s">
        <v>564</v>
      </c>
      <c r="N1462" s="839" t="s">
        <v>565</v>
      </c>
      <c r="O1462" s="883" t="s">
        <v>747</v>
      </c>
      <c r="P1462" s="884"/>
      <c r="Q1462" s="846"/>
      <c r="R1462" s="847"/>
      <c r="S1462" s="847"/>
      <c r="T1462" s="847"/>
      <c r="U1462" s="847"/>
      <c r="V1462" s="847"/>
      <c r="W1462" s="848"/>
    </row>
    <row r="1463" spans="2:23" s="256" customFormat="1" ht="20.100000000000001" customHeight="1" x14ac:dyDescent="0.15">
      <c r="B1463" s="859"/>
      <c r="C1463" s="830"/>
      <c r="D1463" s="880"/>
      <c r="E1463" s="881"/>
      <c r="F1463" s="849"/>
      <c r="G1463" s="850"/>
      <c r="H1463" s="850"/>
      <c r="I1463" s="850"/>
      <c r="J1463" s="850"/>
      <c r="K1463" s="850"/>
      <c r="L1463" s="850"/>
      <c r="M1463" s="859"/>
      <c r="N1463" s="830"/>
      <c r="O1463" s="880"/>
      <c r="P1463" s="881"/>
      <c r="Q1463" s="849"/>
      <c r="R1463" s="850"/>
      <c r="S1463" s="850"/>
      <c r="T1463" s="850"/>
      <c r="U1463" s="850"/>
      <c r="V1463" s="850"/>
      <c r="W1463" s="851"/>
    </row>
    <row r="1464" spans="2:23" s="256" customFormat="1" ht="20.100000000000001" customHeight="1" x14ac:dyDescent="0.15">
      <c r="B1464" s="859"/>
      <c r="C1464" s="839" t="s">
        <v>2</v>
      </c>
      <c r="D1464" s="842">
        <v>6</v>
      </c>
      <c r="E1464" s="843"/>
      <c r="F1464" s="849"/>
      <c r="G1464" s="850"/>
      <c r="H1464" s="850"/>
      <c r="I1464" s="850"/>
      <c r="J1464" s="850"/>
      <c r="K1464" s="850"/>
      <c r="L1464" s="850"/>
      <c r="M1464" s="859"/>
      <c r="N1464" s="839" t="s">
        <v>2</v>
      </c>
      <c r="O1464" s="842">
        <v>7</v>
      </c>
      <c r="P1464" s="843"/>
      <c r="Q1464" s="849"/>
      <c r="R1464" s="850"/>
      <c r="S1464" s="850"/>
      <c r="T1464" s="850"/>
      <c r="U1464" s="850"/>
      <c r="V1464" s="850"/>
      <c r="W1464" s="851"/>
    </row>
    <row r="1465" spans="2:23" s="256" customFormat="1" ht="20.100000000000001" customHeight="1" x14ac:dyDescent="0.15">
      <c r="B1465" s="860"/>
      <c r="C1465" s="830"/>
      <c r="D1465" s="844"/>
      <c r="E1465" s="845"/>
      <c r="F1465" s="849"/>
      <c r="G1465" s="850"/>
      <c r="H1465" s="850"/>
      <c r="I1465" s="850"/>
      <c r="J1465" s="850"/>
      <c r="K1465" s="850"/>
      <c r="L1465" s="850"/>
      <c r="M1465" s="860"/>
      <c r="N1465" s="830"/>
      <c r="O1465" s="844"/>
      <c r="P1465" s="845"/>
      <c r="Q1465" s="849"/>
      <c r="R1465" s="850"/>
      <c r="S1465" s="850"/>
      <c r="T1465" s="850"/>
      <c r="U1465" s="850"/>
      <c r="V1465" s="850"/>
      <c r="W1465" s="851"/>
    </row>
    <row r="1466" spans="2:23" s="256" customFormat="1" ht="17.100000000000001" customHeight="1" x14ac:dyDescent="0.15">
      <c r="B1466" s="574" t="s">
        <v>566</v>
      </c>
      <c r="C1466" s="574" t="s">
        <v>3</v>
      </c>
      <c r="D1466" s="842" t="s">
        <v>331</v>
      </c>
      <c r="E1466" s="843"/>
      <c r="F1466" s="849"/>
      <c r="G1466" s="850"/>
      <c r="H1466" s="850"/>
      <c r="I1466" s="850"/>
      <c r="J1466" s="850"/>
      <c r="K1466" s="850"/>
      <c r="L1466" s="850"/>
      <c r="M1466" s="574" t="s">
        <v>566</v>
      </c>
      <c r="N1466" s="574" t="s">
        <v>3</v>
      </c>
      <c r="O1466" s="842" t="s">
        <v>331</v>
      </c>
      <c r="P1466" s="843"/>
      <c r="Q1466" s="849"/>
      <c r="R1466" s="850"/>
      <c r="S1466" s="850"/>
      <c r="T1466" s="850"/>
      <c r="U1466" s="850"/>
      <c r="V1466" s="850"/>
      <c r="W1466" s="851"/>
    </row>
    <row r="1467" spans="2:23" s="256" customFormat="1" ht="17.100000000000001" customHeight="1" x14ac:dyDescent="0.15">
      <c r="B1467" s="574"/>
      <c r="C1467" s="574"/>
      <c r="D1467" s="844"/>
      <c r="E1467" s="845"/>
      <c r="F1467" s="849"/>
      <c r="G1467" s="850"/>
      <c r="H1467" s="850"/>
      <c r="I1467" s="850"/>
      <c r="J1467" s="850"/>
      <c r="K1467" s="850"/>
      <c r="L1467" s="850"/>
      <c r="M1467" s="574"/>
      <c r="N1467" s="574"/>
      <c r="O1467" s="844"/>
      <c r="P1467" s="845"/>
      <c r="Q1467" s="849"/>
      <c r="R1467" s="850"/>
      <c r="S1467" s="850"/>
      <c r="T1467" s="850"/>
      <c r="U1467" s="850"/>
      <c r="V1467" s="850"/>
      <c r="W1467" s="851"/>
    </row>
    <row r="1468" spans="2:23" s="256" customFormat="1" ht="17.100000000000001" customHeight="1" x14ac:dyDescent="0.15">
      <c r="B1468" s="574"/>
      <c r="C1468" s="574" t="s">
        <v>4</v>
      </c>
      <c r="D1468" s="842" t="s">
        <v>356</v>
      </c>
      <c r="E1468" s="843"/>
      <c r="F1468" s="849"/>
      <c r="G1468" s="850"/>
      <c r="H1468" s="850"/>
      <c r="I1468" s="850"/>
      <c r="J1468" s="850"/>
      <c r="K1468" s="850"/>
      <c r="L1468" s="850"/>
      <c r="M1468" s="574"/>
      <c r="N1468" s="574" t="s">
        <v>4</v>
      </c>
      <c r="O1468" s="842" t="s">
        <v>355</v>
      </c>
      <c r="P1468" s="843"/>
      <c r="Q1468" s="849"/>
      <c r="R1468" s="850"/>
      <c r="S1468" s="850"/>
      <c r="T1468" s="850"/>
      <c r="U1468" s="850"/>
      <c r="V1468" s="850"/>
      <c r="W1468" s="851"/>
    </row>
    <row r="1469" spans="2:23" s="256" customFormat="1" ht="17.100000000000001" customHeight="1" x14ac:dyDescent="0.15">
      <c r="B1469" s="574"/>
      <c r="C1469" s="574"/>
      <c r="D1469" s="844"/>
      <c r="E1469" s="845"/>
      <c r="F1469" s="849"/>
      <c r="G1469" s="850"/>
      <c r="H1469" s="850"/>
      <c r="I1469" s="850"/>
      <c r="J1469" s="850"/>
      <c r="K1469" s="850"/>
      <c r="L1469" s="850"/>
      <c r="M1469" s="574"/>
      <c r="N1469" s="574"/>
      <c r="O1469" s="844"/>
      <c r="P1469" s="845"/>
      <c r="Q1469" s="849"/>
      <c r="R1469" s="850"/>
      <c r="S1469" s="850"/>
      <c r="T1469" s="850"/>
      <c r="U1469" s="850"/>
      <c r="V1469" s="850"/>
      <c r="W1469" s="851"/>
    </row>
    <row r="1470" spans="2:23" s="256" customFormat="1" ht="17.100000000000001" customHeight="1" x14ac:dyDescent="0.15">
      <c r="B1470" s="522" t="s">
        <v>5</v>
      </c>
      <c r="C1470" s="524"/>
      <c r="D1470" s="827" t="s">
        <v>333</v>
      </c>
      <c r="E1470" s="828"/>
      <c r="F1470" s="849"/>
      <c r="G1470" s="850"/>
      <c r="H1470" s="850"/>
      <c r="I1470" s="850"/>
      <c r="J1470" s="850"/>
      <c r="K1470" s="850"/>
      <c r="L1470" s="850"/>
      <c r="M1470" s="522" t="s">
        <v>5</v>
      </c>
      <c r="N1470" s="524"/>
      <c r="O1470" s="827" t="s">
        <v>333</v>
      </c>
      <c r="P1470" s="828"/>
      <c r="Q1470" s="849"/>
      <c r="R1470" s="850"/>
      <c r="S1470" s="850"/>
      <c r="T1470" s="850"/>
      <c r="U1470" s="850"/>
      <c r="V1470" s="850"/>
      <c r="W1470" s="851"/>
    </row>
    <row r="1471" spans="2:23" s="256" customFormat="1" ht="17.100000000000001" customHeight="1" x14ac:dyDescent="0.15">
      <c r="B1471" s="522" t="s">
        <v>6</v>
      </c>
      <c r="C1471" s="524"/>
      <c r="D1471" s="844" t="s">
        <v>340</v>
      </c>
      <c r="E1471" s="845"/>
      <c r="F1471" s="849"/>
      <c r="G1471" s="850"/>
      <c r="H1471" s="850"/>
      <c r="I1471" s="850"/>
      <c r="J1471" s="850"/>
      <c r="K1471" s="850"/>
      <c r="L1471" s="850"/>
      <c r="M1471" s="522" t="s">
        <v>6</v>
      </c>
      <c r="N1471" s="524"/>
      <c r="O1471" s="844" t="s">
        <v>340</v>
      </c>
      <c r="P1471" s="845"/>
      <c r="Q1471" s="849"/>
      <c r="R1471" s="850"/>
      <c r="S1471" s="850"/>
      <c r="T1471" s="850"/>
      <c r="U1471" s="850"/>
      <c r="V1471" s="850"/>
      <c r="W1471" s="851"/>
    </row>
    <row r="1472" spans="2:23" s="256" customFormat="1" ht="17.100000000000001" customHeight="1" x14ac:dyDescent="0.15">
      <c r="B1472" s="562" t="s">
        <v>29</v>
      </c>
      <c r="C1472" s="831" t="s">
        <v>267</v>
      </c>
      <c r="D1472" s="832"/>
      <c r="E1472" s="260"/>
      <c r="F1472" s="849"/>
      <c r="G1472" s="850"/>
      <c r="H1472" s="850"/>
      <c r="I1472" s="850"/>
      <c r="J1472" s="850"/>
      <c r="K1472" s="850"/>
      <c r="L1472" s="850"/>
      <c r="M1472" s="562" t="s">
        <v>29</v>
      </c>
      <c r="N1472" s="831" t="s">
        <v>267</v>
      </c>
      <c r="O1472" s="832"/>
      <c r="P1472" s="260"/>
      <c r="Q1472" s="849"/>
      <c r="R1472" s="850"/>
      <c r="S1472" s="850"/>
      <c r="T1472" s="850"/>
      <c r="U1472" s="850"/>
      <c r="V1472" s="850"/>
      <c r="W1472" s="851"/>
    </row>
    <row r="1473" spans="2:31" s="256" customFormat="1" ht="17.100000000000001" customHeight="1" x14ac:dyDescent="0.15">
      <c r="B1473" s="565"/>
      <c r="C1473" s="831" t="s">
        <v>268</v>
      </c>
      <c r="D1473" s="832"/>
      <c r="E1473" s="261" t="s">
        <v>554</v>
      </c>
      <c r="F1473" s="852"/>
      <c r="G1473" s="853"/>
      <c r="H1473" s="853"/>
      <c r="I1473" s="853"/>
      <c r="J1473" s="853"/>
      <c r="K1473" s="853"/>
      <c r="L1473" s="853"/>
      <c r="M1473" s="565"/>
      <c r="N1473" s="831" t="s">
        <v>268</v>
      </c>
      <c r="O1473" s="832"/>
      <c r="P1473" s="261" t="s">
        <v>554</v>
      </c>
      <c r="Q1473" s="852"/>
      <c r="R1473" s="853"/>
      <c r="S1473" s="853"/>
      <c r="T1473" s="853"/>
      <c r="U1473" s="853"/>
      <c r="V1473" s="853"/>
      <c r="W1473" s="854"/>
    </row>
    <row r="1474" spans="2:31" s="256" customFormat="1" ht="17.100000000000001" customHeight="1" x14ac:dyDescent="0.15">
      <c r="B1474" s="522" t="s">
        <v>7</v>
      </c>
      <c r="C1474" s="523"/>
      <c r="D1474" s="524"/>
      <c r="E1474" s="833" t="s">
        <v>1305</v>
      </c>
      <c r="F1474" s="857"/>
      <c r="G1474" s="857"/>
      <c r="H1474" s="857"/>
      <c r="I1474" s="857"/>
      <c r="J1474" s="857"/>
      <c r="K1474" s="857"/>
      <c r="L1474" s="858"/>
      <c r="M1474" s="522" t="s">
        <v>7</v>
      </c>
      <c r="N1474" s="523"/>
      <c r="O1474" s="524"/>
      <c r="P1474" s="833" t="s">
        <v>1306</v>
      </c>
      <c r="Q1474" s="857"/>
      <c r="R1474" s="857"/>
      <c r="S1474" s="857"/>
      <c r="T1474" s="857"/>
      <c r="U1474" s="857"/>
      <c r="V1474" s="857"/>
      <c r="W1474" s="858"/>
    </row>
    <row r="1475" spans="2:31" s="256" customFormat="1" ht="17.100000000000001" customHeight="1" x14ac:dyDescent="0.15">
      <c r="B1475" s="522" t="s">
        <v>46</v>
      </c>
      <c r="C1475" s="523"/>
      <c r="D1475" s="524"/>
      <c r="E1475" s="813" t="s">
        <v>1295</v>
      </c>
      <c r="F1475" s="814"/>
      <c r="G1475" s="814"/>
      <c r="H1475" s="814"/>
      <c r="I1475" s="814"/>
      <c r="J1475" s="814"/>
      <c r="K1475" s="814"/>
      <c r="L1475" s="814"/>
      <c r="M1475" s="522" t="s">
        <v>46</v>
      </c>
      <c r="N1475" s="523"/>
      <c r="O1475" s="524"/>
      <c r="P1475" s="813" t="s">
        <v>1116</v>
      </c>
      <c r="Q1475" s="814"/>
      <c r="R1475" s="814"/>
      <c r="S1475" s="814"/>
      <c r="T1475" s="814"/>
      <c r="U1475" s="814"/>
      <c r="V1475" s="814"/>
      <c r="W1475" s="815"/>
    </row>
    <row r="1476" spans="2:31" s="256" customFormat="1" ht="17.100000000000001" customHeight="1" x14ac:dyDescent="0.15">
      <c r="B1476" s="522" t="s">
        <v>270</v>
      </c>
      <c r="C1476" s="523"/>
      <c r="D1476" s="524"/>
      <c r="E1476" s="813" t="s">
        <v>516</v>
      </c>
      <c r="F1476" s="814"/>
      <c r="G1476" s="814"/>
      <c r="H1476" s="855"/>
      <c r="I1476" s="855"/>
      <c r="J1476" s="855"/>
      <c r="K1476" s="855"/>
      <c r="L1476" s="856"/>
      <c r="M1476" s="522" t="s">
        <v>270</v>
      </c>
      <c r="N1476" s="523"/>
      <c r="O1476" s="524"/>
      <c r="P1476" s="813" t="s">
        <v>516</v>
      </c>
      <c r="Q1476" s="814"/>
      <c r="R1476" s="814"/>
      <c r="S1476" s="855"/>
      <c r="T1476" s="855"/>
      <c r="U1476" s="855"/>
      <c r="V1476" s="855"/>
      <c r="W1476" s="856"/>
    </row>
    <row r="1477" spans="2:31" s="256" customFormat="1" ht="17.100000000000001" customHeight="1" x14ac:dyDescent="0.15">
      <c r="B1477" s="522" t="s">
        <v>289</v>
      </c>
      <c r="C1477" s="523"/>
      <c r="D1477" s="524"/>
      <c r="E1477" s="813" t="s">
        <v>555</v>
      </c>
      <c r="F1477" s="814"/>
      <c r="G1477" s="814"/>
      <c r="H1477" s="816" t="s">
        <v>8</v>
      </c>
      <c r="I1477" s="817"/>
      <c r="J1477" s="818"/>
      <c r="K1477" s="819"/>
      <c r="L1477" s="819"/>
      <c r="M1477" s="522" t="s">
        <v>289</v>
      </c>
      <c r="N1477" s="523"/>
      <c r="O1477" s="524"/>
      <c r="P1477" s="813" t="s">
        <v>555</v>
      </c>
      <c r="Q1477" s="814"/>
      <c r="R1477" s="814"/>
      <c r="S1477" s="816" t="s">
        <v>8</v>
      </c>
      <c r="T1477" s="817"/>
      <c r="U1477" s="818"/>
      <c r="V1477" s="819"/>
      <c r="W1477" s="820"/>
    </row>
    <row r="1478" spans="2:31" s="256" customFormat="1" ht="17.100000000000001" customHeight="1" x14ac:dyDescent="0.15">
      <c r="B1478" s="565" t="s">
        <v>567</v>
      </c>
      <c r="C1478" s="566"/>
      <c r="D1478" s="885" t="s">
        <v>1296</v>
      </c>
      <c r="E1478" s="886"/>
      <c r="F1478" s="886"/>
      <c r="G1478" s="886"/>
      <c r="H1478" s="886"/>
      <c r="I1478" s="886"/>
      <c r="J1478" s="886"/>
      <c r="K1478" s="886"/>
      <c r="L1478" s="886"/>
      <c r="M1478" s="565" t="s">
        <v>567</v>
      </c>
      <c r="N1478" s="566"/>
      <c r="O1478" s="885" t="s">
        <v>1117</v>
      </c>
      <c r="P1478" s="886"/>
      <c r="Q1478" s="886"/>
      <c r="R1478" s="886"/>
      <c r="S1478" s="886"/>
      <c r="T1478" s="886"/>
      <c r="U1478" s="886"/>
      <c r="V1478" s="886"/>
      <c r="W1478" s="887"/>
    </row>
    <row r="1479" spans="2:31" ht="15" customHeight="1" x14ac:dyDescent="0.15">
      <c r="B1479" s="263"/>
      <c r="C1479" s="824" t="s">
        <v>568</v>
      </c>
      <c r="D1479" s="825"/>
      <c r="E1479" s="825"/>
      <c r="F1479" s="825"/>
      <c r="G1479" s="825"/>
      <c r="H1479" s="825"/>
      <c r="I1479" s="825"/>
      <c r="J1479" s="825"/>
      <c r="K1479" s="825"/>
      <c r="L1479" s="825"/>
      <c r="M1479" s="263"/>
      <c r="N1479" s="263" t="s">
        <v>569</v>
      </c>
      <c r="O1479" s="263"/>
      <c r="P1479" s="263"/>
      <c r="Q1479" s="263"/>
      <c r="R1479" s="263"/>
      <c r="S1479" s="263"/>
      <c r="T1479" s="263"/>
      <c r="U1479" s="263"/>
      <c r="V1479" s="263"/>
      <c r="W1479" s="263"/>
      <c r="AA1479" s="256"/>
      <c r="AB1479" s="256"/>
      <c r="AC1479" s="256"/>
      <c r="AD1479" s="256"/>
      <c r="AE1479" s="256"/>
    </row>
    <row r="1480" spans="2:31" ht="15" customHeight="1" x14ac:dyDescent="0.15">
      <c r="B1480" s="263"/>
      <c r="C1480" s="826"/>
      <c r="D1480" s="826"/>
      <c r="E1480" s="826"/>
      <c r="F1480" s="826"/>
      <c r="G1480" s="826"/>
      <c r="H1480" s="826"/>
      <c r="I1480" s="826"/>
      <c r="J1480" s="826"/>
      <c r="K1480" s="826"/>
      <c r="L1480" s="826"/>
      <c r="M1480" s="263"/>
      <c r="N1480" s="263" t="s">
        <v>570</v>
      </c>
      <c r="O1480" s="263"/>
      <c r="P1480" s="263"/>
      <c r="Q1480" s="263"/>
      <c r="R1480" s="263"/>
      <c r="S1480" s="263"/>
      <c r="T1480" s="263"/>
      <c r="U1480" s="263"/>
      <c r="V1480" s="263"/>
      <c r="W1480" s="263"/>
      <c r="AA1480" s="256"/>
      <c r="AB1480" s="256"/>
      <c r="AC1480" s="256"/>
      <c r="AD1480" s="256"/>
      <c r="AE1480" s="256"/>
    </row>
    <row r="1481" spans="2:31" ht="15" customHeight="1" x14ac:dyDescent="0.15">
      <c r="C1481" s="263" t="s">
        <v>571</v>
      </c>
      <c r="N1481" s="264" t="s">
        <v>517</v>
      </c>
      <c r="O1481" s="264"/>
      <c r="P1481" s="264"/>
      <c r="Q1481" s="264"/>
      <c r="R1481" s="264"/>
      <c r="S1481" s="264"/>
      <c r="T1481" s="264"/>
      <c r="U1481" s="264"/>
      <c r="V1481" s="264"/>
      <c r="AA1481" s="256"/>
      <c r="AB1481" s="256"/>
      <c r="AC1481" s="256"/>
      <c r="AD1481" s="256"/>
      <c r="AE1481" s="256"/>
    </row>
    <row r="1482" spans="2:31" ht="15" customHeight="1" x14ac:dyDescent="0.15">
      <c r="C1482" s="263" t="s">
        <v>573</v>
      </c>
      <c r="N1482" s="264" t="s">
        <v>572</v>
      </c>
      <c r="O1482" s="264"/>
      <c r="P1482" s="264"/>
      <c r="Q1482" s="264"/>
      <c r="R1482" s="264"/>
      <c r="S1482" s="264"/>
      <c r="T1482" s="264"/>
      <c r="U1482" s="264"/>
      <c r="V1482" s="264"/>
      <c r="AA1482" s="256"/>
      <c r="AB1482" s="256"/>
      <c r="AC1482" s="256"/>
      <c r="AD1482" s="256"/>
      <c r="AE1482" s="256"/>
    </row>
    <row r="1483" spans="2:31" x14ac:dyDescent="0.15">
      <c r="C1483" s="264" t="s">
        <v>542</v>
      </c>
      <c r="N1483" s="264" t="s">
        <v>450</v>
      </c>
      <c r="O1483" s="264"/>
      <c r="P1483" s="264"/>
      <c r="Q1483" s="264"/>
      <c r="R1483" s="264"/>
      <c r="S1483" s="264"/>
      <c r="T1483" s="264"/>
      <c r="U1483" s="264"/>
      <c r="V1483" s="264"/>
      <c r="AA1483" s="256"/>
      <c r="AB1483" s="256"/>
      <c r="AC1483" s="256"/>
      <c r="AD1483" s="256"/>
      <c r="AE1483" s="256"/>
    </row>
    <row r="1484" spans="2:31" x14ac:dyDescent="0.15">
      <c r="N1484" s="264"/>
      <c r="AA1484" s="256"/>
      <c r="AB1484" s="256"/>
      <c r="AC1484" s="256"/>
      <c r="AD1484" s="256"/>
      <c r="AE1484" s="256"/>
    </row>
    <row r="1485" spans="2:31" x14ac:dyDescent="0.15">
      <c r="N1485" s="264"/>
      <c r="AA1485" s="256"/>
      <c r="AB1485" s="256"/>
      <c r="AC1485" s="256"/>
      <c r="AD1485" s="256"/>
      <c r="AE1485" s="256"/>
    </row>
    <row r="1486" spans="2:31" ht="9" customHeight="1" x14ac:dyDescent="0.15">
      <c r="AA1486" s="256"/>
      <c r="AB1486" s="256"/>
      <c r="AC1486" s="256"/>
      <c r="AD1486" s="256"/>
      <c r="AE1486" s="256"/>
    </row>
    <row r="1487" spans="2:31" s="256" customFormat="1" ht="22.5" customHeight="1" x14ac:dyDescent="0.15">
      <c r="B1487" s="867" t="s">
        <v>563</v>
      </c>
      <c r="C1487" s="867"/>
      <c r="D1487" s="867"/>
      <c r="E1487" s="867"/>
      <c r="F1487" s="867"/>
      <c r="G1487" s="867"/>
      <c r="H1487" s="867"/>
      <c r="I1487" s="867"/>
      <c r="J1487" s="867"/>
      <c r="K1487" s="867"/>
      <c r="L1487" s="867"/>
      <c r="M1487" s="867"/>
      <c r="N1487" s="867"/>
      <c r="O1487" s="867"/>
      <c r="P1487" s="867"/>
      <c r="Q1487" s="867"/>
      <c r="R1487" s="867"/>
      <c r="S1487" s="867"/>
      <c r="T1487" s="867"/>
      <c r="U1487" s="867"/>
      <c r="V1487" s="867"/>
      <c r="W1487" s="867"/>
      <c r="Y1487" s="242" t="s">
        <v>551</v>
      </c>
    </row>
    <row r="1488" spans="2:31" s="256" customFormat="1" ht="20.100000000000001" customHeight="1" x14ac:dyDescent="0.15">
      <c r="B1488" s="258" t="s">
        <v>27</v>
      </c>
      <c r="C1488" s="258"/>
      <c r="D1488" s="868" t="str">
        <f>D1443</f>
        <v>ミネトンネル</v>
      </c>
      <c r="E1488" s="868"/>
      <c r="F1488" s="868"/>
      <c r="G1488" s="868"/>
      <c r="H1488" s="869" t="s">
        <v>28</v>
      </c>
      <c r="I1488" s="869"/>
      <c r="J1488" s="870" t="str">
        <f>J1443</f>
        <v>一般国道　316号</v>
      </c>
      <c r="K1488" s="870"/>
      <c r="L1488" s="870"/>
      <c r="M1488" s="871" t="s">
        <v>255</v>
      </c>
      <c r="N1488" s="871"/>
      <c r="O1488" s="871"/>
      <c r="P1488" s="872" t="str">
        <f>P1443</f>
        <v>株式会社ニュージェック</v>
      </c>
      <c r="Q1488" s="872"/>
      <c r="R1488" s="872"/>
      <c r="S1488" s="562" t="s">
        <v>220</v>
      </c>
      <c r="T1488" s="564"/>
      <c r="U1488" s="873">
        <f>U1443</f>
        <v>44294</v>
      </c>
      <c r="V1488" s="874"/>
      <c r="W1488" s="875"/>
      <c r="Y1488" s="242" t="s">
        <v>554</v>
      </c>
    </row>
    <row r="1489" spans="2:31" s="256" customFormat="1" ht="20.100000000000001" customHeight="1" x14ac:dyDescent="0.15">
      <c r="B1489" s="259" t="s">
        <v>0</v>
      </c>
      <c r="C1489" s="259"/>
      <c r="D1489" s="879" t="str">
        <f>D1444</f>
        <v>美祢トンネル</v>
      </c>
      <c r="E1489" s="879"/>
      <c r="F1489" s="879"/>
      <c r="G1489" s="879"/>
      <c r="H1489" s="541" t="s">
        <v>1</v>
      </c>
      <c r="I1489" s="541"/>
      <c r="J1489" s="870" t="str">
        <f>J1444</f>
        <v>宇部土木建築事務所</v>
      </c>
      <c r="K1489" s="870"/>
      <c r="L1489" s="870"/>
      <c r="M1489" s="871" t="s">
        <v>256</v>
      </c>
      <c r="N1489" s="871"/>
      <c r="O1489" s="871"/>
      <c r="P1489" s="872" t="str">
        <f>P1444</f>
        <v>石村　勝伸</v>
      </c>
      <c r="Q1489" s="872"/>
      <c r="R1489" s="872"/>
      <c r="S1489" s="705"/>
      <c r="T1489" s="706"/>
      <c r="U1489" s="876"/>
      <c r="V1489" s="877"/>
      <c r="W1489" s="878"/>
      <c r="Y1489" s="242" t="s">
        <v>54</v>
      </c>
    </row>
    <row r="1490" spans="2:31" s="256" customFormat="1" ht="20.100000000000001" customHeight="1" x14ac:dyDescent="0.15">
      <c r="B1490" s="861" t="s">
        <v>564</v>
      </c>
      <c r="C1490" s="839" t="s">
        <v>565</v>
      </c>
      <c r="D1490" s="883" t="s">
        <v>748</v>
      </c>
      <c r="E1490" s="884"/>
      <c r="F1490" s="846"/>
      <c r="G1490" s="847"/>
      <c r="H1490" s="847"/>
      <c r="I1490" s="847"/>
      <c r="J1490" s="847"/>
      <c r="K1490" s="847"/>
      <c r="L1490" s="847"/>
      <c r="M1490" s="861" t="s">
        <v>564</v>
      </c>
      <c r="N1490" s="839" t="s">
        <v>565</v>
      </c>
      <c r="O1490" s="883" t="s">
        <v>748</v>
      </c>
      <c r="P1490" s="884"/>
      <c r="Q1490" s="846"/>
      <c r="R1490" s="847"/>
      <c r="S1490" s="847"/>
      <c r="T1490" s="847"/>
      <c r="U1490" s="847"/>
      <c r="V1490" s="847"/>
      <c r="W1490" s="848"/>
      <c r="Y1490" s="242" t="s">
        <v>55</v>
      </c>
    </row>
    <row r="1491" spans="2:31" s="256" customFormat="1" ht="20.100000000000001" customHeight="1" x14ac:dyDescent="0.15">
      <c r="B1491" s="859"/>
      <c r="C1491" s="830"/>
      <c r="D1491" s="880"/>
      <c r="E1491" s="881"/>
      <c r="F1491" s="849"/>
      <c r="G1491" s="850"/>
      <c r="H1491" s="850"/>
      <c r="I1491" s="850"/>
      <c r="J1491" s="850"/>
      <c r="K1491" s="850"/>
      <c r="L1491" s="850"/>
      <c r="M1491" s="859"/>
      <c r="N1491" s="830"/>
      <c r="O1491" s="880"/>
      <c r="P1491" s="881"/>
      <c r="Q1491" s="849"/>
      <c r="R1491" s="850"/>
      <c r="S1491" s="850"/>
      <c r="T1491" s="850"/>
      <c r="U1491" s="850"/>
      <c r="V1491" s="850"/>
      <c r="W1491" s="851"/>
    </row>
    <row r="1492" spans="2:31" s="256" customFormat="1" ht="20.100000000000001" customHeight="1" x14ac:dyDescent="0.15">
      <c r="B1492" s="859"/>
      <c r="C1492" s="839" t="s">
        <v>2</v>
      </c>
      <c r="D1492" s="842">
        <v>1</v>
      </c>
      <c r="E1492" s="843"/>
      <c r="F1492" s="849"/>
      <c r="G1492" s="850"/>
      <c r="H1492" s="850"/>
      <c r="I1492" s="850"/>
      <c r="J1492" s="850"/>
      <c r="K1492" s="850"/>
      <c r="L1492" s="850"/>
      <c r="M1492" s="859"/>
      <c r="N1492" s="839" t="s">
        <v>2</v>
      </c>
      <c r="O1492" s="842">
        <v>2</v>
      </c>
      <c r="P1492" s="843"/>
      <c r="Q1492" s="849"/>
      <c r="R1492" s="850"/>
      <c r="S1492" s="850"/>
      <c r="T1492" s="850"/>
      <c r="U1492" s="850"/>
      <c r="V1492" s="850"/>
      <c r="W1492" s="851"/>
    </row>
    <row r="1493" spans="2:31" s="256" customFormat="1" ht="20.100000000000001" customHeight="1" x14ac:dyDescent="0.15">
      <c r="B1493" s="860"/>
      <c r="C1493" s="830"/>
      <c r="D1493" s="844"/>
      <c r="E1493" s="845"/>
      <c r="F1493" s="849"/>
      <c r="G1493" s="850"/>
      <c r="H1493" s="850"/>
      <c r="I1493" s="850"/>
      <c r="J1493" s="850"/>
      <c r="K1493" s="850"/>
      <c r="L1493" s="850"/>
      <c r="M1493" s="860"/>
      <c r="N1493" s="830"/>
      <c r="O1493" s="844"/>
      <c r="P1493" s="845"/>
      <c r="Q1493" s="849"/>
      <c r="R1493" s="850"/>
      <c r="S1493" s="850"/>
      <c r="T1493" s="850"/>
      <c r="U1493" s="850"/>
      <c r="V1493" s="850"/>
      <c r="W1493" s="851"/>
    </row>
    <row r="1494" spans="2:31" s="256" customFormat="1" ht="17.100000000000001" customHeight="1" x14ac:dyDescent="0.15">
      <c r="B1494" s="574" t="s">
        <v>566</v>
      </c>
      <c r="C1494" s="574" t="s">
        <v>3</v>
      </c>
      <c r="D1494" s="842" t="s">
        <v>329</v>
      </c>
      <c r="E1494" s="843"/>
      <c r="F1494" s="849"/>
      <c r="G1494" s="850"/>
      <c r="H1494" s="850"/>
      <c r="I1494" s="850"/>
      <c r="J1494" s="850"/>
      <c r="K1494" s="850"/>
      <c r="L1494" s="850"/>
      <c r="M1494" s="574" t="s">
        <v>566</v>
      </c>
      <c r="N1494" s="574" t="s">
        <v>3</v>
      </c>
      <c r="O1494" s="842" t="s">
        <v>331</v>
      </c>
      <c r="P1494" s="843"/>
      <c r="Q1494" s="849"/>
      <c r="R1494" s="850"/>
      <c r="S1494" s="850"/>
      <c r="T1494" s="850"/>
      <c r="U1494" s="850"/>
      <c r="V1494" s="850"/>
      <c r="W1494" s="851"/>
      <c r="AA1494" s="257"/>
      <c r="AB1494" s="257"/>
      <c r="AC1494" s="257"/>
      <c r="AD1494" s="257"/>
      <c r="AE1494" s="257"/>
    </row>
    <row r="1495" spans="2:31" s="256" customFormat="1" ht="17.100000000000001" customHeight="1" x14ac:dyDescent="0.15">
      <c r="B1495" s="574"/>
      <c r="C1495" s="574"/>
      <c r="D1495" s="844"/>
      <c r="E1495" s="845"/>
      <c r="F1495" s="849"/>
      <c r="G1495" s="850"/>
      <c r="H1495" s="850"/>
      <c r="I1495" s="850"/>
      <c r="J1495" s="850"/>
      <c r="K1495" s="850"/>
      <c r="L1495" s="850"/>
      <c r="M1495" s="574"/>
      <c r="N1495" s="574"/>
      <c r="O1495" s="844"/>
      <c r="P1495" s="845"/>
      <c r="Q1495" s="849"/>
      <c r="R1495" s="850"/>
      <c r="S1495" s="850"/>
      <c r="T1495" s="850"/>
      <c r="U1495" s="850"/>
      <c r="V1495" s="850"/>
      <c r="W1495" s="851"/>
      <c r="AA1495" s="257"/>
      <c r="AB1495" s="257"/>
      <c r="AC1495" s="257"/>
      <c r="AD1495" s="257"/>
      <c r="AE1495" s="257"/>
    </row>
    <row r="1496" spans="2:31" s="256" customFormat="1" ht="17.100000000000001" customHeight="1" x14ac:dyDescent="0.15">
      <c r="B1496" s="574"/>
      <c r="C1496" s="574" t="s">
        <v>4</v>
      </c>
      <c r="D1496" s="842" t="s">
        <v>351</v>
      </c>
      <c r="E1496" s="843"/>
      <c r="F1496" s="849"/>
      <c r="G1496" s="850"/>
      <c r="H1496" s="850"/>
      <c r="I1496" s="850"/>
      <c r="J1496" s="850"/>
      <c r="K1496" s="850"/>
      <c r="L1496" s="850"/>
      <c r="M1496" s="574"/>
      <c r="N1496" s="574" t="s">
        <v>4</v>
      </c>
      <c r="O1496" s="842" t="s">
        <v>355</v>
      </c>
      <c r="P1496" s="843"/>
      <c r="Q1496" s="849"/>
      <c r="R1496" s="850"/>
      <c r="S1496" s="850"/>
      <c r="T1496" s="850"/>
      <c r="U1496" s="850"/>
      <c r="V1496" s="850"/>
      <c r="W1496" s="851"/>
      <c r="AA1496" s="257"/>
      <c r="AB1496" s="257"/>
      <c r="AC1496" s="257"/>
      <c r="AD1496" s="257"/>
      <c r="AE1496" s="257"/>
    </row>
    <row r="1497" spans="2:31" s="256" customFormat="1" ht="17.100000000000001" customHeight="1" x14ac:dyDescent="0.15">
      <c r="B1497" s="574"/>
      <c r="C1497" s="574"/>
      <c r="D1497" s="844"/>
      <c r="E1497" s="845"/>
      <c r="F1497" s="849"/>
      <c r="G1497" s="850"/>
      <c r="H1497" s="850"/>
      <c r="I1497" s="850"/>
      <c r="J1497" s="850"/>
      <c r="K1497" s="850"/>
      <c r="L1497" s="850"/>
      <c r="M1497" s="574"/>
      <c r="N1497" s="574"/>
      <c r="O1497" s="844"/>
      <c r="P1497" s="845"/>
      <c r="Q1497" s="849"/>
      <c r="R1497" s="850"/>
      <c r="S1497" s="850"/>
      <c r="T1497" s="850"/>
      <c r="U1497" s="850"/>
      <c r="V1497" s="850"/>
      <c r="W1497" s="851"/>
      <c r="AA1497" s="257"/>
      <c r="AB1497" s="257"/>
      <c r="AC1497" s="257"/>
      <c r="AD1497" s="257"/>
      <c r="AE1497" s="257"/>
    </row>
    <row r="1498" spans="2:31" s="256" customFormat="1" ht="17.100000000000001" customHeight="1" x14ac:dyDescent="0.15">
      <c r="B1498" s="522" t="s">
        <v>5</v>
      </c>
      <c r="C1498" s="524"/>
      <c r="D1498" s="827" t="s">
        <v>332</v>
      </c>
      <c r="E1498" s="828"/>
      <c r="F1498" s="849"/>
      <c r="G1498" s="850"/>
      <c r="H1498" s="850"/>
      <c r="I1498" s="850"/>
      <c r="J1498" s="850"/>
      <c r="K1498" s="850"/>
      <c r="L1498" s="850"/>
      <c r="M1498" s="522" t="s">
        <v>5</v>
      </c>
      <c r="N1498" s="524"/>
      <c r="O1498" s="827" t="s">
        <v>333</v>
      </c>
      <c r="P1498" s="828"/>
      <c r="Q1498" s="849"/>
      <c r="R1498" s="850"/>
      <c r="S1498" s="850"/>
      <c r="T1498" s="850"/>
      <c r="U1498" s="850"/>
      <c r="V1498" s="850"/>
      <c r="W1498" s="851"/>
      <c r="AA1498" s="257"/>
      <c r="AB1498" s="257"/>
      <c r="AC1498" s="257"/>
      <c r="AD1498" s="257"/>
      <c r="AE1498" s="257"/>
    </row>
    <row r="1499" spans="2:31" s="256" customFormat="1" ht="17.100000000000001" customHeight="1" x14ac:dyDescent="0.15">
      <c r="B1499" s="522" t="s">
        <v>6</v>
      </c>
      <c r="C1499" s="524"/>
      <c r="D1499" s="844" t="s">
        <v>514</v>
      </c>
      <c r="E1499" s="845"/>
      <c r="F1499" s="849"/>
      <c r="G1499" s="850"/>
      <c r="H1499" s="850"/>
      <c r="I1499" s="850"/>
      <c r="J1499" s="850"/>
      <c r="K1499" s="850"/>
      <c r="L1499" s="850"/>
      <c r="M1499" s="522" t="s">
        <v>6</v>
      </c>
      <c r="N1499" s="524"/>
      <c r="O1499" s="844" t="s">
        <v>340</v>
      </c>
      <c r="P1499" s="845"/>
      <c r="Q1499" s="849"/>
      <c r="R1499" s="850"/>
      <c r="S1499" s="850"/>
      <c r="T1499" s="850"/>
      <c r="U1499" s="850"/>
      <c r="V1499" s="850"/>
      <c r="W1499" s="851"/>
    </row>
    <row r="1500" spans="2:31" s="256" customFormat="1" ht="17.100000000000001" customHeight="1" x14ac:dyDescent="0.15">
      <c r="B1500" s="562" t="s">
        <v>29</v>
      </c>
      <c r="C1500" s="831" t="s">
        <v>267</v>
      </c>
      <c r="D1500" s="832"/>
      <c r="E1500" s="260"/>
      <c r="F1500" s="849"/>
      <c r="G1500" s="850"/>
      <c r="H1500" s="850"/>
      <c r="I1500" s="850"/>
      <c r="J1500" s="850"/>
      <c r="K1500" s="850"/>
      <c r="L1500" s="850"/>
      <c r="M1500" s="562" t="s">
        <v>29</v>
      </c>
      <c r="N1500" s="831" t="s">
        <v>267</v>
      </c>
      <c r="O1500" s="832"/>
      <c r="P1500" s="260"/>
      <c r="Q1500" s="849"/>
      <c r="R1500" s="850"/>
      <c r="S1500" s="850"/>
      <c r="T1500" s="850"/>
      <c r="U1500" s="850"/>
      <c r="V1500" s="850"/>
      <c r="W1500" s="851"/>
    </row>
    <row r="1501" spans="2:31" s="256" customFormat="1" ht="17.100000000000001" customHeight="1" x14ac:dyDescent="0.15">
      <c r="B1501" s="565"/>
      <c r="C1501" s="831" t="s">
        <v>268</v>
      </c>
      <c r="D1501" s="832"/>
      <c r="E1501" s="261" t="s">
        <v>554</v>
      </c>
      <c r="F1501" s="852"/>
      <c r="G1501" s="853"/>
      <c r="H1501" s="853"/>
      <c r="I1501" s="853"/>
      <c r="J1501" s="853"/>
      <c r="K1501" s="853"/>
      <c r="L1501" s="853"/>
      <c r="M1501" s="565"/>
      <c r="N1501" s="831" t="s">
        <v>268</v>
      </c>
      <c r="O1501" s="832"/>
      <c r="P1501" s="261" t="s">
        <v>554</v>
      </c>
      <c r="Q1501" s="852"/>
      <c r="R1501" s="853"/>
      <c r="S1501" s="853"/>
      <c r="T1501" s="853"/>
      <c r="U1501" s="853"/>
      <c r="V1501" s="853"/>
      <c r="W1501" s="854"/>
    </row>
    <row r="1502" spans="2:31" s="256" customFormat="1" ht="17.100000000000001" customHeight="1" x14ac:dyDescent="0.15">
      <c r="B1502" s="522" t="s">
        <v>7</v>
      </c>
      <c r="C1502" s="523"/>
      <c r="D1502" s="524"/>
      <c r="E1502" s="833" t="s">
        <v>1307</v>
      </c>
      <c r="F1502" s="857"/>
      <c r="G1502" s="857"/>
      <c r="H1502" s="857"/>
      <c r="I1502" s="857"/>
      <c r="J1502" s="857"/>
      <c r="K1502" s="857"/>
      <c r="L1502" s="858"/>
      <c r="M1502" s="522" t="s">
        <v>7</v>
      </c>
      <c r="N1502" s="523"/>
      <c r="O1502" s="524"/>
      <c r="P1502" s="833" t="s">
        <v>1308</v>
      </c>
      <c r="Q1502" s="857"/>
      <c r="R1502" s="857"/>
      <c r="S1502" s="857"/>
      <c r="T1502" s="857"/>
      <c r="U1502" s="857"/>
      <c r="V1502" s="857"/>
      <c r="W1502" s="858"/>
    </row>
    <row r="1503" spans="2:31" s="256" customFormat="1" ht="17.100000000000001" customHeight="1" x14ac:dyDescent="0.15">
      <c r="B1503" s="522" t="s">
        <v>46</v>
      </c>
      <c r="C1503" s="523"/>
      <c r="D1503" s="524"/>
      <c r="E1503" s="813" t="s">
        <v>516</v>
      </c>
      <c r="F1503" s="814"/>
      <c r="G1503" s="814"/>
      <c r="H1503" s="855"/>
      <c r="I1503" s="855"/>
      <c r="J1503" s="855"/>
      <c r="K1503" s="855"/>
      <c r="L1503" s="856"/>
      <c r="M1503" s="522" t="s">
        <v>46</v>
      </c>
      <c r="N1503" s="523"/>
      <c r="O1503" s="524"/>
      <c r="P1503" s="813" t="s">
        <v>1116</v>
      </c>
      <c r="Q1503" s="814"/>
      <c r="R1503" s="814"/>
      <c r="S1503" s="814"/>
      <c r="T1503" s="814"/>
      <c r="U1503" s="814"/>
      <c r="V1503" s="814"/>
      <c r="W1503" s="815"/>
    </row>
    <row r="1504" spans="2:31" s="256" customFormat="1" ht="17.100000000000001" customHeight="1" x14ac:dyDescent="0.15">
      <c r="B1504" s="522" t="s">
        <v>270</v>
      </c>
      <c r="C1504" s="523"/>
      <c r="D1504" s="524"/>
      <c r="E1504" s="813" t="s">
        <v>516</v>
      </c>
      <c r="F1504" s="814"/>
      <c r="G1504" s="814"/>
      <c r="H1504" s="855"/>
      <c r="I1504" s="855"/>
      <c r="J1504" s="855"/>
      <c r="K1504" s="855"/>
      <c r="L1504" s="856"/>
      <c r="M1504" s="522" t="s">
        <v>270</v>
      </c>
      <c r="N1504" s="523"/>
      <c r="O1504" s="524"/>
      <c r="P1504" s="813" t="s">
        <v>516</v>
      </c>
      <c r="Q1504" s="814"/>
      <c r="R1504" s="814"/>
      <c r="S1504" s="855"/>
      <c r="T1504" s="855"/>
      <c r="U1504" s="855"/>
      <c r="V1504" s="855"/>
      <c r="W1504" s="856"/>
    </row>
    <row r="1505" spans="2:23" s="256" customFormat="1" ht="17.100000000000001" customHeight="1" x14ac:dyDescent="0.15">
      <c r="B1505" s="522" t="s">
        <v>289</v>
      </c>
      <c r="C1505" s="523"/>
      <c r="D1505" s="524"/>
      <c r="E1505" s="813" t="s">
        <v>555</v>
      </c>
      <c r="F1505" s="814"/>
      <c r="G1505" s="814"/>
      <c r="H1505" s="816" t="s">
        <v>8</v>
      </c>
      <c r="I1505" s="817"/>
      <c r="J1505" s="818"/>
      <c r="K1505" s="819"/>
      <c r="L1505" s="819"/>
      <c r="M1505" s="522" t="s">
        <v>289</v>
      </c>
      <c r="N1505" s="523"/>
      <c r="O1505" s="524"/>
      <c r="P1505" s="813" t="s">
        <v>555</v>
      </c>
      <c r="Q1505" s="814"/>
      <c r="R1505" s="814"/>
      <c r="S1505" s="816" t="s">
        <v>8</v>
      </c>
      <c r="T1505" s="817"/>
      <c r="U1505" s="818"/>
      <c r="V1505" s="819"/>
      <c r="W1505" s="820"/>
    </row>
    <row r="1506" spans="2:23" s="256" customFormat="1" ht="17.100000000000001" customHeight="1" x14ac:dyDescent="0.15">
      <c r="B1506" s="565" t="s">
        <v>567</v>
      </c>
      <c r="C1506" s="566"/>
      <c r="D1506" s="821" t="s">
        <v>1140</v>
      </c>
      <c r="E1506" s="822"/>
      <c r="F1506" s="822"/>
      <c r="G1506" s="822"/>
      <c r="H1506" s="822"/>
      <c r="I1506" s="822"/>
      <c r="J1506" s="822"/>
      <c r="K1506" s="822"/>
      <c r="L1506" s="822"/>
      <c r="M1506" s="565" t="s">
        <v>567</v>
      </c>
      <c r="N1506" s="566"/>
      <c r="O1506" s="885" t="s">
        <v>1117</v>
      </c>
      <c r="P1506" s="886"/>
      <c r="Q1506" s="886"/>
      <c r="R1506" s="886"/>
      <c r="S1506" s="886"/>
      <c r="T1506" s="886"/>
      <c r="U1506" s="886"/>
      <c r="V1506" s="886"/>
      <c r="W1506" s="887"/>
    </row>
    <row r="1507" spans="2:23" s="256" customFormat="1" ht="20.100000000000001" customHeight="1" x14ac:dyDescent="0.15">
      <c r="B1507" s="861" t="s">
        <v>564</v>
      </c>
      <c r="C1507" s="839" t="s">
        <v>565</v>
      </c>
      <c r="D1507" s="883" t="s">
        <v>749</v>
      </c>
      <c r="E1507" s="884"/>
      <c r="F1507" s="846"/>
      <c r="G1507" s="847"/>
      <c r="H1507" s="847"/>
      <c r="I1507" s="847"/>
      <c r="J1507" s="847"/>
      <c r="K1507" s="847"/>
      <c r="L1507" s="847"/>
      <c r="M1507" s="861" t="s">
        <v>564</v>
      </c>
      <c r="N1507" s="839" t="s">
        <v>565</v>
      </c>
      <c r="O1507" s="883" t="s">
        <v>749</v>
      </c>
      <c r="P1507" s="884"/>
      <c r="Q1507" s="846"/>
      <c r="R1507" s="847"/>
      <c r="S1507" s="847"/>
      <c r="T1507" s="847"/>
      <c r="U1507" s="847"/>
      <c r="V1507" s="847"/>
      <c r="W1507" s="848"/>
    </row>
    <row r="1508" spans="2:23" s="256" customFormat="1" ht="20.100000000000001" customHeight="1" x14ac:dyDescent="0.15">
      <c r="B1508" s="859"/>
      <c r="C1508" s="830"/>
      <c r="D1508" s="880"/>
      <c r="E1508" s="881"/>
      <c r="F1508" s="849"/>
      <c r="G1508" s="850"/>
      <c r="H1508" s="850"/>
      <c r="I1508" s="850"/>
      <c r="J1508" s="850"/>
      <c r="K1508" s="850"/>
      <c r="L1508" s="850"/>
      <c r="M1508" s="859"/>
      <c r="N1508" s="830"/>
      <c r="O1508" s="880"/>
      <c r="P1508" s="881"/>
      <c r="Q1508" s="849"/>
      <c r="R1508" s="850"/>
      <c r="S1508" s="850"/>
      <c r="T1508" s="850"/>
      <c r="U1508" s="850"/>
      <c r="V1508" s="850"/>
      <c r="W1508" s="851"/>
    </row>
    <row r="1509" spans="2:23" s="256" customFormat="1" ht="20.100000000000001" customHeight="1" x14ac:dyDescent="0.15">
      <c r="B1509" s="859"/>
      <c r="C1509" s="839" t="s">
        <v>2</v>
      </c>
      <c r="D1509" s="842">
        <v>1</v>
      </c>
      <c r="E1509" s="843"/>
      <c r="F1509" s="849"/>
      <c r="G1509" s="850"/>
      <c r="H1509" s="850"/>
      <c r="I1509" s="850"/>
      <c r="J1509" s="850"/>
      <c r="K1509" s="850"/>
      <c r="L1509" s="850"/>
      <c r="M1509" s="859"/>
      <c r="N1509" s="839" t="s">
        <v>2</v>
      </c>
      <c r="O1509" s="842">
        <v>2</v>
      </c>
      <c r="P1509" s="843"/>
      <c r="Q1509" s="849"/>
      <c r="R1509" s="850"/>
      <c r="S1509" s="850"/>
      <c r="T1509" s="850"/>
      <c r="U1509" s="850"/>
      <c r="V1509" s="850"/>
      <c r="W1509" s="851"/>
    </row>
    <row r="1510" spans="2:23" s="256" customFormat="1" ht="20.100000000000001" customHeight="1" x14ac:dyDescent="0.15">
      <c r="B1510" s="860"/>
      <c r="C1510" s="830"/>
      <c r="D1510" s="844"/>
      <c r="E1510" s="845"/>
      <c r="F1510" s="849"/>
      <c r="G1510" s="850"/>
      <c r="H1510" s="850"/>
      <c r="I1510" s="850"/>
      <c r="J1510" s="850"/>
      <c r="K1510" s="850"/>
      <c r="L1510" s="850"/>
      <c r="M1510" s="860"/>
      <c r="N1510" s="830"/>
      <c r="O1510" s="844"/>
      <c r="P1510" s="845"/>
      <c r="Q1510" s="849"/>
      <c r="R1510" s="850"/>
      <c r="S1510" s="850"/>
      <c r="T1510" s="850"/>
      <c r="U1510" s="850"/>
      <c r="V1510" s="850"/>
      <c r="W1510" s="851"/>
    </row>
    <row r="1511" spans="2:23" s="256" customFormat="1" ht="17.100000000000001" customHeight="1" x14ac:dyDescent="0.15">
      <c r="B1511" s="574" t="s">
        <v>566</v>
      </c>
      <c r="C1511" s="574" t="s">
        <v>3</v>
      </c>
      <c r="D1511" s="842" t="s">
        <v>329</v>
      </c>
      <c r="E1511" s="843"/>
      <c r="F1511" s="849"/>
      <c r="G1511" s="850"/>
      <c r="H1511" s="850"/>
      <c r="I1511" s="850"/>
      <c r="J1511" s="850"/>
      <c r="K1511" s="850"/>
      <c r="L1511" s="850"/>
      <c r="M1511" s="574" t="s">
        <v>566</v>
      </c>
      <c r="N1511" s="574" t="s">
        <v>3</v>
      </c>
      <c r="O1511" s="842" t="s">
        <v>534</v>
      </c>
      <c r="P1511" s="843"/>
      <c r="Q1511" s="849"/>
      <c r="R1511" s="850"/>
      <c r="S1511" s="850"/>
      <c r="T1511" s="850"/>
      <c r="U1511" s="850"/>
      <c r="V1511" s="850"/>
      <c r="W1511" s="851"/>
    </row>
    <row r="1512" spans="2:23" s="256" customFormat="1" ht="17.100000000000001" customHeight="1" x14ac:dyDescent="0.15">
      <c r="B1512" s="574"/>
      <c r="C1512" s="574"/>
      <c r="D1512" s="844"/>
      <c r="E1512" s="845"/>
      <c r="F1512" s="849"/>
      <c r="G1512" s="850"/>
      <c r="H1512" s="850"/>
      <c r="I1512" s="850"/>
      <c r="J1512" s="850"/>
      <c r="K1512" s="850"/>
      <c r="L1512" s="850"/>
      <c r="M1512" s="574"/>
      <c r="N1512" s="574"/>
      <c r="O1512" s="844"/>
      <c r="P1512" s="845"/>
      <c r="Q1512" s="849"/>
      <c r="R1512" s="850"/>
      <c r="S1512" s="850"/>
      <c r="T1512" s="850"/>
      <c r="U1512" s="850"/>
      <c r="V1512" s="850"/>
      <c r="W1512" s="851"/>
    </row>
    <row r="1513" spans="2:23" s="256" customFormat="1" ht="17.100000000000001" customHeight="1" x14ac:dyDescent="0.15">
      <c r="B1513" s="574"/>
      <c r="C1513" s="574" t="s">
        <v>4</v>
      </c>
      <c r="D1513" s="842" t="s">
        <v>351</v>
      </c>
      <c r="E1513" s="843"/>
      <c r="F1513" s="849"/>
      <c r="G1513" s="850"/>
      <c r="H1513" s="850"/>
      <c r="I1513" s="850"/>
      <c r="J1513" s="850"/>
      <c r="K1513" s="850"/>
      <c r="L1513" s="850"/>
      <c r="M1513" s="574"/>
      <c r="N1513" s="574" t="s">
        <v>4</v>
      </c>
      <c r="O1513" s="842" t="s">
        <v>487</v>
      </c>
      <c r="P1513" s="843"/>
      <c r="Q1513" s="849"/>
      <c r="R1513" s="850"/>
      <c r="S1513" s="850"/>
      <c r="T1513" s="850"/>
      <c r="U1513" s="850"/>
      <c r="V1513" s="850"/>
      <c r="W1513" s="851"/>
    </row>
    <row r="1514" spans="2:23" s="256" customFormat="1" ht="17.100000000000001" customHeight="1" x14ac:dyDescent="0.15">
      <c r="B1514" s="574"/>
      <c r="C1514" s="574"/>
      <c r="D1514" s="844"/>
      <c r="E1514" s="845"/>
      <c r="F1514" s="849"/>
      <c r="G1514" s="850"/>
      <c r="H1514" s="850"/>
      <c r="I1514" s="850"/>
      <c r="J1514" s="850"/>
      <c r="K1514" s="850"/>
      <c r="L1514" s="850"/>
      <c r="M1514" s="574"/>
      <c r="N1514" s="574"/>
      <c r="O1514" s="844"/>
      <c r="P1514" s="845"/>
      <c r="Q1514" s="849"/>
      <c r="R1514" s="850"/>
      <c r="S1514" s="850"/>
      <c r="T1514" s="850"/>
      <c r="U1514" s="850"/>
      <c r="V1514" s="850"/>
      <c r="W1514" s="851"/>
    </row>
    <row r="1515" spans="2:23" s="256" customFormat="1" ht="17.100000000000001" customHeight="1" x14ac:dyDescent="0.15">
      <c r="B1515" s="522" t="s">
        <v>5</v>
      </c>
      <c r="C1515" s="524"/>
      <c r="D1515" s="827" t="s">
        <v>332</v>
      </c>
      <c r="E1515" s="828"/>
      <c r="F1515" s="849"/>
      <c r="G1515" s="850"/>
      <c r="H1515" s="850"/>
      <c r="I1515" s="850"/>
      <c r="J1515" s="850"/>
      <c r="K1515" s="850"/>
      <c r="L1515" s="850"/>
      <c r="M1515" s="522" t="s">
        <v>5</v>
      </c>
      <c r="N1515" s="524"/>
      <c r="O1515" s="827" t="s">
        <v>332</v>
      </c>
      <c r="P1515" s="828"/>
      <c r="Q1515" s="849"/>
      <c r="R1515" s="850"/>
      <c r="S1515" s="850"/>
      <c r="T1515" s="850"/>
      <c r="U1515" s="850"/>
      <c r="V1515" s="850"/>
      <c r="W1515" s="851"/>
    </row>
    <row r="1516" spans="2:23" s="256" customFormat="1" ht="17.100000000000001" customHeight="1" x14ac:dyDescent="0.15">
      <c r="B1516" s="522" t="s">
        <v>6</v>
      </c>
      <c r="C1516" s="524"/>
      <c r="D1516" s="844" t="s">
        <v>514</v>
      </c>
      <c r="E1516" s="845"/>
      <c r="F1516" s="849"/>
      <c r="G1516" s="850"/>
      <c r="H1516" s="850"/>
      <c r="I1516" s="850"/>
      <c r="J1516" s="850"/>
      <c r="K1516" s="850"/>
      <c r="L1516" s="850"/>
      <c r="M1516" s="522" t="s">
        <v>6</v>
      </c>
      <c r="N1516" s="524"/>
      <c r="O1516" s="844" t="s">
        <v>338</v>
      </c>
      <c r="P1516" s="845"/>
      <c r="Q1516" s="849"/>
      <c r="R1516" s="850"/>
      <c r="S1516" s="850"/>
      <c r="T1516" s="850"/>
      <c r="U1516" s="850"/>
      <c r="V1516" s="850"/>
      <c r="W1516" s="851"/>
    </row>
    <row r="1517" spans="2:23" s="256" customFormat="1" ht="17.100000000000001" customHeight="1" x14ac:dyDescent="0.15">
      <c r="B1517" s="562" t="s">
        <v>29</v>
      </c>
      <c r="C1517" s="831" t="s">
        <v>267</v>
      </c>
      <c r="D1517" s="832"/>
      <c r="E1517" s="260"/>
      <c r="F1517" s="849"/>
      <c r="G1517" s="850"/>
      <c r="H1517" s="850"/>
      <c r="I1517" s="850"/>
      <c r="J1517" s="850"/>
      <c r="K1517" s="850"/>
      <c r="L1517" s="850"/>
      <c r="M1517" s="562" t="s">
        <v>29</v>
      </c>
      <c r="N1517" s="831" t="s">
        <v>267</v>
      </c>
      <c r="O1517" s="832"/>
      <c r="P1517" s="260"/>
      <c r="Q1517" s="849"/>
      <c r="R1517" s="850"/>
      <c r="S1517" s="850"/>
      <c r="T1517" s="850"/>
      <c r="U1517" s="850"/>
      <c r="V1517" s="850"/>
      <c r="W1517" s="851"/>
    </row>
    <row r="1518" spans="2:23" s="256" customFormat="1" ht="17.100000000000001" customHeight="1" x14ac:dyDescent="0.15">
      <c r="B1518" s="565"/>
      <c r="C1518" s="831" t="s">
        <v>268</v>
      </c>
      <c r="D1518" s="832"/>
      <c r="E1518" s="261" t="s">
        <v>554</v>
      </c>
      <c r="F1518" s="852"/>
      <c r="G1518" s="853"/>
      <c r="H1518" s="853"/>
      <c r="I1518" s="853"/>
      <c r="J1518" s="853"/>
      <c r="K1518" s="853"/>
      <c r="L1518" s="853"/>
      <c r="M1518" s="565"/>
      <c r="N1518" s="831" t="s">
        <v>268</v>
      </c>
      <c r="O1518" s="832"/>
      <c r="P1518" s="261" t="s">
        <v>551</v>
      </c>
      <c r="Q1518" s="852"/>
      <c r="R1518" s="853"/>
      <c r="S1518" s="853"/>
      <c r="T1518" s="853"/>
      <c r="U1518" s="853"/>
      <c r="V1518" s="853"/>
      <c r="W1518" s="854"/>
    </row>
    <row r="1519" spans="2:23" s="256" customFormat="1" ht="17.100000000000001" customHeight="1" x14ac:dyDescent="0.15">
      <c r="B1519" s="522" t="s">
        <v>7</v>
      </c>
      <c r="C1519" s="523"/>
      <c r="D1519" s="524"/>
      <c r="E1519" s="833" t="s">
        <v>1139</v>
      </c>
      <c r="F1519" s="857"/>
      <c r="G1519" s="857"/>
      <c r="H1519" s="857"/>
      <c r="I1519" s="857"/>
      <c r="J1519" s="857"/>
      <c r="K1519" s="857"/>
      <c r="L1519" s="858"/>
      <c r="M1519" s="522" t="s">
        <v>7</v>
      </c>
      <c r="N1519" s="523"/>
      <c r="O1519" s="524"/>
      <c r="P1519" s="833" t="s">
        <v>1157</v>
      </c>
      <c r="Q1519" s="834"/>
      <c r="R1519" s="834"/>
      <c r="S1519" s="834"/>
      <c r="T1519" s="834"/>
      <c r="U1519" s="834"/>
      <c r="V1519" s="834"/>
      <c r="W1519" s="835"/>
    </row>
    <row r="1520" spans="2:23" s="256" customFormat="1" ht="17.100000000000001" customHeight="1" x14ac:dyDescent="0.15">
      <c r="B1520" s="522" t="s">
        <v>46</v>
      </c>
      <c r="C1520" s="523"/>
      <c r="D1520" s="524"/>
      <c r="E1520" s="813" t="s">
        <v>516</v>
      </c>
      <c r="F1520" s="814"/>
      <c r="G1520" s="814"/>
      <c r="H1520" s="855"/>
      <c r="I1520" s="855"/>
      <c r="J1520" s="855"/>
      <c r="K1520" s="855"/>
      <c r="L1520" s="856"/>
      <c r="M1520" s="522" t="s">
        <v>46</v>
      </c>
      <c r="N1520" s="523"/>
      <c r="O1520" s="524"/>
      <c r="P1520" s="813" t="s">
        <v>1158</v>
      </c>
      <c r="Q1520" s="814"/>
      <c r="R1520" s="814"/>
      <c r="S1520" s="814"/>
      <c r="T1520" s="814"/>
      <c r="U1520" s="814"/>
      <c r="V1520" s="814"/>
      <c r="W1520" s="815"/>
    </row>
    <row r="1521" spans="2:31" s="256" customFormat="1" ht="17.100000000000001" customHeight="1" x14ac:dyDescent="0.15">
      <c r="B1521" s="522" t="s">
        <v>270</v>
      </c>
      <c r="C1521" s="523"/>
      <c r="D1521" s="524"/>
      <c r="E1521" s="813" t="s">
        <v>516</v>
      </c>
      <c r="F1521" s="814"/>
      <c r="G1521" s="814"/>
      <c r="H1521" s="855"/>
      <c r="I1521" s="855"/>
      <c r="J1521" s="855"/>
      <c r="K1521" s="855"/>
      <c r="L1521" s="856"/>
      <c r="M1521" s="522" t="s">
        <v>270</v>
      </c>
      <c r="N1521" s="523"/>
      <c r="O1521" s="524"/>
      <c r="P1521" s="813" t="s">
        <v>516</v>
      </c>
      <c r="Q1521" s="814"/>
      <c r="R1521" s="814"/>
      <c r="S1521" s="814"/>
      <c r="T1521" s="814"/>
      <c r="U1521" s="814"/>
      <c r="V1521" s="814"/>
      <c r="W1521" s="815"/>
    </row>
    <row r="1522" spans="2:31" s="256" customFormat="1" ht="17.100000000000001" customHeight="1" x14ac:dyDescent="0.15">
      <c r="B1522" s="522" t="s">
        <v>289</v>
      </c>
      <c r="C1522" s="523"/>
      <c r="D1522" s="524"/>
      <c r="E1522" s="813" t="s">
        <v>555</v>
      </c>
      <c r="F1522" s="814"/>
      <c r="G1522" s="814"/>
      <c r="H1522" s="816" t="s">
        <v>8</v>
      </c>
      <c r="I1522" s="817"/>
      <c r="J1522" s="818"/>
      <c r="K1522" s="819"/>
      <c r="L1522" s="819"/>
      <c r="M1522" s="522" t="s">
        <v>289</v>
      </c>
      <c r="N1522" s="523"/>
      <c r="O1522" s="524"/>
      <c r="P1522" s="862" t="s">
        <v>552</v>
      </c>
      <c r="Q1522" s="863"/>
      <c r="R1522" s="864"/>
      <c r="S1522" s="816" t="s">
        <v>8</v>
      </c>
      <c r="T1522" s="817"/>
      <c r="U1522" s="818"/>
      <c r="V1522" s="819"/>
      <c r="W1522" s="820"/>
    </row>
    <row r="1523" spans="2:31" s="256" customFormat="1" ht="17.100000000000001" customHeight="1" x14ac:dyDescent="0.15">
      <c r="B1523" s="565" t="s">
        <v>567</v>
      </c>
      <c r="C1523" s="566"/>
      <c r="D1523" s="821" t="s">
        <v>1140</v>
      </c>
      <c r="E1523" s="822"/>
      <c r="F1523" s="822"/>
      <c r="G1523" s="822"/>
      <c r="H1523" s="822"/>
      <c r="I1523" s="822"/>
      <c r="J1523" s="822"/>
      <c r="K1523" s="822"/>
      <c r="L1523" s="822"/>
      <c r="M1523" s="522" t="s">
        <v>567</v>
      </c>
      <c r="N1523" s="524"/>
      <c r="O1523" s="821" t="s">
        <v>1108</v>
      </c>
      <c r="P1523" s="822"/>
      <c r="Q1523" s="822"/>
      <c r="R1523" s="822"/>
      <c r="S1523" s="822"/>
      <c r="T1523" s="822"/>
      <c r="U1523" s="822"/>
      <c r="V1523" s="822"/>
      <c r="W1523" s="823"/>
    </row>
    <row r="1524" spans="2:31" ht="15" customHeight="1" x14ac:dyDescent="0.15">
      <c r="B1524" s="263"/>
      <c r="C1524" s="824" t="s">
        <v>568</v>
      </c>
      <c r="D1524" s="825"/>
      <c r="E1524" s="825"/>
      <c r="F1524" s="825"/>
      <c r="G1524" s="825"/>
      <c r="H1524" s="825"/>
      <c r="I1524" s="825"/>
      <c r="J1524" s="825"/>
      <c r="K1524" s="825"/>
      <c r="L1524" s="825"/>
      <c r="M1524" s="263"/>
      <c r="N1524" s="263" t="s">
        <v>569</v>
      </c>
      <c r="O1524" s="263"/>
      <c r="P1524" s="263"/>
      <c r="Q1524" s="263"/>
      <c r="R1524" s="263"/>
      <c r="S1524" s="263"/>
      <c r="T1524" s="263"/>
      <c r="U1524" s="263"/>
      <c r="V1524" s="263"/>
      <c r="W1524" s="263"/>
      <c r="AA1524" s="256"/>
      <c r="AB1524" s="256"/>
      <c r="AC1524" s="256"/>
      <c r="AD1524" s="256"/>
      <c r="AE1524" s="256"/>
    </row>
    <row r="1525" spans="2:31" ht="15" customHeight="1" x14ac:dyDescent="0.15">
      <c r="B1525" s="263"/>
      <c r="C1525" s="826"/>
      <c r="D1525" s="826"/>
      <c r="E1525" s="826"/>
      <c r="F1525" s="826"/>
      <c r="G1525" s="826"/>
      <c r="H1525" s="826"/>
      <c r="I1525" s="826"/>
      <c r="J1525" s="826"/>
      <c r="K1525" s="826"/>
      <c r="L1525" s="826"/>
      <c r="M1525" s="263"/>
      <c r="N1525" s="263" t="s">
        <v>570</v>
      </c>
      <c r="O1525" s="263"/>
      <c r="P1525" s="263"/>
      <c r="Q1525" s="263"/>
      <c r="R1525" s="263"/>
      <c r="S1525" s="263"/>
      <c r="T1525" s="263"/>
      <c r="U1525" s="263"/>
      <c r="V1525" s="263"/>
      <c r="W1525" s="263"/>
      <c r="AA1525" s="256"/>
      <c r="AB1525" s="256"/>
      <c r="AC1525" s="256"/>
      <c r="AD1525" s="256"/>
      <c r="AE1525" s="256"/>
    </row>
    <row r="1526" spans="2:31" ht="15" customHeight="1" x14ac:dyDescent="0.15">
      <c r="C1526" s="263" t="s">
        <v>571</v>
      </c>
      <c r="N1526" s="264" t="s">
        <v>517</v>
      </c>
      <c r="O1526" s="264"/>
      <c r="P1526" s="264"/>
      <c r="Q1526" s="264"/>
      <c r="R1526" s="264"/>
      <c r="S1526" s="264"/>
      <c r="T1526" s="264"/>
      <c r="U1526" s="264"/>
      <c r="V1526" s="264"/>
      <c r="AA1526" s="256"/>
      <c r="AB1526" s="256"/>
      <c r="AC1526" s="256"/>
      <c r="AD1526" s="256"/>
      <c r="AE1526" s="256"/>
    </row>
    <row r="1527" spans="2:31" ht="15" customHeight="1" x14ac:dyDescent="0.15">
      <c r="C1527" s="263" t="s">
        <v>573</v>
      </c>
      <c r="N1527" s="264" t="s">
        <v>572</v>
      </c>
      <c r="O1527" s="264"/>
      <c r="P1527" s="264"/>
      <c r="Q1527" s="264"/>
      <c r="R1527" s="264"/>
      <c r="S1527" s="264"/>
      <c r="T1527" s="264"/>
      <c r="U1527" s="264"/>
      <c r="V1527" s="264"/>
      <c r="AA1527" s="256"/>
      <c r="AB1527" s="256"/>
      <c r="AC1527" s="256"/>
      <c r="AD1527" s="256"/>
      <c r="AE1527" s="256"/>
    </row>
    <row r="1528" spans="2:31" x14ac:dyDescent="0.15">
      <c r="C1528" s="264" t="s">
        <v>542</v>
      </c>
      <c r="N1528" s="264" t="s">
        <v>450</v>
      </c>
      <c r="O1528" s="264"/>
      <c r="P1528" s="264"/>
      <c r="Q1528" s="264"/>
      <c r="R1528" s="264"/>
      <c r="S1528" s="264"/>
      <c r="T1528" s="264"/>
      <c r="U1528" s="264"/>
      <c r="V1528" s="264"/>
      <c r="AA1528" s="256"/>
      <c r="AB1528" s="256"/>
      <c r="AC1528" s="256"/>
      <c r="AD1528" s="256"/>
      <c r="AE1528" s="256"/>
    </row>
    <row r="1529" spans="2:31" x14ac:dyDescent="0.15">
      <c r="N1529" s="264"/>
      <c r="AA1529" s="256"/>
      <c r="AB1529" s="256"/>
      <c r="AC1529" s="256"/>
      <c r="AD1529" s="256"/>
      <c r="AE1529" s="256"/>
    </row>
    <row r="1530" spans="2:31" x14ac:dyDescent="0.15">
      <c r="N1530" s="264"/>
      <c r="AA1530" s="256"/>
      <c r="AB1530" s="256"/>
      <c r="AC1530" s="256"/>
      <c r="AD1530" s="256"/>
      <c r="AE1530" s="256"/>
    </row>
    <row r="1531" spans="2:31" ht="9" customHeight="1" x14ac:dyDescent="0.15">
      <c r="AA1531" s="256"/>
      <c r="AB1531" s="256"/>
      <c r="AC1531" s="256"/>
      <c r="AD1531" s="256"/>
      <c r="AE1531" s="256"/>
    </row>
    <row r="1532" spans="2:31" s="256" customFormat="1" ht="22.5" customHeight="1" x14ac:dyDescent="0.15">
      <c r="B1532" s="867" t="s">
        <v>563</v>
      </c>
      <c r="C1532" s="867"/>
      <c r="D1532" s="867"/>
      <c r="E1532" s="867"/>
      <c r="F1532" s="867"/>
      <c r="G1532" s="867"/>
      <c r="H1532" s="867"/>
      <c r="I1532" s="867"/>
      <c r="J1532" s="867"/>
      <c r="K1532" s="867"/>
      <c r="L1532" s="867"/>
      <c r="M1532" s="867"/>
      <c r="N1532" s="867"/>
      <c r="O1532" s="867"/>
      <c r="P1532" s="867"/>
      <c r="Q1532" s="867"/>
      <c r="R1532" s="867"/>
      <c r="S1532" s="867"/>
      <c r="T1532" s="867"/>
      <c r="U1532" s="867"/>
      <c r="V1532" s="867"/>
      <c r="W1532" s="867"/>
      <c r="Y1532" s="242" t="s">
        <v>551</v>
      </c>
    </row>
    <row r="1533" spans="2:31" s="256" customFormat="1" ht="20.100000000000001" customHeight="1" x14ac:dyDescent="0.15">
      <c r="B1533" s="258" t="s">
        <v>27</v>
      </c>
      <c r="C1533" s="258"/>
      <c r="D1533" s="868" t="str">
        <f>D1488</f>
        <v>ミネトンネル</v>
      </c>
      <c r="E1533" s="868"/>
      <c r="F1533" s="868"/>
      <c r="G1533" s="868"/>
      <c r="H1533" s="869" t="s">
        <v>28</v>
      </c>
      <c r="I1533" s="869"/>
      <c r="J1533" s="870" t="str">
        <f>J1488</f>
        <v>一般国道　316号</v>
      </c>
      <c r="K1533" s="870"/>
      <c r="L1533" s="870"/>
      <c r="M1533" s="871" t="s">
        <v>255</v>
      </c>
      <c r="N1533" s="871"/>
      <c r="O1533" s="871"/>
      <c r="P1533" s="872" t="str">
        <f>P1488</f>
        <v>株式会社ニュージェック</v>
      </c>
      <c r="Q1533" s="872"/>
      <c r="R1533" s="872"/>
      <c r="S1533" s="562" t="s">
        <v>220</v>
      </c>
      <c r="T1533" s="564"/>
      <c r="U1533" s="873">
        <f>U1488</f>
        <v>44294</v>
      </c>
      <c r="V1533" s="874"/>
      <c r="W1533" s="875"/>
      <c r="Y1533" s="242" t="s">
        <v>554</v>
      </c>
    </row>
    <row r="1534" spans="2:31" s="256" customFormat="1" ht="20.100000000000001" customHeight="1" x14ac:dyDescent="0.15">
      <c r="B1534" s="259" t="s">
        <v>0</v>
      </c>
      <c r="C1534" s="259"/>
      <c r="D1534" s="879" t="str">
        <f>D1489</f>
        <v>美祢トンネル</v>
      </c>
      <c r="E1534" s="879"/>
      <c r="F1534" s="879"/>
      <c r="G1534" s="879"/>
      <c r="H1534" s="541" t="s">
        <v>1</v>
      </c>
      <c r="I1534" s="541"/>
      <c r="J1534" s="870" t="str">
        <f>J1489</f>
        <v>宇部土木建築事務所</v>
      </c>
      <c r="K1534" s="870"/>
      <c r="L1534" s="870"/>
      <c r="M1534" s="871" t="s">
        <v>256</v>
      </c>
      <c r="N1534" s="871"/>
      <c r="O1534" s="871"/>
      <c r="P1534" s="872" t="str">
        <f>P1489</f>
        <v>石村　勝伸</v>
      </c>
      <c r="Q1534" s="872"/>
      <c r="R1534" s="872"/>
      <c r="S1534" s="705"/>
      <c r="T1534" s="706"/>
      <c r="U1534" s="876"/>
      <c r="V1534" s="877"/>
      <c r="W1534" s="878"/>
      <c r="Y1534" s="242" t="s">
        <v>54</v>
      </c>
    </row>
    <row r="1535" spans="2:31" s="256" customFormat="1" ht="20.100000000000001" customHeight="1" x14ac:dyDescent="0.15">
      <c r="B1535" s="861" t="s">
        <v>564</v>
      </c>
      <c r="C1535" s="839" t="s">
        <v>565</v>
      </c>
      <c r="D1535" s="883" t="s">
        <v>749</v>
      </c>
      <c r="E1535" s="884"/>
      <c r="F1535" s="846"/>
      <c r="G1535" s="847"/>
      <c r="H1535" s="847"/>
      <c r="I1535" s="847"/>
      <c r="J1535" s="847"/>
      <c r="K1535" s="847"/>
      <c r="L1535" s="847"/>
      <c r="M1535" s="861" t="s">
        <v>564</v>
      </c>
      <c r="N1535" s="839" t="s">
        <v>565</v>
      </c>
      <c r="O1535" s="883" t="s">
        <v>749</v>
      </c>
      <c r="P1535" s="884"/>
      <c r="Q1535" s="846"/>
      <c r="R1535" s="847"/>
      <c r="S1535" s="847"/>
      <c r="T1535" s="847"/>
      <c r="U1535" s="847"/>
      <c r="V1535" s="847"/>
      <c r="W1535" s="848"/>
      <c r="Y1535" s="242" t="s">
        <v>55</v>
      </c>
    </row>
    <row r="1536" spans="2:31" s="256" customFormat="1" ht="20.100000000000001" customHeight="1" x14ac:dyDescent="0.15">
      <c r="B1536" s="859"/>
      <c r="C1536" s="830"/>
      <c r="D1536" s="880"/>
      <c r="E1536" s="881"/>
      <c r="F1536" s="849"/>
      <c r="G1536" s="850"/>
      <c r="H1536" s="850"/>
      <c r="I1536" s="850"/>
      <c r="J1536" s="850"/>
      <c r="K1536" s="850"/>
      <c r="L1536" s="850"/>
      <c r="M1536" s="859"/>
      <c r="N1536" s="830"/>
      <c r="O1536" s="880"/>
      <c r="P1536" s="881"/>
      <c r="Q1536" s="849"/>
      <c r="R1536" s="850"/>
      <c r="S1536" s="850"/>
      <c r="T1536" s="850"/>
      <c r="U1536" s="850"/>
      <c r="V1536" s="850"/>
      <c r="W1536" s="851"/>
    </row>
    <row r="1537" spans="2:31" s="256" customFormat="1" ht="20.100000000000001" customHeight="1" x14ac:dyDescent="0.15">
      <c r="B1537" s="859"/>
      <c r="C1537" s="839" t="s">
        <v>2</v>
      </c>
      <c r="D1537" s="842">
        <v>3</v>
      </c>
      <c r="E1537" s="843"/>
      <c r="F1537" s="849"/>
      <c r="G1537" s="850"/>
      <c r="H1537" s="850"/>
      <c r="I1537" s="850"/>
      <c r="J1537" s="850"/>
      <c r="K1537" s="850"/>
      <c r="L1537" s="850"/>
      <c r="M1537" s="859"/>
      <c r="N1537" s="839" t="s">
        <v>2</v>
      </c>
      <c r="O1537" s="842">
        <v>4</v>
      </c>
      <c r="P1537" s="843"/>
      <c r="Q1537" s="849"/>
      <c r="R1537" s="850"/>
      <c r="S1537" s="850"/>
      <c r="T1537" s="850"/>
      <c r="U1537" s="850"/>
      <c r="V1537" s="850"/>
      <c r="W1537" s="851"/>
    </row>
    <row r="1538" spans="2:31" s="256" customFormat="1" ht="20.100000000000001" customHeight="1" x14ac:dyDescent="0.15">
      <c r="B1538" s="860"/>
      <c r="C1538" s="830"/>
      <c r="D1538" s="844"/>
      <c r="E1538" s="845"/>
      <c r="F1538" s="849"/>
      <c r="G1538" s="850"/>
      <c r="H1538" s="850"/>
      <c r="I1538" s="850"/>
      <c r="J1538" s="850"/>
      <c r="K1538" s="850"/>
      <c r="L1538" s="850"/>
      <c r="M1538" s="860"/>
      <c r="N1538" s="830"/>
      <c r="O1538" s="844"/>
      <c r="P1538" s="845"/>
      <c r="Q1538" s="849"/>
      <c r="R1538" s="850"/>
      <c r="S1538" s="850"/>
      <c r="T1538" s="850"/>
      <c r="U1538" s="850"/>
      <c r="V1538" s="850"/>
      <c r="W1538" s="851"/>
    </row>
    <row r="1539" spans="2:31" s="256" customFormat="1" ht="17.100000000000001" customHeight="1" x14ac:dyDescent="0.15">
      <c r="B1539" s="574" t="s">
        <v>566</v>
      </c>
      <c r="C1539" s="574" t="s">
        <v>3</v>
      </c>
      <c r="D1539" s="842" t="s">
        <v>534</v>
      </c>
      <c r="E1539" s="843"/>
      <c r="F1539" s="849"/>
      <c r="G1539" s="850"/>
      <c r="H1539" s="850"/>
      <c r="I1539" s="850"/>
      <c r="J1539" s="850"/>
      <c r="K1539" s="850"/>
      <c r="L1539" s="850"/>
      <c r="M1539" s="574" t="s">
        <v>566</v>
      </c>
      <c r="N1539" s="574" t="s">
        <v>3</v>
      </c>
      <c r="O1539" s="842" t="s">
        <v>331</v>
      </c>
      <c r="P1539" s="843"/>
      <c r="Q1539" s="849"/>
      <c r="R1539" s="850"/>
      <c r="S1539" s="850"/>
      <c r="T1539" s="850"/>
      <c r="U1539" s="850"/>
      <c r="V1539" s="850"/>
      <c r="W1539" s="851"/>
      <c r="AA1539" s="257"/>
      <c r="AB1539" s="257"/>
      <c r="AC1539" s="257"/>
      <c r="AD1539" s="257"/>
      <c r="AE1539" s="257"/>
    </row>
    <row r="1540" spans="2:31" s="256" customFormat="1" ht="17.100000000000001" customHeight="1" x14ac:dyDescent="0.15">
      <c r="B1540" s="574"/>
      <c r="C1540" s="574"/>
      <c r="D1540" s="844"/>
      <c r="E1540" s="845"/>
      <c r="F1540" s="849"/>
      <c r="G1540" s="850"/>
      <c r="H1540" s="850"/>
      <c r="I1540" s="850"/>
      <c r="J1540" s="850"/>
      <c r="K1540" s="850"/>
      <c r="L1540" s="850"/>
      <c r="M1540" s="574"/>
      <c r="N1540" s="574"/>
      <c r="O1540" s="844"/>
      <c r="P1540" s="845"/>
      <c r="Q1540" s="849"/>
      <c r="R1540" s="850"/>
      <c r="S1540" s="850"/>
      <c r="T1540" s="850"/>
      <c r="U1540" s="850"/>
      <c r="V1540" s="850"/>
      <c r="W1540" s="851"/>
      <c r="AA1540" s="257"/>
      <c r="AB1540" s="257"/>
      <c r="AC1540" s="257"/>
      <c r="AD1540" s="257"/>
      <c r="AE1540" s="257"/>
    </row>
    <row r="1541" spans="2:31" s="256" customFormat="1" ht="17.100000000000001" customHeight="1" x14ac:dyDescent="0.15">
      <c r="B1541" s="574"/>
      <c r="C1541" s="574" t="s">
        <v>4</v>
      </c>
      <c r="D1541" s="842" t="s">
        <v>485</v>
      </c>
      <c r="E1541" s="843"/>
      <c r="F1541" s="849"/>
      <c r="G1541" s="850"/>
      <c r="H1541" s="850"/>
      <c r="I1541" s="850"/>
      <c r="J1541" s="850"/>
      <c r="K1541" s="850"/>
      <c r="L1541" s="850"/>
      <c r="M1541" s="574"/>
      <c r="N1541" s="574" t="s">
        <v>4</v>
      </c>
      <c r="O1541" s="842" t="s">
        <v>356</v>
      </c>
      <c r="P1541" s="843"/>
      <c r="Q1541" s="849"/>
      <c r="R1541" s="850"/>
      <c r="S1541" s="850"/>
      <c r="T1541" s="850"/>
      <c r="U1541" s="850"/>
      <c r="V1541" s="850"/>
      <c r="W1541" s="851"/>
      <c r="AA1541" s="257"/>
      <c r="AB1541" s="257"/>
      <c r="AC1541" s="257"/>
      <c r="AD1541" s="257"/>
      <c r="AE1541" s="257"/>
    </row>
    <row r="1542" spans="2:31" s="256" customFormat="1" ht="17.100000000000001" customHeight="1" x14ac:dyDescent="0.15">
      <c r="B1542" s="574"/>
      <c r="C1542" s="574"/>
      <c r="D1542" s="844"/>
      <c r="E1542" s="845"/>
      <c r="F1542" s="849"/>
      <c r="G1542" s="850"/>
      <c r="H1542" s="850"/>
      <c r="I1542" s="850"/>
      <c r="J1542" s="850"/>
      <c r="K1542" s="850"/>
      <c r="L1542" s="850"/>
      <c r="M1542" s="574"/>
      <c r="N1542" s="574"/>
      <c r="O1542" s="844"/>
      <c r="P1542" s="845"/>
      <c r="Q1542" s="849"/>
      <c r="R1542" s="850"/>
      <c r="S1542" s="850"/>
      <c r="T1542" s="850"/>
      <c r="U1542" s="850"/>
      <c r="V1542" s="850"/>
      <c r="W1542" s="851"/>
      <c r="AA1542" s="257"/>
      <c r="AB1542" s="257"/>
      <c r="AC1542" s="257"/>
      <c r="AD1542" s="257"/>
      <c r="AE1542" s="257"/>
    </row>
    <row r="1543" spans="2:31" s="256" customFormat="1" ht="17.100000000000001" customHeight="1" x14ac:dyDescent="0.15">
      <c r="B1543" s="522" t="s">
        <v>5</v>
      </c>
      <c r="C1543" s="524"/>
      <c r="D1543" s="827" t="s">
        <v>333</v>
      </c>
      <c r="E1543" s="828"/>
      <c r="F1543" s="849"/>
      <c r="G1543" s="850"/>
      <c r="H1543" s="850"/>
      <c r="I1543" s="850"/>
      <c r="J1543" s="850"/>
      <c r="K1543" s="850"/>
      <c r="L1543" s="850"/>
      <c r="M1543" s="522" t="s">
        <v>5</v>
      </c>
      <c r="N1543" s="524"/>
      <c r="O1543" s="827" t="s">
        <v>333</v>
      </c>
      <c r="P1543" s="828"/>
      <c r="Q1543" s="849"/>
      <c r="R1543" s="850"/>
      <c r="S1543" s="850"/>
      <c r="T1543" s="850"/>
      <c r="U1543" s="850"/>
      <c r="V1543" s="850"/>
      <c r="W1543" s="851"/>
      <c r="AA1543" s="257"/>
      <c r="AB1543" s="257"/>
      <c r="AC1543" s="257"/>
      <c r="AD1543" s="257"/>
      <c r="AE1543" s="257"/>
    </row>
    <row r="1544" spans="2:31" s="256" customFormat="1" ht="17.100000000000001" customHeight="1" x14ac:dyDescent="0.15">
      <c r="B1544" s="522" t="s">
        <v>6</v>
      </c>
      <c r="C1544" s="524"/>
      <c r="D1544" s="844" t="s">
        <v>338</v>
      </c>
      <c r="E1544" s="845"/>
      <c r="F1544" s="849"/>
      <c r="G1544" s="850"/>
      <c r="H1544" s="850"/>
      <c r="I1544" s="850"/>
      <c r="J1544" s="850"/>
      <c r="K1544" s="850"/>
      <c r="L1544" s="850"/>
      <c r="M1544" s="522" t="s">
        <v>6</v>
      </c>
      <c r="N1544" s="524"/>
      <c r="O1544" s="844" t="s">
        <v>340</v>
      </c>
      <c r="P1544" s="845"/>
      <c r="Q1544" s="849"/>
      <c r="R1544" s="850"/>
      <c r="S1544" s="850"/>
      <c r="T1544" s="850"/>
      <c r="U1544" s="850"/>
      <c r="V1544" s="850"/>
      <c r="W1544" s="851"/>
    </row>
    <row r="1545" spans="2:31" s="256" customFormat="1" ht="17.100000000000001" customHeight="1" x14ac:dyDescent="0.15">
      <c r="B1545" s="562" t="s">
        <v>29</v>
      </c>
      <c r="C1545" s="831" t="s">
        <v>267</v>
      </c>
      <c r="D1545" s="832"/>
      <c r="E1545" s="260"/>
      <c r="F1545" s="849"/>
      <c r="G1545" s="850"/>
      <c r="H1545" s="850"/>
      <c r="I1545" s="850"/>
      <c r="J1545" s="850"/>
      <c r="K1545" s="850"/>
      <c r="L1545" s="850"/>
      <c r="M1545" s="562" t="s">
        <v>29</v>
      </c>
      <c r="N1545" s="831" t="s">
        <v>267</v>
      </c>
      <c r="O1545" s="832"/>
      <c r="P1545" s="260"/>
      <c r="Q1545" s="849"/>
      <c r="R1545" s="850"/>
      <c r="S1545" s="850"/>
      <c r="T1545" s="850"/>
      <c r="U1545" s="850"/>
      <c r="V1545" s="850"/>
      <c r="W1545" s="851"/>
    </row>
    <row r="1546" spans="2:31" s="256" customFormat="1" ht="17.100000000000001" customHeight="1" x14ac:dyDescent="0.15">
      <c r="B1546" s="565"/>
      <c r="C1546" s="831" t="s">
        <v>268</v>
      </c>
      <c r="D1546" s="832"/>
      <c r="E1546" s="261" t="s">
        <v>551</v>
      </c>
      <c r="F1546" s="852"/>
      <c r="G1546" s="853"/>
      <c r="H1546" s="853"/>
      <c r="I1546" s="853"/>
      <c r="J1546" s="853"/>
      <c r="K1546" s="853"/>
      <c r="L1546" s="853"/>
      <c r="M1546" s="565"/>
      <c r="N1546" s="831" t="s">
        <v>268</v>
      </c>
      <c r="O1546" s="832"/>
      <c r="P1546" s="261" t="s">
        <v>554</v>
      </c>
      <c r="Q1546" s="852"/>
      <c r="R1546" s="853"/>
      <c r="S1546" s="853"/>
      <c r="T1546" s="853"/>
      <c r="U1546" s="853"/>
      <c r="V1546" s="853"/>
      <c r="W1546" s="854"/>
    </row>
    <row r="1547" spans="2:31" s="256" customFormat="1" ht="17.100000000000001" customHeight="1" x14ac:dyDescent="0.15">
      <c r="B1547" s="522" t="s">
        <v>7</v>
      </c>
      <c r="C1547" s="523"/>
      <c r="D1547" s="524"/>
      <c r="E1547" s="833" t="s">
        <v>1310</v>
      </c>
      <c r="F1547" s="857"/>
      <c r="G1547" s="857"/>
      <c r="H1547" s="857"/>
      <c r="I1547" s="857"/>
      <c r="J1547" s="857"/>
      <c r="K1547" s="857"/>
      <c r="L1547" s="858"/>
      <c r="M1547" s="522" t="s">
        <v>7</v>
      </c>
      <c r="N1547" s="523"/>
      <c r="O1547" s="524"/>
      <c r="P1547" s="833" t="s">
        <v>1311</v>
      </c>
      <c r="Q1547" s="857"/>
      <c r="R1547" s="857"/>
      <c r="S1547" s="857"/>
      <c r="T1547" s="857"/>
      <c r="U1547" s="857"/>
      <c r="V1547" s="857"/>
      <c r="W1547" s="858"/>
    </row>
    <row r="1548" spans="2:31" s="256" customFormat="1" ht="17.100000000000001" customHeight="1" x14ac:dyDescent="0.15">
      <c r="B1548" s="522" t="s">
        <v>46</v>
      </c>
      <c r="C1548" s="523"/>
      <c r="D1548" s="524"/>
      <c r="E1548" s="813" t="s">
        <v>1309</v>
      </c>
      <c r="F1548" s="814"/>
      <c r="G1548" s="814"/>
      <c r="H1548" s="814"/>
      <c r="I1548" s="814"/>
      <c r="J1548" s="814"/>
      <c r="K1548" s="814"/>
      <c r="L1548" s="815"/>
      <c r="M1548" s="522" t="s">
        <v>46</v>
      </c>
      <c r="N1548" s="523"/>
      <c r="O1548" s="524"/>
      <c r="P1548" s="813" t="s">
        <v>516</v>
      </c>
      <c r="Q1548" s="814"/>
      <c r="R1548" s="814"/>
      <c r="S1548" s="855"/>
      <c r="T1548" s="855"/>
      <c r="U1548" s="855"/>
      <c r="V1548" s="855"/>
      <c r="W1548" s="856"/>
    </row>
    <row r="1549" spans="2:31" s="256" customFormat="1" ht="17.100000000000001" customHeight="1" x14ac:dyDescent="0.15">
      <c r="B1549" s="522" t="s">
        <v>270</v>
      </c>
      <c r="C1549" s="523"/>
      <c r="D1549" s="524"/>
      <c r="E1549" s="813" t="s">
        <v>516</v>
      </c>
      <c r="F1549" s="814"/>
      <c r="G1549" s="814"/>
      <c r="H1549" s="855"/>
      <c r="I1549" s="855"/>
      <c r="J1549" s="855"/>
      <c r="K1549" s="855"/>
      <c r="L1549" s="856"/>
      <c r="M1549" s="522" t="s">
        <v>270</v>
      </c>
      <c r="N1549" s="523"/>
      <c r="O1549" s="524"/>
      <c r="P1549" s="813" t="s">
        <v>516</v>
      </c>
      <c r="Q1549" s="814"/>
      <c r="R1549" s="814"/>
      <c r="S1549" s="855"/>
      <c r="T1549" s="855"/>
      <c r="U1549" s="855"/>
      <c r="V1549" s="855"/>
      <c r="W1549" s="856"/>
    </row>
    <row r="1550" spans="2:31" s="256" customFormat="1" ht="17.100000000000001" customHeight="1" x14ac:dyDescent="0.15">
      <c r="B1550" s="522" t="s">
        <v>289</v>
      </c>
      <c r="C1550" s="523"/>
      <c r="D1550" s="524"/>
      <c r="E1550" s="813" t="s">
        <v>555</v>
      </c>
      <c r="F1550" s="814"/>
      <c r="G1550" s="814"/>
      <c r="H1550" s="816" t="s">
        <v>8</v>
      </c>
      <c r="I1550" s="817"/>
      <c r="J1550" s="818"/>
      <c r="K1550" s="819"/>
      <c r="L1550" s="820"/>
      <c r="M1550" s="522" t="s">
        <v>289</v>
      </c>
      <c r="N1550" s="523"/>
      <c r="O1550" s="524"/>
      <c r="P1550" s="813" t="s">
        <v>555</v>
      </c>
      <c r="Q1550" s="814"/>
      <c r="R1550" s="814"/>
      <c r="S1550" s="816" t="s">
        <v>8</v>
      </c>
      <c r="T1550" s="817"/>
      <c r="U1550" s="818"/>
      <c r="V1550" s="819"/>
      <c r="W1550" s="820"/>
    </row>
    <row r="1551" spans="2:31" s="256" customFormat="1" ht="17.100000000000001" customHeight="1" x14ac:dyDescent="0.15">
      <c r="B1551" s="865" t="s">
        <v>567</v>
      </c>
      <c r="C1551" s="882"/>
      <c r="D1551" s="821" t="s">
        <v>1732</v>
      </c>
      <c r="E1551" s="822"/>
      <c r="F1551" s="822"/>
      <c r="G1551" s="822"/>
      <c r="H1551" s="822"/>
      <c r="I1551" s="822"/>
      <c r="J1551" s="822"/>
      <c r="K1551" s="822"/>
      <c r="L1551" s="823"/>
      <c r="M1551" s="565" t="s">
        <v>567</v>
      </c>
      <c r="N1551" s="566"/>
      <c r="O1551" s="885" t="s">
        <v>1312</v>
      </c>
      <c r="P1551" s="886"/>
      <c r="Q1551" s="886"/>
      <c r="R1551" s="886"/>
      <c r="S1551" s="886"/>
      <c r="T1551" s="886"/>
      <c r="U1551" s="886"/>
      <c r="V1551" s="886"/>
      <c r="W1551" s="887"/>
    </row>
    <row r="1552" spans="2:31" s="256" customFormat="1" ht="20.100000000000001" customHeight="1" x14ac:dyDescent="0.15">
      <c r="B1552" s="861" t="s">
        <v>564</v>
      </c>
      <c r="C1552" s="839" t="s">
        <v>565</v>
      </c>
      <c r="D1552" s="883" t="s">
        <v>749</v>
      </c>
      <c r="E1552" s="884"/>
      <c r="F1552" s="846"/>
      <c r="G1552" s="847"/>
      <c r="H1552" s="847"/>
      <c r="I1552" s="847"/>
      <c r="J1552" s="847"/>
      <c r="K1552" s="847"/>
      <c r="L1552" s="847"/>
      <c r="M1552" s="861" t="s">
        <v>564</v>
      </c>
      <c r="N1552" s="839" t="s">
        <v>565</v>
      </c>
      <c r="O1552" s="883" t="s">
        <v>749</v>
      </c>
      <c r="P1552" s="884"/>
      <c r="Q1552" s="846"/>
      <c r="R1552" s="847"/>
      <c r="S1552" s="847"/>
      <c r="T1552" s="847"/>
      <c r="U1552" s="847"/>
      <c r="V1552" s="847"/>
      <c r="W1552" s="848"/>
    </row>
    <row r="1553" spans="2:23" s="256" customFormat="1" ht="20.100000000000001" customHeight="1" x14ac:dyDescent="0.15">
      <c r="B1553" s="859"/>
      <c r="C1553" s="830"/>
      <c r="D1553" s="880"/>
      <c r="E1553" s="881"/>
      <c r="F1553" s="849"/>
      <c r="G1553" s="850"/>
      <c r="H1553" s="850"/>
      <c r="I1553" s="850"/>
      <c r="J1553" s="850"/>
      <c r="K1553" s="850"/>
      <c r="L1553" s="850"/>
      <c r="M1553" s="859"/>
      <c r="N1553" s="830"/>
      <c r="O1553" s="880"/>
      <c r="P1553" s="881"/>
      <c r="Q1553" s="849"/>
      <c r="R1553" s="850"/>
      <c r="S1553" s="850"/>
      <c r="T1553" s="850"/>
      <c r="U1553" s="850"/>
      <c r="V1553" s="850"/>
      <c r="W1553" s="851"/>
    </row>
    <row r="1554" spans="2:23" s="256" customFormat="1" ht="20.100000000000001" customHeight="1" x14ac:dyDescent="0.15">
      <c r="B1554" s="859"/>
      <c r="C1554" s="839" t="s">
        <v>2</v>
      </c>
      <c r="D1554" s="842">
        <v>5</v>
      </c>
      <c r="E1554" s="843"/>
      <c r="F1554" s="849"/>
      <c r="G1554" s="850"/>
      <c r="H1554" s="850"/>
      <c r="I1554" s="850"/>
      <c r="J1554" s="850"/>
      <c r="K1554" s="850"/>
      <c r="L1554" s="850"/>
      <c r="M1554" s="859"/>
      <c r="N1554" s="839" t="s">
        <v>2</v>
      </c>
      <c r="O1554" s="842">
        <v>6</v>
      </c>
      <c r="P1554" s="843"/>
      <c r="Q1554" s="849"/>
      <c r="R1554" s="850"/>
      <c r="S1554" s="850"/>
      <c r="T1554" s="850"/>
      <c r="U1554" s="850"/>
      <c r="V1554" s="850"/>
      <c r="W1554" s="851"/>
    </row>
    <row r="1555" spans="2:23" s="256" customFormat="1" ht="20.100000000000001" customHeight="1" x14ac:dyDescent="0.15">
      <c r="B1555" s="860"/>
      <c r="C1555" s="830"/>
      <c r="D1555" s="844"/>
      <c r="E1555" s="845"/>
      <c r="F1555" s="849"/>
      <c r="G1555" s="850"/>
      <c r="H1555" s="850"/>
      <c r="I1555" s="850"/>
      <c r="J1555" s="850"/>
      <c r="K1555" s="850"/>
      <c r="L1555" s="850"/>
      <c r="M1555" s="860"/>
      <c r="N1555" s="830"/>
      <c r="O1555" s="844"/>
      <c r="P1555" s="845"/>
      <c r="Q1555" s="849"/>
      <c r="R1555" s="850"/>
      <c r="S1555" s="850"/>
      <c r="T1555" s="850"/>
      <c r="U1555" s="850"/>
      <c r="V1555" s="850"/>
      <c r="W1555" s="851"/>
    </row>
    <row r="1556" spans="2:23" s="256" customFormat="1" ht="17.100000000000001" customHeight="1" x14ac:dyDescent="0.15">
      <c r="B1556" s="574" t="s">
        <v>566</v>
      </c>
      <c r="C1556" s="574" t="s">
        <v>3</v>
      </c>
      <c r="D1556" s="842" t="s">
        <v>331</v>
      </c>
      <c r="E1556" s="843"/>
      <c r="F1556" s="849"/>
      <c r="G1556" s="850"/>
      <c r="H1556" s="850"/>
      <c r="I1556" s="850"/>
      <c r="J1556" s="850"/>
      <c r="K1556" s="850"/>
      <c r="L1556" s="850"/>
      <c r="M1556" s="574" t="s">
        <v>566</v>
      </c>
      <c r="N1556" s="574" t="s">
        <v>3</v>
      </c>
      <c r="O1556" s="842" t="s">
        <v>331</v>
      </c>
      <c r="P1556" s="843"/>
      <c r="Q1556" s="849"/>
      <c r="R1556" s="850"/>
      <c r="S1556" s="850"/>
      <c r="T1556" s="850"/>
      <c r="U1556" s="850"/>
      <c r="V1556" s="850"/>
      <c r="W1556" s="851"/>
    </row>
    <row r="1557" spans="2:23" s="256" customFormat="1" ht="17.100000000000001" customHeight="1" x14ac:dyDescent="0.15">
      <c r="B1557" s="574"/>
      <c r="C1557" s="574"/>
      <c r="D1557" s="844"/>
      <c r="E1557" s="845"/>
      <c r="F1557" s="849"/>
      <c r="G1557" s="850"/>
      <c r="H1557" s="850"/>
      <c r="I1557" s="850"/>
      <c r="J1557" s="850"/>
      <c r="K1557" s="850"/>
      <c r="L1557" s="850"/>
      <c r="M1557" s="574"/>
      <c r="N1557" s="574"/>
      <c r="O1557" s="844"/>
      <c r="P1557" s="845"/>
      <c r="Q1557" s="849"/>
      <c r="R1557" s="850"/>
      <c r="S1557" s="850"/>
      <c r="T1557" s="850"/>
      <c r="U1557" s="850"/>
      <c r="V1557" s="850"/>
      <c r="W1557" s="851"/>
    </row>
    <row r="1558" spans="2:23" s="256" customFormat="1" ht="17.100000000000001" customHeight="1" x14ac:dyDescent="0.15">
      <c r="B1558" s="574"/>
      <c r="C1558" s="574" t="s">
        <v>4</v>
      </c>
      <c r="D1558" s="842" t="s">
        <v>356</v>
      </c>
      <c r="E1558" s="843"/>
      <c r="F1558" s="849"/>
      <c r="G1558" s="850"/>
      <c r="H1558" s="850"/>
      <c r="I1558" s="850"/>
      <c r="J1558" s="850"/>
      <c r="K1558" s="850"/>
      <c r="L1558" s="850"/>
      <c r="M1558" s="574"/>
      <c r="N1558" s="574" t="s">
        <v>4</v>
      </c>
      <c r="O1558" s="842" t="s">
        <v>355</v>
      </c>
      <c r="P1558" s="843"/>
      <c r="Q1558" s="849"/>
      <c r="R1558" s="850"/>
      <c r="S1558" s="850"/>
      <c r="T1558" s="850"/>
      <c r="U1558" s="850"/>
      <c r="V1558" s="850"/>
      <c r="W1558" s="851"/>
    </row>
    <row r="1559" spans="2:23" s="256" customFormat="1" ht="17.100000000000001" customHeight="1" x14ac:dyDescent="0.15">
      <c r="B1559" s="574"/>
      <c r="C1559" s="574"/>
      <c r="D1559" s="844"/>
      <c r="E1559" s="845"/>
      <c r="F1559" s="849"/>
      <c r="G1559" s="850"/>
      <c r="H1559" s="850"/>
      <c r="I1559" s="850"/>
      <c r="J1559" s="850"/>
      <c r="K1559" s="850"/>
      <c r="L1559" s="850"/>
      <c r="M1559" s="574"/>
      <c r="N1559" s="574"/>
      <c r="O1559" s="844"/>
      <c r="P1559" s="845"/>
      <c r="Q1559" s="849"/>
      <c r="R1559" s="850"/>
      <c r="S1559" s="850"/>
      <c r="T1559" s="850"/>
      <c r="U1559" s="850"/>
      <c r="V1559" s="850"/>
      <c r="W1559" s="851"/>
    </row>
    <row r="1560" spans="2:23" s="256" customFormat="1" ht="17.100000000000001" customHeight="1" x14ac:dyDescent="0.15">
      <c r="B1560" s="522" t="s">
        <v>5</v>
      </c>
      <c r="C1560" s="524"/>
      <c r="D1560" s="827" t="s">
        <v>332</v>
      </c>
      <c r="E1560" s="828"/>
      <c r="F1560" s="849"/>
      <c r="G1560" s="850"/>
      <c r="H1560" s="850"/>
      <c r="I1560" s="850"/>
      <c r="J1560" s="850"/>
      <c r="K1560" s="850"/>
      <c r="L1560" s="850"/>
      <c r="M1560" s="522" t="s">
        <v>5</v>
      </c>
      <c r="N1560" s="524"/>
      <c r="O1560" s="827" t="s">
        <v>332</v>
      </c>
      <c r="P1560" s="828"/>
      <c r="Q1560" s="849"/>
      <c r="R1560" s="850"/>
      <c r="S1560" s="850"/>
      <c r="T1560" s="850"/>
      <c r="U1560" s="850"/>
      <c r="V1560" s="850"/>
      <c r="W1560" s="851"/>
    </row>
    <row r="1561" spans="2:23" s="256" customFormat="1" ht="17.100000000000001" customHeight="1" x14ac:dyDescent="0.15">
      <c r="B1561" s="522" t="s">
        <v>6</v>
      </c>
      <c r="C1561" s="524"/>
      <c r="D1561" s="844" t="s">
        <v>532</v>
      </c>
      <c r="E1561" s="845"/>
      <c r="F1561" s="849"/>
      <c r="G1561" s="850"/>
      <c r="H1561" s="850"/>
      <c r="I1561" s="850"/>
      <c r="J1561" s="850"/>
      <c r="K1561" s="850"/>
      <c r="L1561" s="850"/>
      <c r="M1561" s="522" t="s">
        <v>6</v>
      </c>
      <c r="N1561" s="524"/>
      <c r="O1561" s="844" t="s">
        <v>532</v>
      </c>
      <c r="P1561" s="845"/>
      <c r="Q1561" s="849"/>
      <c r="R1561" s="850"/>
      <c r="S1561" s="850"/>
      <c r="T1561" s="850"/>
      <c r="U1561" s="850"/>
      <c r="V1561" s="850"/>
      <c r="W1561" s="851"/>
    </row>
    <row r="1562" spans="2:23" s="256" customFormat="1" ht="17.100000000000001" customHeight="1" x14ac:dyDescent="0.15">
      <c r="B1562" s="562" t="s">
        <v>29</v>
      </c>
      <c r="C1562" s="831" t="s">
        <v>267</v>
      </c>
      <c r="D1562" s="832"/>
      <c r="E1562" s="260"/>
      <c r="F1562" s="849"/>
      <c r="G1562" s="850"/>
      <c r="H1562" s="850"/>
      <c r="I1562" s="850"/>
      <c r="J1562" s="850"/>
      <c r="K1562" s="850"/>
      <c r="L1562" s="850"/>
      <c r="M1562" s="562" t="s">
        <v>29</v>
      </c>
      <c r="N1562" s="831" t="s">
        <v>267</v>
      </c>
      <c r="O1562" s="832"/>
      <c r="P1562" s="260"/>
      <c r="Q1562" s="849"/>
      <c r="R1562" s="850"/>
      <c r="S1562" s="850"/>
      <c r="T1562" s="850"/>
      <c r="U1562" s="850"/>
      <c r="V1562" s="850"/>
      <c r="W1562" s="851"/>
    </row>
    <row r="1563" spans="2:23" s="256" customFormat="1" ht="17.100000000000001" customHeight="1" x14ac:dyDescent="0.15">
      <c r="B1563" s="565"/>
      <c r="C1563" s="831" t="s">
        <v>268</v>
      </c>
      <c r="D1563" s="832"/>
      <c r="E1563" s="261" t="s">
        <v>554</v>
      </c>
      <c r="F1563" s="852"/>
      <c r="G1563" s="853"/>
      <c r="H1563" s="853"/>
      <c r="I1563" s="853"/>
      <c r="J1563" s="853"/>
      <c r="K1563" s="853"/>
      <c r="L1563" s="853"/>
      <c r="M1563" s="565"/>
      <c r="N1563" s="831" t="s">
        <v>268</v>
      </c>
      <c r="O1563" s="832"/>
      <c r="P1563" s="261" t="s">
        <v>554</v>
      </c>
      <c r="Q1563" s="852"/>
      <c r="R1563" s="853"/>
      <c r="S1563" s="853"/>
      <c r="T1563" s="853"/>
      <c r="U1563" s="853"/>
      <c r="V1563" s="853"/>
      <c r="W1563" s="854"/>
    </row>
    <row r="1564" spans="2:23" s="256" customFormat="1" ht="17.100000000000001" customHeight="1" x14ac:dyDescent="0.15">
      <c r="B1564" s="522" t="s">
        <v>7</v>
      </c>
      <c r="C1564" s="523"/>
      <c r="D1564" s="524"/>
      <c r="E1564" s="833" t="s">
        <v>1313</v>
      </c>
      <c r="F1564" s="857"/>
      <c r="G1564" s="857"/>
      <c r="H1564" s="857"/>
      <c r="I1564" s="857"/>
      <c r="J1564" s="857"/>
      <c r="K1564" s="857"/>
      <c r="L1564" s="858"/>
      <c r="M1564" s="522" t="s">
        <v>7</v>
      </c>
      <c r="N1564" s="523"/>
      <c r="O1564" s="524"/>
      <c r="P1564" s="833" t="s">
        <v>1314</v>
      </c>
      <c r="Q1564" s="857"/>
      <c r="R1564" s="857"/>
      <c r="S1564" s="857"/>
      <c r="T1564" s="857"/>
      <c r="U1564" s="857"/>
      <c r="V1564" s="857"/>
      <c r="W1564" s="858"/>
    </row>
    <row r="1565" spans="2:23" s="256" customFormat="1" ht="17.100000000000001" customHeight="1" x14ac:dyDescent="0.15">
      <c r="B1565" s="522" t="s">
        <v>46</v>
      </c>
      <c r="C1565" s="523"/>
      <c r="D1565" s="524"/>
      <c r="E1565" s="813" t="s">
        <v>516</v>
      </c>
      <c r="F1565" s="814"/>
      <c r="G1565" s="814"/>
      <c r="H1565" s="855"/>
      <c r="I1565" s="855"/>
      <c r="J1565" s="855"/>
      <c r="K1565" s="855"/>
      <c r="L1565" s="856"/>
      <c r="M1565" s="522" t="s">
        <v>46</v>
      </c>
      <c r="N1565" s="523"/>
      <c r="O1565" s="524"/>
      <c r="P1565" s="833" t="s">
        <v>1315</v>
      </c>
      <c r="Q1565" s="857"/>
      <c r="R1565" s="857"/>
      <c r="S1565" s="857"/>
      <c r="T1565" s="857"/>
      <c r="U1565" s="857"/>
      <c r="V1565" s="857"/>
      <c r="W1565" s="858"/>
    </row>
    <row r="1566" spans="2:23" s="256" customFormat="1" ht="17.100000000000001" customHeight="1" x14ac:dyDescent="0.15">
      <c r="B1566" s="522" t="s">
        <v>270</v>
      </c>
      <c r="C1566" s="523"/>
      <c r="D1566" s="524"/>
      <c r="E1566" s="813" t="s">
        <v>516</v>
      </c>
      <c r="F1566" s="814"/>
      <c r="G1566" s="814"/>
      <c r="H1566" s="855"/>
      <c r="I1566" s="855"/>
      <c r="J1566" s="855"/>
      <c r="K1566" s="855"/>
      <c r="L1566" s="856"/>
      <c r="M1566" s="522" t="s">
        <v>270</v>
      </c>
      <c r="N1566" s="523"/>
      <c r="O1566" s="524"/>
      <c r="P1566" s="813" t="s">
        <v>516</v>
      </c>
      <c r="Q1566" s="814"/>
      <c r="R1566" s="814"/>
      <c r="S1566" s="855"/>
      <c r="T1566" s="855"/>
      <c r="U1566" s="855"/>
      <c r="V1566" s="855"/>
      <c r="W1566" s="856"/>
    </row>
    <row r="1567" spans="2:23" s="256" customFormat="1" ht="17.100000000000001" customHeight="1" x14ac:dyDescent="0.15">
      <c r="B1567" s="522" t="s">
        <v>289</v>
      </c>
      <c r="C1567" s="523"/>
      <c r="D1567" s="524"/>
      <c r="E1567" s="813" t="s">
        <v>555</v>
      </c>
      <c r="F1567" s="814"/>
      <c r="G1567" s="814"/>
      <c r="H1567" s="816" t="s">
        <v>8</v>
      </c>
      <c r="I1567" s="817"/>
      <c r="J1567" s="818"/>
      <c r="K1567" s="819"/>
      <c r="L1567" s="819"/>
      <c r="M1567" s="522" t="s">
        <v>289</v>
      </c>
      <c r="N1567" s="523"/>
      <c r="O1567" s="524"/>
      <c r="P1567" s="813" t="s">
        <v>555</v>
      </c>
      <c r="Q1567" s="814"/>
      <c r="R1567" s="814"/>
      <c r="S1567" s="816" t="s">
        <v>8</v>
      </c>
      <c r="T1567" s="817"/>
      <c r="U1567" s="818"/>
      <c r="V1567" s="819"/>
      <c r="W1567" s="820"/>
    </row>
    <row r="1568" spans="2:23" s="256" customFormat="1" ht="17.100000000000001" customHeight="1" x14ac:dyDescent="0.15">
      <c r="B1568" s="565" t="s">
        <v>567</v>
      </c>
      <c r="C1568" s="566"/>
      <c r="D1568" s="836" t="s">
        <v>1259</v>
      </c>
      <c r="E1568" s="837"/>
      <c r="F1568" s="837"/>
      <c r="G1568" s="837"/>
      <c r="H1568" s="837"/>
      <c r="I1568" s="837"/>
      <c r="J1568" s="837"/>
      <c r="K1568" s="837"/>
      <c r="L1568" s="838"/>
      <c r="M1568" s="565" t="s">
        <v>567</v>
      </c>
      <c r="N1568" s="566"/>
      <c r="O1568" s="836" t="s">
        <v>1316</v>
      </c>
      <c r="P1568" s="837"/>
      <c r="Q1568" s="837"/>
      <c r="R1568" s="837"/>
      <c r="S1568" s="837"/>
      <c r="T1568" s="837"/>
      <c r="U1568" s="837"/>
      <c r="V1568" s="837"/>
      <c r="W1568" s="838"/>
    </row>
    <row r="1569" spans="2:31" ht="15" customHeight="1" x14ac:dyDescent="0.15">
      <c r="B1569" s="263"/>
      <c r="C1569" s="824" t="s">
        <v>568</v>
      </c>
      <c r="D1569" s="825"/>
      <c r="E1569" s="825"/>
      <c r="F1569" s="825"/>
      <c r="G1569" s="825"/>
      <c r="H1569" s="825"/>
      <c r="I1569" s="825"/>
      <c r="J1569" s="825"/>
      <c r="K1569" s="825"/>
      <c r="L1569" s="825"/>
      <c r="M1569" s="263"/>
      <c r="N1569" s="263" t="s">
        <v>569</v>
      </c>
      <c r="O1569" s="263"/>
      <c r="P1569" s="263"/>
      <c r="Q1569" s="263"/>
      <c r="R1569" s="263"/>
      <c r="S1569" s="263"/>
      <c r="T1569" s="263"/>
      <c r="U1569" s="263"/>
      <c r="V1569" s="263"/>
      <c r="W1569" s="263"/>
      <c r="AA1569" s="256"/>
      <c r="AB1569" s="256"/>
      <c r="AC1569" s="256"/>
      <c r="AD1569" s="256"/>
      <c r="AE1569" s="256"/>
    </row>
    <row r="1570" spans="2:31" ht="15" customHeight="1" x14ac:dyDescent="0.15">
      <c r="B1570" s="263"/>
      <c r="C1570" s="826"/>
      <c r="D1570" s="826"/>
      <c r="E1570" s="826"/>
      <c r="F1570" s="826"/>
      <c r="G1570" s="826"/>
      <c r="H1570" s="826"/>
      <c r="I1570" s="826"/>
      <c r="J1570" s="826"/>
      <c r="K1570" s="826"/>
      <c r="L1570" s="826"/>
      <c r="M1570" s="263"/>
      <c r="N1570" s="263" t="s">
        <v>570</v>
      </c>
      <c r="O1570" s="263"/>
      <c r="P1570" s="263"/>
      <c r="Q1570" s="263"/>
      <c r="R1570" s="263"/>
      <c r="S1570" s="263"/>
      <c r="T1570" s="263"/>
      <c r="U1570" s="263"/>
      <c r="V1570" s="263"/>
      <c r="W1570" s="263"/>
      <c r="AA1570" s="256"/>
      <c r="AB1570" s="256"/>
      <c r="AC1570" s="256"/>
      <c r="AD1570" s="256"/>
      <c r="AE1570" s="256"/>
    </row>
    <row r="1571" spans="2:31" ht="15" customHeight="1" x14ac:dyDescent="0.15">
      <c r="C1571" s="263" t="s">
        <v>571</v>
      </c>
      <c r="N1571" s="264" t="s">
        <v>517</v>
      </c>
      <c r="O1571" s="264"/>
      <c r="P1571" s="264"/>
      <c r="Q1571" s="264"/>
      <c r="R1571" s="264"/>
      <c r="S1571" s="264"/>
      <c r="T1571" s="264"/>
      <c r="U1571" s="264"/>
      <c r="V1571" s="264"/>
      <c r="AA1571" s="256"/>
      <c r="AB1571" s="256"/>
      <c r="AC1571" s="256"/>
      <c r="AD1571" s="256"/>
      <c r="AE1571" s="256"/>
    </row>
    <row r="1572" spans="2:31" ht="15" customHeight="1" x14ac:dyDescent="0.15">
      <c r="C1572" s="263" t="s">
        <v>573</v>
      </c>
      <c r="N1572" s="264" t="s">
        <v>572</v>
      </c>
      <c r="O1572" s="264"/>
      <c r="P1572" s="264"/>
      <c r="Q1572" s="264"/>
      <c r="R1572" s="264"/>
      <c r="S1572" s="264"/>
      <c r="T1572" s="264"/>
      <c r="U1572" s="264"/>
      <c r="V1572" s="264"/>
      <c r="AA1572" s="256"/>
      <c r="AB1572" s="256"/>
      <c r="AC1572" s="256"/>
      <c r="AD1572" s="256"/>
      <c r="AE1572" s="256"/>
    </row>
    <row r="1573" spans="2:31" x14ac:dyDescent="0.15">
      <c r="C1573" s="264" t="s">
        <v>542</v>
      </c>
      <c r="N1573" s="264" t="s">
        <v>450</v>
      </c>
      <c r="O1573" s="264"/>
      <c r="P1573" s="264"/>
      <c r="Q1573" s="264"/>
      <c r="R1573" s="264"/>
      <c r="S1573" s="264"/>
      <c r="T1573" s="264"/>
      <c r="U1573" s="264"/>
      <c r="V1573" s="264"/>
      <c r="AA1573" s="256"/>
      <c r="AB1573" s="256"/>
      <c r="AC1573" s="256"/>
      <c r="AD1573" s="256"/>
      <c r="AE1573" s="256"/>
    </row>
    <row r="1574" spans="2:31" x14ac:dyDescent="0.15">
      <c r="N1574" s="264"/>
      <c r="AA1574" s="256"/>
      <c r="AB1574" s="256"/>
      <c r="AC1574" s="256"/>
      <c r="AD1574" s="256"/>
      <c r="AE1574" s="256"/>
    </row>
    <row r="1575" spans="2:31" x14ac:dyDescent="0.15">
      <c r="N1575" s="264"/>
      <c r="AA1575" s="256"/>
      <c r="AB1575" s="256"/>
      <c r="AC1575" s="256"/>
      <c r="AD1575" s="256"/>
      <c r="AE1575" s="256"/>
    </row>
    <row r="1576" spans="2:31" ht="9" customHeight="1" x14ac:dyDescent="0.15">
      <c r="AA1576" s="256"/>
      <c r="AB1576" s="256"/>
      <c r="AC1576" s="256"/>
      <c r="AD1576" s="256"/>
      <c r="AE1576" s="256"/>
    </row>
    <row r="1577" spans="2:31" s="256" customFormat="1" ht="22.5" customHeight="1" x14ac:dyDescent="0.15">
      <c r="B1577" s="867" t="s">
        <v>563</v>
      </c>
      <c r="C1577" s="867"/>
      <c r="D1577" s="867"/>
      <c r="E1577" s="867"/>
      <c r="F1577" s="867"/>
      <c r="G1577" s="867"/>
      <c r="H1577" s="867"/>
      <c r="I1577" s="867"/>
      <c r="J1577" s="867"/>
      <c r="K1577" s="867"/>
      <c r="L1577" s="867"/>
      <c r="M1577" s="867"/>
      <c r="N1577" s="867"/>
      <c r="O1577" s="867"/>
      <c r="P1577" s="867"/>
      <c r="Q1577" s="867"/>
      <c r="R1577" s="867"/>
      <c r="S1577" s="867"/>
      <c r="T1577" s="867"/>
      <c r="U1577" s="867"/>
      <c r="V1577" s="867"/>
      <c r="W1577" s="867"/>
      <c r="Y1577" s="242" t="s">
        <v>551</v>
      </c>
    </row>
    <row r="1578" spans="2:31" s="256" customFormat="1" ht="20.100000000000001" customHeight="1" x14ac:dyDescent="0.15">
      <c r="B1578" s="258" t="s">
        <v>27</v>
      </c>
      <c r="C1578" s="258"/>
      <c r="D1578" s="868" t="str">
        <f>D1533</f>
        <v>ミネトンネル</v>
      </c>
      <c r="E1578" s="868"/>
      <c r="F1578" s="868"/>
      <c r="G1578" s="868"/>
      <c r="H1578" s="869" t="s">
        <v>28</v>
      </c>
      <c r="I1578" s="869"/>
      <c r="J1578" s="870" t="str">
        <f>J1533</f>
        <v>一般国道　316号</v>
      </c>
      <c r="K1578" s="870"/>
      <c r="L1578" s="870"/>
      <c r="M1578" s="871" t="s">
        <v>255</v>
      </c>
      <c r="N1578" s="871"/>
      <c r="O1578" s="871"/>
      <c r="P1578" s="872" t="str">
        <f>P1533</f>
        <v>株式会社ニュージェック</v>
      </c>
      <c r="Q1578" s="872"/>
      <c r="R1578" s="872"/>
      <c r="S1578" s="562" t="s">
        <v>220</v>
      </c>
      <c r="T1578" s="564"/>
      <c r="U1578" s="873">
        <f>U1533</f>
        <v>44294</v>
      </c>
      <c r="V1578" s="874"/>
      <c r="W1578" s="875"/>
      <c r="Y1578" s="242" t="s">
        <v>554</v>
      </c>
    </row>
    <row r="1579" spans="2:31" s="256" customFormat="1" ht="20.100000000000001" customHeight="1" x14ac:dyDescent="0.15">
      <c r="B1579" s="259" t="s">
        <v>0</v>
      </c>
      <c r="C1579" s="259"/>
      <c r="D1579" s="879" t="str">
        <f>D1534</f>
        <v>美祢トンネル</v>
      </c>
      <c r="E1579" s="879"/>
      <c r="F1579" s="879"/>
      <c r="G1579" s="879"/>
      <c r="H1579" s="541" t="s">
        <v>1</v>
      </c>
      <c r="I1579" s="541"/>
      <c r="J1579" s="870" t="str">
        <f>J1534</f>
        <v>宇部土木建築事務所</v>
      </c>
      <c r="K1579" s="870"/>
      <c r="L1579" s="870"/>
      <c r="M1579" s="871" t="s">
        <v>256</v>
      </c>
      <c r="N1579" s="871"/>
      <c r="O1579" s="871"/>
      <c r="P1579" s="872" t="str">
        <f>P1534</f>
        <v>石村　勝伸</v>
      </c>
      <c r="Q1579" s="872"/>
      <c r="R1579" s="872"/>
      <c r="S1579" s="705"/>
      <c r="T1579" s="706"/>
      <c r="U1579" s="876"/>
      <c r="V1579" s="877"/>
      <c r="W1579" s="878"/>
      <c r="Y1579" s="242" t="s">
        <v>54</v>
      </c>
    </row>
    <row r="1580" spans="2:31" s="256" customFormat="1" ht="20.100000000000001" customHeight="1" x14ac:dyDescent="0.15">
      <c r="B1580" s="861" t="s">
        <v>564</v>
      </c>
      <c r="C1580" s="839" t="s">
        <v>565</v>
      </c>
      <c r="D1580" s="883" t="s">
        <v>749</v>
      </c>
      <c r="E1580" s="884"/>
      <c r="F1580" s="846"/>
      <c r="G1580" s="847"/>
      <c r="H1580" s="847"/>
      <c r="I1580" s="847"/>
      <c r="J1580" s="847"/>
      <c r="K1580" s="847"/>
      <c r="L1580" s="847"/>
      <c r="M1580" s="861" t="s">
        <v>564</v>
      </c>
      <c r="N1580" s="839" t="s">
        <v>565</v>
      </c>
      <c r="O1580" s="883" t="s">
        <v>750</v>
      </c>
      <c r="P1580" s="884"/>
      <c r="Q1580" s="846"/>
      <c r="R1580" s="847"/>
      <c r="S1580" s="847"/>
      <c r="T1580" s="847"/>
      <c r="U1580" s="847"/>
      <c r="V1580" s="847"/>
      <c r="W1580" s="848"/>
      <c r="Y1580" s="242" t="s">
        <v>55</v>
      </c>
    </row>
    <row r="1581" spans="2:31" s="256" customFormat="1" ht="20.100000000000001" customHeight="1" x14ac:dyDescent="0.15">
      <c r="B1581" s="859"/>
      <c r="C1581" s="830"/>
      <c r="D1581" s="880"/>
      <c r="E1581" s="881"/>
      <c r="F1581" s="849"/>
      <c r="G1581" s="850"/>
      <c r="H1581" s="850"/>
      <c r="I1581" s="850"/>
      <c r="J1581" s="850"/>
      <c r="K1581" s="850"/>
      <c r="L1581" s="850"/>
      <c r="M1581" s="859"/>
      <c r="N1581" s="830"/>
      <c r="O1581" s="880"/>
      <c r="P1581" s="881"/>
      <c r="Q1581" s="849"/>
      <c r="R1581" s="850"/>
      <c r="S1581" s="850"/>
      <c r="T1581" s="850"/>
      <c r="U1581" s="850"/>
      <c r="V1581" s="850"/>
      <c r="W1581" s="851"/>
    </row>
    <row r="1582" spans="2:31" s="256" customFormat="1" ht="20.100000000000001" customHeight="1" x14ac:dyDescent="0.15">
      <c r="B1582" s="859"/>
      <c r="C1582" s="839" t="s">
        <v>2</v>
      </c>
      <c r="D1582" s="842">
        <v>7</v>
      </c>
      <c r="E1582" s="843"/>
      <c r="F1582" s="849"/>
      <c r="G1582" s="850"/>
      <c r="H1582" s="850"/>
      <c r="I1582" s="850"/>
      <c r="J1582" s="850"/>
      <c r="K1582" s="850"/>
      <c r="L1582" s="850"/>
      <c r="M1582" s="859"/>
      <c r="N1582" s="839" t="s">
        <v>2</v>
      </c>
      <c r="O1582" s="842">
        <v>1</v>
      </c>
      <c r="P1582" s="843"/>
      <c r="Q1582" s="849"/>
      <c r="R1582" s="850"/>
      <c r="S1582" s="850"/>
      <c r="T1582" s="850"/>
      <c r="U1582" s="850"/>
      <c r="V1582" s="850"/>
      <c r="W1582" s="851"/>
    </row>
    <row r="1583" spans="2:31" s="256" customFormat="1" ht="20.100000000000001" customHeight="1" x14ac:dyDescent="0.15">
      <c r="B1583" s="860"/>
      <c r="C1583" s="830"/>
      <c r="D1583" s="844"/>
      <c r="E1583" s="845"/>
      <c r="F1583" s="849"/>
      <c r="G1583" s="850"/>
      <c r="H1583" s="850"/>
      <c r="I1583" s="850"/>
      <c r="J1583" s="850"/>
      <c r="K1583" s="850"/>
      <c r="L1583" s="850"/>
      <c r="M1583" s="860"/>
      <c r="N1583" s="830"/>
      <c r="O1583" s="844"/>
      <c r="P1583" s="845"/>
      <c r="Q1583" s="849"/>
      <c r="R1583" s="850"/>
      <c r="S1583" s="850"/>
      <c r="T1583" s="850"/>
      <c r="U1583" s="850"/>
      <c r="V1583" s="850"/>
      <c r="W1583" s="851"/>
    </row>
    <row r="1584" spans="2:31" s="256" customFormat="1" ht="17.100000000000001" customHeight="1" x14ac:dyDescent="0.15">
      <c r="B1584" s="574" t="s">
        <v>566</v>
      </c>
      <c r="C1584" s="574" t="s">
        <v>3</v>
      </c>
      <c r="D1584" s="842" t="s">
        <v>331</v>
      </c>
      <c r="E1584" s="843"/>
      <c r="F1584" s="849"/>
      <c r="G1584" s="850"/>
      <c r="H1584" s="850"/>
      <c r="I1584" s="850"/>
      <c r="J1584" s="850"/>
      <c r="K1584" s="850"/>
      <c r="L1584" s="850"/>
      <c r="M1584" s="574" t="s">
        <v>566</v>
      </c>
      <c r="N1584" s="574" t="s">
        <v>3</v>
      </c>
      <c r="O1584" s="842" t="s">
        <v>329</v>
      </c>
      <c r="P1584" s="843"/>
      <c r="Q1584" s="849"/>
      <c r="R1584" s="850"/>
      <c r="S1584" s="850"/>
      <c r="T1584" s="850"/>
      <c r="U1584" s="850"/>
      <c r="V1584" s="850"/>
      <c r="W1584" s="851"/>
      <c r="AA1584" s="257"/>
      <c r="AB1584" s="257"/>
      <c r="AC1584" s="257"/>
      <c r="AD1584" s="257"/>
      <c r="AE1584" s="257"/>
    </row>
    <row r="1585" spans="2:31" s="256" customFormat="1" ht="17.100000000000001" customHeight="1" x14ac:dyDescent="0.15">
      <c r="B1585" s="574"/>
      <c r="C1585" s="574"/>
      <c r="D1585" s="844"/>
      <c r="E1585" s="845"/>
      <c r="F1585" s="849"/>
      <c r="G1585" s="850"/>
      <c r="H1585" s="850"/>
      <c r="I1585" s="850"/>
      <c r="J1585" s="850"/>
      <c r="K1585" s="850"/>
      <c r="L1585" s="850"/>
      <c r="M1585" s="574"/>
      <c r="N1585" s="574"/>
      <c r="O1585" s="844"/>
      <c r="P1585" s="845"/>
      <c r="Q1585" s="849"/>
      <c r="R1585" s="850"/>
      <c r="S1585" s="850"/>
      <c r="T1585" s="850"/>
      <c r="U1585" s="850"/>
      <c r="V1585" s="850"/>
      <c r="W1585" s="851"/>
      <c r="AA1585" s="257"/>
      <c r="AB1585" s="257"/>
      <c r="AC1585" s="257"/>
      <c r="AD1585" s="257"/>
      <c r="AE1585" s="257"/>
    </row>
    <row r="1586" spans="2:31" s="256" customFormat="1" ht="17.100000000000001" customHeight="1" x14ac:dyDescent="0.15">
      <c r="B1586" s="574"/>
      <c r="C1586" s="574" t="s">
        <v>4</v>
      </c>
      <c r="D1586" s="842" t="s">
        <v>355</v>
      </c>
      <c r="E1586" s="843"/>
      <c r="F1586" s="849"/>
      <c r="G1586" s="850"/>
      <c r="H1586" s="850"/>
      <c r="I1586" s="850"/>
      <c r="J1586" s="850"/>
      <c r="K1586" s="850"/>
      <c r="L1586" s="850"/>
      <c r="M1586" s="574"/>
      <c r="N1586" s="574" t="s">
        <v>4</v>
      </c>
      <c r="O1586" s="842" t="s">
        <v>351</v>
      </c>
      <c r="P1586" s="843"/>
      <c r="Q1586" s="849"/>
      <c r="R1586" s="850"/>
      <c r="S1586" s="850"/>
      <c r="T1586" s="850"/>
      <c r="U1586" s="850"/>
      <c r="V1586" s="850"/>
      <c r="W1586" s="851"/>
      <c r="AA1586" s="257"/>
      <c r="AB1586" s="257"/>
      <c r="AC1586" s="257"/>
      <c r="AD1586" s="257"/>
      <c r="AE1586" s="257"/>
    </row>
    <row r="1587" spans="2:31" s="256" customFormat="1" ht="17.100000000000001" customHeight="1" x14ac:dyDescent="0.15">
      <c r="B1587" s="574"/>
      <c r="C1587" s="574"/>
      <c r="D1587" s="844"/>
      <c r="E1587" s="845"/>
      <c r="F1587" s="849"/>
      <c r="G1587" s="850"/>
      <c r="H1587" s="850"/>
      <c r="I1587" s="850"/>
      <c r="J1587" s="850"/>
      <c r="K1587" s="850"/>
      <c r="L1587" s="850"/>
      <c r="M1587" s="574"/>
      <c r="N1587" s="574"/>
      <c r="O1587" s="844"/>
      <c r="P1587" s="845"/>
      <c r="Q1587" s="849"/>
      <c r="R1587" s="850"/>
      <c r="S1587" s="850"/>
      <c r="T1587" s="850"/>
      <c r="U1587" s="850"/>
      <c r="V1587" s="850"/>
      <c r="W1587" s="851"/>
      <c r="AA1587" s="257"/>
      <c r="AB1587" s="257"/>
      <c r="AC1587" s="257"/>
      <c r="AD1587" s="257"/>
      <c r="AE1587" s="257"/>
    </row>
    <row r="1588" spans="2:31" s="256" customFormat="1" ht="17.100000000000001" customHeight="1" x14ac:dyDescent="0.15">
      <c r="B1588" s="522" t="s">
        <v>5</v>
      </c>
      <c r="C1588" s="524"/>
      <c r="D1588" s="827" t="s">
        <v>333</v>
      </c>
      <c r="E1588" s="828"/>
      <c r="F1588" s="849"/>
      <c r="G1588" s="850"/>
      <c r="H1588" s="850"/>
      <c r="I1588" s="850"/>
      <c r="J1588" s="850"/>
      <c r="K1588" s="850"/>
      <c r="L1588" s="850"/>
      <c r="M1588" s="522" t="s">
        <v>5</v>
      </c>
      <c r="N1588" s="524"/>
      <c r="O1588" s="827" t="s">
        <v>332</v>
      </c>
      <c r="P1588" s="828"/>
      <c r="Q1588" s="849"/>
      <c r="R1588" s="850"/>
      <c r="S1588" s="850"/>
      <c r="T1588" s="850"/>
      <c r="U1588" s="850"/>
      <c r="V1588" s="850"/>
      <c r="W1588" s="851"/>
      <c r="AA1588" s="257"/>
      <c r="AB1588" s="257"/>
      <c r="AC1588" s="257"/>
      <c r="AD1588" s="257"/>
      <c r="AE1588" s="257"/>
    </row>
    <row r="1589" spans="2:31" s="256" customFormat="1" ht="17.100000000000001" customHeight="1" x14ac:dyDescent="0.15">
      <c r="B1589" s="522" t="s">
        <v>6</v>
      </c>
      <c r="C1589" s="524"/>
      <c r="D1589" s="844" t="s">
        <v>340</v>
      </c>
      <c r="E1589" s="845"/>
      <c r="F1589" s="849"/>
      <c r="G1589" s="850"/>
      <c r="H1589" s="850"/>
      <c r="I1589" s="850"/>
      <c r="J1589" s="850"/>
      <c r="K1589" s="850"/>
      <c r="L1589" s="850"/>
      <c r="M1589" s="522" t="s">
        <v>6</v>
      </c>
      <c r="N1589" s="524"/>
      <c r="O1589" s="844" t="s">
        <v>514</v>
      </c>
      <c r="P1589" s="845"/>
      <c r="Q1589" s="849"/>
      <c r="R1589" s="850"/>
      <c r="S1589" s="850"/>
      <c r="T1589" s="850"/>
      <c r="U1589" s="850"/>
      <c r="V1589" s="850"/>
      <c r="W1589" s="851"/>
    </row>
    <row r="1590" spans="2:31" s="256" customFormat="1" ht="17.100000000000001" customHeight="1" x14ac:dyDescent="0.15">
      <c r="B1590" s="562" t="s">
        <v>29</v>
      </c>
      <c r="C1590" s="831" t="s">
        <v>267</v>
      </c>
      <c r="D1590" s="832"/>
      <c r="E1590" s="260"/>
      <c r="F1590" s="849"/>
      <c r="G1590" s="850"/>
      <c r="H1590" s="850"/>
      <c r="I1590" s="850"/>
      <c r="J1590" s="850"/>
      <c r="K1590" s="850"/>
      <c r="L1590" s="850"/>
      <c r="M1590" s="562" t="s">
        <v>29</v>
      </c>
      <c r="N1590" s="831" t="s">
        <v>267</v>
      </c>
      <c r="O1590" s="832"/>
      <c r="P1590" s="260"/>
      <c r="Q1590" s="849"/>
      <c r="R1590" s="850"/>
      <c r="S1590" s="850"/>
      <c r="T1590" s="850"/>
      <c r="U1590" s="850"/>
      <c r="V1590" s="850"/>
      <c r="W1590" s="851"/>
    </row>
    <row r="1591" spans="2:31" s="256" customFormat="1" ht="17.100000000000001" customHeight="1" x14ac:dyDescent="0.15">
      <c r="B1591" s="565"/>
      <c r="C1591" s="831" t="s">
        <v>268</v>
      </c>
      <c r="D1591" s="832"/>
      <c r="E1591" s="261" t="s">
        <v>554</v>
      </c>
      <c r="F1591" s="852"/>
      <c r="G1591" s="853"/>
      <c r="H1591" s="853"/>
      <c r="I1591" s="853"/>
      <c r="J1591" s="853"/>
      <c r="K1591" s="853"/>
      <c r="L1591" s="853"/>
      <c r="M1591" s="565"/>
      <c r="N1591" s="831" t="s">
        <v>268</v>
      </c>
      <c r="O1591" s="832"/>
      <c r="P1591" s="261" t="s">
        <v>554</v>
      </c>
      <c r="Q1591" s="852"/>
      <c r="R1591" s="853"/>
      <c r="S1591" s="853"/>
      <c r="T1591" s="853"/>
      <c r="U1591" s="853"/>
      <c r="V1591" s="853"/>
      <c r="W1591" s="854"/>
    </row>
    <row r="1592" spans="2:31" s="256" customFormat="1" ht="17.100000000000001" customHeight="1" x14ac:dyDescent="0.15">
      <c r="B1592" s="522" t="s">
        <v>7</v>
      </c>
      <c r="C1592" s="523"/>
      <c r="D1592" s="524"/>
      <c r="E1592" s="833" t="s">
        <v>1317</v>
      </c>
      <c r="F1592" s="857"/>
      <c r="G1592" s="857"/>
      <c r="H1592" s="857"/>
      <c r="I1592" s="857"/>
      <c r="J1592" s="857"/>
      <c r="K1592" s="857"/>
      <c r="L1592" s="858"/>
      <c r="M1592" s="522" t="s">
        <v>7</v>
      </c>
      <c r="N1592" s="523"/>
      <c r="O1592" s="524"/>
      <c r="P1592" s="833" t="s">
        <v>1139</v>
      </c>
      <c r="Q1592" s="857"/>
      <c r="R1592" s="857"/>
      <c r="S1592" s="857"/>
      <c r="T1592" s="857"/>
      <c r="U1592" s="857"/>
      <c r="V1592" s="857"/>
      <c r="W1592" s="858"/>
    </row>
    <row r="1593" spans="2:31" s="256" customFormat="1" ht="17.100000000000001" customHeight="1" x14ac:dyDescent="0.15">
      <c r="B1593" s="522" t="s">
        <v>46</v>
      </c>
      <c r="C1593" s="523"/>
      <c r="D1593" s="524"/>
      <c r="E1593" s="813" t="s">
        <v>1116</v>
      </c>
      <c r="F1593" s="814"/>
      <c r="G1593" s="814"/>
      <c r="H1593" s="814"/>
      <c r="I1593" s="814"/>
      <c r="J1593" s="814"/>
      <c r="K1593" s="814"/>
      <c r="L1593" s="814"/>
      <c r="M1593" s="522" t="s">
        <v>46</v>
      </c>
      <c r="N1593" s="523"/>
      <c r="O1593" s="524"/>
      <c r="P1593" s="813" t="s">
        <v>516</v>
      </c>
      <c r="Q1593" s="814"/>
      <c r="R1593" s="814"/>
      <c r="S1593" s="855"/>
      <c r="T1593" s="855"/>
      <c r="U1593" s="855"/>
      <c r="V1593" s="855"/>
      <c r="W1593" s="856"/>
    </row>
    <row r="1594" spans="2:31" s="256" customFormat="1" ht="17.100000000000001" customHeight="1" x14ac:dyDescent="0.15">
      <c r="B1594" s="522" t="s">
        <v>270</v>
      </c>
      <c r="C1594" s="523"/>
      <c r="D1594" s="524"/>
      <c r="E1594" s="813" t="s">
        <v>516</v>
      </c>
      <c r="F1594" s="814"/>
      <c r="G1594" s="814"/>
      <c r="H1594" s="855"/>
      <c r="I1594" s="855"/>
      <c r="J1594" s="855"/>
      <c r="K1594" s="855"/>
      <c r="L1594" s="856"/>
      <c r="M1594" s="522" t="s">
        <v>270</v>
      </c>
      <c r="N1594" s="523"/>
      <c r="O1594" s="524"/>
      <c r="P1594" s="813" t="s">
        <v>516</v>
      </c>
      <c r="Q1594" s="814"/>
      <c r="R1594" s="814"/>
      <c r="S1594" s="855"/>
      <c r="T1594" s="855"/>
      <c r="U1594" s="855"/>
      <c r="V1594" s="855"/>
      <c r="W1594" s="856"/>
    </row>
    <row r="1595" spans="2:31" s="256" customFormat="1" ht="17.100000000000001" customHeight="1" x14ac:dyDescent="0.15">
      <c r="B1595" s="522" t="s">
        <v>289</v>
      </c>
      <c r="C1595" s="523"/>
      <c r="D1595" s="524"/>
      <c r="E1595" s="813" t="s">
        <v>555</v>
      </c>
      <c r="F1595" s="814"/>
      <c r="G1595" s="814"/>
      <c r="H1595" s="816" t="s">
        <v>8</v>
      </c>
      <c r="I1595" s="817"/>
      <c r="J1595" s="818"/>
      <c r="K1595" s="819"/>
      <c r="L1595" s="819"/>
      <c r="M1595" s="522" t="s">
        <v>289</v>
      </c>
      <c r="N1595" s="523"/>
      <c r="O1595" s="524"/>
      <c r="P1595" s="813" t="s">
        <v>555</v>
      </c>
      <c r="Q1595" s="814"/>
      <c r="R1595" s="814"/>
      <c r="S1595" s="816" t="s">
        <v>8</v>
      </c>
      <c r="T1595" s="817"/>
      <c r="U1595" s="818"/>
      <c r="V1595" s="819"/>
      <c r="W1595" s="820"/>
    </row>
    <row r="1596" spans="2:31" s="256" customFormat="1" ht="17.100000000000001" customHeight="1" x14ac:dyDescent="0.15">
      <c r="B1596" s="565" t="s">
        <v>567</v>
      </c>
      <c r="C1596" s="566"/>
      <c r="D1596" s="885" t="s">
        <v>1117</v>
      </c>
      <c r="E1596" s="886"/>
      <c r="F1596" s="886"/>
      <c r="G1596" s="886"/>
      <c r="H1596" s="886"/>
      <c r="I1596" s="886"/>
      <c r="J1596" s="886"/>
      <c r="K1596" s="886"/>
      <c r="L1596" s="886"/>
      <c r="M1596" s="565" t="s">
        <v>567</v>
      </c>
      <c r="N1596" s="566"/>
      <c r="O1596" s="821" t="s">
        <v>1140</v>
      </c>
      <c r="P1596" s="822"/>
      <c r="Q1596" s="822"/>
      <c r="R1596" s="822"/>
      <c r="S1596" s="822"/>
      <c r="T1596" s="822"/>
      <c r="U1596" s="822"/>
      <c r="V1596" s="822"/>
      <c r="W1596" s="823"/>
    </row>
    <row r="1597" spans="2:31" s="256" customFormat="1" ht="20.100000000000001" customHeight="1" x14ac:dyDescent="0.15">
      <c r="B1597" s="861" t="s">
        <v>564</v>
      </c>
      <c r="C1597" s="839" t="s">
        <v>565</v>
      </c>
      <c r="D1597" s="883" t="s">
        <v>750</v>
      </c>
      <c r="E1597" s="884"/>
      <c r="F1597" s="846"/>
      <c r="G1597" s="847"/>
      <c r="H1597" s="847"/>
      <c r="I1597" s="847"/>
      <c r="J1597" s="847"/>
      <c r="K1597" s="847"/>
      <c r="L1597" s="847"/>
      <c r="M1597" s="861" t="s">
        <v>564</v>
      </c>
      <c r="N1597" s="839" t="s">
        <v>565</v>
      </c>
      <c r="O1597" s="883" t="s">
        <v>750</v>
      </c>
      <c r="P1597" s="884"/>
      <c r="Q1597" s="846"/>
      <c r="R1597" s="847"/>
      <c r="S1597" s="847"/>
      <c r="T1597" s="847"/>
      <c r="U1597" s="847"/>
      <c r="V1597" s="847"/>
      <c r="W1597" s="848"/>
    </row>
    <row r="1598" spans="2:31" s="256" customFormat="1" ht="20.100000000000001" customHeight="1" x14ac:dyDescent="0.15">
      <c r="B1598" s="859"/>
      <c r="C1598" s="830"/>
      <c r="D1598" s="880"/>
      <c r="E1598" s="881"/>
      <c r="F1598" s="849"/>
      <c r="G1598" s="850"/>
      <c r="H1598" s="850"/>
      <c r="I1598" s="850"/>
      <c r="J1598" s="850"/>
      <c r="K1598" s="850"/>
      <c r="L1598" s="850"/>
      <c r="M1598" s="859"/>
      <c r="N1598" s="830"/>
      <c r="O1598" s="880"/>
      <c r="P1598" s="881"/>
      <c r="Q1598" s="849"/>
      <c r="R1598" s="850"/>
      <c r="S1598" s="850"/>
      <c r="T1598" s="850"/>
      <c r="U1598" s="850"/>
      <c r="V1598" s="850"/>
      <c r="W1598" s="851"/>
    </row>
    <row r="1599" spans="2:31" s="256" customFormat="1" ht="20.100000000000001" customHeight="1" x14ac:dyDescent="0.15">
      <c r="B1599" s="859"/>
      <c r="C1599" s="839" t="s">
        <v>2</v>
      </c>
      <c r="D1599" s="842">
        <v>2</v>
      </c>
      <c r="E1599" s="843"/>
      <c r="F1599" s="849"/>
      <c r="G1599" s="850"/>
      <c r="H1599" s="850"/>
      <c r="I1599" s="850"/>
      <c r="J1599" s="850"/>
      <c r="K1599" s="850"/>
      <c r="L1599" s="850"/>
      <c r="M1599" s="859"/>
      <c r="N1599" s="839" t="s">
        <v>2</v>
      </c>
      <c r="O1599" s="842">
        <v>3</v>
      </c>
      <c r="P1599" s="843"/>
      <c r="Q1599" s="849"/>
      <c r="R1599" s="850"/>
      <c r="S1599" s="850"/>
      <c r="T1599" s="850"/>
      <c r="U1599" s="850"/>
      <c r="V1599" s="850"/>
      <c r="W1599" s="851"/>
    </row>
    <row r="1600" spans="2:31" s="256" customFormat="1" ht="20.100000000000001" customHeight="1" x14ac:dyDescent="0.15">
      <c r="B1600" s="860"/>
      <c r="C1600" s="830"/>
      <c r="D1600" s="844"/>
      <c r="E1600" s="845"/>
      <c r="F1600" s="849"/>
      <c r="G1600" s="850"/>
      <c r="H1600" s="850"/>
      <c r="I1600" s="850"/>
      <c r="J1600" s="850"/>
      <c r="K1600" s="850"/>
      <c r="L1600" s="850"/>
      <c r="M1600" s="860"/>
      <c r="N1600" s="830"/>
      <c r="O1600" s="844"/>
      <c r="P1600" s="845"/>
      <c r="Q1600" s="849"/>
      <c r="R1600" s="850"/>
      <c r="S1600" s="850"/>
      <c r="T1600" s="850"/>
      <c r="U1600" s="850"/>
      <c r="V1600" s="850"/>
      <c r="W1600" s="851"/>
    </row>
    <row r="1601" spans="2:31" s="256" customFormat="1" ht="17.100000000000001" customHeight="1" x14ac:dyDescent="0.15">
      <c r="B1601" s="574" t="s">
        <v>566</v>
      </c>
      <c r="C1601" s="574" t="s">
        <v>3</v>
      </c>
      <c r="D1601" s="842" t="s">
        <v>534</v>
      </c>
      <c r="E1601" s="843"/>
      <c r="F1601" s="849"/>
      <c r="G1601" s="850"/>
      <c r="H1601" s="850"/>
      <c r="I1601" s="850"/>
      <c r="J1601" s="850"/>
      <c r="K1601" s="850"/>
      <c r="L1601" s="850"/>
      <c r="M1601" s="574" t="s">
        <v>566</v>
      </c>
      <c r="N1601" s="574" t="s">
        <v>3</v>
      </c>
      <c r="O1601" s="842" t="s">
        <v>331</v>
      </c>
      <c r="P1601" s="843"/>
      <c r="Q1601" s="849"/>
      <c r="R1601" s="850"/>
      <c r="S1601" s="850"/>
      <c r="T1601" s="850"/>
      <c r="U1601" s="850"/>
      <c r="V1601" s="850"/>
      <c r="W1601" s="851"/>
    </row>
    <row r="1602" spans="2:31" s="256" customFormat="1" ht="17.100000000000001" customHeight="1" x14ac:dyDescent="0.15">
      <c r="B1602" s="574"/>
      <c r="C1602" s="574"/>
      <c r="D1602" s="844"/>
      <c r="E1602" s="845"/>
      <c r="F1602" s="849"/>
      <c r="G1602" s="850"/>
      <c r="H1602" s="850"/>
      <c r="I1602" s="850"/>
      <c r="J1602" s="850"/>
      <c r="K1602" s="850"/>
      <c r="L1602" s="850"/>
      <c r="M1602" s="574"/>
      <c r="N1602" s="574"/>
      <c r="O1602" s="844"/>
      <c r="P1602" s="845"/>
      <c r="Q1602" s="849"/>
      <c r="R1602" s="850"/>
      <c r="S1602" s="850"/>
      <c r="T1602" s="850"/>
      <c r="U1602" s="850"/>
      <c r="V1602" s="850"/>
      <c r="W1602" s="851"/>
    </row>
    <row r="1603" spans="2:31" s="256" customFormat="1" ht="17.100000000000001" customHeight="1" x14ac:dyDescent="0.15">
      <c r="B1603" s="574"/>
      <c r="C1603" s="574" t="s">
        <v>4</v>
      </c>
      <c r="D1603" s="842" t="s">
        <v>486</v>
      </c>
      <c r="E1603" s="843"/>
      <c r="F1603" s="849"/>
      <c r="G1603" s="850"/>
      <c r="H1603" s="850"/>
      <c r="I1603" s="850"/>
      <c r="J1603" s="850"/>
      <c r="K1603" s="850"/>
      <c r="L1603" s="850"/>
      <c r="M1603" s="574"/>
      <c r="N1603" s="574" t="s">
        <v>4</v>
      </c>
      <c r="O1603" s="842" t="s">
        <v>356</v>
      </c>
      <c r="P1603" s="843"/>
      <c r="Q1603" s="849"/>
      <c r="R1603" s="850"/>
      <c r="S1603" s="850"/>
      <c r="T1603" s="850"/>
      <c r="U1603" s="850"/>
      <c r="V1603" s="850"/>
      <c r="W1603" s="851"/>
    </row>
    <row r="1604" spans="2:31" s="256" customFormat="1" ht="17.100000000000001" customHeight="1" x14ac:dyDescent="0.15">
      <c r="B1604" s="574"/>
      <c r="C1604" s="574"/>
      <c r="D1604" s="844"/>
      <c r="E1604" s="845"/>
      <c r="F1604" s="849"/>
      <c r="G1604" s="850"/>
      <c r="H1604" s="850"/>
      <c r="I1604" s="850"/>
      <c r="J1604" s="850"/>
      <c r="K1604" s="850"/>
      <c r="L1604" s="850"/>
      <c r="M1604" s="574"/>
      <c r="N1604" s="574"/>
      <c r="O1604" s="844"/>
      <c r="P1604" s="845"/>
      <c r="Q1604" s="849"/>
      <c r="R1604" s="850"/>
      <c r="S1604" s="850"/>
      <c r="T1604" s="850"/>
      <c r="U1604" s="850"/>
      <c r="V1604" s="850"/>
      <c r="W1604" s="851"/>
    </row>
    <row r="1605" spans="2:31" s="256" customFormat="1" ht="17.100000000000001" customHeight="1" x14ac:dyDescent="0.15">
      <c r="B1605" s="522" t="s">
        <v>5</v>
      </c>
      <c r="C1605" s="524"/>
      <c r="D1605" s="827" t="s">
        <v>332</v>
      </c>
      <c r="E1605" s="828"/>
      <c r="F1605" s="849"/>
      <c r="G1605" s="850"/>
      <c r="H1605" s="850"/>
      <c r="I1605" s="850"/>
      <c r="J1605" s="850"/>
      <c r="K1605" s="850"/>
      <c r="L1605" s="850"/>
      <c r="M1605" s="522" t="s">
        <v>5</v>
      </c>
      <c r="N1605" s="524"/>
      <c r="O1605" s="827" t="s">
        <v>332</v>
      </c>
      <c r="P1605" s="828"/>
      <c r="Q1605" s="849"/>
      <c r="R1605" s="850"/>
      <c r="S1605" s="850"/>
      <c r="T1605" s="850"/>
      <c r="U1605" s="850"/>
      <c r="V1605" s="850"/>
      <c r="W1605" s="851"/>
    </row>
    <row r="1606" spans="2:31" s="256" customFormat="1" ht="17.100000000000001" customHeight="1" x14ac:dyDescent="0.15">
      <c r="B1606" s="522" t="s">
        <v>6</v>
      </c>
      <c r="C1606" s="524"/>
      <c r="D1606" s="844" t="s">
        <v>338</v>
      </c>
      <c r="E1606" s="845"/>
      <c r="F1606" s="849"/>
      <c r="G1606" s="850"/>
      <c r="H1606" s="850"/>
      <c r="I1606" s="850"/>
      <c r="J1606" s="850"/>
      <c r="K1606" s="850"/>
      <c r="L1606" s="850"/>
      <c r="M1606" s="522" t="s">
        <v>6</v>
      </c>
      <c r="N1606" s="524"/>
      <c r="O1606" s="844" t="s">
        <v>532</v>
      </c>
      <c r="P1606" s="845"/>
      <c r="Q1606" s="849"/>
      <c r="R1606" s="850"/>
      <c r="S1606" s="850"/>
      <c r="T1606" s="850"/>
      <c r="U1606" s="850"/>
      <c r="V1606" s="850"/>
      <c r="W1606" s="851"/>
    </row>
    <row r="1607" spans="2:31" s="256" customFormat="1" ht="17.100000000000001" customHeight="1" x14ac:dyDescent="0.15">
      <c r="B1607" s="562" t="s">
        <v>29</v>
      </c>
      <c r="C1607" s="831" t="s">
        <v>267</v>
      </c>
      <c r="D1607" s="832"/>
      <c r="E1607" s="260"/>
      <c r="F1607" s="849"/>
      <c r="G1607" s="850"/>
      <c r="H1607" s="850"/>
      <c r="I1607" s="850"/>
      <c r="J1607" s="850"/>
      <c r="K1607" s="850"/>
      <c r="L1607" s="850"/>
      <c r="M1607" s="562" t="s">
        <v>29</v>
      </c>
      <c r="N1607" s="831" t="s">
        <v>267</v>
      </c>
      <c r="O1607" s="832"/>
      <c r="P1607" s="260"/>
      <c r="Q1607" s="849"/>
      <c r="R1607" s="850"/>
      <c r="S1607" s="850"/>
      <c r="T1607" s="850"/>
      <c r="U1607" s="850"/>
      <c r="V1607" s="850"/>
      <c r="W1607" s="851"/>
    </row>
    <row r="1608" spans="2:31" s="256" customFormat="1" ht="17.100000000000001" customHeight="1" x14ac:dyDescent="0.15">
      <c r="B1608" s="565"/>
      <c r="C1608" s="831" t="s">
        <v>268</v>
      </c>
      <c r="D1608" s="832"/>
      <c r="E1608" s="261" t="s">
        <v>551</v>
      </c>
      <c r="F1608" s="852"/>
      <c r="G1608" s="853"/>
      <c r="H1608" s="853"/>
      <c r="I1608" s="853"/>
      <c r="J1608" s="853"/>
      <c r="K1608" s="853"/>
      <c r="L1608" s="853"/>
      <c r="M1608" s="565"/>
      <c r="N1608" s="831" t="s">
        <v>268</v>
      </c>
      <c r="O1608" s="832"/>
      <c r="P1608" s="261" t="s">
        <v>554</v>
      </c>
      <c r="Q1608" s="852"/>
      <c r="R1608" s="853"/>
      <c r="S1608" s="853"/>
      <c r="T1608" s="853"/>
      <c r="U1608" s="853"/>
      <c r="V1608" s="853"/>
      <c r="W1608" s="854"/>
    </row>
    <row r="1609" spans="2:31" s="256" customFormat="1" ht="17.100000000000001" customHeight="1" x14ac:dyDescent="0.15">
      <c r="B1609" s="522" t="s">
        <v>7</v>
      </c>
      <c r="C1609" s="523"/>
      <c r="D1609" s="524"/>
      <c r="E1609" s="833" t="s">
        <v>1103</v>
      </c>
      <c r="F1609" s="834"/>
      <c r="G1609" s="834"/>
      <c r="H1609" s="834"/>
      <c r="I1609" s="834"/>
      <c r="J1609" s="834"/>
      <c r="K1609" s="834"/>
      <c r="L1609" s="835"/>
      <c r="M1609" s="522" t="s">
        <v>7</v>
      </c>
      <c r="N1609" s="523"/>
      <c r="O1609" s="524"/>
      <c r="P1609" s="833" t="s">
        <v>1318</v>
      </c>
      <c r="Q1609" s="857"/>
      <c r="R1609" s="857"/>
      <c r="S1609" s="857"/>
      <c r="T1609" s="857"/>
      <c r="U1609" s="857"/>
      <c r="V1609" s="857"/>
      <c r="W1609" s="858"/>
    </row>
    <row r="1610" spans="2:31" s="256" customFormat="1" ht="17.100000000000001" customHeight="1" x14ac:dyDescent="0.15">
      <c r="B1610" s="522" t="s">
        <v>46</v>
      </c>
      <c r="C1610" s="523"/>
      <c r="D1610" s="524"/>
      <c r="E1610" s="813" t="s">
        <v>1164</v>
      </c>
      <c r="F1610" s="814"/>
      <c r="G1610" s="814"/>
      <c r="H1610" s="814"/>
      <c r="I1610" s="814"/>
      <c r="J1610" s="814"/>
      <c r="K1610" s="814"/>
      <c r="L1610" s="815"/>
      <c r="M1610" s="522" t="s">
        <v>46</v>
      </c>
      <c r="N1610" s="523"/>
      <c r="O1610" s="524"/>
      <c r="P1610" s="813" t="s">
        <v>516</v>
      </c>
      <c r="Q1610" s="814"/>
      <c r="R1610" s="814"/>
      <c r="S1610" s="855"/>
      <c r="T1610" s="855"/>
      <c r="U1610" s="855"/>
      <c r="V1610" s="855"/>
      <c r="W1610" s="856"/>
    </row>
    <row r="1611" spans="2:31" s="256" customFormat="1" ht="17.100000000000001" customHeight="1" x14ac:dyDescent="0.15">
      <c r="B1611" s="522" t="s">
        <v>270</v>
      </c>
      <c r="C1611" s="523"/>
      <c r="D1611" s="524"/>
      <c r="E1611" s="813" t="s">
        <v>516</v>
      </c>
      <c r="F1611" s="814"/>
      <c r="G1611" s="814"/>
      <c r="H1611" s="814"/>
      <c r="I1611" s="814"/>
      <c r="J1611" s="814"/>
      <c r="K1611" s="814"/>
      <c r="L1611" s="815"/>
      <c r="M1611" s="522" t="s">
        <v>270</v>
      </c>
      <c r="N1611" s="523"/>
      <c r="O1611" s="524"/>
      <c r="P1611" s="813" t="s">
        <v>516</v>
      </c>
      <c r="Q1611" s="814"/>
      <c r="R1611" s="814"/>
      <c r="S1611" s="855"/>
      <c r="T1611" s="855"/>
      <c r="U1611" s="855"/>
      <c r="V1611" s="855"/>
      <c r="W1611" s="856"/>
    </row>
    <row r="1612" spans="2:31" s="256" customFormat="1" ht="17.100000000000001" customHeight="1" x14ac:dyDescent="0.15">
      <c r="B1612" s="522" t="s">
        <v>289</v>
      </c>
      <c r="C1612" s="523"/>
      <c r="D1612" s="524"/>
      <c r="E1612" s="862" t="s">
        <v>552</v>
      </c>
      <c r="F1612" s="863"/>
      <c r="G1612" s="864"/>
      <c r="H1612" s="816" t="s">
        <v>8</v>
      </c>
      <c r="I1612" s="817"/>
      <c r="J1612" s="818"/>
      <c r="K1612" s="819"/>
      <c r="L1612" s="820"/>
      <c r="M1612" s="522" t="s">
        <v>289</v>
      </c>
      <c r="N1612" s="523"/>
      <c r="O1612" s="524"/>
      <c r="P1612" s="813" t="s">
        <v>555</v>
      </c>
      <c r="Q1612" s="814"/>
      <c r="R1612" s="814"/>
      <c r="S1612" s="816" t="s">
        <v>8</v>
      </c>
      <c r="T1612" s="817"/>
      <c r="U1612" s="818"/>
      <c r="V1612" s="819"/>
      <c r="W1612" s="820"/>
    </row>
    <row r="1613" spans="2:31" s="256" customFormat="1" ht="17.100000000000001" customHeight="1" x14ac:dyDescent="0.15">
      <c r="B1613" s="865" t="s">
        <v>567</v>
      </c>
      <c r="C1613" s="866"/>
      <c r="D1613" s="821" t="s">
        <v>1109</v>
      </c>
      <c r="E1613" s="822"/>
      <c r="F1613" s="822"/>
      <c r="G1613" s="822"/>
      <c r="H1613" s="822"/>
      <c r="I1613" s="822"/>
      <c r="J1613" s="822"/>
      <c r="K1613" s="822"/>
      <c r="L1613" s="823"/>
      <c r="M1613" s="565" t="s">
        <v>567</v>
      </c>
      <c r="N1613" s="566"/>
      <c r="O1613" s="836" t="s">
        <v>1259</v>
      </c>
      <c r="P1613" s="837"/>
      <c r="Q1613" s="837"/>
      <c r="R1613" s="837"/>
      <c r="S1613" s="837"/>
      <c r="T1613" s="837"/>
      <c r="U1613" s="837"/>
      <c r="V1613" s="837"/>
      <c r="W1613" s="838"/>
    </row>
    <row r="1614" spans="2:31" ht="15" customHeight="1" x14ac:dyDescent="0.15">
      <c r="B1614" s="263"/>
      <c r="C1614" s="824" t="s">
        <v>568</v>
      </c>
      <c r="D1614" s="825"/>
      <c r="E1614" s="825"/>
      <c r="F1614" s="825"/>
      <c r="G1614" s="825"/>
      <c r="H1614" s="825"/>
      <c r="I1614" s="825"/>
      <c r="J1614" s="825"/>
      <c r="K1614" s="825"/>
      <c r="L1614" s="825"/>
      <c r="M1614" s="263"/>
      <c r="N1614" s="263" t="s">
        <v>569</v>
      </c>
      <c r="O1614" s="263"/>
      <c r="P1614" s="263"/>
      <c r="Q1614" s="263"/>
      <c r="R1614" s="263"/>
      <c r="S1614" s="263"/>
      <c r="T1614" s="263"/>
      <c r="U1614" s="263"/>
      <c r="V1614" s="263"/>
      <c r="W1614" s="263"/>
      <c r="AA1614" s="256"/>
      <c r="AB1614" s="256"/>
      <c r="AC1614" s="256"/>
      <c r="AD1614" s="256"/>
      <c r="AE1614" s="256"/>
    </row>
    <row r="1615" spans="2:31" ht="15" customHeight="1" x14ac:dyDescent="0.15">
      <c r="B1615" s="263"/>
      <c r="C1615" s="826"/>
      <c r="D1615" s="826"/>
      <c r="E1615" s="826"/>
      <c r="F1615" s="826"/>
      <c r="G1615" s="826"/>
      <c r="H1615" s="826"/>
      <c r="I1615" s="826"/>
      <c r="J1615" s="826"/>
      <c r="K1615" s="826"/>
      <c r="L1615" s="826"/>
      <c r="M1615" s="263"/>
      <c r="N1615" s="263" t="s">
        <v>570</v>
      </c>
      <c r="O1615" s="263"/>
      <c r="P1615" s="263"/>
      <c r="Q1615" s="263"/>
      <c r="R1615" s="263"/>
      <c r="S1615" s="263"/>
      <c r="T1615" s="263"/>
      <c r="U1615" s="263"/>
      <c r="V1615" s="263"/>
      <c r="W1615" s="263"/>
      <c r="AA1615" s="256"/>
      <c r="AB1615" s="256"/>
      <c r="AC1615" s="256"/>
      <c r="AD1615" s="256"/>
      <c r="AE1615" s="256"/>
    </row>
    <row r="1616" spans="2:31" ht="15" customHeight="1" x14ac:dyDescent="0.15">
      <c r="C1616" s="263" t="s">
        <v>571</v>
      </c>
      <c r="N1616" s="264" t="s">
        <v>517</v>
      </c>
      <c r="O1616" s="264"/>
      <c r="P1616" s="264"/>
      <c r="Q1616" s="264"/>
      <c r="R1616" s="264"/>
      <c r="S1616" s="264"/>
      <c r="T1616" s="264"/>
      <c r="U1616" s="264"/>
      <c r="V1616" s="264"/>
      <c r="AA1616" s="256"/>
      <c r="AB1616" s="256"/>
      <c r="AC1616" s="256"/>
      <c r="AD1616" s="256"/>
      <c r="AE1616" s="256"/>
    </row>
    <row r="1617" spans="2:31" ht="15" customHeight="1" x14ac:dyDescent="0.15">
      <c r="C1617" s="263" t="s">
        <v>573</v>
      </c>
      <c r="N1617" s="264" t="s">
        <v>572</v>
      </c>
      <c r="O1617" s="264"/>
      <c r="P1617" s="264"/>
      <c r="Q1617" s="264"/>
      <c r="R1617" s="264"/>
      <c r="S1617" s="264"/>
      <c r="T1617" s="264"/>
      <c r="U1617" s="264"/>
      <c r="V1617" s="264"/>
      <c r="AA1617" s="256"/>
      <c r="AB1617" s="256"/>
      <c r="AC1617" s="256"/>
      <c r="AD1617" s="256"/>
      <c r="AE1617" s="256"/>
    </row>
    <row r="1618" spans="2:31" x14ac:dyDescent="0.15">
      <c r="C1618" s="264" t="s">
        <v>542</v>
      </c>
      <c r="N1618" s="264" t="s">
        <v>450</v>
      </c>
      <c r="O1618" s="264"/>
      <c r="P1618" s="264"/>
      <c r="Q1618" s="264"/>
      <c r="R1618" s="264"/>
      <c r="S1618" s="264"/>
      <c r="T1618" s="264"/>
      <c r="U1618" s="264"/>
      <c r="V1618" s="264"/>
      <c r="AA1618" s="256"/>
      <c r="AB1618" s="256"/>
      <c r="AC1618" s="256"/>
      <c r="AD1618" s="256"/>
      <c r="AE1618" s="256"/>
    </row>
    <row r="1619" spans="2:31" x14ac:dyDescent="0.15">
      <c r="N1619" s="264"/>
      <c r="AA1619" s="256"/>
      <c r="AB1619" s="256"/>
      <c r="AC1619" s="256"/>
      <c r="AD1619" s="256"/>
      <c r="AE1619" s="256"/>
    </row>
    <row r="1620" spans="2:31" x14ac:dyDescent="0.15">
      <c r="N1620" s="264"/>
      <c r="AA1620" s="256"/>
      <c r="AB1620" s="256"/>
      <c r="AC1620" s="256"/>
      <c r="AD1620" s="256"/>
      <c r="AE1620" s="256"/>
    </row>
    <row r="1621" spans="2:31" ht="9" customHeight="1" x14ac:dyDescent="0.15">
      <c r="AA1621" s="256"/>
      <c r="AB1621" s="256"/>
      <c r="AC1621" s="256"/>
      <c r="AD1621" s="256"/>
      <c r="AE1621" s="256"/>
    </row>
    <row r="1622" spans="2:31" s="256" customFormat="1" ht="22.5" customHeight="1" x14ac:dyDescent="0.15">
      <c r="B1622" s="867" t="s">
        <v>563</v>
      </c>
      <c r="C1622" s="867"/>
      <c r="D1622" s="867"/>
      <c r="E1622" s="867"/>
      <c r="F1622" s="867"/>
      <c r="G1622" s="867"/>
      <c r="H1622" s="867"/>
      <c r="I1622" s="867"/>
      <c r="J1622" s="867"/>
      <c r="K1622" s="867"/>
      <c r="L1622" s="867"/>
      <c r="M1622" s="867"/>
      <c r="N1622" s="867"/>
      <c r="O1622" s="867"/>
      <c r="P1622" s="867"/>
      <c r="Q1622" s="867"/>
      <c r="R1622" s="867"/>
      <c r="S1622" s="867"/>
      <c r="T1622" s="867"/>
      <c r="U1622" s="867"/>
      <c r="V1622" s="867"/>
      <c r="W1622" s="867"/>
      <c r="Y1622" s="242" t="s">
        <v>551</v>
      </c>
    </row>
    <row r="1623" spans="2:31" s="256" customFormat="1" ht="20.100000000000001" customHeight="1" x14ac:dyDescent="0.15">
      <c r="B1623" s="258" t="s">
        <v>27</v>
      </c>
      <c r="C1623" s="258"/>
      <c r="D1623" s="868" t="str">
        <f>D1578</f>
        <v>ミネトンネル</v>
      </c>
      <c r="E1623" s="868"/>
      <c r="F1623" s="868"/>
      <c r="G1623" s="868"/>
      <c r="H1623" s="869" t="s">
        <v>28</v>
      </c>
      <c r="I1623" s="869"/>
      <c r="J1623" s="870" t="str">
        <f>J1578</f>
        <v>一般国道　316号</v>
      </c>
      <c r="K1623" s="870"/>
      <c r="L1623" s="870"/>
      <c r="M1623" s="871" t="s">
        <v>255</v>
      </c>
      <c r="N1623" s="871"/>
      <c r="O1623" s="871"/>
      <c r="P1623" s="872" t="str">
        <f>P1578</f>
        <v>株式会社ニュージェック</v>
      </c>
      <c r="Q1623" s="872"/>
      <c r="R1623" s="872"/>
      <c r="S1623" s="562" t="s">
        <v>220</v>
      </c>
      <c r="T1623" s="564"/>
      <c r="U1623" s="873">
        <f>U1578</f>
        <v>44294</v>
      </c>
      <c r="V1623" s="874"/>
      <c r="W1623" s="875"/>
      <c r="Y1623" s="242" t="s">
        <v>554</v>
      </c>
    </row>
    <row r="1624" spans="2:31" s="256" customFormat="1" ht="20.100000000000001" customHeight="1" x14ac:dyDescent="0.15">
      <c r="B1624" s="259" t="s">
        <v>0</v>
      </c>
      <c r="C1624" s="259"/>
      <c r="D1624" s="879" t="str">
        <f>D1579</f>
        <v>美祢トンネル</v>
      </c>
      <c r="E1624" s="879"/>
      <c r="F1624" s="879"/>
      <c r="G1624" s="879"/>
      <c r="H1624" s="541" t="s">
        <v>1</v>
      </c>
      <c r="I1624" s="541"/>
      <c r="J1624" s="870" t="str">
        <f>J1579</f>
        <v>宇部土木建築事務所</v>
      </c>
      <c r="K1624" s="870"/>
      <c r="L1624" s="870"/>
      <c r="M1624" s="871" t="s">
        <v>256</v>
      </c>
      <c r="N1624" s="871"/>
      <c r="O1624" s="871"/>
      <c r="P1624" s="872" t="str">
        <f>P1579</f>
        <v>石村　勝伸</v>
      </c>
      <c r="Q1624" s="872"/>
      <c r="R1624" s="872"/>
      <c r="S1624" s="705"/>
      <c r="T1624" s="706"/>
      <c r="U1624" s="876"/>
      <c r="V1624" s="877"/>
      <c r="W1624" s="878"/>
      <c r="Y1624" s="242" t="s">
        <v>54</v>
      </c>
    </row>
    <row r="1625" spans="2:31" s="256" customFormat="1" ht="20.100000000000001" customHeight="1" x14ac:dyDescent="0.15">
      <c r="B1625" s="861" t="s">
        <v>564</v>
      </c>
      <c r="C1625" s="839" t="s">
        <v>565</v>
      </c>
      <c r="D1625" s="883" t="s">
        <v>750</v>
      </c>
      <c r="E1625" s="884"/>
      <c r="F1625" s="846"/>
      <c r="G1625" s="847"/>
      <c r="H1625" s="847"/>
      <c r="I1625" s="847"/>
      <c r="J1625" s="847"/>
      <c r="K1625" s="847"/>
      <c r="L1625" s="847"/>
      <c r="M1625" s="861" t="s">
        <v>564</v>
      </c>
      <c r="N1625" s="839" t="s">
        <v>565</v>
      </c>
      <c r="O1625" s="883" t="s">
        <v>750</v>
      </c>
      <c r="P1625" s="884"/>
      <c r="Q1625" s="846"/>
      <c r="R1625" s="847"/>
      <c r="S1625" s="847"/>
      <c r="T1625" s="847"/>
      <c r="U1625" s="847"/>
      <c r="V1625" s="847"/>
      <c r="W1625" s="848"/>
      <c r="Y1625" s="242" t="s">
        <v>55</v>
      </c>
    </row>
    <row r="1626" spans="2:31" s="256" customFormat="1" ht="20.100000000000001" customHeight="1" x14ac:dyDescent="0.15">
      <c r="B1626" s="859"/>
      <c r="C1626" s="830"/>
      <c r="D1626" s="880"/>
      <c r="E1626" s="881"/>
      <c r="F1626" s="849"/>
      <c r="G1626" s="850"/>
      <c r="H1626" s="850"/>
      <c r="I1626" s="850"/>
      <c r="J1626" s="850"/>
      <c r="K1626" s="850"/>
      <c r="L1626" s="850"/>
      <c r="M1626" s="859"/>
      <c r="N1626" s="830"/>
      <c r="O1626" s="880"/>
      <c r="P1626" s="881"/>
      <c r="Q1626" s="849"/>
      <c r="R1626" s="850"/>
      <c r="S1626" s="850"/>
      <c r="T1626" s="850"/>
      <c r="U1626" s="850"/>
      <c r="V1626" s="850"/>
      <c r="W1626" s="851"/>
    </row>
    <row r="1627" spans="2:31" s="256" customFormat="1" ht="20.100000000000001" customHeight="1" x14ac:dyDescent="0.15">
      <c r="B1627" s="859"/>
      <c r="C1627" s="839" t="s">
        <v>2</v>
      </c>
      <c r="D1627" s="842">
        <v>4</v>
      </c>
      <c r="E1627" s="843"/>
      <c r="F1627" s="849"/>
      <c r="G1627" s="850"/>
      <c r="H1627" s="850"/>
      <c r="I1627" s="850"/>
      <c r="J1627" s="850"/>
      <c r="K1627" s="850"/>
      <c r="L1627" s="850"/>
      <c r="M1627" s="859"/>
      <c r="N1627" s="839" t="s">
        <v>2</v>
      </c>
      <c r="O1627" s="842">
        <v>5</v>
      </c>
      <c r="P1627" s="843"/>
      <c r="Q1627" s="849"/>
      <c r="R1627" s="850"/>
      <c r="S1627" s="850"/>
      <c r="T1627" s="850"/>
      <c r="U1627" s="850"/>
      <c r="V1627" s="850"/>
      <c r="W1627" s="851"/>
    </row>
    <row r="1628" spans="2:31" s="256" customFormat="1" ht="20.100000000000001" customHeight="1" x14ac:dyDescent="0.15">
      <c r="B1628" s="860"/>
      <c r="C1628" s="830"/>
      <c r="D1628" s="844"/>
      <c r="E1628" s="845"/>
      <c r="F1628" s="849"/>
      <c r="G1628" s="850"/>
      <c r="H1628" s="850"/>
      <c r="I1628" s="850"/>
      <c r="J1628" s="850"/>
      <c r="K1628" s="850"/>
      <c r="L1628" s="850"/>
      <c r="M1628" s="860"/>
      <c r="N1628" s="830"/>
      <c r="O1628" s="844"/>
      <c r="P1628" s="845"/>
      <c r="Q1628" s="849"/>
      <c r="R1628" s="850"/>
      <c r="S1628" s="850"/>
      <c r="T1628" s="850"/>
      <c r="U1628" s="850"/>
      <c r="V1628" s="850"/>
      <c r="W1628" s="851"/>
    </row>
    <row r="1629" spans="2:31" s="256" customFormat="1" ht="17.100000000000001" customHeight="1" x14ac:dyDescent="0.15">
      <c r="B1629" s="574" t="s">
        <v>566</v>
      </c>
      <c r="C1629" s="574" t="s">
        <v>3</v>
      </c>
      <c r="D1629" s="842" t="s">
        <v>331</v>
      </c>
      <c r="E1629" s="843"/>
      <c r="F1629" s="849"/>
      <c r="G1629" s="850"/>
      <c r="H1629" s="850"/>
      <c r="I1629" s="850"/>
      <c r="J1629" s="850"/>
      <c r="K1629" s="850"/>
      <c r="L1629" s="850"/>
      <c r="M1629" s="574" t="s">
        <v>566</v>
      </c>
      <c r="N1629" s="574" t="s">
        <v>3</v>
      </c>
      <c r="O1629" s="842" t="s">
        <v>331</v>
      </c>
      <c r="P1629" s="843"/>
      <c r="Q1629" s="849"/>
      <c r="R1629" s="850"/>
      <c r="S1629" s="850"/>
      <c r="T1629" s="850"/>
      <c r="U1629" s="850"/>
      <c r="V1629" s="850"/>
      <c r="W1629" s="851"/>
      <c r="AA1629" s="257"/>
      <c r="AB1629" s="257"/>
      <c r="AC1629" s="257"/>
      <c r="AD1629" s="257"/>
      <c r="AE1629" s="257"/>
    </row>
    <row r="1630" spans="2:31" s="256" customFormat="1" ht="17.100000000000001" customHeight="1" x14ac:dyDescent="0.15">
      <c r="B1630" s="574"/>
      <c r="C1630" s="574"/>
      <c r="D1630" s="844"/>
      <c r="E1630" s="845"/>
      <c r="F1630" s="849"/>
      <c r="G1630" s="850"/>
      <c r="H1630" s="850"/>
      <c r="I1630" s="850"/>
      <c r="J1630" s="850"/>
      <c r="K1630" s="850"/>
      <c r="L1630" s="850"/>
      <c r="M1630" s="574"/>
      <c r="N1630" s="574"/>
      <c r="O1630" s="844"/>
      <c r="P1630" s="845"/>
      <c r="Q1630" s="849"/>
      <c r="R1630" s="850"/>
      <c r="S1630" s="850"/>
      <c r="T1630" s="850"/>
      <c r="U1630" s="850"/>
      <c r="V1630" s="850"/>
      <c r="W1630" s="851"/>
      <c r="AA1630" s="257"/>
      <c r="AB1630" s="257"/>
      <c r="AC1630" s="257"/>
      <c r="AD1630" s="257"/>
      <c r="AE1630" s="257"/>
    </row>
    <row r="1631" spans="2:31" s="256" customFormat="1" ht="17.100000000000001" customHeight="1" x14ac:dyDescent="0.15">
      <c r="B1631" s="574"/>
      <c r="C1631" s="574" t="s">
        <v>4</v>
      </c>
      <c r="D1631" s="842" t="s">
        <v>356</v>
      </c>
      <c r="E1631" s="843"/>
      <c r="F1631" s="849"/>
      <c r="G1631" s="850"/>
      <c r="H1631" s="850"/>
      <c r="I1631" s="850"/>
      <c r="J1631" s="850"/>
      <c r="K1631" s="850"/>
      <c r="L1631" s="850"/>
      <c r="M1631" s="574"/>
      <c r="N1631" s="574" t="s">
        <v>4</v>
      </c>
      <c r="O1631" s="842" t="s">
        <v>355</v>
      </c>
      <c r="P1631" s="843"/>
      <c r="Q1631" s="849"/>
      <c r="R1631" s="850"/>
      <c r="S1631" s="850"/>
      <c r="T1631" s="850"/>
      <c r="U1631" s="850"/>
      <c r="V1631" s="850"/>
      <c r="W1631" s="851"/>
      <c r="AA1631" s="257"/>
      <c r="AB1631" s="257"/>
      <c r="AC1631" s="257"/>
      <c r="AD1631" s="257"/>
      <c r="AE1631" s="257"/>
    </row>
    <row r="1632" spans="2:31" s="256" customFormat="1" ht="17.100000000000001" customHeight="1" x14ac:dyDescent="0.15">
      <c r="B1632" s="574"/>
      <c r="C1632" s="574"/>
      <c r="D1632" s="844"/>
      <c r="E1632" s="845"/>
      <c r="F1632" s="849"/>
      <c r="G1632" s="850"/>
      <c r="H1632" s="850"/>
      <c r="I1632" s="850"/>
      <c r="J1632" s="850"/>
      <c r="K1632" s="850"/>
      <c r="L1632" s="850"/>
      <c r="M1632" s="574"/>
      <c r="N1632" s="574"/>
      <c r="O1632" s="844"/>
      <c r="P1632" s="845"/>
      <c r="Q1632" s="849"/>
      <c r="R1632" s="850"/>
      <c r="S1632" s="850"/>
      <c r="T1632" s="850"/>
      <c r="U1632" s="850"/>
      <c r="V1632" s="850"/>
      <c r="W1632" s="851"/>
      <c r="AA1632" s="257"/>
      <c r="AB1632" s="257"/>
      <c r="AC1632" s="257"/>
      <c r="AD1632" s="257"/>
      <c r="AE1632" s="257"/>
    </row>
    <row r="1633" spans="2:31" s="256" customFormat="1" ht="17.100000000000001" customHeight="1" x14ac:dyDescent="0.15">
      <c r="B1633" s="522" t="s">
        <v>5</v>
      </c>
      <c r="C1633" s="524"/>
      <c r="D1633" s="827" t="s">
        <v>333</v>
      </c>
      <c r="E1633" s="828"/>
      <c r="F1633" s="849"/>
      <c r="G1633" s="850"/>
      <c r="H1633" s="850"/>
      <c r="I1633" s="850"/>
      <c r="J1633" s="850"/>
      <c r="K1633" s="850"/>
      <c r="L1633" s="850"/>
      <c r="M1633" s="522" t="s">
        <v>5</v>
      </c>
      <c r="N1633" s="524"/>
      <c r="O1633" s="827" t="s">
        <v>333</v>
      </c>
      <c r="P1633" s="828"/>
      <c r="Q1633" s="849"/>
      <c r="R1633" s="850"/>
      <c r="S1633" s="850"/>
      <c r="T1633" s="850"/>
      <c r="U1633" s="850"/>
      <c r="V1633" s="850"/>
      <c r="W1633" s="851"/>
      <c r="AA1633" s="257"/>
      <c r="AB1633" s="257"/>
      <c r="AC1633" s="257"/>
      <c r="AD1633" s="257"/>
      <c r="AE1633" s="257"/>
    </row>
    <row r="1634" spans="2:31" s="256" customFormat="1" ht="17.100000000000001" customHeight="1" x14ac:dyDescent="0.15">
      <c r="B1634" s="522" t="s">
        <v>6</v>
      </c>
      <c r="C1634" s="524"/>
      <c r="D1634" s="844" t="s">
        <v>340</v>
      </c>
      <c r="E1634" s="845"/>
      <c r="F1634" s="849"/>
      <c r="G1634" s="850"/>
      <c r="H1634" s="850"/>
      <c r="I1634" s="850"/>
      <c r="J1634" s="850"/>
      <c r="K1634" s="850"/>
      <c r="L1634" s="850"/>
      <c r="M1634" s="522" t="s">
        <v>6</v>
      </c>
      <c r="N1634" s="524"/>
      <c r="O1634" s="844" t="s">
        <v>340</v>
      </c>
      <c r="P1634" s="845"/>
      <c r="Q1634" s="849"/>
      <c r="R1634" s="850"/>
      <c r="S1634" s="850"/>
      <c r="T1634" s="850"/>
      <c r="U1634" s="850"/>
      <c r="V1634" s="850"/>
      <c r="W1634" s="851"/>
    </row>
    <row r="1635" spans="2:31" s="256" customFormat="1" ht="17.100000000000001" customHeight="1" x14ac:dyDescent="0.15">
      <c r="B1635" s="562" t="s">
        <v>29</v>
      </c>
      <c r="C1635" s="831" t="s">
        <v>267</v>
      </c>
      <c r="D1635" s="832"/>
      <c r="E1635" s="260"/>
      <c r="F1635" s="849"/>
      <c r="G1635" s="850"/>
      <c r="H1635" s="850"/>
      <c r="I1635" s="850"/>
      <c r="J1635" s="850"/>
      <c r="K1635" s="850"/>
      <c r="L1635" s="850"/>
      <c r="M1635" s="562" t="s">
        <v>29</v>
      </c>
      <c r="N1635" s="831" t="s">
        <v>267</v>
      </c>
      <c r="O1635" s="832"/>
      <c r="P1635" s="260"/>
      <c r="Q1635" s="849"/>
      <c r="R1635" s="850"/>
      <c r="S1635" s="850"/>
      <c r="T1635" s="850"/>
      <c r="U1635" s="850"/>
      <c r="V1635" s="850"/>
      <c r="W1635" s="851"/>
    </row>
    <row r="1636" spans="2:31" s="256" customFormat="1" ht="17.100000000000001" customHeight="1" x14ac:dyDescent="0.15">
      <c r="B1636" s="565"/>
      <c r="C1636" s="831" t="s">
        <v>268</v>
      </c>
      <c r="D1636" s="832"/>
      <c r="E1636" s="261" t="s">
        <v>554</v>
      </c>
      <c r="F1636" s="852"/>
      <c r="G1636" s="853"/>
      <c r="H1636" s="853"/>
      <c r="I1636" s="853"/>
      <c r="J1636" s="853"/>
      <c r="K1636" s="853"/>
      <c r="L1636" s="853"/>
      <c r="M1636" s="565"/>
      <c r="N1636" s="831" t="s">
        <v>268</v>
      </c>
      <c r="O1636" s="832"/>
      <c r="P1636" s="261" t="s">
        <v>554</v>
      </c>
      <c r="Q1636" s="852"/>
      <c r="R1636" s="853"/>
      <c r="S1636" s="853"/>
      <c r="T1636" s="853"/>
      <c r="U1636" s="853"/>
      <c r="V1636" s="853"/>
      <c r="W1636" s="854"/>
    </row>
    <row r="1637" spans="2:31" s="256" customFormat="1" ht="17.100000000000001" customHeight="1" x14ac:dyDescent="0.15">
      <c r="B1637" s="522" t="s">
        <v>7</v>
      </c>
      <c r="C1637" s="523"/>
      <c r="D1637" s="524"/>
      <c r="E1637" s="833" t="s">
        <v>1311</v>
      </c>
      <c r="F1637" s="857"/>
      <c r="G1637" s="857"/>
      <c r="H1637" s="857"/>
      <c r="I1637" s="857"/>
      <c r="J1637" s="857"/>
      <c r="K1637" s="857"/>
      <c r="L1637" s="858"/>
      <c r="M1637" s="522" t="s">
        <v>7</v>
      </c>
      <c r="N1637" s="523"/>
      <c r="O1637" s="524"/>
      <c r="P1637" s="833" t="s">
        <v>1319</v>
      </c>
      <c r="Q1637" s="857"/>
      <c r="R1637" s="857"/>
      <c r="S1637" s="857"/>
      <c r="T1637" s="857"/>
      <c r="U1637" s="857"/>
      <c r="V1637" s="857"/>
      <c r="W1637" s="858"/>
    </row>
    <row r="1638" spans="2:31" s="256" customFormat="1" ht="17.100000000000001" customHeight="1" x14ac:dyDescent="0.15">
      <c r="B1638" s="522" t="s">
        <v>46</v>
      </c>
      <c r="C1638" s="523"/>
      <c r="D1638" s="524"/>
      <c r="E1638" s="813" t="s">
        <v>1116</v>
      </c>
      <c r="F1638" s="814"/>
      <c r="G1638" s="814"/>
      <c r="H1638" s="814"/>
      <c r="I1638" s="814"/>
      <c r="J1638" s="814"/>
      <c r="K1638" s="814"/>
      <c r="L1638" s="814"/>
      <c r="M1638" s="522" t="s">
        <v>46</v>
      </c>
      <c r="N1638" s="523"/>
      <c r="O1638" s="524"/>
      <c r="P1638" s="813" t="s">
        <v>1116</v>
      </c>
      <c r="Q1638" s="814"/>
      <c r="R1638" s="814"/>
      <c r="S1638" s="814"/>
      <c r="T1638" s="814"/>
      <c r="U1638" s="814"/>
      <c r="V1638" s="814"/>
      <c r="W1638" s="815"/>
    </row>
    <row r="1639" spans="2:31" s="256" customFormat="1" ht="17.100000000000001" customHeight="1" x14ac:dyDescent="0.15">
      <c r="B1639" s="522" t="s">
        <v>270</v>
      </c>
      <c r="C1639" s="523"/>
      <c r="D1639" s="524"/>
      <c r="E1639" s="813" t="s">
        <v>516</v>
      </c>
      <c r="F1639" s="814"/>
      <c r="G1639" s="814"/>
      <c r="H1639" s="855"/>
      <c r="I1639" s="855"/>
      <c r="J1639" s="855"/>
      <c r="K1639" s="855"/>
      <c r="L1639" s="856"/>
      <c r="M1639" s="522" t="s">
        <v>270</v>
      </c>
      <c r="N1639" s="523"/>
      <c r="O1639" s="524"/>
      <c r="P1639" s="813" t="s">
        <v>516</v>
      </c>
      <c r="Q1639" s="814"/>
      <c r="R1639" s="814"/>
      <c r="S1639" s="855"/>
      <c r="T1639" s="855"/>
      <c r="U1639" s="855"/>
      <c r="V1639" s="855"/>
      <c r="W1639" s="856"/>
    </row>
    <row r="1640" spans="2:31" s="256" customFormat="1" ht="17.100000000000001" customHeight="1" x14ac:dyDescent="0.15">
      <c r="B1640" s="522" t="s">
        <v>289</v>
      </c>
      <c r="C1640" s="523"/>
      <c r="D1640" s="524"/>
      <c r="E1640" s="813" t="s">
        <v>555</v>
      </c>
      <c r="F1640" s="814"/>
      <c r="G1640" s="814"/>
      <c r="H1640" s="816" t="s">
        <v>8</v>
      </c>
      <c r="I1640" s="817"/>
      <c r="J1640" s="818"/>
      <c r="K1640" s="819"/>
      <c r="L1640" s="819"/>
      <c r="M1640" s="522" t="s">
        <v>289</v>
      </c>
      <c r="N1640" s="523"/>
      <c r="O1640" s="524"/>
      <c r="P1640" s="813" t="s">
        <v>555</v>
      </c>
      <c r="Q1640" s="814"/>
      <c r="R1640" s="814"/>
      <c r="S1640" s="816" t="s">
        <v>8</v>
      </c>
      <c r="T1640" s="817"/>
      <c r="U1640" s="818"/>
      <c r="V1640" s="819"/>
      <c r="W1640" s="820"/>
    </row>
    <row r="1641" spans="2:31" s="256" customFormat="1" ht="17.100000000000001" customHeight="1" x14ac:dyDescent="0.15">
      <c r="B1641" s="565" t="s">
        <v>567</v>
      </c>
      <c r="C1641" s="566"/>
      <c r="D1641" s="885" t="s">
        <v>1117</v>
      </c>
      <c r="E1641" s="886"/>
      <c r="F1641" s="886"/>
      <c r="G1641" s="886"/>
      <c r="H1641" s="886"/>
      <c r="I1641" s="886"/>
      <c r="J1641" s="886"/>
      <c r="K1641" s="886"/>
      <c r="L1641" s="886"/>
      <c r="M1641" s="565" t="s">
        <v>567</v>
      </c>
      <c r="N1641" s="566"/>
      <c r="O1641" s="885" t="s">
        <v>1117</v>
      </c>
      <c r="P1641" s="886"/>
      <c r="Q1641" s="886"/>
      <c r="R1641" s="886"/>
      <c r="S1641" s="886"/>
      <c r="T1641" s="886"/>
      <c r="U1641" s="886"/>
      <c r="V1641" s="886"/>
      <c r="W1641" s="887"/>
    </row>
    <row r="1642" spans="2:31" s="256" customFormat="1" ht="20.100000000000001" customHeight="1" x14ac:dyDescent="0.15">
      <c r="B1642" s="861" t="s">
        <v>564</v>
      </c>
      <c r="C1642" s="839" t="s">
        <v>565</v>
      </c>
      <c r="D1642" s="883" t="s">
        <v>751</v>
      </c>
      <c r="E1642" s="884"/>
      <c r="F1642" s="846"/>
      <c r="G1642" s="847"/>
      <c r="H1642" s="847"/>
      <c r="I1642" s="847"/>
      <c r="J1642" s="847"/>
      <c r="K1642" s="847"/>
      <c r="L1642" s="847"/>
      <c r="M1642" s="861" t="s">
        <v>564</v>
      </c>
      <c r="N1642" s="839" t="s">
        <v>565</v>
      </c>
      <c r="O1642" s="883" t="s">
        <v>751</v>
      </c>
      <c r="P1642" s="884"/>
      <c r="Q1642" s="846"/>
      <c r="R1642" s="847"/>
      <c r="S1642" s="847"/>
      <c r="T1642" s="847"/>
      <c r="U1642" s="847"/>
      <c r="V1642" s="847"/>
      <c r="W1642" s="848"/>
    </row>
    <row r="1643" spans="2:31" s="256" customFormat="1" ht="20.100000000000001" customHeight="1" x14ac:dyDescent="0.15">
      <c r="B1643" s="859"/>
      <c r="C1643" s="830"/>
      <c r="D1643" s="880"/>
      <c r="E1643" s="881"/>
      <c r="F1643" s="849"/>
      <c r="G1643" s="850"/>
      <c r="H1643" s="850"/>
      <c r="I1643" s="850"/>
      <c r="J1643" s="850"/>
      <c r="K1643" s="850"/>
      <c r="L1643" s="850"/>
      <c r="M1643" s="859"/>
      <c r="N1643" s="830"/>
      <c r="O1643" s="880"/>
      <c r="P1643" s="881"/>
      <c r="Q1643" s="849"/>
      <c r="R1643" s="850"/>
      <c r="S1643" s="850"/>
      <c r="T1643" s="850"/>
      <c r="U1643" s="850"/>
      <c r="V1643" s="850"/>
      <c r="W1643" s="851"/>
    </row>
    <row r="1644" spans="2:31" s="256" customFormat="1" ht="20.100000000000001" customHeight="1" x14ac:dyDescent="0.15">
      <c r="B1644" s="859"/>
      <c r="C1644" s="839" t="s">
        <v>2</v>
      </c>
      <c r="D1644" s="842">
        <v>1</v>
      </c>
      <c r="E1644" s="843"/>
      <c r="F1644" s="849"/>
      <c r="G1644" s="850"/>
      <c r="H1644" s="850"/>
      <c r="I1644" s="850"/>
      <c r="J1644" s="850"/>
      <c r="K1644" s="850"/>
      <c r="L1644" s="850"/>
      <c r="M1644" s="859"/>
      <c r="N1644" s="839" t="s">
        <v>2</v>
      </c>
      <c r="O1644" s="842">
        <v>2</v>
      </c>
      <c r="P1644" s="843"/>
      <c r="Q1644" s="849"/>
      <c r="R1644" s="850"/>
      <c r="S1644" s="850"/>
      <c r="T1644" s="850"/>
      <c r="U1644" s="850"/>
      <c r="V1644" s="850"/>
      <c r="W1644" s="851"/>
    </row>
    <row r="1645" spans="2:31" s="256" customFormat="1" ht="20.100000000000001" customHeight="1" x14ac:dyDescent="0.15">
      <c r="B1645" s="860"/>
      <c r="C1645" s="830"/>
      <c r="D1645" s="844"/>
      <c r="E1645" s="845"/>
      <c r="F1645" s="849"/>
      <c r="G1645" s="850"/>
      <c r="H1645" s="850"/>
      <c r="I1645" s="850"/>
      <c r="J1645" s="850"/>
      <c r="K1645" s="850"/>
      <c r="L1645" s="850"/>
      <c r="M1645" s="860"/>
      <c r="N1645" s="830"/>
      <c r="O1645" s="844"/>
      <c r="P1645" s="845"/>
      <c r="Q1645" s="849"/>
      <c r="R1645" s="850"/>
      <c r="S1645" s="850"/>
      <c r="T1645" s="850"/>
      <c r="U1645" s="850"/>
      <c r="V1645" s="850"/>
      <c r="W1645" s="851"/>
    </row>
    <row r="1646" spans="2:31" s="256" customFormat="1" ht="17.100000000000001" customHeight="1" x14ac:dyDescent="0.15">
      <c r="B1646" s="574" t="s">
        <v>566</v>
      </c>
      <c r="C1646" s="574" t="s">
        <v>3</v>
      </c>
      <c r="D1646" s="842" t="s">
        <v>329</v>
      </c>
      <c r="E1646" s="843"/>
      <c r="F1646" s="849"/>
      <c r="G1646" s="850"/>
      <c r="H1646" s="850"/>
      <c r="I1646" s="850"/>
      <c r="J1646" s="850"/>
      <c r="K1646" s="850"/>
      <c r="L1646" s="850"/>
      <c r="M1646" s="574" t="s">
        <v>566</v>
      </c>
      <c r="N1646" s="574" t="s">
        <v>3</v>
      </c>
      <c r="O1646" s="842" t="s">
        <v>534</v>
      </c>
      <c r="P1646" s="843"/>
      <c r="Q1646" s="849"/>
      <c r="R1646" s="850"/>
      <c r="S1646" s="850"/>
      <c r="T1646" s="850"/>
      <c r="U1646" s="850"/>
      <c r="V1646" s="850"/>
      <c r="W1646" s="851"/>
    </row>
    <row r="1647" spans="2:31" s="256" customFormat="1" ht="17.100000000000001" customHeight="1" x14ac:dyDescent="0.15">
      <c r="B1647" s="574"/>
      <c r="C1647" s="574"/>
      <c r="D1647" s="844"/>
      <c r="E1647" s="845"/>
      <c r="F1647" s="849"/>
      <c r="G1647" s="850"/>
      <c r="H1647" s="850"/>
      <c r="I1647" s="850"/>
      <c r="J1647" s="850"/>
      <c r="K1647" s="850"/>
      <c r="L1647" s="850"/>
      <c r="M1647" s="574"/>
      <c r="N1647" s="574"/>
      <c r="O1647" s="844"/>
      <c r="P1647" s="845"/>
      <c r="Q1647" s="849"/>
      <c r="R1647" s="850"/>
      <c r="S1647" s="850"/>
      <c r="T1647" s="850"/>
      <c r="U1647" s="850"/>
      <c r="V1647" s="850"/>
      <c r="W1647" s="851"/>
    </row>
    <row r="1648" spans="2:31" s="256" customFormat="1" ht="17.100000000000001" customHeight="1" x14ac:dyDescent="0.15">
      <c r="B1648" s="574"/>
      <c r="C1648" s="574" t="s">
        <v>4</v>
      </c>
      <c r="D1648" s="842" t="s">
        <v>351</v>
      </c>
      <c r="E1648" s="843"/>
      <c r="F1648" s="849"/>
      <c r="G1648" s="850"/>
      <c r="H1648" s="850"/>
      <c r="I1648" s="850"/>
      <c r="J1648" s="850"/>
      <c r="K1648" s="850"/>
      <c r="L1648" s="850"/>
      <c r="M1648" s="574"/>
      <c r="N1648" s="574" t="s">
        <v>4</v>
      </c>
      <c r="O1648" s="842" t="s">
        <v>485</v>
      </c>
      <c r="P1648" s="843"/>
      <c r="Q1648" s="849"/>
      <c r="R1648" s="850"/>
      <c r="S1648" s="850"/>
      <c r="T1648" s="850"/>
      <c r="U1648" s="850"/>
      <c r="V1648" s="850"/>
      <c r="W1648" s="851"/>
    </row>
    <row r="1649" spans="2:31" s="256" customFormat="1" ht="17.100000000000001" customHeight="1" x14ac:dyDescent="0.15">
      <c r="B1649" s="574"/>
      <c r="C1649" s="574"/>
      <c r="D1649" s="844"/>
      <c r="E1649" s="845"/>
      <c r="F1649" s="849"/>
      <c r="G1649" s="850"/>
      <c r="H1649" s="850"/>
      <c r="I1649" s="850"/>
      <c r="J1649" s="850"/>
      <c r="K1649" s="850"/>
      <c r="L1649" s="850"/>
      <c r="M1649" s="574"/>
      <c r="N1649" s="574"/>
      <c r="O1649" s="844"/>
      <c r="P1649" s="845"/>
      <c r="Q1649" s="849"/>
      <c r="R1649" s="850"/>
      <c r="S1649" s="850"/>
      <c r="T1649" s="850"/>
      <c r="U1649" s="850"/>
      <c r="V1649" s="850"/>
      <c r="W1649" s="851"/>
    </row>
    <row r="1650" spans="2:31" s="256" customFormat="1" ht="17.100000000000001" customHeight="1" x14ac:dyDescent="0.15">
      <c r="B1650" s="522" t="s">
        <v>5</v>
      </c>
      <c r="C1650" s="524"/>
      <c r="D1650" s="827" t="s">
        <v>332</v>
      </c>
      <c r="E1650" s="828"/>
      <c r="F1650" s="849"/>
      <c r="G1650" s="850"/>
      <c r="H1650" s="850"/>
      <c r="I1650" s="850"/>
      <c r="J1650" s="850"/>
      <c r="K1650" s="850"/>
      <c r="L1650" s="850"/>
      <c r="M1650" s="522" t="s">
        <v>5</v>
      </c>
      <c r="N1650" s="524"/>
      <c r="O1650" s="827" t="s">
        <v>333</v>
      </c>
      <c r="P1650" s="828"/>
      <c r="Q1650" s="849"/>
      <c r="R1650" s="850"/>
      <c r="S1650" s="850"/>
      <c r="T1650" s="850"/>
      <c r="U1650" s="850"/>
      <c r="V1650" s="850"/>
      <c r="W1650" s="851"/>
    </row>
    <row r="1651" spans="2:31" s="256" customFormat="1" ht="17.100000000000001" customHeight="1" x14ac:dyDescent="0.15">
      <c r="B1651" s="522" t="s">
        <v>6</v>
      </c>
      <c r="C1651" s="524"/>
      <c r="D1651" s="844" t="s">
        <v>514</v>
      </c>
      <c r="E1651" s="845"/>
      <c r="F1651" s="849"/>
      <c r="G1651" s="850"/>
      <c r="H1651" s="850"/>
      <c r="I1651" s="850"/>
      <c r="J1651" s="850"/>
      <c r="K1651" s="850"/>
      <c r="L1651" s="850"/>
      <c r="M1651" s="522" t="s">
        <v>6</v>
      </c>
      <c r="N1651" s="524"/>
      <c r="O1651" s="844" t="s">
        <v>338</v>
      </c>
      <c r="P1651" s="845"/>
      <c r="Q1651" s="849"/>
      <c r="R1651" s="850"/>
      <c r="S1651" s="850"/>
      <c r="T1651" s="850"/>
      <c r="U1651" s="850"/>
      <c r="V1651" s="850"/>
      <c r="W1651" s="851"/>
    </row>
    <row r="1652" spans="2:31" s="256" customFormat="1" ht="17.100000000000001" customHeight="1" x14ac:dyDescent="0.15">
      <c r="B1652" s="562" t="s">
        <v>29</v>
      </c>
      <c r="C1652" s="831" t="s">
        <v>267</v>
      </c>
      <c r="D1652" s="832"/>
      <c r="E1652" s="260"/>
      <c r="F1652" s="849"/>
      <c r="G1652" s="850"/>
      <c r="H1652" s="850"/>
      <c r="I1652" s="850"/>
      <c r="J1652" s="850"/>
      <c r="K1652" s="850"/>
      <c r="L1652" s="850"/>
      <c r="M1652" s="562" t="s">
        <v>29</v>
      </c>
      <c r="N1652" s="831" t="s">
        <v>267</v>
      </c>
      <c r="O1652" s="832"/>
      <c r="P1652" s="260"/>
      <c r="Q1652" s="849"/>
      <c r="R1652" s="850"/>
      <c r="S1652" s="850"/>
      <c r="T1652" s="850"/>
      <c r="U1652" s="850"/>
      <c r="V1652" s="850"/>
      <c r="W1652" s="851"/>
    </row>
    <row r="1653" spans="2:31" s="256" customFormat="1" ht="17.100000000000001" customHeight="1" x14ac:dyDescent="0.15">
      <c r="B1653" s="565"/>
      <c r="C1653" s="831" t="s">
        <v>268</v>
      </c>
      <c r="D1653" s="832"/>
      <c r="E1653" s="261" t="s">
        <v>554</v>
      </c>
      <c r="F1653" s="852"/>
      <c r="G1653" s="853"/>
      <c r="H1653" s="853"/>
      <c r="I1653" s="853"/>
      <c r="J1653" s="853"/>
      <c r="K1653" s="853"/>
      <c r="L1653" s="853"/>
      <c r="M1653" s="565"/>
      <c r="N1653" s="831" t="s">
        <v>268</v>
      </c>
      <c r="O1653" s="832"/>
      <c r="P1653" s="261" t="s">
        <v>551</v>
      </c>
      <c r="Q1653" s="852"/>
      <c r="R1653" s="853"/>
      <c r="S1653" s="853"/>
      <c r="T1653" s="853"/>
      <c r="U1653" s="853"/>
      <c r="V1653" s="853"/>
      <c r="W1653" s="854"/>
    </row>
    <row r="1654" spans="2:31" s="256" customFormat="1" ht="17.100000000000001" customHeight="1" x14ac:dyDescent="0.15">
      <c r="B1654" s="522" t="s">
        <v>7</v>
      </c>
      <c r="C1654" s="523"/>
      <c r="D1654" s="524"/>
      <c r="E1654" s="833" t="s">
        <v>1139</v>
      </c>
      <c r="F1654" s="857"/>
      <c r="G1654" s="857"/>
      <c r="H1654" s="857"/>
      <c r="I1654" s="857"/>
      <c r="J1654" s="857"/>
      <c r="K1654" s="857"/>
      <c r="L1654" s="858"/>
      <c r="M1654" s="522" t="s">
        <v>7</v>
      </c>
      <c r="N1654" s="523"/>
      <c r="O1654" s="524"/>
      <c r="P1654" s="833" t="s">
        <v>1734</v>
      </c>
      <c r="Q1654" s="857"/>
      <c r="R1654" s="857"/>
      <c r="S1654" s="857"/>
      <c r="T1654" s="857"/>
      <c r="U1654" s="857"/>
      <c r="V1654" s="857"/>
      <c r="W1654" s="858"/>
    </row>
    <row r="1655" spans="2:31" s="256" customFormat="1" ht="17.100000000000001" customHeight="1" x14ac:dyDescent="0.15">
      <c r="B1655" s="522" t="s">
        <v>46</v>
      </c>
      <c r="C1655" s="523"/>
      <c r="D1655" s="524"/>
      <c r="E1655" s="813" t="s">
        <v>516</v>
      </c>
      <c r="F1655" s="814"/>
      <c r="G1655" s="814"/>
      <c r="H1655" s="855"/>
      <c r="I1655" s="855"/>
      <c r="J1655" s="855"/>
      <c r="K1655" s="855"/>
      <c r="L1655" s="856"/>
      <c r="M1655" s="522" t="s">
        <v>46</v>
      </c>
      <c r="N1655" s="523"/>
      <c r="O1655" s="524"/>
      <c r="P1655" s="813" t="s">
        <v>1733</v>
      </c>
      <c r="Q1655" s="814"/>
      <c r="R1655" s="814"/>
      <c r="S1655" s="814"/>
      <c r="T1655" s="814"/>
      <c r="U1655" s="814"/>
      <c r="V1655" s="814"/>
      <c r="W1655" s="815"/>
    </row>
    <row r="1656" spans="2:31" s="256" customFormat="1" ht="17.100000000000001" customHeight="1" x14ac:dyDescent="0.15">
      <c r="B1656" s="522" t="s">
        <v>270</v>
      </c>
      <c r="C1656" s="523"/>
      <c r="D1656" s="524"/>
      <c r="E1656" s="813" t="s">
        <v>516</v>
      </c>
      <c r="F1656" s="814"/>
      <c r="G1656" s="814"/>
      <c r="H1656" s="855"/>
      <c r="I1656" s="855"/>
      <c r="J1656" s="855"/>
      <c r="K1656" s="855"/>
      <c r="L1656" s="856"/>
      <c r="M1656" s="522" t="s">
        <v>270</v>
      </c>
      <c r="N1656" s="523"/>
      <c r="O1656" s="524"/>
      <c r="P1656" s="813" t="s">
        <v>516</v>
      </c>
      <c r="Q1656" s="814"/>
      <c r="R1656" s="814"/>
      <c r="S1656" s="855"/>
      <c r="T1656" s="855"/>
      <c r="U1656" s="855"/>
      <c r="V1656" s="855"/>
      <c r="W1656" s="856"/>
    </row>
    <row r="1657" spans="2:31" s="256" customFormat="1" ht="17.100000000000001" customHeight="1" x14ac:dyDescent="0.15">
      <c r="B1657" s="522" t="s">
        <v>289</v>
      </c>
      <c r="C1657" s="523"/>
      <c r="D1657" s="524"/>
      <c r="E1657" s="813" t="s">
        <v>555</v>
      </c>
      <c r="F1657" s="814"/>
      <c r="G1657" s="814"/>
      <c r="H1657" s="816" t="s">
        <v>8</v>
      </c>
      <c r="I1657" s="817"/>
      <c r="J1657" s="818"/>
      <c r="K1657" s="819"/>
      <c r="L1657" s="819"/>
      <c r="M1657" s="522" t="s">
        <v>289</v>
      </c>
      <c r="N1657" s="523"/>
      <c r="O1657" s="524"/>
      <c r="P1657" s="813" t="s">
        <v>555</v>
      </c>
      <c r="Q1657" s="814"/>
      <c r="R1657" s="814"/>
      <c r="S1657" s="816" t="s">
        <v>8</v>
      </c>
      <c r="T1657" s="817"/>
      <c r="U1657" s="818"/>
      <c r="V1657" s="819"/>
      <c r="W1657" s="820"/>
    </row>
    <row r="1658" spans="2:31" s="256" customFormat="1" ht="17.100000000000001" customHeight="1" x14ac:dyDescent="0.15">
      <c r="B1658" s="565" t="s">
        <v>567</v>
      </c>
      <c r="C1658" s="566"/>
      <c r="D1658" s="821" t="s">
        <v>1140</v>
      </c>
      <c r="E1658" s="822"/>
      <c r="F1658" s="822"/>
      <c r="G1658" s="822"/>
      <c r="H1658" s="822"/>
      <c r="I1658" s="822"/>
      <c r="J1658" s="822"/>
      <c r="K1658" s="822"/>
      <c r="L1658" s="822"/>
      <c r="M1658" s="865" t="s">
        <v>567</v>
      </c>
      <c r="N1658" s="882"/>
      <c r="O1658" s="821" t="s">
        <v>1732</v>
      </c>
      <c r="P1658" s="822"/>
      <c r="Q1658" s="822"/>
      <c r="R1658" s="822"/>
      <c r="S1658" s="822"/>
      <c r="T1658" s="822"/>
      <c r="U1658" s="822"/>
      <c r="V1658" s="822"/>
      <c r="W1658" s="823"/>
    </row>
    <row r="1659" spans="2:31" ht="15" customHeight="1" x14ac:dyDescent="0.15">
      <c r="B1659" s="263"/>
      <c r="C1659" s="824" t="s">
        <v>568</v>
      </c>
      <c r="D1659" s="825"/>
      <c r="E1659" s="825"/>
      <c r="F1659" s="825"/>
      <c r="G1659" s="825"/>
      <c r="H1659" s="825"/>
      <c r="I1659" s="825"/>
      <c r="J1659" s="825"/>
      <c r="K1659" s="825"/>
      <c r="L1659" s="825"/>
      <c r="M1659" s="263"/>
      <c r="N1659" s="263" t="s">
        <v>569</v>
      </c>
      <c r="O1659" s="263"/>
      <c r="P1659" s="263"/>
      <c r="Q1659" s="263"/>
      <c r="R1659" s="263"/>
      <c r="S1659" s="263"/>
      <c r="T1659" s="263"/>
      <c r="U1659" s="263"/>
      <c r="V1659" s="263"/>
      <c r="W1659" s="263"/>
      <c r="AA1659" s="256"/>
      <c r="AB1659" s="256"/>
      <c r="AC1659" s="256"/>
      <c r="AD1659" s="256"/>
      <c r="AE1659" s="256"/>
    </row>
    <row r="1660" spans="2:31" ht="15" customHeight="1" x14ac:dyDescent="0.15">
      <c r="B1660" s="263"/>
      <c r="C1660" s="826"/>
      <c r="D1660" s="826"/>
      <c r="E1660" s="826"/>
      <c r="F1660" s="826"/>
      <c r="G1660" s="826"/>
      <c r="H1660" s="826"/>
      <c r="I1660" s="826"/>
      <c r="J1660" s="826"/>
      <c r="K1660" s="826"/>
      <c r="L1660" s="826"/>
      <c r="M1660" s="263"/>
      <c r="N1660" s="263" t="s">
        <v>570</v>
      </c>
      <c r="O1660" s="263"/>
      <c r="P1660" s="263"/>
      <c r="Q1660" s="263"/>
      <c r="R1660" s="263"/>
      <c r="S1660" s="263"/>
      <c r="T1660" s="263"/>
      <c r="U1660" s="263"/>
      <c r="V1660" s="263"/>
      <c r="W1660" s="263"/>
      <c r="AA1660" s="256"/>
      <c r="AB1660" s="256"/>
      <c r="AC1660" s="256"/>
      <c r="AD1660" s="256"/>
      <c r="AE1660" s="256"/>
    </row>
    <row r="1661" spans="2:31" ht="15" customHeight="1" x14ac:dyDescent="0.15">
      <c r="C1661" s="263" t="s">
        <v>571</v>
      </c>
      <c r="N1661" s="264" t="s">
        <v>517</v>
      </c>
      <c r="O1661" s="264"/>
      <c r="P1661" s="264"/>
      <c r="Q1661" s="264"/>
      <c r="R1661" s="264"/>
      <c r="S1661" s="264"/>
      <c r="T1661" s="264"/>
      <c r="U1661" s="264"/>
      <c r="V1661" s="264"/>
      <c r="AA1661" s="256"/>
      <c r="AB1661" s="256"/>
      <c r="AC1661" s="256"/>
      <c r="AD1661" s="256"/>
      <c r="AE1661" s="256"/>
    </row>
    <row r="1662" spans="2:31" ht="15" customHeight="1" x14ac:dyDescent="0.15">
      <c r="C1662" s="263" t="s">
        <v>573</v>
      </c>
      <c r="N1662" s="264" t="s">
        <v>572</v>
      </c>
      <c r="O1662" s="264"/>
      <c r="P1662" s="264"/>
      <c r="Q1662" s="264"/>
      <c r="R1662" s="264"/>
      <c r="S1662" s="264"/>
      <c r="T1662" s="264"/>
      <c r="U1662" s="264"/>
      <c r="V1662" s="264"/>
      <c r="AA1662" s="256"/>
      <c r="AB1662" s="256"/>
      <c r="AC1662" s="256"/>
      <c r="AD1662" s="256"/>
      <c r="AE1662" s="256"/>
    </row>
    <row r="1663" spans="2:31" x14ac:dyDescent="0.15">
      <c r="C1663" s="264" t="s">
        <v>542</v>
      </c>
      <c r="N1663" s="264" t="s">
        <v>450</v>
      </c>
      <c r="O1663" s="264"/>
      <c r="P1663" s="264"/>
      <c r="Q1663" s="264"/>
      <c r="R1663" s="264"/>
      <c r="S1663" s="264"/>
      <c r="T1663" s="264"/>
      <c r="U1663" s="264"/>
      <c r="V1663" s="264"/>
      <c r="AA1663" s="256"/>
      <c r="AB1663" s="256"/>
      <c r="AC1663" s="256"/>
      <c r="AD1663" s="256"/>
      <c r="AE1663" s="256"/>
    </row>
    <row r="1664" spans="2:31" x14ac:dyDescent="0.15">
      <c r="N1664" s="264"/>
      <c r="AA1664" s="256"/>
      <c r="AB1664" s="256"/>
      <c r="AC1664" s="256"/>
      <c r="AD1664" s="256"/>
      <c r="AE1664" s="256"/>
    </row>
    <row r="1665" spans="2:31" x14ac:dyDescent="0.15">
      <c r="N1665" s="264"/>
      <c r="AA1665" s="256"/>
      <c r="AB1665" s="256"/>
      <c r="AC1665" s="256"/>
      <c r="AD1665" s="256"/>
      <c r="AE1665" s="256"/>
    </row>
    <row r="1666" spans="2:31" ht="9" customHeight="1" x14ac:dyDescent="0.15">
      <c r="AA1666" s="256"/>
      <c r="AB1666" s="256"/>
      <c r="AC1666" s="256"/>
      <c r="AD1666" s="256"/>
      <c r="AE1666" s="256"/>
    </row>
    <row r="1667" spans="2:31" s="256" customFormat="1" ht="22.5" customHeight="1" x14ac:dyDescent="0.15">
      <c r="B1667" s="867" t="s">
        <v>563</v>
      </c>
      <c r="C1667" s="867"/>
      <c r="D1667" s="867"/>
      <c r="E1667" s="867"/>
      <c r="F1667" s="867"/>
      <c r="G1667" s="867"/>
      <c r="H1667" s="867"/>
      <c r="I1667" s="867"/>
      <c r="J1667" s="867"/>
      <c r="K1667" s="867"/>
      <c r="L1667" s="867"/>
      <c r="M1667" s="867"/>
      <c r="N1667" s="867"/>
      <c r="O1667" s="867"/>
      <c r="P1667" s="867"/>
      <c r="Q1667" s="867"/>
      <c r="R1667" s="867"/>
      <c r="S1667" s="867"/>
      <c r="T1667" s="867"/>
      <c r="U1667" s="867"/>
      <c r="V1667" s="867"/>
      <c r="W1667" s="867"/>
      <c r="Y1667" s="242" t="s">
        <v>551</v>
      </c>
    </row>
    <row r="1668" spans="2:31" s="256" customFormat="1" ht="20.100000000000001" customHeight="1" x14ac:dyDescent="0.15">
      <c r="B1668" s="258" t="s">
        <v>27</v>
      </c>
      <c r="C1668" s="258"/>
      <c r="D1668" s="868" t="str">
        <f>D1623</f>
        <v>ミネトンネル</v>
      </c>
      <c r="E1668" s="868"/>
      <c r="F1668" s="868"/>
      <c r="G1668" s="868"/>
      <c r="H1668" s="869" t="s">
        <v>28</v>
      </c>
      <c r="I1668" s="869"/>
      <c r="J1668" s="870" t="str">
        <f>J1623</f>
        <v>一般国道　316号</v>
      </c>
      <c r="K1668" s="870"/>
      <c r="L1668" s="870"/>
      <c r="M1668" s="871" t="s">
        <v>255</v>
      </c>
      <c r="N1668" s="871"/>
      <c r="O1668" s="871"/>
      <c r="P1668" s="872" t="str">
        <f>P1623</f>
        <v>株式会社ニュージェック</v>
      </c>
      <c r="Q1668" s="872"/>
      <c r="R1668" s="872"/>
      <c r="S1668" s="562" t="s">
        <v>220</v>
      </c>
      <c r="T1668" s="564"/>
      <c r="U1668" s="873">
        <f>U1623</f>
        <v>44294</v>
      </c>
      <c r="V1668" s="874"/>
      <c r="W1668" s="875"/>
      <c r="Y1668" s="242" t="s">
        <v>554</v>
      </c>
    </row>
    <row r="1669" spans="2:31" s="256" customFormat="1" ht="20.100000000000001" customHeight="1" x14ac:dyDescent="0.15">
      <c r="B1669" s="259" t="s">
        <v>0</v>
      </c>
      <c r="C1669" s="259"/>
      <c r="D1669" s="879" t="str">
        <f>D1624</f>
        <v>美祢トンネル</v>
      </c>
      <c r="E1669" s="879"/>
      <c r="F1669" s="879"/>
      <c r="G1669" s="879"/>
      <c r="H1669" s="541" t="s">
        <v>1</v>
      </c>
      <c r="I1669" s="541"/>
      <c r="J1669" s="870" t="str">
        <f>J1624</f>
        <v>宇部土木建築事務所</v>
      </c>
      <c r="K1669" s="870"/>
      <c r="L1669" s="870"/>
      <c r="M1669" s="871" t="s">
        <v>256</v>
      </c>
      <c r="N1669" s="871"/>
      <c r="O1669" s="871"/>
      <c r="P1669" s="872" t="str">
        <f>P1624</f>
        <v>石村　勝伸</v>
      </c>
      <c r="Q1669" s="872"/>
      <c r="R1669" s="872"/>
      <c r="S1669" s="705"/>
      <c r="T1669" s="706"/>
      <c r="U1669" s="876"/>
      <c r="V1669" s="877"/>
      <c r="W1669" s="878"/>
      <c r="Y1669" s="242" t="s">
        <v>54</v>
      </c>
    </row>
    <row r="1670" spans="2:31" s="256" customFormat="1" ht="20.100000000000001" customHeight="1" x14ac:dyDescent="0.15">
      <c r="B1670" s="861" t="s">
        <v>564</v>
      </c>
      <c r="C1670" s="839" t="s">
        <v>565</v>
      </c>
      <c r="D1670" s="883" t="s">
        <v>751</v>
      </c>
      <c r="E1670" s="884"/>
      <c r="F1670" s="846"/>
      <c r="G1670" s="847"/>
      <c r="H1670" s="847"/>
      <c r="I1670" s="847"/>
      <c r="J1670" s="847"/>
      <c r="K1670" s="847"/>
      <c r="L1670" s="847"/>
      <c r="M1670" s="861" t="s">
        <v>564</v>
      </c>
      <c r="N1670" s="839" t="s">
        <v>565</v>
      </c>
      <c r="O1670" s="883" t="s">
        <v>751</v>
      </c>
      <c r="P1670" s="884"/>
      <c r="Q1670" s="846"/>
      <c r="R1670" s="847"/>
      <c r="S1670" s="847"/>
      <c r="T1670" s="847"/>
      <c r="U1670" s="847"/>
      <c r="V1670" s="847"/>
      <c r="W1670" s="848"/>
      <c r="Y1670" s="242" t="s">
        <v>55</v>
      </c>
    </row>
    <row r="1671" spans="2:31" s="256" customFormat="1" ht="20.100000000000001" customHeight="1" x14ac:dyDescent="0.15">
      <c r="B1671" s="859"/>
      <c r="C1671" s="830"/>
      <c r="D1671" s="880"/>
      <c r="E1671" s="881"/>
      <c r="F1671" s="849"/>
      <c r="G1671" s="850"/>
      <c r="H1671" s="850"/>
      <c r="I1671" s="850"/>
      <c r="J1671" s="850"/>
      <c r="K1671" s="850"/>
      <c r="L1671" s="850"/>
      <c r="M1671" s="859"/>
      <c r="N1671" s="830"/>
      <c r="O1671" s="880"/>
      <c r="P1671" s="881"/>
      <c r="Q1671" s="849"/>
      <c r="R1671" s="850"/>
      <c r="S1671" s="850"/>
      <c r="T1671" s="850"/>
      <c r="U1671" s="850"/>
      <c r="V1671" s="850"/>
      <c r="W1671" s="851"/>
    </row>
    <row r="1672" spans="2:31" s="256" customFormat="1" ht="20.100000000000001" customHeight="1" x14ac:dyDescent="0.15">
      <c r="B1672" s="859"/>
      <c r="C1672" s="839" t="s">
        <v>2</v>
      </c>
      <c r="D1672" s="842">
        <v>3</v>
      </c>
      <c r="E1672" s="843"/>
      <c r="F1672" s="849"/>
      <c r="G1672" s="850"/>
      <c r="H1672" s="850"/>
      <c r="I1672" s="850"/>
      <c r="J1672" s="850"/>
      <c r="K1672" s="850"/>
      <c r="L1672" s="850"/>
      <c r="M1672" s="859"/>
      <c r="N1672" s="839" t="s">
        <v>2</v>
      </c>
      <c r="O1672" s="842">
        <v>4</v>
      </c>
      <c r="P1672" s="843"/>
      <c r="Q1672" s="849"/>
      <c r="R1672" s="850"/>
      <c r="S1672" s="850"/>
      <c r="T1672" s="850"/>
      <c r="U1672" s="850"/>
      <c r="V1672" s="850"/>
      <c r="W1672" s="851"/>
    </row>
    <row r="1673" spans="2:31" s="256" customFormat="1" ht="20.100000000000001" customHeight="1" x14ac:dyDescent="0.15">
      <c r="B1673" s="860"/>
      <c r="C1673" s="830"/>
      <c r="D1673" s="844"/>
      <c r="E1673" s="845"/>
      <c r="F1673" s="849"/>
      <c r="G1673" s="850"/>
      <c r="H1673" s="850"/>
      <c r="I1673" s="850"/>
      <c r="J1673" s="850"/>
      <c r="K1673" s="850"/>
      <c r="L1673" s="850"/>
      <c r="M1673" s="860"/>
      <c r="N1673" s="830"/>
      <c r="O1673" s="844"/>
      <c r="P1673" s="845"/>
      <c r="Q1673" s="849"/>
      <c r="R1673" s="850"/>
      <c r="S1673" s="850"/>
      <c r="T1673" s="850"/>
      <c r="U1673" s="850"/>
      <c r="V1673" s="850"/>
      <c r="W1673" s="851"/>
    </row>
    <row r="1674" spans="2:31" s="256" customFormat="1" ht="17.100000000000001" customHeight="1" x14ac:dyDescent="0.15">
      <c r="B1674" s="574" t="s">
        <v>566</v>
      </c>
      <c r="C1674" s="574" t="s">
        <v>3</v>
      </c>
      <c r="D1674" s="842" t="s">
        <v>331</v>
      </c>
      <c r="E1674" s="843"/>
      <c r="F1674" s="849"/>
      <c r="G1674" s="850"/>
      <c r="H1674" s="850"/>
      <c r="I1674" s="850"/>
      <c r="J1674" s="850"/>
      <c r="K1674" s="850"/>
      <c r="L1674" s="850"/>
      <c r="M1674" s="574" t="s">
        <v>566</v>
      </c>
      <c r="N1674" s="574" t="s">
        <v>3</v>
      </c>
      <c r="O1674" s="842" t="s">
        <v>331</v>
      </c>
      <c r="P1674" s="843"/>
      <c r="Q1674" s="849"/>
      <c r="R1674" s="850"/>
      <c r="S1674" s="850"/>
      <c r="T1674" s="850"/>
      <c r="U1674" s="850"/>
      <c r="V1674" s="850"/>
      <c r="W1674" s="851"/>
      <c r="AA1674" s="257"/>
      <c r="AB1674" s="257"/>
      <c r="AC1674" s="257"/>
      <c r="AD1674" s="257"/>
      <c r="AE1674" s="257"/>
    </row>
    <row r="1675" spans="2:31" s="256" customFormat="1" ht="17.100000000000001" customHeight="1" x14ac:dyDescent="0.15">
      <c r="B1675" s="574"/>
      <c r="C1675" s="574"/>
      <c r="D1675" s="844"/>
      <c r="E1675" s="845"/>
      <c r="F1675" s="849"/>
      <c r="G1675" s="850"/>
      <c r="H1675" s="850"/>
      <c r="I1675" s="850"/>
      <c r="J1675" s="850"/>
      <c r="K1675" s="850"/>
      <c r="L1675" s="850"/>
      <c r="M1675" s="574"/>
      <c r="N1675" s="574"/>
      <c r="O1675" s="844"/>
      <c r="P1675" s="845"/>
      <c r="Q1675" s="849"/>
      <c r="R1675" s="850"/>
      <c r="S1675" s="850"/>
      <c r="T1675" s="850"/>
      <c r="U1675" s="850"/>
      <c r="V1675" s="850"/>
      <c r="W1675" s="851"/>
      <c r="AA1675" s="257"/>
      <c r="AB1675" s="257"/>
      <c r="AC1675" s="257"/>
      <c r="AD1675" s="257"/>
      <c r="AE1675" s="257"/>
    </row>
    <row r="1676" spans="2:31" s="256" customFormat="1" ht="17.100000000000001" customHeight="1" x14ac:dyDescent="0.15">
      <c r="B1676" s="574"/>
      <c r="C1676" s="574" t="s">
        <v>4</v>
      </c>
      <c r="D1676" s="842" t="s">
        <v>356</v>
      </c>
      <c r="E1676" s="843"/>
      <c r="F1676" s="849"/>
      <c r="G1676" s="850"/>
      <c r="H1676" s="850"/>
      <c r="I1676" s="850"/>
      <c r="J1676" s="850"/>
      <c r="K1676" s="850"/>
      <c r="L1676" s="850"/>
      <c r="M1676" s="574"/>
      <c r="N1676" s="574" t="s">
        <v>4</v>
      </c>
      <c r="O1676" s="842" t="s">
        <v>354</v>
      </c>
      <c r="P1676" s="843"/>
      <c r="Q1676" s="849"/>
      <c r="R1676" s="850"/>
      <c r="S1676" s="850"/>
      <c r="T1676" s="850"/>
      <c r="U1676" s="850"/>
      <c r="V1676" s="850"/>
      <c r="W1676" s="851"/>
      <c r="AA1676" s="257"/>
      <c r="AB1676" s="257"/>
      <c r="AC1676" s="257"/>
      <c r="AD1676" s="257"/>
      <c r="AE1676" s="257"/>
    </row>
    <row r="1677" spans="2:31" s="256" customFormat="1" ht="17.100000000000001" customHeight="1" x14ac:dyDescent="0.15">
      <c r="B1677" s="574"/>
      <c r="C1677" s="574"/>
      <c r="D1677" s="844"/>
      <c r="E1677" s="845"/>
      <c r="F1677" s="849"/>
      <c r="G1677" s="850"/>
      <c r="H1677" s="850"/>
      <c r="I1677" s="850"/>
      <c r="J1677" s="850"/>
      <c r="K1677" s="850"/>
      <c r="L1677" s="850"/>
      <c r="M1677" s="574"/>
      <c r="N1677" s="574"/>
      <c r="O1677" s="844"/>
      <c r="P1677" s="845"/>
      <c r="Q1677" s="849"/>
      <c r="R1677" s="850"/>
      <c r="S1677" s="850"/>
      <c r="T1677" s="850"/>
      <c r="U1677" s="850"/>
      <c r="V1677" s="850"/>
      <c r="W1677" s="851"/>
      <c r="AA1677" s="257"/>
      <c r="AB1677" s="257"/>
      <c r="AC1677" s="257"/>
      <c r="AD1677" s="257"/>
      <c r="AE1677" s="257"/>
    </row>
    <row r="1678" spans="2:31" s="256" customFormat="1" ht="17.100000000000001" customHeight="1" x14ac:dyDescent="0.15">
      <c r="B1678" s="522" t="s">
        <v>5</v>
      </c>
      <c r="C1678" s="524"/>
      <c r="D1678" s="827" t="s">
        <v>333</v>
      </c>
      <c r="E1678" s="828"/>
      <c r="F1678" s="849"/>
      <c r="G1678" s="850"/>
      <c r="H1678" s="850"/>
      <c r="I1678" s="850"/>
      <c r="J1678" s="850"/>
      <c r="K1678" s="850"/>
      <c r="L1678" s="850"/>
      <c r="M1678" s="522" t="s">
        <v>5</v>
      </c>
      <c r="N1678" s="524"/>
      <c r="O1678" s="827" t="s">
        <v>332</v>
      </c>
      <c r="P1678" s="828"/>
      <c r="Q1678" s="849"/>
      <c r="R1678" s="850"/>
      <c r="S1678" s="850"/>
      <c r="T1678" s="850"/>
      <c r="U1678" s="850"/>
      <c r="V1678" s="850"/>
      <c r="W1678" s="851"/>
      <c r="AA1678" s="257"/>
      <c r="AB1678" s="257"/>
      <c r="AC1678" s="257"/>
      <c r="AD1678" s="257"/>
      <c r="AE1678" s="257"/>
    </row>
    <row r="1679" spans="2:31" s="256" customFormat="1" ht="17.100000000000001" customHeight="1" x14ac:dyDescent="0.15">
      <c r="B1679" s="522" t="s">
        <v>6</v>
      </c>
      <c r="C1679" s="524"/>
      <c r="D1679" s="844" t="s">
        <v>340</v>
      </c>
      <c r="E1679" s="845"/>
      <c r="F1679" s="849"/>
      <c r="G1679" s="850"/>
      <c r="H1679" s="850"/>
      <c r="I1679" s="850"/>
      <c r="J1679" s="850"/>
      <c r="K1679" s="850"/>
      <c r="L1679" s="850"/>
      <c r="M1679" s="522" t="s">
        <v>6</v>
      </c>
      <c r="N1679" s="524"/>
      <c r="O1679" s="844" t="s">
        <v>532</v>
      </c>
      <c r="P1679" s="845"/>
      <c r="Q1679" s="849"/>
      <c r="R1679" s="850"/>
      <c r="S1679" s="850"/>
      <c r="T1679" s="850"/>
      <c r="U1679" s="850"/>
      <c r="V1679" s="850"/>
      <c r="W1679" s="851"/>
    </row>
    <row r="1680" spans="2:31" s="256" customFormat="1" ht="17.100000000000001" customHeight="1" x14ac:dyDescent="0.15">
      <c r="B1680" s="562" t="s">
        <v>29</v>
      </c>
      <c r="C1680" s="831" t="s">
        <v>267</v>
      </c>
      <c r="D1680" s="832"/>
      <c r="E1680" s="260"/>
      <c r="F1680" s="849"/>
      <c r="G1680" s="850"/>
      <c r="H1680" s="850"/>
      <c r="I1680" s="850"/>
      <c r="J1680" s="850"/>
      <c r="K1680" s="850"/>
      <c r="L1680" s="850"/>
      <c r="M1680" s="562" t="s">
        <v>29</v>
      </c>
      <c r="N1680" s="831" t="s">
        <v>267</v>
      </c>
      <c r="O1680" s="832"/>
      <c r="P1680" s="260"/>
      <c r="Q1680" s="849"/>
      <c r="R1680" s="850"/>
      <c r="S1680" s="850"/>
      <c r="T1680" s="850"/>
      <c r="U1680" s="850"/>
      <c r="V1680" s="850"/>
      <c r="W1680" s="851"/>
    </row>
    <row r="1681" spans="2:23" s="256" customFormat="1" ht="17.100000000000001" customHeight="1" x14ac:dyDescent="0.15">
      <c r="B1681" s="565"/>
      <c r="C1681" s="831" t="s">
        <v>268</v>
      </c>
      <c r="D1681" s="832"/>
      <c r="E1681" s="261" t="s">
        <v>554</v>
      </c>
      <c r="F1681" s="852"/>
      <c r="G1681" s="853"/>
      <c r="H1681" s="853"/>
      <c r="I1681" s="853"/>
      <c r="J1681" s="853"/>
      <c r="K1681" s="853"/>
      <c r="L1681" s="853"/>
      <c r="M1681" s="565"/>
      <c r="N1681" s="831" t="s">
        <v>268</v>
      </c>
      <c r="O1681" s="832"/>
      <c r="P1681" s="261" t="s">
        <v>551</v>
      </c>
      <c r="Q1681" s="852"/>
      <c r="R1681" s="853"/>
      <c r="S1681" s="853"/>
      <c r="T1681" s="853"/>
      <c r="U1681" s="853"/>
      <c r="V1681" s="853"/>
      <c r="W1681" s="854"/>
    </row>
    <row r="1682" spans="2:23" s="256" customFormat="1" ht="17.100000000000001" customHeight="1" x14ac:dyDescent="0.15">
      <c r="B1682" s="522" t="s">
        <v>7</v>
      </c>
      <c r="C1682" s="523"/>
      <c r="D1682" s="524"/>
      <c r="E1682" s="833" t="s">
        <v>1320</v>
      </c>
      <c r="F1682" s="857"/>
      <c r="G1682" s="857"/>
      <c r="H1682" s="857"/>
      <c r="I1682" s="857"/>
      <c r="J1682" s="857"/>
      <c r="K1682" s="857"/>
      <c r="L1682" s="858"/>
      <c r="M1682" s="522" t="s">
        <v>7</v>
      </c>
      <c r="N1682" s="523"/>
      <c r="O1682" s="524"/>
      <c r="P1682" s="833" t="s">
        <v>1321</v>
      </c>
      <c r="Q1682" s="857"/>
      <c r="R1682" s="857"/>
      <c r="S1682" s="857"/>
      <c r="T1682" s="857"/>
      <c r="U1682" s="857"/>
      <c r="V1682" s="857"/>
      <c r="W1682" s="858"/>
    </row>
    <row r="1683" spans="2:23" s="256" customFormat="1" ht="17.100000000000001" customHeight="1" x14ac:dyDescent="0.15">
      <c r="B1683" s="522" t="s">
        <v>46</v>
      </c>
      <c r="C1683" s="523"/>
      <c r="D1683" s="524"/>
      <c r="E1683" s="813" t="s">
        <v>1116</v>
      </c>
      <c r="F1683" s="814"/>
      <c r="G1683" s="814"/>
      <c r="H1683" s="814"/>
      <c r="I1683" s="814"/>
      <c r="J1683" s="814"/>
      <c r="K1683" s="814"/>
      <c r="L1683" s="814"/>
      <c r="M1683" s="522" t="s">
        <v>46</v>
      </c>
      <c r="N1683" s="523"/>
      <c r="O1683" s="524"/>
      <c r="P1683" s="813" t="s">
        <v>1367</v>
      </c>
      <c r="Q1683" s="814"/>
      <c r="R1683" s="814"/>
      <c r="S1683" s="814"/>
      <c r="T1683" s="814"/>
      <c r="U1683" s="814"/>
      <c r="V1683" s="814"/>
      <c r="W1683" s="815"/>
    </row>
    <row r="1684" spans="2:23" s="256" customFormat="1" ht="17.100000000000001" customHeight="1" x14ac:dyDescent="0.15">
      <c r="B1684" s="522" t="s">
        <v>270</v>
      </c>
      <c r="C1684" s="523"/>
      <c r="D1684" s="524"/>
      <c r="E1684" s="813" t="s">
        <v>516</v>
      </c>
      <c r="F1684" s="814"/>
      <c r="G1684" s="814"/>
      <c r="H1684" s="855"/>
      <c r="I1684" s="855"/>
      <c r="J1684" s="855"/>
      <c r="K1684" s="855"/>
      <c r="L1684" s="856"/>
      <c r="M1684" s="522" t="s">
        <v>270</v>
      </c>
      <c r="N1684" s="523"/>
      <c r="O1684" s="524"/>
      <c r="P1684" s="813" t="s">
        <v>516</v>
      </c>
      <c r="Q1684" s="814"/>
      <c r="R1684" s="814"/>
      <c r="S1684" s="855"/>
      <c r="T1684" s="855"/>
      <c r="U1684" s="855"/>
      <c r="V1684" s="855"/>
      <c r="W1684" s="856"/>
    </row>
    <row r="1685" spans="2:23" s="256" customFormat="1" ht="17.100000000000001" customHeight="1" x14ac:dyDescent="0.15">
      <c r="B1685" s="522" t="s">
        <v>289</v>
      </c>
      <c r="C1685" s="523"/>
      <c r="D1685" s="524"/>
      <c r="E1685" s="813" t="s">
        <v>555</v>
      </c>
      <c r="F1685" s="814"/>
      <c r="G1685" s="814"/>
      <c r="H1685" s="816" t="s">
        <v>8</v>
      </c>
      <c r="I1685" s="817"/>
      <c r="J1685" s="818"/>
      <c r="K1685" s="819"/>
      <c r="L1685" s="819"/>
      <c r="M1685" s="522" t="s">
        <v>289</v>
      </c>
      <c r="N1685" s="523"/>
      <c r="O1685" s="524"/>
      <c r="P1685" s="813" t="s">
        <v>555</v>
      </c>
      <c r="Q1685" s="814"/>
      <c r="R1685" s="814"/>
      <c r="S1685" s="816" t="s">
        <v>8</v>
      </c>
      <c r="T1685" s="817"/>
      <c r="U1685" s="818"/>
      <c r="V1685" s="819"/>
      <c r="W1685" s="820"/>
    </row>
    <row r="1686" spans="2:23" s="256" customFormat="1" ht="17.100000000000001" customHeight="1" x14ac:dyDescent="0.15">
      <c r="B1686" s="565" t="s">
        <v>567</v>
      </c>
      <c r="C1686" s="566"/>
      <c r="D1686" s="885" t="s">
        <v>1117</v>
      </c>
      <c r="E1686" s="886"/>
      <c r="F1686" s="886"/>
      <c r="G1686" s="886"/>
      <c r="H1686" s="886"/>
      <c r="I1686" s="886"/>
      <c r="J1686" s="886"/>
      <c r="K1686" s="886"/>
      <c r="L1686" s="886"/>
      <c r="M1686" s="565" t="s">
        <v>567</v>
      </c>
      <c r="N1686" s="566"/>
      <c r="O1686" s="836" t="s">
        <v>1735</v>
      </c>
      <c r="P1686" s="837"/>
      <c r="Q1686" s="837"/>
      <c r="R1686" s="837"/>
      <c r="S1686" s="837"/>
      <c r="T1686" s="837"/>
      <c r="U1686" s="837"/>
      <c r="V1686" s="837"/>
      <c r="W1686" s="838"/>
    </row>
    <row r="1687" spans="2:23" s="256" customFormat="1" ht="20.100000000000001" customHeight="1" x14ac:dyDescent="0.15">
      <c r="B1687" s="861" t="s">
        <v>564</v>
      </c>
      <c r="C1687" s="839" t="s">
        <v>565</v>
      </c>
      <c r="D1687" s="883" t="s">
        <v>751</v>
      </c>
      <c r="E1687" s="884"/>
      <c r="F1687" s="846"/>
      <c r="G1687" s="847"/>
      <c r="H1687" s="847"/>
      <c r="I1687" s="847"/>
      <c r="J1687" s="847"/>
      <c r="K1687" s="847"/>
      <c r="L1687" s="847"/>
      <c r="M1687" s="861" t="s">
        <v>564</v>
      </c>
      <c r="N1687" s="839" t="s">
        <v>565</v>
      </c>
      <c r="O1687" s="883" t="s">
        <v>752</v>
      </c>
      <c r="P1687" s="884"/>
      <c r="Q1687" s="846"/>
      <c r="R1687" s="847"/>
      <c r="S1687" s="847"/>
      <c r="T1687" s="847"/>
      <c r="U1687" s="847"/>
      <c r="V1687" s="847"/>
      <c r="W1687" s="848"/>
    </row>
    <row r="1688" spans="2:23" s="256" customFormat="1" ht="20.100000000000001" customHeight="1" x14ac:dyDescent="0.15">
      <c r="B1688" s="859"/>
      <c r="C1688" s="830"/>
      <c r="D1688" s="880"/>
      <c r="E1688" s="881"/>
      <c r="F1688" s="849"/>
      <c r="G1688" s="850"/>
      <c r="H1688" s="850"/>
      <c r="I1688" s="850"/>
      <c r="J1688" s="850"/>
      <c r="K1688" s="850"/>
      <c r="L1688" s="850"/>
      <c r="M1688" s="859"/>
      <c r="N1688" s="830"/>
      <c r="O1688" s="880"/>
      <c r="P1688" s="881"/>
      <c r="Q1688" s="849"/>
      <c r="R1688" s="850"/>
      <c r="S1688" s="850"/>
      <c r="T1688" s="850"/>
      <c r="U1688" s="850"/>
      <c r="V1688" s="850"/>
      <c r="W1688" s="851"/>
    </row>
    <row r="1689" spans="2:23" s="256" customFormat="1" ht="20.100000000000001" customHeight="1" x14ac:dyDescent="0.15">
      <c r="B1689" s="859"/>
      <c r="C1689" s="839" t="s">
        <v>2</v>
      </c>
      <c r="D1689" s="842">
        <v>5</v>
      </c>
      <c r="E1689" s="843"/>
      <c r="F1689" s="849"/>
      <c r="G1689" s="850"/>
      <c r="H1689" s="850"/>
      <c r="I1689" s="850"/>
      <c r="J1689" s="850"/>
      <c r="K1689" s="850"/>
      <c r="L1689" s="850"/>
      <c r="M1689" s="859"/>
      <c r="N1689" s="839" t="s">
        <v>2</v>
      </c>
      <c r="O1689" s="842">
        <v>1</v>
      </c>
      <c r="P1689" s="843"/>
      <c r="Q1689" s="849"/>
      <c r="R1689" s="850"/>
      <c r="S1689" s="850"/>
      <c r="T1689" s="850"/>
      <c r="U1689" s="850"/>
      <c r="V1689" s="850"/>
      <c r="W1689" s="851"/>
    </row>
    <row r="1690" spans="2:23" s="256" customFormat="1" ht="20.100000000000001" customHeight="1" x14ac:dyDescent="0.15">
      <c r="B1690" s="860"/>
      <c r="C1690" s="830"/>
      <c r="D1690" s="844"/>
      <c r="E1690" s="845"/>
      <c r="F1690" s="849"/>
      <c r="G1690" s="850"/>
      <c r="H1690" s="850"/>
      <c r="I1690" s="850"/>
      <c r="J1690" s="850"/>
      <c r="K1690" s="850"/>
      <c r="L1690" s="850"/>
      <c r="M1690" s="860"/>
      <c r="N1690" s="830"/>
      <c r="O1690" s="844"/>
      <c r="P1690" s="845"/>
      <c r="Q1690" s="849"/>
      <c r="R1690" s="850"/>
      <c r="S1690" s="850"/>
      <c r="T1690" s="850"/>
      <c r="U1690" s="850"/>
      <c r="V1690" s="850"/>
      <c r="W1690" s="851"/>
    </row>
    <row r="1691" spans="2:23" s="256" customFormat="1" ht="17.100000000000001" customHeight="1" x14ac:dyDescent="0.15">
      <c r="B1691" s="574" t="s">
        <v>566</v>
      </c>
      <c r="C1691" s="574" t="s">
        <v>3</v>
      </c>
      <c r="D1691" s="842" t="s">
        <v>331</v>
      </c>
      <c r="E1691" s="843"/>
      <c r="F1691" s="849"/>
      <c r="G1691" s="850"/>
      <c r="H1691" s="850"/>
      <c r="I1691" s="850"/>
      <c r="J1691" s="850"/>
      <c r="K1691" s="850"/>
      <c r="L1691" s="850"/>
      <c r="M1691" s="574" t="s">
        <v>566</v>
      </c>
      <c r="N1691" s="574" t="s">
        <v>3</v>
      </c>
      <c r="O1691" s="842" t="s">
        <v>329</v>
      </c>
      <c r="P1691" s="843"/>
      <c r="Q1691" s="849"/>
      <c r="R1691" s="850"/>
      <c r="S1691" s="850"/>
      <c r="T1691" s="850"/>
      <c r="U1691" s="850"/>
      <c r="V1691" s="850"/>
      <c r="W1691" s="851"/>
    </row>
    <row r="1692" spans="2:23" s="256" customFormat="1" ht="17.100000000000001" customHeight="1" x14ac:dyDescent="0.15">
      <c r="B1692" s="574"/>
      <c r="C1692" s="574"/>
      <c r="D1692" s="844"/>
      <c r="E1692" s="845"/>
      <c r="F1692" s="849"/>
      <c r="G1692" s="850"/>
      <c r="H1692" s="850"/>
      <c r="I1692" s="850"/>
      <c r="J1692" s="850"/>
      <c r="K1692" s="850"/>
      <c r="L1692" s="850"/>
      <c r="M1692" s="574"/>
      <c r="N1692" s="574"/>
      <c r="O1692" s="844"/>
      <c r="P1692" s="845"/>
      <c r="Q1692" s="849"/>
      <c r="R1692" s="850"/>
      <c r="S1692" s="850"/>
      <c r="T1692" s="850"/>
      <c r="U1692" s="850"/>
      <c r="V1692" s="850"/>
      <c r="W1692" s="851"/>
    </row>
    <row r="1693" spans="2:23" s="256" customFormat="1" ht="17.100000000000001" customHeight="1" x14ac:dyDescent="0.15">
      <c r="B1693" s="574"/>
      <c r="C1693" s="574" t="s">
        <v>4</v>
      </c>
      <c r="D1693" s="842" t="s">
        <v>354</v>
      </c>
      <c r="E1693" s="843"/>
      <c r="F1693" s="849"/>
      <c r="G1693" s="850"/>
      <c r="H1693" s="850"/>
      <c r="I1693" s="850"/>
      <c r="J1693" s="850"/>
      <c r="K1693" s="850"/>
      <c r="L1693" s="850"/>
      <c r="M1693" s="574"/>
      <c r="N1693" s="574" t="s">
        <v>4</v>
      </c>
      <c r="O1693" s="842" t="s">
        <v>351</v>
      </c>
      <c r="P1693" s="843"/>
      <c r="Q1693" s="849"/>
      <c r="R1693" s="850"/>
      <c r="S1693" s="850"/>
      <c r="T1693" s="850"/>
      <c r="U1693" s="850"/>
      <c r="V1693" s="850"/>
      <c r="W1693" s="851"/>
    </row>
    <row r="1694" spans="2:23" s="256" customFormat="1" ht="17.100000000000001" customHeight="1" x14ac:dyDescent="0.15">
      <c r="B1694" s="574"/>
      <c r="C1694" s="574"/>
      <c r="D1694" s="844"/>
      <c r="E1694" s="845"/>
      <c r="F1694" s="849"/>
      <c r="G1694" s="850"/>
      <c r="H1694" s="850"/>
      <c r="I1694" s="850"/>
      <c r="J1694" s="850"/>
      <c r="K1694" s="850"/>
      <c r="L1694" s="850"/>
      <c r="M1694" s="574"/>
      <c r="N1694" s="574"/>
      <c r="O1694" s="844"/>
      <c r="P1694" s="845"/>
      <c r="Q1694" s="849"/>
      <c r="R1694" s="850"/>
      <c r="S1694" s="850"/>
      <c r="T1694" s="850"/>
      <c r="U1694" s="850"/>
      <c r="V1694" s="850"/>
      <c r="W1694" s="851"/>
    </row>
    <row r="1695" spans="2:23" s="256" customFormat="1" ht="17.100000000000001" customHeight="1" x14ac:dyDescent="0.15">
      <c r="B1695" s="522" t="s">
        <v>5</v>
      </c>
      <c r="C1695" s="524"/>
      <c r="D1695" s="827" t="s">
        <v>332</v>
      </c>
      <c r="E1695" s="828"/>
      <c r="F1695" s="849"/>
      <c r="G1695" s="850"/>
      <c r="H1695" s="850"/>
      <c r="I1695" s="850"/>
      <c r="J1695" s="850"/>
      <c r="K1695" s="850"/>
      <c r="L1695" s="850"/>
      <c r="M1695" s="522" t="s">
        <v>5</v>
      </c>
      <c r="N1695" s="524"/>
      <c r="O1695" s="827" t="s">
        <v>332</v>
      </c>
      <c r="P1695" s="828"/>
      <c r="Q1695" s="849"/>
      <c r="R1695" s="850"/>
      <c r="S1695" s="850"/>
      <c r="T1695" s="850"/>
      <c r="U1695" s="850"/>
      <c r="V1695" s="850"/>
      <c r="W1695" s="851"/>
    </row>
    <row r="1696" spans="2:23" s="256" customFormat="1" ht="17.100000000000001" customHeight="1" x14ac:dyDescent="0.15">
      <c r="B1696" s="522" t="s">
        <v>6</v>
      </c>
      <c r="C1696" s="524"/>
      <c r="D1696" s="844" t="s">
        <v>532</v>
      </c>
      <c r="E1696" s="845"/>
      <c r="F1696" s="849"/>
      <c r="G1696" s="850"/>
      <c r="H1696" s="850"/>
      <c r="I1696" s="850"/>
      <c r="J1696" s="850"/>
      <c r="K1696" s="850"/>
      <c r="L1696" s="850"/>
      <c r="M1696" s="522" t="s">
        <v>6</v>
      </c>
      <c r="N1696" s="524"/>
      <c r="O1696" s="844" t="s">
        <v>514</v>
      </c>
      <c r="P1696" s="845"/>
      <c r="Q1696" s="849"/>
      <c r="R1696" s="850"/>
      <c r="S1696" s="850"/>
      <c r="T1696" s="850"/>
      <c r="U1696" s="850"/>
      <c r="V1696" s="850"/>
      <c r="W1696" s="851"/>
    </row>
    <row r="1697" spans="2:31" s="256" customFormat="1" ht="17.100000000000001" customHeight="1" x14ac:dyDescent="0.15">
      <c r="B1697" s="562" t="s">
        <v>29</v>
      </c>
      <c r="C1697" s="831" t="s">
        <v>267</v>
      </c>
      <c r="D1697" s="832"/>
      <c r="E1697" s="260"/>
      <c r="F1697" s="849"/>
      <c r="G1697" s="850"/>
      <c r="H1697" s="850"/>
      <c r="I1697" s="850"/>
      <c r="J1697" s="850"/>
      <c r="K1697" s="850"/>
      <c r="L1697" s="850"/>
      <c r="M1697" s="562" t="s">
        <v>29</v>
      </c>
      <c r="N1697" s="831" t="s">
        <v>267</v>
      </c>
      <c r="O1697" s="832"/>
      <c r="P1697" s="260"/>
      <c r="Q1697" s="849"/>
      <c r="R1697" s="850"/>
      <c r="S1697" s="850"/>
      <c r="T1697" s="850"/>
      <c r="U1697" s="850"/>
      <c r="V1697" s="850"/>
      <c r="W1697" s="851"/>
    </row>
    <row r="1698" spans="2:31" s="256" customFormat="1" ht="17.100000000000001" customHeight="1" x14ac:dyDescent="0.15">
      <c r="B1698" s="565"/>
      <c r="C1698" s="831" t="s">
        <v>268</v>
      </c>
      <c r="D1698" s="832"/>
      <c r="E1698" s="261" t="s">
        <v>551</v>
      </c>
      <c r="F1698" s="852"/>
      <c r="G1698" s="853"/>
      <c r="H1698" s="853"/>
      <c r="I1698" s="853"/>
      <c r="J1698" s="853"/>
      <c r="K1698" s="853"/>
      <c r="L1698" s="853"/>
      <c r="M1698" s="565"/>
      <c r="N1698" s="831" t="s">
        <v>268</v>
      </c>
      <c r="O1698" s="832"/>
      <c r="P1698" s="261" t="s">
        <v>554</v>
      </c>
      <c r="Q1698" s="852"/>
      <c r="R1698" s="853"/>
      <c r="S1698" s="853"/>
      <c r="T1698" s="853"/>
      <c r="U1698" s="853"/>
      <c r="V1698" s="853"/>
      <c r="W1698" s="854"/>
    </row>
    <row r="1699" spans="2:31" s="256" customFormat="1" ht="17.100000000000001" customHeight="1" x14ac:dyDescent="0.15">
      <c r="B1699" s="522" t="s">
        <v>7</v>
      </c>
      <c r="C1699" s="523"/>
      <c r="D1699" s="524"/>
      <c r="E1699" s="833" t="s">
        <v>1121</v>
      </c>
      <c r="F1699" s="857"/>
      <c r="G1699" s="857"/>
      <c r="H1699" s="857"/>
      <c r="I1699" s="857"/>
      <c r="J1699" s="857"/>
      <c r="K1699" s="857"/>
      <c r="L1699" s="858"/>
      <c r="M1699" s="522" t="s">
        <v>7</v>
      </c>
      <c r="N1699" s="523"/>
      <c r="O1699" s="524"/>
      <c r="P1699" s="833" t="s">
        <v>1143</v>
      </c>
      <c r="Q1699" s="857"/>
      <c r="R1699" s="857"/>
      <c r="S1699" s="857"/>
      <c r="T1699" s="857"/>
      <c r="U1699" s="857"/>
      <c r="V1699" s="857"/>
      <c r="W1699" s="858"/>
    </row>
    <row r="1700" spans="2:31" s="256" customFormat="1" ht="17.100000000000001" customHeight="1" x14ac:dyDescent="0.15">
      <c r="B1700" s="522" t="s">
        <v>46</v>
      </c>
      <c r="C1700" s="523"/>
      <c r="D1700" s="524"/>
      <c r="E1700" s="833" t="s">
        <v>1366</v>
      </c>
      <c r="F1700" s="857"/>
      <c r="G1700" s="857"/>
      <c r="H1700" s="857"/>
      <c r="I1700" s="857"/>
      <c r="J1700" s="857"/>
      <c r="K1700" s="857"/>
      <c r="L1700" s="858"/>
      <c r="M1700" s="522" t="s">
        <v>46</v>
      </c>
      <c r="N1700" s="523"/>
      <c r="O1700" s="524"/>
      <c r="P1700" s="813" t="s">
        <v>516</v>
      </c>
      <c r="Q1700" s="814"/>
      <c r="R1700" s="814"/>
      <c r="S1700" s="855"/>
      <c r="T1700" s="855"/>
      <c r="U1700" s="855"/>
      <c r="V1700" s="855"/>
      <c r="W1700" s="856"/>
    </row>
    <row r="1701" spans="2:31" s="256" customFormat="1" ht="17.100000000000001" customHeight="1" x14ac:dyDescent="0.15">
      <c r="B1701" s="522" t="s">
        <v>270</v>
      </c>
      <c r="C1701" s="523"/>
      <c r="D1701" s="524"/>
      <c r="E1701" s="813" t="s">
        <v>516</v>
      </c>
      <c r="F1701" s="814"/>
      <c r="G1701" s="814"/>
      <c r="H1701" s="855"/>
      <c r="I1701" s="855"/>
      <c r="J1701" s="855"/>
      <c r="K1701" s="855"/>
      <c r="L1701" s="856"/>
      <c r="M1701" s="522" t="s">
        <v>270</v>
      </c>
      <c r="N1701" s="523"/>
      <c r="O1701" s="524"/>
      <c r="P1701" s="813" t="s">
        <v>516</v>
      </c>
      <c r="Q1701" s="814"/>
      <c r="R1701" s="814"/>
      <c r="S1701" s="855"/>
      <c r="T1701" s="855"/>
      <c r="U1701" s="855"/>
      <c r="V1701" s="855"/>
      <c r="W1701" s="856"/>
    </row>
    <row r="1702" spans="2:31" s="256" customFormat="1" ht="17.100000000000001" customHeight="1" x14ac:dyDescent="0.15">
      <c r="B1702" s="522" t="s">
        <v>289</v>
      </c>
      <c r="C1702" s="523"/>
      <c r="D1702" s="524"/>
      <c r="E1702" s="813" t="s">
        <v>555</v>
      </c>
      <c r="F1702" s="814"/>
      <c r="G1702" s="814"/>
      <c r="H1702" s="816" t="s">
        <v>8</v>
      </c>
      <c r="I1702" s="817"/>
      <c r="J1702" s="818"/>
      <c r="K1702" s="819"/>
      <c r="L1702" s="819"/>
      <c r="M1702" s="522" t="s">
        <v>289</v>
      </c>
      <c r="N1702" s="523"/>
      <c r="O1702" s="524"/>
      <c r="P1702" s="813" t="s">
        <v>555</v>
      </c>
      <c r="Q1702" s="814"/>
      <c r="R1702" s="814"/>
      <c r="S1702" s="816" t="s">
        <v>8</v>
      </c>
      <c r="T1702" s="817"/>
      <c r="U1702" s="818"/>
      <c r="V1702" s="819"/>
      <c r="W1702" s="820"/>
    </row>
    <row r="1703" spans="2:31" s="256" customFormat="1" ht="17.100000000000001" customHeight="1" x14ac:dyDescent="0.15">
      <c r="B1703" s="565" t="s">
        <v>567</v>
      </c>
      <c r="C1703" s="566"/>
      <c r="D1703" s="836" t="s">
        <v>1725</v>
      </c>
      <c r="E1703" s="837"/>
      <c r="F1703" s="837"/>
      <c r="G1703" s="837"/>
      <c r="H1703" s="837"/>
      <c r="I1703" s="837"/>
      <c r="J1703" s="837"/>
      <c r="K1703" s="837"/>
      <c r="L1703" s="838"/>
      <c r="M1703" s="565" t="s">
        <v>567</v>
      </c>
      <c r="N1703" s="566"/>
      <c r="O1703" s="821" t="s">
        <v>1140</v>
      </c>
      <c r="P1703" s="822"/>
      <c r="Q1703" s="822"/>
      <c r="R1703" s="822"/>
      <c r="S1703" s="822"/>
      <c r="T1703" s="822"/>
      <c r="U1703" s="822"/>
      <c r="V1703" s="822"/>
      <c r="W1703" s="823"/>
    </row>
    <row r="1704" spans="2:31" ht="15" customHeight="1" x14ac:dyDescent="0.15">
      <c r="B1704" s="263"/>
      <c r="C1704" s="824" t="s">
        <v>568</v>
      </c>
      <c r="D1704" s="825"/>
      <c r="E1704" s="825"/>
      <c r="F1704" s="825"/>
      <c r="G1704" s="825"/>
      <c r="H1704" s="825"/>
      <c r="I1704" s="825"/>
      <c r="J1704" s="825"/>
      <c r="K1704" s="825"/>
      <c r="L1704" s="825"/>
      <c r="M1704" s="263"/>
      <c r="N1704" s="263" t="s">
        <v>569</v>
      </c>
      <c r="O1704" s="263"/>
      <c r="P1704" s="263"/>
      <c r="Q1704" s="263"/>
      <c r="R1704" s="263"/>
      <c r="S1704" s="263"/>
      <c r="T1704" s="263"/>
      <c r="U1704" s="263"/>
      <c r="V1704" s="263"/>
      <c r="W1704" s="263"/>
      <c r="AA1704" s="256"/>
      <c r="AB1704" s="256"/>
      <c r="AC1704" s="256"/>
      <c r="AD1704" s="256"/>
      <c r="AE1704" s="256"/>
    </row>
    <row r="1705" spans="2:31" ht="15" customHeight="1" x14ac:dyDescent="0.15">
      <c r="B1705" s="263"/>
      <c r="C1705" s="826"/>
      <c r="D1705" s="826"/>
      <c r="E1705" s="826"/>
      <c r="F1705" s="826"/>
      <c r="G1705" s="826"/>
      <c r="H1705" s="826"/>
      <c r="I1705" s="826"/>
      <c r="J1705" s="826"/>
      <c r="K1705" s="826"/>
      <c r="L1705" s="826"/>
      <c r="M1705" s="263"/>
      <c r="N1705" s="263" t="s">
        <v>570</v>
      </c>
      <c r="O1705" s="263"/>
      <c r="P1705" s="263"/>
      <c r="Q1705" s="263"/>
      <c r="R1705" s="263"/>
      <c r="S1705" s="263"/>
      <c r="T1705" s="263"/>
      <c r="U1705" s="263"/>
      <c r="V1705" s="263"/>
      <c r="W1705" s="263"/>
      <c r="AA1705" s="256"/>
      <c r="AB1705" s="256"/>
      <c r="AC1705" s="256"/>
      <c r="AD1705" s="256"/>
      <c r="AE1705" s="256"/>
    </row>
    <row r="1706" spans="2:31" ht="15" customHeight="1" x14ac:dyDescent="0.15">
      <c r="C1706" s="263" t="s">
        <v>571</v>
      </c>
      <c r="N1706" s="264" t="s">
        <v>517</v>
      </c>
      <c r="O1706" s="264"/>
      <c r="P1706" s="264"/>
      <c r="Q1706" s="264"/>
      <c r="R1706" s="264"/>
      <c r="S1706" s="264"/>
      <c r="T1706" s="264"/>
      <c r="U1706" s="264"/>
      <c r="V1706" s="264"/>
      <c r="AA1706" s="256"/>
      <c r="AB1706" s="256"/>
      <c r="AC1706" s="256"/>
      <c r="AD1706" s="256"/>
      <c r="AE1706" s="256"/>
    </row>
    <row r="1707" spans="2:31" ht="15" customHeight="1" x14ac:dyDescent="0.15">
      <c r="C1707" s="263" t="s">
        <v>573</v>
      </c>
      <c r="N1707" s="264" t="s">
        <v>572</v>
      </c>
      <c r="O1707" s="264"/>
      <c r="P1707" s="264"/>
      <c r="Q1707" s="264"/>
      <c r="R1707" s="264"/>
      <c r="S1707" s="264"/>
      <c r="T1707" s="264"/>
      <c r="U1707" s="264"/>
      <c r="V1707" s="264"/>
      <c r="AA1707" s="256"/>
      <c r="AB1707" s="256"/>
      <c r="AC1707" s="256"/>
      <c r="AD1707" s="256"/>
      <c r="AE1707" s="256"/>
    </row>
    <row r="1708" spans="2:31" x14ac:dyDescent="0.15">
      <c r="C1708" s="264" t="s">
        <v>542</v>
      </c>
      <c r="N1708" s="264" t="s">
        <v>450</v>
      </c>
      <c r="O1708" s="264"/>
      <c r="P1708" s="264"/>
      <c r="Q1708" s="264"/>
      <c r="R1708" s="264"/>
      <c r="S1708" s="264"/>
      <c r="T1708" s="264"/>
      <c r="U1708" s="264"/>
      <c r="V1708" s="264"/>
      <c r="AA1708" s="256"/>
      <c r="AB1708" s="256"/>
      <c r="AC1708" s="256"/>
      <c r="AD1708" s="256"/>
      <c r="AE1708" s="256"/>
    </row>
    <row r="1709" spans="2:31" x14ac:dyDescent="0.15">
      <c r="N1709" s="264"/>
      <c r="AA1709" s="256"/>
      <c r="AB1709" s="256"/>
      <c r="AC1709" s="256"/>
      <c r="AD1709" s="256"/>
      <c r="AE1709" s="256"/>
    </row>
    <row r="1710" spans="2:31" x14ac:dyDescent="0.15">
      <c r="N1710" s="264"/>
      <c r="AA1710" s="256"/>
      <c r="AB1710" s="256"/>
      <c r="AC1710" s="256"/>
      <c r="AD1710" s="256"/>
      <c r="AE1710" s="256"/>
    </row>
    <row r="1711" spans="2:31" ht="9" customHeight="1" x14ac:dyDescent="0.15">
      <c r="AA1711" s="256"/>
      <c r="AB1711" s="256"/>
      <c r="AC1711" s="256"/>
      <c r="AD1711" s="256"/>
      <c r="AE1711" s="256"/>
    </row>
    <row r="1712" spans="2:31" s="256" customFormat="1" ht="22.5" customHeight="1" x14ac:dyDescent="0.15">
      <c r="B1712" s="867" t="s">
        <v>563</v>
      </c>
      <c r="C1712" s="867"/>
      <c r="D1712" s="867"/>
      <c r="E1712" s="867"/>
      <c r="F1712" s="867"/>
      <c r="G1712" s="867"/>
      <c r="H1712" s="867"/>
      <c r="I1712" s="867"/>
      <c r="J1712" s="867"/>
      <c r="K1712" s="867"/>
      <c r="L1712" s="867"/>
      <c r="M1712" s="867"/>
      <c r="N1712" s="867"/>
      <c r="O1712" s="867"/>
      <c r="P1712" s="867"/>
      <c r="Q1712" s="867"/>
      <c r="R1712" s="867"/>
      <c r="S1712" s="867"/>
      <c r="T1712" s="867"/>
      <c r="U1712" s="867"/>
      <c r="V1712" s="867"/>
      <c r="W1712" s="867"/>
      <c r="Y1712" s="242" t="s">
        <v>551</v>
      </c>
    </row>
    <row r="1713" spans="2:31" s="256" customFormat="1" ht="20.100000000000001" customHeight="1" x14ac:dyDescent="0.15">
      <c r="B1713" s="258" t="s">
        <v>27</v>
      </c>
      <c r="C1713" s="258"/>
      <c r="D1713" s="868" t="str">
        <f>D1668</f>
        <v>ミネトンネル</v>
      </c>
      <c r="E1713" s="868"/>
      <c r="F1713" s="868"/>
      <c r="G1713" s="868"/>
      <c r="H1713" s="869" t="s">
        <v>28</v>
      </c>
      <c r="I1713" s="869"/>
      <c r="J1713" s="870" t="str">
        <f>J1668</f>
        <v>一般国道　316号</v>
      </c>
      <c r="K1713" s="870"/>
      <c r="L1713" s="870"/>
      <c r="M1713" s="871" t="s">
        <v>255</v>
      </c>
      <c r="N1713" s="871"/>
      <c r="O1713" s="871"/>
      <c r="P1713" s="872" t="str">
        <f>P1668</f>
        <v>株式会社ニュージェック</v>
      </c>
      <c r="Q1713" s="872"/>
      <c r="R1713" s="872"/>
      <c r="S1713" s="562" t="s">
        <v>220</v>
      </c>
      <c r="T1713" s="564"/>
      <c r="U1713" s="873">
        <f>U1668</f>
        <v>44294</v>
      </c>
      <c r="V1713" s="874"/>
      <c r="W1713" s="875"/>
      <c r="Y1713" s="242" t="s">
        <v>554</v>
      </c>
    </row>
    <row r="1714" spans="2:31" s="256" customFormat="1" ht="20.100000000000001" customHeight="1" x14ac:dyDescent="0.15">
      <c r="B1714" s="259" t="s">
        <v>0</v>
      </c>
      <c r="C1714" s="259"/>
      <c r="D1714" s="879" t="str">
        <f>D1669</f>
        <v>美祢トンネル</v>
      </c>
      <c r="E1714" s="879"/>
      <c r="F1714" s="879"/>
      <c r="G1714" s="879"/>
      <c r="H1714" s="541" t="s">
        <v>1</v>
      </c>
      <c r="I1714" s="541"/>
      <c r="J1714" s="870" t="str">
        <f>J1669</f>
        <v>宇部土木建築事務所</v>
      </c>
      <c r="K1714" s="870"/>
      <c r="L1714" s="870"/>
      <c r="M1714" s="871" t="s">
        <v>256</v>
      </c>
      <c r="N1714" s="871"/>
      <c r="O1714" s="871"/>
      <c r="P1714" s="872" t="str">
        <f>P1669</f>
        <v>石村　勝伸</v>
      </c>
      <c r="Q1714" s="872"/>
      <c r="R1714" s="872"/>
      <c r="S1714" s="705"/>
      <c r="T1714" s="706"/>
      <c r="U1714" s="876"/>
      <c r="V1714" s="877"/>
      <c r="W1714" s="878"/>
      <c r="Y1714" s="242" t="s">
        <v>54</v>
      </c>
    </row>
    <row r="1715" spans="2:31" s="256" customFormat="1" ht="20.100000000000001" customHeight="1" x14ac:dyDescent="0.15">
      <c r="B1715" s="861" t="s">
        <v>564</v>
      </c>
      <c r="C1715" s="839" t="s">
        <v>565</v>
      </c>
      <c r="D1715" s="883" t="s">
        <v>752</v>
      </c>
      <c r="E1715" s="884"/>
      <c r="F1715" s="846"/>
      <c r="G1715" s="847"/>
      <c r="H1715" s="847"/>
      <c r="I1715" s="847"/>
      <c r="J1715" s="847"/>
      <c r="K1715" s="847"/>
      <c r="L1715" s="847"/>
      <c r="M1715" s="861" t="s">
        <v>564</v>
      </c>
      <c r="N1715" s="839" t="s">
        <v>565</v>
      </c>
      <c r="O1715" s="883" t="s">
        <v>752</v>
      </c>
      <c r="P1715" s="884"/>
      <c r="Q1715" s="846"/>
      <c r="R1715" s="847"/>
      <c r="S1715" s="847"/>
      <c r="T1715" s="847"/>
      <c r="U1715" s="847"/>
      <c r="V1715" s="847"/>
      <c r="W1715" s="848"/>
      <c r="Y1715" s="242" t="s">
        <v>55</v>
      </c>
    </row>
    <row r="1716" spans="2:31" s="256" customFormat="1" ht="20.100000000000001" customHeight="1" x14ac:dyDescent="0.15">
      <c r="B1716" s="859"/>
      <c r="C1716" s="830"/>
      <c r="D1716" s="880"/>
      <c r="E1716" s="881"/>
      <c r="F1716" s="849"/>
      <c r="G1716" s="850"/>
      <c r="H1716" s="850"/>
      <c r="I1716" s="850"/>
      <c r="J1716" s="850"/>
      <c r="K1716" s="850"/>
      <c r="L1716" s="850"/>
      <c r="M1716" s="859"/>
      <c r="N1716" s="830"/>
      <c r="O1716" s="880"/>
      <c r="P1716" s="881"/>
      <c r="Q1716" s="849"/>
      <c r="R1716" s="850"/>
      <c r="S1716" s="850"/>
      <c r="T1716" s="850"/>
      <c r="U1716" s="850"/>
      <c r="V1716" s="850"/>
      <c r="W1716" s="851"/>
    </row>
    <row r="1717" spans="2:31" s="256" customFormat="1" ht="20.100000000000001" customHeight="1" x14ac:dyDescent="0.15">
      <c r="B1717" s="859"/>
      <c r="C1717" s="839" t="s">
        <v>2</v>
      </c>
      <c r="D1717" s="842">
        <v>2</v>
      </c>
      <c r="E1717" s="843"/>
      <c r="F1717" s="849"/>
      <c r="G1717" s="850"/>
      <c r="H1717" s="850"/>
      <c r="I1717" s="850"/>
      <c r="J1717" s="850"/>
      <c r="K1717" s="850"/>
      <c r="L1717" s="850"/>
      <c r="M1717" s="859"/>
      <c r="N1717" s="839" t="s">
        <v>2</v>
      </c>
      <c r="O1717" s="842">
        <v>3</v>
      </c>
      <c r="P1717" s="843"/>
      <c r="Q1717" s="849"/>
      <c r="R1717" s="850"/>
      <c r="S1717" s="850"/>
      <c r="T1717" s="850"/>
      <c r="U1717" s="850"/>
      <c r="V1717" s="850"/>
      <c r="W1717" s="851"/>
    </row>
    <row r="1718" spans="2:31" s="256" customFormat="1" ht="20.100000000000001" customHeight="1" x14ac:dyDescent="0.15">
      <c r="B1718" s="860"/>
      <c r="C1718" s="830"/>
      <c r="D1718" s="844"/>
      <c r="E1718" s="845"/>
      <c r="F1718" s="849"/>
      <c r="G1718" s="850"/>
      <c r="H1718" s="850"/>
      <c r="I1718" s="850"/>
      <c r="J1718" s="850"/>
      <c r="K1718" s="850"/>
      <c r="L1718" s="850"/>
      <c r="M1718" s="860"/>
      <c r="N1718" s="830"/>
      <c r="O1718" s="844"/>
      <c r="P1718" s="845"/>
      <c r="Q1718" s="849"/>
      <c r="R1718" s="850"/>
      <c r="S1718" s="850"/>
      <c r="T1718" s="850"/>
      <c r="U1718" s="850"/>
      <c r="V1718" s="850"/>
      <c r="W1718" s="851"/>
    </row>
    <row r="1719" spans="2:31" s="256" customFormat="1" ht="17.100000000000001" customHeight="1" x14ac:dyDescent="0.15">
      <c r="B1719" s="574" t="s">
        <v>566</v>
      </c>
      <c r="C1719" s="574" t="s">
        <v>3</v>
      </c>
      <c r="D1719" s="842" t="s">
        <v>534</v>
      </c>
      <c r="E1719" s="843"/>
      <c r="F1719" s="849"/>
      <c r="G1719" s="850"/>
      <c r="H1719" s="850"/>
      <c r="I1719" s="850"/>
      <c r="J1719" s="850"/>
      <c r="K1719" s="850"/>
      <c r="L1719" s="850"/>
      <c r="M1719" s="574" t="s">
        <v>566</v>
      </c>
      <c r="N1719" s="574" t="s">
        <v>3</v>
      </c>
      <c r="O1719" s="842" t="s">
        <v>534</v>
      </c>
      <c r="P1719" s="843"/>
      <c r="Q1719" s="849"/>
      <c r="R1719" s="850"/>
      <c r="S1719" s="850"/>
      <c r="T1719" s="850"/>
      <c r="U1719" s="850"/>
      <c r="V1719" s="850"/>
      <c r="W1719" s="851"/>
      <c r="AA1719" s="257"/>
      <c r="AB1719" s="257"/>
      <c r="AC1719" s="257"/>
      <c r="AD1719" s="257"/>
      <c r="AE1719" s="257"/>
    </row>
    <row r="1720" spans="2:31" s="256" customFormat="1" ht="17.100000000000001" customHeight="1" x14ac:dyDescent="0.15">
      <c r="B1720" s="574"/>
      <c r="C1720" s="574"/>
      <c r="D1720" s="844"/>
      <c r="E1720" s="845"/>
      <c r="F1720" s="849"/>
      <c r="G1720" s="850"/>
      <c r="H1720" s="850"/>
      <c r="I1720" s="850"/>
      <c r="J1720" s="850"/>
      <c r="K1720" s="850"/>
      <c r="L1720" s="850"/>
      <c r="M1720" s="574"/>
      <c r="N1720" s="574"/>
      <c r="O1720" s="844"/>
      <c r="P1720" s="845"/>
      <c r="Q1720" s="849"/>
      <c r="R1720" s="850"/>
      <c r="S1720" s="850"/>
      <c r="T1720" s="850"/>
      <c r="U1720" s="850"/>
      <c r="V1720" s="850"/>
      <c r="W1720" s="851"/>
      <c r="AA1720" s="257"/>
      <c r="AB1720" s="257"/>
      <c r="AC1720" s="257"/>
      <c r="AD1720" s="257"/>
      <c r="AE1720" s="257"/>
    </row>
    <row r="1721" spans="2:31" s="256" customFormat="1" ht="17.100000000000001" customHeight="1" x14ac:dyDescent="0.15">
      <c r="B1721" s="574"/>
      <c r="C1721" s="574" t="s">
        <v>4</v>
      </c>
      <c r="D1721" s="842" t="s">
        <v>487</v>
      </c>
      <c r="E1721" s="843"/>
      <c r="F1721" s="849"/>
      <c r="G1721" s="850"/>
      <c r="H1721" s="850"/>
      <c r="I1721" s="850"/>
      <c r="J1721" s="850"/>
      <c r="K1721" s="850"/>
      <c r="L1721" s="850"/>
      <c r="M1721" s="574"/>
      <c r="N1721" s="574" t="s">
        <v>4</v>
      </c>
      <c r="O1721" s="842" t="s">
        <v>485</v>
      </c>
      <c r="P1721" s="843"/>
      <c r="Q1721" s="849"/>
      <c r="R1721" s="850"/>
      <c r="S1721" s="850"/>
      <c r="T1721" s="850"/>
      <c r="U1721" s="850"/>
      <c r="V1721" s="850"/>
      <c r="W1721" s="851"/>
      <c r="AA1721" s="257"/>
      <c r="AB1721" s="257"/>
      <c r="AC1721" s="257"/>
      <c r="AD1721" s="257"/>
      <c r="AE1721" s="257"/>
    </row>
    <row r="1722" spans="2:31" s="256" customFormat="1" ht="17.100000000000001" customHeight="1" x14ac:dyDescent="0.15">
      <c r="B1722" s="574"/>
      <c r="C1722" s="574"/>
      <c r="D1722" s="844"/>
      <c r="E1722" s="845"/>
      <c r="F1722" s="849"/>
      <c r="G1722" s="850"/>
      <c r="H1722" s="850"/>
      <c r="I1722" s="850"/>
      <c r="J1722" s="850"/>
      <c r="K1722" s="850"/>
      <c r="L1722" s="850"/>
      <c r="M1722" s="574"/>
      <c r="N1722" s="574"/>
      <c r="O1722" s="844"/>
      <c r="P1722" s="845"/>
      <c r="Q1722" s="849"/>
      <c r="R1722" s="850"/>
      <c r="S1722" s="850"/>
      <c r="T1722" s="850"/>
      <c r="U1722" s="850"/>
      <c r="V1722" s="850"/>
      <c r="W1722" s="851"/>
      <c r="AA1722" s="257"/>
      <c r="AB1722" s="257"/>
      <c r="AC1722" s="257"/>
      <c r="AD1722" s="257"/>
      <c r="AE1722" s="257"/>
    </row>
    <row r="1723" spans="2:31" s="256" customFormat="1" ht="17.100000000000001" customHeight="1" x14ac:dyDescent="0.15">
      <c r="B1723" s="522" t="s">
        <v>5</v>
      </c>
      <c r="C1723" s="524"/>
      <c r="D1723" s="827" t="s">
        <v>333</v>
      </c>
      <c r="E1723" s="828"/>
      <c r="F1723" s="849"/>
      <c r="G1723" s="850"/>
      <c r="H1723" s="850"/>
      <c r="I1723" s="850"/>
      <c r="J1723" s="850"/>
      <c r="K1723" s="850"/>
      <c r="L1723" s="850"/>
      <c r="M1723" s="522" t="s">
        <v>5</v>
      </c>
      <c r="N1723" s="524"/>
      <c r="O1723" s="827" t="s">
        <v>333</v>
      </c>
      <c r="P1723" s="828"/>
      <c r="Q1723" s="849"/>
      <c r="R1723" s="850"/>
      <c r="S1723" s="850"/>
      <c r="T1723" s="850"/>
      <c r="U1723" s="850"/>
      <c r="V1723" s="850"/>
      <c r="W1723" s="851"/>
      <c r="AA1723" s="257"/>
      <c r="AB1723" s="257"/>
      <c r="AC1723" s="257"/>
      <c r="AD1723" s="257"/>
      <c r="AE1723" s="257"/>
    </row>
    <row r="1724" spans="2:31" s="256" customFormat="1" ht="17.100000000000001" customHeight="1" x14ac:dyDescent="0.15">
      <c r="B1724" s="522" t="s">
        <v>6</v>
      </c>
      <c r="C1724" s="524"/>
      <c r="D1724" s="844" t="s">
        <v>338</v>
      </c>
      <c r="E1724" s="845"/>
      <c r="F1724" s="849"/>
      <c r="G1724" s="850"/>
      <c r="H1724" s="850"/>
      <c r="I1724" s="850"/>
      <c r="J1724" s="850"/>
      <c r="K1724" s="850"/>
      <c r="L1724" s="850"/>
      <c r="M1724" s="522" t="s">
        <v>6</v>
      </c>
      <c r="N1724" s="524"/>
      <c r="O1724" s="844" t="s">
        <v>338</v>
      </c>
      <c r="P1724" s="845"/>
      <c r="Q1724" s="849"/>
      <c r="R1724" s="850"/>
      <c r="S1724" s="850"/>
      <c r="T1724" s="850"/>
      <c r="U1724" s="850"/>
      <c r="V1724" s="850"/>
      <c r="W1724" s="851"/>
    </row>
    <row r="1725" spans="2:31" s="256" customFormat="1" ht="17.100000000000001" customHeight="1" x14ac:dyDescent="0.15">
      <c r="B1725" s="562" t="s">
        <v>29</v>
      </c>
      <c r="C1725" s="831" t="s">
        <v>267</v>
      </c>
      <c r="D1725" s="832"/>
      <c r="E1725" s="260"/>
      <c r="F1725" s="849"/>
      <c r="G1725" s="850"/>
      <c r="H1725" s="850"/>
      <c r="I1725" s="850"/>
      <c r="J1725" s="850"/>
      <c r="K1725" s="850"/>
      <c r="L1725" s="850"/>
      <c r="M1725" s="562" t="s">
        <v>29</v>
      </c>
      <c r="N1725" s="831" t="s">
        <v>267</v>
      </c>
      <c r="O1725" s="832"/>
      <c r="P1725" s="260"/>
      <c r="Q1725" s="849"/>
      <c r="R1725" s="850"/>
      <c r="S1725" s="850"/>
      <c r="T1725" s="850"/>
      <c r="U1725" s="850"/>
      <c r="V1725" s="850"/>
      <c r="W1725" s="851"/>
    </row>
    <row r="1726" spans="2:31" s="256" customFormat="1" ht="17.100000000000001" customHeight="1" x14ac:dyDescent="0.15">
      <c r="B1726" s="565"/>
      <c r="C1726" s="831" t="s">
        <v>268</v>
      </c>
      <c r="D1726" s="832"/>
      <c r="E1726" s="261" t="s">
        <v>551</v>
      </c>
      <c r="F1726" s="852"/>
      <c r="G1726" s="853"/>
      <c r="H1726" s="853"/>
      <c r="I1726" s="853"/>
      <c r="J1726" s="853"/>
      <c r="K1726" s="853"/>
      <c r="L1726" s="853"/>
      <c r="M1726" s="565"/>
      <c r="N1726" s="831" t="s">
        <v>268</v>
      </c>
      <c r="O1726" s="832"/>
      <c r="P1726" s="261" t="s">
        <v>551</v>
      </c>
      <c r="Q1726" s="852"/>
      <c r="R1726" s="853"/>
      <c r="S1726" s="853"/>
      <c r="T1726" s="853"/>
      <c r="U1726" s="853"/>
      <c r="V1726" s="853"/>
      <c r="W1726" s="854"/>
    </row>
    <row r="1727" spans="2:31" s="256" customFormat="1" ht="17.100000000000001" customHeight="1" x14ac:dyDescent="0.15">
      <c r="B1727" s="522" t="s">
        <v>7</v>
      </c>
      <c r="C1727" s="523"/>
      <c r="D1727" s="524"/>
      <c r="E1727" s="833" t="s">
        <v>1104</v>
      </c>
      <c r="F1727" s="857"/>
      <c r="G1727" s="857"/>
      <c r="H1727" s="857"/>
      <c r="I1727" s="857"/>
      <c r="J1727" s="857"/>
      <c r="K1727" s="857"/>
      <c r="L1727" s="858"/>
      <c r="M1727" s="522" t="s">
        <v>7</v>
      </c>
      <c r="N1727" s="523"/>
      <c r="O1727" s="524"/>
      <c r="P1727" s="833" t="s">
        <v>1104</v>
      </c>
      <c r="Q1727" s="857"/>
      <c r="R1727" s="857"/>
      <c r="S1727" s="857"/>
      <c r="T1727" s="857"/>
      <c r="U1727" s="857"/>
      <c r="V1727" s="857"/>
      <c r="W1727" s="858"/>
    </row>
    <row r="1728" spans="2:31" s="256" customFormat="1" ht="17.100000000000001" customHeight="1" x14ac:dyDescent="0.15">
      <c r="B1728" s="522" t="s">
        <v>46</v>
      </c>
      <c r="C1728" s="523"/>
      <c r="D1728" s="524"/>
      <c r="E1728" s="813" t="s">
        <v>1137</v>
      </c>
      <c r="F1728" s="814"/>
      <c r="G1728" s="814"/>
      <c r="H1728" s="814"/>
      <c r="I1728" s="814"/>
      <c r="J1728" s="814"/>
      <c r="K1728" s="814"/>
      <c r="L1728" s="814"/>
      <c r="M1728" s="522" t="s">
        <v>46</v>
      </c>
      <c r="N1728" s="523"/>
      <c r="O1728" s="524"/>
      <c r="P1728" s="813" t="s">
        <v>1322</v>
      </c>
      <c r="Q1728" s="814"/>
      <c r="R1728" s="814"/>
      <c r="S1728" s="814"/>
      <c r="T1728" s="814"/>
      <c r="U1728" s="814"/>
      <c r="V1728" s="814"/>
      <c r="W1728" s="815"/>
    </row>
    <row r="1729" spans="2:23" s="256" customFormat="1" ht="17.100000000000001" customHeight="1" x14ac:dyDescent="0.15">
      <c r="B1729" s="522" t="s">
        <v>270</v>
      </c>
      <c r="C1729" s="523"/>
      <c r="D1729" s="524"/>
      <c r="E1729" s="813" t="s">
        <v>516</v>
      </c>
      <c r="F1729" s="814"/>
      <c r="G1729" s="814"/>
      <c r="H1729" s="855"/>
      <c r="I1729" s="855"/>
      <c r="J1729" s="855"/>
      <c r="K1729" s="855"/>
      <c r="L1729" s="856"/>
      <c r="M1729" s="522" t="s">
        <v>270</v>
      </c>
      <c r="N1729" s="523"/>
      <c r="O1729" s="524"/>
      <c r="P1729" s="813" t="s">
        <v>516</v>
      </c>
      <c r="Q1729" s="814"/>
      <c r="R1729" s="814"/>
      <c r="S1729" s="855"/>
      <c r="T1729" s="855"/>
      <c r="U1729" s="855"/>
      <c r="V1729" s="855"/>
      <c r="W1729" s="856"/>
    </row>
    <row r="1730" spans="2:23" s="256" customFormat="1" ht="17.100000000000001" customHeight="1" x14ac:dyDescent="0.15">
      <c r="B1730" s="522" t="s">
        <v>289</v>
      </c>
      <c r="C1730" s="523"/>
      <c r="D1730" s="524"/>
      <c r="E1730" s="862" t="s">
        <v>552</v>
      </c>
      <c r="F1730" s="863"/>
      <c r="G1730" s="863"/>
      <c r="H1730" s="816" t="s">
        <v>8</v>
      </c>
      <c r="I1730" s="817"/>
      <c r="J1730" s="818"/>
      <c r="K1730" s="819"/>
      <c r="L1730" s="819"/>
      <c r="M1730" s="522" t="s">
        <v>289</v>
      </c>
      <c r="N1730" s="523"/>
      <c r="O1730" s="524"/>
      <c r="P1730" s="862" t="s">
        <v>552</v>
      </c>
      <c r="Q1730" s="863"/>
      <c r="R1730" s="863"/>
      <c r="S1730" s="816" t="s">
        <v>8</v>
      </c>
      <c r="T1730" s="817"/>
      <c r="U1730" s="818"/>
      <c r="V1730" s="819"/>
      <c r="W1730" s="820"/>
    </row>
    <row r="1731" spans="2:23" s="256" customFormat="1" ht="17.100000000000001" customHeight="1" x14ac:dyDescent="0.15">
      <c r="B1731" s="565" t="s">
        <v>567</v>
      </c>
      <c r="C1731" s="566"/>
      <c r="D1731" s="821" t="s">
        <v>1278</v>
      </c>
      <c r="E1731" s="822"/>
      <c r="F1731" s="822"/>
      <c r="G1731" s="822"/>
      <c r="H1731" s="822"/>
      <c r="I1731" s="822"/>
      <c r="J1731" s="822"/>
      <c r="K1731" s="822"/>
      <c r="L1731" s="822"/>
      <c r="M1731" s="565" t="s">
        <v>567</v>
      </c>
      <c r="N1731" s="566"/>
      <c r="O1731" s="821" t="s">
        <v>1110</v>
      </c>
      <c r="P1731" s="822"/>
      <c r="Q1731" s="822"/>
      <c r="R1731" s="822"/>
      <c r="S1731" s="822"/>
      <c r="T1731" s="822"/>
      <c r="U1731" s="822"/>
      <c r="V1731" s="822"/>
      <c r="W1731" s="823"/>
    </row>
    <row r="1732" spans="2:23" s="256" customFormat="1" ht="20.100000000000001" customHeight="1" x14ac:dyDescent="0.15">
      <c r="B1732" s="861" t="s">
        <v>564</v>
      </c>
      <c r="C1732" s="839" t="s">
        <v>565</v>
      </c>
      <c r="D1732" s="883" t="s">
        <v>752</v>
      </c>
      <c r="E1732" s="884"/>
      <c r="F1732" s="846"/>
      <c r="G1732" s="847"/>
      <c r="H1732" s="847"/>
      <c r="I1732" s="847"/>
      <c r="J1732" s="847"/>
      <c r="K1732" s="847"/>
      <c r="L1732" s="847"/>
      <c r="M1732" s="861" t="s">
        <v>564</v>
      </c>
      <c r="N1732" s="839" t="s">
        <v>565</v>
      </c>
      <c r="O1732" s="883" t="s">
        <v>752</v>
      </c>
      <c r="P1732" s="884"/>
      <c r="Q1732" s="846"/>
      <c r="R1732" s="847"/>
      <c r="S1732" s="847"/>
      <c r="T1732" s="847"/>
      <c r="U1732" s="847"/>
      <c r="V1732" s="847"/>
      <c r="W1732" s="848"/>
    </row>
    <row r="1733" spans="2:23" s="256" customFormat="1" ht="20.100000000000001" customHeight="1" x14ac:dyDescent="0.15">
      <c r="B1733" s="859"/>
      <c r="C1733" s="830"/>
      <c r="D1733" s="880"/>
      <c r="E1733" s="881"/>
      <c r="F1733" s="849"/>
      <c r="G1733" s="850"/>
      <c r="H1733" s="850"/>
      <c r="I1733" s="850"/>
      <c r="J1733" s="850"/>
      <c r="K1733" s="850"/>
      <c r="L1733" s="850"/>
      <c r="M1733" s="859"/>
      <c r="N1733" s="830"/>
      <c r="O1733" s="880"/>
      <c r="P1733" s="881"/>
      <c r="Q1733" s="849"/>
      <c r="R1733" s="850"/>
      <c r="S1733" s="850"/>
      <c r="T1733" s="850"/>
      <c r="U1733" s="850"/>
      <c r="V1733" s="850"/>
      <c r="W1733" s="851"/>
    </row>
    <row r="1734" spans="2:23" s="256" customFormat="1" ht="20.100000000000001" customHeight="1" x14ac:dyDescent="0.15">
      <c r="B1734" s="859"/>
      <c r="C1734" s="839" t="s">
        <v>2</v>
      </c>
      <c r="D1734" s="842">
        <v>4</v>
      </c>
      <c r="E1734" s="843"/>
      <c r="F1734" s="849"/>
      <c r="G1734" s="850"/>
      <c r="H1734" s="850"/>
      <c r="I1734" s="850"/>
      <c r="J1734" s="850"/>
      <c r="K1734" s="850"/>
      <c r="L1734" s="850"/>
      <c r="M1734" s="859"/>
      <c r="N1734" s="839" t="s">
        <v>2</v>
      </c>
      <c r="O1734" s="842">
        <v>5</v>
      </c>
      <c r="P1734" s="843"/>
      <c r="Q1734" s="849"/>
      <c r="R1734" s="850"/>
      <c r="S1734" s="850"/>
      <c r="T1734" s="850"/>
      <c r="U1734" s="850"/>
      <c r="V1734" s="850"/>
      <c r="W1734" s="851"/>
    </row>
    <row r="1735" spans="2:23" s="256" customFormat="1" ht="20.100000000000001" customHeight="1" x14ac:dyDescent="0.15">
      <c r="B1735" s="860"/>
      <c r="C1735" s="830"/>
      <c r="D1735" s="844"/>
      <c r="E1735" s="845"/>
      <c r="F1735" s="849"/>
      <c r="G1735" s="850"/>
      <c r="H1735" s="850"/>
      <c r="I1735" s="850"/>
      <c r="J1735" s="850"/>
      <c r="K1735" s="850"/>
      <c r="L1735" s="850"/>
      <c r="M1735" s="860"/>
      <c r="N1735" s="830"/>
      <c r="O1735" s="844"/>
      <c r="P1735" s="845"/>
      <c r="Q1735" s="849"/>
      <c r="R1735" s="850"/>
      <c r="S1735" s="850"/>
      <c r="T1735" s="850"/>
      <c r="U1735" s="850"/>
      <c r="V1735" s="850"/>
      <c r="W1735" s="851"/>
    </row>
    <row r="1736" spans="2:23" s="256" customFormat="1" ht="17.100000000000001" customHeight="1" x14ac:dyDescent="0.15">
      <c r="B1736" s="574" t="s">
        <v>566</v>
      </c>
      <c r="C1736" s="574" t="s">
        <v>3</v>
      </c>
      <c r="D1736" s="842" t="s">
        <v>331</v>
      </c>
      <c r="E1736" s="843"/>
      <c r="F1736" s="849"/>
      <c r="G1736" s="850"/>
      <c r="H1736" s="850"/>
      <c r="I1736" s="850"/>
      <c r="J1736" s="850"/>
      <c r="K1736" s="850"/>
      <c r="L1736" s="850"/>
      <c r="M1736" s="574" t="s">
        <v>566</v>
      </c>
      <c r="N1736" s="574" t="s">
        <v>3</v>
      </c>
      <c r="O1736" s="842" t="s">
        <v>331</v>
      </c>
      <c r="P1736" s="843"/>
      <c r="Q1736" s="849"/>
      <c r="R1736" s="850"/>
      <c r="S1736" s="850"/>
      <c r="T1736" s="850"/>
      <c r="U1736" s="850"/>
      <c r="V1736" s="850"/>
      <c r="W1736" s="851"/>
    </row>
    <row r="1737" spans="2:23" s="256" customFormat="1" ht="17.100000000000001" customHeight="1" x14ac:dyDescent="0.15">
      <c r="B1737" s="574"/>
      <c r="C1737" s="574"/>
      <c r="D1737" s="844"/>
      <c r="E1737" s="845"/>
      <c r="F1737" s="849"/>
      <c r="G1737" s="850"/>
      <c r="H1737" s="850"/>
      <c r="I1737" s="850"/>
      <c r="J1737" s="850"/>
      <c r="K1737" s="850"/>
      <c r="L1737" s="850"/>
      <c r="M1737" s="574"/>
      <c r="N1737" s="574"/>
      <c r="O1737" s="844"/>
      <c r="P1737" s="845"/>
      <c r="Q1737" s="849"/>
      <c r="R1737" s="850"/>
      <c r="S1737" s="850"/>
      <c r="T1737" s="850"/>
      <c r="U1737" s="850"/>
      <c r="V1737" s="850"/>
      <c r="W1737" s="851"/>
    </row>
    <row r="1738" spans="2:23" s="256" customFormat="1" ht="17.100000000000001" customHeight="1" x14ac:dyDescent="0.15">
      <c r="B1738" s="574"/>
      <c r="C1738" s="574" t="s">
        <v>4</v>
      </c>
      <c r="D1738" s="842" t="s">
        <v>356</v>
      </c>
      <c r="E1738" s="843"/>
      <c r="F1738" s="849"/>
      <c r="G1738" s="850"/>
      <c r="H1738" s="850"/>
      <c r="I1738" s="850"/>
      <c r="J1738" s="850"/>
      <c r="K1738" s="850"/>
      <c r="L1738" s="850"/>
      <c r="M1738" s="574"/>
      <c r="N1738" s="574" t="s">
        <v>4</v>
      </c>
      <c r="O1738" s="842" t="s">
        <v>354</v>
      </c>
      <c r="P1738" s="843"/>
      <c r="Q1738" s="849"/>
      <c r="R1738" s="850"/>
      <c r="S1738" s="850"/>
      <c r="T1738" s="850"/>
      <c r="U1738" s="850"/>
      <c r="V1738" s="850"/>
      <c r="W1738" s="851"/>
    </row>
    <row r="1739" spans="2:23" s="256" customFormat="1" ht="17.100000000000001" customHeight="1" x14ac:dyDescent="0.15">
      <c r="B1739" s="574"/>
      <c r="C1739" s="574"/>
      <c r="D1739" s="844"/>
      <c r="E1739" s="845"/>
      <c r="F1739" s="849"/>
      <c r="G1739" s="850"/>
      <c r="H1739" s="850"/>
      <c r="I1739" s="850"/>
      <c r="J1739" s="850"/>
      <c r="K1739" s="850"/>
      <c r="L1739" s="850"/>
      <c r="M1739" s="574"/>
      <c r="N1739" s="574"/>
      <c r="O1739" s="844"/>
      <c r="P1739" s="845"/>
      <c r="Q1739" s="849"/>
      <c r="R1739" s="850"/>
      <c r="S1739" s="850"/>
      <c r="T1739" s="850"/>
      <c r="U1739" s="850"/>
      <c r="V1739" s="850"/>
      <c r="W1739" s="851"/>
    </row>
    <row r="1740" spans="2:23" s="256" customFormat="1" ht="17.100000000000001" customHeight="1" x14ac:dyDescent="0.15">
      <c r="B1740" s="522" t="s">
        <v>5</v>
      </c>
      <c r="C1740" s="524"/>
      <c r="D1740" s="827" t="s">
        <v>333</v>
      </c>
      <c r="E1740" s="828"/>
      <c r="F1740" s="849"/>
      <c r="G1740" s="850"/>
      <c r="H1740" s="850"/>
      <c r="I1740" s="850"/>
      <c r="J1740" s="850"/>
      <c r="K1740" s="850"/>
      <c r="L1740" s="850"/>
      <c r="M1740" s="522" t="s">
        <v>5</v>
      </c>
      <c r="N1740" s="524"/>
      <c r="O1740" s="827" t="s">
        <v>332</v>
      </c>
      <c r="P1740" s="828"/>
      <c r="Q1740" s="849"/>
      <c r="R1740" s="850"/>
      <c r="S1740" s="850"/>
      <c r="T1740" s="850"/>
      <c r="U1740" s="850"/>
      <c r="V1740" s="850"/>
      <c r="W1740" s="851"/>
    </row>
    <row r="1741" spans="2:23" s="256" customFormat="1" ht="17.100000000000001" customHeight="1" x14ac:dyDescent="0.15">
      <c r="B1741" s="522" t="s">
        <v>6</v>
      </c>
      <c r="C1741" s="524"/>
      <c r="D1741" s="844" t="s">
        <v>340</v>
      </c>
      <c r="E1741" s="845"/>
      <c r="F1741" s="849"/>
      <c r="G1741" s="850"/>
      <c r="H1741" s="850"/>
      <c r="I1741" s="850"/>
      <c r="J1741" s="850"/>
      <c r="K1741" s="850"/>
      <c r="L1741" s="850"/>
      <c r="M1741" s="522" t="s">
        <v>6</v>
      </c>
      <c r="N1741" s="524"/>
      <c r="O1741" s="844" t="s">
        <v>532</v>
      </c>
      <c r="P1741" s="845"/>
      <c r="Q1741" s="849"/>
      <c r="R1741" s="850"/>
      <c r="S1741" s="850"/>
      <c r="T1741" s="850"/>
      <c r="U1741" s="850"/>
      <c r="V1741" s="850"/>
      <c r="W1741" s="851"/>
    </row>
    <row r="1742" spans="2:23" s="256" customFormat="1" ht="17.100000000000001" customHeight="1" x14ac:dyDescent="0.15">
      <c r="B1742" s="562" t="s">
        <v>29</v>
      </c>
      <c r="C1742" s="831" t="s">
        <v>267</v>
      </c>
      <c r="D1742" s="832"/>
      <c r="E1742" s="260"/>
      <c r="F1742" s="849"/>
      <c r="G1742" s="850"/>
      <c r="H1742" s="850"/>
      <c r="I1742" s="850"/>
      <c r="J1742" s="850"/>
      <c r="K1742" s="850"/>
      <c r="L1742" s="850"/>
      <c r="M1742" s="562" t="s">
        <v>29</v>
      </c>
      <c r="N1742" s="831" t="s">
        <v>267</v>
      </c>
      <c r="O1742" s="832"/>
      <c r="P1742" s="260"/>
      <c r="Q1742" s="849"/>
      <c r="R1742" s="850"/>
      <c r="S1742" s="850"/>
      <c r="T1742" s="850"/>
      <c r="U1742" s="850"/>
      <c r="V1742" s="850"/>
      <c r="W1742" s="851"/>
    </row>
    <row r="1743" spans="2:23" s="256" customFormat="1" ht="17.100000000000001" customHeight="1" x14ac:dyDescent="0.15">
      <c r="B1743" s="565"/>
      <c r="C1743" s="831" t="s">
        <v>268</v>
      </c>
      <c r="D1743" s="832"/>
      <c r="E1743" s="261" t="s">
        <v>554</v>
      </c>
      <c r="F1743" s="852"/>
      <c r="G1743" s="853"/>
      <c r="H1743" s="853"/>
      <c r="I1743" s="853"/>
      <c r="J1743" s="853"/>
      <c r="K1743" s="853"/>
      <c r="L1743" s="853"/>
      <c r="M1743" s="565"/>
      <c r="N1743" s="831" t="s">
        <v>268</v>
      </c>
      <c r="O1743" s="832"/>
      <c r="P1743" s="261" t="s">
        <v>551</v>
      </c>
      <c r="Q1743" s="852"/>
      <c r="R1743" s="853"/>
      <c r="S1743" s="853"/>
      <c r="T1743" s="853"/>
      <c r="U1743" s="853"/>
      <c r="V1743" s="853"/>
      <c r="W1743" s="854"/>
    </row>
    <row r="1744" spans="2:23" s="256" customFormat="1" ht="17.100000000000001" customHeight="1" x14ac:dyDescent="0.15">
      <c r="B1744" s="522" t="s">
        <v>7</v>
      </c>
      <c r="C1744" s="523"/>
      <c r="D1744" s="524"/>
      <c r="E1744" s="833" t="s">
        <v>1323</v>
      </c>
      <c r="F1744" s="857"/>
      <c r="G1744" s="857"/>
      <c r="H1744" s="857"/>
      <c r="I1744" s="857"/>
      <c r="J1744" s="857"/>
      <c r="K1744" s="857"/>
      <c r="L1744" s="858"/>
      <c r="M1744" s="522" t="s">
        <v>7</v>
      </c>
      <c r="N1744" s="523"/>
      <c r="O1744" s="524"/>
      <c r="P1744" s="833" t="s">
        <v>1324</v>
      </c>
      <c r="Q1744" s="857"/>
      <c r="R1744" s="857"/>
      <c r="S1744" s="857"/>
      <c r="T1744" s="857"/>
      <c r="U1744" s="857"/>
      <c r="V1744" s="857"/>
      <c r="W1744" s="858"/>
    </row>
    <row r="1745" spans="2:31" s="256" customFormat="1" ht="17.100000000000001" customHeight="1" x14ac:dyDescent="0.15">
      <c r="B1745" s="522" t="s">
        <v>46</v>
      </c>
      <c r="C1745" s="523"/>
      <c r="D1745" s="524"/>
      <c r="E1745" s="813" t="s">
        <v>1116</v>
      </c>
      <c r="F1745" s="814"/>
      <c r="G1745" s="814"/>
      <c r="H1745" s="814"/>
      <c r="I1745" s="814"/>
      <c r="J1745" s="814"/>
      <c r="K1745" s="814"/>
      <c r="L1745" s="814"/>
      <c r="M1745" s="522" t="s">
        <v>46</v>
      </c>
      <c r="N1745" s="523"/>
      <c r="O1745" s="524"/>
      <c r="P1745" s="813" t="s">
        <v>516</v>
      </c>
      <c r="Q1745" s="814"/>
      <c r="R1745" s="814"/>
      <c r="S1745" s="855"/>
      <c r="T1745" s="855"/>
      <c r="U1745" s="855"/>
      <c r="V1745" s="855"/>
      <c r="W1745" s="856"/>
    </row>
    <row r="1746" spans="2:31" s="256" customFormat="1" ht="17.100000000000001" customHeight="1" x14ac:dyDescent="0.15">
      <c r="B1746" s="522" t="s">
        <v>270</v>
      </c>
      <c r="C1746" s="523"/>
      <c r="D1746" s="524"/>
      <c r="E1746" s="813" t="s">
        <v>516</v>
      </c>
      <c r="F1746" s="814"/>
      <c r="G1746" s="814"/>
      <c r="H1746" s="855"/>
      <c r="I1746" s="855"/>
      <c r="J1746" s="855"/>
      <c r="K1746" s="855"/>
      <c r="L1746" s="856"/>
      <c r="M1746" s="522" t="s">
        <v>270</v>
      </c>
      <c r="N1746" s="523"/>
      <c r="O1746" s="524"/>
      <c r="P1746" s="813" t="s">
        <v>516</v>
      </c>
      <c r="Q1746" s="814"/>
      <c r="R1746" s="814"/>
      <c r="S1746" s="855"/>
      <c r="T1746" s="855"/>
      <c r="U1746" s="855"/>
      <c r="V1746" s="855"/>
      <c r="W1746" s="856"/>
    </row>
    <row r="1747" spans="2:31" s="256" customFormat="1" ht="17.100000000000001" customHeight="1" x14ac:dyDescent="0.15">
      <c r="B1747" s="522" t="s">
        <v>289</v>
      </c>
      <c r="C1747" s="523"/>
      <c r="D1747" s="524"/>
      <c r="E1747" s="813" t="s">
        <v>555</v>
      </c>
      <c r="F1747" s="814"/>
      <c r="G1747" s="814"/>
      <c r="H1747" s="816" t="s">
        <v>8</v>
      </c>
      <c r="I1747" s="817"/>
      <c r="J1747" s="818"/>
      <c r="K1747" s="819"/>
      <c r="L1747" s="819"/>
      <c r="M1747" s="522" t="s">
        <v>289</v>
      </c>
      <c r="N1747" s="523"/>
      <c r="O1747" s="524"/>
      <c r="P1747" s="813" t="s">
        <v>555</v>
      </c>
      <c r="Q1747" s="814"/>
      <c r="R1747" s="814"/>
      <c r="S1747" s="816" t="s">
        <v>8</v>
      </c>
      <c r="T1747" s="817"/>
      <c r="U1747" s="818"/>
      <c r="V1747" s="819"/>
      <c r="W1747" s="820"/>
    </row>
    <row r="1748" spans="2:31" s="256" customFormat="1" ht="17.100000000000001" customHeight="1" x14ac:dyDescent="0.15">
      <c r="B1748" s="565" t="s">
        <v>567</v>
      </c>
      <c r="C1748" s="566"/>
      <c r="D1748" s="885" t="s">
        <v>1117</v>
      </c>
      <c r="E1748" s="886"/>
      <c r="F1748" s="886"/>
      <c r="G1748" s="886"/>
      <c r="H1748" s="886"/>
      <c r="I1748" s="886"/>
      <c r="J1748" s="886"/>
      <c r="K1748" s="886"/>
      <c r="L1748" s="886"/>
      <c r="M1748" s="565" t="s">
        <v>567</v>
      </c>
      <c r="N1748" s="566"/>
      <c r="O1748" s="836" t="s">
        <v>1736</v>
      </c>
      <c r="P1748" s="837"/>
      <c r="Q1748" s="837"/>
      <c r="R1748" s="837"/>
      <c r="S1748" s="837"/>
      <c r="T1748" s="837"/>
      <c r="U1748" s="837"/>
      <c r="V1748" s="837"/>
      <c r="W1748" s="838"/>
    </row>
    <row r="1749" spans="2:31" ht="15" customHeight="1" x14ac:dyDescent="0.15">
      <c r="B1749" s="263"/>
      <c r="C1749" s="824" t="s">
        <v>568</v>
      </c>
      <c r="D1749" s="825"/>
      <c r="E1749" s="825"/>
      <c r="F1749" s="825"/>
      <c r="G1749" s="825"/>
      <c r="H1749" s="825"/>
      <c r="I1749" s="825"/>
      <c r="J1749" s="825"/>
      <c r="K1749" s="825"/>
      <c r="L1749" s="825"/>
      <c r="M1749" s="263"/>
      <c r="N1749" s="263" t="s">
        <v>569</v>
      </c>
      <c r="O1749" s="263"/>
      <c r="P1749" s="263"/>
      <c r="Q1749" s="263"/>
      <c r="R1749" s="263"/>
      <c r="S1749" s="263"/>
      <c r="T1749" s="263"/>
      <c r="U1749" s="263"/>
      <c r="V1749" s="263"/>
      <c r="W1749" s="263"/>
      <c r="AA1749" s="256"/>
      <c r="AB1749" s="256"/>
      <c r="AC1749" s="256"/>
      <c r="AD1749" s="256"/>
      <c r="AE1749" s="256"/>
    </row>
    <row r="1750" spans="2:31" ht="15" customHeight="1" x14ac:dyDescent="0.15">
      <c r="B1750" s="263"/>
      <c r="C1750" s="826"/>
      <c r="D1750" s="826"/>
      <c r="E1750" s="826"/>
      <c r="F1750" s="826"/>
      <c r="G1750" s="826"/>
      <c r="H1750" s="826"/>
      <c r="I1750" s="826"/>
      <c r="J1750" s="826"/>
      <c r="K1750" s="826"/>
      <c r="L1750" s="826"/>
      <c r="M1750" s="263"/>
      <c r="N1750" s="263" t="s">
        <v>570</v>
      </c>
      <c r="O1750" s="263"/>
      <c r="P1750" s="263"/>
      <c r="Q1750" s="263"/>
      <c r="R1750" s="263"/>
      <c r="S1750" s="263"/>
      <c r="T1750" s="263"/>
      <c r="U1750" s="263"/>
      <c r="V1750" s="263"/>
      <c r="W1750" s="263"/>
      <c r="AA1750" s="256"/>
      <c r="AB1750" s="256"/>
      <c r="AC1750" s="256"/>
      <c r="AD1750" s="256"/>
      <c r="AE1750" s="256"/>
    </row>
    <row r="1751" spans="2:31" ht="15" customHeight="1" x14ac:dyDescent="0.15">
      <c r="C1751" s="263" t="s">
        <v>571</v>
      </c>
      <c r="N1751" s="264" t="s">
        <v>517</v>
      </c>
      <c r="O1751" s="264"/>
      <c r="P1751" s="264"/>
      <c r="Q1751" s="264"/>
      <c r="R1751" s="264"/>
      <c r="S1751" s="264"/>
      <c r="T1751" s="264"/>
      <c r="U1751" s="264"/>
      <c r="V1751" s="264"/>
      <c r="AA1751" s="256"/>
      <c r="AB1751" s="256"/>
      <c r="AC1751" s="256"/>
      <c r="AD1751" s="256"/>
      <c r="AE1751" s="256"/>
    </row>
    <row r="1752" spans="2:31" ht="15" customHeight="1" x14ac:dyDescent="0.15">
      <c r="C1752" s="263" t="s">
        <v>573</v>
      </c>
      <c r="N1752" s="264" t="s">
        <v>572</v>
      </c>
      <c r="O1752" s="264"/>
      <c r="P1752" s="264"/>
      <c r="Q1752" s="264"/>
      <c r="R1752" s="264"/>
      <c r="S1752" s="264"/>
      <c r="T1752" s="264"/>
      <c r="U1752" s="264"/>
      <c r="V1752" s="264"/>
      <c r="AA1752" s="256"/>
      <c r="AB1752" s="256"/>
      <c r="AC1752" s="256"/>
      <c r="AD1752" s="256"/>
      <c r="AE1752" s="256"/>
    </row>
    <row r="1753" spans="2:31" x14ac:dyDescent="0.15">
      <c r="C1753" s="264" t="s">
        <v>542</v>
      </c>
      <c r="N1753" s="264" t="s">
        <v>450</v>
      </c>
      <c r="O1753" s="264"/>
      <c r="P1753" s="264"/>
      <c r="Q1753" s="264"/>
      <c r="R1753" s="264"/>
      <c r="S1753" s="264"/>
      <c r="T1753" s="264"/>
      <c r="U1753" s="264"/>
      <c r="V1753" s="264"/>
      <c r="AA1753" s="256"/>
      <c r="AB1753" s="256"/>
      <c r="AC1753" s="256"/>
      <c r="AD1753" s="256"/>
      <c r="AE1753" s="256"/>
    </row>
    <row r="1754" spans="2:31" x14ac:dyDescent="0.15">
      <c r="N1754" s="264"/>
      <c r="AA1754" s="256"/>
      <c r="AB1754" s="256"/>
      <c r="AC1754" s="256"/>
      <c r="AD1754" s="256"/>
      <c r="AE1754" s="256"/>
    </row>
    <row r="1755" spans="2:31" x14ac:dyDescent="0.15">
      <c r="N1755" s="264"/>
      <c r="AA1755" s="256"/>
      <c r="AB1755" s="256"/>
      <c r="AC1755" s="256"/>
      <c r="AD1755" s="256"/>
      <c r="AE1755" s="256"/>
    </row>
    <row r="1756" spans="2:31" ht="9" customHeight="1" x14ac:dyDescent="0.15">
      <c r="AA1756" s="256"/>
      <c r="AB1756" s="256"/>
      <c r="AC1756" s="256"/>
      <c r="AD1756" s="256"/>
      <c r="AE1756" s="256"/>
    </row>
    <row r="1757" spans="2:31" s="256" customFormat="1" ht="22.5" customHeight="1" x14ac:dyDescent="0.15">
      <c r="B1757" s="867" t="s">
        <v>563</v>
      </c>
      <c r="C1757" s="867"/>
      <c r="D1757" s="867"/>
      <c r="E1757" s="867"/>
      <c r="F1757" s="867"/>
      <c r="G1757" s="867"/>
      <c r="H1757" s="867"/>
      <c r="I1757" s="867"/>
      <c r="J1757" s="867"/>
      <c r="K1757" s="867"/>
      <c r="L1757" s="867"/>
      <c r="M1757" s="867"/>
      <c r="N1757" s="867"/>
      <c r="O1757" s="867"/>
      <c r="P1757" s="867"/>
      <c r="Q1757" s="867"/>
      <c r="R1757" s="867"/>
      <c r="S1757" s="867"/>
      <c r="T1757" s="867"/>
      <c r="U1757" s="867"/>
      <c r="V1757" s="867"/>
      <c r="W1757" s="867"/>
      <c r="Y1757" s="242" t="s">
        <v>551</v>
      </c>
    </row>
    <row r="1758" spans="2:31" s="256" customFormat="1" ht="20.100000000000001" customHeight="1" x14ac:dyDescent="0.15">
      <c r="B1758" s="258" t="s">
        <v>27</v>
      </c>
      <c r="C1758" s="258"/>
      <c r="D1758" s="868" t="str">
        <f>D1713</f>
        <v>ミネトンネル</v>
      </c>
      <c r="E1758" s="868"/>
      <c r="F1758" s="868"/>
      <c r="G1758" s="868"/>
      <c r="H1758" s="869" t="s">
        <v>28</v>
      </c>
      <c r="I1758" s="869"/>
      <c r="J1758" s="870" t="str">
        <f>J1713</f>
        <v>一般国道　316号</v>
      </c>
      <c r="K1758" s="870"/>
      <c r="L1758" s="870"/>
      <c r="M1758" s="871" t="s">
        <v>255</v>
      </c>
      <c r="N1758" s="871"/>
      <c r="O1758" s="871"/>
      <c r="P1758" s="872" t="str">
        <f>P1713</f>
        <v>株式会社ニュージェック</v>
      </c>
      <c r="Q1758" s="872"/>
      <c r="R1758" s="872"/>
      <c r="S1758" s="562" t="s">
        <v>220</v>
      </c>
      <c r="T1758" s="564"/>
      <c r="U1758" s="873">
        <f>U1713</f>
        <v>44294</v>
      </c>
      <c r="V1758" s="874"/>
      <c r="W1758" s="875"/>
      <c r="Y1758" s="242" t="s">
        <v>554</v>
      </c>
    </row>
    <row r="1759" spans="2:31" s="256" customFormat="1" ht="20.100000000000001" customHeight="1" x14ac:dyDescent="0.15">
      <c r="B1759" s="259" t="s">
        <v>0</v>
      </c>
      <c r="C1759" s="259"/>
      <c r="D1759" s="879" t="str">
        <f>D1714</f>
        <v>美祢トンネル</v>
      </c>
      <c r="E1759" s="879"/>
      <c r="F1759" s="879"/>
      <c r="G1759" s="879"/>
      <c r="H1759" s="541" t="s">
        <v>1</v>
      </c>
      <c r="I1759" s="541"/>
      <c r="J1759" s="870" t="str">
        <f>J1714</f>
        <v>宇部土木建築事務所</v>
      </c>
      <c r="K1759" s="870"/>
      <c r="L1759" s="870"/>
      <c r="M1759" s="871" t="s">
        <v>256</v>
      </c>
      <c r="N1759" s="871"/>
      <c r="O1759" s="871"/>
      <c r="P1759" s="872" t="str">
        <f>P1714</f>
        <v>石村　勝伸</v>
      </c>
      <c r="Q1759" s="872"/>
      <c r="R1759" s="872"/>
      <c r="S1759" s="705"/>
      <c r="T1759" s="706"/>
      <c r="U1759" s="876"/>
      <c r="V1759" s="877"/>
      <c r="W1759" s="878"/>
      <c r="Y1759" s="242" t="s">
        <v>54</v>
      </c>
    </row>
    <row r="1760" spans="2:31" s="256" customFormat="1" ht="20.100000000000001" customHeight="1" x14ac:dyDescent="0.15">
      <c r="B1760" s="861" t="s">
        <v>564</v>
      </c>
      <c r="C1760" s="839" t="s">
        <v>565</v>
      </c>
      <c r="D1760" s="883" t="s">
        <v>752</v>
      </c>
      <c r="E1760" s="884"/>
      <c r="F1760" s="846"/>
      <c r="G1760" s="847"/>
      <c r="H1760" s="847"/>
      <c r="I1760" s="847"/>
      <c r="J1760" s="847"/>
      <c r="K1760" s="847"/>
      <c r="L1760" s="847"/>
      <c r="M1760" s="861" t="s">
        <v>564</v>
      </c>
      <c r="N1760" s="839" t="s">
        <v>565</v>
      </c>
      <c r="O1760" s="883" t="s">
        <v>753</v>
      </c>
      <c r="P1760" s="884"/>
      <c r="Q1760" s="846"/>
      <c r="R1760" s="847"/>
      <c r="S1760" s="847"/>
      <c r="T1760" s="847"/>
      <c r="U1760" s="847"/>
      <c r="V1760" s="847"/>
      <c r="W1760" s="848"/>
      <c r="Y1760" s="242" t="s">
        <v>55</v>
      </c>
    </row>
    <row r="1761" spans="2:31" s="256" customFormat="1" ht="20.100000000000001" customHeight="1" x14ac:dyDescent="0.15">
      <c r="B1761" s="859"/>
      <c r="C1761" s="830"/>
      <c r="D1761" s="880"/>
      <c r="E1761" s="881"/>
      <c r="F1761" s="849"/>
      <c r="G1761" s="850"/>
      <c r="H1761" s="850"/>
      <c r="I1761" s="850"/>
      <c r="J1761" s="850"/>
      <c r="K1761" s="850"/>
      <c r="L1761" s="850"/>
      <c r="M1761" s="859"/>
      <c r="N1761" s="830"/>
      <c r="O1761" s="880"/>
      <c r="P1761" s="881"/>
      <c r="Q1761" s="849"/>
      <c r="R1761" s="850"/>
      <c r="S1761" s="850"/>
      <c r="T1761" s="850"/>
      <c r="U1761" s="850"/>
      <c r="V1761" s="850"/>
      <c r="W1761" s="851"/>
    </row>
    <row r="1762" spans="2:31" s="256" customFormat="1" ht="20.100000000000001" customHeight="1" x14ac:dyDescent="0.15">
      <c r="B1762" s="859"/>
      <c r="C1762" s="839" t="s">
        <v>2</v>
      </c>
      <c r="D1762" s="842">
        <v>6</v>
      </c>
      <c r="E1762" s="843"/>
      <c r="F1762" s="849"/>
      <c r="G1762" s="850"/>
      <c r="H1762" s="850"/>
      <c r="I1762" s="850"/>
      <c r="J1762" s="850"/>
      <c r="K1762" s="850"/>
      <c r="L1762" s="850"/>
      <c r="M1762" s="859"/>
      <c r="N1762" s="839" t="s">
        <v>2</v>
      </c>
      <c r="O1762" s="842">
        <v>1</v>
      </c>
      <c r="P1762" s="843"/>
      <c r="Q1762" s="849"/>
      <c r="R1762" s="850"/>
      <c r="S1762" s="850"/>
      <c r="T1762" s="850"/>
      <c r="U1762" s="850"/>
      <c r="V1762" s="850"/>
      <c r="W1762" s="851"/>
    </row>
    <row r="1763" spans="2:31" s="256" customFormat="1" ht="20.100000000000001" customHeight="1" x14ac:dyDescent="0.15">
      <c r="B1763" s="860"/>
      <c r="C1763" s="830"/>
      <c r="D1763" s="844"/>
      <c r="E1763" s="845"/>
      <c r="F1763" s="849"/>
      <c r="G1763" s="850"/>
      <c r="H1763" s="850"/>
      <c r="I1763" s="850"/>
      <c r="J1763" s="850"/>
      <c r="K1763" s="850"/>
      <c r="L1763" s="850"/>
      <c r="M1763" s="860"/>
      <c r="N1763" s="830"/>
      <c r="O1763" s="844"/>
      <c r="P1763" s="845"/>
      <c r="Q1763" s="849"/>
      <c r="R1763" s="850"/>
      <c r="S1763" s="850"/>
      <c r="T1763" s="850"/>
      <c r="U1763" s="850"/>
      <c r="V1763" s="850"/>
      <c r="W1763" s="851"/>
    </row>
    <row r="1764" spans="2:31" s="256" customFormat="1" ht="17.100000000000001" customHeight="1" x14ac:dyDescent="0.15">
      <c r="B1764" s="574" t="s">
        <v>566</v>
      </c>
      <c r="C1764" s="574" t="s">
        <v>3</v>
      </c>
      <c r="D1764" s="842" t="s">
        <v>331</v>
      </c>
      <c r="E1764" s="843"/>
      <c r="F1764" s="849"/>
      <c r="G1764" s="850"/>
      <c r="H1764" s="850"/>
      <c r="I1764" s="850"/>
      <c r="J1764" s="850"/>
      <c r="K1764" s="850"/>
      <c r="L1764" s="850"/>
      <c r="M1764" s="574" t="s">
        <v>566</v>
      </c>
      <c r="N1764" s="574" t="s">
        <v>3</v>
      </c>
      <c r="O1764" s="842" t="s">
        <v>329</v>
      </c>
      <c r="P1764" s="843"/>
      <c r="Q1764" s="849"/>
      <c r="R1764" s="850"/>
      <c r="S1764" s="850"/>
      <c r="T1764" s="850"/>
      <c r="U1764" s="850"/>
      <c r="V1764" s="850"/>
      <c r="W1764" s="851"/>
      <c r="AA1764" s="257"/>
      <c r="AB1764" s="257"/>
      <c r="AC1764" s="257"/>
      <c r="AD1764" s="257"/>
      <c r="AE1764" s="257"/>
    </row>
    <row r="1765" spans="2:31" s="256" customFormat="1" ht="17.100000000000001" customHeight="1" x14ac:dyDescent="0.15">
      <c r="B1765" s="574"/>
      <c r="C1765" s="574"/>
      <c r="D1765" s="844"/>
      <c r="E1765" s="845"/>
      <c r="F1765" s="849"/>
      <c r="G1765" s="850"/>
      <c r="H1765" s="850"/>
      <c r="I1765" s="850"/>
      <c r="J1765" s="850"/>
      <c r="K1765" s="850"/>
      <c r="L1765" s="850"/>
      <c r="M1765" s="574"/>
      <c r="N1765" s="574"/>
      <c r="O1765" s="844"/>
      <c r="P1765" s="845"/>
      <c r="Q1765" s="849"/>
      <c r="R1765" s="850"/>
      <c r="S1765" s="850"/>
      <c r="T1765" s="850"/>
      <c r="U1765" s="850"/>
      <c r="V1765" s="850"/>
      <c r="W1765" s="851"/>
      <c r="AA1765" s="257"/>
      <c r="AB1765" s="257"/>
      <c r="AC1765" s="257"/>
      <c r="AD1765" s="257"/>
      <c r="AE1765" s="257"/>
    </row>
    <row r="1766" spans="2:31" s="256" customFormat="1" ht="17.100000000000001" customHeight="1" x14ac:dyDescent="0.15">
      <c r="B1766" s="574"/>
      <c r="C1766" s="574" t="s">
        <v>4</v>
      </c>
      <c r="D1766" s="842" t="s">
        <v>355</v>
      </c>
      <c r="E1766" s="843"/>
      <c r="F1766" s="849"/>
      <c r="G1766" s="850"/>
      <c r="H1766" s="850"/>
      <c r="I1766" s="850"/>
      <c r="J1766" s="850"/>
      <c r="K1766" s="850"/>
      <c r="L1766" s="850"/>
      <c r="M1766" s="574"/>
      <c r="N1766" s="574" t="s">
        <v>4</v>
      </c>
      <c r="O1766" s="842" t="s">
        <v>351</v>
      </c>
      <c r="P1766" s="843"/>
      <c r="Q1766" s="849"/>
      <c r="R1766" s="850"/>
      <c r="S1766" s="850"/>
      <c r="T1766" s="850"/>
      <c r="U1766" s="850"/>
      <c r="V1766" s="850"/>
      <c r="W1766" s="851"/>
      <c r="AA1766" s="257"/>
      <c r="AB1766" s="257"/>
      <c r="AC1766" s="257"/>
      <c r="AD1766" s="257"/>
      <c r="AE1766" s="257"/>
    </row>
    <row r="1767" spans="2:31" s="256" customFormat="1" ht="17.100000000000001" customHeight="1" x14ac:dyDescent="0.15">
      <c r="B1767" s="574"/>
      <c r="C1767" s="574"/>
      <c r="D1767" s="844"/>
      <c r="E1767" s="845"/>
      <c r="F1767" s="849"/>
      <c r="G1767" s="850"/>
      <c r="H1767" s="850"/>
      <c r="I1767" s="850"/>
      <c r="J1767" s="850"/>
      <c r="K1767" s="850"/>
      <c r="L1767" s="850"/>
      <c r="M1767" s="574"/>
      <c r="N1767" s="574"/>
      <c r="O1767" s="844"/>
      <c r="P1767" s="845"/>
      <c r="Q1767" s="849"/>
      <c r="R1767" s="850"/>
      <c r="S1767" s="850"/>
      <c r="T1767" s="850"/>
      <c r="U1767" s="850"/>
      <c r="V1767" s="850"/>
      <c r="W1767" s="851"/>
      <c r="AA1767" s="257"/>
      <c r="AB1767" s="257"/>
      <c r="AC1767" s="257"/>
      <c r="AD1767" s="257"/>
      <c r="AE1767" s="257"/>
    </row>
    <row r="1768" spans="2:31" s="256" customFormat="1" ht="17.100000000000001" customHeight="1" x14ac:dyDescent="0.15">
      <c r="B1768" s="522" t="s">
        <v>5</v>
      </c>
      <c r="C1768" s="524"/>
      <c r="D1768" s="827" t="s">
        <v>333</v>
      </c>
      <c r="E1768" s="828"/>
      <c r="F1768" s="849"/>
      <c r="G1768" s="850"/>
      <c r="H1768" s="850"/>
      <c r="I1768" s="850"/>
      <c r="J1768" s="850"/>
      <c r="K1768" s="850"/>
      <c r="L1768" s="850"/>
      <c r="M1768" s="522" t="s">
        <v>5</v>
      </c>
      <c r="N1768" s="524"/>
      <c r="O1768" s="827" t="s">
        <v>332</v>
      </c>
      <c r="P1768" s="828"/>
      <c r="Q1768" s="849"/>
      <c r="R1768" s="850"/>
      <c r="S1768" s="850"/>
      <c r="T1768" s="850"/>
      <c r="U1768" s="850"/>
      <c r="V1768" s="850"/>
      <c r="W1768" s="851"/>
      <c r="AA1768" s="257"/>
      <c r="AB1768" s="257"/>
      <c r="AC1768" s="257"/>
      <c r="AD1768" s="257"/>
      <c r="AE1768" s="257"/>
    </row>
    <row r="1769" spans="2:31" s="256" customFormat="1" ht="17.100000000000001" customHeight="1" x14ac:dyDescent="0.15">
      <c r="B1769" s="522" t="s">
        <v>6</v>
      </c>
      <c r="C1769" s="524"/>
      <c r="D1769" s="844" t="s">
        <v>340</v>
      </c>
      <c r="E1769" s="845"/>
      <c r="F1769" s="849"/>
      <c r="G1769" s="850"/>
      <c r="H1769" s="850"/>
      <c r="I1769" s="850"/>
      <c r="J1769" s="850"/>
      <c r="K1769" s="850"/>
      <c r="L1769" s="850"/>
      <c r="M1769" s="522" t="s">
        <v>6</v>
      </c>
      <c r="N1769" s="524"/>
      <c r="O1769" s="844" t="s">
        <v>514</v>
      </c>
      <c r="P1769" s="845"/>
      <c r="Q1769" s="849"/>
      <c r="R1769" s="850"/>
      <c r="S1769" s="850"/>
      <c r="T1769" s="850"/>
      <c r="U1769" s="850"/>
      <c r="V1769" s="850"/>
      <c r="W1769" s="851"/>
    </row>
    <row r="1770" spans="2:31" s="256" customFormat="1" ht="17.100000000000001" customHeight="1" x14ac:dyDescent="0.15">
      <c r="B1770" s="562" t="s">
        <v>29</v>
      </c>
      <c r="C1770" s="831" t="s">
        <v>267</v>
      </c>
      <c r="D1770" s="832"/>
      <c r="E1770" s="260"/>
      <c r="F1770" s="849"/>
      <c r="G1770" s="850"/>
      <c r="H1770" s="850"/>
      <c r="I1770" s="850"/>
      <c r="J1770" s="850"/>
      <c r="K1770" s="850"/>
      <c r="L1770" s="850"/>
      <c r="M1770" s="562" t="s">
        <v>29</v>
      </c>
      <c r="N1770" s="831" t="s">
        <v>267</v>
      </c>
      <c r="O1770" s="832"/>
      <c r="P1770" s="260"/>
      <c r="Q1770" s="849"/>
      <c r="R1770" s="850"/>
      <c r="S1770" s="850"/>
      <c r="T1770" s="850"/>
      <c r="U1770" s="850"/>
      <c r="V1770" s="850"/>
      <c r="W1770" s="851"/>
    </row>
    <row r="1771" spans="2:31" s="256" customFormat="1" ht="17.100000000000001" customHeight="1" x14ac:dyDescent="0.15">
      <c r="B1771" s="565"/>
      <c r="C1771" s="831" t="s">
        <v>268</v>
      </c>
      <c r="D1771" s="832"/>
      <c r="E1771" s="261" t="s">
        <v>554</v>
      </c>
      <c r="F1771" s="852"/>
      <c r="G1771" s="853"/>
      <c r="H1771" s="853"/>
      <c r="I1771" s="853"/>
      <c r="J1771" s="853"/>
      <c r="K1771" s="853"/>
      <c r="L1771" s="853"/>
      <c r="M1771" s="565"/>
      <c r="N1771" s="831" t="s">
        <v>268</v>
      </c>
      <c r="O1771" s="832"/>
      <c r="P1771" s="261" t="s">
        <v>554</v>
      </c>
      <c r="Q1771" s="852"/>
      <c r="R1771" s="853"/>
      <c r="S1771" s="853"/>
      <c r="T1771" s="853"/>
      <c r="U1771" s="853"/>
      <c r="V1771" s="853"/>
      <c r="W1771" s="854"/>
    </row>
    <row r="1772" spans="2:31" s="256" customFormat="1" ht="17.100000000000001" customHeight="1" x14ac:dyDescent="0.15">
      <c r="B1772" s="522" t="s">
        <v>7</v>
      </c>
      <c r="C1772" s="523"/>
      <c r="D1772" s="524"/>
      <c r="E1772" s="833" t="s">
        <v>1301</v>
      </c>
      <c r="F1772" s="857"/>
      <c r="G1772" s="857"/>
      <c r="H1772" s="857"/>
      <c r="I1772" s="857"/>
      <c r="J1772" s="857"/>
      <c r="K1772" s="857"/>
      <c r="L1772" s="858"/>
      <c r="M1772" s="522" t="s">
        <v>7</v>
      </c>
      <c r="N1772" s="523"/>
      <c r="O1772" s="524"/>
      <c r="P1772" s="833" t="s">
        <v>1143</v>
      </c>
      <c r="Q1772" s="857"/>
      <c r="R1772" s="857"/>
      <c r="S1772" s="857"/>
      <c r="T1772" s="857"/>
      <c r="U1772" s="857"/>
      <c r="V1772" s="857"/>
      <c r="W1772" s="858"/>
    </row>
    <row r="1773" spans="2:31" s="256" customFormat="1" ht="17.100000000000001" customHeight="1" x14ac:dyDescent="0.15">
      <c r="B1773" s="522" t="s">
        <v>46</v>
      </c>
      <c r="C1773" s="523"/>
      <c r="D1773" s="524"/>
      <c r="E1773" s="813" t="s">
        <v>1116</v>
      </c>
      <c r="F1773" s="814"/>
      <c r="G1773" s="814"/>
      <c r="H1773" s="814"/>
      <c r="I1773" s="814"/>
      <c r="J1773" s="814"/>
      <c r="K1773" s="814"/>
      <c r="L1773" s="814"/>
      <c r="M1773" s="522" t="s">
        <v>46</v>
      </c>
      <c r="N1773" s="523"/>
      <c r="O1773" s="524"/>
      <c r="P1773" s="813" t="s">
        <v>516</v>
      </c>
      <c r="Q1773" s="814"/>
      <c r="R1773" s="814"/>
      <c r="S1773" s="855"/>
      <c r="T1773" s="855"/>
      <c r="U1773" s="855"/>
      <c r="V1773" s="855"/>
      <c r="W1773" s="856"/>
    </row>
    <row r="1774" spans="2:31" s="256" customFormat="1" ht="17.100000000000001" customHeight="1" x14ac:dyDescent="0.15">
      <c r="B1774" s="522" t="s">
        <v>270</v>
      </c>
      <c r="C1774" s="523"/>
      <c r="D1774" s="524"/>
      <c r="E1774" s="813" t="s">
        <v>516</v>
      </c>
      <c r="F1774" s="814"/>
      <c r="G1774" s="814"/>
      <c r="H1774" s="855"/>
      <c r="I1774" s="855"/>
      <c r="J1774" s="855"/>
      <c r="K1774" s="855"/>
      <c r="L1774" s="856"/>
      <c r="M1774" s="522" t="s">
        <v>270</v>
      </c>
      <c r="N1774" s="523"/>
      <c r="O1774" s="524"/>
      <c r="P1774" s="813" t="s">
        <v>516</v>
      </c>
      <c r="Q1774" s="814"/>
      <c r="R1774" s="814"/>
      <c r="S1774" s="855"/>
      <c r="T1774" s="855"/>
      <c r="U1774" s="855"/>
      <c r="V1774" s="855"/>
      <c r="W1774" s="856"/>
    </row>
    <row r="1775" spans="2:31" s="256" customFormat="1" ht="17.100000000000001" customHeight="1" x14ac:dyDescent="0.15">
      <c r="B1775" s="522" t="s">
        <v>289</v>
      </c>
      <c r="C1775" s="523"/>
      <c r="D1775" s="524"/>
      <c r="E1775" s="813" t="s">
        <v>555</v>
      </c>
      <c r="F1775" s="814"/>
      <c r="G1775" s="814"/>
      <c r="H1775" s="816" t="s">
        <v>8</v>
      </c>
      <c r="I1775" s="817"/>
      <c r="J1775" s="818"/>
      <c r="K1775" s="819"/>
      <c r="L1775" s="819"/>
      <c r="M1775" s="522" t="s">
        <v>289</v>
      </c>
      <c r="N1775" s="523"/>
      <c r="O1775" s="524"/>
      <c r="P1775" s="813" t="s">
        <v>555</v>
      </c>
      <c r="Q1775" s="814"/>
      <c r="R1775" s="814"/>
      <c r="S1775" s="816" t="s">
        <v>8</v>
      </c>
      <c r="T1775" s="817"/>
      <c r="U1775" s="818"/>
      <c r="V1775" s="819"/>
      <c r="W1775" s="820"/>
    </row>
    <row r="1776" spans="2:31" s="256" customFormat="1" ht="17.100000000000001" customHeight="1" x14ac:dyDescent="0.15">
      <c r="B1776" s="565" t="s">
        <v>567</v>
      </c>
      <c r="C1776" s="566"/>
      <c r="D1776" s="885" t="s">
        <v>1117</v>
      </c>
      <c r="E1776" s="886"/>
      <c r="F1776" s="886"/>
      <c r="G1776" s="886"/>
      <c r="H1776" s="886"/>
      <c r="I1776" s="886"/>
      <c r="J1776" s="886"/>
      <c r="K1776" s="886"/>
      <c r="L1776" s="886"/>
      <c r="M1776" s="565" t="s">
        <v>567</v>
      </c>
      <c r="N1776" s="566"/>
      <c r="O1776" s="821" t="s">
        <v>1140</v>
      </c>
      <c r="P1776" s="822"/>
      <c r="Q1776" s="822"/>
      <c r="R1776" s="822"/>
      <c r="S1776" s="822"/>
      <c r="T1776" s="822"/>
      <c r="U1776" s="822"/>
      <c r="V1776" s="822"/>
      <c r="W1776" s="823"/>
    </row>
    <row r="1777" spans="2:23" s="256" customFormat="1" ht="20.100000000000001" customHeight="1" x14ac:dyDescent="0.15">
      <c r="B1777" s="861" t="s">
        <v>564</v>
      </c>
      <c r="C1777" s="839" t="s">
        <v>565</v>
      </c>
      <c r="D1777" s="883" t="s">
        <v>753</v>
      </c>
      <c r="E1777" s="884"/>
      <c r="F1777" s="846"/>
      <c r="G1777" s="847"/>
      <c r="H1777" s="847"/>
      <c r="I1777" s="847"/>
      <c r="J1777" s="847"/>
      <c r="K1777" s="847"/>
      <c r="L1777" s="847"/>
      <c r="M1777" s="861" t="s">
        <v>564</v>
      </c>
      <c r="N1777" s="839" t="s">
        <v>565</v>
      </c>
      <c r="O1777" s="883" t="s">
        <v>753</v>
      </c>
      <c r="P1777" s="884"/>
      <c r="Q1777" s="846"/>
      <c r="R1777" s="847"/>
      <c r="S1777" s="847"/>
      <c r="T1777" s="847"/>
      <c r="U1777" s="847"/>
      <c r="V1777" s="847"/>
      <c r="W1777" s="848"/>
    </row>
    <row r="1778" spans="2:23" s="256" customFormat="1" ht="20.100000000000001" customHeight="1" x14ac:dyDescent="0.15">
      <c r="B1778" s="859"/>
      <c r="C1778" s="830"/>
      <c r="D1778" s="880"/>
      <c r="E1778" s="881"/>
      <c r="F1778" s="849"/>
      <c r="G1778" s="850"/>
      <c r="H1778" s="850"/>
      <c r="I1778" s="850"/>
      <c r="J1778" s="850"/>
      <c r="K1778" s="850"/>
      <c r="L1778" s="850"/>
      <c r="M1778" s="859"/>
      <c r="N1778" s="830"/>
      <c r="O1778" s="880"/>
      <c r="P1778" s="881"/>
      <c r="Q1778" s="849"/>
      <c r="R1778" s="850"/>
      <c r="S1778" s="850"/>
      <c r="T1778" s="850"/>
      <c r="U1778" s="850"/>
      <c r="V1778" s="850"/>
      <c r="W1778" s="851"/>
    </row>
    <row r="1779" spans="2:23" s="256" customFormat="1" ht="20.100000000000001" customHeight="1" x14ac:dyDescent="0.15">
      <c r="B1779" s="859"/>
      <c r="C1779" s="839" t="s">
        <v>2</v>
      </c>
      <c r="D1779" s="842">
        <v>2</v>
      </c>
      <c r="E1779" s="843"/>
      <c r="F1779" s="849"/>
      <c r="G1779" s="850"/>
      <c r="H1779" s="850"/>
      <c r="I1779" s="850"/>
      <c r="J1779" s="850"/>
      <c r="K1779" s="850"/>
      <c r="L1779" s="850"/>
      <c r="M1779" s="859"/>
      <c r="N1779" s="839" t="s">
        <v>2</v>
      </c>
      <c r="O1779" s="842">
        <v>3</v>
      </c>
      <c r="P1779" s="843"/>
      <c r="Q1779" s="849"/>
      <c r="R1779" s="850"/>
      <c r="S1779" s="850"/>
      <c r="T1779" s="850"/>
      <c r="U1779" s="850"/>
      <c r="V1779" s="850"/>
      <c r="W1779" s="851"/>
    </row>
    <row r="1780" spans="2:23" s="256" customFormat="1" ht="20.100000000000001" customHeight="1" x14ac:dyDescent="0.15">
      <c r="B1780" s="860"/>
      <c r="C1780" s="830"/>
      <c r="D1780" s="844"/>
      <c r="E1780" s="845"/>
      <c r="F1780" s="849"/>
      <c r="G1780" s="850"/>
      <c r="H1780" s="850"/>
      <c r="I1780" s="850"/>
      <c r="J1780" s="850"/>
      <c r="K1780" s="850"/>
      <c r="L1780" s="850"/>
      <c r="M1780" s="860"/>
      <c r="N1780" s="830"/>
      <c r="O1780" s="844"/>
      <c r="P1780" s="845"/>
      <c r="Q1780" s="849"/>
      <c r="R1780" s="850"/>
      <c r="S1780" s="850"/>
      <c r="T1780" s="850"/>
      <c r="U1780" s="850"/>
      <c r="V1780" s="850"/>
      <c r="W1780" s="851"/>
    </row>
    <row r="1781" spans="2:23" s="256" customFormat="1" ht="17.100000000000001" customHeight="1" x14ac:dyDescent="0.15">
      <c r="B1781" s="574" t="s">
        <v>566</v>
      </c>
      <c r="C1781" s="574" t="s">
        <v>3</v>
      </c>
      <c r="D1781" s="842" t="s">
        <v>534</v>
      </c>
      <c r="E1781" s="843"/>
      <c r="F1781" s="849"/>
      <c r="G1781" s="850"/>
      <c r="H1781" s="850"/>
      <c r="I1781" s="850"/>
      <c r="J1781" s="850"/>
      <c r="K1781" s="850"/>
      <c r="L1781" s="850"/>
      <c r="M1781" s="574" t="s">
        <v>566</v>
      </c>
      <c r="N1781" s="574" t="s">
        <v>3</v>
      </c>
      <c r="O1781" s="842" t="s">
        <v>534</v>
      </c>
      <c r="P1781" s="843"/>
      <c r="Q1781" s="849"/>
      <c r="R1781" s="850"/>
      <c r="S1781" s="850"/>
      <c r="T1781" s="850"/>
      <c r="U1781" s="850"/>
      <c r="V1781" s="850"/>
      <c r="W1781" s="851"/>
    </row>
    <row r="1782" spans="2:23" s="256" customFormat="1" ht="17.100000000000001" customHeight="1" x14ac:dyDescent="0.15">
      <c r="B1782" s="574"/>
      <c r="C1782" s="574"/>
      <c r="D1782" s="844"/>
      <c r="E1782" s="845"/>
      <c r="F1782" s="849"/>
      <c r="G1782" s="850"/>
      <c r="H1782" s="850"/>
      <c r="I1782" s="850"/>
      <c r="J1782" s="850"/>
      <c r="K1782" s="850"/>
      <c r="L1782" s="850"/>
      <c r="M1782" s="574"/>
      <c r="N1782" s="574"/>
      <c r="O1782" s="844"/>
      <c r="P1782" s="845"/>
      <c r="Q1782" s="849"/>
      <c r="R1782" s="850"/>
      <c r="S1782" s="850"/>
      <c r="T1782" s="850"/>
      <c r="U1782" s="850"/>
      <c r="V1782" s="850"/>
      <c r="W1782" s="851"/>
    </row>
    <row r="1783" spans="2:23" s="256" customFormat="1" ht="17.100000000000001" customHeight="1" x14ac:dyDescent="0.15">
      <c r="B1783" s="574"/>
      <c r="C1783" s="574" t="s">
        <v>4</v>
      </c>
      <c r="D1783" s="842" t="s">
        <v>486</v>
      </c>
      <c r="E1783" s="843"/>
      <c r="F1783" s="849"/>
      <c r="G1783" s="850"/>
      <c r="H1783" s="850"/>
      <c r="I1783" s="850"/>
      <c r="J1783" s="850"/>
      <c r="K1783" s="850"/>
      <c r="L1783" s="850"/>
      <c r="M1783" s="574"/>
      <c r="N1783" s="574" t="s">
        <v>4</v>
      </c>
      <c r="O1783" s="842" t="s">
        <v>487</v>
      </c>
      <c r="P1783" s="843"/>
      <c r="Q1783" s="849"/>
      <c r="R1783" s="850"/>
      <c r="S1783" s="850"/>
      <c r="T1783" s="850"/>
      <c r="U1783" s="850"/>
      <c r="V1783" s="850"/>
      <c r="W1783" s="851"/>
    </row>
    <row r="1784" spans="2:23" s="256" customFormat="1" ht="17.100000000000001" customHeight="1" x14ac:dyDescent="0.15">
      <c r="B1784" s="574"/>
      <c r="C1784" s="574"/>
      <c r="D1784" s="844"/>
      <c r="E1784" s="845"/>
      <c r="F1784" s="849"/>
      <c r="G1784" s="850"/>
      <c r="H1784" s="850"/>
      <c r="I1784" s="850"/>
      <c r="J1784" s="850"/>
      <c r="K1784" s="850"/>
      <c r="L1784" s="850"/>
      <c r="M1784" s="574"/>
      <c r="N1784" s="574"/>
      <c r="O1784" s="844"/>
      <c r="P1784" s="845"/>
      <c r="Q1784" s="849"/>
      <c r="R1784" s="850"/>
      <c r="S1784" s="850"/>
      <c r="T1784" s="850"/>
      <c r="U1784" s="850"/>
      <c r="V1784" s="850"/>
      <c r="W1784" s="851"/>
    </row>
    <row r="1785" spans="2:23" s="256" customFormat="1" ht="17.100000000000001" customHeight="1" x14ac:dyDescent="0.15">
      <c r="B1785" s="522" t="s">
        <v>5</v>
      </c>
      <c r="C1785" s="524"/>
      <c r="D1785" s="827" t="s">
        <v>332</v>
      </c>
      <c r="E1785" s="828"/>
      <c r="F1785" s="849"/>
      <c r="G1785" s="850"/>
      <c r="H1785" s="850"/>
      <c r="I1785" s="850"/>
      <c r="J1785" s="850"/>
      <c r="K1785" s="850"/>
      <c r="L1785" s="850"/>
      <c r="M1785" s="522" t="s">
        <v>5</v>
      </c>
      <c r="N1785" s="524"/>
      <c r="O1785" s="827" t="s">
        <v>332</v>
      </c>
      <c r="P1785" s="828"/>
      <c r="Q1785" s="849"/>
      <c r="R1785" s="850"/>
      <c r="S1785" s="850"/>
      <c r="T1785" s="850"/>
      <c r="U1785" s="850"/>
      <c r="V1785" s="850"/>
      <c r="W1785" s="851"/>
    </row>
    <row r="1786" spans="2:23" s="256" customFormat="1" ht="17.100000000000001" customHeight="1" x14ac:dyDescent="0.15">
      <c r="B1786" s="522" t="s">
        <v>6</v>
      </c>
      <c r="C1786" s="524"/>
      <c r="D1786" s="844" t="s">
        <v>532</v>
      </c>
      <c r="E1786" s="845"/>
      <c r="F1786" s="849"/>
      <c r="G1786" s="850"/>
      <c r="H1786" s="850"/>
      <c r="I1786" s="850"/>
      <c r="J1786" s="850"/>
      <c r="K1786" s="850"/>
      <c r="L1786" s="850"/>
      <c r="M1786" s="522" t="s">
        <v>6</v>
      </c>
      <c r="N1786" s="524"/>
      <c r="O1786" s="844" t="s">
        <v>338</v>
      </c>
      <c r="P1786" s="845"/>
      <c r="Q1786" s="849"/>
      <c r="R1786" s="850"/>
      <c r="S1786" s="850"/>
      <c r="T1786" s="850"/>
      <c r="U1786" s="850"/>
      <c r="V1786" s="850"/>
      <c r="W1786" s="851"/>
    </row>
    <row r="1787" spans="2:23" s="256" customFormat="1" ht="17.100000000000001" customHeight="1" x14ac:dyDescent="0.15">
      <c r="B1787" s="562" t="s">
        <v>29</v>
      </c>
      <c r="C1787" s="831" t="s">
        <v>267</v>
      </c>
      <c r="D1787" s="832"/>
      <c r="E1787" s="260"/>
      <c r="F1787" s="849"/>
      <c r="G1787" s="850"/>
      <c r="H1787" s="850"/>
      <c r="I1787" s="850"/>
      <c r="J1787" s="850"/>
      <c r="K1787" s="850"/>
      <c r="L1787" s="850"/>
      <c r="M1787" s="562" t="s">
        <v>29</v>
      </c>
      <c r="N1787" s="831" t="s">
        <v>267</v>
      </c>
      <c r="O1787" s="832"/>
      <c r="P1787" s="260"/>
      <c r="Q1787" s="849"/>
      <c r="R1787" s="850"/>
      <c r="S1787" s="850"/>
      <c r="T1787" s="850"/>
      <c r="U1787" s="850"/>
      <c r="V1787" s="850"/>
      <c r="W1787" s="851"/>
    </row>
    <row r="1788" spans="2:23" s="256" customFormat="1" ht="17.100000000000001" customHeight="1" x14ac:dyDescent="0.15">
      <c r="B1788" s="565"/>
      <c r="C1788" s="831" t="s">
        <v>268</v>
      </c>
      <c r="D1788" s="832"/>
      <c r="E1788" s="261" t="s">
        <v>554</v>
      </c>
      <c r="F1788" s="852"/>
      <c r="G1788" s="853"/>
      <c r="H1788" s="853"/>
      <c r="I1788" s="853"/>
      <c r="J1788" s="853"/>
      <c r="K1788" s="853"/>
      <c r="L1788" s="853"/>
      <c r="M1788" s="565"/>
      <c r="N1788" s="831" t="s">
        <v>268</v>
      </c>
      <c r="O1788" s="832"/>
      <c r="P1788" s="261" t="s">
        <v>551</v>
      </c>
      <c r="Q1788" s="852"/>
      <c r="R1788" s="853"/>
      <c r="S1788" s="853"/>
      <c r="T1788" s="853"/>
      <c r="U1788" s="853"/>
      <c r="V1788" s="853"/>
      <c r="W1788" s="854"/>
    </row>
    <row r="1789" spans="2:23" s="256" customFormat="1" ht="17.100000000000001" customHeight="1" x14ac:dyDescent="0.15">
      <c r="B1789" s="522" t="s">
        <v>7</v>
      </c>
      <c r="C1789" s="523"/>
      <c r="D1789" s="524"/>
      <c r="E1789" s="833" t="s">
        <v>1737</v>
      </c>
      <c r="F1789" s="834"/>
      <c r="G1789" s="834"/>
      <c r="H1789" s="834"/>
      <c r="I1789" s="834"/>
      <c r="J1789" s="834"/>
      <c r="K1789" s="834"/>
      <c r="L1789" s="835"/>
      <c r="M1789" s="522" t="s">
        <v>7</v>
      </c>
      <c r="N1789" s="523"/>
      <c r="O1789" s="524"/>
      <c r="P1789" s="833" t="s">
        <v>1325</v>
      </c>
      <c r="Q1789" s="834"/>
      <c r="R1789" s="834"/>
      <c r="S1789" s="834"/>
      <c r="T1789" s="834"/>
      <c r="U1789" s="834"/>
      <c r="V1789" s="834"/>
      <c r="W1789" s="835"/>
    </row>
    <row r="1790" spans="2:23" s="256" customFormat="1" ht="17.100000000000001" customHeight="1" x14ac:dyDescent="0.15">
      <c r="B1790" s="522" t="s">
        <v>46</v>
      </c>
      <c r="C1790" s="523"/>
      <c r="D1790" s="524"/>
      <c r="E1790" s="813" t="s">
        <v>516</v>
      </c>
      <c r="F1790" s="814"/>
      <c r="G1790" s="814"/>
      <c r="H1790" s="814"/>
      <c r="I1790" s="814"/>
      <c r="J1790" s="814"/>
      <c r="K1790" s="814"/>
      <c r="L1790" s="815"/>
      <c r="M1790" s="522" t="s">
        <v>46</v>
      </c>
      <c r="N1790" s="523"/>
      <c r="O1790" s="524"/>
      <c r="P1790" s="813" t="s">
        <v>1326</v>
      </c>
      <c r="Q1790" s="814"/>
      <c r="R1790" s="814"/>
      <c r="S1790" s="814"/>
      <c r="T1790" s="814"/>
      <c r="U1790" s="814"/>
      <c r="V1790" s="814"/>
      <c r="W1790" s="815"/>
    </row>
    <row r="1791" spans="2:23" s="256" customFormat="1" ht="17.100000000000001" customHeight="1" x14ac:dyDescent="0.15">
      <c r="B1791" s="522" t="s">
        <v>270</v>
      </c>
      <c r="C1791" s="523"/>
      <c r="D1791" s="524"/>
      <c r="E1791" s="813" t="s">
        <v>516</v>
      </c>
      <c r="F1791" s="814"/>
      <c r="G1791" s="814"/>
      <c r="H1791" s="814"/>
      <c r="I1791" s="814"/>
      <c r="J1791" s="814"/>
      <c r="K1791" s="814"/>
      <c r="L1791" s="815"/>
      <c r="M1791" s="522" t="s">
        <v>270</v>
      </c>
      <c r="N1791" s="523"/>
      <c r="O1791" s="524"/>
      <c r="P1791" s="813" t="s">
        <v>516</v>
      </c>
      <c r="Q1791" s="814"/>
      <c r="R1791" s="814"/>
      <c r="S1791" s="814"/>
      <c r="T1791" s="814"/>
      <c r="U1791" s="814"/>
      <c r="V1791" s="814"/>
      <c r="W1791" s="815"/>
    </row>
    <row r="1792" spans="2:23" s="256" customFormat="1" ht="17.100000000000001" customHeight="1" x14ac:dyDescent="0.15">
      <c r="B1792" s="522" t="s">
        <v>289</v>
      </c>
      <c r="C1792" s="523"/>
      <c r="D1792" s="524"/>
      <c r="E1792" s="862" t="s">
        <v>552</v>
      </c>
      <c r="F1792" s="863"/>
      <c r="G1792" s="864"/>
      <c r="H1792" s="816" t="s">
        <v>8</v>
      </c>
      <c r="I1792" s="817"/>
      <c r="J1792" s="818"/>
      <c r="K1792" s="819"/>
      <c r="L1792" s="820"/>
      <c r="M1792" s="522" t="s">
        <v>289</v>
      </c>
      <c r="N1792" s="523"/>
      <c r="O1792" s="524"/>
      <c r="P1792" s="862" t="s">
        <v>552</v>
      </c>
      <c r="Q1792" s="863"/>
      <c r="R1792" s="864"/>
      <c r="S1792" s="816" t="s">
        <v>8</v>
      </c>
      <c r="T1792" s="817"/>
      <c r="U1792" s="818"/>
      <c r="V1792" s="819"/>
      <c r="W1792" s="820"/>
    </row>
    <row r="1793" spans="2:31" s="256" customFormat="1" ht="17.100000000000001" customHeight="1" x14ac:dyDescent="0.15">
      <c r="B1793" s="865" t="s">
        <v>567</v>
      </c>
      <c r="C1793" s="866"/>
      <c r="D1793" s="821" t="s">
        <v>1738</v>
      </c>
      <c r="E1793" s="822"/>
      <c r="F1793" s="822"/>
      <c r="G1793" s="822"/>
      <c r="H1793" s="822"/>
      <c r="I1793" s="822"/>
      <c r="J1793" s="822"/>
      <c r="K1793" s="822"/>
      <c r="L1793" s="823"/>
      <c r="M1793" s="865" t="s">
        <v>567</v>
      </c>
      <c r="N1793" s="866"/>
      <c r="O1793" s="821" t="s">
        <v>1109</v>
      </c>
      <c r="P1793" s="822"/>
      <c r="Q1793" s="822"/>
      <c r="R1793" s="822"/>
      <c r="S1793" s="822"/>
      <c r="T1793" s="822"/>
      <c r="U1793" s="822"/>
      <c r="V1793" s="822"/>
      <c r="W1793" s="823"/>
    </row>
    <row r="1794" spans="2:31" ht="15" customHeight="1" x14ac:dyDescent="0.15">
      <c r="B1794" s="263"/>
      <c r="C1794" s="824" t="s">
        <v>568</v>
      </c>
      <c r="D1794" s="825"/>
      <c r="E1794" s="825"/>
      <c r="F1794" s="825"/>
      <c r="G1794" s="825"/>
      <c r="H1794" s="825"/>
      <c r="I1794" s="825"/>
      <c r="J1794" s="825"/>
      <c r="K1794" s="825"/>
      <c r="L1794" s="825"/>
      <c r="M1794" s="263"/>
      <c r="N1794" s="263" t="s">
        <v>569</v>
      </c>
      <c r="O1794" s="263"/>
      <c r="P1794" s="263"/>
      <c r="Q1794" s="263"/>
      <c r="R1794" s="263"/>
      <c r="S1794" s="263"/>
      <c r="T1794" s="263"/>
      <c r="U1794" s="263"/>
      <c r="V1794" s="263"/>
      <c r="W1794" s="263"/>
      <c r="AA1794" s="256"/>
      <c r="AB1794" s="256"/>
      <c r="AC1794" s="256"/>
      <c r="AD1794" s="256"/>
      <c r="AE1794" s="256"/>
    </row>
    <row r="1795" spans="2:31" ht="15" customHeight="1" x14ac:dyDescent="0.15">
      <c r="B1795" s="263"/>
      <c r="C1795" s="826"/>
      <c r="D1795" s="826"/>
      <c r="E1795" s="826"/>
      <c r="F1795" s="826"/>
      <c r="G1795" s="826"/>
      <c r="H1795" s="826"/>
      <c r="I1795" s="826"/>
      <c r="J1795" s="826"/>
      <c r="K1795" s="826"/>
      <c r="L1795" s="826"/>
      <c r="M1795" s="263"/>
      <c r="N1795" s="263" t="s">
        <v>570</v>
      </c>
      <c r="O1795" s="263"/>
      <c r="P1795" s="263"/>
      <c r="Q1795" s="263"/>
      <c r="R1795" s="263"/>
      <c r="S1795" s="263"/>
      <c r="T1795" s="263"/>
      <c r="U1795" s="263"/>
      <c r="V1795" s="263"/>
      <c r="W1795" s="263"/>
      <c r="AA1795" s="256"/>
      <c r="AB1795" s="256"/>
      <c r="AC1795" s="256"/>
      <c r="AD1795" s="256"/>
      <c r="AE1795" s="256"/>
    </row>
    <row r="1796" spans="2:31" ht="15" customHeight="1" x14ac:dyDescent="0.15">
      <c r="C1796" s="263" t="s">
        <v>571</v>
      </c>
      <c r="N1796" s="264" t="s">
        <v>517</v>
      </c>
      <c r="O1796" s="264"/>
      <c r="P1796" s="264"/>
      <c r="Q1796" s="264"/>
      <c r="R1796" s="264"/>
      <c r="S1796" s="264"/>
      <c r="T1796" s="264"/>
      <c r="U1796" s="264"/>
      <c r="V1796" s="264"/>
      <c r="AA1796" s="256"/>
      <c r="AB1796" s="256"/>
      <c r="AC1796" s="256"/>
      <c r="AD1796" s="256"/>
      <c r="AE1796" s="256"/>
    </row>
    <row r="1797" spans="2:31" ht="15" customHeight="1" x14ac:dyDescent="0.15">
      <c r="C1797" s="263" t="s">
        <v>573</v>
      </c>
      <c r="N1797" s="264" t="s">
        <v>572</v>
      </c>
      <c r="O1797" s="264"/>
      <c r="P1797" s="264"/>
      <c r="Q1797" s="264"/>
      <c r="R1797" s="264"/>
      <c r="S1797" s="264"/>
      <c r="T1797" s="264"/>
      <c r="U1797" s="264"/>
      <c r="V1797" s="264"/>
      <c r="AA1797" s="256"/>
      <c r="AB1797" s="256"/>
      <c r="AC1797" s="256"/>
      <c r="AD1797" s="256"/>
      <c r="AE1797" s="256"/>
    </row>
    <row r="1798" spans="2:31" x14ac:dyDescent="0.15">
      <c r="C1798" s="264" t="s">
        <v>542</v>
      </c>
      <c r="N1798" s="264" t="s">
        <v>450</v>
      </c>
      <c r="O1798" s="264"/>
      <c r="P1798" s="264"/>
      <c r="Q1798" s="264"/>
      <c r="R1798" s="264"/>
      <c r="S1798" s="264"/>
      <c r="T1798" s="264"/>
      <c r="U1798" s="264"/>
      <c r="V1798" s="264"/>
      <c r="AA1798" s="256"/>
      <c r="AB1798" s="256"/>
      <c r="AC1798" s="256"/>
      <c r="AD1798" s="256"/>
      <c r="AE1798" s="256"/>
    </row>
    <row r="1799" spans="2:31" x14ac:dyDescent="0.15">
      <c r="N1799" s="264"/>
      <c r="AA1799" s="256"/>
      <c r="AB1799" s="256"/>
      <c r="AC1799" s="256"/>
      <c r="AD1799" s="256"/>
      <c r="AE1799" s="256"/>
    </row>
    <row r="1800" spans="2:31" x14ac:dyDescent="0.15">
      <c r="N1800" s="264"/>
      <c r="AA1800" s="256"/>
      <c r="AB1800" s="256"/>
      <c r="AC1800" s="256"/>
      <c r="AD1800" s="256"/>
      <c r="AE1800" s="256"/>
    </row>
    <row r="1801" spans="2:31" ht="9" customHeight="1" x14ac:dyDescent="0.15">
      <c r="AA1801" s="256"/>
      <c r="AB1801" s="256"/>
      <c r="AC1801" s="256"/>
      <c r="AD1801" s="256"/>
      <c r="AE1801" s="256"/>
    </row>
    <row r="1802" spans="2:31" s="256" customFormat="1" ht="22.5" customHeight="1" x14ac:dyDescent="0.15">
      <c r="B1802" s="867" t="s">
        <v>563</v>
      </c>
      <c r="C1802" s="867"/>
      <c r="D1802" s="867"/>
      <c r="E1802" s="867"/>
      <c r="F1802" s="867"/>
      <c r="G1802" s="867"/>
      <c r="H1802" s="867"/>
      <c r="I1802" s="867"/>
      <c r="J1802" s="867"/>
      <c r="K1802" s="867"/>
      <c r="L1802" s="867"/>
      <c r="M1802" s="867"/>
      <c r="N1802" s="867"/>
      <c r="O1802" s="867"/>
      <c r="P1802" s="867"/>
      <c r="Q1802" s="867"/>
      <c r="R1802" s="867"/>
      <c r="S1802" s="867"/>
      <c r="T1802" s="867"/>
      <c r="U1802" s="867"/>
      <c r="V1802" s="867"/>
      <c r="W1802" s="867"/>
      <c r="Y1802" s="242" t="s">
        <v>551</v>
      </c>
    </row>
    <row r="1803" spans="2:31" s="256" customFormat="1" ht="20.100000000000001" customHeight="1" x14ac:dyDescent="0.15">
      <c r="B1803" s="258" t="s">
        <v>27</v>
      </c>
      <c r="C1803" s="258"/>
      <c r="D1803" s="868" t="str">
        <f>D1758</f>
        <v>ミネトンネル</v>
      </c>
      <c r="E1803" s="868"/>
      <c r="F1803" s="868"/>
      <c r="G1803" s="868"/>
      <c r="H1803" s="869" t="s">
        <v>28</v>
      </c>
      <c r="I1803" s="869"/>
      <c r="J1803" s="870" t="str">
        <f>J1758</f>
        <v>一般国道　316号</v>
      </c>
      <c r="K1803" s="870"/>
      <c r="L1803" s="870"/>
      <c r="M1803" s="871" t="s">
        <v>255</v>
      </c>
      <c r="N1803" s="871"/>
      <c r="O1803" s="871"/>
      <c r="P1803" s="872" t="str">
        <f>P1758</f>
        <v>株式会社ニュージェック</v>
      </c>
      <c r="Q1803" s="872"/>
      <c r="R1803" s="872"/>
      <c r="S1803" s="562" t="s">
        <v>220</v>
      </c>
      <c r="T1803" s="564"/>
      <c r="U1803" s="873">
        <f>U1758</f>
        <v>44294</v>
      </c>
      <c r="V1803" s="874"/>
      <c r="W1803" s="875"/>
      <c r="Y1803" s="242" t="s">
        <v>554</v>
      </c>
    </row>
    <row r="1804" spans="2:31" s="256" customFormat="1" ht="20.100000000000001" customHeight="1" x14ac:dyDescent="0.15">
      <c r="B1804" s="259" t="s">
        <v>0</v>
      </c>
      <c r="C1804" s="259"/>
      <c r="D1804" s="879" t="str">
        <f>D1759</f>
        <v>美祢トンネル</v>
      </c>
      <c r="E1804" s="879"/>
      <c r="F1804" s="879"/>
      <c r="G1804" s="879"/>
      <c r="H1804" s="541" t="s">
        <v>1</v>
      </c>
      <c r="I1804" s="541"/>
      <c r="J1804" s="870" t="str">
        <f>J1759</f>
        <v>宇部土木建築事務所</v>
      </c>
      <c r="K1804" s="870"/>
      <c r="L1804" s="870"/>
      <c r="M1804" s="871" t="s">
        <v>256</v>
      </c>
      <c r="N1804" s="871"/>
      <c r="O1804" s="871"/>
      <c r="P1804" s="872" t="str">
        <f>P1759</f>
        <v>石村　勝伸</v>
      </c>
      <c r="Q1804" s="872"/>
      <c r="R1804" s="872"/>
      <c r="S1804" s="705"/>
      <c r="T1804" s="706"/>
      <c r="U1804" s="876"/>
      <c r="V1804" s="877"/>
      <c r="W1804" s="878"/>
      <c r="Y1804" s="242" t="s">
        <v>54</v>
      </c>
    </row>
    <row r="1805" spans="2:31" s="256" customFormat="1" ht="20.100000000000001" customHeight="1" x14ac:dyDescent="0.15">
      <c r="B1805" s="861" t="s">
        <v>564</v>
      </c>
      <c r="C1805" s="839" t="s">
        <v>565</v>
      </c>
      <c r="D1805" s="883" t="s">
        <v>753</v>
      </c>
      <c r="E1805" s="884"/>
      <c r="F1805" s="846"/>
      <c r="G1805" s="847"/>
      <c r="H1805" s="847"/>
      <c r="I1805" s="847"/>
      <c r="J1805" s="847"/>
      <c r="K1805" s="847"/>
      <c r="L1805" s="847"/>
      <c r="M1805" s="861" t="s">
        <v>564</v>
      </c>
      <c r="N1805" s="839" t="s">
        <v>565</v>
      </c>
      <c r="O1805" s="883" t="s">
        <v>753</v>
      </c>
      <c r="P1805" s="884"/>
      <c r="Q1805" s="846"/>
      <c r="R1805" s="847"/>
      <c r="S1805" s="847"/>
      <c r="T1805" s="847"/>
      <c r="U1805" s="847"/>
      <c r="V1805" s="847"/>
      <c r="W1805" s="848"/>
      <c r="Y1805" s="242" t="s">
        <v>55</v>
      </c>
    </row>
    <row r="1806" spans="2:31" s="256" customFormat="1" ht="20.100000000000001" customHeight="1" x14ac:dyDescent="0.15">
      <c r="B1806" s="859"/>
      <c r="C1806" s="830"/>
      <c r="D1806" s="880"/>
      <c r="E1806" s="881"/>
      <c r="F1806" s="849"/>
      <c r="G1806" s="850"/>
      <c r="H1806" s="850"/>
      <c r="I1806" s="850"/>
      <c r="J1806" s="850"/>
      <c r="K1806" s="850"/>
      <c r="L1806" s="850"/>
      <c r="M1806" s="859"/>
      <c r="N1806" s="830"/>
      <c r="O1806" s="880"/>
      <c r="P1806" s="881"/>
      <c r="Q1806" s="849"/>
      <c r="R1806" s="850"/>
      <c r="S1806" s="850"/>
      <c r="T1806" s="850"/>
      <c r="U1806" s="850"/>
      <c r="V1806" s="850"/>
      <c r="W1806" s="851"/>
    </row>
    <row r="1807" spans="2:31" s="256" customFormat="1" ht="20.100000000000001" customHeight="1" x14ac:dyDescent="0.15">
      <c r="B1807" s="859"/>
      <c r="C1807" s="839" t="s">
        <v>2</v>
      </c>
      <c r="D1807" s="842">
        <v>4</v>
      </c>
      <c r="E1807" s="843"/>
      <c r="F1807" s="849"/>
      <c r="G1807" s="850"/>
      <c r="H1807" s="850"/>
      <c r="I1807" s="850"/>
      <c r="J1807" s="850"/>
      <c r="K1807" s="850"/>
      <c r="L1807" s="850"/>
      <c r="M1807" s="859"/>
      <c r="N1807" s="839" t="s">
        <v>2</v>
      </c>
      <c r="O1807" s="842">
        <v>5</v>
      </c>
      <c r="P1807" s="843"/>
      <c r="Q1807" s="849"/>
      <c r="R1807" s="850"/>
      <c r="S1807" s="850"/>
      <c r="T1807" s="850"/>
      <c r="U1807" s="850"/>
      <c r="V1807" s="850"/>
      <c r="W1807" s="851"/>
    </row>
    <row r="1808" spans="2:31" s="256" customFormat="1" ht="20.100000000000001" customHeight="1" x14ac:dyDescent="0.15">
      <c r="B1808" s="860"/>
      <c r="C1808" s="830"/>
      <c r="D1808" s="844"/>
      <c r="E1808" s="845"/>
      <c r="F1808" s="849"/>
      <c r="G1808" s="850"/>
      <c r="H1808" s="850"/>
      <c r="I1808" s="850"/>
      <c r="J1808" s="850"/>
      <c r="K1808" s="850"/>
      <c r="L1808" s="850"/>
      <c r="M1808" s="860"/>
      <c r="N1808" s="830"/>
      <c r="O1808" s="844"/>
      <c r="P1808" s="845"/>
      <c r="Q1808" s="849"/>
      <c r="R1808" s="850"/>
      <c r="S1808" s="850"/>
      <c r="T1808" s="850"/>
      <c r="U1808" s="850"/>
      <c r="V1808" s="850"/>
      <c r="W1808" s="851"/>
    </row>
    <row r="1809" spans="2:31" s="256" customFormat="1" ht="17.100000000000001" customHeight="1" x14ac:dyDescent="0.15">
      <c r="B1809" s="574" t="s">
        <v>566</v>
      </c>
      <c r="C1809" s="574" t="s">
        <v>3</v>
      </c>
      <c r="D1809" s="842" t="s">
        <v>331</v>
      </c>
      <c r="E1809" s="843"/>
      <c r="F1809" s="849"/>
      <c r="G1809" s="850"/>
      <c r="H1809" s="850"/>
      <c r="I1809" s="850"/>
      <c r="J1809" s="850"/>
      <c r="K1809" s="850"/>
      <c r="L1809" s="850"/>
      <c r="M1809" s="574" t="s">
        <v>566</v>
      </c>
      <c r="N1809" s="574" t="s">
        <v>3</v>
      </c>
      <c r="O1809" s="842" t="s">
        <v>331</v>
      </c>
      <c r="P1809" s="843"/>
      <c r="Q1809" s="849"/>
      <c r="R1809" s="850"/>
      <c r="S1809" s="850"/>
      <c r="T1809" s="850"/>
      <c r="U1809" s="850"/>
      <c r="V1809" s="850"/>
      <c r="W1809" s="851"/>
      <c r="AA1809" s="257"/>
      <c r="AB1809" s="257"/>
      <c r="AC1809" s="257"/>
      <c r="AD1809" s="257"/>
      <c r="AE1809" s="257"/>
    </row>
    <row r="1810" spans="2:31" s="256" customFormat="1" ht="17.100000000000001" customHeight="1" x14ac:dyDescent="0.15">
      <c r="B1810" s="574"/>
      <c r="C1810" s="574"/>
      <c r="D1810" s="844"/>
      <c r="E1810" s="845"/>
      <c r="F1810" s="849"/>
      <c r="G1810" s="850"/>
      <c r="H1810" s="850"/>
      <c r="I1810" s="850"/>
      <c r="J1810" s="850"/>
      <c r="K1810" s="850"/>
      <c r="L1810" s="850"/>
      <c r="M1810" s="574"/>
      <c r="N1810" s="574"/>
      <c r="O1810" s="844"/>
      <c r="P1810" s="845"/>
      <c r="Q1810" s="849"/>
      <c r="R1810" s="850"/>
      <c r="S1810" s="850"/>
      <c r="T1810" s="850"/>
      <c r="U1810" s="850"/>
      <c r="V1810" s="850"/>
      <c r="W1810" s="851"/>
      <c r="AA1810" s="257"/>
      <c r="AB1810" s="257"/>
      <c r="AC1810" s="257"/>
      <c r="AD1810" s="257"/>
      <c r="AE1810" s="257"/>
    </row>
    <row r="1811" spans="2:31" s="256" customFormat="1" ht="17.100000000000001" customHeight="1" x14ac:dyDescent="0.15">
      <c r="B1811" s="574"/>
      <c r="C1811" s="574" t="s">
        <v>4</v>
      </c>
      <c r="D1811" s="842" t="s">
        <v>356</v>
      </c>
      <c r="E1811" s="843"/>
      <c r="F1811" s="849"/>
      <c r="G1811" s="850"/>
      <c r="H1811" s="850"/>
      <c r="I1811" s="850"/>
      <c r="J1811" s="850"/>
      <c r="K1811" s="850"/>
      <c r="L1811" s="850"/>
      <c r="M1811" s="574"/>
      <c r="N1811" s="574" t="s">
        <v>4</v>
      </c>
      <c r="O1811" s="842" t="s">
        <v>356</v>
      </c>
      <c r="P1811" s="843"/>
      <c r="Q1811" s="849"/>
      <c r="R1811" s="850"/>
      <c r="S1811" s="850"/>
      <c r="T1811" s="850"/>
      <c r="U1811" s="850"/>
      <c r="V1811" s="850"/>
      <c r="W1811" s="851"/>
      <c r="AA1811" s="257"/>
      <c r="AB1811" s="257"/>
      <c r="AC1811" s="257"/>
      <c r="AD1811" s="257"/>
      <c r="AE1811" s="257"/>
    </row>
    <row r="1812" spans="2:31" s="256" customFormat="1" ht="17.100000000000001" customHeight="1" x14ac:dyDescent="0.15">
      <c r="B1812" s="574"/>
      <c r="C1812" s="574"/>
      <c r="D1812" s="844"/>
      <c r="E1812" s="845"/>
      <c r="F1812" s="849"/>
      <c r="G1812" s="850"/>
      <c r="H1812" s="850"/>
      <c r="I1812" s="850"/>
      <c r="J1812" s="850"/>
      <c r="K1812" s="850"/>
      <c r="L1812" s="850"/>
      <c r="M1812" s="574"/>
      <c r="N1812" s="574"/>
      <c r="O1812" s="844"/>
      <c r="P1812" s="845"/>
      <c r="Q1812" s="849"/>
      <c r="R1812" s="850"/>
      <c r="S1812" s="850"/>
      <c r="T1812" s="850"/>
      <c r="U1812" s="850"/>
      <c r="V1812" s="850"/>
      <c r="W1812" s="851"/>
      <c r="AA1812" s="257"/>
      <c r="AB1812" s="257"/>
      <c r="AC1812" s="257"/>
      <c r="AD1812" s="257"/>
      <c r="AE1812" s="257"/>
    </row>
    <row r="1813" spans="2:31" s="256" customFormat="1" ht="17.100000000000001" customHeight="1" x14ac:dyDescent="0.15">
      <c r="B1813" s="522" t="s">
        <v>5</v>
      </c>
      <c r="C1813" s="524"/>
      <c r="D1813" s="827" t="s">
        <v>333</v>
      </c>
      <c r="E1813" s="828"/>
      <c r="F1813" s="849"/>
      <c r="G1813" s="850"/>
      <c r="H1813" s="850"/>
      <c r="I1813" s="850"/>
      <c r="J1813" s="850"/>
      <c r="K1813" s="850"/>
      <c r="L1813" s="850"/>
      <c r="M1813" s="522" t="s">
        <v>5</v>
      </c>
      <c r="N1813" s="524"/>
      <c r="O1813" s="827" t="s">
        <v>332</v>
      </c>
      <c r="P1813" s="828"/>
      <c r="Q1813" s="849"/>
      <c r="R1813" s="850"/>
      <c r="S1813" s="850"/>
      <c r="T1813" s="850"/>
      <c r="U1813" s="850"/>
      <c r="V1813" s="850"/>
      <c r="W1813" s="851"/>
      <c r="AA1813" s="257"/>
      <c r="AB1813" s="257"/>
      <c r="AC1813" s="257"/>
      <c r="AD1813" s="257"/>
      <c r="AE1813" s="257"/>
    </row>
    <row r="1814" spans="2:31" s="256" customFormat="1" ht="17.100000000000001" customHeight="1" x14ac:dyDescent="0.15">
      <c r="B1814" s="522" t="s">
        <v>6</v>
      </c>
      <c r="C1814" s="524"/>
      <c r="D1814" s="844" t="s">
        <v>340</v>
      </c>
      <c r="E1814" s="845"/>
      <c r="F1814" s="849"/>
      <c r="G1814" s="850"/>
      <c r="H1814" s="850"/>
      <c r="I1814" s="850"/>
      <c r="J1814" s="850"/>
      <c r="K1814" s="850"/>
      <c r="L1814" s="850"/>
      <c r="M1814" s="522" t="s">
        <v>6</v>
      </c>
      <c r="N1814" s="524"/>
      <c r="O1814" s="844" t="s">
        <v>532</v>
      </c>
      <c r="P1814" s="845"/>
      <c r="Q1814" s="849"/>
      <c r="R1814" s="850"/>
      <c r="S1814" s="850"/>
      <c r="T1814" s="850"/>
      <c r="U1814" s="850"/>
      <c r="V1814" s="850"/>
      <c r="W1814" s="851"/>
    </row>
    <row r="1815" spans="2:31" s="256" customFormat="1" ht="17.100000000000001" customHeight="1" x14ac:dyDescent="0.15">
      <c r="B1815" s="562" t="s">
        <v>29</v>
      </c>
      <c r="C1815" s="831" t="s">
        <v>267</v>
      </c>
      <c r="D1815" s="832"/>
      <c r="E1815" s="260"/>
      <c r="F1815" s="849"/>
      <c r="G1815" s="850"/>
      <c r="H1815" s="850"/>
      <c r="I1815" s="850"/>
      <c r="J1815" s="850"/>
      <c r="K1815" s="850"/>
      <c r="L1815" s="850"/>
      <c r="M1815" s="562" t="s">
        <v>29</v>
      </c>
      <c r="N1815" s="831" t="s">
        <v>267</v>
      </c>
      <c r="O1815" s="832"/>
      <c r="P1815" s="260"/>
      <c r="Q1815" s="849"/>
      <c r="R1815" s="850"/>
      <c r="S1815" s="850"/>
      <c r="T1815" s="850"/>
      <c r="U1815" s="850"/>
      <c r="V1815" s="850"/>
      <c r="W1815" s="851"/>
    </row>
    <row r="1816" spans="2:31" s="256" customFormat="1" ht="17.100000000000001" customHeight="1" x14ac:dyDescent="0.15">
      <c r="B1816" s="565"/>
      <c r="C1816" s="831" t="s">
        <v>268</v>
      </c>
      <c r="D1816" s="832"/>
      <c r="E1816" s="261" t="s">
        <v>554</v>
      </c>
      <c r="F1816" s="852"/>
      <c r="G1816" s="853"/>
      <c r="H1816" s="853"/>
      <c r="I1816" s="853"/>
      <c r="J1816" s="853"/>
      <c r="K1816" s="853"/>
      <c r="L1816" s="853"/>
      <c r="M1816" s="565"/>
      <c r="N1816" s="831" t="s">
        <v>268</v>
      </c>
      <c r="O1816" s="832"/>
      <c r="P1816" s="261" t="s">
        <v>554</v>
      </c>
      <c r="Q1816" s="852"/>
      <c r="R1816" s="853"/>
      <c r="S1816" s="853"/>
      <c r="T1816" s="853"/>
      <c r="U1816" s="853"/>
      <c r="V1816" s="853"/>
      <c r="W1816" s="854"/>
    </row>
    <row r="1817" spans="2:31" s="256" customFormat="1" ht="17.100000000000001" customHeight="1" x14ac:dyDescent="0.15">
      <c r="B1817" s="522" t="s">
        <v>7</v>
      </c>
      <c r="C1817" s="523"/>
      <c r="D1817" s="524"/>
      <c r="E1817" s="833" t="s">
        <v>1327</v>
      </c>
      <c r="F1817" s="857"/>
      <c r="G1817" s="857"/>
      <c r="H1817" s="857"/>
      <c r="I1817" s="857"/>
      <c r="J1817" s="857"/>
      <c r="K1817" s="857"/>
      <c r="L1817" s="858"/>
      <c r="M1817" s="522" t="s">
        <v>7</v>
      </c>
      <c r="N1817" s="523"/>
      <c r="O1817" s="524"/>
      <c r="P1817" s="833" t="s">
        <v>1328</v>
      </c>
      <c r="Q1817" s="857"/>
      <c r="R1817" s="857"/>
      <c r="S1817" s="857"/>
      <c r="T1817" s="857"/>
      <c r="U1817" s="857"/>
      <c r="V1817" s="857"/>
      <c r="W1817" s="858"/>
    </row>
    <row r="1818" spans="2:31" s="256" customFormat="1" ht="17.100000000000001" customHeight="1" x14ac:dyDescent="0.15">
      <c r="B1818" s="522" t="s">
        <v>46</v>
      </c>
      <c r="C1818" s="523"/>
      <c r="D1818" s="524"/>
      <c r="E1818" s="813" t="s">
        <v>1116</v>
      </c>
      <c r="F1818" s="814"/>
      <c r="G1818" s="814"/>
      <c r="H1818" s="814"/>
      <c r="I1818" s="814"/>
      <c r="J1818" s="814"/>
      <c r="K1818" s="814"/>
      <c r="L1818" s="814"/>
      <c r="M1818" s="522" t="s">
        <v>46</v>
      </c>
      <c r="N1818" s="523"/>
      <c r="O1818" s="524"/>
      <c r="P1818" s="813" t="s">
        <v>516</v>
      </c>
      <c r="Q1818" s="814"/>
      <c r="R1818" s="814"/>
      <c r="S1818" s="855"/>
      <c r="T1818" s="855"/>
      <c r="U1818" s="855"/>
      <c r="V1818" s="855"/>
      <c r="W1818" s="856"/>
    </row>
    <row r="1819" spans="2:31" s="256" customFormat="1" ht="17.100000000000001" customHeight="1" x14ac:dyDescent="0.15">
      <c r="B1819" s="522" t="s">
        <v>270</v>
      </c>
      <c r="C1819" s="523"/>
      <c r="D1819" s="524"/>
      <c r="E1819" s="813" t="s">
        <v>516</v>
      </c>
      <c r="F1819" s="814"/>
      <c r="G1819" s="814"/>
      <c r="H1819" s="855"/>
      <c r="I1819" s="855"/>
      <c r="J1819" s="855"/>
      <c r="K1819" s="855"/>
      <c r="L1819" s="856"/>
      <c r="M1819" s="522" t="s">
        <v>270</v>
      </c>
      <c r="N1819" s="523"/>
      <c r="O1819" s="524"/>
      <c r="P1819" s="813" t="s">
        <v>516</v>
      </c>
      <c r="Q1819" s="814"/>
      <c r="R1819" s="814"/>
      <c r="S1819" s="855"/>
      <c r="T1819" s="855"/>
      <c r="U1819" s="855"/>
      <c r="V1819" s="855"/>
      <c r="W1819" s="856"/>
    </row>
    <row r="1820" spans="2:31" s="256" customFormat="1" ht="17.100000000000001" customHeight="1" x14ac:dyDescent="0.15">
      <c r="B1820" s="522" t="s">
        <v>289</v>
      </c>
      <c r="C1820" s="523"/>
      <c r="D1820" s="524"/>
      <c r="E1820" s="813" t="s">
        <v>555</v>
      </c>
      <c r="F1820" s="814"/>
      <c r="G1820" s="814"/>
      <c r="H1820" s="816" t="s">
        <v>8</v>
      </c>
      <c r="I1820" s="817"/>
      <c r="J1820" s="818"/>
      <c r="K1820" s="819"/>
      <c r="L1820" s="819"/>
      <c r="M1820" s="522" t="s">
        <v>289</v>
      </c>
      <c r="N1820" s="523"/>
      <c r="O1820" s="524"/>
      <c r="P1820" s="813" t="s">
        <v>555</v>
      </c>
      <c r="Q1820" s="814"/>
      <c r="R1820" s="814"/>
      <c r="S1820" s="816" t="s">
        <v>8</v>
      </c>
      <c r="T1820" s="817"/>
      <c r="U1820" s="818"/>
      <c r="V1820" s="819"/>
      <c r="W1820" s="820"/>
    </row>
    <row r="1821" spans="2:31" s="256" customFormat="1" ht="17.100000000000001" customHeight="1" x14ac:dyDescent="0.15">
      <c r="B1821" s="565" t="s">
        <v>567</v>
      </c>
      <c r="C1821" s="566"/>
      <c r="D1821" s="885" t="s">
        <v>1117</v>
      </c>
      <c r="E1821" s="886"/>
      <c r="F1821" s="886"/>
      <c r="G1821" s="886"/>
      <c r="H1821" s="886"/>
      <c r="I1821" s="886"/>
      <c r="J1821" s="886"/>
      <c r="K1821" s="886"/>
      <c r="L1821" s="886"/>
      <c r="M1821" s="565" t="s">
        <v>567</v>
      </c>
      <c r="N1821" s="566"/>
      <c r="O1821" s="836" t="s">
        <v>1259</v>
      </c>
      <c r="P1821" s="837"/>
      <c r="Q1821" s="837"/>
      <c r="R1821" s="837"/>
      <c r="S1821" s="837"/>
      <c r="T1821" s="837"/>
      <c r="U1821" s="837"/>
      <c r="V1821" s="837"/>
      <c r="W1821" s="838"/>
    </row>
    <row r="1822" spans="2:31" s="256" customFormat="1" ht="20.100000000000001" customHeight="1" x14ac:dyDescent="0.15">
      <c r="B1822" s="861" t="s">
        <v>564</v>
      </c>
      <c r="C1822" s="839" t="s">
        <v>565</v>
      </c>
      <c r="D1822" s="883" t="s">
        <v>753</v>
      </c>
      <c r="E1822" s="884"/>
      <c r="F1822" s="846"/>
      <c r="G1822" s="847"/>
      <c r="H1822" s="847"/>
      <c r="I1822" s="847"/>
      <c r="J1822" s="847"/>
      <c r="K1822" s="847"/>
      <c r="L1822" s="847"/>
      <c r="M1822" s="861" t="s">
        <v>564</v>
      </c>
      <c r="N1822" s="839" t="s">
        <v>565</v>
      </c>
      <c r="O1822" s="883" t="s">
        <v>754</v>
      </c>
      <c r="P1822" s="884"/>
      <c r="Q1822" s="846"/>
      <c r="R1822" s="847"/>
      <c r="S1822" s="847"/>
      <c r="T1822" s="847"/>
      <c r="U1822" s="847"/>
      <c r="V1822" s="847"/>
      <c r="W1822" s="848"/>
    </row>
    <row r="1823" spans="2:31" s="256" customFormat="1" ht="20.100000000000001" customHeight="1" x14ac:dyDescent="0.15">
      <c r="B1823" s="859"/>
      <c r="C1823" s="830"/>
      <c r="D1823" s="880"/>
      <c r="E1823" s="881"/>
      <c r="F1823" s="849"/>
      <c r="G1823" s="850"/>
      <c r="H1823" s="850"/>
      <c r="I1823" s="850"/>
      <c r="J1823" s="850"/>
      <c r="K1823" s="850"/>
      <c r="L1823" s="850"/>
      <c r="M1823" s="859"/>
      <c r="N1823" s="830"/>
      <c r="O1823" s="880"/>
      <c r="P1823" s="881"/>
      <c r="Q1823" s="849"/>
      <c r="R1823" s="850"/>
      <c r="S1823" s="850"/>
      <c r="T1823" s="850"/>
      <c r="U1823" s="850"/>
      <c r="V1823" s="850"/>
      <c r="W1823" s="851"/>
    </row>
    <row r="1824" spans="2:31" s="256" customFormat="1" ht="20.100000000000001" customHeight="1" x14ac:dyDescent="0.15">
      <c r="B1824" s="859"/>
      <c r="C1824" s="839" t="s">
        <v>2</v>
      </c>
      <c r="D1824" s="842">
        <v>6</v>
      </c>
      <c r="E1824" s="843"/>
      <c r="F1824" s="849"/>
      <c r="G1824" s="850"/>
      <c r="H1824" s="850"/>
      <c r="I1824" s="850"/>
      <c r="J1824" s="850"/>
      <c r="K1824" s="850"/>
      <c r="L1824" s="850"/>
      <c r="M1824" s="859"/>
      <c r="N1824" s="839" t="s">
        <v>2</v>
      </c>
      <c r="O1824" s="842">
        <v>1</v>
      </c>
      <c r="P1824" s="843"/>
      <c r="Q1824" s="849"/>
      <c r="R1824" s="850"/>
      <c r="S1824" s="850"/>
      <c r="T1824" s="850"/>
      <c r="U1824" s="850"/>
      <c r="V1824" s="850"/>
      <c r="W1824" s="851"/>
    </row>
    <row r="1825" spans="2:31" s="256" customFormat="1" ht="20.100000000000001" customHeight="1" x14ac:dyDescent="0.15">
      <c r="B1825" s="860"/>
      <c r="C1825" s="830"/>
      <c r="D1825" s="844"/>
      <c r="E1825" s="845"/>
      <c r="F1825" s="849"/>
      <c r="G1825" s="850"/>
      <c r="H1825" s="850"/>
      <c r="I1825" s="850"/>
      <c r="J1825" s="850"/>
      <c r="K1825" s="850"/>
      <c r="L1825" s="850"/>
      <c r="M1825" s="860"/>
      <c r="N1825" s="830"/>
      <c r="O1825" s="844"/>
      <c r="P1825" s="845"/>
      <c r="Q1825" s="849"/>
      <c r="R1825" s="850"/>
      <c r="S1825" s="850"/>
      <c r="T1825" s="850"/>
      <c r="U1825" s="850"/>
      <c r="V1825" s="850"/>
      <c r="W1825" s="851"/>
    </row>
    <row r="1826" spans="2:31" s="256" customFormat="1" ht="17.100000000000001" customHeight="1" x14ac:dyDescent="0.15">
      <c r="B1826" s="574" t="s">
        <v>566</v>
      </c>
      <c r="C1826" s="574" t="s">
        <v>3</v>
      </c>
      <c r="D1826" s="842" t="s">
        <v>331</v>
      </c>
      <c r="E1826" s="843"/>
      <c r="F1826" s="849"/>
      <c r="G1826" s="850"/>
      <c r="H1826" s="850"/>
      <c r="I1826" s="850"/>
      <c r="J1826" s="850"/>
      <c r="K1826" s="850"/>
      <c r="L1826" s="850"/>
      <c r="M1826" s="574" t="s">
        <v>566</v>
      </c>
      <c r="N1826" s="574" t="s">
        <v>3</v>
      </c>
      <c r="O1826" s="842" t="s">
        <v>534</v>
      </c>
      <c r="P1826" s="843"/>
      <c r="Q1826" s="849"/>
      <c r="R1826" s="850"/>
      <c r="S1826" s="850"/>
      <c r="T1826" s="850"/>
      <c r="U1826" s="850"/>
      <c r="V1826" s="850"/>
      <c r="W1826" s="851"/>
    </row>
    <row r="1827" spans="2:31" s="256" customFormat="1" ht="17.100000000000001" customHeight="1" x14ac:dyDescent="0.15">
      <c r="B1827" s="574"/>
      <c r="C1827" s="574"/>
      <c r="D1827" s="844"/>
      <c r="E1827" s="845"/>
      <c r="F1827" s="849"/>
      <c r="G1827" s="850"/>
      <c r="H1827" s="850"/>
      <c r="I1827" s="850"/>
      <c r="J1827" s="850"/>
      <c r="K1827" s="850"/>
      <c r="L1827" s="850"/>
      <c r="M1827" s="574"/>
      <c r="N1827" s="574"/>
      <c r="O1827" s="844"/>
      <c r="P1827" s="845"/>
      <c r="Q1827" s="849"/>
      <c r="R1827" s="850"/>
      <c r="S1827" s="850"/>
      <c r="T1827" s="850"/>
      <c r="U1827" s="850"/>
      <c r="V1827" s="850"/>
      <c r="W1827" s="851"/>
    </row>
    <row r="1828" spans="2:31" s="256" customFormat="1" ht="17.100000000000001" customHeight="1" x14ac:dyDescent="0.15">
      <c r="B1828" s="574"/>
      <c r="C1828" s="574" t="s">
        <v>4</v>
      </c>
      <c r="D1828" s="842" t="s">
        <v>354</v>
      </c>
      <c r="E1828" s="843"/>
      <c r="F1828" s="849"/>
      <c r="G1828" s="850"/>
      <c r="H1828" s="850"/>
      <c r="I1828" s="850"/>
      <c r="J1828" s="850"/>
      <c r="K1828" s="850"/>
      <c r="L1828" s="850"/>
      <c r="M1828" s="574"/>
      <c r="N1828" s="574" t="s">
        <v>4</v>
      </c>
      <c r="O1828" s="842" t="s">
        <v>486</v>
      </c>
      <c r="P1828" s="843"/>
      <c r="Q1828" s="849"/>
      <c r="R1828" s="850"/>
      <c r="S1828" s="850"/>
      <c r="T1828" s="850"/>
      <c r="U1828" s="850"/>
      <c r="V1828" s="850"/>
      <c r="W1828" s="851"/>
    </row>
    <row r="1829" spans="2:31" s="256" customFormat="1" ht="17.100000000000001" customHeight="1" x14ac:dyDescent="0.15">
      <c r="B1829" s="574"/>
      <c r="C1829" s="574"/>
      <c r="D1829" s="844"/>
      <c r="E1829" s="845"/>
      <c r="F1829" s="849"/>
      <c r="G1829" s="850"/>
      <c r="H1829" s="850"/>
      <c r="I1829" s="850"/>
      <c r="J1829" s="850"/>
      <c r="K1829" s="850"/>
      <c r="L1829" s="850"/>
      <c r="M1829" s="574"/>
      <c r="N1829" s="574"/>
      <c r="O1829" s="844"/>
      <c r="P1829" s="845"/>
      <c r="Q1829" s="849"/>
      <c r="R1829" s="850"/>
      <c r="S1829" s="850"/>
      <c r="T1829" s="850"/>
      <c r="U1829" s="850"/>
      <c r="V1829" s="850"/>
      <c r="W1829" s="851"/>
    </row>
    <row r="1830" spans="2:31" s="256" customFormat="1" ht="17.100000000000001" customHeight="1" x14ac:dyDescent="0.15">
      <c r="B1830" s="522" t="s">
        <v>5</v>
      </c>
      <c r="C1830" s="524"/>
      <c r="D1830" s="827" t="s">
        <v>332</v>
      </c>
      <c r="E1830" s="828"/>
      <c r="F1830" s="849"/>
      <c r="G1830" s="850"/>
      <c r="H1830" s="850"/>
      <c r="I1830" s="850"/>
      <c r="J1830" s="850"/>
      <c r="K1830" s="850"/>
      <c r="L1830" s="850"/>
      <c r="M1830" s="522" t="s">
        <v>5</v>
      </c>
      <c r="N1830" s="524"/>
      <c r="O1830" s="827" t="s">
        <v>332</v>
      </c>
      <c r="P1830" s="828"/>
      <c r="Q1830" s="849"/>
      <c r="R1830" s="850"/>
      <c r="S1830" s="850"/>
      <c r="T1830" s="850"/>
      <c r="U1830" s="850"/>
      <c r="V1830" s="850"/>
      <c r="W1830" s="851"/>
    </row>
    <row r="1831" spans="2:31" s="256" customFormat="1" ht="17.100000000000001" customHeight="1" x14ac:dyDescent="0.15">
      <c r="B1831" s="522" t="s">
        <v>6</v>
      </c>
      <c r="C1831" s="524"/>
      <c r="D1831" s="844" t="s">
        <v>532</v>
      </c>
      <c r="E1831" s="845"/>
      <c r="F1831" s="849"/>
      <c r="G1831" s="850"/>
      <c r="H1831" s="850"/>
      <c r="I1831" s="850"/>
      <c r="J1831" s="850"/>
      <c r="K1831" s="850"/>
      <c r="L1831" s="850"/>
      <c r="M1831" s="522" t="s">
        <v>6</v>
      </c>
      <c r="N1831" s="524"/>
      <c r="O1831" s="844" t="s">
        <v>532</v>
      </c>
      <c r="P1831" s="845"/>
      <c r="Q1831" s="849"/>
      <c r="R1831" s="850"/>
      <c r="S1831" s="850"/>
      <c r="T1831" s="850"/>
      <c r="U1831" s="850"/>
      <c r="V1831" s="850"/>
      <c r="W1831" s="851"/>
    </row>
    <row r="1832" spans="2:31" s="256" customFormat="1" ht="17.100000000000001" customHeight="1" x14ac:dyDescent="0.15">
      <c r="B1832" s="562" t="s">
        <v>29</v>
      </c>
      <c r="C1832" s="831" t="s">
        <v>267</v>
      </c>
      <c r="D1832" s="832"/>
      <c r="E1832" s="260"/>
      <c r="F1832" s="849"/>
      <c r="G1832" s="850"/>
      <c r="H1832" s="850"/>
      <c r="I1832" s="850"/>
      <c r="J1832" s="850"/>
      <c r="K1832" s="850"/>
      <c r="L1832" s="850"/>
      <c r="M1832" s="562" t="s">
        <v>29</v>
      </c>
      <c r="N1832" s="831" t="s">
        <v>267</v>
      </c>
      <c r="O1832" s="832"/>
      <c r="P1832" s="260"/>
      <c r="Q1832" s="849"/>
      <c r="R1832" s="850"/>
      <c r="S1832" s="850"/>
      <c r="T1832" s="850"/>
      <c r="U1832" s="850"/>
      <c r="V1832" s="850"/>
      <c r="W1832" s="851"/>
    </row>
    <row r="1833" spans="2:31" s="256" customFormat="1" ht="17.100000000000001" customHeight="1" x14ac:dyDescent="0.15">
      <c r="B1833" s="565"/>
      <c r="C1833" s="831" t="s">
        <v>268</v>
      </c>
      <c r="D1833" s="832"/>
      <c r="E1833" s="261" t="s">
        <v>551</v>
      </c>
      <c r="F1833" s="852"/>
      <c r="G1833" s="853"/>
      <c r="H1833" s="853"/>
      <c r="I1833" s="853"/>
      <c r="J1833" s="853"/>
      <c r="K1833" s="853"/>
      <c r="L1833" s="853"/>
      <c r="M1833" s="565"/>
      <c r="N1833" s="831" t="s">
        <v>268</v>
      </c>
      <c r="O1833" s="832"/>
      <c r="P1833" s="261" t="s">
        <v>554</v>
      </c>
      <c r="Q1833" s="852"/>
      <c r="R1833" s="853"/>
      <c r="S1833" s="853"/>
      <c r="T1833" s="853"/>
      <c r="U1833" s="853"/>
      <c r="V1833" s="853"/>
      <c r="W1833" s="854"/>
    </row>
    <row r="1834" spans="2:31" s="256" customFormat="1" ht="17.100000000000001" customHeight="1" x14ac:dyDescent="0.15">
      <c r="B1834" s="522" t="s">
        <v>7</v>
      </c>
      <c r="C1834" s="523"/>
      <c r="D1834" s="524"/>
      <c r="E1834" s="833" t="s">
        <v>1329</v>
      </c>
      <c r="F1834" s="857"/>
      <c r="G1834" s="857"/>
      <c r="H1834" s="857"/>
      <c r="I1834" s="857"/>
      <c r="J1834" s="857"/>
      <c r="K1834" s="857"/>
      <c r="L1834" s="858"/>
      <c r="M1834" s="522" t="s">
        <v>7</v>
      </c>
      <c r="N1834" s="523"/>
      <c r="O1834" s="524"/>
      <c r="P1834" s="833" t="s">
        <v>1330</v>
      </c>
      <c r="Q1834" s="834"/>
      <c r="R1834" s="834"/>
      <c r="S1834" s="834"/>
      <c r="T1834" s="834"/>
      <c r="U1834" s="834"/>
      <c r="V1834" s="834"/>
      <c r="W1834" s="835"/>
    </row>
    <row r="1835" spans="2:31" s="256" customFormat="1" ht="17.100000000000001" customHeight="1" x14ac:dyDescent="0.15">
      <c r="B1835" s="522" t="s">
        <v>46</v>
      </c>
      <c r="C1835" s="523"/>
      <c r="D1835" s="524"/>
      <c r="E1835" s="833" t="s">
        <v>1366</v>
      </c>
      <c r="F1835" s="857"/>
      <c r="G1835" s="857"/>
      <c r="H1835" s="857"/>
      <c r="I1835" s="857"/>
      <c r="J1835" s="857"/>
      <c r="K1835" s="857"/>
      <c r="L1835" s="858"/>
      <c r="M1835" s="522" t="s">
        <v>46</v>
      </c>
      <c r="N1835" s="523"/>
      <c r="O1835" s="524"/>
      <c r="P1835" s="813" t="s">
        <v>516</v>
      </c>
      <c r="Q1835" s="814"/>
      <c r="R1835" s="814"/>
      <c r="S1835" s="814"/>
      <c r="T1835" s="814"/>
      <c r="U1835" s="814"/>
      <c r="V1835" s="814"/>
      <c r="W1835" s="815"/>
    </row>
    <row r="1836" spans="2:31" s="256" customFormat="1" ht="17.100000000000001" customHeight="1" x14ac:dyDescent="0.15">
      <c r="B1836" s="522" t="s">
        <v>270</v>
      </c>
      <c r="C1836" s="523"/>
      <c r="D1836" s="524"/>
      <c r="E1836" s="813" t="s">
        <v>516</v>
      </c>
      <c r="F1836" s="814"/>
      <c r="G1836" s="814"/>
      <c r="H1836" s="855"/>
      <c r="I1836" s="855"/>
      <c r="J1836" s="855"/>
      <c r="K1836" s="855"/>
      <c r="L1836" s="856"/>
      <c r="M1836" s="522" t="s">
        <v>270</v>
      </c>
      <c r="N1836" s="523"/>
      <c r="O1836" s="524"/>
      <c r="P1836" s="813" t="s">
        <v>516</v>
      </c>
      <c r="Q1836" s="814"/>
      <c r="R1836" s="814"/>
      <c r="S1836" s="855"/>
      <c r="T1836" s="855"/>
      <c r="U1836" s="855"/>
      <c r="V1836" s="855"/>
      <c r="W1836" s="856"/>
    </row>
    <row r="1837" spans="2:31" s="256" customFormat="1" ht="17.100000000000001" customHeight="1" x14ac:dyDescent="0.15">
      <c r="B1837" s="522" t="s">
        <v>289</v>
      </c>
      <c r="C1837" s="523"/>
      <c r="D1837" s="524"/>
      <c r="E1837" s="813" t="s">
        <v>555</v>
      </c>
      <c r="F1837" s="814"/>
      <c r="G1837" s="814"/>
      <c r="H1837" s="816" t="s">
        <v>8</v>
      </c>
      <c r="I1837" s="817"/>
      <c r="J1837" s="818"/>
      <c r="K1837" s="819"/>
      <c r="L1837" s="819"/>
      <c r="M1837" s="522" t="s">
        <v>289</v>
      </c>
      <c r="N1837" s="523"/>
      <c r="O1837" s="524"/>
      <c r="P1837" s="813" t="s">
        <v>555</v>
      </c>
      <c r="Q1837" s="814"/>
      <c r="R1837" s="814"/>
      <c r="S1837" s="816" t="s">
        <v>8</v>
      </c>
      <c r="T1837" s="817"/>
      <c r="U1837" s="818"/>
      <c r="V1837" s="819"/>
      <c r="W1837" s="820"/>
    </row>
    <row r="1838" spans="2:31" s="256" customFormat="1" ht="17.100000000000001" customHeight="1" x14ac:dyDescent="0.15">
      <c r="B1838" s="565" t="s">
        <v>567</v>
      </c>
      <c r="C1838" s="566"/>
      <c r="D1838" s="836" t="s">
        <v>1735</v>
      </c>
      <c r="E1838" s="837"/>
      <c r="F1838" s="837"/>
      <c r="G1838" s="837"/>
      <c r="H1838" s="837"/>
      <c r="I1838" s="837"/>
      <c r="J1838" s="837"/>
      <c r="K1838" s="837"/>
      <c r="L1838" s="838"/>
      <c r="M1838" s="865" t="s">
        <v>567</v>
      </c>
      <c r="N1838" s="866"/>
      <c r="O1838" s="821" t="s">
        <v>1331</v>
      </c>
      <c r="P1838" s="822"/>
      <c r="Q1838" s="822"/>
      <c r="R1838" s="822"/>
      <c r="S1838" s="822"/>
      <c r="T1838" s="822"/>
      <c r="U1838" s="822"/>
      <c r="V1838" s="822"/>
      <c r="W1838" s="823"/>
    </row>
    <row r="1839" spans="2:31" ht="15" customHeight="1" x14ac:dyDescent="0.15">
      <c r="B1839" s="263"/>
      <c r="C1839" s="824" t="s">
        <v>568</v>
      </c>
      <c r="D1839" s="825"/>
      <c r="E1839" s="825"/>
      <c r="F1839" s="825"/>
      <c r="G1839" s="825"/>
      <c r="H1839" s="825"/>
      <c r="I1839" s="825"/>
      <c r="J1839" s="825"/>
      <c r="K1839" s="825"/>
      <c r="L1839" s="825"/>
      <c r="M1839" s="263"/>
      <c r="N1839" s="263" t="s">
        <v>569</v>
      </c>
      <c r="O1839" s="263"/>
      <c r="P1839" s="263"/>
      <c r="Q1839" s="263"/>
      <c r="R1839" s="263"/>
      <c r="S1839" s="263"/>
      <c r="T1839" s="263"/>
      <c r="U1839" s="263"/>
      <c r="V1839" s="263"/>
      <c r="W1839" s="263"/>
      <c r="AA1839" s="256"/>
      <c r="AB1839" s="256"/>
      <c r="AC1839" s="256"/>
      <c r="AD1839" s="256"/>
      <c r="AE1839" s="256"/>
    </row>
    <row r="1840" spans="2:31" ht="15" customHeight="1" x14ac:dyDescent="0.15">
      <c r="B1840" s="263"/>
      <c r="C1840" s="826"/>
      <c r="D1840" s="826"/>
      <c r="E1840" s="826"/>
      <c r="F1840" s="826"/>
      <c r="G1840" s="826"/>
      <c r="H1840" s="826"/>
      <c r="I1840" s="826"/>
      <c r="J1840" s="826"/>
      <c r="K1840" s="826"/>
      <c r="L1840" s="826"/>
      <c r="M1840" s="263"/>
      <c r="N1840" s="263" t="s">
        <v>570</v>
      </c>
      <c r="O1840" s="263"/>
      <c r="P1840" s="263"/>
      <c r="Q1840" s="263"/>
      <c r="R1840" s="263"/>
      <c r="S1840" s="263"/>
      <c r="T1840" s="263"/>
      <c r="U1840" s="263"/>
      <c r="V1840" s="263"/>
      <c r="W1840" s="263"/>
      <c r="AA1840" s="256"/>
      <c r="AB1840" s="256"/>
      <c r="AC1840" s="256"/>
      <c r="AD1840" s="256"/>
      <c r="AE1840" s="256"/>
    </row>
    <row r="1841" spans="2:31" ht="15" customHeight="1" x14ac:dyDescent="0.15">
      <c r="C1841" s="263" t="s">
        <v>571</v>
      </c>
      <c r="N1841" s="264" t="s">
        <v>517</v>
      </c>
      <c r="O1841" s="264"/>
      <c r="P1841" s="264"/>
      <c r="Q1841" s="264"/>
      <c r="R1841" s="264"/>
      <c r="S1841" s="264"/>
      <c r="T1841" s="264"/>
      <c r="U1841" s="264"/>
      <c r="V1841" s="264"/>
      <c r="AA1841" s="256"/>
      <c r="AB1841" s="256"/>
      <c r="AC1841" s="256"/>
      <c r="AD1841" s="256"/>
      <c r="AE1841" s="256"/>
    </row>
    <row r="1842" spans="2:31" ht="15" customHeight="1" x14ac:dyDescent="0.15">
      <c r="C1842" s="263" t="s">
        <v>573</v>
      </c>
      <c r="N1842" s="264" t="s">
        <v>572</v>
      </c>
      <c r="O1842" s="264"/>
      <c r="P1842" s="264"/>
      <c r="Q1842" s="264"/>
      <c r="R1842" s="264"/>
      <c r="S1842" s="264"/>
      <c r="T1842" s="264"/>
      <c r="U1842" s="264"/>
      <c r="V1842" s="264"/>
      <c r="AA1842" s="256"/>
      <c r="AB1842" s="256"/>
      <c r="AC1842" s="256"/>
      <c r="AD1842" s="256"/>
      <c r="AE1842" s="256"/>
    </row>
    <row r="1843" spans="2:31" x14ac:dyDescent="0.15">
      <c r="C1843" s="264" t="s">
        <v>542</v>
      </c>
      <c r="N1843" s="264" t="s">
        <v>450</v>
      </c>
      <c r="O1843" s="264"/>
      <c r="P1843" s="264"/>
      <c r="Q1843" s="264"/>
      <c r="R1843" s="264"/>
      <c r="S1843" s="264"/>
      <c r="T1843" s="264"/>
      <c r="U1843" s="264"/>
      <c r="V1843" s="264"/>
      <c r="AA1843" s="256"/>
      <c r="AB1843" s="256"/>
      <c r="AC1843" s="256"/>
      <c r="AD1843" s="256"/>
      <c r="AE1843" s="256"/>
    </row>
    <row r="1844" spans="2:31" x14ac:dyDescent="0.15">
      <c r="N1844" s="264"/>
      <c r="AA1844" s="256"/>
      <c r="AB1844" s="256"/>
      <c r="AC1844" s="256"/>
      <c r="AD1844" s="256"/>
      <c r="AE1844" s="256"/>
    </row>
    <row r="1845" spans="2:31" x14ac:dyDescent="0.15">
      <c r="N1845" s="264"/>
      <c r="AA1845" s="256"/>
      <c r="AB1845" s="256"/>
      <c r="AC1845" s="256"/>
      <c r="AD1845" s="256"/>
      <c r="AE1845" s="256"/>
    </row>
    <row r="1846" spans="2:31" ht="9" customHeight="1" x14ac:dyDescent="0.15">
      <c r="AA1846" s="256"/>
      <c r="AB1846" s="256"/>
      <c r="AC1846" s="256"/>
      <c r="AD1846" s="256"/>
      <c r="AE1846" s="256"/>
    </row>
    <row r="1847" spans="2:31" s="256" customFormat="1" ht="22.5" customHeight="1" x14ac:dyDescent="0.15">
      <c r="B1847" s="867" t="s">
        <v>563</v>
      </c>
      <c r="C1847" s="867"/>
      <c r="D1847" s="867"/>
      <c r="E1847" s="867"/>
      <c r="F1847" s="867"/>
      <c r="G1847" s="867"/>
      <c r="H1847" s="867"/>
      <c r="I1847" s="867"/>
      <c r="J1847" s="867"/>
      <c r="K1847" s="867"/>
      <c r="L1847" s="867"/>
      <c r="M1847" s="867"/>
      <c r="N1847" s="867"/>
      <c r="O1847" s="867"/>
      <c r="P1847" s="867"/>
      <c r="Q1847" s="867"/>
      <c r="R1847" s="867"/>
      <c r="S1847" s="867"/>
      <c r="T1847" s="867"/>
      <c r="U1847" s="867"/>
      <c r="V1847" s="867"/>
      <c r="W1847" s="867"/>
      <c r="Y1847" s="242" t="s">
        <v>551</v>
      </c>
    </row>
    <row r="1848" spans="2:31" s="256" customFormat="1" ht="20.100000000000001" customHeight="1" x14ac:dyDescent="0.15">
      <c r="B1848" s="258" t="s">
        <v>27</v>
      </c>
      <c r="C1848" s="258"/>
      <c r="D1848" s="868" t="str">
        <f>D1803</f>
        <v>ミネトンネル</v>
      </c>
      <c r="E1848" s="868"/>
      <c r="F1848" s="868"/>
      <c r="G1848" s="868"/>
      <c r="H1848" s="869" t="s">
        <v>28</v>
      </c>
      <c r="I1848" s="869"/>
      <c r="J1848" s="870" t="str">
        <f>J1803</f>
        <v>一般国道　316号</v>
      </c>
      <c r="K1848" s="870"/>
      <c r="L1848" s="870"/>
      <c r="M1848" s="871" t="s">
        <v>255</v>
      </c>
      <c r="N1848" s="871"/>
      <c r="O1848" s="871"/>
      <c r="P1848" s="872" t="str">
        <f>P1803</f>
        <v>株式会社ニュージェック</v>
      </c>
      <c r="Q1848" s="872"/>
      <c r="R1848" s="872"/>
      <c r="S1848" s="562" t="s">
        <v>220</v>
      </c>
      <c r="T1848" s="564"/>
      <c r="U1848" s="873">
        <f>U1803</f>
        <v>44294</v>
      </c>
      <c r="V1848" s="874"/>
      <c r="W1848" s="875"/>
      <c r="Y1848" s="242" t="s">
        <v>554</v>
      </c>
    </row>
    <row r="1849" spans="2:31" s="256" customFormat="1" ht="20.100000000000001" customHeight="1" x14ac:dyDescent="0.15">
      <c r="B1849" s="259" t="s">
        <v>0</v>
      </c>
      <c r="C1849" s="259"/>
      <c r="D1849" s="879" t="str">
        <f>D1804</f>
        <v>美祢トンネル</v>
      </c>
      <c r="E1849" s="879"/>
      <c r="F1849" s="879"/>
      <c r="G1849" s="879"/>
      <c r="H1849" s="541" t="s">
        <v>1</v>
      </c>
      <c r="I1849" s="541"/>
      <c r="J1849" s="870" t="str">
        <f>J1804</f>
        <v>宇部土木建築事務所</v>
      </c>
      <c r="K1849" s="870"/>
      <c r="L1849" s="870"/>
      <c r="M1849" s="871" t="s">
        <v>256</v>
      </c>
      <c r="N1849" s="871"/>
      <c r="O1849" s="871"/>
      <c r="P1849" s="872" t="str">
        <f>P1804</f>
        <v>石村　勝伸</v>
      </c>
      <c r="Q1849" s="872"/>
      <c r="R1849" s="872"/>
      <c r="S1849" s="705"/>
      <c r="T1849" s="706"/>
      <c r="U1849" s="876"/>
      <c r="V1849" s="877"/>
      <c r="W1849" s="878"/>
      <c r="Y1849" s="242" t="s">
        <v>54</v>
      </c>
    </row>
    <row r="1850" spans="2:31" s="256" customFormat="1" ht="20.100000000000001" customHeight="1" x14ac:dyDescent="0.15">
      <c r="B1850" s="861" t="s">
        <v>564</v>
      </c>
      <c r="C1850" s="839" t="s">
        <v>565</v>
      </c>
      <c r="D1850" s="883" t="s">
        <v>754</v>
      </c>
      <c r="E1850" s="884"/>
      <c r="F1850" s="846"/>
      <c r="G1850" s="847"/>
      <c r="H1850" s="847"/>
      <c r="I1850" s="847"/>
      <c r="J1850" s="847"/>
      <c r="K1850" s="847"/>
      <c r="L1850" s="847"/>
      <c r="M1850" s="861" t="s">
        <v>564</v>
      </c>
      <c r="N1850" s="839" t="s">
        <v>565</v>
      </c>
      <c r="O1850" s="883" t="s">
        <v>754</v>
      </c>
      <c r="P1850" s="884"/>
      <c r="Q1850" s="846"/>
      <c r="R1850" s="847"/>
      <c r="S1850" s="847"/>
      <c r="T1850" s="847"/>
      <c r="U1850" s="847"/>
      <c r="V1850" s="847"/>
      <c r="W1850" s="848"/>
      <c r="Y1850" s="242" t="s">
        <v>55</v>
      </c>
    </row>
    <row r="1851" spans="2:31" s="256" customFormat="1" ht="20.100000000000001" customHeight="1" x14ac:dyDescent="0.15">
      <c r="B1851" s="859"/>
      <c r="C1851" s="830"/>
      <c r="D1851" s="880"/>
      <c r="E1851" s="881"/>
      <c r="F1851" s="849"/>
      <c r="G1851" s="850"/>
      <c r="H1851" s="850"/>
      <c r="I1851" s="850"/>
      <c r="J1851" s="850"/>
      <c r="K1851" s="850"/>
      <c r="L1851" s="850"/>
      <c r="M1851" s="859"/>
      <c r="N1851" s="830"/>
      <c r="O1851" s="880"/>
      <c r="P1851" s="881"/>
      <c r="Q1851" s="849"/>
      <c r="R1851" s="850"/>
      <c r="S1851" s="850"/>
      <c r="T1851" s="850"/>
      <c r="U1851" s="850"/>
      <c r="V1851" s="850"/>
      <c r="W1851" s="851"/>
    </row>
    <row r="1852" spans="2:31" s="256" customFormat="1" ht="20.100000000000001" customHeight="1" x14ac:dyDescent="0.15">
      <c r="B1852" s="859"/>
      <c r="C1852" s="839" t="s">
        <v>2</v>
      </c>
      <c r="D1852" s="842">
        <v>2</v>
      </c>
      <c r="E1852" s="843"/>
      <c r="F1852" s="849"/>
      <c r="G1852" s="850"/>
      <c r="H1852" s="850"/>
      <c r="I1852" s="850"/>
      <c r="J1852" s="850"/>
      <c r="K1852" s="850"/>
      <c r="L1852" s="850"/>
      <c r="M1852" s="859"/>
      <c r="N1852" s="839" t="s">
        <v>2</v>
      </c>
      <c r="O1852" s="842">
        <v>3</v>
      </c>
      <c r="P1852" s="843"/>
      <c r="Q1852" s="849"/>
      <c r="R1852" s="850"/>
      <c r="S1852" s="850"/>
      <c r="T1852" s="850"/>
      <c r="U1852" s="850"/>
      <c r="V1852" s="850"/>
      <c r="W1852" s="851"/>
    </row>
    <row r="1853" spans="2:31" s="256" customFormat="1" ht="20.100000000000001" customHeight="1" x14ac:dyDescent="0.15">
      <c r="B1853" s="860"/>
      <c r="C1853" s="830"/>
      <c r="D1853" s="844"/>
      <c r="E1853" s="845"/>
      <c r="F1853" s="849"/>
      <c r="G1853" s="850"/>
      <c r="H1853" s="850"/>
      <c r="I1853" s="850"/>
      <c r="J1853" s="850"/>
      <c r="K1853" s="850"/>
      <c r="L1853" s="850"/>
      <c r="M1853" s="860"/>
      <c r="N1853" s="830"/>
      <c r="O1853" s="844"/>
      <c r="P1853" s="845"/>
      <c r="Q1853" s="849"/>
      <c r="R1853" s="850"/>
      <c r="S1853" s="850"/>
      <c r="T1853" s="850"/>
      <c r="U1853" s="850"/>
      <c r="V1853" s="850"/>
      <c r="W1853" s="851"/>
    </row>
    <row r="1854" spans="2:31" s="256" customFormat="1" ht="17.100000000000001" customHeight="1" x14ac:dyDescent="0.15">
      <c r="B1854" s="574" t="s">
        <v>566</v>
      </c>
      <c r="C1854" s="574" t="s">
        <v>3</v>
      </c>
      <c r="D1854" s="842" t="s">
        <v>534</v>
      </c>
      <c r="E1854" s="843"/>
      <c r="F1854" s="849"/>
      <c r="G1854" s="850"/>
      <c r="H1854" s="850"/>
      <c r="I1854" s="850"/>
      <c r="J1854" s="850"/>
      <c r="K1854" s="850"/>
      <c r="L1854" s="850"/>
      <c r="M1854" s="574" t="s">
        <v>566</v>
      </c>
      <c r="N1854" s="574" t="s">
        <v>3</v>
      </c>
      <c r="O1854" s="842" t="s">
        <v>534</v>
      </c>
      <c r="P1854" s="843"/>
      <c r="Q1854" s="849"/>
      <c r="R1854" s="850"/>
      <c r="S1854" s="850"/>
      <c r="T1854" s="850"/>
      <c r="U1854" s="850"/>
      <c r="V1854" s="850"/>
      <c r="W1854" s="851"/>
      <c r="AA1854" s="257"/>
      <c r="AB1854" s="257"/>
      <c r="AC1854" s="257"/>
      <c r="AD1854" s="257"/>
      <c r="AE1854" s="257"/>
    </row>
    <row r="1855" spans="2:31" s="256" customFormat="1" ht="17.100000000000001" customHeight="1" x14ac:dyDescent="0.15">
      <c r="B1855" s="574"/>
      <c r="C1855" s="574"/>
      <c r="D1855" s="844"/>
      <c r="E1855" s="845"/>
      <c r="F1855" s="849"/>
      <c r="G1855" s="850"/>
      <c r="H1855" s="850"/>
      <c r="I1855" s="850"/>
      <c r="J1855" s="850"/>
      <c r="K1855" s="850"/>
      <c r="L1855" s="850"/>
      <c r="M1855" s="574"/>
      <c r="N1855" s="574"/>
      <c r="O1855" s="844"/>
      <c r="P1855" s="845"/>
      <c r="Q1855" s="849"/>
      <c r="R1855" s="850"/>
      <c r="S1855" s="850"/>
      <c r="T1855" s="850"/>
      <c r="U1855" s="850"/>
      <c r="V1855" s="850"/>
      <c r="W1855" s="851"/>
      <c r="AA1855" s="257"/>
      <c r="AB1855" s="257"/>
      <c r="AC1855" s="257"/>
      <c r="AD1855" s="257"/>
      <c r="AE1855" s="257"/>
    </row>
    <row r="1856" spans="2:31" s="256" customFormat="1" ht="17.100000000000001" customHeight="1" x14ac:dyDescent="0.15">
      <c r="B1856" s="574"/>
      <c r="C1856" s="574" t="s">
        <v>4</v>
      </c>
      <c r="D1856" s="842" t="s">
        <v>486</v>
      </c>
      <c r="E1856" s="843"/>
      <c r="F1856" s="849"/>
      <c r="G1856" s="850"/>
      <c r="H1856" s="850"/>
      <c r="I1856" s="850"/>
      <c r="J1856" s="850"/>
      <c r="K1856" s="850"/>
      <c r="L1856" s="850"/>
      <c r="M1856" s="574"/>
      <c r="N1856" s="574" t="s">
        <v>4</v>
      </c>
      <c r="O1856" s="842" t="s">
        <v>487</v>
      </c>
      <c r="P1856" s="843"/>
      <c r="Q1856" s="849"/>
      <c r="R1856" s="850"/>
      <c r="S1856" s="850"/>
      <c r="T1856" s="850"/>
      <c r="U1856" s="850"/>
      <c r="V1856" s="850"/>
      <c r="W1856" s="851"/>
      <c r="AA1856" s="257"/>
      <c r="AB1856" s="257"/>
      <c r="AC1856" s="257"/>
      <c r="AD1856" s="257"/>
      <c r="AE1856" s="257"/>
    </row>
    <row r="1857" spans="2:31" s="256" customFormat="1" ht="17.100000000000001" customHeight="1" x14ac:dyDescent="0.15">
      <c r="B1857" s="574"/>
      <c r="C1857" s="574"/>
      <c r="D1857" s="844"/>
      <c r="E1857" s="845"/>
      <c r="F1857" s="849"/>
      <c r="G1857" s="850"/>
      <c r="H1857" s="850"/>
      <c r="I1857" s="850"/>
      <c r="J1857" s="850"/>
      <c r="K1857" s="850"/>
      <c r="L1857" s="850"/>
      <c r="M1857" s="574"/>
      <c r="N1857" s="574"/>
      <c r="O1857" s="844"/>
      <c r="P1857" s="845"/>
      <c r="Q1857" s="849"/>
      <c r="R1857" s="850"/>
      <c r="S1857" s="850"/>
      <c r="T1857" s="850"/>
      <c r="U1857" s="850"/>
      <c r="V1857" s="850"/>
      <c r="W1857" s="851"/>
      <c r="AA1857" s="257"/>
      <c r="AB1857" s="257"/>
      <c r="AC1857" s="257"/>
      <c r="AD1857" s="257"/>
      <c r="AE1857" s="257"/>
    </row>
    <row r="1858" spans="2:31" s="256" customFormat="1" ht="17.100000000000001" customHeight="1" x14ac:dyDescent="0.15">
      <c r="B1858" s="522" t="s">
        <v>5</v>
      </c>
      <c r="C1858" s="524"/>
      <c r="D1858" s="827" t="s">
        <v>333</v>
      </c>
      <c r="E1858" s="828"/>
      <c r="F1858" s="849"/>
      <c r="G1858" s="850"/>
      <c r="H1858" s="850"/>
      <c r="I1858" s="850"/>
      <c r="J1858" s="850"/>
      <c r="K1858" s="850"/>
      <c r="L1858" s="850"/>
      <c r="M1858" s="522" t="s">
        <v>5</v>
      </c>
      <c r="N1858" s="524"/>
      <c r="O1858" s="827" t="s">
        <v>332</v>
      </c>
      <c r="P1858" s="828"/>
      <c r="Q1858" s="849"/>
      <c r="R1858" s="850"/>
      <c r="S1858" s="850"/>
      <c r="T1858" s="850"/>
      <c r="U1858" s="850"/>
      <c r="V1858" s="850"/>
      <c r="W1858" s="851"/>
      <c r="AA1858" s="257"/>
      <c r="AB1858" s="257"/>
      <c r="AC1858" s="257"/>
      <c r="AD1858" s="257"/>
      <c r="AE1858" s="257"/>
    </row>
    <row r="1859" spans="2:31" s="256" customFormat="1" ht="17.100000000000001" customHeight="1" x14ac:dyDescent="0.15">
      <c r="B1859" s="522" t="s">
        <v>6</v>
      </c>
      <c r="C1859" s="524"/>
      <c r="D1859" s="844" t="s">
        <v>338</v>
      </c>
      <c r="E1859" s="845"/>
      <c r="F1859" s="849"/>
      <c r="G1859" s="850"/>
      <c r="H1859" s="850"/>
      <c r="I1859" s="850"/>
      <c r="J1859" s="850"/>
      <c r="K1859" s="850"/>
      <c r="L1859" s="850"/>
      <c r="M1859" s="522" t="s">
        <v>6</v>
      </c>
      <c r="N1859" s="524"/>
      <c r="O1859" s="844" t="s">
        <v>338</v>
      </c>
      <c r="P1859" s="845"/>
      <c r="Q1859" s="849"/>
      <c r="R1859" s="850"/>
      <c r="S1859" s="850"/>
      <c r="T1859" s="850"/>
      <c r="U1859" s="850"/>
      <c r="V1859" s="850"/>
      <c r="W1859" s="851"/>
    </row>
    <row r="1860" spans="2:31" s="256" customFormat="1" ht="17.100000000000001" customHeight="1" x14ac:dyDescent="0.15">
      <c r="B1860" s="562" t="s">
        <v>29</v>
      </c>
      <c r="C1860" s="831" t="s">
        <v>267</v>
      </c>
      <c r="D1860" s="832"/>
      <c r="E1860" s="260"/>
      <c r="F1860" s="849"/>
      <c r="G1860" s="850"/>
      <c r="H1860" s="850"/>
      <c r="I1860" s="850"/>
      <c r="J1860" s="850"/>
      <c r="K1860" s="850"/>
      <c r="L1860" s="850"/>
      <c r="M1860" s="562" t="s">
        <v>29</v>
      </c>
      <c r="N1860" s="831" t="s">
        <v>267</v>
      </c>
      <c r="O1860" s="832"/>
      <c r="P1860" s="260"/>
      <c r="Q1860" s="849"/>
      <c r="R1860" s="850"/>
      <c r="S1860" s="850"/>
      <c r="T1860" s="850"/>
      <c r="U1860" s="850"/>
      <c r="V1860" s="850"/>
      <c r="W1860" s="851"/>
    </row>
    <row r="1861" spans="2:31" s="256" customFormat="1" ht="17.100000000000001" customHeight="1" x14ac:dyDescent="0.15">
      <c r="B1861" s="565"/>
      <c r="C1861" s="831" t="s">
        <v>268</v>
      </c>
      <c r="D1861" s="832"/>
      <c r="E1861" s="261" t="s">
        <v>551</v>
      </c>
      <c r="F1861" s="852"/>
      <c r="G1861" s="853"/>
      <c r="H1861" s="853"/>
      <c r="I1861" s="853"/>
      <c r="J1861" s="853"/>
      <c r="K1861" s="853"/>
      <c r="L1861" s="853"/>
      <c r="M1861" s="565"/>
      <c r="N1861" s="831" t="s">
        <v>268</v>
      </c>
      <c r="O1861" s="832"/>
      <c r="P1861" s="261" t="s">
        <v>551</v>
      </c>
      <c r="Q1861" s="852"/>
      <c r="R1861" s="853"/>
      <c r="S1861" s="853"/>
      <c r="T1861" s="853"/>
      <c r="U1861" s="853"/>
      <c r="V1861" s="853"/>
      <c r="W1861" s="854"/>
    </row>
    <row r="1862" spans="2:31" s="256" customFormat="1" ht="17.100000000000001" customHeight="1" x14ac:dyDescent="0.15">
      <c r="B1862" s="522" t="s">
        <v>7</v>
      </c>
      <c r="C1862" s="523"/>
      <c r="D1862" s="524"/>
      <c r="E1862" s="833" t="s">
        <v>1104</v>
      </c>
      <c r="F1862" s="857"/>
      <c r="G1862" s="857"/>
      <c r="H1862" s="857"/>
      <c r="I1862" s="857"/>
      <c r="J1862" s="857"/>
      <c r="K1862" s="857"/>
      <c r="L1862" s="858"/>
      <c r="M1862" s="522" t="s">
        <v>7</v>
      </c>
      <c r="N1862" s="523"/>
      <c r="O1862" s="524"/>
      <c r="P1862" s="833" t="s">
        <v>1332</v>
      </c>
      <c r="Q1862" s="834"/>
      <c r="R1862" s="834"/>
      <c r="S1862" s="834"/>
      <c r="T1862" s="834"/>
      <c r="U1862" s="834"/>
      <c r="V1862" s="834"/>
      <c r="W1862" s="835"/>
    </row>
    <row r="1863" spans="2:31" s="256" customFormat="1" ht="17.100000000000001" customHeight="1" x14ac:dyDescent="0.15">
      <c r="B1863" s="522" t="s">
        <v>46</v>
      </c>
      <c r="C1863" s="523"/>
      <c r="D1863" s="524"/>
      <c r="E1863" s="813" t="s">
        <v>1187</v>
      </c>
      <c r="F1863" s="814"/>
      <c r="G1863" s="814"/>
      <c r="H1863" s="814"/>
      <c r="I1863" s="814"/>
      <c r="J1863" s="814"/>
      <c r="K1863" s="814"/>
      <c r="L1863" s="814"/>
      <c r="M1863" s="522" t="s">
        <v>46</v>
      </c>
      <c r="N1863" s="523"/>
      <c r="O1863" s="524"/>
      <c r="P1863" s="813" t="s">
        <v>1333</v>
      </c>
      <c r="Q1863" s="814"/>
      <c r="R1863" s="814"/>
      <c r="S1863" s="814"/>
      <c r="T1863" s="814"/>
      <c r="U1863" s="814"/>
      <c r="V1863" s="814"/>
      <c r="W1863" s="815"/>
    </row>
    <row r="1864" spans="2:31" s="256" customFormat="1" ht="17.100000000000001" customHeight="1" x14ac:dyDescent="0.15">
      <c r="B1864" s="522" t="s">
        <v>270</v>
      </c>
      <c r="C1864" s="523"/>
      <c r="D1864" s="524"/>
      <c r="E1864" s="813" t="s">
        <v>516</v>
      </c>
      <c r="F1864" s="814"/>
      <c r="G1864" s="814"/>
      <c r="H1864" s="855"/>
      <c r="I1864" s="855"/>
      <c r="J1864" s="855"/>
      <c r="K1864" s="855"/>
      <c r="L1864" s="856"/>
      <c r="M1864" s="522" t="s">
        <v>270</v>
      </c>
      <c r="N1864" s="523"/>
      <c r="O1864" s="524"/>
      <c r="P1864" s="813" t="s">
        <v>516</v>
      </c>
      <c r="Q1864" s="814"/>
      <c r="R1864" s="814"/>
      <c r="S1864" s="814"/>
      <c r="T1864" s="814"/>
      <c r="U1864" s="814"/>
      <c r="V1864" s="814"/>
      <c r="W1864" s="815"/>
    </row>
    <row r="1865" spans="2:31" s="256" customFormat="1" ht="17.100000000000001" customHeight="1" x14ac:dyDescent="0.15">
      <c r="B1865" s="522" t="s">
        <v>289</v>
      </c>
      <c r="C1865" s="523"/>
      <c r="D1865" s="524"/>
      <c r="E1865" s="862" t="s">
        <v>552</v>
      </c>
      <c r="F1865" s="863"/>
      <c r="G1865" s="863"/>
      <c r="H1865" s="816" t="s">
        <v>8</v>
      </c>
      <c r="I1865" s="817"/>
      <c r="J1865" s="818"/>
      <c r="K1865" s="819"/>
      <c r="L1865" s="819"/>
      <c r="M1865" s="522" t="s">
        <v>289</v>
      </c>
      <c r="N1865" s="523"/>
      <c r="O1865" s="524"/>
      <c r="P1865" s="862" t="s">
        <v>552</v>
      </c>
      <c r="Q1865" s="863"/>
      <c r="R1865" s="864"/>
      <c r="S1865" s="816" t="s">
        <v>8</v>
      </c>
      <c r="T1865" s="817"/>
      <c r="U1865" s="818"/>
      <c r="V1865" s="819"/>
      <c r="W1865" s="820"/>
    </row>
    <row r="1866" spans="2:31" s="256" customFormat="1" ht="17.100000000000001" customHeight="1" x14ac:dyDescent="0.15">
      <c r="B1866" s="565" t="s">
        <v>567</v>
      </c>
      <c r="C1866" s="566"/>
      <c r="D1866" s="821" t="s">
        <v>1110</v>
      </c>
      <c r="E1866" s="822"/>
      <c r="F1866" s="822"/>
      <c r="G1866" s="822"/>
      <c r="H1866" s="822"/>
      <c r="I1866" s="822"/>
      <c r="J1866" s="822"/>
      <c r="K1866" s="822"/>
      <c r="L1866" s="822"/>
      <c r="M1866" s="865" t="s">
        <v>567</v>
      </c>
      <c r="N1866" s="866"/>
      <c r="O1866" s="821" t="s">
        <v>1109</v>
      </c>
      <c r="P1866" s="822"/>
      <c r="Q1866" s="822"/>
      <c r="R1866" s="822"/>
      <c r="S1866" s="822"/>
      <c r="T1866" s="822"/>
      <c r="U1866" s="822"/>
      <c r="V1866" s="822"/>
      <c r="W1866" s="823"/>
    </row>
    <row r="1867" spans="2:31" s="256" customFormat="1" ht="20.100000000000001" customHeight="1" x14ac:dyDescent="0.15">
      <c r="B1867" s="861" t="s">
        <v>564</v>
      </c>
      <c r="C1867" s="839" t="s">
        <v>565</v>
      </c>
      <c r="D1867" s="883" t="s">
        <v>754</v>
      </c>
      <c r="E1867" s="884"/>
      <c r="F1867" s="846"/>
      <c r="G1867" s="847"/>
      <c r="H1867" s="847"/>
      <c r="I1867" s="847"/>
      <c r="J1867" s="847"/>
      <c r="K1867" s="847"/>
      <c r="L1867" s="847"/>
      <c r="M1867" s="861" t="s">
        <v>564</v>
      </c>
      <c r="N1867" s="839" t="s">
        <v>565</v>
      </c>
      <c r="O1867" s="883" t="s">
        <v>738</v>
      </c>
      <c r="P1867" s="884"/>
      <c r="Q1867" s="846"/>
      <c r="R1867" s="847"/>
      <c r="S1867" s="847"/>
      <c r="T1867" s="847"/>
      <c r="U1867" s="847"/>
      <c r="V1867" s="847"/>
      <c r="W1867" s="848"/>
    </row>
    <row r="1868" spans="2:31" s="256" customFormat="1" ht="20.100000000000001" customHeight="1" x14ac:dyDescent="0.15">
      <c r="B1868" s="859"/>
      <c r="C1868" s="830"/>
      <c r="D1868" s="880"/>
      <c r="E1868" s="881"/>
      <c r="F1868" s="849"/>
      <c r="G1868" s="850"/>
      <c r="H1868" s="850"/>
      <c r="I1868" s="850"/>
      <c r="J1868" s="850"/>
      <c r="K1868" s="850"/>
      <c r="L1868" s="850"/>
      <c r="M1868" s="859"/>
      <c r="N1868" s="830"/>
      <c r="O1868" s="880"/>
      <c r="P1868" s="881"/>
      <c r="Q1868" s="849"/>
      <c r="R1868" s="850"/>
      <c r="S1868" s="850"/>
      <c r="T1868" s="850"/>
      <c r="U1868" s="850"/>
      <c r="V1868" s="850"/>
      <c r="W1868" s="851"/>
    </row>
    <row r="1869" spans="2:31" s="256" customFormat="1" ht="20.100000000000001" customHeight="1" x14ac:dyDescent="0.15">
      <c r="B1869" s="859"/>
      <c r="C1869" s="839" t="s">
        <v>2</v>
      </c>
      <c r="D1869" s="842">
        <v>4</v>
      </c>
      <c r="E1869" s="843"/>
      <c r="F1869" s="849"/>
      <c r="G1869" s="850"/>
      <c r="H1869" s="850"/>
      <c r="I1869" s="850"/>
      <c r="J1869" s="850"/>
      <c r="K1869" s="850"/>
      <c r="L1869" s="850"/>
      <c r="M1869" s="859"/>
      <c r="N1869" s="839" t="s">
        <v>2</v>
      </c>
      <c r="O1869" s="842">
        <v>1</v>
      </c>
      <c r="P1869" s="843"/>
      <c r="Q1869" s="849"/>
      <c r="R1869" s="850"/>
      <c r="S1869" s="850"/>
      <c r="T1869" s="850"/>
      <c r="U1869" s="850"/>
      <c r="V1869" s="850"/>
      <c r="W1869" s="851"/>
    </row>
    <row r="1870" spans="2:31" s="256" customFormat="1" ht="20.100000000000001" customHeight="1" x14ac:dyDescent="0.15">
      <c r="B1870" s="860"/>
      <c r="C1870" s="830"/>
      <c r="D1870" s="844"/>
      <c r="E1870" s="845"/>
      <c r="F1870" s="849"/>
      <c r="G1870" s="850"/>
      <c r="H1870" s="850"/>
      <c r="I1870" s="850"/>
      <c r="J1870" s="850"/>
      <c r="K1870" s="850"/>
      <c r="L1870" s="850"/>
      <c r="M1870" s="860"/>
      <c r="N1870" s="830"/>
      <c r="O1870" s="844"/>
      <c r="P1870" s="845"/>
      <c r="Q1870" s="849"/>
      <c r="R1870" s="850"/>
      <c r="S1870" s="850"/>
      <c r="T1870" s="850"/>
      <c r="U1870" s="850"/>
      <c r="V1870" s="850"/>
      <c r="W1870" s="851"/>
    </row>
    <row r="1871" spans="2:31" s="256" customFormat="1" ht="17.100000000000001" customHeight="1" x14ac:dyDescent="0.15">
      <c r="B1871" s="574" t="s">
        <v>566</v>
      </c>
      <c r="C1871" s="574" t="s">
        <v>3</v>
      </c>
      <c r="D1871" s="842" t="s">
        <v>331</v>
      </c>
      <c r="E1871" s="843"/>
      <c r="F1871" s="849"/>
      <c r="G1871" s="850"/>
      <c r="H1871" s="850"/>
      <c r="I1871" s="850"/>
      <c r="J1871" s="850"/>
      <c r="K1871" s="850"/>
      <c r="L1871" s="850"/>
      <c r="M1871" s="574" t="s">
        <v>566</v>
      </c>
      <c r="N1871" s="574" t="s">
        <v>3</v>
      </c>
      <c r="O1871" s="842" t="s">
        <v>329</v>
      </c>
      <c r="P1871" s="843"/>
      <c r="Q1871" s="849"/>
      <c r="R1871" s="850"/>
      <c r="S1871" s="850"/>
      <c r="T1871" s="850"/>
      <c r="U1871" s="850"/>
      <c r="V1871" s="850"/>
      <c r="W1871" s="851"/>
    </row>
    <row r="1872" spans="2:31" s="256" customFormat="1" ht="17.100000000000001" customHeight="1" x14ac:dyDescent="0.15">
      <c r="B1872" s="574"/>
      <c r="C1872" s="574"/>
      <c r="D1872" s="844"/>
      <c r="E1872" s="845"/>
      <c r="F1872" s="849"/>
      <c r="G1872" s="850"/>
      <c r="H1872" s="850"/>
      <c r="I1872" s="850"/>
      <c r="J1872" s="850"/>
      <c r="K1872" s="850"/>
      <c r="L1872" s="850"/>
      <c r="M1872" s="574"/>
      <c r="N1872" s="574"/>
      <c r="O1872" s="844"/>
      <c r="P1872" s="845"/>
      <c r="Q1872" s="849"/>
      <c r="R1872" s="850"/>
      <c r="S1872" s="850"/>
      <c r="T1872" s="850"/>
      <c r="U1872" s="850"/>
      <c r="V1872" s="850"/>
      <c r="W1872" s="851"/>
    </row>
    <row r="1873" spans="2:31" s="256" customFormat="1" ht="17.100000000000001" customHeight="1" x14ac:dyDescent="0.15">
      <c r="B1873" s="574"/>
      <c r="C1873" s="574" t="s">
        <v>4</v>
      </c>
      <c r="D1873" s="842" t="s">
        <v>356</v>
      </c>
      <c r="E1873" s="843"/>
      <c r="F1873" s="849"/>
      <c r="G1873" s="850"/>
      <c r="H1873" s="850"/>
      <c r="I1873" s="850"/>
      <c r="J1873" s="850"/>
      <c r="K1873" s="850"/>
      <c r="L1873" s="850"/>
      <c r="M1873" s="574"/>
      <c r="N1873" s="574" t="s">
        <v>4</v>
      </c>
      <c r="O1873" s="842" t="s">
        <v>351</v>
      </c>
      <c r="P1873" s="843"/>
      <c r="Q1873" s="849"/>
      <c r="R1873" s="850"/>
      <c r="S1873" s="850"/>
      <c r="T1873" s="850"/>
      <c r="U1873" s="850"/>
      <c r="V1873" s="850"/>
      <c r="W1873" s="851"/>
    </row>
    <row r="1874" spans="2:31" s="256" customFormat="1" ht="17.100000000000001" customHeight="1" x14ac:dyDescent="0.15">
      <c r="B1874" s="574"/>
      <c r="C1874" s="574"/>
      <c r="D1874" s="844"/>
      <c r="E1874" s="845"/>
      <c r="F1874" s="849"/>
      <c r="G1874" s="850"/>
      <c r="H1874" s="850"/>
      <c r="I1874" s="850"/>
      <c r="J1874" s="850"/>
      <c r="K1874" s="850"/>
      <c r="L1874" s="850"/>
      <c r="M1874" s="574"/>
      <c r="N1874" s="574"/>
      <c r="O1874" s="844"/>
      <c r="P1874" s="845"/>
      <c r="Q1874" s="849"/>
      <c r="R1874" s="850"/>
      <c r="S1874" s="850"/>
      <c r="T1874" s="850"/>
      <c r="U1874" s="850"/>
      <c r="V1874" s="850"/>
      <c r="W1874" s="851"/>
    </row>
    <row r="1875" spans="2:31" s="256" customFormat="1" ht="17.100000000000001" customHeight="1" x14ac:dyDescent="0.15">
      <c r="B1875" s="522" t="s">
        <v>5</v>
      </c>
      <c r="C1875" s="524"/>
      <c r="D1875" s="827" t="s">
        <v>332</v>
      </c>
      <c r="E1875" s="828"/>
      <c r="F1875" s="849"/>
      <c r="G1875" s="850"/>
      <c r="H1875" s="850"/>
      <c r="I1875" s="850"/>
      <c r="J1875" s="850"/>
      <c r="K1875" s="850"/>
      <c r="L1875" s="850"/>
      <c r="M1875" s="522" t="s">
        <v>5</v>
      </c>
      <c r="N1875" s="524"/>
      <c r="O1875" s="827" t="s">
        <v>332</v>
      </c>
      <c r="P1875" s="828"/>
      <c r="Q1875" s="849"/>
      <c r="R1875" s="850"/>
      <c r="S1875" s="850"/>
      <c r="T1875" s="850"/>
      <c r="U1875" s="850"/>
      <c r="V1875" s="850"/>
      <c r="W1875" s="851"/>
    </row>
    <row r="1876" spans="2:31" s="256" customFormat="1" ht="17.100000000000001" customHeight="1" x14ac:dyDescent="0.15">
      <c r="B1876" s="522" t="s">
        <v>6</v>
      </c>
      <c r="C1876" s="524"/>
      <c r="D1876" s="844" t="s">
        <v>532</v>
      </c>
      <c r="E1876" s="845"/>
      <c r="F1876" s="849"/>
      <c r="G1876" s="850"/>
      <c r="H1876" s="850"/>
      <c r="I1876" s="850"/>
      <c r="J1876" s="850"/>
      <c r="K1876" s="850"/>
      <c r="L1876" s="850"/>
      <c r="M1876" s="522" t="s">
        <v>6</v>
      </c>
      <c r="N1876" s="524"/>
      <c r="O1876" s="844" t="s">
        <v>514</v>
      </c>
      <c r="P1876" s="845"/>
      <c r="Q1876" s="849"/>
      <c r="R1876" s="850"/>
      <c r="S1876" s="850"/>
      <c r="T1876" s="850"/>
      <c r="U1876" s="850"/>
      <c r="V1876" s="850"/>
      <c r="W1876" s="851"/>
    </row>
    <row r="1877" spans="2:31" s="256" customFormat="1" ht="17.100000000000001" customHeight="1" x14ac:dyDescent="0.15">
      <c r="B1877" s="562" t="s">
        <v>29</v>
      </c>
      <c r="C1877" s="831" t="s">
        <v>267</v>
      </c>
      <c r="D1877" s="832"/>
      <c r="E1877" s="260"/>
      <c r="F1877" s="849"/>
      <c r="G1877" s="850"/>
      <c r="H1877" s="850"/>
      <c r="I1877" s="850"/>
      <c r="J1877" s="850"/>
      <c r="K1877" s="850"/>
      <c r="L1877" s="850"/>
      <c r="M1877" s="562" t="s">
        <v>29</v>
      </c>
      <c r="N1877" s="831" t="s">
        <v>267</v>
      </c>
      <c r="O1877" s="832"/>
      <c r="P1877" s="260"/>
      <c r="Q1877" s="849"/>
      <c r="R1877" s="850"/>
      <c r="S1877" s="850"/>
      <c r="T1877" s="850"/>
      <c r="U1877" s="850"/>
      <c r="V1877" s="850"/>
      <c r="W1877" s="851"/>
    </row>
    <row r="1878" spans="2:31" s="256" customFormat="1" ht="17.100000000000001" customHeight="1" x14ac:dyDescent="0.15">
      <c r="B1878" s="565"/>
      <c r="C1878" s="831" t="s">
        <v>268</v>
      </c>
      <c r="D1878" s="832"/>
      <c r="E1878" s="261" t="s">
        <v>554</v>
      </c>
      <c r="F1878" s="852"/>
      <c r="G1878" s="853"/>
      <c r="H1878" s="853"/>
      <c r="I1878" s="853"/>
      <c r="J1878" s="853"/>
      <c r="K1878" s="853"/>
      <c r="L1878" s="853"/>
      <c r="M1878" s="565"/>
      <c r="N1878" s="831" t="s">
        <v>268</v>
      </c>
      <c r="O1878" s="832"/>
      <c r="P1878" s="261" t="s">
        <v>554</v>
      </c>
      <c r="Q1878" s="852"/>
      <c r="R1878" s="853"/>
      <c r="S1878" s="853"/>
      <c r="T1878" s="853"/>
      <c r="U1878" s="853"/>
      <c r="V1878" s="853"/>
      <c r="W1878" s="854"/>
    </row>
    <row r="1879" spans="2:31" s="256" customFormat="1" ht="17.100000000000001" customHeight="1" x14ac:dyDescent="0.15">
      <c r="B1879" s="522" t="s">
        <v>7</v>
      </c>
      <c r="C1879" s="523"/>
      <c r="D1879" s="524"/>
      <c r="E1879" s="833" t="s">
        <v>2198</v>
      </c>
      <c r="F1879" s="857"/>
      <c r="G1879" s="857"/>
      <c r="H1879" s="857"/>
      <c r="I1879" s="857"/>
      <c r="J1879" s="857"/>
      <c r="K1879" s="857"/>
      <c r="L1879" s="858"/>
      <c r="M1879" s="522" t="s">
        <v>7</v>
      </c>
      <c r="N1879" s="523"/>
      <c r="O1879" s="524"/>
      <c r="P1879" s="833" t="s">
        <v>1139</v>
      </c>
      <c r="Q1879" s="857"/>
      <c r="R1879" s="857"/>
      <c r="S1879" s="857"/>
      <c r="T1879" s="857"/>
      <c r="U1879" s="857"/>
      <c r="V1879" s="857"/>
      <c r="W1879" s="858"/>
    </row>
    <row r="1880" spans="2:31" s="256" customFormat="1" ht="17.100000000000001" customHeight="1" x14ac:dyDescent="0.15">
      <c r="B1880" s="522" t="s">
        <v>46</v>
      </c>
      <c r="C1880" s="523"/>
      <c r="D1880" s="524"/>
      <c r="E1880" s="813" t="s">
        <v>516</v>
      </c>
      <c r="F1880" s="814"/>
      <c r="G1880" s="814"/>
      <c r="H1880" s="855"/>
      <c r="I1880" s="855"/>
      <c r="J1880" s="855"/>
      <c r="K1880" s="855"/>
      <c r="L1880" s="856"/>
      <c r="M1880" s="522" t="s">
        <v>46</v>
      </c>
      <c r="N1880" s="523"/>
      <c r="O1880" s="524"/>
      <c r="P1880" s="813" t="s">
        <v>516</v>
      </c>
      <c r="Q1880" s="814"/>
      <c r="R1880" s="814"/>
      <c r="S1880" s="855"/>
      <c r="T1880" s="855"/>
      <c r="U1880" s="855"/>
      <c r="V1880" s="855"/>
      <c r="W1880" s="856"/>
    </row>
    <row r="1881" spans="2:31" s="256" customFormat="1" ht="17.100000000000001" customHeight="1" x14ac:dyDescent="0.15">
      <c r="B1881" s="522" t="s">
        <v>270</v>
      </c>
      <c r="C1881" s="523"/>
      <c r="D1881" s="524"/>
      <c r="E1881" s="813" t="s">
        <v>516</v>
      </c>
      <c r="F1881" s="814"/>
      <c r="G1881" s="814"/>
      <c r="H1881" s="855"/>
      <c r="I1881" s="855"/>
      <c r="J1881" s="855"/>
      <c r="K1881" s="855"/>
      <c r="L1881" s="856"/>
      <c r="M1881" s="522" t="s">
        <v>270</v>
      </c>
      <c r="N1881" s="523"/>
      <c r="O1881" s="524"/>
      <c r="P1881" s="813" t="s">
        <v>516</v>
      </c>
      <c r="Q1881" s="814"/>
      <c r="R1881" s="814"/>
      <c r="S1881" s="855"/>
      <c r="T1881" s="855"/>
      <c r="U1881" s="855"/>
      <c r="V1881" s="855"/>
      <c r="W1881" s="856"/>
    </row>
    <row r="1882" spans="2:31" s="256" customFormat="1" ht="17.100000000000001" customHeight="1" x14ac:dyDescent="0.15">
      <c r="B1882" s="522" t="s">
        <v>289</v>
      </c>
      <c r="C1882" s="523"/>
      <c r="D1882" s="524"/>
      <c r="E1882" s="813" t="s">
        <v>555</v>
      </c>
      <c r="F1882" s="814"/>
      <c r="G1882" s="814"/>
      <c r="H1882" s="816" t="s">
        <v>8</v>
      </c>
      <c r="I1882" s="817"/>
      <c r="J1882" s="818"/>
      <c r="K1882" s="819"/>
      <c r="L1882" s="819"/>
      <c r="M1882" s="522" t="s">
        <v>289</v>
      </c>
      <c r="N1882" s="523"/>
      <c r="O1882" s="524"/>
      <c r="P1882" s="813" t="s">
        <v>555</v>
      </c>
      <c r="Q1882" s="814"/>
      <c r="R1882" s="814"/>
      <c r="S1882" s="816" t="s">
        <v>8</v>
      </c>
      <c r="T1882" s="817"/>
      <c r="U1882" s="818"/>
      <c r="V1882" s="819"/>
      <c r="W1882" s="820"/>
    </row>
    <row r="1883" spans="2:31" s="256" customFormat="1" ht="17.100000000000001" customHeight="1" x14ac:dyDescent="0.15">
      <c r="B1883" s="565" t="s">
        <v>567</v>
      </c>
      <c r="C1883" s="566"/>
      <c r="D1883" s="836" t="s">
        <v>1259</v>
      </c>
      <c r="E1883" s="837"/>
      <c r="F1883" s="837"/>
      <c r="G1883" s="837"/>
      <c r="H1883" s="837"/>
      <c r="I1883" s="837"/>
      <c r="J1883" s="837"/>
      <c r="K1883" s="837"/>
      <c r="L1883" s="838"/>
      <c r="M1883" s="565" t="s">
        <v>567</v>
      </c>
      <c r="N1883" s="566"/>
      <c r="O1883" s="821" t="s">
        <v>1140</v>
      </c>
      <c r="P1883" s="822"/>
      <c r="Q1883" s="822"/>
      <c r="R1883" s="822"/>
      <c r="S1883" s="822"/>
      <c r="T1883" s="822"/>
      <c r="U1883" s="822"/>
      <c r="V1883" s="822"/>
      <c r="W1883" s="823"/>
    </row>
    <row r="1884" spans="2:31" ht="15" customHeight="1" x14ac:dyDescent="0.15">
      <c r="B1884" s="263"/>
      <c r="C1884" s="824" t="s">
        <v>568</v>
      </c>
      <c r="D1884" s="825"/>
      <c r="E1884" s="825"/>
      <c r="F1884" s="825"/>
      <c r="G1884" s="825"/>
      <c r="H1884" s="825"/>
      <c r="I1884" s="825"/>
      <c r="J1884" s="825"/>
      <c r="K1884" s="825"/>
      <c r="L1884" s="825"/>
      <c r="M1884" s="263"/>
      <c r="N1884" s="263" t="s">
        <v>569</v>
      </c>
      <c r="O1884" s="263"/>
      <c r="P1884" s="263"/>
      <c r="Q1884" s="263"/>
      <c r="R1884" s="263"/>
      <c r="S1884" s="263"/>
      <c r="T1884" s="263"/>
      <c r="U1884" s="263"/>
      <c r="V1884" s="263"/>
      <c r="W1884" s="263"/>
      <c r="AA1884" s="256"/>
      <c r="AB1884" s="256"/>
      <c r="AC1884" s="256"/>
      <c r="AD1884" s="256"/>
      <c r="AE1884" s="256"/>
    </row>
    <row r="1885" spans="2:31" ht="15" customHeight="1" x14ac:dyDescent="0.15">
      <c r="B1885" s="263"/>
      <c r="C1885" s="826"/>
      <c r="D1885" s="826"/>
      <c r="E1885" s="826"/>
      <c r="F1885" s="826"/>
      <c r="G1885" s="826"/>
      <c r="H1885" s="826"/>
      <c r="I1885" s="826"/>
      <c r="J1885" s="826"/>
      <c r="K1885" s="826"/>
      <c r="L1885" s="826"/>
      <c r="M1885" s="263"/>
      <c r="N1885" s="263" t="s">
        <v>570</v>
      </c>
      <c r="O1885" s="263"/>
      <c r="P1885" s="263"/>
      <c r="Q1885" s="263"/>
      <c r="R1885" s="263"/>
      <c r="S1885" s="263"/>
      <c r="T1885" s="263"/>
      <c r="U1885" s="263"/>
      <c r="V1885" s="263"/>
      <c r="W1885" s="263"/>
      <c r="AA1885" s="256"/>
      <c r="AB1885" s="256"/>
      <c r="AC1885" s="256"/>
      <c r="AD1885" s="256"/>
      <c r="AE1885" s="256"/>
    </row>
    <row r="1886" spans="2:31" ht="15" customHeight="1" x14ac:dyDescent="0.15">
      <c r="C1886" s="263" t="s">
        <v>571</v>
      </c>
      <c r="N1886" s="264" t="s">
        <v>517</v>
      </c>
      <c r="O1886" s="264"/>
      <c r="P1886" s="264"/>
      <c r="Q1886" s="264"/>
      <c r="R1886" s="264"/>
      <c r="S1886" s="264"/>
      <c r="T1886" s="264"/>
      <c r="U1886" s="264"/>
      <c r="V1886" s="264"/>
      <c r="AA1886" s="256"/>
      <c r="AB1886" s="256"/>
      <c r="AC1886" s="256"/>
      <c r="AD1886" s="256"/>
      <c r="AE1886" s="256"/>
    </row>
    <row r="1887" spans="2:31" ht="15" customHeight="1" x14ac:dyDescent="0.15">
      <c r="C1887" s="263" t="s">
        <v>573</v>
      </c>
      <c r="N1887" s="264" t="s">
        <v>572</v>
      </c>
      <c r="O1887" s="264"/>
      <c r="P1887" s="264"/>
      <c r="Q1887" s="264"/>
      <c r="R1887" s="264"/>
      <c r="S1887" s="264"/>
      <c r="T1887" s="264"/>
      <c r="U1887" s="264"/>
      <c r="V1887" s="264"/>
      <c r="AA1887" s="256"/>
      <c r="AB1887" s="256"/>
      <c r="AC1887" s="256"/>
      <c r="AD1887" s="256"/>
      <c r="AE1887" s="256"/>
    </row>
    <row r="1888" spans="2:31" x14ac:dyDescent="0.15">
      <c r="C1888" s="264" t="s">
        <v>542</v>
      </c>
      <c r="N1888" s="264" t="s">
        <v>450</v>
      </c>
      <c r="O1888" s="264"/>
      <c r="P1888" s="264"/>
      <c r="Q1888" s="264"/>
      <c r="R1888" s="264"/>
      <c r="S1888" s="264"/>
      <c r="T1888" s="264"/>
      <c r="U1888" s="264"/>
      <c r="V1888" s="264"/>
      <c r="AA1888" s="256"/>
      <c r="AB1888" s="256"/>
      <c r="AC1888" s="256"/>
      <c r="AD1888" s="256"/>
      <c r="AE1888" s="256"/>
    </row>
    <row r="1889" spans="2:31" x14ac:dyDescent="0.15">
      <c r="N1889" s="264"/>
      <c r="AA1889" s="256"/>
      <c r="AB1889" s="256"/>
      <c r="AC1889" s="256"/>
      <c r="AD1889" s="256"/>
      <c r="AE1889" s="256"/>
    </row>
    <row r="1890" spans="2:31" x14ac:dyDescent="0.15">
      <c r="N1890" s="264"/>
      <c r="AA1890" s="256"/>
      <c r="AB1890" s="256"/>
      <c r="AC1890" s="256"/>
      <c r="AD1890" s="256"/>
      <c r="AE1890" s="256"/>
    </row>
    <row r="1891" spans="2:31" ht="9" customHeight="1" x14ac:dyDescent="0.15">
      <c r="AA1891" s="256"/>
      <c r="AB1891" s="256"/>
      <c r="AC1891" s="256"/>
      <c r="AD1891" s="256"/>
      <c r="AE1891" s="256"/>
    </row>
    <row r="1892" spans="2:31" s="256" customFormat="1" ht="22.5" customHeight="1" x14ac:dyDescent="0.15">
      <c r="B1892" s="867" t="s">
        <v>563</v>
      </c>
      <c r="C1892" s="867"/>
      <c r="D1892" s="867"/>
      <c r="E1892" s="867"/>
      <c r="F1892" s="867"/>
      <c r="G1892" s="867"/>
      <c r="H1892" s="867"/>
      <c r="I1892" s="867"/>
      <c r="J1892" s="867"/>
      <c r="K1892" s="867"/>
      <c r="L1892" s="867"/>
      <c r="M1892" s="867"/>
      <c r="N1892" s="867"/>
      <c r="O1892" s="867"/>
      <c r="P1892" s="867"/>
      <c r="Q1892" s="867"/>
      <c r="R1892" s="867"/>
      <c r="S1892" s="867"/>
      <c r="T1892" s="867"/>
      <c r="U1892" s="867"/>
      <c r="V1892" s="867"/>
      <c r="W1892" s="867"/>
      <c r="Y1892" s="242" t="s">
        <v>551</v>
      </c>
    </row>
    <row r="1893" spans="2:31" s="256" customFormat="1" ht="20.100000000000001" customHeight="1" x14ac:dyDescent="0.15">
      <c r="B1893" s="258" t="s">
        <v>27</v>
      </c>
      <c r="C1893" s="258"/>
      <c r="D1893" s="868" t="str">
        <f>D1848</f>
        <v>ミネトンネル</v>
      </c>
      <c r="E1893" s="868"/>
      <c r="F1893" s="868"/>
      <c r="G1893" s="868"/>
      <c r="H1893" s="869" t="s">
        <v>28</v>
      </c>
      <c r="I1893" s="869"/>
      <c r="J1893" s="870" t="str">
        <f>J1848</f>
        <v>一般国道　316号</v>
      </c>
      <c r="K1893" s="870"/>
      <c r="L1893" s="870"/>
      <c r="M1893" s="871" t="s">
        <v>255</v>
      </c>
      <c r="N1893" s="871"/>
      <c r="O1893" s="871"/>
      <c r="P1893" s="872" t="str">
        <f>P1848</f>
        <v>株式会社ニュージェック</v>
      </c>
      <c r="Q1893" s="872"/>
      <c r="R1893" s="872"/>
      <c r="S1893" s="562" t="s">
        <v>220</v>
      </c>
      <c r="T1893" s="564"/>
      <c r="U1893" s="873">
        <f>U1848</f>
        <v>44294</v>
      </c>
      <c r="V1893" s="874"/>
      <c r="W1893" s="875"/>
      <c r="Y1893" s="242" t="s">
        <v>554</v>
      </c>
    </row>
    <row r="1894" spans="2:31" s="256" customFormat="1" ht="20.100000000000001" customHeight="1" x14ac:dyDescent="0.15">
      <c r="B1894" s="259" t="s">
        <v>0</v>
      </c>
      <c r="C1894" s="259"/>
      <c r="D1894" s="879" t="str">
        <f>D1849</f>
        <v>美祢トンネル</v>
      </c>
      <c r="E1894" s="879"/>
      <c r="F1894" s="879"/>
      <c r="G1894" s="879"/>
      <c r="H1894" s="541" t="s">
        <v>1</v>
      </c>
      <c r="I1894" s="541"/>
      <c r="J1894" s="870" t="str">
        <f>J1849</f>
        <v>宇部土木建築事務所</v>
      </c>
      <c r="K1894" s="870"/>
      <c r="L1894" s="870"/>
      <c r="M1894" s="871" t="s">
        <v>256</v>
      </c>
      <c r="N1894" s="871"/>
      <c r="O1894" s="871"/>
      <c r="P1894" s="872" t="str">
        <f>P1849</f>
        <v>石村　勝伸</v>
      </c>
      <c r="Q1894" s="872"/>
      <c r="R1894" s="872"/>
      <c r="S1894" s="705"/>
      <c r="T1894" s="706"/>
      <c r="U1894" s="876"/>
      <c r="V1894" s="877"/>
      <c r="W1894" s="878"/>
      <c r="Y1894" s="242" t="s">
        <v>54</v>
      </c>
    </row>
    <row r="1895" spans="2:31" s="256" customFormat="1" ht="20.100000000000001" customHeight="1" x14ac:dyDescent="0.15">
      <c r="B1895" s="861" t="s">
        <v>564</v>
      </c>
      <c r="C1895" s="839" t="s">
        <v>565</v>
      </c>
      <c r="D1895" s="883" t="s">
        <v>738</v>
      </c>
      <c r="E1895" s="884"/>
      <c r="F1895" s="846"/>
      <c r="G1895" s="847"/>
      <c r="H1895" s="847"/>
      <c r="I1895" s="847"/>
      <c r="J1895" s="847"/>
      <c r="K1895" s="847"/>
      <c r="L1895" s="847"/>
      <c r="M1895" s="861" t="s">
        <v>564</v>
      </c>
      <c r="N1895" s="839" t="s">
        <v>565</v>
      </c>
      <c r="O1895" s="883" t="s">
        <v>738</v>
      </c>
      <c r="P1895" s="884"/>
      <c r="Q1895" s="846"/>
      <c r="R1895" s="847"/>
      <c r="S1895" s="847"/>
      <c r="T1895" s="847"/>
      <c r="U1895" s="847"/>
      <c r="V1895" s="847"/>
      <c r="W1895" s="848"/>
      <c r="Y1895" s="242" t="s">
        <v>55</v>
      </c>
    </row>
    <row r="1896" spans="2:31" s="256" customFormat="1" ht="20.100000000000001" customHeight="1" x14ac:dyDescent="0.15">
      <c r="B1896" s="859"/>
      <c r="C1896" s="830"/>
      <c r="D1896" s="880"/>
      <c r="E1896" s="881"/>
      <c r="F1896" s="849"/>
      <c r="G1896" s="850"/>
      <c r="H1896" s="850"/>
      <c r="I1896" s="850"/>
      <c r="J1896" s="850"/>
      <c r="K1896" s="850"/>
      <c r="L1896" s="850"/>
      <c r="M1896" s="859"/>
      <c r="N1896" s="830"/>
      <c r="O1896" s="880"/>
      <c r="P1896" s="881"/>
      <c r="Q1896" s="849"/>
      <c r="R1896" s="850"/>
      <c r="S1896" s="850"/>
      <c r="T1896" s="850"/>
      <c r="U1896" s="850"/>
      <c r="V1896" s="850"/>
      <c r="W1896" s="851"/>
    </row>
    <row r="1897" spans="2:31" s="256" customFormat="1" ht="20.100000000000001" customHeight="1" x14ac:dyDescent="0.15">
      <c r="B1897" s="859"/>
      <c r="C1897" s="839" t="s">
        <v>2</v>
      </c>
      <c r="D1897" s="842">
        <v>2</v>
      </c>
      <c r="E1897" s="843"/>
      <c r="F1897" s="849"/>
      <c r="G1897" s="850"/>
      <c r="H1897" s="850"/>
      <c r="I1897" s="850"/>
      <c r="J1897" s="850"/>
      <c r="K1897" s="850"/>
      <c r="L1897" s="850"/>
      <c r="M1897" s="859"/>
      <c r="N1897" s="839" t="s">
        <v>2</v>
      </c>
      <c r="O1897" s="842">
        <v>3</v>
      </c>
      <c r="P1897" s="843"/>
      <c r="Q1897" s="849"/>
      <c r="R1897" s="850"/>
      <c r="S1897" s="850"/>
      <c r="T1897" s="850"/>
      <c r="U1897" s="850"/>
      <c r="V1897" s="850"/>
      <c r="W1897" s="851"/>
    </row>
    <row r="1898" spans="2:31" s="256" customFormat="1" ht="20.100000000000001" customHeight="1" x14ac:dyDescent="0.15">
      <c r="B1898" s="860"/>
      <c r="C1898" s="830"/>
      <c r="D1898" s="844"/>
      <c r="E1898" s="845"/>
      <c r="F1898" s="849"/>
      <c r="G1898" s="850"/>
      <c r="H1898" s="850"/>
      <c r="I1898" s="850"/>
      <c r="J1898" s="850"/>
      <c r="K1898" s="850"/>
      <c r="L1898" s="850"/>
      <c r="M1898" s="860"/>
      <c r="N1898" s="830"/>
      <c r="O1898" s="844"/>
      <c r="P1898" s="845"/>
      <c r="Q1898" s="849"/>
      <c r="R1898" s="850"/>
      <c r="S1898" s="850"/>
      <c r="T1898" s="850"/>
      <c r="U1898" s="850"/>
      <c r="V1898" s="850"/>
      <c r="W1898" s="851"/>
    </row>
    <row r="1899" spans="2:31" s="256" customFormat="1" ht="17.100000000000001" customHeight="1" x14ac:dyDescent="0.15">
      <c r="B1899" s="574" t="s">
        <v>566</v>
      </c>
      <c r="C1899" s="574" t="s">
        <v>3</v>
      </c>
      <c r="D1899" s="842" t="s">
        <v>534</v>
      </c>
      <c r="E1899" s="843"/>
      <c r="F1899" s="849"/>
      <c r="G1899" s="850"/>
      <c r="H1899" s="850"/>
      <c r="I1899" s="850"/>
      <c r="J1899" s="850"/>
      <c r="K1899" s="850"/>
      <c r="L1899" s="850"/>
      <c r="M1899" s="574" t="s">
        <v>566</v>
      </c>
      <c r="N1899" s="574" t="s">
        <v>3</v>
      </c>
      <c r="O1899" s="842" t="s">
        <v>534</v>
      </c>
      <c r="P1899" s="843"/>
      <c r="Q1899" s="849"/>
      <c r="R1899" s="850"/>
      <c r="S1899" s="850"/>
      <c r="T1899" s="850"/>
      <c r="U1899" s="850"/>
      <c r="V1899" s="850"/>
      <c r="W1899" s="851"/>
      <c r="AA1899" s="257"/>
      <c r="AB1899" s="257"/>
      <c r="AC1899" s="257"/>
      <c r="AD1899" s="257"/>
      <c r="AE1899" s="257"/>
    </row>
    <row r="1900" spans="2:31" s="256" customFormat="1" ht="17.100000000000001" customHeight="1" x14ac:dyDescent="0.15">
      <c r="B1900" s="574"/>
      <c r="C1900" s="574"/>
      <c r="D1900" s="844"/>
      <c r="E1900" s="845"/>
      <c r="F1900" s="849"/>
      <c r="G1900" s="850"/>
      <c r="H1900" s="850"/>
      <c r="I1900" s="850"/>
      <c r="J1900" s="850"/>
      <c r="K1900" s="850"/>
      <c r="L1900" s="850"/>
      <c r="M1900" s="574"/>
      <c r="N1900" s="574"/>
      <c r="O1900" s="844"/>
      <c r="P1900" s="845"/>
      <c r="Q1900" s="849"/>
      <c r="R1900" s="850"/>
      <c r="S1900" s="850"/>
      <c r="T1900" s="850"/>
      <c r="U1900" s="850"/>
      <c r="V1900" s="850"/>
      <c r="W1900" s="851"/>
      <c r="AA1900" s="257"/>
      <c r="AB1900" s="257"/>
      <c r="AC1900" s="257"/>
      <c r="AD1900" s="257"/>
      <c r="AE1900" s="257"/>
    </row>
    <row r="1901" spans="2:31" s="256" customFormat="1" ht="17.100000000000001" customHeight="1" x14ac:dyDescent="0.15">
      <c r="B1901" s="574"/>
      <c r="C1901" s="574" t="s">
        <v>4</v>
      </c>
      <c r="D1901" s="842" t="s">
        <v>486</v>
      </c>
      <c r="E1901" s="843"/>
      <c r="F1901" s="849"/>
      <c r="G1901" s="850"/>
      <c r="H1901" s="850"/>
      <c r="I1901" s="850"/>
      <c r="J1901" s="850"/>
      <c r="K1901" s="850"/>
      <c r="L1901" s="850"/>
      <c r="M1901" s="574"/>
      <c r="N1901" s="574" t="s">
        <v>4</v>
      </c>
      <c r="O1901" s="842" t="s">
        <v>486</v>
      </c>
      <c r="P1901" s="843"/>
      <c r="Q1901" s="849"/>
      <c r="R1901" s="850"/>
      <c r="S1901" s="850"/>
      <c r="T1901" s="850"/>
      <c r="U1901" s="850"/>
      <c r="V1901" s="850"/>
      <c r="W1901" s="851"/>
      <c r="AA1901" s="257"/>
      <c r="AB1901" s="257"/>
      <c r="AC1901" s="257"/>
      <c r="AD1901" s="257"/>
      <c r="AE1901" s="257"/>
    </row>
    <row r="1902" spans="2:31" s="256" customFormat="1" ht="17.100000000000001" customHeight="1" x14ac:dyDescent="0.15">
      <c r="B1902" s="574"/>
      <c r="C1902" s="574"/>
      <c r="D1902" s="844"/>
      <c r="E1902" s="845"/>
      <c r="F1902" s="849"/>
      <c r="G1902" s="850"/>
      <c r="H1902" s="850"/>
      <c r="I1902" s="850"/>
      <c r="J1902" s="850"/>
      <c r="K1902" s="850"/>
      <c r="L1902" s="850"/>
      <c r="M1902" s="574"/>
      <c r="N1902" s="574"/>
      <c r="O1902" s="844"/>
      <c r="P1902" s="845"/>
      <c r="Q1902" s="849"/>
      <c r="R1902" s="850"/>
      <c r="S1902" s="850"/>
      <c r="T1902" s="850"/>
      <c r="U1902" s="850"/>
      <c r="V1902" s="850"/>
      <c r="W1902" s="851"/>
      <c r="AA1902" s="257"/>
      <c r="AB1902" s="257"/>
      <c r="AC1902" s="257"/>
      <c r="AD1902" s="257"/>
      <c r="AE1902" s="257"/>
    </row>
    <row r="1903" spans="2:31" s="256" customFormat="1" ht="17.100000000000001" customHeight="1" x14ac:dyDescent="0.15">
      <c r="B1903" s="522" t="s">
        <v>5</v>
      </c>
      <c r="C1903" s="524"/>
      <c r="D1903" s="827" t="s">
        <v>333</v>
      </c>
      <c r="E1903" s="828"/>
      <c r="F1903" s="849"/>
      <c r="G1903" s="850"/>
      <c r="H1903" s="850"/>
      <c r="I1903" s="850"/>
      <c r="J1903" s="850"/>
      <c r="K1903" s="850"/>
      <c r="L1903" s="850"/>
      <c r="M1903" s="522" t="s">
        <v>5</v>
      </c>
      <c r="N1903" s="524"/>
      <c r="O1903" s="827" t="s">
        <v>332</v>
      </c>
      <c r="P1903" s="828"/>
      <c r="Q1903" s="849"/>
      <c r="R1903" s="850"/>
      <c r="S1903" s="850"/>
      <c r="T1903" s="850"/>
      <c r="U1903" s="850"/>
      <c r="V1903" s="850"/>
      <c r="W1903" s="851"/>
      <c r="AA1903" s="257"/>
      <c r="AB1903" s="257"/>
      <c r="AC1903" s="257"/>
      <c r="AD1903" s="257"/>
      <c r="AE1903" s="257"/>
    </row>
    <row r="1904" spans="2:31" s="256" customFormat="1" ht="17.100000000000001" customHeight="1" x14ac:dyDescent="0.15">
      <c r="B1904" s="522" t="s">
        <v>6</v>
      </c>
      <c r="C1904" s="524"/>
      <c r="D1904" s="844" t="s">
        <v>338</v>
      </c>
      <c r="E1904" s="845"/>
      <c r="F1904" s="849"/>
      <c r="G1904" s="850"/>
      <c r="H1904" s="850"/>
      <c r="I1904" s="850"/>
      <c r="J1904" s="850"/>
      <c r="K1904" s="850"/>
      <c r="L1904" s="850"/>
      <c r="M1904" s="522" t="s">
        <v>6</v>
      </c>
      <c r="N1904" s="524"/>
      <c r="O1904" s="844" t="s">
        <v>532</v>
      </c>
      <c r="P1904" s="845"/>
      <c r="Q1904" s="849"/>
      <c r="R1904" s="850"/>
      <c r="S1904" s="850"/>
      <c r="T1904" s="850"/>
      <c r="U1904" s="850"/>
      <c r="V1904" s="850"/>
      <c r="W1904" s="851"/>
    </row>
    <row r="1905" spans="2:23" s="256" customFormat="1" ht="17.100000000000001" customHeight="1" x14ac:dyDescent="0.15">
      <c r="B1905" s="562" t="s">
        <v>29</v>
      </c>
      <c r="C1905" s="831" t="s">
        <v>267</v>
      </c>
      <c r="D1905" s="832"/>
      <c r="E1905" s="260"/>
      <c r="F1905" s="849"/>
      <c r="G1905" s="850"/>
      <c r="H1905" s="850"/>
      <c r="I1905" s="850"/>
      <c r="J1905" s="850"/>
      <c r="K1905" s="850"/>
      <c r="L1905" s="850"/>
      <c r="M1905" s="562" t="s">
        <v>29</v>
      </c>
      <c r="N1905" s="831" t="s">
        <v>267</v>
      </c>
      <c r="O1905" s="832"/>
      <c r="P1905" s="260"/>
      <c r="Q1905" s="849"/>
      <c r="R1905" s="850"/>
      <c r="S1905" s="850"/>
      <c r="T1905" s="850"/>
      <c r="U1905" s="850"/>
      <c r="V1905" s="850"/>
      <c r="W1905" s="851"/>
    </row>
    <row r="1906" spans="2:23" s="256" customFormat="1" ht="17.100000000000001" customHeight="1" x14ac:dyDescent="0.15">
      <c r="B1906" s="565"/>
      <c r="C1906" s="831" t="s">
        <v>268</v>
      </c>
      <c r="D1906" s="832"/>
      <c r="E1906" s="261" t="s">
        <v>551</v>
      </c>
      <c r="F1906" s="852"/>
      <c r="G1906" s="853"/>
      <c r="H1906" s="853"/>
      <c r="I1906" s="853"/>
      <c r="J1906" s="853"/>
      <c r="K1906" s="853"/>
      <c r="L1906" s="853"/>
      <c r="M1906" s="565"/>
      <c r="N1906" s="831" t="s">
        <v>268</v>
      </c>
      <c r="O1906" s="832"/>
      <c r="P1906" s="261" t="s">
        <v>554</v>
      </c>
      <c r="Q1906" s="852"/>
      <c r="R1906" s="853"/>
      <c r="S1906" s="853"/>
      <c r="T1906" s="853"/>
      <c r="U1906" s="853"/>
      <c r="V1906" s="853"/>
      <c r="W1906" s="854"/>
    </row>
    <row r="1907" spans="2:23" s="256" customFormat="1" ht="17.100000000000001" customHeight="1" x14ac:dyDescent="0.15">
      <c r="B1907" s="522" t="s">
        <v>7</v>
      </c>
      <c r="C1907" s="523"/>
      <c r="D1907" s="524"/>
      <c r="E1907" s="833" t="s">
        <v>1104</v>
      </c>
      <c r="F1907" s="857"/>
      <c r="G1907" s="857"/>
      <c r="H1907" s="857"/>
      <c r="I1907" s="857"/>
      <c r="J1907" s="857"/>
      <c r="K1907" s="857"/>
      <c r="L1907" s="858"/>
      <c r="M1907" s="522" t="s">
        <v>7</v>
      </c>
      <c r="N1907" s="523"/>
      <c r="O1907" s="524"/>
      <c r="P1907" s="833" t="s">
        <v>1199</v>
      </c>
      <c r="Q1907" s="834"/>
      <c r="R1907" s="834"/>
      <c r="S1907" s="834"/>
      <c r="T1907" s="834"/>
      <c r="U1907" s="834"/>
      <c r="V1907" s="834"/>
      <c r="W1907" s="835"/>
    </row>
    <row r="1908" spans="2:23" s="256" customFormat="1" ht="17.100000000000001" customHeight="1" x14ac:dyDescent="0.15">
      <c r="B1908" s="522" t="s">
        <v>46</v>
      </c>
      <c r="C1908" s="523"/>
      <c r="D1908" s="524"/>
      <c r="E1908" s="813" t="s">
        <v>1137</v>
      </c>
      <c r="F1908" s="814"/>
      <c r="G1908" s="814"/>
      <c r="H1908" s="814"/>
      <c r="I1908" s="814"/>
      <c r="J1908" s="814"/>
      <c r="K1908" s="814"/>
      <c r="L1908" s="814"/>
      <c r="M1908" s="522" t="s">
        <v>46</v>
      </c>
      <c r="N1908" s="523"/>
      <c r="O1908" s="524"/>
      <c r="P1908" s="813" t="s">
        <v>516</v>
      </c>
      <c r="Q1908" s="814"/>
      <c r="R1908" s="814"/>
      <c r="S1908" s="814"/>
      <c r="T1908" s="814"/>
      <c r="U1908" s="814"/>
      <c r="V1908" s="814"/>
      <c r="W1908" s="815"/>
    </row>
    <row r="1909" spans="2:23" s="256" customFormat="1" ht="17.100000000000001" customHeight="1" x14ac:dyDescent="0.15">
      <c r="B1909" s="522" t="s">
        <v>270</v>
      </c>
      <c r="C1909" s="523"/>
      <c r="D1909" s="524"/>
      <c r="E1909" s="813" t="s">
        <v>516</v>
      </c>
      <c r="F1909" s="814"/>
      <c r="G1909" s="814"/>
      <c r="H1909" s="855"/>
      <c r="I1909" s="855"/>
      <c r="J1909" s="855"/>
      <c r="K1909" s="855"/>
      <c r="L1909" s="856"/>
      <c r="M1909" s="522" t="s">
        <v>270</v>
      </c>
      <c r="N1909" s="523"/>
      <c r="O1909" s="524"/>
      <c r="P1909" s="813" t="s">
        <v>516</v>
      </c>
      <c r="Q1909" s="814"/>
      <c r="R1909" s="814"/>
      <c r="S1909" s="855"/>
      <c r="T1909" s="855"/>
      <c r="U1909" s="855"/>
      <c r="V1909" s="855"/>
      <c r="W1909" s="856"/>
    </row>
    <row r="1910" spans="2:23" s="256" customFormat="1" ht="17.100000000000001" customHeight="1" x14ac:dyDescent="0.15">
      <c r="B1910" s="522" t="s">
        <v>289</v>
      </c>
      <c r="C1910" s="523"/>
      <c r="D1910" s="524"/>
      <c r="E1910" s="862" t="s">
        <v>552</v>
      </c>
      <c r="F1910" s="863"/>
      <c r="G1910" s="863"/>
      <c r="H1910" s="816" t="s">
        <v>8</v>
      </c>
      <c r="I1910" s="817"/>
      <c r="J1910" s="818"/>
      <c r="K1910" s="819"/>
      <c r="L1910" s="819"/>
      <c r="M1910" s="522" t="s">
        <v>289</v>
      </c>
      <c r="N1910" s="523"/>
      <c r="O1910" s="524"/>
      <c r="P1910" s="813" t="s">
        <v>555</v>
      </c>
      <c r="Q1910" s="814"/>
      <c r="R1910" s="814"/>
      <c r="S1910" s="816" t="s">
        <v>8</v>
      </c>
      <c r="T1910" s="817"/>
      <c r="U1910" s="818"/>
      <c r="V1910" s="819"/>
      <c r="W1910" s="820"/>
    </row>
    <row r="1911" spans="2:23" s="256" customFormat="1" ht="17.100000000000001" customHeight="1" x14ac:dyDescent="0.15">
      <c r="B1911" s="565" t="s">
        <v>567</v>
      </c>
      <c r="C1911" s="566"/>
      <c r="D1911" s="821" t="s">
        <v>1278</v>
      </c>
      <c r="E1911" s="822"/>
      <c r="F1911" s="822"/>
      <c r="G1911" s="822"/>
      <c r="H1911" s="822"/>
      <c r="I1911" s="822"/>
      <c r="J1911" s="822"/>
      <c r="K1911" s="822"/>
      <c r="L1911" s="822"/>
      <c r="M1911" s="865" t="s">
        <v>567</v>
      </c>
      <c r="N1911" s="866"/>
      <c r="O1911" s="821" t="s">
        <v>1334</v>
      </c>
      <c r="P1911" s="822"/>
      <c r="Q1911" s="822"/>
      <c r="R1911" s="822"/>
      <c r="S1911" s="822"/>
      <c r="T1911" s="822"/>
      <c r="U1911" s="822"/>
      <c r="V1911" s="822"/>
      <c r="W1911" s="823"/>
    </row>
    <row r="1912" spans="2:23" s="256" customFormat="1" ht="20.100000000000001" customHeight="1" x14ac:dyDescent="0.15">
      <c r="B1912" s="861" t="s">
        <v>564</v>
      </c>
      <c r="C1912" s="839" t="s">
        <v>565</v>
      </c>
      <c r="D1912" s="883" t="s">
        <v>738</v>
      </c>
      <c r="E1912" s="884"/>
      <c r="F1912" s="846"/>
      <c r="G1912" s="847"/>
      <c r="H1912" s="847"/>
      <c r="I1912" s="847"/>
      <c r="J1912" s="847"/>
      <c r="K1912" s="847"/>
      <c r="L1912" s="847"/>
      <c r="M1912" s="861" t="s">
        <v>564</v>
      </c>
      <c r="N1912" s="839" t="s">
        <v>565</v>
      </c>
      <c r="O1912" s="883" t="s">
        <v>738</v>
      </c>
      <c r="P1912" s="884"/>
      <c r="Q1912" s="846"/>
      <c r="R1912" s="847"/>
      <c r="S1912" s="847"/>
      <c r="T1912" s="847"/>
      <c r="U1912" s="847"/>
      <c r="V1912" s="847"/>
      <c r="W1912" s="848"/>
    </row>
    <row r="1913" spans="2:23" s="256" customFormat="1" ht="20.100000000000001" customHeight="1" x14ac:dyDescent="0.15">
      <c r="B1913" s="859"/>
      <c r="C1913" s="830"/>
      <c r="D1913" s="880"/>
      <c r="E1913" s="881"/>
      <c r="F1913" s="849"/>
      <c r="G1913" s="850"/>
      <c r="H1913" s="850"/>
      <c r="I1913" s="850"/>
      <c r="J1913" s="850"/>
      <c r="K1913" s="850"/>
      <c r="L1913" s="850"/>
      <c r="M1913" s="859"/>
      <c r="N1913" s="830"/>
      <c r="O1913" s="880"/>
      <c r="P1913" s="881"/>
      <c r="Q1913" s="849"/>
      <c r="R1913" s="850"/>
      <c r="S1913" s="850"/>
      <c r="T1913" s="850"/>
      <c r="U1913" s="850"/>
      <c r="V1913" s="850"/>
      <c r="W1913" s="851"/>
    </row>
    <row r="1914" spans="2:23" s="256" customFormat="1" ht="20.100000000000001" customHeight="1" x14ac:dyDescent="0.15">
      <c r="B1914" s="859"/>
      <c r="C1914" s="839" t="s">
        <v>2</v>
      </c>
      <c r="D1914" s="842">
        <v>4</v>
      </c>
      <c r="E1914" s="843"/>
      <c r="F1914" s="849"/>
      <c r="G1914" s="850"/>
      <c r="H1914" s="850"/>
      <c r="I1914" s="850"/>
      <c r="J1914" s="850"/>
      <c r="K1914" s="850"/>
      <c r="L1914" s="850"/>
      <c r="M1914" s="859"/>
      <c r="N1914" s="839" t="s">
        <v>2</v>
      </c>
      <c r="O1914" s="842">
        <v>5</v>
      </c>
      <c r="P1914" s="843"/>
      <c r="Q1914" s="849"/>
      <c r="R1914" s="850"/>
      <c r="S1914" s="850"/>
      <c r="T1914" s="850"/>
      <c r="U1914" s="850"/>
      <c r="V1914" s="850"/>
      <c r="W1914" s="851"/>
    </row>
    <row r="1915" spans="2:23" s="256" customFormat="1" ht="20.100000000000001" customHeight="1" x14ac:dyDescent="0.15">
      <c r="B1915" s="860"/>
      <c r="C1915" s="830"/>
      <c r="D1915" s="844"/>
      <c r="E1915" s="845"/>
      <c r="F1915" s="849"/>
      <c r="G1915" s="850"/>
      <c r="H1915" s="850"/>
      <c r="I1915" s="850"/>
      <c r="J1915" s="850"/>
      <c r="K1915" s="850"/>
      <c r="L1915" s="850"/>
      <c r="M1915" s="860"/>
      <c r="N1915" s="830"/>
      <c r="O1915" s="844"/>
      <c r="P1915" s="845"/>
      <c r="Q1915" s="849"/>
      <c r="R1915" s="850"/>
      <c r="S1915" s="850"/>
      <c r="T1915" s="850"/>
      <c r="U1915" s="850"/>
      <c r="V1915" s="850"/>
      <c r="W1915" s="851"/>
    </row>
    <row r="1916" spans="2:23" s="256" customFormat="1" ht="17.100000000000001" customHeight="1" x14ac:dyDescent="0.15">
      <c r="B1916" s="574" t="s">
        <v>566</v>
      </c>
      <c r="C1916" s="574" t="s">
        <v>3</v>
      </c>
      <c r="D1916" s="842" t="s">
        <v>534</v>
      </c>
      <c r="E1916" s="843"/>
      <c r="F1916" s="849"/>
      <c r="G1916" s="850"/>
      <c r="H1916" s="850"/>
      <c r="I1916" s="850"/>
      <c r="J1916" s="850"/>
      <c r="K1916" s="850"/>
      <c r="L1916" s="850"/>
      <c r="M1916" s="574" t="s">
        <v>566</v>
      </c>
      <c r="N1916" s="574" t="s">
        <v>3</v>
      </c>
      <c r="O1916" s="842" t="s">
        <v>534</v>
      </c>
      <c r="P1916" s="843"/>
      <c r="Q1916" s="849"/>
      <c r="R1916" s="850"/>
      <c r="S1916" s="850"/>
      <c r="T1916" s="850"/>
      <c r="U1916" s="850"/>
      <c r="V1916" s="850"/>
      <c r="W1916" s="851"/>
    </row>
    <row r="1917" spans="2:23" s="256" customFormat="1" ht="17.100000000000001" customHeight="1" x14ac:dyDescent="0.15">
      <c r="B1917" s="574"/>
      <c r="C1917" s="574"/>
      <c r="D1917" s="844"/>
      <c r="E1917" s="845"/>
      <c r="F1917" s="849"/>
      <c r="G1917" s="850"/>
      <c r="H1917" s="850"/>
      <c r="I1917" s="850"/>
      <c r="J1917" s="850"/>
      <c r="K1917" s="850"/>
      <c r="L1917" s="850"/>
      <c r="M1917" s="574"/>
      <c r="N1917" s="574"/>
      <c r="O1917" s="844"/>
      <c r="P1917" s="845"/>
      <c r="Q1917" s="849"/>
      <c r="R1917" s="850"/>
      <c r="S1917" s="850"/>
      <c r="T1917" s="850"/>
      <c r="U1917" s="850"/>
      <c r="V1917" s="850"/>
      <c r="W1917" s="851"/>
    </row>
    <row r="1918" spans="2:23" s="256" customFormat="1" ht="17.100000000000001" customHeight="1" x14ac:dyDescent="0.15">
      <c r="B1918" s="574"/>
      <c r="C1918" s="574" t="s">
        <v>4</v>
      </c>
      <c r="D1918" s="842" t="s">
        <v>487</v>
      </c>
      <c r="E1918" s="843"/>
      <c r="F1918" s="849"/>
      <c r="G1918" s="850"/>
      <c r="H1918" s="850"/>
      <c r="I1918" s="850"/>
      <c r="J1918" s="850"/>
      <c r="K1918" s="850"/>
      <c r="L1918" s="850"/>
      <c r="M1918" s="574"/>
      <c r="N1918" s="574" t="s">
        <v>4</v>
      </c>
      <c r="O1918" s="842" t="s">
        <v>485</v>
      </c>
      <c r="P1918" s="843"/>
      <c r="Q1918" s="849"/>
      <c r="R1918" s="850"/>
      <c r="S1918" s="850"/>
      <c r="T1918" s="850"/>
      <c r="U1918" s="850"/>
      <c r="V1918" s="850"/>
      <c r="W1918" s="851"/>
    </row>
    <row r="1919" spans="2:23" s="256" customFormat="1" ht="17.100000000000001" customHeight="1" x14ac:dyDescent="0.15">
      <c r="B1919" s="574"/>
      <c r="C1919" s="574"/>
      <c r="D1919" s="844"/>
      <c r="E1919" s="845"/>
      <c r="F1919" s="849"/>
      <c r="G1919" s="850"/>
      <c r="H1919" s="850"/>
      <c r="I1919" s="850"/>
      <c r="J1919" s="850"/>
      <c r="K1919" s="850"/>
      <c r="L1919" s="850"/>
      <c r="M1919" s="574"/>
      <c r="N1919" s="574"/>
      <c r="O1919" s="844"/>
      <c r="P1919" s="845"/>
      <c r="Q1919" s="849"/>
      <c r="R1919" s="850"/>
      <c r="S1919" s="850"/>
      <c r="T1919" s="850"/>
      <c r="U1919" s="850"/>
      <c r="V1919" s="850"/>
      <c r="W1919" s="851"/>
    </row>
    <row r="1920" spans="2:23" s="256" customFormat="1" ht="17.100000000000001" customHeight="1" x14ac:dyDescent="0.15">
      <c r="B1920" s="522" t="s">
        <v>5</v>
      </c>
      <c r="C1920" s="524"/>
      <c r="D1920" s="827" t="s">
        <v>332</v>
      </c>
      <c r="E1920" s="828"/>
      <c r="F1920" s="849"/>
      <c r="G1920" s="850"/>
      <c r="H1920" s="850"/>
      <c r="I1920" s="850"/>
      <c r="J1920" s="850"/>
      <c r="K1920" s="850"/>
      <c r="L1920" s="850"/>
      <c r="M1920" s="522" t="s">
        <v>5</v>
      </c>
      <c r="N1920" s="524"/>
      <c r="O1920" s="827" t="s">
        <v>332</v>
      </c>
      <c r="P1920" s="828"/>
      <c r="Q1920" s="849"/>
      <c r="R1920" s="850"/>
      <c r="S1920" s="850"/>
      <c r="T1920" s="850"/>
      <c r="U1920" s="850"/>
      <c r="V1920" s="850"/>
      <c r="W1920" s="851"/>
    </row>
    <row r="1921" spans="2:31" s="256" customFormat="1" ht="17.100000000000001" customHeight="1" x14ac:dyDescent="0.15">
      <c r="B1921" s="522" t="s">
        <v>6</v>
      </c>
      <c r="C1921" s="524"/>
      <c r="D1921" s="844" t="s">
        <v>532</v>
      </c>
      <c r="E1921" s="845"/>
      <c r="F1921" s="849"/>
      <c r="G1921" s="850"/>
      <c r="H1921" s="850"/>
      <c r="I1921" s="850"/>
      <c r="J1921" s="850"/>
      <c r="K1921" s="850"/>
      <c r="L1921" s="850"/>
      <c r="M1921" s="522" t="s">
        <v>6</v>
      </c>
      <c r="N1921" s="524"/>
      <c r="O1921" s="844" t="s">
        <v>338</v>
      </c>
      <c r="P1921" s="845"/>
      <c r="Q1921" s="849"/>
      <c r="R1921" s="850"/>
      <c r="S1921" s="850"/>
      <c r="T1921" s="850"/>
      <c r="U1921" s="850"/>
      <c r="V1921" s="850"/>
      <c r="W1921" s="851"/>
    </row>
    <row r="1922" spans="2:31" s="256" customFormat="1" ht="17.100000000000001" customHeight="1" x14ac:dyDescent="0.15">
      <c r="B1922" s="562" t="s">
        <v>29</v>
      </c>
      <c r="C1922" s="831" t="s">
        <v>267</v>
      </c>
      <c r="D1922" s="832"/>
      <c r="E1922" s="260"/>
      <c r="F1922" s="849"/>
      <c r="G1922" s="850"/>
      <c r="H1922" s="850"/>
      <c r="I1922" s="850"/>
      <c r="J1922" s="850"/>
      <c r="K1922" s="850"/>
      <c r="L1922" s="850"/>
      <c r="M1922" s="562" t="s">
        <v>29</v>
      </c>
      <c r="N1922" s="831" t="s">
        <v>267</v>
      </c>
      <c r="O1922" s="832"/>
      <c r="P1922" s="260"/>
      <c r="Q1922" s="849"/>
      <c r="R1922" s="850"/>
      <c r="S1922" s="850"/>
      <c r="T1922" s="850"/>
      <c r="U1922" s="850"/>
      <c r="V1922" s="850"/>
      <c r="W1922" s="851"/>
    </row>
    <row r="1923" spans="2:31" s="256" customFormat="1" ht="17.100000000000001" customHeight="1" x14ac:dyDescent="0.15">
      <c r="B1923" s="565"/>
      <c r="C1923" s="831" t="s">
        <v>268</v>
      </c>
      <c r="D1923" s="832"/>
      <c r="E1923" s="261" t="s">
        <v>554</v>
      </c>
      <c r="F1923" s="852"/>
      <c r="G1923" s="853"/>
      <c r="H1923" s="853"/>
      <c r="I1923" s="853"/>
      <c r="J1923" s="853"/>
      <c r="K1923" s="853"/>
      <c r="L1923" s="853"/>
      <c r="M1923" s="565"/>
      <c r="N1923" s="831" t="s">
        <v>268</v>
      </c>
      <c r="O1923" s="832"/>
      <c r="P1923" s="261" t="s">
        <v>551</v>
      </c>
      <c r="Q1923" s="852"/>
      <c r="R1923" s="853"/>
      <c r="S1923" s="853"/>
      <c r="T1923" s="853"/>
      <c r="U1923" s="853"/>
      <c r="V1923" s="853"/>
      <c r="W1923" s="854"/>
    </row>
    <row r="1924" spans="2:31" s="256" customFormat="1" ht="17.100000000000001" customHeight="1" x14ac:dyDescent="0.15">
      <c r="B1924" s="522" t="s">
        <v>7</v>
      </c>
      <c r="C1924" s="523"/>
      <c r="D1924" s="524"/>
      <c r="E1924" s="833" t="s">
        <v>1199</v>
      </c>
      <c r="F1924" s="834"/>
      <c r="G1924" s="834"/>
      <c r="H1924" s="834"/>
      <c r="I1924" s="834"/>
      <c r="J1924" s="834"/>
      <c r="K1924" s="834"/>
      <c r="L1924" s="835"/>
      <c r="M1924" s="522" t="s">
        <v>7</v>
      </c>
      <c r="N1924" s="523"/>
      <c r="O1924" s="524"/>
      <c r="P1924" s="833" t="s">
        <v>1103</v>
      </c>
      <c r="Q1924" s="834"/>
      <c r="R1924" s="834"/>
      <c r="S1924" s="834"/>
      <c r="T1924" s="834"/>
      <c r="U1924" s="834"/>
      <c r="V1924" s="834"/>
      <c r="W1924" s="835"/>
    </row>
    <row r="1925" spans="2:31" s="256" customFormat="1" ht="17.100000000000001" customHeight="1" x14ac:dyDescent="0.15">
      <c r="B1925" s="522" t="s">
        <v>46</v>
      </c>
      <c r="C1925" s="523"/>
      <c r="D1925" s="524"/>
      <c r="E1925" s="813" t="s">
        <v>516</v>
      </c>
      <c r="F1925" s="814"/>
      <c r="G1925" s="814"/>
      <c r="H1925" s="814"/>
      <c r="I1925" s="814"/>
      <c r="J1925" s="814"/>
      <c r="K1925" s="814"/>
      <c r="L1925" s="815"/>
      <c r="M1925" s="522" t="s">
        <v>46</v>
      </c>
      <c r="N1925" s="523"/>
      <c r="O1925" s="524"/>
      <c r="P1925" s="813" t="s">
        <v>1105</v>
      </c>
      <c r="Q1925" s="814"/>
      <c r="R1925" s="814"/>
      <c r="S1925" s="814"/>
      <c r="T1925" s="814"/>
      <c r="U1925" s="814"/>
      <c r="V1925" s="814"/>
      <c r="W1925" s="815"/>
    </row>
    <row r="1926" spans="2:31" s="256" customFormat="1" ht="17.100000000000001" customHeight="1" x14ac:dyDescent="0.15">
      <c r="B1926" s="522" t="s">
        <v>270</v>
      </c>
      <c r="C1926" s="523"/>
      <c r="D1926" s="524"/>
      <c r="E1926" s="813" t="s">
        <v>516</v>
      </c>
      <c r="F1926" s="814"/>
      <c r="G1926" s="814"/>
      <c r="H1926" s="855"/>
      <c r="I1926" s="855"/>
      <c r="J1926" s="855"/>
      <c r="K1926" s="855"/>
      <c r="L1926" s="856"/>
      <c r="M1926" s="522" t="s">
        <v>270</v>
      </c>
      <c r="N1926" s="523"/>
      <c r="O1926" s="524"/>
      <c r="P1926" s="813" t="s">
        <v>516</v>
      </c>
      <c r="Q1926" s="814"/>
      <c r="R1926" s="814"/>
      <c r="S1926" s="814"/>
      <c r="T1926" s="814"/>
      <c r="U1926" s="814"/>
      <c r="V1926" s="814"/>
      <c r="W1926" s="815"/>
    </row>
    <row r="1927" spans="2:31" s="256" customFormat="1" ht="17.100000000000001" customHeight="1" x14ac:dyDescent="0.15">
      <c r="B1927" s="522" t="s">
        <v>289</v>
      </c>
      <c r="C1927" s="523"/>
      <c r="D1927" s="524"/>
      <c r="E1927" s="813" t="s">
        <v>555</v>
      </c>
      <c r="F1927" s="814"/>
      <c r="G1927" s="814"/>
      <c r="H1927" s="816" t="s">
        <v>8</v>
      </c>
      <c r="I1927" s="817"/>
      <c r="J1927" s="818"/>
      <c r="K1927" s="819"/>
      <c r="L1927" s="819"/>
      <c r="M1927" s="522" t="s">
        <v>289</v>
      </c>
      <c r="N1927" s="523"/>
      <c r="O1927" s="524"/>
      <c r="P1927" s="862" t="s">
        <v>552</v>
      </c>
      <c r="Q1927" s="863"/>
      <c r="R1927" s="864"/>
      <c r="S1927" s="816" t="s">
        <v>8</v>
      </c>
      <c r="T1927" s="817"/>
      <c r="U1927" s="818"/>
      <c r="V1927" s="819"/>
      <c r="W1927" s="820"/>
    </row>
    <row r="1928" spans="2:31" s="256" customFormat="1" ht="17.100000000000001" customHeight="1" x14ac:dyDescent="0.15">
      <c r="B1928" s="865" t="s">
        <v>567</v>
      </c>
      <c r="C1928" s="866"/>
      <c r="D1928" s="885" t="s">
        <v>1194</v>
      </c>
      <c r="E1928" s="886"/>
      <c r="F1928" s="886"/>
      <c r="G1928" s="886"/>
      <c r="H1928" s="886"/>
      <c r="I1928" s="886"/>
      <c r="J1928" s="886"/>
      <c r="K1928" s="886"/>
      <c r="L1928" s="886"/>
      <c r="M1928" s="865" t="s">
        <v>567</v>
      </c>
      <c r="N1928" s="866"/>
      <c r="O1928" s="821" t="s">
        <v>1109</v>
      </c>
      <c r="P1928" s="822"/>
      <c r="Q1928" s="822"/>
      <c r="R1928" s="822"/>
      <c r="S1928" s="822"/>
      <c r="T1928" s="822"/>
      <c r="U1928" s="822"/>
      <c r="V1928" s="822"/>
      <c r="W1928" s="823"/>
    </row>
    <row r="1929" spans="2:31" ht="15" customHeight="1" x14ac:dyDescent="0.15">
      <c r="B1929" s="263"/>
      <c r="C1929" s="824" t="s">
        <v>568</v>
      </c>
      <c r="D1929" s="825"/>
      <c r="E1929" s="825"/>
      <c r="F1929" s="825"/>
      <c r="G1929" s="825"/>
      <c r="H1929" s="825"/>
      <c r="I1929" s="825"/>
      <c r="J1929" s="825"/>
      <c r="K1929" s="825"/>
      <c r="L1929" s="825"/>
      <c r="M1929" s="263"/>
      <c r="N1929" s="263" t="s">
        <v>569</v>
      </c>
      <c r="O1929" s="263"/>
      <c r="P1929" s="263"/>
      <c r="Q1929" s="263"/>
      <c r="R1929" s="263"/>
      <c r="S1929" s="263"/>
      <c r="T1929" s="263"/>
      <c r="U1929" s="263"/>
      <c r="V1929" s="263"/>
      <c r="W1929" s="263"/>
      <c r="AA1929" s="256"/>
      <c r="AB1929" s="256"/>
      <c r="AC1929" s="256"/>
      <c r="AD1929" s="256"/>
      <c r="AE1929" s="256"/>
    </row>
    <row r="1930" spans="2:31" ht="15" customHeight="1" x14ac:dyDescent="0.15">
      <c r="B1930" s="263"/>
      <c r="C1930" s="826"/>
      <c r="D1930" s="826"/>
      <c r="E1930" s="826"/>
      <c r="F1930" s="826"/>
      <c r="G1930" s="826"/>
      <c r="H1930" s="826"/>
      <c r="I1930" s="826"/>
      <c r="J1930" s="826"/>
      <c r="K1930" s="826"/>
      <c r="L1930" s="826"/>
      <c r="M1930" s="263"/>
      <c r="N1930" s="263" t="s">
        <v>570</v>
      </c>
      <c r="O1930" s="263"/>
      <c r="P1930" s="263"/>
      <c r="Q1930" s="263"/>
      <c r="R1930" s="263"/>
      <c r="S1930" s="263"/>
      <c r="T1930" s="263"/>
      <c r="U1930" s="263"/>
      <c r="V1930" s="263"/>
      <c r="W1930" s="263"/>
      <c r="AA1930" s="256"/>
      <c r="AB1930" s="256"/>
      <c r="AC1930" s="256"/>
      <c r="AD1930" s="256"/>
      <c r="AE1930" s="256"/>
    </row>
    <row r="1931" spans="2:31" ht="15" customHeight="1" x14ac:dyDescent="0.15">
      <c r="C1931" s="263" t="s">
        <v>571</v>
      </c>
      <c r="N1931" s="264" t="s">
        <v>517</v>
      </c>
      <c r="O1931" s="264"/>
      <c r="P1931" s="264"/>
      <c r="Q1931" s="264"/>
      <c r="R1931" s="264"/>
      <c r="S1931" s="264"/>
      <c r="T1931" s="264"/>
      <c r="U1931" s="264"/>
      <c r="V1931" s="264"/>
      <c r="AA1931" s="256"/>
      <c r="AB1931" s="256"/>
      <c r="AC1931" s="256"/>
      <c r="AD1931" s="256"/>
      <c r="AE1931" s="256"/>
    </row>
    <row r="1932" spans="2:31" ht="15" customHeight="1" x14ac:dyDescent="0.15">
      <c r="C1932" s="263" t="s">
        <v>573</v>
      </c>
      <c r="N1932" s="264" t="s">
        <v>572</v>
      </c>
      <c r="O1932" s="264"/>
      <c r="P1932" s="264"/>
      <c r="Q1932" s="264"/>
      <c r="R1932" s="264"/>
      <c r="S1932" s="264"/>
      <c r="T1932" s="264"/>
      <c r="U1932" s="264"/>
      <c r="V1932" s="264"/>
      <c r="AA1932" s="256"/>
      <c r="AB1932" s="256"/>
      <c r="AC1932" s="256"/>
      <c r="AD1932" s="256"/>
      <c r="AE1932" s="256"/>
    </row>
    <row r="1933" spans="2:31" x14ac:dyDescent="0.15">
      <c r="C1933" s="264" t="s">
        <v>542</v>
      </c>
      <c r="N1933" s="264" t="s">
        <v>450</v>
      </c>
      <c r="O1933" s="264"/>
      <c r="P1933" s="264"/>
      <c r="Q1933" s="264"/>
      <c r="R1933" s="264"/>
      <c r="S1933" s="264"/>
      <c r="T1933" s="264"/>
      <c r="U1933" s="264"/>
      <c r="V1933" s="264"/>
      <c r="AA1933" s="256"/>
      <c r="AB1933" s="256"/>
      <c r="AC1933" s="256"/>
      <c r="AD1933" s="256"/>
      <c r="AE1933" s="256"/>
    </row>
    <row r="1934" spans="2:31" x14ac:dyDescent="0.15">
      <c r="N1934" s="264"/>
      <c r="AA1934" s="256"/>
      <c r="AB1934" s="256"/>
      <c r="AC1934" s="256"/>
      <c r="AD1934" s="256"/>
      <c r="AE1934" s="256"/>
    </row>
    <row r="1935" spans="2:31" x14ac:dyDescent="0.15">
      <c r="N1935" s="264"/>
      <c r="AA1935" s="256"/>
      <c r="AB1935" s="256"/>
      <c r="AC1935" s="256"/>
      <c r="AD1935" s="256"/>
      <c r="AE1935" s="256"/>
    </row>
    <row r="1936" spans="2:31" ht="9" customHeight="1" x14ac:dyDescent="0.15">
      <c r="AA1936" s="256"/>
      <c r="AB1936" s="256"/>
      <c r="AC1936" s="256"/>
      <c r="AD1936" s="256"/>
      <c r="AE1936" s="256"/>
    </row>
    <row r="1937" spans="2:31" s="256" customFormat="1" ht="22.5" customHeight="1" x14ac:dyDescent="0.15">
      <c r="B1937" s="867" t="s">
        <v>563</v>
      </c>
      <c r="C1937" s="867"/>
      <c r="D1937" s="867"/>
      <c r="E1937" s="867"/>
      <c r="F1937" s="867"/>
      <c r="G1937" s="867"/>
      <c r="H1937" s="867"/>
      <c r="I1937" s="867"/>
      <c r="J1937" s="867"/>
      <c r="K1937" s="867"/>
      <c r="L1937" s="867"/>
      <c r="M1937" s="867"/>
      <c r="N1937" s="867"/>
      <c r="O1937" s="867"/>
      <c r="P1937" s="867"/>
      <c r="Q1937" s="867"/>
      <c r="R1937" s="867"/>
      <c r="S1937" s="867"/>
      <c r="T1937" s="867"/>
      <c r="U1937" s="867"/>
      <c r="V1937" s="867"/>
      <c r="W1937" s="867"/>
      <c r="Y1937" s="242" t="s">
        <v>551</v>
      </c>
    </row>
    <row r="1938" spans="2:31" s="256" customFormat="1" ht="20.100000000000001" customHeight="1" x14ac:dyDescent="0.15">
      <c r="B1938" s="258" t="s">
        <v>27</v>
      </c>
      <c r="C1938" s="258"/>
      <c r="D1938" s="868" t="str">
        <f>D1893</f>
        <v>ミネトンネル</v>
      </c>
      <c r="E1938" s="868"/>
      <c r="F1938" s="868"/>
      <c r="G1938" s="868"/>
      <c r="H1938" s="869" t="s">
        <v>28</v>
      </c>
      <c r="I1938" s="869"/>
      <c r="J1938" s="870" t="str">
        <f>J1893</f>
        <v>一般国道　316号</v>
      </c>
      <c r="K1938" s="870"/>
      <c r="L1938" s="870"/>
      <c r="M1938" s="871" t="s">
        <v>255</v>
      </c>
      <c r="N1938" s="871"/>
      <c r="O1938" s="871"/>
      <c r="P1938" s="872" t="str">
        <f>P1893</f>
        <v>株式会社ニュージェック</v>
      </c>
      <c r="Q1938" s="872"/>
      <c r="R1938" s="872"/>
      <c r="S1938" s="562" t="s">
        <v>220</v>
      </c>
      <c r="T1938" s="564"/>
      <c r="U1938" s="873">
        <f>U1893</f>
        <v>44294</v>
      </c>
      <c r="V1938" s="874"/>
      <c r="W1938" s="875"/>
      <c r="Y1938" s="242" t="s">
        <v>554</v>
      </c>
    </row>
    <row r="1939" spans="2:31" s="256" customFormat="1" ht="20.100000000000001" customHeight="1" x14ac:dyDescent="0.15">
      <c r="B1939" s="259" t="s">
        <v>0</v>
      </c>
      <c r="C1939" s="259"/>
      <c r="D1939" s="879" t="str">
        <f>D1894</f>
        <v>美祢トンネル</v>
      </c>
      <c r="E1939" s="879"/>
      <c r="F1939" s="879"/>
      <c r="G1939" s="879"/>
      <c r="H1939" s="541" t="s">
        <v>1</v>
      </c>
      <c r="I1939" s="541"/>
      <c r="J1939" s="870" t="str">
        <f>J1894</f>
        <v>宇部土木建築事務所</v>
      </c>
      <c r="K1939" s="870"/>
      <c r="L1939" s="870"/>
      <c r="M1939" s="871" t="s">
        <v>256</v>
      </c>
      <c r="N1939" s="871"/>
      <c r="O1939" s="871"/>
      <c r="P1939" s="872" t="str">
        <f>P1894</f>
        <v>石村　勝伸</v>
      </c>
      <c r="Q1939" s="872"/>
      <c r="R1939" s="872"/>
      <c r="S1939" s="705"/>
      <c r="T1939" s="706"/>
      <c r="U1939" s="876"/>
      <c r="V1939" s="877"/>
      <c r="W1939" s="878"/>
      <c r="Y1939" s="242" t="s">
        <v>54</v>
      </c>
    </row>
    <row r="1940" spans="2:31" s="256" customFormat="1" ht="20.100000000000001" customHeight="1" x14ac:dyDescent="0.15">
      <c r="B1940" s="861" t="s">
        <v>564</v>
      </c>
      <c r="C1940" s="839" t="s">
        <v>565</v>
      </c>
      <c r="D1940" s="883" t="s">
        <v>738</v>
      </c>
      <c r="E1940" s="884"/>
      <c r="F1940" s="846"/>
      <c r="G1940" s="847"/>
      <c r="H1940" s="847"/>
      <c r="I1940" s="847"/>
      <c r="J1940" s="847"/>
      <c r="K1940" s="847"/>
      <c r="L1940" s="847"/>
      <c r="M1940" s="861" t="s">
        <v>564</v>
      </c>
      <c r="N1940" s="839" t="s">
        <v>565</v>
      </c>
      <c r="O1940" s="883" t="s">
        <v>738</v>
      </c>
      <c r="P1940" s="884"/>
      <c r="Q1940" s="846"/>
      <c r="R1940" s="847"/>
      <c r="S1940" s="847"/>
      <c r="T1940" s="847"/>
      <c r="U1940" s="847"/>
      <c r="V1940" s="847"/>
      <c r="W1940" s="848"/>
      <c r="Y1940" s="242" t="s">
        <v>55</v>
      </c>
    </row>
    <row r="1941" spans="2:31" s="256" customFormat="1" ht="20.100000000000001" customHeight="1" x14ac:dyDescent="0.15">
      <c r="B1941" s="859"/>
      <c r="C1941" s="830"/>
      <c r="D1941" s="880"/>
      <c r="E1941" s="881"/>
      <c r="F1941" s="849"/>
      <c r="G1941" s="850"/>
      <c r="H1941" s="850"/>
      <c r="I1941" s="850"/>
      <c r="J1941" s="850"/>
      <c r="K1941" s="850"/>
      <c r="L1941" s="850"/>
      <c r="M1941" s="859"/>
      <c r="N1941" s="830"/>
      <c r="O1941" s="880"/>
      <c r="P1941" s="881"/>
      <c r="Q1941" s="849"/>
      <c r="R1941" s="850"/>
      <c r="S1941" s="850"/>
      <c r="T1941" s="850"/>
      <c r="U1941" s="850"/>
      <c r="V1941" s="850"/>
      <c r="W1941" s="851"/>
    </row>
    <row r="1942" spans="2:31" s="256" customFormat="1" ht="20.100000000000001" customHeight="1" x14ac:dyDescent="0.15">
      <c r="B1942" s="859"/>
      <c r="C1942" s="839" t="s">
        <v>2</v>
      </c>
      <c r="D1942" s="842">
        <v>6</v>
      </c>
      <c r="E1942" s="843"/>
      <c r="F1942" s="849"/>
      <c r="G1942" s="850"/>
      <c r="H1942" s="850"/>
      <c r="I1942" s="850"/>
      <c r="J1942" s="850"/>
      <c r="K1942" s="850"/>
      <c r="L1942" s="850"/>
      <c r="M1942" s="859"/>
      <c r="N1942" s="839" t="s">
        <v>2</v>
      </c>
      <c r="O1942" s="842">
        <v>7</v>
      </c>
      <c r="P1942" s="843"/>
      <c r="Q1942" s="849"/>
      <c r="R1942" s="850"/>
      <c r="S1942" s="850"/>
      <c r="T1942" s="850"/>
      <c r="U1942" s="850"/>
      <c r="V1942" s="850"/>
      <c r="W1942" s="851"/>
    </row>
    <row r="1943" spans="2:31" s="256" customFormat="1" ht="20.100000000000001" customHeight="1" x14ac:dyDescent="0.15">
      <c r="B1943" s="860"/>
      <c r="C1943" s="830"/>
      <c r="D1943" s="844"/>
      <c r="E1943" s="845"/>
      <c r="F1943" s="849"/>
      <c r="G1943" s="850"/>
      <c r="H1943" s="850"/>
      <c r="I1943" s="850"/>
      <c r="J1943" s="850"/>
      <c r="K1943" s="850"/>
      <c r="L1943" s="850"/>
      <c r="M1943" s="860"/>
      <c r="N1943" s="830"/>
      <c r="O1943" s="844"/>
      <c r="P1943" s="845"/>
      <c r="Q1943" s="849"/>
      <c r="R1943" s="850"/>
      <c r="S1943" s="850"/>
      <c r="T1943" s="850"/>
      <c r="U1943" s="850"/>
      <c r="V1943" s="850"/>
      <c r="W1943" s="851"/>
    </row>
    <row r="1944" spans="2:31" s="256" customFormat="1" ht="17.100000000000001" customHeight="1" x14ac:dyDescent="0.15">
      <c r="B1944" s="574" t="s">
        <v>566</v>
      </c>
      <c r="C1944" s="574" t="s">
        <v>3</v>
      </c>
      <c r="D1944" s="842" t="s">
        <v>534</v>
      </c>
      <c r="E1944" s="843"/>
      <c r="F1944" s="849"/>
      <c r="G1944" s="850"/>
      <c r="H1944" s="850"/>
      <c r="I1944" s="850"/>
      <c r="J1944" s="850"/>
      <c r="K1944" s="850"/>
      <c r="L1944" s="850"/>
      <c r="M1944" s="574" t="s">
        <v>566</v>
      </c>
      <c r="N1944" s="574" t="s">
        <v>3</v>
      </c>
      <c r="O1944" s="842" t="s">
        <v>331</v>
      </c>
      <c r="P1944" s="843"/>
      <c r="Q1944" s="849"/>
      <c r="R1944" s="850"/>
      <c r="S1944" s="850"/>
      <c r="T1944" s="850"/>
      <c r="U1944" s="850"/>
      <c r="V1944" s="850"/>
      <c r="W1944" s="851"/>
      <c r="AA1944" s="257"/>
      <c r="AB1944" s="257"/>
      <c r="AC1944" s="257"/>
      <c r="AD1944" s="257"/>
      <c r="AE1944" s="257"/>
    </row>
    <row r="1945" spans="2:31" s="256" customFormat="1" ht="17.100000000000001" customHeight="1" x14ac:dyDescent="0.15">
      <c r="B1945" s="574"/>
      <c r="C1945" s="574"/>
      <c r="D1945" s="844"/>
      <c r="E1945" s="845"/>
      <c r="F1945" s="849"/>
      <c r="G1945" s="850"/>
      <c r="H1945" s="850"/>
      <c r="I1945" s="850"/>
      <c r="J1945" s="850"/>
      <c r="K1945" s="850"/>
      <c r="L1945" s="850"/>
      <c r="M1945" s="574"/>
      <c r="N1945" s="574"/>
      <c r="O1945" s="844"/>
      <c r="P1945" s="845"/>
      <c r="Q1945" s="849"/>
      <c r="R1945" s="850"/>
      <c r="S1945" s="850"/>
      <c r="T1945" s="850"/>
      <c r="U1945" s="850"/>
      <c r="V1945" s="850"/>
      <c r="W1945" s="851"/>
      <c r="AA1945" s="257"/>
      <c r="AB1945" s="257"/>
      <c r="AC1945" s="257"/>
      <c r="AD1945" s="257"/>
      <c r="AE1945" s="257"/>
    </row>
    <row r="1946" spans="2:31" s="256" customFormat="1" ht="17.100000000000001" customHeight="1" x14ac:dyDescent="0.15">
      <c r="B1946" s="574"/>
      <c r="C1946" s="574" t="s">
        <v>4</v>
      </c>
      <c r="D1946" s="842" t="s">
        <v>487</v>
      </c>
      <c r="E1946" s="843"/>
      <c r="F1946" s="849"/>
      <c r="G1946" s="850"/>
      <c r="H1946" s="850"/>
      <c r="I1946" s="850"/>
      <c r="J1946" s="850"/>
      <c r="K1946" s="850"/>
      <c r="L1946" s="850"/>
      <c r="M1946" s="574"/>
      <c r="N1946" s="574" t="s">
        <v>4</v>
      </c>
      <c r="O1946" s="842" t="s">
        <v>356</v>
      </c>
      <c r="P1946" s="843"/>
      <c r="Q1946" s="849"/>
      <c r="R1946" s="850"/>
      <c r="S1946" s="850"/>
      <c r="T1946" s="850"/>
      <c r="U1946" s="850"/>
      <c r="V1946" s="850"/>
      <c r="W1946" s="851"/>
      <c r="AA1946" s="257"/>
      <c r="AB1946" s="257"/>
      <c r="AC1946" s="257"/>
      <c r="AD1946" s="257"/>
      <c r="AE1946" s="257"/>
    </row>
    <row r="1947" spans="2:31" s="256" customFormat="1" ht="17.100000000000001" customHeight="1" x14ac:dyDescent="0.15">
      <c r="B1947" s="574"/>
      <c r="C1947" s="574"/>
      <c r="D1947" s="844"/>
      <c r="E1947" s="845"/>
      <c r="F1947" s="849"/>
      <c r="G1947" s="850"/>
      <c r="H1947" s="850"/>
      <c r="I1947" s="850"/>
      <c r="J1947" s="850"/>
      <c r="K1947" s="850"/>
      <c r="L1947" s="850"/>
      <c r="M1947" s="574"/>
      <c r="N1947" s="574"/>
      <c r="O1947" s="844"/>
      <c r="P1947" s="845"/>
      <c r="Q1947" s="849"/>
      <c r="R1947" s="850"/>
      <c r="S1947" s="850"/>
      <c r="T1947" s="850"/>
      <c r="U1947" s="850"/>
      <c r="V1947" s="850"/>
      <c r="W1947" s="851"/>
      <c r="AA1947" s="257"/>
      <c r="AB1947" s="257"/>
      <c r="AC1947" s="257"/>
      <c r="AD1947" s="257"/>
      <c r="AE1947" s="257"/>
    </row>
    <row r="1948" spans="2:31" s="256" customFormat="1" ht="17.100000000000001" customHeight="1" x14ac:dyDescent="0.15">
      <c r="B1948" s="522" t="s">
        <v>5</v>
      </c>
      <c r="C1948" s="524"/>
      <c r="D1948" s="827" t="s">
        <v>332</v>
      </c>
      <c r="E1948" s="828"/>
      <c r="F1948" s="849"/>
      <c r="G1948" s="850"/>
      <c r="H1948" s="850"/>
      <c r="I1948" s="850"/>
      <c r="J1948" s="850"/>
      <c r="K1948" s="850"/>
      <c r="L1948" s="850"/>
      <c r="M1948" s="522" t="s">
        <v>5</v>
      </c>
      <c r="N1948" s="524"/>
      <c r="O1948" s="827" t="s">
        <v>332</v>
      </c>
      <c r="P1948" s="828"/>
      <c r="Q1948" s="849"/>
      <c r="R1948" s="850"/>
      <c r="S1948" s="850"/>
      <c r="T1948" s="850"/>
      <c r="U1948" s="850"/>
      <c r="V1948" s="850"/>
      <c r="W1948" s="851"/>
      <c r="AA1948" s="257"/>
      <c r="AB1948" s="257"/>
      <c r="AC1948" s="257"/>
      <c r="AD1948" s="257"/>
      <c r="AE1948" s="257"/>
    </row>
    <row r="1949" spans="2:31" s="256" customFormat="1" ht="17.100000000000001" customHeight="1" x14ac:dyDescent="0.15">
      <c r="B1949" s="522" t="s">
        <v>6</v>
      </c>
      <c r="C1949" s="524"/>
      <c r="D1949" s="844" t="s">
        <v>338</v>
      </c>
      <c r="E1949" s="845"/>
      <c r="F1949" s="849"/>
      <c r="G1949" s="850"/>
      <c r="H1949" s="850"/>
      <c r="I1949" s="850"/>
      <c r="J1949" s="850"/>
      <c r="K1949" s="850"/>
      <c r="L1949" s="850"/>
      <c r="M1949" s="522" t="s">
        <v>6</v>
      </c>
      <c r="N1949" s="524"/>
      <c r="O1949" s="844" t="s">
        <v>532</v>
      </c>
      <c r="P1949" s="845"/>
      <c r="Q1949" s="849"/>
      <c r="R1949" s="850"/>
      <c r="S1949" s="850"/>
      <c r="T1949" s="850"/>
      <c r="U1949" s="850"/>
      <c r="V1949" s="850"/>
      <c r="W1949" s="851"/>
    </row>
    <row r="1950" spans="2:31" s="256" customFormat="1" ht="17.100000000000001" customHeight="1" x14ac:dyDescent="0.15">
      <c r="B1950" s="562" t="s">
        <v>29</v>
      </c>
      <c r="C1950" s="831" t="s">
        <v>267</v>
      </c>
      <c r="D1950" s="832"/>
      <c r="E1950" s="260"/>
      <c r="F1950" s="849"/>
      <c r="G1950" s="850"/>
      <c r="H1950" s="850"/>
      <c r="I1950" s="850"/>
      <c r="J1950" s="850"/>
      <c r="K1950" s="850"/>
      <c r="L1950" s="850"/>
      <c r="M1950" s="562" t="s">
        <v>29</v>
      </c>
      <c r="N1950" s="831" t="s">
        <v>267</v>
      </c>
      <c r="O1950" s="832"/>
      <c r="P1950" s="260"/>
      <c r="Q1950" s="849"/>
      <c r="R1950" s="850"/>
      <c r="S1950" s="850"/>
      <c r="T1950" s="850"/>
      <c r="U1950" s="850"/>
      <c r="V1950" s="850"/>
      <c r="W1950" s="851"/>
    </row>
    <row r="1951" spans="2:31" s="256" customFormat="1" ht="17.100000000000001" customHeight="1" x14ac:dyDescent="0.15">
      <c r="B1951" s="565"/>
      <c r="C1951" s="831" t="s">
        <v>268</v>
      </c>
      <c r="D1951" s="832"/>
      <c r="E1951" s="261" t="s">
        <v>551</v>
      </c>
      <c r="F1951" s="852"/>
      <c r="G1951" s="853"/>
      <c r="H1951" s="853"/>
      <c r="I1951" s="853"/>
      <c r="J1951" s="853"/>
      <c r="K1951" s="853"/>
      <c r="L1951" s="853"/>
      <c r="M1951" s="565"/>
      <c r="N1951" s="831" t="s">
        <v>268</v>
      </c>
      <c r="O1951" s="832"/>
      <c r="P1951" s="261" t="s">
        <v>554</v>
      </c>
      <c r="Q1951" s="852"/>
      <c r="R1951" s="853"/>
      <c r="S1951" s="853"/>
      <c r="T1951" s="853"/>
      <c r="U1951" s="853"/>
      <c r="V1951" s="853"/>
      <c r="W1951" s="854"/>
    </row>
    <row r="1952" spans="2:31" s="256" customFormat="1" ht="17.100000000000001" customHeight="1" x14ac:dyDescent="0.15">
      <c r="B1952" s="522" t="s">
        <v>7</v>
      </c>
      <c r="C1952" s="523"/>
      <c r="D1952" s="524"/>
      <c r="E1952" s="833" t="s">
        <v>1680</v>
      </c>
      <c r="F1952" s="834"/>
      <c r="G1952" s="834"/>
      <c r="H1952" s="834"/>
      <c r="I1952" s="834"/>
      <c r="J1952" s="834"/>
      <c r="K1952" s="834"/>
      <c r="L1952" s="835"/>
      <c r="M1952" s="522" t="s">
        <v>7</v>
      </c>
      <c r="N1952" s="523"/>
      <c r="O1952" s="524"/>
      <c r="P1952" s="833" t="s">
        <v>1161</v>
      </c>
      <c r="Q1952" s="857"/>
      <c r="R1952" s="857"/>
      <c r="S1952" s="857"/>
      <c r="T1952" s="857"/>
      <c r="U1952" s="857"/>
      <c r="V1952" s="857"/>
      <c r="W1952" s="858"/>
    </row>
    <row r="1953" spans="2:23" s="256" customFormat="1" ht="17.100000000000001" customHeight="1" x14ac:dyDescent="0.15">
      <c r="B1953" s="522" t="s">
        <v>46</v>
      </c>
      <c r="C1953" s="523"/>
      <c r="D1953" s="524"/>
      <c r="E1953" s="813" t="s">
        <v>1187</v>
      </c>
      <c r="F1953" s="814"/>
      <c r="G1953" s="814"/>
      <c r="H1953" s="814"/>
      <c r="I1953" s="814"/>
      <c r="J1953" s="814"/>
      <c r="K1953" s="814"/>
      <c r="L1953" s="815"/>
      <c r="M1953" s="522" t="s">
        <v>46</v>
      </c>
      <c r="N1953" s="523"/>
      <c r="O1953" s="524"/>
      <c r="P1953" s="813" t="s">
        <v>1365</v>
      </c>
      <c r="Q1953" s="814"/>
      <c r="R1953" s="814"/>
      <c r="S1953" s="855"/>
      <c r="T1953" s="855"/>
      <c r="U1953" s="855"/>
      <c r="V1953" s="855"/>
      <c r="W1953" s="856"/>
    </row>
    <row r="1954" spans="2:23" s="256" customFormat="1" ht="17.100000000000001" customHeight="1" x14ac:dyDescent="0.15">
      <c r="B1954" s="522" t="s">
        <v>270</v>
      </c>
      <c r="C1954" s="523"/>
      <c r="D1954" s="524"/>
      <c r="E1954" s="813" t="s">
        <v>516</v>
      </c>
      <c r="F1954" s="814"/>
      <c r="G1954" s="814"/>
      <c r="H1954" s="814"/>
      <c r="I1954" s="814"/>
      <c r="J1954" s="814"/>
      <c r="K1954" s="814"/>
      <c r="L1954" s="815"/>
      <c r="M1954" s="522" t="s">
        <v>270</v>
      </c>
      <c r="N1954" s="523"/>
      <c r="O1954" s="524"/>
      <c r="P1954" s="813" t="s">
        <v>516</v>
      </c>
      <c r="Q1954" s="814"/>
      <c r="R1954" s="814"/>
      <c r="S1954" s="855"/>
      <c r="T1954" s="855"/>
      <c r="U1954" s="855"/>
      <c r="V1954" s="855"/>
      <c r="W1954" s="856"/>
    </row>
    <row r="1955" spans="2:23" s="256" customFormat="1" ht="17.100000000000001" customHeight="1" x14ac:dyDescent="0.15">
      <c r="B1955" s="522" t="s">
        <v>289</v>
      </c>
      <c r="C1955" s="523"/>
      <c r="D1955" s="524"/>
      <c r="E1955" s="862" t="s">
        <v>552</v>
      </c>
      <c r="F1955" s="863"/>
      <c r="G1955" s="864"/>
      <c r="H1955" s="816" t="s">
        <v>8</v>
      </c>
      <c r="I1955" s="817"/>
      <c r="J1955" s="818"/>
      <c r="K1955" s="819"/>
      <c r="L1955" s="820"/>
      <c r="M1955" s="522" t="s">
        <v>289</v>
      </c>
      <c r="N1955" s="523"/>
      <c r="O1955" s="524"/>
      <c r="P1955" s="813" t="s">
        <v>555</v>
      </c>
      <c r="Q1955" s="814"/>
      <c r="R1955" s="814"/>
      <c r="S1955" s="816" t="s">
        <v>8</v>
      </c>
      <c r="T1955" s="817"/>
      <c r="U1955" s="818"/>
      <c r="V1955" s="819"/>
      <c r="W1955" s="820"/>
    </row>
    <row r="1956" spans="2:23" s="256" customFormat="1" ht="17.100000000000001" customHeight="1" x14ac:dyDescent="0.15">
      <c r="B1956" s="865" t="s">
        <v>567</v>
      </c>
      <c r="C1956" s="866"/>
      <c r="D1956" s="821" t="s">
        <v>1109</v>
      </c>
      <c r="E1956" s="822"/>
      <c r="F1956" s="822"/>
      <c r="G1956" s="822"/>
      <c r="H1956" s="822"/>
      <c r="I1956" s="822"/>
      <c r="J1956" s="822"/>
      <c r="K1956" s="822"/>
      <c r="L1956" s="823"/>
      <c r="M1956" s="565" t="s">
        <v>567</v>
      </c>
      <c r="N1956" s="566"/>
      <c r="O1956" s="836" t="s">
        <v>1335</v>
      </c>
      <c r="P1956" s="837"/>
      <c r="Q1956" s="837"/>
      <c r="R1956" s="837"/>
      <c r="S1956" s="837"/>
      <c r="T1956" s="837"/>
      <c r="U1956" s="837"/>
      <c r="V1956" s="837"/>
      <c r="W1956" s="838"/>
    </row>
    <row r="1957" spans="2:23" s="256" customFormat="1" ht="20.100000000000001" customHeight="1" x14ac:dyDescent="0.15">
      <c r="B1957" s="861" t="s">
        <v>564</v>
      </c>
      <c r="C1957" s="839" t="s">
        <v>565</v>
      </c>
      <c r="D1957" s="883" t="s">
        <v>738</v>
      </c>
      <c r="E1957" s="884"/>
      <c r="F1957" s="846"/>
      <c r="G1957" s="847"/>
      <c r="H1957" s="847"/>
      <c r="I1957" s="847"/>
      <c r="J1957" s="847"/>
      <c r="K1957" s="847"/>
      <c r="L1957" s="847"/>
      <c r="M1957" s="861" t="s">
        <v>564</v>
      </c>
      <c r="N1957" s="839" t="s">
        <v>565</v>
      </c>
      <c r="O1957" s="883" t="s">
        <v>738</v>
      </c>
      <c r="P1957" s="884"/>
      <c r="Q1957" s="846"/>
      <c r="R1957" s="847"/>
      <c r="S1957" s="847"/>
      <c r="T1957" s="847"/>
      <c r="U1957" s="847"/>
      <c r="V1957" s="847"/>
      <c r="W1957" s="848"/>
    </row>
    <row r="1958" spans="2:23" s="256" customFormat="1" ht="20.100000000000001" customHeight="1" x14ac:dyDescent="0.15">
      <c r="B1958" s="859"/>
      <c r="C1958" s="830"/>
      <c r="D1958" s="880"/>
      <c r="E1958" s="881"/>
      <c r="F1958" s="849"/>
      <c r="G1958" s="850"/>
      <c r="H1958" s="850"/>
      <c r="I1958" s="850"/>
      <c r="J1958" s="850"/>
      <c r="K1958" s="850"/>
      <c r="L1958" s="850"/>
      <c r="M1958" s="859"/>
      <c r="N1958" s="830"/>
      <c r="O1958" s="880"/>
      <c r="P1958" s="881"/>
      <c r="Q1958" s="849"/>
      <c r="R1958" s="850"/>
      <c r="S1958" s="850"/>
      <c r="T1958" s="850"/>
      <c r="U1958" s="850"/>
      <c r="V1958" s="850"/>
      <c r="W1958" s="851"/>
    </row>
    <row r="1959" spans="2:23" s="256" customFormat="1" ht="20.100000000000001" customHeight="1" x14ac:dyDescent="0.15">
      <c r="B1959" s="859"/>
      <c r="C1959" s="839" t="s">
        <v>2</v>
      </c>
      <c r="D1959" s="842">
        <v>8</v>
      </c>
      <c r="E1959" s="843"/>
      <c r="F1959" s="849"/>
      <c r="G1959" s="850"/>
      <c r="H1959" s="850"/>
      <c r="I1959" s="850"/>
      <c r="J1959" s="850"/>
      <c r="K1959" s="850"/>
      <c r="L1959" s="850"/>
      <c r="M1959" s="859"/>
      <c r="N1959" s="839" t="s">
        <v>2</v>
      </c>
      <c r="O1959" s="842">
        <v>9</v>
      </c>
      <c r="P1959" s="843"/>
      <c r="Q1959" s="849"/>
      <c r="R1959" s="850"/>
      <c r="S1959" s="850"/>
      <c r="T1959" s="850"/>
      <c r="U1959" s="850"/>
      <c r="V1959" s="850"/>
      <c r="W1959" s="851"/>
    </row>
    <row r="1960" spans="2:23" s="256" customFormat="1" ht="20.100000000000001" customHeight="1" x14ac:dyDescent="0.15">
      <c r="B1960" s="860"/>
      <c r="C1960" s="830"/>
      <c r="D1960" s="844"/>
      <c r="E1960" s="845"/>
      <c r="F1960" s="849"/>
      <c r="G1960" s="850"/>
      <c r="H1960" s="850"/>
      <c r="I1960" s="850"/>
      <c r="J1960" s="850"/>
      <c r="K1960" s="850"/>
      <c r="L1960" s="850"/>
      <c r="M1960" s="860"/>
      <c r="N1960" s="830"/>
      <c r="O1960" s="844"/>
      <c r="P1960" s="845"/>
      <c r="Q1960" s="849"/>
      <c r="R1960" s="850"/>
      <c r="S1960" s="850"/>
      <c r="T1960" s="850"/>
      <c r="U1960" s="850"/>
      <c r="V1960" s="850"/>
      <c r="W1960" s="851"/>
    </row>
    <row r="1961" spans="2:23" s="256" customFormat="1" ht="17.100000000000001" customHeight="1" x14ac:dyDescent="0.15">
      <c r="B1961" s="574" t="s">
        <v>566</v>
      </c>
      <c r="C1961" s="574" t="s">
        <v>3</v>
      </c>
      <c r="D1961" s="842" t="s">
        <v>331</v>
      </c>
      <c r="E1961" s="843"/>
      <c r="F1961" s="849"/>
      <c r="G1961" s="850"/>
      <c r="H1961" s="850"/>
      <c r="I1961" s="850"/>
      <c r="J1961" s="850"/>
      <c r="K1961" s="850"/>
      <c r="L1961" s="850"/>
      <c r="M1961" s="574" t="s">
        <v>566</v>
      </c>
      <c r="N1961" s="574" t="s">
        <v>3</v>
      </c>
      <c r="O1961" s="842" t="s">
        <v>331</v>
      </c>
      <c r="P1961" s="843"/>
      <c r="Q1961" s="849"/>
      <c r="R1961" s="850"/>
      <c r="S1961" s="850"/>
      <c r="T1961" s="850"/>
      <c r="U1961" s="850"/>
      <c r="V1961" s="850"/>
      <c r="W1961" s="851"/>
    </row>
    <row r="1962" spans="2:23" s="256" customFormat="1" ht="17.100000000000001" customHeight="1" x14ac:dyDescent="0.15">
      <c r="B1962" s="574"/>
      <c r="C1962" s="574"/>
      <c r="D1962" s="844"/>
      <c r="E1962" s="845"/>
      <c r="F1962" s="849"/>
      <c r="G1962" s="850"/>
      <c r="H1962" s="850"/>
      <c r="I1962" s="850"/>
      <c r="J1962" s="850"/>
      <c r="K1962" s="850"/>
      <c r="L1962" s="850"/>
      <c r="M1962" s="574"/>
      <c r="N1962" s="574"/>
      <c r="O1962" s="844"/>
      <c r="P1962" s="845"/>
      <c r="Q1962" s="849"/>
      <c r="R1962" s="850"/>
      <c r="S1962" s="850"/>
      <c r="T1962" s="850"/>
      <c r="U1962" s="850"/>
      <c r="V1962" s="850"/>
      <c r="W1962" s="851"/>
    </row>
    <row r="1963" spans="2:23" s="256" customFormat="1" ht="17.100000000000001" customHeight="1" x14ac:dyDescent="0.15">
      <c r="B1963" s="574"/>
      <c r="C1963" s="574" t="s">
        <v>4</v>
      </c>
      <c r="D1963" s="842" t="s">
        <v>356</v>
      </c>
      <c r="E1963" s="843"/>
      <c r="F1963" s="849"/>
      <c r="G1963" s="850"/>
      <c r="H1963" s="850"/>
      <c r="I1963" s="850"/>
      <c r="J1963" s="850"/>
      <c r="K1963" s="850"/>
      <c r="L1963" s="850"/>
      <c r="M1963" s="574"/>
      <c r="N1963" s="574" t="s">
        <v>4</v>
      </c>
      <c r="O1963" s="842" t="s">
        <v>354</v>
      </c>
      <c r="P1963" s="843"/>
      <c r="Q1963" s="849"/>
      <c r="R1963" s="850"/>
      <c r="S1963" s="850"/>
      <c r="T1963" s="850"/>
      <c r="U1963" s="850"/>
      <c r="V1963" s="850"/>
      <c r="W1963" s="851"/>
    </row>
    <row r="1964" spans="2:23" s="256" customFormat="1" ht="17.100000000000001" customHeight="1" x14ac:dyDescent="0.15">
      <c r="B1964" s="574"/>
      <c r="C1964" s="574"/>
      <c r="D1964" s="844"/>
      <c r="E1964" s="845"/>
      <c r="F1964" s="849"/>
      <c r="G1964" s="850"/>
      <c r="H1964" s="850"/>
      <c r="I1964" s="850"/>
      <c r="J1964" s="850"/>
      <c r="K1964" s="850"/>
      <c r="L1964" s="850"/>
      <c r="M1964" s="574"/>
      <c r="N1964" s="574"/>
      <c r="O1964" s="844"/>
      <c r="P1964" s="845"/>
      <c r="Q1964" s="849"/>
      <c r="R1964" s="850"/>
      <c r="S1964" s="850"/>
      <c r="T1964" s="850"/>
      <c r="U1964" s="850"/>
      <c r="V1964" s="850"/>
      <c r="W1964" s="851"/>
    </row>
    <row r="1965" spans="2:23" s="256" customFormat="1" ht="17.100000000000001" customHeight="1" x14ac:dyDescent="0.15">
      <c r="B1965" s="522" t="s">
        <v>5</v>
      </c>
      <c r="C1965" s="524"/>
      <c r="D1965" s="827" t="s">
        <v>333</v>
      </c>
      <c r="E1965" s="828"/>
      <c r="F1965" s="849"/>
      <c r="G1965" s="850"/>
      <c r="H1965" s="850"/>
      <c r="I1965" s="850"/>
      <c r="J1965" s="850"/>
      <c r="K1965" s="850"/>
      <c r="L1965" s="850"/>
      <c r="M1965" s="522" t="s">
        <v>5</v>
      </c>
      <c r="N1965" s="524"/>
      <c r="O1965" s="827" t="s">
        <v>332</v>
      </c>
      <c r="P1965" s="828"/>
      <c r="Q1965" s="849"/>
      <c r="R1965" s="850"/>
      <c r="S1965" s="850"/>
      <c r="T1965" s="850"/>
      <c r="U1965" s="850"/>
      <c r="V1965" s="850"/>
      <c r="W1965" s="851"/>
    </row>
    <row r="1966" spans="2:23" s="256" customFormat="1" ht="17.100000000000001" customHeight="1" x14ac:dyDescent="0.15">
      <c r="B1966" s="522" t="s">
        <v>6</v>
      </c>
      <c r="C1966" s="524"/>
      <c r="D1966" s="844" t="s">
        <v>340</v>
      </c>
      <c r="E1966" s="845"/>
      <c r="F1966" s="849"/>
      <c r="G1966" s="850"/>
      <c r="H1966" s="850"/>
      <c r="I1966" s="850"/>
      <c r="J1966" s="850"/>
      <c r="K1966" s="850"/>
      <c r="L1966" s="850"/>
      <c r="M1966" s="522" t="s">
        <v>6</v>
      </c>
      <c r="N1966" s="524"/>
      <c r="O1966" s="844" t="s">
        <v>532</v>
      </c>
      <c r="P1966" s="845"/>
      <c r="Q1966" s="849"/>
      <c r="R1966" s="850"/>
      <c r="S1966" s="850"/>
      <c r="T1966" s="850"/>
      <c r="U1966" s="850"/>
      <c r="V1966" s="850"/>
      <c r="W1966" s="851"/>
    </row>
    <row r="1967" spans="2:23" s="256" customFormat="1" ht="17.100000000000001" customHeight="1" x14ac:dyDescent="0.15">
      <c r="B1967" s="562" t="s">
        <v>29</v>
      </c>
      <c r="C1967" s="831" t="s">
        <v>267</v>
      </c>
      <c r="D1967" s="832"/>
      <c r="E1967" s="260"/>
      <c r="F1967" s="849"/>
      <c r="G1967" s="850"/>
      <c r="H1967" s="850"/>
      <c r="I1967" s="850"/>
      <c r="J1967" s="850"/>
      <c r="K1967" s="850"/>
      <c r="L1967" s="850"/>
      <c r="M1967" s="562" t="s">
        <v>29</v>
      </c>
      <c r="N1967" s="831" t="s">
        <v>267</v>
      </c>
      <c r="O1967" s="832"/>
      <c r="P1967" s="260"/>
      <c r="Q1967" s="849"/>
      <c r="R1967" s="850"/>
      <c r="S1967" s="850"/>
      <c r="T1967" s="850"/>
      <c r="U1967" s="850"/>
      <c r="V1967" s="850"/>
      <c r="W1967" s="851"/>
    </row>
    <row r="1968" spans="2:23" s="256" customFormat="1" ht="17.100000000000001" customHeight="1" x14ac:dyDescent="0.15">
      <c r="B1968" s="565"/>
      <c r="C1968" s="831" t="s">
        <v>268</v>
      </c>
      <c r="D1968" s="832"/>
      <c r="E1968" s="261" t="s">
        <v>554</v>
      </c>
      <c r="F1968" s="852"/>
      <c r="G1968" s="853"/>
      <c r="H1968" s="853"/>
      <c r="I1968" s="853"/>
      <c r="J1968" s="853"/>
      <c r="K1968" s="853"/>
      <c r="L1968" s="853"/>
      <c r="M1968" s="565"/>
      <c r="N1968" s="831" t="s">
        <v>268</v>
      </c>
      <c r="O1968" s="832"/>
      <c r="P1968" s="261" t="s">
        <v>551</v>
      </c>
      <c r="Q1968" s="852"/>
      <c r="R1968" s="853"/>
      <c r="S1968" s="853"/>
      <c r="T1968" s="853"/>
      <c r="U1968" s="853"/>
      <c r="V1968" s="853"/>
      <c r="W1968" s="854"/>
    </row>
    <row r="1969" spans="2:31" s="256" customFormat="1" ht="17.100000000000001" customHeight="1" x14ac:dyDescent="0.15">
      <c r="B1969" s="522" t="s">
        <v>7</v>
      </c>
      <c r="C1969" s="523"/>
      <c r="D1969" s="524"/>
      <c r="E1969" s="833" t="s">
        <v>1336</v>
      </c>
      <c r="F1969" s="857"/>
      <c r="G1969" s="857"/>
      <c r="H1969" s="857"/>
      <c r="I1969" s="857"/>
      <c r="J1969" s="857"/>
      <c r="K1969" s="857"/>
      <c r="L1969" s="858"/>
      <c r="M1969" s="522" t="s">
        <v>7</v>
      </c>
      <c r="N1969" s="523"/>
      <c r="O1969" s="524"/>
      <c r="P1969" s="833" t="s">
        <v>1337</v>
      </c>
      <c r="Q1969" s="857"/>
      <c r="R1969" s="857"/>
      <c r="S1969" s="857"/>
      <c r="T1969" s="857"/>
      <c r="U1969" s="857"/>
      <c r="V1969" s="857"/>
      <c r="W1969" s="858"/>
    </row>
    <row r="1970" spans="2:31" s="256" customFormat="1" ht="17.100000000000001" customHeight="1" x14ac:dyDescent="0.15">
      <c r="B1970" s="522" t="s">
        <v>46</v>
      </c>
      <c r="C1970" s="523"/>
      <c r="D1970" s="524"/>
      <c r="E1970" s="813" t="s">
        <v>1116</v>
      </c>
      <c r="F1970" s="814"/>
      <c r="G1970" s="814"/>
      <c r="H1970" s="814"/>
      <c r="I1970" s="814"/>
      <c r="J1970" s="814"/>
      <c r="K1970" s="814"/>
      <c r="L1970" s="814"/>
      <c r="M1970" s="522" t="s">
        <v>46</v>
      </c>
      <c r="N1970" s="523"/>
      <c r="O1970" s="524"/>
      <c r="P1970" s="813" t="s">
        <v>1364</v>
      </c>
      <c r="Q1970" s="814"/>
      <c r="R1970" s="814"/>
      <c r="S1970" s="855"/>
      <c r="T1970" s="855"/>
      <c r="U1970" s="855"/>
      <c r="V1970" s="855"/>
      <c r="W1970" s="856"/>
    </row>
    <row r="1971" spans="2:31" s="256" customFormat="1" ht="17.100000000000001" customHeight="1" x14ac:dyDescent="0.15">
      <c r="B1971" s="522" t="s">
        <v>270</v>
      </c>
      <c r="C1971" s="523"/>
      <c r="D1971" s="524"/>
      <c r="E1971" s="813" t="s">
        <v>516</v>
      </c>
      <c r="F1971" s="814"/>
      <c r="G1971" s="814"/>
      <c r="H1971" s="855"/>
      <c r="I1971" s="855"/>
      <c r="J1971" s="855"/>
      <c r="K1971" s="855"/>
      <c r="L1971" s="856"/>
      <c r="M1971" s="522" t="s">
        <v>270</v>
      </c>
      <c r="N1971" s="523"/>
      <c r="O1971" s="524"/>
      <c r="P1971" s="813" t="s">
        <v>516</v>
      </c>
      <c r="Q1971" s="814"/>
      <c r="R1971" s="814"/>
      <c r="S1971" s="855"/>
      <c r="T1971" s="855"/>
      <c r="U1971" s="855"/>
      <c r="V1971" s="855"/>
      <c r="W1971" s="856"/>
    </row>
    <row r="1972" spans="2:31" s="256" customFormat="1" ht="17.100000000000001" customHeight="1" x14ac:dyDescent="0.15">
      <c r="B1972" s="522" t="s">
        <v>289</v>
      </c>
      <c r="C1972" s="523"/>
      <c r="D1972" s="524"/>
      <c r="E1972" s="813" t="s">
        <v>555</v>
      </c>
      <c r="F1972" s="814"/>
      <c r="G1972" s="814"/>
      <c r="H1972" s="816" t="s">
        <v>8</v>
      </c>
      <c r="I1972" s="817"/>
      <c r="J1972" s="818"/>
      <c r="K1972" s="819"/>
      <c r="L1972" s="819"/>
      <c r="M1972" s="522" t="s">
        <v>289</v>
      </c>
      <c r="N1972" s="523"/>
      <c r="O1972" s="524"/>
      <c r="P1972" s="813" t="s">
        <v>555</v>
      </c>
      <c r="Q1972" s="814"/>
      <c r="R1972" s="814"/>
      <c r="S1972" s="816" t="s">
        <v>8</v>
      </c>
      <c r="T1972" s="817"/>
      <c r="U1972" s="818"/>
      <c r="V1972" s="819"/>
      <c r="W1972" s="820"/>
    </row>
    <row r="1973" spans="2:31" s="256" customFormat="1" ht="17.100000000000001" customHeight="1" x14ac:dyDescent="0.15">
      <c r="B1973" s="565" t="s">
        <v>567</v>
      </c>
      <c r="C1973" s="566"/>
      <c r="D1973" s="885" t="s">
        <v>1117</v>
      </c>
      <c r="E1973" s="886"/>
      <c r="F1973" s="886"/>
      <c r="G1973" s="886"/>
      <c r="H1973" s="886"/>
      <c r="I1973" s="886"/>
      <c r="J1973" s="886"/>
      <c r="K1973" s="886"/>
      <c r="L1973" s="886"/>
      <c r="M1973" s="565" t="s">
        <v>567</v>
      </c>
      <c r="N1973" s="566"/>
      <c r="O1973" s="836" t="s">
        <v>1739</v>
      </c>
      <c r="P1973" s="837"/>
      <c r="Q1973" s="837"/>
      <c r="R1973" s="837"/>
      <c r="S1973" s="837"/>
      <c r="T1973" s="837"/>
      <c r="U1973" s="837"/>
      <c r="V1973" s="837"/>
      <c r="W1973" s="838"/>
    </row>
    <row r="1974" spans="2:31" ht="15" customHeight="1" x14ac:dyDescent="0.15">
      <c r="B1974" s="263"/>
      <c r="C1974" s="824" t="s">
        <v>568</v>
      </c>
      <c r="D1974" s="825"/>
      <c r="E1974" s="825"/>
      <c r="F1974" s="825"/>
      <c r="G1974" s="825"/>
      <c r="H1974" s="825"/>
      <c r="I1974" s="825"/>
      <c r="J1974" s="825"/>
      <c r="K1974" s="825"/>
      <c r="L1974" s="825"/>
      <c r="M1974" s="263"/>
      <c r="N1974" s="263" t="s">
        <v>569</v>
      </c>
      <c r="O1974" s="263"/>
      <c r="P1974" s="263"/>
      <c r="Q1974" s="263"/>
      <c r="R1974" s="263"/>
      <c r="S1974" s="263"/>
      <c r="T1974" s="263"/>
      <c r="U1974" s="263"/>
      <c r="V1974" s="263"/>
      <c r="W1974" s="263"/>
      <c r="AA1974" s="256"/>
      <c r="AB1974" s="256"/>
      <c r="AC1974" s="256"/>
      <c r="AD1974" s="256"/>
      <c r="AE1974" s="256"/>
    </row>
    <row r="1975" spans="2:31" ht="15" customHeight="1" x14ac:dyDescent="0.15">
      <c r="B1975" s="263"/>
      <c r="C1975" s="826"/>
      <c r="D1975" s="826"/>
      <c r="E1975" s="826"/>
      <c r="F1975" s="826"/>
      <c r="G1975" s="826"/>
      <c r="H1975" s="826"/>
      <c r="I1975" s="826"/>
      <c r="J1975" s="826"/>
      <c r="K1975" s="826"/>
      <c r="L1975" s="826"/>
      <c r="M1975" s="263"/>
      <c r="N1975" s="263" t="s">
        <v>570</v>
      </c>
      <c r="O1975" s="263"/>
      <c r="P1975" s="263"/>
      <c r="Q1975" s="263"/>
      <c r="R1975" s="263"/>
      <c r="S1975" s="263"/>
      <c r="T1975" s="263"/>
      <c r="U1975" s="263"/>
      <c r="V1975" s="263"/>
      <c r="W1975" s="263"/>
      <c r="AA1975" s="256"/>
      <c r="AB1975" s="256"/>
      <c r="AC1975" s="256"/>
      <c r="AD1975" s="256"/>
      <c r="AE1975" s="256"/>
    </row>
    <row r="1976" spans="2:31" ht="15" customHeight="1" x14ac:dyDescent="0.15">
      <c r="C1976" s="263" t="s">
        <v>571</v>
      </c>
      <c r="N1976" s="264" t="s">
        <v>517</v>
      </c>
      <c r="O1976" s="264"/>
      <c r="P1976" s="264"/>
      <c r="Q1976" s="264"/>
      <c r="R1976" s="264"/>
      <c r="S1976" s="264"/>
      <c r="T1976" s="264"/>
      <c r="U1976" s="264"/>
      <c r="V1976" s="264"/>
      <c r="AA1976" s="256"/>
      <c r="AB1976" s="256"/>
      <c r="AC1976" s="256"/>
      <c r="AD1976" s="256"/>
      <c r="AE1976" s="256"/>
    </row>
    <row r="1977" spans="2:31" ht="15" customHeight="1" x14ac:dyDescent="0.15">
      <c r="C1977" s="263" t="s">
        <v>573</v>
      </c>
      <c r="N1977" s="264" t="s">
        <v>572</v>
      </c>
      <c r="O1977" s="264"/>
      <c r="P1977" s="264"/>
      <c r="Q1977" s="264"/>
      <c r="R1977" s="264"/>
      <c r="S1977" s="264"/>
      <c r="T1977" s="264"/>
      <c r="U1977" s="264"/>
      <c r="V1977" s="264"/>
      <c r="AA1977" s="256"/>
      <c r="AB1977" s="256"/>
      <c r="AC1977" s="256"/>
      <c r="AD1977" s="256"/>
      <c r="AE1977" s="256"/>
    </row>
    <row r="1978" spans="2:31" x14ac:dyDescent="0.15">
      <c r="C1978" s="264" t="s">
        <v>542</v>
      </c>
      <c r="N1978" s="264" t="s">
        <v>450</v>
      </c>
      <c r="O1978" s="264"/>
      <c r="P1978" s="264"/>
      <c r="Q1978" s="264"/>
      <c r="R1978" s="264"/>
      <c r="S1978" s="264"/>
      <c r="T1978" s="264"/>
      <c r="U1978" s="264"/>
      <c r="V1978" s="264"/>
      <c r="AA1978" s="256"/>
      <c r="AB1978" s="256"/>
      <c r="AC1978" s="256"/>
      <c r="AD1978" s="256"/>
      <c r="AE1978" s="256"/>
    </row>
    <row r="1979" spans="2:31" x14ac:dyDescent="0.15">
      <c r="N1979" s="264"/>
      <c r="AA1979" s="256"/>
      <c r="AB1979" s="256"/>
      <c r="AC1979" s="256"/>
      <c r="AD1979" s="256"/>
      <c r="AE1979" s="256"/>
    </row>
    <row r="1980" spans="2:31" x14ac:dyDescent="0.15">
      <c r="N1980" s="264"/>
      <c r="AA1980" s="256"/>
      <c r="AB1980" s="256"/>
      <c r="AC1980" s="256"/>
      <c r="AD1980" s="256"/>
      <c r="AE1980" s="256"/>
    </row>
    <row r="1981" spans="2:31" ht="9" customHeight="1" x14ac:dyDescent="0.15">
      <c r="AA1981" s="256"/>
      <c r="AB1981" s="256"/>
      <c r="AC1981" s="256"/>
      <c r="AD1981" s="256"/>
      <c r="AE1981" s="256"/>
    </row>
    <row r="1982" spans="2:31" s="256" customFormat="1" ht="22.5" customHeight="1" x14ac:dyDescent="0.15">
      <c r="B1982" s="867" t="s">
        <v>563</v>
      </c>
      <c r="C1982" s="867"/>
      <c r="D1982" s="867"/>
      <c r="E1982" s="867"/>
      <c r="F1982" s="867"/>
      <c r="G1982" s="867"/>
      <c r="H1982" s="867"/>
      <c r="I1982" s="867"/>
      <c r="J1982" s="867"/>
      <c r="K1982" s="867"/>
      <c r="L1982" s="867"/>
      <c r="M1982" s="867"/>
      <c r="N1982" s="867"/>
      <c r="O1982" s="867"/>
      <c r="P1982" s="867"/>
      <c r="Q1982" s="867"/>
      <c r="R1982" s="867"/>
      <c r="S1982" s="867"/>
      <c r="T1982" s="867"/>
      <c r="U1982" s="867"/>
      <c r="V1982" s="867"/>
      <c r="W1982" s="867"/>
      <c r="Y1982" s="242" t="s">
        <v>551</v>
      </c>
    </row>
    <row r="1983" spans="2:31" s="256" customFormat="1" ht="20.100000000000001" customHeight="1" x14ac:dyDescent="0.15">
      <c r="B1983" s="258" t="s">
        <v>27</v>
      </c>
      <c r="C1983" s="258"/>
      <c r="D1983" s="868" t="str">
        <f>D1938</f>
        <v>ミネトンネル</v>
      </c>
      <c r="E1983" s="868"/>
      <c r="F1983" s="868"/>
      <c r="G1983" s="868"/>
      <c r="H1983" s="869" t="s">
        <v>28</v>
      </c>
      <c r="I1983" s="869"/>
      <c r="J1983" s="870" t="str">
        <f>J1938</f>
        <v>一般国道　316号</v>
      </c>
      <c r="K1983" s="870"/>
      <c r="L1983" s="870"/>
      <c r="M1983" s="871" t="s">
        <v>255</v>
      </c>
      <c r="N1983" s="871"/>
      <c r="O1983" s="871"/>
      <c r="P1983" s="872" t="str">
        <f>P1938</f>
        <v>株式会社ニュージェック</v>
      </c>
      <c r="Q1983" s="872"/>
      <c r="R1983" s="872"/>
      <c r="S1983" s="562" t="s">
        <v>220</v>
      </c>
      <c r="T1983" s="564"/>
      <c r="U1983" s="873">
        <f>U1938</f>
        <v>44294</v>
      </c>
      <c r="V1983" s="874"/>
      <c r="W1983" s="875"/>
      <c r="Y1983" s="242" t="s">
        <v>554</v>
      </c>
    </row>
    <row r="1984" spans="2:31" s="256" customFormat="1" ht="20.100000000000001" customHeight="1" x14ac:dyDescent="0.15">
      <c r="B1984" s="259" t="s">
        <v>0</v>
      </c>
      <c r="C1984" s="259"/>
      <c r="D1984" s="879" t="str">
        <f>D1939</f>
        <v>美祢トンネル</v>
      </c>
      <c r="E1984" s="879"/>
      <c r="F1984" s="879"/>
      <c r="G1984" s="879"/>
      <c r="H1984" s="541" t="s">
        <v>1</v>
      </c>
      <c r="I1984" s="541"/>
      <c r="J1984" s="870" t="str">
        <f>J1939</f>
        <v>宇部土木建築事務所</v>
      </c>
      <c r="K1984" s="870"/>
      <c r="L1984" s="870"/>
      <c r="M1984" s="871" t="s">
        <v>256</v>
      </c>
      <c r="N1984" s="871"/>
      <c r="O1984" s="871"/>
      <c r="P1984" s="872" t="str">
        <f>P1939</f>
        <v>石村　勝伸</v>
      </c>
      <c r="Q1984" s="872"/>
      <c r="R1984" s="872"/>
      <c r="S1984" s="705"/>
      <c r="T1984" s="706"/>
      <c r="U1984" s="876"/>
      <c r="V1984" s="877"/>
      <c r="W1984" s="878"/>
      <c r="Y1984" s="242" t="s">
        <v>54</v>
      </c>
    </row>
    <row r="1985" spans="2:31" s="256" customFormat="1" ht="20.100000000000001" customHeight="1" x14ac:dyDescent="0.15">
      <c r="B1985" s="861" t="s">
        <v>564</v>
      </c>
      <c r="C1985" s="839" t="s">
        <v>565</v>
      </c>
      <c r="D1985" s="883" t="s">
        <v>738</v>
      </c>
      <c r="E1985" s="884"/>
      <c r="F1985" s="846"/>
      <c r="G1985" s="847"/>
      <c r="H1985" s="847"/>
      <c r="I1985" s="847"/>
      <c r="J1985" s="847"/>
      <c r="K1985" s="847"/>
      <c r="L1985" s="847"/>
      <c r="M1985" s="861" t="s">
        <v>564</v>
      </c>
      <c r="N1985" s="839" t="s">
        <v>565</v>
      </c>
      <c r="O1985" s="883" t="s">
        <v>739</v>
      </c>
      <c r="P1985" s="884"/>
      <c r="Q1985" s="846"/>
      <c r="R1985" s="847"/>
      <c r="S1985" s="847"/>
      <c r="T1985" s="847"/>
      <c r="U1985" s="847"/>
      <c r="V1985" s="847"/>
      <c r="W1985" s="848"/>
      <c r="Y1985" s="242" t="s">
        <v>55</v>
      </c>
    </row>
    <row r="1986" spans="2:31" s="256" customFormat="1" ht="20.100000000000001" customHeight="1" x14ac:dyDescent="0.15">
      <c r="B1986" s="859"/>
      <c r="C1986" s="830"/>
      <c r="D1986" s="880"/>
      <c r="E1986" s="881"/>
      <c r="F1986" s="849"/>
      <c r="G1986" s="850"/>
      <c r="H1986" s="850"/>
      <c r="I1986" s="850"/>
      <c r="J1986" s="850"/>
      <c r="K1986" s="850"/>
      <c r="L1986" s="850"/>
      <c r="M1986" s="859"/>
      <c r="N1986" s="830"/>
      <c r="O1986" s="880"/>
      <c r="P1986" s="881"/>
      <c r="Q1986" s="849"/>
      <c r="R1986" s="850"/>
      <c r="S1986" s="850"/>
      <c r="T1986" s="850"/>
      <c r="U1986" s="850"/>
      <c r="V1986" s="850"/>
      <c r="W1986" s="851"/>
    </row>
    <row r="1987" spans="2:31" s="256" customFormat="1" ht="20.100000000000001" customHeight="1" x14ac:dyDescent="0.15">
      <c r="B1987" s="859"/>
      <c r="C1987" s="839" t="s">
        <v>2</v>
      </c>
      <c r="D1987" s="842">
        <v>10</v>
      </c>
      <c r="E1987" s="843"/>
      <c r="F1987" s="849"/>
      <c r="G1987" s="850"/>
      <c r="H1987" s="850"/>
      <c r="I1987" s="850"/>
      <c r="J1987" s="850"/>
      <c r="K1987" s="850"/>
      <c r="L1987" s="850"/>
      <c r="M1987" s="859"/>
      <c r="N1987" s="839" t="s">
        <v>2</v>
      </c>
      <c r="O1987" s="842">
        <v>1</v>
      </c>
      <c r="P1987" s="843"/>
      <c r="Q1987" s="849"/>
      <c r="R1987" s="850"/>
      <c r="S1987" s="850"/>
      <c r="T1987" s="850"/>
      <c r="U1987" s="850"/>
      <c r="V1987" s="850"/>
      <c r="W1987" s="851"/>
    </row>
    <row r="1988" spans="2:31" s="256" customFormat="1" ht="20.100000000000001" customHeight="1" x14ac:dyDescent="0.15">
      <c r="B1988" s="860"/>
      <c r="C1988" s="830"/>
      <c r="D1988" s="844"/>
      <c r="E1988" s="845"/>
      <c r="F1988" s="849"/>
      <c r="G1988" s="850"/>
      <c r="H1988" s="850"/>
      <c r="I1988" s="850"/>
      <c r="J1988" s="850"/>
      <c r="K1988" s="850"/>
      <c r="L1988" s="850"/>
      <c r="M1988" s="860"/>
      <c r="N1988" s="830"/>
      <c r="O1988" s="844"/>
      <c r="P1988" s="845"/>
      <c r="Q1988" s="849"/>
      <c r="R1988" s="850"/>
      <c r="S1988" s="850"/>
      <c r="T1988" s="850"/>
      <c r="U1988" s="850"/>
      <c r="V1988" s="850"/>
      <c r="W1988" s="851"/>
    </row>
    <row r="1989" spans="2:31" s="256" customFormat="1" ht="17.100000000000001" customHeight="1" x14ac:dyDescent="0.15">
      <c r="B1989" s="574" t="s">
        <v>566</v>
      </c>
      <c r="C1989" s="574" t="s">
        <v>3</v>
      </c>
      <c r="D1989" s="842" t="s">
        <v>331</v>
      </c>
      <c r="E1989" s="843"/>
      <c r="F1989" s="849"/>
      <c r="G1989" s="850"/>
      <c r="H1989" s="850"/>
      <c r="I1989" s="850"/>
      <c r="J1989" s="850"/>
      <c r="K1989" s="850"/>
      <c r="L1989" s="850"/>
      <c r="M1989" s="574" t="s">
        <v>566</v>
      </c>
      <c r="N1989" s="574" t="s">
        <v>3</v>
      </c>
      <c r="O1989" s="842" t="s">
        <v>534</v>
      </c>
      <c r="P1989" s="843"/>
      <c r="Q1989" s="849"/>
      <c r="R1989" s="850"/>
      <c r="S1989" s="850"/>
      <c r="T1989" s="850"/>
      <c r="U1989" s="850"/>
      <c r="V1989" s="850"/>
      <c r="W1989" s="851"/>
      <c r="AA1989" s="257"/>
      <c r="AB1989" s="257"/>
      <c r="AC1989" s="257"/>
      <c r="AD1989" s="257"/>
      <c r="AE1989" s="257"/>
    </row>
    <row r="1990" spans="2:31" s="256" customFormat="1" ht="17.100000000000001" customHeight="1" x14ac:dyDescent="0.15">
      <c r="B1990" s="574"/>
      <c r="C1990" s="574"/>
      <c r="D1990" s="844"/>
      <c r="E1990" s="845"/>
      <c r="F1990" s="849"/>
      <c r="G1990" s="850"/>
      <c r="H1990" s="850"/>
      <c r="I1990" s="850"/>
      <c r="J1990" s="850"/>
      <c r="K1990" s="850"/>
      <c r="L1990" s="850"/>
      <c r="M1990" s="574"/>
      <c r="N1990" s="574"/>
      <c r="O1990" s="844"/>
      <c r="P1990" s="845"/>
      <c r="Q1990" s="849"/>
      <c r="R1990" s="850"/>
      <c r="S1990" s="850"/>
      <c r="T1990" s="850"/>
      <c r="U1990" s="850"/>
      <c r="V1990" s="850"/>
      <c r="W1990" s="851"/>
      <c r="AA1990" s="257"/>
      <c r="AB1990" s="257"/>
      <c r="AC1990" s="257"/>
      <c r="AD1990" s="257"/>
      <c r="AE1990" s="257"/>
    </row>
    <row r="1991" spans="2:31" s="256" customFormat="1" ht="17.100000000000001" customHeight="1" x14ac:dyDescent="0.15">
      <c r="B1991" s="574"/>
      <c r="C1991" s="574" t="s">
        <v>4</v>
      </c>
      <c r="D1991" s="842" t="s">
        <v>355</v>
      </c>
      <c r="E1991" s="843"/>
      <c r="F1991" s="849"/>
      <c r="G1991" s="850"/>
      <c r="H1991" s="850"/>
      <c r="I1991" s="850"/>
      <c r="J1991" s="850"/>
      <c r="K1991" s="850"/>
      <c r="L1991" s="850"/>
      <c r="M1991" s="574"/>
      <c r="N1991" s="574" t="s">
        <v>4</v>
      </c>
      <c r="O1991" s="842" t="s">
        <v>486</v>
      </c>
      <c r="P1991" s="843"/>
      <c r="Q1991" s="849"/>
      <c r="R1991" s="850"/>
      <c r="S1991" s="850"/>
      <c r="T1991" s="850"/>
      <c r="U1991" s="850"/>
      <c r="V1991" s="850"/>
      <c r="W1991" s="851"/>
      <c r="AA1991" s="257"/>
      <c r="AB1991" s="257"/>
      <c r="AC1991" s="257"/>
      <c r="AD1991" s="257"/>
      <c r="AE1991" s="257"/>
    </row>
    <row r="1992" spans="2:31" s="256" customFormat="1" ht="17.100000000000001" customHeight="1" x14ac:dyDescent="0.15">
      <c r="B1992" s="574"/>
      <c r="C1992" s="574"/>
      <c r="D1992" s="844"/>
      <c r="E1992" s="845"/>
      <c r="F1992" s="849"/>
      <c r="G1992" s="850"/>
      <c r="H1992" s="850"/>
      <c r="I1992" s="850"/>
      <c r="J1992" s="850"/>
      <c r="K1992" s="850"/>
      <c r="L1992" s="850"/>
      <c r="M1992" s="574"/>
      <c r="N1992" s="574"/>
      <c r="O1992" s="844"/>
      <c r="P1992" s="845"/>
      <c r="Q1992" s="849"/>
      <c r="R1992" s="850"/>
      <c r="S1992" s="850"/>
      <c r="T1992" s="850"/>
      <c r="U1992" s="850"/>
      <c r="V1992" s="850"/>
      <c r="W1992" s="851"/>
      <c r="AA1992" s="257"/>
      <c r="AB1992" s="257"/>
      <c r="AC1992" s="257"/>
      <c r="AD1992" s="257"/>
      <c r="AE1992" s="257"/>
    </row>
    <row r="1993" spans="2:31" s="256" customFormat="1" ht="17.100000000000001" customHeight="1" x14ac:dyDescent="0.15">
      <c r="B1993" s="522" t="s">
        <v>5</v>
      </c>
      <c r="C1993" s="524"/>
      <c r="D1993" s="827" t="s">
        <v>333</v>
      </c>
      <c r="E1993" s="828"/>
      <c r="F1993" s="849"/>
      <c r="G1993" s="850"/>
      <c r="H1993" s="850"/>
      <c r="I1993" s="850"/>
      <c r="J1993" s="850"/>
      <c r="K1993" s="850"/>
      <c r="L1993" s="850"/>
      <c r="M1993" s="522" t="s">
        <v>5</v>
      </c>
      <c r="N1993" s="524"/>
      <c r="O1993" s="827" t="s">
        <v>332</v>
      </c>
      <c r="P1993" s="828"/>
      <c r="Q1993" s="849"/>
      <c r="R1993" s="850"/>
      <c r="S1993" s="850"/>
      <c r="T1993" s="850"/>
      <c r="U1993" s="850"/>
      <c r="V1993" s="850"/>
      <c r="W1993" s="851"/>
      <c r="AA1993" s="257"/>
      <c r="AB1993" s="257"/>
      <c r="AC1993" s="257"/>
      <c r="AD1993" s="257"/>
      <c r="AE1993" s="257"/>
    </row>
    <row r="1994" spans="2:31" s="256" customFormat="1" ht="17.100000000000001" customHeight="1" x14ac:dyDescent="0.15">
      <c r="B1994" s="522" t="s">
        <v>6</v>
      </c>
      <c r="C1994" s="524"/>
      <c r="D1994" s="844" t="s">
        <v>340</v>
      </c>
      <c r="E1994" s="845"/>
      <c r="F1994" s="849"/>
      <c r="G1994" s="850"/>
      <c r="H1994" s="850"/>
      <c r="I1994" s="850"/>
      <c r="J1994" s="850"/>
      <c r="K1994" s="850"/>
      <c r="L1994" s="850"/>
      <c r="M1994" s="522" t="s">
        <v>6</v>
      </c>
      <c r="N1994" s="524"/>
      <c r="O1994" s="844" t="s">
        <v>338</v>
      </c>
      <c r="P1994" s="845"/>
      <c r="Q1994" s="849"/>
      <c r="R1994" s="850"/>
      <c r="S1994" s="850"/>
      <c r="T1994" s="850"/>
      <c r="U1994" s="850"/>
      <c r="V1994" s="850"/>
      <c r="W1994" s="851"/>
    </row>
    <row r="1995" spans="2:31" s="256" customFormat="1" ht="17.100000000000001" customHeight="1" x14ac:dyDescent="0.15">
      <c r="B1995" s="562" t="s">
        <v>29</v>
      </c>
      <c r="C1995" s="831" t="s">
        <v>267</v>
      </c>
      <c r="D1995" s="832"/>
      <c r="E1995" s="260"/>
      <c r="F1995" s="849"/>
      <c r="G1995" s="850"/>
      <c r="H1995" s="850"/>
      <c r="I1995" s="850"/>
      <c r="J1995" s="850"/>
      <c r="K1995" s="850"/>
      <c r="L1995" s="850"/>
      <c r="M1995" s="562" t="s">
        <v>29</v>
      </c>
      <c r="N1995" s="831" t="s">
        <v>267</v>
      </c>
      <c r="O1995" s="832"/>
      <c r="P1995" s="260"/>
      <c r="Q1995" s="849"/>
      <c r="R1995" s="850"/>
      <c r="S1995" s="850"/>
      <c r="T1995" s="850"/>
      <c r="U1995" s="850"/>
      <c r="V1995" s="850"/>
      <c r="W1995" s="851"/>
    </row>
    <row r="1996" spans="2:31" s="256" customFormat="1" ht="17.100000000000001" customHeight="1" x14ac:dyDescent="0.15">
      <c r="B1996" s="565"/>
      <c r="C1996" s="831" t="s">
        <v>268</v>
      </c>
      <c r="D1996" s="832"/>
      <c r="E1996" s="261" t="s">
        <v>554</v>
      </c>
      <c r="F1996" s="852"/>
      <c r="G1996" s="853"/>
      <c r="H1996" s="853"/>
      <c r="I1996" s="853"/>
      <c r="J1996" s="853"/>
      <c r="K1996" s="853"/>
      <c r="L1996" s="853"/>
      <c r="M1996" s="565"/>
      <c r="N1996" s="831" t="s">
        <v>268</v>
      </c>
      <c r="O1996" s="832"/>
      <c r="P1996" s="261" t="s">
        <v>551</v>
      </c>
      <c r="Q1996" s="852"/>
      <c r="R1996" s="853"/>
      <c r="S1996" s="853"/>
      <c r="T1996" s="853"/>
      <c r="U1996" s="853"/>
      <c r="V1996" s="853"/>
      <c r="W1996" s="854"/>
    </row>
    <row r="1997" spans="2:31" s="256" customFormat="1" ht="17.100000000000001" customHeight="1" x14ac:dyDescent="0.15">
      <c r="B1997" s="522" t="s">
        <v>7</v>
      </c>
      <c r="C1997" s="523"/>
      <c r="D1997" s="524"/>
      <c r="E1997" s="833" t="s">
        <v>1338</v>
      </c>
      <c r="F1997" s="857"/>
      <c r="G1997" s="857"/>
      <c r="H1997" s="857"/>
      <c r="I1997" s="857"/>
      <c r="J1997" s="857"/>
      <c r="K1997" s="857"/>
      <c r="L1997" s="858"/>
      <c r="M1997" s="522" t="s">
        <v>7</v>
      </c>
      <c r="N1997" s="523"/>
      <c r="O1997" s="524"/>
      <c r="P1997" s="833" t="s">
        <v>1339</v>
      </c>
      <c r="Q1997" s="834"/>
      <c r="R1997" s="834"/>
      <c r="S1997" s="834"/>
      <c r="T1997" s="834"/>
      <c r="U1997" s="834"/>
      <c r="V1997" s="834"/>
      <c r="W1997" s="835"/>
    </row>
    <row r="1998" spans="2:31" s="256" customFormat="1" ht="17.100000000000001" customHeight="1" x14ac:dyDescent="0.15">
      <c r="B1998" s="522" t="s">
        <v>46</v>
      </c>
      <c r="C1998" s="523"/>
      <c r="D1998" s="524"/>
      <c r="E1998" s="813" t="s">
        <v>1116</v>
      </c>
      <c r="F1998" s="814"/>
      <c r="G1998" s="814"/>
      <c r="H1998" s="814"/>
      <c r="I1998" s="814"/>
      <c r="J1998" s="814"/>
      <c r="K1998" s="814"/>
      <c r="L1998" s="814"/>
      <c r="M1998" s="522" t="s">
        <v>46</v>
      </c>
      <c r="N1998" s="523"/>
      <c r="O1998" s="524"/>
      <c r="P1998" s="813" t="s">
        <v>1340</v>
      </c>
      <c r="Q1998" s="814"/>
      <c r="R1998" s="814"/>
      <c r="S1998" s="814"/>
      <c r="T1998" s="814"/>
      <c r="U1998" s="814"/>
      <c r="V1998" s="814"/>
      <c r="W1998" s="815"/>
    </row>
    <row r="1999" spans="2:31" s="256" customFormat="1" ht="17.100000000000001" customHeight="1" x14ac:dyDescent="0.15">
      <c r="B1999" s="522" t="s">
        <v>270</v>
      </c>
      <c r="C1999" s="523"/>
      <c r="D1999" s="524"/>
      <c r="E1999" s="813" t="s">
        <v>516</v>
      </c>
      <c r="F1999" s="814"/>
      <c r="G1999" s="814"/>
      <c r="H1999" s="855"/>
      <c r="I1999" s="855"/>
      <c r="J1999" s="855"/>
      <c r="K1999" s="855"/>
      <c r="L1999" s="856"/>
      <c r="M1999" s="522" t="s">
        <v>270</v>
      </c>
      <c r="N1999" s="523"/>
      <c r="O1999" s="524"/>
      <c r="P1999" s="813" t="s">
        <v>516</v>
      </c>
      <c r="Q1999" s="814"/>
      <c r="R1999" s="814"/>
      <c r="S1999" s="814"/>
      <c r="T1999" s="814"/>
      <c r="U1999" s="814"/>
      <c r="V1999" s="814"/>
      <c r="W1999" s="815"/>
    </row>
    <row r="2000" spans="2:31" s="256" customFormat="1" ht="17.100000000000001" customHeight="1" x14ac:dyDescent="0.15">
      <c r="B2000" s="522" t="s">
        <v>289</v>
      </c>
      <c r="C2000" s="523"/>
      <c r="D2000" s="524"/>
      <c r="E2000" s="813" t="s">
        <v>555</v>
      </c>
      <c r="F2000" s="814"/>
      <c r="G2000" s="814"/>
      <c r="H2000" s="816" t="s">
        <v>8</v>
      </c>
      <c r="I2000" s="817"/>
      <c r="J2000" s="818"/>
      <c r="K2000" s="819"/>
      <c r="L2000" s="819"/>
      <c r="M2000" s="522" t="s">
        <v>289</v>
      </c>
      <c r="N2000" s="523"/>
      <c r="O2000" s="524"/>
      <c r="P2000" s="862" t="s">
        <v>552</v>
      </c>
      <c r="Q2000" s="863"/>
      <c r="R2000" s="864"/>
      <c r="S2000" s="816" t="s">
        <v>8</v>
      </c>
      <c r="T2000" s="817"/>
      <c r="U2000" s="818"/>
      <c r="V2000" s="819"/>
      <c r="W2000" s="820"/>
    </row>
    <row r="2001" spans="2:23" s="256" customFormat="1" ht="17.100000000000001" customHeight="1" x14ac:dyDescent="0.15">
      <c r="B2001" s="565" t="s">
        <v>567</v>
      </c>
      <c r="C2001" s="566"/>
      <c r="D2001" s="885" t="s">
        <v>1117</v>
      </c>
      <c r="E2001" s="886"/>
      <c r="F2001" s="886"/>
      <c r="G2001" s="886"/>
      <c r="H2001" s="886"/>
      <c r="I2001" s="886"/>
      <c r="J2001" s="886"/>
      <c r="K2001" s="886"/>
      <c r="L2001" s="886"/>
      <c r="M2001" s="865" t="s">
        <v>567</v>
      </c>
      <c r="N2001" s="866"/>
      <c r="O2001" s="821" t="s">
        <v>1109</v>
      </c>
      <c r="P2001" s="822"/>
      <c r="Q2001" s="822"/>
      <c r="R2001" s="822"/>
      <c r="S2001" s="822"/>
      <c r="T2001" s="822"/>
      <c r="U2001" s="822"/>
      <c r="V2001" s="822"/>
      <c r="W2001" s="823"/>
    </row>
    <row r="2002" spans="2:23" s="256" customFormat="1" ht="20.100000000000001" customHeight="1" x14ac:dyDescent="0.15">
      <c r="B2002" s="861" t="s">
        <v>564</v>
      </c>
      <c r="C2002" s="839" t="s">
        <v>565</v>
      </c>
      <c r="D2002" s="883" t="s">
        <v>739</v>
      </c>
      <c r="E2002" s="884"/>
      <c r="F2002" s="846"/>
      <c r="G2002" s="847"/>
      <c r="H2002" s="847"/>
      <c r="I2002" s="847"/>
      <c r="J2002" s="847"/>
      <c r="K2002" s="847"/>
      <c r="L2002" s="847"/>
      <c r="M2002" s="861" t="s">
        <v>564</v>
      </c>
      <c r="N2002" s="839" t="s">
        <v>565</v>
      </c>
      <c r="O2002" s="883" t="s">
        <v>739</v>
      </c>
      <c r="P2002" s="884"/>
      <c r="Q2002" s="846"/>
      <c r="R2002" s="847"/>
      <c r="S2002" s="847"/>
      <c r="T2002" s="847"/>
      <c r="U2002" s="847"/>
      <c r="V2002" s="847"/>
      <c r="W2002" s="848"/>
    </row>
    <row r="2003" spans="2:23" s="256" customFormat="1" ht="20.100000000000001" customHeight="1" x14ac:dyDescent="0.15">
      <c r="B2003" s="859"/>
      <c r="C2003" s="830"/>
      <c r="D2003" s="880"/>
      <c r="E2003" s="881"/>
      <c r="F2003" s="849"/>
      <c r="G2003" s="850"/>
      <c r="H2003" s="850"/>
      <c r="I2003" s="850"/>
      <c r="J2003" s="850"/>
      <c r="K2003" s="850"/>
      <c r="L2003" s="850"/>
      <c r="M2003" s="859"/>
      <c r="N2003" s="830"/>
      <c r="O2003" s="880"/>
      <c r="P2003" s="881"/>
      <c r="Q2003" s="849"/>
      <c r="R2003" s="850"/>
      <c r="S2003" s="850"/>
      <c r="T2003" s="850"/>
      <c r="U2003" s="850"/>
      <c r="V2003" s="850"/>
      <c r="W2003" s="851"/>
    </row>
    <row r="2004" spans="2:23" s="256" customFormat="1" ht="20.100000000000001" customHeight="1" x14ac:dyDescent="0.15">
      <c r="B2004" s="859"/>
      <c r="C2004" s="839" t="s">
        <v>2</v>
      </c>
      <c r="D2004" s="842">
        <v>2</v>
      </c>
      <c r="E2004" s="843"/>
      <c r="F2004" s="849"/>
      <c r="G2004" s="850"/>
      <c r="H2004" s="850"/>
      <c r="I2004" s="850"/>
      <c r="J2004" s="850"/>
      <c r="K2004" s="850"/>
      <c r="L2004" s="850"/>
      <c r="M2004" s="859"/>
      <c r="N2004" s="839" t="s">
        <v>2</v>
      </c>
      <c r="O2004" s="842">
        <v>3</v>
      </c>
      <c r="P2004" s="843"/>
      <c r="Q2004" s="849"/>
      <c r="R2004" s="850"/>
      <c r="S2004" s="850"/>
      <c r="T2004" s="850"/>
      <c r="U2004" s="850"/>
      <c r="V2004" s="850"/>
      <c r="W2004" s="851"/>
    </row>
    <row r="2005" spans="2:23" s="256" customFormat="1" ht="20.100000000000001" customHeight="1" x14ac:dyDescent="0.15">
      <c r="B2005" s="860"/>
      <c r="C2005" s="830"/>
      <c r="D2005" s="844"/>
      <c r="E2005" s="845"/>
      <c r="F2005" s="849"/>
      <c r="G2005" s="850"/>
      <c r="H2005" s="850"/>
      <c r="I2005" s="850"/>
      <c r="J2005" s="850"/>
      <c r="K2005" s="850"/>
      <c r="L2005" s="850"/>
      <c r="M2005" s="860"/>
      <c r="N2005" s="830"/>
      <c r="O2005" s="844"/>
      <c r="P2005" s="845"/>
      <c r="Q2005" s="849"/>
      <c r="R2005" s="850"/>
      <c r="S2005" s="850"/>
      <c r="T2005" s="850"/>
      <c r="U2005" s="850"/>
      <c r="V2005" s="850"/>
      <c r="W2005" s="851"/>
    </row>
    <row r="2006" spans="2:23" s="256" customFormat="1" ht="17.100000000000001" customHeight="1" x14ac:dyDescent="0.15">
      <c r="B2006" s="574" t="s">
        <v>566</v>
      </c>
      <c r="C2006" s="574" t="s">
        <v>3</v>
      </c>
      <c r="D2006" s="842" t="s">
        <v>534</v>
      </c>
      <c r="E2006" s="843"/>
      <c r="F2006" s="849"/>
      <c r="G2006" s="850"/>
      <c r="H2006" s="850"/>
      <c r="I2006" s="850"/>
      <c r="J2006" s="850"/>
      <c r="K2006" s="850"/>
      <c r="L2006" s="850"/>
      <c r="M2006" s="574" t="s">
        <v>566</v>
      </c>
      <c r="N2006" s="574" t="s">
        <v>3</v>
      </c>
      <c r="O2006" s="842" t="s">
        <v>331</v>
      </c>
      <c r="P2006" s="843"/>
      <c r="Q2006" s="849"/>
      <c r="R2006" s="850"/>
      <c r="S2006" s="850"/>
      <c r="T2006" s="850"/>
      <c r="U2006" s="850"/>
      <c r="V2006" s="850"/>
      <c r="W2006" s="851"/>
    </row>
    <row r="2007" spans="2:23" s="256" customFormat="1" ht="17.100000000000001" customHeight="1" x14ac:dyDescent="0.15">
      <c r="B2007" s="574"/>
      <c r="C2007" s="574"/>
      <c r="D2007" s="844"/>
      <c r="E2007" s="845"/>
      <c r="F2007" s="849"/>
      <c r="G2007" s="850"/>
      <c r="H2007" s="850"/>
      <c r="I2007" s="850"/>
      <c r="J2007" s="850"/>
      <c r="K2007" s="850"/>
      <c r="L2007" s="850"/>
      <c r="M2007" s="574"/>
      <c r="N2007" s="574"/>
      <c r="O2007" s="844"/>
      <c r="P2007" s="845"/>
      <c r="Q2007" s="849"/>
      <c r="R2007" s="850"/>
      <c r="S2007" s="850"/>
      <c r="T2007" s="850"/>
      <c r="U2007" s="850"/>
      <c r="V2007" s="850"/>
      <c r="W2007" s="851"/>
    </row>
    <row r="2008" spans="2:23" s="256" customFormat="1" ht="17.100000000000001" customHeight="1" x14ac:dyDescent="0.15">
      <c r="B2008" s="574"/>
      <c r="C2008" s="574" t="s">
        <v>4</v>
      </c>
      <c r="D2008" s="842" t="s">
        <v>485</v>
      </c>
      <c r="E2008" s="843"/>
      <c r="F2008" s="849"/>
      <c r="G2008" s="850"/>
      <c r="H2008" s="850"/>
      <c r="I2008" s="850"/>
      <c r="J2008" s="850"/>
      <c r="K2008" s="850"/>
      <c r="L2008" s="850"/>
      <c r="M2008" s="574"/>
      <c r="N2008" s="574" t="s">
        <v>4</v>
      </c>
      <c r="O2008" s="842" t="s">
        <v>356</v>
      </c>
      <c r="P2008" s="843"/>
      <c r="Q2008" s="849"/>
      <c r="R2008" s="850"/>
      <c r="S2008" s="850"/>
      <c r="T2008" s="850"/>
      <c r="U2008" s="850"/>
      <c r="V2008" s="850"/>
      <c r="W2008" s="851"/>
    </row>
    <row r="2009" spans="2:23" s="256" customFormat="1" ht="17.100000000000001" customHeight="1" x14ac:dyDescent="0.15">
      <c r="B2009" s="574"/>
      <c r="C2009" s="574"/>
      <c r="D2009" s="844"/>
      <c r="E2009" s="845"/>
      <c r="F2009" s="849"/>
      <c r="G2009" s="850"/>
      <c r="H2009" s="850"/>
      <c r="I2009" s="850"/>
      <c r="J2009" s="850"/>
      <c r="K2009" s="850"/>
      <c r="L2009" s="850"/>
      <c r="M2009" s="574"/>
      <c r="N2009" s="574"/>
      <c r="O2009" s="844"/>
      <c r="P2009" s="845"/>
      <c r="Q2009" s="849"/>
      <c r="R2009" s="850"/>
      <c r="S2009" s="850"/>
      <c r="T2009" s="850"/>
      <c r="U2009" s="850"/>
      <c r="V2009" s="850"/>
      <c r="W2009" s="851"/>
    </row>
    <row r="2010" spans="2:23" s="256" customFormat="1" ht="17.100000000000001" customHeight="1" x14ac:dyDescent="0.15">
      <c r="B2010" s="522" t="s">
        <v>5</v>
      </c>
      <c r="C2010" s="524"/>
      <c r="D2010" s="827" t="s">
        <v>332</v>
      </c>
      <c r="E2010" s="828"/>
      <c r="F2010" s="849"/>
      <c r="G2010" s="850"/>
      <c r="H2010" s="850"/>
      <c r="I2010" s="850"/>
      <c r="J2010" s="850"/>
      <c r="K2010" s="850"/>
      <c r="L2010" s="850"/>
      <c r="M2010" s="522" t="s">
        <v>5</v>
      </c>
      <c r="N2010" s="524"/>
      <c r="O2010" s="827" t="s">
        <v>333</v>
      </c>
      <c r="P2010" s="828"/>
      <c r="Q2010" s="849"/>
      <c r="R2010" s="850"/>
      <c r="S2010" s="850"/>
      <c r="T2010" s="850"/>
      <c r="U2010" s="850"/>
      <c r="V2010" s="850"/>
      <c r="W2010" s="851"/>
    </row>
    <row r="2011" spans="2:23" s="256" customFormat="1" ht="17.100000000000001" customHeight="1" x14ac:dyDescent="0.15">
      <c r="B2011" s="522" t="s">
        <v>6</v>
      </c>
      <c r="C2011" s="524"/>
      <c r="D2011" s="844" t="s">
        <v>532</v>
      </c>
      <c r="E2011" s="845"/>
      <c r="F2011" s="849"/>
      <c r="G2011" s="850"/>
      <c r="H2011" s="850"/>
      <c r="I2011" s="850"/>
      <c r="J2011" s="850"/>
      <c r="K2011" s="850"/>
      <c r="L2011" s="850"/>
      <c r="M2011" s="522" t="s">
        <v>6</v>
      </c>
      <c r="N2011" s="524"/>
      <c r="O2011" s="844" t="s">
        <v>340</v>
      </c>
      <c r="P2011" s="845"/>
      <c r="Q2011" s="849"/>
      <c r="R2011" s="850"/>
      <c r="S2011" s="850"/>
      <c r="T2011" s="850"/>
      <c r="U2011" s="850"/>
      <c r="V2011" s="850"/>
      <c r="W2011" s="851"/>
    </row>
    <row r="2012" spans="2:23" s="256" customFormat="1" ht="17.100000000000001" customHeight="1" x14ac:dyDescent="0.15">
      <c r="B2012" s="562" t="s">
        <v>29</v>
      </c>
      <c r="C2012" s="831" t="s">
        <v>267</v>
      </c>
      <c r="D2012" s="832"/>
      <c r="E2012" s="260"/>
      <c r="F2012" s="849"/>
      <c r="G2012" s="850"/>
      <c r="H2012" s="850"/>
      <c r="I2012" s="850"/>
      <c r="J2012" s="850"/>
      <c r="K2012" s="850"/>
      <c r="L2012" s="850"/>
      <c r="M2012" s="562" t="s">
        <v>29</v>
      </c>
      <c r="N2012" s="831" t="s">
        <v>267</v>
      </c>
      <c r="O2012" s="832"/>
      <c r="P2012" s="260"/>
      <c r="Q2012" s="849"/>
      <c r="R2012" s="850"/>
      <c r="S2012" s="850"/>
      <c r="T2012" s="850"/>
      <c r="U2012" s="850"/>
      <c r="V2012" s="850"/>
      <c r="W2012" s="851"/>
    </row>
    <row r="2013" spans="2:23" s="256" customFormat="1" ht="17.100000000000001" customHeight="1" x14ac:dyDescent="0.15">
      <c r="B2013" s="565"/>
      <c r="C2013" s="831" t="s">
        <v>268</v>
      </c>
      <c r="D2013" s="832"/>
      <c r="E2013" s="261" t="s">
        <v>554</v>
      </c>
      <c r="F2013" s="852"/>
      <c r="G2013" s="853"/>
      <c r="H2013" s="853"/>
      <c r="I2013" s="853"/>
      <c r="J2013" s="853"/>
      <c r="K2013" s="853"/>
      <c r="L2013" s="853"/>
      <c r="M2013" s="565"/>
      <c r="N2013" s="831" t="s">
        <v>268</v>
      </c>
      <c r="O2013" s="832"/>
      <c r="P2013" s="261" t="s">
        <v>554</v>
      </c>
      <c r="Q2013" s="852"/>
      <c r="R2013" s="853"/>
      <c r="S2013" s="853"/>
      <c r="T2013" s="853"/>
      <c r="U2013" s="853"/>
      <c r="V2013" s="853"/>
      <c r="W2013" s="854"/>
    </row>
    <row r="2014" spans="2:23" s="256" customFormat="1" ht="17.100000000000001" customHeight="1" x14ac:dyDescent="0.15">
      <c r="B2014" s="522" t="s">
        <v>7</v>
      </c>
      <c r="C2014" s="523"/>
      <c r="D2014" s="524"/>
      <c r="E2014" s="833" t="s">
        <v>1679</v>
      </c>
      <c r="F2014" s="834"/>
      <c r="G2014" s="834"/>
      <c r="H2014" s="834"/>
      <c r="I2014" s="834"/>
      <c r="J2014" s="834"/>
      <c r="K2014" s="834"/>
      <c r="L2014" s="835"/>
      <c r="M2014" s="522" t="s">
        <v>7</v>
      </c>
      <c r="N2014" s="523"/>
      <c r="O2014" s="524"/>
      <c r="P2014" s="833" t="s">
        <v>1342</v>
      </c>
      <c r="Q2014" s="857"/>
      <c r="R2014" s="857"/>
      <c r="S2014" s="857"/>
      <c r="T2014" s="857"/>
      <c r="U2014" s="857"/>
      <c r="V2014" s="857"/>
      <c r="W2014" s="858"/>
    </row>
    <row r="2015" spans="2:23" s="256" customFormat="1" ht="17.100000000000001" customHeight="1" x14ac:dyDescent="0.15">
      <c r="B2015" s="522" t="s">
        <v>46</v>
      </c>
      <c r="C2015" s="523"/>
      <c r="D2015" s="524"/>
      <c r="E2015" s="813" t="s">
        <v>516</v>
      </c>
      <c r="F2015" s="814"/>
      <c r="G2015" s="814"/>
      <c r="H2015" s="814"/>
      <c r="I2015" s="814"/>
      <c r="J2015" s="814"/>
      <c r="K2015" s="814"/>
      <c r="L2015" s="815"/>
      <c r="M2015" s="522" t="s">
        <v>46</v>
      </c>
      <c r="N2015" s="523"/>
      <c r="O2015" s="524"/>
      <c r="P2015" s="813" t="s">
        <v>1116</v>
      </c>
      <c r="Q2015" s="814"/>
      <c r="R2015" s="814"/>
      <c r="S2015" s="814"/>
      <c r="T2015" s="814"/>
      <c r="U2015" s="814"/>
      <c r="V2015" s="814"/>
      <c r="W2015" s="815"/>
    </row>
    <row r="2016" spans="2:23" s="256" customFormat="1" ht="17.100000000000001" customHeight="1" x14ac:dyDescent="0.15">
      <c r="B2016" s="522" t="s">
        <v>270</v>
      </c>
      <c r="C2016" s="523"/>
      <c r="D2016" s="524"/>
      <c r="E2016" s="813" t="s">
        <v>516</v>
      </c>
      <c r="F2016" s="814"/>
      <c r="G2016" s="814"/>
      <c r="H2016" s="855"/>
      <c r="I2016" s="855"/>
      <c r="J2016" s="855"/>
      <c r="K2016" s="855"/>
      <c r="L2016" s="856"/>
      <c r="M2016" s="522" t="s">
        <v>270</v>
      </c>
      <c r="N2016" s="523"/>
      <c r="O2016" s="524"/>
      <c r="P2016" s="813" t="s">
        <v>516</v>
      </c>
      <c r="Q2016" s="814"/>
      <c r="R2016" s="814"/>
      <c r="S2016" s="855"/>
      <c r="T2016" s="855"/>
      <c r="U2016" s="855"/>
      <c r="V2016" s="855"/>
      <c r="W2016" s="856"/>
    </row>
    <row r="2017" spans="2:31" s="256" customFormat="1" ht="17.100000000000001" customHeight="1" x14ac:dyDescent="0.15">
      <c r="B2017" s="522" t="s">
        <v>289</v>
      </c>
      <c r="C2017" s="523"/>
      <c r="D2017" s="524"/>
      <c r="E2017" s="813" t="s">
        <v>555</v>
      </c>
      <c r="F2017" s="814"/>
      <c r="G2017" s="814"/>
      <c r="H2017" s="816" t="s">
        <v>8</v>
      </c>
      <c r="I2017" s="817"/>
      <c r="J2017" s="818"/>
      <c r="K2017" s="819"/>
      <c r="L2017" s="819"/>
      <c r="M2017" s="522" t="s">
        <v>289</v>
      </c>
      <c r="N2017" s="523"/>
      <c r="O2017" s="524"/>
      <c r="P2017" s="813" t="s">
        <v>555</v>
      </c>
      <c r="Q2017" s="814"/>
      <c r="R2017" s="814"/>
      <c r="S2017" s="816" t="s">
        <v>8</v>
      </c>
      <c r="T2017" s="817"/>
      <c r="U2017" s="818"/>
      <c r="V2017" s="819"/>
      <c r="W2017" s="820"/>
    </row>
    <row r="2018" spans="2:31" s="256" customFormat="1" ht="17.100000000000001" customHeight="1" x14ac:dyDescent="0.15">
      <c r="B2018" s="865" t="s">
        <v>567</v>
      </c>
      <c r="C2018" s="866"/>
      <c r="D2018" s="821" t="s">
        <v>1341</v>
      </c>
      <c r="E2018" s="822"/>
      <c r="F2018" s="822"/>
      <c r="G2018" s="822"/>
      <c r="H2018" s="822"/>
      <c r="I2018" s="822"/>
      <c r="J2018" s="822"/>
      <c r="K2018" s="822"/>
      <c r="L2018" s="822"/>
      <c r="M2018" s="565" t="s">
        <v>567</v>
      </c>
      <c r="N2018" s="566"/>
      <c r="O2018" s="885" t="s">
        <v>1117</v>
      </c>
      <c r="P2018" s="886"/>
      <c r="Q2018" s="886"/>
      <c r="R2018" s="886"/>
      <c r="S2018" s="886"/>
      <c r="T2018" s="886"/>
      <c r="U2018" s="886"/>
      <c r="V2018" s="886"/>
      <c r="W2018" s="887"/>
    </row>
    <row r="2019" spans="2:31" ht="15" customHeight="1" x14ac:dyDescent="0.15">
      <c r="B2019" s="263"/>
      <c r="C2019" s="824" t="s">
        <v>568</v>
      </c>
      <c r="D2019" s="825"/>
      <c r="E2019" s="825"/>
      <c r="F2019" s="825"/>
      <c r="G2019" s="825"/>
      <c r="H2019" s="825"/>
      <c r="I2019" s="825"/>
      <c r="J2019" s="825"/>
      <c r="K2019" s="825"/>
      <c r="L2019" s="825"/>
      <c r="M2019" s="263"/>
      <c r="N2019" s="263" t="s">
        <v>569</v>
      </c>
      <c r="O2019" s="263"/>
      <c r="P2019" s="263"/>
      <c r="Q2019" s="263"/>
      <c r="R2019" s="263"/>
      <c r="S2019" s="263"/>
      <c r="T2019" s="263"/>
      <c r="U2019" s="263"/>
      <c r="V2019" s="263"/>
      <c r="W2019" s="263"/>
      <c r="AA2019" s="256"/>
      <c r="AB2019" s="256"/>
      <c r="AC2019" s="256"/>
      <c r="AD2019" s="256"/>
      <c r="AE2019" s="256"/>
    </row>
    <row r="2020" spans="2:31" ht="15" customHeight="1" x14ac:dyDescent="0.15">
      <c r="B2020" s="263"/>
      <c r="C2020" s="826"/>
      <c r="D2020" s="826"/>
      <c r="E2020" s="826"/>
      <c r="F2020" s="826"/>
      <c r="G2020" s="826"/>
      <c r="H2020" s="826"/>
      <c r="I2020" s="826"/>
      <c r="J2020" s="826"/>
      <c r="K2020" s="826"/>
      <c r="L2020" s="826"/>
      <c r="M2020" s="263"/>
      <c r="N2020" s="263" t="s">
        <v>570</v>
      </c>
      <c r="O2020" s="263"/>
      <c r="P2020" s="263"/>
      <c r="Q2020" s="263"/>
      <c r="R2020" s="263"/>
      <c r="S2020" s="263"/>
      <c r="T2020" s="263"/>
      <c r="U2020" s="263"/>
      <c r="V2020" s="263"/>
      <c r="W2020" s="263"/>
      <c r="AA2020" s="256"/>
      <c r="AB2020" s="256"/>
      <c r="AC2020" s="256"/>
      <c r="AD2020" s="256"/>
      <c r="AE2020" s="256"/>
    </row>
    <row r="2021" spans="2:31" ht="15" customHeight="1" x14ac:dyDescent="0.15">
      <c r="C2021" s="263" t="s">
        <v>571</v>
      </c>
      <c r="N2021" s="264" t="s">
        <v>517</v>
      </c>
      <c r="O2021" s="264"/>
      <c r="P2021" s="264"/>
      <c r="Q2021" s="264"/>
      <c r="R2021" s="264"/>
      <c r="S2021" s="264"/>
      <c r="T2021" s="264"/>
      <c r="U2021" s="264"/>
      <c r="V2021" s="264"/>
      <c r="AA2021" s="256"/>
      <c r="AB2021" s="256"/>
      <c r="AC2021" s="256"/>
      <c r="AD2021" s="256"/>
      <c r="AE2021" s="256"/>
    </row>
    <row r="2022" spans="2:31" ht="15" customHeight="1" x14ac:dyDescent="0.15">
      <c r="C2022" s="263" t="s">
        <v>573</v>
      </c>
      <c r="N2022" s="264" t="s">
        <v>572</v>
      </c>
      <c r="O2022" s="264"/>
      <c r="P2022" s="264"/>
      <c r="Q2022" s="264"/>
      <c r="R2022" s="264"/>
      <c r="S2022" s="264"/>
      <c r="T2022" s="264"/>
      <c r="U2022" s="264"/>
      <c r="V2022" s="264"/>
      <c r="AA2022" s="256"/>
      <c r="AB2022" s="256"/>
      <c r="AC2022" s="256"/>
      <c r="AD2022" s="256"/>
      <c r="AE2022" s="256"/>
    </row>
    <row r="2023" spans="2:31" x14ac:dyDescent="0.15">
      <c r="C2023" s="264" t="s">
        <v>542</v>
      </c>
      <c r="N2023" s="264" t="s">
        <v>450</v>
      </c>
      <c r="O2023" s="264"/>
      <c r="P2023" s="264"/>
      <c r="Q2023" s="264"/>
      <c r="R2023" s="264"/>
      <c r="S2023" s="264"/>
      <c r="T2023" s="264"/>
      <c r="U2023" s="264"/>
      <c r="V2023" s="264"/>
      <c r="AA2023" s="256"/>
      <c r="AB2023" s="256"/>
      <c r="AC2023" s="256"/>
      <c r="AD2023" s="256"/>
      <c r="AE2023" s="256"/>
    </row>
    <row r="2024" spans="2:31" x14ac:dyDescent="0.15">
      <c r="N2024" s="264"/>
      <c r="AA2024" s="256"/>
      <c r="AB2024" s="256"/>
      <c r="AC2024" s="256"/>
      <c r="AD2024" s="256"/>
      <c r="AE2024" s="256"/>
    </row>
    <row r="2025" spans="2:31" x14ac:dyDescent="0.15">
      <c r="N2025" s="264"/>
      <c r="AA2025" s="256"/>
      <c r="AB2025" s="256"/>
      <c r="AC2025" s="256"/>
      <c r="AD2025" s="256"/>
      <c r="AE2025" s="256"/>
    </row>
    <row r="2026" spans="2:31" ht="9" customHeight="1" x14ac:dyDescent="0.15">
      <c r="AA2026" s="256"/>
      <c r="AB2026" s="256"/>
      <c r="AC2026" s="256"/>
      <c r="AD2026" s="256"/>
      <c r="AE2026" s="256"/>
    </row>
    <row r="2027" spans="2:31" s="256" customFormat="1" ht="22.5" customHeight="1" x14ac:dyDescent="0.15">
      <c r="B2027" s="867" t="s">
        <v>563</v>
      </c>
      <c r="C2027" s="867"/>
      <c r="D2027" s="867"/>
      <c r="E2027" s="867"/>
      <c r="F2027" s="867"/>
      <c r="G2027" s="867"/>
      <c r="H2027" s="867"/>
      <c r="I2027" s="867"/>
      <c r="J2027" s="867"/>
      <c r="K2027" s="867"/>
      <c r="L2027" s="867"/>
      <c r="M2027" s="867"/>
      <c r="N2027" s="867"/>
      <c r="O2027" s="867"/>
      <c r="P2027" s="867"/>
      <c r="Q2027" s="867"/>
      <c r="R2027" s="867"/>
      <c r="S2027" s="867"/>
      <c r="T2027" s="867"/>
      <c r="U2027" s="867"/>
      <c r="V2027" s="867"/>
      <c r="W2027" s="867"/>
      <c r="Y2027" s="242" t="s">
        <v>551</v>
      </c>
    </row>
    <row r="2028" spans="2:31" s="256" customFormat="1" ht="20.100000000000001" customHeight="1" x14ac:dyDescent="0.15">
      <c r="B2028" s="258" t="s">
        <v>27</v>
      </c>
      <c r="C2028" s="258"/>
      <c r="D2028" s="868" t="str">
        <f>D1983</f>
        <v>ミネトンネル</v>
      </c>
      <c r="E2028" s="868"/>
      <c r="F2028" s="868"/>
      <c r="G2028" s="868"/>
      <c r="H2028" s="869" t="s">
        <v>28</v>
      </c>
      <c r="I2028" s="869"/>
      <c r="J2028" s="870" t="str">
        <f>J1983</f>
        <v>一般国道　316号</v>
      </c>
      <c r="K2028" s="870"/>
      <c r="L2028" s="870"/>
      <c r="M2028" s="871" t="s">
        <v>255</v>
      </c>
      <c r="N2028" s="871"/>
      <c r="O2028" s="871"/>
      <c r="P2028" s="872" t="str">
        <f>P1983</f>
        <v>株式会社ニュージェック</v>
      </c>
      <c r="Q2028" s="872"/>
      <c r="R2028" s="872"/>
      <c r="S2028" s="562" t="s">
        <v>220</v>
      </c>
      <c r="T2028" s="564"/>
      <c r="U2028" s="873">
        <f>U1983</f>
        <v>44294</v>
      </c>
      <c r="V2028" s="874"/>
      <c r="W2028" s="875"/>
      <c r="Y2028" s="242" t="s">
        <v>554</v>
      </c>
    </row>
    <row r="2029" spans="2:31" s="256" customFormat="1" ht="20.100000000000001" customHeight="1" x14ac:dyDescent="0.15">
      <c r="B2029" s="259" t="s">
        <v>0</v>
      </c>
      <c r="C2029" s="259"/>
      <c r="D2029" s="879" t="str">
        <f>D1984</f>
        <v>美祢トンネル</v>
      </c>
      <c r="E2029" s="879"/>
      <c r="F2029" s="879"/>
      <c r="G2029" s="879"/>
      <c r="H2029" s="541" t="s">
        <v>1</v>
      </c>
      <c r="I2029" s="541"/>
      <c r="J2029" s="870" t="str">
        <f>J1984</f>
        <v>宇部土木建築事務所</v>
      </c>
      <c r="K2029" s="870"/>
      <c r="L2029" s="870"/>
      <c r="M2029" s="871" t="s">
        <v>256</v>
      </c>
      <c r="N2029" s="871"/>
      <c r="O2029" s="871"/>
      <c r="P2029" s="872" t="str">
        <f>P1984</f>
        <v>石村　勝伸</v>
      </c>
      <c r="Q2029" s="872"/>
      <c r="R2029" s="872"/>
      <c r="S2029" s="705"/>
      <c r="T2029" s="706"/>
      <c r="U2029" s="876"/>
      <c r="V2029" s="877"/>
      <c r="W2029" s="878"/>
      <c r="Y2029" s="242" t="s">
        <v>54</v>
      </c>
    </row>
    <row r="2030" spans="2:31" s="256" customFormat="1" ht="20.100000000000001" customHeight="1" x14ac:dyDescent="0.15">
      <c r="B2030" s="861" t="s">
        <v>564</v>
      </c>
      <c r="C2030" s="839" t="s">
        <v>565</v>
      </c>
      <c r="D2030" s="883" t="s">
        <v>739</v>
      </c>
      <c r="E2030" s="884"/>
      <c r="F2030" s="846"/>
      <c r="G2030" s="847"/>
      <c r="H2030" s="847"/>
      <c r="I2030" s="847"/>
      <c r="J2030" s="847"/>
      <c r="K2030" s="847"/>
      <c r="L2030" s="847"/>
      <c r="M2030" s="861" t="s">
        <v>564</v>
      </c>
      <c r="N2030" s="839" t="s">
        <v>565</v>
      </c>
      <c r="O2030" s="883" t="s">
        <v>739</v>
      </c>
      <c r="P2030" s="884"/>
      <c r="Q2030" s="846"/>
      <c r="R2030" s="847"/>
      <c r="S2030" s="847"/>
      <c r="T2030" s="847"/>
      <c r="U2030" s="847"/>
      <c r="V2030" s="847"/>
      <c r="W2030" s="848"/>
      <c r="Y2030" s="242" t="s">
        <v>55</v>
      </c>
    </row>
    <row r="2031" spans="2:31" s="256" customFormat="1" ht="20.100000000000001" customHeight="1" x14ac:dyDescent="0.15">
      <c r="B2031" s="859"/>
      <c r="C2031" s="830"/>
      <c r="D2031" s="880"/>
      <c r="E2031" s="881"/>
      <c r="F2031" s="849"/>
      <c r="G2031" s="850"/>
      <c r="H2031" s="850"/>
      <c r="I2031" s="850"/>
      <c r="J2031" s="850"/>
      <c r="K2031" s="850"/>
      <c r="L2031" s="850"/>
      <c r="M2031" s="859"/>
      <c r="N2031" s="830"/>
      <c r="O2031" s="880"/>
      <c r="P2031" s="881"/>
      <c r="Q2031" s="849"/>
      <c r="R2031" s="850"/>
      <c r="S2031" s="850"/>
      <c r="T2031" s="850"/>
      <c r="U2031" s="850"/>
      <c r="V2031" s="850"/>
      <c r="W2031" s="851"/>
    </row>
    <row r="2032" spans="2:31" s="256" customFormat="1" ht="20.100000000000001" customHeight="1" x14ac:dyDescent="0.15">
      <c r="B2032" s="859"/>
      <c r="C2032" s="839" t="s">
        <v>2</v>
      </c>
      <c r="D2032" s="842">
        <v>4</v>
      </c>
      <c r="E2032" s="843"/>
      <c r="F2032" s="849"/>
      <c r="G2032" s="850"/>
      <c r="H2032" s="850"/>
      <c r="I2032" s="850"/>
      <c r="J2032" s="850"/>
      <c r="K2032" s="850"/>
      <c r="L2032" s="850"/>
      <c r="M2032" s="859"/>
      <c r="N2032" s="839" t="s">
        <v>2</v>
      </c>
      <c r="O2032" s="842">
        <v>5</v>
      </c>
      <c r="P2032" s="843"/>
      <c r="Q2032" s="849"/>
      <c r="R2032" s="850"/>
      <c r="S2032" s="850"/>
      <c r="T2032" s="850"/>
      <c r="U2032" s="850"/>
      <c r="V2032" s="850"/>
      <c r="W2032" s="851"/>
    </row>
    <row r="2033" spans="2:31" s="256" customFormat="1" ht="20.100000000000001" customHeight="1" x14ac:dyDescent="0.15">
      <c r="B2033" s="860"/>
      <c r="C2033" s="830"/>
      <c r="D2033" s="844"/>
      <c r="E2033" s="845"/>
      <c r="F2033" s="849"/>
      <c r="G2033" s="850"/>
      <c r="H2033" s="850"/>
      <c r="I2033" s="850"/>
      <c r="J2033" s="850"/>
      <c r="K2033" s="850"/>
      <c r="L2033" s="850"/>
      <c r="M2033" s="860"/>
      <c r="N2033" s="830"/>
      <c r="O2033" s="844"/>
      <c r="P2033" s="845"/>
      <c r="Q2033" s="849"/>
      <c r="R2033" s="850"/>
      <c r="S2033" s="850"/>
      <c r="T2033" s="850"/>
      <c r="U2033" s="850"/>
      <c r="V2033" s="850"/>
      <c r="W2033" s="851"/>
    </row>
    <row r="2034" spans="2:31" s="256" customFormat="1" ht="17.100000000000001" customHeight="1" x14ac:dyDescent="0.15">
      <c r="B2034" s="574" t="s">
        <v>566</v>
      </c>
      <c r="C2034" s="574" t="s">
        <v>3</v>
      </c>
      <c r="D2034" s="842" t="s">
        <v>331</v>
      </c>
      <c r="E2034" s="843"/>
      <c r="F2034" s="849"/>
      <c r="G2034" s="850"/>
      <c r="H2034" s="850"/>
      <c r="I2034" s="850"/>
      <c r="J2034" s="850"/>
      <c r="K2034" s="850"/>
      <c r="L2034" s="850"/>
      <c r="M2034" s="574" t="s">
        <v>566</v>
      </c>
      <c r="N2034" s="574" t="s">
        <v>3</v>
      </c>
      <c r="O2034" s="842" t="s">
        <v>331</v>
      </c>
      <c r="P2034" s="843"/>
      <c r="Q2034" s="849"/>
      <c r="R2034" s="850"/>
      <c r="S2034" s="850"/>
      <c r="T2034" s="850"/>
      <c r="U2034" s="850"/>
      <c r="V2034" s="850"/>
      <c r="W2034" s="851"/>
      <c r="AA2034" s="257"/>
      <c r="AB2034" s="257"/>
      <c r="AC2034" s="257"/>
      <c r="AD2034" s="257"/>
      <c r="AE2034" s="257"/>
    </row>
    <row r="2035" spans="2:31" s="256" customFormat="1" ht="17.100000000000001" customHeight="1" x14ac:dyDescent="0.15">
      <c r="B2035" s="574"/>
      <c r="C2035" s="574"/>
      <c r="D2035" s="844"/>
      <c r="E2035" s="845"/>
      <c r="F2035" s="849"/>
      <c r="G2035" s="850"/>
      <c r="H2035" s="850"/>
      <c r="I2035" s="850"/>
      <c r="J2035" s="850"/>
      <c r="K2035" s="850"/>
      <c r="L2035" s="850"/>
      <c r="M2035" s="574"/>
      <c r="N2035" s="574"/>
      <c r="O2035" s="844"/>
      <c r="P2035" s="845"/>
      <c r="Q2035" s="849"/>
      <c r="R2035" s="850"/>
      <c r="S2035" s="850"/>
      <c r="T2035" s="850"/>
      <c r="U2035" s="850"/>
      <c r="V2035" s="850"/>
      <c r="W2035" s="851"/>
      <c r="AA2035" s="257"/>
      <c r="AB2035" s="257"/>
      <c r="AC2035" s="257"/>
      <c r="AD2035" s="257"/>
      <c r="AE2035" s="257"/>
    </row>
    <row r="2036" spans="2:31" s="256" customFormat="1" ht="17.100000000000001" customHeight="1" x14ac:dyDescent="0.15">
      <c r="B2036" s="574"/>
      <c r="C2036" s="574" t="s">
        <v>4</v>
      </c>
      <c r="D2036" s="842" t="s">
        <v>356</v>
      </c>
      <c r="E2036" s="843"/>
      <c r="F2036" s="849"/>
      <c r="G2036" s="850"/>
      <c r="H2036" s="850"/>
      <c r="I2036" s="850"/>
      <c r="J2036" s="850"/>
      <c r="K2036" s="850"/>
      <c r="L2036" s="850"/>
      <c r="M2036" s="574"/>
      <c r="N2036" s="574" t="s">
        <v>4</v>
      </c>
      <c r="O2036" s="842" t="s">
        <v>354</v>
      </c>
      <c r="P2036" s="843"/>
      <c r="Q2036" s="849"/>
      <c r="R2036" s="850"/>
      <c r="S2036" s="850"/>
      <c r="T2036" s="850"/>
      <c r="U2036" s="850"/>
      <c r="V2036" s="850"/>
      <c r="W2036" s="851"/>
      <c r="AA2036" s="257"/>
      <c r="AB2036" s="257"/>
      <c r="AC2036" s="257"/>
      <c r="AD2036" s="257"/>
      <c r="AE2036" s="257"/>
    </row>
    <row r="2037" spans="2:31" s="256" customFormat="1" ht="17.100000000000001" customHeight="1" x14ac:dyDescent="0.15">
      <c r="B2037" s="574"/>
      <c r="C2037" s="574"/>
      <c r="D2037" s="844"/>
      <c r="E2037" s="845"/>
      <c r="F2037" s="849"/>
      <c r="G2037" s="850"/>
      <c r="H2037" s="850"/>
      <c r="I2037" s="850"/>
      <c r="J2037" s="850"/>
      <c r="K2037" s="850"/>
      <c r="L2037" s="850"/>
      <c r="M2037" s="574"/>
      <c r="N2037" s="574"/>
      <c r="O2037" s="844"/>
      <c r="P2037" s="845"/>
      <c r="Q2037" s="849"/>
      <c r="R2037" s="850"/>
      <c r="S2037" s="850"/>
      <c r="T2037" s="850"/>
      <c r="U2037" s="850"/>
      <c r="V2037" s="850"/>
      <c r="W2037" s="851"/>
      <c r="AA2037" s="257"/>
      <c r="AB2037" s="257"/>
      <c r="AC2037" s="257"/>
      <c r="AD2037" s="257"/>
      <c r="AE2037" s="257"/>
    </row>
    <row r="2038" spans="2:31" s="256" customFormat="1" ht="17.100000000000001" customHeight="1" x14ac:dyDescent="0.15">
      <c r="B2038" s="522" t="s">
        <v>5</v>
      </c>
      <c r="C2038" s="524"/>
      <c r="D2038" s="827" t="s">
        <v>332</v>
      </c>
      <c r="E2038" s="828"/>
      <c r="F2038" s="849"/>
      <c r="G2038" s="850"/>
      <c r="H2038" s="850"/>
      <c r="I2038" s="850"/>
      <c r="J2038" s="850"/>
      <c r="K2038" s="850"/>
      <c r="L2038" s="850"/>
      <c r="M2038" s="522" t="s">
        <v>5</v>
      </c>
      <c r="N2038" s="524"/>
      <c r="O2038" s="827" t="s">
        <v>332</v>
      </c>
      <c r="P2038" s="828"/>
      <c r="Q2038" s="849"/>
      <c r="R2038" s="850"/>
      <c r="S2038" s="850"/>
      <c r="T2038" s="850"/>
      <c r="U2038" s="850"/>
      <c r="V2038" s="850"/>
      <c r="W2038" s="851"/>
      <c r="AA2038" s="257"/>
      <c r="AB2038" s="257"/>
      <c r="AC2038" s="257"/>
      <c r="AD2038" s="257"/>
      <c r="AE2038" s="257"/>
    </row>
    <row r="2039" spans="2:31" s="256" customFormat="1" ht="17.100000000000001" customHeight="1" x14ac:dyDescent="0.15">
      <c r="B2039" s="522" t="s">
        <v>6</v>
      </c>
      <c r="C2039" s="524"/>
      <c r="D2039" s="844" t="s">
        <v>532</v>
      </c>
      <c r="E2039" s="845"/>
      <c r="F2039" s="849"/>
      <c r="G2039" s="850"/>
      <c r="H2039" s="850"/>
      <c r="I2039" s="850"/>
      <c r="J2039" s="850"/>
      <c r="K2039" s="850"/>
      <c r="L2039" s="850"/>
      <c r="M2039" s="522" t="s">
        <v>6</v>
      </c>
      <c r="N2039" s="524"/>
      <c r="O2039" s="844" t="s">
        <v>532</v>
      </c>
      <c r="P2039" s="845"/>
      <c r="Q2039" s="849"/>
      <c r="R2039" s="850"/>
      <c r="S2039" s="850"/>
      <c r="T2039" s="850"/>
      <c r="U2039" s="850"/>
      <c r="V2039" s="850"/>
      <c r="W2039" s="851"/>
    </row>
    <row r="2040" spans="2:31" s="256" customFormat="1" ht="17.100000000000001" customHeight="1" x14ac:dyDescent="0.15">
      <c r="B2040" s="562" t="s">
        <v>29</v>
      </c>
      <c r="C2040" s="831" t="s">
        <v>267</v>
      </c>
      <c r="D2040" s="832"/>
      <c r="E2040" s="260"/>
      <c r="F2040" s="849"/>
      <c r="G2040" s="850"/>
      <c r="H2040" s="850"/>
      <c r="I2040" s="850"/>
      <c r="J2040" s="850"/>
      <c r="K2040" s="850"/>
      <c r="L2040" s="850"/>
      <c r="M2040" s="562" t="s">
        <v>29</v>
      </c>
      <c r="N2040" s="831" t="s">
        <v>267</v>
      </c>
      <c r="O2040" s="832"/>
      <c r="P2040" s="260"/>
      <c r="Q2040" s="849"/>
      <c r="R2040" s="850"/>
      <c r="S2040" s="850"/>
      <c r="T2040" s="850"/>
      <c r="U2040" s="850"/>
      <c r="V2040" s="850"/>
      <c r="W2040" s="851"/>
    </row>
    <row r="2041" spans="2:31" s="256" customFormat="1" ht="17.100000000000001" customHeight="1" x14ac:dyDescent="0.15">
      <c r="B2041" s="565"/>
      <c r="C2041" s="831" t="s">
        <v>268</v>
      </c>
      <c r="D2041" s="832"/>
      <c r="E2041" s="261" t="s">
        <v>554</v>
      </c>
      <c r="F2041" s="852"/>
      <c r="G2041" s="853"/>
      <c r="H2041" s="853"/>
      <c r="I2041" s="853"/>
      <c r="J2041" s="853"/>
      <c r="K2041" s="853"/>
      <c r="L2041" s="853"/>
      <c r="M2041" s="565"/>
      <c r="N2041" s="831" t="s">
        <v>268</v>
      </c>
      <c r="O2041" s="832"/>
      <c r="P2041" s="261" t="s">
        <v>551</v>
      </c>
      <c r="Q2041" s="852"/>
      <c r="R2041" s="853"/>
      <c r="S2041" s="853"/>
      <c r="T2041" s="853"/>
      <c r="U2041" s="853"/>
      <c r="V2041" s="853"/>
      <c r="W2041" s="854"/>
    </row>
    <row r="2042" spans="2:31" s="256" customFormat="1" ht="17.100000000000001" customHeight="1" x14ac:dyDescent="0.15">
      <c r="B2042" s="522" t="s">
        <v>7</v>
      </c>
      <c r="C2042" s="523"/>
      <c r="D2042" s="524"/>
      <c r="E2042" s="833" t="s">
        <v>1343</v>
      </c>
      <c r="F2042" s="857"/>
      <c r="G2042" s="857"/>
      <c r="H2042" s="857"/>
      <c r="I2042" s="857"/>
      <c r="J2042" s="857"/>
      <c r="K2042" s="857"/>
      <c r="L2042" s="858"/>
      <c r="M2042" s="522" t="s">
        <v>7</v>
      </c>
      <c r="N2042" s="523"/>
      <c r="O2042" s="524"/>
      <c r="P2042" s="833" t="s">
        <v>1344</v>
      </c>
      <c r="Q2042" s="857"/>
      <c r="R2042" s="857"/>
      <c r="S2042" s="857"/>
      <c r="T2042" s="857"/>
      <c r="U2042" s="857"/>
      <c r="V2042" s="857"/>
      <c r="W2042" s="858"/>
    </row>
    <row r="2043" spans="2:31" s="256" customFormat="1" ht="17.100000000000001" customHeight="1" x14ac:dyDescent="0.15">
      <c r="B2043" s="522" t="s">
        <v>46</v>
      </c>
      <c r="C2043" s="523"/>
      <c r="D2043" s="524"/>
      <c r="E2043" s="813" t="s">
        <v>516</v>
      </c>
      <c r="F2043" s="814"/>
      <c r="G2043" s="814"/>
      <c r="H2043" s="855"/>
      <c r="I2043" s="855"/>
      <c r="J2043" s="855"/>
      <c r="K2043" s="855"/>
      <c r="L2043" s="856"/>
      <c r="M2043" s="522" t="s">
        <v>46</v>
      </c>
      <c r="N2043" s="523"/>
      <c r="O2043" s="524"/>
      <c r="P2043" s="833" t="s">
        <v>1362</v>
      </c>
      <c r="Q2043" s="857"/>
      <c r="R2043" s="857"/>
      <c r="S2043" s="857"/>
      <c r="T2043" s="857"/>
      <c r="U2043" s="857"/>
      <c r="V2043" s="857"/>
      <c r="W2043" s="858"/>
    </row>
    <row r="2044" spans="2:31" s="256" customFormat="1" ht="17.100000000000001" customHeight="1" x14ac:dyDescent="0.15">
      <c r="B2044" s="522" t="s">
        <v>270</v>
      </c>
      <c r="C2044" s="523"/>
      <c r="D2044" s="524"/>
      <c r="E2044" s="813" t="s">
        <v>516</v>
      </c>
      <c r="F2044" s="814"/>
      <c r="G2044" s="814"/>
      <c r="H2044" s="855"/>
      <c r="I2044" s="855"/>
      <c r="J2044" s="855"/>
      <c r="K2044" s="855"/>
      <c r="L2044" s="856"/>
      <c r="M2044" s="522" t="s">
        <v>270</v>
      </c>
      <c r="N2044" s="523"/>
      <c r="O2044" s="524"/>
      <c r="P2044" s="813" t="s">
        <v>516</v>
      </c>
      <c r="Q2044" s="814"/>
      <c r="R2044" s="814"/>
      <c r="S2044" s="855"/>
      <c r="T2044" s="855"/>
      <c r="U2044" s="855"/>
      <c r="V2044" s="855"/>
      <c r="W2044" s="856"/>
    </row>
    <row r="2045" spans="2:31" s="256" customFormat="1" ht="17.100000000000001" customHeight="1" x14ac:dyDescent="0.15">
      <c r="B2045" s="522" t="s">
        <v>289</v>
      </c>
      <c r="C2045" s="523"/>
      <c r="D2045" s="524"/>
      <c r="E2045" s="813" t="s">
        <v>555</v>
      </c>
      <c r="F2045" s="814"/>
      <c r="G2045" s="814"/>
      <c r="H2045" s="816" t="s">
        <v>8</v>
      </c>
      <c r="I2045" s="817"/>
      <c r="J2045" s="818"/>
      <c r="K2045" s="819"/>
      <c r="L2045" s="819"/>
      <c r="M2045" s="522" t="s">
        <v>289</v>
      </c>
      <c r="N2045" s="523"/>
      <c r="O2045" s="524"/>
      <c r="P2045" s="813" t="s">
        <v>555</v>
      </c>
      <c r="Q2045" s="814"/>
      <c r="R2045" s="814"/>
      <c r="S2045" s="816" t="s">
        <v>8</v>
      </c>
      <c r="T2045" s="817"/>
      <c r="U2045" s="818"/>
      <c r="V2045" s="819"/>
      <c r="W2045" s="820"/>
    </row>
    <row r="2046" spans="2:31" s="256" customFormat="1" ht="17.100000000000001" customHeight="1" x14ac:dyDescent="0.15">
      <c r="B2046" s="565" t="s">
        <v>567</v>
      </c>
      <c r="C2046" s="566"/>
      <c r="D2046" s="836" t="s">
        <v>1259</v>
      </c>
      <c r="E2046" s="837"/>
      <c r="F2046" s="837"/>
      <c r="G2046" s="837"/>
      <c r="H2046" s="837"/>
      <c r="I2046" s="837"/>
      <c r="J2046" s="837"/>
      <c r="K2046" s="837"/>
      <c r="L2046" s="838"/>
      <c r="M2046" s="565" t="s">
        <v>567</v>
      </c>
      <c r="N2046" s="566"/>
      <c r="O2046" s="836" t="s">
        <v>1735</v>
      </c>
      <c r="P2046" s="837"/>
      <c r="Q2046" s="837"/>
      <c r="R2046" s="837"/>
      <c r="S2046" s="837"/>
      <c r="T2046" s="837"/>
      <c r="U2046" s="837"/>
      <c r="V2046" s="837"/>
      <c r="W2046" s="838"/>
    </row>
    <row r="2047" spans="2:31" s="256" customFormat="1" ht="20.100000000000001" customHeight="1" x14ac:dyDescent="0.15">
      <c r="B2047" s="861" t="s">
        <v>564</v>
      </c>
      <c r="C2047" s="839" t="s">
        <v>565</v>
      </c>
      <c r="D2047" s="883" t="s">
        <v>739</v>
      </c>
      <c r="E2047" s="884"/>
      <c r="F2047" s="846"/>
      <c r="G2047" s="847"/>
      <c r="H2047" s="847"/>
      <c r="I2047" s="847"/>
      <c r="J2047" s="847"/>
      <c r="K2047" s="847"/>
      <c r="L2047" s="847"/>
      <c r="M2047" s="861" t="s">
        <v>564</v>
      </c>
      <c r="N2047" s="839" t="s">
        <v>565</v>
      </c>
      <c r="O2047" s="883" t="s">
        <v>755</v>
      </c>
      <c r="P2047" s="884"/>
      <c r="Q2047" s="846"/>
      <c r="R2047" s="847"/>
      <c r="S2047" s="847"/>
      <c r="T2047" s="847"/>
      <c r="U2047" s="847"/>
      <c r="V2047" s="847"/>
      <c r="W2047" s="848"/>
    </row>
    <row r="2048" spans="2:31" s="256" customFormat="1" ht="20.100000000000001" customHeight="1" x14ac:dyDescent="0.15">
      <c r="B2048" s="859"/>
      <c r="C2048" s="830"/>
      <c r="D2048" s="880"/>
      <c r="E2048" s="881"/>
      <c r="F2048" s="849"/>
      <c r="G2048" s="850"/>
      <c r="H2048" s="850"/>
      <c r="I2048" s="850"/>
      <c r="J2048" s="850"/>
      <c r="K2048" s="850"/>
      <c r="L2048" s="850"/>
      <c r="M2048" s="859"/>
      <c r="N2048" s="830"/>
      <c r="O2048" s="880"/>
      <c r="P2048" s="881"/>
      <c r="Q2048" s="849"/>
      <c r="R2048" s="850"/>
      <c r="S2048" s="850"/>
      <c r="T2048" s="850"/>
      <c r="U2048" s="850"/>
      <c r="V2048" s="850"/>
      <c r="W2048" s="851"/>
    </row>
    <row r="2049" spans="2:31" s="256" customFormat="1" ht="20.100000000000001" customHeight="1" x14ac:dyDescent="0.15">
      <c r="B2049" s="859"/>
      <c r="C2049" s="839" t="s">
        <v>2</v>
      </c>
      <c r="D2049" s="842">
        <v>6</v>
      </c>
      <c r="E2049" s="843"/>
      <c r="F2049" s="849"/>
      <c r="G2049" s="850"/>
      <c r="H2049" s="850"/>
      <c r="I2049" s="850"/>
      <c r="J2049" s="850"/>
      <c r="K2049" s="850"/>
      <c r="L2049" s="850"/>
      <c r="M2049" s="859"/>
      <c r="N2049" s="839" t="s">
        <v>2</v>
      </c>
      <c r="O2049" s="842">
        <v>1</v>
      </c>
      <c r="P2049" s="843"/>
      <c r="Q2049" s="849"/>
      <c r="R2049" s="850"/>
      <c r="S2049" s="850"/>
      <c r="T2049" s="850"/>
      <c r="U2049" s="850"/>
      <c r="V2049" s="850"/>
      <c r="W2049" s="851"/>
    </row>
    <row r="2050" spans="2:31" s="256" customFormat="1" ht="20.100000000000001" customHeight="1" x14ac:dyDescent="0.15">
      <c r="B2050" s="860"/>
      <c r="C2050" s="830"/>
      <c r="D2050" s="844"/>
      <c r="E2050" s="845"/>
      <c r="F2050" s="849"/>
      <c r="G2050" s="850"/>
      <c r="H2050" s="850"/>
      <c r="I2050" s="850"/>
      <c r="J2050" s="850"/>
      <c r="K2050" s="850"/>
      <c r="L2050" s="850"/>
      <c r="M2050" s="860"/>
      <c r="N2050" s="830"/>
      <c r="O2050" s="844"/>
      <c r="P2050" s="845"/>
      <c r="Q2050" s="849"/>
      <c r="R2050" s="850"/>
      <c r="S2050" s="850"/>
      <c r="T2050" s="850"/>
      <c r="U2050" s="850"/>
      <c r="V2050" s="850"/>
      <c r="W2050" s="851"/>
    </row>
    <row r="2051" spans="2:31" s="256" customFormat="1" ht="17.100000000000001" customHeight="1" x14ac:dyDescent="0.15">
      <c r="B2051" s="574" t="s">
        <v>566</v>
      </c>
      <c r="C2051" s="574" t="s">
        <v>3</v>
      </c>
      <c r="D2051" s="842" t="s">
        <v>331</v>
      </c>
      <c r="E2051" s="843"/>
      <c r="F2051" s="849"/>
      <c r="G2051" s="850"/>
      <c r="H2051" s="850"/>
      <c r="I2051" s="850"/>
      <c r="J2051" s="850"/>
      <c r="K2051" s="850"/>
      <c r="L2051" s="850"/>
      <c r="M2051" s="574" t="s">
        <v>566</v>
      </c>
      <c r="N2051" s="574" t="s">
        <v>3</v>
      </c>
      <c r="O2051" s="842" t="s">
        <v>329</v>
      </c>
      <c r="P2051" s="843"/>
      <c r="Q2051" s="849"/>
      <c r="R2051" s="850"/>
      <c r="S2051" s="850"/>
      <c r="T2051" s="850"/>
      <c r="U2051" s="850"/>
      <c r="V2051" s="850"/>
      <c r="W2051" s="851"/>
    </row>
    <row r="2052" spans="2:31" s="256" customFormat="1" ht="17.100000000000001" customHeight="1" x14ac:dyDescent="0.15">
      <c r="B2052" s="574"/>
      <c r="C2052" s="574"/>
      <c r="D2052" s="844"/>
      <c r="E2052" s="845"/>
      <c r="F2052" s="849"/>
      <c r="G2052" s="850"/>
      <c r="H2052" s="850"/>
      <c r="I2052" s="850"/>
      <c r="J2052" s="850"/>
      <c r="K2052" s="850"/>
      <c r="L2052" s="850"/>
      <c r="M2052" s="574"/>
      <c r="N2052" s="574"/>
      <c r="O2052" s="844"/>
      <c r="P2052" s="845"/>
      <c r="Q2052" s="849"/>
      <c r="R2052" s="850"/>
      <c r="S2052" s="850"/>
      <c r="T2052" s="850"/>
      <c r="U2052" s="850"/>
      <c r="V2052" s="850"/>
      <c r="W2052" s="851"/>
    </row>
    <row r="2053" spans="2:31" s="256" customFormat="1" ht="17.100000000000001" customHeight="1" x14ac:dyDescent="0.15">
      <c r="B2053" s="574"/>
      <c r="C2053" s="574" t="s">
        <v>4</v>
      </c>
      <c r="D2053" s="842" t="s">
        <v>355</v>
      </c>
      <c r="E2053" s="843"/>
      <c r="F2053" s="849"/>
      <c r="G2053" s="850"/>
      <c r="H2053" s="850"/>
      <c r="I2053" s="850"/>
      <c r="J2053" s="850"/>
      <c r="K2053" s="850"/>
      <c r="L2053" s="850"/>
      <c r="M2053" s="574"/>
      <c r="N2053" s="574" t="s">
        <v>4</v>
      </c>
      <c r="O2053" s="842" t="s">
        <v>351</v>
      </c>
      <c r="P2053" s="843"/>
      <c r="Q2053" s="849"/>
      <c r="R2053" s="850"/>
      <c r="S2053" s="850"/>
      <c r="T2053" s="850"/>
      <c r="U2053" s="850"/>
      <c r="V2053" s="850"/>
      <c r="W2053" s="851"/>
    </row>
    <row r="2054" spans="2:31" s="256" customFormat="1" ht="17.100000000000001" customHeight="1" x14ac:dyDescent="0.15">
      <c r="B2054" s="574"/>
      <c r="C2054" s="574"/>
      <c r="D2054" s="844"/>
      <c r="E2054" s="845"/>
      <c r="F2054" s="849"/>
      <c r="G2054" s="850"/>
      <c r="H2054" s="850"/>
      <c r="I2054" s="850"/>
      <c r="J2054" s="850"/>
      <c r="K2054" s="850"/>
      <c r="L2054" s="850"/>
      <c r="M2054" s="574"/>
      <c r="N2054" s="574"/>
      <c r="O2054" s="844"/>
      <c r="P2054" s="845"/>
      <c r="Q2054" s="849"/>
      <c r="R2054" s="850"/>
      <c r="S2054" s="850"/>
      <c r="T2054" s="850"/>
      <c r="U2054" s="850"/>
      <c r="V2054" s="850"/>
      <c r="W2054" s="851"/>
    </row>
    <row r="2055" spans="2:31" s="256" customFormat="1" ht="17.100000000000001" customHeight="1" x14ac:dyDescent="0.15">
      <c r="B2055" s="522" t="s">
        <v>5</v>
      </c>
      <c r="C2055" s="524"/>
      <c r="D2055" s="827" t="s">
        <v>333</v>
      </c>
      <c r="E2055" s="828"/>
      <c r="F2055" s="849"/>
      <c r="G2055" s="850"/>
      <c r="H2055" s="850"/>
      <c r="I2055" s="850"/>
      <c r="J2055" s="850"/>
      <c r="K2055" s="850"/>
      <c r="L2055" s="850"/>
      <c r="M2055" s="522" t="s">
        <v>5</v>
      </c>
      <c r="N2055" s="524"/>
      <c r="O2055" s="827" t="s">
        <v>332</v>
      </c>
      <c r="P2055" s="828"/>
      <c r="Q2055" s="849"/>
      <c r="R2055" s="850"/>
      <c r="S2055" s="850"/>
      <c r="T2055" s="850"/>
      <c r="U2055" s="850"/>
      <c r="V2055" s="850"/>
      <c r="W2055" s="851"/>
    </row>
    <row r="2056" spans="2:31" s="256" customFormat="1" ht="17.100000000000001" customHeight="1" x14ac:dyDescent="0.15">
      <c r="B2056" s="522" t="s">
        <v>6</v>
      </c>
      <c r="C2056" s="524"/>
      <c r="D2056" s="844" t="s">
        <v>340</v>
      </c>
      <c r="E2056" s="845"/>
      <c r="F2056" s="849"/>
      <c r="G2056" s="850"/>
      <c r="H2056" s="850"/>
      <c r="I2056" s="850"/>
      <c r="J2056" s="850"/>
      <c r="K2056" s="850"/>
      <c r="L2056" s="850"/>
      <c r="M2056" s="522" t="s">
        <v>6</v>
      </c>
      <c r="N2056" s="524"/>
      <c r="O2056" s="844" t="s">
        <v>514</v>
      </c>
      <c r="P2056" s="845"/>
      <c r="Q2056" s="849"/>
      <c r="R2056" s="850"/>
      <c r="S2056" s="850"/>
      <c r="T2056" s="850"/>
      <c r="U2056" s="850"/>
      <c r="V2056" s="850"/>
      <c r="W2056" s="851"/>
    </row>
    <row r="2057" spans="2:31" s="256" customFormat="1" ht="17.100000000000001" customHeight="1" x14ac:dyDescent="0.15">
      <c r="B2057" s="562" t="s">
        <v>29</v>
      </c>
      <c r="C2057" s="831" t="s">
        <v>267</v>
      </c>
      <c r="D2057" s="832"/>
      <c r="E2057" s="260"/>
      <c r="F2057" s="849"/>
      <c r="G2057" s="850"/>
      <c r="H2057" s="850"/>
      <c r="I2057" s="850"/>
      <c r="J2057" s="850"/>
      <c r="K2057" s="850"/>
      <c r="L2057" s="850"/>
      <c r="M2057" s="562" t="s">
        <v>29</v>
      </c>
      <c r="N2057" s="831" t="s">
        <v>267</v>
      </c>
      <c r="O2057" s="832"/>
      <c r="P2057" s="260"/>
      <c r="Q2057" s="849"/>
      <c r="R2057" s="850"/>
      <c r="S2057" s="850"/>
      <c r="T2057" s="850"/>
      <c r="U2057" s="850"/>
      <c r="V2057" s="850"/>
      <c r="W2057" s="851"/>
    </row>
    <row r="2058" spans="2:31" s="256" customFormat="1" ht="17.100000000000001" customHeight="1" x14ac:dyDescent="0.15">
      <c r="B2058" s="565"/>
      <c r="C2058" s="831" t="s">
        <v>268</v>
      </c>
      <c r="D2058" s="832"/>
      <c r="E2058" s="261" t="s">
        <v>554</v>
      </c>
      <c r="F2058" s="852"/>
      <c r="G2058" s="853"/>
      <c r="H2058" s="853"/>
      <c r="I2058" s="853"/>
      <c r="J2058" s="853"/>
      <c r="K2058" s="853"/>
      <c r="L2058" s="853"/>
      <c r="M2058" s="565"/>
      <c r="N2058" s="831" t="s">
        <v>268</v>
      </c>
      <c r="O2058" s="832"/>
      <c r="P2058" s="261" t="s">
        <v>554</v>
      </c>
      <c r="Q2058" s="852"/>
      <c r="R2058" s="853"/>
      <c r="S2058" s="853"/>
      <c r="T2058" s="853"/>
      <c r="U2058" s="853"/>
      <c r="V2058" s="853"/>
      <c r="W2058" s="854"/>
    </row>
    <row r="2059" spans="2:31" s="256" customFormat="1" ht="17.100000000000001" customHeight="1" x14ac:dyDescent="0.15">
      <c r="B2059" s="522" t="s">
        <v>7</v>
      </c>
      <c r="C2059" s="523"/>
      <c r="D2059" s="524"/>
      <c r="E2059" s="833" t="s">
        <v>1345</v>
      </c>
      <c r="F2059" s="857"/>
      <c r="G2059" s="857"/>
      <c r="H2059" s="857"/>
      <c r="I2059" s="857"/>
      <c r="J2059" s="857"/>
      <c r="K2059" s="857"/>
      <c r="L2059" s="858"/>
      <c r="M2059" s="522" t="s">
        <v>7</v>
      </c>
      <c r="N2059" s="523"/>
      <c r="O2059" s="524"/>
      <c r="P2059" s="833" t="s">
        <v>1139</v>
      </c>
      <c r="Q2059" s="857"/>
      <c r="R2059" s="857"/>
      <c r="S2059" s="857"/>
      <c r="T2059" s="857"/>
      <c r="U2059" s="857"/>
      <c r="V2059" s="857"/>
      <c r="W2059" s="858"/>
    </row>
    <row r="2060" spans="2:31" s="256" customFormat="1" ht="17.100000000000001" customHeight="1" x14ac:dyDescent="0.15">
      <c r="B2060" s="522" t="s">
        <v>46</v>
      </c>
      <c r="C2060" s="523"/>
      <c r="D2060" s="524"/>
      <c r="E2060" s="813" t="s">
        <v>1116</v>
      </c>
      <c r="F2060" s="814"/>
      <c r="G2060" s="814"/>
      <c r="H2060" s="814"/>
      <c r="I2060" s="814"/>
      <c r="J2060" s="814"/>
      <c r="K2060" s="814"/>
      <c r="L2060" s="814"/>
      <c r="M2060" s="522" t="s">
        <v>46</v>
      </c>
      <c r="N2060" s="523"/>
      <c r="O2060" s="524"/>
      <c r="P2060" s="813" t="s">
        <v>516</v>
      </c>
      <c r="Q2060" s="814"/>
      <c r="R2060" s="814"/>
      <c r="S2060" s="855"/>
      <c r="T2060" s="855"/>
      <c r="U2060" s="855"/>
      <c r="V2060" s="855"/>
      <c r="W2060" s="856"/>
    </row>
    <row r="2061" spans="2:31" s="256" customFormat="1" ht="17.100000000000001" customHeight="1" x14ac:dyDescent="0.15">
      <c r="B2061" s="522" t="s">
        <v>270</v>
      </c>
      <c r="C2061" s="523"/>
      <c r="D2061" s="524"/>
      <c r="E2061" s="813" t="s">
        <v>516</v>
      </c>
      <c r="F2061" s="814"/>
      <c r="G2061" s="814"/>
      <c r="H2061" s="855"/>
      <c r="I2061" s="855"/>
      <c r="J2061" s="855"/>
      <c r="K2061" s="855"/>
      <c r="L2061" s="856"/>
      <c r="M2061" s="522" t="s">
        <v>270</v>
      </c>
      <c r="N2061" s="523"/>
      <c r="O2061" s="524"/>
      <c r="P2061" s="813" t="s">
        <v>516</v>
      </c>
      <c r="Q2061" s="814"/>
      <c r="R2061" s="814"/>
      <c r="S2061" s="855"/>
      <c r="T2061" s="855"/>
      <c r="U2061" s="855"/>
      <c r="V2061" s="855"/>
      <c r="W2061" s="856"/>
    </row>
    <row r="2062" spans="2:31" s="256" customFormat="1" ht="17.100000000000001" customHeight="1" x14ac:dyDescent="0.15">
      <c r="B2062" s="522" t="s">
        <v>289</v>
      </c>
      <c r="C2062" s="523"/>
      <c r="D2062" s="524"/>
      <c r="E2062" s="813" t="s">
        <v>555</v>
      </c>
      <c r="F2062" s="814"/>
      <c r="G2062" s="814"/>
      <c r="H2062" s="816" t="s">
        <v>8</v>
      </c>
      <c r="I2062" s="817"/>
      <c r="J2062" s="818"/>
      <c r="K2062" s="819"/>
      <c r="L2062" s="819"/>
      <c r="M2062" s="522" t="s">
        <v>289</v>
      </c>
      <c r="N2062" s="523"/>
      <c r="O2062" s="524"/>
      <c r="P2062" s="813" t="s">
        <v>555</v>
      </c>
      <c r="Q2062" s="814"/>
      <c r="R2062" s="814"/>
      <c r="S2062" s="816" t="s">
        <v>8</v>
      </c>
      <c r="T2062" s="817"/>
      <c r="U2062" s="818"/>
      <c r="V2062" s="819"/>
      <c r="W2062" s="820"/>
    </row>
    <row r="2063" spans="2:31" s="256" customFormat="1" ht="17.100000000000001" customHeight="1" x14ac:dyDescent="0.15">
      <c r="B2063" s="565" t="s">
        <v>567</v>
      </c>
      <c r="C2063" s="566"/>
      <c r="D2063" s="885" t="s">
        <v>1117</v>
      </c>
      <c r="E2063" s="886"/>
      <c r="F2063" s="886"/>
      <c r="G2063" s="886"/>
      <c r="H2063" s="886"/>
      <c r="I2063" s="886"/>
      <c r="J2063" s="886"/>
      <c r="K2063" s="886"/>
      <c r="L2063" s="886"/>
      <c r="M2063" s="565" t="s">
        <v>567</v>
      </c>
      <c r="N2063" s="566"/>
      <c r="O2063" s="821" t="s">
        <v>1140</v>
      </c>
      <c r="P2063" s="822"/>
      <c r="Q2063" s="822"/>
      <c r="R2063" s="822"/>
      <c r="S2063" s="822"/>
      <c r="T2063" s="822"/>
      <c r="U2063" s="822"/>
      <c r="V2063" s="822"/>
      <c r="W2063" s="823"/>
    </row>
    <row r="2064" spans="2:31" ht="15" customHeight="1" x14ac:dyDescent="0.15">
      <c r="B2064" s="263"/>
      <c r="C2064" s="824" t="s">
        <v>568</v>
      </c>
      <c r="D2064" s="825"/>
      <c r="E2064" s="825"/>
      <c r="F2064" s="825"/>
      <c r="G2064" s="825"/>
      <c r="H2064" s="825"/>
      <c r="I2064" s="825"/>
      <c r="J2064" s="825"/>
      <c r="K2064" s="825"/>
      <c r="L2064" s="825"/>
      <c r="M2064" s="263"/>
      <c r="N2064" s="263" t="s">
        <v>569</v>
      </c>
      <c r="O2064" s="263"/>
      <c r="P2064" s="263"/>
      <c r="Q2064" s="263"/>
      <c r="R2064" s="263"/>
      <c r="S2064" s="263"/>
      <c r="T2064" s="263"/>
      <c r="U2064" s="263"/>
      <c r="V2064" s="263"/>
      <c r="W2064" s="263"/>
      <c r="AA2064" s="256"/>
      <c r="AB2064" s="256"/>
      <c r="AC2064" s="256"/>
      <c r="AD2064" s="256"/>
      <c r="AE2064" s="256"/>
    </row>
    <row r="2065" spans="2:31" ht="15" customHeight="1" x14ac:dyDescent="0.15">
      <c r="B2065" s="263"/>
      <c r="C2065" s="826"/>
      <c r="D2065" s="826"/>
      <c r="E2065" s="826"/>
      <c r="F2065" s="826"/>
      <c r="G2065" s="826"/>
      <c r="H2065" s="826"/>
      <c r="I2065" s="826"/>
      <c r="J2065" s="826"/>
      <c r="K2065" s="826"/>
      <c r="L2065" s="826"/>
      <c r="M2065" s="263"/>
      <c r="N2065" s="263" t="s">
        <v>570</v>
      </c>
      <c r="O2065" s="263"/>
      <c r="P2065" s="263"/>
      <c r="Q2065" s="263"/>
      <c r="R2065" s="263"/>
      <c r="S2065" s="263"/>
      <c r="T2065" s="263"/>
      <c r="U2065" s="263"/>
      <c r="V2065" s="263"/>
      <c r="W2065" s="263"/>
      <c r="AA2065" s="256"/>
      <c r="AB2065" s="256"/>
      <c r="AC2065" s="256"/>
      <c r="AD2065" s="256"/>
      <c r="AE2065" s="256"/>
    </row>
    <row r="2066" spans="2:31" ht="15" customHeight="1" x14ac:dyDescent="0.15">
      <c r="C2066" s="263" t="s">
        <v>571</v>
      </c>
      <c r="N2066" s="264" t="s">
        <v>517</v>
      </c>
      <c r="O2066" s="264"/>
      <c r="P2066" s="264"/>
      <c r="Q2066" s="264"/>
      <c r="R2066" s="264"/>
      <c r="S2066" s="264"/>
      <c r="T2066" s="264"/>
      <c r="U2066" s="264"/>
      <c r="V2066" s="264"/>
      <c r="AA2066" s="256"/>
      <c r="AB2066" s="256"/>
      <c r="AC2066" s="256"/>
      <c r="AD2066" s="256"/>
      <c r="AE2066" s="256"/>
    </row>
    <row r="2067" spans="2:31" ht="15" customHeight="1" x14ac:dyDescent="0.15">
      <c r="C2067" s="263" t="s">
        <v>573</v>
      </c>
      <c r="N2067" s="264" t="s">
        <v>572</v>
      </c>
      <c r="O2067" s="264"/>
      <c r="P2067" s="264"/>
      <c r="Q2067" s="264"/>
      <c r="R2067" s="264"/>
      <c r="S2067" s="264"/>
      <c r="T2067" s="264"/>
      <c r="U2067" s="264"/>
      <c r="V2067" s="264"/>
      <c r="AA2067" s="256"/>
      <c r="AB2067" s="256"/>
      <c r="AC2067" s="256"/>
      <c r="AD2067" s="256"/>
      <c r="AE2067" s="256"/>
    </row>
    <row r="2068" spans="2:31" x14ac:dyDescent="0.15">
      <c r="C2068" s="264" t="s">
        <v>542</v>
      </c>
      <c r="N2068" s="264" t="s">
        <v>450</v>
      </c>
      <c r="O2068" s="264"/>
      <c r="P2068" s="264"/>
      <c r="Q2068" s="264"/>
      <c r="R2068" s="264"/>
      <c r="S2068" s="264"/>
      <c r="T2068" s="264"/>
      <c r="U2068" s="264"/>
      <c r="V2068" s="264"/>
      <c r="AA2068" s="256"/>
      <c r="AB2068" s="256"/>
      <c r="AC2068" s="256"/>
      <c r="AD2068" s="256"/>
      <c r="AE2068" s="256"/>
    </row>
    <row r="2069" spans="2:31" x14ac:dyDescent="0.15">
      <c r="N2069" s="264"/>
      <c r="AA2069" s="256"/>
      <c r="AB2069" s="256"/>
      <c r="AC2069" s="256"/>
      <c r="AD2069" s="256"/>
      <c r="AE2069" s="256"/>
    </row>
    <row r="2070" spans="2:31" x14ac:dyDescent="0.15">
      <c r="N2070" s="264"/>
      <c r="AA2070" s="256"/>
      <c r="AB2070" s="256"/>
      <c r="AC2070" s="256"/>
      <c r="AD2070" s="256"/>
      <c r="AE2070" s="256"/>
    </row>
    <row r="2071" spans="2:31" ht="9" customHeight="1" x14ac:dyDescent="0.15">
      <c r="AA2071" s="256"/>
      <c r="AB2071" s="256"/>
      <c r="AC2071" s="256"/>
      <c r="AD2071" s="256"/>
      <c r="AE2071" s="256"/>
    </row>
    <row r="2072" spans="2:31" s="256" customFormat="1" ht="22.5" customHeight="1" x14ac:dyDescent="0.15">
      <c r="B2072" s="867" t="s">
        <v>563</v>
      </c>
      <c r="C2072" s="867"/>
      <c r="D2072" s="867"/>
      <c r="E2072" s="867"/>
      <c r="F2072" s="867"/>
      <c r="G2072" s="867"/>
      <c r="H2072" s="867"/>
      <c r="I2072" s="867"/>
      <c r="J2072" s="867"/>
      <c r="K2072" s="867"/>
      <c r="L2072" s="867"/>
      <c r="M2072" s="867"/>
      <c r="N2072" s="867"/>
      <c r="O2072" s="867"/>
      <c r="P2072" s="867"/>
      <c r="Q2072" s="867"/>
      <c r="R2072" s="867"/>
      <c r="S2072" s="867"/>
      <c r="T2072" s="867"/>
      <c r="U2072" s="867"/>
      <c r="V2072" s="867"/>
      <c r="W2072" s="867"/>
      <c r="Y2072" s="242" t="s">
        <v>551</v>
      </c>
    </row>
    <row r="2073" spans="2:31" s="256" customFormat="1" ht="20.100000000000001" customHeight="1" x14ac:dyDescent="0.15">
      <c r="B2073" s="258" t="s">
        <v>27</v>
      </c>
      <c r="C2073" s="258"/>
      <c r="D2073" s="868" t="str">
        <f>D2028</f>
        <v>ミネトンネル</v>
      </c>
      <c r="E2073" s="868"/>
      <c r="F2073" s="868"/>
      <c r="G2073" s="868"/>
      <c r="H2073" s="869" t="s">
        <v>28</v>
      </c>
      <c r="I2073" s="869"/>
      <c r="J2073" s="870" t="str">
        <f>J2028</f>
        <v>一般国道　316号</v>
      </c>
      <c r="K2073" s="870"/>
      <c r="L2073" s="870"/>
      <c r="M2073" s="871" t="s">
        <v>255</v>
      </c>
      <c r="N2073" s="871"/>
      <c r="O2073" s="871"/>
      <c r="P2073" s="872" t="str">
        <f>P2028</f>
        <v>株式会社ニュージェック</v>
      </c>
      <c r="Q2073" s="872"/>
      <c r="R2073" s="872"/>
      <c r="S2073" s="562" t="s">
        <v>220</v>
      </c>
      <c r="T2073" s="564"/>
      <c r="U2073" s="873">
        <f>U2028</f>
        <v>44294</v>
      </c>
      <c r="V2073" s="874"/>
      <c r="W2073" s="875"/>
      <c r="Y2073" s="242" t="s">
        <v>554</v>
      </c>
    </row>
    <row r="2074" spans="2:31" s="256" customFormat="1" ht="20.100000000000001" customHeight="1" x14ac:dyDescent="0.15">
      <c r="B2074" s="259" t="s">
        <v>0</v>
      </c>
      <c r="C2074" s="259"/>
      <c r="D2074" s="879" t="str">
        <f>D2029</f>
        <v>美祢トンネル</v>
      </c>
      <c r="E2074" s="879"/>
      <c r="F2074" s="879"/>
      <c r="G2074" s="879"/>
      <c r="H2074" s="541" t="s">
        <v>1</v>
      </c>
      <c r="I2074" s="541"/>
      <c r="J2074" s="870" t="str">
        <f>J2029</f>
        <v>宇部土木建築事務所</v>
      </c>
      <c r="K2074" s="870"/>
      <c r="L2074" s="870"/>
      <c r="M2074" s="871" t="s">
        <v>256</v>
      </c>
      <c r="N2074" s="871"/>
      <c r="O2074" s="871"/>
      <c r="P2074" s="872" t="str">
        <f>P2029</f>
        <v>石村　勝伸</v>
      </c>
      <c r="Q2074" s="872"/>
      <c r="R2074" s="872"/>
      <c r="S2074" s="705"/>
      <c r="T2074" s="706"/>
      <c r="U2074" s="876"/>
      <c r="V2074" s="877"/>
      <c r="W2074" s="878"/>
      <c r="Y2074" s="242" t="s">
        <v>54</v>
      </c>
    </row>
    <row r="2075" spans="2:31" s="256" customFormat="1" ht="20.100000000000001" customHeight="1" x14ac:dyDescent="0.15">
      <c r="B2075" s="861" t="s">
        <v>564</v>
      </c>
      <c r="C2075" s="839" t="s">
        <v>565</v>
      </c>
      <c r="D2075" s="883" t="s">
        <v>755</v>
      </c>
      <c r="E2075" s="884"/>
      <c r="F2075" s="846"/>
      <c r="G2075" s="847"/>
      <c r="H2075" s="847"/>
      <c r="I2075" s="847"/>
      <c r="J2075" s="847"/>
      <c r="K2075" s="847"/>
      <c r="L2075" s="847"/>
      <c r="M2075" s="861" t="s">
        <v>564</v>
      </c>
      <c r="N2075" s="839" t="s">
        <v>565</v>
      </c>
      <c r="O2075" s="883" t="s">
        <v>755</v>
      </c>
      <c r="P2075" s="884"/>
      <c r="Q2075" s="846"/>
      <c r="R2075" s="847"/>
      <c r="S2075" s="847"/>
      <c r="T2075" s="847"/>
      <c r="U2075" s="847"/>
      <c r="V2075" s="847"/>
      <c r="W2075" s="848"/>
      <c r="Y2075" s="242" t="s">
        <v>55</v>
      </c>
    </row>
    <row r="2076" spans="2:31" s="256" customFormat="1" ht="20.100000000000001" customHeight="1" x14ac:dyDescent="0.15">
      <c r="B2076" s="859"/>
      <c r="C2076" s="830"/>
      <c r="D2076" s="880"/>
      <c r="E2076" s="881"/>
      <c r="F2076" s="849"/>
      <c r="G2076" s="850"/>
      <c r="H2076" s="850"/>
      <c r="I2076" s="850"/>
      <c r="J2076" s="850"/>
      <c r="K2076" s="850"/>
      <c r="L2076" s="850"/>
      <c r="M2076" s="859"/>
      <c r="N2076" s="830"/>
      <c r="O2076" s="880"/>
      <c r="P2076" s="881"/>
      <c r="Q2076" s="849"/>
      <c r="R2076" s="850"/>
      <c r="S2076" s="850"/>
      <c r="T2076" s="850"/>
      <c r="U2076" s="850"/>
      <c r="V2076" s="850"/>
      <c r="W2076" s="851"/>
    </row>
    <row r="2077" spans="2:31" s="256" customFormat="1" ht="20.100000000000001" customHeight="1" x14ac:dyDescent="0.15">
      <c r="B2077" s="859"/>
      <c r="C2077" s="839" t="s">
        <v>2</v>
      </c>
      <c r="D2077" s="842">
        <v>2</v>
      </c>
      <c r="E2077" s="843"/>
      <c r="F2077" s="849"/>
      <c r="G2077" s="850"/>
      <c r="H2077" s="850"/>
      <c r="I2077" s="850"/>
      <c r="J2077" s="850"/>
      <c r="K2077" s="850"/>
      <c r="L2077" s="850"/>
      <c r="M2077" s="859"/>
      <c r="N2077" s="839" t="s">
        <v>2</v>
      </c>
      <c r="O2077" s="842">
        <v>3</v>
      </c>
      <c r="P2077" s="843"/>
      <c r="Q2077" s="849"/>
      <c r="R2077" s="850"/>
      <c r="S2077" s="850"/>
      <c r="T2077" s="850"/>
      <c r="U2077" s="850"/>
      <c r="V2077" s="850"/>
      <c r="W2077" s="851"/>
    </row>
    <row r="2078" spans="2:31" s="256" customFormat="1" ht="20.100000000000001" customHeight="1" x14ac:dyDescent="0.15">
      <c r="B2078" s="860"/>
      <c r="C2078" s="830"/>
      <c r="D2078" s="844"/>
      <c r="E2078" s="845"/>
      <c r="F2078" s="849"/>
      <c r="G2078" s="850"/>
      <c r="H2078" s="850"/>
      <c r="I2078" s="850"/>
      <c r="J2078" s="850"/>
      <c r="K2078" s="850"/>
      <c r="L2078" s="850"/>
      <c r="M2078" s="860"/>
      <c r="N2078" s="830"/>
      <c r="O2078" s="844"/>
      <c r="P2078" s="845"/>
      <c r="Q2078" s="849"/>
      <c r="R2078" s="850"/>
      <c r="S2078" s="850"/>
      <c r="T2078" s="850"/>
      <c r="U2078" s="850"/>
      <c r="V2078" s="850"/>
      <c r="W2078" s="851"/>
    </row>
    <row r="2079" spans="2:31" s="256" customFormat="1" ht="17.100000000000001" customHeight="1" x14ac:dyDescent="0.15">
      <c r="B2079" s="574" t="s">
        <v>566</v>
      </c>
      <c r="C2079" s="574" t="s">
        <v>3</v>
      </c>
      <c r="D2079" s="842" t="s">
        <v>534</v>
      </c>
      <c r="E2079" s="843"/>
      <c r="F2079" s="849"/>
      <c r="G2079" s="850"/>
      <c r="H2079" s="850"/>
      <c r="I2079" s="850"/>
      <c r="J2079" s="850"/>
      <c r="K2079" s="850"/>
      <c r="L2079" s="850"/>
      <c r="M2079" s="574" t="s">
        <v>566</v>
      </c>
      <c r="N2079" s="574" t="s">
        <v>3</v>
      </c>
      <c r="O2079" s="842" t="s">
        <v>331</v>
      </c>
      <c r="P2079" s="843"/>
      <c r="Q2079" s="849"/>
      <c r="R2079" s="850"/>
      <c r="S2079" s="850"/>
      <c r="T2079" s="850"/>
      <c r="U2079" s="850"/>
      <c r="V2079" s="850"/>
      <c r="W2079" s="851"/>
      <c r="AA2079" s="257"/>
      <c r="AB2079" s="257"/>
      <c r="AC2079" s="257"/>
      <c r="AD2079" s="257"/>
      <c r="AE2079" s="257"/>
    </row>
    <row r="2080" spans="2:31" s="256" customFormat="1" ht="17.100000000000001" customHeight="1" x14ac:dyDescent="0.15">
      <c r="B2080" s="574"/>
      <c r="C2080" s="574"/>
      <c r="D2080" s="844"/>
      <c r="E2080" s="845"/>
      <c r="F2080" s="849"/>
      <c r="G2080" s="850"/>
      <c r="H2080" s="850"/>
      <c r="I2080" s="850"/>
      <c r="J2080" s="850"/>
      <c r="K2080" s="850"/>
      <c r="L2080" s="850"/>
      <c r="M2080" s="574"/>
      <c r="N2080" s="574"/>
      <c r="O2080" s="844"/>
      <c r="P2080" s="845"/>
      <c r="Q2080" s="849"/>
      <c r="R2080" s="850"/>
      <c r="S2080" s="850"/>
      <c r="T2080" s="850"/>
      <c r="U2080" s="850"/>
      <c r="V2080" s="850"/>
      <c r="W2080" s="851"/>
      <c r="AA2080" s="257"/>
      <c r="AB2080" s="257"/>
      <c r="AC2080" s="257"/>
      <c r="AD2080" s="257"/>
      <c r="AE2080" s="257"/>
    </row>
    <row r="2081" spans="2:31" s="256" customFormat="1" ht="17.100000000000001" customHeight="1" x14ac:dyDescent="0.15">
      <c r="B2081" s="574"/>
      <c r="C2081" s="574" t="s">
        <v>4</v>
      </c>
      <c r="D2081" s="842" t="s">
        <v>486</v>
      </c>
      <c r="E2081" s="843"/>
      <c r="F2081" s="849"/>
      <c r="G2081" s="850"/>
      <c r="H2081" s="850"/>
      <c r="I2081" s="850"/>
      <c r="J2081" s="850"/>
      <c r="K2081" s="850"/>
      <c r="L2081" s="850"/>
      <c r="M2081" s="574"/>
      <c r="N2081" s="574" t="s">
        <v>4</v>
      </c>
      <c r="O2081" s="842" t="s">
        <v>354</v>
      </c>
      <c r="P2081" s="843"/>
      <c r="Q2081" s="849"/>
      <c r="R2081" s="850"/>
      <c r="S2081" s="850"/>
      <c r="T2081" s="850"/>
      <c r="U2081" s="850"/>
      <c r="V2081" s="850"/>
      <c r="W2081" s="851"/>
      <c r="AA2081" s="257"/>
      <c r="AB2081" s="257"/>
      <c r="AC2081" s="257"/>
      <c r="AD2081" s="257"/>
      <c r="AE2081" s="257"/>
    </row>
    <row r="2082" spans="2:31" s="256" customFormat="1" ht="17.100000000000001" customHeight="1" x14ac:dyDescent="0.15">
      <c r="B2082" s="574"/>
      <c r="C2082" s="574"/>
      <c r="D2082" s="844"/>
      <c r="E2082" s="845"/>
      <c r="F2082" s="849"/>
      <c r="G2082" s="850"/>
      <c r="H2082" s="850"/>
      <c r="I2082" s="850"/>
      <c r="J2082" s="850"/>
      <c r="K2082" s="850"/>
      <c r="L2082" s="850"/>
      <c r="M2082" s="574"/>
      <c r="N2082" s="574"/>
      <c r="O2082" s="844"/>
      <c r="P2082" s="845"/>
      <c r="Q2082" s="849"/>
      <c r="R2082" s="850"/>
      <c r="S2082" s="850"/>
      <c r="T2082" s="850"/>
      <c r="U2082" s="850"/>
      <c r="V2082" s="850"/>
      <c r="W2082" s="851"/>
      <c r="AA2082" s="257"/>
      <c r="AB2082" s="257"/>
      <c r="AC2082" s="257"/>
      <c r="AD2082" s="257"/>
      <c r="AE2082" s="257"/>
    </row>
    <row r="2083" spans="2:31" s="256" customFormat="1" ht="17.100000000000001" customHeight="1" x14ac:dyDescent="0.15">
      <c r="B2083" s="522" t="s">
        <v>5</v>
      </c>
      <c r="C2083" s="524"/>
      <c r="D2083" s="827" t="s">
        <v>332</v>
      </c>
      <c r="E2083" s="828"/>
      <c r="F2083" s="849"/>
      <c r="G2083" s="850"/>
      <c r="H2083" s="850"/>
      <c r="I2083" s="850"/>
      <c r="J2083" s="850"/>
      <c r="K2083" s="850"/>
      <c r="L2083" s="850"/>
      <c r="M2083" s="522" t="s">
        <v>5</v>
      </c>
      <c r="N2083" s="524"/>
      <c r="O2083" s="827" t="s">
        <v>332</v>
      </c>
      <c r="P2083" s="828"/>
      <c r="Q2083" s="849"/>
      <c r="R2083" s="850"/>
      <c r="S2083" s="850"/>
      <c r="T2083" s="850"/>
      <c r="U2083" s="850"/>
      <c r="V2083" s="850"/>
      <c r="W2083" s="851"/>
      <c r="AA2083" s="257"/>
      <c r="AB2083" s="257"/>
      <c r="AC2083" s="257"/>
      <c r="AD2083" s="257"/>
      <c r="AE2083" s="257"/>
    </row>
    <row r="2084" spans="2:31" s="256" customFormat="1" ht="17.100000000000001" customHeight="1" x14ac:dyDescent="0.15">
      <c r="B2084" s="522" t="s">
        <v>6</v>
      </c>
      <c r="C2084" s="524"/>
      <c r="D2084" s="844" t="s">
        <v>532</v>
      </c>
      <c r="E2084" s="845"/>
      <c r="F2084" s="849"/>
      <c r="G2084" s="850"/>
      <c r="H2084" s="850"/>
      <c r="I2084" s="850"/>
      <c r="J2084" s="850"/>
      <c r="K2084" s="850"/>
      <c r="L2084" s="850"/>
      <c r="M2084" s="522" t="s">
        <v>6</v>
      </c>
      <c r="N2084" s="524"/>
      <c r="O2084" s="844" t="s">
        <v>532</v>
      </c>
      <c r="P2084" s="845"/>
      <c r="Q2084" s="849"/>
      <c r="R2084" s="850"/>
      <c r="S2084" s="850"/>
      <c r="T2084" s="850"/>
      <c r="U2084" s="850"/>
      <c r="V2084" s="850"/>
      <c r="W2084" s="851"/>
    </row>
    <row r="2085" spans="2:31" s="256" customFormat="1" ht="17.100000000000001" customHeight="1" x14ac:dyDescent="0.15">
      <c r="B2085" s="562" t="s">
        <v>29</v>
      </c>
      <c r="C2085" s="831" t="s">
        <v>267</v>
      </c>
      <c r="D2085" s="832"/>
      <c r="E2085" s="260"/>
      <c r="F2085" s="849"/>
      <c r="G2085" s="850"/>
      <c r="H2085" s="850"/>
      <c r="I2085" s="850"/>
      <c r="J2085" s="850"/>
      <c r="K2085" s="850"/>
      <c r="L2085" s="850"/>
      <c r="M2085" s="562" t="s">
        <v>29</v>
      </c>
      <c r="N2085" s="831" t="s">
        <v>267</v>
      </c>
      <c r="O2085" s="832"/>
      <c r="P2085" s="260"/>
      <c r="Q2085" s="849"/>
      <c r="R2085" s="850"/>
      <c r="S2085" s="850"/>
      <c r="T2085" s="850"/>
      <c r="U2085" s="850"/>
      <c r="V2085" s="850"/>
      <c r="W2085" s="851"/>
    </row>
    <row r="2086" spans="2:31" s="256" customFormat="1" ht="17.100000000000001" customHeight="1" x14ac:dyDescent="0.15">
      <c r="B2086" s="565"/>
      <c r="C2086" s="831" t="s">
        <v>268</v>
      </c>
      <c r="D2086" s="832"/>
      <c r="E2086" s="261" t="s">
        <v>554</v>
      </c>
      <c r="F2086" s="852"/>
      <c r="G2086" s="853"/>
      <c r="H2086" s="853"/>
      <c r="I2086" s="853"/>
      <c r="J2086" s="853"/>
      <c r="K2086" s="853"/>
      <c r="L2086" s="853"/>
      <c r="M2086" s="565"/>
      <c r="N2086" s="831" t="s">
        <v>268</v>
      </c>
      <c r="O2086" s="832"/>
      <c r="P2086" s="261" t="s">
        <v>551</v>
      </c>
      <c r="Q2086" s="852"/>
      <c r="R2086" s="853"/>
      <c r="S2086" s="853"/>
      <c r="T2086" s="853"/>
      <c r="U2086" s="853"/>
      <c r="V2086" s="853"/>
      <c r="W2086" s="854"/>
    </row>
    <row r="2087" spans="2:31" s="256" customFormat="1" ht="17.100000000000001" customHeight="1" x14ac:dyDescent="0.15">
      <c r="B2087" s="522" t="s">
        <v>7</v>
      </c>
      <c r="C2087" s="523"/>
      <c r="D2087" s="524"/>
      <c r="E2087" s="833" t="s">
        <v>1740</v>
      </c>
      <c r="F2087" s="834"/>
      <c r="G2087" s="834"/>
      <c r="H2087" s="834"/>
      <c r="I2087" s="834"/>
      <c r="J2087" s="834"/>
      <c r="K2087" s="834"/>
      <c r="L2087" s="835"/>
      <c r="M2087" s="522" t="s">
        <v>7</v>
      </c>
      <c r="N2087" s="523"/>
      <c r="O2087" s="524"/>
      <c r="P2087" s="833" t="s">
        <v>1346</v>
      </c>
      <c r="Q2087" s="857"/>
      <c r="R2087" s="857"/>
      <c r="S2087" s="857"/>
      <c r="T2087" s="857"/>
      <c r="U2087" s="857"/>
      <c r="V2087" s="857"/>
      <c r="W2087" s="858"/>
    </row>
    <row r="2088" spans="2:31" s="256" customFormat="1" ht="17.100000000000001" customHeight="1" x14ac:dyDescent="0.15">
      <c r="B2088" s="522" t="s">
        <v>46</v>
      </c>
      <c r="C2088" s="523"/>
      <c r="D2088" s="524"/>
      <c r="E2088" s="813" t="s">
        <v>516</v>
      </c>
      <c r="F2088" s="814"/>
      <c r="G2088" s="814"/>
      <c r="H2088" s="814"/>
      <c r="I2088" s="814"/>
      <c r="J2088" s="814"/>
      <c r="K2088" s="814"/>
      <c r="L2088" s="815"/>
      <c r="M2088" s="522" t="s">
        <v>46</v>
      </c>
      <c r="N2088" s="523"/>
      <c r="O2088" s="524"/>
      <c r="P2088" s="813" t="s">
        <v>516</v>
      </c>
      <c r="Q2088" s="814"/>
      <c r="R2088" s="814"/>
      <c r="S2088" s="855"/>
      <c r="T2088" s="855"/>
      <c r="U2088" s="855"/>
      <c r="V2088" s="855"/>
      <c r="W2088" s="856"/>
    </row>
    <row r="2089" spans="2:31" s="256" customFormat="1" ht="17.100000000000001" customHeight="1" x14ac:dyDescent="0.15">
      <c r="B2089" s="522" t="s">
        <v>270</v>
      </c>
      <c r="C2089" s="523"/>
      <c r="D2089" s="524"/>
      <c r="E2089" s="813" t="s">
        <v>516</v>
      </c>
      <c r="F2089" s="814"/>
      <c r="G2089" s="814"/>
      <c r="H2089" s="814"/>
      <c r="I2089" s="814"/>
      <c r="J2089" s="814"/>
      <c r="K2089" s="814"/>
      <c r="L2089" s="815"/>
      <c r="M2089" s="522" t="s">
        <v>270</v>
      </c>
      <c r="N2089" s="523"/>
      <c r="O2089" s="524"/>
      <c r="P2089" s="813" t="s">
        <v>516</v>
      </c>
      <c r="Q2089" s="814"/>
      <c r="R2089" s="814"/>
      <c r="S2089" s="855"/>
      <c r="T2089" s="855"/>
      <c r="U2089" s="855"/>
      <c r="V2089" s="855"/>
      <c r="W2089" s="856"/>
    </row>
    <row r="2090" spans="2:31" s="256" customFormat="1" ht="17.100000000000001" customHeight="1" x14ac:dyDescent="0.15">
      <c r="B2090" s="522" t="s">
        <v>289</v>
      </c>
      <c r="C2090" s="523"/>
      <c r="D2090" s="524"/>
      <c r="E2090" s="862" t="s">
        <v>552</v>
      </c>
      <c r="F2090" s="863"/>
      <c r="G2090" s="864"/>
      <c r="H2090" s="816" t="s">
        <v>8</v>
      </c>
      <c r="I2090" s="817"/>
      <c r="J2090" s="818"/>
      <c r="K2090" s="819"/>
      <c r="L2090" s="820"/>
      <c r="M2090" s="522" t="s">
        <v>289</v>
      </c>
      <c r="N2090" s="523"/>
      <c r="O2090" s="524"/>
      <c r="P2090" s="813" t="s">
        <v>555</v>
      </c>
      <c r="Q2090" s="814"/>
      <c r="R2090" s="814"/>
      <c r="S2090" s="816" t="s">
        <v>8</v>
      </c>
      <c r="T2090" s="817"/>
      <c r="U2090" s="818"/>
      <c r="V2090" s="819"/>
      <c r="W2090" s="820"/>
    </row>
    <row r="2091" spans="2:31" s="256" customFormat="1" ht="17.100000000000001" customHeight="1" x14ac:dyDescent="0.15">
      <c r="B2091" s="865" t="s">
        <v>567</v>
      </c>
      <c r="C2091" s="866"/>
      <c r="D2091" s="821" t="s">
        <v>1738</v>
      </c>
      <c r="E2091" s="822"/>
      <c r="F2091" s="822"/>
      <c r="G2091" s="822"/>
      <c r="H2091" s="822"/>
      <c r="I2091" s="822"/>
      <c r="J2091" s="822"/>
      <c r="K2091" s="822"/>
      <c r="L2091" s="823"/>
      <c r="M2091" s="565" t="s">
        <v>567</v>
      </c>
      <c r="N2091" s="566"/>
      <c r="O2091" s="836" t="s">
        <v>1736</v>
      </c>
      <c r="P2091" s="837"/>
      <c r="Q2091" s="837"/>
      <c r="R2091" s="837"/>
      <c r="S2091" s="837"/>
      <c r="T2091" s="837"/>
      <c r="U2091" s="837"/>
      <c r="V2091" s="837"/>
      <c r="W2091" s="838"/>
    </row>
    <row r="2092" spans="2:31" s="256" customFormat="1" ht="20.100000000000001" customHeight="1" x14ac:dyDescent="0.15">
      <c r="B2092" s="861" t="s">
        <v>564</v>
      </c>
      <c r="C2092" s="839" t="s">
        <v>565</v>
      </c>
      <c r="D2092" s="883" t="s">
        <v>756</v>
      </c>
      <c r="E2092" s="884"/>
      <c r="F2092" s="846"/>
      <c r="G2092" s="847"/>
      <c r="H2092" s="847"/>
      <c r="I2092" s="847"/>
      <c r="J2092" s="847"/>
      <c r="K2092" s="847"/>
      <c r="L2092" s="847"/>
      <c r="M2092" s="861" t="s">
        <v>564</v>
      </c>
      <c r="N2092" s="839" t="s">
        <v>565</v>
      </c>
      <c r="O2092" s="883" t="s">
        <v>644</v>
      </c>
      <c r="P2092" s="884"/>
      <c r="Q2092" s="846"/>
      <c r="R2092" s="847"/>
      <c r="S2092" s="847"/>
      <c r="T2092" s="847"/>
      <c r="U2092" s="847"/>
      <c r="V2092" s="847"/>
      <c r="W2092" s="848"/>
    </row>
    <row r="2093" spans="2:31" s="256" customFormat="1" ht="20.100000000000001" customHeight="1" x14ac:dyDescent="0.15">
      <c r="B2093" s="859"/>
      <c r="C2093" s="830"/>
      <c r="D2093" s="880"/>
      <c r="E2093" s="881"/>
      <c r="F2093" s="849"/>
      <c r="G2093" s="850"/>
      <c r="H2093" s="850"/>
      <c r="I2093" s="850"/>
      <c r="J2093" s="850"/>
      <c r="K2093" s="850"/>
      <c r="L2093" s="850"/>
      <c r="M2093" s="859"/>
      <c r="N2093" s="830"/>
      <c r="O2093" s="880"/>
      <c r="P2093" s="881"/>
      <c r="Q2093" s="849"/>
      <c r="R2093" s="850"/>
      <c r="S2093" s="850"/>
      <c r="T2093" s="850"/>
      <c r="U2093" s="850"/>
      <c r="V2093" s="850"/>
      <c r="W2093" s="851"/>
    </row>
    <row r="2094" spans="2:31" s="256" customFormat="1" ht="20.100000000000001" customHeight="1" x14ac:dyDescent="0.15">
      <c r="B2094" s="859"/>
      <c r="C2094" s="839" t="s">
        <v>2</v>
      </c>
      <c r="D2094" s="842">
        <v>1</v>
      </c>
      <c r="E2094" s="843"/>
      <c r="F2094" s="849"/>
      <c r="G2094" s="850"/>
      <c r="H2094" s="850"/>
      <c r="I2094" s="850"/>
      <c r="J2094" s="850"/>
      <c r="K2094" s="850"/>
      <c r="L2094" s="850"/>
      <c r="M2094" s="859"/>
      <c r="N2094" s="839" t="s">
        <v>2</v>
      </c>
      <c r="O2094" s="842">
        <v>1</v>
      </c>
      <c r="P2094" s="843"/>
      <c r="Q2094" s="849"/>
      <c r="R2094" s="850"/>
      <c r="S2094" s="850"/>
      <c r="T2094" s="850"/>
      <c r="U2094" s="850"/>
      <c r="V2094" s="850"/>
      <c r="W2094" s="851"/>
    </row>
    <row r="2095" spans="2:31" s="256" customFormat="1" ht="20.100000000000001" customHeight="1" x14ac:dyDescent="0.15">
      <c r="B2095" s="860"/>
      <c r="C2095" s="830"/>
      <c r="D2095" s="844"/>
      <c r="E2095" s="845"/>
      <c r="F2095" s="849"/>
      <c r="G2095" s="850"/>
      <c r="H2095" s="850"/>
      <c r="I2095" s="850"/>
      <c r="J2095" s="850"/>
      <c r="K2095" s="850"/>
      <c r="L2095" s="850"/>
      <c r="M2095" s="860"/>
      <c r="N2095" s="830"/>
      <c r="O2095" s="844"/>
      <c r="P2095" s="845"/>
      <c r="Q2095" s="849"/>
      <c r="R2095" s="850"/>
      <c r="S2095" s="850"/>
      <c r="T2095" s="850"/>
      <c r="U2095" s="850"/>
      <c r="V2095" s="850"/>
      <c r="W2095" s="851"/>
    </row>
    <row r="2096" spans="2:31" s="256" customFormat="1" ht="17.100000000000001" customHeight="1" x14ac:dyDescent="0.15">
      <c r="B2096" s="574" t="s">
        <v>566</v>
      </c>
      <c r="C2096" s="574" t="s">
        <v>3</v>
      </c>
      <c r="D2096" s="842" t="s">
        <v>331</v>
      </c>
      <c r="E2096" s="843"/>
      <c r="F2096" s="849"/>
      <c r="G2096" s="850"/>
      <c r="H2096" s="850"/>
      <c r="I2096" s="850"/>
      <c r="J2096" s="850"/>
      <c r="K2096" s="850"/>
      <c r="L2096" s="850"/>
      <c r="M2096" s="574" t="s">
        <v>566</v>
      </c>
      <c r="N2096" s="574" t="s">
        <v>3</v>
      </c>
      <c r="O2096" s="842" t="s">
        <v>534</v>
      </c>
      <c r="P2096" s="843"/>
      <c r="Q2096" s="849"/>
      <c r="R2096" s="850"/>
      <c r="S2096" s="850"/>
      <c r="T2096" s="850"/>
      <c r="U2096" s="850"/>
      <c r="V2096" s="850"/>
      <c r="W2096" s="851"/>
    </row>
    <row r="2097" spans="2:31" s="256" customFormat="1" ht="17.100000000000001" customHeight="1" x14ac:dyDescent="0.15">
      <c r="B2097" s="574"/>
      <c r="C2097" s="574"/>
      <c r="D2097" s="844"/>
      <c r="E2097" s="845"/>
      <c r="F2097" s="849"/>
      <c r="G2097" s="850"/>
      <c r="H2097" s="850"/>
      <c r="I2097" s="850"/>
      <c r="J2097" s="850"/>
      <c r="K2097" s="850"/>
      <c r="L2097" s="850"/>
      <c r="M2097" s="574"/>
      <c r="N2097" s="574"/>
      <c r="O2097" s="844"/>
      <c r="P2097" s="845"/>
      <c r="Q2097" s="849"/>
      <c r="R2097" s="850"/>
      <c r="S2097" s="850"/>
      <c r="T2097" s="850"/>
      <c r="U2097" s="850"/>
      <c r="V2097" s="850"/>
      <c r="W2097" s="851"/>
    </row>
    <row r="2098" spans="2:31" s="256" customFormat="1" ht="17.100000000000001" customHeight="1" x14ac:dyDescent="0.15">
      <c r="B2098" s="574"/>
      <c r="C2098" s="574" t="s">
        <v>4</v>
      </c>
      <c r="D2098" s="842" t="s">
        <v>354</v>
      </c>
      <c r="E2098" s="843"/>
      <c r="F2098" s="849"/>
      <c r="G2098" s="850"/>
      <c r="H2098" s="850"/>
      <c r="I2098" s="850"/>
      <c r="J2098" s="850"/>
      <c r="K2098" s="850"/>
      <c r="L2098" s="850"/>
      <c r="M2098" s="574"/>
      <c r="N2098" s="574" t="s">
        <v>4</v>
      </c>
      <c r="O2098" s="842" t="s">
        <v>486</v>
      </c>
      <c r="P2098" s="843"/>
      <c r="Q2098" s="849"/>
      <c r="R2098" s="850"/>
      <c r="S2098" s="850"/>
      <c r="T2098" s="850"/>
      <c r="U2098" s="850"/>
      <c r="V2098" s="850"/>
      <c r="W2098" s="851"/>
    </row>
    <row r="2099" spans="2:31" s="256" customFormat="1" ht="17.100000000000001" customHeight="1" x14ac:dyDescent="0.15">
      <c r="B2099" s="574"/>
      <c r="C2099" s="574"/>
      <c r="D2099" s="844"/>
      <c r="E2099" s="845"/>
      <c r="F2099" s="849"/>
      <c r="G2099" s="850"/>
      <c r="H2099" s="850"/>
      <c r="I2099" s="850"/>
      <c r="J2099" s="850"/>
      <c r="K2099" s="850"/>
      <c r="L2099" s="850"/>
      <c r="M2099" s="574"/>
      <c r="N2099" s="574"/>
      <c r="O2099" s="844"/>
      <c r="P2099" s="845"/>
      <c r="Q2099" s="849"/>
      <c r="R2099" s="850"/>
      <c r="S2099" s="850"/>
      <c r="T2099" s="850"/>
      <c r="U2099" s="850"/>
      <c r="V2099" s="850"/>
      <c r="W2099" s="851"/>
    </row>
    <row r="2100" spans="2:31" s="256" customFormat="1" ht="17.100000000000001" customHeight="1" x14ac:dyDescent="0.15">
      <c r="B2100" s="522" t="s">
        <v>5</v>
      </c>
      <c r="C2100" s="524"/>
      <c r="D2100" s="827" t="s">
        <v>332</v>
      </c>
      <c r="E2100" s="828"/>
      <c r="F2100" s="849"/>
      <c r="G2100" s="850"/>
      <c r="H2100" s="850"/>
      <c r="I2100" s="850"/>
      <c r="J2100" s="850"/>
      <c r="K2100" s="850"/>
      <c r="L2100" s="850"/>
      <c r="M2100" s="522" t="s">
        <v>5</v>
      </c>
      <c r="N2100" s="524"/>
      <c r="O2100" s="827" t="s">
        <v>332</v>
      </c>
      <c r="P2100" s="828"/>
      <c r="Q2100" s="849"/>
      <c r="R2100" s="850"/>
      <c r="S2100" s="850"/>
      <c r="T2100" s="850"/>
      <c r="U2100" s="850"/>
      <c r="V2100" s="850"/>
      <c r="W2100" s="851"/>
    </row>
    <row r="2101" spans="2:31" s="256" customFormat="1" ht="17.100000000000001" customHeight="1" x14ac:dyDescent="0.15">
      <c r="B2101" s="522" t="s">
        <v>6</v>
      </c>
      <c r="C2101" s="524"/>
      <c r="D2101" s="844" t="s">
        <v>532</v>
      </c>
      <c r="E2101" s="845"/>
      <c r="F2101" s="849"/>
      <c r="G2101" s="850"/>
      <c r="H2101" s="850"/>
      <c r="I2101" s="850"/>
      <c r="J2101" s="850"/>
      <c r="K2101" s="850"/>
      <c r="L2101" s="850"/>
      <c r="M2101" s="522" t="s">
        <v>6</v>
      </c>
      <c r="N2101" s="524"/>
      <c r="O2101" s="844" t="s">
        <v>338</v>
      </c>
      <c r="P2101" s="845"/>
      <c r="Q2101" s="849"/>
      <c r="R2101" s="850"/>
      <c r="S2101" s="850"/>
      <c r="T2101" s="850"/>
      <c r="U2101" s="850"/>
      <c r="V2101" s="850"/>
      <c r="W2101" s="851"/>
    </row>
    <row r="2102" spans="2:31" s="256" customFormat="1" ht="17.100000000000001" customHeight="1" x14ac:dyDescent="0.15">
      <c r="B2102" s="562" t="s">
        <v>29</v>
      </c>
      <c r="C2102" s="831" t="s">
        <v>267</v>
      </c>
      <c r="D2102" s="832"/>
      <c r="E2102" s="260"/>
      <c r="F2102" s="849"/>
      <c r="G2102" s="850"/>
      <c r="H2102" s="850"/>
      <c r="I2102" s="850"/>
      <c r="J2102" s="850"/>
      <c r="K2102" s="850"/>
      <c r="L2102" s="850"/>
      <c r="M2102" s="562" t="s">
        <v>29</v>
      </c>
      <c r="N2102" s="831" t="s">
        <v>267</v>
      </c>
      <c r="O2102" s="832"/>
      <c r="P2102" s="260"/>
      <c r="Q2102" s="849"/>
      <c r="R2102" s="850"/>
      <c r="S2102" s="850"/>
      <c r="T2102" s="850"/>
      <c r="U2102" s="850"/>
      <c r="V2102" s="850"/>
      <c r="W2102" s="851"/>
    </row>
    <row r="2103" spans="2:31" s="256" customFormat="1" ht="17.100000000000001" customHeight="1" x14ac:dyDescent="0.15">
      <c r="B2103" s="565"/>
      <c r="C2103" s="831" t="s">
        <v>268</v>
      </c>
      <c r="D2103" s="832"/>
      <c r="E2103" s="261" t="s">
        <v>551</v>
      </c>
      <c r="F2103" s="852"/>
      <c r="G2103" s="853"/>
      <c r="H2103" s="853"/>
      <c r="I2103" s="853"/>
      <c r="J2103" s="853"/>
      <c r="K2103" s="853"/>
      <c r="L2103" s="853"/>
      <c r="M2103" s="565"/>
      <c r="N2103" s="831" t="s">
        <v>268</v>
      </c>
      <c r="O2103" s="832"/>
      <c r="P2103" s="261" t="s">
        <v>551</v>
      </c>
      <c r="Q2103" s="852"/>
      <c r="R2103" s="853"/>
      <c r="S2103" s="853"/>
      <c r="T2103" s="853"/>
      <c r="U2103" s="853"/>
      <c r="V2103" s="853"/>
      <c r="W2103" s="854"/>
    </row>
    <row r="2104" spans="2:31" s="256" customFormat="1" ht="17.100000000000001" customHeight="1" x14ac:dyDescent="0.15">
      <c r="B2104" s="522" t="s">
        <v>7</v>
      </c>
      <c r="C2104" s="523"/>
      <c r="D2104" s="524"/>
      <c r="E2104" s="833" t="s">
        <v>1347</v>
      </c>
      <c r="F2104" s="857"/>
      <c r="G2104" s="857"/>
      <c r="H2104" s="857"/>
      <c r="I2104" s="857"/>
      <c r="J2104" s="857"/>
      <c r="K2104" s="857"/>
      <c r="L2104" s="858"/>
      <c r="M2104" s="522" t="s">
        <v>7</v>
      </c>
      <c r="N2104" s="523"/>
      <c r="O2104" s="524"/>
      <c r="P2104" s="833" t="s">
        <v>1170</v>
      </c>
      <c r="Q2104" s="834"/>
      <c r="R2104" s="834"/>
      <c r="S2104" s="834"/>
      <c r="T2104" s="834"/>
      <c r="U2104" s="834"/>
      <c r="V2104" s="834"/>
      <c r="W2104" s="835"/>
    </row>
    <row r="2105" spans="2:31" s="256" customFormat="1" ht="17.100000000000001" customHeight="1" x14ac:dyDescent="0.15">
      <c r="B2105" s="522" t="s">
        <v>46</v>
      </c>
      <c r="C2105" s="523"/>
      <c r="D2105" s="524"/>
      <c r="E2105" s="833" t="s">
        <v>1363</v>
      </c>
      <c r="F2105" s="857"/>
      <c r="G2105" s="857"/>
      <c r="H2105" s="857"/>
      <c r="I2105" s="857"/>
      <c r="J2105" s="857"/>
      <c r="K2105" s="857"/>
      <c r="L2105" s="858"/>
      <c r="M2105" s="522" t="s">
        <v>46</v>
      </c>
      <c r="N2105" s="523"/>
      <c r="O2105" s="524"/>
      <c r="P2105" s="813" t="s">
        <v>1218</v>
      </c>
      <c r="Q2105" s="814"/>
      <c r="R2105" s="814"/>
      <c r="S2105" s="814"/>
      <c r="T2105" s="814"/>
      <c r="U2105" s="814"/>
      <c r="V2105" s="814"/>
      <c r="W2105" s="815"/>
    </row>
    <row r="2106" spans="2:31" s="256" customFormat="1" ht="17.100000000000001" customHeight="1" x14ac:dyDescent="0.15">
      <c r="B2106" s="522" t="s">
        <v>270</v>
      </c>
      <c r="C2106" s="523"/>
      <c r="D2106" s="524"/>
      <c r="E2106" s="813" t="s">
        <v>516</v>
      </c>
      <c r="F2106" s="814"/>
      <c r="G2106" s="814"/>
      <c r="H2106" s="855"/>
      <c r="I2106" s="855"/>
      <c r="J2106" s="855"/>
      <c r="K2106" s="855"/>
      <c r="L2106" s="856"/>
      <c r="M2106" s="522" t="s">
        <v>270</v>
      </c>
      <c r="N2106" s="523"/>
      <c r="O2106" s="524"/>
      <c r="P2106" s="813" t="s">
        <v>516</v>
      </c>
      <c r="Q2106" s="814"/>
      <c r="R2106" s="814"/>
      <c r="S2106" s="814"/>
      <c r="T2106" s="814"/>
      <c r="U2106" s="814"/>
      <c r="V2106" s="814"/>
      <c r="W2106" s="815"/>
    </row>
    <row r="2107" spans="2:31" s="256" customFormat="1" ht="17.100000000000001" customHeight="1" x14ac:dyDescent="0.15">
      <c r="B2107" s="522" t="s">
        <v>289</v>
      </c>
      <c r="C2107" s="523"/>
      <c r="D2107" s="524"/>
      <c r="E2107" s="813" t="s">
        <v>555</v>
      </c>
      <c r="F2107" s="814"/>
      <c r="G2107" s="814"/>
      <c r="H2107" s="816" t="s">
        <v>8</v>
      </c>
      <c r="I2107" s="817"/>
      <c r="J2107" s="818"/>
      <c r="K2107" s="819"/>
      <c r="L2107" s="819"/>
      <c r="M2107" s="522" t="s">
        <v>289</v>
      </c>
      <c r="N2107" s="523"/>
      <c r="O2107" s="524"/>
      <c r="P2107" s="862" t="s">
        <v>552</v>
      </c>
      <c r="Q2107" s="863"/>
      <c r="R2107" s="864"/>
      <c r="S2107" s="816" t="s">
        <v>8</v>
      </c>
      <c r="T2107" s="817"/>
      <c r="U2107" s="818"/>
      <c r="V2107" s="819"/>
      <c r="W2107" s="820"/>
    </row>
    <row r="2108" spans="2:31" s="256" customFormat="1" ht="17.100000000000001" customHeight="1" x14ac:dyDescent="0.15">
      <c r="B2108" s="565" t="s">
        <v>567</v>
      </c>
      <c r="C2108" s="566"/>
      <c r="D2108" s="836" t="s">
        <v>1725</v>
      </c>
      <c r="E2108" s="837"/>
      <c r="F2108" s="837"/>
      <c r="G2108" s="837"/>
      <c r="H2108" s="837"/>
      <c r="I2108" s="837"/>
      <c r="J2108" s="837"/>
      <c r="K2108" s="837"/>
      <c r="L2108" s="838"/>
      <c r="M2108" s="865" t="s">
        <v>567</v>
      </c>
      <c r="N2108" s="866"/>
      <c r="O2108" s="821" t="s">
        <v>1109</v>
      </c>
      <c r="P2108" s="822"/>
      <c r="Q2108" s="822"/>
      <c r="R2108" s="822"/>
      <c r="S2108" s="822"/>
      <c r="T2108" s="822"/>
      <c r="U2108" s="822"/>
      <c r="V2108" s="822"/>
      <c r="W2108" s="823"/>
    </row>
    <row r="2109" spans="2:31" ht="15" customHeight="1" x14ac:dyDescent="0.15">
      <c r="B2109" s="263"/>
      <c r="C2109" s="824" t="s">
        <v>568</v>
      </c>
      <c r="D2109" s="825"/>
      <c r="E2109" s="825"/>
      <c r="F2109" s="825"/>
      <c r="G2109" s="825"/>
      <c r="H2109" s="825"/>
      <c r="I2109" s="825"/>
      <c r="J2109" s="825"/>
      <c r="K2109" s="825"/>
      <c r="L2109" s="825"/>
      <c r="M2109" s="263"/>
      <c r="N2109" s="263" t="s">
        <v>569</v>
      </c>
      <c r="O2109" s="263"/>
      <c r="P2109" s="263"/>
      <c r="Q2109" s="263"/>
      <c r="R2109" s="263"/>
      <c r="S2109" s="263"/>
      <c r="T2109" s="263"/>
      <c r="U2109" s="263"/>
      <c r="V2109" s="263"/>
      <c r="W2109" s="263"/>
      <c r="AA2109" s="256"/>
      <c r="AB2109" s="256"/>
      <c r="AC2109" s="256"/>
      <c r="AD2109" s="256"/>
      <c r="AE2109" s="256"/>
    </row>
    <row r="2110" spans="2:31" ht="15" customHeight="1" x14ac:dyDescent="0.15">
      <c r="B2110" s="263"/>
      <c r="C2110" s="826"/>
      <c r="D2110" s="826"/>
      <c r="E2110" s="826"/>
      <c r="F2110" s="826"/>
      <c r="G2110" s="826"/>
      <c r="H2110" s="826"/>
      <c r="I2110" s="826"/>
      <c r="J2110" s="826"/>
      <c r="K2110" s="826"/>
      <c r="L2110" s="826"/>
      <c r="M2110" s="263"/>
      <c r="N2110" s="263" t="s">
        <v>570</v>
      </c>
      <c r="O2110" s="263"/>
      <c r="P2110" s="263"/>
      <c r="Q2110" s="263"/>
      <c r="R2110" s="263"/>
      <c r="S2110" s="263"/>
      <c r="T2110" s="263"/>
      <c r="U2110" s="263"/>
      <c r="V2110" s="263"/>
      <c r="W2110" s="263"/>
      <c r="AA2110" s="256"/>
      <c r="AB2110" s="256"/>
      <c r="AC2110" s="256"/>
      <c r="AD2110" s="256"/>
      <c r="AE2110" s="256"/>
    </row>
    <row r="2111" spans="2:31" ht="15" customHeight="1" x14ac:dyDescent="0.15">
      <c r="C2111" s="263" t="s">
        <v>571</v>
      </c>
      <c r="N2111" s="264" t="s">
        <v>517</v>
      </c>
      <c r="O2111" s="264"/>
      <c r="P2111" s="264"/>
      <c r="Q2111" s="264"/>
      <c r="R2111" s="264"/>
      <c r="S2111" s="264"/>
      <c r="T2111" s="264"/>
      <c r="U2111" s="264"/>
      <c r="V2111" s="264"/>
      <c r="AA2111" s="256"/>
      <c r="AB2111" s="256"/>
      <c r="AC2111" s="256"/>
      <c r="AD2111" s="256"/>
      <c r="AE2111" s="256"/>
    </row>
    <row r="2112" spans="2:31" ht="15" customHeight="1" x14ac:dyDescent="0.15">
      <c r="C2112" s="263" t="s">
        <v>573</v>
      </c>
      <c r="N2112" s="264" t="s">
        <v>572</v>
      </c>
      <c r="O2112" s="264"/>
      <c r="P2112" s="264"/>
      <c r="Q2112" s="264"/>
      <c r="R2112" s="264"/>
      <c r="S2112" s="264"/>
      <c r="T2112" s="264"/>
      <c r="U2112" s="264"/>
      <c r="V2112" s="264"/>
      <c r="AA2112" s="256"/>
      <c r="AB2112" s="256"/>
      <c r="AC2112" s="256"/>
      <c r="AD2112" s="256"/>
      <c r="AE2112" s="256"/>
    </row>
    <row r="2113" spans="2:31" x14ac:dyDescent="0.15">
      <c r="C2113" s="264" t="s">
        <v>542</v>
      </c>
      <c r="N2113" s="264" t="s">
        <v>450</v>
      </c>
      <c r="O2113" s="264"/>
      <c r="P2113" s="264"/>
      <c r="Q2113" s="264"/>
      <c r="R2113" s="264"/>
      <c r="S2113" s="264"/>
      <c r="T2113" s="264"/>
      <c r="U2113" s="264"/>
      <c r="V2113" s="264"/>
      <c r="AA2113" s="256"/>
      <c r="AB2113" s="256"/>
      <c r="AC2113" s="256"/>
      <c r="AD2113" s="256"/>
      <c r="AE2113" s="256"/>
    </row>
    <row r="2114" spans="2:31" x14ac:dyDescent="0.15">
      <c r="N2114" s="264"/>
      <c r="AA2114" s="256"/>
      <c r="AB2114" s="256"/>
      <c r="AC2114" s="256"/>
      <c r="AD2114" s="256"/>
      <c r="AE2114" s="256"/>
    </row>
    <row r="2115" spans="2:31" x14ac:dyDescent="0.15">
      <c r="N2115" s="264"/>
      <c r="AA2115" s="256"/>
      <c r="AB2115" s="256"/>
      <c r="AC2115" s="256"/>
      <c r="AD2115" s="256"/>
      <c r="AE2115" s="256"/>
    </row>
    <row r="2116" spans="2:31" ht="9" customHeight="1" x14ac:dyDescent="0.15">
      <c r="AA2116" s="256"/>
      <c r="AB2116" s="256"/>
      <c r="AC2116" s="256"/>
      <c r="AD2116" s="256"/>
      <c r="AE2116" s="256"/>
    </row>
    <row r="2117" spans="2:31" s="256" customFormat="1" ht="22.5" customHeight="1" x14ac:dyDescent="0.15">
      <c r="B2117" s="867" t="s">
        <v>563</v>
      </c>
      <c r="C2117" s="867"/>
      <c r="D2117" s="867"/>
      <c r="E2117" s="867"/>
      <c r="F2117" s="867"/>
      <c r="G2117" s="867"/>
      <c r="H2117" s="867"/>
      <c r="I2117" s="867"/>
      <c r="J2117" s="867"/>
      <c r="K2117" s="867"/>
      <c r="L2117" s="867"/>
      <c r="M2117" s="867"/>
      <c r="N2117" s="867"/>
      <c r="O2117" s="867"/>
      <c r="P2117" s="867"/>
      <c r="Q2117" s="867"/>
      <c r="R2117" s="867"/>
      <c r="S2117" s="867"/>
      <c r="T2117" s="867"/>
      <c r="U2117" s="867"/>
      <c r="V2117" s="867"/>
      <c r="W2117" s="867"/>
      <c r="Y2117" s="242" t="s">
        <v>551</v>
      </c>
    </row>
    <row r="2118" spans="2:31" s="256" customFormat="1" ht="20.100000000000001" customHeight="1" x14ac:dyDescent="0.15">
      <c r="B2118" s="258" t="s">
        <v>27</v>
      </c>
      <c r="C2118" s="258"/>
      <c r="D2118" s="868" t="str">
        <f>D2073</f>
        <v>ミネトンネル</v>
      </c>
      <c r="E2118" s="868"/>
      <c r="F2118" s="868"/>
      <c r="G2118" s="868"/>
      <c r="H2118" s="869" t="s">
        <v>28</v>
      </c>
      <c r="I2118" s="869"/>
      <c r="J2118" s="870" t="str">
        <f>J2073</f>
        <v>一般国道　316号</v>
      </c>
      <c r="K2118" s="870"/>
      <c r="L2118" s="870"/>
      <c r="M2118" s="871" t="s">
        <v>255</v>
      </c>
      <c r="N2118" s="871"/>
      <c r="O2118" s="871"/>
      <c r="P2118" s="872" t="str">
        <f>P2073</f>
        <v>株式会社ニュージェック</v>
      </c>
      <c r="Q2118" s="872"/>
      <c r="R2118" s="872"/>
      <c r="S2118" s="562" t="s">
        <v>220</v>
      </c>
      <c r="T2118" s="564"/>
      <c r="U2118" s="873">
        <f>U2073</f>
        <v>44294</v>
      </c>
      <c r="V2118" s="874"/>
      <c r="W2118" s="875"/>
      <c r="Y2118" s="242" t="s">
        <v>554</v>
      </c>
    </row>
    <row r="2119" spans="2:31" s="256" customFormat="1" ht="20.100000000000001" customHeight="1" x14ac:dyDescent="0.15">
      <c r="B2119" s="259" t="s">
        <v>0</v>
      </c>
      <c r="C2119" s="259"/>
      <c r="D2119" s="879" t="str">
        <f>D2074</f>
        <v>美祢トンネル</v>
      </c>
      <c r="E2119" s="879"/>
      <c r="F2119" s="879"/>
      <c r="G2119" s="879"/>
      <c r="H2119" s="541" t="s">
        <v>1</v>
      </c>
      <c r="I2119" s="541"/>
      <c r="J2119" s="870" t="str">
        <f>J2074</f>
        <v>宇部土木建築事務所</v>
      </c>
      <c r="K2119" s="870"/>
      <c r="L2119" s="870"/>
      <c r="M2119" s="871" t="s">
        <v>256</v>
      </c>
      <c r="N2119" s="871"/>
      <c r="O2119" s="871"/>
      <c r="P2119" s="872" t="str">
        <f>P2074</f>
        <v>石村　勝伸</v>
      </c>
      <c r="Q2119" s="872"/>
      <c r="R2119" s="872"/>
      <c r="S2119" s="705"/>
      <c r="T2119" s="706"/>
      <c r="U2119" s="876"/>
      <c r="V2119" s="877"/>
      <c r="W2119" s="878"/>
      <c r="Y2119" s="242" t="s">
        <v>54</v>
      </c>
    </row>
    <row r="2120" spans="2:31" s="256" customFormat="1" ht="20.100000000000001" customHeight="1" x14ac:dyDescent="0.15">
      <c r="B2120" s="861" t="s">
        <v>564</v>
      </c>
      <c r="C2120" s="839" t="s">
        <v>565</v>
      </c>
      <c r="D2120" s="883" t="s">
        <v>644</v>
      </c>
      <c r="E2120" s="884"/>
      <c r="F2120" s="846"/>
      <c r="G2120" s="847"/>
      <c r="H2120" s="847"/>
      <c r="I2120" s="847"/>
      <c r="J2120" s="847"/>
      <c r="K2120" s="847"/>
      <c r="L2120" s="847"/>
      <c r="M2120" s="861" t="s">
        <v>564</v>
      </c>
      <c r="N2120" s="839" t="s">
        <v>565</v>
      </c>
      <c r="O2120" s="883" t="s">
        <v>644</v>
      </c>
      <c r="P2120" s="884"/>
      <c r="Q2120" s="846"/>
      <c r="R2120" s="847"/>
      <c r="S2120" s="847"/>
      <c r="T2120" s="847"/>
      <c r="U2120" s="847"/>
      <c r="V2120" s="847"/>
      <c r="W2120" s="848"/>
      <c r="Y2120" s="242" t="s">
        <v>55</v>
      </c>
    </row>
    <row r="2121" spans="2:31" s="256" customFormat="1" ht="20.100000000000001" customHeight="1" x14ac:dyDescent="0.15">
      <c r="B2121" s="859"/>
      <c r="C2121" s="830"/>
      <c r="D2121" s="880"/>
      <c r="E2121" s="881"/>
      <c r="F2121" s="849"/>
      <c r="G2121" s="850"/>
      <c r="H2121" s="850"/>
      <c r="I2121" s="850"/>
      <c r="J2121" s="850"/>
      <c r="K2121" s="850"/>
      <c r="L2121" s="850"/>
      <c r="M2121" s="859"/>
      <c r="N2121" s="830"/>
      <c r="O2121" s="880"/>
      <c r="P2121" s="881"/>
      <c r="Q2121" s="849"/>
      <c r="R2121" s="850"/>
      <c r="S2121" s="850"/>
      <c r="T2121" s="850"/>
      <c r="U2121" s="850"/>
      <c r="V2121" s="850"/>
      <c r="W2121" s="851"/>
    </row>
    <row r="2122" spans="2:31" s="256" customFormat="1" ht="20.100000000000001" customHeight="1" x14ac:dyDescent="0.15">
      <c r="B2122" s="859"/>
      <c r="C2122" s="839" t="s">
        <v>2</v>
      </c>
      <c r="D2122" s="842">
        <v>2</v>
      </c>
      <c r="E2122" s="843"/>
      <c r="F2122" s="849"/>
      <c r="G2122" s="850"/>
      <c r="H2122" s="850"/>
      <c r="I2122" s="850"/>
      <c r="J2122" s="850"/>
      <c r="K2122" s="850"/>
      <c r="L2122" s="850"/>
      <c r="M2122" s="859"/>
      <c r="N2122" s="839" t="s">
        <v>2</v>
      </c>
      <c r="O2122" s="842">
        <v>3</v>
      </c>
      <c r="P2122" s="843"/>
      <c r="Q2122" s="849"/>
      <c r="R2122" s="850"/>
      <c r="S2122" s="850"/>
      <c r="T2122" s="850"/>
      <c r="U2122" s="850"/>
      <c r="V2122" s="850"/>
      <c r="W2122" s="851"/>
    </row>
    <row r="2123" spans="2:31" s="256" customFormat="1" ht="20.100000000000001" customHeight="1" x14ac:dyDescent="0.15">
      <c r="B2123" s="860"/>
      <c r="C2123" s="830"/>
      <c r="D2123" s="844"/>
      <c r="E2123" s="845"/>
      <c r="F2123" s="849"/>
      <c r="G2123" s="850"/>
      <c r="H2123" s="850"/>
      <c r="I2123" s="850"/>
      <c r="J2123" s="850"/>
      <c r="K2123" s="850"/>
      <c r="L2123" s="850"/>
      <c r="M2123" s="860"/>
      <c r="N2123" s="830"/>
      <c r="O2123" s="844"/>
      <c r="P2123" s="845"/>
      <c r="Q2123" s="849"/>
      <c r="R2123" s="850"/>
      <c r="S2123" s="850"/>
      <c r="T2123" s="850"/>
      <c r="U2123" s="850"/>
      <c r="V2123" s="850"/>
      <c r="W2123" s="851"/>
    </row>
    <row r="2124" spans="2:31" s="256" customFormat="1" ht="17.100000000000001" customHeight="1" x14ac:dyDescent="0.15">
      <c r="B2124" s="574" t="s">
        <v>566</v>
      </c>
      <c r="C2124" s="574" t="s">
        <v>3</v>
      </c>
      <c r="D2124" s="842" t="s">
        <v>534</v>
      </c>
      <c r="E2124" s="843"/>
      <c r="F2124" s="849"/>
      <c r="G2124" s="850"/>
      <c r="H2124" s="850"/>
      <c r="I2124" s="850"/>
      <c r="J2124" s="850"/>
      <c r="K2124" s="850"/>
      <c r="L2124" s="850"/>
      <c r="M2124" s="574" t="s">
        <v>566</v>
      </c>
      <c r="N2124" s="574" t="s">
        <v>3</v>
      </c>
      <c r="O2124" s="842" t="s">
        <v>331</v>
      </c>
      <c r="P2124" s="843"/>
      <c r="Q2124" s="849"/>
      <c r="R2124" s="850"/>
      <c r="S2124" s="850"/>
      <c r="T2124" s="850"/>
      <c r="U2124" s="850"/>
      <c r="V2124" s="850"/>
      <c r="W2124" s="851"/>
      <c r="AA2124" s="257"/>
      <c r="AB2124" s="257"/>
      <c r="AC2124" s="257"/>
      <c r="AD2124" s="257"/>
      <c r="AE2124" s="257"/>
    </row>
    <row r="2125" spans="2:31" s="256" customFormat="1" ht="17.100000000000001" customHeight="1" x14ac:dyDescent="0.15">
      <c r="B2125" s="574"/>
      <c r="C2125" s="574"/>
      <c r="D2125" s="844"/>
      <c r="E2125" s="845"/>
      <c r="F2125" s="849"/>
      <c r="G2125" s="850"/>
      <c r="H2125" s="850"/>
      <c r="I2125" s="850"/>
      <c r="J2125" s="850"/>
      <c r="K2125" s="850"/>
      <c r="L2125" s="850"/>
      <c r="M2125" s="574"/>
      <c r="N2125" s="574"/>
      <c r="O2125" s="844"/>
      <c r="P2125" s="845"/>
      <c r="Q2125" s="849"/>
      <c r="R2125" s="850"/>
      <c r="S2125" s="850"/>
      <c r="T2125" s="850"/>
      <c r="U2125" s="850"/>
      <c r="V2125" s="850"/>
      <c r="W2125" s="851"/>
      <c r="AA2125" s="257"/>
      <c r="AB2125" s="257"/>
      <c r="AC2125" s="257"/>
      <c r="AD2125" s="257"/>
      <c r="AE2125" s="257"/>
    </row>
    <row r="2126" spans="2:31" s="256" customFormat="1" ht="17.100000000000001" customHeight="1" x14ac:dyDescent="0.15">
      <c r="B2126" s="574"/>
      <c r="C2126" s="574" t="s">
        <v>4</v>
      </c>
      <c r="D2126" s="842" t="s">
        <v>487</v>
      </c>
      <c r="E2126" s="843"/>
      <c r="F2126" s="849"/>
      <c r="G2126" s="850"/>
      <c r="H2126" s="850"/>
      <c r="I2126" s="850"/>
      <c r="J2126" s="850"/>
      <c r="K2126" s="850"/>
      <c r="L2126" s="850"/>
      <c r="M2126" s="574"/>
      <c r="N2126" s="574" t="s">
        <v>4</v>
      </c>
      <c r="O2126" s="842" t="s">
        <v>354</v>
      </c>
      <c r="P2126" s="843"/>
      <c r="Q2126" s="849"/>
      <c r="R2126" s="850"/>
      <c r="S2126" s="850"/>
      <c r="T2126" s="850"/>
      <c r="U2126" s="850"/>
      <c r="V2126" s="850"/>
      <c r="W2126" s="851"/>
      <c r="AA2126" s="257"/>
      <c r="AB2126" s="257"/>
      <c r="AC2126" s="257"/>
      <c r="AD2126" s="257"/>
      <c r="AE2126" s="257"/>
    </row>
    <row r="2127" spans="2:31" s="256" customFormat="1" ht="17.100000000000001" customHeight="1" x14ac:dyDescent="0.15">
      <c r="B2127" s="574"/>
      <c r="C2127" s="574"/>
      <c r="D2127" s="844"/>
      <c r="E2127" s="845"/>
      <c r="F2127" s="849"/>
      <c r="G2127" s="850"/>
      <c r="H2127" s="850"/>
      <c r="I2127" s="850"/>
      <c r="J2127" s="850"/>
      <c r="K2127" s="850"/>
      <c r="L2127" s="850"/>
      <c r="M2127" s="574"/>
      <c r="N2127" s="574"/>
      <c r="O2127" s="844"/>
      <c r="P2127" s="845"/>
      <c r="Q2127" s="849"/>
      <c r="R2127" s="850"/>
      <c r="S2127" s="850"/>
      <c r="T2127" s="850"/>
      <c r="U2127" s="850"/>
      <c r="V2127" s="850"/>
      <c r="W2127" s="851"/>
      <c r="AA2127" s="257"/>
      <c r="AB2127" s="257"/>
      <c r="AC2127" s="257"/>
      <c r="AD2127" s="257"/>
      <c r="AE2127" s="257"/>
    </row>
    <row r="2128" spans="2:31" s="256" customFormat="1" ht="17.100000000000001" customHeight="1" x14ac:dyDescent="0.15">
      <c r="B2128" s="522" t="s">
        <v>5</v>
      </c>
      <c r="C2128" s="524"/>
      <c r="D2128" s="827" t="s">
        <v>332</v>
      </c>
      <c r="E2128" s="828"/>
      <c r="F2128" s="849"/>
      <c r="G2128" s="850"/>
      <c r="H2128" s="850"/>
      <c r="I2128" s="850"/>
      <c r="J2128" s="850"/>
      <c r="K2128" s="850"/>
      <c r="L2128" s="850"/>
      <c r="M2128" s="522" t="s">
        <v>5</v>
      </c>
      <c r="N2128" s="524"/>
      <c r="O2128" s="827" t="s">
        <v>332</v>
      </c>
      <c r="P2128" s="828"/>
      <c r="Q2128" s="849"/>
      <c r="R2128" s="850"/>
      <c r="S2128" s="850"/>
      <c r="T2128" s="850"/>
      <c r="U2128" s="850"/>
      <c r="V2128" s="850"/>
      <c r="W2128" s="851"/>
      <c r="AA2128" s="257"/>
      <c r="AB2128" s="257"/>
      <c r="AC2128" s="257"/>
      <c r="AD2128" s="257"/>
      <c r="AE2128" s="257"/>
    </row>
    <row r="2129" spans="2:23" s="256" customFormat="1" ht="17.100000000000001" customHeight="1" x14ac:dyDescent="0.15">
      <c r="B2129" s="522" t="s">
        <v>6</v>
      </c>
      <c r="C2129" s="524"/>
      <c r="D2129" s="844" t="s">
        <v>338</v>
      </c>
      <c r="E2129" s="845"/>
      <c r="F2129" s="849"/>
      <c r="G2129" s="850"/>
      <c r="H2129" s="850"/>
      <c r="I2129" s="850"/>
      <c r="J2129" s="850"/>
      <c r="K2129" s="850"/>
      <c r="L2129" s="850"/>
      <c r="M2129" s="522" t="s">
        <v>6</v>
      </c>
      <c r="N2129" s="524"/>
      <c r="O2129" s="844" t="s">
        <v>532</v>
      </c>
      <c r="P2129" s="845"/>
      <c r="Q2129" s="849"/>
      <c r="R2129" s="850"/>
      <c r="S2129" s="850"/>
      <c r="T2129" s="850"/>
      <c r="U2129" s="850"/>
      <c r="V2129" s="850"/>
      <c r="W2129" s="851"/>
    </row>
    <row r="2130" spans="2:23" s="256" customFormat="1" ht="17.100000000000001" customHeight="1" x14ac:dyDescent="0.15">
      <c r="B2130" s="562" t="s">
        <v>29</v>
      </c>
      <c r="C2130" s="831" t="s">
        <v>267</v>
      </c>
      <c r="D2130" s="832"/>
      <c r="E2130" s="260"/>
      <c r="F2130" s="849"/>
      <c r="G2130" s="850"/>
      <c r="H2130" s="850"/>
      <c r="I2130" s="850"/>
      <c r="J2130" s="850"/>
      <c r="K2130" s="850"/>
      <c r="L2130" s="850"/>
      <c r="M2130" s="562" t="s">
        <v>29</v>
      </c>
      <c r="N2130" s="831" t="s">
        <v>267</v>
      </c>
      <c r="O2130" s="832"/>
      <c r="P2130" s="260"/>
      <c r="Q2130" s="849"/>
      <c r="R2130" s="850"/>
      <c r="S2130" s="850"/>
      <c r="T2130" s="850"/>
      <c r="U2130" s="850"/>
      <c r="V2130" s="850"/>
      <c r="W2130" s="851"/>
    </row>
    <row r="2131" spans="2:23" s="256" customFormat="1" ht="17.100000000000001" customHeight="1" x14ac:dyDescent="0.15">
      <c r="B2131" s="565"/>
      <c r="C2131" s="831" t="s">
        <v>268</v>
      </c>
      <c r="D2131" s="832"/>
      <c r="E2131" s="261" t="s">
        <v>551</v>
      </c>
      <c r="F2131" s="852"/>
      <c r="G2131" s="853"/>
      <c r="H2131" s="853"/>
      <c r="I2131" s="853"/>
      <c r="J2131" s="853"/>
      <c r="K2131" s="853"/>
      <c r="L2131" s="853"/>
      <c r="M2131" s="565"/>
      <c r="N2131" s="831" t="s">
        <v>268</v>
      </c>
      <c r="O2131" s="832"/>
      <c r="P2131" s="261" t="s">
        <v>551</v>
      </c>
      <c r="Q2131" s="852"/>
      <c r="R2131" s="853"/>
      <c r="S2131" s="853"/>
      <c r="T2131" s="853"/>
      <c r="U2131" s="853"/>
      <c r="V2131" s="853"/>
      <c r="W2131" s="854"/>
    </row>
    <row r="2132" spans="2:23" s="256" customFormat="1" ht="17.100000000000001" customHeight="1" x14ac:dyDescent="0.15">
      <c r="B2132" s="522" t="s">
        <v>7</v>
      </c>
      <c r="C2132" s="523"/>
      <c r="D2132" s="524"/>
      <c r="E2132" s="833" t="s">
        <v>1186</v>
      </c>
      <c r="F2132" s="834"/>
      <c r="G2132" s="834"/>
      <c r="H2132" s="834"/>
      <c r="I2132" s="834"/>
      <c r="J2132" s="834"/>
      <c r="K2132" s="834"/>
      <c r="L2132" s="835"/>
      <c r="M2132" s="522" t="s">
        <v>7</v>
      </c>
      <c r="N2132" s="523"/>
      <c r="O2132" s="524"/>
      <c r="P2132" s="833" t="s">
        <v>1741</v>
      </c>
      <c r="Q2132" s="857"/>
      <c r="R2132" s="857"/>
      <c r="S2132" s="857"/>
      <c r="T2132" s="857"/>
      <c r="U2132" s="857"/>
      <c r="V2132" s="857"/>
      <c r="W2132" s="858"/>
    </row>
    <row r="2133" spans="2:23" s="256" customFormat="1" ht="17.100000000000001" customHeight="1" x14ac:dyDescent="0.15">
      <c r="B2133" s="522" t="s">
        <v>46</v>
      </c>
      <c r="C2133" s="523"/>
      <c r="D2133" s="524"/>
      <c r="E2133" s="813" t="s">
        <v>1187</v>
      </c>
      <c r="F2133" s="814"/>
      <c r="G2133" s="814"/>
      <c r="H2133" s="814"/>
      <c r="I2133" s="814"/>
      <c r="J2133" s="814"/>
      <c r="K2133" s="814"/>
      <c r="L2133" s="815"/>
      <c r="M2133" s="522" t="s">
        <v>46</v>
      </c>
      <c r="N2133" s="523"/>
      <c r="O2133" s="524"/>
      <c r="P2133" s="833" t="s">
        <v>1742</v>
      </c>
      <c r="Q2133" s="857"/>
      <c r="R2133" s="857"/>
      <c r="S2133" s="857"/>
      <c r="T2133" s="857"/>
      <c r="U2133" s="857"/>
      <c r="V2133" s="857"/>
      <c r="W2133" s="858"/>
    </row>
    <row r="2134" spans="2:23" s="256" customFormat="1" ht="17.100000000000001" customHeight="1" x14ac:dyDescent="0.15">
      <c r="B2134" s="522" t="s">
        <v>270</v>
      </c>
      <c r="C2134" s="523"/>
      <c r="D2134" s="524"/>
      <c r="E2134" s="813" t="s">
        <v>516</v>
      </c>
      <c r="F2134" s="814"/>
      <c r="G2134" s="814"/>
      <c r="H2134" s="814"/>
      <c r="I2134" s="814"/>
      <c r="J2134" s="814"/>
      <c r="K2134" s="814"/>
      <c r="L2134" s="815"/>
      <c r="M2134" s="522" t="s">
        <v>270</v>
      </c>
      <c r="N2134" s="523"/>
      <c r="O2134" s="524"/>
      <c r="P2134" s="813" t="s">
        <v>516</v>
      </c>
      <c r="Q2134" s="814"/>
      <c r="R2134" s="814"/>
      <c r="S2134" s="855"/>
      <c r="T2134" s="855"/>
      <c r="U2134" s="855"/>
      <c r="V2134" s="855"/>
      <c r="W2134" s="856"/>
    </row>
    <row r="2135" spans="2:23" s="256" customFormat="1" ht="17.100000000000001" customHeight="1" x14ac:dyDescent="0.15">
      <c r="B2135" s="522" t="s">
        <v>289</v>
      </c>
      <c r="C2135" s="523"/>
      <c r="D2135" s="524"/>
      <c r="E2135" s="862" t="s">
        <v>552</v>
      </c>
      <c r="F2135" s="863"/>
      <c r="G2135" s="864"/>
      <c r="H2135" s="816" t="s">
        <v>8</v>
      </c>
      <c r="I2135" s="817"/>
      <c r="J2135" s="818"/>
      <c r="K2135" s="819"/>
      <c r="L2135" s="820"/>
      <c r="M2135" s="522" t="s">
        <v>289</v>
      </c>
      <c r="N2135" s="523"/>
      <c r="O2135" s="524"/>
      <c r="P2135" s="813" t="s">
        <v>555</v>
      </c>
      <c r="Q2135" s="814"/>
      <c r="R2135" s="814"/>
      <c r="S2135" s="816" t="s">
        <v>8</v>
      </c>
      <c r="T2135" s="817"/>
      <c r="U2135" s="818"/>
      <c r="V2135" s="819"/>
      <c r="W2135" s="820"/>
    </row>
    <row r="2136" spans="2:23" s="256" customFormat="1" ht="17.100000000000001" customHeight="1" x14ac:dyDescent="0.15">
      <c r="B2136" s="865" t="s">
        <v>567</v>
      </c>
      <c r="C2136" s="866"/>
      <c r="D2136" s="821" t="s">
        <v>1109</v>
      </c>
      <c r="E2136" s="822"/>
      <c r="F2136" s="822"/>
      <c r="G2136" s="822"/>
      <c r="H2136" s="822"/>
      <c r="I2136" s="822"/>
      <c r="J2136" s="822"/>
      <c r="K2136" s="822"/>
      <c r="L2136" s="823"/>
      <c r="M2136" s="565" t="s">
        <v>567</v>
      </c>
      <c r="N2136" s="566"/>
      <c r="O2136" s="836" t="s">
        <v>1743</v>
      </c>
      <c r="P2136" s="837"/>
      <c r="Q2136" s="837"/>
      <c r="R2136" s="837"/>
      <c r="S2136" s="837"/>
      <c r="T2136" s="837"/>
      <c r="U2136" s="837"/>
      <c r="V2136" s="837"/>
      <c r="W2136" s="838"/>
    </row>
    <row r="2137" spans="2:23" s="256" customFormat="1" ht="20.100000000000001" customHeight="1" x14ac:dyDescent="0.15">
      <c r="B2137" s="861" t="s">
        <v>564</v>
      </c>
      <c r="C2137" s="839" t="s">
        <v>565</v>
      </c>
      <c r="D2137" s="883" t="s">
        <v>645</v>
      </c>
      <c r="E2137" s="884"/>
      <c r="F2137" s="846"/>
      <c r="G2137" s="847"/>
      <c r="H2137" s="847"/>
      <c r="I2137" s="847"/>
      <c r="J2137" s="847"/>
      <c r="K2137" s="847"/>
      <c r="L2137" s="848"/>
      <c r="M2137" s="861" t="s">
        <v>564</v>
      </c>
      <c r="N2137" s="839" t="s">
        <v>565</v>
      </c>
      <c r="O2137" s="883" t="s">
        <v>645</v>
      </c>
      <c r="P2137" s="884"/>
      <c r="Q2137" s="846"/>
      <c r="R2137" s="847"/>
      <c r="S2137" s="847"/>
      <c r="T2137" s="847"/>
      <c r="U2137" s="847"/>
      <c r="V2137" s="847"/>
      <c r="W2137" s="848"/>
    </row>
    <row r="2138" spans="2:23" s="256" customFormat="1" ht="20.100000000000001" customHeight="1" x14ac:dyDescent="0.15">
      <c r="B2138" s="859"/>
      <c r="C2138" s="830"/>
      <c r="D2138" s="880"/>
      <c r="E2138" s="881"/>
      <c r="F2138" s="849"/>
      <c r="G2138" s="850"/>
      <c r="H2138" s="850"/>
      <c r="I2138" s="850"/>
      <c r="J2138" s="850"/>
      <c r="K2138" s="850"/>
      <c r="L2138" s="851"/>
      <c r="M2138" s="859"/>
      <c r="N2138" s="830"/>
      <c r="O2138" s="880"/>
      <c r="P2138" s="881"/>
      <c r="Q2138" s="849"/>
      <c r="R2138" s="850"/>
      <c r="S2138" s="850"/>
      <c r="T2138" s="850"/>
      <c r="U2138" s="850"/>
      <c r="V2138" s="850"/>
      <c r="W2138" s="851"/>
    </row>
    <row r="2139" spans="2:23" s="256" customFormat="1" ht="20.100000000000001" customHeight="1" x14ac:dyDescent="0.15">
      <c r="B2139" s="859"/>
      <c r="C2139" s="839" t="s">
        <v>2</v>
      </c>
      <c r="D2139" s="842">
        <v>1</v>
      </c>
      <c r="E2139" s="843"/>
      <c r="F2139" s="849"/>
      <c r="G2139" s="850"/>
      <c r="H2139" s="850"/>
      <c r="I2139" s="850"/>
      <c r="J2139" s="850"/>
      <c r="K2139" s="850"/>
      <c r="L2139" s="851"/>
      <c r="M2139" s="859"/>
      <c r="N2139" s="839" t="s">
        <v>2</v>
      </c>
      <c r="O2139" s="842">
        <v>2</v>
      </c>
      <c r="P2139" s="843"/>
      <c r="Q2139" s="849"/>
      <c r="R2139" s="850"/>
      <c r="S2139" s="850"/>
      <c r="T2139" s="850"/>
      <c r="U2139" s="850"/>
      <c r="V2139" s="850"/>
      <c r="W2139" s="851"/>
    </row>
    <row r="2140" spans="2:23" s="256" customFormat="1" ht="20.100000000000001" customHeight="1" x14ac:dyDescent="0.15">
      <c r="B2140" s="860"/>
      <c r="C2140" s="830"/>
      <c r="D2140" s="844"/>
      <c r="E2140" s="845"/>
      <c r="F2140" s="849"/>
      <c r="G2140" s="850"/>
      <c r="H2140" s="850"/>
      <c r="I2140" s="850"/>
      <c r="J2140" s="850"/>
      <c r="K2140" s="850"/>
      <c r="L2140" s="851"/>
      <c r="M2140" s="860"/>
      <c r="N2140" s="830"/>
      <c r="O2140" s="844"/>
      <c r="P2140" s="845"/>
      <c r="Q2140" s="849"/>
      <c r="R2140" s="850"/>
      <c r="S2140" s="850"/>
      <c r="T2140" s="850"/>
      <c r="U2140" s="850"/>
      <c r="V2140" s="850"/>
      <c r="W2140" s="851"/>
    </row>
    <row r="2141" spans="2:23" s="256" customFormat="1" ht="17.100000000000001" customHeight="1" x14ac:dyDescent="0.15">
      <c r="B2141" s="574" t="s">
        <v>566</v>
      </c>
      <c r="C2141" s="574" t="s">
        <v>3</v>
      </c>
      <c r="D2141" s="842" t="s">
        <v>534</v>
      </c>
      <c r="E2141" s="843"/>
      <c r="F2141" s="849"/>
      <c r="G2141" s="850"/>
      <c r="H2141" s="850"/>
      <c r="I2141" s="850"/>
      <c r="J2141" s="850"/>
      <c r="K2141" s="850"/>
      <c r="L2141" s="851"/>
      <c r="M2141" s="574" t="s">
        <v>566</v>
      </c>
      <c r="N2141" s="574" t="s">
        <v>3</v>
      </c>
      <c r="O2141" s="842" t="s">
        <v>331</v>
      </c>
      <c r="P2141" s="843"/>
      <c r="Q2141" s="849"/>
      <c r="R2141" s="850"/>
      <c r="S2141" s="850"/>
      <c r="T2141" s="850"/>
      <c r="U2141" s="850"/>
      <c r="V2141" s="850"/>
      <c r="W2141" s="851"/>
    </row>
    <row r="2142" spans="2:23" s="256" customFormat="1" ht="17.100000000000001" customHeight="1" x14ac:dyDescent="0.15">
      <c r="B2142" s="574"/>
      <c r="C2142" s="574"/>
      <c r="D2142" s="844"/>
      <c r="E2142" s="845"/>
      <c r="F2142" s="849"/>
      <c r="G2142" s="850"/>
      <c r="H2142" s="850"/>
      <c r="I2142" s="850"/>
      <c r="J2142" s="850"/>
      <c r="K2142" s="850"/>
      <c r="L2142" s="851"/>
      <c r="M2142" s="574"/>
      <c r="N2142" s="574"/>
      <c r="O2142" s="844"/>
      <c r="P2142" s="845"/>
      <c r="Q2142" s="849"/>
      <c r="R2142" s="850"/>
      <c r="S2142" s="850"/>
      <c r="T2142" s="850"/>
      <c r="U2142" s="850"/>
      <c r="V2142" s="850"/>
      <c r="W2142" s="851"/>
    </row>
    <row r="2143" spans="2:23" s="256" customFormat="1" ht="17.100000000000001" customHeight="1" x14ac:dyDescent="0.15">
      <c r="B2143" s="574"/>
      <c r="C2143" s="574" t="s">
        <v>4</v>
      </c>
      <c r="D2143" s="842" t="s">
        <v>487</v>
      </c>
      <c r="E2143" s="843"/>
      <c r="F2143" s="849"/>
      <c r="G2143" s="850"/>
      <c r="H2143" s="850"/>
      <c r="I2143" s="850"/>
      <c r="J2143" s="850"/>
      <c r="K2143" s="850"/>
      <c r="L2143" s="851"/>
      <c r="M2143" s="574"/>
      <c r="N2143" s="574" t="s">
        <v>4</v>
      </c>
      <c r="O2143" s="842" t="s">
        <v>354</v>
      </c>
      <c r="P2143" s="843"/>
      <c r="Q2143" s="849"/>
      <c r="R2143" s="850"/>
      <c r="S2143" s="850"/>
      <c r="T2143" s="850"/>
      <c r="U2143" s="850"/>
      <c r="V2143" s="850"/>
      <c r="W2143" s="851"/>
    </row>
    <row r="2144" spans="2:23" s="256" customFormat="1" ht="17.100000000000001" customHeight="1" x14ac:dyDescent="0.15">
      <c r="B2144" s="574"/>
      <c r="C2144" s="574"/>
      <c r="D2144" s="844"/>
      <c r="E2144" s="845"/>
      <c r="F2144" s="849"/>
      <c r="G2144" s="850"/>
      <c r="H2144" s="850"/>
      <c r="I2144" s="850"/>
      <c r="J2144" s="850"/>
      <c r="K2144" s="850"/>
      <c r="L2144" s="851"/>
      <c r="M2144" s="574"/>
      <c r="N2144" s="574"/>
      <c r="O2144" s="844"/>
      <c r="P2144" s="845"/>
      <c r="Q2144" s="849"/>
      <c r="R2144" s="850"/>
      <c r="S2144" s="850"/>
      <c r="T2144" s="850"/>
      <c r="U2144" s="850"/>
      <c r="V2144" s="850"/>
      <c r="W2144" s="851"/>
    </row>
    <row r="2145" spans="2:31" s="256" customFormat="1" ht="17.100000000000001" customHeight="1" x14ac:dyDescent="0.15">
      <c r="B2145" s="522" t="s">
        <v>5</v>
      </c>
      <c r="C2145" s="524"/>
      <c r="D2145" s="827" t="s">
        <v>332</v>
      </c>
      <c r="E2145" s="828"/>
      <c r="F2145" s="849"/>
      <c r="G2145" s="850"/>
      <c r="H2145" s="850"/>
      <c r="I2145" s="850"/>
      <c r="J2145" s="850"/>
      <c r="K2145" s="850"/>
      <c r="L2145" s="851"/>
      <c r="M2145" s="522" t="s">
        <v>5</v>
      </c>
      <c r="N2145" s="524"/>
      <c r="O2145" s="827" t="s">
        <v>332</v>
      </c>
      <c r="P2145" s="828"/>
      <c r="Q2145" s="849"/>
      <c r="R2145" s="850"/>
      <c r="S2145" s="850"/>
      <c r="T2145" s="850"/>
      <c r="U2145" s="850"/>
      <c r="V2145" s="850"/>
      <c r="W2145" s="851"/>
    </row>
    <row r="2146" spans="2:31" s="256" customFormat="1" ht="17.100000000000001" customHeight="1" x14ac:dyDescent="0.15">
      <c r="B2146" s="522" t="s">
        <v>6</v>
      </c>
      <c r="C2146" s="524"/>
      <c r="D2146" s="844" t="s">
        <v>532</v>
      </c>
      <c r="E2146" s="845"/>
      <c r="F2146" s="849"/>
      <c r="G2146" s="850"/>
      <c r="H2146" s="850"/>
      <c r="I2146" s="850"/>
      <c r="J2146" s="850"/>
      <c r="K2146" s="850"/>
      <c r="L2146" s="851"/>
      <c r="M2146" s="522" t="s">
        <v>6</v>
      </c>
      <c r="N2146" s="524"/>
      <c r="O2146" s="844" t="s">
        <v>532</v>
      </c>
      <c r="P2146" s="845"/>
      <c r="Q2146" s="849"/>
      <c r="R2146" s="850"/>
      <c r="S2146" s="850"/>
      <c r="T2146" s="850"/>
      <c r="U2146" s="850"/>
      <c r="V2146" s="850"/>
      <c r="W2146" s="851"/>
    </row>
    <row r="2147" spans="2:31" s="256" customFormat="1" ht="17.100000000000001" customHeight="1" x14ac:dyDescent="0.15">
      <c r="B2147" s="562" t="s">
        <v>29</v>
      </c>
      <c r="C2147" s="831" t="s">
        <v>267</v>
      </c>
      <c r="D2147" s="832"/>
      <c r="E2147" s="260"/>
      <c r="F2147" s="849"/>
      <c r="G2147" s="850"/>
      <c r="H2147" s="850"/>
      <c r="I2147" s="850"/>
      <c r="J2147" s="850"/>
      <c r="K2147" s="850"/>
      <c r="L2147" s="851"/>
      <c r="M2147" s="562" t="s">
        <v>29</v>
      </c>
      <c r="N2147" s="831" t="s">
        <v>267</v>
      </c>
      <c r="O2147" s="832"/>
      <c r="P2147" s="260"/>
      <c r="Q2147" s="849"/>
      <c r="R2147" s="850"/>
      <c r="S2147" s="850"/>
      <c r="T2147" s="850"/>
      <c r="U2147" s="850"/>
      <c r="V2147" s="850"/>
      <c r="W2147" s="851"/>
    </row>
    <row r="2148" spans="2:31" s="256" customFormat="1" ht="17.100000000000001" customHeight="1" x14ac:dyDescent="0.15">
      <c r="B2148" s="565"/>
      <c r="C2148" s="831" t="s">
        <v>268</v>
      </c>
      <c r="D2148" s="832"/>
      <c r="E2148" s="261" t="s">
        <v>551</v>
      </c>
      <c r="F2148" s="852"/>
      <c r="G2148" s="853"/>
      <c r="H2148" s="853"/>
      <c r="I2148" s="853"/>
      <c r="J2148" s="853"/>
      <c r="K2148" s="853"/>
      <c r="L2148" s="854"/>
      <c r="M2148" s="565"/>
      <c r="N2148" s="831" t="s">
        <v>268</v>
      </c>
      <c r="O2148" s="832"/>
      <c r="P2148" s="261" t="s">
        <v>551</v>
      </c>
      <c r="Q2148" s="852"/>
      <c r="R2148" s="853"/>
      <c r="S2148" s="853"/>
      <c r="T2148" s="853"/>
      <c r="U2148" s="853"/>
      <c r="V2148" s="853"/>
      <c r="W2148" s="854"/>
    </row>
    <row r="2149" spans="2:31" s="256" customFormat="1" ht="17.100000000000001" customHeight="1" x14ac:dyDescent="0.15">
      <c r="B2149" s="522" t="s">
        <v>7</v>
      </c>
      <c r="C2149" s="523"/>
      <c r="D2149" s="524"/>
      <c r="E2149" s="813" t="s">
        <v>1106</v>
      </c>
      <c r="F2149" s="814"/>
      <c r="G2149" s="814"/>
      <c r="H2149" s="814"/>
      <c r="I2149" s="814"/>
      <c r="J2149" s="814"/>
      <c r="K2149" s="814"/>
      <c r="L2149" s="815"/>
      <c r="M2149" s="522" t="s">
        <v>7</v>
      </c>
      <c r="N2149" s="523"/>
      <c r="O2149" s="524"/>
      <c r="P2149" s="833" t="s">
        <v>1349</v>
      </c>
      <c r="Q2149" s="857"/>
      <c r="R2149" s="857"/>
      <c r="S2149" s="857"/>
      <c r="T2149" s="857"/>
      <c r="U2149" s="857"/>
      <c r="V2149" s="857"/>
      <c r="W2149" s="858"/>
    </row>
    <row r="2150" spans="2:31" s="256" customFormat="1" ht="17.100000000000001" customHeight="1" x14ac:dyDescent="0.15">
      <c r="B2150" s="522" t="s">
        <v>46</v>
      </c>
      <c r="C2150" s="523"/>
      <c r="D2150" s="524"/>
      <c r="E2150" s="813" t="s">
        <v>516</v>
      </c>
      <c r="F2150" s="814"/>
      <c r="G2150" s="814"/>
      <c r="H2150" s="855"/>
      <c r="I2150" s="855"/>
      <c r="J2150" s="855"/>
      <c r="K2150" s="855"/>
      <c r="L2150" s="856"/>
      <c r="M2150" s="522" t="s">
        <v>46</v>
      </c>
      <c r="N2150" s="523"/>
      <c r="O2150" s="524"/>
      <c r="P2150" s="833" t="s">
        <v>1362</v>
      </c>
      <c r="Q2150" s="857"/>
      <c r="R2150" s="857"/>
      <c r="S2150" s="857"/>
      <c r="T2150" s="857"/>
      <c r="U2150" s="857"/>
      <c r="V2150" s="857"/>
      <c r="W2150" s="858"/>
    </row>
    <row r="2151" spans="2:31" s="256" customFormat="1" ht="17.100000000000001" customHeight="1" x14ac:dyDescent="0.15">
      <c r="B2151" s="522" t="s">
        <v>270</v>
      </c>
      <c r="C2151" s="523"/>
      <c r="D2151" s="524"/>
      <c r="E2151" s="813" t="s">
        <v>516</v>
      </c>
      <c r="F2151" s="814"/>
      <c r="G2151" s="814"/>
      <c r="H2151" s="855"/>
      <c r="I2151" s="855"/>
      <c r="J2151" s="855"/>
      <c r="K2151" s="855"/>
      <c r="L2151" s="856"/>
      <c r="M2151" s="522" t="s">
        <v>270</v>
      </c>
      <c r="N2151" s="523"/>
      <c r="O2151" s="524"/>
      <c r="P2151" s="813" t="s">
        <v>516</v>
      </c>
      <c r="Q2151" s="814"/>
      <c r="R2151" s="814"/>
      <c r="S2151" s="855"/>
      <c r="T2151" s="855"/>
      <c r="U2151" s="855"/>
      <c r="V2151" s="855"/>
      <c r="W2151" s="856"/>
    </row>
    <row r="2152" spans="2:31" s="256" customFormat="1" ht="17.100000000000001" customHeight="1" x14ac:dyDescent="0.15">
      <c r="B2152" s="522" t="s">
        <v>289</v>
      </c>
      <c r="C2152" s="523"/>
      <c r="D2152" s="524"/>
      <c r="E2152" s="813" t="s">
        <v>555</v>
      </c>
      <c r="F2152" s="814"/>
      <c r="G2152" s="814"/>
      <c r="H2152" s="816" t="s">
        <v>8</v>
      </c>
      <c r="I2152" s="817"/>
      <c r="J2152" s="818"/>
      <c r="K2152" s="819"/>
      <c r="L2152" s="820"/>
      <c r="M2152" s="522" t="s">
        <v>289</v>
      </c>
      <c r="N2152" s="523"/>
      <c r="O2152" s="524"/>
      <c r="P2152" s="813" t="s">
        <v>555</v>
      </c>
      <c r="Q2152" s="814"/>
      <c r="R2152" s="814"/>
      <c r="S2152" s="816" t="s">
        <v>8</v>
      </c>
      <c r="T2152" s="817"/>
      <c r="U2152" s="818"/>
      <c r="V2152" s="819"/>
      <c r="W2152" s="820"/>
    </row>
    <row r="2153" spans="2:31" s="256" customFormat="1" ht="17.100000000000001" customHeight="1" x14ac:dyDescent="0.15">
      <c r="B2153" s="522" t="s">
        <v>567</v>
      </c>
      <c r="C2153" s="523"/>
      <c r="D2153" s="821" t="s">
        <v>1348</v>
      </c>
      <c r="E2153" s="822"/>
      <c r="F2153" s="822"/>
      <c r="G2153" s="822"/>
      <c r="H2153" s="822"/>
      <c r="I2153" s="822"/>
      <c r="J2153" s="822"/>
      <c r="K2153" s="822"/>
      <c r="L2153" s="823"/>
      <c r="M2153" s="565" t="s">
        <v>567</v>
      </c>
      <c r="N2153" s="566"/>
      <c r="O2153" s="836" t="s">
        <v>1744</v>
      </c>
      <c r="P2153" s="837"/>
      <c r="Q2153" s="837"/>
      <c r="R2153" s="837"/>
      <c r="S2153" s="837"/>
      <c r="T2153" s="837"/>
      <c r="U2153" s="837"/>
      <c r="V2153" s="837"/>
      <c r="W2153" s="838"/>
    </row>
    <row r="2154" spans="2:31" ht="15" customHeight="1" x14ac:dyDescent="0.15">
      <c r="B2154" s="263"/>
      <c r="C2154" s="824" t="s">
        <v>568</v>
      </c>
      <c r="D2154" s="825"/>
      <c r="E2154" s="825"/>
      <c r="F2154" s="825"/>
      <c r="G2154" s="825"/>
      <c r="H2154" s="825"/>
      <c r="I2154" s="825"/>
      <c r="J2154" s="825"/>
      <c r="K2154" s="825"/>
      <c r="L2154" s="825"/>
      <c r="M2154" s="263"/>
      <c r="N2154" s="263" t="s">
        <v>569</v>
      </c>
      <c r="O2154" s="263"/>
      <c r="P2154" s="263"/>
      <c r="Q2154" s="263"/>
      <c r="R2154" s="263"/>
      <c r="S2154" s="263"/>
      <c r="T2154" s="263"/>
      <c r="U2154" s="263"/>
      <c r="V2154" s="263"/>
      <c r="W2154" s="263"/>
      <c r="AA2154" s="256"/>
      <c r="AB2154" s="256"/>
      <c r="AC2154" s="256"/>
      <c r="AD2154" s="256"/>
      <c r="AE2154" s="256"/>
    </row>
    <row r="2155" spans="2:31" ht="15" customHeight="1" x14ac:dyDescent="0.15">
      <c r="B2155" s="263"/>
      <c r="C2155" s="826"/>
      <c r="D2155" s="826"/>
      <c r="E2155" s="826"/>
      <c r="F2155" s="826"/>
      <c r="G2155" s="826"/>
      <c r="H2155" s="826"/>
      <c r="I2155" s="826"/>
      <c r="J2155" s="826"/>
      <c r="K2155" s="826"/>
      <c r="L2155" s="826"/>
      <c r="M2155" s="263"/>
      <c r="N2155" s="263" t="s">
        <v>570</v>
      </c>
      <c r="O2155" s="263"/>
      <c r="P2155" s="263"/>
      <c r="Q2155" s="263"/>
      <c r="R2155" s="263"/>
      <c r="S2155" s="263"/>
      <c r="T2155" s="263"/>
      <c r="U2155" s="263"/>
      <c r="V2155" s="263"/>
      <c r="W2155" s="263"/>
      <c r="AA2155" s="256"/>
      <c r="AB2155" s="256"/>
      <c r="AC2155" s="256"/>
      <c r="AD2155" s="256"/>
      <c r="AE2155" s="256"/>
    </row>
    <row r="2156" spans="2:31" ht="15" customHeight="1" x14ac:dyDescent="0.15">
      <c r="C2156" s="263" t="s">
        <v>571</v>
      </c>
      <c r="N2156" s="264" t="s">
        <v>517</v>
      </c>
      <c r="O2156" s="264"/>
      <c r="P2156" s="264"/>
      <c r="Q2156" s="264"/>
      <c r="R2156" s="264"/>
      <c r="S2156" s="264"/>
      <c r="T2156" s="264"/>
      <c r="U2156" s="264"/>
      <c r="V2156" s="264"/>
      <c r="AA2156" s="256"/>
      <c r="AB2156" s="256"/>
      <c r="AC2156" s="256"/>
      <c r="AD2156" s="256"/>
      <c r="AE2156" s="256"/>
    </row>
    <row r="2157" spans="2:31" ht="15" customHeight="1" x14ac:dyDescent="0.15">
      <c r="C2157" s="263" t="s">
        <v>573</v>
      </c>
      <c r="N2157" s="264" t="s">
        <v>572</v>
      </c>
      <c r="O2157" s="264"/>
      <c r="P2157" s="264"/>
      <c r="Q2157" s="264"/>
      <c r="R2157" s="264"/>
      <c r="S2157" s="264"/>
      <c r="T2157" s="264"/>
      <c r="U2157" s="264"/>
      <c r="V2157" s="264"/>
      <c r="AA2157" s="256"/>
      <c r="AB2157" s="256"/>
      <c r="AC2157" s="256"/>
      <c r="AD2157" s="256"/>
      <c r="AE2157" s="256"/>
    </row>
    <row r="2158" spans="2:31" x14ac:dyDescent="0.15">
      <c r="C2158" s="264" t="s">
        <v>542</v>
      </c>
      <c r="N2158" s="264" t="s">
        <v>450</v>
      </c>
      <c r="O2158" s="264"/>
      <c r="P2158" s="264"/>
      <c r="Q2158" s="264"/>
      <c r="R2158" s="264"/>
      <c r="S2158" s="264"/>
      <c r="T2158" s="264"/>
      <c r="U2158" s="264"/>
      <c r="V2158" s="264"/>
      <c r="AA2158" s="256"/>
      <c r="AB2158" s="256"/>
      <c r="AC2158" s="256"/>
      <c r="AD2158" s="256"/>
      <c r="AE2158" s="256"/>
    </row>
    <row r="2159" spans="2:31" x14ac:dyDescent="0.15">
      <c r="N2159" s="264"/>
      <c r="AA2159" s="256"/>
      <c r="AB2159" s="256"/>
      <c r="AC2159" s="256"/>
      <c r="AD2159" s="256"/>
      <c r="AE2159" s="256"/>
    </row>
    <row r="2160" spans="2:31" x14ac:dyDescent="0.15">
      <c r="N2160" s="264"/>
      <c r="AA2160" s="256"/>
      <c r="AB2160" s="256"/>
      <c r="AC2160" s="256"/>
      <c r="AD2160" s="256"/>
      <c r="AE2160" s="256"/>
    </row>
    <row r="2161" spans="2:31" ht="9" customHeight="1" x14ac:dyDescent="0.15">
      <c r="AA2161" s="256"/>
      <c r="AB2161" s="256"/>
      <c r="AC2161" s="256"/>
      <c r="AD2161" s="256"/>
      <c r="AE2161" s="256"/>
    </row>
    <row r="2162" spans="2:31" s="256" customFormat="1" ht="22.5" customHeight="1" x14ac:dyDescent="0.15">
      <c r="B2162" s="867" t="s">
        <v>563</v>
      </c>
      <c r="C2162" s="867"/>
      <c r="D2162" s="867"/>
      <c r="E2162" s="867"/>
      <c r="F2162" s="867"/>
      <c r="G2162" s="867"/>
      <c r="H2162" s="867"/>
      <c r="I2162" s="867"/>
      <c r="J2162" s="867"/>
      <c r="K2162" s="867"/>
      <c r="L2162" s="867"/>
      <c r="M2162" s="867"/>
      <c r="N2162" s="867"/>
      <c r="O2162" s="867"/>
      <c r="P2162" s="867"/>
      <c r="Q2162" s="867"/>
      <c r="R2162" s="867"/>
      <c r="S2162" s="867"/>
      <c r="T2162" s="867"/>
      <c r="U2162" s="867"/>
      <c r="V2162" s="867"/>
      <c r="W2162" s="867"/>
      <c r="Y2162" s="242" t="s">
        <v>551</v>
      </c>
    </row>
    <row r="2163" spans="2:31" s="256" customFormat="1" ht="20.100000000000001" customHeight="1" x14ac:dyDescent="0.15">
      <c r="B2163" s="258" t="s">
        <v>27</v>
      </c>
      <c r="C2163" s="258"/>
      <c r="D2163" s="868" t="str">
        <f>D2118</f>
        <v>ミネトンネル</v>
      </c>
      <c r="E2163" s="868"/>
      <c r="F2163" s="868"/>
      <c r="G2163" s="868"/>
      <c r="H2163" s="869" t="s">
        <v>28</v>
      </c>
      <c r="I2163" s="869"/>
      <c r="J2163" s="870" t="str">
        <f>J2118</f>
        <v>一般国道　316号</v>
      </c>
      <c r="K2163" s="870"/>
      <c r="L2163" s="870"/>
      <c r="M2163" s="871" t="s">
        <v>255</v>
      </c>
      <c r="N2163" s="871"/>
      <c r="O2163" s="871"/>
      <c r="P2163" s="872" t="str">
        <f>P2118</f>
        <v>株式会社ニュージェック</v>
      </c>
      <c r="Q2163" s="872"/>
      <c r="R2163" s="872"/>
      <c r="S2163" s="562" t="s">
        <v>220</v>
      </c>
      <c r="T2163" s="564"/>
      <c r="U2163" s="873">
        <f>U2118</f>
        <v>44294</v>
      </c>
      <c r="V2163" s="874"/>
      <c r="W2163" s="875"/>
      <c r="Y2163" s="242" t="s">
        <v>554</v>
      </c>
    </row>
    <row r="2164" spans="2:31" s="256" customFormat="1" ht="20.100000000000001" customHeight="1" x14ac:dyDescent="0.15">
      <c r="B2164" s="259" t="s">
        <v>0</v>
      </c>
      <c r="C2164" s="259"/>
      <c r="D2164" s="879" t="str">
        <f>D2119</f>
        <v>美祢トンネル</v>
      </c>
      <c r="E2164" s="879"/>
      <c r="F2164" s="879"/>
      <c r="G2164" s="879"/>
      <c r="H2164" s="541" t="s">
        <v>1</v>
      </c>
      <c r="I2164" s="541"/>
      <c r="J2164" s="870" t="str">
        <f>J2119</f>
        <v>宇部土木建築事務所</v>
      </c>
      <c r="K2164" s="870"/>
      <c r="L2164" s="870"/>
      <c r="M2164" s="871" t="s">
        <v>256</v>
      </c>
      <c r="N2164" s="871"/>
      <c r="O2164" s="871"/>
      <c r="P2164" s="872" t="str">
        <f>P2119</f>
        <v>石村　勝伸</v>
      </c>
      <c r="Q2164" s="872"/>
      <c r="R2164" s="872"/>
      <c r="S2164" s="705"/>
      <c r="T2164" s="706"/>
      <c r="U2164" s="876"/>
      <c r="V2164" s="877"/>
      <c r="W2164" s="878"/>
      <c r="Y2164" s="242" t="s">
        <v>54</v>
      </c>
    </row>
    <row r="2165" spans="2:31" s="256" customFormat="1" ht="20.100000000000001" customHeight="1" x14ac:dyDescent="0.15">
      <c r="B2165" s="861" t="s">
        <v>564</v>
      </c>
      <c r="C2165" s="839" t="s">
        <v>565</v>
      </c>
      <c r="D2165" s="883" t="s">
        <v>757</v>
      </c>
      <c r="E2165" s="884"/>
      <c r="F2165" s="846"/>
      <c r="G2165" s="847"/>
      <c r="H2165" s="847"/>
      <c r="I2165" s="847"/>
      <c r="J2165" s="847"/>
      <c r="K2165" s="847"/>
      <c r="L2165" s="848"/>
      <c r="M2165" s="861" t="s">
        <v>564</v>
      </c>
      <c r="N2165" s="839" t="s">
        <v>565</v>
      </c>
      <c r="O2165" s="883" t="s">
        <v>758</v>
      </c>
      <c r="P2165" s="884"/>
      <c r="Q2165" s="846"/>
      <c r="R2165" s="847"/>
      <c r="S2165" s="847"/>
      <c r="T2165" s="847"/>
      <c r="U2165" s="847"/>
      <c r="V2165" s="847"/>
      <c r="W2165" s="848"/>
      <c r="Y2165" s="242" t="s">
        <v>55</v>
      </c>
    </row>
    <row r="2166" spans="2:31" s="256" customFormat="1" ht="20.100000000000001" customHeight="1" x14ac:dyDescent="0.15">
      <c r="B2166" s="859"/>
      <c r="C2166" s="830"/>
      <c r="D2166" s="880"/>
      <c r="E2166" s="881"/>
      <c r="F2166" s="849"/>
      <c r="G2166" s="850"/>
      <c r="H2166" s="850"/>
      <c r="I2166" s="850"/>
      <c r="J2166" s="850"/>
      <c r="K2166" s="850"/>
      <c r="L2166" s="851"/>
      <c r="M2166" s="859"/>
      <c r="N2166" s="830"/>
      <c r="O2166" s="880"/>
      <c r="P2166" s="881"/>
      <c r="Q2166" s="849"/>
      <c r="R2166" s="850"/>
      <c r="S2166" s="850"/>
      <c r="T2166" s="850"/>
      <c r="U2166" s="850"/>
      <c r="V2166" s="850"/>
      <c r="W2166" s="851"/>
    </row>
    <row r="2167" spans="2:31" s="256" customFormat="1" ht="20.100000000000001" customHeight="1" x14ac:dyDescent="0.15">
      <c r="B2167" s="859"/>
      <c r="C2167" s="839" t="s">
        <v>2</v>
      </c>
      <c r="D2167" s="842">
        <v>1</v>
      </c>
      <c r="E2167" s="843"/>
      <c r="F2167" s="849"/>
      <c r="G2167" s="850"/>
      <c r="H2167" s="850"/>
      <c r="I2167" s="850"/>
      <c r="J2167" s="850"/>
      <c r="K2167" s="850"/>
      <c r="L2167" s="851"/>
      <c r="M2167" s="859"/>
      <c r="N2167" s="839" t="s">
        <v>2</v>
      </c>
      <c r="O2167" s="842">
        <v>1</v>
      </c>
      <c r="P2167" s="843"/>
      <c r="Q2167" s="849"/>
      <c r="R2167" s="850"/>
      <c r="S2167" s="850"/>
      <c r="T2167" s="850"/>
      <c r="U2167" s="850"/>
      <c r="V2167" s="850"/>
      <c r="W2167" s="851"/>
    </row>
    <row r="2168" spans="2:31" s="256" customFormat="1" ht="20.100000000000001" customHeight="1" x14ac:dyDescent="0.15">
      <c r="B2168" s="860"/>
      <c r="C2168" s="830"/>
      <c r="D2168" s="844"/>
      <c r="E2168" s="845"/>
      <c r="F2168" s="849"/>
      <c r="G2168" s="850"/>
      <c r="H2168" s="850"/>
      <c r="I2168" s="850"/>
      <c r="J2168" s="850"/>
      <c r="K2168" s="850"/>
      <c r="L2168" s="851"/>
      <c r="M2168" s="860"/>
      <c r="N2168" s="830"/>
      <c r="O2168" s="844"/>
      <c r="P2168" s="845"/>
      <c r="Q2168" s="849"/>
      <c r="R2168" s="850"/>
      <c r="S2168" s="850"/>
      <c r="T2168" s="850"/>
      <c r="U2168" s="850"/>
      <c r="V2168" s="850"/>
      <c r="W2168" s="851"/>
    </row>
    <row r="2169" spans="2:31" s="256" customFormat="1" ht="17.100000000000001" customHeight="1" x14ac:dyDescent="0.15">
      <c r="B2169" s="574" t="s">
        <v>566</v>
      </c>
      <c r="C2169" s="574" t="s">
        <v>3</v>
      </c>
      <c r="D2169" s="842" t="s">
        <v>534</v>
      </c>
      <c r="E2169" s="843"/>
      <c r="F2169" s="849"/>
      <c r="G2169" s="850"/>
      <c r="H2169" s="850"/>
      <c r="I2169" s="850"/>
      <c r="J2169" s="850"/>
      <c r="K2169" s="850"/>
      <c r="L2169" s="851"/>
      <c r="M2169" s="574" t="s">
        <v>566</v>
      </c>
      <c r="N2169" s="574" t="s">
        <v>3</v>
      </c>
      <c r="O2169" s="842" t="s">
        <v>534</v>
      </c>
      <c r="P2169" s="843"/>
      <c r="Q2169" s="849"/>
      <c r="R2169" s="850"/>
      <c r="S2169" s="850"/>
      <c r="T2169" s="850"/>
      <c r="U2169" s="850"/>
      <c r="V2169" s="850"/>
      <c r="W2169" s="851"/>
      <c r="AA2169" s="257"/>
      <c r="AB2169" s="257"/>
      <c r="AC2169" s="257"/>
      <c r="AD2169" s="257"/>
      <c r="AE2169" s="257"/>
    </row>
    <row r="2170" spans="2:31" s="256" customFormat="1" ht="17.100000000000001" customHeight="1" x14ac:dyDescent="0.15">
      <c r="B2170" s="574"/>
      <c r="C2170" s="574"/>
      <c r="D2170" s="844"/>
      <c r="E2170" s="845"/>
      <c r="F2170" s="849"/>
      <c r="G2170" s="850"/>
      <c r="H2170" s="850"/>
      <c r="I2170" s="850"/>
      <c r="J2170" s="850"/>
      <c r="K2170" s="850"/>
      <c r="L2170" s="851"/>
      <c r="M2170" s="574"/>
      <c r="N2170" s="574"/>
      <c r="O2170" s="844"/>
      <c r="P2170" s="845"/>
      <c r="Q2170" s="849"/>
      <c r="R2170" s="850"/>
      <c r="S2170" s="850"/>
      <c r="T2170" s="850"/>
      <c r="U2170" s="850"/>
      <c r="V2170" s="850"/>
      <c r="W2170" s="851"/>
      <c r="AA2170" s="257"/>
      <c r="AB2170" s="257"/>
      <c r="AC2170" s="257"/>
      <c r="AD2170" s="257"/>
      <c r="AE2170" s="257"/>
    </row>
    <row r="2171" spans="2:31" s="256" customFormat="1" ht="17.100000000000001" customHeight="1" x14ac:dyDescent="0.15">
      <c r="B2171" s="574"/>
      <c r="C2171" s="574" t="s">
        <v>4</v>
      </c>
      <c r="D2171" s="842" t="s">
        <v>485</v>
      </c>
      <c r="E2171" s="843"/>
      <c r="F2171" s="849"/>
      <c r="G2171" s="850"/>
      <c r="H2171" s="850"/>
      <c r="I2171" s="850"/>
      <c r="J2171" s="850"/>
      <c r="K2171" s="850"/>
      <c r="L2171" s="851"/>
      <c r="M2171" s="574"/>
      <c r="N2171" s="574" t="s">
        <v>4</v>
      </c>
      <c r="O2171" s="842" t="s">
        <v>486</v>
      </c>
      <c r="P2171" s="843"/>
      <c r="Q2171" s="849"/>
      <c r="R2171" s="850"/>
      <c r="S2171" s="850"/>
      <c r="T2171" s="850"/>
      <c r="U2171" s="850"/>
      <c r="V2171" s="850"/>
      <c r="W2171" s="851"/>
      <c r="AA2171" s="257"/>
      <c r="AB2171" s="257"/>
      <c r="AC2171" s="257"/>
      <c r="AD2171" s="257"/>
      <c r="AE2171" s="257"/>
    </row>
    <row r="2172" spans="2:31" s="256" customFormat="1" ht="17.100000000000001" customHeight="1" x14ac:dyDescent="0.15">
      <c r="B2172" s="574"/>
      <c r="C2172" s="574"/>
      <c r="D2172" s="844"/>
      <c r="E2172" s="845"/>
      <c r="F2172" s="849"/>
      <c r="G2172" s="850"/>
      <c r="H2172" s="850"/>
      <c r="I2172" s="850"/>
      <c r="J2172" s="850"/>
      <c r="K2172" s="850"/>
      <c r="L2172" s="851"/>
      <c r="M2172" s="574"/>
      <c r="N2172" s="574"/>
      <c r="O2172" s="844"/>
      <c r="P2172" s="845"/>
      <c r="Q2172" s="849"/>
      <c r="R2172" s="850"/>
      <c r="S2172" s="850"/>
      <c r="T2172" s="850"/>
      <c r="U2172" s="850"/>
      <c r="V2172" s="850"/>
      <c r="W2172" s="851"/>
      <c r="AA2172" s="257"/>
      <c r="AB2172" s="257"/>
      <c r="AC2172" s="257"/>
      <c r="AD2172" s="257"/>
      <c r="AE2172" s="257"/>
    </row>
    <row r="2173" spans="2:31" s="256" customFormat="1" ht="17.100000000000001" customHeight="1" x14ac:dyDescent="0.15">
      <c r="B2173" s="522" t="s">
        <v>5</v>
      </c>
      <c r="C2173" s="524"/>
      <c r="D2173" s="827" t="s">
        <v>332</v>
      </c>
      <c r="E2173" s="828"/>
      <c r="F2173" s="849"/>
      <c r="G2173" s="850"/>
      <c r="H2173" s="850"/>
      <c r="I2173" s="850"/>
      <c r="J2173" s="850"/>
      <c r="K2173" s="850"/>
      <c r="L2173" s="851"/>
      <c r="M2173" s="522" t="s">
        <v>5</v>
      </c>
      <c r="N2173" s="524"/>
      <c r="O2173" s="827" t="s">
        <v>332</v>
      </c>
      <c r="P2173" s="828"/>
      <c r="Q2173" s="849"/>
      <c r="R2173" s="850"/>
      <c r="S2173" s="850"/>
      <c r="T2173" s="850"/>
      <c r="U2173" s="850"/>
      <c r="V2173" s="850"/>
      <c r="W2173" s="851"/>
      <c r="AA2173" s="257"/>
      <c r="AB2173" s="257"/>
      <c r="AC2173" s="257"/>
      <c r="AD2173" s="257"/>
      <c r="AE2173" s="257"/>
    </row>
    <row r="2174" spans="2:31" s="256" customFormat="1" ht="17.100000000000001" customHeight="1" x14ac:dyDescent="0.15">
      <c r="B2174" s="522" t="s">
        <v>6</v>
      </c>
      <c r="C2174" s="524"/>
      <c r="D2174" s="844" t="s">
        <v>338</v>
      </c>
      <c r="E2174" s="845"/>
      <c r="F2174" s="849"/>
      <c r="G2174" s="850"/>
      <c r="H2174" s="850"/>
      <c r="I2174" s="850"/>
      <c r="J2174" s="850"/>
      <c r="K2174" s="850"/>
      <c r="L2174" s="851"/>
      <c r="M2174" s="522" t="s">
        <v>6</v>
      </c>
      <c r="N2174" s="524"/>
      <c r="O2174" s="844" t="s">
        <v>532</v>
      </c>
      <c r="P2174" s="845"/>
      <c r="Q2174" s="849"/>
      <c r="R2174" s="850"/>
      <c r="S2174" s="850"/>
      <c r="T2174" s="850"/>
      <c r="U2174" s="850"/>
      <c r="V2174" s="850"/>
      <c r="W2174" s="851"/>
    </row>
    <row r="2175" spans="2:31" s="256" customFormat="1" ht="17.100000000000001" customHeight="1" x14ac:dyDescent="0.15">
      <c r="B2175" s="562" t="s">
        <v>29</v>
      </c>
      <c r="C2175" s="831" t="s">
        <v>267</v>
      </c>
      <c r="D2175" s="832"/>
      <c r="E2175" s="260"/>
      <c r="F2175" s="849"/>
      <c r="G2175" s="850"/>
      <c r="H2175" s="850"/>
      <c r="I2175" s="850"/>
      <c r="J2175" s="850"/>
      <c r="K2175" s="850"/>
      <c r="L2175" s="851"/>
      <c r="M2175" s="562" t="s">
        <v>29</v>
      </c>
      <c r="N2175" s="831" t="s">
        <v>267</v>
      </c>
      <c r="O2175" s="832"/>
      <c r="P2175" s="260"/>
      <c r="Q2175" s="849"/>
      <c r="R2175" s="850"/>
      <c r="S2175" s="850"/>
      <c r="T2175" s="850"/>
      <c r="U2175" s="850"/>
      <c r="V2175" s="850"/>
      <c r="W2175" s="851"/>
    </row>
    <row r="2176" spans="2:31" s="256" customFormat="1" ht="17.100000000000001" customHeight="1" x14ac:dyDescent="0.15">
      <c r="B2176" s="565"/>
      <c r="C2176" s="831" t="s">
        <v>268</v>
      </c>
      <c r="D2176" s="832"/>
      <c r="E2176" s="261" t="s">
        <v>551</v>
      </c>
      <c r="F2176" s="852"/>
      <c r="G2176" s="853"/>
      <c r="H2176" s="853"/>
      <c r="I2176" s="853"/>
      <c r="J2176" s="853"/>
      <c r="K2176" s="853"/>
      <c r="L2176" s="854"/>
      <c r="M2176" s="565"/>
      <c r="N2176" s="831" t="s">
        <v>268</v>
      </c>
      <c r="O2176" s="832"/>
      <c r="P2176" s="261" t="s">
        <v>551</v>
      </c>
      <c r="Q2176" s="852"/>
      <c r="R2176" s="853"/>
      <c r="S2176" s="853"/>
      <c r="T2176" s="853"/>
      <c r="U2176" s="853"/>
      <c r="V2176" s="853"/>
      <c r="W2176" s="854"/>
    </row>
    <row r="2177" spans="2:23" s="256" customFormat="1" ht="17.100000000000001" customHeight="1" x14ac:dyDescent="0.15">
      <c r="B2177" s="522" t="s">
        <v>7</v>
      </c>
      <c r="C2177" s="523"/>
      <c r="D2177" s="524"/>
      <c r="E2177" s="833" t="s">
        <v>1186</v>
      </c>
      <c r="F2177" s="834"/>
      <c r="G2177" s="834"/>
      <c r="H2177" s="834"/>
      <c r="I2177" s="834"/>
      <c r="J2177" s="834"/>
      <c r="K2177" s="834"/>
      <c r="L2177" s="835"/>
      <c r="M2177" s="522" t="s">
        <v>7</v>
      </c>
      <c r="N2177" s="523"/>
      <c r="O2177" s="524"/>
      <c r="P2177" s="813" t="s">
        <v>1350</v>
      </c>
      <c r="Q2177" s="814"/>
      <c r="R2177" s="814"/>
      <c r="S2177" s="814"/>
      <c r="T2177" s="814"/>
      <c r="U2177" s="814"/>
      <c r="V2177" s="814"/>
      <c r="W2177" s="815"/>
    </row>
    <row r="2178" spans="2:23" s="256" customFormat="1" ht="17.100000000000001" customHeight="1" x14ac:dyDescent="0.15">
      <c r="B2178" s="522" t="s">
        <v>46</v>
      </c>
      <c r="C2178" s="523"/>
      <c r="D2178" s="524"/>
      <c r="E2178" s="813" t="s">
        <v>1187</v>
      </c>
      <c r="F2178" s="814"/>
      <c r="G2178" s="814"/>
      <c r="H2178" s="814"/>
      <c r="I2178" s="814"/>
      <c r="J2178" s="814"/>
      <c r="K2178" s="814"/>
      <c r="L2178" s="815"/>
      <c r="M2178" s="522" t="s">
        <v>46</v>
      </c>
      <c r="N2178" s="523"/>
      <c r="O2178" s="524"/>
      <c r="P2178" s="813" t="s">
        <v>1352</v>
      </c>
      <c r="Q2178" s="814"/>
      <c r="R2178" s="814"/>
      <c r="S2178" s="814"/>
      <c r="T2178" s="814"/>
      <c r="U2178" s="814"/>
      <c r="V2178" s="814"/>
      <c r="W2178" s="815"/>
    </row>
    <row r="2179" spans="2:23" s="256" customFormat="1" ht="17.100000000000001" customHeight="1" x14ac:dyDescent="0.15">
      <c r="B2179" s="522" t="s">
        <v>270</v>
      </c>
      <c r="C2179" s="523"/>
      <c r="D2179" s="524"/>
      <c r="E2179" s="813" t="s">
        <v>516</v>
      </c>
      <c r="F2179" s="814"/>
      <c r="G2179" s="814"/>
      <c r="H2179" s="814"/>
      <c r="I2179" s="814"/>
      <c r="J2179" s="814"/>
      <c r="K2179" s="814"/>
      <c r="L2179" s="815"/>
      <c r="M2179" s="522" t="s">
        <v>270</v>
      </c>
      <c r="N2179" s="523"/>
      <c r="O2179" s="524"/>
      <c r="P2179" s="813" t="s">
        <v>516</v>
      </c>
      <c r="Q2179" s="814"/>
      <c r="R2179" s="814"/>
      <c r="S2179" s="855"/>
      <c r="T2179" s="855"/>
      <c r="U2179" s="855"/>
      <c r="V2179" s="855"/>
      <c r="W2179" s="856"/>
    </row>
    <row r="2180" spans="2:23" s="256" customFormat="1" ht="17.100000000000001" customHeight="1" x14ac:dyDescent="0.15">
      <c r="B2180" s="522" t="s">
        <v>289</v>
      </c>
      <c r="C2180" s="523"/>
      <c r="D2180" s="524"/>
      <c r="E2180" s="862" t="s">
        <v>552</v>
      </c>
      <c r="F2180" s="863"/>
      <c r="G2180" s="864"/>
      <c r="H2180" s="816" t="s">
        <v>8</v>
      </c>
      <c r="I2180" s="817"/>
      <c r="J2180" s="818"/>
      <c r="K2180" s="819"/>
      <c r="L2180" s="820"/>
      <c r="M2180" s="522" t="s">
        <v>289</v>
      </c>
      <c r="N2180" s="523"/>
      <c r="O2180" s="524"/>
      <c r="P2180" s="813" t="s">
        <v>555</v>
      </c>
      <c r="Q2180" s="814"/>
      <c r="R2180" s="814"/>
      <c r="S2180" s="816" t="s">
        <v>8</v>
      </c>
      <c r="T2180" s="817"/>
      <c r="U2180" s="818"/>
      <c r="V2180" s="819"/>
      <c r="W2180" s="820"/>
    </row>
    <row r="2181" spans="2:23" s="256" customFormat="1" ht="17.100000000000001" customHeight="1" x14ac:dyDescent="0.15">
      <c r="B2181" s="865" t="s">
        <v>567</v>
      </c>
      <c r="C2181" s="866"/>
      <c r="D2181" s="821" t="s">
        <v>1109</v>
      </c>
      <c r="E2181" s="822"/>
      <c r="F2181" s="822"/>
      <c r="G2181" s="822"/>
      <c r="H2181" s="822"/>
      <c r="I2181" s="822"/>
      <c r="J2181" s="822"/>
      <c r="K2181" s="822"/>
      <c r="L2181" s="823"/>
      <c r="M2181" s="522" t="s">
        <v>567</v>
      </c>
      <c r="N2181" s="523"/>
      <c r="O2181" s="821" t="s">
        <v>1353</v>
      </c>
      <c r="P2181" s="822"/>
      <c r="Q2181" s="822"/>
      <c r="R2181" s="822"/>
      <c r="S2181" s="822"/>
      <c r="T2181" s="822"/>
      <c r="U2181" s="822"/>
      <c r="V2181" s="822"/>
      <c r="W2181" s="823"/>
    </row>
    <row r="2182" spans="2:23" s="256" customFormat="1" ht="20.100000000000001" customHeight="1" x14ac:dyDescent="0.15">
      <c r="B2182" s="861" t="s">
        <v>564</v>
      </c>
      <c r="C2182" s="839" t="s">
        <v>565</v>
      </c>
      <c r="D2182" s="883" t="s">
        <v>758</v>
      </c>
      <c r="E2182" s="884"/>
      <c r="F2182" s="846"/>
      <c r="G2182" s="847"/>
      <c r="H2182" s="847"/>
      <c r="I2182" s="847"/>
      <c r="J2182" s="847"/>
      <c r="K2182" s="847"/>
      <c r="L2182" s="848"/>
      <c r="M2182" s="861" t="s">
        <v>564</v>
      </c>
      <c r="N2182" s="839" t="s">
        <v>565</v>
      </c>
      <c r="O2182" s="883" t="s">
        <v>759</v>
      </c>
      <c r="P2182" s="884"/>
      <c r="Q2182" s="846"/>
      <c r="R2182" s="847"/>
      <c r="S2182" s="847"/>
      <c r="T2182" s="847"/>
      <c r="U2182" s="847"/>
      <c r="V2182" s="847"/>
      <c r="W2182" s="848"/>
    </row>
    <row r="2183" spans="2:23" s="256" customFormat="1" ht="20.100000000000001" customHeight="1" x14ac:dyDescent="0.15">
      <c r="B2183" s="859"/>
      <c r="C2183" s="830"/>
      <c r="D2183" s="880"/>
      <c r="E2183" s="881"/>
      <c r="F2183" s="849"/>
      <c r="G2183" s="850"/>
      <c r="H2183" s="850"/>
      <c r="I2183" s="850"/>
      <c r="J2183" s="850"/>
      <c r="K2183" s="850"/>
      <c r="L2183" s="851"/>
      <c r="M2183" s="859"/>
      <c r="N2183" s="830"/>
      <c r="O2183" s="880"/>
      <c r="P2183" s="881"/>
      <c r="Q2183" s="849"/>
      <c r="R2183" s="850"/>
      <c r="S2183" s="850"/>
      <c r="T2183" s="850"/>
      <c r="U2183" s="850"/>
      <c r="V2183" s="850"/>
      <c r="W2183" s="851"/>
    </row>
    <row r="2184" spans="2:23" s="256" customFormat="1" ht="20.100000000000001" customHeight="1" x14ac:dyDescent="0.15">
      <c r="B2184" s="859"/>
      <c r="C2184" s="839" t="s">
        <v>2</v>
      </c>
      <c r="D2184" s="842">
        <v>2</v>
      </c>
      <c r="E2184" s="843"/>
      <c r="F2184" s="849"/>
      <c r="G2184" s="850"/>
      <c r="H2184" s="850"/>
      <c r="I2184" s="850"/>
      <c r="J2184" s="850"/>
      <c r="K2184" s="850"/>
      <c r="L2184" s="851"/>
      <c r="M2184" s="859"/>
      <c r="N2184" s="839" t="s">
        <v>2</v>
      </c>
      <c r="O2184" s="842">
        <v>1</v>
      </c>
      <c r="P2184" s="843"/>
      <c r="Q2184" s="849"/>
      <c r="R2184" s="850"/>
      <c r="S2184" s="850"/>
      <c r="T2184" s="850"/>
      <c r="U2184" s="850"/>
      <c r="V2184" s="850"/>
      <c r="W2184" s="851"/>
    </row>
    <row r="2185" spans="2:23" s="256" customFormat="1" ht="20.100000000000001" customHeight="1" x14ac:dyDescent="0.15">
      <c r="B2185" s="860"/>
      <c r="C2185" s="830"/>
      <c r="D2185" s="844"/>
      <c r="E2185" s="845"/>
      <c r="F2185" s="849"/>
      <c r="G2185" s="850"/>
      <c r="H2185" s="850"/>
      <c r="I2185" s="850"/>
      <c r="J2185" s="850"/>
      <c r="K2185" s="850"/>
      <c r="L2185" s="851"/>
      <c r="M2185" s="860"/>
      <c r="N2185" s="830"/>
      <c r="O2185" s="844"/>
      <c r="P2185" s="845"/>
      <c r="Q2185" s="849"/>
      <c r="R2185" s="850"/>
      <c r="S2185" s="850"/>
      <c r="T2185" s="850"/>
      <c r="U2185" s="850"/>
      <c r="V2185" s="850"/>
      <c r="W2185" s="851"/>
    </row>
    <row r="2186" spans="2:23" s="256" customFormat="1" ht="17.100000000000001" customHeight="1" x14ac:dyDescent="0.15">
      <c r="B2186" s="574" t="s">
        <v>566</v>
      </c>
      <c r="C2186" s="574" t="s">
        <v>3</v>
      </c>
      <c r="D2186" s="842" t="s">
        <v>534</v>
      </c>
      <c r="E2186" s="843"/>
      <c r="F2186" s="849"/>
      <c r="G2186" s="850"/>
      <c r="H2186" s="850"/>
      <c r="I2186" s="850"/>
      <c r="J2186" s="850"/>
      <c r="K2186" s="850"/>
      <c r="L2186" s="851"/>
      <c r="M2186" s="574" t="s">
        <v>566</v>
      </c>
      <c r="N2186" s="574" t="s">
        <v>3</v>
      </c>
      <c r="O2186" s="842" t="s">
        <v>331</v>
      </c>
      <c r="P2186" s="843"/>
      <c r="Q2186" s="849"/>
      <c r="R2186" s="850"/>
      <c r="S2186" s="850"/>
      <c r="T2186" s="850"/>
      <c r="U2186" s="850"/>
      <c r="V2186" s="850"/>
      <c r="W2186" s="851"/>
    </row>
    <row r="2187" spans="2:23" s="256" customFormat="1" ht="17.100000000000001" customHeight="1" x14ac:dyDescent="0.15">
      <c r="B2187" s="574"/>
      <c r="C2187" s="574"/>
      <c r="D2187" s="844"/>
      <c r="E2187" s="845"/>
      <c r="F2187" s="849"/>
      <c r="G2187" s="850"/>
      <c r="H2187" s="850"/>
      <c r="I2187" s="850"/>
      <c r="J2187" s="850"/>
      <c r="K2187" s="850"/>
      <c r="L2187" s="851"/>
      <c r="M2187" s="574"/>
      <c r="N2187" s="574"/>
      <c r="O2187" s="844"/>
      <c r="P2187" s="845"/>
      <c r="Q2187" s="849"/>
      <c r="R2187" s="850"/>
      <c r="S2187" s="850"/>
      <c r="T2187" s="850"/>
      <c r="U2187" s="850"/>
      <c r="V2187" s="850"/>
      <c r="W2187" s="851"/>
    </row>
    <row r="2188" spans="2:23" s="256" customFormat="1" ht="17.100000000000001" customHeight="1" x14ac:dyDescent="0.15">
      <c r="B2188" s="574"/>
      <c r="C2188" s="574" t="s">
        <v>4</v>
      </c>
      <c r="D2188" s="842" t="s">
        <v>487</v>
      </c>
      <c r="E2188" s="843"/>
      <c r="F2188" s="849"/>
      <c r="G2188" s="850"/>
      <c r="H2188" s="850"/>
      <c r="I2188" s="850"/>
      <c r="J2188" s="850"/>
      <c r="K2188" s="850"/>
      <c r="L2188" s="851"/>
      <c r="M2188" s="574"/>
      <c r="N2188" s="574" t="s">
        <v>4</v>
      </c>
      <c r="O2188" s="842" t="s">
        <v>354</v>
      </c>
      <c r="P2188" s="843"/>
      <c r="Q2188" s="849"/>
      <c r="R2188" s="850"/>
      <c r="S2188" s="850"/>
      <c r="T2188" s="850"/>
      <c r="U2188" s="850"/>
      <c r="V2188" s="850"/>
      <c r="W2188" s="851"/>
    </row>
    <row r="2189" spans="2:23" s="256" customFormat="1" ht="17.100000000000001" customHeight="1" x14ac:dyDescent="0.15">
      <c r="B2189" s="574"/>
      <c r="C2189" s="574"/>
      <c r="D2189" s="844"/>
      <c r="E2189" s="845"/>
      <c r="F2189" s="849"/>
      <c r="G2189" s="850"/>
      <c r="H2189" s="850"/>
      <c r="I2189" s="850"/>
      <c r="J2189" s="850"/>
      <c r="K2189" s="850"/>
      <c r="L2189" s="851"/>
      <c r="M2189" s="574"/>
      <c r="N2189" s="574"/>
      <c r="O2189" s="844"/>
      <c r="P2189" s="845"/>
      <c r="Q2189" s="849"/>
      <c r="R2189" s="850"/>
      <c r="S2189" s="850"/>
      <c r="T2189" s="850"/>
      <c r="U2189" s="850"/>
      <c r="V2189" s="850"/>
      <c r="W2189" s="851"/>
    </row>
    <row r="2190" spans="2:23" s="256" customFormat="1" ht="17.100000000000001" customHeight="1" x14ac:dyDescent="0.15">
      <c r="B2190" s="522" t="s">
        <v>5</v>
      </c>
      <c r="C2190" s="524"/>
      <c r="D2190" s="827" t="s">
        <v>332</v>
      </c>
      <c r="E2190" s="828"/>
      <c r="F2190" s="849"/>
      <c r="G2190" s="850"/>
      <c r="H2190" s="850"/>
      <c r="I2190" s="850"/>
      <c r="J2190" s="850"/>
      <c r="K2190" s="850"/>
      <c r="L2190" s="851"/>
      <c r="M2190" s="522" t="s">
        <v>5</v>
      </c>
      <c r="N2190" s="524"/>
      <c r="O2190" s="827" t="s">
        <v>332</v>
      </c>
      <c r="P2190" s="828"/>
      <c r="Q2190" s="849"/>
      <c r="R2190" s="850"/>
      <c r="S2190" s="850"/>
      <c r="T2190" s="850"/>
      <c r="U2190" s="850"/>
      <c r="V2190" s="850"/>
      <c r="W2190" s="851"/>
    </row>
    <row r="2191" spans="2:23" s="256" customFormat="1" ht="17.100000000000001" customHeight="1" x14ac:dyDescent="0.15">
      <c r="B2191" s="522" t="s">
        <v>6</v>
      </c>
      <c r="C2191" s="524"/>
      <c r="D2191" s="844" t="s">
        <v>532</v>
      </c>
      <c r="E2191" s="845"/>
      <c r="F2191" s="849"/>
      <c r="G2191" s="850"/>
      <c r="H2191" s="850"/>
      <c r="I2191" s="850"/>
      <c r="J2191" s="850"/>
      <c r="K2191" s="850"/>
      <c r="L2191" s="851"/>
      <c r="M2191" s="522" t="s">
        <v>6</v>
      </c>
      <c r="N2191" s="524"/>
      <c r="O2191" s="844" t="s">
        <v>532</v>
      </c>
      <c r="P2191" s="845"/>
      <c r="Q2191" s="849"/>
      <c r="R2191" s="850"/>
      <c r="S2191" s="850"/>
      <c r="T2191" s="850"/>
      <c r="U2191" s="850"/>
      <c r="V2191" s="850"/>
      <c r="W2191" s="851"/>
    </row>
    <row r="2192" spans="2:23" s="256" customFormat="1" ht="17.100000000000001" customHeight="1" x14ac:dyDescent="0.15">
      <c r="B2192" s="562" t="s">
        <v>29</v>
      </c>
      <c r="C2192" s="831" t="s">
        <v>267</v>
      </c>
      <c r="D2192" s="832"/>
      <c r="E2192" s="260"/>
      <c r="F2192" s="849"/>
      <c r="G2192" s="850"/>
      <c r="H2192" s="850"/>
      <c r="I2192" s="850"/>
      <c r="J2192" s="850"/>
      <c r="K2192" s="850"/>
      <c r="L2192" s="851"/>
      <c r="M2192" s="562" t="s">
        <v>29</v>
      </c>
      <c r="N2192" s="831" t="s">
        <v>267</v>
      </c>
      <c r="O2192" s="832"/>
      <c r="P2192" s="260"/>
      <c r="Q2192" s="849"/>
      <c r="R2192" s="850"/>
      <c r="S2192" s="850"/>
      <c r="T2192" s="850"/>
      <c r="U2192" s="850"/>
      <c r="V2192" s="850"/>
      <c r="W2192" s="851"/>
    </row>
    <row r="2193" spans="2:31" s="256" customFormat="1" ht="17.100000000000001" customHeight="1" x14ac:dyDescent="0.15">
      <c r="B2193" s="565"/>
      <c r="C2193" s="831" t="s">
        <v>268</v>
      </c>
      <c r="D2193" s="832"/>
      <c r="E2193" s="261" t="s">
        <v>551</v>
      </c>
      <c r="F2193" s="852"/>
      <c r="G2193" s="853"/>
      <c r="H2193" s="853"/>
      <c r="I2193" s="853"/>
      <c r="J2193" s="853"/>
      <c r="K2193" s="853"/>
      <c r="L2193" s="854"/>
      <c r="M2193" s="565"/>
      <c r="N2193" s="831" t="s">
        <v>268</v>
      </c>
      <c r="O2193" s="832"/>
      <c r="P2193" s="261" t="s">
        <v>551</v>
      </c>
      <c r="Q2193" s="852"/>
      <c r="R2193" s="853"/>
      <c r="S2193" s="853"/>
      <c r="T2193" s="853"/>
      <c r="U2193" s="853"/>
      <c r="V2193" s="853"/>
      <c r="W2193" s="854"/>
    </row>
    <row r="2194" spans="2:31" s="256" customFormat="1" ht="17.100000000000001" customHeight="1" x14ac:dyDescent="0.15">
      <c r="B2194" s="522" t="s">
        <v>7</v>
      </c>
      <c r="C2194" s="523"/>
      <c r="D2194" s="524"/>
      <c r="E2194" s="813" t="s">
        <v>1298</v>
      </c>
      <c r="F2194" s="814"/>
      <c r="G2194" s="814"/>
      <c r="H2194" s="814"/>
      <c r="I2194" s="814"/>
      <c r="J2194" s="814"/>
      <c r="K2194" s="814"/>
      <c r="L2194" s="815"/>
      <c r="M2194" s="522" t="s">
        <v>7</v>
      </c>
      <c r="N2194" s="523"/>
      <c r="O2194" s="524"/>
      <c r="P2194" s="833" t="s">
        <v>1355</v>
      </c>
      <c r="Q2194" s="857"/>
      <c r="R2194" s="857"/>
      <c r="S2194" s="857"/>
      <c r="T2194" s="857"/>
      <c r="U2194" s="857"/>
      <c r="V2194" s="857"/>
      <c r="W2194" s="858"/>
    </row>
    <row r="2195" spans="2:31" s="256" customFormat="1" ht="17.100000000000001" customHeight="1" x14ac:dyDescent="0.15">
      <c r="B2195" s="522" t="s">
        <v>46</v>
      </c>
      <c r="C2195" s="523"/>
      <c r="D2195" s="524"/>
      <c r="E2195" s="813" t="s">
        <v>516</v>
      </c>
      <c r="F2195" s="814"/>
      <c r="G2195" s="814"/>
      <c r="H2195" s="855"/>
      <c r="I2195" s="855"/>
      <c r="J2195" s="855"/>
      <c r="K2195" s="855"/>
      <c r="L2195" s="856"/>
      <c r="M2195" s="522" t="s">
        <v>46</v>
      </c>
      <c r="N2195" s="523"/>
      <c r="O2195" s="524"/>
      <c r="P2195" s="813" t="s">
        <v>516</v>
      </c>
      <c r="Q2195" s="814"/>
      <c r="R2195" s="814"/>
      <c r="S2195" s="855"/>
      <c r="T2195" s="855"/>
      <c r="U2195" s="855"/>
      <c r="V2195" s="855"/>
      <c r="W2195" s="856"/>
    </row>
    <row r="2196" spans="2:31" s="256" customFormat="1" ht="17.100000000000001" customHeight="1" x14ac:dyDescent="0.15">
      <c r="B2196" s="522" t="s">
        <v>270</v>
      </c>
      <c r="C2196" s="523"/>
      <c r="D2196" s="524"/>
      <c r="E2196" s="813" t="s">
        <v>516</v>
      </c>
      <c r="F2196" s="814"/>
      <c r="G2196" s="814"/>
      <c r="H2196" s="855"/>
      <c r="I2196" s="855"/>
      <c r="J2196" s="855"/>
      <c r="K2196" s="855"/>
      <c r="L2196" s="856"/>
      <c r="M2196" s="522" t="s">
        <v>270</v>
      </c>
      <c r="N2196" s="523"/>
      <c r="O2196" s="524"/>
      <c r="P2196" s="813" t="s">
        <v>516</v>
      </c>
      <c r="Q2196" s="814"/>
      <c r="R2196" s="814"/>
      <c r="S2196" s="855"/>
      <c r="T2196" s="855"/>
      <c r="U2196" s="855"/>
      <c r="V2196" s="855"/>
      <c r="W2196" s="856"/>
    </row>
    <row r="2197" spans="2:31" s="256" customFormat="1" ht="17.100000000000001" customHeight="1" x14ac:dyDescent="0.15">
      <c r="B2197" s="522" t="s">
        <v>289</v>
      </c>
      <c r="C2197" s="523"/>
      <c r="D2197" s="524"/>
      <c r="E2197" s="813" t="s">
        <v>555</v>
      </c>
      <c r="F2197" s="814"/>
      <c r="G2197" s="814"/>
      <c r="H2197" s="816" t="s">
        <v>8</v>
      </c>
      <c r="I2197" s="817"/>
      <c r="J2197" s="818"/>
      <c r="K2197" s="819"/>
      <c r="L2197" s="820"/>
      <c r="M2197" s="522" t="s">
        <v>289</v>
      </c>
      <c r="N2197" s="523"/>
      <c r="O2197" s="524"/>
      <c r="P2197" s="813" t="s">
        <v>555</v>
      </c>
      <c r="Q2197" s="814"/>
      <c r="R2197" s="814"/>
      <c r="S2197" s="816" t="s">
        <v>8</v>
      </c>
      <c r="T2197" s="817"/>
      <c r="U2197" s="818"/>
      <c r="V2197" s="819"/>
      <c r="W2197" s="820"/>
    </row>
    <row r="2198" spans="2:31" s="256" customFormat="1" ht="17.100000000000001" customHeight="1" x14ac:dyDescent="0.15">
      <c r="B2198" s="865" t="s">
        <v>567</v>
      </c>
      <c r="C2198" s="882"/>
      <c r="D2198" s="821" t="s">
        <v>1354</v>
      </c>
      <c r="E2198" s="822"/>
      <c r="F2198" s="822"/>
      <c r="G2198" s="822"/>
      <c r="H2198" s="822"/>
      <c r="I2198" s="822"/>
      <c r="J2198" s="822"/>
      <c r="K2198" s="822"/>
      <c r="L2198" s="823"/>
      <c r="M2198" s="565" t="s">
        <v>567</v>
      </c>
      <c r="N2198" s="566"/>
      <c r="O2198" s="836" t="s">
        <v>1736</v>
      </c>
      <c r="P2198" s="837"/>
      <c r="Q2198" s="837"/>
      <c r="R2198" s="837"/>
      <c r="S2198" s="837"/>
      <c r="T2198" s="837"/>
      <c r="U2198" s="837"/>
      <c r="V2198" s="837"/>
      <c r="W2198" s="838"/>
    </row>
    <row r="2199" spans="2:31" ht="15" customHeight="1" x14ac:dyDescent="0.15">
      <c r="B2199" s="263"/>
      <c r="C2199" s="824" t="s">
        <v>568</v>
      </c>
      <c r="D2199" s="825"/>
      <c r="E2199" s="825"/>
      <c r="F2199" s="825"/>
      <c r="G2199" s="825"/>
      <c r="H2199" s="825"/>
      <c r="I2199" s="825"/>
      <c r="J2199" s="825"/>
      <c r="K2199" s="825"/>
      <c r="L2199" s="825"/>
      <c r="M2199" s="263"/>
      <c r="N2199" s="263" t="s">
        <v>569</v>
      </c>
      <c r="O2199" s="263"/>
      <c r="P2199" s="263"/>
      <c r="Q2199" s="263"/>
      <c r="R2199" s="263"/>
      <c r="S2199" s="263"/>
      <c r="T2199" s="263"/>
      <c r="U2199" s="263"/>
      <c r="V2199" s="263"/>
      <c r="W2199" s="263"/>
      <c r="AA2199" s="256"/>
      <c r="AB2199" s="256"/>
      <c r="AC2199" s="256"/>
      <c r="AD2199" s="256"/>
      <c r="AE2199" s="256"/>
    </row>
    <row r="2200" spans="2:31" ht="15" customHeight="1" x14ac:dyDescent="0.15">
      <c r="B2200" s="263"/>
      <c r="C2200" s="826"/>
      <c r="D2200" s="826"/>
      <c r="E2200" s="826"/>
      <c r="F2200" s="826"/>
      <c r="G2200" s="826"/>
      <c r="H2200" s="826"/>
      <c r="I2200" s="826"/>
      <c r="J2200" s="826"/>
      <c r="K2200" s="826"/>
      <c r="L2200" s="826"/>
      <c r="M2200" s="263"/>
      <c r="N2200" s="263" t="s">
        <v>570</v>
      </c>
      <c r="O2200" s="263"/>
      <c r="P2200" s="263"/>
      <c r="Q2200" s="263"/>
      <c r="R2200" s="263"/>
      <c r="S2200" s="263"/>
      <c r="T2200" s="263"/>
      <c r="U2200" s="263"/>
      <c r="V2200" s="263"/>
      <c r="W2200" s="263"/>
      <c r="AA2200" s="256"/>
      <c r="AB2200" s="256"/>
      <c r="AC2200" s="256"/>
      <c r="AD2200" s="256"/>
      <c r="AE2200" s="256"/>
    </row>
    <row r="2201" spans="2:31" ht="15" customHeight="1" x14ac:dyDescent="0.15">
      <c r="C2201" s="263" t="s">
        <v>571</v>
      </c>
      <c r="N2201" s="264" t="s">
        <v>517</v>
      </c>
      <c r="O2201" s="264"/>
      <c r="P2201" s="264"/>
      <c r="Q2201" s="264"/>
      <c r="R2201" s="264"/>
      <c r="S2201" s="264"/>
      <c r="T2201" s="264"/>
      <c r="U2201" s="264"/>
      <c r="V2201" s="264"/>
      <c r="AA2201" s="256"/>
      <c r="AB2201" s="256"/>
      <c r="AC2201" s="256"/>
      <c r="AD2201" s="256"/>
      <c r="AE2201" s="256"/>
    </row>
    <row r="2202" spans="2:31" ht="15" customHeight="1" x14ac:dyDescent="0.15">
      <c r="C2202" s="263" t="s">
        <v>573</v>
      </c>
      <c r="N2202" s="264" t="s">
        <v>572</v>
      </c>
      <c r="O2202" s="264"/>
      <c r="P2202" s="264"/>
      <c r="Q2202" s="264"/>
      <c r="R2202" s="264"/>
      <c r="S2202" s="264"/>
      <c r="T2202" s="264"/>
      <c r="U2202" s="264"/>
      <c r="V2202" s="264"/>
      <c r="AA2202" s="256"/>
      <c r="AB2202" s="256"/>
      <c r="AC2202" s="256"/>
      <c r="AD2202" s="256"/>
      <c r="AE2202" s="256"/>
    </row>
    <row r="2203" spans="2:31" x14ac:dyDescent="0.15">
      <c r="C2203" s="264" t="s">
        <v>542</v>
      </c>
      <c r="N2203" s="264" t="s">
        <v>450</v>
      </c>
      <c r="O2203" s="264"/>
      <c r="P2203" s="264"/>
      <c r="Q2203" s="264"/>
      <c r="R2203" s="264"/>
      <c r="S2203" s="264"/>
      <c r="T2203" s="264"/>
      <c r="U2203" s="264"/>
      <c r="V2203" s="264"/>
      <c r="AA2203" s="256"/>
      <c r="AB2203" s="256"/>
      <c r="AC2203" s="256"/>
      <c r="AD2203" s="256"/>
      <c r="AE2203" s="256"/>
    </row>
    <row r="2204" spans="2:31" x14ac:dyDescent="0.15">
      <c r="N2204" s="264"/>
      <c r="AA2204" s="256"/>
      <c r="AB2204" s="256"/>
      <c r="AC2204" s="256"/>
      <c r="AD2204" s="256"/>
      <c r="AE2204" s="256"/>
    </row>
    <row r="2205" spans="2:31" x14ac:dyDescent="0.15">
      <c r="N2205" s="264"/>
      <c r="AA2205" s="256"/>
      <c r="AB2205" s="256"/>
      <c r="AC2205" s="256"/>
      <c r="AD2205" s="256"/>
      <c r="AE2205" s="256"/>
    </row>
    <row r="2206" spans="2:31" ht="9" customHeight="1" x14ac:dyDescent="0.15">
      <c r="AA2206" s="256"/>
      <c r="AB2206" s="256"/>
      <c r="AC2206" s="256"/>
      <c r="AD2206" s="256"/>
      <c r="AE2206" s="256"/>
    </row>
    <row r="2207" spans="2:31" s="256" customFormat="1" ht="22.5" customHeight="1" x14ac:dyDescent="0.15">
      <c r="B2207" s="867" t="s">
        <v>563</v>
      </c>
      <c r="C2207" s="867"/>
      <c r="D2207" s="867"/>
      <c r="E2207" s="867"/>
      <c r="F2207" s="867"/>
      <c r="G2207" s="867"/>
      <c r="H2207" s="867"/>
      <c r="I2207" s="867"/>
      <c r="J2207" s="867"/>
      <c r="K2207" s="867"/>
      <c r="L2207" s="867"/>
      <c r="M2207" s="867"/>
      <c r="N2207" s="867"/>
      <c r="O2207" s="867"/>
      <c r="P2207" s="867"/>
      <c r="Q2207" s="867"/>
      <c r="R2207" s="867"/>
      <c r="S2207" s="867"/>
      <c r="T2207" s="867"/>
      <c r="U2207" s="867"/>
      <c r="V2207" s="867"/>
      <c r="W2207" s="867"/>
      <c r="Y2207" s="242" t="s">
        <v>551</v>
      </c>
    </row>
    <row r="2208" spans="2:31" s="256" customFormat="1" ht="20.100000000000001" customHeight="1" x14ac:dyDescent="0.15">
      <c r="B2208" s="258" t="s">
        <v>27</v>
      </c>
      <c r="C2208" s="258"/>
      <c r="D2208" s="868" t="str">
        <f>D2163</f>
        <v>ミネトンネル</v>
      </c>
      <c r="E2208" s="868"/>
      <c r="F2208" s="868"/>
      <c r="G2208" s="868"/>
      <c r="H2208" s="869" t="s">
        <v>28</v>
      </c>
      <c r="I2208" s="869"/>
      <c r="J2208" s="870" t="str">
        <f>J2163</f>
        <v>一般国道　316号</v>
      </c>
      <c r="K2208" s="870"/>
      <c r="L2208" s="870"/>
      <c r="M2208" s="871" t="s">
        <v>255</v>
      </c>
      <c r="N2208" s="871"/>
      <c r="O2208" s="871"/>
      <c r="P2208" s="872" t="str">
        <f>P2163</f>
        <v>株式会社ニュージェック</v>
      </c>
      <c r="Q2208" s="872"/>
      <c r="R2208" s="872"/>
      <c r="S2208" s="562" t="s">
        <v>220</v>
      </c>
      <c r="T2208" s="564"/>
      <c r="U2208" s="873">
        <f>U2163</f>
        <v>44294</v>
      </c>
      <c r="V2208" s="874"/>
      <c r="W2208" s="875"/>
      <c r="Y2208" s="242" t="s">
        <v>554</v>
      </c>
    </row>
    <row r="2209" spans="2:31" s="256" customFormat="1" ht="20.100000000000001" customHeight="1" x14ac:dyDescent="0.15">
      <c r="B2209" s="259" t="s">
        <v>0</v>
      </c>
      <c r="C2209" s="259"/>
      <c r="D2209" s="879" t="str">
        <f>D2164</f>
        <v>美祢トンネル</v>
      </c>
      <c r="E2209" s="879"/>
      <c r="F2209" s="879"/>
      <c r="G2209" s="879"/>
      <c r="H2209" s="541" t="s">
        <v>1</v>
      </c>
      <c r="I2209" s="541"/>
      <c r="J2209" s="870" t="str">
        <f>J2164</f>
        <v>宇部土木建築事務所</v>
      </c>
      <c r="K2209" s="870"/>
      <c r="L2209" s="870"/>
      <c r="M2209" s="871" t="s">
        <v>256</v>
      </c>
      <c r="N2209" s="871"/>
      <c r="O2209" s="871"/>
      <c r="P2209" s="872" t="str">
        <f>P2164</f>
        <v>石村　勝伸</v>
      </c>
      <c r="Q2209" s="872"/>
      <c r="R2209" s="872"/>
      <c r="S2209" s="705"/>
      <c r="T2209" s="706"/>
      <c r="U2209" s="876"/>
      <c r="V2209" s="877"/>
      <c r="W2209" s="878"/>
      <c r="Y2209" s="242" t="s">
        <v>54</v>
      </c>
    </row>
    <row r="2210" spans="2:31" s="256" customFormat="1" ht="20.100000000000001" customHeight="1" x14ac:dyDescent="0.15">
      <c r="B2210" s="861" t="s">
        <v>564</v>
      </c>
      <c r="C2210" s="839" t="s">
        <v>565</v>
      </c>
      <c r="D2210" s="883" t="s">
        <v>759</v>
      </c>
      <c r="E2210" s="884"/>
      <c r="F2210" s="846"/>
      <c r="G2210" s="847"/>
      <c r="H2210" s="847"/>
      <c r="I2210" s="847"/>
      <c r="J2210" s="847"/>
      <c r="K2210" s="847"/>
      <c r="L2210" s="848"/>
      <c r="M2210" s="861" t="s">
        <v>564</v>
      </c>
      <c r="N2210" s="839" t="s">
        <v>565</v>
      </c>
      <c r="O2210" s="883" t="s">
        <v>760</v>
      </c>
      <c r="P2210" s="884"/>
      <c r="Q2210" s="846"/>
      <c r="R2210" s="847"/>
      <c r="S2210" s="847"/>
      <c r="T2210" s="847"/>
      <c r="U2210" s="847"/>
      <c r="V2210" s="847"/>
      <c r="W2210" s="848"/>
      <c r="Y2210" s="242" t="s">
        <v>55</v>
      </c>
    </row>
    <row r="2211" spans="2:31" s="256" customFormat="1" ht="20.100000000000001" customHeight="1" x14ac:dyDescent="0.15">
      <c r="B2211" s="859"/>
      <c r="C2211" s="830"/>
      <c r="D2211" s="880"/>
      <c r="E2211" s="881"/>
      <c r="F2211" s="849"/>
      <c r="G2211" s="850"/>
      <c r="H2211" s="850"/>
      <c r="I2211" s="850"/>
      <c r="J2211" s="850"/>
      <c r="K2211" s="850"/>
      <c r="L2211" s="851"/>
      <c r="M2211" s="859"/>
      <c r="N2211" s="830"/>
      <c r="O2211" s="880"/>
      <c r="P2211" s="881"/>
      <c r="Q2211" s="849"/>
      <c r="R2211" s="850"/>
      <c r="S2211" s="850"/>
      <c r="T2211" s="850"/>
      <c r="U2211" s="850"/>
      <c r="V2211" s="850"/>
      <c r="W2211" s="851"/>
    </row>
    <row r="2212" spans="2:31" s="256" customFormat="1" ht="20.100000000000001" customHeight="1" x14ac:dyDescent="0.15">
      <c r="B2212" s="859"/>
      <c r="C2212" s="839" t="s">
        <v>2</v>
      </c>
      <c r="D2212" s="842">
        <v>2</v>
      </c>
      <c r="E2212" s="843"/>
      <c r="F2212" s="849"/>
      <c r="G2212" s="850"/>
      <c r="H2212" s="850"/>
      <c r="I2212" s="850"/>
      <c r="J2212" s="850"/>
      <c r="K2212" s="850"/>
      <c r="L2212" s="851"/>
      <c r="M2212" s="859"/>
      <c r="N2212" s="839" t="s">
        <v>2</v>
      </c>
      <c r="O2212" s="842">
        <v>1</v>
      </c>
      <c r="P2212" s="843"/>
      <c r="Q2212" s="849"/>
      <c r="R2212" s="850"/>
      <c r="S2212" s="850"/>
      <c r="T2212" s="850"/>
      <c r="U2212" s="850"/>
      <c r="V2212" s="850"/>
      <c r="W2212" s="851"/>
    </row>
    <row r="2213" spans="2:31" s="256" customFormat="1" ht="20.100000000000001" customHeight="1" x14ac:dyDescent="0.15">
      <c r="B2213" s="860"/>
      <c r="C2213" s="830"/>
      <c r="D2213" s="844"/>
      <c r="E2213" s="845"/>
      <c r="F2213" s="849"/>
      <c r="G2213" s="850"/>
      <c r="H2213" s="850"/>
      <c r="I2213" s="850"/>
      <c r="J2213" s="850"/>
      <c r="K2213" s="850"/>
      <c r="L2213" s="851"/>
      <c r="M2213" s="860"/>
      <c r="N2213" s="830"/>
      <c r="O2213" s="844"/>
      <c r="P2213" s="845"/>
      <c r="Q2213" s="849"/>
      <c r="R2213" s="850"/>
      <c r="S2213" s="850"/>
      <c r="T2213" s="850"/>
      <c r="U2213" s="850"/>
      <c r="V2213" s="850"/>
      <c r="W2213" s="851"/>
    </row>
    <row r="2214" spans="2:31" s="256" customFormat="1" ht="17.100000000000001" customHeight="1" x14ac:dyDescent="0.15">
      <c r="B2214" s="574" t="s">
        <v>566</v>
      </c>
      <c r="C2214" s="574" t="s">
        <v>3</v>
      </c>
      <c r="D2214" s="842" t="s">
        <v>331</v>
      </c>
      <c r="E2214" s="843"/>
      <c r="F2214" s="849"/>
      <c r="G2214" s="850"/>
      <c r="H2214" s="850"/>
      <c r="I2214" s="850"/>
      <c r="J2214" s="850"/>
      <c r="K2214" s="850"/>
      <c r="L2214" s="851"/>
      <c r="M2214" s="574" t="s">
        <v>566</v>
      </c>
      <c r="N2214" s="574" t="s">
        <v>3</v>
      </c>
      <c r="O2214" s="842" t="s">
        <v>329</v>
      </c>
      <c r="P2214" s="843"/>
      <c r="Q2214" s="849"/>
      <c r="R2214" s="850"/>
      <c r="S2214" s="850"/>
      <c r="T2214" s="850"/>
      <c r="U2214" s="850"/>
      <c r="V2214" s="850"/>
      <c r="W2214" s="851"/>
      <c r="AA2214" s="257"/>
      <c r="AB2214" s="257"/>
      <c r="AC2214" s="257"/>
      <c r="AD2214" s="257"/>
      <c r="AE2214" s="257"/>
    </row>
    <row r="2215" spans="2:31" s="256" customFormat="1" ht="17.100000000000001" customHeight="1" x14ac:dyDescent="0.15">
      <c r="B2215" s="574"/>
      <c r="C2215" s="574"/>
      <c r="D2215" s="844"/>
      <c r="E2215" s="845"/>
      <c r="F2215" s="849"/>
      <c r="G2215" s="850"/>
      <c r="H2215" s="850"/>
      <c r="I2215" s="850"/>
      <c r="J2215" s="850"/>
      <c r="K2215" s="850"/>
      <c r="L2215" s="851"/>
      <c r="M2215" s="574"/>
      <c r="N2215" s="574"/>
      <c r="O2215" s="844"/>
      <c r="P2215" s="845"/>
      <c r="Q2215" s="849"/>
      <c r="R2215" s="850"/>
      <c r="S2215" s="850"/>
      <c r="T2215" s="850"/>
      <c r="U2215" s="850"/>
      <c r="V2215" s="850"/>
      <c r="W2215" s="851"/>
      <c r="AA2215" s="257"/>
      <c r="AB2215" s="257"/>
      <c r="AC2215" s="257"/>
      <c r="AD2215" s="257"/>
      <c r="AE2215" s="257"/>
    </row>
    <row r="2216" spans="2:31" s="256" customFormat="1" ht="17.100000000000001" customHeight="1" x14ac:dyDescent="0.15">
      <c r="B2216" s="574"/>
      <c r="C2216" s="574" t="s">
        <v>4</v>
      </c>
      <c r="D2216" s="842" t="s">
        <v>355</v>
      </c>
      <c r="E2216" s="843"/>
      <c r="F2216" s="849"/>
      <c r="G2216" s="850"/>
      <c r="H2216" s="850"/>
      <c r="I2216" s="850"/>
      <c r="J2216" s="850"/>
      <c r="K2216" s="850"/>
      <c r="L2216" s="851"/>
      <c r="M2216" s="574"/>
      <c r="N2216" s="574" t="s">
        <v>4</v>
      </c>
      <c r="O2216" s="842" t="s">
        <v>351</v>
      </c>
      <c r="P2216" s="843"/>
      <c r="Q2216" s="849"/>
      <c r="R2216" s="850"/>
      <c r="S2216" s="850"/>
      <c r="T2216" s="850"/>
      <c r="U2216" s="850"/>
      <c r="V2216" s="850"/>
      <c r="W2216" s="851"/>
      <c r="AA2216" s="257"/>
      <c r="AB2216" s="257"/>
      <c r="AC2216" s="257"/>
      <c r="AD2216" s="257"/>
      <c r="AE2216" s="257"/>
    </row>
    <row r="2217" spans="2:31" s="256" customFormat="1" ht="17.100000000000001" customHeight="1" x14ac:dyDescent="0.15">
      <c r="B2217" s="574"/>
      <c r="C2217" s="574"/>
      <c r="D2217" s="844"/>
      <c r="E2217" s="845"/>
      <c r="F2217" s="849"/>
      <c r="G2217" s="850"/>
      <c r="H2217" s="850"/>
      <c r="I2217" s="850"/>
      <c r="J2217" s="850"/>
      <c r="K2217" s="850"/>
      <c r="L2217" s="851"/>
      <c r="M2217" s="574"/>
      <c r="N2217" s="574"/>
      <c r="O2217" s="844"/>
      <c r="P2217" s="845"/>
      <c r="Q2217" s="849"/>
      <c r="R2217" s="850"/>
      <c r="S2217" s="850"/>
      <c r="T2217" s="850"/>
      <c r="U2217" s="850"/>
      <c r="V2217" s="850"/>
      <c r="W2217" s="851"/>
      <c r="AA2217" s="257"/>
      <c r="AB2217" s="257"/>
      <c r="AC2217" s="257"/>
      <c r="AD2217" s="257"/>
      <c r="AE2217" s="257"/>
    </row>
    <row r="2218" spans="2:31" s="256" customFormat="1" ht="17.100000000000001" customHeight="1" x14ac:dyDescent="0.15">
      <c r="B2218" s="522" t="s">
        <v>5</v>
      </c>
      <c r="C2218" s="524"/>
      <c r="D2218" s="827" t="s">
        <v>332</v>
      </c>
      <c r="E2218" s="828"/>
      <c r="F2218" s="849"/>
      <c r="G2218" s="850"/>
      <c r="H2218" s="850"/>
      <c r="I2218" s="850"/>
      <c r="J2218" s="850"/>
      <c r="K2218" s="850"/>
      <c r="L2218" s="851"/>
      <c r="M2218" s="522" t="s">
        <v>5</v>
      </c>
      <c r="N2218" s="524"/>
      <c r="O2218" s="827" t="s">
        <v>332</v>
      </c>
      <c r="P2218" s="828"/>
      <c r="Q2218" s="849"/>
      <c r="R2218" s="850"/>
      <c r="S2218" s="850"/>
      <c r="T2218" s="850"/>
      <c r="U2218" s="850"/>
      <c r="V2218" s="850"/>
      <c r="W2218" s="851"/>
      <c r="AA2218" s="257"/>
      <c r="AB2218" s="257"/>
      <c r="AC2218" s="257"/>
      <c r="AD2218" s="257"/>
      <c r="AE2218" s="257"/>
    </row>
    <row r="2219" spans="2:31" s="256" customFormat="1" ht="17.100000000000001" customHeight="1" x14ac:dyDescent="0.15">
      <c r="B2219" s="522" t="s">
        <v>6</v>
      </c>
      <c r="C2219" s="524"/>
      <c r="D2219" s="844" t="s">
        <v>532</v>
      </c>
      <c r="E2219" s="845"/>
      <c r="F2219" s="849"/>
      <c r="G2219" s="850"/>
      <c r="H2219" s="850"/>
      <c r="I2219" s="850"/>
      <c r="J2219" s="850"/>
      <c r="K2219" s="850"/>
      <c r="L2219" s="851"/>
      <c r="M2219" s="522" t="s">
        <v>6</v>
      </c>
      <c r="N2219" s="524"/>
      <c r="O2219" s="844" t="s">
        <v>514</v>
      </c>
      <c r="P2219" s="845"/>
      <c r="Q2219" s="849"/>
      <c r="R2219" s="850"/>
      <c r="S2219" s="850"/>
      <c r="T2219" s="850"/>
      <c r="U2219" s="850"/>
      <c r="V2219" s="850"/>
      <c r="W2219" s="851"/>
    </row>
    <row r="2220" spans="2:31" s="256" customFormat="1" ht="17.100000000000001" customHeight="1" x14ac:dyDescent="0.15">
      <c r="B2220" s="562" t="s">
        <v>29</v>
      </c>
      <c r="C2220" s="831" t="s">
        <v>267</v>
      </c>
      <c r="D2220" s="832"/>
      <c r="E2220" s="260"/>
      <c r="F2220" s="849"/>
      <c r="G2220" s="850"/>
      <c r="H2220" s="850"/>
      <c r="I2220" s="850"/>
      <c r="J2220" s="850"/>
      <c r="K2220" s="850"/>
      <c r="L2220" s="851"/>
      <c r="M2220" s="562" t="s">
        <v>29</v>
      </c>
      <c r="N2220" s="831" t="s">
        <v>267</v>
      </c>
      <c r="O2220" s="832"/>
      <c r="P2220" s="260"/>
      <c r="Q2220" s="849"/>
      <c r="R2220" s="850"/>
      <c r="S2220" s="850"/>
      <c r="T2220" s="850"/>
      <c r="U2220" s="850"/>
      <c r="V2220" s="850"/>
      <c r="W2220" s="851"/>
    </row>
    <row r="2221" spans="2:31" s="256" customFormat="1" ht="17.100000000000001" customHeight="1" x14ac:dyDescent="0.15">
      <c r="B2221" s="565"/>
      <c r="C2221" s="831" t="s">
        <v>268</v>
      </c>
      <c r="D2221" s="832"/>
      <c r="E2221" s="261" t="s">
        <v>554</v>
      </c>
      <c r="F2221" s="852"/>
      <c r="G2221" s="853"/>
      <c r="H2221" s="853"/>
      <c r="I2221" s="853"/>
      <c r="J2221" s="853"/>
      <c r="K2221" s="853"/>
      <c r="L2221" s="854"/>
      <c r="M2221" s="565"/>
      <c r="N2221" s="831" t="s">
        <v>268</v>
      </c>
      <c r="O2221" s="832"/>
      <c r="P2221" s="261" t="s">
        <v>554</v>
      </c>
      <c r="Q2221" s="852"/>
      <c r="R2221" s="853"/>
      <c r="S2221" s="853"/>
      <c r="T2221" s="853"/>
      <c r="U2221" s="853"/>
      <c r="V2221" s="853"/>
      <c r="W2221" s="854"/>
    </row>
    <row r="2222" spans="2:31" s="256" customFormat="1" ht="17.100000000000001" customHeight="1" x14ac:dyDescent="0.15">
      <c r="B2222" s="522" t="s">
        <v>7</v>
      </c>
      <c r="C2222" s="523"/>
      <c r="D2222" s="524"/>
      <c r="E2222" s="833" t="s">
        <v>1124</v>
      </c>
      <c r="F2222" s="857"/>
      <c r="G2222" s="857"/>
      <c r="H2222" s="857"/>
      <c r="I2222" s="857"/>
      <c r="J2222" s="857"/>
      <c r="K2222" s="857"/>
      <c r="L2222" s="858"/>
      <c r="M2222" s="522" t="s">
        <v>7</v>
      </c>
      <c r="N2222" s="523"/>
      <c r="O2222" s="524"/>
      <c r="P2222" s="833" t="s">
        <v>1357</v>
      </c>
      <c r="Q2222" s="857"/>
      <c r="R2222" s="857"/>
      <c r="S2222" s="857"/>
      <c r="T2222" s="857"/>
      <c r="U2222" s="857"/>
      <c r="V2222" s="857"/>
      <c r="W2222" s="858"/>
    </row>
    <row r="2223" spans="2:31" s="256" customFormat="1" ht="17.100000000000001" customHeight="1" x14ac:dyDescent="0.15">
      <c r="B2223" s="522" t="s">
        <v>46</v>
      </c>
      <c r="C2223" s="523"/>
      <c r="D2223" s="524"/>
      <c r="E2223" s="813" t="s">
        <v>1171</v>
      </c>
      <c r="F2223" s="814"/>
      <c r="G2223" s="814"/>
      <c r="H2223" s="855"/>
      <c r="I2223" s="855"/>
      <c r="J2223" s="855"/>
      <c r="K2223" s="855"/>
      <c r="L2223" s="856"/>
      <c r="M2223" s="522" t="s">
        <v>46</v>
      </c>
      <c r="N2223" s="523"/>
      <c r="O2223" s="524"/>
      <c r="P2223" s="813" t="s">
        <v>516</v>
      </c>
      <c r="Q2223" s="814"/>
      <c r="R2223" s="814"/>
      <c r="S2223" s="855"/>
      <c r="T2223" s="855"/>
      <c r="U2223" s="855"/>
      <c r="V2223" s="855"/>
      <c r="W2223" s="856"/>
    </row>
    <row r="2224" spans="2:31" s="256" customFormat="1" ht="17.100000000000001" customHeight="1" x14ac:dyDescent="0.15">
      <c r="B2224" s="522" t="s">
        <v>270</v>
      </c>
      <c r="C2224" s="523"/>
      <c r="D2224" s="524"/>
      <c r="E2224" s="813" t="s">
        <v>516</v>
      </c>
      <c r="F2224" s="814"/>
      <c r="G2224" s="814"/>
      <c r="H2224" s="855"/>
      <c r="I2224" s="855"/>
      <c r="J2224" s="855"/>
      <c r="K2224" s="855"/>
      <c r="L2224" s="856"/>
      <c r="M2224" s="522" t="s">
        <v>270</v>
      </c>
      <c r="N2224" s="523"/>
      <c r="O2224" s="524"/>
      <c r="P2224" s="813" t="s">
        <v>516</v>
      </c>
      <c r="Q2224" s="814"/>
      <c r="R2224" s="814"/>
      <c r="S2224" s="855"/>
      <c r="T2224" s="855"/>
      <c r="U2224" s="855"/>
      <c r="V2224" s="855"/>
      <c r="W2224" s="856"/>
    </row>
    <row r="2225" spans="2:23" s="256" customFormat="1" ht="17.100000000000001" customHeight="1" x14ac:dyDescent="0.15">
      <c r="B2225" s="522" t="s">
        <v>289</v>
      </c>
      <c r="C2225" s="523"/>
      <c r="D2225" s="524"/>
      <c r="E2225" s="813" t="s">
        <v>555</v>
      </c>
      <c r="F2225" s="814"/>
      <c r="G2225" s="814"/>
      <c r="H2225" s="816" t="s">
        <v>8</v>
      </c>
      <c r="I2225" s="817"/>
      <c r="J2225" s="818"/>
      <c r="K2225" s="819"/>
      <c r="L2225" s="820"/>
      <c r="M2225" s="522" t="s">
        <v>289</v>
      </c>
      <c r="N2225" s="523"/>
      <c r="O2225" s="524"/>
      <c r="P2225" s="813" t="s">
        <v>555</v>
      </c>
      <c r="Q2225" s="814"/>
      <c r="R2225" s="814"/>
      <c r="S2225" s="816" t="s">
        <v>8</v>
      </c>
      <c r="T2225" s="817"/>
      <c r="U2225" s="818"/>
      <c r="V2225" s="819"/>
      <c r="W2225" s="820"/>
    </row>
    <row r="2226" spans="2:23" s="256" customFormat="1" ht="17.100000000000001" customHeight="1" x14ac:dyDescent="0.15">
      <c r="B2226" s="565" t="s">
        <v>567</v>
      </c>
      <c r="C2226" s="566"/>
      <c r="D2226" s="836" t="s">
        <v>1167</v>
      </c>
      <c r="E2226" s="837"/>
      <c r="F2226" s="837"/>
      <c r="G2226" s="837"/>
      <c r="H2226" s="837"/>
      <c r="I2226" s="837"/>
      <c r="J2226" s="837"/>
      <c r="K2226" s="837"/>
      <c r="L2226" s="838"/>
      <c r="M2226" s="565" t="s">
        <v>567</v>
      </c>
      <c r="N2226" s="566"/>
      <c r="O2226" s="821" t="s">
        <v>1140</v>
      </c>
      <c r="P2226" s="822"/>
      <c r="Q2226" s="822"/>
      <c r="R2226" s="822"/>
      <c r="S2226" s="822"/>
      <c r="T2226" s="822"/>
      <c r="U2226" s="822"/>
      <c r="V2226" s="822"/>
      <c r="W2226" s="823"/>
    </row>
    <row r="2227" spans="2:23" s="256" customFormat="1" ht="20.100000000000001" customHeight="1" x14ac:dyDescent="0.15">
      <c r="B2227" s="861" t="s">
        <v>564</v>
      </c>
      <c r="C2227" s="839" t="s">
        <v>565</v>
      </c>
      <c r="D2227" s="883" t="s">
        <v>760</v>
      </c>
      <c r="E2227" s="884"/>
      <c r="F2227" s="846"/>
      <c r="G2227" s="847"/>
      <c r="H2227" s="847"/>
      <c r="I2227" s="847"/>
      <c r="J2227" s="847"/>
      <c r="K2227" s="847"/>
      <c r="L2227" s="848"/>
      <c r="M2227" s="861" t="s">
        <v>564</v>
      </c>
      <c r="N2227" s="839" t="s">
        <v>565</v>
      </c>
      <c r="O2227" s="883" t="s">
        <v>760</v>
      </c>
      <c r="P2227" s="884"/>
      <c r="Q2227" s="846"/>
      <c r="R2227" s="847"/>
      <c r="S2227" s="847"/>
      <c r="T2227" s="847"/>
      <c r="U2227" s="847"/>
      <c r="V2227" s="847"/>
      <c r="W2227" s="848"/>
    </row>
    <row r="2228" spans="2:23" s="256" customFormat="1" ht="20.100000000000001" customHeight="1" x14ac:dyDescent="0.15">
      <c r="B2228" s="859"/>
      <c r="C2228" s="830"/>
      <c r="D2228" s="880"/>
      <c r="E2228" s="881"/>
      <c r="F2228" s="849"/>
      <c r="G2228" s="850"/>
      <c r="H2228" s="850"/>
      <c r="I2228" s="850"/>
      <c r="J2228" s="850"/>
      <c r="K2228" s="850"/>
      <c r="L2228" s="851"/>
      <c r="M2228" s="859"/>
      <c r="N2228" s="830"/>
      <c r="O2228" s="880"/>
      <c r="P2228" s="881"/>
      <c r="Q2228" s="849"/>
      <c r="R2228" s="850"/>
      <c r="S2228" s="850"/>
      <c r="T2228" s="850"/>
      <c r="U2228" s="850"/>
      <c r="V2228" s="850"/>
      <c r="W2228" s="851"/>
    </row>
    <row r="2229" spans="2:23" s="256" customFormat="1" ht="20.100000000000001" customHeight="1" x14ac:dyDescent="0.15">
      <c r="B2229" s="859"/>
      <c r="C2229" s="839" t="s">
        <v>2</v>
      </c>
      <c r="D2229" s="842">
        <v>2</v>
      </c>
      <c r="E2229" s="843"/>
      <c r="F2229" s="849"/>
      <c r="G2229" s="850"/>
      <c r="H2229" s="850"/>
      <c r="I2229" s="850"/>
      <c r="J2229" s="850"/>
      <c r="K2229" s="850"/>
      <c r="L2229" s="851"/>
      <c r="M2229" s="859"/>
      <c r="N2229" s="839" t="s">
        <v>2</v>
      </c>
      <c r="O2229" s="842">
        <v>3</v>
      </c>
      <c r="P2229" s="843"/>
      <c r="Q2229" s="849"/>
      <c r="R2229" s="850"/>
      <c r="S2229" s="850"/>
      <c r="T2229" s="850"/>
      <c r="U2229" s="850"/>
      <c r="V2229" s="850"/>
      <c r="W2229" s="851"/>
    </row>
    <row r="2230" spans="2:23" s="256" customFormat="1" ht="20.100000000000001" customHeight="1" x14ac:dyDescent="0.15">
      <c r="B2230" s="860"/>
      <c r="C2230" s="830"/>
      <c r="D2230" s="844"/>
      <c r="E2230" s="845"/>
      <c r="F2230" s="849"/>
      <c r="G2230" s="850"/>
      <c r="H2230" s="850"/>
      <c r="I2230" s="850"/>
      <c r="J2230" s="850"/>
      <c r="K2230" s="850"/>
      <c r="L2230" s="851"/>
      <c r="M2230" s="860"/>
      <c r="N2230" s="830"/>
      <c r="O2230" s="844"/>
      <c r="P2230" s="845"/>
      <c r="Q2230" s="849"/>
      <c r="R2230" s="850"/>
      <c r="S2230" s="850"/>
      <c r="T2230" s="850"/>
      <c r="U2230" s="850"/>
      <c r="V2230" s="850"/>
      <c r="W2230" s="851"/>
    </row>
    <row r="2231" spans="2:23" s="256" customFormat="1" ht="17.100000000000001" customHeight="1" x14ac:dyDescent="0.15">
      <c r="B2231" s="574" t="s">
        <v>566</v>
      </c>
      <c r="C2231" s="574" t="s">
        <v>3</v>
      </c>
      <c r="D2231" s="842" t="s">
        <v>534</v>
      </c>
      <c r="E2231" s="843"/>
      <c r="F2231" s="849"/>
      <c r="G2231" s="850"/>
      <c r="H2231" s="850"/>
      <c r="I2231" s="850"/>
      <c r="J2231" s="850"/>
      <c r="K2231" s="850"/>
      <c r="L2231" s="851"/>
      <c r="M2231" s="574" t="s">
        <v>566</v>
      </c>
      <c r="N2231" s="574" t="s">
        <v>3</v>
      </c>
      <c r="O2231" s="842" t="s">
        <v>534</v>
      </c>
      <c r="P2231" s="843"/>
      <c r="Q2231" s="849"/>
      <c r="R2231" s="850"/>
      <c r="S2231" s="850"/>
      <c r="T2231" s="850"/>
      <c r="U2231" s="850"/>
      <c r="V2231" s="850"/>
      <c r="W2231" s="851"/>
    </row>
    <row r="2232" spans="2:23" s="256" customFormat="1" ht="17.100000000000001" customHeight="1" x14ac:dyDescent="0.15">
      <c r="B2232" s="574"/>
      <c r="C2232" s="574"/>
      <c r="D2232" s="844"/>
      <c r="E2232" s="845"/>
      <c r="F2232" s="849"/>
      <c r="G2232" s="850"/>
      <c r="H2232" s="850"/>
      <c r="I2232" s="850"/>
      <c r="J2232" s="850"/>
      <c r="K2232" s="850"/>
      <c r="L2232" s="851"/>
      <c r="M2232" s="574"/>
      <c r="N2232" s="574"/>
      <c r="O2232" s="844"/>
      <c r="P2232" s="845"/>
      <c r="Q2232" s="849"/>
      <c r="R2232" s="850"/>
      <c r="S2232" s="850"/>
      <c r="T2232" s="850"/>
      <c r="U2232" s="850"/>
      <c r="V2232" s="850"/>
      <c r="W2232" s="851"/>
    </row>
    <row r="2233" spans="2:23" s="256" customFormat="1" ht="17.100000000000001" customHeight="1" x14ac:dyDescent="0.15">
      <c r="B2233" s="574"/>
      <c r="C2233" s="574" t="s">
        <v>4</v>
      </c>
      <c r="D2233" s="842" t="s">
        <v>485</v>
      </c>
      <c r="E2233" s="843"/>
      <c r="F2233" s="849"/>
      <c r="G2233" s="850"/>
      <c r="H2233" s="850"/>
      <c r="I2233" s="850"/>
      <c r="J2233" s="850"/>
      <c r="K2233" s="850"/>
      <c r="L2233" s="851"/>
      <c r="M2233" s="574"/>
      <c r="N2233" s="574" t="s">
        <v>4</v>
      </c>
      <c r="O2233" s="842" t="s">
        <v>485</v>
      </c>
      <c r="P2233" s="843"/>
      <c r="Q2233" s="849"/>
      <c r="R2233" s="850"/>
      <c r="S2233" s="850"/>
      <c r="T2233" s="850"/>
      <c r="U2233" s="850"/>
      <c r="V2233" s="850"/>
      <c r="W2233" s="851"/>
    </row>
    <row r="2234" spans="2:23" s="256" customFormat="1" ht="17.100000000000001" customHeight="1" x14ac:dyDescent="0.15">
      <c r="B2234" s="574"/>
      <c r="C2234" s="574"/>
      <c r="D2234" s="844"/>
      <c r="E2234" s="845"/>
      <c r="F2234" s="849"/>
      <c r="G2234" s="850"/>
      <c r="H2234" s="850"/>
      <c r="I2234" s="850"/>
      <c r="J2234" s="850"/>
      <c r="K2234" s="850"/>
      <c r="L2234" s="851"/>
      <c r="M2234" s="574"/>
      <c r="N2234" s="574"/>
      <c r="O2234" s="844"/>
      <c r="P2234" s="845"/>
      <c r="Q2234" s="849"/>
      <c r="R2234" s="850"/>
      <c r="S2234" s="850"/>
      <c r="T2234" s="850"/>
      <c r="U2234" s="850"/>
      <c r="V2234" s="850"/>
      <c r="W2234" s="851"/>
    </row>
    <row r="2235" spans="2:23" s="256" customFormat="1" ht="17.100000000000001" customHeight="1" x14ac:dyDescent="0.15">
      <c r="B2235" s="522" t="s">
        <v>5</v>
      </c>
      <c r="C2235" s="524"/>
      <c r="D2235" s="827" t="s">
        <v>332</v>
      </c>
      <c r="E2235" s="828"/>
      <c r="F2235" s="849"/>
      <c r="G2235" s="850"/>
      <c r="H2235" s="850"/>
      <c r="I2235" s="850"/>
      <c r="J2235" s="850"/>
      <c r="K2235" s="850"/>
      <c r="L2235" s="851"/>
      <c r="M2235" s="522" t="s">
        <v>5</v>
      </c>
      <c r="N2235" s="524"/>
      <c r="O2235" s="827" t="s">
        <v>332</v>
      </c>
      <c r="P2235" s="828"/>
      <c r="Q2235" s="849"/>
      <c r="R2235" s="850"/>
      <c r="S2235" s="850"/>
      <c r="T2235" s="850"/>
      <c r="U2235" s="850"/>
      <c r="V2235" s="850"/>
      <c r="W2235" s="851"/>
    </row>
    <row r="2236" spans="2:23" s="256" customFormat="1" ht="17.100000000000001" customHeight="1" x14ac:dyDescent="0.15">
      <c r="B2236" s="522" t="s">
        <v>6</v>
      </c>
      <c r="C2236" s="524"/>
      <c r="D2236" s="844" t="s">
        <v>338</v>
      </c>
      <c r="E2236" s="845"/>
      <c r="F2236" s="849"/>
      <c r="G2236" s="850"/>
      <c r="H2236" s="850"/>
      <c r="I2236" s="850"/>
      <c r="J2236" s="850"/>
      <c r="K2236" s="850"/>
      <c r="L2236" s="851"/>
      <c r="M2236" s="522" t="s">
        <v>6</v>
      </c>
      <c r="N2236" s="524"/>
      <c r="O2236" s="844" t="s">
        <v>338</v>
      </c>
      <c r="P2236" s="845"/>
      <c r="Q2236" s="849"/>
      <c r="R2236" s="850"/>
      <c r="S2236" s="850"/>
      <c r="T2236" s="850"/>
      <c r="U2236" s="850"/>
      <c r="V2236" s="850"/>
      <c r="W2236" s="851"/>
    </row>
    <row r="2237" spans="2:23" s="256" customFormat="1" ht="17.100000000000001" customHeight="1" x14ac:dyDescent="0.15">
      <c r="B2237" s="562" t="s">
        <v>29</v>
      </c>
      <c r="C2237" s="831" t="s">
        <v>267</v>
      </c>
      <c r="D2237" s="832"/>
      <c r="E2237" s="260"/>
      <c r="F2237" s="849"/>
      <c r="G2237" s="850"/>
      <c r="H2237" s="850"/>
      <c r="I2237" s="850"/>
      <c r="J2237" s="850"/>
      <c r="K2237" s="850"/>
      <c r="L2237" s="851"/>
      <c r="M2237" s="562" t="s">
        <v>29</v>
      </c>
      <c r="N2237" s="831" t="s">
        <v>267</v>
      </c>
      <c r="O2237" s="832"/>
      <c r="P2237" s="260"/>
      <c r="Q2237" s="849"/>
      <c r="R2237" s="850"/>
      <c r="S2237" s="850"/>
      <c r="T2237" s="850"/>
      <c r="U2237" s="850"/>
      <c r="V2237" s="850"/>
      <c r="W2237" s="851"/>
    </row>
    <row r="2238" spans="2:23" s="256" customFormat="1" ht="17.100000000000001" customHeight="1" x14ac:dyDescent="0.15">
      <c r="B2238" s="565"/>
      <c r="C2238" s="831" t="s">
        <v>268</v>
      </c>
      <c r="D2238" s="832"/>
      <c r="E2238" s="261" t="s">
        <v>551</v>
      </c>
      <c r="F2238" s="852"/>
      <c r="G2238" s="853"/>
      <c r="H2238" s="853"/>
      <c r="I2238" s="853"/>
      <c r="J2238" s="853"/>
      <c r="K2238" s="853"/>
      <c r="L2238" s="854"/>
      <c r="M2238" s="565"/>
      <c r="N2238" s="831" t="s">
        <v>268</v>
      </c>
      <c r="O2238" s="832"/>
      <c r="P2238" s="261" t="s">
        <v>551</v>
      </c>
      <c r="Q2238" s="852"/>
      <c r="R2238" s="853"/>
      <c r="S2238" s="853"/>
      <c r="T2238" s="853"/>
      <c r="U2238" s="853"/>
      <c r="V2238" s="853"/>
      <c r="W2238" s="854"/>
    </row>
    <row r="2239" spans="2:23" s="256" customFormat="1" ht="17.100000000000001" customHeight="1" x14ac:dyDescent="0.15">
      <c r="B2239" s="522" t="s">
        <v>7</v>
      </c>
      <c r="C2239" s="523"/>
      <c r="D2239" s="524"/>
      <c r="E2239" s="833" t="s">
        <v>1170</v>
      </c>
      <c r="F2239" s="834"/>
      <c r="G2239" s="834"/>
      <c r="H2239" s="834"/>
      <c r="I2239" s="834"/>
      <c r="J2239" s="834"/>
      <c r="K2239" s="834"/>
      <c r="L2239" s="835"/>
      <c r="M2239" s="522" t="s">
        <v>7</v>
      </c>
      <c r="N2239" s="523"/>
      <c r="O2239" s="524"/>
      <c r="P2239" s="833" t="s">
        <v>1170</v>
      </c>
      <c r="Q2239" s="834"/>
      <c r="R2239" s="834"/>
      <c r="S2239" s="834"/>
      <c r="T2239" s="834"/>
      <c r="U2239" s="834"/>
      <c r="V2239" s="834"/>
      <c r="W2239" s="835"/>
    </row>
    <row r="2240" spans="2:23" s="256" customFormat="1" ht="17.100000000000001" customHeight="1" x14ac:dyDescent="0.15">
      <c r="B2240" s="522" t="s">
        <v>46</v>
      </c>
      <c r="C2240" s="523"/>
      <c r="D2240" s="524"/>
      <c r="E2240" s="813" t="s">
        <v>1171</v>
      </c>
      <c r="F2240" s="814"/>
      <c r="G2240" s="814"/>
      <c r="H2240" s="814"/>
      <c r="I2240" s="814"/>
      <c r="J2240" s="814"/>
      <c r="K2240" s="814"/>
      <c r="L2240" s="815"/>
      <c r="M2240" s="522" t="s">
        <v>46</v>
      </c>
      <c r="N2240" s="523"/>
      <c r="O2240" s="524"/>
      <c r="P2240" s="813" t="s">
        <v>1171</v>
      </c>
      <c r="Q2240" s="814"/>
      <c r="R2240" s="814"/>
      <c r="S2240" s="814"/>
      <c r="T2240" s="814"/>
      <c r="U2240" s="814"/>
      <c r="V2240" s="814"/>
      <c r="W2240" s="815"/>
    </row>
    <row r="2241" spans="2:31" s="256" customFormat="1" ht="17.100000000000001" customHeight="1" x14ac:dyDescent="0.15">
      <c r="B2241" s="522" t="s">
        <v>270</v>
      </c>
      <c r="C2241" s="523"/>
      <c r="D2241" s="524"/>
      <c r="E2241" s="813" t="s">
        <v>516</v>
      </c>
      <c r="F2241" s="814"/>
      <c r="G2241" s="814"/>
      <c r="H2241" s="814"/>
      <c r="I2241" s="814"/>
      <c r="J2241" s="814"/>
      <c r="K2241" s="814"/>
      <c r="L2241" s="815"/>
      <c r="M2241" s="522" t="s">
        <v>270</v>
      </c>
      <c r="N2241" s="523"/>
      <c r="O2241" s="524"/>
      <c r="P2241" s="813" t="s">
        <v>516</v>
      </c>
      <c r="Q2241" s="814"/>
      <c r="R2241" s="814"/>
      <c r="S2241" s="814"/>
      <c r="T2241" s="814"/>
      <c r="U2241" s="814"/>
      <c r="V2241" s="814"/>
      <c r="W2241" s="815"/>
    </row>
    <row r="2242" spans="2:31" s="256" customFormat="1" ht="17.100000000000001" customHeight="1" x14ac:dyDescent="0.15">
      <c r="B2242" s="522" t="s">
        <v>289</v>
      </c>
      <c r="C2242" s="523"/>
      <c r="D2242" s="524"/>
      <c r="E2242" s="862" t="s">
        <v>552</v>
      </c>
      <c r="F2242" s="863"/>
      <c r="G2242" s="864"/>
      <c r="H2242" s="816" t="s">
        <v>8</v>
      </c>
      <c r="I2242" s="817"/>
      <c r="J2242" s="818"/>
      <c r="K2242" s="819"/>
      <c r="L2242" s="820"/>
      <c r="M2242" s="522" t="s">
        <v>289</v>
      </c>
      <c r="N2242" s="523"/>
      <c r="O2242" s="524"/>
      <c r="P2242" s="862" t="s">
        <v>552</v>
      </c>
      <c r="Q2242" s="863"/>
      <c r="R2242" s="864"/>
      <c r="S2242" s="816" t="s">
        <v>8</v>
      </c>
      <c r="T2242" s="817"/>
      <c r="U2242" s="818"/>
      <c r="V2242" s="819"/>
      <c r="W2242" s="820"/>
    </row>
    <row r="2243" spans="2:31" s="256" customFormat="1" ht="17.100000000000001" customHeight="1" x14ac:dyDescent="0.15">
      <c r="B2243" s="865" t="s">
        <v>567</v>
      </c>
      <c r="C2243" s="866"/>
      <c r="D2243" s="821" t="s">
        <v>1109</v>
      </c>
      <c r="E2243" s="822"/>
      <c r="F2243" s="822"/>
      <c r="G2243" s="822"/>
      <c r="H2243" s="822"/>
      <c r="I2243" s="822"/>
      <c r="J2243" s="822"/>
      <c r="K2243" s="822"/>
      <c r="L2243" s="823"/>
      <c r="M2243" s="865" t="s">
        <v>567</v>
      </c>
      <c r="N2243" s="866"/>
      <c r="O2243" s="821" t="s">
        <v>1109</v>
      </c>
      <c r="P2243" s="822"/>
      <c r="Q2243" s="822"/>
      <c r="R2243" s="822"/>
      <c r="S2243" s="822"/>
      <c r="T2243" s="822"/>
      <c r="U2243" s="822"/>
      <c r="V2243" s="822"/>
      <c r="W2243" s="823"/>
    </row>
    <row r="2244" spans="2:31" ht="15" customHeight="1" x14ac:dyDescent="0.15">
      <c r="B2244" s="263"/>
      <c r="C2244" s="824" t="s">
        <v>568</v>
      </c>
      <c r="D2244" s="825"/>
      <c r="E2244" s="825"/>
      <c r="F2244" s="825"/>
      <c r="G2244" s="825"/>
      <c r="H2244" s="825"/>
      <c r="I2244" s="825"/>
      <c r="J2244" s="825"/>
      <c r="K2244" s="825"/>
      <c r="L2244" s="825"/>
      <c r="M2244" s="263"/>
      <c r="N2244" s="263" t="s">
        <v>569</v>
      </c>
      <c r="O2244" s="263"/>
      <c r="P2244" s="263"/>
      <c r="Q2244" s="263"/>
      <c r="R2244" s="263"/>
      <c r="S2244" s="263"/>
      <c r="T2244" s="263"/>
      <c r="U2244" s="263"/>
      <c r="V2244" s="263"/>
      <c r="W2244" s="263"/>
      <c r="AA2244" s="256"/>
      <c r="AB2244" s="256"/>
      <c r="AC2244" s="256"/>
      <c r="AD2244" s="256"/>
      <c r="AE2244" s="256"/>
    </row>
    <row r="2245" spans="2:31" ht="15" customHeight="1" x14ac:dyDescent="0.15">
      <c r="B2245" s="263"/>
      <c r="C2245" s="826"/>
      <c r="D2245" s="826"/>
      <c r="E2245" s="826"/>
      <c r="F2245" s="826"/>
      <c r="G2245" s="826"/>
      <c r="H2245" s="826"/>
      <c r="I2245" s="826"/>
      <c r="J2245" s="826"/>
      <c r="K2245" s="826"/>
      <c r="L2245" s="826"/>
      <c r="M2245" s="263"/>
      <c r="N2245" s="263" t="s">
        <v>570</v>
      </c>
      <c r="O2245" s="263"/>
      <c r="P2245" s="263"/>
      <c r="Q2245" s="263"/>
      <c r="R2245" s="263"/>
      <c r="S2245" s="263"/>
      <c r="T2245" s="263"/>
      <c r="U2245" s="263"/>
      <c r="V2245" s="263"/>
      <c r="W2245" s="263"/>
      <c r="AA2245" s="256"/>
      <c r="AB2245" s="256"/>
      <c r="AC2245" s="256"/>
      <c r="AD2245" s="256"/>
      <c r="AE2245" s="256"/>
    </row>
    <row r="2246" spans="2:31" ht="15" customHeight="1" x14ac:dyDescent="0.15">
      <c r="C2246" s="263" t="s">
        <v>571</v>
      </c>
      <c r="N2246" s="264" t="s">
        <v>517</v>
      </c>
      <c r="O2246" s="264"/>
      <c r="P2246" s="264"/>
      <c r="Q2246" s="264"/>
      <c r="R2246" s="264"/>
      <c r="S2246" s="264"/>
      <c r="T2246" s="264"/>
      <c r="U2246" s="264"/>
      <c r="V2246" s="264"/>
      <c r="AA2246" s="256"/>
      <c r="AB2246" s="256"/>
      <c r="AC2246" s="256"/>
      <c r="AD2246" s="256"/>
      <c r="AE2246" s="256"/>
    </row>
    <row r="2247" spans="2:31" ht="15" customHeight="1" x14ac:dyDescent="0.15">
      <c r="C2247" s="263" t="s">
        <v>573</v>
      </c>
      <c r="N2247" s="264" t="s">
        <v>572</v>
      </c>
      <c r="O2247" s="264"/>
      <c r="P2247" s="264"/>
      <c r="Q2247" s="264"/>
      <c r="R2247" s="264"/>
      <c r="S2247" s="264"/>
      <c r="T2247" s="264"/>
      <c r="U2247" s="264"/>
      <c r="V2247" s="264"/>
      <c r="AA2247" s="256"/>
      <c r="AB2247" s="256"/>
      <c r="AC2247" s="256"/>
      <c r="AD2247" s="256"/>
      <c r="AE2247" s="256"/>
    </row>
    <row r="2248" spans="2:31" x14ac:dyDescent="0.15">
      <c r="C2248" s="264" t="s">
        <v>542</v>
      </c>
      <c r="N2248" s="264" t="s">
        <v>450</v>
      </c>
      <c r="O2248" s="264"/>
      <c r="P2248" s="264"/>
      <c r="Q2248" s="264"/>
      <c r="R2248" s="264"/>
      <c r="S2248" s="264"/>
      <c r="T2248" s="264"/>
      <c r="U2248" s="264"/>
      <c r="V2248" s="264"/>
      <c r="AA2248" s="256"/>
      <c r="AB2248" s="256"/>
      <c r="AC2248" s="256"/>
      <c r="AD2248" s="256"/>
      <c r="AE2248" s="256"/>
    </row>
    <row r="2249" spans="2:31" x14ac:dyDescent="0.15">
      <c r="N2249" s="264"/>
      <c r="AA2249" s="256"/>
      <c r="AB2249" s="256"/>
      <c r="AC2249" s="256"/>
      <c r="AD2249" s="256"/>
      <c r="AE2249" s="256"/>
    </row>
    <row r="2250" spans="2:31" x14ac:dyDescent="0.15">
      <c r="N2250" s="264"/>
      <c r="AA2250" s="256"/>
      <c r="AB2250" s="256"/>
      <c r="AC2250" s="256"/>
      <c r="AD2250" s="256"/>
      <c r="AE2250" s="256"/>
    </row>
    <row r="2251" spans="2:31" ht="9" customHeight="1" x14ac:dyDescent="0.15">
      <c r="AA2251" s="256"/>
      <c r="AB2251" s="256"/>
      <c r="AC2251" s="256"/>
      <c r="AD2251" s="256"/>
      <c r="AE2251" s="256"/>
    </row>
    <row r="2252" spans="2:31" s="256" customFormat="1" ht="22.5" customHeight="1" x14ac:dyDescent="0.15">
      <c r="B2252" s="867" t="s">
        <v>563</v>
      </c>
      <c r="C2252" s="867"/>
      <c r="D2252" s="867"/>
      <c r="E2252" s="867"/>
      <c r="F2252" s="867"/>
      <c r="G2252" s="867"/>
      <c r="H2252" s="867"/>
      <c r="I2252" s="867"/>
      <c r="J2252" s="867"/>
      <c r="K2252" s="867"/>
      <c r="L2252" s="867"/>
      <c r="M2252" s="867"/>
      <c r="N2252" s="867"/>
      <c r="O2252" s="867"/>
      <c r="P2252" s="867"/>
      <c r="Q2252" s="867"/>
      <c r="R2252" s="867"/>
      <c r="S2252" s="867"/>
      <c r="T2252" s="867"/>
      <c r="U2252" s="867"/>
      <c r="V2252" s="867"/>
      <c r="W2252" s="867"/>
      <c r="Y2252" s="242" t="s">
        <v>551</v>
      </c>
    </row>
    <row r="2253" spans="2:31" s="256" customFormat="1" ht="20.100000000000001" customHeight="1" x14ac:dyDescent="0.15">
      <c r="B2253" s="258" t="s">
        <v>27</v>
      </c>
      <c r="C2253" s="258"/>
      <c r="D2253" s="868" t="str">
        <f>D2208</f>
        <v>ミネトンネル</v>
      </c>
      <c r="E2253" s="868"/>
      <c r="F2253" s="868"/>
      <c r="G2253" s="868"/>
      <c r="H2253" s="869" t="s">
        <v>28</v>
      </c>
      <c r="I2253" s="869"/>
      <c r="J2253" s="870" t="str">
        <f>J2208</f>
        <v>一般国道　316号</v>
      </c>
      <c r="K2253" s="870"/>
      <c r="L2253" s="870"/>
      <c r="M2253" s="871" t="s">
        <v>255</v>
      </c>
      <c r="N2253" s="871"/>
      <c r="O2253" s="871"/>
      <c r="P2253" s="872" t="str">
        <f>P2208</f>
        <v>株式会社ニュージェック</v>
      </c>
      <c r="Q2253" s="872"/>
      <c r="R2253" s="872"/>
      <c r="S2253" s="562" t="s">
        <v>220</v>
      </c>
      <c r="T2253" s="564"/>
      <c r="U2253" s="873">
        <f>U2208</f>
        <v>44294</v>
      </c>
      <c r="V2253" s="874"/>
      <c r="W2253" s="875"/>
      <c r="Y2253" s="242" t="s">
        <v>554</v>
      </c>
    </row>
    <row r="2254" spans="2:31" s="256" customFormat="1" ht="20.100000000000001" customHeight="1" x14ac:dyDescent="0.15">
      <c r="B2254" s="259" t="s">
        <v>0</v>
      </c>
      <c r="C2254" s="259"/>
      <c r="D2254" s="879" t="str">
        <f>D2209</f>
        <v>美祢トンネル</v>
      </c>
      <c r="E2254" s="879"/>
      <c r="F2254" s="879"/>
      <c r="G2254" s="879"/>
      <c r="H2254" s="541" t="s">
        <v>1</v>
      </c>
      <c r="I2254" s="541"/>
      <c r="J2254" s="870" t="str">
        <f>J2209</f>
        <v>宇部土木建築事務所</v>
      </c>
      <c r="K2254" s="870"/>
      <c r="L2254" s="870"/>
      <c r="M2254" s="871" t="s">
        <v>256</v>
      </c>
      <c r="N2254" s="871"/>
      <c r="O2254" s="871"/>
      <c r="P2254" s="872" t="str">
        <f>P2209</f>
        <v>石村　勝伸</v>
      </c>
      <c r="Q2254" s="872"/>
      <c r="R2254" s="872"/>
      <c r="S2254" s="705"/>
      <c r="T2254" s="706"/>
      <c r="U2254" s="876"/>
      <c r="V2254" s="877"/>
      <c r="W2254" s="878"/>
      <c r="Y2254" s="242" t="s">
        <v>54</v>
      </c>
    </row>
    <row r="2255" spans="2:31" s="256" customFormat="1" ht="20.100000000000001" customHeight="1" x14ac:dyDescent="0.15">
      <c r="B2255" s="861" t="s">
        <v>564</v>
      </c>
      <c r="C2255" s="839" t="s">
        <v>565</v>
      </c>
      <c r="D2255" s="883" t="s">
        <v>761</v>
      </c>
      <c r="E2255" s="884"/>
      <c r="F2255" s="846"/>
      <c r="G2255" s="847"/>
      <c r="H2255" s="847"/>
      <c r="I2255" s="847"/>
      <c r="J2255" s="847"/>
      <c r="K2255" s="847"/>
      <c r="L2255" s="848"/>
      <c r="M2255" s="861" t="s">
        <v>564</v>
      </c>
      <c r="N2255" s="839" t="s">
        <v>565</v>
      </c>
      <c r="O2255" s="883" t="s">
        <v>761</v>
      </c>
      <c r="P2255" s="884"/>
      <c r="Q2255" s="846"/>
      <c r="R2255" s="847"/>
      <c r="S2255" s="847"/>
      <c r="T2255" s="847"/>
      <c r="U2255" s="847"/>
      <c r="V2255" s="847"/>
      <c r="W2255" s="848"/>
      <c r="Y2255" s="242" t="s">
        <v>55</v>
      </c>
    </row>
    <row r="2256" spans="2:31" s="256" customFormat="1" ht="20.100000000000001" customHeight="1" x14ac:dyDescent="0.15">
      <c r="B2256" s="859"/>
      <c r="C2256" s="830"/>
      <c r="D2256" s="880"/>
      <c r="E2256" s="881"/>
      <c r="F2256" s="849"/>
      <c r="G2256" s="850"/>
      <c r="H2256" s="850"/>
      <c r="I2256" s="850"/>
      <c r="J2256" s="850"/>
      <c r="K2256" s="850"/>
      <c r="L2256" s="851"/>
      <c r="M2256" s="859"/>
      <c r="N2256" s="830"/>
      <c r="O2256" s="880"/>
      <c r="P2256" s="881"/>
      <c r="Q2256" s="849"/>
      <c r="R2256" s="850"/>
      <c r="S2256" s="850"/>
      <c r="T2256" s="850"/>
      <c r="U2256" s="850"/>
      <c r="V2256" s="850"/>
      <c r="W2256" s="851"/>
    </row>
    <row r="2257" spans="2:31" s="256" customFormat="1" ht="20.100000000000001" customHeight="1" x14ac:dyDescent="0.15">
      <c r="B2257" s="859"/>
      <c r="C2257" s="839" t="s">
        <v>2</v>
      </c>
      <c r="D2257" s="842">
        <v>1</v>
      </c>
      <c r="E2257" s="843"/>
      <c r="F2257" s="849"/>
      <c r="G2257" s="850"/>
      <c r="H2257" s="850"/>
      <c r="I2257" s="850"/>
      <c r="J2257" s="850"/>
      <c r="K2257" s="850"/>
      <c r="L2257" s="851"/>
      <c r="M2257" s="859"/>
      <c r="N2257" s="839" t="s">
        <v>2</v>
      </c>
      <c r="O2257" s="842">
        <v>2</v>
      </c>
      <c r="P2257" s="843"/>
      <c r="Q2257" s="849"/>
      <c r="R2257" s="850"/>
      <c r="S2257" s="850"/>
      <c r="T2257" s="850"/>
      <c r="U2257" s="850"/>
      <c r="V2257" s="850"/>
      <c r="W2257" s="851"/>
    </row>
    <row r="2258" spans="2:31" s="256" customFormat="1" ht="20.100000000000001" customHeight="1" x14ac:dyDescent="0.15">
      <c r="B2258" s="860"/>
      <c r="C2258" s="830"/>
      <c r="D2258" s="844"/>
      <c r="E2258" s="845"/>
      <c r="F2258" s="849"/>
      <c r="G2258" s="850"/>
      <c r="H2258" s="850"/>
      <c r="I2258" s="850"/>
      <c r="J2258" s="850"/>
      <c r="K2258" s="850"/>
      <c r="L2258" s="851"/>
      <c r="M2258" s="860"/>
      <c r="N2258" s="830"/>
      <c r="O2258" s="844"/>
      <c r="P2258" s="845"/>
      <c r="Q2258" s="849"/>
      <c r="R2258" s="850"/>
      <c r="S2258" s="850"/>
      <c r="T2258" s="850"/>
      <c r="U2258" s="850"/>
      <c r="V2258" s="850"/>
      <c r="W2258" s="851"/>
    </row>
    <row r="2259" spans="2:31" s="256" customFormat="1" ht="17.100000000000001" customHeight="1" x14ac:dyDescent="0.15">
      <c r="B2259" s="574" t="s">
        <v>566</v>
      </c>
      <c r="C2259" s="574" t="s">
        <v>3</v>
      </c>
      <c r="D2259" s="842" t="s">
        <v>534</v>
      </c>
      <c r="E2259" s="843"/>
      <c r="F2259" s="849"/>
      <c r="G2259" s="850"/>
      <c r="H2259" s="850"/>
      <c r="I2259" s="850"/>
      <c r="J2259" s="850"/>
      <c r="K2259" s="850"/>
      <c r="L2259" s="851"/>
      <c r="M2259" s="574" t="s">
        <v>566</v>
      </c>
      <c r="N2259" s="574" t="s">
        <v>3</v>
      </c>
      <c r="O2259" s="842" t="s">
        <v>534</v>
      </c>
      <c r="P2259" s="843"/>
      <c r="Q2259" s="849"/>
      <c r="R2259" s="850"/>
      <c r="S2259" s="850"/>
      <c r="T2259" s="850"/>
      <c r="U2259" s="850"/>
      <c r="V2259" s="850"/>
      <c r="W2259" s="851"/>
      <c r="AA2259" s="257"/>
      <c r="AB2259" s="257"/>
      <c r="AC2259" s="257"/>
      <c r="AD2259" s="257"/>
      <c r="AE2259" s="257"/>
    </row>
    <row r="2260" spans="2:31" s="256" customFormat="1" ht="17.100000000000001" customHeight="1" x14ac:dyDescent="0.15">
      <c r="B2260" s="574"/>
      <c r="C2260" s="574"/>
      <c r="D2260" s="844"/>
      <c r="E2260" s="845"/>
      <c r="F2260" s="849"/>
      <c r="G2260" s="850"/>
      <c r="H2260" s="850"/>
      <c r="I2260" s="850"/>
      <c r="J2260" s="850"/>
      <c r="K2260" s="850"/>
      <c r="L2260" s="851"/>
      <c r="M2260" s="574"/>
      <c r="N2260" s="574"/>
      <c r="O2260" s="844"/>
      <c r="P2260" s="845"/>
      <c r="Q2260" s="849"/>
      <c r="R2260" s="850"/>
      <c r="S2260" s="850"/>
      <c r="T2260" s="850"/>
      <c r="U2260" s="850"/>
      <c r="V2260" s="850"/>
      <c r="W2260" s="851"/>
      <c r="AA2260" s="257"/>
      <c r="AB2260" s="257"/>
      <c r="AC2260" s="257"/>
      <c r="AD2260" s="257"/>
      <c r="AE2260" s="257"/>
    </row>
    <row r="2261" spans="2:31" s="256" customFormat="1" ht="17.100000000000001" customHeight="1" x14ac:dyDescent="0.15">
      <c r="B2261" s="574"/>
      <c r="C2261" s="574" t="s">
        <v>4</v>
      </c>
      <c r="D2261" s="842" t="s">
        <v>487</v>
      </c>
      <c r="E2261" s="843"/>
      <c r="F2261" s="849"/>
      <c r="G2261" s="850"/>
      <c r="H2261" s="850"/>
      <c r="I2261" s="850"/>
      <c r="J2261" s="850"/>
      <c r="K2261" s="850"/>
      <c r="L2261" s="851"/>
      <c r="M2261" s="574"/>
      <c r="N2261" s="574" t="s">
        <v>4</v>
      </c>
      <c r="O2261" s="842" t="s">
        <v>485</v>
      </c>
      <c r="P2261" s="843"/>
      <c r="Q2261" s="849"/>
      <c r="R2261" s="850"/>
      <c r="S2261" s="850"/>
      <c r="T2261" s="850"/>
      <c r="U2261" s="850"/>
      <c r="V2261" s="850"/>
      <c r="W2261" s="851"/>
      <c r="AA2261" s="257"/>
      <c r="AB2261" s="257"/>
      <c r="AC2261" s="257"/>
      <c r="AD2261" s="257"/>
      <c r="AE2261" s="257"/>
    </row>
    <row r="2262" spans="2:31" s="256" customFormat="1" ht="17.100000000000001" customHeight="1" x14ac:dyDescent="0.15">
      <c r="B2262" s="574"/>
      <c r="C2262" s="574"/>
      <c r="D2262" s="844"/>
      <c r="E2262" s="845"/>
      <c r="F2262" s="849"/>
      <c r="G2262" s="850"/>
      <c r="H2262" s="850"/>
      <c r="I2262" s="850"/>
      <c r="J2262" s="850"/>
      <c r="K2262" s="850"/>
      <c r="L2262" s="851"/>
      <c r="M2262" s="574"/>
      <c r="N2262" s="574"/>
      <c r="O2262" s="844"/>
      <c r="P2262" s="845"/>
      <c r="Q2262" s="849"/>
      <c r="R2262" s="850"/>
      <c r="S2262" s="850"/>
      <c r="T2262" s="850"/>
      <c r="U2262" s="850"/>
      <c r="V2262" s="850"/>
      <c r="W2262" s="851"/>
      <c r="AA2262" s="257"/>
      <c r="AB2262" s="257"/>
      <c r="AC2262" s="257"/>
      <c r="AD2262" s="257"/>
      <c r="AE2262" s="257"/>
    </row>
    <row r="2263" spans="2:31" s="256" customFormat="1" ht="17.100000000000001" customHeight="1" x14ac:dyDescent="0.15">
      <c r="B2263" s="522" t="s">
        <v>5</v>
      </c>
      <c r="C2263" s="524"/>
      <c r="D2263" s="827" t="s">
        <v>332</v>
      </c>
      <c r="E2263" s="828"/>
      <c r="F2263" s="849"/>
      <c r="G2263" s="850"/>
      <c r="H2263" s="850"/>
      <c r="I2263" s="850"/>
      <c r="J2263" s="850"/>
      <c r="K2263" s="850"/>
      <c r="L2263" s="851"/>
      <c r="M2263" s="522" t="s">
        <v>5</v>
      </c>
      <c r="N2263" s="524"/>
      <c r="O2263" s="827" t="s">
        <v>332</v>
      </c>
      <c r="P2263" s="828"/>
      <c r="Q2263" s="849"/>
      <c r="R2263" s="850"/>
      <c r="S2263" s="850"/>
      <c r="T2263" s="850"/>
      <c r="U2263" s="850"/>
      <c r="V2263" s="850"/>
      <c r="W2263" s="851"/>
      <c r="AA2263" s="257"/>
      <c r="AB2263" s="257"/>
      <c r="AC2263" s="257"/>
      <c r="AD2263" s="257"/>
      <c r="AE2263" s="257"/>
    </row>
    <row r="2264" spans="2:31" s="256" customFormat="1" ht="17.100000000000001" customHeight="1" x14ac:dyDescent="0.15">
      <c r="B2264" s="522" t="s">
        <v>6</v>
      </c>
      <c r="C2264" s="524"/>
      <c r="D2264" s="844" t="s">
        <v>532</v>
      </c>
      <c r="E2264" s="845"/>
      <c r="F2264" s="849"/>
      <c r="G2264" s="850"/>
      <c r="H2264" s="850"/>
      <c r="I2264" s="850"/>
      <c r="J2264" s="850"/>
      <c r="K2264" s="850"/>
      <c r="L2264" s="851"/>
      <c r="M2264" s="522" t="s">
        <v>6</v>
      </c>
      <c r="N2264" s="524"/>
      <c r="O2264" s="844" t="s">
        <v>532</v>
      </c>
      <c r="P2264" s="845"/>
      <c r="Q2264" s="849"/>
      <c r="R2264" s="850"/>
      <c r="S2264" s="850"/>
      <c r="T2264" s="850"/>
      <c r="U2264" s="850"/>
      <c r="V2264" s="850"/>
      <c r="W2264" s="851"/>
    </row>
    <row r="2265" spans="2:31" s="256" customFormat="1" ht="17.100000000000001" customHeight="1" x14ac:dyDescent="0.15">
      <c r="B2265" s="562" t="s">
        <v>29</v>
      </c>
      <c r="C2265" s="831" t="s">
        <v>267</v>
      </c>
      <c r="D2265" s="832"/>
      <c r="E2265" s="260"/>
      <c r="F2265" s="849"/>
      <c r="G2265" s="850"/>
      <c r="H2265" s="850"/>
      <c r="I2265" s="850"/>
      <c r="J2265" s="850"/>
      <c r="K2265" s="850"/>
      <c r="L2265" s="851"/>
      <c r="M2265" s="562" t="s">
        <v>29</v>
      </c>
      <c r="N2265" s="831" t="s">
        <v>267</v>
      </c>
      <c r="O2265" s="832"/>
      <c r="P2265" s="260"/>
      <c r="Q2265" s="849"/>
      <c r="R2265" s="850"/>
      <c r="S2265" s="850"/>
      <c r="T2265" s="850"/>
      <c r="U2265" s="850"/>
      <c r="V2265" s="850"/>
      <c r="W2265" s="851"/>
    </row>
    <row r="2266" spans="2:31" s="256" customFormat="1" ht="17.100000000000001" customHeight="1" x14ac:dyDescent="0.15">
      <c r="B2266" s="565"/>
      <c r="C2266" s="831" t="s">
        <v>268</v>
      </c>
      <c r="D2266" s="832"/>
      <c r="E2266" s="261" t="s">
        <v>554</v>
      </c>
      <c r="F2266" s="852"/>
      <c r="G2266" s="853"/>
      <c r="H2266" s="853"/>
      <c r="I2266" s="853"/>
      <c r="J2266" s="853"/>
      <c r="K2266" s="853"/>
      <c r="L2266" s="854"/>
      <c r="M2266" s="565"/>
      <c r="N2266" s="831" t="s">
        <v>268</v>
      </c>
      <c r="O2266" s="832"/>
      <c r="P2266" s="261" t="s">
        <v>551</v>
      </c>
      <c r="Q2266" s="852"/>
      <c r="R2266" s="853"/>
      <c r="S2266" s="853"/>
      <c r="T2266" s="853"/>
      <c r="U2266" s="853"/>
      <c r="V2266" s="853"/>
      <c r="W2266" s="854"/>
    </row>
    <row r="2267" spans="2:31" s="256" customFormat="1" ht="17.100000000000001" customHeight="1" x14ac:dyDescent="0.15">
      <c r="B2267" s="522" t="s">
        <v>7</v>
      </c>
      <c r="C2267" s="523"/>
      <c r="D2267" s="524"/>
      <c r="E2267" s="833" t="s">
        <v>1358</v>
      </c>
      <c r="F2267" s="834"/>
      <c r="G2267" s="834"/>
      <c r="H2267" s="834"/>
      <c r="I2267" s="834"/>
      <c r="J2267" s="834"/>
      <c r="K2267" s="834"/>
      <c r="L2267" s="835"/>
      <c r="M2267" s="522" t="s">
        <v>7</v>
      </c>
      <c r="N2267" s="523"/>
      <c r="O2267" s="524"/>
      <c r="P2267" s="813" t="s">
        <v>1199</v>
      </c>
      <c r="Q2267" s="814"/>
      <c r="R2267" s="814"/>
      <c r="S2267" s="814"/>
      <c r="T2267" s="814"/>
      <c r="U2267" s="814"/>
      <c r="V2267" s="814"/>
      <c r="W2267" s="815"/>
    </row>
    <row r="2268" spans="2:31" s="256" customFormat="1" ht="17.100000000000001" customHeight="1" x14ac:dyDescent="0.15">
      <c r="B2268" s="522" t="s">
        <v>46</v>
      </c>
      <c r="C2268" s="523"/>
      <c r="D2268" s="524"/>
      <c r="E2268" s="813" t="s">
        <v>516</v>
      </c>
      <c r="F2268" s="814"/>
      <c r="G2268" s="814"/>
      <c r="H2268" s="814"/>
      <c r="I2268" s="814"/>
      <c r="J2268" s="814"/>
      <c r="K2268" s="814"/>
      <c r="L2268" s="815"/>
      <c r="M2268" s="522" t="s">
        <v>46</v>
      </c>
      <c r="N2268" s="523"/>
      <c r="O2268" s="524"/>
      <c r="P2268" s="813" t="s">
        <v>1361</v>
      </c>
      <c r="Q2268" s="814"/>
      <c r="R2268" s="814"/>
      <c r="S2268" s="814"/>
      <c r="T2268" s="814"/>
      <c r="U2268" s="814"/>
      <c r="V2268" s="814"/>
      <c r="W2268" s="815"/>
    </row>
    <row r="2269" spans="2:31" s="256" customFormat="1" ht="17.100000000000001" customHeight="1" x14ac:dyDescent="0.15">
      <c r="B2269" s="522" t="s">
        <v>270</v>
      </c>
      <c r="C2269" s="523"/>
      <c r="D2269" s="524"/>
      <c r="E2269" s="813" t="s">
        <v>516</v>
      </c>
      <c r="F2269" s="814"/>
      <c r="G2269" s="814"/>
      <c r="H2269" s="855"/>
      <c r="I2269" s="855"/>
      <c r="J2269" s="855"/>
      <c r="K2269" s="855"/>
      <c r="L2269" s="856"/>
      <c r="M2269" s="522" t="s">
        <v>270</v>
      </c>
      <c r="N2269" s="523"/>
      <c r="O2269" s="524"/>
      <c r="P2269" s="813" t="s">
        <v>516</v>
      </c>
      <c r="Q2269" s="814"/>
      <c r="R2269" s="814"/>
      <c r="S2269" s="855"/>
      <c r="T2269" s="855"/>
      <c r="U2269" s="855"/>
      <c r="V2269" s="855"/>
      <c r="W2269" s="856"/>
    </row>
    <row r="2270" spans="2:31" s="256" customFormat="1" ht="17.100000000000001" customHeight="1" x14ac:dyDescent="0.15">
      <c r="B2270" s="522" t="s">
        <v>289</v>
      </c>
      <c r="C2270" s="523"/>
      <c r="D2270" s="524"/>
      <c r="E2270" s="813" t="s">
        <v>555</v>
      </c>
      <c r="F2270" s="814"/>
      <c r="G2270" s="814"/>
      <c r="H2270" s="816" t="s">
        <v>8</v>
      </c>
      <c r="I2270" s="817"/>
      <c r="J2270" s="818"/>
      <c r="K2270" s="819"/>
      <c r="L2270" s="820"/>
      <c r="M2270" s="522" t="s">
        <v>289</v>
      </c>
      <c r="N2270" s="523"/>
      <c r="O2270" s="524"/>
      <c r="P2270" s="813" t="s">
        <v>555</v>
      </c>
      <c r="Q2270" s="814"/>
      <c r="R2270" s="814"/>
      <c r="S2270" s="816" t="s">
        <v>8</v>
      </c>
      <c r="T2270" s="817"/>
      <c r="U2270" s="818"/>
      <c r="V2270" s="819"/>
      <c r="W2270" s="820"/>
    </row>
    <row r="2271" spans="2:31" s="256" customFormat="1" ht="17.100000000000001" customHeight="1" x14ac:dyDescent="0.15">
      <c r="B2271" s="865" t="s">
        <v>567</v>
      </c>
      <c r="C2271" s="866"/>
      <c r="D2271" s="821" t="s">
        <v>1359</v>
      </c>
      <c r="E2271" s="822"/>
      <c r="F2271" s="822"/>
      <c r="G2271" s="822"/>
      <c r="H2271" s="822"/>
      <c r="I2271" s="822"/>
      <c r="J2271" s="822"/>
      <c r="K2271" s="822"/>
      <c r="L2271" s="823"/>
      <c r="M2271" s="522" t="s">
        <v>567</v>
      </c>
      <c r="N2271" s="523"/>
      <c r="O2271" s="821" t="s">
        <v>1353</v>
      </c>
      <c r="P2271" s="822"/>
      <c r="Q2271" s="822"/>
      <c r="R2271" s="822"/>
      <c r="S2271" s="822"/>
      <c r="T2271" s="822"/>
      <c r="U2271" s="822"/>
      <c r="V2271" s="822"/>
      <c r="W2271" s="823"/>
    </row>
    <row r="2272" spans="2:31" s="256" customFormat="1" ht="20.100000000000001" customHeight="1" x14ac:dyDescent="0.15">
      <c r="B2272" s="861" t="s">
        <v>564</v>
      </c>
      <c r="C2272" s="839" t="s">
        <v>565</v>
      </c>
      <c r="D2272" s="883" t="s">
        <v>761</v>
      </c>
      <c r="E2272" s="884"/>
      <c r="F2272" s="846"/>
      <c r="G2272" s="847"/>
      <c r="H2272" s="847"/>
      <c r="I2272" s="847"/>
      <c r="J2272" s="847"/>
      <c r="K2272" s="847"/>
      <c r="L2272" s="848"/>
      <c r="M2272" s="861" t="s">
        <v>564</v>
      </c>
      <c r="N2272" s="839" t="s">
        <v>565</v>
      </c>
      <c r="O2272" s="883" t="s">
        <v>762</v>
      </c>
      <c r="P2272" s="884"/>
      <c r="Q2272" s="846"/>
      <c r="R2272" s="847"/>
      <c r="S2272" s="847"/>
      <c r="T2272" s="847"/>
      <c r="U2272" s="847"/>
      <c r="V2272" s="847"/>
      <c r="W2272" s="848"/>
    </row>
    <row r="2273" spans="2:23" s="256" customFormat="1" ht="20.100000000000001" customHeight="1" x14ac:dyDescent="0.15">
      <c r="B2273" s="859"/>
      <c r="C2273" s="830"/>
      <c r="D2273" s="880"/>
      <c r="E2273" s="881"/>
      <c r="F2273" s="849"/>
      <c r="G2273" s="850"/>
      <c r="H2273" s="850"/>
      <c r="I2273" s="850"/>
      <c r="J2273" s="850"/>
      <c r="K2273" s="850"/>
      <c r="L2273" s="851"/>
      <c r="M2273" s="859"/>
      <c r="N2273" s="830"/>
      <c r="O2273" s="880"/>
      <c r="P2273" s="881"/>
      <c r="Q2273" s="849"/>
      <c r="R2273" s="850"/>
      <c r="S2273" s="850"/>
      <c r="T2273" s="850"/>
      <c r="U2273" s="850"/>
      <c r="V2273" s="850"/>
      <c r="W2273" s="851"/>
    </row>
    <row r="2274" spans="2:23" s="256" customFormat="1" ht="20.100000000000001" customHeight="1" x14ac:dyDescent="0.15">
      <c r="B2274" s="859"/>
      <c r="C2274" s="839" t="s">
        <v>2</v>
      </c>
      <c r="D2274" s="842">
        <v>3</v>
      </c>
      <c r="E2274" s="843"/>
      <c r="F2274" s="849"/>
      <c r="G2274" s="850"/>
      <c r="H2274" s="850"/>
      <c r="I2274" s="850"/>
      <c r="J2274" s="850"/>
      <c r="K2274" s="850"/>
      <c r="L2274" s="851"/>
      <c r="M2274" s="859"/>
      <c r="N2274" s="839" t="s">
        <v>2</v>
      </c>
      <c r="O2274" s="842">
        <v>1</v>
      </c>
      <c r="P2274" s="843"/>
      <c r="Q2274" s="849"/>
      <c r="R2274" s="850"/>
      <c r="S2274" s="850"/>
      <c r="T2274" s="850"/>
      <c r="U2274" s="850"/>
      <c r="V2274" s="850"/>
      <c r="W2274" s="851"/>
    </row>
    <row r="2275" spans="2:23" s="256" customFormat="1" ht="20.100000000000001" customHeight="1" x14ac:dyDescent="0.15">
      <c r="B2275" s="860"/>
      <c r="C2275" s="830"/>
      <c r="D2275" s="844"/>
      <c r="E2275" s="845"/>
      <c r="F2275" s="849"/>
      <c r="G2275" s="850"/>
      <c r="H2275" s="850"/>
      <c r="I2275" s="850"/>
      <c r="J2275" s="850"/>
      <c r="K2275" s="850"/>
      <c r="L2275" s="851"/>
      <c r="M2275" s="860"/>
      <c r="N2275" s="830"/>
      <c r="O2275" s="844"/>
      <c r="P2275" s="845"/>
      <c r="Q2275" s="849"/>
      <c r="R2275" s="850"/>
      <c r="S2275" s="850"/>
      <c r="T2275" s="850"/>
      <c r="U2275" s="850"/>
      <c r="V2275" s="850"/>
      <c r="W2275" s="851"/>
    </row>
    <row r="2276" spans="2:23" s="256" customFormat="1" ht="17.100000000000001" customHeight="1" x14ac:dyDescent="0.15">
      <c r="B2276" s="574" t="s">
        <v>566</v>
      </c>
      <c r="C2276" s="574" t="s">
        <v>3</v>
      </c>
      <c r="D2276" s="842" t="s">
        <v>331</v>
      </c>
      <c r="E2276" s="843"/>
      <c r="F2276" s="849"/>
      <c r="G2276" s="850"/>
      <c r="H2276" s="850"/>
      <c r="I2276" s="850"/>
      <c r="J2276" s="850"/>
      <c r="K2276" s="850"/>
      <c r="L2276" s="851"/>
      <c r="M2276" s="574" t="s">
        <v>566</v>
      </c>
      <c r="N2276" s="574" t="s">
        <v>3</v>
      </c>
      <c r="O2276" s="842" t="s">
        <v>534</v>
      </c>
      <c r="P2276" s="843"/>
      <c r="Q2276" s="849"/>
      <c r="R2276" s="850"/>
      <c r="S2276" s="850"/>
      <c r="T2276" s="850"/>
      <c r="U2276" s="850"/>
      <c r="V2276" s="850"/>
      <c r="W2276" s="851"/>
    </row>
    <row r="2277" spans="2:23" s="256" customFormat="1" ht="17.100000000000001" customHeight="1" x14ac:dyDescent="0.15">
      <c r="B2277" s="574"/>
      <c r="C2277" s="574"/>
      <c r="D2277" s="844"/>
      <c r="E2277" s="845"/>
      <c r="F2277" s="849"/>
      <c r="G2277" s="850"/>
      <c r="H2277" s="850"/>
      <c r="I2277" s="850"/>
      <c r="J2277" s="850"/>
      <c r="K2277" s="850"/>
      <c r="L2277" s="851"/>
      <c r="M2277" s="574"/>
      <c r="N2277" s="574"/>
      <c r="O2277" s="844"/>
      <c r="P2277" s="845"/>
      <c r="Q2277" s="849"/>
      <c r="R2277" s="850"/>
      <c r="S2277" s="850"/>
      <c r="T2277" s="850"/>
      <c r="U2277" s="850"/>
      <c r="V2277" s="850"/>
      <c r="W2277" s="851"/>
    </row>
    <row r="2278" spans="2:23" s="256" customFormat="1" ht="17.100000000000001" customHeight="1" x14ac:dyDescent="0.15">
      <c r="B2278" s="574"/>
      <c r="C2278" s="574" t="s">
        <v>4</v>
      </c>
      <c r="D2278" s="842" t="s">
        <v>354</v>
      </c>
      <c r="E2278" s="843"/>
      <c r="F2278" s="849"/>
      <c r="G2278" s="850"/>
      <c r="H2278" s="850"/>
      <c r="I2278" s="850"/>
      <c r="J2278" s="850"/>
      <c r="K2278" s="850"/>
      <c r="L2278" s="851"/>
      <c r="M2278" s="574"/>
      <c r="N2278" s="574" t="s">
        <v>4</v>
      </c>
      <c r="O2278" s="842" t="s">
        <v>486</v>
      </c>
      <c r="P2278" s="843"/>
      <c r="Q2278" s="849"/>
      <c r="R2278" s="850"/>
      <c r="S2278" s="850"/>
      <c r="T2278" s="850"/>
      <c r="U2278" s="850"/>
      <c r="V2278" s="850"/>
      <c r="W2278" s="851"/>
    </row>
    <row r="2279" spans="2:23" s="256" customFormat="1" ht="17.100000000000001" customHeight="1" x14ac:dyDescent="0.15">
      <c r="B2279" s="574"/>
      <c r="C2279" s="574"/>
      <c r="D2279" s="844"/>
      <c r="E2279" s="845"/>
      <c r="F2279" s="849"/>
      <c r="G2279" s="850"/>
      <c r="H2279" s="850"/>
      <c r="I2279" s="850"/>
      <c r="J2279" s="850"/>
      <c r="K2279" s="850"/>
      <c r="L2279" s="851"/>
      <c r="M2279" s="574"/>
      <c r="N2279" s="574"/>
      <c r="O2279" s="844"/>
      <c r="P2279" s="845"/>
      <c r="Q2279" s="849"/>
      <c r="R2279" s="850"/>
      <c r="S2279" s="850"/>
      <c r="T2279" s="850"/>
      <c r="U2279" s="850"/>
      <c r="V2279" s="850"/>
      <c r="W2279" s="851"/>
    </row>
    <row r="2280" spans="2:23" s="256" customFormat="1" ht="17.100000000000001" customHeight="1" x14ac:dyDescent="0.15">
      <c r="B2280" s="522" t="s">
        <v>5</v>
      </c>
      <c r="C2280" s="524"/>
      <c r="D2280" s="827" t="s">
        <v>332</v>
      </c>
      <c r="E2280" s="828"/>
      <c r="F2280" s="849"/>
      <c r="G2280" s="850"/>
      <c r="H2280" s="850"/>
      <c r="I2280" s="850"/>
      <c r="J2280" s="850"/>
      <c r="K2280" s="850"/>
      <c r="L2280" s="851"/>
      <c r="M2280" s="522" t="s">
        <v>5</v>
      </c>
      <c r="N2280" s="524"/>
      <c r="O2280" s="827" t="s">
        <v>332</v>
      </c>
      <c r="P2280" s="828"/>
      <c r="Q2280" s="849"/>
      <c r="R2280" s="850"/>
      <c r="S2280" s="850"/>
      <c r="T2280" s="850"/>
      <c r="U2280" s="850"/>
      <c r="V2280" s="850"/>
      <c r="W2280" s="851"/>
    </row>
    <row r="2281" spans="2:23" s="256" customFormat="1" ht="17.100000000000001" customHeight="1" x14ac:dyDescent="0.15">
      <c r="B2281" s="522" t="s">
        <v>6</v>
      </c>
      <c r="C2281" s="524"/>
      <c r="D2281" s="844" t="s">
        <v>532</v>
      </c>
      <c r="E2281" s="845"/>
      <c r="F2281" s="849"/>
      <c r="G2281" s="850"/>
      <c r="H2281" s="850"/>
      <c r="I2281" s="850"/>
      <c r="J2281" s="850"/>
      <c r="K2281" s="850"/>
      <c r="L2281" s="851"/>
      <c r="M2281" s="522" t="s">
        <v>6</v>
      </c>
      <c r="N2281" s="524"/>
      <c r="O2281" s="844" t="s">
        <v>338</v>
      </c>
      <c r="P2281" s="845"/>
      <c r="Q2281" s="849"/>
      <c r="R2281" s="850"/>
      <c r="S2281" s="850"/>
      <c r="T2281" s="850"/>
      <c r="U2281" s="850"/>
      <c r="V2281" s="850"/>
      <c r="W2281" s="851"/>
    </row>
    <row r="2282" spans="2:23" s="256" customFormat="1" ht="17.100000000000001" customHeight="1" x14ac:dyDescent="0.15">
      <c r="B2282" s="562" t="s">
        <v>29</v>
      </c>
      <c r="C2282" s="831" t="s">
        <v>267</v>
      </c>
      <c r="D2282" s="832"/>
      <c r="E2282" s="260"/>
      <c r="F2282" s="849"/>
      <c r="G2282" s="850"/>
      <c r="H2282" s="850"/>
      <c r="I2282" s="850"/>
      <c r="J2282" s="850"/>
      <c r="K2282" s="850"/>
      <c r="L2282" s="851"/>
      <c r="M2282" s="562" t="s">
        <v>29</v>
      </c>
      <c r="N2282" s="831" t="s">
        <v>267</v>
      </c>
      <c r="O2282" s="832"/>
      <c r="P2282" s="260"/>
      <c r="Q2282" s="849"/>
      <c r="R2282" s="850"/>
      <c r="S2282" s="850"/>
      <c r="T2282" s="850"/>
      <c r="U2282" s="850"/>
      <c r="V2282" s="850"/>
      <c r="W2282" s="851"/>
    </row>
    <row r="2283" spans="2:23" s="256" customFormat="1" ht="17.100000000000001" customHeight="1" x14ac:dyDescent="0.15">
      <c r="B2283" s="565"/>
      <c r="C2283" s="831" t="s">
        <v>268</v>
      </c>
      <c r="D2283" s="832"/>
      <c r="E2283" s="261" t="s">
        <v>551</v>
      </c>
      <c r="F2283" s="852"/>
      <c r="G2283" s="853"/>
      <c r="H2283" s="853"/>
      <c r="I2283" s="853"/>
      <c r="J2283" s="853"/>
      <c r="K2283" s="853"/>
      <c r="L2283" s="854"/>
      <c r="M2283" s="565"/>
      <c r="N2283" s="831" t="s">
        <v>268</v>
      </c>
      <c r="O2283" s="832"/>
      <c r="P2283" s="261" t="s">
        <v>551</v>
      </c>
      <c r="Q2283" s="852"/>
      <c r="R2283" s="853"/>
      <c r="S2283" s="853"/>
      <c r="T2283" s="853"/>
      <c r="U2283" s="853"/>
      <c r="V2283" s="853"/>
      <c r="W2283" s="854"/>
    </row>
    <row r="2284" spans="2:23" s="256" customFormat="1" ht="17.100000000000001" customHeight="1" x14ac:dyDescent="0.15">
      <c r="B2284" s="522" t="s">
        <v>7</v>
      </c>
      <c r="C2284" s="523"/>
      <c r="D2284" s="524"/>
      <c r="E2284" s="833" t="s">
        <v>1118</v>
      </c>
      <c r="F2284" s="857"/>
      <c r="G2284" s="857"/>
      <c r="H2284" s="857"/>
      <c r="I2284" s="857"/>
      <c r="J2284" s="857"/>
      <c r="K2284" s="857"/>
      <c r="L2284" s="858"/>
      <c r="M2284" s="522" t="s">
        <v>7</v>
      </c>
      <c r="N2284" s="523"/>
      <c r="O2284" s="524"/>
      <c r="P2284" s="833" t="s">
        <v>1339</v>
      </c>
      <c r="Q2284" s="834"/>
      <c r="R2284" s="834"/>
      <c r="S2284" s="834"/>
      <c r="T2284" s="834"/>
      <c r="U2284" s="834"/>
      <c r="V2284" s="834"/>
      <c r="W2284" s="835"/>
    </row>
    <row r="2285" spans="2:23" s="256" customFormat="1" ht="17.100000000000001" customHeight="1" x14ac:dyDescent="0.15">
      <c r="B2285" s="522" t="s">
        <v>46</v>
      </c>
      <c r="C2285" s="523"/>
      <c r="D2285" s="524"/>
      <c r="E2285" s="833" t="s">
        <v>1151</v>
      </c>
      <c r="F2285" s="857"/>
      <c r="G2285" s="857"/>
      <c r="H2285" s="857"/>
      <c r="I2285" s="857"/>
      <c r="J2285" s="857"/>
      <c r="K2285" s="857"/>
      <c r="L2285" s="858"/>
      <c r="M2285" s="522" t="s">
        <v>46</v>
      </c>
      <c r="N2285" s="523"/>
      <c r="O2285" s="524"/>
      <c r="P2285" s="813" t="s">
        <v>1340</v>
      </c>
      <c r="Q2285" s="814"/>
      <c r="R2285" s="814"/>
      <c r="S2285" s="814"/>
      <c r="T2285" s="814"/>
      <c r="U2285" s="814"/>
      <c r="V2285" s="814"/>
      <c r="W2285" s="815"/>
    </row>
    <row r="2286" spans="2:23" s="256" customFormat="1" ht="17.100000000000001" customHeight="1" x14ac:dyDescent="0.15">
      <c r="B2286" s="522" t="s">
        <v>270</v>
      </c>
      <c r="C2286" s="523"/>
      <c r="D2286" s="524"/>
      <c r="E2286" s="813" t="s">
        <v>516</v>
      </c>
      <c r="F2286" s="814"/>
      <c r="G2286" s="814"/>
      <c r="H2286" s="855"/>
      <c r="I2286" s="855"/>
      <c r="J2286" s="855"/>
      <c r="K2286" s="855"/>
      <c r="L2286" s="856"/>
      <c r="M2286" s="522" t="s">
        <v>270</v>
      </c>
      <c r="N2286" s="523"/>
      <c r="O2286" s="524"/>
      <c r="P2286" s="813" t="s">
        <v>516</v>
      </c>
      <c r="Q2286" s="814"/>
      <c r="R2286" s="814"/>
      <c r="S2286" s="814"/>
      <c r="T2286" s="814"/>
      <c r="U2286" s="814"/>
      <c r="V2286" s="814"/>
      <c r="W2286" s="815"/>
    </row>
    <row r="2287" spans="2:23" s="256" customFormat="1" ht="17.100000000000001" customHeight="1" x14ac:dyDescent="0.15">
      <c r="B2287" s="522" t="s">
        <v>289</v>
      </c>
      <c r="C2287" s="523"/>
      <c r="D2287" s="524"/>
      <c r="E2287" s="813" t="s">
        <v>555</v>
      </c>
      <c r="F2287" s="814"/>
      <c r="G2287" s="814"/>
      <c r="H2287" s="816" t="s">
        <v>8</v>
      </c>
      <c r="I2287" s="817"/>
      <c r="J2287" s="818"/>
      <c r="K2287" s="819"/>
      <c r="L2287" s="820"/>
      <c r="M2287" s="522" t="s">
        <v>289</v>
      </c>
      <c r="N2287" s="523"/>
      <c r="O2287" s="524"/>
      <c r="P2287" s="862" t="s">
        <v>552</v>
      </c>
      <c r="Q2287" s="863"/>
      <c r="R2287" s="864"/>
      <c r="S2287" s="816" t="s">
        <v>8</v>
      </c>
      <c r="T2287" s="817"/>
      <c r="U2287" s="818"/>
      <c r="V2287" s="819"/>
      <c r="W2287" s="820"/>
    </row>
    <row r="2288" spans="2:23" s="256" customFormat="1" ht="17.100000000000001" customHeight="1" x14ac:dyDescent="0.15">
      <c r="B2288" s="565" t="s">
        <v>567</v>
      </c>
      <c r="C2288" s="566"/>
      <c r="D2288" s="836" t="s">
        <v>1729</v>
      </c>
      <c r="E2288" s="837"/>
      <c r="F2288" s="837"/>
      <c r="G2288" s="837"/>
      <c r="H2288" s="837"/>
      <c r="I2288" s="837"/>
      <c r="J2288" s="837"/>
      <c r="K2288" s="837"/>
      <c r="L2288" s="838"/>
      <c r="M2288" s="865" t="s">
        <v>567</v>
      </c>
      <c r="N2288" s="866"/>
      <c r="O2288" s="821" t="s">
        <v>1109</v>
      </c>
      <c r="P2288" s="822"/>
      <c r="Q2288" s="822"/>
      <c r="R2288" s="822"/>
      <c r="S2288" s="822"/>
      <c r="T2288" s="822"/>
      <c r="U2288" s="822"/>
      <c r="V2288" s="822"/>
      <c r="W2288" s="823"/>
    </row>
    <row r="2289" spans="2:31" ht="15" customHeight="1" x14ac:dyDescent="0.15">
      <c r="B2289" s="263"/>
      <c r="C2289" s="824" t="s">
        <v>568</v>
      </c>
      <c r="D2289" s="825"/>
      <c r="E2289" s="825"/>
      <c r="F2289" s="825"/>
      <c r="G2289" s="825"/>
      <c r="H2289" s="825"/>
      <c r="I2289" s="825"/>
      <c r="J2289" s="825"/>
      <c r="K2289" s="825"/>
      <c r="L2289" s="825"/>
      <c r="M2289" s="263"/>
      <c r="N2289" s="263" t="s">
        <v>569</v>
      </c>
      <c r="O2289" s="263"/>
      <c r="P2289" s="263"/>
      <c r="Q2289" s="263"/>
      <c r="R2289" s="263"/>
      <c r="S2289" s="263"/>
      <c r="T2289" s="263"/>
      <c r="U2289" s="263"/>
      <c r="V2289" s="263"/>
      <c r="W2289" s="263"/>
      <c r="AA2289" s="256"/>
      <c r="AB2289" s="256"/>
      <c r="AC2289" s="256"/>
      <c r="AD2289" s="256"/>
      <c r="AE2289" s="256"/>
    </row>
    <row r="2290" spans="2:31" ht="15" customHeight="1" x14ac:dyDescent="0.15">
      <c r="B2290" s="263"/>
      <c r="C2290" s="826"/>
      <c r="D2290" s="826"/>
      <c r="E2290" s="826"/>
      <c r="F2290" s="826"/>
      <c r="G2290" s="826"/>
      <c r="H2290" s="826"/>
      <c r="I2290" s="826"/>
      <c r="J2290" s="826"/>
      <c r="K2290" s="826"/>
      <c r="L2290" s="826"/>
      <c r="M2290" s="263"/>
      <c r="N2290" s="263" t="s">
        <v>570</v>
      </c>
      <c r="O2290" s="263"/>
      <c r="P2290" s="263"/>
      <c r="Q2290" s="263"/>
      <c r="R2290" s="263"/>
      <c r="S2290" s="263"/>
      <c r="T2290" s="263"/>
      <c r="U2290" s="263"/>
      <c r="V2290" s="263"/>
      <c r="W2290" s="263"/>
      <c r="AA2290" s="256"/>
      <c r="AB2290" s="256"/>
      <c r="AC2290" s="256"/>
      <c r="AD2290" s="256"/>
      <c r="AE2290" s="256"/>
    </row>
    <row r="2291" spans="2:31" ht="15" customHeight="1" x14ac:dyDescent="0.15">
      <c r="C2291" s="263" t="s">
        <v>571</v>
      </c>
      <c r="N2291" s="264" t="s">
        <v>517</v>
      </c>
      <c r="O2291" s="264"/>
      <c r="P2291" s="264"/>
      <c r="Q2291" s="264"/>
      <c r="R2291" s="264"/>
      <c r="S2291" s="264"/>
      <c r="T2291" s="264"/>
      <c r="U2291" s="264"/>
      <c r="V2291" s="264"/>
      <c r="AA2291" s="256"/>
      <c r="AB2291" s="256"/>
      <c r="AC2291" s="256"/>
      <c r="AD2291" s="256"/>
      <c r="AE2291" s="256"/>
    </row>
    <row r="2292" spans="2:31" ht="15" customHeight="1" x14ac:dyDescent="0.15">
      <c r="C2292" s="263" t="s">
        <v>573</v>
      </c>
      <c r="N2292" s="264" t="s">
        <v>572</v>
      </c>
      <c r="O2292" s="264"/>
      <c r="P2292" s="264"/>
      <c r="Q2292" s="264"/>
      <c r="R2292" s="264"/>
      <c r="S2292" s="264"/>
      <c r="T2292" s="264"/>
      <c r="U2292" s="264"/>
      <c r="V2292" s="264"/>
      <c r="AA2292" s="256"/>
      <c r="AB2292" s="256"/>
      <c r="AC2292" s="256"/>
      <c r="AD2292" s="256"/>
      <c r="AE2292" s="256"/>
    </row>
    <row r="2293" spans="2:31" x14ac:dyDescent="0.15">
      <c r="C2293" s="264" t="s">
        <v>542</v>
      </c>
      <c r="N2293" s="264" t="s">
        <v>450</v>
      </c>
      <c r="O2293" s="264"/>
      <c r="P2293" s="264"/>
      <c r="Q2293" s="264"/>
      <c r="R2293" s="264"/>
      <c r="S2293" s="264"/>
      <c r="T2293" s="264"/>
      <c r="U2293" s="264"/>
      <c r="V2293" s="264"/>
      <c r="AA2293" s="256"/>
      <c r="AB2293" s="256"/>
      <c r="AC2293" s="256"/>
      <c r="AD2293" s="256"/>
      <c r="AE2293" s="256"/>
    </row>
    <row r="2294" spans="2:31" x14ac:dyDescent="0.15">
      <c r="N2294" s="264"/>
      <c r="AA2294" s="256"/>
      <c r="AB2294" s="256"/>
      <c r="AC2294" s="256"/>
      <c r="AD2294" s="256"/>
      <c r="AE2294" s="256"/>
    </row>
    <row r="2295" spans="2:31" x14ac:dyDescent="0.15">
      <c r="N2295" s="264"/>
      <c r="AA2295" s="256"/>
      <c r="AB2295" s="256"/>
      <c r="AC2295" s="256"/>
      <c r="AD2295" s="256"/>
      <c r="AE2295" s="256"/>
    </row>
    <row r="2296" spans="2:31" ht="9" customHeight="1" x14ac:dyDescent="0.15">
      <c r="AA2296" s="256"/>
      <c r="AB2296" s="256"/>
      <c r="AC2296" s="256"/>
      <c r="AD2296" s="256"/>
      <c r="AE2296" s="256"/>
    </row>
    <row r="2297" spans="2:31" s="256" customFormat="1" ht="22.5" customHeight="1" x14ac:dyDescent="0.15">
      <c r="B2297" s="867" t="s">
        <v>563</v>
      </c>
      <c r="C2297" s="867"/>
      <c r="D2297" s="867"/>
      <c r="E2297" s="867"/>
      <c r="F2297" s="867"/>
      <c r="G2297" s="867"/>
      <c r="H2297" s="867"/>
      <c r="I2297" s="867"/>
      <c r="J2297" s="867"/>
      <c r="K2297" s="867"/>
      <c r="L2297" s="867"/>
      <c r="M2297" s="867"/>
      <c r="N2297" s="867"/>
      <c r="O2297" s="867"/>
      <c r="P2297" s="867"/>
      <c r="Q2297" s="867"/>
      <c r="R2297" s="867"/>
      <c r="S2297" s="867"/>
      <c r="T2297" s="867"/>
      <c r="U2297" s="867"/>
      <c r="V2297" s="867"/>
      <c r="W2297" s="867"/>
      <c r="Y2297" s="242" t="s">
        <v>551</v>
      </c>
    </row>
    <row r="2298" spans="2:31" s="256" customFormat="1" ht="20.100000000000001" customHeight="1" x14ac:dyDescent="0.15">
      <c r="B2298" s="258" t="s">
        <v>27</v>
      </c>
      <c r="C2298" s="258"/>
      <c r="D2298" s="868" t="str">
        <f>D2253</f>
        <v>ミネトンネル</v>
      </c>
      <c r="E2298" s="868"/>
      <c r="F2298" s="868"/>
      <c r="G2298" s="868"/>
      <c r="H2298" s="869" t="s">
        <v>28</v>
      </c>
      <c r="I2298" s="869"/>
      <c r="J2298" s="870" t="str">
        <f>J2253</f>
        <v>一般国道　316号</v>
      </c>
      <c r="K2298" s="870"/>
      <c r="L2298" s="870"/>
      <c r="M2298" s="871" t="s">
        <v>255</v>
      </c>
      <c r="N2298" s="871"/>
      <c r="O2298" s="871"/>
      <c r="P2298" s="872" t="str">
        <f>P2253</f>
        <v>株式会社ニュージェック</v>
      </c>
      <c r="Q2298" s="872"/>
      <c r="R2298" s="872"/>
      <c r="S2298" s="562" t="s">
        <v>220</v>
      </c>
      <c r="T2298" s="564"/>
      <c r="U2298" s="873">
        <f>U2253</f>
        <v>44294</v>
      </c>
      <c r="V2298" s="874"/>
      <c r="W2298" s="875"/>
      <c r="Y2298" s="242" t="s">
        <v>554</v>
      </c>
    </row>
    <row r="2299" spans="2:31" s="256" customFormat="1" ht="20.100000000000001" customHeight="1" x14ac:dyDescent="0.15">
      <c r="B2299" s="259" t="s">
        <v>0</v>
      </c>
      <c r="C2299" s="259"/>
      <c r="D2299" s="879" t="str">
        <f>D2254</f>
        <v>美祢トンネル</v>
      </c>
      <c r="E2299" s="879"/>
      <c r="F2299" s="879"/>
      <c r="G2299" s="879"/>
      <c r="H2299" s="541" t="s">
        <v>1</v>
      </c>
      <c r="I2299" s="541"/>
      <c r="J2299" s="870" t="str">
        <f>J2254</f>
        <v>宇部土木建築事務所</v>
      </c>
      <c r="K2299" s="870"/>
      <c r="L2299" s="870"/>
      <c r="M2299" s="871" t="s">
        <v>256</v>
      </c>
      <c r="N2299" s="871"/>
      <c r="O2299" s="871"/>
      <c r="P2299" s="872" t="str">
        <f>P2254</f>
        <v>石村　勝伸</v>
      </c>
      <c r="Q2299" s="872"/>
      <c r="R2299" s="872"/>
      <c r="S2299" s="705"/>
      <c r="T2299" s="706"/>
      <c r="U2299" s="876"/>
      <c r="V2299" s="877"/>
      <c r="W2299" s="878"/>
      <c r="Y2299" s="242" t="s">
        <v>54</v>
      </c>
    </row>
    <row r="2300" spans="2:31" s="256" customFormat="1" ht="20.100000000000001" customHeight="1" x14ac:dyDescent="0.15">
      <c r="B2300" s="861" t="s">
        <v>564</v>
      </c>
      <c r="C2300" s="839" t="s">
        <v>565</v>
      </c>
      <c r="D2300" s="883" t="s">
        <v>762</v>
      </c>
      <c r="E2300" s="884"/>
      <c r="F2300" s="846"/>
      <c r="G2300" s="847"/>
      <c r="H2300" s="847"/>
      <c r="I2300" s="847"/>
      <c r="J2300" s="847"/>
      <c r="K2300" s="847"/>
      <c r="L2300" s="848"/>
      <c r="M2300" s="861" t="s">
        <v>564</v>
      </c>
      <c r="N2300" s="839" t="s">
        <v>565</v>
      </c>
      <c r="O2300" s="883" t="s">
        <v>762</v>
      </c>
      <c r="P2300" s="884"/>
      <c r="Q2300" s="846"/>
      <c r="R2300" s="847"/>
      <c r="S2300" s="847"/>
      <c r="T2300" s="847"/>
      <c r="U2300" s="847"/>
      <c r="V2300" s="847"/>
      <c r="W2300" s="848"/>
      <c r="Y2300" s="242" t="s">
        <v>55</v>
      </c>
    </row>
    <row r="2301" spans="2:31" s="256" customFormat="1" ht="20.100000000000001" customHeight="1" x14ac:dyDescent="0.15">
      <c r="B2301" s="859"/>
      <c r="C2301" s="830"/>
      <c r="D2301" s="880"/>
      <c r="E2301" s="881"/>
      <c r="F2301" s="849"/>
      <c r="G2301" s="850"/>
      <c r="H2301" s="850"/>
      <c r="I2301" s="850"/>
      <c r="J2301" s="850"/>
      <c r="K2301" s="850"/>
      <c r="L2301" s="851"/>
      <c r="M2301" s="859"/>
      <c r="N2301" s="830"/>
      <c r="O2301" s="880"/>
      <c r="P2301" s="881"/>
      <c r="Q2301" s="849"/>
      <c r="R2301" s="850"/>
      <c r="S2301" s="850"/>
      <c r="T2301" s="850"/>
      <c r="U2301" s="850"/>
      <c r="V2301" s="850"/>
      <c r="W2301" s="851"/>
    </row>
    <row r="2302" spans="2:31" s="256" customFormat="1" ht="20.100000000000001" customHeight="1" x14ac:dyDescent="0.15">
      <c r="B2302" s="859"/>
      <c r="C2302" s="839" t="s">
        <v>2</v>
      </c>
      <c r="D2302" s="842">
        <v>2</v>
      </c>
      <c r="E2302" s="843"/>
      <c r="F2302" s="849"/>
      <c r="G2302" s="850"/>
      <c r="H2302" s="850"/>
      <c r="I2302" s="850"/>
      <c r="J2302" s="850"/>
      <c r="K2302" s="850"/>
      <c r="L2302" s="851"/>
      <c r="M2302" s="859"/>
      <c r="N2302" s="839" t="s">
        <v>2</v>
      </c>
      <c r="O2302" s="842">
        <v>3</v>
      </c>
      <c r="P2302" s="843"/>
      <c r="Q2302" s="849"/>
      <c r="R2302" s="850"/>
      <c r="S2302" s="850"/>
      <c r="T2302" s="850"/>
      <c r="U2302" s="850"/>
      <c r="V2302" s="850"/>
      <c r="W2302" s="851"/>
    </row>
    <row r="2303" spans="2:31" s="256" customFormat="1" ht="20.100000000000001" customHeight="1" x14ac:dyDescent="0.15">
      <c r="B2303" s="860"/>
      <c r="C2303" s="830"/>
      <c r="D2303" s="844"/>
      <c r="E2303" s="845"/>
      <c r="F2303" s="849"/>
      <c r="G2303" s="850"/>
      <c r="H2303" s="850"/>
      <c r="I2303" s="850"/>
      <c r="J2303" s="850"/>
      <c r="K2303" s="850"/>
      <c r="L2303" s="851"/>
      <c r="M2303" s="860"/>
      <c r="N2303" s="830"/>
      <c r="O2303" s="844"/>
      <c r="P2303" s="845"/>
      <c r="Q2303" s="849"/>
      <c r="R2303" s="850"/>
      <c r="S2303" s="850"/>
      <c r="T2303" s="850"/>
      <c r="U2303" s="850"/>
      <c r="V2303" s="850"/>
      <c r="W2303" s="851"/>
    </row>
    <row r="2304" spans="2:31" s="256" customFormat="1" ht="17.100000000000001" customHeight="1" x14ac:dyDescent="0.15">
      <c r="B2304" s="574" t="s">
        <v>566</v>
      </c>
      <c r="C2304" s="574" t="s">
        <v>3</v>
      </c>
      <c r="D2304" s="842" t="s">
        <v>534</v>
      </c>
      <c r="E2304" s="843"/>
      <c r="F2304" s="849"/>
      <c r="G2304" s="850"/>
      <c r="H2304" s="850"/>
      <c r="I2304" s="850"/>
      <c r="J2304" s="850"/>
      <c r="K2304" s="850"/>
      <c r="L2304" s="851"/>
      <c r="M2304" s="574" t="s">
        <v>566</v>
      </c>
      <c r="N2304" s="574" t="s">
        <v>3</v>
      </c>
      <c r="O2304" s="842" t="s">
        <v>534</v>
      </c>
      <c r="P2304" s="843"/>
      <c r="Q2304" s="849"/>
      <c r="R2304" s="850"/>
      <c r="S2304" s="850"/>
      <c r="T2304" s="850"/>
      <c r="U2304" s="850"/>
      <c r="V2304" s="850"/>
      <c r="W2304" s="851"/>
      <c r="AA2304" s="257"/>
      <c r="AB2304" s="257"/>
      <c r="AC2304" s="257"/>
      <c r="AD2304" s="257"/>
      <c r="AE2304" s="257"/>
    </row>
    <row r="2305" spans="2:31" s="256" customFormat="1" ht="17.100000000000001" customHeight="1" x14ac:dyDescent="0.15">
      <c r="B2305" s="574"/>
      <c r="C2305" s="574"/>
      <c r="D2305" s="844"/>
      <c r="E2305" s="845"/>
      <c r="F2305" s="849"/>
      <c r="G2305" s="850"/>
      <c r="H2305" s="850"/>
      <c r="I2305" s="850"/>
      <c r="J2305" s="850"/>
      <c r="K2305" s="850"/>
      <c r="L2305" s="851"/>
      <c r="M2305" s="574"/>
      <c r="N2305" s="574"/>
      <c r="O2305" s="844"/>
      <c r="P2305" s="845"/>
      <c r="Q2305" s="849"/>
      <c r="R2305" s="850"/>
      <c r="S2305" s="850"/>
      <c r="T2305" s="850"/>
      <c r="U2305" s="850"/>
      <c r="V2305" s="850"/>
      <c r="W2305" s="851"/>
      <c r="AA2305" s="257"/>
      <c r="AB2305" s="257"/>
      <c r="AC2305" s="257"/>
      <c r="AD2305" s="257"/>
      <c r="AE2305" s="257"/>
    </row>
    <row r="2306" spans="2:31" s="256" customFormat="1" ht="17.100000000000001" customHeight="1" x14ac:dyDescent="0.15">
      <c r="B2306" s="574"/>
      <c r="C2306" s="574" t="s">
        <v>4</v>
      </c>
      <c r="D2306" s="842" t="s">
        <v>485</v>
      </c>
      <c r="E2306" s="843"/>
      <c r="F2306" s="849"/>
      <c r="G2306" s="850"/>
      <c r="H2306" s="850"/>
      <c r="I2306" s="850"/>
      <c r="J2306" s="850"/>
      <c r="K2306" s="850"/>
      <c r="L2306" s="851"/>
      <c r="M2306" s="574"/>
      <c r="N2306" s="574" t="s">
        <v>4</v>
      </c>
      <c r="O2306" s="842" t="s">
        <v>485</v>
      </c>
      <c r="P2306" s="843"/>
      <c r="Q2306" s="849"/>
      <c r="R2306" s="850"/>
      <c r="S2306" s="850"/>
      <c r="T2306" s="850"/>
      <c r="U2306" s="850"/>
      <c r="V2306" s="850"/>
      <c r="W2306" s="851"/>
      <c r="AA2306" s="257"/>
      <c r="AB2306" s="257"/>
      <c r="AC2306" s="257"/>
      <c r="AD2306" s="257"/>
      <c r="AE2306" s="257"/>
    </row>
    <row r="2307" spans="2:31" s="256" customFormat="1" ht="17.100000000000001" customHeight="1" x14ac:dyDescent="0.15">
      <c r="B2307" s="574"/>
      <c r="C2307" s="574"/>
      <c r="D2307" s="844"/>
      <c r="E2307" s="845"/>
      <c r="F2307" s="849"/>
      <c r="G2307" s="850"/>
      <c r="H2307" s="850"/>
      <c r="I2307" s="850"/>
      <c r="J2307" s="850"/>
      <c r="K2307" s="850"/>
      <c r="L2307" s="851"/>
      <c r="M2307" s="574"/>
      <c r="N2307" s="574"/>
      <c r="O2307" s="844"/>
      <c r="P2307" s="845"/>
      <c r="Q2307" s="849"/>
      <c r="R2307" s="850"/>
      <c r="S2307" s="850"/>
      <c r="T2307" s="850"/>
      <c r="U2307" s="850"/>
      <c r="V2307" s="850"/>
      <c r="W2307" s="851"/>
      <c r="AA2307" s="257"/>
      <c r="AB2307" s="257"/>
      <c r="AC2307" s="257"/>
      <c r="AD2307" s="257"/>
      <c r="AE2307" s="257"/>
    </row>
    <row r="2308" spans="2:31" s="256" customFormat="1" ht="17.100000000000001" customHeight="1" x14ac:dyDescent="0.15">
      <c r="B2308" s="522" t="s">
        <v>5</v>
      </c>
      <c r="C2308" s="524"/>
      <c r="D2308" s="827" t="s">
        <v>332</v>
      </c>
      <c r="E2308" s="828"/>
      <c r="F2308" s="849"/>
      <c r="G2308" s="850"/>
      <c r="H2308" s="850"/>
      <c r="I2308" s="850"/>
      <c r="J2308" s="850"/>
      <c r="K2308" s="850"/>
      <c r="L2308" s="851"/>
      <c r="M2308" s="522" t="s">
        <v>5</v>
      </c>
      <c r="N2308" s="524"/>
      <c r="O2308" s="827" t="s">
        <v>332</v>
      </c>
      <c r="P2308" s="828"/>
      <c r="Q2308" s="849"/>
      <c r="R2308" s="850"/>
      <c r="S2308" s="850"/>
      <c r="T2308" s="850"/>
      <c r="U2308" s="850"/>
      <c r="V2308" s="850"/>
      <c r="W2308" s="851"/>
      <c r="AA2308" s="257"/>
      <c r="AB2308" s="257"/>
      <c r="AC2308" s="257"/>
      <c r="AD2308" s="257"/>
      <c r="AE2308" s="257"/>
    </row>
    <row r="2309" spans="2:31" s="256" customFormat="1" ht="17.100000000000001" customHeight="1" x14ac:dyDescent="0.15">
      <c r="B2309" s="522" t="s">
        <v>6</v>
      </c>
      <c r="C2309" s="524"/>
      <c r="D2309" s="844" t="s">
        <v>532</v>
      </c>
      <c r="E2309" s="845"/>
      <c r="F2309" s="849"/>
      <c r="G2309" s="850"/>
      <c r="H2309" s="850"/>
      <c r="I2309" s="850"/>
      <c r="J2309" s="850"/>
      <c r="K2309" s="850"/>
      <c r="L2309" s="851"/>
      <c r="M2309" s="522" t="s">
        <v>6</v>
      </c>
      <c r="N2309" s="524"/>
      <c r="O2309" s="844" t="s">
        <v>532</v>
      </c>
      <c r="P2309" s="845"/>
      <c r="Q2309" s="849"/>
      <c r="R2309" s="850"/>
      <c r="S2309" s="850"/>
      <c r="T2309" s="850"/>
      <c r="U2309" s="850"/>
      <c r="V2309" s="850"/>
      <c r="W2309" s="851"/>
    </row>
    <row r="2310" spans="2:31" s="256" customFormat="1" ht="17.100000000000001" customHeight="1" x14ac:dyDescent="0.15">
      <c r="B2310" s="562" t="s">
        <v>29</v>
      </c>
      <c r="C2310" s="831" t="s">
        <v>267</v>
      </c>
      <c r="D2310" s="832"/>
      <c r="E2310" s="260"/>
      <c r="F2310" s="849"/>
      <c r="G2310" s="850"/>
      <c r="H2310" s="850"/>
      <c r="I2310" s="850"/>
      <c r="J2310" s="850"/>
      <c r="K2310" s="850"/>
      <c r="L2310" s="851"/>
      <c r="M2310" s="562" t="s">
        <v>29</v>
      </c>
      <c r="N2310" s="831" t="s">
        <v>267</v>
      </c>
      <c r="O2310" s="832"/>
      <c r="P2310" s="260"/>
      <c r="Q2310" s="849"/>
      <c r="R2310" s="850"/>
      <c r="S2310" s="850"/>
      <c r="T2310" s="850"/>
      <c r="U2310" s="850"/>
      <c r="V2310" s="850"/>
      <c r="W2310" s="851"/>
    </row>
    <row r="2311" spans="2:31" s="256" customFormat="1" ht="17.100000000000001" customHeight="1" x14ac:dyDescent="0.15">
      <c r="B2311" s="565"/>
      <c r="C2311" s="831" t="s">
        <v>268</v>
      </c>
      <c r="D2311" s="832"/>
      <c r="E2311" s="261" t="s">
        <v>551</v>
      </c>
      <c r="F2311" s="852"/>
      <c r="G2311" s="853"/>
      <c r="H2311" s="853"/>
      <c r="I2311" s="853"/>
      <c r="J2311" s="853"/>
      <c r="K2311" s="853"/>
      <c r="L2311" s="854"/>
      <c r="M2311" s="565"/>
      <c r="N2311" s="831" t="s">
        <v>268</v>
      </c>
      <c r="O2311" s="832"/>
      <c r="P2311" s="261" t="s">
        <v>551</v>
      </c>
      <c r="Q2311" s="852"/>
      <c r="R2311" s="853"/>
      <c r="S2311" s="853"/>
      <c r="T2311" s="853"/>
      <c r="U2311" s="853"/>
      <c r="V2311" s="853"/>
      <c r="W2311" s="854"/>
    </row>
    <row r="2312" spans="2:31" s="256" customFormat="1" ht="17.100000000000001" customHeight="1" x14ac:dyDescent="0.15">
      <c r="B2312" s="522" t="s">
        <v>7</v>
      </c>
      <c r="C2312" s="523"/>
      <c r="D2312" s="524"/>
      <c r="E2312" s="813" t="s">
        <v>1199</v>
      </c>
      <c r="F2312" s="814"/>
      <c r="G2312" s="814"/>
      <c r="H2312" s="814"/>
      <c r="I2312" s="814"/>
      <c r="J2312" s="814"/>
      <c r="K2312" s="814"/>
      <c r="L2312" s="815"/>
      <c r="M2312" s="522" t="s">
        <v>7</v>
      </c>
      <c r="N2312" s="523"/>
      <c r="O2312" s="524"/>
      <c r="P2312" s="813" t="s">
        <v>1373</v>
      </c>
      <c r="Q2312" s="814"/>
      <c r="R2312" s="814"/>
      <c r="S2312" s="814"/>
      <c r="T2312" s="814"/>
      <c r="U2312" s="814"/>
      <c r="V2312" s="814"/>
      <c r="W2312" s="815"/>
    </row>
    <row r="2313" spans="2:31" s="256" customFormat="1" ht="17.100000000000001" customHeight="1" x14ac:dyDescent="0.15">
      <c r="B2313" s="522" t="s">
        <v>46</v>
      </c>
      <c r="C2313" s="523"/>
      <c r="D2313" s="524"/>
      <c r="E2313" s="813" t="s">
        <v>516</v>
      </c>
      <c r="F2313" s="814"/>
      <c r="G2313" s="814"/>
      <c r="H2313" s="855"/>
      <c r="I2313" s="855"/>
      <c r="J2313" s="855"/>
      <c r="K2313" s="855"/>
      <c r="L2313" s="856"/>
      <c r="M2313" s="522" t="s">
        <v>46</v>
      </c>
      <c r="N2313" s="523"/>
      <c r="O2313" s="524"/>
      <c r="P2313" s="813" t="s">
        <v>1374</v>
      </c>
      <c r="Q2313" s="814"/>
      <c r="R2313" s="814"/>
      <c r="S2313" s="814"/>
      <c r="T2313" s="814"/>
      <c r="U2313" s="814"/>
      <c r="V2313" s="814"/>
      <c r="W2313" s="815"/>
    </row>
    <row r="2314" spans="2:31" s="256" customFormat="1" ht="17.100000000000001" customHeight="1" x14ac:dyDescent="0.15">
      <c r="B2314" s="522" t="s">
        <v>270</v>
      </c>
      <c r="C2314" s="523"/>
      <c r="D2314" s="524"/>
      <c r="E2314" s="813" t="s">
        <v>516</v>
      </c>
      <c r="F2314" s="814"/>
      <c r="G2314" s="814"/>
      <c r="H2314" s="855"/>
      <c r="I2314" s="855"/>
      <c r="J2314" s="855"/>
      <c r="K2314" s="855"/>
      <c r="L2314" s="856"/>
      <c r="M2314" s="522" t="s">
        <v>270</v>
      </c>
      <c r="N2314" s="523"/>
      <c r="O2314" s="524"/>
      <c r="P2314" s="813" t="s">
        <v>516</v>
      </c>
      <c r="Q2314" s="814"/>
      <c r="R2314" s="814"/>
      <c r="S2314" s="855"/>
      <c r="T2314" s="855"/>
      <c r="U2314" s="855"/>
      <c r="V2314" s="855"/>
      <c r="W2314" s="856"/>
    </row>
    <row r="2315" spans="2:31" s="256" customFormat="1" ht="17.100000000000001" customHeight="1" x14ac:dyDescent="0.15">
      <c r="B2315" s="522" t="s">
        <v>289</v>
      </c>
      <c r="C2315" s="523"/>
      <c r="D2315" s="524"/>
      <c r="E2315" s="813" t="s">
        <v>555</v>
      </c>
      <c r="F2315" s="814"/>
      <c r="G2315" s="814"/>
      <c r="H2315" s="816" t="s">
        <v>8</v>
      </c>
      <c r="I2315" s="817"/>
      <c r="J2315" s="818"/>
      <c r="K2315" s="819"/>
      <c r="L2315" s="820"/>
      <c r="M2315" s="522" t="s">
        <v>289</v>
      </c>
      <c r="N2315" s="523"/>
      <c r="O2315" s="524"/>
      <c r="P2315" s="813" t="s">
        <v>555</v>
      </c>
      <c r="Q2315" s="814"/>
      <c r="R2315" s="814"/>
      <c r="S2315" s="816" t="s">
        <v>8</v>
      </c>
      <c r="T2315" s="817"/>
      <c r="U2315" s="818"/>
      <c r="V2315" s="819"/>
      <c r="W2315" s="820"/>
    </row>
    <row r="2316" spans="2:31" s="256" customFormat="1" ht="17.100000000000001" customHeight="1" x14ac:dyDescent="0.15">
      <c r="B2316" s="865" t="s">
        <v>567</v>
      </c>
      <c r="C2316" s="882"/>
      <c r="D2316" s="821" t="s">
        <v>1354</v>
      </c>
      <c r="E2316" s="822"/>
      <c r="F2316" s="822"/>
      <c r="G2316" s="822"/>
      <c r="H2316" s="822"/>
      <c r="I2316" s="822"/>
      <c r="J2316" s="822"/>
      <c r="K2316" s="822"/>
      <c r="L2316" s="823"/>
      <c r="M2316" s="522" t="s">
        <v>567</v>
      </c>
      <c r="N2316" s="523"/>
      <c r="O2316" s="821" t="s">
        <v>1375</v>
      </c>
      <c r="P2316" s="822"/>
      <c r="Q2316" s="822"/>
      <c r="R2316" s="822"/>
      <c r="S2316" s="822"/>
      <c r="T2316" s="822"/>
      <c r="U2316" s="822"/>
      <c r="V2316" s="822"/>
      <c r="W2316" s="823"/>
    </row>
    <row r="2317" spans="2:31" s="256" customFormat="1" ht="20.100000000000001" customHeight="1" x14ac:dyDescent="0.15">
      <c r="B2317" s="861" t="s">
        <v>564</v>
      </c>
      <c r="C2317" s="839" t="s">
        <v>565</v>
      </c>
      <c r="D2317" s="883" t="s">
        <v>762</v>
      </c>
      <c r="E2317" s="884"/>
      <c r="F2317" s="846"/>
      <c r="G2317" s="847"/>
      <c r="H2317" s="847"/>
      <c r="I2317" s="847"/>
      <c r="J2317" s="847"/>
      <c r="K2317" s="847"/>
      <c r="L2317" s="848"/>
      <c r="M2317" s="861" t="s">
        <v>564</v>
      </c>
      <c r="N2317" s="839" t="s">
        <v>565</v>
      </c>
      <c r="O2317" s="883" t="s">
        <v>762</v>
      </c>
      <c r="P2317" s="884"/>
      <c r="Q2317" s="846"/>
      <c r="R2317" s="847"/>
      <c r="S2317" s="847"/>
      <c r="T2317" s="847"/>
      <c r="U2317" s="847"/>
      <c r="V2317" s="847"/>
      <c r="W2317" s="848"/>
    </row>
    <row r="2318" spans="2:31" s="256" customFormat="1" ht="20.100000000000001" customHeight="1" x14ac:dyDescent="0.15">
      <c r="B2318" s="859"/>
      <c r="C2318" s="830"/>
      <c r="D2318" s="880"/>
      <c r="E2318" s="881"/>
      <c r="F2318" s="849"/>
      <c r="G2318" s="850"/>
      <c r="H2318" s="850"/>
      <c r="I2318" s="850"/>
      <c r="J2318" s="850"/>
      <c r="K2318" s="850"/>
      <c r="L2318" s="851"/>
      <c r="M2318" s="859"/>
      <c r="N2318" s="830"/>
      <c r="O2318" s="880"/>
      <c r="P2318" s="881"/>
      <c r="Q2318" s="849"/>
      <c r="R2318" s="850"/>
      <c r="S2318" s="850"/>
      <c r="T2318" s="850"/>
      <c r="U2318" s="850"/>
      <c r="V2318" s="850"/>
      <c r="W2318" s="851"/>
    </row>
    <row r="2319" spans="2:31" s="256" customFormat="1" ht="20.100000000000001" customHeight="1" x14ac:dyDescent="0.15">
      <c r="B2319" s="859"/>
      <c r="C2319" s="839" t="s">
        <v>2</v>
      </c>
      <c r="D2319" s="842">
        <v>4</v>
      </c>
      <c r="E2319" s="843"/>
      <c r="F2319" s="849"/>
      <c r="G2319" s="850"/>
      <c r="H2319" s="850"/>
      <c r="I2319" s="850"/>
      <c r="J2319" s="850"/>
      <c r="K2319" s="850"/>
      <c r="L2319" s="851"/>
      <c r="M2319" s="859"/>
      <c r="N2319" s="839" t="s">
        <v>2</v>
      </c>
      <c r="O2319" s="842">
        <v>5</v>
      </c>
      <c r="P2319" s="843"/>
      <c r="Q2319" s="849"/>
      <c r="R2319" s="850"/>
      <c r="S2319" s="850"/>
      <c r="T2319" s="850"/>
      <c r="U2319" s="850"/>
      <c r="V2319" s="850"/>
      <c r="W2319" s="851"/>
    </row>
    <row r="2320" spans="2:31" s="256" customFormat="1" ht="20.100000000000001" customHeight="1" x14ac:dyDescent="0.15">
      <c r="B2320" s="860"/>
      <c r="C2320" s="830"/>
      <c r="D2320" s="844"/>
      <c r="E2320" s="845"/>
      <c r="F2320" s="849"/>
      <c r="G2320" s="850"/>
      <c r="H2320" s="850"/>
      <c r="I2320" s="850"/>
      <c r="J2320" s="850"/>
      <c r="K2320" s="850"/>
      <c r="L2320" s="851"/>
      <c r="M2320" s="860"/>
      <c r="N2320" s="830"/>
      <c r="O2320" s="844"/>
      <c r="P2320" s="845"/>
      <c r="Q2320" s="849"/>
      <c r="R2320" s="850"/>
      <c r="S2320" s="850"/>
      <c r="T2320" s="850"/>
      <c r="U2320" s="850"/>
      <c r="V2320" s="850"/>
      <c r="W2320" s="851"/>
    </row>
    <row r="2321" spans="2:31" s="256" customFormat="1" ht="17.100000000000001" customHeight="1" x14ac:dyDescent="0.15">
      <c r="B2321" s="574" t="s">
        <v>566</v>
      </c>
      <c r="C2321" s="574" t="s">
        <v>3</v>
      </c>
      <c r="D2321" s="842" t="s">
        <v>331</v>
      </c>
      <c r="E2321" s="843"/>
      <c r="F2321" s="849"/>
      <c r="G2321" s="850"/>
      <c r="H2321" s="850"/>
      <c r="I2321" s="850"/>
      <c r="J2321" s="850"/>
      <c r="K2321" s="850"/>
      <c r="L2321" s="851"/>
      <c r="M2321" s="574" t="s">
        <v>566</v>
      </c>
      <c r="N2321" s="574" t="s">
        <v>3</v>
      </c>
      <c r="O2321" s="842" t="s">
        <v>331</v>
      </c>
      <c r="P2321" s="843"/>
      <c r="Q2321" s="849"/>
      <c r="R2321" s="850"/>
      <c r="S2321" s="850"/>
      <c r="T2321" s="850"/>
      <c r="U2321" s="850"/>
      <c r="V2321" s="850"/>
      <c r="W2321" s="851"/>
    </row>
    <row r="2322" spans="2:31" s="256" customFormat="1" ht="17.100000000000001" customHeight="1" x14ac:dyDescent="0.15">
      <c r="B2322" s="574"/>
      <c r="C2322" s="574"/>
      <c r="D2322" s="844"/>
      <c r="E2322" s="845"/>
      <c r="F2322" s="849"/>
      <c r="G2322" s="850"/>
      <c r="H2322" s="850"/>
      <c r="I2322" s="850"/>
      <c r="J2322" s="850"/>
      <c r="K2322" s="850"/>
      <c r="L2322" s="851"/>
      <c r="M2322" s="574"/>
      <c r="N2322" s="574"/>
      <c r="O2322" s="844"/>
      <c r="P2322" s="845"/>
      <c r="Q2322" s="849"/>
      <c r="R2322" s="850"/>
      <c r="S2322" s="850"/>
      <c r="T2322" s="850"/>
      <c r="U2322" s="850"/>
      <c r="V2322" s="850"/>
      <c r="W2322" s="851"/>
    </row>
    <row r="2323" spans="2:31" s="256" customFormat="1" ht="17.100000000000001" customHeight="1" x14ac:dyDescent="0.15">
      <c r="B2323" s="574"/>
      <c r="C2323" s="574" t="s">
        <v>4</v>
      </c>
      <c r="D2323" s="842" t="s">
        <v>356</v>
      </c>
      <c r="E2323" s="843"/>
      <c r="F2323" s="849"/>
      <c r="G2323" s="850"/>
      <c r="H2323" s="850"/>
      <c r="I2323" s="850"/>
      <c r="J2323" s="850"/>
      <c r="K2323" s="850"/>
      <c r="L2323" s="851"/>
      <c r="M2323" s="574"/>
      <c r="N2323" s="574" t="s">
        <v>4</v>
      </c>
      <c r="O2323" s="842" t="s">
        <v>355</v>
      </c>
      <c r="P2323" s="843"/>
      <c r="Q2323" s="849"/>
      <c r="R2323" s="850"/>
      <c r="S2323" s="850"/>
      <c r="T2323" s="850"/>
      <c r="U2323" s="850"/>
      <c r="V2323" s="850"/>
      <c r="W2323" s="851"/>
    </row>
    <row r="2324" spans="2:31" s="256" customFormat="1" ht="17.100000000000001" customHeight="1" x14ac:dyDescent="0.15">
      <c r="B2324" s="574"/>
      <c r="C2324" s="574"/>
      <c r="D2324" s="844"/>
      <c r="E2324" s="845"/>
      <c r="F2324" s="849"/>
      <c r="G2324" s="850"/>
      <c r="H2324" s="850"/>
      <c r="I2324" s="850"/>
      <c r="J2324" s="850"/>
      <c r="K2324" s="850"/>
      <c r="L2324" s="851"/>
      <c r="M2324" s="574"/>
      <c r="N2324" s="574"/>
      <c r="O2324" s="844"/>
      <c r="P2324" s="845"/>
      <c r="Q2324" s="849"/>
      <c r="R2324" s="850"/>
      <c r="S2324" s="850"/>
      <c r="T2324" s="850"/>
      <c r="U2324" s="850"/>
      <c r="V2324" s="850"/>
      <c r="W2324" s="851"/>
    </row>
    <row r="2325" spans="2:31" s="256" customFormat="1" ht="17.100000000000001" customHeight="1" x14ac:dyDescent="0.15">
      <c r="B2325" s="522" t="s">
        <v>5</v>
      </c>
      <c r="C2325" s="524"/>
      <c r="D2325" s="827" t="s">
        <v>333</v>
      </c>
      <c r="E2325" s="828"/>
      <c r="F2325" s="849"/>
      <c r="G2325" s="850"/>
      <c r="H2325" s="850"/>
      <c r="I2325" s="850"/>
      <c r="J2325" s="850"/>
      <c r="K2325" s="850"/>
      <c r="L2325" s="851"/>
      <c r="M2325" s="522" t="s">
        <v>5</v>
      </c>
      <c r="N2325" s="524"/>
      <c r="O2325" s="827" t="s">
        <v>333</v>
      </c>
      <c r="P2325" s="828"/>
      <c r="Q2325" s="849"/>
      <c r="R2325" s="850"/>
      <c r="S2325" s="850"/>
      <c r="T2325" s="850"/>
      <c r="U2325" s="850"/>
      <c r="V2325" s="850"/>
      <c r="W2325" s="851"/>
    </row>
    <row r="2326" spans="2:31" s="256" customFormat="1" ht="17.100000000000001" customHeight="1" x14ac:dyDescent="0.15">
      <c r="B2326" s="522" t="s">
        <v>6</v>
      </c>
      <c r="C2326" s="524"/>
      <c r="D2326" s="844" t="s">
        <v>340</v>
      </c>
      <c r="E2326" s="845"/>
      <c r="F2326" s="849"/>
      <c r="G2326" s="850"/>
      <c r="H2326" s="850"/>
      <c r="I2326" s="850"/>
      <c r="J2326" s="850"/>
      <c r="K2326" s="850"/>
      <c r="L2326" s="851"/>
      <c r="M2326" s="522" t="s">
        <v>6</v>
      </c>
      <c r="N2326" s="524"/>
      <c r="O2326" s="844" t="s">
        <v>340</v>
      </c>
      <c r="P2326" s="845"/>
      <c r="Q2326" s="849"/>
      <c r="R2326" s="850"/>
      <c r="S2326" s="850"/>
      <c r="T2326" s="850"/>
      <c r="U2326" s="850"/>
      <c r="V2326" s="850"/>
      <c r="W2326" s="851"/>
    </row>
    <row r="2327" spans="2:31" s="256" customFormat="1" ht="17.100000000000001" customHeight="1" x14ac:dyDescent="0.15">
      <c r="B2327" s="562" t="s">
        <v>29</v>
      </c>
      <c r="C2327" s="831" t="s">
        <v>267</v>
      </c>
      <c r="D2327" s="832"/>
      <c r="E2327" s="260"/>
      <c r="F2327" s="849"/>
      <c r="G2327" s="850"/>
      <c r="H2327" s="850"/>
      <c r="I2327" s="850"/>
      <c r="J2327" s="850"/>
      <c r="K2327" s="850"/>
      <c r="L2327" s="851"/>
      <c r="M2327" s="562" t="s">
        <v>29</v>
      </c>
      <c r="N2327" s="831" t="s">
        <v>267</v>
      </c>
      <c r="O2327" s="832"/>
      <c r="P2327" s="260"/>
      <c r="Q2327" s="849"/>
      <c r="R2327" s="850"/>
      <c r="S2327" s="850"/>
      <c r="T2327" s="850"/>
      <c r="U2327" s="850"/>
      <c r="V2327" s="850"/>
      <c r="W2327" s="851"/>
    </row>
    <row r="2328" spans="2:31" s="256" customFormat="1" ht="17.100000000000001" customHeight="1" x14ac:dyDescent="0.15">
      <c r="B2328" s="565"/>
      <c r="C2328" s="831" t="s">
        <v>268</v>
      </c>
      <c r="D2328" s="832"/>
      <c r="E2328" s="261" t="s">
        <v>554</v>
      </c>
      <c r="F2328" s="852"/>
      <c r="G2328" s="853"/>
      <c r="H2328" s="853"/>
      <c r="I2328" s="853"/>
      <c r="J2328" s="853"/>
      <c r="K2328" s="853"/>
      <c r="L2328" s="854"/>
      <c r="M2328" s="565"/>
      <c r="N2328" s="831" t="s">
        <v>268</v>
      </c>
      <c r="O2328" s="832"/>
      <c r="P2328" s="261" t="s">
        <v>554</v>
      </c>
      <c r="Q2328" s="852"/>
      <c r="R2328" s="853"/>
      <c r="S2328" s="853"/>
      <c r="T2328" s="853"/>
      <c r="U2328" s="853"/>
      <c r="V2328" s="853"/>
      <c r="W2328" s="854"/>
    </row>
    <row r="2329" spans="2:31" s="256" customFormat="1" ht="17.100000000000001" customHeight="1" x14ac:dyDescent="0.15">
      <c r="B2329" s="522" t="s">
        <v>7</v>
      </c>
      <c r="C2329" s="523"/>
      <c r="D2329" s="524"/>
      <c r="E2329" s="833" t="s">
        <v>1376</v>
      </c>
      <c r="F2329" s="857"/>
      <c r="G2329" s="857"/>
      <c r="H2329" s="857"/>
      <c r="I2329" s="857"/>
      <c r="J2329" s="857"/>
      <c r="K2329" s="857"/>
      <c r="L2329" s="858"/>
      <c r="M2329" s="522" t="s">
        <v>7</v>
      </c>
      <c r="N2329" s="523"/>
      <c r="O2329" s="524"/>
      <c r="P2329" s="833" t="s">
        <v>1377</v>
      </c>
      <c r="Q2329" s="857"/>
      <c r="R2329" s="857"/>
      <c r="S2329" s="857"/>
      <c r="T2329" s="857"/>
      <c r="U2329" s="857"/>
      <c r="V2329" s="857"/>
      <c r="W2329" s="858"/>
    </row>
    <row r="2330" spans="2:31" s="256" customFormat="1" ht="17.100000000000001" customHeight="1" x14ac:dyDescent="0.15">
      <c r="B2330" s="522" t="s">
        <v>46</v>
      </c>
      <c r="C2330" s="523"/>
      <c r="D2330" s="524"/>
      <c r="E2330" s="813" t="s">
        <v>1116</v>
      </c>
      <c r="F2330" s="814"/>
      <c r="G2330" s="814"/>
      <c r="H2330" s="814"/>
      <c r="I2330" s="814"/>
      <c r="J2330" s="814"/>
      <c r="K2330" s="814"/>
      <c r="L2330" s="815"/>
      <c r="M2330" s="522" t="s">
        <v>46</v>
      </c>
      <c r="N2330" s="523"/>
      <c r="O2330" s="524"/>
      <c r="P2330" s="813" t="s">
        <v>1116</v>
      </c>
      <c r="Q2330" s="814"/>
      <c r="R2330" s="814"/>
      <c r="S2330" s="814"/>
      <c r="T2330" s="814"/>
      <c r="U2330" s="814"/>
      <c r="V2330" s="814"/>
      <c r="W2330" s="815"/>
    </row>
    <row r="2331" spans="2:31" s="256" customFormat="1" ht="17.100000000000001" customHeight="1" x14ac:dyDescent="0.15">
      <c r="B2331" s="522" t="s">
        <v>270</v>
      </c>
      <c r="C2331" s="523"/>
      <c r="D2331" s="524"/>
      <c r="E2331" s="813" t="s">
        <v>516</v>
      </c>
      <c r="F2331" s="814"/>
      <c r="G2331" s="814"/>
      <c r="H2331" s="855"/>
      <c r="I2331" s="855"/>
      <c r="J2331" s="855"/>
      <c r="K2331" s="855"/>
      <c r="L2331" s="856"/>
      <c r="M2331" s="522" t="s">
        <v>270</v>
      </c>
      <c r="N2331" s="523"/>
      <c r="O2331" s="524"/>
      <c r="P2331" s="813" t="s">
        <v>516</v>
      </c>
      <c r="Q2331" s="814"/>
      <c r="R2331" s="814"/>
      <c r="S2331" s="855"/>
      <c r="T2331" s="855"/>
      <c r="U2331" s="855"/>
      <c r="V2331" s="855"/>
      <c r="W2331" s="856"/>
    </row>
    <row r="2332" spans="2:31" s="256" customFormat="1" ht="17.100000000000001" customHeight="1" x14ac:dyDescent="0.15">
      <c r="B2332" s="522" t="s">
        <v>289</v>
      </c>
      <c r="C2332" s="523"/>
      <c r="D2332" s="524"/>
      <c r="E2332" s="813" t="s">
        <v>555</v>
      </c>
      <c r="F2332" s="814"/>
      <c r="G2332" s="814"/>
      <c r="H2332" s="816" t="s">
        <v>8</v>
      </c>
      <c r="I2332" s="817"/>
      <c r="J2332" s="818"/>
      <c r="K2332" s="819"/>
      <c r="L2332" s="820"/>
      <c r="M2332" s="522" t="s">
        <v>289</v>
      </c>
      <c r="N2332" s="523"/>
      <c r="O2332" s="524"/>
      <c r="P2332" s="813" t="s">
        <v>555</v>
      </c>
      <c r="Q2332" s="814"/>
      <c r="R2332" s="814"/>
      <c r="S2332" s="816" t="s">
        <v>8</v>
      </c>
      <c r="T2332" s="817"/>
      <c r="U2332" s="818"/>
      <c r="V2332" s="819"/>
      <c r="W2332" s="820"/>
    </row>
    <row r="2333" spans="2:31" s="256" customFormat="1" ht="17.100000000000001" customHeight="1" x14ac:dyDescent="0.15">
      <c r="B2333" s="565" t="s">
        <v>567</v>
      </c>
      <c r="C2333" s="566"/>
      <c r="D2333" s="885" t="s">
        <v>1117</v>
      </c>
      <c r="E2333" s="886"/>
      <c r="F2333" s="886"/>
      <c r="G2333" s="886"/>
      <c r="H2333" s="886"/>
      <c r="I2333" s="886"/>
      <c r="J2333" s="886"/>
      <c r="K2333" s="886"/>
      <c r="L2333" s="887"/>
      <c r="M2333" s="565" t="s">
        <v>567</v>
      </c>
      <c r="N2333" s="566"/>
      <c r="O2333" s="885" t="s">
        <v>1117</v>
      </c>
      <c r="P2333" s="886"/>
      <c r="Q2333" s="886"/>
      <c r="R2333" s="886"/>
      <c r="S2333" s="886"/>
      <c r="T2333" s="886"/>
      <c r="U2333" s="886"/>
      <c r="V2333" s="886"/>
      <c r="W2333" s="887"/>
    </row>
    <row r="2334" spans="2:31" ht="15" customHeight="1" x14ac:dyDescent="0.15">
      <c r="B2334" s="263"/>
      <c r="C2334" s="824" t="s">
        <v>568</v>
      </c>
      <c r="D2334" s="825"/>
      <c r="E2334" s="825"/>
      <c r="F2334" s="825"/>
      <c r="G2334" s="825"/>
      <c r="H2334" s="825"/>
      <c r="I2334" s="825"/>
      <c r="J2334" s="825"/>
      <c r="K2334" s="825"/>
      <c r="L2334" s="825"/>
      <c r="M2334" s="263"/>
      <c r="N2334" s="263" t="s">
        <v>569</v>
      </c>
      <c r="O2334" s="263"/>
      <c r="P2334" s="263"/>
      <c r="Q2334" s="263"/>
      <c r="R2334" s="263"/>
      <c r="S2334" s="263"/>
      <c r="T2334" s="263"/>
      <c r="U2334" s="263"/>
      <c r="V2334" s="263"/>
      <c r="W2334" s="263"/>
      <c r="AA2334" s="256"/>
      <c r="AB2334" s="256"/>
      <c r="AC2334" s="256"/>
      <c r="AD2334" s="256"/>
      <c r="AE2334" s="256"/>
    </row>
    <row r="2335" spans="2:31" ht="15" customHeight="1" x14ac:dyDescent="0.15">
      <c r="B2335" s="263"/>
      <c r="C2335" s="826"/>
      <c r="D2335" s="826"/>
      <c r="E2335" s="826"/>
      <c r="F2335" s="826"/>
      <c r="G2335" s="826"/>
      <c r="H2335" s="826"/>
      <c r="I2335" s="826"/>
      <c r="J2335" s="826"/>
      <c r="K2335" s="826"/>
      <c r="L2335" s="826"/>
      <c r="M2335" s="263"/>
      <c r="N2335" s="263" t="s">
        <v>570</v>
      </c>
      <c r="O2335" s="263"/>
      <c r="P2335" s="263"/>
      <c r="Q2335" s="263"/>
      <c r="R2335" s="263"/>
      <c r="S2335" s="263"/>
      <c r="T2335" s="263"/>
      <c r="U2335" s="263"/>
      <c r="V2335" s="263"/>
      <c r="W2335" s="263"/>
      <c r="AA2335" s="256"/>
      <c r="AB2335" s="256"/>
      <c r="AC2335" s="256"/>
      <c r="AD2335" s="256"/>
      <c r="AE2335" s="256"/>
    </row>
    <row r="2336" spans="2:31" ht="15" customHeight="1" x14ac:dyDescent="0.15">
      <c r="C2336" s="263" t="s">
        <v>571</v>
      </c>
      <c r="N2336" s="264" t="s">
        <v>517</v>
      </c>
      <c r="O2336" s="264"/>
      <c r="P2336" s="264"/>
      <c r="Q2336" s="264"/>
      <c r="R2336" s="264"/>
      <c r="S2336" s="264"/>
      <c r="T2336" s="264"/>
      <c r="U2336" s="264"/>
      <c r="V2336" s="264"/>
      <c r="AA2336" s="256"/>
      <c r="AB2336" s="256"/>
      <c r="AC2336" s="256"/>
      <c r="AD2336" s="256"/>
      <c r="AE2336" s="256"/>
    </row>
    <row r="2337" spans="2:31" ht="15" customHeight="1" x14ac:dyDescent="0.15">
      <c r="C2337" s="263" t="s">
        <v>573</v>
      </c>
      <c r="N2337" s="264" t="s">
        <v>572</v>
      </c>
      <c r="O2337" s="264"/>
      <c r="P2337" s="264"/>
      <c r="Q2337" s="264"/>
      <c r="R2337" s="264"/>
      <c r="S2337" s="264"/>
      <c r="T2337" s="264"/>
      <c r="U2337" s="264"/>
      <c r="V2337" s="264"/>
      <c r="AA2337" s="256"/>
      <c r="AB2337" s="256"/>
      <c r="AC2337" s="256"/>
      <c r="AD2337" s="256"/>
      <c r="AE2337" s="256"/>
    </row>
    <row r="2338" spans="2:31" x14ac:dyDescent="0.15">
      <c r="C2338" s="264" t="s">
        <v>542</v>
      </c>
      <c r="N2338" s="264" t="s">
        <v>450</v>
      </c>
      <c r="O2338" s="264"/>
      <c r="P2338" s="264"/>
      <c r="Q2338" s="264"/>
      <c r="R2338" s="264"/>
      <c r="S2338" s="264"/>
      <c r="T2338" s="264"/>
      <c r="U2338" s="264"/>
      <c r="V2338" s="264"/>
      <c r="AA2338" s="256"/>
      <c r="AB2338" s="256"/>
      <c r="AC2338" s="256"/>
      <c r="AD2338" s="256"/>
      <c r="AE2338" s="256"/>
    </row>
    <row r="2339" spans="2:31" x14ac:dyDescent="0.15">
      <c r="N2339" s="264"/>
      <c r="AA2339" s="256"/>
      <c r="AB2339" s="256"/>
      <c r="AC2339" s="256"/>
      <c r="AD2339" s="256"/>
      <c r="AE2339" s="256"/>
    </row>
    <row r="2340" spans="2:31" x14ac:dyDescent="0.15">
      <c r="N2340" s="264"/>
      <c r="AA2340" s="256"/>
      <c r="AB2340" s="256"/>
      <c r="AC2340" s="256"/>
      <c r="AD2340" s="256"/>
      <c r="AE2340" s="256"/>
    </row>
    <row r="2341" spans="2:31" ht="9" customHeight="1" x14ac:dyDescent="0.15">
      <c r="AA2341" s="256"/>
      <c r="AB2341" s="256"/>
      <c r="AC2341" s="256"/>
      <c r="AD2341" s="256"/>
      <c r="AE2341" s="256"/>
    </row>
    <row r="2342" spans="2:31" s="256" customFormat="1" ht="22.5" customHeight="1" x14ac:dyDescent="0.15">
      <c r="B2342" s="867" t="s">
        <v>563</v>
      </c>
      <c r="C2342" s="867"/>
      <c r="D2342" s="867"/>
      <c r="E2342" s="867"/>
      <c r="F2342" s="867"/>
      <c r="G2342" s="867"/>
      <c r="H2342" s="867"/>
      <c r="I2342" s="867"/>
      <c r="J2342" s="867"/>
      <c r="K2342" s="867"/>
      <c r="L2342" s="867"/>
      <c r="M2342" s="867"/>
      <c r="N2342" s="867"/>
      <c r="O2342" s="867"/>
      <c r="P2342" s="867"/>
      <c r="Q2342" s="867"/>
      <c r="R2342" s="867"/>
      <c r="S2342" s="867"/>
      <c r="T2342" s="867"/>
      <c r="U2342" s="867"/>
      <c r="V2342" s="867"/>
      <c r="W2342" s="867"/>
      <c r="Y2342" s="242" t="s">
        <v>551</v>
      </c>
    </row>
    <row r="2343" spans="2:31" s="256" customFormat="1" ht="20.100000000000001" customHeight="1" x14ac:dyDescent="0.15">
      <c r="B2343" s="258" t="s">
        <v>27</v>
      </c>
      <c r="C2343" s="258"/>
      <c r="D2343" s="868" t="str">
        <f>D2298</f>
        <v>ミネトンネル</v>
      </c>
      <c r="E2343" s="868"/>
      <c r="F2343" s="868"/>
      <c r="G2343" s="868"/>
      <c r="H2343" s="869" t="s">
        <v>28</v>
      </c>
      <c r="I2343" s="869"/>
      <c r="J2343" s="870" t="str">
        <f>J2298</f>
        <v>一般国道　316号</v>
      </c>
      <c r="K2343" s="870"/>
      <c r="L2343" s="870"/>
      <c r="M2343" s="871" t="s">
        <v>255</v>
      </c>
      <c r="N2343" s="871"/>
      <c r="O2343" s="871"/>
      <c r="P2343" s="872" t="str">
        <f>P2298</f>
        <v>株式会社ニュージェック</v>
      </c>
      <c r="Q2343" s="872"/>
      <c r="R2343" s="872"/>
      <c r="S2343" s="562" t="s">
        <v>220</v>
      </c>
      <c r="T2343" s="564"/>
      <c r="U2343" s="873">
        <f>U2298</f>
        <v>44294</v>
      </c>
      <c r="V2343" s="874"/>
      <c r="W2343" s="875"/>
      <c r="Y2343" s="242" t="s">
        <v>554</v>
      </c>
    </row>
    <row r="2344" spans="2:31" s="256" customFormat="1" ht="20.100000000000001" customHeight="1" x14ac:dyDescent="0.15">
      <c r="B2344" s="259" t="s">
        <v>0</v>
      </c>
      <c r="C2344" s="259"/>
      <c r="D2344" s="879" t="str">
        <f>D2299</f>
        <v>美祢トンネル</v>
      </c>
      <c r="E2344" s="879"/>
      <c r="F2344" s="879"/>
      <c r="G2344" s="879"/>
      <c r="H2344" s="541" t="s">
        <v>1</v>
      </c>
      <c r="I2344" s="541"/>
      <c r="J2344" s="870" t="str">
        <f>J2299</f>
        <v>宇部土木建築事務所</v>
      </c>
      <c r="K2344" s="870"/>
      <c r="L2344" s="870"/>
      <c r="M2344" s="871" t="s">
        <v>256</v>
      </c>
      <c r="N2344" s="871"/>
      <c r="O2344" s="871"/>
      <c r="P2344" s="872" t="str">
        <f>P2299</f>
        <v>石村　勝伸</v>
      </c>
      <c r="Q2344" s="872"/>
      <c r="R2344" s="872"/>
      <c r="S2344" s="705"/>
      <c r="T2344" s="706"/>
      <c r="U2344" s="876"/>
      <c r="V2344" s="877"/>
      <c r="W2344" s="878"/>
      <c r="Y2344" s="242" t="s">
        <v>54</v>
      </c>
    </row>
    <row r="2345" spans="2:31" s="256" customFormat="1" ht="20.100000000000001" customHeight="1" x14ac:dyDescent="0.15">
      <c r="B2345" s="861" t="s">
        <v>564</v>
      </c>
      <c r="C2345" s="839" t="s">
        <v>565</v>
      </c>
      <c r="D2345" s="883" t="s">
        <v>763</v>
      </c>
      <c r="E2345" s="884"/>
      <c r="F2345" s="846"/>
      <c r="G2345" s="847"/>
      <c r="H2345" s="847"/>
      <c r="I2345" s="847"/>
      <c r="J2345" s="847"/>
      <c r="K2345" s="847"/>
      <c r="L2345" s="848"/>
      <c r="M2345" s="861" t="s">
        <v>564</v>
      </c>
      <c r="N2345" s="839" t="s">
        <v>565</v>
      </c>
      <c r="O2345" s="883" t="s">
        <v>763</v>
      </c>
      <c r="P2345" s="884"/>
      <c r="Q2345" s="846"/>
      <c r="R2345" s="847"/>
      <c r="S2345" s="847"/>
      <c r="T2345" s="847"/>
      <c r="U2345" s="847"/>
      <c r="V2345" s="847"/>
      <c r="W2345" s="848"/>
      <c r="Y2345" s="242" t="s">
        <v>55</v>
      </c>
    </row>
    <row r="2346" spans="2:31" s="256" customFormat="1" ht="20.100000000000001" customHeight="1" x14ac:dyDescent="0.15">
      <c r="B2346" s="859"/>
      <c r="C2346" s="830"/>
      <c r="D2346" s="880"/>
      <c r="E2346" s="881"/>
      <c r="F2346" s="849"/>
      <c r="G2346" s="850"/>
      <c r="H2346" s="850"/>
      <c r="I2346" s="850"/>
      <c r="J2346" s="850"/>
      <c r="K2346" s="850"/>
      <c r="L2346" s="851"/>
      <c r="M2346" s="859"/>
      <c r="N2346" s="830"/>
      <c r="O2346" s="880"/>
      <c r="P2346" s="881"/>
      <c r="Q2346" s="849"/>
      <c r="R2346" s="850"/>
      <c r="S2346" s="850"/>
      <c r="T2346" s="850"/>
      <c r="U2346" s="850"/>
      <c r="V2346" s="850"/>
      <c r="W2346" s="851"/>
    </row>
    <row r="2347" spans="2:31" s="256" customFormat="1" ht="20.100000000000001" customHeight="1" x14ac:dyDescent="0.15">
      <c r="B2347" s="859"/>
      <c r="C2347" s="839" t="s">
        <v>2</v>
      </c>
      <c r="D2347" s="842">
        <v>2</v>
      </c>
      <c r="E2347" s="843"/>
      <c r="F2347" s="849"/>
      <c r="G2347" s="850"/>
      <c r="H2347" s="850"/>
      <c r="I2347" s="850"/>
      <c r="J2347" s="850"/>
      <c r="K2347" s="850"/>
      <c r="L2347" s="851"/>
      <c r="M2347" s="859"/>
      <c r="N2347" s="839" t="s">
        <v>2</v>
      </c>
      <c r="O2347" s="842">
        <v>3</v>
      </c>
      <c r="P2347" s="843"/>
      <c r="Q2347" s="849"/>
      <c r="R2347" s="850"/>
      <c r="S2347" s="850"/>
      <c r="T2347" s="850"/>
      <c r="U2347" s="850"/>
      <c r="V2347" s="850"/>
      <c r="W2347" s="851"/>
    </row>
    <row r="2348" spans="2:31" s="256" customFormat="1" ht="20.100000000000001" customHeight="1" x14ac:dyDescent="0.15">
      <c r="B2348" s="860"/>
      <c r="C2348" s="830"/>
      <c r="D2348" s="844"/>
      <c r="E2348" s="845"/>
      <c r="F2348" s="849"/>
      <c r="G2348" s="850"/>
      <c r="H2348" s="850"/>
      <c r="I2348" s="850"/>
      <c r="J2348" s="850"/>
      <c r="K2348" s="850"/>
      <c r="L2348" s="851"/>
      <c r="M2348" s="860"/>
      <c r="N2348" s="830"/>
      <c r="O2348" s="844"/>
      <c r="P2348" s="845"/>
      <c r="Q2348" s="849"/>
      <c r="R2348" s="850"/>
      <c r="S2348" s="850"/>
      <c r="T2348" s="850"/>
      <c r="U2348" s="850"/>
      <c r="V2348" s="850"/>
      <c r="W2348" s="851"/>
    </row>
    <row r="2349" spans="2:31" s="256" customFormat="1" ht="17.100000000000001" customHeight="1" x14ac:dyDescent="0.15">
      <c r="B2349" s="574" t="s">
        <v>566</v>
      </c>
      <c r="C2349" s="574" t="s">
        <v>3</v>
      </c>
      <c r="D2349" s="842" t="s">
        <v>534</v>
      </c>
      <c r="E2349" s="843"/>
      <c r="F2349" s="849"/>
      <c r="G2349" s="850"/>
      <c r="H2349" s="850"/>
      <c r="I2349" s="850"/>
      <c r="J2349" s="850"/>
      <c r="K2349" s="850"/>
      <c r="L2349" s="851"/>
      <c r="M2349" s="574" t="s">
        <v>566</v>
      </c>
      <c r="N2349" s="574" t="s">
        <v>3</v>
      </c>
      <c r="O2349" s="842" t="s">
        <v>534</v>
      </c>
      <c r="P2349" s="843"/>
      <c r="Q2349" s="849"/>
      <c r="R2349" s="850"/>
      <c r="S2349" s="850"/>
      <c r="T2349" s="850"/>
      <c r="U2349" s="850"/>
      <c r="V2349" s="850"/>
      <c r="W2349" s="851"/>
      <c r="AA2349" s="257"/>
      <c r="AB2349" s="257"/>
      <c r="AC2349" s="257"/>
      <c r="AD2349" s="257"/>
      <c r="AE2349" s="257"/>
    </row>
    <row r="2350" spans="2:31" s="256" customFormat="1" ht="17.100000000000001" customHeight="1" x14ac:dyDescent="0.15">
      <c r="B2350" s="574"/>
      <c r="C2350" s="574"/>
      <c r="D2350" s="844"/>
      <c r="E2350" s="845"/>
      <c r="F2350" s="849"/>
      <c r="G2350" s="850"/>
      <c r="H2350" s="850"/>
      <c r="I2350" s="850"/>
      <c r="J2350" s="850"/>
      <c r="K2350" s="850"/>
      <c r="L2350" s="851"/>
      <c r="M2350" s="574"/>
      <c r="N2350" s="574"/>
      <c r="O2350" s="844"/>
      <c r="P2350" s="845"/>
      <c r="Q2350" s="849"/>
      <c r="R2350" s="850"/>
      <c r="S2350" s="850"/>
      <c r="T2350" s="850"/>
      <c r="U2350" s="850"/>
      <c r="V2350" s="850"/>
      <c r="W2350" s="851"/>
      <c r="AA2350" s="257"/>
      <c r="AB2350" s="257"/>
      <c r="AC2350" s="257"/>
      <c r="AD2350" s="257"/>
      <c r="AE2350" s="257"/>
    </row>
    <row r="2351" spans="2:31" s="256" customFormat="1" ht="17.100000000000001" customHeight="1" x14ac:dyDescent="0.15">
      <c r="B2351" s="574"/>
      <c r="C2351" s="574" t="s">
        <v>4</v>
      </c>
      <c r="D2351" s="842" t="s">
        <v>486</v>
      </c>
      <c r="E2351" s="843"/>
      <c r="F2351" s="849"/>
      <c r="G2351" s="850"/>
      <c r="H2351" s="850"/>
      <c r="I2351" s="850"/>
      <c r="J2351" s="850"/>
      <c r="K2351" s="850"/>
      <c r="L2351" s="851"/>
      <c r="M2351" s="574"/>
      <c r="N2351" s="574" t="s">
        <v>4</v>
      </c>
      <c r="O2351" s="842" t="s">
        <v>487</v>
      </c>
      <c r="P2351" s="843"/>
      <c r="Q2351" s="849"/>
      <c r="R2351" s="850"/>
      <c r="S2351" s="850"/>
      <c r="T2351" s="850"/>
      <c r="U2351" s="850"/>
      <c r="V2351" s="850"/>
      <c r="W2351" s="851"/>
      <c r="AA2351" s="257"/>
      <c r="AB2351" s="257"/>
      <c r="AC2351" s="257"/>
      <c r="AD2351" s="257"/>
      <c r="AE2351" s="257"/>
    </row>
    <row r="2352" spans="2:31" s="256" customFormat="1" ht="17.100000000000001" customHeight="1" x14ac:dyDescent="0.15">
      <c r="B2352" s="574"/>
      <c r="C2352" s="574"/>
      <c r="D2352" s="844"/>
      <c r="E2352" s="845"/>
      <c r="F2352" s="849"/>
      <c r="G2352" s="850"/>
      <c r="H2352" s="850"/>
      <c r="I2352" s="850"/>
      <c r="J2352" s="850"/>
      <c r="K2352" s="850"/>
      <c r="L2352" s="851"/>
      <c r="M2352" s="574"/>
      <c r="N2352" s="574"/>
      <c r="O2352" s="844"/>
      <c r="P2352" s="845"/>
      <c r="Q2352" s="849"/>
      <c r="R2352" s="850"/>
      <c r="S2352" s="850"/>
      <c r="T2352" s="850"/>
      <c r="U2352" s="850"/>
      <c r="V2352" s="850"/>
      <c r="W2352" s="851"/>
      <c r="AA2352" s="257"/>
      <c r="AB2352" s="257"/>
      <c r="AC2352" s="257"/>
      <c r="AD2352" s="257"/>
      <c r="AE2352" s="257"/>
    </row>
    <row r="2353" spans="2:31" s="256" customFormat="1" ht="17.100000000000001" customHeight="1" x14ac:dyDescent="0.15">
      <c r="B2353" s="522" t="s">
        <v>5</v>
      </c>
      <c r="C2353" s="524"/>
      <c r="D2353" s="827" t="s">
        <v>333</v>
      </c>
      <c r="E2353" s="828"/>
      <c r="F2353" s="849"/>
      <c r="G2353" s="850"/>
      <c r="H2353" s="850"/>
      <c r="I2353" s="850"/>
      <c r="J2353" s="850"/>
      <c r="K2353" s="850"/>
      <c r="L2353" s="851"/>
      <c r="M2353" s="522" t="s">
        <v>5</v>
      </c>
      <c r="N2353" s="524"/>
      <c r="O2353" s="827" t="s">
        <v>332</v>
      </c>
      <c r="P2353" s="828"/>
      <c r="Q2353" s="849"/>
      <c r="R2353" s="850"/>
      <c r="S2353" s="850"/>
      <c r="T2353" s="850"/>
      <c r="U2353" s="850"/>
      <c r="V2353" s="850"/>
      <c r="W2353" s="851"/>
      <c r="AA2353" s="257"/>
      <c r="AB2353" s="257"/>
      <c r="AC2353" s="257"/>
      <c r="AD2353" s="257"/>
      <c r="AE2353" s="257"/>
    </row>
    <row r="2354" spans="2:31" s="256" customFormat="1" ht="17.100000000000001" customHeight="1" x14ac:dyDescent="0.15">
      <c r="B2354" s="522" t="s">
        <v>6</v>
      </c>
      <c r="C2354" s="524"/>
      <c r="D2354" s="844" t="s">
        <v>514</v>
      </c>
      <c r="E2354" s="845"/>
      <c r="F2354" s="849"/>
      <c r="G2354" s="850"/>
      <c r="H2354" s="850"/>
      <c r="I2354" s="850"/>
      <c r="J2354" s="850"/>
      <c r="K2354" s="850"/>
      <c r="L2354" s="851"/>
      <c r="M2354" s="522" t="s">
        <v>6</v>
      </c>
      <c r="N2354" s="524"/>
      <c r="O2354" s="844" t="s">
        <v>338</v>
      </c>
      <c r="P2354" s="845"/>
      <c r="Q2354" s="849"/>
      <c r="R2354" s="850"/>
      <c r="S2354" s="850"/>
      <c r="T2354" s="850"/>
      <c r="U2354" s="850"/>
      <c r="V2354" s="850"/>
      <c r="W2354" s="851"/>
    </row>
    <row r="2355" spans="2:31" s="256" customFormat="1" ht="17.100000000000001" customHeight="1" x14ac:dyDescent="0.15">
      <c r="B2355" s="562" t="s">
        <v>29</v>
      </c>
      <c r="C2355" s="831" t="s">
        <v>267</v>
      </c>
      <c r="D2355" s="832"/>
      <c r="E2355" s="260"/>
      <c r="F2355" s="849"/>
      <c r="G2355" s="850"/>
      <c r="H2355" s="850"/>
      <c r="I2355" s="850"/>
      <c r="J2355" s="850"/>
      <c r="K2355" s="850"/>
      <c r="L2355" s="851"/>
      <c r="M2355" s="562" t="s">
        <v>29</v>
      </c>
      <c r="N2355" s="831" t="s">
        <v>267</v>
      </c>
      <c r="O2355" s="832"/>
      <c r="P2355" s="260"/>
      <c r="Q2355" s="849"/>
      <c r="R2355" s="850"/>
      <c r="S2355" s="850"/>
      <c r="T2355" s="850"/>
      <c r="U2355" s="850"/>
      <c r="V2355" s="850"/>
      <c r="W2355" s="851"/>
    </row>
    <row r="2356" spans="2:31" s="256" customFormat="1" ht="17.100000000000001" customHeight="1" x14ac:dyDescent="0.15">
      <c r="B2356" s="565"/>
      <c r="C2356" s="831" t="s">
        <v>268</v>
      </c>
      <c r="D2356" s="832"/>
      <c r="E2356" s="261" t="s">
        <v>554</v>
      </c>
      <c r="F2356" s="852"/>
      <c r="G2356" s="853"/>
      <c r="H2356" s="853"/>
      <c r="I2356" s="853"/>
      <c r="J2356" s="853"/>
      <c r="K2356" s="853"/>
      <c r="L2356" s="854"/>
      <c r="M2356" s="565"/>
      <c r="N2356" s="831" t="s">
        <v>268</v>
      </c>
      <c r="O2356" s="832"/>
      <c r="P2356" s="261" t="s">
        <v>551</v>
      </c>
      <c r="Q2356" s="852"/>
      <c r="R2356" s="853"/>
      <c r="S2356" s="853"/>
      <c r="T2356" s="853"/>
      <c r="U2356" s="853"/>
      <c r="V2356" s="853"/>
      <c r="W2356" s="854"/>
    </row>
    <row r="2357" spans="2:31" s="256" customFormat="1" ht="17.100000000000001" customHeight="1" x14ac:dyDescent="0.15">
      <c r="B2357" s="522" t="s">
        <v>7</v>
      </c>
      <c r="C2357" s="523"/>
      <c r="D2357" s="524"/>
      <c r="E2357" s="833" t="s">
        <v>1691</v>
      </c>
      <c r="F2357" s="857"/>
      <c r="G2357" s="857"/>
      <c r="H2357" s="857"/>
      <c r="I2357" s="857"/>
      <c r="J2357" s="857"/>
      <c r="K2357" s="857"/>
      <c r="L2357" s="858"/>
      <c r="M2357" s="522" t="s">
        <v>7</v>
      </c>
      <c r="N2357" s="523"/>
      <c r="O2357" s="524"/>
      <c r="P2357" s="833" t="s">
        <v>1237</v>
      </c>
      <c r="Q2357" s="834"/>
      <c r="R2357" s="834"/>
      <c r="S2357" s="834"/>
      <c r="T2357" s="834"/>
      <c r="U2357" s="834"/>
      <c r="V2357" s="834"/>
      <c r="W2357" s="835"/>
    </row>
    <row r="2358" spans="2:31" s="256" customFormat="1" ht="17.100000000000001" customHeight="1" x14ac:dyDescent="0.15">
      <c r="B2358" s="522" t="s">
        <v>46</v>
      </c>
      <c r="C2358" s="523"/>
      <c r="D2358" s="524"/>
      <c r="E2358" s="833" t="s">
        <v>1125</v>
      </c>
      <c r="F2358" s="857"/>
      <c r="G2358" s="857"/>
      <c r="H2358" s="857"/>
      <c r="I2358" s="857"/>
      <c r="J2358" s="857"/>
      <c r="K2358" s="857"/>
      <c r="L2358" s="858"/>
      <c r="M2358" s="522" t="s">
        <v>46</v>
      </c>
      <c r="N2358" s="523"/>
      <c r="O2358" s="524"/>
      <c r="P2358" s="813" t="s">
        <v>1351</v>
      </c>
      <c r="Q2358" s="814"/>
      <c r="R2358" s="814"/>
      <c r="S2358" s="814"/>
      <c r="T2358" s="814"/>
      <c r="U2358" s="814"/>
      <c r="V2358" s="814"/>
      <c r="W2358" s="815"/>
    </row>
    <row r="2359" spans="2:31" s="256" customFormat="1" ht="17.100000000000001" customHeight="1" x14ac:dyDescent="0.15">
      <c r="B2359" s="522" t="s">
        <v>270</v>
      </c>
      <c r="C2359" s="523"/>
      <c r="D2359" s="524"/>
      <c r="E2359" s="813" t="s">
        <v>516</v>
      </c>
      <c r="F2359" s="814"/>
      <c r="G2359" s="814"/>
      <c r="H2359" s="855"/>
      <c r="I2359" s="855"/>
      <c r="J2359" s="855"/>
      <c r="K2359" s="855"/>
      <c r="L2359" s="856"/>
      <c r="M2359" s="522" t="s">
        <v>270</v>
      </c>
      <c r="N2359" s="523"/>
      <c r="O2359" s="524"/>
      <c r="P2359" s="813" t="s">
        <v>516</v>
      </c>
      <c r="Q2359" s="814"/>
      <c r="R2359" s="814"/>
      <c r="S2359" s="814"/>
      <c r="T2359" s="814"/>
      <c r="U2359" s="814"/>
      <c r="V2359" s="814"/>
      <c r="W2359" s="815"/>
    </row>
    <row r="2360" spans="2:31" s="256" customFormat="1" ht="17.100000000000001" customHeight="1" x14ac:dyDescent="0.15">
      <c r="B2360" s="522" t="s">
        <v>289</v>
      </c>
      <c r="C2360" s="523"/>
      <c r="D2360" s="524"/>
      <c r="E2360" s="813" t="s">
        <v>555</v>
      </c>
      <c r="F2360" s="814"/>
      <c r="G2360" s="814"/>
      <c r="H2360" s="816" t="s">
        <v>8</v>
      </c>
      <c r="I2360" s="817"/>
      <c r="J2360" s="818"/>
      <c r="K2360" s="819"/>
      <c r="L2360" s="820"/>
      <c r="M2360" s="522" t="s">
        <v>289</v>
      </c>
      <c r="N2360" s="523"/>
      <c r="O2360" s="524"/>
      <c r="P2360" s="862" t="s">
        <v>552</v>
      </c>
      <c r="Q2360" s="863"/>
      <c r="R2360" s="864"/>
      <c r="S2360" s="816" t="s">
        <v>8</v>
      </c>
      <c r="T2360" s="817"/>
      <c r="U2360" s="818"/>
      <c r="V2360" s="819"/>
      <c r="W2360" s="820"/>
    </row>
    <row r="2361" spans="2:31" s="256" customFormat="1" ht="17.100000000000001" customHeight="1" x14ac:dyDescent="0.15">
      <c r="B2361" s="565" t="s">
        <v>567</v>
      </c>
      <c r="C2361" s="566"/>
      <c r="D2361" s="836" t="s">
        <v>1126</v>
      </c>
      <c r="E2361" s="837"/>
      <c r="F2361" s="837"/>
      <c r="G2361" s="837"/>
      <c r="H2361" s="837"/>
      <c r="I2361" s="837"/>
      <c r="J2361" s="837"/>
      <c r="K2361" s="837"/>
      <c r="L2361" s="838"/>
      <c r="M2361" s="865" t="s">
        <v>567</v>
      </c>
      <c r="N2361" s="866"/>
      <c r="O2361" s="821" t="s">
        <v>1109</v>
      </c>
      <c r="P2361" s="822"/>
      <c r="Q2361" s="822"/>
      <c r="R2361" s="822"/>
      <c r="S2361" s="822"/>
      <c r="T2361" s="822"/>
      <c r="U2361" s="822"/>
      <c r="V2361" s="822"/>
      <c r="W2361" s="823"/>
    </row>
    <row r="2362" spans="2:31" s="256" customFormat="1" ht="20.100000000000001" customHeight="1" x14ac:dyDescent="0.15">
      <c r="B2362" s="861" t="s">
        <v>564</v>
      </c>
      <c r="C2362" s="839" t="s">
        <v>565</v>
      </c>
      <c r="D2362" s="883" t="s">
        <v>763</v>
      </c>
      <c r="E2362" s="884"/>
      <c r="F2362" s="846"/>
      <c r="G2362" s="847"/>
      <c r="H2362" s="847"/>
      <c r="I2362" s="847"/>
      <c r="J2362" s="847"/>
      <c r="K2362" s="847"/>
      <c r="L2362" s="848"/>
      <c r="M2362" s="861" t="s">
        <v>564</v>
      </c>
      <c r="N2362" s="839" t="s">
        <v>565</v>
      </c>
      <c r="O2362" s="883" t="s">
        <v>763</v>
      </c>
      <c r="P2362" s="884"/>
      <c r="Q2362" s="846"/>
      <c r="R2362" s="847"/>
      <c r="S2362" s="847"/>
      <c r="T2362" s="847"/>
      <c r="U2362" s="847"/>
      <c r="V2362" s="847"/>
      <c r="W2362" s="848"/>
    </row>
    <row r="2363" spans="2:31" s="256" customFormat="1" ht="20.100000000000001" customHeight="1" x14ac:dyDescent="0.15">
      <c r="B2363" s="859"/>
      <c r="C2363" s="830"/>
      <c r="D2363" s="880"/>
      <c r="E2363" s="881"/>
      <c r="F2363" s="849"/>
      <c r="G2363" s="850"/>
      <c r="H2363" s="850"/>
      <c r="I2363" s="850"/>
      <c r="J2363" s="850"/>
      <c r="K2363" s="850"/>
      <c r="L2363" s="851"/>
      <c r="M2363" s="859"/>
      <c r="N2363" s="830"/>
      <c r="O2363" s="880"/>
      <c r="P2363" s="881"/>
      <c r="Q2363" s="849"/>
      <c r="R2363" s="850"/>
      <c r="S2363" s="850"/>
      <c r="T2363" s="850"/>
      <c r="U2363" s="850"/>
      <c r="V2363" s="850"/>
      <c r="W2363" s="851"/>
    </row>
    <row r="2364" spans="2:31" s="256" customFormat="1" ht="20.100000000000001" customHeight="1" x14ac:dyDescent="0.15">
      <c r="B2364" s="859"/>
      <c r="C2364" s="839" t="s">
        <v>2</v>
      </c>
      <c r="D2364" s="842">
        <v>4</v>
      </c>
      <c r="E2364" s="843"/>
      <c r="F2364" s="849"/>
      <c r="G2364" s="850"/>
      <c r="H2364" s="850"/>
      <c r="I2364" s="850"/>
      <c r="J2364" s="850"/>
      <c r="K2364" s="850"/>
      <c r="L2364" s="851"/>
      <c r="M2364" s="859"/>
      <c r="N2364" s="839" t="s">
        <v>2</v>
      </c>
      <c r="O2364" s="842">
        <v>5</v>
      </c>
      <c r="P2364" s="843"/>
      <c r="Q2364" s="849"/>
      <c r="R2364" s="850"/>
      <c r="S2364" s="850"/>
      <c r="T2364" s="850"/>
      <c r="U2364" s="850"/>
      <c r="V2364" s="850"/>
      <c r="W2364" s="851"/>
    </row>
    <row r="2365" spans="2:31" s="256" customFormat="1" ht="20.100000000000001" customHeight="1" x14ac:dyDescent="0.15">
      <c r="B2365" s="860"/>
      <c r="C2365" s="830"/>
      <c r="D2365" s="844"/>
      <c r="E2365" s="845"/>
      <c r="F2365" s="849"/>
      <c r="G2365" s="850"/>
      <c r="H2365" s="850"/>
      <c r="I2365" s="850"/>
      <c r="J2365" s="850"/>
      <c r="K2365" s="850"/>
      <c r="L2365" s="851"/>
      <c r="M2365" s="860"/>
      <c r="N2365" s="830"/>
      <c r="O2365" s="844"/>
      <c r="P2365" s="845"/>
      <c r="Q2365" s="849"/>
      <c r="R2365" s="850"/>
      <c r="S2365" s="850"/>
      <c r="T2365" s="850"/>
      <c r="U2365" s="850"/>
      <c r="V2365" s="850"/>
      <c r="W2365" s="851"/>
    </row>
    <row r="2366" spans="2:31" s="256" customFormat="1" ht="17.100000000000001" customHeight="1" x14ac:dyDescent="0.15">
      <c r="B2366" s="574" t="s">
        <v>566</v>
      </c>
      <c r="C2366" s="574" t="s">
        <v>3</v>
      </c>
      <c r="D2366" s="842" t="s">
        <v>534</v>
      </c>
      <c r="E2366" s="843"/>
      <c r="F2366" s="849"/>
      <c r="G2366" s="850"/>
      <c r="H2366" s="850"/>
      <c r="I2366" s="850"/>
      <c r="J2366" s="850"/>
      <c r="K2366" s="850"/>
      <c r="L2366" s="851"/>
      <c r="M2366" s="574" t="s">
        <v>566</v>
      </c>
      <c r="N2366" s="574" t="s">
        <v>3</v>
      </c>
      <c r="O2366" s="842" t="s">
        <v>331</v>
      </c>
      <c r="P2366" s="843"/>
      <c r="Q2366" s="849"/>
      <c r="R2366" s="850"/>
      <c r="S2366" s="850"/>
      <c r="T2366" s="850"/>
      <c r="U2366" s="850"/>
      <c r="V2366" s="850"/>
      <c r="W2366" s="851"/>
    </row>
    <row r="2367" spans="2:31" s="256" customFormat="1" ht="17.100000000000001" customHeight="1" x14ac:dyDescent="0.15">
      <c r="B2367" s="574"/>
      <c r="C2367" s="574"/>
      <c r="D2367" s="844"/>
      <c r="E2367" s="845"/>
      <c r="F2367" s="849"/>
      <c r="G2367" s="850"/>
      <c r="H2367" s="850"/>
      <c r="I2367" s="850"/>
      <c r="J2367" s="850"/>
      <c r="K2367" s="850"/>
      <c r="L2367" s="851"/>
      <c r="M2367" s="574"/>
      <c r="N2367" s="574"/>
      <c r="O2367" s="844"/>
      <c r="P2367" s="845"/>
      <c r="Q2367" s="849"/>
      <c r="R2367" s="850"/>
      <c r="S2367" s="850"/>
      <c r="T2367" s="850"/>
      <c r="U2367" s="850"/>
      <c r="V2367" s="850"/>
      <c r="W2367" s="851"/>
    </row>
    <row r="2368" spans="2:31" s="256" customFormat="1" ht="17.100000000000001" customHeight="1" x14ac:dyDescent="0.15">
      <c r="B2368" s="574"/>
      <c r="C2368" s="574" t="s">
        <v>4</v>
      </c>
      <c r="D2368" s="842" t="s">
        <v>485</v>
      </c>
      <c r="E2368" s="843"/>
      <c r="F2368" s="849"/>
      <c r="G2368" s="850"/>
      <c r="H2368" s="850"/>
      <c r="I2368" s="850"/>
      <c r="J2368" s="850"/>
      <c r="K2368" s="850"/>
      <c r="L2368" s="851"/>
      <c r="M2368" s="574"/>
      <c r="N2368" s="574" t="s">
        <v>4</v>
      </c>
      <c r="O2368" s="842" t="s">
        <v>355</v>
      </c>
      <c r="P2368" s="843"/>
      <c r="Q2368" s="849"/>
      <c r="R2368" s="850"/>
      <c r="S2368" s="850"/>
      <c r="T2368" s="850"/>
      <c r="U2368" s="850"/>
      <c r="V2368" s="850"/>
      <c r="W2368" s="851"/>
    </row>
    <row r="2369" spans="2:31" s="256" customFormat="1" ht="17.100000000000001" customHeight="1" x14ac:dyDescent="0.15">
      <c r="B2369" s="574"/>
      <c r="C2369" s="574"/>
      <c r="D2369" s="844"/>
      <c r="E2369" s="845"/>
      <c r="F2369" s="849"/>
      <c r="G2369" s="850"/>
      <c r="H2369" s="850"/>
      <c r="I2369" s="850"/>
      <c r="J2369" s="850"/>
      <c r="K2369" s="850"/>
      <c r="L2369" s="851"/>
      <c r="M2369" s="574"/>
      <c r="N2369" s="574"/>
      <c r="O2369" s="844"/>
      <c r="P2369" s="845"/>
      <c r="Q2369" s="849"/>
      <c r="R2369" s="850"/>
      <c r="S2369" s="850"/>
      <c r="T2369" s="850"/>
      <c r="U2369" s="850"/>
      <c r="V2369" s="850"/>
      <c r="W2369" s="851"/>
    </row>
    <row r="2370" spans="2:31" s="256" customFormat="1" ht="17.100000000000001" customHeight="1" x14ac:dyDescent="0.15">
      <c r="B2370" s="522" t="s">
        <v>5</v>
      </c>
      <c r="C2370" s="524"/>
      <c r="D2370" s="827" t="s">
        <v>333</v>
      </c>
      <c r="E2370" s="828"/>
      <c r="F2370" s="849"/>
      <c r="G2370" s="850"/>
      <c r="H2370" s="850"/>
      <c r="I2370" s="850"/>
      <c r="J2370" s="850"/>
      <c r="K2370" s="850"/>
      <c r="L2370" s="851"/>
      <c r="M2370" s="522" t="s">
        <v>5</v>
      </c>
      <c r="N2370" s="524"/>
      <c r="O2370" s="827" t="s">
        <v>333</v>
      </c>
      <c r="P2370" s="828"/>
      <c r="Q2370" s="849"/>
      <c r="R2370" s="850"/>
      <c r="S2370" s="850"/>
      <c r="T2370" s="850"/>
      <c r="U2370" s="850"/>
      <c r="V2370" s="850"/>
      <c r="W2370" s="851"/>
    </row>
    <row r="2371" spans="2:31" s="256" customFormat="1" ht="17.100000000000001" customHeight="1" x14ac:dyDescent="0.15">
      <c r="B2371" s="522" t="s">
        <v>6</v>
      </c>
      <c r="C2371" s="524"/>
      <c r="D2371" s="844" t="s">
        <v>338</v>
      </c>
      <c r="E2371" s="845"/>
      <c r="F2371" s="849"/>
      <c r="G2371" s="850"/>
      <c r="H2371" s="850"/>
      <c r="I2371" s="850"/>
      <c r="J2371" s="850"/>
      <c r="K2371" s="850"/>
      <c r="L2371" s="851"/>
      <c r="M2371" s="522" t="s">
        <v>6</v>
      </c>
      <c r="N2371" s="524"/>
      <c r="O2371" s="844" t="s">
        <v>340</v>
      </c>
      <c r="P2371" s="845"/>
      <c r="Q2371" s="849"/>
      <c r="R2371" s="850"/>
      <c r="S2371" s="850"/>
      <c r="T2371" s="850"/>
      <c r="U2371" s="850"/>
      <c r="V2371" s="850"/>
      <c r="W2371" s="851"/>
    </row>
    <row r="2372" spans="2:31" s="256" customFormat="1" ht="17.100000000000001" customHeight="1" x14ac:dyDescent="0.15">
      <c r="B2372" s="562" t="s">
        <v>29</v>
      </c>
      <c r="C2372" s="831" t="s">
        <v>267</v>
      </c>
      <c r="D2372" s="832"/>
      <c r="E2372" s="260"/>
      <c r="F2372" s="849"/>
      <c r="G2372" s="850"/>
      <c r="H2372" s="850"/>
      <c r="I2372" s="850"/>
      <c r="J2372" s="850"/>
      <c r="K2372" s="850"/>
      <c r="L2372" s="851"/>
      <c r="M2372" s="562" t="s">
        <v>29</v>
      </c>
      <c r="N2372" s="831" t="s">
        <v>267</v>
      </c>
      <c r="O2372" s="832"/>
      <c r="P2372" s="260"/>
      <c r="Q2372" s="849"/>
      <c r="R2372" s="850"/>
      <c r="S2372" s="850"/>
      <c r="T2372" s="850"/>
      <c r="U2372" s="850"/>
      <c r="V2372" s="850"/>
      <c r="W2372" s="851"/>
    </row>
    <row r="2373" spans="2:31" s="256" customFormat="1" ht="17.100000000000001" customHeight="1" x14ac:dyDescent="0.15">
      <c r="B2373" s="565"/>
      <c r="C2373" s="831" t="s">
        <v>268</v>
      </c>
      <c r="D2373" s="832"/>
      <c r="E2373" s="261" t="s">
        <v>551</v>
      </c>
      <c r="F2373" s="852"/>
      <c r="G2373" s="853"/>
      <c r="H2373" s="853"/>
      <c r="I2373" s="853"/>
      <c r="J2373" s="853"/>
      <c r="K2373" s="853"/>
      <c r="L2373" s="854"/>
      <c r="M2373" s="565"/>
      <c r="N2373" s="831" t="s">
        <v>268</v>
      </c>
      <c r="O2373" s="832"/>
      <c r="P2373" s="261" t="s">
        <v>554</v>
      </c>
      <c r="Q2373" s="852"/>
      <c r="R2373" s="853"/>
      <c r="S2373" s="853"/>
      <c r="T2373" s="853"/>
      <c r="U2373" s="853"/>
      <c r="V2373" s="853"/>
      <c r="W2373" s="854"/>
    </row>
    <row r="2374" spans="2:31" s="256" customFormat="1" ht="17.100000000000001" customHeight="1" x14ac:dyDescent="0.15">
      <c r="B2374" s="522" t="s">
        <v>7</v>
      </c>
      <c r="C2374" s="523"/>
      <c r="D2374" s="524"/>
      <c r="E2374" s="833" t="s">
        <v>1226</v>
      </c>
      <c r="F2374" s="857"/>
      <c r="G2374" s="857"/>
      <c r="H2374" s="857"/>
      <c r="I2374" s="857"/>
      <c r="J2374" s="857"/>
      <c r="K2374" s="857"/>
      <c r="L2374" s="858"/>
      <c r="M2374" s="522" t="s">
        <v>7</v>
      </c>
      <c r="N2374" s="523"/>
      <c r="O2374" s="524"/>
      <c r="P2374" s="833" t="s">
        <v>1380</v>
      </c>
      <c r="Q2374" s="857"/>
      <c r="R2374" s="857"/>
      <c r="S2374" s="857"/>
      <c r="T2374" s="857"/>
      <c r="U2374" s="857"/>
      <c r="V2374" s="857"/>
      <c r="W2374" s="858"/>
    </row>
    <row r="2375" spans="2:31" s="256" customFormat="1" ht="17.100000000000001" customHeight="1" x14ac:dyDescent="0.15">
      <c r="B2375" s="522" t="s">
        <v>46</v>
      </c>
      <c r="C2375" s="523"/>
      <c r="D2375" s="524"/>
      <c r="E2375" s="813" t="s">
        <v>1137</v>
      </c>
      <c r="F2375" s="814"/>
      <c r="G2375" s="814"/>
      <c r="H2375" s="814"/>
      <c r="I2375" s="814"/>
      <c r="J2375" s="814"/>
      <c r="K2375" s="814"/>
      <c r="L2375" s="815"/>
      <c r="M2375" s="522" t="s">
        <v>46</v>
      </c>
      <c r="N2375" s="523"/>
      <c r="O2375" s="524"/>
      <c r="P2375" s="813" t="s">
        <v>1116</v>
      </c>
      <c r="Q2375" s="814"/>
      <c r="R2375" s="814"/>
      <c r="S2375" s="814"/>
      <c r="T2375" s="814"/>
      <c r="U2375" s="814"/>
      <c r="V2375" s="814"/>
      <c r="W2375" s="815"/>
    </row>
    <row r="2376" spans="2:31" s="256" customFormat="1" ht="17.100000000000001" customHeight="1" x14ac:dyDescent="0.15">
      <c r="B2376" s="522" t="s">
        <v>270</v>
      </c>
      <c r="C2376" s="523"/>
      <c r="D2376" s="524"/>
      <c r="E2376" s="813" t="s">
        <v>516</v>
      </c>
      <c r="F2376" s="814"/>
      <c r="G2376" s="814"/>
      <c r="H2376" s="855"/>
      <c r="I2376" s="855"/>
      <c r="J2376" s="855"/>
      <c r="K2376" s="855"/>
      <c r="L2376" s="856"/>
      <c r="M2376" s="522" t="s">
        <v>270</v>
      </c>
      <c r="N2376" s="523"/>
      <c r="O2376" s="524"/>
      <c r="P2376" s="813" t="s">
        <v>516</v>
      </c>
      <c r="Q2376" s="814"/>
      <c r="R2376" s="814"/>
      <c r="S2376" s="855"/>
      <c r="T2376" s="855"/>
      <c r="U2376" s="855"/>
      <c r="V2376" s="855"/>
      <c r="W2376" s="856"/>
    </row>
    <row r="2377" spans="2:31" s="256" customFormat="1" ht="17.100000000000001" customHeight="1" x14ac:dyDescent="0.15">
      <c r="B2377" s="522" t="s">
        <v>289</v>
      </c>
      <c r="C2377" s="523"/>
      <c r="D2377" s="524"/>
      <c r="E2377" s="813" t="s">
        <v>555</v>
      </c>
      <c r="F2377" s="814"/>
      <c r="G2377" s="814"/>
      <c r="H2377" s="816" t="s">
        <v>8</v>
      </c>
      <c r="I2377" s="817"/>
      <c r="J2377" s="818"/>
      <c r="K2377" s="819"/>
      <c r="L2377" s="820"/>
      <c r="M2377" s="522" t="s">
        <v>289</v>
      </c>
      <c r="N2377" s="523"/>
      <c r="O2377" s="524"/>
      <c r="P2377" s="813" t="s">
        <v>555</v>
      </c>
      <c r="Q2377" s="814"/>
      <c r="R2377" s="814"/>
      <c r="S2377" s="816" t="s">
        <v>8</v>
      </c>
      <c r="T2377" s="817"/>
      <c r="U2377" s="818"/>
      <c r="V2377" s="819"/>
      <c r="W2377" s="820"/>
    </row>
    <row r="2378" spans="2:31" s="256" customFormat="1" ht="17.100000000000001" customHeight="1" x14ac:dyDescent="0.15">
      <c r="B2378" s="865" t="s">
        <v>567</v>
      </c>
      <c r="C2378" s="882"/>
      <c r="D2378" s="821" t="s">
        <v>1379</v>
      </c>
      <c r="E2378" s="822"/>
      <c r="F2378" s="822"/>
      <c r="G2378" s="822"/>
      <c r="H2378" s="822"/>
      <c r="I2378" s="822"/>
      <c r="J2378" s="822"/>
      <c r="K2378" s="822"/>
      <c r="L2378" s="823"/>
      <c r="M2378" s="565" t="s">
        <v>567</v>
      </c>
      <c r="N2378" s="566"/>
      <c r="O2378" s="885" t="s">
        <v>1117</v>
      </c>
      <c r="P2378" s="886"/>
      <c r="Q2378" s="886"/>
      <c r="R2378" s="886"/>
      <c r="S2378" s="886"/>
      <c r="T2378" s="886"/>
      <c r="U2378" s="886"/>
      <c r="V2378" s="886"/>
      <c r="W2378" s="887"/>
    </row>
    <row r="2379" spans="2:31" ht="15" customHeight="1" x14ac:dyDescent="0.15">
      <c r="B2379" s="263"/>
      <c r="C2379" s="824" t="s">
        <v>568</v>
      </c>
      <c r="D2379" s="825"/>
      <c r="E2379" s="825"/>
      <c r="F2379" s="825"/>
      <c r="G2379" s="825"/>
      <c r="H2379" s="825"/>
      <c r="I2379" s="825"/>
      <c r="J2379" s="825"/>
      <c r="K2379" s="825"/>
      <c r="L2379" s="825"/>
      <c r="M2379" s="263"/>
      <c r="N2379" s="263" t="s">
        <v>569</v>
      </c>
      <c r="O2379" s="263"/>
      <c r="P2379" s="263"/>
      <c r="Q2379" s="263"/>
      <c r="R2379" s="263"/>
      <c r="S2379" s="263"/>
      <c r="T2379" s="263"/>
      <c r="U2379" s="263"/>
      <c r="V2379" s="263"/>
      <c r="W2379" s="263"/>
      <c r="AA2379" s="256"/>
      <c r="AB2379" s="256"/>
      <c r="AC2379" s="256"/>
      <c r="AD2379" s="256"/>
      <c r="AE2379" s="256"/>
    </row>
    <row r="2380" spans="2:31" ht="15" customHeight="1" x14ac:dyDescent="0.15">
      <c r="B2380" s="263"/>
      <c r="C2380" s="826"/>
      <c r="D2380" s="826"/>
      <c r="E2380" s="826"/>
      <c r="F2380" s="826"/>
      <c r="G2380" s="826"/>
      <c r="H2380" s="826"/>
      <c r="I2380" s="826"/>
      <c r="J2380" s="826"/>
      <c r="K2380" s="826"/>
      <c r="L2380" s="826"/>
      <c r="M2380" s="263"/>
      <c r="N2380" s="263" t="s">
        <v>570</v>
      </c>
      <c r="O2380" s="263"/>
      <c r="P2380" s="263"/>
      <c r="Q2380" s="263"/>
      <c r="R2380" s="263"/>
      <c r="S2380" s="263"/>
      <c r="T2380" s="263"/>
      <c r="U2380" s="263"/>
      <c r="V2380" s="263"/>
      <c r="W2380" s="263"/>
      <c r="AA2380" s="256"/>
      <c r="AB2380" s="256"/>
      <c r="AC2380" s="256"/>
      <c r="AD2380" s="256"/>
      <c r="AE2380" s="256"/>
    </row>
    <row r="2381" spans="2:31" ht="15" customHeight="1" x14ac:dyDescent="0.15">
      <c r="C2381" s="263" t="s">
        <v>571</v>
      </c>
      <c r="N2381" s="264" t="s">
        <v>517</v>
      </c>
      <c r="O2381" s="264"/>
      <c r="P2381" s="264"/>
      <c r="Q2381" s="264"/>
      <c r="R2381" s="264"/>
      <c r="S2381" s="264"/>
      <c r="T2381" s="264"/>
      <c r="U2381" s="264"/>
      <c r="V2381" s="264"/>
      <c r="AA2381" s="256"/>
      <c r="AB2381" s="256"/>
      <c r="AC2381" s="256"/>
      <c r="AD2381" s="256"/>
      <c r="AE2381" s="256"/>
    </row>
    <row r="2382" spans="2:31" ht="15" customHeight="1" x14ac:dyDescent="0.15">
      <c r="C2382" s="263" t="s">
        <v>573</v>
      </c>
      <c r="N2382" s="264" t="s">
        <v>572</v>
      </c>
      <c r="O2382" s="264"/>
      <c r="P2382" s="264"/>
      <c r="Q2382" s="264"/>
      <c r="R2382" s="264"/>
      <c r="S2382" s="264"/>
      <c r="T2382" s="264"/>
      <c r="U2382" s="264"/>
      <c r="V2382" s="264"/>
      <c r="AA2382" s="256"/>
      <c r="AB2382" s="256"/>
      <c r="AC2382" s="256"/>
      <c r="AD2382" s="256"/>
      <c r="AE2382" s="256"/>
    </row>
    <row r="2383" spans="2:31" x14ac:dyDescent="0.15">
      <c r="C2383" s="264" t="s">
        <v>542</v>
      </c>
      <c r="N2383" s="264" t="s">
        <v>450</v>
      </c>
      <c r="O2383" s="264"/>
      <c r="P2383" s="264"/>
      <c r="Q2383" s="264"/>
      <c r="R2383" s="264"/>
      <c r="S2383" s="264"/>
      <c r="T2383" s="264"/>
      <c r="U2383" s="264"/>
      <c r="V2383" s="264"/>
      <c r="AA2383" s="256"/>
      <c r="AB2383" s="256"/>
      <c r="AC2383" s="256"/>
      <c r="AD2383" s="256"/>
      <c r="AE2383" s="256"/>
    </row>
    <row r="2384" spans="2:31" x14ac:dyDescent="0.15">
      <c r="N2384" s="264"/>
      <c r="AA2384" s="256"/>
      <c r="AB2384" s="256"/>
      <c r="AC2384" s="256"/>
      <c r="AD2384" s="256"/>
      <c r="AE2384" s="256"/>
    </row>
    <row r="2385" spans="2:31" x14ac:dyDescent="0.15">
      <c r="N2385" s="264"/>
      <c r="AA2385" s="256"/>
      <c r="AB2385" s="256"/>
      <c r="AC2385" s="256"/>
      <c r="AD2385" s="256"/>
      <c r="AE2385" s="256"/>
    </row>
    <row r="2386" spans="2:31" ht="9" customHeight="1" x14ac:dyDescent="0.15">
      <c r="AA2386" s="256"/>
      <c r="AB2386" s="256"/>
      <c r="AC2386" s="256"/>
      <c r="AD2386" s="256"/>
      <c r="AE2386" s="256"/>
    </row>
    <row r="2387" spans="2:31" s="256" customFormat="1" ht="22.5" customHeight="1" x14ac:dyDescent="0.15">
      <c r="B2387" s="867" t="s">
        <v>563</v>
      </c>
      <c r="C2387" s="867"/>
      <c r="D2387" s="867"/>
      <c r="E2387" s="867"/>
      <c r="F2387" s="867"/>
      <c r="G2387" s="867"/>
      <c r="H2387" s="867"/>
      <c r="I2387" s="867"/>
      <c r="J2387" s="867"/>
      <c r="K2387" s="867"/>
      <c r="L2387" s="867"/>
      <c r="M2387" s="867"/>
      <c r="N2387" s="867"/>
      <c r="O2387" s="867"/>
      <c r="P2387" s="867"/>
      <c r="Q2387" s="867"/>
      <c r="R2387" s="867"/>
      <c r="S2387" s="867"/>
      <c r="T2387" s="867"/>
      <c r="U2387" s="867"/>
      <c r="V2387" s="867"/>
      <c r="W2387" s="867"/>
      <c r="Y2387" s="242" t="s">
        <v>551</v>
      </c>
    </row>
    <row r="2388" spans="2:31" s="256" customFormat="1" ht="20.100000000000001" customHeight="1" x14ac:dyDescent="0.15">
      <c r="B2388" s="258" t="s">
        <v>27</v>
      </c>
      <c r="C2388" s="258"/>
      <c r="D2388" s="868" t="str">
        <f>D2343</f>
        <v>ミネトンネル</v>
      </c>
      <c r="E2388" s="868"/>
      <c r="F2388" s="868"/>
      <c r="G2388" s="868"/>
      <c r="H2388" s="869" t="s">
        <v>28</v>
      </c>
      <c r="I2388" s="869"/>
      <c r="J2388" s="870" t="str">
        <f>J2343</f>
        <v>一般国道　316号</v>
      </c>
      <c r="K2388" s="870"/>
      <c r="L2388" s="870"/>
      <c r="M2388" s="871" t="s">
        <v>255</v>
      </c>
      <c r="N2388" s="871"/>
      <c r="O2388" s="871"/>
      <c r="P2388" s="872" t="str">
        <f>P2343</f>
        <v>株式会社ニュージェック</v>
      </c>
      <c r="Q2388" s="872"/>
      <c r="R2388" s="872"/>
      <c r="S2388" s="562" t="s">
        <v>220</v>
      </c>
      <c r="T2388" s="564"/>
      <c r="U2388" s="873">
        <f>U2343</f>
        <v>44294</v>
      </c>
      <c r="V2388" s="874"/>
      <c r="W2388" s="875"/>
      <c r="Y2388" s="242" t="s">
        <v>554</v>
      </c>
    </row>
    <row r="2389" spans="2:31" s="256" customFormat="1" ht="20.100000000000001" customHeight="1" x14ac:dyDescent="0.15">
      <c r="B2389" s="259" t="s">
        <v>0</v>
      </c>
      <c r="C2389" s="259"/>
      <c r="D2389" s="879" t="str">
        <f>D2344</f>
        <v>美祢トンネル</v>
      </c>
      <c r="E2389" s="879"/>
      <c r="F2389" s="879"/>
      <c r="G2389" s="879"/>
      <c r="H2389" s="541" t="s">
        <v>1</v>
      </c>
      <c r="I2389" s="541"/>
      <c r="J2389" s="870" t="str">
        <f>J2344</f>
        <v>宇部土木建築事務所</v>
      </c>
      <c r="K2389" s="870"/>
      <c r="L2389" s="870"/>
      <c r="M2389" s="871" t="s">
        <v>256</v>
      </c>
      <c r="N2389" s="871"/>
      <c r="O2389" s="871"/>
      <c r="P2389" s="872" t="str">
        <f>P2344</f>
        <v>石村　勝伸</v>
      </c>
      <c r="Q2389" s="872"/>
      <c r="R2389" s="872"/>
      <c r="S2389" s="705"/>
      <c r="T2389" s="706"/>
      <c r="U2389" s="876"/>
      <c r="V2389" s="877"/>
      <c r="W2389" s="878"/>
      <c r="Y2389" s="242" t="s">
        <v>54</v>
      </c>
    </row>
    <row r="2390" spans="2:31" s="256" customFormat="1" ht="20.100000000000001" customHeight="1" x14ac:dyDescent="0.15">
      <c r="B2390" s="861" t="s">
        <v>564</v>
      </c>
      <c r="C2390" s="839" t="s">
        <v>565</v>
      </c>
      <c r="D2390" s="883" t="s">
        <v>764</v>
      </c>
      <c r="E2390" s="884"/>
      <c r="F2390" s="846"/>
      <c r="G2390" s="847"/>
      <c r="H2390" s="847"/>
      <c r="I2390" s="847"/>
      <c r="J2390" s="847"/>
      <c r="K2390" s="847"/>
      <c r="L2390" s="848"/>
      <c r="M2390" s="861" t="s">
        <v>564</v>
      </c>
      <c r="N2390" s="839" t="s">
        <v>565</v>
      </c>
      <c r="O2390" s="883" t="s">
        <v>764</v>
      </c>
      <c r="P2390" s="884"/>
      <c r="Q2390" s="846"/>
      <c r="R2390" s="847"/>
      <c r="S2390" s="847"/>
      <c r="T2390" s="847"/>
      <c r="U2390" s="847"/>
      <c r="V2390" s="847"/>
      <c r="W2390" s="848"/>
      <c r="Y2390" s="242" t="s">
        <v>55</v>
      </c>
    </row>
    <row r="2391" spans="2:31" s="256" customFormat="1" ht="20.100000000000001" customHeight="1" x14ac:dyDescent="0.15">
      <c r="B2391" s="859"/>
      <c r="C2391" s="830"/>
      <c r="D2391" s="880"/>
      <c r="E2391" s="881"/>
      <c r="F2391" s="849"/>
      <c r="G2391" s="850"/>
      <c r="H2391" s="850"/>
      <c r="I2391" s="850"/>
      <c r="J2391" s="850"/>
      <c r="K2391" s="850"/>
      <c r="L2391" s="851"/>
      <c r="M2391" s="859"/>
      <c r="N2391" s="830"/>
      <c r="O2391" s="880"/>
      <c r="P2391" s="881"/>
      <c r="Q2391" s="849"/>
      <c r="R2391" s="850"/>
      <c r="S2391" s="850"/>
      <c r="T2391" s="850"/>
      <c r="U2391" s="850"/>
      <c r="V2391" s="850"/>
      <c r="W2391" s="851"/>
    </row>
    <row r="2392" spans="2:31" s="256" customFormat="1" ht="20.100000000000001" customHeight="1" x14ac:dyDescent="0.15">
      <c r="B2392" s="859"/>
      <c r="C2392" s="839" t="s">
        <v>2</v>
      </c>
      <c r="D2392" s="842">
        <v>1</v>
      </c>
      <c r="E2392" s="843"/>
      <c r="F2392" s="849"/>
      <c r="G2392" s="850"/>
      <c r="H2392" s="850"/>
      <c r="I2392" s="850"/>
      <c r="J2392" s="850"/>
      <c r="K2392" s="850"/>
      <c r="L2392" s="851"/>
      <c r="M2392" s="859"/>
      <c r="N2392" s="839" t="s">
        <v>2</v>
      </c>
      <c r="O2392" s="842">
        <v>2</v>
      </c>
      <c r="P2392" s="843"/>
      <c r="Q2392" s="849"/>
      <c r="R2392" s="850"/>
      <c r="S2392" s="850"/>
      <c r="T2392" s="850"/>
      <c r="U2392" s="850"/>
      <c r="V2392" s="850"/>
      <c r="W2392" s="851"/>
    </row>
    <row r="2393" spans="2:31" s="256" customFormat="1" ht="20.100000000000001" customHeight="1" x14ac:dyDescent="0.15">
      <c r="B2393" s="860"/>
      <c r="C2393" s="830"/>
      <c r="D2393" s="844"/>
      <c r="E2393" s="845"/>
      <c r="F2393" s="849"/>
      <c r="G2393" s="850"/>
      <c r="H2393" s="850"/>
      <c r="I2393" s="850"/>
      <c r="J2393" s="850"/>
      <c r="K2393" s="850"/>
      <c r="L2393" s="851"/>
      <c r="M2393" s="860"/>
      <c r="N2393" s="830"/>
      <c r="O2393" s="844"/>
      <c r="P2393" s="845"/>
      <c r="Q2393" s="849"/>
      <c r="R2393" s="850"/>
      <c r="S2393" s="850"/>
      <c r="T2393" s="850"/>
      <c r="U2393" s="850"/>
      <c r="V2393" s="850"/>
      <c r="W2393" s="851"/>
    </row>
    <row r="2394" spans="2:31" s="256" customFormat="1" ht="17.100000000000001" customHeight="1" x14ac:dyDescent="0.15">
      <c r="B2394" s="574" t="s">
        <v>566</v>
      </c>
      <c r="C2394" s="574" t="s">
        <v>3</v>
      </c>
      <c r="D2394" s="842" t="s">
        <v>534</v>
      </c>
      <c r="E2394" s="843"/>
      <c r="F2394" s="849"/>
      <c r="G2394" s="850"/>
      <c r="H2394" s="850"/>
      <c r="I2394" s="850"/>
      <c r="J2394" s="850"/>
      <c r="K2394" s="850"/>
      <c r="L2394" s="851"/>
      <c r="M2394" s="574" t="s">
        <v>566</v>
      </c>
      <c r="N2394" s="574" t="s">
        <v>3</v>
      </c>
      <c r="O2394" s="842" t="s">
        <v>534</v>
      </c>
      <c r="P2394" s="843"/>
      <c r="Q2394" s="849"/>
      <c r="R2394" s="850"/>
      <c r="S2394" s="850"/>
      <c r="T2394" s="850"/>
      <c r="U2394" s="850"/>
      <c r="V2394" s="850"/>
      <c r="W2394" s="851"/>
      <c r="AA2394" s="257"/>
      <c r="AB2394" s="257"/>
      <c r="AC2394" s="257"/>
      <c r="AD2394" s="257"/>
      <c r="AE2394" s="257"/>
    </row>
    <row r="2395" spans="2:31" s="256" customFormat="1" ht="17.100000000000001" customHeight="1" x14ac:dyDescent="0.15">
      <c r="B2395" s="574"/>
      <c r="C2395" s="574"/>
      <c r="D2395" s="844"/>
      <c r="E2395" s="845"/>
      <c r="F2395" s="849"/>
      <c r="G2395" s="850"/>
      <c r="H2395" s="850"/>
      <c r="I2395" s="850"/>
      <c r="J2395" s="850"/>
      <c r="K2395" s="850"/>
      <c r="L2395" s="851"/>
      <c r="M2395" s="574"/>
      <c r="N2395" s="574"/>
      <c r="O2395" s="844"/>
      <c r="P2395" s="845"/>
      <c r="Q2395" s="849"/>
      <c r="R2395" s="850"/>
      <c r="S2395" s="850"/>
      <c r="T2395" s="850"/>
      <c r="U2395" s="850"/>
      <c r="V2395" s="850"/>
      <c r="W2395" s="851"/>
      <c r="AA2395" s="257"/>
      <c r="AB2395" s="257"/>
      <c r="AC2395" s="257"/>
      <c r="AD2395" s="257"/>
      <c r="AE2395" s="257"/>
    </row>
    <row r="2396" spans="2:31" s="256" customFormat="1" ht="17.100000000000001" customHeight="1" x14ac:dyDescent="0.15">
      <c r="B2396" s="574"/>
      <c r="C2396" s="574" t="s">
        <v>4</v>
      </c>
      <c r="D2396" s="842" t="s">
        <v>486</v>
      </c>
      <c r="E2396" s="843"/>
      <c r="F2396" s="849"/>
      <c r="G2396" s="850"/>
      <c r="H2396" s="850"/>
      <c r="I2396" s="850"/>
      <c r="J2396" s="850"/>
      <c r="K2396" s="850"/>
      <c r="L2396" s="851"/>
      <c r="M2396" s="574"/>
      <c r="N2396" s="574" t="s">
        <v>4</v>
      </c>
      <c r="O2396" s="842" t="s">
        <v>486</v>
      </c>
      <c r="P2396" s="843"/>
      <c r="Q2396" s="849"/>
      <c r="R2396" s="850"/>
      <c r="S2396" s="850"/>
      <c r="T2396" s="850"/>
      <c r="U2396" s="850"/>
      <c r="V2396" s="850"/>
      <c r="W2396" s="851"/>
      <c r="AA2396" s="257"/>
      <c r="AB2396" s="257"/>
      <c r="AC2396" s="257"/>
      <c r="AD2396" s="257"/>
      <c r="AE2396" s="257"/>
    </row>
    <row r="2397" spans="2:31" s="256" customFormat="1" ht="17.100000000000001" customHeight="1" x14ac:dyDescent="0.15">
      <c r="B2397" s="574"/>
      <c r="C2397" s="574"/>
      <c r="D2397" s="844"/>
      <c r="E2397" s="845"/>
      <c r="F2397" s="849"/>
      <c r="G2397" s="850"/>
      <c r="H2397" s="850"/>
      <c r="I2397" s="850"/>
      <c r="J2397" s="850"/>
      <c r="K2397" s="850"/>
      <c r="L2397" s="851"/>
      <c r="M2397" s="574"/>
      <c r="N2397" s="574"/>
      <c r="O2397" s="844"/>
      <c r="P2397" s="845"/>
      <c r="Q2397" s="849"/>
      <c r="R2397" s="850"/>
      <c r="S2397" s="850"/>
      <c r="T2397" s="850"/>
      <c r="U2397" s="850"/>
      <c r="V2397" s="850"/>
      <c r="W2397" s="851"/>
      <c r="AA2397" s="257"/>
      <c r="AB2397" s="257"/>
      <c r="AC2397" s="257"/>
      <c r="AD2397" s="257"/>
      <c r="AE2397" s="257"/>
    </row>
    <row r="2398" spans="2:31" s="256" customFormat="1" ht="17.100000000000001" customHeight="1" x14ac:dyDescent="0.15">
      <c r="B2398" s="522" t="s">
        <v>5</v>
      </c>
      <c r="C2398" s="524"/>
      <c r="D2398" s="827" t="s">
        <v>332</v>
      </c>
      <c r="E2398" s="828"/>
      <c r="F2398" s="849"/>
      <c r="G2398" s="850"/>
      <c r="H2398" s="850"/>
      <c r="I2398" s="850"/>
      <c r="J2398" s="850"/>
      <c r="K2398" s="850"/>
      <c r="L2398" s="851"/>
      <c r="M2398" s="522" t="s">
        <v>5</v>
      </c>
      <c r="N2398" s="524"/>
      <c r="O2398" s="827" t="s">
        <v>332</v>
      </c>
      <c r="P2398" s="828"/>
      <c r="Q2398" s="849"/>
      <c r="R2398" s="850"/>
      <c r="S2398" s="850"/>
      <c r="T2398" s="850"/>
      <c r="U2398" s="850"/>
      <c r="V2398" s="850"/>
      <c r="W2398" s="851"/>
      <c r="AA2398" s="257"/>
      <c r="AB2398" s="257"/>
      <c r="AC2398" s="257"/>
      <c r="AD2398" s="257"/>
      <c r="AE2398" s="257"/>
    </row>
    <row r="2399" spans="2:31" s="256" customFormat="1" ht="17.100000000000001" customHeight="1" x14ac:dyDescent="0.15">
      <c r="B2399" s="522" t="s">
        <v>6</v>
      </c>
      <c r="C2399" s="524"/>
      <c r="D2399" s="844" t="s">
        <v>338</v>
      </c>
      <c r="E2399" s="845"/>
      <c r="F2399" s="849"/>
      <c r="G2399" s="850"/>
      <c r="H2399" s="850"/>
      <c r="I2399" s="850"/>
      <c r="J2399" s="850"/>
      <c r="K2399" s="850"/>
      <c r="L2399" s="851"/>
      <c r="M2399" s="522" t="s">
        <v>6</v>
      </c>
      <c r="N2399" s="524"/>
      <c r="O2399" s="844" t="s">
        <v>338</v>
      </c>
      <c r="P2399" s="845"/>
      <c r="Q2399" s="849"/>
      <c r="R2399" s="850"/>
      <c r="S2399" s="850"/>
      <c r="T2399" s="850"/>
      <c r="U2399" s="850"/>
      <c r="V2399" s="850"/>
      <c r="W2399" s="851"/>
    </row>
    <row r="2400" spans="2:31" s="256" customFormat="1" ht="17.100000000000001" customHeight="1" x14ac:dyDescent="0.15">
      <c r="B2400" s="562" t="s">
        <v>29</v>
      </c>
      <c r="C2400" s="831" t="s">
        <v>267</v>
      </c>
      <c r="D2400" s="832"/>
      <c r="E2400" s="260"/>
      <c r="F2400" s="849"/>
      <c r="G2400" s="850"/>
      <c r="H2400" s="850"/>
      <c r="I2400" s="850"/>
      <c r="J2400" s="850"/>
      <c r="K2400" s="850"/>
      <c r="L2400" s="851"/>
      <c r="M2400" s="562" t="s">
        <v>29</v>
      </c>
      <c r="N2400" s="831" t="s">
        <v>267</v>
      </c>
      <c r="O2400" s="832"/>
      <c r="P2400" s="260"/>
      <c r="Q2400" s="849"/>
      <c r="R2400" s="850"/>
      <c r="S2400" s="850"/>
      <c r="T2400" s="850"/>
      <c r="U2400" s="850"/>
      <c r="V2400" s="850"/>
      <c r="W2400" s="851"/>
    </row>
    <row r="2401" spans="2:23" s="256" customFormat="1" ht="17.100000000000001" customHeight="1" x14ac:dyDescent="0.15">
      <c r="B2401" s="565"/>
      <c r="C2401" s="831" t="s">
        <v>268</v>
      </c>
      <c r="D2401" s="832"/>
      <c r="E2401" s="261" t="s">
        <v>551</v>
      </c>
      <c r="F2401" s="852"/>
      <c r="G2401" s="853"/>
      <c r="H2401" s="853"/>
      <c r="I2401" s="853"/>
      <c r="J2401" s="853"/>
      <c r="K2401" s="853"/>
      <c r="L2401" s="854"/>
      <c r="M2401" s="565"/>
      <c r="N2401" s="831" t="s">
        <v>268</v>
      </c>
      <c r="O2401" s="832"/>
      <c r="P2401" s="261" t="s">
        <v>551</v>
      </c>
      <c r="Q2401" s="852"/>
      <c r="R2401" s="853"/>
      <c r="S2401" s="853"/>
      <c r="T2401" s="853"/>
      <c r="U2401" s="853"/>
      <c r="V2401" s="853"/>
      <c r="W2401" s="854"/>
    </row>
    <row r="2402" spans="2:23" s="256" customFormat="1" ht="17.100000000000001" customHeight="1" x14ac:dyDescent="0.15">
      <c r="B2402" s="522" t="s">
        <v>7</v>
      </c>
      <c r="C2402" s="523"/>
      <c r="D2402" s="524"/>
      <c r="E2402" s="833" t="s">
        <v>1186</v>
      </c>
      <c r="F2402" s="834"/>
      <c r="G2402" s="834"/>
      <c r="H2402" s="834"/>
      <c r="I2402" s="834"/>
      <c r="J2402" s="834"/>
      <c r="K2402" s="834"/>
      <c r="L2402" s="835"/>
      <c r="M2402" s="522" t="s">
        <v>7</v>
      </c>
      <c r="N2402" s="523"/>
      <c r="O2402" s="524"/>
      <c r="P2402" s="833" t="s">
        <v>1339</v>
      </c>
      <c r="Q2402" s="834"/>
      <c r="R2402" s="834"/>
      <c r="S2402" s="834"/>
      <c r="T2402" s="834"/>
      <c r="U2402" s="834"/>
      <c r="V2402" s="834"/>
      <c r="W2402" s="835"/>
    </row>
    <row r="2403" spans="2:23" s="256" customFormat="1" ht="17.100000000000001" customHeight="1" x14ac:dyDescent="0.15">
      <c r="B2403" s="522" t="s">
        <v>46</v>
      </c>
      <c r="C2403" s="523"/>
      <c r="D2403" s="524"/>
      <c r="E2403" s="813" t="s">
        <v>1187</v>
      </c>
      <c r="F2403" s="814"/>
      <c r="G2403" s="814"/>
      <c r="H2403" s="814"/>
      <c r="I2403" s="814"/>
      <c r="J2403" s="814"/>
      <c r="K2403" s="814"/>
      <c r="L2403" s="815"/>
      <c r="M2403" s="522" t="s">
        <v>46</v>
      </c>
      <c r="N2403" s="523"/>
      <c r="O2403" s="524"/>
      <c r="P2403" s="813" t="s">
        <v>1381</v>
      </c>
      <c r="Q2403" s="814"/>
      <c r="R2403" s="814"/>
      <c r="S2403" s="814"/>
      <c r="T2403" s="814"/>
      <c r="U2403" s="814"/>
      <c r="V2403" s="814"/>
      <c r="W2403" s="815"/>
    </row>
    <row r="2404" spans="2:23" s="256" customFormat="1" ht="17.100000000000001" customHeight="1" x14ac:dyDescent="0.15">
      <c r="B2404" s="522" t="s">
        <v>270</v>
      </c>
      <c r="C2404" s="523"/>
      <c r="D2404" s="524"/>
      <c r="E2404" s="813" t="s">
        <v>516</v>
      </c>
      <c r="F2404" s="814"/>
      <c r="G2404" s="814"/>
      <c r="H2404" s="814"/>
      <c r="I2404" s="814"/>
      <c r="J2404" s="814"/>
      <c r="K2404" s="814"/>
      <c r="L2404" s="815"/>
      <c r="M2404" s="522" t="s">
        <v>270</v>
      </c>
      <c r="N2404" s="523"/>
      <c r="O2404" s="524"/>
      <c r="P2404" s="813" t="s">
        <v>516</v>
      </c>
      <c r="Q2404" s="814"/>
      <c r="R2404" s="814"/>
      <c r="S2404" s="814"/>
      <c r="T2404" s="814"/>
      <c r="U2404" s="814"/>
      <c r="V2404" s="814"/>
      <c r="W2404" s="815"/>
    </row>
    <row r="2405" spans="2:23" s="256" customFormat="1" ht="17.100000000000001" customHeight="1" x14ac:dyDescent="0.15">
      <c r="B2405" s="522" t="s">
        <v>289</v>
      </c>
      <c r="C2405" s="523"/>
      <c r="D2405" s="524"/>
      <c r="E2405" s="862" t="s">
        <v>552</v>
      </c>
      <c r="F2405" s="863"/>
      <c r="G2405" s="864"/>
      <c r="H2405" s="816" t="s">
        <v>8</v>
      </c>
      <c r="I2405" s="817"/>
      <c r="J2405" s="818"/>
      <c r="K2405" s="819"/>
      <c r="L2405" s="820"/>
      <c r="M2405" s="522" t="s">
        <v>289</v>
      </c>
      <c r="N2405" s="523"/>
      <c r="O2405" s="524"/>
      <c r="P2405" s="862" t="s">
        <v>552</v>
      </c>
      <c r="Q2405" s="863"/>
      <c r="R2405" s="864"/>
      <c r="S2405" s="816" t="s">
        <v>8</v>
      </c>
      <c r="T2405" s="817"/>
      <c r="U2405" s="818"/>
      <c r="V2405" s="819"/>
      <c r="W2405" s="820"/>
    </row>
    <row r="2406" spans="2:23" s="256" customFormat="1" ht="17.100000000000001" customHeight="1" x14ac:dyDescent="0.15">
      <c r="B2406" s="865" t="s">
        <v>567</v>
      </c>
      <c r="C2406" s="866"/>
      <c r="D2406" s="821" t="s">
        <v>1109</v>
      </c>
      <c r="E2406" s="822"/>
      <c r="F2406" s="822"/>
      <c r="G2406" s="822"/>
      <c r="H2406" s="822"/>
      <c r="I2406" s="822"/>
      <c r="J2406" s="822"/>
      <c r="K2406" s="822"/>
      <c r="L2406" s="823"/>
      <c r="M2406" s="865" t="s">
        <v>567</v>
      </c>
      <c r="N2406" s="866"/>
      <c r="O2406" s="821" t="s">
        <v>1109</v>
      </c>
      <c r="P2406" s="822"/>
      <c r="Q2406" s="822"/>
      <c r="R2406" s="822"/>
      <c r="S2406" s="822"/>
      <c r="T2406" s="822"/>
      <c r="U2406" s="822"/>
      <c r="V2406" s="822"/>
      <c r="W2406" s="823"/>
    </row>
    <row r="2407" spans="2:23" s="256" customFormat="1" ht="20.100000000000001" customHeight="1" x14ac:dyDescent="0.15">
      <c r="B2407" s="861" t="s">
        <v>564</v>
      </c>
      <c r="C2407" s="839" t="s">
        <v>565</v>
      </c>
      <c r="D2407" s="883" t="s">
        <v>764</v>
      </c>
      <c r="E2407" s="884"/>
      <c r="F2407" s="846"/>
      <c r="G2407" s="847"/>
      <c r="H2407" s="847"/>
      <c r="I2407" s="847"/>
      <c r="J2407" s="847"/>
      <c r="K2407" s="847"/>
      <c r="L2407" s="848"/>
      <c r="M2407" s="861" t="s">
        <v>564</v>
      </c>
      <c r="N2407" s="839" t="s">
        <v>565</v>
      </c>
      <c r="O2407" s="883" t="s">
        <v>764</v>
      </c>
      <c r="P2407" s="884"/>
      <c r="Q2407" s="846"/>
      <c r="R2407" s="847"/>
      <c r="S2407" s="847"/>
      <c r="T2407" s="847"/>
      <c r="U2407" s="847"/>
      <c r="V2407" s="847"/>
      <c r="W2407" s="848"/>
    </row>
    <row r="2408" spans="2:23" s="256" customFormat="1" ht="20.100000000000001" customHeight="1" x14ac:dyDescent="0.15">
      <c r="B2408" s="859"/>
      <c r="C2408" s="830"/>
      <c r="D2408" s="880"/>
      <c r="E2408" s="881"/>
      <c r="F2408" s="849"/>
      <c r="G2408" s="850"/>
      <c r="H2408" s="850"/>
      <c r="I2408" s="850"/>
      <c r="J2408" s="850"/>
      <c r="K2408" s="850"/>
      <c r="L2408" s="851"/>
      <c r="M2408" s="859"/>
      <c r="N2408" s="830"/>
      <c r="O2408" s="880"/>
      <c r="P2408" s="881"/>
      <c r="Q2408" s="849"/>
      <c r="R2408" s="850"/>
      <c r="S2408" s="850"/>
      <c r="T2408" s="850"/>
      <c r="U2408" s="850"/>
      <c r="V2408" s="850"/>
      <c r="W2408" s="851"/>
    </row>
    <row r="2409" spans="2:23" s="256" customFormat="1" ht="20.100000000000001" customHeight="1" x14ac:dyDescent="0.15">
      <c r="B2409" s="859"/>
      <c r="C2409" s="839" t="s">
        <v>2</v>
      </c>
      <c r="D2409" s="842">
        <v>3</v>
      </c>
      <c r="E2409" s="843"/>
      <c r="F2409" s="849"/>
      <c r="G2409" s="850"/>
      <c r="H2409" s="850"/>
      <c r="I2409" s="850"/>
      <c r="J2409" s="850"/>
      <c r="K2409" s="850"/>
      <c r="L2409" s="851"/>
      <c r="M2409" s="859"/>
      <c r="N2409" s="839" t="s">
        <v>2</v>
      </c>
      <c r="O2409" s="842">
        <v>4</v>
      </c>
      <c r="P2409" s="843"/>
      <c r="Q2409" s="849"/>
      <c r="R2409" s="850"/>
      <c r="S2409" s="850"/>
      <c r="T2409" s="850"/>
      <c r="U2409" s="850"/>
      <c r="V2409" s="850"/>
      <c r="W2409" s="851"/>
    </row>
    <row r="2410" spans="2:23" s="256" customFormat="1" ht="20.100000000000001" customHeight="1" x14ac:dyDescent="0.15">
      <c r="B2410" s="860"/>
      <c r="C2410" s="830"/>
      <c r="D2410" s="844"/>
      <c r="E2410" s="845"/>
      <c r="F2410" s="849"/>
      <c r="G2410" s="850"/>
      <c r="H2410" s="850"/>
      <c r="I2410" s="850"/>
      <c r="J2410" s="850"/>
      <c r="K2410" s="850"/>
      <c r="L2410" s="851"/>
      <c r="M2410" s="860"/>
      <c r="N2410" s="830"/>
      <c r="O2410" s="844"/>
      <c r="P2410" s="845"/>
      <c r="Q2410" s="849"/>
      <c r="R2410" s="850"/>
      <c r="S2410" s="850"/>
      <c r="T2410" s="850"/>
      <c r="U2410" s="850"/>
      <c r="V2410" s="850"/>
      <c r="W2410" s="851"/>
    </row>
    <row r="2411" spans="2:23" s="256" customFormat="1" ht="17.100000000000001" customHeight="1" x14ac:dyDescent="0.15">
      <c r="B2411" s="574" t="s">
        <v>566</v>
      </c>
      <c r="C2411" s="574" t="s">
        <v>3</v>
      </c>
      <c r="D2411" s="842" t="s">
        <v>534</v>
      </c>
      <c r="E2411" s="843"/>
      <c r="F2411" s="849"/>
      <c r="G2411" s="850"/>
      <c r="H2411" s="850"/>
      <c r="I2411" s="850"/>
      <c r="J2411" s="850"/>
      <c r="K2411" s="850"/>
      <c r="L2411" s="851"/>
      <c r="M2411" s="574" t="s">
        <v>566</v>
      </c>
      <c r="N2411" s="574" t="s">
        <v>3</v>
      </c>
      <c r="O2411" s="842" t="s">
        <v>331</v>
      </c>
      <c r="P2411" s="843"/>
      <c r="Q2411" s="849"/>
      <c r="R2411" s="850"/>
      <c r="S2411" s="850"/>
      <c r="T2411" s="850"/>
      <c r="U2411" s="850"/>
      <c r="V2411" s="850"/>
      <c r="W2411" s="851"/>
    </row>
    <row r="2412" spans="2:23" s="256" customFormat="1" ht="17.100000000000001" customHeight="1" x14ac:dyDescent="0.15">
      <c r="B2412" s="574"/>
      <c r="C2412" s="574"/>
      <c r="D2412" s="844"/>
      <c r="E2412" s="845"/>
      <c r="F2412" s="849"/>
      <c r="G2412" s="850"/>
      <c r="H2412" s="850"/>
      <c r="I2412" s="850"/>
      <c r="J2412" s="850"/>
      <c r="K2412" s="850"/>
      <c r="L2412" s="851"/>
      <c r="M2412" s="574"/>
      <c r="N2412" s="574"/>
      <c r="O2412" s="844"/>
      <c r="P2412" s="845"/>
      <c r="Q2412" s="849"/>
      <c r="R2412" s="850"/>
      <c r="S2412" s="850"/>
      <c r="T2412" s="850"/>
      <c r="U2412" s="850"/>
      <c r="V2412" s="850"/>
      <c r="W2412" s="851"/>
    </row>
    <row r="2413" spans="2:23" s="256" customFormat="1" ht="17.100000000000001" customHeight="1" x14ac:dyDescent="0.15">
      <c r="B2413" s="574"/>
      <c r="C2413" s="574" t="s">
        <v>4</v>
      </c>
      <c r="D2413" s="842" t="s">
        <v>485</v>
      </c>
      <c r="E2413" s="843"/>
      <c r="F2413" s="849"/>
      <c r="G2413" s="850"/>
      <c r="H2413" s="850"/>
      <c r="I2413" s="850"/>
      <c r="J2413" s="850"/>
      <c r="K2413" s="850"/>
      <c r="L2413" s="851"/>
      <c r="M2413" s="574"/>
      <c r="N2413" s="574" t="s">
        <v>4</v>
      </c>
      <c r="O2413" s="842" t="s">
        <v>355</v>
      </c>
      <c r="P2413" s="843"/>
      <c r="Q2413" s="849"/>
      <c r="R2413" s="850"/>
      <c r="S2413" s="850"/>
      <c r="T2413" s="850"/>
      <c r="U2413" s="850"/>
      <c r="V2413" s="850"/>
      <c r="W2413" s="851"/>
    </row>
    <row r="2414" spans="2:23" s="256" customFormat="1" ht="17.100000000000001" customHeight="1" x14ac:dyDescent="0.15">
      <c r="B2414" s="574"/>
      <c r="C2414" s="574"/>
      <c r="D2414" s="844"/>
      <c r="E2414" s="845"/>
      <c r="F2414" s="849"/>
      <c r="G2414" s="850"/>
      <c r="H2414" s="850"/>
      <c r="I2414" s="850"/>
      <c r="J2414" s="850"/>
      <c r="K2414" s="850"/>
      <c r="L2414" s="851"/>
      <c r="M2414" s="574"/>
      <c r="N2414" s="574"/>
      <c r="O2414" s="844"/>
      <c r="P2414" s="845"/>
      <c r="Q2414" s="849"/>
      <c r="R2414" s="850"/>
      <c r="S2414" s="850"/>
      <c r="T2414" s="850"/>
      <c r="U2414" s="850"/>
      <c r="V2414" s="850"/>
      <c r="W2414" s="851"/>
    </row>
    <row r="2415" spans="2:23" s="256" customFormat="1" ht="17.100000000000001" customHeight="1" x14ac:dyDescent="0.15">
      <c r="B2415" s="522" t="s">
        <v>5</v>
      </c>
      <c r="C2415" s="524"/>
      <c r="D2415" s="827" t="s">
        <v>333</v>
      </c>
      <c r="E2415" s="828"/>
      <c r="F2415" s="849"/>
      <c r="G2415" s="850"/>
      <c r="H2415" s="850"/>
      <c r="I2415" s="850"/>
      <c r="J2415" s="850"/>
      <c r="K2415" s="850"/>
      <c r="L2415" s="851"/>
      <c r="M2415" s="522" t="s">
        <v>5</v>
      </c>
      <c r="N2415" s="524"/>
      <c r="O2415" s="827" t="s">
        <v>333</v>
      </c>
      <c r="P2415" s="828"/>
      <c r="Q2415" s="849"/>
      <c r="R2415" s="850"/>
      <c r="S2415" s="850"/>
      <c r="T2415" s="850"/>
      <c r="U2415" s="850"/>
      <c r="V2415" s="850"/>
      <c r="W2415" s="851"/>
    </row>
    <row r="2416" spans="2:23" s="256" customFormat="1" ht="17.100000000000001" customHeight="1" x14ac:dyDescent="0.15">
      <c r="B2416" s="522" t="s">
        <v>6</v>
      </c>
      <c r="C2416" s="524"/>
      <c r="D2416" s="844" t="s">
        <v>333</v>
      </c>
      <c r="E2416" s="845"/>
      <c r="F2416" s="849"/>
      <c r="G2416" s="850"/>
      <c r="H2416" s="850"/>
      <c r="I2416" s="850"/>
      <c r="J2416" s="850"/>
      <c r="K2416" s="850"/>
      <c r="L2416" s="851"/>
      <c r="M2416" s="522" t="s">
        <v>6</v>
      </c>
      <c r="N2416" s="524"/>
      <c r="O2416" s="844" t="s">
        <v>340</v>
      </c>
      <c r="P2416" s="845"/>
      <c r="Q2416" s="849"/>
      <c r="R2416" s="850"/>
      <c r="S2416" s="850"/>
      <c r="T2416" s="850"/>
      <c r="U2416" s="850"/>
      <c r="V2416" s="850"/>
      <c r="W2416" s="851"/>
    </row>
    <row r="2417" spans="2:31" s="256" customFormat="1" ht="17.100000000000001" customHeight="1" x14ac:dyDescent="0.15">
      <c r="B2417" s="562" t="s">
        <v>29</v>
      </c>
      <c r="C2417" s="831" t="s">
        <v>267</v>
      </c>
      <c r="D2417" s="832"/>
      <c r="E2417" s="260"/>
      <c r="F2417" s="849"/>
      <c r="G2417" s="850"/>
      <c r="H2417" s="850"/>
      <c r="I2417" s="850"/>
      <c r="J2417" s="850"/>
      <c r="K2417" s="850"/>
      <c r="L2417" s="851"/>
      <c r="M2417" s="562" t="s">
        <v>29</v>
      </c>
      <c r="N2417" s="831" t="s">
        <v>267</v>
      </c>
      <c r="O2417" s="832"/>
      <c r="P2417" s="260"/>
      <c r="Q2417" s="849"/>
      <c r="R2417" s="850"/>
      <c r="S2417" s="850"/>
      <c r="T2417" s="850"/>
      <c r="U2417" s="850"/>
      <c r="V2417" s="850"/>
      <c r="W2417" s="851"/>
    </row>
    <row r="2418" spans="2:31" s="256" customFormat="1" ht="17.100000000000001" customHeight="1" x14ac:dyDescent="0.15">
      <c r="B2418" s="565"/>
      <c r="C2418" s="831" t="s">
        <v>268</v>
      </c>
      <c r="D2418" s="832"/>
      <c r="E2418" s="261" t="s">
        <v>554</v>
      </c>
      <c r="F2418" s="852"/>
      <c r="G2418" s="853"/>
      <c r="H2418" s="853"/>
      <c r="I2418" s="853"/>
      <c r="J2418" s="853"/>
      <c r="K2418" s="853"/>
      <c r="L2418" s="854"/>
      <c r="M2418" s="565"/>
      <c r="N2418" s="831" t="s">
        <v>268</v>
      </c>
      <c r="O2418" s="832"/>
      <c r="P2418" s="261" t="s">
        <v>554</v>
      </c>
      <c r="Q2418" s="852"/>
      <c r="R2418" s="853"/>
      <c r="S2418" s="853"/>
      <c r="T2418" s="853"/>
      <c r="U2418" s="853"/>
      <c r="V2418" s="853"/>
      <c r="W2418" s="854"/>
    </row>
    <row r="2419" spans="2:31" s="256" customFormat="1" ht="17.100000000000001" customHeight="1" x14ac:dyDescent="0.15">
      <c r="B2419" s="522" t="s">
        <v>7</v>
      </c>
      <c r="C2419" s="523"/>
      <c r="D2419" s="524"/>
      <c r="E2419" s="833" t="s">
        <v>1382</v>
      </c>
      <c r="F2419" s="857"/>
      <c r="G2419" s="857"/>
      <c r="H2419" s="857"/>
      <c r="I2419" s="857"/>
      <c r="J2419" s="857"/>
      <c r="K2419" s="857"/>
      <c r="L2419" s="858"/>
      <c r="M2419" s="522" t="s">
        <v>7</v>
      </c>
      <c r="N2419" s="523"/>
      <c r="O2419" s="524"/>
      <c r="P2419" s="833" t="s">
        <v>1380</v>
      </c>
      <c r="Q2419" s="857"/>
      <c r="R2419" s="857"/>
      <c r="S2419" s="857"/>
      <c r="T2419" s="857"/>
      <c r="U2419" s="857"/>
      <c r="V2419" s="857"/>
      <c r="W2419" s="858"/>
    </row>
    <row r="2420" spans="2:31" s="256" customFormat="1" ht="17.100000000000001" customHeight="1" x14ac:dyDescent="0.15">
      <c r="B2420" s="522" t="s">
        <v>46</v>
      </c>
      <c r="C2420" s="523"/>
      <c r="D2420" s="524"/>
      <c r="E2420" s="813" t="s">
        <v>1137</v>
      </c>
      <c r="F2420" s="814"/>
      <c r="G2420" s="814"/>
      <c r="H2420" s="814"/>
      <c r="I2420" s="814"/>
      <c r="J2420" s="814"/>
      <c r="K2420" s="814"/>
      <c r="L2420" s="815"/>
      <c r="M2420" s="522" t="s">
        <v>46</v>
      </c>
      <c r="N2420" s="523"/>
      <c r="O2420" s="524"/>
      <c r="P2420" s="813" t="s">
        <v>516</v>
      </c>
      <c r="Q2420" s="814"/>
      <c r="R2420" s="814"/>
      <c r="S2420" s="855"/>
      <c r="T2420" s="855"/>
      <c r="U2420" s="855"/>
      <c r="V2420" s="855"/>
      <c r="W2420" s="856"/>
    </row>
    <row r="2421" spans="2:31" s="256" customFormat="1" ht="17.100000000000001" customHeight="1" x14ac:dyDescent="0.15">
      <c r="B2421" s="522" t="s">
        <v>270</v>
      </c>
      <c r="C2421" s="523"/>
      <c r="D2421" s="524"/>
      <c r="E2421" s="813" t="s">
        <v>516</v>
      </c>
      <c r="F2421" s="814"/>
      <c r="G2421" s="814"/>
      <c r="H2421" s="855"/>
      <c r="I2421" s="855"/>
      <c r="J2421" s="855"/>
      <c r="K2421" s="855"/>
      <c r="L2421" s="856"/>
      <c r="M2421" s="522" t="s">
        <v>270</v>
      </c>
      <c r="N2421" s="523"/>
      <c r="O2421" s="524"/>
      <c r="P2421" s="813" t="s">
        <v>516</v>
      </c>
      <c r="Q2421" s="814"/>
      <c r="R2421" s="814"/>
      <c r="S2421" s="855"/>
      <c r="T2421" s="855"/>
      <c r="U2421" s="855"/>
      <c r="V2421" s="855"/>
      <c r="W2421" s="856"/>
    </row>
    <row r="2422" spans="2:31" s="256" customFormat="1" ht="17.100000000000001" customHeight="1" x14ac:dyDescent="0.15">
      <c r="B2422" s="522" t="s">
        <v>289</v>
      </c>
      <c r="C2422" s="523"/>
      <c r="D2422" s="524"/>
      <c r="E2422" s="813" t="s">
        <v>555</v>
      </c>
      <c r="F2422" s="814"/>
      <c r="G2422" s="814"/>
      <c r="H2422" s="816" t="s">
        <v>8</v>
      </c>
      <c r="I2422" s="817"/>
      <c r="J2422" s="818"/>
      <c r="K2422" s="819"/>
      <c r="L2422" s="820"/>
      <c r="M2422" s="522" t="s">
        <v>289</v>
      </c>
      <c r="N2422" s="523"/>
      <c r="O2422" s="524"/>
      <c r="P2422" s="813" t="s">
        <v>555</v>
      </c>
      <c r="Q2422" s="814"/>
      <c r="R2422" s="814"/>
      <c r="S2422" s="816" t="s">
        <v>8</v>
      </c>
      <c r="T2422" s="817"/>
      <c r="U2422" s="818"/>
      <c r="V2422" s="819"/>
      <c r="W2422" s="820"/>
    </row>
    <row r="2423" spans="2:31" s="256" customFormat="1" ht="17.100000000000001" customHeight="1" x14ac:dyDescent="0.15">
      <c r="B2423" s="865" t="s">
        <v>567</v>
      </c>
      <c r="C2423" s="882"/>
      <c r="D2423" s="821" t="s">
        <v>1384</v>
      </c>
      <c r="E2423" s="822"/>
      <c r="F2423" s="822"/>
      <c r="G2423" s="822"/>
      <c r="H2423" s="822"/>
      <c r="I2423" s="822"/>
      <c r="J2423" s="822"/>
      <c r="K2423" s="822"/>
      <c r="L2423" s="823"/>
      <c r="M2423" s="565" t="s">
        <v>567</v>
      </c>
      <c r="N2423" s="566"/>
      <c r="O2423" s="885" t="s">
        <v>1281</v>
      </c>
      <c r="P2423" s="886"/>
      <c r="Q2423" s="886"/>
      <c r="R2423" s="886"/>
      <c r="S2423" s="886"/>
      <c r="T2423" s="886"/>
      <c r="U2423" s="886"/>
      <c r="V2423" s="886"/>
      <c r="W2423" s="887"/>
    </row>
    <row r="2424" spans="2:31" ht="15" customHeight="1" x14ac:dyDescent="0.15">
      <c r="B2424" s="263"/>
      <c r="C2424" s="824" t="s">
        <v>568</v>
      </c>
      <c r="D2424" s="825"/>
      <c r="E2424" s="825"/>
      <c r="F2424" s="825"/>
      <c r="G2424" s="825"/>
      <c r="H2424" s="825"/>
      <c r="I2424" s="825"/>
      <c r="J2424" s="825"/>
      <c r="K2424" s="825"/>
      <c r="L2424" s="825"/>
      <c r="M2424" s="263"/>
      <c r="N2424" s="263" t="s">
        <v>569</v>
      </c>
      <c r="O2424" s="263"/>
      <c r="P2424" s="263"/>
      <c r="Q2424" s="263"/>
      <c r="R2424" s="263"/>
      <c r="S2424" s="263"/>
      <c r="T2424" s="263"/>
      <c r="U2424" s="263"/>
      <c r="V2424" s="263"/>
      <c r="W2424" s="263"/>
      <c r="AA2424" s="256"/>
      <c r="AB2424" s="256"/>
      <c r="AC2424" s="256"/>
      <c r="AD2424" s="256"/>
      <c r="AE2424" s="256"/>
    </row>
    <row r="2425" spans="2:31" ht="15" customHeight="1" x14ac:dyDescent="0.15">
      <c r="B2425" s="263"/>
      <c r="C2425" s="826"/>
      <c r="D2425" s="826"/>
      <c r="E2425" s="826"/>
      <c r="F2425" s="826"/>
      <c r="G2425" s="826"/>
      <c r="H2425" s="826"/>
      <c r="I2425" s="826"/>
      <c r="J2425" s="826"/>
      <c r="K2425" s="826"/>
      <c r="L2425" s="826"/>
      <c r="M2425" s="263"/>
      <c r="N2425" s="263" t="s">
        <v>570</v>
      </c>
      <c r="O2425" s="263"/>
      <c r="P2425" s="263"/>
      <c r="Q2425" s="263"/>
      <c r="R2425" s="263"/>
      <c r="S2425" s="263"/>
      <c r="T2425" s="263"/>
      <c r="U2425" s="263"/>
      <c r="V2425" s="263"/>
      <c r="W2425" s="263"/>
      <c r="AA2425" s="256"/>
      <c r="AB2425" s="256"/>
      <c r="AC2425" s="256"/>
      <c r="AD2425" s="256"/>
      <c r="AE2425" s="256"/>
    </row>
    <row r="2426" spans="2:31" ht="15" customHeight="1" x14ac:dyDescent="0.15">
      <c r="C2426" s="263" t="s">
        <v>571</v>
      </c>
      <c r="N2426" s="264" t="s">
        <v>517</v>
      </c>
      <c r="O2426" s="264"/>
      <c r="P2426" s="264"/>
      <c r="Q2426" s="264"/>
      <c r="R2426" s="264"/>
      <c r="S2426" s="264"/>
      <c r="T2426" s="264"/>
      <c r="U2426" s="264"/>
      <c r="V2426" s="264"/>
      <c r="AA2426" s="256"/>
      <c r="AB2426" s="256"/>
      <c r="AC2426" s="256"/>
      <c r="AD2426" s="256"/>
      <c r="AE2426" s="256"/>
    </row>
    <row r="2427" spans="2:31" ht="15" customHeight="1" x14ac:dyDescent="0.15">
      <c r="C2427" s="263" t="s">
        <v>573</v>
      </c>
      <c r="N2427" s="264" t="s">
        <v>572</v>
      </c>
      <c r="O2427" s="264"/>
      <c r="P2427" s="264"/>
      <c r="Q2427" s="264"/>
      <c r="R2427" s="264"/>
      <c r="S2427" s="264"/>
      <c r="T2427" s="264"/>
      <c r="U2427" s="264"/>
      <c r="V2427" s="264"/>
      <c r="AA2427" s="256"/>
      <c r="AB2427" s="256"/>
      <c r="AC2427" s="256"/>
      <c r="AD2427" s="256"/>
      <c r="AE2427" s="256"/>
    </row>
    <row r="2428" spans="2:31" x14ac:dyDescent="0.15">
      <c r="C2428" s="264" t="s">
        <v>542</v>
      </c>
      <c r="N2428" s="264" t="s">
        <v>450</v>
      </c>
      <c r="O2428" s="264"/>
      <c r="P2428" s="264"/>
      <c r="Q2428" s="264"/>
      <c r="R2428" s="264"/>
      <c r="S2428" s="264"/>
      <c r="T2428" s="264"/>
      <c r="U2428" s="264"/>
      <c r="V2428" s="264"/>
      <c r="AA2428" s="256"/>
      <c r="AB2428" s="256"/>
      <c r="AC2428" s="256"/>
      <c r="AD2428" s="256"/>
      <c r="AE2428" s="256"/>
    </row>
    <row r="2429" spans="2:31" x14ac:dyDescent="0.15">
      <c r="N2429" s="264"/>
      <c r="AA2429" s="256"/>
      <c r="AB2429" s="256"/>
      <c r="AC2429" s="256"/>
      <c r="AD2429" s="256"/>
      <c r="AE2429" s="256"/>
    </row>
    <row r="2430" spans="2:31" x14ac:dyDescent="0.15">
      <c r="N2430" s="264"/>
      <c r="AA2430" s="256"/>
      <c r="AB2430" s="256"/>
      <c r="AC2430" s="256"/>
      <c r="AD2430" s="256"/>
      <c r="AE2430" s="256"/>
    </row>
    <row r="2431" spans="2:31" ht="9" customHeight="1" x14ac:dyDescent="0.15">
      <c r="AA2431" s="256"/>
      <c r="AB2431" s="256"/>
      <c r="AC2431" s="256"/>
      <c r="AD2431" s="256"/>
      <c r="AE2431" s="256"/>
    </row>
    <row r="2432" spans="2:31" s="256" customFormat="1" ht="22.5" customHeight="1" x14ac:dyDescent="0.15">
      <c r="B2432" s="867" t="s">
        <v>563</v>
      </c>
      <c r="C2432" s="867"/>
      <c r="D2432" s="867"/>
      <c r="E2432" s="867"/>
      <c r="F2432" s="867"/>
      <c r="G2432" s="867"/>
      <c r="H2432" s="867"/>
      <c r="I2432" s="867"/>
      <c r="J2432" s="867"/>
      <c r="K2432" s="867"/>
      <c r="L2432" s="867"/>
      <c r="M2432" s="867"/>
      <c r="N2432" s="867"/>
      <c r="O2432" s="867"/>
      <c r="P2432" s="867"/>
      <c r="Q2432" s="867"/>
      <c r="R2432" s="867"/>
      <c r="S2432" s="867"/>
      <c r="T2432" s="867"/>
      <c r="U2432" s="867"/>
      <c r="V2432" s="867"/>
      <c r="W2432" s="867"/>
      <c r="Y2432" s="242" t="s">
        <v>551</v>
      </c>
    </row>
    <row r="2433" spans="2:31" s="256" customFormat="1" ht="20.100000000000001" customHeight="1" x14ac:dyDescent="0.15">
      <c r="B2433" s="258" t="s">
        <v>27</v>
      </c>
      <c r="C2433" s="258"/>
      <c r="D2433" s="868" t="str">
        <f>D2388</f>
        <v>ミネトンネル</v>
      </c>
      <c r="E2433" s="868"/>
      <c r="F2433" s="868"/>
      <c r="G2433" s="868"/>
      <c r="H2433" s="869" t="s">
        <v>28</v>
      </c>
      <c r="I2433" s="869"/>
      <c r="J2433" s="870" t="str">
        <f>J2388</f>
        <v>一般国道　316号</v>
      </c>
      <c r="K2433" s="870"/>
      <c r="L2433" s="870"/>
      <c r="M2433" s="871" t="s">
        <v>255</v>
      </c>
      <c r="N2433" s="871"/>
      <c r="O2433" s="871"/>
      <c r="P2433" s="872" t="str">
        <f>P2388</f>
        <v>株式会社ニュージェック</v>
      </c>
      <c r="Q2433" s="872"/>
      <c r="R2433" s="872"/>
      <c r="S2433" s="562" t="s">
        <v>220</v>
      </c>
      <c r="T2433" s="564"/>
      <c r="U2433" s="873">
        <f>U2388</f>
        <v>44294</v>
      </c>
      <c r="V2433" s="874"/>
      <c r="W2433" s="875"/>
      <c r="Y2433" s="242" t="s">
        <v>554</v>
      </c>
    </row>
    <row r="2434" spans="2:31" s="256" customFormat="1" ht="20.100000000000001" customHeight="1" x14ac:dyDescent="0.15">
      <c r="B2434" s="259" t="s">
        <v>0</v>
      </c>
      <c r="C2434" s="259"/>
      <c r="D2434" s="879" t="str">
        <f>D2389</f>
        <v>美祢トンネル</v>
      </c>
      <c r="E2434" s="879"/>
      <c r="F2434" s="879"/>
      <c r="G2434" s="879"/>
      <c r="H2434" s="541" t="s">
        <v>1</v>
      </c>
      <c r="I2434" s="541"/>
      <c r="J2434" s="870" t="str">
        <f>J2389</f>
        <v>宇部土木建築事務所</v>
      </c>
      <c r="K2434" s="870"/>
      <c r="L2434" s="870"/>
      <c r="M2434" s="871" t="s">
        <v>256</v>
      </c>
      <c r="N2434" s="871"/>
      <c r="O2434" s="871"/>
      <c r="P2434" s="872" t="str">
        <f>P2389</f>
        <v>石村　勝伸</v>
      </c>
      <c r="Q2434" s="872"/>
      <c r="R2434" s="872"/>
      <c r="S2434" s="705"/>
      <c r="T2434" s="706"/>
      <c r="U2434" s="876"/>
      <c r="V2434" s="877"/>
      <c r="W2434" s="878"/>
      <c r="Y2434" s="242" t="s">
        <v>54</v>
      </c>
    </row>
    <row r="2435" spans="2:31" s="256" customFormat="1" ht="20.100000000000001" customHeight="1" x14ac:dyDescent="0.15">
      <c r="B2435" s="861" t="s">
        <v>564</v>
      </c>
      <c r="C2435" s="839" t="s">
        <v>565</v>
      </c>
      <c r="D2435" s="883" t="s">
        <v>765</v>
      </c>
      <c r="E2435" s="884"/>
      <c r="F2435" s="846"/>
      <c r="G2435" s="847"/>
      <c r="H2435" s="847"/>
      <c r="I2435" s="847"/>
      <c r="J2435" s="847"/>
      <c r="K2435" s="847"/>
      <c r="L2435" s="848"/>
      <c r="M2435" s="861" t="s">
        <v>564</v>
      </c>
      <c r="N2435" s="839" t="s">
        <v>565</v>
      </c>
      <c r="O2435" s="883" t="s">
        <v>765</v>
      </c>
      <c r="P2435" s="884"/>
      <c r="Q2435" s="846"/>
      <c r="R2435" s="847"/>
      <c r="S2435" s="847"/>
      <c r="T2435" s="847"/>
      <c r="U2435" s="847"/>
      <c r="V2435" s="847"/>
      <c r="W2435" s="848"/>
      <c r="Y2435" s="242" t="s">
        <v>55</v>
      </c>
    </row>
    <row r="2436" spans="2:31" s="256" customFormat="1" ht="20.100000000000001" customHeight="1" x14ac:dyDescent="0.15">
      <c r="B2436" s="859"/>
      <c r="C2436" s="830"/>
      <c r="D2436" s="880"/>
      <c r="E2436" s="881"/>
      <c r="F2436" s="849"/>
      <c r="G2436" s="850"/>
      <c r="H2436" s="850"/>
      <c r="I2436" s="850"/>
      <c r="J2436" s="850"/>
      <c r="K2436" s="850"/>
      <c r="L2436" s="851"/>
      <c r="M2436" s="859"/>
      <c r="N2436" s="830"/>
      <c r="O2436" s="880"/>
      <c r="P2436" s="881"/>
      <c r="Q2436" s="849"/>
      <c r="R2436" s="850"/>
      <c r="S2436" s="850"/>
      <c r="T2436" s="850"/>
      <c r="U2436" s="850"/>
      <c r="V2436" s="850"/>
      <c r="W2436" s="851"/>
    </row>
    <row r="2437" spans="2:31" s="256" customFormat="1" ht="20.100000000000001" customHeight="1" x14ac:dyDescent="0.15">
      <c r="B2437" s="859"/>
      <c r="C2437" s="839" t="s">
        <v>2</v>
      </c>
      <c r="D2437" s="842">
        <v>1</v>
      </c>
      <c r="E2437" s="843"/>
      <c r="F2437" s="849"/>
      <c r="G2437" s="850"/>
      <c r="H2437" s="850"/>
      <c r="I2437" s="850"/>
      <c r="J2437" s="850"/>
      <c r="K2437" s="850"/>
      <c r="L2437" s="851"/>
      <c r="M2437" s="859"/>
      <c r="N2437" s="839" t="s">
        <v>2</v>
      </c>
      <c r="O2437" s="842">
        <v>3</v>
      </c>
      <c r="P2437" s="843"/>
      <c r="Q2437" s="849"/>
      <c r="R2437" s="850"/>
      <c r="S2437" s="850"/>
      <c r="T2437" s="850"/>
      <c r="U2437" s="850"/>
      <c r="V2437" s="850"/>
      <c r="W2437" s="851"/>
    </row>
    <row r="2438" spans="2:31" s="256" customFormat="1" ht="20.100000000000001" customHeight="1" x14ac:dyDescent="0.15">
      <c r="B2438" s="860"/>
      <c r="C2438" s="830"/>
      <c r="D2438" s="844"/>
      <c r="E2438" s="845"/>
      <c r="F2438" s="849"/>
      <c r="G2438" s="850"/>
      <c r="H2438" s="850"/>
      <c r="I2438" s="850"/>
      <c r="J2438" s="850"/>
      <c r="K2438" s="850"/>
      <c r="L2438" s="851"/>
      <c r="M2438" s="860"/>
      <c r="N2438" s="830"/>
      <c r="O2438" s="844"/>
      <c r="P2438" s="845"/>
      <c r="Q2438" s="849"/>
      <c r="R2438" s="850"/>
      <c r="S2438" s="850"/>
      <c r="T2438" s="850"/>
      <c r="U2438" s="850"/>
      <c r="V2438" s="850"/>
      <c r="W2438" s="851"/>
    </row>
    <row r="2439" spans="2:31" s="256" customFormat="1" ht="17.100000000000001" customHeight="1" x14ac:dyDescent="0.15">
      <c r="B2439" s="574" t="s">
        <v>566</v>
      </c>
      <c r="C2439" s="574" t="s">
        <v>3</v>
      </c>
      <c r="D2439" s="842" t="s">
        <v>534</v>
      </c>
      <c r="E2439" s="843"/>
      <c r="F2439" s="849"/>
      <c r="G2439" s="850"/>
      <c r="H2439" s="850"/>
      <c r="I2439" s="850"/>
      <c r="J2439" s="850"/>
      <c r="K2439" s="850"/>
      <c r="L2439" s="851"/>
      <c r="M2439" s="574" t="s">
        <v>566</v>
      </c>
      <c r="N2439" s="574" t="s">
        <v>3</v>
      </c>
      <c r="O2439" s="842" t="s">
        <v>331</v>
      </c>
      <c r="P2439" s="843"/>
      <c r="Q2439" s="849"/>
      <c r="R2439" s="850"/>
      <c r="S2439" s="850"/>
      <c r="T2439" s="850"/>
      <c r="U2439" s="850"/>
      <c r="V2439" s="850"/>
      <c r="W2439" s="851"/>
      <c r="AA2439" s="257"/>
      <c r="AB2439" s="257"/>
      <c r="AC2439" s="257"/>
      <c r="AD2439" s="257"/>
      <c r="AE2439" s="257"/>
    </row>
    <row r="2440" spans="2:31" s="256" customFormat="1" ht="17.100000000000001" customHeight="1" x14ac:dyDescent="0.15">
      <c r="B2440" s="574"/>
      <c r="C2440" s="574"/>
      <c r="D2440" s="844"/>
      <c r="E2440" s="845"/>
      <c r="F2440" s="849"/>
      <c r="G2440" s="850"/>
      <c r="H2440" s="850"/>
      <c r="I2440" s="850"/>
      <c r="J2440" s="850"/>
      <c r="K2440" s="850"/>
      <c r="L2440" s="851"/>
      <c r="M2440" s="574"/>
      <c r="N2440" s="574"/>
      <c r="O2440" s="844"/>
      <c r="P2440" s="845"/>
      <c r="Q2440" s="849"/>
      <c r="R2440" s="850"/>
      <c r="S2440" s="850"/>
      <c r="T2440" s="850"/>
      <c r="U2440" s="850"/>
      <c r="V2440" s="850"/>
      <c r="W2440" s="851"/>
      <c r="AA2440" s="257"/>
      <c r="AB2440" s="257"/>
      <c r="AC2440" s="257"/>
      <c r="AD2440" s="257"/>
      <c r="AE2440" s="257"/>
    </row>
    <row r="2441" spans="2:31" s="256" customFormat="1" ht="17.100000000000001" customHeight="1" x14ac:dyDescent="0.15">
      <c r="B2441" s="574"/>
      <c r="C2441" s="574" t="s">
        <v>4</v>
      </c>
      <c r="D2441" s="842" t="s">
        <v>485</v>
      </c>
      <c r="E2441" s="843"/>
      <c r="F2441" s="849"/>
      <c r="G2441" s="850"/>
      <c r="H2441" s="850"/>
      <c r="I2441" s="850"/>
      <c r="J2441" s="850"/>
      <c r="K2441" s="850"/>
      <c r="L2441" s="851"/>
      <c r="M2441" s="574"/>
      <c r="N2441" s="574" t="s">
        <v>4</v>
      </c>
      <c r="O2441" s="842" t="s">
        <v>354</v>
      </c>
      <c r="P2441" s="843"/>
      <c r="Q2441" s="849"/>
      <c r="R2441" s="850"/>
      <c r="S2441" s="850"/>
      <c r="T2441" s="850"/>
      <c r="U2441" s="850"/>
      <c r="V2441" s="850"/>
      <c r="W2441" s="851"/>
      <c r="AA2441" s="257"/>
      <c r="AB2441" s="257"/>
      <c r="AC2441" s="257"/>
      <c r="AD2441" s="257"/>
      <c r="AE2441" s="257"/>
    </row>
    <row r="2442" spans="2:31" s="256" customFormat="1" ht="17.100000000000001" customHeight="1" x14ac:dyDescent="0.15">
      <c r="B2442" s="574"/>
      <c r="C2442" s="574"/>
      <c r="D2442" s="844"/>
      <c r="E2442" s="845"/>
      <c r="F2442" s="849"/>
      <c r="G2442" s="850"/>
      <c r="H2442" s="850"/>
      <c r="I2442" s="850"/>
      <c r="J2442" s="850"/>
      <c r="K2442" s="850"/>
      <c r="L2442" s="851"/>
      <c r="M2442" s="574"/>
      <c r="N2442" s="574"/>
      <c r="O2442" s="844"/>
      <c r="P2442" s="845"/>
      <c r="Q2442" s="849"/>
      <c r="R2442" s="850"/>
      <c r="S2442" s="850"/>
      <c r="T2442" s="850"/>
      <c r="U2442" s="850"/>
      <c r="V2442" s="850"/>
      <c r="W2442" s="851"/>
      <c r="AA2442" s="257"/>
      <c r="AB2442" s="257"/>
      <c r="AC2442" s="257"/>
      <c r="AD2442" s="257"/>
      <c r="AE2442" s="257"/>
    </row>
    <row r="2443" spans="2:31" s="256" customFormat="1" ht="17.100000000000001" customHeight="1" x14ac:dyDescent="0.15">
      <c r="B2443" s="522" t="s">
        <v>5</v>
      </c>
      <c r="C2443" s="524"/>
      <c r="D2443" s="827" t="s">
        <v>332</v>
      </c>
      <c r="E2443" s="828"/>
      <c r="F2443" s="849"/>
      <c r="G2443" s="850"/>
      <c r="H2443" s="850"/>
      <c r="I2443" s="850"/>
      <c r="J2443" s="850"/>
      <c r="K2443" s="850"/>
      <c r="L2443" s="851"/>
      <c r="M2443" s="522" t="s">
        <v>5</v>
      </c>
      <c r="N2443" s="524"/>
      <c r="O2443" s="827" t="s">
        <v>332</v>
      </c>
      <c r="P2443" s="828"/>
      <c r="Q2443" s="849"/>
      <c r="R2443" s="850"/>
      <c r="S2443" s="850"/>
      <c r="T2443" s="850"/>
      <c r="U2443" s="850"/>
      <c r="V2443" s="850"/>
      <c r="W2443" s="851"/>
      <c r="AA2443" s="257"/>
      <c r="AB2443" s="257"/>
      <c r="AC2443" s="257"/>
      <c r="AD2443" s="257"/>
      <c r="AE2443" s="257"/>
    </row>
    <row r="2444" spans="2:31" s="256" customFormat="1" ht="17.100000000000001" customHeight="1" x14ac:dyDescent="0.15">
      <c r="B2444" s="522" t="s">
        <v>6</v>
      </c>
      <c r="C2444" s="524"/>
      <c r="D2444" s="844" t="s">
        <v>338</v>
      </c>
      <c r="E2444" s="845"/>
      <c r="F2444" s="849"/>
      <c r="G2444" s="850"/>
      <c r="H2444" s="850"/>
      <c r="I2444" s="850"/>
      <c r="J2444" s="850"/>
      <c r="K2444" s="850"/>
      <c r="L2444" s="851"/>
      <c r="M2444" s="522" t="s">
        <v>6</v>
      </c>
      <c r="N2444" s="524"/>
      <c r="O2444" s="844" t="s">
        <v>532</v>
      </c>
      <c r="P2444" s="845"/>
      <c r="Q2444" s="849"/>
      <c r="R2444" s="850"/>
      <c r="S2444" s="850"/>
      <c r="T2444" s="850"/>
      <c r="U2444" s="850"/>
      <c r="V2444" s="850"/>
      <c r="W2444" s="851"/>
    </row>
    <row r="2445" spans="2:31" s="256" customFormat="1" ht="17.100000000000001" customHeight="1" x14ac:dyDescent="0.15">
      <c r="B2445" s="562" t="s">
        <v>29</v>
      </c>
      <c r="C2445" s="831" t="s">
        <v>267</v>
      </c>
      <c r="D2445" s="832"/>
      <c r="E2445" s="260"/>
      <c r="F2445" s="849"/>
      <c r="G2445" s="850"/>
      <c r="H2445" s="850"/>
      <c r="I2445" s="850"/>
      <c r="J2445" s="850"/>
      <c r="K2445" s="850"/>
      <c r="L2445" s="851"/>
      <c r="M2445" s="562" t="s">
        <v>29</v>
      </c>
      <c r="N2445" s="831" t="s">
        <v>267</v>
      </c>
      <c r="O2445" s="832"/>
      <c r="P2445" s="260"/>
      <c r="Q2445" s="849"/>
      <c r="R2445" s="850"/>
      <c r="S2445" s="850"/>
      <c r="T2445" s="850"/>
      <c r="U2445" s="850"/>
      <c r="V2445" s="850"/>
      <c r="W2445" s="851"/>
    </row>
    <row r="2446" spans="2:31" s="256" customFormat="1" ht="17.100000000000001" customHeight="1" x14ac:dyDescent="0.15">
      <c r="B2446" s="565"/>
      <c r="C2446" s="831" t="s">
        <v>268</v>
      </c>
      <c r="D2446" s="832"/>
      <c r="E2446" s="261" t="s">
        <v>551</v>
      </c>
      <c r="F2446" s="852"/>
      <c r="G2446" s="853"/>
      <c r="H2446" s="853"/>
      <c r="I2446" s="853"/>
      <c r="J2446" s="853"/>
      <c r="K2446" s="853"/>
      <c r="L2446" s="854"/>
      <c r="M2446" s="565"/>
      <c r="N2446" s="831" t="s">
        <v>268</v>
      </c>
      <c r="O2446" s="832"/>
      <c r="P2446" s="261" t="s">
        <v>551</v>
      </c>
      <c r="Q2446" s="852"/>
      <c r="R2446" s="853"/>
      <c r="S2446" s="853"/>
      <c r="T2446" s="853"/>
      <c r="U2446" s="853"/>
      <c r="V2446" s="853"/>
      <c r="W2446" s="854"/>
    </row>
    <row r="2447" spans="2:31" s="256" customFormat="1" ht="17.100000000000001" customHeight="1" x14ac:dyDescent="0.15">
      <c r="B2447" s="522" t="s">
        <v>7</v>
      </c>
      <c r="C2447" s="523"/>
      <c r="D2447" s="524"/>
      <c r="E2447" s="833" t="s">
        <v>1186</v>
      </c>
      <c r="F2447" s="834"/>
      <c r="G2447" s="834"/>
      <c r="H2447" s="834"/>
      <c r="I2447" s="834"/>
      <c r="J2447" s="834"/>
      <c r="K2447" s="834"/>
      <c r="L2447" s="835"/>
      <c r="M2447" s="522" t="s">
        <v>7</v>
      </c>
      <c r="N2447" s="523"/>
      <c r="O2447" s="524"/>
      <c r="P2447" s="833" t="s">
        <v>1344</v>
      </c>
      <c r="Q2447" s="857"/>
      <c r="R2447" s="857"/>
      <c r="S2447" s="857"/>
      <c r="T2447" s="857"/>
      <c r="U2447" s="857"/>
      <c r="V2447" s="857"/>
      <c r="W2447" s="858"/>
    </row>
    <row r="2448" spans="2:31" s="256" customFormat="1" ht="17.100000000000001" customHeight="1" x14ac:dyDescent="0.15">
      <c r="B2448" s="522" t="s">
        <v>46</v>
      </c>
      <c r="C2448" s="523"/>
      <c r="D2448" s="524"/>
      <c r="E2448" s="813" t="s">
        <v>1315</v>
      </c>
      <c r="F2448" s="814"/>
      <c r="G2448" s="814"/>
      <c r="H2448" s="814"/>
      <c r="I2448" s="814"/>
      <c r="J2448" s="814"/>
      <c r="K2448" s="814"/>
      <c r="L2448" s="815"/>
      <c r="M2448" s="522" t="s">
        <v>46</v>
      </c>
      <c r="N2448" s="523"/>
      <c r="O2448" s="524"/>
      <c r="P2448" s="813" t="s">
        <v>516</v>
      </c>
      <c r="Q2448" s="814"/>
      <c r="R2448" s="814"/>
      <c r="S2448" s="855"/>
      <c r="T2448" s="855"/>
      <c r="U2448" s="855"/>
      <c r="V2448" s="855"/>
      <c r="W2448" s="856"/>
    </row>
    <row r="2449" spans="2:23" s="256" customFormat="1" ht="17.100000000000001" customHeight="1" x14ac:dyDescent="0.15">
      <c r="B2449" s="522" t="s">
        <v>270</v>
      </c>
      <c r="C2449" s="523"/>
      <c r="D2449" s="524"/>
      <c r="E2449" s="813" t="s">
        <v>516</v>
      </c>
      <c r="F2449" s="814"/>
      <c r="G2449" s="814"/>
      <c r="H2449" s="814"/>
      <c r="I2449" s="814"/>
      <c r="J2449" s="814"/>
      <c r="K2449" s="814"/>
      <c r="L2449" s="815"/>
      <c r="M2449" s="522" t="s">
        <v>270</v>
      </c>
      <c r="N2449" s="523"/>
      <c r="O2449" s="524"/>
      <c r="P2449" s="813" t="s">
        <v>516</v>
      </c>
      <c r="Q2449" s="814"/>
      <c r="R2449" s="814"/>
      <c r="S2449" s="855"/>
      <c r="T2449" s="855"/>
      <c r="U2449" s="855"/>
      <c r="V2449" s="855"/>
      <c r="W2449" s="856"/>
    </row>
    <row r="2450" spans="2:23" s="256" customFormat="1" ht="17.100000000000001" customHeight="1" x14ac:dyDescent="0.15">
      <c r="B2450" s="522" t="s">
        <v>289</v>
      </c>
      <c r="C2450" s="523"/>
      <c r="D2450" s="524"/>
      <c r="E2450" s="862" t="s">
        <v>552</v>
      </c>
      <c r="F2450" s="863"/>
      <c r="G2450" s="864"/>
      <c r="H2450" s="816" t="s">
        <v>8</v>
      </c>
      <c r="I2450" s="817"/>
      <c r="J2450" s="818"/>
      <c r="K2450" s="819"/>
      <c r="L2450" s="820"/>
      <c r="M2450" s="522" t="s">
        <v>289</v>
      </c>
      <c r="N2450" s="523"/>
      <c r="O2450" s="524"/>
      <c r="P2450" s="813" t="s">
        <v>555</v>
      </c>
      <c r="Q2450" s="814"/>
      <c r="R2450" s="814"/>
      <c r="S2450" s="816" t="s">
        <v>8</v>
      </c>
      <c r="T2450" s="817"/>
      <c r="U2450" s="818"/>
      <c r="V2450" s="819"/>
      <c r="W2450" s="820"/>
    </row>
    <row r="2451" spans="2:23" s="256" customFormat="1" ht="17.100000000000001" customHeight="1" x14ac:dyDescent="0.15">
      <c r="B2451" s="865" t="s">
        <v>567</v>
      </c>
      <c r="C2451" s="866"/>
      <c r="D2451" s="821" t="s">
        <v>1109</v>
      </c>
      <c r="E2451" s="822"/>
      <c r="F2451" s="822"/>
      <c r="G2451" s="822"/>
      <c r="H2451" s="822"/>
      <c r="I2451" s="822"/>
      <c r="J2451" s="822"/>
      <c r="K2451" s="822"/>
      <c r="L2451" s="823"/>
      <c r="M2451" s="565" t="s">
        <v>567</v>
      </c>
      <c r="N2451" s="566"/>
      <c r="O2451" s="836" t="s">
        <v>1736</v>
      </c>
      <c r="P2451" s="837"/>
      <c r="Q2451" s="837"/>
      <c r="R2451" s="837"/>
      <c r="S2451" s="837"/>
      <c r="T2451" s="837"/>
      <c r="U2451" s="837"/>
      <c r="V2451" s="837"/>
      <c r="W2451" s="838"/>
    </row>
    <row r="2452" spans="2:23" s="256" customFormat="1" ht="20.100000000000001" customHeight="1" x14ac:dyDescent="0.15">
      <c r="B2452" s="861" t="s">
        <v>564</v>
      </c>
      <c r="C2452" s="839" t="s">
        <v>565</v>
      </c>
      <c r="D2452" s="883" t="s">
        <v>765</v>
      </c>
      <c r="E2452" s="884"/>
      <c r="F2452" s="846"/>
      <c r="G2452" s="847"/>
      <c r="H2452" s="847"/>
      <c r="I2452" s="847"/>
      <c r="J2452" s="847"/>
      <c r="K2452" s="847"/>
      <c r="L2452" s="848"/>
      <c r="M2452" s="861" t="s">
        <v>564</v>
      </c>
      <c r="N2452" s="839" t="s">
        <v>565</v>
      </c>
      <c r="O2452" s="883" t="s">
        <v>766</v>
      </c>
      <c r="P2452" s="884"/>
      <c r="Q2452" s="846"/>
      <c r="R2452" s="847"/>
      <c r="S2452" s="847"/>
      <c r="T2452" s="847"/>
      <c r="U2452" s="847"/>
      <c r="V2452" s="847"/>
      <c r="W2452" s="848"/>
    </row>
    <row r="2453" spans="2:23" s="256" customFormat="1" ht="20.100000000000001" customHeight="1" x14ac:dyDescent="0.15">
      <c r="B2453" s="859"/>
      <c r="C2453" s="830"/>
      <c r="D2453" s="880"/>
      <c r="E2453" s="881"/>
      <c r="F2453" s="849"/>
      <c r="G2453" s="850"/>
      <c r="H2453" s="850"/>
      <c r="I2453" s="850"/>
      <c r="J2453" s="850"/>
      <c r="K2453" s="850"/>
      <c r="L2453" s="851"/>
      <c r="M2453" s="859"/>
      <c r="N2453" s="830"/>
      <c r="O2453" s="880"/>
      <c r="P2453" s="881"/>
      <c r="Q2453" s="849"/>
      <c r="R2453" s="850"/>
      <c r="S2453" s="850"/>
      <c r="T2453" s="850"/>
      <c r="U2453" s="850"/>
      <c r="V2453" s="850"/>
      <c r="W2453" s="851"/>
    </row>
    <row r="2454" spans="2:23" s="256" customFormat="1" ht="20.100000000000001" customHeight="1" x14ac:dyDescent="0.15">
      <c r="B2454" s="859"/>
      <c r="C2454" s="839" t="s">
        <v>2</v>
      </c>
      <c r="D2454" s="842">
        <v>4</v>
      </c>
      <c r="E2454" s="843"/>
      <c r="F2454" s="849"/>
      <c r="G2454" s="850"/>
      <c r="H2454" s="850"/>
      <c r="I2454" s="850"/>
      <c r="J2454" s="850"/>
      <c r="K2454" s="850"/>
      <c r="L2454" s="851"/>
      <c r="M2454" s="859"/>
      <c r="N2454" s="839" t="s">
        <v>2</v>
      </c>
      <c r="O2454" s="842">
        <v>1</v>
      </c>
      <c r="P2454" s="843"/>
      <c r="Q2454" s="849"/>
      <c r="R2454" s="850"/>
      <c r="S2454" s="850"/>
      <c r="T2454" s="850"/>
      <c r="U2454" s="850"/>
      <c r="V2454" s="850"/>
      <c r="W2454" s="851"/>
    </row>
    <row r="2455" spans="2:23" s="256" customFormat="1" ht="20.100000000000001" customHeight="1" x14ac:dyDescent="0.15">
      <c r="B2455" s="860"/>
      <c r="C2455" s="830"/>
      <c r="D2455" s="844"/>
      <c r="E2455" s="845"/>
      <c r="F2455" s="849"/>
      <c r="G2455" s="850"/>
      <c r="H2455" s="850"/>
      <c r="I2455" s="850"/>
      <c r="J2455" s="850"/>
      <c r="K2455" s="850"/>
      <c r="L2455" s="851"/>
      <c r="M2455" s="860"/>
      <c r="N2455" s="830"/>
      <c r="O2455" s="844"/>
      <c r="P2455" s="845"/>
      <c r="Q2455" s="849"/>
      <c r="R2455" s="850"/>
      <c r="S2455" s="850"/>
      <c r="T2455" s="850"/>
      <c r="U2455" s="850"/>
      <c r="V2455" s="850"/>
      <c r="W2455" s="851"/>
    </row>
    <row r="2456" spans="2:23" s="256" customFormat="1" ht="17.100000000000001" customHeight="1" x14ac:dyDescent="0.15">
      <c r="B2456" s="574" t="s">
        <v>566</v>
      </c>
      <c r="C2456" s="574" t="s">
        <v>3</v>
      </c>
      <c r="D2456" s="842" t="s">
        <v>331</v>
      </c>
      <c r="E2456" s="843"/>
      <c r="F2456" s="849"/>
      <c r="G2456" s="850"/>
      <c r="H2456" s="850"/>
      <c r="I2456" s="850"/>
      <c r="J2456" s="850"/>
      <c r="K2456" s="850"/>
      <c r="L2456" s="851"/>
      <c r="M2456" s="574" t="s">
        <v>566</v>
      </c>
      <c r="N2456" s="574" t="s">
        <v>3</v>
      </c>
      <c r="O2456" s="842" t="s">
        <v>534</v>
      </c>
      <c r="P2456" s="843"/>
      <c r="Q2456" s="849"/>
      <c r="R2456" s="850"/>
      <c r="S2456" s="850"/>
      <c r="T2456" s="850"/>
      <c r="U2456" s="850"/>
      <c r="V2456" s="850"/>
      <c r="W2456" s="851"/>
    </row>
    <row r="2457" spans="2:23" s="256" customFormat="1" ht="17.100000000000001" customHeight="1" x14ac:dyDescent="0.15">
      <c r="B2457" s="574"/>
      <c r="C2457" s="574"/>
      <c r="D2457" s="844"/>
      <c r="E2457" s="845"/>
      <c r="F2457" s="849"/>
      <c r="G2457" s="850"/>
      <c r="H2457" s="850"/>
      <c r="I2457" s="850"/>
      <c r="J2457" s="850"/>
      <c r="K2457" s="850"/>
      <c r="L2457" s="851"/>
      <c r="M2457" s="574"/>
      <c r="N2457" s="574"/>
      <c r="O2457" s="844"/>
      <c r="P2457" s="845"/>
      <c r="Q2457" s="849"/>
      <c r="R2457" s="850"/>
      <c r="S2457" s="850"/>
      <c r="T2457" s="850"/>
      <c r="U2457" s="850"/>
      <c r="V2457" s="850"/>
      <c r="W2457" s="851"/>
    </row>
    <row r="2458" spans="2:23" s="256" customFormat="1" ht="17.100000000000001" customHeight="1" x14ac:dyDescent="0.15">
      <c r="B2458" s="574"/>
      <c r="C2458" s="574" t="s">
        <v>4</v>
      </c>
      <c r="D2458" s="842" t="s">
        <v>354</v>
      </c>
      <c r="E2458" s="843"/>
      <c r="F2458" s="849"/>
      <c r="G2458" s="850"/>
      <c r="H2458" s="850"/>
      <c r="I2458" s="850"/>
      <c r="J2458" s="850"/>
      <c r="K2458" s="850"/>
      <c r="L2458" s="851"/>
      <c r="M2458" s="574"/>
      <c r="N2458" s="574" t="s">
        <v>4</v>
      </c>
      <c r="O2458" s="842" t="s">
        <v>486</v>
      </c>
      <c r="P2458" s="843"/>
      <c r="Q2458" s="849"/>
      <c r="R2458" s="850"/>
      <c r="S2458" s="850"/>
      <c r="T2458" s="850"/>
      <c r="U2458" s="850"/>
      <c r="V2458" s="850"/>
      <c r="W2458" s="851"/>
    </row>
    <row r="2459" spans="2:23" s="256" customFormat="1" ht="17.100000000000001" customHeight="1" x14ac:dyDescent="0.15">
      <c r="B2459" s="574"/>
      <c r="C2459" s="574"/>
      <c r="D2459" s="844"/>
      <c r="E2459" s="845"/>
      <c r="F2459" s="849"/>
      <c r="G2459" s="850"/>
      <c r="H2459" s="850"/>
      <c r="I2459" s="850"/>
      <c r="J2459" s="850"/>
      <c r="K2459" s="850"/>
      <c r="L2459" s="851"/>
      <c r="M2459" s="574"/>
      <c r="N2459" s="574"/>
      <c r="O2459" s="844"/>
      <c r="P2459" s="845"/>
      <c r="Q2459" s="849"/>
      <c r="R2459" s="850"/>
      <c r="S2459" s="850"/>
      <c r="T2459" s="850"/>
      <c r="U2459" s="850"/>
      <c r="V2459" s="850"/>
      <c r="W2459" s="851"/>
    </row>
    <row r="2460" spans="2:23" s="256" customFormat="1" ht="17.100000000000001" customHeight="1" x14ac:dyDescent="0.15">
      <c r="B2460" s="522" t="s">
        <v>5</v>
      </c>
      <c r="C2460" s="524"/>
      <c r="D2460" s="827" t="s">
        <v>332</v>
      </c>
      <c r="E2460" s="828"/>
      <c r="F2460" s="849"/>
      <c r="G2460" s="850"/>
      <c r="H2460" s="850"/>
      <c r="I2460" s="850"/>
      <c r="J2460" s="850"/>
      <c r="K2460" s="850"/>
      <c r="L2460" s="851"/>
      <c r="M2460" s="522" t="s">
        <v>5</v>
      </c>
      <c r="N2460" s="524"/>
      <c r="O2460" s="827" t="s">
        <v>332</v>
      </c>
      <c r="P2460" s="828"/>
      <c r="Q2460" s="849"/>
      <c r="R2460" s="850"/>
      <c r="S2460" s="850"/>
      <c r="T2460" s="850"/>
      <c r="U2460" s="850"/>
      <c r="V2460" s="850"/>
      <c r="W2460" s="851"/>
    </row>
    <row r="2461" spans="2:23" s="256" customFormat="1" ht="17.100000000000001" customHeight="1" x14ac:dyDescent="0.15">
      <c r="B2461" s="522" t="s">
        <v>6</v>
      </c>
      <c r="C2461" s="524"/>
      <c r="D2461" s="844" t="s">
        <v>532</v>
      </c>
      <c r="E2461" s="845"/>
      <c r="F2461" s="849"/>
      <c r="G2461" s="850"/>
      <c r="H2461" s="850"/>
      <c r="I2461" s="850"/>
      <c r="J2461" s="850"/>
      <c r="K2461" s="850"/>
      <c r="L2461" s="851"/>
      <c r="M2461" s="522" t="s">
        <v>6</v>
      </c>
      <c r="N2461" s="524"/>
      <c r="O2461" s="844" t="s">
        <v>338</v>
      </c>
      <c r="P2461" s="845"/>
      <c r="Q2461" s="849"/>
      <c r="R2461" s="850"/>
      <c r="S2461" s="850"/>
      <c r="T2461" s="850"/>
      <c r="U2461" s="850"/>
      <c r="V2461" s="850"/>
      <c r="W2461" s="851"/>
    </row>
    <row r="2462" spans="2:23" s="256" customFormat="1" ht="17.100000000000001" customHeight="1" x14ac:dyDescent="0.15">
      <c r="B2462" s="562" t="s">
        <v>29</v>
      </c>
      <c r="C2462" s="831" t="s">
        <v>267</v>
      </c>
      <c r="D2462" s="832"/>
      <c r="E2462" s="260"/>
      <c r="F2462" s="849"/>
      <c r="G2462" s="850"/>
      <c r="H2462" s="850"/>
      <c r="I2462" s="850"/>
      <c r="J2462" s="850"/>
      <c r="K2462" s="850"/>
      <c r="L2462" s="851"/>
      <c r="M2462" s="562" t="s">
        <v>29</v>
      </c>
      <c r="N2462" s="831" t="s">
        <v>267</v>
      </c>
      <c r="O2462" s="832"/>
      <c r="P2462" s="260"/>
      <c r="Q2462" s="849"/>
      <c r="R2462" s="850"/>
      <c r="S2462" s="850"/>
      <c r="T2462" s="850"/>
      <c r="U2462" s="850"/>
      <c r="V2462" s="850"/>
      <c r="W2462" s="851"/>
    </row>
    <row r="2463" spans="2:23" s="256" customFormat="1" ht="17.100000000000001" customHeight="1" x14ac:dyDescent="0.15">
      <c r="B2463" s="565"/>
      <c r="C2463" s="831" t="s">
        <v>268</v>
      </c>
      <c r="D2463" s="832"/>
      <c r="E2463" s="261" t="s">
        <v>551</v>
      </c>
      <c r="F2463" s="852"/>
      <c r="G2463" s="853"/>
      <c r="H2463" s="853"/>
      <c r="I2463" s="853"/>
      <c r="J2463" s="853"/>
      <c r="K2463" s="853"/>
      <c r="L2463" s="854"/>
      <c r="M2463" s="565"/>
      <c r="N2463" s="831" t="s">
        <v>268</v>
      </c>
      <c r="O2463" s="832"/>
      <c r="P2463" s="261" t="s">
        <v>551</v>
      </c>
      <c r="Q2463" s="852"/>
      <c r="R2463" s="853"/>
      <c r="S2463" s="853"/>
      <c r="T2463" s="853"/>
      <c r="U2463" s="853"/>
      <c r="V2463" s="853"/>
      <c r="W2463" s="854"/>
    </row>
    <row r="2464" spans="2:23" s="256" customFormat="1" ht="17.100000000000001" customHeight="1" x14ac:dyDescent="0.15">
      <c r="B2464" s="522" t="s">
        <v>7</v>
      </c>
      <c r="C2464" s="523"/>
      <c r="D2464" s="524"/>
      <c r="E2464" s="833" t="s">
        <v>1385</v>
      </c>
      <c r="F2464" s="857"/>
      <c r="G2464" s="857"/>
      <c r="H2464" s="857"/>
      <c r="I2464" s="857"/>
      <c r="J2464" s="857"/>
      <c r="K2464" s="857"/>
      <c r="L2464" s="858"/>
      <c r="M2464" s="522" t="s">
        <v>7</v>
      </c>
      <c r="N2464" s="523"/>
      <c r="O2464" s="524"/>
      <c r="P2464" s="833" t="s">
        <v>1387</v>
      </c>
      <c r="Q2464" s="834"/>
      <c r="R2464" s="834"/>
      <c r="S2464" s="834"/>
      <c r="T2464" s="834"/>
      <c r="U2464" s="834"/>
      <c r="V2464" s="834"/>
      <c r="W2464" s="835"/>
    </row>
    <row r="2465" spans="2:31" s="256" customFormat="1" ht="17.100000000000001" customHeight="1" x14ac:dyDescent="0.15">
      <c r="B2465" s="522" t="s">
        <v>46</v>
      </c>
      <c r="C2465" s="523"/>
      <c r="D2465" s="524"/>
      <c r="E2465" s="833" t="s">
        <v>1386</v>
      </c>
      <c r="F2465" s="857"/>
      <c r="G2465" s="857"/>
      <c r="H2465" s="857"/>
      <c r="I2465" s="857"/>
      <c r="J2465" s="857"/>
      <c r="K2465" s="857"/>
      <c r="L2465" s="858"/>
      <c r="M2465" s="522" t="s">
        <v>46</v>
      </c>
      <c r="N2465" s="523"/>
      <c r="O2465" s="524"/>
      <c r="P2465" s="813" t="s">
        <v>1388</v>
      </c>
      <c r="Q2465" s="814"/>
      <c r="R2465" s="814"/>
      <c r="S2465" s="814"/>
      <c r="T2465" s="814"/>
      <c r="U2465" s="814"/>
      <c r="V2465" s="814"/>
      <c r="W2465" s="815"/>
    </row>
    <row r="2466" spans="2:31" s="256" customFormat="1" ht="17.100000000000001" customHeight="1" x14ac:dyDescent="0.15">
      <c r="B2466" s="522" t="s">
        <v>270</v>
      </c>
      <c r="C2466" s="523"/>
      <c r="D2466" s="524"/>
      <c r="E2466" s="813" t="s">
        <v>516</v>
      </c>
      <c r="F2466" s="814"/>
      <c r="G2466" s="814"/>
      <c r="H2466" s="855"/>
      <c r="I2466" s="855"/>
      <c r="J2466" s="855"/>
      <c r="K2466" s="855"/>
      <c r="L2466" s="856"/>
      <c r="M2466" s="522" t="s">
        <v>270</v>
      </c>
      <c r="N2466" s="523"/>
      <c r="O2466" s="524"/>
      <c r="P2466" s="813" t="s">
        <v>516</v>
      </c>
      <c r="Q2466" s="814"/>
      <c r="R2466" s="814"/>
      <c r="S2466" s="814"/>
      <c r="T2466" s="814"/>
      <c r="U2466" s="814"/>
      <c r="V2466" s="814"/>
      <c r="W2466" s="815"/>
    </row>
    <row r="2467" spans="2:31" s="256" customFormat="1" ht="17.100000000000001" customHeight="1" x14ac:dyDescent="0.15">
      <c r="B2467" s="522" t="s">
        <v>289</v>
      </c>
      <c r="C2467" s="523"/>
      <c r="D2467" s="524"/>
      <c r="E2467" s="813" t="s">
        <v>555</v>
      </c>
      <c r="F2467" s="814"/>
      <c r="G2467" s="814"/>
      <c r="H2467" s="816" t="s">
        <v>8</v>
      </c>
      <c r="I2467" s="817"/>
      <c r="J2467" s="818"/>
      <c r="K2467" s="819"/>
      <c r="L2467" s="820"/>
      <c r="M2467" s="522" t="s">
        <v>289</v>
      </c>
      <c r="N2467" s="523"/>
      <c r="O2467" s="524"/>
      <c r="P2467" s="862" t="s">
        <v>552</v>
      </c>
      <c r="Q2467" s="863"/>
      <c r="R2467" s="864"/>
      <c r="S2467" s="816" t="s">
        <v>8</v>
      </c>
      <c r="T2467" s="817"/>
      <c r="U2467" s="818"/>
      <c r="V2467" s="819"/>
      <c r="W2467" s="820"/>
    </row>
    <row r="2468" spans="2:31" s="256" customFormat="1" ht="17.100000000000001" customHeight="1" x14ac:dyDescent="0.15">
      <c r="B2468" s="565" t="s">
        <v>567</v>
      </c>
      <c r="C2468" s="566"/>
      <c r="D2468" s="836" t="s">
        <v>1725</v>
      </c>
      <c r="E2468" s="837"/>
      <c r="F2468" s="837"/>
      <c r="G2468" s="837"/>
      <c r="H2468" s="837"/>
      <c r="I2468" s="837"/>
      <c r="J2468" s="837"/>
      <c r="K2468" s="837"/>
      <c r="L2468" s="838"/>
      <c r="M2468" s="865" t="s">
        <v>567</v>
      </c>
      <c r="N2468" s="866"/>
      <c r="O2468" s="821" t="s">
        <v>1109</v>
      </c>
      <c r="P2468" s="822"/>
      <c r="Q2468" s="822"/>
      <c r="R2468" s="822"/>
      <c r="S2468" s="822"/>
      <c r="T2468" s="822"/>
      <c r="U2468" s="822"/>
      <c r="V2468" s="822"/>
      <c r="W2468" s="823"/>
    </row>
    <row r="2469" spans="2:31" ht="15" customHeight="1" x14ac:dyDescent="0.15">
      <c r="B2469" s="263"/>
      <c r="C2469" s="824" t="s">
        <v>568</v>
      </c>
      <c r="D2469" s="825"/>
      <c r="E2469" s="825"/>
      <c r="F2469" s="825"/>
      <c r="G2469" s="825"/>
      <c r="H2469" s="825"/>
      <c r="I2469" s="825"/>
      <c r="J2469" s="825"/>
      <c r="K2469" s="825"/>
      <c r="L2469" s="825"/>
      <c r="M2469" s="263"/>
      <c r="N2469" s="263" t="s">
        <v>569</v>
      </c>
      <c r="O2469" s="263"/>
      <c r="P2469" s="263"/>
      <c r="Q2469" s="263"/>
      <c r="R2469" s="263"/>
      <c r="S2469" s="263"/>
      <c r="T2469" s="263"/>
      <c r="U2469" s="263"/>
      <c r="V2469" s="263"/>
      <c r="W2469" s="263"/>
      <c r="AA2469" s="256"/>
      <c r="AB2469" s="256"/>
      <c r="AC2469" s="256"/>
      <c r="AD2469" s="256"/>
      <c r="AE2469" s="256"/>
    </row>
    <row r="2470" spans="2:31" ht="15" customHeight="1" x14ac:dyDescent="0.15">
      <c r="B2470" s="263"/>
      <c r="C2470" s="826"/>
      <c r="D2470" s="826"/>
      <c r="E2470" s="826"/>
      <c r="F2470" s="826"/>
      <c r="G2470" s="826"/>
      <c r="H2470" s="826"/>
      <c r="I2470" s="826"/>
      <c r="J2470" s="826"/>
      <c r="K2470" s="826"/>
      <c r="L2470" s="826"/>
      <c r="M2470" s="263"/>
      <c r="N2470" s="263" t="s">
        <v>570</v>
      </c>
      <c r="O2470" s="263"/>
      <c r="P2470" s="263"/>
      <c r="Q2470" s="263"/>
      <c r="R2470" s="263"/>
      <c r="S2470" s="263"/>
      <c r="T2470" s="263"/>
      <c r="U2470" s="263"/>
      <c r="V2470" s="263"/>
      <c r="W2470" s="263"/>
      <c r="AA2470" s="256"/>
      <c r="AB2470" s="256"/>
      <c r="AC2470" s="256"/>
      <c r="AD2470" s="256"/>
      <c r="AE2470" s="256"/>
    </row>
    <row r="2471" spans="2:31" ht="15" customHeight="1" x14ac:dyDescent="0.15">
      <c r="C2471" s="263" t="s">
        <v>571</v>
      </c>
      <c r="N2471" s="264" t="s">
        <v>517</v>
      </c>
      <c r="O2471" s="264"/>
      <c r="P2471" s="264"/>
      <c r="Q2471" s="264"/>
      <c r="R2471" s="264"/>
      <c r="S2471" s="264"/>
      <c r="T2471" s="264"/>
      <c r="U2471" s="264"/>
      <c r="V2471" s="264"/>
      <c r="AA2471" s="256"/>
      <c r="AB2471" s="256"/>
      <c r="AC2471" s="256"/>
      <c r="AD2471" s="256"/>
      <c r="AE2471" s="256"/>
    </row>
    <row r="2472" spans="2:31" ht="15" customHeight="1" x14ac:dyDescent="0.15">
      <c r="C2472" s="263" t="s">
        <v>573</v>
      </c>
      <c r="N2472" s="264" t="s">
        <v>572</v>
      </c>
      <c r="O2472" s="264"/>
      <c r="P2472" s="264"/>
      <c r="Q2472" s="264"/>
      <c r="R2472" s="264"/>
      <c r="S2472" s="264"/>
      <c r="T2472" s="264"/>
      <c r="U2472" s="264"/>
      <c r="V2472" s="264"/>
      <c r="AA2472" s="256"/>
      <c r="AB2472" s="256"/>
      <c r="AC2472" s="256"/>
      <c r="AD2472" s="256"/>
      <c r="AE2472" s="256"/>
    </row>
    <row r="2473" spans="2:31" x14ac:dyDescent="0.15">
      <c r="C2473" s="264" t="s">
        <v>542</v>
      </c>
      <c r="N2473" s="264" t="s">
        <v>450</v>
      </c>
      <c r="O2473" s="264"/>
      <c r="P2473" s="264"/>
      <c r="Q2473" s="264"/>
      <c r="R2473" s="264"/>
      <c r="S2473" s="264"/>
      <c r="T2473" s="264"/>
      <c r="U2473" s="264"/>
      <c r="V2473" s="264"/>
      <c r="AA2473" s="256"/>
      <c r="AB2473" s="256"/>
      <c r="AC2473" s="256"/>
      <c r="AD2473" s="256"/>
      <c r="AE2473" s="256"/>
    </row>
    <row r="2474" spans="2:31" x14ac:dyDescent="0.15">
      <c r="N2474" s="264"/>
      <c r="AA2474" s="256"/>
      <c r="AB2474" s="256"/>
      <c r="AC2474" s="256"/>
      <c r="AD2474" s="256"/>
      <c r="AE2474" s="256"/>
    </row>
    <row r="2475" spans="2:31" x14ac:dyDescent="0.15">
      <c r="N2475" s="264"/>
      <c r="AA2475" s="256"/>
      <c r="AB2475" s="256"/>
      <c r="AC2475" s="256"/>
      <c r="AD2475" s="256"/>
      <c r="AE2475" s="256"/>
    </row>
    <row r="2476" spans="2:31" ht="9" customHeight="1" x14ac:dyDescent="0.15">
      <c r="AA2476" s="256"/>
      <c r="AB2476" s="256"/>
      <c r="AC2476" s="256"/>
      <c r="AD2476" s="256"/>
      <c r="AE2476" s="256"/>
    </row>
    <row r="2477" spans="2:31" s="256" customFormat="1" ht="22.5" customHeight="1" x14ac:dyDescent="0.15">
      <c r="B2477" s="867" t="s">
        <v>563</v>
      </c>
      <c r="C2477" s="867"/>
      <c r="D2477" s="867"/>
      <c r="E2477" s="867"/>
      <c r="F2477" s="867"/>
      <c r="G2477" s="867"/>
      <c r="H2477" s="867"/>
      <c r="I2477" s="867"/>
      <c r="J2477" s="867"/>
      <c r="K2477" s="867"/>
      <c r="L2477" s="867"/>
      <c r="M2477" s="867"/>
      <c r="N2477" s="867"/>
      <c r="O2477" s="867"/>
      <c r="P2477" s="867"/>
      <c r="Q2477" s="867"/>
      <c r="R2477" s="867"/>
      <c r="S2477" s="867"/>
      <c r="T2477" s="867"/>
      <c r="U2477" s="867"/>
      <c r="V2477" s="867"/>
      <c r="W2477" s="867"/>
      <c r="Y2477" s="242" t="s">
        <v>551</v>
      </c>
    </row>
    <row r="2478" spans="2:31" s="256" customFormat="1" ht="20.100000000000001" customHeight="1" x14ac:dyDescent="0.15">
      <c r="B2478" s="258" t="s">
        <v>27</v>
      </c>
      <c r="C2478" s="258"/>
      <c r="D2478" s="868" t="str">
        <f>D2433</f>
        <v>ミネトンネル</v>
      </c>
      <c r="E2478" s="868"/>
      <c r="F2478" s="868"/>
      <c r="G2478" s="868"/>
      <c r="H2478" s="869" t="s">
        <v>28</v>
      </c>
      <c r="I2478" s="869"/>
      <c r="J2478" s="870" t="str">
        <f>J2433</f>
        <v>一般国道　316号</v>
      </c>
      <c r="K2478" s="870"/>
      <c r="L2478" s="870"/>
      <c r="M2478" s="871" t="s">
        <v>255</v>
      </c>
      <c r="N2478" s="871"/>
      <c r="O2478" s="871"/>
      <c r="P2478" s="872" t="str">
        <f>P2433</f>
        <v>株式会社ニュージェック</v>
      </c>
      <c r="Q2478" s="872"/>
      <c r="R2478" s="872"/>
      <c r="S2478" s="562" t="s">
        <v>220</v>
      </c>
      <c r="T2478" s="564"/>
      <c r="U2478" s="873">
        <f>U2433</f>
        <v>44294</v>
      </c>
      <c r="V2478" s="874"/>
      <c r="W2478" s="875"/>
      <c r="Y2478" s="242" t="s">
        <v>554</v>
      </c>
    </row>
    <row r="2479" spans="2:31" s="256" customFormat="1" ht="20.100000000000001" customHeight="1" x14ac:dyDescent="0.15">
      <c r="B2479" s="259" t="s">
        <v>0</v>
      </c>
      <c r="C2479" s="259"/>
      <c r="D2479" s="879" t="str">
        <f>D2434</f>
        <v>美祢トンネル</v>
      </c>
      <c r="E2479" s="879"/>
      <c r="F2479" s="879"/>
      <c r="G2479" s="879"/>
      <c r="H2479" s="541" t="s">
        <v>1</v>
      </c>
      <c r="I2479" s="541"/>
      <c r="J2479" s="870" t="str">
        <f>J2434</f>
        <v>宇部土木建築事務所</v>
      </c>
      <c r="K2479" s="870"/>
      <c r="L2479" s="870"/>
      <c r="M2479" s="871" t="s">
        <v>256</v>
      </c>
      <c r="N2479" s="871"/>
      <c r="O2479" s="871"/>
      <c r="P2479" s="872" t="str">
        <f>P2434</f>
        <v>石村　勝伸</v>
      </c>
      <c r="Q2479" s="872"/>
      <c r="R2479" s="872"/>
      <c r="S2479" s="705"/>
      <c r="T2479" s="706"/>
      <c r="U2479" s="876"/>
      <c r="V2479" s="877"/>
      <c r="W2479" s="878"/>
      <c r="Y2479" s="242" t="s">
        <v>54</v>
      </c>
    </row>
    <row r="2480" spans="2:31" s="256" customFormat="1" ht="20.100000000000001" customHeight="1" x14ac:dyDescent="0.15">
      <c r="B2480" s="861" t="s">
        <v>564</v>
      </c>
      <c r="C2480" s="839" t="s">
        <v>565</v>
      </c>
      <c r="D2480" s="883" t="s">
        <v>766</v>
      </c>
      <c r="E2480" s="884"/>
      <c r="F2480" s="846"/>
      <c r="G2480" s="847"/>
      <c r="H2480" s="847"/>
      <c r="I2480" s="847"/>
      <c r="J2480" s="847"/>
      <c r="K2480" s="847"/>
      <c r="L2480" s="848"/>
      <c r="M2480" s="861" t="s">
        <v>564</v>
      </c>
      <c r="N2480" s="839" t="s">
        <v>565</v>
      </c>
      <c r="O2480" s="883" t="s">
        <v>766</v>
      </c>
      <c r="P2480" s="884"/>
      <c r="Q2480" s="846"/>
      <c r="R2480" s="847"/>
      <c r="S2480" s="847"/>
      <c r="T2480" s="847"/>
      <c r="U2480" s="847"/>
      <c r="V2480" s="847"/>
      <c r="W2480" s="848"/>
      <c r="Y2480" s="242" t="s">
        <v>55</v>
      </c>
    </row>
    <row r="2481" spans="2:31" s="256" customFormat="1" ht="20.100000000000001" customHeight="1" x14ac:dyDescent="0.15">
      <c r="B2481" s="859"/>
      <c r="C2481" s="830"/>
      <c r="D2481" s="880"/>
      <c r="E2481" s="881"/>
      <c r="F2481" s="849"/>
      <c r="G2481" s="850"/>
      <c r="H2481" s="850"/>
      <c r="I2481" s="850"/>
      <c r="J2481" s="850"/>
      <c r="K2481" s="850"/>
      <c r="L2481" s="851"/>
      <c r="M2481" s="859"/>
      <c r="N2481" s="830"/>
      <c r="O2481" s="880"/>
      <c r="P2481" s="881"/>
      <c r="Q2481" s="849"/>
      <c r="R2481" s="850"/>
      <c r="S2481" s="850"/>
      <c r="T2481" s="850"/>
      <c r="U2481" s="850"/>
      <c r="V2481" s="850"/>
      <c r="W2481" s="851"/>
    </row>
    <row r="2482" spans="2:31" s="256" customFormat="1" ht="20.100000000000001" customHeight="1" x14ac:dyDescent="0.15">
      <c r="B2482" s="859"/>
      <c r="C2482" s="839" t="s">
        <v>2</v>
      </c>
      <c r="D2482" s="842">
        <v>2</v>
      </c>
      <c r="E2482" s="843"/>
      <c r="F2482" s="849"/>
      <c r="G2482" s="850"/>
      <c r="H2482" s="850"/>
      <c r="I2482" s="850"/>
      <c r="J2482" s="850"/>
      <c r="K2482" s="850"/>
      <c r="L2482" s="851"/>
      <c r="M2482" s="859"/>
      <c r="N2482" s="839" t="s">
        <v>2</v>
      </c>
      <c r="O2482" s="842">
        <v>3</v>
      </c>
      <c r="P2482" s="843"/>
      <c r="Q2482" s="849"/>
      <c r="R2482" s="850"/>
      <c r="S2482" s="850"/>
      <c r="T2482" s="850"/>
      <c r="U2482" s="850"/>
      <c r="V2482" s="850"/>
      <c r="W2482" s="851"/>
    </row>
    <row r="2483" spans="2:31" s="256" customFormat="1" ht="20.100000000000001" customHeight="1" x14ac:dyDescent="0.15">
      <c r="B2483" s="860"/>
      <c r="C2483" s="830"/>
      <c r="D2483" s="844"/>
      <c r="E2483" s="845"/>
      <c r="F2483" s="849"/>
      <c r="G2483" s="850"/>
      <c r="H2483" s="850"/>
      <c r="I2483" s="850"/>
      <c r="J2483" s="850"/>
      <c r="K2483" s="850"/>
      <c r="L2483" s="851"/>
      <c r="M2483" s="860"/>
      <c r="N2483" s="830"/>
      <c r="O2483" s="844"/>
      <c r="P2483" s="845"/>
      <c r="Q2483" s="849"/>
      <c r="R2483" s="850"/>
      <c r="S2483" s="850"/>
      <c r="T2483" s="850"/>
      <c r="U2483" s="850"/>
      <c r="V2483" s="850"/>
      <c r="W2483" s="851"/>
    </row>
    <row r="2484" spans="2:31" s="256" customFormat="1" ht="17.100000000000001" customHeight="1" x14ac:dyDescent="0.15">
      <c r="B2484" s="574" t="s">
        <v>566</v>
      </c>
      <c r="C2484" s="574" t="s">
        <v>3</v>
      </c>
      <c r="D2484" s="842" t="s">
        <v>534</v>
      </c>
      <c r="E2484" s="843"/>
      <c r="F2484" s="849"/>
      <c r="G2484" s="850"/>
      <c r="H2484" s="850"/>
      <c r="I2484" s="850"/>
      <c r="J2484" s="850"/>
      <c r="K2484" s="850"/>
      <c r="L2484" s="851"/>
      <c r="M2484" s="574" t="s">
        <v>566</v>
      </c>
      <c r="N2484" s="574" t="s">
        <v>3</v>
      </c>
      <c r="O2484" s="842" t="s">
        <v>331</v>
      </c>
      <c r="P2484" s="843"/>
      <c r="Q2484" s="849"/>
      <c r="R2484" s="850"/>
      <c r="S2484" s="850"/>
      <c r="T2484" s="850"/>
      <c r="U2484" s="850"/>
      <c r="V2484" s="850"/>
      <c r="W2484" s="851"/>
      <c r="AA2484" s="257"/>
      <c r="AB2484" s="257"/>
      <c r="AC2484" s="257"/>
      <c r="AD2484" s="257"/>
      <c r="AE2484" s="257"/>
    </row>
    <row r="2485" spans="2:31" s="256" customFormat="1" ht="17.100000000000001" customHeight="1" x14ac:dyDescent="0.15">
      <c r="B2485" s="574"/>
      <c r="C2485" s="574"/>
      <c r="D2485" s="844"/>
      <c r="E2485" s="845"/>
      <c r="F2485" s="849"/>
      <c r="G2485" s="850"/>
      <c r="H2485" s="850"/>
      <c r="I2485" s="850"/>
      <c r="J2485" s="850"/>
      <c r="K2485" s="850"/>
      <c r="L2485" s="851"/>
      <c r="M2485" s="574"/>
      <c r="N2485" s="574"/>
      <c r="O2485" s="844"/>
      <c r="P2485" s="845"/>
      <c r="Q2485" s="849"/>
      <c r="R2485" s="850"/>
      <c r="S2485" s="850"/>
      <c r="T2485" s="850"/>
      <c r="U2485" s="850"/>
      <c r="V2485" s="850"/>
      <c r="W2485" s="851"/>
      <c r="AA2485" s="257"/>
      <c r="AB2485" s="257"/>
      <c r="AC2485" s="257"/>
      <c r="AD2485" s="257"/>
      <c r="AE2485" s="257"/>
    </row>
    <row r="2486" spans="2:31" s="256" customFormat="1" ht="17.100000000000001" customHeight="1" x14ac:dyDescent="0.15">
      <c r="B2486" s="574"/>
      <c r="C2486" s="574" t="s">
        <v>4</v>
      </c>
      <c r="D2486" s="842" t="s">
        <v>485</v>
      </c>
      <c r="E2486" s="843"/>
      <c r="F2486" s="849"/>
      <c r="G2486" s="850"/>
      <c r="H2486" s="850"/>
      <c r="I2486" s="850"/>
      <c r="J2486" s="850"/>
      <c r="K2486" s="850"/>
      <c r="L2486" s="851"/>
      <c r="M2486" s="574"/>
      <c r="N2486" s="574" t="s">
        <v>4</v>
      </c>
      <c r="O2486" s="842" t="s">
        <v>356</v>
      </c>
      <c r="P2486" s="843"/>
      <c r="Q2486" s="849"/>
      <c r="R2486" s="850"/>
      <c r="S2486" s="850"/>
      <c r="T2486" s="850"/>
      <c r="U2486" s="850"/>
      <c r="V2486" s="850"/>
      <c r="W2486" s="851"/>
      <c r="AA2486" s="257"/>
      <c r="AB2486" s="257"/>
      <c r="AC2486" s="257"/>
      <c r="AD2486" s="257"/>
      <c r="AE2486" s="257"/>
    </row>
    <row r="2487" spans="2:31" s="256" customFormat="1" ht="17.100000000000001" customHeight="1" x14ac:dyDescent="0.15">
      <c r="B2487" s="574"/>
      <c r="C2487" s="574"/>
      <c r="D2487" s="844"/>
      <c r="E2487" s="845"/>
      <c r="F2487" s="849"/>
      <c r="G2487" s="850"/>
      <c r="H2487" s="850"/>
      <c r="I2487" s="850"/>
      <c r="J2487" s="850"/>
      <c r="K2487" s="850"/>
      <c r="L2487" s="851"/>
      <c r="M2487" s="574"/>
      <c r="N2487" s="574"/>
      <c r="O2487" s="844"/>
      <c r="P2487" s="845"/>
      <c r="Q2487" s="849"/>
      <c r="R2487" s="850"/>
      <c r="S2487" s="850"/>
      <c r="T2487" s="850"/>
      <c r="U2487" s="850"/>
      <c r="V2487" s="850"/>
      <c r="W2487" s="851"/>
      <c r="AA2487" s="257"/>
      <c r="AB2487" s="257"/>
      <c r="AC2487" s="257"/>
      <c r="AD2487" s="257"/>
      <c r="AE2487" s="257"/>
    </row>
    <row r="2488" spans="2:31" s="256" customFormat="1" ht="17.100000000000001" customHeight="1" x14ac:dyDescent="0.15">
      <c r="B2488" s="522" t="s">
        <v>5</v>
      </c>
      <c r="C2488" s="524"/>
      <c r="D2488" s="827" t="s">
        <v>332</v>
      </c>
      <c r="E2488" s="828"/>
      <c r="F2488" s="849"/>
      <c r="G2488" s="850"/>
      <c r="H2488" s="850"/>
      <c r="I2488" s="850"/>
      <c r="J2488" s="850"/>
      <c r="K2488" s="850"/>
      <c r="L2488" s="851"/>
      <c r="M2488" s="522" t="s">
        <v>5</v>
      </c>
      <c r="N2488" s="524"/>
      <c r="O2488" s="827" t="s">
        <v>332</v>
      </c>
      <c r="P2488" s="828"/>
      <c r="Q2488" s="849"/>
      <c r="R2488" s="850"/>
      <c r="S2488" s="850"/>
      <c r="T2488" s="850"/>
      <c r="U2488" s="850"/>
      <c r="V2488" s="850"/>
      <c r="W2488" s="851"/>
      <c r="AA2488" s="257"/>
      <c r="AB2488" s="257"/>
      <c r="AC2488" s="257"/>
      <c r="AD2488" s="257"/>
      <c r="AE2488" s="257"/>
    </row>
    <row r="2489" spans="2:31" s="256" customFormat="1" ht="17.100000000000001" customHeight="1" x14ac:dyDescent="0.15">
      <c r="B2489" s="522" t="s">
        <v>6</v>
      </c>
      <c r="C2489" s="524"/>
      <c r="D2489" s="844" t="s">
        <v>338</v>
      </c>
      <c r="E2489" s="845"/>
      <c r="F2489" s="849"/>
      <c r="G2489" s="850"/>
      <c r="H2489" s="850"/>
      <c r="I2489" s="850"/>
      <c r="J2489" s="850"/>
      <c r="K2489" s="850"/>
      <c r="L2489" s="851"/>
      <c r="M2489" s="522" t="s">
        <v>6</v>
      </c>
      <c r="N2489" s="524"/>
      <c r="O2489" s="844" t="s">
        <v>336</v>
      </c>
      <c r="P2489" s="845"/>
      <c r="Q2489" s="849"/>
      <c r="R2489" s="850"/>
      <c r="S2489" s="850"/>
      <c r="T2489" s="850"/>
      <c r="U2489" s="850"/>
      <c r="V2489" s="850"/>
      <c r="W2489" s="851"/>
    </row>
    <row r="2490" spans="2:31" s="256" customFormat="1" ht="17.100000000000001" customHeight="1" x14ac:dyDescent="0.15">
      <c r="B2490" s="562" t="s">
        <v>29</v>
      </c>
      <c r="C2490" s="831" t="s">
        <v>267</v>
      </c>
      <c r="D2490" s="832"/>
      <c r="E2490" s="260"/>
      <c r="F2490" s="849"/>
      <c r="G2490" s="850"/>
      <c r="H2490" s="850"/>
      <c r="I2490" s="850"/>
      <c r="J2490" s="850"/>
      <c r="K2490" s="850"/>
      <c r="L2490" s="851"/>
      <c r="M2490" s="562" t="s">
        <v>29</v>
      </c>
      <c r="N2490" s="831" t="s">
        <v>267</v>
      </c>
      <c r="O2490" s="832"/>
      <c r="P2490" s="260"/>
      <c r="Q2490" s="849"/>
      <c r="R2490" s="850"/>
      <c r="S2490" s="850"/>
      <c r="T2490" s="850"/>
      <c r="U2490" s="850"/>
      <c r="V2490" s="850"/>
      <c r="W2490" s="851"/>
    </row>
    <row r="2491" spans="2:31" s="256" customFormat="1" ht="17.100000000000001" customHeight="1" x14ac:dyDescent="0.15">
      <c r="B2491" s="565"/>
      <c r="C2491" s="831" t="s">
        <v>268</v>
      </c>
      <c r="D2491" s="832"/>
      <c r="E2491" s="261" t="s">
        <v>551</v>
      </c>
      <c r="F2491" s="852"/>
      <c r="G2491" s="853"/>
      <c r="H2491" s="853"/>
      <c r="I2491" s="853"/>
      <c r="J2491" s="853"/>
      <c r="K2491" s="853"/>
      <c r="L2491" s="854"/>
      <c r="M2491" s="565"/>
      <c r="N2491" s="831" t="s">
        <v>268</v>
      </c>
      <c r="O2491" s="832"/>
      <c r="P2491" s="261" t="s">
        <v>551</v>
      </c>
      <c r="Q2491" s="852"/>
      <c r="R2491" s="853"/>
      <c r="S2491" s="853"/>
      <c r="T2491" s="853"/>
      <c r="U2491" s="853"/>
      <c r="V2491" s="853"/>
      <c r="W2491" s="854"/>
    </row>
    <row r="2492" spans="2:31" s="256" customFormat="1" ht="17.100000000000001" customHeight="1" x14ac:dyDescent="0.15">
      <c r="B2492" s="522" t="s">
        <v>7</v>
      </c>
      <c r="C2492" s="523"/>
      <c r="D2492" s="524"/>
      <c r="E2492" s="833" t="s">
        <v>1237</v>
      </c>
      <c r="F2492" s="834"/>
      <c r="G2492" s="834"/>
      <c r="H2492" s="834"/>
      <c r="I2492" s="834"/>
      <c r="J2492" s="834"/>
      <c r="K2492" s="834"/>
      <c r="L2492" s="835"/>
      <c r="M2492" s="522" t="s">
        <v>7</v>
      </c>
      <c r="N2492" s="523"/>
      <c r="O2492" s="524"/>
      <c r="P2492" s="833" t="s">
        <v>1692</v>
      </c>
      <c r="Q2492" s="857"/>
      <c r="R2492" s="857"/>
      <c r="S2492" s="857"/>
      <c r="T2492" s="857"/>
      <c r="U2492" s="857"/>
      <c r="V2492" s="857"/>
      <c r="W2492" s="858"/>
    </row>
    <row r="2493" spans="2:31" s="256" customFormat="1" ht="17.100000000000001" customHeight="1" x14ac:dyDescent="0.15">
      <c r="B2493" s="522" t="s">
        <v>46</v>
      </c>
      <c r="C2493" s="523"/>
      <c r="D2493" s="524"/>
      <c r="E2493" s="813" t="s">
        <v>1351</v>
      </c>
      <c r="F2493" s="814"/>
      <c r="G2493" s="814"/>
      <c r="H2493" s="814"/>
      <c r="I2493" s="814"/>
      <c r="J2493" s="814"/>
      <c r="K2493" s="814"/>
      <c r="L2493" s="815"/>
      <c r="M2493" s="522" t="s">
        <v>46</v>
      </c>
      <c r="N2493" s="523"/>
      <c r="O2493" s="524"/>
      <c r="P2493" s="833" t="s">
        <v>1389</v>
      </c>
      <c r="Q2493" s="857"/>
      <c r="R2493" s="857"/>
      <c r="S2493" s="857"/>
      <c r="T2493" s="857"/>
      <c r="U2493" s="857"/>
      <c r="V2493" s="857"/>
      <c r="W2493" s="858"/>
    </row>
    <row r="2494" spans="2:31" s="256" customFormat="1" ht="17.100000000000001" customHeight="1" x14ac:dyDescent="0.15">
      <c r="B2494" s="522" t="s">
        <v>270</v>
      </c>
      <c r="C2494" s="523"/>
      <c r="D2494" s="524"/>
      <c r="E2494" s="813" t="s">
        <v>516</v>
      </c>
      <c r="F2494" s="814"/>
      <c r="G2494" s="814"/>
      <c r="H2494" s="814"/>
      <c r="I2494" s="814"/>
      <c r="J2494" s="814"/>
      <c r="K2494" s="814"/>
      <c r="L2494" s="815"/>
      <c r="M2494" s="522" t="s">
        <v>270</v>
      </c>
      <c r="N2494" s="523"/>
      <c r="O2494" s="524"/>
      <c r="P2494" s="813" t="s">
        <v>516</v>
      </c>
      <c r="Q2494" s="814"/>
      <c r="R2494" s="814"/>
      <c r="S2494" s="855"/>
      <c r="T2494" s="855"/>
      <c r="U2494" s="855"/>
      <c r="V2494" s="855"/>
      <c r="W2494" s="856"/>
    </row>
    <row r="2495" spans="2:31" s="256" customFormat="1" ht="17.100000000000001" customHeight="1" x14ac:dyDescent="0.15">
      <c r="B2495" s="522" t="s">
        <v>289</v>
      </c>
      <c r="C2495" s="523"/>
      <c r="D2495" s="524"/>
      <c r="E2495" s="862" t="s">
        <v>552</v>
      </c>
      <c r="F2495" s="863"/>
      <c r="G2495" s="864"/>
      <c r="H2495" s="816" t="s">
        <v>8</v>
      </c>
      <c r="I2495" s="817"/>
      <c r="J2495" s="818"/>
      <c r="K2495" s="819"/>
      <c r="L2495" s="820"/>
      <c r="M2495" s="522" t="s">
        <v>289</v>
      </c>
      <c r="N2495" s="523"/>
      <c r="O2495" s="524"/>
      <c r="P2495" s="813" t="s">
        <v>555</v>
      </c>
      <c r="Q2495" s="814"/>
      <c r="R2495" s="814"/>
      <c r="S2495" s="816" t="s">
        <v>8</v>
      </c>
      <c r="T2495" s="817"/>
      <c r="U2495" s="818"/>
      <c r="V2495" s="819"/>
      <c r="W2495" s="820"/>
    </row>
    <row r="2496" spans="2:31" s="256" customFormat="1" ht="17.100000000000001" customHeight="1" x14ac:dyDescent="0.15">
      <c r="B2496" s="865" t="s">
        <v>567</v>
      </c>
      <c r="C2496" s="866"/>
      <c r="D2496" s="821" t="s">
        <v>1109</v>
      </c>
      <c r="E2496" s="822"/>
      <c r="F2496" s="822"/>
      <c r="G2496" s="822"/>
      <c r="H2496" s="822"/>
      <c r="I2496" s="822"/>
      <c r="J2496" s="822"/>
      <c r="K2496" s="822"/>
      <c r="L2496" s="823"/>
      <c r="M2496" s="865" t="s">
        <v>567</v>
      </c>
      <c r="N2496" s="882"/>
      <c r="O2496" s="836" t="s">
        <v>1097</v>
      </c>
      <c r="P2496" s="837"/>
      <c r="Q2496" s="837"/>
      <c r="R2496" s="837"/>
      <c r="S2496" s="837"/>
      <c r="T2496" s="837"/>
      <c r="U2496" s="837"/>
      <c r="V2496" s="837"/>
      <c r="W2496" s="838"/>
    </row>
    <row r="2497" spans="2:23" s="256" customFormat="1" ht="20.100000000000001" customHeight="1" x14ac:dyDescent="0.15">
      <c r="B2497" s="861" t="s">
        <v>564</v>
      </c>
      <c r="C2497" s="839" t="s">
        <v>565</v>
      </c>
      <c r="D2497" s="883" t="s">
        <v>767</v>
      </c>
      <c r="E2497" s="884"/>
      <c r="F2497" s="846"/>
      <c r="G2497" s="847"/>
      <c r="H2497" s="847"/>
      <c r="I2497" s="847"/>
      <c r="J2497" s="847"/>
      <c r="K2497" s="847"/>
      <c r="L2497" s="848"/>
      <c r="M2497" s="861" t="s">
        <v>564</v>
      </c>
      <c r="N2497" s="839" t="s">
        <v>565</v>
      </c>
      <c r="O2497" s="883" t="s">
        <v>767</v>
      </c>
      <c r="P2497" s="884"/>
      <c r="Q2497" s="846"/>
      <c r="R2497" s="847"/>
      <c r="S2497" s="847"/>
      <c r="T2497" s="847"/>
      <c r="U2497" s="847"/>
      <c r="V2497" s="847"/>
      <c r="W2497" s="848"/>
    </row>
    <row r="2498" spans="2:23" s="256" customFormat="1" ht="20.100000000000001" customHeight="1" x14ac:dyDescent="0.15">
      <c r="B2498" s="859"/>
      <c r="C2498" s="830"/>
      <c r="D2498" s="880"/>
      <c r="E2498" s="881"/>
      <c r="F2498" s="849"/>
      <c r="G2498" s="850"/>
      <c r="H2498" s="850"/>
      <c r="I2498" s="850"/>
      <c r="J2498" s="850"/>
      <c r="K2498" s="850"/>
      <c r="L2498" s="851"/>
      <c r="M2498" s="859"/>
      <c r="N2498" s="830"/>
      <c r="O2498" s="880"/>
      <c r="P2498" s="881"/>
      <c r="Q2498" s="849"/>
      <c r="R2498" s="850"/>
      <c r="S2498" s="850"/>
      <c r="T2498" s="850"/>
      <c r="U2498" s="850"/>
      <c r="V2498" s="850"/>
      <c r="W2498" s="851"/>
    </row>
    <row r="2499" spans="2:23" s="256" customFormat="1" ht="20.100000000000001" customHeight="1" x14ac:dyDescent="0.15">
      <c r="B2499" s="859"/>
      <c r="C2499" s="839" t="s">
        <v>2</v>
      </c>
      <c r="D2499" s="842">
        <v>1</v>
      </c>
      <c r="E2499" s="843"/>
      <c r="F2499" s="849"/>
      <c r="G2499" s="850"/>
      <c r="H2499" s="850"/>
      <c r="I2499" s="850"/>
      <c r="J2499" s="850"/>
      <c r="K2499" s="850"/>
      <c r="L2499" s="851"/>
      <c r="M2499" s="859"/>
      <c r="N2499" s="839" t="s">
        <v>2</v>
      </c>
      <c r="O2499" s="842">
        <v>2</v>
      </c>
      <c r="P2499" s="843"/>
      <c r="Q2499" s="849"/>
      <c r="R2499" s="850"/>
      <c r="S2499" s="850"/>
      <c r="T2499" s="850"/>
      <c r="U2499" s="850"/>
      <c r="V2499" s="850"/>
      <c r="W2499" s="851"/>
    </row>
    <row r="2500" spans="2:23" s="256" customFormat="1" ht="20.100000000000001" customHeight="1" x14ac:dyDescent="0.15">
      <c r="B2500" s="860"/>
      <c r="C2500" s="830"/>
      <c r="D2500" s="844"/>
      <c r="E2500" s="845"/>
      <c r="F2500" s="849"/>
      <c r="G2500" s="850"/>
      <c r="H2500" s="850"/>
      <c r="I2500" s="850"/>
      <c r="J2500" s="850"/>
      <c r="K2500" s="850"/>
      <c r="L2500" s="851"/>
      <c r="M2500" s="860"/>
      <c r="N2500" s="830"/>
      <c r="O2500" s="844"/>
      <c r="P2500" s="845"/>
      <c r="Q2500" s="849"/>
      <c r="R2500" s="850"/>
      <c r="S2500" s="850"/>
      <c r="T2500" s="850"/>
      <c r="U2500" s="850"/>
      <c r="V2500" s="850"/>
      <c r="W2500" s="851"/>
    </row>
    <row r="2501" spans="2:23" s="256" customFormat="1" ht="17.100000000000001" customHeight="1" x14ac:dyDescent="0.15">
      <c r="B2501" s="574" t="s">
        <v>566</v>
      </c>
      <c r="C2501" s="574" t="s">
        <v>3</v>
      </c>
      <c r="D2501" s="842" t="s">
        <v>534</v>
      </c>
      <c r="E2501" s="843"/>
      <c r="F2501" s="849"/>
      <c r="G2501" s="850"/>
      <c r="H2501" s="850"/>
      <c r="I2501" s="850"/>
      <c r="J2501" s="850"/>
      <c r="K2501" s="850"/>
      <c r="L2501" s="851"/>
      <c r="M2501" s="574" t="s">
        <v>566</v>
      </c>
      <c r="N2501" s="574" t="s">
        <v>3</v>
      </c>
      <c r="O2501" s="842" t="s">
        <v>534</v>
      </c>
      <c r="P2501" s="843"/>
      <c r="Q2501" s="849"/>
      <c r="R2501" s="850"/>
      <c r="S2501" s="850"/>
      <c r="T2501" s="850"/>
      <c r="U2501" s="850"/>
      <c r="V2501" s="850"/>
      <c r="W2501" s="851"/>
    </row>
    <row r="2502" spans="2:23" s="256" customFormat="1" ht="17.100000000000001" customHeight="1" x14ac:dyDescent="0.15">
      <c r="B2502" s="574"/>
      <c r="C2502" s="574"/>
      <c r="D2502" s="844"/>
      <c r="E2502" s="845"/>
      <c r="F2502" s="849"/>
      <c r="G2502" s="850"/>
      <c r="H2502" s="850"/>
      <c r="I2502" s="850"/>
      <c r="J2502" s="850"/>
      <c r="K2502" s="850"/>
      <c r="L2502" s="851"/>
      <c r="M2502" s="574"/>
      <c r="N2502" s="574"/>
      <c r="O2502" s="844"/>
      <c r="P2502" s="845"/>
      <c r="Q2502" s="849"/>
      <c r="R2502" s="850"/>
      <c r="S2502" s="850"/>
      <c r="T2502" s="850"/>
      <c r="U2502" s="850"/>
      <c r="V2502" s="850"/>
      <c r="W2502" s="851"/>
    </row>
    <row r="2503" spans="2:23" s="256" customFormat="1" ht="17.100000000000001" customHeight="1" x14ac:dyDescent="0.15">
      <c r="B2503" s="574"/>
      <c r="C2503" s="574" t="s">
        <v>4</v>
      </c>
      <c r="D2503" s="842" t="s">
        <v>486</v>
      </c>
      <c r="E2503" s="843"/>
      <c r="F2503" s="849"/>
      <c r="G2503" s="850"/>
      <c r="H2503" s="850"/>
      <c r="I2503" s="850"/>
      <c r="J2503" s="850"/>
      <c r="K2503" s="850"/>
      <c r="L2503" s="851"/>
      <c r="M2503" s="574"/>
      <c r="N2503" s="574" t="s">
        <v>4</v>
      </c>
      <c r="O2503" s="842" t="s">
        <v>486</v>
      </c>
      <c r="P2503" s="843"/>
      <c r="Q2503" s="849"/>
      <c r="R2503" s="850"/>
      <c r="S2503" s="850"/>
      <c r="T2503" s="850"/>
      <c r="U2503" s="850"/>
      <c r="V2503" s="850"/>
      <c r="W2503" s="851"/>
    </row>
    <row r="2504" spans="2:23" s="256" customFormat="1" ht="17.100000000000001" customHeight="1" x14ac:dyDescent="0.15">
      <c r="B2504" s="574"/>
      <c r="C2504" s="574"/>
      <c r="D2504" s="844"/>
      <c r="E2504" s="845"/>
      <c r="F2504" s="849"/>
      <c r="G2504" s="850"/>
      <c r="H2504" s="850"/>
      <c r="I2504" s="850"/>
      <c r="J2504" s="850"/>
      <c r="K2504" s="850"/>
      <c r="L2504" s="851"/>
      <c r="M2504" s="574"/>
      <c r="N2504" s="574"/>
      <c r="O2504" s="844"/>
      <c r="P2504" s="845"/>
      <c r="Q2504" s="849"/>
      <c r="R2504" s="850"/>
      <c r="S2504" s="850"/>
      <c r="T2504" s="850"/>
      <c r="U2504" s="850"/>
      <c r="V2504" s="850"/>
      <c r="W2504" s="851"/>
    </row>
    <row r="2505" spans="2:23" s="256" customFormat="1" ht="17.100000000000001" customHeight="1" x14ac:dyDescent="0.15">
      <c r="B2505" s="522" t="s">
        <v>5</v>
      </c>
      <c r="C2505" s="524"/>
      <c r="D2505" s="827" t="s">
        <v>332</v>
      </c>
      <c r="E2505" s="828"/>
      <c r="F2505" s="849"/>
      <c r="G2505" s="850"/>
      <c r="H2505" s="850"/>
      <c r="I2505" s="850"/>
      <c r="J2505" s="850"/>
      <c r="K2505" s="850"/>
      <c r="L2505" s="851"/>
      <c r="M2505" s="522" t="s">
        <v>5</v>
      </c>
      <c r="N2505" s="524"/>
      <c r="O2505" s="827" t="s">
        <v>332</v>
      </c>
      <c r="P2505" s="828"/>
      <c r="Q2505" s="849"/>
      <c r="R2505" s="850"/>
      <c r="S2505" s="850"/>
      <c r="T2505" s="850"/>
      <c r="U2505" s="850"/>
      <c r="V2505" s="850"/>
      <c r="W2505" s="851"/>
    </row>
    <row r="2506" spans="2:23" s="256" customFormat="1" ht="17.100000000000001" customHeight="1" x14ac:dyDescent="0.15">
      <c r="B2506" s="522" t="s">
        <v>6</v>
      </c>
      <c r="C2506" s="524"/>
      <c r="D2506" s="844" t="s">
        <v>338</v>
      </c>
      <c r="E2506" s="845"/>
      <c r="F2506" s="849"/>
      <c r="G2506" s="850"/>
      <c r="H2506" s="850"/>
      <c r="I2506" s="850"/>
      <c r="J2506" s="850"/>
      <c r="K2506" s="850"/>
      <c r="L2506" s="851"/>
      <c r="M2506" s="522" t="s">
        <v>6</v>
      </c>
      <c r="N2506" s="524"/>
      <c r="O2506" s="844" t="s">
        <v>338</v>
      </c>
      <c r="P2506" s="845"/>
      <c r="Q2506" s="849"/>
      <c r="R2506" s="850"/>
      <c r="S2506" s="850"/>
      <c r="T2506" s="850"/>
      <c r="U2506" s="850"/>
      <c r="V2506" s="850"/>
      <c r="W2506" s="851"/>
    </row>
    <row r="2507" spans="2:23" s="256" customFormat="1" ht="17.100000000000001" customHeight="1" x14ac:dyDescent="0.15">
      <c r="B2507" s="562" t="s">
        <v>29</v>
      </c>
      <c r="C2507" s="831" t="s">
        <v>267</v>
      </c>
      <c r="D2507" s="832"/>
      <c r="E2507" s="260"/>
      <c r="F2507" s="849"/>
      <c r="G2507" s="850"/>
      <c r="H2507" s="850"/>
      <c r="I2507" s="850"/>
      <c r="J2507" s="850"/>
      <c r="K2507" s="850"/>
      <c r="L2507" s="851"/>
      <c r="M2507" s="562" t="s">
        <v>29</v>
      </c>
      <c r="N2507" s="831" t="s">
        <v>267</v>
      </c>
      <c r="O2507" s="832"/>
      <c r="P2507" s="260"/>
      <c r="Q2507" s="849"/>
      <c r="R2507" s="850"/>
      <c r="S2507" s="850"/>
      <c r="T2507" s="850"/>
      <c r="U2507" s="850"/>
      <c r="V2507" s="850"/>
      <c r="W2507" s="851"/>
    </row>
    <row r="2508" spans="2:23" s="256" customFormat="1" ht="17.100000000000001" customHeight="1" x14ac:dyDescent="0.15">
      <c r="B2508" s="565"/>
      <c r="C2508" s="831" t="s">
        <v>268</v>
      </c>
      <c r="D2508" s="832"/>
      <c r="E2508" s="261" t="s">
        <v>551</v>
      </c>
      <c r="F2508" s="852"/>
      <c r="G2508" s="853"/>
      <c r="H2508" s="853"/>
      <c r="I2508" s="853"/>
      <c r="J2508" s="853"/>
      <c r="K2508" s="853"/>
      <c r="L2508" s="854"/>
      <c r="M2508" s="565"/>
      <c r="N2508" s="831" t="s">
        <v>268</v>
      </c>
      <c r="O2508" s="832"/>
      <c r="P2508" s="261" t="s">
        <v>551</v>
      </c>
      <c r="Q2508" s="852"/>
      <c r="R2508" s="853"/>
      <c r="S2508" s="853"/>
      <c r="T2508" s="853"/>
      <c r="U2508" s="853"/>
      <c r="V2508" s="853"/>
      <c r="W2508" s="854"/>
    </row>
    <row r="2509" spans="2:23" s="256" customFormat="1" ht="17.100000000000001" customHeight="1" x14ac:dyDescent="0.15">
      <c r="B2509" s="522" t="s">
        <v>7</v>
      </c>
      <c r="C2509" s="523"/>
      <c r="D2509" s="524"/>
      <c r="E2509" s="833" t="s">
        <v>1390</v>
      </c>
      <c r="F2509" s="834"/>
      <c r="G2509" s="834"/>
      <c r="H2509" s="834"/>
      <c r="I2509" s="834"/>
      <c r="J2509" s="834"/>
      <c r="K2509" s="834"/>
      <c r="L2509" s="835"/>
      <c r="M2509" s="522" t="s">
        <v>7</v>
      </c>
      <c r="N2509" s="523"/>
      <c r="O2509" s="524"/>
      <c r="P2509" s="833" t="s">
        <v>1134</v>
      </c>
      <c r="Q2509" s="834"/>
      <c r="R2509" s="834"/>
      <c r="S2509" s="834"/>
      <c r="T2509" s="834"/>
      <c r="U2509" s="834"/>
      <c r="V2509" s="834"/>
      <c r="W2509" s="835"/>
    </row>
    <row r="2510" spans="2:23" s="256" customFormat="1" ht="17.100000000000001" customHeight="1" x14ac:dyDescent="0.15">
      <c r="B2510" s="522" t="s">
        <v>46</v>
      </c>
      <c r="C2510" s="523"/>
      <c r="D2510" s="524"/>
      <c r="E2510" s="813" t="s">
        <v>1391</v>
      </c>
      <c r="F2510" s="814"/>
      <c r="G2510" s="814"/>
      <c r="H2510" s="814"/>
      <c r="I2510" s="814"/>
      <c r="J2510" s="814"/>
      <c r="K2510" s="814"/>
      <c r="L2510" s="815"/>
      <c r="M2510" s="522" t="s">
        <v>46</v>
      </c>
      <c r="N2510" s="523"/>
      <c r="O2510" s="524"/>
      <c r="P2510" s="813" t="s">
        <v>1135</v>
      </c>
      <c r="Q2510" s="814"/>
      <c r="R2510" s="814"/>
      <c r="S2510" s="814"/>
      <c r="T2510" s="814"/>
      <c r="U2510" s="814"/>
      <c r="V2510" s="814"/>
      <c r="W2510" s="815"/>
    </row>
    <row r="2511" spans="2:23" s="256" customFormat="1" ht="17.100000000000001" customHeight="1" x14ac:dyDescent="0.15">
      <c r="B2511" s="522" t="s">
        <v>270</v>
      </c>
      <c r="C2511" s="523"/>
      <c r="D2511" s="524"/>
      <c r="E2511" s="813" t="s">
        <v>516</v>
      </c>
      <c r="F2511" s="814"/>
      <c r="G2511" s="814"/>
      <c r="H2511" s="814"/>
      <c r="I2511" s="814"/>
      <c r="J2511" s="814"/>
      <c r="K2511" s="814"/>
      <c r="L2511" s="815"/>
      <c r="M2511" s="522" t="s">
        <v>270</v>
      </c>
      <c r="N2511" s="523"/>
      <c r="O2511" s="524"/>
      <c r="P2511" s="813" t="s">
        <v>516</v>
      </c>
      <c r="Q2511" s="814"/>
      <c r="R2511" s="814"/>
      <c r="S2511" s="814"/>
      <c r="T2511" s="814"/>
      <c r="U2511" s="814"/>
      <c r="V2511" s="814"/>
      <c r="W2511" s="815"/>
    </row>
    <row r="2512" spans="2:23" s="256" customFormat="1" ht="17.100000000000001" customHeight="1" x14ac:dyDescent="0.15">
      <c r="B2512" s="522" t="s">
        <v>289</v>
      </c>
      <c r="C2512" s="523"/>
      <c r="D2512" s="524"/>
      <c r="E2512" s="862" t="s">
        <v>552</v>
      </c>
      <c r="F2512" s="863"/>
      <c r="G2512" s="864"/>
      <c r="H2512" s="816" t="s">
        <v>8</v>
      </c>
      <c r="I2512" s="817"/>
      <c r="J2512" s="818"/>
      <c r="K2512" s="819"/>
      <c r="L2512" s="820"/>
      <c r="M2512" s="522" t="s">
        <v>289</v>
      </c>
      <c r="N2512" s="523"/>
      <c r="O2512" s="524"/>
      <c r="P2512" s="862" t="s">
        <v>552</v>
      </c>
      <c r="Q2512" s="863"/>
      <c r="R2512" s="864"/>
      <c r="S2512" s="816" t="s">
        <v>8</v>
      </c>
      <c r="T2512" s="817"/>
      <c r="U2512" s="818"/>
      <c r="V2512" s="819"/>
      <c r="W2512" s="820"/>
    </row>
    <row r="2513" spans="2:31" s="256" customFormat="1" ht="17.100000000000001" customHeight="1" x14ac:dyDescent="0.15">
      <c r="B2513" s="865" t="s">
        <v>567</v>
      </c>
      <c r="C2513" s="866"/>
      <c r="D2513" s="821" t="s">
        <v>1109</v>
      </c>
      <c r="E2513" s="822"/>
      <c r="F2513" s="822"/>
      <c r="G2513" s="822"/>
      <c r="H2513" s="822"/>
      <c r="I2513" s="822"/>
      <c r="J2513" s="822"/>
      <c r="K2513" s="822"/>
      <c r="L2513" s="823"/>
      <c r="M2513" s="865" t="s">
        <v>567</v>
      </c>
      <c r="N2513" s="866"/>
      <c r="O2513" s="821" t="s">
        <v>1109</v>
      </c>
      <c r="P2513" s="822"/>
      <c r="Q2513" s="822"/>
      <c r="R2513" s="822"/>
      <c r="S2513" s="822"/>
      <c r="T2513" s="822"/>
      <c r="U2513" s="822"/>
      <c r="V2513" s="822"/>
      <c r="W2513" s="823"/>
    </row>
    <row r="2514" spans="2:31" ht="15" customHeight="1" x14ac:dyDescent="0.15">
      <c r="B2514" s="263"/>
      <c r="C2514" s="824" t="s">
        <v>568</v>
      </c>
      <c r="D2514" s="825"/>
      <c r="E2514" s="825"/>
      <c r="F2514" s="825"/>
      <c r="G2514" s="825"/>
      <c r="H2514" s="825"/>
      <c r="I2514" s="825"/>
      <c r="J2514" s="825"/>
      <c r="K2514" s="825"/>
      <c r="L2514" s="825"/>
      <c r="M2514" s="263"/>
      <c r="N2514" s="263" t="s">
        <v>569</v>
      </c>
      <c r="O2514" s="263"/>
      <c r="P2514" s="263"/>
      <c r="Q2514" s="263"/>
      <c r="R2514" s="263"/>
      <c r="S2514" s="263"/>
      <c r="T2514" s="263"/>
      <c r="U2514" s="263"/>
      <c r="V2514" s="263"/>
      <c r="W2514" s="263"/>
      <c r="AA2514" s="256"/>
      <c r="AB2514" s="256"/>
      <c r="AC2514" s="256"/>
      <c r="AD2514" s="256"/>
      <c r="AE2514" s="256"/>
    </row>
    <row r="2515" spans="2:31" ht="15" customHeight="1" x14ac:dyDescent="0.15">
      <c r="B2515" s="263"/>
      <c r="C2515" s="826"/>
      <c r="D2515" s="826"/>
      <c r="E2515" s="826"/>
      <c r="F2515" s="826"/>
      <c r="G2515" s="826"/>
      <c r="H2515" s="826"/>
      <c r="I2515" s="826"/>
      <c r="J2515" s="826"/>
      <c r="K2515" s="826"/>
      <c r="L2515" s="826"/>
      <c r="M2515" s="263"/>
      <c r="N2515" s="263" t="s">
        <v>570</v>
      </c>
      <c r="O2515" s="263"/>
      <c r="P2515" s="263"/>
      <c r="Q2515" s="263"/>
      <c r="R2515" s="263"/>
      <c r="S2515" s="263"/>
      <c r="T2515" s="263"/>
      <c r="U2515" s="263"/>
      <c r="V2515" s="263"/>
      <c r="W2515" s="263"/>
      <c r="AA2515" s="256"/>
      <c r="AB2515" s="256"/>
      <c r="AC2515" s="256"/>
      <c r="AD2515" s="256"/>
      <c r="AE2515" s="256"/>
    </row>
    <row r="2516" spans="2:31" ht="15" customHeight="1" x14ac:dyDescent="0.15">
      <c r="C2516" s="263" t="s">
        <v>571</v>
      </c>
      <c r="N2516" s="264" t="s">
        <v>517</v>
      </c>
      <c r="O2516" s="264"/>
      <c r="P2516" s="264"/>
      <c r="Q2516" s="264"/>
      <c r="R2516" s="264"/>
      <c r="S2516" s="264"/>
      <c r="T2516" s="264"/>
      <c r="U2516" s="264"/>
      <c r="V2516" s="264"/>
      <c r="AA2516" s="256"/>
      <c r="AB2516" s="256"/>
      <c r="AC2516" s="256"/>
      <c r="AD2516" s="256"/>
      <c r="AE2516" s="256"/>
    </row>
    <row r="2517" spans="2:31" ht="15" customHeight="1" x14ac:dyDescent="0.15">
      <c r="C2517" s="263" t="s">
        <v>573</v>
      </c>
      <c r="N2517" s="264" t="s">
        <v>572</v>
      </c>
      <c r="O2517" s="264"/>
      <c r="P2517" s="264"/>
      <c r="Q2517" s="264"/>
      <c r="R2517" s="264"/>
      <c r="S2517" s="264"/>
      <c r="T2517" s="264"/>
      <c r="U2517" s="264"/>
      <c r="V2517" s="264"/>
      <c r="AA2517" s="256"/>
      <c r="AB2517" s="256"/>
      <c r="AC2517" s="256"/>
      <c r="AD2517" s="256"/>
      <c r="AE2517" s="256"/>
    </row>
    <row r="2518" spans="2:31" x14ac:dyDescent="0.15">
      <c r="C2518" s="264" t="s">
        <v>542</v>
      </c>
      <c r="N2518" s="264" t="s">
        <v>450</v>
      </c>
      <c r="O2518" s="264"/>
      <c r="P2518" s="264"/>
      <c r="Q2518" s="264"/>
      <c r="R2518" s="264"/>
      <c r="S2518" s="264"/>
      <c r="T2518" s="264"/>
      <c r="U2518" s="264"/>
      <c r="V2518" s="264"/>
      <c r="AA2518" s="256"/>
      <c r="AB2518" s="256"/>
      <c r="AC2518" s="256"/>
      <c r="AD2518" s="256"/>
      <c r="AE2518" s="256"/>
    </row>
    <row r="2519" spans="2:31" x14ac:dyDescent="0.15">
      <c r="N2519" s="264"/>
      <c r="AA2519" s="256"/>
      <c r="AB2519" s="256"/>
      <c r="AC2519" s="256"/>
      <c r="AD2519" s="256"/>
      <c r="AE2519" s="256"/>
    </row>
    <row r="2520" spans="2:31" x14ac:dyDescent="0.15">
      <c r="N2520" s="264"/>
      <c r="AA2520" s="256"/>
      <c r="AB2520" s="256"/>
      <c r="AC2520" s="256"/>
      <c r="AD2520" s="256"/>
      <c r="AE2520" s="256"/>
    </row>
    <row r="2521" spans="2:31" ht="9" customHeight="1" x14ac:dyDescent="0.15">
      <c r="AA2521" s="256"/>
      <c r="AB2521" s="256"/>
      <c r="AC2521" s="256"/>
      <c r="AD2521" s="256"/>
      <c r="AE2521" s="256"/>
    </row>
    <row r="2522" spans="2:31" s="256" customFormat="1" ht="22.5" customHeight="1" x14ac:dyDescent="0.15">
      <c r="B2522" s="867" t="s">
        <v>563</v>
      </c>
      <c r="C2522" s="867"/>
      <c r="D2522" s="867"/>
      <c r="E2522" s="867"/>
      <c r="F2522" s="867"/>
      <c r="G2522" s="867"/>
      <c r="H2522" s="867"/>
      <c r="I2522" s="867"/>
      <c r="J2522" s="867"/>
      <c r="K2522" s="867"/>
      <c r="L2522" s="867"/>
      <c r="M2522" s="867"/>
      <c r="N2522" s="867"/>
      <c r="O2522" s="867"/>
      <c r="P2522" s="867"/>
      <c r="Q2522" s="867"/>
      <c r="R2522" s="867"/>
      <c r="S2522" s="867"/>
      <c r="T2522" s="867"/>
      <c r="U2522" s="867"/>
      <c r="V2522" s="867"/>
      <c r="W2522" s="867"/>
      <c r="Y2522" s="242" t="s">
        <v>551</v>
      </c>
    </row>
    <row r="2523" spans="2:31" s="256" customFormat="1" ht="20.100000000000001" customHeight="1" x14ac:dyDescent="0.15">
      <c r="B2523" s="258" t="s">
        <v>27</v>
      </c>
      <c r="C2523" s="258"/>
      <c r="D2523" s="868" t="str">
        <f>D2478</f>
        <v>ミネトンネル</v>
      </c>
      <c r="E2523" s="868"/>
      <c r="F2523" s="868"/>
      <c r="G2523" s="868"/>
      <c r="H2523" s="869" t="s">
        <v>28</v>
      </c>
      <c r="I2523" s="869"/>
      <c r="J2523" s="870" t="str">
        <f>J2478</f>
        <v>一般国道　316号</v>
      </c>
      <c r="K2523" s="870"/>
      <c r="L2523" s="870"/>
      <c r="M2523" s="871" t="s">
        <v>255</v>
      </c>
      <c r="N2523" s="871"/>
      <c r="O2523" s="871"/>
      <c r="P2523" s="872" t="str">
        <f>P2478</f>
        <v>株式会社ニュージェック</v>
      </c>
      <c r="Q2523" s="872"/>
      <c r="R2523" s="872"/>
      <c r="S2523" s="562" t="s">
        <v>220</v>
      </c>
      <c r="T2523" s="564"/>
      <c r="U2523" s="873">
        <f>U2478</f>
        <v>44294</v>
      </c>
      <c r="V2523" s="874"/>
      <c r="W2523" s="875"/>
      <c r="Y2523" s="242" t="s">
        <v>554</v>
      </c>
    </row>
    <row r="2524" spans="2:31" s="256" customFormat="1" ht="20.100000000000001" customHeight="1" x14ac:dyDescent="0.15">
      <c r="B2524" s="259" t="s">
        <v>0</v>
      </c>
      <c r="C2524" s="259"/>
      <c r="D2524" s="879" t="str">
        <f>D2479</f>
        <v>美祢トンネル</v>
      </c>
      <c r="E2524" s="879"/>
      <c r="F2524" s="879"/>
      <c r="G2524" s="879"/>
      <c r="H2524" s="541" t="s">
        <v>1</v>
      </c>
      <c r="I2524" s="541"/>
      <c r="J2524" s="870" t="str">
        <f>J2479</f>
        <v>宇部土木建築事務所</v>
      </c>
      <c r="K2524" s="870"/>
      <c r="L2524" s="870"/>
      <c r="M2524" s="871" t="s">
        <v>256</v>
      </c>
      <c r="N2524" s="871"/>
      <c r="O2524" s="871"/>
      <c r="P2524" s="872" t="str">
        <f>P2479</f>
        <v>石村　勝伸</v>
      </c>
      <c r="Q2524" s="872"/>
      <c r="R2524" s="872"/>
      <c r="S2524" s="705"/>
      <c r="T2524" s="706"/>
      <c r="U2524" s="876"/>
      <c r="V2524" s="877"/>
      <c r="W2524" s="878"/>
      <c r="Y2524" s="242" t="s">
        <v>54</v>
      </c>
    </row>
    <row r="2525" spans="2:31" s="256" customFormat="1" ht="20.100000000000001" customHeight="1" x14ac:dyDescent="0.15">
      <c r="B2525" s="861" t="s">
        <v>564</v>
      </c>
      <c r="C2525" s="839" t="s">
        <v>565</v>
      </c>
      <c r="D2525" s="883" t="s">
        <v>767</v>
      </c>
      <c r="E2525" s="884"/>
      <c r="F2525" s="846"/>
      <c r="G2525" s="847"/>
      <c r="H2525" s="847"/>
      <c r="I2525" s="847"/>
      <c r="J2525" s="847"/>
      <c r="K2525" s="847"/>
      <c r="L2525" s="848"/>
      <c r="M2525" s="861" t="s">
        <v>564</v>
      </c>
      <c r="N2525" s="839" t="s">
        <v>565</v>
      </c>
      <c r="O2525" s="883" t="s">
        <v>767</v>
      </c>
      <c r="P2525" s="884"/>
      <c r="Q2525" s="846"/>
      <c r="R2525" s="847"/>
      <c r="S2525" s="847"/>
      <c r="T2525" s="847"/>
      <c r="U2525" s="847"/>
      <c r="V2525" s="847"/>
      <c r="W2525" s="848"/>
      <c r="Y2525" s="242" t="s">
        <v>55</v>
      </c>
    </row>
    <row r="2526" spans="2:31" s="256" customFormat="1" ht="20.100000000000001" customHeight="1" x14ac:dyDescent="0.15">
      <c r="B2526" s="859"/>
      <c r="C2526" s="830"/>
      <c r="D2526" s="880"/>
      <c r="E2526" s="881"/>
      <c r="F2526" s="849"/>
      <c r="G2526" s="850"/>
      <c r="H2526" s="850"/>
      <c r="I2526" s="850"/>
      <c r="J2526" s="850"/>
      <c r="K2526" s="850"/>
      <c r="L2526" s="851"/>
      <c r="M2526" s="859"/>
      <c r="N2526" s="830"/>
      <c r="O2526" s="880"/>
      <c r="P2526" s="881"/>
      <c r="Q2526" s="849"/>
      <c r="R2526" s="850"/>
      <c r="S2526" s="850"/>
      <c r="T2526" s="850"/>
      <c r="U2526" s="850"/>
      <c r="V2526" s="850"/>
      <c r="W2526" s="851"/>
    </row>
    <row r="2527" spans="2:31" s="256" customFormat="1" ht="20.100000000000001" customHeight="1" x14ac:dyDescent="0.15">
      <c r="B2527" s="859"/>
      <c r="C2527" s="839" t="s">
        <v>2</v>
      </c>
      <c r="D2527" s="842">
        <v>3</v>
      </c>
      <c r="E2527" s="843"/>
      <c r="F2527" s="849"/>
      <c r="G2527" s="850"/>
      <c r="H2527" s="850"/>
      <c r="I2527" s="850"/>
      <c r="J2527" s="850"/>
      <c r="K2527" s="850"/>
      <c r="L2527" s="851"/>
      <c r="M2527" s="859"/>
      <c r="N2527" s="839" t="s">
        <v>2</v>
      </c>
      <c r="O2527" s="842">
        <v>4</v>
      </c>
      <c r="P2527" s="843"/>
      <c r="Q2527" s="849"/>
      <c r="R2527" s="850"/>
      <c r="S2527" s="850"/>
      <c r="T2527" s="850"/>
      <c r="U2527" s="850"/>
      <c r="V2527" s="850"/>
      <c r="W2527" s="851"/>
    </row>
    <row r="2528" spans="2:31" s="256" customFormat="1" ht="20.100000000000001" customHeight="1" x14ac:dyDescent="0.15">
      <c r="B2528" s="860"/>
      <c r="C2528" s="830"/>
      <c r="D2528" s="844"/>
      <c r="E2528" s="845"/>
      <c r="F2528" s="849"/>
      <c r="G2528" s="850"/>
      <c r="H2528" s="850"/>
      <c r="I2528" s="850"/>
      <c r="J2528" s="850"/>
      <c r="K2528" s="850"/>
      <c r="L2528" s="851"/>
      <c r="M2528" s="860"/>
      <c r="N2528" s="830"/>
      <c r="O2528" s="844"/>
      <c r="P2528" s="845"/>
      <c r="Q2528" s="849"/>
      <c r="R2528" s="850"/>
      <c r="S2528" s="850"/>
      <c r="T2528" s="850"/>
      <c r="U2528" s="850"/>
      <c r="V2528" s="850"/>
      <c r="W2528" s="851"/>
    </row>
    <row r="2529" spans="2:31" s="256" customFormat="1" ht="17.100000000000001" customHeight="1" x14ac:dyDescent="0.15">
      <c r="B2529" s="574" t="s">
        <v>566</v>
      </c>
      <c r="C2529" s="574" t="s">
        <v>3</v>
      </c>
      <c r="D2529" s="842" t="s">
        <v>534</v>
      </c>
      <c r="E2529" s="843"/>
      <c r="F2529" s="849"/>
      <c r="G2529" s="850"/>
      <c r="H2529" s="850"/>
      <c r="I2529" s="850"/>
      <c r="J2529" s="850"/>
      <c r="K2529" s="850"/>
      <c r="L2529" s="851"/>
      <c r="M2529" s="574" t="s">
        <v>566</v>
      </c>
      <c r="N2529" s="574" t="s">
        <v>3</v>
      </c>
      <c r="O2529" s="842" t="s">
        <v>534</v>
      </c>
      <c r="P2529" s="843"/>
      <c r="Q2529" s="849"/>
      <c r="R2529" s="850"/>
      <c r="S2529" s="850"/>
      <c r="T2529" s="850"/>
      <c r="U2529" s="850"/>
      <c r="V2529" s="850"/>
      <c r="W2529" s="851"/>
      <c r="AA2529" s="257"/>
      <c r="AB2529" s="257"/>
      <c r="AC2529" s="257"/>
      <c r="AD2529" s="257"/>
      <c r="AE2529" s="257"/>
    </row>
    <row r="2530" spans="2:31" s="256" customFormat="1" ht="17.100000000000001" customHeight="1" x14ac:dyDescent="0.15">
      <c r="B2530" s="574"/>
      <c r="C2530" s="574"/>
      <c r="D2530" s="844"/>
      <c r="E2530" s="845"/>
      <c r="F2530" s="849"/>
      <c r="G2530" s="850"/>
      <c r="H2530" s="850"/>
      <c r="I2530" s="850"/>
      <c r="J2530" s="850"/>
      <c r="K2530" s="850"/>
      <c r="L2530" s="851"/>
      <c r="M2530" s="574"/>
      <c r="N2530" s="574"/>
      <c r="O2530" s="844"/>
      <c r="P2530" s="845"/>
      <c r="Q2530" s="849"/>
      <c r="R2530" s="850"/>
      <c r="S2530" s="850"/>
      <c r="T2530" s="850"/>
      <c r="U2530" s="850"/>
      <c r="V2530" s="850"/>
      <c r="W2530" s="851"/>
      <c r="AA2530" s="257"/>
      <c r="AB2530" s="257"/>
      <c r="AC2530" s="257"/>
      <c r="AD2530" s="257"/>
      <c r="AE2530" s="257"/>
    </row>
    <row r="2531" spans="2:31" s="256" customFormat="1" ht="17.100000000000001" customHeight="1" x14ac:dyDescent="0.15">
      <c r="B2531" s="574"/>
      <c r="C2531" s="574" t="s">
        <v>4</v>
      </c>
      <c r="D2531" s="842" t="s">
        <v>486</v>
      </c>
      <c r="E2531" s="843"/>
      <c r="F2531" s="849"/>
      <c r="G2531" s="850"/>
      <c r="H2531" s="850"/>
      <c r="I2531" s="850"/>
      <c r="J2531" s="850"/>
      <c r="K2531" s="850"/>
      <c r="L2531" s="851"/>
      <c r="M2531" s="574"/>
      <c r="N2531" s="574" t="s">
        <v>4</v>
      </c>
      <c r="O2531" s="842" t="s">
        <v>485</v>
      </c>
      <c r="P2531" s="843"/>
      <c r="Q2531" s="849"/>
      <c r="R2531" s="850"/>
      <c r="S2531" s="850"/>
      <c r="T2531" s="850"/>
      <c r="U2531" s="850"/>
      <c r="V2531" s="850"/>
      <c r="W2531" s="851"/>
      <c r="AA2531" s="257"/>
      <c r="AB2531" s="257"/>
      <c r="AC2531" s="257"/>
      <c r="AD2531" s="257"/>
      <c r="AE2531" s="257"/>
    </row>
    <row r="2532" spans="2:31" s="256" customFormat="1" ht="17.100000000000001" customHeight="1" x14ac:dyDescent="0.15">
      <c r="B2532" s="574"/>
      <c r="C2532" s="574"/>
      <c r="D2532" s="844"/>
      <c r="E2532" s="845"/>
      <c r="F2532" s="849"/>
      <c r="G2532" s="850"/>
      <c r="H2532" s="850"/>
      <c r="I2532" s="850"/>
      <c r="J2532" s="850"/>
      <c r="K2532" s="850"/>
      <c r="L2532" s="851"/>
      <c r="M2532" s="574"/>
      <c r="N2532" s="574"/>
      <c r="O2532" s="844"/>
      <c r="P2532" s="845"/>
      <c r="Q2532" s="849"/>
      <c r="R2532" s="850"/>
      <c r="S2532" s="850"/>
      <c r="T2532" s="850"/>
      <c r="U2532" s="850"/>
      <c r="V2532" s="850"/>
      <c r="W2532" s="851"/>
      <c r="AA2532" s="257"/>
      <c r="AB2532" s="257"/>
      <c r="AC2532" s="257"/>
      <c r="AD2532" s="257"/>
      <c r="AE2532" s="257"/>
    </row>
    <row r="2533" spans="2:31" s="256" customFormat="1" ht="17.100000000000001" customHeight="1" x14ac:dyDescent="0.15">
      <c r="B2533" s="522" t="s">
        <v>5</v>
      </c>
      <c r="C2533" s="524"/>
      <c r="D2533" s="827" t="s">
        <v>333</v>
      </c>
      <c r="E2533" s="828"/>
      <c r="F2533" s="849"/>
      <c r="G2533" s="850"/>
      <c r="H2533" s="850"/>
      <c r="I2533" s="850"/>
      <c r="J2533" s="850"/>
      <c r="K2533" s="850"/>
      <c r="L2533" s="851"/>
      <c r="M2533" s="522" t="s">
        <v>5</v>
      </c>
      <c r="N2533" s="524"/>
      <c r="O2533" s="827" t="s">
        <v>333</v>
      </c>
      <c r="P2533" s="828"/>
      <c r="Q2533" s="849"/>
      <c r="R2533" s="850"/>
      <c r="S2533" s="850"/>
      <c r="T2533" s="850"/>
      <c r="U2533" s="850"/>
      <c r="V2533" s="850"/>
      <c r="W2533" s="851"/>
      <c r="AA2533" s="257"/>
      <c r="AB2533" s="257"/>
      <c r="AC2533" s="257"/>
      <c r="AD2533" s="257"/>
      <c r="AE2533" s="257"/>
    </row>
    <row r="2534" spans="2:31" s="256" customFormat="1" ht="17.100000000000001" customHeight="1" x14ac:dyDescent="0.15">
      <c r="B2534" s="522" t="s">
        <v>6</v>
      </c>
      <c r="C2534" s="524"/>
      <c r="D2534" s="844" t="s">
        <v>338</v>
      </c>
      <c r="E2534" s="845"/>
      <c r="F2534" s="849"/>
      <c r="G2534" s="850"/>
      <c r="H2534" s="850"/>
      <c r="I2534" s="850"/>
      <c r="J2534" s="850"/>
      <c r="K2534" s="850"/>
      <c r="L2534" s="851"/>
      <c r="M2534" s="522" t="s">
        <v>6</v>
      </c>
      <c r="N2534" s="524"/>
      <c r="O2534" s="844" t="s">
        <v>338</v>
      </c>
      <c r="P2534" s="845"/>
      <c r="Q2534" s="849"/>
      <c r="R2534" s="850"/>
      <c r="S2534" s="850"/>
      <c r="T2534" s="850"/>
      <c r="U2534" s="850"/>
      <c r="V2534" s="850"/>
      <c r="W2534" s="851"/>
    </row>
    <row r="2535" spans="2:31" s="256" customFormat="1" ht="17.100000000000001" customHeight="1" x14ac:dyDescent="0.15">
      <c r="B2535" s="562" t="s">
        <v>29</v>
      </c>
      <c r="C2535" s="831" t="s">
        <v>267</v>
      </c>
      <c r="D2535" s="832"/>
      <c r="E2535" s="260"/>
      <c r="F2535" s="849"/>
      <c r="G2535" s="850"/>
      <c r="H2535" s="850"/>
      <c r="I2535" s="850"/>
      <c r="J2535" s="850"/>
      <c r="K2535" s="850"/>
      <c r="L2535" s="851"/>
      <c r="M2535" s="562" t="s">
        <v>29</v>
      </c>
      <c r="N2535" s="831" t="s">
        <v>267</v>
      </c>
      <c r="O2535" s="832"/>
      <c r="P2535" s="260"/>
      <c r="Q2535" s="849"/>
      <c r="R2535" s="850"/>
      <c r="S2535" s="850"/>
      <c r="T2535" s="850"/>
      <c r="U2535" s="850"/>
      <c r="V2535" s="850"/>
      <c r="W2535" s="851"/>
    </row>
    <row r="2536" spans="2:31" s="256" customFormat="1" ht="17.100000000000001" customHeight="1" x14ac:dyDescent="0.15">
      <c r="B2536" s="565"/>
      <c r="C2536" s="831" t="s">
        <v>268</v>
      </c>
      <c r="D2536" s="832"/>
      <c r="E2536" s="261" t="s">
        <v>551</v>
      </c>
      <c r="F2536" s="852"/>
      <c r="G2536" s="853"/>
      <c r="H2536" s="853"/>
      <c r="I2536" s="853"/>
      <c r="J2536" s="853"/>
      <c r="K2536" s="853"/>
      <c r="L2536" s="854"/>
      <c r="M2536" s="565"/>
      <c r="N2536" s="831" t="s">
        <v>268</v>
      </c>
      <c r="O2536" s="832"/>
      <c r="P2536" s="261" t="s">
        <v>551</v>
      </c>
      <c r="Q2536" s="852"/>
      <c r="R2536" s="853"/>
      <c r="S2536" s="853"/>
      <c r="T2536" s="853"/>
      <c r="U2536" s="853"/>
      <c r="V2536" s="853"/>
      <c r="W2536" s="854"/>
    </row>
    <row r="2537" spans="2:31" s="256" customFormat="1" ht="17.100000000000001" customHeight="1" x14ac:dyDescent="0.15">
      <c r="B2537" s="522" t="s">
        <v>7</v>
      </c>
      <c r="C2537" s="523"/>
      <c r="D2537" s="524"/>
      <c r="E2537" s="833" t="s">
        <v>1104</v>
      </c>
      <c r="F2537" s="857"/>
      <c r="G2537" s="857"/>
      <c r="H2537" s="857"/>
      <c r="I2537" s="857"/>
      <c r="J2537" s="857"/>
      <c r="K2537" s="857"/>
      <c r="L2537" s="858"/>
      <c r="M2537" s="522" t="s">
        <v>7</v>
      </c>
      <c r="N2537" s="523"/>
      <c r="O2537" s="524"/>
      <c r="P2537" s="833" t="s">
        <v>1104</v>
      </c>
      <c r="Q2537" s="857"/>
      <c r="R2537" s="857"/>
      <c r="S2537" s="857"/>
      <c r="T2537" s="857"/>
      <c r="U2537" s="857"/>
      <c r="V2537" s="857"/>
      <c r="W2537" s="858"/>
    </row>
    <row r="2538" spans="2:31" s="256" customFormat="1" ht="17.100000000000001" customHeight="1" x14ac:dyDescent="0.15">
      <c r="B2538" s="522" t="s">
        <v>46</v>
      </c>
      <c r="C2538" s="523"/>
      <c r="D2538" s="524"/>
      <c r="E2538" s="813" t="s">
        <v>1392</v>
      </c>
      <c r="F2538" s="814"/>
      <c r="G2538" s="814"/>
      <c r="H2538" s="814"/>
      <c r="I2538" s="814"/>
      <c r="J2538" s="814"/>
      <c r="K2538" s="814"/>
      <c r="L2538" s="815"/>
      <c r="M2538" s="522" t="s">
        <v>46</v>
      </c>
      <c r="N2538" s="523"/>
      <c r="O2538" s="524"/>
      <c r="P2538" s="813" t="s">
        <v>1391</v>
      </c>
      <c r="Q2538" s="814"/>
      <c r="R2538" s="814"/>
      <c r="S2538" s="814"/>
      <c r="T2538" s="814"/>
      <c r="U2538" s="814"/>
      <c r="V2538" s="814"/>
      <c r="W2538" s="815"/>
    </row>
    <row r="2539" spans="2:31" s="256" customFormat="1" ht="17.100000000000001" customHeight="1" x14ac:dyDescent="0.15">
      <c r="B2539" s="522" t="s">
        <v>270</v>
      </c>
      <c r="C2539" s="523"/>
      <c r="D2539" s="524"/>
      <c r="E2539" s="813" t="s">
        <v>516</v>
      </c>
      <c r="F2539" s="814"/>
      <c r="G2539" s="814"/>
      <c r="H2539" s="855"/>
      <c r="I2539" s="855"/>
      <c r="J2539" s="855"/>
      <c r="K2539" s="855"/>
      <c r="L2539" s="856"/>
      <c r="M2539" s="522" t="s">
        <v>270</v>
      </c>
      <c r="N2539" s="523"/>
      <c r="O2539" s="524"/>
      <c r="P2539" s="813" t="s">
        <v>516</v>
      </c>
      <c r="Q2539" s="814"/>
      <c r="R2539" s="814"/>
      <c r="S2539" s="855"/>
      <c r="T2539" s="855"/>
      <c r="U2539" s="855"/>
      <c r="V2539" s="855"/>
      <c r="W2539" s="856"/>
    </row>
    <row r="2540" spans="2:31" s="256" customFormat="1" ht="17.100000000000001" customHeight="1" x14ac:dyDescent="0.15">
      <c r="B2540" s="522" t="s">
        <v>289</v>
      </c>
      <c r="C2540" s="523"/>
      <c r="D2540" s="524"/>
      <c r="E2540" s="862" t="s">
        <v>552</v>
      </c>
      <c r="F2540" s="863"/>
      <c r="G2540" s="863"/>
      <c r="H2540" s="816" t="s">
        <v>8</v>
      </c>
      <c r="I2540" s="817"/>
      <c r="J2540" s="818"/>
      <c r="K2540" s="819"/>
      <c r="L2540" s="820"/>
      <c r="M2540" s="522" t="s">
        <v>289</v>
      </c>
      <c r="N2540" s="523"/>
      <c r="O2540" s="524"/>
      <c r="P2540" s="862" t="s">
        <v>552</v>
      </c>
      <c r="Q2540" s="863"/>
      <c r="R2540" s="863"/>
      <c r="S2540" s="816" t="s">
        <v>8</v>
      </c>
      <c r="T2540" s="817"/>
      <c r="U2540" s="818"/>
      <c r="V2540" s="819"/>
      <c r="W2540" s="820"/>
    </row>
    <row r="2541" spans="2:31" s="256" customFormat="1" ht="17.100000000000001" customHeight="1" x14ac:dyDescent="0.15">
      <c r="B2541" s="565" t="s">
        <v>567</v>
      </c>
      <c r="C2541" s="566"/>
      <c r="D2541" s="821" t="s">
        <v>1110</v>
      </c>
      <c r="E2541" s="822"/>
      <c r="F2541" s="822"/>
      <c r="G2541" s="822"/>
      <c r="H2541" s="822"/>
      <c r="I2541" s="822"/>
      <c r="J2541" s="822"/>
      <c r="K2541" s="822"/>
      <c r="L2541" s="823"/>
      <c r="M2541" s="565" t="s">
        <v>567</v>
      </c>
      <c r="N2541" s="566"/>
      <c r="O2541" s="821" t="s">
        <v>1110</v>
      </c>
      <c r="P2541" s="822"/>
      <c r="Q2541" s="822"/>
      <c r="R2541" s="822"/>
      <c r="S2541" s="822"/>
      <c r="T2541" s="822"/>
      <c r="U2541" s="822"/>
      <c r="V2541" s="822"/>
      <c r="W2541" s="823"/>
    </row>
    <row r="2542" spans="2:31" s="256" customFormat="1" ht="20.100000000000001" customHeight="1" x14ac:dyDescent="0.15">
      <c r="B2542" s="861" t="s">
        <v>564</v>
      </c>
      <c r="C2542" s="839" t="s">
        <v>565</v>
      </c>
      <c r="D2542" s="883" t="s">
        <v>767</v>
      </c>
      <c r="E2542" s="884"/>
      <c r="F2542" s="846"/>
      <c r="G2542" s="847"/>
      <c r="H2542" s="847"/>
      <c r="I2542" s="847"/>
      <c r="J2542" s="847"/>
      <c r="K2542" s="847"/>
      <c r="L2542" s="848"/>
      <c r="M2542" s="861" t="s">
        <v>564</v>
      </c>
      <c r="N2542" s="839" t="s">
        <v>565</v>
      </c>
      <c r="O2542" s="883" t="s">
        <v>767</v>
      </c>
      <c r="P2542" s="884"/>
      <c r="Q2542" s="846"/>
      <c r="R2542" s="847"/>
      <c r="S2542" s="847"/>
      <c r="T2542" s="847"/>
      <c r="U2542" s="847"/>
      <c r="V2542" s="847"/>
      <c r="W2542" s="848"/>
    </row>
    <row r="2543" spans="2:31" s="256" customFormat="1" ht="20.100000000000001" customHeight="1" x14ac:dyDescent="0.15">
      <c r="B2543" s="859"/>
      <c r="C2543" s="830"/>
      <c r="D2543" s="880"/>
      <c r="E2543" s="881"/>
      <c r="F2543" s="849"/>
      <c r="G2543" s="850"/>
      <c r="H2543" s="850"/>
      <c r="I2543" s="850"/>
      <c r="J2543" s="850"/>
      <c r="K2543" s="850"/>
      <c r="L2543" s="851"/>
      <c r="M2543" s="859"/>
      <c r="N2543" s="830"/>
      <c r="O2543" s="880"/>
      <c r="P2543" s="881"/>
      <c r="Q2543" s="849"/>
      <c r="R2543" s="850"/>
      <c r="S2543" s="850"/>
      <c r="T2543" s="850"/>
      <c r="U2543" s="850"/>
      <c r="V2543" s="850"/>
      <c r="W2543" s="851"/>
    </row>
    <row r="2544" spans="2:31" s="256" customFormat="1" ht="20.100000000000001" customHeight="1" x14ac:dyDescent="0.15">
      <c r="B2544" s="859"/>
      <c r="C2544" s="839" t="s">
        <v>2</v>
      </c>
      <c r="D2544" s="842">
        <v>5</v>
      </c>
      <c r="E2544" s="843"/>
      <c r="F2544" s="849"/>
      <c r="G2544" s="850"/>
      <c r="H2544" s="850"/>
      <c r="I2544" s="850"/>
      <c r="J2544" s="850"/>
      <c r="K2544" s="850"/>
      <c r="L2544" s="851"/>
      <c r="M2544" s="859"/>
      <c r="N2544" s="839" t="s">
        <v>2</v>
      </c>
      <c r="O2544" s="842">
        <v>6</v>
      </c>
      <c r="P2544" s="843"/>
      <c r="Q2544" s="849"/>
      <c r="R2544" s="850"/>
      <c r="S2544" s="850"/>
      <c r="T2544" s="850"/>
      <c r="U2544" s="850"/>
      <c r="V2544" s="850"/>
      <c r="W2544" s="851"/>
    </row>
    <row r="2545" spans="2:31" s="256" customFormat="1" ht="20.100000000000001" customHeight="1" x14ac:dyDescent="0.15">
      <c r="B2545" s="860"/>
      <c r="C2545" s="830"/>
      <c r="D2545" s="844"/>
      <c r="E2545" s="845"/>
      <c r="F2545" s="849"/>
      <c r="G2545" s="850"/>
      <c r="H2545" s="850"/>
      <c r="I2545" s="850"/>
      <c r="J2545" s="850"/>
      <c r="K2545" s="850"/>
      <c r="L2545" s="851"/>
      <c r="M2545" s="860"/>
      <c r="N2545" s="830"/>
      <c r="O2545" s="844"/>
      <c r="P2545" s="845"/>
      <c r="Q2545" s="849"/>
      <c r="R2545" s="850"/>
      <c r="S2545" s="850"/>
      <c r="T2545" s="850"/>
      <c r="U2545" s="850"/>
      <c r="V2545" s="850"/>
      <c r="W2545" s="851"/>
    </row>
    <row r="2546" spans="2:31" s="256" customFormat="1" ht="17.100000000000001" customHeight="1" x14ac:dyDescent="0.15">
      <c r="B2546" s="574" t="s">
        <v>566</v>
      </c>
      <c r="C2546" s="574" t="s">
        <v>3</v>
      </c>
      <c r="D2546" s="842" t="s">
        <v>534</v>
      </c>
      <c r="E2546" s="843"/>
      <c r="F2546" s="849"/>
      <c r="G2546" s="850"/>
      <c r="H2546" s="850"/>
      <c r="I2546" s="850"/>
      <c r="J2546" s="850"/>
      <c r="K2546" s="850"/>
      <c r="L2546" s="851"/>
      <c r="M2546" s="574" t="s">
        <v>566</v>
      </c>
      <c r="N2546" s="574" t="s">
        <v>3</v>
      </c>
      <c r="O2546" s="842" t="s">
        <v>331</v>
      </c>
      <c r="P2546" s="843"/>
      <c r="Q2546" s="849"/>
      <c r="R2546" s="850"/>
      <c r="S2546" s="850"/>
      <c r="T2546" s="850"/>
      <c r="U2546" s="850"/>
      <c r="V2546" s="850"/>
      <c r="W2546" s="851"/>
    </row>
    <row r="2547" spans="2:31" s="256" customFormat="1" ht="17.100000000000001" customHeight="1" x14ac:dyDescent="0.15">
      <c r="B2547" s="574"/>
      <c r="C2547" s="574"/>
      <c r="D2547" s="844"/>
      <c r="E2547" s="845"/>
      <c r="F2547" s="849"/>
      <c r="G2547" s="850"/>
      <c r="H2547" s="850"/>
      <c r="I2547" s="850"/>
      <c r="J2547" s="850"/>
      <c r="K2547" s="850"/>
      <c r="L2547" s="851"/>
      <c r="M2547" s="574"/>
      <c r="N2547" s="574"/>
      <c r="O2547" s="844"/>
      <c r="P2547" s="845"/>
      <c r="Q2547" s="849"/>
      <c r="R2547" s="850"/>
      <c r="S2547" s="850"/>
      <c r="T2547" s="850"/>
      <c r="U2547" s="850"/>
      <c r="V2547" s="850"/>
      <c r="W2547" s="851"/>
    </row>
    <row r="2548" spans="2:31" s="256" customFormat="1" ht="17.100000000000001" customHeight="1" x14ac:dyDescent="0.15">
      <c r="B2548" s="574"/>
      <c r="C2548" s="574" t="s">
        <v>4</v>
      </c>
      <c r="D2548" s="842" t="s">
        <v>485</v>
      </c>
      <c r="E2548" s="843"/>
      <c r="F2548" s="849"/>
      <c r="G2548" s="850"/>
      <c r="H2548" s="850"/>
      <c r="I2548" s="850"/>
      <c r="J2548" s="850"/>
      <c r="K2548" s="850"/>
      <c r="L2548" s="851"/>
      <c r="M2548" s="574"/>
      <c r="N2548" s="574" t="s">
        <v>4</v>
      </c>
      <c r="O2548" s="842" t="s">
        <v>356</v>
      </c>
      <c r="P2548" s="843"/>
      <c r="Q2548" s="849"/>
      <c r="R2548" s="850"/>
      <c r="S2548" s="850"/>
      <c r="T2548" s="850"/>
      <c r="U2548" s="850"/>
      <c r="V2548" s="850"/>
      <c r="W2548" s="851"/>
    </row>
    <row r="2549" spans="2:31" s="256" customFormat="1" ht="17.100000000000001" customHeight="1" x14ac:dyDescent="0.15">
      <c r="B2549" s="574"/>
      <c r="C2549" s="574"/>
      <c r="D2549" s="844"/>
      <c r="E2549" s="845"/>
      <c r="F2549" s="849"/>
      <c r="G2549" s="850"/>
      <c r="H2549" s="850"/>
      <c r="I2549" s="850"/>
      <c r="J2549" s="850"/>
      <c r="K2549" s="850"/>
      <c r="L2549" s="851"/>
      <c r="M2549" s="574"/>
      <c r="N2549" s="574"/>
      <c r="O2549" s="844"/>
      <c r="P2549" s="845"/>
      <c r="Q2549" s="849"/>
      <c r="R2549" s="850"/>
      <c r="S2549" s="850"/>
      <c r="T2549" s="850"/>
      <c r="U2549" s="850"/>
      <c r="V2549" s="850"/>
      <c r="W2549" s="851"/>
    </row>
    <row r="2550" spans="2:31" s="256" customFormat="1" ht="17.100000000000001" customHeight="1" x14ac:dyDescent="0.15">
      <c r="B2550" s="522" t="s">
        <v>5</v>
      </c>
      <c r="C2550" s="524"/>
      <c r="D2550" s="827" t="s">
        <v>332</v>
      </c>
      <c r="E2550" s="828"/>
      <c r="F2550" s="849"/>
      <c r="G2550" s="850"/>
      <c r="H2550" s="850"/>
      <c r="I2550" s="850"/>
      <c r="J2550" s="850"/>
      <c r="K2550" s="850"/>
      <c r="L2550" s="851"/>
      <c r="M2550" s="522" t="s">
        <v>5</v>
      </c>
      <c r="N2550" s="524"/>
      <c r="O2550" s="827" t="s">
        <v>332</v>
      </c>
      <c r="P2550" s="828"/>
      <c r="Q2550" s="849"/>
      <c r="R2550" s="850"/>
      <c r="S2550" s="850"/>
      <c r="T2550" s="850"/>
      <c r="U2550" s="850"/>
      <c r="V2550" s="850"/>
      <c r="W2550" s="851"/>
    </row>
    <row r="2551" spans="2:31" s="256" customFormat="1" ht="17.100000000000001" customHeight="1" x14ac:dyDescent="0.15">
      <c r="B2551" s="522" t="s">
        <v>6</v>
      </c>
      <c r="C2551" s="524"/>
      <c r="D2551" s="844" t="s">
        <v>338</v>
      </c>
      <c r="E2551" s="845"/>
      <c r="F2551" s="849"/>
      <c r="G2551" s="850"/>
      <c r="H2551" s="850"/>
      <c r="I2551" s="850"/>
      <c r="J2551" s="850"/>
      <c r="K2551" s="850"/>
      <c r="L2551" s="851"/>
      <c r="M2551" s="522" t="s">
        <v>6</v>
      </c>
      <c r="N2551" s="524"/>
      <c r="O2551" s="844" t="s">
        <v>338</v>
      </c>
      <c r="P2551" s="845"/>
      <c r="Q2551" s="849"/>
      <c r="R2551" s="850"/>
      <c r="S2551" s="850"/>
      <c r="T2551" s="850"/>
      <c r="U2551" s="850"/>
      <c r="V2551" s="850"/>
      <c r="W2551" s="851"/>
    </row>
    <row r="2552" spans="2:31" s="256" customFormat="1" ht="17.100000000000001" customHeight="1" x14ac:dyDescent="0.15">
      <c r="B2552" s="562" t="s">
        <v>29</v>
      </c>
      <c r="C2552" s="831" t="s">
        <v>267</v>
      </c>
      <c r="D2552" s="832"/>
      <c r="E2552" s="260"/>
      <c r="F2552" s="849"/>
      <c r="G2552" s="850"/>
      <c r="H2552" s="850"/>
      <c r="I2552" s="850"/>
      <c r="J2552" s="850"/>
      <c r="K2552" s="850"/>
      <c r="L2552" s="851"/>
      <c r="M2552" s="562" t="s">
        <v>29</v>
      </c>
      <c r="N2552" s="831" t="s">
        <v>267</v>
      </c>
      <c r="O2552" s="832"/>
      <c r="P2552" s="260"/>
      <c r="Q2552" s="849"/>
      <c r="R2552" s="850"/>
      <c r="S2552" s="850"/>
      <c r="T2552" s="850"/>
      <c r="U2552" s="850"/>
      <c r="V2552" s="850"/>
      <c r="W2552" s="851"/>
    </row>
    <row r="2553" spans="2:31" s="256" customFormat="1" ht="17.100000000000001" customHeight="1" x14ac:dyDescent="0.15">
      <c r="B2553" s="565"/>
      <c r="C2553" s="831" t="s">
        <v>268</v>
      </c>
      <c r="D2553" s="832"/>
      <c r="E2553" s="261" t="s">
        <v>551</v>
      </c>
      <c r="F2553" s="852"/>
      <c r="G2553" s="853"/>
      <c r="H2553" s="853"/>
      <c r="I2553" s="853"/>
      <c r="J2553" s="853"/>
      <c r="K2553" s="853"/>
      <c r="L2553" s="854"/>
      <c r="M2553" s="565"/>
      <c r="N2553" s="831" t="s">
        <v>268</v>
      </c>
      <c r="O2553" s="832"/>
      <c r="P2553" s="261" t="s">
        <v>554</v>
      </c>
      <c r="Q2553" s="852"/>
      <c r="R2553" s="853"/>
      <c r="S2553" s="853"/>
      <c r="T2553" s="853"/>
      <c r="U2553" s="853"/>
      <c r="V2553" s="853"/>
      <c r="W2553" s="854"/>
    </row>
    <row r="2554" spans="2:31" s="256" customFormat="1" ht="17.100000000000001" customHeight="1" x14ac:dyDescent="0.15">
      <c r="B2554" s="522" t="s">
        <v>7</v>
      </c>
      <c r="C2554" s="523"/>
      <c r="D2554" s="524"/>
      <c r="E2554" s="833" t="s">
        <v>1393</v>
      </c>
      <c r="F2554" s="834"/>
      <c r="G2554" s="834"/>
      <c r="H2554" s="834"/>
      <c r="I2554" s="834"/>
      <c r="J2554" s="834"/>
      <c r="K2554" s="834"/>
      <c r="L2554" s="835"/>
      <c r="M2554" s="522" t="s">
        <v>7</v>
      </c>
      <c r="N2554" s="523"/>
      <c r="O2554" s="524"/>
      <c r="P2554" s="833" t="s">
        <v>1232</v>
      </c>
      <c r="Q2554" s="857"/>
      <c r="R2554" s="857"/>
      <c r="S2554" s="857"/>
      <c r="T2554" s="857"/>
      <c r="U2554" s="857"/>
      <c r="V2554" s="857"/>
      <c r="W2554" s="858"/>
    </row>
    <row r="2555" spans="2:31" s="256" customFormat="1" ht="17.100000000000001" customHeight="1" x14ac:dyDescent="0.15">
      <c r="B2555" s="522" t="s">
        <v>46</v>
      </c>
      <c r="C2555" s="523"/>
      <c r="D2555" s="524"/>
      <c r="E2555" s="813" t="s">
        <v>1381</v>
      </c>
      <c r="F2555" s="814"/>
      <c r="G2555" s="814"/>
      <c r="H2555" s="814"/>
      <c r="I2555" s="814"/>
      <c r="J2555" s="814"/>
      <c r="K2555" s="814"/>
      <c r="L2555" s="815"/>
      <c r="M2555" s="522" t="s">
        <v>46</v>
      </c>
      <c r="N2555" s="523"/>
      <c r="O2555" s="524"/>
      <c r="P2555" s="813" t="s">
        <v>1234</v>
      </c>
      <c r="Q2555" s="814"/>
      <c r="R2555" s="814"/>
      <c r="S2555" s="855"/>
      <c r="T2555" s="855"/>
      <c r="U2555" s="855"/>
      <c r="V2555" s="855"/>
      <c r="W2555" s="856"/>
    </row>
    <row r="2556" spans="2:31" s="256" customFormat="1" ht="17.100000000000001" customHeight="1" x14ac:dyDescent="0.15">
      <c r="B2556" s="522" t="s">
        <v>270</v>
      </c>
      <c r="C2556" s="523"/>
      <c r="D2556" s="524"/>
      <c r="E2556" s="813" t="s">
        <v>516</v>
      </c>
      <c r="F2556" s="814"/>
      <c r="G2556" s="814"/>
      <c r="H2556" s="814"/>
      <c r="I2556" s="814"/>
      <c r="J2556" s="814"/>
      <c r="K2556" s="814"/>
      <c r="L2556" s="815"/>
      <c r="M2556" s="522" t="s">
        <v>270</v>
      </c>
      <c r="N2556" s="523"/>
      <c r="O2556" s="524"/>
      <c r="P2556" s="813" t="s">
        <v>516</v>
      </c>
      <c r="Q2556" s="814"/>
      <c r="R2556" s="814"/>
      <c r="S2556" s="855"/>
      <c r="T2556" s="855"/>
      <c r="U2556" s="855"/>
      <c r="V2556" s="855"/>
      <c r="W2556" s="856"/>
    </row>
    <row r="2557" spans="2:31" s="256" customFormat="1" ht="17.100000000000001" customHeight="1" x14ac:dyDescent="0.15">
      <c r="B2557" s="522" t="s">
        <v>289</v>
      </c>
      <c r="C2557" s="523"/>
      <c r="D2557" s="524"/>
      <c r="E2557" s="862" t="s">
        <v>552</v>
      </c>
      <c r="F2557" s="863"/>
      <c r="G2557" s="864"/>
      <c r="H2557" s="816" t="s">
        <v>8</v>
      </c>
      <c r="I2557" s="817"/>
      <c r="J2557" s="818"/>
      <c r="K2557" s="819"/>
      <c r="L2557" s="820"/>
      <c r="M2557" s="522" t="s">
        <v>289</v>
      </c>
      <c r="N2557" s="523"/>
      <c r="O2557" s="524"/>
      <c r="P2557" s="813" t="s">
        <v>555</v>
      </c>
      <c r="Q2557" s="814"/>
      <c r="R2557" s="814"/>
      <c r="S2557" s="816" t="s">
        <v>8</v>
      </c>
      <c r="T2557" s="817"/>
      <c r="U2557" s="818"/>
      <c r="V2557" s="819"/>
      <c r="W2557" s="820"/>
    </row>
    <row r="2558" spans="2:31" s="256" customFormat="1" ht="17.100000000000001" customHeight="1" x14ac:dyDescent="0.15">
      <c r="B2558" s="865" t="s">
        <v>567</v>
      </c>
      <c r="C2558" s="866"/>
      <c r="D2558" s="821" t="s">
        <v>1109</v>
      </c>
      <c r="E2558" s="822"/>
      <c r="F2558" s="822"/>
      <c r="G2558" s="822"/>
      <c r="H2558" s="822"/>
      <c r="I2558" s="822"/>
      <c r="J2558" s="822"/>
      <c r="K2558" s="822"/>
      <c r="L2558" s="823"/>
      <c r="M2558" s="865" t="s">
        <v>567</v>
      </c>
      <c r="N2558" s="882"/>
      <c r="O2558" s="821" t="s">
        <v>1236</v>
      </c>
      <c r="P2558" s="822"/>
      <c r="Q2558" s="822"/>
      <c r="R2558" s="822"/>
      <c r="S2558" s="822"/>
      <c r="T2558" s="822"/>
      <c r="U2558" s="822"/>
      <c r="V2558" s="822"/>
      <c r="W2558" s="823"/>
    </row>
    <row r="2559" spans="2:31" ht="15" customHeight="1" x14ac:dyDescent="0.15">
      <c r="B2559" s="263"/>
      <c r="C2559" s="824" t="s">
        <v>568</v>
      </c>
      <c r="D2559" s="825"/>
      <c r="E2559" s="825"/>
      <c r="F2559" s="825"/>
      <c r="G2559" s="825"/>
      <c r="H2559" s="825"/>
      <c r="I2559" s="825"/>
      <c r="J2559" s="825"/>
      <c r="K2559" s="825"/>
      <c r="L2559" s="825"/>
      <c r="M2559" s="263"/>
      <c r="N2559" s="263" t="s">
        <v>569</v>
      </c>
      <c r="O2559" s="263"/>
      <c r="P2559" s="263"/>
      <c r="Q2559" s="263"/>
      <c r="R2559" s="263"/>
      <c r="S2559" s="263"/>
      <c r="T2559" s="263"/>
      <c r="U2559" s="263"/>
      <c r="V2559" s="263"/>
      <c r="W2559" s="263"/>
      <c r="AA2559" s="256"/>
      <c r="AB2559" s="256"/>
      <c r="AC2559" s="256"/>
      <c r="AD2559" s="256"/>
      <c r="AE2559" s="256"/>
    </row>
    <row r="2560" spans="2:31" ht="15" customHeight="1" x14ac:dyDescent="0.15">
      <c r="B2560" s="263"/>
      <c r="C2560" s="826"/>
      <c r="D2560" s="826"/>
      <c r="E2560" s="826"/>
      <c r="F2560" s="826"/>
      <c r="G2560" s="826"/>
      <c r="H2560" s="826"/>
      <c r="I2560" s="826"/>
      <c r="J2560" s="826"/>
      <c r="K2560" s="826"/>
      <c r="L2560" s="826"/>
      <c r="M2560" s="263"/>
      <c r="N2560" s="263" t="s">
        <v>570</v>
      </c>
      <c r="O2560" s="263"/>
      <c r="P2560" s="263"/>
      <c r="Q2560" s="263"/>
      <c r="R2560" s="263"/>
      <c r="S2560" s="263"/>
      <c r="T2560" s="263"/>
      <c r="U2560" s="263"/>
      <c r="V2560" s="263"/>
      <c r="W2560" s="263"/>
      <c r="AA2560" s="256"/>
      <c r="AB2560" s="256"/>
      <c r="AC2560" s="256"/>
      <c r="AD2560" s="256"/>
      <c r="AE2560" s="256"/>
    </row>
    <row r="2561" spans="2:31" ht="15" customHeight="1" x14ac:dyDescent="0.15">
      <c r="C2561" s="263" t="s">
        <v>571</v>
      </c>
      <c r="N2561" s="264" t="s">
        <v>517</v>
      </c>
      <c r="O2561" s="264"/>
      <c r="P2561" s="264"/>
      <c r="Q2561" s="264"/>
      <c r="R2561" s="264"/>
      <c r="S2561" s="264"/>
      <c r="T2561" s="264"/>
      <c r="U2561" s="264"/>
      <c r="V2561" s="264"/>
      <c r="AA2561" s="256"/>
      <c r="AB2561" s="256"/>
      <c r="AC2561" s="256"/>
      <c r="AD2561" s="256"/>
      <c r="AE2561" s="256"/>
    </row>
    <row r="2562" spans="2:31" ht="15" customHeight="1" x14ac:dyDescent="0.15">
      <c r="C2562" s="263" t="s">
        <v>573</v>
      </c>
      <c r="N2562" s="264" t="s">
        <v>572</v>
      </c>
      <c r="O2562" s="264"/>
      <c r="P2562" s="264"/>
      <c r="Q2562" s="264"/>
      <c r="R2562" s="264"/>
      <c r="S2562" s="264"/>
      <c r="T2562" s="264"/>
      <c r="U2562" s="264"/>
      <c r="V2562" s="264"/>
      <c r="AA2562" s="256"/>
      <c r="AB2562" s="256"/>
      <c r="AC2562" s="256"/>
      <c r="AD2562" s="256"/>
      <c r="AE2562" s="256"/>
    </row>
    <row r="2563" spans="2:31" x14ac:dyDescent="0.15">
      <c r="C2563" s="264" t="s">
        <v>542</v>
      </c>
      <c r="N2563" s="264" t="s">
        <v>450</v>
      </c>
      <c r="O2563" s="264"/>
      <c r="P2563" s="264"/>
      <c r="Q2563" s="264"/>
      <c r="R2563" s="264"/>
      <c r="S2563" s="264"/>
      <c r="T2563" s="264"/>
      <c r="U2563" s="264"/>
      <c r="V2563" s="264"/>
      <c r="AA2563" s="256"/>
      <c r="AB2563" s="256"/>
      <c r="AC2563" s="256"/>
      <c r="AD2563" s="256"/>
      <c r="AE2563" s="256"/>
    </row>
    <row r="2564" spans="2:31" x14ac:dyDescent="0.15">
      <c r="N2564" s="264"/>
      <c r="AA2564" s="256"/>
      <c r="AB2564" s="256"/>
      <c r="AC2564" s="256"/>
      <c r="AD2564" s="256"/>
      <c r="AE2564" s="256"/>
    </row>
    <row r="2565" spans="2:31" x14ac:dyDescent="0.15">
      <c r="N2565" s="264"/>
      <c r="AA2565" s="256"/>
      <c r="AB2565" s="256"/>
      <c r="AC2565" s="256"/>
      <c r="AD2565" s="256"/>
      <c r="AE2565" s="256"/>
    </row>
    <row r="2566" spans="2:31" ht="9" customHeight="1" x14ac:dyDescent="0.15">
      <c r="AA2566" s="256"/>
      <c r="AB2566" s="256"/>
      <c r="AC2566" s="256"/>
      <c r="AD2566" s="256"/>
      <c r="AE2566" s="256"/>
    </row>
    <row r="2567" spans="2:31" s="256" customFormat="1" ht="22.5" customHeight="1" x14ac:dyDescent="0.15">
      <c r="B2567" s="867" t="s">
        <v>563</v>
      </c>
      <c r="C2567" s="867"/>
      <c r="D2567" s="867"/>
      <c r="E2567" s="867"/>
      <c r="F2567" s="867"/>
      <c r="G2567" s="867"/>
      <c r="H2567" s="867"/>
      <c r="I2567" s="867"/>
      <c r="J2567" s="867"/>
      <c r="K2567" s="867"/>
      <c r="L2567" s="867"/>
      <c r="M2567" s="867"/>
      <c r="N2567" s="867"/>
      <c r="O2567" s="867"/>
      <c r="P2567" s="867"/>
      <c r="Q2567" s="867"/>
      <c r="R2567" s="867"/>
      <c r="S2567" s="867"/>
      <c r="T2567" s="867"/>
      <c r="U2567" s="867"/>
      <c r="V2567" s="867"/>
      <c r="W2567" s="867"/>
      <c r="Y2567" s="242" t="s">
        <v>551</v>
      </c>
    </row>
    <row r="2568" spans="2:31" s="256" customFormat="1" ht="20.100000000000001" customHeight="1" x14ac:dyDescent="0.15">
      <c r="B2568" s="258" t="s">
        <v>27</v>
      </c>
      <c r="C2568" s="258"/>
      <c r="D2568" s="868" t="str">
        <f>D2523</f>
        <v>ミネトンネル</v>
      </c>
      <c r="E2568" s="868"/>
      <c r="F2568" s="868"/>
      <c r="G2568" s="868"/>
      <c r="H2568" s="869" t="s">
        <v>28</v>
      </c>
      <c r="I2568" s="869"/>
      <c r="J2568" s="870" t="str">
        <f>J2523</f>
        <v>一般国道　316号</v>
      </c>
      <c r="K2568" s="870"/>
      <c r="L2568" s="870"/>
      <c r="M2568" s="871" t="s">
        <v>255</v>
      </c>
      <c r="N2568" s="871"/>
      <c r="O2568" s="871"/>
      <c r="P2568" s="872" t="str">
        <f>P2523</f>
        <v>株式会社ニュージェック</v>
      </c>
      <c r="Q2568" s="872"/>
      <c r="R2568" s="872"/>
      <c r="S2568" s="562" t="s">
        <v>220</v>
      </c>
      <c r="T2568" s="564"/>
      <c r="U2568" s="873">
        <f>U2523</f>
        <v>44294</v>
      </c>
      <c r="V2568" s="874"/>
      <c r="W2568" s="875"/>
      <c r="Y2568" s="242" t="s">
        <v>554</v>
      </c>
    </row>
    <row r="2569" spans="2:31" s="256" customFormat="1" ht="20.100000000000001" customHeight="1" x14ac:dyDescent="0.15">
      <c r="B2569" s="259" t="s">
        <v>0</v>
      </c>
      <c r="C2569" s="259"/>
      <c r="D2569" s="879" t="str">
        <f>D2524</f>
        <v>美祢トンネル</v>
      </c>
      <c r="E2569" s="879"/>
      <c r="F2569" s="879"/>
      <c r="G2569" s="879"/>
      <c r="H2569" s="541" t="s">
        <v>1</v>
      </c>
      <c r="I2569" s="541"/>
      <c r="J2569" s="870" t="str">
        <f>J2524</f>
        <v>宇部土木建築事務所</v>
      </c>
      <c r="K2569" s="870"/>
      <c r="L2569" s="870"/>
      <c r="M2569" s="871" t="s">
        <v>256</v>
      </c>
      <c r="N2569" s="871"/>
      <c r="O2569" s="871"/>
      <c r="P2569" s="872" t="str">
        <f>P2524</f>
        <v>石村　勝伸</v>
      </c>
      <c r="Q2569" s="872"/>
      <c r="R2569" s="872"/>
      <c r="S2569" s="705"/>
      <c r="T2569" s="706"/>
      <c r="U2569" s="876"/>
      <c r="V2569" s="877"/>
      <c r="W2569" s="878"/>
      <c r="Y2569" s="242" t="s">
        <v>54</v>
      </c>
    </row>
    <row r="2570" spans="2:31" s="256" customFormat="1" ht="20.100000000000001" customHeight="1" x14ac:dyDescent="0.15">
      <c r="B2570" s="861" t="s">
        <v>564</v>
      </c>
      <c r="C2570" s="839" t="s">
        <v>565</v>
      </c>
      <c r="D2570" s="883" t="s">
        <v>767</v>
      </c>
      <c r="E2570" s="884"/>
      <c r="F2570" s="846"/>
      <c r="G2570" s="847"/>
      <c r="H2570" s="847"/>
      <c r="I2570" s="847"/>
      <c r="J2570" s="847"/>
      <c r="K2570" s="847"/>
      <c r="L2570" s="848"/>
      <c r="M2570" s="861" t="s">
        <v>564</v>
      </c>
      <c r="N2570" s="839" t="s">
        <v>565</v>
      </c>
      <c r="O2570" s="883" t="s">
        <v>767</v>
      </c>
      <c r="P2570" s="884"/>
      <c r="Q2570" s="846"/>
      <c r="R2570" s="847"/>
      <c r="S2570" s="847"/>
      <c r="T2570" s="847"/>
      <c r="U2570" s="847"/>
      <c r="V2570" s="847"/>
      <c r="W2570" s="848"/>
      <c r="Y2570" s="242" t="s">
        <v>55</v>
      </c>
    </row>
    <row r="2571" spans="2:31" s="256" customFormat="1" ht="20.100000000000001" customHeight="1" x14ac:dyDescent="0.15">
      <c r="B2571" s="859"/>
      <c r="C2571" s="830"/>
      <c r="D2571" s="880"/>
      <c r="E2571" s="881"/>
      <c r="F2571" s="849"/>
      <c r="G2571" s="850"/>
      <c r="H2571" s="850"/>
      <c r="I2571" s="850"/>
      <c r="J2571" s="850"/>
      <c r="K2571" s="850"/>
      <c r="L2571" s="851"/>
      <c r="M2571" s="859"/>
      <c r="N2571" s="830"/>
      <c r="O2571" s="880"/>
      <c r="P2571" s="881"/>
      <c r="Q2571" s="849"/>
      <c r="R2571" s="850"/>
      <c r="S2571" s="850"/>
      <c r="T2571" s="850"/>
      <c r="U2571" s="850"/>
      <c r="V2571" s="850"/>
      <c r="W2571" s="851"/>
    </row>
    <row r="2572" spans="2:31" s="256" customFormat="1" ht="20.100000000000001" customHeight="1" x14ac:dyDescent="0.15">
      <c r="B2572" s="859"/>
      <c r="C2572" s="839" t="s">
        <v>2</v>
      </c>
      <c r="D2572" s="842">
        <v>7</v>
      </c>
      <c r="E2572" s="843"/>
      <c r="F2572" s="849"/>
      <c r="G2572" s="850"/>
      <c r="H2572" s="850"/>
      <c r="I2572" s="850"/>
      <c r="J2572" s="850"/>
      <c r="K2572" s="850"/>
      <c r="L2572" s="851"/>
      <c r="M2572" s="859"/>
      <c r="N2572" s="839" t="s">
        <v>2</v>
      </c>
      <c r="O2572" s="842">
        <v>8</v>
      </c>
      <c r="P2572" s="843"/>
      <c r="Q2572" s="849"/>
      <c r="R2572" s="850"/>
      <c r="S2572" s="850"/>
      <c r="T2572" s="850"/>
      <c r="U2572" s="850"/>
      <c r="V2572" s="850"/>
      <c r="W2572" s="851"/>
    </row>
    <row r="2573" spans="2:31" s="256" customFormat="1" ht="20.100000000000001" customHeight="1" x14ac:dyDescent="0.15">
      <c r="B2573" s="860"/>
      <c r="C2573" s="830"/>
      <c r="D2573" s="844"/>
      <c r="E2573" s="845"/>
      <c r="F2573" s="849"/>
      <c r="G2573" s="850"/>
      <c r="H2573" s="850"/>
      <c r="I2573" s="850"/>
      <c r="J2573" s="850"/>
      <c r="K2573" s="850"/>
      <c r="L2573" s="851"/>
      <c r="M2573" s="860"/>
      <c r="N2573" s="830"/>
      <c r="O2573" s="844"/>
      <c r="P2573" s="845"/>
      <c r="Q2573" s="849"/>
      <c r="R2573" s="850"/>
      <c r="S2573" s="850"/>
      <c r="T2573" s="850"/>
      <c r="U2573" s="850"/>
      <c r="V2573" s="850"/>
      <c r="W2573" s="851"/>
    </row>
    <row r="2574" spans="2:31" s="256" customFormat="1" ht="17.100000000000001" customHeight="1" x14ac:dyDescent="0.15">
      <c r="B2574" s="574" t="s">
        <v>566</v>
      </c>
      <c r="C2574" s="574" t="s">
        <v>3</v>
      </c>
      <c r="D2574" s="842" t="s">
        <v>331</v>
      </c>
      <c r="E2574" s="843"/>
      <c r="F2574" s="849"/>
      <c r="G2574" s="850"/>
      <c r="H2574" s="850"/>
      <c r="I2574" s="850"/>
      <c r="J2574" s="850"/>
      <c r="K2574" s="850"/>
      <c r="L2574" s="851"/>
      <c r="M2574" s="574" t="s">
        <v>566</v>
      </c>
      <c r="N2574" s="574" t="s">
        <v>3</v>
      </c>
      <c r="O2574" s="842" t="s">
        <v>331</v>
      </c>
      <c r="P2574" s="843"/>
      <c r="Q2574" s="849"/>
      <c r="R2574" s="850"/>
      <c r="S2574" s="850"/>
      <c r="T2574" s="850"/>
      <c r="U2574" s="850"/>
      <c r="V2574" s="850"/>
      <c r="W2574" s="851"/>
      <c r="AA2574" s="257"/>
      <c r="AB2574" s="257"/>
      <c r="AC2574" s="257"/>
      <c r="AD2574" s="257"/>
      <c r="AE2574" s="257"/>
    </row>
    <row r="2575" spans="2:31" s="256" customFormat="1" ht="17.100000000000001" customHeight="1" x14ac:dyDescent="0.15">
      <c r="B2575" s="574"/>
      <c r="C2575" s="574"/>
      <c r="D2575" s="844"/>
      <c r="E2575" s="845"/>
      <c r="F2575" s="849"/>
      <c r="G2575" s="850"/>
      <c r="H2575" s="850"/>
      <c r="I2575" s="850"/>
      <c r="J2575" s="850"/>
      <c r="K2575" s="850"/>
      <c r="L2575" s="851"/>
      <c r="M2575" s="574"/>
      <c r="N2575" s="574"/>
      <c r="O2575" s="844"/>
      <c r="P2575" s="845"/>
      <c r="Q2575" s="849"/>
      <c r="R2575" s="850"/>
      <c r="S2575" s="850"/>
      <c r="T2575" s="850"/>
      <c r="U2575" s="850"/>
      <c r="V2575" s="850"/>
      <c r="W2575" s="851"/>
      <c r="AA2575" s="257"/>
      <c r="AB2575" s="257"/>
      <c r="AC2575" s="257"/>
      <c r="AD2575" s="257"/>
      <c r="AE2575" s="257"/>
    </row>
    <row r="2576" spans="2:31" s="256" customFormat="1" ht="17.100000000000001" customHeight="1" x14ac:dyDescent="0.15">
      <c r="B2576" s="574"/>
      <c r="C2576" s="574" t="s">
        <v>4</v>
      </c>
      <c r="D2576" s="842" t="s">
        <v>355</v>
      </c>
      <c r="E2576" s="843"/>
      <c r="F2576" s="849"/>
      <c r="G2576" s="850"/>
      <c r="H2576" s="850"/>
      <c r="I2576" s="850"/>
      <c r="J2576" s="850"/>
      <c r="K2576" s="850"/>
      <c r="L2576" s="851"/>
      <c r="M2576" s="574"/>
      <c r="N2576" s="574" t="s">
        <v>4</v>
      </c>
      <c r="O2576" s="842" t="s">
        <v>355</v>
      </c>
      <c r="P2576" s="843"/>
      <c r="Q2576" s="849"/>
      <c r="R2576" s="850"/>
      <c r="S2576" s="850"/>
      <c r="T2576" s="850"/>
      <c r="U2576" s="850"/>
      <c r="V2576" s="850"/>
      <c r="W2576" s="851"/>
      <c r="AA2576" s="257"/>
      <c r="AB2576" s="257"/>
      <c r="AC2576" s="257"/>
      <c r="AD2576" s="257"/>
      <c r="AE2576" s="257"/>
    </row>
    <row r="2577" spans="2:31" s="256" customFormat="1" ht="17.100000000000001" customHeight="1" x14ac:dyDescent="0.15">
      <c r="B2577" s="574"/>
      <c r="C2577" s="574"/>
      <c r="D2577" s="844"/>
      <c r="E2577" s="845"/>
      <c r="F2577" s="849"/>
      <c r="G2577" s="850"/>
      <c r="H2577" s="850"/>
      <c r="I2577" s="850"/>
      <c r="J2577" s="850"/>
      <c r="K2577" s="850"/>
      <c r="L2577" s="851"/>
      <c r="M2577" s="574"/>
      <c r="N2577" s="574"/>
      <c r="O2577" s="844"/>
      <c r="P2577" s="845"/>
      <c r="Q2577" s="849"/>
      <c r="R2577" s="850"/>
      <c r="S2577" s="850"/>
      <c r="T2577" s="850"/>
      <c r="U2577" s="850"/>
      <c r="V2577" s="850"/>
      <c r="W2577" s="851"/>
      <c r="AA2577" s="257"/>
      <c r="AB2577" s="257"/>
      <c r="AC2577" s="257"/>
      <c r="AD2577" s="257"/>
      <c r="AE2577" s="257"/>
    </row>
    <row r="2578" spans="2:31" s="256" customFormat="1" ht="17.100000000000001" customHeight="1" x14ac:dyDescent="0.15">
      <c r="B2578" s="522" t="s">
        <v>5</v>
      </c>
      <c r="C2578" s="524"/>
      <c r="D2578" s="827" t="s">
        <v>332</v>
      </c>
      <c r="E2578" s="828"/>
      <c r="F2578" s="849"/>
      <c r="G2578" s="850"/>
      <c r="H2578" s="850"/>
      <c r="I2578" s="850"/>
      <c r="J2578" s="850"/>
      <c r="K2578" s="850"/>
      <c r="L2578" s="851"/>
      <c r="M2578" s="522" t="s">
        <v>5</v>
      </c>
      <c r="N2578" s="524"/>
      <c r="O2578" s="827" t="s">
        <v>333</v>
      </c>
      <c r="P2578" s="828"/>
      <c r="Q2578" s="849"/>
      <c r="R2578" s="850"/>
      <c r="S2578" s="850"/>
      <c r="T2578" s="850"/>
      <c r="U2578" s="850"/>
      <c r="V2578" s="850"/>
      <c r="W2578" s="851"/>
      <c r="AA2578" s="257"/>
      <c r="AB2578" s="257"/>
      <c r="AC2578" s="257"/>
      <c r="AD2578" s="257"/>
      <c r="AE2578" s="257"/>
    </row>
    <row r="2579" spans="2:31" s="256" customFormat="1" ht="17.100000000000001" customHeight="1" x14ac:dyDescent="0.15">
      <c r="B2579" s="522" t="s">
        <v>6</v>
      </c>
      <c r="C2579" s="524"/>
      <c r="D2579" s="844" t="s">
        <v>532</v>
      </c>
      <c r="E2579" s="845"/>
      <c r="F2579" s="849"/>
      <c r="G2579" s="850"/>
      <c r="H2579" s="850"/>
      <c r="I2579" s="850"/>
      <c r="J2579" s="850"/>
      <c r="K2579" s="850"/>
      <c r="L2579" s="851"/>
      <c r="M2579" s="522" t="s">
        <v>6</v>
      </c>
      <c r="N2579" s="524"/>
      <c r="O2579" s="844" t="s">
        <v>340</v>
      </c>
      <c r="P2579" s="845"/>
      <c r="Q2579" s="849"/>
      <c r="R2579" s="850"/>
      <c r="S2579" s="850"/>
      <c r="T2579" s="850"/>
      <c r="U2579" s="850"/>
      <c r="V2579" s="850"/>
      <c r="W2579" s="851"/>
    </row>
    <row r="2580" spans="2:31" s="256" customFormat="1" ht="17.100000000000001" customHeight="1" x14ac:dyDescent="0.15">
      <c r="B2580" s="562" t="s">
        <v>29</v>
      </c>
      <c r="C2580" s="831" t="s">
        <v>267</v>
      </c>
      <c r="D2580" s="832"/>
      <c r="E2580" s="260"/>
      <c r="F2580" s="849"/>
      <c r="G2580" s="850"/>
      <c r="H2580" s="850"/>
      <c r="I2580" s="850"/>
      <c r="J2580" s="850"/>
      <c r="K2580" s="850"/>
      <c r="L2580" s="851"/>
      <c r="M2580" s="562" t="s">
        <v>29</v>
      </c>
      <c r="N2580" s="831" t="s">
        <v>267</v>
      </c>
      <c r="O2580" s="832"/>
      <c r="P2580" s="260"/>
      <c r="Q2580" s="849"/>
      <c r="R2580" s="850"/>
      <c r="S2580" s="850"/>
      <c r="T2580" s="850"/>
      <c r="U2580" s="850"/>
      <c r="V2580" s="850"/>
      <c r="W2580" s="851"/>
    </row>
    <row r="2581" spans="2:31" s="256" customFormat="1" ht="17.100000000000001" customHeight="1" x14ac:dyDescent="0.15">
      <c r="B2581" s="565"/>
      <c r="C2581" s="831" t="s">
        <v>268</v>
      </c>
      <c r="D2581" s="832"/>
      <c r="E2581" s="261" t="s">
        <v>554</v>
      </c>
      <c r="F2581" s="852"/>
      <c r="G2581" s="853"/>
      <c r="H2581" s="853"/>
      <c r="I2581" s="853"/>
      <c r="J2581" s="853"/>
      <c r="K2581" s="853"/>
      <c r="L2581" s="854"/>
      <c r="M2581" s="565"/>
      <c r="N2581" s="831" t="s">
        <v>268</v>
      </c>
      <c r="O2581" s="832"/>
      <c r="P2581" s="261" t="s">
        <v>554</v>
      </c>
      <c r="Q2581" s="852"/>
      <c r="R2581" s="853"/>
      <c r="S2581" s="853"/>
      <c r="T2581" s="853"/>
      <c r="U2581" s="853"/>
      <c r="V2581" s="853"/>
      <c r="W2581" s="854"/>
    </row>
    <row r="2582" spans="2:31" s="256" customFormat="1" ht="17.100000000000001" customHeight="1" x14ac:dyDescent="0.15">
      <c r="B2582" s="522" t="s">
        <v>7</v>
      </c>
      <c r="C2582" s="523"/>
      <c r="D2582" s="524"/>
      <c r="E2582" s="833" t="s">
        <v>1298</v>
      </c>
      <c r="F2582" s="857"/>
      <c r="G2582" s="857"/>
      <c r="H2582" s="857"/>
      <c r="I2582" s="857"/>
      <c r="J2582" s="857"/>
      <c r="K2582" s="857"/>
      <c r="L2582" s="858"/>
      <c r="M2582" s="522" t="s">
        <v>7</v>
      </c>
      <c r="N2582" s="523"/>
      <c r="O2582" s="524"/>
      <c r="P2582" s="833" t="s">
        <v>1396</v>
      </c>
      <c r="Q2582" s="857"/>
      <c r="R2582" s="857"/>
      <c r="S2582" s="857"/>
      <c r="T2582" s="857"/>
      <c r="U2582" s="857"/>
      <c r="V2582" s="857"/>
      <c r="W2582" s="858"/>
    </row>
    <row r="2583" spans="2:31" s="256" customFormat="1" ht="17.100000000000001" customHeight="1" x14ac:dyDescent="0.15">
      <c r="B2583" s="522" t="s">
        <v>46</v>
      </c>
      <c r="C2583" s="523"/>
      <c r="D2583" s="524"/>
      <c r="E2583" s="813" t="s">
        <v>1171</v>
      </c>
      <c r="F2583" s="814"/>
      <c r="G2583" s="814"/>
      <c r="H2583" s="855"/>
      <c r="I2583" s="855"/>
      <c r="J2583" s="855"/>
      <c r="K2583" s="855"/>
      <c r="L2583" s="856"/>
      <c r="M2583" s="522" t="s">
        <v>46</v>
      </c>
      <c r="N2583" s="523"/>
      <c r="O2583" s="524"/>
      <c r="P2583" s="813" t="s">
        <v>516</v>
      </c>
      <c r="Q2583" s="814"/>
      <c r="R2583" s="814"/>
      <c r="S2583" s="855"/>
      <c r="T2583" s="855"/>
      <c r="U2583" s="855"/>
      <c r="V2583" s="855"/>
      <c r="W2583" s="856"/>
    </row>
    <row r="2584" spans="2:31" s="256" customFormat="1" ht="17.100000000000001" customHeight="1" x14ac:dyDescent="0.15">
      <c r="B2584" s="522" t="s">
        <v>270</v>
      </c>
      <c r="C2584" s="523"/>
      <c r="D2584" s="524"/>
      <c r="E2584" s="813" t="s">
        <v>516</v>
      </c>
      <c r="F2584" s="814"/>
      <c r="G2584" s="814"/>
      <c r="H2584" s="855"/>
      <c r="I2584" s="855"/>
      <c r="J2584" s="855"/>
      <c r="K2584" s="855"/>
      <c r="L2584" s="856"/>
      <c r="M2584" s="522" t="s">
        <v>270</v>
      </c>
      <c r="N2584" s="523"/>
      <c r="O2584" s="524"/>
      <c r="P2584" s="813" t="s">
        <v>516</v>
      </c>
      <c r="Q2584" s="814"/>
      <c r="R2584" s="814"/>
      <c r="S2584" s="855"/>
      <c r="T2584" s="855"/>
      <c r="U2584" s="855"/>
      <c r="V2584" s="855"/>
      <c r="W2584" s="856"/>
    </row>
    <row r="2585" spans="2:31" s="256" customFormat="1" ht="17.100000000000001" customHeight="1" x14ac:dyDescent="0.15">
      <c r="B2585" s="522" t="s">
        <v>289</v>
      </c>
      <c r="C2585" s="523"/>
      <c r="D2585" s="524"/>
      <c r="E2585" s="813" t="s">
        <v>555</v>
      </c>
      <c r="F2585" s="814"/>
      <c r="G2585" s="814"/>
      <c r="H2585" s="816" t="s">
        <v>8</v>
      </c>
      <c r="I2585" s="817"/>
      <c r="J2585" s="818"/>
      <c r="K2585" s="819"/>
      <c r="L2585" s="820"/>
      <c r="M2585" s="522" t="s">
        <v>289</v>
      </c>
      <c r="N2585" s="523"/>
      <c r="O2585" s="524"/>
      <c r="P2585" s="813" t="s">
        <v>555</v>
      </c>
      <c r="Q2585" s="814"/>
      <c r="R2585" s="814"/>
      <c r="S2585" s="816" t="s">
        <v>8</v>
      </c>
      <c r="T2585" s="817"/>
      <c r="U2585" s="818"/>
      <c r="V2585" s="819"/>
      <c r="W2585" s="820"/>
    </row>
    <row r="2586" spans="2:31" s="256" customFormat="1" ht="17.100000000000001" customHeight="1" x14ac:dyDescent="0.15">
      <c r="B2586" s="565" t="s">
        <v>567</v>
      </c>
      <c r="C2586" s="566"/>
      <c r="D2586" s="836" t="s">
        <v>1395</v>
      </c>
      <c r="E2586" s="837"/>
      <c r="F2586" s="837"/>
      <c r="G2586" s="837"/>
      <c r="H2586" s="837"/>
      <c r="I2586" s="837"/>
      <c r="J2586" s="837"/>
      <c r="K2586" s="837"/>
      <c r="L2586" s="838"/>
      <c r="M2586" s="565" t="s">
        <v>567</v>
      </c>
      <c r="N2586" s="566"/>
      <c r="O2586" s="885" t="s">
        <v>1281</v>
      </c>
      <c r="P2586" s="886"/>
      <c r="Q2586" s="886"/>
      <c r="R2586" s="886"/>
      <c r="S2586" s="886"/>
      <c r="T2586" s="886"/>
      <c r="U2586" s="886"/>
      <c r="V2586" s="886"/>
      <c r="W2586" s="887"/>
    </row>
    <row r="2587" spans="2:31" s="256" customFormat="1" ht="20.100000000000001" customHeight="1" x14ac:dyDescent="0.15">
      <c r="B2587" s="861" t="s">
        <v>564</v>
      </c>
      <c r="C2587" s="839" t="s">
        <v>565</v>
      </c>
      <c r="D2587" s="883" t="s">
        <v>767</v>
      </c>
      <c r="E2587" s="884"/>
      <c r="F2587" s="846"/>
      <c r="G2587" s="847"/>
      <c r="H2587" s="847"/>
      <c r="I2587" s="847"/>
      <c r="J2587" s="847"/>
      <c r="K2587" s="847"/>
      <c r="L2587" s="848"/>
      <c r="M2587" s="861" t="s">
        <v>564</v>
      </c>
      <c r="N2587" s="839" t="s">
        <v>565</v>
      </c>
      <c r="O2587" s="883" t="s">
        <v>768</v>
      </c>
      <c r="P2587" s="884"/>
      <c r="Q2587" s="846"/>
      <c r="R2587" s="847"/>
      <c r="S2587" s="847"/>
      <c r="T2587" s="847"/>
      <c r="U2587" s="847"/>
      <c r="V2587" s="847"/>
      <c r="W2587" s="848"/>
    </row>
    <row r="2588" spans="2:31" s="256" customFormat="1" ht="20.100000000000001" customHeight="1" x14ac:dyDescent="0.15">
      <c r="B2588" s="859"/>
      <c r="C2588" s="830"/>
      <c r="D2588" s="880"/>
      <c r="E2588" s="881"/>
      <c r="F2588" s="849"/>
      <c r="G2588" s="850"/>
      <c r="H2588" s="850"/>
      <c r="I2588" s="850"/>
      <c r="J2588" s="850"/>
      <c r="K2588" s="850"/>
      <c r="L2588" s="851"/>
      <c r="M2588" s="859"/>
      <c r="N2588" s="830"/>
      <c r="O2588" s="880"/>
      <c r="P2588" s="881"/>
      <c r="Q2588" s="849"/>
      <c r="R2588" s="850"/>
      <c r="S2588" s="850"/>
      <c r="T2588" s="850"/>
      <c r="U2588" s="850"/>
      <c r="V2588" s="850"/>
      <c r="W2588" s="851"/>
    </row>
    <row r="2589" spans="2:31" s="256" customFormat="1" ht="20.100000000000001" customHeight="1" x14ac:dyDescent="0.15">
      <c r="B2589" s="859"/>
      <c r="C2589" s="839" t="s">
        <v>2</v>
      </c>
      <c r="D2589" s="842">
        <v>9</v>
      </c>
      <c r="E2589" s="843"/>
      <c r="F2589" s="849"/>
      <c r="G2589" s="850"/>
      <c r="H2589" s="850"/>
      <c r="I2589" s="850"/>
      <c r="J2589" s="850"/>
      <c r="K2589" s="850"/>
      <c r="L2589" s="851"/>
      <c r="M2589" s="859"/>
      <c r="N2589" s="839" t="s">
        <v>2</v>
      </c>
      <c r="O2589" s="842">
        <v>1</v>
      </c>
      <c r="P2589" s="843"/>
      <c r="Q2589" s="849"/>
      <c r="R2589" s="850"/>
      <c r="S2589" s="850"/>
      <c r="T2589" s="850"/>
      <c r="U2589" s="850"/>
      <c r="V2589" s="850"/>
      <c r="W2589" s="851"/>
    </row>
    <row r="2590" spans="2:31" s="256" customFormat="1" ht="20.100000000000001" customHeight="1" x14ac:dyDescent="0.15">
      <c r="B2590" s="860"/>
      <c r="C2590" s="830"/>
      <c r="D2590" s="844"/>
      <c r="E2590" s="845"/>
      <c r="F2590" s="849"/>
      <c r="G2590" s="850"/>
      <c r="H2590" s="850"/>
      <c r="I2590" s="850"/>
      <c r="J2590" s="850"/>
      <c r="K2590" s="850"/>
      <c r="L2590" s="851"/>
      <c r="M2590" s="860"/>
      <c r="N2590" s="830"/>
      <c r="O2590" s="844"/>
      <c r="P2590" s="845"/>
      <c r="Q2590" s="849"/>
      <c r="R2590" s="850"/>
      <c r="S2590" s="850"/>
      <c r="T2590" s="850"/>
      <c r="U2590" s="850"/>
      <c r="V2590" s="850"/>
      <c r="W2590" s="851"/>
    </row>
    <row r="2591" spans="2:31" s="256" customFormat="1" ht="17.100000000000001" customHeight="1" x14ac:dyDescent="0.15">
      <c r="B2591" s="574" t="s">
        <v>566</v>
      </c>
      <c r="C2591" s="574" t="s">
        <v>3</v>
      </c>
      <c r="D2591" s="842" t="s">
        <v>331</v>
      </c>
      <c r="E2591" s="843"/>
      <c r="F2591" s="849"/>
      <c r="G2591" s="850"/>
      <c r="H2591" s="850"/>
      <c r="I2591" s="850"/>
      <c r="J2591" s="850"/>
      <c r="K2591" s="850"/>
      <c r="L2591" s="851"/>
      <c r="M2591" s="574" t="s">
        <v>566</v>
      </c>
      <c r="N2591" s="574" t="s">
        <v>3</v>
      </c>
      <c r="O2591" s="842" t="s">
        <v>534</v>
      </c>
      <c r="P2591" s="843"/>
      <c r="Q2591" s="849"/>
      <c r="R2591" s="850"/>
      <c r="S2591" s="850"/>
      <c r="T2591" s="850"/>
      <c r="U2591" s="850"/>
      <c r="V2591" s="850"/>
      <c r="W2591" s="851"/>
    </row>
    <row r="2592" spans="2:31" s="256" customFormat="1" ht="17.100000000000001" customHeight="1" x14ac:dyDescent="0.15">
      <c r="B2592" s="574"/>
      <c r="C2592" s="574"/>
      <c r="D2592" s="844"/>
      <c r="E2592" s="845"/>
      <c r="F2592" s="849"/>
      <c r="G2592" s="850"/>
      <c r="H2592" s="850"/>
      <c r="I2592" s="850"/>
      <c r="J2592" s="850"/>
      <c r="K2592" s="850"/>
      <c r="L2592" s="851"/>
      <c r="M2592" s="574"/>
      <c r="N2592" s="574"/>
      <c r="O2592" s="844"/>
      <c r="P2592" s="845"/>
      <c r="Q2592" s="849"/>
      <c r="R2592" s="850"/>
      <c r="S2592" s="850"/>
      <c r="T2592" s="850"/>
      <c r="U2592" s="850"/>
      <c r="V2592" s="850"/>
      <c r="W2592" s="851"/>
    </row>
    <row r="2593" spans="2:31" s="256" customFormat="1" ht="17.100000000000001" customHeight="1" x14ac:dyDescent="0.15">
      <c r="B2593" s="574"/>
      <c r="C2593" s="574" t="s">
        <v>4</v>
      </c>
      <c r="D2593" s="842" t="s">
        <v>355</v>
      </c>
      <c r="E2593" s="843"/>
      <c r="F2593" s="849"/>
      <c r="G2593" s="850"/>
      <c r="H2593" s="850"/>
      <c r="I2593" s="850"/>
      <c r="J2593" s="850"/>
      <c r="K2593" s="850"/>
      <c r="L2593" s="851"/>
      <c r="M2593" s="574"/>
      <c r="N2593" s="574" t="s">
        <v>4</v>
      </c>
      <c r="O2593" s="842" t="s">
        <v>486</v>
      </c>
      <c r="P2593" s="843"/>
      <c r="Q2593" s="849"/>
      <c r="R2593" s="850"/>
      <c r="S2593" s="850"/>
      <c r="T2593" s="850"/>
      <c r="U2593" s="850"/>
      <c r="V2593" s="850"/>
      <c r="W2593" s="851"/>
    </row>
    <row r="2594" spans="2:31" s="256" customFormat="1" ht="17.100000000000001" customHeight="1" x14ac:dyDescent="0.15">
      <c r="B2594" s="574"/>
      <c r="C2594" s="574"/>
      <c r="D2594" s="844"/>
      <c r="E2594" s="845"/>
      <c r="F2594" s="849"/>
      <c r="G2594" s="850"/>
      <c r="H2594" s="850"/>
      <c r="I2594" s="850"/>
      <c r="J2594" s="850"/>
      <c r="K2594" s="850"/>
      <c r="L2594" s="851"/>
      <c r="M2594" s="574"/>
      <c r="N2594" s="574"/>
      <c r="O2594" s="844"/>
      <c r="P2594" s="845"/>
      <c r="Q2594" s="849"/>
      <c r="R2594" s="850"/>
      <c r="S2594" s="850"/>
      <c r="T2594" s="850"/>
      <c r="U2594" s="850"/>
      <c r="V2594" s="850"/>
      <c r="W2594" s="851"/>
    </row>
    <row r="2595" spans="2:31" s="256" customFormat="1" ht="17.100000000000001" customHeight="1" x14ac:dyDescent="0.15">
      <c r="B2595" s="522" t="s">
        <v>5</v>
      </c>
      <c r="C2595" s="524"/>
      <c r="D2595" s="827" t="s">
        <v>332</v>
      </c>
      <c r="E2595" s="828"/>
      <c r="F2595" s="849"/>
      <c r="G2595" s="850"/>
      <c r="H2595" s="850"/>
      <c r="I2595" s="850"/>
      <c r="J2595" s="850"/>
      <c r="K2595" s="850"/>
      <c r="L2595" s="851"/>
      <c r="M2595" s="522" t="s">
        <v>5</v>
      </c>
      <c r="N2595" s="524"/>
      <c r="O2595" s="888" t="s">
        <v>342</v>
      </c>
      <c r="P2595" s="889"/>
      <c r="Q2595" s="849"/>
      <c r="R2595" s="850"/>
      <c r="S2595" s="850"/>
      <c r="T2595" s="850"/>
      <c r="U2595" s="850"/>
      <c r="V2595" s="850"/>
      <c r="W2595" s="851"/>
    </row>
    <row r="2596" spans="2:31" s="256" customFormat="1" ht="17.100000000000001" customHeight="1" x14ac:dyDescent="0.15">
      <c r="B2596" s="522" t="s">
        <v>6</v>
      </c>
      <c r="C2596" s="524"/>
      <c r="D2596" s="844" t="s">
        <v>338</v>
      </c>
      <c r="E2596" s="845"/>
      <c r="F2596" s="849"/>
      <c r="G2596" s="850"/>
      <c r="H2596" s="850"/>
      <c r="I2596" s="850"/>
      <c r="J2596" s="850"/>
      <c r="K2596" s="850"/>
      <c r="L2596" s="851"/>
      <c r="M2596" s="522" t="s">
        <v>6</v>
      </c>
      <c r="N2596" s="524"/>
      <c r="O2596" s="844" t="s">
        <v>336</v>
      </c>
      <c r="P2596" s="845"/>
      <c r="Q2596" s="849"/>
      <c r="R2596" s="850"/>
      <c r="S2596" s="850"/>
      <c r="T2596" s="850"/>
      <c r="U2596" s="850"/>
      <c r="V2596" s="850"/>
      <c r="W2596" s="851"/>
    </row>
    <row r="2597" spans="2:31" s="256" customFormat="1" ht="17.100000000000001" customHeight="1" x14ac:dyDescent="0.15">
      <c r="B2597" s="562" t="s">
        <v>29</v>
      </c>
      <c r="C2597" s="831" t="s">
        <v>267</v>
      </c>
      <c r="D2597" s="832"/>
      <c r="E2597" s="260"/>
      <c r="F2597" s="849"/>
      <c r="G2597" s="850"/>
      <c r="H2597" s="850"/>
      <c r="I2597" s="850"/>
      <c r="J2597" s="850"/>
      <c r="K2597" s="850"/>
      <c r="L2597" s="851"/>
      <c r="M2597" s="562" t="s">
        <v>29</v>
      </c>
      <c r="N2597" s="831" t="s">
        <v>267</v>
      </c>
      <c r="O2597" s="832"/>
      <c r="P2597" s="260"/>
      <c r="Q2597" s="849"/>
      <c r="R2597" s="850"/>
      <c r="S2597" s="850"/>
      <c r="T2597" s="850"/>
      <c r="U2597" s="850"/>
      <c r="V2597" s="850"/>
      <c r="W2597" s="851"/>
    </row>
    <row r="2598" spans="2:31" s="256" customFormat="1" ht="17.100000000000001" customHeight="1" x14ac:dyDescent="0.15">
      <c r="B2598" s="565"/>
      <c r="C2598" s="831" t="s">
        <v>268</v>
      </c>
      <c r="D2598" s="832"/>
      <c r="E2598" s="261" t="s">
        <v>554</v>
      </c>
      <c r="F2598" s="852"/>
      <c r="G2598" s="853"/>
      <c r="H2598" s="853"/>
      <c r="I2598" s="853"/>
      <c r="J2598" s="853"/>
      <c r="K2598" s="853"/>
      <c r="L2598" s="854"/>
      <c r="M2598" s="565"/>
      <c r="N2598" s="831" t="s">
        <v>268</v>
      </c>
      <c r="O2598" s="832"/>
      <c r="P2598" s="261" t="s">
        <v>554</v>
      </c>
      <c r="Q2598" s="852"/>
      <c r="R2598" s="853"/>
      <c r="S2598" s="853"/>
      <c r="T2598" s="853"/>
      <c r="U2598" s="853"/>
      <c r="V2598" s="853"/>
      <c r="W2598" s="854"/>
    </row>
    <row r="2599" spans="2:31" s="256" customFormat="1" ht="17.100000000000001" customHeight="1" x14ac:dyDescent="0.15">
      <c r="B2599" s="522" t="s">
        <v>7</v>
      </c>
      <c r="C2599" s="523"/>
      <c r="D2599" s="524"/>
      <c r="E2599" s="833" t="s">
        <v>1156</v>
      </c>
      <c r="F2599" s="857"/>
      <c r="G2599" s="857"/>
      <c r="H2599" s="857"/>
      <c r="I2599" s="857"/>
      <c r="J2599" s="857"/>
      <c r="K2599" s="857"/>
      <c r="L2599" s="858"/>
      <c r="M2599" s="522" t="s">
        <v>7</v>
      </c>
      <c r="N2599" s="523"/>
      <c r="O2599" s="524"/>
      <c r="P2599" s="833" t="s">
        <v>1441</v>
      </c>
      <c r="Q2599" s="857"/>
      <c r="R2599" s="857"/>
      <c r="S2599" s="857"/>
      <c r="T2599" s="857"/>
      <c r="U2599" s="857"/>
      <c r="V2599" s="857"/>
      <c r="W2599" s="858"/>
    </row>
    <row r="2600" spans="2:31" s="256" customFormat="1" ht="17.100000000000001" customHeight="1" x14ac:dyDescent="0.15">
      <c r="B2600" s="522" t="s">
        <v>46</v>
      </c>
      <c r="C2600" s="523"/>
      <c r="D2600" s="524"/>
      <c r="E2600" s="813" t="s">
        <v>1234</v>
      </c>
      <c r="F2600" s="814"/>
      <c r="G2600" s="814"/>
      <c r="H2600" s="855"/>
      <c r="I2600" s="855"/>
      <c r="J2600" s="855"/>
      <c r="K2600" s="855"/>
      <c r="L2600" s="856"/>
      <c r="M2600" s="522" t="s">
        <v>46</v>
      </c>
      <c r="N2600" s="523"/>
      <c r="O2600" s="524"/>
      <c r="P2600" s="833" t="s">
        <v>1440</v>
      </c>
      <c r="Q2600" s="857"/>
      <c r="R2600" s="857"/>
      <c r="S2600" s="857"/>
      <c r="T2600" s="857"/>
      <c r="U2600" s="857"/>
      <c r="V2600" s="857"/>
      <c r="W2600" s="858"/>
    </row>
    <row r="2601" spans="2:31" s="256" customFormat="1" ht="17.100000000000001" customHeight="1" x14ac:dyDescent="0.15">
      <c r="B2601" s="522" t="s">
        <v>270</v>
      </c>
      <c r="C2601" s="523"/>
      <c r="D2601" s="524"/>
      <c r="E2601" s="813" t="s">
        <v>516</v>
      </c>
      <c r="F2601" s="814"/>
      <c r="G2601" s="814"/>
      <c r="H2601" s="855"/>
      <c r="I2601" s="855"/>
      <c r="J2601" s="855"/>
      <c r="K2601" s="855"/>
      <c r="L2601" s="856"/>
      <c r="M2601" s="522" t="s">
        <v>270</v>
      </c>
      <c r="N2601" s="523"/>
      <c r="O2601" s="524"/>
      <c r="P2601" s="813" t="s">
        <v>516</v>
      </c>
      <c r="Q2601" s="814"/>
      <c r="R2601" s="814"/>
      <c r="S2601" s="855"/>
      <c r="T2601" s="855"/>
      <c r="U2601" s="855"/>
      <c r="V2601" s="855"/>
      <c r="W2601" s="856"/>
    </row>
    <row r="2602" spans="2:31" s="256" customFormat="1" ht="17.100000000000001" customHeight="1" x14ac:dyDescent="0.15">
      <c r="B2602" s="522" t="s">
        <v>289</v>
      </c>
      <c r="C2602" s="523"/>
      <c r="D2602" s="524"/>
      <c r="E2602" s="813" t="s">
        <v>555</v>
      </c>
      <c r="F2602" s="814"/>
      <c r="G2602" s="814"/>
      <c r="H2602" s="816" t="s">
        <v>8</v>
      </c>
      <c r="I2602" s="817"/>
      <c r="J2602" s="818"/>
      <c r="K2602" s="819"/>
      <c r="L2602" s="820"/>
      <c r="M2602" s="522" t="s">
        <v>289</v>
      </c>
      <c r="N2602" s="523"/>
      <c r="O2602" s="524"/>
      <c r="P2602" s="813" t="s">
        <v>555</v>
      </c>
      <c r="Q2602" s="814"/>
      <c r="R2602" s="814"/>
      <c r="S2602" s="816" t="s">
        <v>8</v>
      </c>
      <c r="T2602" s="817"/>
      <c r="U2602" s="818"/>
      <c r="V2602" s="819"/>
      <c r="W2602" s="820"/>
    </row>
    <row r="2603" spans="2:31" s="256" customFormat="1" ht="17.100000000000001" customHeight="1" x14ac:dyDescent="0.15">
      <c r="B2603" s="865" t="s">
        <v>567</v>
      </c>
      <c r="C2603" s="882"/>
      <c r="D2603" s="821" t="s">
        <v>1397</v>
      </c>
      <c r="E2603" s="822"/>
      <c r="F2603" s="822"/>
      <c r="G2603" s="822"/>
      <c r="H2603" s="822"/>
      <c r="I2603" s="822"/>
      <c r="J2603" s="822"/>
      <c r="K2603" s="822"/>
      <c r="L2603" s="823"/>
      <c r="M2603" s="865" t="s">
        <v>567</v>
      </c>
      <c r="N2603" s="882"/>
      <c r="O2603" s="836" t="s">
        <v>1442</v>
      </c>
      <c r="P2603" s="837"/>
      <c r="Q2603" s="837"/>
      <c r="R2603" s="837"/>
      <c r="S2603" s="837"/>
      <c r="T2603" s="837"/>
      <c r="U2603" s="837"/>
      <c r="V2603" s="837"/>
      <c r="W2603" s="838"/>
    </row>
    <row r="2604" spans="2:31" ht="15" customHeight="1" x14ac:dyDescent="0.15">
      <c r="B2604" s="263"/>
      <c r="C2604" s="824" t="s">
        <v>568</v>
      </c>
      <c r="D2604" s="825"/>
      <c r="E2604" s="825"/>
      <c r="F2604" s="825"/>
      <c r="G2604" s="825"/>
      <c r="H2604" s="825"/>
      <c r="I2604" s="825"/>
      <c r="J2604" s="825"/>
      <c r="K2604" s="825"/>
      <c r="L2604" s="825"/>
      <c r="M2604" s="263"/>
      <c r="N2604" s="263" t="s">
        <v>569</v>
      </c>
      <c r="O2604" s="263"/>
      <c r="P2604" s="263"/>
      <c r="Q2604" s="263"/>
      <c r="R2604" s="263"/>
      <c r="S2604" s="263"/>
      <c r="T2604" s="263"/>
      <c r="U2604" s="263"/>
      <c r="V2604" s="263"/>
      <c r="W2604" s="263"/>
      <c r="AA2604" s="256"/>
      <c r="AB2604" s="256"/>
      <c r="AC2604" s="256"/>
      <c r="AD2604" s="256"/>
      <c r="AE2604" s="256"/>
    </row>
    <row r="2605" spans="2:31" ht="15" customHeight="1" x14ac:dyDescent="0.15">
      <c r="B2605" s="263"/>
      <c r="C2605" s="826"/>
      <c r="D2605" s="826"/>
      <c r="E2605" s="826"/>
      <c r="F2605" s="826"/>
      <c r="G2605" s="826"/>
      <c r="H2605" s="826"/>
      <c r="I2605" s="826"/>
      <c r="J2605" s="826"/>
      <c r="K2605" s="826"/>
      <c r="L2605" s="826"/>
      <c r="M2605" s="263"/>
      <c r="N2605" s="263" t="s">
        <v>570</v>
      </c>
      <c r="O2605" s="263"/>
      <c r="P2605" s="263"/>
      <c r="Q2605" s="263"/>
      <c r="R2605" s="263"/>
      <c r="S2605" s="263"/>
      <c r="T2605" s="263"/>
      <c r="U2605" s="263"/>
      <c r="V2605" s="263"/>
      <c r="W2605" s="263"/>
      <c r="AA2605" s="256"/>
      <c r="AB2605" s="256"/>
      <c r="AC2605" s="256"/>
      <c r="AD2605" s="256"/>
      <c r="AE2605" s="256"/>
    </row>
    <row r="2606" spans="2:31" ht="15" customHeight="1" x14ac:dyDescent="0.15">
      <c r="C2606" s="263" t="s">
        <v>571</v>
      </c>
      <c r="N2606" s="264" t="s">
        <v>517</v>
      </c>
      <c r="O2606" s="264"/>
      <c r="P2606" s="264"/>
      <c r="Q2606" s="264"/>
      <c r="R2606" s="264"/>
      <c r="S2606" s="264"/>
      <c r="T2606" s="264"/>
      <c r="U2606" s="264"/>
      <c r="V2606" s="264"/>
      <c r="AA2606" s="256"/>
      <c r="AB2606" s="256"/>
      <c r="AC2606" s="256"/>
      <c r="AD2606" s="256"/>
      <c r="AE2606" s="256"/>
    </row>
    <row r="2607" spans="2:31" ht="15" customHeight="1" x14ac:dyDescent="0.15">
      <c r="C2607" s="263" t="s">
        <v>573</v>
      </c>
      <c r="N2607" s="264" t="s">
        <v>572</v>
      </c>
      <c r="O2607" s="264"/>
      <c r="P2607" s="264"/>
      <c r="Q2607" s="264"/>
      <c r="R2607" s="264"/>
      <c r="S2607" s="264"/>
      <c r="T2607" s="264"/>
      <c r="U2607" s="264"/>
      <c r="V2607" s="264"/>
      <c r="AA2607" s="256"/>
      <c r="AB2607" s="256"/>
      <c r="AC2607" s="256"/>
      <c r="AD2607" s="256"/>
      <c r="AE2607" s="256"/>
    </row>
    <row r="2608" spans="2:31" x14ac:dyDescent="0.15">
      <c r="C2608" s="264" t="s">
        <v>542</v>
      </c>
      <c r="N2608" s="264" t="s">
        <v>450</v>
      </c>
      <c r="O2608" s="264"/>
      <c r="P2608" s="264"/>
      <c r="Q2608" s="264"/>
      <c r="R2608" s="264"/>
      <c r="S2608" s="264"/>
      <c r="T2608" s="264"/>
      <c r="U2608" s="264"/>
      <c r="V2608" s="264"/>
      <c r="AA2608" s="256"/>
      <c r="AB2608" s="256"/>
      <c r="AC2608" s="256"/>
      <c r="AD2608" s="256"/>
      <c r="AE2608" s="256"/>
    </row>
    <row r="2609" spans="2:31" x14ac:dyDescent="0.15">
      <c r="N2609" s="264"/>
      <c r="AA2609" s="256"/>
      <c r="AB2609" s="256"/>
      <c r="AC2609" s="256"/>
      <c r="AD2609" s="256"/>
      <c r="AE2609" s="256"/>
    </row>
    <row r="2610" spans="2:31" x14ac:dyDescent="0.15">
      <c r="N2610" s="264"/>
      <c r="AA2610" s="256"/>
      <c r="AB2610" s="256"/>
      <c r="AC2610" s="256"/>
      <c r="AD2610" s="256"/>
      <c r="AE2610" s="256"/>
    </row>
    <row r="2611" spans="2:31" ht="9" customHeight="1" x14ac:dyDescent="0.15">
      <c r="AA2611" s="256"/>
      <c r="AB2611" s="256"/>
      <c r="AC2611" s="256"/>
      <c r="AD2611" s="256"/>
      <c r="AE2611" s="256"/>
    </row>
    <row r="2612" spans="2:31" s="256" customFormat="1" ht="22.5" customHeight="1" x14ac:dyDescent="0.15">
      <c r="B2612" s="867" t="s">
        <v>563</v>
      </c>
      <c r="C2612" s="867"/>
      <c r="D2612" s="867"/>
      <c r="E2612" s="867"/>
      <c r="F2612" s="867"/>
      <c r="G2612" s="867"/>
      <c r="H2612" s="867"/>
      <c r="I2612" s="867"/>
      <c r="J2612" s="867"/>
      <c r="K2612" s="867"/>
      <c r="L2612" s="867"/>
      <c r="M2612" s="867"/>
      <c r="N2612" s="867"/>
      <c r="O2612" s="867"/>
      <c r="P2612" s="867"/>
      <c r="Q2612" s="867"/>
      <c r="R2612" s="867"/>
      <c r="S2612" s="867"/>
      <c r="T2612" s="867"/>
      <c r="U2612" s="867"/>
      <c r="V2612" s="867"/>
      <c r="W2612" s="867"/>
      <c r="Y2612" s="242" t="s">
        <v>551</v>
      </c>
    </row>
    <row r="2613" spans="2:31" s="256" customFormat="1" ht="20.100000000000001" customHeight="1" x14ac:dyDescent="0.15">
      <c r="B2613" s="258" t="s">
        <v>27</v>
      </c>
      <c r="C2613" s="258"/>
      <c r="D2613" s="868" t="str">
        <f>D2568</f>
        <v>ミネトンネル</v>
      </c>
      <c r="E2613" s="868"/>
      <c r="F2613" s="868"/>
      <c r="G2613" s="868"/>
      <c r="H2613" s="869" t="s">
        <v>28</v>
      </c>
      <c r="I2613" s="869"/>
      <c r="J2613" s="870" t="str">
        <f>J2568</f>
        <v>一般国道　316号</v>
      </c>
      <c r="K2613" s="870"/>
      <c r="L2613" s="870"/>
      <c r="M2613" s="871" t="s">
        <v>255</v>
      </c>
      <c r="N2613" s="871"/>
      <c r="O2613" s="871"/>
      <c r="P2613" s="872" t="str">
        <f>P2568</f>
        <v>株式会社ニュージェック</v>
      </c>
      <c r="Q2613" s="872"/>
      <c r="R2613" s="872"/>
      <c r="S2613" s="562" t="s">
        <v>220</v>
      </c>
      <c r="T2613" s="564"/>
      <c r="U2613" s="873">
        <f>U2568</f>
        <v>44294</v>
      </c>
      <c r="V2613" s="874"/>
      <c r="W2613" s="875"/>
      <c r="Y2613" s="242" t="s">
        <v>554</v>
      </c>
    </row>
    <row r="2614" spans="2:31" s="256" customFormat="1" ht="20.100000000000001" customHeight="1" x14ac:dyDescent="0.15">
      <c r="B2614" s="259" t="s">
        <v>0</v>
      </c>
      <c r="C2614" s="259"/>
      <c r="D2614" s="879" t="str">
        <f>D2569</f>
        <v>美祢トンネル</v>
      </c>
      <c r="E2614" s="879"/>
      <c r="F2614" s="879"/>
      <c r="G2614" s="879"/>
      <c r="H2614" s="541" t="s">
        <v>1</v>
      </c>
      <c r="I2614" s="541"/>
      <c r="J2614" s="870" t="str">
        <f>J2569</f>
        <v>宇部土木建築事務所</v>
      </c>
      <c r="K2614" s="870"/>
      <c r="L2614" s="870"/>
      <c r="M2614" s="871" t="s">
        <v>256</v>
      </c>
      <c r="N2614" s="871"/>
      <c r="O2614" s="871"/>
      <c r="P2614" s="872" t="str">
        <f>P2569</f>
        <v>石村　勝伸</v>
      </c>
      <c r="Q2614" s="872"/>
      <c r="R2614" s="872"/>
      <c r="S2614" s="705"/>
      <c r="T2614" s="706"/>
      <c r="U2614" s="876"/>
      <c r="V2614" s="877"/>
      <c r="W2614" s="878"/>
      <c r="Y2614" s="242" t="s">
        <v>54</v>
      </c>
    </row>
    <row r="2615" spans="2:31" s="256" customFormat="1" ht="20.100000000000001" customHeight="1" x14ac:dyDescent="0.15">
      <c r="B2615" s="861" t="s">
        <v>564</v>
      </c>
      <c r="C2615" s="839" t="s">
        <v>565</v>
      </c>
      <c r="D2615" s="883" t="s">
        <v>768</v>
      </c>
      <c r="E2615" s="884"/>
      <c r="F2615" s="846"/>
      <c r="G2615" s="847"/>
      <c r="H2615" s="847"/>
      <c r="I2615" s="847"/>
      <c r="J2615" s="847"/>
      <c r="K2615" s="847"/>
      <c r="L2615" s="848"/>
      <c r="M2615" s="861" t="s">
        <v>564</v>
      </c>
      <c r="N2615" s="839" t="s">
        <v>565</v>
      </c>
      <c r="O2615" s="883" t="s">
        <v>768</v>
      </c>
      <c r="P2615" s="884"/>
      <c r="Q2615" s="846"/>
      <c r="R2615" s="847"/>
      <c r="S2615" s="847"/>
      <c r="T2615" s="847"/>
      <c r="U2615" s="847"/>
      <c r="V2615" s="847"/>
      <c r="W2615" s="848"/>
      <c r="Y2615" s="242" t="s">
        <v>55</v>
      </c>
    </row>
    <row r="2616" spans="2:31" s="256" customFormat="1" ht="20.100000000000001" customHeight="1" x14ac:dyDescent="0.15">
      <c r="B2616" s="859"/>
      <c r="C2616" s="830"/>
      <c r="D2616" s="880"/>
      <c r="E2616" s="881"/>
      <c r="F2616" s="849"/>
      <c r="G2616" s="850"/>
      <c r="H2616" s="850"/>
      <c r="I2616" s="850"/>
      <c r="J2616" s="850"/>
      <c r="K2616" s="850"/>
      <c r="L2616" s="851"/>
      <c r="M2616" s="859"/>
      <c r="N2616" s="830"/>
      <c r="O2616" s="880"/>
      <c r="P2616" s="881"/>
      <c r="Q2616" s="849"/>
      <c r="R2616" s="850"/>
      <c r="S2616" s="850"/>
      <c r="T2616" s="850"/>
      <c r="U2616" s="850"/>
      <c r="V2616" s="850"/>
      <c r="W2616" s="851"/>
    </row>
    <row r="2617" spans="2:31" s="256" customFormat="1" ht="20.100000000000001" customHeight="1" x14ac:dyDescent="0.15">
      <c r="B2617" s="859"/>
      <c r="C2617" s="839" t="s">
        <v>2</v>
      </c>
      <c r="D2617" s="842">
        <v>2</v>
      </c>
      <c r="E2617" s="843"/>
      <c r="F2617" s="849"/>
      <c r="G2617" s="850"/>
      <c r="H2617" s="850"/>
      <c r="I2617" s="850"/>
      <c r="J2617" s="850"/>
      <c r="K2617" s="850"/>
      <c r="L2617" s="851"/>
      <c r="M2617" s="859"/>
      <c r="N2617" s="839" t="s">
        <v>2</v>
      </c>
      <c r="O2617" s="842">
        <v>3</v>
      </c>
      <c r="P2617" s="843"/>
      <c r="Q2617" s="849"/>
      <c r="R2617" s="850"/>
      <c r="S2617" s="850"/>
      <c r="T2617" s="850"/>
      <c r="U2617" s="850"/>
      <c r="V2617" s="850"/>
      <c r="W2617" s="851"/>
    </row>
    <row r="2618" spans="2:31" s="256" customFormat="1" ht="20.100000000000001" customHeight="1" x14ac:dyDescent="0.15">
      <c r="B2618" s="860"/>
      <c r="C2618" s="830"/>
      <c r="D2618" s="844"/>
      <c r="E2618" s="845"/>
      <c r="F2618" s="849"/>
      <c r="G2618" s="850"/>
      <c r="H2618" s="850"/>
      <c r="I2618" s="850"/>
      <c r="J2618" s="850"/>
      <c r="K2618" s="850"/>
      <c r="L2618" s="851"/>
      <c r="M2618" s="860"/>
      <c r="N2618" s="830"/>
      <c r="O2618" s="844"/>
      <c r="P2618" s="845"/>
      <c r="Q2618" s="849"/>
      <c r="R2618" s="850"/>
      <c r="S2618" s="850"/>
      <c r="T2618" s="850"/>
      <c r="U2618" s="850"/>
      <c r="V2618" s="850"/>
      <c r="W2618" s="851"/>
    </row>
    <row r="2619" spans="2:31" s="256" customFormat="1" ht="17.100000000000001" customHeight="1" x14ac:dyDescent="0.15">
      <c r="B2619" s="574" t="s">
        <v>566</v>
      </c>
      <c r="C2619" s="574" t="s">
        <v>3</v>
      </c>
      <c r="D2619" s="842" t="s">
        <v>534</v>
      </c>
      <c r="E2619" s="843"/>
      <c r="F2619" s="849"/>
      <c r="G2619" s="850"/>
      <c r="H2619" s="850"/>
      <c r="I2619" s="850"/>
      <c r="J2619" s="850"/>
      <c r="K2619" s="850"/>
      <c r="L2619" s="851"/>
      <c r="M2619" s="574" t="s">
        <v>566</v>
      </c>
      <c r="N2619" s="574" t="s">
        <v>3</v>
      </c>
      <c r="O2619" s="842" t="s">
        <v>331</v>
      </c>
      <c r="P2619" s="843"/>
      <c r="Q2619" s="849"/>
      <c r="R2619" s="850"/>
      <c r="S2619" s="850"/>
      <c r="T2619" s="850"/>
      <c r="U2619" s="850"/>
      <c r="V2619" s="850"/>
      <c r="W2619" s="851"/>
      <c r="AA2619" s="257"/>
      <c r="AB2619" s="257"/>
      <c r="AC2619" s="257"/>
      <c r="AD2619" s="257"/>
      <c r="AE2619" s="257"/>
    </row>
    <row r="2620" spans="2:31" s="256" customFormat="1" ht="17.100000000000001" customHeight="1" x14ac:dyDescent="0.15">
      <c r="B2620" s="574"/>
      <c r="C2620" s="574"/>
      <c r="D2620" s="844"/>
      <c r="E2620" s="845"/>
      <c r="F2620" s="849"/>
      <c r="G2620" s="850"/>
      <c r="H2620" s="850"/>
      <c r="I2620" s="850"/>
      <c r="J2620" s="850"/>
      <c r="K2620" s="850"/>
      <c r="L2620" s="851"/>
      <c r="M2620" s="574"/>
      <c r="N2620" s="574"/>
      <c r="O2620" s="844"/>
      <c r="P2620" s="845"/>
      <c r="Q2620" s="849"/>
      <c r="R2620" s="850"/>
      <c r="S2620" s="850"/>
      <c r="T2620" s="850"/>
      <c r="U2620" s="850"/>
      <c r="V2620" s="850"/>
      <c r="W2620" s="851"/>
      <c r="AA2620" s="257"/>
      <c r="AB2620" s="257"/>
      <c r="AC2620" s="257"/>
      <c r="AD2620" s="257"/>
      <c r="AE2620" s="257"/>
    </row>
    <row r="2621" spans="2:31" s="256" customFormat="1" ht="17.100000000000001" customHeight="1" x14ac:dyDescent="0.15">
      <c r="B2621" s="574"/>
      <c r="C2621" s="574" t="s">
        <v>4</v>
      </c>
      <c r="D2621" s="842" t="s">
        <v>487</v>
      </c>
      <c r="E2621" s="843"/>
      <c r="F2621" s="849"/>
      <c r="G2621" s="850"/>
      <c r="H2621" s="850"/>
      <c r="I2621" s="850"/>
      <c r="J2621" s="850"/>
      <c r="K2621" s="850"/>
      <c r="L2621" s="851"/>
      <c r="M2621" s="574"/>
      <c r="N2621" s="574" t="s">
        <v>4</v>
      </c>
      <c r="O2621" s="842" t="s">
        <v>354</v>
      </c>
      <c r="P2621" s="843"/>
      <c r="Q2621" s="849"/>
      <c r="R2621" s="850"/>
      <c r="S2621" s="850"/>
      <c r="T2621" s="850"/>
      <c r="U2621" s="850"/>
      <c r="V2621" s="850"/>
      <c r="W2621" s="851"/>
      <c r="AA2621" s="257"/>
      <c r="AB2621" s="257"/>
      <c r="AC2621" s="257"/>
      <c r="AD2621" s="257"/>
      <c r="AE2621" s="257"/>
    </row>
    <row r="2622" spans="2:31" s="256" customFormat="1" ht="17.100000000000001" customHeight="1" x14ac:dyDescent="0.15">
      <c r="B2622" s="574"/>
      <c r="C2622" s="574"/>
      <c r="D2622" s="844"/>
      <c r="E2622" s="845"/>
      <c r="F2622" s="849"/>
      <c r="G2622" s="850"/>
      <c r="H2622" s="850"/>
      <c r="I2622" s="850"/>
      <c r="J2622" s="850"/>
      <c r="K2622" s="850"/>
      <c r="L2622" s="851"/>
      <c r="M2622" s="574"/>
      <c r="N2622" s="574"/>
      <c r="O2622" s="844"/>
      <c r="P2622" s="845"/>
      <c r="Q2622" s="849"/>
      <c r="R2622" s="850"/>
      <c r="S2622" s="850"/>
      <c r="T2622" s="850"/>
      <c r="U2622" s="850"/>
      <c r="V2622" s="850"/>
      <c r="W2622" s="851"/>
      <c r="AA2622" s="257"/>
      <c r="AB2622" s="257"/>
      <c r="AC2622" s="257"/>
      <c r="AD2622" s="257"/>
      <c r="AE2622" s="257"/>
    </row>
    <row r="2623" spans="2:31" s="256" customFormat="1" ht="17.100000000000001" customHeight="1" x14ac:dyDescent="0.15">
      <c r="B2623" s="522" t="s">
        <v>5</v>
      </c>
      <c r="C2623" s="524"/>
      <c r="D2623" s="827" t="s">
        <v>332</v>
      </c>
      <c r="E2623" s="828"/>
      <c r="F2623" s="849"/>
      <c r="G2623" s="850"/>
      <c r="H2623" s="850"/>
      <c r="I2623" s="850"/>
      <c r="J2623" s="850"/>
      <c r="K2623" s="850"/>
      <c r="L2623" s="851"/>
      <c r="M2623" s="522" t="s">
        <v>5</v>
      </c>
      <c r="N2623" s="524"/>
      <c r="O2623" s="827" t="s">
        <v>332</v>
      </c>
      <c r="P2623" s="828"/>
      <c r="Q2623" s="849"/>
      <c r="R2623" s="850"/>
      <c r="S2623" s="850"/>
      <c r="T2623" s="850"/>
      <c r="U2623" s="850"/>
      <c r="V2623" s="850"/>
      <c r="W2623" s="851"/>
      <c r="AA2623" s="257"/>
      <c r="AB2623" s="257"/>
      <c r="AC2623" s="257"/>
      <c r="AD2623" s="257"/>
      <c r="AE2623" s="257"/>
    </row>
    <row r="2624" spans="2:31" s="256" customFormat="1" ht="17.100000000000001" customHeight="1" x14ac:dyDescent="0.15">
      <c r="B2624" s="522" t="s">
        <v>6</v>
      </c>
      <c r="C2624" s="524"/>
      <c r="D2624" s="844" t="s">
        <v>532</v>
      </c>
      <c r="E2624" s="845"/>
      <c r="F2624" s="849"/>
      <c r="G2624" s="850"/>
      <c r="H2624" s="850"/>
      <c r="I2624" s="850"/>
      <c r="J2624" s="850"/>
      <c r="K2624" s="850"/>
      <c r="L2624" s="851"/>
      <c r="M2624" s="522" t="s">
        <v>6</v>
      </c>
      <c r="N2624" s="524"/>
      <c r="O2624" s="844" t="s">
        <v>532</v>
      </c>
      <c r="P2624" s="845"/>
      <c r="Q2624" s="849"/>
      <c r="R2624" s="850"/>
      <c r="S2624" s="850"/>
      <c r="T2624" s="850"/>
      <c r="U2624" s="850"/>
      <c r="V2624" s="850"/>
      <c r="W2624" s="851"/>
    </row>
    <row r="2625" spans="2:23" s="256" customFormat="1" ht="17.100000000000001" customHeight="1" x14ac:dyDescent="0.15">
      <c r="B2625" s="562" t="s">
        <v>29</v>
      </c>
      <c r="C2625" s="831" t="s">
        <v>267</v>
      </c>
      <c r="D2625" s="832"/>
      <c r="E2625" s="260"/>
      <c r="F2625" s="849"/>
      <c r="G2625" s="850"/>
      <c r="H2625" s="850"/>
      <c r="I2625" s="850"/>
      <c r="J2625" s="850"/>
      <c r="K2625" s="850"/>
      <c r="L2625" s="851"/>
      <c r="M2625" s="562" t="s">
        <v>29</v>
      </c>
      <c r="N2625" s="831" t="s">
        <v>267</v>
      </c>
      <c r="O2625" s="832"/>
      <c r="P2625" s="260"/>
      <c r="Q2625" s="849"/>
      <c r="R2625" s="850"/>
      <c r="S2625" s="850"/>
      <c r="T2625" s="850"/>
      <c r="U2625" s="850"/>
      <c r="V2625" s="850"/>
      <c r="W2625" s="851"/>
    </row>
    <row r="2626" spans="2:23" s="256" customFormat="1" ht="17.100000000000001" customHeight="1" x14ac:dyDescent="0.15">
      <c r="B2626" s="565"/>
      <c r="C2626" s="831" t="s">
        <v>268</v>
      </c>
      <c r="D2626" s="832"/>
      <c r="E2626" s="261" t="s">
        <v>551</v>
      </c>
      <c r="F2626" s="852"/>
      <c r="G2626" s="853"/>
      <c r="H2626" s="853"/>
      <c r="I2626" s="853"/>
      <c r="J2626" s="853"/>
      <c r="K2626" s="853"/>
      <c r="L2626" s="854"/>
      <c r="M2626" s="565"/>
      <c r="N2626" s="831" t="s">
        <v>268</v>
      </c>
      <c r="O2626" s="832"/>
      <c r="P2626" s="261" t="s">
        <v>551</v>
      </c>
      <c r="Q2626" s="852"/>
      <c r="R2626" s="853"/>
      <c r="S2626" s="853"/>
      <c r="T2626" s="853"/>
      <c r="U2626" s="853"/>
      <c r="V2626" s="853"/>
      <c r="W2626" s="854"/>
    </row>
    <row r="2627" spans="2:23" s="256" customFormat="1" ht="17.100000000000001" customHeight="1" x14ac:dyDescent="0.15">
      <c r="B2627" s="522" t="s">
        <v>7</v>
      </c>
      <c r="C2627" s="523"/>
      <c r="D2627" s="524"/>
      <c r="E2627" s="813" t="s">
        <v>1398</v>
      </c>
      <c r="F2627" s="814"/>
      <c r="G2627" s="814"/>
      <c r="H2627" s="814"/>
      <c r="I2627" s="814"/>
      <c r="J2627" s="814"/>
      <c r="K2627" s="814"/>
      <c r="L2627" s="815"/>
      <c r="M2627" s="522" t="s">
        <v>7</v>
      </c>
      <c r="N2627" s="523"/>
      <c r="O2627" s="524"/>
      <c r="P2627" s="833" t="s">
        <v>1324</v>
      </c>
      <c r="Q2627" s="857"/>
      <c r="R2627" s="857"/>
      <c r="S2627" s="857"/>
      <c r="T2627" s="857"/>
      <c r="U2627" s="857"/>
      <c r="V2627" s="857"/>
      <c r="W2627" s="858"/>
    </row>
    <row r="2628" spans="2:23" s="256" customFormat="1" ht="17.100000000000001" customHeight="1" x14ac:dyDescent="0.15">
      <c r="B2628" s="522" t="s">
        <v>46</v>
      </c>
      <c r="C2628" s="523"/>
      <c r="D2628" s="524"/>
      <c r="E2628" s="813" t="s">
        <v>1399</v>
      </c>
      <c r="F2628" s="814"/>
      <c r="G2628" s="814"/>
      <c r="H2628" s="814"/>
      <c r="I2628" s="814"/>
      <c r="J2628" s="814"/>
      <c r="K2628" s="814"/>
      <c r="L2628" s="815"/>
      <c r="M2628" s="522" t="s">
        <v>46</v>
      </c>
      <c r="N2628" s="523"/>
      <c r="O2628" s="524"/>
      <c r="P2628" s="813" t="s">
        <v>516</v>
      </c>
      <c r="Q2628" s="814"/>
      <c r="R2628" s="814"/>
      <c r="S2628" s="855"/>
      <c r="T2628" s="855"/>
      <c r="U2628" s="855"/>
      <c r="V2628" s="855"/>
      <c r="W2628" s="856"/>
    </row>
    <row r="2629" spans="2:23" s="256" customFormat="1" ht="17.100000000000001" customHeight="1" x14ac:dyDescent="0.15">
      <c r="B2629" s="522" t="s">
        <v>270</v>
      </c>
      <c r="C2629" s="523"/>
      <c r="D2629" s="524"/>
      <c r="E2629" s="813" t="s">
        <v>516</v>
      </c>
      <c r="F2629" s="814"/>
      <c r="G2629" s="814"/>
      <c r="H2629" s="855"/>
      <c r="I2629" s="855"/>
      <c r="J2629" s="855"/>
      <c r="K2629" s="855"/>
      <c r="L2629" s="856"/>
      <c r="M2629" s="522" t="s">
        <v>270</v>
      </c>
      <c r="N2629" s="523"/>
      <c r="O2629" s="524"/>
      <c r="P2629" s="813" t="s">
        <v>516</v>
      </c>
      <c r="Q2629" s="814"/>
      <c r="R2629" s="814"/>
      <c r="S2629" s="855"/>
      <c r="T2629" s="855"/>
      <c r="U2629" s="855"/>
      <c r="V2629" s="855"/>
      <c r="W2629" s="856"/>
    </row>
    <row r="2630" spans="2:23" s="256" customFormat="1" ht="17.100000000000001" customHeight="1" x14ac:dyDescent="0.15">
      <c r="B2630" s="522" t="s">
        <v>289</v>
      </c>
      <c r="C2630" s="523"/>
      <c r="D2630" s="524"/>
      <c r="E2630" s="813" t="s">
        <v>555</v>
      </c>
      <c r="F2630" s="814"/>
      <c r="G2630" s="814"/>
      <c r="H2630" s="816" t="s">
        <v>8</v>
      </c>
      <c r="I2630" s="817"/>
      <c r="J2630" s="818"/>
      <c r="K2630" s="819"/>
      <c r="L2630" s="820"/>
      <c r="M2630" s="522" t="s">
        <v>289</v>
      </c>
      <c r="N2630" s="523"/>
      <c r="O2630" s="524"/>
      <c r="P2630" s="813" t="s">
        <v>555</v>
      </c>
      <c r="Q2630" s="814"/>
      <c r="R2630" s="814"/>
      <c r="S2630" s="816" t="s">
        <v>8</v>
      </c>
      <c r="T2630" s="817"/>
      <c r="U2630" s="818"/>
      <c r="V2630" s="819"/>
      <c r="W2630" s="820"/>
    </row>
    <row r="2631" spans="2:23" s="256" customFormat="1" ht="17.100000000000001" customHeight="1" x14ac:dyDescent="0.15">
      <c r="B2631" s="522" t="s">
        <v>567</v>
      </c>
      <c r="C2631" s="523"/>
      <c r="D2631" s="821" t="s">
        <v>1375</v>
      </c>
      <c r="E2631" s="822"/>
      <c r="F2631" s="822"/>
      <c r="G2631" s="822"/>
      <c r="H2631" s="822"/>
      <c r="I2631" s="822"/>
      <c r="J2631" s="822"/>
      <c r="K2631" s="822"/>
      <c r="L2631" s="823"/>
      <c r="M2631" s="565" t="s">
        <v>567</v>
      </c>
      <c r="N2631" s="566"/>
      <c r="O2631" s="836" t="s">
        <v>1736</v>
      </c>
      <c r="P2631" s="837"/>
      <c r="Q2631" s="837"/>
      <c r="R2631" s="837"/>
      <c r="S2631" s="837"/>
      <c r="T2631" s="837"/>
      <c r="U2631" s="837"/>
      <c r="V2631" s="837"/>
      <c r="W2631" s="838"/>
    </row>
    <row r="2632" spans="2:23" s="256" customFormat="1" ht="20.100000000000001" customHeight="1" x14ac:dyDescent="0.15">
      <c r="B2632" s="861" t="s">
        <v>564</v>
      </c>
      <c r="C2632" s="839" t="s">
        <v>565</v>
      </c>
      <c r="D2632" s="883" t="s">
        <v>769</v>
      </c>
      <c r="E2632" s="884"/>
      <c r="F2632" s="846"/>
      <c r="G2632" s="847"/>
      <c r="H2632" s="847"/>
      <c r="I2632" s="847"/>
      <c r="J2632" s="847"/>
      <c r="K2632" s="847"/>
      <c r="L2632" s="848"/>
      <c r="M2632" s="861" t="s">
        <v>564</v>
      </c>
      <c r="N2632" s="839" t="s">
        <v>565</v>
      </c>
      <c r="O2632" s="883" t="s">
        <v>769</v>
      </c>
      <c r="P2632" s="884"/>
      <c r="Q2632" s="846"/>
      <c r="R2632" s="847"/>
      <c r="S2632" s="847"/>
      <c r="T2632" s="847"/>
      <c r="U2632" s="847"/>
      <c r="V2632" s="847"/>
      <c r="W2632" s="848"/>
    </row>
    <row r="2633" spans="2:23" s="256" customFormat="1" ht="20.100000000000001" customHeight="1" x14ac:dyDescent="0.15">
      <c r="B2633" s="859"/>
      <c r="C2633" s="830"/>
      <c r="D2633" s="880"/>
      <c r="E2633" s="881"/>
      <c r="F2633" s="849"/>
      <c r="G2633" s="850"/>
      <c r="H2633" s="850"/>
      <c r="I2633" s="850"/>
      <c r="J2633" s="850"/>
      <c r="K2633" s="850"/>
      <c r="L2633" s="851"/>
      <c r="M2633" s="859"/>
      <c r="N2633" s="830"/>
      <c r="O2633" s="880"/>
      <c r="P2633" s="881"/>
      <c r="Q2633" s="849"/>
      <c r="R2633" s="850"/>
      <c r="S2633" s="850"/>
      <c r="T2633" s="850"/>
      <c r="U2633" s="850"/>
      <c r="V2633" s="850"/>
      <c r="W2633" s="851"/>
    </row>
    <row r="2634" spans="2:23" s="256" customFormat="1" ht="20.100000000000001" customHeight="1" x14ac:dyDescent="0.15">
      <c r="B2634" s="859"/>
      <c r="C2634" s="839" t="s">
        <v>2</v>
      </c>
      <c r="D2634" s="842">
        <v>1</v>
      </c>
      <c r="E2634" s="843"/>
      <c r="F2634" s="849"/>
      <c r="G2634" s="850"/>
      <c r="H2634" s="850"/>
      <c r="I2634" s="850"/>
      <c r="J2634" s="850"/>
      <c r="K2634" s="850"/>
      <c r="L2634" s="851"/>
      <c r="M2634" s="859"/>
      <c r="N2634" s="839" t="s">
        <v>2</v>
      </c>
      <c r="O2634" s="842">
        <v>2</v>
      </c>
      <c r="P2634" s="843"/>
      <c r="Q2634" s="849"/>
      <c r="R2634" s="850"/>
      <c r="S2634" s="850"/>
      <c r="T2634" s="850"/>
      <c r="U2634" s="850"/>
      <c r="V2634" s="850"/>
      <c r="W2634" s="851"/>
    </row>
    <row r="2635" spans="2:23" s="256" customFormat="1" ht="20.100000000000001" customHeight="1" x14ac:dyDescent="0.15">
      <c r="B2635" s="860"/>
      <c r="C2635" s="830"/>
      <c r="D2635" s="844"/>
      <c r="E2635" s="845"/>
      <c r="F2635" s="849"/>
      <c r="G2635" s="850"/>
      <c r="H2635" s="850"/>
      <c r="I2635" s="850"/>
      <c r="J2635" s="850"/>
      <c r="K2635" s="850"/>
      <c r="L2635" s="851"/>
      <c r="M2635" s="860"/>
      <c r="N2635" s="830"/>
      <c r="O2635" s="844"/>
      <c r="P2635" s="845"/>
      <c r="Q2635" s="849"/>
      <c r="R2635" s="850"/>
      <c r="S2635" s="850"/>
      <c r="T2635" s="850"/>
      <c r="U2635" s="850"/>
      <c r="V2635" s="850"/>
      <c r="W2635" s="851"/>
    </row>
    <row r="2636" spans="2:23" s="256" customFormat="1" ht="17.100000000000001" customHeight="1" x14ac:dyDescent="0.15">
      <c r="B2636" s="574" t="s">
        <v>566</v>
      </c>
      <c r="C2636" s="574" t="s">
        <v>3</v>
      </c>
      <c r="D2636" s="842" t="s">
        <v>534</v>
      </c>
      <c r="E2636" s="843"/>
      <c r="F2636" s="849"/>
      <c r="G2636" s="850"/>
      <c r="H2636" s="850"/>
      <c r="I2636" s="850"/>
      <c r="J2636" s="850"/>
      <c r="K2636" s="850"/>
      <c r="L2636" s="851"/>
      <c r="M2636" s="574" t="s">
        <v>566</v>
      </c>
      <c r="N2636" s="574" t="s">
        <v>3</v>
      </c>
      <c r="O2636" s="842" t="s">
        <v>534</v>
      </c>
      <c r="P2636" s="843"/>
      <c r="Q2636" s="849"/>
      <c r="R2636" s="850"/>
      <c r="S2636" s="850"/>
      <c r="T2636" s="850"/>
      <c r="U2636" s="850"/>
      <c r="V2636" s="850"/>
      <c r="W2636" s="851"/>
    </row>
    <row r="2637" spans="2:23" s="256" customFormat="1" ht="17.100000000000001" customHeight="1" x14ac:dyDescent="0.15">
      <c r="B2637" s="574"/>
      <c r="C2637" s="574"/>
      <c r="D2637" s="844"/>
      <c r="E2637" s="845"/>
      <c r="F2637" s="849"/>
      <c r="G2637" s="850"/>
      <c r="H2637" s="850"/>
      <c r="I2637" s="850"/>
      <c r="J2637" s="850"/>
      <c r="K2637" s="850"/>
      <c r="L2637" s="851"/>
      <c r="M2637" s="574"/>
      <c r="N2637" s="574"/>
      <c r="O2637" s="844"/>
      <c r="P2637" s="845"/>
      <c r="Q2637" s="849"/>
      <c r="R2637" s="850"/>
      <c r="S2637" s="850"/>
      <c r="T2637" s="850"/>
      <c r="U2637" s="850"/>
      <c r="V2637" s="850"/>
      <c r="W2637" s="851"/>
    </row>
    <row r="2638" spans="2:23" s="256" customFormat="1" ht="17.100000000000001" customHeight="1" x14ac:dyDescent="0.15">
      <c r="B2638" s="574"/>
      <c r="C2638" s="574" t="s">
        <v>4</v>
      </c>
      <c r="D2638" s="842" t="s">
        <v>486</v>
      </c>
      <c r="E2638" s="843"/>
      <c r="F2638" s="849"/>
      <c r="G2638" s="850"/>
      <c r="H2638" s="850"/>
      <c r="I2638" s="850"/>
      <c r="J2638" s="850"/>
      <c r="K2638" s="850"/>
      <c r="L2638" s="851"/>
      <c r="M2638" s="574"/>
      <c r="N2638" s="574" t="s">
        <v>4</v>
      </c>
      <c r="O2638" s="842" t="s">
        <v>486</v>
      </c>
      <c r="P2638" s="843"/>
      <c r="Q2638" s="849"/>
      <c r="R2638" s="850"/>
      <c r="S2638" s="850"/>
      <c r="T2638" s="850"/>
      <c r="U2638" s="850"/>
      <c r="V2638" s="850"/>
      <c r="W2638" s="851"/>
    </row>
    <row r="2639" spans="2:23" s="256" customFormat="1" ht="17.100000000000001" customHeight="1" x14ac:dyDescent="0.15">
      <c r="B2639" s="574"/>
      <c r="C2639" s="574"/>
      <c r="D2639" s="844"/>
      <c r="E2639" s="845"/>
      <c r="F2639" s="849"/>
      <c r="G2639" s="850"/>
      <c r="H2639" s="850"/>
      <c r="I2639" s="850"/>
      <c r="J2639" s="850"/>
      <c r="K2639" s="850"/>
      <c r="L2639" s="851"/>
      <c r="M2639" s="574"/>
      <c r="N2639" s="574"/>
      <c r="O2639" s="844"/>
      <c r="P2639" s="845"/>
      <c r="Q2639" s="849"/>
      <c r="R2639" s="850"/>
      <c r="S2639" s="850"/>
      <c r="T2639" s="850"/>
      <c r="U2639" s="850"/>
      <c r="V2639" s="850"/>
      <c r="W2639" s="851"/>
    </row>
    <row r="2640" spans="2:23" s="256" customFormat="1" ht="17.100000000000001" customHeight="1" x14ac:dyDescent="0.15">
      <c r="B2640" s="522" t="s">
        <v>5</v>
      </c>
      <c r="C2640" s="524"/>
      <c r="D2640" s="827" t="s">
        <v>332</v>
      </c>
      <c r="E2640" s="828"/>
      <c r="F2640" s="849"/>
      <c r="G2640" s="850"/>
      <c r="H2640" s="850"/>
      <c r="I2640" s="850"/>
      <c r="J2640" s="850"/>
      <c r="K2640" s="850"/>
      <c r="L2640" s="851"/>
      <c r="M2640" s="522" t="s">
        <v>5</v>
      </c>
      <c r="N2640" s="524"/>
      <c r="O2640" s="827" t="s">
        <v>332</v>
      </c>
      <c r="P2640" s="828"/>
      <c r="Q2640" s="849"/>
      <c r="R2640" s="850"/>
      <c r="S2640" s="850"/>
      <c r="T2640" s="850"/>
      <c r="U2640" s="850"/>
      <c r="V2640" s="850"/>
      <c r="W2640" s="851"/>
    </row>
    <row r="2641" spans="2:31" s="256" customFormat="1" ht="17.100000000000001" customHeight="1" x14ac:dyDescent="0.15">
      <c r="B2641" s="522" t="s">
        <v>6</v>
      </c>
      <c r="C2641" s="524"/>
      <c r="D2641" s="844" t="s">
        <v>338</v>
      </c>
      <c r="E2641" s="845"/>
      <c r="F2641" s="849"/>
      <c r="G2641" s="850"/>
      <c r="H2641" s="850"/>
      <c r="I2641" s="850"/>
      <c r="J2641" s="850"/>
      <c r="K2641" s="850"/>
      <c r="L2641" s="851"/>
      <c r="M2641" s="522" t="s">
        <v>6</v>
      </c>
      <c r="N2641" s="524"/>
      <c r="O2641" s="844" t="s">
        <v>338</v>
      </c>
      <c r="P2641" s="845"/>
      <c r="Q2641" s="849"/>
      <c r="R2641" s="850"/>
      <c r="S2641" s="850"/>
      <c r="T2641" s="850"/>
      <c r="U2641" s="850"/>
      <c r="V2641" s="850"/>
      <c r="W2641" s="851"/>
    </row>
    <row r="2642" spans="2:31" s="256" customFormat="1" ht="17.100000000000001" customHeight="1" x14ac:dyDescent="0.15">
      <c r="B2642" s="562" t="s">
        <v>29</v>
      </c>
      <c r="C2642" s="831" t="s">
        <v>267</v>
      </c>
      <c r="D2642" s="832"/>
      <c r="E2642" s="260"/>
      <c r="F2642" s="849"/>
      <c r="G2642" s="850"/>
      <c r="H2642" s="850"/>
      <c r="I2642" s="850"/>
      <c r="J2642" s="850"/>
      <c r="K2642" s="850"/>
      <c r="L2642" s="851"/>
      <c r="M2642" s="562" t="s">
        <v>29</v>
      </c>
      <c r="N2642" s="831" t="s">
        <v>267</v>
      </c>
      <c r="O2642" s="832"/>
      <c r="P2642" s="260"/>
      <c r="Q2642" s="849"/>
      <c r="R2642" s="850"/>
      <c r="S2642" s="850"/>
      <c r="T2642" s="850"/>
      <c r="U2642" s="850"/>
      <c r="V2642" s="850"/>
      <c r="W2642" s="851"/>
    </row>
    <row r="2643" spans="2:31" s="256" customFormat="1" ht="17.100000000000001" customHeight="1" x14ac:dyDescent="0.15">
      <c r="B2643" s="565"/>
      <c r="C2643" s="831" t="s">
        <v>268</v>
      </c>
      <c r="D2643" s="832"/>
      <c r="E2643" s="261" t="s">
        <v>551</v>
      </c>
      <c r="F2643" s="852"/>
      <c r="G2643" s="853"/>
      <c r="H2643" s="853"/>
      <c r="I2643" s="853"/>
      <c r="J2643" s="853"/>
      <c r="K2643" s="853"/>
      <c r="L2643" s="854"/>
      <c r="M2643" s="565"/>
      <c r="N2643" s="831" t="s">
        <v>268</v>
      </c>
      <c r="O2643" s="832"/>
      <c r="P2643" s="261" t="s">
        <v>551</v>
      </c>
      <c r="Q2643" s="852"/>
      <c r="R2643" s="853"/>
      <c r="S2643" s="853"/>
      <c r="T2643" s="853"/>
      <c r="U2643" s="853"/>
      <c r="V2643" s="853"/>
      <c r="W2643" s="854"/>
    </row>
    <row r="2644" spans="2:31" s="256" customFormat="1" ht="17.100000000000001" customHeight="1" x14ac:dyDescent="0.15">
      <c r="B2644" s="522" t="s">
        <v>7</v>
      </c>
      <c r="C2644" s="523"/>
      <c r="D2644" s="524"/>
      <c r="E2644" s="833" t="s">
        <v>1103</v>
      </c>
      <c r="F2644" s="834"/>
      <c r="G2644" s="834"/>
      <c r="H2644" s="834"/>
      <c r="I2644" s="834"/>
      <c r="J2644" s="834"/>
      <c r="K2644" s="834"/>
      <c r="L2644" s="835"/>
      <c r="M2644" s="522" t="s">
        <v>7</v>
      </c>
      <c r="N2644" s="523"/>
      <c r="O2644" s="524"/>
      <c r="P2644" s="833" t="s">
        <v>1186</v>
      </c>
      <c r="Q2644" s="834"/>
      <c r="R2644" s="834"/>
      <c r="S2644" s="834"/>
      <c r="T2644" s="834"/>
      <c r="U2644" s="834"/>
      <c r="V2644" s="834"/>
      <c r="W2644" s="835"/>
    </row>
    <row r="2645" spans="2:31" s="256" customFormat="1" ht="17.100000000000001" customHeight="1" x14ac:dyDescent="0.15">
      <c r="B2645" s="522" t="s">
        <v>46</v>
      </c>
      <c r="C2645" s="523"/>
      <c r="D2645" s="524"/>
      <c r="E2645" s="813" t="s">
        <v>1164</v>
      </c>
      <c r="F2645" s="814"/>
      <c r="G2645" s="814"/>
      <c r="H2645" s="814"/>
      <c r="I2645" s="814"/>
      <c r="J2645" s="814"/>
      <c r="K2645" s="814"/>
      <c r="L2645" s="815"/>
      <c r="M2645" s="522" t="s">
        <v>46</v>
      </c>
      <c r="N2645" s="523"/>
      <c r="O2645" s="524"/>
      <c r="P2645" s="813" t="s">
        <v>1187</v>
      </c>
      <c r="Q2645" s="814"/>
      <c r="R2645" s="814"/>
      <c r="S2645" s="814"/>
      <c r="T2645" s="814"/>
      <c r="U2645" s="814"/>
      <c r="V2645" s="814"/>
      <c r="W2645" s="815"/>
    </row>
    <row r="2646" spans="2:31" s="256" customFormat="1" ht="17.100000000000001" customHeight="1" x14ac:dyDescent="0.15">
      <c r="B2646" s="522" t="s">
        <v>270</v>
      </c>
      <c r="C2646" s="523"/>
      <c r="D2646" s="524"/>
      <c r="E2646" s="813" t="s">
        <v>516</v>
      </c>
      <c r="F2646" s="814"/>
      <c r="G2646" s="814"/>
      <c r="H2646" s="814"/>
      <c r="I2646" s="814"/>
      <c r="J2646" s="814"/>
      <c r="K2646" s="814"/>
      <c r="L2646" s="815"/>
      <c r="M2646" s="522" t="s">
        <v>270</v>
      </c>
      <c r="N2646" s="523"/>
      <c r="O2646" s="524"/>
      <c r="P2646" s="813" t="s">
        <v>516</v>
      </c>
      <c r="Q2646" s="814"/>
      <c r="R2646" s="814"/>
      <c r="S2646" s="814"/>
      <c r="T2646" s="814"/>
      <c r="U2646" s="814"/>
      <c r="V2646" s="814"/>
      <c r="W2646" s="815"/>
    </row>
    <row r="2647" spans="2:31" s="256" customFormat="1" ht="17.100000000000001" customHeight="1" x14ac:dyDescent="0.15">
      <c r="B2647" s="522" t="s">
        <v>289</v>
      </c>
      <c r="C2647" s="523"/>
      <c r="D2647" s="524"/>
      <c r="E2647" s="862" t="s">
        <v>552</v>
      </c>
      <c r="F2647" s="863"/>
      <c r="G2647" s="864"/>
      <c r="H2647" s="816" t="s">
        <v>8</v>
      </c>
      <c r="I2647" s="817"/>
      <c r="J2647" s="818"/>
      <c r="K2647" s="819"/>
      <c r="L2647" s="820"/>
      <c r="M2647" s="522" t="s">
        <v>289</v>
      </c>
      <c r="N2647" s="523"/>
      <c r="O2647" s="524"/>
      <c r="P2647" s="862" t="s">
        <v>552</v>
      </c>
      <c r="Q2647" s="863"/>
      <c r="R2647" s="864"/>
      <c r="S2647" s="816" t="s">
        <v>8</v>
      </c>
      <c r="T2647" s="817"/>
      <c r="U2647" s="818"/>
      <c r="V2647" s="819"/>
      <c r="W2647" s="820"/>
    </row>
    <row r="2648" spans="2:31" s="256" customFormat="1" ht="17.100000000000001" customHeight="1" x14ac:dyDescent="0.15">
      <c r="B2648" s="865" t="s">
        <v>567</v>
      </c>
      <c r="C2648" s="866"/>
      <c r="D2648" s="821" t="s">
        <v>1109</v>
      </c>
      <c r="E2648" s="822"/>
      <c r="F2648" s="822"/>
      <c r="G2648" s="822"/>
      <c r="H2648" s="822"/>
      <c r="I2648" s="822"/>
      <c r="J2648" s="822"/>
      <c r="K2648" s="822"/>
      <c r="L2648" s="823"/>
      <c r="M2648" s="865" t="s">
        <v>567</v>
      </c>
      <c r="N2648" s="866"/>
      <c r="O2648" s="821" t="s">
        <v>1109</v>
      </c>
      <c r="P2648" s="822"/>
      <c r="Q2648" s="822"/>
      <c r="R2648" s="822"/>
      <c r="S2648" s="822"/>
      <c r="T2648" s="822"/>
      <c r="U2648" s="822"/>
      <c r="V2648" s="822"/>
      <c r="W2648" s="823"/>
    </row>
    <row r="2649" spans="2:31" ht="15" customHeight="1" x14ac:dyDescent="0.15">
      <c r="B2649" s="263"/>
      <c r="C2649" s="824" t="s">
        <v>568</v>
      </c>
      <c r="D2649" s="825"/>
      <c r="E2649" s="825"/>
      <c r="F2649" s="825"/>
      <c r="G2649" s="825"/>
      <c r="H2649" s="825"/>
      <c r="I2649" s="825"/>
      <c r="J2649" s="825"/>
      <c r="K2649" s="825"/>
      <c r="L2649" s="825"/>
      <c r="M2649" s="263"/>
      <c r="N2649" s="263" t="s">
        <v>569</v>
      </c>
      <c r="O2649" s="263"/>
      <c r="P2649" s="263"/>
      <c r="Q2649" s="263"/>
      <c r="R2649" s="263"/>
      <c r="S2649" s="263"/>
      <c r="T2649" s="263"/>
      <c r="U2649" s="263"/>
      <c r="V2649" s="263"/>
      <c r="W2649" s="263"/>
      <c r="AA2649" s="256"/>
      <c r="AB2649" s="256"/>
      <c r="AC2649" s="256"/>
      <c r="AD2649" s="256"/>
      <c r="AE2649" s="256"/>
    </row>
    <row r="2650" spans="2:31" ht="15" customHeight="1" x14ac:dyDescent="0.15">
      <c r="B2650" s="263"/>
      <c r="C2650" s="826"/>
      <c r="D2650" s="826"/>
      <c r="E2650" s="826"/>
      <c r="F2650" s="826"/>
      <c r="G2650" s="826"/>
      <c r="H2650" s="826"/>
      <c r="I2650" s="826"/>
      <c r="J2650" s="826"/>
      <c r="K2650" s="826"/>
      <c r="L2650" s="826"/>
      <c r="M2650" s="263"/>
      <c r="N2650" s="263" t="s">
        <v>570</v>
      </c>
      <c r="O2650" s="263"/>
      <c r="P2650" s="263"/>
      <c r="Q2650" s="263"/>
      <c r="R2650" s="263"/>
      <c r="S2650" s="263"/>
      <c r="T2650" s="263"/>
      <c r="U2650" s="263"/>
      <c r="V2650" s="263"/>
      <c r="W2650" s="263"/>
      <c r="AA2650" s="256"/>
      <c r="AB2650" s="256"/>
      <c r="AC2650" s="256"/>
      <c r="AD2650" s="256"/>
      <c r="AE2650" s="256"/>
    </row>
    <row r="2651" spans="2:31" ht="15" customHeight="1" x14ac:dyDescent="0.15">
      <c r="C2651" s="263" t="s">
        <v>571</v>
      </c>
      <c r="N2651" s="264" t="s">
        <v>517</v>
      </c>
      <c r="O2651" s="264"/>
      <c r="P2651" s="264"/>
      <c r="Q2651" s="264"/>
      <c r="R2651" s="264"/>
      <c r="S2651" s="264"/>
      <c r="T2651" s="264"/>
      <c r="U2651" s="264"/>
      <c r="V2651" s="264"/>
      <c r="AA2651" s="256"/>
      <c r="AB2651" s="256"/>
      <c r="AC2651" s="256"/>
      <c r="AD2651" s="256"/>
      <c r="AE2651" s="256"/>
    </row>
    <row r="2652" spans="2:31" ht="15" customHeight="1" x14ac:dyDescent="0.15">
      <c r="C2652" s="263" t="s">
        <v>573</v>
      </c>
      <c r="N2652" s="264" t="s">
        <v>572</v>
      </c>
      <c r="O2652" s="264"/>
      <c r="P2652" s="264"/>
      <c r="Q2652" s="264"/>
      <c r="R2652" s="264"/>
      <c r="S2652" s="264"/>
      <c r="T2652" s="264"/>
      <c r="U2652" s="264"/>
      <c r="V2652" s="264"/>
      <c r="AA2652" s="256"/>
      <c r="AB2652" s="256"/>
      <c r="AC2652" s="256"/>
      <c r="AD2652" s="256"/>
      <c r="AE2652" s="256"/>
    </row>
    <row r="2653" spans="2:31" x14ac:dyDescent="0.15">
      <c r="C2653" s="264" t="s">
        <v>542</v>
      </c>
      <c r="N2653" s="264" t="s">
        <v>450</v>
      </c>
      <c r="O2653" s="264"/>
      <c r="P2653" s="264"/>
      <c r="Q2653" s="264"/>
      <c r="R2653" s="264"/>
      <c r="S2653" s="264"/>
      <c r="T2653" s="264"/>
      <c r="U2653" s="264"/>
      <c r="V2653" s="264"/>
      <c r="AA2653" s="256"/>
      <c r="AB2653" s="256"/>
      <c r="AC2653" s="256"/>
      <c r="AD2653" s="256"/>
      <c r="AE2653" s="256"/>
    </row>
    <row r="2654" spans="2:31" x14ac:dyDescent="0.15">
      <c r="N2654" s="264"/>
      <c r="AA2654" s="256"/>
      <c r="AB2654" s="256"/>
      <c r="AC2654" s="256"/>
      <c r="AD2654" s="256"/>
      <c r="AE2654" s="256"/>
    </row>
    <row r="2655" spans="2:31" x14ac:dyDescent="0.15">
      <c r="N2655" s="264"/>
      <c r="AA2655" s="256"/>
      <c r="AB2655" s="256"/>
      <c r="AC2655" s="256"/>
      <c r="AD2655" s="256"/>
      <c r="AE2655" s="256"/>
    </row>
    <row r="2656" spans="2:31" ht="9" customHeight="1" x14ac:dyDescent="0.15">
      <c r="AA2656" s="256"/>
      <c r="AB2656" s="256"/>
      <c r="AC2656" s="256"/>
      <c r="AD2656" s="256"/>
      <c r="AE2656" s="256"/>
    </row>
    <row r="2657" spans="2:31" s="256" customFormat="1" ht="22.5" customHeight="1" x14ac:dyDescent="0.15">
      <c r="B2657" s="867" t="s">
        <v>563</v>
      </c>
      <c r="C2657" s="867"/>
      <c r="D2657" s="867"/>
      <c r="E2657" s="867"/>
      <c r="F2657" s="867"/>
      <c r="G2657" s="867"/>
      <c r="H2657" s="867"/>
      <c r="I2657" s="867"/>
      <c r="J2657" s="867"/>
      <c r="K2657" s="867"/>
      <c r="L2657" s="867"/>
      <c r="M2657" s="867"/>
      <c r="N2657" s="867"/>
      <c r="O2657" s="867"/>
      <c r="P2657" s="867"/>
      <c r="Q2657" s="867"/>
      <c r="R2657" s="867"/>
      <c r="S2657" s="867"/>
      <c r="T2657" s="867"/>
      <c r="U2657" s="867"/>
      <c r="V2657" s="867"/>
      <c r="W2657" s="867"/>
      <c r="Y2657" s="242" t="s">
        <v>551</v>
      </c>
    </row>
    <row r="2658" spans="2:31" s="256" customFormat="1" ht="20.100000000000001" customHeight="1" x14ac:dyDescent="0.15">
      <c r="B2658" s="258" t="s">
        <v>27</v>
      </c>
      <c r="C2658" s="258"/>
      <c r="D2658" s="868" t="str">
        <f>D2613</f>
        <v>ミネトンネル</v>
      </c>
      <c r="E2658" s="868"/>
      <c r="F2658" s="868"/>
      <c r="G2658" s="868"/>
      <c r="H2658" s="869" t="s">
        <v>28</v>
      </c>
      <c r="I2658" s="869"/>
      <c r="J2658" s="870" t="str">
        <f>J2613</f>
        <v>一般国道　316号</v>
      </c>
      <c r="K2658" s="870"/>
      <c r="L2658" s="870"/>
      <c r="M2658" s="871" t="s">
        <v>255</v>
      </c>
      <c r="N2658" s="871"/>
      <c r="O2658" s="871"/>
      <c r="P2658" s="872" t="str">
        <f>P2613</f>
        <v>株式会社ニュージェック</v>
      </c>
      <c r="Q2658" s="872"/>
      <c r="R2658" s="872"/>
      <c r="S2658" s="562" t="s">
        <v>220</v>
      </c>
      <c r="T2658" s="564"/>
      <c r="U2658" s="873">
        <f>U2613</f>
        <v>44294</v>
      </c>
      <c r="V2658" s="874"/>
      <c r="W2658" s="875"/>
      <c r="Y2658" s="242" t="s">
        <v>554</v>
      </c>
    </row>
    <row r="2659" spans="2:31" s="256" customFormat="1" ht="20.100000000000001" customHeight="1" x14ac:dyDescent="0.15">
      <c r="B2659" s="259" t="s">
        <v>0</v>
      </c>
      <c r="C2659" s="259"/>
      <c r="D2659" s="879" t="str">
        <f>D2614</f>
        <v>美祢トンネル</v>
      </c>
      <c r="E2659" s="879"/>
      <c r="F2659" s="879"/>
      <c r="G2659" s="879"/>
      <c r="H2659" s="541" t="s">
        <v>1</v>
      </c>
      <c r="I2659" s="541"/>
      <c r="J2659" s="870" t="str">
        <f>J2614</f>
        <v>宇部土木建築事務所</v>
      </c>
      <c r="K2659" s="870"/>
      <c r="L2659" s="870"/>
      <c r="M2659" s="871" t="s">
        <v>256</v>
      </c>
      <c r="N2659" s="871"/>
      <c r="O2659" s="871"/>
      <c r="P2659" s="872" t="str">
        <f>P2614</f>
        <v>石村　勝伸</v>
      </c>
      <c r="Q2659" s="872"/>
      <c r="R2659" s="872"/>
      <c r="S2659" s="705"/>
      <c r="T2659" s="706"/>
      <c r="U2659" s="876"/>
      <c r="V2659" s="877"/>
      <c r="W2659" s="878"/>
      <c r="Y2659" s="242" t="s">
        <v>54</v>
      </c>
    </row>
    <row r="2660" spans="2:31" s="256" customFormat="1" ht="20.100000000000001" customHeight="1" x14ac:dyDescent="0.15">
      <c r="B2660" s="861" t="s">
        <v>564</v>
      </c>
      <c r="C2660" s="839" t="s">
        <v>565</v>
      </c>
      <c r="D2660" s="883" t="s">
        <v>769</v>
      </c>
      <c r="E2660" s="884"/>
      <c r="F2660" s="846"/>
      <c r="G2660" s="847"/>
      <c r="H2660" s="847"/>
      <c r="I2660" s="847"/>
      <c r="J2660" s="847"/>
      <c r="K2660" s="847"/>
      <c r="L2660" s="848"/>
      <c r="M2660" s="861" t="s">
        <v>564</v>
      </c>
      <c r="N2660" s="839" t="s">
        <v>565</v>
      </c>
      <c r="O2660" s="883" t="s">
        <v>769</v>
      </c>
      <c r="P2660" s="884"/>
      <c r="Q2660" s="846"/>
      <c r="R2660" s="847"/>
      <c r="S2660" s="847"/>
      <c r="T2660" s="847"/>
      <c r="U2660" s="847"/>
      <c r="V2660" s="847"/>
      <c r="W2660" s="848"/>
      <c r="Y2660" s="242" t="s">
        <v>55</v>
      </c>
    </row>
    <row r="2661" spans="2:31" s="256" customFormat="1" ht="20.100000000000001" customHeight="1" x14ac:dyDescent="0.15">
      <c r="B2661" s="859"/>
      <c r="C2661" s="830"/>
      <c r="D2661" s="880"/>
      <c r="E2661" s="881"/>
      <c r="F2661" s="849"/>
      <c r="G2661" s="850"/>
      <c r="H2661" s="850"/>
      <c r="I2661" s="850"/>
      <c r="J2661" s="850"/>
      <c r="K2661" s="850"/>
      <c r="L2661" s="851"/>
      <c r="M2661" s="859"/>
      <c r="N2661" s="830"/>
      <c r="O2661" s="880"/>
      <c r="P2661" s="881"/>
      <c r="Q2661" s="849"/>
      <c r="R2661" s="850"/>
      <c r="S2661" s="850"/>
      <c r="T2661" s="850"/>
      <c r="U2661" s="850"/>
      <c r="V2661" s="850"/>
      <c r="W2661" s="851"/>
    </row>
    <row r="2662" spans="2:31" s="256" customFormat="1" ht="20.100000000000001" customHeight="1" x14ac:dyDescent="0.15">
      <c r="B2662" s="859"/>
      <c r="C2662" s="839" t="s">
        <v>2</v>
      </c>
      <c r="D2662" s="842">
        <v>3</v>
      </c>
      <c r="E2662" s="843"/>
      <c r="F2662" s="849"/>
      <c r="G2662" s="850"/>
      <c r="H2662" s="850"/>
      <c r="I2662" s="850"/>
      <c r="J2662" s="850"/>
      <c r="K2662" s="850"/>
      <c r="L2662" s="851"/>
      <c r="M2662" s="859"/>
      <c r="N2662" s="839" t="s">
        <v>2</v>
      </c>
      <c r="O2662" s="842">
        <v>4</v>
      </c>
      <c r="P2662" s="843"/>
      <c r="Q2662" s="849"/>
      <c r="R2662" s="850"/>
      <c r="S2662" s="850"/>
      <c r="T2662" s="850"/>
      <c r="U2662" s="850"/>
      <c r="V2662" s="850"/>
      <c r="W2662" s="851"/>
    </row>
    <row r="2663" spans="2:31" s="256" customFormat="1" ht="20.100000000000001" customHeight="1" x14ac:dyDescent="0.15">
      <c r="B2663" s="860"/>
      <c r="C2663" s="830"/>
      <c r="D2663" s="844"/>
      <c r="E2663" s="845"/>
      <c r="F2663" s="849"/>
      <c r="G2663" s="850"/>
      <c r="H2663" s="850"/>
      <c r="I2663" s="850"/>
      <c r="J2663" s="850"/>
      <c r="K2663" s="850"/>
      <c r="L2663" s="851"/>
      <c r="M2663" s="860"/>
      <c r="N2663" s="830"/>
      <c r="O2663" s="844"/>
      <c r="P2663" s="845"/>
      <c r="Q2663" s="849"/>
      <c r="R2663" s="850"/>
      <c r="S2663" s="850"/>
      <c r="T2663" s="850"/>
      <c r="U2663" s="850"/>
      <c r="V2663" s="850"/>
      <c r="W2663" s="851"/>
    </row>
    <row r="2664" spans="2:31" s="256" customFormat="1" ht="17.100000000000001" customHeight="1" x14ac:dyDescent="0.15">
      <c r="B2664" s="574" t="s">
        <v>566</v>
      </c>
      <c r="C2664" s="574" t="s">
        <v>3</v>
      </c>
      <c r="D2664" s="842" t="s">
        <v>534</v>
      </c>
      <c r="E2664" s="843"/>
      <c r="F2664" s="849"/>
      <c r="G2664" s="850"/>
      <c r="H2664" s="850"/>
      <c r="I2664" s="850"/>
      <c r="J2664" s="850"/>
      <c r="K2664" s="850"/>
      <c r="L2664" s="851"/>
      <c r="M2664" s="574" t="s">
        <v>566</v>
      </c>
      <c r="N2664" s="574" t="s">
        <v>3</v>
      </c>
      <c r="O2664" s="842" t="s">
        <v>534</v>
      </c>
      <c r="P2664" s="843"/>
      <c r="Q2664" s="849"/>
      <c r="R2664" s="850"/>
      <c r="S2664" s="850"/>
      <c r="T2664" s="850"/>
      <c r="U2664" s="850"/>
      <c r="V2664" s="850"/>
      <c r="W2664" s="851"/>
      <c r="AA2664" s="257"/>
      <c r="AB2664" s="257"/>
      <c r="AC2664" s="257"/>
      <c r="AD2664" s="257"/>
      <c r="AE2664" s="257"/>
    </row>
    <row r="2665" spans="2:31" s="256" customFormat="1" ht="17.100000000000001" customHeight="1" x14ac:dyDescent="0.15">
      <c r="B2665" s="574"/>
      <c r="C2665" s="574"/>
      <c r="D2665" s="844"/>
      <c r="E2665" s="845"/>
      <c r="F2665" s="849"/>
      <c r="G2665" s="850"/>
      <c r="H2665" s="850"/>
      <c r="I2665" s="850"/>
      <c r="J2665" s="850"/>
      <c r="K2665" s="850"/>
      <c r="L2665" s="851"/>
      <c r="M2665" s="574"/>
      <c r="N2665" s="574"/>
      <c r="O2665" s="844"/>
      <c r="P2665" s="845"/>
      <c r="Q2665" s="849"/>
      <c r="R2665" s="850"/>
      <c r="S2665" s="850"/>
      <c r="T2665" s="850"/>
      <c r="U2665" s="850"/>
      <c r="V2665" s="850"/>
      <c r="W2665" s="851"/>
      <c r="AA2665" s="257"/>
      <c r="AB2665" s="257"/>
      <c r="AC2665" s="257"/>
      <c r="AD2665" s="257"/>
      <c r="AE2665" s="257"/>
    </row>
    <row r="2666" spans="2:31" s="256" customFormat="1" ht="17.100000000000001" customHeight="1" x14ac:dyDescent="0.15">
      <c r="B2666" s="574"/>
      <c r="C2666" s="574" t="s">
        <v>4</v>
      </c>
      <c r="D2666" s="842" t="s">
        <v>486</v>
      </c>
      <c r="E2666" s="843"/>
      <c r="F2666" s="849"/>
      <c r="G2666" s="850"/>
      <c r="H2666" s="850"/>
      <c r="I2666" s="850"/>
      <c r="J2666" s="850"/>
      <c r="K2666" s="850"/>
      <c r="L2666" s="851"/>
      <c r="M2666" s="574"/>
      <c r="N2666" s="574" t="s">
        <v>4</v>
      </c>
      <c r="O2666" s="842" t="s">
        <v>485</v>
      </c>
      <c r="P2666" s="843"/>
      <c r="Q2666" s="849"/>
      <c r="R2666" s="850"/>
      <c r="S2666" s="850"/>
      <c r="T2666" s="850"/>
      <c r="U2666" s="850"/>
      <c r="V2666" s="850"/>
      <c r="W2666" s="851"/>
      <c r="AA2666" s="257"/>
      <c r="AB2666" s="257"/>
      <c r="AC2666" s="257"/>
      <c r="AD2666" s="257"/>
      <c r="AE2666" s="257"/>
    </row>
    <row r="2667" spans="2:31" s="256" customFormat="1" ht="17.100000000000001" customHeight="1" x14ac:dyDescent="0.15">
      <c r="B2667" s="574"/>
      <c r="C2667" s="574"/>
      <c r="D2667" s="844"/>
      <c r="E2667" s="845"/>
      <c r="F2667" s="849"/>
      <c r="G2667" s="850"/>
      <c r="H2667" s="850"/>
      <c r="I2667" s="850"/>
      <c r="J2667" s="850"/>
      <c r="K2667" s="850"/>
      <c r="L2667" s="851"/>
      <c r="M2667" s="574"/>
      <c r="N2667" s="574"/>
      <c r="O2667" s="844"/>
      <c r="P2667" s="845"/>
      <c r="Q2667" s="849"/>
      <c r="R2667" s="850"/>
      <c r="S2667" s="850"/>
      <c r="T2667" s="850"/>
      <c r="U2667" s="850"/>
      <c r="V2667" s="850"/>
      <c r="W2667" s="851"/>
      <c r="AA2667" s="257"/>
      <c r="AB2667" s="257"/>
      <c r="AC2667" s="257"/>
      <c r="AD2667" s="257"/>
      <c r="AE2667" s="257"/>
    </row>
    <row r="2668" spans="2:31" s="256" customFormat="1" ht="17.100000000000001" customHeight="1" x14ac:dyDescent="0.15">
      <c r="B2668" s="522" t="s">
        <v>5</v>
      </c>
      <c r="C2668" s="524"/>
      <c r="D2668" s="827" t="s">
        <v>332</v>
      </c>
      <c r="E2668" s="828"/>
      <c r="F2668" s="849"/>
      <c r="G2668" s="850"/>
      <c r="H2668" s="850"/>
      <c r="I2668" s="850"/>
      <c r="J2668" s="850"/>
      <c r="K2668" s="850"/>
      <c r="L2668" s="851"/>
      <c r="M2668" s="522" t="s">
        <v>5</v>
      </c>
      <c r="N2668" s="524"/>
      <c r="O2668" s="827" t="s">
        <v>332</v>
      </c>
      <c r="P2668" s="828"/>
      <c r="Q2668" s="849"/>
      <c r="R2668" s="850"/>
      <c r="S2668" s="850"/>
      <c r="T2668" s="850"/>
      <c r="U2668" s="850"/>
      <c r="V2668" s="850"/>
      <c r="W2668" s="851"/>
      <c r="AA2668" s="257"/>
      <c r="AB2668" s="257"/>
      <c r="AC2668" s="257"/>
      <c r="AD2668" s="257"/>
      <c r="AE2668" s="257"/>
    </row>
    <row r="2669" spans="2:31" s="256" customFormat="1" ht="17.100000000000001" customHeight="1" x14ac:dyDescent="0.15">
      <c r="B2669" s="522" t="s">
        <v>6</v>
      </c>
      <c r="C2669" s="524"/>
      <c r="D2669" s="844" t="s">
        <v>338</v>
      </c>
      <c r="E2669" s="845"/>
      <c r="F2669" s="849"/>
      <c r="G2669" s="850"/>
      <c r="H2669" s="850"/>
      <c r="I2669" s="850"/>
      <c r="J2669" s="850"/>
      <c r="K2669" s="850"/>
      <c r="L2669" s="851"/>
      <c r="M2669" s="522" t="s">
        <v>6</v>
      </c>
      <c r="N2669" s="524"/>
      <c r="O2669" s="844" t="s">
        <v>338</v>
      </c>
      <c r="P2669" s="845"/>
      <c r="Q2669" s="849"/>
      <c r="R2669" s="850"/>
      <c r="S2669" s="850"/>
      <c r="T2669" s="850"/>
      <c r="U2669" s="850"/>
      <c r="V2669" s="850"/>
      <c r="W2669" s="851"/>
    </row>
    <row r="2670" spans="2:31" s="256" customFormat="1" ht="17.100000000000001" customHeight="1" x14ac:dyDescent="0.15">
      <c r="B2670" s="562" t="s">
        <v>29</v>
      </c>
      <c r="C2670" s="831" t="s">
        <v>267</v>
      </c>
      <c r="D2670" s="832"/>
      <c r="E2670" s="260"/>
      <c r="F2670" s="849"/>
      <c r="G2670" s="850"/>
      <c r="H2670" s="850"/>
      <c r="I2670" s="850"/>
      <c r="J2670" s="850"/>
      <c r="K2670" s="850"/>
      <c r="L2670" s="851"/>
      <c r="M2670" s="562" t="s">
        <v>29</v>
      </c>
      <c r="N2670" s="831" t="s">
        <v>267</v>
      </c>
      <c r="O2670" s="832"/>
      <c r="P2670" s="260"/>
      <c r="Q2670" s="849"/>
      <c r="R2670" s="850"/>
      <c r="S2670" s="850"/>
      <c r="T2670" s="850"/>
      <c r="U2670" s="850"/>
      <c r="V2670" s="850"/>
      <c r="W2670" s="851"/>
    </row>
    <row r="2671" spans="2:31" s="256" customFormat="1" ht="17.100000000000001" customHeight="1" x14ac:dyDescent="0.15">
      <c r="B2671" s="565"/>
      <c r="C2671" s="831" t="s">
        <v>268</v>
      </c>
      <c r="D2671" s="832"/>
      <c r="E2671" s="261" t="s">
        <v>551</v>
      </c>
      <c r="F2671" s="852"/>
      <c r="G2671" s="853"/>
      <c r="H2671" s="853"/>
      <c r="I2671" s="853"/>
      <c r="J2671" s="853"/>
      <c r="K2671" s="853"/>
      <c r="L2671" s="854"/>
      <c r="M2671" s="565"/>
      <c r="N2671" s="831" t="s">
        <v>268</v>
      </c>
      <c r="O2671" s="832"/>
      <c r="P2671" s="261" t="s">
        <v>551</v>
      </c>
      <c r="Q2671" s="852"/>
      <c r="R2671" s="853"/>
      <c r="S2671" s="853"/>
      <c r="T2671" s="853"/>
      <c r="U2671" s="853"/>
      <c r="V2671" s="853"/>
      <c r="W2671" s="854"/>
    </row>
    <row r="2672" spans="2:31" s="256" customFormat="1" ht="17.100000000000001" customHeight="1" x14ac:dyDescent="0.15">
      <c r="B2672" s="522" t="s">
        <v>7</v>
      </c>
      <c r="C2672" s="523"/>
      <c r="D2672" s="524"/>
      <c r="E2672" s="833" t="s">
        <v>1186</v>
      </c>
      <c r="F2672" s="834"/>
      <c r="G2672" s="834"/>
      <c r="H2672" s="834"/>
      <c r="I2672" s="834"/>
      <c r="J2672" s="834"/>
      <c r="K2672" s="834"/>
      <c r="L2672" s="835"/>
      <c r="M2672" s="522" t="s">
        <v>7</v>
      </c>
      <c r="N2672" s="523"/>
      <c r="O2672" s="524"/>
      <c r="P2672" s="833" t="s">
        <v>1400</v>
      </c>
      <c r="Q2672" s="834"/>
      <c r="R2672" s="834"/>
      <c r="S2672" s="834"/>
      <c r="T2672" s="834"/>
      <c r="U2672" s="834"/>
      <c r="V2672" s="834"/>
      <c r="W2672" s="835"/>
    </row>
    <row r="2673" spans="2:23" s="256" customFormat="1" ht="17.100000000000001" customHeight="1" x14ac:dyDescent="0.15">
      <c r="B2673" s="522" t="s">
        <v>46</v>
      </c>
      <c r="C2673" s="523"/>
      <c r="D2673" s="524"/>
      <c r="E2673" s="813" t="s">
        <v>1187</v>
      </c>
      <c r="F2673" s="814"/>
      <c r="G2673" s="814"/>
      <c r="H2673" s="814"/>
      <c r="I2673" s="814"/>
      <c r="J2673" s="814"/>
      <c r="K2673" s="814"/>
      <c r="L2673" s="815"/>
      <c r="M2673" s="522" t="s">
        <v>46</v>
      </c>
      <c r="N2673" s="523"/>
      <c r="O2673" s="524"/>
      <c r="P2673" s="813" t="s">
        <v>1158</v>
      </c>
      <c r="Q2673" s="814"/>
      <c r="R2673" s="814"/>
      <c r="S2673" s="814"/>
      <c r="T2673" s="814"/>
      <c r="U2673" s="814"/>
      <c r="V2673" s="814"/>
      <c r="W2673" s="815"/>
    </row>
    <row r="2674" spans="2:23" s="256" customFormat="1" ht="17.100000000000001" customHeight="1" x14ac:dyDescent="0.15">
      <c r="B2674" s="522" t="s">
        <v>270</v>
      </c>
      <c r="C2674" s="523"/>
      <c r="D2674" s="524"/>
      <c r="E2674" s="813" t="s">
        <v>516</v>
      </c>
      <c r="F2674" s="814"/>
      <c r="G2674" s="814"/>
      <c r="H2674" s="814"/>
      <c r="I2674" s="814"/>
      <c r="J2674" s="814"/>
      <c r="K2674" s="814"/>
      <c r="L2674" s="815"/>
      <c r="M2674" s="522" t="s">
        <v>270</v>
      </c>
      <c r="N2674" s="523"/>
      <c r="O2674" s="524"/>
      <c r="P2674" s="813" t="s">
        <v>516</v>
      </c>
      <c r="Q2674" s="814"/>
      <c r="R2674" s="814"/>
      <c r="S2674" s="814"/>
      <c r="T2674" s="814"/>
      <c r="U2674" s="814"/>
      <c r="V2674" s="814"/>
      <c r="W2674" s="815"/>
    </row>
    <row r="2675" spans="2:23" s="256" customFormat="1" ht="17.100000000000001" customHeight="1" x14ac:dyDescent="0.15">
      <c r="B2675" s="522" t="s">
        <v>289</v>
      </c>
      <c r="C2675" s="523"/>
      <c r="D2675" s="524"/>
      <c r="E2675" s="862" t="s">
        <v>552</v>
      </c>
      <c r="F2675" s="863"/>
      <c r="G2675" s="864"/>
      <c r="H2675" s="816" t="s">
        <v>8</v>
      </c>
      <c r="I2675" s="817"/>
      <c r="J2675" s="818"/>
      <c r="K2675" s="819"/>
      <c r="L2675" s="820"/>
      <c r="M2675" s="522" t="s">
        <v>289</v>
      </c>
      <c r="N2675" s="523"/>
      <c r="O2675" s="524"/>
      <c r="P2675" s="862" t="s">
        <v>552</v>
      </c>
      <c r="Q2675" s="863"/>
      <c r="R2675" s="864"/>
      <c r="S2675" s="816" t="s">
        <v>8</v>
      </c>
      <c r="T2675" s="817"/>
      <c r="U2675" s="818"/>
      <c r="V2675" s="819"/>
      <c r="W2675" s="820"/>
    </row>
    <row r="2676" spans="2:23" s="256" customFormat="1" ht="17.100000000000001" customHeight="1" x14ac:dyDescent="0.15">
      <c r="B2676" s="865" t="s">
        <v>567</v>
      </c>
      <c r="C2676" s="866"/>
      <c r="D2676" s="821" t="s">
        <v>1109</v>
      </c>
      <c r="E2676" s="822"/>
      <c r="F2676" s="822"/>
      <c r="G2676" s="822"/>
      <c r="H2676" s="822"/>
      <c r="I2676" s="822"/>
      <c r="J2676" s="822"/>
      <c r="K2676" s="822"/>
      <c r="L2676" s="823"/>
      <c r="M2676" s="865" t="s">
        <v>567</v>
      </c>
      <c r="N2676" s="866"/>
      <c r="O2676" s="821" t="s">
        <v>1109</v>
      </c>
      <c r="P2676" s="822"/>
      <c r="Q2676" s="822"/>
      <c r="R2676" s="822"/>
      <c r="S2676" s="822"/>
      <c r="T2676" s="822"/>
      <c r="U2676" s="822"/>
      <c r="V2676" s="822"/>
      <c r="W2676" s="823"/>
    </row>
    <row r="2677" spans="2:23" s="256" customFormat="1" ht="20.100000000000001" customHeight="1" x14ac:dyDescent="0.15">
      <c r="B2677" s="861" t="s">
        <v>564</v>
      </c>
      <c r="C2677" s="839" t="s">
        <v>565</v>
      </c>
      <c r="D2677" s="883" t="s">
        <v>769</v>
      </c>
      <c r="E2677" s="884"/>
      <c r="F2677" s="846"/>
      <c r="G2677" s="847"/>
      <c r="H2677" s="847"/>
      <c r="I2677" s="847"/>
      <c r="J2677" s="847"/>
      <c r="K2677" s="847"/>
      <c r="L2677" s="848"/>
      <c r="M2677" s="861" t="s">
        <v>564</v>
      </c>
      <c r="N2677" s="839" t="s">
        <v>565</v>
      </c>
      <c r="O2677" s="883" t="s">
        <v>769</v>
      </c>
      <c r="P2677" s="884"/>
      <c r="Q2677" s="846"/>
      <c r="R2677" s="847"/>
      <c r="S2677" s="847"/>
      <c r="T2677" s="847"/>
      <c r="U2677" s="847"/>
      <c r="V2677" s="847"/>
      <c r="W2677" s="848"/>
    </row>
    <row r="2678" spans="2:23" s="256" customFormat="1" ht="20.100000000000001" customHeight="1" x14ac:dyDescent="0.15">
      <c r="B2678" s="859"/>
      <c r="C2678" s="830"/>
      <c r="D2678" s="880"/>
      <c r="E2678" s="881"/>
      <c r="F2678" s="849"/>
      <c r="G2678" s="850"/>
      <c r="H2678" s="850"/>
      <c r="I2678" s="850"/>
      <c r="J2678" s="850"/>
      <c r="K2678" s="850"/>
      <c r="L2678" s="851"/>
      <c r="M2678" s="859"/>
      <c r="N2678" s="830"/>
      <c r="O2678" s="880"/>
      <c r="P2678" s="881"/>
      <c r="Q2678" s="849"/>
      <c r="R2678" s="850"/>
      <c r="S2678" s="850"/>
      <c r="T2678" s="850"/>
      <c r="U2678" s="850"/>
      <c r="V2678" s="850"/>
      <c r="W2678" s="851"/>
    </row>
    <row r="2679" spans="2:23" s="256" customFormat="1" ht="20.100000000000001" customHeight="1" x14ac:dyDescent="0.15">
      <c r="B2679" s="859"/>
      <c r="C2679" s="839" t="s">
        <v>2</v>
      </c>
      <c r="D2679" s="842">
        <v>5</v>
      </c>
      <c r="E2679" s="843"/>
      <c r="F2679" s="849"/>
      <c r="G2679" s="850"/>
      <c r="H2679" s="850"/>
      <c r="I2679" s="850"/>
      <c r="J2679" s="850"/>
      <c r="K2679" s="850"/>
      <c r="L2679" s="851"/>
      <c r="M2679" s="859"/>
      <c r="N2679" s="839" t="s">
        <v>2</v>
      </c>
      <c r="O2679" s="842">
        <v>6</v>
      </c>
      <c r="P2679" s="843"/>
      <c r="Q2679" s="849"/>
      <c r="R2679" s="850"/>
      <c r="S2679" s="850"/>
      <c r="T2679" s="850"/>
      <c r="U2679" s="850"/>
      <c r="V2679" s="850"/>
      <c r="W2679" s="851"/>
    </row>
    <row r="2680" spans="2:23" s="256" customFormat="1" ht="20.100000000000001" customHeight="1" x14ac:dyDescent="0.15">
      <c r="B2680" s="860"/>
      <c r="C2680" s="830"/>
      <c r="D2680" s="844"/>
      <c r="E2680" s="845"/>
      <c r="F2680" s="849"/>
      <c r="G2680" s="850"/>
      <c r="H2680" s="850"/>
      <c r="I2680" s="850"/>
      <c r="J2680" s="850"/>
      <c r="K2680" s="850"/>
      <c r="L2680" s="851"/>
      <c r="M2680" s="860"/>
      <c r="N2680" s="830"/>
      <c r="O2680" s="844"/>
      <c r="P2680" s="845"/>
      <c r="Q2680" s="849"/>
      <c r="R2680" s="850"/>
      <c r="S2680" s="850"/>
      <c r="T2680" s="850"/>
      <c r="U2680" s="850"/>
      <c r="V2680" s="850"/>
      <c r="W2680" s="851"/>
    </row>
    <row r="2681" spans="2:23" s="256" customFormat="1" ht="17.100000000000001" customHeight="1" x14ac:dyDescent="0.15">
      <c r="B2681" s="574" t="s">
        <v>566</v>
      </c>
      <c r="C2681" s="574" t="s">
        <v>3</v>
      </c>
      <c r="D2681" s="842" t="s">
        <v>534</v>
      </c>
      <c r="E2681" s="843"/>
      <c r="F2681" s="849"/>
      <c r="G2681" s="850"/>
      <c r="H2681" s="850"/>
      <c r="I2681" s="850"/>
      <c r="J2681" s="850"/>
      <c r="K2681" s="850"/>
      <c r="L2681" s="851"/>
      <c r="M2681" s="574" t="s">
        <v>566</v>
      </c>
      <c r="N2681" s="574" t="s">
        <v>3</v>
      </c>
      <c r="O2681" s="842" t="s">
        <v>331</v>
      </c>
      <c r="P2681" s="843"/>
      <c r="Q2681" s="849"/>
      <c r="R2681" s="850"/>
      <c r="S2681" s="850"/>
      <c r="T2681" s="850"/>
      <c r="U2681" s="850"/>
      <c r="V2681" s="850"/>
      <c r="W2681" s="851"/>
    </row>
    <row r="2682" spans="2:23" s="256" customFormat="1" ht="17.100000000000001" customHeight="1" x14ac:dyDescent="0.15">
      <c r="B2682" s="574"/>
      <c r="C2682" s="574"/>
      <c r="D2682" s="844"/>
      <c r="E2682" s="845"/>
      <c r="F2682" s="849"/>
      <c r="G2682" s="850"/>
      <c r="H2682" s="850"/>
      <c r="I2682" s="850"/>
      <c r="J2682" s="850"/>
      <c r="K2682" s="850"/>
      <c r="L2682" s="851"/>
      <c r="M2682" s="574"/>
      <c r="N2682" s="574"/>
      <c r="O2682" s="844"/>
      <c r="P2682" s="845"/>
      <c r="Q2682" s="849"/>
      <c r="R2682" s="850"/>
      <c r="S2682" s="850"/>
      <c r="T2682" s="850"/>
      <c r="U2682" s="850"/>
      <c r="V2682" s="850"/>
      <c r="W2682" s="851"/>
    </row>
    <row r="2683" spans="2:23" s="256" customFormat="1" ht="17.100000000000001" customHeight="1" x14ac:dyDescent="0.15">
      <c r="B2683" s="574"/>
      <c r="C2683" s="574" t="s">
        <v>4</v>
      </c>
      <c r="D2683" s="842" t="s">
        <v>485</v>
      </c>
      <c r="E2683" s="843"/>
      <c r="F2683" s="849"/>
      <c r="G2683" s="850"/>
      <c r="H2683" s="850"/>
      <c r="I2683" s="850"/>
      <c r="J2683" s="850"/>
      <c r="K2683" s="850"/>
      <c r="L2683" s="851"/>
      <c r="M2683" s="574"/>
      <c r="N2683" s="574" t="s">
        <v>4</v>
      </c>
      <c r="O2683" s="842" t="s">
        <v>356</v>
      </c>
      <c r="P2683" s="843"/>
      <c r="Q2683" s="849"/>
      <c r="R2683" s="850"/>
      <c r="S2683" s="850"/>
      <c r="T2683" s="850"/>
      <c r="U2683" s="850"/>
      <c r="V2683" s="850"/>
      <c r="W2683" s="851"/>
    </row>
    <row r="2684" spans="2:23" s="256" customFormat="1" ht="17.100000000000001" customHeight="1" x14ac:dyDescent="0.15">
      <c r="B2684" s="574"/>
      <c r="C2684" s="574"/>
      <c r="D2684" s="844"/>
      <c r="E2684" s="845"/>
      <c r="F2684" s="849"/>
      <c r="G2684" s="850"/>
      <c r="H2684" s="850"/>
      <c r="I2684" s="850"/>
      <c r="J2684" s="850"/>
      <c r="K2684" s="850"/>
      <c r="L2684" s="851"/>
      <c r="M2684" s="574"/>
      <c r="N2684" s="574"/>
      <c r="O2684" s="844"/>
      <c r="P2684" s="845"/>
      <c r="Q2684" s="849"/>
      <c r="R2684" s="850"/>
      <c r="S2684" s="850"/>
      <c r="T2684" s="850"/>
      <c r="U2684" s="850"/>
      <c r="V2684" s="850"/>
      <c r="W2684" s="851"/>
    </row>
    <row r="2685" spans="2:23" s="256" customFormat="1" ht="17.100000000000001" customHeight="1" x14ac:dyDescent="0.15">
      <c r="B2685" s="522" t="s">
        <v>5</v>
      </c>
      <c r="C2685" s="524"/>
      <c r="D2685" s="827" t="s">
        <v>332</v>
      </c>
      <c r="E2685" s="828"/>
      <c r="F2685" s="849"/>
      <c r="G2685" s="850"/>
      <c r="H2685" s="850"/>
      <c r="I2685" s="850"/>
      <c r="J2685" s="850"/>
      <c r="K2685" s="850"/>
      <c r="L2685" s="851"/>
      <c r="M2685" s="522" t="s">
        <v>5</v>
      </c>
      <c r="N2685" s="524"/>
      <c r="O2685" s="827" t="s">
        <v>332</v>
      </c>
      <c r="P2685" s="828"/>
      <c r="Q2685" s="849"/>
      <c r="R2685" s="850"/>
      <c r="S2685" s="850"/>
      <c r="T2685" s="850"/>
      <c r="U2685" s="850"/>
      <c r="V2685" s="850"/>
      <c r="W2685" s="851"/>
    </row>
    <row r="2686" spans="2:23" s="256" customFormat="1" ht="17.100000000000001" customHeight="1" x14ac:dyDescent="0.15">
      <c r="B2686" s="522" t="s">
        <v>6</v>
      </c>
      <c r="C2686" s="524"/>
      <c r="D2686" s="844" t="s">
        <v>532</v>
      </c>
      <c r="E2686" s="845"/>
      <c r="F2686" s="849"/>
      <c r="G2686" s="850"/>
      <c r="H2686" s="850"/>
      <c r="I2686" s="850"/>
      <c r="J2686" s="850"/>
      <c r="K2686" s="850"/>
      <c r="L2686" s="851"/>
      <c r="M2686" s="522" t="s">
        <v>6</v>
      </c>
      <c r="N2686" s="524"/>
      <c r="O2686" s="844" t="s">
        <v>532</v>
      </c>
      <c r="P2686" s="845"/>
      <c r="Q2686" s="849"/>
      <c r="R2686" s="850"/>
      <c r="S2686" s="850"/>
      <c r="T2686" s="850"/>
      <c r="U2686" s="850"/>
      <c r="V2686" s="850"/>
      <c r="W2686" s="851"/>
    </row>
    <row r="2687" spans="2:23" s="256" customFormat="1" ht="17.100000000000001" customHeight="1" x14ac:dyDescent="0.15">
      <c r="B2687" s="562" t="s">
        <v>29</v>
      </c>
      <c r="C2687" s="831" t="s">
        <v>267</v>
      </c>
      <c r="D2687" s="832"/>
      <c r="E2687" s="260"/>
      <c r="F2687" s="849"/>
      <c r="G2687" s="850"/>
      <c r="H2687" s="850"/>
      <c r="I2687" s="850"/>
      <c r="J2687" s="850"/>
      <c r="K2687" s="850"/>
      <c r="L2687" s="851"/>
      <c r="M2687" s="562" t="s">
        <v>29</v>
      </c>
      <c r="N2687" s="831" t="s">
        <v>267</v>
      </c>
      <c r="O2687" s="832"/>
      <c r="P2687" s="260"/>
      <c r="Q2687" s="849"/>
      <c r="R2687" s="850"/>
      <c r="S2687" s="850"/>
      <c r="T2687" s="850"/>
      <c r="U2687" s="850"/>
      <c r="V2687" s="850"/>
      <c r="W2687" s="851"/>
    </row>
    <row r="2688" spans="2:23" s="256" customFormat="1" ht="17.100000000000001" customHeight="1" x14ac:dyDescent="0.15">
      <c r="B2688" s="565"/>
      <c r="C2688" s="831" t="s">
        <v>268</v>
      </c>
      <c r="D2688" s="832"/>
      <c r="E2688" s="261" t="s">
        <v>554</v>
      </c>
      <c r="F2688" s="852"/>
      <c r="G2688" s="853"/>
      <c r="H2688" s="853"/>
      <c r="I2688" s="853"/>
      <c r="J2688" s="853"/>
      <c r="K2688" s="853"/>
      <c r="L2688" s="854"/>
      <c r="M2688" s="565"/>
      <c r="N2688" s="831" t="s">
        <v>268</v>
      </c>
      <c r="O2688" s="832"/>
      <c r="P2688" s="261" t="s">
        <v>554</v>
      </c>
      <c r="Q2688" s="852"/>
      <c r="R2688" s="853"/>
      <c r="S2688" s="853"/>
      <c r="T2688" s="853"/>
      <c r="U2688" s="853"/>
      <c r="V2688" s="853"/>
      <c r="W2688" s="854"/>
    </row>
    <row r="2689" spans="2:31" s="256" customFormat="1" ht="17.100000000000001" customHeight="1" x14ac:dyDescent="0.15">
      <c r="B2689" s="522" t="s">
        <v>7</v>
      </c>
      <c r="C2689" s="523"/>
      <c r="D2689" s="524"/>
      <c r="E2689" s="833" t="s">
        <v>2228</v>
      </c>
      <c r="F2689" s="834"/>
      <c r="G2689" s="834"/>
      <c r="H2689" s="834"/>
      <c r="I2689" s="834"/>
      <c r="J2689" s="834"/>
      <c r="K2689" s="834"/>
      <c r="L2689" s="835"/>
      <c r="M2689" s="522" t="s">
        <v>7</v>
      </c>
      <c r="N2689" s="523"/>
      <c r="O2689" s="524"/>
      <c r="P2689" s="833" t="s">
        <v>1358</v>
      </c>
      <c r="Q2689" s="857"/>
      <c r="R2689" s="857"/>
      <c r="S2689" s="857"/>
      <c r="T2689" s="857"/>
      <c r="U2689" s="857"/>
      <c r="V2689" s="857"/>
      <c r="W2689" s="858"/>
    </row>
    <row r="2690" spans="2:31" s="256" customFormat="1" ht="17.100000000000001" customHeight="1" x14ac:dyDescent="0.15">
      <c r="B2690" s="522" t="s">
        <v>46</v>
      </c>
      <c r="C2690" s="523"/>
      <c r="D2690" s="524"/>
      <c r="E2690" s="813" t="s">
        <v>516</v>
      </c>
      <c r="F2690" s="814"/>
      <c r="G2690" s="814"/>
      <c r="H2690" s="814"/>
      <c r="I2690" s="814"/>
      <c r="J2690" s="814"/>
      <c r="K2690" s="814"/>
      <c r="L2690" s="815"/>
      <c r="M2690" s="522" t="s">
        <v>46</v>
      </c>
      <c r="N2690" s="523"/>
      <c r="O2690" s="524"/>
      <c r="P2690" s="813" t="s">
        <v>1402</v>
      </c>
      <c r="Q2690" s="814"/>
      <c r="R2690" s="814"/>
      <c r="S2690" s="855"/>
      <c r="T2690" s="855"/>
      <c r="U2690" s="855"/>
      <c r="V2690" s="855"/>
      <c r="W2690" s="856"/>
    </row>
    <row r="2691" spans="2:31" s="256" customFormat="1" ht="17.100000000000001" customHeight="1" x14ac:dyDescent="0.15">
      <c r="B2691" s="522" t="s">
        <v>270</v>
      </c>
      <c r="C2691" s="523"/>
      <c r="D2691" s="524"/>
      <c r="E2691" s="813" t="s">
        <v>516</v>
      </c>
      <c r="F2691" s="814"/>
      <c r="G2691" s="814"/>
      <c r="H2691" s="855"/>
      <c r="I2691" s="855"/>
      <c r="J2691" s="855"/>
      <c r="K2691" s="855"/>
      <c r="L2691" s="856"/>
      <c r="M2691" s="522" t="s">
        <v>270</v>
      </c>
      <c r="N2691" s="523"/>
      <c r="O2691" s="524"/>
      <c r="P2691" s="813" t="s">
        <v>516</v>
      </c>
      <c r="Q2691" s="814"/>
      <c r="R2691" s="814"/>
      <c r="S2691" s="855"/>
      <c r="T2691" s="855"/>
      <c r="U2691" s="855"/>
      <c r="V2691" s="855"/>
      <c r="W2691" s="856"/>
    </row>
    <row r="2692" spans="2:31" s="256" customFormat="1" ht="17.100000000000001" customHeight="1" x14ac:dyDescent="0.15">
      <c r="B2692" s="522" t="s">
        <v>289</v>
      </c>
      <c r="C2692" s="523"/>
      <c r="D2692" s="524"/>
      <c r="E2692" s="813" t="s">
        <v>555</v>
      </c>
      <c r="F2692" s="814"/>
      <c r="G2692" s="814"/>
      <c r="H2692" s="816" t="s">
        <v>8</v>
      </c>
      <c r="I2692" s="817"/>
      <c r="J2692" s="818"/>
      <c r="K2692" s="819"/>
      <c r="L2692" s="820"/>
      <c r="M2692" s="522" t="s">
        <v>289</v>
      </c>
      <c r="N2692" s="523"/>
      <c r="O2692" s="524"/>
      <c r="P2692" s="813" t="s">
        <v>555</v>
      </c>
      <c r="Q2692" s="814"/>
      <c r="R2692" s="814"/>
      <c r="S2692" s="816" t="s">
        <v>8</v>
      </c>
      <c r="T2692" s="817"/>
      <c r="U2692" s="818"/>
      <c r="V2692" s="819"/>
      <c r="W2692" s="820"/>
    </row>
    <row r="2693" spans="2:31" s="256" customFormat="1" ht="17.100000000000001" customHeight="1" x14ac:dyDescent="0.15">
      <c r="B2693" s="865" t="s">
        <v>567</v>
      </c>
      <c r="C2693" s="866"/>
      <c r="D2693" s="821" t="s">
        <v>1401</v>
      </c>
      <c r="E2693" s="822"/>
      <c r="F2693" s="822"/>
      <c r="G2693" s="822"/>
      <c r="H2693" s="822"/>
      <c r="I2693" s="822"/>
      <c r="J2693" s="822"/>
      <c r="K2693" s="822"/>
      <c r="L2693" s="823"/>
      <c r="M2693" s="565" t="s">
        <v>567</v>
      </c>
      <c r="N2693" s="566"/>
      <c r="O2693" s="836" t="s">
        <v>1403</v>
      </c>
      <c r="P2693" s="837"/>
      <c r="Q2693" s="837"/>
      <c r="R2693" s="837"/>
      <c r="S2693" s="837"/>
      <c r="T2693" s="837"/>
      <c r="U2693" s="837"/>
      <c r="V2693" s="837"/>
      <c r="W2693" s="838"/>
    </row>
    <row r="2694" spans="2:31" ht="15" customHeight="1" x14ac:dyDescent="0.15">
      <c r="B2694" s="263"/>
      <c r="C2694" s="824" t="s">
        <v>568</v>
      </c>
      <c r="D2694" s="825"/>
      <c r="E2694" s="825"/>
      <c r="F2694" s="825"/>
      <c r="G2694" s="825"/>
      <c r="H2694" s="825"/>
      <c r="I2694" s="825"/>
      <c r="J2694" s="825"/>
      <c r="K2694" s="825"/>
      <c r="L2694" s="825"/>
      <c r="M2694" s="263"/>
      <c r="N2694" s="263" t="s">
        <v>569</v>
      </c>
      <c r="O2694" s="263"/>
      <c r="P2694" s="263"/>
      <c r="Q2694" s="263"/>
      <c r="R2694" s="263"/>
      <c r="S2694" s="263"/>
      <c r="T2694" s="263"/>
      <c r="U2694" s="263"/>
      <c r="V2694" s="263"/>
      <c r="W2694" s="263"/>
      <c r="AA2694" s="256"/>
      <c r="AB2694" s="256"/>
      <c r="AC2694" s="256"/>
      <c r="AD2694" s="256"/>
      <c r="AE2694" s="256"/>
    </row>
    <row r="2695" spans="2:31" ht="15" customHeight="1" x14ac:dyDescent="0.15">
      <c r="B2695" s="263"/>
      <c r="C2695" s="826"/>
      <c r="D2695" s="826"/>
      <c r="E2695" s="826"/>
      <c r="F2695" s="826"/>
      <c r="G2695" s="826"/>
      <c r="H2695" s="826"/>
      <c r="I2695" s="826"/>
      <c r="J2695" s="826"/>
      <c r="K2695" s="826"/>
      <c r="L2695" s="826"/>
      <c r="M2695" s="263"/>
      <c r="N2695" s="263" t="s">
        <v>570</v>
      </c>
      <c r="O2695" s="263"/>
      <c r="P2695" s="263"/>
      <c r="Q2695" s="263"/>
      <c r="R2695" s="263"/>
      <c r="S2695" s="263"/>
      <c r="T2695" s="263"/>
      <c r="U2695" s="263"/>
      <c r="V2695" s="263"/>
      <c r="W2695" s="263"/>
      <c r="AA2695" s="256"/>
      <c r="AB2695" s="256"/>
      <c r="AC2695" s="256"/>
      <c r="AD2695" s="256"/>
      <c r="AE2695" s="256"/>
    </row>
    <row r="2696" spans="2:31" ht="15" customHeight="1" x14ac:dyDescent="0.15">
      <c r="C2696" s="263" t="s">
        <v>571</v>
      </c>
      <c r="N2696" s="264" t="s">
        <v>517</v>
      </c>
      <c r="O2696" s="264"/>
      <c r="P2696" s="264"/>
      <c r="Q2696" s="264"/>
      <c r="R2696" s="264"/>
      <c r="S2696" s="264"/>
      <c r="T2696" s="264"/>
      <c r="U2696" s="264"/>
      <c r="V2696" s="264"/>
      <c r="AA2696" s="256"/>
      <c r="AB2696" s="256"/>
      <c r="AC2696" s="256"/>
      <c r="AD2696" s="256"/>
      <c r="AE2696" s="256"/>
    </row>
    <row r="2697" spans="2:31" ht="15" customHeight="1" x14ac:dyDescent="0.15">
      <c r="C2697" s="263" t="s">
        <v>573</v>
      </c>
      <c r="N2697" s="264" t="s">
        <v>572</v>
      </c>
      <c r="O2697" s="264"/>
      <c r="P2697" s="264"/>
      <c r="Q2697" s="264"/>
      <c r="R2697" s="264"/>
      <c r="S2697" s="264"/>
      <c r="T2697" s="264"/>
      <c r="U2697" s="264"/>
      <c r="V2697" s="264"/>
      <c r="AA2697" s="256"/>
      <c r="AB2697" s="256"/>
      <c r="AC2697" s="256"/>
      <c r="AD2697" s="256"/>
      <c r="AE2697" s="256"/>
    </row>
    <row r="2698" spans="2:31" x14ac:dyDescent="0.15">
      <c r="C2698" s="264" t="s">
        <v>542</v>
      </c>
      <c r="N2698" s="264" t="s">
        <v>450</v>
      </c>
      <c r="O2698" s="264"/>
      <c r="P2698" s="264"/>
      <c r="Q2698" s="264"/>
      <c r="R2698" s="264"/>
      <c r="S2698" s="264"/>
      <c r="T2698" s="264"/>
      <c r="U2698" s="264"/>
      <c r="V2698" s="264"/>
      <c r="AA2698" s="256"/>
      <c r="AB2698" s="256"/>
      <c r="AC2698" s="256"/>
      <c r="AD2698" s="256"/>
      <c r="AE2698" s="256"/>
    </row>
    <row r="2699" spans="2:31" x14ac:dyDescent="0.15">
      <c r="N2699" s="264"/>
      <c r="AA2699" s="256"/>
      <c r="AB2699" s="256"/>
      <c r="AC2699" s="256"/>
      <c r="AD2699" s="256"/>
      <c r="AE2699" s="256"/>
    </row>
    <row r="2700" spans="2:31" x14ac:dyDescent="0.15">
      <c r="N2700" s="264"/>
      <c r="AA2700" s="256"/>
      <c r="AB2700" s="256"/>
      <c r="AC2700" s="256"/>
      <c r="AD2700" s="256"/>
      <c r="AE2700" s="256"/>
    </row>
    <row r="2701" spans="2:31" ht="9" customHeight="1" x14ac:dyDescent="0.15">
      <c r="AA2701" s="256"/>
      <c r="AB2701" s="256"/>
      <c r="AC2701" s="256"/>
      <c r="AD2701" s="256"/>
      <c r="AE2701" s="256"/>
    </row>
    <row r="2702" spans="2:31" s="256" customFormat="1" ht="22.5" customHeight="1" x14ac:dyDescent="0.15">
      <c r="B2702" s="867" t="s">
        <v>563</v>
      </c>
      <c r="C2702" s="867"/>
      <c r="D2702" s="867"/>
      <c r="E2702" s="867"/>
      <c r="F2702" s="867"/>
      <c r="G2702" s="867"/>
      <c r="H2702" s="867"/>
      <c r="I2702" s="867"/>
      <c r="J2702" s="867"/>
      <c r="K2702" s="867"/>
      <c r="L2702" s="867"/>
      <c r="M2702" s="867"/>
      <c r="N2702" s="867"/>
      <c r="O2702" s="867"/>
      <c r="P2702" s="867"/>
      <c r="Q2702" s="867"/>
      <c r="R2702" s="867"/>
      <c r="S2702" s="867"/>
      <c r="T2702" s="867"/>
      <c r="U2702" s="867"/>
      <c r="V2702" s="867"/>
      <c r="W2702" s="867"/>
      <c r="Y2702" s="242" t="s">
        <v>551</v>
      </c>
    </row>
    <row r="2703" spans="2:31" s="256" customFormat="1" ht="20.100000000000001" customHeight="1" x14ac:dyDescent="0.15">
      <c r="B2703" s="258" t="s">
        <v>27</v>
      </c>
      <c r="C2703" s="258"/>
      <c r="D2703" s="868" t="str">
        <f>D2658</f>
        <v>ミネトンネル</v>
      </c>
      <c r="E2703" s="868"/>
      <c r="F2703" s="868"/>
      <c r="G2703" s="868"/>
      <c r="H2703" s="869" t="s">
        <v>28</v>
      </c>
      <c r="I2703" s="869"/>
      <c r="J2703" s="870" t="str">
        <f>J2658</f>
        <v>一般国道　316号</v>
      </c>
      <c r="K2703" s="870"/>
      <c r="L2703" s="870"/>
      <c r="M2703" s="871" t="s">
        <v>255</v>
      </c>
      <c r="N2703" s="871"/>
      <c r="O2703" s="871"/>
      <c r="P2703" s="872" t="str">
        <f>P2658</f>
        <v>株式会社ニュージェック</v>
      </c>
      <c r="Q2703" s="872"/>
      <c r="R2703" s="872"/>
      <c r="S2703" s="562" t="s">
        <v>220</v>
      </c>
      <c r="T2703" s="564"/>
      <c r="U2703" s="873">
        <f>U2658</f>
        <v>44294</v>
      </c>
      <c r="V2703" s="874"/>
      <c r="W2703" s="875"/>
      <c r="Y2703" s="242" t="s">
        <v>554</v>
      </c>
    </row>
    <row r="2704" spans="2:31" s="256" customFormat="1" ht="20.100000000000001" customHeight="1" x14ac:dyDescent="0.15">
      <c r="B2704" s="259" t="s">
        <v>0</v>
      </c>
      <c r="C2704" s="259"/>
      <c r="D2704" s="879" t="str">
        <f>D2659</f>
        <v>美祢トンネル</v>
      </c>
      <c r="E2704" s="879"/>
      <c r="F2704" s="879"/>
      <c r="G2704" s="879"/>
      <c r="H2704" s="541" t="s">
        <v>1</v>
      </c>
      <c r="I2704" s="541"/>
      <c r="J2704" s="870" t="str">
        <f>J2659</f>
        <v>宇部土木建築事務所</v>
      </c>
      <c r="K2704" s="870"/>
      <c r="L2704" s="870"/>
      <c r="M2704" s="871" t="s">
        <v>256</v>
      </c>
      <c r="N2704" s="871"/>
      <c r="O2704" s="871"/>
      <c r="P2704" s="872" t="str">
        <f>P2659</f>
        <v>石村　勝伸</v>
      </c>
      <c r="Q2704" s="872"/>
      <c r="R2704" s="872"/>
      <c r="S2704" s="705"/>
      <c r="T2704" s="706"/>
      <c r="U2704" s="876"/>
      <c r="V2704" s="877"/>
      <c r="W2704" s="878"/>
      <c r="Y2704" s="242" t="s">
        <v>54</v>
      </c>
    </row>
    <row r="2705" spans="2:31" s="256" customFormat="1" ht="20.100000000000001" customHeight="1" x14ac:dyDescent="0.15">
      <c r="B2705" s="861" t="s">
        <v>564</v>
      </c>
      <c r="C2705" s="839" t="s">
        <v>565</v>
      </c>
      <c r="D2705" s="883" t="s">
        <v>1404</v>
      </c>
      <c r="E2705" s="884"/>
      <c r="F2705" s="846"/>
      <c r="G2705" s="847"/>
      <c r="H2705" s="847"/>
      <c r="I2705" s="847"/>
      <c r="J2705" s="847"/>
      <c r="K2705" s="847"/>
      <c r="L2705" s="847"/>
      <c r="M2705" s="861" t="s">
        <v>564</v>
      </c>
      <c r="N2705" s="839" t="s">
        <v>565</v>
      </c>
      <c r="O2705" s="883" t="s">
        <v>1404</v>
      </c>
      <c r="P2705" s="884"/>
      <c r="Q2705" s="846"/>
      <c r="R2705" s="847"/>
      <c r="S2705" s="847"/>
      <c r="T2705" s="847"/>
      <c r="U2705" s="847"/>
      <c r="V2705" s="847"/>
      <c r="W2705" s="848"/>
      <c r="Y2705" s="242" t="s">
        <v>55</v>
      </c>
    </row>
    <row r="2706" spans="2:31" s="256" customFormat="1" ht="20.100000000000001" customHeight="1" x14ac:dyDescent="0.15">
      <c r="B2706" s="859"/>
      <c r="C2706" s="830"/>
      <c r="D2706" s="880"/>
      <c r="E2706" s="881"/>
      <c r="F2706" s="849"/>
      <c r="G2706" s="850"/>
      <c r="H2706" s="850"/>
      <c r="I2706" s="850"/>
      <c r="J2706" s="850"/>
      <c r="K2706" s="850"/>
      <c r="L2706" s="850"/>
      <c r="M2706" s="859"/>
      <c r="N2706" s="830"/>
      <c r="O2706" s="880"/>
      <c r="P2706" s="881"/>
      <c r="Q2706" s="849"/>
      <c r="R2706" s="850"/>
      <c r="S2706" s="850"/>
      <c r="T2706" s="850"/>
      <c r="U2706" s="850"/>
      <c r="V2706" s="850"/>
      <c r="W2706" s="851"/>
    </row>
    <row r="2707" spans="2:31" s="256" customFormat="1" ht="20.100000000000001" customHeight="1" x14ac:dyDescent="0.15">
      <c r="B2707" s="859"/>
      <c r="C2707" s="839" t="s">
        <v>2</v>
      </c>
      <c r="D2707" s="842">
        <v>1</v>
      </c>
      <c r="E2707" s="843"/>
      <c r="F2707" s="849"/>
      <c r="G2707" s="850"/>
      <c r="H2707" s="850"/>
      <c r="I2707" s="850"/>
      <c r="J2707" s="850"/>
      <c r="K2707" s="850"/>
      <c r="L2707" s="850"/>
      <c r="M2707" s="859"/>
      <c r="N2707" s="839" t="s">
        <v>2</v>
      </c>
      <c r="O2707" s="842">
        <v>2</v>
      </c>
      <c r="P2707" s="843"/>
      <c r="Q2707" s="849"/>
      <c r="R2707" s="850"/>
      <c r="S2707" s="850"/>
      <c r="T2707" s="850"/>
      <c r="U2707" s="850"/>
      <c r="V2707" s="850"/>
      <c r="W2707" s="851"/>
    </row>
    <row r="2708" spans="2:31" s="256" customFormat="1" ht="20.100000000000001" customHeight="1" x14ac:dyDescent="0.15">
      <c r="B2708" s="860"/>
      <c r="C2708" s="830"/>
      <c r="D2708" s="844"/>
      <c r="E2708" s="845"/>
      <c r="F2708" s="849"/>
      <c r="G2708" s="850"/>
      <c r="H2708" s="850"/>
      <c r="I2708" s="850"/>
      <c r="J2708" s="850"/>
      <c r="K2708" s="850"/>
      <c r="L2708" s="850"/>
      <c r="M2708" s="860"/>
      <c r="N2708" s="830"/>
      <c r="O2708" s="844"/>
      <c r="P2708" s="845"/>
      <c r="Q2708" s="849"/>
      <c r="R2708" s="850"/>
      <c r="S2708" s="850"/>
      <c r="T2708" s="850"/>
      <c r="U2708" s="850"/>
      <c r="V2708" s="850"/>
      <c r="W2708" s="851"/>
    </row>
    <row r="2709" spans="2:31" s="256" customFormat="1" ht="17.100000000000001" customHeight="1" x14ac:dyDescent="0.15">
      <c r="B2709" s="574" t="s">
        <v>566</v>
      </c>
      <c r="C2709" s="574" t="s">
        <v>3</v>
      </c>
      <c r="D2709" s="842" t="s">
        <v>534</v>
      </c>
      <c r="E2709" s="843"/>
      <c r="F2709" s="849"/>
      <c r="G2709" s="850"/>
      <c r="H2709" s="850"/>
      <c r="I2709" s="850"/>
      <c r="J2709" s="850"/>
      <c r="K2709" s="850"/>
      <c r="L2709" s="850"/>
      <c r="M2709" s="574" t="s">
        <v>566</v>
      </c>
      <c r="N2709" s="574" t="s">
        <v>3</v>
      </c>
      <c r="O2709" s="842" t="s">
        <v>534</v>
      </c>
      <c r="P2709" s="843"/>
      <c r="Q2709" s="849"/>
      <c r="R2709" s="850"/>
      <c r="S2709" s="850"/>
      <c r="T2709" s="850"/>
      <c r="U2709" s="850"/>
      <c r="V2709" s="850"/>
      <c r="W2709" s="851"/>
      <c r="AA2709" s="257"/>
      <c r="AB2709" s="257"/>
      <c r="AC2709" s="257"/>
      <c r="AD2709" s="257"/>
      <c r="AE2709" s="257"/>
    </row>
    <row r="2710" spans="2:31" s="256" customFormat="1" ht="17.100000000000001" customHeight="1" x14ac:dyDescent="0.15">
      <c r="B2710" s="574"/>
      <c r="C2710" s="574"/>
      <c r="D2710" s="844"/>
      <c r="E2710" s="845"/>
      <c r="F2710" s="849"/>
      <c r="G2710" s="850"/>
      <c r="H2710" s="850"/>
      <c r="I2710" s="850"/>
      <c r="J2710" s="850"/>
      <c r="K2710" s="850"/>
      <c r="L2710" s="850"/>
      <c r="M2710" s="574"/>
      <c r="N2710" s="574"/>
      <c r="O2710" s="844"/>
      <c r="P2710" s="845"/>
      <c r="Q2710" s="849"/>
      <c r="R2710" s="850"/>
      <c r="S2710" s="850"/>
      <c r="T2710" s="850"/>
      <c r="U2710" s="850"/>
      <c r="V2710" s="850"/>
      <c r="W2710" s="851"/>
      <c r="AA2710" s="257"/>
      <c r="AB2710" s="257"/>
      <c r="AC2710" s="257"/>
      <c r="AD2710" s="257"/>
      <c r="AE2710" s="257"/>
    </row>
    <row r="2711" spans="2:31" s="256" customFormat="1" ht="17.100000000000001" customHeight="1" x14ac:dyDescent="0.15">
      <c r="B2711" s="574"/>
      <c r="C2711" s="574" t="s">
        <v>4</v>
      </c>
      <c r="D2711" s="842" t="s">
        <v>486</v>
      </c>
      <c r="E2711" s="843"/>
      <c r="F2711" s="849"/>
      <c r="G2711" s="850"/>
      <c r="H2711" s="850"/>
      <c r="I2711" s="850"/>
      <c r="J2711" s="850"/>
      <c r="K2711" s="850"/>
      <c r="L2711" s="850"/>
      <c r="M2711" s="574"/>
      <c r="N2711" s="574" t="s">
        <v>4</v>
      </c>
      <c r="O2711" s="842" t="s">
        <v>485</v>
      </c>
      <c r="P2711" s="843"/>
      <c r="Q2711" s="849"/>
      <c r="R2711" s="850"/>
      <c r="S2711" s="850"/>
      <c r="T2711" s="850"/>
      <c r="U2711" s="850"/>
      <c r="V2711" s="850"/>
      <c r="W2711" s="851"/>
      <c r="AA2711" s="257"/>
      <c r="AB2711" s="257"/>
      <c r="AC2711" s="257"/>
      <c r="AD2711" s="257"/>
      <c r="AE2711" s="257"/>
    </row>
    <row r="2712" spans="2:31" s="256" customFormat="1" ht="17.100000000000001" customHeight="1" x14ac:dyDescent="0.15">
      <c r="B2712" s="574"/>
      <c r="C2712" s="574"/>
      <c r="D2712" s="844"/>
      <c r="E2712" s="845"/>
      <c r="F2712" s="849"/>
      <c r="G2712" s="850"/>
      <c r="H2712" s="850"/>
      <c r="I2712" s="850"/>
      <c r="J2712" s="850"/>
      <c r="K2712" s="850"/>
      <c r="L2712" s="850"/>
      <c r="M2712" s="574"/>
      <c r="N2712" s="574"/>
      <c r="O2712" s="844"/>
      <c r="P2712" s="845"/>
      <c r="Q2712" s="849"/>
      <c r="R2712" s="850"/>
      <c r="S2712" s="850"/>
      <c r="T2712" s="850"/>
      <c r="U2712" s="850"/>
      <c r="V2712" s="850"/>
      <c r="W2712" s="851"/>
      <c r="AA2712" s="257"/>
      <c r="AB2712" s="257"/>
      <c r="AC2712" s="257"/>
      <c r="AD2712" s="257"/>
      <c r="AE2712" s="257"/>
    </row>
    <row r="2713" spans="2:31" s="256" customFormat="1" ht="17.100000000000001" customHeight="1" x14ac:dyDescent="0.15">
      <c r="B2713" s="522" t="s">
        <v>5</v>
      </c>
      <c r="C2713" s="524"/>
      <c r="D2713" s="827" t="s">
        <v>332</v>
      </c>
      <c r="E2713" s="828"/>
      <c r="F2713" s="849"/>
      <c r="G2713" s="850"/>
      <c r="H2713" s="850"/>
      <c r="I2713" s="850"/>
      <c r="J2713" s="850"/>
      <c r="K2713" s="850"/>
      <c r="L2713" s="850"/>
      <c r="M2713" s="522" t="s">
        <v>5</v>
      </c>
      <c r="N2713" s="524"/>
      <c r="O2713" s="827" t="s">
        <v>333</v>
      </c>
      <c r="P2713" s="828"/>
      <c r="Q2713" s="849"/>
      <c r="R2713" s="850"/>
      <c r="S2713" s="850"/>
      <c r="T2713" s="850"/>
      <c r="U2713" s="850"/>
      <c r="V2713" s="850"/>
      <c r="W2713" s="851"/>
      <c r="AA2713" s="257"/>
      <c r="AB2713" s="257"/>
      <c r="AC2713" s="257"/>
      <c r="AD2713" s="257"/>
      <c r="AE2713" s="257"/>
    </row>
    <row r="2714" spans="2:31" s="256" customFormat="1" ht="17.100000000000001" customHeight="1" x14ac:dyDescent="0.15">
      <c r="B2714" s="522" t="s">
        <v>6</v>
      </c>
      <c r="C2714" s="524"/>
      <c r="D2714" s="844" t="s">
        <v>336</v>
      </c>
      <c r="E2714" s="845"/>
      <c r="F2714" s="849"/>
      <c r="G2714" s="850"/>
      <c r="H2714" s="850"/>
      <c r="I2714" s="850"/>
      <c r="J2714" s="850"/>
      <c r="K2714" s="850"/>
      <c r="L2714" s="850"/>
      <c r="M2714" s="522" t="s">
        <v>6</v>
      </c>
      <c r="N2714" s="524"/>
      <c r="O2714" s="844" t="s">
        <v>338</v>
      </c>
      <c r="P2714" s="845"/>
      <c r="Q2714" s="849"/>
      <c r="R2714" s="850"/>
      <c r="S2714" s="850"/>
      <c r="T2714" s="850"/>
      <c r="U2714" s="850"/>
      <c r="V2714" s="850"/>
      <c r="W2714" s="851"/>
    </row>
    <row r="2715" spans="2:31" s="256" customFormat="1" ht="17.100000000000001" customHeight="1" x14ac:dyDescent="0.15">
      <c r="B2715" s="562" t="s">
        <v>29</v>
      </c>
      <c r="C2715" s="831" t="s">
        <v>267</v>
      </c>
      <c r="D2715" s="832"/>
      <c r="E2715" s="260"/>
      <c r="F2715" s="849"/>
      <c r="G2715" s="850"/>
      <c r="H2715" s="850"/>
      <c r="I2715" s="850"/>
      <c r="J2715" s="850"/>
      <c r="K2715" s="850"/>
      <c r="L2715" s="850"/>
      <c r="M2715" s="562" t="s">
        <v>29</v>
      </c>
      <c r="N2715" s="831" t="s">
        <v>267</v>
      </c>
      <c r="O2715" s="832"/>
      <c r="P2715" s="260"/>
      <c r="Q2715" s="849"/>
      <c r="R2715" s="850"/>
      <c r="S2715" s="850"/>
      <c r="T2715" s="850"/>
      <c r="U2715" s="850"/>
      <c r="V2715" s="850"/>
      <c r="W2715" s="851"/>
    </row>
    <row r="2716" spans="2:31" s="256" customFormat="1" ht="17.100000000000001" customHeight="1" x14ac:dyDescent="0.15">
      <c r="B2716" s="565"/>
      <c r="C2716" s="831" t="s">
        <v>268</v>
      </c>
      <c r="D2716" s="832"/>
      <c r="E2716" s="261" t="s">
        <v>551</v>
      </c>
      <c r="F2716" s="852"/>
      <c r="G2716" s="853"/>
      <c r="H2716" s="853"/>
      <c r="I2716" s="853"/>
      <c r="J2716" s="853"/>
      <c r="K2716" s="853"/>
      <c r="L2716" s="853"/>
      <c r="M2716" s="565"/>
      <c r="N2716" s="831" t="s">
        <v>268</v>
      </c>
      <c r="O2716" s="832"/>
      <c r="P2716" s="261" t="s">
        <v>551</v>
      </c>
      <c r="Q2716" s="852"/>
      <c r="R2716" s="853"/>
      <c r="S2716" s="853"/>
      <c r="T2716" s="853"/>
      <c r="U2716" s="853"/>
      <c r="V2716" s="853"/>
      <c r="W2716" s="854"/>
    </row>
    <row r="2717" spans="2:31" s="256" customFormat="1" ht="17.100000000000001" customHeight="1" x14ac:dyDescent="0.15">
      <c r="B2717" s="522" t="s">
        <v>7</v>
      </c>
      <c r="C2717" s="523"/>
      <c r="D2717" s="524"/>
      <c r="E2717" s="833" t="s">
        <v>1694</v>
      </c>
      <c r="F2717" s="857"/>
      <c r="G2717" s="857"/>
      <c r="H2717" s="857"/>
      <c r="I2717" s="857"/>
      <c r="J2717" s="857"/>
      <c r="K2717" s="857"/>
      <c r="L2717" s="858"/>
      <c r="M2717" s="522" t="s">
        <v>7</v>
      </c>
      <c r="N2717" s="523"/>
      <c r="O2717" s="524"/>
      <c r="P2717" s="833" t="s">
        <v>1104</v>
      </c>
      <c r="Q2717" s="857"/>
      <c r="R2717" s="857"/>
      <c r="S2717" s="857"/>
      <c r="T2717" s="857"/>
      <c r="U2717" s="857"/>
      <c r="V2717" s="857"/>
      <c r="W2717" s="858"/>
    </row>
    <row r="2718" spans="2:31" s="256" customFormat="1" ht="17.100000000000001" customHeight="1" x14ac:dyDescent="0.15">
      <c r="B2718" s="522" t="s">
        <v>46</v>
      </c>
      <c r="C2718" s="523"/>
      <c r="D2718" s="524"/>
      <c r="E2718" s="813" t="s">
        <v>1405</v>
      </c>
      <c r="F2718" s="814"/>
      <c r="G2718" s="814"/>
      <c r="H2718" s="814"/>
      <c r="I2718" s="814"/>
      <c r="J2718" s="814"/>
      <c r="K2718" s="814"/>
      <c r="L2718" s="815"/>
      <c r="M2718" s="522" t="s">
        <v>46</v>
      </c>
      <c r="N2718" s="523"/>
      <c r="O2718" s="524"/>
      <c r="P2718" s="813" t="s">
        <v>1406</v>
      </c>
      <c r="Q2718" s="814"/>
      <c r="R2718" s="814"/>
      <c r="S2718" s="814"/>
      <c r="T2718" s="814"/>
      <c r="U2718" s="814"/>
      <c r="V2718" s="814"/>
      <c r="W2718" s="815"/>
    </row>
    <row r="2719" spans="2:31" s="256" customFormat="1" ht="17.100000000000001" customHeight="1" x14ac:dyDescent="0.15">
      <c r="B2719" s="522" t="s">
        <v>270</v>
      </c>
      <c r="C2719" s="523"/>
      <c r="D2719" s="524"/>
      <c r="E2719" s="813" t="s">
        <v>1087</v>
      </c>
      <c r="F2719" s="814"/>
      <c r="G2719" s="814"/>
      <c r="H2719" s="855"/>
      <c r="I2719" s="855"/>
      <c r="J2719" s="855"/>
      <c r="K2719" s="855"/>
      <c r="L2719" s="856"/>
      <c r="M2719" s="522" t="s">
        <v>270</v>
      </c>
      <c r="N2719" s="523"/>
      <c r="O2719" s="524"/>
      <c r="P2719" s="813" t="s">
        <v>1087</v>
      </c>
      <c r="Q2719" s="814"/>
      <c r="R2719" s="814"/>
      <c r="S2719" s="855"/>
      <c r="T2719" s="855"/>
      <c r="U2719" s="855"/>
      <c r="V2719" s="855"/>
      <c r="W2719" s="856"/>
    </row>
    <row r="2720" spans="2:31" s="256" customFormat="1" ht="17.100000000000001" customHeight="1" x14ac:dyDescent="0.15">
      <c r="B2720" s="522" t="s">
        <v>289</v>
      </c>
      <c r="C2720" s="523"/>
      <c r="D2720" s="524"/>
      <c r="E2720" s="813" t="s">
        <v>1088</v>
      </c>
      <c r="F2720" s="814"/>
      <c r="G2720" s="814"/>
      <c r="H2720" s="816" t="s">
        <v>8</v>
      </c>
      <c r="I2720" s="817"/>
      <c r="J2720" s="818"/>
      <c r="K2720" s="819"/>
      <c r="L2720" s="819"/>
      <c r="M2720" s="522" t="s">
        <v>289</v>
      </c>
      <c r="N2720" s="523"/>
      <c r="O2720" s="524"/>
      <c r="P2720" s="862" t="s">
        <v>1101</v>
      </c>
      <c r="Q2720" s="863"/>
      <c r="R2720" s="863"/>
      <c r="S2720" s="816" t="s">
        <v>8</v>
      </c>
      <c r="T2720" s="817"/>
      <c r="U2720" s="818"/>
      <c r="V2720" s="819"/>
      <c r="W2720" s="820"/>
    </row>
    <row r="2721" spans="2:23" s="256" customFormat="1" ht="17.100000000000001" customHeight="1" x14ac:dyDescent="0.15">
      <c r="B2721" s="865" t="s">
        <v>567</v>
      </c>
      <c r="C2721" s="882"/>
      <c r="D2721" s="836" t="s">
        <v>1745</v>
      </c>
      <c r="E2721" s="837"/>
      <c r="F2721" s="837"/>
      <c r="G2721" s="837"/>
      <c r="H2721" s="837"/>
      <c r="I2721" s="837"/>
      <c r="J2721" s="837"/>
      <c r="K2721" s="837"/>
      <c r="L2721" s="838"/>
      <c r="M2721" s="565" t="s">
        <v>567</v>
      </c>
      <c r="N2721" s="566"/>
      <c r="O2721" s="821" t="s">
        <v>1110</v>
      </c>
      <c r="P2721" s="822"/>
      <c r="Q2721" s="822"/>
      <c r="R2721" s="822"/>
      <c r="S2721" s="822"/>
      <c r="T2721" s="822"/>
      <c r="U2721" s="822"/>
      <c r="V2721" s="822"/>
      <c r="W2721" s="823"/>
    </row>
    <row r="2722" spans="2:23" s="256" customFormat="1" ht="20.100000000000001" customHeight="1" x14ac:dyDescent="0.15">
      <c r="B2722" s="861" t="s">
        <v>564</v>
      </c>
      <c r="C2722" s="839" t="s">
        <v>565</v>
      </c>
      <c r="D2722" s="883" t="s">
        <v>1407</v>
      </c>
      <c r="E2722" s="884"/>
      <c r="F2722" s="846"/>
      <c r="G2722" s="847"/>
      <c r="H2722" s="847"/>
      <c r="I2722" s="847"/>
      <c r="J2722" s="847"/>
      <c r="K2722" s="847"/>
      <c r="L2722" s="847"/>
      <c r="M2722" s="861" t="s">
        <v>564</v>
      </c>
      <c r="N2722" s="839" t="s">
        <v>565</v>
      </c>
      <c r="O2722" s="883" t="s">
        <v>1407</v>
      </c>
      <c r="P2722" s="884"/>
      <c r="Q2722" s="846"/>
      <c r="R2722" s="847"/>
      <c r="S2722" s="847"/>
      <c r="T2722" s="847"/>
      <c r="U2722" s="847"/>
      <c r="V2722" s="847"/>
      <c r="W2722" s="848"/>
    </row>
    <row r="2723" spans="2:23" s="256" customFormat="1" ht="20.100000000000001" customHeight="1" x14ac:dyDescent="0.15">
      <c r="B2723" s="859"/>
      <c r="C2723" s="830"/>
      <c r="D2723" s="880"/>
      <c r="E2723" s="881"/>
      <c r="F2723" s="849"/>
      <c r="G2723" s="850"/>
      <c r="H2723" s="850"/>
      <c r="I2723" s="850"/>
      <c r="J2723" s="850"/>
      <c r="K2723" s="850"/>
      <c r="L2723" s="850"/>
      <c r="M2723" s="859"/>
      <c r="N2723" s="830"/>
      <c r="O2723" s="880"/>
      <c r="P2723" s="881"/>
      <c r="Q2723" s="849"/>
      <c r="R2723" s="850"/>
      <c r="S2723" s="850"/>
      <c r="T2723" s="850"/>
      <c r="U2723" s="850"/>
      <c r="V2723" s="850"/>
      <c r="W2723" s="851"/>
    </row>
    <row r="2724" spans="2:23" s="256" customFormat="1" ht="20.100000000000001" customHeight="1" x14ac:dyDescent="0.15">
      <c r="B2724" s="859"/>
      <c r="C2724" s="839" t="s">
        <v>2</v>
      </c>
      <c r="D2724" s="842">
        <v>1</v>
      </c>
      <c r="E2724" s="843"/>
      <c r="F2724" s="849"/>
      <c r="G2724" s="850"/>
      <c r="H2724" s="850"/>
      <c r="I2724" s="850"/>
      <c r="J2724" s="850"/>
      <c r="K2724" s="850"/>
      <c r="L2724" s="850"/>
      <c r="M2724" s="859"/>
      <c r="N2724" s="839" t="s">
        <v>2</v>
      </c>
      <c r="O2724" s="842">
        <v>2</v>
      </c>
      <c r="P2724" s="843"/>
      <c r="Q2724" s="849"/>
      <c r="R2724" s="850"/>
      <c r="S2724" s="850"/>
      <c r="T2724" s="850"/>
      <c r="U2724" s="850"/>
      <c r="V2724" s="850"/>
      <c r="W2724" s="851"/>
    </row>
    <row r="2725" spans="2:23" s="256" customFormat="1" ht="20.100000000000001" customHeight="1" x14ac:dyDescent="0.15">
      <c r="B2725" s="860"/>
      <c r="C2725" s="830"/>
      <c r="D2725" s="844"/>
      <c r="E2725" s="845"/>
      <c r="F2725" s="849"/>
      <c r="G2725" s="850"/>
      <c r="H2725" s="850"/>
      <c r="I2725" s="850"/>
      <c r="J2725" s="850"/>
      <c r="K2725" s="850"/>
      <c r="L2725" s="850"/>
      <c r="M2725" s="860"/>
      <c r="N2725" s="830"/>
      <c r="O2725" s="844"/>
      <c r="P2725" s="845"/>
      <c r="Q2725" s="849"/>
      <c r="R2725" s="850"/>
      <c r="S2725" s="850"/>
      <c r="T2725" s="850"/>
      <c r="U2725" s="850"/>
      <c r="V2725" s="850"/>
      <c r="W2725" s="851"/>
    </row>
    <row r="2726" spans="2:23" s="256" customFormat="1" ht="17.100000000000001" customHeight="1" x14ac:dyDescent="0.15">
      <c r="B2726" s="574" t="s">
        <v>566</v>
      </c>
      <c r="C2726" s="574" t="s">
        <v>3</v>
      </c>
      <c r="D2726" s="842" t="s">
        <v>534</v>
      </c>
      <c r="E2726" s="843"/>
      <c r="F2726" s="849"/>
      <c r="G2726" s="850"/>
      <c r="H2726" s="850"/>
      <c r="I2726" s="850"/>
      <c r="J2726" s="850"/>
      <c r="K2726" s="850"/>
      <c r="L2726" s="850"/>
      <c r="M2726" s="574" t="s">
        <v>566</v>
      </c>
      <c r="N2726" s="574" t="s">
        <v>3</v>
      </c>
      <c r="O2726" s="842" t="s">
        <v>534</v>
      </c>
      <c r="P2726" s="843"/>
      <c r="Q2726" s="849"/>
      <c r="R2726" s="850"/>
      <c r="S2726" s="850"/>
      <c r="T2726" s="850"/>
      <c r="U2726" s="850"/>
      <c r="V2726" s="850"/>
      <c r="W2726" s="851"/>
    </row>
    <row r="2727" spans="2:23" s="256" customFormat="1" ht="17.100000000000001" customHeight="1" x14ac:dyDescent="0.15">
      <c r="B2727" s="574"/>
      <c r="C2727" s="574"/>
      <c r="D2727" s="844"/>
      <c r="E2727" s="845"/>
      <c r="F2727" s="849"/>
      <c r="G2727" s="850"/>
      <c r="H2727" s="850"/>
      <c r="I2727" s="850"/>
      <c r="J2727" s="850"/>
      <c r="K2727" s="850"/>
      <c r="L2727" s="850"/>
      <c r="M2727" s="574"/>
      <c r="N2727" s="574"/>
      <c r="O2727" s="844"/>
      <c r="P2727" s="845"/>
      <c r="Q2727" s="849"/>
      <c r="R2727" s="850"/>
      <c r="S2727" s="850"/>
      <c r="T2727" s="850"/>
      <c r="U2727" s="850"/>
      <c r="V2727" s="850"/>
      <c r="W2727" s="851"/>
    </row>
    <row r="2728" spans="2:23" s="256" customFormat="1" ht="17.100000000000001" customHeight="1" x14ac:dyDescent="0.15">
      <c r="B2728" s="574"/>
      <c r="C2728" s="574" t="s">
        <v>4</v>
      </c>
      <c r="D2728" s="842" t="s">
        <v>486</v>
      </c>
      <c r="E2728" s="843"/>
      <c r="F2728" s="849"/>
      <c r="G2728" s="850"/>
      <c r="H2728" s="850"/>
      <c r="I2728" s="850"/>
      <c r="J2728" s="850"/>
      <c r="K2728" s="850"/>
      <c r="L2728" s="850"/>
      <c r="M2728" s="574"/>
      <c r="N2728" s="574" t="s">
        <v>4</v>
      </c>
      <c r="O2728" s="842" t="s">
        <v>485</v>
      </c>
      <c r="P2728" s="843"/>
      <c r="Q2728" s="849"/>
      <c r="R2728" s="850"/>
      <c r="S2728" s="850"/>
      <c r="T2728" s="850"/>
      <c r="U2728" s="850"/>
      <c r="V2728" s="850"/>
      <c r="W2728" s="851"/>
    </row>
    <row r="2729" spans="2:23" s="256" customFormat="1" ht="17.100000000000001" customHeight="1" x14ac:dyDescent="0.15">
      <c r="B2729" s="574"/>
      <c r="C2729" s="574"/>
      <c r="D2729" s="844"/>
      <c r="E2729" s="845"/>
      <c r="F2729" s="849"/>
      <c r="G2729" s="850"/>
      <c r="H2729" s="850"/>
      <c r="I2729" s="850"/>
      <c r="J2729" s="850"/>
      <c r="K2729" s="850"/>
      <c r="L2729" s="850"/>
      <c r="M2729" s="574"/>
      <c r="N2729" s="574"/>
      <c r="O2729" s="844"/>
      <c r="P2729" s="845"/>
      <c r="Q2729" s="849"/>
      <c r="R2729" s="850"/>
      <c r="S2729" s="850"/>
      <c r="T2729" s="850"/>
      <c r="U2729" s="850"/>
      <c r="V2729" s="850"/>
      <c r="W2729" s="851"/>
    </row>
    <row r="2730" spans="2:23" s="256" customFormat="1" ht="17.100000000000001" customHeight="1" x14ac:dyDescent="0.15">
      <c r="B2730" s="522" t="s">
        <v>5</v>
      </c>
      <c r="C2730" s="524"/>
      <c r="D2730" s="827" t="s">
        <v>332</v>
      </c>
      <c r="E2730" s="828"/>
      <c r="F2730" s="849"/>
      <c r="G2730" s="850"/>
      <c r="H2730" s="850"/>
      <c r="I2730" s="850"/>
      <c r="J2730" s="850"/>
      <c r="K2730" s="850"/>
      <c r="L2730" s="850"/>
      <c r="M2730" s="522" t="s">
        <v>5</v>
      </c>
      <c r="N2730" s="524"/>
      <c r="O2730" s="827" t="s">
        <v>333</v>
      </c>
      <c r="P2730" s="828"/>
      <c r="Q2730" s="849"/>
      <c r="R2730" s="850"/>
      <c r="S2730" s="850"/>
      <c r="T2730" s="850"/>
      <c r="U2730" s="850"/>
      <c r="V2730" s="850"/>
      <c r="W2730" s="851"/>
    </row>
    <row r="2731" spans="2:23" s="256" customFormat="1" ht="17.100000000000001" customHeight="1" x14ac:dyDescent="0.15">
      <c r="B2731" s="522" t="s">
        <v>6</v>
      </c>
      <c r="C2731" s="524"/>
      <c r="D2731" s="844" t="s">
        <v>336</v>
      </c>
      <c r="E2731" s="845"/>
      <c r="F2731" s="849"/>
      <c r="G2731" s="850"/>
      <c r="H2731" s="850"/>
      <c r="I2731" s="850"/>
      <c r="J2731" s="850"/>
      <c r="K2731" s="850"/>
      <c r="L2731" s="850"/>
      <c r="M2731" s="522" t="s">
        <v>6</v>
      </c>
      <c r="N2731" s="524"/>
      <c r="O2731" s="844" t="s">
        <v>338</v>
      </c>
      <c r="P2731" s="845"/>
      <c r="Q2731" s="849"/>
      <c r="R2731" s="850"/>
      <c r="S2731" s="850"/>
      <c r="T2731" s="850"/>
      <c r="U2731" s="850"/>
      <c r="V2731" s="850"/>
      <c r="W2731" s="851"/>
    </row>
    <row r="2732" spans="2:23" s="256" customFormat="1" ht="17.100000000000001" customHeight="1" x14ac:dyDescent="0.15">
      <c r="B2732" s="562" t="s">
        <v>29</v>
      </c>
      <c r="C2732" s="831" t="s">
        <v>267</v>
      </c>
      <c r="D2732" s="832"/>
      <c r="E2732" s="260"/>
      <c r="F2732" s="849"/>
      <c r="G2732" s="850"/>
      <c r="H2732" s="850"/>
      <c r="I2732" s="850"/>
      <c r="J2732" s="850"/>
      <c r="K2732" s="850"/>
      <c r="L2732" s="850"/>
      <c r="M2732" s="562" t="s">
        <v>29</v>
      </c>
      <c r="N2732" s="831" t="s">
        <v>267</v>
      </c>
      <c r="O2732" s="832"/>
      <c r="P2732" s="260"/>
      <c r="Q2732" s="849"/>
      <c r="R2732" s="850"/>
      <c r="S2732" s="850"/>
      <c r="T2732" s="850"/>
      <c r="U2732" s="850"/>
      <c r="V2732" s="850"/>
      <c r="W2732" s="851"/>
    </row>
    <row r="2733" spans="2:23" s="256" customFormat="1" ht="17.100000000000001" customHeight="1" x14ac:dyDescent="0.15">
      <c r="B2733" s="565"/>
      <c r="C2733" s="831" t="s">
        <v>268</v>
      </c>
      <c r="D2733" s="832"/>
      <c r="E2733" s="261" t="s">
        <v>551</v>
      </c>
      <c r="F2733" s="852"/>
      <c r="G2733" s="853"/>
      <c r="H2733" s="853"/>
      <c r="I2733" s="853"/>
      <c r="J2733" s="853"/>
      <c r="K2733" s="853"/>
      <c r="L2733" s="853"/>
      <c r="M2733" s="565"/>
      <c r="N2733" s="831" t="s">
        <v>268</v>
      </c>
      <c r="O2733" s="832"/>
      <c r="P2733" s="261" t="s">
        <v>551</v>
      </c>
      <c r="Q2733" s="852"/>
      <c r="R2733" s="853"/>
      <c r="S2733" s="853"/>
      <c r="T2733" s="853"/>
      <c r="U2733" s="853"/>
      <c r="V2733" s="853"/>
      <c r="W2733" s="854"/>
    </row>
    <row r="2734" spans="2:23" s="256" customFormat="1" ht="17.100000000000001" customHeight="1" x14ac:dyDescent="0.15">
      <c r="B2734" s="522" t="s">
        <v>7</v>
      </c>
      <c r="C2734" s="523"/>
      <c r="D2734" s="524"/>
      <c r="E2734" s="833" t="s">
        <v>1697</v>
      </c>
      <c r="F2734" s="857"/>
      <c r="G2734" s="857"/>
      <c r="H2734" s="857"/>
      <c r="I2734" s="857"/>
      <c r="J2734" s="857"/>
      <c r="K2734" s="857"/>
      <c r="L2734" s="858"/>
      <c r="M2734" s="522" t="s">
        <v>7</v>
      </c>
      <c r="N2734" s="523"/>
      <c r="O2734" s="524"/>
      <c r="P2734" s="833" t="s">
        <v>1104</v>
      </c>
      <c r="Q2734" s="857"/>
      <c r="R2734" s="857"/>
      <c r="S2734" s="857"/>
      <c r="T2734" s="857"/>
      <c r="U2734" s="857"/>
      <c r="V2734" s="857"/>
      <c r="W2734" s="858"/>
    </row>
    <row r="2735" spans="2:23" s="256" customFormat="1" ht="17.100000000000001" customHeight="1" x14ac:dyDescent="0.15">
      <c r="B2735" s="522" t="s">
        <v>46</v>
      </c>
      <c r="C2735" s="523"/>
      <c r="D2735" s="524"/>
      <c r="E2735" s="813" t="s">
        <v>1696</v>
      </c>
      <c r="F2735" s="814"/>
      <c r="G2735" s="814"/>
      <c r="H2735" s="814"/>
      <c r="I2735" s="814"/>
      <c r="J2735" s="814"/>
      <c r="K2735" s="814"/>
      <c r="L2735" s="815"/>
      <c r="M2735" s="522" t="s">
        <v>46</v>
      </c>
      <c r="N2735" s="523"/>
      <c r="O2735" s="524"/>
      <c r="P2735" s="813" t="s">
        <v>1408</v>
      </c>
      <c r="Q2735" s="814"/>
      <c r="R2735" s="814"/>
      <c r="S2735" s="814"/>
      <c r="T2735" s="814"/>
      <c r="U2735" s="814"/>
      <c r="V2735" s="814"/>
      <c r="W2735" s="815"/>
    </row>
    <row r="2736" spans="2:23" s="256" customFormat="1" ht="17.100000000000001" customHeight="1" x14ac:dyDescent="0.15">
      <c r="B2736" s="522" t="s">
        <v>270</v>
      </c>
      <c r="C2736" s="523"/>
      <c r="D2736" s="524"/>
      <c r="E2736" s="813" t="s">
        <v>1087</v>
      </c>
      <c r="F2736" s="814"/>
      <c r="G2736" s="814"/>
      <c r="H2736" s="855"/>
      <c r="I2736" s="855"/>
      <c r="J2736" s="855"/>
      <c r="K2736" s="855"/>
      <c r="L2736" s="856"/>
      <c r="M2736" s="522" t="s">
        <v>270</v>
      </c>
      <c r="N2736" s="523"/>
      <c r="O2736" s="524"/>
      <c r="P2736" s="813" t="s">
        <v>1087</v>
      </c>
      <c r="Q2736" s="814"/>
      <c r="R2736" s="814"/>
      <c r="S2736" s="855"/>
      <c r="T2736" s="855"/>
      <c r="U2736" s="855"/>
      <c r="V2736" s="855"/>
      <c r="W2736" s="856"/>
    </row>
    <row r="2737" spans="2:31" s="256" customFormat="1" ht="17.100000000000001" customHeight="1" x14ac:dyDescent="0.15">
      <c r="B2737" s="522" t="s">
        <v>289</v>
      </c>
      <c r="C2737" s="523"/>
      <c r="D2737" s="524"/>
      <c r="E2737" s="813" t="s">
        <v>1088</v>
      </c>
      <c r="F2737" s="814"/>
      <c r="G2737" s="814"/>
      <c r="H2737" s="816" t="s">
        <v>8</v>
      </c>
      <c r="I2737" s="817"/>
      <c r="J2737" s="818"/>
      <c r="K2737" s="819"/>
      <c r="L2737" s="819"/>
      <c r="M2737" s="522" t="s">
        <v>289</v>
      </c>
      <c r="N2737" s="523"/>
      <c r="O2737" s="524"/>
      <c r="P2737" s="862" t="s">
        <v>1101</v>
      </c>
      <c r="Q2737" s="863"/>
      <c r="R2737" s="863"/>
      <c r="S2737" s="816" t="s">
        <v>8</v>
      </c>
      <c r="T2737" s="817"/>
      <c r="U2737" s="818"/>
      <c r="V2737" s="819"/>
      <c r="W2737" s="820"/>
    </row>
    <row r="2738" spans="2:31" s="256" customFormat="1" ht="17.100000000000001" customHeight="1" x14ac:dyDescent="0.15">
      <c r="B2738" s="865" t="s">
        <v>567</v>
      </c>
      <c r="C2738" s="882"/>
      <c r="D2738" s="836" t="s">
        <v>1097</v>
      </c>
      <c r="E2738" s="837"/>
      <c r="F2738" s="837"/>
      <c r="G2738" s="837"/>
      <c r="H2738" s="837"/>
      <c r="I2738" s="837"/>
      <c r="J2738" s="837"/>
      <c r="K2738" s="837"/>
      <c r="L2738" s="838"/>
      <c r="M2738" s="565" t="s">
        <v>567</v>
      </c>
      <c r="N2738" s="566"/>
      <c r="O2738" s="821" t="s">
        <v>1110</v>
      </c>
      <c r="P2738" s="822"/>
      <c r="Q2738" s="822"/>
      <c r="R2738" s="822"/>
      <c r="S2738" s="822"/>
      <c r="T2738" s="822"/>
      <c r="U2738" s="822"/>
      <c r="V2738" s="822"/>
      <c r="W2738" s="823"/>
    </row>
    <row r="2739" spans="2:31" ht="15" customHeight="1" x14ac:dyDescent="0.15">
      <c r="B2739" s="263"/>
      <c r="C2739" s="824" t="s">
        <v>568</v>
      </c>
      <c r="D2739" s="825"/>
      <c r="E2739" s="825"/>
      <c r="F2739" s="825"/>
      <c r="G2739" s="825"/>
      <c r="H2739" s="825"/>
      <c r="I2739" s="825"/>
      <c r="J2739" s="825"/>
      <c r="K2739" s="825"/>
      <c r="L2739" s="825"/>
      <c r="M2739" s="263"/>
      <c r="N2739" s="263" t="s">
        <v>569</v>
      </c>
      <c r="O2739" s="263"/>
      <c r="P2739" s="263"/>
      <c r="Q2739" s="263"/>
      <c r="R2739" s="263"/>
      <c r="S2739" s="263"/>
      <c r="T2739" s="263"/>
      <c r="U2739" s="263"/>
      <c r="V2739" s="263"/>
      <c r="W2739" s="263"/>
      <c r="AA2739" s="256"/>
      <c r="AB2739" s="256"/>
      <c r="AC2739" s="256"/>
      <c r="AD2739" s="256"/>
      <c r="AE2739" s="256"/>
    </row>
    <row r="2740" spans="2:31" ht="15" customHeight="1" x14ac:dyDescent="0.15">
      <c r="B2740" s="263"/>
      <c r="C2740" s="826"/>
      <c r="D2740" s="826"/>
      <c r="E2740" s="826"/>
      <c r="F2740" s="826"/>
      <c r="G2740" s="826"/>
      <c r="H2740" s="826"/>
      <c r="I2740" s="826"/>
      <c r="J2740" s="826"/>
      <c r="K2740" s="826"/>
      <c r="L2740" s="826"/>
      <c r="M2740" s="263"/>
      <c r="N2740" s="263" t="s">
        <v>570</v>
      </c>
      <c r="O2740" s="263"/>
      <c r="P2740" s="263"/>
      <c r="Q2740" s="263"/>
      <c r="R2740" s="263"/>
      <c r="S2740" s="263"/>
      <c r="T2740" s="263"/>
      <c r="U2740" s="263"/>
      <c r="V2740" s="263"/>
      <c r="W2740" s="263"/>
      <c r="AA2740" s="256"/>
      <c r="AB2740" s="256"/>
      <c r="AC2740" s="256"/>
      <c r="AD2740" s="256"/>
      <c r="AE2740" s="256"/>
    </row>
    <row r="2741" spans="2:31" ht="15" customHeight="1" x14ac:dyDescent="0.15">
      <c r="C2741" s="263" t="s">
        <v>571</v>
      </c>
      <c r="N2741" s="264" t="s">
        <v>517</v>
      </c>
      <c r="O2741" s="264"/>
      <c r="P2741" s="264"/>
      <c r="Q2741" s="264"/>
      <c r="R2741" s="264"/>
      <c r="S2741" s="264"/>
      <c r="T2741" s="264"/>
      <c r="U2741" s="264"/>
      <c r="V2741" s="264"/>
      <c r="AA2741" s="256"/>
      <c r="AB2741" s="256"/>
      <c r="AC2741" s="256"/>
      <c r="AD2741" s="256"/>
      <c r="AE2741" s="256"/>
    </row>
    <row r="2742" spans="2:31" ht="15" customHeight="1" x14ac:dyDescent="0.15">
      <c r="C2742" s="263" t="s">
        <v>573</v>
      </c>
      <c r="N2742" s="264" t="s">
        <v>572</v>
      </c>
      <c r="O2742" s="264"/>
      <c r="P2742" s="264"/>
      <c r="Q2742" s="264"/>
      <c r="R2742" s="264"/>
      <c r="S2742" s="264"/>
      <c r="T2742" s="264"/>
      <c r="U2742" s="264"/>
      <c r="V2742" s="264"/>
      <c r="AA2742" s="256"/>
      <c r="AB2742" s="256"/>
      <c r="AC2742" s="256"/>
      <c r="AD2742" s="256"/>
      <c r="AE2742" s="256"/>
    </row>
    <row r="2743" spans="2:31" x14ac:dyDescent="0.15">
      <c r="C2743" s="264" t="s">
        <v>542</v>
      </c>
      <c r="N2743" s="264" t="s">
        <v>450</v>
      </c>
      <c r="O2743" s="264"/>
      <c r="P2743" s="264"/>
      <c r="Q2743" s="264"/>
      <c r="R2743" s="264"/>
      <c r="S2743" s="264"/>
      <c r="T2743" s="264"/>
      <c r="U2743" s="264"/>
      <c r="V2743" s="264"/>
      <c r="AA2743" s="256"/>
      <c r="AB2743" s="256"/>
      <c r="AC2743" s="256"/>
      <c r="AD2743" s="256"/>
      <c r="AE2743" s="256"/>
    </row>
    <row r="2744" spans="2:31" x14ac:dyDescent="0.15">
      <c r="N2744" s="264"/>
      <c r="AA2744" s="256"/>
      <c r="AB2744" s="256"/>
      <c r="AC2744" s="256"/>
      <c r="AD2744" s="256"/>
      <c r="AE2744" s="256"/>
    </row>
    <row r="2745" spans="2:31" x14ac:dyDescent="0.15">
      <c r="N2745" s="264"/>
      <c r="AA2745" s="256"/>
      <c r="AB2745" s="256"/>
      <c r="AC2745" s="256"/>
      <c r="AD2745" s="256"/>
      <c r="AE2745" s="256"/>
    </row>
    <row r="2746" spans="2:31" ht="9" customHeight="1" x14ac:dyDescent="0.15">
      <c r="AA2746" s="256"/>
      <c r="AB2746" s="256"/>
      <c r="AC2746" s="256"/>
      <c r="AD2746" s="256"/>
      <c r="AE2746" s="256"/>
    </row>
    <row r="2747" spans="2:31" s="256" customFormat="1" ht="22.5" customHeight="1" x14ac:dyDescent="0.15">
      <c r="B2747" s="867" t="s">
        <v>563</v>
      </c>
      <c r="C2747" s="867"/>
      <c r="D2747" s="867"/>
      <c r="E2747" s="867"/>
      <c r="F2747" s="867"/>
      <c r="G2747" s="867"/>
      <c r="H2747" s="867"/>
      <c r="I2747" s="867"/>
      <c r="J2747" s="867"/>
      <c r="K2747" s="867"/>
      <c r="L2747" s="867"/>
      <c r="M2747" s="867"/>
      <c r="N2747" s="867"/>
      <c r="O2747" s="867"/>
      <c r="P2747" s="867"/>
      <c r="Q2747" s="867"/>
      <c r="R2747" s="867"/>
      <c r="S2747" s="867"/>
      <c r="T2747" s="867"/>
      <c r="U2747" s="867"/>
      <c r="V2747" s="867"/>
      <c r="W2747" s="867"/>
      <c r="Y2747" s="242" t="s">
        <v>551</v>
      </c>
    </row>
    <row r="2748" spans="2:31" s="256" customFormat="1" ht="20.100000000000001" customHeight="1" x14ac:dyDescent="0.15">
      <c r="B2748" s="258" t="s">
        <v>27</v>
      </c>
      <c r="C2748" s="258"/>
      <c r="D2748" s="868" t="str">
        <f>D2703</f>
        <v>ミネトンネル</v>
      </c>
      <c r="E2748" s="868"/>
      <c r="F2748" s="868"/>
      <c r="G2748" s="868"/>
      <c r="H2748" s="869" t="s">
        <v>28</v>
      </c>
      <c r="I2748" s="869"/>
      <c r="J2748" s="870" t="str">
        <f>J2703</f>
        <v>一般国道　316号</v>
      </c>
      <c r="K2748" s="870"/>
      <c r="L2748" s="870"/>
      <c r="M2748" s="871" t="s">
        <v>255</v>
      </c>
      <c r="N2748" s="871"/>
      <c r="O2748" s="871"/>
      <c r="P2748" s="872" t="str">
        <f>P2703</f>
        <v>株式会社ニュージェック</v>
      </c>
      <c r="Q2748" s="872"/>
      <c r="R2748" s="872"/>
      <c r="S2748" s="562" t="s">
        <v>220</v>
      </c>
      <c r="T2748" s="564"/>
      <c r="U2748" s="873">
        <f>U2703</f>
        <v>44294</v>
      </c>
      <c r="V2748" s="874"/>
      <c r="W2748" s="875"/>
      <c r="Y2748" s="242" t="s">
        <v>554</v>
      </c>
    </row>
    <row r="2749" spans="2:31" s="256" customFormat="1" ht="20.100000000000001" customHeight="1" x14ac:dyDescent="0.15">
      <c r="B2749" s="259" t="s">
        <v>0</v>
      </c>
      <c r="C2749" s="259"/>
      <c r="D2749" s="879" t="str">
        <f>D2704</f>
        <v>美祢トンネル</v>
      </c>
      <c r="E2749" s="879"/>
      <c r="F2749" s="879"/>
      <c r="G2749" s="879"/>
      <c r="H2749" s="541" t="s">
        <v>1</v>
      </c>
      <c r="I2749" s="541"/>
      <c r="J2749" s="870" t="str">
        <f>J2704</f>
        <v>宇部土木建築事務所</v>
      </c>
      <c r="K2749" s="870"/>
      <c r="L2749" s="870"/>
      <c r="M2749" s="871" t="s">
        <v>256</v>
      </c>
      <c r="N2749" s="871"/>
      <c r="O2749" s="871"/>
      <c r="P2749" s="872" t="str">
        <f>P2704</f>
        <v>石村　勝伸</v>
      </c>
      <c r="Q2749" s="872"/>
      <c r="R2749" s="872"/>
      <c r="S2749" s="705"/>
      <c r="T2749" s="706"/>
      <c r="U2749" s="876"/>
      <c r="V2749" s="877"/>
      <c r="W2749" s="878"/>
      <c r="Y2749" s="242" t="s">
        <v>54</v>
      </c>
    </row>
    <row r="2750" spans="2:31" s="256" customFormat="1" ht="20.100000000000001" customHeight="1" x14ac:dyDescent="0.15">
      <c r="B2750" s="861" t="s">
        <v>564</v>
      </c>
      <c r="C2750" s="839" t="s">
        <v>565</v>
      </c>
      <c r="D2750" s="883" t="s">
        <v>1407</v>
      </c>
      <c r="E2750" s="884"/>
      <c r="F2750" s="846"/>
      <c r="G2750" s="847"/>
      <c r="H2750" s="847"/>
      <c r="I2750" s="847"/>
      <c r="J2750" s="847"/>
      <c r="K2750" s="847"/>
      <c r="L2750" s="847"/>
      <c r="M2750" s="861" t="s">
        <v>564</v>
      </c>
      <c r="N2750" s="839" t="s">
        <v>565</v>
      </c>
      <c r="O2750" s="883" t="s">
        <v>1411</v>
      </c>
      <c r="P2750" s="884"/>
      <c r="Q2750" s="846"/>
      <c r="R2750" s="847"/>
      <c r="S2750" s="847"/>
      <c r="T2750" s="847"/>
      <c r="U2750" s="847"/>
      <c r="V2750" s="847"/>
      <c r="W2750" s="848"/>
      <c r="Y2750" s="242" t="s">
        <v>55</v>
      </c>
    </row>
    <row r="2751" spans="2:31" s="256" customFormat="1" ht="20.100000000000001" customHeight="1" x14ac:dyDescent="0.15">
      <c r="B2751" s="859"/>
      <c r="C2751" s="830"/>
      <c r="D2751" s="880"/>
      <c r="E2751" s="881"/>
      <c r="F2751" s="849"/>
      <c r="G2751" s="850"/>
      <c r="H2751" s="850"/>
      <c r="I2751" s="850"/>
      <c r="J2751" s="850"/>
      <c r="K2751" s="850"/>
      <c r="L2751" s="850"/>
      <c r="M2751" s="859"/>
      <c r="N2751" s="830"/>
      <c r="O2751" s="880"/>
      <c r="P2751" s="881"/>
      <c r="Q2751" s="849"/>
      <c r="R2751" s="850"/>
      <c r="S2751" s="850"/>
      <c r="T2751" s="850"/>
      <c r="U2751" s="850"/>
      <c r="V2751" s="850"/>
      <c r="W2751" s="851"/>
    </row>
    <row r="2752" spans="2:31" s="256" customFormat="1" ht="20.100000000000001" customHeight="1" x14ac:dyDescent="0.15">
      <c r="B2752" s="859"/>
      <c r="C2752" s="839" t="s">
        <v>2</v>
      </c>
      <c r="D2752" s="842">
        <v>3</v>
      </c>
      <c r="E2752" s="843"/>
      <c r="F2752" s="849"/>
      <c r="G2752" s="850"/>
      <c r="H2752" s="850"/>
      <c r="I2752" s="850"/>
      <c r="J2752" s="850"/>
      <c r="K2752" s="850"/>
      <c r="L2752" s="850"/>
      <c r="M2752" s="859"/>
      <c r="N2752" s="839" t="s">
        <v>2</v>
      </c>
      <c r="O2752" s="842">
        <v>1</v>
      </c>
      <c r="P2752" s="843"/>
      <c r="Q2752" s="849"/>
      <c r="R2752" s="850"/>
      <c r="S2752" s="850"/>
      <c r="T2752" s="850"/>
      <c r="U2752" s="850"/>
      <c r="V2752" s="850"/>
      <c r="W2752" s="851"/>
    </row>
    <row r="2753" spans="2:31" s="256" customFormat="1" ht="20.100000000000001" customHeight="1" x14ac:dyDescent="0.15">
      <c r="B2753" s="860"/>
      <c r="C2753" s="830"/>
      <c r="D2753" s="844"/>
      <c r="E2753" s="845"/>
      <c r="F2753" s="849"/>
      <c r="G2753" s="850"/>
      <c r="H2753" s="850"/>
      <c r="I2753" s="850"/>
      <c r="J2753" s="850"/>
      <c r="K2753" s="850"/>
      <c r="L2753" s="850"/>
      <c r="M2753" s="860"/>
      <c r="N2753" s="830"/>
      <c r="O2753" s="844"/>
      <c r="P2753" s="845"/>
      <c r="Q2753" s="849"/>
      <c r="R2753" s="850"/>
      <c r="S2753" s="850"/>
      <c r="T2753" s="850"/>
      <c r="U2753" s="850"/>
      <c r="V2753" s="850"/>
      <c r="W2753" s="851"/>
    </row>
    <row r="2754" spans="2:31" s="256" customFormat="1" ht="17.100000000000001" customHeight="1" x14ac:dyDescent="0.15">
      <c r="B2754" s="574" t="s">
        <v>566</v>
      </c>
      <c r="C2754" s="574" t="s">
        <v>3</v>
      </c>
      <c r="D2754" s="842" t="s">
        <v>331</v>
      </c>
      <c r="E2754" s="843"/>
      <c r="F2754" s="849"/>
      <c r="G2754" s="850"/>
      <c r="H2754" s="850"/>
      <c r="I2754" s="850"/>
      <c r="J2754" s="850"/>
      <c r="K2754" s="850"/>
      <c r="L2754" s="850"/>
      <c r="M2754" s="574" t="s">
        <v>566</v>
      </c>
      <c r="N2754" s="574" t="s">
        <v>3</v>
      </c>
      <c r="O2754" s="842" t="s">
        <v>534</v>
      </c>
      <c r="P2754" s="843"/>
      <c r="Q2754" s="849"/>
      <c r="R2754" s="850"/>
      <c r="S2754" s="850"/>
      <c r="T2754" s="850"/>
      <c r="U2754" s="850"/>
      <c r="V2754" s="850"/>
      <c r="W2754" s="851"/>
      <c r="AA2754" s="257"/>
      <c r="AB2754" s="257"/>
      <c r="AC2754" s="257"/>
      <c r="AD2754" s="257"/>
      <c r="AE2754" s="257"/>
    </row>
    <row r="2755" spans="2:31" s="256" customFormat="1" ht="17.100000000000001" customHeight="1" x14ac:dyDescent="0.15">
      <c r="B2755" s="574"/>
      <c r="C2755" s="574"/>
      <c r="D2755" s="844"/>
      <c r="E2755" s="845"/>
      <c r="F2755" s="849"/>
      <c r="G2755" s="850"/>
      <c r="H2755" s="850"/>
      <c r="I2755" s="850"/>
      <c r="J2755" s="850"/>
      <c r="K2755" s="850"/>
      <c r="L2755" s="850"/>
      <c r="M2755" s="574"/>
      <c r="N2755" s="574"/>
      <c r="O2755" s="844"/>
      <c r="P2755" s="845"/>
      <c r="Q2755" s="849"/>
      <c r="R2755" s="850"/>
      <c r="S2755" s="850"/>
      <c r="T2755" s="850"/>
      <c r="U2755" s="850"/>
      <c r="V2755" s="850"/>
      <c r="W2755" s="851"/>
      <c r="AA2755" s="257"/>
      <c r="AB2755" s="257"/>
      <c r="AC2755" s="257"/>
      <c r="AD2755" s="257"/>
      <c r="AE2755" s="257"/>
    </row>
    <row r="2756" spans="2:31" s="256" customFormat="1" ht="17.100000000000001" customHeight="1" x14ac:dyDescent="0.15">
      <c r="B2756" s="574"/>
      <c r="C2756" s="574" t="s">
        <v>4</v>
      </c>
      <c r="D2756" s="842" t="s">
        <v>354</v>
      </c>
      <c r="E2756" s="843"/>
      <c r="F2756" s="849"/>
      <c r="G2756" s="850"/>
      <c r="H2756" s="850"/>
      <c r="I2756" s="850"/>
      <c r="J2756" s="850"/>
      <c r="K2756" s="850"/>
      <c r="L2756" s="850"/>
      <c r="M2756" s="574"/>
      <c r="N2756" s="574" t="s">
        <v>4</v>
      </c>
      <c r="O2756" s="842" t="s">
        <v>486</v>
      </c>
      <c r="P2756" s="843"/>
      <c r="Q2756" s="849"/>
      <c r="R2756" s="850"/>
      <c r="S2756" s="850"/>
      <c r="T2756" s="850"/>
      <c r="U2756" s="850"/>
      <c r="V2756" s="850"/>
      <c r="W2756" s="851"/>
      <c r="AA2756" s="257"/>
      <c r="AB2756" s="257"/>
      <c r="AC2756" s="257"/>
      <c r="AD2756" s="257"/>
      <c r="AE2756" s="257"/>
    </row>
    <row r="2757" spans="2:31" s="256" customFormat="1" ht="17.100000000000001" customHeight="1" x14ac:dyDescent="0.15">
      <c r="B2757" s="574"/>
      <c r="C2757" s="574"/>
      <c r="D2757" s="844"/>
      <c r="E2757" s="845"/>
      <c r="F2757" s="849"/>
      <c r="G2757" s="850"/>
      <c r="H2757" s="850"/>
      <c r="I2757" s="850"/>
      <c r="J2757" s="850"/>
      <c r="K2757" s="850"/>
      <c r="L2757" s="850"/>
      <c r="M2757" s="574"/>
      <c r="N2757" s="574"/>
      <c r="O2757" s="844"/>
      <c r="P2757" s="845"/>
      <c r="Q2757" s="849"/>
      <c r="R2757" s="850"/>
      <c r="S2757" s="850"/>
      <c r="T2757" s="850"/>
      <c r="U2757" s="850"/>
      <c r="V2757" s="850"/>
      <c r="W2757" s="851"/>
      <c r="AA2757" s="257"/>
      <c r="AB2757" s="257"/>
      <c r="AC2757" s="257"/>
      <c r="AD2757" s="257"/>
      <c r="AE2757" s="257"/>
    </row>
    <row r="2758" spans="2:31" s="256" customFormat="1" ht="17.100000000000001" customHeight="1" x14ac:dyDescent="0.15">
      <c r="B2758" s="522" t="s">
        <v>5</v>
      </c>
      <c r="C2758" s="524"/>
      <c r="D2758" s="827" t="s">
        <v>332</v>
      </c>
      <c r="E2758" s="828"/>
      <c r="F2758" s="849"/>
      <c r="G2758" s="850"/>
      <c r="H2758" s="850"/>
      <c r="I2758" s="850"/>
      <c r="J2758" s="850"/>
      <c r="K2758" s="850"/>
      <c r="L2758" s="850"/>
      <c r="M2758" s="522" t="s">
        <v>5</v>
      </c>
      <c r="N2758" s="524"/>
      <c r="O2758" s="827" t="s">
        <v>332</v>
      </c>
      <c r="P2758" s="828"/>
      <c r="Q2758" s="849"/>
      <c r="R2758" s="850"/>
      <c r="S2758" s="850"/>
      <c r="T2758" s="850"/>
      <c r="U2758" s="850"/>
      <c r="V2758" s="850"/>
      <c r="W2758" s="851"/>
      <c r="AA2758" s="257"/>
      <c r="AB2758" s="257"/>
      <c r="AC2758" s="257"/>
      <c r="AD2758" s="257"/>
      <c r="AE2758" s="257"/>
    </row>
    <row r="2759" spans="2:31" s="256" customFormat="1" ht="17.100000000000001" customHeight="1" x14ac:dyDescent="0.15">
      <c r="B2759" s="522" t="s">
        <v>6</v>
      </c>
      <c r="C2759" s="524"/>
      <c r="D2759" s="844" t="s">
        <v>532</v>
      </c>
      <c r="E2759" s="845"/>
      <c r="F2759" s="849"/>
      <c r="G2759" s="850"/>
      <c r="H2759" s="850"/>
      <c r="I2759" s="850"/>
      <c r="J2759" s="850"/>
      <c r="K2759" s="850"/>
      <c r="L2759" s="850"/>
      <c r="M2759" s="522" t="s">
        <v>6</v>
      </c>
      <c r="N2759" s="524"/>
      <c r="O2759" s="844" t="s">
        <v>338</v>
      </c>
      <c r="P2759" s="845"/>
      <c r="Q2759" s="849"/>
      <c r="R2759" s="850"/>
      <c r="S2759" s="850"/>
      <c r="T2759" s="850"/>
      <c r="U2759" s="850"/>
      <c r="V2759" s="850"/>
      <c r="W2759" s="851"/>
    </row>
    <row r="2760" spans="2:31" s="256" customFormat="1" ht="17.100000000000001" customHeight="1" x14ac:dyDescent="0.15">
      <c r="B2760" s="562" t="s">
        <v>29</v>
      </c>
      <c r="C2760" s="831" t="s">
        <v>267</v>
      </c>
      <c r="D2760" s="832"/>
      <c r="E2760" s="260"/>
      <c r="F2760" s="849"/>
      <c r="G2760" s="850"/>
      <c r="H2760" s="850"/>
      <c r="I2760" s="850"/>
      <c r="J2760" s="850"/>
      <c r="K2760" s="850"/>
      <c r="L2760" s="850"/>
      <c r="M2760" s="562" t="s">
        <v>29</v>
      </c>
      <c r="N2760" s="831" t="s">
        <v>267</v>
      </c>
      <c r="O2760" s="832"/>
      <c r="P2760" s="260"/>
      <c r="Q2760" s="849"/>
      <c r="R2760" s="850"/>
      <c r="S2760" s="850"/>
      <c r="T2760" s="850"/>
      <c r="U2760" s="850"/>
      <c r="V2760" s="850"/>
      <c r="W2760" s="851"/>
    </row>
    <row r="2761" spans="2:31" s="256" customFormat="1" ht="17.100000000000001" customHeight="1" x14ac:dyDescent="0.15">
      <c r="B2761" s="565"/>
      <c r="C2761" s="831" t="s">
        <v>268</v>
      </c>
      <c r="D2761" s="832"/>
      <c r="E2761" s="261" t="s">
        <v>551</v>
      </c>
      <c r="F2761" s="852"/>
      <c r="G2761" s="853"/>
      <c r="H2761" s="853"/>
      <c r="I2761" s="853"/>
      <c r="J2761" s="853"/>
      <c r="K2761" s="853"/>
      <c r="L2761" s="853"/>
      <c r="M2761" s="565"/>
      <c r="N2761" s="831" t="s">
        <v>268</v>
      </c>
      <c r="O2761" s="832"/>
      <c r="P2761" s="261" t="s">
        <v>551</v>
      </c>
      <c r="Q2761" s="852"/>
      <c r="R2761" s="853"/>
      <c r="S2761" s="853"/>
      <c r="T2761" s="853"/>
      <c r="U2761" s="853"/>
      <c r="V2761" s="853"/>
      <c r="W2761" s="854"/>
    </row>
    <row r="2762" spans="2:31" s="256" customFormat="1" ht="17.100000000000001" customHeight="1" x14ac:dyDescent="0.15">
      <c r="B2762" s="522" t="s">
        <v>7</v>
      </c>
      <c r="C2762" s="523"/>
      <c r="D2762" s="524"/>
      <c r="E2762" s="833" t="s">
        <v>1409</v>
      </c>
      <c r="F2762" s="857"/>
      <c r="G2762" s="857"/>
      <c r="H2762" s="857"/>
      <c r="I2762" s="857"/>
      <c r="J2762" s="857"/>
      <c r="K2762" s="857"/>
      <c r="L2762" s="858"/>
      <c r="M2762" s="522" t="s">
        <v>7</v>
      </c>
      <c r="N2762" s="523"/>
      <c r="O2762" s="524"/>
      <c r="P2762" s="833" t="s">
        <v>1237</v>
      </c>
      <c r="Q2762" s="834"/>
      <c r="R2762" s="834"/>
      <c r="S2762" s="834"/>
      <c r="T2762" s="834"/>
      <c r="U2762" s="834"/>
      <c r="V2762" s="834"/>
      <c r="W2762" s="835"/>
    </row>
    <row r="2763" spans="2:31" s="256" customFormat="1" ht="17.100000000000001" customHeight="1" x14ac:dyDescent="0.15">
      <c r="B2763" s="522" t="s">
        <v>46</v>
      </c>
      <c r="C2763" s="523"/>
      <c r="D2763" s="524"/>
      <c r="E2763" s="833" t="s">
        <v>1410</v>
      </c>
      <c r="F2763" s="857"/>
      <c r="G2763" s="857"/>
      <c r="H2763" s="857"/>
      <c r="I2763" s="857"/>
      <c r="J2763" s="857"/>
      <c r="K2763" s="857"/>
      <c r="L2763" s="858"/>
      <c r="M2763" s="522" t="s">
        <v>46</v>
      </c>
      <c r="N2763" s="523"/>
      <c r="O2763" s="524"/>
      <c r="P2763" s="813" t="s">
        <v>1412</v>
      </c>
      <c r="Q2763" s="814"/>
      <c r="R2763" s="814"/>
      <c r="S2763" s="814"/>
      <c r="T2763" s="814"/>
      <c r="U2763" s="814"/>
      <c r="V2763" s="814"/>
      <c r="W2763" s="815"/>
    </row>
    <row r="2764" spans="2:31" s="256" customFormat="1" ht="17.100000000000001" customHeight="1" x14ac:dyDescent="0.15">
      <c r="B2764" s="522" t="s">
        <v>270</v>
      </c>
      <c r="C2764" s="523"/>
      <c r="D2764" s="524"/>
      <c r="E2764" s="813" t="s">
        <v>516</v>
      </c>
      <c r="F2764" s="814"/>
      <c r="G2764" s="814"/>
      <c r="H2764" s="855"/>
      <c r="I2764" s="855"/>
      <c r="J2764" s="855"/>
      <c r="K2764" s="855"/>
      <c r="L2764" s="856"/>
      <c r="M2764" s="522" t="s">
        <v>270</v>
      </c>
      <c r="N2764" s="523"/>
      <c r="O2764" s="524"/>
      <c r="P2764" s="813" t="s">
        <v>516</v>
      </c>
      <c r="Q2764" s="814"/>
      <c r="R2764" s="814"/>
      <c r="S2764" s="814"/>
      <c r="T2764" s="814"/>
      <c r="U2764" s="814"/>
      <c r="V2764" s="814"/>
      <c r="W2764" s="815"/>
    </row>
    <row r="2765" spans="2:31" s="256" customFormat="1" ht="17.100000000000001" customHeight="1" x14ac:dyDescent="0.15">
      <c r="B2765" s="522" t="s">
        <v>289</v>
      </c>
      <c r="C2765" s="523"/>
      <c r="D2765" s="524"/>
      <c r="E2765" s="813" t="s">
        <v>555</v>
      </c>
      <c r="F2765" s="814"/>
      <c r="G2765" s="814"/>
      <c r="H2765" s="816" t="s">
        <v>8</v>
      </c>
      <c r="I2765" s="817"/>
      <c r="J2765" s="818"/>
      <c r="K2765" s="819"/>
      <c r="L2765" s="819"/>
      <c r="M2765" s="522" t="s">
        <v>289</v>
      </c>
      <c r="N2765" s="523"/>
      <c r="O2765" s="524"/>
      <c r="P2765" s="862" t="s">
        <v>1101</v>
      </c>
      <c r="Q2765" s="863"/>
      <c r="R2765" s="864"/>
      <c r="S2765" s="816" t="s">
        <v>8</v>
      </c>
      <c r="T2765" s="817"/>
      <c r="U2765" s="818"/>
      <c r="V2765" s="819"/>
      <c r="W2765" s="820"/>
    </row>
    <row r="2766" spans="2:31" s="256" customFormat="1" ht="17.100000000000001" customHeight="1" x14ac:dyDescent="0.15">
      <c r="B2766" s="565" t="s">
        <v>567</v>
      </c>
      <c r="C2766" s="566"/>
      <c r="D2766" s="836" t="s">
        <v>1746</v>
      </c>
      <c r="E2766" s="837"/>
      <c r="F2766" s="837"/>
      <c r="G2766" s="837"/>
      <c r="H2766" s="837"/>
      <c r="I2766" s="837"/>
      <c r="J2766" s="837"/>
      <c r="K2766" s="837"/>
      <c r="L2766" s="838"/>
      <c r="M2766" s="865" t="s">
        <v>567</v>
      </c>
      <c r="N2766" s="866"/>
      <c r="O2766" s="821" t="s">
        <v>1109</v>
      </c>
      <c r="P2766" s="822"/>
      <c r="Q2766" s="822"/>
      <c r="R2766" s="822"/>
      <c r="S2766" s="822"/>
      <c r="T2766" s="822"/>
      <c r="U2766" s="822"/>
      <c r="V2766" s="822"/>
      <c r="W2766" s="823"/>
    </row>
    <row r="2767" spans="2:31" s="256" customFormat="1" ht="20.100000000000001" customHeight="1" x14ac:dyDescent="0.15">
      <c r="B2767" s="861" t="s">
        <v>564</v>
      </c>
      <c r="C2767" s="839" t="s">
        <v>565</v>
      </c>
      <c r="D2767" s="883" t="s">
        <v>1411</v>
      </c>
      <c r="E2767" s="884"/>
      <c r="F2767" s="846"/>
      <c r="G2767" s="847"/>
      <c r="H2767" s="847"/>
      <c r="I2767" s="847"/>
      <c r="J2767" s="847"/>
      <c r="K2767" s="847"/>
      <c r="L2767" s="847"/>
      <c r="M2767" s="861" t="s">
        <v>564</v>
      </c>
      <c r="N2767" s="839" t="s">
        <v>565</v>
      </c>
      <c r="O2767" s="883" t="s">
        <v>1411</v>
      </c>
      <c r="P2767" s="884"/>
      <c r="Q2767" s="846"/>
      <c r="R2767" s="847"/>
      <c r="S2767" s="847"/>
      <c r="T2767" s="847"/>
      <c r="U2767" s="847"/>
      <c r="V2767" s="847"/>
      <c r="W2767" s="848"/>
    </row>
    <row r="2768" spans="2:31" s="256" customFormat="1" ht="20.100000000000001" customHeight="1" x14ac:dyDescent="0.15">
      <c r="B2768" s="859"/>
      <c r="C2768" s="830"/>
      <c r="D2768" s="880"/>
      <c r="E2768" s="881"/>
      <c r="F2768" s="849"/>
      <c r="G2768" s="850"/>
      <c r="H2768" s="850"/>
      <c r="I2768" s="850"/>
      <c r="J2768" s="850"/>
      <c r="K2768" s="850"/>
      <c r="L2768" s="850"/>
      <c r="M2768" s="859"/>
      <c r="N2768" s="830"/>
      <c r="O2768" s="880"/>
      <c r="P2768" s="881"/>
      <c r="Q2768" s="849"/>
      <c r="R2768" s="850"/>
      <c r="S2768" s="850"/>
      <c r="T2768" s="850"/>
      <c r="U2768" s="850"/>
      <c r="V2768" s="850"/>
      <c r="W2768" s="851"/>
    </row>
    <row r="2769" spans="2:31" s="256" customFormat="1" ht="20.100000000000001" customHeight="1" x14ac:dyDescent="0.15">
      <c r="B2769" s="859"/>
      <c r="C2769" s="839" t="s">
        <v>2</v>
      </c>
      <c r="D2769" s="842">
        <v>2</v>
      </c>
      <c r="E2769" s="843"/>
      <c r="F2769" s="849"/>
      <c r="G2769" s="850"/>
      <c r="H2769" s="850"/>
      <c r="I2769" s="850"/>
      <c r="J2769" s="850"/>
      <c r="K2769" s="850"/>
      <c r="L2769" s="850"/>
      <c r="M2769" s="859"/>
      <c r="N2769" s="839" t="s">
        <v>2</v>
      </c>
      <c r="O2769" s="842">
        <v>3</v>
      </c>
      <c r="P2769" s="843"/>
      <c r="Q2769" s="849"/>
      <c r="R2769" s="850"/>
      <c r="S2769" s="850"/>
      <c r="T2769" s="850"/>
      <c r="U2769" s="850"/>
      <c r="V2769" s="850"/>
      <c r="W2769" s="851"/>
    </row>
    <row r="2770" spans="2:31" s="256" customFormat="1" ht="20.100000000000001" customHeight="1" x14ac:dyDescent="0.15">
      <c r="B2770" s="860"/>
      <c r="C2770" s="830"/>
      <c r="D2770" s="844"/>
      <c r="E2770" s="845"/>
      <c r="F2770" s="849"/>
      <c r="G2770" s="850"/>
      <c r="H2770" s="850"/>
      <c r="I2770" s="850"/>
      <c r="J2770" s="850"/>
      <c r="K2770" s="850"/>
      <c r="L2770" s="850"/>
      <c r="M2770" s="860"/>
      <c r="N2770" s="830"/>
      <c r="O2770" s="844"/>
      <c r="P2770" s="845"/>
      <c r="Q2770" s="849"/>
      <c r="R2770" s="850"/>
      <c r="S2770" s="850"/>
      <c r="T2770" s="850"/>
      <c r="U2770" s="850"/>
      <c r="V2770" s="850"/>
      <c r="W2770" s="851"/>
    </row>
    <row r="2771" spans="2:31" s="256" customFormat="1" ht="17.100000000000001" customHeight="1" x14ac:dyDescent="0.15">
      <c r="B2771" s="574" t="s">
        <v>566</v>
      </c>
      <c r="C2771" s="574" t="s">
        <v>3</v>
      </c>
      <c r="D2771" s="842" t="s">
        <v>534</v>
      </c>
      <c r="E2771" s="843"/>
      <c r="F2771" s="849"/>
      <c r="G2771" s="850"/>
      <c r="H2771" s="850"/>
      <c r="I2771" s="850"/>
      <c r="J2771" s="850"/>
      <c r="K2771" s="850"/>
      <c r="L2771" s="850"/>
      <c r="M2771" s="574" t="s">
        <v>566</v>
      </c>
      <c r="N2771" s="574" t="s">
        <v>3</v>
      </c>
      <c r="O2771" s="842" t="s">
        <v>534</v>
      </c>
      <c r="P2771" s="843"/>
      <c r="Q2771" s="849"/>
      <c r="R2771" s="850"/>
      <c r="S2771" s="850"/>
      <c r="T2771" s="850"/>
      <c r="U2771" s="850"/>
      <c r="V2771" s="850"/>
      <c r="W2771" s="851"/>
    </row>
    <row r="2772" spans="2:31" s="256" customFormat="1" ht="17.100000000000001" customHeight="1" x14ac:dyDescent="0.15">
      <c r="B2772" s="574"/>
      <c r="C2772" s="574"/>
      <c r="D2772" s="844"/>
      <c r="E2772" s="845"/>
      <c r="F2772" s="849"/>
      <c r="G2772" s="850"/>
      <c r="H2772" s="850"/>
      <c r="I2772" s="850"/>
      <c r="J2772" s="850"/>
      <c r="K2772" s="850"/>
      <c r="L2772" s="850"/>
      <c r="M2772" s="574"/>
      <c r="N2772" s="574"/>
      <c r="O2772" s="844"/>
      <c r="P2772" s="845"/>
      <c r="Q2772" s="849"/>
      <c r="R2772" s="850"/>
      <c r="S2772" s="850"/>
      <c r="T2772" s="850"/>
      <c r="U2772" s="850"/>
      <c r="V2772" s="850"/>
      <c r="W2772" s="851"/>
    </row>
    <row r="2773" spans="2:31" s="256" customFormat="1" ht="17.100000000000001" customHeight="1" x14ac:dyDescent="0.15">
      <c r="B2773" s="574"/>
      <c r="C2773" s="574" t="s">
        <v>4</v>
      </c>
      <c r="D2773" s="842" t="s">
        <v>487</v>
      </c>
      <c r="E2773" s="843"/>
      <c r="F2773" s="849"/>
      <c r="G2773" s="850"/>
      <c r="H2773" s="850"/>
      <c r="I2773" s="850"/>
      <c r="J2773" s="850"/>
      <c r="K2773" s="850"/>
      <c r="L2773" s="850"/>
      <c r="M2773" s="574"/>
      <c r="N2773" s="574" t="s">
        <v>4</v>
      </c>
      <c r="O2773" s="842" t="s">
        <v>487</v>
      </c>
      <c r="P2773" s="843"/>
      <c r="Q2773" s="849"/>
      <c r="R2773" s="850"/>
      <c r="S2773" s="850"/>
      <c r="T2773" s="850"/>
      <c r="U2773" s="850"/>
      <c r="V2773" s="850"/>
      <c r="W2773" s="851"/>
    </row>
    <row r="2774" spans="2:31" s="256" customFormat="1" ht="17.100000000000001" customHeight="1" x14ac:dyDescent="0.15">
      <c r="B2774" s="574"/>
      <c r="C2774" s="574"/>
      <c r="D2774" s="844"/>
      <c r="E2774" s="845"/>
      <c r="F2774" s="849"/>
      <c r="G2774" s="850"/>
      <c r="H2774" s="850"/>
      <c r="I2774" s="850"/>
      <c r="J2774" s="850"/>
      <c r="K2774" s="850"/>
      <c r="L2774" s="850"/>
      <c r="M2774" s="574"/>
      <c r="N2774" s="574"/>
      <c r="O2774" s="844"/>
      <c r="P2774" s="845"/>
      <c r="Q2774" s="849"/>
      <c r="R2774" s="850"/>
      <c r="S2774" s="850"/>
      <c r="T2774" s="850"/>
      <c r="U2774" s="850"/>
      <c r="V2774" s="850"/>
      <c r="W2774" s="851"/>
    </row>
    <row r="2775" spans="2:31" s="256" customFormat="1" ht="17.100000000000001" customHeight="1" x14ac:dyDescent="0.15">
      <c r="B2775" s="522" t="s">
        <v>5</v>
      </c>
      <c r="C2775" s="524"/>
      <c r="D2775" s="827" t="s">
        <v>332</v>
      </c>
      <c r="E2775" s="828"/>
      <c r="F2775" s="849"/>
      <c r="G2775" s="850"/>
      <c r="H2775" s="850"/>
      <c r="I2775" s="850"/>
      <c r="J2775" s="850"/>
      <c r="K2775" s="850"/>
      <c r="L2775" s="850"/>
      <c r="M2775" s="522" t="s">
        <v>5</v>
      </c>
      <c r="N2775" s="524"/>
      <c r="O2775" s="827" t="s">
        <v>332</v>
      </c>
      <c r="P2775" s="828"/>
      <c r="Q2775" s="849"/>
      <c r="R2775" s="850"/>
      <c r="S2775" s="850"/>
      <c r="T2775" s="850"/>
      <c r="U2775" s="850"/>
      <c r="V2775" s="850"/>
      <c r="W2775" s="851"/>
    </row>
    <row r="2776" spans="2:31" s="256" customFormat="1" ht="17.100000000000001" customHeight="1" x14ac:dyDescent="0.15">
      <c r="B2776" s="522" t="s">
        <v>6</v>
      </c>
      <c r="C2776" s="524"/>
      <c r="D2776" s="844" t="s">
        <v>338</v>
      </c>
      <c r="E2776" s="845"/>
      <c r="F2776" s="849"/>
      <c r="G2776" s="850"/>
      <c r="H2776" s="850"/>
      <c r="I2776" s="850"/>
      <c r="J2776" s="850"/>
      <c r="K2776" s="850"/>
      <c r="L2776" s="850"/>
      <c r="M2776" s="522" t="s">
        <v>6</v>
      </c>
      <c r="N2776" s="524"/>
      <c r="O2776" s="844" t="s">
        <v>532</v>
      </c>
      <c r="P2776" s="845"/>
      <c r="Q2776" s="849"/>
      <c r="R2776" s="850"/>
      <c r="S2776" s="850"/>
      <c r="T2776" s="850"/>
      <c r="U2776" s="850"/>
      <c r="V2776" s="850"/>
      <c r="W2776" s="851"/>
    </row>
    <row r="2777" spans="2:31" s="256" customFormat="1" ht="17.100000000000001" customHeight="1" x14ac:dyDescent="0.15">
      <c r="B2777" s="562" t="s">
        <v>29</v>
      </c>
      <c r="C2777" s="831" t="s">
        <v>267</v>
      </c>
      <c r="D2777" s="832"/>
      <c r="E2777" s="260"/>
      <c r="F2777" s="849"/>
      <c r="G2777" s="850"/>
      <c r="H2777" s="850"/>
      <c r="I2777" s="850"/>
      <c r="J2777" s="850"/>
      <c r="K2777" s="850"/>
      <c r="L2777" s="850"/>
      <c r="M2777" s="562" t="s">
        <v>29</v>
      </c>
      <c r="N2777" s="831" t="s">
        <v>267</v>
      </c>
      <c r="O2777" s="832"/>
      <c r="P2777" s="260"/>
      <c r="Q2777" s="849"/>
      <c r="R2777" s="850"/>
      <c r="S2777" s="850"/>
      <c r="T2777" s="850"/>
      <c r="U2777" s="850"/>
      <c r="V2777" s="850"/>
      <c r="W2777" s="851"/>
    </row>
    <row r="2778" spans="2:31" s="256" customFormat="1" ht="17.100000000000001" customHeight="1" x14ac:dyDescent="0.15">
      <c r="B2778" s="565"/>
      <c r="C2778" s="831" t="s">
        <v>268</v>
      </c>
      <c r="D2778" s="832"/>
      <c r="E2778" s="261" t="s">
        <v>551</v>
      </c>
      <c r="F2778" s="852"/>
      <c r="G2778" s="853"/>
      <c r="H2778" s="853"/>
      <c r="I2778" s="853"/>
      <c r="J2778" s="853"/>
      <c r="K2778" s="853"/>
      <c r="L2778" s="853"/>
      <c r="M2778" s="565"/>
      <c r="N2778" s="831" t="s">
        <v>268</v>
      </c>
      <c r="O2778" s="832"/>
      <c r="P2778" s="261" t="s">
        <v>554</v>
      </c>
      <c r="Q2778" s="852"/>
      <c r="R2778" s="853"/>
      <c r="S2778" s="853"/>
      <c r="T2778" s="853"/>
      <c r="U2778" s="853"/>
      <c r="V2778" s="853"/>
      <c r="W2778" s="854"/>
    </row>
    <row r="2779" spans="2:31" s="256" customFormat="1" ht="17.100000000000001" customHeight="1" x14ac:dyDescent="0.15">
      <c r="B2779" s="522" t="s">
        <v>7</v>
      </c>
      <c r="C2779" s="523"/>
      <c r="D2779" s="524"/>
      <c r="E2779" s="833" t="s">
        <v>1237</v>
      </c>
      <c r="F2779" s="834"/>
      <c r="G2779" s="834"/>
      <c r="H2779" s="834"/>
      <c r="I2779" s="834"/>
      <c r="J2779" s="834"/>
      <c r="K2779" s="834"/>
      <c r="L2779" s="835"/>
      <c r="M2779" s="522" t="s">
        <v>7</v>
      </c>
      <c r="N2779" s="523"/>
      <c r="O2779" s="524"/>
      <c r="P2779" s="833" t="s">
        <v>1414</v>
      </c>
      <c r="Q2779" s="834"/>
      <c r="R2779" s="834"/>
      <c r="S2779" s="834"/>
      <c r="T2779" s="834"/>
      <c r="U2779" s="834"/>
      <c r="V2779" s="834"/>
      <c r="W2779" s="835"/>
    </row>
    <row r="2780" spans="2:31" s="256" customFormat="1" ht="17.100000000000001" customHeight="1" x14ac:dyDescent="0.15">
      <c r="B2780" s="522" t="s">
        <v>46</v>
      </c>
      <c r="C2780" s="523"/>
      <c r="D2780" s="524"/>
      <c r="E2780" s="813" t="s">
        <v>1412</v>
      </c>
      <c r="F2780" s="814"/>
      <c r="G2780" s="814"/>
      <c r="H2780" s="814"/>
      <c r="I2780" s="814"/>
      <c r="J2780" s="814"/>
      <c r="K2780" s="814"/>
      <c r="L2780" s="815"/>
      <c r="M2780" s="522" t="s">
        <v>46</v>
      </c>
      <c r="N2780" s="523"/>
      <c r="O2780" s="524"/>
      <c r="P2780" s="813" t="s">
        <v>516</v>
      </c>
      <c r="Q2780" s="814"/>
      <c r="R2780" s="814"/>
      <c r="S2780" s="814"/>
      <c r="T2780" s="814"/>
      <c r="U2780" s="814"/>
      <c r="V2780" s="814"/>
      <c r="W2780" s="815"/>
    </row>
    <row r="2781" spans="2:31" s="256" customFormat="1" ht="17.100000000000001" customHeight="1" x14ac:dyDescent="0.15">
      <c r="B2781" s="522" t="s">
        <v>270</v>
      </c>
      <c r="C2781" s="523"/>
      <c r="D2781" s="524"/>
      <c r="E2781" s="813" t="s">
        <v>516</v>
      </c>
      <c r="F2781" s="814"/>
      <c r="G2781" s="814"/>
      <c r="H2781" s="814"/>
      <c r="I2781" s="814"/>
      <c r="J2781" s="814"/>
      <c r="K2781" s="814"/>
      <c r="L2781" s="815"/>
      <c r="M2781" s="522" t="s">
        <v>270</v>
      </c>
      <c r="N2781" s="523"/>
      <c r="O2781" s="524"/>
      <c r="P2781" s="813" t="s">
        <v>516</v>
      </c>
      <c r="Q2781" s="814"/>
      <c r="R2781" s="814"/>
      <c r="S2781" s="855"/>
      <c r="T2781" s="855"/>
      <c r="U2781" s="855"/>
      <c r="V2781" s="855"/>
      <c r="W2781" s="856"/>
    </row>
    <row r="2782" spans="2:31" s="256" customFormat="1" ht="17.100000000000001" customHeight="1" x14ac:dyDescent="0.15">
      <c r="B2782" s="522" t="s">
        <v>289</v>
      </c>
      <c r="C2782" s="523"/>
      <c r="D2782" s="524"/>
      <c r="E2782" s="862" t="s">
        <v>1101</v>
      </c>
      <c r="F2782" s="863"/>
      <c r="G2782" s="864"/>
      <c r="H2782" s="816" t="s">
        <v>8</v>
      </c>
      <c r="I2782" s="817"/>
      <c r="J2782" s="818"/>
      <c r="K2782" s="819"/>
      <c r="L2782" s="820"/>
      <c r="M2782" s="522" t="s">
        <v>289</v>
      </c>
      <c r="N2782" s="523"/>
      <c r="O2782" s="524"/>
      <c r="P2782" s="813" t="s">
        <v>1268</v>
      </c>
      <c r="Q2782" s="814"/>
      <c r="R2782" s="814"/>
      <c r="S2782" s="816" t="s">
        <v>8</v>
      </c>
      <c r="T2782" s="817"/>
      <c r="U2782" s="818"/>
      <c r="V2782" s="819"/>
      <c r="W2782" s="820"/>
    </row>
    <row r="2783" spans="2:31" s="256" customFormat="1" ht="17.100000000000001" customHeight="1" x14ac:dyDescent="0.15">
      <c r="B2783" s="865" t="s">
        <v>567</v>
      </c>
      <c r="C2783" s="866"/>
      <c r="D2783" s="821" t="s">
        <v>1109</v>
      </c>
      <c r="E2783" s="822"/>
      <c r="F2783" s="822"/>
      <c r="G2783" s="822"/>
      <c r="H2783" s="822"/>
      <c r="I2783" s="822"/>
      <c r="J2783" s="822"/>
      <c r="K2783" s="822"/>
      <c r="L2783" s="823"/>
      <c r="M2783" s="865" t="s">
        <v>567</v>
      </c>
      <c r="N2783" s="866"/>
      <c r="O2783" s="821" t="s">
        <v>1413</v>
      </c>
      <c r="P2783" s="822"/>
      <c r="Q2783" s="822"/>
      <c r="R2783" s="822"/>
      <c r="S2783" s="822"/>
      <c r="T2783" s="822"/>
      <c r="U2783" s="822"/>
      <c r="V2783" s="822"/>
      <c r="W2783" s="823"/>
    </row>
    <row r="2784" spans="2:31" ht="15" customHeight="1" x14ac:dyDescent="0.15">
      <c r="B2784" s="263"/>
      <c r="C2784" s="824" t="s">
        <v>568</v>
      </c>
      <c r="D2784" s="825"/>
      <c r="E2784" s="825"/>
      <c r="F2784" s="825"/>
      <c r="G2784" s="825"/>
      <c r="H2784" s="825"/>
      <c r="I2784" s="825"/>
      <c r="J2784" s="825"/>
      <c r="K2784" s="825"/>
      <c r="L2784" s="825"/>
      <c r="M2784" s="263"/>
      <c r="N2784" s="263" t="s">
        <v>569</v>
      </c>
      <c r="O2784" s="263"/>
      <c r="P2784" s="263"/>
      <c r="Q2784" s="263"/>
      <c r="R2784" s="263"/>
      <c r="S2784" s="263"/>
      <c r="T2784" s="263"/>
      <c r="U2784" s="263"/>
      <c r="V2784" s="263"/>
      <c r="W2784" s="263"/>
      <c r="AA2784" s="256"/>
      <c r="AB2784" s="256"/>
      <c r="AC2784" s="256"/>
      <c r="AD2784" s="256"/>
      <c r="AE2784" s="256"/>
    </row>
    <row r="2785" spans="2:31" ht="15" customHeight="1" x14ac:dyDescent="0.15">
      <c r="B2785" s="263"/>
      <c r="C2785" s="826"/>
      <c r="D2785" s="826"/>
      <c r="E2785" s="826"/>
      <c r="F2785" s="826"/>
      <c r="G2785" s="826"/>
      <c r="H2785" s="826"/>
      <c r="I2785" s="826"/>
      <c r="J2785" s="826"/>
      <c r="K2785" s="826"/>
      <c r="L2785" s="826"/>
      <c r="M2785" s="263"/>
      <c r="N2785" s="263" t="s">
        <v>570</v>
      </c>
      <c r="O2785" s="263"/>
      <c r="P2785" s="263"/>
      <c r="Q2785" s="263"/>
      <c r="R2785" s="263"/>
      <c r="S2785" s="263"/>
      <c r="T2785" s="263"/>
      <c r="U2785" s="263"/>
      <c r="V2785" s="263"/>
      <c r="W2785" s="263"/>
      <c r="AA2785" s="256"/>
      <c r="AB2785" s="256"/>
      <c r="AC2785" s="256"/>
      <c r="AD2785" s="256"/>
      <c r="AE2785" s="256"/>
    </row>
    <row r="2786" spans="2:31" ht="15" customHeight="1" x14ac:dyDescent="0.15">
      <c r="C2786" s="263" t="s">
        <v>571</v>
      </c>
      <c r="N2786" s="264" t="s">
        <v>517</v>
      </c>
      <c r="O2786" s="264"/>
      <c r="P2786" s="264"/>
      <c r="Q2786" s="264"/>
      <c r="R2786" s="264"/>
      <c r="S2786" s="264"/>
      <c r="T2786" s="264"/>
      <c r="U2786" s="264"/>
      <c r="V2786" s="264"/>
      <c r="AA2786" s="256"/>
      <c r="AB2786" s="256"/>
      <c r="AC2786" s="256"/>
      <c r="AD2786" s="256"/>
      <c r="AE2786" s="256"/>
    </row>
    <row r="2787" spans="2:31" ht="15" customHeight="1" x14ac:dyDescent="0.15">
      <c r="C2787" s="263" t="s">
        <v>573</v>
      </c>
      <c r="N2787" s="264" t="s">
        <v>572</v>
      </c>
      <c r="O2787" s="264"/>
      <c r="P2787" s="264"/>
      <c r="Q2787" s="264"/>
      <c r="R2787" s="264"/>
      <c r="S2787" s="264"/>
      <c r="T2787" s="264"/>
      <c r="U2787" s="264"/>
      <c r="V2787" s="264"/>
      <c r="AA2787" s="256"/>
      <c r="AB2787" s="256"/>
      <c r="AC2787" s="256"/>
      <c r="AD2787" s="256"/>
      <c r="AE2787" s="256"/>
    </row>
    <row r="2788" spans="2:31" x14ac:dyDescent="0.15">
      <c r="C2788" s="264" t="s">
        <v>542</v>
      </c>
      <c r="N2788" s="264" t="s">
        <v>450</v>
      </c>
      <c r="O2788" s="264"/>
      <c r="P2788" s="264"/>
      <c r="Q2788" s="264"/>
      <c r="R2788" s="264"/>
      <c r="S2788" s="264"/>
      <c r="T2788" s="264"/>
      <c r="U2788" s="264"/>
      <c r="V2788" s="264"/>
      <c r="AA2788" s="256"/>
      <c r="AB2788" s="256"/>
      <c r="AC2788" s="256"/>
      <c r="AD2788" s="256"/>
      <c r="AE2788" s="256"/>
    </row>
    <row r="2789" spans="2:31" x14ac:dyDescent="0.15">
      <c r="N2789" s="264"/>
      <c r="AA2789" s="256"/>
      <c r="AB2789" s="256"/>
      <c r="AC2789" s="256"/>
      <c r="AD2789" s="256"/>
      <c r="AE2789" s="256"/>
    </row>
    <row r="2790" spans="2:31" x14ac:dyDescent="0.15">
      <c r="N2790" s="264"/>
      <c r="AA2790" s="256"/>
      <c r="AB2790" s="256"/>
      <c r="AC2790" s="256"/>
      <c r="AD2790" s="256"/>
      <c r="AE2790" s="256"/>
    </row>
    <row r="2791" spans="2:31" ht="9" customHeight="1" x14ac:dyDescent="0.15">
      <c r="AA2791" s="256"/>
      <c r="AB2791" s="256"/>
      <c r="AC2791" s="256"/>
      <c r="AD2791" s="256"/>
      <c r="AE2791" s="256"/>
    </row>
    <row r="2792" spans="2:31" s="256" customFormat="1" ht="22.5" customHeight="1" x14ac:dyDescent="0.15">
      <c r="B2792" s="867" t="s">
        <v>563</v>
      </c>
      <c r="C2792" s="867"/>
      <c r="D2792" s="867"/>
      <c r="E2792" s="867"/>
      <c r="F2792" s="867"/>
      <c r="G2792" s="867"/>
      <c r="H2792" s="867"/>
      <c r="I2792" s="867"/>
      <c r="J2792" s="867"/>
      <c r="K2792" s="867"/>
      <c r="L2792" s="867"/>
      <c r="M2792" s="867"/>
      <c r="N2792" s="867"/>
      <c r="O2792" s="867"/>
      <c r="P2792" s="867"/>
      <c r="Q2792" s="867"/>
      <c r="R2792" s="867"/>
      <c r="S2792" s="867"/>
      <c r="T2792" s="867"/>
      <c r="U2792" s="867"/>
      <c r="V2792" s="867"/>
      <c r="W2792" s="867"/>
      <c r="Y2792" s="242" t="s">
        <v>551</v>
      </c>
    </row>
    <row r="2793" spans="2:31" s="256" customFormat="1" ht="20.100000000000001" customHeight="1" x14ac:dyDescent="0.15">
      <c r="B2793" s="258" t="s">
        <v>27</v>
      </c>
      <c r="C2793" s="258"/>
      <c r="D2793" s="868" t="str">
        <f>D2748</f>
        <v>ミネトンネル</v>
      </c>
      <c r="E2793" s="868"/>
      <c r="F2793" s="868"/>
      <c r="G2793" s="868"/>
      <c r="H2793" s="869" t="s">
        <v>28</v>
      </c>
      <c r="I2793" s="869"/>
      <c r="J2793" s="870" t="str">
        <f>J2748</f>
        <v>一般国道　316号</v>
      </c>
      <c r="K2793" s="870"/>
      <c r="L2793" s="870"/>
      <c r="M2793" s="871" t="s">
        <v>255</v>
      </c>
      <c r="N2793" s="871"/>
      <c r="O2793" s="871"/>
      <c r="P2793" s="872" t="str">
        <f>P2748</f>
        <v>株式会社ニュージェック</v>
      </c>
      <c r="Q2793" s="872"/>
      <c r="R2793" s="872"/>
      <c r="S2793" s="562" t="s">
        <v>220</v>
      </c>
      <c r="T2793" s="564"/>
      <c r="U2793" s="873">
        <f>U2748</f>
        <v>44294</v>
      </c>
      <c r="V2793" s="874"/>
      <c r="W2793" s="875"/>
      <c r="Y2793" s="242" t="s">
        <v>554</v>
      </c>
    </row>
    <row r="2794" spans="2:31" s="256" customFormat="1" ht="20.100000000000001" customHeight="1" x14ac:dyDescent="0.15">
      <c r="B2794" s="259" t="s">
        <v>0</v>
      </c>
      <c r="C2794" s="259"/>
      <c r="D2794" s="879" t="str">
        <f>D2749</f>
        <v>美祢トンネル</v>
      </c>
      <c r="E2794" s="879"/>
      <c r="F2794" s="879"/>
      <c r="G2794" s="879"/>
      <c r="H2794" s="541" t="s">
        <v>1</v>
      </c>
      <c r="I2794" s="541"/>
      <c r="J2794" s="870" t="str">
        <f>J2749</f>
        <v>宇部土木建築事務所</v>
      </c>
      <c r="K2794" s="870"/>
      <c r="L2794" s="870"/>
      <c r="M2794" s="871" t="s">
        <v>256</v>
      </c>
      <c r="N2794" s="871"/>
      <c r="O2794" s="871"/>
      <c r="P2794" s="872" t="str">
        <f>P2749</f>
        <v>石村　勝伸</v>
      </c>
      <c r="Q2794" s="872"/>
      <c r="R2794" s="872"/>
      <c r="S2794" s="705"/>
      <c r="T2794" s="706"/>
      <c r="U2794" s="876"/>
      <c r="V2794" s="877"/>
      <c r="W2794" s="878"/>
      <c r="Y2794" s="242" t="s">
        <v>54</v>
      </c>
    </row>
    <row r="2795" spans="2:31" s="256" customFormat="1" ht="20.100000000000001" customHeight="1" x14ac:dyDescent="0.15">
      <c r="B2795" s="861" t="s">
        <v>564</v>
      </c>
      <c r="C2795" s="839" t="s">
        <v>565</v>
      </c>
      <c r="D2795" s="883" t="s">
        <v>1411</v>
      </c>
      <c r="E2795" s="884"/>
      <c r="F2795" s="846"/>
      <c r="G2795" s="847"/>
      <c r="H2795" s="847"/>
      <c r="I2795" s="847"/>
      <c r="J2795" s="847"/>
      <c r="K2795" s="847"/>
      <c r="L2795" s="847"/>
      <c r="M2795" s="861" t="s">
        <v>564</v>
      </c>
      <c r="N2795" s="839" t="s">
        <v>565</v>
      </c>
      <c r="O2795" s="883" t="s">
        <v>1416</v>
      </c>
      <c r="P2795" s="884"/>
      <c r="Q2795" s="846"/>
      <c r="R2795" s="847"/>
      <c r="S2795" s="847"/>
      <c r="T2795" s="847"/>
      <c r="U2795" s="847"/>
      <c r="V2795" s="847"/>
      <c r="W2795" s="848"/>
      <c r="Y2795" s="242" t="s">
        <v>55</v>
      </c>
    </row>
    <row r="2796" spans="2:31" s="256" customFormat="1" ht="20.100000000000001" customHeight="1" x14ac:dyDescent="0.15">
      <c r="B2796" s="859"/>
      <c r="C2796" s="830"/>
      <c r="D2796" s="880"/>
      <c r="E2796" s="881"/>
      <c r="F2796" s="849"/>
      <c r="G2796" s="850"/>
      <c r="H2796" s="850"/>
      <c r="I2796" s="850"/>
      <c r="J2796" s="850"/>
      <c r="K2796" s="850"/>
      <c r="L2796" s="850"/>
      <c r="M2796" s="859"/>
      <c r="N2796" s="830"/>
      <c r="O2796" s="880"/>
      <c r="P2796" s="881"/>
      <c r="Q2796" s="849"/>
      <c r="R2796" s="850"/>
      <c r="S2796" s="850"/>
      <c r="T2796" s="850"/>
      <c r="U2796" s="850"/>
      <c r="V2796" s="850"/>
      <c r="W2796" s="851"/>
    </row>
    <row r="2797" spans="2:31" s="256" customFormat="1" ht="20.100000000000001" customHeight="1" x14ac:dyDescent="0.15">
      <c r="B2797" s="859"/>
      <c r="C2797" s="839" t="s">
        <v>2</v>
      </c>
      <c r="D2797" s="842">
        <v>4</v>
      </c>
      <c r="E2797" s="843"/>
      <c r="F2797" s="849"/>
      <c r="G2797" s="850"/>
      <c r="H2797" s="850"/>
      <c r="I2797" s="850"/>
      <c r="J2797" s="850"/>
      <c r="K2797" s="850"/>
      <c r="L2797" s="850"/>
      <c r="M2797" s="859"/>
      <c r="N2797" s="839" t="s">
        <v>2</v>
      </c>
      <c r="O2797" s="842">
        <v>1</v>
      </c>
      <c r="P2797" s="843"/>
      <c r="Q2797" s="849"/>
      <c r="R2797" s="850"/>
      <c r="S2797" s="850"/>
      <c r="T2797" s="850"/>
      <c r="U2797" s="850"/>
      <c r="V2797" s="850"/>
      <c r="W2797" s="851"/>
    </row>
    <row r="2798" spans="2:31" s="256" customFormat="1" ht="20.100000000000001" customHeight="1" x14ac:dyDescent="0.15">
      <c r="B2798" s="860"/>
      <c r="C2798" s="830"/>
      <c r="D2798" s="844"/>
      <c r="E2798" s="845"/>
      <c r="F2798" s="849"/>
      <c r="G2798" s="850"/>
      <c r="H2798" s="850"/>
      <c r="I2798" s="850"/>
      <c r="J2798" s="850"/>
      <c r="K2798" s="850"/>
      <c r="L2798" s="850"/>
      <c r="M2798" s="860"/>
      <c r="N2798" s="830"/>
      <c r="O2798" s="844"/>
      <c r="P2798" s="845"/>
      <c r="Q2798" s="849"/>
      <c r="R2798" s="850"/>
      <c r="S2798" s="850"/>
      <c r="T2798" s="850"/>
      <c r="U2798" s="850"/>
      <c r="V2798" s="850"/>
      <c r="W2798" s="851"/>
    </row>
    <row r="2799" spans="2:31" s="256" customFormat="1" ht="17.100000000000001" customHeight="1" x14ac:dyDescent="0.15">
      <c r="B2799" s="574" t="s">
        <v>566</v>
      </c>
      <c r="C2799" s="574" t="s">
        <v>3</v>
      </c>
      <c r="D2799" s="842" t="s">
        <v>331</v>
      </c>
      <c r="E2799" s="843"/>
      <c r="F2799" s="849"/>
      <c r="G2799" s="850"/>
      <c r="H2799" s="850"/>
      <c r="I2799" s="850"/>
      <c r="J2799" s="850"/>
      <c r="K2799" s="850"/>
      <c r="L2799" s="850"/>
      <c r="M2799" s="574" t="s">
        <v>566</v>
      </c>
      <c r="N2799" s="574" t="s">
        <v>3</v>
      </c>
      <c r="O2799" s="842" t="s">
        <v>534</v>
      </c>
      <c r="P2799" s="843"/>
      <c r="Q2799" s="849"/>
      <c r="R2799" s="850"/>
      <c r="S2799" s="850"/>
      <c r="T2799" s="850"/>
      <c r="U2799" s="850"/>
      <c r="V2799" s="850"/>
      <c r="W2799" s="851"/>
      <c r="AA2799" s="257"/>
      <c r="AB2799" s="257"/>
      <c r="AC2799" s="257"/>
      <c r="AD2799" s="257"/>
      <c r="AE2799" s="257"/>
    </row>
    <row r="2800" spans="2:31" s="256" customFormat="1" ht="17.100000000000001" customHeight="1" x14ac:dyDescent="0.15">
      <c r="B2800" s="574"/>
      <c r="C2800" s="574"/>
      <c r="D2800" s="844"/>
      <c r="E2800" s="845"/>
      <c r="F2800" s="849"/>
      <c r="G2800" s="850"/>
      <c r="H2800" s="850"/>
      <c r="I2800" s="850"/>
      <c r="J2800" s="850"/>
      <c r="K2800" s="850"/>
      <c r="L2800" s="850"/>
      <c r="M2800" s="574"/>
      <c r="N2800" s="574"/>
      <c r="O2800" s="844"/>
      <c r="P2800" s="845"/>
      <c r="Q2800" s="849"/>
      <c r="R2800" s="850"/>
      <c r="S2800" s="850"/>
      <c r="T2800" s="850"/>
      <c r="U2800" s="850"/>
      <c r="V2800" s="850"/>
      <c r="W2800" s="851"/>
      <c r="AA2800" s="257"/>
      <c r="AB2800" s="257"/>
      <c r="AC2800" s="257"/>
      <c r="AD2800" s="257"/>
      <c r="AE2800" s="257"/>
    </row>
    <row r="2801" spans="2:31" s="256" customFormat="1" ht="17.100000000000001" customHeight="1" x14ac:dyDescent="0.15">
      <c r="B2801" s="574"/>
      <c r="C2801" s="574" t="s">
        <v>4</v>
      </c>
      <c r="D2801" s="842" t="s">
        <v>354</v>
      </c>
      <c r="E2801" s="843"/>
      <c r="F2801" s="849"/>
      <c r="G2801" s="850"/>
      <c r="H2801" s="850"/>
      <c r="I2801" s="850"/>
      <c r="J2801" s="850"/>
      <c r="K2801" s="850"/>
      <c r="L2801" s="850"/>
      <c r="M2801" s="574"/>
      <c r="N2801" s="574" t="s">
        <v>4</v>
      </c>
      <c r="O2801" s="842" t="s">
        <v>486</v>
      </c>
      <c r="P2801" s="843"/>
      <c r="Q2801" s="849"/>
      <c r="R2801" s="850"/>
      <c r="S2801" s="850"/>
      <c r="T2801" s="850"/>
      <c r="U2801" s="850"/>
      <c r="V2801" s="850"/>
      <c r="W2801" s="851"/>
      <c r="AA2801" s="257"/>
      <c r="AB2801" s="257"/>
      <c r="AC2801" s="257"/>
      <c r="AD2801" s="257"/>
      <c r="AE2801" s="257"/>
    </row>
    <row r="2802" spans="2:31" s="256" customFormat="1" ht="17.100000000000001" customHeight="1" x14ac:dyDescent="0.15">
      <c r="B2802" s="574"/>
      <c r="C2802" s="574"/>
      <c r="D2802" s="844"/>
      <c r="E2802" s="845"/>
      <c r="F2802" s="849"/>
      <c r="G2802" s="850"/>
      <c r="H2802" s="850"/>
      <c r="I2802" s="850"/>
      <c r="J2802" s="850"/>
      <c r="K2802" s="850"/>
      <c r="L2802" s="850"/>
      <c r="M2802" s="574"/>
      <c r="N2802" s="574"/>
      <c r="O2802" s="844"/>
      <c r="P2802" s="845"/>
      <c r="Q2802" s="849"/>
      <c r="R2802" s="850"/>
      <c r="S2802" s="850"/>
      <c r="T2802" s="850"/>
      <c r="U2802" s="850"/>
      <c r="V2802" s="850"/>
      <c r="W2802" s="851"/>
      <c r="AA2802" s="257"/>
      <c r="AB2802" s="257"/>
      <c r="AC2802" s="257"/>
      <c r="AD2802" s="257"/>
      <c r="AE2802" s="257"/>
    </row>
    <row r="2803" spans="2:31" s="256" customFormat="1" ht="17.100000000000001" customHeight="1" x14ac:dyDescent="0.15">
      <c r="B2803" s="522" t="s">
        <v>5</v>
      </c>
      <c r="C2803" s="524"/>
      <c r="D2803" s="827" t="s">
        <v>332</v>
      </c>
      <c r="E2803" s="828"/>
      <c r="F2803" s="849"/>
      <c r="G2803" s="850"/>
      <c r="H2803" s="850"/>
      <c r="I2803" s="850"/>
      <c r="J2803" s="850"/>
      <c r="K2803" s="850"/>
      <c r="L2803" s="850"/>
      <c r="M2803" s="522" t="s">
        <v>5</v>
      </c>
      <c r="N2803" s="524"/>
      <c r="O2803" s="827" t="s">
        <v>332</v>
      </c>
      <c r="P2803" s="828"/>
      <c r="Q2803" s="849"/>
      <c r="R2803" s="850"/>
      <c r="S2803" s="850"/>
      <c r="T2803" s="850"/>
      <c r="U2803" s="850"/>
      <c r="V2803" s="850"/>
      <c r="W2803" s="851"/>
      <c r="AA2803" s="257"/>
      <c r="AB2803" s="257"/>
      <c r="AC2803" s="257"/>
      <c r="AD2803" s="257"/>
      <c r="AE2803" s="257"/>
    </row>
    <row r="2804" spans="2:31" s="256" customFormat="1" ht="17.100000000000001" customHeight="1" x14ac:dyDescent="0.15">
      <c r="B2804" s="522" t="s">
        <v>6</v>
      </c>
      <c r="C2804" s="524"/>
      <c r="D2804" s="844" t="s">
        <v>532</v>
      </c>
      <c r="E2804" s="845"/>
      <c r="F2804" s="849"/>
      <c r="G2804" s="850"/>
      <c r="H2804" s="850"/>
      <c r="I2804" s="850"/>
      <c r="J2804" s="850"/>
      <c r="K2804" s="850"/>
      <c r="L2804" s="850"/>
      <c r="M2804" s="522" t="s">
        <v>6</v>
      </c>
      <c r="N2804" s="524"/>
      <c r="O2804" s="844" t="s">
        <v>338</v>
      </c>
      <c r="P2804" s="845"/>
      <c r="Q2804" s="849"/>
      <c r="R2804" s="850"/>
      <c r="S2804" s="850"/>
      <c r="T2804" s="850"/>
      <c r="U2804" s="850"/>
      <c r="V2804" s="850"/>
      <c r="W2804" s="851"/>
    </row>
    <row r="2805" spans="2:31" s="256" customFormat="1" ht="17.100000000000001" customHeight="1" x14ac:dyDescent="0.15">
      <c r="B2805" s="562" t="s">
        <v>29</v>
      </c>
      <c r="C2805" s="831" t="s">
        <v>267</v>
      </c>
      <c r="D2805" s="832"/>
      <c r="E2805" s="260"/>
      <c r="F2805" s="849"/>
      <c r="G2805" s="850"/>
      <c r="H2805" s="850"/>
      <c r="I2805" s="850"/>
      <c r="J2805" s="850"/>
      <c r="K2805" s="850"/>
      <c r="L2805" s="850"/>
      <c r="M2805" s="562" t="s">
        <v>29</v>
      </c>
      <c r="N2805" s="831" t="s">
        <v>267</v>
      </c>
      <c r="O2805" s="832"/>
      <c r="P2805" s="260"/>
      <c r="Q2805" s="849"/>
      <c r="R2805" s="850"/>
      <c r="S2805" s="850"/>
      <c r="T2805" s="850"/>
      <c r="U2805" s="850"/>
      <c r="V2805" s="850"/>
      <c r="W2805" s="851"/>
    </row>
    <row r="2806" spans="2:31" s="256" customFormat="1" ht="17.100000000000001" customHeight="1" x14ac:dyDescent="0.15">
      <c r="B2806" s="565"/>
      <c r="C2806" s="831" t="s">
        <v>268</v>
      </c>
      <c r="D2806" s="832"/>
      <c r="E2806" s="261" t="s">
        <v>551</v>
      </c>
      <c r="F2806" s="852"/>
      <c r="G2806" s="853"/>
      <c r="H2806" s="853"/>
      <c r="I2806" s="853"/>
      <c r="J2806" s="853"/>
      <c r="K2806" s="853"/>
      <c r="L2806" s="853"/>
      <c r="M2806" s="565"/>
      <c r="N2806" s="831" t="s">
        <v>268</v>
      </c>
      <c r="O2806" s="832"/>
      <c r="P2806" s="261" t="s">
        <v>551</v>
      </c>
      <c r="Q2806" s="852"/>
      <c r="R2806" s="853"/>
      <c r="S2806" s="853"/>
      <c r="T2806" s="853"/>
      <c r="U2806" s="853"/>
      <c r="V2806" s="853"/>
      <c r="W2806" s="854"/>
    </row>
    <row r="2807" spans="2:31" s="256" customFormat="1" ht="17.100000000000001" customHeight="1" x14ac:dyDescent="0.15">
      <c r="B2807" s="522" t="s">
        <v>7</v>
      </c>
      <c r="C2807" s="523"/>
      <c r="D2807" s="524"/>
      <c r="E2807" s="833" t="s">
        <v>1360</v>
      </c>
      <c r="F2807" s="857"/>
      <c r="G2807" s="857"/>
      <c r="H2807" s="857"/>
      <c r="I2807" s="857"/>
      <c r="J2807" s="857"/>
      <c r="K2807" s="857"/>
      <c r="L2807" s="858"/>
      <c r="M2807" s="522" t="s">
        <v>7</v>
      </c>
      <c r="N2807" s="523"/>
      <c r="O2807" s="524"/>
      <c r="P2807" s="833" t="s">
        <v>1197</v>
      </c>
      <c r="Q2807" s="834"/>
      <c r="R2807" s="834"/>
      <c r="S2807" s="834"/>
      <c r="T2807" s="834"/>
      <c r="U2807" s="834"/>
      <c r="V2807" s="834"/>
      <c r="W2807" s="835"/>
    </row>
    <row r="2808" spans="2:31" s="256" customFormat="1" ht="17.100000000000001" customHeight="1" x14ac:dyDescent="0.15">
      <c r="B2808" s="522" t="s">
        <v>46</v>
      </c>
      <c r="C2808" s="523"/>
      <c r="D2808" s="524"/>
      <c r="E2808" s="833" t="s">
        <v>1415</v>
      </c>
      <c r="F2808" s="857"/>
      <c r="G2808" s="857"/>
      <c r="H2808" s="857"/>
      <c r="I2808" s="857"/>
      <c r="J2808" s="857"/>
      <c r="K2808" s="857"/>
      <c r="L2808" s="858"/>
      <c r="M2808" s="522" t="s">
        <v>46</v>
      </c>
      <c r="N2808" s="523"/>
      <c r="O2808" s="524"/>
      <c r="P2808" s="813" t="s">
        <v>1417</v>
      </c>
      <c r="Q2808" s="814"/>
      <c r="R2808" s="814"/>
      <c r="S2808" s="814"/>
      <c r="T2808" s="814"/>
      <c r="U2808" s="814"/>
      <c r="V2808" s="814"/>
      <c r="W2808" s="815"/>
    </row>
    <row r="2809" spans="2:31" s="256" customFormat="1" ht="17.100000000000001" customHeight="1" x14ac:dyDescent="0.15">
      <c r="B2809" s="522" t="s">
        <v>270</v>
      </c>
      <c r="C2809" s="523"/>
      <c r="D2809" s="524"/>
      <c r="E2809" s="813" t="s">
        <v>516</v>
      </c>
      <c r="F2809" s="814"/>
      <c r="G2809" s="814"/>
      <c r="H2809" s="855"/>
      <c r="I2809" s="855"/>
      <c r="J2809" s="855"/>
      <c r="K2809" s="855"/>
      <c r="L2809" s="856"/>
      <c r="M2809" s="522" t="s">
        <v>270</v>
      </c>
      <c r="N2809" s="523"/>
      <c r="O2809" s="524"/>
      <c r="P2809" s="813" t="s">
        <v>516</v>
      </c>
      <c r="Q2809" s="814"/>
      <c r="R2809" s="814"/>
      <c r="S2809" s="814"/>
      <c r="T2809" s="814"/>
      <c r="U2809" s="814"/>
      <c r="V2809" s="814"/>
      <c r="W2809" s="815"/>
    </row>
    <row r="2810" spans="2:31" s="256" customFormat="1" ht="17.100000000000001" customHeight="1" x14ac:dyDescent="0.15">
      <c r="B2810" s="522" t="s">
        <v>289</v>
      </c>
      <c r="C2810" s="523"/>
      <c r="D2810" s="524"/>
      <c r="E2810" s="813" t="s">
        <v>555</v>
      </c>
      <c r="F2810" s="814"/>
      <c r="G2810" s="814"/>
      <c r="H2810" s="816" t="s">
        <v>8</v>
      </c>
      <c r="I2810" s="817"/>
      <c r="J2810" s="818"/>
      <c r="K2810" s="819"/>
      <c r="L2810" s="819"/>
      <c r="M2810" s="522" t="s">
        <v>289</v>
      </c>
      <c r="N2810" s="523"/>
      <c r="O2810" s="524"/>
      <c r="P2810" s="862" t="s">
        <v>1101</v>
      </c>
      <c r="Q2810" s="863"/>
      <c r="R2810" s="864"/>
      <c r="S2810" s="816" t="s">
        <v>8</v>
      </c>
      <c r="T2810" s="817"/>
      <c r="U2810" s="818"/>
      <c r="V2810" s="819"/>
      <c r="W2810" s="820"/>
    </row>
    <row r="2811" spans="2:31" s="256" customFormat="1" ht="17.100000000000001" customHeight="1" x14ac:dyDescent="0.15">
      <c r="B2811" s="565" t="s">
        <v>567</v>
      </c>
      <c r="C2811" s="566"/>
      <c r="D2811" s="836" t="s">
        <v>1725</v>
      </c>
      <c r="E2811" s="837"/>
      <c r="F2811" s="837"/>
      <c r="G2811" s="837"/>
      <c r="H2811" s="837"/>
      <c r="I2811" s="837"/>
      <c r="J2811" s="837"/>
      <c r="K2811" s="837"/>
      <c r="L2811" s="838"/>
      <c r="M2811" s="865" t="s">
        <v>567</v>
      </c>
      <c r="N2811" s="866"/>
      <c r="O2811" s="821" t="s">
        <v>1109</v>
      </c>
      <c r="P2811" s="822"/>
      <c r="Q2811" s="822"/>
      <c r="R2811" s="822"/>
      <c r="S2811" s="822"/>
      <c r="T2811" s="822"/>
      <c r="U2811" s="822"/>
      <c r="V2811" s="822"/>
      <c r="W2811" s="823"/>
    </row>
    <row r="2812" spans="2:31" s="256" customFormat="1" ht="20.100000000000001" customHeight="1" x14ac:dyDescent="0.15">
      <c r="B2812" s="861" t="s">
        <v>564</v>
      </c>
      <c r="C2812" s="839" t="s">
        <v>565</v>
      </c>
      <c r="D2812" s="883" t="s">
        <v>1416</v>
      </c>
      <c r="E2812" s="884"/>
      <c r="F2812" s="846"/>
      <c r="G2812" s="847"/>
      <c r="H2812" s="847"/>
      <c r="I2812" s="847"/>
      <c r="J2812" s="847"/>
      <c r="K2812" s="847"/>
      <c r="L2812" s="847"/>
      <c r="M2812" s="861" t="s">
        <v>564</v>
      </c>
      <c r="N2812" s="839" t="s">
        <v>565</v>
      </c>
      <c r="O2812" s="883" t="s">
        <v>1416</v>
      </c>
      <c r="P2812" s="884"/>
      <c r="Q2812" s="846"/>
      <c r="R2812" s="847"/>
      <c r="S2812" s="847"/>
      <c r="T2812" s="847"/>
      <c r="U2812" s="847"/>
      <c r="V2812" s="847"/>
      <c r="W2812" s="848"/>
    </row>
    <row r="2813" spans="2:31" s="256" customFormat="1" ht="20.100000000000001" customHeight="1" x14ac:dyDescent="0.15">
      <c r="B2813" s="859"/>
      <c r="C2813" s="830"/>
      <c r="D2813" s="880"/>
      <c r="E2813" s="881"/>
      <c r="F2813" s="849"/>
      <c r="G2813" s="850"/>
      <c r="H2813" s="850"/>
      <c r="I2813" s="850"/>
      <c r="J2813" s="850"/>
      <c r="K2813" s="850"/>
      <c r="L2813" s="850"/>
      <c r="M2813" s="859"/>
      <c r="N2813" s="830"/>
      <c r="O2813" s="880"/>
      <c r="P2813" s="881"/>
      <c r="Q2813" s="849"/>
      <c r="R2813" s="850"/>
      <c r="S2813" s="850"/>
      <c r="T2813" s="850"/>
      <c r="U2813" s="850"/>
      <c r="V2813" s="850"/>
      <c r="W2813" s="851"/>
    </row>
    <row r="2814" spans="2:31" s="256" customFormat="1" ht="20.100000000000001" customHeight="1" x14ac:dyDescent="0.15">
      <c r="B2814" s="859"/>
      <c r="C2814" s="839" t="s">
        <v>2</v>
      </c>
      <c r="D2814" s="842">
        <v>2</v>
      </c>
      <c r="E2814" s="843"/>
      <c r="F2814" s="849"/>
      <c r="G2814" s="850"/>
      <c r="H2814" s="850"/>
      <c r="I2814" s="850"/>
      <c r="J2814" s="850"/>
      <c r="K2814" s="850"/>
      <c r="L2814" s="850"/>
      <c r="M2814" s="859"/>
      <c r="N2814" s="839" t="s">
        <v>2</v>
      </c>
      <c r="O2814" s="842">
        <v>3</v>
      </c>
      <c r="P2814" s="843"/>
      <c r="Q2814" s="849"/>
      <c r="R2814" s="850"/>
      <c r="S2814" s="850"/>
      <c r="T2814" s="850"/>
      <c r="U2814" s="850"/>
      <c r="V2814" s="850"/>
      <c r="W2814" s="851"/>
    </row>
    <row r="2815" spans="2:31" s="256" customFormat="1" ht="20.100000000000001" customHeight="1" x14ac:dyDescent="0.15">
      <c r="B2815" s="860"/>
      <c r="C2815" s="830"/>
      <c r="D2815" s="844"/>
      <c r="E2815" s="845"/>
      <c r="F2815" s="849"/>
      <c r="G2815" s="850"/>
      <c r="H2815" s="850"/>
      <c r="I2815" s="850"/>
      <c r="J2815" s="850"/>
      <c r="K2815" s="850"/>
      <c r="L2815" s="850"/>
      <c r="M2815" s="860"/>
      <c r="N2815" s="830"/>
      <c r="O2815" s="844"/>
      <c r="P2815" s="845"/>
      <c r="Q2815" s="849"/>
      <c r="R2815" s="850"/>
      <c r="S2815" s="850"/>
      <c r="T2815" s="850"/>
      <c r="U2815" s="850"/>
      <c r="V2815" s="850"/>
      <c r="W2815" s="851"/>
    </row>
    <row r="2816" spans="2:31" s="256" customFormat="1" ht="17.100000000000001" customHeight="1" x14ac:dyDescent="0.15">
      <c r="B2816" s="574" t="s">
        <v>566</v>
      </c>
      <c r="C2816" s="574" t="s">
        <v>3</v>
      </c>
      <c r="D2816" s="842" t="s">
        <v>534</v>
      </c>
      <c r="E2816" s="843"/>
      <c r="F2816" s="849"/>
      <c r="G2816" s="850"/>
      <c r="H2816" s="850"/>
      <c r="I2816" s="850"/>
      <c r="J2816" s="850"/>
      <c r="K2816" s="850"/>
      <c r="L2816" s="850"/>
      <c r="M2816" s="574" t="s">
        <v>566</v>
      </c>
      <c r="N2816" s="574" t="s">
        <v>3</v>
      </c>
      <c r="O2816" s="842" t="s">
        <v>534</v>
      </c>
      <c r="P2816" s="843"/>
      <c r="Q2816" s="849"/>
      <c r="R2816" s="850"/>
      <c r="S2816" s="850"/>
      <c r="T2816" s="850"/>
      <c r="U2816" s="850"/>
      <c r="V2816" s="850"/>
      <c r="W2816" s="851"/>
    </row>
    <row r="2817" spans="2:31" s="256" customFormat="1" ht="17.100000000000001" customHeight="1" x14ac:dyDescent="0.15">
      <c r="B2817" s="574"/>
      <c r="C2817" s="574"/>
      <c r="D2817" s="844"/>
      <c r="E2817" s="845"/>
      <c r="F2817" s="849"/>
      <c r="G2817" s="850"/>
      <c r="H2817" s="850"/>
      <c r="I2817" s="850"/>
      <c r="J2817" s="850"/>
      <c r="K2817" s="850"/>
      <c r="L2817" s="850"/>
      <c r="M2817" s="574"/>
      <c r="N2817" s="574"/>
      <c r="O2817" s="844"/>
      <c r="P2817" s="845"/>
      <c r="Q2817" s="849"/>
      <c r="R2817" s="850"/>
      <c r="S2817" s="850"/>
      <c r="T2817" s="850"/>
      <c r="U2817" s="850"/>
      <c r="V2817" s="850"/>
      <c r="W2817" s="851"/>
    </row>
    <row r="2818" spans="2:31" s="256" customFormat="1" ht="17.100000000000001" customHeight="1" x14ac:dyDescent="0.15">
      <c r="B2818" s="574"/>
      <c r="C2818" s="574" t="s">
        <v>4</v>
      </c>
      <c r="D2818" s="842" t="s">
        <v>485</v>
      </c>
      <c r="E2818" s="843"/>
      <c r="F2818" s="849"/>
      <c r="G2818" s="850"/>
      <c r="H2818" s="850"/>
      <c r="I2818" s="850"/>
      <c r="J2818" s="850"/>
      <c r="K2818" s="850"/>
      <c r="L2818" s="850"/>
      <c r="M2818" s="574"/>
      <c r="N2818" s="574" t="s">
        <v>4</v>
      </c>
      <c r="O2818" s="842" t="s">
        <v>485</v>
      </c>
      <c r="P2818" s="843"/>
      <c r="Q2818" s="849"/>
      <c r="R2818" s="850"/>
      <c r="S2818" s="850"/>
      <c r="T2818" s="850"/>
      <c r="U2818" s="850"/>
      <c r="V2818" s="850"/>
      <c r="W2818" s="851"/>
    </row>
    <row r="2819" spans="2:31" s="256" customFormat="1" ht="17.100000000000001" customHeight="1" x14ac:dyDescent="0.15">
      <c r="B2819" s="574"/>
      <c r="C2819" s="574"/>
      <c r="D2819" s="844"/>
      <c r="E2819" s="845"/>
      <c r="F2819" s="849"/>
      <c r="G2819" s="850"/>
      <c r="H2819" s="850"/>
      <c r="I2819" s="850"/>
      <c r="J2819" s="850"/>
      <c r="K2819" s="850"/>
      <c r="L2819" s="850"/>
      <c r="M2819" s="574"/>
      <c r="N2819" s="574"/>
      <c r="O2819" s="844"/>
      <c r="P2819" s="845"/>
      <c r="Q2819" s="849"/>
      <c r="R2819" s="850"/>
      <c r="S2819" s="850"/>
      <c r="T2819" s="850"/>
      <c r="U2819" s="850"/>
      <c r="V2819" s="850"/>
      <c r="W2819" s="851"/>
    </row>
    <row r="2820" spans="2:31" s="256" customFormat="1" ht="17.100000000000001" customHeight="1" x14ac:dyDescent="0.15">
      <c r="B2820" s="522" t="s">
        <v>5</v>
      </c>
      <c r="C2820" s="524"/>
      <c r="D2820" s="827" t="s">
        <v>332</v>
      </c>
      <c r="E2820" s="828"/>
      <c r="F2820" s="849"/>
      <c r="G2820" s="850"/>
      <c r="H2820" s="850"/>
      <c r="I2820" s="850"/>
      <c r="J2820" s="850"/>
      <c r="K2820" s="850"/>
      <c r="L2820" s="850"/>
      <c r="M2820" s="522" t="s">
        <v>5</v>
      </c>
      <c r="N2820" s="524"/>
      <c r="O2820" s="827" t="s">
        <v>332</v>
      </c>
      <c r="P2820" s="828"/>
      <c r="Q2820" s="849"/>
      <c r="R2820" s="850"/>
      <c r="S2820" s="850"/>
      <c r="T2820" s="850"/>
      <c r="U2820" s="850"/>
      <c r="V2820" s="850"/>
      <c r="W2820" s="851"/>
    </row>
    <row r="2821" spans="2:31" s="256" customFormat="1" ht="17.100000000000001" customHeight="1" x14ac:dyDescent="0.15">
      <c r="B2821" s="522" t="s">
        <v>6</v>
      </c>
      <c r="C2821" s="524"/>
      <c r="D2821" s="844" t="s">
        <v>532</v>
      </c>
      <c r="E2821" s="845"/>
      <c r="F2821" s="849"/>
      <c r="G2821" s="850"/>
      <c r="H2821" s="850"/>
      <c r="I2821" s="850"/>
      <c r="J2821" s="850"/>
      <c r="K2821" s="850"/>
      <c r="L2821" s="850"/>
      <c r="M2821" s="522" t="s">
        <v>6</v>
      </c>
      <c r="N2821" s="524"/>
      <c r="O2821" s="844" t="s">
        <v>338</v>
      </c>
      <c r="P2821" s="845"/>
      <c r="Q2821" s="849"/>
      <c r="R2821" s="850"/>
      <c r="S2821" s="850"/>
      <c r="T2821" s="850"/>
      <c r="U2821" s="850"/>
      <c r="V2821" s="850"/>
      <c r="W2821" s="851"/>
    </row>
    <row r="2822" spans="2:31" s="256" customFormat="1" ht="17.100000000000001" customHeight="1" x14ac:dyDescent="0.15">
      <c r="B2822" s="562" t="s">
        <v>29</v>
      </c>
      <c r="C2822" s="831" t="s">
        <v>267</v>
      </c>
      <c r="D2822" s="832"/>
      <c r="E2822" s="260"/>
      <c r="F2822" s="849"/>
      <c r="G2822" s="850"/>
      <c r="H2822" s="850"/>
      <c r="I2822" s="850"/>
      <c r="J2822" s="850"/>
      <c r="K2822" s="850"/>
      <c r="L2822" s="850"/>
      <c r="M2822" s="562" t="s">
        <v>29</v>
      </c>
      <c r="N2822" s="831" t="s">
        <v>267</v>
      </c>
      <c r="O2822" s="832"/>
      <c r="P2822" s="260"/>
      <c r="Q2822" s="849"/>
      <c r="R2822" s="850"/>
      <c r="S2822" s="850"/>
      <c r="T2822" s="850"/>
      <c r="U2822" s="850"/>
      <c r="V2822" s="850"/>
      <c r="W2822" s="851"/>
    </row>
    <row r="2823" spans="2:31" s="256" customFormat="1" ht="17.100000000000001" customHeight="1" x14ac:dyDescent="0.15">
      <c r="B2823" s="565"/>
      <c r="C2823" s="831" t="s">
        <v>268</v>
      </c>
      <c r="D2823" s="832"/>
      <c r="E2823" s="261" t="s">
        <v>551</v>
      </c>
      <c r="F2823" s="852"/>
      <c r="G2823" s="853"/>
      <c r="H2823" s="853"/>
      <c r="I2823" s="853"/>
      <c r="J2823" s="853"/>
      <c r="K2823" s="853"/>
      <c r="L2823" s="853"/>
      <c r="M2823" s="565"/>
      <c r="N2823" s="831" t="s">
        <v>268</v>
      </c>
      <c r="O2823" s="832"/>
      <c r="P2823" s="261" t="s">
        <v>551</v>
      </c>
      <c r="Q2823" s="852"/>
      <c r="R2823" s="853"/>
      <c r="S2823" s="853"/>
      <c r="T2823" s="853"/>
      <c r="U2823" s="853"/>
      <c r="V2823" s="853"/>
      <c r="W2823" s="854"/>
    </row>
    <row r="2824" spans="2:31" s="256" customFormat="1" ht="17.100000000000001" customHeight="1" x14ac:dyDescent="0.15">
      <c r="B2824" s="522" t="s">
        <v>7</v>
      </c>
      <c r="C2824" s="523"/>
      <c r="D2824" s="524"/>
      <c r="E2824" s="813" t="s">
        <v>1418</v>
      </c>
      <c r="F2824" s="814"/>
      <c r="G2824" s="814"/>
      <c r="H2824" s="814"/>
      <c r="I2824" s="814"/>
      <c r="J2824" s="814"/>
      <c r="K2824" s="814"/>
      <c r="L2824" s="814"/>
      <c r="M2824" s="522" t="s">
        <v>7</v>
      </c>
      <c r="N2824" s="523"/>
      <c r="O2824" s="524"/>
      <c r="P2824" s="833" t="s">
        <v>1420</v>
      </c>
      <c r="Q2824" s="834"/>
      <c r="R2824" s="834"/>
      <c r="S2824" s="834"/>
      <c r="T2824" s="834"/>
      <c r="U2824" s="834"/>
      <c r="V2824" s="834"/>
      <c r="W2824" s="835"/>
    </row>
    <row r="2825" spans="2:31" s="256" customFormat="1" ht="17.100000000000001" customHeight="1" x14ac:dyDescent="0.15">
      <c r="B2825" s="522" t="s">
        <v>46</v>
      </c>
      <c r="C2825" s="523"/>
      <c r="D2825" s="524"/>
      <c r="E2825" s="813" t="s">
        <v>1419</v>
      </c>
      <c r="F2825" s="814"/>
      <c r="G2825" s="814"/>
      <c r="H2825" s="814"/>
      <c r="I2825" s="814"/>
      <c r="J2825" s="814"/>
      <c r="K2825" s="814"/>
      <c r="L2825" s="814"/>
      <c r="M2825" s="522" t="s">
        <v>46</v>
      </c>
      <c r="N2825" s="523"/>
      <c r="O2825" s="524"/>
      <c r="P2825" s="813" t="s">
        <v>1421</v>
      </c>
      <c r="Q2825" s="814"/>
      <c r="R2825" s="814"/>
      <c r="S2825" s="814"/>
      <c r="T2825" s="814"/>
      <c r="U2825" s="814"/>
      <c r="V2825" s="814"/>
      <c r="W2825" s="815"/>
    </row>
    <row r="2826" spans="2:31" s="256" customFormat="1" ht="17.100000000000001" customHeight="1" x14ac:dyDescent="0.15">
      <c r="B2826" s="522" t="s">
        <v>270</v>
      </c>
      <c r="C2826" s="523"/>
      <c r="D2826" s="524"/>
      <c r="E2826" s="813" t="s">
        <v>1087</v>
      </c>
      <c r="F2826" s="814"/>
      <c r="G2826" s="814"/>
      <c r="H2826" s="855"/>
      <c r="I2826" s="855"/>
      <c r="J2826" s="855"/>
      <c r="K2826" s="855"/>
      <c r="L2826" s="856"/>
      <c r="M2826" s="522" t="s">
        <v>270</v>
      </c>
      <c r="N2826" s="523"/>
      <c r="O2826" s="524"/>
      <c r="P2826" s="813" t="s">
        <v>516</v>
      </c>
      <c r="Q2826" s="814"/>
      <c r="R2826" s="814"/>
      <c r="S2826" s="814"/>
      <c r="T2826" s="814"/>
      <c r="U2826" s="814"/>
      <c r="V2826" s="814"/>
      <c r="W2826" s="815"/>
    </row>
    <row r="2827" spans="2:31" s="256" customFormat="1" ht="17.100000000000001" customHeight="1" x14ac:dyDescent="0.15">
      <c r="B2827" s="522" t="s">
        <v>289</v>
      </c>
      <c r="C2827" s="523"/>
      <c r="D2827" s="524"/>
      <c r="E2827" s="813" t="s">
        <v>1114</v>
      </c>
      <c r="F2827" s="814"/>
      <c r="G2827" s="814"/>
      <c r="H2827" s="816" t="s">
        <v>8</v>
      </c>
      <c r="I2827" s="817"/>
      <c r="J2827" s="818"/>
      <c r="K2827" s="819"/>
      <c r="L2827" s="819"/>
      <c r="M2827" s="522" t="s">
        <v>289</v>
      </c>
      <c r="N2827" s="523"/>
      <c r="O2827" s="524"/>
      <c r="P2827" s="862" t="s">
        <v>1101</v>
      </c>
      <c r="Q2827" s="863"/>
      <c r="R2827" s="864"/>
      <c r="S2827" s="816" t="s">
        <v>8</v>
      </c>
      <c r="T2827" s="817"/>
      <c r="U2827" s="818"/>
      <c r="V2827" s="819"/>
      <c r="W2827" s="820"/>
    </row>
    <row r="2828" spans="2:31" s="256" customFormat="1" ht="17.100000000000001" customHeight="1" x14ac:dyDescent="0.15">
      <c r="B2828" s="522" t="s">
        <v>567</v>
      </c>
      <c r="C2828" s="523"/>
      <c r="D2828" s="821" t="s">
        <v>1375</v>
      </c>
      <c r="E2828" s="822"/>
      <c r="F2828" s="822"/>
      <c r="G2828" s="822"/>
      <c r="H2828" s="822"/>
      <c r="I2828" s="822"/>
      <c r="J2828" s="822"/>
      <c r="K2828" s="822"/>
      <c r="L2828" s="822"/>
      <c r="M2828" s="865" t="s">
        <v>567</v>
      </c>
      <c r="N2828" s="866"/>
      <c r="O2828" s="821" t="s">
        <v>1109</v>
      </c>
      <c r="P2828" s="822"/>
      <c r="Q2828" s="822"/>
      <c r="R2828" s="822"/>
      <c r="S2828" s="822"/>
      <c r="T2828" s="822"/>
      <c r="U2828" s="822"/>
      <c r="V2828" s="822"/>
      <c r="W2828" s="823"/>
    </row>
    <row r="2829" spans="2:31" ht="15" customHeight="1" x14ac:dyDescent="0.15">
      <c r="B2829" s="263"/>
      <c r="C2829" s="824" t="s">
        <v>568</v>
      </c>
      <c r="D2829" s="825"/>
      <c r="E2829" s="825"/>
      <c r="F2829" s="825"/>
      <c r="G2829" s="825"/>
      <c r="H2829" s="825"/>
      <c r="I2829" s="825"/>
      <c r="J2829" s="825"/>
      <c r="K2829" s="825"/>
      <c r="L2829" s="825"/>
      <c r="M2829" s="263"/>
      <c r="N2829" s="263" t="s">
        <v>569</v>
      </c>
      <c r="O2829" s="263"/>
      <c r="P2829" s="263"/>
      <c r="Q2829" s="263"/>
      <c r="R2829" s="263"/>
      <c r="S2829" s="263"/>
      <c r="T2829" s="263"/>
      <c r="U2829" s="263"/>
      <c r="V2829" s="263"/>
      <c r="W2829" s="263"/>
      <c r="AA2829" s="256"/>
      <c r="AB2829" s="256"/>
      <c r="AC2829" s="256"/>
      <c r="AD2829" s="256"/>
      <c r="AE2829" s="256"/>
    </row>
    <row r="2830" spans="2:31" ht="15" customHeight="1" x14ac:dyDescent="0.15">
      <c r="B2830" s="263"/>
      <c r="C2830" s="826"/>
      <c r="D2830" s="826"/>
      <c r="E2830" s="826"/>
      <c r="F2830" s="826"/>
      <c r="G2830" s="826"/>
      <c r="H2830" s="826"/>
      <c r="I2830" s="826"/>
      <c r="J2830" s="826"/>
      <c r="K2830" s="826"/>
      <c r="L2830" s="826"/>
      <c r="M2830" s="263"/>
      <c r="N2830" s="263" t="s">
        <v>570</v>
      </c>
      <c r="O2830" s="263"/>
      <c r="P2830" s="263"/>
      <c r="Q2830" s="263"/>
      <c r="R2830" s="263"/>
      <c r="S2830" s="263"/>
      <c r="T2830" s="263"/>
      <c r="U2830" s="263"/>
      <c r="V2830" s="263"/>
      <c r="W2830" s="263"/>
      <c r="AA2830" s="256"/>
      <c r="AB2830" s="256"/>
      <c r="AC2830" s="256"/>
      <c r="AD2830" s="256"/>
      <c r="AE2830" s="256"/>
    </row>
    <row r="2831" spans="2:31" ht="15" customHeight="1" x14ac:dyDescent="0.15">
      <c r="C2831" s="263" t="s">
        <v>571</v>
      </c>
      <c r="N2831" s="264" t="s">
        <v>517</v>
      </c>
      <c r="O2831" s="264"/>
      <c r="P2831" s="264"/>
      <c r="Q2831" s="264"/>
      <c r="R2831" s="264"/>
      <c r="S2831" s="264"/>
      <c r="T2831" s="264"/>
      <c r="U2831" s="264"/>
      <c r="V2831" s="264"/>
      <c r="AA2831" s="256"/>
      <c r="AB2831" s="256"/>
      <c r="AC2831" s="256"/>
      <c r="AD2831" s="256"/>
      <c r="AE2831" s="256"/>
    </row>
    <row r="2832" spans="2:31" ht="15" customHeight="1" x14ac:dyDescent="0.15">
      <c r="C2832" s="263" t="s">
        <v>573</v>
      </c>
      <c r="N2832" s="264" t="s">
        <v>572</v>
      </c>
      <c r="O2832" s="264"/>
      <c r="P2832" s="264"/>
      <c r="Q2832" s="264"/>
      <c r="R2832" s="264"/>
      <c r="S2832" s="264"/>
      <c r="T2832" s="264"/>
      <c r="U2832" s="264"/>
      <c r="V2832" s="264"/>
      <c r="AA2832" s="256"/>
      <c r="AB2832" s="256"/>
      <c r="AC2832" s="256"/>
      <c r="AD2832" s="256"/>
      <c r="AE2832" s="256"/>
    </row>
    <row r="2833" spans="2:31" x14ac:dyDescent="0.15">
      <c r="C2833" s="264" t="s">
        <v>542</v>
      </c>
      <c r="N2833" s="264" t="s">
        <v>450</v>
      </c>
      <c r="O2833" s="264"/>
      <c r="P2833" s="264"/>
      <c r="Q2833" s="264"/>
      <c r="R2833" s="264"/>
      <c r="S2833" s="264"/>
      <c r="T2833" s="264"/>
      <c r="U2833" s="264"/>
      <c r="V2833" s="264"/>
      <c r="AA2833" s="256"/>
      <c r="AB2833" s="256"/>
      <c r="AC2833" s="256"/>
      <c r="AD2833" s="256"/>
      <c r="AE2833" s="256"/>
    </row>
    <row r="2834" spans="2:31" x14ac:dyDescent="0.15">
      <c r="N2834" s="264"/>
      <c r="AA2834" s="256"/>
      <c r="AB2834" s="256"/>
      <c r="AC2834" s="256"/>
      <c r="AD2834" s="256"/>
      <c r="AE2834" s="256"/>
    </row>
    <row r="2835" spans="2:31" x14ac:dyDescent="0.15">
      <c r="N2835" s="264"/>
      <c r="AA2835" s="256"/>
      <c r="AB2835" s="256"/>
      <c r="AC2835" s="256"/>
      <c r="AD2835" s="256"/>
      <c r="AE2835" s="256"/>
    </row>
    <row r="2836" spans="2:31" ht="9" customHeight="1" x14ac:dyDescent="0.15">
      <c r="AA2836" s="256"/>
      <c r="AB2836" s="256"/>
      <c r="AC2836" s="256"/>
      <c r="AD2836" s="256"/>
      <c r="AE2836" s="256"/>
    </row>
    <row r="2837" spans="2:31" s="256" customFormat="1" ht="22.5" customHeight="1" x14ac:dyDescent="0.15">
      <c r="B2837" s="867" t="s">
        <v>563</v>
      </c>
      <c r="C2837" s="867"/>
      <c r="D2837" s="867"/>
      <c r="E2837" s="867"/>
      <c r="F2837" s="867"/>
      <c r="G2837" s="867"/>
      <c r="H2837" s="867"/>
      <c r="I2837" s="867"/>
      <c r="J2837" s="867"/>
      <c r="K2837" s="867"/>
      <c r="L2837" s="867"/>
      <c r="M2837" s="867"/>
      <c r="N2837" s="867"/>
      <c r="O2837" s="867"/>
      <c r="P2837" s="867"/>
      <c r="Q2837" s="867"/>
      <c r="R2837" s="867"/>
      <c r="S2837" s="867"/>
      <c r="T2837" s="867"/>
      <c r="U2837" s="867"/>
      <c r="V2837" s="867"/>
      <c r="W2837" s="867"/>
      <c r="Y2837" s="242" t="s">
        <v>551</v>
      </c>
    </row>
    <row r="2838" spans="2:31" s="256" customFormat="1" ht="20.100000000000001" customHeight="1" x14ac:dyDescent="0.15">
      <c r="B2838" s="258" t="s">
        <v>27</v>
      </c>
      <c r="C2838" s="258"/>
      <c r="D2838" s="868" t="str">
        <f>D2793</f>
        <v>ミネトンネル</v>
      </c>
      <c r="E2838" s="868"/>
      <c r="F2838" s="868"/>
      <c r="G2838" s="868"/>
      <c r="H2838" s="869" t="s">
        <v>28</v>
      </c>
      <c r="I2838" s="869"/>
      <c r="J2838" s="870" t="str">
        <f>J2793</f>
        <v>一般国道　316号</v>
      </c>
      <c r="K2838" s="870"/>
      <c r="L2838" s="870"/>
      <c r="M2838" s="871" t="s">
        <v>255</v>
      </c>
      <c r="N2838" s="871"/>
      <c r="O2838" s="871"/>
      <c r="P2838" s="872" t="str">
        <f>P2793</f>
        <v>株式会社ニュージェック</v>
      </c>
      <c r="Q2838" s="872"/>
      <c r="R2838" s="872"/>
      <c r="S2838" s="562" t="s">
        <v>220</v>
      </c>
      <c r="T2838" s="564"/>
      <c r="U2838" s="873">
        <f>U2793</f>
        <v>44294</v>
      </c>
      <c r="V2838" s="874"/>
      <c r="W2838" s="875"/>
      <c r="Y2838" s="242" t="s">
        <v>554</v>
      </c>
    </row>
    <row r="2839" spans="2:31" s="256" customFormat="1" ht="20.100000000000001" customHeight="1" x14ac:dyDescent="0.15">
      <c r="B2839" s="259" t="s">
        <v>0</v>
      </c>
      <c r="C2839" s="259"/>
      <c r="D2839" s="879" t="str">
        <f>D2794</f>
        <v>美祢トンネル</v>
      </c>
      <c r="E2839" s="879"/>
      <c r="F2839" s="879"/>
      <c r="G2839" s="879"/>
      <c r="H2839" s="541" t="s">
        <v>1</v>
      </c>
      <c r="I2839" s="541"/>
      <c r="J2839" s="870" t="str">
        <f>J2794</f>
        <v>宇部土木建築事務所</v>
      </c>
      <c r="K2839" s="870"/>
      <c r="L2839" s="870"/>
      <c r="M2839" s="871" t="s">
        <v>256</v>
      </c>
      <c r="N2839" s="871"/>
      <c r="O2839" s="871"/>
      <c r="P2839" s="872" t="str">
        <f>P2794</f>
        <v>石村　勝伸</v>
      </c>
      <c r="Q2839" s="872"/>
      <c r="R2839" s="872"/>
      <c r="S2839" s="705"/>
      <c r="T2839" s="706"/>
      <c r="U2839" s="876"/>
      <c r="V2839" s="877"/>
      <c r="W2839" s="878"/>
      <c r="Y2839" s="242" t="s">
        <v>54</v>
      </c>
    </row>
    <row r="2840" spans="2:31" s="256" customFormat="1" ht="20.100000000000001" customHeight="1" x14ac:dyDescent="0.15">
      <c r="B2840" s="861" t="s">
        <v>564</v>
      </c>
      <c r="C2840" s="839" t="s">
        <v>565</v>
      </c>
      <c r="D2840" s="883" t="s">
        <v>1422</v>
      </c>
      <c r="E2840" s="884"/>
      <c r="F2840" s="846"/>
      <c r="G2840" s="847"/>
      <c r="H2840" s="847"/>
      <c r="I2840" s="847"/>
      <c r="J2840" s="847"/>
      <c r="K2840" s="847"/>
      <c r="L2840" s="847"/>
      <c r="M2840" s="861" t="s">
        <v>564</v>
      </c>
      <c r="N2840" s="839" t="s">
        <v>565</v>
      </c>
      <c r="O2840" s="883" t="s">
        <v>1422</v>
      </c>
      <c r="P2840" s="884"/>
      <c r="Q2840" s="846"/>
      <c r="R2840" s="847"/>
      <c r="S2840" s="847"/>
      <c r="T2840" s="847"/>
      <c r="U2840" s="847"/>
      <c r="V2840" s="847"/>
      <c r="W2840" s="848"/>
      <c r="Y2840" s="242" t="s">
        <v>55</v>
      </c>
    </row>
    <row r="2841" spans="2:31" s="256" customFormat="1" ht="20.100000000000001" customHeight="1" x14ac:dyDescent="0.15">
      <c r="B2841" s="859"/>
      <c r="C2841" s="830"/>
      <c r="D2841" s="880"/>
      <c r="E2841" s="881"/>
      <c r="F2841" s="849"/>
      <c r="G2841" s="850"/>
      <c r="H2841" s="850"/>
      <c r="I2841" s="850"/>
      <c r="J2841" s="850"/>
      <c r="K2841" s="850"/>
      <c r="L2841" s="850"/>
      <c r="M2841" s="859"/>
      <c r="N2841" s="830"/>
      <c r="O2841" s="880"/>
      <c r="P2841" s="881"/>
      <c r="Q2841" s="849"/>
      <c r="R2841" s="850"/>
      <c r="S2841" s="850"/>
      <c r="T2841" s="850"/>
      <c r="U2841" s="850"/>
      <c r="V2841" s="850"/>
      <c r="W2841" s="851"/>
    </row>
    <row r="2842" spans="2:31" s="256" customFormat="1" ht="20.100000000000001" customHeight="1" x14ac:dyDescent="0.15">
      <c r="B2842" s="859"/>
      <c r="C2842" s="839" t="s">
        <v>2</v>
      </c>
      <c r="D2842" s="842">
        <v>1</v>
      </c>
      <c r="E2842" s="843"/>
      <c r="F2842" s="849"/>
      <c r="G2842" s="850"/>
      <c r="H2842" s="850"/>
      <c r="I2842" s="850"/>
      <c r="J2842" s="850"/>
      <c r="K2842" s="850"/>
      <c r="L2842" s="850"/>
      <c r="M2842" s="859"/>
      <c r="N2842" s="839" t="s">
        <v>2</v>
      </c>
      <c r="O2842" s="842">
        <v>2</v>
      </c>
      <c r="P2842" s="843"/>
      <c r="Q2842" s="849"/>
      <c r="R2842" s="850"/>
      <c r="S2842" s="850"/>
      <c r="T2842" s="850"/>
      <c r="U2842" s="850"/>
      <c r="V2842" s="850"/>
      <c r="W2842" s="851"/>
    </row>
    <row r="2843" spans="2:31" s="256" customFormat="1" ht="20.100000000000001" customHeight="1" x14ac:dyDescent="0.15">
      <c r="B2843" s="860"/>
      <c r="C2843" s="830"/>
      <c r="D2843" s="844"/>
      <c r="E2843" s="845"/>
      <c r="F2843" s="849"/>
      <c r="G2843" s="850"/>
      <c r="H2843" s="850"/>
      <c r="I2843" s="850"/>
      <c r="J2843" s="850"/>
      <c r="K2843" s="850"/>
      <c r="L2843" s="850"/>
      <c r="M2843" s="860"/>
      <c r="N2843" s="830"/>
      <c r="O2843" s="844"/>
      <c r="P2843" s="845"/>
      <c r="Q2843" s="849"/>
      <c r="R2843" s="850"/>
      <c r="S2843" s="850"/>
      <c r="T2843" s="850"/>
      <c r="U2843" s="850"/>
      <c r="V2843" s="850"/>
      <c r="W2843" s="851"/>
    </row>
    <row r="2844" spans="2:31" s="256" customFormat="1" ht="17.100000000000001" customHeight="1" x14ac:dyDescent="0.15">
      <c r="B2844" s="574" t="s">
        <v>566</v>
      </c>
      <c r="C2844" s="574" t="s">
        <v>3</v>
      </c>
      <c r="D2844" s="842" t="s">
        <v>534</v>
      </c>
      <c r="E2844" s="843"/>
      <c r="F2844" s="849"/>
      <c r="G2844" s="850"/>
      <c r="H2844" s="850"/>
      <c r="I2844" s="850"/>
      <c r="J2844" s="850"/>
      <c r="K2844" s="850"/>
      <c r="L2844" s="850"/>
      <c r="M2844" s="574" t="s">
        <v>566</v>
      </c>
      <c r="N2844" s="574" t="s">
        <v>3</v>
      </c>
      <c r="O2844" s="842" t="s">
        <v>534</v>
      </c>
      <c r="P2844" s="843"/>
      <c r="Q2844" s="849"/>
      <c r="R2844" s="850"/>
      <c r="S2844" s="850"/>
      <c r="T2844" s="850"/>
      <c r="U2844" s="850"/>
      <c r="V2844" s="850"/>
      <c r="W2844" s="851"/>
      <c r="AA2844" s="257"/>
      <c r="AB2844" s="257"/>
      <c r="AC2844" s="257"/>
      <c r="AD2844" s="257"/>
      <c r="AE2844" s="257"/>
    </row>
    <row r="2845" spans="2:31" s="256" customFormat="1" ht="17.100000000000001" customHeight="1" x14ac:dyDescent="0.15">
      <c r="B2845" s="574"/>
      <c r="C2845" s="574"/>
      <c r="D2845" s="844"/>
      <c r="E2845" s="845"/>
      <c r="F2845" s="849"/>
      <c r="G2845" s="850"/>
      <c r="H2845" s="850"/>
      <c r="I2845" s="850"/>
      <c r="J2845" s="850"/>
      <c r="K2845" s="850"/>
      <c r="L2845" s="850"/>
      <c r="M2845" s="574"/>
      <c r="N2845" s="574"/>
      <c r="O2845" s="844"/>
      <c r="P2845" s="845"/>
      <c r="Q2845" s="849"/>
      <c r="R2845" s="850"/>
      <c r="S2845" s="850"/>
      <c r="T2845" s="850"/>
      <c r="U2845" s="850"/>
      <c r="V2845" s="850"/>
      <c r="W2845" s="851"/>
      <c r="AA2845" s="257"/>
      <c r="AB2845" s="257"/>
      <c r="AC2845" s="257"/>
      <c r="AD2845" s="257"/>
      <c r="AE2845" s="257"/>
    </row>
    <row r="2846" spans="2:31" s="256" customFormat="1" ht="17.100000000000001" customHeight="1" x14ac:dyDescent="0.15">
      <c r="B2846" s="574"/>
      <c r="C2846" s="574" t="s">
        <v>4</v>
      </c>
      <c r="D2846" s="842" t="s">
        <v>486</v>
      </c>
      <c r="E2846" s="843"/>
      <c r="F2846" s="849"/>
      <c r="G2846" s="850"/>
      <c r="H2846" s="850"/>
      <c r="I2846" s="850"/>
      <c r="J2846" s="850"/>
      <c r="K2846" s="850"/>
      <c r="L2846" s="850"/>
      <c r="M2846" s="574"/>
      <c r="N2846" s="574" t="s">
        <v>4</v>
      </c>
      <c r="O2846" s="842" t="s">
        <v>485</v>
      </c>
      <c r="P2846" s="843"/>
      <c r="Q2846" s="849"/>
      <c r="R2846" s="850"/>
      <c r="S2846" s="850"/>
      <c r="T2846" s="850"/>
      <c r="U2846" s="850"/>
      <c r="V2846" s="850"/>
      <c r="W2846" s="851"/>
      <c r="AA2846" s="257"/>
      <c r="AB2846" s="257"/>
      <c r="AC2846" s="257"/>
      <c r="AD2846" s="257"/>
      <c r="AE2846" s="257"/>
    </row>
    <row r="2847" spans="2:31" s="256" customFormat="1" ht="17.100000000000001" customHeight="1" x14ac:dyDescent="0.15">
      <c r="B2847" s="574"/>
      <c r="C2847" s="574"/>
      <c r="D2847" s="844"/>
      <c r="E2847" s="845"/>
      <c r="F2847" s="849"/>
      <c r="G2847" s="850"/>
      <c r="H2847" s="850"/>
      <c r="I2847" s="850"/>
      <c r="J2847" s="850"/>
      <c r="K2847" s="850"/>
      <c r="L2847" s="850"/>
      <c r="M2847" s="574"/>
      <c r="N2847" s="574"/>
      <c r="O2847" s="844"/>
      <c r="P2847" s="845"/>
      <c r="Q2847" s="849"/>
      <c r="R2847" s="850"/>
      <c r="S2847" s="850"/>
      <c r="T2847" s="850"/>
      <c r="U2847" s="850"/>
      <c r="V2847" s="850"/>
      <c r="W2847" s="851"/>
      <c r="AA2847" s="257"/>
      <c r="AB2847" s="257"/>
      <c r="AC2847" s="257"/>
      <c r="AD2847" s="257"/>
      <c r="AE2847" s="257"/>
    </row>
    <row r="2848" spans="2:31" s="256" customFormat="1" ht="17.100000000000001" customHeight="1" x14ac:dyDescent="0.15">
      <c r="B2848" s="522" t="s">
        <v>5</v>
      </c>
      <c r="C2848" s="524"/>
      <c r="D2848" s="827" t="s">
        <v>332</v>
      </c>
      <c r="E2848" s="828"/>
      <c r="F2848" s="849"/>
      <c r="G2848" s="850"/>
      <c r="H2848" s="850"/>
      <c r="I2848" s="850"/>
      <c r="J2848" s="850"/>
      <c r="K2848" s="850"/>
      <c r="L2848" s="850"/>
      <c r="M2848" s="522" t="s">
        <v>5</v>
      </c>
      <c r="N2848" s="524"/>
      <c r="O2848" s="827" t="s">
        <v>332</v>
      </c>
      <c r="P2848" s="828"/>
      <c r="Q2848" s="849"/>
      <c r="R2848" s="850"/>
      <c r="S2848" s="850"/>
      <c r="T2848" s="850"/>
      <c r="U2848" s="850"/>
      <c r="V2848" s="850"/>
      <c r="W2848" s="851"/>
      <c r="AA2848" s="257"/>
      <c r="AB2848" s="257"/>
      <c r="AC2848" s="257"/>
      <c r="AD2848" s="257"/>
      <c r="AE2848" s="257"/>
    </row>
    <row r="2849" spans="2:23" s="256" customFormat="1" ht="17.100000000000001" customHeight="1" x14ac:dyDescent="0.15">
      <c r="B2849" s="522" t="s">
        <v>6</v>
      </c>
      <c r="C2849" s="524"/>
      <c r="D2849" s="844" t="s">
        <v>532</v>
      </c>
      <c r="E2849" s="845"/>
      <c r="F2849" s="849"/>
      <c r="G2849" s="850"/>
      <c r="H2849" s="850"/>
      <c r="I2849" s="850"/>
      <c r="J2849" s="850"/>
      <c r="K2849" s="850"/>
      <c r="L2849" s="850"/>
      <c r="M2849" s="522" t="s">
        <v>6</v>
      </c>
      <c r="N2849" s="524"/>
      <c r="O2849" s="844" t="s">
        <v>338</v>
      </c>
      <c r="P2849" s="845"/>
      <c r="Q2849" s="849"/>
      <c r="R2849" s="850"/>
      <c r="S2849" s="850"/>
      <c r="T2849" s="850"/>
      <c r="U2849" s="850"/>
      <c r="V2849" s="850"/>
      <c r="W2849" s="851"/>
    </row>
    <row r="2850" spans="2:23" s="256" customFormat="1" ht="17.100000000000001" customHeight="1" x14ac:dyDescent="0.15">
      <c r="B2850" s="562" t="s">
        <v>29</v>
      </c>
      <c r="C2850" s="831" t="s">
        <v>267</v>
      </c>
      <c r="D2850" s="832"/>
      <c r="E2850" s="260"/>
      <c r="F2850" s="849"/>
      <c r="G2850" s="850"/>
      <c r="H2850" s="850"/>
      <c r="I2850" s="850"/>
      <c r="J2850" s="850"/>
      <c r="K2850" s="850"/>
      <c r="L2850" s="850"/>
      <c r="M2850" s="562" t="s">
        <v>29</v>
      </c>
      <c r="N2850" s="831" t="s">
        <v>267</v>
      </c>
      <c r="O2850" s="832"/>
      <c r="P2850" s="260"/>
      <c r="Q2850" s="849"/>
      <c r="R2850" s="850"/>
      <c r="S2850" s="850"/>
      <c r="T2850" s="850"/>
      <c r="U2850" s="850"/>
      <c r="V2850" s="850"/>
      <c r="W2850" s="851"/>
    </row>
    <row r="2851" spans="2:23" s="256" customFormat="1" ht="17.100000000000001" customHeight="1" x14ac:dyDescent="0.15">
      <c r="B2851" s="565"/>
      <c r="C2851" s="831" t="s">
        <v>268</v>
      </c>
      <c r="D2851" s="832"/>
      <c r="E2851" s="261" t="s">
        <v>554</v>
      </c>
      <c r="F2851" s="852"/>
      <c r="G2851" s="853"/>
      <c r="H2851" s="853"/>
      <c r="I2851" s="853"/>
      <c r="J2851" s="853"/>
      <c r="K2851" s="853"/>
      <c r="L2851" s="853"/>
      <c r="M2851" s="565"/>
      <c r="N2851" s="831" t="s">
        <v>268</v>
      </c>
      <c r="O2851" s="832"/>
      <c r="P2851" s="261" t="s">
        <v>551</v>
      </c>
      <c r="Q2851" s="852"/>
      <c r="R2851" s="853"/>
      <c r="S2851" s="853"/>
      <c r="T2851" s="853"/>
      <c r="U2851" s="853"/>
      <c r="V2851" s="853"/>
      <c r="W2851" s="854"/>
    </row>
    <row r="2852" spans="2:23" s="256" customFormat="1" ht="17.100000000000001" customHeight="1" x14ac:dyDescent="0.15">
      <c r="B2852" s="522" t="s">
        <v>7</v>
      </c>
      <c r="C2852" s="523"/>
      <c r="D2852" s="524"/>
      <c r="E2852" s="833" t="s">
        <v>1423</v>
      </c>
      <c r="F2852" s="834"/>
      <c r="G2852" s="834"/>
      <c r="H2852" s="834"/>
      <c r="I2852" s="834"/>
      <c r="J2852" s="834"/>
      <c r="K2852" s="834"/>
      <c r="L2852" s="835"/>
      <c r="M2852" s="522" t="s">
        <v>7</v>
      </c>
      <c r="N2852" s="523"/>
      <c r="O2852" s="524"/>
      <c r="P2852" s="833" t="s">
        <v>1103</v>
      </c>
      <c r="Q2852" s="834"/>
      <c r="R2852" s="834"/>
      <c r="S2852" s="834"/>
      <c r="T2852" s="834"/>
      <c r="U2852" s="834"/>
      <c r="V2852" s="834"/>
      <c r="W2852" s="835"/>
    </row>
    <row r="2853" spans="2:23" s="256" customFormat="1" ht="17.100000000000001" customHeight="1" x14ac:dyDescent="0.15">
      <c r="B2853" s="522" t="s">
        <v>46</v>
      </c>
      <c r="C2853" s="523"/>
      <c r="D2853" s="524"/>
      <c r="E2853" s="813" t="s">
        <v>516</v>
      </c>
      <c r="F2853" s="814"/>
      <c r="G2853" s="814"/>
      <c r="H2853" s="814"/>
      <c r="I2853" s="814"/>
      <c r="J2853" s="814"/>
      <c r="K2853" s="814"/>
      <c r="L2853" s="815"/>
      <c r="M2853" s="522" t="s">
        <v>46</v>
      </c>
      <c r="N2853" s="523"/>
      <c r="O2853" s="524"/>
      <c r="P2853" s="813" t="s">
        <v>1425</v>
      </c>
      <c r="Q2853" s="814"/>
      <c r="R2853" s="814"/>
      <c r="S2853" s="814"/>
      <c r="T2853" s="814"/>
      <c r="U2853" s="814"/>
      <c r="V2853" s="814"/>
      <c r="W2853" s="815"/>
    </row>
    <row r="2854" spans="2:23" s="256" customFormat="1" ht="17.100000000000001" customHeight="1" x14ac:dyDescent="0.15">
      <c r="B2854" s="522" t="s">
        <v>270</v>
      </c>
      <c r="C2854" s="523"/>
      <c r="D2854" s="524"/>
      <c r="E2854" s="813" t="s">
        <v>516</v>
      </c>
      <c r="F2854" s="814"/>
      <c r="G2854" s="814"/>
      <c r="H2854" s="855"/>
      <c r="I2854" s="855"/>
      <c r="J2854" s="855"/>
      <c r="K2854" s="855"/>
      <c r="L2854" s="856"/>
      <c r="M2854" s="522" t="s">
        <v>270</v>
      </c>
      <c r="N2854" s="523"/>
      <c r="O2854" s="524"/>
      <c r="P2854" s="813" t="s">
        <v>516</v>
      </c>
      <c r="Q2854" s="814"/>
      <c r="R2854" s="814"/>
      <c r="S2854" s="814"/>
      <c r="T2854" s="814"/>
      <c r="U2854" s="814"/>
      <c r="V2854" s="814"/>
      <c r="W2854" s="815"/>
    </row>
    <row r="2855" spans="2:23" s="256" customFormat="1" ht="17.100000000000001" customHeight="1" x14ac:dyDescent="0.15">
      <c r="B2855" s="522" t="s">
        <v>289</v>
      </c>
      <c r="C2855" s="523"/>
      <c r="D2855" s="524"/>
      <c r="E2855" s="813" t="s">
        <v>1268</v>
      </c>
      <c r="F2855" s="814"/>
      <c r="G2855" s="814"/>
      <c r="H2855" s="816" t="s">
        <v>8</v>
      </c>
      <c r="I2855" s="817"/>
      <c r="J2855" s="818"/>
      <c r="K2855" s="819"/>
      <c r="L2855" s="819"/>
      <c r="M2855" s="522" t="s">
        <v>289</v>
      </c>
      <c r="N2855" s="523"/>
      <c r="O2855" s="524"/>
      <c r="P2855" s="862" t="s">
        <v>1101</v>
      </c>
      <c r="Q2855" s="863"/>
      <c r="R2855" s="864"/>
      <c r="S2855" s="816" t="s">
        <v>8</v>
      </c>
      <c r="T2855" s="817"/>
      <c r="U2855" s="818"/>
      <c r="V2855" s="819"/>
      <c r="W2855" s="820"/>
    </row>
    <row r="2856" spans="2:23" s="256" customFormat="1" ht="17.100000000000001" customHeight="1" x14ac:dyDescent="0.15">
      <c r="B2856" s="865" t="s">
        <v>567</v>
      </c>
      <c r="C2856" s="866"/>
      <c r="D2856" s="821" t="s">
        <v>1424</v>
      </c>
      <c r="E2856" s="822"/>
      <c r="F2856" s="822"/>
      <c r="G2856" s="822"/>
      <c r="H2856" s="822"/>
      <c r="I2856" s="822"/>
      <c r="J2856" s="822"/>
      <c r="K2856" s="822"/>
      <c r="L2856" s="822"/>
      <c r="M2856" s="865" t="s">
        <v>567</v>
      </c>
      <c r="N2856" s="866"/>
      <c r="O2856" s="821" t="s">
        <v>1109</v>
      </c>
      <c r="P2856" s="822"/>
      <c r="Q2856" s="822"/>
      <c r="R2856" s="822"/>
      <c r="S2856" s="822"/>
      <c r="T2856" s="822"/>
      <c r="U2856" s="822"/>
      <c r="V2856" s="822"/>
      <c r="W2856" s="823"/>
    </row>
    <row r="2857" spans="2:23" s="256" customFormat="1" ht="20.100000000000001" customHeight="1" x14ac:dyDescent="0.15">
      <c r="B2857" s="861" t="s">
        <v>564</v>
      </c>
      <c r="C2857" s="839" t="s">
        <v>565</v>
      </c>
      <c r="D2857" s="883" t="s">
        <v>774</v>
      </c>
      <c r="E2857" s="884"/>
      <c r="F2857" s="846"/>
      <c r="G2857" s="847"/>
      <c r="H2857" s="847"/>
      <c r="I2857" s="847"/>
      <c r="J2857" s="847"/>
      <c r="K2857" s="847"/>
      <c r="L2857" s="848"/>
      <c r="M2857" s="861" t="s">
        <v>564</v>
      </c>
      <c r="N2857" s="839" t="s">
        <v>565</v>
      </c>
      <c r="O2857" s="883" t="s">
        <v>775</v>
      </c>
      <c r="P2857" s="884"/>
      <c r="Q2857" s="846"/>
      <c r="R2857" s="847"/>
      <c r="S2857" s="847"/>
      <c r="T2857" s="847"/>
      <c r="U2857" s="847"/>
      <c r="V2857" s="847"/>
      <c r="W2857" s="848"/>
    </row>
    <row r="2858" spans="2:23" s="256" customFormat="1" ht="20.100000000000001" customHeight="1" x14ac:dyDescent="0.15">
      <c r="B2858" s="859"/>
      <c r="C2858" s="830"/>
      <c r="D2858" s="880"/>
      <c r="E2858" s="881"/>
      <c r="F2858" s="849"/>
      <c r="G2858" s="850"/>
      <c r="H2858" s="850"/>
      <c r="I2858" s="850"/>
      <c r="J2858" s="850"/>
      <c r="K2858" s="850"/>
      <c r="L2858" s="851"/>
      <c r="M2858" s="859"/>
      <c r="N2858" s="830"/>
      <c r="O2858" s="880"/>
      <c r="P2858" s="881"/>
      <c r="Q2858" s="849"/>
      <c r="R2858" s="850"/>
      <c r="S2858" s="850"/>
      <c r="T2858" s="850"/>
      <c r="U2858" s="850"/>
      <c r="V2858" s="850"/>
      <c r="W2858" s="851"/>
    </row>
    <row r="2859" spans="2:23" s="256" customFormat="1" ht="20.100000000000001" customHeight="1" x14ac:dyDescent="0.15">
      <c r="B2859" s="859"/>
      <c r="C2859" s="839" t="s">
        <v>2</v>
      </c>
      <c r="D2859" s="842">
        <v>4</v>
      </c>
      <c r="E2859" s="843"/>
      <c r="F2859" s="849"/>
      <c r="G2859" s="850"/>
      <c r="H2859" s="850"/>
      <c r="I2859" s="850"/>
      <c r="J2859" s="850"/>
      <c r="K2859" s="850"/>
      <c r="L2859" s="851"/>
      <c r="M2859" s="859"/>
      <c r="N2859" s="839" t="s">
        <v>2</v>
      </c>
      <c r="O2859" s="842">
        <v>1</v>
      </c>
      <c r="P2859" s="843"/>
      <c r="Q2859" s="849"/>
      <c r="R2859" s="850"/>
      <c r="S2859" s="850"/>
      <c r="T2859" s="850"/>
      <c r="U2859" s="850"/>
      <c r="V2859" s="850"/>
      <c r="W2859" s="851"/>
    </row>
    <row r="2860" spans="2:23" s="256" customFormat="1" ht="20.100000000000001" customHeight="1" x14ac:dyDescent="0.15">
      <c r="B2860" s="860"/>
      <c r="C2860" s="830"/>
      <c r="D2860" s="844"/>
      <c r="E2860" s="845"/>
      <c r="F2860" s="849"/>
      <c r="G2860" s="850"/>
      <c r="H2860" s="850"/>
      <c r="I2860" s="850"/>
      <c r="J2860" s="850"/>
      <c r="K2860" s="850"/>
      <c r="L2860" s="851"/>
      <c r="M2860" s="860"/>
      <c r="N2860" s="830"/>
      <c r="O2860" s="844"/>
      <c r="P2860" s="845"/>
      <c r="Q2860" s="849"/>
      <c r="R2860" s="850"/>
      <c r="S2860" s="850"/>
      <c r="T2860" s="850"/>
      <c r="U2860" s="850"/>
      <c r="V2860" s="850"/>
      <c r="W2860" s="851"/>
    </row>
    <row r="2861" spans="2:23" s="256" customFormat="1" ht="17.100000000000001" customHeight="1" x14ac:dyDescent="0.15">
      <c r="B2861" s="574" t="s">
        <v>566</v>
      </c>
      <c r="C2861" s="574" t="s">
        <v>3</v>
      </c>
      <c r="D2861" s="842" t="s">
        <v>331</v>
      </c>
      <c r="E2861" s="843"/>
      <c r="F2861" s="849"/>
      <c r="G2861" s="850"/>
      <c r="H2861" s="850"/>
      <c r="I2861" s="850"/>
      <c r="J2861" s="850"/>
      <c r="K2861" s="850"/>
      <c r="L2861" s="851"/>
      <c r="M2861" s="574" t="s">
        <v>566</v>
      </c>
      <c r="N2861" s="574" t="s">
        <v>3</v>
      </c>
      <c r="O2861" s="842" t="s">
        <v>329</v>
      </c>
      <c r="P2861" s="843"/>
      <c r="Q2861" s="849"/>
      <c r="R2861" s="850"/>
      <c r="S2861" s="850"/>
      <c r="T2861" s="850"/>
      <c r="U2861" s="850"/>
      <c r="V2861" s="850"/>
      <c r="W2861" s="851"/>
    </row>
    <row r="2862" spans="2:23" s="256" customFormat="1" ht="17.100000000000001" customHeight="1" x14ac:dyDescent="0.15">
      <c r="B2862" s="574"/>
      <c r="C2862" s="574"/>
      <c r="D2862" s="844"/>
      <c r="E2862" s="845"/>
      <c r="F2862" s="849"/>
      <c r="G2862" s="850"/>
      <c r="H2862" s="850"/>
      <c r="I2862" s="850"/>
      <c r="J2862" s="850"/>
      <c r="K2862" s="850"/>
      <c r="L2862" s="851"/>
      <c r="M2862" s="574"/>
      <c r="N2862" s="574"/>
      <c r="O2862" s="844"/>
      <c r="P2862" s="845"/>
      <c r="Q2862" s="849"/>
      <c r="R2862" s="850"/>
      <c r="S2862" s="850"/>
      <c r="T2862" s="850"/>
      <c r="U2862" s="850"/>
      <c r="V2862" s="850"/>
      <c r="W2862" s="851"/>
    </row>
    <row r="2863" spans="2:23" s="256" customFormat="1" ht="17.100000000000001" customHeight="1" x14ac:dyDescent="0.15">
      <c r="B2863" s="574"/>
      <c r="C2863" s="574" t="s">
        <v>4</v>
      </c>
      <c r="D2863" s="842" t="s">
        <v>355</v>
      </c>
      <c r="E2863" s="843"/>
      <c r="F2863" s="849"/>
      <c r="G2863" s="850"/>
      <c r="H2863" s="850"/>
      <c r="I2863" s="850"/>
      <c r="J2863" s="850"/>
      <c r="K2863" s="850"/>
      <c r="L2863" s="851"/>
      <c r="M2863" s="574"/>
      <c r="N2863" s="574" t="s">
        <v>4</v>
      </c>
      <c r="O2863" s="842" t="s">
        <v>351</v>
      </c>
      <c r="P2863" s="843"/>
      <c r="Q2863" s="849"/>
      <c r="R2863" s="850"/>
      <c r="S2863" s="850"/>
      <c r="T2863" s="850"/>
      <c r="U2863" s="850"/>
      <c r="V2863" s="850"/>
      <c r="W2863" s="851"/>
    </row>
    <row r="2864" spans="2:23" s="256" customFormat="1" ht="17.100000000000001" customHeight="1" x14ac:dyDescent="0.15">
      <c r="B2864" s="574"/>
      <c r="C2864" s="574"/>
      <c r="D2864" s="844"/>
      <c r="E2864" s="845"/>
      <c r="F2864" s="849"/>
      <c r="G2864" s="850"/>
      <c r="H2864" s="850"/>
      <c r="I2864" s="850"/>
      <c r="J2864" s="850"/>
      <c r="K2864" s="850"/>
      <c r="L2864" s="851"/>
      <c r="M2864" s="574"/>
      <c r="N2864" s="574"/>
      <c r="O2864" s="844"/>
      <c r="P2864" s="845"/>
      <c r="Q2864" s="849"/>
      <c r="R2864" s="850"/>
      <c r="S2864" s="850"/>
      <c r="T2864" s="850"/>
      <c r="U2864" s="850"/>
      <c r="V2864" s="850"/>
      <c r="W2864" s="851"/>
    </row>
    <row r="2865" spans="2:31" s="256" customFormat="1" ht="17.100000000000001" customHeight="1" x14ac:dyDescent="0.15">
      <c r="B2865" s="522" t="s">
        <v>5</v>
      </c>
      <c r="C2865" s="524"/>
      <c r="D2865" s="827" t="s">
        <v>332</v>
      </c>
      <c r="E2865" s="828"/>
      <c r="F2865" s="849"/>
      <c r="G2865" s="850"/>
      <c r="H2865" s="850"/>
      <c r="I2865" s="850"/>
      <c r="J2865" s="850"/>
      <c r="K2865" s="850"/>
      <c r="L2865" s="851"/>
      <c r="M2865" s="522" t="s">
        <v>5</v>
      </c>
      <c r="N2865" s="524"/>
      <c r="O2865" s="827" t="s">
        <v>332</v>
      </c>
      <c r="P2865" s="828"/>
      <c r="Q2865" s="849"/>
      <c r="R2865" s="850"/>
      <c r="S2865" s="850"/>
      <c r="T2865" s="850"/>
      <c r="U2865" s="850"/>
      <c r="V2865" s="850"/>
      <c r="W2865" s="851"/>
    </row>
    <row r="2866" spans="2:31" s="256" customFormat="1" ht="17.100000000000001" customHeight="1" x14ac:dyDescent="0.15">
      <c r="B2866" s="522" t="s">
        <v>6</v>
      </c>
      <c r="C2866" s="524"/>
      <c r="D2866" s="844" t="s">
        <v>532</v>
      </c>
      <c r="E2866" s="845"/>
      <c r="F2866" s="849"/>
      <c r="G2866" s="850"/>
      <c r="H2866" s="850"/>
      <c r="I2866" s="850"/>
      <c r="J2866" s="850"/>
      <c r="K2866" s="850"/>
      <c r="L2866" s="851"/>
      <c r="M2866" s="522" t="s">
        <v>6</v>
      </c>
      <c r="N2866" s="524"/>
      <c r="O2866" s="844" t="s">
        <v>514</v>
      </c>
      <c r="P2866" s="845"/>
      <c r="Q2866" s="849"/>
      <c r="R2866" s="850"/>
      <c r="S2866" s="850"/>
      <c r="T2866" s="850"/>
      <c r="U2866" s="850"/>
      <c r="V2866" s="850"/>
      <c r="W2866" s="851"/>
    </row>
    <row r="2867" spans="2:31" s="256" customFormat="1" ht="17.100000000000001" customHeight="1" x14ac:dyDescent="0.15">
      <c r="B2867" s="562" t="s">
        <v>29</v>
      </c>
      <c r="C2867" s="831" t="s">
        <v>267</v>
      </c>
      <c r="D2867" s="832"/>
      <c r="E2867" s="260"/>
      <c r="F2867" s="849"/>
      <c r="G2867" s="850"/>
      <c r="H2867" s="850"/>
      <c r="I2867" s="850"/>
      <c r="J2867" s="850"/>
      <c r="K2867" s="850"/>
      <c r="L2867" s="851"/>
      <c r="M2867" s="562" t="s">
        <v>29</v>
      </c>
      <c r="N2867" s="831" t="s">
        <v>267</v>
      </c>
      <c r="O2867" s="832"/>
      <c r="P2867" s="260"/>
      <c r="Q2867" s="849"/>
      <c r="R2867" s="850"/>
      <c r="S2867" s="850"/>
      <c r="T2867" s="850"/>
      <c r="U2867" s="850"/>
      <c r="V2867" s="850"/>
      <c r="W2867" s="851"/>
    </row>
    <row r="2868" spans="2:31" s="256" customFormat="1" ht="17.100000000000001" customHeight="1" x14ac:dyDescent="0.15">
      <c r="B2868" s="565"/>
      <c r="C2868" s="831" t="s">
        <v>268</v>
      </c>
      <c r="D2868" s="832"/>
      <c r="E2868" s="261" t="s">
        <v>554</v>
      </c>
      <c r="F2868" s="852"/>
      <c r="G2868" s="853"/>
      <c r="H2868" s="853"/>
      <c r="I2868" s="853"/>
      <c r="J2868" s="853"/>
      <c r="K2868" s="853"/>
      <c r="L2868" s="854"/>
      <c r="M2868" s="565"/>
      <c r="N2868" s="831" t="s">
        <v>268</v>
      </c>
      <c r="O2868" s="832"/>
      <c r="P2868" s="261" t="s">
        <v>554</v>
      </c>
      <c r="Q2868" s="852"/>
      <c r="R2868" s="853"/>
      <c r="S2868" s="853"/>
      <c r="T2868" s="853"/>
      <c r="U2868" s="853"/>
      <c r="V2868" s="853"/>
      <c r="W2868" s="854"/>
    </row>
    <row r="2869" spans="2:31" s="256" customFormat="1" ht="17.100000000000001" customHeight="1" x14ac:dyDescent="0.15">
      <c r="B2869" s="522" t="s">
        <v>7</v>
      </c>
      <c r="C2869" s="523"/>
      <c r="D2869" s="524"/>
      <c r="E2869" s="833" t="s">
        <v>1358</v>
      </c>
      <c r="F2869" s="857"/>
      <c r="G2869" s="857"/>
      <c r="H2869" s="857"/>
      <c r="I2869" s="857"/>
      <c r="J2869" s="857"/>
      <c r="K2869" s="857"/>
      <c r="L2869" s="858"/>
      <c r="M2869" s="522" t="s">
        <v>7</v>
      </c>
      <c r="N2869" s="523"/>
      <c r="O2869" s="524"/>
      <c r="P2869" s="833" t="s">
        <v>1139</v>
      </c>
      <c r="Q2869" s="857"/>
      <c r="R2869" s="857"/>
      <c r="S2869" s="857"/>
      <c r="T2869" s="857"/>
      <c r="U2869" s="857"/>
      <c r="V2869" s="857"/>
      <c r="W2869" s="858"/>
    </row>
    <row r="2870" spans="2:31" s="256" customFormat="1" ht="17.100000000000001" customHeight="1" x14ac:dyDescent="0.15">
      <c r="B2870" s="522" t="s">
        <v>46</v>
      </c>
      <c r="C2870" s="523"/>
      <c r="D2870" s="524"/>
      <c r="E2870" s="813" t="s">
        <v>1105</v>
      </c>
      <c r="F2870" s="814"/>
      <c r="G2870" s="814"/>
      <c r="H2870" s="855"/>
      <c r="I2870" s="855"/>
      <c r="J2870" s="855"/>
      <c r="K2870" s="855"/>
      <c r="L2870" s="856"/>
      <c r="M2870" s="522" t="s">
        <v>46</v>
      </c>
      <c r="N2870" s="523"/>
      <c r="O2870" s="524"/>
      <c r="P2870" s="813" t="s">
        <v>516</v>
      </c>
      <c r="Q2870" s="814"/>
      <c r="R2870" s="814"/>
      <c r="S2870" s="855"/>
      <c r="T2870" s="855"/>
      <c r="U2870" s="855"/>
      <c r="V2870" s="855"/>
      <c r="W2870" s="856"/>
    </row>
    <row r="2871" spans="2:31" s="256" customFormat="1" ht="17.100000000000001" customHeight="1" x14ac:dyDescent="0.15">
      <c r="B2871" s="522" t="s">
        <v>270</v>
      </c>
      <c r="C2871" s="523"/>
      <c r="D2871" s="524"/>
      <c r="E2871" s="813" t="s">
        <v>516</v>
      </c>
      <c r="F2871" s="814"/>
      <c r="G2871" s="814"/>
      <c r="H2871" s="855"/>
      <c r="I2871" s="855"/>
      <c r="J2871" s="855"/>
      <c r="K2871" s="855"/>
      <c r="L2871" s="856"/>
      <c r="M2871" s="522" t="s">
        <v>270</v>
      </c>
      <c r="N2871" s="523"/>
      <c r="O2871" s="524"/>
      <c r="P2871" s="813" t="s">
        <v>516</v>
      </c>
      <c r="Q2871" s="814"/>
      <c r="R2871" s="814"/>
      <c r="S2871" s="855"/>
      <c r="T2871" s="855"/>
      <c r="U2871" s="855"/>
      <c r="V2871" s="855"/>
      <c r="W2871" s="856"/>
    </row>
    <row r="2872" spans="2:31" s="256" customFormat="1" ht="17.100000000000001" customHeight="1" x14ac:dyDescent="0.15">
      <c r="B2872" s="522" t="s">
        <v>289</v>
      </c>
      <c r="C2872" s="523"/>
      <c r="D2872" s="524"/>
      <c r="E2872" s="813" t="s">
        <v>555</v>
      </c>
      <c r="F2872" s="814"/>
      <c r="G2872" s="814"/>
      <c r="H2872" s="816" t="s">
        <v>8</v>
      </c>
      <c r="I2872" s="817"/>
      <c r="J2872" s="818"/>
      <c r="K2872" s="819"/>
      <c r="L2872" s="820"/>
      <c r="M2872" s="522" t="s">
        <v>289</v>
      </c>
      <c r="N2872" s="523"/>
      <c r="O2872" s="524"/>
      <c r="P2872" s="813" t="s">
        <v>555</v>
      </c>
      <c r="Q2872" s="814"/>
      <c r="R2872" s="814"/>
      <c r="S2872" s="816" t="s">
        <v>8</v>
      </c>
      <c r="T2872" s="817"/>
      <c r="U2872" s="818"/>
      <c r="V2872" s="819"/>
      <c r="W2872" s="820"/>
    </row>
    <row r="2873" spans="2:31" s="256" customFormat="1" ht="17.100000000000001" customHeight="1" x14ac:dyDescent="0.15">
      <c r="B2873" s="565" t="s">
        <v>567</v>
      </c>
      <c r="C2873" s="566"/>
      <c r="D2873" s="836" t="s">
        <v>1747</v>
      </c>
      <c r="E2873" s="837"/>
      <c r="F2873" s="837"/>
      <c r="G2873" s="837"/>
      <c r="H2873" s="837"/>
      <c r="I2873" s="837"/>
      <c r="J2873" s="837"/>
      <c r="K2873" s="837"/>
      <c r="L2873" s="838"/>
      <c r="M2873" s="565" t="s">
        <v>567</v>
      </c>
      <c r="N2873" s="566"/>
      <c r="O2873" s="821" t="s">
        <v>1140</v>
      </c>
      <c r="P2873" s="822"/>
      <c r="Q2873" s="822"/>
      <c r="R2873" s="822"/>
      <c r="S2873" s="822"/>
      <c r="T2873" s="822"/>
      <c r="U2873" s="822"/>
      <c r="V2873" s="822"/>
      <c r="W2873" s="823"/>
    </row>
    <row r="2874" spans="2:31" ht="15" customHeight="1" x14ac:dyDescent="0.15">
      <c r="B2874" s="263"/>
      <c r="C2874" s="824" t="s">
        <v>568</v>
      </c>
      <c r="D2874" s="825"/>
      <c r="E2874" s="825"/>
      <c r="F2874" s="825"/>
      <c r="G2874" s="825"/>
      <c r="H2874" s="825"/>
      <c r="I2874" s="825"/>
      <c r="J2874" s="825"/>
      <c r="K2874" s="825"/>
      <c r="L2874" s="825"/>
      <c r="M2874" s="263"/>
      <c r="N2874" s="263" t="s">
        <v>569</v>
      </c>
      <c r="O2874" s="263"/>
      <c r="P2874" s="263"/>
      <c r="Q2874" s="263"/>
      <c r="R2874" s="263"/>
      <c r="S2874" s="263"/>
      <c r="T2874" s="263"/>
      <c r="U2874" s="263"/>
      <c r="V2874" s="263"/>
      <c r="W2874" s="263"/>
      <c r="AA2874" s="256"/>
      <c r="AB2874" s="256"/>
      <c r="AC2874" s="256"/>
      <c r="AD2874" s="256"/>
      <c r="AE2874" s="256"/>
    </row>
    <row r="2875" spans="2:31" ht="15" customHeight="1" x14ac:dyDescent="0.15">
      <c r="B2875" s="263"/>
      <c r="C2875" s="826"/>
      <c r="D2875" s="826"/>
      <c r="E2875" s="826"/>
      <c r="F2875" s="826"/>
      <c r="G2875" s="826"/>
      <c r="H2875" s="826"/>
      <c r="I2875" s="826"/>
      <c r="J2875" s="826"/>
      <c r="K2875" s="826"/>
      <c r="L2875" s="826"/>
      <c r="M2875" s="263"/>
      <c r="N2875" s="263" t="s">
        <v>570</v>
      </c>
      <c r="O2875" s="263"/>
      <c r="P2875" s="263"/>
      <c r="Q2875" s="263"/>
      <c r="R2875" s="263"/>
      <c r="S2875" s="263"/>
      <c r="T2875" s="263"/>
      <c r="U2875" s="263"/>
      <c r="V2875" s="263"/>
      <c r="W2875" s="263"/>
      <c r="AA2875" s="256"/>
      <c r="AB2875" s="256"/>
      <c r="AC2875" s="256"/>
      <c r="AD2875" s="256"/>
      <c r="AE2875" s="256"/>
    </row>
    <row r="2876" spans="2:31" ht="15" customHeight="1" x14ac:dyDescent="0.15">
      <c r="C2876" s="263" t="s">
        <v>571</v>
      </c>
      <c r="N2876" s="264" t="s">
        <v>517</v>
      </c>
      <c r="O2876" s="264"/>
      <c r="P2876" s="264"/>
      <c r="Q2876" s="264"/>
      <c r="R2876" s="264"/>
      <c r="S2876" s="264"/>
      <c r="T2876" s="264"/>
      <c r="U2876" s="264"/>
      <c r="V2876" s="264"/>
      <c r="AA2876" s="256"/>
      <c r="AB2876" s="256"/>
      <c r="AC2876" s="256"/>
      <c r="AD2876" s="256"/>
      <c r="AE2876" s="256"/>
    </row>
    <row r="2877" spans="2:31" ht="15" customHeight="1" x14ac:dyDescent="0.15">
      <c r="C2877" s="263" t="s">
        <v>573</v>
      </c>
      <c r="N2877" s="264" t="s">
        <v>572</v>
      </c>
      <c r="O2877" s="264"/>
      <c r="P2877" s="264"/>
      <c r="Q2877" s="264"/>
      <c r="R2877" s="264"/>
      <c r="S2877" s="264"/>
      <c r="T2877" s="264"/>
      <c r="U2877" s="264"/>
      <c r="V2877" s="264"/>
      <c r="AA2877" s="256"/>
      <c r="AB2877" s="256"/>
      <c r="AC2877" s="256"/>
      <c r="AD2877" s="256"/>
      <c r="AE2877" s="256"/>
    </row>
    <row r="2878" spans="2:31" x14ac:dyDescent="0.15">
      <c r="C2878" s="264" t="s">
        <v>542</v>
      </c>
      <c r="N2878" s="264" t="s">
        <v>450</v>
      </c>
      <c r="O2878" s="264"/>
      <c r="P2878" s="264"/>
      <c r="Q2878" s="264"/>
      <c r="R2878" s="264"/>
      <c r="S2878" s="264"/>
      <c r="T2878" s="264"/>
      <c r="U2878" s="264"/>
      <c r="V2878" s="264"/>
      <c r="AA2878" s="256"/>
      <c r="AB2878" s="256"/>
      <c r="AC2878" s="256"/>
      <c r="AD2878" s="256"/>
      <c r="AE2878" s="256"/>
    </row>
    <row r="2879" spans="2:31" x14ac:dyDescent="0.15">
      <c r="N2879" s="264"/>
      <c r="AA2879" s="256"/>
      <c r="AB2879" s="256"/>
      <c r="AC2879" s="256"/>
      <c r="AD2879" s="256"/>
      <c r="AE2879" s="256"/>
    </row>
    <row r="2880" spans="2:31" x14ac:dyDescent="0.15">
      <c r="N2880" s="264"/>
      <c r="AA2880" s="256"/>
      <c r="AB2880" s="256"/>
      <c r="AC2880" s="256"/>
      <c r="AD2880" s="256"/>
      <c r="AE2880" s="256"/>
    </row>
    <row r="2881" spans="2:31" ht="9" customHeight="1" x14ac:dyDescent="0.15">
      <c r="AA2881" s="256"/>
      <c r="AB2881" s="256"/>
      <c r="AC2881" s="256"/>
      <c r="AD2881" s="256"/>
      <c r="AE2881" s="256"/>
    </row>
    <row r="2882" spans="2:31" s="256" customFormat="1" ht="22.5" customHeight="1" x14ac:dyDescent="0.15">
      <c r="B2882" s="867" t="s">
        <v>563</v>
      </c>
      <c r="C2882" s="867"/>
      <c r="D2882" s="867"/>
      <c r="E2882" s="867"/>
      <c r="F2882" s="867"/>
      <c r="G2882" s="867"/>
      <c r="H2882" s="867"/>
      <c r="I2882" s="867"/>
      <c r="J2882" s="867"/>
      <c r="K2882" s="867"/>
      <c r="L2882" s="867"/>
      <c r="M2882" s="867"/>
      <c r="N2882" s="867"/>
      <c r="O2882" s="867"/>
      <c r="P2882" s="867"/>
      <c r="Q2882" s="867"/>
      <c r="R2882" s="867"/>
      <c r="S2882" s="867"/>
      <c r="T2882" s="867"/>
      <c r="U2882" s="867"/>
      <c r="V2882" s="867"/>
      <c r="W2882" s="867"/>
      <c r="Y2882" s="242" t="s">
        <v>551</v>
      </c>
    </row>
    <row r="2883" spans="2:31" s="256" customFormat="1" ht="20.100000000000001" customHeight="1" x14ac:dyDescent="0.15">
      <c r="B2883" s="258" t="s">
        <v>27</v>
      </c>
      <c r="C2883" s="258"/>
      <c r="D2883" s="868" t="str">
        <f>D2838</f>
        <v>ミネトンネル</v>
      </c>
      <c r="E2883" s="868"/>
      <c r="F2883" s="868"/>
      <c r="G2883" s="868"/>
      <c r="H2883" s="869" t="s">
        <v>28</v>
      </c>
      <c r="I2883" s="869"/>
      <c r="J2883" s="870" t="str">
        <f>J2838</f>
        <v>一般国道　316号</v>
      </c>
      <c r="K2883" s="870"/>
      <c r="L2883" s="870"/>
      <c r="M2883" s="871" t="s">
        <v>255</v>
      </c>
      <c r="N2883" s="871"/>
      <c r="O2883" s="871"/>
      <c r="P2883" s="872" t="str">
        <f>P2838</f>
        <v>株式会社ニュージェック</v>
      </c>
      <c r="Q2883" s="872"/>
      <c r="R2883" s="872"/>
      <c r="S2883" s="562" t="s">
        <v>220</v>
      </c>
      <c r="T2883" s="564"/>
      <c r="U2883" s="873">
        <f>U2838</f>
        <v>44294</v>
      </c>
      <c r="V2883" s="874"/>
      <c r="W2883" s="875"/>
      <c r="Y2883" s="242" t="s">
        <v>554</v>
      </c>
    </row>
    <row r="2884" spans="2:31" s="256" customFormat="1" ht="20.100000000000001" customHeight="1" x14ac:dyDescent="0.15">
      <c r="B2884" s="259" t="s">
        <v>0</v>
      </c>
      <c r="C2884" s="259"/>
      <c r="D2884" s="879" t="str">
        <f>D2839</f>
        <v>美祢トンネル</v>
      </c>
      <c r="E2884" s="879"/>
      <c r="F2884" s="879"/>
      <c r="G2884" s="879"/>
      <c r="H2884" s="541" t="s">
        <v>1</v>
      </c>
      <c r="I2884" s="541"/>
      <c r="J2884" s="870" t="str">
        <f>J2839</f>
        <v>宇部土木建築事務所</v>
      </c>
      <c r="K2884" s="870"/>
      <c r="L2884" s="870"/>
      <c r="M2884" s="871" t="s">
        <v>256</v>
      </c>
      <c r="N2884" s="871"/>
      <c r="O2884" s="871"/>
      <c r="P2884" s="872" t="str">
        <f>P2839</f>
        <v>石村　勝伸</v>
      </c>
      <c r="Q2884" s="872"/>
      <c r="R2884" s="872"/>
      <c r="S2884" s="705"/>
      <c r="T2884" s="706"/>
      <c r="U2884" s="876"/>
      <c r="V2884" s="877"/>
      <c r="W2884" s="878"/>
      <c r="Y2884" s="242" t="s">
        <v>54</v>
      </c>
    </row>
    <row r="2885" spans="2:31" s="256" customFormat="1" ht="20.100000000000001" customHeight="1" x14ac:dyDescent="0.15">
      <c r="B2885" s="861" t="s">
        <v>564</v>
      </c>
      <c r="C2885" s="839" t="s">
        <v>565</v>
      </c>
      <c r="D2885" s="883" t="s">
        <v>775</v>
      </c>
      <c r="E2885" s="884"/>
      <c r="F2885" s="846"/>
      <c r="G2885" s="847"/>
      <c r="H2885" s="847"/>
      <c r="I2885" s="847"/>
      <c r="J2885" s="847"/>
      <c r="K2885" s="847"/>
      <c r="L2885" s="848"/>
      <c r="M2885" s="861" t="s">
        <v>564</v>
      </c>
      <c r="N2885" s="839" t="s">
        <v>565</v>
      </c>
      <c r="O2885" s="883" t="s">
        <v>775</v>
      </c>
      <c r="P2885" s="884"/>
      <c r="Q2885" s="846"/>
      <c r="R2885" s="847"/>
      <c r="S2885" s="847"/>
      <c r="T2885" s="847"/>
      <c r="U2885" s="847"/>
      <c r="V2885" s="847"/>
      <c r="W2885" s="848"/>
      <c r="Y2885" s="242" t="s">
        <v>55</v>
      </c>
    </row>
    <row r="2886" spans="2:31" s="256" customFormat="1" ht="20.100000000000001" customHeight="1" x14ac:dyDescent="0.15">
      <c r="B2886" s="859"/>
      <c r="C2886" s="830"/>
      <c r="D2886" s="880"/>
      <c r="E2886" s="881"/>
      <c r="F2886" s="849"/>
      <c r="G2886" s="850"/>
      <c r="H2886" s="850"/>
      <c r="I2886" s="850"/>
      <c r="J2886" s="850"/>
      <c r="K2886" s="850"/>
      <c r="L2886" s="851"/>
      <c r="M2886" s="859"/>
      <c r="N2886" s="830"/>
      <c r="O2886" s="880"/>
      <c r="P2886" s="881"/>
      <c r="Q2886" s="849"/>
      <c r="R2886" s="850"/>
      <c r="S2886" s="850"/>
      <c r="T2886" s="850"/>
      <c r="U2886" s="850"/>
      <c r="V2886" s="850"/>
      <c r="W2886" s="851"/>
    </row>
    <row r="2887" spans="2:31" s="256" customFormat="1" ht="20.100000000000001" customHeight="1" x14ac:dyDescent="0.15">
      <c r="B2887" s="859"/>
      <c r="C2887" s="839" t="s">
        <v>2</v>
      </c>
      <c r="D2887" s="842">
        <v>2</v>
      </c>
      <c r="E2887" s="843"/>
      <c r="F2887" s="849"/>
      <c r="G2887" s="850"/>
      <c r="H2887" s="850"/>
      <c r="I2887" s="850"/>
      <c r="J2887" s="850"/>
      <c r="K2887" s="850"/>
      <c r="L2887" s="851"/>
      <c r="M2887" s="859"/>
      <c r="N2887" s="839" t="s">
        <v>2</v>
      </c>
      <c r="O2887" s="842">
        <v>3</v>
      </c>
      <c r="P2887" s="843"/>
      <c r="Q2887" s="849"/>
      <c r="R2887" s="850"/>
      <c r="S2887" s="850"/>
      <c r="T2887" s="850"/>
      <c r="U2887" s="850"/>
      <c r="V2887" s="850"/>
      <c r="W2887" s="851"/>
    </row>
    <row r="2888" spans="2:31" s="256" customFormat="1" ht="20.100000000000001" customHeight="1" x14ac:dyDescent="0.15">
      <c r="B2888" s="860"/>
      <c r="C2888" s="830"/>
      <c r="D2888" s="844"/>
      <c r="E2888" s="845"/>
      <c r="F2888" s="849"/>
      <c r="G2888" s="850"/>
      <c r="H2888" s="850"/>
      <c r="I2888" s="850"/>
      <c r="J2888" s="850"/>
      <c r="K2888" s="850"/>
      <c r="L2888" s="851"/>
      <c r="M2888" s="860"/>
      <c r="N2888" s="830"/>
      <c r="O2888" s="844"/>
      <c r="P2888" s="845"/>
      <c r="Q2888" s="849"/>
      <c r="R2888" s="850"/>
      <c r="S2888" s="850"/>
      <c r="T2888" s="850"/>
      <c r="U2888" s="850"/>
      <c r="V2888" s="850"/>
      <c r="W2888" s="851"/>
    </row>
    <row r="2889" spans="2:31" s="256" customFormat="1" ht="17.100000000000001" customHeight="1" x14ac:dyDescent="0.15">
      <c r="B2889" s="574" t="s">
        <v>566</v>
      </c>
      <c r="C2889" s="574" t="s">
        <v>3</v>
      </c>
      <c r="D2889" s="842" t="s">
        <v>534</v>
      </c>
      <c r="E2889" s="843"/>
      <c r="F2889" s="849"/>
      <c r="G2889" s="850"/>
      <c r="H2889" s="850"/>
      <c r="I2889" s="850"/>
      <c r="J2889" s="850"/>
      <c r="K2889" s="850"/>
      <c r="L2889" s="851"/>
      <c r="M2889" s="574" t="s">
        <v>566</v>
      </c>
      <c r="N2889" s="574" t="s">
        <v>3</v>
      </c>
      <c r="O2889" s="842" t="s">
        <v>331</v>
      </c>
      <c r="P2889" s="843"/>
      <c r="Q2889" s="849"/>
      <c r="R2889" s="850"/>
      <c r="S2889" s="850"/>
      <c r="T2889" s="850"/>
      <c r="U2889" s="850"/>
      <c r="V2889" s="850"/>
      <c r="W2889" s="851"/>
      <c r="AA2889" s="257"/>
      <c r="AB2889" s="257"/>
      <c r="AC2889" s="257"/>
      <c r="AD2889" s="257"/>
      <c r="AE2889" s="257"/>
    </row>
    <row r="2890" spans="2:31" s="256" customFormat="1" ht="17.100000000000001" customHeight="1" x14ac:dyDescent="0.15">
      <c r="B2890" s="574"/>
      <c r="C2890" s="574"/>
      <c r="D2890" s="844"/>
      <c r="E2890" s="845"/>
      <c r="F2890" s="849"/>
      <c r="G2890" s="850"/>
      <c r="H2890" s="850"/>
      <c r="I2890" s="850"/>
      <c r="J2890" s="850"/>
      <c r="K2890" s="850"/>
      <c r="L2890" s="851"/>
      <c r="M2890" s="574"/>
      <c r="N2890" s="574"/>
      <c r="O2890" s="844"/>
      <c r="P2890" s="845"/>
      <c r="Q2890" s="849"/>
      <c r="R2890" s="850"/>
      <c r="S2890" s="850"/>
      <c r="T2890" s="850"/>
      <c r="U2890" s="850"/>
      <c r="V2890" s="850"/>
      <c r="W2890" s="851"/>
      <c r="AA2890" s="257"/>
      <c r="AB2890" s="257"/>
      <c r="AC2890" s="257"/>
      <c r="AD2890" s="257"/>
      <c r="AE2890" s="257"/>
    </row>
    <row r="2891" spans="2:31" s="256" customFormat="1" ht="17.100000000000001" customHeight="1" x14ac:dyDescent="0.15">
      <c r="B2891" s="574"/>
      <c r="C2891" s="574" t="s">
        <v>4</v>
      </c>
      <c r="D2891" s="842" t="s">
        <v>485</v>
      </c>
      <c r="E2891" s="843"/>
      <c r="F2891" s="849"/>
      <c r="G2891" s="850"/>
      <c r="H2891" s="850"/>
      <c r="I2891" s="850"/>
      <c r="J2891" s="850"/>
      <c r="K2891" s="850"/>
      <c r="L2891" s="851"/>
      <c r="M2891" s="574"/>
      <c r="N2891" s="574" t="s">
        <v>4</v>
      </c>
      <c r="O2891" s="842" t="s">
        <v>354</v>
      </c>
      <c r="P2891" s="843"/>
      <c r="Q2891" s="849"/>
      <c r="R2891" s="850"/>
      <c r="S2891" s="850"/>
      <c r="T2891" s="850"/>
      <c r="U2891" s="850"/>
      <c r="V2891" s="850"/>
      <c r="W2891" s="851"/>
      <c r="AA2891" s="257"/>
      <c r="AB2891" s="257"/>
      <c r="AC2891" s="257"/>
      <c r="AD2891" s="257"/>
      <c r="AE2891" s="257"/>
    </row>
    <row r="2892" spans="2:31" s="256" customFormat="1" ht="17.100000000000001" customHeight="1" x14ac:dyDescent="0.15">
      <c r="B2892" s="574"/>
      <c r="C2892" s="574"/>
      <c r="D2892" s="844"/>
      <c r="E2892" s="845"/>
      <c r="F2892" s="849"/>
      <c r="G2892" s="850"/>
      <c r="H2892" s="850"/>
      <c r="I2892" s="850"/>
      <c r="J2892" s="850"/>
      <c r="K2892" s="850"/>
      <c r="L2892" s="851"/>
      <c r="M2892" s="574"/>
      <c r="N2892" s="574"/>
      <c r="O2892" s="844"/>
      <c r="P2892" s="845"/>
      <c r="Q2892" s="849"/>
      <c r="R2892" s="850"/>
      <c r="S2892" s="850"/>
      <c r="T2892" s="850"/>
      <c r="U2892" s="850"/>
      <c r="V2892" s="850"/>
      <c r="W2892" s="851"/>
      <c r="AA2892" s="257"/>
      <c r="AB2892" s="257"/>
      <c r="AC2892" s="257"/>
      <c r="AD2892" s="257"/>
      <c r="AE2892" s="257"/>
    </row>
    <row r="2893" spans="2:31" s="256" customFormat="1" ht="17.100000000000001" customHeight="1" x14ac:dyDescent="0.15">
      <c r="B2893" s="522" t="s">
        <v>5</v>
      </c>
      <c r="C2893" s="524"/>
      <c r="D2893" s="827" t="s">
        <v>332</v>
      </c>
      <c r="E2893" s="828"/>
      <c r="F2893" s="849"/>
      <c r="G2893" s="850"/>
      <c r="H2893" s="850"/>
      <c r="I2893" s="850"/>
      <c r="J2893" s="850"/>
      <c r="K2893" s="850"/>
      <c r="L2893" s="851"/>
      <c r="M2893" s="522" t="s">
        <v>5</v>
      </c>
      <c r="N2893" s="524"/>
      <c r="O2893" s="827" t="s">
        <v>332</v>
      </c>
      <c r="P2893" s="828"/>
      <c r="Q2893" s="849"/>
      <c r="R2893" s="850"/>
      <c r="S2893" s="850"/>
      <c r="T2893" s="850"/>
      <c r="U2893" s="850"/>
      <c r="V2893" s="850"/>
      <c r="W2893" s="851"/>
      <c r="AA2893" s="257"/>
      <c r="AB2893" s="257"/>
      <c r="AC2893" s="257"/>
      <c r="AD2893" s="257"/>
      <c r="AE2893" s="257"/>
    </row>
    <row r="2894" spans="2:31" s="256" customFormat="1" ht="17.100000000000001" customHeight="1" x14ac:dyDescent="0.15">
      <c r="B2894" s="522" t="s">
        <v>6</v>
      </c>
      <c r="C2894" s="524"/>
      <c r="D2894" s="844" t="s">
        <v>532</v>
      </c>
      <c r="E2894" s="845"/>
      <c r="F2894" s="849"/>
      <c r="G2894" s="850"/>
      <c r="H2894" s="850"/>
      <c r="I2894" s="850"/>
      <c r="J2894" s="850"/>
      <c r="K2894" s="850"/>
      <c r="L2894" s="851"/>
      <c r="M2894" s="522" t="s">
        <v>6</v>
      </c>
      <c r="N2894" s="524"/>
      <c r="O2894" s="844" t="s">
        <v>532</v>
      </c>
      <c r="P2894" s="845"/>
      <c r="Q2894" s="849"/>
      <c r="R2894" s="850"/>
      <c r="S2894" s="850"/>
      <c r="T2894" s="850"/>
      <c r="U2894" s="850"/>
      <c r="V2894" s="850"/>
      <c r="W2894" s="851"/>
    </row>
    <row r="2895" spans="2:31" s="256" customFormat="1" ht="17.100000000000001" customHeight="1" x14ac:dyDescent="0.15">
      <c r="B2895" s="562" t="s">
        <v>29</v>
      </c>
      <c r="C2895" s="831" t="s">
        <v>267</v>
      </c>
      <c r="D2895" s="832"/>
      <c r="E2895" s="260" t="s">
        <v>554</v>
      </c>
      <c r="F2895" s="849"/>
      <c r="G2895" s="850"/>
      <c r="H2895" s="850"/>
      <c r="I2895" s="850"/>
      <c r="J2895" s="850"/>
      <c r="K2895" s="850"/>
      <c r="L2895" s="851"/>
      <c r="M2895" s="562" t="s">
        <v>29</v>
      </c>
      <c r="N2895" s="831" t="s">
        <v>267</v>
      </c>
      <c r="O2895" s="832"/>
      <c r="P2895" s="260"/>
      <c r="Q2895" s="849"/>
      <c r="R2895" s="850"/>
      <c r="S2895" s="850"/>
      <c r="T2895" s="850"/>
      <c r="U2895" s="850"/>
      <c r="V2895" s="850"/>
      <c r="W2895" s="851"/>
    </row>
    <row r="2896" spans="2:31" s="256" customFormat="1" ht="17.100000000000001" customHeight="1" x14ac:dyDescent="0.15">
      <c r="B2896" s="565"/>
      <c r="C2896" s="831" t="s">
        <v>268</v>
      </c>
      <c r="D2896" s="832"/>
      <c r="E2896" s="261" t="s">
        <v>551</v>
      </c>
      <c r="F2896" s="852"/>
      <c r="G2896" s="853"/>
      <c r="H2896" s="853"/>
      <c r="I2896" s="853"/>
      <c r="J2896" s="853"/>
      <c r="K2896" s="853"/>
      <c r="L2896" s="854"/>
      <c r="M2896" s="565"/>
      <c r="N2896" s="831" t="s">
        <v>268</v>
      </c>
      <c r="O2896" s="832"/>
      <c r="P2896" s="261" t="s">
        <v>551</v>
      </c>
      <c r="Q2896" s="852"/>
      <c r="R2896" s="853"/>
      <c r="S2896" s="853"/>
      <c r="T2896" s="853"/>
      <c r="U2896" s="853"/>
      <c r="V2896" s="853"/>
      <c r="W2896" s="854"/>
    </row>
    <row r="2897" spans="2:23" s="256" customFormat="1" ht="17.100000000000001" customHeight="1" x14ac:dyDescent="0.15">
      <c r="B2897" s="522" t="s">
        <v>7</v>
      </c>
      <c r="C2897" s="523"/>
      <c r="D2897" s="524"/>
      <c r="E2897" s="813" t="s">
        <v>1427</v>
      </c>
      <c r="F2897" s="814"/>
      <c r="G2897" s="814"/>
      <c r="H2897" s="814"/>
      <c r="I2897" s="814"/>
      <c r="J2897" s="814"/>
      <c r="K2897" s="814"/>
      <c r="L2897" s="815"/>
      <c r="M2897" s="522" t="s">
        <v>7</v>
      </c>
      <c r="N2897" s="523"/>
      <c r="O2897" s="524"/>
      <c r="P2897" s="833" t="s">
        <v>1428</v>
      </c>
      <c r="Q2897" s="857"/>
      <c r="R2897" s="857"/>
      <c r="S2897" s="857"/>
      <c r="T2897" s="857"/>
      <c r="U2897" s="857"/>
      <c r="V2897" s="857"/>
      <c r="W2897" s="858"/>
    </row>
    <row r="2898" spans="2:23" s="256" customFormat="1" ht="17.100000000000001" customHeight="1" x14ac:dyDescent="0.15">
      <c r="B2898" s="522" t="s">
        <v>46</v>
      </c>
      <c r="C2898" s="523"/>
      <c r="D2898" s="524"/>
      <c r="E2898" s="813" t="s">
        <v>516</v>
      </c>
      <c r="F2898" s="814"/>
      <c r="G2898" s="814"/>
      <c r="H2898" s="855"/>
      <c r="I2898" s="855"/>
      <c r="J2898" s="855"/>
      <c r="K2898" s="855"/>
      <c r="L2898" s="856"/>
      <c r="M2898" s="522" t="s">
        <v>46</v>
      </c>
      <c r="N2898" s="523"/>
      <c r="O2898" s="524"/>
      <c r="P2898" s="813" t="s">
        <v>516</v>
      </c>
      <c r="Q2898" s="814"/>
      <c r="R2898" s="814"/>
      <c r="S2898" s="855"/>
      <c r="T2898" s="855"/>
      <c r="U2898" s="855"/>
      <c r="V2898" s="855"/>
      <c r="W2898" s="856"/>
    </row>
    <row r="2899" spans="2:23" s="256" customFormat="1" ht="17.100000000000001" customHeight="1" x14ac:dyDescent="0.15">
      <c r="B2899" s="522" t="s">
        <v>270</v>
      </c>
      <c r="C2899" s="523"/>
      <c r="D2899" s="524"/>
      <c r="E2899" s="813" t="s">
        <v>516</v>
      </c>
      <c r="F2899" s="814"/>
      <c r="G2899" s="814"/>
      <c r="H2899" s="855"/>
      <c r="I2899" s="855"/>
      <c r="J2899" s="855"/>
      <c r="K2899" s="855"/>
      <c r="L2899" s="856"/>
      <c r="M2899" s="522" t="s">
        <v>270</v>
      </c>
      <c r="N2899" s="523"/>
      <c r="O2899" s="524"/>
      <c r="P2899" s="813" t="s">
        <v>516</v>
      </c>
      <c r="Q2899" s="814"/>
      <c r="R2899" s="814"/>
      <c r="S2899" s="855"/>
      <c r="T2899" s="855"/>
      <c r="U2899" s="855"/>
      <c r="V2899" s="855"/>
      <c r="W2899" s="856"/>
    </row>
    <row r="2900" spans="2:23" s="256" customFormat="1" ht="17.100000000000001" customHeight="1" x14ac:dyDescent="0.15">
      <c r="B2900" s="522" t="s">
        <v>289</v>
      </c>
      <c r="C2900" s="523"/>
      <c r="D2900" s="524"/>
      <c r="E2900" s="813" t="s">
        <v>555</v>
      </c>
      <c r="F2900" s="814"/>
      <c r="G2900" s="814"/>
      <c r="H2900" s="816" t="s">
        <v>8</v>
      </c>
      <c r="I2900" s="817"/>
      <c r="J2900" s="818"/>
      <c r="K2900" s="819"/>
      <c r="L2900" s="820"/>
      <c r="M2900" s="522" t="s">
        <v>289</v>
      </c>
      <c r="N2900" s="523"/>
      <c r="O2900" s="524"/>
      <c r="P2900" s="813" t="s">
        <v>555</v>
      </c>
      <c r="Q2900" s="814"/>
      <c r="R2900" s="814"/>
      <c r="S2900" s="816" t="s">
        <v>8</v>
      </c>
      <c r="T2900" s="817"/>
      <c r="U2900" s="818"/>
      <c r="V2900" s="819"/>
      <c r="W2900" s="820"/>
    </row>
    <row r="2901" spans="2:23" s="256" customFormat="1" ht="17.100000000000001" customHeight="1" x14ac:dyDescent="0.15">
      <c r="B2901" s="522" t="s">
        <v>567</v>
      </c>
      <c r="C2901" s="523"/>
      <c r="D2901" s="821" t="s">
        <v>1748</v>
      </c>
      <c r="E2901" s="822"/>
      <c r="F2901" s="822"/>
      <c r="G2901" s="822"/>
      <c r="H2901" s="822"/>
      <c r="I2901" s="822"/>
      <c r="J2901" s="822"/>
      <c r="K2901" s="822"/>
      <c r="L2901" s="823"/>
      <c r="M2901" s="565" t="s">
        <v>567</v>
      </c>
      <c r="N2901" s="566"/>
      <c r="O2901" s="836" t="s">
        <v>1736</v>
      </c>
      <c r="P2901" s="837"/>
      <c r="Q2901" s="837"/>
      <c r="R2901" s="837"/>
      <c r="S2901" s="837"/>
      <c r="T2901" s="837"/>
      <c r="U2901" s="837"/>
      <c r="V2901" s="837"/>
      <c r="W2901" s="838"/>
    </row>
    <row r="2902" spans="2:23" s="256" customFormat="1" ht="20.100000000000001" customHeight="1" x14ac:dyDescent="0.15">
      <c r="B2902" s="861" t="s">
        <v>564</v>
      </c>
      <c r="C2902" s="839" t="s">
        <v>565</v>
      </c>
      <c r="D2902" s="883" t="s">
        <v>1426</v>
      </c>
      <c r="E2902" s="884"/>
      <c r="F2902" s="846"/>
      <c r="G2902" s="847"/>
      <c r="H2902" s="847"/>
      <c r="I2902" s="847"/>
      <c r="J2902" s="847"/>
      <c r="K2902" s="847"/>
      <c r="L2902" s="847"/>
      <c r="M2902" s="861" t="s">
        <v>564</v>
      </c>
      <c r="N2902" s="839" t="s">
        <v>565</v>
      </c>
      <c r="O2902" s="883" t="s">
        <v>1429</v>
      </c>
      <c r="P2902" s="884"/>
      <c r="Q2902" s="846"/>
      <c r="R2902" s="847"/>
      <c r="S2902" s="847"/>
      <c r="T2902" s="847"/>
      <c r="U2902" s="847"/>
      <c r="V2902" s="847"/>
      <c r="W2902" s="848"/>
    </row>
    <row r="2903" spans="2:23" s="256" customFormat="1" ht="20.100000000000001" customHeight="1" x14ac:dyDescent="0.15">
      <c r="B2903" s="859"/>
      <c r="C2903" s="830"/>
      <c r="D2903" s="880"/>
      <c r="E2903" s="881"/>
      <c r="F2903" s="849"/>
      <c r="G2903" s="850"/>
      <c r="H2903" s="850"/>
      <c r="I2903" s="850"/>
      <c r="J2903" s="850"/>
      <c r="K2903" s="850"/>
      <c r="L2903" s="850"/>
      <c r="M2903" s="859"/>
      <c r="N2903" s="830"/>
      <c r="O2903" s="880"/>
      <c r="P2903" s="881"/>
      <c r="Q2903" s="849"/>
      <c r="R2903" s="850"/>
      <c r="S2903" s="850"/>
      <c r="T2903" s="850"/>
      <c r="U2903" s="850"/>
      <c r="V2903" s="850"/>
      <c r="W2903" s="851"/>
    </row>
    <row r="2904" spans="2:23" s="256" customFormat="1" ht="20.100000000000001" customHeight="1" x14ac:dyDescent="0.15">
      <c r="B2904" s="859"/>
      <c r="C2904" s="839" t="s">
        <v>2</v>
      </c>
      <c r="D2904" s="842">
        <v>4</v>
      </c>
      <c r="E2904" s="843"/>
      <c r="F2904" s="849"/>
      <c r="G2904" s="850"/>
      <c r="H2904" s="850"/>
      <c r="I2904" s="850"/>
      <c r="J2904" s="850"/>
      <c r="K2904" s="850"/>
      <c r="L2904" s="850"/>
      <c r="M2904" s="859"/>
      <c r="N2904" s="839" t="s">
        <v>2</v>
      </c>
      <c r="O2904" s="842">
        <v>1</v>
      </c>
      <c r="P2904" s="843"/>
      <c r="Q2904" s="849"/>
      <c r="R2904" s="850"/>
      <c r="S2904" s="850"/>
      <c r="T2904" s="850"/>
      <c r="U2904" s="850"/>
      <c r="V2904" s="850"/>
      <c r="W2904" s="851"/>
    </row>
    <row r="2905" spans="2:23" s="256" customFormat="1" ht="20.100000000000001" customHeight="1" x14ac:dyDescent="0.15">
      <c r="B2905" s="860"/>
      <c r="C2905" s="830"/>
      <c r="D2905" s="844"/>
      <c r="E2905" s="845"/>
      <c r="F2905" s="849"/>
      <c r="G2905" s="850"/>
      <c r="H2905" s="850"/>
      <c r="I2905" s="850"/>
      <c r="J2905" s="850"/>
      <c r="K2905" s="850"/>
      <c r="L2905" s="850"/>
      <c r="M2905" s="860"/>
      <c r="N2905" s="830"/>
      <c r="O2905" s="844"/>
      <c r="P2905" s="845"/>
      <c r="Q2905" s="849"/>
      <c r="R2905" s="850"/>
      <c r="S2905" s="850"/>
      <c r="T2905" s="850"/>
      <c r="U2905" s="850"/>
      <c r="V2905" s="850"/>
      <c r="W2905" s="851"/>
    </row>
    <row r="2906" spans="2:23" s="256" customFormat="1" ht="17.100000000000001" customHeight="1" x14ac:dyDescent="0.15">
      <c r="B2906" s="574" t="s">
        <v>566</v>
      </c>
      <c r="C2906" s="574" t="s">
        <v>3</v>
      </c>
      <c r="D2906" s="842" t="s">
        <v>331</v>
      </c>
      <c r="E2906" s="843"/>
      <c r="F2906" s="849"/>
      <c r="G2906" s="850"/>
      <c r="H2906" s="850"/>
      <c r="I2906" s="850"/>
      <c r="J2906" s="850"/>
      <c r="K2906" s="850"/>
      <c r="L2906" s="850"/>
      <c r="M2906" s="574" t="s">
        <v>566</v>
      </c>
      <c r="N2906" s="574" t="s">
        <v>3</v>
      </c>
      <c r="O2906" s="842" t="s">
        <v>329</v>
      </c>
      <c r="P2906" s="843"/>
      <c r="Q2906" s="849"/>
      <c r="R2906" s="850"/>
      <c r="S2906" s="850"/>
      <c r="T2906" s="850"/>
      <c r="U2906" s="850"/>
      <c r="V2906" s="850"/>
      <c r="W2906" s="851"/>
    </row>
    <row r="2907" spans="2:23" s="256" customFormat="1" ht="17.100000000000001" customHeight="1" x14ac:dyDescent="0.15">
      <c r="B2907" s="574"/>
      <c r="C2907" s="574"/>
      <c r="D2907" s="844"/>
      <c r="E2907" s="845"/>
      <c r="F2907" s="849"/>
      <c r="G2907" s="850"/>
      <c r="H2907" s="850"/>
      <c r="I2907" s="850"/>
      <c r="J2907" s="850"/>
      <c r="K2907" s="850"/>
      <c r="L2907" s="850"/>
      <c r="M2907" s="574"/>
      <c r="N2907" s="574"/>
      <c r="O2907" s="844"/>
      <c r="P2907" s="845"/>
      <c r="Q2907" s="849"/>
      <c r="R2907" s="850"/>
      <c r="S2907" s="850"/>
      <c r="T2907" s="850"/>
      <c r="U2907" s="850"/>
      <c r="V2907" s="850"/>
      <c r="W2907" s="851"/>
    </row>
    <row r="2908" spans="2:23" s="256" customFormat="1" ht="17.100000000000001" customHeight="1" x14ac:dyDescent="0.15">
      <c r="B2908" s="574"/>
      <c r="C2908" s="574" t="s">
        <v>4</v>
      </c>
      <c r="D2908" s="842" t="s">
        <v>354</v>
      </c>
      <c r="E2908" s="843"/>
      <c r="F2908" s="849"/>
      <c r="G2908" s="850"/>
      <c r="H2908" s="850"/>
      <c r="I2908" s="850"/>
      <c r="J2908" s="850"/>
      <c r="K2908" s="850"/>
      <c r="L2908" s="850"/>
      <c r="M2908" s="574"/>
      <c r="N2908" s="574" t="s">
        <v>4</v>
      </c>
      <c r="O2908" s="842" t="s">
        <v>351</v>
      </c>
      <c r="P2908" s="843"/>
      <c r="Q2908" s="849"/>
      <c r="R2908" s="850"/>
      <c r="S2908" s="850"/>
      <c r="T2908" s="850"/>
      <c r="U2908" s="850"/>
      <c r="V2908" s="850"/>
      <c r="W2908" s="851"/>
    </row>
    <row r="2909" spans="2:23" s="256" customFormat="1" ht="17.100000000000001" customHeight="1" x14ac:dyDescent="0.15">
      <c r="B2909" s="574"/>
      <c r="C2909" s="574"/>
      <c r="D2909" s="844"/>
      <c r="E2909" s="845"/>
      <c r="F2909" s="849"/>
      <c r="G2909" s="850"/>
      <c r="H2909" s="850"/>
      <c r="I2909" s="850"/>
      <c r="J2909" s="850"/>
      <c r="K2909" s="850"/>
      <c r="L2909" s="850"/>
      <c r="M2909" s="574"/>
      <c r="N2909" s="574"/>
      <c r="O2909" s="844"/>
      <c r="P2909" s="845"/>
      <c r="Q2909" s="849"/>
      <c r="R2909" s="850"/>
      <c r="S2909" s="850"/>
      <c r="T2909" s="850"/>
      <c r="U2909" s="850"/>
      <c r="V2909" s="850"/>
      <c r="W2909" s="851"/>
    </row>
    <row r="2910" spans="2:23" s="256" customFormat="1" ht="17.100000000000001" customHeight="1" x14ac:dyDescent="0.15">
      <c r="B2910" s="522" t="s">
        <v>5</v>
      </c>
      <c r="C2910" s="524"/>
      <c r="D2910" s="827" t="s">
        <v>332</v>
      </c>
      <c r="E2910" s="828"/>
      <c r="F2910" s="849"/>
      <c r="G2910" s="850"/>
      <c r="H2910" s="850"/>
      <c r="I2910" s="850"/>
      <c r="J2910" s="850"/>
      <c r="K2910" s="850"/>
      <c r="L2910" s="850"/>
      <c r="M2910" s="522" t="s">
        <v>5</v>
      </c>
      <c r="N2910" s="524"/>
      <c r="O2910" s="827" t="s">
        <v>332</v>
      </c>
      <c r="P2910" s="828"/>
      <c r="Q2910" s="849"/>
      <c r="R2910" s="850"/>
      <c r="S2910" s="850"/>
      <c r="T2910" s="850"/>
      <c r="U2910" s="850"/>
      <c r="V2910" s="850"/>
      <c r="W2910" s="851"/>
    </row>
    <row r="2911" spans="2:23" s="256" customFormat="1" ht="17.100000000000001" customHeight="1" x14ac:dyDescent="0.15">
      <c r="B2911" s="522" t="s">
        <v>6</v>
      </c>
      <c r="C2911" s="524"/>
      <c r="D2911" s="844" t="s">
        <v>532</v>
      </c>
      <c r="E2911" s="845"/>
      <c r="F2911" s="849"/>
      <c r="G2911" s="850"/>
      <c r="H2911" s="850"/>
      <c r="I2911" s="850"/>
      <c r="J2911" s="850"/>
      <c r="K2911" s="850"/>
      <c r="L2911" s="850"/>
      <c r="M2911" s="522" t="s">
        <v>6</v>
      </c>
      <c r="N2911" s="524"/>
      <c r="O2911" s="844" t="s">
        <v>514</v>
      </c>
      <c r="P2911" s="845"/>
      <c r="Q2911" s="849"/>
      <c r="R2911" s="850"/>
      <c r="S2911" s="850"/>
      <c r="T2911" s="850"/>
      <c r="U2911" s="850"/>
      <c r="V2911" s="850"/>
      <c r="W2911" s="851"/>
    </row>
    <row r="2912" spans="2:23" s="256" customFormat="1" ht="17.100000000000001" customHeight="1" x14ac:dyDescent="0.15">
      <c r="B2912" s="562" t="s">
        <v>29</v>
      </c>
      <c r="C2912" s="831" t="s">
        <v>267</v>
      </c>
      <c r="D2912" s="832"/>
      <c r="E2912" s="260"/>
      <c r="F2912" s="849"/>
      <c r="G2912" s="850"/>
      <c r="H2912" s="850"/>
      <c r="I2912" s="850"/>
      <c r="J2912" s="850"/>
      <c r="K2912" s="850"/>
      <c r="L2912" s="850"/>
      <c r="M2912" s="562" t="s">
        <v>29</v>
      </c>
      <c r="N2912" s="831" t="s">
        <v>267</v>
      </c>
      <c r="O2912" s="832"/>
      <c r="P2912" s="260"/>
      <c r="Q2912" s="849"/>
      <c r="R2912" s="850"/>
      <c r="S2912" s="850"/>
      <c r="T2912" s="850"/>
      <c r="U2912" s="850"/>
      <c r="V2912" s="850"/>
      <c r="W2912" s="851"/>
    </row>
    <row r="2913" spans="2:31" s="256" customFormat="1" ht="17.100000000000001" customHeight="1" x14ac:dyDescent="0.15">
      <c r="B2913" s="565"/>
      <c r="C2913" s="831" t="s">
        <v>268</v>
      </c>
      <c r="D2913" s="832"/>
      <c r="E2913" s="261" t="s">
        <v>551</v>
      </c>
      <c r="F2913" s="852"/>
      <c r="G2913" s="853"/>
      <c r="H2913" s="853"/>
      <c r="I2913" s="853"/>
      <c r="J2913" s="853"/>
      <c r="K2913" s="853"/>
      <c r="L2913" s="853"/>
      <c r="M2913" s="565"/>
      <c r="N2913" s="831" t="s">
        <v>268</v>
      </c>
      <c r="O2913" s="832"/>
      <c r="P2913" s="261" t="s">
        <v>554</v>
      </c>
      <c r="Q2913" s="852"/>
      <c r="R2913" s="853"/>
      <c r="S2913" s="853"/>
      <c r="T2913" s="853"/>
      <c r="U2913" s="853"/>
      <c r="V2913" s="853"/>
      <c r="W2913" s="854"/>
    </row>
    <row r="2914" spans="2:31" s="256" customFormat="1" ht="17.100000000000001" customHeight="1" x14ac:dyDescent="0.15">
      <c r="B2914" s="522" t="s">
        <v>7</v>
      </c>
      <c r="C2914" s="523"/>
      <c r="D2914" s="524"/>
      <c r="E2914" s="833" t="s">
        <v>1350</v>
      </c>
      <c r="F2914" s="857"/>
      <c r="G2914" s="857"/>
      <c r="H2914" s="857"/>
      <c r="I2914" s="857"/>
      <c r="J2914" s="857"/>
      <c r="K2914" s="857"/>
      <c r="L2914" s="858"/>
      <c r="M2914" s="522" t="s">
        <v>7</v>
      </c>
      <c r="N2914" s="523"/>
      <c r="O2914" s="524"/>
      <c r="P2914" s="833" t="s">
        <v>1430</v>
      </c>
      <c r="Q2914" s="857"/>
      <c r="R2914" s="857"/>
      <c r="S2914" s="857"/>
      <c r="T2914" s="857"/>
      <c r="U2914" s="857"/>
      <c r="V2914" s="857"/>
      <c r="W2914" s="858"/>
    </row>
    <row r="2915" spans="2:31" s="256" customFormat="1" ht="17.100000000000001" customHeight="1" x14ac:dyDescent="0.15">
      <c r="B2915" s="522" t="s">
        <v>46</v>
      </c>
      <c r="C2915" s="523"/>
      <c r="D2915" s="524"/>
      <c r="E2915" s="813" t="s">
        <v>1187</v>
      </c>
      <c r="F2915" s="814"/>
      <c r="G2915" s="814"/>
      <c r="H2915" s="855"/>
      <c r="I2915" s="855"/>
      <c r="J2915" s="855"/>
      <c r="K2915" s="855"/>
      <c r="L2915" s="856"/>
      <c r="M2915" s="522" t="s">
        <v>46</v>
      </c>
      <c r="N2915" s="523"/>
      <c r="O2915" s="524"/>
      <c r="P2915" s="813" t="s">
        <v>516</v>
      </c>
      <c r="Q2915" s="814"/>
      <c r="R2915" s="814"/>
      <c r="S2915" s="855"/>
      <c r="T2915" s="855"/>
      <c r="U2915" s="855"/>
      <c r="V2915" s="855"/>
      <c r="W2915" s="856"/>
    </row>
    <row r="2916" spans="2:31" s="256" customFormat="1" ht="17.100000000000001" customHeight="1" x14ac:dyDescent="0.15">
      <c r="B2916" s="522" t="s">
        <v>270</v>
      </c>
      <c r="C2916" s="523"/>
      <c r="D2916" s="524"/>
      <c r="E2916" s="813" t="s">
        <v>516</v>
      </c>
      <c r="F2916" s="814"/>
      <c r="G2916" s="814"/>
      <c r="H2916" s="855"/>
      <c r="I2916" s="855"/>
      <c r="J2916" s="855"/>
      <c r="K2916" s="855"/>
      <c r="L2916" s="856"/>
      <c r="M2916" s="522" t="s">
        <v>270</v>
      </c>
      <c r="N2916" s="523"/>
      <c r="O2916" s="524"/>
      <c r="P2916" s="813" t="s">
        <v>516</v>
      </c>
      <c r="Q2916" s="814"/>
      <c r="R2916" s="814"/>
      <c r="S2916" s="855"/>
      <c r="T2916" s="855"/>
      <c r="U2916" s="855"/>
      <c r="V2916" s="855"/>
      <c r="W2916" s="856"/>
    </row>
    <row r="2917" spans="2:31" s="256" customFormat="1" ht="17.100000000000001" customHeight="1" x14ac:dyDescent="0.15">
      <c r="B2917" s="522" t="s">
        <v>289</v>
      </c>
      <c r="C2917" s="523"/>
      <c r="D2917" s="524"/>
      <c r="E2917" s="813" t="s">
        <v>555</v>
      </c>
      <c r="F2917" s="814"/>
      <c r="G2917" s="814"/>
      <c r="H2917" s="816" t="s">
        <v>8</v>
      </c>
      <c r="I2917" s="817"/>
      <c r="J2917" s="818"/>
      <c r="K2917" s="819"/>
      <c r="L2917" s="819"/>
      <c r="M2917" s="522" t="s">
        <v>289</v>
      </c>
      <c r="N2917" s="523"/>
      <c r="O2917" s="524"/>
      <c r="P2917" s="813" t="s">
        <v>1222</v>
      </c>
      <c r="Q2917" s="814"/>
      <c r="R2917" s="814"/>
      <c r="S2917" s="816" t="s">
        <v>8</v>
      </c>
      <c r="T2917" s="817"/>
      <c r="U2917" s="818"/>
      <c r="V2917" s="819"/>
      <c r="W2917" s="820"/>
    </row>
    <row r="2918" spans="2:31" s="256" customFormat="1" ht="17.100000000000001" customHeight="1" x14ac:dyDescent="0.15">
      <c r="B2918" s="565" t="s">
        <v>567</v>
      </c>
      <c r="C2918" s="566"/>
      <c r="D2918" s="836" t="s">
        <v>1749</v>
      </c>
      <c r="E2918" s="837"/>
      <c r="F2918" s="837"/>
      <c r="G2918" s="837"/>
      <c r="H2918" s="837"/>
      <c r="I2918" s="837"/>
      <c r="J2918" s="837"/>
      <c r="K2918" s="837"/>
      <c r="L2918" s="838"/>
      <c r="M2918" s="565" t="s">
        <v>1223</v>
      </c>
      <c r="N2918" s="566"/>
      <c r="O2918" s="821" t="s">
        <v>1140</v>
      </c>
      <c r="P2918" s="822"/>
      <c r="Q2918" s="822"/>
      <c r="R2918" s="822"/>
      <c r="S2918" s="822"/>
      <c r="T2918" s="822"/>
      <c r="U2918" s="822"/>
      <c r="V2918" s="822"/>
      <c r="W2918" s="823"/>
    </row>
    <row r="2919" spans="2:31" ht="15" customHeight="1" x14ac:dyDescent="0.15">
      <c r="B2919" s="263"/>
      <c r="C2919" s="824" t="s">
        <v>568</v>
      </c>
      <c r="D2919" s="825"/>
      <c r="E2919" s="825"/>
      <c r="F2919" s="825"/>
      <c r="G2919" s="825"/>
      <c r="H2919" s="825"/>
      <c r="I2919" s="825"/>
      <c r="J2919" s="825"/>
      <c r="K2919" s="825"/>
      <c r="L2919" s="825"/>
      <c r="M2919" s="263"/>
      <c r="N2919" s="263" t="s">
        <v>569</v>
      </c>
      <c r="O2919" s="263"/>
      <c r="P2919" s="263"/>
      <c r="Q2919" s="263"/>
      <c r="R2919" s="263"/>
      <c r="S2919" s="263"/>
      <c r="T2919" s="263"/>
      <c r="U2919" s="263"/>
      <c r="V2919" s="263"/>
      <c r="W2919" s="263"/>
      <c r="AA2919" s="256"/>
      <c r="AB2919" s="256"/>
      <c r="AC2919" s="256"/>
      <c r="AD2919" s="256"/>
      <c r="AE2919" s="256"/>
    </row>
    <row r="2920" spans="2:31" ht="15" customHeight="1" x14ac:dyDescent="0.15">
      <c r="B2920" s="263"/>
      <c r="C2920" s="826"/>
      <c r="D2920" s="826"/>
      <c r="E2920" s="826"/>
      <c r="F2920" s="826"/>
      <c r="G2920" s="826"/>
      <c r="H2920" s="826"/>
      <c r="I2920" s="826"/>
      <c r="J2920" s="826"/>
      <c r="K2920" s="826"/>
      <c r="L2920" s="826"/>
      <c r="M2920" s="263"/>
      <c r="N2920" s="263" t="s">
        <v>570</v>
      </c>
      <c r="O2920" s="263"/>
      <c r="P2920" s="263"/>
      <c r="Q2920" s="263"/>
      <c r="R2920" s="263"/>
      <c r="S2920" s="263"/>
      <c r="T2920" s="263"/>
      <c r="U2920" s="263"/>
      <c r="V2920" s="263"/>
      <c r="W2920" s="263"/>
      <c r="AA2920" s="256"/>
      <c r="AB2920" s="256"/>
      <c r="AC2920" s="256"/>
      <c r="AD2920" s="256"/>
      <c r="AE2920" s="256"/>
    </row>
    <row r="2921" spans="2:31" ht="15" customHeight="1" x14ac:dyDescent="0.15">
      <c r="C2921" s="263" t="s">
        <v>571</v>
      </c>
      <c r="N2921" s="264" t="s">
        <v>517</v>
      </c>
      <c r="O2921" s="264"/>
      <c r="P2921" s="264"/>
      <c r="Q2921" s="264"/>
      <c r="R2921" s="264"/>
      <c r="S2921" s="264"/>
      <c r="T2921" s="264"/>
      <c r="U2921" s="264"/>
      <c r="V2921" s="264"/>
      <c r="AA2921" s="256"/>
      <c r="AB2921" s="256"/>
      <c r="AC2921" s="256"/>
      <c r="AD2921" s="256"/>
      <c r="AE2921" s="256"/>
    </row>
    <row r="2922" spans="2:31" ht="15" customHeight="1" x14ac:dyDescent="0.15">
      <c r="C2922" s="263" t="s">
        <v>573</v>
      </c>
      <c r="N2922" s="264" t="s">
        <v>572</v>
      </c>
      <c r="O2922" s="264"/>
      <c r="P2922" s="264"/>
      <c r="Q2922" s="264"/>
      <c r="R2922" s="264"/>
      <c r="S2922" s="264"/>
      <c r="T2922" s="264"/>
      <c r="U2922" s="264"/>
      <c r="V2922" s="264"/>
      <c r="AA2922" s="256"/>
      <c r="AB2922" s="256"/>
      <c r="AC2922" s="256"/>
      <c r="AD2922" s="256"/>
      <c r="AE2922" s="256"/>
    </row>
    <row r="2923" spans="2:31" x14ac:dyDescent="0.15">
      <c r="C2923" s="264" t="s">
        <v>542</v>
      </c>
      <c r="N2923" s="264" t="s">
        <v>450</v>
      </c>
      <c r="O2923" s="264"/>
      <c r="P2923" s="264"/>
      <c r="Q2923" s="264"/>
      <c r="R2923" s="264"/>
      <c r="S2923" s="264"/>
      <c r="T2923" s="264"/>
      <c r="U2923" s="264"/>
      <c r="V2923" s="264"/>
      <c r="AA2923" s="256"/>
      <c r="AB2923" s="256"/>
      <c r="AC2923" s="256"/>
      <c r="AD2923" s="256"/>
      <c r="AE2923" s="256"/>
    </row>
    <row r="2924" spans="2:31" x14ac:dyDescent="0.15">
      <c r="N2924" s="264"/>
      <c r="AA2924" s="256"/>
      <c r="AB2924" s="256"/>
      <c r="AC2924" s="256"/>
      <c r="AD2924" s="256"/>
      <c r="AE2924" s="256"/>
    </row>
    <row r="2925" spans="2:31" x14ac:dyDescent="0.15">
      <c r="N2925" s="264"/>
      <c r="AA2925" s="256"/>
      <c r="AB2925" s="256"/>
      <c r="AC2925" s="256"/>
      <c r="AD2925" s="256"/>
      <c r="AE2925" s="256"/>
    </row>
    <row r="2926" spans="2:31" ht="9" customHeight="1" x14ac:dyDescent="0.15">
      <c r="AA2926" s="256"/>
      <c r="AB2926" s="256"/>
      <c r="AC2926" s="256"/>
      <c r="AD2926" s="256"/>
      <c r="AE2926" s="256"/>
    </row>
    <row r="2927" spans="2:31" s="256" customFormat="1" ht="22.5" customHeight="1" x14ac:dyDescent="0.15">
      <c r="B2927" s="867" t="s">
        <v>563</v>
      </c>
      <c r="C2927" s="867"/>
      <c r="D2927" s="867"/>
      <c r="E2927" s="867"/>
      <c r="F2927" s="867"/>
      <c r="G2927" s="867"/>
      <c r="H2927" s="867"/>
      <c r="I2927" s="867"/>
      <c r="J2927" s="867"/>
      <c r="K2927" s="867"/>
      <c r="L2927" s="867"/>
      <c r="M2927" s="867"/>
      <c r="N2927" s="867"/>
      <c r="O2927" s="867"/>
      <c r="P2927" s="867"/>
      <c r="Q2927" s="867"/>
      <c r="R2927" s="867"/>
      <c r="S2927" s="867"/>
      <c r="T2927" s="867"/>
      <c r="U2927" s="867"/>
      <c r="V2927" s="867"/>
      <c r="W2927" s="867"/>
      <c r="Y2927" s="242" t="s">
        <v>551</v>
      </c>
    </row>
    <row r="2928" spans="2:31" s="256" customFormat="1" ht="20.100000000000001" customHeight="1" x14ac:dyDescent="0.15">
      <c r="B2928" s="258" t="s">
        <v>27</v>
      </c>
      <c r="C2928" s="258"/>
      <c r="D2928" s="868" t="str">
        <f>D2883</f>
        <v>ミネトンネル</v>
      </c>
      <c r="E2928" s="868"/>
      <c r="F2928" s="868"/>
      <c r="G2928" s="868"/>
      <c r="H2928" s="869" t="s">
        <v>28</v>
      </c>
      <c r="I2928" s="869"/>
      <c r="J2928" s="870" t="str">
        <f>J2883</f>
        <v>一般国道　316号</v>
      </c>
      <c r="K2928" s="870"/>
      <c r="L2928" s="870"/>
      <c r="M2928" s="871" t="s">
        <v>255</v>
      </c>
      <c r="N2928" s="871"/>
      <c r="O2928" s="871"/>
      <c r="P2928" s="872" t="str">
        <f>P2883</f>
        <v>株式会社ニュージェック</v>
      </c>
      <c r="Q2928" s="872"/>
      <c r="R2928" s="872"/>
      <c r="S2928" s="562" t="s">
        <v>220</v>
      </c>
      <c r="T2928" s="564"/>
      <c r="U2928" s="873">
        <f>U2883</f>
        <v>44294</v>
      </c>
      <c r="V2928" s="874"/>
      <c r="W2928" s="875"/>
      <c r="Y2928" s="242" t="s">
        <v>554</v>
      </c>
    </row>
    <row r="2929" spans="2:31" s="256" customFormat="1" ht="20.100000000000001" customHeight="1" x14ac:dyDescent="0.15">
      <c r="B2929" s="259" t="s">
        <v>0</v>
      </c>
      <c r="C2929" s="259"/>
      <c r="D2929" s="879" t="str">
        <f>D2884</f>
        <v>美祢トンネル</v>
      </c>
      <c r="E2929" s="879"/>
      <c r="F2929" s="879"/>
      <c r="G2929" s="879"/>
      <c r="H2929" s="541" t="s">
        <v>1</v>
      </c>
      <c r="I2929" s="541"/>
      <c r="J2929" s="870" t="str">
        <f>J2884</f>
        <v>宇部土木建築事務所</v>
      </c>
      <c r="K2929" s="870"/>
      <c r="L2929" s="870"/>
      <c r="M2929" s="871" t="s">
        <v>256</v>
      </c>
      <c r="N2929" s="871"/>
      <c r="O2929" s="871"/>
      <c r="P2929" s="872" t="str">
        <f>P2884</f>
        <v>石村　勝伸</v>
      </c>
      <c r="Q2929" s="872"/>
      <c r="R2929" s="872"/>
      <c r="S2929" s="705"/>
      <c r="T2929" s="706"/>
      <c r="U2929" s="876"/>
      <c r="V2929" s="877"/>
      <c r="W2929" s="878"/>
      <c r="Y2929" s="242" t="s">
        <v>54</v>
      </c>
    </row>
    <row r="2930" spans="2:31" s="256" customFormat="1" ht="20.100000000000001" customHeight="1" x14ac:dyDescent="0.15">
      <c r="B2930" s="861" t="s">
        <v>564</v>
      </c>
      <c r="C2930" s="839" t="s">
        <v>565</v>
      </c>
      <c r="D2930" s="883" t="s">
        <v>1429</v>
      </c>
      <c r="E2930" s="884"/>
      <c r="F2930" s="846"/>
      <c r="G2930" s="847"/>
      <c r="H2930" s="847"/>
      <c r="I2930" s="847"/>
      <c r="J2930" s="847"/>
      <c r="K2930" s="847"/>
      <c r="L2930" s="847"/>
      <c r="M2930" s="861" t="s">
        <v>564</v>
      </c>
      <c r="N2930" s="839" t="s">
        <v>565</v>
      </c>
      <c r="O2930" s="883" t="s">
        <v>1429</v>
      </c>
      <c r="P2930" s="884"/>
      <c r="Q2930" s="846"/>
      <c r="R2930" s="847"/>
      <c r="S2930" s="847"/>
      <c r="T2930" s="847"/>
      <c r="U2930" s="847"/>
      <c r="V2930" s="847"/>
      <c r="W2930" s="848"/>
      <c r="Y2930" s="242" t="s">
        <v>55</v>
      </c>
    </row>
    <row r="2931" spans="2:31" s="256" customFormat="1" ht="20.100000000000001" customHeight="1" x14ac:dyDescent="0.15">
      <c r="B2931" s="859"/>
      <c r="C2931" s="830"/>
      <c r="D2931" s="880"/>
      <c r="E2931" s="881"/>
      <c r="F2931" s="849"/>
      <c r="G2931" s="850"/>
      <c r="H2931" s="850"/>
      <c r="I2931" s="850"/>
      <c r="J2931" s="850"/>
      <c r="K2931" s="850"/>
      <c r="L2931" s="850"/>
      <c r="M2931" s="859"/>
      <c r="N2931" s="830"/>
      <c r="O2931" s="880"/>
      <c r="P2931" s="881"/>
      <c r="Q2931" s="849"/>
      <c r="R2931" s="850"/>
      <c r="S2931" s="850"/>
      <c r="T2931" s="850"/>
      <c r="U2931" s="850"/>
      <c r="V2931" s="850"/>
      <c r="W2931" s="851"/>
    </row>
    <row r="2932" spans="2:31" s="256" customFormat="1" ht="20.100000000000001" customHeight="1" x14ac:dyDescent="0.15">
      <c r="B2932" s="859"/>
      <c r="C2932" s="839" t="s">
        <v>2</v>
      </c>
      <c r="D2932" s="842">
        <v>2</v>
      </c>
      <c r="E2932" s="843"/>
      <c r="F2932" s="849"/>
      <c r="G2932" s="850"/>
      <c r="H2932" s="850"/>
      <c r="I2932" s="850"/>
      <c r="J2932" s="850"/>
      <c r="K2932" s="850"/>
      <c r="L2932" s="850"/>
      <c r="M2932" s="859"/>
      <c r="N2932" s="839" t="s">
        <v>2</v>
      </c>
      <c r="O2932" s="842">
        <v>3</v>
      </c>
      <c r="P2932" s="843"/>
      <c r="Q2932" s="849"/>
      <c r="R2932" s="850"/>
      <c r="S2932" s="850"/>
      <c r="T2932" s="850"/>
      <c r="U2932" s="850"/>
      <c r="V2932" s="850"/>
      <c r="W2932" s="851"/>
    </row>
    <row r="2933" spans="2:31" s="256" customFormat="1" ht="20.100000000000001" customHeight="1" x14ac:dyDescent="0.15">
      <c r="B2933" s="860"/>
      <c r="C2933" s="830"/>
      <c r="D2933" s="844"/>
      <c r="E2933" s="845"/>
      <c r="F2933" s="849"/>
      <c r="G2933" s="850"/>
      <c r="H2933" s="850"/>
      <c r="I2933" s="850"/>
      <c r="J2933" s="850"/>
      <c r="K2933" s="850"/>
      <c r="L2933" s="850"/>
      <c r="M2933" s="860"/>
      <c r="N2933" s="830"/>
      <c r="O2933" s="844"/>
      <c r="P2933" s="845"/>
      <c r="Q2933" s="849"/>
      <c r="R2933" s="850"/>
      <c r="S2933" s="850"/>
      <c r="T2933" s="850"/>
      <c r="U2933" s="850"/>
      <c r="V2933" s="850"/>
      <c r="W2933" s="851"/>
    </row>
    <row r="2934" spans="2:31" s="256" customFormat="1" ht="17.100000000000001" customHeight="1" x14ac:dyDescent="0.15">
      <c r="B2934" s="574" t="s">
        <v>566</v>
      </c>
      <c r="C2934" s="574" t="s">
        <v>3</v>
      </c>
      <c r="D2934" s="842" t="s">
        <v>329</v>
      </c>
      <c r="E2934" s="843"/>
      <c r="F2934" s="849"/>
      <c r="G2934" s="850"/>
      <c r="H2934" s="850"/>
      <c r="I2934" s="850"/>
      <c r="J2934" s="850"/>
      <c r="K2934" s="850"/>
      <c r="L2934" s="850"/>
      <c r="M2934" s="574" t="s">
        <v>566</v>
      </c>
      <c r="N2934" s="574" t="s">
        <v>3</v>
      </c>
      <c r="O2934" s="842" t="s">
        <v>534</v>
      </c>
      <c r="P2934" s="843"/>
      <c r="Q2934" s="849"/>
      <c r="R2934" s="850"/>
      <c r="S2934" s="850"/>
      <c r="T2934" s="850"/>
      <c r="U2934" s="850"/>
      <c r="V2934" s="850"/>
      <c r="W2934" s="851"/>
      <c r="AA2934" s="257"/>
      <c r="AB2934" s="257"/>
      <c r="AC2934" s="257"/>
      <c r="AD2934" s="257"/>
      <c r="AE2934" s="257"/>
    </row>
    <row r="2935" spans="2:31" s="256" customFormat="1" ht="17.100000000000001" customHeight="1" x14ac:dyDescent="0.15">
      <c r="B2935" s="574"/>
      <c r="C2935" s="574"/>
      <c r="D2935" s="844"/>
      <c r="E2935" s="845"/>
      <c r="F2935" s="849"/>
      <c r="G2935" s="850"/>
      <c r="H2935" s="850"/>
      <c r="I2935" s="850"/>
      <c r="J2935" s="850"/>
      <c r="K2935" s="850"/>
      <c r="L2935" s="850"/>
      <c r="M2935" s="574"/>
      <c r="N2935" s="574"/>
      <c r="O2935" s="844"/>
      <c r="P2935" s="845"/>
      <c r="Q2935" s="849"/>
      <c r="R2935" s="850"/>
      <c r="S2935" s="850"/>
      <c r="T2935" s="850"/>
      <c r="U2935" s="850"/>
      <c r="V2935" s="850"/>
      <c r="W2935" s="851"/>
      <c r="AA2935" s="257"/>
      <c r="AB2935" s="257"/>
      <c r="AC2935" s="257"/>
      <c r="AD2935" s="257"/>
      <c r="AE2935" s="257"/>
    </row>
    <row r="2936" spans="2:31" s="256" customFormat="1" ht="17.100000000000001" customHeight="1" x14ac:dyDescent="0.15">
      <c r="B2936" s="574"/>
      <c r="C2936" s="574" t="s">
        <v>4</v>
      </c>
      <c r="D2936" s="842" t="s">
        <v>351</v>
      </c>
      <c r="E2936" s="843"/>
      <c r="F2936" s="849"/>
      <c r="G2936" s="850"/>
      <c r="H2936" s="850"/>
      <c r="I2936" s="850"/>
      <c r="J2936" s="850"/>
      <c r="K2936" s="850"/>
      <c r="L2936" s="850"/>
      <c r="M2936" s="574"/>
      <c r="N2936" s="574" t="s">
        <v>4</v>
      </c>
      <c r="O2936" s="842" t="s">
        <v>487</v>
      </c>
      <c r="P2936" s="843"/>
      <c r="Q2936" s="849"/>
      <c r="R2936" s="850"/>
      <c r="S2936" s="850"/>
      <c r="T2936" s="850"/>
      <c r="U2936" s="850"/>
      <c r="V2936" s="850"/>
      <c r="W2936" s="851"/>
      <c r="AA2936" s="257"/>
      <c r="AB2936" s="257"/>
      <c r="AC2936" s="257"/>
      <c r="AD2936" s="257"/>
      <c r="AE2936" s="257"/>
    </row>
    <row r="2937" spans="2:31" s="256" customFormat="1" ht="17.100000000000001" customHeight="1" x14ac:dyDescent="0.15">
      <c r="B2937" s="574"/>
      <c r="C2937" s="574"/>
      <c r="D2937" s="844"/>
      <c r="E2937" s="845"/>
      <c r="F2937" s="849"/>
      <c r="G2937" s="850"/>
      <c r="H2937" s="850"/>
      <c r="I2937" s="850"/>
      <c r="J2937" s="850"/>
      <c r="K2937" s="850"/>
      <c r="L2937" s="850"/>
      <c r="M2937" s="574"/>
      <c r="N2937" s="574"/>
      <c r="O2937" s="844"/>
      <c r="P2937" s="845"/>
      <c r="Q2937" s="849"/>
      <c r="R2937" s="850"/>
      <c r="S2937" s="850"/>
      <c r="T2937" s="850"/>
      <c r="U2937" s="850"/>
      <c r="V2937" s="850"/>
      <c r="W2937" s="851"/>
      <c r="AA2937" s="257"/>
      <c r="AB2937" s="257"/>
      <c r="AC2937" s="257"/>
      <c r="AD2937" s="257"/>
      <c r="AE2937" s="257"/>
    </row>
    <row r="2938" spans="2:31" s="256" customFormat="1" ht="17.100000000000001" customHeight="1" x14ac:dyDescent="0.15">
      <c r="B2938" s="522" t="s">
        <v>5</v>
      </c>
      <c r="C2938" s="524"/>
      <c r="D2938" s="827" t="s">
        <v>332</v>
      </c>
      <c r="E2938" s="828"/>
      <c r="F2938" s="849"/>
      <c r="G2938" s="850"/>
      <c r="H2938" s="850"/>
      <c r="I2938" s="850"/>
      <c r="J2938" s="850"/>
      <c r="K2938" s="850"/>
      <c r="L2938" s="850"/>
      <c r="M2938" s="522" t="s">
        <v>5</v>
      </c>
      <c r="N2938" s="524"/>
      <c r="O2938" s="827" t="s">
        <v>332</v>
      </c>
      <c r="P2938" s="828"/>
      <c r="Q2938" s="849"/>
      <c r="R2938" s="850"/>
      <c r="S2938" s="850"/>
      <c r="T2938" s="850"/>
      <c r="U2938" s="850"/>
      <c r="V2938" s="850"/>
      <c r="W2938" s="851"/>
      <c r="AA2938" s="257"/>
      <c r="AB2938" s="257"/>
      <c r="AC2938" s="257"/>
      <c r="AD2938" s="257"/>
      <c r="AE2938" s="257"/>
    </row>
    <row r="2939" spans="2:31" s="256" customFormat="1" ht="17.100000000000001" customHeight="1" x14ac:dyDescent="0.15">
      <c r="B2939" s="522" t="s">
        <v>6</v>
      </c>
      <c r="C2939" s="524"/>
      <c r="D2939" s="880" t="s">
        <v>514</v>
      </c>
      <c r="E2939" s="881"/>
      <c r="F2939" s="849"/>
      <c r="G2939" s="850"/>
      <c r="H2939" s="850"/>
      <c r="I2939" s="850"/>
      <c r="J2939" s="850"/>
      <c r="K2939" s="850"/>
      <c r="L2939" s="850"/>
      <c r="M2939" s="522" t="s">
        <v>6</v>
      </c>
      <c r="N2939" s="524"/>
      <c r="O2939" s="844" t="s">
        <v>338</v>
      </c>
      <c r="P2939" s="845"/>
      <c r="Q2939" s="849"/>
      <c r="R2939" s="850"/>
      <c r="S2939" s="850"/>
      <c r="T2939" s="850"/>
      <c r="U2939" s="850"/>
      <c r="V2939" s="850"/>
      <c r="W2939" s="851"/>
    </row>
    <row r="2940" spans="2:31" s="256" customFormat="1" ht="17.100000000000001" customHeight="1" x14ac:dyDescent="0.15">
      <c r="B2940" s="562" t="s">
        <v>29</v>
      </c>
      <c r="C2940" s="831" t="s">
        <v>267</v>
      </c>
      <c r="D2940" s="832"/>
      <c r="E2940" s="260"/>
      <c r="F2940" s="849"/>
      <c r="G2940" s="850"/>
      <c r="H2940" s="850"/>
      <c r="I2940" s="850"/>
      <c r="J2940" s="850"/>
      <c r="K2940" s="850"/>
      <c r="L2940" s="850"/>
      <c r="M2940" s="562" t="s">
        <v>29</v>
      </c>
      <c r="N2940" s="831" t="s">
        <v>267</v>
      </c>
      <c r="O2940" s="832"/>
      <c r="P2940" s="260"/>
      <c r="Q2940" s="849"/>
      <c r="R2940" s="850"/>
      <c r="S2940" s="850"/>
      <c r="T2940" s="850"/>
      <c r="U2940" s="850"/>
      <c r="V2940" s="850"/>
      <c r="W2940" s="851"/>
    </row>
    <row r="2941" spans="2:31" s="256" customFormat="1" ht="17.100000000000001" customHeight="1" x14ac:dyDescent="0.15">
      <c r="B2941" s="565"/>
      <c r="C2941" s="831" t="s">
        <v>268</v>
      </c>
      <c r="D2941" s="832"/>
      <c r="E2941" s="261" t="s">
        <v>554</v>
      </c>
      <c r="F2941" s="852"/>
      <c r="G2941" s="853"/>
      <c r="H2941" s="853"/>
      <c r="I2941" s="853"/>
      <c r="J2941" s="853"/>
      <c r="K2941" s="853"/>
      <c r="L2941" s="853"/>
      <c r="M2941" s="565"/>
      <c r="N2941" s="831" t="s">
        <v>268</v>
      </c>
      <c r="O2941" s="832"/>
      <c r="P2941" s="261" t="s">
        <v>551</v>
      </c>
      <c r="Q2941" s="852"/>
      <c r="R2941" s="853"/>
      <c r="S2941" s="853"/>
      <c r="T2941" s="853"/>
      <c r="U2941" s="853"/>
      <c r="V2941" s="853"/>
      <c r="W2941" s="854"/>
    </row>
    <row r="2942" spans="2:31" s="256" customFormat="1" ht="17.100000000000001" customHeight="1" x14ac:dyDescent="0.15">
      <c r="B2942" s="522" t="s">
        <v>7</v>
      </c>
      <c r="C2942" s="523"/>
      <c r="D2942" s="524"/>
      <c r="E2942" s="833" t="s">
        <v>1431</v>
      </c>
      <c r="F2942" s="834"/>
      <c r="G2942" s="834"/>
      <c r="H2942" s="834"/>
      <c r="I2942" s="834"/>
      <c r="J2942" s="834"/>
      <c r="K2942" s="834"/>
      <c r="L2942" s="835"/>
      <c r="M2942" s="522" t="s">
        <v>7</v>
      </c>
      <c r="N2942" s="523"/>
      <c r="O2942" s="524"/>
      <c r="P2942" s="833" t="s">
        <v>1157</v>
      </c>
      <c r="Q2942" s="857"/>
      <c r="R2942" s="857"/>
      <c r="S2942" s="857"/>
      <c r="T2942" s="857"/>
      <c r="U2942" s="857"/>
      <c r="V2942" s="857"/>
      <c r="W2942" s="858"/>
    </row>
    <row r="2943" spans="2:31" s="256" customFormat="1" ht="17.100000000000001" customHeight="1" x14ac:dyDescent="0.15">
      <c r="B2943" s="522" t="s">
        <v>46</v>
      </c>
      <c r="C2943" s="523"/>
      <c r="D2943" s="524"/>
      <c r="E2943" s="813" t="s">
        <v>1087</v>
      </c>
      <c r="F2943" s="814"/>
      <c r="G2943" s="814"/>
      <c r="H2943" s="814"/>
      <c r="I2943" s="814"/>
      <c r="J2943" s="814"/>
      <c r="K2943" s="814"/>
      <c r="L2943" s="814"/>
      <c r="M2943" s="522" t="s">
        <v>46</v>
      </c>
      <c r="N2943" s="523"/>
      <c r="O2943" s="524"/>
      <c r="P2943" s="813" t="s">
        <v>1432</v>
      </c>
      <c r="Q2943" s="814"/>
      <c r="R2943" s="814"/>
      <c r="S2943" s="814"/>
      <c r="T2943" s="814"/>
      <c r="U2943" s="814"/>
      <c r="V2943" s="814"/>
      <c r="W2943" s="815"/>
    </row>
    <row r="2944" spans="2:31" s="256" customFormat="1" ht="17.100000000000001" customHeight="1" x14ac:dyDescent="0.15">
      <c r="B2944" s="522" t="s">
        <v>270</v>
      </c>
      <c r="C2944" s="523"/>
      <c r="D2944" s="524"/>
      <c r="E2944" s="813" t="s">
        <v>1087</v>
      </c>
      <c r="F2944" s="814"/>
      <c r="G2944" s="814"/>
      <c r="H2944" s="855"/>
      <c r="I2944" s="855"/>
      <c r="J2944" s="855"/>
      <c r="K2944" s="855"/>
      <c r="L2944" s="856"/>
      <c r="M2944" s="522" t="s">
        <v>270</v>
      </c>
      <c r="N2944" s="523"/>
      <c r="O2944" s="524"/>
      <c r="P2944" s="813" t="s">
        <v>1087</v>
      </c>
      <c r="Q2944" s="814"/>
      <c r="R2944" s="814"/>
      <c r="S2944" s="855"/>
      <c r="T2944" s="855"/>
      <c r="U2944" s="855"/>
      <c r="V2944" s="855"/>
      <c r="W2944" s="856"/>
    </row>
    <row r="2945" spans="2:23" s="256" customFormat="1" ht="17.100000000000001" customHeight="1" x14ac:dyDescent="0.15">
      <c r="B2945" s="522" t="s">
        <v>289</v>
      </c>
      <c r="C2945" s="523"/>
      <c r="D2945" s="524"/>
      <c r="E2945" s="813" t="s">
        <v>1088</v>
      </c>
      <c r="F2945" s="814"/>
      <c r="G2945" s="814"/>
      <c r="H2945" s="816" t="s">
        <v>8</v>
      </c>
      <c r="I2945" s="817"/>
      <c r="J2945" s="818"/>
      <c r="K2945" s="819"/>
      <c r="L2945" s="819"/>
      <c r="M2945" s="522" t="s">
        <v>289</v>
      </c>
      <c r="N2945" s="523"/>
      <c r="O2945" s="524"/>
      <c r="P2945" s="862" t="s">
        <v>1101</v>
      </c>
      <c r="Q2945" s="863"/>
      <c r="R2945" s="863"/>
      <c r="S2945" s="816" t="s">
        <v>8</v>
      </c>
      <c r="T2945" s="817"/>
      <c r="U2945" s="818"/>
      <c r="V2945" s="819"/>
      <c r="W2945" s="820"/>
    </row>
    <row r="2946" spans="2:23" s="256" customFormat="1" ht="17.100000000000001" customHeight="1" x14ac:dyDescent="0.15">
      <c r="B2946" s="565" t="s">
        <v>567</v>
      </c>
      <c r="C2946" s="566"/>
      <c r="D2946" s="821" t="s">
        <v>1095</v>
      </c>
      <c r="E2946" s="822"/>
      <c r="F2946" s="822"/>
      <c r="G2946" s="822"/>
      <c r="H2946" s="822"/>
      <c r="I2946" s="822"/>
      <c r="J2946" s="822"/>
      <c r="K2946" s="822"/>
      <c r="L2946" s="822"/>
      <c r="M2946" s="522" t="s">
        <v>567</v>
      </c>
      <c r="N2946" s="523"/>
      <c r="O2946" s="821" t="s">
        <v>1108</v>
      </c>
      <c r="P2946" s="822"/>
      <c r="Q2946" s="822"/>
      <c r="R2946" s="822"/>
      <c r="S2946" s="822"/>
      <c r="T2946" s="822"/>
      <c r="U2946" s="822"/>
      <c r="V2946" s="822"/>
      <c r="W2946" s="823"/>
    </row>
    <row r="2947" spans="2:23" s="256" customFormat="1" ht="20.100000000000001" customHeight="1" x14ac:dyDescent="0.15">
      <c r="B2947" s="861" t="s">
        <v>564</v>
      </c>
      <c r="C2947" s="839" t="s">
        <v>565</v>
      </c>
      <c r="D2947" s="883" t="s">
        <v>1429</v>
      </c>
      <c r="E2947" s="884"/>
      <c r="F2947" s="846"/>
      <c r="G2947" s="847"/>
      <c r="H2947" s="847"/>
      <c r="I2947" s="847"/>
      <c r="J2947" s="847"/>
      <c r="K2947" s="847"/>
      <c r="L2947" s="847"/>
      <c r="M2947" s="861" t="s">
        <v>564</v>
      </c>
      <c r="N2947" s="839" t="s">
        <v>565</v>
      </c>
      <c r="O2947" s="883" t="s">
        <v>1429</v>
      </c>
      <c r="P2947" s="884"/>
      <c r="Q2947" s="846"/>
      <c r="R2947" s="847"/>
      <c r="S2947" s="847"/>
      <c r="T2947" s="847"/>
      <c r="U2947" s="847"/>
      <c r="V2947" s="847"/>
      <c r="W2947" s="848"/>
    </row>
    <row r="2948" spans="2:23" s="256" customFormat="1" ht="20.100000000000001" customHeight="1" x14ac:dyDescent="0.15">
      <c r="B2948" s="859"/>
      <c r="C2948" s="830"/>
      <c r="D2948" s="880"/>
      <c r="E2948" s="881"/>
      <c r="F2948" s="849"/>
      <c r="G2948" s="850"/>
      <c r="H2948" s="850"/>
      <c r="I2948" s="850"/>
      <c r="J2948" s="850"/>
      <c r="K2948" s="850"/>
      <c r="L2948" s="850"/>
      <c r="M2948" s="859"/>
      <c r="N2948" s="830"/>
      <c r="O2948" s="880"/>
      <c r="P2948" s="881"/>
      <c r="Q2948" s="849"/>
      <c r="R2948" s="850"/>
      <c r="S2948" s="850"/>
      <c r="T2948" s="850"/>
      <c r="U2948" s="850"/>
      <c r="V2948" s="850"/>
      <c r="W2948" s="851"/>
    </row>
    <row r="2949" spans="2:23" s="256" customFormat="1" ht="20.100000000000001" customHeight="1" x14ac:dyDescent="0.15">
      <c r="B2949" s="859"/>
      <c r="C2949" s="839" t="s">
        <v>2</v>
      </c>
      <c r="D2949" s="842">
        <v>4</v>
      </c>
      <c r="E2949" s="843"/>
      <c r="F2949" s="849"/>
      <c r="G2949" s="850"/>
      <c r="H2949" s="850"/>
      <c r="I2949" s="850"/>
      <c r="J2949" s="850"/>
      <c r="K2949" s="850"/>
      <c r="L2949" s="850"/>
      <c r="M2949" s="859"/>
      <c r="N2949" s="839" t="s">
        <v>2</v>
      </c>
      <c r="O2949" s="842">
        <v>5</v>
      </c>
      <c r="P2949" s="843"/>
      <c r="Q2949" s="849"/>
      <c r="R2949" s="850"/>
      <c r="S2949" s="850"/>
      <c r="T2949" s="850"/>
      <c r="U2949" s="850"/>
      <c r="V2949" s="850"/>
      <c r="W2949" s="851"/>
    </row>
    <row r="2950" spans="2:23" s="256" customFormat="1" ht="20.100000000000001" customHeight="1" x14ac:dyDescent="0.15">
      <c r="B2950" s="860"/>
      <c r="C2950" s="830"/>
      <c r="D2950" s="844"/>
      <c r="E2950" s="845"/>
      <c r="F2950" s="849"/>
      <c r="G2950" s="850"/>
      <c r="H2950" s="850"/>
      <c r="I2950" s="850"/>
      <c r="J2950" s="850"/>
      <c r="K2950" s="850"/>
      <c r="L2950" s="850"/>
      <c r="M2950" s="860"/>
      <c r="N2950" s="830"/>
      <c r="O2950" s="844"/>
      <c r="P2950" s="845"/>
      <c r="Q2950" s="849"/>
      <c r="R2950" s="850"/>
      <c r="S2950" s="850"/>
      <c r="T2950" s="850"/>
      <c r="U2950" s="850"/>
      <c r="V2950" s="850"/>
      <c r="W2950" s="851"/>
    </row>
    <row r="2951" spans="2:23" s="256" customFormat="1" ht="17.100000000000001" customHeight="1" x14ac:dyDescent="0.15">
      <c r="B2951" s="574" t="s">
        <v>566</v>
      </c>
      <c r="C2951" s="574" t="s">
        <v>3</v>
      </c>
      <c r="D2951" s="842" t="s">
        <v>534</v>
      </c>
      <c r="E2951" s="843"/>
      <c r="F2951" s="849"/>
      <c r="G2951" s="850"/>
      <c r="H2951" s="850"/>
      <c r="I2951" s="850"/>
      <c r="J2951" s="850"/>
      <c r="K2951" s="850"/>
      <c r="L2951" s="850"/>
      <c r="M2951" s="574" t="s">
        <v>566</v>
      </c>
      <c r="N2951" s="574" t="s">
        <v>3</v>
      </c>
      <c r="O2951" s="842" t="s">
        <v>534</v>
      </c>
      <c r="P2951" s="843"/>
      <c r="Q2951" s="849"/>
      <c r="R2951" s="850"/>
      <c r="S2951" s="850"/>
      <c r="T2951" s="850"/>
      <c r="U2951" s="850"/>
      <c r="V2951" s="850"/>
      <c r="W2951" s="851"/>
    </row>
    <row r="2952" spans="2:23" s="256" customFormat="1" ht="17.100000000000001" customHeight="1" x14ac:dyDescent="0.15">
      <c r="B2952" s="574"/>
      <c r="C2952" s="574"/>
      <c r="D2952" s="844"/>
      <c r="E2952" s="845"/>
      <c r="F2952" s="849"/>
      <c r="G2952" s="850"/>
      <c r="H2952" s="850"/>
      <c r="I2952" s="850"/>
      <c r="J2952" s="850"/>
      <c r="K2952" s="850"/>
      <c r="L2952" s="850"/>
      <c r="M2952" s="574"/>
      <c r="N2952" s="574"/>
      <c r="O2952" s="844"/>
      <c r="P2952" s="845"/>
      <c r="Q2952" s="849"/>
      <c r="R2952" s="850"/>
      <c r="S2952" s="850"/>
      <c r="T2952" s="850"/>
      <c r="U2952" s="850"/>
      <c r="V2952" s="850"/>
      <c r="W2952" s="851"/>
    </row>
    <row r="2953" spans="2:23" s="256" customFormat="1" ht="17.100000000000001" customHeight="1" x14ac:dyDescent="0.15">
      <c r="B2953" s="574"/>
      <c r="C2953" s="574" t="s">
        <v>4</v>
      </c>
      <c r="D2953" s="842" t="s">
        <v>485</v>
      </c>
      <c r="E2953" s="843"/>
      <c r="F2953" s="849"/>
      <c r="G2953" s="850"/>
      <c r="H2953" s="850"/>
      <c r="I2953" s="850"/>
      <c r="J2953" s="850"/>
      <c r="K2953" s="850"/>
      <c r="L2953" s="850"/>
      <c r="M2953" s="574"/>
      <c r="N2953" s="574" t="s">
        <v>4</v>
      </c>
      <c r="O2953" s="842" t="s">
        <v>485</v>
      </c>
      <c r="P2953" s="843"/>
      <c r="Q2953" s="849"/>
      <c r="R2953" s="850"/>
      <c r="S2953" s="850"/>
      <c r="T2953" s="850"/>
      <c r="U2953" s="850"/>
      <c r="V2953" s="850"/>
      <c r="W2953" s="851"/>
    </row>
    <row r="2954" spans="2:23" s="256" customFormat="1" ht="17.100000000000001" customHeight="1" x14ac:dyDescent="0.15">
      <c r="B2954" s="574"/>
      <c r="C2954" s="574"/>
      <c r="D2954" s="844"/>
      <c r="E2954" s="845"/>
      <c r="F2954" s="849"/>
      <c r="G2954" s="850"/>
      <c r="H2954" s="850"/>
      <c r="I2954" s="850"/>
      <c r="J2954" s="850"/>
      <c r="K2954" s="850"/>
      <c r="L2954" s="850"/>
      <c r="M2954" s="574"/>
      <c r="N2954" s="574"/>
      <c r="O2954" s="844"/>
      <c r="P2954" s="845"/>
      <c r="Q2954" s="849"/>
      <c r="R2954" s="850"/>
      <c r="S2954" s="850"/>
      <c r="T2954" s="850"/>
      <c r="U2954" s="850"/>
      <c r="V2954" s="850"/>
      <c r="W2954" s="851"/>
    </row>
    <row r="2955" spans="2:23" s="256" customFormat="1" ht="17.100000000000001" customHeight="1" x14ac:dyDescent="0.15">
      <c r="B2955" s="522" t="s">
        <v>5</v>
      </c>
      <c r="C2955" s="524"/>
      <c r="D2955" s="827" t="s">
        <v>332</v>
      </c>
      <c r="E2955" s="828"/>
      <c r="F2955" s="849"/>
      <c r="G2955" s="850"/>
      <c r="H2955" s="850"/>
      <c r="I2955" s="850"/>
      <c r="J2955" s="850"/>
      <c r="K2955" s="850"/>
      <c r="L2955" s="850"/>
      <c r="M2955" s="522" t="s">
        <v>5</v>
      </c>
      <c r="N2955" s="524"/>
      <c r="O2955" s="827" t="s">
        <v>332</v>
      </c>
      <c r="P2955" s="828"/>
      <c r="Q2955" s="849"/>
      <c r="R2955" s="850"/>
      <c r="S2955" s="850"/>
      <c r="T2955" s="850"/>
      <c r="U2955" s="850"/>
      <c r="V2955" s="850"/>
      <c r="W2955" s="851"/>
    </row>
    <row r="2956" spans="2:23" s="256" customFormat="1" ht="17.100000000000001" customHeight="1" x14ac:dyDescent="0.15">
      <c r="B2956" s="522" t="s">
        <v>6</v>
      </c>
      <c r="C2956" s="524"/>
      <c r="D2956" s="844" t="s">
        <v>532</v>
      </c>
      <c r="E2956" s="845"/>
      <c r="F2956" s="849"/>
      <c r="G2956" s="850"/>
      <c r="H2956" s="850"/>
      <c r="I2956" s="850"/>
      <c r="J2956" s="850"/>
      <c r="K2956" s="850"/>
      <c r="L2956" s="850"/>
      <c r="M2956" s="522" t="s">
        <v>6</v>
      </c>
      <c r="N2956" s="524"/>
      <c r="O2956" s="844" t="s">
        <v>532</v>
      </c>
      <c r="P2956" s="845"/>
      <c r="Q2956" s="849"/>
      <c r="R2956" s="850"/>
      <c r="S2956" s="850"/>
      <c r="T2956" s="850"/>
      <c r="U2956" s="850"/>
      <c r="V2956" s="850"/>
      <c r="W2956" s="851"/>
    </row>
    <row r="2957" spans="2:23" s="256" customFormat="1" ht="17.100000000000001" customHeight="1" x14ac:dyDescent="0.15">
      <c r="B2957" s="562" t="s">
        <v>29</v>
      </c>
      <c r="C2957" s="831" t="s">
        <v>267</v>
      </c>
      <c r="D2957" s="832"/>
      <c r="E2957" s="260" t="s">
        <v>554</v>
      </c>
      <c r="F2957" s="849"/>
      <c r="G2957" s="850"/>
      <c r="H2957" s="850"/>
      <c r="I2957" s="850"/>
      <c r="J2957" s="850"/>
      <c r="K2957" s="850"/>
      <c r="L2957" s="850"/>
      <c r="M2957" s="562" t="s">
        <v>29</v>
      </c>
      <c r="N2957" s="831" t="s">
        <v>267</v>
      </c>
      <c r="O2957" s="832"/>
      <c r="P2957" s="260" t="s">
        <v>554</v>
      </c>
      <c r="Q2957" s="849"/>
      <c r="R2957" s="850"/>
      <c r="S2957" s="850"/>
      <c r="T2957" s="850"/>
      <c r="U2957" s="850"/>
      <c r="V2957" s="850"/>
      <c r="W2957" s="851"/>
    </row>
    <row r="2958" spans="2:23" s="256" customFormat="1" ht="17.100000000000001" customHeight="1" x14ac:dyDescent="0.15">
      <c r="B2958" s="565"/>
      <c r="C2958" s="831" t="s">
        <v>268</v>
      </c>
      <c r="D2958" s="832"/>
      <c r="E2958" s="261" t="s">
        <v>551</v>
      </c>
      <c r="F2958" s="852"/>
      <c r="G2958" s="853"/>
      <c r="H2958" s="853"/>
      <c r="I2958" s="853"/>
      <c r="J2958" s="853"/>
      <c r="K2958" s="853"/>
      <c r="L2958" s="853"/>
      <c r="M2958" s="565"/>
      <c r="N2958" s="831" t="s">
        <v>268</v>
      </c>
      <c r="O2958" s="832"/>
      <c r="P2958" s="261" t="s">
        <v>551</v>
      </c>
      <c r="Q2958" s="852"/>
      <c r="R2958" s="853"/>
      <c r="S2958" s="853"/>
      <c r="T2958" s="853"/>
      <c r="U2958" s="853"/>
      <c r="V2958" s="853"/>
      <c r="W2958" s="854"/>
    </row>
    <row r="2959" spans="2:23" s="256" customFormat="1" ht="17.100000000000001" customHeight="1" x14ac:dyDescent="0.15">
      <c r="B2959" s="522" t="s">
        <v>7</v>
      </c>
      <c r="C2959" s="523"/>
      <c r="D2959" s="524"/>
      <c r="E2959" s="813" t="s">
        <v>1433</v>
      </c>
      <c r="F2959" s="814"/>
      <c r="G2959" s="814"/>
      <c r="H2959" s="814"/>
      <c r="I2959" s="814"/>
      <c r="J2959" s="814"/>
      <c r="K2959" s="814"/>
      <c r="L2959" s="814"/>
      <c r="M2959" s="522" t="s">
        <v>7</v>
      </c>
      <c r="N2959" s="523"/>
      <c r="O2959" s="524"/>
      <c r="P2959" s="813" t="s">
        <v>1434</v>
      </c>
      <c r="Q2959" s="814"/>
      <c r="R2959" s="814"/>
      <c r="S2959" s="814"/>
      <c r="T2959" s="814"/>
      <c r="U2959" s="814"/>
      <c r="V2959" s="814"/>
      <c r="W2959" s="815"/>
    </row>
    <row r="2960" spans="2:23" s="256" customFormat="1" ht="17.100000000000001" customHeight="1" x14ac:dyDescent="0.15">
      <c r="B2960" s="522" t="s">
        <v>46</v>
      </c>
      <c r="C2960" s="523"/>
      <c r="D2960" s="524"/>
      <c r="E2960" s="813" t="s">
        <v>1087</v>
      </c>
      <c r="F2960" s="814"/>
      <c r="G2960" s="814"/>
      <c r="H2960" s="855"/>
      <c r="I2960" s="855"/>
      <c r="J2960" s="855"/>
      <c r="K2960" s="855"/>
      <c r="L2960" s="856"/>
      <c r="M2960" s="522" t="s">
        <v>46</v>
      </c>
      <c r="N2960" s="523"/>
      <c r="O2960" s="524"/>
      <c r="P2960" s="813" t="s">
        <v>1087</v>
      </c>
      <c r="Q2960" s="814"/>
      <c r="R2960" s="814"/>
      <c r="S2960" s="855"/>
      <c r="T2960" s="855"/>
      <c r="U2960" s="855"/>
      <c r="V2960" s="855"/>
      <c r="W2960" s="856"/>
    </row>
    <row r="2961" spans="2:31" s="256" customFormat="1" ht="17.100000000000001" customHeight="1" x14ac:dyDescent="0.15">
      <c r="B2961" s="522" t="s">
        <v>270</v>
      </c>
      <c r="C2961" s="523"/>
      <c r="D2961" s="524"/>
      <c r="E2961" s="813" t="s">
        <v>1087</v>
      </c>
      <c r="F2961" s="814"/>
      <c r="G2961" s="814"/>
      <c r="H2961" s="855"/>
      <c r="I2961" s="855"/>
      <c r="J2961" s="855"/>
      <c r="K2961" s="855"/>
      <c r="L2961" s="856"/>
      <c r="M2961" s="522" t="s">
        <v>270</v>
      </c>
      <c r="N2961" s="523"/>
      <c r="O2961" s="524"/>
      <c r="P2961" s="813" t="s">
        <v>1087</v>
      </c>
      <c r="Q2961" s="814"/>
      <c r="R2961" s="814"/>
      <c r="S2961" s="855"/>
      <c r="T2961" s="855"/>
      <c r="U2961" s="855"/>
      <c r="V2961" s="855"/>
      <c r="W2961" s="856"/>
    </row>
    <row r="2962" spans="2:31" s="256" customFormat="1" ht="17.100000000000001" customHeight="1" x14ac:dyDescent="0.15">
      <c r="B2962" s="522" t="s">
        <v>289</v>
      </c>
      <c r="C2962" s="523"/>
      <c r="D2962" s="524"/>
      <c r="E2962" s="813" t="s">
        <v>1114</v>
      </c>
      <c r="F2962" s="814"/>
      <c r="G2962" s="814"/>
      <c r="H2962" s="816" t="s">
        <v>8</v>
      </c>
      <c r="I2962" s="817"/>
      <c r="J2962" s="818"/>
      <c r="K2962" s="819"/>
      <c r="L2962" s="819"/>
      <c r="M2962" s="522" t="s">
        <v>289</v>
      </c>
      <c r="N2962" s="523"/>
      <c r="O2962" s="524"/>
      <c r="P2962" s="813" t="s">
        <v>1114</v>
      </c>
      <c r="Q2962" s="814"/>
      <c r="R2962" s="814"/>
      <c r="S2962" s="816" t="s">
        <v>8</v>
      </c>
      <c r="T2962" s="817"/>
      <c r="U2962" s="818"/>
      <c r="V2962" s="819"/>
      <c r="W2962" s="820"/>
    </row>
    <row r="2963" spans="2:31" s="256" customFormat="1" ht="17.100000000000001" customHeight="1" x14ac:dyDescent="0.15">
      <c r="B2963" s="522" t="s">
        <v>567</v>
      </c>
      <c r="C2963" s="523"/>
      <c r="D2963" s="821" t="s">
        <v>1750</v>
      </c>
      <c r="E2963" s="822"/>
      <c r="F2963" s="822"/>
      <c r="G2963" s="822"/>
      <c r="H2963" s="822"/>
      <c r="I2963" s="822"/>
      <c r="J2963" s="822"/>
      <c r="K2963" s="822"/>
      <c r="L2963" s="822"/>
      <c r="M2963" s="522" t="s">
        <v>567</v>
      </c>
      <c r="N2963" s="523"/>
      <c r="O2963" s="821" t="s">
        <v>1750</v>
      </c>
      <c r="P2963" s="822"/>
      <c r="Q2963" s="822"/>
      <c r="R2963" s="822"/>
      <c r="S2963" s="822"/>
      <c r="T2963" s="822"/>
      <c r="U2963" s="822"/>
      <c r="V2963" s="822"/>
      <c r="W2963" s="823"/>
    </row>
    <row r="2964" spans="2:31" ht="15" customHeight="1" x14ac:dyDescent="0.15">
      <c r="B2964" s="263"/>
      <c r="C2964" s="824" t="s">
        <v>568</v>
      </c>
      <c r="D2964" s="825"/>
      <c r="E2964" s="825"/>
      <c r="F2964" s="825"/>
      <c r="G2964" s="825"/>
      <c r="H2964" s="825"/>
      <c r="I2964" s="825"/>
      <c r="J2964" s="825"/>
      <c r="K2964" s="825"/>
      <c r="L2964" s="825"/>
      <c r="M2964" s="263"/>
      <c r="N2964" s="263" t="s">
        <v>569</v>
      </c>
      <c r="O2964" s="263"/>
      <c r="P2964" s="263"/>
      <c r="Q2964" s="263"/>
      <c r="R2964" s="263"/>
      <c r="S2964" s="263"/>
      <c r="T2964" s="263"/>
      <c r="U2964" s="263"/>
      <c r="V2964" s="263"/>
      <c r="W2964" s="263"/>
      <c r="AA2964" s="256"/>
      <c r="AB2964" s="256"/>
      <c r="AC2964" s="256"/>
      <c r="AD2964" s="256"/>
      <c r="AE2964" s="256"/>
    </row>
    <row r="2965" spans="2:31" ht="15" customHeight="1" x14ac:dyDescent="0.15">
      <c r="B2965" s="263"/>
      <c r="C2965" s="826"/>
      <c r="D2965" s="826"/>
      <c r="E2965" s="826"/>
      <c r="F2965" s="826"/>
      <c r="G2965" s="826"/>
      <c r="H2965" s="826"/>
      <c r="I2965" s="826"/>
      <c r="J2965" s="826"/>
      <c r="K2965" s="826"/>
      <c r="L2965" s="826"/>
      <c r="M2965" s="263"/>
      <c r="N2965" s="263" t="s">
        <v>570</v>
      </c>
      <c r="O2965" s="263"/>
      <c r="P2965" s="263"/>
      <c r="Q2965" s="263"/>
      <c r="R2965" s="263"/>
      <c r="S2965" s="263"/>
      <c r="T2965" s="263"/>
      <c r="U2965" s="263"/>
      <c r="V2965" s="263"/>
      <c r="W2965" s="263"/>
      <c r="AA2965" s="256"/>
      <c r="AB2965" s="256"/>
      <c r="AC2965" s="256"/>
      <c r="AD2965" s="256"/>
      <c r="AE2965" s="256"/>
    </row>
    <row r="2966" spans="2:31" ht="15" customHeight="1" x14ac:dyDescent="0.15">
      <c r="C2966" s="263" t="s">
        <v>571</v>
      </c>
      <c r="N2966" s="264" t="s">
        <v>517</v>
      </c>
      <c r="O2966" s="264"/>
      <c r="P2966" s="264"/>
      <c r="Q2966" s="264"/>
      <c r="R2966" s="264"/>
      <c r="S2966" s="264"/>
      <c r="T2966" s="264"/>
      <c r="U2966" s="264"/>
      <c r="V2966" s="264"/>
      <c r="AA2966" s="256"/>
      <c r="AB2966" s="256"/>
      <c r="AC2966" s="256"/>
      <c r="AD2966" s="256"/>
      <c r="AE2966" s="256"/>
    </row>
    <row r="2967" spans="2:31" ht="15" customHeight="1" x14ac:dyDescent="0.15">
      <c r="C2967" s="263" t="s">
        <v>573</v>
      </c>
      <c r="N2967" s="264" t="s">
        <v>572</v>
      </c>
      <c r="O2967" s="264"/>
      <c r="P2967" s="264"/>
      <c r="Q2967" s="264"/>
      <c r="R2967" s="264"/>
      <c r="S2967" s="264"/>
      <c r="T2967" s="264"/>
      <c r="U2967" s="264"/>
      <c r="V2967" s="264"/>
      <c r="AA2967" s="256"/>
      <c r="AB2967" s="256"/>
      <c r="AC2967" s="256"/>
      <c r="AD2967" s="256"/>
      <c r="AE2967" s="256"/>
    </row>
    <row r="2968" spans="2:31" x14ac:dyDescent="0.15">
      <c r="C2968" s="264" t="s">
        <v>542</v>
      </c>
      <c r="N2968" s="264" t="s">
        <v>450</v>
      </c>
      <c r="O2968" s="264"/>
      <c r="P2968" s="264"/>
      <c r="Q2968" s="264"/>
      <c r="R2968" s="264"/>
      <c r="S2968" s="264"/>
      <c r="T2968" s="264"/>
      <c r="U2968" s="264"/>
      <c r="V2968" s="264"/>
      <c r="AA2968" s="256"/>
      <c r="AB2968" s="256"/>
      <c r="AC2968" s="256"/>
      <c r="AD2968" s="256"/>
      <c r="AE2968" s="256"/>
    </row>
    <row r="2969" spans="2:31" x14ac:dyDescent="0.15">
      <c r="N2969" s="264"/>
      <c r="AA2969" s="256"/>
      <c r="AB2969" s="256"/>
      <c r="AC2969" s="256"/>
      <c r="AD2969" s="256"/>
      <c r="AE2969" s="256"/>
    </row>
    <row r="2970" spans="2:31" x14ac:dyDescent="0.15">
      <c r="N2970" s="264"/>
      <c r="AA2970" s="256"/>
      <c r="AB2970" s="256"/>
      <c r="AC2970" s="256"/>
      <c r="AD2970" s="256"/>
      <c r="AE2970" s="256"/>
    </row>
    <row r="2971" spans="2:31" ht="9" customHeight="1" x14ac:dyDescent="0.15">
      <c r="AA2971" s="256"/>
      <c r="AB2971" s="256"/>
      <c r="AC2971" s="256"/>
      <c r="AD2971" s="256"/>
      <c r="AE2971" s="256"/>
    </row>
    <row r="2972" spans="2:31" s="256" customFormat="1" ht="22.5" customHeight="1" x14ac:dyDescent="0.15">
      <c r="B2972" s="867" t="s">
        <v>563</v>
      </c>
      <c r="C2972" s="867"/>
      <c r="D2972" s="867"/>
      <c r="E2972" s="867"/>
      <c r="F2972" s="867"/>
      <c r="G2972" s="867"/>
      <c r="H2972" s="867"/>
      <c r="I2972" s="867"/>
      <c r="J2972" s="867"/>
      <c r="K2972" s="867"/>
      <c r="L2972" s="867"/>
      <c r="M2972" s="867"/>
      <c r="N2972" s="867"/>
      <c r="O2972" s="867"/>
      <c r="P2972" s="867"/>
      <c r="Q2972" s="867"/>
      <c r="R2972" s="867"/>
      <c r="S2972" s="867"/>
      <c r="T2972" s="867"/>
      <c r="U2972" s="867"/>
      <c r="V2972" s="867"/>
      <c r="W2972" s="867"/>
      <c r="Y2972" s="242" t="s">
        <v>551</v>
      </c>
    </row>
    <row r="2973" spans="2:31" s="256" customFormat="1" ht="20.100000000000001" customHeight="1" x14ac:dyDescent="0.15">
      <c r="B2973" s="258" t="s">
        <v>27</v>
      </c>
      <c r="C2973" s="258"/>
      <c r="D2973" s="868" t="str">
        <f>D2928</f>
        <v>ミネトンネル</v>
      </c>
      <c r="E2973" s="868"/>
      <c r="F2973" s="868"/>
      <c r="G2973" s="868"/>
      <c r="H2973" s="869" t="s">
        <v>28</v>
      </c>
      <c r="I2973" s="869"/>
      <c r="J2973" s="870" t="str">
        <f>J2928</f>
        <v>一般国道　316号</v>
      </c>
      <c r="K2973" s="870"/>
      <c r="L2973" s="870"/>
      <c r="M2973" s="871" t="s">
        <v>255</v>
      </c>
      <c r="N2973" s="871"/>
      <c r="O2973" s="871"/>
      <c r="P2973" s="872" t="str">
        <f>P2928</f>
        <v>株式会社ニュージェック</v>
      </c>
      <c r="Q2973" s="872"/>
      <c r="R2973" s="872"/>
      <c r="S2973" s="562" t="s">
        <v>220</v>
      </c>
      <c r="T2973" s="564"/>
      <c r="U2973" s="873">
        <f>U2928</f>
        <v>44294</v>
      </c>
      <c r="V2973" s="874"/>
      <c r="W2973" s="875"/>
      <c r="Y2973" s="242" t="s">
        <v>554</v>
      </c>
    </row>
    <row r="2974" spans="2:31" s="256" customFormat="1" ht="20.100000000000001" customHeight="1" x14ac:dyDescent="0.15">
      <c r="B2974" s="259" t="s">
        <v>0</v>
      </c>
      <c r="C2974" s="259"/>
      <c r="D2974" s="879" t="str">
        <f>D2929</f>
        <v>美祢トンネル</v>
      </c>
      <c r="E2974" s="879"/>
      <c r="F2974" s="879"/>
      <c r="G2974" s="879"/>
      <c r="H2974" s="541" t="s">
        <v>1</v>
      </c>
      <c r="I2974" s="541"/>
      <c r="J2974" s="870" t="str">
        <f>J2929</f>
        <v>宇部土木建築事務所</v>
      </c>
      <c r="K2974" s="870"/>
      <c r="L2974" s="870"/>
      <c r="M2974" s="871" t="s">
        <v>256</v>
      </c>
      <c r="N2974" s="871"/>
      <c r="O2974" s="871"/>
      <c r="P2974" s="872" t="str">
        <f>P2929</f>
        <v>石村　勝伸</v>
      </c>
      <c r="Q2974" s="872"/>
      <c r="R2974" s="872"/>
      <c r="S2974" s="705"/>
      <c r="T2974" s="706"/>
      <c r="U2974" s="876"/>
      <c r="V2974" s="877"/>
      <c r="W2974" s="878"/>
      <c r="Y2974" s="242" t="s">
        <v>54</v>
      </c>
    </row>
    <row r="2975" spans="2:31" s="256" customFormat="1" ht="20.100000000000001" customHeight="1" x14ac:dyDescent="0.15">
      <c r="B2975" s="861" t="s">
        <v>564</v>
      </c>
      <c r="C2975" s="839" t="s">
        <v>565</v>
      </c>
      <c r="D2975" s="883" t="s">
        <v>1429</v>
      </c>
      <c r="E2975" s="884"/>
      <c r="F2975" s="846"/>
      <c r="G2975" s="847"/>
      <c r="H2975" s="847"/>
      <c r="I2975" s="847"/>
      <c r="J2975" s="847"/>
      <c r="K2975" s="847"/>
      <c r="L2975" s="847"/>
      <c r="M2975" s="861" t="s">
        <v>564</v>
      </c>
      <c r="N2975" s="839" t="s">
        <v>565</v>
      </c>
      <c r="O2975" s="883" t="s">
        <v>1429</v>
      </c>
      <c r="P2975" s="884"/>
      <c r="Q2975" s="846"/>
      <c r="R2975" s="847"/>
      <c r="S2975" s="847"/>
      <c r="T2975" s="847"/>
      <c r="U2975" s="847"/>
      <c r="V2975" s="847"/>
      <c r="W2975" s="848"/>
      <c r="Y2975" s="242" t="s">
        <v>55</v>
      </c>
    </row>
    <row r="2976" spans="2:31" s="256" customFormat="1" ht="20.100000000000001" customHeight="1" x14ac:dyDescent="0.15">
      <c r="B2976" s="859"/>
      <c r="C2976" s="830"/>
      <c r="D2976" s="880"/>
      <c r="E2976" s="881"/>
      <c r="F2976" s="849"/>
      <c r="G2976" s="850"/>
      <c r="H2976" s="850"/>
      <c r="I2976" s="850"/>
      <c r="J2976" s="850"/>
      <c r="K2976" s="850"/>
      <c r="L2976" s="850"/>
      <c r="M2976" s="859"/>
      <c r="N2976" s="830"/>
      <c r="O2976" s="880"/>
      <c r="P2976" s="881"/>
      <c r="Q2976" s="849"/>
      <c r="R2976" s="850"/>
      <c r="S2976" s="850"/>
      <c r="T2976" s="850"/>
      <c r="U2976" s="850"/>
      <c r="V2976" s="850"/>
      <c r="W2976" s="851"/>
    </row>
    <row r="2977" spans="2:31" s="256" customFormat="1" ht="20.100000000000001" customHeight="1" x14ac:dyDescent="0.15">
      <c r="B2977" s="859"/>
      <c r="C2977" s="839" t="s">
        <v>2</v>
      </c>
      <c r="D2977" s="842">
        <v>6</v>
      </c>
      <c r="E2977" s="843"/>
      <c r="F2977" s="849"/>
      <c r="G2977" s="850"/>
      <c r="H2977" s="850"/>
      <c r="I2977" s="850"/>
      <c r="J2977" s="850"/>
      <c r="K2977" s="850"/>
      <c r="L2977" s="850"/>
      <c r="M2977" s="859"/>
      <c r="N2977" s="839" t="s">
        <v>2</v>
      </c>
      <c r="O2977" s="842">
        <v>7</v>
      </c>
      <c r="P2977" s="843"/>
      <c r="Q2977" s="849"/>
      <c r="R2977" s="850"/>
      <c r="S2977" s="850"/>
      <c r="T2977" s="850"/>
      <c r="U2977" s="850"/>
      <c r="V2977" s="850"/>
      <c r="W2977" s="851"/>
    </row>
    <row r="2978" spans="2:31" s="256" customFormat="1" ht="20.100000000000001" customHeight="1" x14ac:dyDescent="0.15">
      <c r="B2978" s="860"/>
      <c r="C2978" s="830"/>
      <c r="D2978" s="844"/>
      <c r="E2978" s="845"/>
      <c r="F2978" s="849"/>
      <c r="G2978" s="850"/>
      <c r="H2978" s="850"/>
      <c r="I2978" s="850"/>
      <c r="J2978" s="850"/>
      <c r="K2978" s="850"/>
      <c r="L2978" s="850"/>
      <c r="M2978" s="860"/>
      <c r="N2978" s="830"/>
      <c r="O2978" s="844"/>
      <c r="P2978" s="845"/>
      <c r="Q2978" s="849"/>
      <c r="R2978" s="850"/>
      <c r="S2978" s="850"/>
      <c r="T2978" s="850"/>
      <c r="U2978" s="850"/>
      <c r="V2978" s="850"/>
      <c r="W2978" s="851"/>
    </row>
    <row r="2979" spans="2:31" s="256" customFormat="1" ht="17.100000000000001" customHeight="1" x14ac:dyDescent="0.15">
      <c r="B2979" s="574" t="s">
        <v>566</v>
      </c>
      <c r="C2979" s="574" t="s">
        <v>3</v>
      </c>
      <c r="D2979" s="842" t="s">
        <v>331</v>
      </c>
      <c r="E2979" s="843"/>
      <c r="F2979" s="849"/>
      <c r="G2979" s="850"/>
      <c r="H2979" s="850"/>
      <c r="I2979" s="850"/>
      <c r="J2979" s="850"/>
      <c r="K2979" s="850"/>
      <c r="L2979" s="850"/>
      <c r="M2979" s="574" t="s">
        <v>566</v>
      </c>
      <c r="N2979" s="574" t="s">
        <v>3</v>
      </c>
      <c r="O2979" s="842" t="s">
        <v>331</v>
      </c>
      <c r="P2979" s="843"/>
      <c r="Q2979" s="849"/>
      <c r="R2979" s="850"/>
      <c r="S2979" s="850"/>
      <c r="T2979" s="850"/>
      <c r="U2979" s="850"/>
      <c r="V2979" s="850"/>
      <c r="W2979" s="851"/>
      <c r="AA2979" s="257"/>
      <c r="AB2979" s="257"/>
      <c r="AC2979" s="257"/>
      <c r="AD2979" s="257"/>
      <c r="AE2979" s="257"/>
    </row>
    <row r="2980" spans="2:31" s="256" customFormat="1" ht="17.100000000000001" customHeight="1" x14ac:dyDescent="0.15">
      <c r="B2980" s="574"/>
      <c r="C2980" s="574"/>
      <c r="D2980" s="844"/>
      <c r="E2980" s="845"/>
      <c r="F2980" s="849"/>
      <c r="G2980" s="850"/>
      <c r="H2980" s="850"/>
      <c r="I2980" s="850"/>
      <c r="J2980" s="850"/>
      <c r="K2980" s="850"/>
      <c r="L2980" s="850"/>
      <c r="M2980" s="574"/>
      <c r="N2980" s="574"/>
      <c r="O2980" s="844"/>
      <c r="P2980" s="845"/>
      <c r="Q2980" s="849"/>
      <c r="R2980" s="850"/>
      <c r="S2980" s="850"/>
      <c r="T2980" s="850"/>
      <c r="U2980" s="850"/>
      <c r="V2980" s="850"/>
      <c r="W2980" s="851"/>
      <c r="AA2980" s="257"/>
      <c r="AB2980" s="257"/>
      <c r="AC2980" s="257"/>
      <c r="AD2980" s="257"/>
      <c r="AE2980" s="257"/>
    </row>
    <row r="2981" spans="2:31" s="256" customFormat="1" ht="17.100000000000001" customHeight="1" x14ac:dyDescent="0.15">
      <c r="B2981" s="574"/>
      <c r="C2981" s="574" t="s">
        <v>4</v>
      </c>
      <c r="D2981" s="842" t="s">
        <v>356</v>
      </c>
      <c r="E2981" s="843"/>
      <c r="F2981" s="849"/>
      <c r="G2981" s="850"/>
      <c r="H2981" s="850"/>
      <c r="I2981" s="850"/>
      <c r="J2981" s="850"/>
      <c r="K2981" s="850"/>
      <c r="L2981" s="850"/>
      <c r="M2981" s="574"/>
      <c r="N2981" s="574" t="s">
        <v>4</v>
      </c>
      <c r="O2981" s="842" t="s">
        <v>354</v>
      </c>
      <c r="P2981" s="843"/>
      <c r="Q2981" s="849"/>
      <c r="R2981" s="850"/>
      <c r="S2981" s="850"/>
      <c r="T2981" s="850"/>
      <c r="U2981" s="850"/>
      <c r="V2981" s="850"/>
      <c r="W2981" s="851"/>
      <c r="AA2981" s="257"/>
      <c r="AB2981" s="257"/>
      <c r="AC2981" s="257"/>
      <c r="AD2981" s="257"/>
      <c r="AE2981" s="257"/>
    </row>
    <row r="2982" spans="2:31" s="256" customFormat="1" ht="17.100000000000001" customHeight="1" x14ac:dyDescent="0.15">
      <c r="B2982" s="574"/>
      <c r="C2982" s="574"/>
      <c r="D2982" s="844"/>
      <c r="E2982" s="845"/>
      <c r="F2982" s="849"/>
      <c r="G2982" s="850"/>
      <c r="H2982" s="850"/>
      <c r="I2982" s="850"/>
      <c r="J2982" s="850"/>
      <c r="K2982" s="850"/>
      <c r="L2982" s="850"/>
      <c r="M2982" s="574"/>
      <c r="N2982" s="574"/>
      <c r="O2982" s="844"/>
      <c r="P2982" s="845"/>
      <c r="Q2982" s="849"/>
      <c r="R2982" s="850"/>
      <c r="S2982" s="850"/>
      <c r="T2982" s="850"/>
      <c r="U2982" s="850"/>
      <c r="V2982" s="850"/>
      <c r="W2982" s="851"/>
      <c r="AA2982" s="257"/>
      <c r="AB2982" s="257"/>
      <c r="AC2982" s="257"/>
      <c r="AD2982" s="257"/>
      <c r="AE2982" s="257"/>
    </row>
    <row r="2983" spans="2:31" s="256" customFormat="1" ht="17.100000000000001" customHeight="1" x14ac:dyDescent="0.15">
      <c r="B2983" s="522" t="s">
        <v>5</v>
      </c>
      <c r="C2983" s="524"/>
      <c r="D2983" s="827" t="s">
        <v>333</v>
      </c>
      <c r="E2983" s="828"/>
      <c r="F2983" s="849"/>
      <c r="G2983" s="850"/>
      <c r="H2983" s="850"/>
      <c r="I2983" s="850"/>
      <c r="J2983" s="850"/>
      <c r="K2983" s="850"/>
      <c r="L2983" s="850"/>
      <c r="M2983" s="522" t="s">
        <v>5</v>
      </c>
      <c r="N2983" s="524"/>
      <c r="O2983" s="827" t="s">
        <v>332</v>
      </c>
      <c r="P2983" s="828"/>
      <c r="Q2983" s="849"/>
      <c r="R2983" s="850"/>
      <c r="S2983" s="850"/>
      <c r="T2983" s="850"/>
      <c r="U2983" s="850"/>
      <c r="V2983" s="850"/>
      <c r="W2983" s="851"/>
      <c r="AA2983" s="257"/>
      <c r="AB2983" s="257"/>
      <c r="AC2983" s="257"/>
      <c r="AD2983" s="257"/>
      <c r="AE2983" s="257"/>
    </row>
    <row r="2984" spans="2:31" s="256" customFormat="1" ht="17.100000000000001" customHeight="1" x14ac:dyDescent="0.15">
      <c r="B2984" s="522" t="s">
        <v>6</v>
      </c>
      <c r="C2984" s="524"/>
      <c r="D2984" s="844" t="s">
        <v>340</v>
      </c>
      <c r="E2984" s="845"/>
      <c r="F2984" s="849"/>
      <c r="G2984" s="850"/>
      <c r="H2984" s="850"/>
      <c r="I2984" s="850"/>
      <c r="J2984" s="850"/>
      <c r="K2984" s="850"/>
      <c r="L2984" s="850"/>
      <c r="M2984" s="522" t="s">
        <v>6</v>
      </c>
      <c r="N2984" s="524"/>
      <c r="O2984" s="844" t="s">
        <v>532</v>
      </c>
      <c r="P2984" s="845"/>
      <c r="Q2984" s="849"/>
      <c r="R2984" s="850"/>
      <c r="S2984" s="850"/>
      <c r="T2984" s="850"/>
      <c r="U2984" s="850"/>
      <c r="V2984" s="850"/>
      <c r="W2984" s="851"/>
    </row>
    <row r="2985" spans="2:31" s="256" customFormat="1" ht="17.100000000000001" customHeight="1" x14ac:dyDescent="0.15">
      <c r="B2985" s="562" t="s">
        <v>29</v>
      </c>
      <c r="C2985" s="831" t="s">
        <v>267</v>
      </c>
      <c r="D2985" s="832"/>
      <c r="E2985" s="260"/>
      <c r="F2985" s="849"/>
      <c r="G2985" s="850"/>
      <c r="H2985" s="850"/>
      <c r="I2985" s="850"/>
      <c r="J2985" s="850"/>
      <c r="K2985" s="850"/>
      <c r="L2985" s="850"/>
      <c r="M2985" s="562" t="s">
        <v>29</v>
      </c>
      <c r="N2985" s="831" t="s">
        <v>267</v>
      </c>
      <c r="O2985" s="832"/>
      <c r="P2985" s="260"/>
      <c r="Q2985" s="849"/>
      <c r="R2985" s="850"/>
      <c r="S2985" s="850"/>
      <c r="T2985" s="850"/>
      <c r="U2985" s="850"/>
      <c r="V2985" s="850"/>
      <c r="W2985" s="851"/>
    </row>
    <row r="2986" spans="2:31" s="256" customFormat="1" ht="17.100000000000001" customHeight="1" x14ac:dyDescent="0.15">
      <c r="B2986" s="565"/>
      <c r="C2986" s="831" t="s">
        <v>268</v>
      </c>
      <c r="D2986" s="832"/>
      <c r="E2986" s="261" t="s">
        <v>554</v>
      </c>
      <c r="F2986" s="852"/>
      <c r="G2986" s="853"/>
      <c r="H2986" s="853"/>
      <c r="I2986" s="853"/>
      <c r="J2986" s="853"/>
      <c r="K2986" s="853"/>
      <c r="L2986" s="853"/>
      <c r="M2986" s="565"/>
      <c r="N2986" s="831" t="s">
        <v>268</v>
      </c>
      <c r="O2986" s="832"/>
      <c r="P2986" s="261" t="s">
        <v>551</v>
      </c>
      <c r="Q2986" s="852"/>
      <c r="R2986" s="853"/>
      <c r="S2986" s="853"/>
      <c r="T2986" s="853"/>
      <c r="U2986" s="853"/>
      <c r="V2986" s="853"/>
      <c r="W2986" s="854"/>
    </row>
    <row r="2987" spans="2:31" s="256" customFormat="1" ht="17.100000000000001" customHeight="1" x14ac:dyDescent="0.15">
      <c r="B2987" s="522" t="s">
        <v>7</v>
      </c>
      <c r="C2987" s="523"/>
      <c r="D2987" s="524"/>
      <c r="E2987" s="833" t="s">
        <v>1435</v>
      </c>
      <c r="F2987" s="857"/>
      <c r="G2987" s="857"/>
      <c r="H2987" s="857"/>
      <c r="I2987" s="857"/>
      <c r="J2987" s="857"/>
      <c r="K2987" s="857"/>
      <c r="L2987" s="858"/>
      <c r="M2987" s="522" t="s">
        <v>7</v>
      </c>
      <c r="N2987" s="523"/>
      <c r="O2987" s="524"/>
      <c r="P2987" s="833" t="s">
        <v>1436</v>
      </c>
      <c r="Q2987" s="857"/>
      <c r="R2987" s="857"/>
      <c r="S2987" s="857"/>
      <c r="T2987" s="857"/>
      <c r="U2987" s="857"/>
      <c r="V2987" s="857"/>
      <c r="W2987" s="858"/>
    </row>
    <row r="2988" spans="2:31" s="256" customFormat="1" ht="17.100000000000001" customHeight="1" x14ac:dyDescent="0.15">
      <c r="B2988" s="522" t="s">
        <v>46</v>
      </c>
      <c r="C2988" s="523"/>
      <c r="D2988" s="524"/>
      <c r="E2988" s="813" t="s">
        <v>1116</v>
      </c>
      <c r="F2988" s="814"/>
      <c r="G2988" s="814"/>
      <c r="H2988" s="814"/>
      <c r="I2988" s="814"/>
      <c r="J2988" s="814"/>
      <c r="K2988" s="814"/>
      <c r="L2988" s="814"/>
      <c r="M2988" s="522" t="s">
        <v>46</v>
      </c>
      <c r="N2988" s="523"/>
      <c r="O2988" s="524"/>
      <c r="P2988" s="833" t="s">
        <v>1437</v>
      </c>
      <c r="Q2988" s="857"/>
      <c r="R2988" s="857"/>
      <c r="S2988" s="857"/>
      <c r="T2988" s="857"/>
      <c r="U2988" s="857"/>
      <c r="V2988" s="857"/>
      <c r="W2988" s="858"/>
    </row>
    <row r="2989" spans="2:31" s="256" customFormat="1" ht="17.100000000000001" customHeight="1" x14ac:dyDescent="0.15">
      <c r="B2989" s="522" t="s">
        <v>270</v>
      </c>
      <c r="C2989" s="523"/>
      <c r="D2989" s="524"/>
      <c r="E2989" s="813" t="s">
        <v>516</v>
      </c>
      <c r="F2989" s="814"/>
      <c r="G2989" s="814"/>
      <c r="H2989" s="855"/>
      <c r="I2989" s="855"/>
      <c r="J2989" s="855"/>
      <c r="K2989" s="855"/>
      <c r="L2989" s="856"/>
      <c r="M2989" s="522" t="s">
        <v>270</v>
      </c>
      <c r="N2989" s="523"/>
      <c r="O2989" s="524"/>
      <c r="P2989" s="813" t="s">
        <v>516</v>
      </c>
      <c r="Q2989" s="814"/>
      <c r="R2989" s="814"/>
      <c r="S2989" s="855"/>
      <c r="T2989" s="855"/>
      <c r="U2989" s="855"/>
      <c r="V2989" s="855"/>
      <c r="W2989" s="856"/>
    </row>
    <row r="2990" spans="2:31" s="256" customFormat="1" ht="17.100000000000001" customHeight="1" x14ac:dyDescent="0.15">
      <c r="B2990" s="522" t="s">
        <v>289</v>
      </c>
      <c r="C2990" s="523"/>
      <c r="D2990" s="524"/>
      <c r="E2990" s="813" t="s">
        <v>555</v>
      </c>
      <c r="F2990" s="814"/>
      <c r="G2990" s="814"/>
      <c r="H2990" s="816" t="s">
        <v>8</v>
      </c>
      <c r="I2990" s="817"/>
      <c r="J2990" s="818"/>
      <c r="K2990" s="819"/>
      <c r="L2990" s="819"/>
      <c r="M2990" s="522" t="s">
        <v>289</v>
      </c>
      <c r="N2990" s="523"/>
      <c r="O2990" s="524"/>
      <c r="P2990" s="813" t="s">
        <v>555</v>
      </c>
      <c r="Q2990" s="814"/>
      <c r="R2990" s="814"/>
      <c r="S2990" s="816" t="s">
        <v>8</v>
      </c>
      <c r="T2990" s="817"/>
      <c r="U2990" s="818"/>
      <c r="V2990" s="819"/>
      <c r="W2990" s="820"/>
    </row>
    <row r="2991" spans="2:31" s="256" customFormat="1" ht="17.100000000000001" customHeight="1" x14ac:dyDescent="0.15">
      <c r="B2991" s="565" t="s">
        <v>1216</v>
      </c>
      <c r="C2991" s="566"/>
      <c r="D2991" s="885" t="s">
        <v>1117</v>
      </c>
      <c r="E2991" s="886"/>
      <c r="F2991" s="886"/>
      <c r="G2991" s="886"/>
      <c r="H2991" s="886"/>
      <c r="I2991" s="886"/>
      <c r="J2991" s="886"/>
      <c r="K2991" s="886"/>
      <c r="L2991" s="886"/>
      <c r="M2991" s="565" t="s">
        <v>567</v>
      </c>
      <c r="N2991" s="566"/>
      <c r="O2991" s="836" t="s">
        <v>1725</v>
      </c>
      <c r="P2991" s="837"/>
      <c r="Q2991" s="837"/>
      <c r="R2991" s="837"/>
      <c r="S2991" s="837"/>
      <c r="T2991" s="837"/>
      <c r="U2991" s="837"/>
      <c r="V2991" s="837"/>
      <c r="W2991" s="838"/>
    </row>
    <row r="2992" spans="2:31" s="256" customFormat="1" ht="20.100000000000001" customHeight="1" x14ac:dyDescent="0.15">
      <c r="B2992" s="861" t="s">
        <v>564</v>
      </c>
      <c r="C2992" s="839" t="s">
        <v>565</v>
      </c>
      <c r="D2992" s="883" t="s">
        <v>1429</v>
      </c>
      <c r="E2992" s="884"/>
      <c r="F2992" s="846"/>
      <c r="G2992" s="847"/>
      <c r="H2992" s="847"/>
      <c r="I2992" s="847"/>
      <c r="J2992" s="847"/>
      <c r="K2992" s="847"/>
      <c r="L2992" s="847"/>
      <c r="M2992" s="861" t="s">
        <v>564</v>
      </c>
      <c r="N2992" s="839" t="s">
        <v>565</v>
      </c>
      <c r="O2992" s="883" t="s">
        <v>1443</v>
      </c>
      <c r="P2992" s="884"/>
      <c r="Q2992" s="846"/>
      <c r="R2992" s="847"/>
      <c r="S2992" s="847"/>
      <c r="T2992" s="847"/>
      <c r="U2992" s="847"/>
      <c r="V2992" s="847"/>
      <c r="W2992" s="848"/>
    </row>
    <row r="2993" spans="2:23" s="256" customFormat="1" ht="20.100000000000001" customHeight="1" x14ac:dyDescent="0.15">
      <c r="B2993" s="859"/>
      <c r="C2993" s="830"/>
      <c r="D2993" s="880"/>
      <c r="E2993" s="881"/>
      <c r="F2993" s="849"/>
      <c r="G2993" s="850"/>
      <c r="H2993" s="850"/>
      <c r="I2993" s="850"/>
      <c r="J2993" s="850"/>
      <c r="K2993" s="850"/>
      <c r="L2993" s="850"/>
      <c r="M2993" s="859"/>
      <c r="N2993" s="830"/>
      <c r="O2993" s="880"/>
      <c r="P2993" s="881"/>
      <c r="Q2993" s="849"/>
      <c r="R2993" s="850"/>
      <c r="S2993" s="850"/>
      <c r="T2993" s="850"/>
      <c r="U2993" s="850"/>
      <c r="V2993" s="850"/>
      <c r="W2993" s="851"/>
    </row>
    <row r="2994" spans="2:23" s="256" customFormat="1" ht="20.100000000000001" customHeight="1" x14ac:dyDescent="0.15">
      <c r="B2994" s="859"/>
      <c r="C2994" s="839" t="s">
        <v>2</v>
      </c>
      <c r="D2994" s="842">
        <v>8</v>
      </c>
      <c r="E2994" s="843"/>
      <c r="F2994" s="849"/>
      <c r="G2994" s="850"/>
      <c r="H2994" s="850"/>
      <c r="I2994" s="850"/>
      <c r="J2994" s="850"/>
      <c r="K2994" s="850"/>
      <c r="L2994" s="850"/>
      <c r="M2994" s="859"/>
      <c r="N2994" s="839" t="s">
        <v>2</v>
      </c>
      <c r="O2994" s="842">
        <v>1</v>
      </c>
      <c r="P2994" s="843"/>
      <c r="Q2994" s="849"/>
      <c r="R2994" s="850"/>
      <c r="S2994" s="850"/>
      <c r="T2994" s="850"/>
      <c r="U2994" s="850"/>
      <c r="V2994" s="850"/>
      <c r="W2994" s="851"/>
    </row>
    <row r="2995" spans="2:23" s="256" customFormat="1" ht="20.100000000000001" customHeight="1" x14ac:dyDescent="0.15">
      <c r="B2995" s="860"/>
      <c r="C2995" s="830"/>
      <c r="D2995" s="844"/>
      <c r="E2995" s="845"/>
      <c r="F2995" s="849"/>
      <c r="G2995" s="850"/>
      <c r="H2995" s="850"/>
      <c r="I2995" s="850"/>
      <c r="J2995" s="850"/>
      <c r="K2995" s="850"/>
      <c r="L2995" s="850"/>
      <c r="M2995" s="860"/>
      <c r="N2995" s="830"/>
      <c r="O2995" s="844"/>
      <c r="P2995" s="845"/>
      <c r="Q2995" s="849"/>
      <c r="R2995" s="850"/>
      <c r="S2995" s="850"/>
      <c r="T2995" s="850"/>
      <c r="U2995" s="850"/>
      <c r="V2995" s="850"/>
      <c r="W2995" s="851"/>
    </row>
    <row r="2996" spans="2:23" s="256" customFormat="1" ht="17.100000000000001" customHeight="1" x14ac:dyDescent="0.15">
      <c r="B2996" s="574" t="s">
        <v>566</v>
      </c>
      <c r="C2996" s="574" t="s">
        <v>3</v>
      </c>
      <c r="D2996" s="842" t="s">
        <v>331</v>
      </c>
      <c r="E2996" s="843"/>
      <c r="F2996" s="849"/>
      <c r="G2996" s="850"/>
      <c r="H2996" s="850"/>
      <c r="I2996" s="850"/>
      <c r="J2996" s="850"/>
      <c r="K2996" s="850"/>
      <c r="L2996" s="850"/>
      <c r="M2996" s="574" t="s">
        <v>566</v>
      </c>
      <c r="N2996" s="574" t="s">
        <v>3</v>
      </c>
      <c r="O2996" s="842" t="s">
        <v>534</v>
      </c>
      <c r="P2996" s="843"/>
      <c r="Q2996" s="849"/>
      <c r="R2996" s="850"/>
      <c r="S2996" s="850"/>
      <c r="T2996" s="850"/>
      <c r="U2996" s="850"/>
      <c r="V2996" s="850"/>
      <c r="W2996" s="851"/>
    </row>
    <row r="2997" spans="2:23" s="256" customFormat="1" ht="17.100000000000001" customHeight="1" x14ac:dyDescent="0.15">
      <c r="B2997" s="574"/>
      <c r="C2997" s="574"/>
      <c r="D2997" s="844"/>
      <c r="E2997" s="845"/>
      <c r="F2997" s="849"/>
      <c r="G2997" s="850"/>
      <c r="H2997" s="850"/>
      <c r="I2997" s="850"/>
      <c r="J2997" s="850"/>
      <c r="K2997" s="850"/>
      <c r="L2997" s="850"/>
      <c r="M2997" s="574"/>
      <c r="N2997" s="574"/>
      <c r="O2997" s="844"/>
      <c r="P2997" s="845"/>
      <c r="Q2997" s="849"/>
      <c r="R2997" s="850"/>
      <c r="S2997" s="850"/>
      <c r="T2997" s="850"/>
      <c r="U2997" s="850"/>
      <c r="V2997" s="850"/>
      <c r="W2997" s="851"/>
    </row>
    <row r="2998" spans="2:23" s="256" customFormat="1" ht="17.100000000000001" customHeight="1" x14ac:dyDescent="0.15">
      <c r="B2998" s="574"/>
      <c r="C2998" s="574" t="s">
        <v>4</v>
      </c>
      <c r="D2998" s="842" t="s">
        <v>354</v>
      </c>
      <c r="E2998" s="843"/>
      <c r="F2998" s="849"/>
      <c r="G2998" s="850"/>
      <c r="H2998" s="850"/>
      <c r="I2998" s="850"/>
      <c r="J2998" s="850"/>
      <c r="K2998" s="850"/>
      <c r="L2998" s="850"/>
      <c r="M2998" s="574"/>
      <c r="N2998" s="574" t="s">
        <v>4</v>
      </c>
      <c r="O2998" s="842" t="s">
        <v>485</v>
      </c>
      <c r="P2998" s="843"/>
      <c r="Q2998" s="849"/>
      <c r="R2998" s="850"/>
      <c r="S2998" s="850"/>
      <c r="T2998" s="850"/>
      <c r="U2998" s="850"/>
      <c r="V2998" s="850"/>
      <c r="W2998" s="851"/>
    </row>
    <row r="2999" spans="2:23" s="256" customFormat="1" ht="17.100000000000001" customHeight="1" x14ac:dyDescent="0.15">
      <c r="B2999" s="574"/>
      <c r="C2999" s="574"/>
      <c r="D2999" s="844"/>
      <c r="E2999" s="845"/>
      <c r="F2999" s="849"/>
      <c r="G2999" s="850"/>
      <c r="H2999" s="850"/>
      <c r="I2999" s="850"/>
      <c r="J2999" s="850"/>
      <c r="K2999" s="850"/>
      <c r="L2999" s="850"/>
      <c r="M2999" s="574"/>
      <c r="N2999" s="574"/>
      <c r="O2999" s="844"/>
      <c r="P2999" s="845"/>
      <c r="Q2999" s="849"/>
      <c r="R2999" s="850"/>
      <c r="S2999" s="850"/>
      <c r="T2999" s="850"/>
      <c r="U2999" s="850"/>
      <c r="V2999" s="850"/>
      <c r="W2999" s="851"/>
    </row>
    <row r="3000" spans="2:23" s="256" customFormat="1" ht="17.100000000000001" customHeight="1" x14ac:dyDescent="0.15">
      <c r="B3000" s="522" t="s">
        <v>5</v>
      </c>
      <c r="C3000" s="524"/>
      <c r="D3000" s="827" t="s">
        <v>332</v>
      </c>
      <c r="E3000" s="828"/>
      <c r="F3000" s="849"/>
      <c r="G3000" s="850"/>
      <c r="H3000" s="850"/>
      <c r="I3000" s="850"/>
      <c r="J3000" s="850"/>
      <c r="K3000" s="850"/>
      <c r="L3000" s="850"/>
      <c r="M3000" s="522" t="s">
        <v>5</v>
      </c>
      <c r="N3000" s="524"/>
      <c r="O3000" s="827" t="s">
        <v>332</v>
      </c>
      <c r="P3000" s="828"/>
      <c r="Q3000" s="849"/>
      <c r="R3000" s="850"/>
      <c r="S3000" s="850"/>
      <c r="T3000" s="850"/>
      <c r="U3000" s="850"/>
      <c r="V3000" s="850"/>
      <c r="W3000" s="851"/>
    </row>
    <row r="3001" spans="2:23" s="256" customFormat="1" ht="17.100000000000001" customHeight="1" x14ac:dyDescent="0.15">
      <c r="B3001" s="522" t="s">
        <v>6</v>
      </c>
      <c r="C3001" s="524"/>
      <c r="D3001" s="844" t="s">
        <v>532</v>
      </c>
      <c r="E3001" s="845"/>
      <c r="F3001" s="849"/>
      <c r="G3001" s="850"/>
      <c r="H3001" s="850"/>
      <c r="I3001" s="850"/>
      <c r="J3001" s="850"/>
      <c r="K3001" s="850"/>
      <c r="L3001" s="850"/>
      <c r="M3001" s="522" t="s">
        <v>6</v>
      </c>
      <c r="N3001" s="524"/>
      <c r="O3001" s="844" t="s">
        <v>338</v>
      </c>
      <c r="P3001" s="845"/>
      <c r="Q3001" s="849"/>
      <c r="R3001" s="850"/>
      <c r="S3001" s="850"/>
      <c r="T3001" s="850"/>
      <c r="U3001" s="850"/>
      <c r="V3001" s="850"/>
      <c r="W3001" s="851"/>
    </row>
    <row r="3002" spans="2:23" s="256" customFormat="1" ht="17.100000000000001" customHeight="1" x14ac:dyDescent="0.15">
      <c r="B3002" s="562" t="s">
        <v>29</v>
      </c>
      <c r="C3002" s="831" t="s">
        <v>267</v>
      </c>
      <c r="D3002" s="832"/>
      <c r="E3002" s="260"/>
      <c r="F3002" s="849"/>
      <c r="G3002" s="850"/>
      <c r="H3002" s="850"/>
      <c r="I3002" s="850"/>
      <c r="J3002" s="850"/>
      <c r="K3002" s="850"/>
      <c r="L3002" s="850"/>
      <c r="M3002" s="562" t="s">
        <v>29</v>
      </c>
      <c r="N3002" s="831" t="s">
        <v>267</v>
      </c>
      <c r="O3002" s="832"/>
      <c r="P3002" s="260"/>
      <c r="Q3002" s="849"/>
      <c r="R3002" s="850"/>
      <c r="S3002" s="850"/>
      <c r="T3002" s="850"/>
      <c r="U3002" s="850"/>
      <c r="V3002" s="850"/>
      <c r="W3002" s="851"/>
    </row>
    <row r="3003" spans="2:23" s="256" customFormat="1" ht="17.100000000000001" customHeight="1" x14ac:dyDescent="0.15">
      <c r="B3003" s="565"/>
      <c r="C3003" s="831" t="s">
        <v>268</v>
      </c>
      <c r="D3003" s="832"/>
      <c r="E3003" s="261" t="s">
        <v>551</v>
      </c>
      <c r="F3003" s="852"/>
      <c r="G3003" s="853"/>
      <c r="H3003" s="853"/>
      <c r="I3003" s="853"/>
      <c r="J3003" s="853"/>
      <c r="K3003" s="853"/>
      <c r="L3003" s="853"/>
      <c r="M3003" s="565"/>
      <c r="N3003" s="831" t="s">
        <v>268</v>
      </c>
      <c r="O3003" s="832"/>
      <c r="P3003" s="261" t="s">
        <v>551</v>
      </c>
      <c r="Q3003" s="852"/>
      <c r="R3003" s="853"/>
      <c r="S3003" s="853"/>
      <c r="T3003" s="853"/>
      <c r="U3003" s="853"/>
      <c r="V3003" s="853"/>
      <c r="W3003" s="854"/>
    </row>
    <row r="3004" spans="2:23" s="256" customFormat="1" ht="17.100000000000001" customHeight="1" x14ac:dyDescent="0.15">
      <c r="B3004" s="522" t="s">
        <v>7</v>
      </c>
      <c r="C3004" s="523"/>
      <c r="D3004" s="524"/>
      <c r="E3004" s="833" t="s">
        <v>1438</v>
      </c>
      <c r="F3004" s="857"/>
      <c r="G3004" s="857"/>
      <c r="H3004" s="857"/>
      <c r="I3004" s="857"/>
      <c r="J3004" s="857"/>
      <c r="K3004" s="857"/>
      <c r="L3004" s="858"/>
      <c r="M3004" s="522" t="s">
        <v>7</v>
      </c>
      <c r="N3004" s="523"/>
      <c r="O3004" s="524"/>
      <c r="P3004" s="833" t="s">
        <v>1444</v>
      </c>
      <c r="Q3004" s="834"/>
      <c r="R3004" s="834"/>
      <c r="S3004" s="834"/>
      <c r="T3004" s="834"/>
      <c r="U3004" s="834"/>
      <c r="V3004" s="834"/>
      <c r="W3004" s="835"/>
    </row>
    <row r="3005" spans="2:23" s="256" customFormat="1" ht="17.100000000000001" customHeight="1" x14ac:dyDescent="0.15">
      <c r="B3005" s="522" t="s">
        <v>46</v>
      </c>
      <c r="C3005" s="523"/>
      <c r="D3005" s="524"/>
      <c r="E3005" s="833" t="s">
        <v>1439</v>
      </c>
      <c r="F3005" s="857"/>
      <c r="G3005" s="857"/>
      <c r="H3005" s="857"/>
      <c r="I3005" s="857"/>
      <c r="J3005" s="857"/>
      <c r="K3005" s="857"/>
      <c r="L3005" s="858"/>
      <c r="M3005" s="522" t="s">
        <v>46</v>
      </c>
      <c r="N3005" s="523"/>
      <c r="O3005" s="524"/>
      <c r="P3005" s="813" t="s">
        <v>1445</v>
      </c>
      <c r="Q3005" s="814"/>
      <c r="R3005" s="814"/>
      <c r="S3005" s="814"/>
      <c r="T3005" s="814"/>
      <c r="U3005" s="814"/>
      <c r="V3005" s="814"/>
      <c r="W3005" s="815"/>
    </row>
    <row r="3006" spans="2:23" s="256" customFormat="1" ht="17.100000000000001" customHeight="1" x14ac:dyDescent="0.15">
      <c r="B3006" s="522" t="s">
        <v>270</v>
      </c>
      <c r="C3006" s="523"/>
      <c r="D3006" s="524"/>
      <c r="E3006" s="813" t="s">
        <v>516</v>
      </c>
      <c r="F3006" s="814"/>
      <c r="G3006" s="814"/>
      <c r="H3006" s="855"/>
      <c r="I3006" s="855"/>
      <c r="J3006" s="855"/>
      <c r="K3006" s="855"/>
      <c r="L3006" s="856"/>
      <c r="M3006" s="522" t="s">
        <v>270</v>
      </c>
      <c r="N3006" s="523"/>
      <c r="O3006" s="524"/>
      <c r="P3006" s="813" t="s">
        <v>516</v>
      </c>
      <c r="Q3006" s="814"/>
      <c r="R3006" s="814"/>
      <c r="S3006" s="814"/>
      <c r="T3006" s="814"/>
      <c r="U3006" s="814"/>
      <c r="V3006" s="814"/>
      <c r="W3006" s="815"/>
    </row>
    <row r="3007" spans="2:23" s="256" customFormat="1" ht="17.100000000000001" customHeight="1" x14ac:dyDescent="0.15">
      <c r="B3007" s="522" t="s">
        <v>289</v>
      </c>
      <c r="C3007" s="523"/>
      <c r="D3007" s="524"/>
      <c r="E3007" s="813" t="s">
        <v>555</v>
      </c>
      <c r="F3007" s="814"/>
      <c r="G3007" s="814"/>
      <c r="H3007" s="816" t="s">
        <v>8</v>
      </c>
      <c r="I3007" s="817"/>
      <c r="J3007" s="818"/>
      <c r="K3007" s="819"/>
      <c r="L3007" s="819"/>
      <c r="M3007" s="522" t="s">
        <v>289</v>
      </c>
      <c r="N3007" s="523"/>
      <c r="O3007" s="524"/>
      <c r="P3007" s="862" t="s">
        <v>1101</v>
      </c>
      <c r="Q3007" s="863"/>
      <c r="R3007" s="864"/>
      <c r="S3007" s="816" t="s">
        <v>8</v>
      </c>
      <c r="T3007" s="817"/>
      <c r="U3007" s="818"/>
      <c r="V3007" s="819"/>
      <c r="W3007" s="820"/>
    </row>
    <row r="3008" spans="2:23" s="256" customFormat="1" ht="17.100000000000001" customHeight="1" x14ac:dyDescent="0.15">
      <c r="B3008" s="565" t="s">
        <v>567</v>
      </c>
      <c r="C3008" s="566"/>
      <c r="D3008" s="836" t="s">
        <v>1725</v>
      </c>
      <c r="E3008" s="837"/>
      <c r="F3008" s="837"/>
      <c r="G3008" s="837"/>
      <c r="H3008" s="837"/>
      <c r="I3008" s="837"/>
      <c r="J3008" s="837"/>
      <c r="K3008" s="837"/>
      <c r="L3008" s="838"/>
      <c r="M3008" s="865" t="s">
        <v>567</v>
      </c>
      <c r="N3008" s="866"/>
      <c r="O3008" s="821" t="s">
        <v>1109</v>
      </c>
      <c r="P3008" s="822"/>
      <c r="Q3008" s="822"/>
      <c r="R3008" s="822"/>
      <c r="S3008" s="822"/>
      <c r="T3008" s="822"/>
      <c r="U3008" s="822"/>
      <c r="V3008" s="822"/>
      <c r="W3008" s="823"/>
    </row>
    <row r="3009" spans="2:31" ht="15" customHeight="1" x14ac:dyDescent="0.15">
      <c r="B3009" s="263"/>
      <c r="C3009" s="824" t="s">
        <v>568</v>
      </c>
      <c r="D3009" s="825"/>
      <c r="E3009" s="825"/>
      <c r="F3009" s="825"/>
      <c r="G3009" s="825"/>
      <c r="H3009" s="825"/>
      <c r="I3009" s="825"/>
      <c r="J3009" s="825"/>
      <c r="K3009" s="825"/>
      <c r="L3009" s="825"/>
      <c r="M3009" s="263"/>
      <c r="N3009" s="263" t="s">
        <v>569</v>
      </c>
      <c r="O3009" s="263"/>
      <c r="P3009" s="263"/>
      <c r="Q3009" s="263"/>
      <c r="R3009" s="263"/>
      <c r="S3009" s="263"/>
      <c r="T3009" s="263"/>
      <c r="U3009" s="263"/>
      <c r="V3009" s="263"/>
      <c r="W3009" s="263"/>
      <c r="AA3009" s="256"/>
      <c r="AB3009" s="256"/>
      <c r="AC3009" s="256"/>
      <c r="AD3009" s="256"/>
      <c r="AE3009" s="256"/>
    </row>
    <row r="3010" spans="2:31" ht="15" customHeight="1" x14ac:dyDescent="0.15">
      <c r="B3010" s="263"/>
      <c r="C3010" s="826"/>
      <c r="D3010" s="826"/>
      <c r="E3010" s="826"/>
      <c r="F3010" s="826"/>
      <c r="G3010" s="826"/>
      <c r="H3010" s="826"/>
      <c r="I3010" s="826"/>
      <c r="J3010" s="826"/>
      <c r="K3010" s="826"/>
      <c r="L3010" s="826"/>
      <c r="M3010" s="263"/>
      <c r="N3010" s="263" t="s">
        <v>570</v>
      </c>
      <c r="O3010" s="263"/>
      <c r="P3010" s="263"/>
      <c r="Q3010" s="263"/>
      <c r="R3010" s="263"/>
      <c r="S3010" s="263"/>
      <c r="T3010" s="263"/>
      <c r="U3010" s="263"/>
      <c r="V3010" s="263"/>
      <c r="W3010" s="263"/>
      <c r="AA3010" s="256"/>
      <c r="AB3010" s="256"/>
      <c r="AC3010" s="256"/>
      <c r="AD3010" s="256"/>
      <c r="AE3010" s="256"/>
    </row>
    <row r="3011" spans="2:31" ht="15" customHeight="1" x14ac:dyDescent="0.15">
      <c r="C3011" s="263" t="s">
        <v>571</v>
      </c>
      <c r="N3011" s="264" t="s">
        <v>517</v>
      </c>
      <c r="O3011" s="264"/>
      <c r="P3011" s="264"/>
      <c r="Q3011" s="264"/>
      <c r="R3011" s="264"/>
      <c r="S3011" s="264"/>
      <c r="T3011" s="264"/>
      <c r="U3011" s="264"/>
      <c r="V3011" s="264"/>
      <c r="AA3011" s="256"/>
      <c r="AB3011" s="256"/>
      <c r="AC3011" s="256"/>
      <c r="AD3011" s="256"/>
      <c r="AE3011" s="256"/>
    </row>
    <row r="3012" spans="2:31" ht="15" customHeight="1" x14ac:dyDescent="0.15">
      <c r="C3012" s="263" t="s">
        <v>573</v>
      </c>
      <c r="N3012" s="264" t="s">
        <v>572</v>
      </c>
      <c r="O3012" s="264"/>
      <c r="P3012" s="264"/>
      <c r="Q3012" s="264"/>
      <c r="R3012" s="264"/>
      <c r="S3012" s="264"/>
      <c r="T3012" s="264"/>
      <c r="U3012" s="264"/>
      <c r="V3012" s="264"/>
      <c r="AA3012" s="256"/>
      <c r="AB3012" s="256"/>
      <c r="AC3012" s="256"/>
      <c r="AD3012" s="256"/>
      <c r="AE3012" s="256"/>
    </row>
    <row r="3013" spans="2:31" x14ac:dyDescent="0.15">
      <c r="C3013" s="264" t="s">
        <v>542</v>
      </c>
      <c r="N3013" s="264" t="s">
        <v>450</v>
      </c>
      <c r="O3013" s="264"/>
      <c r="P3013" s="264"/>
      <c r="Q3013" s="264"/>
      <c r="R3013" s="264"/>
      <c r="S3013" s="264"/>
      <c r="T3013" s="264"/>
      <c r="U3013" s="264"/>
      <c r="V3013" s="264"/>
      <c r="AA3013" s="256"/>
      <c r="AB3013" s="256"/>
      <c r="AC3013" s="256"/>
      <c r="AD3013" s="256"/>
      <c r="AE3013" s="256"/>
    </row>
    <row r="3014" spans="2:31" x14ac:dyDescent="0.15">
      <c r="N3014" s="264"/>
      <c r="AA3014" s="256"/>
      <c r="AB3014" s="256"/>
      <c r="AC3014" s="256"/>
      <c r="AD3014" s="256"/>
      <c r="AE3014" s="256"/>
    </row>
    <row r="3015" spans="2:31" x14ac:dyDescent="0.15">
      <c r="N3015" s="264"/>
      <c r="AA3015" s="256"/>
      <c r="AB3015" s="256"/>
      <c r="AC3015" s="256"/>
      <c r="AD3015" s="256"/>
      <c r="AE3015" s="256"/>
    </row>
    <row r="3016" spans="2:31" ht="9" customHeight="1" x14ac:dyDescent="0.15">
      <c r="AA3016" s="256"/>
      <c r="AB3016" s="256"/>
      <c r="AC3016" s="256"/>
      <c r="AD3016" s="256"/>
      <c r="AE3016" s="256"/>
    </row>
    <row r="3017" spans="2:31" s="256" customFormat="1" ht="22.5" customHeight="1" x14ac:dyDescent="0.15">
      <c r="B3017" s="867" t="s">
        <v>563</v>
      </c>
      <c r="C3017" s="867"/>
      <c r="D3017" s="867"/>
      <c r="E3017" s="867"/>
      <c r="F3017" s="867"/>
      <c r="G3017" s="867"/>
      <c r="H3017" s="867"/>
      <c r="I3017" s="867"/>
      <c r="J3017" s="867"/>
      <c r="K3017" s="867"/>
      <c r="L3017" s="867"/>
      <c r="M3017" s="867"/>
      <c r="N3017" s="867"/>
      <c r="O3017" s="867"/>
      <c r="P3017" s="867"/>
      <c r="Q3017" s="867"/>
      <c r="R3017" s="867"/>
      <c r="S3017" s="867"/>
      <c r="T3017" s="867"/>
      <c r="U3017" s="867"/>
      <c r="V3017" s="867"/>
      <c r="W3017" s="867"/>
      <c r="Y3017" s="242" t="s">
        <v>551</v>
      </c>
    </row>
    <row r="3018" spans="2:31" s="256" customFormat="1" ht="20.100000000000001" customHeight="1" x14ac:dyDescent="0.15">
      <c r="B3018" s="258" t="s">
        <v>27</v>
      </c>
      <c r="C3018" s="258"/>
      <c r="D3018" s="868" t="str">
        <f>D2973</f>
        <v>ミネトンネル</v>
      </c>
      <c r="E3018" s="868"/>
      <c r="F3018" s="868"/>
      <c r="G3018" s="868"/>
      <c r="H3018" s="869" t="s">
        <v>28</v>
      </c>
      <c r="I3018" s="869"/>
      <c r="J3018" s="870" t="str">
        <f>J2973</f>
        <v>一般国道　316号</v>
      </c>
      <c r="K3018" s="870"/>
      <c r="L3018" s="870"/>
      <c r="M3018" s="871" t="s">
        <v>255</v>
      </c>
      <c r="N3018" s="871"/>
      <c r="O3018" s="871"/>
      <c r="P3018" s="872" t="str">
        <f>P2973</f>
        <v>株式会社ニュージェック</v>
      </c>
      <c r="Q3018" s="872"/>
      <c r="R3018" s="872"/>
      <c r="S3018" s="562" t="s">
        <v>220</v>
      </c>
      <c r="T3018" s="564"/>
      <c r="U3018" s="873">
        <f>U2973</f>
        <v>44294</v>
      </c>
      <c r="V3018" s="874"/>
      <c r="W3018" s="875"/>
      <c r="Y3018" s="242" t="s">
        <v>554</v>
      </c>
    </row>
    <row r="3019" spans="2:31" s="256" customFormat="1" ht="20.100000000000001" customHeight="1" x14ac:dyDescent="0.15">
      <c r="B3019" s="259" t="s">
        <v>0</v>
      </c>
      <c r="C3019" s="259"/>
      <c r="D3019" s="879" t="str">
        <f>D2974</f>
        <v>美祢トンネル</v>
      </c>
      <c r="E3019" s="879"/>
      <c r="F3019" s="879"/>
      <c r="G3019" s="879"/>
      <c r="H3019" s="541" t="s">
        <v>1</v>
      </c>
      <c r="I3019" s="541"/>
      <c r="J3019" s="870" t="str">
        <f>J2974</f>
        <v>宇部土木建築事務所</v>
      </c>
      <c r="K3019" s="870"/>
      <c r="L3019" s="870"/>
      <c r="M3019" s="871" t="s">
        <v>256</v>
      </c>
      <c r="N3019" s="871"/>
      <c r="O3019" s="871"/>
      <c r="P3019" s="872" t="str">
        <f>P2974</f>
        <v>石村　勝伸</v>
      </c>
      <c r="Q3019" s="872"/>
      <c r="R3019" s="872"/>
      <c r="S3019" s="705"/>
      <c r="T3019" s="706"/>
      <c r="U3019" s="876"/>
      <c r="V3019" s="877"/>
      <c r="W3019" s="878"/>
      <c r="Y3019" s="242" t="s">
        <v>54</v>
      </c>
    </row>
    <row r="3020" spans="2:31" s="256" customFormat="1" ht="20.100000000000001" customHeight="1" x14ac:dyDescent="0.15">
      <c r="B3020" s="861" t="s">
        <v>564</v>
      </c>
      <c r="C3020" s="839" t="s">
        <v>565</v>
      </c>
      <c r="D3020" s="883" t="s">
        <v>1443</v>
      </c>
      <c r="E3020" s="884"/>
      <c r="F3020" s="846"/>
      <c r="G3020" s="847"/>
      <c r="H3020" s="847"/>
      <c r="I3020" s="847"/>
      <c r="J3020" s="847"/>
      <c r="K3020" s="847"/>
      <c r="L3020" s="847"/>
      <c r="M3020" s="861" t="s">
        <v>564</v>
      </c>
      <c r="N3020" s="839" t="s">
        <v>565</v>
      </c>
      <c r="O3020" s="883" t="s">
        <v>1443</v>
      </c>
      <c r="P3020" s="884"/>
      <c r="Q3020" s="846"/>
      <c r="R3020" s="847"/>
      <c r="S3020" s="847"/>
      <c r="T3020" s="847"/>
      <c r="U3020" s="847"/>
      <c r="V3020" s="847"/>
      <c r="W3020" s="848"/>
      <c r="Y3020" s="242" t="s">
        <v>55</v>
      </c>
    </row>
    <row r="3021" spans="2:31" s="256" customFormat="1" ht="20.100000000000001" customHeight="1" x14ac:dyDescent="0.15">
      <c r="B3021" s="859"/>
      <c r="C3021" s="830"/>
      <c r="D3021" s="880"/>
      <c r="E3021" s="881"/>
      <c r="F3021" s="849"/>
      <c r="G3021" s="850"/>
      <c r="H3021" s="850"/>
      <c r="I3021" s="850"/>
      <c r="J3021" s="850"/>
      <c r="K3021" s="850"/>
      <c r="L3021" s="850"/>
      <c r="M3021" s="859"/>
      <c r="N3021" s="830"/>
      <c r="O3021" s="880"/>
      <c r="P3021" s="881"/>
      <c r="Q3021" s="849"/>
      <c r="R3021" s="850"/>
      <c r="S3021" s="850"/>
      <c r="T3021" s="850"/>
      <c r="U3021" s="850"/>
      <c r="V3021" s="850"/>
      <c r="W3021" s="851"/>
    </row>
    <row r="3022" spans="2:31" s="256" customFormat="1" ht="20.100000000000001" customHeight="1" x14ac:dyDescent="0.15">
      <c r="B3022" s="859"/>
      <c r="C3022" s="839" t="s">
        <v>2</v>
      </c>
      <c r="D3022" s="842">
        <v>2</v>
      </c>
      <c r="E3022" s="843"/>
      <c r="F3022" s="849"/>
      <c r="G3022" s="850"/>
      <c r="H3022" s="850"/>
      <c r="I3022" s="850"/>
      <c r="J3022" s="850"/>
      <c r="K3022" s="850"/>
      <c r="L3022" s="850"/>
      <c r="M3022" s="859"/>
      <c r="N3022" s="839" t="s">
        <v>2</v>
      </c>
      <c r="O3022" s="842">
        <v>3</v>
      </c>
      <c r="P3022" s="843"/>
      <c r="Q3022" s="849"/>
      <c r="R3022" s="850"/>
      <c r="S3022" s="850"/>
      <c r="T3022" s="850"/>
      <c r="U3022" s="850"/>
      <c r="V3022" s="850"/>
      <c r="W3022" s="851"/>
    </row>
    <row r="3023" spans="2:31" s="256" customFormat="1" ht="20.100000000000001" customHeight="1" x14ac:dyDescent="0.15">
      <c r="B3023" s="860"/>
      <c r="C3023" s="830"/>
      <c r="D3023" s="844"/>
      <c r="E3023" s="845"/>
      <c r="F3023" s="849"/>
      <c r="G3023" s="850"/>
      <c r="H3023" s="850"/>
      <c r="I3023" s="850"/>
      <c r="J3023" s="850"/>
      <c r="K3023" s="850"/>
      <c r="L3023" s="850"/>
      <c r="M3023" s="860"/>
      <c r="N3023" s="830"/>
      <c r="O3023" s="844"/>
      <c r="P3023" s="845"/>
      <c r="Q3023" s="849"/>
      <c r="R3023" s="850"/>
      <c r="S3023" s="850"/>
      <c r="T3023" s="850"/>
      <c r="U3023" s="850"/>
      <c r="V3023" s="850"/>
      <c r="W3023" s="851"/>
    </row>
    <row r="3024" spans="2:31" s="256" customFormat="1" ht="17.100000000000001" customHeight="1" x14ac:dyDescent="0.15">
      <c r="B3024" s="574" t="s">
        <v>566</v>
      </c>
      <c r="C3024" s="574" t="s">
        <v>3</v>
      </c>
      <c r="D3024" s="842" t="s">
        <v>534</v>
      </c>
      <c r="E3024" s="843"/>
      <c r="F3024" s="849"/>
      <c r="G3024" s="850"/>
      <c r="H3024" s="850"/>
      <c r="I3024" s="850"/>
      <c r="J3024" s="850"/>
      <c r="K3024" s="850"/>
      <c r="L3024" s="850"/>
      <c r="M3024" s="574" t="s">
        <v>566</v>
      </c>
      <c r="N3024" s="574" t="s">
        <v>3</v>
      </c>
      <c r="O3024" s="842" t="s">
        <v>534</v>
      </c>
      <c r="P3024" s="843"/>
      <c r="Q3024" s="849"/>
      <c r="R3024" s="850"/>
      <c r="S3024" s="850"/>
      <c r="T3024" s="850"/>
      <c r="U3024" s="850"/>
      <c r="V3024" s="850"/>
      <c r="W3024" s="851"/>
      <c r="AA3024" s="257"/>
      <c r="AB3024" s="257"/>
      <c r="AC3024" s="257"/>
      <c r="AD3024" s="257"/>
      <c r="AE3024" s="257"/>
    </row>
    <row r="3025" spans="2:31" s="256" customFormat="1" ht="17.100000000000001" customHeight="1" x14ac:dyDescent="0.15">
      <c r="B3025" s="574"/>
      <c r="C3025" s="574"/>
      <c r="D3025" s="844"/>
      <c r="E3025" s="845"/>
      <c r="F3025" s="849"/>
      <c r="G3025" s="850"/>
      <c r="H3025" s="850"/>
      <c r="I3025" s="850"/>
      <c r="J3025" s="850"/>
      <c r="K3025" s="850"/>
      <c r="L3025" s="850"/>
      <c r="M3025" s="574"/>
      <c r="N3025" s="574"/>
      <c r="O3025" s="844"/>
      <c r="P3025" s="845"/>
      <c r="Q3025" s="849"/>
      <c r="R3025" s="850"/>
      <c r="S3025" s="850"/>
      <c r="T3025" s="850"/>
      <c r="U3025" s="850"/>
      <c r="V3025" s="850"/>
      <c r="W3025" s="851"/>
      <c r="AA3025" s="257"/>
      <c r="AB3025" s="257"/>
      <c r="AC3025" s="257"/>
      <c r="AD3025" s="257"/>
      <c r="AE3025" s="257"/>
    </row>
    <row r="3026" spans="2:31" s="256" customFormat="1" ht="17.100000000000001" customHeight="1" x14ac:dyDescent="0.15">
      <c r="B3026" s="574"/>
      <c r="C3026" s="574" t="s">
        <v>4</v>
      </c>
      <c r="D3026" s="842" t="s">
        <v>485</v>
      </c>
      <c r="E3026" s="843"/>
      <c r="F3026" s="849"/>
      <c r="G3026" s="850"/>
      <c r="H3026" s="850"/>
      <c r="I3026" s="850"/>
      <c r="J3026" s="850"/>
      <c r="K3026" s="850"/>
      <c r="L3026" s="850"/>
      <c r="M3026" s="574"/>
      <c r="N3026" s="574" t="s">
        <v>4</v>
      </c>
      <c r="O3026" s="842" t="s">
        <v>485</v>
      </c>
      <c r="P3026" s="843"/>
      <c r="Q3026" s="849"/>
      <c r="R3026" s="850"/>
      <c r="S3026" s="850"/>
      <c r="T3026" s="850"/>
      <c r="U3026" s="850"/>
      <c r="V3026" s="850"/>
      <c r="W3026" s="851"/>
      <c r="AA3026" s="257"/>
      <c r="AB3026" s="257"/>
      <c r="AC3026" s="257"/>
      <c r="AD3026" s="257"/>
      <c r="AE3026" s="257"/>
    </row>
    <row r="3027" spans="2:31" s="256" customFormat="1" ht="17.100000000000001" customHeight="1" x14ac:dyDescent="0.15">
      <c r="B3027" s="574"/>
      <c r="C3027" s="574"/>
      <c r="D3027" s="844"/>
      <c r="E3027" s="845"/>
      <c r="F3027" s="849"/>
      <c r="G3027" s="850"/>
      <c r="H3027" s="850"/>
      <c r="I3027" s="850"/>
      <c r="J3027" s="850"/>
      <c r="K3027" s="850"/>
      <c r="L3027" s="850"/>
      <c r="M3027" s="574"/>
      <c r="N3027" s="574"/>
      <c r="O3027" s="844"/>
      <c r="P3027" s="845"/>
      <c r="Q3027" s="849"/>
      <c r="R3027" s="850"/>
      <c r="S3027" s="850"/>
      <c r="T3027" s="850"/>
      <c r="U3027" s="850"/>
      <c r="V3027" s="850"/>
      <c r="W3027" s="851"/>
      <c r="AA3027" s="257"/>
      <c r="AB3027" s="257"/>
      <c r="AC3027" s="257"/>
      <c r="AD3027" s="257"/>
      <c r="AE3027" s="257"/>
    </row>
    <row r="3028" spans="2:31" s="256" customFormat="1" ht="17.100000000000001" customHeight="1" x14ac:dyDescent="0.15">
      <c r="B3028" s="522" t="s">
        <v>5</v>
      </c>
      <c r="C3028" s="524"/>
      <c r="D3028" s="827" t="s">
        <v>332</v>
      </c>
      <c r="E3028" s="828"/>
      <c r="F3028" s="849"/>
      <c r="G3028" s="850"/>
      <c r="H3028" s="850"/>
      <c r="I3028" s="850"/>
      <c r="J3028" s="850"/>
      <c r="K3028" s="850"/>
      <c r="L3028" s="850"/>
      <c r="M3028" s="522" t="s">
        <v>5</v>
      </c>
      <c r="N3028" s="524"/>
      <c r="O3028" s="827" t="s">
        <v>332</v>
      </c>
      <c r="P3028" s="828"/>
      <c r="Q3028" s="849"/>
      <c r="R3028" s="850"/>
      <c r="S3028" s="850"/>
      <c r="T3028" s="850"/>
      <c r="U3028" s="850"/>
      <c r="V3028" s="850"/>
      <c r="W3028" s="851"/>
      <c r="AA3028" s="257"/>
      <c r="AB3028" s="257"/>
      <c r="AC3028" s="257"/>
      <c r="AD3028" s="257"/>
      <c r="AE3028" s="257"/>
    </row>
    <row r="3029" spans="2:31" s="256" customFormat="1" ht="17.100000000000001" customHeight="1" x14ac:dyDescent="0.15">
      <c r="B3029" s="522" t="s">
        <v>6</v>
      </c>
      <c r="C3029" s="524"/>
      <c r="D3029" s="844" t="s">
        <v>338</v>
      </c>
      <c r="E3029" s="845"/>
      <c r="F3029" s="849"/>
      <c r="G3029" s="850"/>
      <c r="H3029" s="850"/>
      <c r="I3029" s="850"/>
      <c r="J3029" s="850"/>
      <c r="K3029" s="850"/>
      <c r="L3029" s="850"/>
      <c r="M3029" s="522" t="s">
        <v>6</v>
      </c>
      <c r="N3029" s="524"/>
      <c r="O3029" s="844" t="s">
        <v>532</v>
      </c>
      <c r="P3029" s="845"/>
      <c r="Q3029" s="849"/>
      <c r="R3029" s="850"/>
      <c r="S3029" s="850"/>
      <c r="T3029" s="850"/>
      <c r="U3029" s="850"/>
      <c r="V3029" s="850"/>
      <c r="W3029" s="851"/>
    </row>
    <row r="3030" spans="2:31" s="256" customFormat="1" ht="17.100000000000001" customHeight="1" x14ac:dyDescent="0.15">
      <c r="B3030" s="562" t="s">
        <v>29</v>
      </c>
      <c r="C3030" s="831" t="s">
        <v>267</v>
      </c>
      <c r="D3030" s="832"/>
      <c r="E3030" s="260"/>
      <c r="F3030" s="849"/>
      <c r="G3030" s="850"/>
      <c r="H3030" s="850"/>
      <c r="I3030" s="850"/>
      <c r="J3030" s="850"/>
      <c r="K3030" s="850"/>
      <c r="L3030" s="850"/>
      <c r="M3030" s="562" t="s">
        <v>29</v>
      </c>
      <c r="N3030" s="831" t="s">
        <v>267</v>
      </c>
      <c r="O3030" s="832"/>
      <c r="P3030" s="260" t="s">
        <v>554</v>
      </c>
      <c r="Q3030" s="849"/>
      <c r="R3030" s="850"/>
      <c r="S3030" s="850"/>
      <c r="T3030" s="850"/>
      <c r="U3030" s="850"/>
      <c r="V3030" s="850"/>
      <c r="W3030" s="851"/>
    </row>
    <row r="3031" spans="2:31" s="256" customFormat="1" ht="17.100000000000001" customHeight="1" x14ac:dyDescent="0.15">
      <c r="B3031" s="565"/>
      <c r="C3031" s="831" t="s">
        <v>268</v>
      </c>
      <c r="D3031" s="832"/>
      <c r="E3031" s="261" t="s">
        <v>551</v>
      </c>
      <c r="F3031" s="852"/>
      <c r="G3031" s="853"/>
      <c r="H3031" s="853"/>
      <c r="I3031" s="853"/>
      <c r="J3031" s="853"/>
      <c r="K3031" s="853"/>
      <c r="L3031" s="853"/>
      <c r="M3031" s="565"/>
      <c r="N3031" s="831" t="s">
        <v>268</v>
      </c>
      <c r="O3031" s="832"/>
      <c r="P3031" s="261" t="s">
        <v>551</v>
      </c>
      <c r="Q3031" s="852"/>
      <c r="R3031" s="853"/>
      <c r="S3031" s="853"/>
      <c r="T3031" s="853"/>
      <c r="U3031" s="853"/>
      <c r="V3031" s="853"/>
      <c r="W3031" s="854"/>
    </row>
    <row r="3032" spans="2:31" s="256" customFormat="1" ht="17.100000000000001" customHeight="1" x14ac:dyDescent="0.15">
      <c r="B3032" s="522" t="s">
        <v>7</v>
      </c>
      <c r="C3032" s="523"/>
      <c r="D3032" s="524"/>
      <c r="E3032" s="833" t="s">
        <v>1170</v>
      </c>
      <c r="F3032" s="834"/>
      <c r="G3032" s="834"/>
      <c r="H3032" s="834"/>
      <c r="I3032" s="834"/>
      <c r="J3032" s="834"/>
      <c r="K3032" s="834"/>
      <c r="L3032" s="835"/>
      <c r="M3032" s="522" t="s">
        <v>7</v>
      </c>
      <c r="N3032" s="523"/>
      <c r="O3032" s="524"/>
      <c r="P3032" s="813" t="s">
        <v>1446</v>
      </c>
      <c r="Q3032" s="814"/>
      <c r="R3032" s="814"/>
      <c r="S3032" s="814"/>
      <c r="T3032" s="814"/>
      <c r="U3032" s="814"/>
      <c r="V3032" s="814"/>
      <c r="W3032" s="815"/>
    </row>
    <row r="3033" spans="2:31" s="256" customFormat="1" ht="17.100000000000001" customHeight="1" x14ac:dyDescent="0.15">
      <c r="B3033" s="522" t="s">
        <v>46</v>
      </c>
      <c r="C3033" s="523"/>
      <c r="D3033" s="524"/>
      <c r="E3033" s="813" t="s">
        <v>1356</v>
      </c>
      <c r="F3033" s="814"/>
      <c r="G3033" s="814"/>
      <c r="H3033" s="814"/>
      <c r="I3033" s="814"/>
      <c r="J3033" s="814"/>
      <c r="K3033" s="814"/>
      <c r="L3033" s="815"/>
      <c r="M3033" s="522" t="s">
        <v>46</v>
      </c>
      <c r="N3033" s="523"/>
      <c r="O3033" s="524"/>
      <c r="P3033" s="813" t="s">
        <v>1087</v>
      </c>
      <c r="Q3033" s="814"/>
      <c r="R3033" s="814"/>
      <c r="S3033" s="855"/>
      <c r="T3033" s="855"/>
      <c r="U3033" s="855"/>
      <c r="V3033" s="855"/>
      <c r="W3033" s="856"/>
    </row>
    <row r="3034" spans="2:31" s="256" customFormat="1" ht="17.100000000000001" customHeight="1" x14ac:dyDescent="0.15">
      <c r="B3034" s="522" t="s">
        <v>270</v>
      </c>
      <c r="C3034" s="523"/>
      <c r="D3034" s="524"/>
      <c r="E3034" s="813" t="s">
        <v>516</v>
      </c>
      <c r="F3034" s="814"/>
      <c r="G3034" s="814"/>
      <c r="H3034" s="814"/>
      <c r="I3034" s="814"/>
      <c r="J3034" s="814"/>
      <c r="K3034" s="814"/>
      <c r="L3034" s="815"/>
      <c r="M3034" s="522" t="s">
        <v>270</v>
      </c>
      <c r="N3034" s="523"/>
      <c r="O3034" s="524"/>
      <c r="P3034" s="813" t="s">
        <v>1087</v>
      </c>
      <c r="Q3034" s="814"/>
      <c r="R3034" s="814"/>
      <c r="S3034" s="855"/>
      <c r="T3034" s="855"/>
      <c r="U3034" s="855"/>
      <c r="V3034" s="855"/>
      <c r="W3034" s="856"/>
    </row>
    <row r="3035" spans="2:31" s="256" customFormat="1" ht="17.100000000000001" customHeight="1" x14ac:dyDescent="0.15">
      <c r="B3035" s="522" t="s">
        <v>289</v>
      </c>
      <c r="C3035" s="523"/>
      <c r="D3035" s="524"/>
      <c r="E3035" s="862" t="s">
        <v>1101</v>
      </c>
      <c r="F3035" s="863"/>
      <c r="G3035" s="864"/>
      <c r="H3035" s="816" t="s">
        <v>8</v>
      </c>
      <c r="I3035" s="817"/>
      <c r="J3035" s="818"/>
      <c r="K3035" s="819"/>
      <c r="L3035" s="820"/>
      <c r="M3035" s="522" t="s">
        <v>289</v>
      </c>
      <c r="N3035" s="523"/>
      <c r="O3035" s="524"/>
      <c r="P3035" s="813" t="s">
        <v>1114</v>
      </c>
      <c r="Q3035" s="814"/>
      <c r="R3035" s="814"/>
      <c r="S3035" s="816" t="s">
        <v>8</v>
      </c>
      <c r="T3035" s="817"/>
      <c r="U3035" s="818"/>
      <c r="V3035" s="819"/>
      <c r="W3035" s="820"/>
    </row>
    <row r="3036" spans="2:31" s="256" customFormat="1" ht="17.100000000000001" customHeight="1" x14ac:dyDescent="0.15">
      <c r="B3036" s="865" t="s">
        <v>567</v>
      </c>
      <c r="C3036" s="866"/>
      <c r="D3036" s="821" t="s">
        <v>1109</v>
      </c>
      <c r="E3036" s="822"/>
      <c r="F3036" s="822"/>
      <c r="G3036" s="822"/>
      <c r="H3036" s="822"/>
      <c r="I3036" s="822"/>
      <c r="J3036" s="822"/>
      <c r="K3036" s="822"/>
      <c r="L3036" s="823"/>
      <c r="M3036" s="522" t="s">
        <v>567</v>
      </c>
      <c r="N3036" s="523"/>
      <c r="O3036" s="821" t="s">
        <v>1751</v>
      </c>
      <c r="P3036" s="822"/>
      <c r="Q3036" s="822"/>
      <c r="R3036" s="822"/>
      <c r="S3036" s="822"/>
      <c r="T3036" s="822"/>
      <c r="U3036" s="822"/>
      <c r="V3036" s="822"/>
      <c r="W3036" s="823"/>
    </row>
    <row r="3037" spans="2:31" s="256" customFormat="1" ht="20.100000000000001" customHeight="1" x14ac:dyDescent="0.15">
      <c r="B3037" s="861" t="s">
        <v>564</v>
      </c>
      <c r="C3037" s="839" t="s">
        <v>565</v>
      </c>
      <c r="D3037" s="883" t="s">
        <v>1443</v>
      </c>
      <c r="E3037" s="884"/>
      <c r="F3037" s="846"/>
      <c r="G3037" s="847"/>
      <c r="H3037" s="847"/>
      <c r="I3037" s="847"/>
      <c r="J3037" s="847"/>
      <c r="K3037" s="847"/>
      <c r="L3037" s="847"/>
      <c r="M3037" s="861" t="s">
        <v>564</v>
      </c>
      <c r="N3037" s="839" t="s">
        <v>565</v>
      </c>
      <c r="O3037" s="883" t="s">
        <v>1443</v>
      </c>
      <c r="P3037" s="884"/>
      <c r="Q3037" s="846"/>
      <c r="R3037" s="847"/>
      <c r="S3037" s="847"/>
      <c r="T3037" s="847"/>
      <c r="U3037" s="847"/>
      <c r="V3037" s="847"/>
      <c r="W3037" s="848"/>
    </row>
    <row r="3038" spans="2:31" s="256" customFormat="1" ht="20.100000000000001" customHeight="1" x14ac:dyDescent="0.15">
      <c r="B3038" s="859"/>
      <c r="C3038" s="830"/>
      <c r="D3038" s="880"/>
      <c r="E3038" s="881"/>
      <c r="F3038" s="849"/>
      <c r="G3038" s="850"/>
      <c r="H3038" s="850"/>
      <c r="I3038" s="850"/>
      <c r="J3038" s="850"/>
      <c r="K3038" s="850"/>
      <c r="L3038" s="850"/>
      <c r="M3038" s="859"/>
      <c r="N3038" s="830"/>
      <c r="O3038" s="880"/>
      <c r="P3038" s="881"/>
      <c r="Q3038" s="849"/>
      <c r="R3038" s="850"/>
      <c r="S3038" s="850"/>
      <c r="T3038" s="850"/>
      <c r="U3038" s="850"/>
      <c r="V3038" s="850"/>
      <c r="W3038" s="851"/>
    </row>
    <row r="3039" spans="2:31" s="256" customFormat="1" ht="20.100000000000001" customHeight="1" x14ac:dyDescent="0.15">
      <c r="B3039" s="859"/>
      <c r="C3039" s="839" t="s">
        <v>2</v>
      </c>
      <c r="D3039" s="842">
        <v>4</v>
      </c>
      <c r="E3039" s="843"/>
      <c r="F3039" s="849"/>
      <c r="G3039" s="850"/>
      <c r="H3039" s="850"/>
      <c r="I3039" s="850"/>
      <c r="J3039" s="850"/>
      <c r="K3039" s="850"/>
      <c r="L3039" s="850"/>
      <c r="M3039" s="859"/>
      <c r="N3039" s="839" t="s">
        <v>2</v>
      </c>
      <c r="O3039" s="842">
        <v>5</v>
      </c>
      <c r="P3039" s="843"/>
      <c r="Q3039" s="849"/>
      <c r="R3039" s="850"/>
      <c r="S3039" s="850"/>
      <c r="T3039" s="850"/>
      <c r="U3039" s="850"/>
      <c r="V3039" s="850"/>
      <c r="W3039" s="851"/>
    </row>
    <row r="3040" spans="2:31" s="256" customFormat="1" ht="20.100000000000001" customHeight="1" x14ac:dyDescent="0.15">
      <c r="B3040" s="860"/>
      <c r="C3040" s="830"/>
      <c r="D3040" s="844"/>
      <c r="E3040" s="845"/>
      <c r="F3040" s="849"/>
      <c r="G3040" s="850"/>
      <c r="H3040" s="850"/>
      <c r="I3040" s="850"/>
      <c r="J3040" s="850"/>
      <c r="K3040" s="850"/>
      <c r="L3040" s="850"/>
      <c r="M3040" s="860"/>
      <c r="N3040" s="830"/>
      <c r="O3040" s="844"/>
      <c r="P3040" s="845"/>
      <c r="Q3040" s="849"/>
      <c r="R3040" s="850"/>
      <c r="S3040" s="850"/>
      <c r="T3040" s="850"/>
      <c r="U3040" s="850"/>
      <c r="V3040" s="850"/>
      <c r="W3040" s="851"/>
    </row>
    <row r="3041" spans="2:31" s="256" customFormat="1" ht="17.100000000000001" customHeight="1" x14ac:dyDescent="0.15">
      <c r="B3041" s="574" t="s">
        <v>566</v>
      </c>
      <c r="C3041" s="574" t="s">
        <v>3</v>
      </c>
      <c r="D3041" s="842" t="s">
        <v>534</v>
      </c>
      <c r="E3041" s="843"/>
      <c r="F3041" s="849"/>
      <c r="G3041" s="850"/>
      <c r="H3041" s="850"/>
      <c r="I3041" s="850"/>
      <c r="J3041" s="850"/>
      <c r="K3041" s="850"/>
      <c r="L3041" s="850"/>
      <c r="M3041" s="574" t="s">
        <v>566</v>
      </c>
      <c r="N3041" s="574" t="s">
        <v>3</v>
      </c>
      <c r="O3041" s="842" t="s">
        <v>331</v>
      </c>
      <c r="P3041" s="843"/>
      <c r="Q3041" s="849"/>
      <c r="R3041" s="850"/>
      <c r="S3041" s="850"/>
      <c r="T3041" s="850"/>
      <c r="U3041" s="850"/>
      <c r="V3041" s="850"/>
      <c r="W3041" s="851"/>
    </row>
    <row r="3042" spans="2:31" s="256" customFormat="1" ht="17.100000000000001" customHeight="1" x14ac:dyDescent="0.15">
      <c r="B3042" s="574"/>
      <c r="C3042" s="574"/>
      <c r="D3042" s="844"/>
      <c r="E3042" s="845"/>
      <c r="F3042" s="849"/>
      <c r="G3042" s="850"/>
      <c r="H3042" s="850"/>
      <c r="I3042" s="850"/>
      <c r="J3042" s="850"/>
      <c r="K3042" s="850"/>
      <c r="L3042" s="850"/>
      <c r="M3042" s="574"/>
      <c r="N3042" s="574"/>
      <c r="O3042" s="844"/>
      <c r="P3042" s="845"/>
      <c r="Q3042" s="849"/>
      <c r="R3042" s="850"/>
      <c r="S3042" s="850"/>
      <c r="T3042" s="850"/>
      <c r="U3042" s="850"/>
      <c r="V3042" s="850"/>
      <c r="W3042" s="851"/>
    </row>
    <row r="3043" spans="2:31" s="256" customFormat="1" ht="17.100000000000001" customHeight="1" x14ac:dyDescent="0.15">
      <c r="B3043" s="574"/>
      <c r="C3043" s="574" t="s">
        <v>4</v>
      </c>
      <c r="D3043" s="842" t="s">
        <v>485</v>
      </c>
      <c r="E3043" s="843"/>
      <c r="F3043" s="849"/>
      <c r="G3043" s="850"/>
      <c r="H3043" s="850"/>
      <c r="I3043" s="850"/>
      <c r="J3043" s="850"/>
      <c r="K3043" s="850"/>
      <c r="L3043" s="850"/>
      <c r="M3043" s="574"/>
      <c r="N3043" s="574" t="s">
        <v>4</v>
      </c>
      <c r="O3043" s="842" t="s">
        <v>354</v>
      </c>
      <c r="P3043" s="843"/>
      <c r="Q3043" s="849"/>
      <c r="R3043" s="850"/>
      <c r="S3043" s="850"/>
      <c r="T3043" s="850"/>
      <c r="U3043" s="850"/>
      <c r="V3043" s="850"/>
      <c r="W3043" s="851"/>
    </row>
    <row r="3044" spans="2:31" s="256" customFormat="1" ht="17.100000000000001" customHeight="1" x14ac:dyDescent="0.15">
      <c r="B3044" s="574"/>
      <c r="C3044" s="574"/>
      <c r="D3044" s="844"/>
      <c r="E3044" s="845"/>
      <c r="F3044" s="849"/>
      <c r="G3044" s="850"/>
      <c r="H3044" s="850"/>
      <c r="I3044" s="850"/>
      <c r="J3044" s="850"/>
      <c r="K3044" s="850"/>
      <c r="L3044" s="850"/>
      <c r="M3044" s="574"/>
      <c r="N3044" s="574"/>
      <c r="O3044" s="844"/>
      <c r="P3044" s="845"/>
      <c r="Q3044" s="849"/>
      <c r="R3044" s="850"/>
      <c r="S3044" s="850"/>
      <c r="T3044" s="850"/>
      <c r="U3044" s="850"/>
      <c r="V3044" s="850"/>
      <c r="W3044" s="851"/>
    </row>
    <row r="3045" spans="2:31" s="256" customFormat="1" ht="17.100000000000001" customHeight="1" x14ac:dyDescent="0.15">
      <c r="B3045" s="522" t="s">
        <v>5</v>
      </c>
      <c r="C3045" s="524"/>
      <c r="D3045" s="827" t="s">
        <v>332</v>
      </c>
      <c r="E3045" s="828"/>
      <c r="F3045" s="849"/>
      <c r="G3045" s="850"/>
      <c r="H3045" s="850"/>
      <c r="I3045" s="850"/>
      <c r="J3045" s="850"/>
      <c r="K3045" s="850"/>
      <c r="L3045" s="850"/>
      <c r="M3045" s="522" t="s">
        <v>5</v>
      </c>
      <c r="N3045" s="524"/>
      <c r="O3045" s="827" t="s">
        <v>332</v>
      </c>
      <c r="P3045" s="828"/>
      <c r="Q3045" s="849"/>
      <c r="R3045" s="850"/>
      <c r="S3045" s="850"/>
      <c r="T3045" s="850"/>
      <c r="U3045" s="850"/>
      <c r="V3045" s="850"/>
      <c r="W3045" s="851"/>
    </row>
    <row r="3046" spans="2:31" s="256" customFormat="1" ht="17.100000000000001" customHeight="1" x14ac:dyDescent="0.15">
      <c r="B3046" s="522" t="s">
        <v>6</v>
      </c>
      <c r="C3046" s="524"/>
      <c r="D3046" s="844" t="s">
        <v>338</v>
      </c>
      <c r="E3046" s="845"/>
      <c r="F3046" s="849"/>
      <c r="G3046" s="850"/>
      <c r="H3046" s="850"/>
      <c r="I3046" s="850"/>
      <c r="J3046" s="850"/>
      <c r="K3046" s="850"/>
      <c r="L3046" s="850"/>
      <c r="M3046" s="522" t="s">
        <v>6</v>
      </c>
      <c r="N3046" s="524"/>
      <c r="O3046" s="844" t="s">
        <v>532</v>
      </c>
      <c r="P3046" s="845"/>
      <c r="Q3046" s="849"/>
      <c r="R3046" s="850"/>
      <c r="S3046" s="850"/>
      <c r="T3046" s="850"/>
      <c r="U3046" s="850"/>
      <c r="V3046" s="850"/>
      <c r="W3046" s="851"/>
    </row>
    <row r="3047" spans="2:31" s="256" customFormat="1" ht="17.100000000000001" customHeight="1" x14ac:dyDescent="0.15">
      <c r="B3047" s="562" t="s">
        <v>29</v>
      </c>
      <c r="C3047" s="831" t="s">
        <v>267</v>
      </c>
      <c r="D3047" s="832"/>
      <c r="E3047" s="260"/>
      <c r="F3047" s="849"/>
      <c r="G3047" s="850"/>
      <c r="H3047" s="850"/>
      <c r="I3047" s="850"/>
      <c r="J3047" s="850"/>
      <c r="K3047" s="850"/>
      <c r="L3047" s="850"/>
      <c r="M3047" s="562" t="s">
        <v>29</v>
      </c>
      <c r="N3047" s="831" t="s">
        <v>267</v>
      </c>
      <c r="O3047" s="832"/>
      <c r="P3047" s="260"/>
      <c r="Q3047" s="849"/>
      <c r="R3047" s="850"/>
      <c r="S3047" s="850"/>
      <c r="T3047" s="850"/>
      <c r="U3047" s="850"/>
      <c r="V3047" s="850"/>
      <c r="W3047" s="851"/>
    </row>
    <row r="3048" spans="2:31" s="256" customFormat="1" ht="17.100000000000001" customHeight="1" x14ac:dyDescent="0.15">
      <c r="B3048" s="565"/>
      <c r="C3048" s="831" t="s">
        <v>268</v>
      </c>
      <c r="D3048" s="832"/>
      <c r="E3048" s="261" t="s">
        <v>551</v>
      </c>
      <c r="F3048" s="852"/>
      <c r="G3048" s="853"/>
      <c r="H3048" s="853"/>
      <c r="I3048" s="853"/>
      <c r="J3048" s="853"/>
      <c r="K3048" s="853"/>
      <c r="L3048" s="853"/>
      <c r="M3048" s="565"/>
      <c r="N3048" s="831" t="s">
        <v>268</v>
      </c>
      <c r="O3048" s="832"/>
      <c r="P3048" s="261" t="s">
        <v>551</v>
      </c>
      <c r="Q3048" s="852"/>
      <c r="R3048" s="853"/>
      <c r="S3048" s="853"/>
      <c r="T3048" s="853"/>
      <c r="U3048" s="853"/>
      <c r="V3048" s="853"/>
      <c r="W3048" s="854"/>
    </row>
    <row r="3049" spans="2:31" s="256" customFormat="1" ht="17.100000000000001" customHeight="1" x14ac:dyDescent="0.15">
      <c r="B3049" s="522" t="s">
        <v>7</v>
      </c>
      <c r="C3049" s="523"/>
      <c r="D3049" s="524"/>
      <c r="E3049" s="833" t="s">
        <v>1237</v>
      </c>
      <c r="F3049" s="834"/>
      <c r="G3049" s="834"/>
      <c r="H3049" s="834"/>
      <c r="I3049" s="834"/>
      <c r="J3049" s="834"/>
      <c r="K3049" s="834"/>
      <c r="L3049" s="835"/>
      <c r="M3049" s="522" t="s">
        <v>7</v>
      </c>
      <c r="N3049" s="523"/>
      <c r="O3049" s="524"/>
      <c r="P3049" s="833" t="s">
        <v>1447</v>
      </c>
      <c r="Q3049" s="857"/>
      <c r="R3049" s="857"/>
      <c r="S3049" s="857"/>
      <c r="T3049" s="857"/>
      <c r="U3049" s="857"/>
      <c r="V3049" s="857"/>
      <c r="W3049" s="858"/>
    </row>
    <row r="3050" spans="2:31" s="256" customFormat="1" ht="17.100000000000001" customHeight="1" x14ac:dyDescent="0.15">
      <c r="B3050" s="522" t="s">
        <v>46</v>
      </c>
      <c r="C3050" s="523"/>
      <c r="D3050" s="524"/>
      <c r="E3050" s="813" t="s">
        <v>1378</v>
      </c>
      <c r="F3050" s="814"/>
      <c r="G3050" s="814"/>
      <c r="H3050" s="814"/>
      <c r="I3050" s="814"/>
      <c r="J3050" s="814"/>
      <c r="K3050" s="814"/>
      <c r="L3050" s="815"/>
      <c r="M3050" s="522" t="s">
        <v>46</v>
      </c>
      <c r="N3050" s="523"/>
      <c r="O3050" s="524"/>
      <c r="P3050" s="833" t="s">
        <v>1448</v>
      </c>
      <c r="Q3050" s="857"/>
      <c r="R3050" s="857"/>
      <c r="S3050" s="857"/>
      <c r="T3050" s="857"/>
      <c r="U3050" s="857"/>
      <c r="V3050" s="857"/>
      <c r="W3050" s="858"/>
    </row>
    <row r="3051" spans="2:31" s="256" customFormat="1" ht="17.100000000000001" customHeight="1" x14ac:dyDescent="0.15">
      <c r="B3051" s="522" t="s">
        <v>270</v>
      </c>
      <c r="C3051" s="523"/>
      <c r="D3051" s="524"/>
      <c r="E3051" s="813" t="s">
        <v>516</v>
      </c>
      <c r="F3051" s="814"/>
      <c r="G3051" s="814"/>
      <c r="H3051" s="814"/>
      <c r="I3051" s="814"/>
      <c r="J3051" s="814"/>
      <c r="K3051" s="814"/>
      <c r="L3051" s="815"/>
      <c r="M3051" s="522" t="s">
        <v>270</v>
      </c>
      <c r="N3051" s="523"/>
      <c r="O3051" s="524"/>
      <c r="P3051" s="813" t="s">
        <v>516</v>
      </c>
      <c r="Q3051" s="814"/>
      <c r="R3051" s="814"/>
      <c r="S3051" s="855"/>
      <c r="T3051" s="855"/>
      <c r="U3051" s="855"/>
      <c r="V3051" s="855"/>
      <c r="W3051" s="856"/>
    </row>
    <row r="3052" spans="2:31" s="256" customFormat="1" ht="17.100000000000001" customHeight="1" x14ac:dyDescent="0.15">
      <c r="B3052" s="522" t="s">
        <v>289</v>
      </c>
      <c r="C3052" s="523"/>
      <c r="D3052" s="524"/>
      <c r="E3052" s="862" t="s">
        <v>1101</v>
      </c>
      <c r="F3052" s="863"/>
      <c r="G3052" s="864"/>
      <c r="H3052" s="816" t="s">
        <v>8</v>
      </c>
      <c r="I3052" s="817"/>
      <c r="J3052" s="818"/>
      <c r="K3052" s="819"/>
      <c r="L3052" s="820"/>
      <c r="M3052" s="522" t="s">
        <v>289</v>
      </c>
      <c r="N3052" s="523"/>
      <c r="O3052" s="524"/>
      <c r="P3052" s="813" t="s">
        <v>555</v>
      </c>
      <c r="Q3052" s="814"/>
      <c r="R3052" s="814"/>
      <c r="S3052" s="816" t="s">
        <v>8</v>
      </c>
      <c r="T3052" s="817"/>
      <c r="U3052" s="818"/>
      <c r="V3052" s="819"/>
      <c r="W3052" s="820"/>
    </row>
    <row r="3053" spans="2:31" s="256" customFormat="1" ht="17.100000000000001" customHeight="1" x14ac:dyDescent="0.15">
      <c r="B3053" s="865" t="s">
        <v>567</v>
      </c>
      <c r="C3053" s="866"/>
      <c r="D3053" s="821" t="s">
        <v>1109</v>
      </c>
      <c r="E3053" s="822"/>
      <c r="F3053" s="822"/>
      <c r="G3053" s="822"/>
      <c r="H3053" s="822"/>
      <c r="I3053" s="822"/>
      <c r="J3053" s="822"/>
      <c r="K3053" s="822"/>
      <c r="L3053" s="823"/>
      <c r="M3053" s="565" t="s">
        <v>567</v>
      </c>
      <c r="N3053" s="566"/>
      <c r="O3053" s="836" t="s">
        <v>1725</v>
      </c>
      <c r="P3053" s="837"/>
      <c r="Q3053" s="837"/>
      <c r="R3053" s="837"/>
      <c r="S3053" s="837"/>
      <c r="T3053" s="837"/>
      <c r="U3053" s="837"/>
      <c r="V3053" s="837"/>
      <c r="W3053" s="838"/>
    </row>
    <row r="3054" spans="2:31" ht="15" customHeight="1" x14ac:dyDescent="0.15">
      <c r="B3054" s="263"/>
      <c r="C3054" s="824" t="s">
        <v>568</v>
      </c>
      <c r="D3054" s="825"/>
      <c r="E3054" s="825"/>
      <c r="F3054" s="825"/>
      <c r="G3054" s="825"/>
      <c r="H3054" s="825"/>
      <c r="I3054" s="825"/>
      <c r="J3054" s="825"/>
      <c r="K3054" s="825"/>
      <c r="L3054" s="825"/>
      <c r="M3054" s="263"/>
      <c r="N3054" s="263" t="s">
        <v>569</v>
      </c>
      <c r="O3054" s="263"/>
      <c r="P3054" s="263"/>
      <c r="Q3054" s="263"/>
      <c r="R3054" s="263"/>
      <c r="S3054" s="263"/>
      <c r="T3054" s="263"/>
      <c r="U3054" s="263"/>
      <c r="V3054" s="263"/>
      <c r="W3054" s="263"/>
      <c r="AA3054" s="256"/>
      <c r="AB3054" s="256"/>
      <c r="AC3054" s="256"/>
      <c r="AD3054" s="256"/>
      <c r="AE3054" s="256"/>
    </row>
    <row r="3055" spans="2:31" ht="15" customHeight="1" x14ac:dyDescent="0.15">
      <c r="B3055" s="263"/>
      <c r="C3055" s="826"/>
      <c r="D3055" s="826"/>
      <c r="E3055" s="826"/>
      <c r="F3055" s="826"/>
      <c r="G3055" s="826"/>
      <c r="H3055" s="826"/>
      <c r="I3055" s="826"/>
      <c r="J3055" s="826"/>
      <c r="K3055" s="826"/>
      <c r="L3055" s="826"/>
      <c r="M3055" s="263"/>
      <c r="N3055" s="263" t="s">
        <v>570</v>
      </c>
      <c r="O3055" s="263"/>
      <c r="P3055" s="263"/>
      <c r="Q3055" s="263"/>
      <c r="R3055" s="263"/>
      <c r="S3055" s="263"/>
      <c r="T3055" s="263"/>
      <c r="U3055" s="263"/>
      <c r="V3055" s="263"/>
      <c r="W3055" s="263"/>
      <c r="AA3055" s="256"/>
      <c r="AB3055" s="256"/>
      <c r="AC3055" s="256"/>
      <c r="AD3055" s="256"/>
      <c r="AE3055" s="256"/>
    </row>
    <row r="3056" spans="2:31" ht="15" customHeight="1" x14ac:dyDescent="0.15">
      <c r="C3056" s="263" t="s">
        <v>571</v>
      </c>
      <c r="N3056" s="264" t="s">
        <v>517</v>
      </c>
      <c r="O3056" s="264"/>
      <c r="P3056" s="264"/>
      <c r="Q3056" s="264"/>
      <c r="R3056" s="264"/>
      <c r="S3056" s="264"/>
      <c r="T3056" s="264"/>
      <c r="U3056" s="264"/>
      <c r="V3056" s="264"/>
      <c r="AA3056" s="256"/>
      <c r="AB3056" s="256"/>
      <c r="AC3056" s="256"/>
      <c r="AD3056" s="256"/>
      <c r="AE3056" s="256"/>
    </row>
    <row r="3057" spans="2:31" ht="15" customHeight="1" x14ac:dyDescent="0.15">
      <c r="C3057" s="263" t="s">
        <v>573</v>
      </c>
      <c r="N3057" s="264" t="s">
        <v>572</v>
      </c>
      <c r="O3057" s="264"/>
      <c r="P3057" s="264"/>
      <c r="Q3057" s="264"/>
      <c r="R3057" s="264"/>
      <c r="S3057" s="264"/>
      <c r="T3057" s="264"/>
      <c r="U3057" s="264"/>
      <c r="V3057" s="264"/>
      <c r="AA3057" s="256"/>
      <c r="AB3057" s="256"/>
      <c r="AC3057" s="256"/>
      <c r="AD3057" s="256"/>
      <c r="AE3057" s="256"/>
    </row>
    <row r="3058" spans="2:31" x14ac:dyDescent="0.15">
      <c r="C3058" s="264" t="s">
        <v>542</v>
      </c>
      <c r="N3058" s="264" t="s">
        <v>450</v>
      </c>
      <c r="O3058" s="264"/>
      <c r="P3058" s="264"/>
      <c r="Q3058" s="264"/>
      <c r="R3058" s="264"/>
      <c r="S3058" s="264"/>
      <c r="T3058" s="264"/>
      <c r="U3058" s="264"/>
      <c r="V3058" s="264"/>
      <c r="AA3058" s="256"/>
      <c r="AB3058" s="256"/>
      <c r="AC3058" s="256"/>
      <c r="AD3058" s="256"/>
      <c r="AE3058" s="256"/>
    </row>
    <row r="3059" spans="2:31" x14ac:dyDescent="0.15">
      <c r="N3059" s="264"/>
      <c r="AA3059" s="256"/>
      <c r="AB3059" s="256"/>
      <c r="AC3059" s="256"/>
      <c r="AD3059" s="256"/>
      <c r="AE3059" s="256"/>
    </row>
    <row r="3060" spans="2:31" x14ac:dyDescent="0.15">
      <c r="N3060" s="264"/>
      <c r="AA3060" s="256"/>
      <c r="AB3060" s="256"/>
      <c r="AC3060" s="256"/>
      <c r="AD3060" s="256"/>
      <c r="AE3060" s="256"/>
    </row>
    <row r="3061" spans="2:31" ht="9" customHeight="1" x14ac:dyDescent="0.15">
      <c r="AA3061" s="256"/>
      <c r="AB3061" s="256"/>
      <c r="AC3061" s="256"/>
      <c r="AD3061" s="256"/>
      <c r="AE3061" s="256"/>
    </row>
    <row r="3062" spans="2:31" s="256" customFormat="1" ht="22.5" customHeight="1" x14ac:dyDescent="0.15">
      <c r="B3062" s="867" t="s">
        <v>563</v>
      </c>
      <c r="C3062" s="867"/>
      <c r="D3062" s="867"/>
      <c r="E3062" s="867"/>
      <c r="F3062" s="867"/>
      <c r="G3062" s="867"/>
      <c r="H3062" s="867"/>
      <c r="I3062" s="867"/>
      <c r="J3062" s="867"/>
      <c r="K3062" s="867"/>
      <c r="L3062" s="867"/>
      <c r="M3062" s="867"/>
      <c r="N3062" s="867"/>
      <c r="O3062" s="867"/>
      <c r="P3062" s="867"/>
      <c r="Q3062" s="867"/>
      <c r="R3062" s="867"/>
      <c r="S3062" s="867"/>
      <c r="T3062" s="867"/>
      <c r="U3062" s="867"/>
      <c r="V3062" s="867"/>
      <c r="W3062" s="867"/>
      <c r="Y3062" s="242" t="s">
        <v>551</v>
      </c>
    </row>
    <row r="3063" spans="2:31" s="256" customFormat="1" ht="20.100000000000001" customHeight="1" x14ac:dyDescent="0.15">
      <c r="B3063" s="258" t="s">
        <v>27</v>
      </c>
      <c r="C3063" s="258"/>
      <c r="D3063" s="868" t="str">
        <f>D3018</f>
        <v>ミネトンネル</v>
      </c>
      <c r="E3063" s="868"/>
      <c r="F3063" s="868"/>
      <c r="G3063" s="868"/>
      <c r="H3063" s="869" t="s">
        <v>28</v>
      </c>
      <c r="I3063" s="869"/>
      <c r="J3063" s="870" t="str">
        <f>J3018</f>
        <v>一般国道　316号</v>
      </c>
      <c r="K3063" s="870"/>
      <c r="L3063" s="870"/>
      <c r="M3063" s="871" t="s">
        <v>255</v>
      </c>
      <c r="N3063" s="871"/>
      <c r="O3063" s="871"/>
      <c r="P3063" s="872" t="str">
        <f>P3018</f>
        <v>株式会社ニュージェック</v>
      </c>
      <c r="Q3063" s="872"/>
      <c r="R3063" s="872"/>
      <c r="S3063" s="562" t="s">
        <v>220</v>
      </c>
      <c r="T3063" s="564"/>
      <c r="U3063" s="873">
        <f>U3018</f>
        <v>44294</v>
      </c>
      <c r="V3063" s="874"/>
      <c r="W3063" s="875"/>
      <c r="Y3063" s="242" t="s">
        <v>554</v>
      </c>
    </row>
    <row r="3064" spans="2:31" s="256" customFormat="1" ht="20.100000000000001" customHeight="1" x14ac:dyDescent="0.15">
      <c r="B3064" s="259" t="s">
        <v>0</v>
      </c>
      <c r="C3064" s="259"/>
      <c r="D3064" s="879" t="str">
        <f>D3019</f>
        <v>美祢トンネル</v>
      </c>
      <c r="E3064" s="879"/>
      <c r="F3064" s="879"/>
      <c r="G3064" s="879"/>
      <c r="H3064" s="541" t="s">
        <v>1</v>
      </c>
      <c r="I3064" s="541"/>
      <c r="J3064" s="870" t="str">
        <f>J3019</f>
        <v>宇部土木建築事務所</v>
      </c>
      <c r="K3064" s="870"/>
      <c r="L3064" s="870"/>
      <c r="M3064" s="871" t="s">
        <v>256</v>
      </c>
      <c r="N3064" s="871"/>
      <c r="O3064" s="871"/>
      <c r="P3064" s="872" t="str">
        <f>P3019</f>
        <v>石村　勝伸</v>
      </c>
      <c r="Q3064" s="872"/>
      <c r="R3064" s="872"/>
      <c r="S3064" s="705"/>
      <c r="T3064" s="706"/>
      <c r="U3064" s="876"/>
      <c r="V3064" s="877"/>
      <c r="W3064" s="878"/>
      <c r="Y3064" s="242" t="s">
        <v>54</v>
      </c>
    </row>
    <row r="3065" spans="2:31" s="256" customFormat="1" ht="20.100000000000001" customHeight="1" x14ac:dyDescent="0.15">
      <c r="B3065" s="861" t="s">
        <v>564</v>
      </c>
      <c r="C3065" s="839" t="s">
        <v>565</v>
      </c>
      <c r="D3065" s="883" t="s">
        <v>1443</v>
      </c>
      <c r="E3065" s="884"/>
      <c r="F3065" s="846"/>
      <c r="G3065" s="847"/>
      <c r="H3065" s="847"/>
      <c r="I3065" s="847"/>
      <c r="J3065" s="847"/>
      <c r="K3065" s="847"/>
      <c r="L3065" s="847"/>
      <c r="M3065" s="861" t="s">
        <v>564</v>
      </c>
      <c r="N3065" s="839" t="s">
        <v>565</v>
      </c>
      <c r="O3065" s="883" t="s">
        <v>1451</v>
      </c>
      <c r="P3065" s="884"/>
      <c r="Q3065" s="846"/>
      <c r="R3065" s="847"/>
      <c r="S3065" s="847"/>
      <c r="T3065" s="847"/>
      <c r="U3065" s="847"/>
      <c r="V3065" s="847"/>
      <c r="W3065" s="848"/>
      <c r="Y3065" s="242" t="s">
        <v>55</v>
      </c>
    </row>
    <row r="3066" spans="2:31" s="256" customFormat="1" ht="20.100000000000001" customHeight="1" x14ac:dyDescent="0.15">
      <c r="B3066" s="859"/>
      <c r="C3066" s="830"/>
      <c r="D3066" s="880"/>
      <c r="E3066" s="881"/>
      <c r="F3066" s="849"/>
      <c r="G3066" s="850"/>
      <c r="H3066" s="850"/>
      <c r="I3066" s="850"/>
      <c r="J3066" s="850"/>
      <c r="K3066" s="850"/>
      <c r="L3066" s="850"/>
      <c r="M3066" s="859"/>
      <c r="N3066" s="830"/>
      <c r="O3066" s="880"/>
      <c r="P3066" s="881"/>
      <c r="Q3066" s="849"/>
      <c r="R3066" s="850"/>
      <c r="S3066" s="850"/>
      <c r="T3066" s="850"/>
      <c r="U3066" s="850"/>
      <c r="V3066" s="850"/>
      <c r="W3066" s="851"/>
    </row>
    <row r="3067" spans="2:31" s="256" customFormat="1" ht="20.100000000000001" customHeight="1" x14ac:dyDescent="0.15">
      <c r="B3067" s="859"/>
      <c r="C3067" s="839" t="s">
        <v>2</v>
      </c>
      <c r="D3067" s="842">
        <v>6</v>
      </c>
      <c r="E3067" s="843"/>
      <c r="F3067" s="849"/>
      <c r="G3067" s="850"/>
      <c r="H3067" s="850"/>
      <c r="I3067" s="850"/>
      <c r="J3067" s="850"/>
      <c r="K3067" s="850"/>
      <c r="L3067" s="850"/>
      <c r="M3067" s="859"/>
      <c r="N3067" s="839" t="s">
        <v>2</v>
      </c>
      <c r="O3067" s="842">
        <v>1</v>
      </c>
      <c r="P3067" s="843"/>
      <c r="Q3067" s="849"/>
      <c r="R3067" s="850"/>
      <c r="S3067" s="850"/>
      <c r="T3067" s="850"/>
      <c r="U3067" s="850"/>
      <c r="V3067" s="850"/>
      <c r="W3067" s="851"/>
    </row>
    <row r="3068" spans="2:31" s="256" customFormat="1" ht="20.100000000000001" customHeight="1" x14ac:dyDescent="0.15">
      <c r="B3068" s="860"/>
      <c r="C3068" s="830"/>
      <c r="D3068" s="844"/>
      <c r="E3068" s="845"/>
      <c r="F3068" s="849"/>
      <c r="G3068" s="850"/>
      <c r="H3068" s="850"/>
      <c r="I3068" s="850"/>
      <c r="J3068" s="850"/>
      <c r="K3068" s="850"/>
      <c r="L3068" s="850"/>
      <c r="M3068" s="860"/>
      <c r="N3068" s="830"/>
      <c r="O3068" s="844"/>
      <c r="P3068" s="845"/>
      <c r="Q3068" s="849"/>
      <c r="R3068" s="850"/>
      <c r="S3068" s="850"/>
      <c r="T3068" s="850"/>
      <c r="U3068" s="850"/>
      <c r="V3068" s="850"/>
      <c r="W3068" s="851"/>
    </row>
    <row r="3069" spans="2:31" s="256" customFormat="1" ht="17.100000000000001" customHeight="1" x14ac:dyDescent="0.15">
      <c r="B3069" s="574" t="s">
        <v>566</v>
      </c>
      <c r="C3069" s="574" t="s">
        <v>3</v>
      </c>
      <c r="D3069" s="842" t="s">
        <v>331</v>
      </c>
      <c r="E3069" s="843"/>
      <c r="F3069" s="849"/>
      <c r="G3069" s="850"/>
      <c r="H3069" s="850"/>
      <c r="I3069" s="850"/>
      <c r="J3069" s="850"/>
      <c r="K3069" s="850"/>
      <c r="L3069" s="850"/>
      <c r="M3069" s="574" t="s">
        <v>566</v>
      </c>
      <c r="N3069" s="574" t="s">
        <v>3</v>
      </c>
      <c r="O3069" s="842" t="s">
        <v>534</v>
      </c>
      <c r="P3069" s="843"/>
      <c r="Q3069" s="849"/>
      <c r="R3069" s="850"/>
      <c r="S3069" s="850"/>
      <c r="T3069" s="850"/>
      <c r="U3069" s="850"/>
      <c r="V3069" s="850"/>
      <c r="W3069" s="851"/>
      <c r="AA3069" s="257"/>
      <c r="AB3069" s="257"/>
      <c r="AC3069" s="257"/>
      <c r="AD3069" s="257"/>
      <c r="AE3069" s="257"/>
    </row>
    <row r="3070" spans="2:31" s="256" customFormat="1" ht="17.100000000000001" customHeight="1" x14ac:dyDescent="0.15">
      <c r="B3070" s="574"/>
      <c r="C3070" s="574"/>
      <c r="D3070" s="844"/>
      <c r="E3070" s="845"/>
      <c r="F3070" s="849"/>
      <c r="G3070" s="850"/>
      <c r="H3070" s="850"/>
      <c r="I3070" s="850"/>
      <c r="J3070" s="850"/>
      <c r="K3070" s="850"/>
      <c r="L3070" s="850"/>
      <c r="M3070" s="574"/>
      <c r="N3070" s="574"/>
      <c r="O3070" s="844"/>
      <c r="P3070" s="845"/>
      <c r="Q3070" s="849"/>
      <c r="R3070" s="850"/>
      <c r="S3070" s="850"/>
      <c r="T3070" s="850"/>
      <c r="U3070" s="850"/>
      <c r="V3070" s="850"/>
      <c r="W3070" s="851"/>
      <c r="AA3070" s="257"/>
      <c r="AB3070" s="257"/>
      <c r="AC3070" s="257"/>
      <c r="AD3070" s="257"/>
      <c r="AE3070" s="257"/>
    </row>
    <row r="3071" spans="2:31" s="256" customFormat="1" ht="17.100000000000001" customHeight="1" x14ac:dyDescent="0.15">
      <c r="B3071" s="574"/>
      <c r="C3071" s="574" t="s">
        <v>4</v>
      </c>
      <c r="D3071" s="842" t="s">
        <v>354</v>
      </c>
      <c r="E3071" s="843"/>
      <c r="F3071" s="849"/>
      <c r="G3071" s="850"/>
      <c r="H3071" s="850"/>
      <c r="I3071" s="850"/>
      <c r="J3071" s="850"/>
      <c r="K3071" s="850"/>
      <c r="L3071" s="850"/>
      <c r="M3071" s="574"/>
      <c r="N3071" s="574" t="s">
        <v>4</v>
      </c>
      <c r="O3071" s="842" t="s">
        <v>486</v>
      </c>
      <c r="P3071" s="843"/>
      <c r="Q3071" s="849"/>
      <c r="R3071" s="850"/>
      <c r="S3071" s="850"/>
      <c r="T3071" s="850"/>
      <c r="U3071" s="850"/>
      <c r="V3071" s="850"/>
      <c r="W3071" s="851"/>
      <c r="AA3071" s="257"/>
      <c r="AB3071" s="257"/>
      <c r="AC3071" s="257"/>
      <c r="AD3071" s="257"/>
      <c r="AE3071" s="257"/>
    </row>
    <row r="3072" spans="2:31" s="256" customFormat="1" ht="17.100000000000001" customHeight="1" x14ac:dyDescent="0.15">
      <c r="B3072" s="574"/>
      <c r="C3072" s="574"/>
      <c r="D3072" s="844"/>
      <c r="E3072" s="845"/>
      <c r="F3072" s="849"/>
      <c r="G3072" s="850"/>
      <c r="H3072" s="850"/>
      <c r="I3072" s="850"/>
      <c r="J3072" s="850"/>
      <c r="K3072" s="850"/>
      <c r="L3072" s="850"/>
      <c r="M3072" s="574"/>
      <c r="N3072" s="574"/>
      <c r="O3072" s="844"/>
      <c r="P3072" s="845"/>
      <c r="Q3072" s="849"/>
      <c r="R3072" s="850"/>
      <c r="S3072" s="850"/>
      <c r="T3072" s="850"/>
      <c r="U3072" s="850"/>
      <c r="V3072" s="850"/>
      <c r="W3072" s="851"/>
      <c r="AA3072" s="257"/>
      <c r="AB3072" s="257"/>
      <c r="AC3072" s="257"/>
      <c r="AD3072" s="257"/>
      <c r="AE3072" s="257"/>
    </row>
    <row r="3073" spans="2:31" s="256" customFormat="1" ht="17.100000000000001" customHeight="1" x14ac:dyDescent="0.15">
      <c r="B3073" s="522" t="s">
        <v>5</v>
      </c>
      <c r="C3073" s="524"/>
      <c r="D3073" s="827" t="s">
        <v>332</v>
      </c>
      <c r="E3073" s="828"/>
      <c r="F3073" s="849"/>
      <c r="G3073" s="850"/>
      <c r="H3073" s="850"/>
      <c r="I3073" s="850"/>
      <c r="J3073" s="850"/>
      <c r="K3073" s="850"/>
      <c r="L3073" s="850"/>
      <c r="M3073" s="522" t="s">
        <v>5</v>
      </c>
      <c r="N3073" s="524"/>
      <c r="O3073" s="827" t="s">
        <v>332</v>
      </c>
      <c r="P3073" s="828"/>
      <c r="Q3073" s="849"/>
      <c r="R3073" s="850"/>
      <c r="S3073" s="850"/>
      <c r="T3073" s="850"/>
      <c r="U3073" s="850"/>
      <c r="V3073" s="850"/>
      <c r="W3073" s="851"/>
      <c r="AA3073" s="257"/>
      <c r="AB3073" s="257"/>
      <c r="AC3073" s="257"/>
      <c r="AD3073" s="257"/>
      <c r="AE3073" s="257"/>
    </row>
    <row r="3074" spans="2:31" s="256" customFormat="1" ht="17.100000000000001" customHeight="1" x14ac:dyDescent="0.15">
      <c r="B3074" s="522" t="s">
        <v>6</v>
      </c>
      <c r="C3074" s="524"/>
      <c r="D3074" s="844" t="s">
        <v>532</v>
      </c>
      <c r="E3074" s="845"/>
      <c r="F3074" s="849"/>
      <c r="G3074" s="850"/>
      <c r="H3074" s="850"/>
      <c r="I3074" s="850"/>
      <c r="J3074" s="850"/>
      <c r="K3074" s="850"/>
      <c r="L3074" s="850"/>
      <c r="M3074" s="522" t="s">
        <v>6</v>
      </c>
      <c r="N3074" s="524"/>
      <c r="O3074" s="844" t="s">
        <v>532</v>
      </c>
      <c r="P3074" s="845"/>
      <c r="Q3074" s="849"/>
      <c r="R3074" s="850"/>
      <c r="S3074" s="850"/>
      <c r="T3074" s="850"/>
      <c r="U3074" s="850"/>
      <c r="V3074" s="850"/>
      <c r="W3074" s="851"/>
    </row>
    <row r="3075" spans="2:31" s="256" customFormat="1" ht="17.100000000000001" customHeight="1" x14ac:dyDescent="0.15">
      <c r="B3075" s="562" t="s">
        <v>29</v>
      </c>
      <c r="C3075" s="831" t="s">
        <v>267</v>
      </c>
      <c r="D3075" s="832"/>
      <c r="E3075" s="260"/>
      <c r="F3075" s="849"/>
      <c r="G3075" s="850"/>
      <c r="H3075" s="850"/>
      <c r="I3075" s="850"/>
      <c r="J3075" s="850"/>
      <c r="K3075" s="850"/>
      <c r="L3075" s="850"/>
      <c r="M3075" s="562" t="s">
        <v>29</v>
      </c>
      <c r="N3075" s="831" t="s">
        <v>267</v>
      </c>
      <c r="O3075" s="832"/>
      <c r="P3075" s="260" t="s">
        <v>554</v>
      </c>
      <c r="Q3075" s="849"/>
      <c r="R3075" s="850"/>
      <c r="S3075" s="850"/>
      <c r="T3075" s="850"/>
      <c r="U3075" s="850"/>
      <c r="V3075" s="850"/>
      <c r="W3075" s="851"/>
    </row>
    <row r="3076" spans="2:31" s="256" customFormat="1" ht="17.100000000000001" customHeight="1" x14ac:dyDescent="0.15">
      <c r="B3076" s="565"/>
      <c r="C3076" s="831" t="s">
        <v>268</v>
      </c>
      <c r="D3076" s="832"/>
      <c r="E3076" s="261" t="s">
        <v>551</v>
      </c>
      <c r="F3076" s="852"/>
      <c r="G3076" s="853"/>
      <c r="H3076" s="853"/>
      <c r="I3076" s="853"/>
      <c r="J3076" s="853"/>
      <c r="K3076" s="853"/>
      <c r="L3076" s="853"/>
      <c r="M3076" s="565"/>
      <c r="N3076" s="831" t="s">
        <v>268</v>
      </c>
      <c r="O3076" s="832"/>
      <c r="P3076" s="261" t="s">
        <v>551</v>
      </c>
      <c r="Q3076" s="852"/>
      <c r="R3076" s="853"/>
      <c r="S3076" s="853"/>
      <c r="T3076" s="853"/>
      <c r="U3076" s="853"/>
      <c r="V3076" s="853"/>
      <c r="W3076" s="854"/>
    </row>
    <row r="3077" spans="2:31" s="256" customFormat="1" ht="17.100000000000001" customHeight="1" x14ac:dyDescent="0.15">
      <c r="B3077" s="522" t="s">
        <v>7</v>
      </c>
      <c r="C3077" s="523"/>
      <c r="D3077" s="524"/>
      <c r="E3077" s="833" t="s">
        <v>1449</v>
      </c>
      <c r="F3077" s="857"/>
      <c r="G3077" s="857"/>
      <c r="H3077" s="857"/>
      <c r="I3077" s="857"/>
      <c r="J3077" s="857"/>
      <c r="K3077" s="857"/>
      <c r="L3077" s="858"/>
      <c r="M3077" s="522" t="s">
        <v>7</v>
      </c>
      <c r="N3077" s="523"/>
      <c r="O3077" s="524"/>
      <c r="P3077" s="813" t="s">
        <v>1452</v>
      </c>
      <c r="Q3077" s="814"/>
      <c r="R3077" s="814"/>
      <c r="S3077" s="814"/>
      <c r="T3077" s="814"/>
      <c r="U3077" s="814"/>
      <c r="V3077" s="814"/>
      <c r="W3077" s="815"/>
    </row>
    <row r="3078" spans="2:31" s="256" customFormat="1" ht="17.100000000000001" customHeight="1" x14ac:dyDescent="0.15">
      <c r="B3078" s="522" t="s">
        <v>46</v>
      </c>
      <c r="C3078" s="523"/>
      <c r="D3078" s="524"/>
      <c r="E3078" s="833" t="s">
        <v>1450</v>
      </c>
      <c r="F3078" s="857"/>
      <c r="G3078" s="857"/>
      <c r="H3078" s="857"/>
      <c r="I3078" s="857"/>
      <c r="J3078" s="857"/>
      <c r="K3078" s="857"/>
      <c r="L3078" s="858"/>
      <c r="M3078" s="522" t="s">
        <v>46</v>
      </c>
      <c r="N3078" s="523"/>
      <c r="O3078" s="524"/>
      <c r="P3078" s="813" t="s">
        <v>1087</v>
      </c>
      <c r="Q3078" s="814"/>
      <c r="R3078" s="814"/>
      <c r="S3078" s="855"/>
      <c r="T3078" s="855"/>
      <c r="U3078" s="855"/>
      <c r="V3078" s="855"/>
      <c r="W3078" s="856"/>
    </row>
    <row r="3079" spans="2:31" s="256" customFormat="1" ht="17.100000000000001" customHeight="1" x14ac:dyDescent="0.15">
      <c r="B3079" s="522" t="s">
        <v>270</v>
      </c>
      <c r="C3079" s="523"/>
      <c r="D3079" s="524"/>
      <c r="E3079" s="813" t="s">
        <v>516</v>
      </c>
      <c r="F3079" s="814"/>
      <c r="G3079" s="814"/>
      <c r="H3079" s="855"/>
      <c r="I3079" s="855"/>
      <c r="J3079" s="855"/>
      <c r="K3079" s="855"/>
      <c r="L3079" s="856"/>
      <c r="M3079" s="522" t="s">
        <v>270</v>
      </c>
      <c r="N3079" s="523"/>
      <c r="O3079" s="524"/>
      <c r="P3079" s="813" t="s">
        <v>1087</v>
      </c>
      <c r="Q3079" s="814"/>
      <c r="R3079" s="814"/>
      <c r="S3079" s="855"/>
      <c r="T3079" s="855"/>
      <c r="U3079" s="855"/>
      <c r="V3079" s="855"/>
      <c r="W3079" s="856"/>
    </row>
    <row r="3080" spans="2:31" s="256" customFormat="1" ht="17.100000000000001" customHeight="1" x14ac:dyDescent="0.15">
      <c r="B3080" s="522" t="s">
        <v>289</v>
      </c>
      <c r="C3080" s="523"/>
      <c r="D3080" s="524"/>
      <c r="E3080" s="813" t="s">
        <v>555</v>
      </c>
      <c r="F3080" s="814"/>
      <c r="G3080" s="814"/>
      <c r="H3080" s="816" t="s">
        <v>8</v>
      </c>
      <c r="I3080" s="817"/>
      <c r="J3080" s="818"/>
      <c r="K3080" s="819"/>
      <c r="L3080" s="819"/>
      <c r="M3080" s="522" t="s">
        <v>289</v>
      </c>
      <c r="N3080" s="523"/>
      <c r="O3080" s="524"/>
      <c r="P3080" s="813" t="s">
        <v>1114</v>
      </c>
      <c r="Q3080" s="814"/>
      <c r="R3080" s="814"/>
      <c r="S3080" s="816" t="s">
        <v>8</v>
      </c>
      <c r="T3080" s="817"/>
      <c r="U3080" s="818"/>
      <c r="V3080" s="819"/>
      <c r="W3080" s="820"/>
    </row>
    <row r="3081" spans="2:31" s="256" customFormat="1" ht="17.100000000000001" customHeight="1" x14ac:dyDescent="0.15">
      <c r="B3081" s="565" t="s">
        <v>567</v>
      </c>
      <c r="C3081" s="566"/>
      <c r="D3081" s="836" t="s">
        <v>1752</v>
      </c>
      <c r="E3081" s="837"/>
      <c r="F3081" s="837"/>
      <c r="G3081" s="837"/>
      <c r="H3081" s="837"/>
      <c r="I3081" s="837"/>
      <c r="J3081" s="837"/>
      <c r="K3081" s="837"/>
      <c r="L3081" s="838"/>
      <c r="M3081" s="522" t="s">
        <v>567</v>
      </c>
      <c r="N3081" s="523"/>
      <c r="O3081" s="821" t="s">
        <v>1753</v>
      </c>
      <c r="P3081" s="822"/>
      <c r="Q3081" s="822"/>
      <c r="R3081" s="822"/>
      <c r="S3081" s="822"/>
      <c r="T3081" s="822"/>
      <c r="U3081" s="822"/>
      <c r="V3081" s="822"/>
      <c r="W3081" s="823"/>
    </row>
    <row r="3082" spans="2:31" s="256" customFormat="1" ht="20.100000000000001" customHeight="1" x14ac:dyDescent="0.15">
      <c r="B3082" s="861" t="s">
        <v>564</v>
      </c>
      <c r="C3082" s="839" t="s">
        <v>565</v>
      </c>
      <c r="D3082" s="883" t="s">
        <v>1451</v>
      </c>
      <c r="E3082" s="884"/>
      <c r="F3082" s="846"/>
      <c r="G3082" s="847"/>
      <c r="H3082" s="847"/>
      <c r="I3082" s="847"/>
      <c r="J3082" s="847"/>
      <c r="K3082" s="847"/>
      <c r="L3082" s="847"/>
      <c r="M3082" s="861" t="s">
        <v>564</v>
      </c>
      <c r="N3082" s="839" t="s">
        <v>565</v>
      </c>
      <c r="O3082" s="883" t="s">
        <v>1451</v>
      </c>
      <c r="P3082" s="884"/>
      <c r="Q3082" s="846"/>
      <c r="R3082" s="847"/>
      <c r="S3082" s="847"/>
      <c r="T3082" s="847"/>
      <c r="U3082" s="847"/>
      <c r="V3082" s="847"/>
      <c r="W3082" s="848"/>
    </row>
    <row r="3083" spans="2:31" s="256" customFormat="1" ht="20.100000000000001" customHeight="1" x14ac:dyDescent="0.15">
      <c r="B3083" s="859"/>
      <c r="C3083" s="830"/>
      <c r="D3083" s="880"/>
      <c r="E3083" s="881"/>
      <c r="F3083" s="849"/>
      <c r="G3083" s="850"/>
      <c r="H3083" s="850"/>
      <c r="I3083" s="850"/>
      <c r="J3083" s="850"/>
      <c r="K3083" s="850"/>
      <c r="L3083" s="850"/>
      <c r="M3083" s="859"/>
      <c r="N3083" s="830"/>
      <c r="O3083" s="880"/>
      <c r="P3083" s="881"/>
      <c r="Q3083" s="849"/>
      <c r="R3083" s="850"/>
      <c r="S3083" s="850"/>
      <c r="T3083" s="850"/>
      <c r="U3083" s="850"/>
      <c r="V3083" s="850"/>
      <c r="W3083" s="851"/>
    </row>
    <row r="3084" spans="2:31" s="256" customFormat="1" ht="20.100000000000001" customHeight="1" x14ac:dyDescent="0.15">
      <c r="B3084" s="859"/>
      <c r="C3084" s="839" t="s">
        <v>2</v>
      </c>
      <c r="D3084" s="842">
        <v>2</v>
      </c>
      <c r="E3084" s="843"/>
      <c r="F3084" s="849"/>
      <c r="G3084" s="850"/>
      <c r="H3084" s="850"/>
      <c r="I3084" s="850"/>
      <c r="J3084" s="850"/>
      <c r="K3084" s="850"/>
      <c r="L3084" s="850"/>
      <c r="M3084" s="859"/>
      <c r="N3084" s="839" t="s">
        <v>2</v>
      </c>
      <c r="O3084" s="842">
        <v>3</v>
      </c>
      <c r="P3084" s="843"/>
      <c r="Q3084" s="849"/>
      <c r="R3084" s="850"/>
      <c r="S3084" s="850"/>
      <c r="T3084" s="850"/>
      <c r="U3084" s="850"/>
      <c r="V3084" s="850"/>
      <c r="W3084" s="851"/>
    </row>
    <row r="3085" spans="2:31" s="256" customFormat="1" ht="20.100000000000001" customHeight="1" x14ac:dyDescent="0.15">
      <c r="B3085" s="860"/>
      <c r="C3085" s="830"/>
      <c r="D3085" s="844"/>
      <c r="E3085" s="845"/>
      <c r="F3085" s="849"/>
      <c r="G3085" s="850"/>
      <c r="H3085" s="850"/>
      <c r="I3085" s="850"/>
      <c r="J3085" s="850"/>
      <c r="K3085" s="850"/>
      <c r="L3085" s="850"/>
      <c r="M3085" s="860"/>
      <c r="N3085" s="830"/>
      <c r="O3085" s="844"/>
      <c r="P3085" s="845"/>
      <c r="Q3085" s="849"/>
      <c r="R3085" s="850"/>
      <c r="S3085" s="850"/>
      <c r="T3085" s="850"/>
      <c r="U3085" s="850"/>
      <c r="V3085" s="850"/>
      <c r="W3085" s="851"/>
    </row>
    <row r="3086" spans="2:31" s="256" customFormat="1" ht="17.100000000000001" customHeight="1" x14ac:dyDescent="0.15">
      <c r="B3086" s="574" t="s">
        <v>566</v>
      </c>
      <c r="C3086" s="574" t="s">
        <v>3</v>
      </c>
      <c r="D3086" s="842" t="s">
        <v>534</v>
      </c>
      <c r="E3086" s="843"/>
      <c r="F3086" s="849"/>
      <c r="G3086" s="850"/>
      <c r="H3086" s="850"/>
      <c r="I3086" s="850"/>
      <c r="J3086" s="850"/>
      <c r="K3086" s="850"/>
      <c r="L3086" s="850"/>
      <c r="M3086" s="574" t="s">
        <v>566</v>
      </c>
      <c r="N3086" s="574" t="s">
        <v>3</v>
      </c>
      <c r="O3086" s="842" t="s">
        <v>331</v>
      </c>
      <c r="P3086" s="843"/>
      <c r="Q3086" s="849"/>
      <c r="R3086" s="850"/>
      <c r="S3086" s="850"/>
      <c r="T3086" s="850"/>
      <c r="U3086" s="850"/>
      <c r="V3086" s="850"/>
      <c r="W3086" s="851"/>
    </row>
    <row r="3087" spans="2:31" s="256" customFormat="1" ht="17.100000000000001" customHeight="1" x14ac:dyDescent="0.15">
      <c r="B3087" s="574"/>
      <c r="C3087" s="574"/>
      <c r="D3087" s="844"/>
      <c r="E3087" s="845"/>
      <c r="F3087" s="849"/>
      <c r="G3087" s="850"/>
      <c r="H3087" s="850"/>
      <c r="I3087" s="850"/>
      <c r="J3087" s="850"/>
      <c r="K3087" s="850"/>
      <c r="L3087" s="850"/>
      <c r="M3087" s="574"/>
      <c r="N3087" s="574"/>
      <c r="O3087" s="844"/>
      <c r="P3087" s="845"/>
      <c r="Q3087" s="849"/>
      <c r="R3087" s="850"/>
      <c r="S3087" s="850"/>
      <c r="T3087" s="850"/>
      <c r="U3087" s="850"/>
      <c r="V3087" s="850"/>
      <c r="W3087" s="851"/>
    </row>
    <row r="3088" spans="2:31" s="256" customFormat="1" ht="17.100000000000001" customHeight="1" x14ac:dyDescent="0.15">
      <c r="B3088" s="574"/>
      <c r="C3088" s="574" t="s">
        <v>4</v>
      </c>
      <c r="D3088" s="842" t="s">
        <v>485</v>
      </c>
      <c r="E3088" s="843"/>
      <c r="F3088" s="849"/>
      <c r="G3088" s="850"/>
      <c r="H3088" s="850"/>
      <c r="I3088" s="850"/>
      <c r="J3088" s="850"/>
      <c r="K3088" s="850"/>
      <c r="L3088" s="850"/>
      <c r="M3088" s="574"/>
      <c r="N3088" s="574" t="s">
        <v>4</v>
      </c>
      <c r="O3088" s="842" t="s">
        <v>354</v>
      </c>
      <c r="P3088" s="843"/>
      <c r="Q3088" s="849"/>
      <c r="R3088" s="850"/>
      <c r="S3088" s="850"/>
      <c r="T3088" s="850"/>
      <c r="U3088" s="850"/>
      <c r="V3088" s="850"/>
      <c r="W3088" s="851"/>
    </row>
    <row r="3089" spans="2:31" s="256" customFormat="1" ht="17.100000000000001" customHeight="1" x14ac:dyDescent="0.15">
      <c r="B3089" s="574"/>
      <c r="C3089" s="574"/>
      <c r="D3089" s="844"/>
      <c r="E3089" s="845"/>
      <c r="F3089" s="849"/>
      <c r="G3089" s="850"/>
      <c r="H3089" s="850"/>
      <c r="I3089" s="850"/>
      <c r="J3089" s="850"/>
      <c r="K3089" s="850"/>
      <c r="L3089" s="850"/>
      <c r="M3089" s="574"/>
      <c r="N3089" s="574"/>
      <c r="O3089" s="844"/>
      <c r="P3089" s="845"/>
      <c r="Q3089" s="849"/>
      <c r="R3089" s="850"/>
      <c r="S3089" s="850"/>
      <c r="T3089" s="850"/>
      <c r="U3089" s="850"/>
      <c r="V3089" s="850"/>
      <c r="W3089" s="851"/>
    </row>
    <row r="3090" spans="2:31" s="256" customFormat="1" ht="17.100000000000001" customHeight="1" x14ac:dyDescent="0.15">
      <c r="B3090" s="522" t="s">
        <v>5</v>
      </c>
      <c r="C3090" s="524"/>
      <c r="D3090" s="827" t="s">
        <v>333</v>
      </c>
      <c r="E3090" s="828"/>
      <c r="F3090" s="849"/>
      <c r="G3090" s="850"/>
      <c r="H3090" s="850"/>
      <c r="I3090" s="850"/>
      <c r="J3090" s="850"/>
      <c r="K3090" s="850"/>
      <c r="L3090" s="850"/>
      <c r="M3090" s="522" t="s">
        <v>5</v>
      </c>
      <c r="N3090" s="524"/>
      <c r="O3090" s="827" t="s">
        <v>332</v>
      </c>
      <c r="P3090" s="828"/>
      <c r="Q3090" s="849"/>
      <c r="R3090" s="850"/>
      <c r="S3090" s="850"/>
      <c r="T3090" s="850"/>
      <c r="U3090" s="850"/>
      <c r="V3090" s="850"/>
      <c r="W3090" s="851"/>
    </row>
    <row r="3091" spans="2:31" s="256" customFormat="1" ht="17.100000000000001" customHeight="1" x14ac:dyDescent="0.15">
      <c r="B3091" s="522" t="s">
        <v>6</v>
      </c>
      <c r="C3091" s="524"/>
      <c r="D3091" s="844" t="s">
        <v>333</v>
      </c>
      <c r="E3091" s="845"/>
      <c r="F3091" s="849"/>
      <c r="G3091" s="850"/>
      <c r="H3091" s="850"/>
      <c r="I3091" s="850"/>
      <c r="J3091" s="850"/>
      <c r="K3091" s="850"/>
      <c r="L3091" s="850"/>
      <c r="M3091" s="522" t="s">
        <v>6</v>
      </c>
      <c r="N3091" s="524"/>
      <c r="O3091" s="844" t="s">
        <v>532</v>
      </c>
      <c r="P3091" s="845"/>
      <c r="Q3091" s="849"/>
      <c r="R3091" s="850"/>
      <c r="S3091" s="850"/>
      <c r="T3091" s="850"/>
      <c r="U3091" s="850"/>
      <c r="V3091" s="850"/>
      <c r="W3091" s="851"/>
    </row>
    <row r="3092" spans="2:31" s="256" customFormat="1" ht="17.100000000000001" customHeight="1" x14ac:dyDescent="0.15">
      <c r="B3092" s="562" t="s">
        <v>29</v>
      </c>
      <c r="C3092" s="831" t="s">
        <v>267</v>
      </c>
      <c r="D3092" s="832"/>
      <c r="E3092" s="260"/>
      <c r="F3092" s="849"/>
      <c r="G3092" s="850"/>
      <c r="H3092" s="850"/>
      <c r="I3092" s="850"/>
      <c r="J3092" s="850"/>
      <c r="K3092" s="850"/>
      <c r="L3092" s="850"/>
      <c r="M3092" s="562" t="s">
        <v>29</v>
      </c>
      <c r="N3092" s="831" t="s">
        <v>267</v>
      </c>
      <c r="O3092" s="832"/>
      <c r="P3092" s="260"/>
      <c r="Q3092" s="849"/>
      <c r="R3092" s="850"/>
      <c r="S3092" s="850"/>
      <c r="T3092" s="850"/>
      <c r="U3092" s="850"/>
      <c r="V3092" s="850"/>
      <c r="W3092" s="851"/>
    </row>
    <row r="3093" spans="2:31" s="256" customFormat="1" ht="17.100000000000001" customHeight="1" x14ac:dyDescent="0.15">
      <c r="B3093" s="565"/>
      <c r="C3093" s="831" t="s">
        <v>268</v>
      </c>
      <c r="D3093" s="832"/>
      <c r="E3093" s="261" t="s">
        <v>554</v>
      </c>
      <c r="F3093" s="852"/>
      <c r="G3093" s="853"/>
      <c r="H3093" s="853"/>
      <c r="I3093" s="853"/>
      <c r="J3093" s="853"/>
      <c r="K3093" s="853"/>
      <c r="L3093" s="853"/>
      <c r="M3093" s="565"/>
      <c r="N3093" s="831" t="s">
        <v>268</v>
      </c>
      <c r="O3093" s="832"/>
      <c r="P3093" s="261" t="s">
        <v>551</v>
      </c>
      <c r="Q3093" s="852"/>
      <c r="R3093" s="853"/>
      <c r="S3093" s="853"/>
      <c r="T3093" s="853"/>
      <c r="U3093" s="853"/>
      <c r="V3093" s="853"/>
      <c r="W3093" s="854"/>
    </row>
    <row r="3094" spans="2:31" s="256" customFormat="1" ht="17.100000000000001" customHeight="1" x14ac:dyDescent="0.15">
      <c r="B3094" s="522" t="s">
        <v>7</v>
      </c>
      <c r="C3094" s="523"/>
      <c r="D3094" s="524"/>
      <c r="E3094" s="833" t="s">
        <v>1453</v>
      </c>
      <c r="F3094" s="857"/>
      <c r="G3094" s="857"/>
      <c r="H3094" s="857"/>
      <c r="I3094" s="857"/>
      <c r="J3094" s="857"/>
      <c r="K3094" s="857"/>
      <c r="L3094" s="858"/>
      <c r="M3094" s="522" t="s">
        <v>7</v>
      </c>
      <c r="N3094" s="523"/>
      <c r="O3094" s="524"/>
      <c r="P3094" s="833" t="s">
        <v>1394</v>
      </c>
      <c r="Q3094" s="857"/>
      <c r="R3094" s="857"/>
      <c r="S3094" s="857"/>
      <c r="T3094" s="857"/>
      <c r="U3094" s="857"/>
      <c r="V3094" s="857"/>
      <c r="W3094" s="858"/>
    </row>
    <row r="3095" spans="2:31" s="256" customFormat="1" ht="17.100000000000001" customHeight="1" x14ac:dyDescent="0.15">
      <c r="B3095" s="522" t="s">
        <v>46</v>
      </c>
      <c r="C3095" s="523"/>
      <c r="D3095" s="524"/>
      <c r="E3095" s="813" t="s">
        <v>1383</v>
      </c>
      <c r="F3095" s="814"/>
      <c r="G3095" s="814"/>
      <c r="H3095" s="814"/>
      <c r="I3095" s="814"/>
      <c r="J3095" s="814"/>
      <c r="K3095" s="814"/>
      <c r="L3095" s="815"/>
      <c r="M3095" s="522" t="s">
        <v>46</v>
      </c>
      <c r="N3095" s="523"/>
      <c r="O3095" s="524"/>
      <c r="P3095" s="833" t="s">
        <v>1455</v>
      </c>
      <c r="Q3095" s="857"/>
      <c r="R3095" s="857"/>
      <c r="S3095" s="857"/>
      <c r="T3095" s="857"/>
      <c r="U3095" s="857"/>
      <c r="V3095" s="857"/>
      <c r="W3095" s="858"/>
    </row>
    <row r="3096" spans="2:31" s="256" customFormat="1" ht="17.100000000000001" customHeight="1" x14ac:dyDescent="0.15">
      <c r="B3096" s="522" t="s">
        <v>270</v>
      </c>
      <c r="C3096" s="523"/>
      <c r="D3096" s="524"/>
      <c r="E3096" s="813" t="s">
        <v>516</v>
      </c>
      <c r="F3096" s="814"/>
      <c r="G3096" s="814"/>
      <c r="H3096" s="855"/>
      <c r="I3096" s="855"/>
      <c r="J3096" s="855"/>
      <c r="K3096" s="855"/>
      <c r="L3096" s="856"/>
      <c r="M3096" s="522" t="s">
        <v>270</v>
      </c>
      <c r="N3096" s="523"/>
      <c r="O3096" s="524"/>
      <c r="P3096" s="813" t="s">
        <v>516</v>
      </c>
      <c r="Q3096" s="814"/>
      <c r="R3096" s="814"/>
      <c r="S3096" s="855"/>
      <c r="T3096" s="855"/>
      <c r="U3096" s="855"/>
      <c r="V3096" s="855"/>
      <c r="W3096" s="856"/>
    </row>
    <row r="3097" spans="2:31" s="256" customFormat="1" ht="17.100000000000001" customHeight="1" x14ac:dyDescent="0.15">
      <c r="B3097" s="522" t="s">
        <v>289</v>
      </c>
      <c r="C3097" s="523"/>
      <c r="D3097" s="524"/>
      <c r="E3097" s="813" t="s">
        <v>555</v>
      </c>
      <c r="F3097" s="814"/>
      <c r="G3097" s="814"/>
      <c r="H3097" s="816" t="s">
        <v>8</v>
      </c>
      <c r="I3097" s="817"/>
      <c r="J3097" s="818"/>
      <c r="K3097" s="819"/>
      <c r="L3097" s="820"/>
      <c r="M3097" s="522" t="s">
        <v>289</v>
      </c>
      <c r="N3097" s="523"/>
      <c r="O3097" s="524"/>
      <c r="P3097" s="813" t="s">
        <v>555</v>
      </c>
      <c r="Q3097" s="814"/>
      <c r="R3097" s="814"/>
      <c r="S3097" s="816" t="s">
        <v>8</v>
      </c>
      <c r="T3097" s="817"/>
      <c r="U3097" s="818"/>
      <c r="V3097" s="819"/>
      <c r="W3097" s="820"/>
    </row>
    <row r="3098" spans="2:31" s="256" customFormat="1" ht="17.100000000000001" customHeight="1" x14ac:dyDescent="0.15">
      <c r="B3098" s="865" t="s">
        <v>567</v>
      </c>
      <c r="C3098" s="882"/>
      <c r="D3098" s="821" t="s">
        <v>1454</v>
      </c>
      <c r="E3098" s="822"/>
      <c r="F3098" s="822"/>
      <c r="G3098" s="822"/>
      <c r="H3098" s="822"/>
      <c r="I3098" s="822"/>
      <c r="J3098" s="822"/>
      <c r="K3098" s="822"/>
      <c r="L3098" s="823"/>
      <c r="M3098" s="565" t="s">
        <v>567</v>
      </c>
      <c r="N3098" s="566"/>
      <c r="O3098" s="836" t="s">
        <v>1725</v>
      </c>
      <c r="P3098" s="837"/>
      <c r="Q3098" s="837"/>
      <c r="R3098" s="837"/>
      <c r="S3098" s="837"/>
      <c r="T3098" s="837"/>
      <c r="U3098" s="837"/>
      <c r="V3098" s="837"/>
      <c r="W3098" s="838"/>
    </row>
    <row r="3099" spans="2:31" ht="15" customHeight="1" x14ac:dyDescent="0.15">
      <c r="B3099" s="263"/>
      <c r="C3099" s="824" t="s">
        <v>568</v>
      </c>
      <c r="D3099" s="825"/>
      <c r="E3099" s="825"/>
      <c r="F3099" s="825"/>
      <c r="G3099" s="825"/>
      <c r="H3099" s="825"/>
      <c r="I3099" s="825"/>
      <c r="J3099" s="825"/>
      <c r="K3099" s="825"/>
      <c r="L3099" s="825"/>
      <c r="M3099" s="263"/>
      <c r="N3099" s="263" t="s">
        <v>569</v>
      </c>
      <c r="O3099" s="263"/>
      <c r="P3099" s="263"/>
      <c r="Q3099" s="263"/>
      <c r="R3099" s="263"/>
      <c r="S3099" s="263"/>
      <c r="T3099" s="263"/>
      <c r="U3099" s="263"/>
      <c r="V3099" s="263"/>
      <c r="W3099" s="263"/>
      <c r="AA3099" s="256"/>
      <c r="AB3099" s="256"/>
      <c r="AC3099" s="256"/>
      <c r="AD3099" s="256"/>
      <c r="AE3099" s="256"/>
    </row>
    <row r="3100" spans="2:31" ht="15" customHeight="1" x14ac:dyDescent="0.15">
      <c r="B3100" s="263"/>
      <c r="C3100" s="826"/>
      <c r="D3100" s="826"/>
      <c r="E3100" s="826"/>
      <c r="F3100" s="826"/>
      <c r="G3100" s="826"/>
      <c r="H3100" s="826"/>
      <c r="I3100" s="826"/>
      <c r="J3100" s="826"/>
      <c r="K3100" s="826"/>
      <c r="L3100" s="826"/>
      <c r="M3100" s="263"/>
      <c r="N3100" s="263" t="s">
        <v>570</v>
      </c>
      <c r="O3100" s="263"/>
      <c r="P3100" s="263"/>
      <c r="Q3100" s="263"/>
      <c r="R3100" s="263"/>
      <c r="S3100" s="263"/>
      <c r="T3100" s="263"/>
      <c r="U3100" s="263"/>
      <c r="V3100" s="263"/>
      <c r="W3100" s="263"/>
      <c r="AA3100" s="256"/>
      <c r="AB3100" s="256"/>
      <c r="AC3100" s="256"/>
      <c r="AD3100" s="256"/>
      <c r="AE3100" s="256"/>
    </row>
    <row r="3101" spans="2:31" ht="15" customHeight="1" x14ac:dyDescent="0.15">
      <c r="C3101" s="263" t="s">
        <v>571</v>
      </c>
      <c r="N3101" s="264" t="s">
        <v>517</v>
      </c>
      <c r="O3101" s="264"/>
      <c r="P3101" s="264"/>
      <c r="Q3101" s="264"/>
      <c r="R3101" s="264"/>
      <c r="S3101" s="264"/>
      <c r="T3101" s="264"/>
      <c r="U3101" s="264"/>
      <c r="V3101" s="264"/>
      <c r="AA3101" s="256"/>
      <c r="AB3101" s="256"/>
      <c r="AC3101" s="256"/>
      <c r="AD3101" s="256"/>
      <c r="AE3101" s="256"/>
    </row>
    <row r="3102" spans="2:31" ht="15" customHeight="1" x14ac:dyDescent="0.15">
      <c r="C3102" s="263" t="s">
        <v>573</v>
      </c>
      <c r="N3102" s="264" t="s">
        <v>572</v>
      </c>
      <c r="O3102" s="264"/>
      <c r="P3102" s="264"/>
      <c r="Q3102" s="264"/>
      <c r="R3102" s="264"/>
      <c r="S3102" s="264"/>
      <c r="T3102" s="264"/>
      <c r="U3102" s="264"/>
      <c r="V3102" s="264"/>
      <c r="AA3102" s="256"/>
      <c r="AB3102" s="256"/>
      <c r="AC3102" s="256"/>
      <c r="AD3102" s="256"/>
      <c r="AE3102" s="256"/>
    </row>
    <row r="3103" spans="2:31" x14ac:dyDescent="0.15">
      <c r="C3103" s="264" t="s">
        <v>542</v>
      </c>
      <c r="N3103" s="264" t="s">
        <v>450</v>
      </c>
      <c r="O3103" s="264"/>
      <c r="P3103" s="264"/>
      <c r="Q3103" s="264"/>
      <c r="R3103" s="264"/>
      <c r="S3103" s="264"/>
      <c r="T3103" s="264"/>
      <c r="U3103" s="264"/>
      <c r="V3103" s="264"/>
      <c r="AA3103" s="256"/>
      <c r="AB3103" s="256"/>
      <c r="AC3103" s="256"/>
      <c r="AD3103" s="256"/>
      <c r="AE3103" s="256"/>
    </row>
    <row r="3104" spans="2:31" x14ac:dyDescent="0.15">
      <c r="N3104" s="264"/>
      <c r="AA3104" s="256"/>
      <c r="AB3104" s="256"/>
      <c r="AC3104" s="256"/>
      <c r="AD3104" s="256"/>
      <c r="AE3104" s="256"/>
    </row>
    <row r="3105" spans="2:31" x14ac:dyDescent="0.15">
      <c r="N3105" s="264"/>
      <c r="AA3105" s="256"/>
      <c r="AB3105" s="256"/>
      <c r="AC3105" s="256"/>
      <c r="AD3105" s="256"/>
      <c r="AE3105" s="256"/>
    </row>
    <row r="3106" spans="2:31" ht="9" customHeight="1" x14ac:dyDescent="0.15">
      <c r="AA3106" s="256"/>
      <c r="AB3106" s="256"/>
      <c r="AC3106" s="256"/>
      <c r="AD3106" s="256"/>
      <c r="AE3106" s="256"/>
    </row>
    <row r="3107" spans="2:31" s="256" customFormat="1" ht="22.5" customHeight="1" x14ac:dyDescent="0.15">
      <c r="B3107" s="867" t="s">
        <v>563</v>
      </c>
      <c r="C3107" s="867"/>
      <c r="D3107" s="867"/>
      <c r="E3107" s="867"/>
      <c r="F3107" s="867"/>
      <c r="G3107" s="867"/>
      <c r="H3107" s="867"/>
      <c r="I3107" s="867"/>
      <c r="J3107" s="867"/>
      <c r="K3107" s="867"/>
      <c r="L3107" s="867"/>
      <c r="M3107" s="867"/>
      <c r="N3107" s="867"/>
      <c r="O3107" s="867"/>
      <c r="P3107" s="867"/>
      <c r="Q3107" s="867"/>
      <c r="R3107" s="867"/>
      <c r="S3107" s="867"/>
      <c r="T3107" s="867"/>
      <c r="U3107" s="867"/>
      <c r="V3107" s="867"/>
      <c r="W3107" s="867"/>
      <c r="Y3107" s="242" t="s">
        <v>551</v>
      </c>
    </row>
    <row r="3108" spans="2:31" s="256" customFormat="1" ht="20.100000000000001" customHeight="1" x14ac:dyDescent="0.15">
      <c r="B3108" s="258" t="s">
        <v>27</v>
      </c>
      <c r="C3108" s="258"/>
      <c r="D3108" s="868" t="str">
        <f>D3063</f>
        <v>ミネトンネル</v>
      </c>
      <c r="E3108" s="868"/>
      <c r="F3108" s="868"/>
      <c r="G3108" s="868"/>
      <c r="H3108" s="869" t="s">
        <v>28</v>
      </c>
      <c r="I3108" s="869"/>
      <c r="J3108" s="870" t="str">
        <f>J3063</f>
        <v>一般国道　316号</v>
      </c>
      <c r="K3108" s="870"/>
      <c r="L3108" s="870"/>
      <c r="M3108" s="871" t="s">
        <v>255</v>
      </c>
      <c r="N3108" s="871"/>
      <c r="O3108" s="871"/>
      <c r="P3108" s="872" t="str">
        <f>P3063</f>
        <v>株式会社ニュージェック</v>
      </c>
      <c r="Q3108" s="872"/>
      <c r="R3108" s="872"/>
      <c r="S3108" s="562" t="s">
        <v>220</v>
      </c>
      <c r="T3108" s="564"/>
      <c r="U3108" s="873">
        <f>U3063</f>
        <v>44294</v>
      </c>
      <c r="V3108" s="874"/>
      <c r="W3108" s="875"/>
      <c r="Y3108" s="242" t="s">
        <v>554</v>
      </c>
    </row>
    <row r="3109" spans="2:31" s="256" customFormat="1" ht="20.100000000000001" customHeight="1" x14ac:dyDescent="0.15">
      <c r="B3109" s="259" t="s">
        <v>0</v>
      </c>
      <c r="C3109" s="259"/>
      <c r="D3109" s="879" t="str">
        <f>D3064</f>
        <v>美祢トンネル</v>
      </c>
      <c r="E3109" s="879"/>
      <c r="F3109" s="879"/>
      <c r="G3109" s="879"/>
      <c r="H3109" s="541" t="s">
        <v>1</v>
      </c>
      <c r="I3109" s="541"/>
      <c r="J3109" s="870" t="str">
        <f>J3064</f>
        <v>宇部土木建築事務所</v>
      </c>
      <c r="K3109" s="870"/>
      <c r="L3109" s="870"/>
      <c r="M3109" s="871" t="s">
        <v>256</v>
      </c>
      <c r="N3109" s="871"/>
      <c r="O3109" s="871"/>
      <c r="P3109" s="872" t="str">
        <f>P3064</f>
        <v>石村　勝伸</v>
      </c>
      <c r="Q3109" s="872"/>
      <c r="R3109" s="872"/>
      <c r="S3109" s="705"/>
      <c r="T3109" s="706"/>
      <c r="U3109" s="876"/>
      <c r="V3109" s="877"/>
      <c r="W3109" s="878"/>
      <c r="Y3109" s="242" t="s">
        <v>54</v>
      </c>
    </row>
    <row r="3110" spans="2:31" s="256" customFormat="1" ht="20.100000000000001" customHeight="1" x14ac:dyDescent="0.15">
      <c r="B3110" s="861" t="s">
        <v>564</v>
      </c>
      <c r="C3110" s="839" t="s">
        <v>565</v>
      </c>
      <c r="D3110" s="883" t="s">
        <v>1456</v>
      </c>
      <c r="E3110" s="884"/>
      <c r="F3110" s="846"/>
      <c r="G3110" s="847"/>
      <c r="H3110" s="847"/>
      <c r="I3110" s="847"/>
      <c r="J3110" s="847"/>
      <c r="K3110" s="847"/>
      <c r="L3110" s="847"/>
      <c r="M3110" s="861" t="s">
        <v>564</v>
      </c>
      <c r="N3110" s="839" t="s">
        <v>565</v>
      </c>
      <c r="O3110" s="883" t="s">
        <v>1456</v>
      </c>
      <c r="P3110" s="884"/>
      <c r="Q3110" s="846"/>
      <c r="R3110" s="847"/>
      <c r="S3110" s="847"/>
      <c r="T3110" s="847"/>
      <c r="U3110" s="847"/>
      <c r="V3110" s="847"/>
      <c r="W3110" s="848"/>
      <c r="Y3110" s="242" t="s">
        <v>55</v>
      </c>
    </row>
    <row r="3111" spans="2:31" s="256" customFormat="1" ht="20.100000000000001" customHeight="1" x14ac:dyDescent="0.15">
      <c r="B3111" s="859"/>
      <c r="C3111" s="830"/>
      <c r="D3111" s="880"/>
      <c r="E3111" s="881"/>
      <c r="F3111" s="849"/>
      <c r="G3111" s="850"/>
      <c r="H3111" s="850"/>
      <c r="I3111" s="850"/>
      <c r="J3111" s="850"/>
      <c r="K3111" s="850"/>
      <c r="L3111" s="850"/>
      <c r="M3111" s="859"/>
      <c r="N3111" s="830"/>
      <c r="O3111" s="880"/>
      <c r="P3111" s="881"/>
      <c r="Q3111" s="849"/>
      <c r="R3111" s="850"/>
      <c r="S3111" s="850"/>
      <c r="T3111" s="850"/>
      <c r="U3111" s="850"/>
      <c r="V3111" s="850"/>
      <c r="W3111" s="851"/>
    </row>
    <row r="3112" spans="2:31" s="256" customFormat="1" ht="20.100000000000001" customHeight="1" x14ac:dyDescent="0.15">
      <c r="B3112" s="859"/>
      <c r="C3112" s="839" t="s">
        <v>2</v>
      </c>
      <c r="D3112" s="842">
        <v>1</v>
      </c>
      <c r="E3112" s="843"/>
      <c r="F3112" s="849"/>
      <c r="G3112" s="850"/>
      <c r="H3112" s="850"/>
      <c r="I3112" s="850"/>
      <c r="J3112" s="850"/>
      <c r="K3112" s="850"/>
      <c r="L3112" s="850"/>
      <c r="M3112" s="859"/>
      <c r="N3112" s="839" t="s">
        <v>2</v>
      </c>
      <c r="O3112" s="842">
        <v>2</v>
      </c>
      <c r="P3112" s="843"/>
      <c r="Q3112" s="849"/>
      <c r="R3112" s="850"/>
      <c r="S3112" s="850"/>
      <c r="T3112" s="850"/>
      <c r="U3112" s="850"/>
      <c r="V3112" s="850"/>
      <c r="W3112" s="851"/>
    </row>
    <row r="3113" spans="2:31" s="256" customFormat="1" ht="20.100000000000001" customHeight="1" x14ac:dyDescent="0.15">
      <c r="B3113" s="860"/>
      <c r="C3113" s="830"/>
      <c r="D3113" s="844"/>
      <c r="E3113" s="845"/>
      <c r="F3113" s="849"/>
      <c r="G3113" s="850"/>
      <c r="H3113" s="850"/>
      <c r="I3113" s="850"/>
      <c r="J3113" s="850"/>
      <c r="K3113" s="850"/>
      <c r="L3113" s="850"/>
      <c r="M3113" s="860"/>
      <c r="N3113" s="830"/>
      <c r="O3113" s="844"/>
      <c r="P3113" s="845"/>
      <c r="Q3113" s="849"/>
      <c r="R3113" s="850"/>
      <c r="S3113" s="850"/>
      <c r="T3113" s="850"/>
      <c r="U3113" s="850"/>
      <c r="V3113" s="850"/>
      <c r="W3113" s="851"/>
    </row>
    <row r="3114" spans="2:31" s="256" customFormat="1" ht="17.100000000000001" customHeight="1" x14ac:dyDescent="0.15">
      <c r="B3114" s="574" t="s">
        <v>566</v>
      </c>
      <c r="C3114" s="574" t="s">
        <v>3</v>
      </c>
      <c r="D3114" s="842" t="s">
        <v>534</v>
      </c>
      <c r="E3114" s="843"/>
      <c r="F3114" s="849"/>
      <c r="G3114" s="850"/>
      <c r="H3114" s="850"/>
      <c r="I3114" s="850"/>
      <c r="J3114" s="850"/>
      <c r="K3114" s="850"/>
      <c r="L3114" s="850"/>
      <c r="M3114" s="574" t="s">
        <v>566</v>
      </c>
      <c r="N3114" s="574" t="s">
        <v>3</v>
      </c>
      <c r="O3114" s="842" t="s">
        <v>534</v>
      </c>
      <c r="P3114" s="843"/>
      <c r="Q3114" s="849"/>
      <c r="R3114" s="850"/>
      <c r="S3114" s="850"/>
      <c r="T3114" s="850"/>
      <c r="U3114" s="850"/>
      <c r="V3114" s="850"/>
      <c r="W3114" s="851"/>
      <c r="AA3114" s="257"/>
      <c r="AB3114" s="257"/>
      <c r="AC3114" s="257"/>
      <c r="AD3114" s="257"/>
      <c r="AE3114" s="257"/>
    </row>
    <row r="3115" spans="2:31" s="256" customFormat="1" ht="17.100000000000001" customHeight="1" x14ac:dyDescent="0.15">
      <c r="B3115" s="574"/>
      <c r="C3115" s="574"/>
      <c r="D3115" s="844"/>
      <c r="E3115" s="845"/>
      <c r="F3115" s="849"/>
      <c r="G3115" s="850"/>
      <c r="H3115" s="850"/>
      <c r="I3115" s="850"/>
      <c r="J3115" s="850"/>
      <c r="K3115" s="850"/>
      <c r="L3115" s="850"/>
      <c r="M3115" s="574"/>
      <c r="N3115" s="574"/>
      <c r="O3115" s="844"/>
      <c r="P3115" s="845"/>
      <c r="Q3115" s="849"/>
      <c r="R3115" s="850"/>
      <c r="S3115" s="850"/>
      <c r="T3115" s="850"/>
      <c r="U3115" s="850"/>
      <c r="V3115" s="850"/>
      <c r="W3115" s="851"/>
      <c r="AA3115" s="257"/>
      <c r="AB3115" s="257"/>
      <c r="AC3115" s="257"/>
      <c r="AD3115" s="257"/>
      <c r="AE3115" s="257"/>
    </row>
    <row r="3116" spans="2:31" s="256" customFormat="1" ht="17.100000000000001" customHeight="1" x14ac:dyDescent="0.15">
      <c r="B3116" s="574"/>
      <c r="C3116" s="574" t="s">
        <v>4</v>
      </c>
      <c r="D3116" s="842" t="s">
        <v>486</v>
      </c>
      <c r="E3116" s="843"/>
      <c r="F3116" s="849"/>
      <c r="G3116" s="850"/>
      <c r="H3116" s="850"/>
      <c r="I3116" s="850"/>
      <c r="J3116" s="850"/>
      <c r="K3116" s="850"/>
      <c r="L3116" s="850"/>
      <c r="M3116" s="574"/>
      <c r="N3116" s="574" t="s">
        <v>4</v>
      </c>
      <c r="O3116" s="842" t="s">
        <v>486</v>
      </c>
      <c r="P3116" s="843"/>
      <c r="Q3116" s="849"/>
      <c r="R3116" s="850"/>
      <c r="S3116" s="850"/>
      <c r="T3116" s="850"/>
      <c r="U3116" s="850"/>
      <c r="V3116" s="850"/>
      <c r="W3116" s="851"/>
      <c r="AA3116" s="257"/>
      <c r="AB3116" s="257"/>
      <c r="AC3116" s="257"/>
      <c r="AD3116" s="257"/>
      <c r="AE3116" s="257"/>
    </row>
    <row r="3117" spans="2:31" s="256" customFormat="1" ht="17.100000000000001" customHeight="1" x14ac:dyDescent="0.15">
      <c r="B3117" s="574"/>
      <c r="C3117" s="574"/>
      <c r="D3117" s="844"/>
      <c r="E3117" s="845"/>
      <c r="F3117" s="849"/>
      <c r="G3117" s="850"/>
      <c r="H3117" s="850"/>
      <c r="I3117" s="850"/>
      <c r="J3117" s="850"/>
      <c r="K3117" s="850"/>
      <c r="L3117" s="850"/>
      <c r="M3117" s="574"/>
      <c r="N3117" s="574"/>
      <c r="O3117" s="844"/>
      <c r="P3117" s="845"/>
      <c r="Q3117" s="849"/>
      <c r="R3117" s="850"/>
      <c r="S3117" s="850"/>
      <c r="T3117" s="850"/>
      <c r="U3117" s="850"/>
      <c r="V3117" s="850"/>
      <c r="W3117" s="851"/>
      <c r="AA3117" s="257"/>
      <c r="AB3117" s="257"/>
      <c r="AC3117" s="257"/>
      <c r="AD3117" s="257"/>
      <c r="AE3117" s="257"/>
    </row>
    <row r="3118" spans="2:31" s="256" customFormat="1" ht="17.100000000000001" customHeight="1" x14ac:dyDescent="0.15">
      <c r="B3118" s="522" t="s">
        <v>5</v>
      </c>
      <c r="C3118" s="524"/>
      <c r="D3118" s="827" t="s">
        <v>332</v>
      </c>
      <c r="E3118" s="828"/>
      <c r="F3118" s="849"/>
      <c r="G3118" s="850"/>
      <c r="H3118" s="850"/>
      <c r="I3118" s="850"/>
      <c r="J3118" s="850"/>
      <c r="K3118" s="850"/>
      <c r="L3118" s="850"/>
      <c r="M3118" s="522" t="s">
        <v>5</v>
      </c>
      <c r="N3118" s="524"/>
      <c r="O3118" s="827" t="s">
        <v>332</v>
      </c>
      <c r="P3118" s="828"/>
      <c r="Q3118" s="849"/>
      <c r="R3118" s="850"/>
      <c r="S3118" s="850"/>
      <c r="T3118" s="850"/>
      <c r="U3118" s="850"/>
      <c r="V3118" s="850"/>
      <c r="W3118" s="851"/>
      <c r="AA3118" s="257"/>
      <c r="AB3118" s="257"/>
      <c r="AC3118" s="257"/>
      <c r="AD3118" s="257"/>
      <c r="AE3118" s="257"/>
    </row>
    <row r="3119" spans="2:31" s="256" customFormat="1" ht="17.100000000000001" customHeight="1" x14ac:dyDescent="0.15">
      <c r="B3119" s="522" t="s">
        <v>6</v>
      </c>
      <c r="C3119" s="524"/>
      <c r="D3119" s="844" t="s">
        <v>532</v>
      </c>
      <c r="E3119" s="845"/>
      <c r="F3119" s="849"/>
      <c r="G3119" s="850"/>
      <c r="H3119" s="850"/>
      <c r="I3119" s="850"/>
      <c r="J3119" s="850"/>
      <c r="K3119" s="850"/>
      <c r="L3119" s="850"/>
      <c r="M3119" s="522" t="s">
        <v>6</v>
      </c>
      <c r="N3119" s="524"/>
      <c r="O3119" s="844" t="s">
        <v>338</v>
      </c>
      <c r="P3119" s="845"/>
      <c r="Q3119" s="849"/>
      <c r="R3119" s="850"/>
      <c r="S3119" s="850"/>
      <c r="T3119" s="850"/>
      <c r="U3119" s="850"/>
      <c r="V3119" s="850"/>
      <c r="W3119" s="851"/>
    </row>
    <row r="3120" spans="2:31" s="256" customFormat="1" ht="17.100000000000001" customHeight="1" x14ac:dyDescent="0.15">
      <c r="B3120" s="562" t="s">
        <v>29</v>
      </c>
      <c r="C3120" s="831" t="s">
        <v>267</v>
      </c>
      <c r="D3120" s="832"/>
      <c r="E3120" s="260"/>
      <c r="F3120" s="849"/>
      <c r="G3120" s="850"/>
      <c r="H3120" s="850"/>
      <c r="I3120" s="850"/>
      <c r="J3120" s="850"/>
      <c r="K3120" s="850"/>
      <c r="L3120" s="850"/>
      <c r="M3120" s="562" t="s">
        <v>29</v>
      </c>
      <c r="N3120" s="831" t="s">
        <v>267</v>
      </c>
      <c r="O3120" s="832"/>
      <c r="P3120" s="260"/>
      <c r="Q3120" s="849"/>
      <c r="R3120" s="850"/>
      <c r="S3120" s="850"/>
      <c r="T3120" s="850"/>
      <c r="U3120" s="850"/>
      <c r="V3120" s="850"/>
      <c r="W3120" s="851"/>
    </row>
    <row r="3121" spans="2:23" s="256" customFormat="1" ht="17.100000000000001" customHeight="1" x14ac:dyDescent="0.15">
      <c r="B3121" s="565"/>
      <c r="C3121" s="831" t="s">
        <v>268</v>
      </c>
      <c r="D3121" s="832"/>
      <c r="E3121" s="261" t="s">
        <v>554</v>
      </c>
      <c r="F3121" s="852"/>
      <c r="G3121" s="853"/>
      <c r="H3121" s="853"/>
      <c r="I3121" s="853"/>
      <c r="J3121" s="853"/>
      <c r="K3121" s="853"/>
      <c r="L3121" s="853"/>
      <c r="M3121" s="565"/>
      <c r="N3121" s="831" t="s">
        <v>268</v>
      </c>
      <c r="O3121" s="832"/>
      <c r="P3121" s="261" t="s">
        <v>551</v>
      </c>
      <c r="Q3121" s="852"/>
      <c r="R3121" s="853"/>
      <c r="S3121" s="853"/>
      <c r="T3121" s="853"/>
      <c r="U3121" s="853"/>
      <c r="V3121" s="853"/>
      <c r="W3121" s="854"/>
    </row>
    <row r="3122" spans="2:23" s="256" customFormat="1" ht="17.100000000000001" customHeight="1" x14ac:dyDescent="0.15">
      <c r="B3122" s="522" t="s">
        <v>7</v>
      </c>
      <c r="C3122" s="523"/>
      <c r="D3122" s="524"/>
      <c r="E3122" s="833" t="s">
        <v>1754</v>
      </c>
      <c r="F3122" s="834"/>
      <c r="G3122" s="834"/>
      <c r="H3122" s="834"/>
      <c r="I3122" s="834"/>
      <c r="J3122" s="834"/>
      <c r="K3122" s="834"/>
      <c r="L3122" s="835"/>
      <c r="M3122" s="522" t="s">
        <v>7</v>
      </c>
      <c r="N3122" s="523"/>
      <c r="O3122" s="524"/>
      <c r="P3122" s="833" t="s">
        <v>1103</v>
      </c>
      <c r="Q3122" s="834"/>
      <c r="R3122" s="834"/>
      <c r="S3122" s="834"/>
      <c r="T3122" s="834"/>
      <c r="U3122" s="834"/>
      <c r="V3122" s="834"/>
      <c r="W3122" s="835"/>
    </row>
    <row r="3123" spans="2:23" s="256" customFormat="1" ht="17.100000000000001" customHeight="1" x14ac:dyDescent="0.15">
      <c r="B3123" s="522" t="s">
        <v>46</v>
      </c>
      <c r="C3123" s="523"/>
      <c r="D3123" s="524"/>
      <c r="E3123" s="813" t="s">
        <v>516</v>
      </c>
      <c r="F3123" s="814"/>
      <c r="G3123" s="814"/>
      <c r="H3123" s="814"/>
      <c r="I3123" s="814"/>
      <c r="J3123" s="814"/>
      <c r="K3123" s="814"/>
      <c r="L3123" s="815"/>
      <c r="M3123" s="522" t="s">
        <v>46</v>
      </c>
      <c r="N3123" s="523"/>
      <c r="O3123" s="524"/>
      <c r="P3123" s="813" t="s">
        <v>1425</v>
      </c>
      <c r="Q3123" s="814"/>
      <c r="R3123" s="814"/>
      <c r="S3123" s="814"/>
      <c r="T3123" s="814"/>
      <c r="U3123" s="814"/>
      <c r="V3123" s="814"/>
      <c r="W3123" s="815"/>
    </row>
    <row r="3124" spans="2:23" s="256" customFormat="1" ht="17.100000000000001" customHeight="1" x14ac:dyDescent="0.15">
      <c r="B3124" s="522" t="s">
        <v>270</v>
      </c>
      <c r="C3124" s="523"/>
      <c r="D3124" s="524"/>
      <c r="E3124" s="813" t="s">
        <v>516</v>
      </c>
      <c r="F3124" s="814"/>
      <c r="G3124" s="814"/>
      <c r="H3124" s="814"/>
      <c r="I3124" s="814"/>
      <c r="J3124" s="814"/>
      <c r="K3124" s="814"/>
      <c r="L3124" s="815"/>
      <c r="M3124" s="522" t="s">
        <v>270</v>
      </c>
      <c r="N3124" s="523"/>
      <c r="O3124" s="524"/>
      <c r="P3124" s="813" t="s">
        <v>516</v>
      </c>
      <c r="Q3124" s="814"/>
      <c r="R3124" s="814"/>
      <c r="S3124" s="814"/>
      <c r="T3124" s="814"/>
      <c r="U3124" s="814"/>
      <c r="V3124" s="814"/>
      <c r="W3124" s="815"/>
    </row>
    <row r="3125" spans="2:23" s="256" customFormat="1" ht="17.100000000000001" customHeight="1" x14ac:dyDescent="0.15">
      <c r="B3125" s="522" t="s">
        <v>289</v>
      </c>
      <c r="C3125" s="523"/>
      <c r="D3125" s="524"/>
      <c r="E3125" s="813" t="s">
        <v>555</v>
      </c>
      <c r="F3125" s="814"/>
      <c r="G3125" s="814"/>
      <c r="H3125" s="816" t="s">
        <v>8</v>
      </c>
      <c r="I3125" s="817"/>
      <c r="J3125" s="818"/>
      <c r="K3125" s="819"/>
      <c r="L3125" s="820"/>
      <c r="M3125" s="522" t="s">
        <v>289</v>
      </c>
      <c r="N3125" s="523"/>
      <c r="O3125" s="524"/>
      <c r="P3125" s="862" t="s">
        <v>1101</v>
      </c>
      <c r="Q3125" s="863"/>
      <c r="R3125" s="864"/>
      <c r="S3125" s="816" t="s">
        <v>8</v>
      </c>
      <c r="T3125" s="817"/>
      <c r="U3125" s="818"/>
      <c r="V3125" s="819"/>
      <c r="W3125" s="820"/>
    </row>
    <row r="3126" spans="2:23" s="256" customFormat="1" ht="17.100000000000001" customHeight="1" x14ac:dyDescent="0.15">
      <c r="B3126" s="865" t="s">
        <v>567</v>
      </c>
      <c r="C3126" s="866"/>
      <c r="D3126" s="821" t="s">
        <v>2211</v>
      </c>
      <c r="E3126" s="822"/>
      <c r="F3126" s="822"/>
      <c r="G3126" s="822"/>
      <c r="H3126" s="822"/>
      <c r="I3126" s="822"/>
      <c r="J3126" s="822"/>
      <c r="K3126" s="822"/>
      <c r="L3126" s="823"/>
      <c r="M3126" s="865" t="s">
        <v>567</v>
      </c>
      <c r="N3126" s="866"/>
      <c r="O3126" s="821" t="s">
        <v>1109</v>
      </c>
      <c r="P3126" s="822"/>
      <c r="Q3126" s="822"/>
      <c r="R3126" s="822"/>
      <c r="S3126" s="822"/>
      <c r="T3126" s="822"/>
      <c r="U3126" s="822"/>
      <c r="V3126" s="822"/>
      <c r="W3126" s="823"/>
    </row>
    <row r="3127" spans="2:23" s="256" customFormat="1" ht="20.100000000000001" customHeight="1" x14ac:dyDescent="0.15">
      <c r="B3127" s="861" t="s">
        <v>564</v>
      </c>
      <c r="C3127" s="839" t="s">
        <v>565</v>
      </c>
      <c r="D3127" s="883" t="s">
        <v>1457</v>
      </c>
      <c r="E3127" s="884"/>
      <c r="F3127" s="846"/>
      <c r="G3127" s="847"/>
      <c r="H3127" s="847"/>
      <c r="I3127" s="847"/>
      <c r="J3127" s="847"/>
      <c r="K3127" s="847"/>
      <c r="L3127" s="847"/>
      <c r="M3127" s="861" t="s">
        <v>564</v>
      </c>
      <c r="N3127" s="839" t="s">
        <v>565</v>
      </c>
      <c r="O3127" s="883" t="s">
        <v>1457</v>
      </c>
      <c r="P3127" s="884"/>
      <c r="Q3127" s="846"/>
      <c r="R3127" s="847"/>
      <c r="S3127" s="847"/>
      <c r="T3127" s="847"/>
      <c r="U3127" s="847"/>
      <c r="V3127" s="847"/>
      <c r="W3127" s="848"/>
    </row>
    <row r="3128" spans="2:23" s="256" customFormat="1" ht="20.100000000000001" customHeight="1" x14ac:dyDescent="0.15">
      <c r="B3128" s="859"/>
      <c r="C3128" s="830"/>
      <c r="D3128" s="880"/>
      <c r="E3128" s="881"/>
      <c r="F3128" s="849"/>
      <c r="G3128" s="850"/>
      <c r="H3128" s="850"/>
      <c r="I3128" s="850"/>
      <c r="J3128" s="850"/>
      <c r="K3128" s="850"/>
      <c r="L3128" s="850"/>
      <c r="M3128" s="859"/>
      <c r="N3128" s="830"/>
      <c r="O3128" s="880"/>
      <c r="P3128" s="881"/>
      <c r="Q3128" s="849"/>
      <c r="R3128" s="850"/>
      <c r="S3128" s="850"/>
      <c r="T3128" s="850"/>
      <c r="U3128" s="850"/>
      <c r="V3128" s="850"/>
      <c r="W3128" s="851"/>
    </row>
    <row r="3129" spans="2:23" s="256" customFormat="1" ht="20.100000000000001" customHeight="1" x14ac:dyDescent="0.15">
      <c r="B3129" s="859"/>
      <c r="C3129" s="839" t="s">
        <v>2</v>
      </c>
      <c r="D3129" s="842">
        <v>3</v>
      </c>
      <c r="E3129" s="843"/>
      <c r="F3129" s="849"/>
      <c r="G3129" s="850"/>
      <c r="H3129" s="850"/>
      <c r="I3129" s="850"/>
      <c r="J3129" s="850"/>
      <c r="K3129" s="850"/>
      <c r="L3129" s="850"/>
      <c r="M3129" s="859"/>
      <c r="N3129" s="839" t="s">
        <v>2</v>
      </c>
      <c r="O3129" s="842">
        <v>4</v>
      </c>
      <c r="P3129" s="843"/>
      <c r="Q3129" s="849"/>
      <c r="R3129" s="850"/>
      <c r="S3129" s="850"/>
      <c r="T3129" s="850"/>
      <c r="U3129" s="850"/>
      <c r="V3129" s="850"/>
      <c r="W3129" s="851"/>
    </row>
    <row r="3130" spans="2:23" s="256" customFormat="1" ht="20.100000000000001" customHeight="1" x14ac:dyDescent="0.15">
      <c r="B3130" s="860"/>
      <c r="C3130" s="830"/>
      <c r="D3130" s="844"/>
      <c r="E3130" s="845"/>
      <c r="F3130" s="849"/>
      <c r="G3130" s="850"/>
      <c r="H3130" s="850"/>
      <c r="I3130" s="850"/>
      <c r="J3130" s="850"/>
      <c r="K3130" s="850"/>
      <c r="L3130" s="850"/>
      <c r="M3130" s="860"/>
      <c r="N3130" s="830"/>
      <c r="O3130" s="844"/>
      <c r="P3130" s="845"/>
      <c r="Q3130" s="849"/>
      <c r="R3130" s="850"/>
      <c r="S3130" s="850"/>
      <c r="T3130" s="850"/>
      <c r="U3130" s="850"/>
      <c r="V3130" s="850"/>
      <c r="W3130" s="851"/>
    </row>
    <row r="3131" spans="2:23" s="256" customFormat="1" ht="17.100000000000001" customHeight="1" x14ac:dyDescent="0.15">
      <c r="B3131" s="574" t="s">
        <v>566</v>
      </c>
      <c r="C3131" s="574" t="s">
        <v>3</v>
      </c>
      <c r="D3131" s="842" t="s">
        <v>331</v>
      </c>
      <c r="E3131" s="843"/>
      <c r="F3131" s="849"/>
      <c r="G3131" s="850"/>
      <c r="H3131" s="850"/>
      <c r="I3131" s="850"/>
      <c r="J3131" s="850"/>
      <c r="K3131" s="850"/>
      <c r="L3131" s="850"/>
      <c r="M3131" s="574" t="s">
        <v>566</v>
      </c>
      <c r="N3131" s="574" t="s">
        <v>3</v>
      </c>
      <c r="O3131" s="842" t="s">
        <v>331</v>
      </c>
      <c r="P3131" s="843"/>
      <c r="Q3131" s="849"/>
      <c r="R3131" s="850"/>
      <c r="S3131" s="850"/>
      <c r="T3131" s="850"/>
      <c r="U3131" s="850"/>
      <c r="V3131" s="850"/>
      <c r="W3131" s="851"/>
    </row>
    <row r="3132" spans="2:23" s="256" customFormat="1" ht="17.100000000000001" customHeight="1" x14ac:dyDescent="0.15">
      <c r="B3132" s="574"/>
      <c r="C3132" s="574"/>
      <c r="D3132" s="844"/>
      <c r="E3132" s="845"/>
      <c r="F3132" s="849"/>
      <c r="G3132" s="850"/>
      <c r="H3132" s="850"/>
      <c r="I3132" s="850"/>
      <c r="J3132" s="850"/>
      <c r="K3132" s="850"/>
      <c r="L3132" s="850"/>
      <c r="M3132" s="574"/>
      <c r="N3132" s="574"/>
      <c r="O3132" s="844"/>
      <c r="P3132" s="845"/>
      <c r="Q3132" s="849"/>
      <c r="R3132" s="850"/>
      <c r="S3132" s="850"/>
      <c r="T3132" s="850"/>
      <c r="U3132" s="850"/>
      <c r="V3132" s="850"/>
      <c r="W3132" s="851"/>
    </row>
    <row r="3133" spans="2:23" s="256" customFormat="1" ht="17.100000000000001" customHeight="1" x14ac:dyDescent="0.15">
      <c r="B3133" s="574"/>
      <c r="C3133" s="574" t="s">
        <v>4</v>
      </c>
      <c r="D3133" s="842" t="s">
        <v>354</v>
      </c>
      <c r="E3133" s="843"/>
      <c r="F3133" s="849"/>
      <c r="G3133" s="850"/>
      <c r="H3133" s="850"/>
      <c r="I3133" s="850"/>
      <c r="J3133" s="850"/>
      <c r="K3133" s="850"/>
      <c r="L3133" s="850"/>
      <c r="M3133" s="574"/>
      <c r="N3133" s="574" t="s">
        <v>4</v>
      </c>
      <c r="O3133" s="842" t="s">
        <v>354</v>
      </c>
      <c r="P3133" s="843"/>
      <c r="Q3133" s="849"/>
      <c r="R3133" s="850"/>
      <c r="S3133" s="850"/>
      <c r="T3133" s="850"/>
      <c r="U3133" s="850"/>
      <c r="V3133" s="850"/>
      <c r="W3133" s="851"/>
    </row>
    <row r="3134" spans="2:23" s="256" customFormat="1" ht="17.100000000000001" customHeight="1" x14ac:dyDescent="0.15">
      <c r="B3134" s="574"/>
      <c r="C3134" s="574"/>
      <c r="D3134" s="844"/>
      <c r="E3134" s="845"/>
      <c r="F3134" s="849"/>
      <c r="G3134" s="850"/>
      <c r="H3134" s="850"/>
      <c r="I3134" s="850"/>
      <c r="J3134" s="850"/>
      <c r="K3134" s="850"/>
      <c r="L3134" s="850"/>
      <c r="M3134" s="574"/>
      <c r="N3134" s="574"/>
      <c r="O3134" s="844"/>
      <c r="P3134" s="845"/>
      <c r="Q3134" s="849"/>
      <c r="R3134" s="850"/>
      <c r="S3134" s="850"/>
      <c r="T3134" s="850"/>
      <c r="U3134" s="850"/>
      <c r="V3134" s="850"/>
      <c r="W3134" s="851"/>
    </row>
    <row r="3135" spans="2:23" s="256" customFormat="1" ht="17.100000000000001" customHeight="1" x14ac:dyDescent="0.15">
      <c r="B3135" s="522" t="s">
        <v>5</v>
      </c>
      <c r="C3135" s="524"/>
      <c r="D3135" s="827" t="s">
        <v>332</v>
      </c>
      <c r="E3135" s="828"/>
      <c r="F3135" s="849"/>
      <c r="G3135" s="850"/>
      <c r="H3135" s="850"/>
      <c r="I3135" s="850"/>
      <c r="J3135" s="850"/>
      <c r="K3135" s="850"/>
      <c r="L3135" s="850"/>
      <c r="M3135" s="522" t="s">
        <v>5</v>
      </c>
      <c r="N3135" s="524"/>
      <c r="O3135" s="827" t="s">
        <v>332</v>
      </c>
      <c r="P3135" s="828"/>
      <c r="Q3135" s="849"/>
      <c r="R3135" s="850"/>
      <c r="S3135" s="850"/>
      <c r="T3135" s="850"/>
      <c r="U3135" s="850"/>
      <c r="V3135" s="850"/>
      <c r="W3135" s="851"/>
    </row>
    <row r="3136" spans="2:23" s="256" customFormat="1" ht="17.100000000000001" customHeight="1" x14ac:dyDescent="0.15">
      <c r="B3136" s="522" t="s">
        <v>6</v>
      </c>
      <c r="C3136" s="524"/>
      <c r="D3136" s="844" t="s">
        <v>532</v>
      </c>
      <c r="E3136" s="845"/>
      <c r="F3136" s="849"/>
      <c r="G3136" s="850"/>
      <c r="H3136" s="850"/>
      <c r="I3136" s="850"/>
      <c r="J3136" s="850"/>
      <c r="K3136" s="850"/>
      <c r="L3136" s="850"/>
      <c r="M3136" s="522" t="s">
        <v>6</v>
      </c>
      <c r="N3136" s="524"/>
      <c r="O3136" s="844" t="s">
        <v>532</v>
      </c>
      <c r="P3136" s="845"/>
      <c r="Q3136" s="849"/>
      <c r="R3136" s="850"/>
      <c r="S3136" s="850"/>
      <c r="T3136" s="850"/>
      <c r="U3136" s="850"/>
      <c r="V3136" s="850"/>
      <c r="W3136" s="851"/>
    </row>
    <row r="3137" spans="2:31" s="256" customFormat="1" ht="17.100000000000001" customHeight="1" x14ac:dyDescent="0.15">
      <c r="B3137" s="562" t="s">
        <v>29</v>
      </c>
      <c r="C3137" s="831" t="s">
        <v>267</v>
      </c>
      <c r="D3137" s="832"/>
      <c r="E3137" s="260"/>
      <c r="F3137" s="849"/>
      <c r="G3137" s="850"/>
      <c r="H3137" s="850"/>
      <c r="I3137" s="850"/>
      <c r="J3137" s="850"/>
      <c r="K3137" s="850"/>
      <c r="L3137" s="850"/>
      <c r="M3137" s="562" t="s">
        <v>29</v>
      </c>
      <c r="N3137" s="831" t="s">
        <v>267</v>
      </c>
      <c r="O3137" s="832"/>
      <c r="P3137" s="260"/>
      <c r="Q3137" s="849"/>
      <c r="R3137" s="850"/>
      <c r="S3137" s="850"/>
      <c r="T3137" s="850"/>
      <c r="U3137" s="850"/>
      <c r="V3137" s="850"/>
      <c r="W3137" s="851"/>
    </row>
    <row r="3138" spans="2:31" s="256" customFormat="1" ht="17.100000000000001" customHeight="1" x14ac:dyDescent="0.15">
      <c r="B3138" s="565"/>
      <c r="C3138" s="831" t="s">
        <v>268</v>
      </c>
      <c r="D3138" s="832"/>
      <c r="E3138" s="261" t="s">
        <v>551</v>
      </c>
      <c r="F3138" s="852"/>
      <c r="G3138" s="853"/>
      <c r="H3138" s="853"/>
      <c r="I3138" s="853"/>
      <c r="J3138" s="853"/>
      <c r="K3138" s="853"/>
      <c r="L3138" s="853"/>
      <c r="M3138" s="565"/>
      <c r="N3138" s="831" t="s">
        <v>268</v>
      </c>
      <c r="O3138" s="832"/>
      <c r="P3138" s="261" t="s">
        <v>551</v>
      </c>
      <c r="Q3138" s="852"/>
      <c r="R3138" s="853"/>
      <c r="S3138" s="853"/>
      <c r="T3138" s="853"/>
      <c r="U3138" s="853"/>
      <c r="V3138" s="853"/>
      <c r="W3138" s="854"/>
    </row>
    <row r="3139" spans="2:31" s="256" customFormat="1" ht="17.100000000000001" customHeight="1" x14ac:dyDescent="0.15">
      <c r="B3139" s="522" t="s">
        <v>7</v>
      </c>
      <c r="C3139" s="523"/>
      <c r="D3139" s="524"/>
      <c r="E3139" s="833" t="s">
        <v>1447</v>
      </c>
      <c r="F3139" s="857"/>
      <c r="G3139" s="857"/>
      <c r="H3139" s="857"/>
      <c r="I3139" s="857"/>
      <c r="J3139" s="857"/>
      <c r="K3139" s="857"/>
      <c r="L3139" s="858"/>
      <c r="M3139" s="522" t="s">
        <v>7</v>
      </c>
      <c r="N3139" s="523"/>
      <c r="O3139" s="524"/>
      <c r="P3139" s="833" t="s">
        <v>1459</v>
      </c>
      <c r="Q3139" s="857"/>
      <c r="R3139" s="857"/>
      <c r="S3139" s="857"/>
      <c r="T3139" s="857"/>
      <c r="U3139" s="857"/>
      <c r="V3139" s="857"/>
      <c r="W3139" s="858"/>
    </row>
    <row r="3140" spans="2:31" s="256" customFormat="1" ht="17.100000000000001" customHeight="1" x14ac:dyDescent="0.15">
      <c r="B3140" s="522" t="s">
        <v>46</v>
      </c>
      <c r="C3140" s="523"/>
      <c r="D3140" s="524"/>
      <c r="E3140" s="833" t="s">
        <v>1458</v>
      </c>
      <c r="F3140" s="857"/>
      <c r="G3140" s="857"/>
      <c r="H3140" s="857"/>
      <c r="I3140" s="857"/>
      <c r="J3140" s="857"/>
      <c r="K3140" s="857"/>
      <c r="L3140" s="858"/>
      <c r="M3140" s="522" t="s">
        <v>46</v>
      </c>
      <c r="N3140" s="523"/>
      <c r="O3140" s="524"/>
      <c r="P3140" s="813" t="s">
        <v>516</v>
      </c>
      <c r="Q3140" s="814"/>
      <c r="R3140" s="814"/>
      <c r="S3140" s="855"/>
      <c r="T3140" s="855"/>
      <c r="U3140" s="855"/>
      <c r="V3140" s="855"/>
      <c r="W3140" s="856"/>
    </row>
    <row r="3141" spans="2:31" s="256" customFormat="1" ht="17.100000000000001" customHeight="1" x14ac:dyDescent="0.15">
      <c r="B3141" s="522" t="s">
        <v>270</v>
      </c>
      <c r="C3141" s="523"/>
      <c r="D3141" s="524"/>
      <c r="E3141" s="813" t="s">
        <v>516</v>
      </c>
      <c r="F3141" s="814"/>
      <c r="G3141" s="814"/>
      <c r="H3141" s="855"/>
      <c r="I3141" s="855"/>
      <c r="J3141" s="855"/>
      <c r="K3141" s="855"/>
      <c r="L3141" s="856"/>
      <c r="M3141" s="522" t="s">
        <v>270</v>
      </c>
      <c r="N3141" s="523"/>
      <c r="O3141" s="524"/>
      <c r="P3141" s="813" t="s">
        <v>516</v>
      </c>
      <c r="Q3141" s="814"/>
      <c r="R3141" s="814"/>
      <c r="S3141" s="855"/>
      <c r="T3141" s="855"/>
      <c r="U3141" s="855"/>
      <c r="V3141" s="855"/>
      <c r="W3141" s="856"/>
    </row>
    <row r="3142" spans="2:31" s="256" customFormat="1" ht="17.100000000000001" customHeight="1" x14ac:dyDescent="0.15">
      <c r="B3142" s="522" t="s">
        <v>289</v>
      </c>
      <c r="C3142" s="523"/>
      <c r="D3142" s="524"/>
      <c r="E3142" s="813" t="s">
        <v>555</v>
      </c>
      <c r="F3142" s="814"/>
      <c r="G3142" s="814"/>
      <c r="H3142" s="816" t="s">
        <v>8</v>
      </c>
      <c r="I3142" s="817"/>
      <c r="J3142" s="818"/>
      <c r="K3142" s="819"/>
      <c r="L3142" s="819"/>
      <c r="M3142" s="522" t="s">
        <v>289</v>
      </c>
      <c r="N3142" s="523"/>
      <c r="O3142" s="524"/>
      <c r="P3142" s="813" t="s">
        <v>555</v>
      </c>
      <c r="Q3142" s="814"/>
      <c r="R3142" s="814"/>
      <c r="S3142" s="816" t="s">
        <v>8</v>
      </c>
      <c r="T3142" s="817"/>
      <c r="U3142" s="818"/>
      <c r="V3142" s="819"/>
      <c r="W3142" s="820"/>
    </row>
    <row r="3143" spans="2:31" s="256" customFormat="1" ht="17.100000000000001" customHeight="1" x14ac:dyDescent="0.15">
      <c r="B3143" s="565" t="s">
        <v>567</v>
      </c>
      <c r="C3143" s="566"/>
      <c r="D3143" s="836" t="s">
        <v>1725</v>
      </c>
      <c r="E3143" s="837"/>
      <c r="F3143" s="837"/>
      <c r="G3143" s="837"/>
      <c r="H3143" s="837"/>
      <c r="I3143" s="837"/>
      <c r="J3143" s="837"/>
      <c r="K3143" s="837"/>
      <c r="L3143" s="838"/>
      <c r="M3143" s="565" t="s">
        <v>567</v>
      </c>
      <c r="N3143" s="566"/>
      <c r="O3143" s="836" t="s">
        <v>1736</v>
      </c>
      <c r="P3143" s="837"/>
      <c r="Q3143" s="837"/>
      <c r="R3143" s="837"/>
      <c r="S3143" s="837"/>
      <c r="T3143" s="837"/>
      <c r="U3143" s="837"/>
      <c r="V3143" s="837"/>
      <c r="W3143" s="838"/>
    </row>
    <row r="3144" spans="2:31" ht="15" customHeight="1" x14ac:dyDescent="0.15">
      <c r="B3144" s="263"/>
      <c r="C3144" s="824" t="s">
        <v>568</v>
      </c>
      <c r="D3144" s="825"/>
      <c r="E3144" s="825"/>
      <c r="F3144" s="825"/>
      <c r="G3144" s="825"/>
      <c r="H3144" s="825"/>
      <c r="I3144" s="825"/>
      <c r="J3144" s="825"/>
      <c r="K3144" s="825"/>
      <c r="L3144" s="825"/>
      <c r="M3144" s="263"/>
      <c r="N3144" s="263" t="s">
        <v>569</v>
      </c>
      <c r="O3144" s="263"/>
      <c r="P3144" s="263"/>
      <c r="Q3144" s="263"/>
      <c r="R3144" s="263"/>
      <c r="S3144" s="263"/>
      <c r="T3144" s="263"/>
      <c r="U3144" s="263"/>
      <c r="V3144" s="263"/>
      <c r="W3144" s="263"/>
      <c r="AA3144" s="256"/>
      <c r="AB3144" s="256"/>
      <c r="AC3144" s="256"/>
      <c r="AD3144" s="256"/>
      <c r="AE3144" s="256"/>
    </row>
    <row r="3145" spans="2:31" ht="15" customHeight="1" x14ac:dyDescent="0.15">
      <c r="B3145" s="263"/>
      <c r="C3145" s="826"/>
      <c r="D3145" s="826"/>
      <c r="E3145" s="826"/>
      <c r="F3145" s="826"/>
      <c r="G3145" s="826"/>
      <c r="H3145" s="826"/>
      <c r="I3145" s="826"/>
      <c r="J3145" s="826"/>
      <c r="K3145" s="826"/>
      <c r="L3145" s="826"/>
      <c r="M3145" s="263"/>
      <c r="N3145" s="263" t="s">
        <v>570</v>
      </c>
      <c r="O3145" s="263"/>
      <c r="P3145" s="263"/>
      <c r="Q3145" s="263"/>
      <c r="R3145" s="263"/>
      <c r="S3145" s="263"/>
      <c r="T3145" s="263"/>
      <c r="U3145" s="263"/>
      <c r="V3145" s="263"/>
      <c r="W3145" s="263"/>
      <c r="AA3145" s="256"/>
      <c r="AB3145" s="256"/>
      <c r="AC3145" s="256"/>
      <c r="AD3145" s="256"/>
      <c r="AE3145" s="256"/>
    </row>
    <row r="3146" spans="2:31" ht="15" customHeight="1" x14ac:dyDescent="0.15">
      <c r="C3146" s="263" t="s">
        <v>571</v>
      </c>
      <c r="N3146" s="264" t="s">
        <v>517</v>
      </c>
      <c r="O3146" s="264"/>
      <c r="P3146" s="264"/>
      <c r="Q3146" s="264"/>
      <c r="R3146" s="264"/>
      <c r="S3146" s="264"/>
      <c r="T3146" s="264"/>
      <c r="U3146" s="264"/>
      <c r="V3146" s="264"/>
      <c r="AA3146" s="256"/>
      <c r="AB3146" s="256"/>
      <c r="AC3146" s="256"/>
      <c r="AD3146" s="256"/>
      <c r="AE3146" s="256"/>
    </row>
    <row r="3147" spans="2:31" ht="15" customHeight="1" x14ac:dyDescent="0.15">
      <c r="C3147" s="263" t="s">
        <v>573</v>
      </c>
      <c r="N3147" s="264" t="s">
        <v>572</v>
      </c>
      <c r="O3147" s="264"/>
      <c r="P3147" s="264"/>
      <c r="Q3147" s="264"/>
      <c r="R3147" s="264"/>
      <c r="S3147" s="264"/>
      <c r="T3147" s="264"/>
      <c r="U3147" s="264"/>
      <c r="V3147" s="264"/>
      <c r="AA3147" s="256"/>
      <c r="AB3147" s="256"/>
      <c r="AC3147" s="256"/>
      <c r="AD3147" s="256"/>
      <c r="AE3147" s="256"/>
    </row>
    <row r="3148" spans="2:31" x14ac:dyDescent="0.15">
      <c r="C3148" s="264" t="s">
        <v>542</v>
      </c>
      <c r="N3148" s="264" t="s">
        <v>450</v>
      </c>
      <c r="O3148" s="264"/>
      <c r="P3148" s="264"/>
      <c r="Q3148" s="264"/>
      <c r="R3148" s="264"/>
      <c r="S3148" s="264"/>
      <c r="T3148" s="264"/>
      <c r="U3148" s="264"/>
      <c r="V3148" s="264"/>
      <c r="AA3148" s="256"/>
      <c r="AB3148" s="256"/>
      <c r="AC3148" s="256"/>
      <c r="AD3148" s="256"/>
      <c r="AE3148" s="256"/>
    </row>
    <row r="3149" spans="2:31" x14ac:dyDescent="0.15">
      <c r="N3149" s="264"/>
      <c r="AA3149" s="256"/>
      <c r="AB3149" s="256"/>
      <c r="AC3149" s="256"/>
      <c r="AD3149" s="256"/>
      <c r="AE3149" s="256"/>
    </row>
    <row r="3150" spans="2:31" x14ac:dyDescent="0.15">
      <c r="N3150" s="264"/>
      <c r="AA3150" s="256"/>
      <c r="AB3150" s="256"/>
      <c r="AC3150" s="256"/>
      <c r="AD3150" s="256"/>
      <c r="AE3150" s="256"/>
    </row>
    <row r="3151" spans="2:31" ht="9" customHeight="1" x14ac:dyDescent="0.15">
      <c r="AA3151" s="256"/>
      <c r="AB3151" s="256"/>
      <c r="AC3151" s="256"/>
      <c r="AD3151" s="256"/>
      <c r="AE3151" s="256"/>
    </row>
    <row r="3152" spans="2:31" s="256" customFormat="1" ht="22.5" customHeight="1" x14ac:dyDescent="0.15">
      <c r="B3152" s="867" t="s">
        <v>563</v>
      </c>
      <c r="C3152" s="867"/>
      <c r="D3152" s="867"/>
      <c r="E3152" s="867"/>
      <c r="F3152" s="867"/>
      <c r="G3152" s="867"/>
      <c r="H3152" s="867"/>
      <c r="I3152" s="867"/>
      <c r="J3152" s="867"/>
      <c r="K3152" s="867"/>
      <c r="L3152" s="867"/>
      <c r="M3152" s="867"/>
      <c r="N3152" s="867"/>
      <c r="O3152" s="867"/>
      <c r="P3152" s="867"/>
      <c r="Q3152" s="867"/>
      <c r="R3152" s="867"/>
      <c r="S3152" s="867"/>
      <c r="T3152" s="867"/>
      <c r="U3152" s="867"/>
      <c r="V3152" s="867"/>
      <c r="W3152" s="867"/>
      <c r="Y3152" s="242" t="s">
        <v>551</v>
      </c>
    </row>
    <row r="3153" spans="2:31" s="256" customFormat="1" ht="20.100000000000001" customHeight="1" x14ac:dyDescent="0.15">
      <c r="B3153" s="258" t="s">
        <v>27</v>
      </c>
      <c r="C3153" s="258"/>
      <c r="D3153" s="868" t="str">
        <f>D3108</f>
        <v>ミネトンネル</v>
      </c>
      <c r="E3153" s="868"/>
      <c r="F3153" s="868"/>
      <c r="G3153" s="868"/>
      <c r="H3153" s="869" t="s">
        <v>28</v>
      </c>
      <c r="I3153" s="869"/>
      <c r="J3153" s="870" t="str">
        <f>J3108</f>
        <v>一般国道　316号</v>
      </c>
      <c r="K3153" s="870"/>
      <c r="L3153" s="870"/>
      <c r="M3153" s="871" t="s">
        <v>255</v>
      </c>
      <c r="N3153" s="871"/>
      <c r="O3153" s="871"/>
      <c r="P3153" s="872" t="str">
        <f>P3108</f>
        <v>株式会社ニュージェック</v>
      </c>
      <c r="Q3153" s="872"/>
      <c r="R3153" s="872"/>
      <c r="S3153" s="562" t="s">
        <v>220</v>
      </c>
      <c r="T3153" s="564"/>
      <c r="U3153" s="873">
        <f>U3108</f>
        <v>44294</v>
      </c>
      <c r="V3153" s="874"/>
      <c r="W3153" s="875"/>
      <c r="Y3153" s="242" t="s">
        <v>554</v>
      </c>
    </row>
    <row r="3154" spans="2:31" s="256" customFormat="1" ht="20.100000000000001" customHeight="1" x14ac:dyDescent="0.15">
      <c r="B3154" s="259" t="s">
        <v>0</v>
      </c>
      <c r="C3154" s="259"/>
      <c r="D3154" s="879" t="str">
        <f>D3109</f>
        <v>美祢トンネル</v>
      </c>
      <c r="E3154" s="879"/>
      <c r="F3154" s="879"/>
      <c r="G3154" s="879"/>
      <c r="H3154" s="541" t="s">
        <v>1</v>
      </c>
      <c r="I3154" s="541"/>
      <c r="J3154" s="870" t="str">
        <f>J3109</f>
        <v>宇部土木建築事務所</v>
      </c>
      <c r="K3154" s="870"/>
      <c r="L3154" s="870"/>
      <c r="M3154" s="871" t="s">
        <v>256</v>
      </c>
      <c r="N3154" s="871"/>
      <c r="O3154" s="871"/>
      <c r="P3154" s="872" t="str">
        <f>P3109</f>
        <v>石村　勝伸</v>
      </c>
      <c r="Q3154" s="872"/>
      <c r="R3154" s="872"/>
      <c r="S3154" s="705"/>
      <c r="T3154" s="706"/>
      <c r="U3154" s="876"/>
      <c r="V3154" s="877"/>
      <c r="W3154" s="878"/>
      <c r="Y3154" s="242" t="s">
        <v>54</v>
      </c>
    </row>
    <row r="3155" spans="2:31" s="256" customFormat="1" ht="20.100000000000001" customHeight="1" x14ac:dyDescent="0.15">
      <c r="B3155" s="861" t="s">
        <v>564</v>
      </c>
      <c r="C3155" s="839" t="s">
        <v>565</v>
      </c>
      <c r="D3155" s="883" t="s">
        <v>1460</v>
      </c>
      <c r="E3155" s="884"/>
      <c r="F3155" s="846"/>
      <c r="G3155" s="847"/>
      <c r="H3155" s="847"/>
      <c r="I3155" s="847"/>
      <c r="J3155" s="847"/>
      <c r="K3155" s="847"/>
      <c r="L3155" s="847"/>
      <c r="M3155" s="861" t="s">
        <v>564</v>
      </c>
      <c r="N3155" s="839" t="s">
        <v>565</v>
      </c>
      <c r="O3155" s="883" t="s">
        <v>1460</v>
      </c>
      <c r="P3155" s="884"/>
      <c r="Q3155" s="846"/>
      <c r="R3155" s="847"/>
      <c r="S3155" s="847"/>
      <c r="T3155" s="847"/>
      <c r="U3155" s="847"/>
      <c r="V3155" s="847"/>
      <c r="W3155" s="848"/>
      <c r="Y3155" s="242" t="s">
        <v>55</v>
      </c>
    </row>
    <row r="3156" spans="2:31" s="256" customFormat="1" ht="20.100000000000001" customHeight="1" x14ac:dyDescent="0.15">
      <c r="B3156" s="859"/>
      <c r="C3156" s="830"/>
      <c r="D3156" s="880"/>
      <c r="E3156" s="881"/>
      <c r="F3156" s="849"/>
      <c r="G3156" s="850"/>
      <c r="H3156" s="850"/>
      <c r="I3156" s="850"/>
      <c r="J3156" s="850"/>
      <c r="K3156" s="850"/>
      <c r="L3156" s="850"/>
      <c r="M3156" s="859"/>
      <c r="N3156" s="830"/>
      <c r="O3156" s="880"/>
      <c r="P3156" s="881"/>
      <c r="Q3156" s="849"/>
      <c r="R3156" s="850"/>
      <c r="S3156" s="850"/>
      <c r="T3156" s="850"/>
      <c r="U3156" s="850"/>
      <c r="V3156" s="850"/>
      <c r="W3156" s="851"/>
    </row>
    <row r="3157" spans="2:31" s="256" customFormat="1" ht="20.100000000000001" customHeight="1" x14ac:dyDescent="0.15">
      <c r="B3157" s="859"/>
      <c r="C3157" s="839" t="s">
        <v>2</v>
      </c>
      <c r="D3157" s="842">
        <v>1</v>
      </c>
      <c r="E3157" s="843"/>
      <c r="F3157" s="849"/>
      <c r="G3157" s="850"/>
      <c r="H3157" s="850"/>
      <c r="I3157" s="850"/>
      <c r="J3157" s="850"/>
      <c r="K3157" s="850"/>
      <c r="L3157" s="850"/>
      <c r="M3157" s="859"/>
      <c r="N3157" s="839" t="s">
        <v>2</v>
      </c>
      <c r="O3157" s="842">
        <v>2</v>
      </c>
      <c r="P3157" s="843"/>
      <c r="Q3157" s="849"/>
      <c r="R3157" s="850"/>
      <c r="S3157" s="850"/>
      <c r="T3157" s="850"/>
      <c r="U3157" s="850"/>
      <c r="V3157" s="850"/>
      <c r="W3157" s="851"/>
    </row>
    <row r="3158" spans="2:31" s="256" customFormat="1" ht="20.100000000000001" customHeight="1" x14ac:dyDescent="0.15">
      <c r="B3158" s="860"/>
      <c r="C3158" s="830"/>
      <c r="D3158" s="844"/>
      <c r="E3158" s="845"/>
      <c r="F3158" s="849"/>
      <c r="G3158" s="850"/>
      <c r="H3158" s="850"/>
      <c r="I3158" s="850"/>
      <c r="J3158" s="850"/>
      <c r="K3158" s="850"/>
      <c r="L3158" s="850"/>
      <c r="M3158" s="860"/>
      <c r="N3158" s="830"/>
      <c r="O3158" s="844"/>
      <c r="P3158" s="845"/>
      <c r="Q3158" s="849"/>
      <c r="R3158" s="850"/>
      <c r="S3158" s="850"/>
      <c r="T3158" s="850"/>
      <c r="U3158" s="850"/>
      <c r="V3158" s="850"/>
      <c r="W3158" s="851"/>
    </row>
    <row r="3159" spans="2:31" s="256" customFormat="1" ht="17.100000000000001" customHeight="1" x14ac:dyDescent="0.15">
      <c r="B3159" s="574" t="s">
        <v>566</v>
      </c>
      <c r="C3159" s="574" t="s">
        <v>3</v>
      </c>
      <c r="D3159" s="842" t="s">
        <v>534</v>
      </c>
      <c r="E3159" s="843"/>
      <c r="F3159" s="849"/>
      <c r="G3159" s="850"/>
      <c r="H3159" s="850"/>
      <c r="I3159" s="850"/>
      <c r="J3159" s="850"/>
      <c r="K3159" s="850"/>
      <c r="L3159" s="850"/>
      <c r="M3159" s="574" t="s">
        <v>566</v>
      </c>
      <c r="N3159" s="574" t="s">
        <v>3</v>
      </c>
      <c r="O3159" s="842" t="s">
        <v>534</v>
      </c>
      <c r="P3159" s="843"/>
      <c r="Q3159" s="849"/>
      <c r="R3159" s="850"/>
      <c r="S3159" s="850"/>
      <c r="T3159" s="850"/>
      <c r="U3159" s="850"/>
      <c r="V3159" s="850"/>
      <c r="W3159" s="851"/>
      <c r="AA3159" s="257"/>
      <c r="AB3159" s="257"/>
      <c r="AC3159" s="257"/>
      <c r="AD3159" s="257"/>
      <c r="AE3159" s="257"/>
    </row>
    <row r="3160" spans="2:31" s="256" customFormat="1" ht="17.100000000000001" customHeight="1" x14ac:dyDescent="0.15">
      <c r="B3160" s="574"/>
      <c r="C3160" s="574"/>
      <c r="D3160" s="844"/>
      <c r="E3160" s="845"/>
      <c r="F3160" s="849"/>
      <c r="G3160" s="850"/>
      <c r="H3160" s="850"/>
      <c r="I3160" s="850"/>
      <c r="J3160" s="850"/>
      <c r="K3160" s="850"/>
      <c r="L3160" s="850"/>
      <c r="M3160" s="574"/>
      <c r="N3160" s="574"/>
      <c r="O3160" s="844"/>
      <c r="P3160" s="845"/>
      <c r="Q3160" s="849"/>
      <c r="R3160" s="850"/>
      <c r="S3160" s="850"/>
      <c r="T3160" s="850"/>
      <c r="U3160" s="850"/>
      <c r="V3160" s="850"/>
      <c r="W3160" s="851"/>
      <c r="AA3160" s="257"/>
      <c r="AB3160" s="257"/>
      <c r="AC3160" s="257"/>
      <c r="AD3160" s="257"/>
      <c r="AE3160" s="257"/>
    </row>
    <row r="3161" spans="2:31" s="256" customFormat="1" ht="17.100000000000001" customHeight="1" x14ac:dyDescent="0.15">
      <c r="B3161" s="574"/>
      <c r="C3161" s="574" t="s">
        <v>4</v>
      </c>
      <c r="D3161" s="842" t="s">
        <v>486</v>
      </c>
      <c r="E3161" s="843"/>
      <c r="F3161" s="849"/>
      <c r="G3161" s="850"/>
      <c r="H3161" s="850"/>
      <c r="I3161" s="850"/>
      <c r="J3161" s="850"/>
      <c r="K3161" s="850"/>
      <c r="L3161" s="850"/>
      <c r="M3161" s="574"/>
      <c r="N3161" s="574" t="s">
        <v>4</v>
      </c>
      <c r="O3161" s="842" t="s">
        <v>486</v>
      </c>
      <c r="P3161" s="843"/>
      <c r="Q3161" s="849"/>
      <c r="R3161" s="850"/>
      <c r="S3161" s="850"/>
      <c r="T3161" s="850"/>
      <c r="U3161" s="850"/>
      <c r="V3161" s="850"/>
      <c r="W3161" s="851"/>
      <c r="AA3161" s="257"/>
      <c r="AB3161" s="257"/>
      <c r="AC3161" s="257"/>
      <c r="AD3161" s="257"/>
      <c r="AE3161" s="257"/>
    </row>
    <row r="3162" spans="2:31" s="256" customFormat="1" ht="17.100000000000001" customHeight="1" x14ac:dyDescent="0.15">
      <c r="B3162" s="574"/>
      <c r="C3162" s="574"/>
      <c r="D3162" s="844"/>
      <c r="E3162" s="845"/>
      <c r="F3162" s="849"/>
      <c r="G3162" s="850"/>
      <c r="H3162" s="850"/>
      <c r="I3162" s="850"/>
      <c r="J3162" s="850"/>
      <c r="K3162" s="850"/>
      <c r="L3162" s="850"/>
      <c r="M3162" s="574"/>
      <c r="N3162" s="574"/>
      <c r="O3162" s="844"/>
      <c r="P3162" s="845"/>
      <c r="Q3162" s="849"/>
      <c r="R3162" s="850"/>
      <c r="S3162" s="850"/>
      <c r="T3162" s="850"/>
      <c r="U3162" s="850"/>
      <c r="V3162" s="850"/>
      <c r="W3162" s="851"/>
      <c r="AA3162" s="257"/>
      <c r="AB3162" s="257"/>
      <c r="AC3162" s="257"/>
      <c r="AD3162" s="257"/>
      <c r="AE3162" s="257"/>
    </row>
    <row r="3163" spans="2:31" s="256" customFormat="1" ht="17.100000000000001" customHeight="1" x14ac:dyDescent="0.15">
      <c r="B3163" s="522" t="s">
        <v>5</v>
      </c>
      <c r="C3163" s="524"/>
      <c r="D3163" s="827" t="s">
        <v>332</v>
      </c>
      <c r="E3163" s="828"/>
      <c r="F3163" s="849"/>
      <c r="G3163" s="850"/>
      <c r="H3163" s="850"/>
      <c r="I3163" s="850"/>
      <c r="J3163" s="850"/>
      <c r="K3163" s="850"/>
      <c r="L3163" s="850"/>
      <c r="M3163" s="522" t="s">
        <v>5</v>
      </c>
      <c r="N3163" s="524"/>
      <c r="O3163" s="827" t="s">
        <v>332</v>
      </c>
      <c r="P3163" s="828"/>
      <c r="Q3163" s="849"/>
      <c r="R3163" s="850"/>
      <c r="S3163" s="850"/>
      <c r="T3163" s="850"/>
      <c r="U3163" s="850"/>
      <c r="V3163" s="850"/>
      <c r="W3163" s="851"/>
      <c r="AA3163" s="257"/>
      <c r="AB3163" s="257"/>
      <c r="AC3163" s="257"/>
      <c r="AD3163" s="257"/>
      <c r="AE3163" s="257"/>
    </row>
    <row r="3164" spans="2:31" s="256" customFormat="1" ht="17.100000000000001" customHeight="1" x14ac:dyDescent="0.15">
      <c r="B3164" s="522" t="s">
        <v>6</v>
      </c>
      <c r="C3164" s="524"/>
      <c r="D3164" s="844" t="s">
        <v>532</v>
      </c>
      <c r="E3164" s="845"/>
      <c r="F3164" s="849"/>
      <c r="G3164" s="850"/>
      <c r="H3164" s="850"/>
      <c r="I3164" s="850"/>
      <c r="J3164" s="850"/>
      <c r="K3164" s="850"/>
      <c r="L3164" s="850"/>
      <c r="M3164" s="522" t="s">
        <v>6</v>
      </c>
      <c r="N3164" s="524"/>
      <c r="O3164" s="844" t="s">
        <v>532</v>
      </c>
      <c r="P3164" s="845"/>
      <c r="Q3164" s="849"/>
      <c r="R3164" s="850"/>
      <c r="S3164" s="850"/>
      <c r="T3164" s="850"/>
      <c r="U3164" s="850"/>
      <c r="V3164" s="850"/>
      <c r="W3164" s="851"/>
    </row>
    <row r="3165" spans="2:31" s="256" customFormat="1" ht="17.100000000000001" customHeight="1" x14ac:dyDescent="0.15">
      <c r="B3165" s="562" t="s">
        <v>29</v>
      </c>
      <c r="C3165" s="831" t="s">
        <v>267</v>
      </c>
      <c r="D3165" s="832"/>
      <c r="E3165" s="260"/>
      <c r="F3165" s="849"/>
      <c r="G3165" s="850"/>
      <c r="H3165" s="850"/>
      <c r="I3165" s="850"/>
      <c r="J3165" s="850"/>
      <c r="K3165" s="850"/>
      <c r="L3165" s="850"/>
      <c r="M3165" s="562" t="s">
        <v>29</v>
      </c>
      <c r="N3165" s="831" t="s">
        <v>267</v>
      </c>
      <c r="O3165" s="832"/>
      <c r="P3165" s="260"/>
      <c r="Q3165" s="849"/>
      <c r="R3165" s="850"/>
      <c r="S3165" s="850"/>
      <c r="T3165" s="850"/>
      <c r="U3165" s="850"/>
      <c r="V3165" s="850"/>
      <c r="W3165" s="851"/>
    </row>
    <row r="3166" spans="2:31" s="256" customFormat="1" ht="17.100000000000001" customHeight="1" x14ac:dyDescent="0.15">
      <c r="B3166" s="565"/>
      <c r="C3166" s="831" t="s">
        <v>268</v>
      </c>
      <c r="D3166" s="832"/>
      <c r="E3166" s="261" t="s">
        <v>554</v>
      </c>
      <c r="F3166" s="852"/>
      <c r="G3166" s="853"/>
      <c r="H3166" s="853"/>
      <c r="I3166" s="853"/>
      <c r="J3166" s="853"/>
      <c r="K3166" s="853"/>
      <c r="L3166" s="853"/>
      <c r="M3166" s="565"/>
      <c r="N3166" s="831" t="s">
        <v>268</v>
      </c>
      <c r="O3166" s="832"/>
      <c r="P3166" s="261" t="s">
        <v>554</v>
      </c>
      <c r="Q3166" s="852"/>
      <c r="R3166" s="853"/>
      <c r="S3166" s="853"/>
      <c r="T3166" s="853"/>
      <c r="U3166" s="853"/>
      <c r="V3166" s="853"/>
      <c r="W3166" s="854"/>
    </row>
    <row r="3167" spans="2:31" s="256" customFormat="1" ht="17.100000000000001" customHeight="1" x14ac:dyDescent="0.15">
      <c r="B3167" s="522" t="s">
        <v>7</v>
      </c>
      <c r="C3167" s="523"/>
      <c r="D3167" s="524"/>
      <c r="E3167" s="813" t="s">
        <v>1461</v>
      </c>
      <c r="F3167" s="814"/>
      <c r="G3167" s="814"/>
      <c r="H3167" s="814"/>
      <c r="I3167" s="814"/>
      <c r="J3167" s="814"/>
      <c r="K3167" s="814"/>
      <c r="L3167" s="814"/>
      <c r="M3167" s="522" t="s">
        <v>7</v>
      </c>
      <c r="N3167" s="523"/>
      <c r="O3167" s="524"/>
      <c r="P3167" s="833" t="s">
        <v>2209</v>
      </c>
      <c r="Q3167" s="834"/>
      <c r="R3167" s="834"/>
      <c r="S3167" s="834"/>
      <c r="T3167" s="834"/>
      <c r="U3167" s="834"/>
      <c r="V3167" s="834"/>
      <c r="W3167" s="835"/>
    </row>
    <row r="3168" spans="2:31" s="256" customFormat="1" ht="17.100000000000001" customHeight="1" x14ac:dyDescent="0.15">
      <c r="B3168" s="522" t="s">
        <v>46</v>
      </c>
      <c r="C3168" s="523"/>
      <c r="D3168" s="524"/>
      <c r="E3168" s="813" t="s">
        <v>1087</v>
      </c>
      <c r="F3168" s="814"/>
      <c r="G3168" s="814"/>
      <c r="H3168" s="855"/>
      <c r="I3168" s="855"/>
      <c r="J3168" s="855"/>
      <c r="K3168" s="855"/>
      <c r="L3168" s="856"/>
      <c r="M3168" s="522" t="s">
        <v>46</v>
      </c>
      <c r="N3168" s="523"/>
      <c r="O3168" s="524"/>
      <c r="P3168" s="813" t="s">
        <v>516</v>
      </c>
      <c r="Q3168" s="814"/>
      <c r="R3168" s="814"/>
      <c r="S3168" s="814"/>
      <c r="T3168" s="814"/>
      <c r="U3168" s="814"/>
      <c r="V3168" s="814"/>
      <c r="W3168" s="815"/>
    </row>
    <row r="3169" spans="2:23" s="256" customFormat="1" ht="17.100000000000001" customHeight="1" x14ac:dyDescent="0.15">
      <c r="B3169" s="522" t="s">
        <v>270</v>
      </c>
      <c r="C3169" s="523"/>
      <c r="D3169" s="524"/>
      <c r="E3169" s="813" t="s">
        <v>1087</v>
      </c>
      <c r="F3169" s="814"/>
      <c r="G3169" s="814"/>
      <c r="H3169" s="855"/>
      <c r="I3169" s="855"/>
      <c r="J3169" s="855"/>
      <c r="K3169" s="855"/>
      <c r="L3169" s="856"/>
      <c r="M3169" s="522" t="s">
        <v>270</v>
      </c>
      <c r="N3169" s="523"/>
      <c r="O3169" s="524"/>
      <c r="P3169" s="813" t="s">
        <v>516</v>
      </c>
      <c r="Q3169" s="814"/>
      <c r="R3169" s="814"/>
      <c r="S3169" s="814"/>
      <c r="T3169" s="814"/>
      <c r="U3169" s="814"/>
      <c r="V3169" s="814"/>
      <c r="W3169" s="815"/>
    </row>
    <row r="3170" spans="2:23" s="256" customFormat="1" ht="17.100000000000001" customHeight="1" x14ac:dyDescent="0.15">
      <c r="B3170" s="522" t="s">
        <v>289</v>
      </c>
      <c r="C3170" s="523"/>
      <c r="D3170" s="524"/>
      <c r="E3170" s="813" t="s">
        <v>1114</v>
      </c>
      <c r="F3170" s="814"/>
      <c r="G3170" s="814"/>
      <c r="H3170" s="816" t="s">
        <v>8</v>
      </c>
      <c r="I3170" s="817"/>
      <c r="J3170" s="818"/>
      <c r="K3170" s="819"/>
      <c r="L3170" s="819"/>
      <c r="M3170" s="522" t="s">
        <v>289</v>
      </c>
      <c r="N3170" s="523"/>
      <c r="O3170" s="524"/>
      <c r="P3170" s="813" t="s">
        <v>555</v>
      </c>
      <c r="Q3170" s="814"/>
      <c r="R3170" s="814"/>
      <c r="S3170" s="816" t="s">
        <v>8</v>
      </c>
      <c r="T3170" s="817"/>
      <c r="U3170" s="818"/>
      <c r="V3170" s="819"/>
      <c r="W3170" s="820"/>
    </row>
    <row r="3171" spans="2:23" s="256" customFormat="1" ht="17.100000000000001" customHeight="1" x14ac:dyDescent="0.15">
      <c r="B3171" s="522" t="s">
        <v>567</v>
      </c>
      <c r="C3171" s="523"/>
      <c r="D3171" s="821" t="s">
        <v>1469</v>
      </c>
      <c r="E3171" s="822"/>
      <c r="F3171" s="822"/>
      <c r="G3171" s="822"/>
      <c r="H3171" s="822"/>
      <c r="I3171" s="822"/>
      <c r="J3171" s="822"/>
      <c r="K3171" s="822"/>
      <c r="L3171" s="822"/>
      <c r="M3171" s="865" t="s">
        <v>567</v>
      </c>
      <c r="N3171" s="866"/>
      <c r="O3171" s="821" t="s">
        <v>2211</v>
      </c>
      <c r="P3171" s="822"/>
      <c r="Q3171" s="822"/>
      <c r="R3171" s="822"/>
      <c r="S3171" s="822"/>
      <c r="T3171" s="822"/>
      <c r="U3171" s="822"/>
      <c r="V3171" s="822"/>
      <c r="W3171" s="823"/>
    </row>
    <row r="3172" spans="2:23" s="256" customFormat="1" ht="20.100000000000001" customHeight="1" x14ac:dyDescent="0.15">
      <c r="B3172" s="861" t="s">
        <v>564</v>
      </c>
      <c r="C3172" s="839" t="s">
        <v>565</v>
      </c>
      <c r="D3172" s="883" t="s">
        <v>1460</v>
      </c>
      <c r="E3172" s="884"/>
      <c r="F3172" s="846"/>
      <c r="G3172" s="847"/>
      <c r="H3172" s="847"/>
      <c r="I3172" s="847"/>
      <c r="J3172" s="847"/>
      <c r="K3172" s="847"/>
      <c r="L3172" s="847"/>
      <c r="M3172" s="861" t="s">
        <v>564</v>
      </c>
      <c r="N3172" s="839" t="s">
        <v>565</v>
      </c>
      <c r="O3172" s="883" t="s">
        <v>1460</v>
      </c>
      <c r="P3172" s="884"/>
      <c r="Q3172" s="846"/>
      <c r="R3172" s="847"/>
      <c r="S3172" s="847"/>
      <c r="T3172" s="847"/>
      <c r="U3172" s="847"/>
      <c r="V3172" s="847"/>
      <c r="W3172" s="848"/>
    </row>
    <row r="3173" spans="2:23" s="256" customFormat="1" ht="20.100000000000001" customHeight="1" x14ac:dyDescent="0.15">
      <c r="B3173" s="859"/>
      <c r="C3173" s="830"/>
      <c r="D3173" s="880"/>
      <c r="E3173" s="881"/>
      <c r="F3173" s="849"/>
      <c r="G3173" s="850"/>
      <c r="H3173" s="850"/>
      <c r="I3173" s="850"/>
      <c r="J3173" s="850"/>
      <c r="K3173" s="850"/>
      <c r="L3173" s="850"/>
      <c r="M3173" s="859"/>
      <c r="N3173" s="830"/>
      <c r="O3173" s="880"/>
      <c r="P3173" s="881"/>
      <c r="Q3173" s="849"/>
      <c r="R3173" s="850"/>
      <c r="S3173" s="850"/>
      <c r="T3173" s="850"/>
      <c r="U3173" s="850"/>
      <c r="V3173" s="850"/>
      <c r="W3173" s="851"/>
    </row>
    <row r="3174" spans="2:23" s="256" customFormat="1" ht="20.100000000000001" customHeight="1" x14ac:dyDescent="0.15">
      <c r="B3174" s="859"/>
      <c r="C3174" s="839" t="s">
        <v>2</v>
      </c>
      <c r="D3174" s="842">
        <v>3</v>
      </c>
      <c r="E3174" s="843"/>
      <c r="F3174" s="849"/>
      <c r="G3174" s="850"/>
      <c r="H3174" s="850"/>
      <c r="I3174" s="850"/>
      <c r="J3174" s="850"/>
      <c r="K3174" s="850"/>
      <c r="L3174" s="850"/>
      <c r="M3174" s="859"/>
      <c r="N3174" s="839" t="s">
        <v>2</v>
      </c>
      <c r="O3174" s="842">
        <v>4</v>
      </c>
      <c r="P3174" s="843"/>
      <c r="Q3174" s="849"/>
      <c r="R3174" s="850"/>
      <c r="S3174" s="850"/>
      <c r="T3174" s="850"/>
      <c r="U3174" s="850"/>
      <c r="V3174" s="850"/>
      <c r="W3174" s="851"/>
    </row>
    <row r="3175" spans="2:23" s="256" customFormat="1" ht="20.100000000000001" customHeight="1" x14ac:dyDescent="0.15">
      <c r="B3175" s="860"/>
      <c r="C3175" s="830"/>
      <c r="D3175" s="844"/>
      <c r="E3175" s="845"/>
      <c r="F3175" s="849"/>
      <c r="G3175" s="850"/>
      <c r="H3175" s="850"/>
      <c r="I3175" s="850"/>
      <c r="J3175" s="850"/>
      <c r="K3175" s="850"/>
      <c r="L3175" s="850"/>
      <c r="M3175" s="860"/>
      <c r="N3175" s="830"/>
      <c r="O3175" s="844"/>
      <c r="P3175" s="845"/>
      <c r="Q3175" s="849"/>
      <c r="R3175" s="850"/>
      <c r="S3175" s="850"/>
      <c r="T3175" s="850"/>
      <c r="U3175" s="850"/>
      <c r="V3175" s="850"/>
      <c r="W3175" s="851"/>
    </row>
    <row r="3176" spans="2:23" s="256" customFormat="1" ht="17.100000000000001" customHeight="1" x14ac:dyDescent="0.15">
      <c r="B3176" s="574" t="s">
        <v>566</v>
      </c>
      <c r="C3176" s="574" t="s">
        <v>3</v>
      </c>
      <c r="D3176" s="842" t="s">
        <v>534</v>
      </c>
      <c r="E3176" s="843"/>
      <c r="F3176" s="849"/>
      <c r="G3176" s="850"/>
      <c r="H3176" s="850"/>
      <c r="I3176" s="850"/>
      <c r="J3176" s="850"/>
      <c r="K3176" s="850"/>
      <c r="L3176" s="850"/>
      <c r="M3176" s="574" t="s">
        <v>566</v>
      </c>
      <c r="N3176" s="574" t="s">
        <v>3</v>
      </c>
      <c r="O3176" s="842" t="s">
        <v>534</v>
      </c>
      <c r="P3176" s="843"/>
      <c r="Q3176" s="849"/>
      <c r="R3176" s="850"/>
      <c r="S3176" s="850"/>
      <c r="T3176" s="850"/>
      <c r="U3176" s="850"/>
      <c r="V3176" s="850"/>
      <c r="W3176" s="851"/>
    </row>
    <row r="3177" spans="2:23" s="256" customFormat="1" ht="17.100000000000001" customHeight="1" x14ac:dyDescent="0.15">
      <c r="B3177" s="574"/>
      <c r="C3177" s="574"/>
      <c r="D3177" s="844"/>
      <c r="E3177" s="845"/>
      <c r="F3177" s="849"/>
      <c r="G3177" s="850"/>
      <c r="H3177" s="850"/>
      <c r="I3177" s="850"/>
      <c r="J3177" s="850"/>
      <c r="K3177" s="850"/>
      <c r="L3177" s="850"/>
      <c r="M3177" s="574"/>
      <c r="N3177" s="574"/>
      <c r="O3177" s="844"/>
      <c r="P3177" s="845"/>
      <c r="Q3177" s="849"/>
      <c r="R3177" s="850"/>
      <c r="S3177" s="850"/>
      <c r="T3177" s="850"/>
      <c r="U3177" s="850"/>
      <c r="V3177" s="850"/>
      <c r="W3177" s="851"/>
    </row>
    <row r="3178" spans="2:23" s="256" customFormat="1" ht="17.100000000000001" customHeight="1" x14ac:dyDescent="0.15">
      <c r="B3178" s="574"/>
      <c r="C3178" s="574" t="s">
        <v>4</v>
      </c>
      <c r="D3178" s="842" t="s">
        <v>486</v>
      </c>
      <c r="E3178" s="843"/>
      <c r="F3178" s="849"/>
      <c r="G3178" s="850"/>
      <c r="H3178" s="850"/>
      <c r="I3178" s="850"/>
      <c r="J3178" s="850"/>
      <c r="K3178" s="850"/>
      <c r="L3178" s="850"/>
      <c r="M3178" s="574"/>
      <c r="N3178" s="574" t="s">
        <v>4</v>
      </c>
      <c r="O3178" s="842" t="s">
        <v>485</v>
      </c>
      <c r="P3178" s="843"/>
      <c r="Q3178" s="849"/>
      <c r="R3178" s="850"/>
      <c r="S3178" s="850"/>
      <c r="T3178" s="850"/>
      <c r="U3178" s="850"/>
      <c r="V3178" s="850"/>
      <c r="W3178" s="851"/>
    </row>
    <row r="3179" spans="2:23" s="256" customFormat="1" ht="17.100000000000001" customHeight="1" x14ac:dyDescent="0.15">
      <c r="B3179" s="574"/>
      <c r="C3179" s="574"/>
      <c r="D3179" s="844"/>
      <c r="E3179" s="845"/>
      <c r="F3179" s="849"/>
      <c r="G3179" s="850"/>
      <c r="H3179" s="850"/>
      <c r="I3179" s="850"/>
      <c r="J3179" s="850"/>
      <c r="K3179" s="850"/>
      <c r="L3179" s="850"/>
      <c r="M3179" s="574"/>
      <c r="N3179" s="574"/>
      <c r="O3179" s="844"/>
      <c r="P3179" s="845"/>
      <c r="Q3179" s="849"/>
      <c r="R3179" s="850"/>
      <c r="S3179" s="850"/>
      <c r="T3179" s="850"/>
      <c r="U3179" s="850"/>
      <c r="V3179" s="850"/>
      <c r="W3179" s="851"/>
    </row>
    <row r="3180" spans="2:23" s="256" customFormat="1" ht="17.100000000000001" customHeight="1" x14ac:dyDescent="0.15">
      <c r="B3180" s="522" t="s">
        <v>5</v>
      </c>
      <c r="C3180" s="524"/>
      <c r="D3180" s="827" t="s">
        <v>332</v>
      </c>
      <c r="E3180" s="828"/>
      <c r="F3180" s="849"/>
      <c r="G3180" s="850"/>
      <c r="H3180" s="850"/>
      <c r="I3180" s="850"/>
      <c r="J3180" s="850"/>
      <c r="K3180" s="850"/>
      <c r="L3180" s="850"/>
      <c r="M3180" s="522" t="s">
        <v>5</v>
      </c>
      <c r="N3180" s="524"/>
      <c r="O3180" s="827" t="s">
        <v>332</v>
      </c>
      <c r="P3180" s="828"/>
      <c r="Q3180" s="849"/>
      <c r="R3180" s="850"/>
      <c r="S3180" s="850"/>
      <c r="T3180" s="850"/>
      <c r="U3180" s="850"/>
      <c r="V3180" s="850"/>
      <c r="W3180" s="851"/>
    </row>
    <row r="3181" spans="2:23" s="256" customFormat="1" ht="17.100000000000001" customHeight="1" x14ac:dyDescent="0.15">
      <c r="B3181" s="522" t="s">
        <v>6</v>
      </c>
      <c r="C3181" s="524"/>
      <c r="D3181" s="844" t="s">
        <v>338</v>
      </c>
      <c r="E3181" s="845"/>
      <c r="F3181" s="849"/>
      <c r="G3181" s="850"/>
      <c r="H3181" s="850"/>
      <c r="I3181" s="850"/>
      <c r="J3181" s="850"/>
      <c r="K3181" s="850"/>
      <c r="L3181" s="850"/>
      <c r="M3181" s="522" t="s">
        <v>6</v>
      </c>
      <c r="N3181" s="524"/>
      <c r="O3181" s="844" t="s">
        <v>532</v>
      </c>
      <c r="P3181" s="845"/>
      <c r="Q3181" s="849"/>
      <c r="R3181" s="850"/>
      <c r="S3181" s="850"/>
      <c r="T3181" s="850"/>
      <c r="U3181" s="850"/>
      <c r="V3181" s="850"/>
      <c r="W3181" s="851"/>
    </row>
    <row r="3182" spans="2:23" s="256" customFormat="1" ht="17.100000000000001" customHeight="1" x14ac:dyDescent="0.15">
      <c r="B3182" s="562" t="s">
        <v>29</v>
      </c>
      <c r="C3182" s="831" t="s">
        <v>267</v>
      </c>
      <c r="D3182" s="832"/>
      <c r="E3182" s="260"/>
      <c r="F3182" s="849"/>
      <c r="G3182" s="850"/>
      <c r="H3182" s="850"/>
      <c r="I3182" s="850"/>
      <c r="J3182" s="850"/>
      <c r="K3182" s="850"/>
      <c r="L3182" s="850"/>
      <c r="M3182" s="562" t="s">
        <v>29</v>
      </c>
      <c r="N3182" s="831" t="s">
        <v>267</v>
      </c>
      <c r="O3182" s="832"/>
      <c r="P3182" s="260"/>
      <c r="Q3182" s="849"/>
      <c r="R3182" s="850"/>
      <c r="S3182" s="850"/>
      <c r="T3182" s="850"/>
      <c r="U3182" s="850"/>
      <c r="V3182" s="850"/>
      <c r="W3182" s="851"/>
    </row>
    <row r="3183" spans="2:23" s="256" customFormat="1" ht="17.100000000000001" customHeight="1" x14ac:dyDescent="0.15">
      <c r="B3183" s="565"/>
      <c r="C3183" s="831" t="s">
        <v>268</v>
      </c>
      <c r="D3183" s="832"/>
      <c r="E3183" s="261" t="s">
        <v>551</v>
      </c>
      <c r="F3183" s="852"/>
      <c r="G3183" s="853"/>
      <c r="H3183" s="853"/>
      <c r="I3183" s="853"/>
      <c r="J3183" s="853"/>
      <c r="K3183" s="853"/>
      <c r="L3183" s="853"/>
      <c r="M3183" s="565"/>
      <c r="N3183" s="831" t="s">
        <v>268</v>
      </c>
      <c r="O3183" s="832"/>
      <c r="P3183" s="261" t="s">
        <v>554</v>
      </c>
      <c r="Q3183" s="852"/>
      <c r="R3183" s="853"/>
      <c r="S3183" s="853"/>
      <c r="T3183" s="853"/>
      <c r="U3183" s="853"/>
      <c r="V3183" s="853"/>
      <c r="W3183" s="854"/>
    </row>
    <row r="3184" spans="2:23" s="256" customFormat="1" ht="17.100000000000001" customHeight="1" x14ac:dyDescent="0.15">
      <c r="B3184" s="522" t="s">
        <v>7</v>
      </c>
      <c r="C3184" s="523"/>
      <c r="D3184" s="524"/>
      <c r="E3184" s="833" t="s">
        <v>1332</v>
      </c>
      <c r="F3184" s="834"/>
      <c r="G3184" s="834"/>
      <c r="H3184" s="834"/>
      <c r="I3184" s="834"/>
      <c r="J3184" s="834"/>
      <c r="K3184" s="834"/>
      <c r="L3184" s="835"/>
      <c r="M3184" s="522" t="s">
        <v>7</v>
      </c>
      <c r="N3184" s="523"/>
      <c r="O3184" s="524"/>
      <c r="P3184" s="813" t="s">
        <v>1414</v>
      </c>
      <c r="Q3184" s="814"/>
      <c r="R3184" s="814"/>
      <c r="S3184" s="814"/>
      <c r="T3184" s="814"/>
      <c r="U3184" s="814"/>
      <c r="V3184" s="814"/>
      <c r="W3184" s="815"/>
    </row>
    <row r="3185" spans="2:31" s="256" customFormat="1" ht="17.100000000000001" customHeight="1" x14ac:dyDescent="0.15">
      <c r="B3185" s="522" t="s">
        <v>46</v>
      </c>
      <c r="C3185" s="523"/>
      <c r="D3185" s="524"/>
      <c r="E3185" s="813" t="s">
        <v>1463</v>
      </c>
      <c r="F3185" s="814"/>
      <c r="G3185" s="814"/>
      <c r="H3185" s="814"/>
      <c r="I3185" s="814"/>
      <c r="J3185" s="814"/>
      <c r="K3185" s="814"/>
      <c r="L3185" s="815"/>
      <c r="M3185" s="522" t="s">
        <v>46</v>
      </c>
      <c r="N3185" s="523"/>
      <c r="O3185" s="524"/>
      <c r="P3185" s="813" t="s">
        <v>1087</v>
      </c>
      <c r="Q3185" s="814"/>
      <c r="R3185" s="814"/>
      <c r="S3185" s="855"/>
      <c r="T3185" s="855"/>
      <c r="U3185" s="855"/>
      <c r="V3185" s="855"/>
      <c r="W3185" s="856"/>
    </row>
    <row r="3186" spans="2:31" s="256" customFormat="1" ht="17.100000000000001" customHeight="1" x14ac:dyDescent="0.15">
      <c r="B3186" s="522" t="s">
        <v>270</v>
      </c>
      <c r="C3186" s="523"/>
      <c r="D3186" s="524"/>
      <c r="E3186" s="813" t="s">
        <v>516</v>
      </c>
      <c r="F3186" s="814"/>
      <c r="G3186" s="814"/>
      <c r="H3186" s="814"/>
      <c r="I3186" s="814"/>
      <c r="J3186" s="814"/>
      <c r="K3186" s="814"/>
      <c r="L3186" s="815"/>
      <c r="M3186" s="522" t="s">
        <v>270</v>
      </c>
      <c r="N3186" s="523"/>
      <c r="O3186" s="524"/>
      <c r="P3186" s="813" t="s">
        <v>1087</v>
      </c>
      <c r="Q3186" s="814"/>
      <c r="R3186" s="814"/>
      <c r="S3186" s="855"/>
      <c r="T3186" s="855"/>
      <c r="U3186" s="855"/>
      <c r="V3186" s="855"/>
      <c r="W3186" s="856"/>
    </row>
    <row r="3187" spans="2:31" s="256" customFormat="1" ht="17.100000000000001" customHeight="1" x14ac:dyDescent="0.15">
      <c r="B3187" s="522" t="s">
        <v>289</v>
      </c>
      <c r="C3187" s="523"/>
      <c r="D3187" s="524"/>
      <c r="E3187" s="862" t="s">
        <v>1101</v>
      </c>
      <c r="F3187" s="863"/>
      <c r="G3187" s="864"/>
      <c r="H3187" s="816" t="s">
        <v>8</v>
      </c>
      <c r="I3187" s="817"/>
      <c r="J3187" s="818"/>
      <c r="K3187" s="819"/>
      <c r="L3187" s="820"/>
      <c r="M3187" s="522" t="s">
        <v>289</v>
      </c>
      <c r="N3187" s="523"/>
      <c r="O3187" s="524"/>
      <c r="P3187" s="813" t="s">
        <v>1114</v>
      </c>
      <c r="Q3187" s="814"/>
      <c r="R3187" s="814"/>
      <c r="S3187" s="816" t="s">
        <v>8</v>
      </c>
      <c r="T3187" s="817"/>
      <c r="U3187" s="818"/>
      <c r="V3187" s="819"/>
      <c r="W3187" s="820"/>
    </row>
    <row r="3188" spans="2:31" s="256" customFormat="1" ht="17.100000000000001" customHeight="1" x14ac:dyDescent="0.15">
      <c r="B3188" s="865" t="s">
        <v>567</v>
      </c>
      <c r="C3188" s="866"/>
      <c r="D3188" s="821" t="s">
        <v>1109</v>
      </c>
      <c r="E3188" s="822"/>
      <c r="F3188" s="822"/>
      <c r="G3188" s="822"/>
      <c r="H3188" s="822"/>
      <c r="I3188" s="822"/>
      <c r="J3188" s="822"/>
      <c r="K3188" s="822"/>
      <c r="L3188" s="823"/>
      <c r="M3188" s="522" t="s">
        <v>567</v>
      </c>
      <c r="N3188" s="523"/>
      <c r="O3188" s="821" t="s">
        <v>1470</v>
      </c>
      <c r="P3188" s="822"/>
      <c r="Q3188" s="822"/>
      <c r="R3188" s="822"/>
      <c r="S3188" s="822"/>
      <c r="T3188" s="822"/>
      <c r="U3188" s="822"/>
      <c r="V3188" s="822"/>
      <c r="W3188" s="823"/>
    </row>
    <row r="3189" spans="2:31" ht="15" customHeight="1" x14ac:dyDescent="0.15">
      <c r="B3189" s="263"/>
      <c r="C3189" s="824" t="s">
        <v>568</v>
      </c>
      <c r="D3189" s="825"/>
      <c r="E3189" s="825"/>
      <c r="F3189" s="825"/>
      <c r="G3189" s="825"/>
      <c r="H3189" s="825"/>
      <c r="I3189" s="825"/>
      <c r="J3189" s="825"/>
      <c r="K3189" s="825"/>
      <c r="L3189" s="825"/>
      <c r="M3189" s="263"/>
      <c r="N3189" s="263" t="s">
        <v>569</v>
      </c>
      <c r="O3189" s="263"/>
      <c r="P3189" s="263"/>
      <c r="Q3189" s="263"/>
      <c r="R3189" s="263"/>
      <c r="S3189" s="263"/>
      <c r="T3189" s="263"/>
      <c r="U3189" s="263"/>
      <c r="V3189" s="263"/>
      <c r="W3189" s="263"/>
      <c r="AA3189" s="256"/>
      <c r="AB3189" s="256"/>
      <c r="AC3189" s="256"/>
      <c r="AD3189" s="256"/>
      <c r="AE3189" s="256"/>
    </row>
    <row r="3190" spans="2:31" ht="15" customHeight="1" x14ac:dyDescent="0.15">
      <c r="B3190" s="263"/>
      <c r="C3190" s="826"/>
      <c r="D3190" s="826"/>
      <c r="E3190" s="826"/>
      <c r="F3190" s="826"/>
      <c r="G3190" s="826"/>
      <c r="H3190" s="826"/>
      <c r="I3190" s="826"/>
      <c r="J3190" s="826"/>
      <c r="K3190" s="826"/>
      <c r="L3190" s="826"/>
      <c r="M3190" s="263"/>
      <c r="N3190" s="263" t="s">
        <v>570</v>
      </c>
      <c r="O3190" s="263"/>
      <c r="P3190" s="263"/>
      <c r="Q3190" s="263"/>
      <c r="R3190" s="263"/>
      <c r="S3190" s="263"/>
      <c r="T3190" s="263"/>
      <c r="U3190" s="263"/>
      <c r="V3190" s="263"/>
      <c r="W3190" s="263"/>
      <c r="AA3190" s="256"/>
      <c r="AB3190" s="256"/>
      <c r="AC3190" s="256"/>
      <c r="AD3190" s="256"/>
      <c r="AE3190" s="256"/>
    </row>
    <row r="3191" spans="2:31" ht="15" customHeight="1" x14ac:dyDescent="0.15">
      <c r="C3191" s="263" t="s">
        <v>571</v>
      </c>
      <c r="N3191" s="264" t="s">
        <v>517</v>
      </c>
      <c r="O3191" s="264"/>
      <c r="P3191" s="264"/>
      <c r="Q3191" s="264"/>
      <c r="R3191" s="264"/>
      <c r="S3191" s="264"/>
      <c r="T3191" s="264"/>
      <c r="U3191" s="264"/>
      <c r="V3191" s="264"/>
      <c r="AA3191" s="256"/>
      <c r="AB3191" s="256"/>
      <c r="AC3191" s="256"/>
      <c r="AD3191" s="256"/>
      <c r="AE3191" s="256"/>
    </row>
    <row r="3192" spans="2:31" ht="15" customHeight="1" x14ac:dyDescent="0.15">
      <c r="C3192" s="263" t="s">
        <v>573</v>
      </c>
      <c r="N3192" s="264" t="s">
        <v>572</v>
      </c>
      <c r="O3192" s="264"/>
      <c r="P3192" s="264"/>
      <c r="Q3192" s="264"/>
      <c r="R3192" s="264"/>
      <c r="S3192" s="264"/>
      <c r="T3192" s="264"/>
      <c r="U3192" s="264"/>
      <c r="V3192" s="264"/>
      <c r="AA3192" s="256"/>
      <c r="AB3192" s="256"/>
      <c r="AC3192" s="256"/>
      <c r="AD3192" s="256"/>
      <c r="AE3192" s="256"/>
    </row>
    <row r="3193" spans="2:31" x14ac:dyDescent="0.15">
      <c r="C3193" s="264" t="s">
        <v>542</v>
      </c>
      <c r="N3193" s="264" t="s">
        <v>450</v>
      </c>
      <c r="O3193" s="264"/>
      <c r="P3193" s="264"/>
      <c r="Q3193" s="264"/>
      <c r="R3193" s="264"/>
      <c r="S3193" s="264"/>
      <c r="T3193" s="264"/>
      <c r="U3193" s="264"/>
      <c r="V3193" s="264"/>
      <c r="AA3193" s="256"/>
      <c r="AB3193" s="256"/>
      <c r="AC3193" s="256"/>
      <c r="AD3193" s="256"/>
      <c r="AE3193" s="256"/>
    </row>
    <row r="3194" spans="2:31" x14ac:dyDescent="0.15">
      <c r="N3194" s="264"/>
      <c r="AA3194" s="256"/>
      <c r="AB3194" s="256"/>
      <c r="AC3194" s="256"/>
      <c r="AD3194" s="256"/>
      <c r="AE3194" s="256"/>
    </row>
    <row r="3195" spans="2:31" x14ac:dyDescent="0.15">
      <c r="N3195" s="264"/>
      <c r="AA3195" s="256"/>
      <c r="AB3195" s="256"/>
      <c r="AC3195" s="256"/>
      <c r="AD3195" s="256"/>
      <c r="AE3195" s="256"/>
    </row>
    <row r="3196" spans="2:31" ht="9" customHeight="1" x14ac:dyDescent="0.15">
      <c r="AA3196" s="256"/>
      <c r="AB3196" s="256"/>
      <c r="AC3196" s="256"/>
      <c r="AD3196" s="256"/>
      <c r="AE3196" s="256"/>
    </row>
    <row r="3197" spans="2:31" s="256" customFormat="1" ht="22.5" customHeight="1" x14ac:dyDescent="0.15">
      <c r="B3197" s="867" t="s">
        <v>563</v>
      </c>
      <c r="C3197" s="867"/>
      <c r="D3197" s="867"/>
      <c r="E3197" s="867"/>
      <c r="F3197" s="867"/>
      <c r="G3197" s="867"/>
      <c r="H3197" s="867"/>
      <c r="I3197" s="867"/>
      <c r="J3197" s="867"/>
      <c r="K3197" s="867"/>
      <c r="L3197" s="867"/>
      <c r="M3197" s="867"/>
      <c r="N3197" s="867"/>
      <c r="O3197" s="867"/>
      <c r="P3197" s="867"/>
      <c r="Q3197" s="867"/>
      <c r="R3197" s="867"/>
      <c r="S3197" s="867"/>
      <c r="T3197" s="867"/>
      <c r="U3197" s="867"/>
      <c r="V3197" s="867"/>
      <c r="W3197" s="867"/>
      <c r="Y3197" s="242" t="s">
        <v>551</v>
      </c>
    </row>
    <row r="3198" spans="2:31" s="256" customFormat="1" ht="20.100000000000001" customHeight="1" x14ac:dyDescent="0.15">
      <c r="B3198" s="258" t="s">
        <v>27</v>
      </c>
      <c r="C3198" s="258"/>
      <c r="D3198" s="868" t="str">
        <f>D3153</f>
        <v>ミネトンネル</v>
      </c>
      <c r="E3198" s="868"/>
      <c r="F3198" s="868"/>
      <c r="G3198" s="868"/>
      <c r="H3198" s="869" t="s">
        <v>28</v>
      </c>
      <c r="I3198" s="869"/>
      <c r="J3198" s="870" t="str">
        <f>J3153</f>
        <v>一般国道　316号</v>
      </c>
      <c r="K3198" s="870"/>
      <c r="L3198" s="870"/>
      <c r="M3198" s="871" t="s">
        <v>255</v>
      </c>
      <c r="N3198" s="871"/>
      <c r="O3198" s="871"/>
      <c r="P3198" s="872" t="str">
        <f>P3153</f>
        <v>株式会社ニュージェック</v>
      </c>
      <c r="Q3198" s="872"/>
      <c r="R3198" s="872"/>
      <c r="S3198" s="562" t="s">
        <v>220</v>
      </c>
      <c r="T3198" s="564"/>
      <c r="U3198" s="873">
        <f>U3153</f>
        <v>44294</v>
      </c>
      <c r="V3198" s="874"/>
      <c r="W3198" s="875"/>
      <c r="Y3198" s="242" t="s">
        <v>554</v>
      </c>
    </row>
    <row r="3199" spans="2:31" s="256" customFormat="1" ht="20.100000000000001" customHeight="1" x14ac:dyDescent="0.15">
      <c r="B3199" s="259" t="s">
        <v>0</v>
      </c>
      <c r="C3199" s="259"/>
      <c r="D3199" s="879" t="str">
        <f>D3154</f>
        <v>美祢トンネル</v>
      </c>
      <c r="E3199" s="879"/>
      <c r="F3199" s="879"/>
      <c r="G3199" s="879"/>
      <c r="H3199" s="541" t="s">
        <v>1</v>
      </c>
      <c r="I3199" s="541"/>
      <c r="J3199" s="870" t="str">
        <f>J3154</f>
        <v>宇部土木建築事務所</v>
      </c>
      <c r="K3199" s="870"/>
      <c r="L3199" s="870"/>
      <c r="M3199" s="871" t="s">
        <v>256</v>
      </c>
      <c r="N3199" s="871"/>
      <c r="O3199" s="871"/>
      <c r="P3199" s="872" t="str">
        <f>P3154</f>
        <v>石村　勝伸</v>
      </c>
      <c r="Q3199" s="872"/>
      <c r="R3199" s="872"/>
      <c r="S3199" s="705"/>
      <c r="T3199" s="706"/>
      <c r="U3199" s="876"/>
      <c r="V3199" s="877"/>
      <c r="W3199" s="878"/>
      <c r="Y3199" s="242" t="s">
        <v>54</v>
      </c>
    </row>
    <row r="3200" spans="2:31" s="256" customFormat="1" ht="20.100000000000001" customHeight="1" x14ac:dyDescent="0.15">
      <c r="B3200" s="861" t="s">
        <v>564</v>
      </c>
      <c r="C3200" s="839" t="s">
        <v>565</v>
      </c>
      <c r="D3200" s="883" t="s">
        <v>1460</v>
      </c>
      <c r="E3200" s="884"/>
      <c r="F3200" s="846"/>
      <c r="G3200" s="847"/>
      <c r="H3200" s="847"/>
      <c r="I3200" s="847"/>
      <c r="J3200" s="847"/>
      <c r="K3200" s="847"/>
      <c r="L3200" s="847"/>
      <c r="M3200" s="861" t="s">
        <v>564</v>
      </c>
      <c r="N3200" s="839" t="s">
        <v>565</v>
      </c>
      <c r="O3200" s="883" t="s">
        <v>1460</v>
      </c>
      <c r="P3200" s="884"/>
      <c r="Q3200" s="846"/>
      <c r="R3200" s="847"/>
      <c r="S3200" s="847"/>
      <c r="T3200" s="847"/>
      <c r="U3200" s="847"/>
      <c r="V3200" s="847"/>
      <c r="W3200" s="848"/>
      <c r="Y3200" s="242" t="s">
        <v>55</v>
      </c>
    </row>
    <row r="3201" spans="2:31" s="256" customFormat="1" ht="20.100000000000001" customHeight="1" x14ac:dyDescent="0.15">
      <c r="B3201" s="859"/>
      <c r="C3201" s="830"/>
      <c r="D3201" s="880"/>
      <c r="E3201" s="881"/>
      <c r="F3201" s="849"/>
      <c r="G3201" s="850"/>
      <c r="H3201" s="850"/>
      <c r="I3201" s="850"/>
      <c r="J3201" s="850"/>
      <c r="K3201" s="850"/>
      <c r="L3201" s="850"/>
      <c r="M3201" s="859"/>
      <c r="N3201" s="830"/>
      <c r="O3201" s="880"/>
      <c r="P3201" s="881"/>
      <c r="Q3201" s="849"/>
      <c r="R3201" s="850"/>
      <c r="S3201" s="850"/>
      <c r="T3201" s="850"/>
      <c r="U3201" s="850"/>
      <c r="V3201" s="850"/>
      <c r="W3201" s="851"/>
    </row>
    <row r="3202" spans="2:31" s="256" customFormat="1" ht="20.100000000000001" customHeight="1" x14ac:dyDescent="0.15">
      <c r="B3202" s="859"/>
      <c r="C3202" s="839" t="s">
        <v>2</v>
      </c>
      <c r="D3202" s="842">
        <v>5</v>
      </c>
      <c r="E3202" s="843"/>
      <c r="F3202" s="849"/>
      <c r="G3202" s="850"/>
      <c r="H3202" s="850"/>
      <c r="I3202" s="850"/>
      <c r="J3202" s="850"/>
      <c r="K3202" s="850"/>
      <c r="L3202" s="850"/>
      <c r="M3202" s="859"/>
      <c r="N3202" s="839" t="s">
        <v>2</v>
      </c>
      <c r="O3202" s="842">
        <v>6</v>
      </c>
      <c r="P3202" s="843"/>
      <c r="Q3202" s="849"/>
      <c r="R3202" s="850"/>
      <c r="S3202" s="850"/>
      <c r="T3202" s="850"/>
      <c r="U3202" s="850"/>
      <c r="V3202" s="850"/>
      <c r="W3202" s="851"/>
    </row>
    <row r="3203" spans="2:31" s="256" customFormat="1" ht="20.100000000000001" customHeight="1" x14ac:dyDescent="0.15">
      <c r="B3203" s="860"/>
      <c r="C3203" s="830"/>
      <c r="D3203" s="844"/>
      <c r="E3203" s="845"/>
      <c r="F3203" s="849"/>
      <c r="G3203" s="850"/>
      <c r="H3203" s="850"/>
      <c r="I3203" s="850"/>
      <c r="J3203" s="850"/>
      <c r="K3203" s="850"/>
      <c r="L3203" s="850"/>
      <c r="M3203" s="860"/>
      <c r="N3203" s="830"/>
      <c r="O3203" s="844"/>
      <c r="P3203" s="845"/>
      <c r="Q3203" s="849"/>
      <c r="R3203" s="850"/>
      <c r="S3203" s="850"/>
      <c r="T3203" s="850"/>
      <c r="U3203" s="850"/>
      <c r="V3203" s="850"/>
      <c r="W3203" s="851"/>
    </row>
    <row r="3204" spans="2:31" s="256" customFormat="1" ht="17.100000000000001" customHeight="1" x14ac:dyDescent="0.15">
      <c r="B3204" s="574" t="s">
        <v>566</v>
      </c>
      <c r="C3204" s="574" t="s">
        <v>3</v>
      </c>
      <c r="D3204" s="842" t="s">
        <v>534</v>
      </c>
      <c r="E3204" s="843"/>
      <c r="F3204" s="849"/>
      <c r="G3204" s="850"/>
      <c r="H3204" s="850"/>
      <c r="I3204" s="850"/>
      <c r="J3204" s="850"/>
      <c r="K3204" s="850"/>
      <c r="L3204" s="850"/>
      <c r="M3204" s="574" t="s">
        <v>566</v>
      </c>
      <c r="N3204" s="574" t="s">
        <v>3</v>
      </c>
      <c r="O3204" s="842" t="s">
        <v>331</v>
      </c>
      <c r="P3204" s="843"/>
      <c r="Q3204" s="849"/>
      <c r="R3204" s="850"/>
      <c r="S3204" s="850"/>
      <c r="T3204" s="850"/>
      <c r="U3204" s="850"/>
      <c r="V3204" s="850"/>
      <c r="W3204" s="851"/>
      <c r="AA3204" s="257"/>
      <c r="AB3204" s="257"/>
      <c r="AC3204" s="257"/>
      <c r="AD3204" s="257"/>
      <c r="AE3204" s="257"/>
    </row>
    <row r="3205" spans="2:31" s="256" customFormat="1" ht="17.100000000000001" customHeight="1" x14ac:dyDescent="0.15">
      <c r="B3205" s="574"/>
      <c r="C3205" s="574"/>
      <c r="D3205" s="844"/>
      <c r="E3205" s="845"/>
      <c r="F3205" s="849"/>
      <c r="G3205" s="850"/>
      <c r="H3205" s="850"/>
      <c r="I3205" s="850"/>
      <c r="J3205" s="850"/>
      <c r="K3205" s="850"/>
      <c r="L3205" s="850"/>
      <c r="M3205" s="574"/>
      <c r="N3205" s="574"/>
      <c r="O3205" s="844"/>
      <c r="P3205" s="845"/>
      <c r="Q3205" s="849"/>
      <c r="R3205" s="850"/>
      <c r="S3205" s="850"/>
      <c r="T3205" s="850"/>
      <c r="U3205" s="850"/>
      <c r="V3205" s="850"/>
      <c r="W3205" s="851"/>
      <c r="AA3205" s="257"/>
      <c r="AB3205" s="257"/>
      <c r="AC3205" s="257"/>
      <c r="AD3205" s="257"/>
      <c r="AE3205" s="257"/>
    </row>
    <row r="3206" spans="2:31" s="256" customFormat="1" ht="17.100000000000001" customHeight="1" x14ac:dyDescent="0.15">
      <c r="B3206" s="574"/>
      <c r="C3206" s="574" t="s">
        <v>4</v>
      </c>
      <c r="D3206" s="842" t="s">
        <v>485</v>
      </c>
      <c r="E3206" s="843"/>
      <c r="F3206" s="849"/>
      <c r="G3206" s="850"/>
      <c r="H3206" s="850"/>
      <c r="I3206" s="850"/>
      <c r="J3206" s="850"/>
      <c r="K3206" s="850"/>
      <c r="L3206" s="850"/>
      <c r="M3206" s="574"/>
      <c r="N3206" s="574" t="s">
        <v>4</v>
      </c>
      <c r="O3206" s="842" t="s">
        <v>354</v>
      </c>
      <c r="P3206" s="843"/>
      <c r="Q3206" s="849"/>
      <c r="R3206" s="850"/>
      <c r="S3206" s="850"/>
      <c r="T3206" s="850"/>
      <c r="U3206" s="850"/>
      <c r="V3206" s="850"/>
      <c r="W3206" s="851"/>
      <c r="AA3206" s="257"/>
      <c r="AB3206" s="257"/>
      <c r="AC3206" s="257"/>
      <c r="AD3206" s="257"/>
      <c r="AE3206" s="257"/>
    </row>
    <row r="3207" spans="2:31" s="256" customFormat="1" ht="17.100000000000001" customHeight="1" x14ac:dyDescent="0.15">
      <c r="B3207" s="574"/>
      <c r="C3207" s="574"/>
      <c r="D3207" s="844"/>
      <c r="E3207" s="845"/>
      <c r="F3207" s="849"/>
      <c r="G3207" s="850"/>
      <c r="H3207" s="850"/>
      <c r="I3207" s="850"/>
      <c r="J3207" s="850"/>
      <c r="K3207" s="850"/>
      <c r="L3207" s="850"/>
      <c r="M3207" s="574"/>
      <c r="N3207" s="574"/>
      <c r="O3207" s="844"/>
      <c r="P3207" s="845"/>
      <c r="Q3207" s="849"/>
      <c r="R3207" s="850"/>
      <c r="S3207" s="850"/>
      <c r="T3207" s="850"/>
      <c r="U3207" s="850"/>
      <c r="V3207" s="850"/>
      <c r="W3207" s="851"/>
      <c r="AA3207" s="257"/>
      <c r="AB3207" s="257"/>
      <c r="AC3207" s="257"/>
      <c r="AD3207" s="257"/>
      <c r="AE3207" s="257"/>
    </row>
    <row r="3208" spans="2:31" s="256" customFormat="1" ht="17.100000000000001" customHeight="1" x14ac:dyDescent="0.15">
      <c r="B3208" s="522" t="s">
        <v>5</v>
      </c>
      <c r="C3208" s="524"/>
      <c r="D3208" s="827" t="s">
        <v>332</v>
      </c>
      <c r="E3208" s="828"/>
      <c r="F3208" s="849"/>
      <c r="G3208" s="850"/>
      <c r="H3208" s="850"/>
      <c r="I3208" s="850"/>
      <c r="J3208" s="850"/>
      <c r="K3208" s="850"/>
      <c r="L3208" s="850"/>
      <c r="M3208" s="522" t="s">
        <v>5</v>
      </c>
      <c r="N3208" s="524"/>
      <c r="O3208" s="827" t="s">
        <v>332</v>
      </c>
      <c r="P3208" s="828"/>
      <c r="Q3208" s="849"/>
      <c r="R3208" s="850"/>
      <c r="S3208" s="850"/>
      <c r="T3208" s="850"/>
      <c r="U3208" s="850"/>
      <c r="V3208" s="850"/>
      <c r="W3208" s="851"/>
      <c r="AA3208" s="257"/>
      <c r="AB3208" s="257"/>
      <c r="AC3208" s="257"/>
      <c r="AD3208" s="257"/>
      <c r="AE3208" s="257"/>
    </row>
    <row r="3209" spans="2:31" s="256" customFormat="1" ht="17.100000000000001" customHeight="1" x14ac:dyDescent="0.15">
      <c r="B3209" s="522" t="s">
        <v>6</v>
      </c>
      <c r="C3209" s="524"/>
      <c r="D3209" s="844" t="s">
        <v>338</v>
      </c>
      <c r="E3209" s="845"/>
      <c r="F3209" s="849"/>
      <c r="G3209" s="850"/>
      <c r="H3209" s="850"/>
      <c r="I3209" s="850"/>
      <c r="J3209" s="850"/>
      <c r="K3209" s="850"/>
      <c r="L3209" s="850"/>
      <c r="M3209" s="522" t="s">
        <v>6</v>
      </c>
      <c r="N3209" s="524"/>
      <c r="O3209" s="844" t="s">
        <v>532</v>
      </c>
      <c r="P3209" s="845"/>
      <c r="Q3209" s="849"/>
      <c r="R3209" s="850"/>
      <c r="S3209" s="850"/>
      <c r="T3209" s="850"/>
      <c r="U3209" s="850"/>
      <c r="V3209" s="850"/>
      <c r="W3209" s="851"/>
    </row>
    <row r="3210" spans="2:31" s="256" customFormat="1" ht="17.100000000000001" customHeight="1" x14ac:dyDescent="0.15">
      <c r="B3210" s="562" t="s">
        <v>29</v>
      </c>
      <c r="C3210" s="831" t="s">
        <v>267</v>
      </c>
      <c r="D3210" s="832"/>
      <c r="E3210" s="260"/>
      <c r="F3210" s="849"/>
      <c r="G3210" s="850"/>
      <c r="H3210" s="850"/>
      <c r="I3210" s="850"/>
      <c r="J3210" s="850"/>
      <c r="K3210" s="850"/>
      <c r="L3210" s="850"/>
      <c r="M3210" s="562" t="s">
        <v>29</v>
      </c>
      <c r="N3210" s="831" t="s">
        <v>267</v>
      </c>
      <c r="O3210" s="832"/>
      <c r="P3210" s="260"/>
      <c r="Q3210" s="849"/>
      <c r="R3210" s="850"/>
      <c r="S3210" s="850"/>
      <c r="T3210" s="850"/>
      <c r="U3210" s="850"/>
      <c r="V3210" s="850"/>
      <c r="W3210" s="851"/>
    </row>
    <row r="3211" spans="2:31" s="256" customFormat="1" ht="17.100000000000001" customHeight="1" x14ac:dyDescent="0.15">
      <c r="B3211" s="565"/>
      <c r="C3211" s="831" t="s">
        <v>268</v>
      </c>
      <c r="D3211" s="832"/>
      <c r="E3211" s="261" t="s">
        <v>551</v>
      </c>
      <c r="F3211" s="852"/>
      <c r="G3211" s="853"/>
      <c r="H3211" s="853"/>
      <c r="I3211" s="853"/>
      <c r="J3211" s="853"/>
      <c r="K3211" s="853"/>
      <c r="L3211" s="853"/>
      <c r="M3211" s="565"/>
      <c r="N3211" s="831" t="s">
        <v>268</v>
      </c>
      <c r="O3211" s="832"/>
      <c r="P3211" s="261" t="s">
        <v>551</v>
      </c>
      <c r="Q3211" s="852"/>
      <c r="R3211" s="853"/>
      <c r="S3211" s="853"/>
      <c r="T3211" s="853"/>
      <c r="U3211" s="853"/>
      <c r="V3211" s="853"/>
      <c r="W3211" s="854"/>
    </row>
    <row r="3212" spans="2:31" s="256" customFormat="1" ht="17.100000000000001" customHeight="1" x14ac:dyDescent="0.15">
      <c r="B3212" s="522" t="s">
        <v>7</v>
      </c>
      <c r="C3212" s="523"/>
      <c r="D3212" s="524"/>
      <c r="E3212" s="833" t="s">
        <v>1186</v>
      </c>
      <c r="F3212" s="834"/>
      <c r="G3212" s="834"/>
      <c r="H3212" s="834"/>
      <c r="I3212" s="834"/>
      <c r="J3212" s="834"/>
      <c r="K3212" s="834"/>
      <c r="L3212" s="835"/>
      <c r="M3212" s="522" t="s">
        <v>7</v>
      </c>
      <c r="N3212" s="523"/>
      <c r="O3212" s="524"/>
      <c r="P3212" s="833" t="s">
        <v>1464</v>
      </c>
      <c r="Q3212" s="857"/>
      <c r="R3212" s="857"/>
      <c r="S3212" s="857"/>
      <c r="T3212" s="857"/>
      <c r="U3212" s="857"/>
      <c r="V3212" s="857"/>
      <c r="W3212" s="858"/>
    </row>
    <row r="3213" spans="2:31" s="256" customFormat="1" ht="17.100000000000001" customHeight="1" x14ac:dyDescent="0.15">
      <c r="B3213" s="522" t="s">
        <v>46</v>
      </c>
      <c r="C3213" s="523"/>
      <c r="D3213" s="524"/>
      <c r="E3213" s="813" t="s">
        <v>1465</v>
      </c>
      <c r="F3213" s="814"/>
      <c r="G3213" s="814"/>
      <c r="H3213" s="814"/>
      <c r="I3213" s="814"/>
      <c r="J3213" s="814"/>
      <c r="K3213" s="814"/>
      <c r="L3213" s="815"/>
      <c r="M3213" s="522" t="s">
        <v>46</v>
      </c>
      <c r="N3213" s="523"/>
      <c r="O3213" s="524"/>
      <c r="P3213" s="813" t="s">
        <v>516</v>
      </c>
      <c r="Q3213" s="814"/>
      <c r="R3213" s="814"/>
      <c r="S3213" s="855"/>
      <c r="T3213" s="855"/>
      <c r="U3213" s="855"/>
      <c r="V3213" s="855"/>
      <c r="W3213" s="856"/>
    </row>
    <row r="3214" spans="2:31" s="256" customFormat="1" ht="17.100000000000001" customHeight="1" x14ac:dyDescent="0.15">
      <c r="B3214" s="522" t="s">
        <v>270</v>
      </c>
      <c r="C3214" s="523"/>
      <c r="D3214" s="524"/>
      <c r="E3214" s="813" t="s">
        <v>516</v>
      </c>
      <c r="F3214" s="814"/>
      <c r="G3214" s="814"/>
      <c r="H3214" s="814"/>
      <c r="I3214" s="814"/>
      <c r="J3214" s="814"/>
      <c r="K3214" s="814"/>
      <c r="L3214" s="815"/>
      <c r="M3214" s="522" t="s">
        <v>270</v>
      </c>
      <c r="N3214" s="523"/>
      <c r="O3214" s="524"/>
      <c r="P3214" s="813" t="s">
        <v>516</v>
      </c>
      <c r="Q3214" s="814"/>
      <c r="R3214" s="814"/>
      <c r="S3214" s="855"/>
      <c r="T3214" s="855"/>
      <c r="U3214" s="855"/>
      <c r="V3214" s="855"/>
      <c r="W3214" s="856"/>
    </row>
    <row r="3215" spans="2:31" s="256" customFormat="1" ht="17.100000000000001" customHeight="1" x14ac:dyDescent="0.15">
      <c r="B3215" s="522" t="s">
        <v>289</v>
      </c>
      <c r="C3215" s="523"/>
      <c r="D3215" s="524"/>
      <c r="E3215" s="862" t="s">
        <v>1101</v>
      </c>
      <c r="F3215" s="863"/>
      <c r="G3215" s="864"/>
      <c r="H3215" s="816" t="s">
        <v>8</v>
      </c>
      <c r="I3215" s="817"/>
      <c r="J3215" s="818"/>
      <c r="K3215" s="819"/>
      <c r="L3215" s="820"/>
      <c r="M3215" s="522" t="s">
        <v>289</v>
      </c>
      <c r="N3215" s="523"/>
      <c r="O3215" s="524"/>
      <c r="P3215" s="813" t="s">
        <v>555</v>
      </c>
      <c r="Q3215" s="814"/>
      <c r="R3215" s="814"/>
      <c r="S3215" s="816" t="s">
        <v>8</v>
      </c>
      <c r="T3215" s="817"/>
      <c r="U3215" s="818"/>
      <c r="V3215" s="819"/>
      <c r="W3215" s="820"/>
    </row>
    <row r="3216" spans="2:31" s="256" customFormat="1" ht="17.100000000000001" customHeight="1" x14ac:dyDescent="0.15">
      <c r="B3216" s="865" t="s">
        <v>567</v>
      </c>
      <c r="C3216" s="866"/>
      <c r="D3216" s="821" t="s">
        <v>1109</v>
      </c>
      <c r="E3216" s="822"/>
      <c r="F3216" s="822"/>
      <c r="G3216" s="822"/>
      <c r="H3216" s="822"/>
      <c r="I3216" s="822"/>
      <c r="J3216" s="822"/>
      <c r="K3216" s="822"/>
      <c r="L3216" s="823"/>
      <c r="M3216" s="565" t="s">
        <v>567</v>
      </c>
      <c r="N3216" s="566"/>
      <c r="O3216" s="836" t="s">
        <v>1736</v>
      </c>
      <c r="P3216" s="837"/>
      <c r="Q3216" s="837"/>
      <c r="R3216" s="837"/>
      <c r="S3216" s="837"/>
      <c r="T3216" s="837"/>
      <c r="U3216" s="837"/>
      <c r="V3216" s="837"/>
      <c r="W3216" s="838"/>
    </row>
    <row r="3217" spans="2:23" s="256" customFormat="1" ht="20.100000000000001" customHeight="1" x14ac:dyDescent="0.15">
      <c r="B3217" s="861" t="s">
        <v>564</v>
      </c>
      <c r="C3217" s="839" t="s">
        <v>565</v>
      </c>
      <c r="D3217" s="883" t="s">
        <v>1466</v>
      </c>
      <c r="E3217" s="884"/>
      <c r="F3217" s="846"/>
      <c r="G3217" s="847"/>
      <c r="H3217" s="847"/>
      <c r="I3217" s="847"/>
      <c r="J3217" s="847"/>
      <c r="K3217" s="847"/>
      <c r="L3217" s="847"/>
      <c r="M3217" s="861" t="s">
        <v>564</v>
      </c>
      <c r="N3217" s="839" t="s">
        <v>565</v>
      </c>
      <c r="O3217" s="883" t="s">
        <v>1466</v>
      </c>
      <c r="P3217" s="884"/>
      <c r="Q3217" s="846"/>
      <c r="R3217" s="847"/>
      <c r="S3217" s="847"/>
      <c r="T3217" s="847"/>
      <c r="U3217" s="847"/>
      <c r="V3217" s="847"/>
      <c r="W3217" s="848"/>
    </row>
    <row r="3218" spans="2:23" s="256" customFormat="1" ht="20.100000000000001" customHeight="1" x14ac:dyDescent="0.15">
      <c r="B3218" s="859"/>
      <c r="C3218" s="830"/>
      <c r="D3218" s="880"/>
      <c r="E3218" s="881"/>
      <c r="F3218" s="849"/>
      <c r="G3218" s="850"/>
      <c r="H3218" s="850"/>
      <c r="I3218" s="850"/>
      <c r="J3218" s="850"/>
      <c r="K3218" s="850"/>
      <c r="L3218" s="850"/>
      <c r="M3218" s="859"/>
      <c r="N3218" s="830"/>
      <c r="O3218" s="880"/>
      <c r="P3218" s="881"/>
      <c r="Q3218" s="849"/>
      <c r="R3218" s="850"/>
      <c r="S3218" s="850"/>
      <c r="T3218" s="850"/>
      <c r="U3218" s="850"/>
      <c r="V3218" s="850"/>
      <c r="W3218" s="851"/>
    </row>
    <row r="3219" spans="2:23" s="256" customFormat="1" ht="20.100000000000001" customHeight="1" x14ac:dyDescent="0.15">
      <c r="B3219" s="859"/>
      <c r="C3219" s="839" t="s">
        <v>2</v>
      </c>
      <c r="D3219" s="842">
        <v>1</v>
      </c>
      <c r="E3219" s="843"/>
      <c r="F3219" s="849"/>
      <c r="G3219" s="850"/>
      <c r="H3219" s="850"/>
      <c r="I3219" s="850"/>
      <c r="J3219" s="850"/>
      <c r="K3219" s="850"/>
      <c r="L3219" s="850"/>
      <c r="M3219" s="859"/>
      <c r="N3219" s="839" t="s">
        <v>2</v>
      </c>
      <c r="O3219" s="842">
        <v>2</v>
      </c>
      <c r="P3219" s="843"/>
      <c r="Q3219" s="849"/>
      <c r="R3219" s="850"/>
      <c r="S3219" s="850"/>
      <c r="T3219" s="850"/>
      <c r="U3219" s="850"/>
      <c r="V3219" s="850"/>
      <c r="W3219" s="851"/>
    </row>
    <row r="3220" spans="2:23" s="256" customFormat="1" ht="20.100000000000001" customHeight="1" x14ac:dyDescent="0.15">
      <c r="B3220" s="860"/>
      <c r="C3220" s="830"/>
      <c r="D3220" s="844"/>
      <c r="E3220" s="845"/>
      <c r="F3220" s="849"/>
      <c r="G3220" s="850"/>
      <c r="H3220" s="850"/>
      <c r="I3220" s="850"/>
      <c r="J3220" s="850"/>
      <c r="K3220" s="850"/>
      <c r="L3220" s="850"/>
      <c r="M3220" s="860"/>
      <c r="N3220" s="830"/>
      <c r="O3220" s="844"/>
      <c r="P3220" s="845"/>
      <c r="Q3220" s="849"/>
      <c r="R3220" s="850"/>
      <c r="S3220" s="850"/>
      <c r="T3220" s="850"/>
      <c r="U3220" s="850"/>
      <c r="V3220" s="850"/>
      <c r="W3220" s="851"/>
    </row>
    <row r="3221" spans="2:23" s="256" customFormat="1" ht="17.100000000000001" customHeight="1" x14ac:dyDescent="0.15">
      <c r="B3221" s="574" t="s">
        <v>566</v>
      </c>
      <c r="C3221" s="574" t="s">
        <v>3</v>
      </c>
      <c r="D3221" s="842" t="s">
        <v>534</v>
      </c>
      <c r="E3221" s="843"/>
      <c r="F3221" s="849"/>
      <c r="G3221" s="850"/>
      <c r="H3221" s="850"/>
      <c r="I3221" s="850"/>
      <c r="J3221" s="850"/>
      <c r="K3221" s="850"/>
      <c r="L3221" s="850"/>
      <c r="M3221" s="574" t="s">
        <v>566</v>
      </c>
      <c r="N3221" s="574" t="s">
        <v>3</v>
      </c>
      <c r="O3221" s="842" t="s">
        <v>534</v>
      </c>
      <c r="P3221" s="843"/>
      <c r="Q3221" s="849"/>
      <c r="R3221" s="850"/>
      <c r="S3221" s="850"/>
      <c r="T3221" s="850"/>
      <c r="U3221" s="850"/>
      <c r="V3221" s="850"/>
      <c r="W3221" s="851"/>
    </row>
    <row r="3222" spans="2:23" s="256" customFormat="1" ht="17.100000000000001" customHeight="1" x14ac:dyDescent="0.15">
      <c r="B3222" s="574"/>
      <c r="C3222" s="574"/>
      <c r="D3222" s="844"/>
      <c r="E3222" s="845"/>
      <c r="F3222" s="849"/>
      <c r="G3222" s="850"/>
      <c r="H3222" s="850"/>
      <c r="I3222" s="850"/>
      <c r="J3222" s="850"/>
      <c r="K3222" s="850"/>
      <c r="L3222" s="850"/>
      <c r="M3222" s="574"/>
      <c r="N3222" s="574"/>
      <c r="O3222" s="844"/>
      <c r="P3222" s="845"/>
      <c r="Q3222" s="849"/>
      <c r="R3222" s="850"/>
      <c r="S3222" s="850"/>
      <c r="T3222" s="850"/>
      <c r="U3222" s="850"/>
      <c r="V3222" s="850"/>
      <c r="W3222" s="851"/>
    </row>
    <row r="3223" spans="2:23" s="256" customFormat="1" ht="17.100000000000001" customHeight="1" x14ac:dyDescent="0.15">
      <c r="B3223" s="574"/>
      <c r="C3223" s="574" t="s">
        <v>4</v>
      </c>
      <c r="D3223" s="842" t="s">
        <v>486</v>
      </c>
      <c r="E3223" s="843"/>
      <c r="F3223" s="849"/>
      <c r="G3223" s="850"/>
      <c r="H3223" s="850"/>
      <c r="I3223" s="850"/>
      <c r="J3223" s="850"/>
      <c r="K3223" s="850"/>
      <c r="L3223" s="850"/>
      <c r="M3223" s="574"/>
      <c r="N3223" s="574" t="s">
        <v>4</v>
      </c>
      <c r="O3223" s="842" t="s">
        <v>486</v>
      </c>
      <c r="P3223" s="843"/>
      <c r="Q3223" s="849"/>
      <c r="R3223" s="850"/>
      <c r="S3223" s="850"/>
      <c r="T3223" s="850"/>
      <c r="U3223" s="850"/>
      <c r="V3223" s="850"/>
      <c r="W3223" s="851"/>
    </row>
    <row r="3224" spans="2:23" s="256" customFormat="1" ht="17.100000000000001" customHeight="1" x14ac:dyDescent="0.15">
      <c r="B3224" s="574"/>
      <c r="C3224" s="574"/>
      <c r="D3224" s="844"/>
      <c r="E3224" s="845"/>
      <c r="F3224" s="849"/>
      <c r="G3224" s="850"/>
      <c r="H3224" s="850"/>
      <c r="I3224" s="850"/>
      <c r="J3224" s="850"/>
      <c r="K3224" s="850"/>
      <c r="L3224" s="850"/>
      <c r="M3224" s="574"/>
      <c r="N3224" s="574"/>
      <c r="O3224" s="844"/>
      <c r="P3224" s="845"/>
      <c r="Q3224" s="849"/>
      <c r="R3224" s="850"/>
      <c r="S3224" s="850"/>
      <c r="T3224" s="850"/>
      <c r="U3224" s="850"/>
      <c r="V3224" s="850"/>
      <c r="W3224" s="851"/>
    </row>
    <row r="3225" spans="2:23" s="256" customFormat="1" ht="17.100000000000001" customHeight="1" x14ac:dyDescent="0.15">
      <c r="B3225" s="522" t="s">
        <v>5</v>
      </c>
      <c r="C3225" s="524"/>
      <c r="D3225" s="827" t="s">
        <v>332</v>
      </c>
      <c r="E3225" s="828"/>
      <c r="F3225" s="849"/>
      <c r="G3225" s="850"/>
      <c r="H3225" s="850"/>
      <c r="I3225" s="850"/>
      <c r="J3225" s="850"/>
      <c r="K3225" s="850"/>
      <c r="L3225" s="850"/>
      <c r="M3225" s="522" t="s">
        <v>5</v>
      </c>
      <c r="N3225" s="524"/>
      <c r="O3225" s="827" t="s">
        <v>332</v>
      </c>
      <c r="P3225" s="828"/>
      <c r="Q3225" s="849"/>
      <c r="R3225" s="850"/>
      <c r="S3225" s="850"/>
      <c r="T3225" s="850"/>
      <c r="U3225" s="850"/>
      <c r="V3225" s="850"/>
      <c r="W3225" s="851"/>
    </row>
    <row r="3226" spans="2:23" s="256" customFormat="1" ht="17.100000000000001" customHeight="1" x14ac:dyDescent="0.15">
      <c r="B3226" s="522" t="s">
        <v>6</v>
      </c>
      <c r="C3226" s="524"/>
      <c r="D3226" s="844" t="s">
        <v>532</v>
      </c>
      <c r="E3226" s="845"/>
      <c r="F3226" s="849"/>
      <c r="G3226" s="850"/>
      <c r="H3226" s="850"/>
      <c r="I3226" s="850"/>
      <c r="J3226" s="850"/>
      <c r="K3226" s="850"/>
      <c r="L3226" s="850"/>
      <c r="M3226" s="522" t="s">
        <v>6</v>
      </c>
      <c r="N3226" s="524"/>
      <c r="O3226" s="844" t="s">
        <v>338</v>
      </c>
      <c r="P3226" s="845"/>
      <c r="Q3226" s="849"/>
      <c r="R3226" s="850"/>
      <c r="S3226" s="850"/>
      <c r="T3226" s="850"/>
      <c r="U3226" s="850"/>
      <c r="V3226" s="850"/>
      <c r="W3226" s="851"/>
    </row>
    <row r="3227" spans="2:23" s="256" customFormat="1" ht="17.100000000000001" customHeight="1" x14ac:dyDescent="0.15">
      <c r="B3227" s="562" t="s">
        <v>29</v>
      </c>
      <c r="C3227" s="831" t="s">
        <v>267</v>
      </c>
      <c r="D3227" s="832"/>
      <c r="E3227" s="260"/>
      <c r="F3227" s="849"/>
      <c r="G3227" s="850"/>
      <c r="H3227" s="850"/>
      <c r="I3227" s="850"/>
      <c r="J3227" s="850"/>
      <c r="K3227" s="850"/>
      <c r="L3227" s="850"/>
      <c r="M3227" s="562" t="s">
        <v>29</v>
      </c>
      <c r="N3227" s="831" t="s">
        <v>267</v>
      </c>
      <c r="O3227" s="832"/>
      <c r="P3227" s="260"/>
      <c r="Q3227" s="849"/>
      <c r="R3227" s="850"/>
      <c r="S3227" s="850"/>
      <c r="T3227" s="850"/>
      <c r="U3227" s="850"/>
      <c r="V3227" s="850"/>
      <c r="W3227" s="851"/>
    </row>
    <row r="3228" spans="2:23" s="256" customFormat="1" ht="17.100000000000001" customHeight="1" x14ac:dyDescent="0.15">
      <c r="B3228" s="565"/>
      <c r="C3228" s="831" t="s">
        <v>268</v>
      </c>
      <c r="D3228" s="832"/>
      <c r="E3228" s="261" t="s">
        <v>554</v>
      </c>
      <c r="F3228" s="852"/>
      <c r="G3228" s="853"/>
      <c r="H3228" s="853"/>
      <c r="I3228" s="853"/>
      <c r="J3228" s="853"/>
      <c r="K3228" s="853"/>
      <c r="L3228" s="853"/>
      <c r="M3228" s="565"/>
      <c r="N3228" s="831" t="s">
        <v>268</v>
      </c>
      <c r="O3228" s="832"/>
      <c r="P3228" s="261" t="s">
        <v>551</v>
      </c>
      <c r="Q3228" s="852"/>
      <c r="R3228" s="853"/>
      <c r="S3228" s="853"/>
      <c r="T3228" s="853"/>
      <c r="U3228" s="853"/>
      <c r="V3228" s="853"/>
      <c r="W3228" s="854"/>
    </row>
    <row r="3229" spans="2:23" s="256" customFormat="1" ht="17.100000000000001" customHeight="1" x14ac:dyDescent="0.15">
      <c r="B3229" s="522" t="s">
        <v>7</v>
      </c>
      <c r="C3229" s="523"/>
      <c r="D3229" s="524"/>
      <c r="E3229" s="813" t="s">
        <v>1467</v>
      </c>
      <c r="F3229" s="814"/>
      <c r="G3229" s="814"/>
      <c r="H3229" s="814"/>
      <c r="I3229" s="814"/>
      <c r="J3229" s="814"/>
      <c r="K3229" s="814"/>
      <c r="L3229" s="814"/>
      <c r="M3229" s="522" t="s">
        <v>7</v>
      </c>
      <c r="N3229" s="523"/>
      <c r="O3229" s="524"/>
      <c r="P3229" s="833" t="s">
        <v>2202</v>
      </c>
      <c r="Q3229" s="834"/>
      <c r="R3229" s="834"/>
      <c r="S3229" s="834"/>
      <c r="T3229" s="834"/>
      <c r="U3229" s="834"/>
      <c r="V3229" s="834"/>
      <c r="W3229" s="835"/>
    </row>
    <row r="3230" spans="2:23" s="256" customFormat="1" ht="17.100000000000001" customHeight="1" x14ac:dyDescent="0.15">
      <c r="B3230" s="522" t="s">
        <v>46</v>
      </c>
      <c r="C3230" s="523"/>
      <c r="D3230" s="524"/>
      <c r="E3230" s="813" t="s">
        <v>1087</v>
      </c>
      <c r="F3230" s="814"/>
      <c r="G3230" s="814"/>
      <c r="H3230" s="855"/>
      <c r="I3230" s="855"/>
      <c r="J3230" s="855"/>
      <c r="K3230" s="855"/>
      <c r="L3230" s="856"/>
      <c r="M3230" s="522" t="s">
        <v>46</v>
      </c>
      <c r="N3230" s="523"/>
      <c r="O3230" s="524"/>
      <c r="P3230" s="813" t="s">
        <v>1471</v>
      </c>
      <c r="Q3230" s="814"/>
      <c r="R3230" s="814"/>
      <c r="S3230" s="814"/>
      <c r="T3230" s="814"/>
      <c r="U3230" s="814"/>
      <c r="V3230" s="814"/>
      <c r="W3230" s="815"/>
    </row>
    <row r="3231" spans="2:23" s="256" customFormat="1" ht="17.100000000000001" customHeight="1" x14ac:dyDescent="0.15">
      <c r="B3231" s="522" t="s">
        <v>270</v>
      </c>
      <c r="C3231" s="523"/>
      <c r="D3231" s="524"/>
      <c r="E3231" s="813" t="s">
        <v>1087</v>
      </c>
      <c r="F3231" s="814"/>
      <c r="G3231" s="814"/>
      <c r="H3231" s="855"/>
      <c r="I3231" s="855"/>
      <c r="J3231" s="855"/>
      <c r="K3231" s="855"/>
      <c r="L3231" s="856"/>
      <c r="M3231" s="522" t="s">
        <v>270</v>
      </c>
      <c r="N3231" s="523"/>
      <c r="O3231" s="524"/>
      <c r="P3231" s="813" t="s">
        <v>516</v>
      </c>
      <c r="Q3231" s="814"/>
      <c r="R3231" s="814"/>
      <c r="S3231" s="814"/>
      <c r="T3231" s="814"/>
      <c r="U3231" s="814"/>
      <c r="V3231" s="814"/>
      <c r="W3231" s="815"/>
    </row>
    <row r="3232" spans="2:23" s="256" customFormat="1" ht="17.100000000000001" customHeight="1" x14ac:dyDescent="0.15">
      <c r="B3232" s="522" t="s">
        <v>289</v>
      </c>
      <c r="C3232" s="523"/>
      <c r="D3232" s="524"/>
      <c r="E3232" s="813" t="s">
        <v>1114</v>
      </c>
      <c r="F3232" s="814"/>
      <c r="G3232" s="814"/>
      <c r="H3232" s="816" t="s">
        <v>8</v>
      </c>
      <c r="I3232" s="817"/>
      <c r="J3232" s="818"/>
      <c r="K3232" s="819"/>
      <c r="L3232" s="819"/>
      <c r="M3232" s="522" t="s">
        <v>289</v>
      </c>
      <c r="N3232" s="523"/>
      <c r="O3232" s="524"/>
      <c r="P3232" s="862" t="s">
        <v>1101</v>
      </c>
      <c r="Q3232" s="863"/>
      <c r="R3232" s="864"/>
      <c r="S3232" s="816" t="s">
        <v>8</v>
      </c>
      <c r="T3232" s="817"/>
      <c r="U3232" s="818"/>
      <c r="V3232" s="819"/>
      <c r="W3232" s="820"/>
    </row>
    <row r="3233" spans="2:31" s="256" customFormat="1" ht="17.100000000000001" customHeight="1" x14ac:dyDescent="0.15">
      <c r="B3233" s="522" t="s">
        <v>567</v>
      </c>
      <c r="C3233" s="523"/>
      <c r="D3233" s="821" t="s">
        <v>1468</v>
      </c>
      <c r="E3233" s="822"/>
      <c r="F3233" s="822"/>
      <c r="G3233" s="822"/>
      <c r="H3233" s="822"/>
      <c r="I3233" s="822"/>
      <c r="J3233" s="822"/>
      <c r="K3233" s="822"/>
      <c r="L3233" s="822"/>
      <c r="M3233" s="865" t="s">
        <v>567</v>
      </c>
      <c r="N3233" s="866"/>
      <c r="O3233" s="821" t="s">
        <v>1109</v>
      </c>
      <c r="P3233" s="822"/>
      <c r="Q3233" s="822"/>
      <c r="R3233" s="822"/>
      <c r="S3233" s="822"/>
      <c r="T3233" s="822"/>
      <c r="U3233" s="822"/>
      <c r="V3233" s="822"/>
      <c r="W3233" s="823"/>
    </row>
    <row r="3234" spans="2:31" ht="15" customHeight="1" x14ac:dyDescent="0.15">
      <c r="B3234" s="263"/>
      <c r="C3234" s="824" t="s">
        <v>568</v>
      </c>
      <c r="D3234" s="825"/>
      <c r="E3234" s="825"/>
      <c r="F3234" s="825"/>
      <c r="G3234" s="825"/>
      <c r="H3234" s="825"/>
      <c r="I3234" s="825"/>
      <c r="J3234" s="825"/>
      <c r="K3234" s="825"/>
      <c r="L3234" s="825"/>
      <c r="M3234" s="263"/>
      <c r="N3234" s="263" t="s">
        <v>569</v>
      </c>
      <c r="O3234" s="263"/>
      <c r="P3234" s="263"/>
      <c r="Q3234" s="263"/>
      <c r="R3234" s="263"/>
      <c r="S3234" s="263"/>
      <c r="T3234" s="263"/>
      <c r="U3234" s="263"/>
      <c r="V3234" s="263"/>
      <c r="W3234" s="263"/>
      <c r="AA3234" s="256"/>
      <c r="AB3234" s="256"/>
      <c r="AC3234" s="256"/>
      <c r="AD3234" s="256"/>
      <c r="AE3234" s="256"/>
    </row>
    <row r="3235" spans="2:31" ht="15" customHeight="1" x14ac:dyDescent="0.15">
      <c r="B3235" s="263"/>
      <c r="C3235" s="826"/>
      <c r="D3235" s="826"/>
      <c r="E3235" s="826"/>
      <c r="F3235" s="826"/>
      <c r="G3235" s="826"/>
      <c r="H3235" s="826"/>
      <c r="I3235" s="826"/>
      <c r="J3235" s="826"/>
      <c r="K3235" s="826"/>
      <c r="L3235" s="826"/>
      <c r="M3235" s="263"/>
      <c r="N3235" s="263" t="s">
        <v>570</v>
      </c>
      <c r="O3235" s="263"/>
      <c r="P3235" s="263"/>
      <c r="Q3235" s="263"/>
      <c r="R3235" s="263"/>
      <c r="S3235" s="263"/>
      <c r="T3235" s="263"/>
      <c r="U3235" s="263"/>
      <c r="V3235" s="263"/>
      <c r="W3235" s="263"/>
      <c r="AA3235" s="256"/>
      <c r="AB3235" s="256"/>
      <c r="AC3235" s="256"/>
      <c r="AD3235" s="256"/>
      <c r="AE3235" s="256"/>
    </row>
    <row r="3236" spans="2:31" ht="15" customHeight="1" x14ac:dyDescent="0.15">
      <c r="C3236" s="263" t="s">
        <v>571</v>
      </c>
      <c r="N3236" s="264" t="s">
        <v>517</v>
      </c>
      <c r="O3236" s="264"/>
      <c r="P3236" s="264"/>
      <c r="Q3236" s="264"/>
      <c r="R3236" s="264"/>
      <c r="S3236" s="264"/>
      <c r="T3236" s="264"/>
      <c r="U3236" s="264"/>
      <c r="V3236" s="264"/>
      <c r="AA3236" s="256"/>
      <c r="AB3236" s="256"/>
      <c r="AC3236" s="256"/>
      <c r="AD3236" s="256"/>
      <c r="AE3236" s="256"/>
    </row>
    <row r="3237" spans="2:31" ht="15" customHeight="1" x14ac:dyDescent="0.15">
      <c r="C3237" s="263" t="s">
        <v>573</v>
      </c>
      <c r="N3237" s="264" t="s">
        <v>572</v>
      </c>
      <c r="O3237" s="264"/>
      <c r="P3237" s="264"/>
      <c r="Q3237" s="264"/>
      <c r="R3237" s="264"/>
      <c r="S3237" s="264"/>
      <c r="T3237" s="264"/>
      <c r="U3237" s="264"/>
      <c r="V3237" s="264"/>
      <c r="AA3237" s="256"/>
      <c r="AB3237" s="256"/>
      <c r="AC3237" s="256"/>
      <c r="AD3237" s="256"/>
      <c r="AE3237" s="256"/>
    </row>
    <row r="3238" spans="2:31" x14ac:dyDescent="0.15">
      <c r="C3238" s="264" t="s">
        <v>542</v>
      </c>
      <c r="N3238" s="264" t="s">
        <v>450</v>
      </c>
      <c r="O3238" s="264"/>
      <c r="P3238" s="264"/>
      <c r="Q3238" s="264"/>
      <c r="R3238" s="264"/>
      <c r="S3238" s="264"/>
      <c r="T3238" s="264"/>
      <c r="U3238" s="264"/>
      <c r="V3238" s="264"/>
      <c r="AA3238" s="256"/>
      <c r="AB3238" s="256"/>
      <c r="AC3238" s="256"/>
      <c r="AD3238" s="256"/>
      <c r="AE3238" s="256"/>
    </row>
    <row r="3239" spans="2:31" x14ac:dyDescent="0.15">
      <c r="N3239" s="264"/>
      <c r="AA3239" s="256"/>
      <c r="AB3239" s="256"/>
      <c r="AC3239" s="256"/>
      <c r="AD3239" s="256"/>
      <c r="AE3239" s="256"/>
    </row>
    <row r="3240" spans="2:31" x14ac:dyDescent="0.15">
      <c r="N3240" s="264"/>
      <c r="AA3240" s="256"/>
      <c r="AB3240" s="256"/>
      <c r="AC3240" s="256"/>
      <c r="AD3240" s="256"/>
      <c r="AE3240" s="256"/>
    </row>
    <row r="3241" spans="2:31" ht="9" customHeight="1" x14ac:dyDescent="0.15">
      <c r="AA3241" s="256"/>
      <c r="AB3241" s="256"/>
      <c r="AC3241" s="256"/>
      <c r="AD3241" s="256"/>
      <c r="AE3241" s="256"/>
    </row>
    <row r="3242" spans="2:31" s="256" customFormat="1" ht="22.5" customHeight="1" x14ac:dyDescent="0.15">
      <c r="B3242" s="867" t="s">
        <v>563</v>
      </c>
      <c r="C3242" s="867"/>
      <c r="D3242" s="867"/>
      <c r="E3242" s="867"/>
      <c r="F3242" s="867"/>
      <c r="G3242" s="867"/>
      <c r="H3242" s="867"/>
      <c r="I3242" s="867"/>
      <c r="J3242" s="867"/>
      <c r="K3242" s="867"/>
      <c r="L3242" s="867"/>
      <c r="M3242" s="867"/>
      <c r="N3242" s="867"/>
      <c r="O3242" s="867"/>
      <c r="P3242" s="867"/>
      <c r="Q3242" s="867"/>
      <c r="R3242" s="867"/>
      <c r="S3242" s="867"/>
      <c r="T3242" s="867"/>
      <c r="U3242" s="867"/>
      <c r="V3242" s="867"/>
      <c r="W3242" s="867"/>
      <c r="Y3242" s="242" t="s">
        <v>551</v>
      </c>
    </row>
    <row r="3243" spans="2:31" s="256" customFormat="1" ht="20.100000000000001" customHeight="1" x14ac:dyDescent="0.15">
      <c r="B3243" s="258" t="s">
        <v>27</v>
      </c>
      <c r="C3243" s="258"/>
      <c r="D3243" s="868" t="str">
        <f>D3198</f>
        <v>ミネトンネル</v>
      </c>
      <c r="E3243" s="868"/>
      <c r="F3243" s="868"/>
      <c r="G3243" s="868"/>
      <c r="H3243" s="869" t="s">
        <v>28</v>
      </c>
      <c r="I3243" s="869"/>
      <c r="J3243" s="870" t="str">
        <f>J3198</f>
        <v>一般国道　316号</v>
      </c>
      <c r="K3243" s="870"/>
      <c r="L3243" s="870"/>
      <c r="M3243" s="871" t="s">
        <v>255</v>
      </c>
      <c r="N3243" s="871"/>
      <c r="O3243" s="871"/>
      <c r="P3243" s="872" t="str">
        <f>P3198</f>
        <v>株式会社ニュージェック</v>
      </c>
      <c r="Q3243" s="872"/>
      <c r="R3243" s="872"/>
      <c r="S3243" s="562" t="s">
        <v>220</v>
      </c>
      <c r="T3243" s="564"/>
      <c r="U3243" s="873">
        <f>U3198</f>
        <v>44294</v>
      </c>
      <c r="V3243" s="874"/>
      <c r="W3243" s="875"/>
      <c r="Y3243" s="242" t="s">
        <v>554</v>
      </c>
    </row>
    <row r="3244" spans="2:31" s="256" customFormat="1" ht="20.100000000000001" customHeight="1" x14ac:dyDescent="0.15">
      <c r="B3244" s="259" t="s">
        <v>0</v>
      </c>
      <c r="C3244" s="259"/>
      <c r="D3244" s="879" t="str">
        <f>D3199</f>
        <v>美祢トンネル</v>
      </c>
      <c r="E3244" s="879"/>
      <c r="F3244" s="879"/>
      <c r="G3244" s="879"/>
      <c r="H3244" s="541" t="s">
        <v>1</v>
      </c>
      <c r="I3244" s="541"/>
      <c r="J3244" s="870" t="str">
        <f>J3199</f>
        <v>宇部土木建築事務所</v>
      </c>
      <c r="K3244" s="870"/>
      <c r="L3244" s="870"/>
      <c r="M3244" s="871" t="s">
        <v>256</v>
      </c>
      <c r="N3244" s="871"/>
      <c r="O3244" s="871"/>
      <c r="P3244" s="872" t="str">
        <f>P3199</f>
        <v>石村　勝伸</v>
      </c>
      <c r="Q3244" s="872"/>
      <c r="R3244" s="872"/>
      <c r="S3244" s="705"/>
      <c r="T3244" s="706"/>
      <c r="U3244" s="876"/>
      <c r="V3244" s="877"/>
      <c r="W3244" s="878"/>
      <c r="Y3244" s="242" t="s">
        <v>54</v>
      </c>
    </row>
    <row r="3245" spans="2:31" s="256" customFormat="1" ht="20.100000000000001" customHeight="1" x14ac:dyDescent="0.15">
      <c r="B3245" s="861" t="s">
        <v>564</v>
      </c>
      <c r="C3245" s="839" t="s">
        <v>565</v>
      </c>
      <c r="D3245" s="883" t="s">
        <v>1466</v>
      </c>
      <c r="E3245" s="884"/>
      <c r="F3245" s="846"/>
      <c r="G3245" s="847"/>
      <c r="H3245" s="847"/>
      <c r="I3245" s="847"/>
      <c r="J3245" s="847"/>
      <c r="K3245" s="847"/>
      <c r="L3245" s="847"/>
      <c r="M3245" s="861" t="s">
        <v>564</v>
      </c>
      <c r="N3245" s="839" t="s">
        <v>565</v>
      </c>
      <c r="O3245" s="883" t="s">
        <v>741</v>
      </c>
      <c r="P3245" s="884"/>
      <c r="Q3245" s="846"/>
      <c r="R3245" s="847"/>
      <c r="S3245" s="847"/>
      <c r="T3245" s="847"/>
      <c r="U3245" s="847"/>
      <c r="V3245" s="847"/>
      <c r="W3245" s="848"/>
      <c r="Y3245" s="242" t="s">
        <v>55</v>
      </c>
    </row>
    <row r="3246" spans="2:31" s="256" customFormat="1" ht="20.100000000000001" customHeight="1" x14ac:dyDescent="0.15">
      <c r="B3246" s="859"/>
      <c r="C3246" s="830"/>
      <c r="D3246" s="880"/>
      <c r="E3246" s="881"/>
      <c r="F3246" s="849"/>
      <c r="G3246" s="850"/>
      <c r="H3246" s="850"/>
      <c r="I3246" s="850"/>
      <c r="J3246" s="850"/>
      <c r="K3246" s="850"/>
      <c r="L3246" s="850"/>
      <c r="M3246" s="859"/>
      <c r="N3246" s="830"/>
      <c r="O3246" s="880"/>
      <c r="P3246" s="881"/>
      <c r="Q3246" s="849"/>
      <c r="R3246" s="850"/>
      <c r="S3246" s="850"/>
      <c r="T3246" s="850"/>
      <c r="U3246" s="850"/>
      <c r="V3246" s="850"/>
      <c r="W3246" s="851"/>
    </row>
    <row r="3247" spans="2:31" s="256" customFormat="1" ht="20.100000000000001" customHeight="1" x14ac:dyDescent="0.15">
      <c r="B3247" s="859"/>
      <c r="C3247" s="839" t="s">
        <v>2</v>
      </c>
      <c r="D3247" s="842">
        <v>3</v>
      </c>
      <c r="E3247" s="843"/>
      <c r="F3247" s="849"/>
      <c r="G3247" s="850"/>
      <c r="H3247" s="850"/>
      <c r="I3247" s="850"/>
      <c r="J3247" s="850"/>
      <c r="K3247" s="850"/>
      <c r="L3247" s="850"/>
      <c r="M3247" s="859"/>
      <c r="N3247" s="839" t="s">
        <v>2</v>
      </c>
      <c r="O3247" s="842">
        <v>1</v>
      </c>
      <c r="P3247" s="843"/>
      <c r="Q3247" s="849"/>
      <c r="R3247" s="850"/>
      <c r="S3247" s="850"/>
      <c r="T3247" s="850"/>
      <c r="U3247" s="850"/>
      <c r="V3247" s="850"/>
      <c r="W3247" s="851"/>
    </row>
    <row r="3248" spans="2:31" s="256" customFormat="1" ht="20.100000000000001" customHeight="1" x14ac:dyDescent="0.15">
      <c r="B3248" s="860"/>
      <c r="C3248" s="830"/>
      <c r="D3248" s="844"/>
      <c r="E3248" s="845"/>
      <c r="F3248" s="849"/>
      <c r="G3248" s="850"/>
      <c r="H3248" s="850"/>
      <c r="I3248" s="850"/>
      <c r="J3248" s="850"/>
      <c r="K3248" s="850"/>
      <c r="L3248" s="850"/>
      <c r="M3248" s="860"/>
      <c r="N3248" s="830"/>
      <c r="O3248" s="844"/>
      <c r="P3248" s="845"/>
      <c r="Q3248" s="849"/>
      <c r="R3248" s="850"/>
      <c r="S3248" s="850"/>
      <c r="T3248" s="850"/>
      <c r="U3248" s="850"/>
      <c r="V3248" s="850"/>
      <c r="W3248" s="851"/>
    </row>
    <row r="3249" spans="2:31" s="256" customFormat="1" ht="17.100000000000001" customHeight="1" x14ac:dyDescent="0.15">
      <c r="B3249" s="574" t="s">
        <v>566</v>
      </c>
      <c r="C3249" s="574" t="s">
        <v>3</v>
      </c>
      <c r="D3249" s="842" t="s">
        <v>534</v>
      </c>
      <c r="E3249" s="843"/>
      <c r="F3249" s="849"/>
      <c r="G3249" s="850"/>
      <c r="H3249" s="850"/>
      <c r="I3249" s="850"/>
      <c r="J3249" s="850"/>
      <c r="K3249" s="850"/>
      <c r="L3249" s="850"/>
      <c r="M3249" s="574" t="s">
        <v>566</v>
      </c>
      <c r="N3249" s="574" t="s">
        <v>3</v>
      </c>
      <c r="O3249" s="842" t="s">
        <v>534</v>
      </c>
      <c r="P3249" s="843"/>
      <c r="Q3249" s="849"/>
      <c r="R3249" s="850"/>
      <c r="S3249" s="850"/>
      <c r="T3249" s="850"/>
      <c r="U3249" s="850"/>
      <c r="V3249" s="850"/>
      <c r="W3249" s="851"/>
      <c r="AA3249" s="257"/>
      <c r="AB3249" s="257"/>
      <c r="AC3249" s="257"/>
      <c r="AD3249" s="257"/>
      <c r="AE3249" s="257"/>
    </row>
    <row r="3250" spans="2:31" s="256" customFormat="1" ht="17.100000000000001" customHeight="1" x14ac:dyDescent="0.15">
      <c r="B3250" s="574"/>
      <c r="C3250" s="574"/>
      <c r="D3250" s="844"/>
      <c r="E3250" s="845"/>
      <c r="F3250" s="849"/>
      <c r="G3250" s="850"/>
      <c r="H3250" s="850"/>
      <c r="I3250" s="850"/>
      <c r="J3250" s="850"/>
      <c r="K3250" s="850"/>
      <c r="L3250" s="850"/>
      <c r="M3250" s="574"/>
      <c r="N3250" s="574"/>
      <c r="O3250" s="844"/>
      <c r="P3250" s="845"/>
      <c r="Q3250" s="849"/>
      <c r="R3250" s="850"/>
      <c r="S3250" s="850"/>
      <c r="T3250" s="850"/>
      <c r="U3250" s="850"/>
      <c r="V3250" s="850"/>
      <c r="W3250" s="851"/>
      <c r="AA3250" s="257"/>
      <c r="AB3250" s="257"/>
      <c r="AC3250" s="257"/>
      <c r="AD3250" s="257"/>
      <c r="AE3250" s="257"/>
    </row>
    <row r="3251" spans="2:31" s="256" customFormat="1" ht="17.100000000000001" customHeight="1" x14ac:dyDescent="0.15">
      <c r="B3251" s="574"/>
      <c r="C3251" s="574" t="s">
        <v>4</v>
      </c>
      <c r="D3251" s="842" t="s">
        <v>485</v>
      </c>
      <c r="E3251" s="843"/>
      <c r="F3251" s="849"/>
      <c r="G3251" s="850"/>
      <c r="H3251" s="850"/>
      <c r="I3251" s="850"/>
      <c r="J3251" s="850"/>
      <c r="K3251" s="850"/>
      <c r="L3251" s="850"/>
      <c r="M3251" s="574"/>
      <c r="N3251" s="574" t="s">
        <v>4</v>
      </c>
      <c r="O3251" s="842" t="s">
        <v>486</v>
      </c>
      <c r="P3251" s="843"/>
      <c r="Q3251" s="849"/>
      <c r="R3251" s="850"/>
      <c r="S3251" s="850"/>
      <c r="T3251" s="850"/>
      <c r="U3251" s="850"/>
      <c r="V3251" s="850"/>
      <c r="W3251" s="851"/>
      <c r="AA3251" s="257"/>
      <c r="AB3251" s="257"/>
      <c r="AC3251" s="257"/>
      <c r="AD3251" s="257"/>
      <c r="AE3251" s="257"/>
    </row>
    <row r="3252" spans="2:31" s="256" customFormat="1" ht="17.100000000000001" customHeight="1" x14ac:dyDescent="0.15">
      <c r="B3252" s="574"/>
      <c r="C3252" s="574"/>
      <c r="D3252" s="844"/>
      <c r="E3252" s="845"/>
      <c r="F3252" s="849"/>
      <c r="G3252" s="850"/>
      <c r="H3252" s="850"/>
      <c r="I3252" s="850"/>
      <c r="J3252" s="850"/>
      <c r="K3252" s="850"/>
      <c r="L3252" s="850"/>
      <c r="M3252" s="574"/>
      <c r="N3252" s="574"/>
      <c r="O3252" s="844"/>
      <c r="P3252" s="845"/>
      <c r="Q3252" s="849"/>
      <c r="R3252" s="850"/>
      <c r="S3252" s="850"/>
      <c r="T3252" s="850"/>
      <c r="U3252" s="850"/>
      <c r="V3252" s="850"/>
      <c r="W3252" s="851"/>
      <c r="AA3252" s="257"/>
      <c r="AB3252" s="257"/>
      <c r="AC3252" s="257"/>
      <c r="AD3252" s="257"/>
      <c r="AE3252" s="257"/>
    </row>
    <row r="3253" spans="2:31" s="256" customFormat="1" ht="17.100000000000001" customHeight="1" x14ac:dyDescent="0.15">
      <c r="B3253" s="522" t="s">
        <v>5</v>
      </c>
      <c r="C3253" s="524"/>
      <c r="D3253" s="827" t="s">
        <v>332</v>
      </c>
      <c r="E3253" s="828"/>
      <c r="F3253" s="849"/>
      <c r="G3253" s="850"/>
      <c r="H3253" s="850"/>
      <c r="I3253" s="850"/>
      <c r="J3253" s="850"/>
      <c r="K3253" s="850"/>
      <c r="L3253" s="850"/>
      <c r="M3253" s="522" t="s">
        <v>5</v>
      </c>
      <c r="N3253" s="524"/>
      <c r="O3253" s="827" t="s">
        <v>332</v>
      </c>
      <c r="P3253" s="828"/>
      <c r="Q3253" s="849"/>
      <c r="R3253" s="850"/>
      <c r="S3253" s="850"/>
      <c r="T3253" s="850"/>
      <c r="U3253" s="850"/>
      <c r="V3253" s="850"/>
      <c r="W3253" s="851"/>
      <c r="AA3253" s="257"/>
      <c r="AB3253" s="257"/>
      <c r="AC3253" s="257"/>
      <c r="AD3253" s="257"/>
      <c r="AE3253" s="257"/>
    </row>
    <row r="3254" spans="2:31" s="256" customFormat="1" ht="17.100000000000001" customHeight="1" x14ac:dyDescent="0.15">
      <c r="B3254" s="522" t="s">
        <v>6</v>
      </c>
      <c r="C3254" s="524"/>
      <c r="D3254" s="844" t="s">
        <v>532</v>
      </c>
      <c r="E3254" s="845"/>
      <c r="F3254" s="849"/>
      <c r="G3254" s="850"/>
      <c r="H3254" s="850"/>
      <c r="I3254" s="850"/>
      <c r="J3254" s="850"/>
      <c r="K3254" s="850"/>
      <c r="L3254" s="850"/>
      <c r="M3254" s="522" t="s">
        <v>6</v>
      </c>
      <c r="N3254" s="524"/>
      <c r="O3254" s="844" t="s">
        <v>338</v>
      </c>
      <c r="P3254" s="845"/>
      <c r="Q3254" s="849"/>
      <c r="R3254" s="850"/>
      <c r="S3254" s="850"/>
      <c r="T3254" s="850"/>
      <c r="U3254" s="850"/>
      <c r="V3254" s="850"/>
      <c r="W3254" s="851"/>
    </row>
    <row r="3255" spans="2:31" s="256" customFormat="1" ht="17.100000000000001" customHeight="1" x14ac:dyDescent="0.15">
      <c r="B3255" s="562" t="s">
        <v>29</v>
      </c>
      <c r="C3255" s="831" t="s">
        <v>267</v>
      </c>
      <c r="D3255" s="832"/>
      <c r="E3255" s="260"/>
      <c r="F3255" s="849"/>
      <c r="G3255" s="850"/>
      <c r="H3255" s="850"/>
      <c r="I3255" s="850"/>
      <c r="J3255" s="850"/>
      <c r="K3255" s="850"/>
      <c r="L3255" s="850"/>
      <c r="M3255" s="562" t="s">
        <v>29</v>
      </c>
      <c r="N3255" s="831" t="s">
        <v>267</v>
      </c>
      <c r="O3255" s="832"/>
      <c r="P3255" s="260"/>
      <c r="Q3255" s="849"/>
      <c r="R3255" s="850"/>
      <c r="S3255" s="850"/>
      <c r="T3255" s="850"/>
      <c r="U3255" s="850"/>
      <c r="V3255" s="850"/>
      <c r="W3255" s="851"/>
    </row>
    <row r="3256" spans="2:31" s="256" customFormat="1" ht="17.100000000000001" customHeight="1" x14ac:dyDescent="0.15">
      <c r="B3256" s="565"/>
      <c r="C3256" s="831" t="s">
        <v>268</v>
      </c>
      <c r="D3256" s="832"/>
      <c r="E3256" s="261" t="s">
        <v>554</v>
      </c>
      <c r="F3256" s="852"/>
      <c r="G3256" s="853"/>
      <c r="H3256" s="853"/>
      <c r="I3256" s="853"/>
      <c r="J3256" s="853"/>
      <c r="K3256" s="853"/>
      <c r="L3256" s="853"/>
      <c r="M3256" s="565"/>
      <c r="N3256" s="831" t="s">
        <v>268</v>
      </c>
      <c r="O3256" s="832"/>
      <c r="P3256" s="261" t="s">
        <v>551</v>
      </c>
      <c r="Q3256" s="852"/>
      <c r="R3256" s="853"/>
      <c r="S3256" s="853"/>
      <c r="T3256" s="853"/>
      <c r="U3256" s="853"/>
      <c r="V3256" s="853"/>
      <c r="W3256" s="854"/>
    </row>
    <row r="3257" spans="2:31" s="256" customFormat="1" ht="17.100000000000001" customHeight="1" x14ac:dyDescent="0.15">
      <c r="B3257" s="522" t="s">
        <v>7</v>
      </c>
      <c r="C3257" s="523"/>
      <c r="D3257" s="524"/>
      <c r="E3257" s="813" t="s">
        <v>1472</v>
      </c>
      <c r="F3257" s="814"/>
      <c r="G3257" s="814"/>
      <c r="H3257" s="814"/>
      <c r="I3257" s="814"/>
      <c r="J3257" s="814"/>
      <c r="K3257" s="814"/>
      <c r="L3257" s="814"/>
      <c r="M3257" s="522" t="s">
        <v>7</v>
      </c>
      <c r="N3257" s="523"/>
      <c r="O3257" s="524"/>
      <c r="P3257" s="833" t="s">
        <v>1420</v>
      </c>
      <c r="Q3257" s="834"/>
      <c r="R3257" s="834"/>
      <c r="S3257" s="834"/>
      <c r="T3257" s="834"/>
      <c r="U3257" s="834"/>
      <c r="V3257" s="834"/>
      <c r="W3257" s="835"/>
    </row>
    <row r="3258" spans="2:31" s="256" customFormat="1" ht="17.100000000000001" customHeight="1" x14ac:dyDescent="0.15">
      <c r="B3258" s="522" t="s">
        <v>46</v>
      </c>
      <c r="C3258" s="523"/>
      <c r="D3258" s="524"/>
      <c r="E3258" s="813" t="s">
        <v>1087</v>
      </c>
      <c r="F3258" s="814"/>
      <c r="G3258" s="814"/>
      <c r="H3258" s="855"/>
      <c r="I3258" s="855"/>
      <c r="J3258" s="855"/>
      <c r="K3258" s="855"/>
      <c r="L3258" s="856"/>
      <c r="M3258" s="522" t="s">
        <v>46</v>
      </c>
      <c r="N3258" s="523"/>
      <c r="O3258" s="524"/>
      <c r="P3258" s="813" t="s">
        <v>1421</v>
      </c>
      <c r="Q3258" s="814"/>
      <c r="R3258" s="814"/>
      <c r="S3258" s="814"/>
      <c r="T3258" s="814"/>
      <c r="U3258" s="814"/>
      <c r="V3258" s="814"/>
      <c r="W3258" s="815"/>
    </row>
    <row r="3259" spans="2:31" s="256" customFormat="1" ht="17.100000000000001" customHeight="1" x14ac:dyDescent="0.15">
      <c r="B3259" s="522" t="s">
        <v>270</v>
      </c>
      <c r="C3259" s="523"/>
      <c r="D3259" s="524"/>
      <c r="E3259" s="813" t="s">
        <v>1087</v>
      </c>
      <c r="F3259" s="814"/>
      <c r="G3259" s="814"/>
      <c r="H3259" s="855"/>
      <c r="I3259" s="855"/>
      <c r="J3259" s="855"/>
      <c r="K3259" s="855"/>
      <c r="L3259" s="856"/>
      <c r="M3259" s="522" t="s">
        <v>270</v>
      </c>
      <c r="N3259" s="523"/>
      <c r="O3259" s="524"/>
      <c r="P3259" s="813" t="s">
        <v>516</v>
      </c>
      <c r="Q3259" s="814"/>
      <c r="R3259" s="814"/>
      <c r="S3259" s="814"/>
      <c r="T3259" s="814"/>
      <c r="U3259" s="814"/>
      <c r="V3259" s="814"/>
      <c r="W3259" s="815"/>
    </row>
    <row r="3260" spans="2:31" s="256" customFormat="1" ht="17.100000000000001" customHeight="1" x14ac:dyDescent="0.15">
      <c r="B3260" s="522" t="s">
        <v>289</v>
      </c>
      <c r="C3260" s="523"/>
      <c r="D3260" s="524"/>
      <c r="E3260" s="813" t="s">
        <v>1114</v>
      </c>
      <c r="F3260" s="814"/>
      <c r="G3260" s="814"/>
      <c r="H3260" s="816" t="s">
        <v>8</v>
      </c>
      <c r="I3260" s="817"/>
      <c r="J3260" s="818"/>
      <c r="K3260" s="819"/>
      <c r="L3260" s="819"/>
      <c r="M3260" s="522" t="s">
        <v>289</v>
      </c>
      <c r="N3260" s="523"/>
      <c r="O3260" s="524"/>
      <c r="P3260" s="862" t="s">
        <v>552</v>
      </c>
      <c r="Q3260" s="863"/>
      <c r="R3260" s="864"/>
      <c r="S3260" s="816" t="s">
        <v>8</v>
      </c>
      <c r="T3260" s="817"/>
      <c r="U3260" s="818"/>
      <c r="V3260" s="819"/>
      <c r="W3260" s="820"/>
    </row>
    <row r="3261" spans="2:31" s="256" customFormat="1" ht="17.100000000000001" customHeight="1" x14ac:dyDescent="0.15">
      <c r="B3261" s="522" t="s">
        <v>567</v>
      </c>
      <c r="C3261" s="523"/>
      <c r="D3261" s="821" t="s">
        <v>1473</v>
      </c>
      <c r="E3261" s="822"/>
      <c r="F3261" s="822"/>
      <c r="G3261" s="822"/>
      <c r="H3261" s="822"/>
      <c r="I3261" s="822"/>
      <c r="J3261" s="822"/>
      <c r="K3261" s="822"/>
      <c r="L3261" s="822"/>
      <c r="M3261" s="865" t="s">
        <v>567</v>
      </c>
      <c r="N3261" s="866"/>
      <c r="O3261" s="821" t="s">
        <v>1109</v>
      </c>
      <c r="P3261" s="822"/>
      <c r="Q3261" s="822"/>
      <c r="R3261" s="822"/>
      <c r="S3261" s="822"/>
      <c r="T3261" s="822"/>
      <c r="U3261" s="822"/>
      <c r="V3261" s="822"/>
      <c r="W3261" s="823"/>
    </row>
    <row r="3262" spans="2:31" s="256" customFormat="1" ht="20.100000000000001" customHeight="1" x14ac:dyDescent="0.15">
      <c r="B3262" s="861" t="s">
        <v>564</v>
      </c>
      <c r="C3262" s="839" t="s">
        <v>565</v>
      </c>
      <c r="D3262" s="883" t="s">
        <v>741</v>
      </c>
      <c r="E3262" s="884"/>
      <c r="F3262" s="846"/>
      <c r="G3262" s="847"/>
      <c r="H3262" s="847"/>
      <c r="I3262" s="847"/>
      <c r="J3262" s="847"/>
      <c r="K3262" s="847"/>
      <c r="L3262" s="848"/>
      <c r="M3262" s="861" t="s">
        <v>564</v>
      </c>
      <c r="N3262" s="839" t="s">
        <v>565</v>
      </c>
      <c r="O3262" s="883" t="s">
        <v>741</v>
      </c>
      <c r="P3262" s="884"/>
      <c r="Q3262" s="846"/>
      <c r="R3262" s="847"/>
      <c r="S3262" s="847"/>
      <c r="T3262" s="847"/>
      <c r="U3262" s="847"/>
      <c r="V3262" s="847"/>
      <c r="W3262" s="848"/>
    </row>
    <row r="3263" spans="2:31" s="256" customFormat="1" ht="20.100000000000001" customHeight="1" x14ac:dyDescent="0.15">
      <c r="B3263" s="859"/>
      <c r="C3263" s="830"/>
      <c r="D3263" s="880"/>
      <c r="E3263" s="881"/>
      <c r="F3263" s="849"/>
      <c r="G3263" s="850"/>
      <c r="H3263" s="850"/>
      <c r="I3263" s="850"/>
      <c r="J3263" s="850"/>
      <c r="K3263" s="850"/>
      <c r="L3263" s="851"/>
      <c r="M3263" s="859"/>
      <c r="N3263" s="830"/>
      <c r="O3263" s="880"/>
      <c r="P3263" s="881"/>
      <c r="Q3263" s="849"/>
      <c r="R3263" s="850"/>
      <c r="S3263" s="850"/>
      <c r="T3263" s="850"/>
      <c r="U3263" s="850"/>
      <c r="V3263" s="850"/>
      <c r="W3263" s="851"/>
    </row>
    <row r="3264" spans="2:31" s="256" customFormat="1" ht="20.100000000000001" customHeight="1" x14ac:dyDescent="0.15">
      <c r="B3264" s="859"/>
      <c r="C3264" s="839" t="s">
        <v>2</v>
      </c>
      <c r="D3264" s="842">
        <v>2</v>
      </c>
      <c r="E3264" s="843"/>
      <c r="F3264" s="849"/>
      <c r="G3264" s="850"/>
      <c r="H3264" s="850"/>
      <c r="I3264" s="850"/>
      <c r="J3264" s="850"/>
      <c r="K3264" s="850"/>
      <c r="L3264" s="851"/>
      <c r="M3264" s="859"/>
      <c r="N3264" s="839" t="s">
        <v>2</v>
      </c>
      <c r="O3264" s="842">
        <v>3</v>
      </c>
      <c r="P3264" s="843"/>
      <c r="Q3264" s="849"/>
      <c r="R3264" s="850"/>
      <c r="S3264" s="850"/>
      <c r="T3264" s="850"/>
      <c r="U3264" s="850"/>
      <c r="V3264" s="850"/>
      <c r="W3264" s="851"/>
    </row>
    <row r="3265" spans="2:31" s="256" customFormat="1" ht="20.100000000000001" customHeight="1" x14ac:dyDescent="0.15">
      <c r="B3265" s="860"/>
      <c r="C3265" s="830"/>
      <c r="D3265" s="844"/>
      <c r="E3265" s="845"/>
      <c r="F3265" s="849"/>
      <c r="G3265" s="850"/>
      <c r="H3265" s="850"/>
      <c r="I3265" s="850"/>
      <c r="J3265" s="850"/>
      <c r="K3265" s="850"/>
      <c r="L3265" s="851"/>
      <c r="M3265" s="860"/>
      <c r="N3265" s="830"/>
      <c r="O3265" s="844"/>
      <c r="P3265" s="845"/>
      <c r="Q3265" s="849"/>
      <c r="R3265" s="850"/>
      <c r="S3265" s="850"/>
      <c r="T3265" s="850"/>
      <c r="U3265" s="850"/>
      <c r="V3265" s="850"/>
      <c r="W3265" s="851"/>
    </row>
    <row r="3266" spans="2:31" s="256" customFormat="1" ht="17.100000000000001" customHeight="1" x14ac:dyDescent="0.15">
      <c r="B3266" s="574" t="s">
        <v>566</v>
      </c>
      <c r="C3266" s="574" t="s">
        <v>3</v>
      </c>
      <c r="D3266" s="842" t="s">
        <v>534</v>
      </c>
      <c r="E3266" s="843"/>
      <c r="F3266" s="849"/>
      <c r="G3266" s="850"/>
      <c r="H3266" s="850"/>
      <c r="I3266" s="850"/>
      <c r="J3266" s="850"/>
      <c r="K3266" s="850"/>
      <c r="L3266" s="851"/>
      <c r="M3266" s="574" t="s">
        <v>566</v>
      </c>
      <c r="N3266" s="574" t="s">
        <v>3</v>
      </c>
      <c r="O3266" s="842" t="s">
        <v>534</v>
      </c>
      <c r="P3266" s="843"/>
      <c r="Q3266" s="849"/>
      <c r="R3266" s="850"/>
      <c r="S3266" s="850"/>
      <c r="T3266" s="850"/>
      <c r="U3266" s="850"/>
      <c r="V3266" s="850"/>
      <c r="W3266" s="851"/>
    </row>
    <row r="3267" spans="2:31" s="256" customFormat="1" ht="17.100000000000001" customHeight="1" x14ac:dyDescent="0.15">
      <c r="B3267" s="574"/>
      <c r="C3267" s="574"/>
      <c r="D3267" s="844"/>
      <c r="E3267" s="845"/>
      <c r="F3267" s="849"/>
      <c r="G3267" s="850"/>
      <c r="H3267" s="850"/>
      <c r="I3267" s="850"/>
      <c r="J3267" s="850"/>
      <c r="K3267" s="850"/>
      <c r="L3267" s="851"/>
      <c r="M3267" s="574"/>
      <c r="N3267" s="574"/>
      <c r="O3267" s="844"/>
      <c r="P3267" s="845"/>
      <c r="Q3267" s="849"/>
      <c r="R3267" s="850"/>
      <c r="S3267" s="850"/>
      <c r="T3267" s="850"/>
      <c r="U3267" s="850"/>
      <c r="V3267" s="850"/>
      <c r="W3267" s="851"/>
    </row>
    <row r="3268" spans="2:31" s="256" customFormat="1" ht="17.100000000000001" customHeight="1" x14ac:dyDescent="0.15">
      <c r="B3268" s="574"/>
      <c r="C3268" s="574" t="s">
        <v>4</v>
      </c>
      <c r="D3268" s="842" t="s">
        <v>486</v>
      </c>
      <c r="E3268" s="843"/>
      <c r="F3268" s="849"/>
      <c r="G3268" s="850"/>
      <c r="H3268" s="850"/>
      <c r="I3268" s="850"/>
      <c r="J3268" s="850"/>
      <c r="K3268" s="850"/>
      <c r="L3268" s="851"/>
      <c r="M3268" s="574"/>
      <c r="N3268" s="574" t="s">
        <v>4</v>
      </c>
      <c r="O3268" s="842" t="s">
        <v>487</v>
      </c>
      <c r="P3268" s="843"/>
      <c r="Q3268" s="849"/>
      <c r="R3268" s="850"/>
      <c r="S3268" s="850"/>
      <c r="T3268" s="850"/>
      <c r="U3268" s="850"/>
      <c r="V3268" s="850"/>
      <c r="W3268" s="851"/>
    </row>
    <row r="3269" spans="2:31" s="256" customFormat="1" ht="17.100000000000001" customHeight="1" x14ac:dyDescent="0.15">
      <c r="B3269" s="574"/>
      <c r="C3269" s="574"/>
      <c r="D3269" s="844"/>
      <c r="E3269" s="845"/>
      <c r="F3269" s="849"/>
      <c r="G3269" s="850"/>
      <c r="H3269" s="850"/>
      <c r="I3269" s="850"/>
      <c r="J3269" s="850"/>
      <c r="K3269" s="850"/>
      <c r="L3269" s="851"/>
      <c r="M3269" s="574"/>
      <c r="N3269" s="574"/>
      <c r="O3269" s="844"/>
      <c r="P3269" s="845"/>
      <c r="Q3269" s="849"/>
      <c r="R3269" s="850"/>
      <c r="S3269" s="850"/>
      <c r="T3269" s="850"/>
      <c r="U3269" s="850"/>
      <c r="V3269" s="850"/>
      <c r="W3269" s="851"/>
    </row>
    <row r="3270" spans="2:31" s="256" customFormat="1" ht="17.100000000000001" customHeight="1" x14ac:dyDescent="0.15">
      <c r="B3270" s="522" t="s">
        <v>5</v>
      </c>
      <c r="C3270" s="524"/>
      <c r="D3270" s="827" t="s">
        <v>332</v>
      </c>
      <c r="E3270" s="828"/>
      <c r="F3270" s="849"/>
      <c r="G3270" s="850"/>
      <c r="H3270" s="850"/>
      <c r="I3270" s="850"/>
      <c r="J3270" s="850"/>
      <c r="K3270" s="850"/>
      <c r="L3270" s="851"/>
      <c r="M3270" s="522" t="s">
        <v>5</v>
      </c>
      <c r="N3270" s="524"/>
      <c r="O3270" s="827" t="s">
        <v>332</v>
      </c>
      <c r="P3270" s="828"/>
      <c r="Q3270" s="849"/>
      <c r="R3270" s="850"/>
      <c r="S3270" s="850"/>
      <c r="T3270" s="850"/>
      <c r="U3270" s="850"/>
      <c r="V3270" s="850"/>
      <c r="W3270" s="851"/>
    </row>
    <row r="3271" spans="2:31" s="256" customFormat="1" ht="17.100000000000001" customHeight="1" x14ac:dyDescent="0.15">
      <c r="B3271" s="522" t="s">
        <v>6</v>
      </c>
      <c r="C3271" s="524"/>
      <c r="D3271" s="844" t="s">
        <v>338</v>
      </c>
      <c r="E3271" s="845"/>
      <c r="F3271" s="849"/>
      <c r="G3271" s="850"/>
      <c r="H3271" s="850"/>
      <c r="I3271" s="850"/>
      <c r="J3271" s="850"/>
      <c r="K3271" s="850"/>
      <c r="L3271" s="851"/>
      <c r="M3271" s="522" t="s">
        <v>6</v>
      </c>
      <c r="N3271" s="524"/>
      <c r="O3271" s="844" t="s">
        <v>532</v>
      </c>
      <c r="P3271" s="845"/>
      <c r="Q3271" s="849"/>
      <c r="R3271" s="850"/>
      <c r="S3271" s="850"/>
      <c r="T3271" s="850"/>
      <c r="U3271" s="850"/>
      <c r="V3271" s="850"/>
      <c r="W3271" s="851"/>
    </row>
    <row r="3272" spans="2:31" s="256" customFormat="1" ht="17.100000000000001" customHeight="1" x14ac:dyDescent="0.15">
      <c r="B3272" s="562" t="s">
        <v>29</v>
      </c>
      <c r="C3272" s="831" t="s">
        <v>267</v>
      </c>
      <c r="D3272" s="832"/>
      <c r="E3272" s="260"/>
      <c r="F3272" s="849"/>
      <c r="G3272" s="850"/>
      <c r="H3272" s="850"/>
      <c r="I3272" s="850"/>
      <c r="J3272" s="850"/>
      <c r="K3272" s="850"/>
      <c r="L3272" s="851"/>
      <c r="M3272" s="562" t="s">
        <v>29</v>
      </c>
      <c r="N3272" s="831" t="s">
        <v>267</v>
      </c>
      <c r="O3272" s="832"/>
      <c r="P3272" s="260" t="s">
        <v>554</v>
      </c>
      <c r="Q3272" s="849"/>
      <c r="R3272" s="850"/>
      <c r="S3272" s="850"/>
      <c r="T3272" s="850"/>
      <c r="U3272" s="850"/>
      <c r="V3272" s="850"/>
      <c r="W3272" s="851"/>
    </row>
    <row r="3273" spans="2:31" s="256" customFormat="1" ht="17.100000000000001" customHeight="1" x14ac:dyDescent="0.15">
      <c r="B3273" s="565"/>
      <c r="C3273" s="831" t="s">
        <v>268</v>
      </c>
      <c r="D3273" s="832"/>
      <c r="E3273" s="261" t="s">
        <v>551</v>
      </c>
      <c r="F3273" s="852"/>
      <c r="G3273" s="853"/>
      <c r="H3273" s="853"/>
      <c r="I3273" s="853"/>
      <c r="J3273" s="853"/>
      <c r="K3273" s="853"/>
      <c r="L3273" s="854"/>
      <c r="M3273" s="565"/>
      <c r="N3273" s="831" t="s">
        <v>268</v>
      </c>
      <c r="O3273" s="832"/>
      <c r="P3273" s="261" t="s">
        <v>551</v>
      </c>
      <c r="Q3273" s="852"/>
      <c r="R3273" s="853"/>
      <c r="S3273" s="853"/>
      <c r="T3273" s="853"/>
      <c r="U3273" s="853"/>
      <c r="V3273" s="853"/>
      <c r="W3273" s="854"/>
    </row>
    <row r="3274" spans="2:31" s="256" customFormat="1" ht="17.100000000000001" customHeight="1" x14ac:dyDescent="0.15">
      <c r="B3274" s="522" t="s">
        <v>7</v>
      </c>
      <c r="C3274" s="523"/>
      <c r="D3274" s="524"/>
      <c r="E3274" s="833" t="s">
        <v>1474</v>
      </c>
      <c r="F3274" s="834"/>
      <c r="G3274" s="834"/>
      <c r="H3274" s="834"/>
      <c r="I3274" s="834"/>
      <c r="J3274" s="834"/>
      <c r="K3274" s="834"/>
      <c r="L3274" s="835"/>
      <c r="M3274" s="522" t="s">
        <v>7</v>
      </c>
      <c r="N3274" s="523"/>
      <c r="O3274" s="524"/>
      <c r="P3274" s="813" t="s">
        <v>1476</v>
      </c>
      <c r="Q3274" s="814"/>
      <c r="R3274" s="814"/>
      <c r="S3274" s="814"/>
      <c r="T3274" s="814"/>
      <c r="U3274" s="814"/>
      <c r="V3274" s="814"/>
      <c r="W3274" s="815"/>
    </row>
    <row r="3275" spans="2:31" s="256" customFormat="1" ht="17.100000000000001" customHeight="1" x14ac:dyDescent="0.15">
      <c r="B3275" s="522" t="s">
        <v>46</v>
      </c>
      <c r="C3275" s="523"/>
      <c r="D3275" s="524"/>
      <c r="E3275" s="813" t="s">
        <v>1475</v>
      </c>
      <c r="F3275" s="814"/>
      <c r="G3275" s="814"/>
      <c r="H3275" s="814"/>
      <c r="I3275" s="814"/>
      <c r="J3275" s="814"/>
      <c r="K3275" s="814"/>
      <c r="L3275" s="815"/>
      <c r="M3275" s="522" t="s">
        <v>46</v>
      </c>
      <c r="N3275" s="523"/>
      <c r="O3275" s="524"/>
      <c r="P3275" s="813" t="s">
        <v>516</v>
      </c>
      <c r="Q3275" s="814"/>
      <c r="R3275" s="814"/>
      <c r="S3275" s="855"/>
      <c r="T3275" s="855"/>
      <c r="U3275" s="855"/>
      <c r="V3275" s="855"/>
      <c r="W3275" s="856"/>
    </row>
    <row r="3276" spans="2:31" s="256" customFormat="1" ht="17.100000000000001" customHeight="1" x14ac:dyDescent="0.15">
      <c r="B3276" s="522" t="s">
        <v>270</v>
      </c>
      <c r="C3276" s="523"/>
      <c r="D3276" s="524"/>
      <c r="E3276" s="813" t="s">
        <v>516</v>
      </c>
      <c r="F3276" s="814"/>
      <c r="G3276" s="814"/>
      <c r="H3276" s="814"/>
      <c r="I3276" s="814"/>
      <c r="J3276" s="814"/>
      <c r="K3276" s="814"/>
      <c r="L3276" s="815"/>
      <c r="M3276" s="522" t="s">
        <v>270</v>
      </c>
      <c r="N3276" s="523"/>
      <c r="O3276" s="524"/>
      <c r="P3276" s="813" t="s">
        <v>516</v>
      </c>
      <c r="Q3276" s="814"/>
      <c r="R3276" s="814"/>
      <c r="S3276" s="855"/>
      <c r="T3276" s="855"/>
      <c r="U3276" s="855"/>
      <c r="V3276" s="855"/>
      <c r="W3276" s="856"/>
    </row>
    <row r="3277" spans="2:31" s="256" customFormat="1" ht="17.100000000000001" customHeight="1" x14ac:dyDescent="0.15">
      <c r="B3277" s="522" t="s">
        <v>289</v>
      </c>
      <c r="C3277" s="523"/>
      <c r="D3277" s="524"/>
      <c r="E3277" s="862" t="s">
        <v>552</v>
      </c>
      <c r="F3277" s="863"/>
      <c r="G3277" s="864"/>
      <c r="H3277" s="816" t="s">
        <v>8</v>
      </c>
      <c r="I3277" s="817"/>
      <c r="J3277" s="818"/>
      <c r="K3277" s="819"/>
      <c r="L3277" s="820"/>
      <c r="M3277" s="522" t="s">
        <v>289</v>
      </c>
      <c r="N3277" s="523"/>
      <c r="O3277" s="524"/>
      <c r="P3277" s="813" t="s">
        <v>555</v>
      </c>
      <c r="Q3277" s="814"/>
      <c r="R3277" s="814"/>
      <c r="S3277" s="816" t="s">
        <v>8</v>
      </c>
      <c r="T3277" s="817"/>
      <c r="U3277" s="818"/>
      <c r="V3277" s="819"/>
      <c r="W3277" s="820"/>
    </row>
    <row r="3278" spans="2:31" s="256" customFormat="1" ht="17.100000000000001" customHeight="1" x14ac:dyDescent="0.15">
      <c r="B3278" s="865" t="s">
        <v>567</v>
      </c>
      <c r="C3278" s="866"/>
      <c r="D3278" s="821" t="s">
        <v>1109</v>
      </c>
      <c r="E3278" s="822"/>
      <c r="F3278" s="822"/>
      <c r="G3278" s="822"/>
      <c r="H3278" s="822"/>
      <c r="I3278" s="822"/>
      <c r="J3278" s="822"/>
      <c r="K3278" s="822"/>
      <c r="L3278" s="823"/>
      <c r="M3278" s="522" t="s">
        <v>567</v>
      </c>
      <c r="N3278" s="523"/>
      <c r="O3278" s="821" t="s">
        <v>1750</v>
      </c>
      <c r="P3278" s="822"/>
      <c r="Q3278" s="822"/>
      <c r="R3278" s="822"/>
      <c r="S3278" s="822"/>
      <c r="T3278" s="822"/>
      <c r="U3278" s="822"/>
      <c r="V3278" s="822"/>
      <c r="W3278" s="823"/>
    </row>
    <row r="3279" spans="2:31" ht="15" customHeight="1" x14ac:dyDescent="0.15">
      <c r="B3279" s="263"/>
      <c r="C3279" s="824" t="s">
        <v>568</v>
      </c>
      <c r="D3279" s="825"/>
      <c r="E3279" s="825"/>
      <c r="F3279" s="825"/>
      <c r="G3279" s="825"/>
      <c r="H3279" s="825"/>
      <c r="I3279" s="825"/>
      <c r="J3279" s="825"/>
      <c r="K3279" s="825"/>
      <c r="L3279" s="825"/>
      <c r="M3279" s="263"/>
      <c r="N3279" s="263" t="s">
        <v>569</v>
      </c>
      <c r="O3279" s="263"/>
      <c r="P3279" s="263"/>
      <c r="Q3279" s="263"/>
      <c r="R3279" s="263"/>
      <c r="S3279" s="263"/>
      <c r="T3279" s="263"/>
      <c r="U3279" s="263"/>
      <c r="V3279" s="263"/>
      <c r="W3279" s="263"/>
      <c r="AA3279" s="256"/>
      <c r="AB3279" s="256"/>
      <c r="AC3279" s="256"/>
      <c r="AD3279" s="256"/>
      <c r="AE3279" s="256"/>
    </row>
    <row r="3280" spans="2:31" ht="15" customHeight="1" x14ac:dyDescent="0.15">
      <c r="B3280" s="263"/>
      <c r="C3280" s="826"/>
      <c r="D3280" s="826"/>
      <c r="E3280" s="826"/>
      <c r="F3280" s="826"/>
      <c r="G3280" s="826"/>
      <c r="H3280" s="826"/>
      <c r="I3280" s="826"/>
      <c r="J3280" s="826"/>
      <c r="K3280" s="826"/>
      <c r="L3280" s="826"/>
      <c r="M3280" s="263"/>
      <c r="N3280" s="263" t="s">
        <v>570</v>
      </c>
      <c r="O3280" s="263"/>
      <c r="P3280" s="263"/>
      <c r="Q3280" s="263"/>
      <c r="R3280" s="263"/>
      <c r="S3280" s="263"/>
      <c r="T3280" s="263"/>
      <c r="U3280" s="263"/>
      <c r="V3280" s="263"/>
      <c r="W3280" s="263"/>
      <c r="AA3280" s="256"/>
      <c r="AB3280" s="256"/>
      <c r="AC3280" s="256"/>
      <c r="AD3280" s="256"/>
      <c r="AE3280" s="256"/>
    </row>
    <row r="3281" spans="2:31" ht="15" customHeight="1" x14ac:dyDescent="0.15">
      <c r="C3281" s="263" t="s">
        <v>571</v>
      </c>
      <c r="N3281" s="264" t="s">
        <v>517</v>
      </c>
      <c r="O3281" s="264"/>
      <c r="P3281" s="264"/>
      <c r="Q3281" s="264"/>
      <c r="R3281" s="264"/>
      <c r="S3281" s="264"/>
      <c r="T3281" s="264"/>
      <c r="U3281" s="264"/>
      <c r="V3281" s="264"/>
      <c r="AA3281" s="256"/>
      <c r="AB3281" s="256"/>
      <c r="AC3281" s="256"/>
      <c r="AD3281" s="256"/>
      <c r="AE3281" s="256"/>
    </row>
    <row r="3282" spans="2:31" ht="15" customHeight="1" x14ac:dyDescent="0.15">
      <c r="C3282" s="263" t="s">
        <v>573</v>
      </c>
      <c r="N3282" s="264" t="s">
        <v>572</v>
      </c>
      <c r="O3282" s="264"/>
      <c r="P3282" s="264"/>
      <c r="Q3282" s="264"/>
      <c r="R3282" s="264"/>
      <c r="S3282" s="264"/>
      <c r="T3282" s="264"/>
      <c r="U3282" s="264"/>
      <c r="V3282" s="264"/>
      <c r="AA3282" s="256"/>
      <c r="AB3282" s="256"/>
      <c r="AC3282" s="256"/>
      <c r="AD3282" s="256"/>
      <c r="AE3282" s="256"/>
    </row>
    <row r="3283" spans="2:31" x14ac:dyDescent="0.15">
      <c r="C3283" s="264" t="s">
        <v>542</v>
      </c>
      <c r="N3283" s="264" t="s">
        <v>450</v>
      </c>
      <c r="O3283" s="264"/>
      <c r="P3283" s="264"/>
      <c r="Q3283" s="264"/>
      <c r="R3283" s="264"/>
      <c r="S3283" s="264"/>
      <c r="T3283" s="264"/>
      <c r="U3283" s="264"/>
      <c r="V3283" s="264"/>
      <c r="AA3283" s="256"/>
      <c r="AB3283" s="256"/>
      <c r="AC3283" s="256"/>
      <c r="AD3283" s="256"/>
      <c r="AE3283" s="256"/>
    </row>
    <row r="3284" spans="2:31" x14ac:dyDescent="0.15">
      <c r="N3284" s="264"/>
      <c r="AA3284" s="256"/>
      <c r="AB3284" s="256"/>
      <c r="AC3284" s="256"/>
      <c r="AD3284" s="256"/>
      <c r="AE3284" s="256"/>
    </row>
    <row r="3285" spans="2:31" x14ac:dyDescent="0.15">
      <c r="N3285" s="264"/>
      <c r="AA3285" s="256"/>
      <c r="AB3285" s="256"/>
      <c r="AC3285" s="256"/>
      <c r="AD3285" s="256"/>
      <c r="AE3285" s="256"/>
    </row>
    <row r="3286" spans="2:31" ht="9" customHeight="1" x14ac:dyDescent="0.15">
      <c r="AA3286" s="256"/>
      <c r="AB3286" s="256"/>
      <c r="AC3286" s="256"/>
      <c r="AD3286" s="256"/>
      <c r="AE3286" s="256"/>
    </row>
    <row r="3287" spans="2:31" s="256" customFormat="1" ht="22.5" customHeight="1" x14ac:dyDescent="0.15">
      <c r="B3287" s="867" t="s">
        <v>563</v>
      </c>
      <c r="C3287" s="867"/>
      <c r="D3287" s="867"/>
      <c r="E3287" s="867"/>
      <c r="F3287" s="867"/>
      <c r="G3287" s="867"/>
      <c r="H3287" s="867"/>
      <c r="I3287" s="867"/>
      <c r="J3287" s="867"/>
      <c r="K3287" s="867"/>
      <c r="L3287" s="867"/>
      <c r="M3287" s="867"/>
      <c r="N3287" s="867"/>
      <c r="O3287" s="867"/>
      <c r="P3287" s="867"/>
      <c r="Q3287" s="867"/>
      <c r="R3287" s="867"/>
      <c r="S3287" s="867"/>
      <c r="T3287" s="867"/>
      <c r="U3287" s="867"/>
      <c r="V3287" s="867"/>
      <c r="W3287" s="867"/>
      <c r="Y3287" s="242" t="s">
        <v>551</v>
      </c>
    </row>
    <row r="3288" spans="2:31" s="256" customFormat="1" ht="20.100000000000001" customHeight="1" x14ac:dyDescent="0.15">
      <c r="B3288" s="258" t="s">
        <v>27</v>
      </c>
      <c r="C3288" s="258"/>
      <c r="D3288" s="868" t="str">
        <f>D3243</f>
        <v>ミネトンネル</v>
      </c>
      <c r="E3288" s="868"/>
      <c r="F3288" s="868"/>
      <c r="G3288" s="868"/>
      <c r="H3288" s="869" t="s">
        <v>28</v>
      </c>
      <c r="I3288" s="869"/>
      <c r="J3288" s="870" t="str">
        <f>J3243</f>
        <v>一般国道　316号</v>
      </c>
      <c r="K3288" s="870"/>
      <c r="L3288" s="870"/>
      <c r="M3288" s="871" t="s">
        <v>255</v>
      </c>
      <c r="N3288" s="871"/>
      <c r="O3288" s="871"/>
      <c r="P3288" s="872" t="str">
        <f>P3243</f>
        <v>株式会社ニュージェック</v>
      </c>
      <c r="Q3288" s="872"/>
      <c r="R3288" s="872"/>
      <c r="S3288" s="562" t="s">
        <v>220</v>
      </c>
      <c r="T3288" s="564"/>
      <c r="U3288" s="873">
        <f>U3243</f>
        <v>44294</v>
      </c>
      <c r="V3288" s="874"/>
      <c r="W3288" s="875"/>
      <c r="Y3288" s="242" t="s">
        <v>554</v>
      </c>
    </row>
    <row r="3289" spans="2:31" s="256" customFormat="1" ht="20.100000000000001" customHeight="1" x14ac:dyDescent="0.15">
      <c r="B3289" s="259" t="s">
        <v>0</v>
      </c>
      <c r="C3289" s="259"/>
      <c r="D3289" s="879" t="str">
        <f>D3244</f>
        <v>美祢トンネル</v>
      </c>
      <c r="E3289" s="879"/>
      <c r="F3289" s="879"/>
      <c r="G3289" s="879"/>
      <c r="H3289" s="541" t="s">
        <v>1</v>
      </c>
      <c r="I3289" s="541"/>
      <c r="J3289" s="870" t="str">
        <f>J3244</f>
        <v>宇部土木建築事務所</v>
      </c>
      <c r="K3289" s="870"/>
      <c r="L3289" s="870"/>
      <c r="M3289" s="871" t="s">
        <v>256</v>
      </c>
      <c r="N3289" s="871"/>
      <c r="O3289" s="871"/>
      <c r="P3289" s="872" t="str">
        <f>P3244</f>
        <v>石村　勝伸</v>
      </c>
      <c r="Q3289" s="872"/>
      <c r="R3289" s="872"/>
      <c r="S3289" s="705"/>
      <c r="T3289" s="706"/>
      <c r="U3289" s="876"/>
      <c r="V3289" s="877"/>
      <c r="W3289" s="878"/>
      <c r="Y3289" s="242" t="s">
        <v>54</v>
      </c>
    </row>
    <row r="3290" spans="2:31" s="256" customFormat="1" ht="20.100000000000001" customHeight="1" x14ac:dyDescent="0.15">
      <c r="B3290" s="861" t="s">
        <v>564</v>
      </c>
      <c r="C3290" s="839" t="s">
        <v>565</v>
      </c>
      <c r="D3290" s="883" t="s">
        <v>741</v>
      </c>
      <c r="E3290" s="884"/>
      <c r="F3290" s="846"/>
      <c r="G3290" s="847"/>
      <c r="H3290" s="847"/>
      <c r="I3290" s="847"/>
      <c r="J3290" s="847"/>
      <c r="K3290" s="847"/>
      <c r="L3290" s="848"/>
      <c r="M3290" s="861" t="s">
        <v>564</v>
      </c>
      <c r="N3290" s="839" t="s">
        <v>565</v>
      </c>
      <c r="O3290" s="883" t="s">
        <v>741</v>
      </c>
      <c r="P3290" s="884"/>
      <c r="Q3290" s="846"/>
      <c r="R3290" s="847"/>
      <c r="S3290" s="847"/>
      <c r="T3290" s="847"/>
      <c r="U3290" s="847"/>
      <c r="V3290" s="847"/>
      <c r="W3290" s="848"/>
      <c r="Y3290" s="242" t="s">
        <v>55</v>
      </c>
    </row>
    <row r="3291" spans="2:31" s="256" customFormat="1" ht="20.100000000000001" customHeight="1" x14ac:dyDescent="0.15">
      <c r="B3291" s="859"/>
      <c r="C3291" s="830"/>
      <c r="D3291" s="880"/>
      <c r="E3291" s="881"/>
      <c r="F3291" s="849"/>
      <c r="G3291" s="850"/>
      <c r="H3291" s="850"/>
      <c r="I3291" s="850"/>
      <c r="J3291" s="850"/>
      <c r="K3291" s="850"/>
      <c r="L3291" s="851"/>
      <c r="M3291" s="859"/>
      <c r="N3291" s="830"/>
      <c r="O3291" s="880"/>
      <c r="P3291" s="881"/>
      <c r="Q3291" s="849"/>
      <c r="R3291" s="850"/>
      <c r="S3291" s="850"/>
      <c r="T3291" s="850"/>
      <c r="U3291" s="850"/>
      <c r="V3291" s="850"/>
      <c r="W3291" s="851"/>
    </row>
    <row r="3292" spans="2:31" s="256" customFormat="1" ht="20.100000000000001" customHeight="1" x14ac:dyDescent="0.15">
      <c r="B3292" s="859"/>
      <c r="C3292" s="839" t="s">
        <v>2</v>
      </c>
      <c r="D3292" s="842">
        <v>4</v>
      </c>
      <c r="E3292" s="843"/>
      <c r="F3292" s="849"/>
      <c r="G3292" s="850"/>
      <c r="H3292" s="850"/>
      <c r="I3292" s="850"/>
      <c r="J3292" s="850"/>
      <c r="K3292" s="850"/>
      <c r="L3292" s="851"/>
      <c r="M3292" s="859"/>
      <c r="N3292" s="839" t="s">
        <v>2</v>
      </c>
      <c r="O3292" s="842">
        <v>5</v>
      </c>
      <c r="P3292" s="843"/>
      <c r="Q3292" s="849"/>
      <c r="R3292" s="850"/>
      <c r="S3292" s="850"/>
      <c r="T3292" s="850"/>
      <c r="U3292" s="850"/>
      <c r="V3292" s="850"/>
      <c r="W3292" s="851"/>
    </row>
    <row r="3293" spans="2:31" s="256" customFormat="1" ht="20.100000000000001" customHeight="1" x14ac:dyDescent="0.15">
      <c r="B3293" s="860"/>
      <c r="C3293" s="830"/>
      <c r="D3293" s="844"/>
      <c r="E3293" s="845"/>
      <c r="F3293" s="849"/>
      <c r="G3293" s="850"/>
      <c r="H3293" s="850"/>
      <c r="I3293" s="850"/>
      <c r="J3293" s="850"/>
      <c r="K3293" s="850"/>
      <c r="L3293" s="851"/>
      <c r="M3293" s="860"/>
      <c r="N3293" s="830"/>
      <c r="O3293" s="844"/>
      <c r="P3293" s="845"/>
      <c r="Q3293" s="849"/>
      <c r="R3293" s="850"/>
      <c r="S3293" s="850"/>
      <c r="T3293" s="850"/>
      <c r="U3293" s="850"/>
      <c r="V3293" s="850"/>
      <c r="W3293" s="851"/>
    </row>
    <row r="3294" spans="2:31" s="256" customFormat="1" ht="17.100000000000001" customHeight="1" x14ac:dyDescent="0.15">
      <c r="B3294" s="574" t="s">
        <v>566</v>
      </c>
      <c r="C3294" s="574" t="s">
        <v>3</v>
      </c>
      <c r="D3294" s="842" t="s">
        <v>534</v>
      </c>
      <c r="E3294" s="843"/>
      <c r="F3294" s="849"/>
      <c r="G3294" s="850"/>
      <c r="H3294" s="850"/>
      <c r="I3294" s="850"/>
      <c r="J3294" s="850"/>
      <c r="K3294" s="850"/>
      <c r="L3294" s="851"/>
      <c r="M3294" s="574" t="s">
        <v>566</v>
      </c>
      <c r="N3294" s="574" t="s">
        <v>3</v>
      </c>
      <c r="O3294" s="842" t="s">
        <v>534</v>
      </c>
      <c r="P3294" s="843"/>
      <c r="Q3294" s="849"/>
      <c r="R3294" s="850"/>
      <c r="S3294" s="850"/>
      <c r="T3294" s="850"/>
      <c r="U3294" s="850"/>
      <c r="V3294" s="850"/>
      <c r="W3294" s="851"/>
      <c r="AA3294" s="257"/>
      <c r="AB3294" s="257"/>
      <c r="AC3294" s="257"/>
      <c r="AD3294" s="257"/>
      <c r="AE3294" s="257"/>
    </row>
    <row r="3295" spans="2:31" s="256" customFormat="1" ht="17.100000000000001" customHeight="1" x14ac:dyDescent="0.15">
      <c r="B3295" s="574"/>
      <c r="C3295" s="574"/>
      <c r="D3295" s="844"/>
      <c r="E3295" s="845"/>
      <c r="F3295" s="849"/>
      <c r="G3295" s="850"/>
      <c r="H3295" s="850"/>
      <c r="I3295" s="850"/>
      <c r="J3295" s="850"/>
      <c r="K3295" s="850"/>
      <c r="L3295" s="851"/>
      <c r="M3295" s="574"/>
      <c r="N3295" s="574"/>
      <c r="O3295" s="844"/>
      <c r="P3295" s="845"/>
      <c r="Q3295" s="849"/>
      <c r="R3295" s="850"/>
      <c r="S3295" s="850"/>
      <c r="T3295" s="850"/>
      <c r="U3295" s="850"/>
      <c r="V3295" s="850"/>
      <c r="W3295" s="851"/>
      <c r="AA3295" s="257"/>
      <c r="AB3295" s="257"/>
      <c r="AC3295" s="257"/>
      <c r="AD3295" s="257"/>
      <c r="AE3295" s="257"/>
    </row>
    <row r="3296" spans="2:31" s="256" customFormat="1" ht="17.100000000000001" customHeight="1" x14ac:dyDescent="0.15">
      <c r="B3296" s="574"/>
      <c r="C3296" s="574" t="s">
        <v>4</v>
      </c>
      <c r="D3296" s="842" t="s">
        <v>485</v>
      </c>
      <c r="E3296" s="843"/>
      <c r="F3296" s="849"/>
      <c r="G3296" s="850"/>
      <c r="H3296" s="850"/>
      <c r="I3296" s="850"/>
      <c r="J3296" s="850"/>
      <c r="K3296" s="850"/>
      <c r="L3296" s="851"/>
      <c r="M3296" s="574"/>
      <c r="N3296" s="574" t="s">
        <v>4</v>
      </c>
      <c r="O3296" s="842" t="s">
        <v>485</v>
      </c>
      <c r="P3296" s="843"/>
      <c r="Q3296" s="849"/>
      <c r="R3296" s="850"/>
      <c r="S3296" s="850"/>
      <c r="T3296" s="850"/>
      <c r="U3296" s="850"/>
      <c r="V3296" s="850"/>
      <c r="W3296" s="851"/>
      <c r="AA3296" s="257"/>
      <c r="AB3296" s="257"/>
      <c r="AC3296" s="257"/>
      <c r="AD3296" s="257"/>
      <c r="AE3296" s="257"/>
    </row>
    <row r="3297" spans="2:31" s="256" customFormat="1" ht="17.100000000000001" customHeight="1" x14ac:dyDescent="0.15">
      <c r="B3297" s="574"/>
      <c r="C3297" s="574"/>
      <c r="D3297" s="844"/>
      <c r="E3297" s="845"/>
      <c r="F3297" s="849"/>
      <c r="G3297" s="850"/>
      <c r="H3297" s="850"/>
      <c r="I3297" s="850"/>
      <c r="J3297" s="850"/>
      <c r="K3297" s="850"/>
      <c r="L3297" s="851"/>
      <c r="M3297" s="574"/>
      <c r="N3297" s="574"/>
      <c r="O3297" s="844"/>
      <c r="P3297" s="845"/>
      <c r="Q3297" s="849"/>
      <c r="R3297" s="850"/>
      <c r="S3297" s="850"/>
      <c r="T3297" s="850"/>
      <c r="U3297" s="850"/>
      <c r="V3297" s="850"/>
      <c r="W3297" s="851"/>
      <c r="AA3297" s="257"/>
      <c r="AB3297" s="257"/>
      <c r="AC3297" s="257"/>
      <c r="AD3297" s="257"/>
      <c r="AE3297" s="257"/>
    </row>
    <row r="3298" spans="2:31" s="256" customFormat="1" ht="17.100000000000001" customHeight="1" x14ac:dyDescent="0.15">
      <c r="B3298" s="522" t="s">
        <v>5</v>
      </c>
      <c r="C3298" s="524"/>
      <c r="D3298" s="827" t="s">
        <v>332</v>
      </c>
      <c r="E3298" s="828"/>
      <c r="F3298" s="849"/>
      <c r="G3298" s="850"/>
      <c r="H3298" s="850"/>
      <c r="I3298" s="850"/>
      <c r="J3298" s="850"/>
      <c r="K3298" s="850"/>
      <c r="L3298" s="851"/>
      <c r="M3298" s="522" t="s">
        <v>5</v>
      </c>
      <c r="N3298" s="524"/>
      <c r="O3298" s="827" t="s">
        <v>332</v>
      </c>
      <c r="P3298" s="828"/>
      <c r="Q3298" s="849"/>
      <c r="R3298" s="850"/>
      <c r="S3298" s="850"/>
      <c r="T3298" s="850"/>
      <c r="U3298" s="850"/>
      <c r="V3298" s="850"/>
      <c r="W3298" s="851"/>
      <c r="AA3298" s="257"/>
      <c r="AB3298" s="257"/>
      <c r="AC3298" s="257"/>
      <c r="AD3298" s="257"/>
      <c r="AE3298" s="257"/>
    </row>
    <row r="3299" spans="2:31" s="256" customFormat="1" ht="17.100000000000001" customHeight="1" x14ac:dyDescent="0.15">
      <c r="B3299" s="522" t="s">
        <v>6</v>
      </c>
      <c r="C3299" s="524"/>
      <c r="D3299" s="844" t="s">
        <v>532</v>
      </c>
      <c r="E3299" s="845"/>
      <c r="F3299" s="849"/>
      <c r="G3299" s="850"/>
      <c r="H3299" s="850"/>
      <c r="I3299" s="850"/>
      <c r="J3299" s="850"/>
      <c r="K3299" s="850"/>
      <c r="L3299" s="851"/>
      <c r="M3299" s="522" t="s">
        <v>6</v>
      </c>
      <c r="N3299" s="524"/>
      <c r="O3299" s="844" t="s">
        <v>532</v>
      </c>
      <c r="P3299" s="845"/>
      <c r="Q3299" s="849"/>
      <c r="R3299" s="850"/>
      <c r="S3299" s="850"/>
      <c r="T3299" s="850"/>
      <c r="U3299" s="850"/>
      <c r="V3299" s="850"/>
      <c r="W3299" s="851"/>
    </row>
    <row r="3300" spans="2:31" s="256" customFormat="1" ht="17.100000000000001" customHeight="1" x14ac:dyDescent="0.15">
      <c r="B3300" s="562" t="s">
        <v>29</v>
      </c>
      <c r="C3300" s="831" t="s">
        <v>267</v>
      </c>
      <c r="D3300" s="832"/>
      <c r="E3300" s="260" t="s">
        <v>554</v>
      </c>
      <c r="F3300" s="849"/>
      <c r="G3300" s="850"/>
      <c r="H3300" s="850"/>
      <c r="I3300" s="850"/>
      <c r="J3300" s="850"/>
      <c r="K3300" s="850"/>
      <c r="L3300" s="851"/>
      <c r="M3300" s="562" t="s">
        <v>29</v>
      </c>
      <c r="N3300" s="831" t="s">
        <v>267</v>
      </c>
      <c r="O3300" s="832"/>
      <c r="P3300" s="260"/>
      <c r="Q3300" s="849"/>
      <c r="R3300" s="850"/>
      <c r="S3300" s="850"/>
      <c r="T3300" s="850"/>
      <c r="U3300" s="850"/>
      <c r="V3300" s="850"/>
      <c r="W3300" s="851"/>
    </row>
    <row r="3301" spans="2:31" s="256" customFormat="1" ht="17.100000000000001" customHeight="1" x14ac:dyDescent="0.15">
      <c r="B3301" s="565"/>
      <c r="C3301" s="831" t="s">
        <v>268</v>
      </c>
      <c r="D3301" s="832"/>
      <c r="E3301" s="261" t="s">
        <v>551</v>
      </c>
      <c r="F3301" s="852"/>
      <c r="G3301" s="853"/>
      <c r="H3301" s="853"/>
      <c r="I3301" s="853"/>
      <c r="J3301" s="853"/>
      <c r="K3301" s="853"/>
      <c r="L3301" s="854"/>
      <c r="M3301" s="565"/>
      <c r="N3301" s="831" t="s">
        <v>268</v>
      </c>
      <c r="O3301" s="832"/>
      <c r="P3301" s="261" t="s">
        <v>551</v>
      </c>
      <c r="Q3301" s="852"/>
      <c r="R3301" s="853"/>
      <c r="S3301" s="853"/>
      <c r="T3301" s="853"/>
      <c r="U3301" s="853"/>
      <c r="V3301" s="853"/>
      <c r="W3301" s="854"/>
    </row>
    <row r="3302" spans="2:31" s="256" customFormat="1" ht="17.100000000000001" customHeight="1" x14ac:dyDescent="0.15">
      <c r="B3302" s="522" t="s">
        <v>7</v>
      </c>
      <c r="C3302" s="523"/>
      <c r="D3302" s="524"/>
      <c r="E3302" s="813" t="s">
        <v>1477</v>
      </c>
      <c r="F3302" s="814"/>
      <c r="G3302" s="814"/>
      <c r="H3302" s="814"/>
      <c r="I3302" s="814"/>
      <c r="J3302" s="814"/>
      <c r="K3302" s="814"/>
      <c r="L3302" s="815"/>
      <c r="M3302" s="522" t="s">
        <v>7</v>
      </c>
      <c r="N3302" s="523"/>
      <c r="O3302" s="524"/>
      <c r="P3302" s="813" t="s">
        <v>1350</v>
      </c>
      <c r="Q3302" s="814"/>
      <c r="R3302" s="814"/>
      <c r="S3302" s="814"/>
      <c r="T3302" s="814"/>
      <c r="U3302" s="814"/>
      <c r="V3302" s="814"/>
      <c r="W3302" s="815"/>
    </row>
    <row r="3303" spans="2:31" s="256" customFormat="1" ht="17.100000000000001" customHeight="1" x14ac:dyDescent="0.15">
      <c r="B3303" s="522" t="s">
        <v>46</v>
      </c>
      <c r="C3303" s="523"/>
      <c r="D3303" s="524"/>
      <c r="E3303" s="813" t="s">
        <v>516</v>
      </c>
      <c r="F3303" s="814"/>
      <c r="G3303" s="814"/>
      <c r="H3303" s="855"/>
      <c r="I3303" s="855"/>
      <c r="J3303" s="855"/>
      <c r="K3303" s="855"/>
      <c r="L3303" s="856"/>
      <c r="M3303" s="522" t="s">
        <v>46</v>
      </c>
      <c r="N3303" s="523"/>
      <c r="O3303" s="524"/>
      <c r="P3303" s="813" t="s">
        <v>1352</v>
      </c>
      <c r="Q3303" s="814"/>
      <c r="R3303" s="814"/>
      <c r="S3303" s="814"/>
      <c r="T3303" s="814"/>
      <c r="U3303" s="814"/>
      <c r="V3303" s="814"/>
      <c r="W3303" s="815"/>
    </row>
    <row r="3304" spans="2:31" s="256" customFormat="1" ht="17.100000000000001" customHeight="1" x14ac:dyDescent="0.15">
      <c r="B3304" s="522" t="s">
        <v>270</v>
      </c>
      <c r="C3304" s="523"/>
      <c r="D3304" s="524"/>
      <c r="E3304" s="813" t="s">
        <v>516</v>
      </c>
      <c r="F3304" s="814"/>
      <c r="G3304" s="814"/>
      <c r="H3304" s="855"/>
      <c r="I3304" s="855"/>
      <c r="J3304" s="855"/>
      <c r="K3304" s="855"/>
      <c r="L3304" s="856"/>
      <c r="M3304" s="522" t="s">
        <v>270</v>
      </c>
      <c r="N3304" s="523"/>
      <c r="O3304" s="524"/>
      <c r="P3304" s="813" t="s">
        <v>516</v>
      </c>
      <c r="Q3304" s="814"/>
      <c r="R3304" s="814"/>
      <c r="S3304" s="855"/>
      <c r="T3304" s="855"/>
      <c r="U3304" s="855"/>
      <c r="V3304" s="855"/>
      <c r="W3304" s="856"/>
    </row>
    <row r="3305" spans="2:31" s="256" customFormat="1" ht="17.100000000000001" customHeight="1" x14ac:dyDescent="0.15">
      <c r="B3305" s="522" t="s">
        <v>289</v>
      </c>
      <c r="C3305" s="523"/>
      <c r="D3305" s="524"/>
      <c r="E3305" s="813" t="s">
        <v>555</v>
      </c>
      <c r="F3305" s="814"/>
      <c r="G3305" s="814"/>
      <c r="H3305" s="816" t="s">
        <v>8</v>
      </c>
      <c r="I3305" s="817"/>
      <c r="J3305" s="818"/>
      <c r="K3305" s="819"/>
      <c r="L3305" s="820"/>
      <c r="M3305" s="522" t="s">
        <v>289</v>
      </c>
      <c r="N3305" s="523"/>
      <c r="O3305" s="524"/>
      <c r="P3305" s="813" t="s">
        <v>555</v>
      </c>
      <c r="Q3305" s="814"/>
      <c r="R3305" s="814"/>
      <c r="S3305" s="816" t="s">
        <v>8</v>
      </c>
      <c r="T3305" s="817"/>
      <c r="U3305" s="818"/>
      <c r="V3305" s="819"/>
      <c r="W3305" s="820"/>
    </row>
    <row r="3306" spans="2:31" s="256" customFormat="1" ht="17.100000000000001" customHeight="1" x14ac:dyDescent="0.15">
      <c r="B3306" s="522" t="s">
        <v>567</v>
      </c>
      <c r="C3306" s="523"/>
      <c r="D3306" s="821" t="s">
        <v>1750</v>
      </c>
      <c r="E3306" s="822"/>
      <c r="F3306" s="822"/>
      <c r="G3306" s="822"/>
      <c r="H3306" s="822"/>
      <c r="I3306" s="822"/>
      <c r="J3306" s="822"/>
      <c r="K3306" s="822"/>
      <c r="L3306" s="823"/>
      <c r="M3306" s="522" t="s">
        <v>567</v>
      </c>
      <c r="N3306" s="523"/>
      <c r="O3306" s="821" t="s">
        <v>1353</v>
      </c>
      <c r="P3306" s="822"/>
      <c r="Q3306" s="822"/>
      <c r="R3306" s="822"/>
      <c r="S3306" s="822"/>
      <c r="T3306" s="822"/>
      <c r="U3306" s="822"/>
      <c r="V3306" s="822"/>
      <c r="W3306" s="823"/>
    </row>
    <row r="3307" spans="2:31" s="256" customFormat="1" ht="20.100000000000001" customHeight="1" x14ac:dyDescent="0.15">
      <c r="B3307" s="861" t="s">
        <v>564</v>
      </c>
      <c r="C3307" s="839" t="s">
        <v>565</v>
      </c>
      <c r="D3307" s="883" t="s">
        <v>742</v>
      </c>
      <c r="E3307" s="884"/>
      <c r="F3307" s="846"/>
      <c r="G3307" s="847"/>
      <c r="H3307" s="847"/>
      <c r="I3307" s="847"/>
      <c r="J3307" s="847"/>
      <c r="K3307" s="847"/>
      <c r="L3307" s="848"/>
      <c r="M3307" s="861" t="s">
        <v>564</v>
      </c>
      <c r="N3307" s="839" t="s">
        <v>565</v>
      </c>
      <c r="O3307" s="883" t="s">
        <v>742</v>
      </c>
      <c r="P3307" s="884"/>
      <c r="Q3307" s="846"/>
      <c r="R3307" s="847"/>
      <c r="S3307" s="847"/>
      <c r="T3307" s="847"/>
      <c r="U3307" s="847"/>
      <c r="V3307" s="847"/>
      <c r="W3307" s="848"/>
    </row>
    <row r="3308" spans="2:31" s="256" customFormat="1" ht="20.100000000000001" customHeight="1" x14ac:dyDescent="0.15">
      <c r="B3308" s="859"/>
      <c r="C3308" s="830"/>
      <c r="D3308" s="880"/>
      <c r="E3308" s="881"/>
      <c r="F3308" s="849"/>
      <c r="G3308" s="850"/>
      <c r="H3308" s="850"/>
      <c r="I3308" s="850"/>
      <c r="J3308" s="850"/>
      <c r="K3308" s="850"/>
      <c r="L3308" s="851"/>
      <c r="M3308" s="859"/>
      <c r="N3308" s="830"/>
      <c r="O3308" s="880"/>
      <c r="P3308" s="881"/>
      <c r="Q3308" s="849"/>
      <c r="R3308" s="850"/>
      <c r="S3308" s="850"/>
      <c r="T3308" s="850"/>
      <c r="U3308" s="850"/>
      <c r="V3308" s="850"/>
      <c r="W3308" s="851"/>
    </row>
    <row r="3309" spans="2:31" s="256" customFormat="1" ht="20.100000000000001" customHeight="1" x14ac:dyDescent="0.15">
      <c r="B3309" s="859"/>
      <c r="C3309" s="839" t="s">
        <v>2</v>
      </c>
      <c r="D3309" s="842">
        <v>1</v>
      </c>
      <c r="E3309" s="843"/>
      <c r="F3309" s="849"/>
      <c r="G3309" s="850"/>
      <c r="H3309" s="850"/>
      <c r="I3309" s="850"/>
      <c r="J3309" s="850"/>
      <c r="K3309" s="850"/>
      <c r="L3309" s="851"/>
      <c r="M3309" s="859"/>
      <c r="N3309" s="839" t="s">
        <v>2</v>
      </c>
      <c r="O3309" s="842">
        <v>2</v>
      </c>
      <c r="P3309" s="843"/>
      <c r="Q3309" s="849"/>
      <c r="R3309" s="850"/>
      <c r="S3309" s="850"/>
      <c r="T3309" s="850"/>
      <c r="U3309" s="850"/>
      <c r="V3309" s="850"/>
      <c r="W3309" s="851"/>
    </row>
    <row r="3310" spans="2:31" s="256" customFormat="1" ht="20.100000000000001" customHeight="1" x14ac:dyDescent="0.15">
      <c r="B3310" s="860"/>
      <c r="C3310" s="830"/>
      <c r="D3310" s="844"/>
      <c r="E3310" s="845"/>
      <c r="F3310" s="849"/>
      <c r="G3310" s="850"/>
      <c r="H3310" s="850"/>
      <c r="I3310" s="850"/>
      <c r="J3310" s="850"/>
      <c r="K3310" s="850"/>
      <c r="L3310" s="851"/>
      <c r="M3310" s="860"/>
      <c r="N3310" s="830"/>
      <c r="O3310" s="844"/>
      <c r="P3310" s="845"/>
      <c r="Q3310" s="849"/>
      <c r="R3310" s="850"/>
      <c r="S3310" s="850"/>
      <c r="T3310" s="850"/>
      <c r="U3310" s="850"/>
      <c r="V3310" s="850"/>
      <c r="W3310" s="851"/>
    </row>
    <row r="3311" spans="2:31" s="256" customFormat="1" ht="17.100000000000001" customHeight="1" x14ac:dyDescent="0.15">
      <c r="B3311" s="574" t="s">
        <v>566</v>
      </c>
      <c r="C3311" s="574" t="s">
        <v>3</v>
      </c>
      <c r="D3311" s="842" t="s">
        <v>534</v>
      </c>
      <c r="E3311" s="843"/>
      <c r="F3311" s="849"/>
      <c r="G3311" s="850"/>
      <c r="H3311" s="850"/>
      <c r="I3311" s="850"/>
      <c r="J3311" s="850"/>
      <c r="K3311" s="850"/>
      <c r="L3311" s="851"/>
      <c r="M3311" s="574" t="s">
        <v>566</v>
      </c>
      <c r="N3311" s="574" t="s">
        <v>3</v>
      </c>
      <c r="O3311" s="842" t="s">
        <v>534</v>
      </c>
      <c r="P3311" s="843"/>
      <c r="Q3311" s="849"/>
      <c r="R3311" s="850"/>
      <c r="S3311" s="850"/>
      <c r="T3311" s="850"/>
      <c r="U3311" s="850"/>
      <c r="V3311" s="850"/>
      <c r="W3311" s="851"/>
    </row>
    <row r="3312" spans="2:31" s="256" customFormat="1" ht="17.100000000000001" customHeight="1" x14ac:dyDescent="0.15">
      <c r="B3312" s="574"/>
      <c r="C3312" s="574"/>
      <c r="D3312" s="844"/>
      <c r="E3312" s="845"/>
      <c r="F3312" s="849"/>
      <c r="G3312" s="850"/>
      <c r="H3312" s="850"/>
      <c r="I3312" s="850"/>
      <c r="J3312" s="850"/>
      <c r="K3312" s="850"/>
      <c r="L3312" s="851"/>
      <c r="M3312" s="574"/>
      <c r="N3312" s="574"/>
      <c r="O3312" s="844"/>
      <c r="P3312" s="845"/>
      <c r="Q3312" s="849"/>
      <c r="R3312" s="850"/>
      <c r="S3312" s="850"/>
      <c r="T3312" s="850"/>
      <c r="U3312" s="850"/>
      <c r="V3312" s="850"/>
      <c r="W3312" s="851"/>
    </row>
    <row r="3313" spans="2:31" s="256" customFormat="1" ht="17.100000000000001" customHeight="1" x14ac:dyDescent="0.15">
      <c r="B3313" s="574"/>
      <c r="C3313" s="574" t="s">
        <v>4</v>
      </c>
      <c r="D3313" s="842" t="s">
        <v>485</v>
      </c>
      <c r="E3313" s="843"/>
      <c r="F3313" s="849"/>
      <c r="G3313" s="850"/>
      <c r="H3313" s="850"/>
      <c r="I3313" s="850"/>
      <c r="J3313" s="850"/>
      <c r="K3313" s="850"/>
      <c r="L3313" s="851"/>
      <c r="M3313" s="574"/>
      <c r="N3313" s="574" t="s">
        <v>4</v>
      </c>
      <c r="O3313" s="842" t="s">
        <v>485</v>
      </c>
      <c r="P3313" s="843"/>
      <c r="Q3313" s="849"/>
      <c r="R3313" s="850"/>
      <c r="S3313" s="850"/>
      <c r="T3313" s="850"/>
      <c r="U3313" s="850"/>
      <c r="V3313" s="850"/>
      <c r="W3313" s="851"/>
    </row>
    <row r="3314" spans="2:31" s="256" customFormat="1" ht="17.100000000000001" customHeight="1" x14ac:dyDescent="0.15">
      <c r="B3314" s="574"/>
      <c r="C3314" s="574"/>
      <c r="D3314" s="844"/>
      <c r="E3314" s="845"/>
      <c r="F3314" s="849"/>
      <c r="G3314" s="850"/>
      <c r="H3314" s="850"/>
      <c r="I3314" s="850"/>
      <c r="J3314" s="850"/>
      <c r="K3314" s="850"/>
      <c r="L3314" s="851"/>
      <c r="M3314" s="574"/>
      <c r="N3314" s="574"/>
      <c r="O3314" s="844"/>
      <c r="P3314" s="845"/>
      <c r="Q3314" s="849"/>
      <c r="R3314" s="850"/>
      <c r="S3314" s="850"/>
      <c r="T3314" s="850"/>
      <c r="U3314" s="850"/>
      <c r="V3314" s="850"/>
      <c r="W3314" s="851"/>
    </row>
    <row r="3315" spans="2:31" s="256" customFormat="1" ht="17.100000000000001" customHeight="1" x14ac:dyDescent="0.15">
      <c r="B3315" s="522" t="s">
        <v>5</v>
      </c>
      <c r="C3315" s="524"/>
      <c r="D3315" s="827" t="s">
        <v>332</v>
      </c>
      <c r="E3315" s="828"/>
      <c r="F3315" s="849"/>
      <c r="G3315" s="850"/>
      <c r="H3315" s="850"/>
      <c r="I3315" s="850"/>
      <c r="J3315" s="850"/>
      <c r="K3315" s="850"/>
      <c r="L3315" s="851"/>
      <c r="M3315" s="522" t="s">
        <v>5</v>
      </c>
      <c r="N3315" s="524"/>
      <c r="O3315" s="827" t="s">
        <v>332</v>
      </c>
      <c r="P3315" s="828"/>
      <c r="Q3315" s="849"/>
      <c r="R3315" s="850"/>
      <c r="S3315" s="850"/>
      <c r="T3315" s="850"/>
      <c r="U3315" s="850"/>
      <c r="V3315" s="850"/>
      <c r="W3315" s="851"/>
    </row>
    <row r="3316" spans="2:31" s="256" customFormat="1" ht="17.100000000000001" customHeight="1" x14ac:dyDescent="0.15">
      <c r="B3316" s="522" t="s">
        <v>6</v>
      </c>
      <c r="C3316" s="524"/>
      <c r="D3316" s="844" t="s">
        <v>338</v>
      </c>
      <c r="E3316" s="845"/>
      <c r="F3316" s="849"/>
      <c r="G3316" s="850"/>
      <c r="H3316" s="850"/>
      <c r="I3316" s="850"/>
      <c r="J3316" s="850"/>
      <c r="K3316" s="850"/>
      <c r="L3316" s="851"/>
      <c r="M3316" s="522" t="s">
        <v>6</v>
      </c>
      <c r="N3316" s="524"/>
      <c r="O3316" s="844" t="s">
        <v>338</v>
      </c>
      <c r="P3316" s="845"/>
      <c r="Q3316" s="849"/>
      <c r="R3316" s="850"/>
      <c r="S3316" s="850"/>
      <c r="T3316" s="850"/>
      <c r="U3316" s="850"/>
      <c r="V3316" s="850"/>
      <c r="W3316" s="851"/>
    </row>
    <row r="3317" spans="2:31" s="256" customFormat="1" ht="17.100000000000001" customHeight="1" x14ac:dyDescent="0.15">
      <c r="B3317" s="562" t="s">
        <v>29</v>
      </c>
      <c r="C3317" s="831" t="s">
        <v>267</v>
      </c>
      <c r="D3317" s="832"/>
      <c r="E3317" s="260"/>
      <c r="F3317" s="849"/>
      <c r="G3317" s="850"/>
      <c r="H3317" s="850"/>
      <c r="I3317" s="850"/>
      <c r="J3317" s="850"/>
      <c r="K3317" s="850"/>
      <c r="L3317" s="851"/>
      <c r="M3317" s="562" t="s">
        <v>29</v>
      </c>
      <c r="N3317" s="831" t="s">
        <v>267</v>
      </c>
      <c r="O3317" s="832"/>
      <c r="P3317" s="260"/>
      <c r="Q3317" s="849"/>
      <c r="R3317" s="850"/>
      <c r="S3317" s="850"/>
      <c r="T3317" s="850"/>
      <c r="U3317" s="850"/>
      <c r="V3317" s="850"/>
      <c r="W3317" s="851"/>
    </row>
    <row r="3318" spans="2:31" s="256" customFormat="1" ht="17.100000000000001" customHeight="1" x14ac:dyDescent="0.15">
      <c r="B3318" s="565"/>
      <c r="C3318" s="831" t="s">
        <v>268</v>
      </c>
      <c r="D3318" s="832"/>
      <c r="E3318" s="261" t="s">
        <v>551</v>
      </c>
      <c r="F3318" s="852"/>
      <c r="G3318" s="853"/>
      <c r="H3318" s="853"/>
      <c r="I3318" s="853"/>
      <c r="J3318" s="853"/>
      <c r="K3318" s="853"/>
      <c r="L3318" s="854"/>
      <c r="M3318" s="565"/>
      <c r="N3318" s="831" t="s">
        <v>268</v>
      </c>
      <c r="O3318" s="832"/>
      <c r="P3318" s="261" t="s">
        <v>551</v>
      </c>
      <c r="Q3318" s="852"/>
      <c r="R3318" s="853"/>
      <c r="S3318" s="853"/>
      <c r="T3318" s="853"/>
      <c r="U3318" s="853"/>
      <c r="V3318" s="853"/>
      <c r="W3318" s="854"/>
    </row>
    <row r="3319" spans="2:31" s="256" customFormat="1" ht="17.100000000000001" customHeight="1" x14ac:dyDescent="0.15">
      <c r="B3319" s="522" t="s">
        <v>7</v>
      </c>
      <c r="C3319" s="523"/>
      <c r="D3319" s="524"/>
      <c r="E3319" s="833" t="s">
        <v>1170</v>
      </c>
      <c r="F3319" s="834"/>
      <c r="G3319" s="834"/>
      <c r="H3319" s="834"/>
      <c r="I3319" s="834"/>
      <c r="J3319" s="834"/>
      <c r="K3319" s="834"/>
      <c r="L3319" s="835"/>
      <c r="M3319" s="522" t="s">
        <v>7</v>
      </c>
      <c r="N3319" s="523"/>
      <c r="O3319" s="524"/>
      <c r="P3319" s="833" t="s">
        <v>1186</v>
      </c>
      <c r="Q3319" s="834"/>
      <c r="R3319" s="834"/>
      <c r="S3319" s="834"/>
      <c r="T3319" s="834"/>
      <c r="U3319" s="834"/>
      <c r="V3319" s="834"/>
      <c r="W3319" s="835"/>
    </row>
    <row r="3320" spans="2:31" s="256" customFormat="1" ht="17.100000000000001" customHeight="1" x14ac:dyDescent="0.15">
      <c r="B3320" s="522" t="s">
        <v>46</v>
      </c>
      <c r="C3320" s="523"/>
      <c r="D3320" s="524"/>
      <c r="E3320" s="813" t="s">
        <v>1171</v>
      </c>
      <c r="F3320" s="814"/>
      <c r="G3320" s="814"/>
      <c r="H3320" s="814"/>
      <c r="I3320" s="814"/>
      <c r="J3320" s="814"/>
      <c r="K3320" s="814"/>
      <c r="L3320" s="815"/>
      <c r="M3320" s="522" t="s">
        <v>46</v>
      </c>
      <c r="N3320" s="523"/>
      <c r="O3320" s="524"/>
      <c r="P3320" s="813" t="s">
        <v>1187</v>
      </c>
      <c r="Q3320" s="814"/>
      <c r="R3320" s="814"/>
      <c r="S3320" s="814"/>
      <c r="T3320" s="814"/>
      <c r="U3320" s="814"/>
      <c r="V3320" s="814"/>
      <c r="W3320" s="815"/>
    </row>
    <row r="3321" spans="2:31" s="256" customFormat="1" ht="17.100000000000001" customHeight="1" x14ac:dyDescent="0.15">
      <c r="B3321" s="522" t="s">
        <v>270</v>
      </c>
      <c r="C3321" s="523"/>
      <c r="D3321" s="524"/>
      <c r="E3321" s="813" t="s">
        <v>516</v>
      </c>
      <c r="F3321" s="814"/>
      <c r="G3321" s="814"/>
      <c r="H3321" s="814"/>
      <c r="I3321" s="814"/>
      <c r="J3321" s="814"/>
      <c r="K3321" s="814"/>
      <c r="L3321" s="815"/>
      <c r="M3321" s="522" t="s">
        <v>270</v>
      </c>
      <c r="N3321" s="523"/>
      <c r="O3321" s="524"/>
      <c r="P3321" s="813" t="s">
        <v>516</v>
      </c>
      <c r="Q3321" s="814"/>
      <c r="R3321" s="814"/>
      <c r="S3321" s="814"/>
      <c r="T3321" s="814"/>
      <c r="U3321" s="814"/>
      <c r="V3321" s="814"/>
      <c r="W3321" s="815"/>
    </row>
    <row r="3322" spans="2:31" s="256" customFormat="1" ht="17.100000000000001" customHeight="1" x14ac:dyDescent="0.15">
      <c r="B3322" s="522" t="s">
        <v>289</v>
      </c>
      <c r="C3322" s="523"/>
      <c r="D3322" s="524"/>
      <c r="E3322" s="862" t="s">
        <v>552</v>
      </c>
      <c r="F3322" s="863"/>
      <c r="G3322" s="864"/>
      <c r="H3322" s="816" t="s">
        <v>8</v>
      </c>
      <c r="I3322" s="817"/>
      <c r="J3322" s="818"/>
      <c r="K3322" s="819"/>
      <c r="L3322" s="820"/>
      <c r="M3322" s="522" t="s">
        <v>289</v>
      </c>
      <c r="N3322" s="523"/>
      <c r="O3322" s="524"/>
      <c r="P3322" s="862" t="s">
        <v>552</v>
      </c>
      <c r="Q3322" s="863"/>
      <c r="R3322" s="864"/>
      <c r="S3322" s="816" t="s">
        <v>8</v>
      </c>
      <c r="T3322" s="817"/>
      <c r="U3322" s="818"/>
      <c r="V3322" s="819"/>
      <c r="W3322" s="820"/>
    </row>
    <row r="3323" spans="2:31" s="256" customFormat="1" ht="17.100000000000001" customHeight="1" x14ac:dyDescent="0.15">
      <c r="B3323" s="865" t="s">
        <v>567</v>
      </c>
      <c r="C3323" s="866"/>
      <c r="D3323" s="821" t="s">
        <v>1109</v>
      </c>
      <c r="E3323" s="822"/>
      <c r="F3323" s="822"/>
      <c r="G3323" s="822"/>
      <c r="H3323" s="822"/>
      <c r="I3323" s="822"/>
      <c r="J3323" s="822"/>
      <c r="K3323" s="822"/>
      <c r="L3323" s="823"/>
      <c r="M3323" s="865" t="s">
        <v>567</v>
      </c>
      <c r="N3323" s="866"/>
      <c r="O3323" s="821" t="s">
        <v>1109</v>
      </c>
      <c r="P3323" s="822"/>
      <c r="Q3323" s="822"/>
      <c r="R3323" s="822"/>
      <c r="S3323" s="822"/>
      <c r="T3323" s="822"/>
      <c r="U3323" s="822"/>
      <c r="V3323" s="822"/>
      <c r="W3323" s="823"/>
    </row>
    <row r="3324" spans="2:31" ht="15" customHeight="1" x14ac:dyDescent="0.15">
      <c r="B3324" s="263"/>
      <c r="C3324" s="824" t="s">
        <v>568</v>
      </c>
      <c r="D3324" s="825"/>
      <c r="E3324" s="825"/>
      <c r="F3324" s="825"/>
      <c r="G3324" s="825"/>
      <c r="H3324" s="825"/>
      <c r="I3324" s="825"/>
      <c r="J3324" s="825"/>
      <c r="K3324" s="825"/>
      <c r="L3324" s="825"/>
      <c r="M3324" s="263"/>
      <c r="N3324" s="263" t="s">
        <v>569</v>
      </c>
      <c r="O3324" s="263"/>
      <c r="P3324" s="263"/>
      <c r="Q3324" s="263"/>
      <c r="R3324" s="263"/>
      <c r="S3324" s="263"/>
      <c r="T3324" s="263"/>
      <c r="U3324" s="263"/>
      <c r="V3324" s="263"/>
      <c r="W3324" s="263"/>
      <c r="AA3324" s="256"/>
      <c r="AB3324" s="256"/>
      <c r="AC3324" s="256"/>
      <c r="AD3324" s="256"/>
      <c r="AE3324" s="256"/>
    </row>
    <row r="3325" spans="2:31" ht="15" customHeight="1" x14ac:dyDescent="0.15">
      <c r="B3325" s="263"/>
      <c r="C3325" s="826"/>
      <c r="D3325" s="826"/>
      <c r="E3325" s="826"/>
      <c r="F3325" s="826"/>
      <c r="G3325" s="826"/>
      <c r="H3325" s="826"/>
      <c r="I3325" s="826"/>
      <c r="J3325" s="826"/>
      <c r="K3325" s="826"/>
      <c r="L3325" s="826"/>
      <c r="M3325" s="263"/>
      <c r="N3325" s="263" t="s">
        <v>570</v>
      </c>
      <c r="O3325" s="263"/>
      <c r="P3325" s="263"/>
      <c r="Q3325" s="263"/>
      <c r="R3325" s="263"/>
      <c r="S3325" s="263"/>
      <c r="T3325" s="263"/>
      <c r="U3325" s="263"/>
      <c r="V3325" s="263"/>
      <c r="W3325" s="263"/>
      <c r="AA3325" s="256"/>
      <c r="AB3325" s="256"/>
      <c r="AC3325" s="256"/>
      <c r="AD3325" s="256"/>
      <c r="AE3325" s="256"/>
    </row>
    <row r="3326" spans="2:31" ht="15" customHeight="1" x14ac:dyDescent="0.15">
      <c r="C3326" s="263" t="s">
        <v>571</v>
      </c>
      <c r="N3326" s="264" t="s">
        <v>517</v>
      </c>
      <c r="O3326" s="264"/>
      <c r="P3326" s="264"/>
      <c r="Q3326" s="264"/>
      <c r="R3326" s="264"/>
      <c r="S3326" s="264"/>
      <c r="T3326" s="264"/>
      <c r="U3326" s="264"/>
      <c r="V3326" s="264"/>
      <c r="AA3326" s="256"/>
      <c r="AB3326" s="256"/>
      <c r="AC3326" s="256"/>
      <c r="AD3326" s="256"/>
      <c r="AE3326" s="256"/>
    </row>
    <row r="3327" spans="2:31" ht="15" customHeight="1" x14ac:dyDescent="0.15">
      <c r="C3327" s="263" t="s">
        <v>573</v>
      </c>
      <c r="N3327" s="264" t="s">
        <v>572</v>
      </c>
      <c r="O3327" s="264"/>
      <c r="P3327" s="264"/>
      <c r="Q3327" s="264"/>
      <c r="R3327" s="264"/>
      <c r="S3327" s="264"/>
      <c r="T3327" s="264"/>
      <c r="U3327" s="264"/>
      <c r="V3327" s="264"/>
      <c r="AA3327" s="256"/>
      <c r="AB3327" s="256"/>
      <c r="AC3327" s="256"/>
      <c r="AD3327" s="256"/>
      <c r="AE3327" s="256"/>
    </row>
    <row r="3328" spans="2:31" x14ac:dyDescent="0.15">
      <c r="C3328" s="264" t="s">
        <v>542</v>
      </c>
      <c r="N3328" s="264" t="s">
        <v>450</v>
      </c>
      <c r="O3328" s="264"/>
      <c r="P3328" s="264"/>
      <c r="Q3328" s="264"/>
      <c r="R3328" s="264"/>
      <c r="S3328" s="264"/>
      <c r="T3328" s="264"/>
      <c r="U3328" s="264"/>
      <c r="V3328" s="264"/>
      <c r="AA3328" s="256"/>
      <c r="AB3328" s="256"/>
      <c r="AC3328" s="256"/>
      <c r="AD3328" s="256"/>
      <c r="AE3328" s="256"/>
    </row>
    <row r="3329" spans="2:31" x14ac:dyDescent="0.15">
      <c r="N3329" s="264"/>
      <c r="AA3329" s="256"/>
      <c r="AB3329" s="256"/>
      <c r="AC3329" s="256"/>
      <c r="AD3329" s="256"/>
      <c r="AE3329" s="256"/>
    </row>
    <row r="3330" spans="2:31" x14ac:dyDescent="0.15">
      <c r="N3330" s="264"/>
      <c r="AA3330" s="256"/>
      <c r="AB3330" s="256"/>
      <c r="AC3330" s="256"/>
      <c r="AD3330" s="256"/>
      <c r="AE3330" s="256"/>
    </row>
    <row r="3331" spans="2:31" ht="9" customHeight="1" x14ac:dyDescent="0.15">
      <c r="AA3331" s="256"/>
      <c r="AB3331" s="256"/>
      <c r="AC3331" s="256"/>
      <c r="AD3331" s="256"/>
      <c r="AE3331" s="256"/>
    </row>
    <row r="3332" spans="2:31" s="256" customFormat="1" ht="22.5" customHeight="1" x14ac:dyDescent="0.15">
      <c r="B3332" s="867" t="s">
        <v>563</v>
      </c>
      <c r="C3332" s="867"/>
      <c r="D3332" s="867"/>
      <c r="E3332" s="867"/>
      <c r="F3332" s="867"/>
      <c r="G3332" s="867"/>
      <c r="H3332" s="867"/>
      <c r="I3332" s="867"/>
      <c r="J3332" s="867"/>
      <c r="K3332" s="867"/>
      <c r="L3332" s="867"/>
      <c r="M3332" s="867"/>
      <c r="N3332" s="867"/>
      <c r="O3332" s="867"/>
      <c r="P3332" s="867"/>
      <c r="Q3332" s="867"/>
      <c r="R3332" s="867"/>
      <c r="S3332" s="867"/>
      <c r="T3332" s="867"/>
      <c r="U3332" s="867"/>
      <c r="V3332" s="867"/>
      <c r="W3332" s="867"/>
      <c r="Y3332" s="242" t="s">
        <v>551</v>
      </c>
    </row>
    <row r="3333" spans="2:31" s="256" customFormat="1" ht="20.100000000000001" customHeight="1" x14ac:dyDescent="0.15">
      <c r="B3333" s="258" t="s">
        <v>27</v>
      </c>
      <c r="C3333" s="258"/>
      <c r="D3333" s="868" t="str">
        <f>D3288</f>
        <v>ミネトンネル</v>
      </c>
      <c r="E3333" s="868"/>
      <c r="F3333" s="868"/>
      <c r="G3333" s="868"/>
      <c r="H3333" s="869" t="s">
        <v>28</v>
      </c>
      <c r="I3333" s="869"/>
      <c r="J3333" s="870" t="str">
        <f>J3288</f>
        <v>一般国道　316号</v>
      </c>
      <c r="K3333" s="870"/>
      <c r="L3333" s="870"/>
      <c r="M3333" s="871" t="s">
        <v>255</v>
      </c>
      <c r="N3333" s="871"/>
      <c r="O3333" s="871"/>
      <c r="P3333" s="872" t="str">
        <f>P3288</f>
        <v>株式会社ニュージェック</v>
      </c>
      <c r="Q3333" s="872"/>
      <c r="R3333" s="872"/>
      <c r="S3333" s="562" t="s">
        <v>220</v>
      </c>
      <c r="T3333" s="564"/>
      <c r="U3333" s="873">
        <f>U3288</f>
        <v>44294</v>
      </c>
      <c r="V3333" s="874"/>
      <c r="W3333" s="875"/>
      <c r="Y3333" s="242" t="s">
        <v>554</v>
      </c>
    </row>
    <row r="3334" spans="2:31" s="256" customFormat="1" ht="20.100000000000001" customHeight="1" x14ac:dyDescent="0.15">
      <c r="B3334" s="259" t="s">
        <v>0</v>
      </c>
      <c r="C3334" s="259"/>
      <c r="D3334" s="879" t="str">
        <f>D3289</f>
        <v>美祢トンネル</v>
      </c>
      <c r="E3334" s="879"/>
      <c r="F3334" s="879"/>
      <c r="G3334" s="879"/>
      <c r="H3334" s="541" t="s">
        <v>1</v>
      </c>
      <c r="I3334" s="541"/>
      <c r="J3334" s="870" t="str">
        <f>J3289</f>
        <v>宇部土木建築事務所</v>
      </c>
      <c r="K3334" s="870"/>
      <c r="L3334" s="870"/>
      <c r="M3334" s="871" t="s">
        <v>256</v>
      </c>
      <c r="N3334" s="871"/>
      <c r="O3334" s="871"/>
      <c r="P3334" s="872" t="str">
        <f>P3289</f>
        <v>石村　勝伸</v>
      </c>
      <c r="Q3334" s="872"/>
      <c r="R3334" s="872"/>
      <c r="S3334" s="705"/>
      <c r="T3334" s="706"/>
      <c r="U3334" s="876"/>
      <c r="V3334" s="877"/>
      <c r="W3334" s="878"/>
      <c r="Y3334" s="242" t="s">
        <v>54</v>
      </c>
    </row>
    <row r="3335" spans="2:31" s="256" customFormat="1" ht="20.100000000000001" customHeight="1" x14ac:dyDescent="0.15">
      <c r="B3335" s="861" t="s">
        <v>564</v>
      </c>
      <c r="C3335" s="839" t="s">
        <v>565</v>
      </c>
      <c r="D3335" s="883" t="s">
        <v>742</v>
      </c>
      <c r="E3335" s="884"/>
      <c r="F3335" s="846"/>
      <c r="G3335" s="847"/>
      <c r="H3335" s="847"/>
      <c r="I3335" s="847"/>
      <c r="J3335" s="847"/>
      <c r="K3335" s="847"/>
      <c r="L3335" s="848"/>
      <c r="M3335" s="861" t="s">
        <v>564</v>
      </c>
      <c r="N3335" s="839" t="s">
        <v>565</v>
      </c>
      <c r="O3335" s="883" t="s">
        <v>782</v>
      </c>
      <c r="P3335" s="884"/>
      <c r="Q3335" s="846"/>
      <c r="R3335" s="847"/>
      <c r="S3335" s="847"/>
      <c r="T3335" s="847"/>
      <c r="U3335" s="847"/>
      <c r="V3335" s="847"/>
      <c r="W3335" s="848"/>
      <c r="Y3335" s="242" t="s">
        <v>55</v>
      </c>
    </row>
    <row r="3336" spans="2:31" s="256" customFormat="1" ht="20.100000000000001" customHeight="1" x14ac:dyDescent="0.15">
      <c r="B3336" s="859"/>
      <c r="C3336" s="830"/>
      <c r="D3336" s="880"/>
      <c r="E3336" s="881"/>
      <c r="F3336" s="849"/>
      <c r="G3336" s="850"/>
      <c r="H3336" s="850"/>
      <c r="I3336" s="850"/>
      <c r="J3336" s="850"/>
      <c r="K3336" s="850"/>
      <c r="L3336" s="851"/>
      <c r="M3336" s="859"/>
      <c r="N3336" s="830"/>
      <c r="O3336" s="880"/>
      <c r="P3336" s="881"/>
      <c r="Q3336" s="849"/>
      <c r="R3336" s="850"/>
      <c r="S3336" s="850"/>
      <c r="T3336" s="850"/>
      <c r="U3336" s="850"/>
      <c r="V3336" s="850"/>
      <c r="W3336" s="851"/>
    </row>
    <row r="3337" spans="2:31" s="256" customFormat="1" ht="20.100000000000001" customHeight="1" x14ac:dyDescent="0.15">
      <c r="B3337" s="859"/>
      <c r="C3337" s="839" t="s">
        <v>2</v>
      </c>
      <c r="D3337" s="842">
        <v>3</v>
      </c>
      <c r="E3337" s="843"/>
      <c r="F3337" s="849"/>
      <c r="G3337" s="850"/>
      <c r="H3337" s="850"/>
      <c r="I3337" s="850"/>
      <c r="J3337" s="850"/>
      <c r="K3337" s="850"/>
      <c r="L3337" s="851"/>
      <c r="M3337" s="859"/>
      <c r="N3337" s="839" t="s">
        <v>2</v>
      </c>
      <c r="O3337" s="842">
        <v>1</v>
      </c>
      <c r="P3337" s="843"/>
      <c r="Q3337" s="849"/>
      <c r="R3337" s="850"/>
      <c r="S3337" s="850"/>
      <c r="T3337" s="850"/>
      <c r="U3337" s="850"/>
      <c r="V3337" s="850"/>
      <c r="W3337" s="851"/>
    </row>
    <row r="3338" spans="2:31" s="256" customFormat="1" ht="20.100000000000001" customHeight="1" x14ac:dyDescent="0.15">
      <c r="B3338" s="860"/>
      <c r="C3338" s="830"/>
      <c r="D3338" s="844"/>
      <c r="E3338" s="845"/>
      <c r="F3338" s="849"/>
      <c r="G3338" s="850"/>
      <c r="H3338" s="850"/>
      <c r="I3338" s="850"/>
      <c r="J3338" s="850"/>
      <c r="K3338" s="850"/>
      <c r="L3338" s="851"/>
      <c r="M3338" s="860"/>
      <c r="N3338" s="830"/>
      <c r="O3338" s="844"/>
      <c r="P3338" s="845"/>
      <c r="Q3338" s="849"/>
      <c r="R3338" s="850"/>
      <c r="S3338" s="850"/>
      <c r="T3338" s="850"/>
      <c r="U3338" s="850"/>
      <c r="V3338" s="850"/>
      <c r="W3338" s="851"/>
    </row>
    <row r="3339" spans="2:31" s="256" customFormat="1" ht="17.100000000000001" customHeight="1" x14ac:dyDescent="0.15">
      <c r="B3339" s="574" t="s">
        <v>566</v>
      </c>
      <c r="C3339" s="574" t="s">
        <v>3</v>
      </c>
      <c r="D3339" s="842" t="s">
        <v>331</v>
      </c>
      <c r="E3339" s="843"/>
      <c r="F3339" s="849"/>
      <c r="G3339" s="850"/>
      <c r="H3339" s="850"/>
      <c r="I3339" s="850"/>
      <c r="J3339" s="850"/>
      <c r="K3339" s="850"/>
      <c r="L3339" s="851"/>
      <c r="M3339" s="574" t="s">
        <v>566</v>
      </c>
      <c r="N3339" s="574" t="s">
        <v>3</v>
      </c>
      <c r="O3339" s="842" t="s">
        <v>534</v>
      </c>
      <c r="P3339" s="843"/>
      <c r="Q3339" s="849"/>
      <c r="R3339" s="850"/>
      <c r="S3339" s="850"/>
      <c r="T3339" s="850"/>
      <c r="U3339" s="850"/>
      <c r="V3339" s="850"/>
      <c r="W3339" s="851"/>
      <c r="AA3339" s="257"/>
      <c r="AB3339" s="257"/>
      <c r="AC3339" s="257"/>
      <c r="AD3339" s="257"/>
      <c r="AE3339" s="257"/>
    </row>
    <row r="3340" spans="2:31" s="256" customFormat="1" ht="17.100000000000001" customHeight="1" x14ac:dyDescent="0.15">
      <c r="B3340" s="574"/>
      <c r="C3340" s="574"/>
      <c r="D3340" s="844"/>
      <c r="E3340" s="845"/>
      <c r="F3340" s="849"/>
      <c r="G3340" s="850"/>
      <c r="H3340" s="850"/>
      <c r="I3340" s="850"/>
      <c r="J3340" s="850"/>
      <c r="K3340" s="850"/>
      <c r="L3340" s="851"/>
      <c r="M3340" s="574"/>
      <c r="N3340" s="574"/>
      <c r="O3340" s="844"/>
      <c r="P3340" s="845"/>
      <c r="Q3340" s="849"/>
      <c r="R3340" s="850"/>
      <c r="S3340" s="850"/>
      <c r="T3340" s="850"/>
      <c r="U3340" s="850"/>
      <c r="V3340" s="850"/>
      <c r="W3340" s="851"/>
      <c r="AA3340" s="257"/>
      <c r="AB3340" s="257"/>
      <c r="AC3340" s="257"/>
      <c r="AD3340" s="257"/>
      <c r="AE3340" s="257"/>
    </row>
    <row r="3341" spans="2:31" s="256" customFormat="1" ht="17.100000000000001" customHeight="1" x14ac:dyDescent="0.15">
      <c r="B3341" s="574"/>
      <c r="C3341" s="574" t="s">
        <v>4</v>
      </c>
      <c r="D3341" s="842" t="s">
        <v>354</v>
      </c>
      <c r="E3341" s="843"/>
      <c r="F3341" s="849"/>
      <c r="G3341" s="850"/>
      <c r="H3341" s="850"/>
      <c r="I3341" s="850"/>
      <c r="J3341" s="850"/>
      <c r="K3341" s="850"/>
      <c r="L3341" s="851"/>
      <c r="M3341" s="574"/>
      <c r="N3341" s="574" t="s">
        <v>4</v>
      </c>
      <c r="O3341" s="842" t="s">
        <v>486</v>
      </c>
      <c r="P3341" s="843"/>
      <c r="Q3341" s="849"/>
      <c r="R3341" s="850"/>
      <c r="S3341" s="850"/>
      <c r="T3341" s="850"/>
      <c r="U3341" s="850"/>
      <c r="V3341" s="850"/>
      <c r="W3341" s="851"/>
      <c r="AA3341" s="257"/>
      <c r="AB3341" s="257"/>
      <c r="AC3341" s="257"/>
      <c r="AD3341" s="257"/>
      <c r="AE3341" s="257"/>
    </row>
    <row r="3342" spans="2:31" s="256" customFormat="1" ht="17.100000000000001" customHeight="1" x14ac:dyDescent="0.15">
      <c r="B3342" s="574"/>
      <c r="C3342" s="574"/>
      <c r="D3342" s="844"/>
      <c r="E3342" s="845"/>
      <c r="F3342" s="849"/>
      <c r="G3342" s="850"/>
      <c r="H3342" s="850"/>
      <c r="I3342" s="850"/>
      <c r="J3342" s="850"/>
      <c r="K3342" s="850"/>
      <c r="L3342" s="851"/>
      <c r="M3342" s="574"/>
      <c r="N3342" s="574"/>
      <c r="O3342" s="844"/>
      <c r="P3342" s="845"/>
      <c r="Q3342" s="849"/>
      <c r="R3342" s="850"/>
      <c r="S3342" s="850"/>
      <c r="T3342" s="850"/>
      <c r="U3342" s="850"/>
      <c r="V3342" s="850"/>
      <c r="W3342" s="851"/>
      <c r="AA3342" s="257"/>
      <c r="AB3342" s="257"/>
      <c r="AC3342" s="257"/>
      <c r="AD3342" s="257"/>
      <c r="AE3342" s="257"/>
    </row>
    <row r="3343" spans="2:31" s="256" customFormat="1" ht="17.100000000000001" customHeight="1" x14ac:dyDescent="0.15">
      <c r="B3343" s="522" t="s">
        <v>5</v>
      </c>
      <c r="C3343" s="524"/>
      <c r="D3343" s="827" t="s">
        <v>332</v>
      </c>
      <c r="E3343" s="828"/>
      <c r="F3343" s="849"/>
      <c r="G3343" s="850"/>
      <c r="H3343" s="850"/>
      <c r="I3343" s="850"/>
      <c r="J3343" s="850"/>
      <c r="K3343" s="850"/>
      <c r="L3343" s="851"/>
      <c r="M3343" s="522" t="s">
        <v>5</v>
      </c>
      <c r="N3343" s="524"/>
      <c r="O3343" s="827" t="s">
        <v>332</v>
      </c>
      <c r="P3343" s="828"/>
      <c r="Q3343" s="849"/>
      <c r="R3343" s="850"/>
      <c r="S3343" s="850"/>
      <c r="T3343" s="850"/>
      <c r="U3343" s="850"/>
      <c r="V3343" s="850"/>
      <c r="W3343" s="851"/>
      <c r="AA3343" s="257"/>
      <c r="AB3343" s="257"/>
      <c r="AC3343" s="257"/>
      <c r="AD3343" s="257"/>
      <c r="AE3343" s="257"/>
    </row>
    <row r="3344" spans="2:31" s="256" customFormat="1" ht="17.100000000000001" customHeight="1" x14ac:dyDescent="0.15">
      <c r="B3344" s="522" t="s">
        <v>6</v>
      </c>
      <c r="C3344" s="524"/>
      <c r="D3344" s="844" t="s">
        <v>532</v>
      </c>
      <c r="E3344" s="845"/>
      <c r="F3344" s="849"/>
      <c r="G3344" s="850"/>
      <c r="H3344" s="850"/>
      <c r="I3344" s="850"/>
      <c r="J3344" s="850"/>
      <c r="K3344" s="850"/>
      <c r="L3344" s="851"/>
      <c r="M3344" s="522" t="s">
        <v>6</v>
      </c>
      <c r="N3344" s="524"/>
      <c r="O3344" s="844" t="s">
        <v>338</v>
      </c>
      <c r="P3344" s="845"/>
      <c r="Q3344" s="849"/>
      <c r="R3344" s="850"/>
      <c r="S3344" s="850"/>
      <c r="T3344" s="850"/>
      <c r="U3344" s="850"/>
      <c r="V3344" s="850"/>
      <c r="W3344" s="851"/>
    </row>
    <row r="3345" spans="2:23" s="256" customFormat="1" ht="17.100000000000001" customHeight="1" x14ac:dyDescent="0.15">
      <c r="B3345" s="562" t="s">
        <v>29</v>
      </c>
      <c r="C3345" s="831" t="s">
        <v>267</v>
      </c>
      <c r="D3345" s="832"/>
      <c r="E3345" s="260"/>
      <c r="F3345" s="849"/>
      <c r="G3345" s="850"/>
      <c r="H3345" s="850"/>
      <c r="I3345" s="850"/>
      <c r="J3345" s="850"/>
      <c r="K3345" s="850"/>
      <c r="L3345" s="851"/>
      <c r="M3345" s="562" t="s">
        <v>29</v>
      </c>
      <c r="N3345" s="831" t="s">
        <v>267</v>
      </c>
      <c r="O3345" s="832"/>
      <c r="P3345" s="260"/>
      <c r="Q3345" s="849"/>
      <c r="R3345" s="850"/>
      <c r="S3345" s="850"/>
      <c r="T3345" s="850"/>
      <c r="U3345" s="850"/>
      <c r="V3345" s="850"/>
      <c r="W3345" s="851"/>
    </row>
    <row r="3346" spans="2:23" s="256" customFormat="1" ht="17.100000000000001" customHeight="1" x14ac:dyDescent="0.15">
      <c r="B3346" s="565"/>
      <c r="C3346" s="831" t="s">
        <v>268</v>
      </c>
      <c r="D3346" s="832"/>
      <c r="E3346" s="261" t="s">
        <v>551</v>
      </c>
      <c r="F3346" s="852"/>
      <c r="G3346" s="853"/>
      <c r="H3346" s="853"/>
      <c r="I3346" s="853"/>
      <c r="J3346" s="853"/>
      <c r="K3346" s="853"/>
      <c r="L3346" s="854"/>
      <c r="M3346" s="565"/>
      <c r="N3346" s="831" t="s">
        <v>268</v>
      </c>
      <c r="O3346" s="832"/>
      <c r="P3346" s="261" t="s">
        <v>551</v>
      </c>
      <c r="Q3346" s="852"/>
      <c r="R3346" s="853"/>
      <c r="S3346" s="853"/>
      <c r="T3346" s="853"/>
      <c r="U3346" s="853"/>
      <c r="V3346" s="853"/>
      <c r="W3346" s="854"/>
    </row>
    <row r="3347" spans="2:23" s="256" customFormat="1" ht="17.100000000000001" customHeight="1" x14ac:dyDescent="0.15">
      <c r="B3347" s="522" t="s">
        <v>7</v>
      </c>
      <c r="C3347" s="523"/>
      <c r="D3347" s="524"/>
      <c r="E3347" s="833" t="s">
        <v>1478</v>
      </c>
      <c r="F3347" s="857"/>
      <c r="G3347" s="857"/>
      <c r="H3347" s="857"/>
      <c r="I3347" s="857"/>
      <c r="J3347" s="857"/>
      <c r="K3347" s="857"/>
      <c r="L3347" s="858"/>
      <c r="M3347" s="522" t="s">
        <v>7</v>
      </c>
      <c r="N3347" s="523"/>
      <c r="O3347" s="524"/>
      <c r="P3347" s="833" t="s">
        <v>1186</v>
      </c>
      <c r="Q3347" s="834"/>
      <c r="R3347" s="834"/>
      <c r="S3347" s="834"/>
      <c r="T3347" s="834"/>
      <c r="U3347" s="834"/>
      <c r="V3347" s="834"/>
      <c r="W3347" s="835"/>
    </row>
    <row r="3348" spans="2:23" s="256" customFormat="1" ht="17.100000000000001" customHeight="1" x14ac:dyDescent="0.15">
      <c r="B3348" s="522" t="s">
        <v>46</v>
      </c>
      <c r="C3348" s="523"/>
      <c r="D3348" s="524"/>
      <c r="E3348" s="813" t="s">
        <v>516</v>
      </c>
      <c r="F3348" s="814"/>
      <c r="G3348" s="814"/>
      <c r="H3348" s="855"/>
      <c r="I3348" s="855"/>
      <c r="J3348" s="855"/>
      <c r="K3348" s="855"/>
      <c r="L3348" s="856"/>
      <c r="M3348" s="522" t="s">
        <v>46</v>
      </c>
      <c r="N3348" s="523"/>
      <c r="O3348" s="524"/>
      <c r="P3348" s="813" t="s">
        <v>1187</v>
      </c>
      <c r="Q3348" s="814"/>
      <c r="R3348" s="814"/>
      <c r="S3348" s="814"/>
      <c r="T3348" s="814"/>
      <c r="U3348" s="814"/>
      <c r="V3348" s="814"/>
      <c r="W3348" s="815"/>
    </row>
    <row r="3349" spans="2:23" s="256" customFormat="1" ht="17.100000000000001" customHeight="1" x14ac:dyDescent="0.15">
      <c r="B3349" s="522" t="s">
        <v>270</v>
      </c>
      <c r="C3349" s="523"/>
      <c r="D3349" s="524"/>
      <c r="E3349" s="813" t="s">
        <v>516</v>
      </c>
      <c r="F3349" s="814"/>
      <c r="G3349" s="814"/>
      <c r="H3349" s="855"/>
      <c r="I3349" s="855"/>
      <c r="J3349" s="855"/>
      <c r="K3349" s="855"/>
      <c r="L3349" s="856"/>
      <c r="M3349" s="522" t="s">
        <v>270</v>
      </c>
      <c r="N3349" s="523"/>
      <c r="O3349" s="524"/>
      <c r="P3349" s="813" t="s">
        <v>516</v>
      </c>
      <c r="Q3349" s="814"/>
      <c r="R3349" s="814"/>
      <c r="S3349" s="814"/>
      <c r="T3349" s="814"/>
      <c r="U3349" s="814"/>
      <c r="V3349" s="814"/>
      <c r="W3349" s="815"/>
    </row>
    <row r="3350" spans="2:23" s="256" customFormat="1" ht="17.100000000000001" customHeight="1" x14ac:dyDescent="0.15">
      <c r="B3350" s="522" t="s">
        <v>289</v>
      </c>
      <c r="C3350" s="523"/>
      <c r="D3350" s="524"/>
      <c r="E3350" s="813" t="s">
        <v>555</v>
      </c>
      <c r="F3350" s="814"/>
      <c r="G3350" s="814"/>
      <c r="H3350" s="816" t="s">
        <v>8</v>
      </c>
      <c r="I3350" s="817"/>
      <c r="J3350" s="818"/>
      <c r="K3350" s="819"/>
      <c r="L3350" s="820"/>
      <c r="M3350" s="522" t="s">
        <v>289</v>
      </c>
      <c r="N3350" s="523"/>
      <c r="O3350" s="524"/>
      <c r="P3350" s="862" t="s">
        <v>552</v>
      </c>
      <c r="Q3350" s="863"/>
      <c r="R3350" s="864"/>
      <c r="S3350" s="816" t="s">
        <v>8</v>
      </c>
      <c r="T3350" s="817"/>
      <c r="U3350" s="818"/>
      <c r="V3350" s="819"/>
      <c r="W3350" s="820"/>
    </row>
    <row r="3351" spans="2:23" s="256" customFormat="1" ht="17.100000000000001" customHeight="1" x14ac:dyDescent="0.15">
      <c r="B3351" s="565" t="s">
        <v>567</v>
      </c>
      <c r="C3351" s="566"/>
      <c r="D3351" s="836" t="s">
        <v>1736</v>
      </c>
      <c r="E3351" s="837"/>
      <c r="F3351" s="837"/>
      <c r="G3351" s="837"/>
      <c r="H3351" s="837"/>
      <c r="I3351" s="837"/>
      <c r="J3351" s="837"/>
      <c r="K3351" s="837"/>
      <c r="L3351" s="838"/>
      <c r="M3351" s="865" t="s">
        <v>567</v>
      </c>
      <c r="N3351" s="866"/>
      <c r="O3351" s="821" t="s">
        <v>1109</v>
      </c>
      <c r="P3351" s="822"/>
      <c r="Q3351" s="822"/>
      <c r="R3351" s="822"/>
      <c r="S3351" s="822"/>
      <c r="T3351" s="822"/>
      <c r="U3351" s="822"/>
      <c r="V3351" s="822"/>
      <c r="W3351" s="823"/>
    </row>
    <row r="3352" spans="2:23" s="256" customFormat="1" ht="20.100000000000001" customHeight="1" x14ac:dyDescent="0.15">
      <c r="B3352" s="861" t="s">
        <v>564</v>
      </c>
      <c r="C3352" s="839" t="s">
        <v>565</v>
      </c>
      <c r="D3352" s="883" t="s">
        <v>782</v>
      </c>
      <c r="E3352" s="884"/>
      <c r="F3352" s="846"/>
      <c r="G3352" s="847"/>
      <c r="H3352" s="847"/>
      <c r="I3352" s="847"/>
      <c r="J3352" s="847"/>
      <c r="K3352" s="847"/>
      <c r="L3352" s="848"/>
      <c r="M3352" s="861" t="s">
        <v>564</v>
      </c>
      <c r="N3352" s="839" t="s">
        <v>565</v>
      </c>
      <c r="O3352" s="883" t="s">
        <v>782</v>
      </c>
      <c r="P3352" s="884"/>
      <c r="Q3352" s="846"/>
      <c r="R3352" s="847"/>
      <c r="S3352" s="847"/>
      <c r="T3352" s="847"/>
      <c r="U3352" s="847"/>
      <c r="V3352" s="847"/>
      <c r="W3352" s="848"/>
    </row>
    <row r="3353" spans="2:23" s="256" customFormat="1" ht="20.100000000000001" customHeight="1" x14ac:dyDescent="0.15">
      <c r="B3353" s="859"/>
      <c r="C3353" s="830"/>
      <c r="D3353" s="880"/>
      <c r="E3353" s="881"/>
      <c r="F3353" s="849"/>
      <c r="G3353" s="850"/>
      <c r="H3353" s="850"/>
      <c r="I3353" s="850"/>
      <c r="J3353" s="850"/>
      <c r="K3353" s="850"/>
      <c r="L3353" s="851"/>
      <c r="M3353" s="859"/>
      <c r="N3353" s="830"/>
      <c r="O3353" s="880"/>
      <c r="P3353" s="881"/>
      <c r="Q3353" s="849"/>
      <c r="R3353" s="850"/>
      <c r="S3353" s="850"/>
      <c r="T3353" s="850"/>
      <c r="U3353" s="850"/>
      <c r="V3353" s="850"/>
      <c r="W3353" s="851"/>
    </row>
    <row r="3354" spans="2:23" s="256" customFormat="1" ht="20.100000000000001" customHeight="1" x14ac:dyDescent="0.15">
      <c r="B3354" s="859"/>
      <c r="C3354" s="839" t="s">
        <v>2</v>
      </c>
      <c r="D3354" s="842">
        <v>2</v>
      </c>
      <c r="E3354" s="843"/>
      <c r="F3354" s="849"/>
      <c r="G3354" s="850"/>
      <c r="H3354" s="850"/>
      <c r="I3354" s="850"/>
      <c r="J3354" s="850"/>
      <c r="K3354" s="850"/>
      <c r="L3354" s="851"/>
      <c r="M3354" s="859"/>
      <c r="N3354" s="839" t="s">
        <v>2</v>
      </c>
      <c r="O3354" s="842">
        <v>3</v>
      </c>
      <c r="P3354" s="843"/>
      <c r="Q3354" s="849"/>
      <c r="R3354" s="850"/>
      <c r="S3354" s="850"/>
      <c r="T3354" s="850"/>
      <c r="U3354" s="850"/>
      <c r="V3354" s="850"/>
      <c r="W3354" s="851"/>
    </row>
    <row r="3355" spans="2:23" s="256" customFormat="1" ht="20.100000000000001" customHeight="1" x14ac:dyDescent="0.15">
      <c r="B3355" s="860"/>
      <c r="C3355" s="830"/>
      <c r="D3355" s="844"/>
      <c r="E3355" s="845"/>
      <c r="F3355" s="849"/>
      <c r="G3355" s="850"/>
      <c r="H3355" s="850"/>
      <c r="I3355" s="850"/>
      <c r="J3355" s="850"/>
      <c r="K3355" s="850"/>
      <c r="L3355" s="851"/>
      <c r="M3355" s="860"/>
      <c r="N3355" s="830"/>
      <c r="O3355" s="844"/>
      <c r="P3355" s="845"/>
      <c r="Q3355" s="849"/>
      <c r="R3355" s="850"/>
      <c r="S3355" s="850"/>
      <c r="T3355" s="850"/>
      <c r="U3355" s="850"/>
      <c r="V3355" s="850"/>
      <c r="W3355" s="851"/>
    </row>
    <row r="3356" spans="2:23" s="256" customFormat="1" ht="17.100000000000001" customHeight="1" x14ac:dyDescent="0.15">
      <c r="B3356" s="574" t="s">
        <v>566</v>
      </c>
      <c r="C3356" s="574" t="s">
        <v>3</v>
      </c>
      <c r="D3356" s="842" t="s">
        <v>534</v>
      </c>
      <c r="E3356" s="843"/>
      <c r="F3356" s="849"/>
      <c r="G3356" s="850"/>
      <c r="H3356" s="850"/>
      <c r="I3356" s="850"/>
      <c r="J3356" s="850"/>
      <c r="K3356" s="850"/>
      <c r="L3356" s="851"/>
      <c r="M3356" s="574" t="s">
        <v>566</v>
      </c>
      <c r="N3356" s="574" t="s">
        <v>3</v>
      </c>
      <c r="O3356" s="842" t="s">
        <v>534</v>
      </c>
      <c r="P3356" s="843"/>
      <c r="Q3356" s="849"/>
      <c r="R3356" s="850"/>
      <c r="S3356" s="850"/>
      <c r="T3356" s="850"/>
      <c r="U3356" s="850"/>
      <c r="V3356" s="850"/>
      <c r="W3356" s="851"/>
    </row>
    <row r="3357" spans="2:23" s="256" customFormat="1" ht="17.100000000000001" customHeight="1" x14ac:dyDescent="0.15">
      <c r="B3357" s="574"/>
      <c r="C3357" s="574"/>
      <c r="D3357" s="844"/>
      <c r="E3357" s="845"/>
      <c r="F3357" s="849"/>
      <c r="G3357" s="850"/>
      <c r="H3357" s="850"/>
      <c r="I3357" s="850"/>
      <c r="J3357" s="850"/>
      <c r="K3357" s="850"/>
      <c r="L3357" s="851"/>
      <c r="M3357" s="574"/>
      <c r="N3357" s="574"/>
      <c r="O3357" s="844"/>
      <c r="P3357" s="845"/>
      <c r="Q3357" s="849"/>
      <c r="R3357" s="850"/>
      <c r="S3357" s="850"/>
      <c r="T3357" s="850"/>
      <c r="U3357" s="850"/>
      <c r="V3357" s="850"/>
      <c r="W3357" s="851"/>
    </row>
    <row r="3358" spans="2:23" s="256" customFormat="1" ht="17.100000000000001" customHeight="1" x14ac:dyDescent="0.15">
      <c r="B3358" s="574"/>
      <c r="C3358" s="574" t="s">
        <v>4</v>
      </c>
      <c r="D3358" s="842" t="s">
        <v>486</v>
      </c>
      <c r="E3358" s="843"/>
      <c r="F3358" s="849"/>
      <c r="G3358" s="850"/>
      <c r="H3358" s="850"/>
      <c r="I3358" s="850"/>
      <c r="J3358" s="850"/>
      <c r="K3358" s="850"/>
      <c r="L3358" s="851"/>
      <c r="M3358" s="574"/>
      <c r="N3358" s="574" t="s">
        <v>4</v>
      </c>
      <c r="O3358" s="842" t="s">
        <v>485</v>
      </c>
      <c r="P3358" s="843"/>
      <c r="Q3358" s="849"/>
      <c r="R3358" s="850"/>
      <c r="S3358" s="850"/>
      <c r="T3358" s="850"/>
      <c r="U3358" s="850"/>
      <c r="V3358" s="850"/>
      <c r="W3358" s="851"/>
    </row>
    <row r="3359" spans="2:23" s="256" customFormat="1" ht="17.100000000000001" customHeight="1" x14ac:dyDescent="0.15">
      <c r="B3359" s="574"/>
      <c r="C3359" s="574"/>
      <c r="D3359" s="844"/>
      <c r="E3359" s="845"/>
      <c r="F3359" s="849"/>
      <c r="G3359" s="850"/>
      <c r="H3359" s="850"/>
      <c r="I3359" s="850"/>
      <c r="J3359" s="850"/>
      <c r="K3359" s="850"/>
      <c r="L3359" s="851"/>
      <c r="M3359" s="574"/>
      <c r="N3359" s="574"/>
      <c r="O3359" s="844"/>
      <c r="P3359" s="845"/>
      <c r="Q3359" s="849"/>
      <c r="R3359" s="850"/>
      <c r="S3359" s="850"/>
      <c r="T3359" s="850"/>
      <c r="U3359" s="850"/>
      <c r="V3359" s="850"/>
      <c r="W3359" s="851"/>
    </row>
    <row r="3360" spans="2:23" s="256" customFormat="1" ht="17.100000000000001" customHeight="1" x14ac:dyDescent="0.15">
      <c r="B3360" s="522" t="s">
        <v>5</v>
      </c>
      <c r="C3360" s="524"/>
      <c r="D3360" s="827" t="s">
        <v>332</v>
      </c>
      <c r="E3360" s="828"/>
      <c r="F3360" s="849"/>
      <c r="G3360" s="850"/>
      <c r="H3360" s="850"/>
      <c r="I3360" s="850"/>
      <c r="J3360" s="850"/>
      <c r="K3360" s="850"/>
      <c r="L3360" s="851"/>
      <c r="M3360" s="522" t="s">
        <v>5</v>
      </c>
      <c r="N3360" s="524"/>
      <c r="O3360" s="827" t="s">
        <v>332</v>
      </c>
      <c r="P3360" s="828"/>
      <c r="Q3360" s="849"/>
      <c r="R3360" s="850"/>
      <c r="S3360" s="850"/>
      <c r="T3360" s="850"/>
      <c r="U3360" s="850"/>
      <c r="V3360" s="850"/>
      <c r="W3360" s="851"/>
    </row>
    <row r="3361" spans="2:31" s="256" customFormat="1" ht="17.100000000000001" customHeight="1" x14ac:dyDescent="0.15">
      <c r="B3361" s="522" t="s">
        <v>6</v>
      </c>
      <c r="C3361" s="524"/>
      <c r="D3361" s="844" t="s">
        <v>338</v>
      </c>
      <c r="E3361" s="845"/>
      <c r="F3361" s="849"/>
      <c r="G3361" s="850"/>
      <c r="H3361" s="850"/>
      <c r="I3361" s="850"/>
      <c r="J3361" s="850"/>
      <c r="K3361" s="850"/>
      <c r="L3361" s="851"/>
      <c r="M3361" s="522" t="s">
        <v>6</v>
      </c>
      <c r="N3361" s="524"/>
      <c r="O3361" s="844" t="s">
        <v>532</v>
      </c>
      <c r="P3361" s="845"/>
      <c r="Q3361" s="849"/>
      <c r="R3361" s="850"/>
      <c r="S3361" s="850"/>
      <c r="T3361" s="850"/>
      <c r="U3361" s="850"/>
      <c r="V3361" s="850"/>
      <c r="W3361" s="851"/>
    </row>
    <row r="3362" spans="2:31" s="256" customFormat="1" ht="17.100000000000001" customHeight="1" x14ac:dyDescent="0.15">
      <c r="B3362" s="562" t="s">
        <v>29</v>
      </c>
      <c r="C3362" s="831" t="s">
        <v>267</v>
      </c>
      <c r="D3362" s="832"/>
      <c r="E3362" s="260"/>
      <c r="F3362" s="849"/>
      <c r="G3362" s="850"/>
      <c r="H3362" s="850"/>
      <c r="I3362" s="850"/>
      <c r="J3362" s="850"/>
      <c r="K3362" s="850"/>
      <c r="L3362" s="851"/>
      <c r="M3362" s="562" t="s">
        <v>29</v>
      </c>
      <c r="N3362" s="831" t="s">
        <v>267</v>
      </c>
      <c r="O3362" s="832"/>
      <c r="P3362" s="260"/>
      <c r="Q3362" s="849"/>
      <c r="R3362" s="850"/>
      <c r="S3362" s="850"/>
      <c r="T3362" s="850"/>
      <c r="U3362" s="850"/>
      <c r="V3362" s="850"/>
      <c r="W3362" s="851"/>
    </row>
    <row r="3363" spans="2:31" s="256" customFormat="1" ht="17.100000000000001" customHeight="1" x14ac:dyDescent="0.15">
      <c r="B3363" s="565"/>
      <c r="C3363" s="831" t="s">
        <v>268</v>
      </c>
      <c r="D3363" s="832"/>
      <c r="E3363" s="261" t="s">
        <v>551</v>
      </c>
      <c r="F3363" s="852"/>
      <c r="G3363" s="853"/>
      <c r="H3363" s="853"/>
      <c r="I3363" s="853"/>
      <c r="J3363" s="853"/>
      <c r="K3363" s="853"/>
      <c r="L3363" s="854"/>
      <c r="M3363" s="565"/>
      <c r="N3363" s="831" t="s">
        <v>268</v>
      </c>
      <c r="O3363" s="832"/>
      <c r="P3363" s="261" t="s">
        <v>554</v>
      </c>
      <c r="Q3363" s="852"/>
      <c r="R3363" s="853"/>
      <c r="S3363" s="853"/>
      <c r="T3363" s="853"/>
      <c r="U3363" s="853"/>
      <c r="V3363" s="853"/>
      <c r="W3363" s="854"/>
    </row>
    <row r="3364" spans="2:31" s="256" customFormat="1" ht="17.100000000000001" customHeight="1" x14ac:dyDescent="0.15">
      <c r="B3364" s="522" t="s">
        <v>7</v>
      </c>
      <c r="C3364" s="523"/>
      <c r="D3364" s="524"/>
      <c r="E3364" s="833" t="s">
        <v>1492</v>
      </c>
      <c r="F3364" s="834"/>
      <c r="G3364" s="834"/>
      <c r="H3364" s="834"/>
      <c r="I3364" s="834"/>
      <c r="J3364" s="834"/>
      <c r="K3364" s="834"/>
      <c r="L3364" s="835"/>
      <c r="M3364" s="522" t="s">
        <v>7</v>
      </c>
      <c r="N3364" s="523"/>
      <c r="O3364" s="524"/>
      <c r="P3364" s="833" t="s">
        <v>2230</v>
      </c>
      <c r="Q3364" s="834"/>
      <c r="R3364" s="834"/>
      <c r="S3364" s="834"/>
      <c r="T3364" s="834"/>
      <c r="U3364" s="834"/>
      <c r="V3364" s="834"/>
      <c r="W3364" s="835"/>
    </row>
    <row r="3365" spans="2:31" s="256" customFormat="1" ht="17.100000000000001" customHeight="1" x14ac:dyDescent="0.15">
      <c r="B3365" s="522" t="s">
        <v>46</v>
      </c>
      <c r="C3365" s="523"/>
      <c r="D3365" s="524"/>
      <c r="E3365" s="813" t="s">
        <v>1493</v>
      </c>
      <c r="F3365" s="814"/>
      <c r="G3365" s="814"/>
      <c r="H3365" s="814"/>
      <c r="I3365" s="814"/>
      <c r="J3365" s="814"/>
      <c r="K3365" s="814"/>
      <c r="L3365" s="815"/>
      <c r="M3365" s="522" t="s">
        <v>46</v>
      </c>
      <c r="N3365" s="523"/>
      <c r="O3365" s="524"/>
      <c r="P3365" s="813" t="s">
        <v>516</v>
      </c>
      <c r="Q3365" s="814"/>
      <c r="R3365" s="814"/>
      <c r="S3365" s="814"/>
      <c r="T3365" s="814"/>
      <c r="U3365" s="814"/>
      <c r="V3365" s="814"/>
      <c r="W3365" s="815"/>
    </row>
    <row r="3366" spans="2:31" s="256" customFormat="1" ht="17.100000000000001" customHeight="1" x14ac:dyDescent="0.15">
      <c r="B3366" s="522" t="s">
        <v>270</v>
      </c>
      <c r="C3366" s="523"/>
      <c r="D3366" s="524"/>
      <c r="E3366" s="813" t="s">
        <v>516</v>
      </c>
      <c r="F3366" s="814"/>
      <c r="G3366" s="814"/>
      <c r="H3366" s="814"/>
      <c r="I3366" s="814"/>
      <c r="J3366" s="814"/>
      <c r="K3366" s="814"/>
      <c r="L3366" s="815"/>
      <c r="M3366" s="522" t="s">
        <v>270</v>
      </c>
      <c r="N3366" s="523"/>
      <c r="O3366" s="524"/>
      <c r="P3366" s="813" t="s">
        <v>516</v>
      </c>
      <c r="Q3366" s="814"/>
      <c r="R3366" s="814"/>
      <c r="S3366" s="814"/>
      <c r="T3366" s="814"/>
      <c r="U3366" s="814"/>
      <c r="V3366" s="814"/>
      <c r="W3366" s="815"/>
    </row>
    <row r="3367" spans="2:31" s="256" customFormat="1" ht="17.100000000000001" customHeight="1" x14ac:dyDescent="0.15">
      <c r="B3367" s="522" t="s">
        <v>289</v>
      </c>
      <c r="C3367" s="523"/>
      <c r="D3367" s="524"/>
      <c r="E3367" s="862" t="s">
        <v>552</v>
      </c>
      <c r="F3367" s="863"/>
      <c r="G3367" s="864"/>
      <c r="H3367" s="816" t="s">
        <v>8</v>
      </c>
      <c r="I3367" s="817"/>
      <c r="J3367" s="818"/>
      <c r="K3367" s="819"/>
      <c r="L3367" s="820"/>
      <c r="M3367" s="522" t="s">
        <v>289</v>
      </c>
      <c r="N3367" s="523"/>
      <c r="O3367" s="524"/>
      <c r="P3367" s="862" t="s">
        <v>552</v>
      </c>
      <c r="Q3367" s="863"/>
      <c r="R3367" s="864"/>
      <c r="S3367" s="816" t="s">
        <v>8</v>
      </c>
      <c r="T3367" s="817"/>
      <c r="U3367" s="818"/>
      <c r="V3367" s="819"/>
      <c r="W3367" s="820"/>
    </row>
    <row r="3368" spans="2:31" s="256" customFormat="1" ht="17.100000000000001" customHeight="1" x14ac:dyDescent="0.15">
      <c r="B3368" s="865" t="s">
        <v>567</v>
      </c>
      <c r="C3368" s="866"/>
      <c r="D3368" s="821" t="s">
        <v>1109</v>
      </c>
      <c r="E3368" s="822"/>
      <c r="F3368" s="822"/>
      <c r="G3368" s="822"/>
      <c r="H3368" s="822"/>
      <c r="I3368" s="822"/>
      <c r="J3368" s="822"/>
      <c r="K3368" s="822"/>
      <c r="L3368" s="823"/>
      <c r="M3368" s="865" t="s">
        <v>567</v>
      </c>
      <c r="N3368" s="866"/>
      <c r="O3368" s="821" t="s">
        <v>1194</v>
      </c>
      <c r="P3368" s="822"/>
      <c r="Q3368" s="822"/>
      <c r="R3368" s="822"/>
      <c r="S3368" s="822"/>
      <c r="T3368" s="822"/>
      <c r="U3368" s="822"/>
      <c r="V3368" s="822"/>
      <c r="W3368" s="823"/>
    </row>
    <row r="3369" spans="2:31" ht="15" customHeight="1" x14ac:dyDescent="0.15">
      <c r="B3369" s="263"/>
      <c r="C3369" s="824" t="s">
        <v>568</v>
      </c>
      <c r="D3369" s="825"/>
      <c r="E3369" s="825"/>
      <c r="F3369" s="825"/>
      <c r="G3369" s="825"/>
      <c r="H3369" s="825"/>
      <c r="I3369" s="825"/>
      <c r="J3369" s="825"/>
      <c r="K3369" s="825"/>
      <c r="L3369" s="825"/>
      <c r="M3369" s="263"/>
      <c r="N3369" s="263" t="s">
        <v>569</v>
      </c>
      <c r="O3369" s="263"/>
      <c r="P3369" s="263"/>
      <c r="Q3369" s="263"/>
      <c r="R3369" s="263"/>
      <c r="S3369" s="263"/>
      <c r="T3369" s="263"/>
      <c r="U3369" s="263"/>
      <c r="V3369" s="263"/>
      <c r="W3369" s="263"/>
      <c r="AA3369" s="256"/>
      <c r="AB3369" s="256"/>
      <c r="AC3369" s="256"/>
      <c r="AD3369" s="256"/>
      <c r="AE3369" s="256"/>
    </row>
    <row r="3370" spans="2:31" ht="15" customHeight="1" x14ac:dyDescent="0.15">
      <c r="B3370" s="263"/>
      <c r="C3370" s="826"/>
      <c r="D3370" s="826"/>
      <c r="E3370" s="826"/>
      <c r="F3370" s="826"/>
      <c r="G3370" s="826"/>
      <c r="H3370" s="826"/>
      <c r="I3370" s="826"/>
      <c r="J3370" s="826"/>
      <c r="K3370" s="826"/>
      <c r="L3370" s="826"/>
      <c r="M3370" s="263"/>
      <c r="N3370" s="263" t="s">
        <v>570</v>
      </c>
      <c r="O3370" s="263"/>
      <c r="P3370" s="263"/>
      <c r="Q3370" s="263"/>
      <c r="R3370" s="263"/>
      <c r="S3370" s="263"/>
      <c r="T3370" s="263"/>
      <c r="U3370" s="263"/>
      <c r="V3370" s="263"/>
      <c r="W3370" s="263"/>
      <c r="AA3370" s="256"/>
      <c r="AB3370" s="256"/>
      <c r="AC3370" s="256"/>
      <c r="AD3370" s="256"/>
      <c r="AE3370" s="256"/>
    </row>
    <row r="3371" spans="2:31" ht="15" customHeight="1" x14ac:dyDescent="0.15">
      <c r="C3371" s="263" t="s">
        <v>571</v>
      </c>
      <c r="N3371" s="264" t="s">
        <v>517</v>
      </c>
      <c r="O3371" s="264"/>
      <c r="P3371" s="264"/>
      <c r="Q3371" s="264"/>
      <c r="R3371" s="264"/>
      <c r="S3371" s="264"/>
      <c r="T3371" s="264"/>
      <c r="U3371" s="264"/>
      <c r="V3371" s="264"/>
      <c r="AA3371" s="256"/>
      <c r="AB3371" s="256"/>
      <c r="AC3371" s="256"/>
      <c r="AD3371" s="256"/>
      <c r="AE3371" s="256"/>
    </row>
    <row r="3372" spans="2:31" ht="15" customHeight="1" x14ac:dyDescent="0.15">
      <c r="C3372" s="263" t="s">
        <v>573</v>
      </c>
      <c r="N3372" s="264" t="s">
        <v>572</v>
      </c>
      <c r="O3372" s="264"/>
      <c r="P3372" s="264"/>
      <c r="Q3372" s="264"/>
      <c r="R3372" s="264"/>
      <c r="S3372" s="264"/>
      <c r="T3372" s="264"/>
      <c r="U3372" s="264"/>
      <c r="V3372" s="264"/>
      <c r="AA3372" s="256"/>
      <c r="AB3372" s="256"/>
      <c r="AC3372" s="256"/>
      <c r="AD3372" s="256"/>
      <c r="AE3372" s="256"/>
    </row>
    <row r="3373" spans="2:31" x14ac:dyDescent="0.15">
      <c r="C3373" s="264" t="s">
        <v>542</v>
      </c>
      <c r="N3373" s="264" t="s">
        <v>450</v>
      </c>
      <c r="O3373" s="264"/>
      <c r="P3373" s="264"/>
      <c r="Q3373" s="264"/>
      <c r="R3373" s="264"/>
      <c r="S3373" s="264"/>
      <c r="T3373" s="264"/>
      <c r="U3373" s="264"/>
      <c r="V3373" s="264"/>
      <c r="AA3373" s="256"/>
      <c r="AB3373" s="256"/>
      <c r="AC3373" s="256"/>
      <c r="AD3373" s="256"/>
      <c r="AE3373" s="256"/>
    </row>
    <row r="3374" spans="2:31" x14ac:dyDescent="0.15">
      <c r="N3374" s="264"/>
      <c r="AA3374" s="256"/>
      <c r="AB3374" s="256"/>
      <c r="AC3374" s="256"/>
      <c r="AD3374" s="256"/>
      <c r="AE3374" s="256"/>
    </row>
    <row r="3375" spans="2:31" x14ac:dyDescent="0.15">
      <c r="N3375" s="264"/>
      <c r="AA3375" s="256"/>
      <c r="AB3375" s="256"/>
      <c r="AC3375" s="256"/>
      <c r="AD3375" s="256"/>
      <c r="AE3375" s="256"/>
    </row>
    <row r="3376" spans="2:31" ht="9" customHeight="1" x14ac:dyDescent="0.15">
      <c r="AA3376" s="256"/>
      <c r="AB3376" s="256"/>
      <c r="AC3376" s="256"/>
      <c r="AD3376" s="256"/>
      <c r="AE3376" s="256"/>
    </row>
    <row r="3377" spans="2:31" s="256" customFormat="1" ht="22.5" customHeight="1" x14ac:dyDescent="0.15">
      <c r="B3377" s="867" t="s">
        <v>563</v>
      </c>
      <c r="C3377" s="867"/>
      <c r="D3377" s="867"/>
      <c r="E3377" s="867"/>
      <c r="F3377" s="867"/>
      <c r="G3377" s="867"/>
      <c r="H3377" s="867"/>
      <c r="I3377" s="867"/>
      <c r="J3377" s="867"/>
      <c r="K3377" s="867"/>
      <c r="L3377" s="867"/>
      <c r="M3377" s="867"/>
      <c r="N3377" s="867"/>
      <c r="O3377" s="867"/>
      <c r="P3377" s="867"/>
      <c r="Q3377" s="867"/>
      <c r="R3377" s="867"/>
      <c r="S3377" s="867"/>
      <c r="T3377" s="867"/>
      <c r="U3377" s="867"/>
      <c r="V3377" s="867"/>
      <c r="W3377" s="867"/>
      <c r="Y3377" s="242" t="s">
        <v>551</v>
      </c>
    </row>
    <row r="3378" spans="2:31" s="256" customFormat="1" ht="20.100000000000001" customHeight="1" x14ac:dyDescent="0.15">
      <c r="B3378" s="258" t="s">
        <v>27</v>
      </c>
      <c r="C3378" s="258"/>
      <c r="D3378" s="868" t="str">
        <f>D3333</f>
        <v>ミネトンネル</v>
      </c>
      <c r="E3378" s="868"/>
      <c r="F3378" s="868"/>
      <c r="G3378" s="868"/>
      <c r="H3378" s="869" t="s">
        <v>28</v>
      </c>
      <c r="I3378" s="869"/>
      <c r="J3378" s="870" t="str">
        <f>J3333</f>
        <v>一般国道　316号</v>
      </c>
      <c r="K3378" s="870"/>
      <c r="L3378" s="870"/>
      <c r="M3378" s="871" t="s">
        <v>255</v>
      </c>
      <c r="N3378" s="871"/>
      <c r="O3378" s="871"/>
      <c r="P3378" s="872" t="str">
        <f>P3333</f>
        <v>株式会社ニュージェック</v>
      </c>
      <c r="Q3378" s="872"/>
      <c r="R3378" s="872"/>
      <c r="S3378" s="562" t="s">
        <v>220</v>
      </c>
      <c r="T3378" s="564"/>
      <c r="U3378" s="873">
        <f>U3333</f>
        <v>44294</v>
      </c>
      <c r="V3378" s="874"/>
      <c r="W3378" s="875"/>
      <c r="Y3378" s="242" t="s">
        <v>554</v>
      </c>
    </row>
    <row r="3379" spans="2:31" s="256" customFormat="1" ht="20.100000000000001" customHeight="1" x14ac:dyDescent="0.15">
      <c r="B3379" s="259" t="s">
        <v>0</v>
      </c>
      <c r="C3379" s="259"/>
      <c r="D3379" s="879" t="str">
        <f>D3334</f>
        <v>美祢トンネル</v>
      </c>
      <c r="E3379" s="879"/>
      <c r="F3379" s="879"/>
      <c r="G3379" s="879"/>
      <c r="H3379" s="541" t="s">
        <v>1</v>
      </c>
      <c r="I3379" s="541"/>
      <c r="J3379" s="870" t="str">
        <f>J3334</f>
        <v>宇部土木建築事務所</v>
      </c>
      <c r="K3379" s="870"/>
      <c r="L3379" s="870"/>
      <c r="M3379" s="871" t="s">
        <v>256</v>
      </c>
      <c r="N3379" s="871"/>
      <c r="O3379" s="871"/>
      <c r="P3379" s="872" t="str">
        <f>P3334</f>
        <v>石村　勝伸</v>
      </c>
      <c r="Q3379" s="872"/>
      <c r="R3379" s="872"/>
      <c r="S3379" s="705"/>
      <c r="T3379" s="706"/>
      <c r="U3379" s="876"/>
      <c r="V3379" s="877"/>
      <c r="W3379" s="878"/>
      <c r="Y3379" s="242" t="s">
        <v>54</v>
      </c>
    </row>
    <row r="3380" spans="2:31" s="256" customFormat="1" ht="20.100000000000001" customHeight="1" x14ac:dyDescent="0.15">
      <c r="B3380" s="861" t="s">
        <v>564</v>
      </c>
      <c r="C3380" s="839" t="s">
        <v>565</v>
      </c>
      <c r="D3380" s="883" t="s">
        <v>782</v>
      </c>
      <c r="E3380" s="884"/>
      <c r="F3380" s="846"/>
      <c r="G3380" s="847"/>
      <c r="H3380" s="847"/>
      <c r="I3380" s="847"/>
      <c r="J3380" s="847"/>
      <c r="K3380" s="847"/>
      <c r="L3380" s="848"/>
      <c r="M3380" s="861" t="s">
        <v>564</v>
      </c>
      <c r="N3380" s="839" t="s">
        <v>565</v>
      </c>
      <c r="O3380" s="883" t="s">
        <v>782</v>
      </c>
      <c r="P3380" s="884"/>
      <c r="Q3380" s="846"/>
      <c r="R3380" s="847"/>
      <c r="S3380" s="847"/>
      <c r="T3380" s="847"/>
      <c r="U3380" s="847"/>
      <c r="V3380" s="847"/>
      <c r="W3380" s="848"/>
      <c r="Y3380" s="242" t="s">
        <v>55</v>
      </c>
    </row>
    <row r="3381" spans="2:31" s="256" customFormat="1" ht="20.100000000000001" customHeight="1" x14ac:dyDescent="0.15">
      <c r="B3381" s="859"/>
      <c r="C3381" s="830"/>
      <c r="D3381" s="880"/>
      <c r="E3381" s="881"/>
      <c r="F3381" s="849"/>
      <c r="G3381" s="850"/>
      <c r="H3381" s="850"/>
      <c r="I3381" s="850"/>
      <c r="J3381" s="850"/>
      <c r="K3381" s="850"/>
      <c r="L3381" s="851"/>
      <c r="M3381" s="859"/>
      <c r="N3381" s="830"/>
      <c r="O3381" s="880"/>
      <c r="P3381" s="881"/>
      <c r="Q3381" s="849"/>
      <c r="R3381" s="850"/>
      <c r="S3381" s="850"/>
      <c r="T3381" s="850"/>
      <c r="U3381" s="850"/>
      <c r="V3381" s="850"/>
      <c r="W3381" s="851"/>
    </row>
    <row r="3382" spans="2:31" s="256" customFormat="1" ht="20.100000000000001" customHeight="1" x14ac:dyDescent="0.15">
      <c r="B3382" s="859"/>
      <c r="C3382" s="839" t="s">
        <v>2</v>
      </c>
      <c r="D3382" s="842">
        <v>4</v>
      </c>
      <c r="E3382" s="843"/>
      <c r="F3382" s="849"/>
      <c r="G3382" s="850"/>
      <c r="H3382" s="850"/>
      <c r="I3382" s="850"/>
      <c r="J3382" s="850"/>
      <c r="K3382" s="850"/>
      <c r="L3382" s="851"/>
      <c r="M3382" s="859"/>
      <c r="N3382" s="839" t="s">
        <v>2</v>
      </c>
      <c r="O3382" s="842">
        <v>5</v>
      </c>
      <c r="P3382" s="843"/>
      <c r="Q3382" s="849"/>
      <c r="R3382" s="850"/>
      <c r="S3382" s="850"/>
      <c r="T3382" s="850"/>
      <c r="U3382" s="850"/>
      <c r="V3382" s="850"/>
      <c r="W3382" s="851"/>
    </row>
    <row r="3383" spans="2:31" s="256" customFormat="1" ht="20.100000000000001" customHeight="1" x14ac:dyDescent="0.15">
      <c r="B3383" s="860"/>
      <c r="C3383" s="830"/>
      <c r="D3383" s="844"/>
      <c r="E3383" s="845"/>
      <c r="F3383" s="849"/>
      <c r="G3383" s="850"/>
      <c r="H3383" s="850"/>
      <c r="I3383" s="850"/>
      <c r="J3383" s="850"/>
      <c r="K3383" s="850"/>
      <c r="L3383" s="851"/>
      <c r="M3383" s="860"/>
      <c r="N3383" s="830"/>
      <c r="O3383" s="844"/>
      <c r="P3383" s="845"/>
      <c r="Q3383" s="849"/>
      <c r="R3383" s="850"/>
      <c r="S3383" s="850"/>
      <c r="T3383" s="850"/>
      <c r="U3383" s="850"/>
      <c r="V3383" s="850"/>
      <c r="W3383" s="851"/>
    </row>
    <row r="3384" spans="2:31" s="256" customFormat="1" ht="17.100000000000001" customHeight="1" x14ac:dyDescent="0.15">
      <c r="B3384" s="574" t="s">
        <v>566</v>
      </c>
      <c r="C3384" s="574" t="s">
        <v>3</v>
      </c>
      <c r="D3384" s="842" t="s">
        <v>331</v>
      </c>
      <c r="E3384" s="843"/>
      <c r="F3384" s="849"/>
      <c r="G3384" s="850"/>
      <c r="H3384" s="850"/>
      <c r="I3384" s="850"/>
      <c r="J3384" s="850"/>
      <c r="K3384" s="850"/>
      <c r="L3384" s="851"/>
      <c r="M3384" s="574" t="s">
        <v>566</v>
      </c>
      <c r="N3384" s="574" t="s">
        <v>3</v>
      </c>
      <c r="O3384" s="842" t="s">
        <v>331</v>
      </c>
      <c r="P3384" s="843"/>
      <c r="Q3384" s="849"/>
      <c r="R3384" s="850"/>
      <c r="S3384" s="850"/>
      <c r="T3384" s="850"/>
      <c r="U3384" s="850"/>
      <c r="V3384" s="850"/>
      <c r="W3384" s="851"/>
      <c r="AA3384" s="257"/>
      <c r="AB3384" s="257"/>
      <c r="AC3384" s="257"/>
      <c r="AD3384" s="257"/>
      <c r="AE3384" s="257"/>
    </row>
    <row r="3385" spans="2:31" s="256" customFormat="1" ht="17.100000000000001" customHeight="1" x14ac:dyDescent="0.15">
      <c r="B3385" s="574"/>
      <c r="C3385" s="574"/>
      <c r="D3385" s="844"/>
      <c r="E3385" s="845"/>
      <c r="F3385" s="849"/>
      <c r="G3385" s="850"/>
      <c r="H3385" s="850"/>
      <c r="I3385" s="850"/>
      <c r="J3385" s="850"/>
      <c r="K3385" s="850"/>
      <c r="L3385" s="851"/>
      <c r="M3385" s="574"/>
      <c r="N3385" s="574"/>
      <c r="O3385" s="844"/>
      <c r="P3385" s="845"/>
      <c r="Q3385" s="849"/>
      <c r="R3385" s="850"/>
      <c r="S3385" s="850"/>
      <c r="T3385" s="850"/>
      <c r="U3385" s="850"/>
      <c r="V3385" s="850"/>
      <c r="W3385" s="851"/>
      <c r="AA3385" s="257"/>
      <c r="AB3385" s="257"/>
      <c r="AC3385" s="257"/>
      <c r="AD3385" s="257"/>
      <c r="AE3385" s="257"/>
    </row>
    <row r="3386" spans="2:31" s="256" customFormat="1" ht="17.100000000000001" customHeight="1" x14ac:dyDescent="0.15">
      <c r="B3386" s="574"/>
      <c r="C3386" s="574" t="s">
        <v>4</v>
      </c>
      <c r="D3386" s="842" t="s">
        <v>356</v>
      </c>
      <c r="E3386" s="843"/>
      <c r="F3386" s="849"/>
      <c r="G3386" s="850"/>
      <c r="H3386" s="850"/>
      <c r="I3386" s="850"/>
      <c r="J3386" s="850"/>
      <c r="K3386" s="850"/>
      <c r="L3386" s="851"/>
      <c r="M3386" s="574"/>
      <c r="N3386" s="574" t="s">
        <v>4</v>
      </c>
      <c r="O3386" s="842" t="s">
        <v>354</v>
      </c>
      <c r="P3386" s="843"/>
      <c r="Q3386" s="849"/>
      <c r="R3386" s="850"/>
      <c r="S3386" s="850"/>
      <c r="T3386" s="850"/>
      <c r="U3386" s="850"/>
      <c r="V3386" s="850"/>
      <c r="W3386" s="851"/>
      <c r="AA3386" s="257"/>
      <c r="AB3386" s="257"/>
      <c r="AC3386" s="257"/>
      <c r="AD3386" s="257"/>
      <c r="AE3386" s="257"/>
    </row>
    <row r="3387" spans="2:31" s="256" customFormat="1" ht="17.100000000000001" customHeight="1" x14ac:dyDescent="0.15">
      <c r="B3387" s="574"/>
      <c r="C3387" s="574"/>
      <c r="D3387" s="844"/>
      <c r="E3387" s="845"/>
      <c r="F3387" s="849"/>
      <c r="G3387" s="850"/>
      <c r="H3387" s="850"/>
      <c r="I3387" s="850"/>
      <c r="J3387" s="850"/>
      <c r="K3387" s="850"/>
      <c r="L3387" s="851"/>
      <c r="M3387" s="574"/>
      <c r="N3387" s="574"/>
      <c r="O3387" s="844"/>
      <c r="P3387" s="845"/>
      <c r="Q3387" s="849"/>
      <c r="R3387" s="850"/>
      <c r="S3387" s="850"/>
      <c r="T3387" s="850"/>
      <c r="U3387" s="850"/>
      <c r="V3387" s="850"/>
      <c r="W3387" s="851"/>
      <c r="AA3387" s="257"/>
      <c r="AB3387" s="257"/>
      <c r="AC3387" s="257"/>
      <c r="AD3387" s="257"/>
      <c r="AE3387" s="257"/>
    </row>
    <row r="3388" spans="2:31" s="256" customFormat="1" ht="17.100000000000001" customHeight="1" x14ac:dyDescent="0.15">
      <c r="B3388" s="522" t="s">
        <v>5</v>
      </c>
      <c r="C3388" s="524"/>
      <c r="D3388" s="827" t="s">
        <v>333</v>
      </c>
      <c r="E3388" s="828"/>
      <c r="F3388" s="849"/>
      <c r="G3388" s="850"/>
      <c r="H3388" s="850"/>
      <c r="I3388" s="850"/>
      <c r="J3388" s="850"/>
      <c r="K3388" s="850"/>
      <c r="L3388" s="851"/>
      <c r="M3388" s="522" t="s">
        <v>5</v>
      </c>
      <c r="N3388" s="524"/>
      <c r="O3388" s="827" t="s">
        <v>332</v>
      </c>
      <c r="P3388" s="828"/>
      <c r="Q3388" s="849"/>
      <c r="R3388" s="850"/>
      <c r="S3388" s="850"/>
      <c r="T3388" s="850"/>
      <c r="U3388" s="850"/>
      <c r="V3388" s="850"/>
      <c r="W3388" s="851"/>
      <c r="AA3388" s="257"/>
      <c r="AB3388" s="257"/>
      <c r="AC3388" s="257"/>
      <c r="AD3388" s="257"/>
      <c r="AE3388" s="257"/>
    </row>
    <row r="3389" spans="2:31" s="256" customFormat="1" ht="17.100000000000001" customHeight="1" x14ac:dyDescent="0.15">
      <c r="B3389" s="522" t="s">
        <v>6</v>
      </c>
      <c r="C3389" s="524"/>
      <c r="D3389" s="844" t="s">
        <v>340</v>
      </c>
      <c r="E3389" s="845"/>
      <c r="F3389" s="849"/>
      <c r="G3389" s="850"/>
      <c r="H3389" s="850"/>
      <c r="I3389" s="850"/>
      <c r="J3389" s="850"/>
      <c r="K3389" s="850"/>
      <c r="L3389" s="851"/>
      <c r="M3389" s="522" t="s">
        <v>6</v>
      </c>
      <c r="N3389" s="524"/>
      <c r="O3389" s="844" t="s">
        <v>532</v>
      </c>
      <c r="P3389" s="845"/>
      <c r="Q3389" s="849"/>
      <c r="R3389" s="850"/>
      <c r="S3389" s="850"/>
      <c r="T3389" s="850"/>
      <c r="U3389" s="850"/>
      <c r="V3389" s="850"/>
      <c r="W3389" s="851"/>
    </row>
    <row r="3390" spans="2:31" s="256" customFormat="1" ht="17.100000000000001" customHeight="1" x14ac:dyDescent="0.15">
      <c r="B3390" s="562" t="s">
        <v>29</v>
      </c>
      <c r="C3390" s="831" t="s">
        <v>267</v>
      </c>
      <c r="D3390" s="832"/>
      <c r="E3390" s="260"/>
      <c r="F3390" s="849"/>
      <c r="G3390" s="850"/>
      <c r="H3390" s="850"/>
      <c r="I3390" s="850"/>
      <c r="J3390" s="850"/>
      <c r="K3390" s="850"/>
      <c r="L3390" s="851"/>
      <c r="M3390" s="562" t="s">
        <v>29</v>
      </c>
      <c r="N3390" s="831" t="s">
        <v>267</v>
      </c>
      <c r="O3390" s="832"/>
      <c r="P3390" s="260"/>
      <c r="Q3390" s="849"/>
      <c r="R3390" s="850"/>
      <c r="S3390" s="850"/>
      <c r="T3390" s="850"/>
      <c r="U3390" s="850"/>
      <c r="V3390" s="850"/>
      <c r="W3390" s="851"/>
    </row>
    <row r="3391" spans="2:31" s="256" customFormat="1" ht="17.100000000000001" customHeight="1" x14ac:dyDescent="0.15">
      <c r="B3391" s="565"/>
      <c r="C3391" s="831" t="s">
        <v>268</v>
      </c>
      <c r="D3391" s="832"/>
      <c r="E3391" s="261" t="s">
        <v>554</v>
      </c>
      <c r="F3391" s="852"/>
      <c r="G3391" s="853"/>
      <c r="H3391" s="853"/>
      <c r="I3391" s="853"/>
      <c r="J3391" s="853"/>
      <c r="K3391" s="853"/>
      <c r="L3391" s="854"/>
      <c r="M3391" s="565"/>
      <c r="N3391" s="831" t="s">
        <v>268</v>
      </c>
      <c r="O3391" s="832"/>
      <c r="P3391" s="261" t="s">
        <v>551</v>
      </c>
      <c r="Q3391" s="852"/>
      <c r="R3391" s="853"/>
      <c r="S3391" s="853"/>
      <c r="T3391" s="853"/>
      <c r="U3391" s="853"/>
      <c r="V3391" s="853"/>
      <c r="W3391" s="854"/>
    </row>
    <row r="3392" spans="2:31" s="256" customFormat="1" ht="17.100000000000001" customHeight="1" x14ac:dyDescent="0.15">
      <c r="B3392" s="522" t="s">
        <v>7</v>
      </c>
      <c r="C3392" s="523"/>
      <c r="D3392" s="524"/>
      <c r="E3392" s="833" t="s">
        <v>1494</v>
      </c>
      <c r="F3392" s="857"/>
      <c r="G3392" s="857"/>
      <c r="H3392" s="857"/>
      <c r="I3392" s="857"/>
      <c r="J3392" s="857"/>
      <c r="K3392" s="857"/>
      <c r="L3392" s="858"/>
      <c r="M3392" s="522" t="s">
        <v>7</v>
      </c>
      <c r="N3392" s="523"/>
      <c r="O3392" s="524"/>
      <c r="P3392" s="833" t="s">
        <v>1495</v>
      </c>
      <c r="Q3392" s="857"/>
      <c r="R3392" s="857"/>
      <c r="S3392" s="857"/>
      <c r="T3392" s="857"/>
      <c r="U3392" s="857"/>
      <c r="V3392" s="857"/>
      <c r="W3392" s="858"/>
    </row>
    <row r="3393" spans="2:23" s="256" customFormat="1" ht="17.100000000000001" customHeight="1" x14ac:dyDescent="0.15">
      <c r="B3393" s="522" t="s">
        <v>46</v>
      </c>
      <c r="C3393" s="523"/>
      <c r="D3393" s="524"/>
      <c r="E3393" s="813" t="s">
        <v>1116</v>
      </c>
      <c r="F3393" s="814"/>
      <c r="G3393" s="814"/>
      <c r="H3393" s="814"/>
      <c r="I3393" s="814"/>
      <c r="J3393" s="814"/>
      <c r="K3393" s="814"/>
      <c r="L3393" s="815"/>
      <c r="M3393" s="522" t="s">
        <v>46</v>
      </c>
      <c r="N3393" s="523"/>
      <c r="O3393" s="524"/>
      <c r="P3393" s="833" t="s">
        <v>1497</v>
      </c>
      <c r="Q3393" s="857"/>
      <c r="R3393" s="857"/>
      <c r="S3393" s="857"/>
      <c r="T3393" s="857"/>
      <c r="U3393" s="857"/>
      <c r="V3393" s="857"/>
      <c r="W3393" s="858"/>
    </row>
    <row r="3394" spans="2:23" s="256" customFormat="1" ht="17.100000000000001" customHeight="1" x14ac:dyDescent="0.15">
      <c r="B3394" s="522" t="s">
        <v>270</v>
      </c>
      <c r="C3394" s="523"/>
      <c r="D3394" s="524"/>
      <c r="E3394" s="813" t="s">
        <v>516</v>
      </c>
      <c r="F3394" s="814"/>
      <c r="G3394" s="814"/>
      <c r="H3394" s="855"/>
      <c r="I3394" s="855"/>
      <c r="J3394" s="855"/>
      <c r="K3394" s="855"/>
      <c r="L3394" s="856"/>
      <c r="M3394" s="522" t="s">
        <v>270</v>
      </c>
      <c r="N3394" s="523"/>
      <c r="O3394" s="524"/>
      <c r="P3394" s="813" t="s">
        <v>516</v>
      </c>
      <c r="Q3394" s="814"/>
      <c r="R3394" s="814"/>
      <c r="S3394" s="855"/>
      <c r="T3394" s="855"/>
      <c r="U3394" s="855"/>
      <c r="V3394" s="855"/>
      <c r="W3394" s="856"/>
    </row>
    <row r="3395" spans="2:23" s="256" customFormat="1" ht="17.100000000000001" customHeight="1" x14ac:dyDescent="0.15">
      <c r="B3395" s="522" t="s">
        <v>289</v>
      </c>
      <c r="C3395" s="523"/>
      <c r="D3395" s="524"/>
      <c r="E3395" s="813" t="s">
        <v>555</v>
      </c>
      <c r="F3395" s="814"/>
      <c r="G3395" s="814"/>
      <c r="H3395" s="816" t="s">
        <v>8</v>
      </c>
      <c r="I3395" s="817"/>
      <c r="J3395" s="818"/>
      <c r="K3395" s="819"/>
      <c r="L3395" s="820"/>
      <c r="M3395" s="522" t="s">
        <v>289</v>
      </c>
      <c r="N3395" s="523"/>
      <c r="O3395" s="524"/>
      <c r="P3395" s="813" t="s">
        <v>555</v>
      </c>
      <c r="Q3395" s="814"/>
      <c r="R3395" s="814"/>
      <c r="S3395" s="816" t="s">
        <v>8</v>
      </c>
      <c r="T3395" s="817"/>
      <c r="U3395" s="818"/>
      <c r="V3395" s="819"/>
      <c r="W3395" s="820"/>
    </row>
    <row r="3396" spans="2:23" s="256" customFormat="1" ht="17.100000000000001" customHeight="1" x14ac:dyDescent="0.15">
      <c r="B3396" s="565" t="s">
        <v>567</v>
      </c>
      <c r="C3396" s="566"/>
      <c r="D3396" s="885" t="s">
        <v>1117</v>
      </c>
      <c r="E3396" s="886"/>
      <c r="F3396" s="886"/>
      <c r="G3396" s="886"/>
      <c r="H3396" s="886"/>
      <c r="I3396" s="886"/>
      <c r="J3396" s="886"/>
      <c r="K3396" s="886"/>
      <c r="L3396" s="887"/>
      <c r="M3396" s="565" t="s">
        <v>567</v>
      </c>
      <c r="N3396" s="566"/>
      <c r="O3396" s="836" t="s">
        <v>1725</v>
      </c>
      <c r="P3396" s="837"/>
      <c r="Q3396" s="837"/>
      <c r="R3396" s="837"/>
      <c r="S3396" s="837"/>
      <c r="T3396" s="837"/>
      <c r="U3396" s="837"/>
      <c r="V3396" s="837"/>
      <c r="W3396" s="838"/>
    </row>
    <row r="3397" spans="2:23" s="256" customFormat="1" ht="20.100000000000001" customHeight="1" x14ac:dyDescent="0.15">
      <c r="B3397" s="861" t="s">
        <v>564</v>
      </c>
      <c r="C3397" s="839" t="s">
        <v>565</v>
      </c>
      <c r="D3397" s="883" t="s">
        <v>782</v>
      </c>
      <c r="E3397" s="884"/>
      <c r="F3397" s="846"/>
      <c r="G3397" s="847"/>
      <c r="H3397" s="847"/>
      <c r="I3397" s="847"/>
      <c r="J3397" s="847"/>
      <c r="K3397" s="847"/>
      <c r="L3397" s="848"/>
      <c r="M3397" s="861" t="s">
        <v>564</v>
      </c>
      <c r="N3397" s="839" t="s">
        <v>565</v>
      </c>
      <c r="O3397" s="883" t="s">
        <v>783</v>
      </c>
      <c r="P3397" s="884"/>
      <c r="Q3397" s="846"/>
      <c r="R3397" s="847"/>
      <c r="S3397" s="847"/>
      <c r="T3397" s="847"/>
      <c r="U3397" s="847"/>
      <c r="V3397" s="847"/>
      <c r="W3397" s="848"/>
    </row>
    <row r="3398" spans="2:23" s="256" customFormat="1" ht="20.100000000000001" customHeight="1" x14ac:dyDescent="0.15">
      <c r="B3398" s="859"/>
      <c r="C3398" s="830"/>
      <c r="D3398" s="880"/>
      <c r="E3398" s="881"/>
      <c r="F3398" s="849"/>
      <c r="G3398" s="850"/>
      <c r="H3398" s="850"/>
      <c r="I3398" s="850"/>
      <c r="J3398" s="850"/>
      <c r="K3398" s="850"/>
      <c r="L3398" s="851"/>
      <c r="M3398" s="859"/>
      <c r="N3398" s="830"/>
      <c r="O3398" s="880"/>
      <c r="P3398" s="881"/>
      <c r="Q3398" s="849"/>
      <c r="R3398" s="850"/>
      <c r="S3398" s="850"/>
      <c r="T3398" s="850"/>
      <c r="U3398" s="850"/>
      <c r="V3398" s="850"/>
      <c r="W3398" s="851"/>
    </row>
    <row r="3399" spans="2:23" s="256" customFormat="1" ht="20.100000000000001" customHeight="1" x14ac:dyDescent="0.15">
      <c r="B3399" s="859"/>
      <c r="C3399" s="839" t="s">
        <v>2</v>
      </c>
      <c r="D3399" s="842">
        <v>6</v>
      </c>
      <c r="E3399" s="843"/>
      <c r="F3399" s="849"/>
      <c r="G3399" s="850"/>
      <c r="H3399" s="850"/>
      <c r="I3399" s="850"/>
      <c r="J3399" s="850"/>
      <c r="K3399" s="850"/>
      <c r="L3399" s="851"/>
      <c r="M3399" s="859"/>
      <c r="N3399" s="839" t="s">
        <v>2</v>
      </c>
      <c r="O3399" s="842">
        <v>1</v>
      </c>
      <c r="P3399" s="843"/>
      <c r="Q3399" s="849"/>
      <c r="R3399" s="850"/>
      <c r="S3399" s="850"/>
      <c r="T3399" s="850"/>
      <c r="U3399" s="850"/>
      <c r="V3399" s="850"/>
      <c r="W3399" s="851"/>
    </row>
    <row r="3400" spans="2:23" s="256" customFormat="1" ht="20.100000000000001" customHeight="1" x14ac:dyDescent="0.15">
      <c r="B3400" s="860"/>
      <c r="C3400" s="830"/>
      <c r="D3400" s="844"/>
      <c r="E3400" s="845"/>
      <c r="F3400" s="849"/>
      <c r="G3400" s="850"/>
      <c r="H3400" s="850"/>
      <c r="I3400" s="850"/>
      <c r="J3400" s="850"/>
      <c r="K3400" s="850"/>
      <c r="L3400" s="851"/>
      <c r="M3400" s="860"/>
      <c r="N3400" s="830"/>
      <c r="O3400" s="844"/>
      <c r="P3400" s="845"/>
      <c r="Q3400" s="849"/>
      <c r="R3400" s="850"/>
      <c r="S3400" s="850"/>
      <c r="T3400" s="850"/>
      <c r="U3400" s="850"/>
      <c r="V3400" s="850"/>
      <c r="W3400" s="851"/>
    </row>
    <row r="3401" spans="2:23" s="256" customFormat="1" ht="17.100000000000001" customHeight="1" x14ac:dyDescent="0.15">
      <c r="B3401" s="574" t="s">
        <v>566</v>
      </c>
      <c r="C3401" s="574" t="s">
        <v>3</v>
      </c>
      <c r="D3401" s="842" t="s">
        <v>331</v>
      </c>
      <c r="E3401" s="843"/>
      <c r="F3401" s="849"/>
      <c r="G3401" s="850"/>
      <c r="H3401" s="850"/>
      <c r="I3401" s="850"/>
      <c r="J3401" s="850"/>
      <c r="K3401" s="850"/>
      <c r="L3401" s="851"/>
      <c r="M3401" s="574" t="s">
        <v>566</v>
      </c>
      <c r="N3401" s="574" t="s">
        <v>3</v>
      </c>
      <c r="O3401" s="842" t="s">
        <v>534</v>
      </c>
      <c r="P3401" s="843"/>
      <c r="Q3401" s="849"/>
      <c r="R3401" s="850"/>
      <c r="S3401" s="850"/>
      <c r="T3401" s="850"/>
      <c r="U3401" s="850"/>
      <c r="V3401" s="850"/>
      <c r="W3401" s="851"/>
    </row>
    <row r="3402" spans="2:23" s="256" customFormat="1" ht="17.100000000000001" customHeight="1" x14ac:dyDescent="0.15">
      <c r="B3402" s="574"/>
      <c r="C3402" s="574"/>
      <c r="D3402" s="844"/>
      <c r="E3402" s="845"/>
      <c r="F3402" s="849"/>
      <c r="G3402" s="850"/>
      <c r="H3402" s="850"/>
      <c r="I3402" s="850"/>
      <c r="J3402" s="850"/>
      <c r="K3402" s="850"/>
      <c r="L3402" s="851"/>
      <c r="M3402" s="574"/>
      <c r="N3402" s="574"/>
      <c r="O3402" s="844"/>
      <c r="P3402" s="845"/>
      <c r="Q3402" s="849"/>
      <c r="R3402" s="850"/>
      <c r="S3402" s="850"/>
      <c r="T3402" s="850"/>
      <c r="U3402" s="850"/>
      <c r="V3402" s="850"/>
      <c r="W3402" s="851"/>
    </row>
    <row r="3403" spans="2:23" s="256" customFormat="1" ht="17.100000000000001" customHeight="1" x14ac:dyDescent="0.15">
      <c r="B3403" s="574"/>
      <c r="C3403" s="574" t="s">
        <v>4</v>
      </c>
      <c r="D3403" s="842" t="s">
        <v>355</v>
      </c>
      <c r="E3403" s="843"/>
      <c r="F3403" s="849"/>
      <c r="G3403" s="850"/>
      <c r="H3403" s="850"/>
      <c r="I3403" s="850"/>
      <c r="J3403" s="850"/>
      <c r="K3403" s="850"/>
      <c r="L3403" s="851"/>
      <c r="M3403" s="574"/>
      <c r="N3403" s="574" t="s">
        <v>4</v>
      </c>
      <c r="O3403" s="842" t="s">
        <v>486</v>
      </c>
      <c r="P3403" s="843"/>
      <c r="Q3403" s="849"/>
      <c r="R3403" s="850"/>
      <c r="S3403" s="850"/>
      <c r="T3403" s="850"/>
      <c r="U3403" s="850"/>
      <c r="V3403" s="850"/>
      <c r="W3403" s="851"/>
    </row>
    <row r="3404" spans="2:23" s="256" customFormat="1" ht="17.100000000000001" customHeight="1" x14ac:dyDescent="0.15">
      <c r="B3404" s="574"/>
      <c r="C3404" s="574"/>
      <c r="D3404" s="844"/>
      <c r="E3404" s="845"/>
      <c r="F3404" s="849"/>
      <c r="G3404" s="850"/>
      <c r="H3404" s="850"/>
      <c r="I3404" s="850"/>
      <c r="J3404" s="850"/>
      <c r="K3404" s="850"/>
      <c r="L3404" s="851"/>
      <c r="M3404" s="574"/>
      <c r="N3404" s="574"/>
      <c r="O3404" s="844"/>
      <c r="P3404" s="845"/>
      <c r="Q3404" s="849"/>
      <c r="R3404" s="850"/>
      <c r="S3404" s="850"/>
      <c r="T3404" s="850"/>
      <c r="U3404" s="850"/>
      <c r="V3404" s="850"/>
      <c r="W3404" s="851"/>
    </row>
    <row r="3405" spans="2:23" s="256" customFormat="1" ht="17.100000000000001" customHeight="1" x14ac:dyDescent="0.15">
      <c r="B3405" s="522" t="s">
        <v>5</v>
      </c>
      <c r="C3405" s="524"/>
      <c r="D3405" s="827" t="s">
        <v>333</v>
      </c>
      <c r="E3405" s="828"/>
      <c r="F3405" s="849"/>
      <c r="G3405" s="850"/>
      <c r="H3405" s="850"/>
      <c r="I3405" s="850"/>
      <c r="J3405" s="850"/>
      <c r="K3405" s="850"/>
      <c r="L3405" s="851"/>
      <c r="M3405" s="522" t="s">
        <v>5</v>
      </c>
      <c r="N3405" s="524"/>
      <c r="O3405" s="827" t="s">
        <v>332</v>
      </c>
      <c r="P3405" s="828"/>
      <c r="Q3405" s="849"/>
      <c r="R3405" s="850"/>
      <c r="S3405" s="850"/>
      <c r="T3405" s="850"/>
      <c r="U3405" s="850"/>
      <c r="V3405" s="850"/>
      <c r="W3405" s="851"/>
    </row>
    <row r="3406" spans="2:23" s="256" customFormat="1" ht="17.100000000000001" customHeight="1" x14ac:dyDescent="0.15">
      <c r="B3406" s="522" t="s">
        <v>6</v>
      </c>
      <c r="C3406" s="524"/>
      <c r="D3406" s="844" t="s">
        <v>340</v>
      </c>
      <c r="E3406" s="845"/>
      <c r="F3406" s="849"/>
      <c r="G3406" s="850"/>
      <c r="H3406" s="850"/>
      <c r="I3406" s="850"/>
      <c r="J3406" s="850"/>
      <c r="K3406" s="850"/>
      <c r="L3406" s="851"/>
      <c r="M3406" s="522" t="s">
        <v>6</v>
      </c>
      <c r="N3406" s="524"/>
      <c r="O3406" s="844" t="s">
        <v>336</v>
      </c>
      <c r="P3406" s="845"/>
      <c r="Q3406" s="849"/>
      <c r="R3406" s="850"/>
      <c r="S3406" s="850"/>
      <c r="T3406" s="850"/>
      <c r="U3406" s="850"/>
      <c r="V3406" s="850"/>
      <c r="W3406" s="851"/>
    </row>
    <row r="3407" spans="2:23" s="256" customFormat="1" ht="17.100000000000001" customHeight="1" x14ac:dyDescent="0.15">
      <c r="B3407" s="562" t="s">
        <v>29</v>
      </c>
      <c r="C3407" s="831" t="s">
        <v>267</v>
      </c>
      <c r="D3407" s="832"/>
      <c r="E3407" s="260"/>
      <c r="F3407" s="849"/>
      <c r="G3407" s="850"/>
      <c r="H3407" s="850"/>
      <c r="I3407" s="850"/>
      <c r="J3407" s="850"/>
      <c r="K3407" s="850"/>
      <c r="L3407" s="851"/>
      <c r="M3407" s="562" t="s">
        <v>29</v>
      </c>
      <c r="N3407" s="831" t="s">
        <v>267</v>
      </c>
      <c r="O3407" s="832"/>
      <c r="P3407" s="260"/>
      <c r="Q3407" s="849"/>
      <c r="R3407" s="850"/>
      <c r="S3407" s="850"/>
      <c r="T3407" s="850"/>
      <c r="U3407" s="850"/>
      <c r="V3407" s="850"/>
      <c r="W3407" s="851"/>
    </row>
    <row r="3408" spans="2:23" s="256" customFormat="1" ht="17.100000000000001" customHeight="1" x14ac:dyDescent="0.15">
      <c r="B3408" s="565"/>
      <c r="C3408" s="831" t="s">
        <v>268</v>
      </c>
      <c r="D3408" s="832"/>
      <c r="E3408" s="261" t="s">
        <v>554</v>
      </c>
      <c r="F3408" s="852"/>
      <c r="G3408" s="853"/>
      <c r="H3408" s="853"/>
      <c r="I3408" s="853"/>
      <c r="J3408" s="853"/>
      <c r="K3408" s="853"/>
      <c r="L3408" s="854"/>
      <c r="M3408" s="565"/>
      <c r="N3408" s="831" t="s">
        <v>268</v>
      </c>
      <c r="O3408" s="832"/>
      <c r="P3408" s="261" t="s">
        <v>551</v>
      </c>
      <c r="Q3408" s="852"/>
      <c r="R3408" s="853"/>
      <c r="S3408" s="853"/>
      <c r="T3408" s="853"/>
      <c r="U3408" s="853"/>
      <c r="V3408" s="853"/>
      <c r="W3408" s="854"/>
    </row>
    <row r="3409" spans="2:31" s="256" customFormat="1" ht="17.100000000000001" customHeight="1" x14ac:dyDescent="0.15">
      <c r="B3409" s="522" t="s">
        <v>7</v>
      </c>
      <c r="C3409" s="523"/>
      <c r="D3409" s="524"/>
      <c r="E3409" s="833" t="s">
        <v>1496</v>
      </c>
      <c r="F3409" s="857"/>
      <c r="G3409" s="857"/>
      <c r="H3409" s="857"/>
      <c r="I3409" s="857"/>
      <c r="J3409" s="857"/>
      <c r="K3409" s="857"/>
      <c r="L3409" s="858"/>
      <c r="M3409" s="522" t="s">
        <v>7</v>
      </c>
      <c r="N3409" s="523"/>
      <c r="O3409" s="524"/>
      <c r="P3409" s="833" t="s">
        <v>1701</v>
      </c>
      <c r="Q3409" s="857"/>
      <c r="R3409" s="857"/>
      <c r="S3409" s="857"/>
      <c r="T3409" s="857"/>
      <c r="U3409" s="857"/>
      <c r="V3409" s="857"/>
      <c r="W3409" s="858"/>
    </row>
    <row r="3410" spans="2:31" s="256" customFormat="1" ht="17.100000000000001" customHeight="1" x14ac:dyDescent="0.15">
      <c r="B3410" s="522" t="s">
        <v>46</v>
      </c>
      <c r="C3410" s="523"/>
      <c r="D3410" s="524"/>
      <c r="E3410" s="813" t="s">
        <v>1116</v>
      </c>
      <c r="F3410" s="814"/>
      <c r="G3410" s="814"/>
      <c r="H3410" s="814"/>
      <c r="I3410" s="814"/>
      <c r="J3410" s="814"/>
      <c r="K3410" s="814"/>
      <c r="L3410" s="815"/>
      <c r="M3410" s="522" t="s">
        <v>46</v>
      </c>
      <c r="N3410" s="523"/>
      <c r="O3410" s="524"/>
      <c r="P3410" s="813" t="s">
        <v>1499</v>
      </c>
      <c r="Q3410" s="814"/>
      <c r="R3410" s="814"/>
      <c r="S3410" s="814"/>
      <c r="T3410" s="814"/>
      <c r="U3410" s="814"/>
      <c r="V3410" s="814"/>
      <c r="W3410" s="815"/>
    </row>
    <row r="3411" spans="2:31" s="256" customFormat="1" ht="17.100000000000001" customHeight="1" x14ac:dyDescent="0.15">
      <c r="B3411" s="522" t="s">
        <v>270</v>
      </c>
      <c r="C3411" s="523"/>
      <c r="D3411" s="524"/>
      <c r="E3411" s="813" t="s">
        <v>516</v>
      </c>
      <c r="F3411" s="814"/>
      <c r="G3411" s="814"/>
      <c r="H3411" s="855"/>
      <c r="I3411" s="855"/>
      <c r="J3411" s="855"/>
      <c r="K3411" s="855"/>
      <c r="L3411" s="856"/>
      <c r="M3411" s="522" t="s">
        <v>270</v>
      </c>
      <c r="N3411" s="523"/>
      <c r="O3411" s="524"/>
      <c r="P3411" s="813" t="s">
        <v>516</v>
      </c>
      <c r="Q3411" s="814"/>
      <c r="R3411" s="814"/>
      <c r="S3411" s="855"/>
      <c r="T3411" s="855"/>
      <c r="U3411" s="855"/>
      <c r="V3411" s="855"/>
      <c r="W3411" s="856"/>
    </row>
    <row r="3412" spans="2:31" s="256" customFormat="1" ht="17.100000000000001" customHeight="1" x14ac:dyDescent="0.15">
      <c r="B3412" s="522" t="s">
        <v>289</v>
      </c>
      <c r="C3412" s="523"/>
      <c r="D3412" s="524"/>
      <c r="E3412" s="813" t="s">
        <v>555</v>
      </c>
      <c r="F3412" s="814"/>
      <c r="G3412" s="814"/>
      <c r="H3412" s="816" t="s">
        <v>8</v>
      </c>
      <c r="I3412" s="817"/>
      <c r="J3412" s="818"/>
      <c r="K3412" s="819"/>
      <c r="L3412" s="820"/>
      <c r="M3412" s="522" t="s">
        <v>289</v>
      </c>
      <c r="N3412" s="523"/>
      <c r="O3412" s="524"/>
      <c r="P3412" s="813" t="s">
        <v>555</v>
      </c>
      <c r="Q3412" s="814"/>
      <c r="R3412" s="814"/>
      <c r="S3412" s="816" t="s">
        <v>8</v>
      </c>
      <c r="T3412" s="817"/>
      <c r="U3412" s="818"/>
      <c r="V3412" s="819"/>
      <c r="W3412" s="820"/>
    </row>
    <row r="3413" spans="2:31" s="256" customFormat="1" ht="17.100000000000001" customHeight="1" x14ac:dyDescent="0.15">
      <c r="B3413" s="565" t="s">
        <v>567</v>
      </c>
      <c r="C3413" s="566"/>
      <c r="D3413" s="885" t="s">
        <v>1117</v>
      </c>
      <c r="E3413" s="886"/>
      <c r="F3413" s="886"/>
      <c r="G3413" s="886"/>
      <c r="H3413" s="886"/>
      <c r="I3413" s="886"/>
      <c r="J3413" s="886"/>
      <c r="K3413" s="886"/>
      <c r="L3413" s="887"/>
      <c r="M3413" s="865" t="s">
        <v>567</v>
      </c>
      <c r="N3413" s="882"/>
      <c r="O3413" s="836" t="s">
        <v>1755</v>
      </c>
      <c r="P3413" s="837"/>
      <c r="Q3413" s="837"/>
      <c r="R3413" s="837"/>
      <c r="S3413" s="837"/>
      <c r="T3413" s="837"/>
      <c r="U3413" s="837"/>
      <c r="V3413" s="837"/>
      <c r="W3413" s="838"/>
    </row>
    <row r="3414" spans="2:31" ht="15" customHeight="1" x14ac:dyDescent="0.15">
      <c r="B3414" s="263"/>
      <c r="C3414" s="824" t="s">
        <v>568</v>
      </c>
      <c r="D3414" s="825"/>
      <c r="E3414" s="825"/>
      <c r="F3414" s="825"/>
      <c r="G3414" s="825"/>
      <c r="H3414" s="825"/>
      <c r="I3414" s="825"/>
      <c r="J3414" s="825"/>
      <c r="K3414" s="825"/>
      <c r="L3414" s="825"/>
      <c r="M3414" s="263"/>
      <c r="N3414" s="263" t="s">
        <v>569</v>
      </c>
      <c r="O3414" s="263"/>
      <c r="P3414" s="263"/>
      <c r="Q3414" s="263"/>
      <c r="R3414" s="263"/>
      <c r="S3414" s="263"/>
      <c r="T3414" s="263"/>
      <c r="U3414" s="263"/>
      <c r="V3414" s="263"/>
      <c r="W3414" s="263"/>
      <c r="AA3414" s="256"/>
      <c r="AB3414" s="256"/>
      <c r="AC3414" s="256"/>
      <c r="AD3414" s="256"/>
      <c r="AE3414" s="256"/>
    </row>
    <row r="3415" spans="2:31" ht="15" customHeight="1" x14ac:dyDescent="0.15">
      <c r="B3415" s="263"/>
      <c r="C3415" s="826"/>
      <c r="D3415" s="826"/>
      <c r="E3415" s="826"/>
      <c r="F3415" s="826"/>
      <c r="G3415" s="826"/>
      <c r="H3415" s="826"/>
      <c r="I3415" s="826"/>
      <c r="J3415" s="826"/>
      <c r="K3415" s="826"/>
      <c r="L3415" s="826"/>
      <c r="M3415" s="263"/>
      <c r="N3415" s="263" t="s">
        <v>570</v>
      </c>
      <c r="O3415" s="263"/>
      <c r="P3415" s="263"/>
      <c r="Q3415" s="263"/>
      <c r="R3415" s="263"/>
      <c r="S3415" s="263"/>
      <c r="T3415" s="263"/>
      <c r="U3415" s="263"/>
      <c r="V3415" s="263"/>
      <c r="W3415" s="263"/>
      <c r="AA3415" s="256"/>
      <c r="AB3415" s="256"/>
      <c r="AC3415" s="256"/>
      <c r="AD3415" s="256"/>
      <c r="AE3415" s="256"/>
    </row>
    <row r="3416" spans="2:31" ht="15" customHeight="1" x14ac:dyDescent="0.15">
      <c r="C3416" s="263" t="s">
        <v>571</v>
      </c>
      <c r="N3416" s="264" t="s">
        <v>517</v>
      </c>
      <c r="O3416" s="264"/>
      <c r="P3416" s="264"/>
      <c r="Q3416" s="264"/>
      <c r="R3416" s="264"/>
      <c r="S3416" s="264"/>
      <c r="T3416" s="264"/>
      <c r="U3416" s="264"/>
      <c r="V3416" s="264"/>
      <c r="AA3416" s="256"/>
      <c r="AB3416" s="256"/>
      <c r="AC3416" s="256"/>
      <c r="AD3416" s="256"/>
      <c r="AE3416" s="256"/>
    </row>
    <row r="3417" spans="2:31" ht="15" customHeight="1" x14ac:dyDescent="0.15">
      <c r="C3417" s="263" t="s">
        <v>573</v>
      </c>
      <c r="N3417" s="264" t="s">
        <v>572</v>
      </c>
      <c r="O3417" s="264"/>
      <c r="P3417" s="264"/>
      <c r="Q3417" s="264"/>
      <c r="R3417" s="264"/>
      <c r="S3417" s="264"/>
      <c r="T3417" s="264"/>
      <c r="U3417" s="264"/>
      <c r="V3417" s="264"/>
      <c r="AA3417" s="256"/>
      <c r="AB3417" s="256"/>
      <c r="AC3417" s="256"/>
      <c r="AD3417" s="256"/>
      <c r="AE3417" s="256"/>
    </row>
    <row r="3418" spans="2:31" x14ac:dyDescent="0.15">
      <c r="C3418" s="264" t="s">
        <v>542</v>
      </c>
      <c r="N3418" s="264" t="s">
        <v>450</v>
      </c>
      <c r="O3418" s="264"/>
      <c r="P3418" s="264"/>
      <c r="Q3418" s="264"/>
      <c r="R3418" s="264"/>
      <c r="S3418" s="264"/>
      <c r="T3418" s="264"/>
      <c r="U3418" s="264"/>
      <c r="V3418" s="264"/>
      <c r="AA3418" s="256"/>
      <c r="AB3418" s="256"/>
      <c r="AC3418" s="256"/>
      <c r="AD3418" s="256"/>
      <c r="AE3418" s="256"/>
    </row>
    <row r="3419" spans="2:31" x14ac:dyDescent="0.15">
      <c r="N3419" s="264"/>
      <c r="AA3419" s="256"/>
      <c r="AB3419" s="256"/>
      <c r="AC3419" s="256"/>
      <c r="AD3419" s="256"/>
      <c r="AE3419" s="256"/>
    </row>
    <row r="3420" spans="2:31" x14ac:dyDescent="0.15">
      <c r="N3420" s="264"/>
      <c r="AA3420" s="256"/>
      <c r="AB3420" s="256"/>
      <c r="AC3420" s="256"/>
      <c r="AD3420" s="256"/>
      <c r="AE3420" s="256"/>
    </row>
    <row r="3421" spans="2:31" ht="9" customHeight="1" x14ac:dyDescent="0.15">
      <c r="AA3421" s="256"/>
      <c r="AB3421" s="256"/>
      <c r="AC3421" s="256"/>
      <c r="AD3421" s="256"/>
      <c r="AE3421" s="256"/>
    </row>
    <row r="3422" spans="2:31" s="256" customFormat="1" ht="22.5" customHeight="1" x14ac:dyDescent="0.15">
      <c r="B3422" s="867" t="s">
        <v>563</v>
      </c>
      <c r="C3422" s="867"/>
      <c r="D3422" s="867"/>
      <c r="E3422" s="867"/>
      <c r="F3422" s="867"/>
      <c r="G3422" s="867"/>
      <c r="H3422" s="867"/>
      <c r="I3422" s="867"/>
      <c r="J3422" s="867"/>
      <c r="K3422" s="867"/>
      <c r="L3422" s="867"/>
      <c r="M3422" s="867"/>
      <c r="N3422" s="867"/>
      <c r="O3422" s="867"/>
      <c r="P3422" s="867"/>
      <c r="Q3422" s="867"/>
      <c r="R3422" s="867"/>
      <c r="S3422" s="867"/>
      <c r="T3422" s="867"/>
      <c r="U3422" s="867"/>
      <c r="V3422" s="867"/>
      <c r="W3422" s="867"/>
      <c r="Y3422" s="242" t="s">
        <v>551</v>
      </c>
    </row>
    <row r="3423" spans="2:31" s="256" customFormat="1" ht="20.100000000000001" customHeight="1" x14ac:dyDescent="0.15">
      <c r="B3423" s="258" t="s">
        <v>27</v>
      </c>
      <c r="C3423" s="258"/>
      <c r="D3423" s="868" t="str">
        <f>D3378</f>
        <v>ミネトンネル</v>
      </c>
      <c r="E3423" s="868"/>
      <c r="F3423" s="868"/>
      <c r="G3423" s="868"/>
      <c r="H3423" s="869" t="s">
        <v>28</v>
      </c>
      <c r="I3423" s="869"/>
      <c r="J3423" s="870" t="str">
        <f>J3378</f>
        <v>一般国道　316号</v>
      </c>
      <c r="K3423" s="870"/>
      <c r="L3423" s="870"/>
      <c r="M3423" s="871" t="s">
        <v>255</v>
      </c>
      <c r="N3423" s="871"/>
      <c r="O3423" s="871"/>
      <c r="P3423" s="872" t="str">
        <f>P3378</f>
        <v>株式会社ニュージェック</v>
      </c>
      <c r="Q3423" s="872"/>
      <c r="R3423" s="872"/>
      <c r="S3423" s="562" t="s">
        <v>220</v>
      </c>
      <c r="T3423" s="564"/>
      <c r="U3423" s="873">
        <f>U3378</f>
        <v>44294</v>
      </c>
      <c r="V3423" s="874"/>
      <c r="W3423" s="875"/>
      <c r="Y3423" s="242" t="s">
        <v>554</v>
      </c>
    </row>
    <row r="3424" spans="2:31" s="256" customFormat="1" ht="20.100000000000001" customHeight="1" x14ac:dyDescent="0.15">
      <c r="B3424" s="259" t="s">
        <v>0</v>
      </c>
      <c r="C3424" s="259"/>
      <c r="D3424" s="879" t="str">
        <f>D3379</f>
        <v>美祢トンネル</v>
      </c>
      <c r="E3424" s="879"/>
      <c r="F3424" s="879"/>
      <c r="G3424" s="879"/>
      <c r="H3424" s="541" t="s">
        <v>1</v>
      </c>
      <c r="I3424" s="541"/>
      <c r="J3424" s="870" t="str">
        <f>J3379</f>
        <v>宇部土木建築事務所</v>
      </c>
      <c r="K3424" s="870"/>
      <c r="L3424" s="870"/>
      <c r="M3424" s="871" t="s">
        <v>256</v>
      </c>
      <c r="N3424" s="871"/>
      <c r="O3424" s="871"/>
      <c r="P3424" s="872" t="str">
        <f>P3379</f>
        <v>石村　勝伸</v>
      </c>
      <c r="Q3424" s="872"/>
      <c r="R3424" s="872"/>
      <c r="S3424" s="705"/>
      <c r="T3424" s="706"/>
      <c r="U3424" s="876"/>
      <c r="V3424" s="877"/>
      <c r="W3424" s="878"/>
      <c r="Y3424" s="242" t="s">
        <v>54</v>
      </c>
    </row>
    <row r="3425" spans="2:31" s="256" customFormat="1" ht="20.100000000000001" customHeight="1" x14ac:dyDescent="0.15">
      <c r="B3425" s="861" t="s">
        <v>564</v>
      </c>
      <c r="C3425" s="839" t="s">
        <v>565</v>
      </c>
      <c r="D3425" s="883" t="s">
        <v>783</v>
      </c>
      <c r="E3425" s="884"/>
      <c r="F3425" s="846"/>
      <c r="G3425" s="847"/>
      <c r="H3425" s="847"/>
      <c r="I3425" s="847"/>
      <c r="J3425" s="847"/>
      <c r="K3425" s="847"/>
      <c r="L3425" s="848"/>
      <c r="M3425" s="861" t="s">
        <v>564</v>
      </c>
      <c r="N3425" s="839" t="s">
        <v>565</v>
      </c>
      <c r="O3425" s="883" t="s">
        <v>783</v>
      </c>
      <c r="P3425" s="884"/>
      <c r="Q3425" s="846"/>
      <c r="R3425" s="847"/>
      <c r="S3425" s="847"/>
      <c r="T3425" s="847"/>
      <c r="U3425" s="847"/>
      <c r="V3425" s="847"/>
      <c r="W3425" s="848"/>
      <c r="Y3425" s="242" t="s">
        <v>55</v>
      </c>
    </row>
    <row r="3426" spans="2:31" s="256" customFormat="1" ht="20.100000000000001" customHeight="1" x14ac:dyDescent="0.15">
      <c r="B3426" s="859"/>
      <c r="C3426" s="830"/>
      <c r="D3426" s="880"/>
      <c r="E3426" s="881"/>
      <c r="F3426" s="849"/>
      <c r="G3426" s="850"/>
      <c r="H3426" s="850"/>
      <c r="I3426" s="850"/>
      <c r="J3426" s="850"/>
      <c r="K3426" s="850"/>
      <c r="L3426" s="851"/>
      <c r="M3426" s="859"/>
      <c r="N3426" s="830"/>
      <c r="O3426" s="880"/>
      <c r="P3426" s="881"/>
      <c r="Q3426" s="849"/>
      <c r="R3426" s="850"/>
      <c r="S3426" s="850"/>
      <c r="T3426" s="850"/>
      <c r="U3426" s="850"/>
      <c r="V3426" s="850"/>
      <c r="W3426" s="851"/>
    </row>
    <row r="3427" spans="2:31" s="256" customFormat="1" ht="20.100000000000001" customHeight="1" x14ac:dyDescent="0.15">
      <c r="B3427" s="859"/>
      <c r="C3427" s="839" t="s">
        <v>2</v>
      </c>
      <c r="D3427" s="842">
        <v>2</v>
      </c>
      <c r="E3427" s="843"/>
      <c r="F3427" s="849"/>
      <c r="G3427" s="850"/>
      <c r="H3427" s="850"/>
      <c r="I3427" s="850"/>
      <c r="J3427" s="850"/>
      <c r="K3427" s="850"/>
      <c r="L3427" s="851"/>
      <c r="M3427" s="859"/>
      <c r="N3427" s="839" t="s">
        <v>2</v>
      </c>
      <c r="O3427" s="842">
        <v>3</v>
      </c>
      <c r="P3427" s="843"/>
      <c r="Q3427" s="849"/>
      <c r="R3427" s="850"/>
      <c r="S3427" s="850"/>
      <c r="T3427" s="850"/>
      <c r="U3427" s="850"/>
      <c r="V3427" s="850"/>
      <c r="W3427" s="851"/>
    </row>
    <row r="3428" spans="2:31" s="256" customFormat="1" ht="20.100000000000001" customHeight="1" x14ac:dyDescent="0.15">
      <c r="B3428" s="860"/>
      <c r="C3428" s="830"/>
      <c r="D3428" s="844"/>
      <c r="E3428" s="845"/>
      <c r="F3428" s="849"/>
      <c r="G3428" s="850"/>
      <c r="H3428" s="850"/>
      <c r="I3428" s="850"/>
      <c r="J3428" s="850"/>
      <c r="K3428" s="850"/>
      <c r="L3428" s="851"/>
      <c r="M3428" s="860"/>
      <c r="N3428" s="830"/>
      <c r="O3428" s="844"/>
      <c r="P3428" s="845"/>
      <c r="Q3428" s="849"/>
      <c r="R3428" s="850"/>
      <c r="S3428" s="850"/>
      <c r="T3428" s="850"/>
      <c r="U3428" s="850"/>
      <c r="V3428" s="850"/>
      <c r="W3428" s="851"/>
    </row>
    <row r="3429" spans="2:31" s="256" customFormat="1" ht="17.100000000000001" customHeight="1" x14ac:dyDescent="0.15">
      <c r="B3429" s="574" t="s">
        <v>566</v>
      </c>
      <c r="C3429" s="574" t="s">
        <v>3</v>
      </c>
      <c r="D3429" s="842" t="s">
        <v>534</v>
      </c>
      <c r="E3429" s="843"/>
      <c r="F3429" s="849"/>
      <c r="G3429" s="850"/>
      <c r="H3429" s="850"/>
      <c r="I3429" s="850"/>
      <c r="J3429" s="850"/>
      <c r="K3429" s="850"/>
      <c r="L3429" s="851"/>
      <c r="M3429" s="574" t="s">
        <v>566</v>
      </c>
      <c r="N3429" s="574" t="s">
        <v>3</v>
      </c>
      <c r="O3429" s="842" t="s">
        <v>534</v>
      </c>
      <c r="P3429" s="843"/>
      <c r="Q3429" s="849"/>
      <c r="R3429" s="850"/>
      <c r="S3429" s="850"/>
      <c r="T3429" s="850"/>
      <c r="U3429" s="850"/>
      <c r="V3429" s="850"/>
      <c r="W3429" s="851"/>
      <c r="AA3429" s="257"/>
      <c r="AB3429" s="257"/>
      <c r="AC3429" s="257"/>
      <c r="AD3429" s="257"/>
      <c r="AE3429" s="257"/>
    </row>
    <row r="3430" spans="2:31" s="256" customFormat="1" ht="17.100000000000001" customHeight="1" x14ac:dyDescent="0.15">
      <c r="B3430" s="574"/>
      <c r="C3430" s="574"/>
      <c r="D3430" s="844"/>
      <c r="E3430" s="845"/>
      <c r="F3430" s="849"/>
      <c r="G3430" s="850"/>
      <c r="H3430" s="850"/>
      <c r="I3430" s="850"/>
      <c r="J3430" s="850"/>
      <c r="K3430" s="850"/>
      <c r="L3430" s="851"/>
      <c r="M3430" s="574"/>
      <c r="N3430" s="574"/>
      <c r="O3430" s="844"/>
      <c r="P3430" s="845"/>
      <c r="Q3430" s="849"/>
      <c r="R3430" s="850"/>
      <c r="S3430" s="850"/>
      <c r="T3430" s="850"/>
      <c r="U3430" s="850"/>
      <c r="V3430" s="850"/>
      <c r="W3430" s="851"/>
      <c r="AA3430" s="257"/>
      <c r="AB3430" s="257"/>
      <c r="AC3430" s="257"/>
      <c r="AD3430" s="257"/>
      <c r="AE3430" s="257"/>
    </row>
    <row r="3431" spans="2:31" s="256" customFormat="1" ht="17.100000000000001" customHeight="1" x14ac:dyDescent="0.15">
      <c r="B3431" s="574"/>
      <c r="C3431" s="574" t="s">
        <v>4</v>
      </c>
      <c r="D3431" s="842" t="s">
        <v>485</v>
      </c>
      <c r="E3431" s="843"/>
      <c r="F3431" s="849"/>
      <c r="G3431" s="850"/>
      <c r="H3431" s="850"/>
      <c r="I3431" s="850"/>
      <c r="J3431" s="850"/>
      <c r="K3431" s="850"/>
      <c r="L3431" s="851"/>
      <c r="M3431" s="574"/>
      <c r="N3431" s="574" t="s">
        <v>4</v>
      </c>
      <c r="O3431" s="842" t="s">
        <v>485</v>
      </c>
      <c r="P3431" s="843"/>
      <c r="Q3431" s="849"/>
      <c r="R3431" s="850"/>
      <c r="S3431" s="850"/>
      <c r="T3431" s="850"/>
      <c r="U3431" s="850"/>
      <c r="V3431" s="850"/>
      <c r="W3431" s="851"/>
      <c r="AA3431" s="257"/>
      <c r="AB3431" s="257"/>
      <c r="AC3431" s="257"/>
      <c r="AD3431" s="257"/>
      <c r="AE3431" s="257"/>
    </row>
    <row r="3432" spans="2:31" s="256" customFormat="1" ht="17.100000000000001" customHeight="1" x14ac:dyDescent="0.15">
      <c r="B3432" s="574"/>
      <c r="C3432" s="574"/>
      <c r="D3432" s="844"/>
      <c r="E3432" s="845"/>
      <c r="F3432" s="849"/>
      <c r="G3432" s="850"/>
      <c r="H3432" s="850"/>
      <c r="I3432" s="850"/>
      <c r="J3432" s="850"/>
      <c r="K3432" s="850"/>
      <c r="L3432" s="851"/>
      <c r="M3432" s="574"/>
      <c r="N3432" s="574"/>
      <c r="O3432" s="844"/>
      <c r="P3432" s="845"/>
      <c r="Q3432" s="849"/>
      <c r="R3432" s="850"/>
      <c r="S3432" s="850"/>
      <c r="T3432" s="850"/>
      <c r="U3432" s="850"/>
      <c r="V3432" s="850"/>
      <c r="W3432" s="851"/>
      <c r="AA3432" s="257"/>
      <c r="AB3432" s="257"/>
      <c r="AC3432" s="257"/>
      <c r="AD3432" s="257"/>
      <c r="AE3432" s="257"/>
    </row>
    <row r="3433" spans="2:31" s="256" customFormat="1" ht="17.100000000000001" customHeight="1" x14ac:dyDescent="0.15">
      <c r="B3433" s="522" t="s">
        <v>5</v>
      </c>
      <c r="C3433" s="524"/>
      <c r="D3433" s="827" t="s">
        <v>333</v>
      </c>
      <c r="E3433" s="828"/>
      <c r="F3433" s="849"/>
      <c r="G3433" s="850"/>
      <c r="H3433" s="850"/>
      <c r="I3433" s="850"/>
      <c r="J3433" s="850"/>
      <c r="K3433" s="850"/>
      <c r="L3433" s="851"/>
      <c r="M3433" s="522" t="s">
        <v>5</v>
      </c>
      <c r="N3433" s="524"/>
      <c r="O3433" s="827" t="s">
        <v>332</v>
      </c>
      <c r="P3433" s="828"/>
      <c r="Q3433" s="849"/>
      <c r="R3433" s="850"/>
      <c r="S3433" s="850"/>
      <c r="T3433" s="850"/>
      <c r="U3433" s="850"/>
      <c r="V3433" s="850"/>
      <c r="W3433" s="851"/>
      <c r="AA3433" s="257"/>
      <c r="AB3433" s="257"/>
      <c r="AC3433" s="257"/>
      <c r="AD3433" s="257"/>
      <c r="AE3433" s="257"/>
    </row>
    <row r="3434" spans="2:31" s="256" customFormat="1" ht="17.100000000000001" customHeight="1" x14ac:dyDescent="0.15">
      <c r="B3434" s="522" t="s">
        <v>6</v>
      </c>
      <c r="C3434" s="524"/>
      <c r="D3434" s="844" t="s">
        <v>333</v>
      </c>
      <c r="E3434" s="845"/>
      <c r="F3434" s="849"/>
      <c r="G3434" s="850"/>
      <c r="H3434" s="850"/>
      <c r="I3434" s="850"/>
      <c r="J3434" s="850"/>
      <c r="K3434" s="850"/>
      <c r="L3434" s="851"/>
      <c r="M3434" s="522" t="s">
        <v>6</v>
      </c>
      <c r="N3434" s="524"/>
      <c r="O3434" s="844" t="s">
        <v>532</v>
      </c>
      <c r="P3434" s="845"/>
      <c r="Q3434" s="849"/>
      <c r="R3434" s="850"/>
      <c r="S3434" s="850"/>
      <c r="T3434" s="850"/>
      <c r="U3434" s="850"/>
      <c r="V3434" s="850"/>
      <c r="W3434" s="851"/>
    </row>
    <row r="3435" spans="2:31" s="256" customFormat="1" ht="17.100000000000001" customHeight="1" x14ac:dyDescent="0.15">
      <c r="B3435" s="562" t="s">
        <v>29</v>
      </c>
      <c r="C3435" s="831" t="s">
        <v>267</v>
      </c>
      <c r="D3435" s="832"/>
      <c r="E3435" s="260"/>
      <c r="F3435" s="849"/>
      <c r="G3435" s="850"/>
      <c r="H3435" s="850"/>
      <c r="I3435" s="850"/>
      <c r="J3435" s="850"/>
      <c r="K3435" s="850"/>
      <c r="L3435" s="851"/>
      <c r="M3435" s="562" t="s">
        <v>29</v>
      </c>
      <c r="N3435" s="831" t="s">
        <v>267</v>
      </c>
      <c r="O3435" s="832"/>
      <c r="P3435" s="260" t="s">
        <v>554</v>
      </c>
      <c r="Q3435" s="849"/>
      <c r="R3435" s="850"/>
      <c r="S3435" s="850"/>
      <c r="T3435" s="850"/>
      <c r="U3435" s="850"/>
      <c r="V3435" s="850"/>
      <c r="W3435" s="851"/>
    </row>
    <row r="3436" spans="2:31" s="256" customFormat="1" ht="17.100000000000001" customHeight="1" x14ac:dyDescent="0.15">
      <c r="B3436" s="565"/>
      <c r="C3436" s="831" t="s">
        <v>268</v>
      </c>
      <c r="D3436" s="832"/>
      <c r="E3436" s="261" t="s">
        <v>554</v>
      </c>
      <c r="F3436" s="852"/>
      <c r="G3436" s="853"/>
      <c r="H3436" s="853"/>
      <c r="I3436" s="853"/>
      <c r="J3436" s="853"/>
      <c r="K3436" s="853"/>
      <c r="L3436" s="854"/>
      <c r="M3436" s="565"/>
      <c r="N3436" s="831" t="s">
        <v>268</v>
      </c>
      <c r="O3436" s="832"/>
      <c r="P3436" s="261" t="s">
        <v>551</v>
      </c>
      <c r="Q3436" s="852"/>
      <c r="R3436" s="853"/>
      <c r="S3436" s="853"/>
      <c r="T3436" s="853"/>
      <c r="U3436" s="853"/>
      <c r="V3436" s="853"/>
      <c r="W3436" s="854"/>
    </row>
    <row r="3437" spans="2:31" s="256" customFormat="1" ht="17.100000000000001" customHeight="1" x14ac:dyDescent="0.15">
      <c r="B3437" s="522" t="s">
        <v>7</v>
      </c>
      <c r="C3437" s="523"/>
      <c r="D3437" s="524"/>
      <c r="E3437" s="833" t="s">
        <v>1498</v>
      </c>
      <c r="F3437" s="857"/>
      <c r="G3437" s="857"/>
      <c r="H3437" s="857"/>
      <c r="I3437" s="857"/>
      <c r="J3437" s="857"/>
      <c r="K3437" s="857"/>
      <c r="L3437" s="858"/>
      <c r="M3437" s="522" t="s">
        <v>7</v>
      </c>
      <c r="N3437" s="523"/>
      <c r="O3437" s="524"/>
      <c r="P3437" s="813" t="s">
        <v>1199</v>
      </c>
      <c r="Q3437" s="814"/>
      <c r="R3437" s="814"/>
      <c r="S3437" s="814"/>
      <c r="T3437" s="814"/>
      <c r="U3437" s="814"/>
      <c r="V3437" s="814"/>
      <c r="W3437" s="815"/>
    </row>
    <row r="3438" spans="2:31" s="256" customFormat="1" ht="17.100000000000001" customHeight="1" x14ac:dyDescent="0.15">
      <c r="B3438" s="522" t="s">
        <v>46</v>
      </c>
      <c r="C3438" s="523"/>
      <c r="D3438" s="524"/>
      <c r="E3438" s="813" t="s">
        <v>516</v>
      </c>
      <c r="F3438" s="814"/>
      <c r="G3438" s="814"/>
      <c r="H3438" s="855"/>
      <c r="I3438" s="855"/>
      <c r="J3438" s="855"/>
      <c r="K3438" s="855"/>
      <c r="L3438" s="856"/>
      <c r="M3438" s="522" t="s">
        <v>46</v>
      </c>
      <c r="N3438" s="523"/>
      <c r="O3438" s="524"/>
      <c r="P3438" s="813" t="s">
        <v>516</v>
      </c>
      <c r="Q3438" s="814"/>
      <c r="R3438" s="814"/>
      <c r="S3438" s="855"/>
      <c r="T3438" s="855"/>
      <c r="U3438" s="855"/>
      <c r="V3438" s="855"/>
      <c r="W3438" s="856"/>
    </row>
    <row r="3439" spans="2:31" s="256" customFormat="1" ht="17.100000000000001" customHeight="1" x14ac:dyDescent="0.15">
      <c r="B3439" s="522" t="s">
        <v>270</v>
      </c>
      <c r="C3439" s="523"/>
      <c r="D3439" s="524"/>
      <c r="E3439" s="813" t="s">
        <v>516</v>
      </c>
      <c r="F3439" s="814"/>
      <c r="G3439" s="814"/>
      <c r="H3439" s="855"/>
      <c r="I3439" s="855"/>
      <c r="J3439" s="855"/>
      <c r="K3439" s="855"/>
      <c r="L3439" s="856"/>
      <c r="M3439" s="522" t="s">
        <v>270</v>
      </c>
      <c r="N3439" s="523"/>
      <c r="O3439" s="524"/>
      <c r="P3439" s="813" t="s">
        <v>516</v>
      </c>
      <c r="Q3439" s="814"/>
      <c r="R3439" s="814"/>
      <c r="S3439" s="855"/>
      <c r="T3439" s="855"/>
      <c r="U3439" s="855"/>
      <c r="V3439" s="855"/>
      <c r="W3439" s="856"/>
    </row>
    <row r="3440" spans="2:31" s="256" customFormat="1" ht="17.100000000000001" customHeight="1" x14ac:dyDescent="0.15">
      <c r="B3440" s="522" t="s">
        <v>289</v>
      </c>
      <c r="C3440" s="523"/>
      <c r="D3440" s="524"/>
      <c r="E3440" s="813" t="s">
        <v>555</v>
      </c>
      <c r="F3440" s="814"/>
      <c r="G3440" s="814"/>
      <c r="H3440" s="816" t="s">
        <v>8</v>
      </c>
      <c r="I3440" s="817"/>
      <c r="J3440" s="818"/>
      <c r="K3440" s="819"/>
      <c r="L3440" s="820"/>
      <c r="M3440" s="522" t="s">
        <v>289</v>
      </c>
      <c r="N3440" s="523"/>
      <c r="O3440" s="524"/>
      <c r="P3440" s="813" t="s">
        <v>555</v>
      </c>
      <c r="Q3440" s="814"/>
      <c r="R3440" s="814"/>
      <c r="S3440" s="816" t="s">
        <v>8</v>
      </c>
      <c r="T3440" s="817"/>
      <c r="U3440" s="818"/>
      <c r="V3440" s="819"/>
      <c r="W3440" s="820"/>
    </row>
    <row r="3441" spans="2:23" s="256" customFormat="1" ht="17.100000000000001" customHeight="1" x14ac:dyDescent="0.15">
      <c r="B3441" s="865" t="s">
        <v>567</v>
      </c>
      <c r="C3441" s="882"/>
      <c r="D3441" s="821" t="s">
        <v>1500</v>
      </c>
      <c r="E3441" s="822"/>
      <c r="F3441" s="822"/>
      <c r="G3441" s="822"/>
      <c r="H3441" s="822"/>
      <c r="I3441" s="822"/>
      <c r="J3441" s="822"/>
      <c r="K3441" s="822"/>
      <c r="L3441" s="823"/>
      <c r="M3441" s="522" t="s">
        <v>567</v>
      </c>
      <c r="N3441" s="523"/>
      <c r="O3441" s="821" t="s">
        <v>1756</v>
      </c>
      <c r="P3441" s="822"/>
      <c r="Q3441" s="822"/>
      <c r="R3441" s="822"/>
      <c r="S3441" s="822"/>
      <c r="T3441" s="822"/>
      <c r="U3441" s="822"/>
      <c r="V3441" s="822"/>
      <c r="W3441" s="823"/>
    </row>
    <row r="3442" spans="2:23" s="256" customFormat="1" ht="20.100000000000001" customHeight="1" x14ac:dyDescent="0.15">
      <c r="B3442" s="861" t="s">
        <v>564</v>
      </c>
      <c r="C3442" s="839" t="s">
        <v>565</v>
      </c>
      <c r="D3442" s="883" t="s">
        <v>783</v>
      </c>
      <c r="E3442" s="884"/>
      <c r="F3442" s="846"/>
      <c r="G3442" s="847"/>
      <c r="H3442" s="847"/>
      <c r="I3442" s="847"/>
      <c r="J3442" s="847"/>
      <c r="K3442" s="847"/>
      <c r="L3442" s="848"/>
      <c r="M3442" s="861" t="s">
        <v>564</v>
      </c>
      <c r="N3442" s="839" t="s">
        <v>565</v>
      </c>
      <c r="O3442" s="883" t="s">
        <v>784</v>
      </c>
      <c r="P3442" s="884"/>
      <c r="Q3442" s="846"/>
      <c r="R3442" s="847"/>
      <c r="S3442" s="847"/>
      <c r="T3442" s="847"/>
      <c r="U3442" s="847"/>
      <c r="V3442" s="847"/>
      <c r="W3442" s="848"/>
    </row>
    <row r="3443" spans="2:23" s="256" customFormat="1" ht="20.100000000000001" customHeight="1" x14ac:dyDescent="0.15">
      <c r="B3443" s="859"/>
      <c r="C3443" s="830"/>
      <c r="D3443" s="880"/>
      <c r="E3443" s="881"/>
      <c r="F3443" s="849"/>
      <c r="G3443" s="850"/>
      <c r="H3443" s="850"/>
      <c r="I3443" s="850"/>
      <c r="J3443" s="850"/>
      <c r="K3443" s="850"/>
      <c r="L3443" s="851"/>
      <c r="M3443" s="859"/>
      <c r="N3443" s="830"/>
      <c r="O3443" s="880"/>
      <c r="P3443" s="881"/>
      <c r="Q3443" s="849"/>
      <c r="R3443" s="850"/>
      <c r="S3443" s="850"/>
      <c r="T3443" s="850"/>
      <c r="U3443" s="850"/>
      <c r="V3443" s="850"/>
      <c r="W3443" s="851"/>
    </row>
    <row r="3444" spans="2:23" s="256" customFormat="1" ht="20.100000000000001" customHeight="1" x14ac:dyDescent="0.15">
      <c r="B3444" s="859"/>
      <c r="C3444" s="839" t="s">
        <v>2</v>
      </c>
      <c r="D3444" s="842">
        <v>4</v>
      </c>
      <c r="E3444" s="843"/>
      <c r="F3444" s="849"/>
      <c r="G3444" s="850"/>
      <c r="H3444" s="850"/>
      <c r="I3444" s="850"/>
      <c r="J3444" s="850"/>
      <c r="K3444" s="850"/>
      <c r="L3444" s="851"/>
      <c r="M3444" s="859"/>
      <c r="N3444" s="839" t="s">
        <v>2</v>
      </c>
      <c r="O3444" s="842">
        <v>1</v>
      </c>
      <c r="P3444" s="843"/>
      <c r="Q3444" s="849"/>
      <c r="R3444" s="850"/>
      <c r="S3444" s="850"/>
      <c r="T3444" s="850"/>
      <c r="U3444" s="850"/>
      <c r="V3444" s="850"/>
      <c r="W3444" s="851"/>
    </row>
    <row r="3445" spans="2:23" s="256" customFormat="1" ht="20.100000000000001" customHeight="1" x14ac:dyDescent="0.15">
      <c r="B3445" s="860"/>
      <c r="C3445" s="830"/>
      <c r="D3445" s="844"/>
      <c r="E3445" s="845"/>
      <c r="F3445" s="849"/>
      <c r="G3445" s="850"/>
      <c r="H3445" s="850"/>
      <c r="I3445" s="850"/>
      <c r="J3445" s="850"/>
      <c r="K3445" s="850"/>
      <c r="L3445" s="851"/>
      <c r="M3445" s="860"/>
      <c r="N3445" s="830"/>
      <c r="O3445" s="844"/>
      <c r="P3445" s="845"/>
      <c r="Q3445" s="849"/>
      <c r="R3445" s="850"/>
      <c r="S3445" s="850"/>
      <c r="T3445" s="850"/>
      <c r="U3445" s="850"/>
      <c r="V3445" s="850"/>
      <c r="W3445" s="851"/>
    </row>
    <row r="3446" spans="2:23" s="256" customFormat="1" ht="17.100000000000001" customHeight="1" x14ac:dyDescent="0.15">
      <c r="B3446" s="574" t="s">
        <v>566</v>
      </c>
      <c r="C3446" s="574" t="s">
        <v>3</v>
      </c>
      <c r="D3446" s="842" t="s">
        <v>331</v>
      </c>
      <c r="E3446" s="843"/>
      <c r="F3446" s="849"/>
      <c r="G3446" s="850"/>
      <c r="H3446" s="850"/>
      <c r="I3446" s="850"/>
      <c r="J3446" s="850"/>
      <c r="K3446" s="850"/>
      <c r="L3446" s="851"/>
      <c r="M3446" s="574" t="s">
        <v>566</v>
      </c>
      <c r="N3446" s="574" t="s">
        <v>3</v>
      </c>
      <c r="O3446" s="842" t="s">
        <v>534</v>
      </c>
      <c r="P3446" s="843"/>
      <c r="Q3446" s="849"/>
      <c r="R3446" s="850"/>
      <c r="S3446" s="850"/>
      <c r="T3446" s="850"/>
      <c r="U3446" s="850"/>
      <c r="V3446" s="850"/>
      <c r="W3446" s="851"/>
    </row>
    <row r="3447" spans="2:23" s="256" customFormat="1" ht="17.100000000000001" customHeight="1" x14ac:dyDescent="0.15">
      <c r="B3447" s="574"/>
      <c r="C3447" s="574"/>
      <c r="D3447" s="844"/>
      <c r="E3447" s="845"/>
      <c r="F3447" s="849"/>
      <c r="G3447" s="850"/>
      <c r="H3447" s="850"/>
      <c r="I3447" s="850"/>
      <c r="J3447" s="850"/>
      <c r="K3447" s="850"/>
      <c r="L3447" s="851"/>
      <c r="M3447" s="574"/>
      <c r="N3447" s="574"/>
      <c r="O3447" s="844"/>
      <c r="P3447" s="845"/>
      <c r="Q3447" s="849"/>
      <c r="R3447" s="850"/>
      <c r="S3447" s="850"/>
      <c r="T3447" s="850"/>
      <c r="U3447" s="850"/>
      <c r="V3447" s="850"/>
      <c r="W3447" s="851"/>
    </row>
    <row r="3448" spans="2:23" s="256" customFormat="1" ht="17.100000000000001" customHeight="1" x14ac:dyDescent="0.15">
      <c r="B3448" s="574"/>
      <c r="C3448" s="574" t="s">
        <v>4</v>
      </c>
      <c r="D3448" s="842" t="s">
        <v>354</v>
      </c>
      <c r="E3448" s="843"/>
      <c r="F3448" s="849"/>
      <c r="G3448" s="850"/>
      <c r="H3448" s="850"/>
      <c r="I3448" s="850"/>
      <c r="J3448" s="850"/>
      <c r="K3448" s="850"/>
      <c r="L3448" s="851"/>
      <c r="M3448" s="574"/>
      <c r="N3448" s="574" t="s">
        <v>4</v>
      </c>
      <c r="O3448" s="842" t="s">
        <v>486</v>
      </c>
      <c r="P3448" s="843"/>
      <c r="Q3448" s="849"/>
      <c r="R3448" s="850"/>
      <c r="S3448" s="850"/>
      <c r="T3448" s="850"/>
      <c r="U3448" s="850"/>
      <c r="V3448" s="850"/>
      <c r="W3448" s="851"/>
    </row>
    <row r="3449" spans="2:23" s="256" customFormat="1" ht="17.100000000000001" customHeight="1" x14ac:dyDescent="0.15">
      <c r="B3449" s="574"/>
      <c r="C3449" s="574"/>
      <c r="D3449" s="844"/>
      <c r="E3449" s="845"/>
      <c r="F3449" s="849"/>
      <c r="G3449" s="850"/>
      <c r="H3449" s="850"/>
      <c r="I3449" s="850"/>
      <c r="J3449" s="850"/>
      <c r="K3449" s="850"/>
      <c r="L3449" s="851"/>
      <c r="M3449" s="574"/>
      <c r="N3449" s="574"/>
      <c r="O3449" s="844"/>
      <c r="P3449" s="845"/>
      <c r="Q3449" s="849"/>
      <c r="R3449" s="850"/>
      <c r="S3449" s="850"/>
      <c r="T3449" s="850"/>
      <c r="U3449" s="850"/>
      <c r="V3449" s="850"/>
      <c r="W3449" s="851"/>
    </row>
    <row r="3450" spans="2:23" s="256" customFormat="1" ht="17.100000000000001" customHeight="1" x14ac:dyDescent="0.15">
      <c r="B3450" s="522" t="s">
        <v>5</v>
      </c>
      <c r="C3450" s="524"/>
      <c r="D3450" s="827" t="s">
        <v>332</v>
      </c>
      <c r="E3450" s="828"/>
      <c r="F3450" s="849"/>
      <c r="G3450" s="850"/>
      <c r="H3450" s="850"/>
      <c r="I3450" s="850"/>
      <c r="J3450" s="850"/>
      <c r="K3450" s="850"/>
      <c r="L3450" s="851"/>
      <c r="M3450" s="522" t="s">
        <v>5</v>
      </c>
      <c r="N3450" s="524"/>
      <c r="O3450" s="827" t="s">
        <v>332</v>
      </c>
      <c r="P3450" s="828"/>
      <c r="Q3450" s="849"/>
      <c r="R3450" s="850"/>
      <c r="S3450" s="850"/>
      <c r="T3450" s="850"/>
      <c r="U3450" s="850"/>
      <c r="V3450" s="850"/>
      <c r="W3450" s="851"/>
    </row>
    <row r="3451" spans="2:23" s="256" customFormat="1" ht="17.100000000000001" customHeight="1" x14ac:dyDescent="0.15">
      <c r="B3451" s="522" t="s">
        <v>6</v>
      </c>
      <c r="C3451" s="524"/>
      <c r="D3451" s="844" t="s">
        <v>532</v>
      </c>
      <c r="E3451" s="845"/>
      <c r="F3451" s="849"/>
      <c r="G3451" s="850"/>
      <c r="H3451" s="850"/>
      <c r="I3451" s="850"/>
      <c r="J3451" s="850"/>
      <c r="K3451" s="850"/>
      <c r="L3451" s="851"/>
      <c r="M3451" s="522" t="s">
        <v>6</v>
      </c>
      <c r="N3451" s="524"/>
      <c r="O3451" s="844" t="s">
        <v>338</v>
      </c>
      <c r="P3451" s="845"/>
      <c r="Q3451" s="849"/>
      <c r="R3451" s="850"/>
      <c r="S3451" s="850"/>
      <c r="T3451" s="850"/>
      <c r="U3451" s="850"/>
      <c r="V3451" s="850"/>
      <c r="W3451" s="851"/>
    </row>
    <row r="3452" spans="2:23" s="256" customFormat="1" ht="17.100000000000001" customHeight="1" x14ac:dyDescent="0.15">
      <c r="B3452" s="562" t="s">
        <v>29</v>
      </c>
      <c r="C3452" s="831" t="s">
        <v>267</v>
      </c>
      <c r="D3452" s="832"/>
      <c r="E3452" s="260"/>
      <c r="F3452" s="849"/>
      <c r="G3452" s="850"/>
      <c r="H3452" s="850"/>
      <c r="I3452" s="850"/>
      <c r="J3452" s="850"/>
      <c r="K3452" s="850"/>
      <c r="L3452" s="851"/>
      <c r="M3452" s="562" t="s">
        <v>29</v>
      </c>
      <c r="N3452" s="831" t="s">
        <v>267</v>
      </c>
      <c r="O3452" s="832"/>
      <c r="P3452" s="260"/>
      <c r="Q3452" s="849"/>
      <c r="R3452" s="850"/>
      <c r="S3452" s="850"/>
      <c r="T3452" s="850"/>
      <c r="U3452" s="850"/>
      <c r="V3452" s="850"/>
      <c r="W3452" s="851"/>
    </row>
    <row r="3453" spans="2:23" s="256" customFormat="1" ht="17.100000000000001" customHeight="1" x14ac:dyDescent="0.15">
      <c r="B3453" s="565"/>
      <c r="C3453" s="831" t="s">
        <v>268</v>
      </c>
      <c r="D3453" s="832"/>
      <c r="E3453" s="261" t="s">
        <v>551</v>
      </c>
      <c r="F3453" s="852"/>
      <c r="G3453" s="853"/>
      <c r="H3453" s="853"/>
      <c r="I3453" s="853"/>
      <c r="J3453" s="853"/>
      <c r="K3453" s="853"/>
      <c r="L3453" s="854"/>
      <c r="M3453" s="565"/>
      <c r="N3453" s="831" t="s">
        <v>268</v>
      </c>
      <c r="O3453" s="832"/>
      <c r="P3453" s="261" t="s">
        <v>551</v>
      </c>
      <c r="Q3453" s="852"/>
      <c r="R3453" s="853"/>
      <c r="S3453" s="853"/>
      <c r="T3453" s="853"/>
      <c r="U3453" s="853"/>
      <c r="V3453" s="853"/>
      <c r="W3453" s="854"/>
    </row>
    <row r="3454" spans="2:23" s="256" customFormat="1" ht="17.100000000000001" customHeight="1" x14ac:dyDescent="0.15">
      <c r="B3454" s="522" t="s">
        <v>7</v>
      </c>
      <c r="C3454" s="523"/>
      <c r="D3454" s="524"/>
      <c r="E3454" s="833" t="s">
        <v>1501</v>
      </c>
      <c r="F3454" s="857"/>
      <c r="G3454" s="857"/>
      <c r="H3454" s="857"/>
      <c r="I3454" s="857"/>
      <c r="J3454" s="857"/>
      <c r="K3454" s="857"/>
      <c r="L3454" s="858"/>
      <c r="M3454" s="522" t="s">
        <v>7</v>
      </c>
      <c r="N3454" s="523"/>
      <c r="O3454" s="524"/>
      <c r="P3454" s="833" t="s">
        <v>1400</v>
      </c>
      <c r="Q3454" s="834"/>
      <c r="R3454" s="834"/>
      <c r="S3454" s="834"/>
      <c r="T3454" s="834"/>
      <c r="U3454" s="834"/>
      <c r="V3454" s="834"/>
      <c r="W3454" s="835"/>
    </row>
    <row r="3455" spans="2:23" s="256" customFormat="1" ht="17.100000000000001" customHeight="1" x14ac:dyDescent="0.15">
      <c r="B3455" s="522" t="s">
        <v>46</v>
      </c>
      <c r="C3455" s="523"/>
      <c r="D3455" s="524"/>
      <c r="E3455" s="813" t="s">
        <v>516</v>
      </c>
      <c r="F3455" s="814"/>
      <c r="G3455" s="814"/>
      <c r="H3455" s="855"/>
      <c r="I3455" s="855"/>
      <c r="J3455" s="855"/>
      <c r="K3455" s="855"/>
      <c r="L3455" s="856"/>
      <c r="M3455" s="522" t="s">
        <v>46</v>
      </c>
      <c r="N3455" s="523"/>
      <c r="O3455" s="524"/>
      <c r="P3455" s="813" t="s">
        <v>1158</v>
      </c>
      <c r="Q3455" s="814"/>
      <c r="R3455" s="814"/>
      <c r="S3455" s="814"/>
      <c r="T3455" s="814"/>
      <c r="U3455" s="814"/>
      <c r="V3455" s="814"/>
      <c r="W3455" s="815"/>
    </row>
    <row r="3456" spans="2:23" s="256" customFormat="1" ht="17.100000000000001" customHeight="1" x14ac:dyDescent="0.15">
      <c r="B3456" s="522" t="s">
        <v>270</v>
      </c>
      <c r="C3456" s="523"/>
      <c r="D3456" s="524"/>
      <c r="E3456" s="813" t="s">
        <v>516</v>
      </c>
      <c r="F3456" s="814"/>
      <c r="G3456" s="814"/>
      <c r="H3456" s="855"/>
      <c r="I3456" s="855"/>
      <c r="J3456" s="855"/>
      <c r="K3456" s="855"/>
      <c r="L3456" s="856"/>
      <c r="M3456" s="522" t="s">
        <v>270</v>
      </c>
      <c r="N3456" s="523"/>
      <c r="O3456" s="524"/>
      <c r="P3456" s="813" t="s">
        <v>516</v>
      </c>
      <c r="Q3456" s="814"/>
      <c r="R3456" s="814"/>
      <c r="S3456" s="814"/>
      <c r="T3456" s="814"/>
      <c r="U3456" s="814"/>
      <c r="V3456" s="814"/>
      <c r="W3456" s="815"/>
    </row>
    <row r="3457" spans="2:31" s="256" customFormat="1" ht="17.100000000000001" customHeight="1" x14ac:dyDescent="0.15">
      <c r="B3457" s="522" t="s">
        <v>289</v>
      </c>
      <c r="C3457" s="523"/>
      <c r="D3457" s="524"/>
      <c r="E3457" s="813" t="s">
        <v>555</v>
      </c>
      <c r="F3457" s="814"/>
      <c r="G3457" s="814"/>
      <c r="H3457" s="816" t="s">
        <v>8</v>
      </c>
      <c r="I3457" s="817"/>
      <c r="J3457" s="818"/>
      <c r="K3457" s="819"/>
      <c r="L3457" s="820"/>
      <c r="M3457" s="522" t="s">
        <v>289</v>
      </c>
      <c r="N3457" s="523"/>
      <c r="O3457" s="524"/>
      <c r="P3457" s="862" t="s">
        <v>552</v>
      </c>
      <c r="Q3457" s="863"/>
      <c r="R3457" s="864"/>
      <c r="S3457" s="816" t="s">
        <v>8</v>
      </c>
      <c r="T3457" s="817"/>
      <c r="U3457" s="818"/>
      <c r="V3457" s="819"/>
      <c r="W3457" s="820"/>
    </row>
    <row r="3458" spans="2:31" s="256" customFormat="1" ht="17.100000000000001" customHeight="1" x14ac:dyDescent="0.15">
      <c r="B3458" s="565" t="s">
        <v>567</v>
      </c>
      <c r="C3458" s="566"/>
      <c r="D3458" s="836" t="s">
        <v>1736</v>
      </c>
      <c r="E3458" s="837"/>
      <c r="F3458" s="837"/>
      <c r="G3458" s="837"/>
      <c r="H3458" s="837"/>
      <c r="I3458" s="837"/>
      <c r="J3458" s="837"/>
      <c r="K3458" s="837"/>
      <c r="L3458" s="838"/>
      <c r="M3458" s="865" t="s">
        <v>567</v>
      </c>
      <c r="N3458" s="866"/>
      <c r="O3458" s="821" t="s">
        <v>1109</v>
      </c>
      <c r="P3458" s="822"/>
      <c r="Q3458" s="822"/>
      <c r="R3458" s="822"/>
      <c r="S3458" s="822"/>
      <c r="T3458" s="822"/>
      <c r="U3458" s="822"/>
      <c r="V3458" s="822"/>
      <c r="W3458" s="823"/>
    </row>
    <row r="3459" spans="2:31" ht="15" customHeight="1" x14ac:dyDescent="0.15">
      <c r="B3459" s="263"/>
      <c r="C3459" s="824" t="s">
        <v>568</v>
      </c>
      <c r="D3459" s="825"/>
      <c r="E3459" s="825"/>
      <c r="F3459" s="825"/>
      <c r="G3459" s="825"/>
      <c r="H3459" s="825"/>
      <c r="I3459" s="825"/>
      <c r="J3459" s="825"/>
      <c r="K3459" s="825"/>
      <c r="L3459" s="825"/>
      <c r="M3459" s="263"/>
      <c r="N3459" s="263" t="s">
        <v>569</v>
      </c>
      <c r="O3459" s="263"/>
      <c r="P3459" s="263"/>
      <c r="Q3459" s="263"/>
      <c r="R3459" s="263"/>
      <c r="S3459" s="263"/>
      <c r="T3459" s="263"/>
      <c r="U3459" s="263"/>
      <c r="V3459" s="263"/>
      <c r="W3459" s="263"/>
      <c r="AA3459" s="256"/>
      <c r="AB3459" s="256"/>
      <c r="AC3459" s="256"/>
      <c r="AD3459" s="256"/>
      <c r="AE3459" s="256"/>
    </row>
    <row r="3460" spans="2:31" ht="15" customHeight="1" x14ac:dyDescent="0.15">
      <c r="B3460" s="263"/>
      <c r="C3460" s="826"/>
      <c r="D3460" s="826"/>
      <c r="E3460" s="826"/>
      <c r="F3460" s="826"/>
      <c r="G3460" s="826"/>
      <c r="H3460" s="826"/>
      <c r="I3460" s="826"/>
      <c r="J3460" s="826"/>
      <c r="K3460" s="826"/>
      <c r="L3460" s="826"/>
      <c r="M3460" s="263"/>
      <c r="N3460" s="263" t="s">
        <v>570</v>
      </c>
      <c r="O3460" s="263"/>
      <c r="P3460" s="263"/>
      <c r="Q3460" s="263"/>
      <c r="R3460" s="263"/>
      <c r="S3460" s="263"/>
      <c r="T3460" s="263"/>
      <c r="U3460" s="263"/>
      <c r="V3460" s="263"/>
      <c r="W3460" s="263"/>
      <c r="AA3460" s="256"/>
      <c r="AB3460" s="256"/>
      <c r="AC3460" s="256"/>
      <c r="AD3460" s="256"/>
      <c r="AE3460" s="256"/>
    </row>
    <row r="3461" spans="2:31" ht="15" customHeight="1" x14ac:dyDescent="0.15">
      <c r="C3461" s="263" t="s">
        <v>571</v>
      </c>
      <c r="N3461" s="264" t="s">
        <v>517</v>
      </c>
      <c r="O3461" s="264"/>
      <c r="P3461" s="264"/>
      <c r="Q3461" s="264"/>
      <c r="R3461" s="264"/>
      <c r="S3461" s="264"/>
      <c r="T3461" s="264"/>
      <c r="U3461" s="264"/>
      <c r="V3461" s="264"/>
      <c r="AA3461" s="256"/>
      <c r="AB3461" s="256"/>
      <c r="AC3461" s="256"/>
      <c r="AD3461" s="256"/>
      <c r="AE3461" s="256"/>
    </row>
    <row r="3462" spans="2:31" ht="15" customHeight="1" x14ac:dyDescent="0.15">
      <c r="C3462" s="263" t="s">
        <v>573</v>
      </c>
      <c r="N3462" s="264" t="s">
        <v>572</v>
      </c>
      <c r="O3462" s="264"/>
      <c r="P3462" s="264"/>
      <c r="Q3462" s="264"/>
      <c r="R3462" s="264"/>
      <c r="S3462" s="264"/>
      <c r="T3462" s="264"/>
      <c r="U3462" s="264"/>
      <c r="V3462" s="264"/>
      <c r="AA3462" s="256"/>
      <c r="AB3462" s="256"/>
      <c r="AC3462" s="256"/>
      <c r="AD3462" s="256"/>
      <c r="AE3462" s="256"/>
    </row>
    <row r="3463" spans="2:31" x14ac:dyDescent="0.15">
      <c r="C3463" s="264" t="s">
        <v>542</v>
      </c>
      <c r="N3463" s="264" t="s">
        <v>450</v>
      </c>
      <c r="O3463" s="264"/>
      <c r="P3463" s="264"/>
      <c r="Q3463" s="264"/>
      <c r="R3463" s="264"/>
      <c r="S3463" s="264"/>
      <c r="T3463" s="264"/>
      <c r="U3463" s="264"/>
      <c r="V3463" s="264"/>
      <c r="AA3463" s="256"/>
      <c r="AB3463" s="256"/>
      <c r="AC3463" s="256"/>
      <c r="AD3463" s="256"/>
      <c r="AE3463" s="256"/>
    </row>
    <row r="3464" spans="2:31" x14ac:dyDescent="0.15">
      <c r="N3464" s="264"/>
      <c r="AA3464" s="256"/>
      <c r="AB3464" s="256"/>
      <c r="AC3464" s="256"/>
      <c r="AD3464" s="256"/>
      <c r="AE3464" s="256"/>
    </row>
    <row r="3465" spans="2:31" x14ac:dyDescent="0.15">
      <c r="N3465" s="264"/>
      <c r="AA3465" s="256"/>
      <c r="AB3465" s="256"/>
      <c r="AC3465" s="256"/>
      <c r="AD3465" s="256"/>
      <c r="AE3465" s="256"/>
    </row>
    <row r="3466" spans="2:31" ht="9" customHeight="1" x14ac:dyDescent="0.15">
      <c r="AA3466" s="256"/>
      <c r="AB3466" s="256"/>
      <c r="AC3466" s="256"/>
      <c r="AD3466" s="256"/>
      <c r="AE3466" s="256"/>
    </row>
    <row r="3467" spans="2:31" s="256" customFormat="1" ht="22.5" customHeight="1" x14ac:dyDescent="0.15">
      <c r="B3467" s="867" t="s">
        <v>563</v>
      </c>
      <c r="C3467" s="867"/>
      <c r="D3467" s="867"/>
      <c r="E3467" s="867"/>
      <c r="F3467" s="867"/>
      <c r="G3467" s="867"/>
      <c r="H3467" s="867"/>
      <c r="I3467" s="867"/>
      <c r="J3467" s="867"/>
      <c r="K3467" s="867"/>
      <c r="L3467" s="867"/>
      <c r="M3467" s="867"/>
      <c r="N3467" s="867"/>
      <c r="O3467" s="867"/>
      <c r="P3467" s="867"/>
      <c r="Q3467" s="867"/>
      <c r="R3467" s="867"/>
      <c r="S3467" s="867"/>
      <c r="T3467" s="867"/>
      <c r="U3467" s="867"/>
      <c r="V3467" s="867"/>
      <c r="W3467" s="867"/>
      <c r="Y3467" s="242" t="s">
        <v>551</v>
      </c>
    </row>
    <row r="3468" spans="2:31" s="256" customFormat="1" ht="20.100000000000001" customHeight="1" x14ac:dyDescent="0.15">
      <c r="B3468" s="258" t="s">
        <v>27</v>
      </c>
      <c r="C3468" s="258"/>
      <c r="D3468" s="868" t="str">
        <f>D3423</f>
        <v>ミネトンネル</v>
      </c>
      <c r="E3468" s="868"/>
      <c r="F3468" s="868"/>
      <c r="G3468" s="868"/>
      <c r="H3468" s="869" t="s">
        <v>28</v>
      </c>
      <c r="I3468" s="869"/>
      <c r="J3468" s="870" t="str">
        <f>J3423</f>
        <v>一般国道　316号</v>
      </c>
      <c r="K3468" s="870"/>
      <c r="L3468" s="870"/>
      <c r="M3468" s="871" t="s">
        <v>255</v>
      </c>
      <c r="N3468" s="871"/>
      <c r="O3468" s="871"/>
      <c r="P3468" s="872" t="str">
        <f>P3423</f>
        <v>株式会社ニュージェック</v>
      </c>
      <c r="Q3468" s="872"/>
      <c r="R3468" s="872"/>
      <c r="S3468" s="562" t="s">
        <v>220</v>
      </c>
      <c r="T3468" s="564"/>
      <c r="U3468" s="873">
        <f>U3423</f>
        <v>44294</v>
      </c>
      <c r="V3468" s="874"/>
      <c r="W3468" s="875"/>
      <c r="Y3468" s="242" t="s">
        <v>554</v>
      </c>
    </row>
    <row r="3469" spans="2:31" s="256" customFormat="1" ht="20.100000000000001" customHeight="1" x14ac:dyDescent="0.15">
      <c r="B3469" s="259" t="s">
        <v>0</v>
      </c>
      <c r="C3469" s="259"/>
      <c r="D3469" s="879" t="str">
        <f>D3424</f>
        <v>美祢トンネル</v>
      </c>
      <c r="E3469" s="879"/>
      <c r="F3469" s="879"/>
      <c r="G3469" s="879"/>
      <c r="H3469" s="541" t="s">
        <v>1</v>
      </c>
      <c r="I3469" s="541"/>
      <c r="J3469" s="870" t="str">
        <f>J3424</f>
        <v>宇部土木建築事務所</v>
      </c>
      <c r="K3469" s="870"/>
      <c r="L3469" s="870"/>
      <c r="M3469" s="871" t="s">
        <v>256</v>
      </c>
      <c r="N3469" s="871"/>
      <c r="O3469" s="871"/>
      <c r="P3469" s="872" t="str">
        <f>P3424</f>
        <v>石村　勝伸</v>
      </c>
      <c r="Q3469" s="872"/>
      <c r="R3469" s="872"/>
      <c r="S3469" s="705"/>
      <c r="T3469" s="706"/>
      <c r="U3469" s="876"/>
      <c r="V3469" s="877"/>
      <c r="W3469" s="878"/>
      <c r="Y3469" s="242" t="s">
        <v>54</v>
      </c>
    </row>
    <row r="3470" spans="2:31" s="256" customFormat="1" ht="20.100000000000001" customHeight="1" x14ac:dyDescent="0.15">
      <c r="B3470" s="861" t="s">
        <v>564</v>
      </c>
      <c r="C3470" s="839" t="s">
        <v>565</v>
      </c>
      <c r="D3470" s="883" t="s">
        <v>784</v>
      </c>
      <c r="E3470" s="884"/>
      <c r="F3470" s="846"/>
      <c r="G3470" s="847"/>
      <c r="H3470" s="847"/>
      <c r="I3470" s="847"/>
      <c r="J3470" s="847"/>
      <c r="K3470" s="847"/>
      <c r="L3470" s="848"/>
      <c r="M3470" s="861" t="s">
        <v>564</v>
      </c>
      <c r="N3470" s="839" t="s">
        <v>565</v>
      </c>
      <c r="O3470" s="883" t="s">
        <v>784</v>
      </c>
      <c r="P3470" s="884"/>
      <c r="Q3470" s="846"/>
      <c r="R3470" s="847"/>
      <c r="S3470" s="847"/>
      <c r="T3470" s="847"/>
      <c r="U3470" s="847"/>
      <c r="V3470" s="847"/>
      <c r="W3470" s="848"/>
      <c r="Y3470" s="242" t="s">
        <v>55</v>
      </c>
    </row>
    <row r="3471" spans="2:31" s="256" customFormat="1" ht="20.100000000000001" customHeight="1" x14ac:dyDescent="0.15">
      <c r="B3471" s="859"/>
      <c r="C3471" s="830"/>
      <c r="D3471" s="880"/>
      <c r="E3471" s="881"/>
      <c r="F3471" s="849"/>
      <c r="G3471" s="850"/>
      <c r="H3471" s="850"/>
      <c r="I3471" s="850"/>
      <c r="J3471" s="850"/>
      <c r="K3471" s="850"/>
      <c r="L3471" s="851"/>
      <c r="M3471" s="859"/>
      <c r="N3471" s="830"/>
      <c r="O3471" s="880"/>
      <c r="P3471" s="881"/>
      <c r="Q3471" s="849"/>
      <c r="R3471" s="850"/>
      <c r="S3471" s="850"/>
      <c r="T3471" s="850"/>
      <c r="U3471" s="850"/>
      <c r="V3471" s="850"/>
      <c r="W3471" s="851"/>
    </row>
    <row r="3472" spans="2:31" s="256" customFormat="1" ht="20.100000000000001" customHeight="1" x14ac:dyDescent="0.15">
      <c r="B3472" s="859"/>
      <c r="C3472" s="839" t="s">
        <v>2</v>
      </c>
      <c r="D3472" s="842">
        <v>2</v>
      </c>
      <c r="E3472" s="843"/>
      <c r="F3472" s="849"/>
      <c r="G3472" s="850"/>
      <c r="H3472" s="850"/>
      <c r="I3472" s="850"/>
      <c r="J3472" s="850"/>
      <c r="K3472" s="850"/>
      <c r="L3472" s="851"/>
      <c r="M3472" s="859"/>
      <c r="N3472" s="839" t="s">
        <v>2</v>
      </c>
      <c r="O3472" s="842">
        <v>3</v>
      </c>
      <c r="P3472" s="843"/>
      <c r="Q3472" s="849"/>
      <c r="R3472" s="850"/>
      <c r="S3472" s="850"/>
      <c r="T3472" s="850"/>
      <c r="U3472" s="850"/>
      <c r="V3472" s="850"/>
      <c r="W3472" s="851"/>
    </row>
    <row r="3473" spans="2:31" s="256" customFormat="1" ht="20.100000000000001" customHeight="1" x14ac:dyDescent="0.15">
      <c r="B3473" s="860"/>
      <c r="C3473" s="830"/>
      <c r="D3473" s="844"/>
      <c r="E3473" s="845"/>
      <c r="F3473" s="849"/>
      <c r="G3473" s="850"/>
      <c r="H3473" s="850"/>
      <c r="I3473" s="850"/>
      <c r="J3473" s="850"/>
      <c r="K3473" s="850"/>
      <c r="L3473" s="851"/>
      <c r="M3473" s="860"/>
      <c r="N3473" s="830"/>
      <c r="O3473" s="844"/>
      <c r="P3473" s="845"/>
      <c r="Q3473" s="849"/>
      <c r="R3473" s="850"/>
      <c r="S3473" s="850"/>
      <c r="T3473" s="850"/>
      <c r="U3473" s="850"/>
      <c r="V3473" s="850"/>
      <c r="W3473" s="851"/>
    </row>
    <row r="3474" spans="2:31" s="256" customFormat="1" ht="17.100000000000001" customHeight="1" x14ac:dyDescent="0.15">
      <c r="B3474" s="574" t="s">
        <v>566</v>
      </c>
      <c r="C3474" s="574" t="s">
        <v>3</v>
      </c>
      <c r="D3474" s="842" t="s">
        <v>534</v>
      </c>
      <c r="E3474" s="843"/>
      <c r="F3474" s="849"/>
      <c r="G3474" s="850"/>
      <c r="H3474" s="850"/>
      <c r="I3474" s="850"/>
      <c r="J3474" s="850"/>
      <c r="K3474" s="850"/>
      <c r="L3474" s="851"/>
      <c r="M3474" s="574" t="s">
        <v>566</v>
      </c>
      <c r="N3474" s="574" t="s">
        <v>3</v>
      </c>
      <c r="O3474" s="842" t="s">
        <v>534</v>
      </c>
      <c r="P3474" s="843"/>
      <c r="Q3474" s="849"/>
      <c r="R3474" s="850"/>
      <c r="S3474" s="850"/>
      <c r="T3474" s="850"/>
      <c r="U3474" s="850"/>
      <c r="V3474" s="850"/>
      <c r="W3474" s="851"/>
      <c r="AA3474" s="257"/>
      <c r="AB3474" s="257"/>
      <c r="AC3474" s="257"/>
      <c r="AD3474" s="257"/>
      <c r="AE3474" s="257"/>
    </row>
    <row r="3475" spans="2:31" s="256" customFormat="1" ht="17.100000000000001" customHeight="1" x14ac:dyDescent="0.15">
      <c r="B3475" s="574"/>
      <c r="C3475" s="574"/>
      <c r="D3475" s="844"/>
      <c r="E3475" s="845"/>
      <c r="F3475" s="849"/>
      <c r="G3475" s="850"/>
      <c r="H3475" s="850"/>
      <c r="I3475" s="850"/>
      <c r="J3475" s="850"/>
      <c r="K3475" s="850"/>
      <c r="L3475" s="851"/>
      <c r="M3475" s="574"/>
      <c r="N3475" s="574"/>
      <c r="O3475" s="844"/>
      <c r="P3475" s="845"/>
      <c r="Q3475" s="849"/>
      <c r="R3475" s="850"/>
      <c r="S3475" s="850"/>
      <c r="T3475" s="850"/>
      <c r="U3475" s="850"/>
      <c r="V3475" s="850"/>
      <c r="W3475" s="851"/>
      <c r="AA3475" s="257"/>
      <c r="AB3475" s="257"/>
      <c r="AC3475" s="257"/>
      <c r="AD3475" s="257"/>
      <c r="AE3475" s="257"/>
    </row>
    <row r="3476" spans="2:31" s="256" customFormat="1" ht="17.100000000000001" customHeight="1" x14ac:dyDescent="0.15">
      <c r="B3476" s="574"/>
      <c r="C3476" s="574" t="s">
        <v>4</v>
      </c>
      <c r="D3476" s="842" t="s">
        <v>486</v>
      </c>
      <c r="E3476" s="843"/>
      <c r="F3476" s="849"/>
      <c r="G3476" s="850"/>
      <c r="H3476" s="850"/>
      <c r="I3476" s="850"/>
      <c r="J3476" s="850"/>
      <c r="K3476" s="850"/>
      <c r="L3476" s="851"/>
      <c r="M3476" s="574"/>
      <c r="N3476" s="574" t="s">
        <v>4</v>
      </c>
      <c r="O3476" s="842" t="s">
        <v>486</v>
      </c>
      <c r="P3476" s="843"/>
      <c r="Q3476" s="849"/>
      <c r="R3476" s="850"/>
      <c r="S3476" s="850"/>
      <c r="T3476" s="850"/>
      <c r="U3476" s="850"/>
      <c r="V3476" s="850"/>
      <c r="W3476" s="851"/>
      <c r="AA3476" s="257"/>
      <c r="AB3476" s="257"/>
      <c r="AC3476" s="257"/>
      <c r="AD3476" s="257"/>
      <c r="AE3476" s="257"/>
    </row>
    <row r="3477" spans="2:31" s="256" customFormat="1" ht="17.100000000000001" customHeight="1" x14ac:dyDescent="0.15">
      <c r="B3477" s="574"/>
      <c r="C3477" s="574"/>
      <c r="D3477" s="844"/>
      <c r="E3477" s="845"/>
      <c r="F3477" s="849"/>
      <c r="G3477" s="850"/>
      <c r="H3477" s="850"/>
      <c r="I3477" s="850"/>
      <c r="J3477" s="850"/>
      <c r="K3477" s="850"/>
      <c r="L3477" s="851"/>
      <c r="M3477" s="574"/>
      <c r="N3477" s="574"/>
      <c r="O3477" s="844"/>
      <c r="P3477" s="845"/>
      <c r="Q3477" s="849"/>
      <c r="R3477" s="850"/>
      <c r="S3477" s="850"/>
      <c r="T3477" s="850"/>
      <c r="U3477" s="850"/>
      <c r="V3477" s="850"/>
      <c r="W3477" s="851"/>
      <c r="AA3477" s="257"/>
      <c r="AB3477" s="257"/>
      <c r="AC3477" s="257"/>
      <c r="AD3477" s="257"/>
      <c r="AE3477" s="257"/>
    </row>
    <row r="3478" spans="2:31" s="256" customFormat="1" ht="17.100000000000001" customHeight="1" x14ac:dyDescent="0.15">
      <c r="B3478" s="522" t="s">
        <v>5</v>
      </c>
      <c r="C3478" s="524"/>
      <c r="D3478" s="827" t="s">
        <v>332</v>
      </c>
      <c r="E3478" s="828"/>
      <c r="F3478" s="849"/>
      <c r="G3478" s="850"/>
      <c r="H3478" s="850"/>
      <c r="I3478" s="850"/>
      <c r="J3478" s="850"/>
      <c r="K3478" s="850"/>
      <c r="L3478" s="851"/>
      <c r="M3478" s="522" t="s">
        <v>5</v>
      </c>
      <c r="N3478" s="524"/>
      <c r="O3478" s="827" t="s">
        <v>332</v>
      </c>
      <c r="P3478" s="828"/>
      <c r="Q3478" s="849"/>
      <c r="R3478" s="850"/>
      <c r="S3478" s="850"/>
      <c r="T3478" s="850"/>
      <c r="U3478" s="850"/>
      <c r="V3478" s="850"/>
      <c r="W3478" s="851"/>
      <c r="AA3478" s="257"/>
      <c r="AB3478" s="257"/>
      <c r="AC3478" s="257"/>
      <c r="AD3478" s="257"/>
      <c r="AE3478" s="257"/>
    </row>
    <row r="3479" spans="2:31" s="256" customFormat="1" ht="17.100000000000001" customHeight="1" x14ac:dyDescent="0.15">
      <c r="B3479" s="522" t="s">
        <v>6</v>
      </c>
      <c r="C3479" s="524"/>
      <c r="D3479" s="844" t="s">
        <v>532</v>
      </c>
      <c r="E3479" s="845"/>
      <c r="F3479" s="849"/>
      <c r="G3479" s="850"/>
      <c r="H3479" s="850"/>
      <c r="I3479" s="850"/>
      <c r="J3479" s="850"/>
      <c r="K3479" s="850"/>
      <c r="L3479" s="851"/>
      <c r="M3479" s="522" t="s">
        <v>6</v>
      </c>
      <c r="N3479" s="524"/>
      <c r="O3479" s="844" t="s">
        <v>336</v>
      </c>
      <c r="P3479" s="845"/>
      <c r="Q3479" s="849"/>
      <c r="R3479" s="850"/>
      <c r="S3479" s="850"/>
      <c r="T3479" s="850"/>
      <c r="U3479" s="850"/>
      <c r="V3479" s="850"/>
      <c r="W3479" s="851"/>
    </row>
    <row r="3480" spans="2:31" s="256" customFormat="1" ht="17.100000000000001" customHeight="1" x14ac:dyDescent="0.15">
      <c r="B3480" s="562" t="s">
        <v>29</v>
      </c>
      <c r="C3480" s="831" t="s">
        <v>267</v>
      </c>
      <c r="D3480" s="832"/>
      <c r="E3480" s="260"/>
      <c r="F3480" s="849"/>
      <c r="G3480" s="850"/>
      <c r="H3480" s="850"/>
      <c r="I3480" s="850"/>
      <c r="J3480" s="850"/>
      <c r="K3480" s="850"/>
      <c r="L3480" s="851"/>
      <c r="M3480" s="562" t="s">
        <v>29</v>
      </c>
      <c r="N3480" s="831" t="s">
        <v>267</v>
      </c>
      <c r="O3480" s="832"/>
      <c r="P3480" s="260"/>
      <c r="Q3480" s="849"/>
      <c r="R3480" s="850"/>
      <c r="S3480" s="850"/>
      <c r="T3480" s="850"/>
      <c r="U3480" s="850"/>
      <c r="V3480" s="850"/>
      <c r="W3480" s="851"/>
    </row>
    <row r="3481" spans="2:31" s="256" customFormat="1" ht="17.100000000000001" customHeight="1" x14ac:dyDescent="0.15">
      <c r="B3481" s="565"/>
      <c r="C3481" s="831" t="s">
        <v>268</v>
      </c>
      <c r="D3481" s="832"/>
      <c r="E3481" s="261" t="s">
        <v>554</v>
      </c>
      <c r="F3481" s="852"/>
      <c r="G3481" s="853"/>
      <c r="H3481" s="853"/>
      <c r="I3481" s="853"/>
      <c r="J3481" s="853"/>
      <c r="K3481" s="853"/>
      <c r="L3481" s="854"/>
      <c r="M3481" s="565"/>
      <c r="N3481" s="831" t="s">
        <v>268</v>
      </c>
      <c r="O3481" s="832"/>
      <c r="P3481" s="261" t="s">
        <v>551</v>
      </c>
      <c r="Q3481" s="852"/>
      <c r="R3481" s="853"/>
      <c r="S3481" s="853"/>
      <c r="T3481" s="853"/>
      <c r="U3481" s="853"/>
      <c r="V3481" s="853"/>
      <c r="W3481" s="854"/>
    </row>
    <row r="3482" spans="2:31" s="256" customFormat="1" ht="17.100000000000001" customHeight="1" x14ac:dyDescent="0.15">
      <c r="B3482" s="522" t="s">
        <v>7</v>
      </c>
      <c r="C3482" s="523"/>
      <c r="D3482" s="524"/>
      <c r="E3482" s="813" t="s">
        <v>1502</v>
      </c>
      <c r="F3482" s="814"/>
      <c r="G3482" s="814"/>
      <c r="H3482" s="814"/>
      <c r="I3482" s="814"/>
      <c r="J3482" s="814"/>
      <c r="K3482" s="814"/>
      <c r="L3482" s="815"/>
      <c r="M3482" s="522" t="s">
        <v>7</v>
      </c>
      <c r="N3482" s="523"/>
      <c r="O3482" s="524"/>
      <c r="P3482" s="833" t="s">
        <v>1504</v>
      </c>
      <c r="Q3482" s="857"/>
      <c r="R3482" s="857"/>
      <c r="S3482" s="857"/>
      <c r="T3482" s="857"/>
      <c r="U3482" s="857"/>
      <c r="V3482" s="857"/>
      <c r="W3482" s="858"/>
    </row>
    <row r="3483" spans="2:31" s="256" customFormat="1" ht="17.100000000000001" customHeight="1" x14ac:dyDescent="0.15">
      <c r="B3483" s="522" t="s">
        <v>46</v>
      </c>
      <c r="C3483" s="523"/>
      <c r="D3483" s="524"/>
      <c r="E3483" s="813" t="s">
        <v>516</v>
      </c>
      <c r="F3483" s="814"/>
      <c r="G3483" s="814"/>
      <c r="H3483" s="855"/>
      <c r="I3483" s="855"/>
      <c r="J3483" s="855"/>
      <c r="K3483" s="855"/>
      <c r="L3483" s="856"/>
      <c r="M3483" s="522" t="s">
        <v>46</v>
      </c>
      <c r="N3483" s="523"/>
      <c r="O3483" s="524"/>
      <c r="P3483" s="813" t="s">
        <v>1505</v>
      </c>
      <c r="Q3483" s="814"/>
      <c r="R3483" s="814"/>
      <c r="S3483" s="814"/>
      <c r="T3483" s="814"/>
      <c r="U3483" s="814"/>
      <c r="V3483" s="814"/>
      <c r="W3483" s="815"/>
    </row>
    <row r="3484" spans="2:31" s="256" customFormat="1" ht="17.100000000000001" customHeight="1" x14ac:dyDescent="0.15">
      <c r="B3484" s="522" t="s">
        <v>270</v>
      </c>
      <c r="C3484" s="523"/>
      <c r="D3484" s="524"/>
      <c r="E3484" s="813" t="s">
        <v>516</v>
      </c>
      <c r="F3484" s="814"/>
      <c r="G3484" s="814"/>
      <c r="H3484" s="855"/>
      <c r="I3484" s="855"/>
      <c r="J3484" s="855"/>
      <c r="K3484" s="855"/>
      <c r="L3484" s="856"/>
      <c r="M3484" s="522" t="s">
        <v>270</v>
      </c>
      <c r="N3484" s="523"/>
      <c r="O3484" s="524"/>
      <c r="P3484" s="813" t="s">
        <v>516</v>
      </c>
      <c r="Q3484" s="814"/>
      <c r="R3484" s="814"/>
      <c r="S3484" s="855"/>
      <c r="T3484" s="855"/>
      <c r="U3484" s="855"/>
      <c r="V3484" s="855"/>
      <c r="W3484" s="856"/>
    </row>
    <row r="3485" spans="2:31" s="256" customFormat="1" ht="17.100000000000001" customHeight="1" x14ac:dyDescent="0.15">
      <c r="B3485" s="522" t="s">
        <v>289</v>
      </c>
      <c r="C3485" s="523"/>
      <c r="D3485" s="524"/>
      <c r="E3485" s="813" t="s">
        <v>555</v>
      </c>
      <c r="F3485" s="814"/>
      <c r="G3485" s="814"/>
      <c r="H3485" s="816" t="s">
        <v>8</v>
      </c>
      <c r="I3485" s="817"/>
      <c r="J3485" s="818"/>
      <c r="K3485" s="819"/>
      <c r="L3485" s="820"/>
      <c r="M3485" s="522" t="s">
        <v>289</v>
      </c>
      <c r="N3485" s="523"/>
      <c r="O3485" s="524"/>
      <c r="P3485" s="813" t="s">
        <v>555</v>
      </c>
      <c r="Q3485" s="814"/>
      <c r="R3485" s="814"/>
      <c r="S3485" s="816" t="s">
        <v>8</v>
      </c>
      <c r="T3485" s="817"/>
      <c r="U3485" s="818"/>
      <c r="V3485" s="819"/>
      <c r="W3485" s="820"/>
    </row>
    <row r="3486" spans="2:31" s="256" customFormat="1" ht="17.100000000000001" customHeight="1" x14ac:dyDescent="0.15">
      <c r="B3486" s="522" t="s">
        <v>567</v>
      </c>
      <c r="C3486" s="523"/>
      <c r="D3486" s="821" t="s">
        <v>1503</v>
      </c>
      <c r="E3486" s="822"/>
      <c r="F3486" s="822"/>
      <c r="G3486" s="822"/>
      <c r="H3486" s="822"/>
      <c r="I3486" s="822"/>
      <c r="J3486" s="822"/>
      <c r="K3486" s="822"/>
      <c r="L3486" s="823"/>
      <c r="M3486" s="865" t="s">
        <v>567</v>
      </c>
      <c r="N3486" s="882"/>
      <c r="O3486" s="836" t="s">
        <v>1755</v>
      </c>
      <c r="P3486" s="837"/>
      <c r="Q3486" s="837"/>
      <c r="R3486" s="837"/>
      <c r="S3486" s="837"/>
      <c r="T3486" s="837"/>
      <c r="U3486" s="837"/>
      <c r="V3486" s="837"/>
      <c r="W3486" s="838"/>
    </row>
    <row r="3487" spans="2:31" s="256" customFormat="1" ht="20.100000000000001" customHeight="1" x14ac:dyDescent="0.15">
      <c r="B3487" s="861" t="s">
        <v>564</v>
      </c>
      <c r="C3487" s="839" t="s">
        <v>565</v>
      </c>
      <c r="D3487" s="883" t="s">
        <v>785</v>
      </c>
      <c r="E3487" s="884"/>
      <c r="F3487" s="846"/>
      <c r="G3487" s="847"/>
      <c r="H3487" s="847"/>
      <c r="I3487" s="847"/>
      <c r="J3487" s="847"/>
      <c r="K3487" s="847"/>
      <c r="L3487" s="848"/>
      <c r="M3487" s="861" t="s">
        <v>564</v>
      </c>
      <c r="N3487" s="839" t="s">
        <v>565</v>
      </c>
      <c r="O3487" s="883" t="s">
        <v>785</v>
      </c>
      <c r="P3487" s="884"/>
      <c r="Q3487" s="846"/>
      <c r="R3487" s="847"/>
      <c r="S3487" s="847"/>
      <c r="T3487" s="847"/>
      <c r="U3487" s="847"/>
      <c r="V3487" s="847"/>
      <c r="W3487" s="848"/>
    </row>
    <row r="3488" spans="2:31" s="256" customFormat="1" ht="20.100000000000001" customHeight="1" x14ac:dyDescent="0.15">
      <c r="B3488" s="859"/>
      <c r="C3488" s="830"/>
      <c r="D3488" s="880"/>
      <c r="E3488" s="881"/>
      <c r="F3488" s="849"/>
      <c r="G3488" s="850"/>
      <c r="H3488" s="850"/>
      <c r="I3488" s="850"/>
      <c r="J3488" s="850"/>
      <c r="K3488" s="850"/>
      <c r="L3488" s="851"/>
      <c r="M3488" s="859"/>
      <c r="N3488" s="830"/>
      <c r="O3488" s="880"/>
      <c r="P3488" s="881"/>
      <c r="Q3488" s="849"/>
      <c r="R3488" s="850"/>
      <c r="S3488" s="850"/>
      <c r="T3488" s="850"/>
      <c r="U3488" s="850"/>
      <c r="V3488" s="850"/>
      <c r="W3488" s="851"/>
    </row>
    <row r="3489" spans="2:31" s="256" customFormat="1" ht="20.100000000000001" customHeight="1" x14ac:dyDescent="0.15">
      <c r="B3489" s="859"/>
      <c r="C3489" s="839" t="s">
        <v>2</v>
      </c>
      <c r="D3489" s="842">
        <v>1</v>
      </c>
      <c r="E3489" s="843"/>
      <c r="F3489" s="849"/>
      <c r="G3489" s="850"/>
      <c r="H3489" s="850"/>
      <c r="I3489" s="850"/>
      <c r="J3489" s="850"/>
      <c r="K3489" s="850"/>
      <c r="L3489" s="851"/>
      <c r="M3489" s="859"/>
      <c r="N3489" s="839" t="s">
        <v>2</v>
      </c>
      <c r="O3489" s="842">
        <v>2</v>
      </c>
      <c r="P3489" s="843"/>
      <c r="Q3489" s="849"/>
      <c r="R3489" s="850"/>
      <c r="S3489" s="850"/>
      <c r="T3489" s="850"/>
      <c r="U3489" s="850"/>
      <c r="V3489" s="850"/>
      <c r="W3489" s="851"/>
    </row>
    <row r="3490" spans="2:31" s="256" customFormat="1" ht="20.100000000000001" customHeight="1" x14ac:dyDescent="0.15">
      <c r="B3490" s="860"/>
      <c r="C3490" s="830"/>
      <c r="D3490" s="844"/>
      <c r="E3490" s="845"/>
      <c r="F3490" s="849"/>
      <c r="G3490" s="850"/>
      <c r="H3490" s="850"/>
      <c r="I3490" s="850"/>
      <c r="J3490" s="850"/>
      <c r="K3490" s="850"/>
      <c r="L3490" s="851"/>
      <c r="M3490" s="860"/>
      <c r="N3490" s="830"/>
      <c r="O3490" s="844"/>
      <c r="P3490" s="845"/>
      <c r="Q3490" s="849"/>
      <c r="R3490" s="850"/>
      <c r="S3490" s="850"/>
      <c r="T3490" s="850"/>
      <c r="U3490" s="850"/>
      <c r="V3490" s="850"/>
      <c r="W3490" s="851"/>
    </row>
    <row r="3491" spans="2:31" s="256" customFormat="1" ht="17.100000000000001" customHeight="1" x14ac:dyDescent="0.15">
      <c r="B3491" s="574" t="s">
        <v>566</v>
      </c>
      <c r="C3491" s="574" t="s">
        <v>3</v>
      </c>
      <c r="D3491" s="842" t="s">
        <v>534</v>
      </c>
      <c r="E3491" s="843"/>
      <c r="F3491" s="849"/>
      <c r="G3491" s="850"/>
      <c r="H3491" s="850"/>
      <c r="I3491" s="850"/>
      <c r="J3491" s="850"/>
      <c r="K3491" s="850"/>
      <c r="L3491" s="851"/>
      <c r="M3491" s="574" t="s">
        <v>566</v>
      </c>
      <c r="N3491" s="574" t="s">
        <v>3</v>
      </c>
      <c r="O3491" s="842" t="s">
        <v>534</v>
      </c>
      <c r="P3491" s="843"/>
      <c r="Q3491" s="849"/>
      <c r="R3491" s="850"/>
      <c r="S3491" s="850"/>
      <c r="T3491" s="850"/>
      <c r="U3491" s="850"/>
      <c r="V3491" s="850"/>
      <c r="W3491" s="851"/>
    </row>
    <row r="3492" spans="2:31" s="256" customFormat="1" ht="17.100000000000001" customHeight="1" x14ac:dyDescent="0.15">
      <c r="B3492" s="574"/>
      <c r="C3492" s="574"/>
      <c r="D3492" s="844"/>
      <c r="E3492" s="845"/>
      <c r="F3492" s="849"/>
      <c r="G3492" s="850"/>
      <c r="H3492" s="850"/>
      <c r="I3492" s="850"/>
      <c r="J3492" s="850"/>
      <c r="K3492" s="850"/>
      <c r="L3492" s="851"/>
      <c r="M3492" s="574"/>
      <c r="N3492" s="574"/>
      <c r="O3492" s="844"/>
      <c r="P3492" s="845"/>
      <c r="Q3492" s="849"/>
      <c r="R3492" s="850"/>
      <c r="S3492" s="850"/>
      <c r="T3492" s="850"/>
      <c r="U3492" s="850"/>
      <c r="V3492" s="850"/>
      <c r="W3492" s="851"/>
    </row>
    <row r="3493" spans="2:31" s="256" customFormat="1" ht="17.100000000000001" customHeight="1" x14ac:dyDescent="0.15">
      <c r="B3493" s="574"/>
      <c r="C3493" s="574" t="s">
        <v>4</v>
      </c>
      <c r="D3493" s="842" t="s">
        <v>486</v>
      </c>
      <c r="E3493" s="843"/>
      <c r="F3493" s="849"/>
      <c r="G3493" s="850"/>
      <c r="H3493" s="850"/>
      <c r="I3493" s="850"/>
      <c r="J3493" s="850"/>
      <c r="K3493" s="850"/>
      <c r="L3493" s="851"/>
      <c r="M3493" s="574"/>
      <c r="N3493" s="574" t="s">
        <v>4</v>
      </c>
      <c r="O3493" s="842" t="s">
        <v>486</v>
      </c>
      <c r="P3493" s="843"/>
      <c r="Q3493" s="849"/>
      <c r="R3493" s="850"/>
      <c r="S3493" s="850"/>
      <c r="T3493" s="850"/>
      <c r="U3493" s="850"/>
      <c r="V3493" s="850"/>
      <c r="W3493" s="851"/>
    </row>
    <row r="3494" spans="2:31" s="256" customFormat="1" ht="17.100000000000001" customHeight="1" x14ac:dyDescent="0.15">
      <c r="B3494" s="574"/>
      <c r="C3494" s="574"/>
      <c r="D3494" s="844"/>
      <c r="E3494" s="845"/>
      <c r="F3494" s="849"/>
      <c r="G3494" s="850"/>
      <c r="H3494" s="850"/>
      <c r="I3494" s="850"/>
      <c r="J3494" s="850"/>
      <c r="K3494" s="850"/>
      <c r="L3494" s="851"/>
      <c r="M3494" s="574"/>
      <c r="N3494" s="574"/>
      <c r="O3494" s="844"/>
      <c r="P3494" s="845"/>
      <c r="Q3494" s="849"/>
      <c r="R3494" s="850"/>
      <c r="S3494" s="850"/>
      <c r="T3494" s="850"/>
      <c r="U3494" s="850"/>
      <c r="V3494" s="850"/>
      <c r="W3494" s="851"/>
    </row>
    <row r="3495" spans="2:31" s="256" customFormat="1" ht="17.100000000000001" customHeight="1" x14ac:dyDescent="0.15">
      <c r="B3495" s="522" t="s">
        <v>5</v>
      </c>
      <c r="C3495" s="524"/>
      <c r="D3495" s="827" t="s">
        <v>332</v>
      </c>
      <c r="E3495" s="828"/>
      <c r="F3495" s="849"/>
      <c r="G3495" s="850"/>
      <c r="H3495" s="850"/>
      <c r="I3495" s="850"/>
      <c r="J3495" s="850"/>
      <c r="K3495" s="850"/>
      <c r="L3495" s="851"/>
      <c r="M3495" s="522" t="s">
        <v>5</v>
      </c>
      <c r="N3495" s="524"/>
      <c r="O3495" s="827" t="s">
        <v>332</v>
      </c>
      <c r="P3495" s="828"/>
      <c r="Q3495" s="849"/>
      <c r="R3495" s="850"/>
      <c r="S3495" s="850"/>
      <c r="T3495" s="850"/>
      <c r="U3495" s="850"/>
      <c r="V3495" s="850"/>
      <c r="W3495" s="851"/>
    </row>
    <row r="3496" spans="2:31" s="256" customFormat="1" ht="17.100000000000001" customHeight="1" x14ac:dyDescent="0.15">
      <c r="B3496" s="522" t="s">
        <v>6</v>
      </c>
      <c r="C3496" s="524"/>
      <c r="D3496" s="844" t="s">
        <v>532</v>
      </c>
      <c r="E3496" s="845"/>
      <c r="F3496" s="849"/>
      <c r="G3496" s="850"/>
      <c r="H3496" s="850"/>
      <c r="I3496" s="850"/>
      <c r="J3496" s="850"/>
      <c r="K3496" s="850"/>
      <c r="L3496" s="851"/>
      <c r="M3496" s="522" t="s">
        <v>6</v>
      </c>
      <c r="N3496" s="524"/>
      <c r="O3496" s="844" t="s">
        <v>532</v>
      </c>
      <c r="P3496" s="845"/>
      <c r="Q3496" s="849"/>
      <c r="R3496" s="850"/>
      <c r="S3496" s="850"/>
      <c r="T3496" s="850"/>
      <c r="U3496" s="850"/>
      <c r="V3496" s="850"/>
      <c r="W3496" s="851"/>
    </row>
    <row r="3497" spans="2:31" s="256" customFormat="1" ht="17.100000000000001" customHeight="1" x14ac:dyDescent="0.15">
      <c r="B3497" s="562" t="s">
        <v>29</v>
      </c>
      <c r="C3497" s="831" t="s">
        <v>267</v>
      </c>
      <c r="D3497" s="832"/>
      <c r="E3497" s="260" t="s">
        <v>554</v>
      </c>
      <c r="F3497" s="849"/>
      <c r="G3497" s="850"/>
      <c r="H3497" s="850"/>
      <c r="I3497" s="850"/>
      <c r="J3497" s="850"/>
      <c r="K3497" s="850"/>
      <c r="L3497" s="851"/>
      <c r="M3497" s="562" t="s">
        <v>29</v>
      </c>
      <c r="N3497" s="831" t="s">
        <v>267</v>
      </c>
      <c r="O3497" s="832"/>
      <c r="P3497" s="260"/>
      <c r="Q3497" s="849"/>
      <c r="R3497" s="850"/>
      <c r="S3497" s="850"/>
      <c r="T3497" s="850"/>
      <c r="U3497" s="850"/>
      <c r="V3497" s="850"/>
      <c r="W3497" s="851"/>
    </row>
    <row r="3498" spans="2:31" s="256" customFormat="1" ht="17.100000000000001" customHeight="1" x14ac:dyDescent="0.15">
      <c r="B3498" s="565"/>
      <c r="C3498" s="831" t="s">
        <v>268</v>
      </c>
      <c r="D3498" s="832"/>
      <c r="E3498" s="261" t="s">
        <v>551</v>
      </c>
      <c r="F3498" s="852"/>
      <c r="G3498" s="853"/>
      <c r="H3498" s="853"/>
      <c r="I3498" s="853"/>
      <c r="J3498" s="853"/>
      <c r="K3498" s="853"/>
      <c r="L3498" s="854"/>
      <c r="M3498" s="565"/>
      <c r="N3498" s="831" t="s">
        <v>268</v>
      </c>
      <c r="O3498" s="832"/>
      <c r="P3498" s="261" t="s">
        <v>554</v>
      </c>
      <c r="Q3498" s="852"/>
      <c r="R3498" s="853"/>
      <c r="S3498" s="853"/>
      <c r="T3498" s="853"/>
      <c r="U3498" s="853"/>
      <c r="V3498" s="853"/>
      <c r="W3498" s="854"/>
    </row>
    <row r="3499" spans="2:31" s="256" customFormat="1" ht="17.100000000000001" customHeight="1" x14ac:dyDescent="0.15">
      <c r="B3499" s="522" t="s">
        <v>7</v>
      </c>
      <c r="C3499" s="523"/>
      <c r="D3499" s="524"/>
      <c r="E3499" s="813" t="s">
        <v>1124</v>
      </c>
      <c r="F3499" s="814"/>
      <c r="G3499" s="814"/>
      <c r="H3499" s="814"/>
      <c r="I3499" s="814"/>
      <c r="J3499" s="814"/>
      <c r="K3499" s="814"/>
      <c r="L3499" s="815"/>
      <c r="M3499" s="522" t="s">
        <v>7</v>
      </c>
      <c r="N3499" s="523"/>
      <c r="O3499" s="524"/>
      <c r="P3499" s="813" t="s">
        <v>1358</v>
      </c>
      <c r="Q3499" s="814"/>
      <c r="R3499" s="814"/>
      <c r="S3499" s="814"/>
      <c r="T3499" s="814"/>
      <c r="U3499" s="814"/>
      <c r="V3499" s="814"/>
      <c r="W3499" s="815"/>
    </row>
    <row r="3500" spans="2:31" s="256" customFormat="1" ht="17.100000000000001" customHeight="1" x14ac:dyDescent="0.15">
      <c r="B3500" s="522" t="s">
        <v>46</v>
      </c>
      <c r="C3500" s="523"/>
      <c r="D3500" s="524"/>
      <c r="E3500" s="813" t="s">
        <v>516</v>
      </c>
      <c r="F3500" s="814"/>
      <c r="G3500" s="814"/>
      <c r="H3500" s="855"/>
      <c r="I3500" s="855"/>
      <c r="J3500" s="855"/>
      <c r="K3500" s="855"/>
      <c r="L3500" s="856"/>
      <c r="M3500" s="522" t="s">
        <v>46</v>
      </c>
      <c r="N3500" s="523"/>
      <c r="O3500" s="524"/>
      <c r="P3500" s="813" t="s">
        <v>516</v>
      </c>
      <c r="Q3500" s="814"/>
      <c r="R3500" s="814"/>
      <c r="S3500" s="855"/>
      <c r="T3500" s="855"/>
      <c r="U3500" s="855"/>
      <c r="V3500" s="855"/>
      <c r="W3500" s="856"/>
    </row>
    <row r="3501" spans="2:31" s="256" customFormat="1" ht="17.100000000000001" customHeight="1" x14ac:dyDescent="0.15">
      <c r="B3501" s="522" t="s">
        <v>270</v>
      </c>
      <c r="C3501" s="523"/>
      <c r="D3501" s="524"/>
      <c r="E3501" s="813" t="s">
        <v>516</v>
      </c>
      <c r="F3501" s="814"/>
      <c r="G3501" s="814"/>
      <c r="H3501" s="855"/>
      <c r="I3501" s="855"/>
      <c r="J3501" s="855"/>
      <c r="K3501" s="855"/>
      <c r="L3501" s="856"/>
      <c r="M3501" s="522" t="s">
        <v>270</v>
      </c>
      <c r="N3501" s="523"/>
      <c r="O3501" s="524"/>
      <c r="P3501" s="813" t="s">
        <v>516</v>
      </c>
      <c r="Q3501" s="814"/>
      <c r="R3501" s="814"/>
      <c r="S3501" s="855"/>
      <c r="T3501" s="855"/>
      <c r="U3501" s="855"/>
      <c r="V3501" s="855"/>
      <c r="W3501" s="856"/>
    </row>
    <row r="3502" spans="2:31" s="256" customFormat="1" ht="17.100000000000001" customHeight="1" x14ac:dyDescent="0.15">
      <c r="B3502" s="522" t="s">
        <v>289</v>
      </c>
      <c r="C3502" s="523"/>
      <c r="D3502" s="524"/>
      <c r="E3502" s="813" t="s">
        <v>555</v>
      </c>
      <c r="F3502" s="814"/>
      <c r="G3502" s="814"/>
      <c r="H3502" s="816" t="s">
        <v>8</v>
      </c>
      <c r="I3502" s="817"/>
      <c r="J3502" s="818"/>
      <c r="K3502" s="819"/>
      <c r="L3502" s="820"/>
      <c r="M3502" s="522" t="s">
        <v>289</v>
      </c>
      <c r="N3502" s="523"/>
      <c r="O3502" s="524"/>
      <c r="P3502" s="813" t="s">
        <v>555</v>
      </c>
      <c r="Q3502" s="814"/>
      <c r="R3502" s="814"/>
      <c r="S3502" s="816" t="s">
        <v>8</v>
      </c>
      <c r="T3502" s="817"/>
      <c r="U3502" s="818"/>
      <c r="V3502" s="819"/>
      <c r="W3502" s="820"/>
    </row>
    <row r="3503" spans="2:31" s="256" customFormat="1" ht="17.100000000000001" customHeight="1" x14ac:dyDescent="0.15">
      <c r="B3503" s="522" t="s">
        <v>567</v>
      </c>
      <c r="C3503" s="523"/>
      <c r="D3503" s="821" t="s">
        <v>1756</v>
      </c>
      <c r="E3503" s="822"/>
      <c r="F3503" s="822"/>
      <c r="G3503" s="822"/>
      <c r="H3503" s="822"/>
      <c r="I3503" s="822"/>
      <c r="J3503" s="822"/>
      <c r="K3503" s="822"/>
      <c r="L3503" s="823"/>
      <c r="M3503" s="522" t="s">
        <v>567</v>
      </c>
      <c r="N3503" s="523"/>
      <c r="O3503" s="821" t="s">
        <v>1506</v>
      </c>
      <c r="P3503" s="822"/>
      <c r="Q3503" s="822"/>
      <c r="R3503" s="822"/>
      <c r="S3503" s="822"/>
      <c r="T3503" s="822"/>
      <c r="U3503" s="822"/>
      <c r="V3503" s="822"/>
      <c r="W3503" s="823"/>
    </row>
    <row r="3504" spans="2:31" ht="15" customHeight="1" x14ac:dyDescent="0.15">
      <c r="B3504" s="263"/>
      <c r="C3504" s="824" t="s">
        <v>568</v>
      </c>
      <c r="D3504" s="825"/>
      <c r="E3504" s="825"/>
      <c r="F3504" s="825"/>
      <c r="G3504" s="825"/>
      <c r="H3504" s="825"/>
      <c r="I3504" s="825"/>
      <c r="J3504" s="825"/>
      <c r="K3504" s="825"/>
      <c r="L3504" s="825"/>
      <c r="M3504" s="263"/>
      <c r="N3504" s="263" t="s">
        <v>569</v>
      </c>
      <c r="O3504" s="263"/>
      <c r="P3504" s="263"/>
      <c r="Q3504" s="263"/>
      <c r="R3504" s="263"/>
      <c r="S3504" s="263"/>
      <c r="T3504" s="263"/>
      <c r="U3504" s="263"/>
      <c r="V3504" s="263"/>
      <c r="W3504" s="263"/>
      <c r="AA3504" s="256"/>
      <c r="AB3504" s="256"/>
      <c r="AC3504" s="256"/>
      <c r="AD3504" s="256"/>
      <c r="AE3504" s="256"/>
    </row>
    <row r="3505" spans="2:31" ht="15" customHeight="1" x14ac:dyDescent="0.15">
      <c r="B3505" s="263"/>
      <c r="C3505" s="826"/>
      <c r="D3505" s="826"/>
      <c r="E3505" s="826"/>
      <c r="F3505" s="826"/>
      <c r="G3505" s="826"/>
      <c r="H3505" s="826"/>
      <c r="I3505" s="826"/>
      <c r="J3505" s="826"/>
      <c r="K3505" s="826"/>
      <c r="L3505" s="826"/>
      <c r="M3505" s="263"/>
      <c r="N3505" s="263" t="s">
        <v>570</v>
      </c>
      <c r="O3505" s="263"/>
      <c r="P3505" s="263"/>
      <c r="Q3505" s="263"/>
      <c r="R3505" s="263"/>
      <c r="S3505" s="263"/>
      <c r="T3505" s="263"/>
      <c r="U3505" s="263"/>
      <c r="V3505" s="263"/>
      <c r="W3505" s="263"/>
      <c r="AA3505" s="256"/>
      <c r="AB3505" s="256"/>
      <c r="AC3505" s="256"/>
      <c r="AD3505" s="256"/>
      <c r="AE3505" s="256"/>
    </row>
    <row r="3506" spans="2:31" ht="15" customHeight="1" x14ac:dyDescent="0.15">
      <c r="C3506" s="263" t="s">
        <v>571</v>
      </c>
      <c r="N3506" s="264" t="s">
        <v>517</v>
      </c>
      <c r="O3506" s="264"/>
      <c r="P3506" s="264"/>
      <c r="Q3506" s="264"/>
      <c r="R3506" s="264"/>
      <c r="S3506" s="264"/>
      <c r="T3506" s="264"/>
      <c r="U3506" s="264"/>
      <c r="V3506" s="264"/>
      <c r="AA3506" s="256"/>
      <c r="AB3506" s="256"/>
      <c r="AC3506" s="256"/>
      <c r="AD3506" s="256"/>
      <c r="AE3506" s="256"/>
    </row>
    <row r="3507" spans="2:31" ht="15" customHeight="1" x14ac:dyDescent="0.15">
      <c r="C3507" s="263" t="s">
        <v>573</v>
      </c>
      <c r="N3507" s="264" t="s">
        <v>572</v>
      </c>
      <c r="O3507" s="264"/>
      <c r="P3507" s="264"/>
      <c r="Q3507" s="264"/>
      <c r="R3507" s="264"/>
      <c r="S3507" s="264"/>
      <c r="T3507" s="264"/>
      <c r="U3507" s="264"/>
      <c r="V3507" s="264"/>
      <c r="AA3507" s="256"/>
      <c r="AB3507" s="256"/>
      <c r="AC3507" s="256"/>
      <c r="AD3507" s="256"/>
      <c r="AE3507" s="256"/>
    </row>
    <row r="3508" spans="2:31" x14ac:dyDescent="0.15">
      <c r="C3508" s="264" t="s">
        <v>542</v>
      </c>
      <c r="N3508" s="264" t="s">
        <v>450</v>
      </c>
      <c r="O3508" s="264"/>
      <c r="P3508" s="264"/>
      <c r="Q3508" s="264"/>
      <c r="R3508" s="264"/>
      <c r="S3508" s="264"/>
      <c r="T3508" s="264"/>
      <c r="U3508" s="264"/>
      <c r="V3508" s="264"/>
      <c r="AA3508" s="256"/>
      <c r="AB3508" s="256"/>
      <c r="AC3508" s="256"/>
      <c r="AD3508" s="256"/>
      <c r="AE3508" s="256"/>
    </row>
    <row r="3509" spans="2:31" x14ac:dyDescent="0.15">
      <c r="N3509" s="264"/>
      <c r="AA3509" s="256"/>
      <c r="AB3509" s="256"/>
      <c r="AC3509" s="256"/>
      <c r="AD3509" s="256"/>
      <c r="AE3509" s="256"/>
    </row>
    <row r="3510" spans="2:31" x14ac:dyDescent="0.15">
      <c r="N3510" s="264"/>
      <c r="AA3510" s="256"/>
      <c r="AB3510" s="256"/>
      <c r="AC3510" s="256"/>
      <c r="AD3510" s="256"/>
      <c r="AE3510" s="256"/>
    </row>
    <row r="3511" spans="2:31" ht="9" customHeight="1" x14ac:dyDescent="0.15">
      <c r="AA3511" s="256"/>
      <c r="AB3511" s="256"/>
      <c r="AC3511" s="256"/>
      <c r="AD3511" s="256"/>
      <c r="AE3511" s="256"/>
    </row>
    <row r="3512" spans="2:31" s="256" customFormat="1" ht="22.5" customHeight="1" x14ac:dyDescent="0.15">
      <c r="B3512" s="867" t="s">
        <v>563</v>
      </c>
      <c r="C3512" s="867"/>
      <c r="D3512" s="867"/>
      <c r="E3512" s="867"/>
      <c r="F3512" s="867"/>
      <c r="G3512" s="867"/>
      <c r="H3512" s="867"/>
      <c r="I3512" s="867"/>
      <c r="J3512" s="867"/>
      <c r="K3512" s="867"/>
      <c r="L3512" s="867"/>
      <c r="M3512" s="867"/>
      <c r="N3512" s="867"/>
      <c r="O3512" s="867"/>
      <c r="P3512" s="867"/>
      <c r="Q3512" s="867"/>
      <c r="R3512" s="867"/>
      <c r="S3512" s="867"/>
      <c r="T3512" s="867"/>
      <c r="U3512" s="867"/>
      <c r="V3512" s="867"/>
      <c r="W3512" s="867"/>
      <c r="Y3512" s="242" t="s">
        <v>551</v>
      </c>
    </row>
    <row r="3513" spans="2:31" s="256" customFormat="1" ht="20.100000000000001" customHeight="1" x14ac:dyDescent="0.15">
      <c r="B3513" s="258" t="s">
        <v>27</v>
      </c>
      <c r="C3513" s="258"/>
      <c r="D3513" s="868" t="str">
        <f>D3468</f>
        <v>ミネトンネル</v>
      </c>
      <c r="E3513" s="868"/>
      <c r="F3513" s="868"/>
      <c r="G3513" s="868"/>
      <c r="H3513" s="869" t="s">
        <v>28</v>
      </c>
      <c r="I3513" s="869"/>
      <c r="J3513" s="870" t="str">
        <f>J3468</f>
        <v>一般国道　316号</v>
      </c>
      <c r="K3513" s="870"/>
      <c r="L3513" s="870"/>
      <c r="M3513" s="871" t="s">
        <v>255</v>
      </c>
      <c r="N3513" s="871"/>
      <c r="O3513" s="871"/>
      <c r="P3513" s="872" t="str">
        <f>P3468</f>
        <v>株式会社ニュージェック</v>
      </c>
      <c r="Q3513" s="872"/>
      <c r="R3513" s="872"/>
      <c r="S3513" s="562" t="s">
        <v>220</v>
      </c>
      <c r="T3513" s="564"/>
      <c r="U3513" s="873">
        <f>U3468</f>
        <v>44294</v>
      </c>
      <c r="V3513" s="874"/>
      <c r="W3513" s="875"/>
      <c r="Y3513" s="242" t="s">
        <v>554</v>
      </c>
    </row>
    <row r="3514" spans="2:31" s="256" customFormat="1" ht="20.100000000000001" customHeight="1" x14ac:dyDescent="0.15">
      <c r="B3514" s="259" t="s">
        <v>0</v>
      </c>
      <c r="C3514" s="259"/>
      <c r="D3514" s="879" t="str">
        <f>D3469</f>
        <v>美祢トンネル</v>
      </c>
      <c r="E3514" s="879"/>
      <c r="F3514" s="879"/>
      <c r="G3514" s="879"/>
      <c r="H3514" s="541" t="s">
        <v>1</v>
      </c>
      <c r="I3514" s="541"/>
      <c r="J3514" s="870" t="str">
        <f>J3469</f>
        <v>宇部土木建築事務所</v>
      </c>
      <c r="K3514" s="870"/>
      <c r="L3514" s="870"/>
      <c r="M3514" s="871" t="s">
        <v>256</v>
      </c>
      <c r="N3514" s="871"/>
      <c r="O3514" s="871"/>
      <c r="P3514" s="872" t="str">
        <f>P3469</f>
        <v>石村　勝伸</v>
      </c>
      <c r="Q3514" s="872"/>
      <c r="R3514" s="872"/>
      <c r="S3514" s="705"/>
      <c r="T3514" s="706"/>
      <c r="U3514" s="876"/>
      <c r="V3514" s="877"/>
      <c r="W3514" s="878"/>
      <c r="Y3514" s="242" t="s">
        <v>54</v>
      </c>
    </row>
    <row r="3515" spans="2:31" s="256" customFormat="1" ht="20.100000000000001" customHeight="1" x14ac:dyDescent="0.15">
      <c r="B3515" s="861" t="s">
        <v>564</v>
      </c>
      <c r="C3515" s="839" t="s">
        <v>565</v>
      </c>
      <c r="D3515" s="883" t="s">
        <v>785</v>
      </c>
      <c r="E3515" s="884"/>
      <c r="F3515" s="846"/>
      <c r="G3515" s="847"/>
      <c r="H3515" s="847"/>
      <c r="I3515" s="847"/>
      <c r="J3515" s="847"/>
      <c r="K3515" s="847"/>
      <c r="L3515" s="848"/>
      <c r="M3515" s="861" t="s">
        <v>564</v>
      </c>
      <c r="N3515" s="839" t="s">
        <v>565</v>
      </c>
      <c r="O3515" s="883" t="s">
        <v>785</v>
      </c>
      <c r="P3515" s="884"/>
      <c r="Q3515" s="846"/>
      <c r="R3515" s="847"/>
      <c r="S3515" s="847"/>
      <c r="T3515" s="847"/>
      <c r="U3515" s="847"/>
      <c r="V3515" s="847"/>
      <c r="W3515" s="848"/>
      <c r="Y3515" s="242" t="s">
        <v>55</v>
      </c>
    </row>
    <row r="3516" spans="2:31" s="256" customFormat="1" ht="20.100000000000001" customHeight="1" x14ac:dyDescent="0.15">
      <c r="B3516" s="859"/>
      <c r="C3516" s="830"/>
      <c r="D3516" s="880"/>
      <c r="E3516" s="881"/>
      <c r="F3516" s="849"/>
      <c r="G3516" s="850"/>
      <c r="H3516" s="850"/>
      <c r="I3516" s="850"/>
      <c r="J3516" s="850"/>
      <c r="K3516" s="850"/>
      <c r="L3516" s="851"/>
      <c r="M3516" s="859"/>
      <c r="N3516" s="830"/>
      <c r="O3516" s="880"/>
      <c r="P3516" s="881"/>
      <c r="Q3516" s="849"/>
      <c r="R3516" s="850"/>
      <c r="S3516" s="850"/>
      <c r="T3516" s="850"/>
      <c r="U3516" s="850"/>
      <c r="V3516" s="850"/>
      <c r="W3516" s="851"/>
    </row>
    <row r="3517" spans="2:31" s="256" customFormat="1" ht="20.100000000000001" customHeight="1" x14ac:dyDescent="0.15">
      <c r="B3517" s="859"/>
      <c r="C3517" s="839" t="s">
        <v>2</v>
      </c>
      <c r="D3517" s="842">
        <v>3</v>
      </c>
      <c r="E3517" s="843"/>
      <c r="F3517" s="849"/>
      <c r="G3517" s="850"/>
      <c r="H3517" s="850"/>
      <c r="I3517" s="850"/>
      <c r="J3517" s="850"/>
      <c r="K3517" s="850"/>
      <c r="L3517" s="851"/>
      <c r="M3517" s="859"/>
      <c r="N3517" s="839" t="s">
        <v>2</v>
      </c>
      <c r="O3517" s="842">
        <v>4</v>
      </c>
      <c r="P3517" s="843"/>
      <c r="Q3517" s="849"/>
      <c r="R3517" s="850"/>
      <c r="S3517" s="850"/>
      <c r="T3517" s="850"/>
      <c r="U3517" s="850"/>
      <c r="V3517" s="850"/>
      <c r="W3517" s="851"/>
    </row>
    <row r="3518" spans="2:31" s="256" customFormat="1" ht="20.100000000000001" customHeight="1" x14ac:dyDescent="0.15">
      <c r="B3518" s="860"/>
      <c r="C3518" s="830"/>
      <c r="D3518" s="844"/>
      <c r="E3518" s="845"/>
      <c r="F3518" s="849"/>
      <c r="G3518" s="850"/>
      <c r="H3518" s="850"/>
      <c r="I3518" s="850"/>
      <c r="J3518" s="850"/>
      <c r="K3518" s="850"/>
      <c r="L3518" s="851"/>
      <c r="M3518" s="860"/>
      <c r="N3518" s="830"/>
      <c r="O3518" s="844"/>
      <c r="P3518" s="845"/>
      <c r="Q3518" s="849"/>
      <c r="R3518" s="850"/>
      <c r="S3518" s="850"/>
      <c r="T3518" s="850"/>
      <c r="U3518" s="850"/>
      <c r="V3518" s="850"/>
      <c r="W3518" s="851"/>
    </row>
    <row r="3519" spans="2:31" s="256" customFormat="1" ht="17.100000000000001" customHeight="1" x14ac:dyDescent="0.15">
      <c r="B3519" s="574" t="s">
        <v>566</v>
      </c>
      <c r="C3519" s="574" t="s">
        <v>3</v>
      </c>
      <c r="D3519" s="842" t="s">
        <v>534</v>
      </c>
      <c r="E3519" s="843"/>
      <c r="F3519" s="849"/>
      <c r="G3519" s="850"/>
      <c r="H3519" s="850"/>
      <c r="I3519" s="850"/>
      <c r="J3519" s="850"/>
      <c r="K3519" s="850"/>
      <c r="L3519" s="851"/>
      <c r="M3519" s="574" t="s">
        <v>566</v>
      </c>
      <c r="N3519" s="574" t="s">
        <v>3</v>
      </c>
      <c r="O3519" s="842" t="s">
        <v>534</v>
      </c>
      <c r="P3519" s="843"/>
      <c r="Q3519" s="849"/>
      <c r="R3519" s="850"/>
      <c r="S3519" s="850"/>
      <c r="T3519" s="850"/>
      <c r="U3519" s="850"/>
      <c r="V3519" s="850"/>
      <c r="W3519" s="851"/>
      <c r="AA3519" s="257"/>
      <c r="AB3519" s="257"/>
      <c r="AC3519" s="257"/>
      <c r="AD3519" s="257"/>
      <c r="AE3519" s="257"/>
    </row>
    <row r="3520" spans="2:31" s="256" customFormat="1" ht="17.100000000000001" customHeight="1" x14ac:dyDescent="0.15">
      <c r="B3520" s="574"/>
      <c r="C3520" s="574"/>
      <c r="D3520" s="844"/>
      <c r="E3520" s="845"/>
      <c r="F3520" s="849"/>
      <c r="G3520" s="850"/>
      <c r="H3520" s="850"/>
      <c r="I3520" s="850"/>
      <c r="J3520" s="850"/>
      <c r="K3520" s="850"/>
      <c r="L3520" s="851"/>
      <c r="M3520" s="574"/>
      <c r="N3520" s="574"/>
      <c r="O3520" s="844"/>
      <c r="P3520" s="845"/>
      <c r="Q3520" s="849"/>
      <c r="R3520" s="850"/>
      <c r="S3520" s="850"/>
      <c r="T3520" s="850"/>
      <c r="U3520" s="850"/>
      <c r="V3520" s="850"/>
      <c r="W3520" s="851"/>
      <c r="AA3520" s="257"/>
      <c r="AB3520" s="257"/>
      <c r="AC3520" s="257"/>
      <c r="AD3520" s="257"/>
      <c r="AE3520" s="257"/>
    </row>
    <row r="3521" spans="2:31" s="256" customFormat="1" ht="17.100000000000001" customHeight="1" x14ac:dyDescent="0.15">
      <c r="B3521" s="574"/>
      <c r="C3521" s="574" t="s">
        <v>4</v>
      </c>
      <c r="D3521" s="842" t="s">
        <v>486</v>
      </c>
      <c r="E3521" s="843"/>
      <c r="F3521" s="849"/>
      <c r="G3521" s="850"/>
      <c r="H3521" s="850"/>
      <c r="I3521" s="850"/>
      <c r="J3521" s="850"/>
      <c r="K3521" s="850"/>
      <c r="L3521" s="851"/>
      <c r="M3521" s="574"/>
      <c r="N3521" s="574" t="s">
        <v>4</v>
      </c>
      <c r="O3521" s="842" t="s">
        <v>486</v>
      </c>
      <c r="P3521" s="843"/>
      <c r="Q3521" s="849"/>
      <c r="R3521" s="850"/>
      <c r="S3521" s="850"/>
      <c r="T3521" s="850"/>
      <c r="U3521" s="850"/>
      <c r="V3521" s="850"/>
      <c r="W3521" s="851"/>
      <c r="AA3521" s="257"/>
      <c r="AB3521" s="257"/>
      <c r="AC3521" s="257"/>
      <c r="AD3521" s="257"/>
      <c r="AE3521" s="257"/>
    </row>
    <row r="3522" spans="2:31" s="256" customFormat="1" ht="17.100000000000001" customHeight="1" x14ac:dyDescent="0.15">
      <c r="B3522" s="574"/>
      <c r="C3522" s="574"/>
      <c r="D3522" s="844"/>
      <c r="E3522" s="845"/>
      <c r="F3522" s="849"/>
      <c r="G3522" s="850"/>
      <c r="H3522" s="850"/>
      <c r="I3522" s="850"/>
      <c r="J3522" s="850"/>
      <c r="K3522" s="850"/>
      <c r="L3522" s="851"/>
      <c r="M3522" s="574"/>
      <c r="N3522" s="574"/>
      <c r="O3522" s="844"/>
      <c r="P3522" s="845"/>
      <c r="Q3522" s="849"/>
      <c r="R3522" s="850"/>
      <c r="S3522" s="850"/>
      <c r="T3522" s="850"/>
      <c r="U3522" s="850"/>
      <c r="V3522" s="850"/>
      <c r="W3522" s="851"/>
      <c r="AA3522" s="257"/>
      <c r="AB3522" s="257"/>
      <c r="AC3522" s="257"/>
      <c r="AD3522" s="257"/>
      <c r="AE3522" s="257"/>
    </row>
    <row r="3523" spans="2:31" s="256" customFormat="1" ht="17.100000000000001" customHeight="1" x14ac:dyDescent="0.15">
      <c r="B3523" s="522" t="s">
        <v>5</v>
      </c>
      <c r="C3523" s="524"/>
      <c r="D3523" s="827" t="s">
        <v>332</v>
      </c>
      <c r="E3523" s="828"/>
      <c r="F3523" s="849"/>
      <c r="G3523" s="850"/>
      <c r="H3523" s="850"/>
      <c r="I3523" s="850"/>
      <c r="J3523" s="850"/>
      <c r="K3523" s="850"/>
      <c r="L3523" s="851"/>
      <c r="M3523" s="522" t="s">
        <v>5</v>
      </c>
      <c r="N3523" s="524"/>
      <c r="O3523" s="827" t="s">
        <v>332</v>
      </c>
      <c r="P3523" s="828"/>
      <c r="Q3523" s="849"/>
      <c r="R3523" s="850"/>
      <c r="S3523" s="850"/>
      <c r="T3523" s="850"/>
      <c r="U3523" s="850"/>
      <c r="V3523" s="850"/>
      <c r="W3523" s="851"/>
      <c r="AA3523" s="257"/>
      <c r="AB3523" s="257"/>
      <c r="AC3523" s="257"/>
      <c r="AD3523" s="257"/>
      <c r="AE3523" s="257"/>
    </row>
    <row r="3524" spans="2:31" s="256" customFormat="1" ht="17.100000000000001" customHeight="1" x14ac:dyDescent="0.15">
      <c r="B3524" s="522" t="s">
        <v>6</v>
      </c>
      <c r="C3524" s="524"/>
      <c r="D3524" s="844" t="s">
        <v>532</v>
      </c>
      <c r="E3524" s="845"/>
      <c r="F3524" s="849"/>
      <c r="G3524" s="850"/>
      <c r="H3524" s="850"/>
      <c r="I3524" s="850"/>
      <c r="J3524" s="850"/>
      <c r="K3524" s="850"/>
      <c r="L3524" s="851"/>
      <c r="M3524" s="522" t="s">
        <v>6</v>
      </c>
      <c r="N3524" s="524"/>
      <c r="O3524" s="844" t="s">
        <v>338</v>
      </c>
      <c r="P3524" s="845"/>
      <c r="Q3524" s="849"/>
      <c r="R3524" s="850"/>
      <c r="S3524" s="850"/>
      <c r="T3524" s="850"/>
      <c r="U3524" s="850"/>
      <c r="V3524" s="850"/>
      <c r="W3524" s="851"/>
    </row>
    <row r="3525" spans="2:31" s="256" customFormat="1" ht="17.100000000000001" customHeight="1" x14ac:dyDescent="0.15">
      <c r="B3525" s="562" t="s">
        <v>29</v>
      </c>
      <c r="C3525" s="831" t="s">
        <v>267</v>
      </c>
      <c r="D3525" s="832"/>
      <c r="E3525" s="260"/>
      <c r="F3525" s="849"/>
      <c r="G3525" s="850"/>
      <c r="H3525" s="850"/>
      <c r="I3525" s="850"/>
      <c r="J3525" s="850"/>
      <c r="K3525" s="850"/>
      <c r="L3525" s="851"/>
      <c r="M3525" s="562" t="s">
        <v>29</v>
      </c>
      <c r="N3525" s="831" t="s">
        <v>267</v>
      </c>
      <c r="O3525" s="832"/>
      <c r="P3525" s="260"/>
      <c r="Q3525" s="849"/>
      <c r="R3525" s="850"/>
      <c r="S3525" s="850"/>
      <c r="T3525" s="850"/>
      <c r="U3525" s="850"/>
      <c r="V3525" s="850"/>
      <c r="W3525" s="851"/>
    </row>
    <row r="3526" spans="2:31" s="256" customFormat="1" ht="17.100000000000001" customHeight="1" x14ac:dyDescent="0.15">
      <c r="B3526" s="565"/>
      <c r="C3526" s="831" t="s">
        <v>268</v>
      </c>
      <c r="D3526" s="832"/>
      <c r="E3526" s="261" t="s">
        <v>554</v>
      </c>
      <c r="F3526" s="852"/>
      <c r="G3526" s="853"/>
      <c r="H3526" s="853"/>
      <c r="I3526" s="853"/>
      <c r="J3526" s="853"/>
      <c r="K3526" s="853"/>
      <c r="L3526" s="854"/>
      <c r="M3526" s="565"/>
      <c r="N3526" s="831" t="s">
        <v>268</v>
      </c>
      <c r="O3526" s="832"/>
      <c r="P3526" s="261" t="s">
        <v>551</v>
      </c>
      <c r="Q3526" s="852"/>
      <c r="R3526" s="853"/>
      <c r="S3526" s="853"/>
      <c r="T3526" s="853"/>
      <c r="U3526" s="853"/>
      <c r="V3526" s="853"/>
      <c r="W3526" s="854"/>
    </row>
    <row r="3527" spans="2:31" s="256" customFormat="1" ht="17.100000000000001" customHeight="1" x14ac:dyDescent="0.15">
      <c r="B3527" s="522" t="s">
        <v>7</v>
      </c>
      <c r="C3527" s="523"/>
      <c r="D3527" s="524"/>
      <c r="E3527" s="813" t="s">
        <v>1480</v>
      </c>
      <c r="F3527" s="814"/>
      <c r="G3527" s="814"/>
      <c r="H3527" s="814"/>
      <c r="I3527" s="814"/>
      <c r="J3527" s="814"/>
      <c r="K3527" s="814"/>
      <c r="L3527" s="815"/>
      <c r="M3527" s="522" t="s">
        <v>7</v>
      </c>
      <c r="N3527" s="523"/>
      <c r="O3527" s="524"/>
      <c r="P3527" s="833" t="s">
        <v>1103</v>
      </c>
      <c r="Q3527" s="834"/>
      <c r="R3527" s="834"/>
      <c r="S3527" s="834"/>
      <c r="T3527" s="834"/>
      <c r="U3527" s="834"/>
      <c r="V3527" s="834"/>
      <c r="W3527" s="835"/>
    </row>
    <row r="3528" spans="2:31" s="256" customFormat="1" ht="17.100000000000001" customHeight="1" x14ac:dyDescent="0.15">
      <c r="B3528" s="522" t="s">
        <v>46</v>
      </c>
      <c r="C3528" s="523"/>
      <c r="D3528" s="524"/>
      <c r="E3528" s="813" t="s">
        <v>516</v>
      </c>
      <c r="F3528" s="814"/>
      <c r="G3528" s="814"/>
      <c r="H3528" s="855"/>
      <c r="I3528" s="855"/>
      <c r="J3528" s="855"/>
      <c r="K3528" s="855"/>
      <c r="L3528" s="856"/>
      <c r="M3528" s="522" t="s">
        <v>46</v>
      </c>
      <c r="N3528" s="523"/>
      <c r="O3528" s="524"/>
      <c r="P3528" s="813" t="s">
        <v>1105</v>
      </c>
      <c r="Q3528" s="814"/>
      <c r="R3528" s="814"/>
      <c r="S3528" s="814"/>
      <c r="T3528" s="814"/>
      <c r="U3528" s="814"/>
      <c r="V3528" s="814"/>
      <c r="W3528" s="815"/>
    </row>
    <row r="3529" spans="2:31" s="256" customFormat="1" ht="17.100000000000001" customHeight="1" x14ac:dyDescent="0.15">
      <c r="B3529" s="522" t="s">
        <v>270</v>
      </c>
      <c r="C3529" s="523"/>
      <c r="D3529" s="524"/>
      <c r="E3529" s="813" t="s">
        <v>516</v>
      </c>
      <c r="F3529" s="814"/>
      <c r="G3529" s="814"/>
      <c r="H3529" s="855"/>
      <c r="I3529" s="855"/>
      <c r="J3529" s="855"/>
      <c r="K3529" s="855"/>
      <c r="L3529" s="856"/>
      <c r="M3529" s="522" t="s">
        <v>270</v>
      </c>
      <c r="N3529" s="523"/>
      <c r="O3529" s="524"/>
      <c r="P3529" s="813" t="s">
        <v>516</v>
      </c>
      <c r="Q3529" s="814"/>
      <c r="R3529" s="814"/>
      <c r="S3529" s="814"/>
      <c r="T3529" s="814"/>
      <c r="U3529" s="814"/>
      <c r="V3529" s="814"/>
      <c r="W3529" s="815"/>
    </row>
    <row r="3530" spans="2:31" s="256" customFormat="1" ht="17.100000000000001" customHeight="1" x14ac:dyDescent="0.15">
      <c r="B3530" s="522" t="s">
        <v>289</v>
      </c>
      <c r="C3530" s="523"/>
      <c r="D3530" s="524"/>
      <c r="E3530" s="813" t="s">
        <v>555</v>
      </c>
      <c r="F3530" s="814"/>
      <c r="G3530" s="814"/>
      <c r="H3530" s="816" t="s">
        <v>8</v>
      </c>
      <c r="I3530" s="817"/>
      <c r="J3530" s="818"/>
      <c r="K3530" s="819"/>
      <c r="L3530" s="820"/>
      <c r="M3530" s="522" t="s">
        <v>289</v>
      </c>
      <c r="N3530" s="523"/>
      <c r="O3530" s="524"/>
      <c r="P3530" s="862" t="s">
        <v>552</v>
      </c>
      <c r="Q3530" s="863"/>
      <c r="R3530" s="864"/>
      <c r="S3530" s="816" t="s">
        <v>8</v>
      </c>
      <c r="T3530" s="817"/>
      <c r="U3530" s="818"/>
      <c r="V3530" s="819"/>
      <c r="W3530" s="820"/>
    </row>
    <row r="3531" spans="2:31" s="256" customFormat="1" ht="17.100000000000001" customHeight="1" x14ac:dyDescent="0.15">
      <c r="B3531" s="522" t="s">
        <v>567</v>
      </c>
      <c r="C3531" s="523"/>
      <c r="D3531" s="821" t="s">
        <v>1469</v>
      </c>
      <c r="E3531" s="822"/>
      <c r="F3531" s="822"/>
      <c r="G3531" s="822"/>
      <c r="H3531" s="822"/>
      <c r="I3531" s="822"/>
      <c r="J3531" s="822"/>
      <c r="K3531" s="822"/>
      <c r="L3531" s="823"/>
      <c r="M3531" s="865" t="s">
        <v>567</v>
      </c>
      <c r="N3531" s="866"/>
      <c r="O3531" s="821" t="s">
        <v>1109</v>
      </c>
      <c r="P3531" s="822"/>
      <c r="Q3531" s="822"/>
      <c r="R3531" s="822"/>
      <c r="S3531" s="822"/>
      <c r="T3531" s="822"/>
      <c r="U3531" s="822"/>
      <c r="V3531" s="822"/>
      <c r="W3531" s="823"/>
    </row>
    <row r="3532" spans="2:31" s="256" customFormat="1" ht="20.100000000000001" customHeight="1" x14ac:dyDescent="0.15">
      <c r="B3532" s="861" t="s">
        <v>564</v>
      </c>
      <c r="C3532" s="839" t="s">
        <v>565</v>
      </c>
      <c r="D3532" s="883" t="s">
        <v>785</v>
      </c>
      <c r="E3532" s="884"/>
      <c r="F3532" s="846"/>
      <c r="G3532" s="847"/>
      <c r="H3532" s="847"/>
      <c r="I3532" s="847"/>
      <c r="J3532" s="847"/>
      <c r="K3532" s="847"/>
      <c r="L3532" s="848"/>
      <c r="M3532" s="861" t="s">
        <v>564</v>
      </c>
      <c r="N3532" s="839" t="s">
        <v>565</v>
      </c>
      <c r="O3532" s="883" t="s">
        <v>785</v>
      </c>
      <c r="P3532" s="884"/>
      <c r="Q3532" s="846"/>
      <c r="R3532" s="847"/>
      <c r="S3532" s="847"/>
      <c r="T3532" s="847"/>
      <c r="U3532" s="847"/>
      <c r="V3532" s="847"/>
      <c r="W3532" s="848"/>
    </row>
    <row r="3533" spans="2:31" s="256" customFormat="1" ht="20.100000000000001" customHeight="1" x14ac:dyDescent="0.15">
      <c r="B3533" s="859"/>
      <c r="C3533" s="830"/>
      <c r="D3533" s="880"/>
      <c r="E3533" s="881"/>
      <c r="F3533" s="849"/>
      <c r="G3533" s="850"/>
      <c r="H3533" s="850"/>
      <c r="I3533" s="850"/>
      <c r="J3533" s="850"/>
      <c r="K3533" s="850"/>
      <c r="L3533" s="851"/>
      <c r="M3533" s="859"/>
      <c r="N3533" s="830"/>
      <c r="O3533" s="880"/>
      <c r="P3533" s="881"/>
      <c r="Q3533" s="849"/>
      <c r="R3533" s="850"/>
      <c r="S3533" s="850"/>
      <c r="T3533" s="850"/>
      <c r="U3533" s="850"/>
      <c r="V3533" s="850"/>
      <c r="W3533" s="851"/>
    </row>
    <row r="3534" spans="2:31" s="256" customFormat="1" ht="20.100000000000001" customHeight="1" x14ac:dyDescent="0.15">
      <c r="B3534" s="859"/>
      <c r="C3534" s="839" t="s">
        <v>2</v>
      </c>
      <c r="D3534" s="842">
        <v>5</v>
      </c>
      <c r="E3534" s="843"/>
      <c r="F3534" s="849"/>
      <c r="G3534" s="850"/>
      <c r="H3534" s="850"/>
      <c r="I3534" s="850"/>
      <c r="J3534" s="850"/>
      <c r="K3534" s="850"/>
      <c r="L3534" s="851"/>
      <c r="M3534" s="859"/>
      <c r="N3534" s="839" t="s">
        <v>2</v>
      </c>
      <c r="O3534" s="842">
        <v>6</v>
      </c>
      <c r="P3534" s="843"/>
      <c r="Q3534" s="849"/>
      <c r="R3534" s="850"/>
      <c r="S3534" s="850"/>
      <c r="T3534" s="850"/>
      <c r="U3534" s="850"/>
      <c r="V3534" s="850"/>
      <c r="W3534" s="851"/>
    </row>
    <row r="3535" spans="2:31" s="256" customFormat="1" ht="20.100000000000001" customHeight="1" x14ac:dyDescent="0.15">
      <c r="B3535" s="860"/>
      <c r="C3535" s="830"/>
      <c r="D3535" s="844"/>
      <c r="E3535" s="845"/>
      <c r="F3535" s="849"/>
      <c r="G3535" s="850"/>
      <c r="H3535" s="850"/>
      <c r="I3535" s="850"/>
      <c r="J3535" s="850"/>
      <c r="K3535" s="850"/>
      <c r="L3535" s="851"/>
      <c r="M3535" s="860"/>
      <c r="N3535" s="830"/>
      <c r="O3535" s="844"/>
      <c r="P3535" s="845"/>
      <c r="Q3535" s="849"/>
      <c r="R3535" s="850"/>
      <c r="S3535" s="850"/>
      <c r="T3535" s="850"/>
      <c r="U3535" s="850"/>
      <c r="V3535" s="850"/>
      <c r="W3535" s="851"/>
    </row>
    <row r="3536" spans="2:31" s="256" customFormat="1" ht="17.100000000000001" customHeight="1" x14ac:dyDescent="0.15">
      <c r="B3536" s="574" t="s">
        <v>566</v>
      </c>
      <c r="C3536" s="574" t="s">
        <v>3</v>
      </c>
      <c r="D3536" s="842" t="s">
        <v>534</v>
      </c>
      <c r="E3536" s="843"/>
      <c r="F3536" s="849"/>
      <c r="G3536" s="850"/>
      <c r="H3536" s="850"/>
      <c r="I3536" s="850"/>
      <c r="J3536" s="850"/>
      <c r="K3536" s="850"/>
      <c r="L3536" s="851"/>
      <c r="M3536" s="574" t="s">
        <v>566</v>
      </c>
      <c r="N3536" s="574" t="s">
        <v>3</v>
      </c>
      <c r="O3536" s="842" t="s">
        <v>331</v>
      </c>
      <c r="P3536" s="843"/>
      <c r="Q3536" s="849"/>
      <c r="R3536" s="850"/>
      <c r="S3536" s="850"/>
      <c r="T3536" s="850"/>
      <c r="U3536" s="850"/>
      <c r="V3536" s="850"/>
      <c r="W3536" s="851"/>
    </row>
    <row r="3537" spans="2:31" s="256" customFormat="1" ht="17.100000000000001" customHeight="1" x14ac:dyDescent="0.15">
      <c r="B3537" s="574"/>
      <c r="C3537" s="574"/>
      <c r="D3537" s="844"/>
      <c r="E3537" s="845"/>
      <c r="F3537" s="849"/>
      <c r="G3537" s="850"/>
      <c r="H3537" s="850"/>
      <c r="I3537" s="850"/>
      <c r="J3537" s="850"/>
      <c r="K3537" s="850"/>
      <c r="L3537" s="851"/>
      <c r="M3537" s="574"/>
      <c r="N3537" s="574"/>
      <c r="O3537" s="844"/>
      <c r="P3537" s="845"/>
      <c r="Q3537" s="849"/>
      <c r="R3537" s="850"/>
      <c r="S3537" s="850"/>
      <c r="T3537" s="850"/>
      <c r="U3537" s="850"/>
      <c r="V3537" s="850"/>
      <c r="W3537" s="851"/>
    </row>
    <row r="3538" spans="2:31" s="256" customFormat="1" ht="17.100000000000001" customHeight="1" x14ac:dyDescent="0.15">
      <c r="B3538" s="574"/>
      <c r="C3538" s="574" t="s">
        <v>4</v>
      </c>
      <c r="D3538" s="842" t="s">
        <v>485</v>
      </c>
      <c r="E3538" s="843"/>
      <c r="F3538" s="849"/>
      <c r="G3538" s="850"/>
      <c r="H3538" s="850"/>
      <c r="I3538" s="850"/>
      <c r="J3538" s="850"/>
      <c r="K3538" s="850"/>
      <c r="L3538" s="851"/>
      <c r="M3538" s="574"/>
      <c r="N3538" s="574" t="s">
        <v>4</v>
      </c>
      <c r="O3538" s="842" t="s">
        <v>355</v>
      </c>
      <c r="P3538" s="843"/>
      <c r="Q3538" s="849"/>
      <c r="R3538" s="850"/>
      <c r="S3538" s="850"/>
      <c r="T3538" s="850"/>
      <c r="U3538" s="850"/>
      <c r="V3538" s="850"/>
      <c r="W3538" s="851"/>
    </row>
    <row r="3539" spans="2:31" s="256" customFormat="1" ht="17.100000000000001" customHeight="1" x14ac:dyDescent="0.15">
      <c r="B3539" s="574"/>
      <c r="C3539" s="574"/>
      <c r="D3539" s="844"/>
      <c r="E3539" s="845"/>
      <c r="F3539" s="849"/>
      <c r="G3539" s="850"/>
      <c r="H3539" s="850"/>
      <c r="I3539" s="850"/>
      <c r="J3539" s="850"/>
      <c r="K3539" s="850"/>
      <c r="L3539" s="851"/>
      <c r="M3539" s="574"/>
      <c r="N3539" s="574"/>
      <c r="O3539" s="844"/>
      <c r="P3539" s="845"/>
      <c r="Q3539" s="849"/>
      <c r="R3539" s="850"/>
      <c r="S3539" s="850"/>
      <c r="T3539" s="850"/>
      <c r="U3539" s="850"/>
      <c r="V3539" s="850"/>
      <c r="W3539" s="851"/>
    </row>
    <row r="3540" spans="2:31" s="256" customFormat="1" ht="17.100000000000001" customHeight="1" x14ac:dyDescent="0.15">
      <c r="B3540" s="522" t="s">
        <v>5</v>
      </c>
      <c r="C3540" s="524"/>
      <c r="D3540" s="827" t="s">
        <v>332</v>
      </c>
      <c r="E3540" s="828"/>
      <c r="F3540" s="849"/>
      <c r="G3540" s="850"/>
      <c r="H3540" s="850"/>
      <c r="I3540" s="850"/>
      <c r="J3540" s="850"/>
      <c r="K3540" s="850"/>
      <c r="L3540" s="851"/>
      <c r="M3540" s="522" t="s">
        <v>5</v>
      </c>
      <c r="N3540" s="524"/>
      <c r="O3540" s="827" t="s">
        <v>333</v>
      </c>
      <c r="P3540" s="828"/>
      <c r="Q3540" s="849"/>
      <c r="R3540" s="850"/>
      <c r="S3540" s="850"/>
      <c r="T3540" s="850"/>
      <c r="U3540" s="850"/>
      <c r="V3540" s="850"/>
      <c r="W3540" s="851"/>
    </row>
    <row r="3541" spans="2:31" s="256" customFormat="1" ht="17.100000000000001" customHeight="1" x14ac:dyDescent="0.15">
      <c r="B3541" s="522" t="s">
        <v>6</v>
      </c>
      <c r="C3541" s="524"/>
      <c r="D3541" s="844" t="s">
        <v>338</v>
      </c>
      <c r="E3541" s="845"/>
      <c r="F3541" s="849"/>
      <c r="G3541" s="850"/>
      <c r="H3541" s="850"/>
      <c r="I3541" s="850"/>
      <c r="J3541" s="850"/>
      <c r="K3541" s="850"/>
      <c r="L3541" s="851"/>
      <c r="M3541" s="522" t="s">
        <v>6</v>
      </c>
      <c r="N3541" s="524"/>
      <c r="O3541" s="844" t="s">
        <v>340</v>
      </c>
      <c r="P3541" s="845"/>
      <c r="Q3541" s="849"/>
      <c r="R3541" s="850"/>
      <c r="S3541" s="850"/>
      <c r="T3541" s="850"/>
      <c r="U3541" s="850"/>
      <c r="V3541" s="850"/>
      <c r="W3541" s="851"/>
    </row>
    <row r="3542" spans="2:31" s="256" customFormat="1" ht="17.100000000000001" customHeight="1" x14ac:dyDescent="0.15">
      <c r="B3542" s="562" t="s">
        <v>29</v>
      </c>
      <c r="C3542" s="831" t="s">
        <v>267</v>
      </c>
      <c r="D3542" s="832"/>
      <c r="E3542" s="260"/>
      <c r="F3542" s="849"/>
      <c r="G3542" s="850"/>
      <c r="H3542" s="850"/>
      <c r="I3542" s="850"/>
      <c r="J3542" s="850"/>
      <c r="K3542" s="850"/>
      <c r="L3542" s="851"/>
      <c r="M3542" s="562" t="s">
        <v>29</v>
      </c>
      <c r="N3542" s="831" t="s">
        <v>267</v>
      </c>
      <c r="O3542" s="832"/>
      <c r="P3542" s="260"/>
      <c r="Q3542" s="849"/>
      <c r="R3542" s="850"/>
      <c r="S3542" s="850"/>
      <c r="T3542" s="850"/>
      <c r="U3542" s="850"/>
      <c r="V3542" s="850"/>
      <c r="W3542" s="851"/>
    </row>
    <row r="3543" spans="2:31" s="256" customFormat="1" ht="17.100000000000001" customHeight="1" x14ac:dyDescent="0.15">
      <c r="B3543" s="565"/>
      <c r="C3543" s="831" t="s">
        <v>268</v>
      </c>
      <c r="D3543" s="832"/>
      <c r="E3543" s="261" t="s">
        <v>551</v>
      </c>
      <c r="F3543" s="852"/>
      <c r="G3543" s="853"/>
      <c r="H3543" s="853"/>
      <c r="I3543" s="853"/>
      <c r="J3543" s="853"/>
      <c r="K3543" s="853"/>
      <c r="L3543" s="854"/>
      <c r="M3543" s="565"/>
      <c r="N3543" s="831" t="s">
        <v>268</v>
      </c>
      <c r="O3543" s="832"/>
      <c r="P3543" s="261" t="s">
        <v>554</v>
      </c>
      <c r="Q3543" s="852"/>
      <c r="R3543" s="853"/>
      <c r="S3543" s="853"/>
      <c r="T3543" s="853"/>
      <c r="U3543" s="853"/>
      <c r="V3543" s="853"/>
      <c r="W3543" s="854"/>
    </row>
    <row r="3544" spans="2:31" s="256" customFormat="1" ht="17.100000000000001" customHeight="1" x14ac:dyDescent="0.15">
      <c r="B3544" s="522" t="s">
        <v>7</v>
      </c>
      <c r="C3544" s="523"/>
      <c r="D3544" s="524"/>
      <c r="E3544" s="833" t="s">
        <v>1186</v>
      </c>
      <c r="F3544" s="834"/>
      <c r="G3544" s="834"/>
      <c r="H3544" s="834"/>
      <c r="I3544" s="834"/>
      <c r="J3544" s="834"/>
      <c r="K3544" s="834"/>
      <c r="L3544" s="835"/>
      <c r="M3544" s="522" t="s">
        <v>7</v>
      </c>
      <c r="N3544" s="523"/>
      <c r="O3544" s="524"/>
      <c r="P3544" s="833" t="s">
        <v>1508</v>
      </c>
      <c r="Q3544" s="857"/>
      <c r="R3544" s="857"/>
      <c r="S3544" s="857"/>
      <c r="T3544" s="857"/>
      <c r="U3544" s="857"/>
      <c r="V3544" s="857"/>
      <c r="W3544" s="858"/>
    </row>
    <row r="3545" spans="2:31" s="256" customFormat="1" ht="17.100000000000001" customHeight="1" x14ac:dyDescent="0.15">
      <c r="B3545" s="522" t="s">
        <v>46</v>
      </c>
      <c r="C3545" s="523"/>
      <c r="D3545" s="524"/>
      <c r="E3545" s="813" t="s">
        <v>1507</v>
      </c>
      <c r="F3545" s="814"/>
      <c r="G3545" s="814"/>
      <c r="H3545" s="814"/>
      <c r="I3545" s="814"/>
      <c r="J3545" s="814"/>
      <c r="K3545" s="814"/>
      <c r="L3545" s="815"/>
      <c r="M3545" s="522" t="s">
        <v>46</v>
      </c>
      <c r="N3545" s="523"/>
      <c r="O3545" s="524"/>
      <c r="P3545" s="813" t="s">
        <v>516</v>
      </c>
      <c r="Q3545" s="814"/>
      <c r="R3545" s="814"/>
      <c r="S3545" s="855"/>
      <c r="T3545" s="855"/>
      <c r="U3545" s="855"/>
      <c r="V3545" s="855"/>
      <c r="W3545" s="856"/>
    </row>
    <row r="3546" spans="2:31" s="256" customFormat="1" ht="17.100000000000001" customHeight="1" x14ac:dyDescent="0.15">
      <c r="B3546" s="522" t="s">
        <v>270</v>
      </c>
      <c r="C3546" s="523"/>
      <c r="D3546" s="524"/>
      <c r="E3546" s="813" t="s">
        <v>516</v>
      </c>
      <c r="F3546" s="814"/>
      <c r="G3546" s="814"/>
      <c r="H3546" s="814"/>
      <c r="I3546" s="814"/>
      <c r="J3546" s="814"/>
      <c r="K3546" s="814"/>
      <c r="L3546" s="815"/>
      <c r="M3546" s="522" t="s">
        <v>270</v>
      </c>
      <c r="N3546" s="523"/>
      <c r="O3546" s="524"/>
      <c r="P3546" s="813" t="s">
        <v>516</v>
      </c>
      <c r="Q3546" s="814"/>
      <c r="R3546" s="814"/>
      <c r="S3546" s="855"/>
      <c r="T3546" s="855"/>
      <c r="U3546" s="855"/>
      <c r="V3546" s="855"/>
      <c r="W3546" s="856"/>
    </row>
    <row r="3547" spans="2:31" s="256" customFormat="1" ht="17.100000000000001" customHeight="1" x14ac:dyDescent="0.15">
      <c r="B3547" s="522" t="s">
        <v>289</v>
      </c>
      <c r="C3547" s="523"/>
      <c r="D3547" s="524"/>
      <c r="E3547" s="862" t="s">
        <v>552</v>
      </c>
      <c r="F3547" s="863"/>
      <c r="G3547" s="864"/>
      <c r="H3547" s="816" t="s">
        <v>8</v>
      </c>
      <c r="I3547" s="817"/>
      <c r="J3547" s="818"/>
      <c r="K3547" s="819"/>
      <c r="L3547" s="820"/>
      <c r="M3547" s="522" t="s">
        <v>289</v>
      </c>
      <c r="N3547" s="523"/>
      <c r="O3547" s="524"/>
      <c r="P3547" s="813" t="s">
        <v>555</v>
      </c>
      <c r="Q3547" s="814"/>
      <c r="R3547" s="814"/>
      <c r="S3547" s="816" t="s">
        <v>8</v>
      </c>
      <c r="T3547" s="817"/>
      <c r="U3547" s="818"/>
      <c r="V3547" s="819"/>
      <c r="W3547" s="820"/>
    </row>
    <row r="3548" spans="2:31" s="256" customFormat="1" ht="17.100000000000001" customHeight="1" x14ac:dyDescent="0.15">
      <c r="B3548" s="865" t="s">
        <v>567</v>
      </c>
      <c r="C3548" s="866"/>
      <c r="D3548" s="821" t="s">
        <v>1109</v>
      </c>
      <c r="E3548" s="822"/>
      <c r="F3548" s="822"/>
      <c r="G3548" s="822"/>
      <c r="H3548" s="822"/>
      <c r="I3548" s="822"/>
      <c r="J3548" s="822"/>
      <c r="K3548" s="822"/>
      <c r="L3548" s="823"/>
      <c r="M3548" s="565" t="s">
        <v>567</v>
      </c>
      <c r="N3548" s="566"/>
      <c r="O3548" s="885" t="s">
        <v>1509</v>
      </c>
      <c r="P3548" s="886"/>
      <c r="Q3548" s="886"/>
      <c r="R3548" s="886"/>
      <c r="S3548" s="886"/>
      <c r="T3548" s="886"/>
      <c r="U3548" s="886"/>
      <c r="V3548" s="886"/>
      <c r="W3548" s="887"/>
    </row>
    <row r="3549" spans="2:31" ht="15" customHeight="1" x14ac:dyDescent="0.15">
      <c r="B3549" s="263"/>
      <c r="C3549" s="824" t="s">
        <v>568</v>
      </c>
      <c r="D3549" s="825"/>
      <c r="E3549" s="825"/>
      <c r="F3549" s="825"/>
      <c r="G3549" s="825"/>
      <c r="H3549" s="825"/>
      <c r="I3549" s="825"/>
      <c r="J3549" s="825"/>
      <c r="K3549" s="825"/>
      <c r="L3549" s="825"/>
      <c r="M3549" s="263"/>
      <c r="N3549" s="263" t="s">
        <v>569</v>
      </c>
      <c r="O3549" s="263"/>
      <c r="P3549" s="263"/>
      <c r="Q3549" s="263"/>
      <c r="R3549" s="263"/>
      <c r="S3549" s="263"/>
      <c r="T3549" s="263"/>
      <c r="U3549" s="263"/>
      <c r="V3549" s="263"/>
      <c r="W3549" s="263"/>
      <c r="AA3549" s="256"/>
      <c r="AB3549" s="256"/>
      <c r="AC3549" s="256"/>
      <c r="AD3549" s="256"/>
      <c r="AE3549" s="256"/>
    </row>
    <row r="3550" spans="2:31" ht="15" customHeight="1" x14ac:dyDescent="0.15">
      <c r="B3550" s="263"/>
      <c r="C3550" s="826"/>
      <c r="D3550" s="826"/>
      <c r="E3550" s="826"/>
      <c r="F3550" s="826"/>
      <c r="G3550" s="826"/>
      <c r="H3550" s="826"/>
      <c r="I3550" s="826"/>
      <c r="J3550" s="826"/>
      <c r="K3550" s="826"/>
      <c r="L3550" s="826"/>
      <c r="M3550" s="263"/>
      <c r="N3550" s="263" t="s">
        <v>570</v>
      </c>
      <c r="O3550" s="263"/>
      <c r="P3550" s="263"/>
      <c r="Q3550" s="263"/>
      <c r="R3550" s="263"/>
      <c r="S3550" s="263"/>
      <c r="T3550" s="263"/>
      <c r="U3550" s="263"/>
      <c r="V3550" s="263"/>
      <c r="W3550" s="263"/>
      <c r="AA3550" s="256"/>
      <c r="AB3550" s="256"/>
      <c r="AC3550" s="256"/>
      <c r="AD3550" s="256"/>
      <c r="AE3550" s="256"/>
    </row>
    <row r="3551" spans="2:31" ht="15" customHeight="1" x14ac:dyDescent="0.15">
      <c r="C3551" s="263" t="s">
        <v>571</v>
      </c>
      <c r="N3551" s="264" t="s">
        <v>517</v>
      </c>
      <c r="O3551" s="264"/>
      <c r="P3551" s="264"/>
      <c r="Q3551" s="264"/>
      <c r="R3551" s="264"/>
      <c r="S3551" s="264"/>
      <c r="T3551" s="264"/>
      <c r="U3551" s="264"/>
      <c r="V3551" s="264"/>
      <c r="AA3551" s="256"/>
      <c r="AB3551" s="256"/>
      <c r="AC3551" s="256"/>
      <c r="AD3551" s="256"/>
      <c r="AE3551" s="256"/>
    </row>
    <row r="3552" spans="2:31" ht="15" customHeight="1" x14ac:dyDescent="0.15">
      <c r="C3552" s="263" t="s">
        <v>573</v>
      </c>
      <c r="N3552" s="264" t="s">
        <v>572</v>
      </c>
      <c r="O3552" s="264"/>
      <c r="P3552" s="264"/>
      <c r="Q3552" s="264"/>
      <c r="R3552" s="264"/>
      <c r="S3552" s="264"/>
      <c r="T3552" s="264"/>
      <c r="U3552" s="264"/>
      <c r="V3552" s="264"/>
      <c r="AA3552" s="256"/>
      <c r="AB3552" s="256"/>
      <c r="AC3552" s="256"/>
      <c r="AD3552" s="256"/>
      <c r="AE3552" s="256"/>
    </row>
    <row r="3553" spans="2:31" x14ac:dyDescent="0.15">
      <c r="C3553" s="264" t="s">
        <v>542</v>
      </c>
      <c r="N3553" s="264" t="s">
        <v>450</v>
      </c>
      <c r="O3553" s="264"/>
      <c r="P3553" s="264"/>
      <c r="Q3553" s="264"/>
      <c r="R3553" s="264"/>
      <c r="S3553" s="264"/>
      <c r="T3553" s="264"/>
      <c r="U3553" s="264"/>
      <c r="V3553" s="264"/>
      <c r="AA3553" s="256"/>
      <c r="AB3553" s="256"/>
      <c r="AC3553" s="256"/>
      <c r="AD3553" s="256"/>
      <c r="AE3553" s="256"/>
    </row>
    <row r="3554" spans="2:31" x14ac:dyDescent="0.15">
      <c r="N3554" s="264"/>
      <c r="AA3554" s="256"/>
      <c r="AB3554" s="256"/>
      <c r="AC3554" s="256"/>
      <c r="AD3554" s="256"/>
      <c r="AE3554" s="256"/>
    </row>
    <row r="3555" spans="2:31" x14ac:dyDescent="0.15">
      <c r="N3555" s="264"/>
      <c r="AA3555" s="256"/>
      <c r="AB3555" s="256"/>
      <c r="AC3555" s="256"/>
      <c r="AD3555" s="256"/>
      <c r="AE3555" s="256"/>
    </row>
    <row r="3556" spans="2:31" ht="9" customHeight="1" x14ac:dyDescent="0.15">
      <c r="AA3556" s="256"/>
      <c r="AB3556" s="256"/>
      <c r="AC3556" s="256"/>
      <c r="AD3556" s="256"/>
      <c r="AE3556" s="256"/>
    </row>
    <row r="3557" spans="2:31" s="256" customFormat="1" ht="22.5" customHeight="1" x14ac:dyDescent="0.15">
      <c r="B3557" s="890" t="s">
        <v>563</v>
      </c>
      <c r="C3557" s="890"/>
      <c r="D3557" s="890"/>
      <c r="E3557" s="890"/>
      <c r="F3557" s="890"/>
      <c r="G3557" s="890"/>
      <c r="H3557" s="890"/>
      <c r="I3557" s="890"/>
      <c r="J3557" s="890"/>
      <c r="K3557" s="890"/>
      <c r="L3557" s="890"/>
      <c r="M3557" s="890"/>
      <c r="N3557" s="890"/>
      <c r="O3557" s="890"/>
      <c r="P3557" s="890"/>
      <c r="Q3557" s="890"/>
      <c r="R3557" s="890"/>
      <c r="S3557" s="890"/>
      <c r="T3557" s="890"/>
      <c r="U3557" s="890"/>
      <c r="V3557" s="890"/>
      <c r="W3557" s="890"/>
      <c r="Y3557" s="242" t="s">
        <v>551</v>
      </c>
    </row>
    <row r="3558" spans="2:31" s="256" customFormat="1" ht="20.100000000000001" customHeight="1" x14ac:dyDescent="0.15">
      <c r="B3558" s="258" t="s">
        <v>27</v>
      </c>
      <c r="C3558" s="258"/>
      <c r="D3558" s="891" t="str">
        <f>D5358</f>
        <v>ミネトンネル</v>
      </c>
      <c r="E3558" s="892"/>
      <c r="F3558" s="892"/>
      <c r="G3558" s="893"/>
      <c r="H3558" s="894" t="s">
        <v>28</v>
      </c>
      <c r="I3558" s="895"/>
      <c r="J3558" s="896" t="str">
        <f>J5358</f>
        <v>一般国道　316号</v>
      </c>
      <c r="K3558" s="897"/>
      <c r="L3558" s="898"/>
      <c r="M3558" s="522" t="s">
        <v>255</v>
      </c>
      <c r="N3558" s="523"/>
      <c r="O3558" s="524"/>
      <c r="P3558" s="899" t="str">
        <f>P5358</f>
        <v>株式会社ニュージェック</v>
      </c>
      <c r="Q3558" s="900"/>
      <c r="R3558" s="901"/>
      <c r="S3558" s="562" t="s">
        <v>220</v>
      </c>
      <c r="T3558" s="564"/>
      <c r="U3558" s="873">
        <f>U5358</f>
        <v>44294</v>
      </c>
      <c r="V3558" s="874"/>
      <c r="W3558" s="875"/>
      <c r="Y3558" s="242" t="s">
        <v>554</v>
      </c>
    </row>
    <row r="3559" spans="2:31" s="256" customFormat="1" ht="20.100000000000001" customHeight="1" x14ac:dyDescent="0.15">
      <c r="B3559" s="259" t="s">
        <v>0</v>
      </c>
      <c r="C3559" s="259"/>
      <c r="D3559" s="905" t="str">
        <f>D5359</f>
        <v>美祢トンネル</v>
      </c>
      <c r="E3559" s="906"/>
      <c r="F3559" s="906"/>
      <c r="G3559" s="907"/>
      <c r="H3559" s="908" t="s">
        <v>1</v>
      </c>
      <c r="I3559" s="909"/>
      <c r="J3559" s="896" t="str">
        <f>J5359</f>
        <v>宇部土木建築事務所</v>
      </c>
      <c r="K3559" s="897"/>
      <c r="L3559" s="898"/>
      <c r="M3559" s="522" t="s">
        <v>256</v>
      </c>
      <c r="N3559" s="523"/>
      <c r="O3559" s="524"/>
      <c r="P3559" s="899" t="str">
        <f>P5359</f>
        <v>石村　勝伸</v>
      </c>
      <c r="Q3559" s="900"/>
      <c r="R3559" s="901"/>
      <c r="S3559" s="565"/>
      <c r="T3559" s="567"/>
      <c r="U3559" s="902"/>
      <c r="V3559" s="903"/>
      <c r="W3559" s="904"/>
      <c r="Y3559" s="242" t="s">
        <v>54</v>
      </c>
    </row>
    <row r="3560" spans="2:31" s="256" customFormat="1" ht="20.100000000000001" customHeight="1" x14ac:dyDescent="0.15">
      <c r="B3560" s="839" t="s">
        <v>564</v>
      </c>
      <c r="C3560" s="839" t="s">
        <v>565</v>
      </c>
      <c r="D3560" s="883" t="s">
        <v>786</v>
      </c>
      <c r="E3560" s="884"/>
      <c r="F3560" s="846"/>
      <c r="G3560" s="847"/>
      <c r="H3560" s="847"/>
      <c r="I3560" s="847"/>
      <c r="J3560" s="847"/>
      <c r="K3560" s="847"/>
      <c r="L3560" s="848"/>
      <c r="M3560" s="861" t="s">
        <v>564</v>
      </c>
      <c r="N3560" s="839" t="s">
        <v>565</v>
      </c>
      <c r="O3560" s="883" t="s">
        <v>786</v>
      </c>
      <c r="P3560" s="884"/>
      <c r="Q3560" s="846"/>
      <c r="R3560" s="847"/>
      <c r="S3560" s="847"/>
      <c r="T3560" s="847"/>
      <c r="U3560" s="847"/>
      <c r="V3560" s="847"/>
      <c r="W3560" s="848"/>
      <c r="Y3560" s="242" t="s">
        <v>55</v>
      </c>
    </row>
    <row r="3561" spans="2:31" s="256" customFormat="1" ht="20.100000000000001" customHeight="1" x14ac:dyDescent="0.15">
      <c r="B3561" s="840"/>
      <c r="C3561" s="841"/>
      <c r="D3561" s="880"/>
      <c r="E3561" s="881"/>
      <c r="F3561" s="849"/>
      <c r="G3561" s="850"/>
      <c r="H3561" s="850"/>
      <c r="I3561" s="850"/>
      <c r="J3561" s="850"/>
      <c r="K3561" s="850"/>
      <c r="L3561" s="851"/>
      <c r="M3561" s="859"/>
      <c r="N3561" s="830"/>
      <c r="O3561" s="880"/>
      <c r="P3561" s="881"/>
      <c r="Q3561" s="849"/>
      <c r="R3561" s="850"/>
      <c r="S3561" s="850"/>
      <c r="T3561" s="850"/>
      <c r="U3561" s="850"/>
      <c r="V3561" s="850"/>
      <c r="W3561" s="851"/>
    </row>
    <row r="3562" spans="2:31" s="256" customFormat="1" ht="20.100000000000001" customHeight="1" x14ac:dyDescent="0.15">
      <c r="B3562" s="840"/>
      <c r="C3562" s="839" t="s">
        <v>2</v>
      </c>
      <c r="D3562" s="883">
        <v>1</v>
      </c>
      <c r="E3562" s="884"/>
      <c r="F3562" s="849"/>
      <c r="G3562" s="850"/>
      <c r="H3562" s="850"/>
      <c r="I3562" s="850"/>
      <c r="J3562" s="850"/>
      <c r="K3562" s="850"/>
      <c r="L3562" s="851"/>
      <c r="M3562" s="859"/>
      <c r="N3562" s="839" t="s">
        <v>2</v>
      </c>
      <c r="O3562" s="842">
        <v>2</v>
      </c>
      <c r="P3562" s="843"/>
      <c r="Q3562" s="849"/>
      <c r="R3562" s="850"/>
      <c r="S3562" s="850"/>
      <c r="T3562" s="850"/>
      <c r="U3562" s="850"/>
      <c r="V3562" s="850"/>
      <c r="W3562" s="851"/>
    </row>
    <row r="3563" spans="2:31" s="256" customFormat="1" ht="20.100000000000001" customHeight="1" x14ac:dyDescent="0.15">
      <c r="B3563" s="841"/>
      <c r="C3563" s="841"/>
      <c r="D3563" s="880"/>
      <c r="E3563" s="881"/>
      <c r="F3563" s="849"/>
      <c r="G3563" s="850"/>
      <c r="H3563" s="850"/>
      <c r="I3563" s="850"/>
      <c r="J3563" s="850"/>
      <c r="K3563" s="850"/>
      <c r="L3563" s="851"/>
      <c r="M3563" s="860"/>
      <c r="N3563" s="830"/>
      <c r="O3563" s="844"/>
      <c r="P3563" s="845"/>
      <c r="Q3563" s="849"/>
      <c r="R3563" s="850"/>
      <c r="S3563" s="850"/>
      <c r="T3563" s="850"/>
      <c r="U3563" s="850"/>
      <c r="V3563" s="850"/>
      <c r="W3563" s="851"/>
    </row>
    <row r="3564" spans="2:31" s="256" customFormat="1" ht="17.100000000000001" customHeight="1" x14ac:dyDescent="0.15">
      <c r="B3564" s="839" t="s">
        <v>566</v>
      </c>
      <c r="C3564" s="839" t="s">
        <v>3</v>
      </c>
      <c r="D3564" s="842" t="s">
        <v>534</v>
      </c>
      <c r="E3564" s="843"/>
      <c r="F3564" s="849"/>
      <c r="G3564" s="850"/>
      <c r="H3564" s="850"/>
      <c r="I3564" s="850"/>
      <c r="J3564" s="850"/>
      <c r="K3564" s="850"/>
      <c r="L3564" s="851"/>
      <c r="M3564" s="574" t="s">
        <v>566</v>
      </c>
      <c r="N3564" s="574" t="s">
        <v>3</v>
      </c>
      <c r="O3564" s="842" t="s">
        <v>534</v>
      </c>
      <c r="P3564" s="843"/>
      <c r="Q3564" s="849"/>
      <c r="R3564" s="850"/>
      <c r="S3564" s="850"/>
      <c r="T3564" s="850"/>
      <c r="U3564" s="850"/>
      <c r="V3564" s="850"/>
      <c r="W3564" s="851"/>
      <c r="AA3564" s="257"/>
      <c r="AB3564" s="257"/>
      <c r="AC3564" s="257"/>
      <c r="AD3564" s="257"/>
      <c r="AE3564" s="257"/>
    </row>
    <row r="3565" spans="2:31" s="256" customFormat="1" ht="17.100000000000001" customHeight="1" x14ac:dyDescent="0.15">
      <c r="B3565" s="840"/>
      <c r="C3565" s="841"/>
      <c r="D3565" s="844"/>
      <c r="E3565" s="845"/>
      <c r="F3565" s="849"/>
      <c r="G3565" s="850"/>
      <c r="H3565" s="850"/>
      <c r="I3565" s="850"/>
      <c r="J3565" s="850"/>
      <c r="K3565" s="850"/>
      <c r="L3565" s="851"/>
      <c r="M3565" s="574"/>
      <c r="N3565" s="574"/>
      <c r="O3565" s="844"/>
      <c r="P3565" s="845"/>
      <c r="Q3565" s="849"/>
      <c r="R3565" s="850"/>
      <c r="S3565" s="850"/>
      <c r="T3565" s="850"/>
      <c r="U3565" s="850"/>
      <c r="V3565" s="850"/>
      <c r="W3565" s="851"/>
      <c r="AA3565" s="257"/>
      <c r="AB3565" s="257"/>
      <c r="AC3565" s="257"/>
      <c r="AD3565" s="257"/>
      <c r="AE3565" s="257"/>
    </row>
    <row r="3566" spans="2:31" s="256" customFormat="1" ht="17.100000000000001" customHeight="1" x14ac:dyDescent="0.15">
      <c r="B3566" s="840"/>
      <c r="C3566" s="839" t="s">
        <v>4</v>
      </c>
      <c r="D3566" s="842" t="s">
        <v>484</v>
      </c>
      <c r="E3566" s="843"/>
      <c r="F3566" s="849"/>
      <c r="G3566" s="850"/>
      <c r="H3566" s="850"/>
      <c r="I3566" s="850"/>
      <c r="J3566" s="850"/>
      <c r="K3566" s="850"/>
      <c r="L3566" s="851"/>
      <c r="M3566" s="574"/>
      <c r="N3566" s="574" t="s">
        <v>4</v>
      </c>
      <c r="O3566" s="842" t="s">
        <v>486</v>
      </c>
      <c r="P3566" s="843"/>
      <c r="Q3566" s="849"/>
      <c r="R3566" s="850"/>
      <c r="S3566" s="850"/>
      <c r="T3566" s="850"/>
      <c r="U3566" s="850"/>
      <c r="V3566" s="850"/>
      <c r="W3566" s="851"/>
      <c r="AA3566" s="257"/>
      <c r="AB3566" s="257"/>
      <c r="AC3566" s="257"/>
      <c r="AD3566" s="257"/>
      <c r="AE3566" s="257"/>
    </row>
    <row r="3567" spans="2:31" s="256" customFormat="1" ht="17.100000000000001" customHeight="1" x14ac:dyDescent="0.15">
      <c r="B3567" s="841"/>
      <c r="C3567" s="841"/>
      <c r="D3567" s="844"/>
      <c r="E3567" s="845"/>
      <c r="F3567" s="849"/>
      <c r="G3567" s="850"/>
      <c r="H3567" s="850"/>
      <c r="I3567" s="850"/>
      <c r="J3567" s="850"/>
      <c r="K3567" s="850"/>
      <c r="L3567" s="851"/>
      <c r="M3567" s="574"/>
      <c r="N3567" s="574"/>
      <c r="O3567" s="844"/>
      <c r="P3567" s="845"/>
      <c r="Q3567" s="849"/>
      <c r="R3567" s="850"/>
      <c r="S3567" s="850"/>
      <c r="T3567" s="850"/>
      <c r="U3567" s="850"/>
      <c r="V3567" s="850"/>
      <c r="W3567" s="851"/>
      <c r="AA3567" s="257"/>
      <c r="AB3567" s="257"/>
      <c r="AC3567" s="257"/>
      <c r="AD3567" s="257"/>
      <c r="AE3567" s="257"/>
    </row>
    <row r="3568" spans="2:31" s="256" customFormat="1" ht="17.100000000000001" customHeight="1" x14ac:dyDescent="0.15">
      <c r="B3568" s="522" t="s">
        <v>5</v>
      </c>
      <c r="C3568" s="524"/>
      <c r="D3568" s="827" t="s">
        <v>332</v>
      </c>
      <c r="E3568" s="828"/>
      <c r="F3568" s="849"/>
      <c r="G3568" s="850"/>
      <c r="H3568" s="850"/>
      <c r="I3568" s="850"/>
      <c r="J3568" s="850"/>
      <c r="K3568" s="850"/>
      <c r="L3568" s="851"/>
      <c r="M3568" s="522" t="s">
        <v>5</v>
      </c>
      <c r="N3568" s="524"/>
      <c r="O3568" s="827" t="s">
        <v>332</v>
      </c>
      <c r="P3568" s="828"/>
      <c r="Q3568" s="849"/>
      <c r="R3568" s="850"/>
      <c r="S3568" s="850"/>
      <c r="T3568" s="850"/>
      <c r="U3568" s="850"/>
      <c r="V3568" s="850"/>
      <c r="W3568" s="851"/>
      <c r="AA3568" s="257"/>
      <c r="AB3568" s="257"/>
      <c r="AC3568" s="257"/>
      <c r="AD3568" s="257"/>
      <c r="AE3568" s="257"/>
    </row>
    <row r="3569" spans="2:23" s="256" customFormat="1" ht="17.100000000000001" customHeight="1" x14ac:dyDescent="0.15">
      <c r="B3569" s="522" t="s">
        <v>6</v>
      </c>
      <c r="C3569" s="524"/>
      <c r="D3569" s="827" t="s">
        <v>338</v>
      </c>
      <c r="E3569" s="828"/>
      <c r="F3569" s="849"/>
      <c r="G3569" s="850"/>
      <c r="H3569" s="850"/>
      <c r="I3569" s="850"/>
      <c r="J3569" s="850"/>
      <c r="K3569" s="850"/>
      <c r="L3569" s="851"/>
      <c r="M3569" s="522" t="s">
        <v>6</v>
      </c>
      <c r="N3569" s="524"/>
      <c r="O3569" s="844" t="s">
        <v>338</v>
      </c>
      <c r="P3569" s="845"/>
      <c r="Q3569" s="849"/>
      <c r="R3569" s="850"/>
      <c r="S3569" s="850"/>
      <c r="T3569" s="850"/>
      <c r="U3569" s="850"/>
      <c r="V3569" s="850"/>
      <c r="W3569" s="851"/>
    </row>
    <row r="3570" spans="2:23" s="256" customFormat="1" ht="17.100000000000001" customHeight="1" x14ac:dyDescent="0.15">
      <c r="B3570" s="829" t="s">
        <v>29</v>
      </c>
      <c r="C3570" s="831" t="s">
        <v>267</v>
      </c>
      <c r="D3570" s="832"/>
      <c r="E3570" s="260"/>
      <c r="F3570" s="849"/>
      <c r="G3570" s="850"/>
      <c r="H3570" s="850"/>
      <c r="I3570" s="850"/>
      <c r="J3570" s="850"/>
      <c r="K3570" s="850"/>
      <c r="L3570" s="851"/>
      <c r="M3570" s="562" t="s">
        <v>29</v>
      </c>
      <c r="N3570" s="831" t="s">
        <v>267</v>
      </c>
      <c r="O3570" s="832"/>
      <c r="P3570" s="260"/>
      <c r="Q3570" s="849"/>
      <c r="R3570" s="850"/>
      <c r="S3570" s="850"/>
      <c r="T3570" s="850"/>
      <c r="U3570" s="850"/>
      <c r="V3570" s="850"/>
      <c r="W3570" s="851"/>
    </row>
    <row r="3571" spans="2:23" s="256" customFormat="1" ht="17.100000000000001" customHeight="1" x14ac:dyDescent="0.15">
      <c r="B3571" s="830"/>
      <c r="C3571" s="831" t="s">
        <v>268</v>
      </c>
      <c r="D3571" s="832"/>
      <c r="E3571" s="261" t="s">
        <v>554</v>
      </c>
      <c r="F3571" s="852"/>
      <c r="G3571" s="853"/>
      <c r="H3571" s="853"/>
      <c r="I3571" s="853"/>
      <c r="J3571" s="853"/>
      <c r="K3571" s="853"/>
      <c r="L3571" s="854"/>
      <c r="M3571" s="565"/>
      <c r="N3571" s="831" t="s">
        <v>268</v>
      </c>
      <c r="O3571" s="832"/>
      <c r="P3571" s="261" t="s">
        <v>551</v>
      </c>
      <c r="Q3571" s="852"/>
      <c r="R3571" s="853"/>
      <c r="S3571" s="853"/>
      <c r="T3571" s="853"/>
      <c r="U3571" s="853"/>
      <c r="V3571" s="853"/>
      <c r="W3571" s="854"/>
    </row>
    <row r="3572" spans="2:23" s="256" customFormat="1" ht="17.100000000000001" customHeight="1" x14ac:dyDescent="0.15">
      <c r="B3572" s="522" t="s">
        <v>7</v>
      </c>
      <c r="C3572" s="523"/>
      <c r="D3572" s="524"/>
      <c r="E3572" s="833" t="s">
        <v>2219</v>
      </c>
      <c r="F3572" s="834"/>
      <c r="G3572" s="834"/>
      <c r="H3572" s="834"/>
      <c r="I3572" s="834"/>
      <c r="J3572" s="834"/>
      <c r="K3572" s="834"/>
      <c r="L3572" s="835"/>
      <c r="M3572" s="522" t="s">
        <v>7</v>
      </c>
      <c r="N3572" s="523"/>
      <c r="O3572" s="524"/>
      <c r="P3572" s="833" t="s">
        <v>1462</v>
      </c>
      <c r="Q3572" s="834"/>
      <c r="R3572" s="834"/>
      <c r="S3572" s="834"/>
      <c r="T3572" s="834"/>
      <c r="U3572" s="834"/>
      <c r="V3572" s="834"/>
      <c r="W3572" s="835"/>
    </row>
    <row r="3573" spans="2:23" s="256" customFormat="1" ht="17.100000000000001" customHeight="1" x14ac:dyDescent="0.15">
      <c r="B3573" s="522" t="s">
        <v>46</v>
      </c>
      <c r="C3573" s="523"/>
      <c r="D3573" s="524"/>
      <c r="E3573" s="813"/>
      <c r="F3573" s="814"/>
      <c r="G3573" s="814"/>
      <c r="H3573" s="814"/>
      <c r="I3573" s="814"/>
      <c r="J3573" s="814"/>
      <c r="K3573" s="814"/>
      <c r="L3573" s="815"/>
      <c r="M3573" s="522" t="s">
        <v>46</v>
      </c>
      <c r="N3573" s="523"/>
      <c r="O3573" s="524"/>
      <c r="P3573" s="813" t="s">
        <v>1510</v>
      </c>
      <c r="Q3573" s="814"/>
      <c r="R3573" s="814"/>
      <c r="S3573" s="814"/>
      <c r="T3573" s="814"/>
      <c r="U3573" s="814"/>
      <c r="V3573" s="814"/>
      <c r="W3573" s="815"/>
    </row>
    <row r="3574" spans="2:23" s="256" customFormat="1" ht="17.100000000000001" customHeight="1" x14ac:dyDescent="0.15">
      <c r="B3574" s="522" t="s">
        <v>270</v>
      </c>
      <c r="C3574" s="523"/>
      <c r="D3574" s="524"/>
      <c r="E3574" s="813" t="s">
        <v>516</v>
      </c>
      <c r="F3574" s="814"/>
      <c r="G3574" s="814"/>
      <c r="H3574" s="814"/>
      <c r="I3574" s="814"/>
      <c r="J3574" s="814"/>
      <c r="K3574" s="814"/>
      <c r="L3574" s="815"/>
      <c r="M3574" s="522" t="s">
        <v>270</v>
      </c>
      <c r="N3574" s="523"/>
      <c r="O3574" s="524"/>
      <c r="P3574" s="813" t="s">
        <v>516</v>
      </c>
      <c r="Q3574" s="814"/>
      <c r="R3574" s="814"/>
      <c r="S3574" s="814"/>
      <c r="T3574" s="814"/>
      <c r="U3574" s="814"/>
      <c r="V3574" s="814"/>
      <c r="W3574" s="815"/>
    </row>
    <row r="3575" spans="2:23" s="256" customFormat="1" ht="17.100000000000001" customHeight="1" x14ac:dyDescent="0.15">
      <c r="B3575" s="522" t="s">
        <v>289</v>
      </c>
      <c r="C3575" s="523"/>
      <c r="D3575" s="524"/>
      <c r="E3575" s="813" t="s">
        <v>555</v>
      </c>
      <c r="F3575" s="814"/>
      <c r="G3575" s="815"/>
      <c r="H3575" s="816" t="s">
        <v>8</v>
      </c>
      <c r="I3575" s="817"/>
      <c r="J3575" s="818"/>
      <c r="K3575" s="819"/>
      <c r="L3575" s="820"/>
      <c r="M3575" s="522" t="s">
        <v>289</v>
      </c>
      <c r="N3575" s="523"/>
      <c r="O3575" s="524"/>
      <c r="P3575" s="862" t="s">
        <v>552</v>
      </c>
      <c r="Q3575" s="863"/>
      <c r="R3575" s="864"/>
      <c r="S3575" s="816" t="s">
        <v>8</v>
      </c>
      <c r="T3575" s="817"/>
      <c r="U3575" s="818"/>
      <c r="V3575" s="819"/>
      <c r="W3575" s="820"/>
    </row>
    <row r="3576" spans="2:23" s="256" customFormat="1" ht="17.100000000000001" customHeight="1" x14ac:dyDescent="0.15">
      <c r="B3576" s="522" t="s">
        <v>567</v>
      </c>
      <c r="C3576" s="524"/>
      <c r="D3576" s="821" t="s">
        <v>2218</v>
      </c>
      <c r="E3576" s="822"/>
      <c r="F3576" s="822"/>
      <c r="G3576" s="822"/>
      <c r="H3576" s="822"/>
      <c r="I3576" s="822"/>
      <c r="J3576" s="822"/>
      <c r="K3576" s="822"/>
      <c r="L3576" s="823"/>
      <c r="M3576" s="865" t="s">
        <v>567</v>
      </c>
      <c r="N3576" s="866"/>
      <c r="O3576" s="821" t="s">
        <v>1109</v>
      </c>
      <c r="P3576" s="822"/>
      <c r="Q3576" s="822"/>
      <c r="R3576" s="822"/>
      <c r="S3576" s="822"/>
      <c r="T3576" s="822"/>
      <c r="U3576" s="822"/>
      <c r="V3576" s="822"/>
      <c r="W3576" s="823"/>
    </row>
    <row r="3577" spans="2:23" s="256" customFormat="1" ht="20.100000000000001" customHeight="1" x14ac:dyDescent="0.15">
      <c r="B3577" s="861" t="s">
        <v>564</v>
      </c>
      <c r="C3577" s="839" t="s">
        <v>565</v>
      </c>
      <c r="D3577" s="883" t="s">
        <v>786</v>
      </c>
      <c r="E3577" s="884"/>
      <c r="F3577" s="846"/>
      <c r="G3577" s="847"/>
      <c r="H3577" s="847"/>
      <c r="I3577" s="847"/>
      <c r="J3577" s="847"/>
      <c r="K3577" s="847"/>
      <c r="L3577" s="848"/>
      <c r="M3577" s="861" t="s">
        <v>564</v>
      </c>
      <c r="N3577" s="839" t="s">
        <v>565</v>
      </c>
      <c r="O3577" s="883" t="s">
        <v>786</v>
      </c>
      <c r="P3577" s="884"/>
      <c r="Q3577" s="846"/>
      <c r="R3577" s="847"/>
      <c r="S3577" s="847"/>
      <c r="T3577" s="847"/>
      <c r="U3577" s="847"/>
      <c r="V3577" s="847"/>
      <c r="W3577" s="848"/>
    </row>
    <row r="3578" spans="2:23" s="256" customFormat="1" ht="20.100000000000001" customHeight="1" x14ac:dyDescent="0.15">
      <c r="B3578" s="859"/>
      <c r="C3578" s="830"/>
      <c r="D3578" s="880"/>
      <c r="E3578" s="881"/>
      <c r="F3578" s="849"/>
      <c r="G3578" s="850"/>
      <c r="H3578" s="850"/>
      <c r="I3578" s="850"/>
      <c r="J3578" s="850"/>
      <c r="K3578" s="850"/>
      <c r="L3578" s="851"/>
      <c r="M3578" s="859"/>
      <c r="N3578" s="830"/>
      <c r="O3578" s="880"/>
      <c r="P3578" s="881"/>
      <c r="Q3578" s="849"/>
      <c r="R3578" s="850"/>
      <c r="S3578" s="850"/>
      <c r="T3578" s="850"/>
      <c r="U3578" s="850"/>
      <c r="V3578" s="850"/>
      <c r="W3578" s="851"/>
    </row>
    <row r="3579" spans="2:23" s="256" customFormat="1" ht="20.100000000000001" customHeight="1" x14ac:dyDescent="0.15">
      <c r="B3579" s="859"/>
      <c r="C3579" s="839" t="s">
        <v>2</v>
      </c>
      <c r="D3579" s="842">
        <v>3</v>
      </c>
      <c r="E3579" s="843"/>
      <c r="F3579" s="849"/>
      <c r="G3579" s="850"/>
      <c r="H3579" s="850"/>
      <c r="I3579" s="850"/>
      <c r="J3579" s="850"/>
      <c r="K3579" s="850"/>
      <c r="L3579" s="851"/>
      <c r="M3579" s="859"/>
      <c r="N3579" s="839" t="s">
        <v>2</v>
      </c>
      <c r="O3579" s="842">
        <v>4</v>
      </c>
      <c r="P3579" s="843"/>
      <c r="Q3579" s="849"/>
      <c r="R3579" s="850"/>
      <c r="S3579" s="850"/>
      <c r="T3579" s="850"/>
      <c r="U3579" s="850"/>
      <c r="V3579" s="850"/>
      <c r="W3579" s="851"/>
    </row>
    <row r="3580" spans="2:23" s="256" customFormat="1" ht="20.100000000000001" customHeight="1" x14ac:dyDescent="0.15">
      <c r="B3580" s="860"/>
      <c r="C3580" s="830"/>
      <c r="D3580" s="844"/>
      <c r="E3580" s="845"/>
      <c r="F3580" s="849"/>
      <c r="G3580" s="850"/>
      <c r="H3580" s="850"/>
      <c r="I3580" s="850"/>
      <c r="J3580" s="850"/>
      <c r="K3580" s="850"/>
      <c r="L3580" s="851"/>
      <c r="M3580" s="860"/>
      <c r="N3580" s="830"/>
      <c r="O3580" s="844"/>
      <c r="P3580" s="845"/>
      <c r="Q3580" s="849"/>
      <c r="R3580" s="850"/>
      <c r="S3580" s="850"/>
      <c r="T3580" s="850"/>
      <c r="U3580" s="850"/>
      <c r="V3580" s="850"/>
      <c r="W3580" s="851"/>
    </row>
    <row r="3581" spans="2:23" s="256" customFormat="1" ht="17.100000000000001" customHeight="1" x14ac:dyDescent="0.15">
      <c r="B3581" s="574" t="s">
        <v>566</v>
      </c>
      <c r="C3581" s="574" t="s">
        <v>3</v>
      </c>
      <c r="D3581" s="842" t="s">
        <v>534</v>
      </c>
      <c r="E3581" s="843"/>
      <c r="F3581" s="849"/>
      <c r="G3581" s="850"/>
      <c r="H3581" s="850"/>
      <c r="I3581" s="850"/>
      <c r="J3581" s="850"/>
      <c r="K3581" s="850"/>
      <c r="L3581" s="851"/>
      <c r="M3581" s="574" t="s">
        <v>566</v>
      </c>
      <c r="N3581" s="574" t="s">
        <v>3</v>
      </c>
      <c r="O3581" s="842" t="s">
        <v>331</v>
      </c>
      <c r="P3581" s="843"/>
      <c r="Q3581" s="849"/>
      <c r="R3581" s="850"/>
      <c r="S3581" s="850"/>
      <c r="T3581" s="850"/>
      <c r="U3581" s="850"/>
      <c r="V3581" s="850"/>
      <c r="W3581" s="851"/>
    </row>
    <row r="3582" spans="2:23" s="256" customFormat="1" ht="17.100000000000001" customHeight="1" x14ac:dyDescent="0.15">
      <c r="B3582" s="574"/>
      <c r="C3582" s="574"/>
      <c r="D3582" s="844"/>
      <c r="E3582" s="845"/>
      <c r="F3582" s="849"/>
      <c r="G3582" s="850"/>
      <c r="H3582" s="850"/>
      <c r="I3582" s="850"/>
      <c r="J3582" s="850"/>
      <c r="K3582" s="850"/>
      <c r="L3582" s="851"/>
      <c r="M3582" s="574"/>
      <c r="N3582" s="574"/>
      <c r="O3582" s="844"/>
      <c r="P3582" s="845"/>
      <c r="Q3582" s="849"/>
      <c r="R3582" s="850"/>
      <c r="S3582" s="850"/>
      <c r="T3582" s="850"/>
      <c r="U3582" s="850"/>
      <c r="V3582" s="850"/>
      <c r="W3582" s="851"/>
    </row>
    <row r="3583" spans="2:23" s="256" customFormat="1" ht="17.100000000000001" customHeight="1" x14ac:dyDescent="0.15">
      <c r="B3583" s="574"/>
      <c r="C3583" s="574" t="s">
        <v>4</v>
      </c>
      <c r="D3583" s="842" t="s">
        <v>486</v>
      </c>
      <c r="E3583" s="843"/>
      <c r="F3583" s="849"/>
      <c r="G3583" s="850"/>
      <c r="H3583" s="850"/>
      <c r="I3583" s="850"/>
      <c r="J3583" s="850"/>
      <c r="K3583" s="850"/>
      <c r="L3583" s="851"/>
      <c r="M3583" s="574"/>
      <c r="N3583" s="574" t="s">
        <v>4</v>
      </c>
      <c r="O3583" s="842" t="s">
        <v>356</v>
      </c>
      <c r="P3583" s="843"/>
      <c r="Q3583" s="849"/>
      <c r="R3583" s="850"/>
      <c r="S3583" s="850"/>
      <c r="T3583" s="850"/>
      <c r="U3583" s="850"/>
      <c r="V3583" s="850"/>
      <c r="W3583" s="851"/>
    </row>
    <row r="3584" spans="2:23" s="256" customFormat="1" ht="17.100000000000001" customHeight="1" x14ac:dyDescent="0.15">
      <c r="B3584" s="574"/>
      <c r="C3584" s="574"/>
      <c r="D3584" s="844"/>
      <c r="E3584" s="845"/>
      <c r="F3584" s="849"/>
      <c r="G3584" s="850"/>
      <c r="H3584" s="850"/>
      <c r="I3584" s="850"/>
      <c r="J3584" s="850"/>
      <c r="K3584" s="850"/>
      <c r="L3584" s="851"/>
      <c r="M3584" s="574"/>
      <c r="N3584" s="574"/>
      <c r="O3584" s="844"/>
      <c r="P3584" s="845"/>
      <c r="Q3584" s="849"/>
      <c r="R3584" s="850"/>
      <c r="S3584" s="850"/>
      <c r="T3584" s="850"/>
      <c r="U3584" s="850"/>
      <c r="V3584" s="850"/>
      <c r="W3584" s="851"/>
    </row>
    <row r="3585" spans="2:31" s="256" customFormat="1" ht="17.100000000000001" customHeight="1" x14ac:dyDescent="0.15">
      <c r="B3585" s="522" t="s">
        <v>5</v>
      </c>
      <c r="C3585" s="524"/>
      <c r="D3585" s="827" t="s">
        <v>332</v>
      </c>
      <c r="E3585" s="828"/>
      <c r="F3585" s="849"/>
      <c r="G3585" s="850"/>
      <c r="H3585" s="850"/>
      <c r="I3585" s="850"/>
      <c r="J3585" s="850"/>
      <c r="K3585" s="850"/>
      <c r="L3585" s="851"/>
      <c r="M3585" s="522" t="s">
        <v>5</v>
      </c>
      <c r="N3585" s="524"/>
      <c r="O3585" s="827" t="s">
        <v>333</v>
      </c>
      <c r="P3585" s="828"/>
      <c r="Q3585" s="849"/>
      <c r="R3585" s="850"/>
      <c r="S3585" s="850"/>
      <c r="T3585" s="850"/>
      <c r="U3585" s="850"/>
      <c r="V3585" s="850"/>
      <c r="W3585" s="851"/>
    </row>
    <row r="3586" spans="2:31" s="256" customFormat="1" ht="17.100000000000001" customHeight="1" x14ac:dyDescent="0.15">
      <c r="B3586" s="522" t="s">
        <v>6</v>
      </c>
      <c r="C3586" s="524"/>
      <c r="D3586" s="844" t="s">
        <v>532</v>
      </c>
      <c r="E3586" s="845"/>
      <c r="F3586" s="849"/>
      <c r="G3586" s="850"/>
      <c r="H3586" s="850"/>
      <c r="I3586" s="850"/>
      <c r="J3586" s="850"/>
      <c r="K3586" s="850"/>
      <c r="L3586" s="851"/>
      <c r="M3586" s="522" t="s">
        <v>6</v>
      </c>
      <c r="N3586" s="524"/>
      <c r="O3586" s="844" t="s">
        <v>340</v>
      </c>
      <c r="P3586" s="845"/>
      <c r="Q3586" s="849"/>
      <c r="R3586" s="850"/>
      <c r="S3586" s="850"/>
      <c r="T3586" s="850"/>
      <c r="U3586" s="850"/>
      <c r="V3586" s="850"/>
      <c r="W3586" s="851"/>
    </row>
    <row r="3587" spans="2:31" s="256" customFormat="1" ht="17.100000000000001" customHeight="1" x14ac:dyDescent="0.15">
      <c r="B3587" s="562" t="s">
        <v>29</v>
      </c>
      <c r="C3587" s="831" t="s">
        <v>267</v>
      </c>
      <c r="D3587" s="832"/>
      <c r="E3587" s="260"/>
      <c r="F3587" s="849"/>
      <c r="G3587" s="850"/>
      <c r="H3587" s="850"/>
      <c r="I3587" s="850"/>
      <c r="J3587" s="850"/>
      <c r="K3587" s="850"/>
      <c r="L3587" s="851"/>
      <c r="M3587" s="562" t="s">
        <v>29</v>
      </c>
      <c r="N3587" s="831" t="s">
        <v>267</v>
      </c>
      <c r="O3587" s="832"/>
      <c r="P3587" s="260"/>
      <c r="Q3587" s="849"/>
      <c r="R3587" s="850"/>
      <c r="S3587" s="850"/>
      <c r="T3587" s="850"/>
      <c r="U3587" s="850"/>
      <c r="V3587" s="850"/>
      <c r="W3587" s="851"/>
    </row>
    <row r="3588" spans="2:31" s="256" customFormat="1" ht="17.100000000000001" customHeight="1" x14ac:dyDescent="0.15">
      <c r="B3588" s="565"/>
      <c r="C3588" s="831" t="s">
        <v>268</v>
      </c>
      <c r="D3588" s="832"/>
      <c r="E3588" s="261" t="s">
        <v>554</v>
      </c>
      <c r="F3588" s="852"/>
      <c r="G3588" s="853"/>
      <c r="H3588" s="853"/>
      <c r="I3588" s="853"/>
      <c r="J3588" s="853"/>
      <c r="K3588" s="853"/>
      <c r="L3588" s="854"/>
      <c r="M3588" s="565"/>
      <c r="N3588" s="831" t="s">
        <v>268</v>
      </c>
      <c r="O3588" s="832"/>
      <c r="P3588" s="261" t="s">
        <v>554</v>
      </c>
      <c r="Q3588" s="852"/>
      <c r="R3588" s="853"/>
      <c r="S3588" s="853"/>
      <c r="T3588" s="853"/>
      <c r="U3588" s="853"/>
      <c r="V3588" s="853"/>
      <c r="W3588" s="854"/>
    </row>
    <row r="3589" spans="2:31" s="256" customFormat="1" ht="17.100000000000001" customHeight="1" x14ac:dyDescent="0.15">
      <c r="B3589" s="522" t="s">
        <v>7</v>
      </c>
      <c r="C3589" s="523"/>
      <c r="D3589" s="524"/>
      <c r="E3589" s="813" t="s">
        <v>1480</v>
      </c>
      <c r="F3589" s="814"/>
      <c r="G3589" s="814"/>
      <c r="H3589" s="814"/>
      <c r="I3589" s="814"/>
      <c r="J3589" s="814"/>
      <c r="K3589" s="814"/>
      <c r="L3589" s="815"/>
      <c r="M3589" s="522" t="s">
        <v>7</v>
      </c>
      <c r="N3589" s="523"/>
      <c r="O3589" s="524"/>
      <c r="P3589" s="833" t="s">
        <v>1511</v>
      </c>
      <c r="Q3589" s="857"/>
      <c r="R3589" s="857"/>
      <c r="S3589" s="857"/>
      <c r="T3589" s="857"/>
      <c r="U3589" s="857"/>
      <c r="V3589" s="857"/>
      <c r="W3589" s="858"/>
    </row>
    <row r="3590" spans="2:31" s="256" customFormat="1" ht="17.100000000000001" customHeight="1" x14ac:dyDescent="0.15">
      <c r="B3590" s="522" t="s">
        <v>46</v>
      </c>
      <c r="C3590" s="523"/>
      <c r="D3590" s="524"/>
      <c r="E3590" s="813" t="s">
        <v>516</v>
      </c>
      <c r="F3590" s="814"/>
      <c r="G3590" s="814"/>
      <c r="H3590" s="855"/>
      <c r="I3590" s="855"/>
      <c r="J3590" s="855"/>
      <c r="K3590" s="855"/>
      <c r="L3590" s="856"/>
      <c r="M3590" s="522" t="s">
        <v>46</v>
      </c>
      <c r="N3590" s="523"/>
      <c r="O3590" s="524"/>
      <c r="P3590" s="813" t="s">
        <v>1116</v>
      </c>
      <c r="Q3590" s="814"/>
      <c r="R3590" s="814"/>
      <c r="S3590" s="814"/>
      <c r="T3590" s="814"/>
      <c r="U3590" s="814"/>
      <c r="V3590" s="814"/>
      <c r="W3590" s="815"/>
    </row>
    <row r="3591" spans="2:31" s="256" customFormat="1" ht="17.100000000000001" customHeight="1" x14ac:dyDescent="0.15">
      <c r="B3591" s="522" t="s">
        <v>270</v>
      </c>
      <c r="C3591" s="523"/>
      <c r="D3591" s="524"/>
      <c r="E3591" s="813" t="s">
        <v>516</v>
      </c>
      <c r="F3591" s="814"/>
      <c r="G3591" s="814"/>
      <c r="H3591" s="855"/>
      <c r="I3591" s="855"/>
      <c r="J3591" s="855"/>
      <c r="K3591" s="855"/>
      <c r="L3591" s="856"/>
      <c r="M3591" s="522" t="s">
        <v>270</v>
      </c>
      <c r="N3591" s="523"/>
      <c r="O3591" s="524"/>
      <c r="P3591" s="813" t="s">
        <v>516</v>
      </c>
      <c r="Q3591" s="814"/>
      <c r="R3591" s="814"/>
      <c r="S3591" s="855"/>
      <c r="T3591" s="855"/>
      <c r="U3591" s="855"/>
      <c r="V3591" s="855"/>
      <c r="W3591" s="856"/>
    </row>
    <row r="3592" spans="2:31" s="256" customFormat="1" ht="17.100000000000001" customHeight="1" x14ac:dyDescent="0.15">
      <c r="B3592" s="522" t="s">
        <v>289</v>
      </c>
      <c r="C3592" s="523"/>
      <c r="D3592" s="524"/>
      <c r="E3592" s="813" t="s">
        <v>555</v>
      </c>
      <c r="F3592" s="814"/>
      <c r="G3592" s="814"/>
      <c r="H3592" s="816" t="s">
        <v>8</v>
      </c>
      <c r="I3592" s="817"/>
      <c r="J3592" s="818"/>
      <c r="K3592" s="819"/>
      <c r="L3592" s="820"/>
      <c r="M3592" s="522" t="s">
        <v>289</v>
      </c>
      <c r="N3592" s="523"/>
      <c r="O3592" s="524"/>
      <c r="P3592" s="813" t="s">
        <v>555</v>
      </c>
      <c r="Q3592" s="814"/>
      <c r="R3592" s="814"/>
      <c r="S3592" s="816" t="s">
        <v>8</v>
      </c>
      <c r="T3592" s="817"/>
      <c r="U3592" s="818"/>
      <c r="V3592" s="819"/>
      <c r="W3592" s="820"/>
    </row>
    <row r="3593" spans="2:31" s="256" customFormat="1" ht="17.100000000000001" customHeight="1" x14ac:dyDescent="0.15">
      <c r="B3593" s="522" t="s">
        <v>567</v>
      </c>
      <c r="C3593" s="523"/>
      <c r="D3593" s="821" t="s">
        <v>1469</v>
      </c>
      <c r="E3593" s="822"/>
      <c r="F3593" s="822"/>
      <c r="G3593" s="822"/>
      <c r="H3593" s="822"/>
      <c r="I3593" s="822"/>
      <c r="J3593" s="822"/>
      <c r="K3593" s="822"/>
      <c r="L3593" s="823"/>
      <c r="M3593" s="565" t="s">
        <v>567</v>
      </c>
      <c r="N3593" s="566"/>
      <c r="O3593" s="885" t="s">
        <v>1117</v>
      </c>
      <c r="P3593" s="886"/>
      <c r="Q3593" s="886"/>
      <c r="R3593" s="886"/>
      <c r="S3593" s="886"/>
      <c r="T3593" s="886"/>
      <c r="U3593" s="886"/>
      <c r="V3593" s="886"/>
      <c r="W3593" s="887"/>
    </row>
    <row r="3594" spans="2:31" ht="15" customHeight="1" x14ac:dyDescent="0.15">
      <c r="B3594" s="263"/>
      <c r="C3594" s="824" t="s">
        <v>568</v>
      </c>
      <c r="D3594" s="824"/>
      <c r="E3594" s="824"/>
      <c r="F3594" s="824"/>
      <c r="G3594" s="824"/>
      <c r="H3594" s="824"/>
      <c r="I3594" s="824"/>
      <c r="J3594" s="824"/>
      <c r="K3594" s="824"/>
      <c r="L3594" s="824"/>
      <c r="M3594" s="263"/>
      <c r="N3594" s="263" t="s">
        <v>569</v>
      </c>
      <c r="O3594" s="263"/>
      <c r="P3594" s="263"/>
      <c r="Q3594" s="263"/>
      <c r="R3594" s="263"/>
      <c r="S3594" s="263"/>
      <c r="T3594" s="263"/>
      <c r="U3594" s="263"/>
      <c r="V3594" s="263"/>
      <c r="W3594" s="263"/>
      <c r="AA3594" s="256"/>
      <c r="AB3594" s="256"/>
      <c r="AC3594" s="256"/>
      <c r="AD3594" s="256"/>
      <c r="AE3594" s="256"/>
    </row>
    <row r="3595" spans="2:31" ht="15" customHeight="1" x14ac:dyDescent="0.15">
      <c r="B3595" s="263"/>
      <c r="C3595" s="939"/>
      <c r="D3595" s="939"/>
      <c r="E3595" s="939"/>
      <c r="F3595" s="939"/>
      <c r="G3595" s="939"/>
      <c r="H3595" s="939"/>
      <c r="I3595" s="939"/>
      <c r="J3595" s="939"/>
      <c r="K3595" s="939"/>
      <c r="L3595" s="939"/>
      <c r="M3595" s="263"/>
      <c r="N3595" s="263" t="s">
        <v>570</v>
      </c>
      <c r="O3595" s="263"/>
      <c r="P3595" s="263"/>
      <c r="Q3595" s="263"/>
      <c r="R3595" s="263"/>
      <c r="S3595" s="263"/>
      <c r="T3595" s="263"/>
      <c r="U3595" s="263"/>
      <c r="V3595" s="263"/>
      <c r="W3595" s="263"/>
      <c r="AA3595" s="256"/>
      <c r="AB3595" s="256"/>
      <c r="AC3595" s="256"/>
      <c r="AD3595" s="256"/>
      <c r="AE3595" s="256"/>
    </row>
    <row r="3596" spans="2:31" ht="15" customHeight="1" x14ac:dyDescent="0.15">
      <c r="C3596" s="263" t="s">
        <v>571</v>
      </c>
      <c r="N3596" s="264" t="s">
        <v>517</v>
      </c>
      <c r="O3596" s="264"/>
      <c r="P3596" s="264"/>
      <c r="Q3596" s="264"/>
      <c r="R3596" s="264"/>
      <c r="S3596" s="264"/>
      <c r="T3596" s="264"/>
      <c r="U3596" s="264"/>
      <c r="V3596" s="264"/>
      <c r="AA3596" s="256"/>
      <c r="AB3596" s="256"/>
      <c r="AC3596" s="256"/>
      <c r="AD3596" s="256"/>
      <c r="AE3596" s="256"/>
    </row>
    <row r="3597" spans="2:31" ht="15" customHeight="1" x14ac:dyDescent="0.15">
      <c r="C3597" s="263" t="s">
        <v>573</v>
      </c>
      <c r="N3597" s="264" t="s">
        <v>572</v>
      </c>
      <c r="O3597" s="264"/>
      <c r="P3597" s="264"/>
      <c r="Q3597" s="264"/>
      <c r="R3597" s="264"/>
      <c r="S3597" s="264"/>
      <c r="T3597" s="264"/>
      <c r="U3597" s="264"/>
      <c r="V3597" s="264"/>
      <c r="AA3597" s="256"/>
      <c r="AB3597" s="256"/>
      <c r="AC3597" s="256"/>
      <c r="AD3597" s="256"/>
      <c r="AE3597" s="256"/>
    </row>
    <row r="3598" spans="2:31" x14ac:dyDescent="0.15">
      <c r="C3598" s="264" t="s">
        <v>542</v>
      </c>
      <c r="N3598" s="264" t="s">
        <v>450</v>
      </c>
      <c r="O3598" s="264"/>
      <c r="P3598" s="264"/>
      <c r="Q3598" s="264"/>
      <c r="R3598" s="264"/>
      <c r="S3598" s="264"/>
      <c r="T3598" s="264"/>
      <c r="U3598" s="264"/>
      <c r="V3598" s="264"/>
      <c r="AA3598" s="256"/>
      <c r="AB3598" s="256"/>
      <c r="AC3598" s="256"/>
      <c r="AD3598" s="256"/>
      <c r="AE3598" s="256"/>
    </row>
    <row r="3599" spans="2:31" x14ac:dyDescent="0.15">
      <c r="N3599" s="264"/>
      <c r="AA3599" s="256"/>
      <c r="AB3599" s="256"/>
      <c r="AC3599" s="256"/>
      <c r="AD3599" s="256"/>
      <c r="AE3599" s="256"/>
    </row>
    <row r="3600" spans="2:31" x14ac:dyDescent="0.15">
      <c r="N3600" s="264"/>
      <c r="AA3600" s="256"/>
      <c r="AB3600" s="256"/>
      <c r="AC3600" s="256"/>
      <c r="AD3600" s="256"/>
      <c r="AE3600" s="256"/>
    </row>
    <row r="3601" spans="2:31" ht="9" customHeight="1" x14ac:dyDescent="0.15">
      <c r="AA3601" s="256"/>
      <c r="AB3601" s="256"/>
      <c r="AC3601" s="256"/>
      <c r="AD3601" s="256"/>
      <c r="AE3601" s="256"/>
    </row>
    <row r="3602" spans="2:31" s="256" customFormat="1" ht="22.5" customHeight="1" x14ac:dyDescent="0.15">
      <c r="B3602" s="867" t="s">
        <v>563</v>
      </c>
      <c r="C3602" s="867"/>
      <c r="D3602" s="867"/>
      <c r="E3602" s="867"/>
      <c r="F3602" s="867"/>
      <c r="G3602" s="867"/>
      <c r="H3602" s="867"/>
      <c r="I3602" s="867"/>
      <c r="J3602" s="867"/>
      <c r="K3602" s="867"/>
      <c r="L3602" s="867"/>
      <c r="M3602" s="867"/>
      <c r="N3602" s="867"/>
      <c r="O3602" s="867"/>
      <c r="P3602" s="867"/>
      <c r="Q3602" s="867"/>
      <c r="R3602" s="867"/>
      <c r="S3602" s="867"/>
      <c r="T3602" s="867"/>
      <c r="U3602" s="867"/>
      <c r="V3602" s="867"/>
      <c r="W3602" s="867"/>
      <c r="Y3602" s="242" t="s">
        <v>551</v>
      </c>
    </row>
    <row r="3603" spans="2:31" s="256" customFormat="1" ht="20.100000000000001" customHeight="1" x14ac:dyDescent="0.15">
      <c r="B3603" s="258" t="s">
        <v>27</v>
      </c>
      <c r="C3603" s="258"/>
      <c r="D3603" s="868" t="str">
        <f>D3513</f>
        <v>ミネトンネル</v>
      </c>
      <c r="E3603" s="868"/>
      <c r="F3603" s="868"/>
      <c r="G3603" s="868"/>
      <c r="H3603" s="869" t="s">
        <v>28</v>
      </c>
      <c r="I3603" s="869"/>
      <c r="J3603" s="870" t="str">
        <f>J3513</f>
        <v>一般国道　316号</v>
      </c>
      <c r="K3603" s="870"/>
      <c r="L3603" s="870"/>
      <c r="M3603" s="871" t="s">
        <v>255</v>
      </c>
      <c r="N3603" s="871"/>
      <c r="O3603" s="871"/>
      <c r="P3603" s="872" t="str">
        <f>P3513</f>
        <v>株式会社ニュージェック</v>
      </c>
      <c r="Q3603" s="872"/>
      <c r="R3603" s="872"/>
      <c r="S3603" s="562" t="s">
        <v>220</v>
      </c>
      <c r="T3603" s="564"/>
      <c r="U3603" s="873">
        <f>U3513</f>
        <v>44294</v>
      </c>
      <c r="V3603" s="874"/>
      <c r="W3603" s="875"/>
      <c r="Y3603" s="242" t="s">
        <v>554</v>
      </c>
    </row>
    <row r="3604" spans="2:31" s="256" customFormat="1" ht="20.100000000000001" customHeight="1" x14ac:dyDescent="0.15">
      <c r="B3604" s="259" t="s">
        <v>0</v>
      </c>
      <c r="C3604" s="259"/>
      <c r="D3604" s="879" t="str">
        <f>D3514</f>
        <v>美祢トンネル</v>
      </c>
      <c r="E3604" s="879"/>
      <c r="F3604" s="879"/>
      <c r="G3604" s="879"/>
      <c r="H3604" s="541" t="s">
        <v>1</v>
      </c>
      <c r="I3604" s="541"/>
      <c r="J3604" s="870" t="str">
        <f>J3514</f>
        <v>宇部土木建築事務所</v>
      </c>
      <c r="K3604" s="870"/>
      <c r="L3604" s="870"/>
      <c r="M3604" s="871" t="s">
        <v>256</v>
      </c>
      <c r="N3604" s="871"/>
      <c r="O3604" s="871"/>
      <c r="P3604" s="872" t="str">
        <f>P3514</f>
        <v>石村　勝伸</v>
      </c>
      <c r="Q3604" s="872"/>
      <c r="R3604" s="872"/>
      <c r="S3604" s="705"/>
      <c r="T3604" s="706"/>
      <c r="U3604" s="876"/>
      <c r="V3604" s="877"/>
      <c r="W3604" s="878"/>
      <c r="Y3604" s="242" t="s">
        <v>54</v>
      </c>
    </row>
    <row r="3605" spans="2:31" s="256" customFormat="1" ht="20.100000000000001" customHeight="1" x14ac:dyDescent="0.15">
      <c r="B3605" s="861" t="s">
        <v>564</v>
      </c>
      <c r="C3605" s="839" t="s">
        <v>565</v>
      </c>
      <c r="D3605" s="883" t="s">
        <v>787</v>
      </c>
      <c r="E3605" s="884"/>
      <c r="F3605" s="846"/>
      <c r="G3605" s="847"/>
      <c r="H3605" s="847"/>
      <c r="I3605" s="847"/>
      <c r="J3605" s="847"/>
      <c r="K3605" s="847"/>
      <c r="L3605" s="848"/>
      <c r="M3605" s="861" t="s">
        <v>564</v>
      </c>
      <c r="N3605" s="839" t="s">
        <v>565</v>
      </c>
      <c r="O3605" s="883" t="s">
        <v>679</v>
      </c>
      <c r="P3605" s="884"/>
      <c r="Q3605" s="846"/>
      <c r="R3605" s="847"/>
      <c r="S3605" s="847"/>
      <c r="T3605" s="847"/>
      <c r="U3605" s="847"/>
      <c r="V3605" s="847"/>
      <c r="W3605" s="848"/>
      <c r="Y3605" s="242" t="s">
        <v>55</v>
      </c>
    </row>
    <row r="3606" spans="2:31" s="256" customFormat="1" ht="20.100000000000001" customHeight="1" x14ac:dyDescent="0.15">
      <c r="B3606" s="859"/>
      <c r="C3606" s="830"/>
      <c r="D3606" s="880"/>
      <c r="E3606" s="881"/>
      <c r="F3606" s="849"/>
      <c r="G3606" s="850"/>
      <c r="H3606" s="850"/>
      <c r="I3606" s="850"/>
      <c r="J3606" s="850"/>
      <c r="K3606" s="850"/>
      <c r="L3606" s="851"/>
      <c r="M3606" s="859"/>
      <c r="N3606" s="830"/>
      <c r="O3606" s="880"/>
      <c r="P3606" s="881"/>
      <c r="Q3606" s="849"/>
      <c r="R3606" s="850"/>
      <c r="S3606" s="850"/>
      <c r="T3606" s="850"/>
      <c r="U3606" s="850"/>
      <c r="V3606" s="850"/>
      <c r="W3606" s="851"/>
    </row>
    <row r="3607" spans="2:31" s="256" customFormat="1" ht="20.100000000000001" customHeight="1" x14ac:dyDescent="0.15">
      <c r="B3607" s="859"/>
      <c r="C3607" s="839" t="s">
        <v>2</v>
      </c>
      <c r="D3607" s="842">
        <v>1</v>
      </c>
      <c r="E3607" s="843"/>
      <c r="F3607" s="849"/>
      <c r="G3607" s="850"/>
      <c r="H3607" s="850"/>
      <c r="I3607" s="850"/>
      <c r="J3607" s="850"/>
      <c r="K3607" s="850"/>
      <c r="L3607" s="851"/>
      <c r="M3607" s="859"/>
      <c r="N3607" s="839" t="s">
        <v>2</v>
      </c>
      <c r="O3607" s="842">
        <v>1</v>
      </c>
      <c r="P3607" s="843"/>
      <c r="Q3607" s="849"/>
      <c r="R3607" s="850"/>
      <c r="S3607" s="850"/>
      <c r="T3607" s="850"/>
      <c r="U3607" s="850"/>
      <c r="V3607" s="850"/>
      <c r="W3607" s="851"/>
    </row>
    <row r="3608" spans="2:31" s="256" customFormat="1" ht="20.100000000000001" customHeight="1" x14ac:dyDescent="0.15">
      <c r="B3608" s="860"/>
      <c r="C3608" s="830"/>
      <c r="D3608" s="844"/>
      <c r="E3608" s="845"/>
      <c r="F3608" s="849"/>
      <c r="G3608" s="850"/>
      <c r="H3608" s="850"/>
      <c r="I3608" s="850"/>
      <c r="J3608" s="850"/>
      <c r="K3608" s="850"/>
      <c r="L3608" s="851"/>
      <c r="M3608" s="860"/>
      <c r="N3608" s="830"/>
      <c r="O3608" s="844"/>
      <c r="P3608" s="845"/>
      <c r="Q3608" s="849"/>
      <c r="R3608" s="850"/>
      <c r="S3608" s="850"/>
      <c r="T3608" s="850"/>
      <c r="U3608" s="850"/>
      <c r="V3608" s="850"/>
      <c r="W3608" s="851"/>
    </row>
    <row r="3609" spans="2:31" s="256" customFormat="1" ht="17.100000000000001" customHeight="1" x14ac:dyDescent="0.15">
      <c r="B3609" s="574" t="s">
        <v>566</v>
      </c>
      <c r="C3609" s="574" t="s">
        <v>3</v>
      </c>
      <c r="D3609" s="842" t="s">
        <v>534</v>
      </c>
      <c r="E3609" s="843"/>
      <c r="F3609" s="849"/>
      <c r="G3609" s="850"/>
      <c r="H3609" s="850"/>
      <c r="I3609" s="850"/>
      <c r="J3609" s="850"/>
      <c r="K3609" s="850"/>
      <c r="L3609" s="851"/>
      <c r="M3609" s="574" t="s">
        <v>566</v>
      </c>
      <c r="N3609" s="574" t="s">
        <v>3</v>
      </c>
      <c r="O3609" s="842" t="s">
        <v>534</v>
      </c>
      <c r="P3609" s="843"/>
      <c r="Q3609" s="849"/>
      <c r="R3609" s="850"/>
      <c r="S3609" s="850"/>
      <c r="T3609" s="850"/>
      <c r="U3609" s="850"/>
      <c r="V3609" s="850"/>
      <c r="W3609" s="851"/>
      <c r="AA3609" s="257"/>
      <c r="AB3609" s="257"/>
      <c r="AC3609" s="257"/>
      <c r="AD3609" s="257"/>
      <c r="AE3609" s="257"/>
    </row>
    <row r="3610" spans="2:31" s="256" customFormat="1" ht="17.100000000000001" customHeight="1" x14ac:dyDescent="0.15">
      <c r="B3610" s="574"/>
      <c r="C3610" s="574"/>
      <c r="D3610" s="844"/>
      <c r="E3610" s="845"/>
      <c r="F3610" s="849"/>
      <c r="G3610" s="850"/>
      <c r="H3610" s="850"/>
      <c r="I3610" s="850"/>
      <c r="J3610" s="850"/>
      <c r="K3610" s="850"/>
      <c r="L3610" s="851"/>
      <c r="M3610" s="574"/>
      <c r="N3610" s="574"/>
      <c r="O3610" s="844"/>
      <c r="P3610" s="845"/>
      <c r="Q3610" s="849"/>
      <c r="R3610" s="850"/>
      <c r="S3610" s="850"/>
      <c r="T3610" s="850"/>
      <c r="U3610" s="850"/>
      <c r="V3610" s="850"/>
      <c r="W3610" s="851"/>
      <c r="AA3610" s="257"/>
      <c r="AB3610" s="257"/>
      <c r="AC3610" s="257"/>
      <c r="AD3610" s="257"/>
      <c r="AE3610" s="257"/>
    </row>
    <row r="3611" spans="2:31" s="256" customFormat="1" ht="17.100000000000001" customHeight="1" x14ac:dyDescent="0.15">
      <c r="B3611" s="574"/>
      <c r="C3611" s="574" t="s">
        <v>4</v>
      </c>
      <c r="D3611" s="842" t="s">
        <v>486</v>
      </c>
      <c r="E3611" s="843"/>
      <c r="F3611" s="849"/>
      <c r="G3611" s="850"/>
      <c r="H3611" s="850"/>
      <c r="I3611" s="850"/>
      <c r="J3611" s="850"/>
      <c r="K3611" s="850"/>
      <c r="L3611" s="851"/>
      <c r="M3611" s="574"/>
      <c r="N3611" s="574" t="s">
        <v>4</v>
      </c>
      <c r="O3611" s="842" t="s">
        <v>486</v>
      </c>
      <c r="P3611" s="843"/>
      <c r="Q3611" s="849"/>
      <c r="R3611" s="850"/>
      <c r="S3611" s="850"/>
      <c r="T3611" s="850"/>
      <c r="U3611" s="850"/>
      <c r="V3611" s="850"/>
      <c r="W3611" s="851"/>
      <c r="AA3611" s="257"/>
      <c r="AB3611" s="257"/>
      <c r="AC3611" s="257"/>
      <c r="AD3611" s="257"/>
      <c r="AE3611" s="257"/>
    </row>
    <row r="3612" spans="2:31" s="256" customFormat="1" ht="17.100000000000001" customHeight="1" x14ac:dyDescent="0.15">
      <c r="B3612" s="574"/>
      <c r="C3612" s="574"/>
      <c r="D3612" s="844"/>
      <c r="E3612" s="845"/>
      <c r="F3612" s="849"/>
      <c r="G3612" s="850"/>
      <c r="H3612" s="850"/>
      <c r="I3612" s="850"/>
      <c r="J3612" s="850"/>
      <c r="K3612" s="850"/>
      <c r="L3612" s="851"/>
      <c r="M3612" s="574"/>
      <c r="N3612" s="574"/>
      <c r="O3612" s="844"/>
      <c r="P3612" s="845"/>
      <c r="Q3612" s="849"/>
      <c r="R3612" s="850"/>
      <c r="S3612" s="850"/>
      <c r="T3612" s="850"/>
      <c r="U3612" s="850"/>
      <c r="V3612" s="850"/>
      <c r="W3612" s="851"/>
      <c r="AA3612" s="257"/>
      <c r="AB3612" s="257"/>
      <c r="AC3612" s="257"/>
      <c r="AD3612" s="257"/>
      <c r="AE3612" s="257"/>
    </row>
    <row r="3613" spans="2:31" s="256" customFormat="1" ht="17.100000000000001" customHeight="1" x14ac:dyDescent="0.15">
      <c r="B3613" s="522" t="s">
        <v>5</v>
      </c>
      <c r="C3613" s="524"/>
      <c r="D3613" s="827" t="s">
        <v>332</v>
      </c>
      <c r="E3613" s="828"/>
      <c r="F3613" s="849"/>
      <c r="G3613" s="850"/>
      <c r="H3613" s="850"/>
      <c r="I3613" s="850"/>
      <c r="J3613" s="850"/>
      <c r="K3613" s="850"/>
      <c r="L3613" s="851"/>
      <c r="M3613" s="522" t="s">
        <v>5</v>
      </c>
      <c r="N3613" s="524"/>
      <c r="O3613" s="827" t="s">
        <v>332</v>
      </c>
      <c r="P3613" s="828"/>
      <c r="Q3613" s="849"/>
      <c r="R3613" s="850"/>
      <c r="S3613" s="850"/>
      <c r="T3613" s="850"/>
      <c r="U3613" s="850"/>
      <c r="V3613" s="850"/>
      <c r="W3613" s="851"/>
      <c r="AA3613" s="257"/>
      <c r="AB3613" s="257"/>
      <c r="AC3613" s="257"/>
      <c r="AD3613" s="257"/>
      <c r="AE3613" s="257"/>
    </row>
    <row r="3614" spans="2:31" s="256" customFormat="1" ht="17.100000000000001" customHeight="1" x14ac:dyDescent="0.15">
      <c r="B3614" s="522" t="s">
        <v>6</v>
      </c>
      <c r="C3614" s="524"/>
      <c r="D3614" s="844" t="s">
        <v>336</v>
      </c>
      <c r="E3614" s="845"/>
      <c r="F3614" s="849"/>
      <c r="G3614" s="850"/>
      <c r="H3614" s="850"/>
      <c r="I3614" s="850"/>
      <c r="J3614" s="850"/>
      <c r="K3614" s="850"/>
      <c r="L3614" s="851"/>
      <c r="M3614" s="522" t="s">
        <v>6</v>
      </c>
      <c r="N3614" s="524"/>
      <c r="O3614" s="844" t="s">
        <v>532</v>
      </c>
      <c r="P3614" s="845"/>
      <c r="Q3614" s="849"/>
      <c r="R3614" s="850"/>
      <c r="S3614" s="850"/>
      <c r="T3614" s="850"/>
      <c r="U3614" s="850"/>
      <c r="V3614" s="850"/>
      <c r="W3614" s="851"/>
    </row>
    <row r="3615" spans="2:31" s="256" customFormat="1" ht="17.100000000000001" customHeight="1" x14ac:dyDescent="0.15">
      <c r="B3615" s="562" t="s">
        <v>29</v>
      </c>
      <c r="C3615" s="831" t="s">
        <v>267</v>
      </c>
      <c r="D3615" s="832"/>
      <c r="E3615" s="260"/>
      <c r="F3615" s="849"/>
      <c r="G3615" s="850"/>
      <c r="H3615" s="850"/>
      <c r="I3615" s="850"/>
      <c r="J3615" s="850"/>
      <c r="K3615" s="850"/>
      <c r="L3615" s="851"/>
      <c r="M3615" s="562" t="s">
        <v>29</v>
      </c>
      <c r="N3615" s="831" t="s">
        <v>267</v>
      </c>
      <c r="O3615" s="832"/>
      <c r="P3615" s="260" t="s">
        <v>554</v>
      </c>
      <c r="Q3615" s="849"/>
      <c r="R3615" s="850"/>
      <c r="S3615" s="850"/>
      <c r="T3615" s="850"/>
      <c r="U3615" s="850"/>
      <c r="V3615" s="850"/>
      <c r="W3615" s="851"/>
    </row>
    <row r="3616" spans="2:31" s="256" customFormat="1" ht="17.100000000000001" customHeight="1" x14ac:dyDescent="0.15">
      <c r="B3616" s="565"/>
      <c r="C3616" s="831" t="s">
        <v>268</v>
      </c>
      <c r="D3616" s="832"/>
      <c r="E3616" s="261" t="s">
        <v>551</v>
      </c>
      <c r="F3616" s="852"/>
      <c r="G3616" s="853"/>
      <c r="H3616" s="853"/>
      <c r="I3616" s="853"/>
      <c r="J3616" s="853"/>
      <c r="K3616" s="853"/>
      <c r="L3616" s="854"/>
      <c r="M3616" s="565"/>
      <c r="N3616" s="831" t="s">
        <v>268</v>
      </c>
      <c r="O3616" s="832"/>
      <c r="P3616" s="261" t="s">
        <v>551</v>
      </c>
      <c r="Q3616" s="852"/>
      <c r="R3616" s="853"/>
      <c r="S3616" s="853"/>
      <c r="T3616" s="853"/>
      <c r="U3616" s="853"/>
      <c r="V3616" s="853"/>
      <c r="W3616" s="854"/>
    </row>
    <row r="3617" spans="2:23" s="256" customFormat="1" ht="17.100000000000001" customHeight="1" x14ac:dyDescent="0.15">
      <c r="B3617" s="522" t="s">
        <v>7</v>
      </c>
      <c r="C3617" s="523"/>
      <c r="D3617" s="524"/>
      <c r="E3617" s="833" t="s">
        <v>1512</v>
      </c>
      <c r="F3617" s="857"/>
      <c r="G3617" s="857"/>
      <c r="H3617" s="857"/>
      <c r="I3617" s="857"/>
      <c r="J3617" s="857"/>
      <c r="K3617" s="857"/>
      <c r="L3617" s="858"/>
      <c r="M3617" s="522" t="s">
        <v>7</v>
      </c>
      <c r="N3617" s="523"/>
      <c r="O3617" s="524"/>
      <c r="P3617" s="813" t="s">
        <v>2207</v>
      </c>
      <c r="Q3617" s="814"/>
      <c r="R3617" s="814"/>
      <c r="S3617" s="814"/>
      <c r="T3617" s="814"/>
      <c r="U3617" s="814"/>
      <c r="V3617" s="814"/>
      <c r="W3617" s="815"/>
    </row>
    <row r="3618" spans="2:23" s="256" customFormat="1" ht="17.100000000000001" customHeight="1" x14ac:dyDescent="0.15">
      <c r="B3618" s="522" t="s">
        <v>46</v>
      </c>
      <c r="C3618" s="523"/>
      <c r="D3618" s="524"/>
      <c r="E3618" s="833" t="s">
        <v>1513</v>
      </c>
      <c r="F3618" s="857"/>
      <c r="G3618" s="857"/>
      <c r="H3618" s="857"/>
      <c r="I3618" s="857"/>
      <c r="J3618" s="857"/>
      <c r="K3618" s="857"/>
      <c r="L3618" s="858"/>
      <c r="M3618" s="522" t="s">
        <v>46</v>
      </c>
      <c r="N3618" s="523"/>
      <c r="O3618" s="524"/>
      <c r="P3618" s="813" t="s">
        <v>516</v>
      </c>
      <c r="Q3618" s="814"/>
      <c r="R3618" s="814"/>
      <c r="S3618" s="855"/>
      <c r="T3618" s="855"/>
      <c r="U3618" s="855"/>
      <c r="V3618" s="855"/>
      <c r="W3618" s="856"/>
    </row>
    <row r="3619" spans="2:23" s="256" customFormat="1" ht="17.100000000000001" customHeight="1" x14ac:dyDescent="0.15">
      <c r="B3619" s="522" t="s">
        <v>270</v>
      </c>
      <c r="C3619" s="523"/>
      <c r="D3619" s="524"/>
      <c r="E3619" s="813" t="s">
        <v>516</v>
      </c>
      <c r="F3619" s="814"/>
      <c r="G3619" s="814"/>
      <c r="H3619" s="855"/>
      <c r="I3619" s="855"/>
      <c r="J3619" s="855"/>
      <c r="K3619" s="855"/>
      <c r="L3619" s="856"/>
      <c r="M3619" s="522" t="s">
        <v>270</v>
      </c>
      <c r="N3619" s="523"/>
      <c r="O3619" s="524"/>
      <c r="P3619" s="813" t="s">
        <v>516</v>
      </c>
      <c r="Q3619" s="814"/>
      <c r="R3619" s="814"/>
      <c r="S3619" s="855"/>
      <c r="T3619" s="855"/>
      <c r="U3619" s="855"/>
      <c r="V3619" s="855"/>
      <c r="W3619" s="856"/>
    </row>
    <row r="3620" spans="2:23" s="256" customFormat="1" ht="17.100000000000001" customHeight="1" x14ac:dyDescent="0.15">
      <c r="B3620" s="522" t="s">
        <v>289</v>
      </c>
      <c r="C3620" s="523"/>
      <c r="D3620" s="524"/>
      <c r="E3620" s="813" t="s">
        <v>555</v>
      </c>
      <c r="F3620" s="814"/>
      <c r="G3620" s="814"/>
      <c r="H3620" s="816" t="s">
        <v>8</v>
      </c>
      <c r="I3620" s="817"/>
      <c r="J3620" s="818"/>
      <c r="K3620" s="819"/>
      <c r="L3620" s="820"/>
      <c r="M3620" s="522" t="s">
        <v>289</v>
      </c>
      <c r="N3620" s="523"/>
      <c r="O3620" s="524"/>
      <c r="P3620" s="813" t="s">
        <v>555</v>
      </c>
      <c r="Q3620" s="814"/>
      <c r="R3620" s="814"/>
      <c r="S3620" s="816" t="s">
        <v>8</v>
      </c>
      <c r="T3620" s="817"/>
      <c r="U3620" s="818"/>
      <c r="V3620" s="819"/>
      <c r="W3620" s="820"/>
    </row>
    <row r="3621" spans="2:23" s="256" customFormat="1" ht="17.100000000000001" customHeight="1" x14ac:dyDescent="0.15">
      <c r="B3621" s="865" t="s">
        <v>567</v>
      </c>
      <c r="C3621" s="882"/>
      <c r="D3621" s="836" t="s">
        <v>1757</v>
      </c>
      <c r="E3621" s="837"/>
      <c r="F3621" s="837"/>
      <c r="G3621" s="837"/>
      <c r="H3621" s="837"/>
      <c r="I3621" s="837"/>
      <c r="J3621" s="837"/>
      <c r="K3621" s="837"/>
      <c r="L3621" s="838"/>
      <c r="M3621" s="522" t="s">
        <v>567</v>
      </c>
      <c r="N3621" s="523"/>
      <c r="O3621" s="821" t="s">
        <v>1758</v>
      </c>
      <c r="P3621" s="822"/>
      <c r="Q3621" s="822"/>
      <c r="R3621" s="822"/>
      <c r="S3621" s="822"/>
      <c r="T3621" s="822"/>
      <c r="U3621" s="822"/>
      <c r="V3621" s="822"/>
      <c r="W3621" s="823"/>
    </row>
    <row r="3622" spans="2:23" s="256" customFormat="1" ht="20.100000000000001" customHeight="1" x14ac:dyDescent="0.15">
      <c r="B3622" s="861" t="s">
        <v>564</v>
      </c>
      <c r="C3622" s="839" t="s">
        <v>565</v>
      </c>
      <c r="D3622" s="883" t="s">
        <v>679</v>
      </c>
      <c r="E3622" s="884"/>
      <c r="F3622" s="846"/>
      <c r="G3622" s="847"/>
      <c r="H3622" s="847"/>
      <c r="I3622" s="847"/>
      <c r="J3622" s="847"/>
      <c r="K3622" s="847"/>
      <c r="L3622" s="848"/>
      <c r="M3622" s="861" t="s">
        <v>564</v>
      </c>
      <c r="N3622" s="839" t="s">
        <v>565</v>
      </c>
      <c r="O3622" s="883" t="s">
        <v>679</v>
      </c>
      <c r="P3622" s="884"/>
      <c r="Q3622" s="846"/>
      <c r="R3622" s="847"/>
      <c r="S3622" s="847"/>
      <c r="T3622" s="847"/>
      <c r="U3622" s="847"/>
      <c r="V3622" s="847"/>
      <c r="W3622" s="848"/>
    </row>
    <row r="3623" spans="2:23" s="256" customFormat="1" ht="20.100000000000001" customHeight="1" x14ac:dyDescent="0.15">
      <c r="B3623" s="859"/>
      <c r="C3623" s="830"/>
      <c r="D3623" s="880"/>
      <c r="E3623" s="881"/>
      <c r="F3623" s="849"/>
      <c r="G3623" s="850"/>
      <c r="H3623" s="850"/>
      <c r="I3623" s="850"/>
      <c r="J3623" s="850"/>
      <c r="K3623" s="850"/>
      <c r="L3623" s="851"/>
      <c r="M3623" s="859"/>
      <c r="N3623" s="830"/>
      <c r="O3623" s="880"/>
      <c r="P3623" s="881"/>
      <c r="Q3623" s="849"/>
      <c r="R3623" s="850"/>
      <c r="S3623" s="850"/>
      <c r="T3623" s="850"/>
      <c r="U3623" s="850"/>
      <c r="V3623" s="850"/>
      <c r="W3623" s="851"/>
    </row>
    <row r="3624" spans="2:23" s="256" customFormat="1" ht="20.100000000000001" customHeight="1" x14ac:dyDescent="0.15">
      <c r="B3624" s="859"/>
      <c r="C3624" s="839" t="s">
        <v>2</v>
      </c>
      <c r="D3624" s="842">
        <v>2</v>
      </c>
      <c r="E3624" s="843"/>
      <c r="F3624" s="849"/>
      <c r="G3624" s="850"/>
      <c r="H3624" s="850"/>
      <c r="I3624" s="850"/>
      <c r="J3624" s="850"/>
      <c r="K3624" s="850"/>
      <c r="L3624" s="851"/>
      <c r="M3624" s="859"/>
      <c r="N3624" s="839" t="s">
        <v>2</v>
      </c>
      <c r="O3624" s="842">
        <v>3</v>
      </c>
      <c r="P3624" s="843"/>
      <c r="Q3624" s="849"/>
      <c r="R3624" s="850"/>
      <c r="S3624" s="850"/>
      <c r="T3624" s="850"/>
      <c r="U3624" s="850"/>
      <c r="V3624" s="850"/>
      <c r="W3624" s="851"/>
    </row>
    <row r="3625" spans="2:23" s="256" customFormat="1" ht="20.100000000000001" customHeight="1" x14ac:dyDescent="0.15">
      <c r="B3625" s="860"/>
      <c r="C3625" s="830"/>
      <c r="D3625" s="844"/>
      <c r="E3625" s="845"/>
      <c r="F3625" s="849"/>
      <c r="G3625" s="850"/>
      <c r="H3625" s="850"/>
      <c r="I3625" s="850"/>
      <c r="J3625" s="850"/>
      <c r="K3625" s="850"/>
      <c r="L3625" s="851"/>
      <c r="M3625" s="860"/>
      <c r="N3625" s="830"/>
      <c r="O3625" s="844"/>
      <c r="P3625" s="845"/>
      <c r="Q3625" s="849"/>
      <c r="R3625" s="850"/>
      <c r="S3625" s="850"/>
      <c r="T3625" s="850"/>
      <c r="U3625" s="850"/>
      <c r="V3625" s="850"/>
      <c r="W3625" s="851"/>
    </row>
    <row r="3626" spans="2:23" s="256" customFormat="1" ht="17.100000000000001" customHeight="1" x14ac:dyDescent="0.15">
      <c r="B3626" s="574" t="s">
        <v>566</v>
      </c>
      <c r="C3626" s="574" t="s">
        <v>3</v>
      </c>
      <c r="D3626" s="842" t="s">
        <v>534</v>
      </c>
      <c r="E3626" s="843"/>
      <c r="F3626" s="849"/>
      <c r="G3626" s="850"/>
      <c r="H3626" s="850"/>
      <c r="I3626" s="850"/>
      <c r="J3626" s="850"/>
      <c r="K3626" s="850"/>
      <c r="L3626" s="851"/>
      <c r="M3626" s="574" t="s">
        <v>566</v>
      </c>
      <c r="N3626" s="574" t="s">
        <v>3</v>
      </c>
      <c r="O3626" s="842" t="s">
        <v>331</v>
      </c>
      <c r="P3626" s="843"/>
      <c r="Q3626" s="849"/>
      <c r="R3626" s="850"/>
      <c r="S3626" s="850"/>
      <c r="T3626" s="850"/>
      <c r="U3626" s="850"/>
      <c r="V3626" s="850"/>
      <c r="W3626" s="851"/>
    </row>
    <row r="3627" spans="2:23" s="256" customFormat="1" ht="17.100000000000001" customHeight="1" x14ac:dyDescent="0.15">
      <c r="B3627" s="574"/>
      <c r="C3627" s="574"/>
      <c r="D3627" s="844"/>
      <c r="E3627" s="845"/>
      <c r="F3627" s="849"/>
      <c r="G3627" s="850"/>
      <c r="H3627" s="850"/>
      <c r="I3627" s="850"/>
      <c r="J3627" s="850"/>
      <c r="K3627" s="850"/>
      <c r="L3627" s="851"/>
      <c r="M3627" s="574"/>
      <c r="N3627" s="574"/>
      <c r="O3627" s="844"/>
      <c r="P3627" s="845"/>
      <c r="Q3627" s="849"/>
      <c r="R3627" s="850"/>
      <c r="S3627" s="850"/>
      <c r="T3627" s="850"/>
      <c r="U3627" s="850"/>
      <c r="V3627" s="850"/>
      <c r="W3627" s="851"/>
    </row>
    <row r="3628" spans="2:23" s="256" customFormat="1" ht="17.100000000000001" customHeight="1" x14ac:dyDescent="0.15">
      <c r="B3628" s="574"/>
      <c r="C3628" s="574" t="s">
        <v>4</v>
      </c>
      <c r="D3628" s="842" t="s">
        <v>487</v>
      </c>
      <c r="E3628" s="843"/>
      <c r="F3628" s="849"/>
      <c r="G3628" s="850"/>
      <c r="H3628" s="850"/>
      <c r="I3628" s="850"/>
      <c r="J3628" s="850"/>
      <c r="K3628" s="850"/>
      <c r="L3628" s="851"/>
      <c r="M3628" s="574"/>
      <c r="N3628" s="574" t="s">
        <v>4</v>
      </c>
      <c r="O3628" s="842" t="s">
        <v>354</v>
      </c>
      <c r="P3628" s="843"/>
      <c r="Q3628" s="849"/>
      <c r="R3628" s="850"/>
      <c r="S3628" s="850"/>
      <c r="T3628" s="850"/>
      <c r="U3628" s="850"/>
      <c r="V3628" s="850"/>
      <c r="W3628" s="851"/>
    </row>
    <row r="3629" spans="2:23" s="256" customFormat="1" ht="17.100000000000001" customHeight="1" x14ac:dyDescent="0.15">
      <c r="B3629" s="574"/>
      <c r="C3629" s="574"/>
      <c r="D3629" s="844"/>
      <c r="E3629" s="845"/>
      <c r="F3629" s="849"/>
      <c r="G3629" s="850"/>
      <c r="H3629" s="850"/>
      <c r="I3629" s="850"/>
      <c r="J3629" s="850"/>
      <c r="K3629" s="850"/>
      <c r="L3629" s="851"/>
      <c r="M3629" s="574"/>
      <c r="N3629" s="574"/>
      <c r="O3629" s="844"/>
      <c r="P3629" s="845"/>
      <c r="Q3629" s="849"/>
      <c r="R3629" s="850"/>
      <c r="S3629" s="850"/>
      <c r="T3629" s="850"/>
      <c r="U3629" s="850"/>
      <c r="V3629" s="850"/>
      <c r="W3629" s="851"/>
    </row>
    <row r="3630" spans="2:23" s="256" customFormat="1" ht="17.100000000000001" customHeight="1" x14ac:dyDescent="0.15">
      <c r="B3630" s="522" t="s">
        <v>5</v>
      </c>
      <c r="C3630" s="524"/>
      <c r="D3630" s="827" t="s">
        <v>332</v>
      </c>
      <c r="E3630" s="828"/>
      <c r="F3630" s="849"/>
      <c r="G3630" s="850"/>
      <c r="H3630" s="850"/>
      <c r="I3630" s="850"/>
      <c r="J3630" s="850"/>
      <c r="K3630" s="850"/>
      <c r="L3630" s="851"/>
      <c r="M3630" s="522" t="s">
        <v>5</v>
      </c>
      <c r="N3630" s="524"/>
      <c r="O3630" s="827" t="s">
        <v>332</v>
      </c>
      <c r="P3630" s="828"/>
      <c r="Q3630" s="849"/>
      <c r="R3630" s="850"/>
      <c r="S3630" s="850"/>
      <c r="T3630" s="850"/>
      <c r="U3630" s="850"/>
      <c r="V3630" s="850"/>
      <c r="W3630" s="851"/>
    </row>
    <row r="3631" spans="2:23" s="256" customFormat="1" ht="17.100000000000001" customHeight="1" x14ac:dyDescent="0.15">
      <c r="B3631" s="522" t="s">
        <v>6</v>
      </c>
      <c r="C3631" s="524"/>
      <c r="D3631" s="844" t="s">
        <v>338</v>
      </c>
      <c r="E3631" s="845"/>
      <c r="F3631" s="849"/>
      <c r="G3631" s="850"/>
      <c r="H3631" s="850"/>
      <c r="I3631" s="850"/>
      <c r="J3631" s="850"/>
      <c r="K3631" s="850"/>
      <c r="L3631" s="851"/>
      <c r="M3631" s="522" t="s">
        <v>6</v>
      </c>
      <c r="N3631" s="524"/>
      <c r="O3631" s="844" t="s">
        <v>532</v>
      </c>
      <c r="P3631" s="845"/>
      <c r="Q3631" s="849"/>
      <c r="R3631" s="850"/>
      <c r="S3631" s="850"/>
      <c r="T3631" s="850"/>
      <c r="U3631" s="850"/>
      <c r="V3631" s="850"/>
      <c r="W3631" s="851"/>
    </row>
    <row r="3632" spans="2:23" s="256" customFormat="1" ht="17.100000000000001" customHeight="1" x14ac:dyDescent="0.15">
      <c r="B3632" s="562" t="s">
        <v>29</v>
      </c>
      <c r="C3632" s="831" t="s">
        <v>267</v>
      </c>
      <c r="D3632" s="832"/>
      <c r="E3632" s="260"/>
      <c r="F3632" s="849"/>
      <c r="G3632" s="850"/>
      <c r="H3632" s="850"/>
      <c r="I3632" s="850"/>
      <c r="J3632" s="850"/>
      <c r="K3632" s="850"/>
      <c r="L3632" s="851"/>
      <c r="M3632" s="562" t="s">
        <v>29</v>
      </c>
      <c r="N3632" s="831" t="s">
        <v>267</v>
      </c>
      <c r="O3632" s="832"/>
      <c r="P3632" s="260"/>
      <c r="Q3632" s="849"/>
      <c r="R3632" s="850"/>
      <c r="S3632" s="850"/>
      <c r="T3632" s="850"/>
      <c r="U3632" s="850"/>
      <c r="V3632" s="850"/>
      <c r="W3632" s="851"/>
    </row>
    <row r="3633" spans="2:31" s="256" customFormat="1" ht="17.100000000000001" customHeight="1" x14ac:dyDescent="0.15">
      <c r="B3633" s="565"/>
      <c r="C3633" s="831" t="s">
        <v>268</v>
      </c>
      <c r="D3633" s="832"/>
      <c r="E3633" s="261" t="s">
        <v>551</v>
      </c>
      <c r="F3633" s="852"/>
      <c r="G3633" s="853"/>
      <c r="H3633" s="853"/>
      <c r="I3633" s="853"/>
      <c r="J3633" s="853"/>
      <c r="K3633" s="853"/>
      <c r="L3633" s="854"/>
      <c r="M3633" s="565"/>
      <c r="N3633" s="831" t="s">
        <v>268</v>
      </c>
      <c r="O3633" s="832"/>
      <c r="P3633" s="261" t="s">
        <v>551</v>
      </c>
      <c r="Q3633" s="852"/>
      <c r="R3633" s="853"/>
      <c r="S3633" s="853"/>
      <c r="T3633" s="853"/>
      <c r="U3633" s="853"/>
      <c r="V3633" s="853"/>
      <c r="W3633" s="854"/>
    </row>
    <row r="3634" spans="2:31" s="256" customFormat="1" ht="17.100000000000001" customHeight="1" x14ac:dyDescent="0.15">
      <c r="B3634" s="522" t="s">
        <v>7</v>
      </c>
      <c r="C3634" s="523"/>
      <c r="D3634" s="524"/>
      <c r="E3634" s="833" t="s">
        <v>1514</v>
      </c>
      <c r="F3634" s="834"/>
      <c r="G3634" s="834"/>
      <c r="H3634" s="834"/>
      <c r="I3634" s="834"/>
      <c r="J3634" s="834"/>
      <c r="K3634" s="834"/>
      <c r="L3634" s="835"/>
      <c r="M3634" s="522" t="s">
        <v>7</v>
      </c>
      <c r="N3634" s="523"/>
      <c r="O3634" s="524"/>
      <c r="P3634" s="833" t="s">
        <v>1385</v>
      </c>
      <c r="Q3634" s="857"/>
      <c r="R3634" s="857"/>
      <c r="S3634" s="857"/>
      <c r="T3634" s="857"/>
      <c r="U3634" s="857"/>
      <c r="V3634" s="857"/>
      <c r="W3634" s="858"/>
    </row>
    <row r="3635" spans="2:31" s="256" customFormat="1" ht="17.100000000000001" customHeight="1" x14ac:dyDescent="0.15">
      <c r="B3635" s="522" t="s">
        <v>46</v>
      </c>
      <c r="C3635" s="523"/>
      <c r="D3635" s="524"/>
      <c r="E3635" s="813" t="s">
        <v>1515</v>
      </c>
      <c r="F3635" s="814"/>
      <c r="G3635" s="814"/>
      <c r="H3635" s="814"/>
      <c r="I3635" s="814"/>
      <c r="J3635" s="814"/>
      <c r="K3635" s="814"/>
      <c r="L3635" s="815"/>
      <c r="M3635" s="522" t="s">
        <v>46</v>
      </c>
      <c r="N3635" s="523"/>
      <c r="O3635" s="524"/>
      <c r="P3635" s="833" t="s">
        <v>1455</v>
      </c>
      <c r="Q3635" s="857"/>
      <c r="R3635" s="857"/>
      <c r="S3635" s="857"/>
      <c r="T3635" s="857"/>
      <c r="U3635" s="857"/>
      <c r="V3635" s="857"/>
      <c r="W3635" s="858"/>
    </row>
    <row r="3636" spans="2:31" s="256" customFormat="1" ht="17.100000000000001" customHeight="1" x14ac:dyDescent="0.15">
      <c r="B3636" s="522" t="s">
        <v>270</v>
      </c>
      <c r="C3636" s="523"/>
      <c r="D3636" s="524"/>
      <c r="E3636" s="813" t="s">
        <v>516</v>
      </c>
      <c r="F3636" s="814"/>
      <c r="G3636" s="814"/>
      <c r="H3636" s="814"/>
      <c r="I3636" s="814"/>
      <c r="J3636" s="814"/>
      <c r="K3636" s="814"/>
      <c r="L3636" s="815"/>
      <c r="M3636" s="522" t="s">
        <v>270</v>
      </c>
      <c r="N3636" s="523"/>
      <c r="O3636" s="524"/>
      <c r="P3636" s="813" t="s">
        <v>516</v>
      </c>
      <c r="Q3636" s="814"/>
      <c r="R3636" s="814"/>
      <c r="S3636" s="855"/>
      <c r="T3636" s="855"/>
      <c r="U3636" s="855"/>
      <c r="V3636" s="855"/>
      <c r="W3636" s="856"/>
    </row>
    <row r="3637" spans="2:31" s="256" customFormat="1" ht="17.100000000000001" customHeight="1" x14ac:dyDescent="0.15">
      <c r="B3637" s="522" t="s">
        <v>289</v>
      </c>
      <c r="C3637" s="523"/>
      <c r="D3637" s="524"/>
      <c r="E3637" s="862" t="s">
        <v>552</v>
      </c>
      <c r="F3637" s="863"/>
      <c r="G3637" s="864"/>
      <c r="H3637" s="816" t="s">
        <v>8</v>
      </c>
      <c r="I3637" s="817"/>
      <c r="J3637" s="818"/>
      <c r="K3637" s="819"/>
      <c r="L3637" s="820"/>
      <c r="M3637" s="522" t="s">
        <v>289</v>
      </c>
      <c r="N3637" s="523"/>
      <c r="O3637" s="524"/>
      <c r="P3637" s="813" t="s">
        <v>555</v>
      </c>
      <c r="Q3637" s="814"/>
      <c r="R3637" s="814"/>
      <c r="S3637" s="816" t="s">
        <v>8</v>
      </c>
      <c r="T3637" s="817"/>
      <c r="U3637" s="818"/>
      <c r="V3637" s="819"/>
      <c r="W3637" s="820"/>
    </row>
    <row r="3638" spans="2:31" s="256" customFormat="1" ht="17.100000000000001" customHeight="1" x14ac:dyDescent="0.15">
      <c r="B3638" s="865" t="s">
        <v>567</v>
      </c>
      <c r="C3638" s="866"/>
      <c r="D3638" s="821" t="s">
        <v>1109</v>
      </c>
      <c r="E3638" s="822"/>
      <c r="F3638" s="822"/>
      <c r="G3638" s="822"/>
      <c r="H3638" s="822"/>
      <c r="I3638" s="822"/>
      <c r="J3638" s="822"/>
      <c r="K3638" s="822"/>
      <c r="L3638" s="823"/>
      <c r="M3638" s="565" t="s">
        <v>567</v>
      </c>
      <c r="N3638" s="566"/>
      <c r="O3638" s="836" t="s">
        <v>1725</v>
      </c>
      <c r="P3638" s="837"/>
      <c r="Q3638" s="837"/>
      <c r="R3638" s="837"/>
      <c r="S3638" s="837"/>
      <c r="T3638" s="837"/>
      <c r="U3638" s="837"/>
      <c r="V3638" s="837"/>
      <c r="W3638" s="838"/>
    </row>
    <row r="3639" spans="2:31" ht="15" customHeight="1" x14ac:dyDescent="0.15">
      <c r="B3639" s="263"/>
      <c r="C3639" s="824" t="s">
        <v>568</v>
      </c>
      <c r="D3639" s="825"/>
      <c r="E3639" s="825"/>
      <c r="F3639" s="825"/>
      <c r="G3639" s="825"/>
      <c r="H3639" s="825"/>
      <c r="I3639" s="825"/>
      <c r="J3639" s="825"/>
      <c r="K3639" s="825"/>
      <c r="L3639" s="825"/>
      <c r="M3639" s="263"/>
      <c r="N3639" s="263" t="s">
        <v>569</v>
      </c>
      <c r="O3639" s="263"/>
      <c r="P3639" s="263"/>
      <c r="Q3639" s="263"/>
      <c r="R3639" s="263"/>
      <c r="S3639" s="263"/>
      <c r="T3639" s="263"/>
      <c r="U3639" s="263"/>
      <c r="V3639" s="263"/>
      <c r="W3639" s="263"/>
      <c r="AA3639" s="256"/>
      <c r="AB3639" s="256"/>
      <c r="AC3639" s="256"/>
      <c r="AD3639" s="256"/>
      <c r="AE3639" s="256"/>
    </row>
    <row r="3640" spans="2:31" ht="15" customHeight="1" x14ac:dyDescent="0.15">
      <c r="B3640" s="263"/>
      <c r="C3640" s="826"/>
      <c r="D3640" s="826"/>
      <c r="E3640" s="826"/>
      <c r="F3640" s="826"/>
      <c r="G3640" s="826"/>
      <c r="H3640" s="826"/>
      <c r="I3640" s="826"/>
      <c r="J3640" s="826"/>
      <c r="K3640" s="826"/>
      <c r="L3640" s="826"/>
      <c r="M3640" s="263"/>
      <c r="N3640" s="263" t="s">
        <v>570</v>
      </c>
      <c r="O3640" s="263"/>
      <c r="P3640" s="263"/>
      <c r="Q3640" s="263"/>
      <c r="R3640" s="263"/>
      <c r="S3640" s="263"/>
      <c r="T3640" s="263"/>
      <c r="U3640" s="263"/>
      <c r="V3640" s="263"/>
      <c r="W3640" s="263"/>
      <c r="AA3640" s="256"/>
      <c r="AB3640" s="256"/>
      <c r="AC3640" s="256"/>
      <c r="AD3640" s="256"/>
      <c r="AE3640" s="256"/>
    </row>
    <row r="3641" spans="2:31" ht="15" customHeight="1" x14ac:dyDescent="0.15">
      <c r="C3641" s="263" t="s">
        <v>571</v>
      </c>
      <c r="N3641" s="264" t="s">
        <v>517</v>
      </c>
      <c r="O3641" s="264"/>
      <c r="P3641" s="264"/>
      <c r="Q3641" s="264"/>
      <c r="R3641" s="264"/>
      <c r="S3641" s="264"/>
      <c r="T3641" s="264"/>
      <c r="U3641" s="264"/>
      <c r="V3641" s="264"/>
      <c r="AA3641" s="256"/>
      <c r="AB3641" s="256"/>
      <c r="AC3641" s="256"/>
      <c r="AD3641" s="256"/>
      <c r="AE3641" s="256"/>
    </row>
    <row r="3642" spans="2:31" ht="15" customHeight="1" x14ac:dyDescent="0.15">
      <c r="C3642" s="263" t="s">
        <v>573</v>
      </c>
      <c r="N3642" s="264" t="s">
        <v>572</v>
      </c>
      <c r="O3642" s="264"/>
      <c r="P3642" s="264"/>
      <c r="Q3642" s="264"/>
      <c r="R3642" s="264"/>
      <c r="S3642" s="264"/>
      <c r="T3642" s="264"/>
      <c r="U3642" s="264"/>
      <c r="V3642" s="264"/>
      <c r="AA3642" s="256"/>
      <c r="AB3642" s="256"/>
      <c r="AC3642" s="256"/>
      <c r="AD3642" s="256"/>
      <c r="AE3642" s="256"/>
    </row>
    <row r="3643" spans="2:31" x14ac:dyDescent="0.15">
      <c r="C3643" s="264" t="s">
        <v>542</v>
      </c>
      <c r="N3643" s="264" t="s">
        <v>450</v>
      </c>
      <c r="O3643" s="264"/>
      <c r="P3643" s="264"/>
      <c r="Q3643" s="264"/>
      <c r="R3643" s="264"/>
      <c r="S3643" s="264"/>
      <c r="T3643" s="264"/>
      <c r="U3643" s="264"/>
      <c r="V3643" s="264"/>
      <c r="AA3643" s="256"/>
      <c r="AB3643" s="256"/>
      <c r="AC3643" s="256"/>
      <c r="AD3643" s="256"/>
      <c r="AE3643" s="256"/>
    </row>
    <row r="3644" spans="2:31" x14ac:dyDescent="0.15">
      <c r="N3644" s="264"/>
      <c r="AA3644" s="256"/>
      <c r="AB3644" s="256"/>
      <c r="AC3644" s="256"/>
      <c r="AD3644" s="256"/>
      <c r="AE3644" s="256"/>
    </row>
    <row r="3645" spans="2:31" x14ac:dyDescent="0.15">
      <c r="N3645" s="264"/>
      <c r="AA3645" s="256"/>
      <c r="AB3645" s="256"/>
      <c r="AC3645" s="256"/>
      <c r="AD3645" s="256"/>
      <c r="AE3645" s="256"/>
    </row>
    <row r="3646" spans="2:31" ht="9" customHeight="1" x14ac:dyDescent="0.15">
      <c r="AA3646" s="256"/>
      <c r="AB3646" s="256"/>
      <c r="AC3646" s="256"/>
      <c r="AD3646" s="256"/>
      <c r="AE3646" s="256"/>
    </row>
    <row r="3647" spans="2:31" s="256" customFormat="1" ht="22.5" customHeight="1" x14ac:dyDescent="0.15">
      <c r="B3647" s="867" t="s">
        <v>563</v>
      </c>
      <c r="C3647" s="867"/>
      <c r="D3647" s="867"/>
      <c r="E3647" s="867"/>
      <c r="F3647" s="867"/>
      <c r="G3647" s="867"/>
      <c r="H3647" s="867"/>
      <c r="I3647" s="867"/>
      <c r="J3647" s="867"/>
      <c r="K3647" s="867"/>
      <c r="L3647" s="867"/>
      <c r="M3647" s="867"/>
      <c r="N3647" s="867"/>
      <c r="O3647" s="867"/>
      <c r="P3647" s="867"/>
      <c r="Q3647" s="867"/>
      <c r="R3647" s="867"/>
      <c r="S3647" s="867"/>
      <c r="T3647" s="867"/>
      <c r="U3647" s="867"/>
      <c r="V3647" s="867"/>
      <c r="W3647" s="867"/>
      <c r="Y3647" s="242" t="s">
        <v>551</v>
      </c>
    </row>
    <row r="3648" spans="2:31" s="256" customFormat="1" ht="20.100000000000001" customHeight="1" x14ac:dyDescent="0.15">
      <c r="B3648" s="258" t="s">
        <v>27</v>
      </c>
      <c r="C3648" s="258"/>
      <c r="D3648" s="868" t="str">
        <f>D3603</f>
        <v>ミネトンネル</v>
      </c>
      <c r="E3648" s="868"/>
      <c r="F3648" s="868"/>
      <c r="G3648" s="868"/>
      <c r="H3648" s="869" t="s">
        <v>28</v>
      </c>
      <c r="I3648" s="869"/>
      <c r="J3648" s="870" t="str">
        <f>J3603</f>
        <v>一般国道　316号</v>
      </c>
      <c r="K3648" s="870"/>
      <c r="L3648" s="870"/>
      <c r="M3648" s="871" t="s">
        <v>255</v>
      </c>
      <c r="N3648" s="871"/>
      <c r="O3648" s="871"/>
      <c r="P3648" s="872" t="str">
        <f>P3603</f>
        <v>株式会社ニュージェック</v>
      </c>
      <c r="Q3648" s="872"/>
      <c r="R3648" s="872"/>
      <c r="S3648" s="562" t="s">
        <v>220</v>
      </c>
      <c r="T3648" s="564"/>
      <c r="U3648" s="873">
        <f>U3603</f>
        <v>44294</v>
      </c>
      <c r="V3648" s="874"/>
      <c r="W3648" s="875"/>
      <c r="Y3648" s="242" t="s">
        <v>554</v>
      </c>
    </row>
    <row r="3649" spans="2:31" s="256" customFormat="1" ht="20.100000000000001" customHeight="1" x14ac:dyDescent="0.15">
      <c r="B3649" s="259" t="s">
        <v>0</v>
      </c>
      <c r="C3649" s="259"/>
      <c r="D3649" s="879" t="str">
        <f>D3604</f>
        <v>美祢トンネル</v>
      </c>
      <c r="E3649" s="879"/>
      <c r="F3649" s="879"/>
      <c r="G3649" s="879"/>
      <c r="H3649" s="541" t="s">
        <v>1</v>
      </c>
      <c r="I3649" s="541"/>
      <c r="J3649" s="870" t="str">
        <f>J3604</f>
        <v>宇部土木建築事務所</v>
      </c>
      <c r="K3649" s="870"/>
      <c r="L3649" s="870"/>
      <c r="M3649" s="871" t="s">
        <v>256</v>
      </c>
      <c r="N3649" s="871"/>
      <c r="O3649" s="871"/>
      <c r="P3649" s="872" t="str">
        <f>P3604</f>
        <v>石村　勝伸</v>
      </c>
      <c r="Q3649" s="872"/>
      <c r="R3649" s="872"/>
      <c r="S3649" s="705"/>
      <c r="T3649" s="706"/>
      <c r="U3649" s="876"/>
      <c r="V3649" s="877"/>
      <c r="W3649" s="878"/>
      <c r="Y3649" s="242" t="s">
        <v>54</v>
      </c>
    </row>
    <row r="3650" spans="2:31" s="256" customFormat="1" ht="20.100000000000001" customHeight="1" x14ac:dyDescent="0.15">
      <c r="B3650" s="861" t="s">
        <v>564</v>
      </c>
      <c r="C3650" s="839" t="s">
        <v>565</v>
      </c>
      <c r="D3650" s="883" t="s">
        <v>681</v>
      </c>
      <c r="E3650" s="884"/>
      <c r="F3650" s="846"/>
      <c r="G3650" s="847"/>
      <c r="H3650" s="847"/>
      <c r="I3650" s="847"/>
      <c r="J3650" s="847"/>
      <c r="K3650" s="847"/>
      <c r="L3650" s="848"/>
      <c r="M3650" s="861" t="s">
        <v>564</v>
      </c>
      <c r="N3650" s="839" t="s">
        <v>565</v>
      </c>
      <c r="O3650" s="883" t="s">
        <v>681</v>
      </c>
      <c r="P3650" s="884"/>
      <c r="Q3650" s="846"/>
      <c r="R3650" s="847"/>
      <c r="S3650" s="847"/>
      <c r="T3650" s="847"/>
      <c r="U3650" s="847"/>
      <c r="V3650" s="847"/>
      <c r="W3650" s="848"/>
      <c r="Y3650" s="242" t="s">
        <v>55</v>
      </c>
    </row>
    <row r="3651" spans="2:31" s="256" customFormat="1" ht="20.100000000000001" customHeight="1" x14ac:dyDescent="0.15">
      <c r="B3651" s="859"/>
      <c r="C3651" s="830"/>
      <c r="D3651" s="880"/>
      <c r="E3651" s="881"/>
      <c r="F3651" s="849"/>
      <c r="G3651" s="850"/>
      <c r="H3651" s="850"/>
      <c r="I3651" s="850"/>
      <c r="J3651" s="850"/>
      <c r="K3651" s="850"/>
      <c r="L3651" s="851"/>
      <c r="M3651" s="859"/>
      <c r="N3651" s="830"/>
      <c r="O3651" s="880"/>
      <c r="P3651" s="881"/>
      <c r="Q3651" s="849"/>
      <c r="R3651" s="850"/>
      <c r="S3651" s="850"/>
      <c r="T3651" s="850"/>
      <c r="U3651" s="850"/>
      <c r="V3651" s="850"/>
      <c r="W3651" s="851"/>
    </row>
    <row r="3652" spans="2:31" s="256" customFormat="1" ht="20.100000000000001" customHeight="1" x14ac:dyDescent="0.15">
      <c r="B3652" s="859"/>
      <c r="C3652" s="839" t="s">
        <v>2</v>
      </c>
      <c r="D3652" s="842">
        <v>1</v>
      </c>
      <c r="E3652" s="843"/>
      <c r="F3652" s="849"/>
      <c r="G3652" s="850"/>
      <c r="H3652" s="850"/>
      <c r="I3652" s="850"/>
      <c r="J3652" s="850"/>
      <c r="K3652" s="850"/>
      <c r="L3652" s="851"/>
      <c r="M3652" s="859"/>
      <c r="N3652" s="839" t="s">
        <v>2</v>
      </c>
      <c r="O3652" s="842">
        <v>2</v>
      </c>
      <c r="P3652" s="843"/>
      <c r="Q3652" s="849"/>
      <c r="R3652" s="850"/>
      <c r="S3652" s="850"/>
      <c r="T3652" s="850"/>
      <c r="U3652" s="850"/>
      <c r="V3652" s="850"/>
      <c r="W3652" s="851"/>
    </row>
    <row r="3653" spans="2:31" s="256" customFormat="1" ht="20.100000000000001" customHeight="1" x14ac:dyDescent="0.15">
      <c r="B3653" s="860"/>
      <c r="C3653" s="830"/>
      <c r="D3653" s="844"/>
      <c r="E3653" s="845"/>
      <c r="F3653" s="849"/>
      <c r="G3653" s="850"/>
      <c r="H3653" s="850"/>
      <c r="I3653" s="850"/>
      <c r="J3653" s="850"/>
      <c r="K3653" s="850"/>
      <c r="L3653" s="851"/>
      <c r="M3653" s="860"/>
      <c r="N3653" s="830"/>
      <c r="O3653" s="844"/>
      <c r="P3653" s="845"/>
      <c r="Q3653" s="849"/>
      <c r="R3653" s="850"/>
      <c r="S3653" s="850"/>
      <c r="T3653" s="850"/>
      <c r="U3653" s="850"/>
      <c r="V3653" s="850"/>
      <c r="W3653" s="851"/>
    </row>
    <row r="3654" spans="2:31" s="256" customFormat="1" ht="17.100000000000001" customHeight="1" x14ac:dyDescent="0.15">
      <c r="B3654" s="574" t="s">
        <v>566</v>
      </c>
      <c r="C3654" s="574" t="s">
        <v>3</v>
      </c>
      <c r="D3654" s="842" t="s">
        <v>329</v>
      </c>
      <c r="E3654" s="843"/>
      <c r="F3654" s="849"/>
      <c r="G3654" s="850"/>
      <c r="H3654" s="850"/>
      <c r="I3654" s="850"/>
      <c r="J3654" s="850"/>
      <c r="K3654" s="850"/>
      <c r="L3654" s="851"/>
      <c r="M3654" s="574" t="s">
        <v>566</v>
      </c>
      <c r="N3654" s="574" t="s">
        <v>3</v>
      </c>
      <c r="O3654" s="842" t="s">
        <v>534</v>
      </c>
      <c r="P3654" s="843"/>
      <c r="Q3654" s="849"/>
      <c r="R3654" s="850"/>
      <c r="S3654" s="850"/>
      <c r="T3654" s="850"/>
      <c r="U3654" s="850"/>
      <c r="V3654" s="850"/>
      <c r="W3654" s="851"/>
      <c r="AA3654" s="257"/>
      <c r="AB3654" s="257"/>
      <c r="AC3654" s="257"/>
      <c r="AD3654" s="257"/>
      <c r="AE3654" s="257"/>
    </row>
    <row r="3655" spans="2:31" s="256" customFormat="1" ht="17.100000000000001" customHeight="1" x14ac:dyDescent="0.15">
      <c r="B3655" s="574"/>
      <c r="C3655" s="574"/>
      <c r="D3655" s="844"/>
      <c r="E3655" s="845"/>
      <c r="F3655" s="849"/>
      <c r="G3655" s="850"/>
      <c r="H3655" s="850"/>
      <c r="I3655" s="850"/>
      <c r="J3655" s="850"/>
      <c r="K3655" s="850"/>
      <c r="L3655" s="851"/>
      <c r="M3655" s="574"/>
      <c r="N3655" s="574"/>
      <c r="O3655" s="844"/>
      <c r="P3655" s="845"/>
      <c r="Q3655" s="849"/>
      <c r="R3655" s="850"/>
      <c r="S3655" s="850"/>
      <c r="T3655" s="850"/>
      <c r="U3655" s="850"/>
      <c r="V3655" s="850"/>
      <c r="W3655" s="851"/>
      <c r="AA3655" s="257"/>
      <c r="AB3655" s="257"/>
      <c r="AC3655" s="257"/>
      <c r="AD3655" s="257"/>
      <c r="AE3655" s="257"/>
    </row>
    <row r="3656" spans="2:31" s="256" customFormat="1" ht="17.100000000000001" customHeight="1" x14ac:dyDescent="0.15">
      <c r="B3656" s="574"/>
      <c r="C3656" s="574" t="s">
        <v>4</v>
      </c>
      <c r="D3656" s="842" t="s">
        <v>351</v>
      </c>
      <c r="E3656" s="843"/>
      <c r="F3656" s="849"/>
      <c r="G3656" s="850"/>
      <c r="H3656" s="850"/>
      <c r="I3656" s="850"/>
      <c r="J3656" s="850"/>
      <c r="K3656" s="850"/>
      <c r="L3656" s="851"/>
      <c r="M3656" s="574"/>
      <c r="N3656" s="574" t="s">
        <v>4</v>
      </c>
      <c r="O3656" s="842" t="s">
        <v>486</v>
      </c>
      <c r="P3656" s="843"/>
      <c r="Q3656" s="849"/>
      <c r="R3656" s="850"/>
      <c r="S3656" s="850"/>
      <c r="T3656" s="850"/>
      <c r="U3656" s="850"/>
      <c r="V3656" s="850"/>
      <c r="W3656" s="851"/>
      <c r="AA3656" s="257"/>
      <c r="AB3656" s="257"/>
      <c r="AC3656" s="257"/>
      <c r="AD3656" s="257"/>
      <c r="AE3656" s="257"/>
    </row>
    <row r="3657" spans="2:31" s="256" customFormat="1" ht="17.100000000000001" customHeight="1" x14ac:dyDescent="0.15">
      <c r="B3657" s="574"/>
      <c r="C3657" s="574"/>
      <c r="D3657" s="844"/>
      <c r="E3657" s="845"/>
      <c r="F3657" s="849"/>
      <c r="G3657" s="850"/>
      <c r="H3657" s="850"/>
      <c r="I3657" s="850"/>
      <c r="J3657" s="850"/>
      <c r="K3657" s="850"/>
      <c r="L3657" s="851"/>
      <c r="M3657" s="574"/>
      <c r="N3657" s="574"/>
      <c r="O3657" s="844"/>
      <c r="P3657" s="845"/>
      <c r="Q3657" s="849"/>
      <c r="R3657" s="850"/>
      <c r="S3657" s="850"/>
      <c r="T3657" s="850"/>
      <c r="U3657" s="850"/>
      <c r="V3657" s="850"/>
      <c r="W3657" s="851"/>
      <c r="AA3657" s="257"/>
      <c r="AB3657" s="257"/>
      <c r="AC3657" s="257"/>
      <c r="AD3657" s="257"/>
      <c r="AE3657" s="257"/>
    </row>
    <row r="3658" spans="2:31" s="256" customFormat="1" ht="17.100000000000001" customHeight="1" x14ac:dyDescent="0.15">
      <c r="B3658" s="522" t="s">
        <v>5</v>
      </c>
      <c r="C3658" s="524"/>
      <c r="D3658" s="827" t="s">
        <v>332</v>
      </c>
      <c r="E3658" s="828"/>
      <c r="F3658" s="849"/>
      <c r="G3658" s="850"/>
      <c r="H3658" s="850"/>
      <c r="I3658" s="850"/>
      <c r="J3658" s="850"/>
      <c r="K3658" s="850"/>
      <c r="L3658" s="851"/>
      <c r="M3658" s="522" t="s">
        <v>5</v>
      </c>
      <c r="N3658" s="524"/>
      <c r="O3658" s="827" t="s">
        <v>332</v>
      </c>
      <c r="P3658" s="828"/>
      <c r="Q3658" s="849"/>
      <c r="R3658" s="850"/>
      <c r="S3658" s="850"/>
      <c r="T3658" s="850"/>
      <c r="U3658" s="850"/>
      <c r="V3658" s="850"/>
      <c r="W3658" s="851"/>
      <c r="AA3658" s="257"/>
      <c r="AB3658" s="257"/>
      <c r="AC3658" s="257"/>
      <c r="AD3658" s="257"/>
      <c r="AE3658" s="257"/>
    </row>
    <row r="3659" spans="2:31" s="256" customFormat="1" ht="17.100000000000001" customHeight="1" x14ac:dyDescent="0.15">
      <c r="B3659" s="522" t="s">
        <v>6</v>
      </c>
      <c r="C3659" s="524"/>
      <c r="D3659" s="844" t="s">
        <v>514</v>
      </c>
      <c r="E3659" s="845"/>
      <c r="F3659" s="849"/>
      <c r="G3659" s="850"/>
      <c r="H3659" s="850"/>
      <c r="I3659" s="850"/>
      <c r="J3659" s="850"/>
      <c r="K3659" s="850"/>
      <c r="L3659" s="851"/>
      <c r="M3659" s="522" t="s">
        <v>6</v>
      </c>
      <c r="N3659" s="524"/>
      <c r="O3659" s="844" t="s">
        <v>338</v>
      </c>
      <c r="P3659" s="845"/>
      <c r="Q3659" s="849"/>
      <c r="R3659" s="850"/>
      <c r="S3659" s="850"/>
      <c r="T3659" s="850"/>
      <c r="U3659" s="850"/>
      <c r="V3659" s="850"/>
      <c r="W3659" s="851"/>
    </row>
    <row r="3660" spans="2:31" s="256" customFormat="1" ht="17.100000000000001" customHeight="1" x14ac:dyDescent="0.15">
      <c r="B3660" s="562" t="s">
        <v>29</v>
      </c>
      <c r="C3660" s="831" t="s">
        <v>267</v>
      </c>
      <c r="D3660" s="832"/>
      <c r="E3660" s="260"/>
      <c r="F3660" s="849"/>
      <c r="G3660" s="850"/>
      <c r="H3660" s="850"/>
      <c r="I3660" s="850"/>
      <c r="J3660" s="850"/>
      <c r="K3660" s="850"/>
      <c r="L3660" s="851"/>
      <c r="M3660" s="562" t="s">
        <v>29</v>
      </c>
      <c r="N3660" s="831" t="s">
        <v>267</v>
      </c>
      <c r="O3660" s="832"/>
      <c r="P3660" s="260"/>
      <c r="Q3660" s="849"/>
      <c r="R3660" s="850"/>
      <c r="S3660" s="850"/>
      <c r="T3660" s="850"/>
      <c r="U3660" s="850"/>
      <c r="V3660" s="850"/>
      <c r="W3660" s="851"/>
    </row>
    <row r="3661" spans="2:31" s="256" customFormat="1" ht="17.100000000000001" customHeight="1" x14ac:dyDescent="0.15">
      <c r="B3661" s="565"/>
      <c r="C3661" s="831" t="s">
        <v>268</v>
      </c>
      <c r="D3661" s="832"/>
      <c r="E3661" s="261" t="s">
        <v>554</v>
      </c>
      <c r="F3661" s="852"/>
      <c r="G3661" s="853"/>
      <c r="H3661" s="853"/>
      <c r="I3661" s="853"/>
      <c r="J3661" s="853"/>
      <c r="K3661" s="853"/>
      <c r="L3661" s="854"/>
      <c r="M3661" s="565"/>
      <c r="N3661" s="831" t="s">
        <v>268</v>
      </c>
      <c r="O3661" s="832"/>
      <c r="P3661" s="261" t="s">
        <v>551</v>
      </c>
      <c r="Q3661" s="852"/>
      <c r="R3661" s="853"/>
      <c r="S3661" s="853"/>
      <c r="T3661" s="853"/>
      <c r="U3661" s="853"/>
      <c r="V3661" s="853"/>
      <c r="W3661" s="854"/>
    </row>
    <row r="3662" spans="2:31" s="256" customFormat="1" ht="17.100000000000001" customHeight="1" x14ac:dyDescent="0.15">
      <c r="B3662" s="522" t="s">
        <v>7</v>
      </c>
      <c r="C3662" s="523"/>
      <c r="D3662" s="524"/>
      <c r="E3662" s="833" t="s">
        <v>1357</v>
      </c>
      <c r="F3662" s="857"/>
      <c r="G3662" s="857"/>
      <c r="H3662" s="857"/>
      <c r="I3662" s="857"/>
      <c r="J3662" s="857"/>
      <c r="K3662" s="857"/>
      <c r="L3662" s="858"/>
      <c r="M3662" s="522" t="s">
        <v>7</v>
      </c>
      <c r="N3662" s="523"/>
      <c r="O3662" s="524"/>
      <c r="P3662" s="833" t="s">
        <v>1134</v>
      </c>
      <c r="Q3662" s="834"/>
      <c r="R3662" s="834"/>
      <c r="S3662" s="834"/>
      <c r="T3662" s="834"/>
      <c r="U3662" s="834"/>
      <c r="V3662" s="834"/>
      <c r="W3662" s="835"/>
    </row>
    <row r="3663" spans="2:31" s="256" customFormat="1" ht="17.100000000000001" customHeight="1" x14ac:dyDescent="0.15">
      <c r="B3663" s="522" t="s">
        <v>46</v>
      </c>
      <c r="C3663" s="523"/>
      <c r="D3663" s="524"/>
      <c r="E3663" s="813" t="s">
        <v>516</v>
      </c>
      <c r="F3663" s="814"/>
      <c r="G3663" s="814"/>
      <c r="H3663" s="855"/>
      <c r="I3663" s="855"/>
      <c r="J3663" s="855"/>
      <c r="K3663" s="855"/>
      <c r="L3663" s="856"/>
      <c r="M3663" s="522" t="s">
        <v>46</v>
      </c>
      <c r="N3663" s="523"/>
      <c r="O3663" s="524"/>
      <c r="P3663" s="813" t="s">
        <v>1135</v>
      </c>
      <c r="Q3663" s="814"/>
      <c r="R3663" s="814"/>
      <c r="S3663" s="814"/>
      <c r="T3663" s="814"/>
      <c r="U3663" s="814"/>
      <c r="V3663" s="814"/>
      <c r="W3663" s="815"/>
    </row>
    <row r="3664" spans="2:31" s="256" customFormat="1" ht="17.100000000000001" customHeight="1" x14ac:dyDescent="0.15">
      <c r="B3664" s="522" t="s">
        <v>270</v>
      </c>
      <c r="C3664" s="523"/>
      <c r="D3664" s="524"/>
      <c r="E3664" s="813" t="s">
        <v>516</v>
      </c>
      <c r="F3664" s="814"/>
      <c r="G3664" s="814"/>
      <c r="H3664" s="855"/>
      <c r="I3664" s="855"/>
      <c r="J3664" s="855"/>
      <c r="K3664" s="855"/>
      <c r="L3664" s="856"/>
      <c r="M3664" s="522" t="s">
        <v>270</v>
      </c>
      <c r="N3664" s="523"/>
      <c r="O3664" s="524"/>
      <c r="P3664" s="813" t="s">
        <v>516</v>
      </c>
      <c r="Q3664" s="814"/>
      <c r="R3664" s="814"/>
      <c r="S3664" s="814"/>
      <c r="T3664" s="814"/>
      <c r="U3664" s="814"/>
      <c r="V3664" s="814"/>
      <c r="W3664" s="815"/>
    </row>
    <row r="3665" spans="2:23" s="256" customFormat="1" ht="17.100000000000001" customHeight="1" x14ac:dyDescent="0.15">
      <c r="B3665" s="522" t="s">
        <v>289</v>
      </c>
      <c r="C3665" s="523"/>
      <c r="D3665" s="524"/>
      <c r="E3665" s="813" t="s">
        <v>555</v>
      </c>
      <c r="F3665" s="814"/>
      <c r="G3665" s="814"/>
      <c r="H3665" s="816" t="s">
        <v>8</v>
      </c>
      <c r="I3665" s="817"/>
      <c r="J3665" s="818"/>
      <c r="K3665" s="819"/>
      <c r="L3665" s="820"/>
      <c r="M3665" s="522" t="s">
        <v>289</v>
      </c>
      <c r="N3665" s="523"/>
      <c r="O3665" s="524"/>
      <c r="P3665" s="862" t="s">
        <v>552</v>
      </c>
      <c r="Q3665" s="863"/>
      <c r="R3665" s="864"/>
      <c r="S3665" s="816" t="s">
        <v>8</v>
      </c>
      <c r="T3665" s="817"/>
      <c r="U3665" s="818"/>
      <c r="V3665" s="819"/>
      <c r="W3665" s="820"/>
    </row>
    <row r="3666" spans="2:23" s="256" customFormat="1" ht="17.100000000000001" customHeight="1" x14ac:dyDescent="0.15">
      <c r="B3666" s="565" t="s">
        <v>567</v>
      </c>
      <c r="C3666" s="566"/>
      <c r="D3666" s="821" t="s">
        <v>1140</v>
      </c>
      <c r="E3666" s="822"/>
      <c r="F3666" s="822"/>
      <c r="G3666" s="822"/>
      <c r="H3666" s="822"/>
      <c r="I3666" s="822"/>
      <c r="J3666" s="822"/>
      <c r="K3666" s="822"/>
      <c r="L3666" s="823"/>
      <c r="M3666" s="865" t="s">
        <v>567</v>
      </c>
      <c r="N3666" s="866"/>
      <c r="O3666" s="821" t="s">
        <v>1109</v>
      </c>
      <c r="P3666" s="822"/>
      <c r="Q3666" s="822"/>
      <c r="R3666" s="822"/>
      <c r="S3666" s="822"/>
      <c r="T3666" s="822"/>
      <c r="U3666" s="822"/>
      <c r="V3666" s="822"/>
      <c r="W3666" s="823"/>
    </row>
    <row r="3667" spans="2:23" s="256" customFormat="1" ht="20.100000000000001" customHeight="1" x14ac:dyDescent="0.15">
      <c r="B3667" s="861" t="s">
        <v>564</v>
      </c>
      <c r="C3667" s="839" t="s">
        <v>565</v>
      </c>
      <c r="D3667" s="883" t="s">
        <v>681</v>
      </c>
      <c r="E3667" s="884"/>
      <c r="F3667" s="846"/>
      <c r="G3667" s="847"/>
      <c r="H3667" s="847"/>
      <c r="I3667" s="847"/>
      <c r="J3667" s="847"/>
      <c r="K3667" s="847"/>
      <c r="L3667" s="848"/>
      <c r="M3667" s="861" t="s">
        <v>564</v>
      </c>
      <c r="N3667" s="839" t="s">
        <v>565</v>
      </c>
      <c r="O3667" s="883" t="s">
        <v>681</v>
      </c>
      <c r="P3667" s="884"/>
      <c r="Q3667" s="846"/>
      <c r="R3667" s="847"/>
      <c r="S3667" s="847"/>
      <c r="T3667" s="847"/>
      <c r="U3667" s="847"/>
      <c r="V3667" s="847"/>
      <c r="W3667" s="848"/>
    </row>
    <row r="3668" spans="2:23" s="256" customFormat="1" ht="20.100000000000001" customHeight="1" x14ac:dyDescent="0.15">
      <c r="B3668" s="859"/>
      <c r="C3668" s="830"/>
      <c r="D3668" s="880"/>
      <c r="E3668" s="881"/>
      <c r="F3668" s="849"/>
      <c r="G3668" s="850"/>
      <c r="H3668" s="850"/>
      <c r="I3668" s="850"/>
      <c r="J3668" s="850"/>
      <c r="K3668" s="850"/>
      <c r="L3668" s="851"/>
      <c r="M3668" s="859"/>
      <c r="N3668" s="830"/>
      <c r="O3668" s="880"/>
      <c r="P3668" s="881"/>
      <c r="Q3668" s="849"/>
      <c r="R3668" s="850"/>
      <c r="S3668" s="850"/>
      <c r="T3668" s="850"/>
      <c r="U3668" s="850"/>
      <c r="V3668" s="850"/>
      <c r="W3668" s="851"/>
    </row>
    <row r="3669" spans="2:23" s="256" customFormat="1" ht="20.100000000000001" customHeight="1" x14ac:dyDescent="0.15">
      <c r="B3669" s="859"/>
      <c r="C3669" s="839" t="s">
        <v>2</v>
      </c>
      <c r="D3669" s="842">
        <v>3</v>
      </c>
      <c r="E3669" s="843"/>
      <c r="F3669" s="849"/>
      <c r="G3669" s="850"/>
      <c r="H3669" s="850"/>
      <c r="I3669" s="850"/>
      <c r="J3669" s="850"/>
      <c r="K3669" s="850"/>
      <c r="L3669" s="851"/>
      <c r="M3669" s="859"/>
      <c r="N3669" s="839" t="s">
        <v>2</v>
      </c>
      <c r="O3669" s="842">
        <v>4</v>
      </c>
      <c r="P3669" s="843"/>
      <c r="Q3669" s="849"/>
      <c r="R3669" s="850"/>
      <c r="S3669" s="850"/>
      <c r="T3669" s="850"/>
      <c r="U3669" s="850"/>
      <c r="V3669" s="850"/>
      <c r="W3669" s="851"/>
    </row>
    <row r="3670" spans="2:23" s="256" customFormat="1" ht="20.100000000000001" customHeight="1" x14ac:dyDescent="0.15">
      <c r="B3670" s="860"/>
      <c r="C3670" s="830"/>
      <c r="D3670" s="844"/>
      <c r="E3670" s="845"/>
      <c r="F3670" s="849"/>
      <c r="G3670" s="850"/>
      <c r="H3670" s="850"/>
      <c r="I3670" s="850"/>
      <c r="J3670" s="850"/>
      <c r="K3670" s="850"/>
      <c r="L3670" s="851"/>
      <c r="M3670" s="860"/>
      <c r="N3670" s="830"/>
      <c r="O3670" s="844"/>
      <c r="P3670" s="845"/>
      <c r="Q3670" s="849"/>
      <c r="R3670" s="850"/>
      <c r="S3670" s="850"/>
      <c r="T3670" s="850"/>
      <c r="U3670" s="850"/>
      <c r="V3670" s="850"/>
      <c r="W3670" s="851"/>
    </row>
    <row r="3671" spans="2:23" s="256" customFormat="1" ht="17.100000000000001" customHeight="1" x14ac:dyDescent="0.15">
      <c r="B3671" s="574" t="s">
        <v>566</v>
      </c>
      <c r="C3671" s="574" t="s">
        <v>3</v>
      </c>
      <c r="D3671" s="842" t="s">
        <v>534</v>
      </c>
      <c r="E3671" s="843"/>
      <c r="F3671" s="849"/>
      <c r="G3671" s="850"/>
      <c r="H3671" s="850"/>
      <c r="I3671" s="850"/>
      <c r="J3671" s="850"/>
      <c r="K3671" s="850"/>
      <c r="L3671" s="851"/>
      <c r="M3671" s="574" t="s">
        <v>566</v>
      </c>
      <c r="N3671" s="574" t="s">
        <v>3</v>
      </c>
      <c r="O3671" s="842" t="s">
        <v>534</v>
      </c>
      <c r="P3671" s="843"/>
      <c r="Q3671" s="849"/>
      <c r="R3671" s="850"/>
      <c r="S3671" s="850"/>
      <c r="T3671" s="850"/>
      <c r="U3671" s="850"/>
      <c r="V3671" s="850"/>
      <c r="W3671" s="851"/>
    </row>
    <row r="3672" spans="2:23" s="256" customFormat="1" ht="17.100000000000001" customHeight="1" x14ac:dyDescent="0.15">
      <c r="B3672" s="574"/>
      <c r="C3672" s="574"/>
      <c r="D3672" s="844"/>
      <c r="E3672" s="845"/>
      <c r="F3672" s="849"/>
      <c r="G3672" s="850"/>
      <c r="H3672" s="850"/>
      <c r="I3672" s="850"/>
      <c r="J3672" s="850"/>
      <c r="K3672" s="850"/>
      <c r="L3672" s="851"/>
      <c r="M3672" s="574"/>
      <c r="N3672" s="574"/>
      <c r="O3672" s="844"/>
      <c r="P3672" s="845"/>
      <c r="Q3672" s="849"/>
      <c r="R3672" s="850"/>
      <c r="S3672" s="850"/>
      <c r="T3672" s="850"/>
      <c r="U3672" s="850"/>
      <c r="V3672" s="850"/>
      <c r="W3672" s="851"/>
    </row>
    <row r="3673" spans="2:23" s="256" customFormat="1" ht="17.100000000000001" customHeight="1" x14ac:dyDescent="0.15">
      <c r="B3673" s="574"/>
      <c r="C3673" s="574" t="s">
        <v>4</v>
      </c>
      <c r="D3673" s="842" t="s">
        <v>486</v>
      </c>
      <c r="E3673" s="843"/>
      <c r="F3673" s="849"/>
      <c r="G3673" s="850"/>
      <c r="H3673" s="850"/>
      <c r="I3673" s="850"/>
      <c r="J3673" s="850"/>
      <c r="K3673" s="850"/>
      <c r="L3673" s="851"/>
      <c r="M3673" s="574"/>
      <c r="N3673" s="574" t="s">
        <v>4</v>
      </c>
      <c r="O3673" s="842" t="s">
        <v>485</v>
      </c>
      <c r="P3673" s="843"/>
      <c r="Q3673" s="849"/>
      <c r="R3673" s="850"/>
      <c r="S3673" s="850"/>
      <c r="T3673" s="850"/>
      <c r="U3673" s="850"/>
      <c r="V3673" s="850"/>
      <c r="W3673" s="851"/>
    </row>
    <row r="3674" spans="2:23" s="256" customFormat="1" ht="17.100000000000001" customHeight="1" x14ac:dyDescent="0.15">
      <c r="B3674" s="574"/>
      <c r="C3674" s="574"/>
      <c r="D3674" s="844"/>
      <c r="E3674" s="845"/>
      <c r="F3674" s="849"/>
      <c r="G3674" s="850"/>
      <c r="H3674" s="850"/>
      <c r="I3674" s="850"/>
      <c r="J3674" s="850"/>
      <c r="K3674" s="850"/>
      <c r="L3674" s="851"/>
      <c r="M3674" s="574"/>
      <c r="N3674" s="574"/>
      <c r="O3674" s="844"/>
      <c r="P3674" s="845"/>
      <c r="Q3674" s="849"/>
      <c r="R3674" s="850"/>
      <c r="S3674" s="850"/>
      <c r="T3674" s="850"/>
      <c r="U3674" s="850"/>
      <c r="V3674" s="850"/>
      <c r="W3674" s="851"/>
    </row>
    <row r="3675" spans="2:23" s="256" customFormat="1" ht="17.100000000000001" customHeight="1" x14ac:dyDescent="0.15">
      <c r="B3675" s="522" t="s">
        <v>5</v>
      </c>
      <c r="C3675" s="524"/>
      <c r="D3675" s="827" t="s">
        <v>333</v>
      </c>
      <c r="E3675" s="828"/>
      <c r="F3675" s="849"/>
      <c r="G3675" s="850"/>
      <c r="H3675" s="850"/>
      <c r="I3675" s="850"/>
      <c r="J3675" s="850"/>
      <c r="K3675" s="850"/>
      <c r="L3675" s="851"/>
      <c r="M3675" s="522" t="s">
        <v>5</v>
      </c>
      <c r="N3675" s="524"/>
      <c r="O3675" s="827" t="s">
        <v>332</v>
      </c>
      <c r="P3675" s="828"/>
      <c r="Q3675" s="849"/>
      <c r="R3675" s="850"/>
      <c r="S3675" s="850"/>
      <c r="T3675" s="850"/>
      <c r="U3675" s="850"/>
      <c r="V3675" s="850"/>
      <c r="W3675" s="851"/>
    </row>
    <row r="3676" spans="2:23" s="256" customFormat="1" ht="17.100000000000001" customHeight="1" x14ac:dyDescent="0.15">
      <c r="B3676" s="522" t="s">
        <v>6</v>
      </c>
      <c r="C3676" s="524"/>
      <c r="D3676" s="844" t="s">
        <v>338</v>
      </c>
      <c r="E3676" s="845"/>
      <c r="F3676" s="849"/>
      <c r="G3676" s="850"/>
      <c r="H3676" s="850"/>
      <c r="I3676" s="850"/>
      <c r="J3676" s="850"/>
      <c r="K3676" s="850"/>
      <c r="L3676" s="851"/>
      <c r="M3676" s="522" t="s">
        <v>6</v>
      </c>
      <c r="N3676" s="524"/>
      <c r="O3676" s="844" t="s">
        <v>338</v>
      </c>
      <c r="P3676" s="845"/>
      <c r="Q3676" s="849"/>
      <c r="R3676" s="850"/>
      <c r="S3676" s="850"/>
      <c r="T3676" s="850"/>
      <c r="U3676" s="850"/>
      <c r="V3676" s="850"/>
      <c r="W3676" s="851"/>
    </row>
    <row r="3677" spans="2:23" s="256" customFormat="1" ht="17.100000000000001" customHeight="1" x14ac:dyDescent="0.15">
      <c r="B3677" s="562" t="s">
        <v>29</v>
      </c>
      <c r="C3677" s="831" t="s">
        <v>267</v>
      </c>
      <c r="D3677" s="832"/>
      <c r="E3677" s="260"/>
      <c r="F3677" s="849"/>
      <c r="G3677" s="850"/>
      <c r="H3677" s="850"/>
      <c r="I3677" s="850"/>
      <c r="J3677" s="850"/>
      <c r="K3677" s="850"/>
      <c r="L3677" s="851"/>
      <c r="M3677" s="562" t="s">
        <v>29</v>
      </c>
      <c r="N3677" s="831" t="s">
        <v>267</v>
      </c>
      <c r="O3677" s="832"/>
      <c r="P3677" s="260"/>
      <c r="Q3677" s="849"/>
      <c r="R3677" s="850"/>
      <c r="S3677" s="850"/>
      <c r="T3677" s="850"/>
      <c r="U3677" s="850"/>
      <c r="V3677" s="850"/>
      <c r="W3677" s="851"/>
    </row>
    <row r="3678" spans="2:23" s="256" customFormat="1" ht="17.100000000000001" customHeight="1" x14ac:dyDescent="0.15">
      <c r="B3678" s="565"/>
      <c r="C3678" s="831" t="s">
        <v>268</v>
      </c>
      <c r="D3678" s="832"/>
      <c r="E3678" s="261" t="s">
        <v>551</v>
      </c>
      <c r="F3678" s="852"/>
      <c r="G3678" s="853"/>
      <c r="H3678" s="853"/>
      <c r="I3678" s="853"/>
      <c r="J3678" s="853"/>
      <c r="K3678" s="853"/>
      <c r="L3678" s="854"/>
      <c r="M3678" s="565"/>
      <c r="N3678" s="831" t="s">
        <v>268</v>
      </c>
      <c r="O3678" s="832"/>
      <c r="P3678" s="261" t="s">
        <v>551</v>
      </c>
      <c r="Q3678" s="852"/>
      <c r="R3678" s="853"/>
      <c r="S3678" s="853"/>
      <c r="T3678" s="853"/>
      <c r="U3678" s="853"/>
      <c r="V3678" s="853"/>
      <c r="W3678" s="854"/>
    </row>
    <row r="3679" spans="2:23" s="256" customFormat="1" ht="17.100000000000001" customHeight="1" x14ac:dyDescent="0.15">
      <c r="B3679" s="522" t="s">
        <v>7</v>
      </c>
      <c r="C3679" s="523"/>
      <c r="D3679" s="524"/>
      <c r="E3679" s="833" t="s">
        <v>1104</v>
      </c>
      <c r="F3679" s="857"/>
      <c r="G3679" s="857"/>
      <c r="H3679" s="857"/>
      <c r="I3679" s="857"/>
      <c r="J3679" s="857"/>
      <c r="K3679" s="857"/>
      <c r="L3679" s="858"/>
      <c r="M3679" s="522" t="s">
        <v>7</v>
      </c>
      <c r="N3679" s="523"/>
      <c r="O3679" s="524"/>
      <c r="P3679" s="833" t="s">
        <v>1516</v>
      </c>
      <c r="Q3679" s="834"/>
      <c r="R3679" s="834"/>
      <c r="S3679" s="834"/>
      <c r="T3679" s="834"/>
      <c r="U3679" s="834"/>
      <c r="V3679" s="834"/>
      <c r="W3679" s="835"/>
    </row>
    <row r="3680" spans="2:23" s="256" customFormat="1" ht="17.100000000000001" customHeight="1" x14ac:dyDescent="0.15">
      <c r="B3680" s="522" t="s">
        <v>46</v>
      </c>
      <c r="C3680" s="523"/>
      <c r="D3680" s="524"/>
      <c r="E3680" s="813" t="s">
        <v>1137</v>
      </c>
      <c r="F3680" s="814"/>
      <c r="G3680" s="814"/>
      <c r="H3680" s="814"/>
      <c r="I3680" s="814"/>
      <c r="J3680" s="814"/>
      <c r="K3680" s="814"/>
      <c r="L3680" s="815"/>
      <c r="M3680" s="522" t="s">
        <v>46</v>
      </c>
      <c r="N3680" s="523"/>
      <c r="O3680" s="524"/>
      <c r="P3680" s="813" t="s">
        <v>1518</v>
      </c>
      <c r="Q3680" s="814"/>
      <c r="R3680" s="814"/>
      <c r="S3680" s="814"/>
      <c r="T3680" s="814"/>
      <c r="U3680" s="814"/>
      <c r="V3680" s="814"/>
      <c r="W3680" s="815"/>
    </row>
    <row r="3681" spans="2:31" s="256" customFormat="1" ht="17.100000000000001" customHeight="1" x14ac:dyDescent="0.15">
      <c r="B3681" s="522" t="s">
        <v>270</v>
      </c>
      <c r="C3681" s="523"/>
      <c r="D3681" s="524"/>
      <c r="E3681" s="813" t="s">
        <v>516</v>
      </c>
      <c r="F3681" s="814"/>
      <c r="G3681" s="814"/>
      <c r="H3681" s="855"/>
      <c r="I3681" s="855"/>
      <c r="J3681" s="855"/>
      <c r="K3681" s="855"/>
      <c r="L3681" s="856"/>
      <c r="M3681" s="522" t="s">
        <v>270</v>
      </c>
      <c r="N3681" s="523"/>
      <c r="O3681" s="524"/>
      <c r="P3681" s="813" t="s">
        <v>516</v>
      </c>
      <c r="Q3681" s="814"/>
      <c r="R3681" s="814"/>
      <c r="S3681" s="814"/>
      <c r="T3681" s="814"/>
      <c r="U3681" s="814"/>
      <c r="V3681" s="814"/>
      <c r="W3681" s="815"/>
    </row>
    <row r="3682" spans="2:31" s="256" customFormat="1" ht="17.100000000000001" customHeight="1" x14ac:dyDescent="0.15">
      <c r="B3682" s="522" t="s">
        <v>289</v>
      </c>
      <c r="C3682" s="523"/>
      <c r="D3682" s="524"/>
      <c r="E3682" s="862" t="s">
        <v>552</v>
      </c>
      <c r="F3682" s="863"/>
      <c r="G3682" s="863"/>
      <c r="H3682" s="816" t="s">
        <v>8</v>
      </c>
      <c r="I3682" s="817"/>
      <c r="J3682" s="818"/>
      <c r="K3682" s="819"/>
      <c r="L3682" s="820"/>
      <c r="M3682" s="522" t="s">
        <v>289</v>
      </c>
      <c r="N3682" s="523"/>
      <c r="O3682" s="524"/>
      <c r="P3682" s="862" t="s">
        <v>552</v>
      </c>
      <c r="Q3682" s="863"/>
      <c r="R3682" s="864"/>
      <c r="S3682" s="816" t="s">
        <v>8</v>
      </c>
      <c r="T3682" s="817"/>
      <c r="U3682" s="818"/>
      <c r="V3682" s="819"/>
      <c r="W3682" s="820"/>
    </row>
    <row r="3683" spans="2:31" s="256" customFormat="1" ht="17.100000000000001" customHeight="1" x14ac:dyDescent="0.15">
      <c r="B3683" s="565" t="s">
        <v>567</v>
      </c>
      <c r="C3683" s="566"/>
      <c r="D3683" s="821" t="s">
        <v>1278</v>
      </c>
      <c r="E3683" s="822"/>
      <c r="F3683" s="822"/>
      <c r="G3683" s="822"/>
      <c r="H3683" s="822"/>
      <c r="I3683" s="822"/>
      <c r="J3683" s="822"/>
      <c r="K3683" s="822"/>
      <c r="L3683" s="823"/>
      <c r="M3683" s="865" t="s">
        <v>567</v>
      </c>
      <c r="N3683" s="866"/>
      <c r="O3683" s="821" t="s">
        <v>1109</v>
      </c>
      <c r="P3683" s="822"/>
      <c r="Q3683" s="822"/>
      <c r="R3683" s="822"/>
      <c r="S3683" s="822"/>
      <c r="T3683" s="822"/>
      <c r="U3683" s="822"/>
      <c r="V3683" s="822"/>
      <c r="W3683" s="823"/>
    </row>
    <row r="3684" spans="2:31" ht="15" customHeight="1" x14ac:dyDescent="0.15">
      <c r="B3684" s="263"/>
      <c r="C3684" s="824" t="s">
        <v>568</v>
      </c>
      <c r="D3684" s="825"/>
      <c r="E3684" s="825"/>
      <c r="F3684" s="825"/>
      <c r="G3684" s="825"/>
      <c r="H3684" s="825"/>
      <c r="I3684" s="825"/>
      <c r="J3684" s="825"/>
      <c r="K3684" s="825"/>
      <c r="L3684" s="825"/>
      <c r="M3684" s="263"/>
      <c r="N3684" s="263" t="s">
        <v>569</v>
      </c>
      <c r="O3684" s="263"/>
      <c r="P3684" s="263"/>
      <c r="Q3684" s="263"/>
      <c r="R3684" s="263"/>
      <c r="S3684" s="263"/>
      <c r="T3684" s="263"/>
      <c r="U3684" s="263"/>
      <c r="V3684" s="263"/>
      <c r="W3684" s="263"/>
      <c r="AA3684" s="256"/>
      <c r="AB3684" s="256"/>
      <c r="AC3684" s="256"/>
      <c r="AD3684" s="256"/>
      <c r="AE3684" s="256"/>
    </row>
    <row r="3685" spans="2:31" ht="15" customHeight="1" x14ac:dyDescent="0.15">
      <c r="B3685" s="263"/>
      <c r="C3685" s="826"/>
      <c r="D3685" s="826"/>
      <c r="E3685" s="826"/>
      <c r="F3685" s="826"/>
      <c r="G3685" s="826"/>
      <c r="H3685" s="826"/>
      <c r="I3685" s="826"/>
      <c r="J3685" s="826"/>
      <c r="K3685" s="826"/>
      <c r="L3685" s="826"/>
      <c r="M3685" s="263"/>
      <c r="N3685" s="263" t="s">
        <v>570</v>
      </c>
      <c r="O3685" s="263"/>
      <c r="P3685" s="263"/>
      <c r="Q3685" s="263"/>
      <c r="R3685" s="263"/>
      <c r="S3685" s="263"/>
      <c r="T3685" s="263"/>
      <c r="U3685" s="263"/>
      <c r="V3685" s="263"/>
      <c r="W3685" s="263"/>
      <c r="AA3685" s="256"/>
      <c r="AB3685" s="256"/>
      <c r="AC3685" s="256"/>
      <c r="AD3685" s="256"/>
      <c r="AE3685" s="256"/>
    </row>
    <row r="3686" spans="2:31" ht="15" customHeight="1" x14ac:dyDescent="0.15">
      <c r="C3686" s="263" t="s">
        <v>571</v>
      </c>
      <c r="N3686" s="264" t="s">
        <v>517</v>
      </c>
      <c r="O3686" s="264"/>
      <c r="P3686" s="264"/>
      <c r="Q3686" s="264"/>
      <c r="R3686" s="264"/>
      <c r="S3686" s="264"/>
      <c r="T3686" s="264"/>
      <c r="U3686" s="264"/>
      <c r="V3686" s="264"/>
      <c r="AA3686" s="256"/>
      <c r="AB3686" s="256"/>
      <c r="AC3686" s="256"/>
      <c r="AD3686" s="256"/>
      <c r="AE3686" s="256"/>
    </row>
    <row r="3687" spans="2:31" ht="15" customHeight="1" x14ac:dyDescent="0.15">
      <c r="C3687" s="263" t="s">
        <v>573</v>
      </c>
      <c r="N3687" s="264" t="s">
        <v>572</v>
      </c>
      <c r="O3687" s="264"/>
      <c r="P3687" s="264"/>
      <c r="Q3687" s="264"/>
      <c r="R3687" s="264"/>
      <c r="S3687" s="264"/>
      <c r="T3687" s="264"/>
      <c r="U3687" s="264"/>
      <c r="V3687" s="264"/>
      <c r="AA3687" s="256"/>
      <c r="AB3687" s="256"/>
      <c r="AC3687" s="256"/>
      <c r="AD3687" s="256"/>
      <c r="AE3687" s="256"/>
    </row>
    <row r="3688" spans="2:31" x14ac:dyDescent="0.15">
      <c r="C3688" s="264" t="s">
        <v>542</v>
      </c>
      <c r="N3688" s="264" t="s">
        <v>450</v>
      </c>
      <c r="O3688" s="264"/>
      <c r="P3688" s="264"/>
      <c r="Q3688" s="264"/>
      <c r="R3688" s="264"/>
      <c r="S3688" s="264"/>
      <c r="T3688" s="264"/>
      <c r="U3688" s="264"/>
      <c r="V3688" s="264"/>
      <c r="AA3688" s="256"/>
      <c r="AB3688" s="256"/>
      <c r="AC3688" s="256"/>
      <c r="AD3688" s="256"/>
      <c r="AE3688" s="256"/>
    </row>
    <row r="3689" spans="2:31" x14ac:dyDescent="0.15">
      <c r="N3689" s="264"/>
      <c r="AA3689" s="256"/>
      <c r="AB3689" s="256"/>
      <c r="AC3689" s="256"/>
      <c r="AD3689" s="256"/>
      <c r="AE3689" s="256"/>
    </row>
    <row r="3690" spans="2:31" x14ac:dyDescent="0.15">
      <c r="N3690" s="264"/>
      <c r="AA3690" s="256"/>
      <c r="AB3690" s="256"/>
      <c r="AC3690" s="256"/>
      <c r="AD3690" s="256"/>
      <c r="AE3690" s="256"/>
    </row>
    <row r="3691" spans="2:31" ht="9" customHeight="1" x14ac:dyDescent="0.15">
      <c r="AA3691" s="256"/>
      <c r="AB3691" s="256"/>
      <c r="AC3691" s="256"/>
      <c r="AD3691" s="256"/>
      <c r="AE3691" s="256"/>
    </row>
    <row r="3692" spans="2:31" s="256" customFormat="1" ht="22.5" customHeight="1" x14ac:dyDescent="0.15">
      <c r="B3692" s="867" t="s">
        <v>563</v>
      </c>
      <c r="C3692" s="867"/>
      <c r="D3692" s="867"/>
      <c r="E3692" s="867"/>
      <c r="F3692" s="867"/>
      <c r="G3692" s="867"/>
      <c r="H3692" s="867"/>
      <c r="I3692" s="867"/>
      <c r="J3692" s="867"/>
      <c r="K3692" s="867"/>
      <c r="L3692" s="867"/>
      <c r="M3692" s="867"/>
      <c r="N3692" s="867"/>
      <c r="O3692" s="867"/>
      <c r="P3692" s="867"/>
      <c r="Q3692" s="867"/>
      <c r="R3692" s="867"/>
      <c r="S3692" s="867"/>
      <c r="T3692" s="867"/>
      <c r="U3692" s="867"/>
      <c r="V3692" s="867"/>
      <c r="W3692" s="867"/>
      <c r="Y3692" s="242" t="s">
        <v>551</v>
      </c>
    </row>
    <row r="3693" spans="2:31" s="256" customFormat="1" ht="20.100000000000001" customHeight="1" x14ac:dyDescent="0.15">
      <c r="B3693" s="258" t="s">
        <v>27</v>
      </c>
      <c r="C3693" s="258"/>
      <c r="D3693" s="868" t="str">
        <f>D3648</f>
        <v>ミネトンネル</v>
      </c>
      <c r="E3693" s="868"/>
      <c r="F3693" s="868"/>
      <c r="G3693" s="868"/>
      <c r="H3693" s="869" t="s">
        <v>28</v>
      </c>
      <c r="I3693" s="869"/>
      <c r="J3693" s="870" t="str">
        <f>J3648</f>
        <v>一般国道　316号</v>
      </c>
      <c r="K3693" s="870"/>
      <c r="L3693" s="870"/>
      <c r="M3693" s="871" t="s">
        <v>255</v>
      </c>
      <c r="N3693" s="871"/>
      <c r="O3693" s="871"/>
      <c r="P3693" s="872" t="str">
        <f>P3648</f>
        <v>株式会社ニュージェック</v>
      </c>
      <c r="Q3693" s="872"/>
      <c r="R3693" s="872"/>
      <c r="S3693" s="562" t="s">
        <v>220</v>
      </c>
      <c r="T3693" s="564"/>
      <c r="U3693" s="873">
        <f>U3648</f>
        <v>44294</v>
      </c>
      <c r="V3693" s="874"/>
      <c r="W3693" s="875"/>
      <c r="Y3693" s="242" t="s">
        <v>554</v>
      </c>
    </row>
    <row r="3694" spans="2:31" s="256" customFormat="1" ht="20.100000000000001" customHeight="1" x14ac:dyDescent="0.15">
      <c r="B3694" s="259" t="s">
        <v>0</v>
      </c>
      <c r="C3694" s="259"/>
      <c r="D3694" s="879" t="str">
        <f>D3649</f>
        <v>美祢トンネル</v>
      </c>
      <c r="E3694" s="879"/>
      <c r="F3694" s="879"/>
      <c r="G3694" s="879"/>
      <c r="H3694" s="541" t="s">
        <v>1</v>
      </c>
      <c r="I3694" s="541"/>
      <c r="J3694" s="870" t="str">
        <f>J3649</f>
        <v>宇部土木建築事務所</v>
      </c>
      <c r="K3694" s="870"/>
      <c r="L3694" s="870"/>
      <c r="M3694" s="871" t="s">
        <v>256</v>
      </c>
      <c r="N3694" s="871"/>
      <c r="O3694" s="871"/>
      <c r="P3694" s="872" t="str">
        <f>P3649</f>
        <v>石村　勝伸</v>
      </c>
      <c r="Q3694" s="872"/>
      <c r="R3694" s="872"/>
      <c r="S3694" s="705"/>
      <c r="T3694" s="706"/>
      <c r="U3694" s="876"/>
      <c r="V3694" s="877"/>
      <c r="W3694" s="878"/>
      <c r="Y3694" s="242" t="s">
        <v>54</v>
      </c>
    </row>
    <row r="3695" spans="2:31" s="256" customFormat="1" ht="20.100000000000001" customHeight="1" x14ac:dyDescent="0.15">
      <c r="B3695" s="861" t="s">
        <v>564</v>
      </c>
      <c r="C3695" s="839" t="s">
        <v>565</v>
      </c>
      <c r="D3695" s="883" t="s">
        <v>681</v>
      </c>
      <c r="E3695" s="884"/>
      <c r="F3695" s="846"/>
      <c r="G3695" s="847"/>
      <c r="H3695" s="847"/>
      <c r="I3695" s="847"/>
      <c r="J3695" s="847"/>
      <c r="K3695" s="847"/>
      <c r="L3695" s="848"/>
      <c r="M3695" s="861" t="s">
        <v>564</v>
      </c>
      <c r="N3695" s="839" t="s">
        <v>565</v>
      </c>
      <c r="O3695" s="883" t="s">
        <v>788</v>
      </c>
      <c r="P3695" s="884"/>
      <c r="Q3695" s="846"/>
      <c r="R3695" s="847"/>
      <c r="S3695" s="847"/>
      <c r="T3695" s="847"/>
      <c r="U3695" s="847"/>
      <c r="V3695" s="847"/>
      <c r="W3695" s="848"/>
      <c r="Y3695" s="242" t="s">
        <v>55</v>
      </c>
    </row>
    <row r="3696" spans="2:31" s="256" customFormat="1" ht="20.100000000000001" customHeight="1" x14ac:dyDescent="0.15">
      <c r="B3696" s="859"/>
      <c r="C3696" s="830"/>
      <c r="D3696" s="880"/>
      <c r="E3696" s="881"/>
      <c r="F3696" s="849"/>
      <c r="G3696" s="850"/>
      <c r="H3696" s="850"/>
      <c r="I3696" s="850"/>
      <c r="J3696" s="850"/>
      <c r="K3696" s="850"/>
      <c r="L3696" s="851"/>
      <c r="M3696" s="859"/>
      <c r="N3696" s="830"/>
      <c r="O3696" s="880"/>
      <c r="P3696" s="881"/>
      <c r="Q3696" s="849"/>
      <c r="R3696" s="850"/>
      <c r="S3696" s="850"/>
      <c r="T3696" s="850"/>
      <c r="U3696" s="850"/>
      <c r="V3696" s="850"/>
      <c r="W3696" s="851"/>
    </row>
    <row r="3697" spans="2:31" s="256" customFormat="1" ht="20.100000000000001" customHeight="1" x14ac:dyDescent="0.15">
      <c r="B3697" s="859"/>
      <c r="C3697" s="839" t="s">
        <v>2</v>
      </c>
      <c r="D3697" s="842">
        <v>5</v>
      </c>
      <c r="E3697" s="843"/>
      <c r="F3697" s="849"/>
      <c r="G3697" s="850"/>
      <c r="H3697" s="850"/>
      <c r="I3697" s="850"/>
      <c r="J3697" s="850"/>
      <c r="K3697" s="850"/>
      <c r="L3697" s="851"/>
      <c r="M3697" s="859"/>
      <c r="N3697" s="839" t="s">
        <v>2</v>
      </c>
      <c r="O3697" s="842">
        <v>1</v>
      </c>
      <c r="P3697" s="843"/>
      <c r="Q3697" s="849"/>
      <c r="R3697" s="850"/>
      <c r="S3697" s="850"/>
      <c r="T3697" s="850"/>
      <c r="U3697" s="850"/>
      <c r="V3697" s="850"/>
      <c r="W3697" s="851"/>
    </row>
    <row r="3698" spans="2:31" s="256" customFormat="1" ht="20.100000000000001" customHeight="1" x14ac:dyDescent="0.15">
      <c r="B3698" s="860"/>
      <c r="C3698" s="830"/>
      <c r="D3698" s="844"/>
      <c r="E3698" s="845"/>
      <c r="F3698" s="849"/>
      <c r="G3698" s="850"/>
      <c r="H3698" s="850"/>
      <c r="I3698" s="850"/>
      <c r="J3698" s="850"/>
      <c r="K3698" s="850"/>
      <c r="L3698" s="851"/>
      <c r="M3698" s="860"/>
      <c r="N3698" s="830"/>
      <c r="O3698" s="844"/>
      <c r="P3698" s="845"/>
      <c r="Q3698" s="849"/>
      <c r="R3698" s="850"/>
      <c r="S3698" s="850"/>
      <c r="T3698" s="850"/>
      <c r="U3698" s="850"/>
      <c r="V3698" s="850"/>
      <c r="W3698" s="851"/>
    </row>
    <row r="3699" spans="2:31" s="256" customFormat="1" ht="17.100000000000001" customHeight="1" x14ac:dyDescent="0.15">
      <c r="B3699" s="574" t="s">
        <v>566</v>
      </c>
      <c r="C3699" s="574" t="s">
        <v>3</v>
      </c>
      <c r="D3699" s="842" t="s">
        <v>331</v>
      </c>
      <c r="E3699" s="843"/>
      <c r="F3699" s="849"/>
      <c r="G3699" s="850"/>
      <c r="H3699" s="850"/>
      <c r="I3699" s="850"/>
      <c r="J3699" s="850"/>
      <c r="K3699" s="850"/>
      <c r="L3699" s="851"/>
      <c r="M3699" s="574" t="s">
        <v>566</v>
      </c>
      <c r="N3699" s="574" t="s">
        <v>3</v>
      </c>
      <c r="O3699" s="842" t="s">
        <v>534</v>
      </c>
      <c r="P3699" s="843"/>
      <c r="Q3699" s="849"/>
      <c r="R3699" s="850"/>
      <c r="S3699" s="850"/>
      <c r="T3699" s="850"/>
      <c r="U3699" s="850"/>
      <c r="V3699" s="850"/>
      <c r="W3699" s="851"/>
      <c r="AA3699" s="257"/>
      <c r="AB3699" s="257"/>
      <c r="AC3699" s="257"/>
      <c r="AD3699" s="257"/>
      <c r="AE3699" s="257"/>
    </row>
    <row r="3700" spans="2:31" s="256" customFormat="1" ht="17.100000000000001" customHeight="1" x14ac:dyDescent="0.15">
      <c r="B3700" s="574"/>
      <c r="C3700" s="574"/>
      <c r="D3700" s="844"/>
      <c r="E3700" s="845"/>
      <c r="F3700" s="849"/>
      <c r="G3700" s="850"/>
      <c r="H3700" s="850"/>
      <c r="I3700" s="850"/>
      <c r="J3700" s="850"/>
      <c r="K3700" s="850"/>
      <c r="L3700" s="851"/>
      <c r="M3700" s="574"/>
      <c r="N3700" s="574"/>
      <c r="O3700" s="844"/>
      <c r="P3700" s="845"/>
      <c r="Q3700" s="849"/>
      <c r="R3700" s="850"/>
      <c r="S3700" s="850"/>
      <c r="T3700" s="850"/>
      <c r="U3700" s="850"/>
      <c r="V3700" s="850"/>
      <c r="W3700" s="851"/>
      <c r="AA3700" s="257"/>
      <c r="AB3700" s="257"/>
      <c r="AC3700" s="257"/>
      <c r="AD3700" s="257"/>
      <c r="AE3700" s="257"/>
    </row>
    <row r="3701" spans="2:31" s="256" customFormat="1" ht="17.100000000000001" customHeight="1" x14ac:dyDescent="0.15">
      <c r="B3701" s="574"/>
      <c r="C3701" s="574" t="s">
        <v>4</v>
      </c>
      <c r="D3701" s="842" t="s">
        <v>356</v>
      </c>
      <c r="E3701" s="843"/>
      <c r="F3701" s="849"/>
      <c r="G3701" s="850"/>
      <c r="H3701" s="850"/>
      <c r="I3701" s="850"/>
      <c r="J3701" s="850"/>
      <c r="K3701" s="850"/>
      <c r="L3701" s="851"/>
      <c r="M3701" s="574"/>
      <c r="N3701" s="574" t="s">
        <v>4</v>
      </c>
      <c r="O3701" s="842" t="s">
        <v>487</v>
      </c>
      <c r="P3701" s="843"/>
      <c r="Q3701" s="849"/>
      <c r="R3701" s="850"/>
      <c r="S3701" s="850"/>
      <c r="T3701" s="850"/>
      <c r="U3701" s="850"/>
      <c r="V3701" s="850"/>
      <c r="W3701" s="851"/>
      <c r="AA3701" s="257"/>
      <c r="AB3701" s="257"/>
      <c r="AC3701" s="257"/>
      <c r="AD3701" s="257"/>
      <c r="AE3701" s="257"/>
    </row>
    <row r="3702" spans="2:31" s="256" customFormat="1" ht="17.100000000000001" customHeight="1" x14ac:dyDescent="0.15">
      <c r="B3702" s="574"/>
      <c r="C3702" s="574"/>
      <c r="D3702" s="844"/>
      <c r="E3702" s="845"/>
      <c r="F3702" s="849"/>
      <c r="G3702" s="850"/>
      <c r="H3702" s="850"/>
      <c r="I3702" s="850"/>
      <c r="J3702" s="850"/>
      <c r="K3702" s="850"/>
      <c r="L3702" s="851"/>
      <c r="M3702" s="574"/>
      <c r="N3702" s="574"/>
      <c r="O3702" s="844"/>
      <c r="P3702" s="845"/>
      <c r="Q3702" s="849"/>
      <c r="R3702" s="850"/>
      <c r="S3702" s="850"/>
      <c r="T3702" s="850"/>
      <c r="U3702" s="850"/>
      <c r="V3702" s="850"/>
      <c r="W3702" s="851"/>
      <c r="AA3702" s="257"/>
      <c r="AB3702" s="257"/>
      <c r="AC3702" s="257"/>
      <c r="AD3702" s="257"/>
      <c r="AE3702" s="257"/>
    </row>
    <row r="3703" spans="2:31" s="256" customFormat="1" ht="17.100000000000001" customHeight="1" x14ac:dyDescent="0.15">
      <c r="B3703" s="522" t="s">
        <v>5</v>
      </c>
      <c r="C3703" s="524"/>
      <c r="D3703" s="827" t="s">
        <v>333</v>
      </c>
      <c r="E3703" s="828"/>
      <c r="F3703" s="849"/>
      <c r="G3703" s="850"/>
      <c r="H3703" s="850"/>
      <c r="I3703" s="850"/>
      <c r="J3703" s="850"/>
      <c r="K3703" s="850"/>
      <c r="L3703" s="851"/>
      <c r="M3703" s="522" t="s">
        <v>5</v>
      </c>
      <c r="N3703" s="524"/>
      <c r="O3703" s="827" t="s">
        <v>332</v>
      </c>
      <c r="P3703" s="828"/>
      <c r="Q3703" s="849"/>
      <c r="R3703" s="850"/>
      <c r="S3703" s="850"/>
      <c r="T3703" s="850"/>
      <c r="U3703" s="850"/>
      <c r="V3703" s="850"/>
      <c r="W3703" s="851"/>
      <c r="AA3703" s="257"/>
      <c r="AB3703" s="257"/>
      <c r="AC3703" s="257"/>
      <c r="AD3703" s="257"/>
      <c r="AE3703" s="257"/>
    </row>
    <row r="3704" spans="2:31" s="256" customFormat="1" ht="17.100000000000001" customHeight="1" x14ac:dyDescent="0.15">
      <c r="B3704" s="522" t="s">
        <v>6</v>
      </c>
      <c r="C3704" s="524"/>
      <c r="D3704" s="844" t="s">
        <v>340</v>
      </c>
      <c r="E3704" s="845"/>
      <c r="F3704" s="849"/>
      <c r="G3704" s="850"/>
      <c r="H3704" s="850"/>
      <c r="I3704" s="850"/>
      <c r="J3704" s="850"/>
      <c r="K3704" s="850"/>
      <c r="L3704" s="851"/>
      <c r="M3704" s="522" t="s">
        <v>6</v>
      </c>
      <c r="N3704" s="524"/>
      <c r="O3704" s="844" t="s">
        <v>532</v>
      </c>
      <c r="P3704" s="845"/>
      <c r="Q3704" s="849"/>
      <c r="R3704" s="850"/>
      <c r="S3704" s="850"/>
      <c r="T3704" s="850"/>
      <c r="U3704" s="850"/>
      <c r="V3704" s="850"/>
      <c r="W3704" s="851"/>
    </row>
    <row r="3705" spans="2:31" s="256" customFormat="1" ht="17.100000000000001" customHeight="1" x14ac:dyDescent="0.15">
      <c r="B3705" s="562" t="s">
        <v>29</v>
      </c>
      <c r="C3705" s="831" t="s">
        <v>267</v>
      </c>
      <c r="D3705" s="832"/>
      <c r="E3705" s="260"/>
      <c r="F3705" s="849"/>
      <c r="G3705" s="850"/>
      <c r="H3705" s="850"/>
      <c r="I3705" s="850"/>
      <c r="J3705" s="850"/>
      <c r="K3705" s="850"/>
      <c r="L3705" s="851"/>
      <c r="M3705" s="562" t="s">
        <v>29</v>
      </c>
      <c r="N3705" s="831" t="s">
        <v>267</v>
      </c>
      <c r="O3705" s="832"/>
      <c r="P3705" s="260"/>
      <c r="Q3705" s="849"/>
      <c r="R3705" s="850"/>
      <c r="S3705" s="850"/>
      <c r="T3705" s="850"/>
      <c r="U3705" s="850"/>
      <c r="V3705" s="850"/>
      <c r="W3705" s="851"/>
    </row>
    <row r="3706" spans="2:31" s="256" customFormat="1" ht="17.100000000000001" customHeight="1" x14ac:dyDescent="0.15">
      <c r="B3706" s="565"/>
      <c r="C3706" s="831" t="s">
        <v>268</v>
      </c>
      <c r="D3706" s="832"/>
      <c r="E3706" s="261" t="s">
        <v>554</v>
      </c>
      <c r="F3706" s="852"/>
      <c r="G3706" s="853"/>
      <c r="H3706" s="853"/>
      <c r="I3706" s="853"/>
      <c r="J3706" s="853"/>
      <c r="K3706" s="853"/>
      <c r="L3706" s="854"/>
      <c r="M3706" s="565"/>
      <c r="N3706" s="831" t="s">
        <v>268</v>
      </c>
      <c r="O3706" s="832"/>
      <c r="P3706" s="261" t="s">
        <v>554</v>
      </c>
      <c r="Q3706" s="852"/>
      <c r="R3706" s="853"/>
      <c r="S3706" s="853"/>
      <c r="T3706" s="853"/>
      <c r="U3706" s="853"/>
      <c r="V3706" s="853"/>
      <c r="W3706" s="854"/>
    </row>
    <row r="3707" spans="2:31" s="256" customFormat="1" ht="17.100000000000001" customHeight="1" x14ac:dyDescent="0.15">
      <c r="B3707" s="522" t="s">
        <v>7</v>
      </c>
      <c r="C3707" s="523"/>
      <c r="D3707" s="524"/>
      <c r="E3707" s="833" t="s">
        <v>1517</v>
      </c>
      <c r="F3707" s="857"/>
      <c r="G3707" s="857"/>
      <c r="H3707" s="857"/>
      <c r="I3707" s="857"/>
      <c r="J3707" s="857"/>
      <c r="K3707" s="857"/>
      <c r="L3707" s="858"/>
      <c r="M3707" s="522" t="s">
        <v>7</v>
      </c>
      <c r="N3707" s="523"/>
      <c r="O3707" s="524"/>
      <c r="P3707" s="813" t="s">
        <v>1124</v>
      </c>
      <c r="Q3707" s="814"/>
      <c r="R3707" s="814"/>
      <c r="S3707" s="814"/>
      <c r="T3707" s="814"/>
      <c r="U3707" s="814"/>
      <c r="V3707" s="814"/>
      <c r="W3707" s="815"/>
    </row>
    <row r="3708" spans="2:31" s="256" customFormat="1" ht="17.100000000000001" customHeight="1" x14ac:dyDescent="0.15">
      <c r="B3708" s="522" t="s">
        <v>46</v>
      </c>
      <c r="C3708" s="523"/>
      <c r="D3708" s="524"/>
      <c r="E3708" s="813" t="s">
        <v>1116</v>
      </c>
      <c r="F3708" s="814"/>
      <c r="G3708" s="814"/>
      <c r="H3708" s="814"/>
      <c r="I3708" s="814"/>
      <c r="J3708" s="814"/>
      <c r="K3708" s="814"/>
      <c r="L3708" s="815"/>
      <c r="M3708" s="522" t="s">
        <v>46</v>
      </c>
      <c r="N3708" s="523"/>
      <c r="O3708" s="524"/>
      <c r="P3708" s="813" t="s">
        <v>516</v>
      </c>
      <c r="Q3708" s="814"/>
      <c r="R3708" s="814"/>
      <c r="S3708" s="855"/>
      <c r="T3708" s="855"/>
      <c r="U3708" s="855"/>
      <c r="V3708" s="855"/>
      <c r="W3708" s="856"/>
    </row>
    <row r="3709" spans="2:31" s="256" customFormat="1" ht="17.100000000000001" customHeight="1" x14ac:dyDescent="0.15">
      <c r="B3709" s="522" t="s">
        <v>270</v>
      </c>
      <c r="C3709" s="523"/>
      <c r="D3709" s="524"/>
      <c r="E3709" s="813" t="s">
        <v>516</v>
      </c>
      <c r="F3709" s="814"/>
      <c r="G3709" s="814"/>
      <c r="H3709" s="855"/>
      <c r="I3709" s="855"/>
      <c r="J3709" s="855"/>
      <c r="K3709" s="855"/>
      <c r="L3709" s="856"/>
      <c r="M3709" s="522" t="s">
        <v>270</v>
      </c>
      <c r="N3709" s="523"/>
      <c r="O3709" s="524"/>
      <c r="P3709" s="813" t="s">
        <v>516</v>
      </c>
      <c r="Q3709" s="814"/>
      <c r="R3709" s="814"/>
      <c r="S3709" s="855"/>
      <c r="T3709" s="855"/>
      <c r="U3709" s="855"/>
      <c r="V3709" s="855"/>
      <c r="W3709" s="856"/>
    </row>
    <row r="3710" spans="2:31" s="256" customFormat="1" ht="17.100000000000001" customHeight="1" x14ac:dyDescent="0.15">
      <c r="B3710" s="522" t="s">
        <v>289</v>
      </c>
      <c r="C3710" s="523"/>
      <c r="D3710" s="524"/>
      <c r="E3710" s="813" t="s">
        <v>555</v>
      </c>
      <c r="F3710" s="814"/>
      <c r="G3710" s="814"/>
      <c r="H3710" s="816" t="s">
        <v>8</v>
      </c>
      <c r="I3710" s="817"/>
      <c r="J3710" s="818"/>
      <c r="K3710" s="819"/>
      <c r="L3710" s="820"/>
      <c r="M3710" s="522" t="s">
        <v>289</v>
      </c>
      <c r="N3710" s="523"/>
      <c r="O3710" s="524"/>
      <c r="P3710" s="813" t="s">
        <v>555</v>
      </c>
      <c r="Q3710" s="814"/>
      <c r="R3710" s="814"/>
      <c r="S3710" s="816" t="s">
        <v>8</v>
      </c>
      <c r="T3710" s="817"/>
      <c r="U3710" s="818"/>
      <c r="V3710" s="819"/>
      <c r="W3710" s="820"/>
    </row>
    <row r="3711" spans="2:31" s="256" customFormat="1" ht="17.100000000000001" customHeight="1" x14ac:dyDescent="0.15">
      <c r="B3711" s="565" t="s">
        <v>567</v>
      </c>
      <c r="C3711" s="566"/>
      <c r="D3711" s="885" t="s">
        <v>1117</v>
      </c>
      <c r="E3711" s="886"/>
      <c r="F3711" s="886"/>
      <c r="G3711" s="886"/>
      <c r="H3711" s="886"/>
      <c r="I3711" s="886"/>
      <c r="J3711" s="886"/>
      <c r="K3711" s="886"/>
      <c r="L3711" s="887"/>
      <c r="M3711" s="522" t="s">
        <v>567</v>
      </c>
      <c r="N3711" s="523"/>
      <c r="O3711" s="821" t="s">
        <v>1470</v>
      </c>
      <c r="P3711" s="822"/>
      <c r="Q3711" s="822"/>
      <c r="R3711" s="822"/>
      <c r="S3711" s="822"/>
      <c r="T3711" s="822"/>
      <c r="U3711" s="822"/>
      <c r="V3711" s="822"/>
      <c r="W3711" s="823"/>
    </row>
    <row r="3712" spans="2:31" s="256" customFormat="1" ht="20.100000000000001" customHeight="1" x14ac:dyDescent="0.15">
      <c r="B3712" s="861" t="s">
        <v>564</v>
      </c>
      <c r="C3712" s="839" t="s">
        <v>565</v>
      </c>
      <c r="D3712" s="883" t="s">
        <v>788</v>
      </c>
      <c r="E3712" s="884"/>
      <c r="F3712" s="846"/>
      <c r="G3712" s="847"/>
      <c r="H3712" s="847"/>
      <c r="I3712" s="847"/>
      <c r="J3712" s="847"/>
      <c r="K3712" s="847"/>
      <c r="L3712" s="848"/>
      <c r="M3712" s="861" t="s">
        <v>564</v>
      </c>
      <c r="N3712" s="839" t="s">
        <v>565</v>
      </c>
      <c r="O3712" s="883" t="s">
        <v>788</v>
      </c>
      <c r="P3712" s="884"/>
      <c r="Q3712" s="846"/>
      <c r="R3712" s="847"/>
      <c r="S3712" s="847"/>
      <c r="T3712" s="847"/>
      <c r="U3712" s="847"/>
      <c r="V3712" s="847"/>
      <c r="W3712" s="848"/>
    </row>
    <row r="3713" spans="2:23" s="256" customFormat="1" ht="20.100000000000001" customHeight="1" x14ac:dyDescent="0.15">
      <c r="B3713" s="859"/>
      <c r="C3713" s="830"/>
      <c r="D3713" s="880"/>
      <c r="E3713" s="881"/>
      <c r="F3713" s="849"/>
      <c r="G3713" s="850"/>
      <c r="H3713" s="850"/>
      <c r="I3713" s="850"/>
      <c r="J3713" s="850"/>
      <c r="K3713" s="850"/>
      <c r="L3713" s="851"/>
      <c r="M3713" s="859"/>
      <c r="N3713" s="830"/>
      <c r="O3713" s="880"/>
      <c r="P3713" s="881"/>
      <c r="Q3713" s="849"/>
      <c r="R3713" s="850"/>
      <c r="S3713" s="850"/>
      <c r="T3713" s="850"/>
      <c r="U3713" s="850"/>
      <c r="V3713" s="850"/>
      <c r="W3713" s="851"/>
    </row>
    <row r="3714" spans="2:23" s="256" customFormat="1" ht="20.100000000000001" customHeight="1" x14ac:dyDescent="0.15">
      <c r="B3714" s="859"/>
      <c r="C3714" s="839" t="s">
        <v>2</v>
      </c>
      <c r="D3714" s="842">
        <v>2</v>
      </c>
      <c r="E3714" s="843"/>
      <c r="F3714" s="849"/>
      <c r="G3714" s="850"/>
      <c r="H3714" s="850"/>
      <c r="I3714" s="850"/>
      <c r="J3714" s="850"/>
      <c r="K3714" s="850"/>
      <c r="L3714" s="851"/>
      <c r="M3714" s="859"/>
      <c r="N3714" s="839" t="s">
        <v>2</v>
      </c>
      <c r="O3714" s="842">
        <v>3</v>
      </c>
      <c r="P3714" s="843"/>
      <c r="Q3714" s="849"/>
      <c r="R3714" s="850"/>
      <c r="S3714" s="850"/>
      <c r="T3714" s="850"/>
      <c r="U3714" s="850"/>
      <c r="V3714" s="850"/>
      <c r="W3714" s="851"/>
    </row>
    <row r="3715" spans="2:23" s="256" customFormat="1" ht="20.100000000000001" customHeight="1" x14ac:dyDescent="0.15">
      <c r="B3715" s="860"/>
      <c r="C3715" s="830"/>
      <c r="D3715" s="844"/>
      <c r="E3715" s="845"/>
      <c r="F3715" s="849"/>
      <c r="G3715" s="850"/>
      <c r="H3715" s="850"/>
      <c r="I3715" s="850"/>
      <c r="J3715" s="850"/>
      <c r="K3715" s="850"/>
      <c r="L3715" s="851"/>
      <c r="M3715" s="860"/>
      <c r="N3715" s="830"/>
      <c r="O3715" s="844"/>
      <c r="P3715" s="845"/>
      <c r="Q3715" s="849"/>
      <c r="R3715" s="850"/>
      <c r="S3715" s="850"/>
      <c r="T3715" s="850"/>
      <c r="U3715" s="850"/>
      <c r="V3715" s="850"/>
      <c r="W3715" s="851"/>
    </row>
    <row r="3716" spans="2:23" s="256" customFormat="1" ht="17.100000000000001" customHeight="1" x14ac:dyDescent="0.15">
      <c r="B3716" s="574" t="s">
        <v>566</v>
      </c>
      <c r="C3716" s="574" t="s">
        <v>3</v>
      </c>
      <c r="D3716" s="842" t="s">
        <v>534</v>
      </c>
      <c r="E3716" s="843"/>
      <c r="F3716" s="849"/>
      <c r="G3716" s="850"/>
      <c r="H3716" s="850"/>
      <c r="I3716" s="850"/>
      <c r="J3716" s="850"/>
      <c r="K3716" s="850"/>
      <c r="L3716" s="851"/>
      <c r="M3716" s="574" t="s">
        <v>566</v>
      </c>
      <c r="N3716" s="574" t="s">
        <v>3</v>
      </c>
      <c r="O3716" s="842" t="s">
        <v>534</v>
      </c>
      <c r="P3716" s="843"/>
      <c r="Q3716" s="849"/>
      <c r="R3716" s="850"/>
      <c r="S3716" s="850"/>
      <c r="T3716" s="850"/>
      <c r="U3716" s="850"/>
      <c r="V3716" s="850"/>
      <c r="W3716" s="851"/>
    </row>
    <row r="3717" spans="2:23" s="256" customFormat="1" ht="17.100000000000001" customHeight="1" x14ac:dyDescent="0.15">
      <c r="B3717" s="574"/>
      <c r="C3717" s="574"/>
      <c r="D3717" s="844"/>
      <c r="E3717" s="845"/>
      <c r="F3717" s="849"/>
      <c r="G3717" s="850"/>
      <c r="H3717" s="850"/>
      <c r="I3717" s="850"/>
      <c r="J3717" s="850"/>
      <c r="K3717" s="850"/>
      <c r="L3717" s="851"/>
      <c r="M3717" s="574"/>
      <c r="N3717" s="574"/>
      <c r="O3717" s="844"/>
      <c r="P3717" s="845"/>
      <c r="Q3717" s="849"/>
      <c r="R3717" s="850"/>
      <c r="S3717" s="850"/>
      <c r="T3717" s="850"/>
      <c r="U3717" s="850"/>
      <c r="V3717" s="850"/>
      <c r="W3717" s="851"/>
    </row>
    <row r="3718" spans="2:23" s="256" customFormat="1" ht="17.100000000000001" customHeight="1" x14ac:dyDescent="0.15">
      <c r="B3718" s="574"/>
      <c r="C3718" s="574" t="s">
        <v>4</v>
      </c>
      <c r="D3718" s="842" t="s">
        <v>485</v>
      </c>
      <c r="E3718" s="843"/>
      <c r="F3718" s="849"/>
      <c r="G3718" s="850"/>
      <c r="H3718" s="850"/>
      <c r="I3718" s="850"/>
      <c r="J3718" s="850"/>
      <c r="K3718" s="850"/>
      <c r="L3718" s="851"/>
      <c r="M3718" s="574"/>
      <c r="N3718" s="574" t="s">
        <v>4</v>
      </c>
      <c r="O3718" s="842" t="s">
        <v>485</v>
      </c>
      <c r="P3718" s="843"/>
      <c r="Q3718" s="849"/>
      <c r="R3718" s="850"/>
      <c r="S3718" s="850"/>
      <c r="T3718" s="850"/>
      <c r="U3718" s="850"/>
      <c r="V3718" s="850"/>
      <c r="W3718" s="851"/>
    </row>
    <row r="3719" spans="2:23" s="256" customFormat="1" ht="17.100000000000001" customHeight="1" x14ac:dyDescent="0.15">
      <c r="B3719" s="574"/>
      <c r="C3719" s="574"/>
      <c r="D3719" s="844"/>
      <c r="E3719" s="845"/>
      <c r="F3719" s="849"/>
      <c r="G3719" s="850"/>
      <c r="H3719" s="850"/>
      <c r="I3719" s="850"/>
      <c r="J3719" s="850"/>
      <c r="K3719" s="850"/>
      <c r="L3719" s="851"/>
      <c r="M3719" s="574"/>
      <c r="N3719" s="574"/>
      <c r="O3719" s="844"/>
      <c r="P3719" s="845"/>
      <c r="Q3719" s="849"/>
      <c r="R3719" s="850"/>
      <c r="S3719" s="850"/>
      <c r="T3719" s="850"/>
      <c r="U3719" s="850"/>
      <c r="V3719" s="850"/>
      <c r="W3719" s="851"/>
    </row>
    <row r="3720" spans="2:23" s="256" customFormat="1" ht="17.100000000000001" customHeight="1" x14ac:dyDescent="0.15">
      <c r="B3720" s="522" t="s">
        <v>5</v>
      </c>
      <c r="C3720" s="524"/>
      <c r="D3720" s="827" t="s">
        <v>333</v>
      </c>
      <c r="E3720" s="828"/>
      <c r="F3720" s="849"/>
      <c r="G3720" s="850"/>
      <c r="H3720" s="850"/>
      <c r="I3720" s="850"/>
      <c r="J3720" s="850"/>
      <c r="K3720" s="850"/>
      <c r="L3720" s="851"/>
      <c r="M3720" s="522" t="s">
        <v>5</v>
      </c>
      <c r="N3720" s="524"/>
      <c r="O3720" s="827" t="s">
        <v>333</v>
      </c>
      <c r="P3720" s="828"/>
      <c r="Q3720" s="849"/>
      <c r="R3720" s="850"/>
      <c r="S3720" s="850"/>
      <c r="T3720" s="850"/>
      <c r="U3720" s="850"/>
      <c r="V3720" s="850"/>
      <c r="W3720" s="851"/>
    </row>
    <row r="3721" spans="2:23" s="256" customFormat="1" ht="17.100000000000001" customHeight="1" x14ac:dyDescent="0.15">
      <c r="B3721" s="522" t="s">
        <v>6</v>
      </c>
      <c r="C3721" s="524"/>
      <c r="D3721" s="844" t="s">
        <v>514</v>
      </c>
      <c r="E3721" s="845"/>
      <c r="F3721" s="849"/>
      <c r="G3721" s="850"/>
      <c r="H3721" s="850"/>
      <c r="I3721" s="850"/>
      <c r="J3721" s="850"/>
      <c r="K3721" s="850"/>
      <c r="L3721" s="851"/>
      <c r="M3721" s="522" t="s">
        <v>6</v>
      </c>
      <c r="N3721" s="524"/>
      <c r="O3721" s="844" t="s">
        <v>333</v>
      </c>
      <c r="P3721" s="845"/>
      <c r="Q3721" s="849"/>
      <c r="R3721" s="850"/>
      <c r="S3721" s="850"/>
      <c r="T3721" s="850"/>
      <c r="U3721" s="850"/>
      <c r="V3721" s="850"/>
      <c r="W3721" s="851"/>
    </row>
    <row r="3722" spans="2:23" s="256" customFormat="1" ht="17.100000000000001" customHeight="1" x14ac:dyDescent="0.15">
      <c r="B3722" s="562" t="s">
        <v>29</v>
      </c>
      <c r="C3722" s="831" t="s">
        <v>267</v>
      </c>
      <c r="D3722" s="832"/>
      <c r="E3722" s="260"/>
      <c r="F3722" s="849"/>
      <c r="G3722" s="850"/>
      <c r="H3722" s="850"/>
      <c r="I3722" s="850"/>
      <c r="J3722" s="850"/>
      <c r="K3722" s="850"/>
      <c r="L3722" s="851"/>
      <c r="M3722" s="562" t="s">
        <v>29</v>
      </c>
      <c r="N3722" s="831" t="s">
        <v>267</v>
      </c>
      <c r="O3722" s="832"/>
      <c r="P3722" s="260"/>
      <c r="Q3722" s="849"/>
      <c r="R3722" s="850"/>
      <c r="S3722" s="850"/>
      <c r="T3722" s="850"/>
      <c r="U3722" s="850"/>
      <c r="V3722" s="850"/>
      <c r="W3722" s="851"/>
    </row>
    <row r="3723" spans="2:23" s="256" customFormat="1" ht="17.100000000000001" customHeight="1" x14ac:dyDescent="0.15">
      <c r="B3723" s="565"/>
      <c r="C3723" s="831" t="s">
        <v>268</v>
      </c>
      <c r="D3723" s="832"/>
      <c r="E3723" s="261" t="s">
        <v>554</v>
      </c>
      <c r="F3723" s="852"/>
      <c r="G3723" s="853"/>
      <c r="H3723" s="853"/>
      <c r="I3723" s="853"/>
      <c r="J3723" s="853"/>
      <c r="K3723" s="853"/>
      <c r="L3723" s="854"/>
      <c r="M3723" s="565"/>
      <c r="N3723" s="831" t="s">
        <v>268</v>
      </c>
      <c r="O3723" s="832"/>
      <c r="P3723" s="261" t="s">
        <v>551</v>
      </c>
      <c r="Q3723" s="852"/>
      <c r="R3723" s="853"/>
      <c r="S3723" s="853"/>
      <c r="T3723" s="853"/>
      <c r="U3723" s="853"/>
      <c r="V3723" s="853"/>
      <c r="W3723" s="854"/>
    </row>
    <row r="3724" spans="2:23" s="256" customFormat="1" ht="17.100000000000001" customHeight="1" x14ac:dyDescent="0.15">
      <c r="B3724" s="522" t="s">
        <v>7</v>
      </c>
      <c r="C3724" s="523"/>
      <c r="D3724" s="524"/>
      <c r="E3724" s="833" t="s">
        <v>1118</v>
      </c>
      <c r="F3724" s="857"/>
      <c r="G3724" s="857"/>
      <c r="H3724" s="857"/>
      <c r="I3724" s="857"/>
      <c r="J3724" s="857"/>
      <c r="K3724" s="857"/>
      <c r="L3724" s="858"/>
      <c r="M3724" s="522" t="s">
        <v>7</v>
      </c>
      <c r="N3724" s="523"/>
      <c r="O3724" s="524"/>
      <c r="P3724" s="833" t="s">
        <v>1226</v>
      </c>
      <c r="Q3724" s="857"/>
      <c r="R3724" s="857"/>
      <c r="S3724" s="857"/>
      <c r="T3724" s="857"/>
      <c r="U3724" s="857"/>
      <c r="V3724" s="857"/>
      <c r="W3724" s="858"/>
    </row>
    <row r="3725" spans="2:23" s="256" customFormat="1" ht="17.100000000000001" customHeight="1" x14ac:dyDescent="0.15">
      <c r="B3725" s="522" t="s">
        <v>46</v>
      </c>
      <c r="C3725" s="523"/>
      <c r="D3725" s="524"/>
      <c r="E3725" s="833" t="s">
        <v>1125</v>
      </c>
      <c r="F3725" s="857"/>
      <c r="G3725" s="857"/>
      <c r="H3725" s="857"/>
      <c r="I3725" s="857"/>
      <c r="J3725" s="857"/>
      <c r="K3725" s="857"/>
      <c r="L3725" s="858"/>
      <c r="M3725" s="522" t="s">
        <v>46</v>
      </c>
      <c r="N3725" s="523"/>
      <c r="O3725" s="524"/>
      <c r="P3725" s="813" t="s">
        <v>1137</v>
      </c>
      <c r="Q3725" s="814"/>
      <c r="R3725" s="814"/>
      <c r="S3725" s="814"/>
      <c r="T3725" s="814"/>
      <c r="U3725" s="814"/>
      <c r="V3725" s="814"/>
      <c r="W3725" s="815"/>
    </row>
    <row r="3726" spans="2:23" s="256" customFormat="1" ht="17.100000000000001" customHeight="1" x14ac:dyDescent="0.15">
      <c r="B3726" s="522" t="s">
        <v>270</v>
      </c>
      <c r="C3726" s="523"/>
      <c r="D3726" s="524"/>
      <c r="E3726" s="813" t="s">
        <v>516</v>
      </c>
      <c r="F3726" s="814"/>
      <c r="G3726" s="814"/>
      <c r="H3726" s="855"/>
      <c r="I3726" s="855"/>
      <c r="J3726" s="855"/>
      <c r="K3726" s="855"/>
      <c r="L3726" s="856"/>
      <c r="M3726" s="522" t="s">
        <v>270</v>
      </c>
      <c r="N3726" s="523"/>
      <c r="O3726" s="524"/>
      <c r="P3726" s="813" t="s">
        <v>516</v>
      </c>
      <c r="Q3726" s="814"/>
      <c r="R3726" s="814"/>
      <c r="S3726" s="855"/>
      <c r="T3726" s="855"/>
      <c r="U3726" s="855"/>
      <c r="V3726" s="855"/>
      <c r="W3726" s="856"/>
    </row>
    <row r="3727" spans="2:23" s="256" customFormat="1" ht="17.100000000000001" customHeight="1" x14ac:dyDescent="0.15">
      <c r="B3727" s="522" t="s">
        <v>289</v>
      </c>
      <c r="C3727" s="523"/>
      <c r="D3727" s="524"/>
      <c r="E3727" s="813" t="s">
        <v>555</v>
      </c>
      <c r="F3727" s="814"/>
      <c r="G3727" s="814"/>
      <c r="H3727" s="816" t="s">
        <v>8</v>
      </c>
      <c r="I3727" s="817"/>
      <c r="J3727" s="818"/>
      <c r="K3727" s="819"/>
      <c r="L3727" s="820"/>
      <c r="M3727" s="522" t="s">
        <v>289</v>
      </c>
      <c r="N3727" s="523"/>
      <c r="O3727" s="524"/>
      <c r="P3727" s="813" t="s">
        <v>555</v>
      </c>
      <c r="Q3727" s="814"/>
      <c r="R3727" s="814"/>
      <c r="S3727" s="816" t="s">
        <v>8</v>
      </c>
      <c r="T3727" s="817"/>
      <c r="U3727" s="818"/>
      <c r="V3727" s="819"/>
      <c r="W3727" s="820"/>
    </row>
    <row r="3728" spans="2:23" s="256" customFormat="1" ht="17.100000000000001" customHeight="1" x14ac:dyDescent="0.15">
      <c r="B3728" s="565" t="s">
        <v>567</v>
      </c>
      <c r="C3728" s="566"/>
      <c r="D3728" s="836" t="s">
        <v>1126</v>
      </c>
      <c r="E3728" s="837"/>
      <c r="F3728" s="837"/>
      <c r="G3728" s="837"/>
      <c r="H3728" s="837"/>
      <c r="I3728" s="837"/>
      <c r="J3728" s="837"/>
      <c r="K3728" s="837"/>
      <c r="L3728" s="838"/>
      <c r="M3728" s="865" t="s">
        <v>567</v>
      </c>
      <c r="N3728" s="882"/>
      <c r="O3728" s="821" t="s">
        <v>1229</v>
      </c>
      <c r="P3728" s="822"/>
      <c r="Q3728" s="822"/>
      <c r="R3728" s="822"/>
      <c r="S3728" s="822"/>
      <c r="T3728" s="822"/>
      <c r="U3728" s="822"/>
      <c r="V3728" s="822"/>
      <c r="W3728" s="823"/>
    </row>
    <row r="3729" spans="2:31" ht="15" customHeight="1" x14ac:dyDescent="0.15">
      <c r="B3729" s="263"/>
      <c r="C3729" s="824" t="s">
        <v>568</v>
      </c>
      <c r="D3729" s="825"/>
      <c r="E3729" s="825"/>
      <c r="F3729" s="825"/>
      <c r="G3729" s="825"/>
      <c r="H3729" s="825"/>
      <c r="I3729" s="825"/>
      <c r="J3729" s="825"/>
      <c r="K3729" s="825"/>
      <c r="L3729" s="825"/>
      <c r="M3729" s="263"/>
      <c r="N3729" s="263" t="s">
        <v>569</v>
      </c>
      <c r="O3729" s="263"/>
      <c r="P3729" s="263"/>
      <c r="Q3729" s="263"/>
      <c r="R3729" s="263"/>
      <c r="S3729" s="263"/>
      <c r="T3729" s="263"/>
      <c r="U3729" s="263"/>
      <c r="V3729" s="263"/>
      <c r="W3729" s="263"/>
      <c r="AA3729" s="256"/>
      <c r="AB3729" s="256"/>
      <c r="AC3729" s="256"/>
      <c r="AD3729" s="256"/>
      <c r="AE3729" s="256"/>
    </row>
    <row r="3730" spans="2:31" ht="15" customHeight="1" x14ac:dyDescent="0.15">
      <c r="B3730" s="263"/>
      <c r="C3730" s="826"/>
      <c r="D3730" s="826"/>
      <c r="E3730" s="826"/>
      <c r="F3730" s="826"/>
      <c r="G3730" s="826"/>
      <c r="H3730" s="826"/>
      <c r="I3730" s="826"/>
      <c r="J3730" s="826"/>
      <c r="K3730" s="826"/>
      <c r="L3730" s="826"/>
      <c r="M3730" s="263"/>
      <c r="N3730" s="263" t="s">
        <v>570</v>
      </c>
      <c r="O3730" s="263"/>
      <c r="P3730" s="263"/>
      <c r="Q3730" s="263"/>
      <c r="R3730" s="263"/>
      <c r="S3730" s="263"/>
      <c r="T3730" s="263"/>
      <c r="U3730" s="263"/>
      <c r="V3730" s="263"/>
      <c r="W3730" s="263"/>
      <c r="AA3730" s="256"/>
      <c r="AB3730" s="256"/>
      <c r="AC3730" s="256"/>
      <c r="AD3730" s="256"/>
      <c r="AE3730" s="256"/>
    </row>
    <row r="3731" spans="2:31" ht="15" customHeight="1" x14ac:dyDescent="0.15">
      <c r="C3731" s="263" t="s">
        <v>571</v>
      </c>
      <c r="N3731" s="264" t="s">
        <v>517</v>
      </c>
      <c r="O3731" s="264"/>
      <c r="P3731" s="264"/>
      <c r="Q3731" s="264"/>
      <c r="R3731" s="264"/>
      <c r="S3731" s="264"/>
      <c r="T3731" s="264"/>
      <c r="U3731" s="264"/>
      <c r="V3731" s="264"/>
      <c r="AA3731" s="256"/>
      <c r="AB3731" s="256"/>
      <c r="AC3731" s="256"/>
      <c r="AD3731" s="256"/>
      <c r="AE3731" s="256"/>
    </row>
    <row r="3732" spans="2:31" ht="15" customHeight="1" x14ac:dyDescent="0.15">
      <c r="C3732" s="263" t="s">
        <v>573</v>
      </c>
      <c r="N3732" s="264" t="s">
        <v>572</v>
      </c>
      <c r="O3732" s="264"/>
      <c r="P3732" s="264"/>
      <c r="Q3732" s="264"/>
      <c r="R3732" s="264"/>
      <c r="S3732" s="264"/>
      <c r="T3732" s="264"/>
      <c r="U3732" s="264"/>
      <c r="V3732" s="264"/>
      <c r="AA3732" s="256"/>
      <c r="AB3732" s="256"/>
      <c r="AC3732" s="256"/>
      <c r="AD3732" s="256"/>
      <c r="AE3732" s="256"/>
    </row>
    <row r="3733" spans="2:31" x14ac:dyDescent="0.15">
      <c r="C3733" s="264" t="s">
        <v>542</v>
      </c>
      <c r="N3733" s="264" t="s">
        <v>450</v>
      </c>
      <c r="O3733" s="264"/>
      <c r="P3733" s="264"/>
      <c r="Q3733" s="264"/>
      <c r="R3733" s="264"/>
      <c r="S3733" s="264"/>
      <c r="T3733" s="264"/>
      <c r="U3733" s="264"/>
      <c r="V3733" s="264"/>
      <c r="AA3733" s="256"/>
      <c r="AB3733" s="256"/>
      <c r="AC3733" s="256"/>
      <c r="AD3733" s="256"/>
      <c r="AE3733" s="256"/>
    </row>
    <row r="3734" spans="2:31" x14ac:dyDescent="0.15">
      <c r="N3734" s="264"/>
      <c r="AA3734" s="256"/>
      <c r="AB3734" s="256"/>
      <c r="AC3734" s="256"/>
      <c r="AD3734" s="256"/>
      <c r="AE3734" s="256"/>
    </row>
    <row r="3735" spans="2:31" x14ac:dyDescent="0.15">
      <c r="N3735" s="264"/>
      <c r="AA3735" s="256"/>
      <c r="AB3735" s="256"/>
      <c r="AC3735" s="256"/>
      <c r="AD3735" s="256"/>
      <c r="AE3735" s="256"/>
    </row>
    <row r="3736" spans="2:31" ht="9" customHeight="1" x14ac:dyDescent="0.15">
      <c r="AA3736" s="256"/>
      <c r="AB3736" s="256"/>
      <c r="AC3736" s="256"/>
      <c r="AD3736" s="256"/>
      <c r="AE3736" s="256"/>
    </row>
    <row r="3737" spans="2:31" s="256" customFormat="1" ht="22.5" customHeight="1" x14ac:dyDescent="0.15">
      <c r="B3737" s="867" t="s">
        <v>563</v>
      </c>
      <c r="C3737" s="867"/>
      <c r="D3737" s="867"/>
      <c r="E3737" s="867"/>
      <c r="F3737" s="867"/>
      <c r="G3737" s="867"/>
      <c r="H3737" s="867"/>
      <c r="I3737" s="867"/>
      <c r="J3737" s="867"/>
      <c r="K3737" s="867"/>
      <c r="L3737" s="867"/>
      <c r="M3737" s="867"/>
      <c r="N3737" s="867"/>
      <c r="O3737" s="867"/>
      <c r="P3737" s="867"/>
      <c r="Q3737" s="867"/>
      <c r="R3737" s="867"/>
      <c r="S3737" s="867"/>
      <c r="T3737" s="867"/>
      <c r="U3737" s="867"/>
      <c r="V3737" s="867"/>
      <c r="W3737" s="867"/>
      <c r="Y3737" s="242" t="s">
        <v>551</v>
      </c>
    </row>
    <row r="3738" spans="2:31" s="256" customFormat="1" ht="20.100000000000001" customHeight="1" x14ac:dyDescent="0.15">
      <c r="B3738" s="258" t="s">
        <v>27</v>
      </c>
      <c r="C3738" s="258"/>
      <c r="D3738" s="868" t="str">
        <f>D3693</f>
        <v>ミネトンネル</v>
      </c>
      <c r="E3738" s="868"/>
      <c r="F3738" s="868"/>
      <c r="G3738" s="868"/>
      <c r="H3738" s="869" t="s">
        <v>28</v>
      </c>
      <c r="I3738" s="869"/>
      <c r="J3738" s="870" t="str">
        <f>J3693</f>
        <v>一般国道　316号</v>
      </c>
      <c r="K3738" s="870"/>
      <c r="L3738" s="870"/>
      <c r="M3738" s="871" t="s">
        <v>255</v>
      </c>
      <c r="N3738" s="871"/>
      <c r="O3738" s="871"/>
      <c r="P3738" s="872" t="str">
        <f>P3693</f>
        <v>株式会社ニュージェック</v>
      </c>
      <c r="Q3738" s="872"/>
      <c r="R3738" s="872"/>
      <c r="S3738" s="562" t="s">
        <v>220</v>
      </c>
      <c r="T3738" s="564"/>
      <c r="U3738" s="873">
        <f>U3693</f>
        <v>44294</v>
      </c>
      <c r="V3738" s="874"/>
      <c r="W3738" s="875"/>
      <c r="Y3738" s="242" t="s">
        <v>554</v>
      </c>
    </row>
    <row r="3739" spans="2:31" s="256" customFormat="1" ht="20.100000000000001" customHeight="1" x14ac:dyDescent="0.15">
      <c r="B3739" s="259" t="s">
        <v>0</v>
      </c>
      <c r="C3739" s="259"/>
      <c r="D3739" s="879" t="str">
        <f>D3694</f>
        <v>美祢トンネル</v>
      </c>
      <c r="E3739" s="879"/>
      <c r="F3739" s="879"/>
      <c r="G3739" s="879"/>
      <c r="H3739" s="541" t="s">
        <v>1</v>
      </c>
      <c r="I3739" s="541"/>
      <c r="J3739" s="870" t="str">
        <f>J3694</f>
        <v>宇部土木建築事務所</v>
      </c>
      <c r="K3739" s="870"/>
      <c r="L3739" s="870"/>
      <c r="M3739" s="871" t="s">
        <v>256</v>
      </c>
      <c r="N3739" s="871"/>
      <c r="O3739" s="871"/>
      <c r="P3739" s="872" t="str">
        <f>P3694</f>
        <v>石村　勝伸</v>
      </c>
      <c r="Q3739" s="872"/>
      <c r="R3739" s="872"/>
      <c r="S3739" s="705"/>
      <c r="T3739" s="706"/>
      <c r="U3739" s="876"/>
      <c r="V3739" s="877"/>
      <c r="W3739" s="878"/>
      <c r="Y3739" s="242" t="s">
        <v>54</v>
      </c>
    </row>
    <row r="3740" spans="2:31" s="256" customFormat="1" ht="20.100000000000001" customHeight="1" x14ac:dyDescent="0.15">
      <c r="B3740" s="861" t="s">
        <v>564</v>
      </c>
      <c r="C3740" s="839" t="s">
        <v>565</v>
      </c>
      <c r="D3740" s="883" t="s">
        <v>788</v>
      </c>
      <c r="E3740" s="884"/>
      <c r="F3740" s="846"/>
      <c r="G3740" s="847"/>
      <c r="H3740" s="847"/>
      <c r="I3740" s="847"/>
      <c r="J3740" s="847"/>
      <c r="K3740" s="847"/>
      <c r="L3740" s="848"/>
      <c r="M3740" s="861" t="s">
        <v>564</v>
      </c>
      <c r="N3740" s="839" t="s">
        <v>565</v>
      </c>
      <c r="O3740" s="883" t="s">
        <v>789</v>
      </c>
      <c r="P3740" s="884"/>
      <c r="Q3740" s="846"/>
      <c r="R3740" s="847"/>
      <c r="S3740" s="847"/>
      <c r="T3740" s="847"/>
      <c r="U3740" s="847"/>
      <c r="V3740" s="847"/>
      <c r="W3740" s="848"/>
      <c r="Y3740" s="242" t="s">
        <v>55</v>
      </c>
    </row>
    <row r="3741" spans="2:31" s="256" customFormat="1" ht="20.100000000000001" customHeight="1" x14ac:dyDescent="0.15">
      <c r="B3741" s="859"/>
      <c r="C3741" s="830"/>
      <c r="D3741" s="880"/>
      <c r="E3741" s="881"/>
      <c r="F3741" s="849"/>
      <c r="G3741" s="850"/>
      <c r="H3741" s="850"/>
      <c r="I3741" s="850"/>
      <c r="J3741" s="850"/>
      <c r="K3741" s="850"/>
      <c r="L3741" s="851"/>
      <c r="M3741" s="859"/>
      <c r="N3741" s="830"/>
      <c r="O3741" s="880"/>
      <c r="P3741" s="881"/>
      <c r="Q3741" s="849"/>
      <c r="R3741" s="850"/>
      <c r="S3741" s="850"/>
      <c r="T3741" s="850"/>
      <c r="U3741" s="850"/>
      <c r="V3741" s="850"/>
      <c r="W3741" s="851"/>
    </row>
    <row r="3742" spans="2:31" s="256" customFormat="1" ht="20.100000000000001" customHeight="1" x14ac:dyDescent="0.15">
      <c r="B3742" s="859"/>
      <c r="C3742" s="839" t="s">
        <v>2</v>
      </c>
      <c r="D3742" s="842">
        <v>4</v>
      </c>
      <c r="E3742" s="843"/>
      <c r="F3742" s="849"/>
      <c r="G3742" s="850"/>
      <c r="H3742" s="850"/>
      <c r="I3742" s="850"/>
      <c r="J3742" s="850"/>
      <c r="K3742" s="850"/>
      <c r="L3742" s="851"/>
      <c r="M3742" s="859"/>
      <c r="N3742" s="839" t="s">
        <v>2</v>
      </c>
      <c r="O3742" s="842">
        <v>1</v>
      </c>
      <c r="P3742" s="843"/>
      <c r="Q3742" s="849"/>
      <c r="R3742" s="850"/>
      <c r="S3742" s="850"/>
      <c r="T3742" s="850"/>
      <c r="U3742" s="850"/>
      <c r="V3742" s="850"/>
      <c r="W3742" s="851"/>
    </row>
    <row r="3743" spans="2:31" s="256" customFormat="1" ht="20.100000000000001" customHeight="1" x14ac:dyDescent="0.15">
      <c r="B3743" s="860"/>
      <c r="C3743" s="830"/>
      <c r="D3743" s="844"/>
      <c r="E3743" s="845"/>
      <c r="F3743" s="849"/>
      <c r="G3743" s="850"/>
      <c r="H3743" s="850"/>
      <c r="I3743" s="850"/>
      <c r="J3743" s="850"/>
      <c r="K3743" s="850"/>
      <c r="L3743" s="851"/>
      <c r="M3743" s="860"/>
      <c r="N3743" s="830"/>
      <c r="O3743" s="844"/>
      <c r="P3743" s="845"/>
      <c r="Q3743" s="849"/>
      <c r="R3743" s="850"/>
      <c r="S3743" s="850"/>
      <c r="T3743" s="850"/>
      <c r="U3743" s="850"/>
      <c r="V3743" s="850"/>
      <c r="W3743" s="851"/>
    </row>
    <row r="3744" spans="2:31" s="256" customFormat="1" ht="17.100000000000001" customHeight="1" x14ac:dyDescent="0.15">
      <c r="B3744" s="574" t="s">
        <v>566</v>
      </c>
      <c r="C3744" s="574" t="s">
        <v>3</v>
      </c>
      <c r="D3744" s="842" t="s">
        <v>331</v>
      </c>
      <c r="E3744" s="843"/>
      <c r="F3744" s="849"/>
      <c r="G3744" s="850"/>
      <c r="H3744" s="850"/>
      <c r="I3744" s="850"/>
      <c r="J3744" s="850"/>
      <c r="K3744" s="850"/>
      <c r="L3744" s="851"/>
      <c r="M3744" s="574" t="s">
        <v>566</v>
      </c>
      <c r="N3744" s="574" t="s">
        <v>3</v>
      </c>
      <c r="O3744" s="842" t="s">
        <v>534</v>
      </c>
      <c r="P3744" s="843"/>
      <c r="Q3744" s="849"/>
      <c r="R3744" s="850"/>
      <c r="S3744" s="850"/>
      <c r="T3744" s="850"/>
      <c r="U3744" s="850"/>
      <c r="V3744" s="850"/>
      <c r="W3744" s="851"/>
      <c r="AA3744" s="257"/>
      <c r="AB3744" s="257"/>
      <c r="AC3744" s="257"/>
      <c r="AD3744" s="257"/>
      <c r="AE3744" s="257"/>
    </row>
    <row r="3745" spans="2:31" s="256" customFormat="1" ht="17.100000000000001" customHeight="1" x14ac:dyDescent="0.15">
      <c r="B3745" s="574"/>
      <c r="C3745" s="574"/>
      <c r="D3745" s="844"/>
      <c r="E3745" s="845"/>
      <c r="F3745" s="849"/>
      <c r="G3745" s="850"/>
      <c r="H3745" s="850"/>
      <c r="I3745" s="850"/>
      <c r="J3745" s="850"/>
      <c r="K3745" s="850"/>
      <c r="L3745" s="851"/>
      <c r="M3745" s="574"/>
      <c r="N3745" s="574"/>
      <c r="O3745" s="844"/>
      <c r="P3745" s="845"/>
      <c r="Q3745" s="849"/>
      <c r="R3745" s="850"/>
      <c r="S3745" s="850"/>
      <c r="T3745" s="850"/>
      <c r="U3745" s="850"/>
      <c r="V3745" s="850"/>
      <c r="W3745" s="851"/>
      <c r="AA3745" s="257"/>
      <c r="AB3745" s="257"/>
      <c r="AC3745" s="257"/>
      <c r="AD3745" s="257"/>
      <c r="AE3745" s="257"/>
    </row>
    <row r="3746" spans="2:31" s="256" customFormat="1" ht="17.100000000000001" customHeight="1" x14ac:dyDescent="0.15">
      <c r="B3746" s="574"/>
      <c r="C3746" s="574" t="s">
        <v>4</v>
      </c>
      <c r="D3746" s="842" t="s">
        <v>356</v>
      </c>
      <c r="E3746" s="843"/>
      <c r="F3746" s="849"/>
      <c r="G3746" s="850"/>
      <c r="H3746" s="850"/>
      <c r="I3746" s="850"/>
      <c r="J3746" s="850"/>
      <c r="K3746" s="850"/>
      <c r="L3746" s="851"/>
      <c r="M3746" s="574"/>
      <c r="N3746" s="574" t="s">
        <v>4</v>
      </c>
      <c r="O3746" s="842" t="s">
        <v>485</v>
      </c>
      <c r="P3746" s="843"/>
      <c r="Q3746" s="849"/>
      <c r="R3746" s="850"/>
      <c r="S3746" s="850"/>
      <c r="T3746" s="850"/>
      <c r="U3746" s="850"/>
      <c r="V3746" s="850"/>
      <c r="W3746" s="851"/>
      <c r="AA3746" s="257"/>
      <c r="AB3746" s="257"/>
      <c r="AC3746" s="257"/>
      <c r="AD3746" s="257"/>
      <c r="AE3746" s="257"/>
    </row>
    <row r="3747" spans="2:31" s="256" customFormat="1" ht="17.100000000000001" customHeight="1" x14ac:dyDescent="0.15">
      <c r="B3747" s="574"/>
      <c r="C3747" s="574"/>
      <c r="D3747" s="844"/>
      <c r="E3747" s="845"/>
      <c r="F3747" s="849"/>
      <c r="G3747" s="850"/>
      <c r="H3747" s="850"/>
      <c r="I3747" s="850"/>
      <c r="J3747" s="850"/>
      <c r="K3747" s="850"/>
      <c r="L3747" s="851"/>
      <c r="M3747" s="574"/>
      <c r="N3747" s="574"/>
      <c r="O3747" s="844"/>
      <c r="P3747" s="845"/>
      <c r="Q3747" s="849"/>
      <c r="R3747" s="850"/>
      <c r="S3747" s="850"/>
      <c r="T3747" s="850"/>
      <c r="U3747" s="850"/>
      <c r="V3747" s="850"/>
      <c r="W3747" s="851"/>
      <c r="AA3747" s="257"/>
      <c r="AB3747" s="257"/>
      <c r="AC3747" s="257"/>
      <c r="AD3747" s="257"/>
      <c r="AE3747" s="257"/>
    </row>
    <row r="3748" spans="2:31" s="256" customFormat="1" ht="17.100000000000001" customHeight="1" x14ac:dyDescent="0.15">
      <c r="B3748" s="522" t="s">
        <v>5</v>
      </c>
      <c r="C3748" s="524"/>
      <c r="D3748" s="827" t="s">
        <v>333</v>
      </c>
      <c r="E3748" s="828"/>
      <c r="F3748" s="849"/>
      <c r="G3748" s="850"/>
      <c r="H3748" s="850"/>
      <c r="I3748" s="850"/>
      <c r="J3748" s="850"/>
      <c r="K3748" s="850"/>
      <c r="L3748" s="851"/>
      <c r="M3748" s="522" t="s">
        <v>5</v>
      </c>
      <c r="N3748" s="524"/>
      <c r="O3748" s="827" t="s">
        <v>332</v>
      </c>
      <c r="P3748" s="828"/>
      <c r="Q3748" s="849"/>
      <c r="R3748" s="850"/>
      <c r="S3748" s="850"/>
      <c r="T3748" s="850"/>
      <c r="U3748" s="850"/>
      <c r="V3748" s="850"/>
      <c r="W3748" s="851"/>
      <c r="AA3748" s="257"/>
      <c r="AB3748" s="257"/>
      <c r="AC3748" s="257"/>
      <c r="AD3748" s="257"/>
      <c r="AE3748" s="257"/>
    </row>
    <row r="3749" spans="2:31" s="256" customFormat="1" ht="17.100000000000001" customHeight="1" x14ac:dyDescent="0.15">
      <c r="B3749" s="522" t="s">
        <v>6</v>
      </c>
      <c r="C3749" s="524"/>
      <c r="D3749" s="844" t="s">
        <v>340</v>
      </c>
      <c r="E3749" s="845"/>
      <c r="F3749" s="849"/>
      <c r="G3749" s="850"/>
      <c r="H3749" s="850"/>
      <c r="I3749" s="850"/>
      <c r="J3749" s="850"/>
      <c r="K3749" s="850"/>
      <c r="L3749" s="851"/>
      <c r="M3749" s="522" t="s">
        <v>6</v>
      </c>
      <c r="N3749" s="524"/>
      <c r="O3749" s="844" t="s">
        <v>532</v>
      </c>
      <c r="P3749" s="845"/>
      <c r="Q3749" s="849"/>
      <c r="R3749" s="850"/>
      <c r="S3749" s="850"/>
      <c r="T3749" s="850"/>
      <c r="U3749" s="850"/>
      <c r="V3749" s="850"/>
      <c r="W3749" s="851"/>
    </row>
    <row r="3750" spans="2:31" s="256" customFormat="1" ht="17.100000000000001" customHeight="1" x14ac:dyDescent="0.15">
      <c r="B3750" s="562" t="s">
        <v>29</v>
      </c>
      <c r="C3750" s="831" t="s">
        <v>267</v>
      </c>
      <c r="D3750" s="832"/>
      <c r="E3750" s="260"/>
      <c r="F3750" s="849"/>
      <c r="G3750" s="850"/>
      <c r="H3750" s="850"/>
      <c r="I3750" s="850"/>
      <c r="J3750" s="850"/>
      <c r="K3750" s="850"/>
      <c r="L3750" s="851"/>
      <c r="M3750" s="562" t="s">
        <v>29</v>
      </c>
      <c r="N3750" s="831" t="s">
        <v>267</v>
      </c>
      <c r="O3750" s="832"/>
      <c r="P3750" s="260"/>
      <c r="Q3750" s="849"/>
      <c r="R3750" s="850"/>
      <c r="S3750" s="850"/>
      <c r="T3750" s="850"/>
      <c r="U3750" s="850"/>
      <c r="V3750" s="850"/>
      <c r="W3750" s="851"/>
    </row>
    <row r="3751" spans="2:31" s="256" customFormat="1" ht="17.100000000000001" customHeight="1" x14ac:dyDescent="0.15">
      <c r="B3751" s="565"/>
      <c r="C3751" s="831" t="s">
        <v>268</v>
      </c>
      <c r="D3751" s="832"/>
      <c r="E3751" s="261" t="s">
        <v>554</v>
      </c>
      <c r="F3751" s="852"/>
      <c r="G3751" s="853"/>
      <c r="H3751" s="853"/>
      <c r="I3751" s="853"/>
      <c r="J3751" s="853"/>
      <c r="K3751" s="853"/>
      <c r="L3751" s="854"/>
      <c r="M3751" s="565"/>
      <c r="N3751" s="831" t="s">
        <v>268</v>
      </c>
      <c r="O3751" s="832"/>
      <c r="P3751" s="261" t="s">
        <v>551</v>
      </c>
      <c r="Q3751" s="852"/>
      <c r="R3751" s="853"/>
      <c r="S3751" s="853"/>
      <c r="T3751" s="853"/>
      <c r="U3751" s="853"/>
      <c r="V3751" s="853"/>
      <c r="W3751" s="854"/>
    </row>
    <row r="3752" spans="2:31" s="256" customFormat="1" ht="17.100000000000001" customHeight="1" x14ac:dyDescent="0.15">
      <c r="B3752" s="522" t="s">
        <v>7</v>
      </c>
      <c r="C3752" s="523"/>
      <c r="D3752" s="524"/>
      <c r="E3752" s="833" t="s">
        <v>1519</v>
      </c>
      <c r="F3752" s="857"/>
      <c r="G3752" s="857"/>
      <c r="H3752" s="857"/>
      <c r="I3752" s="857"/>
      <c r="J3752" s="857"/>
      <c r="K3752" s="857"/>
      <c r="L3752" s="858"/>
      <c r="M3752" s="522" t="s">
        <v>7</v>
      </c>
      <c r="N3752" s="523"/>
      <c r="O3752" s="524"/>
      <c r="P3752" s="813" t="s">
        <v>1124</v>
      </c>
      <c r="Q3752" s="814"/>
      <c r="R3752" s="814"/>
      <c r="S3752" s="814"/>
      <c r="T3752" s="814"/>
      <c r="U3752" s="814"/>
      <c r="V3752" s="814"/>
      <c r="W3752" s="815"/>
    </row>
    <row r="3753" spans="2:31" s="256" customFormat="1" ht="17.100000000000001" customHeight="1" x14ac:dyDescent="0.15">
      <c r="B3753" s="522" t="s">
        <v>46</v>
      </c>
      <c r="C3753" s="523"/>
      <c r="D3753" s="524"/>
      <c r="E3753" s="813" t="s">
        <v>1116</v>
      </c>
      <c r="F3753" s="814"/>
      <c r="G3753" s="814"/>
      <c r="H3753" s="814"/>
      <c r="I3753" s="814"/>
      <c r="J3753" s="814"/>
      <c r="K3753" s="814"/>
      <c r="L3753" s="815"/>
      <c r="M3753" s="522" t="s">
        <v>46</v>
      </c>
      <c r="N3753" s="523"/>
      <c r="O3753" s="524"/>
      <c r="P3753" s="813" t="s">
        <v>1171</v>
      </c>
      <c r="Q3753" s="814"/>
      <c r="R3753" s="814"/>
      <c r="S3753" s="814"/>
      <c r="T3753" s="814"/>
      <c r="U3753" s="814"/>
      <c r="V3753" s="814"/>
      <c r="W3753" s="815"/>
    </row>
    <row r="3754" spans="2:31" s="256" customFormat="1" ht="17.100000000000001" customHeight="1" x14ac:dyDescent="0.15">
      <c r="B3754" s="522" t="s">
        <v>270</v>
      </c>
      <c r="C3754" s="523"/>
      <c r="D3754" s="524"/>
      <c r="E3754" s="813" t="s">
        <v>516</v>
      </c>
      <c r="F3754" s="814"/>
      <c r="G3754" s="814"/>
      <c r="H3754" s="855"/>
      <c r="I3754" s="855"/>
      <c r="J3754" s="855"/>
      <c r="K3754" s="855"/>
      <c r="L3754" s="856"/>
      <c r="M3754" s="522" t="s">
        <v>270</v>
      </c>
      <c r="N3754" s="523"/>
      <c r="O3754" s="524"/>
      <c r="P3754" s="813" t="s">
        <v>516</v>
      </c>
      <c r="Q3754" s="814"/>
      <c r="R3754" s="814"/>
      <c r="S3754" s="855"/>
      <c r="T3754" s="855"/>
      <c r="U3754" s="855"/>
      <c r="V3754" s="855"/>
      <c r="W3754" s="856"/>
    </row>
    <row r="3755" spans="2:31" s="256" customFormat="1" ht="17.100000000000001" customHeight="1" x14ac:dyDescent="0.15">
      <c r="B3755" s="522" t="s">
        <v>289</v>
      </c>
      <c r="C3755" s="523"/>
      <c r="D3755" s="524"/>
      <c r="E3755" s="813" t="s">
        <v>555</v>
      </c>
      <c r="F3755" s="814"/>
      <c r="G3755" s="814"/>
      <c r="H3755" s="816" t="s">
        <v>8</v>
      </c>
      <c r="I3755" s="817"/>
      <c r="J3755" s="818"/>
      <c r="K3755" s="819"/>
      <c r="L3755" s="820"/>
      <c r="M3755" s="522" t="s">
        <v>289</v>
      </c>
      <c r="N3755" s="523"/>
      <c r="O3755" s="524"/>
      <c r="P3755" s="813" t="s">
        <v>555</v>
      </c>
      <c r="Q3755" s="814"/>
      <c r="R3755" s="814"/>
      <c r="S3755" s="816" t="s">
        <v>8</v>
      </c>
      <c r="T3755" s="817"/>
      <c r="U3755" s="818"/>
      <c r="V3755" s="819"/>
      <c r="W3755" s="820"/>
    </row>
    <row r="3756" spans="2:31" s="256" customFormat="1" ht="17.100000000000001" customHeight="1" x14ac:dyDescent="0.15">
      <c r="B3756" s="565" t="s">
        <v>567</v>
      </c>
      <c r="C3756" s="566"/>
      <c r="D3756" s="885" t="s">
        <v>1117</v>
      </c>
      <c r="E3756" s="886"/>
      <c r="F3756" s="886"/>
      <c r="G3756" s="886"/>
      <c r="H3756" s="886"/>
      <c r="I3756" s="886"/>
      <c r="J3756" s="886"/>
      <c r="K3756" s="886"/>
      <c r="L3756" s="887"/>
      <c r="M3756" s="522" t="s">
        <v>567</v>
      </c>
      <c r="N3756" s="523"/>
      <c r="O3756" s="821" t="s">
        <v>1353</v>
      </c>
      <c r="P3756" s="822"/>
      <c r="Q3756" s="822"/>
      <c r="R3756" s="822"/>
      <c r="S3756" s="822"/>
      <c r="T3756" s="822"/>
      <c r="U3756" s="822"/>
      <c r="V3756" s="822"/>
      <c r="W3756" s="823"/>
    </row>
    <row r="3757" spans="2:31" s="256" customFormat="1" ht="20.100000000000001" customHeight="1" x14ac:dyDescent="0.15">
      <c r="B3757" s="861" t="s">
        <v>564</v>
      </c>
      <c r="C3757" s="839" t="s">
        <v>565</v>
      </c>
      <c r="D3757" s="883" t="s">
        <v>790</v>
      </c>
      <c r="E3757" s="884"/>
      <c r="F3757" s="846"/>
      <c r="G3757" s="847"/>
      <c r="H3757" s="847"/>
      <c r="I3757" s="847"/>
      <c r="J3757" s="847"/>
      <c r="K3757" s="847"/>
      <c r="L3757" s="848"/>
      <c r="M3757" s="861" t="s">
        <v>564</v>
      </c>
      <c r="N3757" s="839" t="s">
        <v>565</v>
      </c>
      <c r="O3757" s="883" t="s">
        <v>790</v>
      </c>
      <c r="P3757" s="884"/>
      <c r="Q3757" s="846"/>
      <c r="R3757" s="847"/>
      <c r="S3757" s="847"/>
      <c r="T3757" s="847"/>
      <c r="U3757" s="847"/>
      <c r="V3757" s="847"/>
      <c r="W3757" s="848"/>
    </row>
    <row r="3758" spans="2:31" s="256" customFormat="1" ht="20.100000000000001" customHeight="1" x14ac:dyDescent="0.15">
      <c r="B3758" s="859"/>
      <c r="C3758" s="830"/>
      <c r="D3758" s="880"/>
      <c r="E3758" s="881"/>
      <c r="F3758" s="849"/>
      <c r="G3758" s="850"/>
      <c r="H3758" s="850"/>
      <c r="I3758" s="850"/>
      <c r="J3758" s="850"/>
      <c r="K3758" s="850"/>
      <c r="L3758" s="851"/>
      <c r="M3758" s="859"/>
      <c r="N3758" s="830"/>
      <c r="O3758" s="880"/>
      <c r="P3758" s="881"/>
      <c r="Q3758" s="849"/>
      <c r="R3758" s="850"/>
      <c r="S3758" s="850"/>
      <c r="T3758" s="850"/>
      <c r="U3758" s="850"/>
      <c r="V3758" s="850"/>
      <c r="W3758" s="851"/>
    </row>
    <row r="3759" spans="2:31" s="256" customFormat="1" ht="20.100000000000001" customHeight="1" x14ac:dyDescent="0.15">
      <c r="B3759" s="859"/>
      <c r="C3759" s="839" t="s">
        <v>2</v>
      </c>
      <c r="D3759" s="842">
        <v>1</v>
      </c>
      <c r="E3759" s="843"/>
      <c r="F3759" s="849"/>
      <c r="G3759" s="850"/>
      <c r="H3759" s="850"/>
      <c r="I3759" s="850"/>
      <c r="J3759" s="850"/>
      <c r="K3759" s="850"/>
      <c r="L3759" s="851"/>
      <c r="M3759" s="859"/>
      <c r="N3759" s="839" t="s">
        <v>2</v>
      </c>
      <c r="O3759" s="842">
        <v>2</v>
      </c>
      <c r="P3759" s="843"/>
      <c r="Q3759" s="849"/>
      <c r="R3759" s="850"/>
      <c r="S3759" s="850"/>
      <c r="T3759" s="850"/>
      <c r="U3759" s="850"/>
      <c r="V3759" s="850"/>
      <c r="W3759" s="851"/>
    </row>
    <row r="3760" spans="2:31" s="256" customFormat="1" ht="20.100000000000001" customHeight="1" x14ac:dyDescent="0.15">
      <c r="B3760" s="860"/>
      <c r="C3760" s="830"/>
      <c r="D3760" s="844"/>
      <c r="E3760" s="845"/>
      <c r="F3760" s="849"/>
      <c r="G3760" s="850"/>
      <c r="H3760" s="850"/>
      <c r="I3760" s="850"/>
      <c r="J3760" s="850"/>
      <c r="K3760" s="850"/>
      <c r="L3760" s="851"/>
      <c r="M3760" s="860"/>
      <c r="N3760" s="830"/>
      <c r="O3760" s="844"/>
      <c r="P3760" s="845"/>
      <c r="Q3760" s="849"/>
      <c r="R3760" s="850"/>
      <c r="S3760" s="850"/>
      <c r="T3760" s="850"/>
      <c r="U3760" s="850"/>
      <c r="V3760" s="850"/>
      <c r="W3760" s="851"/>
    </row>
    <row r="3761" spans="2:31" s="256" customFormat="1" ht="17.100000000000001" customHeight="1" x14ac:dyDescent="0.15">
      <c r="B3761" s="574" t="s">
        <v>566</v>
      </c>
      <c r="C3761" s="574" t="s">
        <v>3</v>
      </c>
      <c r="D3761" s="842" t="s">
        <v>534</v>
      </c>
      <c r="E3761" s="843"/>
      <c r="F3761" s="849"/>
      <c r="G3761" s="850"/>
      <c r="H3761" s="850"/>
      <c r="I3761" s="850"/>
      <c r="J3761" s="850"/>
      <c r="K3761" s="850"/>
      <c r="L3761" s="851"/>
      <c r="M3761" s="574" t="s">
        <v>566</v>
      </c>
      <c r="N3761" s="574" t="s">
        <v>3</v>
      </c>
      <c r="O3761" s="842" t="s">
        <v>534</v>
      </c>
      <c r="P3761" s="843"/>
      <c r="Q3761" s="849"/>
      <c r="R3761" s="850"/>
      <c r="S3761" s="850"/>
      <c r="T3761" s="850"/>
      <c r="U3761" s="850"/>
      <c r="V3761" s="850"/>
      <c r="W3761" s="851"/>
    </row>
    <row r="3762" spans="2:31" s="256" customFormat="1" ht="17.100000000000001" customHeight="1" x14ac:dyDescent="0.15">
      <c r="B3762" s="574"/>
      <c r="C3762" s="574"/>
      <c r="D3762" s="844"/>
      <c r="E3762" s="845"/>
      <c r="F3762" s="849"/>
      <c r="G3762" s="850"/>
      <c r="H3762" s="850"/>
      <c r="I3762" s="850"/>
      <c r="J3762" s="850"/>
      <c r="K3762" s="850"/>
      <c r="L3762" s="851"/>
      <c r="M3762" s="574"/>
      <c r="N3762" s="574"/>
      <c r="O3762" s="844"/>
      <c r="P3762" s="845"/>
      <c r="Q3762" s="849"/>
      <c r="R3762" s="850"/>
      <c r="S3762" s="850"/>
      <c r="T3762" s="850"/>
      <c r="U3762" s="850"/>
      <c r="V3762" s="850"/>
      <c r="W3762" s="851"/>
    </row>
    <row r="3763" spans="2:31" s="256" customFormat="1" ht="17.100000000000001" customHeight="1" x14ac:dyDescent="0.15">
      <c r="B3763" s="574"/>
      <c r="C3763" s="574" t="s">
        <v>4</v>
      </c>
      <c r="D3763" s="842" t="s">
        <v>486</v>
      </c>
      <c r="E3763" s="843"/>
      <c r="F3763" s="849"/>
      <c r="G3763" s="850"/>
      <c r="H3763" s="850"/>
      <c r="I3763" s="850"/>
      <c r="J3763" s="850"/>
      <c r="K3763" s="850"/>
      <c r="L3763" s="851"/>
      <c r="M3763" s="574"/>
      <c r="N3763" s="574" t="s">
        <v>4</v>
      </c>
      <c r="O3763" s="842" t="s">
        <v>486</v>
      </c>
      <c r="P3763" s="843"/>
      <c r="Q3763" s="849"/>
      <c r="R3763" s="850"/>
      <c r="S3763" s="850"/>
      <c r="T3763" s="850"/>
      <c r="U3763" s="850"/>
      <c r="V3763" s="850"/>
      <c r="W3763" s="851"/>
    </row>
    <row r="3764" spans="2:31" s="256" customFormat="1" ht="17.100000000000001" customHeight="1" x14ac:dyDescent="0.15">
      <c r="B3764" s="574"/>
      <c r="C3764" s="574"/>
      <c r="D3764" s="844"/>
      <c r="E3764" s="845"/>
      <c r="F3764" s="849"/>
      <c r="G3764" s="850"/>
      <c r="H3764" s="850"/>
      <c r="I3764" s="850"/>
      <c r="J3764" s="850"/>
      <c r="K3764" s="850"/>
      <c r="L3764" s="851"/>
      <c r="M3764" s="574"/>
      <c r="N3764" s="574"/>
      <c r="O3764" s="844"/>
      <c r="P3764" s="845"/>
      <c r="Q3764" s="849"/>
      <c r="R3764" s="850"/>
      <c r="S3764" s="850"/>
      <c r="T3764" s="850"/>
      <c r="U3764" s="850"/>
      <c r="V3764" s="850"/>
      <c r="W3764" s="851"/>
    </row>
    <row r="3765" spans="2:31" s="256" customFormat="1" ht="17.100000000000001" customHeight="1" x14ac:dyDescent="0.15">
      <c r="B3765" s="522" t="s">
        <v>5</v>
      </c>
      <c r="C3765" s="524"/>
      <c r="D3765" s="827" t="s">
        <v>333</v>
      </c>
      <c r="E3765" s="828"/>
      <c r="F3765" s="849"/>
      <c r="G3765" s="850"/>
      <c r="H3765" s="850"/>
      <c r="I3765" s="850"/>
      <c r="J3765" s="850"/>
      <c r="K3765" s="850"/>
      <c r="L3765" s="851"/>
      <c r="M3765" s="522" t="s">
        <v>5</v>
      </c>
      <c r="N3765" s="524"/>
      <c r="O3765" s="827" t="s">
        <v>332</v>
      </c>
      <c r="P3765" s="828"/>
      <c r="Q3765" s="849"/>
      <c r="R3765" s="850"/>
      <c r="S3765" s="850"/>
      <c r="T3765" s="850"/>
      <c r="U3765" s="850"/>
      <c r="V3765" s="850"/>
      <c r="W3765" s="851"/>
    </row>
    <row r="3766" spans="2:31" s="256" customFormat="1" ht="17.100000000000001" customHeight="1" x14ac:dyDescent="0.15">
      <c r="B3766" s="522" t="s">
        <v>6</v>
      </c>
      <c r="C3766" s="524"/>
      <c r="D3766" s="844" t="s">
        <v>333</v>
      </c>
      <c r="E3766" s="845"/>
      <c r="F3766" s="849"/>
      <c r="G3766" s="850"/>
      <c r="H3766" s="850"/>
      <c r="I3766" s="850"/>
      <c r="J3766" s="850"/>
      <c r="K3766" s="850"/>
      <c r="L3766" s="851"/>
      <c r="M3766" s="522" t="s">
        <v>6</v>
      </c>
      <c r="N3766" s="524"/>
      <c r="O3766" s="844" t="s">
        <v>532</v>
      </c>
      <c r="P3766" s="845"/>
      <c r="Q3766" s="849"/>
      <c r="R3766" s="850"/>
      <c r="S3766" s="850"/>
      <c r="T3766" s="850"/>
      <c r="U3766" s="850"/>
      <c r="V3766" s="850"/>
      <c r="W3766" s="851"/>
    </row>
    <row r="3767" spans="2:31" s="256" customFormat="1" ht="17.100000000000001" customHeight="1" x14ac:dyDescent="0.15">
      <c r="B3767" s="562" t="s">
        <v>29</v>
      </c>
      <c r="C3767" s="831" t="s">
        <v>267</v>
      </c>
      <c r="D3767" s="832"/>
      <c r="E3767" s="260"/>
      <c r="F3767" s="849"/>
      <c r="G3767" s="850"/>
      <c r="H3767" s="850"/>
      <c r="I3767" s="850"/>
      <c r="J3767" s="850"/>
      <c r="K3767" s="850"/>
      <c r="L3767" s="851"/>
      <c r="M3767" s="562" t="s">
        <v>29</v>
      </c>
      <c r="N3767" s="831" t="s">
        <v>267</v>
      </c>
      <c r="O3767" s="832"/>
      <c r="P3767" s="260" t="s">
        <v>554</v>
      </c>
      <c r="Q3767" s="849"/>
      <c r="R3767" s="850"/>
      <c r="S3767" s="850"/>
      <c r="T3767" s="850"/>
      <c r="U3767" s="850"/>
      <c r="V3767" s="850"/>
      <c r="W3767" s="851"/>
    </row>
    <row r="3768" spans="2:31" s="256" customFormat="1" ht="17.100000000000001" customHeight="1" x14ac:dyDescent="0.15">
      <c r="B3768" s="565"/>
      <c r="C3768" s="831" t="s">
        <v>268</v>
      </c>
      <c r="D3768" s="832"/>
      <c r="E3768" s="261" t="s">
        <v>551</v>
      </c>
      <c r="F3768" s="852"/>
      <c r="G3768" s="853"/>
      <c r="H3768" s="853"/>
      <c r="I3768" s="853"/>
      <c r="J3768" s="853"/>
      <c r="K3768" s="853"/>
      <c r="L3768" s="854"/>
      <c r="M3768" s="565"/>
      <c r="N3768" s="831" t="s">
        <v>268</v>
      </c>
      <c r="O3768" s="832"/>
      <c r="P3768" s="261" t="s">
        <v>551</v>
      </c>
      <c r="Q3768" s="852"/>
      <c r="R3768" s="853"/>
      <c r="S3768" s="853"/>
      <c r="T3768" s="853"/>
      <c r="U3768" s="853"/>
      <c r="V3768" s="853"/>
      <c r="W3768" s="854"/>
    </row>
    <row r="3769" spans="2:31" s="256" customFormat="1" ht="17.100000000000001" customHeight="1" x14ac:dyDescent="0.15">
      <c r="B3769" s="522" t="s">
        <v>7</v>
      </c>
      <c r="C3769" s="523"/>
      <c r="D3769" s="524"/>
      <c r="E3769" s="833" t="s">
        <v>1226</v>
      </c>
      <c r="F3769" s="857"/>
      <c r="G3769" s="857"/>
      <c r="H3769" s="857"/>
      <c r="I3769" s="857"/>
      <c r="J3769" s="857"/>
      <c r="K3769" s="857"/>
      <c r="L3769" s="858"/>
      <c r="M3769" s="522" t="s">
        <v>7</v>
      </c>
      <c r="N3769" s="523"/>
      <c r="O3769" s="524"/>
      <c r="P3769" s="813" t="s">
        <v>1520</v>
      </c>
      <c r="Q3769" s="814"/>
      <c r="R3769" s="814"/>
      <c r="S3769" s="814"/>
      <c r="T3769" s="814"/>
      <c r="U3769" s="814"/>
      <c r="V3769" s="814"/>
      <c r="W3769" s="815"/>
    </row>
    <row r="3770" spans="2:31" s="256" customFormat="1" ht="17.100000000000001" customHeight="1" x14ac:dyDescent="0.15">
      <c r="B3770" s="522" t="s">
        <v>46</v>
      </c>
      <c r="C3770" s="523"/>
      <c r="D3770" s="524"/>
      <c r="E3770" s="813" t="s">
        <v>1137</v>
      </c>
      <c r="F3770" s="814"/>
      <c r="G3770" s="814"/>
      <c r="H3770" s="814"/>
      <c r="I3770" s="814"/>
      <c r="J3770" s="814"/>
      <c r="K3770" s="814"/>
      <c r="L3770" s="815"/>
      <c r="M3770" s="522" t="s">
        <v>46</v>
      </c>
      <c r="N3770" s="523"/>
      <c r="O3770" s="524"/>
      <c r="P3770" s="813" t="s">
        <v>516</v>
      </c>
      <c r="Q3770" s="814"/>
      <c r="R3770" s="814"/>
      <c r="S3770" s="855"/>
      <c r="T3770" s="855"/>
      <c r="U3770" s="855"/>
      <c r="V3770" s="855"/>
      <c r="W3770" s="856"/>
    </row>
    <row r="3771" spans="2:31" s="256" customFormat="1" ht="17.100000000000001" customHeight="1" x14ac:dyDescent="0.15">
      <c r="B3771" s="522" t="s">
        <v>270</v>
      </c>
      <c r="C3771" s="523"/>
      <c r="D3771" s="524"/>
      <c r="E3771" s="813" t="s">
        <v>516</v>
      </c>
      <c r="F3771" s="814"/>
      <c r="G3771" s="814"/>
      <c r="H3771" s="855"/>
      <c r="I3771" s="855"/>
      <c r="J3771" s="855"/>
      <c r="K3771" s="855"/>
      <c r="L3771" s="856"/>
      <c r="M3771" s="522" t="s">
        <v>270</v>
      </c>
      <c r="N3771" s="523"/>
      <c r="O3771" s="524"/>
      <c r="P3771" s="813" t="s">
        <v>516</v>
      </c>
      <c r="Q3771" s="814"/>
      <c r="R3771" s="814"/>
      <c r="S3771" s="855"/>
      <c r="T3771" s="855"/>
      <c r="U3771" s="855"/>
      <c r="V3771" s="855"/>
      <c r="W3771" s="856"/>
    </row>
    <row r="3772" spans="2:31" s="256" customFormat="1" ht="17.100000000000001" customHeight="1" x14ac:dyDescent="0.15">
      <c r="B3772" s="522" t="s">
        <v>289</v>
      </c>
      <c r="C3772" s="523"/>
      <c r="D3772" s="524"/>
      <c r="E3772" s="813" t="s">
        <v>555</v>
      </c>
      <c r="F3772" s="814"/>
      <c r="G3772" s="814"/>
      <c r="H3772" s="816" t="s">
        <v>8</v>
      </c>
      <c r="I3772" s="817"/>
      <c r="J3772" s="818"/>
      <c r="K3772" s="819"/>
      <c r="L3772" s="820"/>
      <c r="M3772" s="522" t="s">
        <v>289</v>
      </c>
      <c r="N3772" s="523"/>
      <c r="O3772" s="524"/>
      <c r="P3772" s="813" t="s">
        <v>555</v>
      </c>
      <c r="Q3772" s="814"/>
      <c r="R3772" s="814"/>
      <c r="S3772" s="816" t="s">
        <v>8</v>
      </c>
      <c r="T3772" s="817"/>
      <c r="U3772" s="818"/>
      <c r="V3772" s="819"/>
      <c r="W3772" s="820"/>
    </row>
    <row r="3773" spans="2:31" s="256" customFormat="1" ht="17.100000000000001" customHeight="1" x14ac:dyDescent="0.15">
      <c r="B3773" s="865" t="s">
        <v>567</v>
      </c>
      <c r="C3773" s="882"/>
      <c r="D3773" s="821" t="s">
        <v>1229</v>
      </c>
      <c r="E3773" s="822"/>
      <c r="F3773" s="822"/>
      <c r="G3773" s="822"/>
      <c r="H3773" s="822"/>
      <c r="I3773" s="822"/>
      <c r="J3773" s="822"/>
      <c r="K3773" s="822"/>
      <c r="L3773" s="823"/>
      <c r="M3773" s="522" t="s">
        <v>567</v>
      </c>
      <c r="N3773" s="523"/>
      <c r="O3773" s="821" t="s">
        <v>1759</v>
      </c>
      <c r="P3773" s="822"/>
      <c r="Q3773" s="822"/>
      <c r="R3773" s="822"/>
      <c r="S3773" s="822"/>
      <c r="T3773" s="822"/>
      <c r="U3773" s="822"/>
      <c r="V3773" s="822"/>
      <c r="W3773" s="823"/>
    </row>
    <row r="3774" spans="2:31" ht="15" customHeight="1" x14ac:dyDescent="0.15">
      <c r="B3774" s="263"/>
      <c r="C3774" s="824" t="s">
        <v>568</v>
      </c>
      <c r="D3774" s="825"/>
      <c r="E3774" s="825"/>
      <c r="F3774" s="825"/>
      <c r="G3774" s="825"/>
      <c r="H3774" s="825"/>
      <c r="I3774" s="825"/>
      <c r="J3774" s="825"/>
      <c r="K3774" s="825"/>
      <c r="L3774" s="825"/>
      <c r="M3774" s="263"/>
      <c r="N3774" s="263" t="s">
        <v>569</v>
      </c>
      <c r="O3774" s="263"/>
      <c r="P3774" s="263"/>
      <c r="Q3774" s="263"/>
      <c r="R3774" s="263"/>
      <c r="S3774" s="263"/>
      <c r="T3774" s="263"/>
      <c r="U3774" s="263"/>
      <c r="V3774" s="263"/>
      <c r="W3774" s="263"/>
      <c r="AA3774" s="256"/>
      <c r="AB3774" s="256"/>
      <c r="AC3774" s="256"/>
      <c r="AD3774" s="256"/>
      <c r="AE3774" s="256"/>
    </row>
    <row r="3775" spans="2:31" ht="15" customHeight="1" x14ac:dyDescent="0.15">
      <c r="B3775" s="263"/>
      <c r="C3775" s="826"/>
      <c r="D3775" s="826"/>
      <c r="E3775" s="826"/>
      <c r="F3775" s="826"/>
      <c r="G3775" s="826"/>
      <c r="H3775" s="826"/>
      <c r="I3775" s="826"/>
      <c r="J3775" s="826"/>
      <c r="K3775" s="826"/>
      <c r="L3775" s="826"/>
      <c r="M3775" s="263"/>
      <c r="N3775" s="263" t="s">
        <v>570</v>
      </c>
      <c r="O3775" s="263"/>
      <c r="P3775" s="263"/>
      <c r="Q3775" s="263"/>
      <c r="R3775" s="263"/>
      <c r="S3775" s="263"/>
      <c r="T3775" s="263"/>
      <c r="U3775" s="263"/>
      <c r="V3775" s="263"/>
      <c r="W3775" s="263"/>
      <c r="AA3775" s="256"/>
      <c r="AB3775" s="256"/>
      <c r="AC3775" s="256"/>
      <c r="AD3775" s="256"/>
      <c r="AE3775" s="256"/>
    </row>
    <row r="3776" spans="2:31" ht="15" customHeight="1" x14ac:dyDescent="0.15">
      <c r="C3776" s="263" t="s">
        <v>571</v>
      </c>
      <c r="N3776" s="264" t="s">
        <v>517</v>
      </c>
      <c r="O3776" s="264"/>
      <c r="P3776" s="264"/>
      <c r="Q3776" s="264"/>
      <c r="R3776" s="264"/>
      <c r="S3776" s="264"/>
      <c r="T3776" s="264"/>
      <c r="U3776" s="264"/>
      <c r="V3776" s="264"/>
      <c r="AA3776" s="256"/>
      <c r="AB3776" s="256"/>
      <c r="AC3776" s="256"/>
      <c r="AD3776" s="256"/>
      <c r="AE3776" s="256"/>
    </row>
    <row r="3777" spans="2:31" ht="15" customHeight="1" x14ac:dyDescent="0.15">
      <c r="C3777" s="263" t="s">
        <v>573</v>
      </c>
      <c r="N3777" s="264" t="s">
        <v>572</v>
      </c>
      <c r="O3777" s="264"/>
      <c r="P3777" s="264"/>
      <c r="Q3777" s="264"/>
      <c r="R3777" s="264"/>
      <c r="S3777" s="264"/>
      <c r="T3777" s="264"/>
      <c r="U3777" s="264"/>
      <c r="V3777" s="264"/>
      <c r="AA3777" s="256"/>
      <c r="AB3777" s="256"/>
      <c r="AC3777" s="256"/>
      <c r="AD3777" s="256"/>
      <c r="AE3777" s="256"/>
    </row>
    <row r="3778" spans="2:31" x14ac:dyDescent="0.15">
      <c r="C3778" s="264" t="s">
        <v>542</v>
      </c>
      <c r="N3778" s="264" t="s">
        <v>450</v>
      </c>
      <c r="O3778" s="264"/>
      <c r="P3778" s="264"/>
      <c r="Q3778" s="264"/>
      <c r="R3778" s="264"/>
      <c r="S3778" s="264"/>
      <c r="T3778" s="264"/>
      <c r="U3778" s="264"/>
      <c r="V3778" s="264"/>
      <c r="AA3778" s="256"/>
      <c r="AB3778" s="256"/>
      <c r="AC3778" s="256"/>
      <c r="AD3778" s="256"/>
      <c r="AE3778" s="256"/>
    </row>
    <row r="3779" spans="2:31" x14ac:dyDescent="0.15">
      <c r="N3779" s="264"/>
      <c r="AA3779" s="256"/>
      <c r="AB3779" s="256"/>
      <c r="AC3779" s="256"/>
      <c r="AD3779" s="256"/>
      <c r="AE3779" s="256"/>
    </row>
    <row r="3780" spans="2:31" x14ac:dyDescent="0.15">
      <c r="N3780" s="264"/>
      <c r="AA3780" s="256"/>
      <c r="AB3780" s="256"/>
      <c r="AC3780" s="256"/>
      <c r="AD3780" s="256"/>
      <c r="AE3780" s="256"/>
    </row>
    <row r="3781" spans="2:31" ht="9" customHeight="1" x14ac:dyDescent="0.15">
      <c r="AA3781" s="256"/>
      <c r="AB3781" s="256"/>
      <c r="AC3781" s="256"/>
      <c r="AD3781" s="256"/>
      <c r="AE3781" s="256"/>
    </row>
    <row r="3782" spans="2:31" s="256" customFormat="1" ht="22.5" customHeight="1" x14ac:dyDescent="0.15">
      <c r="B3782" s="867" t="s">
        <v>563</v>
      </c>
      <c r="C3782" s="867"/>
      <c r="D3782" s="867"/>
      <c r="E3782" s="867"/>
      <c r="F3782" s="867"/>
      <c r="G3782" s="867"/>
      <c r="H3782" s="867"/>
      <c r="I3782" s="867"/>
      <c r="J3782" s="867"/>
      <c r="K3782" s="867"/>
      <c r="L3782" s="867"/>
      <c r="M3782" s="867"/>
      <c r="N3782" s="867"/>
      <c r="O3782" s="867"/>
      <c r="P3782" s="867"/>
      <c r="Q3782" s="867"/>
      <c r="R3782" s="867"/>
      <c r="S3782" s="867"/>
      <c r="T3782" s="867"/>
      <c r="U3782" s="867"/>
      <c r="V3782" s="867"/>
      <c r="W3782" s="867"/>
      <c r="Y3782" s="242" t="s">
        <v>551</v>
      </c>
    </row>
    <row r="3783" spans="2:31" s="256" customFormat="1" ht="20.100000000000001" customHeight="1" x14ac:dyDescent="0.15">
      <c r="B3783" s="258" t="s">
        <v>27</v>
      </c>
      <c r="C3783" s="258"/>
      <c r="D3783" s="868" t="str">
        <f>D3738</f>
        <v>ミネトンネル</v>
      </c>
      <c r="E3783" s="868"/>
      <c r="F3783" s="868"/>
      <c r="G3783" s="868"/>
      <c r="H3783" s="869" t="s">
        <v>28</v>
      </c>
      <c r="I3783" s="869"/>
      <c r="J3783" s="870" t="str">
        <f>J3738</f>
        <v>一般国道　316号</v>
      </c>
      <c r="K3783" s="870"/>
      <c r="L3783" s="870"/>
      <c r="M3783" s="871" t="s">
        <v>255</v>
      </c>
      <c r="N3783" s="871"/>
      <c r="O3783" s="871"/>
      <c r="P3783" s="872" t="str">
        <f>P3738</f>
        <v>株式会社ニュージェック</v>
      </c>
      <c r="Q3783" s="872"/>
      <c r="R3783" s="872"/>
      <c r="S3783" s="562" t="s">
        <v>220</v>
      </c>
      <c r="T3783" s="564"/>
      <c r="U3783" s="873">
        <f>U3738</f>
        <v>44294</v>
      </c>
      <c r="V3783" s="874"/>
      <c r="W3783" s="875"/>
      <c r="Y3783" s="242" t="s">
        <v>554</v>
      </c>
    </row>
    <row r="3784" spans="2:31" s="256" customFormat="1" ht="20.100000000000001" customHeight="1" x14ac:dyDescent="0.15">
      <c r="B3784" s="259" t="s">
        <v>0</v>
      </c>
      <c r="C3784" s="259"/>
      <c r="D3784" s="879" t="str">
        <f>D3739</f>
        <v>美祢トンネル</v>
      </c>
      <c r="E3784" s="879"/>
      <c r="F3784" s="879"/>
      <c r="G3784" s="879"/>
      <c r="H3784" s="541" t="s">
        <v>1</v>
      </c>
      <c r="I3784" s="541"/>
      <c r="J3784" s="870" t="str">
        <f>J3739</f>
        <v>宇部土木建築事務所</v>
      </c>
      <c r="K3784" s="870"/>
      <c r="L3784" s="870"/>
      <c r="M3784" s="871" t="s">
        <v>256</v>
      </c>
      <c r="N3784" s="871"/>
      <c r="O3784" s="871"/>
      <c r="P3784" s="872" t="str">
        <f>P3739</f>
        <v>石村　勝伸</v>
      </c>
      <c r="Q3784" s="872"/>
      <c r="R3784" s="872"/>
      <c r="S3784" s="705"/>
      <c r="T3784" s="706"/>
      <c r="U3784" s="876"/>
      <c r="V3784" s="877"/>
      <c r="W3784" s="878"/>
      <c r="Y3784" s="242" t="s">
        <v>54</v>
      </c>
    </row>
    <row r="3785" spans="2:31" s="256" customFormat="1" ht="20.100000000000001" customHeight="1" x14ac:dyDescent="0.15">
      <c r="B3785" s="861" t="s">
        <v>564</v>
      </c>
      <c r="C3785" s="839" t="s">
        <v>565</v>
      </c>
      <c r="D3785" s="883" t="s">
        <v>791</v>
      </c>
      <c r="E3785" s="884"/>
      <c r="F3785" s="846"/>
      <c r="G3785" s="847"/>
      <c r="H3785" s="847"/>
      <c r="I3785" s="847"/>
      <c r="J3785" s="847"/>
      <c r="K3785" s="847"/>
      <c r="L3785" s="848"/>
      <c r="M3785" s="861" t="s">
        <v>564</v>
      </c>
      <c r="N3785" s="839" t="s">
        <v>565</v>
      </c>
      <c r="O3785" s="883" t="s">
        <v>791</v>
      </c>
      <c r="P3785" s="884"/>
      <c r="Q3785" s="846"/>
      <c r="R3785" s="847"/>
      <c r="S3785" s="847"/>
      <c r="T3785" s="847"/>
      <c r="U3785" s="847"/>
      <c r="V3785" s="847"/>
      <c r="W3785" s="848"/>
      <c r="Y3785" s="242" t="s">
        <v>55</v>
      </c>
    </row>
    <row r="3786" spans="2:31" s="256" customFormat="1" ht="20.100000000000001" customHeight="1" x14ac:dyDescent="0.15">
      <c r="B3786" s="859"/>
      <c r="C3786" s="830"/>
      <c r="D3786" s="880"/>
      <c r="E3786" s="881"/>
      <c r="F3786" s="849"/>
      <c r="G3786" s="850"/>
      <c r="H3786" s="850"/>
      <c r="I3786" s="850"/>
      <c r="J3786" s="850"/>
      <c r="K3786" s="850"/>
      <c r="L3786" s="851"/>
      <c r="M3786" s="859"/>
      <c r="N3786" s="830"/>
      <c r="O3786" s="880"/>
      <c r="P3786" s="881"/>
      <c r="Q3786" s="849"/>
      <c r="R3786" s="850"/>
      <c r="S3786" s="850"/>
      <c r="T3786" s="850"/>
      <c r="U3786" s="850"/>
      <c r="V3786" s="850"/>
      <c r="W3786" s="851"/>
    </row>
    <row r="3787" spans="2:31" s="256" customFormat="1" ht="20.100000000000001" customHeight="1" x14ac:dyDescent="0.15">
      <c r="B3787" s="859"/>
      <c r="C3787" s="839" t="s">
        <v>2</v>
      </c>
      <c r="D3787" s="842">
        <v>1</v>
      </c>
      <c r="E3787" s="843"/>
      <c r="F3787" s="849"/>
      <c r="G3787" s="850"/>
      <c r="H3787" s="850"/>
      <c r="I3787" s="850"/>
      <c r="J3787" s="850"/>
      <c r="K3787" s="850"/>
      <c r="L3787" s="851"/>
      <c r="M3787" s="859"/>
      <c r="N3787" s="839" t="s">
        <v>2</v>
      </c>
      <c r="O3787" s="842">
        <v>2</v>
      </c>
      <c r="P3787" s="843"/>
      <c r="Q3787" s="849"/>
      <c r="R3787" s="850"/>
      <c r="S3787" s="850"/>
      <c r="T3787" s="850"/>
      <c r="U3787" s="850"/>
      <c r="V3787" s="850"/>
      <c r="W3787" s="851"/>
    </row>
    <row r="3788" spans="2:31" s="256" customFormat="1" ht="20.100000000000001" customHeight="1" x14ac:dyDescent="0.15">
      <c r="B3788" s="860"/>
      <c r="C3788" s="830"/>
      <c r="D3788" s="844"/>
      <c r="E3788" s="845"/>
      <c r="F3788" s="849"/>
      <c r="G3788" s="850"/>
      <c r="H3788" s="850"/>
      <c r="I3788" s="850"/>
      <c r="J3788" s="850"/>
      <c r="K3788" s="850"/>
      <c r="L3788" s="851"/>
      <c r="M3788" s="860"/>
      <c r="N3788" s="830"/>
      <c r="O3788" s="844"/>
      <c r="P3788" s="845"/>
      <c r="Q3788" s="849"/>
      <c r="R3788" s="850"/>
      <c r="S3788" s="850"/>
      <c r="T3788" s="850"/>
      <c r="U3788" s="850"/>
      <c r="V3788" s="850"/>
      <c r="W3788" s="851"/>
    </row>
    <row r="3789" spans="2:31" s="256" customFormat="1" ht="17.100000000000001" customHeight="1" x14ac:dyDescent="0.15">
      <c r="B3789" s="574" t="s">
        <v>566</v>
      </c>
      <c r="C3789" s="574" t="s">
        <v>3</v>
      </c>
      <c r="D3789" s="842" t="s">
        <v>534</v>
      </c>
      <c r="E3789" s="843"/>
      <c r="F3789" s="849"/>
      <c r="G3789" s="850"/>
      <c r="H3789" s="850"/>
      <c r="I3789" s="850"/>
      <c r="J3789" s="850"/>
      <c r="K3789" s="850"/>
      <c r="L3789" s="851"/>
      <c r="M3789" s="574" t="s">
        <v>566</v>
      </c>
      <c r="N3789" s="574" t="s">
        <v>3</v>
      </c>
      <c r="O3789" s="842" t="s">
        <v>534</v>
      </c>
      <c r="P3789" s="843"/>
      <c r="Q3789" s="849"/>
      <c r="R3789" s="850"/>
      <c r="S3789" s="850"/>
      <c r="T3789" s="850"/>
      <c r="U3789" s="850"/>
      <c r="V3789" s="850"/>
      <c r="W3789" s="851"/>
      <c r="AA3789" s="257"/>
      <c r="AB3789" s="257"/>
      <c r="AC3789" s="257"/>
      <c r="AD3789" s="257"/>
      <c r="AE3789" s="257"/>
    </row>
    <row r="3790" spans="2:31" s="256" customFormat="1" ht="17.100000000000001" customHeight="1" x14ac:dyDescent="0.15">
      <c r="B3790" s="574"/>
      <c r="C3790" s="574"/>
      <c r="D3790" s="844"/>
      <c r="E3790" s="845"/>
      <c r="F3790" s="849"/>
      <c r="G3790" s="850"/>
      <c r="H3790" s="850"/>
      <c r="I3790" s="850"/>
      <c r="J3790" s="850"/>
      <c r="K3790" s="850"/>
      <c r="L3790" s="851"/>
      <c r="M3790" s="574"/>
      <c r="N3790" s="574"/>
      <c r="O3790" s="844"/>
      <c r="P3790" s="845"/>
      <c r="Q3790" s="849"/>
      <c r="R3790" s="850"/>
      <c r="S3790" s="850"/>
      <c r="T3790" s="850"/>
      <c r="U3790" s="850"/>
      <c r="V3790" s="850"/>
      <c r="W3790" s="851"/>
      <c r="AA3790" s="257"/>
      <c r="AB3790" s="257"/>
      <c r="AC3790" s="257"/>
      <c r="AD3790" s="257"/>
      <c r="AE3790" s="257"/>
    </row>
    <row r="3791" spans="2:31" s="256" customFormat="1" ht="17.100000000000001" customHeight="1" x14ac:dyDescent="0.15">
      <c r="B3791" s="574"/>
      <c r="C3791" s="574" t="s">
        <v>4</v>
      </c>
      <c r="D3791" s="842" t="s">
        <v>485</v>
      </c>
      <c r="E3791" s="843"/>
      <c r="F3791" s="849"/>
      <c r="G3791" s="850"/>
      <c r="H3791" s="850"/>
      <c r="I3791" s="850"/>
      <c r="J3791" s="850"/>
      <c r="K3791" s="850"/>
      <c r="L3791" s="851"/>
      <c r="M3791" s="574"/>
      <c r="N3791" s="574" t="s">
        <v>4</v>
      </c>
      <c r="O3791" s="842" t="s">
        <v>485</v>
      </c>
      <c r="P3791" s="843"/>
      <c r="Q3791" s="849"/>
      <c r="R3791" s="850"/>
      <c r="S3791" s="850"/>
      <c r="T3791" s="850"/>
      <c r="U3791" s="850"/>
      <c r="V3791" s="850"/>
      <c r="W3791" s="851"/>
      <c r="AA3791" s="257"/>
      <c r="AB3791" s="257"/>
      <c r="AC3791" s="257"/>
      <c r="AD3791" s="257"/>
      <c r="AE3791" s="257"/>
    </row>
    <row r="3792" spans="2:31" s="256" customFormat="1" ht="17.100000000000001" customHeight="1" x14ac:dyDescent="0.15">
      <c r="B3792" s="574"/>
      <c r="C3792" s="574"/>
      <c r="D3792" s="844"/>
      <c r="E3792" s="845"/>
      <c r="F3792" s="849"/>
      <c r="G3792" s="850"/>
      <c r="H3792" s="850"/>
      <c r="I3792" s="850"/>
      <c r="J3792" s="850"/>
      <c r="K3792" s="850"/>
      <c r="L3792" s="851"/>
      <c r="M3792" s="574"/>
      <c r="N3792" s="574"/>
      <c r="O3792" s="844"/>
      <c r="P3792" s="845"/>
      <c r="Q3792" s="849"/>
      <c r="R3792" s="850"/>
      <c r="S3792" s="850"/>
      <c r="T3792" s="850"/>
      <c r="U3792" s="850"/>
      <c r="V3792" s="850"/>
      <c r="W3792" s="851"/>
      <c r="AA3792" s="257"/>
      <c r="AB3792" s="257"/>
      <c r="AC3792" s="257"/>
      <c r="AD3792" s="257"/>
      <c r="AE3792" s="257"/>
    </row>
    <row r="3793" spans="2:31" s="256" customFormat="1" ht="17.100000000000001" customHeight="1" x14ac:dyDescent="0.15">
      <c r="B3793" s="522" t="s">
        <v>5</v>
      </c>
      <c r="C3793" s="524"/>
      <c r="D3793" s="827" t="s">
        <v>332</v>
      </c>
      <c r="E3793" s="828"/>
      <c r="F3793" s="849"/>
      <c r="G3793" s="850"/>
      <c r="H3793" s="850"/>
      <c r="I3793" s="850"/>
      <c r="J3793" s="850"/>
      <c r="K3793" s="850"/>
      <c r="L3793" s="851"/>
      <c r="M3793" s="522" t="s">
        <v>5</v>
      </c>
      <c r="N3793" s="524"/>
      <c r="O3793" s="827" t="s">
        <v>332</v>
      </c>
      <c r="P3793" s="828"/>
      <c r="Q3793" s="849"/>
      <c r="R3793" s="850"/>
      <c r="S3793" s="850"/>
      <c r="T3793" s="850"/>
      <c r="U3793" s="850"/>
      <c r="V3793" s="850"/>
      <c r="W3793" s="851"/>
      <c r="AA3793" s="257"/>
      <c r="AB3793" s="257"/>
      <c r="AC3793" s="257"/>
      <c r="AD3793" s="257"/>
      <c r="AE3793" s="257"/>
    </row>
    <row r="3794" spans="2:31" s="256" customFormat="1" ht="17.100000000000001" customHeight="1" x14ac:dyDescent="0.15">
      <c r="B3794" s="522" t="s">
        <v>6</v>
      </c>
      <c r="C3794" s="524"/>
      <c r="D3794" s="844" t="s">
        <v>532</v>
      </c>
      <c r="E3794" s="845"/>
      <c r="F3794" s="849"/>
      <c r="G3794" s="850"/>
      <c r="H3794" s="850"/>
      <c r="I3794" s="850"/>
      <c r="J3794" s="850"/>
      <c r="K3794" s="850"/>
      <c r="L3794" s="851"/>
      <c r="M3794" s="522" t="s">
        <v>6</v>
      </c>
      <c r="N3794" s="524"/>
      <c r="O3794" s="844" t="s">
        <v>532</v>
      </c>
      <c r="P3794" s="845"/>
      <c r="Q3794" s="849"/>
      <c r="R3794" s="850"/>
      <c r="S3794" s="850"/>
      <c r="T3794" s="850"/>
      <c r="U3794" s="850"/>
      <c r="V3794" s="850"/>
      <c r="W3794" s="851"/>
    </row>
    <row r="3795" spans="2:31" s="256" customFormat="1" ht="17.100000000000001" customHeight="1" x14ac:dyDescent="0.15">
      <c r="B3795" s="562" t="s">
        <v>29</v>
      </c>
      <c r="C3795" s="831" t="s">
        <v>267</v>
      </c>
      <c r="D3795" s="832"/>
      <c r="E3795" s="260"/>
      <c r="F3795" s="849"/>
      <c r="G3795" s="850"/>
      <c r="H3795" s="850"/>
      <c r="I3795" s="850"/>
      <c r="J3795" s="850"/>
      <c r="K3795" s="850"/>
      <c r="L3795" s="851"/>
      <c r="M3795" s="562" t="s">
        <v>29</v>
      </c>
      <c r="N3795" s="831" t="s">
        <v>267</v>
      </c>
      <c r="O3795" s="832"/>
      <c r="P3795" s="260"/>
      <c r="Q3795" s="849"/>
      <c r="R3795" s="850"/>
      <c r="S3795" s="850"/>
      <c r="T3795" s="850"/>
      <c r="U3795" s="850"/>
      <c r="V3795" s="850"/>
      <c r="W3795" s="851"/>
    </row>
    <row r="3796" spans="2:31" s="256" customFormat="1" ht="17.100000000000001" customHeight="1" x14ac:dyDescent="0.15">
      <c r="B3796" s="565"/>
      <c r="C3796" s="831" t="s">
        <v>268</v>
      </c>
      <c r="D3796" s="832"/>
      <c r="E3796" s="261" t="s">
        <v>551</v>
      </c>
      <c r="F3796" s="852"/>
      <c r="G3796" s="853"/>
      <c r="H3796" s="853"/>
      <c r="I3796" s="853"/>
      <c r="J3796" s="853"/>
      <c r="K3796" s="853"/>
      <c r="L3796" s="854"/>
      <c r="M3796" s="565"/>
      <c r="N3796" s="831" t="s">
        <v>268</v>
      </c>
      <c r="O3796" s="832"/>
      <c r="P3796" s="261" t="s">
        <v>551</v>
      </c>
      <c r="Q3796" s="852"/>
      <c r="R3796" s="853"/>
      <c r="S3796" s="853"/>
      <c r="T3796" s="853"/>
      <c r="U3796" s="853"/>
      <c r="V3796" s="853"/>
      <c r="W3796" s="854"/>
    </row>
    <row r="3797" spans="2:31" s="256" customFormat="1" ht="17.100000000000001" customHeight="1" x14ac:dyDescent="0.15">
      <c r="B3797" s="522" t="s">
        <v>7</v>
      </c>
      <c r="C3797" s="523"/>
      <c r="D3797" s="524"/>
      <c r="E3797" s="813" t="s">
        <v>1199</v>
      </c>
      <c r="F3797" s="814"/>
      <c r="G3797" s="814"/>
      <c r="H3797" s="814"/>
      <c r="I3797" s="814"/>
      <c r="J3797" s="814"/>
      <c r="K3797" s="814"/>
      <c r="L3797" s="815"/>
      <c r="M3797" s="522" t="s">
        <v>7</v>
      </c>
      <c r="N3797" s="523"/>
      <c r="O3797" s="524"/>
      <c r="P3797" s="813" t="s">
        <v>1124</v>
      </c>
      <c r="Q3797" s="814"/>
      <c r="R3797" s="814"/>
      <c r="S3797" s="814"/>
      <c r="T3797" s="814"/>
      <c r="U3797" s="814"/>
      <c r="V3797" s="814"/>
      <c r="W3797" s="815"/>
    </row>
    <row r="3798" spans="2:31" s="256" customFormat="1" ht="17.100000000000001" customHeight="1" x14ac:dyDescent="0.15">
      <c r="B3798" s="522" t="s">
        <v>46</v>
      </c>
      <c r="C3798" s="523"/>
      <c r="D3798" s="524"/>
      <c r="E3798" s="813" t="s">
        <v>1187</v>
      </c>
      <c r="F3798" s="814"/>
      <c r="G3798" s="814"/>
      <c r="H3798" s="814"/>
      <c r="I3798" s="814"/>
      <c r="J3798" s="814"/>
      <c r="K3798" s="814"/>
      <c r="L3798" s="815"/>
      <c r="M3798" s="522" t="s">
        <v>46</v>
      </c>
      <c r="N3798" s="523"/>
      <c r="O3798" s="524"/>
      <c r="P3798" s="813" t="s">
        <v>1171</v>
      </c>
      <c r="Q3798" s="814"/>
      <c r="R3798" s="814"/>
      <c r="S3798" s="814"/>
      <c r="T3798" s="814"/>
      <c r="U3798" s="814"/>
      <c r="V3798" s="814"/>
      <c r="W3798" s="815"/>
    </row>
    <row r="3799" spans="2:31" s="256" customFormat="1" ht="17.100000000000001" customHeight="1" x14ac:dyDescent="0.15">
      <c r="B3799" s="522" t="s">
        <v>270</v>
      </c>
      <c r="C3799" s="523"/>
      <c r="D3799" s="524"/>
      <c r="E3799" s="813" t="s">
        <v>516</v>
      </c>
      <c r="F3799" s="814"/>
      <c r="G3799" s="814"/>
      <c r="H3799" s="855"/>
      <c r="I3799" s="855"/>
      <c r="J3799" s="855"/>
      <c r="K3799" s="855"/>
      <c r="L3799" s="856"/>
      <c r="M3799" s="522" t="s">
        <v>270</v>
      </c>
      <c r="N3799" s="523"/>
      <c r="O3799" s="524"/>
      <c r="P3799" s="813" t="s">
        <v>516</v>
      </c>
      <c r="Q3799" s="814"/>
      <c r="R3799" s="814"/>
      <c r="S3799" s="855"/>
      <c r="T3799" s="855"/>
      <c r="U3799" s="855"/>
      <c r="V3799" s="855"/>
      <c r="W3799" s="856"/>
    </row>
    <row r="3800" spans="2:31" s="256" customFormat="1" ht="17.100000000000001" customHeight="1" x14ac:dyDescent="0.15">
      <c r="B3800" s="522" t="s">
        <v>289</v>
      </c>
      <c r="C3800" s="523"/>
      <c r="D3800" s="524"/>
      <c r="E3800" s="813" t="s">
        <v>555</v>
      </c>
      <c r="F3800" s="814"/>
      <c r="G3800" s="814"/>
      <c r="H3800" s="816" t="s">
        <v>8</v>
      </c>
      <c r="I3800" s="817"/>
      <c r="J3800" s="818"/>
      <c r="K3800" s="819"/>
      <c r="L3800" s="820"/>
      <c r="M3800" s="522" t="s">
        <v>289</v>
      </c>
      <c r="N3800" s="523"/>
      <c r="O3800" s="524"/>
      <c r="P3800" s="813" t="s">
        <v>555</v>
      </c>
      <c r="Q3800" s="814"/>
      <c r="R3800" s="814"/>
      <c r="S3800" s="816" t="s">
        <v>8</v>
      </c>
      <c r="T3800" s="817"/>
      <c r="U3800" s="818"/>
      <c r="V3800" s="819"/>
      <c r="W3800" s="820"/>
    </row>
    <row r="3801" spans="2:31" s="256" customFormat="1" ht="17.100000000000001" customHeight="1" x14ac:dyDescent="0.15">
      <c r="B3801" s="522" t="s">
        <v>567</v>
      </c>
      <c r="C3801" s="523"/>
      <c r="D3801" s="821" t="s">
        <v>1353</v>
      </c>
      <c r="E3801" s="822"/>
      <c r="F3801" s="822"/>
      <c r="G3801" s="822"/>
      <c r="H3801" s="822"/>
      <c r="I3801" s="822"/>
      <c r="J3801" s="822"/>
      <c r="K3801" s="822"/>
      <c r="L3801" s="823"/>
      <c r="M3801" s="522" t="s">
        <v>567</v>
      </c>
      <c r="N3801" s="523"/>
      <c r="O3801" s="821" t="s">
        <v>1353</v>
      </c>
      <c r="P3801" s="822"/>
      <c r="Q3801" s="822"/>
      <c r="R3801" s="822"/>
      <c r="S3801" s="822"/>
      <c r="T3801" s="822"/>
      <c r="U3801" s="822"/>
      <c r="V3801" s="822"/>
      <c r="W3801" s="823"/>
    </row>
    <row r="3802" spans="2:31" s="256" customFormat="1" ht="20.100000000000001" customHeight="1" x14ac:dyDescent="0.15">
      <c r="B3802" s="861" t="s">
        <v>564</v>
      </c>
      <c r="C3802" s="839" t="s">
        <v>565</v>
      </c>
      <c r="D3802" s="883" t="s">
        <v>791</v>
      </c>
      <c r="E3802" s="884"/>
      <c r="F3802" s="846"/>
      <c r="G3802" s="847"/>
      <c r="H3802" s="847"/>
      <c r="I3802" s="847"/>
      <c r="J3802" s="847"/>
      <c r="K3802" s="847"/>
      <c r="L3802" s="848"/>
      <c r="M3802" s="861" t="s">
        <v>564</v>
      </c>
      <c r="N3802" s="839" t="s">
        <v>565</v>
      </c>
      <c r="O3802" s="883" t="s">
        <v>792</v>
      </c>
      <c r="P3802" s="884"/>
      <c r="Q3802" s="846"/>
      <c r="R3802" s="847"/>
      <c r="S3802" s="847"/>
      <c r="T3802" s="847"/>
      <c r="U3802" s="847"/>
      <c r="V3802" s="847"/>
      <c r="W3802" s="848"/>
    </row>
    <row r="3803" spans="2:31" s="256" customFormat="1" ht="20.100000000000001" customHeight="1" x14ac:dyDescent="0.15">
      <c r="B3803" s="859"/>
      <c r="C3803" s="830"/>
      <c r="D3803" s="880"/>
      <c r="E3803" s="881"/>
      <c r="F3803" s="849"/>
      <c r="G3803" s="850"/>
      <c r="H3803" s="850"/>
      <c r="I3803" s="850"/>
      <c r="J3803" s="850"/>
      <c r="K3803" s="850"/>
      <c r="L3803" s="851"/>
      <c r="M3803" s="859"/>
      <c r="N3803" s="830"/>
      <c r="O3803" s="880"/>
      <c r="P3803" s="881"/>
      <c r="Q3803" s="849"/>
      <c r="R3803" s="850"/>
      <c r="S3803" s="850"/>
      <c r="T3803" s="850"/>
      <c r="U3803" s="850"/>
      <c r="V3803" s="850"/>
      <c r="W3803" s="851"/>
    </row>
    <row r="3804" spans="2:31" s="256" customFormat="1" ht="20.100000000000001" customHeight="1" x14ac:dyDescent="0.15">
      <c r="B3804" s="859"/>
      <c r="C3804" s="839" t="s">
        <v>2</v>
      </c>
      <c r="D3804" s="842">
        <v>3</v>
      </c>
      <c r="E3804" s="843"/>
      <c r="F3804" s="849"/>
      <c r="G3804" s="850"/>
      <c r="H3804" s="850"/>
      <c r="I3804" s="850"/>
      <c r="J3804" s="850"/>
      <c r="K3804" s="850"/>
      <c r="L3804" s="851"/>
      <c r="M3804" s="859"/>
      <c r="N3804" s="839" t="s">
        <v>2</v>
      </c>
      <c r="O3804" s="842">
        <v>1</v>
      </c>
      <c r="P3804" s="843"/>
      <c r="Q3804" s="849"/>
      <c r="R3804" s="850"/>
      <c r="S3804" s="850"/>
      <c r="T3804" s="850"/>
      <c r="U3804" s="850"/>
      <c r="V3804" s="850"/>
      <c r="W3804" s="851"/>
    </row>
    <row r="3805" spans="2:31" s="256" customFormat="1" ht="20.100000000000001" customHeight="1" x14ac:dyDescent="0.15">
      <c r="B3805" s="860"/>
      <c r="C3805" s="830"/>
      <c r="D3805" s="844"/>
      <c r="E3805" s="845"/>
      <c r="F3805" s="849"/>
      <c r="G3805" s="850"/>
      <c r="H3805" s="850"/>
      <c r="I3805" s="850"/>
      <c r="J3805" s="850"/>
      <c r="K3805" s="850"/>
      <c r="L3805" s="851"/>
      <c r="M3805" s="860"/>
      <c r="N3805" s="830"/>
      <c r="O3805" s="844"/>
      <c r="P3805" s="845"/>
      <c r="Q3805" s="849"/>
      <c r="R3805" s="850"/>
      <c r="S3805" s="850"/>
      <c r="T3805" s="850"/>
      <c r="U3805" s="850"/>
      <c r="V3805" s="850"/>
      <c r="W3805" s="851"/>
    </row>
    <row r="3806" spans="2:31" s="256" customFormat="1" ht="17.100000000000001" customHeight="1" x14ac:dyDescent="0.15">
      <c r="B3806" s="574" t="s">
        <v>566</v>
      </c>
      <c r="C3806" s="574" t="s">
        <v>3</v>
      </c>
      <c r="D3806" s="842" t="s">
        <v>331</v>
      </c>
      <c r="E3806" s="843"/>
      <c r="F3806" s="849"/>
      <c r="G3806" s="850"/>
      <c r="H3806" s="850"/>
      <c r="I3806" s="850"/>
      <c r="J3806" s="850"/>
      <c r="K3806" s="850"/>
      <c r="L3806" s="851"/>
      <c r="M3806" s="574" t="s">
        <v>566</v>
      </c>
      <c r="N3806" s="574" t="s">
        <v>3</v>
      </c>
      <c r="O3806" s="842" t="s">
        <v>534</v>
      </c>
      <c r="P3806" s="843"/>
      <c r="Q3806" s="849"/>
      <c r="R3806" s="850"/>
      <c r="S3806" s="850"/>
      <c r="T3806" s="850"/>
      <c r="U3806" s="850"/>
      <c r="V3806" s="850"/>
      <c r="W3806" s="851"/>
    </row>
    <row r="3807" spans="2:31" s="256" customFormat="1" ht="17.100000000000001" customHeight="1" x14ac:dyDescent="0.15">
      <c r="B3807" s="574"/>
      <c r="C3807" s="574"/>
      <c r="D3807" s="844"/>
      <c r="E3807" s="845"/>
      <c r="F3807" s="849"/>
      <c r="G3807" s="850"/>
      <c r="H3807" s="850"/>
      <c r="I3807" s="850"/>
      <c r="J3807" s="850"/>
      <c r="K3807" s="850"/>
      <c r="L3807" s="851"/>
      <c r="M3807" s="574"/>
      <c r="N3807" s="574"/>
      <c r="O3807" s="844"/>
      <c r="P3807" s="845"/>
      <c r="Q3807" s="849"/>
      <c r="R3807" s="850"/>
      <c r="S3807" s="850"/>
      <c r="T3807" s="850"/>
      <c r="U3807" s="850"/>
      <c r="V3807" s="850"/>
      <c r="W3807" s="851"/>
    </row>
    <row r="3808" spans="2:31" s="256" customFormat="1" ht="17.100000000000001" customHeight="1" x14ac:dyDescent="0.15">
      <c r="B3808" s="574"/>
      <c r="C3808" s="574" t="s">
        <v>4</v>
      </c>
      <c r="D3808" s="842" t="s">
        <v>354</v>
      </c>
      <c r="E3808" s="843"/>
      <c r="F3808" s="849"/>
      <c r="G3808" s="850"/>
      <c r="H3808" s="850"/>
      <c r="I3808" s="850"/>
      <c r="J3808" s="850"/>
      <c r="K3808" s="850"/>
      <c r="L3808" s="851"/>
      <c r="M3808" s="574"/>
      <c r="N3808" s="574" t="s">
        <v>4</v>
      </c>
      <c r="O3808" s="842" t="s">
        <v>486</v>
      </c>
      <c r="P3808" s="843"/>
      <c r="Q3808" s="849"/>
      <c r="R3808" s="850"/>
      <c r="S3808" s="850"/>
      <c r="T3808" s="850"/>
      <c r="U3808" s="850"/>
      <c r="V3808" s="850"/>
      <c r="W3808" s="851"/>
    </row>
    <row r="3809" spans="2:31" s="256" customFormat="1" ht="17.100000000000001" customHeight="1" x14ac:dyDescent="0.15">
      <c r="B3809" s="574"/>
      <c r="C3809" s="574"/>
      <c r="D3809" s="844"/>
      <c r="E3809" s="845"/>
      <c r="F3809" s="849"/>
      <c r="G3809" s="850"/>
      <c r="H3809" s="850"/>
      <c r="I3809" s="850"/>
      <c r="J3809" s="850"/>
      <c r="K3809" s="850"/>
      <c r="L3809" s="851"/>
      <c r="M3809" s="574"/>
      <c r="N3809" s="574"/>
      <c r="O3809" s="844"/>
      <c r="P3809" s="845"/>
      <c r="Q3809" s="849"/>
      <c r="R3809" s="850"/>
      <c r="S3809" s="850"/>
      <c r="T3809" s="850"/>
      <c r="U3809" s="850"/>
      <c r="V3809" s="850"/>
      <c r="W3809" s="851"/>
    </row>
    <row r="3810" spans="2:31" s="256" customFormat="1" ht="17.100000000000001" customHeight="1" x14ac:dyDescent="0.15">
      <c r="B3810" s="522" t="s">
        <v>5</v>
      </c>
      <c r="C3810" s="524"/>
      <c r="D3810" s="827" t="s">
        <v>332</v>
      </c>
      <c r="E3810" s="828"/>
      <c r="F3810" s="849"/>
      <c r="G3810" s="850"/>
      <c r="H3810" s="850"/>
      <c r="I3810" s="850"/>
      <c r="J3810" s="850"/>
      <c r="K3810" s="850"/>
      <c r="L3810" s="851"/>
      <c r="M3810" s="522" t="s">
        <v>5</v>
      </c>
      <c r="N3810" s="524"/>
      <c r="O3810" s="827" t="s">
        <v>332</v>
      </c>
      <c r="P3810" s="828"/>
      <c r="Q3810" s="849"/>
      <c r="R3810" s="850"/>
      <c r="S3810" s="850"/>
      <c r="T3810" s="850"/>
      <c r="U3810" s="850"/>
      <c r="V3810" s="850"/>
      <c r="W3810" s="851"/>
    </row>
    <row r="3811" spans="2:31" s="256" customFormat="1" ht="17.100000000000001" customHeight="1" x14ac:dyDescent="0.15">
      <c r="B3811" s="522" t="s">
        <v>6</v>
      </c>
      <c r="C3811" s="524"/>
      <c r="D3811" s="844" t="s">
        <v>532</v>
      </c>
      <c r="E3811" s="845"/>
      <c r="F3811" s="849"/>
      <c r="G3811" s="850"/>
      <c r="H3811" s="850"/>
      <c r="I3811" s="850"/>
      <c r="J3811" s="850"/>
      <c r="K3811" s="850"/>
      <c r="L3811" s="851"/>
      <c r="M3811" s="522" t="s">
        <v>6</v>
      </c>
      <c r="N3811" s="524"/>
      <c r="O3811" s="844" t="s">
        <v>532</v>
      </c>
      <c r="P3811" s="845"/>
      <c r="Q3811" s="849"/>
      <c r="R3811" s="850"/>
      <c r="S3811" s="850"/>
      <c r="T3811" s="850"/>
      <c r="U3811" s="850"/>
      <c r="V3811" s="850"/>
      <c r="W3811" s="851"/>
    </row>
    <row r="3812" spans="2:31" s="256" customFormat="1" ht="17.100000000000001" customHeight="1" x14ac:dyDescent="0.15">
      <c r="B3812" s="562" t="s">
        <v>29</v>
      </c>
      <c r="C3812" s="831" t="s">
        <v>267</v>
      </c>
      <c r="D3812" s="832"/>
      <c r="E3812" s="260"/>
      <c r="F3812" s="849"/>
      <c r="G3812" s="850"/>
      <c r="H3812" s="850"/>
      <c r="I3812" s="850"/>
      <c r="J3812" s="850"/>
      <c r="K3812" s="850"/>
      <c r="L3812" s="851"/>
      <c r="M3812" s="562" t="s">
        <v>29</v>
      </c>
      <c r="N3812" s="831" t="s">
        <v>267</v>
      </c>
      <c r="O3812" s="832"/>
      <c r="P3812" s="260"/>
      <c r="Q3812" s="849"/>
      <c r="R3812" s="850"/>
      <c r="S3812" s="850"/>
      <c r="T3812" s="850"/>
      <c r="U3812" s="850"/>
      <c r="V3812" s="850"/>
      <c r="W3812" s="851"/>
    </row>
    <row r="3813" spans="2:31" s="256" customFormat="1" ht="17.100000000000001" customHeight="1" x14ac:dyDescent="0.15">
      <c r="B3813" s="565"/>
      <c r="C3813" s="831" t="s">
        <v>268</v>
      </c>
      <c r="D3813" s="832"/>
      <c r="E3813" s="261" t="s">
        <v>551</v>
      </c>
      <c r="F3813" s="852"/>
      <c r="G3813" s="853"/>
      <c r="H3813" s="853"/>
      <c r="I3813" s="853"/>
      <c r="J3813" s="853"/>
      <c r="K3813" s="853"/>
      <c r="L3813" s="854"/>
      <c r="M3813" s="565"/>
      <c r="N3813" s="831" t="s">
        <v>268</v>
      </c>
      <c r="O3813" s="832"/>
      <c r="P3813" s="261" t="s">
        <v>551</v>
      </c>
      <c r="Q3813" s="852"/>
      <c r="R3813" s="853"/>
      <c r="S3813" s="853"/>
      <c r="T3813" s="853"/>
      <c r="U3813" s="853"/>
      <c r="V3813" s="853"/>
      <c r="W3813" s="854"/>
    </row>
    <row r="3814" spans="2:31" s="256" customFormat="1" ht="17.100000000000001" customHeight="1" x14ac:dyDescent="0.15">
      <c r="B3814" s="522" t="s">
        <v>7</v>
      </c>
      <c r="C3814" s="523"/>
      <c r="D3814" s="524"/>
      <c r="E3814" s="833" t="s">
        <v>1521</v>
      </c>
      <c r="F3814" s="857"/>
      <c r="G3814" s="857"/>
      <c r="H3814" s="857"/>
      <c r="I3814" s="857"/>
      <c r="J3814" s="857"/>
      <c r="K3814" s="857"/>
      <c r="L3814" s="858"/>
      <c r="M3814" s="522" t="s">
        <v>7</v>
      </c>
      <c r="N3814" s="523"/>
      <c r="O3814" s="524"/>
      <c r="P3814" s="813" t="s">
        <v>1522</v>
      </c>
      <c r="Q3814" s="814"/>
      <c r="R3814" s="814"/>
      <c r="S3814" s="814"/>
      <c r="T3814" s="814"/>
      <c r="U3814" s="814"/>
      <c r="V3814" s="814"/>
      <c r="W3814" s="815"/>
    </row>
    <row r="3815" spans="2:31" s="256" customFormat="1" ht="17.100000000000001" customHeight="1" x14ac:dyDescent="0.15">
      <c r="B3815" s="522" t="s">
        <v>46</v>
      </c>
      <c r="C3815" s="523"/>
      <c r="D3815" s="524"/>
      <c r="E3815" s="813" t="s">
        <v>516</v>
      </c>
      <c r="F3815" s="814"/>
      <c r="G3815" s="814"/>
      <c r="H3815" s="855"/>
      <c r="I3815" s="855"/>
      <c r="J3815" s="855"/>
      <c r="K3815" s="855"/>
      <c r="L3815" s="856"/>
      <c r="M3815" s="522" t="s">
        <v>46</v>
      </c>
      <c r="N3815" s="523"/>
      <c r="O3815" s="524"/>
      <c r="P3815" s="813" t="s">
        <v>1523</v>
      </c>
      <c r="Q3815" s="814"/>
      <c r="R3815" s="814"/>
      <c r="S3815" s="814"/>
      <c r="T3815" s="814"/>
      <c r="U3815" s="814"/>
      <c r="V3815" s="814"/>
      <c r="W3815" s="815"/>
    </row>
    <row r="3816" spans="2:31" s="256" customFormat="1" ht="17.100000000000001" customHeight="1" x14ac:dyDescent="0.15">
      <c r="B3816" s="522" t="s">
        <v>270</v>
      </c>
      <c r="C3816" s="523"/>
      <c r="D3816" s="524"/>
      <c r="E3816" s="813" t="s">
        <v>516</v>
      </c>
      <c r="F3816" s="814"/>
      <c r="G3816" s="814"/>
      <c r="H3816" s="855"/>
      <c r="I3816" s="855"/>
      <c r="J3816" s="855"/>
      <c r="K3816" s="855"/>
      <c r="L3816" s="856"/>
      <c r="M3816" s="522" t="s">
        <v>270</v>
      </c>
      <c r="N3816" s="523"/>
      <c r="O3816" s="524"/>
      <c r="P3816" s="813" t="s">
        <v>516</v>
      </c>
      <c r="Q3816" s="814"/>
      <c r="R3816" s="814"/>
      <c r="S3816" s="855"/>
      <c r="T3816" s="855"/>
      <c r="U3816" s="855"/>
      <c r="V3816" s="855"/>
      <c r="W3816" s="856"/>
    </row>
    <row r="3817" spans="2:31" s="256" customFormat="1" ht="17.100000000000001" customHeight="1" x14ac:dyDescent="0.15">
      <c r="B3817" s="522" t="s">
        <v>289</v>
      </c>
      <c r="C3817" s="523"/>
      <c r="D3817" s="524"/>
      <c r="E3817" s="813" t="s">
        <v>555</v>
      </c>
      <c r="F3817" s="814"/>
      <c r="G3817" s="814"/>
      <c r="H3817" s="816" t="s">
        <v>8</v>
      </c>
      <c r="I3817" s="817"/>
      <c r="J3817" s="818"/>
      <c r="K3817" s="819"/>
      <c r="L3817" s="820"/>
      <c r="M3817" s="522" t="s">
        <v>289</v>
      </c>
      <c r="N3817" s="523"/>
      <c r="O3817" s="524"/>
      <c r="P3817" s="813" t="s">
        <v>555</v>
      </c>
      <c r="Q3817" s="814"/>
      <c r="R3817" s="814"/>
      <c r="S3817" s="816" t="s">
        <v>8</v>
      </c>
      <c r="T3817" s="817"/>
      <c r="U3817" s="818"/>
      <c r="V3817" s="819"/>
      <c r="W3817" s="820"/>
    </row>
    <row r="3818" spans="2:31" s="256" customFormat="1" ht="17.100000000000001" customHeight="1" x14ac:dyDescent="0.15">
      <c r="B3818" s="565" t="s">
        <v>567</v>
      </c>
      <c r="C3818" s="566"/>
      <c r="D3818" s="836" t="s">
        <v>1736</v>
      </c>
      <c r="E3818" s="837"/>
      <c r="F3818" s="837"/>
      <c r="G3818" s="837"/>
      <c r="H3818" s="837"/>
      <c r="I3818" s="837"/>
      <c r="J3818" s="837"/>
      <c r="K3818" s="837"/>
      <c r="L3818" s="838"/>
      <c r="M3818" s="522" t="s">
        <v>567</v>
      </c>
      <c r="N3818" s="523"/>
      <c r="O3818" s="821" t="s">
        <v>1353</v>
      </c>
      <c r="P3818" s="822"/>
      <c r="Q3818" s="822"/>
      <c r="R3818" s="822"/>
      <c r="S3818" s="822"/>
      <c r="T3818" s="822"/>
      <c r="U3818" s="822"/>
      <c r="V3818" s="822"/>
      <c r="W3818" s="823"/>
    </row>
    <row r="3819" spans="2:31" ht="15" customHeight="1" x14ac:dyDescent="0.15">
      <c r="B3819" s="263"/>
      <c r="C3819" s="824" t="s">
        <v>568</v>
      </c>
      <c r="D3819" s="825"/>
      <c r="E3819" s="825"/>
      <c r="F3819" s="825"/>
      <c r="G3819" s="825"/>
      <c r="H3819" s="825"/>
      <c r="I3819" s="825"/>
      <c r="J3819" s="825"/>
      <c r="K3819" s="825"/>
      <c r="L3819" s="825"/>
      <c r="M3819" s="263"/>
      <c r="N3819" s="263" t="s">
        <v>569</v>
      </c>
      <c r="O3819" s="263"/>
      <c r="P3819" s="263"/>
      <c r="Q3819" s="263"/>
      <c r="R3819" s="263"/>
      <c r="S3819" s="263"/>
      <c r="T3819" s="263"/>
      <c r="U3819" s="263"/>
      <c r="V3819" s="263"/>
      <c r="W3819" s="263"/>
      <c r="AA3819" s="256"/>
      <c r="AB3819" s="256"/>
      <c r="AC3819" s="256"/>
      <c r="AD3819" s="256"/>
      <c r="AE3819" s="256"/>
    </row>
    <row r="3820" spans="2:31" ht="15" customHeight="1" x14ac:dyDescent="0.15">
      <c r="B3820" s="263"/>
      <c r="C3820" s="826"/>
      <c r="D3820" s="826"/>
      <c r="E3820" s="826"/>
      <c r="F3820" s="826"/>
      <c r="G3820" s="826"/>
      <c r="H3820" s="826"/>
      <c r="I3820" s="826"/>
      <c r="J3820" s="826"/>
      <c r="K3820" s="826"/>
      <c r="L3820" s="826"/>
      <c r="M3820" s="263"/>
      <c r="N3820" s="263" t="s">
        <v>570</v>
      </c>
      <c r="O3820" s="263"/>
      <c r="P3820" s="263"/>
      <c r="Q3820" s="263"/>
      <c r="R3820" s="263"/>
      <c r="S3820" s="263"/>
      <c r="T3820" s="263"/>
      <c r="U3820" s="263"/>
      <c r="V3820" s="263"/>
      <c r="W3820" s="263"/>
      <c r="AA3820" s="256"/>
      <c r="AB3820" s="256"/>
      <c r="AC3820" s="256"/>
      <c r="AD3820" s="256"/>
      <c r="AE3820" s="256"/>
    </row>
    <row r="3821" spans="2:31" ht="15" customHeight="1" x14ac:dyDescent="0.15">
      <c r="C3821" s="263" t="s">
        <v>571</v>
      </c>
      <c r="N3821" s="264" t="s">
        <v>517</v>
      </c>
      <c r="O3821" s="264"/>
      <c r="P3821" s="264"/>
      <c r="Q3821" s="264"/>
      <c r="R3821" s="264"/>
      <c r="S3821" s="264"/>
      <c r="T3821" s="264"/>
      <c r="U3821" s="264"/>
      <c r="V3821" s="264"/>
      <c r="AA3821" s="256"/>
      <c r="AB3821" s="256"/>
      <c r="AC3821" s="256"/>
      <c r="AD3821" s="256"/>
      <c r="AE3821" s="256"/>
    </row>
    <row r="3822" spans="2:31" ht="15" customHeight="1" x14ac:dyDescent="0.15">
      <c r="C3822" s="263" t="s">
        <v>573</v>
      </c>
      <c r="N3822" s="264" t="s">
        <v>572</v>
      </c>
      <c r="O3822" s="264"/>
      <c r="P3822" s="264"/>
      <c r="Q3822" s="264"/>
      <c r="R3822" s="264"/>
      <c r="S3822" s="264"/>
      <c r="T3822" s="264"/>
      <c r="U3822" s="264"/>
      <c r="V3822" s="264"/>
      <c r="AA3822" s="256"/>
      <c r="AB3822" s="256"/>
      <c r="AC3822" s="256"/>
      <c r="AD3822" s="256"/>
      <c r="AE3822" s="256"/>
    </row>
    <row r="3823" spans="2:31" x14ac:dyDescent="0.15">
      <c r="C3823" s="264" t="s">
        <v>542</v>
      </c>
      <c r="N3823" s="264" t="s">
        <v>450</v>
      </c>
      <c r="O3823" s="264"/>
      <c r="P3823" s="264"/>
      <c r="Q3823" s="264"/>
      <c r="R3823" s="264"/>
      <c r="S3823" s="264"/>
      <c r="T3823" s="264"/>
      <c r="U3823" s="264"/>
      <c r="V3823" s="264"/>
      <c r="AA3823" s="256"/>
      <c r="AB3823" s="256"/>
      <c r="AC3823" s="256"/>
      <c r="AD3823" s="256"/>
      <c r="AE3823" s="256"/>
    </row>
    <row r="3824" spans="2:31" x14ac:dyDescent="0.15">
      <c r="N3824" s="264"/>
      <c r="AA3824" s="256"/>
      <c r="AB3824" s="256"/>
      <c r="AC3824" s="256"/>
      <c r="AD3824" s="256"/>
      <c r="AE3824" s="256"/>
    </row>
    <row r="3825" spans="2:31" x14ac:dyDescent="0.15">
      <c r="N3825" s="264"/>
      <c r="AA3825" s="256"/>
      <c r="AB3825" s="256"/>
      <c r="AC3825" s="256"/>
      <c r="AD3825" s="256"/>
      <c r="AE3825" s="256"/>
    </row>
    <row r="3826" spans="2:31" ht="9" customHeight="1" x14ac:dyDescent="0.15">
      <c r="AA3826" s="256"/>
      <c r="AB3826" s="256"/>
      <c r="AC3826" s="256"/>
      <c r="AD3826" s="256"/>
      <c r="AE3826" s="256"/>
    </row>
    <row r="3827" spans="2:31" s="256" customFormat="1" ht="22.5" customHeight="1" x14ac:dyDescent="0.15">
      <c r="B3827" s="867" t="s">
        <v>563</v>
      </c>
      <c r="C3827" s="867"/>
      <c r="D3827" s="867"/>
      <c r="E3827" s="867"/>
      <c r="F3827" s="867"/>
      <c r="G3827" s="867"/>
      <c r="H3827" s="867"/>
      <c r="I3827" s="867"/>
      <c r="J3827" s="867"/>
      <c r="K3827" s="867"/>
      <c r="L3827" s="867"/>
      <c r="M3827" s="867"/>
      <c r="N3827" s="867"/>
      <c r="O3827" s="867"/>
      <c r="P3827" s="867"/>
      <c r="Q3827" s="867"/>
      <c r="R3827" s="867"/>
      <c r="S3827" s="867"/>
      <c r="T3827" s="867"/>
      <c r="U3827" s="867"/>
      <c r="V3827" s="867"/>
      <c r="W3827" s="867"/>
      <c r="Y3827" s="242" t="s">
        <v>551</v>
      </c>
    </row>
    <row r="3828" spans="2:31" s="256" customFormat="1" ht="20.100000000000001" customHeight="1" x14ac:dyDescent="0.15">
      <c r="B3828" s="258" t="s">
        <v>27</v>
      </c>
      <c r="C3828" s="258"/>
      <c r="D3828" s="868" t="str">
        <f>D3783</f>
        <v>ミネトンネル</v>
      </c>
      <c r="E3828" s="868"/>
      <c r="F3828" s="868"/>
      <c r="G3828" s="868"/>
      <c r="H3828" s="869" t="s">
        <v>28</v>
      </c>
      <c r="I3828" s="869"/>
      <c r="J3828" s="870" t="str">
        <f>J3783</f>
        <v>一般国道　316号</v>
      </c>
      <c r="K3828" s="870"/>
      <c r="L3828" s="870"/>
      <c r="M3828" s="871" t="s">
        <v>255</v>
      </c>
      <c r="N3828" s="871"/>
      <c r="O3828" s="871"/>
      <c r="P3828" s="872" t="str">
        <f>P3783</f>
        <v>株式会社ニュージェック</v>
      </c>
      <c r="Q3828" s="872"/>
      <c r="R3828" s="872"/>
      <c r="S3828" s="562" t="s">
        <v>220</v>
      </c>
      <c r="T3828" s="564"/>
      <c r="U3828" s="873">
        <f>U3783</f>
        <v>44294</v>
      </c>
      <c r="V3828" s="874"/>
      <c r="W3828" s="875"/>
      <c r="Y3828" s="242" t="s">
        <v>554</v>
      </c>
    </row>
    <row r="3829" spans="2:31" s="256" customFormat="1" ht="20.100000000000001" customHeight="1" x14ac:dyDescent="0.15">
      <c r="B3829" s="259" t="s">
        <v>0</v>
      </c>
      <c r="C3829" s="259"/>
      <c r="D3829" s="879" t="str">
        <f>D3784</f>
        <v>美祢トンネル</v>
      </c>
      <c r="E3829" s="879"/>
      <c r="F3829" s="879"/>
      <c r="G3829" s="879"/>
      <c r="H3829" s="541" t="s">
        <v>1</v>
      </c>
      <c r="I3829" s="541"/>
      <c r="J3829" s="870" t="str">
        <f>J3784</f>
        <v>宇部土木建築事務所</v>
      </c>
      <c r="K3829" s="870"/>
      <c r="L3829" s="870"/>
      <c r="M3829" s="871" t="s">
        <v>256</v>
      </c>
      <c r="N3829" s="871"/>
      <c r="O3829" s="871"/>
      <c r="P3829" s="872" t="str">
        <f>P3784</f>
        <v>石村　勝伸</v>
      </c>
      <c r="Q3829" s="872"/>
      <c r="R3829" s="872"/>
      <c r="S3829" s="705"/>
      <c r="T3829" s="706"/>
      <c r="U3829" s="876"/>
      <c r="V3829" s="877"/>
      <c r="W3829" s="878"/>
      <c r="Y3829" s="242" t="s">
        <v>54</v>
      </c>
    </row>
    <row r="3830" spans="2:31" s="256" customFormat="1" ht="20.100000000000001" customHeight="1" x14ac:dyDescent="0.15">
      <c r="B3830" s="861" t="s">
        <v>564</v>
      </c>
      <c r="C3830" s="839" t="s">
        <v>565</v>
      </c>
      <c r="D3830" s="883" t="s">
        <v>792</v>
      </c>
      <c r="E3830" s="884"/>
      <c r="F3830" s="846"/>
      <c r="G3830" s="847"/>
      <c r="H3830" s="847"/>
      <c r="I3830" s="847"/>
      <c r="J3830" s="847"/>
      <c r="K3830" s="847"/>
      <c r="L3830" s="848"/>
      <c r="M3830" s="861" t="s">
        <v>564</v>
      </c>
      <c r="N3830" s="839" t="s">
        <v>565</v>
      </c>
      <c r="O3830" s="883" t="s">
        <v>792</v>
      </c>
      <c r="P3830" s="884"/>
      <c r="Q3830" s="846"/>
      <c r="R3830" s="847"/>
      <c r="S3830" s="847"/>
      <c r="T3830" s="847"/>
      <c r="U3830" s="847"/>
      <c r="V3830" s="847"/>
      <c r="W3830" s="848"/>
      <c r="Y3830" s="242" t="s">
        <v>55</v>
      </c>
    </row>
    <row r="3831" spans="2:31" s="256" customFormat="1" ht="20.100000000000001" customHeight="1" x14ac:dyDescent="0.15">
      <c r="B3831" s="859"/>
      <c r="C3831" s="830"/>
      <c r="D3831" s="880"/>
      <c r="E3831" s="881"/>
      <c r="F3831" s="849"/>
      <c r="G3831" s="850"/>
      <c r="H3831" s="850"/>
      <c r="I3831" s="850"/>
      <c r="J3831" s="850"/>
      <c r="K3831" s="850"/>
      <c r="L3831" s="851"/>
      <c r="M3831" s="859"/>
      <c r="N3831" s="830"/>
      <c r="O3831" s="880"/>
      <c r="P3831" s="881"/>
      <c r="Q3831" s="849"/>
      <c r="R3831" s="850"/>
      <c r="S3831" s="850"/>
      <c r="T3831" s="850"/>
      <c r="U3831" s="850"/>
      <c r="V3831" s="850"/>
      <c r="W3831" s="851"/>
    </row>
    <row r="3832" spans="2:31" s="256" customFormat="1" ht="20.100000000000001" customHeight="1" x14ac:dyDescent="0.15">
      <c r="B3832" s="859"/>
      <c r="C3832" s="839" t="s">
        <v>2</v>
      </c>
      <c r="D3832" s="842">
        <v>2</v>
      </c>
      <c r="E3832" s="843"/>
      <c r="F3832" s="849"/>
      <c r="G3832" s="850"/>
      <c r="H3832" s="850"/>
      <c r="I3832" s="850"/>
      <c r="J3832" s="850"/>
      <c r="K3832" s="850"/>
      <c r="L3832" s="851"/>
      <c r="M3832" s="859"/>
      <c r="N3832" s="839" t="s">
        <v>2</v>
      </c>
      <c r="O3832" s="883">
        <v>3</v>
      </c>
      <c r="P3832" s="884"/>
      <c r="Q3832" s="849"/>
      <c r="R3832" s="850"/>
      <c r="S3832" s="850"/>
      <c r="T3832" s="850"/>
      <c r="U3832" s="850"/>
      <c r="V3832" s="850"/>
      <c r="W3832" s="851"/>
    </row>
    <row r="3833" spans="2:31" s="256" customFormat="1" ht="20.100000000000001" customHeight="1" x14ac:dyDescent="0.15">
      <c r="B3833" s="860"/>
      <c r="C3833" s="830"/>
      <c r="D3833" s="844"/>
      <c r="E3833" s="845"/>
      <c r="F3833" s="849"/>
      <c r="G3833" s="850"/>
      <c r="H3833" s="850"/>
      <c r="I3833" s="850"/>
      <c r="J3833" s="850"/>
      <c r="K3833" s="850"/>
      <c r="L3833" s="851"/>
      <c r="M3833" s="860"/>
      <c r="N3833" s="830"/>
      <c r="O3833" s="880"/>
      <c r="P3833" s="881"/>
      <c r="Q3833" s="849"/>
      <c r="R3833" s="850"/>
      <c r="S3833" s="850"/>
      <c r="T3833" s="850"/>
      <c r="U3833" s="850"/>
      <c r="V3833" s="850"/>
      <c r="W3833" s="851"/>
    </row>
    <row r="3834" spans="2:31" s="256" customFormat="1" ht="17.100000000000001" customHeight="1" x14ac:dyDescent="0.15">
      <c r="B3834" s="574" t="s">
        <v>566</v>
      </c>
      <c r="C3834" s="574" t="s">
        <v>3</v>
      </c>
      <c r="D3834" s="842" t="s">
        <v>534</v>
      </c>
      <c r="E3834" s="843"/>
      <c r="F3834" s="849"/>
      <c r="G3834" s="850"/>
      <c r="H3834" s="850"/>
      <c r="I3834" s="850"/>
      <c r="J3834" s="850"/>
      <c r="K3834" s="850"/>
      <c r="L3834" s="851"/>
      <c r="M3834" s="574" t="s">
        <v>566</v>
      </c>
      <c r="N3834" s="574" t="s">
        <v>3</v>
      </c>
      <c r="O3834" s="883" t="s">
        <v>534</v>
      </c>
      <c r="P3834" s="884"/>
      <c r="Q3834" s="849"/>
      <c r="R3834" s="850"/>
      <c r="S3834" s="850"/>
      <c r="T3834" s="850"/>
      <c r="U3834" s="850"/>
      <c r="V3834" s="850"/>
      <c r="W3834" s="851"/>
      <c r="AA3834" s="257"/>
      <c r="AB3834" s="257"/>
      <c r="AC3834" s="257"/>
      <c r="AD3834" s="257"/>
      <c r="AE3834" s="257"/>
    </row>
    <row r="3835" spans="2:31" s="256" customFormat="1" ht="17.100000000000001" customHeight="1" x14ac:dyDescent="0.15">
      <c r="B3835" s="574"/>
      <c r="C3835" s="574"/>
      <c r="D3835" s="844"/>
      <c r="E3835" s="845"/>
      <c r="F3835" s="849"/>
      <c r="G3835" s="850"/>
      <c r="H3835" s="850"/>
      <c r="I3835" s="850"/>
      <c r="J3835" s="850"/>
      <c r="K3835" s="850"/>
      <c r="L3835" s="851"/>
      <c r="M3835" s="574"/>
      <c r="N3835" s="574"/>
      <c r="O3835" s="880"/>
      <c r="P3835" s="881"/>
      <c r="Q3835" s="849"/>
      <c r="R3835" s="850"/>
      <c r="S3835" s="850"/>
      <c r="T3835" s="850"/>
      <c r="U3835" s="850"/>
      <c r="V3835" s="850"/>
      <c r="W3835" s="851"/>
      <c r="AA3835" s="257"/>
      <c r="AB3835" s="257"/>
      <c r="AC3835" s="257"/>
      <c r="AD3835" s="257"/>
      <c r="AE3835" s="257"/>
    </row>
    <row r="3836" spans="2:31" s="256" customFormat="1" ht="17.100000000000001" customHeight="1" x14ac:dyDescent="0.15">
      <c r="B3836" s="574"/>
      <c r="C3836" s="574" t="s">
        <v>4</v>
      </c>
      <c r="D3836" s="842" t="s">
        <v>487</v>
      </c>
      <c r="E3836" s="843"/>
      <c r="F3836" s="849"/>
      <c r="G3836" s="850"/>
      <c r="H3836" s="850"/>
      <c r="I3836" s="850"/>
      <c r="J3836" s="850"/>
      <c r="K3836" s="850"/>
      <c r="L3836" s="851"/>
      <c r="M3836" s="574"/>
      <c r="N3836" s="574" t="s">
        <v>4</v>
      </c>
      <c r="O3836" s="883" t="s">
        <v>483</v>
      </c>
      <c r="P3836" s="884"/>
      <c r="Q3836" s="849"/>
      <c r="R3836" s="850"/>
      <c r="S3836" s="850"/>
      <c r="T3836" s="850"/>
      <c r="U3836" s="850"/>
      <c r="V3836" s="850"/>
      <c r="W3836" s="851"/>
      <c r="AA3836" s="257"/>
      <c r="AB3836" s="257"/>
      <c r="AC3836" s="257"/>
      <c r="AD3836" s="257"/>
      <c r="AE3836" s="257"/>
    </row>
    <row r="3837" spans="2:31" s="256" customFormat="1" ht="17.100000000000001" customHeight="1" x14ac:dyDescent="0.15">
      <c r="B3837" s="574"/>
      <c r="C3837" s="574"/>
      <c r="D3837" s="844"/>
      <c r="E3837" s="845"/>
      <c r="F3837" s="849"/>
      <c r="G3837" s="850"/>
      <c r="H3837" s="850"/>
      <c r="I3837" s="850"/>
      <c r="J3837" s="850"/>
      <c r="K3837" s="850"/>
      <c r="L3837" s="851"/>
      <c r="M3837" s="574"/>
      <c r="N3837" s="574"/>
      <c r="O3837" s="880"/>
      <c r="P3837" s="881"/>
      <c r="Q3837" s="849"/>
      <c r="R3837" s="850"/>
      <c r="S3837" s="850"/>
      <c r="T3837" s="850"/>
      <c r="U3837" s="850"/>
      <c r="V3837" s="850"/>
      <c r="W3837" s="851"/>
      <c r="AA3837" s="257"/>
      <c r="AB3837" s="257"/>
      <c r="AC3837" s="257"/>
      <c r="AD3837" s="257"/>
      <c r="AE3837" s="257"/>
    </row>
    <row r="3838" spans="2:31" s="256" customFormat="1" ht="17.100000000000001" customHeight="1" x14ac:dyDescent="0.15">
      <c r="B3838" s="522" t="s">
        <v>5</v>
      </c>
      <c r="C3838" s="524"/>
      <c r="D3838" s="827" t="s">
        <v>332</v>
      </c>
      <c r="E3838" s="828"/>
      <c r="F3838" s="849"/>
      <c r="G3838" s="850"/>
      <c r="H3838" s="850"/>
      <c r="I3838" s="850"/>
      <c r="J3838" s="850"/>
      <c r="K3838" s="850"/>
      <c r="L3838" s="851"/>
      <c r="M3838" s="522" t="s">
        <v>5</v>
      </c>
      <c r="N3838" s="524"/>
      <c r="O3838" s="827" t="s">
        <v>332</v>
      </c>
      <c r="P3838" s="828"/>
      <c r="Q3838" s="849"/>
      <c r="R3838" s="850"/>
      <c r="S3838" s="850"/>
      <c r="T3838" s="850"/>
      <c r="U3838" s="850"/>
      <c r="V3838" s="850"/>
      <c r="W3838" s="851"/>
      <c r="AA3838" s="257"/>
      <c r="AB3838" s="257"/>
      <c r="AC3838" s="257"/>
      <c r="AD3838" s="257"/>
      <c r="AE3838" s="257"/>
    </row>
    <row r="3839" spans="2:31" s="256" customFormat="1" ht="17.100000000000001" customHeight="1" x14ac:dyDescent="0.15">
      <c r="B3839" s="522" t="s">
        <v>6</v>
      </c>
      <c r="C3839" s="524"/>
      <c r="D3839" s="844" t="s">
        <v>338</v>
      </c>
      <c r="E3839" s="845"/>
      <c r="F3839" s="849"/>
      <c r="G3839" s="850"/>
      <c r="H3839" s="850"/>
      <c r="I3839" s="850"/>
      <c r="J3839" s="850"/>
      <c r="K3839" s="850"/>
      <c r="L3839" s="851"/>
      <c r="M3839" s="522" t="s">
        <v>6</v>
      </c>
      <c r="N3839" s="524"/>
      <c r="O3839" s="844" t="s">
        <v>338</v>
      </c>
      <c r="P3839" s="845"/>
      <c r="Q3839" s="849"/>
      <c r="R3839" s="850"/>
      <c r="S3839" s="850"/>
      <c r="T3839" s="850"/>
      <c r="U3839" s="850"/>
      <c r="V3839" s="850"/>
      <c r="W3839" s="851"/>
    </row>
    <row r="3840" spans="2:31" s="256" customFormat="1" ht="17.100000000000001" customHeight="1" x14ac:dyDescent="0.15">
      <c r="B3840" s="562" t="s">
        <v>29</v>
      </c>
      <c r="C3840" s="831" t="s">
        <v>267</v>
      </c>
      <c r="D3840" s="832"/>
      <c r="E3840" s="260"/>
      <c r="F3840" s="849"/>
      <c r="G3840" s="850"/>
      <c r="H3840" s="850"/>
      <c r="I3840" s="850"/>
      <c r="J3840" s="850"/>
      <c r="K3840" s="850"/>
      <c r="L3840" s="851"/>
      <c r="M3840" s="562" t="s">
        <v>29</v>
      </c>
      <c r="N3840" s="831" t="s">
        <v>267</v>
      </c>
      <c r="O3840" s="832"/>
      <c r="P3840" s="260"/>
      <c r="Q3840" s="849"/>
      <c r="R3840" s="850"/>
      <c r="S3840" s="850"/>
      <c r="T3840" s="850"/>
      <c r="U3840" s="850"/>
      <c r="V3840" s="850"/>
      <c r="W3840" s="851"/>
    </row>
    <row r="3841" spans="2:23" s="256" customFormat="1" ht="17.100000000000001" customHeight="1" x14ac:dyDescent="0.15">
      <c r="B3841" s="565"/>
      <c r="C3841" s="831" t="s">
        <v>268</v>
      </c>
      <c r="D3841" s="832"/>
      <c r="E3841" s="261" t="s">
        <v>551</v>
      </c>
      <c r="F3841" s="852"/>
      <c r="G3841" s="853"/>
      <c r="H3841" s="853"/>
      <c r="I3841" s="853"/>
      <c r="J3841" s="853"/>
      <c r="K3841" s="853"/>
      <c r="L3841" s="854"/>
      <c r="M3841" s="565"/>
      <c r="N3841" s="831" t="s">
        <v>268</v>
      </c>
      <c r="O3841" s="832"/>
      <c r="P3841" s="261" t="s">
        <v>554</v>
      </c>
      <c r="Q3841" s="852"/>
      <c r="R3841" s="853"/>
      <c r="S3841" s="853"/>
      <c r="T3841" s="853"/>
      <c r="U3841" s="853"/>
      <c r="V3841" s="853"/>
      <c r="W3841" s="854"/>
    </row>
    <row r="3842" spans="2:23" s="256" customFormat="1" ht="17.100000000000001" customHeight="1" x14ac:dyDescent="0.15">
      <c r="B3842" s="522" t="s">
        <v>7</v>
      </c>
      <c r="C3842" s="523"/>
      <c r="D3842" s="524"/>
      <c r="E3842" s="833" t="s">
        <v>1474</v>
      </c>
      <c r="F3842" s="834"/>
      <c r="G3842" s="834"/>
      <c r="H3842" s="834"/>
      <c r="I3842" s="834"/>
      <c r="J3842" s="834"/>
      <c r="K3842" s="834"/>
      <c r="L3842" s="835"/>
      <c r="M3842" s="522" t="s">
        <v>7</v>
      </c>
      <c r="N3842" s="523"/>
      <c r="O3842" s="524"/>
      <c r="P3842" s="833" t="s">
        <v>2219</v>
      </c>
      <c r="Q3842" s="834"/>
      <c r="R3842" s="834"/>
      <c r="S3842" s="834"/>
      <c r="T3842" s="834"/>
      <c r="U3842" s="834"/>
      <c r="V3842" s="834"/>
      <c r="W3842" s="835"/>
    </row>
    <row r="3843" spans="2:23" s="256" customFormat="1" ht="17.100000000000001" customHeight="1" x14ac:dyDescent="0.15">
      <c r="B3843" s="522" t="s">
        <v>46</v>
      </c>
      <c r="C3843" s="523"/>
      <c r="D3843" s="524"/>
      <c r="E3843" s="813" t="s">
        <v>1524</v>
      </c>
      <c r="F3843" s="814"/>
      <c r="G3843" s="814"/>
      <c r="H3843" s="814"/>
      <c r="I3843" s="814"/>
      <c r="J3843" s="814"/>
      <c r="K3843" s="814"/>
      <c r="L3843" s="815"/>
      <c r="M3843" s="522" t="s">
        <v>46</v>
      </c>
      <c r="N3843" s="523"/>
      <c r="O3843" s="524"/>
      <c r="P3843" s="813"/>
      <c r="Q3843" s="814"/>
      <c r="R3843" s="814"/>
      <c r="S3843" s="814"/>
      <c r="T3843" s="814"/>
      <c r="U3843" s="814"/>
      <c r="V3843" s="814"/>
      <c r="W3843" s="815"/>
    </row>
    <row r="3844" spans="2:23" s="256" customFormat="1" ht="17.100000000000001" customHeight="1" x14ac:dyDescent="0.15">
      <c r="B3844" s="522" t="s">
        <v>270</v>
      </c>
      <c r="C3844" s="523"/>
      <c r="D3844" s="524"/>
      <c r="E3844" s="813" t="s">
        <v>516</v>
      </c>
      <c r="F3844" s="814"/>
      <c r="G3844" s="814"/>
      <c r="H3844" s="814"/>
      <c r="I3844" s="814"/>
      <c r="J3844" s="814"/>
      <c r="K3844" s="814"/>
      <c r="L3844" s="815"/>
      <c r="M3844" s="522" t="s">
        <v>270</v>
      </c>
      <c r="N3844" s="523"/>
      <c r="O3844" s="524"/>
      <c r="P3844" s="813" t="s">
        <v>516</v>
      </c>
      <c r="Q3844" s="814"/>
      <c r="R3844" s="814"/>
      <c r="S3844" s="814"/>
      <c r="T3844" s="814"/>
      <c r="U3844" s="814"/>
      <c r="V3844" s="814"/>
      <c r="W3844" s="815"/>
    </row>
    <row r="3845" spans="2:23" s="256" customFormat="1" ht="17.100000000000001" customHeight="1" x14ac:dyDescent="0.15">
      <c r="B3845" s="522" t="s">
        <v>289</v>
      </c>
      <c r="C3845" s="523"/>
      <c r="D3845" s="524"/>
      <c r="E3845" s="862" t="s">
        <v>552</v>
      </c>
      <c r="F3845" s="863"/>
      <c r="G3845" s="864"/>
      <c r="H3845" s="816" t="s">
        <v>8</v>
      </c>
      <c r="I3845" s="817"/>
      <c r="J3845" s="818"/>
      <c r="K3845" s="819"/>
      <c r="L3845" s="820"/>
      <c r="M3845" s="522" t="s">
        <v>289</v>
      </c>
      <c r="N3845" s="523"/>
      <c r="O3845" s="524"/>
      <c r="P3845" s="813" t="s">
        <v>555</v>
      </c>
      <c r="Q3845" s="814"/>
      <c r="R3845" s="815"/>
      <c r="S3845" s="816" t="s">
        <v>8</v>
      </c>
      <c r="T3845" s="817"/>
      <c r="U3845" s="818"/>
      <c r="V3845" s="819"/>
      <c r="W3845" s="820"/>
    </row>
    <row r="3846" spans="2:23" s="256" customFormat="1" ht="17.100000000000001" customHeight="1" x14ac:dyDescent="0.15">
      <c r="B3846" s="865" t="s">
        <v>567</v>
      </c>
      <c r="C3846" s="866"/>
      <c r="D3846" s="821" t="s">
        <v>1109</v>
      </c>
      <c r="E3846" s="822"/>
      <c r="F3846" s="822"/>
      <c r="G3846" s="822"/>
      <c r="H3846" s="822"/>
      <c r="I3846" s="822"/>
      <c r="J3846" s="822"/>
      <c r="K3846" s="822"/>
      <c r="L3846" s="823"/>
      <c r="M3846" s="522" t="s">
        <v>567</v>
      </c>
      <c r="N3846" s="524"/>
      <c r="O3846" s="821" t="s">
        <v>2232</v>
      </c>
      <c r="P3846" s="822"/>
      <c r="Q3846" s="822"/>
      <c r="R3846" s="822"/>
      <c r="S3846" s="822"/>
      <c r="T3846" s="822"/>
      <c r="U3846" s="822"/>
      <c r="V3846" s="822"/>
      <c r="W3846" s="823"/>
    </row>
    <row r="3847" spans="2:23" s="256" customFormat="1" ht="20.100000000000001" customHeight="1" x14ac:dyDescent="0.15">
      <c r="B3847" s="861" t="s">
        <v>564</v>
      </c>
      <c r="C3847" s="839" t="s">
        <v>565</v>
      </c>
      <c r="D3847" s="883" t="s">
        <v>793</v>
      </c>
      <c r="E3847" s="884"/>
      <c r="F3847" s="846"/>
      <c r="G3847" s="847"/>
      <c r="H3847" s="847"/>
      <c r="I3847" s="847"/>
      <c r="J3847" s="847"/>
      <c r="K3847" s="847"/>
      <c r="L3847" s="847"/>
      <c r="M3847" s="861" t="s">
        <v>564</v>
      </c>
      <c r="N3847" s="839" t="s">
        <v>565</v>
      </c>
      <c r="O3847" s="883" t="s">
        <v>794</v>
      </c>
      <c r="P3847" s="884"/>
      <c r="Q3847" s="846"/>
      <c r="R3847" s="847"/>
      <c r="S3847" s="847"/>
      <c r="T3847" s="847"/>
      <c r="U3847" s="847"/>
      <c r="V3847" s="847"/>
      <c r="W3847" s="848"/>
    </row>
    <row r="3848" spans="2:23" s="256" customFormat="1" ht="20.100000000000001" customHeight="1" x14ac:dyDescent="0.15">
      <c r="B3848" s="859"/>
      <c r="C3848" s="830"/>
      <c r="D3848" s="880"/>
      <c r="E3848" s="881"/>
      <c r="F3848" s="849"/>
      <c r="G3848" s="850"/>
      <c r="H3848" s="850"/>
      <c r="I3848" s="850"/>
      <c r="J3848" s="850"/>
      <c r="K3848" s="850"/>
      <c r="L3848" s="850"/>
      <c r="M3848" s="859"/>
      <c r="N3848" s="830"/>
      <c r="O3848" s="880"/>
      <c r="P3848" s="881"/>
      <c r="Q3848" s="849"/>
      <c r="R3848" s="850"/>
      <c r="S3848" s="850"/>
      <c r="T3848" s="850"/>
      <c r="U3848" s="850"/>
      <c r="V3848" s="850"/>
      <c r="W3848" s="851"/>
    </row>
    <row r="3849" spans="2:23" s="256" customFormat="1" ht="20.100000000000001" customHeight="1" x14ac:dyDescent="0.15">
      <c r="B3849" s="859"/>
      <c r="C3849" s="839" t="s">
        <v>2</v>
      </c>
      <c r="D3849" s="842">
        <v>1</v>
      </c>
      <c r="E3849" s="843"/>
      <c r="F3849" s="849"/>
      <c r="G3849" s="850"/>
      <c r="H3849" s="850"/>
      <c r="I3849" s="850"/>
      <c r="J3849" s="850"/>
      <c r="K3849" s="850"/>
      <c r="L3849" s="850"/>
      <c r="M3849" s="859"/>
      <c r="N3849" s="839" t="s">
        <v>2</v>
      </c>
      <c r="O3849" s="842">
        <v>1</v>
      </c>
      <c r="P3849" s="843"/>
      <c r="Q3849" s="849"/>
      <c r="R3849" s="850"/>
      <c r="S3849" s="850"/>
      <c r="T3849" s="850"/>
      <c r="U3849" s="850"/>
      <c r="V3849" s="850"/>
      <c r="W3849" s="851"/>
    </row>
    <row r="3850" spans="2:23" s="256" customFormat="1" ht="20.100000000000001" customHeight="1" x14ac:dyDescent="0.15">
      <c r="B3850" s="860"/>
      <c r="C3850" s="830"/>
      <c r="D3850" s="844"/>
      <c r="E3850" s="845"/>
      <c r="F3850" s="849"/>
      <c r="G3850" s="850"/>
      <c r="H3850" s="850"/>
      <c r="I3850" s="850"/>
      <c r="J3850" s="850"/>
      <c r="K3850" s="850"/>
      <c r="L3850" s="850"/>
      <c r="M3850" s="860"/>
      <c r="N3850" s="830"/>
      <c r="O3850" s="844"/>
      <c r="P3850" s="845"/>
      <c r="Q3850" s="849"/>
      <c r="R3850" s="850"/>
      <c r="S3850" s="850"/>
      <c r="T3850" s="850"/>
      <c r="U3850" s="850"/>
      <c r="V3850" s="850"/>
      <c r="W3850" s="851"/>
    </row>
    <row r="3851" spans="2:23" s="256" customFormat="1" ht="17.100000000000001" customHeight="1" x14ac:dyDescent="0.15">
      <c r="B3851" s="574" t="s">
        <v>566</v>
      </c>
      <c r="C3851" s="574" t="s">
        <v>3</v>
      </c>
      <c r="D3851" s="842" t="s">
        <v>331</v>
      </c>
      <c r="E3851" s="843"/>
      <c r="F3851" s="849"/>
      <c r="G3851" s="850"/>
      <c r="H3851" s="850"/>
      <c r="I3851" s="850"/>
      <c r="J3851" s="850"/>
      <c r="K3851" s="850"/>
      <c r="L3851" s="850"/>
      <c r="M3851" s="574" t="s">
        <v>566</v>
      </c>
      <c r="N3851" s="574" t="s">
        <v>3</v>
      </c>
      <c r="O3851" s="842" t="s">
        <v>534</v>
      </c>
      <c r="P3851" s="843"/>
      <c r="Q3851" s="849"/>
      <c r="R3851" s="850"/>
      <c r="S3851" s="850"/>
      <c r="T3851" s="850"/>
      <c r="U3851" s="850"/>
      <c r="V3851" s="850"/>
      <c r="W3851" s="851"/>
    </row>
    <row r="3852" spans="2:23" s="256" customFormat="1" ht="17.100000000000001" customHeight="1" x14ac:dyDescent="0.15">
      <c r="B3852" s="574"/>
      <c r="C3852" s="574"/>
      <c r="D3852" s="844"/>
      <c r="E3852" s="845"/>
      <c r="F3852" s="849"/>
      <c r="G3852" s="850"/>
      <c r="H3852" s="850"/>
      <c r="I3852" s="850"/>
      <c r="J3852" s="850"/>
      <c r="K3852" s="850"/>
      <c r="L3852" s="850"/>
      <c r="M3852" s="574"/>
      <c r="N3852" s="574"/>
      <c r="O3852" s="844"/>
      <c r="P3852" s="845"/>
      <c r="Q3852" s="849"/>
      <c r="R3852" s="850"/>
      <c r="S3852" s="850"/>
      <c r="T3852" s="850"/>
      <c r="U3852" s="850"/>
      <c r="V3852" s="850"/>
      <c r="W3852" s="851"/>
    </row>
    <row r="3853" spans="2:23" s="256" customFormat="1" ht="17.100000000000001" customHeight="1" x14ac:dyDescent="0.15">
      <c r="B3853" s="574"/>
      <c r="C3853" s="574" t="s">
        <v>4</v>
      </c>
      <c r="D3853" s="842" t="s">
        <v>356</v>
      </c>
      <c r="E3853" s="843"/>
      <c r="F3853" s="849"/>
      <c r="G3853" s="850"/>
      <c r="H3853" s="850"/>
      <c r="I3853" s="850"/>
      <c r="J3853" s="850"/>
      <c r="K3853" s="850"/>
      <c r="L3853" s="850"/>
      <c r="M3853" s="574"/>
      <c r="N3853" s="574" t="s">
        <v>4</v>
      </c>
      <c r="O3853" s="842" t="s">
        <v>485</v>
      </c>
      <c r="P3853" s="843"/>
      <c r="Q3853" s="849"/>
      <c r="R3853" s="850"/>
      <c r="S3853" s="850"/>
      <c r="T3853" s="850"/>
      <c r="U3853" s="850"/>
      <c r="V3853" s="850"/>
      <c r="W3853" s="851"/>
    </row>
    <row r="3854" spans="2:23" s="256" customFormat="1" ht="17.100000000000001" customHeight="1" x14ac:dyDescent="0.15">
      <c r="B3854" s="574"/>
      <c r="C3854" s="574"/>
      <c r="D3854" s="844"/>
      <c r="E3854" s="845"/>
      <c r="F3854" s="849"/>
      <c r="G3854" s="850"/>
      <c r="H3854" s="850"/>
      <c r="I3854" s="850"/>
      <c r="J3854" s="850"/>
      <c r="K3854" s="850"/>
      <c r="L3854" s="850"/>
      <c r="M3854" s="574"/>
      <c r="N3854" s="574"/>
      <c r="O3854" s="844"/>
      <c r="P3854" s="845"/>
      <c r="Q3854" s="849"/>
      <c r="R3854" s="850"/>
      <c r="S3854" s="850"/>
      <c r="T3854" s="850"/>
      <c r="U3854" s="850"/>
      <c r="V3854" s="850"/>
      <c r="W3854" s="851"/>
    </row>
    <row r="3855" spans="2:23" s="256" customFormat="1" ht="17.100000000000001" customHeight="1" x14ac:dyDescent="0.15">
      <c r="B3855" s="522" t="s">
        <v>5</v>
      </c>
      <c r="C3855" s="524"/>
      <c r="D3855" s="827" t="s">
        <v>332</v>
      </c>
      <c r="E3855" s="828"/>
      <c r="F3855" s="849"/>
      <c r="G3855" s="850"/>
      <c r="H3855" s="850"/>
      <c r="I3855" s="850"/>
      <c r="J3855" s="850"/>
      <c r="K3855" s="850"/>
      <c r="L3855" s="850"/>
      <c r="M3855" s="522" t="s">
        <v>5</v>
      </c>
      <c r="N3855" s="524"/>
      <c r="O3855" s="827" t="s">
        <v>332</v>
      </c>
      <c r="P3855" s="828"/>
      <c r="Q3855" s="849"/>
      <c r="R3855" s="850"/>
      <c r="S3855" s="850"/>
      <c r="T3855" s="850"/>
      <c r="U3855" s="850"/>
      <c r="V3855" s="850"/>
      <c r="W3855" s="851"/>
    </row>
    <row r="3856" spans="2:23" s="256" customFormat="1" ht="17.100000000000001" customHeight="1" x14ac:dyDescent="0.15">
      <c r="B3856" s="522" t="s">
        <v>6</v>
      </c>
      <c r="C3856" s="524"/>
      <c r="D3856" s="844" t="s">
        <v>349</v>
      </c>
      <c r="E3856" s="845"/>
      <c r="F3856" s="849"/>
      <c r="G3856" s="850"/>
      <c r="H3856" s="850"/>
      <c r="I3856" s="850"/>
      <c r="J3856" s="850"/>
      <c r="K3856" s="850"/>
      <c r="L3856" s="850"/>
      <c r="M3856" s="522" t="s">
        <v>6</v>
      </c>
      <c r="N3856" s="524"/>
      <c r="O3856" s="844" t="s">
        <v>338</v>
      </c>
      <c r="P3856" s="845"/>
      <c r="Q3856" s="849"/>
      <c r="R3856" s="850"/>
      <c r="S3856" s="850"/>
      <c r="T3856" s="850"/>
      <c r="U3856" s="850"/>
      <c r="V3856" s="850"/>
      <c r="W3856" s="851"/>
    </row>
    <row r="3857" spans="2:31" s="256" customFormat="1" ht="17.100000000000001" customHeight="1" x14ac:dyDescent="0.15">
      <c r="B3857" s="562" t="s">
        <v>29</v>
      </c>
      <c r="C3857" s="831" t="s">
        <v>267</v>
      </c>
      <c r="D3857" s="832"/>
      <c r="E3857" s="260"/>
      <c r="F3857" s="849"/>
      <c r="G3857" s="850"/>
      <c r="H3857" s="850"/>
      <c r="I3857" s="850"/>
      <c r="J3857" s="850"/>
      <c r="K3857" s="850"/>
      <c r="L3857" s="850"/>
      <c r="M3857" s="562" t="s">
        <v>29</v>
      </c>
      <c r="N3857" s="831" t="s">
        <v>267</v>
      </c>
      <c r="O3857" s="832"/>
      <c r="P3857" s="260"/>
      <c r="Q3857" s="849"/>
      <c r="R3857" s="850"/>
      <c r="S3857" s="850"/>
      <c r="T3857" s="850"/>
      <c r="U3857" s="850"/>
      <c r="V3857" s="850"/>
      <c r="W3857" s="851"/>
    </row>
    <row r="3858" spans="2:31" s="256" customFormat="1" ht="17.100000000000001" customHeight="1" x14ac:dyDescent="0.15">
      <c r="B3858" s="565"/>
      <c r="C3858" s="831" t="s">
        <v>268</v>
      </c>
      <c r="D3858" s="832"/>
      <c r="E3858" s="261" t="s">
        <v>554</v>
      </c>
      <c r="F3858" s="852"/>
      <c r="G3858" s="853"/>
      <c r="H3858" s="853"/>
      <c r="I3858" s="853"/>
      <c r="J3858" s="853"/>
      <c r="K3858" s="853"/>
      <c r="L3858" s="853"/>
      <c r="M3858" s="565"/>
      <c r="N3858" s="831" t="s">
        <v>268</v>
      </c>
      <c r="O3858" s="832"/>
      <c r="P3858" s="261" t="s">
        <v>554</v>
      </c>
      <c r="Q3858" s="852"/>
      <c r="R3858" s="853"/>
      <c r="S3858" s="853"/>
      <c r="T3858" s="853"/>
      <c r="U3858" s="853"/>
      <c r="V3858" s="853"/>
      <c r="W3858" s="854"/>
    </row>
    <row r="3859" spans="2:31" s="256" customFormat="1" ht="17.100000000000001" customHeight="1" x14ac:dyDescent="0.15">
      <c r="B3859" s="522" t="s">
        <v>7</v>
      </c>
      <c r="C3859" s="523"/>
      <c r="D3859" s="524"/>
      <c r="E3859" s="833" t="s">
        <v>1525</v>
      </c>
      <c r="F3859" s="857"/>
      <c r="G3859" s="857"/>
      <c r="H3859" s="857"/>
      <c r="I3859" s="857"/>
      <c r="J3859" s="857"/>
      <c r="K3859" s="857"/>
      <c r="L3859" s="858"/>
      <c r="M3859" s="522" t="s">
        <v>7</v>
      </c>
      <c r="N3859" s="523"/>
      <c r="O3859" s="524"/>
      <c r="P3859" s="833" t="s">
        <v>1526</v>
      </c>
      <c r="Q3859" s="857"/>
      <c r="R3859" s="857"/>
      <c r="S3859" s="857"/>
      <c r="T3859" s="857"/>
      <c r="U3859" s="857"/>
      <c r="V3859" s="857"/>
      <c r="W3859" s="858"/>
    </row>
    <row r="3860" spans="2:31" s="256" customFormat="1" ht="17.100000000000001" customHeight="1" x14ac:dyDescent="0.15">
      <c r="B3860" s="522" t="s">
        <v>46</v>
      </c>
      <c r="C3860" s="523"/>
      <c r="D3860" s="524"/>
      <c r="E3860" s="813" t="s">
        <v>1527</v>
      </c>
      <c r="F3860" s="814"/>
      <c r="G3860" s="814"/>
      <c r="H3860" s="814"/>
      <c r="I3860" s="814"/>
      <c r="J3860" s="814"/>
      <c r="K3860" s="814"/>
      <c r="L3860" s="815"/>
      <c r="M3860" s="522" t="s">
        <v>46</v>
      </c>
      <c r="N3860" s="523"/>
      <c r="O3860" s="524"/>
      <c r="P3860" s="813" t="s">
        <v>1528</v>
      </c>
      <c r="Q3860" s="814"/>
      <c r="R3860" s="814"/>
      <c r="S3860" s="814"/>
      <c r="T3860" s="814"/>
      <c r="U3860" s="814"/>
      <c r="V3860" s="814"/>
      <c r="W3860" s="815"/>
    </row>
    <row r="3861" spans="2:31" s="256" customFormat="1" ht="17.100000000000001" customHeight="1" x14ac:dyDescent="0.15">
      <c r="B3861" s="522" t="s">
        <v>270</v>
      </c>
      <c r="C3861" s="523"/>
      <c r="D3861" s="524"/>
      <c r="E3861" s="813" t="s">
        <v>516</v>
      </c>
      <c r="F3861" s="814"/>
      <c r="G3861" s="814"/>
      <c r="H3861" s="855"/>
      <c r="I3861" s="855"/>
      <c r="J3861" s="855"/>
      <c r="K3861" s="855"/>
      <c r="L3861" s="856"/>
      <c r="M3861" s="522" t="s">
        <v>270</v>
      </c>
      <c r="N3861" s="523"/>
      <c r="O3861" s="524"/>
      <c r="P3861" s="813" t="s">
        <v>516</v>
      </c>
      <c r="Q3861" s="814"/>
      <c r="R3861" s="814"/>
      <c r="S3861" s="855"/>
      <c r="T3861" s="855"/>
      <c r="U3861" s="855"/>
      <c r="V3861" s="855"/>
      <c r="W3861" s="856"/>
    </row>
    <row r="3862" spans="2:31" s="256" customFormat="1" ht="17.100000000000001" customHeight="1" x14ac:dyDescent="0.15">
      <c r="B3862" s="522" t="s">
        <v>289</v>
      </c>
      <c r="C3862" s="523"/>
      <c r="D3862" s="524"/>
      <c r="E3862" s="813" t="s">
        <v>555</v>
      </c>
      <c r="F3862" s="814"/>
      <c r="G3862" s="814"/>
      <c r="H3862" s="816" t="s">
        <v>8</v>
      </c>
      <c r="I3862" s="817"/>
      <c r="J3862" s="818"/>
      <c r="K3862" s="819"/>
      <c r="L3862" s="820"/>
      <c r="M3862" s="522" t="s">
        <v>289</v>
      </c>
      <c r="N3862" s="523"/>
      <c r="O3862" s="524"/>
      <c r="P3862" s="813" t="s">
        <v>555</v>
      </c>
      <c r="Q3862" s="814"/>
      <c r="R3862" s="814"/>
      <c r="S3862" s="816" t="s">
        <v>8</v>
      </c>
      <c r="T3862" s="817"/>
      <c r="U3862" s="818"/>
      <c r="V3862" s="819"/>
      <c r="W3862" s="820"/>
    </row>
    <row r="3863" spans="2:31" s="256" customFormat="1" ht="17.100000000000001" customHeight="1" x14ac:dyDescent="0.15">
      <c r="B3863" s="865" t="s">
        <v>567</v>
      </c>
      <c r="C3863" s="882"/>
      <c r="D3863" s="821" t="s">
        <v>1760</v>
      </c>
      <c r="E3863" s="822"/>
      <c r="F3863" s="822"/>
      <c r="G3863" s="822"/>
      <c r="H3863" s="822"/>
      <c r="I3863" s="822"/>
      <c r="J3863" s="822"/>
      <c r="K3863" s="822"/>
      <c r="L3863" s="823"/>
      <c r="M3863" s="865" t="s">
        <v>567</v>
      </c>
      <c r="N3863" s="882"/>
      <c r="O3863" s="821" t="s">
        <v>1529</v>
      </c>
      <c r="P3863" s="822"/>
      <c r="Q3863" s="822"/>
      <c r="R3863" s="822"/>
      <c r="S3863" s="822"/>
      <c r="T3863" s="822"/>
      <c r="U3863" s="822"/>
      <c r="V3863" s="822"/>
      <c r="W3863" s="823"/>
    </row>
    <row r="3864" spans="2:31" ht="15" customHeight="1" x14ac:dyDescent="0.15">
      <c r="B3864" s="263"/>
      <c r="C3864" s="824" t="s">
        <v>568</v>
      </c>
      <c r="D3864" s="825"/>
      <c r="E3864" s="825"/>
      <c r="F3864" s="825"/>
      <c r="G3864" s="825"/>
      <c r="H3864" s="825"/>
      <c r="I3864" s="825"/>
      <c r="J3864" s="825"/>
      <c r="K3864" s="825"/>
      <c r="L3864" s="825"/>
      <c r="M3864" s="263"/>
      <c r="N3864" s="263" t="s">
        <v>569</v>
      </c>
      <c r="O3864" s="263"/>
      <c r="P3864" s="263"/>
      <c r="Q3864" s="263"/>
      <c r="R3864" s="263"/>
      <c r="S3864" s="263"/>
      <c r="T3864" s="263"/>
      <c r="U3864" s="263"/>
      <c r="V3864" s="263"/>
      <c r="W3864" s="263"/>
      <c r="AA3864" s="256"/>
      <c r="AB3864" s="256"/>
      <c r="AC3864" s="256"/>
      <c r="AD3864" s="256"/>
      <c r="AE3864" s="256"/>
    </row>
    <row r="3865" spans="2:31" ht="15" customHeight="1" x14ac:dyDescent="0.15">
      <c r="B3865" s="263"/>
      <c r="C3865" s="826"/>
      <c r="D3865" s="826"/>
      <c r="E3865" s="826"/>
      <c r="F3865" s="826"/>
      <c r="G3865" s="826"/>
      <c r="H3865" s="826"/>
      <c r="I3865" s="826"/>
      <c r="J3865" s="826"/>
      <c r="K3865" s="826"/>
      <c r="L3865" s="826"/>
      <c r="M3865" s="263"/>
      <c r="N3865" s="263" t="s">
        <v>570</v>
      </c>
      <c r="O3865" s="263"/>
      <c r="P3865" s="263"/>
      <c r="Q3865" s="263"/>
      <c r="R3865" s="263"/>
      <c r="S3865" s="263"/>
      <c r="T3865" s="263"/>
      <c r="U3865" s="263"/>
      <c r="V3865" s="263"/>
      <c r="W3865" s="263"/>
      <c r="AA3865" s="256"/>
      <c r="AB3865" s="256"/>
      <c r="AC3865" s="256"/>
      <c r="AD3865" s="256"/>
      <c r="AE3865" s="256"/>
    </row>
    <row r="3866" spans="2:31" ht="15" customHeight="1" x14ac:dyDescent="0.15">
      <c r="C3866" s="263" t="s">
        <v>571</v>
      </c>
      <c r="N3866" s="264" t="s">
        <v>517</v>
      </c>
      <c r="O3866" s="264"/>
      <c r="P3866" s="264"/>
      <c r="Q3866" s="264"/>
      <c r="R3866" s="264"/>
      <c r="S3866" s="264"/>
      <c r="T3866" s="264"/>
      <c r="U3866" s="264"/>
      <c r="V3866" s="264"/>
      <c r="AA3866" s="256"/>
      <c r="AB3866" s="256"/>
      <c r="AC3866" s="256"/>
      <c r="AD3866" s="256"/>
      <c r="AE3866" s="256"/>
    </row>
    <row r="3867" spans="2:31" ht="15" customHeight="1" x14ac:dyDescent="0.15">
      <c r="C3867" s="263" t="s">
        <v>573</v>
      </c>
      <c r="N3867" s="264" t="s">
        <v>572</v>
      </c>
      <c r="O3867" s="264"/>
      <c r="P3867" s="264"/>
      <c r="Q3867" s="264"/>
      <c r="R3867" s="264"/>
      <c r="S3867" s="264"/>
      <c r="T3867" s="264"/>
      <c r="U3867" s="264"/>
      <c r="V3867" s="264"/>
      <c r="AA3867" s="256"/>
      <c r="AB3867" s="256"/>
      <c r="AC3867" s="256"/>
      <c r="AD3867" s="256"/>
      <c r="AE3867" s="256"/>
    </row>
    <row r="3868" spans="2:31" x14ac:dyDescent="0.15">
      <c r="C3868" s="264" t="s">
        <v>542</v>
      </c>
      <c r="N3868" s="264" t="s">
        <v>450</v>
      </c>
      <c r="O3868" s="264"/>
      <c r="P3868" s="264"/>
      <c r="Q3868" s="264"/>
      <c r="R3868" s="264"/>
      <c r="S3868" s="264"/>
      <c r="T3868" s="264"/>
      <c r="U3868" s="264"/>
      <c r="V3868" s="264"/>
      <c r="AA3868" s="256"/>
      <c r="AB3868" s="256"/>
      <c r="AC3868" s="256"/>
      <c r="AD3868" s="256"/>
      <c r="AE3868" s="256"/>
    </row>
    <row r="3869" spans="2:31" x14ac:dyDescent="0.15">
      <c r="N3869" s="264"/>
      <c r="AA3869" s="256"/>
      <c r="AB3869" s="256"/>
      <c r="AC3869" s="256"/>
      <c r="AD3869" s="256"/>
      <c r="AE3869" s="256"/>
    </row>
    <row r="3870" spans="2:31" x14ac:dyDescent="0.15">
      <c r="N3870" s="264"/>
      <c r="AA3870" s="256"/>
      <c r="AB3870" s="256"/>
      <c r="AC3870" s="256"/>
      <c r="AD3870" s="256"/>
      <c r="AE3870" s="256"/>
    </row>
    <row r="3871" spans="2:31" ht="9" customHeight="1" x14ac:dyDescent="0.15">
      <c r="AA3871" s="256"/>
      <c r="AB3871" s="256"/>
      <c r="AC3871" s="256"/>
      <c r="AD3871" s="256"/>
      <c r="AE3871" s="256"/>
    </row>
    <row r="3872" spans="2:31" s="256" customFormat="1" ht="22.5" customHeight="1" x14ac:dyDescent="0.15">
      <c r="B3872" s="867" t="s">
        <v>563</v>
      </c>
      <c r="C3872" s="867"/>
      <c r="D3872" s="867"/>
      <c r="E3872" s="867"/>
      <c r="F3872" s="867"/>
      <c r="G3872" s="867"/>
      <c r="H3872" s="867"/>
      <c r="I3872" s="867"/>
      <c r="J3872" s="867"/>
      <c r="K3872" s="867"/>
      <c r="L3872" s="867"/>
      <c r="M3872" s="867"/>
      <c r="N3872" s="867"/>
      <c r="O3872" s="867"/>
      <c r="P3872" s="867"/>
      <c r="Q3872" s="867"/>
      <c r="R3872" s="867"/>
      <c r="S3872" s="867"/>
      <c r="T3872" s="867"/>
      <c r="U3872" s="867"/>
      <c r="V3872" s="867"/>
      <c r="W3872" s="867"/>
      <c r="Y3872" s="242" t="s">
        <v>551</v>
      </c>
    </row>
    <row r="3873" spans="2:31" s="256" customFormat="1" ht="20.100000000000001" customHeight="1" x14ac:dyDescent="0.15">
      <c r="B3873" s="258" t="s">
        <v>27</v>
      </c>
      <c r="C3873" s="258"/>
      <c r="D3873" s="868" t="str">
        <f>D3828</f>
        <v>ミネトンネル</v>
      </c>
      <c r="E3873" s="868"/>
      <c r="F3873" s="868"/>
      <c r="G3873" s="868"/>
      <c r="H3873" s="869" t="s">
        <v>28</v>
      </c>
      <c r="I3873" s="869"/>
      <c r="J3873" s="870" t="str">
        <f>J3828</f>
        <v>一般国道　316号</v>
      </c>
      <c r="K3873" s="870"/>
      <c r="L3873" s="870"/>
      <c r="M3873" s="871" t="s">
        <v>255</v>
      </c>
      <c r="N3873" s="871"/>
      <c r="O3873" s="871"/>
      <c r="P3873" s="872" t="str">
        <f>P3828</f>
        <v>株式会社ニュージェック</v>
      </c>
      <c r="Q3873" s="872"/>
      <c r="R3873" s="872"/>
      <c r="S3873" s="562" t="s">
        <v>220</v>
      </c>
      <c r="T3873" s="564"/>
      <c r="U3873" s="873">
        <f>U3828</f>
        <v>44294</v>
      </c>
      <c r="V3873" s="874"/>
      <c r="W3873" s="875"/>
      <c r="Y3873" s="242" t="s">
        <v>554</v>
      </c>
    </row>
    <row r="3874" spans="2:31" s="256" customFormat="1" ht="20.100000000000001" customHeight="1" x14ac:dyDescent="0.15">
      <c r="B3874" s="259" t="s">
        <v>0</v>
      </c>
      <c r="C3874" s="259"/>
      <c r="D3874" s="879" t="str">
        <f>D3829</f>
        <v>美祢トンネル</v>
      </c>
      <c r="E3874" s="879"/>
      <c r="F3874" s="879"/>
      <c r="G3874" s="879"/>
      <c r="H3874" s="541" t="s">
        <v>1</v>
      </c>
      <c r="I3874" s="541"/>
      <c r="J3874" s="870" t="str">
        <f>J3829</f>
        <v>宇部土木建築事務所</v>
      </c>
      <c r="K3874" s="870"/>
      <c r="L3874" s="870"/>
      <c r="M3874" s="871" t="s">
        <v>256</v>
      </c>
      <c r="N3874" s="871"/>
      <c r="O3874" s="871"/>
      <c r="P3874" s="872" t="str">
        <f>P3829</f>
        <v>石村　勝伸</v>
      </c>
      <c r="Q3874" s="872"/>
      <c r="R3874" s="872"/>
      <c r="S3874" s="705"/>
      <c r="T3874" s="706"/>
      <c r="U3874" s="876"/>
      <c r="V3874" s="877"/>
      <c r="W3874" s="878"/>
      <c r="Y3874" s="242" t="s">
        <v>54</v>
      </c>
    </row>
    <row r="3875" spans="2:31" s="256" customFormat="1" ht="20.100000000000001" customHeight="1" x14ac:dyDescent="0.15">
      <c r="B3875" s="861" t="s">
        <v>564</v>
      </c>
      <c r="C3875" s="839" t="s">
        <v>565</v>
      </c>
      <c r="D3875" s="883" t="s">
        <v>795</v>
      </c>
      <c r="E3875" s="884"/>
      <c r="F3875" s="846"/>
      <c r="G3875" s="847"/>
      <c r="H3875" s="847"/>
      <c r="I3875" s="847"/>
      <c r="J3875" s="847"/>
      <c r="K3875" s="847"/>
      <c r="L3875" s="847"/>
      <c r="M3875" s="861" t="s">
        <v>564</v>
      </c>
      <c r="N3875" s="839" t="s">
        <v>565</v>
      </c>
      <c r="O3875" s="883" t="s">
        <v>796</v>
      </c>
      <c r="P3875" s="884"/>
      <c r="Q3875" s="846"/>
      <c r="R3875" s="847"/>
      <c r="S3875" s="847"/>
      <c r="T3875" s="847"/>
      <c r="U3875" s="847"/>
      <c r="V3875" s="847"/>
      <c r="W3875" s="848"/>
      <c r="Y3875" s="242" t="s">
        <v>55</v>
      </c>
    </row>
    <row r="3876" spans="2:31" s="256" customFormat="1" ht="20.100000000000001" customHeight="1" x14ac:dyDescent="0.15">
      <c r="B3876" s="859"/>
      <c r="C3876" s="830"/>
      <c r="D3876" s="880"/>
      <c r="E3876" s="881"/>
      <c r="F3876" s="849"/>
      <c r="G3876" s="850"/>
      <c r="H3876" s="850"/>
      <c r="I3876" s="850"/>
      <c r="J3876" s="850"/>
      <c r="K3876" s="850"/>
      <c r="L3876" s="850"/>
      <c r="M3876" s="859"/>
      <c r="N3876" s="830"/>
      <c r="O3876" s="880"/>
      <c r="P3876" s="881"/>
      <c r="Q3876" s="849"/>
      <c r="R3876" s="850"/>
      <c r="S3876" s="850"/>
      <c r="T3876" s="850"/>
      <c r="U3876" s="850"/>
      <c r="V3876" s="850"/>
      <c r="W3876" s="851"/>
    </row>
    <row r="3877" spans="2:31" s="256" customFormat="1" ht="20.100000000000001" customHeight="1" x14ac:dyDescent="0.15">
      <c r="B3877" s="859"/>
      <c r="C3877" s="839" t="s">
        <v>2</v>
      </c>
      <c r="D3877" s="842">
        <v>1</v>
      </c>
      <c r="E3877" s="843"/>
      <c r="F3877" s="849"/>
      <c r="G3877" s="850"/>
      <c r="H3877" s="850"/>
      <c r="I3877" s="850"/>
      <c r="J3877" s="850"/>
      <c r="K3877" s="850"/>
      <c r="L3877" s="850"/>
      <c r="M3877" s="859"/>
      <c r="N3877" s="839" t="s">
        <v>2</v>
      </c>
      <c r="O3877" s="842">
        <v>1</v>
      </c>
      <c r="P3877" s="843"/>
      <c r="Q3877" s="849"/>
      <c r="R3877" s="850"/>
      <c r="S3877" s="850"/>
      <c r="T3877" s="850"/>
      <c r="U3877" s="850"/>
      <c r="V3877" s="850"/>
      <c r="W3877" s="851"/>
    </row>
    <row r="3878" spans="2:31" s="256" customFormat="1" ht="20.100000000000001" customHeight="1" x14ac:dyDescent="0.15">
      <c r="B3878" s="860"/>
      <c r="C3878" s="830"/>
      <c r="D3878" s="844"/>
      <c r="E3878" s="845"/>
      <c r="F3878" s="849"/>
      <c r="G3878" s="850"/>
      <c r="H3878" s="850"/>
      <c r="I3878" s="850"/>
      <c r="J3878" s="850"/>
      <c r="K3878" s="850"/>
      <c r="L3878" s="850"/>
      <c r="M3878" s="860"/>
      <c r="N3878" s="830"/>
      <c r="O3878" s="844"/>
      <c r="P3878" s="845"/>
      <c r="Q3878" s="849"/>
      <c r="R3878" s="850"/>
      <c r="S3878" s="850"/>
      <c r="T3878" s="850"/>
      <c r="U3878" s="850"/>
      <c r="V3878" s="850"/>
      <c r="W3878" s="851"/>
    </row>
    <row r="3879" spans="2:31" s="256" customFormat="1" ht="17.100000000000001" customHeight="1" x14ac:dyDescent="0.15">
      <c r="B3879" s="574" t="s">
        <v>566</v>
      </c>
      <c r="C3879" s="574" t="s">
        <v>3</v>
      </c>
      <c r="D3879" s="842" t="s">
        <v>331</v>
      </c>
      <c r="E3879" s="843"/>
      <c r="F3879" s="849"/>
      <c r="G3879" s="850"/>
      <c r="H3879" s="850"/>
      <c r="I3879" s="850"/>
      <c r="J3879" s="850"/>
      <c r="K3879" s="850"/>
      <c r="L3879" s="850"/>
      <c r="M3879" s="574" t="s">
        <v>566</v>
      </c>
      <c r="N3879" s="574" t="s">
        <v>3</v>
      </c>
      <c r="O3879" s="842" t="s">
        <v>534</v>
      </c>
      <c r="P3879" s="843"/>
      <c r="Q3879" s="849"/>
      <c r="R3879" s="850"/>
      <c r="S3879" s="850"/>
      <c r="T3879" s="850"/>
      <c r="U3879" s="850"/>
      <c r="V3879" s="850"/>
      <c r="W3879" s="851"/>
      <c r="AA3879" s="257"/>
      <c r="AB3879" s="257"/>
      <c r="AC3879" s="257"/>
      <c r="AD3879" s="257"/>
      <c r="AE3879" s="257"/>
    </row>
    <row r="3880" spans="2:31" s="256" customFormat="1" ht="17.100000000000001" customHeight="1" x14ac:dyDescent="0.15">
      <c r="B3880" s="574"/>
      <c r="C3880" s="574"/>
      <c r="D3880" s="844"/>
      <c r="E3880" s="845"/>
      <c r="F3880" s="849"/>
      <c r="G3880" s="850"/>
      <c r="H3880" s="850"/>
      <c r="I3880" s="850"/>
      <c r="J3880" s="850"/>
      <c r="K3880" s="850"/>
      <c r="L3880" s="850"/>
      <c r="M3880" s="574"/>
      <c r="N3880" s="574"/>
      <c r="O3880" s="844"/>
      <c r="P3880" s="845"/>
      <c r="Q3880" s="849"/>
      <c r="R3880" s="850"/>
      <c r="S3880" s="850"/>
      <c r="T3880" s="850"/>
      <c r="U3880" s="850"/>
      <c r="V3880" s="850"/>
      <c r="W3880" s="851"/>
      <c r="AA3880" s="257"/>
      <c r="AB3880" s="257"/>
      <c r="AC3880" s="257"/>
      <c r="AD3880" s="257"/>
      <c r="AE3880" s="257"/>
    </row>
    <row r="3881" spans="2:31" s="256" customFormat="1" ht="17.100000000000001" customHeight="1" x14ac:dyDescent="0.15">
      <c r="B3881" s="574"/>
      <c r="C3881" s="574" t="s">
        <v>4</v>
      </c>
      <c r="D3881" s="842" t="s">
        <v>354</v>
      </c>
      <c r="E3881" s="843"/>
      <c r="F3881" s="849"/>
      <c r="G3881" s="850"/>
      <c r="H3881" s="850"/>
      <c r="I3881" s="850"/>
      <c r="J3881" s="850"/>
      <c r="K3881" s="850"/>
      <c r="L3881" s="850"/>
      <c r="M3881" s="574"/>
      <c r="N3881" s="574" t="s">
        <v>4</v>
      </c>
      <c r="O3881" s="842" t="s">
        <v>486</v>
      </c>
      <c r="P3881" s="843"/>
      <c r="Q3881" s="849"/>
      <c r="R3881" s="850"/>
      <c r="S3881" s="850"/>
      <c r="T3881" s="850"/>
      <c r="U3881" s="850"/>
      <c r="V3881" s="850"/>
      <c r="W3881" s="851"/>
      <c r="AA3881" s="257"/>
      <c r="AB3881" s="257"/>
      <c r="AC3881" s="257"/>
      <c r="AD3881" s="257"/>
      <c r="AE3881" s="257"/>
    </row>
    <row r="3882" spans="2:31" s="256" customFormat="1" ht="17.100000000000001" customHeight="1" x14ac:dyDescent="0.15">
      <c r="B3882" s="574"/>
      <c r="C3882" s="574"/>
      <c r="D3882" s="844"/>
      <c r="E3882" s="845"/>
      <c r="F3882" s="849"/>
      <c r="G3882" s="850"/>
      <c r="H3882" s="850"/>
      <c r="I3882" s="850"/>
      <c r="J3882" s="850"/>
      <c r="K3882" s="850"/>
      <c r="L3882" s="850"/>
      <c r="M3882" s="574"/>
      <c r="N3882" s="574"/>
      <c r="O3882" s="844"/>
      <c r="P3882" s="845"/>
      <c r="Q3882" s="849"/>
      <c r="R3882" s="850"/>
      <c r="S3882" s="850"/>
      <c r="T3882" s="850"/>
      <c r="U3882" s="850"/>
      <c r="V3882" s="850"/>
      <c r="W3882" s="851"/>
      <c r="AA3882" s="257"/>
      <c r="AB3882" s="257"/>
      <c r="AC3882" s="257"/>
      <c r="AD3882" s="257"/>
      <c r="AE3882" s="257"/>
    </row>
    <row r="3883" spans="2:31" s="256" customFormat="1" ht="17.100000000000001" customHeight="1" x14ac:dyDescent="0.15">
      <c r="B3883" s="522" t="s">
        <v>5</v>
      </c>
      <c r="C3883" s="524"/>
      <c r="D3883" s="827" t="s">
        <v>332</v>
      </c>
      <c r="E3883" s="828"/>
      <c r="F3883" s="849"/>
      <c r="G3883" s="850"/>
      <c r="H3883" s="850"/>
      <c r="I3883" s="850"/>
      <c r="J3883" s="850"/>
      <c r="K3883" s="850"/>
      <c r="L3883" s="850"/>
      <c r="M3883" s="522" t="s">
        <v>5</v>
      </c>
      <c r="N3883" s="524"/>
      <c r="O3883" s="827" t="s">
        <v>332</v>
      </c>
      <c r="P3883" s="828"/>
      <c r="Q3883" s="849"/>
      <c r="R3883" s="850"/>
      <c r="S3883" s="850"/>
      <c r="T3883" s="850"/>
      <c r="U3883" s="850"/>
      <c r="V3883" s="850"/>
      <c r="W3883" s="851"/>
      <c r="AA3883" s="257"/>
      <c r="AB3883" s="257"/>
      <c r="AC3883" s="257"/>
      <c r="AD3883" s="257"/>
      <c r="AE3883" s="257"/>
    </row>
    <row r="3884" spans="2:31" s="256" customFormat="1" ht="17.100000000000001" customHeight="1" x14ac:dyDescent="0.15">
      <c r="B3884" s="522" t="s">
        <v>6</v>
      </c>
      <c r="C3884" s="524"/>
      <c r="D3884" s="844" t="s">
        <v>532</v>
      </c>
      <c r="E3884" s="845"/>
      <c r="F3884" s="849"/>
      <c r="G3884" s="850"/>
      <c r="H3884" s="850"/>
      <c r="I3884" s="850"/>
      <c r="J3884" s="850"/>
      <c r="K3884" s="850"/>
      <c r="L3884" s="850"/>
      <c r="M3884" s="522" t="s">
        <v>6</v>
      </c>
      <c r="N3884" s="524"/>
      <c r="O3884" s="844" t="s">
        <v>338</v>
      </c>
      <c r="P3884" s="845"/>
      <c r="Q3884" s="849"/>
      <c r="R3884" s="850"/>
      <c r="S3884" s="850"/>
      <c r="T3884" s="850"/>
      <c r="U3884" s="850"/>
      <c r="V3884" s="850"/>
      <c r="W3884" s="851"/>
    </row>
    <row r="3885" spans="2:31" s="256" customFormat="1" ht="17.100000000000001" customHeight="1" x14ac:dyDescent="0.15">
      <c r="B3885" s="562" t="s">
        <v>29</v>
      </c>
      <c r="C3885" s="831" t="s">
        <v>267</v>
      </c>
      <c r="D3885" s="832"/>
      <c r="E3885" s="260"/>
      <c r="F3885" s="849"/>
      <c r="G3885" s="850"/>
      <c r="H3885" s="850"/>
      <c r="I3885" s="850"/>
      <c r="J3885" s="850"/>
      <c r="K3885" s="850"/>
      <c r="L3885" s="850"/>
      <c r="M3885" s="562" t="s">
        <v>29</v>
      </c>
      <c r="N3885" s="831" t="s">
        <v>267</v>
      </c>
      <c r="O3885" s="832"/>
      <c r="P3885" s="260"/>
      <c r="Q3885" s="849"/>
      <c r="R3885" s="850"/>
      <c r="S3885" s="850"/>
      <c r="T3885" s="850"/>
      <c r="U3885" s="850"/>
      <c r="V3885" s="850"/>
      <c r="W3885" s="851"/>
    </row>
    <row r="3886" spans="2:31" s="256" customFormat="1" ht="17.100000000000001" customHeight="1" x14ac:dyDescent="0.15">
      <c r="B3886" s="565"/>
      <c r="C3886" s="831" t="s">
        <v>268</v>
      </c>
      <c r="D3886" s="832"/>
      <c r="E3886" s="261" t="s">
        <v>551</v>
      </c>
      <c r="F3886" s="852"/>
      <c r="G3886" s="853"/>
      <c r="H3886" s="853"/>
      <c r="I3886" s="853"/>
      <c r="J3886" s="853"/>
      <c r="K3886" s="853"/>
      <c r="L3886" s="853"/>
      <c r="M3886" s="565"/>
      <c r="N3886" s="831" t="s">
        <v>268</v>
      </c>
      <c r="O3886" s="832"/>
      <c r="P3886" s="261" t="s">
        <v>554</v>
      </c>
      <c r="Q3886" s="852"/>
      <c r="R3886" s="853"/>
      <c r="S3886" s="853"/>
      <c r="T3886" s="853"/>
      <c r="U3886" s="853"/>
      <c r="V3886" s="853"/>
      <c r="W3886" s="854"/>
    </row>
    <row r="3887" spans="2:31" s="256" customFormat="1" ht="17.100000000000001" customHeight="1" x14ac:dyDescent="0.15">
      <c r="B3887" s="522" t="s">
        <v>7</v>
      </c>
      <c r="C3887" s="523"/>
      <c r="D3887" s="524"/>
      <c r="E3887" s="833" t="s">
        <v>1530</v>
      </c>
      <c r="F3887" s="857"/>
      <c r="G3887" s="857"/>
      <c r="H3887" s="857"/>
      <c r="I3887" s="857"/>
      <c r="J3887" s="857"/>
      <c r="K3887" s="857"/>
      <c r="L3887" s="858"/>
      <c r="M3887" s="522" t="s">
        <v>7</v>
      </c>
      <c r="N3887" s="523"/>
      <c r="O3887" s="524"/>
      <c r="P3887" s="833" t="s">
        <v>1123</v>
      </c>
      <c r="Q3887" s="857"/>
      <c r="R3887" s="857"/>
      <c r="S3887" s="857"/>
      <c r="T3887" s="857"/>
      <c r="U3887" s="857"/>
      <c r="V3887" s="857"/>
      <c r="W3887" s="858"/>
    </row>
    <row r="3888" spans="2:31" s="256" customFormat="1" ht="17.100000000000001" customHeight="1" x14ac:dyDescent="0.15">
      <c r="B3888" s="522" t="s">
        <v>46</v>
      </c>
      <c r="C3888" s="523"/>
      <c r="D3888" s="524"/>
      <c r="E3888" s="813" t="s">
        <v>516</v>
      </c>
      <c r="F3888" s="814"/>
      <c r="G3888" s="814"/>
      <c r="H3888" s="855"/>
      <c r="I3888" s="855"/>
      <c r="J3888" s="855"/>
      <c r="K3888" s="855"/>
      <c r="L3888" s="856"/>
      <c r="M3888" s="522" t="s">
        <v>46</v>
      </c>
      <c r="N3888" s="523"/>
      <c r="O3888" s="524"/>
      <c r="P3888" s="813" t="s">
        <v>1531</v>
      </c>
      <c r="Q3888" s="814"/>
      <c r="R3888" s="814"/>
      <c r="S3888" s="814"/>
      <c r="T3888" s="814"/>
      <c r="U3888" s="814"/>
      <c r="V3888" s="814"/>
      <c r="W3888" s="815"/>
    </row>
    <row r="3889" spans="2:23" s="256" customFormat="1" ht="17.100000000000001" customHeight="1" x14ac:dyDescent="0.15">
      <c r="B3889" s="522" t="s">
        <v>270</v>
      </c>
      <c r="C3889" s="523"/>
      <c r="D3889" s="524"/>
      <c r="E3889" s="813" t="s">
        <v>516</v>
      </c>
      <c r="F3889" s="814"/>
      <c r="G3889" s="814"/>
      <c r="H3889" s="855"/>
      <c r="I3889" s="855"/>
      <c r="J3889" s="855"/>
      <c r="K3889" s="855"/>
      <c r="L3889" s="856"/>
      <c r="M3889" s="522" t="s">
        <v>270</v>
      </c>
      <c r="N3889" s="523"/>
      <c r="O3889" s="524"/>
      <c r="P3889" s="813" t="s">
        <v>516</v>
      </c>
      <c r="Q3889" s="814"/>
      <c r="R3889" s="814"/>
      <c r="S3889" s="855"/>
      <c r="T3889" s="855"/>
      <c r="U3889" s="855"/>
      <c r="V3889" s="855"/>
      <c r="W3889" s="856"/>
    </row>
    <row r="3890" spans="2:23" s="256" customFormat="1" ht="17.100000000000001" customHeight="1" x14ac:dyDescent="0.15">
      <c r="B3890" s="522" t="s">
        <v>289</v>
      </c>
      <c r="C3890" s="523"/>
      <c r="D3890" s="524"/>
      <c r="E3890" s="813" t="s">
        <v>555</v>
      </c>
      <c r="F3890" s="814"/>
      <c r="G3890" s="814"/>
      <c r="H3890" s="816" t="s">
        <v>8</v>
      </c>
      <c r="I3890" s="817"/>
      <c r="J3890" s="818"/>
      <c r="K3890" s="819"/>
      <c r="L3890" s="819"/>
      <c r="M3890" s="522" t="s">
        <v>289</v>
      </c>
      <c r="N3890" s="523"/>
      <c r="O3890" s="524"/>
      <c r="P3890" s="813" t="s">
        <v>555</v>
      </c>
      <c r="Q3890" s="814"/>
      <c r="R3890" s="814"/>
      <c r="S3890" s="816" t="s">
        <v>8</v>
      </c>
      <c r="T3890" s="817"/>
      <c r="U3890" s="818"/>
      <c r="V3890" s="819"/>
      <c r="W3890" s="820"/>
    </row>
    <row r="3891" spans="2:23" s="256" customFormat="1" ht="17.100000000000001" customHeight="1" x14ac:dyDescent="0.15">
      <c r="B3891" s="565" t="s">
        <v>567</v>
      </c>
      <c r="C3891" s="566"/>
      <c r="D3891" s="836" t="s">
        <v>1736</v>
      </c>
      <c r="E3891" s="837"/>
      <c r="F3891" s="837"/>
      <c r="G3891" s="837"/>
      <c r="H3891" s="837"/>
      <c r="I3891" s="837"/>
      <c r="J3891" s="837"/>
      <c r="K3891" s="837"/>
      <c r="L3891" s="838"/>
      <c r="M3891" s="865" t="s">
        <v>567</v>
      </c>
      <c r="N3891" s="882"/>
      <c r="O3891" s="821" t="s">
        <v>1532</v>
      </c>
      <c r="P3891" s="822"/>
      <c r="Q3891" s="822"/>
      <c r="R3891" s="822"/>
      <c r="S3891" s="822"/>
      <c r="T3891" s="822"/>
      <c r="U3891" s="822"/>
      <c r="V3891" s="822"/>
      <c r="W3891" s="823"/>
    </row>
    <row r="3892" spans="2:23" s="256" customFormat="1" ht="20.100000000000001" customHeight="1" x14ac:dyDescent="0.15">
      <c r="B3892" s="861" t="s">
        <v>564</v>
      </c>
      <c r="C3892" s="839" t="s">
        <v>565</v>
      </c>
      <c r="D3892" s="883" t="s">
        <v>796</v>
      </c>
      <c r="E3892" s="884"/>
      <c r="F3892" s="846"/>
      <c r="G3892" s="847"/>
      <c r="H3892" s="847"/>
      <c r="I3892" s="847"/>
      <c r="J3892" s="847"/>
      <c r="K3892" s="847"/>
      <c r="L3892" s="847"/>
      <c r="M3892" s="861" t="s">
        <v>564</v>
      </c>
      <c r="N3892" s="839" t="s">
        <v>565</v>
      </c>
      <c r="O3892" s="883" t="s">
        <v>796</v>
      </c>
      <c r="P3892" s="884"/>
      <c r="Q3892" s="846"/>
      <c r="R3892" s="847"/>
      <c r="S3892" s="847"/>
      <c r="T3892" s="847"/>
      <c r="U3892" s="847"/>
      <c r="V3892" s="847"/>
      <c r="W3892" s="848"/>
    </row>
    <row r="3893" spans="2:23" s="256" customFormat="1" ht="20.100000000000001" customHeight="1" x14ac:dyDescent="0.15">
      <c r="B3893" s="859"/>
      <c r="C3893" s="830"/>
      <c r="D3893" s="880"/>
      <c r="E3893" s="881"/>
      <c r="F3893" s="849"/>
      <c r="G3893" s="850"/>
      <c r="H3893" s="850"/>
      <c r="I3893" s="850"/>
      <c r="J3893" s="850"/>
      <c r="K3893" s="850"/>
      <c r="L3893" s="850"/>
      <c r="M3893" s="859"/>
      <c r="N3893" s="830"/>
      <c r="O3893" s="880"/>
      <c r="P3893" s="881"/>
      <c r="Q3893" s="849"/>
      <c r="R3893" s="850"/>
      <c r="S3893" s="850"/>
      <c r="T3893" s="850"/>
      <c r="U3893" s="850"/>
      <c r="V3893" s="850"/>
      <c r="W3893" s="851"/>
    </row>
    <row r="3894" spans="2:23" s="256" customFormat="1" ht="20.100000000000001" customHeight="1" x14ac:dyDescent="0.15">
      <c r="B3894" s="859"/>
      <c r="C3894" s="839" t="s">
        <v>2</v>
      </c>
      <c r="D3894" s="842">
        <v>2</v>
      </c>
      <c r="E3894" s="843"/>
      <c r="F3894" s="849"/>
      <c r="G3894" s="850"/>
      <c r="H3894" s="850"/>
      <c r="I3894" s="850"/>
      <c r="J3894" s="850"/>
      <c r="K3894" s="850"/>
      <c r="L3894" s="850"/>
      <c r="M3894" s="859"/>
      <c r="N3894" s="839" t="s">
        <v>2</v>
      </c>
      <c r="O3894" s="842">
        <v>3</v>
      </c>
      <c r="P3894" s="843"/>
      <c r="Q3894" s="849"/>
      <c r="R3894" s="850"/>
      <c r="S3894" s="850"/>
      <c r="T3894" s="850"/>
      <c r="U3894" s="850"/>
      <c r="V3894" s="850"/>
      <c r="W3894" s="851"/>
    </row>
    <row r="3895" spans="2:23" s="256" customFormat="1" ht="20.100000000000001" customHeight="1" x14ac:dyDescent="0.15">
      <c r="B3895" s="860"/>
      <c r="C3895" s="830"/>
      <c r="D3895" s="844"/>
      <c r="E3895" s="845"/>
      <c r="F3895" s="849"/>
      <c r="G3895" s="850"/>
      <c r="H3895" s="850"/>
      <c r="I3895" s="850"/>
      <c r="J3895" s="850"/>
      <c r="K3895" s="850"/>
      <c r="L3895" s="850"/>
      <c r="M3895" s="860"/>
      <c r="N3895" s="830"/>
      <c r="O3895" s="844"/>
      <c r="P3895" s="845"/>
      <c r="Q3895" s="849"/>
      <c r="R3895" s="850"/>
      <c r="S3895" s="850"/>
      <c r="T3895" s="850"/>
      <c r="U3895" s="850"/>
      <c r="V3895" s="850"/>
      <c r="W3895" s="851"/>
    </row>
    <row r="3896" spans="2:23" s="256" customFormat="1" ht="17.100000000000001" customHeight="1" x14ac:dyDescent="0.15">
      <c r="B3896" s="574" t="s">
        <v>566</v>
      </c>
      <c r="C3896" s="574" t="s">
        <v>3</v>
      </c>
      <c r="D3896" s="842" t="s">
        <v>534</v>
      </c>
      <c r="E3896" s="843"/>
      <c r="F3896" s="849"/>
      <c r="G3896" s="850"/>
      <c r="H3896" s="850"/>
      <c r="I3896" s="850"/>
      <c r="J3896" s="850"/>
      <c r="K3896" s="850"/>
      <c r="L3896" s="850"/>
      <c r="M3896" s="574" t="s">
        <v>566</v>
      </c>
      <c r="N3896" s="574" t="s">
        <v>3</v>
      </c>
      <c r="O3896" s="842" t="s">
        <v>534</v>
      </c>
      <c r="P3896" s="843"/>
      <c r="Q3896" s="849"/>
      <c r="R3896" s="850"/>
      <c r="S3896" s="850"/>
      <c r="T3896" s="850"/>
      <c r="U3896" s="850"/>
      <c r="V3896" s="850"/>
      <c r="W3896" s="851"/>
    </row>
    <row r="3897" spans="2:23" s="256" customFormat="1" ht="17.100000000000001" customHeight="1" x14ac:dyDescent="0.15">
      <c r="B3897" s="574"/>
      <c r="C3897" s="574"/>
      <c r="D3897" s="844"/>
      <c r="E3897" s="845"/>
      <c r="F3897" s="849"/>
      <c r="G3897" s="850"/>
      <c r="H3897" s="850"/>
      <c r="I3897" s="850"/>
      <c r="J3897" s="850"/>
      <c r="K3897" s="850"/>
      <c r="L3897" s="850"/>
      <c r="M3897" s="574"/>
      <c r="N3897" s="574"/>
      <c r="O3897" s="844"/>
      <c r="P3897" s="845"/>
      <c r="Q3897" s="849"/>
      <c r="R3897" s="850"/>
      <c r="S3897" s="850"/>
      <c r="T3897" s="850"/>
      <c r="U3897" s="850"/>
      <c r="V3897" s="850"/>
      <c r="W3897" s="851"/>
    </row>
    <row r="3898" spans="2:23" s="256" customFormat="1" ht="17.100000000000001" customHeight="1" x14ac:dyDescent="0.15">
      <c r="B3898" s="574"/>
      <c r="C3898" s="574" t="s">
        <v>4</v>
      </c>
      <c r="D3898" s="842" t="s">
        <v>485</v>
      </c>
      <c r="E3898" s="843"/>
      <c r="F3898" s="849"/>
      <c r="G3898" s="850"/>
      <c r="H3898" s="850"/>
      <c r="I3898" s="850"/>
      <c r="J3898" s="850"/>
      <c r="K3898" s="850"/>
      <c r="L3898" s="850"/>
      <c r="M3898" s="574"/>
      <c r="N3898" s="574" t="s">
        <v>4</v>
      </c>
      <c r="O3898" s="842" t="s">
        <v>485</v>
      </c>
      <c r="P3898" s="843"/>
      <c r="Q3898" s="849"/>
      <c r="R3898" s="850"/>
      <c r="S3898" s="850"/>
      <c r="T3898" s="850"/>
      <c r="U3898" s="850"/>
      <c r="V3898" s="850"/>
      <c r="W3898" s="851"/>
    </row>
    <row r="3899" spans="2:23" s="256" customFormat="1" ht="17.100000000000001" customHeight="1" x14ac:dyDescent="0.15">
      <c r="B3899" s="574"/>
      <c r="C3899" s="574"/>
      <c r="D3899" s="844"/>
      <c r="E3899" s="845"/>
      <c r="F3899" s="849"/>
      <c r="G3899" s="850"/>
      <c r="H3899" s="850"/>
      <c r="I3899" s="850"/>
      <c r="J3899" s="850"/>
      <c r="K3899" s="850"/>
      <c r="L3899" s="850"/>
      <c r="M3899" s="574"/>
      <c r="N3899" s="574"/>
      <c r="O3899" s="844"/>
      <c r="P3899" s="845"/>
      <c r="Q3899" s="849"/>
      <c r="R3899" s="850"/>
      <c r="S3899" s="850"/>
      <c r="T3899" s="850"/>
      <c r="U3899" s="850"/>
      <c r="V3899" s="850"/>
      <c r="W3899" s="851"/>
    </row>
    <row r="3900" spans="2:23" s="256" customFormat="1" ht="17.100000000000001" customHeight="1" x14ac:dyDescent="0.15">
      <c r="B3900" s="522" t="s">
        <v>5</v>
      </c>
      <c r="C3900" s="524"/>
      <c r="D3900" s="827" t="s">
        <v>332</v>
      </c>
      <c r="E3900" s="828"/>
      <c r="F3900" s="849"/>
      <c r="G3900" s="850"/>
      <c r="H3900" s="850"/>
      <c r="I3900" s="850"/>
      <c r="J3900" s="850"/>
      <c r="K3900" s="850"/>
      <c r="L3900" s="850"/>
      <c r="M3900" s="522" t="s">
        <v>5</v>
      </c>
      <c r="N3900" s="524"/>
      <c r="O3900" s="827" t="s">
        <v>332</v>
      </c>
      <c r="P3900" s="828"/>
      <c r="Q3900" s="849"/>
      <c r="R3900" s="850"/>
      <c r="S3900" s="850"/>
      <c r="T3900" s="850"/>
      <c r="U3900" s="850"/>
      <c r="V3900" s="850"/>
      <c r="W3900" s="851"/>
    </row>
    <row r="3901" spans="2:23" s="256" customFormat="1" ht="17.100000000000001" customHeight="1" x14ac:dyDescent="0.15">
      <c r="B3901" s="522" t="s">
        <v>6</v>
      </c>
      <c r="C3901" s="524"/>
      <c r="D3901" s="844" t="s">
        <v>338</v>
      </c>
      <c r="E3901" s="845"/>
      <c r="F3901" s="849"/>
      <c r="G3901" s="850"/>
      <c r="H3901" s="850"/>
      <c r="I3901" s="850"/>
      <c r="J3901" s="850"/>
      <c r="K3901" s="850"/>
      <c r="L3901" s="850"/>
      <c r="M3901" s="522" t="s">
        <v>6</v>
      </c>
      <c r="N3901" s="524"/>
      <c r="O3901" s="844" t="s">
        <v>532</v>
      </c>
      <c r="P3901" s="845"/>
      <c r="Q3901" s="849"/>
      <c r="R3901" s="850"/>
      <c r="S3901" s="850"/>
      <c r="T3901" s="850"/>
      <c r="U3901" s="850"/>
      <c r="V3901" s="850"/>
      <c r="W3901" s="851"/>
    </row>
    <row r="3902" spans="2:23" s="256" customFormat="1" ht="17.100000000000001" customHeight="1" x14ac:dyDescent="0.15">
      <c r="B3902" s="562" t="s">
        <v>29</v>
      </c>
      <c r="C3902" s="831" t="s">
        <v>267</v>
      </c>
      <c r="D3902" s="832"/>
      <c r="E3902" s="260"/>
      <c r="F3902" s="849"/>
      <c r="G3902" s="850"/>
      <c r="H3902" s="850"/>
      <c r="I3902" s="850"/>
      <c r="J3902" s="850"/>
      <c r="K3902" s="850"/>
      <c r="L3902" s="850"/>
      <c r="M3902" s="562" t="s">
        <v>29</v>
      </c>
      <c r="N3902" s="831" t="s">
        <v>267</v>
      </c>
      <c r="O3902" s="832"/>
      <c r="P3902" s="260"/>
      <c r="Q3902" s="849"/>
      <c r="R3902" s="850"/>
      <c r="S3902" s="850"/>
      <c r="T3902" s="850"/>
      <c r="U3902" s="850"/>
      <c r="V3902" s="850"/>
      <c r="W3902" s="851"/>
    </row>
    <row r="3903" spans="2:23" s="256" customFormat="1" ht="17.100000000000001" customHeight="1" x14ac:dyDescent="0.15">
      <c r="B3903" s="565"/>
      <c r="C3903" s="831" t="s">
        <v>268</v>
      </c>
      <c r="D3903" s="832"/>
      <c r="E3903" s="261" t="s">
        <v>551</v>
      </c>
      <c r="F3903" s="852"/>
      <c r="G3903" s="853"/>
      <c r="H3903" s="853"/>
      <c r="I3903" s="853"/>
      <c r="J3903" s="853"/>
      <c r="K3903" s="853"/>
      <c r="L3903" s="853"/>
      <c r="M3903" s="565"/>
      <c r="N3903" s="831" t="s">
        <v>268</v>
      </c>
      <c r="O3903" s="832"/>
      <c r="P3903" s="261" t="s">
        <v>554</v>
      </c>
      <c r="Q3903" s="852"/>
      <c r="R3903" s="853"/>
      <c r="S3903" s="853"/>
      <c r="T3903" s="853"/>
      <c r="U3903" s="853"/>
      <c r="V3903" s="853"/>
      <c r="W3903" s="854"/>
    </row>
    <row r="3904" spans="2:23" s="256" customFormat="1" ht="17.100000000000001" customHeight="1" x14ac:dyDescent="0.15">
      <c r="B3904" s="522" t="s">
        <v>7</v>
      </c>
      <c r="C3904" s="523"/>
      <c r="D3904" s="524"/>
      <c r="E3904" s="833" t="s">
        <v>1186</v>
      </c>
      <c r="F3904" s="834"/>
      <c r="G3904" s="834"/>
      <c r="H3904" s="834"/>
      <c r="I3904" s="834"/>
      <c r="J3904" s="834"/>
      <c r="K3904" s="834"/>
      <c r="L3904" s="835"/>
      <c r="M3904" s="522" t="s">
        <v>7</v>
      </c>
      <c r="N3904" s="523"/>
      <c r="O3904" s="524"/>
      <c r="P3904" s="813" t="s">
        <v>1350</v>
      </c>
      <c r="Q3904" s="814"/>
      <c r="R3904" s="814"/>
      <c r="S3904" s="814"/>
      <c r="T3904" s="814"/>
      <c r="U3904" s="814"/>
      <c r="V3904" s="814"/>
      <c r="W3904" s="815"/>
    </row>
    <row r="3905" spans="2:31" s="256" customFormat="1" ht="17.100000000000001" customHeight="1" x14ac:dyDescent="0.15">
      <c r="B3905" s="522" t="s">
        <v>46</v>
      </c>
      <c r="C3905" s="523"/>
      <c r="D3905" s="524"/>
      <c r="E3905" s="813" t="s">
        <v>1187</v>
      </c>
      <c r="F3905" s="814"/>
      <c r="G3905" s="814"/>
      <c r="H3905" s="814"/>
      <c r="I3905" s="814"/>
      <c r="J3905" s="814"/>
      <c r="K3905" s="814"/>
      <c r="L3905" s="815"/>
      <c r="M3905" s="522" t="s">
        <v>46</v>
      </c>
      <c r="N3905" s="523"/>
      <c r="O3905" s="524"/>
      <c r="P3905" s="813" t="s">
        <v>516</v>
      </c>
      <c r="Q3905" s="814"/>
      <c r="R3905" s="814"/>
      <c r="S3905" s="855"/>
      <c r="T3905" s="855"/>
      <c r="U3905" s="855"/>
      <c r="V3905" s="855"/>
      <c r="W3905" s="856"/>
    </row>
    <row r="3906" spans="2:31" s="256" customFormat="1" ht="17.100000000000001" customHeight="1" x14ac:dyDescent="0.15">
      <c r="B3906" s="522" t="s">
        <v>270</v>
      </c>
      <c r="C3906" s="523"/>
      <c r="D3906" s="524"/>
      <c r="E3906" s="813" t="s">
        <v>516</v>
      </c>
      <c r="F3906" s="814"/>
      <c r="G3906" s="814"/>
      <c r="H3906" s="814"/>
      <c r="I3906" s="814"/>
      <c r="J3906" s="814"/>
      <c r="K3906" s="814"/>
      <c r="L3906" s="815"/>
      <c r="M3906" s="522" t="s">
        <v>270</v>
      </c>
      <c r="N3906" s="523"/>
      <c r="O3906" s="524"/>
      <c r="P3906" s="813" t="s">
        <v>516</v>
      </c>
      <c r="Q3906" s="814"/>
      <c r="R3906" s="814"/>
      <c r="S3906" s="855"/>
      <c r="T3906" s="855"/>
      <c r="U3906" s="855"/>
      <c r="V3906" s="855"/>
      <c r="W3906" s="856"/>
    </row>
    <row r="3907" spans="2:31" s="256" customFormat="1" ht="17.100000000000001" customHeight="1" x14ac:dyDescent="0.15">
      <c r="B3907" s="522" t="s">
        <v>289</v>
      </c>
      <c r="C3907" s="523"/>
      <c r="D3907" s="524"/>
      <c r="E3907" s="862" t="s">
        <v>552</v>
      </c>
      <c r="F3907" s="863"/>
      <c r="G3907" s="864"/>
      <c r="H3907" s="816" t="s">
        <v>8</v>
      </c>
      <c r="I3907" s="817"/>
      <c r="J3907" s="818"/>
      <c r="K3907" s="819"/>
      <c r="L3907" s="820"/>
      <c r="M3907" s="522" t="s">
        <v>289</v>
      </c>
      <c r="N3907" s="523"/>
      <c r="O3907" s="524"/>
      <c r="P3907" s="813" t="s">
        <v>555</v>
      </c>
      <c r="Q3907" s="814"/>
      <c r="R3907" s="814"/>
      <c r="S3907" s="816" t="s">
        <v>8</v>
      </c>
      <c r="T3907" s="817"/>
      <c r="U3907" s="818"/>
      <c r="V3907" s="819"/>
      <c r="W3907" s="820"/>
    </row>
    <row r="3908" spans="2:31" s="256" customFormat="1" ht="17.100000000000001" customHeight="1" x14ac:dyDescent="0.15">
      <c r="B3908" s="865" t="s">
        <v>567</v>
      </c>
      <c r="C3908" s="866"/>
      <c r="D3908" s="821" t="s">
        <v>1109</v>
      </c>
      <c r="E3908" s="822"/>
      <c r="F3908" s="822"/>
      <c r="G3908" s="822"/>
      <c r="H3908" s="822"/>
      <c r="I3908" s="822"/>
      <c r="J3908" s="822"/>
      <c r="K3908" s="822"/>
      <c r="L3908" s="823"/>
      <c r="M3908" s="522" t="s">
        <v>567</v>
      </c>
      <c r="N3908" s="523"/>
      <c r="O3908" s="821" t="s">
        <v>1533</v>
      </c>
      <c r="P3908" s="822"/>
      <c r="Q3908" s="822"/>
      <c r="R3908" s="822"/>
      <c r="S3908" s="822"/>
      <c r="T3908" s="822"/>
      <c r="U3908" s="822"/>
      <c r="V3908" s="822"/>
      <c r="W3908" s="823"/>
    </row>
    <row r="3909" spans="2:31" ht="15" customHeight="1" x14ac:dyDescent="0.15">
      <c r="B3909" s="263"/>
      <c r="C3909" s="824" t="s">
        <v>568</v>
      </c>
      <c r="D3909" s="825"/>
      <c r="E3909" s="825"/>
      <c r="F3909" s="825"/>
      <c r="G3909" s="825"/>
      <c r="H3909" s="825"/>
      <c r="I3909" s="825"/>
      <c r="J3909" s="825"/>
      <c r="K3909" s="825"/>
      <c r="L3909" s="825"/>
      <c r="M3909" s="263"/>
      <c r="N3909" s="263" t="s">
        <v>569</v>
      </c>
      <c r="O3909" s="263"/>
      <c r="P3909" s="263"/>
      <c r="Q3909" s="263"/>
      <c r="R3909" s="263"/>
      <c r="S3909" s="263"/>
      <c r="T3909" s="263"/>
      <c r="U3909" s="263"/>
      <c r="V3909" s="263"/>
      <c r="W3909" s="263"/>
      <c r="AA3909" s="256"/>
      <c r="AB3909" s="256"/>
      <c r="AC3909" s="256"/>
      <c r="AD3909" s="256"/>
      <c r="AE3909" s="256"/>
    </row>
    <row r="3910" spans="2:31" ht="15" customHeight="1" x14ac:dyDescent="0.15">
      <c r="B3910" s="263"/>
      <c r="C3910" s="826"/>
      <c r="D3910" s="826"/>
      <c r="E3910" s="826"/>
      <c r="F3910" s="826"/>
      <c r="G3910" s="826"/>
      <c r="H3910" s="826"/>
      <c r="I3910" s="826"/>
      <c r="J3910" s="826"/>
      <c r="K3910" s="826"/>
      <c r="L3910" s="826"/>
      <c r="M3910" s="263"/>
      <c r="N3910" s="263" t="s">
        <v>570</v>
      </c>
      <c r="O3910" s="263"/>
      <c r="P3910" s="263"/>
      <c r="Q3910" s="263"/>
      <c r="R3910" s="263"/>
      <c r="S3910" s="263"/>
      <c r="T3910" s="263"/>
      <c r="U3910" s="263"/>
      <c r="V3910" s="263"/>
      <c r="W3910" s="263"/>
      <c r="AA3910" s="256"/>
      <c r="AB3910" s="256"/>
      <c r="AC3910" s="256"/>
      <c r="AD3910" s="256"/>
      <c r="AE3910" s="256"/>
    </row>
    <row r="3911" spans="2:31" ht="15" customHeight="1" x14ac:dyDescent="0.15">
      <c r="C3911" s="263" t="s">
        <v>571</v>
      </c>
      <c r="N3911" s="264" t="s">
        <v>517</v>
      </c>
      <c r="O3911" s="264"/>
      <c r="P3911" s="264"/>
      <c r="Q3911" s="264"/>
      <c r="R3911" s="264"/>
      <c r="S3911" s="264"/>
      <c r="T3911" s="264"/>
      <c r="U3911" s="264"/>
      <c r="V3911" s="264"/>
      <c r="AA3911" s="256"/>
      <c r="AB3911" s="256"/>
      <c r="AC3911" s="256"/>
      <c r="AD3911" s="256"/>
      <c r="AE3911" s="256"/>
    </row>
    <row r="3912" spans="2:31" ht="15" customHeight="1" x14ac:dyDescent="0.15">
      <c r="C3912" s="263" t="s">
        <v>573</v>
      </c>
      <c r="N3912" s="264" t="s">
        <v>572</v>
      </c>
      <c r="O3912" s="264"/>
      <c r="P3912" s="264"/>
      <c r="Q3912" s="264"/>
      <c r="R3912" s="264"/>
      <c r="S3912" s="264"/>
      <c r="T3912" s="264"/>
      <c r="U3912" s="264"/>
      <c r="V3912" s="264"/>
      <c r="AA3912" s="256"/>
      <c r="AB3912" s="256"/>
      <c r="AC3912" s="256"/>
      <c r="AD3912" s="256"/>
      <c r="AE3912" s="256"/>
    </row>
    <row r="3913" spans="2:31" x14ac:dyDescent="0.15">
      <c r="C3913" s="264" t="s">
        <v>542</v>
      </c>
      <c r="N3913" s="264" t="s">
        <v>450</v>
      </c>
      <c r="O3913" s="264"/>
      <c r="P3913" s="264"/>
      <c r="Q3913" s="264"/>
      <c r="R3913" s="264"/>
      <c r="S3913" s="264"/>
      <c r="T3913" s="264"/>
      <c r="U3913" s="264"/>
      <c r="V3913" s="264"/>
      <c r="AA3913" s="256"/>
      <c r="AB3913" s="256"/>
      <c r="AC3913" s="256"/>
      <c r="AD3913" s="256"/>
      <c r="AE3913" s="256"/>
    </row>
    <row r="3914" spans="2:31" x14ac:dyDescent="0.15">
      <c r="N3914" s="264"/>
      <c r="AA3914" s="256"/>
      <c r="AB3914" s="256"/>
      <c r="AC3914" s="256"/>
      <c r="AD3914" s="256"/>
      <c r="AE3914" s="256"/>
    </row>
    <row r="3915" spans="2:31" x14ac:dyDescent="0.15">
      <c r="N3915" s="264"/>
      <c r="AA3915" s="256"/>
      <c r="AB3915" s="256"/>
      <c r="AC3915" s="256"/>
      <c r="AD3915" s="256"/>
      <c r="AE3915" s="256"/>
    </row>
    <row r="3916" spans="2:31" ht="9" customHeight="1" x14ac:dyDescent="0.15">
      <c r="AA3916" s="256"/>
      <c r="AB3916" s="256"/>
      <c r="AC3916" s="256"/>
      <c r="AD3916" s="256"/>
      <c r="AE3916" s="256"/>
    </row>
    <row r="3917" spans="2:31" s="256" customFormat="1" ht="22.5" customHeight="1" x14ac:dyDescent="0.15">
      <c r="B3917" s="867" t="s">
        <v>563</v>
      </c>
      <c r="C3917" s="867"/>
      <c r="D3917" s="867"/>
      <c r="E3917" s="867"/>
      <c r="F3917" s="867"/>
      <c r="G3917" s="867"/>
      <c r="H3917" s="867"/>
      <c r="I3917" s="867"/>
      <c r="J3917" s="867"/>
      <c r="K3917" s="867"/>
      <c r="L3917" s="867"/>
      <c r="M3917" s="867"/>
      <c r="N3917" s="867"/>
      <c r="O3917" s="867"/>
      <c r="P3917" s="867"/>
      <c r="Q3917" s="867"/>
      <c r="R3917" s="867"/>
      <c r="S3917" s="867"/>
      <c r="T3917" s="867"/>
      <c r="U3917" s="867"/>
      <c r="V3917" s="867"/>
      <c r="W3917" s="867"/>
      <c r="Y3917" s="242" t="s">
        <v>551</v>
      </c>
    </row>
    <row r="3918" spans="2:31" s="256" customFormat="1" ht="20.100000000000001" customHeight="1" x14ac:dyDescent="0.15">
      <c r="B3918" s="258" t="s">
        <v>27</v>
      </c>
      <c r="C3918" s="258"/>
      <c r="D3918" s="868" t="str">
        <f>D3873</f>
        <v>ミネトンネル</v>
      </c>
      <c r="E3918" s="868"/>
      <c r="F3918" s="868"/>
      <c r="G3918" s="868"/>
      <c r="H3918" s="869" t="s">
        <v>28</v>
      </c>
      <c r="I3918" s="869"/>
      <c r="J3918" s="870" t="str">
        <f>J3873</f>
        <v>一般国道　316号</v>
      </c>
      <c r="K3918" s="870"/>
      <c r="L3918" s="870"/>
      <c r="M3918" s="871" t="s">
        <v>255</v>
      </c>
      <c r="N3918" s="871"/>
      <c r="O3918" s="871"/>
      <c r="P3918" s="872" t="str">
        <f>P3873</f>
        <v>株式会社ニュージェック</v>
      </c>
      <c r="Q3918" s="872"/>
      <c r="R3918" s="872"/>
      <c r="S3918" s="562" t="s">
        <v>220</v>
      </c>
      <c r="T3918" s="564"/>
      <c r="U3918" s="873">
        <f>U3873</f>
        <v>44294</v>
      </c>
      <c r="V3918" s="874"/>
      <c r="W3918" s="875"/>
      <c r="Y3918" s="242" t="s">
        <v>554</v>
      </c>
    </row>
    <row r="3919" spans="2:31" s="256" customFormat="1" ht="20.100000000000001" customHeight="1" x14ac:dyDescent="0.15">
      <c r="B3919" s="259" t="s">
        <v>0</v>
      </c>
      <c r="C3919" s="259"/>
      <c r="D3919" s="879" t="str">
        <f>D3874</f>
        <v>美祢トンネル</v>
      </c>
      <c r="E3919" s="879"/>
      <c r="F3919" s="879"/>
      <c r="G3919" s="879"/>
      <c r="H3919" s="541" t="s">
        <v>1</v>
      </c>
      <c r="I3919" s="541"/>
      <c r="J3919" s="870" t="str">
        <f>J3874</f>
        <v>宇部土木建築事務所</v>
      </c>
      <c r="K3919" s="870"/>
      <c r="L3919" s="870"/>
      <c r="M3919" s="871" t="s">
        <v>256</v>
      </c>
      <c r="N3919" s="871"/>
      <c r="O3919" s="871"/>
      <c r="P3919" s="872" t="str">
        <f>P3874</f>
        <v>石村　勝伸</v>
      </c>
      <c r="Q3919" s="872"/>
      <c r="R3919" s="872"/>
      <c r="S3919" s="705"/>
      <c r="T3919" s="706"/>
      <c r="U3919" s="876"/>
      <c r="V3919" s="877"/>
      <c r="W3919" s="878"/>
      <c r="Y3919" s="242" t="s">
        <v>54</v>
      </c>
    </row>
    <row r="3920" spans="2:31" s="256" customFormat="1" ht="20.100000000000001" customHeight="1" x14ac:dyDescent="0.15">
      <c r="B3920" s="861" t="s">
        <v>564</v>
      </c>
      <c r="C3920" s="839" t="s">
        <v>565</v>
      </c>
      <c r="D3920" s="883" t="s">
        <v>796</v>
      </c>
      <c r="E3920" s="884"/>
      <c r="F3920" s="846"/>
      <c r="G3920" s="847"/>
      <c r="H3920" s="847"/>
      <c r="I3920" s="847"/>
      <c r="J3920" s="847"/>
      <c r="K3920" s="847"/>
      <c r="L3920" s="847"/>
      <c r="M3920" s="861" t="s">
        <v>564</v>
      </c>
      <c r="N3920" s="839" t="s">
        <v>565</v>
      </c>
      <c r="O3920" s="883" t="s">
        <v>797</v>
      </c>
      <c r="P3920" s="884"/>
      <c r="Q3920" s="846"/>
      <c r="R3920" s="847"/>
      <c r="S3920" s="847"/>
      <c r="T3920" s="847"/>
      <c r="U3920" s="847"/>
      <c r="V3920" s="847"/>
      <c r="W3920" s="848"/>
      <c r="Y3920" s="242" t="s">
        <v>55</v>
      </c>
    </row>
    <row r="3921" spans="2:31" s="256" customFormat="1" ht="20.100000000000001" customHeight="1" x14ac:dyDescent="0.15">
      <c r="B3921" s="859"/>
      <c r="C3921" s="830"/>
      <c r="D3921" s="880"/>
      <c r="E3921" s="881"/>
      <c r="F3921" s="849"/>
      <c r="G3921" s="850"/>
      <c r="H3921" s="850"/>
      <c r="I3921" s="850"/>
      <c r="J3921" s="850"/>
      <c r="K3921" s="850"/>
      <c r="L3921" s="850"/>
      <c r="M3921" s="859"/>
      <c r="N3921" s="830"/>
      <c r="O3921" s="880"/>
      <c r="P3921" s="881"/>
      <c r="Q3921" s="849"/>
      <c r="R3921" s="850"/>
      <c r="S3921" s="850"/>
      <c r="T3921" s="850"/>
      <c r="U3921" s="850"/>
      <c r="V3921" s="850"/>
      <c r="W3921" s="851"/>
    </row>
    <row r="3922" spans="2:31" s="256" customFormat="1" ht="20.100000000000001" customHeight="1" x14ac:dyDescent="0.15">
      <c r="B3922" s="859"/>
      <c r="C3922" s="839" t="s">
        <v>2</v>
      </c>
      <c r="D3922" s="842">
        <v>4</v>
      </c>
      <c r="E3922" s="843"/>
      <c r="F3922" s="849"/>
      <c r="G3922" s="850"/>
      <c r="H3922" s="850"/>
      <c r="I3922" s="850"/>
      <c r="J3922" s="850"/>
      <c r="K3922" s="850"/>
      <c r="L3922" s="850"/>
      <c r="M3922" s="859"/>
      <c r="N3922" s="839" t="s">
        <v>2</v>
      </c>
      <c r="O3922" s="842">
        <v>1</v>
      </c>
      <c r="P3922" s="843"/>
      <c r="Q3922" s="849"/>
      <c r="R3922" s="850"/>
      <c r="S3922" s="850"/>
      <c r="T3922" s="850"/>
      <c r="U3922" s="850"/>
      <c r="V3922" s="850"/>
      <c r="W3922" s="851"/>
    </row>
    <row r="3923" spans="2:31" s="256" customFormat="1" ht="20.100000000000001" customHeight="1" x14ac:dyDescent="0.15">
      <c r="B3923" s="860"/>
      <c r="C3923" s="830"/>
      <c r="D3923" s="844"/>
      <c r="E3923" s="845"/>
      <c r="F3923" s="849"/>
      <c r="G3923" s="850"/>
      <c r="H3923" s="850"/>
      <c r="I3923" s="850"/>
      <c r="J3923" s="850"/>
      <c r="K3923" s="850"/>
      <c r="L3923" s="850"/>
      <c r="M3923" s="860"/>
      <c r="N3923" s="830"/>
      <c r="O3923" s="844"/>
      <c r="P3923" s="845"/>
      <c r="Q3923" s="849"/>
      <c r="R3923" s="850"/>
      <c r="S3923" s="850"/>
      <c r="T3923" s="850"/>
      <c r="U3923" s="850"/>
      <c r="V3923" s="850"/>
      <c r="W3923" s="851"/>
    </row>
    <row r="3924" spans="2:31" s="256" customFormat="1" ht="17.100000000000001" customHeight="1" x14ac:dyDescent="0.15">
      <c r="B3924" s="574" t="s">
        <v>566</v>
      </c>
      <c r="C3924" s="574" t="s">
        <v>3</v>
      </c>
      <c r="D3924" s="842" t="s">
        <v>331</v>
      </c>
      <c r="E3924" s="843"/>
      <c r="F3924" s="849"/>
      <c r="G3924" s="850"/>
      <c r="H3924" s="850"/>
      <c r="I3924" s="850"/>
      <c r="J3924" s="850"/>
      <c r="K3924" s="850"/>
      <c r="L3924" s="850"/>
      <c r="M3924" s="574" t="s">
        <v>566</v>
      </c>
      <c r="N3924" s="574" t="s">
        <v>3</v>
      </c>
      <c r="O3924" s="842" t="s">
        <v>534</v>
      </c>
      <c r="P3924" s="843"/>
      <c r="Q3924" s="849"/>
      <c r="R3924" s="850"/>
      <c r="S3924" s="850"/>
      <c r="T3924" s="850"/>
      <c r="U3924" s="850"/>
      <c r="V3924" s="850"/>
      <c r="W3924" s="851"/>
      <c r="AA3924" s="257"/>
      <c r="AB3924" s="257"/>
      <c r="AC3924" s="257"/>
      <c r="AD3924" s="257"/>
      <c r="AE3924" s="257"/>
    </row>
    <row r="3925" spans="2:31" s="256" customFormat="1" ht="17.100000000000001" customHeight="1" x14ac:dyDescent="0.15">
      <c r="B3925" s="574"/>
      <c r="C3925" s="574"/>
      <c r="D3925" s="844"/>
      <c r="E3925" s="845"/>
      <c r="F3925" s="849"/>
      <c r="G3925" s="850"/>
      <c r="H3925" s="850"/>
      <c r="I3925" s="850"/>
      <c r="J3925" s="850"/>
      <c r="K3925" s="850"/>
      <c r="L3925" s="850"/>
      <c r="M3925" s="574"/>
      <c r="N3925" s="574"/>
      <c r="O3925" s="844"/>
      <c r="P3925" s="845"/>
      <c r="Q3925" s="849"/>
      <c r="R3925" s="850"/>
      <c r="S3925" s="850"/>
      <c r="T3925" s="850"/>
      <c r="U3925" s="850"/>
      <c r="V3925" s="850"/>
      <c r="W3925" s="851"/>
      <c r="AA3925" s="257"/>
      <c r="AB3925" s="257"/>
      <c r="AC3925" s="257"/>
      <c r="AD3925" s="257"/>
      <c r="AE3925" s="257"/>
    </row>
    <row r="3926" spans="2:31" s="256" customFormat="1" ht="17.100000000000001" customHeight="1" x14ac:dyDescent="0.15">
      <c r="B3926" s="574"/>
      <c r="C3926" s="574" t="s">
        <v>4</v>
      </c>
      <c r="D3926" s="842" t="s">
        <v>354</v>
      </c>
      <c r="E3926" s="843"/>
      <c r="F3926" s="849"/>
      <c r="G3926" s="850"/>
      <c r="H3926" s="850"/>
      <c r="I3926" s="850"/>
      <c r="J3926" s="850"/>
      <c r="K3926" s="850"/>
      <c r="L3926" s="850"/>
      <c r="M3926" s="574"/>
      <c r="N3926" s="574" t="s">
        <v>4</v>
      </c>
      <c r="O3926" s="842" t="s">
        <v>487</v>
      </c>
      <c r="P3926" s="843"/>
      <c r="Q3926" s="849"/>
      <c r="R3926" s="850"/>
      <c r="S3926" s="850"/>
      <c r="T3926" s="850"/>
      <c r="U3926" s="850"/>
      <c r="V3926" s="850"/>
      <c r="W3926" s="851"/>
      <c r="AA3926" s="257"/>
      <c r="AB3926" s="257"/>
      <c r="AC3926" s="257"/>
      <c r="AD3926" s="257"/>
      <c r="AE3926" s="257"/>
    </row>
    <row r="3927" spans="2:31" s="256" customFormat="1" ht="17.100000000000001" customHeight="1" x14ac:dyDescent="0.15">
      <c r="B3927" s="574"/>
      <c r="C3927" s="574"/>
      <c r="D3927" s="844"/>
      <c r="E3927" s="845"/>
      <c r="F3927" s="849"/>
      <c r="G3927" s="850"/>
      <c r="H3927" s="850"/>
      <c r="I3927" s="850"/>
      <c r="J3927" s="850"/>
      <c r="K3927" s="850"/>
      <c r="L3927" s="850"/>
      <c r="M3927" s="574"/>
      <c r="N3927" s="574"/>
      <c r="O3927" s="844"/>
      <c r="P3927" s="845"/>
      <c r="Q3927" s="849"/>
      <c r="R3927" s="850"/>
      <c r="S3927" s="850"/>
      <c r="T3927" s="850"/>
      <c r="U3927" s="850"/>
      <c r="V3927" s="850"/>
      <c r="W3927" s="851"/>
      <c r="AA3927" s="257"/>
      <c r="AB3927" s="257"/>
      <c r="AC3927" s="257"/>
      <c r="AD3927" s="257"/>
      <c r="AE3927" s="257"/>
    </row>
    <row r="3928" spans="2:31" s="256" customFormat="1" ht="17.100000000000001" customHeight="1" x14ac:dyDescent="0.15">
      <c r="B3928" s="522" t="s">
        <v>5</v>
      </c>
      <c r="C3928" s="524"/>
      <c r="D3928" s="827" t="s">
        <v>332</v>
      </c>
      <c r="E3928" s="828"/>
      <c r="F3928" s="849"/>
      <c r="G3928" s="850"/>
      <c r="H3928" s="850"/>
      <c r="I3928" s="850"/>
      <c r="J3928" s="850"/>
      <c r="K3928" s="850"/>
      <c r="L3928" s="850"/>
      <c r="M3928" s="522" t="s">
        <v>5</v>
      </c>
      <c r="N3928" s="524"/>
      <c r="O3928" s="827" t="s">
        <v>332</v>
      </c>
      <c r="P3928" s="828"/>
      <c r="Q3928" s="849"/>
      <c r="R3928" s="850"/>
      <c r="S3928" s="850"/>
      <c r="T3928" s="850"/>
      <c r="U3928" s="850"/>
      <c r="V3928" s="850"/>
      <c r="W3928" s="851"/>
      <c r="AA3928" s="257"/>
      <c r="AB3928" s="257"/>
      <c r="AC3928" s="257"/>
      <c r="AD3928" s="257"/>
      <c r="AE3928" s="257"/>
    </row>
    <row r="3929" spans="2:31" s="256" customFormat="1" ht="17.100000000000001" customHeight="1" x14ac:dyDescent="0.15">
      <c r="B3929" s="522" t="s">
        <v>6</v>
      </c>
      <c r="C3929" s="524"/>
      <c r="D3929" s="844" t="s">
        <v>532</v>
      </c>
      <c r="E3929" s="845"/>
      <c r="F3929" s="849"/>
      <c r="G3929" s="850"/>
      <c r="H3929" s="850"/>
      <c r="I3929" s="850"/>
      <c r="J3929" s="850"/>
      <c r="K3929" s="850"/>
      <c r="L3929" s="850"/>
      <c r="M3929" s="522" t="s">
        <v>6</v>
      </c>
      <c r="N3929" s="524"/>
      <c r="O3929" s="844" t="s">
        <v>532</v>
      </c>
      <c r="P3929" s="845"/>
      <c r="Q3929" s="849"/>
      <c r="R3929" s="850"/>
      <c r="S3929" s="850"/>
      <c r="T3929" s="850"/>
      <c r="U3929" s="850"/>
      <c r="V3929" s="850"/>
      <c r="W3929" s="851"/>
    </row>
    <row r="3930" spans="2:31" s="256" customFormat="1" ht="17.100000000000001" customHeight="1" x14ac:dyDescent="0.15">
      <c r="B3930" s="562" t="s">
        <v>29</v>
      </c>
      <c r="C3930" s="831" t="s">
        <v>267</v>
      </c>
      <c r="D3930" s="832"/>
      <c r="E3930" s="260"/>
      <c r="F3930" s="849"/>
      <c r="G3930" s="850"/>
      <c r="H3930" s="850"/>
      <c r="I3930" s="850"/>
      <c r="J3930" s="850"/>
      <c r="K3930" s="850"/>
      <c r="L3930" s="850"/>
      <c r="M3930" s="562" t="s">
        <v>29</v>
      </c>
      <c r="N3930" s="831" t="s">
        <v>267</v>
      </c>
      <c r="O3930" s="832"/>
      <c r="P3930" s="260"/>
      <c r="Q3930" s="849"/>
      <c r="R3930" s="850"/>
      <c r="S3930" s="850"/>
      <c r="T3930" s="850"/>
      <c r="U3930" s="850"/>
      <c r="V3930" s="850"/>
      <c r="W3930" s="851"/>
    </row>
    <row r="3931" spans="2:31" s="256" customFormat="1" ht="17.100000000000001" customHeight="1" x14ac:dyDescent="0.15">
      <c r="B3931" s="565"/>
      <c r="C3931" s="831" t="s">
        <v>268</v>
      </c>
      <c r="D3931" s="832"/>
      <c r="E3931" s="261" t="s">
        <v>551</v>
      </c>
      <c r="F3931" s="852"/>
      <c r="G3931" s="853"/>
      <c r="H3931" s="853"/>
      <c r="I3931" s="853"/>
      <c r="J3931" s="853"/>
      <c r="K3931" s="853"/>
      <c r="L3931" s="853"/>
      <c r="M3931" s="565"/>
      <c r="N3931" s="831" t="s">
        <v>268</v>
      </c>
      <c r="O3931" s="832"/>
      <c r="P3931" s="261" t="s">
        <v>554</v>
      </c>
      <c r="Q3931" s="852"/>
      <c r="R3931" s="853"/>
      <c r="S3931" s="853"/>
      <c r="T3931" s="853"/>
      <c r="U3931" s="853"/>
      <c r="V3931" s="853"/>
      <c r="W3931" s="854"/>
    </row>
    <row r="3932" spans="2:31" s="256" customFormat="1" ht="17.100000000000001" customHeight="1" x14ac:dyDescent="0.15">
      <c r="B3932" s="522" t="s">
        <v>7</v>
      </c>
      <c r="C3932" s="523"/>
      <c r="D3932" s="524"/>
      <c r="E3932" s="833" t="s">
        <v>1534</v>
      </c>
      <c r="F3932" s="857"/>
      <c r="G3932" s="857"/>
      <c r="H3932" s="857"/>
      <c r="I3932" s="857"/>
      <c r="J3932" s="857"/>
      <c r="K3932" s="857"/>
      <c r="L3932" s="858"/>
      <c r="M3932" s="522" t="s">
        <v>7</v>
      </c>
      <c r="N3932" s="523"/>
      <c r="O3932" s="524"/>
      <c r="P3932" s="833" t="s">
        <v>1535</v>
      </c>
      <c r="Q3932" s="857"/>
      <c r="R3932" s="857"/>
      <c r="S3932" s="857"/>
      <c r="T3932" s="857"/>
      <c r="U3932" s="857"/>
      <c r="V3932" s="857"/>
      <c r="W3932" s="858"/>
    </row>
    <row r="3933" spans="2:31" s="256" customFormat="1" ht="17.100000000000001" customHeight="1" x14ac:dyDescent="0.15">
      <c r="B3933" s="522" t="s">
        <v>46</v>
      </c>
      <c r="C3933" s="523"/>
      <c r="D3933" s="524"/>
      <c r="E3933" s="833" t="s">
        <v>1366</v>
      </c>
      <c r="F3933" s="857"/>
      <c r="G3933" s="857"/>
      <c r="H3933" s="857"/>
      <c r="I3933" s="857"/>
      <c r="J3933" s="857"/>
      <c r="K3933" s="857"/>
      <c r="L3933" s="858"/>
      <c r="M3933" s="522" t="s">
        <v>46</v>
      </c>
      <c r="N3933" s="523"/>
      <c r="O3933" s="524"/>
      <c r="P3933" s="813" t="s">
        <v>516</v>
      </c>
      <c r="Q3933" s="814"/>
      <c r="R3933" s="814"/>
      <c r="S3933" s="855"/>
      <c r="T3933" s="855"/>
      <c r="U3933" s="855"/>
      <c r="V3933" s="855"/>
      <c r="W3933" s="856"/>
    </row>
    <row r="3934" spans="2:31" s="256" customFormat="1" ht="17.100000000000001" customHeight="1" x14ac:dyDescent="0.15">
      <c r="B3934" s="522" t="s">
        <v>270</v>
      </c>
      <c r="C3934" s="523"/>
      <c r="D3934" s="524"/>
      <c r="E3934" s="813" t="s">
        <v>516</v>
      </c>
      <c r="F3934" s="814"/>
      <c r="G3934" s="814"/>
      <c r="H3934" s="855"/>
      <c r="I3934" s="855"/>
      <c r="J3934" s="855"/>
      <c r="K3934" s="855"/>
      <c r="L3934" s="856"/>
      <c r="M3934" s="522" t="s">
        <v>270</v>
      </c>
      <c r="N3934" s="523"/>
      <c r="O3934" s="524"/>
      <c r="P3934" s="813" t="s">
        <v>516</v>
      </c>
      <c r="Q3934" s="814"/>
      <c r="R3934" s="814"/>
      <c r="S3934" s="855"/>
      <c r="T3934" s="855"/>
      <c r="U3934" s="855"/>
      <c r="V3934" s="855"/>
      <c r="W3934" s="856"/>
    </row>
    <row r="3935" spans="2:31" s="256" customFormat="1" ht="17.100000000000001" customHeight="1" x14ac:dyDescent="0.15">
      <c r="B3935" s="522" t="s">
        <v>289</v>
      </c>
      <c r="C3935" s="523"/>
      <c r="D3935" s="524"/>
      <c r="E3935" s="813" t="s">
        <v>555</v>
      </c>
      <c r="F3935" s="814"/>
      <c r="G3935" s="814"/>
      <c r="H3935" s="816" t="s">
        <v>8</v>
      </c>
      <c r="I3935" s="817"/>
      <c r="J3935" s="818"/>
      <c r="K3935" s="819"/>
      <c r="L3935" s="819"/>
      <c r="M3935" s="522" t="s">
        <v>289</v>
      </c>
      <c r="N3935" s="523"/>
      <c r="O3935" s="524"/>
      <c r="P3935" s="813" t="s">
        <v>555</v>
      </c>
      <c r="Q3935" s="814"/>
      <c r="R3935" s="814"/>
      <c r="S3935" s="816" t="s">
        <v>8</v>
      </c>
      <c r="T3935" s="817"/>
      <c r="U3935" s="818"/>
      <c r="V3935" s="819"/>
      <c r="W3935" s="820"/>
    </row>
    <row r="3936" spans="2:31" s="256" customFormat="1" ht="17.100000000000001" customHeight="1" x14ac:dyDescent="0.15">
      <c r="B3936" s="565" t="s">
        <v>567</v>
      </c>
      <c r="C3936" s="566"/>
      <c r="D3936" s="836" t="s">
        <v>1725</v>
      </c>
      <c r="E3936" s="837"/>
      <c r="F3936" s="837"/>
      <c r="G3936" s="837"/>
      <c r="H3936" s="837"/>
      <c r="I3936" s="837"/>
      <c r="J3936" s="837"/>
      <c r="K3936" s="837"/>
      <c r="L3936" s="838"/>
      <c r="M3936" s="865" t="s">
        <v>567</v>
      </c>
      <c r="N3936" s="882"/>
      <c r="O3936" s="821" t="s">
        <v>1536</v>
      </c>
      <c r="P3936" s="822"/>
      <c r="Q3936" s="822"/>
      <c r="R3936" s="822"/>
      <c r="S3936" s="822"/>
      <c r="T3936" s="822"/>
      <c r="U3936" s="822"/>
      <c r="V3936" s="822"/>
      <c r="W3936" s="823"/>
    </row>
    <row r="3937" spans="2:23" s="256" customFormat="1" ht="20.100000000000001" customHeight="1" x14ac:dyDescent="0.15">
      <c r="B3937" s="861" t="s">
        <v>564</v>
      </c>
      <c r="C3937" s="839" t="s">
        <v>565</v>
      </c>
      <c r="D3937" s="883" t="s">
        <v>797</v>
      </c>
      <c r="E3937" s="884"/>
      <c r="F3937" s="846"/>
      <c r="G3937" s="847"/>
      <c r="H3937" s="847"/>
      <c r="I3937" s="847"/>
      <c r="J3937" s="847"/>
      <c r="K3937" s="847"/>
      <c r="L3937" s="847"/>
      <c r="M3937" s="861" t="s">
        <v>564</v>
      </c>
      <c r="N3937" s="839" t="s">
        <v>565</v>
      </c>
      <c r="O3937" s="883" t="s">
        <v>797</v>
      </c>
      <c r="P3937" s="884"/>
      <c r="Q3937" s="846"/>
      <c r="R3937" s="847"/>
      <c r="S3937" s="847"/>
      <c r="T3937" s="847"/>
      <c r="U3937" s="847"/>
      <c r="V3937" s="847"/>
      <c r="W3937" s="848"/>
    </row>
    <row r="3938" spans="2:23" s="256" customFormat="1" ht="20.100000000000001" customHeight="1" x14ac:dyDescent="0.15">
      <c r="B3938" s="859"/>
      <c r="C3938" s="830"/>
      <c r="D3938" s="880"/>
      <c r="E3938" s="881"/>
      <c r="F3938" s="849"/>
      <c r="G3938" s="850"/>
      <c r="H3938" s="850"/>
      <c r="I3938" s="850"/>
      <c r="J3938" s="850"/>
      <c r="K3938" s="850"/>
      <c r="L3938" s="850"/>
      <c r="M3938" s="859"/>
      <c r="N3938" s="830"/>
      <c r="O3938" s="880"/>
      <c r="P3938" s="881"/>
      <c r="Q3938" s="849"/>
      <c r="R3938" s="850"/>
      <c r="S3938" s="850"/>
      <c r="T3938" s="850"/>
      <c r="U3938" s="850"/>
      <c r="V3938" s="850"/>
      <c r="W3938" s="851"/>
    </row>
    <row r="3939" spans="2:23" s="256" customFormat="1" ht="20.100000000000001" customHeight="1" x14ac:dyDescent="0.15">
      <c r="B3939" s="859"/>
      <c r="C3939" s="839" t="s">
        <v>2</v>
      </c>
      <c r="D3939" s="842">
        <v>2</v>
      </c>
      <c r="E3939" s="843"/>
      <c r="F3939" s="849"/>
      <c r="G3939" s="850"/>
      <c r="H3939" s="850"/>
      <c r="I3939" s="850"/>
      <c r="J3939" s="850"/>
      <c r="K3939" s="850"/>
      <c r="L3939" s="850"/>
      <c r="M3939" s="859"/>
      <c r="N3939" s="839" t="s">
        <v>2</v>
      </c>
      <c r="O3939" s="842">
        <v>3</v>
      </c>
      <c r="P3939" s="843"/>
      <c r="Q3939" s="849"/>
      <c r="R3939" s="850"/>
      <c r="S3939" s="850"/>
      <c r="T3939" s="850"/>
      <c r="U3939" s="850"/>
      <c r="V3939" s="850"/>
      <c r="W3939" s="851"/>
    </row>
    <row r="3940" spans="2:23" s="256" customFormat="1" ht="20.100000000000001" customHeight="1" x14ac:dyDescent="0.15">
      <c r="B3940" s="860"/>
      <c r="C3940" s="830"/>
      <c r="D3940" s="844"/>
      <c r="E3940" s="845"/>
      <c r="F3940" s="849"/>
      <c r="G3940" s="850"/>
      <c r="H3940" s="850"/>
      <c r="I3940" s="850"/>
      <c r="J3940" s="850"/>
      <c r="K3940" s="850"/>
      <c r="L3940" s="850"/>
      <c r="M3940" s="860"/>
      <c r="N3940" s="830"/>
      <c r="O3940" s="844"/>
      <c r="P3940" s="845"/>
      <c r="Q3940" s="849"/>
      <c r="R3940" s="850"/>
      <c r="S3940" s="850"/>
      <c r="T3940" s="850"/>
      <c r="U3940" s="850"/>
      <c r="V3940" s="850"/>
      <c r="W3940" s="851"/>
    </row>
    <row r="3941" spans="2:23" s="256" customFormat="1" ht="17.100000000000001" customHeight="1" x14ac:dyDescent="0.15">
      <c r="B3941" s="574" t="s">
        <v>566</v>
      </c>
      <c r="C3941" s="574" t="s">
        <v>3</v>
      </c>
      <c r="D3941" s="842" t="s">
        <v>534</v>
      </c>
      <c r="E3941" s="843"/>
      <c r="F3941" s="849"/>
      <c r="G3941" s="850"/>
      <c r="H3941" s="850"/>
      <c r="I3941" s="850"/>
      <c r="J3941" s="850"/>
      <c r="K3941" s="850"/>
      <c r="L3941" s="850"/>
      <c r="M3941" s="574" t="s">
        <v>566</v>
      </c>
      <c r="N3941" s="574" t="s">
        <v>3</v>
      </c>
      <c r="O3941" s="842" t="s">
        <v>534</v>
      </c>
      <c r="P3941" s="843"/>
      <c r="Q3941" s="849"/>
      <c r="R3941" s="850"/>
      <c r="S3941" s="850"/>
      <c r="T3941" s="850"/>
      <c r="U3941" s="850"/>
      <c r="V3941" s="850"/>
      <c r="W3941" s="851"/>
    </row>
    <row r="3942" spans="2:23" s="256" customFormat="1" ht="17.100000000000001" customHeight="1" x14ac:dyDescent="0.15">
      <c r="B3942" s="574"/>
      <c r="C3942" s="574"/>
      <c r="D3942" s="844"/>
      <c r="E3942" s="845"/>
      <c r="F3942" s="849"/>
      <c r="G3942" s="850"/>
      <c r="H3942" s="850"/>
      <c r="I3942" s="850"/>
      <c r="J3942" s="850"/>
      <c r="K3942" s="850"/>
      <c r="L3942" s="850"/>
      <c r="M3942" s="574"/>
      <c r="N3942" s="574"/>
      <c r="O3942" s="844"/>
      <c r="P3942" s="845"/>
      <c r="Q3942" s="849"/>
      <c r="R3942" s="850"/>
      <c r="S3942" s="850"/>
      <c r="T3942" s="850"/>
      <c r="U3942" s="850"/>
      <c r="V3942" s="850"/>
      <c r="W3942" s="851"/>
    </row>
    <row r="3943" spans="2:23" s="256" customFormat="1" ht="17.100000000000001" customHeight="1" x14ac:dyDescent="0.15">
      <c r="B3943" s="574"/>
      <c r="C3943" s="574" t="s">
        <v>4</v>
      </c>
      <c r="D3943" s="842" t="s">
        <v>485</v>
      </c>
      <c r="E3943" s="843"/>
      <c r="F3943" s="849"/>
      <c r="G3943" s="850"/>
      <c r="H3943" s="850"/>
      <c r="I3943" s="850"/>
      <c r="J3943" s="850"/>
      <c r="K3943" s="850"/>
      <c r="L3943" s="850"/>
      <c r="M3943" s="574"/>
      <c r="N3943" s="574" t="s">
        <v>4</v>
      </c>
      <c r="O3943" s="842" t="s">
        <v>486</v>
      </c>
      <c r="P3943" s="843"/>
      <c r="Q3943" s="849"/>
      <c r="R3943" s="850"/>
      <c r="S3943" s="850"/>
      <c r="T3943" s="850"/>
      <c r="U3943" s="850"/>
      <c r="V3943" s="850"/>
      <c r="W3943" s="851"/>
    </row>
    <row r="3944" spans="2:23" s="256" customFormat="1" ht="17.100000000000001" customHeight="1" x14ac:dyDescent="0.15">
      <c r="B3944" s="574"/>
      <c r="C3944" s="574"/>
      <c r="D3944" s="844"/>
      <c r="E3944" s="845"/>
      <c r="F3944" s="849"/>
      <c r="G3944" s="850"/>
      <c r="H3944" s="850"/>
      <c r="I3944" s="850"/>
      <c r="J3944" s="850"/>
      <c r="K3944" s="850"/>
      <c r="L3944" s="850"/>
      <c r="M3944" s="574"/>
      <c r="N3944" s="574"/>
      <c r="O3944" s="844"/>
      <c r="P3944" s="845"/>
      <c r="Q3944" s="849"/>
      <c r="R3944" s="850"/>
      <c r="S3944" s="850"/>
      <c r="T3944" s="850"/>
      <c r="U3944" s="850"/>
      <c r="V3944" s="850"/>
      <c r="W3944" s="851"/>
    </row>
    <row r="3945" spans="2:23" s="256" customFormat="1" ht="17.100000000000001" customHeight="1" x14ac:dyDescent="0.15">
      <c r="B3945" s="522" t="s">
        <v>5</v>
      </c>
      <c r="C3945" s="524"/>
      <c r="D3945" s="827" t="s">
        <v>332</v>
      </c>
      <c r="E3945" s="828"/>
      <c r="F3945" s="849"/>
      <c r="G3945" s="850"/>
      <c r="H3945" s="850"/>
      <c r="I3945" s="850"/>
      <c r="J3945" s="850"/>
      <c r="K3945" s="850"/>
      <c r="L3945" s="850"/>
      <c r="M3945" s="522" t="s">
        <v>5</v>
      </c>
      <c r="N3945" s="524"/>
      <c r="O3945" s="827" t="s">
        <v>332</v>
      </c>
      <c r="P3945" s="828"/>
      <c r="Q3945" s="849"/>
      <c r="R3945" s="850"/>
      <c r="S3945" s="850"/>
      <c r="T3945" s="850"/>
      <c r="U3945" s="850"/>
      <c r="V3945" s="850"/>
      <c r="W3945" s="851"/>
    </row>
    <row r="3946" spans="2:23" s="256" customFormat="1" ht="17.100000000000001" customHeight="1" x14ac:dyDescent="0.15">
      <c r="B3946" s="522" t="s">
        <v>6</v>
      </c>
      <c r="C3946" s="524"/>
      <c r="D3946" s="844" t="s">
        <v>338</v>
      </c>
      <c r="E3946" s="845"/>
      <c r="F3946" s="849"/>
      <c r="G3946" s="850"/>
      <c r="H3946" s="850"/>
      <c r="I3946" s="850"/>
      <c r="J3946" s="850"/>
      <c r="K3946" s="850"/>
      <c r="L3946" s="850"/>
      <c r="M3946" s="522" t="s">
        <v>6</v>
      </c>
      <c r="N3946" s="524"/>
      <c r="O3946" s="844" t="s">
        <v>338</v>
      </c>
      <c r="P3946" s="845"/>
      <c r="Q3946" s="849"/>
      <c r="R3946" s="850"/>
      <c r="S3946" s="850"/>
      <c r="T3946" s="850"/>
      <c r="U3946" s="850"/>
      <c r="V3946" s="850"/>
      <c r="W3946" s="851"/>
    </row>
    <row r="3947" spans="2:23" s="256" customFormat="1" ht="17.100000000000001" customHeight="1" x14ac:dyDescent="0.15">
      <c r="B3947" s="562" t="s">
        <v>29</v>
      </c>
      <c r="C3947" s="831" t="s">
        <v>267</v>
      </c>
      <c r="D3947" s="832"/>
      <c r="E3947" s="260"/>
      <c r="F3947" s="849"/>
      <c r="G3947" s="850"/>
      <c r="H3947" s="850"/>
      <c r="I3947" s="850"/>
      <c r="J3947" s="850"/>
      <c r="K3947" s="850"/>
      <c r="L3947" s="850"/>
      <c r="M3947" s="562" t="s">
        <v>29</v>
      </c>
      <c r="N3947" s="831" t="s">
        <v>267</v>
      </c>
      <c r="O3947" s="832"/>
      <c r="P3947" s="260"/>
      <c r="Q3947" s="849"/>
      <c r="R3947" s="850"/>
      <c r="S3947" s="850"/>
      <c r="T3947" s="850"/>
      <c r="U3947" s="850"/>
      <c r="V3947" s="850"/>
      <c r="W3947" s="851"/>
    </row>
    <row r="3948" spans="2:23" s="256" customFormat="1" ht="17.100000000000001" customHeight="1" x14ac:dyDescent="0.15">
      <c r="B3948" s="565"/>
      <c r="C3948" s="831" t="s">
        <v>268</v>
      </c>
      <c r="D3948" s="832"/>
      <c r="E3948" s="261" t="s">
        <v>554</v>
      </c>
      <c r="F3948" s="852"/>
      <c r="G3948" s="853"/>
      <c r="H3948" s="853"/>
      <c r="I3948" s="853"/>
      <c r="J3948" s="853"/>
      <c r="K3948" s="853"/>
      <c r="L3948" s="853"/>
      <c r="M3948" s="565"/>
      <c r="N3948" s="831" t="s">
        <v>268</v>
      </c>
      <c r="O3948" s="832"/>
      <c r="P3948" s="261" t="s">
        <v>551</v>
      </c>
      <c r="Q3948" s="852"/>
      <c r="R3948" s="853"/>
      <c r="S3948" s="853"/>
      <c r="T3948" s="853"/>
      <c r="U3948" s="853"/>
      <c r="V3948" s="853"/>
      <c r="W3948" s="854"/>
    </row>
    <row r="3949" spans="2:23" s="256" customFormat="1" ht="17.100000000000001" customHeight="1" x14ac:dyDescent="0.15">
      <c r="B3949" s="522" t="s">
        <v>7</v>
      </c>
      <c r="C3949" s="523"/>
      <c r="D3949" s="524"/>
      <c r="E3949" s="833" t="s">
        <v>1537</v>
      </c>
      <c r="F3949" s="857"/>
      <c r="G3949" s="857"/>
      <c r="H3949" s="857"/>
      <c r="I3949" s="857"/>
      <c r="J3949" s="857"/>
      <c r="K3949" s="857"/>
      <c r="L3949" s="858"/>
      <c r="M3949" s="522" t="s">
        <v>7</v>
      </c>
      <c r="N3949" s="523"/>
      <c r="O3949" s="524"/>
      <c r="P3949" s="833" t="s">
        <v>1197</v>
      </c>
      <c r="Q3949" s="834"/>
      <c r="R3949" s="834"/>
      <c r="S3949" s="834"/>
      <c r="T3949" s="834"/>
      <c r="U3949" s="834"/>
      <c r="V3949" s="834"/>
      <c r="W3949" s="835"/>
    </row>
    <row r="3950" spans="2:23" s="256" customFormat="1" ht="17.100000000000001" customHeight="1" x14ac:dyDescent="0.15">
      <c r="B3950" s="522" t="s">
        <v>46</v>
      </c>
      <c r="C3950" s="523"/>
      <c r="D3950" s="524"/>
      <c r="E3950" s="813" t="s">
        <v>516</v>
      </c>
      <c r="F3950" s="814"/>
      <c r="G3950" s="814"/>
      <c r="H3950" s="855"/>
      <c r="I3950" s="855"/>
      <c r="J3950" s="855"/>
      <c r="K3950" s="855"/>
      <c r="L3950" s="856"/>
      <c r="M3950" s="522" t="s">
        <v>46</v>
      </c>
      <c r="N3950" s="523"/>
      <c r="O3950" s="524"/>
      <c r="P3950" s="813" t="s">
        <v>1243</v>
      </c>
      <c r="Q3950" s="814"/>
      <c r="R3950" s="814"/>
      <c r="S3950" s="814"/>
      <c r="T3950" s="814"/>
      <c r="U3950" s="814"/>
      <c r="V3950" s="814"/>
      <c r="W3950" s="815"/>
    </row>
    <row r="3951" spans="2:23" s="256" customFormat="1" ht="17.100000000000001" customHeight="1" x14ac:dyDescent="0.15">
      <c r="B3951" s="522" t="s">
        <v>270</v>
      </c>
      <c r="C3951" s="523"/>
      <c r="D3951" s="524"/>
      <c r="E3951" s="813" t="s">
        <v>516</v>
      </c>
      <c r="F3951" s="814"/>
      <c r="G3951" s="814"/>
      <c r="H3951" s="855"/>
      <c r="I3951" s="855"/>
      <c r="J3951" s="855"/>
      <c r="K3951" s="855"/>
      <c r="L3951" s="856"/>
      <c r="M3951" s="522" t="s">
        <v>270</v>
      </c>
      <c r="N3951" s="523"/>
      <c r="O3951" s="524"/>
      <c r="P3951" s="813" t="s">
        <v>516</v>
      </c>
      <c r="Q3951" s="814"/>
      <c r="R3951" s="814"/>
      <c r="S3951" s="814"/>
      <c r="T3951" s="814"/>
      <c r="U3951" s="814"/>
      <c r="V3951" s="814"/>
      <c r="W3951" s="815"/>
    </row>
    <row r="3952" spans="2:23" s="256" customFormat="1" ht="17.100000000000001" customHeight="1" x14ac:dyDescent="0.15">
      <c r="B3952" s="522" t="s">
        <v>289</v>
      </c>
      <c r="C3952" s="523"/>
      <c r="D3952" s="524"/>
      <c r="E3952" s="813" t="s">
        <v>555</v>
      </c>
      <c r="F3952" s="814"/>
      <c r="G3952" s="814"/>
      <c r="H3952" s="816" t="s">
        <v>8</v>
      </c>
      <c r="I3952" s="817"/>
      <c r="J3952" s="818"/>
      <c r="K3952" s="819"/>
      <c r="L3952" s="820"/>
      <c r="M3952" s="522" t="s">
        <v>289</v>
      </c>
      <c r="N3952" s="523"/>
      <c r="O3952" s="524"/>
      <c r="P3952" s="862" t="s">
        <v>552</v>
      </c>
      <c r="Q3952" s="863"/>
      <c r="R3952" s="864"/>
      <c r="S3952" s="816" t="s">
        <v>8</v>
      </c>
      <c r="T3952" s="817"/>
      <c r="U3952" s="818"/>
      <c r="V3952" s="819"/>
      <c r="W3952" s="820"/>
    </row>
    <row r="3953" spans="2:31" s="256" customFormat="1" ht="17.100000000000001" customHeight="1" x14ac:dyDescent="0.15">
      <c r="B3953" s="865" t="s">
        <v>567</v>
      </c>
      <c r="C3953" s="882"/>
      <c r="D3953" s="821" t="s">
        <v>1538</v>
      </c>
      <c r="E3953" s="822"/>
      <c r="F3953" s="822"/>
      <c r="G3953" s="822"/>
      <c r="H3953" s="822"/>
      <c r="I3953" s="822"/>
      <c r="J3953" s="822"/>
      <c r="K3953" s="822"/>
      <c r="L3953" s="823"/>
      <c r="M3953" s="865" t="s">
        <v>567</v>
      </c>
      <c r="N3953" s="866"/>
      <c r="O3953" s="821" t="s">
        <v>1109</v>
      </c>
      <c r="P3953" s="822"/>
      <c r="Q3953" s="822"/>
      <c r="R3953" s="822"/>
      <c r="S3953" s="822"/>
      <c r="T3953" s="822"/>
      <c r="U3953" s="822"/>
      <c r="V3953" s="822"/>
      <c r="W3953" s="823"/>
    </row>
    <row r="3954" spans="2:31" ht="15" customHeight="1" x14ac:dyDescent="0.15">
      <c r="B3954" s="263"/>
      <c r="C3954" s="824" t="s">
        <v>568</v>
      </c>
      <c r="D3954" s="825"/>
      <c r="E3954" s="825"/>
      <c r="F3954" s="825"/>
      <c r="G3954" s="825"/>
      <c r="H3954" s="825"/>
      <c r="I3954" s="825"/>
      <c r="J3954" s="825"/>
      <c r="K3954" s="825"/>
      <c r="L3954" s="825"/>
      <c r="M3954" s="263"/>
      <c r="N3954" s="263" t="s">
        <v>569</v>
      </c>
      <c r="O3954" s="263"/>
      <c r="P3954" s="263"/>
      <c r="Q3954" s="263"/>
      <c r="R3954" s="263"/>
      <c r="S3954" s="263"/>
      <c r="T3954" s="263"/>
      <c r="U3954" s="263"/>
      <c r="V3954" s="263"/>
      <c r="W3954" s="263"/>
      <c r="AA3954" s="256"/>
      <c r="AB3954" s="256"/>
      <c r="AC3954" s="256"/>
      <c r="AD3954" s="256"/>
      <c r="AE3954" s="256"/>
    </row>
    <row r="3955" spans="2:31" ht="15" customHeight="1" x14ac:dyDescent="0.15">
      <c r="B3955" s="263"/>
      <c r="C3955" s="826"/>
      <c r="D3955" s="826"/>
      <c r="E3955" s="826"/>
      <c r="F3955" s="826"/>
      <c r="G3955" s="826"/>
      <c r="H3955" s="826"/>
      <c r="I3955" s="826"/>
      <c r="J3955" s="826"/>
      <c r="K3955" s="826"/>
      <c r="L3955" s="826"/>
      <c r="M3955" s="263"/>
      <c r="N3955" s="263" t="s">
        <v>570</v>
      </c>
      <c r="O3955" s="263"/>
      <c r="P3955" s="263"/>
      <c r="Q3955" s="263"/>
      <c r="R3955" s="263"/>
      <c r="S3955" s="263"/>
      <c r="T3955" s="263"/>
      <c r="U3955" s="263"/>
      <c r="V3955" s="263"/>
      <c r="W3955" s="263"/>
      <c r="AA3955" s="256"/>
      <c r="AB3955" s="256"/>
      <c r="AC3955" s="256"/>
      <c r="AD3955" s="256"/>
      <c r="AE3955" s="256"/>
    </row>
    <row r="3956" spans="2:31" ht="15" customHeight="1" x14ac:dyDescent="0.15">
      <c r="C3956" s="263" t="s">
        <v>571</v>
      </c>
      <c r="N3956" s="264" t="s">
        <v>517</v>
      </c>
      <c r="O3956" s="264"/>
      <c r="P3956" s="264"/>
      <c r="Q3956" s="264"/>
      <c r="R3956" s="264"/>
      <c r="S3956" s="264"/>
      <c r="T3956" s="264"/>
      <c r="U3956" s="264"/>
      <c r="V3956" s="264"/>
      <c r="AA3956" s="256"/>
      <c r="AB3956" s="256"/>
      <c r="AC3956" s="256"/>
      <c r="AD3956" s="256"/>
      <c r="AE3956" s="256"/>
    </row>
    <row r="3957" spans="2:31" ht="15" customHeight="1" x14ac:dyDescent="0.15">
      <c r="C3957" s="263" t="s">
        <v>573</v>
      </c>
      <c r="N3957" s="264" t="s">
        <v>572</v>
      </c>
      <c r="O3957" s="264"/>
      <c r="P3957" s="264"/>
      <c r="Q3957" s="264"/>
      <c r="R3957" s="264"/>
      <c r="S3957" s="264"/>
      <c r="T3957" s="264"/>
      <c r="U3957" s="264"/>
      <c r="V3957" s="264"/>
      <c r="AA3957" s="256"/>
      <c r="AB3957" s="256"/>
      <c r="AC3957" s="256"/>
      <c r="AD3957" s="256"/>
      <c r="AE3957" s="256"/>
    </row>
    <row r="3958" spans="2:31" x14ac:dyDescent="0.15">
      <c r="C3958" s="264" t="s">
        <v>542</v>
      </c>
      <c r="N3958" s="264" t="s">
        <v>450</v>
      </c>
      <c r="O3958" s="264"/>
      <c r="P3958" s="264"/>
      <c r="Q3958" s="264"/>
      <c r="R3958" s="264"/>
      <c r="S3958" s="264"/>
      <c r="T3958" s="264"/>
      <c r="U3958" s="264"/>
      <c r="V3958" s="264"/>
      <c r="AA3958" s="256"/>
      <c r="AB3958" s="256"/>
      <c r="AC3958" s="256"/>
      <c r="AD3958" s="256"/>
      <c r="AE3958" s="256"/>
    </row>
    <row r="3959" spans="2:31" x14ac:dyDescent="0.15">
      <c r="N3959" s="264"/>
      <c r="AA3959" s="256"/>
      <c r="AB3959" s="256"/>
      <c r="AC3959" s="256"/>
      <c r="AD3959" s="256"/>
      <c r="AE3959" s="256"/>
    </row>
    <row r="3960" spans="2:31" x14ac:dyDescent="0.15">
      <c r="N3960" s="264"/>
      <c r="AA3960" s="256"/>
      <c r="AB3960" s="256"/>
      <c r="AC3960" s="256"/>
      <c r="AD3960" s="256"/>
      <c r="AE3960" s="256"/>
    </row>
    <row r="3961" spans="2:31" ht="9" customHeight="1" x14ac:dyDescent="0.15">
      <c r="AA3961" s="256"/>
      <c r="AB3961" s="256"/>
      <c r="AC3961" s="256"/>
      <c r="AD3961" s="256"/>
      <c r="AE3961" s="256"/>
    </row>
    <row r="3962" spans="2:31" s="256" customFormat="1" ht="22.5" customHeight="1" x14ac:dyDescent="0.15">
      <c r="B3962" s="867" t="s">
        <v>563</v>
      </c>
      <c r="C3962" s="867"/>
      <c r="D3962" s="867"/>
      <c r="E3962" s="867"/>
      <c r="F3962" s="867"/>
      <c r="G3962" s="867"/>
      <c r="H3962" s="867"/>
      <c r="I3962" s="867"/>
      <c r="J3962" s="867"/>
      <c r="K3962" s="867"/>
      <c r="L3962" s="867"/>
      <c r="M3962" s="867"/>
      <c r="N3962" s="867"/>
      <c r="O3962" s="867"/>
      <c r="P3962" s="867"/>
      <c r="Q3962" s="867"/>
      <c r="R3962" s="867"/>
      <c r="S3962" s="867"/>
      <c r="T3962" s="867"/>
      <c r="U3962" s="867"/>
      <c r="V3962" s="867"/>
      <c r="W3962" s="867"/>
      <c r="Y3962" s="242" t="s">
        <v>551</v>
      </c>
    </row>
    <row r="3963" spans="2:31" s="256" customFormat="1" ht="20.100000000000001" customHeight="1" x14ac:dyDescent="0.15">
      <c r="B3963" s="258" t="s">
        <v>27</v>
      </c>
      <c r="C3963" s="258"/>
      <c r="D3963" s="868" t="str">
        <f>D3918</f>
        <v>ミネトンネル</v>
      </c>
      <c r="E3963" s="868"/>
      <c r="F3963" s="868"/>
      <c r="G3963" s="868"/>
      <c r="H3963" s="869" t="s">
        <v>28</v>
      </c>
      <c r="I3963" s="869"/>
      <c r="J3963" s="870" t="str">
        <f>J3918</f>
        <v>一般国道　316号</v>
      </c>
      <c r="K3963" s="870"/>
      <c r="L3963" s="870"/>
      <c r="M3963" s="871" t="s">
        <v>255</v>
      </c>
      <c r="N3963" s="871"/>
      <c r="O3963" s="871"/>
      <c r="P3963" s="872" t="str">
        <f>P3918</f>
        <v>株式会社ニュージェック</v>
      </c>
      <c r="Q3963" s="872"/>
      <c r="R3963" s="872"/>
      <c r="S3963" s="562" t="s">
        <v>220</v>
      </c>
      <c r="T3963" s="564"/>
      <c r="U3963" s="873">
        <f>U3918</f>
        <v>44294</v>
      </c>
      <c r="V3963" s="874"/>
      <c r="W3963" s="875"/>
      <c r="Y3963" s="242" t="s">
        <v>554</v>
      </c>
    </row>
    <row r="3964" spans="2:31" s="256" customFormat="1" ht="20.100000000000001" customHeight="1" x14ac:dyDescent="0.15">
      <c r="B3964" s="259" t="s">
        <v>0</v>
      </c>
      <c r="C3964" s="259"/>
      <c r="D3964" s="879" t="str">
        <f>D3919</f>
        <v>美祢トンネル</v>
      </c>
      <c r="E3964" s="879"/>
      <c r="F3964" s="879"/>
      <c r="G3964" s="879"/>
      <c r="H3964" s="541" t="s">
        <v>1</v>
      </c>
      <c r="I3964" s="541"/>
      <c r="J3964" s="870" t="str">
        <f>J3919</f>
        <v>宇部土木建築事務所</v>
      </c>
      <c r="K3964" s="870"/>
      <c r="L3964" s="870"/>
      <c r="M3964" s="871" t="s">
        <v>256</v>
      </c>
      <c r="N3964" s="871"/>
      <c r="O3964" s="871"/>
      <c r="P3964" s="872" t="str">
        <f>P3919</f>
        <v>石村　勝伸</v>
      </c>
      <c r="Q3964" s="872"/>
      <c r="R3964" s="872"/>
      <c r="S3964" s="705"/>
      <c r="T3964" s="706"/>
      <c r="U3964" s="876"/>
      <c r="V3964" s="877"/>
      <c r="W3964" s="878"/>
      <c r="Y3964" s="242" t="s">
        <v>54</v>
      </c>
    </row>
    <row r="3965" spans="2:31" s="256" customFormat="1" ht="20.100000000000001" customHeight="1" x14ac:dyDescent="0.15">
      <c r="B3965" s="861" t="s">
        <v>564</v>
      </c>
      <c r="C3965" s="839" t="s">
        <v>565</v>
      </c>
      <c r="D3965" s="883" t="s">
        <v>799</v>
      </c>
      <c r="E3965" s="884"/>
      <c r="F3965" s="846"/>
      <c r="G3965" s="847"/>
      <c r="H3965" s="847"/>
      <c r="I3965" s="847"/>
      <c r="J3965" s="847"/>
      <c r="K3965" s="847"/>
      <c r="L3965" s="847"/>
      <c r="M3965" s="861" t="s">
        <v>564</v>
      </c>
      <c r="N3965" s="839" t="s">
        <v>565</v>
      </c>
      <c r="O3965" s="883" t="s">
        <v>799</v>
      </c>
      <c r="P3965" s="884"/>
      <c r="Q3965" s="846"/>
      <c r="R3965" s="847"/>
      <c r="S3965" s="847"/>
      <c r="T3965" s="847"/>
      <c r="U3965" s="847"/>
      <c r="V3965" s="847"/>
      <c r="W3965" s="848"/>
      <c r="Y3965" s="242" t="s">
        <v>55</v>
      </c>
    </row>
    <row r="3966" spans="2:31" s="256" customFormat="1" ht="20.100000000000001" customHeight="1" x14ac:dyDescent="0.15">
      <c r="B3966" s="859"/>
      <c r="C3966" s="830"/>
      <c r="D3966" s="880"/>
      <c r="E3966" s="881"/>
      <c r="F3966" s="849"/>
      <c r="G3966" s="850"/>
      <c r="H3966" s="850"/>
      <c r="I3966" s="850"/>
      <c r="J3966" s="850"/>
      <c r="K3966" s="850"/>
      <c r="L3966" s="850"/>
      <c r="M3966" s="859"/>
      <c r="N3966" s="830"/>
      <c r="O3966" s="880"/>
      <c r="P3966" s="881"/>
      <c r="Q3966" s="849"/>
      <c r="R3966" s="850"/>
      <c r="S3966" s="850"/>
      <c r="T3966" s="850"/>
      <c r="U3966" s="850"/>
      <c r="V3966" s="850"/>
      <c r="W3966" s="851"/>
    </row>
    <row r="3967" spans="2:31" s="256" customFormat="1" ht="20.100000000000001" customHeight="1" x14ac:dyDescent="0.15">
      <c r="B3967" s="859"/>
      <c r="C3967" s="839" t="s">
        <v>2</v>
      </c>
      <c r="D3967" s="842">
        <v>1</v>
      </c>
      <c r="E3967" s="843"/>
      <c r="F3967" s="849"/>
      <c r="G3967" s="850"/>
      <c r="H3967" s="850"/>
      <c r="I3967" s="850"/>
      <c r="J3967" s="850"/>
      <c r="K3967" s="850"/>
      <c r="L3967" s="850"/>
      <c r="M3967" s="859"/>
      <c r="N3967" s="839" t="s">
        <v>2</v>
      </c>
      <c r="O3967" s="842">
        <v>2</v>
      </c>
      <c r="P3967" s="843"/>
      <c r="Q3967" s="849"/>
      <c r="R3967" s="850"/>
      <c r="S3967" s="850"/>
      <c r="T3967" s="850"/>
      <c r="U3967" s="850"/>
      <c r="V3967" s="850"/>
      <c r="W3967" s="851"/>
    </row>
    <row r="3968" spans="2:31" s="256" customFormat="1" ht="20.100000000000001" customHeight="1" x14ac:dyDescent="0.15">
      <c r="B3968" s="860"/>
      <c r="C3968" s="830"/>
      <c r="D3968" s="844"/>
      <c r="E3968" s="845"/>
      <c r="F3968" s="849"/>
      <c r="G3968" s="850"/>
      <c r="H3968" s="850"/>
      <c r="I3968" s="850"/>
      <c r="J3968" s="850"/>
      <c r="K3968" s="850"/>
      <c r="L3968" s="850"/>
      <c r="M3968" s="860"/>
      <c r="N3968" s="830"/>
      <c r="O3968" s="844"/>
      <c r="P3968" s="845"/>
      <c r="Q3968" s="849"/>
      <c r="R3968" s="850"/>
      <c r="S3968" s="850"/>
      <c r="T3968" s="850"/>
      <c r="U3968" s="850"/>
      <c r="V3968" s="850"/>
      <c r="W3968" s="851"/>
    </row>
    <row r="3969" spans="2:31" s="256" customFormat="1" ht="17.100000000000001" customHeight="1" x14ac:dyDescent="0.15">
      <c r="B3969" s="574" t="s">
        <v>566</v>
      </c>
      <c r="C3969" s="574" t="s">
        <v>3</v>
      </c>
      <c r="D3969" s="842" t="s">
        <v>329</v>
      </c>
      <c r="E3969" s="843"/>
      <c r="F3969" s="849"/>
      <c r="G3969" s="850"/>
      <c r="H3969" s="850"/>
      <c r="I3969" s="850"/>
      <c r="J3969" s="850"/>
      <c r="K3969" s="850"/>
      <c r="L3969" s="850"/>
      <c r="M3969" s="574" t="s">
        <v>566</v>
      </c>
      <c r="N3969" s="574" t="s">
        <v>3</v>
      </c>
      <c r="O3969" s="842" t="s">
        <v>534</v>
      </c>
      <c r="P3969" s="843"/>
      <c r="Q3969" s="849"/>
      <c r="R3969" s="850"/>
      <c r="S3969" s="850"/>
      <c r="T3969" s="850"/>
      <c r="U3969" s="850"/>
      <c r="V3969" s="850"/>
      <c r="W3969" s="851"/>
      <c r="AA3969" s="257"/>
      <c r="AB3969" s="257"/>
      <c r="AC3969" s="257"/>
      <c r="AD3969" s="257"/>
      <c r="AE3969" s="257"/>
    </row>
    <row r="3970" spans="2:31" s="256" customFormat="1" ht="17.100000000000001" customHeight="1" x14ac:dyDescent="0.15">
      <c r="B3970" s="574"/>
      <c r="C3970" s="574"/>
      <c r="D3970" s="844"/>
      <c r="E3970" s="845"/>
      <c r="F3970" s="849"/>
      <c r="G3970" s="850"/>
      <c r="H3970" s="850"/>
      <c r="I3970" s="850"/>
      <c r="J3970" s="850"/>
      <c r="K3970" s="850"/>
      <c r="L3970" s="850"/>
      <c r="M3970" s="574"/>
      <c r="N3970" s="574"/>
      <c r="O3970" s="844"/>
      <c r="P3970" s="845"/>
      <c r="Q3970" s="849"/>
      <c r="R3970" s="850"/>
      <c r="S3970" s="850"/>
      <c r="T3970" s="850"/>
      <c r="U3970" s="850"/>
      <c r="V3970" s="850"/>
      <c r="W3970" s="851"/>
      <c r="AA3970" s="257"/>
      <c r="AB3970" s="257"/>
      <c r="AC3970" s="257"/>
      <c r="AD3970" s="257"/>
      <c r="AE3970" s="257"/>
    </row>
    <row r="3971" spans="2:31" s="256" customFormat="1" ht="17.100000000000001" customHeight="1" x14ac:dyDescent="0.15">
      <c r="B3971" s="574"/>
      <c r="C3971" s="574" t="s">
        <v>4</v>
      </c>
      <c r="D3971" s="842" t="s">
        <v>351</v>
      </c>
      <c r="E3971" s="843"/>
      <c r="F3971" s="849"/>
      <c r="G3971" s="850"/>
      <c r="H3971" s="850"/>
      <c r="I3971" s="850"/>
      <c r="J3971" s="850"/>
      <c r="K3971" s="850"/>
      <c r="L3971" s="850"/>
      <c r="M3971" s="574"/>
      <c r="N3971" s="574" t="s">
        <v>4</v>
      </c>
      <c r="O3971" s="842" t="s">
        <v>487</v>
      </c>
      <c r="P3971" s="843"/>
      <c r="Q3971" s="849"/>
      <c r="R3971" s="850"/>
      <c r="S3971" s="850"/>
      <c r="T3971" s="850"/>
      <c r="U3971" s="850"/>
      <c r="V3971" s="850"/>
      <c r="W3971" s="851"/>
      <c r="AA3971" s="257"/>
      <c r="AB3971" s="257"/>
      <c r="AC3971" s="257"/>
      <c r="AD3971" s="257"/>
      <c r="AE3971" s="257"/>
    </row>
    <row r="3972" spans="2:31" s="256" customFormat="1" ht="17.100000000000001" customHeight="1" x14ac:dyDescent="0.15">
      <c r="B3972" s="574"/>
      <c r="C3972" s="574"/>
      <c r="D3972" s="844"/>
      <c r="E3972" s="845"/>
      <c r="F3972" s="849"/>
      <c r="G3972" s="850"/>
      <c r="H3972" s="850"/>
      <c r="I3972" s="850"/>
      <c r="J3972" s="850"/>
      <c r="K3972" s="850"/>
      <c r="L3972" s="850"/>
      <c r="M3972" s="574"/>
      <c r="N3972" s="574"/>
      <c r="O3972" s="844"/>
      <c r="P3972" s="845"/>
      <c r="Q3972" s="849"/>
      <c r="R3972" s="850"/>
      <c r="S3972" s="850"/>
      <c r="T3972" s="850"/>
      <c r="U3972" s="850"/>
      <c r="V3972" s="850"/>
      <c r="W3972" s="851"/>
      <c r="AA3972" s="257"/>
      <c r="AB3972" s="257"/>
      <c r="AC3972" s="257"/>
      <c r="AD3972" s="257"/>
      <c r="AE3972" s="257"/>
    </row>
    <row r="3973" spans="2:31" s="256" customFormat="1" ht="17.100000000000001" customHeight="1" x14ac:dyDescent="0.15">
      <c r="B3973" s="522" t="s">
        <v>5</v>
      </c>
      <c r="C3973" s="524"/>
      <c r="D3973" s="827" t="s">
        <v>332</v>
      </c>
      <c r="E3973" s="828"/>
      <c r="F3973" s="849"/>
      <c r="G3973" s="850"/>
      <c r="H3973" s="850"/>
      <c r="I3973" s="850"/>
      <c r="J3973" s="850"/>
      <c r="K3973" s="850"/>
      <c r="L3973" s="850"/>
      <c r="M3973" s="522" t="s">
        <v>5</v>
      </c>
      <c r="N3973" s="524"/>
      <c r="O3973" s="827" t="s">
        <v>332</v>
      </c>
      <c r="P3973" s="828"/>
      <c r="Q3973" s="849"/>
      <c r="R3973" s="850"/>
      <c r="S3973" s="850"/>
      <c r="T3973" s="850"/>
      <c r="U3973" s="850"/>
      <c r="V3973" s="850"/>
      <c r="W3973" s="851"/>
      <c r="AA3973" s="257"/>
      <c r="AB3973" s="257"/>
      <c r="AC3973" s="257"/>
      <c r="AD3973" s="257"/>
      <c r="AE3973" s="257"/>
    </row>
    <row r="3974" spans="2:31" s="256" customFormat="1" ht="17.100000000000001" customHeight="1" x14ac:dyDescent="0.15">
      <c r="B3974" s="522" t="s">
        <v>6</v>
      </c>
      <c r="C3974" s="524"/>
      <c r="D3974" s="844" t="s">
        <v>514</v>
      </c>
      <c r="E3974" s="845"/>
      <c r="F3974" s="849"/>
      <c r="G3974" s="850"/>
      <c r="H3974" s="850"/>
      <c r="I3974" s="850"/>
      <c r="J3974" s="850"/>
      <c r="K3974" s="850"/>
      <c r="L3974" s="850"/>
      <c r="M3974" s="522" t="s">
        <v>6</v>
      </c>
      <c r="N3974" s="524"/>
      <c r="O3974" s="844" t="s">
        <v>338</v>
      </c>
      <c r="P3974" s="845"/>
      <c r="Q3974" s="849"/>
      <c r="R3974" s="850"/>
      <c r="S3974" s="850"/>
      <c r="T3974" s="850"/>
      <c r="U3974" s="850"/>
      <c r="V3974" s="850"/>
      <c r="W3974" s="851"/>
    </row>
    <row r="3975" spans="2:31" s="256" customFormat="1" ht="17.100000000000001" customHeight="1" x14ac:dyDescent="0.15">
      <c r="B3975" s="562" t="s">
        <v>29</v>
      </c>
      <c r="C3975" s="831" t="s">
        <v>267</v>
      </c>
      <c r="D3975" s="832"/>
      <c r="E3975" s="260"/>
      <c r="F3975" s="849"/>
      <c r="G3975" s="850"/>
      <c r="H3975" s="850"/>
      <c r="I3975" s="850"/>
      <c r="J3975" s="850"/>
      <c r="K3975" s="850"/>
      <c r="L3975" s="850"/>
      <c r="M3975" s="562" t="s">
        <v>29</v>
      </c>
      <c r="N3975" s="831" t="s">
        <v>267</v>
      </c>
      <c r="O3975" s="832"/>
      <c r="P3975" s="260"/>
      <c r="Q3975" s="849"/>
      <c r="R3975" s="850"/>
      <c r="S3975" s="850"/>
      <c r="T3975" s="850"/>
      <c r="U3975" s="850"/>
      <c r="V3975" s="850"/>
      <c r="W3975" s="851"/>
    </row>
    <row r="3976" spans="2:31" s="256" customFormat="1" ht="17.100000000000001" customHeight="1" x14ac:dyDescent="0.15">
      <c r="B3976" s="565"/>
      <c r="C3976" s="831" t="s">
        <v>268</v>
      </c>
      <c r="D3976" s="832"/>
      <c r="E3976" s="261" t="s">
        <v>554</v>
      </c>
      <c r="F3976" s="852"/>
      <c r="G3976" s="853"/>
      <c r="H3976" s="853"/>
      <c r="I3976" s="853"/>
      <c r="J3976" s="853"/>
      <c r="K3976" s="853"/>
      <c r="L3976" s="853"/>
      <c r="M3976" s="565"/>
      <c r="N3976" s="831" t="s">
        <v>268</v>
      </c>
      <c r="O3976" s="832"/>
      <c r="P3976" s="261" t="s">
        <v>551</v>
      </c>
      <c r="Q3976" s="852"/>
      <c r="R3976" s="853"/>
      <c r="S3976" s="853"/>
      <c r="T3976" s="853"/>
      <c r="U3976" s="853"/>
      <c r="V3976" s="853"/>
      <c r="W3976" s="854"/>
    </row>
    <row r="3977" spans="2:31" s="256" customFormat="1" ht="17.100000000000001" customHeight="1" x14ac:dyDescent="0.15">
      <c r="B3977" s="522" t="s">
        <v>7</v>
      </c>
      <c r="C3977" s="523"/>
      <c r="D3977" s="524"/>
      <c r="E3977" s="833" t="s">
        <v>1139</v>
      </c>
      <c r="F3977" s="857"/>
      <c r="G3977" s="857"/>
      <c r="H3977" s="857"/>
      <c r="I3977" s="857"/>
      <c r="J3977" s="857"/>
      <c r="K3977" s="857"/>
      <c r="L3977" s="858"/>
      <c r="M3977" s="522" t="s">
        <v>7</v>
      </c>
      <c r="N3977" s="523"/>
      <c r="O3977" s="524"/>
      <c r="P3977" s="833" t="s">
        <v>1539</v>
      </c>
      <c r="Q3977" s="857"/>
      <c r="R3977" s="857"/>
      <c r="S3977" s="857"/>
      <c r="T3977" s="857"/>
      <c r="U3977" s="857"/>
      <c r="V3977" s="857"/>
      <c r="W3977" s="858"/>
    </row>
    <row r="3978" spans="2:31" s="256" customFormat="1" ht="17.100000000000001" customHeight="1" x14ac:dyDescent="0.15">
      <c r="B3978" s="522" t="s">
        <v>46</v>
      </c>
      <c r="C3978" s="523"/>
      <c r="D3978" s="524"/>
      <c r="E3978" s="813" t="s">
        <v>516</v>
      </c>
      <c r="F3978" s="814"/>
      <c r="G3978" s="814"/>
      <c r="H3978" s="855"/>
      <c r="I3978" s="855"/>
      <c r="J3978" s="855"/>
      <c r="K3978" s="855"/>
      <c r="L3978" s="856"/>
      <c r="M3978" s="522" t="s">
        <v>46</v>
      </c>
      <c r="N3978" s="523"/>
      <c r="O3978" s="524"/>
      <c r="P3978" s="813" t="s">
        <v>1540</v>
      </c>
      <c r="Q3978" s="814"/>
      <c r="R3978" s="814"/>
      <c r="S3978" s="814"/>
      <c r="T3978" s="814"/>
      <c r="U3978" s="814"/>
      <c r="V3978" s="814"/>
      <c r="W3978" s="815"/>
    </row>
    <row r="3979" spans="2:31" s="256" customFormat="1" ht="17.100000000000001" customHeight="1" x14ac:dyDescent="0.15">
      <c r="B3979" s="522" t="s">
        <v>270</v>
      </c>
      <c r="C3979" s="523"/>
      <c r="D3979" s="524"/>
      <c r="E3979" s="813" t="s">
        <v>516</v>
      </c>
      <c r="F3979" s="814"/>
      <c r="G3979" s="814"/>
      <c r="H3979" s="855"/>
      <c r="I3979" s="855"/>
      <c r="J3979" s="855"/>
      <c r="K3979" s="855"/>
      <c r="L3979" s="856"/>
      <c r="M3979" s="522" t="s">
        <v>270</v>
      </c>
      <c r="N3979" s="523"/>
      <c r="O3979" s="524"/>
      <c r="P3979" s="813" t="s">
        <v>516</v>
      </c>
      <c r="Q3979" s="814"/>
      <c r="R3979" s="814"/>
      <c r="S3979" s="855"/>
      <c r="T3979" s="855"/>
      <c r="U3979" s="855"/>
      <c r="V3979" s="855"/>
      <c r="W3979" s="856"/>
    </row>
    <row r="3980" spans="2:31" s="256" customFormat="1" ht="17.100000000000001" customHeight="1" x14ac:dyDescent="0.15">
      <c r="B3980" s="522" t="s">
        <v>289</v>
      </c>
      <c r="C3980" s="523"/>
      <c r="D3980" s="524"/>
      <c r="E3980" s="813" t="s">
        <v>555</v>
      </c>
      <c r="F3980" s="814"/>
      <c r="G3980" s="814"/>
      <c r="H3980" s="816" t="s">
        <v>8</v>
      </c>
      <c r="I3980" s="817"/>
      <c r="J3980" s="818"/>
      <c r="K3980" s="819"/>
      <c r="L3980" s="819"/>
      <c r="M3980" s="522" t="s">
        <v>289</v>
      </c>
      <c r="N3980" s="523"/>
      <c r="O3980" s="524"/>
      <c r="P3980" s="813" t="s">
        <v>555</v>
      </c>
      <c r="Q3980" s="814"/>
      <c r="R3980" s="814"/>
      <c r="S3980" s="816" t="s">
        <v>8</v>
      </c>
      <c r="T3980" s="817"/>
      <c r="U3980" s="818"/>
      <c r="V3980" s="819"/>
      <c r="W3980" s="820"/>
    </row>
    <row r="3981" spans="2:31" s="256" customFormat="1" ht="17.100000000000001" customHeight="1" x14ac:dyDescent="0.15">
      <c r="B3981" s="565" t="s">
        <v>567</v>
      </c>
      <c r="C3981" s="566"/>
      <c r="D3981" s="821" t="s">
        <v>1140</v>
      </c>
      <c r="E3981" s="822"/>
      <c r="F3981" s="822"/>
      <c r="G3981" s="822"/>
      <c r="H3981" s="822"/>
      <c r="I3981" s="822"/>
      <c r="J3981" s="822"/>
      <c r="K3981" s="822"/>
      <c r="L3981" s="822"/>
      <c r="M3981" s="865" t="s">
        <v>567</v>
      </c>
      <c r="N3981" s="882"/>
      <c r="O3981" s="821" t="s">
        <v>1761</v>
      </c>
      <c r="P3981" s="822"/>
      <c r="Q3981" s="822"/>
      <c r="R3981" s="822"/>
      <c r="S3981" s="822"/>
      <c r="T3981" s="822"/>
      <c r="U3981" s="822"/>
      <c r="V3981" s="822"/>
      <c r="W3981" s="823"/>
    </row>
    <row r="3982" spans="2:31" s="256" customFormat="1" ht="20.100000000000001" customHeight="1" x14ac:dyDescent="0.15">
      <c r="B3982" s="861" t="s">
        <v>564</v>
      </c>
      <c r="C3982" s="839" t="s">
        <v>565</v>
      </c>
      <c r="D3982" s="883" t="s">
        <v>799</v>
      </c>
      <c r="E3982" s="884"/>
      <c r="F3982" s="846"/>
      <c r="G3982" s="847"/>
      <c r="H3982" s="847"/>
      <c r="I3982" s="847"/>
      <c r="J3982" s="847"/>
      <c r="K3982" s="847"/>
      <c r="L3982" s="847"/>
      <c r="M3982" s="861" t="s">
        <v>564</v>
      </c>
      <c r="N3982" s="839" t="s">
        <v>565</v>
      </c>
      <c r="O3982" s="883" t="s">
        <v>799</v>
      </c>
      <c r="P3982" s="884"/>
      <c r="Q3982" s="846"/>
      <c r="R3982" s="847"/>
      <c r="S3982" s="847"/>
      <c r="T3982" s="847"/>
      <c r="U3982" s="847"/>
      <c r="V3982" s="847"/>
      <c r="W3982" s="848"/>
    </row>
    <row r="3983" spans="2:31" s="256" customFormat="1" ht="20.100000000000001" customHeight="1" x14ac:dyDescent="0.15">
      <c r="B3983" s="859"/>
      <c r="C3983" s="830"/>
      <c r="D3983" s="880"/>
      <c r="E3983" s="881"/>
      <c r="F3983" s="849"/>
      <c r="G3983" s="850"/>
      <c r="H3983" s="850"/>
      <c r="I3983" s="850"/>
      <c r="J3983" s="850"/>
      <c r="K3983" s="850"/>
      <c r="L3983" s="850"/>
      <c r="M3983" s="859"/>
      <c r="N3983" s="830"/>
      <c r="O3983" s="880"/>
      <c r="P3983" s="881"/>
      <c r="Q3983" s="849"/>
      <c r="R3983" s="850"/>
      <c r="S3983" s="850"/>
      <c r="T3983" s="850"/>
      <c r="U3983" s="850"/>
      <c r="V3983" s="850"/>
      <c r="W3983" s="851"/>
    </row>
    <row r="3984" spans="2:31" s="256" customFormat="1" ht="20.100000000000001" customHeight="1" x14ac:dyDescent="0.15">
      <c r="B3984" s="859"/>
      <c r="C3984" s="839" t="s">
        <v>2</v>
      </c>
      <c r="D3984" s="842">
        <v>3</v>
      </c>
      <c r="E3984" s="843"/>
      <c r="F3984" s="849"/>
      <c r="G3984" s="850"/>
      <c r="H3984" s="850"/>
      <c r="I3984" s="850"/>
      <c r="J3984" s="850"/>
      <c r="K3984" s="850"/>
      <c r="L3984" s="850"/>
      <c r="M3984" s="859"/>
      <c r="N3984" s="839" t="s">
        <v>2</v>
      </c>
      <c r="O3984" s="842">
        <v>4</v>
      </c>
      <c r="P3984" s="843"/>
      <c r="Q3984" s="849"/>
      <c r="R3984" s="850"/>
      <c r="S3984" s="850"/>
      <c r="T3984" s="850"/>
      <c r="U3984" s="850"/>
      <c r="V3984" s="850"/>
      <c r="W3984" s="851"/>
    </row>
    <row r="3985" spans="2:31" s="256" customFormat="1" ht="20.100000000000001" customHeight="1" x14ac:dyDescent="0.15">
      <c r="B3985" s="860"/>
      <c r="C3985" s="830"/>
      <c r="D3985" s="844"/>
      <c r="E3985" s="845"/>
      <c r="F3985" s="849"/>
      <c r="G3985" s="850"/>
      <c r="H3985" s="850"/>
      <c r="I3985" s="850"/>
      <c r="J3985" s="850"/>
      <c r="K3985" s="850"/>
      <c r="L3985" s="850"/>
      <c r="M3985" s="860"/>
      <c r="N3985" s="830"/>
      <c r="O3985" s="844"/>
      <c r="P3985" s="845"/>
      <c r="Q3985" s="849"/>
      <c r="R3985" s="850"/>
      <c r="S3985" s="850"/>
      <c r="T3985" s="850"/>
      <c r="U3985" s="850"/>
      <c r="V3985" s="850"/>
      <c r="W3985" s="851"/>
    </row>
    <row r="3986" spans="2:31" s="256" customFormat="1" ht="17.100000000000001" customHeight="1" x14ac:dyDescent="0.15">
      <c r="B3986" s="574" t="s">
        <v>566</v>
      </c>
      <c r="C3986" s="574" t="s">
        <v>3</v>
      </c>
      <c r="D3986" s="842" t="s">
        <v>534</v>
      </c>
      <c r="E3986" s="843"/>
      <c r="F3986" s="849"/>
      <c r="G3986" s="850"/>
      <c r="H3986" s="850"/>
      <c r="I3986" s="850"/>
      <c r="J3986" s="850"/>
      <c r="K3986" s="850"/>
      <c r="L3986" s="850"/>
      <c r="M3986" s="574" t="s">
        <v>566</v>
      </c>
      <c r="N3986" s="574" t="s">
        <v>3</v>
      </c>
      <c r="O3986" s="842" t="s">
        <v>331</v>
      </c>
      <c r="P3986" s="843"/>
      <c r="Q3986" s="849"/>
      <c r="R3986" s="850"/>
      <c r="S3986" s="850"/>
      <c r="T3986" s="850"/>
      <c r="U3986" s="850"/>
      <c r="V3986" s="850"/>
      <c r="W3986" s="851"/>
    </row>
    <row r="3987" spans="2:31" s="256" customFormat="1" ht="17.100000000000001" customHeight="1" x14ac:dyDescent="0.15">
      <c r="B3987" s="574"/>
      <c r="C3987" s="574"/>
      <c r="D3987" s="844"/>
      <c r="E3987" s="845"/>
      <c r="F3987" s="849"/>
      <c r="G3987" s="850"/>
      <c r="H3987" s="850"/>
      <c r="I3987" s="850"/>
      <c r="J3987" s="850"/>
      <c r="K3987" s="850"/>
      <c r="L3987" s="850"/>
      <c r="M3987" s="574"/>
      <c r="N3987" s="574"/>
      <c r="O3987" s="844"/>
      <c r="P3987" s="845"/>
      <c r="Q3987" s="849"/>
      <c r="R3987" s="850"/>
      <c r="S3987" s="850"/>
      <c r="T3987" s="850"/>
      <c r="U3987" s="850"/>
      <c r="V3987" s="850"/>
      <c r="W3987" s="851"/>
    </row>
    <row r="3988" spans="2:31" s="256" customFormat="1" ht="17.100000000000001" customHeight="1" x14ac:dyDescent="0.15">
      <c r="B3988" s="574"/>
      <c r="C3988" s="574" t="s">
        <v>4</v>
      </c>
      <c r="D3988" s="842" t="s">
        <v>485</v>
      </c>
      <c r="E3988" s="843"/>
      <c r="F3988" s="849"/>
      <c r="G3988" s="850"/>
      <c r="H3988" s="850"/>
      <c r="I3988" s="850"/>
      <c r="J3988" s="850"/>
      <c r="K3988" s="850"/>
      <c r="L3988" s="850"/>
      <c r="M3988" s="574"/>
      <c r="N3988" s="574" t="s">
        <v>4</v>
      </c>
      <c r="O3988" s="842" t="s">
        <v>356</v>
      </c>
      <c r="P3988" s="843"/>
      <c r="Q3988" s="849"/>
      <c r="R3988" s="850"/>
      <c r="S3988" s="850"/>
      <c r="T3988" s="850"/>
      <c r="U3988" s="850"/>
      <c r="V3988" s="850"/>
      <c r="W3988" s="851"/>
    </row>
    <row r="3989" spans="2:31" s="256" customFormat="1" ht="17.100000000000001" customHeight="1" x14ac:dyDescent="0.15">
      <c r="B3989" s="574"/>
      <c r="C3989" s="574"/>
      <c r="D3989" s="844"/>
      <c r="E3989" s="845"/>
      <c r="F3989" s="849"/>
      <c r="G3989" s="850"/>
      <c r="H3989" s="850"/>
      <c r="I3989" s="850"/>
      <c r="J3989" s="850"/>
      <c r="K3989" s="850"/>
      <c r="L3989" s="850"/>
      <c r="M3989" s="574"/>
      <c r="N3989" s="574"/>
      <c r="O3989" s="844"/>
      <c r="P3989" s="845"/>
      <c r="Q3989" s="849"/>
      <c r="R3989" s="850"/>
      <c r="S3989" s="850"/>
      <c r="T3989" s="850"/>
      <c r="U3989" s="850"/>
      <c r="V3989" s="850"/>
      <c r="W3989" s="851"/>
    </row>
    <row r="3990" spans="2:31" s="256" customFormat="1" ht="17.100000000000001" customHeight="1" x14ac:dyDescent="0.15">
      <c r="B3990" s="522" t="s">
        <v>5</v>
      </c>
      <c r="C3990" s="524"/>
      <c r="D3990" s="827" t="s">
        <v>332</v>
      </c>
      <c r="E3990" s="828"/>
      <c r="F3990" s="849"/>
      <c r="G3990" s="850"/>
      <c r="H3990" s="850"/>
      <c r="I3990" s="850"/>
      <c r="J3990" s="850"/>
      <c r="K3990" s="850"/>
      <c r="L3990" s="850"/>
      <c r="M3990" s="522" t="s">
        <v>5</v>
      </c>
      <c r="N3990" s="524"/>
      <c r="O3990" s="827" t="s">
        <v>333</v>
      </c>
      <c r="P3990" s="828"/>
      <c r="Q3990" s="849"/>
      <c r="R3990" s="850"/>
      <c r="S3990" s="850"/>
      <c r="T3990" s="850"/>
      <c r="U3990" s="850"/>
      <c r="V3990" s="850"/>
      <c r="W3990" s="851"/>
    </row>
    <row r="3991" spans="2:31" s="256" customFormat="1" ht="17.100000000000001" customHeight="1" x14ac:dyDescent="0.15">
      <c r="B3991" s="522" t="s">
        <v>6</v>
      </c>
      <c r="C3991" s="524"/>
      <c r="D3991" s="844" t="s">
        <v>338</v>
      </c>
      <c r="E3991" s="845"/>
      <c r="F3991" s="849"/>
      <c r="G3991" s="850"/>
      <c r="H3991" s="850"/>
      <c r="I3991" s="850"/>
      <c r="J3991" s="850"/>
      <c r="K3991" s="850"/>
      <c r="L3991" s="850"/>
      <c r="M3991" s="522" t="s">
        <v>6</v>
      </c>
      <c r="N3991" s="524"/>
      <c r="O3991" s="844" t="s">
        <v>340</v>
      </c>
      <c r="P3991" s="845"/>
      <c r="Q3991" s="849"/>
      <c r="R3991" s="850"/>
      <c r="S3991" s="850"/>
      <c r="T3991" s="850"/>
      <c r="U3991" s="850"/>
      <c r="V3991" s="850"/>
      <c r="W3991" s="851"/>
    </row>
    <row r="3992" spans="2:31" s="256" customFormat="1" ht="17.100000000000001" customHeight="1" x14ac:dyDescent="0.15">
      <c r="B3992" s="562" t="s">
        <v>29</v>
      </c>
      <c r="C3992" s="831" t="s">
        <v>267</v>
      </c>
      <c r="D3992" s="832"/>
      <c r="E3992" s="260"/>
      <c r="F3992" s="849"/>
      <c r="G3992" s="850"/>
      <c r="H3992" s="850"/>
      <c r="I3992" s="850"/>
      <c r="J3992" s="850"/>
      <c r="K3992" s="850"/>
      <c r="L3992" s="850"/>
      <c r="M3992" s="562" t="s">
        <v>29</v>
      </c>
      <c r="N3992" s="831" t="s">
        <v>267</v>
      </c>
      <c r="O3992" s="832"/>
      <c r="P3992" s="260"/>
      <c r="Q3992" s="849"/>
      <c r="R3992" s="850"/>
      <c r="S3992" s="850"/>
      <c r="T3992" s="850"/>
      <c r="U3992" s="850"/>
      <c r="V3992" s="850"/>
      <c r="W3992" s="851"/>
    </row>
    <row r="3993" spans="2:31" s="256" customFormat="1" ht="17.100000000000001" customHeight="1" x14ac:dyDescent="0.15">
      <c r="B3993" s="565"/>
      <c r="C3993" s="831" t="s">
        <v>268</v>
      </c>
      <c r="D3993" s="832"/>
      <c r="E3993" s="261" t="s">
        <v>551</v>
      </c>
      <c r="F3993" s="852"/>
      <c r="G3993" s="853"/>
      <c r="H3993" s="853"/>
      <c r="I3993" s="853"/>
      <c r="J3993" s="853"/>
      <c r="K3993" s="853"/>
      <c r="L3993" s="853"/>
      <c r="M3993" s="565"/>
      <c r="N3993" s="831" t="s">
        <v>268</v>
      </c>
      <c r="O3993" s="832"/>
      <c r="P3993" s="261" t="s">
        <v>554</v>
      </c>
      <c r="Q3993" s="852"/>
      <c r="R3993" s="853"/>
      <c r="S3993" s="853"/>
      <c r="T3993" s="853"/>
      <c r="U3993" s="853"/>
      <c r="V3993" s="853"/>
      <c r="W3993" s="854"/>
    </row>
    <row r="3994" spans="2:31" s="256" customFormat="1" ht="17.100000000000001" customHeight="1" x14ac:dyDescent="0.15">
      <c r="B3994" s="522" t="s">
        <v>7</v>
      </c>
      <c r="C3994" s="523"/>
      <c r="D3994" s="524"/>
      <c r="E3994" s="833" t="s">
        <v>1103</v>
      </c>
      <c r="F3994" s="834"/>
      <c r="G3994" s="834"/>
      <c r="H3994" s="834"/>
      <c r="I3994" s="834"/>
      <c r="J3994" s="834"/>
      <c r="K3994" s="834"/>
      <c r="L3994" s="835"/>
      <c r="M3994" s="522" t="s">
        <v>7</v>
      </c>
      <c r="N3994" s="523"/>
      <c r="O3994" s="524"/>
      <c r="P3994" s="833" t="s">
        <v>1541</v>
      </c>
      <c r="Q3994" s="857"/>
      <c r="R3994" s="857"/>
      <c r="S3994" s="857"/>
      <c r="T3994" s="857"/>
      <c r="U3994" s="857"/>
      <c r="V3994" s="857"/>
      <c r="W3994" s="858"/>
    </row>
    <row r="3995" spans="2:31" s="256" customFormat="1" ht="17.100000000000001" customHeight="1" x14ac:dyDescent="0.15">
      <c r="B3995" s="522" t="s">
        <v>46</v>
      </c>
      <c r="C3995" s="523"/>
      <c r="D3995" s="524"/>
      <c r="E3995" s="813" t="s">
        <v>1105</v>
      </c>
      <c r="F3995" s="814"/>
      <c r="G3995" s="814"/>
      <c r="H3995" s="814"/>
      <c r="I3995" s="814"/>
      <c r="J3995" s="814"/>
      <c r="K3995" s="814"/>
      <c r="L3995" s="815"/>
      <c r="M3995" s="522" t="s">
        <v>46</v>
      </c>
      <c r="N3995" s="523"/>
      <c r="O3995" s="524"/>
      <c r="P3995" s="813" t="s">
        <v>1116</v>
      </c>
      <c r="Q3995" s="814"/>
      <c r="R3995" s="814"/>
      <c r="S3995" s="814"/>
      <c r="T3995" s="814"/>
      <c r="U3995" s="814"/>
      <c r="V3995" s="814"/>
      <c r="W3995" s="815"/>
    </row>
    <row r="3996" spans="2:31" s="256" customFormat="1" ht="17.100000000000001" customHeight="1" x14ac:dyDescent="0.15">
      <c r="B3996" s="522" t="s">
        <v>270</v>
      </c>
      <c r="C3996" s="523"/>
      <c r="D3996" s="524"/>
      <c r="E3996" s="813" t="s">
        <v>516</v>
      </c>
      <c r="F3996" s="814"/>
      <c r="G3996" s="814"/>
      <c r="H3996" s="814"/>
      <c r="I3996" s="814"/>
      <c r="J3996" s="814"/>
      <c r="K3996" s="814"/>
      <c r="L3996" s="815"/>
      <c r="M3996" s="522" t="s">
        <v>270</v>
      </c>
      <c r="N3996" s="523"/>
      <c r="O3996" s="524"/>
      <c r="P3996" s="813" t="s">
        <v>516</v>
      </c>
      <c r="Q3996" s="814"/>
      <c r="R3996" s="814"/>
      <c r="S3996" s="855"/>
      <c r="T3996" s="855"/>
      <c r="U3996" s="855"/>
      <c r="V3996" s="855"/>
      <c r="W3996" s="856"/>
    </row>
    <row r="3997" spans="2:31" s="256" customFormat="1" ht="17.100000000000001" customHeight="1" x14ac:dyDescent="0.15">
      <c r="B3997" s="522" t="s">
        <v>289</v>
      </c>
      <c r="C3997" s="523"/>
      <c r="D3997" s="524"/>
      <c r="E3997" s="862" t="s">
        <v>552</v>
      </c>
      <c r="F3997" s="863"/>
      <c r="G3997" s="864"/>
      <c r="H3997" s="816" t="s">
        <v>8</v>
      </c>
      <c r="I3997" s="817"/>
      <c r="J3997" s="818"/>
      <c r="K3997" s="819"/>
      <c r="L3997" s="820"/>
      <c r="M3997" s="522" t="s">
        <v>289</v>
      </c>
      <c r="N3997" s="523"/>
      <c r="O3997" s="524"/>
      <c r="P3997" s="813" t="s">
        <v>555</v>
      </c>
      <c r="Q3997" s="814"/>
      <c r="R3997" s="814"/>
      <c r="S3997" s="816" t="s">
        <v>8</v>
      </c>
      <c r="T3997" s="817"/>
      <c r="U3997" s="818"/>
      <c r="V3997" s="819"/>
      <c r="W3997" s="820"/>
    </row>
    <row r="3998" spans="2:31" s="256" customFormat="1" ht="17.100000000000001" customHeight="1" x14ac:dyDescent="0.15">
      <c r="B3998" s="865" t="s">
        <v>567</v>
      </c>
      <c r="C3998" s="866"/>
      <c r="D3998" s="821" t="s">
        <v>1109</v>
      </c>
      <c r="E3998" s="822"/>
      <c r="F3998" s="822"/>
      <c r="G3998" s="822"/>
      <c r="H3998" s="822"/>
      <c r="I3998" s="822"/>
      <c r="J3998" s="822"/>
      <c r="K3998" s="822"/>
      <c r="L3998" s="823"/>
      <c r="M3998" s="565" t="s">
        <v>567</v>
      </c>
      <c r="N3998" s="566"/>
      <c r="O3998" s="885" t="s">
        <v>1117</v>
      </c>
      <c r="P3998" s="886"/>
      <c r="Q3998" s="886"/>
      <c r="R3998" s="886"/>
      <c r="S3998" s="886"/>
      <c r="T3998" s="886"/>
      <c r="U3998" s="886"/>
      <c r="V3998" s="886"/>
      <c r="W3998" s="887"/>
    </row>
    <row r="3999" spans="2:31" ht="15" customHeight="1" x14ac:dyDescent="0.15">
      <c r="B3999" s="263"/>
      <c r="C3999" s="824" t="s">
        <v>568</v>
      </c>
      <c r="D3999" s="825"/>
      <c r="E3999" s="825"/>
      <c r="F3999" s="825"/>
      <c r="G3999" s="825"/>
      <c r="H3999" s="825"/>
      <c r="I3999" s="825"/>
      <c r="J3999" s="825"/>
      <c r="K3999" s="825"/>
      <c r="L3999" s="825"/>
      <c r="M3999" s="263"/>
      <c r="N3999" s="263" t="s">
        <v>569</v>
      </c>
      <c r="O3999" s="263"/>
      <c r="P3999" s="263"/>
      <c r="Q3999" s="263"/>
      <c r="R3999" s="263"/>
      <c r="S3999" s="263"/>
      <c r="T3999" s="263"/>
      <c r="U3999" s="263"/>
      <c r="V3999" s="263"/>
      <c r="W3999" s="263"/>
      <c r="AA3999" s="256"/>
      <c r="AB3999" s="256"/>
      <c r="AC3999" s="256"/>
      <c r="AD3999" s="256"/>
      <c r="AE3999" s="256"/>
    </row>
    <row r="4000" spans="2:31" ht="15" customHeight="1" x14ac:dyDescent="0.15">
      <c r="B4000" s="263"/>
      <c r="C4000" s="826"/>
      <c r="D4000" s="826"/>
      <c r="E4000" s="826"/>
      <c r="F4000" s="826"/>
      <c r="G4000" s="826"/>
      <c r="H4000" s="826"/>
      <c r="I4000" s="826"/>
      <c r="J4000" s="826"/>
      <c r="K4000" s="826"/>
      <c r="L4000" s="826"/>
      <c r="M4000" s="263"/>
      <c r="N4000" s="263" t="s">
        <v>570</v>
      </c>
      <c r="O4000" s="263"/>
      <c r="P4000" s="263"/>
      <c r="Q4000" s="263"/>
      <c r="R4000" s="263"/>
      <c r="S4000" s="263"/>
      <c r="T4000" s="263"/>
      <c r="U4000" s="263"/>
      <c r="V4000" s="263"/>
      <c r="W4000" s="263"/>
      <c r="AA4000" s="256"/>
      <c r="AB4000" s="256"/>
      <c r="AC4000" s="256"/>
      <c r="AD4000" s="256"/>
      <c r="AE4000" s="256"/>
    </row>
    <row r="4001" spans="2:31" ht="15" customHeight="1" x14ac:dyDescent="0.15">
      <c r="C4001" s="263" t="s">
        <v>571</v>
      </c>
      <c r="N4001" s="264" t="s">
        <v>517</v>
      </c>
      <c r="O4001" s="264"/>
      <c r="P4001" s="264"/>
      <c r="Q4001" s="264"/>
      <c r="R4001" s="264"/>
      <c r="S4001" s="264"/>
      <c r="T4001" s="264"/>
      <c r="U4001" s="264"/>
      <c r="V4001" s="264"/>
      <c r="AA4001" s="256"/>
      <c r="AB4001" s="256"/>
      <c r="AC4001" s="256"/>
      <c r="AD4001" s="256"/>
      <c r="AE4001" s="256"/>
    </row>
    <row r="4002" spans="2:31" ht="15" customHeight="1" x14ac:dyDescent="0.15">
      <c r="C4002" s="263" t="s">
        <v>573</v>
      </c>
      <c r="N4002" s="264" t="s">
        <v>572</v>
      </c>
      <c r="O4002" s="264"/>
      <c r="P4002" s="264"/>
      <c r="Q4002" s="264"/>
      <c r="R4002" s="264"/>
      <c r="S4002" s="264"/>
      <c r="T4002" s="264"/>
      <c r="U4002" s="264"/>
      <c r="V4002" s="264"/>
      <c r="AA4002" s="256"/>
      <c r="AB4002" s="256"/>
      <c r="AC4002" s="256"/>
      <c r="AD4002" s="256"/>
      <c r="AE4002" s="256"/>
    </row>
    <row r="4003" spans="2:31" x14ac:dyDescent="0.15">
      <c r="C4003" s="264" t="s">
        <v>542</v>
      </c>
      <c r="N4003" s="264" t="s">
        <v>450</v>
      </c>
      <c r="O4003" s="264"/>
      <c r="P4003" s="264"/>
      <c r="Q4003" s="264"/>
      <c r="R4003" s="264"/>
      <c r="S4003" s="264"/>
      <c r="T4003" s="264"/>
      <c r="U4003" s="264"/>
      <c r="V4003" s="264"/>
      <c r="AA4003" s="256"/>
      <c r="AB4003" s="256"/>
      <c r="AC4003" s="256"/>
      <c r="AD4003" s="256"/>
      <c r="AE4003" s="256"/>
    </row>
    <row r="4004" spans="2:31" x14ac:dyDescent="0.15">
      <c r="N4004" s="264"/>
      <c r="AA4004" s="256"/>
      <c r="AB4004" s="256"/>
      <c r="AC4004" s="256"/>
      <c r="AD4004" s="256"/>
      <c r="AE4004" s="256"/>
    </row>
    <row r="4005" spans="2:31" x14ac:dyDescent="0.15">
      <c r="N4005" s="264"/>
      <c r="AA4005" s="256"/>
      <c r="AB4005" s="256"/>
      <c r="AC4005" s="256"/>
      <c r="AD4005" s="256"/>
      <c r="AE4005" s="256"/>
    </row>
    <row r="4006" spans="2:31" ht="9" customHeight="1" x14ac:dyDescent="0.15">
      <c r="AA4006" s="256"/>
      <c r="AB4006" s="256"/>
      <c r="AC4006" s="256"/>
      <c r="AD4006" s="256"/>
      <c r="AE4006" s="256"/>
    </row>
    <row r="4007" spans="2:31" s="256" customFormat="1" ht="22.5" customHeight="1" x14ac:dyDescent="0.15">
      <c r="B4007" s="867" t="s">
        <v>563</v>
      </c>
      <c r="C4007" s="867"/>
      <c r="D4007" s="867"/>
      <c r="E4007" s="867"/>
      <c r="F4007" s="867"/>
      <c r="G4007" s="867"/>
      <c r="H4007" s="867"/>
      <c r="I4007" s="867"/>
      <c r="J4007" s="867"/>
      <c r="K4007" s="867"/>
      <c r="L4007" s="867"/>
      <c r="M4007" s="867"/>
      <c r="N4007" s="867"/>
      <c r="O4007" s="867"/>
      <c r="P4007" s="867"/>
      <c r="Q4007" s="867"/>
      <c r="R4007" s="867"/>
      <c r="S4007" s="867"/>
      <c r="T4007" s="867"/>
      <c r="U4007" s="867"/>
      <c r="V4007" s="867"/>
      <c r="W4007" s="867"/>
      <c r="Y4007" s="242" t="s">
        <v>551</v>
      </c>
    </row>
    <row r="4008" spans="2:31" s="256" customFormat="1" ht="20.100000000000001" customHeight="1" x14ac:dyDescent="0.15">
      <c r="B4008" s="258" t="s">
        <v>27</v>
      </c>
      <c r="C4008" s="258"/>
      <c r="D4008" s="868" t="str">
        <f>D3963</f>
        <v>ミネトンネル</v>
      </c>
      <c r="E4008" s="868"/>
      <c r="F4008" s="868"/>
      <c r="G4008" s="868"/>
      <c r="H4008" s="869" t="s">
        <v>28</v>
      </c>
      <c r="I4008" s="869"/>
      <c r="J4008" s="870" t="str">
        <f>J3963</f>
        <v>一般国道　316号</v>
      </c>
      <c r="K4008" s="870"/>
      <c r="L4008" s="870"/>
      <c r="M4008" s="871" t="s">
        <v>255</v>
      </c>
      <c r="N4008" s="871"/>
      <c r="O4008" s="871"/>
      <c r="P4008" s="872" t="str">
        <f>P3963</f>
        <v>株式会社ニュージェック</v>
      </c>
      <c r="Q4008" s="872"/>
      <c r="R4008" s="872"/>
      <c r="S4008" s="562" t="s">
        <v>220</v>
      </c>
      <c r="T4008" s="564"/>
      <c r="U4008" s="873">
        <f>U3963</f>
        <v>44294</v>
      </c>
      <c r="V4008" s="874"/>
      <c r="W4008" s="875"/>
      <c r="Y4008" s="242" t="s">
        <v>554</v>
      </c>
    </row>
    <row r="4009" spans="2:31" s="256" customFormat="1" ht="20.100000000000001" customHeight="1" x14ac:dyDescent="0.15">
      <c r="B4009" s="259" t="s">
        <v>0</v>
      </c>
      <c r="C4009" s="259"/>
      <c r="D4009" s="879" t="str">
        <f>D3964</f>
        <v>美祢トンネル</v>
      </c>
      <c r="E4009" s="879"/>
      <c r="F4009" s="879"/>
      <c r="G4009" s="879"/>
      <c r="H4009" s="541" t="s">
        <v>1</v>
      </c>
      <c r="I4009" s="541"/>
      <c r="J4009" s="870" t="str">
        <f>J3964</f>
        <v>宇部土木建築事務所</v>
      </c>
      <c r="K4009" s="870"/>
      <c r="L4009" s="870"/>
      <c r="M4009" s="871" t="s">
        <v>256</v>
      </c>
      <c r="N4009" s="871"/>
      <c r="O4009" s="871"/>
      <c r="P4009" s="872" t="str">
        <f>P3964</f>
        <v>石村　勝伸</v>
      </c>
      <c r="Q4009" s="872"/>
      <c r="R4009" s="872"/>
      <c r="S4009" s="705"/>
      <c r="T4009" s="706"/>
      <c r="U4009" s="876"/>
      <c r="V4009" s="877"/>
      <c r="W4009" s="878"/>
      <c r="Y4009" s="242" t="s">
        <v>54</v>
      </c>
    </row>
    <row r="4010" spans="2:31" s="256" customFormat="1" ht="20.100000000000001" customHeight="1" x14ac:dyDescent="0.15">
      <c r="B4010" s="861" t="s">
        <v>564</v>
      </c>
      <c r="C4010" s="839" t="s">
        <v>565</v>
      </c>
      <c r="D4010" s="883" t="s">
        <v>799</v>
      </c>
      <c r="E4010" s="884"/>
      <c r="F4010" s="846"/>
      <c r="G4010" s="847"/>
      <c r="H4010" s="847"/>
      <c r="I4010" s="847"/>
      <c r="J4010" s="847"/>
      <c r="K4010" s="847"/>
      <c r="L4010" s="847"/>
      <c r="M4010" s="861" t="s">
        <v>564</v>
      </c>
      <c r="N4010" s="839" t="s">
        <v>565</v>
      </c>
      <c r="O4010" s="883" t="s">
        <v>800</v>
      </c>
      <c r="P4010" s="884"/>
      <c r="Q4010" s="846"/>
      <c r="R4010" s="847"/>
      <c r="S4010" s="847"/>
      <c r="T4010" s="847"/>
      <c r="U4010" s="847"/>
      <c r="V4010" s="847"/>
      <c r="W4010" s="848"/>
      <c r="Y4010" s="242" t="s">
        <v>55</v>
      </c>
    </row>
    <row r="4011" spans="2:31" s="256" customFormat="1" ht="20.100000000000001" customHeight="1" x14ac:dyDescent="0.15">
      <c r="B4011" s="859"/>
      <c r="C4011" s="830"/>
      <c r="D4011" s="880"/>
      <c r="E4011" s="881"/>
      <c r="F4011" s="849"/>
      <c r="G4011" s="850"/>
      <c r="H4011" s="850"/>
      <c r="I4011" s="850"/>
      <c r="J4011" s="850"/>
      <c r="K4011" s="850"/>
      <c r="L4011" s="850"/>
      <c r="M4011" s="859"/>
      <c r="N4011" s="830"/>
      <c r="O4011" s="880"/>
      <c r="P4011" s="881"/>
      <c r="Q4011" s="849"/>
      <c r="R4011" s="850"/>
      <c r="S4011" s="850"/>
      <c r="T4011" s="850"/>
      <c r="U4011" s="850"/>
      <c r="V4011" s="850"/>
      <c r="W4011" s="851"/>
    </row>
    <row r="4012" spans="2:31" s="256" customFormat="1" ht="20.100000000000001" customHeight="1" x14ac:dyDescent="0.15">
      <c r="B4012" s="859"/>
      <c r="C4012" s="839" t="s">
        <v>2</v>
      </c>
      <c r="D4012" s="842">
        <v>5</v>
      </c>
      <c r="E4012" s="843"/>
      <c r="F4012" s="849"/>
      <c r="G4012" s="850"/>
      <c r="H4012" s="850"/>
      <c r="I4012" s="850"/>
      <c r="J4012" s="850"/>
      <c r="K4012" s="850"/>
      <c r="L4012" s="850"/>
      <c r="M4012" s="859"/>
      <c r="N4012" s="839" t="s">
        <v>2</v>
      </c>
      <c r="O4012" s="842">
        <v>1</v>
      </c>
      <c r="P4012" s="843"/>
      <c r="Q4012" s="849"/>
      <c r="R4012" s="850"/>
      <c r="S4012" s="850"/>
      <c r="T4012" s="850"/>
      <c r="U4012" s="850"/>
      <c r="V4012" s="850"/>
      <c r="W4012" s="851"/>
    </row>
    <row r="4013" spans="2:31" s="256" customFormat="1" ht="20.100000000000001" customHeight="1" x14ac:dyDescent="0.15">
      <c r="B4013" s="860"/>
      <c r="C4013" s="830"/>
      <c r="D4013" s="844"/>
      <c r="E4013" s="845"/>
      <c r="F4013" s="849"/>
      <c r="G4013" s="850"/>
      <c r="H4013" s="850"/>
      <c r="I4013" s="850"/>
      <c r="J4013" s="850"/>
      <c r="K4013" s="850"/>
      <c r="L4013" s="850"/>
      <c r="M4013" s="860"/>
      <c r="N4013" s="830"/>
      <c r="O4013" s="844"/>
      <c r="P4013" s="845"/>
      <c r="Q4013" s="849"/>
      <c r="R4013" s="850"/>
      <c r="S4013" s="850"/>
      <c r="T4013" s="850"/>
      <c r="U4013" s="850"/>
      <c r="V4013" s="850"/>
      <c r="W4013" s="851"/>
    </row>
    <row r="4014" spans="2:31" s="256" customFormat="1" ht="17.100000000000001" customHeight="1" x14ac:dyDescent="0.15">
      <c r="B4014" s="574" t="s">
        <v>566</v>
      </c>
      <c r="C4014" s="574" t="s">
        <v>3</v>
      </c>
      <c r="D4014" s="842" t="s">
        <v>331</v>
      </c>
      <c r="E4014" s="843"/>
      <c r="F4014" s="849"/>
      <c r="G4014" s="850"/>
      <c r="H4014" s="850"/>
      <c r="I4014" s="850"/>
      <c r="J4014" s="850"/>
      <c r="K4014" s="850"/>
      <c r="L4014" s="850"/>
      <c r="M4014" s="574" t="s">
        <v>566</v>
      </c>
      <c r="N4014" s="574" t="s">
        <v>3</v>
      </c>
      <c r="O4014" s="842" t="s">
        <v>534</v>
      </c>
      <c r="P4014" s="843"/>
      <c r="Q4014" s="849"/>
      <c r="R4014" s="850"/>
      <c r="S4014" s="850"/>
      <c r="T4014" s="850"/>
      <c r="U4014" s="850"/>
      <c r="V4014" s="850"/>
      <c r="W4014" s="851"/>
      <c r="AA4014" s="257"/>
      <c r="AB4014" s="257"/>
      <c r="AC4014" s="257"/>
      <c r="AD4014" s="257"/>
      <c r="AE4014" s="257"/>
    </row>
    <row r="4015" spans="2:31" s="256" customFormat="1" ht="17.100000000000001" customHeight="1" x14ac:dyDescent="0.15">
      <c r="B4015" s="574"/>
      <c r="C4015" s="574"/>
      <c r="D4015" s="844"/>
      <c r="E4015" s="845"/>
      <c r="F4015" s="849"/>
      <c r="G4015" s="850"/>
      <c r="H4015" s="850"/>
      <c r="I4015" s="850"/>
      <c r="J4015" s="850"/>
      <c r="K4015" s="850"/>
      <c r="L4015" s="850"/>
      <c r="M4015" s="574"/>
      <c r="N4015" s="574"/>
      <c r="O4015" s="844"/>
      <c r="P4015" s="845"/>
      <c r="Q4015" s="849"/>
      <c r="R4015" s="850"/>
      <c r="S4015" s="850"/>
      <c r="T4015" s="850"/>
      <c r="U4015" s="850"/>
      <c r="V4015" s="850"/>
      <c r="W4015" s="851"/>
      <c r="AA4015" s="257"/>
      <c r="AB4015" s="257"/>
      <c r="AC4015" s="257"/>
      <c r="AD4015" s="257"/>
      <c r="AE4015" s="257"/>
    </row>
    <row r="4016" spans="2:31" s="256" customFormat="1" ht="17.100000000000001" customHeight="1" x14ac:dyDescent="0.15">
      <c r="B4016" s="574"/>
      <c r="C4016" s="574" t="s">
        <v>4</v>
      </c>
      <c r="D4016" s="842" t="s">
        <v>354</v>
      </c>
      <c r="E4016" s="843"/>
      <c r="F4016" s="849"/>
      <c r="G4016" s="850"/>
      <c r="H4016" s="850"/>
      <c r="I4016" s="850"/>
      <c r="J4016" s="850"/>
      <c r="K4016" s="850"/>
      <c r="L4016" s="850"/>
      <c r="M4016" s="574"/>
      <c r="N4016" s="574" t="s">
        <v>4</v>
      </c>
      <c r="O4016" s="842" t="s">
        <v>487</v>
      </c>
      <c r="P4016" s="843"/>
      <c r="Q4016" s="849"/>
      <c r="R4016" s="850"/>
      <c r="S4016" s="850"/>
      <c r="T4016" s="850"/>
      <c r="U4016" s="850"/>
      <c r="V4016" s="850"/>
      <c r="W4016" s="851"/>
      <c r="AA4016" s="257"/>
      <c r="AB4016" s="257"/>
      <c r="AC4016" s="257"/>
      <c r="AD4016" s="257"/>
      <c r="AE4016" s="257"/>
    </row>
    <row r="4017" spans="2:31" s="256" customFormat="1" ht="17.100000000000001" customHeight="1" x14ac:dyDescent="0.15">
      <c r="B4017" s="574"/>
      <c r="C4017" s="574"/>
      <c r="D4017" s="844"/>
      <c r="E4017" s="845"/>
      <c r="F4017" s="849"/>
      <c r="G4017" s="850"/>
      <c r="H4017" s="850"/>
      <c r="I4017" s="850"/>
      <c r="J4017" s="850"/>
      <c r="K4017" s="850"/>
      <c r="L4017" s="850"/>
      <c r="M4017" s="574"/>
      <c r="N4017" s="574"/>
      <c r="O4017" s="844"/>
      <c r="P4017" s="845"/>
      <c r="Q4017" s="849"/>
      <c r="R4017" s="850"/>
      <c r="S4017" s="850"/>
      <c r="T4017" s="850"/>
      <c r="U4017" s="850"/>
      <c r="V4017" s="850"/>
      <c r="W4017" s="851"/>
      <c r="AA4017" s="257"/>
      <c r="AB4017" s="257"/>
      <c r="AC4017" s="257"/>
      <c r="AD4017" s="257"/>
      <c r="AE4017" s="257"/>
    </row>
    <row r="4018" spans="2:31" s="256" customFormat="1" ht="17.100000000000001" customHeight="1" x14ac:dyDescent="0.15">
      <c r="B4018" s="522" t="s">
        <v>5</v>
      </c>
      <c r="C4018" s="524"/>
      <c r="D4018" s="827" t="s">
        <v>332</v>
      </c>
      <c r="E4018" s="828"/>
      <c r="F4018" s="849"/>
      <c r="G4018" s="850"/>
      <c r="H4018" s="850"/>
      <c r="I4018" s="850"/>
      <c r="J4018" s="850"/>
      <c r="K4018" s="850"/>
      <c r="L4018" s="850"/>
      <c r="M4018" s="522" t="s">
        <v>5</v>
      </c>
      <c r="N4018" s="524"/>
      <c r="O4018" s="827" t="s">
        <v>332</v>
      </c>
      <c r="P4018" s="828"/>
      <c r="Q4018" s="849"/>
      <c r="R4018" s="850"/>
      <c r="S4018" s="850"/>
      <c r="T4018" s="850"/>
      <c r="U4018" s="850"/>
      <c r="V4018" s="850"/>
      <c r="W4018" s="851"/>
      <c r="AA4018" s="257"/>
      <c r="AB4018" s="257"/>
      <c r="AC4018" s="257"/>
      <c r="AD4018" s="257"/>
      <c r="AE4018" s="257"/>
    </row>
    <row r="4019" spans="2:31" s="256" customFormat="1" ht="17.100000000000001" customHeight="1" x14ac:dyDescent="0.15">
      <c r="B4019" s="522" t="s">
        <v>6</v>
      </c>
      <c r="C4019" s="524"/>
      <c r="D4019" s="844" t="s">
        <v>532</v>
      </c>
      <c r="E4019" s="845"/>
      <c r="F4019" s="849"/>
      <c r="G4019" s="850"/>
      <c r="H4019" s="850"/>
      <c r="I4019" s="850"/>
      <c r="J4019" s="850"/>
      <c r="K4019" s="850"/>
      <c r="L4019" s="850"/>
      <c r="M4019" s="522" t="s">
        <v>6</v>
      </c>
      <c r="N4019" s="524"/>
      <c r="O4019" s="844" t="s">
        <v>338</v>
      </c>
      <c r="P4019" s="845"/>
      <c r="Q4019" s="849"/>
      <c r="R4019" s="850"/>
      <c r="S4019" s="850"/>
      <c r="T4019" s="850"/>
      <c r="U4019" s="850"/>
      <c r="V4019" s="850"/>
      <c r="W4019" s="851"/>
    </row>
    <row r="4020" spans="2:31" s="256" customFormat="1" ht="17.100000000000001" customHeight="1" x14ac:dyDescent="0.15">
      <c r="B4020" s="562" t="s">
        <v>29</v>
      </c>
      <c r="C4020" s="831" t="s">
        <v>267</v>
      </c>
      <c r="D4020" s="832"/>
      <c r="E4020" s="260"/>
      <c r="F4020" s="849"/>
      <c r="G4020" s="850"/>
      <c r="H4020" s="850"/>
      <c r="I4020" s="850"/>
      <c r="J4020" s="850"/>
      <c r="K4020" s="850"/>
      <c r="L4020" s="850"/>
      <c r="M4020" s="562" t="s">
        <v>29</v>
      </c>
      <c r="N4020" s="831" t="s">
        <v>267</v>
      </c>
      <c r="O4020" s="832"/>
      <c r="P4020" s="260"/>
      <c r="Q4020" s="849"/>
      <c r="R4020" s="850"/>
      <c r="S4020" s="850"/>
      <c r="T4020" s="850"/>
      <c r="U4020" s="850"/>
      <c r="V4020" s="850"/>
      <c r="W4020" s="851"/>
    </row>
    <row r="4021" spans="2:31" s="256" customFormat="1" ht="17.100000000000001" customHeight="1" x14ac:dyDescent="0.15">
      <c r="B4021" s="565"/>
      <c r="C4021" s="831" t="s">
        <v>268</v>
      </c>
      <c r="D4021" s="832"/>
      <c r="E4021" s="261" t="s">
        <v>551</v>
      </c>
      <c r="F4021" s="852"/>
      <c r="G4021" s="853"/>
      <c r="H4021" s="853"/>
      <c r="I4021" s="853"/>
      <c r="J4021" s="853"/>
      <c r="K4021" s="853"/>
      <c r="L4021" s="853"/>
      <c r="M4021" s="565"/>
      <c r="N4021" s="831" t="s">
        <v>268</v>
      </c>
      <c r="O4021" s="832"/>
      <c r="P4021" s="261" t="s">
        <v>551</v>
      </c>
      <c r="Q4021" s="852"/>
      <c r="R4021" s="853"/>
      <c r="S4021" s="853"/>
      <c r="T4021" s="853"/>
      <c r="U4021" s="853"/>
      <c r="V4021" s="853"/>
      <c r="W4021" s="854"/>
    </row>
    <row r="4022" spans="2:31" s="256" customFormat="1" ht="17.100000000000001" customHeight="1" x14ac:dyDescent="0.15">
      <c r="B4022" s="522" t="s">
        <v>7</v>
      </c>
      <c r="C4022" s="523"/>
      <c r="D4022" s="524"/>
      <c r="E4022" s="833" t="s">
        <v>1542</v>
      </c>
      <c r="F4022" s="857"/>
      <c r="G4022" s="857"/>
      <c r="H4022" s="857"/>
      <c r="I4022" s="857"/>
      <c r="J4022" s="857"/>
      <c r="K4022" s="857"/>
      <c r="L4022" s="858"/>
      <c r="M4022" s="522" t="s">
        <v>7</v>
      </c>
      <c r="N4022" s="523"/>
      <c r="O4022" s="524"/>
      <c r="P4022" s="833" t="s">
        <v>1157</v>
      </c>
      <c r="Q4022" s="834"/>
      <c r="R4022" s="834"/>
      <c r="S4022" s="834"/>
      <c r="T4022" s="834"/>
      <c r="U4022" s="834"/>
      <c r="V4022" s="834"/>
      <c r="W4022" s="835"/>
    </row>
    <row r="4023" spans="2:31" s="256" customFormat="1" ht="17.100000000000001" customHeight="1" x14ac:dyDescent="0.15">
      <c r="B4023" s="522" t="s">
        <v>46</v>
      </c>
      <c r="C4023" s="523"/>
      <c r="D4023" s="524"/>
      <c r="E4023" s="813" t="s">
        <v>516</v>
      </c>
      <c r="F4023" s="814"/>
      <c r="G4023" s="814"/>
      <c r="H4023" s="855"/>
      <c r="I4023" s="855"/>
      <c r="J4023" s="855"/>
      <c r="K4023" s="855"/>
      <c r="L4023" s="856"/>
      <c r="M4023" s="522" t="s">
        <v>46</v>
      </c>
      <c r="N4023" s="523"/>
      <c r="O4023" s="524"/>
      <c r="P4023" s="813" t="s">
        <v>1158</v>
      </c>
      <c r="Q4023" s="814"/>
      <c r="R4023" s="814"/>
      <c r="S4023" s="814"/>
      <c r="T4023" s="814"/>
      <c r="U4023" s="814"/>
      <c r="V4023" s="814"/>
      <c r="W4023" s="815"/>
    </row>
    <row r="4024" spans="2:31" s="256" customFormat="1" ht="17.100000000000001" customHeight="1" x14ac:dyDescent="0.15">
      <c r="B4024" s="522" t="s">
        <v>270</v>
      </c>
      <c r="C4024" s="523"/>
      <c r="D4024" s="524"/>
      <c r="E4024" s="813" t="s">
        <v>516</v>
      </c>
      <c r="F4024" s="814"/>
      <c r="G4024" s="814"/>
      <c r="H4024" s="855"/>
      <c r="I4024" s="855"/>
      <c r="J4024" s="855"/>
      <c r="K4024" s="855"/>
      <c r="L4024" s="856"/>
      <c r="M4024" s="522" t="s">
        <v>270</v>
      </c>
      <c r="N4024" s="523"/>
      <c r="O4024" s="524"/>
      <c r="P4024" s="813" t="s">
        <v>516</v>
      </c>
      <c r="Q4024" s="814"/>
      <c r="R4024" s="814"/>
      <c r="S4024" s="814"/>
      <c r="T4024" s="814"/>
      <c r="U4024" s="814"/>
      <c r="V4024" s="814"/>
      <c r="W4024" s="815"/>
    </row>
    <row r="4025" spans="2:31" s="256" customFormat="1" ht="17.100000000000001" customHeight="1" x14ac:dyDescent="0.15">
      <c r="B4025" s="522" t="s">
        <v>289</v>
      </c>
      <c r="C4025" s="523"/>
      <c r="D4025" s="524"/>
      <c r="E4025" s="813" t="s">
        <v>555</v>
      </c>
      <c r="F4025" s="814"/>
      <c r="G4025" s="814"/>
      <c r="H4025" s="816" t="s">
        <v>8</v>
      </c>
      <c r="I4025" s="817"/>
      <c r="J4025" s="818"/>
      <c r="K4025" s="819"/>
      <c r="L4025" s="819"/>
      <c r="M4025" s="522" t="s">
        <v>289</v>
      </c>
      <c r="N4025" s="523"/>
      <c r="O4025" s="524"/>
      <c r="P4025" s="862" t="s">
        <v>552</v>
      </c>
      <c r="Q4025" s="863"/>
      <c r="R4025" s="864"/>
      <c r="S4025" s="816" t="s">
        <v>8</v>
      </c>
      <c r="T4025" s="817"/>
      <c r="U4025" s="818"/>
      <c r="V4025" s="819"/>
      <c r="W4025" s="820"/>
    </row>
    <row r="4026" spans="2:31" s="256" customFormat="1" ht="17.100000000000001" customHeight="1" x14ac:dyDescent="0.15">
      <c r="B4026" s="565" t="s">
        <v>567</v>
      </c>
      <c r="C4026" s="566"/>
      <c r="D4026" s="836" t="s">
        <v>1736</v>
      </c>
      <c r="E4026" s="837"/>
      <c r="F4026" s="837"/>
      <c r="G4026" s="837"/>
      <c r="H4026" s="837"/>
      <c r="I4026" s="837"/>
      <c r="J4026" s="837"/>
      <c r="K4026" s="837"/>
      <c r="L4026" s="838"/>
      <c r="M4026" s="522" t="s">
        <v>567</v>
      </c>
      <c r="N4026" s="524"/>
      <c r="O4026" s="821" t="s">
        <v>1108</v>
      </c>
      <c r="P4026" s="822"/>
      <c r="Q4026" s="822"/>
      <c r="R4026" s="822"/>
      <c r="S4026" s="822"/>
      <c r="T4026" s="822"/>
      <c r="U4026" s="822"/>
      <c r="V4026" s="822"/>
      <c r="W4026" s="823"/>
    </row>
    <row r="4027" spans="2:31" s="256" customFormat="1" ht="20.100000000000001" customHeight="1" x14ac:dyDescent="0.15">
      <c r="B4027" s="861" t="s">
        <v>564</v>
      </c>
      <c r="C4027" s="839" t="s">
        <v>565</v>
      </c>
      <c r="D4027" s="883" t="s">
        <v>800</v>
      </c>
      <c r="E4027" s="884"/>
      <c r="F4027" s="846"/>
      <c r="G4027" s="847"/>
      <c r="H4027" s="847"/>
      <c r="I4027" s="847"/>
      <c r="J4027" s="847"/>
      <c r="K4027" s="847"/>
      <c r="L4027" s="848"/>
      <c r="M4027" s="861" t="s">
        <v>564</v>
      </c>
      <c r="N4027" s="839" t="s">
        <v>565</v>
      </c>
      <c r="O4027" s="883" t="s">
        <v>800</v>
      </c>
      <c r="P4027" s="884"/>
      <c r="Q4027" s="846"/>
      <c r="R4027" s="847"/>
      <c r="S4027" s="847"/>
      <c r="T4027" s="847"/>
      <c r="U4027" s="847"/>
      <c r="V4027" s="847"/>
      <c r="W4027" s="848"/>
    </row>
    <row r="4028" spans="2:31" s="256" customFormat="1" ht="20.100000000000001" customHeight="1" x14ac:dyDescent="0.15">
      <c r="B4028" s="859"/>
      <c r="C4028" s="830"/>
      <c r="D4028" s="880"/>
      <c r="E4028" s="881"/>
      <c r="F4028" s="849"/>
      <c r="G4028" s="850"/>
      <c r="H4028" s="850"/>
      <c r="I4028" s="850"/>
      <c r="J4028" s="850"/>
      <c r="K4028" s="850"/>
      <c r="L4028" s="851"/>
      <c r="M4028" s="859"/>
      <c r="N4028" s="830"/>
      <c r="O4028" s="880"/>
      <c r="P4028" s="881"/>
      <c r="Q4028" s="849"/>
      <c r="R4028" s="850"/>
      <c r="S4028" s="850"/>
      <c r="T4028" s="850"/>
      <c r="U4028" s="850"/>
      <c r="V4028" s="850"/>
      <c r="W4028" s="851"/>
    </row>
    <row r="4029" spans="2:31" s="256" customFormat="1" ht="20.100000000000001" customHeight="1" x14ac:dyDescent="0.15">
      <c r="B4029" s="859"/>
      <c r="C4029" s="839" t="s">
        <v>2</v>
      </c>
      <c r="D4029" s="842">
        <v>2</v>
      </c>
      <c r="E4029" s="843"/>
      <c r="F4029" s="849"/>
      <c r="G4029" s="850"/>
      <c r="H4029" s="850"/>
      <c r="I4029" s="850"/>
      <c r="J4029" s="850"/>
      <c r="K4029" s="850"/>
      <c r="L4029" s="851"/>
      <c r="M4029" s="859"/>
      <c r="N4029" s="839" t="s">
        <v>2</v>
      </c>
      <c r="O4029" s="842">
        <v>3</v>
      </c>
      <c r="P4029" s="843"/>
      <c r="Q4029" s="849"/>
      <c r="R4029" s="850"/>
      <c r="S4029" s="850"/>
      <c r="T4029" s="850"/>
      <c r="U4029" s="850"/>
      <c r="V4029" s="850"/>
      <c r="W4029" s="851"/>
    </row>
    <row r="4030" spans="2:31" s="256" customFormat="1" ht="20.100000000000001" customHeight="1" x14ac:dyDescent="0.15">
      <c r="B4030" s="860"/>
      <c r="C4030" s="830"/>
      <c r="D4030" s="844"/>
      <c r="E4030" s="845"/>
      <c r="F4030" s="849"/>
      <c r="G4030" s="850"/>
      <c r="H4030" s="850"/>
      <c r="I4030" s="850"/>
      <c r="J4030" s="850"/>
      <c r="K4030" s="850"/>
      <c r="L4030" s="851"/>
      <c r="M4030" s="860"/>
      <c r="N4030" s="830"/>
      <c r="O4030" s="844"/>
      <c r="P4030" s="845"/>
      <c r="Q4030" s="849"/>
      <c r="R4030" s="850"/>
      <c r="S4030" s="850"/>
      <c r="T4030" s="850"/>
      <c r="U4030" s="850"/>
      <c r="V4030" s="850"/>
      <c r="W4030" s="851"/>
    </row>
    <row r="4031" spans="2:31" s="256" customFormat="1" ht="17.100000000000001" customHeight="1" x14ac:dyDescent="0.15">
      <c r="B4031" s="574" t="s">
        <v>566</v>
      </c>
      <c r="C4031" s="574" t="s">
        <v>3</v>
      </c>
      <c r="D4031" s="842" t="s">
        <v>331</v>
      </c>
      <c r="E4031" s="843"/>
      <c r="F4031" s="849"/>
      <c r="G4031" s="850"/>
      <c r="H4031" s="850"/>
      <c r="I4031" s="850"/>
      <c r="J4031" s="850"/>
      <c r="K4031" s="850"/>
      <c r="L4031" s="851"/>
      <c r="M4031" s="574" t="s">
        <v>566</v>
      </c>
      <c r="N4031" s="574" t="s">
        <v>3</v>
      </c>
      <c r="O4031" s="842" t="s">
        <v>331</v>
      </c>
      <c r="P4031" s="843"/>
      <c r="Q4031" s="849"/>
      <c r="R4031" s="850"/>
      <c r="S4031" s="850"/>
      <c r="T4031" s="850"/>
      <c r="U4031" s="850"/>
      <c r="V4031" s="850"/>
      <c r="W4031" s="851"/>
    </row>
    <row r="4032" spans="2:31" s="256" customFormat="1" ht="17.100000000000001" customHeight="1" x14ac:dyDescent="0.15">
      <c r="B4032" s="574"/>
      <c r="C4032" s="574"/>
      <c r="D4032" s="844"/>
      <c r="E4032" s="845"/>
      <c r="F4032" s="849"/>
      <c r="G4032" s="850"/>
      <c r="H4032" s="850"/>
      <c r="I4032" s="850"/>
      <c r="J4032" s="850"/>
      <c r="K4032" s="850"/>
      <c r="L4032" s="851"/>
      <c r="M4032" s="574"/>
      <c r="N4032" s="574"/>
      <c r="O4032" s="844"/>
      <c r="P4032" s="845"/>
      <c r="Q4032" s="849"/>
      <c r="R4032" s="850"/>
      <c r="S4032" s="850"/>
      <c r="T4032" s="850"/>
      <c r="U4032" s="850"/>
      <c r="V4032" s="850"/>
      <c r="W4032" s="851"/>
    </row>
    <row r="4033" spans="2:31" s="256" customFormat="1" ht="17.100000000000001" customHeight="1" x14ac:dyDescent="0.15">
      <c r="B4033" s="574"/>
      <c r="C4033" s="574" t="s">
        <v>4</v>
      </c>
      <c r="D4033" s="842" t="s">
        <v>354</v>
      </c>
      <c r="E4033" s="843"/>
      <c r="F4033" s="849"/>
      <c r="G4033" s="850"/>
      <c r="H4033" s="850"/>
      <c r="I4033" s="850"/>
      <c r="J4033" s="850"/>
      <c r="K4033" s="850"/>
      <c r="L4033" s="851"/>
      <c r="M4033" s="574"/>
      <c r="N4033" s="574" t="s">
        <v>4</v>
      </c>
      <c r="O4033" s="842" t="s">
        <v>354</v>
      </c>
      <c r="P4033" s="843"/>
      <c r="Q4033" s="849"/>
      <c r="R4033" s="850"/>
      <c r="S4033" s="850"/>
      <c r="T4033" s="850"/>
      <c r="U4033" s="850"/>
      <c r="V4033" s="850"/>
      <c r="W4033" s="851"/>
    </row>
    <row r="4034" spans="2:31" s="256" customFormat="1" ht="17.100000000000001" customHeight="1" x14ac:dyDescent="0.15">
      <c r="B4034" s="574"/>
      <c r="C4034" s="574"/>
      <c r="D4034" s="844"/>
      <c r="E4034" s="845"/>
      <c r="F4034" s="849"/>
      <c r="G4034" s="850"/>
      <c r="H4034" s="850"/>
      <c r="I4034" s="850"/>
      <c r="J4034" s="850"/>
      <c r="K4034" s="850"/>
      <c r="L4034" s="851"/>
      <c r="M4034" s="574"/>
      <c r="N4034" s="574"/>
      <c r="O4034" s="844"/>
      <c r="P4034" s="845"/>
      <c r="Q4034" s="849"/>
      <c r="R4034" s="850"/>
      <c r="S4034" s="850"/>
      <c r="T4034" s="850"/>
      <c r="U4034" s="850"/>
      <c r="V4034" s="850"/>
      <c r="W4034" s="851"/>
    </row>
    <row r="4035" spans="2:31" s="256" customFormat="1" ht="17.100000000000001" customHeight="1" x14ac:dyDescent="0.15">
      <c r="B4035" s="522" t="s">
        <v>5</v>
      </c>
      <c r="C4035" s="524"/>
      <c r="D4035" s="827" t="s">
        <v>332</v>
      </c>
      <c r="E4035" s="828"/>
      <c r="F4035" s="849"/>
      <c r="G4035" s="850"/>
      <c r="H4035" s="850"/>
      <c r="I4035" s="850"/>
      <c r="J4035" s="850"/>
      <c r="K4035" s="850"/>
      <c r="L4035" s="851"/>
      <c r="M4035" s="522" t="s">
        <v>5</v>
      </c>
      <c r="N4035" s="524"/>
      <c r="O4035" s="827" t="s">
        <v>332</v>
      </c>
      <c r="P4035" s="828"/>
      <c r="Q4035" s="849"/>
      <c r="R4035" s="850"/>
      <c r="S4035" s="850"/>
      <c r="T4035" s="850"/>
      <c r="U4035" s="850"/>
      <c r="V4035" s="850"/>
      <c r="W4035" s="851"/>
    </row>
    <row r="4036" spans="2:31" s="256" customFormat="1" ht="17.100000000000001" customHeight="1" x14ac:dyDescent="0.15">
      <c r="B4036" s="522" t="s">
        <v>6</v>
      </c>
      <c r="C4036" s="524"/>
      <c r="D4036" s="844" t="s">
        <v>532</v>
      </c>
      <c r="E4036" s="845"/>
      <c r="F4036" s="849"/>
      <c r="G4036" s="850"/>
      <c r="H4036" s="850"/>
      <c r="I4036" s="850"/>
      <c r="J4036" s="850"/>
      <c r="K4036" s="850"/>
      <c r="L4036" s="851"/>
      <c r="M4036" s="522" t="s">
        <v>6</v>
      </c>
      <c r="N4036" s="524"/>
      <c r="O4036" s="844" t="s">
        <v>532</v>
      </c>
      <c r="P4036" s="845"/>
      <c r="Q4036" s="849"/>
      <c r="R4036" s="850"/>
      <c r="S4036" s="850"/>
      <c r="T4036" s="850"/>
      <c r="U4036" s="850"/>
      <c r="V4036" s="850"/>
      <c r="W4036" s="851"/>
    </row>
    <row r="4037" spans="2:31" s="256" customFormat="1" ht="17.100000000000001" customHeight="1" x14ac:dyDescent="0.15">
      <c r="B4037" s="562" t="s">
        <v>29</v>
      </c>
      <c r="C4037" s="831" t="s">
        <v>267</v>
      </c>
      <c r="D4037" s="832"/>
      <c r="E4037" s="260"/>
      <c r="F4037" s="849"/>
      <c r="G4037" s="850"/>
      <c r="H4037" s="850"/>
      <c r="I4037" s="850"/>
      <c r="J4037" s="850"/>
      <c r="K4037" s="850"/>
      <c r="L4037" s="851"/>
      <c r="M4037" s="562" t="s">
        <v>29</v>
      </c>
      <c r="N4037" s="831" t="s">
        <v>267</v>
      </c>
      <c r="O4037" s="832"/>
      <c r="P4037" s="260"/>
      <c r="Q4037" s="849"/>
      <c r="R4037" s="850"/>
      <c r="S4037" s="850"/>
      <c r="T4037" s="850"/>
      <c r="U4037" s="850"/>
      <c r="V4037" s="850"/>
      <c r="W4037" s="851"/>
    </row>
    <row r="4038" spans="2:31" s="256" customFormat="1" ht="17.100000000000001" customHeight="1" x14ac:dyDescent="0.15">
      <c r="B4038" s="565"/>
      <c r="C4038" s="831" t="s">
        <v>268</v>
      </c>
      <c r="D4038" s="832"/>
      <c r="E4038" s="261" t="s">
        <v>551</v>
      </c>
      <c r="F4038" s="852"/>
      <c r="G4038" s="853"/>
      <c r="H4038" s="853"/>
      <c r="I4038" s="853"/>
      <c r="J4038" s="853"/>
      <c r="K4038" s="853"/>
      <c r="L4038" s="854"/>
      <c r="M4038" s="565"/>
      <c r="N4038" s="831" t="s">
        <v>268</v>
      </c>
      <c r="O4038" s="832"/>
      <c r="P4038" s="261" t="s">
        <v>551</v>
      </c>
      <c r="Q4038" s="852"/>
      <c r="R4038" s="853"/>
      <c r="S4038" s="853"/>
      <c r="T4038" s="853"/>
      <c r="U4038" s="853"/>
      <c r="V4038" s="853"/>
      <c r="W4038" s="854"/>
    </row>
    <row r="4039" spans="2:31" s="256" customFormat="1" ht="17.100000000000001" customHeight="1" x14ac:dyDescent="0.15">
      <c r="B4039" s="522" t="s">
        <v>7</v>
      </c>
      <c r="C4039" s="523"/>
      <c r="D4039" s="524"/>
      <c r="E4039" s="833" t="s">
        <v>1350</v>
      </c>
      <c r="F4039" s="857"/>
      <c r="G4039" s="857"/>
      <c r="H4039" s="857"/>
      <c r="I4039" s="857"/>
      <c r="J4039" s="857"/>
      <c r="K4039" s="857"/>
      <c r="L4039" s="858"/>
      <c r="M4039" s="522" t="s">
        <v>7</v>
      </c>
      <c r="N4039" s="523"/>
      <c r="O4039" s="524"/>
      <c r="P4039" s="833" t="s">
        <v>1543</v>
      </c>
      <c r="Q4039" s="857"/>
      <c r="R4039" s="857"/>
      <c r="S4039" s="857"/>
      <c r="T4039" s="857"/>
      <c r="U4039" s="857"/>
      <c r="V4039" s="857"/>
      <c r="W4039" s="858"/>
    </row>
    <row r="4040" spans="2:31" s="256" customFormat="1" ht="17.100000000000001" customHeight="1" x14ac:dyDescent="0.15">
      <c r="B4040" s="522" t="s">
        <v>46</v>
      </c>
      <c r="C4040" s="523"/>
      <c r="D4040" s="524"/>
      <c r="E4040" s="833" t="s">
        <v>1372</v>
      </c>
      <c r="F4040" s="857"/>
      <c r="G4040" s="857"/>
      <c r="H4040" s="857"/>
      <c r="I4040" s="857"/>
      <c r="J4040" s="857"/>
      <c r="K4040" s="857"/>
      <c r="L4040" s="858"/>
      <c r="M4040" s="522" t="s">
        <v>46</v>
      </c>
      <c r="N4040" s="523"/>
      <c r="O4040" s="524"/>
      <c r="P4040" s="833" t="s">
        <v>1372</v>
      </c>
      <c r="Q4040" s="857"/>
      <c r="R4040" s="857"/>
      <c r="S4040" s="857"/>
      <c r="T4040" s="857"/>
      <c r="U4040" s="857"/>
      <c r="V4040" s="857"/>
      <c r="W4040" s="858"/>
    </row>
    <row r="4041" spans="2:31" s="256" customFormat="1" ht="17.100000000000001" customHeight="1" x14ac:dyDescent="0.15">
      <c r="B4041" s="522" t="s">
        <v>270</v>
      </c>
      <c r="C4041" s="523"/>
      <c r="D4041" s="524"/>
      <c r="E4041" s="813" t="s">
        <v>516</v>
      </c>
      <c r="F4041" s="814"/>
      <c r="G4041" s="814"/>
      <c r="H4041" s="855"/>
      <c r="I4041" s="855"/>
      <c r="J4041" s="855"/>
      <c r="K4041" s="855"/>
      <c r="L4041" s="856"/>
      <c r="M4041" s="522" t="s">
        <v>270</v>
      </c>
      <c r="N4041" s="523"/>
      <c r="O4041" s="524"/>
      <c r="P4041" s="813" t="s">
        <v>516</v>
      </c>
      <c r="Q4041" s="814"/>
      <c r="R4041" s="814"/>
      <c r="S4041" s="855"/>
      <c r="T4041" s="855"/>
      <c r="U4041" s="855"/>
      <c r="V4041" s="855"/>
      <c r="W4041" s="856"/>
    </row>
    <row r="4042" spans="2:31" s="256" customFormat="1" ht="17.100000000000001" customHeight="1" x14ac:dyDescent="0.15">
      <c r="B4042" s="522" t="s">
        <v>289</v>
      </c>
      <c r="C4042" s="523"/>
      <c r="D4042" s="524"/>
      <c r="E4042" s="813" t="s">
        <v>555</v>
      </c>
      <c r="F4042" s="814"/>
      <c r="G4042" s="814"/>
      <c r="H4042" s="816" t="s">
        <v>8</v>
      </c>
      <c r="I4042" s="817"/>
      <c r="J4042" s="818"/>
      <c r="K4042" s="819"/>
      <c r="L4042" s="820"/>
      <c r="M4042" s="522" t="s">
        <v>289</v>
      </c>
      <c r="N4042" s="523"/>
      <c r="O4042" s="524"/>
      <c r="P4042" s="813" t="s">
        <v>555</v>
      </c>
      <c r="Q4042" s="814"/>
      <c r="R4042" s="814"/>
      <c r="S4042" s="816" t="s">
        <v>8</v>
      </c>
      <c r="T4042" s="817"/>
      <c r="U4042" s="818"/>
      <c r="V4042" s="819"/>
      <c r="W4042" s="820"/>
    </row>
    <row r="4043" spans="2:31" s="256" customFormat="1" ht="17.100000000000001" customHeight="1" x14ac:dyDescent="0.15">
      <c r="B4043" s="565" t="s">
        <v>567</v>
      </c>
      <c r="C4043" s="566"/>
      <c r="D4043" s="836" t="s">
        <v>1725</v>
      </c>
      <c r="E4043" s="837"/>
      <c r="F4043" s="837"/>
      <c r="G4043" s="837"/>
      <c r="H4043" s="837"/>
      <c r="I4043" s="837"/>
      <c r="J4043" s="837"/>
      <c r="K4043" s="837"/>
      <c r="L4043" s="838"/>
      <c r="M4043" s="565" t="s">
        <v>567</v>
      </c>
      <c r="N4043" s="566"/>
      <c r="O4043" s="836" t="s">
        <v>1762</v>
      </c>
      <c r="P4043" s="837"/>
      <c r="Q4043" s="837"/>
      <c r="R4043" s="837"/>
      <c r="S4043" s="837"/>
      <c r="T4043" s="837"/>
      <c r="U4043" s="837"/>
      <c r="V4043" s="837"/>
      <c r="W4043" s="838"/>
    </row>
    <row r="4044" spans="2:31" ht="15" customHeight="1" x14ac:dyDescent="0.15">
      <c r="B4044" s="263"/>
      <c r="C4044" s="824" t="s">
        <v>568</v>
      </c>
      <c r="D4044" s="825"/>
      <c r="E4044" s="825"/>
      <c r="F4044" s="825"/>
      <c r="G4044" s="825"/>
      <c r="H4044" s="825"/>
      <c r="I4044" s="825"/>
      <c r="J4044" s="825"/>
      <c r="K4044" s="825"/>
      <c r="L4044" s="825"/>
      <c r="M4044" s="263"/>
      <c r="N4044" s="263" t="s">
        <v>569</v>
      </c>
      <c r="O4044" s="263"/>
      <c r="P4044" s="263"/>
      <c r="Q4044" s="263"/>
      <c r="R4044" s="263"/>
      <c r="S4044" s="263"/>
      <c r="T4044" s="263"/>
      <c r="U4044" s="263"/>
      <c r="V4044" s="263"/>
      <c r="W4044" s="263"/>
      <c r="AA4044" s="256"/>
      <c r="AB4044" s="256"/>
      <c r="AC4044" s="256"/>
      <c r="AD4044" s="256"/>
      <c r="AE4044" s="256"/>
    </row>
    <row r="4045" spans="2:31" ht="15" customHeight="1" x14ac:dyDescent="0.15">
      <c r="B4045" s="263"/>
      <c r="C4045" s="826"/>
      <c r="D4045" s="826"/>
      <c r="E4045" s="826"/>
      <c r="F4045" s="826"/>
      <c r="G4045" s="826"/>
      <c r="H4045" s="826"/>
      <c r="I4045" s="826"/>
      <c r="J4045" s="826"/>
      <c r="K4045" s="826"/>
      <c r="L4045" s="826"/>
      <c r="M4045" s="263"/>
      <c r="N4045" s="263" t="s">
        <v>570</v>
      </c>
      <c r="O4045" s="263"/>
      <c r="P4045" s="263"/>
      <c r="Q4045" s="263"/>
      <c r="R4045" s="263"/>
      <c r="S4045" s="263"/>
      <c r="T4045" s="263"/>
      <c r="U4045" s="263"/>
      <c r="V4045" s="263"/>
      <c r="W4045" s="263"/>
      <c r="AA4045" s="256"/>
      <c r="AB4045" s="256"/>
      <c r="AC4045" s="256"/>
      <c r="AD4045" s="256"/>
      <c r="AE4045" s="256"/>
    </row>
    <row r="4046" spans="2:31" ht="15" customHeight="1" x14ac:dyDescent="0.15">
      <c r="C4046" s="263" t="s">
        <v>571</v>
      </c>
      <c r="N4046" s="264" t="s">
        <v>517</v>
      </c>
      <c r="O4046" s="264"/>
      <c r="P4046" s="264"/>
      <c r="Q4046" s="264"/>
      <c r="R4046" s="264"/>
      <c r="S4046" s="264"/>
      <c r="T4046" s="264"/>
      <c r="U4046" s="264"/>
      <c r="V4046" s="264"/>
      <c r="AA4046" s="256"/>
      <c r="AB4046" s="256"/>
      <c r="AC4046" s="256"/>
      <c r="AD4046" s="256"/>
      <c r="AE4046" s="256"/>
    </row>
    <row r="4047" spans="2:31" ht="15" customHeight="1" x14ac:dyDescent="0.15">
      <c r="C4047" s="263" t="s">
        <v>573</v>
      </c>
      <c r="N4047" s="264" t="s">
        <v>572</v>
      </c>
      <c r="O4047" s="264"/>
      <c r="P4047" s="264"/>
      <c r="Q4047" s="264"/>
      <c r="R4047" s="264"/>
      <c r="S4047" s="264"/>
      <c r="T4047" s="264"/>
      <c r="U4047" s="264"/>
      <c r="V4047" s="264"/>
      <c r="AA4047" s="256"/>
      <c r="AB4047" s="256"/>
      <c r="AC4047" s="256"/>
      <c r="AD4047" s="256"/>
      <c r="AE4047" s="256"/>
    </row>
    <row r="4048" spans="2:31" x14ac:dyDescent="0.15">
      <c r="C4048" s="264" t="s">
        <v>542</v>
      </c>
      <c r="N4048" s="264" t="s">
        <v>450</v>
      </c>
      <c r="O4048" s="264"/>
      <c r="P4048" s="264"/>
      <c r="Q4048" s="264"/>
      <c r="R4048" s="264"/>
      <c r="S4048" s="264"/>
      <c r="T4048" s="264"/>
      <c r="U4048" s="264"/>
      <c r="V4048" s="264"/>
      <c r="AA4048" s="256"/>
      <c r="AB4048" s="256"/>
      <c r="AC4048" s="256"/>
      <c r="AD4048" s="256"/>
      <c r="AE4048" s="256"/>
    </row>
    <row r="4049" spans="2:31" x14ac:dyDescent="0.15">
      <c r="N4049" s="264"/>
      <c r="AA4049" s="256"/>
      <c r="AB4049" s="256"/>
      <c r="AC4049" s="256"/>
      <c r="AD4049" s="256"/>
      <c r="AE4049" s="256"/>
    </row>
    <row r="4050" spans="2:31" x14ac:dyDescent="0.15">
      <c r="N4050" s="264"/>
      <c r="AA4050" s="256"/>
      <c r="AB4050" s="256"/>
      <c r="AC4050" s="256"/>
      <c r="AD4050" s="256"/>
      <c r="AE4050" s="256"/>
    </row>
    <row r="4051" spans="2:31" ht="9" customHeight="1" x14ac:dyDescent="0.15">
      <c r="AA4051" s="256"/>
      <c r="AB4051" s="256"/>
      <c r="AC4051" s="256"/>
      <c r="AD4051" s="256"/>
      <c r="AE4051" s="256"/>
    </row>
    <row r="4052" spans="2:31" s="256" customFormat="1" ht="22.5" customHeight="1" x14ac:dyDescent="0.15">
      <c r="B4052" s="867" t="s">
        <v>563</v>
      </c>
      <c r="C4052" s="867"/>
      <c r="D4052" s="867"/>
      <c r="E4052" s="867"/>
      <c r="F4052" s="867"/>
      <c r="G4052" s="867"/>
      <c r="H4052" s="867"/>
      <c r="I4052" s="867"/>
      <c r="J4052" s="867"/>
      <c r="K4052" s="867"/>
      <c r="L4052" s="867"/>
      <c r="M4052" s="867"/>
      <c r="N4052" s="867"/>
      <c r="O4052" s="867"/>
      <c r="P4052" s="867"/>
      <c r="Q4052" s="867"/>
      <c r="R4052" s="867"/>
      <c r="S4052" s="867"/>
      <c r="T4052" s="867"/>
      <c r="U4052" s="867"/>
      <c r="V4052" s="867"/>
      <c r="W4052" s="867"/>
      <c r="Y4052" s="242" t="s">
        <v>551</v>
      </c>
    </row>
    <row r="4053" spans="2:31" s="256" customFormat="1" ht="20.100000000000001" customHeight="1" x14ac:dyDescent="0.15">
      <c r="B4053" s="258" t="s">
        <v>27</v>
      </c>
      <c r="C4053" s="258"/>
      <c r="D4053" s="868" t="str">
        <f>D4008</f>
        <v>ミネトンネル</v>
      </c>
      <c r="E4053" s="868"/>
      <c r="F4053" s="868"/>
      <c r="G4053" s="868"/>
      <c r="H4053" s="869" t="s">
        <v>28</v>
      </c>
      <c r="I4053" s="869"/>
      <c r="J4053" s="870" t="str">
        <f>J4008</f>
        <v>一般国道　316号</v>
      </c>
      <c r="K4053" s="870"/>
      <c r="L4053" s="870"/>
      <c r="M4053" s="871" t="s">
        <v>255</v>
      </c>
      <c r="N4053" s="871"/>
      <c r="O4053" s="871"/>
      <c r="P4053" s="872" t="str">
        <f>P4008</f>
        <v>株式会社ニュージェック</v>
      </c>
      <c r="Q4053" s="872"/>
      <c r="R4053" s="872"/>
      <c r="S4053" s="562" t="s">
        <v>220</v>
      </c>
      <c r="T4053" s="564"/>
      <c r="U4053" s="873">
        <f>U4008</f>
        <v>44294</v>
      </c>
      <c r="V4053" s="874"/>
      <c r="W4053" s="875"/>
      <c r="Y4053" s="242" t="s">
        <v>554</v>
      </c>
    </row>
    <row r="4054" spans="2:31" s="256" customFormat="1" ht="20.100000000000001" customHeight="1" x14ac:dyDescent="0.15">
      <c r="B4054" s="259" t="s">
        <v>0</v>
      </c>
      <c r="C4054" s="259"/>
      <c r="D4054" s="879" t="str">
        <f>D4009</f>
        <v>美祢トンネル</v>
      </c>
      <c r="E4054" s="879"/>
      <c r="F4054" s="879"/>
      <c r="G4054" s="879"/>
      <c r="H4054" s="541" t="s">
        <v>1</v>
      </c>
      <c r="I4054" s="541"/>
      <c r="J4054" s="870" t="str">
        <f>J4009</f>
        <v>宇部土木建築事務所</v>
      </c>
      <c r="K4054" s="870"/>
      <c r="L4054" s="870"/>
      <c r="M4054" s="871" t="s">
        <v>256</v>
      </c>
      <c r="N4054" s="871"/>
      <c r="O4054" s="871"/>
      <c r="P4054" s="872" t="str">
        <f>P4009</f>
        <v>石村　勝伸</v>
      </c>
      <c r="Q4054" s="872"/>
      <c r="R4054" s="872"/>
      <c r="S4054" s="705"/>
      <c r="T4054" s="706"/>
      <c r="U4054" s="876"/>
      <c r="V4054" s="877"/>
      <c r="W4054" s="878"/>
      <c r="Y4054" s="242" t="s">
        <v>54</v>
      </c>
    </row>
    <row r="4055" spans="2:31" s="256" customFormat="1" ht="20.100000000000001" customHeight="1" x14ac:dyDescent="0.15">
      <c r="B4055" s="861" t="s">
        <v>564</v>
      </c>
      <c r="C4055" s="839" t="s">
        <v>565</v>
      </c>
      <c r="D4055" s="883" t="s">
        <v>801</v>
      </c>
      <c r="E4055" s="884"/>
      <c r="F4055" s="846"/>
      <c r="G4055" s="847"/>
      <c r="H4055" s="847"/>
      <c r="I4055" s="847"/>
      <c r="J4055" s="847"/>
      <c r="K4055" s="847"/>
      <c r="L4055" s="848"/>
      <c r="M4055" s="861" t="s">
        <v>564</v>
      </c>
      <c r="N4055" s="839" t="s">
        <v>565</v>
      </c>
      <c r="O4055" s="883" t="s">
        <v>801</v>
      </c>
      <c r="P4055" s="884"/>
      <c r="Q4055" s="846"/>
      <c r="R4055" s="847"/>
      <c r="S4055" s="847"/>
      <c r="T4055" s="847"/>
      <c r="U4055" s="847"/>
      <c r="V4055" s="847"/>
      <c r="W4055" s="848"/>
      <c r="Y4055" s="242" t="s">
        <v>55</v>
      </c>
    </row>
    <row r="4056" spans="2:31" s="256" customFormat="1" ht="20.100000000000001" customHeight="1" x14ac:dyDescent="0.15">
      <c r="B4056" s="859"/>
      <c r="C4056" s="830"/>
      <c r="D4056" s="880"/>
      <c r="E4056" s="881"/>
      <c r="F4056" s="849"/>
      <c r="G4056" s="850"/>
      <c r="H4056" s="850"/>
      <c r="I4056" s="850"/>
      <c r="J4056" s="850"/>
      <c r="K4056" s="850"/>
      <c r="L4056" s="851"/>
      <c r="M4056" s="859"/>
      <c r="N4056" s="830"/>
      <c r="O4056" s="880"/>
      <c r="P4056" s="881"/>
      <c r="Q4056" s="849"/>
      <c r="R4056" s="850"/>
      <c r="S4056" s="850"/>
      <c r="T4056" s="850"/>
      <c r="U4056" s="850"/>
      <c r="V4056" s="850"/>
      <c r="W4056" s="851"/>
    </row>
    <row r="4057" spans="2:31" s="256" customFormat="1" ht="20.100000000000001" customHeight="1" x14ac:dyDescent="0.15">
      <c r="B4057" s="859"/>
      <c r="C4057" s="839" t="s">
        <v>2</v>
      </c>
      <c r="D4057" s="842">
        <v>1</v>
      </c>
      <c r="E4057" s="843"/>
      <c r="F4057" s="849"/>
      <c r="G4057" s="850"/>
      <c r="H4057" s="850"/>
      <c r="I4057" s="850"/>
      <c r="J4057" s="850"/>
      <c r="K4057" s="850"/>
      <c r="L4057" s="851"/>
      <c r="M4057" s="859"/>
      <c r="N4057" s="839" t="s">
        <v>2</v>
      </c>
      <c r="O4057" s="842">
        <v>2</v>
      </c>
      <c r="P4057" s="843"/>
      <c r="Q4057" s="849"/>
      <c r="R4057" s="850"/>
      <c r="S4057" s="850"/>
      <c r="T4057" s="850"/>
      <c r="U4057" s="850"/>
      <c r="V4057" s="850"/>
      <c r="W4057" s="851"/>
    </row>
    <row r="4058" spans="2:31" s="256" customFormat="1" ht="20.100000000000001" customHeight="1" x14ac:dyDescent="0.15">
      <c r="B4058" s="860"/>
      <c r="C4058" s="830"/>
      <c r="D4058" s="844"/>
      <c r="E4058" s="845"/>
      <c r="F4058" s="849"/>
      <c r="G4058" s="850"/>
      <c r="H4058" s="850"/>
      <c r="I4058" s="850"/>
      <c r="J4058" s="850"/>
      <c r="K4058" s="850"/>
      <c r="L4058" s="851"/>
      <c r="M4058" s="860"/>
      <c r="N4058" s="830"/>
      <c r="O4058" s="844"/>
      <c r="P4058" s="845"/>
      <c r="Q4058" s="849"/>
      <c r="R4058" s="850"/>
      <c r="S4058" s="850"/>
      <c r="T4058" s="850"/>
      <c r="U4058" s="850"/>
      <c r="V4058" s="850"/>
      <c r="W4058" s="851"/>
    </row>
    <row r="4059" spans="2:31" s="256" customFormat="1" ht="17.100000000000001" customHeight="1" x14ac:dyDescent="0.15">
      <c r="B4059" s="574" t="s">
        <v>566</v>
      </c>
      <c r="C4059" s="574" t="s">
        <v>3</v>
      </c>
      <c r="D4059" s="842" t="s">
        <v>534</v>
      </c>
      <c r="E4059" s="843"/>
      <c r="F4059" s="849"/>
      <c r="G4059" s="850"/>
      <c r="H4059" s="850"/>
      <c r="I4059" s="850"/>
      <c r="J4059" s="850"/>
      <c r="K4059" s="850"/>
      <c r="L4059" s="851"/>
      <c r="M4059" s="574" t="s">
        <v>566</v>
      </c>
      <c r="N4059" s="574" t="s">
        <v>3</v>
      </c>
      <c r="O4059" s="842" t="s">
        <v>534</v>
      </c>
      <c r="P4059" s="843"/>
      <c r="Q4059" s="849"/>
      <c r="R4059" s="850"/>
      <c r="S4059" s="850"/>
      <c r="T4059" s="850"/>
      <c r="U4059" s="850"/>
      <c r="V4059" s="850"/>
      <c r="W4059" s="851"/>
      <c r="AA4059" s="257"/>
      <c r="AB4059" s="257"/>
      <c r="AC4059" s="257"/>
      <c r="AD4059" s="257"/>
      <c r="AE4059" s="257"/>
    </row>
    <row r="4060" spans="2:31" s="256" customFormat="1" ht="17.100000000000001" customHeight="1" x14ac:dyDescent="0.15">
      <c r="B4060" s="574"/>
      <c r="C4060" s="574"/>
      <c r="D4060" s="844"/>
      <c r="E4060" s="845"/>
      <c r="F4060" s="849"/>
      <c r="G4060" s="850"/>
      <c r="H4060" s="850"/>
      <c r="I4060" s="850"/>
      <c r="J4060" s="850"/>
      <c r="K4060" s="850"/>
      <c r="L4060" s="851"/>
      <c r="M4060" s="574"/>
      <c r="N4060" s="574"/>
      <c r="O4060" s="844"/>
      <c r="P4060" s="845"/>
      <c r="Q4060" s="849"/>
      <c r="R4060" s="850"/>
      <c r="S4060" s="850"/>
      <c r="T4060" s="850"/>
      <c r="U4060" s="850"/>
      <c r="V4060" s="850"/>
      <c r="W4060" s="851"/>
      <c r="AA4060" s="257"/>
      <c r="AB4060" s="257"/>
      <c r="AC4060" s="257"/>
      <c r="AD4060" s="257"/>
      <c r="AE4060" s="257"/>
    </row>
    <row r="4061" spans="2:31" s="256" customFormat="1" ht="17.100000000000001" customHeight="1" x14ac:dyDescent="0.15">
      <c r="B4061" s="574"/>
      <c r="C4061" s="574" t="s">
        <v>4</v>
      </c>
      <c r="D4061" s="842" t="s">
        <v>486</v>
      </c>
      <c r="E4061" s="843"/>
      <c r="F4061" s="849"/>
      <c r="G4061" s="850"/>
      <c r="H4061" s="850"/>
      <c r="I4061" s="850"/>
      <c r="J4061" s="850"/>
      <c r="K4061" s="850"/>
      <c r="L4061" s="851"/>
      <c r="M4061" s="574"/>
      <c r="N4061" s="574" t="s">
        <v>4</v>
      </c>
      <c r="O4061" s="842" t="s">
        <v>486</v>
      </c>
      <c r="P4061" s="843"/>
      <c r="Q4061" s="849"/>
      <c r="R4061" s="850"/>
      <c r="S4061" s="850"/>
      <c r="T4061" s="850"/>
      <c r="U4061" s="850"/>
      <c r="V4061" s="850"/>
      <c r="W4061" s="851"/>
      <c r="AA4061" s="257"/>
      <c r="AB4061" s="257"/>
      <c r="AC4061" s="257"/>
      <c r="AD4061" s="257"/>
      <c r="AE4061" s="257"/>
    </row>
    <row r="4062" spans="2:31" s="256" customFormat="1" ht="17.100000000000001" customHeight="1" x14ac:dyDescent="0.15">
      <c r="B4062" s="574"/>
      <c r="C4062" s="574"/>
      <c r="D4062" s="844"/>
      <c r="E4062" s="845"/>
      <c r="F4062" s="849"/>
      <c r="G4062" s="850"/>
      <c r="H4062" s="850"/>
      <c r="I4062" s="850"/>
      <c r="J4062" s="850"/>
      <c r="K4062" s="850"/>
      <c r="L4062" s="851"/>
      <c r="M4062" s="574"/>
      <c r="N4062" s="574"/>
      <c r="O4062" s="844"/>
      <c r="P4062" s="845"/>
      <c r="Q4062" s="849"/>
      <c r="R4062" s="850"/>
      <c r="S4062" s="850"/>
      <c r="T4062" s="850"/>
      <c r="U4062" s="850"/>
      <c r="V4062" s="850"/>
      <c r="W4062" s="851"/>
      <c r="AA4062" s="257"/>
      <c r="AB4062" s="257"/>
      <c r="AC4062" s="257"/>
      <c r="AD4062" s="257"/>
      <c r="AE4062" s="257"/>
    </row>
    <row r="4063" spans="2:31" s="256" customFormat="1" ht="17.100000000000001" customHeight="1" x14ac:dyDescent="0.15">
      <c r="B4063" s="522" t="s">
        <v>5</v>
      </c>
      <c r="C4063" s="524"/>
      <c r="D4063" s="827" t="s">
        <v>332</v>
      </c>
      <c r="E4063" s="828"/>
      <c r="F4063" s="849"/>
      <c r="G4063" s="850"/>
      <c r="H4063" s="850"/>
      <c r="I4063" s="850"/>
      <c r="J4063" s="850"/>
      <c r="K4063" s="850"/>
      <c r="L4063" s="851"/>
      <c r="M4063" s="522" t="s">
        <v>5</v>
      </c>
      <c r="N4063" s="524"/>
      <c r="O4063" s="827" t="s">
        <v>332</v>
      </c>
      <c r="P4063" s="828"/>
      <c r="Q4063" s="849"/>
      <c r="R4063" s="850"/>
      <c r="S4063" s="850"/>
      <c r="T4063" s="850"/>
      <c r="U4063" s="850"/>
      <c r="V4063" s="850"/>
      <c r="W4063" s="851"/>
      <c r="AA4063" s="257"/>
      <c r="AB4063" s="257"/>
      <c r="AC4063" s="257"/>
      <c r="AD4063" s="257"/>
      <c r="AE4063" s="257"/>
    </row>
    <row r="4064" spans="2:31" s="256" customFormat="1" ht="17.100000000000001" customHeight="1" x14ac:dyDescent="0.15">
      <c r="B4064" s="522" t="s">
        <v>6</v>
      </c>
      <c r="C4064" s="524"/>
      <c r="D4064" s="844" t="s">
        <v>338</v>
      </c>
      <c r="E4064" s="845"/>
      <c r="F4064" s="849"/>
      <c r="G4064" s="850"/>
      <c r="H4064" s="850"/>
      <c r="I4064" s="850"/>
      <c r="J4064" s="850"/>
      <c r="K4064" s="850"/>
      <c r="L4064" s="851"/>
      <c r="M4064" s="522" t="s">
        <v>6</v>
      </c>
      <c r="N4064" s="524"/>
      <c r="O4064" s="844" t="s">
        <v>338</v>
      </c>
      <c r="P4064" s="845"/>
      <c r="Q4064" s="849"/>
      <c r="R4064" s="850"/>
      <c r="S4064" s="850"/>
      <c r="T4064" s="850"/>
      <c r="U4064" s="850"/>
      <c r="V4064" s="850"/>
      <c r="W4064" s="851"/>
    </row>
    <row r="4065" spans="2:23" s="256" customFormat="1" ht="17.100000000000001" customHeight="1" x14ac:dyDescent="0.15">
      <c r="B4065" s="562" t="s">
        <v>29</v>
      </c>
      <c r="C4065" s="831" t="s">
        <v>267</v>
      </c>
      <c r="D4065" s="832"/>
      <c r="E4065" s="260"/>
      <c r="F4065" s="849"/>
      <c r="G4065" s="850"/>
      <c r="H4065" s="850"/>
      <c r="I4065" s="850"/>
      <c r="J4065" s="850"/>
      <c r="K4065" s="850"/>
      <c r="L4065" s="851"/>
      <c r="M4065" s="562" t="s">
        <v>29</v>
      </c>
      <c r="N4065" s="831" t="s">
        <v>267</v>
      </c>
      <c r="O4065" s="832"/>
      <c r="P4065" s="260"/>
      <c r="Q4065" s="849"/>
      <c r="R4065" s="850"/>
      <c r="S4065" s="850"/>
      <c r="T4065" s="850"/>
      <c r="U4065" s="850"/>
      <c r="V4065" s="850"/>
      <c r="W4065" s="851"/>
    </row>
    <row r="4066" spans="2:23" s="256" customFormat="1" ht="17.100000000000001" customHeight="1" x14ac:dyDescent="0.15">
      <c r="B4066" s="565"/>
      <c r="C4066" s="831" t="s">
        <v>268</v>
      </c>
      <c r="D4066" s="832"/>
      <c r="E4066" s="261" t="s">
        <v>551</v>
      </c>
      <c r="F4066" s="852"/>
      <c r="G4066" s="853"/>
      <c r="H4066" s="853"/>
      <c r="I4066" s="853"/>
      <c r="J4066" s="853"/>
      <c r="K4066" s="853"/>
      <c r="L4066" s="854"/>
      <c r="M4066" s="565"/>
      <c r="N4066" s="831" t="s">
        <v>268</v>
      </c>
      <c r="O4066" s="832"/>
      <c r="P4066" s="261" t="s">
        <v>551</v>
      </c>
      <c r="Q4066" s="852"/>
      <c r="R4066" s="853"/>
      <c r="S4066" s="853"/>
      <c r="T4066" s="853"/>
      <c r="U4066" s="853"/>
      <c r="V4066" s="853"/>
      <c r="W4066" s="854"/>
    </row>
    <row r="4067" spans="2:23" s="256" customFormat="1" ht="17.100000000000001" customHeight="1" x14ac:dyDescent="0.15">
      <c r="B4067" s="522" t="s">
        <v>7</v>
      </c>
      <c r="C4067" s="523"/>
      <c r="D4067" s="524"/>
      <c r="E4067" s="833" t="s">
        <v>1544</v>
      </c>
      <c r="F4067" s="834"/>
      <c r="G4067" s="834"/>
      <c r="H4067" s="834"/>
      <c r="I4067" s="834"/>
      <c r="J4067" s="834"/>
      <c r="K4067" s="834"/>
      <c r="L4067" s="835"/>
      <c r="M4067" s="522" t="s">
        <v>7</v>
      </c>
      <c r="N4067" s="523"/>
      <c r="O4067" s="524"/>
      <c r="P4067" s="833" t="s">
        <v>1546</v>
      </c>
      <c r="Q4067" s="834"/>
      <c r="R4067" s="834"/>
      <c r="S4067" s="834"/>
      <c r="T4067" s="834"/>
      <c r="U4067" s="834"/>
      <c r="V4067" s="834"/>
      <c r="W4067" s="835"/>
    </row>
    <row r="4068" spans="2:23" s="256" customFormat="1" ht="17.100000000000001" customHeight="1" x14ac:dyDescent="0.15">
      <c r="B4068" s="522" t="s">
        <v>46</v>
      </c>
      <c r="C4068" s="523"/>
      <c r="D4068" s="524"/>
      <c r="E4068" s="813" t="s">
        <v>1545</v>
      </c>
      <c r="F4068" s="814"/>
      <c r="G4068" s="814"/>
      <c r="H4068" s="814"/>
      <c r="I4068" s="814"/>
      <c r="J4068" s="814"/>
      <c r="K4068" s="814"/>
      <c r="L4068" s="815"/>
      <c r="M4068" s="522" t="s">
        <v>46</v>
      </c>
      <c r="N4068" s="523"/>
      <c r="O4068" s="524"/>
      <c r="P4068" s="813" t="s">
        <v>1547</v>
      </c>
      <c r="Q4068" s="814"/>
      <c r="R4068" s="814"/>
      <c r="S4068" s="814"/>
      <c r="T4068" s="814"/>
      <c r="U4068" s="814"/>
      <c r="V4068" s="814"/>
      <c r="W4068" s="815"/>
    </row>
    <row r="4069" spans="2:23" s="256" customFormat="1" ht="17.100000000000001" customHeight="1" x14ac:dyDescent="0.15">
      <c r="B4069" s="522" t="s">
        <v>270</v>
      </c>
      <c r="C4069" s="523"/>
      <c r="D4069" s="524"/>
      <c r="E4069" s="813" t="s">
        <v>516</v>
      </c>
      <c r="F4069" s="814"/>
      <c r="G4069" s="814"/>
      <c r="H4069" s="814"/>
      <c r="I4069" s="814"/>
      <c r="J4069" s="814"/>
      <c r="K4069" s="814"/>
      <c r="L4069" s="815"/>
      <c r="M4069" s="522" t="s">
        <v>270</v>
      </c>
      <c r="N4069" s="523"/>
      <c r="O4069" s="524"/>
      <c r="P4069" s="813" t="s">
        <v>516</v>
      </c>
      <c r="Q4069" s="814"/>
      <c r="R4069" s="814"/>
      <c r="S4069" s="814"/>
      <c r="T4069" s="814"/>
      <c r="U4069" s="814"/>
      <c r="V4069" s="814"/>
      <c r="W4069" s="815"/>
    </row>
    <row r="4070" spans="2:23" s="256" customFormat="1" ht="17.100000000000001" customHeight="1" x14ac:dyDescent="0.15">
      <c r="B4070" s="522" t="s">
        <v>289</v>
      </c>
      <c r="C4070" s="523"/>
      <c r="D4070" s="524"/>
      <c r="E4070" s="862" t="s">
        <v>552</v>
      </c>
      <c r="F4070" s="863"/>
      <c r="G4070" s="864"/>
      <c r="H4070" s="816" t="s">
        <v>8</v>
      </c>
      <c r="I4070" s="817"/>
      <c r="J4070" s="818"/>
      <c r="K4070" s="819"/>
      <c r="L4070" s="820"/>
      <c r="M4070" s="522" t="s">
        <v>289</v>
      </c>
      <c r="N4070" s="523"/>
      <c r="O4070" s="524"/>
      <c r="P4070" s="862" t="s">
        <v>552</v>
      </c>
      <c r="Q4070" s="863"/>
      <c r="R4070" s="864"/>
      <c r="S4070" s="816" t="s">
        <v>8</v>
      </c>
      <c r="T4070" s="817"/>
      <c r="U4070" s="818"/>
      <c r="V4070" s="819"/>
      <c r="W4070" s="820"/>
    </row>
    <row r="4071" spans="2:23" s="256" customFormat="1" ht="17.100000000000001" customHeight="1" x14ac:dyDescent="0.15">
      <c r="B4071" s="865" t="s">
        <v>567</v>
      </c>
      <c r="C4071" s="866"/>
      <c r="D4071" s="821" t="s">
        <v>1109</v>
      </c>
      <c r="E4071" s="822"/>
      <c r="F4071" s="822"/>
      <c r="G4071" s="822"/>
      <c r="H4071" s="822"/>
      <c r="I4071" s="822"/>
      <c r="J4071" s="822"/>
      <c r="K4071" s="822"/>
      <c r="L4071" s="823"/>
      <c r="M4071" s="865" t="s">
        <v>567</v>
      </c>
      <c r="N4071" s="866"/>
      <c r="O4071" s="821" t="s">
        <v>1109</v>
      </c>
      <c r="P4071" s="822"/>
      <c r="Q4071" s="822"/>
      <c r="R4071" s="822"/>
      <c r="S4071" s="822"/>
      <c r="T4071" s="822"/>
      <c r="U4071" s="822"/>
      <c r="V4071" s="822"/>
      <c r="W4071" s="823"/>
    </row>
    <row r="4072" spans="2:23" s="256" customFormat="1" ht="20.100000000000001" customHeight="1" x14ac:dyDescent="0.15">
      <c r="B4072" s="861" t="s">
        <v>564</v>
      </c>
      <c r="C4072" s="839" t="s">
        <v>565</v>
      </c>
      <c r="D4072" s="883" t="s">
        <v>802</v>
      </c>
      <c r="E4072" s="884"/>
      <c r="F4072" s="846"/>
      <c r="G4072" s="847"/>
      <c r="H4072" s="847"/>
      <c r="I4072" s="847"/>
      <c r="J4072" s="847"/>
      <c r="K4072" s="847"/>
      <c r="L4072" s="847"/>
      <c r="M4072" s="861" t="s">
        <v>564</v>
      </c>
      <c r="N4072" s="839" t="s">
        <v>565</v>
      </c>
      <c r="O4072" s="883" t="s">
        <v>802</v>
      </c>
      <c r="P4072" s="884"/>
      <c r="Q4072" s="846"/>
      <c r="R4072" s="847"/>
      <c r="S4072" s="847"/>
      <c r="T4072" s="847"/>
      <c r="U4072" s="847"/>
      <c r="V4072" s="847"/>
      <c r="W4072" s="848"/>
    </row>
    <row r="4073" spans="2:23" s="256" customFormat="1" ht="20.100000000000001" customHeight="1" x14ac:dyDescent="0.15">
      <c r="B4073" s="859"/>
      <c r="C4073" s="830"/>
      <c r="D4073" s="880"/>
      <c r="E4073" s="881"/>
      <c r="F4073" s="849"/>
      <c r="G4073" s="850"/>
      <c r="H4073" s="850"/>
      <c r="I4073" s="850"/>
      <c r="J4073" s="850"/>
      <c r="K4073" s="850"/>
      <c r="L4073" s="850"/>
      <c r="M4073" s="859"/>
      <c r="N4073" s="830"/>
      <c r="O4073" s="880"/>
      <c r="P4073" s="881"/>
      <c r="Q4073" s="849"/>
      <c r="R4073" s="850"/>
      <c r="S4073" s="850"/>
      <c r="T4073" s="850"/>
      <c r="U4073" s="850"/>
      <c r="V4073" s="850"/>
      <c r="W4073" s="851"/>
    </row>
    <row r="4074" spans="2:23" s="256" customFormat="1" ht="20.100000000000001" customHeight="1" x14ac:dyDescent="0.15">
      <c r="B4074" s="859"/>
      <c r="C4074" s="839" t="s">
        <v>2</v>
      </c>
      <c r="D4074" s="842">
        <v>1</v>
      </c>
      <c r="E4074" s="843"/>
      <c r="F4074" s="849"/>
      <c r="G4074" s="850"/>
      <c r="H4074" s="850"/>
      <c r="I4074" s="850"/>
      <c r="J4074" s="850"/>
      <c r="K4074" s="850"/>
      <c r="L4074" s="850"/>
      <c r="M4074" s="859"/>
      <c r="N4074" s="839" t="s">
        <v>2</v>
      </c>
      <c r="O4074" s="842">
        <v>2</v>
      </c>
      <c r="P4074" s="843"/>
      <c r="Q4074" s="849"/>
      <c r="R4074" s="850"/>
      <c r="S4074" s="850"/>
      <c r="T4074" s="850"/>
      <c r="U4074" s="850"/>
      <c r="V4074" s="850"/>
      <c r="W4074" s="851"/>
    </row>
    <row r="4075" spans="2:23" s="256" customFormat="1" ht="20.100000000000001" customHeight="1" x14ac:dyDescent="0.15">
      <c r="B4075" s="860"/>
      <c r="C4075" s="830"/>
      <c r="D4075" s="844"/>
      <c r="E4075" s="845"/>
      <c r="F4075" s="849"/>
      <c r="G4075" s="850"/>
      <c r="H4075" s="850"/>
      <c r="I4075" s="850"/>
      <c r="J4075" s="850"/>
      <c r="K4075" s="850"/>
      <c r="L4075" s="850"/>
      <c r="M4075" s="860"/>
      <c r="N4075" s="830"/>
      <c r="O4075" s="844"/>
      <c r="P4075" s="845"/>
      <c r="Q4075" s="849"/>
      <c r="R4075" s="850"/>
      <c r="S4075" s="850"/>
      <c r="T4075" s="850"/>
      <c r="U4075" s="850"/>
      <c r="V4075" s="850"/>
      <c r="W4075" s="851"/>
    </row>
    <row r="4076" spans="2:23" s="256" customFormat="1" ht="17.100000000000001" customHeight="1" x14ac:dyDescent="0.15">
      <c r="B4076" s="574" t="s">
        <v>566</v>
      </c>
      <c r="C4076" s="574" t="s">
        <v>3</v>
      </c>
      <c r="D4076" s="842" t="s">
        <v>534</v>
      </c>
      <c r="E4076" s="843"/>
      <c r="F4076" s="849"/>
      <c r="G4076" s="850"/>
      <c r="H4076" s="850"/>
      <c r="I4076" s="850"/>
      <c r="J4076" s="850"/>
      <c r="K4076" s="850"/>
      <c r="L4076" s="850"/>
      <c r="M4076" s="574" t="s">
        <v>566</v>
      </c>
      <c r="N4076" s="574" t="s">
        <v>3</v>
      </c>
      <c r="O4076" s="842" t="s">
        <v>534</v>
      </c>
      <c r="P4076" s="843"/>
      <c r="Q4076" s="849"/>
      <c r="R4076" s="850"/>
      <c r="S4076" s="850"/>
      <c r="T4076" s="850"/>
      <c r="U4076" s="850"/>
      <c r="V4076" s="850"/>
      <c r="W4076" s="851"/>
    </row>
    <row r="4077" spans="2:23" s="256" customFormat="1" ht="17.100000000000001" customHeight="1" x14ac:dyDescent="0.15">
      <c r="B4077" s="574"/>
      <c r="C4077" s="574"/>
      <c r="D4077" s="844"/>
      <c r="E4077" s="845"/>
      <c r="F4077" s="849"/>
      <c r="G4077" s="850"/>
      <c r="H4077" s="850"/>
      <c r="I4077" s="850"/>
      <c r="J4077" s="850"/>
      <c r="K4077" s="850"/>
      <c r="L4077" s="850"/>
      <c r="M4077" s="574"/>
      <c r="N4077" s="574"/>
      <c r="O4077" s="844"/>
      <c r="P4077" s="845"/>
      <c r="Q4077" s="849"/>
      <c r="R4077" s="850"/>
      <c r="S4077" s="850"/>
      <c r="T4077" s="850"/>
      <c r="U4077" s="850"/>
      <c r="V4077" s="850"/>
      <c r="W4077" s="851"/>
    </row>
    <row r="4078" spans="2:23" s="256" customFormat="1" ht="17.100000000000001" customHeight="1" x14ac:dyDescent="0.15">
      <c r="B4078" s="574"/>
      <c r="C4078" s="574" t="s">
        <v>4</v>
      </c>
      <c r="D4078" s="842" t="s">
        <v>486</v>
      </c>
      <c r="E4078" s="843"/>
      <c r="F4078" s="849"/>
      <c r="G4078" s="850"/>
      <c r="H4078" s="850"/>
      <c r="I4078" s="850"/>
      <c r="J4078" s="850"/>
      <c r="K4078" s="850"/>
      <c r="L4078" s="850"/>
      <c r="M4078" s="574"/>
      <c r="N4078" s="574" t="s">
        <v>4</v>
      </c>
      <c r="O4078" s="842" t="s">
        <v>485</v>
      </c>
      <c r="P4078" s="843"/>
      <c r="Q4078" s="849"/>
      <c r="R4078" s="850"/>
      <c r="S4078" s="850"/>
      <c r="T4078" s="850"/>
      <c r="U4078" s="850"/>
      <c r="V4078" s="850"/>
      <c r="W4078" s="851"/>
    </row>
    <row r="4079" spans="2:23" s="256" customFormat="1" ht="17.100000000000001" customHeight="1" x14ac:dyDescent="0.15">
      <c r="B4079" s="574"/>
      <c r="C4079" s="574"/>
      <c r="D4079" s="844"/>
      <c r="E4079" s="845"/>
      <c r="F4079" s="849"/>
      <c r="G4079" s="850"/>
      <c r="H4079" s="850"/>
      <c r="I4079" s="850"/>
      <c r="J4079" s="850"/>
      <c r="K4079" s="850"/>
      <c r="L4079" s="850"/>
      <c r="M4079" s="574"/>
      <c r="N4079" s="574"/>
      <c r="O4079" s="844"/>
      <c r="P4079" s="845"/>
      <c r="Q4079" s="849"/>
      <c r="R4079" s="850"/>
      <c r="S4079" s="850"/>
      <c r="T4079" s="850"/>
      <c r="U4079" s="850"/>
      <c r="V4079" s="850"/>
      <c r="W4079" s="851"/>
    </row>
    <row r="4080" spans="2:23" s="256" customFormat="1" ht="17.100000000000001" customHeight="1" x14ac:dyDescent="0.15">
      <c r="B4080" s="522" t="s">
        <v>5</v>
      </c>
      <c r="C4080" s="524"/>
      <c r="D4080" s="827" t="s">
        <v>332</v>
      </c>
      <c r="E4080" s="828"/>
      <c r="F4080" s="849"/>
      <c r="G4080" s="850"/>
      <c r="H4080" s="850"/>
      <c r="I4080" s="850"/>
      <c r="J4080" s="850"/>
      <c r="K4080" s="850"/>
      <c r="L4080" s="850"/>
      <c r="M4080" s="522" t="s">
        <v>5</v>
      </c>
      <c r="N4080" s="524"/>
      <c r="O4080" s="827" t="s">
        <v>332</v>
      </c>
      <c r="P4080" s="828"/>
      <c r="Q4080" s="849"/>
      <c r="R4080" s="850"/>
      <c r="S4080" s="850"/>
      <c r="T4080" s="850"/>
      <c r="U4080" s="850"/>
      <c r="V4080" s="850"/>
      <c r="W4080" s="851"/>
    </row>
    <row r="4081" spans="2:31" s="256" customFormat="1" ht="17.100000000000001" customHeight="1" x14ac:dyDescent="0.15">
      <c r="B4081" s="522" t="s">
        <v>6</v>
      </c>
      <c r="C4081" s="524"/>
      <c r="D4081" s="844" t="s">
        <v>532</v>
      </c>
      <c r="E4081" s="845"/>
      <c r="F4081" s="849"/>
      <c r="G4081" s="850"/>
      <c r="H4081" s="850"/>
      <c r="I4081" s="850"/>
      <c r="J4081" s="850"/>
      <c r="K4081" s="850"/>
      <c r="L4081" s="850"/>
      <c r="M4081" s="522" t="s">
        <v>6</v>
      </c>
      <c r="N4081" s="524"/>
      <c r="O4081" s="844" t="s">
        <v>532</v>
      </c>
      <c r="P4081" s="845"/>
      <c r="Q4081" s="849"/>
      <c r="R4081" s="850"/>
      <c r="S4081" s="850"/>
      <c r="T4081" s="850"/>
      <c r="U4081" s="850"/>
      <c r="V4081" s="850"/>
      <c r="W4081" s="851"/>
    </row>
    <row r="4082" spans="2:31" s="256" customFormat="1" ht="17.100000000000001" customHeight="1" x14ac:dyDescent="0.15">
      <c r="B4082" s="562" t="s">
        <v>29</v>
      </c>
      <c r="C4082" s="831" t="s">
        <v>267</v>
      </c>
      <c r="D4082" s="832"/>
      <c r="E4082" s="260"/>
      <c r="F4082" s="849"/>
      <c r="G4082" s="850"/>
      <c r="H4082" s="850"/>
      <c r="I4082" s="850"/>
      <c r="J4082" s="850"/>
      <c r="K4082" s="850"/>
      <c r="L4082" s="850"/>
      <c r="M4082" s="562" t="s">
        <v>29</v>
      </c>
      <c r="N4082" s="831" t="s">
        <v>267</v>
      </c>
      <c r="O4082" s="832"/>
      <c r="P4082" s="260"/>
      <c r="Q4082" s="849"/>
      <c r="R4082" s="850"/>
      <c r="S4082" s="850"/>
      <c r="T4082" s="850"/>
      <c r="U4082" s="850"/>
      <c r="V4082" s="850"/>
      <c r="W4082" s="851"/>
    </row>
    <row r="4083" spans="2:31" s="256" customFormat="1" ht="17.100000000000001" customHeight="1" x14ac:dyDescent="0.15">
      <c r="B4083" s="565"/>
      <c r="C4083" s="831" t="s">
        <v>268</v>
      </c>
      <c r="D4083" s="832"/>
      <c r="E4083" s="261" t="s">
        <v>554</v>
      </c>
      <c r="F4083" s="852"/>
      <c r="G4083" s="853"/>
      <c r="H4083" s="853"/>
      <c r="I4083" s="853"/>
      <c r="J4083" s="853"/>
      <c r="K4083" s="853"/>
      <c r="L4083" s="853"/>
      <c r="M4083" s="565"/>
      <c r="N4083" s="831" t="s">
        <v>268</v>
      </c>
      <c r="O4083" s="832"/>
      <c r="P4083" s="261" t="s">
        <v>554</v>
      </c>
      <c r="Q4083" s="852"/>
      <c r="R4083" s="853"/>
      <c r="S4083" s="853"/>
      <c r="T4083" s="853"/>
      <c r="U4083" s="853"/>
      <c r="V4083" s="853"/>
      <c r="W4083" s="854"/>
    </row>
    <row r="4084" spans="2:31" s="256" customFormat="1" ht="17.100000000000001" customHeight="1" x14ac:dyDescent="0.15">
      <c r="B4084" s="522" t="s">
        <v>7</v>
      </c>
      <c r="C4084" s="523"/>
      <c r="D4084" s="524"/>
      <c r="E4084" s="813" t="s">
        <v>1548</v>
      </c>
      <c r="F4084" s="814"/>
      <c r="G4084" s="814"/>
      <c r="H4084" s="814"/>
      <c r="I4084" s="814"/>
      <c r="J4084" s="814"/>
      <c r="K4084" s="814"/>
      <c r="L4084" s="814"/>
      <c r="M4084" s="522" t="s">
        <v>7</v>
      </c>
      <c r="N4084" s="523"/>
      <c r="O4084" s="524"/>
      <c r="P4084" s="813" t="s">
        <v>2233</v>
      </c>
      <c r="Q4084" s="814"/>
      <c r="R4084" s="814"/>
      <c r="S4084" s="814"/>
      <c r="T4084" s="814"/>
      <c r="U4084" s="814"/>
      <c r="V4084" s="814"/>
      <c r="W4084" s="815"/>
    </row>
    <row r="4085" spans="2:31" s="256" customFormat="1" ht="17.100000000000001" customHeight="1" x14ac:dyDescent="0.15">
      <c r="B4085" s="522" t="s">
        <v>46</v>
      </c>
      <c r="C4085" s="523"/>
      <c r="D4085" s="524"/>
      <c r="E4085" s="813" t="s">
        <v>516</v>
      </c>
      <c r="F4085" s="814"/>
      <c r="G4085" s="814"/>
      <c r="H4085" s="855"/>
      <c r="I4085" s="855"/>
      <c r="J4085" s="855"/>
      <c r="K4085" s="855"/>
      <c r="L4085" s="856"/>
      <c r="M4085" s="522" t="s">
        <v>46</v>
      </c>
      <c r="N4085" s="523"/>
      <c r="O4085" s="524"/>
      <c r="P4085" s="813" t="s">
        <v>516</v>
      </c>
      <c r="Q4085" s="814"/>
      <c r="R4085" s="814"/>
      <c r="S4085" s="855"/>
      <c r="T4085" s="855"/>
      <c r="U4085" s="855"/>
      <c r="V4085" s="855"/>
      <c r="W4085" s="856"/>
    </row>
    <row r="4086" spans="2:31" s="256" customFormat="1" ht="17.100000000000001" customHeight="1" x14ac:dyDescent="0.15">
      <c r="B4086" s="522" t="s">
        <v>270</v>
      </c>
      <c r="C4086" s="523"/>
      <c r="D4086" s="524"/>
      <c r="E4086" s="813" t="s">
        <v>516</v>
      </c>
      <c r="F4086" s="814"/>
      <c r="G4086" s="814"/>
      <c r="H4086" s="855"/>
      <c r="I4086" s="855"/>
      <c r="J4086" s="855"/>
      <c r="K4086" s="855"/>
      <c r="L4086" s="856"/>
      <c r="M4086" s="522" t="s">
        <v>270</v>
      </c>
      <c r="N4086" s="523"/>
      <c r="O4086" s="524"/>
      <c r="P4086" s="813" t="s">
        <v>516</v>
      </c>
      <c r="Q4086" s="814"/>
      <c r="R4086" s="814"/>
      <c r="S4086" s="855"/>
      <c r="T4086" s="855"/>
      <c r="U4086" s="855"/>
      <c r="V4086" s="855"/>
      <c r="W4086" s="856"/>
    </row>
    <row r="4087" spans="2:31" s="256" customFormat="1" ht="17.100000000000001" customHeight="1" x14ac:dyDescent="0.15">
      <c r="B4087" s="522" t="s">
        <v>289</v>
      </c>
      <c r="C4087" s="523"/>
      <c r="D4087" s="524"/>
      <c r="E4087" s="813" t="s">
        <v>555</v>
      </c>
      <c r="F4087" s="814"/>
      <c r="G4087" s="814"/>
      <c r="H4087" s="816" t="s">
        <v>8</v>
      </c>
      <c r="I4087" s="817"/>
      <c r="J4087" s="818"/>
      <c r="K4087" s="819"/>
      <c r="L4087" s="819"/>
      <c r="M4087" s="522" t="s">
        <v>289</v>
      </c>
      <c r="N4087" s="523"/>
      <c r="O4087" s="524"/>
      <c r="P4087" s="813" t="s">
        <v>555</v>
      </c>
      <c r="Q4087" s="814"/>
      <c r="R4087" s="814"/>
      <c r="S4087" s="816" t="s">
        <v>8</v>
      </c>
      <c r="T4087" s="817"/>
      <c r="U4087" s="818"/>
      <c r="V4087" s="819"/>
      <c r="W4087" s="820"/>
    </row>
    <row r="4088" spans="2:31" s="256" customFormat="1" ht="17.100000000000001" customHeight="1" x14ac:dyDescent="0.15">
      <c r="B4088" s="522" t="s">
        <v>567</v>
      </c>
      <c r="C4088" s="523"/>
      <c r="D4088" s="821" t="s">
        <v>1469</v>
      </c>
      <c r="E4088" s="822"/>
      <c r="F4088" s="822"/>
      <c r="G4088" s="822"/>
      <c r="H4088" s="822"/>
      <c r="I4088" s="822"/>
      <c r="J4088" s="822"/>
      <c r="K4088" s="822"/>
      <c r="L4088" s="822"/>
      <c r="M4088" s="522" t="s">
        <v>567</v>
      </c>
      <c r="N4088" s="523"/>
      <c r="O4088" s="821" t="s">
        <v>1549</v>
      </c>
      <c r="P4088" s="822"/>
      <c r="Q4088" s="822"/>
      <c r="R4088" s="822"/>
      <c r="S4088" s="822"/>
      <c r="T4088" s="822"/>
      <c r="U4088" s="822"/>
      <c r="V4088" s="822"/>
      <c r="W4088" s="823"/>
    </row>
    <row r="4089" spans="2:31" ht="15" customHeight="1" x14ac:dyDescent="0.15">
      <c r="B4089" s="263"/>
      <c r="C4089" s="824" t="s">
        <v>568</v>
      </c>
      <c r="D4089" s="825"/>
      <c r="E4089" s="825"/>
      <c r="F4089" s="825"/>
      <c r="G4089" s="825"/>
      <c r="H4089" s="825"/>
      <c r="I4089" s="825"/>
      <c r="J4089" s="825"/>
      <c r="K4089" s="825"/>
      <c r="L4089" s="825"/>
      <c r="M4089" s="263"/>
      <c r="N4089" s="263" t="s">
        <v>569</v>
      </c>
      <c r="O4089" s="263"/>
      <c r="P4089" s="263"/>
      <c r="Q4089" s="263"/>
      <c r="R4089" s="263"/>
      <c r="S4089" s="263"/>
      <c r="T4089" s="263"/>
      <c r="U4089" s="263"/>
      <c r="V4089" s="263"/>
      <c r="W4089" s="263"/>
      <c r="AA4089" s="256"/>
      <c r="AB4089" s="256"/>
      <c r="AC4089" s="256"/>
      <c r="AD4089" s="256"/>
      <c r="AE4089" s="256"/>
    </row>
    <row r="4090" spans="2:31" ht="15" customHeight="1" x14ac:dyDescent="0.15">
      <c r="B4090" s="263"/>
      <c r="C4090" s="826"/>
      <c r="D4090" s="826"/>
      <c r="E4090" s="826"/>
      <c r="F4090" s="826"/>
      <c r="G4090" s="826"/>
      <c r="H4090" s="826"/>
      <c r="I4090" s="826"/>
      <c r="J4090" s="826"/>
      <c r="K4090" s="826"/>
      <c r="L4090" s="826"/>
      <c r="M4090" s="263"/>
      <c r="N4090" s="263" t="s">
        <v>570</v>
      </c>
      <c r="O4090" s="263"/>
      <c r="P4090" s="263"/>
      <c r="Q4090" s="263"/>
      <c r="R4090" s="263"/>
      <c r="S4090" s="263"/>
      <c r="T4090" s="263"/>
      <c r="U4090" s="263"/>
      <c r="V4090" s="263"/>
      <c r="W4090" s="263"/>
      <c r="AA4090" s="256"/>
      <c r="AB4090" s="256"/>
      <c r="AC4090" s="256"/>
      <c r="AD4090" s="256"/>
      <c r="AE4090" s="256"/>
    </row>
    <row r="4091" spans="2:31" ht="15" customHeight="1" x14ac:dyDescent="0.15">
      <c r="C4091" s="263" t="s">
        <v>571</v>
      </c>
      <c r="N4091" s="264" t="s">
        <v>517</v>
      </c>
      <c r="O4091" s="264"/>
      <c r="P4091" s="264"/>
      <c r="Q4091" s="264"/>
      <c r="R4091" s="264"/>
      <c r="S4091" s="264"/>
      <c r="T4091" s="264"/>
      <c r="U4091" s="264"/>
      <c r="V4091" s="264"/>
      <c r="AA4091" s="256"/>
      <c r="AB4091" s="256"/>
      <c r="AC4091" s="256"/>
      <c r="AD4091" s="256"/>
      <c r="AE4091" s="256"/>
    </row>
    <row r="4092" spans="2:31" ht="15" customHeight="1" x14ac:dyDescent="0.15">
      <c r="C4092" s="263" t="s">
        <v>573</v>
      </c>
      <c r="N4092" s="264" t="s">
        <v>572</v>
      </c>
      <c r="O4092" s="264"/>
      <c r="P4092" s="264"/>
      <c r="Q4092" s="264"/>
      <c r="R4092" s="264"/>
      <c r="S4092" s="264"/>
      <c r="T4092" s="264"/>
      <c r="U4092" s="264"/>
      <c r="V4092" s="264"/>
      <c r="AA4092" s="256"/>
      <c r="AB4092" s="256"/>
      <c r="AC4092" s="256"/>
      <c r="AD4092" s="256"/>
      <c r="AE4092" s="256"/>
    </row>
    <row r="4093" spans="2:31" x14ac:dyDescent="0.15">
      <c r="C4093" s="264" t="s">
        <v>542</v>
      </c>
      <c r="N4093" s="264" t="s">
        <v>450</v>
      </c>
      <c r="O4093" s="264"/>
      <c r="P4093" s="264"/>
      <c r="Q4093" s="264"/>
      <c r="R4093" s="264"/>
      <c r="S4093" s="264"/>
      <c r="T4093" s="264"/>
      <c r="U4093" s="264"/>
      <c r="V4093" s="264"/>
      <c r="AA4093" s="256"/>
      <c r="AB4093" s="256"/>
      <c r="AC4093" s="256"/>
      <c r="AD4093" s="256"/>
      <c r="AE4093" s="256"/>
    </row>
    <row r="4094" spans="2:31" x14ac:dyDescent="0.15">
      <c r="N4094" s="264"/>
      <c r="AA4094" s="256"/>
      <c r="AB4094" s="256"/>
      <c r="AC4094" s="256"/>
      <c r="AD4094" s="256"/>
      <c r="AE4094" s="256"/>
    </row>
    <row r="4095" spans="2:31" x14ac:dyDescent="0.15">
      <c r="N4095" s="264"/>
      <c r="AA4095" s="256"/>
      <c r="AB4095" s="256"/>
      <c r="AC4095" s="256"/>
      <c r="AD4095" s="256"/>
      <c r="AE4095" s="256"/>
    </row>
    <row r="4096" spans="2:31" ht="9" customHeight="1" x14ac:dyDescent="0.15">
      <c r="AA4096" s="256"/>
      <c r="AB4096" s="256"/>
      <c r="AC4096" s="256"/>
      <c r="AD4096" s="256"/>
      <c r="AE4096" s="256"/>
    </row>
    <row r="4097" spans="2:31" s="256" customFormat="1" ht="22.5" customHeight="1" x14ac:dyDescent="0.15">
      <c r="B4097" s="867" t="s">
        <v>563</v>
      </c>
      <c r="C4097" s="867"/>
      <c r="D4097" s="867"/>
      <c r="E4097" s="867"/>
      <c r="F4097" s="867"/>
      <c r="G4097" s="867"/>
      <c r="H4097" s="867"/>
      <c r="I4097" s="867"/>
      <c r="J4097" s="867"/>
      <c r="K4097" s="867"/>
      <c r="L4097" s="867"/>
      <c r="M4097" s="867"/>
      <c r="N4097" s="867"/>
      <c r="O4097" s="867"/>
      <c r="P4097" s="867"/>
      <c r="Q4097" s="867"/>
      <c r="R4097" s="867"/>
      <c r="S4097" s="867"/>
      <c r="T4097" s="867"/>
      <c r="U4097" s="867"/>
      <c r="V4097" s="867"/>
      <c r="W4097" s="867"/>
      <c r="Y4097" s="242" t="s">
        <v>551</v>
      </c>
    </row>
    <row r="4098" spans="2:31" s="256" customFormat="1" ht="20.100000000000001" customHeight="1" x14ac:dyDescent="0.15">
      <c r="B4098" s="258" t="s">
        <v>27</v>
      </c>
      <c r="C4098" s="258"/>
      <c r="D4098" s="868" t="str">
        <f>D4053</f>
        <v>ミネトンネル</v>
      </c>
      <c r="E4098" s="868"/>
      <c r="F4098" s="868"/>
      <c r="G4098" s="868"/>
      <c r="H4098" s="869" t="s">
        <v>28</v>
      </c>
      <c r="I4098" s="869"/>
      <c r="J4098" s="870" t="str">
        <f>J4053</f>
        <v>一般国道　316号</v>
      </c>
      <c r="K4098" s="870"/>
      <c r="L4098" s="870"/>
      <c r="M4098" s="871" t="s">
        <v>255</v>
      </c>
      <c r="N4098" s="871"/>
      <c r="O4098" s="871"/>
      <c r="P4098" s="872" t="str">
        <f>P4053</f>
        <v>株式会社ニュージェック</v>
      </c>
      <c r="Q4098" s="872"/>
      <c r="R4098" s="872"/>
      <c r="S4098" s="562" t="s">
        <v>220</v>
      </c>
      <c r="T4098" s="564"/>
      <c r="U4098" s="873">
        <f>U4053</f>
        <v>44294</v>
      </c>
      <c r="V4098" s="874"/>
      <c r="W4098" s="875"/>
      <c r="Y4098" s="242" t="s">
        <v>554</v>
      </c>
    </row>
    <row r="4099" spans="2:31" s="256" customFormat="1" ht="20.100000000000001" customHeight="1" x14ac:dyDescent="0.15">
      <c r="B4099" s="259" t="s">
        <v>0</v>
      </c>
      <c r="C4099" s="259"/>
      <c r="D4099" s="879" t="str">
        <f>D4054</f>
        <v>美祢トンネル</v>
      </c>
      <c r="E4099" s="879"/>
      <c r="F4099" s="879"/>
      <c r="G4099" s="879"/>
      <c r="H4099" s="541" t="s">
        <v>1</v>
      </c>
      <c r="I4099" s="541"/>
      <c r="J4099" s="870" t="str">
        <f>J4054</f>
        <v>宇部土木建築事務所</v>
      </c>
      <c r="K4099" s="870"/>
      <c r="L4099" s="870"/>
      <c r="M4099" s="871" t="s">
        <v>256</v>
      </c>
      <c r="N4099" s="871"/>
      <c r="O4099" s="871"/>
      <c r="P4099" s="872" t="str">
        <f>P4054</f>
        <v>石村　勝伸</v>
      </c>
      <c r="Q4099" s="872"/>
      <c r="R4099" s="872"/>
      <c r="S4099" s="705"/>
      <c r="T4099" s="706"/>
      <c r="U4099" s="876"/>
      <c r="V4099" s="877"/>
      <c r="W4099" s="878"/>
      <c r="Y4099" s="242" t="s">
        <v>54</v>
      </c>
    </row>
    <row r="4100" spans="2:31" s="256" customFormat="1" ht="20.100000000000001" customHeight="1" x14ac:dyDescent="0.15">
      <c r="B4100" s="861" t="s">
        <v>564</v>
      </c>
      <c r="C4100" s="839" t="s">
        <v>565</v>
      </c>
      <c r="D4100" s="883" t="s">
        <v>802</v>
      </c>
      <c r="E4100" s="884"/>
      <c r="F4100" s="846"/>
      <c r="G4100" s="847"/>
      <c r="H4100" s="847"/>
      <c r="I4100" s="847"/>
      <c r="J4100" s="847"/>
      <c r="K4100" s="847"/>
      <c r="L4100" s="847"/>
      <c r="M4100" s="861" t="s">
        <v>564</v>
      </c>
      <c r="N4100" s="839" t="s">
        <v>565</v>
      </c>
      <c r="O4100" s="883" t="s">
        <v>803</v>
      </c>
      <c r="P4100" s="884"/>
      <c r="Q4100" s="846"/>
      <c r="R4100" s="847"/>
      <c r="S4100" s="847"/>
      <c r="T4100" s="847"/>
      <c r="U4100" s="847"/>
      <c r="V4100" s="847"/>
      <c r="W4100" s="848"/>
      <c r="Y4100" s="242" t="s">
        <v>55</v>
      </c>
    </row>
    <row r="4101" spans="2:31" s="256" customFormat="1" ht="20.100000000000001" customHeight="1" x14ac:dyDescent="0.15">
      <c r="B4101" s="859"/>
      <c r="C4101" s="830"/>
      <c r="D4101" s="880"/>
      <c r="E4101" s="881"/>
      <c r="F4101" s="849"/>
      <c r="G4101" s="850"/>
      <c r="H4101" s="850"/>
      <c r="I4101" s="850"/>
      <c r="J4101" s="850"/>
      <c r="K4101" s="850"/>
      <c r="L4101" s="850"/>
      <c r="M4101" s="859"/>
      <c r="N4101" s="830"/>
      <c r="O4101" s="880"/>
      <c r="P4101" s="881"/>
      <c r="Q4101" s="849"/>
      <c r="R4101" s="850"/>
      <c r="S4101" s="850"/>
      <c r="T4101" s="850"/>
      <c r="U4101" s="850"/>
      <c r="V4101" s="850"/>
      <c r="W4101" s="851"/>
    </row>
    <row r="4102" spans="2:31" s="256" customFormat="1" ht="20.100000000000001" customHeight="1" x14ac:dyDescent="0.15">
      <c r="B4102" s="859"/>
      <c r="C4102" s="839" t="s">
        <v>2</v>
      </c>
      <c r="D4102" s="842">
        <v>3</v>
      </c>
      <c r="E4102" s="843"/>
      <c r="F4102" s="849"/>
      <c r="G4102" s="850"/>
      <c r="H4102" s="850"/>
      <c r="I4102" s="850"/>
      <c r="J4102" s="850"/>
      <c r="K4102" s="850"/>
      <c r="L4102" s="850"/>
      <c r="M4102" s="859"/>
      <c r="N4102" s="839" t="s">
        <v>2</v>
      </c>
      <c r="O4102" s="842">
        <v>1</v>
      </c>
      <c r="P4102" s="843"/>
      <c r="Q4102" s="849"/>
      <c r="R4102" s="850"/>
      <c r="S4102" s="850"/>
      <c r="T4102" s="850"/>
      <c r="U4102" s="850"/>
      <c r="V4102" s="850"/>
      <c r="W4102" s="851"/>
    </row>
    <row r="4103" spans="2:31" s="256" customFormat="1" ht="20.100000000000001" customHeight="1" x14ac:dyDescent="0.15">
      <c r="B4103" s="860"/>
      <c r="C4103" s="830"/>
      <c r="D4103" s="844"/>
      <c r="E4103" s="845"/>
      <c r="F4103" s="849"/>
      <c r="G4103" s="850"/>
      <c r="H4103" s="850"/>
      <c r="I4103" s="850"/>
      <c r="J4103" s="850"/>
      <c r="K4103" s="850"/>
      <c r="L4103" s="850"/>
      <c r="M4103" s="860"/>
      <c r="N4103" s="830"/>
      <c r="O4103" s="844"/>
      <c r="P4103" s="845"/>
      <c r="Q4103" s="849"/>
      <c r="R4103" s="850"/>
      <c r="S4103" s="850"/>
      <c r="T4103" s="850"/>
      <c r="U4103" s="850"/>
      <c r="V4103" s="850"/>
      <c r="W4103" s="851"/>
    </row>
    <row r="4104" spans="2:31" s="256" customFormat="1" ht="17.100000000000001" customHeight="1" x14ac:dyDescent="0.15">
      <c r="B4104" s="574" t="s">
        <v>566</v>
      </c>
      <c r="C4104" s="574" t="s">
        <v>3</v>
      </c>
      <c r="D4104" s="842" t="s">
        <v>331</v>
      </c>
      <c r="E4104" s="843"/>
      <c r="F4104" s="849"/>
      <c r="G4104" s="850"/>
      <c r="H4104" s="850"/>
      <c r="I4104" s="850"/>
      <c r="J4104" s="850"/>
      <c r="K4104" s="850"/>
      <c r="L4104" s="850"/>
      <c r="M4104" s="574" t="s">
        <v>566</v>
      </c>
      <c r="N4104" s="574" t="s">
        <v>3</v>
      </c>
      <c r="O4104" s="842" t="s">
        <v>534</v>
      </c>
      <c r="P4104" s="843"/>
      <c r="Q4104" s="849"/>
      <c r="R4104" s="850"/>
      <c r="S4104" s="850"/>
      <c r="T4104" s="850"/>
      <c r="U4104" s="850"/>
      <c r="V4104" s="850"/>
      <c r="W4104" s="851"/>
      <c r="AA4104" s="257"/>
      <c r="AB4104" s="257"/>
      <c r="AC4104" s="257"/>
      <c r="AD4104" s="257"/>
      <c r="AE4104" s="257"/>
    </row>
    <row r="4105" spans="2:31" s="256" customFormat="1" ht="17.100000000000001" customHeight="1" x14ac:dyDescent="0.15">
      <c r="B4105" s="574"/>
      <c r="C4105" s="574"/>
      <c r="D4105" s="844"/>
      <c r="E4105" s="845"/>
      <c r="F4105" s="849"/>
      <c r="G4105" s="850"/>
      <c r="H4105" s="850"/>
      <c r="I4105" s="850"/>
      <c r="J4105" s="850"/>
      <c r="K4105" s="850"/>
      <c r="L4105" s="850"/>
      <c r="M4105" s="574"/>
      <c r="N4105" s="574"/>
      <c r="O4105" s="844"/>
      <c r="P4105" s="845"/>
      <c r="Q4105" s="849"/>
      <c r="R4105" s="850"/>
      <c r="S4105" s="850"/>
      <c r="T4105" s="850"/>
      <c r="U4105" s="850"/>
      <c r="V4105" s="850"/>
      <c r="W4105" s="851"/>
      <c r="AA4105" s="257"/>
      <c r="AB4105" s="257"/>
      <c r="AC4105" s="257"/>
      <c r="AD4105" s="257"/>
      <c r="AE4105" s="257"/>
    </row>
    <row r="4106" spans="2:31" s="256" customFormat="1" ht="17.100000000000001" customHeight="1" x14ac:dyDescent="0.15">
      <c r="B4106" s="574"/>
      <c r="C4106" s="574" t="s">
        <v>4</v>
      </c>
      <c r="D4106" s="842" t="s">
        <v>354</v>
      </c>
      <c r="E4106" s="843"/>
      <c r="F4106" s="849"/>
      <c r="G4106" s="850"/>
      <c r="H4106" s="850"/>
      <c r="I4106" s="850"/>
      <c r="J4106" s="850"/>
      <c r="K4106" s="850"/>
      <c r="L4106" s="850"/>
      <c r="M4106" s="574"/>
      <c r="N4106" s="574" t="s">
        <v>4</v>
      </c>
      <c r="O4106" s="842" t="s">
        <v>486</v>
      </c>
      <c r="P4106" s="843"/>
      <c r="Q4106" s="849"/>
      <c r="R4106" s="850"/>
      <c r="S4106" s="850"/>
      <c r="T4106" s="850"/>
      <c r="U4106" s="850"/>
      <c r="V4106" s="850"/>
      <c r="W4106" s="851"/>
      <c r="AA4106" s="257"/>
      <c r="AB4106" s="257"/>
      <c r="AC4106" s="257"/>
      <c r="AD4106" s="257"/>
      <c r="AE4106" s="257"/>
    </row>
    <row r="4107" spans="2:31" s="256" customFormat="1" ht="17.100000000000001" customHeight="1" x14ac:dyDescent="0.15">
      <c r="B4107" s="574"/>
      <c r="C4107" s="574"/>
      <c r="D4107" s="844"/>
      <c r="E4107" s="845"/>
      <c r="F4107" s="849"/>
      <c r="G4107" s="850"/>
      <c r="H4107" s="850"/>
      <c r="I4107" s="850"/>
      <c r="J4107" s="850"/>
      <c r="K4107" s="850"/>
      <c r="L4107" s="850"/>
      <c r="M4107" s="574"/>
      <c r="N4107" s="574"/>
      <c r="O4107" s="844"/>
      <c r="P4107" s="845"/>
      <c r="Q4107" s="849"/>
      <c r="R4107" s="850"/>
      <c r="S4107" s="850"/>
      <c r="T4107" s="850"/>
      <c r="U4107" s="850"/>
      <c r="V4107" s="850"/>
      <c r="W4107" s="851"/>
      <c r="AA4107" s="257"/>
      <c r="AB4107" s="257"/>
      <c r="AC4107" s="257"/>
      <c r="AD4107" s="257"/>
      <c r="AE4107" s="257"/>
    </row>
    <row r="4108" spans="2:31" s="256" customFormat="1" ht="17.100000000000001" customHeight="1" x14ac:dyDescent="0.15">
      <c r="B4108" s="522" t="s">
        <v>5</v>
      </c>
      <c r="C4108" s="524"/>
      <c r="D4108" s="827" t="s">
        <v>332</v>
      </c>
      <c r="E4108" s="828"/>
      <c r="F4108" s="849"/>
      <c r="G4108" s="850"/>
      <c r="H4108" s="850"/>
      <c r="I4108" s="850"/>
      <c r="J4108" s="850"/>
      <c r="K4108" s="850"/>
      <c r="L4108" s="850"/>
      <c r="M4108" s="522" t="s">
        <v>5</v>
      </c>
      <c r="N4108" s="524"/>
      <c r="O4108" s="827" t="s">
        <v>332</v>
      </c>
      <c r="P4108" s="828"/>
      <c r="Q4108" s="849"/>
      <c r="R4108" s="850"/>
      <c r="S4108" s="850"/>
      <c r="T4108" s="850"/>
      <c r="U4108" s="850"/>
      <c r="V4108" s="850"/>
      <c r="W4108" s="851"/>
      <c r="AA4108" s="257"/>
      <c r="AB4108" s="257"/>
      <c r="AC4108" s="257"/>
      <c r="AD4108" s="257"/>
      <c r="AE4108" s="257"/>
    </row>
    <row r="4109" spans="2:31" s="256" customFormat="1" ht="17.100000000000001" customHeight="1" x14ac:dyDescent="0.15">
      <c r="B4109" s="522" t="s">
        <v>6</v>
      </c>
      <c r="C4109" s="524"/>
      <c r="D4109" s="844" t="s">
        <v>532</v>
      </c>
      <c r="E4109" s="845"/>
      <c r="F4109" s="849"/>
      <c r="G4109" s="850"/>
      <c r="H4109" s="850"/>
      <c r="I4109" s="850"/>
      <c r="J4109" s="850"/>
      <c r="K4109" s="850"/>
      <c r="L4109" s="850"/>
      <c r="M4109" s="522" t="s">
        <v>6</v>
      </c>
      <c r="N4109" s="524"/>
      <c r="O4109" s="844" t="s">
        <v>338</v>
      </c>
      <c r="P4109" s="845"/>
      <c r="Q4109" s="849"/>
      <c r="R4109" s="850"/>
      <c r="S4109" s="850"/>
      <c r="T4109" s="850"/>
      <c r="U4109" s="850"/>
      <c r="V4109" s="850"/>
      <c r="W4109" s="851"/>
    </row>
    <row r="4110" spans="2:31" s="256" customFormat="1" ht="17.100000000000001" customHeight="1" x14ac:dyDescent="0.15">
      <c r="B4110" s="562" t="s">
        <v>29</v>
      </c>
      <c r="C4110" s="831" t="s">
        <v>267</v>
      </c>
      <c r="D4110" s="832"/>
      <c r="E4110" s="260"/>
      <c r="F4110" s="849"/>
      <c r="G4110" s="850"/>
      <c r="H4110" s="850"/>
      <c r="I4110" s="850"/>
      <c r="J4110" s="850"/>
      <c r="K4110" s="850"/>
      <c r="L4110" s="850"/>
      <c r="M4110" s="562" t="s">
        <v>29</v>
      </c>
      <c r="N4110" s="831" t="s">
        <v>267</v>
      </c>
      <c r="O4110" s="832"/>
      <c r="P4110" s="260"/>
      <c r="Q4110" s="849"/>
      <c r="R4110" s="850"/>
      <c r="S4110" s="850"/>
      <c r="T4110" s="850"/>
      <c r="U4110" s="850"/>
      <c r="V4110" s="850"/>
      <c r="W4110" s="851"/>
    </row>
    <row r="4111" spans="2:31" s="256" customFormat="1" ht="17.100000000000001" customHeight="1" x14ac:dyDescent="0.15">
      <c r="B4111" s="565"/>
      <c r="C4111" s="831" t="s">
        <v>268</v>
      </c>
      <c r="D4111" s="832"/>
      <c r="E4111" s="261" t="s">
        <v>551</v>
      </c>
      <c r="F4111" s="852"/>
      <c r="G4111" s="853"/>
      <c r="H4111" s="853"/>
      <c r="I4111" s="853"/>
      <c r="J4111" s="853"/>
      <c r="K4111" s="853"/>
      <c r="L4111" s="853"/>
      <c r="M4111" s="565"/>
      <c r="N4111" s="831" t="s">
        <v>268</v>
      </c>
      <c r="O4111" s="832"/>
      <c r="P4111" s="261" t="s">
        <v>551</v>
      </c>
      <c r="Q4111" s="852"/>
      <c r="R4111" s="853"/>
      <c r="S4111" s="853"/>
      <c r="T4111" s="853"/>
      <c r="U4111" s="853"/>
      <c r="V4111" s="853"/>
      <c r="W4111" s="854"/>
    </row>
    <row r="4112" spans="2:31" s="256" customFormat="1" ht="17.100000000000001" customHeight="1" x14ac:dyDescent="0.15">
      <c r="B4112" s="522" t="s">
        <v>7</v>
      </c>
      <c r="C4112" s="523"/>
      <c r="D4112" s="524"/>
      <c r="E4112" s="833" t="s">
        <v>1550</v>
      </c>
      <c r="F4112" s="857"/>
      <c r="G4112" s="857"/>
      <c r="H4112" s="857"/>
      <c r="I4112" s="857"/>
      <c r="J4112" s="857"/>
      <c r="K4112" s="857"/>
      <c r="L4112" s="858"/>
      <c r="M4112" s="522" t="s">
        <v>7</v>
      </c>
      <c r="N4112" s="523"/>
      <c r="O4112" s="524"/>
      <c r="P4112" s="833" t="s">
        <v>1551</v>
      </c>
      <c r="Q4112" s="834"/>
      <c r="R4112" s="834"/>
      <c r="S4112" s="834"/>
      <c r="T4112" s="834"/>
      <c r="U4112" s="834"/>
      <c r="V4112" s="834"/>
      <c r="W4112" s="835"/>
    </row>
    <row r="4113" spans="2:23" s="256" customFormat="1" ht="17.100000000000001" customHeight="1" x14ac:dyDescent="0.15">
      <c r="B4113" s="522" t="s">
        <v>46</v>
      </c>
      <c r="C4113" s="523"/>
      <c r="D4113" s="524"/>
      <c r="E4113" s="833" t="s">
        <v>1552</v>
      </c>
      <c r="F4113" s="857"/>
      <c r="G4113" s="857"/>
      <c r="H4113" s="857"/>
      <c r="I4113" s="857"/>
      <c r="J4113" s="857"/>
      <c r="K4113" s="857"/>
      <c r="L4113" s="858"/>
      <c r="M4113" s="522" t="s">
        <v>46</v>
      </c>
      <c r="N4113" s="523"/>
      <c r="O4113" s="524"/>
      <c r="P4113" s="813" t="s">
        <v>1553</v>
      </c>
      <c r="Q4113" s="814"/>
      <c r="R4113" s="814"/>
      <c r="S4113" s="814"/>
      <c r="T4113" s="814"/>
      <c r="U4113" s="814"/>
      <c r="V4113" s="814"/>
      <c r="W4113" s="815"/>
    </row>
    <row r="4114" spans="2:23" s="256" customFormat="1" ht="17.100000000000001" customHeight="1" x14ac:dyDescent="0.15">
      <c r="B4114" s="522" t="s">
        <v>270</v>
      </c>
      <c r="C4114" s="523"/>
      <c r="D4114" s="524"/>
      <c r="E4114" s="813" t="s">
        <v>516</v>
      </c>
      <c r="F4114" s="814"/>
      <c r="G4114" s="814"/>
      <c r="H4114" s="855"/>
      <c r="I4114" s="855"/>
      <c r="J4114" s="855"/>
      <c r="K4114" s="855"/>
      <c r="L4114" s="856"/>
      <c r="M4114" s="522" t="s">
        <v>270</v>
      </c>
      <c r="N4114" s="523"/>
      <c r="O4114" s="524"/>
      <c r="P4114" s="813" t="s">
        <v>516</v>
      </c>
      <c r="Q4114" s="814"/>
      <c r="R4114" s="814"/>
      <c r="S4114" s="814"/>
      <c r="T4114" s="814"/>
      <c r="U4114" s="814"/>
      <c r="V4114" s="814"/>
      <c r="W4114" s="815"/>
    </row>
    <row r="4115" spans="2:23" s="256" customFormat="1" ht="17.100000000000001" customHeight="1" x14ac:dyDescent="0.15">
      <c r="B4115" s="522" t="s">
        <v>289</v>
      </c>
      <c r="C4115" s="523"/>
      <c r="D4115" s="524"/>
      <c r="E4115" s="813" t="s">
        <v>555</v>
      </c>
      <c r="F4115" s="814"/>
      <c r="G4115" s="814"/>
      <c r="H4115" s="816" t="s">
        <v>8</v>
      </c>
      <c r="I4115" s="817"/>
      <c r="J4115" s="818"/>
      <c r="K4115" s="819"/>
      <c r="L4115" s="819"/>
      <c r="M4115" s="522" t="s">
        <v>289</v>
      </c>
      <c r="N4115" s="523"/>
      <c r="O4115" s="524"/>
      <c r="P4115" s="862" t="s">
        <v>552</v>
      </c>
      <c r="Q4115" s="863"/>
      <c r="R4115" s="864"/>
      <c r="S4115" s="816" t="s">
        <v>8</v>
      </c>
      <c r="T4115" s="817"/>
      <c r="U4115" s="818"/>
      <c r="V4115" s="819"/>
      <c r="W4115" s="820"/>
    </row>
    <row r="4116" spans="2:23" s="256" customFormat="1" ht="17.100000000000001" customHeight="1" x14ac:dyDescent="0.15">
      <c r="B4116" s="565" t="s">
        <v>567</v>
      </c>
      <c r="C4116" s="566"/>
      <c r="D4116" s="836" t="s">
        <v>1725</v>
      </c>
      <c r="E4116" s="837"/>
      <c r="F4116" s="837"/>
      <c r="G4116" s="837"/>
      <c r="H4116" s="837"/>
      <c r="I4116" s="837"/>
      <c r="J4116" s="837"/>
      <c r="K4116" s="837"/>
      <c r="L4116" s="838"/>
      <c r="M4116" s="522" t="s">
        <v>567</v>
      </c>
      <c r="N4116" s="524"/>
      <c r="O4116" s="821" t="s">
        <v>1108</v>
      </c>
      <c r="P4116" s="822"/>
      <c r="Q4116" s="822"/>
      <c r="R4116" s="822"/>
      <c r="S4116" s="822"/>
      <c r="T4116" s="822"/>
      <c r="U4116" s="822"/>
      <c r="V4116" s="822"/>
      <c r="W4116" s="823"/>
    </row>
    <row r="4117" spans="2:23" s="256" customFormat="1" ht="20.100000000000001" customHeight="1" x14ac:dyDescent="0.15">
      <c r="B4117" s="861" t="s">
        <v>564</v>
      </c>
      <c r="C4117" s="839" t="s">
        <v>565</v>
      </c>
      <c r="D4117" s="883" t="s">
        <v>803</v>
      </c>
      <c r="E4117" s="884"/>
      <c r="F4117" s="846"/>
      <c r="G4117" s="847"/>
      <c r="H4117" s="847"/>
      <c r="I4117" s="847"/>
      <c r="J4117" s="847"/>
      <c r="K4117" s="847"/>
      <c r="L4117" s="847"/>
      <c r="M4117" s="861" t="s">
        <v>564</v>
      </c>
      <c r="N4117" s="839" t="s">
        <v>565</v>
      </c>
      <c r="O4117" s="883" t="s">
        <v>804</v>
      </c>
      <c r="P4117" s="884"/>
      <c r="Q4117" s="846"/>
      <c r="R4117" s="847"/>
      <c r="S4117" s="847"/>
      <c r="T4117" s="847"/>
      <c r="U4117" s="847"/>
      <c r="V4117" s="847"/>
      <c r="W4117" s="848"/>
    </row>
    <row r="4118" spans="2:23" s="256" customFormat="1" ht="20.100000000000001" customHeight="1" x14ac:dyDescent="0.15">
      <c r="B4118" s="859"/>
      <c r="C4118" s="830"/>
      <c r="D4118" s="880"/>
      <c r="E4118" s="881"/>
      <c r="F4118" s="849"/>
      <c r="G4118" s="850"/>
      <c r="H4118" s="850"/>
      <c r="I4118" s="850"/>
      <c r="J4118" s="850"/>
      <c r="K4118" s="850"/>
      <c r="L4118" s="850"/>
      <c r="M4118" s="859"/>
      <c r="N4118" s="830"/>
      <c r="O4118" s="880"/>
      <c r="P4118" s="881"/>
      <c r="Q4118" s="849"/>
      <c r="R4118" s="850"/>
      <c r="S4118" s="850"/>
      <c r="T4118" s="850"/>
      <c r="U4118" s="850"/>
      <c r="V4118" s="850"/>
      <c r="W4118" s="851"/>
    </row>
    <row r="4119" spans="2:23" s="256" customFormat="1" ht="20.100000000000001" customHeight="1" x14ac:dyDescent="0.15">
      <c r="B4119" s="859"/>
      <c r="C4119" s="839" t="s">
        <v>2</v>
      </c>
      <c r="D4119" s="842">
        <v>2</v>
      </c>
      <c r="E4119" s="843"/>
      <c r="F4119" s="849"/>
      <c r="G4119" s="850"/>
      <c r="H4119" s="850"/>
      <c r="I4119" s="850"/>
      <c r="J4119" s="850"/>
      <c r="K4119" s="850"/>
      <c r="L4119" s="850"/>
      <c r="M4119" s="859"/>
      <c r="N4119" s="839" t="s">
        <v>2</v>
      </c>
      <c r="O4119" s="842">
        <v>1</v>
      </c>
      <c r="P4119" s="843"/>
      <c r="Q4119" s="849"/>
      <c r="R4119" s="850"/>
      <c r="S4119" s="850"/>
      <c r="T4119" s="850"/>
      <c r="U4119" s="850"/>
      <c r="V4119" s="850"/>
      <c r="W4119" s="851"/>
    </row>
    <row r="4120" spans="2:23" s="256" customFormat="1" ht="20.100000000000001" customHeight="1" x14ac:dyDescent="0.15">
      <c r="B4120" s="860"/>
      <c r="C4120" s="830"/>
      <c r="D4120" s="844"/>
      <c r="E4120" s="845"/>
      <c r="F4120" s="849"/>
      <c r="G4120" s="850"/>
      <c r="H4120" s="850"/>
      <c r="I4120" s="850"/>
      <c r="J4120" s="850"/>
      <c r="K4120" s="850"/>
      <c r="L4120" s="850"/>
      <c r="M4120" s="860"/>
      <c r="N4120" s="830"/>
      <c r="O4120" s="844"/>
      <c r="P4120" s="845"/>
      <c r="Q4120" s="849"/>
      <c r="R4120" s="850"/>
      <c r="S4120" s="850"/>
      <c r="T4120" s="850"/>
      <c r="U4120" s="850"/>
      <c r="V4120" s="850"/>
      <c r="W4120" s="851"/>
    </row>
    <row r="4121" spans="2:23" s="256" customFormat="1" ht="17.100000000000001" customHeight="1" x14ac:dyDescent="0.15">
      <c r="B4121" s="574" t="s">
        <v>566</v>
      </c>
      <c r="C4121" s="574" t="s">
        <v>3</v>
      </c>
      <c r="D4121" s="842" t="s">
        <v>534</v>
      </c>
      <c r="E4121" s="843"/>
      <c r="F4121" s="849"/>
      <c r="G4121" s="850"/>
      <c r="H4121" s="850"/>
      <c r="I4121" s="850"/>
      <c r="J4121" s="850"/>
      <c r="K4121" s="850"/>
      <c r="L4121" s="850"/>
      <c r="M4121" s="574" t="s">
        <v>566</v>
      </c>
      <c r="N4121" s="574" t="s">
        <v>3</v>
      </c>
      <c r="O4121" s="842" t="s">
        <v>534</v>
      </c>
      <c r="P4121" s="843"/>
      <c r="Q4121" s="849"/>
      <c r="R4121" s="850"/>
      <c r="S4121" s="850"/>
      <c r="T4121" s="850"/>
      <c r="U4121" s="850"/>
      <c r="V4121" s="850"/>
      <c r="W4121" s="851"/>
    </row>
    <row r="4122" spans="2:23" s="256" customFormat="1" ht="17.100000000000001" customHeight="1" x14ac:dyDescent="0.15">
      <c r="B4122" s="574"/>
      <c r="C4122" s="574"/>
      <c r="D4122" s="844"/>
      <c r="E4122" s="845"/>
      <c r="F4122" s="849"/>
      <c r="G4122" s="850"/>
      <c r="H4122" s="850"/>
      <c r="I4122" s="850"/>
      <c r="J4122" s="850"/>
      <c r="K4122" s="850"/>
      <c r="L4122" s="850"/>
      <c r="M4122" s="574"/>
      <c r="N4122" s="574"/>
      <c r="O4122" s="844"/>
      <c r="P4122" s="845"/>
      <c r="Q4122" s="849"/>
      <c r="R4122" s="850"/>
      <c r="S4122" s="850"/>
      <c r="T4122" s="850"/>
      <c r="U4122" s="850"/>
      <c r="V4122" s="850"/>
      <c r="W4122" s="851"/>
    </row>
    <row r="4123" spans="2:23" s="256" customFormat="1" ht="17.100000000000001" customHeight="1" x14ac:dyDescent="0.15">
      <c r="B4123" s="574"/>
      <c r="C4123" s="574" t="s">
        <v>4</v>
      </c>
      <c r="D4123" s="842" t="s">
        <v>487</v>
      </c>
      <c r="E4123" s="843"/>
      <c r="F4123" s="849"/>
      <c r="G4123" s="850"/>
      <c r="H4123" s="850"/>
      <c r="I4123" s="850"/>
      <c r="J4123" s="850"/>
      <c r="K4123" s="850"/>
      <c r="L4123" s="850"/>
      <c r="M4123" s="574"/>
      <c r="N4123" s="574" t="s">
        <v>4</v>
      </c>
      <c r="O4123" s="842" t="s">
        <v>486</v>
      </c>
      <c r="P4123" s="843"/>
      <c r="Q4123" s="849"/>
      <c r="R4123" s="850"/>
      <c r="S4123" s="850"/>
      <c r="T4123" s="850"/>
      <c r="U4123" s="850"/>
      <c r="V4123" s="850"/>
      <c r="W4123" s="851"/>
    </row>
    <row r="4124" spans="2:23" s="256" customFormat="1" ht="17.100000000000001" customHeight="1" x14ac:dyDescent="0.15">
      <c r="B4124" s="574"/>
      <c r="C4124" s="574"/>
      <c r="D4124" s="844"/>
      <c r="E4124" s="845"/>
      <c r="F4124" s="849"/>
      <c r="G4124" s="850"/>
      <c r="H4124" s="850"/>
      <c r="I4124" s="850"/>
      <c r="J4124" s="850"/>
      <c r="K4124" s="850"/>
      <c r="L4124" s="850"/>
      <c r="M4124" s="574"/>
      <c r="N4124" s="574"/>
      <c r="O4124" s="844"/>
      <c r="P4124" s="845"/>
      <c r="Q4124" s="849"/>
      <c r="R4124" s="850"/>
      <c r="S4124" s="850"/>
      <c r="T4124" s="850"/>
      <c r="U4124" s="850"/>
      <c r="V4124" s="850"/>
      <c r="W4124" s="851"/>
    </row>
    <row r="4125" spans="2:23" s="256" customFormat="1" ht="17.100000000000001" customHeight="1" x14ac:dyDescent="0.15">
      <c r="B4125" s="522" t="s">
        <v>5</v>
      </c>
      <c r="C4125" s="524"/>
      <c r="D4125" s="827" t="s">
        <v>332</v>
      </c>
      <c r="E4125" s="828"/>
      <c r="F4125" s="849"/>
      <c r="G4125" s="850"/>
      <c r="H4125" s="850"/>
      <c r="I4125" s="850"/>
      <c r="J4125" s="850"/>
      <c r="K4125" s="850"/>
      <c r="L4125" s="850"/>
      <c r="M4125" s="522" t="s">
        <v>5</v>
      </c>
      <c r="N4125" s="524"/>
      <c r="O4125" s="827" t="s">
        <v>332</v>
      </c>
      <c r="P4125" s="828"/>
      <c r="Q4125" s="849"/>
      <c r="R4125" s="850"/>
      <c r="S4125" s="850"/>
      <c r="T4125" s="850"/>
      <c r="U4125" s="850"/>
      <c r="V4125" s="850"/>
      <c r="W4125" s="851"/>
    </row>
    <row r="4126" spans="2:23" s="256" customFormat="1" ht="17.100000000000001" customHeight="1" x14ac:dyDescent="0.15">
      <c r="B4126" s="522" t="s">
        <v>6</v>
      </c>
      <c r="C4126" s="524"/>
      <c r="D4126" s="844" t="s">
        <v>338</v>
      </c>
      <c r="E4126" s="845"/>
      <c r="F4126" s="849"/>
      <c r="G4126" s="850"/>
      <c r="H4126" s="850"/>
      <c r="I4126" s="850"/>
      <c r="J4126" s="850"/>
      <c r="K4126" s="850"/>
      <c r="L4126" s="850"/>
      <c r="M4126" s="522" t="s">
        <v>6</v>
      </c>
      <c r="N4126" s="524"/>
      <c r="O4126" s="844" t="s">
        <v>338</v>
      </c>
      <c r="P4126" s="845"/>
      <c r="Q4126" s="849"/>
      <c r="R4126" s="850"/>
      <c r="S4126" s="850"/>
      <c r="T4126" s="850"/>
      <c r="U4126" s="850"/>
      <c r="V4126" s="850"/>
      <c r="W4126" s="851"/>
    </row>
    <row r="4127" spans="2:23" s="256" customFormat="1" ht="17.100000000000001" customHeight="1" x14ac:dyDescent="0.15">
      <c r="B4127" s="562" t="s">
        <v>29</v>
      </c>
      <c r="C4127" s="831" t="s">
        <v>267</v>
      </c>
      <c r="D4127" s="832"/>
      <c r="E4127" s="260"/>
      <c r="F4127" s="849"/>
      <c r="G4127" s="850"/>
      <c r="H4127" s="850"/>
      <c r="I4127" s="850"/>
      <c r="J4127" s="850"/>
      <c r="K4127" s="850"/>
      <c r="L4127" s="850"/>
      <c r="M4127" s="562" t="s">
        <v>29</v>
      </c>
      <c r="N4127" s="831" t="s">
        <v>267</v>
      </c>
      <c r="O4127" s="832"/>
      <c r="P4127" s="260"/>
      <c r="Q4127" s="849"/>
      <c r="R4127" s="850"/>
      <c r="S4127" s="850"/>
      <c r="T4127" s="850"/>
      <c r="U4127" s="850"/>
      <c r="V4127" s="850"/>
      <c r="W4127" s="851"/>
    </row>
    <row r="4128" spans="2:23" s="256" customFormat="1" ht="17.100000000000001" customHeight="1" x14ac:dyDescent="0.15">
      <c r="B4128" s="565"/>
      <c r="C4128" s="831" t="s">
        <v>268</v>
      </c>
      <c r="D4128" s="832"/>
      <c r="E4128" s="261" t="s">
        <v>551</v>
      </c>
      <c r="F4128" s="852"/>
      <c r="G4128" s="853"/>
      <c r="H4128" s="853"/>
      <c r="I4128" s="853"/>
      <c r="J4128" s="853"/>
      <c r="K4128" s="853"/>
      <c r="L4128" s="853"/>
      <c r="M4128" s="565"/>
      <c r="N4128" s="831" t="s">
        <v>268</v>
      </c>
      <c r="O4128" s="832"/>
      <c r="P4128" s="261" t="s">
        <v>551</v>
      </c>
      <c r="Q4128" s="852"/>
      <c r="R4128" s="853"/>
      <c r="S4128" s="853"/>
      <c r="T4128" s="853"/>
      <c r="U4128" s="853"/>
      <c r="V4128" s="853"/>
      <c r="W4128" s="854"/>
    </row>
    <row r="4129" spans="2:31" s="256" customFormat="1" ht="17.100000000000001" customHeight="1" x14ac:dyDescent="0.15">
      <c r="B4129" s="522" t="s">
        <v>7</v>
      </c>
      <c r="C4129" s="523"/>
      <c r="D4129" s="524"/>
      <c r="E4129" s="833" t="s">
        <v>1237</v>
      </c>
      <c r="F4129" s="834"/>
      <c r="G4129" s="834"/>
      <c r="H4129" s="834"/>
      <c r="I4129" s="834"/>
      <c r="J4129" s="834"/>
      <c r="K4129" s="834"/>
      <c r="L4129" s="835"/>
      <c r="M4129" s="522" t="s">
        <v>7</v>
      </c>
      <c r="N4129" s="523"/>
      <c r="O4129" s="524"/>
      <c r="P4129" s="833" t="s">
        <v>1157</v>
      </c>
      <c r="Q4129" s="834"/>
      <c r="R4129" s="834"/>
      <c r="S4129" s="834"/>
      <c r="T4129" s="834"/>
      <c r="U4129" s="834"/>
      <c r="V4129" s="834"/>
      <c r="W4129" s="835"/>
    </row>
    <row r="4130" spans="2:31" s="256" customFormat="1" ht="17.100000000000001" customHeight="1" x14ac:dyDescent="0.15">
      <c r="B4130" s="522" t="s">
        <v>46</v>
      </c>
      <c r="C4130" s="523"/>
      <c r="D4130" s="524"/>
      <c r="E4130" s="813" t="s">
        <v>1412</v>
      </c>
      <c r="F4130" s="814"/>
      <c r="G4130" s="814"/>
      <c r="H4130" s="814"/>
      <c r="I4130" s="814"/>
      <c r="J4130" s="814"/>
      <c r="K4130" s="814"/>
      <c r="L4130" s="815"/>
      <c r="M4130" s="522" t="s">
        <v>46</v>
      </c>
      <c r="N4130" s="523"/>
      <c r="O4130" s="524"/>
      <c r="P4130" s="813" t="s">
        <v>1158</v>
      </c>
      <c r="Q4130" s="814"/>
      <c r="R4130" s="814"/>
      <c r="S4130" s="814"/>
      <c r="T4130" s="814"/>
      <c r="U4130" s="814"/>
      <c r="V4130" s="814"/>
      <c r="W4130" s="815"/>
    </row>
    <row r="4131" spans="2:31" s="256" customFormat="1" ht="17.100000000000001" customHeight="1" x14ac:dyDescent="0.15">
      <c r="B4131" s="522" t="s">
        <v>270</v>
      </c>
      <c r="C4131" s="523"/>
      <c r="D4131" s="524"/>
      <c r="E4131" s="813" t="s">
        <v>516</v>
      </c>
      <c r="F4131" s="814"/>
      <c r="G4131" s="814"/>
      <c r="H4131" s="814"/>
      <c r="I4131" s="814"/>
      <c r="J4131" s="814"/>
      <c r="K4131" s="814"/>
      <c r="L4131" s="815"/>
      <c r="M4131" s="522" t="s">
        <v>270</v>
      </c>
      <c r="N4131" s="523"/>
      <c r="O4131" s="524"/>
      <c r="P4131" s="813" t="s">
        <v>516</v>
      </c>
      <c r="Q4131" s="814"/>
      <c r="R4131" s="814"/>
      <c r="S4131" s="814"/>
      <c r="T4131" s="814"/>
      <c r="U4131" s="814"/>
      <c r="V4131" s="814"/>
      <c r="W4131" s="815"/>
    </row>
    <row r="4132" spans="2:31" s="256" customFormat="1" ht="17.100000000000001" customHeight="1" x14ac:dyDescent="0.15">
      <c r="B4132" s="522" t="s">
        <v>289</v>
      </c>
      <c r="C4132" s="523"/>
      <c r="D4132" s="524"/>
      <c r="E4132" s="862" t="s">
        <v>552</v>
      </c>
      <c r="F4132" s="863"/>
      <c r="G4132" s="864"/>
      <c r="H4132" s="816" t="s">
        <v>8</v>
      </c>
      <c r="I4132" s="817"/>
      <c r="J4132" s="818"/>
      <c r="K4132" s="819"/>
      <c r="L4132" s="820"/>
      <c r="M4132" s="522" t="s">
        <v>289</v>
      </c>
      <c r="N4132" s="523"/>
      <c r="O4132" s="524"/>
      <c r="P4132" s="862" t="s">
        <v>552</v>
      </c>
      <c r="Q4132" s="863"/>
      <c r="R4132" s="864"/>
      <c r="S4132" s="816" t="s">
        <v>8</v>
      </c>
      <c r="T4132" s="817"/>
      <c r="U4132" s="818"/>
      <c r="V4132" s="819"/>
      <c r="W4132" s="820"/>
    </row>
    <row r="4133" spans="2:31" s="256" customFormat="1" ht="17.100000000000001" customHeight="1" x14ac:dyDescent="0.15">
      <c r="B4133" s="865" t="s">
        <v>567</v>
      </c>
      <c r="C4133" s="866"/>
      <c r="D4133" s="821" t="s">
        <v>1109</v>
      </c>
      <c r="E4133" s="822"/>
      <c r="F4133" s="822"/>
      <c r="G4133" s="822"/>
      <c r="H4133" s="822"/>
      <c r="I4133" s="822"/>
      <c r="J4133" s="822"/>
      <c r="K4133" s="822"/>
      <c r="L4133" s="823"/>
      <c r="M4133" s="522" t="s">
        <v>567</v>
      </c>
      <c r="N4133" s="524"/>
      <c r="O4133" s="821" t="s">
        <v>1108</v>
      </c>
      <c r="P4133" s="822"/>
      <c r="Q4133" s="822"/>
      <c r="R4133" s="822"/>
      <c r="S4133" s="822"/>
      <c r="T4133" s="822"/>
      <c r="U4133" s="822"/>
      <c r="V4133" s="822"/>
      <c r="W4133" s="823"/>
    </row>
    <row r="4134" spans="2:31" ht="15" customHeight="1" x14ac:dyDescent="0.15">
      <c r="B4134" s="263"/>
      <c r="C4134" s="824" t="s">
        <v>568</v>
      </c>
      <c r="D4134" s="825"/>
      <c r="E4134" s="825"/>
      <c r="F4134" s="825"/>
      <c r="G4134" s="825"/>
      <c r="H4134" s="825"/>
      <c r="I4134" s="825"/>
      <c r="J4134" s="825"/>
      <c r="K4134" s="825"/>
      <c r="L4134" s="825"/>
      <c r="M4134" s="263"/>
      <c r="N4134" s="263" t="s">
        <v>569</v>
      </c>
      <c r="O4134" s="263"/>
      <c r="P4134" s="263"/>
      <c r="Q4134" s="263"/>
      <c r="R4134" s="263"/>
      <c r="S4134" s="263"/>
      <c r="T4134" s="263"/>
      <c r="U4134" s="263"/>
      <c r="V4134" s="263"/>
      <c r="W4134" s="263"/>
      <c r="AA4134" s="256"/>
      <c r="AB4134" s="256"/>
      <c r="AC4134" s="256"/>
      <c r="AD4134" s="256"/>
      <c r="AE4134" s="256"/>
    </row>
    <row r="4135" spans="2:31" ht="15" customHeight="1" x14ac:dyDescent="0.15">
      <c r="B4135" s="263"/>
      <c r="C4135" s="826"/>
      <c r="D4135" s="826"/>
      <c r="E4135" s="826"/>
      <c r="F4135" s="826"/>
      <c r="G4135" s="826"/>
      <c r="H4135" s="826"/>
      <c r="I4135" s="826"/>
      <c r="J4135" s="826"/>
      <c r="K4135" s="826"/>
      <c r="L4135" s="826"/>
      <c r="M4135" s="263"/>
      <c r="N4135" s="263" t="s">
        <v>570</v>
      </c>
      <c r="O4135" s="263"/>
      <c r="P4135" s="263"/>
      <c r="Q4135" s="263"/>
      <c r="R4135" s="263"/>
      <c r="S4135" s="263"/>
      <c r="T4135" s="263"/>
      <c r="U4135" s="263"/>
      <c r="V4135" s="263"/>
      <c r="W4135" s="263"/>
      <c r="AA4135" s="256"/>
      <c r="AB4135" s="256"/>
      <c r="AC4135" s="256"/>
      <c r="AD4135" s="256"/>
      <c r="AE4135" s="256"/>
    </row>
    <row r="4136" spans="2:31" ht="15" customHeight="1" x14ac:dyDescent="0.15">
      <c r="C4136" s="263" t="s">
        <v>571</v>
      </c>
      <c r="N4136" s="264" t="s">
        <v>517</v>
      </c>
      <c r="O4136" s="264"/>
      <c r="P4136" s="264"/>
      <c r="Q4136" s="264"/>
      <c r="R4136" s="264"/>
      <c r="S4136" s="264"/>
      <c r="T4136" s="264"/>
      <c r="U4136" s="264"/>
      <c r="V4136" s="264"/>
      <c r="AA4136" s="256"/>
      <c r="AB4136" s="256"/>
      <c r="AC4136" s="256"/>
      <c r="AD4136" s="256"/>
      <c r="AE4136" s="256"/>
    </row>
    <row r="4137" spans="2:31" ht="15" customHeight="1" x14ac:dyDescent="0.15">
      <c r="C4137" s="263" t="s">
        <v>573</v>
      </c>
      <c r="N4137" s="264" t="s">
        <v>572</v>
      </c>
      <c r="O4137" s="264"/>
      <c r="P4137" s="264"/>
      <c r="Q4137" s="264"/>
      <c r="R4137" s="264"/>
      <c r="S4137" s="264"/>
      <c r="T4137" s="264"/>
      <c r="U4137" s="264"/>
      <c r="V4137" s="264"/>
      <c r="AA4137" s="256"/>
      <c r="AB4137" s="256"/>
      <c r="AC4137" s="256"/>
      <c r="AD4137" s="256"/>
      <c r="AE4137" s="256"/>
    </row>
    <row r="4138" spans="2:31" x14ac:dyDescent="0.15">
      <c r="C4138" s="264" t="s">
        <v>542</v>
      </c>
      <c r="N4138" s="264" t="s">
        <v>450</v>
      </c>
      <c r="O4138" s="264"/>
      <c r="P4138" s="264"/>
      <c r="Q4138" s="264"/>
      <c r="R4138" s="264"/>
      <c r="S4138" s="264"/>
      <c r="T4138" s="264"/>
      <c r="U4138" s="264"/>
      <c r="V4138" s="264"/>
      <c r="AA4138" s="256"/>
      <c r="AB4138" s="256"/>
      <c r="AC4138" s="256"/>
      <c r="AD4138" s="256"/>
      <c r="AE4138" s="256"/>
    </row>
    <row r="4139" spans="2:31" x14ac:dyDescent="0.15">
      <c r="N4139" s="264"/>
      <c r="AA4139" s="256"/>
      <c r="AB4139" s="256"/>
      <c r="AC4139" s="256"/>
      <c r="AD4139" s="256"/>
      <c r="AE4139" s="256"/>
    </row>
    <row r="4140" spans="2:31" x14ac:dyDescent="0.15">
      <c r="N4140" s="264"/>
      <c r="AA4140" s="256"/>
      <c r="AB4140" s="256"/>
      <c r="AC4140" s="256"/>
      <c r="AD4140" s="256"/>
      <c r="AE4140" s="256"/>
    </row>
    <row r="4141" spans="2:31" ht="9" customHeight="1" x14ac:dyDescent="0.15">
      <c r="AA4141" s="256"/>
      <c r="AB4141" s="256"/>
      <c r="AC4141" s="256"/>
      <c r="AD4141" s="256"/>
      <c r="AE4141" s="256"/>
    </row>
    <row r="4142" spans="2:31" s="256" customFormat="1" ht="22.5" customHeight="1" x14ac:dyDescent="0.15">
      <c r="B4142" s="867" t="s">
        <v>563</v>
      </c>
      <c r="C4142" s="867"/>
      <c r="D4142" s="867"/>
      <c r="E4142" s="867"/>
      <c r="F4142" s="867"/>
      <c r="G4142" s="867"/>
      <c r="H4142" s="867"/>
      <c r="I4142" s="867"/>
      <c r="J4142" s="867"/>
      <c r="K4142" s="867"/>
      <c r="L4142" s="867"/>
      <c r="M4142" s="867"/>
      <c r="N4142" s="867"/>
      <c r="O4142" s="867"/>
      <c r="P4142" s="867"/>
      <c r="Q4142" s="867"/>
      <c r="R4142" s="867"/>
      <c r="S4142" s="867"/>
      <c r="T4142" s="867"/>
      <c r="U4142" s="867"/>
      <c r="V4142" s="867"/>
      <c r="W4142" s="867"/>
      <c r="Y4142" s="242" t="s">
        <v>551</v>
      </c>
    </row>
    <row r="4143" spans="2:31" s="256" customFormat="1" ht="20.100000000000001" customHeight="1" x14ac:dyDescent="0.15">
      <c r="B4143" s="258" t="s">
        <v>27</v>
      </c>
      <c r="C4143" s="258"/>
      <c r="D4143" s="868" t="str">
        <f>D4098</f>
        <v>ミネトンネル</v>
      </c>
      <c r="E4143" s="868"/>
      <c r="F4143" s="868"/>
      <c r="G4143" s="868"/>
      <c r="H4143" s="869" t="s">
        <v>28</v>
      </c>
      <c r="I4143" s="869"/>
      <c r="J4143" s="870" t="str">
        <f>J4098</f>
        <v>一般国道　316号</v>
      </c>
      <c r="K4143" s="870"/>
      <c r="L4143" s="870"/>
      <c r="M4143" s="871" t="s">
        <v>255</v>
      </c>
      <c r="N4143" s="871"/>
      <c r="O4143" s="871"/>
      <c r="P4143" s="872" t="str">
        <f>P4098</f>
        <v>株式会社ニュージェック</v>
      </c>
      <c r="Q4143" s="872"/>
      <c r="R4143" s="872"/>
      <c r="S4143" s="562" t="s">
        <v>220</v>
      </c>
      <c r="T4143" s="564"/>
      <c r="U4143" s="873">
        <f>U4098</f>
        <v>44294</v>
      </c>
      <c r="V4143" s="874"/>
      <c r="W4143" s="875"/>
      <c r="Y4143" s="242" t="s">
        <v>554</v>
      </c>
    </row>
    <row r="4144" spans="2:31" s="256" customFormat="1" ht="20.100000000000001" customHeight="1" x14ac:dyDescent="0.15">
      <c r="B4144" s="259" t="s">
        <v>0</v>
      </c>
      <c r="C4144" s="259"/>
      <c r="D4144" s="879" t="str">
        <f>D4099</f>
        <v>美祢トンネル</v>
      </c>
      <c r="E4144" s="879"/>
      <c r="F4144" s="879"/>
      <c r="G4144" s="879"/>
      <c r="H4144" s="541" t="s">
        <v>1</v>
      </c>
      <c r="I4144" s="541"/>
      <c r="J4144" s="870" t="str">
        <f>J4099</f>
        <v>宇部土木建築事務所</v>
      </c>
      <c r="K4144" s="870"/>
      <c r="L4144" s="870"/>
      <c r="M4144" s="871" t="s">
        <v>256</v>
      </c>
      <c r="N4144" s="871"/>
      <c r="O4144" s="871"/>
      <c r="P4144" s="872" t="str">
        <f>P4099</f>
        <v>石村　勝伸</v>
      </c>
      <c r="Q4144" s="872"/>
      <c r="R4144" s="872"/>
      <c r="S4144" s="705"/>
      <c r="T4144" s="706"/>
      <c r="U4144" s="876"/>
      <c r="V4144" s="877"/>
      <c r="W4144" s="878"/>
      <c r="Y4144" s="242" t="s">
        <v>54</v>
      </c>
    </row>
    <row r="4145" spans="2:31" s="256" customFormat="1" ht="20.100000000000001" customHeight="1" x14ac:dyDescent="0.15">
      <c r="B4145" s="861" t="s">
        <v>564</v>
      </c>
      <c r="C4145" s="839" t="s">
        <v>565</v>
      </c>
      <c r="D4145" s="883" t="s">
        <v>804</v>
      </c>
      <c r="E4145" s="884"/>
      <c r="F4145" s="846"/>
      <c r="G4145" s="847"/>
      <c r="H4145" s="847"/>
      <c r="I4145" s="847"/>
      <c r="J4145" s="847"/>
      <c r="K4145" s="847"/>
      <c r="L4145" s="847"/>
      <c r="M4145" s="861" t="s">
        <v>564</v>
      </c>
      <c r="N4145" s="839" t="s">
        <v>565</v>
      </c>
      <c r="O4145" s="883" t="s">
        <v>806</v>
      </c>
      <c r="P4145" s="884"/>
      <c r="Q4145" s="846"/>
      <c r="R4145" s="847"/>
      <c r="S4145" s="847"/>
      <c r="T4145" s="847"/>
      <c r="U4145" s="847"/>
      <c r="V4145" s="847"/>
      <c r="W4145" s="848"/>
      <c r="Y4145" s="242" t="s">
        <v>55</v>
      </c>
    </row>
    <row r="4146" spans="2:31" s="256" customFormat="1" ht="20.100000000000001" customHeight="1" x14ac:dyDescent="0.15">
      <c r="B4146" s="859"/>
      <c r="C4146" s="830"/>
      <c r="D4146" s="880"/>
      <c r="E4146" s="881"/>
      <c r="F4146" s="849"/>
      <c r="G4146" s="850"/>
      <c r="H4146" s="850"/>
      <c r="I4146" s="850"/>
      <c r="J4146" s="850"/>
      <c r="K4146" s="850"/>
      <c r="L4146" s="850"/>
      <c r="M4146" s="859"/>
      <c r="N4146" s="830"/>
      <c r="O4146" s="880"/>
      <c r="P4146" s="881"/>
      <c r="Q4146" s="849"/>
      <c r="R4146" s="850"/>
      <c r="S4146" s="850"/>
      <c r="T4146" s="850"/>
      <c r="U4146" s="850"/>
      <c r="V4146" s="850"/>
      <c r="W4146" s="851"/>
    </row>
    <row r="4147" spans="2:31" s="256" customFormat="1" ht="20.100000000000001" customHeight="1" x14ac:dyDescent="0.15">
      <c r="B4147" s="859"/>
      <c r="C4147" s="839" t="s">
        <v>2</v>
      </c>
      <c r="D4147" s="842">
        <v>2</v>
      </c>
      <c r="E4147" s="843"/>
      <c r="F4147" s="849"/>
      <c r="G4147" s="850"/>
      <c r="H4147" s="850"/>
      <c r="I4147" s="850"/>
      <c r="J4147" s="850"/>
      <c r="K4147" s="850"/>
      <c r="L4147" s="850"/>
      <c r="M4147" s="859"/>
      <c r="N4147" s="839" t="s">
        <v>2</v>
      </c>
      <c r="O4147" s="842">
        <v>1</v>
      </c>
      <c r="P4147" s="843"/>
      <c r="Q4147" s="849"/>
      <c r="R4147" s="850"/>
      <c r="S4147" s="850"/>
      <c r="T4147" s="850"/>
      <c r="U4147" s="850"/>
      <c r="V4147" s="850"/>
      <c r="W4147" s="851"/>
    </row>
    <row r="4148" spans="2:31" s="256" customFormat="1" ht="20.100000000000001" customHeight="1" x14ac:dyDescent="0.15">
      <c r="B4148" s="860"/>
      <c r="C4148" s="830"/>
      <c r="D4148" s="844"/>
      <c r="E4148" s="845"/>
      <c r="F4148" s="849"/>
      <c r="G4148" s="850"/>
      <c r="H4148" s="850"/>
      <c r="I4148" s="850"/>
      <c r="J4148" s="850"/>
      <c r="K4148" s="850"/>
      <c r="L4148" s="850"/>
      <c r="M4148" s="860"/>
      <c r="N4148" s="830"/>
      <c r="O4148" s="844"/>
      <c r="P4148" s="845"/>
      <c r="Q4148" s="849"/>
      <c r="R4148" s="850"/>
      <c r="S4148" s="850"/>
      <c r="T4148" s="850"/>
      <c r="U4148" s="850"/>
      <c r="V4148" s="850"/>
      <c r="W4148" s="851"/>
    </row>
    <row r="4149" spans="2:31" s="256" customFormat="1" ht="17.100000000000001" customHeight="1" x14ac:dyDescent="0.15">
      <c r="B4149" s="574" t="s">
        <v>566</v>
      </c>
      <c r="C4149" s="574" t="s">
        <v>3</v>
      </c>
      <c r="D4149" s="842" t="s">
        <v>331</v>
      </c>
      <c r="E4149" s="843"/>
      <c r="F4149" s="849"/>
      <c r="G4149" s="850"/>
      <c r="H4149" s="850"/>
      <c r="I4149" s="850"/>
      <c r="J4149" s="850"/>
      <c r="K4149" s="850"/>
      <c r="L4149" s="850"/>
      <c r="M4149" s="574" t="s">
        <v>566</v>
      </c>
      <c r="N4149" s="574" t="s">
        <v>3</v>
      </c>
      <c r="O4149" s="842" t="s">
        <v>534</v>
      </c>
      <c r="P4149" s="843"/>
      <c r="Q4149" s="849"/>
      <c r="R4149" s="850"/>
      <c r="S4149" s="850"/>
      <c r="T4149" s="850"/>
      <c r="U4149" s="850"/>
      <c r="V4149" s="850"/>
      <c r="W4149" s="851"/>
      <c r="AA4149" s="257"/>
      <c r="AB4149" s="257"/>
      <c r="AC4149" s="257"/>
      <c r="AD4149" s="257"/>
      <c r="AE4149" s="257"/>
    </row>
    <row r="4150" spans="2:31" s="256" customFormat="1" ht="17.100000000000001" customHeight="1" x14ac:dyDescent="0.15">
      <c r="B4150" s="574"/>
      <c r="C4150" s="574"/>
      <c r="D4150" s="844"/>
      <c r="E4150" s="845"/>
      <c r="F4150" s="849"/>
      <c r="G4150" s="850"/>
      <c r="H4150" s="850"/>
      <c r="I4150" s="850"/>
      <c r="J4150" s="850"/>
      <c r="K4150" s="850"/>
      <c r="L4150" s="850"/>
      <c r="M4150" s="574"/>
      <c r="N4150" s="574"/>
      <c r="O4150" s="844"/>
      <c r="P4150" s="845"/>
      <c r="Q4150" s="849"/>
      <c r="R4150" s="850"/>
      <c r="S4150" s="850"/>
      <c r="T4150" s="850"/>
      <c r="U4150" s="850"/>
      <c r="V4150" s="850"/>
      <c r="W4150" s="851"/>
      <c r="AA4150" s="257"/>
      <c r="AB4150" s="257"/>
      <c r="AC4150" s="257"/>
      <c r="AD4150" s="257"/>
      <c r="AE4150" s="257"/>
    </row>
    <row r="4151" spans="2:31" s="256" customFormat="1" ht="17.100000000000001" customHeight="1" x14ac:dyDescent="0.15">
      <c r="B4151" s="574"/>
      <c r="C4151" s="574" t="s">
        <v>4</v>
      </c>
      <c r="D4151" s="842" t="s">
        <v>356</v>
      </c>
      <c r="E4151" s="843"/>
      <c r="F4151" s="849"/>
      <c r="G4151" s="850"/>
      <c r="H4151" s="850"/>
      <c r="I4151" s="850"/>
      <c r="J4151" s="850"/>
      <c r="K4151" s="850"/>
      <c r="L4151" s="850"/>
      <c r="M4151" s="574"/>
      <c r="N4151" s="574" t="s">
        <v>4</v>
      </c>
      <c r="O4151" s="842" t="s">
        <v>485</v>
      </c>
      <c r="P4151" s="843"/>
      <c r="Q4151" s="849"/>
      <c r="R4151" s="850"/>
      <c r="S4151" s="850"/>
      <c r="T4151" s="850"/>
      <c r="U4151" s="850"/>
      <c r="V4151" s="850"/>
      <c r="W4151" s="851"/>
      <c r="AA4151" s="257"/>
      <c r="AB4151" s="257"/>
      <c r="AC4151" s="257"/>
      <c r="AD4151" s="257"/>
      <c r="AE4151" s="257"/>
    </row>
    <row r="4152" spans="2:31" s="256" customFormat="1" ht="17.100000000000001" customHeight="1" x14ac:dyDescent="0.15">
      <c r="B4152" s="574"/>
      <c r="C4152" s="574"/>
      <c r="D4152" s="844"/>
      <c r="E4152" s="845"/>
      <c r="F4152" s="849"/>
      <c r="G4152" s="850"/>
      <c r="H4152" s="850"/>
      <c r="I4152" s="850"/>
      <c r="J4152" s="850"/>
      <c r="K4152" s="850"/>
      <c r="L4152" s="850"/>
      <c r="M4152" s="574"/>
      <c r="N4152" s="574"/>
      <c r="O4152" s="844"/>
      <c r="P4152" s="845"/>
      <c r="Q4152" s="849"/>
      <c r="R4152" s="850"/>
      <c r="S4152" s="850"/>
      <c r="T4152" s="850"/>
      <c r="U4152" s="850"/>
      <c r="V4152" s="850"/>
      <c r="W4152" s="851"/>
      <c r="AA4152" s="257"/>
      <c r="AB4152" s="257"/>
      <c r="AC4152" s="257"/>
      <c r="AD4152" s="257"/>
      <c r="AE4152" s="257"/>
    </row>
    <row r="4153" spans="2:31" s="256" customFormat="1" ht="17.100000000000001" customHeight="1" x14ac:dyDescent="0.15">
      <c r="B4153" s="522" t="s">
        <v>5</v>
      </c>
      <c r="C4153" s="524"/>
      <c r="D4153" s="827" t="s">
        <v>332</v>
      </c>
      <c r="E4153" s="828"/>
      <c r="F4153" s="849"/>
      <c r="G4153" s="850"/>
      <c r="H4153" s="850"/>
      <c r="I4153" s="850"/>
      <c r="J4153" s="850"/>
      <c r="K4153" s="850"/>
      <c r="L4153" s="850"/>
      <c r="M4153" s="522" t="s">
        <v>5</v>
      </c>
      <c r="N4153" s="524"/>
      <c r="O4153" s="827" t="s">
        <v>332</v>
      </c>
      <c r="P4153" s="828"/>
      <c r="Q4153" s="849"/>
      <c r="R4153" s="850"/>
      <c r="S4153" s="850"/>
      <c r="T4153" s="850"/>
      <c r="U4153" s="850"/>
      <c r="V4153" s="850"/>
      <c r="W4153" s="851"/>
      <c r="AA4153" s="257"/>
      <c r="AB4153" s="257"/>
      <c r="AC4153" s="257"/>
      <c r="AD4153" s="257"/>
      <c r="AE4153" s="257"/>
    </row>
    <row r="4154" spans="2:31" s="256" customFormat="1" ht="17.100000000000001" customHeight="1" x14ac:dyDescent="0.15">
      <c r="B4154" s="522" t="s">
        <v>6</v>
      </c>
      <c r="C4154" s="524"/>
      <c r="D4154" s="844" t="s">
        <v>349</v>
      </c>
      <c r="E4154" s="845"/>
      <c r="F4154" s="849"/>
      <c r="G4154" s="850"/>
      <c r="H4154" s="850"/>
      <c r="I4154" s="850"/>
      <c r="J4154" s="850"/>
      <c r="K4154" s="850"/>
      <c r="L4154" s="850"/>
      <c r="M4154" s="522" t="s">
        <v>6</v>
      </c>
      <c r="N4154" s="524"/>
      <c r="O4154" s="844" t="s">
        <v>338</v>
      </c>
      <c r="P4154" s="845"/>
      <c r="Q4154" s="849"/>
      <c r="R4154" s="850"/>
      <c r="S4154" s="850"/>
      <c r="T4154" s="850"/>
      <c r="U4154" s="850"/>
      <c r="V4154" s="850"/>
      <c r="W4154" s="851"/>
    </row>
    <row r="4155" spans="2:31" s="256" customFormat="1" ht="17.100000000000001" customHeight="1" x14ac:dyDescent="0.15">
      <c r="B4155" s="562" t="s">
        <v>29</v>
      </c>
      <c r="C4155" s="831" t="s">
        <v>267</v>
      </c>
      <c r="D4155" s="832"/>
      <c r="E4155" s="260"/>
      <c r="F4155" s="849"/>
      <c r="G4155" s="850"/>
      <c r="H4155" s="850"/>
      <c r="I4155" s="850"/>
      <c r="J4155" s="850"/>
      <c r="K4155" s="850"/>
      <c r="L4155" s="850"/>
      <c r="M4155" s="562" t="s">
        <v>29</v>
      </c>
      <c r="N4155" s="831" t="s">
        <v>267</v>
      </c>
      <c r="O4155" s="832"/>
      <c r="P4155" s="260"/>
      <c r="Q4155" s="849"/>
      <c r="R4155" s="850"/>
      <c r="S4155" s="850"/>
      <c r="T4155" s="850"/>
      <c r="U4155" s="850"/>
      <c r="V4155" s="850"/>
      <c r="W4155" s="851"/>
    </row>
    <row r="4156" spans="2:31" s="256" customFormat="1" ht="17.100000000000001" customHeight="1" x14ac:dyDescent="0.15">
      <c r="B4156" s="565"/>
      <c r="C4156" s="831" t="s">
        <v>268</v>
      </c>
      <c r="D4156" s="832"/>
      <c r="E4156" s="261" t="s">
        <v>554</v>
      </c>
      <c r="F4156" s="852"/>
      <c r="G4156" s="853"/>
      <c r="H4156" s="853"/>
      <c r="I4156" s="853"/>
      <c r="J4156" s="853"/>
      <c r="K4156" s="853"/>
      <c r="L4156" s="853"/>
      <c r="M4156" s="565"/>
      <c r="N4156" s="831" t="s">
        <v>268</v>
      </c>
      <c r="O4156" s="832"/>
      <c r="P4156" s="261" t="s">
        <v>551</v>
      </c>
      <c r="Q4156" s="852"/>
      <c r="R4156" s="853"/>
      <c r="S4156" s="853"/>
      <c r="T4156" s="853"/>
      <c r="U4156" s="853"/>
      <c r="V4156" s="853"/>
      <c r="W4156" s="854"/>
    </row>
    <row r="4157" spans="2:31" s="256" customFormat="1" ht="17.100000000000001" customHeight="1" x14ac:dyDescent="0.15">
      <c r="B4157" s="522" t="s">
        <v>7</v>
      </c>
      <c r="C4157" s="523"/>
      <c r="D4157" s="524"/>
      <c r="E4157" s="833" t="s">
        <v>1554</v>
      </c>
      <c r="F4157" s="857"/>
      <c r="G4157" s="857"/>
      <c r="H4157" s="857"/>
      <c r="I4157" s="857"/>
      <c r="J4157" s="857"/>
      <c r="K4157" s="857"/>
      <c r="L4157" s="858"/>
      <c r="M4157" s="522" t="s">
        <v>7</v>
      </c>
      <c r="N4157" s="523"/>
      <c r="O4157" s="524"/>
      <c r="P4157" s="833" t="s">
        <v>1186</v>
      </c>
      <c r="Q4157" s="834"/>
      <c r="R4157" s="834"/>
      <c r="S4157" s="834"/>
      <c r="T4157" s="834"/>
      <c r="U4157" s="834"/>
      <c r="V4157" s="834"/>
      <c r="W4157" s="835"/>
    </row>
    <row r="4158" spans="2:31" s="256" customFormat="1" ht="17.100000000000001" customHeight="1" x14ac:dyDescent="0.15">
      <c r="B4158" s="522" t="s">
        <v>46</v>
      </c>
      <c r="C4158" s="523"/>
      <c r="D4158" s="524"/>
      <c r="E4158" s="813" t="s">
        <v>1100</v>
      </c>
      <c r="F4158" s="814"/>
      <c r="G4158" s="814"/>
      <c r="H4158" s="814"/>
      <c r="I4158" s="814"/>
      <c r="J4158" s="814"/>
      <c r="K4158" s="814"/>
      <c r="L4158" s="815"/>
      <c r="M4158" s="522" t="s">
        <v>46</v>
      </c>
      <c r="N4158" s="523"/>
      <c r="O4158" s="524"/>
      <c r="P4158" s="813" t="s">
        <v>1187</v>
      </c>
      <c r="Q4158" s="814"/>
      <c r="R4158" s="814"/>
      <c r="S4158" s="814"/>
      <c r="T4158" s="814"/>
      <c r="U4158" s="814"/>
      <c r="V4158" s="814"/>
      <c r="W4158" s="815"/>
    </row>
    <row r="4159" spans="2:31" s="256" customFormat="1" ht="17.100000000000001" customHeight="1" x14ac:dyDescent="0.15">
      <c r="B4159" s="522" t="s">
        <v>270</v>
      </c>
      <c r="C4159" s="523"/>
      <c r="D4159" s="524"/>
      <c r="E4159" s="813" t="s">
        <v>516</v>
      </c>
      <c r="F4159" s="814"/>
      <c r="G4159" s="814"/>
      <c r="H4159" s="855"/>
      <c r="I4159" s="855"/>
      <c r="J4159" s="855"/>
      <c r="K4159" s="855"/>
      <c r="L4159" s="856"/>
      <c r="M4159" s="522" t="s">
        <v>270</v>
      </c>
      <c r="N4159" s="523"/>
      <c r="O4159" s="524"/>
      <c r="P4159" s="813" t="s">
        <v>516</v>
      </c>
      <c r="Q4159" s="814"/>
      <c r="R4159" s="814"/>
      <c r="S4159" s="814"/>
      <c r="T4159" s="814"/>
      <c r="U4159" s="814"/>
      <c r="V4159" s="814"/>
      <c r="W4159" s="815"/>
    </row>
    <row r="4160" spans="2:31" s="256" customFormat="1" ht="17.100000000000001" customHeight="1" x14ac:dyDescent="0.15">
      <c r="B4160" s="522" t="s">
        <v>289</v>
      </c>
      <c r="C4160" s="523"/>
      <c r="D4160" s="524"/>
      <c r="E4160" s="813" t="s">
        <v>555</v>
      </c>
      <c r="F4160" s="814"/>
      <c r="G4160" s="814"/>
      <c r="H4160" s="816" t="s">
        <v>8</v>
      </c>
      <c r="I4160" s="817"/>
      <c r="J4160" s="818"/>
      <c r="K4160" s="819"/>
      <c r="L4160" s="820"/>
      <c r="M4160" s="522" t="s">
        <v>289</v>
      </c>
      <c r="N4160" s="523"/>
      <c r="O4160" s="524"/>
      <c r="P4160" s="862" t="s">
        <v>552</v>
      </c>
      <c r="Q4160" s="863"/>
      <c r="R4160" s="864"/>
      <c r="S4160" s="816" t="s">
        <v>8</v>
      </c>
      <c r="T4160" s="817"/>
      <c r="U4160" s="818"/>
      <c r="V4160" s="819"/>
      <c r="W4160" s="820"/>
    </row>
    <row r="4161" spans="2:23" s="256" customFormat="1" ht="17.100000000000001" customHeight="1" x14ac:dyDescent="0.15">
      <c r="B4161" s="865" t="s">
        <v>567</v>
      </c>
      <c r="C4161" s="882"/>
      <c r="D4161" s="821" t="s">
        <v>1760</v>
      </c>
      <c r="E4161" s="822"/>
      <c r="F4161" s="822"/>
      <c r="G4161" s="822"/>
      <c r="H4161" s="822"/>
      <c r="I4161" s="822"/>
      <c r="J4161" s="822"/>
      <c r="K4161" s="822"/>
      <c r="L4161" s="823"/>
      <c r="M4161" s="865" t="s">
        <v>567</v>
      </c>
      <c r="N4161" s="866"/>
      <c r="O4161" s="821" t="s">
        <v>1109</v>
      </c>
      <c r="P4161" s="822"/>
      <c r="Q4161" s="822"/>
      <c r="R4161" s="822"/>
      <c r="S4161" s="822"/>
      <c r="T4161" s="822"/>
      <c r="U4161" s="822"/>
      <c r="V4161" s="822"/>
      <c r="W4161" s="823"/>
    </row>
    <row r="4162" spans="2:23" s="256" customFormat="1" ht="20.100000000000001" customHeight="1" x14ac:dyDescent="0.15">
      <c r="B4162" s="861" t="s">
        <v>564</v>
      </c>
      <c r="C4162" s="839" t="s">
        <v>565</v>
      </c>
      <c r="D4162" s="883" t="s">
        <v>806</v>
      </c>
      <c r="E4162" s="884"/>
      <c r="F4162" s="846"/>
      <c r="G4162" s="847"/>
      <c r="H4162" s="847"/>
      <c r="I4162" s="847"/>
      <c r="J4162" s="847"/>
      <c r="K4162" s="847"/>
      <c r="L4162" s="848"/>
      <c r="M4162" s="861" t="s">
        <v>564</v>
      </c>
      <c r="N4162" s="839" t="s">
        <v>565</v>
      </c>
      <c r="O4162" s="883" t="s">
        <v>807</v>
      </c>
      <c r="P4162" s="884"/>
      <c r="Q4162" s="846"/>
      <c r="R4162" s="847"/>
      <c r="S4162" s="847"/>
      <c r="T4162" s="847"/>
      <c r="U4162" s="847"/>
      <c r="V4162" s="847"/>
      <c r="W4162" s="848"/>
    </row>
    <row r="4163" spans="2:23" s="256" customFormat="1" ht="20.100000000000001" customHeight="1" x14ac:dyDescent="0.15">
      <c r="B4163" s="859"/>
      <c r="C4163" s="830"/>
      <c r="D4163" s="880"/>
      <c r="E4163" s="881"/>
      <c r="F4163" s="849"/>
      <c r="G4163" s="850"/>
      <c r="H4163" s="850"/>
      <c r="I4163" s="850"/>
      <c r="J4163" s="850"/>
      <c r="K4163" s="850"/>
      <c r="L4163" s="851"/>
      <c r="M4163" s="859"/>
      <c r="N4163" s="830"/>
      <c r="O4163" s="880"/>
      <c r="P4163" s="881"/>
      <c r="Q4163" s="849"/>
      <c r="R4163" s="850"/>
      <c r="S4163" s="850"/>
      <c r="T4163" s="850"/>
      <c r="U4163" s="850"/>
      <c r="V4163" s="850"/>
      <c r="W4163" s="851"/>
    </row>
    <row r="4164" spans="2:23" s="256" customFormat="1" ht="20.100000000000001" customHeight="1" x14ac:dyDescent="0.15">
      <c r="B4164" s="859"/>
      <c r="C4164" s="839" t="s">
        <v>2</v>
      </c>
      <c r="D4164" s="842">
        <v>2</v>
      </c>
      <c r="E4164" s="843"/>
      <c r="F4164" s="849"/>
      <c r="G4164" s="850"/>
      <c r="H4164" s="850"/>
      <c r="I4164" s="850"/>
      <c r="J4164" s="850"/>
      <c r="K4164" s="850"/>
      <c r="L4164" s="851"/>
      <c r="M4164" s="859"/>
      <c r="N4164" s="839" t="s">
        <v>2</v>
      </c>
      <c r="O4164" s="842">
        <v>1</v>
      </c>
      <c r="P4164" s="843"/>
      <c r="Q4164" s="849"/>
      <c r="R4164" s="850"/>
      <c r="S4164" s="850"/>
      <c r="T4164" s="850"/>
      <c r="U4164" s="850"/>
      <c r="V4164" s="850"/>
      <c r="W4164" s="851"/>
    </row>
    <row r="4165" spans="2:23" s="256" customFormat="1" ht="20.100000000000001" customHeight="1" x14ac:dyDescent="0.15">
      <c r="B4165" s="860"/>
      <c r="C4165" s="830"/>
      <c r="D4165" s="844"/>
      <c r="E4165" s="845"/>
      <c r="F4165" s="849"/>
      <c r="G4165" s="850"/>
      <c r="H4165" s="850"/>
      <c r="I4165" s="850"/>
      <c r="J4165" s="850"/>
      <c r="K4165" s="850"/>
      <c r="L4165" s="851"/>
      <c r="M4165" s="860"/>
      <c r="N4165" s="830"/>
      <c r="O4165" s="844"/>
      <c r="P4165" s="845"/>
      <c r="Q4165" s="849"/>
      <c r="R4165" s="850"/>
      <c r="S4165" s="850"/>
      <c r="T4165" s="850"/>
      <c r="U4165" s="850"/>
      <c r="V4165" s="850"/>
      <c r="W4165" s="851"/>
    </row>
    <row r="4166" spans="2:23" s="256" customFormat="1" ht="17.100000000000001" customHeight="1" x14ac:dyDescent="0.15">
      <c r="B4166" s="574" t="s">
        <v>566</v>
      </c>
      <c r="C4166" s="574" t="s">
        <v>3</v>
      </c>
      <c r="D4166" s="842" t="s">
        <v>331</v>
      </c>
      <c r="E4166" s="843"/>
      <c r="F4166" s="849"/>
      <c r="G4166" s="850"/>
      <c r="H4166" s="850"/>
      <c r="I4166" s="850"/>
      <c r="J4166" s="850"/>
      <c r="K4166" s="850"/>
      <c r="L4166" s="851"/>
      <c r="M4166" s="574" t="s">
        <v>566</v>
      </c>
      <c r="N4166" s="574" t="s">
        <v>3</v>
      </c>
      <c r="O4166" s="842" t="s">
        <v>534</v>
      </c>
      <c r="P4166" s="843"/>
      <c r="Q4166" s="849"/>
      <c r="R4166" s="850"/>
      <c r="S4166" s="850"/>
      <c r="T4166" s="850"/>
      <c r="U4166" s="850"/>
      <c r="V4166" s="850"/>
      <c r="W4166" s="851"/>
    </row>
    <row r="4167" spans="2:23" s="256" customFormat="1" ht="17.100000000000001" customHeight="1" x14ac:dyDescent="0.15">
      <c r="B4167" s="574"/>
      <c r="C4167" s="574"/>
      <c r="D4167" s="844"/>
      <c r="E4167" s="845"/>
      <c r="F4167" s="849"/>
      <c r="G4167" s="850"/>
      <c r="H4167" s="850"/>
      <c r="I4167" s="850"/>
      <c r="J4167" s="850"/>
      <c r="K4167" s="850"/>
      <c r="L4167" s="851"/>
      <c r="M4167" s="574"/>
      <c r="N4167" s="574"/>
      <c r="O4167" s="844"/>
      <c r="P4167" s="845"/>
      <c r="Q4167" s="849"/>
      <c r="R4167" s="850"/>
      <c r="S4167" s="850"/>
      <c r="T4167" s="850"/>
      <c r="U4167" s="850"/>
      <c r="V4167" s="850"/>
      <c r="W4167" s="851"/>
    </row>
    <row r="4168" spans="2:23" s="256" customFormat="1" ht="17.100000000000001" customHeight="1" x14ac:dyDescent="0.15">
      <c r="B4168" s="574"/>
      <c r="C4168" s="574" t="s">
        <v>4</v>
      </c>
      <c r="D4168" s="842" t="s">
        <v>354</v>
      </c>
      <c r="E4168" s="843"/>
      <c r="F4168" s="849"/>
      <c r="G4168" s="850"/>
      <c r="H4168" s="850"/>
      <c r="I4168" s="850"/>
      <c r="J4168" s="850"/>
      <c r="K4168" s="850"/>
      <c r="L4168" s="851"/>
      <c r="M4168" s="574"/>
      <c r="N4168" s="574" t="s">
        <v>4</v>
      </c>
      <c r="O4168" s="842" t="s">
        <v>486</v>
      </c>
      <c r="P4168" s="843"/>
      <c r="Q4168" s="849"/>
      <c r="R4168" s="850"/>
      <c r="S4168" s="850"/>
      <c r="T4168" s="850"/>
      <c r="U4168" s="850"/>
      <c r="V4168" s="850"/>
      <c r="W4168" s="851"/>
    </row>
    <row r="4169" spans="2:23" s="256" customFormat="1" ht="17.100000000000001" customHeight="1" x14ac:dyDescent="0.15">
      <c r="B4169" s="574"/>
      <c r="C4169" s="574"/>
      <c r="D4169" s="844"/>
      <c r="E4169" s="845"/>
      <c r="F4169" s="849"/>
      <c r="G4169" s="850"/>
      <c r="H4169" s="850"/>
      <c r="I4169" s="850"/>
      <c r="J4169" s="850"/>
      <c r="K4169" s="850"/>
      <c r="L4169" s="851"/>
      <c r="M4169" s="574"/>
      <c r="N4169" s="574"/>
      <c r="O4169" s="844"/>
      <c r="P4169" s="845"/>
      <c r="Q4169" s="849"/>
      <c r="R4169" s="850"/>
      <c r="S4169" s="850"/>
      <c r="T4169" s="850"/>
      <c r="U4169" s="850"/>
      <c r="V4169" s="850"/>
      <c r="W4169" s="851"/>
    </row>
    <row r="4170" spans="2:23" s="256" customFormat="1" ht="17.100000000000001" customHeight="1" x14ac:dyDescent="0.15">
      <c r="B4170" s="522" t="s">
        <v>5</v>
      </c>
      <c r="C4170" s="524"/>
      <c r="D4170" s="827" t="s">
        <v>332</v>
      </c>
      <c r="E4170" s="828"/>
      <c r="F4170" s="849"/>
      <c r="G4170" s="850"/>
      <c r="H4170" s="850"/>
      <c r="I4170" s="850"/>
      <c r="J4170" s="850"/>
      <c r="K4170" s="850"/>
      <c r="L4170" s="851"/>
      <c r="M4170" s="522" t="s">
        <v>5</v>
      </c>
      <c r="N4170" s="524"/>
      <c r="O4170" s="827" t="s">
        <v>332</v>
      </c>
      <c r="P4170" s="828"/>
      <c r="Q4170" s="849"/>
      <c r="R4170" s="850"/>
      <c r="S4170" s="850"/>
      <c r="T4170" s="850"/>
      <c r="U4170" s="850"/>
      <c r="V4170" s="850"/>
      <c r="W4170" s="851"/>
    </row>
    <row r="4171" spans="2:23" s="256" customFormat="1" ht="17.100000000000001" customHeight="1" x14ac:dyDescent="0.15">
      <c r="B4171" s="522" t="s">
        <v>6</v>
      </c>
      <c r="C4171" s="524"/>
      <c r="D4171" s="844" t="s">
        <v>532</v>
      </c>
      <c r="E4171" s="845"/>
      <c r="F4171" s="849"/>
      <c r="G4171" s="850"/>
      <c r="H4171" s="850"/>
      <c r="I4171" s="850"/>
      <c r="J4171" s="850"/>
      <c r="K4171" s="850"/>
      <c r="L4171" s="851"/>
      <c r="M4171" s="522" t="s">
        <v>6</v>
      </c>
      <c r="N4171" s="524"/>
      <c r="O4171" s="844" t="s">
        <v>338</v>
      </c>
      <c r="P4171" s="845"/>
      <c r="Q4171" s="849"/>
      <c r="R4171" s="850"/>
      <c r="S4171" s="850"/>
      <c r="T4171" s="850"/>
      <c r="U4171" s="850"/>
      <c r="V4171" s="850"/>
      <c r="W4171" s="851"/>
    </row>
    <row r="4172" spans="2:23" s="256" customFormat="1" ht="17.100000000000001" customHeight="1" x14ac:dyDescent="0.15">
      <c r="B4172" s="562" t="s">
        <v>29</v>
      </c>
      <c r="C4172" s="831" t="s">
        <v>267</v>
      </c>
      <c r="D4172" s="832"/>
      <c r="E4172" s="260"/>
      <c r="F4172" s="849"/>
      <c r="G4172" s="850"/>
      <c r="H4172" s="850"/>
      <c r="I4172" s="850"/>
      <c r="J4172" s="850"/>
      <c r="K4172" s="850"/>
      <c r="L4172" s="851"/>
      <c r="M4172" s="562" t="s">
        <v>29</v>
      </c>
      <c r="N4172" s="831" t="s">
        <v>267</v>
      </c>
      <c r="O4172" s="832"/>
      <c r="P4172" s="260"/>
      <c r="Q4172" s="849"/>
      <c r="R4172" s="850"/>
      <c r="S4172" s="850"/>
      <c r="T4172" s="850"/>
      <c r="U4172" s="850"/>
      <c r="V4172" s="850"/>
      <c r="W4172" s="851"/>
    </row>
    <row r="4173" spans="2:23" s="256" customFormat="1" ht="17.100000000000001" customHeight="1" x14ac:dyDescent="0.15">
      <c r="B4173" s="565"/>
      <c r="C4173" s="831" t="s">
        <v>268</v>
      </c>
      <c r="D4173" s="832"/>
      <c r="E4173" s="261" t="s">
        <v>551</v>
      </c>
      <c r="F4173" s="852"/>
      <c r="G4173" s="853"/>
      <c r="H4173" s="853"/>
      <c r="I4173" s="853"/>
      <c r="J4173" s="853"/>
      <c r="K4173" s="853"/>
      <c r="L4173" s="854"/>
      <c r="M4173" s="565"/>
      <c r="N4173" s="831" t="s">
        <v>268</v>
      </c>
      <c r="O4173" s="832"/>
      <c r="P4173" s="261" t="s">
        <v>551</v>
      </c>
      <c r="Q4173" s="852"/>
      <c r="R4173" s="853"/>
      <c r="S4173" s="853"/>
      <c r="T4173" s="853"/>
      <c r="U4173" s="853"/>
      <c r="V4173" s="853"/>
      <c r="W4173" s="854"/>
    </row>
    <row r="4174" spans="2:23" s="256" customFormat="1" ht="17.100000000000001" customHeight="1" x14ac:dyDescent="0.15">
      <c r="B4174" s="522" t="s">
        <v>7</v>
      </c>
      <c r="C4174" s="523"/>
      <c r="D4174" s="524"/>
      <c r="E4174" s="833" t="s">
        <v>1314</v>
      </c>
      <c r="F4174" s="857"/>
      <c r="G4174" s="857"/>
      <c r="H4174" s="857"/>
      <c r="I4174" s="857"/>
      <c r="J4174" s="857"/>
      <c r="K4174" s="857"/>
      <c r="L4174" s="858"/>
      <c r="M4174" s="522" t="s">
        <v>7</v>
      </c>
      <c r="N4174" s="523"/>
      <c r="O4174" s="524"/>
      <c r="P4174" s="833" t="s">
        <v>1186</v>
      </c>
      <c r="Q4174" s="834"/>
      <c r="R4174" s="834"/>
      <c r="S4174" s="834"/>
      <c r="T4174" s="834"/>
      <c r="U4174" s="834"/>
      <c r="V4174" s="834"/>
      <c r="W4174" s="835"/>
    </row>
    <row r="4175" spans="2:23" s="256" customFormat="1" ht="17.100000000000001" customHeight="1" x14ac:dyDescent="0.15">
      <c r="B4175" s="522" t="s">
        <v>46</v>
      </c>
      <c r="C4175" s="523"/>
      <c r="D4175" s="524"/>
      <c r="E4175" s="833" t="s">
        <v>1555</v>
      </c>
      <c r="F4175" s="857"/>
      <c r="G4175" s="857"/>
      <c r="H4175" s="857"/>
      <c r="I4175" s="857"/>
      <c r="J4175" s="857"/>
      <c r="K4175" s="857"/>
      <c r="L4175" s="858"/>
      <c r="M4175" s="522" t="s">
        <v>46</v>
      </c>
      <c r="N4175" s="523"/>
      <c r="O4175" s="524"/>
      <c r="P4175" s="813" t="s">
        <v>1187</v>
      </c>
      <c r="Q4175" s="814"/>
      <c r="R4175" s="814"/>
      <c r="S4175" s="814"/>
      <c r="T4175" s="814"/>
      <c r="U4175" s="814"/>
      <c r="V4175" s="814"/>
      <c r="W4175" s="815"/>
    </row>
    <row r="4176" spans="2:23" s="256" customFormat="1" ht="17.100000000000001" customHeight="1" x14ac:dyDescent="0.15">
      <c r="B4176" s="522" t="s">
        <v>270</v>
      </c>
      <c r="C4176" s="523"/>
      <c r="D4176" s="524"/>
      <c r="E4176" s="813" t="s">
        <v>516</v>
      </c>
      <c r="F4176" s="814"/>
      <c r="G4176" s="814"/>
      <c r="H4176" s="855"/>
      <c r="I4176" s="855"/>
      <c r="J4176" s="855"/>
      <c r="K4176" s="855"/>
      <c r="L4176" s="856"/>
      <c r="M4176" s="522" t="s">
        <v>270</v>
      </c>
      <c r="N4176" s="523"/>
      <c r="O4176" s="524"/>
      <c r="P4176" s="813" t="s">
        <v>516</v>
      </c>
      <c r="Q4176" s="814"/>
      <c r="R4176" s="814"/>
      <c r="S4176" s="814"/>
      <c r="T4176" s="814"/>
      <c r="U4176" s="814"/>
      <c r="V4176" s="814"/>
      <c r="W4176" s="815"/>
    </row>
    <row r="4177" spans="2:31" s="256" customFormat="1" ht="17.100000000000001" customHeight="1" x14ac:dyDescent="0.15">
      <c r="B4177" s="522" t="s">
        <v>289</v>
      </c>
      <c r="C4177" s="523"/>
      <c r="D4177" s="524"/>
      <c r="E4177" s="813" t="s">
        <v>555</v>
      </c>
      <c r="F4177" s="814"/>
      <c r="G4177" s="814"/>
      <c r="H4177" s="816" t="s">
        <v>8</v>
      </c>
      <c r="I4177" s="817"/>
      <c r="J4177" s="818"/>
      <c r="K4177" s="819"/>
      <c r="L4177" s="820"/>
      <c r="M4177" s="522" t="s">
        <v>289</v>
      </c>
      <c r="N4177" s="523"/>
      <c r="O4177" s="524"/>
      <c r="P4177" s="862" t="s">
        <v>552</v>
      </c>
      <c r="Q4177" s="863"/>
      <c r="R4177" s="864"/>
      <c r="S4177" s="816" t="s">
        <v>8</v>
      </c>
      <c r="T4177" s="817"/>
      <c r="U4177" s="818"/>
      <c r="V4177" s="819"/>
      <c r="W4177" s="820"/>
    </row>
    <row r="4178" spans="2:31" s="256" customFormat="1" ht="17.100000000000001" customHeight="1" x14ac:dyDescent="0.15">
      <c r="B4178" s="565" t="s">
        <v>567</v>
      </c>
      <c r="C4178" s="566"/>
      <c r="D4178" s="836" t="s">
        <v>1725</v>
      </c>
      <c r="E4178" s="837"/>
      <c r="F4178" s="837"/>
      <c r="G4178" s="837"/>
      <c r="H4178" s="837"/>
      <c r="I4178" s="837"/>
      <c r="J4178" s="837"/>
      <c r="K4178" s="837"/>
      <c r="L4178" s="838"/>
      <c r="M4178" s="865" t="s">
        <v>567</v>
      </c>
      <c r="N4178" s="866"/>
      <c r="O4178" s="821" t="s">
        <v>1109</v>
      </c>
      <c r="P4178" s="822"/>
      <c r="Q4178" s="822"/>
      <c r="R4178" s="822"/>
      <c r="S4178" s="822"/>
      <c r="T4178" s="822"/>
      <c r="U4178" s="822"/>
      <c r="V4178" s="822"/>
      <c r="W4178" s="823"/>
    </row>
    <row r="4179" spans="2:31" ht="15" customHeight="1" x14ac:dyDescent="0.15">
      <c r="B4179" s="263"/>
      <c r="C4179" s="824" t="s">
        <v>568</v>
      </c>
      <c r="D4179" s="825"/>
      <c r="E4179" s="825"/>
      <c r="F4179" s="825"/>
      <c r="G4179" s="825"/>
      <c r="H4179" s="825"/>
      <c r="I4179" s="825"/>
      <c r="J4179" s="825"/>
      <c r="K4179" s="825"/>
      <c r="L4179" s="825"/>
      <c r="M4179" s="263"/>
      <c r="N4179" s="263" t="s">
        <v>569</v>
      </c>
      <c r="O4179" s="263"/>
      <c r="P4179" s="263"/>
      <c r="Q4179" s="263"/>
      <c r="R4179" s="263"/>
      <c r="S4179" s="263"/>
      <c r="T4179" s="263"/>
      <c r="U4179" s="263"/>
      <c r="V4179" s="263"/>
      <c r="W4179" s="263"/>
      <c r="AA4179" s="256"/>
      <c r="AB4179" s="256"/>
      <c r="AC4179" s="256"/>
      <c r="AD4179" s="256"/>
      <c r="AE4179" s="256"/>
    </row>
    <row r="4180" spans="2:31" ht="15" customHeight="1" x14ac:dyDescent="0.15">
      <c r="B4180" s="263"/>
      <c r="C4180" s="826"/>
      <c r="D4180" s="826"/>
      <c r="E4180" s="826"/>
      <c r="F4180" s="826"/>
      <c r="G4180" s="826"/>
      <c r="H4180" s="826"/>
      <c r="I4180" s="826"/>
      <c r="J4180" s="826"/>
      <c r="K4180" s="826"/>
      <c r="L4180" s="826"/>
      <c r="M4180" s="263"/>
      <c r="N4180" s="263" t="s">
        <v>570</v>
      </c>
      <c r="O4180" s="263"/>
      <c r="P4180" s="263"/>
      <c r="Q4180" s="263"/>
      <c r="R4180" s="263"/>
      <c r="S4180" s="263"/>
      <c r="T4180" s="263"/>
      <c r="U4180" s="263"/>
      <c r="V4180" s="263"/>
      <c r="W4180" s="263"/>
      <c r="AA4180" s="256"/>
      <c r="AB4180" s="256"/>
      <c r="AC4180" s="256"/>
      <c r="AD4180" s="256"/>
      <c r="AE4180" s="256"/>
    </row>
    <row r="4181" spans="2:31" ht="15" customHeight="1" x14ac:dyDescent="0.15">
      <c r="C4181" s="263" t="s">
        <v>571</v>
      </c>
      <c r="N4181" s="264" t="s">
        <v>517</v>
      </c>
      <c r="O4181" s="264"/>
      <c r="P4181" s="264"/>
      <c r="Q4181" s="264"/>
      <c r="R4181" s="264"/>
      <c r="S4181" s="264"/>
      <c r="T4181" s="264"/>
      <c r="U4181" s="264"/>
      <c r="V4181" s="264"/>
      <c r="AA4181" s="256"/>
      <c r="AB4181" s="256"/>
      <c r="AC4181" s="256"/>
      <c r="AD4181" s="256"/>
      <c r="AE4181" s="256"/>
    </row>
    <row r="4182" spans="2:31" ht="15" customHeight="1" x14ac:dyDescent="0.15">
      <c r="C4182" s="263" t="s">
        <v>573</v>
      </c>
      <c r="N4182" s="264" t="s">
        <v>572</v>
      </c>
      <c r="O4182" s="264"/>
      <c r="P4182" s="264"/>
      <c r="Q4182" s="264"/>
      <c r="R4182" s="264"/>
      <c r="S4182" s="264"/>
      <c r="T4182" s="264"/>
      <c r="U4182" s="264"/>
      <c r="V4182" s="264"/>
      <c r="AA4182" s="256"/>
      <c r="AB4182" s="256"/>
      <c r="AC4182" s="256"/>
      <c r="AD4182" s="256"/>
      <c r="AE4182" s="256"/>
    </row>
    <row r="4183" spans="2:31" x14ac:dyDescent="0.15">
      <c r="C4183" s="264" t="s">
        <v>542</v>
      </c>
      <c r="N4183" s="264" t="s">
        <v>450</v>
      </c>
      <c r="O4183" s="264"/>
      <c r="P4183" s="264"/>
      <c r="Q4183" s="264"/>
      <c r="R4183" s="264"/>
      <c r="S4183" s="264"/>
      <c r="T4183" s="264"/>
      <c r="U4183" s="264"/>
      <c r="V4183" s="264"/>
      <c r="AA4183" s="256"/>
      <c r="AB4183" s="256"/>
      <c r="AC4183" s="256"/>
      <c r="AD4183" s="256"/>
      <c r="AE4183" s="256"/>
    </row>
    <row r="4184" spans="2:31" x14ac:dyDescent="0.15">
      <c r="N4184" s="264"/>
      <c r="AA4184" s="256"/>
      <c r="AB4184" s="256"/>
      <c r="AC4184" s="256"/>
      <c r="AD4184" s="256"/>
      <c r="AE4184" s="256"/>
    </row>
    <row r="4185" spans="2:31" x14ac:dyDescent="0.15">
      <c r="N4185" s="264"/>
      <c r="AA4185" s="256"/>
      <c r="AB4185" s="256"/>
      <c r="AC4185" s="256"/>
      <c r="AD4185" s="256"/>
      <c r="AE4185" s="256"/>
    </row>
    <row r="4186" spans="2:31" ht="9" customHeight="1" x14ac:dyDescent="0.15">
      <c r="AA4186" s="256"/>
      <c r="AB4186" s="256"/>
      <c r="AC4186" s="256"/>
      <c r="AD4186" s="256"/>
      <c r="AE4186" s="256"/>
    </row>
    <row r="4187" spans="2:31" s="256" customFormat="1" ht="22.5" customHeight="1" x14ac:dyDescent="0.15">
      <c r="B4187" s="867" t="s">
        <v>563</v>
      </c>
      <c r="C4187" s="867"/>
      <c r="D4187" s="867"/>
      <c r="E4187" s="867"/>
      <c r="F4187" s="867"/>
      <c r="G4187" s="867"/>
      <c r="H4187" s="867"/>
      <c r="I4187" s="867"/>
      <c r="J4187" s="867"/>
      <c r="K4187" s="867"/>
      <c r="L4187" s="867"/>
      <c r="M4187" s="867"/>
      <c r="N4187" s="867"/>
      <c r="O4187" s="867"/>
      <c r="P4187" s="867"/>
      <c r="Q4187" s="867"/>
      <c r="R4187" s="867"/>
      <c r="S4187" s="867"/>
      <c r="T4187" s="867"/>
      <c r="U4187" s="867"/>
      <c r="V4187" s="867"/>
      <c r="W4187" s="867"/>
      <c r="Y4187" s="242" t="s">
        <v>551</v>
      </c>
    </row>
    <row r="4188" spans="2:31" s="256" customFormat="1" ht="20.100000000000001" customHeight="1" x14ac:dyDescent="0.15">
      <c r="B4188" s="258" t="s">
        <v>27</v>
      </c>
      <c r="C4188" s="258"/>
      <c r="D4188" s="868" t="str">
        <f>D4143</f>
        <v>ミネトンネル</v>
      </c>
      <c r="E4188" s="868"/>
      <c r="F4188" s="868"/>
      <c r="G4188" s="868"/>
      <c r="H4188" s="869" t="s">
        <v>28</v>
      </c>
      <c r="I4188" s="869"/>
      <c r="J4188" s="870" t="str">
        <f>J4143</f>
        <v>一般国道　316号</v>
      </c>
      <c r="K4188" s="870"/>
      <c r="L4188" s="870"/>
      <c r="M4188" s="871" t="s">
        <v>255</v>
      </c>
      <c r="N4188" s="871"/>
      <c r="O4188" s="871"/>
      <c r="P4188" s="872" t="str">
        <f>P4143</f>
        <v>株式会社ニュージェック</v>
      </c>
      <c r="Q4188" s="872"/>
      <c r="R4188" s="872"/>
      <c r="S4188" s="562" t="s">
        <v>220</v>
      </c>
      <c r="T4188" s="564"/>
      <c r="U4188" s="873">
        <f>U4143</f>
        <v>44294</v>
      </c>
      <c r="V4188" s="874"/>
      <c r="W4188" s="875"/>
      <c r="Y4188" s="242" t="s">
        <v>554</v>
      </c>
    </row>
    <row r="4189" spans="2:31" s="256" customFormat="1" ht="20.100000000000001" customHeight="1" x14ac:dyDescent="0.15">
      <c r="B4189" s="259" t="s">
        <v>0</v>
      </c>
      <c r="C4189" s="259"/>
      <c r="D4189" s="879" t="str">
        <f>D4144</f>
        <v>美祢トンネル</v>
      </c>
      <c r="E4189" s="879"/>
      <c r="F4189" s="879"/>
      <c r="G4189" s="879"/>
      <c r="H4189" s="541" t="s">
        <v>1</v>
      </c>
      <c r="I4189" s="541"/>
      <c r="J4189" s="870" t="str">
        <f>J4144</f>
        <v>宇部土木建築事務所</v>
      </c>
      <c r="K4189" s="870"/>
      <c r="L4189" s="870"/>
      <c r="M4189" s="871" t="s">
        <v>256</v>
      </c>
      <c r="N4189" s="871"/>
      <c r="O4189" s="871"/>
      <c r="P4189" s="872" t="str">
        <f>P4144</f>
        <v>石村　勝伸</v>
      </c>
      <c r="Q4189" s="872"/>
      <c r="R4189" s="872"/>
      <c r="S4189" s="705"/>
      <c r="T4189" s="706"/>
      <c r="U4189" s="876"/>
      <c r="V4189" s="877"/>
      <c r="W4189" s="878"/>
      <c r="Y4189" s="242" t="s">
        <v>54</v>
      </c>
    </row>
    <row r="4190" spans="2:31" s="256" customFormat="1" ht="20.100000000000001" customHeight="1" x14ac:dyDescent="0.15">
      <c r="B4190" s="861" t="s">
        <v>564</v>
      </c>
      <c r="C4190" s="839" t="s">
        <v>565</v>
      </c>
      <c r="D4190" s="883" t="s">
        <v>807</v>
      </c>
      <c r="E4190" s="884"/>
      <c r="F4190" s="846"/>
      <c r="G4190" s="847"/>
      <c r="H4190" s="847"/>
      <c r="I4190" s="847"/>
      <c r="J4190" s="847"/>
      <c r="K4190" s="847"/>
      <c r="L4190" s="848"/>
      <c r="M4190" s="861" t="s">
        <v>564</v>
      </c>
      <c r="N4190" s="839" t="s">
        <v>565</v>
      </c>
      <c r="O4190" s="883" t="s">
        <v>807</v>
      </c>
      <c r="P4190" s="884"/>
      <c r="Q4190" s="846"/>
      <c r="R4190" s="847"/>
      <c r="S4190" s="847"/>
      <c r="T4190" s="847"/>
      <c r="U4190" s="847"/>
      <c r="V4190" s="847"/>
      <c r="W4190" s="848"/>
      <c r="Y4190" s="242" t="s">
        <v>55</v>
      </c>
    </row>
    <row r="4191" spans="2:31" s="256" customFormat="1" ht="20.100000000000001" customHeight="1" x14ac:dyDescent="0.15">
      <c r="B4191" s="859"/>
      <c r="C4191" s="830"/>
      <c r="D4191" s="880"/>
      <c r="E4191" s="881"/>
      <c r="F4191" s="849"/>
      <c r="G4191" s="850"/>
      <c r="H4191" s="850"/>
      <c r="I4191" s="850"/>
      <c r="J4191" s="850"/>
      <c r="K4191" s="850"/>
      <c r="L4191" s="851"/>
      <c r="M4191" s="859"/>
      <c r="N4191" s="830"/>
      <c r="O4191" s="880"/>
      <c r="P4191" s="881"/>
      <c r="Q4191" s="849"/>
      <c r="R4191" s="850"/>
      <c r="S4191" s="850"/>
      <c r="T4191" s="850"/>
      <c r="U4191" s="850"/>
      <c r="V4191" s="850"/>
      <c r="W4191" s="851"/>
    </row>
    <row r="4192" spans="2:31" s="256" customFormat="1" ht="20.100000000000001" customHeight="1" x14ac:dyDescent="0.15">
      <c r="B4192" s="859"/>
      <c r="C4192" s="839" t="s">
        <v>2</v>
      </c>
      <c r="D4192" s="842">
        <v>2</v>
      </c>
      <c r="E4192" s="843"/>
      <c r="F4192" s="849"/>
      <c r="G4192" s="850"/>
      <c r="H4192" s="850"/>
      <c r="I4192" s="850"/>
      <c r="J4192" s="850"/>
      <c r="K4192" s="850"/>
      <c r="L4192" s="851"/>
      <c r="M4192" s="859"/>
      <c r="N4192" s="839" t="s">
        <v>2</v>
      </c>
      <c r="O4192" s="842">
        <v>3</v>
      </c>
      <c r="P4192" s="843"/>
      <c r="Q4192" s="849"/>
      <c r="R4192" s="850"/>
      <c r="S4192" s="850"/>
      <c r="T4192" s="850"/>
      <c r="U4192" s="850"/>
      <c r="V4192" s="850"/>
      <c r="W4192" s="851"/>
    </row>
    <row r="4193" spans="2:31" s="256" customFormat="1" ht="20.100000000000001" customHeight="1" x14ac:dyDescent="0.15">
      <c r="B4193" s="860"/>
      <c r="C4193" s="830"/>
      <c r="D4193" s="844"/>
      <c r="E4193" s="845"/>
      <c r="F4193" s="849"/>
      <c r="G4193" s="850"/>
      <c r="H4193" s="850"/>
      <c r="I4193" s="850"/>
      <c r="J4193" s="850"/>
      <c r="K4193" s="850"/>
      <c r="L4193" s="851"/>
      <c r="M4193" s="860"/>
      <c r="N4193" s="830"/>
      <c r="O4193" s="844"/>
      <c r="P4193" s="845"/>
      <c r="Q4193" s="849"/>
      <c r="R4193" s="850"/>
      <c r="S4193" s="850"/>
      <c r="T4193" s="850"/>
      <c r="U4193" s="850"/>
      <c r="V4193" s="850"/>
      <c r="W4193" s="851"/>
    </row>
    <row r="4194" spans="2:31" s="256" customFormat="1" ht="17.100000000000001" customHeight="1" x14ac:dyDescent="0.15">
      <c r="B4194" s="574" t="s">
        <v>566</v>
      </c>
      <c r="C4194" s="574" t="s">
        <v>3</v>
      </c>
      <c r="D4194" s="842" t="s">
        <v>534</v>
      </c>
      <c r="E4194" s="843"/>
      <c r="F4194" s="849"/>
      <c r="G4194" s="850"/>
      <c r="H4194" s="850"/>
      <c r="I4194" s="850"/>
      <c r="J4194" s="850"/>
      <c r="K4194" s="850"/>
      <c r="L4194" s="851"/>
      <c r="M4194" s="574" t="s">
        <v>566</v>
      </c>
      <c r="N4194" s="574" t="s">
        <v>3</v>
      </c>
      <c r="O4194" s="842" t="s">
        <v>534</v>
      </c>
      <c r="P4194" s="843"/>
      <c r="Q4194" s="849"/>
      <c r="R4194" s="850"/>
      <c r="S4194" s="850"/>
      <c r="T4194" s="850"/>
      <c r="U4194" s="850"/>
      <c r="V4194" s="850"/>
      <c r="W4194" s="851"/>
      <c r="AA4194" s="257"/>
      <c r="AB4194" s="257"/>
      <c r="AC4194" s="257"/>
      <c r="AD4194" s="257"/>
      <c r="AE4194" s="257"/>
    </row>
    <row r="4195" spans="2:31" s="256" customFormat="1" ht="17.100000000000001" customHeight="1" x14ac:dyDescent="0.15">
      <c r="B4195" s="574"/>
      <c r="C4195" s="574"/>
      <c r="D4195" s="844"/>
      <c r="E4195" s="845"/>
      <c r="F4195" s="849"/>
      <c r="G4195" s="850"/>
      <c r="H4195" s="850"/>
      <c r="I4195" s="850"/>
      <c r="J4195" s="850"/>
      <c r="K4195" s="850"/>
      <c r="L4195" s="851"/>
      <c r="M4195" s="574"/>
      <c r="N4195" s="574"/>
      <c r="O4195" s="844"/>
      <c r="P4195" s="845"/>
      <c r="Q4195" s="849"/>
      <c r="R4195" s="850"/>
      <c r="S4195" s="850"/>
      <c r="T4195" s="850"/>
      <c r="U4195" s="850"/>
      <c r="V4195" s="850"/>
      <c r="W4195" s="851"/>
      <c r="AA4195" s="257"/>
      <c r="AB4195" s="257"/>
      <c r="AC4195" s="257"/>
      <c r="AD4195" s="257"/>
      <c r="AE4195" s="257"/>
    </row>
    <row r="4196" spans="2:31" s="256" customFormat="1" ht="17.100000000000001" customHeight="1" x14ac:dyDescent="0.15">
      <c r="B4196" s="574"/>
      <c r="C4196" s="574" t="s">
        <v>4</v>
      </c>
      <c r="D4196" s="842" t="s">
        <v>486</v>
      </c>
      <c r="E4196" s="843"/>
      <c r="F4196" s="849"/>
      <c r="G4196" s="850"/>
      <c r="H4196" s="850"/>
      <c r="I4196" s="850"/>
      <c r="J4196" s="850"/>
      <c r="K4196" s="850"/>
      <c r="L4196" s="851"/>
      <c r="M4196" s="574"/>
      <c r="N4196" s="574" t="s">
        <v>4</v>
      </c>
      <c r="O4196" s="842" t="s">
        <v>486</v>
      </c>
      <c r="P4196" s="843"/>
      <c r="Q4196" s="849"/>
      <c r="R4196" s="850"/>
      <c r="S4196" s="850"/>
      <c r="T4196" s="850"/>
      <c r="U4196" s="850"/>
      <c r="V4196" s="850"/>
      <c r="W4196" s="851"/>
      <c r="AA4196" s="257"/>
      <c r="AB4196" s="257"/>
      <c r="AC4196" s="257"/>
      <c r="AD4196" s="257"/>
      <c r="AE4196" s="257"/>
    </row>
    <row r="4197" spans="2:31" s="256" customFormat="1" ht="17.100000000000001" customHeight="1" x14ac:dyDescent="0.15">
      <c r="B4197" s="574"/>
      <c r="C4197" s="574"/>
      <c r="D4197" s="844"/>
      <c r="E4197" s="845"/>
      <c r="F4197" s="849"/>
      <c r="G4197" s="850"/>
      <c r="H4197" s="850"/>
      <c r="I4197" s="850"/>
      <c r="J4197" s="850"/>
      <c r="K4197" s="850"/>
      <c r="L4197" s="851"/>
      <c r="M4197" s="574"/>
      <c r="N4197" s="574"/>
      <c r="O4197" s="844"/>
      <c r="P4197" s="845"/>
      <c r="Q4197" s="849"/>
      <c r="R4197" s="850"/>
      <c r="S4197" s="850"/>
      <c r="T4197" s="850"/>
      <c r="U4197" s="850"/>
      <c r="V4197" s="850"/>
      <c r="W4197" s="851"/>
      <c r="AA4197" s="257"/>
      <c r="AB4197" s="257"/>
      <c r="AC4197" s="257"/>
      <c r="AD4197" s="257"/>
      <c r="AE4197" s="257"/>
    </row>
    <row r="4198" spans="2:31" s="256" customFormat="1" ht="17.100000000000001" customHeight="1" x14ac:dyDescent="0.15">
      <c r="B4198" s="522" t="s">
        <v>5</v>
      </c>
      <c r="C4198" s="524"/>
      <c r="D4198" s="827" t="s">
        <v>333</v>
      </c>
      <c r="E4198" s="828"/>
      <c r="F4198" s="849"/>
      <c r="G4198" s="850"/>
      <c r="H4198" s="850"/>
      <c r="I4198" s="850"/>
      <c r="J4198" s="850"/>
      <c r="K4198" s="850"/>
      <c r="L4198" s="851"/>
      <c r="M4198" s="522" t="s">
        <v>5</v>
      </c>
      <c r="N4198" s="524"/>
      <c r="O4198" s="827" t="s">
        <v>332</v>
      </c>
      <c r="P4198" s="828"/>
      <c r="Q4198" s="849"/>
      <c r="R4198" s="850"/>
      <c r="S4198" s="850"/>
      <c r="T4198" s="850"/>
      <c r="U4198" s="850"/>
      <c r="V4198" s="850"/>
      <c r="W4198" s="851"/>
      <c r="AA4198" s="257"/>
      <c r="AB4198" s="257"/>
      <c r="AC4198" s="257"/>
      <c r="AD4198" s="257"/>
      <c r="AE4198" s="257"/>
    </row>
    <row r="4199" spans="2:31" s="256" customFormat="1" ht="17.100000000000001" customHeight="1" x14ac:dyDescent="0.15">
      <c r="B4199" s="522" t="s">
        <v>6</v>
      </c>
      <c r="C4199" s="524"/>
      <c r="D4199" s="844" t="s">
        <v>333</v>
      </c>
      <c r="E4199" s="845"/>
      <c r="F4199" s="849"/>
      <c r="G4199" s="850"/>
      <c r="H4199" s="850"/>
      <c r="I4199" s="850"/>
      <c r="J4199" s="850"/>
      <c r="K4199" s="850"/>
      <c r="L4199" s="851"/>
      <c r="M4199" s="522" t="s">
        <v>6</v>
      </c>
      <c r="N4199" s="524"/>
      <c r="O4199" s="844" t="s">
        <v>532</v>
      </c>
      <c r="P4199" s="845"/>
      <c r="Q4199" s="849"/>
      <c r="R4199" s="850"/>
      <c r="S4199" s="850"/>
      <c r="T4199" s="850"/>
      <c r="U4199" s="850"/>
      <c r="V4199" s="850"/>
      <c r="W4199" s="851"/>
    </row>
    <row r="4200" spans="2:31" s="256" customFormat="1" ht="17.100000000000001" customHeight="1" x14ac:dyDescent="0.15">
      <c r="B4200" s="562" t="s">
        <v>29</v>
      </c>
      <c r="C4200" s="831" t="s">
        <v>267</v>
      </c>
      <c r="D4200" s="832"/>
      <c r="E4200" s="260"/>
      <c r="F4200" s="849"/>
      <c r="G4200" s="850"/>
      <c r="H4200" s="850"/>
      <c r="I4200" s="850"/>
      <c r="J4200" s="850"/>
      <c r="K4200" s="850"/>
      <c r="L4200" s="851"/>
      <c r="M4200" s="562" t="s">
        <v>29</v>
      </c>
      <c r="N4200" s="831" t="s">
        <v>267</v>
      </c>
      <c r="O4200" s="832"/>
      <c r="P4200" s="260" t="s">
        <v>554</v>
      </c>
      <c r="Q4200" s="849"/>
      <c r="R4200" s="850"/>
      <c r="S4200" s="850"/>
      <c r="T4200" s="850"/>
      <c r="U4200" s="850"/>
      <c r="V4200" s="850"/>
      <c r="W4200" s="851"/>
    </row>
    <row r="4201" spans="2:31" s="256" customFormat="1" ht="17.100000000000001" customHeight="1" x14ac:dyDescent="0.15">
      <c r="B4201" s="565"/>
      <c r="C4201" s="831" t="s">
        <v>268</v>
      </c>
      <c r="D4201" s="832"/>
      <c r="E4201" s="261" t="s">
        <v>554</v>
      </c>
      <c r="F4201" s="852"/>
      <c r="G4201" s="853"/>
      <c r="H4201" s="853"/>
      <c r="I4201" s="853"/>
      <c r="J4201" s="853"/>
      <c r="K4201" s="853"/>
      <c r="L4201" s="854"/>
      <c r="M4201" s="565"/>
      <c r="N4201" s="831" t="s">
        <v>268</v>
      </c>
      <c r="O4201" s="832"/>
      <c r="P4201" s="261" t="s">
        <v>551</v>
      </c>
      <c r="Q4201" s="852"/>
      <c r="R4201" s="853"/>
      <c r="S4201" s="853"/>
      <c r="T4201" s="853"/>
      <c r="U4201" s="853"/>
      <c r="V4201" s="853"/>
      <c r="W4201" s="854"/>
    </row>
    <row r="4202" spans="2:31" s="256" customFormat="1" ht="17.100000000000001" customHeight="1" x14ac:dyDescent="0.15">
      <c r="B4202" s="522" t="s">
        <v>7</v>
      </c>
      <c r="C4202" s="523"/>
      <c r="D4202" s="524"/>
      <c r="E4202" s="833" t="s">
        <v>1763</v>
      </c>
      <c r="F4202" s="857"/>
      <c r="G4202" s="857"/>
      <c r="H4202" s="857"/>
      <c r="I4202" s="857"/>
      <c r="J4202" s="857"/>
      <c r="K4202" s="857"/>
      <c r="L4202" s="858"/>
      <c r="M4202" s="522" t="s">
        <v>7</v>
      </c>
      <c r="N4202" s="523"/>
      <c r="O4202" s="524"/>
      <c r="P4202" s="813" t="s">
        <v>1557</v>
      </c>
      <c r="Q4202" s="814"/>
      <c r="R4202" s="814"/>
      <c r="S4202" s="814"/>
      <c r="T4202" s="814"/>
      <c r="U4202" s="814"/>
      <c r="V4202" s="814"/>
      <c r="W4202" s="815"/>
    </row>
    <row r="4203" spans="2:31" s="256" customFormat="1" ht="17.100000000000001" customHeight="1" x14ac:dyDescent="0.15">
      <c r="B4203" s="522" t="s">
        <v>46</v>
      </c>
      <c r="C4203" s="523"/>
      <c r="D4203" s="524"/>
      <c r="E4203" s="813" t="s">
        <v>1302</v>
      </c>
      <c r="F4203" s="814"/>
      <c r="G4203" s="814"/>
      <c r="H4203" s="814"/>
      <c r="I4203" s="814"/>
      <c r="J4203" s="814"/>
      <c r="K4203" s="814"/>
      <c r="L4203" s="815"/>
      <c r="M4203" s="522" t="s">
        <v>46</v>
      </c>
      <c r="N4203" s="523"/>
      <c r="O4203" s="524"/>
      <c r="P4203" s="813" t="s">
        <v>516</v>
      </c>
      <c r="Q4203" s="814"/>
      <c r="R4203" s="814"/>
      <c r="S4203" s="855"/>
      <c r="T4203" s="855"/>
      <c r="U4203" s="855"/>
      <c r="V4203" s="855"/>
      <c r="W4203" s="856"/>
    </row>
    <row r="4204" spans="2:31" s="256" customFormat="1" ht="17.100000000000001" customHeight="1" x14ac:dyDescent="0.15">
      <c r="B4204" s="522" t="s">
        <v>270</v>
      </c>
      <c r="C4204" s="523"/>
      <c r="D4204" s="524"/>
      <c r="E4204" s="813" t="s">
        <v>516</v>
      </c>
      <c r="F4204" s="814"/>
      <c r="G4204" s="814"/>
      <c r="H4204" s="855"/>
      <c r="I4204" s="855"/>
      <c r="J4204" s="855"/>
      <c r="K4204" s="855"/>
      <c r="L4204" s="856"/>
      <c r="M4204" s="522" t="s">
        <v>270</v>
      </c>
      <c r="N4204" s="523"/>
      <c r="O4204" s="524"/>
      <c r="P4204" s="813" t="s">
        <v>516</v>
      </c>
      <c r="Q4204" s="814"/>
      <c r="R4204" s="814"/>
      <c r="S4204" s="855"/>
      <c r="T4204" s="855"/>
      <c r="U4204" s="855"/>
      <c r="V4204" s="855"/>
      <c r="W4204" s="856"/>
    </row>
    <row r="4205" spans="2:31" s="256" customFormat="1" ht="17.100000000000001" customHeight="1" x14ac:dyDescent="0.15">
      <c r="B4205" s="522" t="s">
        <v>289</v>
      </c>
      <c r="C4205" s="523"/>
      <c r="D4205" s="524"/>
      <c r="E4205" s="813" t="s">
        <v>555</v>
      </c>
      <c r="F4205" s="814"/>
      <c r="G4205" s="814"/>
      <c r="H4205" s="816" t="s">
        <v>8</v>
      </c>
      <c r="I4205" s="817"/>
      <c r="J4205" s="818"/>
      <c r="K4205" s="819"/>
      <c r="L4205" s="820"/>
      <c r="M4205" s="522" t="s">
        <v>289</v>
      </c>
      <c r="N4205" s="523"/>
      <c r="O4205" s="524"/>
      <c r="P4205" s="813" t="s">
        <v>555</v>
      </c>
      <c r="Q4205" s="814"/>
      <c r="R4205" s="814"/>
      <c r="S4205" s="816" t="s">
        <v>8</v>
      </c>
      <c r="T4205" s="817"/>
      <c r="U4205" s="818"/>
      <c r="V4205" s="819"/>
      <c r="W4205" s="820"/>
    </row>
    <row r="4206" spans="2:31" s="256" customFormat="1" ht="17.100000000000001" customHeight="1" x14ac:dyDescent="0.15">
      <c r="B4206" s="865" t="s">
        <v>567</v>
      </c>
      <c r="C4206" s="882"/>
      <c r="D4206" s="821" t="s">
        <v>1556</v>
      </c>
      <c r="E4206" s="822"/>
      <c r="F4206" s="822"/>
      <c r="G4206" s="822"/>
      <c r="H4206" s="822"/>
      <c r="I4206" s="822"/>
      <c r="J4206" s="822"/>
      <c r="K4206" s="822"/>
      <c r="L4206" s="823"/>
      <c r="M4206" s="522" t="s">
        <v>567</v>
      </c>
      <c r="N4206" s="523"/>
      <c r="O4206" s="821" t="s">
        <v>1764</v>
      </c>
      <c r="P4206" s="822"/>
      <c r="Q4206" s="822"/>
      <c r="R4206" s="822"/>
      <c r="S4206" s="822"/>
      <c r="T4206" s="822"/>
      <c r="U4206" s="822"/>
      <c r="V4206" s="822"/>
      <c r="W4206" s="823"/>
    </row>
    <row r="4207" spans="2:31" s="256" customFormat="1" ht="20.100000000000001" customHeight="1" x14ac:dyDescent="0.15">
      <c r="B4207" s="861" t="s">
        <v>564</v>
      </c>
      <c r="C4207" s="839" t="s">
        <v>565</v>
      </c>
      <c r="D4207" s="883" t="s">
        <v>807</v>
      </c>
      <c r="E4207" s="884"/>
      <c r="F4207" s="846"/>
      <c r="G4207" s="847"/>
      <c r="H4207" s="847"/>
      <c r="I4207" s="847"/>
      <c r="J4207" s="847"/>
      <c r="K4207" s="847"/>
      <c r="L4207" s="848"/>
      <c r="M4207" s="861" t="s">
        <v>564</v>
      </c>
      <c r="N4207" s="839" t="s">
        <v>565</v>
      </c>
      <c r="O4207" s="883" t="s">
        <v>807</v>
      </c>
      <c r="P4207" s="884"/>
      <c r="Q4207" s="846"/>
      <c r="R4207" s="847"/>
      <c r="S4207" s="847"/>
      <c r="T4207" s="847"/>
      <c r="U4207" s="847"/>
      <c r="V4207" s="847"/>
      <c r="W4207" s="848"/>
    </row>
    <row r="4208" spans="2:31" s="256" customFormat="1" ht="20.100000000000001" customHeight="1" x14ac:dyDescent="0.15">
      <c r="B4208" s="859"/>
      <c r="C4208" s="830"/>
      <c r="D4208" s="880"/>
      <c r="E4208" s="881"/>
      <c r="F4208" s="849"/>
      <c r="G4208" s="850"/>
      <c r="H4208" s="850"/>
      <c r="I4208" s="850"/>
      <c r="J4208" s="850"/>
      <c r="K4208" s="850"/>
      <c r="L4208" s="851"/>
      <c r="M4208" s="859"/>
      <c r="N4208" s="830"/>
      <c r="O4208" s="880"/>
      <c r="P4208" s="881"/>
      <c r="Q4208" s="849"/>
      <c r="R4208" s="850"/>
      <c r="S4208" s="850"/>
      <c r="T4208" s="850"/>
      <c r="U4208" s="850"/>
      <c r="V4208" s="850"/>
      <c r="W4208" s="851"/>
    </row>
    <row r="4209" spans="2:31" s="256" customFormat="1" ht="20.100000000000001" customHeight="1" x14ac:dyDescent="0.15">
      <c r="B4209" s="859"/>
      <c r="C4209" s="839" t="s">
        <v>2</v>
      </c>
      <c r="D4209" s="842">
        <v>4</v>
      </c>
      <c r="E4209" s="843"/>
      <c r="F4209" s="849"/>
      <c r="G4209" s="850"/>
      <c r="H4209" s="850"/>
      <c r="I4209" s="850"/>
      <c r="J4209" s="850"/>
      <c r="K4209" s="850"/>
      <c r="L4209" s="851"/>
      <c r="M4209" s="859"/>
      <c r="N4209" s="839" t="s">
        <v>2</v>
      </c>
      <c r="O4209" s="842">
        <v>5</v>
      </c>
      <c r="P4209" s="843"/>
      <c r="Q4209" s="849"/>
      <c r="R4209" s="850"/>
      <c r="S4209" s="850"/>
      <c r="T4209" s="850"/>
      <c r="U4209" s="850"/>
      <c r="V4209" s="850"/>
      <c r="W4209" s="851"/>
    </row>
    <row r="4210" spans="2:31" s="256" customFormat="1" ht="20.100000000000001" customHeight="1" x14ac:dyDescent="0.15">
      <c r="B4210" s="860"/>
      <c r="C4210" s="830"/>
      <c r="D4210" s="844"/>
      <c r="E4210" s="845"/>
      <c r="F4210" s="849"/>
      <c r="G4210" s="850"/>
      <c r="H4210" s="850"/>
      <c r="I4210" s="850"/>
      <c r="J4210" s="850"/>
      <c r="K4210" s="850"/>
      <c r="L4210" s="851"/>
      <c r="M4210" s="860"/>
      <c r="N4210" s="830"/>
      <c r="O4210" s="844"/>
      <c r="P4210" s="845"/>
      <c r="Q4210" s="849"/>
      <c r="R4210" s="850"/>
      <c r="S4210" s="850"/>
      <c r="T4210" s="850"/>
      <c r="U4210" s="850"/>
      <c r="V4210" s="850"/>
      <c r="W4210" s="851"/>
    </row>
    <row r="4211" spans="2:31" s="256" customFormat="1" ht="17.100000000000001" customHeight="1" x14ac:dyDescent="0.15">
      <c r="B4211" s="574" t="s">
        <v>566</v>
      </c>
      <c r="C4211" s="574" t="s">
        <v>3</v>
      </c>
      <c r="D4211" s="842" t="s">
        <v>534</v>
      </c>
      <c r="E4211" s="843"/>
      <c r="F4211" s="849"/>
      <c r="G4211" s="850"/>
      <c r="H4211" s="850"/>
      <c r="I4211" s="850"/>
      <c r="J4211" s="850"/>
      <c r="K4211" s="850"/>
      <c r="L4211" s="851"/>
      <c r="M4211" s="574" t="s">
        <v>566</v>
      </c>
      <c r="N4211" s="574" t="s">
        <v>3</v>
      </c>
      <c r="O4211" s="842" t="s">
        <v>331</v>
      </c>
      <c r="P4211" s="843"/>
      <c r="Q4211" s="849"/>
      <c r="R4211" s="850"/>
      <c r="S4211" s="850"/>
      <c r="T4211" s="850"/>
      <c r="U4211" s="850"/>
      <c r="V4211" s="850"/>
      <c r="W4211" s="851"/>
    </row>
    <row r="4212" spans="2:31" s="256" customFormat="1" ht="17.100000000000001" customHeight="1" x14ac:dyDescent="0.15">
      <c r="B4212" s="574"/>
      <c r="C4212" s="574"/>
      <c r="D4212" s="844"/>
      <c r="E4212" s="845"/>
      <c r="F4212" s="849"/>
      <c r="G4212" s="850"/>
      <c r="H4212" s="850"/>
      <c r="I4212" s="850"/>
      <c r="J4212" s="850"/>
      <c r="K4212" s="850"/>
      <c r="L4212" s="851"/>
      <c r="M4212" s="574"/>
      <c r="N4212" s="574"/>
      <c r="O4212" s="844"/>
      <c r="P4212" s="845"/>
      <c r="Q4212" s="849"/>
      <c r="R4212" s="850"/>
      <c r="S4212" s="850"/>
      <c r="T4212" s="850"/>
      <c r="U4212" s="850"/>
      <c r="V4212" s="850"/>
      <c r="W4212" s="851"/>
    </row>
    <row r="4213" spans="2:31" s="256" customFormat="1" ht="17.100000000000001" customHeight="1" x14ac:dyDescent="0.15">
      <c r="B4213" s="574"/>
      <c r="C4213" s="574" t="s">
        <v>4</v>
      </c>
      <c r="D4213" s="842" t="s">
        <v>487</v>
      </c>
      <c r="E4213" s="843"/>
      <c r="F4213" s="849"/>
      <c r="G4213" s="850"/>
      <c r="H4213" s="850"/>
      <c r="I4213" s="850"/>
      <c r="J4213" s="850"/>
      <c r="K4213" s="850"/>
      <c r="L4213" s="851"/>
      <c r="M4213" s="574"/>
      <c r="N4213" s="574" t="s">
        <v>4</v>
      </c>
      <c r="O4213" s="842" t="s">
        <v>354</v>
      </c>
      <c r="P4213" s="843"/>
      <c r="Q4213" s="849"/>
      <c r="R4213" s="850"/>
      <c r="S4213" s="850"/>
      <c r="T4213" s="850"/>
      <c r="U4213" s="850"/>
      <c r="V4213" s="850"/>
      <c r="W4213" s="851"/>
    </row>
    <row r="4214" spans="2:31" s="256" customFormat="1" ht="17.100000000000001" customHeight="1" x14ac:dyDescent="0.15">
      <c r="B4214" s="574"/>
      <c r="C4214" s="574"/>
      <c r="D4214" s="844"/>
      <c r="E4214" s="845"/>
      <c r="F4214" s="849"/>
      <c r="G4214" s="850"/>
      <c r="H4214" s="850"/>
      <c r="I4214" s="850"/>
      <c r="J4214" s="850"/>
      <c r="K4214" s="850"/>
      <c r="L4214" s="851"/>
      <c r="M4214" s="574"/>
      <c r="N4214" s="574"/>
      <c r="O4214" s="844"/>
      <c r="P4214" s="845"/>
      <c r="Q4214" s="849"/>
      <c r="R4214" s="850"/>
      <c r="S4214" s="850"/>
      <c r="T4214" s="850"/>
      <c r="U4214" s="850"/>
      <c r="V4214" s="850"/>
      <c r="W4214" s="851"/>
    </row>
    <row r="4215" spans="2:31" s="256" customFormat="1" ht="17.100000000000001" customHeight="1" x14ac:dyDescent="0.15">
      <c r="B4215" s="522" t="s">
        <v>5</v>
      </c>
      <c r="C4215" s="524"/>
      <c r="D4215" s="827" t="s">
        <v>332</v>
      </c>
      <c r="E4215" s="828"/>
      <c r="F4215" s="849"/>
      <c r="G4215" s="850"/>
      <c r="H4215" s="850"/>
      <c r="I4215" s="850"/>
      <c r="J4215" s="850"/>
      <c r="K4215" s="850"/>
      <c r="L4215" s="851"/>
      <c r="M4215" s="522" t="s">
        <v>5</v>
      </c>
      <c r="N4215" s="524"/>
      <c r="O4215" s="827" t="s">
        <v>332</v>
      </c>
      <c r="P4215" s="828"/>
      <c r="Q4215" s="849"/>
      <c r="R4215" s="850"/>
      <c r="S4215" s="850"/>
      <c r="T4215" s="850"/>
      <c r="U4215" s="850"/>
      <c r="V4215" s="850"/>
      <c r="W4215" s="851"/>
    </row>
    <row r="4216" spans="2:31" s="256" customFormat="1" ht="17.100000000000001" customHeight="1" x14ac:dyDescent="0.15">
      <c r="B4216" s="522" t="s">
        <v>6</v>
      </c>
      <c r="C4216" s="524"/>
      <c r="D4216" s="844" t="s">
        <v>338</v>
      </c>
      <c r="E4216" s="845"/>
      <c r="F4216" s="849"/>
      <c r="G4216" s="850"/>
      <c r="H4216" s="850"/>
      <c r="I4216" s="850"/>
      <c r="J4216" s="850"/>
      <c r="K4216" s="850"/>
      <c r="L4216" s="851"/>
      <c r="M4216" s="522" t="s">
        <v>6</v>
      </c>
      <c r="N4216" s="524"/>
      <c r="O4216" s="844" t="s">
        <v>532</v>
      </c>
      <c r="P4216" s="845"/>
      <c r="Q4216" s="849"/>
      <c r="R4216" s="850"/>
      <c r="S4216" s="850"/>
      <c r="T4216" s="850"/>
      <c r="U4216" s="850"/>
      <c r="V4216" s="850"/>
      <c r="W4216" s="851"/>
    </row>
    <row r="4217" spans="2:31" s="256" customFormat="1" ht="17.100000000000001" customHeight="1" x14ac:dyDescent="0.15">
      <c r="B4217" s="562" t="s">
        <v>29</v>
      </c>
      <c r="C4217" s="831" t="s">
        <v>267</v>
      </c>
      <c r="D4217" s="832"/>
      <c r="E4217" s="260"/>
      <c r="F4217" s="849"/>
      <c r="G4217" s="850"/>
      <c r="H4217" s="850"/>
      <c r="I4217" s="850"/>
      <c r="J4217" s="850"/>
      <c r="K4217" s="850"/>
      <c r="L4217" s="851"/>
      <c r="M4217" s="562" t="s">
        <v>29</v>
      </c>
      <c r="N4217" s="831" t="s">
        <v>267</v>
      </c>
      <c r="O4217" s="832"/>
      <c r="P4217" s="260"/>
      <c r="Q4217" s="849"/>
      <c r="R4217" s="850"/>
      <c r="S4217" s="850"/>
      <c r="T4217" s="850"/>
      <c r="U4217" s="850"/>
      <c r="V4217" s="850"/>
      <c r="W4217" s="851"/>
    </row>
    <row r="4218" spans="2:31" s="256" customFormat="1" ht="17.100000000000001" customHeight="1" x14ac:dyDescent="0.15">
      <c r="B4218" s="565"/>
      <c r="C4218" s="831" t="s">
        <v>268</v>
      </c>
      <c r="D4218" s="832"/>
      <c r="E4218" s="261" t="s">
        <v>551</v>
      </c>
      <c r="F4218" s="852"/>
      <c r="G4218" s="853"/>
      <c r="H4218" s="853"/>
      <c r="I4218" s="853"/>
      <c r="J4218" s="853"/>
      <c r="K4218" s="853"/>
      <c r="L4218" s="854"/>
      <c r="M4218" s="565"/>
      <c r="N4218" s="831" t="s">
        <v>268</v>
      </c>
      <c r="O4218" s="832"/>
      <c r="P4218" s="261" t="s">
        <v>551</v>
      </c>
      <c r="Q4218" s="852"/>
      <c r="R4218" s="853"/>
      <c r="S4218" s="853"/>
      <c r="T4218" s="853"/>
      <c r="U4218" s="853"/>
      <c r="V4218" s="853"/>
      <c r="W4218" s="854"/>
    </row>
    <row r="4219" spans="2:31" s="256" customFormat="1" ht="17.100000000000001" customHeight="1" x14ac:dyDescent="0.15">
      <c r="B4219" s="522" t="s">
        <v>7</v>
      </c>
      <c r="C4219" s="523"/>
      <c r="D4219" s="524"/>
      <c r="E4219" s="833" t="s">
        <v>1558</v>
      </c>
      <c r="F4219" s="834"/>
      <c r="G4219" s="834"/>
      <c r="H4219" s="834"/>
      <c r="I4219" s="834"/>
      <c r="J4219" s="834"/>
      <c r="K4219" s="834"/>
      <c r="L4219" s="835"/>
      <c r="M4219" s="522" t="s">
        <v>7</v>
      </c>
      <c r="N4219" s="523"/>
      <c r="O4219" s="524"/>
      <c r="P4219" s="833" t="s">
        <v>1525</v>
      </c>
      <c r="Q4219" s="857"/>
      <c r="R4219" s="857"/>
      <c r="S4219" s="857"/>
      <c r="T4219" s="857"/>
      <c r="U4219" s="857"/>
      <c r="V4219" s="857"/>
      <c r="W4219" s="858"/>
    </row>
    <row r="4220" spans="2:31" s="256" customFormat="1" ht="17.100000000000001" customHeight="1" x14ac:dyDescent="0.15">
      <c r="B4220" s="522" t="s">
        <v>46</v>
      </c>
      <c r="C4220" s="523"/>
      <c r="D4220" s="524"/>
      <c r="E4220" s="813" t="s">
        <v>1412</v>
      </c>
      <c r="F4220" s="814"/>
      <c r="G4220" s="814"/>
      <c r="H4220" s="814"/>
      <c r="I4220" s="814"/>
      <c r="J4220" s="814"/>
      <c r="K4220" s="814"/>
      <c r="L4220" s="815"/>
      <c r="M4220" s="522" t="s">
        <v>46</v>
      </c>
      <c r="N4220" s="523"/>
      <c r="O4220" s="524"/>
      <c r="P4220" s="813" t="s">
        <v>1559</v>
      </c>
      <c r="Q4220" s="814"/>
      <c r="R4220" s="814"/>
      <c r="S4220" s="814"/>
      <c r="T4220" s="814"/>
      <c r="U4220" s="814"/>
      <c r="V4220" s="814"/>
      <c r="W4220" s="815"/>
    </row>
    <row r="4221" spans="2:31" s="256" customFormat="1" ht="17.100000000000001" customHeight="1" x14ac:dyDescent="0.15">
      <c r="B4221" s="522" t="s">
        <v>270</v>
      </c>
      <c r="C4221" s="523"/>
      <c r="D4221" s="524"/>
      <c r="E4221" s="813" t="s">
        <v>516</v>
      </c>
      <c r="F4221" s="814"/>
      <c r="G4221" s="814"/>
      <c r="H4221" s="814"/>
      <c r="I4221" s="814"/>
      <c r="J4221" s="814"/>
      <c r="K4221" s="814"/>
      <c r="L4221" s="815"/>
      <c r="M4221" s="522" t="s">
        <v>270</v>
      </c>
      <c r="N4221" s="523"/>
      <c r="O4221" s="524"/>
      <c r="P4221" s="813" t="s">
        <v>516</v>
      </c>
      <c r="Q4221" s="814"/>
      <c r="R4221" s="814"/>
      <c r="S4221" s="855"/>
      <c r="T4221" s="855"/>
      <c r="U4221" s="855"/>
      <c r="V4221" s="855"/>
      <c r="W4221" s="856"/>
    </row>
    <row r="4222" spans="2:31" s="256" customFormat="1" ht="17.100000000000001" customHeight="1" x14ac:dyDescent="0.15">
      <c r="B4222" s="522" t="s">
        <v>289</v>
      </c>
      <c r="C4222" s="523"/>
      <c r="D4222" s="524"/>
      <c r="E4222" s="862" t="s">
        <v>552</v>
      </c>
      <c r="F4222" s="863"/>
      <c r="G4222" s="864"/>
      <c r="H4222" s="816" t="s">
        <v>8</v>
      </c>
      <c r="I4222" s="817"/>
      <c r="J4222" s="818"/>
      <c r="K4222" s="819"/>
      <c r="L4222" s="820"/>
      <c r="M4222" s="522" t="s">
        <v>289</v>
      </c>
      <c r="N4222" s="523"/>
      <c r="O4222" s="524"/>
      <c r="P4222" s="813" t="s">
        <v>555</v>
      </c>
      <c r="Q4222" s="814"/>
      <c r="R4222" s="814"/>
      <c r="S4222" s="816" t="s">
        <v>8</v>
      </c>
      <c r="T4222" s="817"/>
      <c r="U4222" s="818"/>
      <c r="V4222" s="819"/>
      <c r="W4222" s="820"/>
    </row>
    <row r="4223" spans="2:31" s="256" customFormat="1" ht="17.100000000000001" customHeight="1" x14ac:dyDescent="0.15">
      <c r="B4223" s="865" t="s">
        <v>567</v>
      </c>
      <c r="C4223" s="866"/>
      <c r="D4223" s="821" t="s">
        <v>1109</v>
      </c>
      <c r="E4223" s="822"/>
      <c r="F4223" s="822"/>
      <c r="G4223" s="822"/>
      <c r="H4223" s="822"/>
      <c r="I4223" s="822"/>
      <c r="J4223" s="822"/>
      <c r="K4223" s="822"/>
      <c r="L4223" s="823"/>
      <c r="M4223" s="565" t="s">
        <v>567</v>
      </c>
      <c r="N4223" s="566"/>
      <c r="O4223" s="836" t="s">
        <v>1735</v>
      </c>
      <c r="P4223" s="837"/>
      <c r="Q4223" s="837"/>
      <c r="R4223" s="837"/>
      <c r="S4223" s="837"/>
      <c r="T4223" s="837"/>
      <c r="U4223" s="837"/>
      <c r="V4223" s="837"/>
      <c r="W4223" s="838"/>
    </row>
    <row r="4224" spans="2:31" ht="15" customHeight="1" x14ac:dyDescent="0.15">
      <c r="B4224" s="263"/>
      <c r="C4224" s="824" t="s">
        <v>568</v>
      </c>
      <c r="D4224" s="825"/>
      <c r="E4224" s="825"/>
      <c r="F4224" s="825"/>
      <c r="G4224" s="825"/>
      <c r="H4224" s="825"/>
      <c r="I4224" s="825"/>
      <c r="J4224" s="825"/>
      <c r="K4224" s="825"/>
      <c r="L4224" s="825"/>
      <c r="M4224" s="263"/>
      <c r="N4224" s="263" t="s">
        <v>569</v>
      </c>
      <c r="O4224" s="263"/>
      <c r="P4224" s="263"/>
      <c r="Q4224" s="263"/>
      <c r="R4224" s="263"/>
      <c r="S4224" s="263"/>
      <c r="T4224" s="263"/>
      <c r="U4224" s="263"/>
      <c r="V4224" s="263"/>
      <c r="W4224" s="263"/>
      <c r="AA4224" s="256"/>
      <c r="AB4224" s="256"/>
      <c r="AC4224" s="256"/>
      <c r="AD4224" s="256"/>
      <c r="AE4224" s="256"/>
    </row>
    <row r="4225" spans="2:31" ht="15" customHeight="1" x14ac:dyDescent="0.15">
      <c r="B4225" s="263"/>
      <c r="C4225" s="826"/>
      <c r="D4225" s="826"/>
      <c r="E4225" s="826"/>
      <c r="F4225" s="826"/>
      <c r="G4225" s="826"/>
      <c r="H4225" s="826"/>
      <c r="I4225" s="826"/>
      <c r="J4225" s="826"/>
      <c r="K4225" s="826"/>
      <c r="L4225" s="826"/>
      <c r="M4225" s="263"/>
      <c r="N4225" s="263" t="s">
        <v>570</v>
      </c>
      <c r="O4225" s="263"/>
      <c r="P4225" s="263"/>
      <c r="Q4225" s="263"/>
      <c r="R4225" s="263"/>
      <c r="S4225" s="263"/>
      <c r="T4225" s="263"/>
      <c r="U4225" s="263"/>
      <c r="V4225" s="263"/>
      <c r="W4225" s="263"/>
      <c r="AA4225" s="256"/>
      <c r="AB4225" s="256"/>
      <c r="AC4225" s="256"/>
      <c r="AD4225" s="256"/>
      <c r="AE4225" s="256"/>
    </row>
    <row r="4226" spans="2:31" ht="15" customHeight="1" x14ac:dyDescent="0.15">
      <c r="C4226" s="263" t="s">
        <v>571</v>
      </c>
      <c r="N4226" s="264" t="s">
        <v>517</v>
      </c>
      <c r="O4226" s="264"/>
      <c r="P4226" s="264"/>
      <c r="Q4226" s="264"/>
      <c r="R4226" s="264"/>
      <c r="S4226" s="264"/>
      <c r="T4226" s="264"/>
      <c r="U4226" s="264"/>
      <c r="V4226" s="264"/>
      <c r="AA4226" s="256"/>
      <c r="AB4226" s="256"/>
      <c r="AC4226" s="256"/>
      <c r="AD4226" s="256"/>
      <c r="AE4226" s="256"/>
    </row>
    <row r="4227" spans="2:31" ht="15" customHeight="1" x14ac:dyDescent="0.15">
      <c r="C4227" s="263" t="s">
        <v>573</v>
      </c>
      <c r="N4227" s="264" t="s">
        <v>572</v>
      </c>
      <c r="O4227" s="264"/>
      <c r="P4227" s="264"/>
      <c r="Q4227" s="264"/>
      <c r="R4227" s="264"/>
      <c r="S4227" s="264"/>
      <c r="T4227" s="264"/>
      <c r="U4227" s="264"/>
      <c r="V4227" s="264"/>
      <c r="AA4227" s="256"/>
      <c r="AB4227" s="256"/>
      <c r="AC4227" s="256"/>
      <c r="AD4227" s="256"/>
      <c r="AE4227" s="256"/>
    </row>
    <row r="4228" spans="2:31" x14ac:dyDescent="0.15">
      <c r="C4228" s="264" t="s">
        <v>542</v>
      </c>
      <c r="N4228" s="264" t="s">
        <v>450</v>
      </c>
      <c r="O4228" s="264"/>
      <c r="P4228" s="264"/>
      <c r="Q4228" s="264"/>
      <c r="R4228" s="264"/>
      <c r="S4228" s="264"/>
      <c r="T4228" s="264"/>
      <c r="U4228" s="264"/>
      <c r="V4228" s="264"/>
      <c r="AA4228" s="256"/>
      <c r="AB4228" s="256"/>
      <c r="AC4228" s="256"/>
      <c r="AD4228" s="256"/>
      <c r="AE4228" s="256"/>
    </row>
    <row r="4229" spans="2:31" x14ac:dyDescent="0.15">
      <c r="N4229" s="264"/>
      <c r="AA4229" s="256"/>
      <c r="AB4229" s="256"/>
      <c r="AC4229" s="256"/>
      <c r="AD4229" s="256"/>
      <c r="AE4229" s="256"/>
    </row>
    <row r="4230" spans="2:31" x14ac:dyDescent="0.15">
      <c r="N4230" s="264"/>
      <c r="AA4230" s="256"/>
      <c r="AB4230" s="256"/>
      <c r="AC4230" s="256"/>
      <c r="AD4230" s="256"/>
      <c r="AE4230" s="256"/>
    </row>
    <row r="4231" spans="2:31" ht="9" customHeight="1" x14ac:dyDescent="0.15">
      <c r="AA4231" s="256"/>
      <c r="AB4231" s="256"/>
      <c r="AC4231" s="256"/>
      <c r="AD4231" s="256"/>
      <c r="AE4231" s="256"/>
    </row>
    <row r="4232" spans="2:31" s="256" customFormat="1" ht="22.5" customHeight="1" x14ac:dyDescent="0.15">
      <c r="B4232" s="867" t="s">
        <v>563</v>
      </c>
      <c r="C4232" s="867"/>
      <c r="D4232" s="867"/>
      <c r="E4232" s="867"/>
      <c r="F4232" s="867"/>
      <c r="G4232" s="867"/>
      <c r="H4232" s="867"/>
      <c r="I4232" s="867"/>
      <c r="J4232" s="867"/>
      <c r="K4232" s="867"/>
      <c r="L4232" s="867"/>
      <c r="M4232" s="867"/>
      <c r="N4232" s="867"/>
      <c r="O4232" s="867"/>
      <c r="P4232" s="867"/>
      <c r="Q4232" s="867"/>
      <c r="R4232" s="867"/>
      <c r="S4232" s="867"/>
      <c r="T4232" s="867"/>
      <c r="U4232" s="867"/>
      <c r="V4232" s="867"/>
      <c r="W4232" s="867"/>
      <c r="Y4232" s="242" t="s">
        <v>551</v>
      </c>
    </row>
    <row r="4233" spans="2:31" s="256" customFormat="1" ht="20.100000000000001" customHeight="1" x14ac:dyDescent="0.15">
      <c r="B4233" s="258" t="s">
        <v>27</v>
      </c>
      <c r="C4233" s="258"/>
      <c r="D4233" s="868" t="str">
        <f>D4188</f>
        <v>ミネトンネル</v>
      </c>
      <c r="E4233" s="868"/>
      <c r="F4233" s="868"/>
      <c r="G4233" s="868"/>
      <c r="H4233" s="869" t="s">
        <v>28</v>
      </c>
      <c r="I4233" s="869"/>
      <c r="J4233" s="870" t="str">
        <f>J4188</f>
        <v>一般国道　316号</v>
      </c>
      <c r="K4233" s="870"/>
      <c r="L4233" s="870"/>
      <c r="M4233" s="871" t="s">
        <v>255</v>
      </c>
      <c r="N4233" s="871"/>
      <c r="O4233" s="871"/>
      <c r="P4233" s="872" t="str">
        <f>P4188</f>
        <v>株式会社ニュージェック</v>
      </c>
      <c r="Q4233" s="872"/>
      <c r="R4233" s="872"/>
      <c r="S4233" s="562" t="s">
        <v>220</v>
      </c>
      <c r="T4233" s="564"/>
      <c r="U4233" s="873">
        <f>U4188</f>
        <v>44294</v>
      </c>
      <c r="V4233" s="874"/>
      <c r="W4233" s="875"/>
      <c r="Y4233" s="242" t="s">
        <v>554</v>
      </c>
    </row>
    <row r="4234" spans="2:31" s="256" customFormat="1" ht="20.100000000000001" customHeight="1" x14ac:dyDescent="0.15">
      <c r="B4234" s="259" t="s">
        <v>0</v>
      </c>
      <c r="C4234" s="259"/>
      <c r="D4234" s="879" t="str">
        <f>D4189</f>
        <v>美祢トンネル</v>
      </c>
      <c r="E4234" s="879"/>
      <c r="F4234" s="879"/>
      <c r="G4234" s="879"/>
      <c r="H4234" s="541" t="s">
        <v>1</v>
      </c>
      <c r="I4234" s="541"/>
      <c r="J4234" s="870" t="str">
        <f>J4189</f>
        <v>宇部土木建築事務所</v>
      </c>
      <c r="K4234" s="870"/>
      <c r="L4234" s="870"/>
      <c r="M4234" s="871" t="s">
        <v>256</v>
      </c>
      <c r="N4234" s="871"/>
      <c r="O4234" s="871"/>
      <c r="P4234" s="872" t="str">
        <f>P4189</f>
        <v>石村　勝伸</v>
      </c>
      <c r="Q4234" s="872"/>
      <c r="R4234" s="872"/>
      <c r="S4234" s="705"/>
      <c r="T4234" s="706"/>
      <c r="U4234" s="876"/>
      <c r="V4234" s="877"/>
      <c r="W4234" s="878"/>
      <c r="Y4234" s="242" t="s">
        <v>54</v>
      </c>
    </row>
    <row r="4235" spans="2:31" s="256" customFormat="1" ht="20.100000000000001" customHeight="1" x14ac:dyDescent="0.15">
      <c r="B4235" s="861" t="s">
        <v>564</v>
      </c>
      <c r="C4235" s="839" t="s">
        <v>565</v>
      </c>
      <c r="D4235" s="883" t="s">
        <v>807</v>
      </c>
      <c r="E4235" s="884"/>
      <c r="F4235" s="846"/>
      <c r="G4235" s="847"/>
      <c r="H4235" s="847"/>
      <c r="I4235" s="847"/>
      <c r="J4235" s="847"/>
      <c r="K4235" s="847"/>
      <c r="L4235" s="848"/>
      <c r="M4235" s="861" t="s">
        <v>564</v>
      </c>
      <c r="N4235" s="839" t="s">
        <v>565</v>
      </c>
      <c r="O4235" s="883" t="s">
        <v>807</v>
      </c>
      <c r="P4235" s="884"/>
      <c r="Q4235" s="846"/>
      <c r="R4235" s="847"/>
      <c r="S4235" s="847"/>
      <c r="T4235" s="847"/>
      <c r="U4235" s="847"/>
      <c r="V4235" s="847"/>
      <c r="W4235" s="848"/>
      <c r="Y4235" s="242" t="s">
        <v>55</v>
      </c>
    </row>
    <row r="4236" spans="2:31" s="256" customFormat="1" ht="20.100000000000001" customHeight="1" x14ac:dyDescent="0.15">
      <c r="B4236" s="859"/>
      <c r="C4236" s="830"/>
      <c r="D4236" s="880"/>
      <c r="E4236" s="881"/>
      <c r="F4236" s="849"/>
      <c r="G4236" s="850"/>
      <c r="H4236" s="850"/>
      <c r="I4236" s="850"/>
      <c r="J4236" s="850"/>
      <c r="K4236" s="850"/>
      <c r="L4236" s="851"/>
      <c r="M4236" s="859"/>
      <c r="N4236" s="830"/>
      <c r="O4236" s="880"/>
      <c r="P4236" s="881"/>
      <c r="Q4236" s="849"/>
      <c r="R4236" s="850"/>
      <c r="S4236" s="850"/>
      <c r="T4236" s="850"/>
      <c r="U4236" s="850"/>
      <c r="V4236" s="850"/>
      <c r="W4236" s="851"/>
    </row>
    <row r="4237" spans="2:31" s="256" customFormat="1" ht="20.100000000000001" customHeight="1" x14ac:dyDescent="0.15">
      <c r="B4237" s="859"/>
      <c r="C4237" s="839" t="s">
        <v>2</v>
      </c>
      <c r="D4237" s="842">
        <v>6</v>
      </c>
      <c r="E4237" s="843"/>
      <c r="F4237" s="849"/>
      <c r="G4237" s="850"/>
      <c r="H4237" s="850"/>
      <c r="I4237" s="850"/>
      <c r="J4237" s="850"/>
      <c r="K4237" s="850"/>
      <c r="L4237" s="851"/>
      <c r="M4237" s="859"/>
      <c r="N4237" s="839" t="s">
        <v>2</v>
      </c>
      <c r="O4237" s="842">
        <v>7</v>
      </c>
      <c r="P4237" s="843"/>
      <c r="Q4237" s="849"/>
      <c r="R4237" s="850"/>
      <c r="S4237" s="850"/>
      <c r="T4237" s="850"/>
      <c r="U4237" s="850"/>
      <c r="V4237" s="850"/>
      <c r="W4237" s="851"/>
    </row>
    <row r="4238" spans="2:31" s="256" customFormat="1" ht="20.100000000000001" customHeight="1" x14ac:dyDescent="0.15">
      <c r="B4238" s="860"/>
      <c r="C4238" s="830"/>
      <c r="D4238" s="844"/>
      <c r="E4238" s="845"/>
      <c r="F4238" s="849"/>
      <c r="G4238" s="850"/>
      <c r="H4238" s="850"/>
      <c r="I4238" s="850"/>
      <c r="J4238" s="850"/>
      <c r="K4238" s="850"/>
      <c r="L4238" s="851"/>
      <c r="M4238" s="860"/>
      <c r="N4238" s="830"/>
      <c r="O4238" s="844"/>
      <c r="P4238" s="845"/>
      <c r="Q4238" s="849"/>
      <c r="R4238" s="850"/>
      <c r="S4238" s="850"/>
      <c r="T4238" s="850"/>
      <c r="U4238" s="850"/>
      <c r="V4238" s="850"/>
      <c r="W4238" s="851"/>
    </row>
    <row r="4239" spans="2:31" s="256" customFormat="1" ht="17.100000000000001" customHeight="1" x14ac:dyDescent="0.15">
      <c r="B4239" s="574" t="s">
        <v>566</v>
      </c>
      <c r="C4239" s="574" t="s">
        <v>3</v>
      </c>
      <c r="D4239" s="842" t="s">
        <v>331</v>
      </c>
      <c r="E4239" s="843"/>
      <c r="F4239" s="849"/>
      <c r="G4239" s="850"/>
      <c r="H4239" s="850"/>
      <c r="I4239" s="850"/>
      <c r="J4239" s="850"/>
      <c r="K4239" s="850"/>
      <c r="L4239" s="851"/>
      <c r="M4239" s="574" t="s">
        <v>566</v>
      </c>
      <c r="N4239" s="574" t="s">
        <v>3</v>
      </c>
      <c r="O4239" s="842" t="s">
        <v>331</v>
      </c>
      <c r="P4239" s="843"/>
      <c r="Q4239" s="849"/>
      <c r="R4239" s="850"/>
      <c r="S4239" s="850"/>
      <c r="T4239" s="850"/>
      <c r="U4239" s="850"/>
      <c r="V4239" s="850"/>
      <c r="W4239" s="851"/>
      <c r="AA4239" s="257"/>
      <c r="AB4239" s="257"/>
      <c r="AC4239" s="257"/>
      <c r="AD4239" s="257"/>
      <c r="AE4239" s="257"/>
    </row>
    <row r="4240" spans="2:31" s="256" customFormat="1" ht="17.100000000000001" customHeight="1" x14ac:dyDescent="0.15">
      <c r="B4240" s="574"/>
      <c r="C4240" s="574"/>
      <c r="D4240" s="844"/>
      <c r="E4240" s="845"/>
      <c r="F4240" s="849"/>
      <c r="G4240" s="850"/>
      <c r="H4240" s="850"/>
      <c r="I4240" s="850"/>
      <c r="J4240" s="850"/>
      <c r="K4240" s="850"/>
      <c r="L4240" s="851"/>
      <c r="M4240" s="574"/>
      <c r="N4240" s="574"/>
      <c r="O4240" s="844"/>
      <c r="P4240" s="845"/>
      <c r="Q4240" s="849"/>
      <c r="R4240" s="850"/>
      <c r="S4240" s="850"/>
      <c r="T4240" s="850"/>
      <c r="U4240" s="850"/>
      <c r="V4240" s="850"/>
      <c r="W4240" s="851"/>
      <c r="AA4240" s="257"/>
      <c r="AB4240" s="257"/>
      <c r="AC4240" s="257"/>
      <c r="AD4240" s="257"/>
      <c r="AE4240" s="257"/>
    </row>
    <row r="4241" spans="2:31" s="256" customFormat="1" ht="17.100000000000001" customHeight="1" x14ac:dyDescent="0.15">
      <c r="B4241" s="574"/>
      <c r="C4241" s="574" t="s">
        <v>4</v>
      </c>
      <c r="D4241" s="842" t="s">
        <v>354</v>
      </c>
      <c r="E4241" s="843"/>
      <c r="F4241" s="849"/>
      <c r="G4241" s="850"/>
      <c r="H4241" s="850"/>
      <c r="I4241" s="850"/>
      <c r="J4241" s="850"/>
      <c r="K4241" s="850"/>
      <c r="L4241" s="851"/>
      <c r="M4241" s="574"/>
      <c r="N4241" s="574" t="s">
        <v>4</v>
      </c>
      <c r="O4241" s="842" t="s">
        <v>354</v>
      </c>
      <c r="P4241" s="843"/>
      <c r="Q4241" s="849"/>
      <c r="R4241" s="850"/>
      <c r="S4241" s="850"/>
      <c r="T4241" s="850"/>
      <c r="U4241" s="850"/>
      <c r="V4241" s="850"/>
      <c r="W4241" s="851"/>
      <c r="AA4241" s="257"/>
      <c r="AB4241" s="257"/>
      <c r="AC4241" s="257"/>
      <c r="AD4241" s="257"/>
      <c r="AE4241" s="257"/>
    </row>
    <row r="4242" spans="2:31" s="256" customFormat="1" ht="17.100000000000001" customHeight="1" x14ac:dyDescent="0.15">
      <c r="B4242" s="574"/>
      <c r="C4242" s="574"/>
      <c r="D4242" s="844"/>
      <c r="E4242" s="845"/>
      <c r="F4242" s="849"/>
      <c r="G4242" s="850"/>
      <c r="H4242" s="850"/>
      <c r="I4242" s="850"/>
      <c r="J4242" s="850"/>
      <c r="K4242" s="850"/>
      <c r="L4242" s="851"/>
      <c r="M4242" s="574"/>
      <c r="N4242" s="574"/>
      <c r="O4242" s="844"/>
      <c r="P4242" s="845"/>
      <c r="Q4242" s="849"/>
      <c r="R4242" s="850"/>
      <c r="S4242" s="850"/>
      <c r="T4242" s="850"/>
      <c r="U4242" s="850"/>
      <c r="V4242" s="850"/>
      <c r="W4242" s="851"/>
      <c r="AA4242" s="257"/>
      <c r="AB4242" s="257"/>
      <c r="AC4242" s="257"/>
      <c r="AD4242" s="257"/>
      <c r="AE4242" s="257"/>
    </row>
    <row r="4243" spans="2:31" s="256" customFormat="1" ht="17.100000000000001" customHeight="1" x14ac:dyDescent="0.15">
      <c r="B4243" s="522" t="s">
        <v>5</v>
      </c>
      <c r="C4243" s="524"/>
      <c r="D4243" s="827" t="s">
        <v>333</v>
      </c>
      <c r="E4243" s="828"/>
      <c r="F4243" s="849"/>
      <c r="G4243" s="850"/>
      <c r="H4243" s="850"/>
      <c r="I4243" s="850"/>
      <c r="J4243" s="850"/>
      <c r="K4243" s="850"/>
      <c r="L4243" s="851"/>
      <c r="M4243" s="522" t="s">
        <v>5</v>
      </c>
      <c r="N4243" s="524"/>
      <c r="O4243" s="827" t="s">
        <v>332</v>
      </c>
      <c r="P4243" s="828"/>
      <c r="Q4243" s="849"/>
      <c r="R4243" s="850"/>
      <c r="S4243" s="850"/>
      <c r="T4243" s="850"/>
      <c r="U4243" s="850"/>
      <c r="V4243" s="850"/>
      <c r="W4243" s="851"/>
      <c r="AA4243" s="257"/>
      <c r="AB4243" s="257"/>
      <c r="AC4243" s="257"/>
      <c r="AD4243" s="257"/>
      <c r="AE4243" s="257"/>
    </row>
    <row r="4244" spans="2:31" s="256" customFormat="1" ht="17.100000000000001" customHeight="1" x14ac:dyDescent="0.15">
      <c r="B4244" s="522" t="s">
        <v>6</v>
      </c>
      <c r="C4244" s="524"/>
      <c r="D4244" s="844" t="s">
        <v>340</v>
      </c>
      <c r="E4244" s="845"/>
      <c r="F4244" s="849"/>
      <c r="G4244" s="850"/>
      <c r="H4244" s="850"/>
      <c r="I4244" s="850"/>
      <c r="J4244" s="850"/>
      <c r="K4244" s="850"/>
      <c r="L4244" s="851"/>
      <c r="M4244" s="522" t="s">
        <v>6</v>
      </c>
      <c r="N4244" s="524"/>
      <c r="O4244" s="844" t="s">
        <v>532</v>
      </c>
      <c r="P4244" s="845"/>
      <c r="Q4244" s="849"/>
      <c r="R4244" s="850"/>
      <c r="S4244" s="850"/>
      <c r="T4244" s="850"/>
      <c r="U4244" s="850"/>
      <c r="V4244" s="850"/>
      <c r="W4244" s="851"/>
    </row>
    <row r="4245" spans="2:31" s="256" customFormat="1" ht="17.100000000000001" customHeight="1" x14ac:dyDescent="0.15">
      <c r="B4245" s="562" t="s">
        <v>29</v>
      </c>
      <c r="C4245" s="831" t="s">
        <v>267</v>
      </c>
      <c r="D4245" s="832"/>
      <c r="E4245" s="260"/>
      <c r="F4245" s="849"/>
      <c r="G4245" s="850"/>
      <c r="H4245" s="850"/>
      <c r="I4245" s="850"/>
      <c r="J4245" s="850"/>
      <c r="K4245" s="850"/>
      <c r="L4245" s="851"/>
      <c r="M4245" s="562" t="s">
        <v>29</v>
      </c>
      <c r="N4245" s="831" t="s">
        <v>267</v>
      </c>
      <c r="O4245" s="832"/>
      <c r="P4245" s="260"/>
      <c r="Q4245" s="849"/>
      <c r="R4245" s="850"/>
      <c r="S4245" s="850"/>
      <c r="T4245" s="850"/>
      <c r="U4245" s="850"/>
      <c r="V4245" s="850"/>
      <c r="W4245" s="851"/>
    </row>
    <row r="4246" spans="2:31" s="256" customFormat="1" ht="17.100000000000001" customHeight="1" x14ac:dyDescent="0.15">
      <c r="B4246" s="565"/>
      <c r="C4246" s="831" t="s">
        <v>268</v>
      </c>
      <c r="D4246" s="832"/>
      <c r="E4246" s="261" t="s">
        <v>554</v>
      </c>
      <c r="F4246" s="852"/>
      <c r="G4246" s="853"/>
      <c r="H4246" s="853"/>
      <c r="I4246" s="853"/>
      <c r="J4246" s="853"/>
      <c r="K4246" s="853"/>
      <c r="L4246" s="854"/>
      <c r="M4246" s="565"/>
      <c r="N4246" s="831" t="s">
        <v>268</v>
      </c>
      <c r="O4246" s="832"/>
      <c r="P4246" s="261" t="s">
        <v>551</v>
      </c>
      <c r="Q4246" s="852"/>
      <c r="R4246" s="853"/>
      <c r="S4246" s="853"/>
      <c r="T4246" s="853"/>
      <c r="U4246" s="853"/>
      <c r="V4246" s="853"/>
      <c r="W4246" s="854"/>
    </row>
    <row r="4247" spans="2:31" s="256" customFormat="1" ht="17.100000000000001" customHeight="1" x14ac:dyDescent="0.15">
      <c r="B4247" s="522" t="s">
        <v>7</v>
      </c>
      <c r="C4247" s="523"/>
      <c r="D4247" s="524"/>
      <c r="E4247" s="813" t="s">
        <v>1118</v>
      </c>
      <c r="F4247" s="814"/>
      <c r="G4247" s="814"/>
      <c r="H4247" s="814"/>
      <c r="I4247" s="814"/>
      <c r="J4247" s="814"/>
      <c r="K4247" s="814"/>
      <c r="L4247" s="815"/>
      <c r="M4247" s="522" t="s">
        <v>7</v>
      </c>
      <c r="N4247" s="523"/>
      <c r="O4247" s="524"/>
      <c r="P4247" s="833" t="s">
        <v>1560</v>
      </c>
      <c r="Q4247" s="857"/>
      <c r="R4247" s="857"/>
      <c r="S4247" s="857"/>
      <c r="T4247" s="857"/>
      <c r="U4247" s="857"/>
      <c r="V4247" s="857"/>
      <c r="W4247" s="858"/>
    </row>
    <row r="4248" spans="2:31" s="256" customFormat="1" ht="17.100000000000001" customHeight="1" x14ac:dyDescent="0.15">
      <c r="B4248" s="522" t="s">
        <v>46</v>
      </c>
      <c r="C4248" s="523"/>
      <c r="D4248" s="524"/>
      <c r="E4248" s="813" t="s">
        <v>516</v>
      </c>
      <c r="F4248" s="814"/>
      <c r="G4248" s="814"/>
      <c r="H4248" s="855"/>
      <c r="I4248" s="855"/>
      <c r="J4248" s="855"/>
      <c r="K4248" s="855"/>
      <c r="L4248" s="856"/>
      <c r="M4248" s="522" t="s">
        <v>46</v>
      </c>
      <c r="N4248" s="523"/>
      <c r="O4248" s="524"/>
      <c r="P4248" s="833" t="s">
        <v>1561</v>
      </c>
      <c r="Q4248" s="857"/>
      <c r="R4248" s="857"/>
      <c r="S4248" s="857"/>
      <c r="T4248" s="857"/>
      <c r="U4248" s="857"/>
      <c r="V4248" s="857"/>
      <c r="W4248" s="858"/>
    </row>
    <row r="4249" spans="2:31" s="256" customFormat="1" ht="17.100000000000001" customHeight="1" x14ac:dyDescent="0.15">
      <c r="B4249" s="522" t="s">
        <v>270</v>
      </c>
      <c r="C4249" s="523"/>
      <c r="D4249" s="524"/>
      <c r="E4249" s="813" t="s">
        <v>516</v>
      </c>
      <c r="F4249" s="814"/>
      <c r="G4249" s="814"/>
      <c r="H4249" s="855"/>
      <c r="I4249" s="855"/>
      <c r="J4249" s="855"/>
      <c r="K4249" s="855"/>
      <c r="L4249" s="856"/>
      <c r="M4249" s="522" t="s">
        <v>270</v>
      </c>
      <c r="N4249" s="523"/>
      <c r="O4249" s="524"/>
      <c r="P4249" s="813" t="s">
        <v>516</v>
      </c>
      <c r="Q4249" s="814"/>
      <c r="R4249" s="814"/>
      <c r="S4249" s="855"/>
      <c r="T4249" s="855"/>
      <c r="U4249" s="855"/>
      <c r="V4249" s="855"/>
      <c r="W4249" s="856"/>
    </row>
    <row r="4250" spans="2:31" s="256" customFormat="1" ht="17.100000000000001" customHeight="1" x14ac:dyDescent="0.15">
      <c r="B4250" s="522" t="s">
        <v>289</v>
      </c>
      <c r="C4250" s="523"/>
      <c r="D4250" s="524"/>
      <c r="E4250" s="813" t="s">
        <v>555</v>
      </c>
      <c r="F4250" s="814"/>
      <c r="G4250" s="814"/>
      <c r="H4250" s="816" t="s">
        <v>8</v>
      </c>
      <c r="I4250" s="817"/>
      <c r="J4250" s="818"/>
      <c r="K4250" s="819"/>
      <c r="L4250" s="820"/>
      <c r="M4250" s="522" t="s">
        <v>289</v>
      </c>
      <c r="N4250" s="523"/>
      <c r="O4250" s="524"/>
      <c r="P4250" s="813" t="s">
        <v>555</v>
      </c>
      <c r="Q4250" s="814"/>
      <c r="R4250" s="814"/>
      <c r="S4250" s="816" t="s">
        <v>8</v>
      </c>
      <c r="T4250" s="817"/>
      <c r="U4250" s="818"/>
      <c r="V4250" s="819"/>
      <c r="W4250" s="820"/>
    </row>
    <row r="4251" spans="2:31" s="256" customFormat="1" ht="17.100000000000001" customHeight="1" x14ac:dyDescent="0.15">
      <c r="B4251" s="865" t="s">
        <v>567</v>
      </c>
      <c r="C4251" s="882"/>
      <c r="D4251" s="885" t="s">
        <v>1142</v>
      </c>
      <c r="E4251" s="886"/>
      <c r="F4251" s="886"/>
      <c r="G4251" s="886"/>
      <c r="H4251" s="886"/>
      <c r="I4251" s="886"/>
      <c r="J4251" s="886"/>
      <c r="K4251" s="886"/>
      <c r="L4251" s="887"/>
      <c r="M4251" s="565" t="s">
        <v>567</v>
      </c>
      <c r="N4251" s="566"/>
      <c r="O4251" s="836" t="s">
        <v>1735</v>
      </c>
      <c r="P4251" s="837"/>
      <c r="Q4251" s="837"/>
      <c r="R4251" s="837"/>
      <c r="S4251" s="837"/>
      <c r="T4251" s="837"/>
      <c r="U4251" s="837"/>
      <c r="V4251" s="837"/>
      <c r="W4251" s="838"/>
    </row>
    <row r="4252" spans="2:31" s="256" customFormat="1" ht="20.100000000000001" customHeight="1" x14ac:dyDescent="0.15">
      <c r="B4252" s="861" t="s">
        <v>564</v>
      </c>
      <c r="C4252" s="839" t="s">
        <v>565</v>
      </c>
      <c r="D4252" s="883" t="s">
        <v>808</v>
      </c>
      <c r="E4252" s="884"/>
      <c r="F4252" s="846"/>
      <c r="G4252" s="847"/>
      <c r="H4252" s="847"/>
      <c r="I4252" s="847"/>
      <c r="J4252" s="847"/>
      <c r="K4252" s="847"/>
      <c r="L4252" s="848"/>
      <c r="M4252" s="861" t="s">
        <v>564</v>
      </c>
      <c r="N4252" s="839" t="s">
        <v>565</v>
      </c>
      <c r="O4252" s="883" t="s">
        <v>808</v>
      </c>
      <c r="P4252" s="884"/>
      <c r="Q4252" s="846"/>
      <c r="R4252" s="847"/>
      <c r="S4252" s="847"/>
      <c r="T4252" s="847"/>
      <c r="U4252" s="847"/>
      <c r="V4252" s="847"/>
      <c r="W4252" s="848"/>
    </row>
    <row r="4253" spans="2:31" s="256" customFormat="1" ht="20.100000000000001" customHeight="1" x14ac:dyDescent="0.15">
      <c r="B4253" s="859"/>
      <c r="C4253" s="830"/>
      <c r="D4253" s="880"/>
      <c r="E4253" s="881"/>
      <c r="F4253" s="849"/>
      <c r="G4253" s="850"/>
      <c r="H4253" s="850"/>
      <c r="I4253" s="850"/>
      <c r="J4253" s="850"/>
      <c r="K4253" s="850"/>
      <c r="L4253" s="851"/>
      <c r="M4253" s="859"/>
      <c r="N4253" s="830"/>
      <c r="O4253" s="880"/>
      <c r="P4253" s="881"/>
      <c r="Q4253" s="849"/>
      <c r="R4253" s="850"/>
      <c r="S4253" s="850"/>
      <c r="T4253" s="850"/>
      <c r="U4253" s="850"/>
      <c r="V4253" s="850"/>
      <c r="W4253" s="851"/>
    </row>
    <row r="4254" spans="2:31" s="256" customFormat="1" ht="20.100000000000001" customHeight="1" x14ac:dyDescent="0.15">
      <c r="B4254" s="859"/>
      <c r="C4254" s="839" t="s">
        <v>2</v>
      </c>
      <c r="D4254" s="842">
        <v>1</v>
      </c>
      <c r="E4254" s="843"/>
      <c r="F4254" s="849"/>
      <c r="G4254" s="850"/>
      <c r="H4254" s="850"/>
      <c r="I4254" s="850"/>
      <c r="J4254" s="850"/>
      <c r="K4254" s="850"/>
      <c r="L4254" s="851"/>
      <c r="M4254" s="859"/>
      <c r="N4254" s="839" t="s">
        <v>2</v>
      </c>
      <c r="O4254" s="842">
        <v>2</v>
      </c>
      <c r="P4254" s="843"/>
      <c r="Q4254" s="849"/>
      <c r="R4254" s="850"/>
      <c r="S4254" s="850"/>
      <c r="T4254" s="850"/>
      <c r="U4254" s="850"/>
      <c r="V4254" s="850"/>
      <c r="W4254" s="851"/>
    </row>
    <row r="4255" spans="2:31" s="256" customFormat="1" ht="20.100000000000001" customHeight="1" x14ac:dyDescent="0.15">
      <c r="B4255" s="860"/>
      <c r="C4255" s="830"/>
      <c r="D4255" s="844"/>
      <c r="E4255" s="845"/>
      <c r="F4255" s="849"/>
      <c r="G4255" s="850"/>
      <c r="H4255" s="850"/>
      <c r="I4255" s="850"/>
      <c r="J4255" s="850"/>
      <c r="K4255" s="850"/>
      <c r="L4255" s="851"/>
      <c r="M4255" s="860"/>
      <c r="N4255" s="830"/>
      <c r="O4255" s="844"/>
      <c r="P4255" s="845"/>
      <c r="Q4255" s="849"/>
      <c r="R4255" s="850"/>
      <c r="S4255" s="850"/>
      <c r="T4255" s="850"/>
      <c r="U4255" s="850"/>
      <c r="V4255" s="850"/>
      <c r="W4255" s="851"/>
    </row>
    <row r="4256" spans="2:31" s="256" customFormat="1" ht="17.100000000000001" customHeight="1" x14ac:dyDescent="0.15">
      <c r="B4256" s="574" t="s">
        <v>566</v>
      </c>
      <c r="C4256" s="574" t="s">
        <v>3</v>
      </c>
      <c r="D4256" s="842" t="s">
        <v>534</v>
      </c>
      <c r="E4256" s="843"/>
      <c r="F4256" s="849"/>
      <c r="G4256" s="850"/>
      <c r="H4256" s="850"/>
      <c r="I4256" s="850"/>
      <c r="J4256" s="850"/>
      <c r="K4256" s="850"/>
      <c r="L4256" s="851"/>
      <c r="M4256" s="574" t="s">
        <v>566</v>
      </c>
      <c r="N4256" s="574" t="s">
        <v>3</v>
      </c>
      <c r="O4256" s="842" t="s">
        <v>534</v>
      </c>
      <c r="P4256" s="843"/>
      <c r="Q4256" s="849"/>
      <c r="R4256" s="850"/>
      <c r="S4256" s="850"/>
      <c r="T4256" s="850"/>
      <c r="U4256" s="850"/>
      <c r="V4256" s="850"/>
      <c r="W4256" s="851"/>
    </row>
    <row r="4257" spans="2:31" s="256" customFormat="1" ht="17.100000000000001" customHeight="1" x14ac:dyDescent="0.15">
      <c r="B4257" s="574"/>
      <c r="C4257" s="574"/>
      <c r="D4257" s="844"/>
      <c r="E4257" s="845"/>
      <c r="F4257" s="849"/>
      <c r="G4257" s="850"/>
      <c r="H4257" s="850"/>
      <c r="I4257" s="850"/>
      <c r="J4257" s="850"/>
      <c r="K4257" s="850"/>
      <c r="L4257" s="851"/>
      <c r="M4257" s="574"/>
      <c r="N4257" s="574"/>
      <c r="O4257" s="844"/>
      <c r="P4257" s="845"/>
      <c r="Q4257" s="849"/>
      <c r="R4257" s="850"/>
      <c r="S4257" s="850"/>
      <c r="T4257" s="850"/>
      <c r="U4257" s="850"/>
      <c r="V4257" s="850"/>
      <c r="W4257" s="851"/>
    </row>
    <row r="4258" spans="2:31" s="256" customFormat="1" ht="17.100000000000001" customHeight="1" x14ac:dyDescent="0.15">
      <c r="B4258" s="574"/>
      <c r="C4258" s="574" t="s">
        <v>4</v>
      </c>
      <c r="D4258" s="842" t="s">
        <v>486</v>
      </c>
      <c r="E4258" s="843"/>
      <c r="F4258" s="849"/>
      <c r="G4258" s="850"/>
      <c r="H4258" s="850"/>
      <c r="I4258" s="850"/>
      <c r="J4258" s="850"/>
      <c r="K4258" s="850"/>
      <c r="L4258" s="851"/>
      <c r="M4258" s="574"/>
      <c r="N4258" s="574" t="s">
        <v>4</v>
      </c>
      <c r="O4258" s="842" t="s">
        <v>486</v>
      </c>
      <c r="P4258" s="843"/>
      <c r="Q4258" s="849"/>
      <c r="R4258" s="850"/>
      <c r="S4258" s="850"/>
      <c r="T4258" s="850"/>
      <c r="U4258" s="850"/>
      <c r="V4258" s="850"/>
      <c r="W4258" s="851"/>
    </row>
    <row r="4259" spans="2:31" s="256" customFormat="1" ht="17.100000000000001" customHeight="1" x14ac:dyDescent="0.15">
      <c r="B4259" s="574"/>
      <c r="C4259" s="574"/>
      <c r="D4259" s="844"/>
      <c r="E4259" s="845"/>
      <c r="F4259" s="849"/>
      <c r="G4259" s="850"/>
      <c r="H4259" s="850"/>
      <c r="I4259" s="850"/>
      <c r="J4259" s="850"/>
      <c r="K4259" s="850"/>
      <c r="L4259" s="851"/>
      <c r="M4259" s="574"/>
      <c r="N4259" s="574"/>
      <c r="O4259" s="844"/>
      <c r="P4259" s="845"/>
      <c r="Q4259" s="849"/>
      <c r="R4259" s="850"/>
      <c r="S4259" s="850"/>
      <c r="T4259" s="850"/>
      <c r="U4259" s="850"/>
      <c r="V4259" s="850"/>
      <c r="W4259" s="851"/>
    </row>
    <row r="4260" spans="2:31" s="256" customFormat="1" ht="17.100000000000001" customHeight="1" x14ac:dyDescent="0.15">
      <c r="B4260" s="522" t="s">
        <v>5</v>
      </c>
      <c r="C4260" s="524"/>
      <c r="D4260" s="827" t="s">
        <v>332</v>
      </c>
      <c r="E4260" s="828"/>
      <c r="F4260" s="849"/>
      <c r="G4260" s="850"/>
      <c r="H4260" s="850"/>
      <c r="I4260" s="850"/>
      <c r="J4260" s="850"/>
      <c r="K4260" s="850"/>
      <c r="L4260" s="851"/>
      <c r="M4260" s="522" t="s">
        <v>5</v>
      </c>
      <c r="N4260" s="524"/>
      <c r="O4260" s="827" t="s">
        <v>332</v>
      </c>
      <c r="P4260" s="828"/>
      <c r="Q4260" s="849"/>
      <c r="R4260" s="850"/>
      <c r="S4260" s="850"/>
      <c r="T4260" s="850"/>
      <c r="U4260" s="850"/>
      <c r="V4260" s="850"/>
      <c r="W4260" s="851"/>
    </row>
    <row r="4261" spans="2:31" s="256" customFormat="1" ht="17.100000000000001" customHeight="1" x14ac:dyDescent="0.15">
      <c r="B4261" s="522" t="s">
        <v>6</v>
      </c>
      <c r="C4261" s="524"/>
      <c r="D4261" s="844" t="s">
        <v>338</v>
      </c>
      <c r="E4261" s="845"/>
      <c r="F4261" s="849"/>
      <c r="G4261" s="850"/>
      <c r="H4261" s="850"/>
      <c r="I4261" s="850"/>
      <c r="J4261" s="850"/>
      <c r="K4261" s="850"/>
      <c r="L4261" s="851"/>
      <c r="M4261" s="522" t="s">
        <v>6</v>
      </c>
      <c r="N4261" s="524"/>
      <c r="O4261" s="844" t="s">
        <v>338</v>
      </c>
      <c r="P4261" s="845"/>
      <c r="Q4261" s="849"/>
      <c r="R4261" s="850"/>
      <c r="S4261" s="850"/>
      <c r="T4261" s="850"/>
      <c r="U4261" s="850"/>
      <c r="V4261" s="850"/>
      <c r="W4261" s="851"/>
    </row>
    <row r="4262" spans="2:31" s="256" customFormat="1" ht="17.100000000000001" customHeight="1" x14ac:dyDescent="0.15">
      <c r="B4262" s="562" t="s">
        <v>29</v>
      </c>
      <c r="C4262" s="831" t="s">
        <v>267</v>
      </c>
      <c r="D4262" s="832"/>
      <c r="E4262" s="260"/>
      <c r="F4262" s="849"/>
      <c r="G4262" s="850"/>
      <c r="H4262" s="850"/>
      <c r="I4262" s="850"/>
      <c r="J4262" s="850"/>
      <c r="K4262" s="850"/>
      <c r="L4262" s="851"/>
      <c r="M4262" s="562" t="s">
        <v>29</v>
      </c>
      <c r="N4262" s="831" t="s">
        <v>267</v>
      </c>
      <c r="O4262" s="832"/>
      <c r="P4262" s="260"/>
      <c r="Q4262" s="849"/>
      <c r="R4262" s="850"/>
      <c r="S4262" s="850"/>
      <c r="T4262" s="850"/>
      <c r="U4262" s="850"/>
      <c r="V4262" s="850"/>
      <c r="W4262" s="851"/>
    </row>
    <row r="4263" spans="2:31" s="256" customFormat="1" ht="17.100000000000001" customHeight="1" x14ac:dyDescent="0.15">
      <c r="B4263" s="565"/>
      <c r="C4263" s="831" t="s">
        <v>268</v>
      </c>
      <c r="D4263" s="832"/>
      <c r="E4263" s="261" t="s">
        <v>551</v>
      </c>
      <c r="F4263" s="852"/>
      <c r="G4263" s="853"/>
      <c r="H4263" s="853"/>
      <c r="I4263" s="853"/>
      <c r="J4263" s="853"/>
      <c r="K4263" s="853"/>
      <c r="L4263" s="854"/>
      <c r="M4263" s="565"/>
      <c r="N4263" s="831" t="s">
        <v>268</v>
      </c>
      <c r="O4263" s="832"/>
      <c r="P4263" s="261" t="s">
        <v>551</v>
      </c>
      <c r="Q4263" s="852"/>
      <c r="R4263" s="853"/>
      <c r="S4263" s="853"/>
      <c r="T4263" s="853"/>
      <c r="U4263" s="853"/>
      <c r="V4263" s="853"/>
      <c r="W4263" s="854"/>
    </row>
    <row r="4264" spans="2:31" s="256" customFormat="1" ht="17.100000000000001" customHeight="1" x14ac:dyDescent="0.15">
      <c r="B4264" s="522" t="s">
        <v>7</v>
      </c>
      <c r="C4264" s="523"/>
      <c r="D4264" s="524"/>
      <c r="E4264" s="833" t="s">
        <v>1170</v>
      </c>
      <c r="F4264" s="834"/>
      <c r="G4264" s="834"/>
      <c r="H4264" s="834"/>
      <c r="I4264" s="834"/>
      <c r="J4264" s="834"/>
      <c r="K4264" s="834"/>
      <c r="L4264" s="835"/>
      <c r="M4264" s="522" t="s">
        <v>7</v>
      </c>
      <c r="N4264" s="523"/>
      <c r="O4264" s="524"/>
      <c r="P4264" s="833" t="s">
        <v>1562</v>
      </c>
      <c r="Q4264" s="834"/>
      <c r="R4264" s="834"/>
      <c r="S4264" s="834"/>
      <c r="T4264" s="834"/>
      <c r="U4264" s="834"/>
      <c r="V4264" s="834"/>
      <c r="W4264" s="835"/>
    </row>
    <row r="4265" spans="2:31" s="256" customFormat="1" ht="17.100000000000001" customHeight="1" x14ac:dyDescent="0.15">
      <c r="B4265" s="522" t="s">
        <v>46</v>
      </c>
      <c r="C4265" s="523"/>
      <c r="D4265" s="524"/>
      <c r="E4265" s="813" t="s">
        <v>1171</v>
      </c>
      <c r="F4265" s="814"/>
      <c r="G4265" s="814"/>
      <c r="H4265" s="814"/>
      <c r="I4265" s="814"/>
      <c r="J4265" s="814"/>
      <c r="K4265" s="814"/>
      <c r="L4265" s="815"/>
      <c r="M4265" s="522" t="s">
        <v>46</v>
      </c>
      <c r="N4265" s="523"/>
      <c r="O4265" s="524"/>
      <c r="P4265" s="813" t="s">
        <v>1381</v>
      </c>
      <c r="Q4265" s="814"/>
      <c r="R4265" s="814"/>
      <c r="S4265" s="814"/>
      <c r="T4265" s="814"/>
      <c r="U4265" s="814"/>
      <c r="V4265" s="814"/>
      <c r="W4265" s="815"/>
    </row>
    <row r="4266" spans="2:31" s="256" customFormat="1" ht="17.100000000000001" customHeight="1" x14ac:dyDescent="0.15">
      <c r="B4266" s="522" t="s">
        <v>270</v>
      </c>
      <c r="C4266" s="523"/>
      <c r="D4266" s="524"/>
      <c r="E4266" s="813" t="s">
        <v>516</v>
      </c>
      <c r="F4266" s="814"/>
      <c r="G4266" s="814"/>
      <c r="H4266" s="814"/>
      <c r="I4266" s="814"/>
      <c r="J4266" s="814"/>
      <c r="K4266" s="814"/>
      <c r="L4266" s="815"/>
      <c r="M4266" s="522" t="s">
        <v>270</v>
      </c>
      <c r="N4266" s="523"/>
      <c r="O4266" s="524"/>
      <c r="P4266" s="813" t="s">
        <v>516</v>
      </c>
      <c r="Q4266" s="814"/>
      <c r="R4266" s="814"/>
      <c r="S4266" s="814"/>
      <c r="T4266" s="814"/>
      <c r="U4266" s="814"/>
      <c r="V4266" s="814"/>
      <c r="W4266" s="815"/>
    </row>
    <row r="4267" spans="2:31" s="256" customFormat="1" ht="17.100000000000001" customHeight="1" x14ac:dyDescent="0.15">
      <c r="B4267" s="522" t="s">
        <v>289</v>
      </c>
      <c r="C4267" s="523"/>
      <c r="D4267" s="524"/>
      <c r="E4267" s="862" t="s">
        <v>552</v>
      </c>
      <c r="F4267" s="863"/>
      <c r="G4267" s="864"/>
      <c r="H4267" s="816" t="s">
        <v>8</v>
      </c>
      <c r="I4267" s="817"/>
      <c r="J4267" s="818"/>
      <c r="K4267" s="819"/>
      <c r="L4267" s="820"/>
      <c r="M4267" s="522" t="s">
        <v>289</v>
      </c>
      <c r="N4267" s="523"/>
      <c r="O4267" s="524"/>
      <c r="P4267" s="862" t="s">
        <v>552</v>
      </c>
      <c r="Q4267" s="863"/>
      <c r="R4267" s="864"/>
      <c r="S4267" s="816" t="s">
        <v>8</v>
      </c>
      <c r="T4267" s="817"/>
      <c r="U4267" s="818"/>
      <c r="V4267" s="819"/>
      <c r="W4267" s="820"/>
    </row>
    <row r="4268" spans="2:31" s="256" customFormat="1" ht="17.100000000000001" customHeight="1" x14ac:dyDescent="0.15">
      <c r="B4268" s="865" t="s">
        <v>567</v>
      </c>
      <c r="C4268" s="866"/>
      <c r="D4268" s="821" t="s">
        <v>1109</v>
      </c>
      <c r="E4268" s="822"/>
      <c r="F4268" s="822"/>
      <c r="G4268" s="822"/>
      <c r="H4268" s="822"/>
      <c r="I4268" s="822"/>
      <c r="J4268" s="822"/>
      <c r="K4268" s="822"/>
      <c r="L4268" s="823"/>
      <c r="M4268" s="865" t="s">
        <v>567</v>
      </c>
      <c r="N4268" s="866"/>
      <c r="O4268" s="821" t="s">
        <v>1109</v>
      </c>
      <c r="P4268" s="822"/>
      <c r="Q4268" s="822"/>
      <c r="R4268" s="822"/>
      <c r="S4268" s="822"/>
      <c r="T4268" s="822"/>
      <c r="U4268" s="822"/>
      <c r="V4268" s="822"/>
      <c r="W4268" s="823"/>
    </row>
    <row r="4269" spans="2:31" ht="15" customHeight="1" x14ac:dyDescent="0.15">
      <c r="B4269" s="263"/>
      <c r="C4269" s="824" t="s">
        <v>568</v>
      </c>
      <c r="D4269" s="825"/>
      <c r="E4269" s="825"/>
      <c r="F4269" s="825"/>
      <c r="G4269" s="825"/>
      <c r="H4269" s="825"/>
      <c r="I4269" s="825"/>
      <c r="J4269" s="825"/>
      <c r="K4269" s="825"/>
      <c r="L4269" s="825"/>
      <c r="M4269" s="263"/>
      <c r="N4269" s="263" t="s">
        <v>569</v>
      </c>
      <c r="O4269" s="263"/>
      <c r="P4269" s="263"/>
      <c r="Q4269" s="263"/>
      <c r="R4269" s="263"/>
      <c r="S4269" s="263"/>
      <c r="T4269" s="263"/>
      <c r="U4269" s="263"/>
      <c r="V4269" s="263"/>
      <c r="W4269" s="263"/>
      <c r="AA4269" s="256"/>
      <c r="AB4269" s="256"/>
      <c r="AC4269" s="256"/>
      <c r="AD4269" s="256"/>
      <c r="AE4269" s="256"/>
    </row>
    <row r="4270" spans="2:31" ht="15" customHeight="1" x14ac:dyDescent="0.15">
      <c r="B4270" s="263"/>
      <c r="C4270" s="826"/>
      <c r="D4270" s="826"/>
      <c r="E4270" s="826"/>
      <c r="F4270" s="826"/>
      <c r="G4270" s="826"/>
      <c r="H4270" s="826"/>
      <c r="I4270" s="826"/>
      <c r="J4270" s="826"/>
      <c r="K4270" s="826"/>
      <c r="L4270" s="826"/>
      <c r="M4270" s="263"/>
      <c r="N4270" s="263" t="s">
        <v>570</v>
      </c>
      <c r="O4270" s="263"/>
      <c r="P4270" s="263"/>
      <c r="Q4270" s="263"/>
      <c r="R4270" s="263"/>
      <c r="S4270" s="263"/>
      <c r="T4270" s="263"/>
      <c r="U4270" s="263"/>
      <c r="V4270" s="263"/>
      <c r="W4270" s="263"/>
      <c r="AA4270" s="256"/>
      <c r="AB4270" s="256"/>
      <c r="AC4270" s="256"/>
      <c r="AD4270" s="256"/>
      <c r="AE4270" s="256"/>
    </row>
    <row r="4271" spans="2:31" ht="15" customHeight="1" x14ac:dyDescent="0.15">
      <c r="C4271" s="263" t="s">
        <v>571</v>
      </c>
      <c r="N4271" s="264" t="s">
        <v>517</v>
      </c>
      <c r="O4271" s="264"/>
      <c r="P4271" s="264"/>
      <c r="Q4271" s="264"/>
      <c r="R4271" s="264"/>
      <c r="S4271" s="264"/>
      <c r="T4271" s="264"/>
      <c r="U4271" s="264"/>
      <c r="V4271" s="264"/>
      <c r="AA4271" s="256"/>
      <c r="AB4271" s="256"/>
      <c r="AC4271" s="256"/>
      <c r="AD4271" s="256"/>
      <c r="AE4271" s="256"/>
    </row>
    <row r="4272" spans="2:31" ht="15" customHeight="1" x14ac:dyDescent="0.15">
      <c r="C4272" s="263" t="s">
        <v>573</v>
      </c>
      <c r="N4272" s="264" t="s">
        <v>572</v>
      </c>
      <c r="O4272" s="264"/>
      <c r="P4272" s="264"/>
      <c r="Q4272" s="264"/>
      <c r="R4272" s="264"/>
      <c r="S4272" s="264"/>
      <c r="T4272" s="264"/>
      <c r="U4272" s="264"/>
      <c r="V4272" s="264"/>
      <c r="AA4272" s="256"/>
      <c r="AB4272" s="256"/>
      <c r="AC4272" s="256"/>
      <c r="AD4272" s="256"/>
      <c r="AE4272" s="256"/>
    </row>
    <row r="4273" spans="2:31" x14ac:dyDescent="0.15">
      <c r="C4273" s="264" t="s">
        <v>542</v>
      </c>
      <c r="N4273" s="264" t="s">
        <v>450</v>
      </c>
      <c r="O4273" s="264"/>
      <c r="P4273" s="264"/>
      <c r="Q4273" s="264"/>
      <c r="R4273" s="264"/>
      <c r="S4273" s="264"/>
      <c r="T4273" s="264"/>
      <c r="U4273" s="264"/>
      <c r="V4273" s="264"/>
      <c r="AA4273" s="256"/>
      <c r="AB4273" s="256"/>
      <c r="AC4273" s="256"/>
      <c r="AD4273" s="256"/>
      <c r="AE4273" s="256"/>
    </row>
    <row r="4274" spans="2:31" x14ac:dyDescent="0.15">
      <c r="N4274" s="264"/>
      <c r="AA4274" s="256"/>
      <c r="AB4274" s="256"/>
      <c r="AC4274" s="256"/>
      <c r="AD4274" s="256"/>
      <c r="AE4274" s="256"/>
    </row>
    <row r="4275" spans="2:31" x14ac:dyDescent="0.15">
      <c r="N4275" s="264"/>
      <c r="AA4275" s="256"/>
      <c r="AB4275" s="256"/>
      <c r="AC4275" s="256"/>
      <c r="AD4275" s="256"/>
      <c r="AE4275" s="256"/>
    </row>
    <row r="4276" spans="2:31" ht="9" customHeight="1" x14ac:dyDescent="0.15">
      <c r="AA4276" s="256"/>
      <c r="AB4276" s="256"/>
      <c r="AC4276" s="256"/>
      <c r="AD4276" s="256"/>
      <c r="AE4276" s="256"/>
    </row>
    <row r="4277" spans="2:31" s="256" customFormat="1" ht="22.5" customHeight="1" x14ac:dyDescent="0.15">
      <c r="B4277" s="867" t="s">
        <v>563</v>
      </c>
      <c r="C4277" s="867"/>
      <c r="D4277" s="867"/>
      <c r="E4277" s="867"/>
      <c r="F4277" s="867"/>
      <c r="G4277" s="867"/>
      <c r="H4277" s="867"/>
      <c r="I4277" s="867"/>
      <c r="J4277" s="867"/>
      <c r="K4277" s="867"/>
      <c r="L4277" s="867"/>
      <c r="M4277" s="867"/>
      <c r="N4277" s="867"/>
      <c r="O4277" s="867"/>
      <c r="P4277" s="867"/>
      <c r="Q4277" s="867"/>
      <c r="R4277" s="867"/>
      <c r="S4277" s="867"/>
      <c r="T4277" s="867"/>
      <c r="U4277" s="867"/>
      <c r="V4277" s="867"/>
      <c r="W4277" s="867"/>
      <c r="Y4277" s="242" t="s">
        <v>551</v>
      </c>
    </row>
    <row r="4278" spans="2:31" s="256" customFormat="1" ht="20.100000000000001" customHeight="1" x14ac:dyDescent="0.15">
      <c r="B4278" s="258" t="s">
        <v>27</v>
      </c>
      <c r="C4278" s="258"/>
      <c r="D4278" s="868" t="str">
        <f>D4233</f>
        <v>ミネトンネル</v>
      </c>
      <c r="E4278" s="868"/>
      <c r="F4278" s="868"/>
      <c r="G4278" s="868"/>
      <c r="H4278" s="869" t="s">
        <v>28</v>
      </c>
      <c r="I4278" s="869"/>
      <c r="J4278" s="870" t="str">
        <f>J4233</f>
        <v>一般国道　316号</v>
      </c>
      <c r="K4278" s="870"/>
      <c r="L4278" s="870"/>
      <c r="M4278" s="871" t="s">
        <v>255</v>
      </c>
      <c r="N4278" s="871"/>
      <c r="O4278" s="871"/>
      <c r="P4278" s="872" t="str">
        <f>P4233</f>
        <v>株式会社ニュージェック</v>
      </c>
      <c r="Q4278" s="872"/>
      <c r="R4278" s="872"/>
      <c r="S4278" s="562" t="s">
        <v>220</v>
      </c>
      <c r="T4278" s="564"/>
      <c r="U4278" s="873">
        <f>U4233</f>
        <v>44294</v>
      </c>
      <c r="V4278" s="874"/>
      <c r="W4278" s="875"/>
      <c r="Y4278" s="242" t="s">
        <v>554</v>
      </c>
    </row>
    <row r="4279" spans="2:31" s="256" customFormat="1" ht="20.100000000000001" customHeight="1" x14ac:dyDescent="0.15">
      <c r="B4279" s="259" t="s">
        <v>0</v>
      </c>
      <c r="C4279" s="259"/>
      <c r="D4279" s="879" t="str">
        <f>D4234</f>
        <v>美祢トンネル</v>
      </c>
      <c r="E4279" s="879"/>
      <c r="F4279" s="879"/>
      <c r="G4279" s="879"/>
      <c r="H4279" s="541" t="s">
        <v>1</v>
      </c>
      <c r="I4279" s="541"/>
      <c r="J4279" s="870" t="str">
        <f>J4234</f>
        <v>宇部土木建築事務所</v>
      </c>
      <c r="K4279" s="870"/>
      <c r="L4279" s="870"/>
      <c r="M4279" s="871" t="s">
        <v>256</v>
      </c>
      <c r="N4279" s="871"/>
      <c r="O4279" s="871"/>
      <c r="P4279" s="872" t="str">
        <f>P4234</f>
        <v>石村　勝伸</v>
      </c>
      <c r="Q4279" s="872"/>
      <c r="R4279" s="872"/>
      <c r="S4279" s="705"/>
      <c r="T4279" s="706"/>
      <c r="U4279" s="876"/>
      <c r="V4279" s="877"/>
      <c r="W4279" s="878"/>
      <c r="Y4279" s="242" t="s">
        <v>54</v>
      </c>
    </row>
    <row r="4280" spans="2:31" s="256" customFormat="1" ht="20.100000000000001" customHeight="1" x14ac:dyDescent="0.15">
      <c r="B4280" s="861" t="s">
        <v>564</v>
      </c>
      <c r="C4280" s="839" t="s">
        <v>565</v>
      </c>
      <c r="D4280" s="883" t="s">
        <v>743</v>
      </c>
      <c r="E4280" s="884"/>
      <c r="F4280" s="846"/>
      <c r="G4280" s="847"/>
      <c r="H4280" s="847"/>
      <c r="I4280" s="847"/>
      <c r="J4280" s="847"/>
      <c r="K4280" s="847"/>
      <c r="L4280" s="848"/>
      <c r="M4280" s="861" t="s">
        <v>564</v>
      </c>
      <c r="N4280" s="839" t="s">
        <v>565</v>
      </c>
      <c r="O4280" s="883" t="s">
        <v>743</v>
      </c>
      <c r="P4280" s="884"/>
      <c r="Q4280" s="846"/>
      <c r="R4280" s="847"/>
      <c r="S4280" s="847"/>
      <c r="T4280" s="847"/>
      <c r="U4280" s="847"/>
      <c r="V4280" s="847"/>
      <c r="W4280" s="848"/>
      <c r="Y4280" s="242" t="s">
        <v>55</v>
      </c>
    </row>
    <row r="4281" spans="2:31" s="256" customFormat="1" ht="20.100000000000001" customHeight="1" x14ac:dyDescent="0.15">
      <c r="B4281" s="859"/>
      <c r="C4281" s="830"/>
      <c r="D4281" s="880"/>
      <c r="E4281" s="881"/>
      <c r="F4281" s="849"/>
      <c r="G4281" s="850"/>
      <c r="H4281" s="850"/>
      <c r="I4281" s="850"/>
      <c r="J4281" s="850"/>
      <c r="K4281" s="850"/>
      <c r="L4281" s="851"/>
      <c r="M4281" s="859"/>
      <c r="N4281" s="830"/>
      <c r="O4281" s="880"/>
      <c r="P4281" s="881"/>
      <c r="Q4281" s="849"/>
      <c r="R4281" s="850"/>
      <c r="S4281" s="850"/>
      <c r="T4281" s="850"/>
      <c r="U4281" s="850"/>
      <c r="V4281" s="850"/>
      <c r="W4281" s="851"/>
    </row>
    <row r="4282" spans="2:31" s="256" customFormat="1" ht="20.100000000000001" customHeight="1" x14ac:dyDescent="0.15">
      <c r="B4282" s="859"/>
      <c r="C4282" s="839" t="s">
        <v>2</v>
      </c>
      <c r="D4282" s="842">
        <v>1</v>
      </c>
      <c r="E4282" s="843"/>
      <c r="F4282" s="849"/>
      <c r="G4282" s="850"/>
      <c r="H4282" s="850"/>
      <c r="I4282" s="850"/>
      <c r="J4282" s="850"/>
      <c r="K4282" s="850"/>
      <c r="L4282" s="851"/>
      <c r="M4282" s="859"/>
      <c r="N4282" s="839" t="s">
        <v>2</v>
      </c>
      <c r="O4282" s="842">
        <v>2</v>
      </c>
      <c r="P4282" s="843"/>
      <c r="Q4282" s="849"/>
      <c r="R4282" s="850"/>
      <c r="S4282" s="850"/>
      <c r="T4282" s="850"/>
      <c r="U4282" s="850"/>
      <c r="V4282" s="850"/>
      <c r="W4282" s="851"/>
    </row>
    <row r="4283" spans="2:31" s="256" customFormat="1" ht="20.100000000000001" customHeight="1" x14ac:dyDescent="0.15">
      <c r="B4283" s="860"/>
      <c r="C4283" s="830"/>
      <c r="D4283" s="844"/>
      <c r="E4283" s="845"/>
      <c r="F4283" s="849"/>
      <c r="G4283" s="850"/>
      <c r="H4283" s="850"/>
      <c r="I4283" s="850"/>
      <c r="J4283" s="850"/>
      <c r="K4283" s="850"/>
      <c r="L4283" s="851"/>
      <c r="M4283" s="860"/>
      <c r="N4283" s="830"/>
      <c r="O4283" s="844"/>
      <c r="P4283" s="845"/>
      <c r="Q4283" s="849"/>
      <c r="R4283" s="850"/>
      <c r="S4283" s="850"/>
      <c r="T4283" s="850"/>
      <c r="U4283" s="850"/>
      <c r="V4283" s="850"/>
      <c r="W4283" s="851"/>
    </row>
    <row r="4284" spans="2:31" s="256" customFormat="1" ht="17.100000000000001" customHeight="1" x14ac:dyDescent="0.15">
      <c r="B4284" s="574" t="s">
        <v>566</v>
      </c>
      <c r="C4284" s="574" t="s">
        <v>3</v>
      </c>
      <c r="D4284" s="842" t="s">
        <v>534</v>
      </c>
      <c r="E4284" s="843"/>
      <c r="F4284" s="849"/>
      <c r="G4284" s="850"/>
      <c r="H4284" s="850"/>
      <c r="I4284" s="850"/>
      <c r="J4284" s="850"/>
      <c r="K4284" s="850"/>
      <c r="L4284" s="851"/>
      <c r="M4284" s="574" t="s">
        <v>566</v>
      </c>
      <c r="N4284" s="574" t="s">
        <v>3</v>
      </c>
      <c r="O4284" s="842" t="s">
        <v>534</v>
      </c>
      <c r="P4284" s="843"/>
      <c r="Q4284" s="849"/>
      <c r="R4284" s="850"/>
      <c r="S4284" s="850"/>
      <c r="T4284" s="850"/>
      <c r="U4284" s="850"/>
      <c r="V4284" s="850"/>
      <c r="W4284" s="851"/>
      <c r="AA4284" s="257"/>
      <c r="AB4284" s="257"/>
      <c r="AC4284" s="257"/>
      <c r="AD4284" s="257"/>
      <c r="AE4284" s="257"/>
    </row>
    <row r="4285" spans="2:31" s="256" customFormat="1" ht="17.100000000000001" customHeight="1" x14ac:dyDescent="0.15">
      <c r="B4285" s="574"/>
      <c r="C4285" s="574"/>
      <c r="D4285" s="844"/>
      <c r="E4285" s="845"/>
      <c r="F4285" s="849"/>
      <c r="G4285" s="850"/>
      <c r="H4285" s="850"/>
      <c r="I4285" s="850"/>
      <c r="J4285" s="850"/>
      <c r="K4285" s="850"/>
      <c r="L4285" s="851"/>
      <c r="M4285" s="574"/>
      <c r="N4285" s="574"/>
      <c r="O4285" s="844"/>
      <c r="P4285" s="845"/>
      <c r="Q4285" s="849"/>
      <c r="R4285" s="850"/>
      <c r="S4285" s="850"/>
      <c r="T4285" s="850"/>
      <c r="U4285" s="850"/>
      <c r="V4285" s="850"/>
      <c r="W4285" s="851"/>
      <c r="AA4285" s="257"/>
      <c r="AB4285" s="257"/>
      <c r="AC4285" s="257"/>
      <c r="AD4285" s="257"/>
      <c r="AE4285" s="257"/>
    </row>
    <row r="4286" spans="2:31" s="256" customFormat="1" ht="17.100000000000001" customHeight="1" x14ac:dyDescent="0.15">
      <c r="B4286" s="574"/>
      <c r="C4286" s="574" t="s">
        <v>4</v>
      </c>
      <c r="D4286" s="842" t="s">
        <v>487</v>
      </c>
      <c r="E4286" s="843"/>
      <c r="F4286" s="849"/>
      <c r="G4286" s="850"/>
      <c r="H4286" s="850"/>
      <c r="I4286" s="850"/>
      <c r="J4286" s="850"/>
      <c r="K4286" s="850"/>
      <c r="L4286" s="851"/>
      <c r="M4286" s="574"/>
      <c r="N4286" s="574" t="s">
        <v>4</v>
      </c>
      <c r="O4286" s="842" t="s">
        <v>487</v>
      </c>
      <c r="P4286" s="843"/>
      <c r="Q4286" s="849"/>
      <c r="R4286" s="850"/>
      <c r="S4286" s="850"/>
      <c r="T4286" s="850"/>
      <c r="U4286" s="850"/>
      <c r="V4286" s="850"/>
      <c r="W4286" s="851"/>
      <c r="AA4286" s="257"/>
      <c r="AB4286" s="257"/>
      <c r="AC4286" s="257"/>
      <c r="AD4286" s="257"/>
      <c r="AE4286" s="257"/>
    </row>
    <row r="4287" spans="2:31" s="256" customFormat="1" ht="17.100000000000001" customHeight="1" x14ac:dyDescent="0.15">
      <c r="B4287" s="574"/>
      <c r="C4287" s="574"/>
      <c r="D4287" s="844"/>
      <c r="E4287" s="845"/>
      <c r="F4287" s="849"/>
      <c r="G4287" s="850"/>
      <c r="H4287" s="850"/>
      <c r="I4287" s="850"/>
      <c r="J4287" s="850"/>
      <c r="K4287" s="850"/>
      <c r="L4287" s="851"/>
      <c r="M4287" s="574"/>
      <c r="N4287" s="574"/>
      <c r="O4287" s="844"/>
      <c r="P4287" s="845"/>
      <c r="Q4287" s="849"/>
      <c r="R4287" s="850"/>
      <c r="S4287" s="850"/>
      <c r="T4287" s="850"/>
      <c r="U4287" s="850"/>
      <c r="V4287" s="850"/>
      <c r="W4287" s="851"/>
      <c r="AA4287" s="257"/>
      <c r="AB4287" s="257"/>
      <c r="AC4287" s="257"/>
      <c r="AD4287" s="257"/>
      <c r="AE4287" s="257"/>
    </row>
    <row r="4288" spans="2:31" s="256" customFormat="1" ht="17.100000000000001" customHeight="1" x14ac:dyDescent="0.15">
      <c r="B4288" s="522" t="s">
        <v>5</v>
      </c>
      <c r="C4288" s="524"/>
      <c r="D4288" s="827" t="s">
        <v>332</v>
      </c>
      <c r="E4288" s="828"/>
      <c r="F4288" s="849"/>
      <c r="G4288" s="850"/>
      <c r="H4288" s="850"/>
      <c r="I4288" s="850"/>
      <c r="J4288" s="850"/>
      <c r="K4288" s="850"/>
      <c r="L4288" s="851"/>
      <c r="M4288" s="522" t="s">
        <v>5</v>
      </c>
      <c r="N4288" s="524"/>
      <c r="O4288" s="827" t="s">
        <v>332</v>
      </c>
      <c r="P4288" s="828"/>
      <c r="Q4288" s="849"/>
      <c r="R4288" s="850"/>
      <c r="S4288" s="850"/>
      <c r="T4288" s="850"/>
      <c r="U4288" s="850"/>
      <c r="V4288" s="850"/>
      <c r="W4288" s="851"/>
      <c r="AA4288" s="257"/>
      <c r="AB4288" s="257"/>
      <c r="AC4288" s="257"/>
      <c r="AD4288" s="257"/>
      <c r="AE4288" s="257"/>
    </row>
    <row r="4289" spans="2:23" s="256" customFormat="1" ht="17.100000000000001" customHeight="1" x14ac:dyDescent="0.15">
      <c r="B4289" s="522" t="s">
        <v>6</v>
      </c>
      <c r="C4289" s="524"/>
      <c r="D4289" s="844" t="s">
        <v>338</v>
      </c>
      <c r="E4289" s="845"/>
      <c r="F4289" s="849"/>
      <c r="G4289" s="850"/>
      <c r="H4289" s="850"/>
      <c r="I4289" s="850"/>
      <c r="J4289" s="850"/>
      <c r="K4289" s="850"/>
      <c r="L4289" s="851"/>
      <c r="M4289" s="522" t="s">
        <v>6</v>
      </c>
      <c r="N4289" s="524"/>
      <c r="O4289" s="844" t="s">
        <v>338</v>
      </c>
      <c r="P4289" s="845"/>
      <c r="Q4289" s="849"/>
      <c r="R4289" s="850"/>
      <c r="S4289" s="850"/>
      <c r="T4289" s="850"/>
      <c r="U4289" s="850"/>
      <c r="V4289" s="850"/>
      <c r="W4289" s="851"/>
    </row>
    <row r="4290" spans="2:23" s="256" customFormat="1" ht="17.100000000000001" customHeight="1" x14ac:dyDescent="0.15">
      <c r="B4290" s="562" t="s">
        <v>29</v>
      </c>
      <c r="C4290" s="831" t="s">
        <v>267</v>
      </c>
      <c r="D4290" s="832"/>
      <c r="E4290" s="260"/>
      <c r="F4290" s="849"/>
      <c r="G4290" s="850"/>
      <c r="H4290" s="850"/>
      <c r="I4290" s="850"/>
      <c r="J4290" s="850"/>
      <c r="K4290" s="850"/>
      <c r="L4290" s="851"/>
      <c r="M4290" s="562" t="s">
        <v>29</v>
      </c>
      <c r="N4290" s="831" t="s">
        <v>267</v>
      </c>
      <c r="O4290" s="832"/>
      <c r="P4290" s="260"/>
      <c r="Q4290" s="849"/>
      <c r="R4290" s="850"/>
      <c r="S4290" s="850"/>
      <c r="T4290" s="850"/>
      <c r="U4290" s="850"/>
      <c r="V4290" s="850"/>
      <c r="W4290" s="851"/>
    </row>
    <row r="4291" spans="2:23" s="256" customFormat="1" ht="17.100000000000001" customHeight="1" x14ac:dyDescent="0.15">
      <c r="B4291" s="565"/>
      <c r="C4291" s="831" t="s">
        <v>268</v>
      </c>
      <c r="D4291" s="832"/>
      <c r="E4291" s="261" t="s">
        <v>551</v>
      </c>
      <c r="F4291" s="852"/>
      <c r="G4291" s="853"/>
      <c r="H4291" s="853"/>
      <c r="I4291" s="853"/>
      <c r="J4291" s="853"/>
      <c r="K4291" s="853"/>
      <c r="L4291" s="854"/>
      <c r="M4291" s="565"/>
      <c r="N4291" s="831" t="s">
        <v>268</v>
      </c>
      <c r="O4291" s="832"/>
      <c r="P4291" s="261" t="s">
        <v>551</v>
      </c>
      <c r="Q4291" s="852"/>
      <c r="R4291" s="853"/>
      <c r="S4291" s="853"/>
      <c r="T4291" s="853"/>
      <c r="U4291" s="853"/>
      <c r="V4291" s="853"/>
      <c r="W4291" s="854"/>
    </row>
    <row r="4292" spans="2:23" s="256" customFormat="1" ht="17.100000000000001" customHeight="1" x14ac:dyDescent="0.15">
      <c r="B4292" s="522" t="s">
        <v>7</v>
      </c>
      <c r="C4292" s="523"/>
      <c r="D4292" s="524"/>
      <c r="E4292" s="833" t="s">
        <v>1157</v>
      </c>
      <c r="F4292" s="834"/>
      <c r="G4292" s="834"/>
      <c r="H4292" s="834"/>
      <c r="I4292" s="834"/>
      <c r="J4292" s="834"/>
      <c r="K4292" s="834"/>
      <c r="L4292" s="835"/>
      <c r="M4292" s="522" t="s">
        <v>7</v>
      </c>
      <c r="N4292" s="523"/>
      <c r="O4292" s="524"/>
      <c r="P4292" s="833" t="s">
        <v>1332</v>
      </c>
      <c r="Q4292" s="834"/>
      <c r="R4292" s="834"/>
      <c r="S4292" s="834"/>
      <c r="T4292" s="834"/>
      <c r="U4292" s="834"/>
      <c r="V4292" s="834"/>
      <c r="W4292" s="835"/>
    </row>
    <row r="4293" spans="2:23" s="256" customFormat="1" ht="17.100000000000001" customHeight="1" x14ac:dyDescent="0.15">
      <c r="B4293" s="522" t="s">
        <v>46</v>
      </c>
      <c r="C4293" s="523"/>
      <c r="D4293" s="524"/>
      <c r="E4293" s="813" t="s">
        <v>1563</v>
      </c>
      <c r="F4293" s="814"/>
      <c r="G4293" s="814"/>
      <c r="H4293" s="814"/>
      <c r="I4293" s="814"/>
      <c r="J4293" s="814"/>
      <c r="K4293" s="814"/>
      <c r="L4293" s="815"/>
      <c r="M4293" s="522" t="s">
        <v>46</v>
      </c>
      <c r="N4293" s="523"/>
      <c r="O4293" s="524"/>
      <c r="P4293" s="813" t="s">
        <v>1333</v>
      </c>
      <c r="Q4293" s="814"/>
      <c r="R4293" s="814"/>
      <c r="S4293" s="814"/>
      <c r="T4293" s="814"/>
      <c r="U4293" s="814"/>
      <c r="V4293" s="814"/>
      <c r="W4293" s="815"/>
    </row>
    <row r="4294" spans="2:23" s="256" customFormat="1" ht="17.100000000000001" customHeight="1" x14ac:dyDescent="0.15">
      <c r="B4294" s="522" t="s">
        <v>270</v>
      </c>
      <c r="C4294" s="523"/>
      <c r="D4294" s="524"/>
      <c r="E4294" s="813" t="s">
        <v>516</v>
      </c>
      <c r="F4294" s="814"/>
      <c r="G4294" s="814"/>
      <c r="H4294" s="814"/>
      <c r="I4294" s="814"/>
      <c r="J4294" s="814"/>
      <c r="K4294" s="814"/>
      <c r="L4294" s="815"/>
      <c r="M4294" s="522" t="s">
        <v>270</v>
      </c>
      <c r="N4294" s="523"/>
      <c r="O4294" s="524"/>
      <c r="P4294" s="813" t="s">
        <v>516</v>
      </c>
      <c r="Q4294" s="814"/>
      <c r="R4294" s="814"/>
      <c r="S4294" s="814"/>
      <c r="T4294" s="814"/>
      <c r="U4294" s="814"/>
      <c r="V4294" s="814"/>
      <c r="W4294" s="815"/>
    </row>
    <row r="4295" spans="2:23" s="256" customFormat="1" ht="17.100000000000001" customHeight="1" x14ac:dyDescent="0.15">
      <c r="B4295" s="522" t="s">
        <v>289</v>
      </c>
      <c r="C4295" s="523"/>
      <c r="D4295" s="524"/>
      <c r="E4295" s="862" t="s">
        <v>552</v>
      </c>
      <c r="F4295" s="863"/>
      <c r="G4295" s="864"/>
      <c r="H4295" s="816" t="s">
        <v>8</v>
      </c>
      <c r="I4295" s="817"/>
      <c r="J4295" s="818"/>
      <c r="K4295" s="819"/>
      <c r="L4295" s="820"/>
      <c r="M4295" s="522" t="s">
        <v>289</v>
      </c>
      <c r="N4295" s="523"/>
      <c r="O4295" s="524"/>
      <c r="P4295" s="862" t="s">
        <v>552</v>
      </c>
      <c r="Q4295" s="863"/>
      <c r="R4295" s="864"/>
      <c r="S4295" s="816" t="s">
        <v>8</v>
      </c>
      <c r="T4295" s="817"/>
      <c r="U4295" s="818"/>
      <c r="V4295" s="819"/>
      <c r="W4295" s="820"/>
    </row>
    <row r="4296" spans="2:23" s="256" customFormat="1" ht="17.100000000000001" customHeight="1" x14ac:dyDescent="0.15">
      <c r="B4296" s="522" t="s">
        <v>567</v>
      </c>
      <c r="C4296" s="524"/>
      <c r="D4296" s="821" t="s">
        <v>1108</v>
      </c>
      <c r="E4296" s="822"/>
      <c r="F4296" s="822"/>
      <c r="G4296" s="822"/>
      <c r="H4296" s="822"/>
      <c r="I4296" s="822"/>
      <c r="J4296" s="822"/>
      <c r="K4296" s="822"/>
      <c r="L4296" s="823"/>
      <c r="M4296" s="865" t="s">
        <v>567</v>
      </c>
      <c r="N4296" s="866"/>
      <c r="O4296" s="821" t="s">
        <v>1109</v>
      </c>
      <c r="P4296" s="822"/>
      <c r="Q4296" s="822"/>
      <c r="R4296" s="822"/>
      <c r="S4296" s="822"/>
      <c r="T4296" s="822"/>
      <c r="U4296" s="822"/>
      <c r="V4296" s="822"/>
      <c r="W4296" s="823"/>
    </row>
    <row r="4297" spans="2:23" s="256" customFormat="1" ht="20.100000000000001" customHeight="1" x14ac:dyDescent="0.15">
      <c r="B4297" s="861" t="s">
        <v>564</v>
      </c>
      <c r="C4297" s="839" t="s">
        <v>565</v>
      </c>
      <c r="D4297" s="883" t="s">
        <v>743</v>
      </c>
      <c r="E4297" s="884"/>
      <c r="F4297" s="846"/>
      <c r="G4297" s="847"/>
      <c r="H4297" s="847"/>
      <c r="I4297" s="847"/>
      <c r="J4297" s="847"/>
      <c r="K4297" s="847"/>
      <c r="L4297" s="848"/>
      <c r="M4297" s="861" t="s">
        <v>564</v>
      </c>
      <c r="N4297" s="839" t="s">
        <v>565</v>
      </c>
      <c r="O4297" s="883" t="s">
        <v>744</v>
      </c>
      <c r="P4297" s="884"/>
      <c r="Q4297" s="846"/>
      <c r="R4297" s="847"/>
      <c r="S4297" s="847"/>
      <c r="T4297" s="847"/>
      <c r="U4297" s="847"/>
      <c r="V4297" s="847"/>
      <c r="W4297" s="848"/>
    </row>
    <row r="4298" spans="2:23" s="256" customFormat="1" ht="20.100000000000001" customHeight="1" x14ac:dyDescent="0.15">
      <c r="B4298" s="859"/>
      <c r="C4298" s="830"/>
      <c r="D4298" s="880"/>
      <c r="E4298" s="881"/>
      <c r="F4298" s="849"/>
      <c r="G4298" s="850"/>
      <c r="H4298" s="850"/>
      <c r="I4298" s="850"/>
      <c r="J4298" s="850"/>
      <c r="K4298" s="850"/>
      <c r="L4298" s="851"/>
      <c r="M4298" s="859"/>
      <c r="N4298" s="830"/>
      <c r="O4298" s="880"/>
      <c r="P4298" s="881"/>
      <c r="Q4298" s="849"/>
      <c r="R4298" s="850"/>
      <c r="S4298" s="850"/>
      <c r="T4298" s="850"/>
      <c r="U4298" s="850"/>
      <c r="V4298" s="850"/>
      <c r="W4298" s="851"/>
    </row>
    <row r="4299" spans="2:23" s="256" customFormat="1" ht="20.100000000000001" customHeight="1" x14ac:dyDescent="0.15">
      <c r="B4299" s="859"/>
      <c r="C4299" s="839" t="s">
        <v>2</v>
      </c>
      <c r="D4299" s="842">
        <v>3</v>
      </c>
      <c r="E4299" s="843"/>
      <c r="F4299" s="849"/>
      <c r="G4299" s="850"/>
      <c r="H4299" s="850"/>
      <c r="I4299" s="850"/>
      <c r="J4299" s="850"/>
      <c r="K4299" s="850"/>
      <c r="L4299" s="851"/>
      <c r="M4299" s="859"/>
      <c r="N4299" s="839" t="s">
        <v>2</v>
      </c>
      <c r="O4299" s="842">
        <v>1</v>
      </c>
      <c r="P4299" s="843"/>
      <c r="Q4299" s="849"/>
      <c r="R4299" s="850"/>
      <c r="S4299" s="850"/>
      <c r="T4299" s="850"/>
      <c r="U4299" s="850"/>
      <c r="V4299" s="850"/>
      <c r="W4299" s="851"/>
    </row>
    <row r="4300" spans="2:23" s="256" customFormat="1" ht="20.100000000000001" customHeight="1" x14ac:dyDescent="0.15">
      <c r="B4300" s="860"/>
      <c r="C4300" s="830"/>
      <c r="D4300" s="844"/>
      <c r="E4300" s="845"/>
      <c r="F4300" s="849"/>
      <c r="G4300" s="850"/>
      <c r="H4300" s="850"/>
      <c r="I4300" s="850"/>
      <c r="J4300" s="850"/>
      <c r="K4300" s="850"/>
      <c r="L4300" s="851"/>
      <c r="M4300" s="860"/>
      <c r="N4300" s="830"/>
      <c r="O4300" s="844"/>
      <c r="P4300" s="845"/>
      <c r="Q4300" s="849"/>
      <c r="R4300" s="850"/>
      <c r="S4300" s="850"/>
      <c r="T4300" s="850"/>
      <c r="U4300" s="850"/>
      <c r="V4300" s="850"/>
      <c r="W4300" s="851"/>
    </row>
    <row r="4301" spans="2:23" s="256" customFormat="1" ht="17.100000000000001" customHeight="1" x14ac:dyDescent="0.15">
      <c r="B4301" s="574" t="s">
        <v>566</v>
      </c>
      <c r="C4301" s="574" t="s">
        <v>3</v>
      </c>
      <c r="D4301" s="842" t="s">
        <v>534</v>
      </c>
      <c r="E4301" s="843"/>
      <c r="F4301" s="849"/>
      <c r="G4301" s="850"/>
      <c r="H4301" s="850"/>
      <c r="I4301" s="850"/>
      <c r="J4301" s="850"/>
      <c r="K4301" s="850"/>
      <c r="L4301" s="851"/>
      <c r="M4301" s="574" t="s">
        <v>566</v>
      </c>
      <c r="N4301" s="574" t="s">
        <v>3</v>
      </c>
      <c r="O4301" s="842" t="s">
        <v>534</v>
      </c>
      <c r="P4301" s="843"/>
      <c r="Q4301" s="849"/>
      <c r="R4301" s="850"/>
      <c r="S4301" s="850"/>
      <c r="T4301" s="850"/>
      <c r="U4301" s="850"/>
      <c r="V4301" s="850"/>
      <c r="W4301" s="851"/>
    </row>
    <row r="4302" spans="2:23" s="256" customFormat="1" ht="17.100000000000001" customHeight="1" x14ac:dyDescent="0.15">
      <c r="B4302" s="574"/>
      <c r="C4302" s="574"/>
      <c r="D4302" s="844"/>
      <c r="E4302" s="845"/>
      <c r="F4302" s="849"/>
      <c r="G4302" s="850"/>
      <c r="H4302" s="850"/>
      <c r="I4302" s="850"/>
      <c r="J4302" s="850"/>
      <c r="K4302" s="850"/>
      <c r="L4302" s="851"/>
      <c r="M4302" s="574"/>
      <c r="N4302" s="574"/>
      <c r="O4302" s="844"/>
      <c r="P4302" s="845"/>
      <c r="Q4302" s="849"/>
      <c r="R4302" s="850"/>
      <c r="S4302" s="850"/>
      <c r="T4302" s="850"/>
      <c r="U4302" s="850"/>
      <c r="V4302" s="850"/>
      <c r="W4302" s="851"/>
    </row>
    <row r="4303" spans="2:23" s="256" customFormat="1" ht="17.100000000000001" customHeight="1" x14ac:dyDescent="0.15">
      <c r="B4303" s="574"/>
      <c r="C4303" s="574" t="s">
        <v>4</v>
      </c>
      <c r="D4303" s="842" t="s">
        <v>487</v>
      </c>
      <c r="E4303" s="843"/>
      <c r="F4303" s="849"/>
      <c r="G4303" s="850"/>
      <c r="H4303" s="850"/>
      <c r="I4303" s="850"/>
      <c r="J4303" s="850"/>
      <c r="K4303" s="850"/>
      <c r="L4303" s="851"/>
      <c r="M4303" s="574"/>
      <c r="N4303" s="574" t="s">
        <v>4</v>
      </c>
      <c r="O4303" s="842" t="s">
        <v>486</v>
      </c>
      <c r="P4303" s="843"/>
      <c r="Q4303" s="849"/>
      <c r="R4303" s="850"/>
      <c r="S4303" s="850"/>
      <c r="T4303" s="850"/>
      <c r="U4303" s="850"/>
      <c r="V4303" s="850"/>
      <c r="W4303" s="851"/>
    </row>
    <row r="4304" spans="2:23" s="256" customFormat="1" ht="17.100000000000001" customHeight="1" x14ac:dyDescent="0.15">
      <c r="B4304" s="574"/>
      <c r="C4304" s="574"/>
      <c r="D4304" s="844"/>
      <c r="E4304" s="845"/>
      <c r="F4304" s="849"/>
      <c r="G4304" s="850"/>
      <c r="H4304" s="850"/>
      <c r="I4304" s="850"/>
      <c r="J4304" s="850"/>
      <c r="K4304" s="850"/>
      <c r="L4304" s="851"/>
      <c r="M4304" s="574"/>
      <c r="N4304" s="574"/>
      <c r="O4304" s="844"/>
      <c r="P4304" s="845"/>
      <c r="Q4304" s="849"/>
      <c r="R4304" s="850"/>
      <c r="S4304" s="850"/>
      <c r="T4304" s="850"/>
      <c r="U4304" s="850"/>
      <c r="V4304" s="850"/>
      <c r="W4304" s="851"/>
    </row>
    <row r="4305" spans="2:31" s="256" customFormat="1" ht="17.100000000000001" customHeight="1" x14ac:dyDescent="0.15">
      <c r="B4305" s="522" t="s">
        <v>5</v>
      </c>
      <c r="C4305" s="524"/>
      <c r="D4305" s="827" t="s">
        <v>332</v>
      </c>
      <c r="E4305" s="828"/>
      <c r="F4305" s="849"/>
      <c r="G4305" s="850"/>
      <c r="H4305" s="850"/>
      <c r="I4305" s="850"/>
      <c r="J4305" s="850"/>
      <c r="K4305" s="850"/>
      <c r="L4305" s="851"/>
      <c r="M4305" s="522" t="s">
        <v>5</v>
      </c>
      <c r="N4305" s="524"/>
      <c r="O4305" s="827" t="s">
        <v>332</v>
      </c>
      <c r="P4305" s="828"/>
      <c r="Q4305" s="849"/>
      <c r="R4305" s="850"/>
      <c r="S4305" s="850"/>
      <c r="T4305" s="850"/>
      <c r="U4305" s="850"/>
      <c r="V4305" s="850"/>
      <c r="W4305" s="851"/>
    </row>
    <row r="4306" spans="2:31" s="256" customFormat="1" ht="17.100000000000001" customHeight="1" x14ac:dyDescent="0.15">
      <c r="B4306" s="522" t="s">
        <v>6</v>
      </c>
      <c r="C4306" s="524"/>
      <c r="D4306" s="844" t="s">
        <v>338</v>
      </c>
      <c r="E4306" s="845"/>
      <c r="F4306" s="849"/>
      <c r="G4306" s="850"/>
      <c r="H4306" s="850"/>
      <c r="I4306" s="850"/>
      <c r="J4306" s="850"/>
      <c r="K4306" s="850"/>
      <c r="L4306" s="851"/>
      <c r="M4306" s="522" t="s">
        <v>6</v>
      </c>
      <c r="N4306" s="524"/>
      <c r="O4306" s="844" t="s">
        <v>338</v>
      </c>
      <c r="P4306" s="845"/>
      <c r="Q4306" s="849"/>
      <c r="R4306" s="850"/>
      <c r="S4306" s="850"/>
      <c r="T4306" s="850"/>
      <c r="U4306" s="850"/>
      <c r="V4306" s="850"/>
      <c r="W4306" s="851"/>
    </row>
    <row r="4307" spans="2:31" s="256" customFormat="1" ht="17.100000000000001" customHeight="1" x14ac:dyDescent="0.15">
      <c r="B4307" s="562" t="s">
        <v>29</v>
      </c>
      <c r="C4307" s="831" t="s">
        <v>267</v>
      </c>
      <c r="D4307" s="832"/>
      <c r="E4307" s="260"/>
      <c r="F4307" s="849"/>
      <c r="G4307" s="850"/>
      <c r="H4307" s="850"/>
      <c r="I4307" s="850"/>
      <c r="J4307" s="850"/>
      <c r="K4307" s="850"/>
      <c r="L4307" s="851"/>
      <c r="M4307" s="562" t="s">
        <v>29</v>
      </c>
      <c r="N4307" s="831" t="s">
        <v>267</v>
      </c>
      <c r="O4307" s="832"/>
      <c r="P4307" s="260"/>
      <c r="Q4307" s="849"/>
      <c r="R4307" s="850"/>
      <c r="S4307" s="850"/>
      <c r="T4307" s="850"/>
      <c r="U4307" s="850"/>
      <c r="V4307" s="850"/>
      <c r="W4307" s="851"/>
    </row>
    <row r="4308" spans="2:31" s="256" customFormat="1" ht="17.100000000000001" customHeight="1" x14ac:dyDescent="0.15">
      <c r="B4308" s="565"/>
      <c r="C4308" s="831" t="s">
        <v>268</v>
      </c>
      <c r="D4308" s="832"/>
      <c r="E4308" s="261" t="s">
        <v>551</v>
      </c>
      <c r="F4308" s="852"/>
      <c r="G4308" s="853"/>
      <c r="H4308" s="853"/>
      <c r="I4308" s="853"/>
      <c r="J4308" s="853"/>
      <c r="K4308" s="853"/>
      <c r="L4308" s="854"/>
      <c r="M4308" s="565"/>
      <c r="N4308" s="831" t="s">
        <v>268</v>
      </c>
      <c r="O4308" s="832"/>
      <c r="P4308" s="261" t="s">
        <v>551</v>
      </c>
      <c r="Q4308" s="852"/>
      <c r="R4308" s="853"/>
      <c r="S4308" s="853"/>
      <c r="T4308" s="853"/>
      <c r="U4308" s="853"/>
      <c r="V4308" s="853"/>
      <c r="W4308" s="854"/>
    </row>
    <row r="4309" spans="2:31" s="256" customFormat="1" ht="17.100000000000001" customHeight="1" x14ac:dyDescent="0.15">
      <c r="B4309" s="522" t="s">
        <v>7</v>
      </c>
      <c r="C4309" s="523"/>
      <c r="D4309" s="524"/>
      <c r="E4309" s="833" t="s">
        <v>1186</v>
      </c>
      <c r="F4309" s="834"/>
      <c r="G4309" s="834"/>
      <c r="H4309" s="834"/>
      <c r="I4309" s="834"/>
      <c r="J4309" s="834"/>
      <c r="K4309" s="834"/>
      <c r="L4309" s="835"/>
      <c r="M4309" s="522" t="s">
        <v>7</v>
      </c>
      <c r="N4309" s="523"/>
      <c r="O4309" s="524"/>
      <c r="P4309" s="833" t="s">
        <v>1564</v>
      </c>
      <c r="Q4309" s="834"/>
      <c r="R4309" s="834"/>
      <c r="S4309" s="834"/>
      <c r="T4309" s="834"/>
      <c r="U4309" s="834"/>
      <c r="V4309" s="834"/>
      <c r="W4309" s="835"/>
    </row>
    <row r="4310" spans="2:31" s="256" customFormat="1" ht="17.100000000000001" customHeight="1" x14ac:dyDescent="0.15">
      <c r="B4310" s="522" t="s">
        <v>46</v>
      </c>
      <c r="C4310" s="523"/>
      <c r="D4310" s="524"/>
      <c r="E4310" s="813" t="s">
        <v>1563</v>
      </c>
      <c r="F4310" s="814"/>
      <c r="G4310" s="814"/>
      <c r="H4310" s="814"/>
      <c r="I4310" s="814"/>
      <c r="J4310" s="814"/>
      <c r="K4310" s="814"/>
      <c r="L4310" s="815"/>
      <c r="M4310" s="522" t="s">
        <v>46</v>
      </c>
      <c r="N4310" s="523"/>
      <c r="O4310" s="524"/>
      <c r="P4310" s="813" t="s">
        <v>1187</v>
      </c>
      <c r="Q4310" s="814"/>
      <c r="R4310" s="814"/>
      <c r="S4310" s="814"/>
      <c r="T4310" s="814"/>
      <c r="U4310" s="814"/>
      <c r="V4310" s="814"/>
      <c r="W4310" s="815"/>
    </row>
    <row r="4311" spans="2:31" s="256" customFormat="1" ht="17.100000000000001" customHeight="1" x14ac:dyDescent="0.15">
      <c r="B4311" s="522" t="s">
        <v>270</v>
      </c>
      <c r="C4311" s="523"/>
      <c r="D4311" s="524"/>
      <c r="E4311" s="813" t="s">
        <v>516</v>
      </c>
      <c r="F4311" s="814"/>
      <c r="G4311" s="814"/>
      <c r="H4311" s="814"/>
      <c r="I4311" s="814"/>
      <c r="J4311" s="814"/>
      <c r="K4311" s="814"/>
      <c r="L4311" s="815"/>
      <c r="M4311" s="522" t="s">
        <v>270</v>
      </c>
      <c r="N4311" s="523"/>
      <c r="O4311" s="524"/>
      <c r="P4311" s="813" t="s">
        <v>516</v>
      </c>
      <c r="Q4311" s="814"/>
      <c r="R4311" s="814"/>
      <c r="S4311" s="814"/>
      <c r="T4311" s="814"/>
      <c r="U4311" s="814"/>
      <c r="V4311" s="814"/>
      <c r="W4311" s="815"/>
    </row>
    <row r="4312" spans="2:31" s="256" customFormat="1" ht="17.100000000000001" customHeight="1" x14ac:dyDescent="0.15">
      <c r="B4312" s="522" t="s">
        <v>289</v>
      </c>
      <c r="C4312" s="523"/>
      <c r="D4312" s="524"/>
      <c r="E4312" s="862" t="s">
        <v>552</v>
      </c>
      <c r="F4312" s="863"/>
      <c r="G4312" s="864"/>
      <c r="H4312" s="816" t="s">
        <v>8</v>
      </c>
      <c r="I4312" s="817"/>
      <c r="J4312" s="818"/>
      <c r="K4312" s="819"/>
      <c r="L4312" s="820"/>
      <c r="M4312" s="522" t="s">
        <v>289</v>
      </c>
      <c r="N4312" s="523"/>
      <c r="O4312" s="524"/>
      <c r="P4312" s="862" t="s">
        <v>552</v>
      </c>
      <c r="Q4312" s="863"/>
      <c r="R4312" s="864"/>
      <c r="S4312" s="816" t="s">
        <v>8</v>
      </c>
      <c r="T4312" s="817"/>
      <c r="U4312" s="818"/>
      <c r="V4312" s="819"/>
      <c r="W4312" s="820"/>
    </row>
    <row r="4313" spans="2:31" s="256" customFormat="1" ht="17.100000000000001" customHeight="1" x14ac:dyDescent="0.15">
      <c r="B4313" s="865" t="s">
        <v>567</v>
      </c>
      <c r="C4313" s="866"/>
      <c r="D4313" s="821" t="s">
        <v>1109</v>
      </c>
      <c r="E4313" s="822"/>
      <c r="F4313" s="822"/>
      <c r="G4313" s="822"/>
      <c r="H4313" s="822"/>
      <c r="I4313" s="822"/>
      <c r="J4313" s="822"/>
      <c r="K4313" s="822"/>
      <c r="L4313" s="823"/>
      <c r="M4313" s="865" t="s">
        <v>567</v>
      </c>
      <c r="N4313" s="866"/>
      <c r="O4313" s="821" t="s">
        <v>1109</v>
      </c>
      <c r="P4313" s="822"/>
      <c r="Q4313" s="822"/>
      <c r="R4313" s="822"/>
      <c r="S4313" s="822"/>
      <c r="T4313" s="822"/>
      <c r="U4313" s="822"/>
      <c r="V4313" s="822"/>
      <c r="W4313" s="823"/>
    </row>
    <row r="4314" spans="2:31" ht="15" customHeight="1" x14ac:dyDescent="0.15">
      <c r="B4314" s="263"/>
      <c r="C4314" s="824" t="s">
        <v>568</v>
      </c>
      <c r="D4314" s="825"/>
      <c r="E4314" s="825"/>
      <c r="F4314" s="825"/>
      <c r="G4314" s="825"/>
      <c r="H4314" s="825"/>
      <c r="I4314" s="825"/>
      <c r="J4314" s="825"/>
      <c r="K4314" s="825"/>
      <c r="L4314" s="825"/>
      <c r="M4314" s="263"/>
      <c r="N4314" s="263" t="s">
        <v>569</v>
      </c>
      <c r="O4314" s="263"/>
      <c r="P4314" s="263"/>
      <c r="Q4314" s="263"/>
      <c r="R4314" s="263"/>
      <c r="S4314" s="263"/>
      <c r="T4314" s="263"/>
      <c r="U4314" s="263"/>
      <c r="V4314" s="263"/>
      <c r="W4314" s="263"/>
      <c r="AA4314" s="256"/>
      <c r="AB4314" s="256"/>
      <c r="AC4314" s="256"/>
      <c r="AD4314" s="256"/>
      <c r="AE4314" s="256"/>
    </row>
    <row r="4315" spans="2:31" ht="15" customHeight="1" x14ac:dyDescent="0.15">
      <c r="B4315" s="263"/>
      <c r="C4315" s="826"/>
      <c r="D4315" s="826"/>
      <c r="E4315" s="826"/>
      <c r="F4315" s="826"/>
      <c r="G4315" s="826"/>
      <c r="H4315" s="826"/>
      <c r="I4315" s="826"/>
      <c r="J4315" s="826"/>
      <c r="K4315" s="826"/>
      <c r="L4315" s="826"/>
      <c r="M4315" s="263"/>
      <c r="N4315" s="263" t="s">
        <v>570</v>
      </c>
      <c r="O4315" s="263"/>
      <c r="P4315" s="263"/>
      <c r="Q4315" s="263"/>
      <c r="R4315" s="263"/>
      <c r="S4315" s="263"/>
      <c r="T4315" s="263"/>
      <c r="U4315" s="263"/>
      <c r="V4315" s="263"/>
      <c r="W4315" s="263"/>
      <c r="AA4315" s="256"/>
      <c r="AB4315" s="256"/>
      <c r="AC4315" s="256"/>
      <c r="AD4315" s="256"/>
      <c r="AE4315" s="256"/>
    </row>
    <row r="4316" spans="2:31" ht="15" customHeight="1" x14ac:dyDescent="0.15">
      <c r="C4316" s="263" t="s">
        <v>571</v>
      </c>
      <c r="N4316" s="264" t="s">
        <v>517</v>
      </c>
      <c r="O4316" s="264"/>
      <c r="P4316" s="264"/>
      <c r="Q4316" s="264"/>
      <c r="R4316" s="264"/>
      <c r="S4316" s="264"/>
      <c r="T4316" s="264"/>
      <c r="U4316" s="264"/>
      <c r="V4316" s="264"/>
      <c r="AA4316" s="256"/>
      <c r="AB4316" s="256"/>
      <c r="AC4316" s="256"/>
      <c r="AD4316" s="256"/>
      <c r="AE4316" s="256"/>
    </row>
    <row r="4317" spans="2:31" ht="15" customHeight="1" x14ac:dyDescent="0.15">
      <c r="C4317" s="263" t="s">
        <v>573</v>
      </c>
      <c r="N4317" s="264" t="s">
        <v>572</v>
      </c>
      <c r="O4317" s="264"/>
      <c r="P4317" s="264"/>
      <c r="Q4317" s="264"/>
      <c r="R4317" s="264"/>
      <c r="S4317" s="264"/>
      <c r="T4317" s="264"/>
      <c r="U4317" s="264"/>
      <c r="V4317" s="264"/>
      <c r="AA4317" s="256"/>
      <c r="AB4317" s="256"/>
      <c r="AC4317" s="256"/>
      <c r="AD4317" s="256"/>
      <c r="AE4317" s="256"/>
    </row>
    <row r="4318" spans="2:31" x14ac:dyDescent="0.15">
      <c r="C4318" s="264" t="s">
        <v>542</v>
      </c>
      <c r="N4318" s="264" t="s">
        <v>450</v>
      </c>
      <c r="O4318" s="264"/>
      <c r="P4318" s="264"/>
      <c r="Q4318" s="264"/>
      <c r="R4318" s="264"/>
      <c r="S4318" s="264"/>
      <c r="T4318" s="264"/>
      <c r="U4318" s="264"/>
      <c r="V4318" s="264"/>
      <c r="AA4318" s="256"/>
      <c r="AB4318" s="256"/>
      <c r="AC4318" s="256"/>
      <c r="AD4318" s="256"/>
      <c r="AE4318" s="256"/>
    </row>
    <row r="4319" spans="2:31" x14ac:dyDescent="0.15">
      <c r="N4319" s="264"/>
      <c r="AA4319" s="256"/>
      <c r="AB4319" s="256"/>
      <c r="AC4319" s="256"/>
      <c r="AD4319" s="256"/>
      <c r="AE4319" s="256"/>
    </row>
    <row r="4320" spans="2:31" x14ac:dyDescent="0.15">
      <c r="N4320" s="264"/>
      <c r="AA4320" s="256"/>
      <c r="AB4320" s="256"/>
      <c r="AC4320" s="256"/>
      <c r="AD4320" s="256"/>
      <c r="AE4320" s="256"/>
    </row>
    <row r="4321" spans="2:31" ht="9" customHeight="1" x14ac:dyDescent="0.15">
      <c r="AA4321" s="256"/>
      <c r="AB4321" s="256"/>
      <c r="AC4321" s="256"/>
      <c r="AD4321" s="256"/>
      <c r="AE4321" s="256"/>
    </row>
    <row r="4322" spans="2:31" s="256" customFormat="1" ht="22.5" customHeight="1" x14ac:dyDescent="0.15">
      <c r="B4322" s="867" t="s">
        <v>563</v>
      </c>
      <c r="C4322" s="867"/>
      <c r="D4322" s="867"/>
      <c r="E4322" s="867"/>
      <c r="F4322" s="867"/>
      <c r="G4322" s="867"/>
      <c r="H4322" s="867"/>
      <c r="I4322" s="867"/>
      <c r="J4322" s="867"/>
      <c r="K4322" s="867"/>
      <c r="L4322" s="867"/>
      <c r="M4322" s="867"/>
      <c r="N4322" s="867"/>
      <c r="O4322" s="867"/>
      <c r="P4322" s="867"/>
      <c r="Q4322" s="867"/>
      <c r="R4322" s="867"/>
      <c r="S4322" s="867"/>
      <c r="T4322" s="867"/>
      <c r="U4322" s="867"/>
      <c r="V4322" s="867"/>
      <c r="W4322" s="867"/>
      <c r="Y4322" s="242" t="s">
        <v>551</v>
      </c>
    </row>
    <row r="4323" spans="2:31" s="256" customFormat="1" ht="20.100000000000001" customHeight="1" x14ac:dyDescent="0.15">
      <c r="B4323" s="258" t="s">
        <v>27</v>
      </c>
      <c r="C4323" s="258"/>
      <c r="D4323" s="868" t="str">
        <f>D4278</f>
        <v>ミネトンネル</v>
      </c>
      <c r="E4323" s="868"/>
      <c r="F4323" s="868"/>
      <c r="G4323" s="868"/>
      <c r="H4323" s="869" t="s">
        <v>28</v>
      </c>
      <c r="I4323" s="869"/>
      <c r="J4323" s="870" t="str">
        <f>J4278</f>
        <v>一般国道　316号</v>
      </c>
      <c r="K4323" s="870"/>
      <c r="L4323" s="870"/>
      <c r="M4323" s="871" t="s">
        <v>255</v>
      </c>
      <c r="N4323" s="871"/>
      <c r="O4323" s="871"/>
      <c r="P4323" s="872" t="str">
        <f>P4278</f>
        <v>株式会社ニュージェック</v>
      </c>
      <c r="Q4323" s="872"/>
      <c r="R4323" s="872"/>
      <c r="S4323" s="562" t="s">
        <v>220</v>
      </c>
      <c r="T4323" s="564"/>
      <c r="U4323" s="873">
        <f>U4278</f>
        <v>44294</v>
      </c>
      <c r="V4323" s="874"/>
      <c r="W4323" s="875"/>
      <c r="Y4323" s="242" t="s">
        <v>554</v>
      </c>
    </row>
    <row r="4324" spans="2:31" s="256" customFormat="1" ht="20.100000000000001" customHeight="1" x14ac:dyDescent="0.15">
      <c r="B4324" s="259" t="s">
        <v>0</v>
      </c>
      <c r="C4324" s="259"/>
      <c r="D4324" s="879" t="str">
        <f>D4279</f>
        <v>美祢トンネル</v>
      </c>
      <c r="E4324" s="879"/>
      <c r="F4324" s="879"/>
      <c r="G4324" s="879"/>
      <c r="H4324" s="541" t="s">
        <v>1</v>
      </c>
      <c r="I4324" s="541"/>
      <c r="J4324" s="870" t="str">
        <f>J4279</f>
        <v>宇部土木建築事務所</v>
      </c>
      <c r="K4324" s="870"/>
      <c r="L4324" s="870"/>
      <c r="M4324" s="871" t="s">
        <v>256</v>
      </c>
      <c r="N4324" s="871"/>
      <c r="O4324" s="871"/>
      <c r="P4324" s="872" t="str">
        <f>P4279</f>
        <v>石村　勝伸</v>
      </c>
      <c r="Q4324" s="872"/>
      <c r="R4324" s="872"/>
      <c r="S4324" s="705"/>
      <c r="T4324" s="706"/>
      <c r="U4324" s="876"/>
      <c r="V4324" s="877"/>
      <c r="W4324" s="878"/>
      <c r="Y4324" s="242" t="s">
        <v>54</v>
      </c>
    </row>
    <row r="4325" spans="2:31" s="256" customFormat="1" ht="20.100000000000001" customHeight="1" x14ac:dyDescent="0.15">
      <c r="B4325" s="861" t="s">
        <v>564</v>
      </c>
      <c r="C4325" s="839" t="s">
        <v>565</v>
      </c>
      <c r="D4325" s="883" t="s">
        <v>744</v>
      </c>
      <c r="E4325" s="884"/>
      <c r="F4325" s="846"/>
      <c r="G4325" s="847"/>
      <c r="H4325" s="847"/>
      <c r="I4325" s="847"/>
      <c r="J4325" s="847"/>
      <c r="K4325" s="847"/>
      <c r="L4325" s="848"/>
      <c r="M4325" s="861" t="s">
        <v>564</v>
      </c>
      <c r="N4325" s="839" t="s">
        <v>565</v>
      </c>
      <c r="O4325" s="883" t="s">
        <v>809</v>
      </c>
      <c r="P4325" s="884"/>
      <c r="Q4325" s="846"/>
      <c r="R4325" s="847"/>
      <c r="S4325" s="847"/>
      <c r="T4325" s="847"/>
      <c r="U4325" s="847"/>
      <c r="V4325" s="847"/>
      <c r="W4325" s="848"/>
      <c r="Y4325" s="242" t="s">
        <v>55</v>
      </c>
    </row>
    <row r="4326" spans="2:31" s="256" customFormat="1" ht="20.100000000000001" customHeight="1" x14ac:dyDescent="0.15">
      <c r="B4326" s="859"/>
      <c r="C4326" s="830"/>
      <c r="D4326" s="880"/>
      <c r="E4326" s="881"/>
      <c r="F4326" s="849"/>
      <c r="G4326" s="850"/>
      <c r="H4326" s="850"/>
      <c r="I4326" s="850"/>
      <c r="J4326" s="850"/>
      <c r="K4326" s="850"/>
      <c r="L4326" s="851"/>
      <c r="M4326" s="859"/>
      <c r="N4326" s="830"/>
      <c r="O4326" s="880"/>
      <c r="P4326" s="881"/>
      <c r="Q4326" s="849"/>
      <c r="R4326" s="850"/>
      <c r="S4326" s="850"/>
      <c r="T4326" s="850"/>
      <c r="U4326" s="850"/>
      <c r="V4326" s="850"/>
      <c r="W4326" s="851"/>
    </row>
    <row r="4327" spans="2:31" s="256" customFormat="1" ht="20.100000000000001" customHeight="1" x14ac:dyDescent="0.15">
      <c r="B4327" s="859"/>
      <c r="C4327" s="839" t="s">
        <v>2</v>
      </c>
      <c r="D4327" s="842">
        <v>2</v>
      </c>
      <c r="E4327" s="843"/>
      <c r="F4327" s="849"/>
      <c r="G4327" s="850"/>
      <c r="H4327" s="850"/>
      <c r="I4327" s="850"/>
      <c r="J4327" s="850"/>
      <c r="K4327" s="850"/>
      <c r="L4327" s="851"/>
      <c r="M4327" s="859"/>
      <c r="N4327" s="839" t="s">
        <v>2</v>
      </c>
      <c r="O4327" s="842">
        <v>1</v>
      </c>
      <c r="P4327" s="843"/>
      <c r="Q4327" s="849"/>
      <c r="R4327" s="850"/>
      <c r="S4327" s="850"/>
      <c r="T4327" s="850"/>
      <c r="U4327" s="850"/>
      <c r="V4327" s="850"/>
      <c r="W4327" s="851"/>
    </row>
    <row r="4328" spans="2:31" s="256" customFormat="1" ht="20.100000000000001" customHeight="1" x14ac:dyDescent="0.15">
      <c r="B4328" s="860"/>
      <c r="C4328" s="830"/>
      <c r="D4328" s="844"/>
      <c r="E4328" s="845"/>
      <c r="F4328" s="849"/>
      <c r="G4328" s="850"/>
      <c r="H4328" s="850"/>
      <c r="I4328" s="850"/>
      <c r="J4328" s="850"/>
      <c r="K4328" s="850"/>
      <c r="L4328" s="851"/>
      <c r="M4328" s="860"/>
      <c r="N4328" s="830"/>
      <c r="O4328" s="844"/>
      <c r="P4328" s="845"/>
      <c r="Q4328" s="849"/>
      <c r="R4328" s="850"/>
      <c r="S4328" s="850"/>
      <c r="T4328" s="850"/>
      <c r="U4328" s="850"/>
      <c r="V4328" s="850"/>
      <c r="W4328" s="851"/>
    </row>
    <row r="4329" spans="2:31" s="256" customFormat="1" ht="17.100000000000001" customHeight="1" x14ac:dyDescent="0.15">
      <c r="B4329" s="574" t="s">
        <v>566</v>
      </c>
      <c r="C4329" s="574" t="s">
        <v>3</v>
      </c>
      <c r="D4329" s="842" t="s">
        <v>331</v>
      </c>
      <c r="E4329" s="843"/>
      <c r="F4329" s="849"/>
      <c r="G4329" s="850"/>
      <c r="H4329" s="850"/>
      <c r="I4329" s="850"/>
      <c r="J4329" s="850"/>
      <c r="K4329" s="850"/>
      <c r="L4329" s="851"/>
      <c r="M4329" s="574" t="s">
        <v>566</v>
      </c>
      <c r="N4329" s="574" t="s">
        <v>3</v>
      </c>
      <c r="O4329" s="842" t="s">
        <v>534</v>
      </c>
      <c r="P4329" s="843"/>
      <c r="Q4329" s="849"/>
      <c r="R4329" s="850"/>
      <c r="S4329" s="850"/>
      <c r="T4329" s="850"/>
      <c r="U4329" s="850"/>
      <c r="V4329" s="850"/>
      <c r="W4329" s="851"/>
      <c r="AA4329" s="257"/>
      <c r="AB4329" s="257"/>
      <c r="AC4329" s="257"/>
      <c r="AD4329" s="257"/>
      <c r="AE4329" s="257"/>
    </row>
    <row r="4330" spans="2:31" s="256" customFormat="1" ht="17.100000000000001" customHeight="1" x14ac:dyDescent="0.15">
      <c r="B4330" s="574"/>
      <c r="C4330" s="574"/>
      <c r="D4330" s="844"/>
      <c r="E4330" s="845"/>
      <c r="F4330" s="849"/>
      <c r="G4330" s="850"/>
      <c r="H4330" s="850"/>
      <c r="I4330" s="850"/>
      <c r="J4330" s="850"/>
      <c r="K4330" s="850"/>
      <c r="L4330" s="851"/>
      <c r="M4330" s="574"/>
      <c r="N4330" s="574"/>
      <c r="O4330" s="844"/>
      <c r="P4330" s="845"/>
      <c r="Q4330" s="849"/>
      <c r="R4330" s="850"/>
      <c r="S4330" s="850"/>
      <c r="T4330" s="850"/>
      <c r="U4330" s="850"/>
      <c r="V4330" s="850"/>
      <c r="W4330" s="851"/>
      <c r="AA4330" s="257"/>
      <c r="AB4330" s="257"/>
      <c r="AC4330" s="257"/>
      <c r="AD4330" s="257"/>
      <c r="AE4330" s="257"/>
    </row>
    <row r="4331" spans="2:31" s="256" customFormat="1" ht="17.100000000000001" customHeight="1" x14ac:dyDescent="0.15">
      <c r="B4331" s="574"/>
      <c r="C4331" s="574" t="s">
        <v>4</v>
      </c>
      <c r="D4331" s="842" t="s">
        <v>354</v>
      </c>
      <c r="E4331" s="843"/>
      <c r="F4331" s="849"/>
      <c r="G4331" s="850"/>
      <c r="H4331" s="850"/>
      <c r="I4331" s="850"/>
      <c r="J4331" s="850"/>
      <c r="K4331" s="850"/>
      <c r="L4331" s="851"/>
      <c r="M4331" s="574"/>
      <c r="N4331" s="574" t="s">
        <v>4</v>
      </c>
      <c r="O4331" s="842" t="s">
        <v>486</v>
      </c>
      <c r="P4331" s="843"/>
      <c r="Q4331" s="849"/>
      <c r="R4331" s="850"/>
      <c r="S4331" s="850"/>
      <c r="T4331" s="850"/>
      <c r="U4331" s="850"/>
      <c r="V4331" s="850"/>
      <c r="W4331" s="851"/>
      <c r="AA4331" s="257"/>
      <c r="AB4331" s="257"/>
      <c r="AC4331" s="257"/>
      <c r="AD4331" s="257"/>
      <c r="AE4331" s="257"/>
    </row>
    <row r="4332" spans="2:31" s="256" customFormat="1" ht="17.100000000000001" customHeight="1" x14ac:dyDescent="0.15">
      <c r="B4332" s="574"/>
      <c r="C4332" s="574"/>
      <c r="D4332" s="844"/>
      <c r="E4332" s="845"/>
      <c r="F4332" s="849"/>
      <c r="G4332" s="850"/>
      <c r="H4332" s="850"/>
      <c r="I4332" s="850"/>
      <c r="J4332" s="850"/>
      <c r="K4332" s="850"/>
      <c r="L4332" s="851"/>
      <c r="M4332" s="574"/>
      <c r="N4332" s="574"/>
      <c r="O4332" s="844"/>
      <c r="P4332" s="845"/>
      <c r="Q4332" s="849"/>
      <c r="R4332" s="850"/>
      <c r="S4332" s="850"/>
      <c r="T4332" s="850"/>
      <c r="U4332" s="850"/>
      <c r="V4332" s="850"/>
      <c r="W4332" s="851"/>
      <c r="AA4332" s="257"/>
      <c r="AB4332" s="257"/>
      <c r="AC4332" s="257"/>
      <c r="AD4332" s="257"/>
      <c r="AE4332" s="257"/>
    </row>
    <row r="4333" spans="2:31" s="256" customFormat="1" ht="17.100000000000001" customHeight="1" x14ac:dyDescent="0.15">
      <c r="B4333" s="522" t="s">
        <v>5</v>
      </c>
      <c r="C4333" s="524"/>
      <c r="D4333" s="827" t="s">
        <v>332</v>
      </c>
      <c r="E4333" s="828"/>
      <c r="F4333" s="849"/>
      <c r="G4333" s="850"/>
      <c r="H4333" s="850"/>
      <c r="I4333" s="850"/>
      <c r="J4333" s="850"/>
      <c r="K4333" s="850"/>
      <c r="L4333" s="851"/>
      <c r="M4333" s="522" t="s">
        <v>5</v>
      </c>
      <c r="N4333" s="524"/>
      <c r="O4333" s="827" t="s">
        <v>332</v>
      </c>
      <c r="P4333" s="828"/>
      <c r="Q4333" s="849"/>
      <c r="R4333" s="850"/>
      <c r="S4333" s="850"/>
      <c r="T4333" s="850"/>
      <c r="U4333" s="850"/>
      <c r="V4333" s="850"/>
      <c r="W4333" s="851"/>
      <c r="AA4333" s="257"/>
      <c r="AB4333" s="257"/>
      <c r="AC4333" s="257"/>
      <c r="AD4333" s="257"/>
      <c r="AE4333" s="257"/>
    </row>
    <row r="4334" spans="2:31" s="256" customFormat="1" ht="17.100000000000001" customHeight="1" x14ac:dyDescent="0.15">
      <c r="B4334" s="522" t="s">
        <v>6</v>
      </c>
      <c r="C4334" s="524"/>
      <c r="D4334" s="844" t="s">
        <v>532</v>
      </c>
      <c r="E4334" s="845"/>
      <c r="F4334" s="849"/>
      <c r="G4334" s="850"/>
      <c r="H4334" s="850"/>
      <c r="I4334" s="850"/>
      <c r="J4334" s="850"/>
      <c r="K4334" s="850"/>
      <c r="L4334" s="851"/>
      <c r="M4334" s="522" t="s">
        <v>6</v>
      </c>
      <c r="N4334" s="524"/>
      <c r="O4334" s="844" t="s">
        <v>338</v>
      </c>
      <c r="P4334" s="845"/>
      <c r="Q4334" s="849"/>
      <c r="R4334" s="850"/>
      <c r="S4334" s="850"/>
      <c r="T4334" s="850"/>
      <c r="U4334" s="850"/>
      <c r="V4334" s="850"/>
      <c r="W4334" s="851"/>
    </row>
    <row r="4335" spans="2:31" s="256" customFormat="1" ht="17.100000000000001" customHeight="1" x14ac:dyDescent="0.15">
      <c r="B4335" s="562" t="s">
        <v>29</v>
      </c>
      <c r="C4335" s="831" t="s">
        <v>267</v>
      </c>
      <c r="D4335" s="832"/>
      <c r="E4335" s="260"/>
      <c r="F4335" s="849"/>
      <c r="G4335" s="850"/>
      <c r="H4335" s="850"/>
      <c r="I4335" s="850"/>
      <c r="J4335" s="850"/>
      <c r="K4335" s="850"/>
      <c r="L4335" s="851"/>
      <c r="M4335" s="562" t="s">
        <v>29</v>
      </c>
      <c r="N4335" s="831" t="s">
        <v>267</v>
      </c>
      <c r="O4335" s="832"/>
      <c r="P4335" s="260"/>
      <c r="Q4335" s="849"/>
      <c r="R4335" s="850"/>
      <c r="S4335" s="850"/>
      <c r="T4335" s="850"/>
      <c r="U4335" s="850"/>
      <c r="V4335" s="850"/>
      <c r="W4335" s="851"/>
    </row>
    <row r="4336" spans="2:31" s="256" customFormat="1" ht="17.100000000000001" customHeight="1" x14ac:dyDescent="0.15">
      <c r="B4336" s="565"/>
      <c r="C4336" s="831" t="s">
        <v>268</v>
      </c>
      <c r="D4336" s="832"/>
      <c r="E4336" s="261" t="s">
        <v>551</v>
      </c>
      <c r="F4336" s="852"/>
      <c r="G4336" s="853"/>
      <c r="H4336" s="853"/>
      <c r="I4336" s="853"/>
      <c r="J4336" s="853"/>
      <c r="K4336" s="853"/>
      <c r="L4336" s="854"/>
      <c r="M4336" s="565"/>
      <c r="N4336" s="831" t="s">
        <v>268</v>
      </c>
      <c r="O4336" s="832"/>
      <c r="P4336" s="261" t="s">
        <v>551</v>
      </c>
      <c r="Q4336" s="852"/>
      <c r="R4336" s="853"/>
      <c r="S4336" s="853"/>
      <c r="T4336" s="853"/>
      <c r="U4336" s="853"/>
      <c r="V4336" s="853"/>
      <c r="W4336" s="854"/>
    </row>
    <row r="4337" spans="2:23" s="256" customFormat="1" ht="17.100000000000001" customHeight="1" x14ac:dyDescent="0.15">
      <c r="B4337" s="522" t="s">
        <v>7</v>
      </c>
      <c r="C4337" s="523"/>
      <c r="D4337" s="524"/>
      <c r="E4337" s="833" t="s">
        <v>1565</v>
      </c>
      <c r="F4337" s="857"/>
      <c r="G4337" s="857"/>
      <c r="H4337" s="857"/>
      <c r="I4337" s="857"/>
      <c r="J4337" s="857"/>
      <c r="K4337" s="857"/>
      <c r="L4337" s="858"/>
      <c r="M4337" s="522" t="s">
        <v>7</v>
      </c>
      <c r="N4337" s="523"/>
      <c r="O4337" s="524"/>
      <c r="P4337" s="833" t="s">
        <v>1566</v>
      </c>
      <c r="Q4337" s="834"/>
      <c r="R4337" s="834"/>
      <c r="S4337" s="834"/>
      <c r="T4337" s="834"/>
      <c r="U4337" s="834"/>
      <c r="V4337" s="834"/>
      <c r="W4337" s="835"/>
    </row>
    <row r="4338" spans="2:23" s="256" customFormat="1" ht="17.100000000000001" customHeight="1" x14ac:dyDescent="0.15">
      <c r="B4338" s="522" t="s">
        <v>46</v>
      </c>
      <c r="C4338" s="523"/>
      <c r="D4338" s="524"/>
      <c r="E4338" s="833" t="s">
        <v>1362</v>
      </c>
      <c r="F4338" s="857"/>
      <c r="G4338" s="857"/>
      <c r="H4338" s="857"/>
      <c r="I4338" s="857"/>
      <c r="J4338" s="857"/>
      <c r="K4338" s="857"/>
      <c r="L4338" s="858"/>
      <c r="M4338" s="522" t="s">
        <v>46</v>
      </c>
      <c r="N4338" s="523"/>
      <c r="O4338" s="524"/>
      <c r="P4338" s="813" t="s">
        <v>1567</v>
      </c>
      <c r="Q4338" s="814"/>
      <c r="R4338" s="814"/>
      <c r="S4338" s="814"/>
      <c r="T4338" s="814"/>
      <c r="U4338" s="814"/>
      <c r="V4338" s="814"/>
      <c r="W4338" s="815"/>
    </row>
    <row r="4339" spans="2:23" s="256" customFormat="1" ht="17.100000000000001" customHeight="1" x14ac:dyDescent="0.15">
      <c r="B4339" s="522" t="s">
        <v>270</v>
      </c>
      <c r="C4339" s="523"/>
      <c r="D4339" s="524"/>
      <c r="E4339" s="813" t="s">
        <v>516</v>
      </c>
      <c r="F4339" s="814"/>
      <c r="G4339" s="814"/>
      <c r="H4339" s="855"/>
      <c r="I4339" s="855"/>
      <c r="J4339" s="855"/>
      <c r="K4339" s="855"/>
      <c r="L4339" s="856"/>
      <c r="M4339" s="522" t="s">
        <v>270</v>
      </c>
      <c r="N4339" s="523"/>
      <c r="O4339" s="524"/>
      <c r="P4339" s="813" t="s">
        <v>516</v>
      </c>
      <c r="Q4339" s="814"/>
      <c r="R4339" s="814"/>
      <c r="S4339" s="814"/>
      <c r="T4339" s="814"/>
      <c r="U4339" s="814"/>
      <c r="V4339" s="814"/>
      <c r="W4339" s="815"/>
    </row>
    <row r="4340" spans="2:23" s="256" customFormat="1" ht="17.100000000000001" customHeight="1" x14ac:dyDescent="0.15">
      <c r="B4340" s="522" t="s">
        <v>289</v>
      </c>
      <c r="C4340" s="523"/>
      <c r="D4340" s="524"/>
      <c r="E4340" s="813" t="s">
        <v>555</v>
      </c>
      <c r="F4340" s="814"/>
      <c r="G4340" s="814"/>
      <c r="H4340" s="816" t="s">
        <v>8</v>
      </c>
      <c r="I4340" s="817"/>
      <c r="J4340" s="818"/>
      <c r="K4340" s="819"/>
      <c r="L4340" s="820"/>
      <c r="M4340" s="522" t="s">
        <v>289</v>
      </c>
      <c r="N4340" s="523"/>
      <c r="O4340" s="524"/>
      <c r="P4340" s="862" t="s">
        <v>552</v>
      </c>
      <c r="Q4340" s="863"/>
      <c r="R4340" s="864"/>
      <c r="S4340" s="816" t="s">
        <v>8</v>
      </c>
      <c r="T4340" s="817"/>
      <c r="U4340" s="818"/>
      <c r="V4340" s="819"/>
      <c r="W4340" s="820"/>
    </row>
    <row r="4341" spans="2:23" s="256" customFormat="1" ht="17.100000000000001" customHeight="1" x14ac:dyDescent="0.15">
      <c r="B4341" s="565" t="s">
        <v>567</v>
      </c>
      <c r="C4341" s="566"/>
      <c r="D4341" s="836" t="s">
        <v>1735</v>
      </c>
      <c r="E4341" s="837"/>
      <c r="F4341" s="837"/>
      <c r="G4341" s="837"/>
      <c r="H4341" s="837"/>
      <c r="I4341" s="837"/>
      <c r="J4341" s="837"/>
      <c r="K4341" s="837"/>
      <c r="L4341" s="838"/>
      <c r="M4341" s="865" t="s">
        <v>567</v>
      </c>
      <c r="N4341" s="866"/>
      <c r="O4341" s="821" t="s">
        <v>1109</v>
      </c>
      <c r="P4341" s="822"/>
      <c r="Q4341" s="822"/>
      <c r="R4341" s="822"/>
      <c r="S4341" s="822"/>
      <c r="T4341" s="822"/>
      <c r="U4341" s="822"/>
      <c r="V4341" s="822"/>
      <c r="W4341" s="823"/>
    </row>
    <row r="4342" spans="2:23" s="256" customFormat="1" ht="20.100000000000001" customHeight="1" x14ac:dyDescent="0.15">
      <c r="B4342" s="861" t="s">
        <v>564</v>
      </c>
      <c r="C4342" s="839" t="s">
        <v>565</v>
      </c>
      <c r="D4342" s="883" t="s">
        <v>809</v>
      </c>
      <c r="E4342" s="884"/>
      <c r="F4342" s="846"/>
      <c r="G4342" s="847"/>
      <c r="H4342" s="847"/>
      <c r="I4342" s="847"/>
      <c r="J4342" s="847"/>
      <c r="K4342" s="847"/>
      <c r="L4342" s="848"/>
      <c r="M4342" s="861" t="s">
        <v>564</v>
      </c>
      <c r="N4342" s="839" t="s">
        <v>565</v>
      </c>
      <c r="O4342" s="883" t="s">
        <v>810</v>
      </c>
      <c r="P4342" s="884"/>
      <c r="Q4342" s="846"/>
      <c r="R4342" s="847"/>
      <c r="S4342" s="847"/>
      <c r="T4342" s="847"/>
      <c r="U4342" s="847"/>
      <c r="V4342" s="847"/>
      <c r="W4342" s="848"/>
    </row>
    <row r="4343" spans="2:23" s="256" customFormat="1" ht="20.100000000000001" customHeight="1" x14ac:dyDescent="0.15">
      <c r="B4343" s="859"/>
      <c r="C4343" s="830"/>
      <c r="D4343" s="880"/>
      <c r="E4343" s="881"/>
      <c r="F4343" s="849"/>
      <c r="G4343" s="850"/>
      <c r="H4343" s="850"/>
      <c r="I4343" s="850"/>
      <c r="J4343" s="850"/>
      <c r="K4343" s="850"/>
      <c r="L4343" s="851"/>
      <c r="M4343" s="859"/>
      <c r="N4343" s="830"/>
      <c r="O4343" s="880"/>
      <c r="P4343" s="881"/>
      <c r="Q4343" s="849"/>
      <c r="R4343" s="850"/>
      <c r="S4343" s="850"/>
      <c r="T4343" s="850"/>
      <c r="U4343" s="850"/>
      <c r="V4343" s="850"/>
      <c r="W4343" s="851"/>
    </row>
    <row r="4344" spans="2:23" s="256" customFormat="1" ht="20.100000000000001" customHeight="1" x14ac:dyDescent="0.15">
      <c r="B4344" s="859"/>
      <c r="C4344" s="839" t="s">
        <v>2</v>
      </c>
      <c r="D4344" s="842">
        <v>2</v>
      </c>
      <c r="E4344" s="843"/>
      <c r="F4344" s="849"/>
      <c r="G4344" s="850"/>
      <c r="H4344" s="850"/>
      <c r="I4344" s="850"/>
      <c r="J4344" s="850"/>
      <c r="K4344" s="850"/>
      <c r="L4344" s="851"/>
      <c r="M4344" s="859"/>
      <c r="N4344" s="839" t="s">
        <v>2</v>
      </c>
      <c r="O4344" s="842">
        <v>1</v>
      </c>
      <c r="P4344" s="843"/>
      <c r="Q4344" s="849"/>
      <c r="R4344" s="850"/>
      <c r="S4344" s="850"/>
      <c r="T4344" s="850"/>
      <c r="U4344" s="850"/>
      <c r="V4344" s="850"/>
      <c r="W4344" s="851"/>
    </row>
    <row r="4345" spans="2:23" s="256" customFormat="1" ht="20.100000000000001" customHeight="1" x14ac:dyDescent="0.15">
      <c r="B4345" s="860"/>
      <c r="C4345" s="830"/>
      <c r="D4345" s="844"/>
      <c r="E4345" s="845"/>
      <c r="F4345" s="849"/>
      <c r="G4345" s="850"/>
      <c r="H4345" s="850"/>
      <c r="I4345" s="850"/>
      <c r="J4345" s="850"/>
      <c r="K4345" s="850"/>
      <c r="L4345" s="851"/>
      <c r="M4345" s="860"/>
      <c r="N4345" s="830"/>
      <c r="O4345" s="844"/>
      <c r="P4345" s="845"/>
      <c r="Q4345" s="849"/>
      <c r="R4345" s="850"/>
      <c r="S4345" s="850"/>
      <c r="T4345" s="850"/>
      <c r="U4345" s="850"/>
      <c r="V4345" s="850"/>
      <c r="W4345" s="851"/>
    </row>
    <row r="4346" spans="2:23" s="256" customFormat="1" ht="17.100000000000001" customHeight="1" x14ac:dyDescent="0.15">
      <c r="B4346" s="574" t="s">
        <v>566</v>
      </c>
      <c r="C4346" s="574" t="s">
        <v>3</v>
      </c>
      <c r="D4346" s="842" t="s">
        <v>534</v>
      </c>
      <c r="E4346" s="843"/>
      <c r="F4346" s="849"/>
      <c r="G4346" s="850"/>
      <c r="H4346" s="850"/>
      <c r="I4346" s="850"/>
      <c r="J4346" s="850"/>
      <c r="K4346" s="850"/>
      <c r="L4346" s="851"/>
      <c r="M4346" s="574" t="s">
        <v>566</v>
      </c>
      <c r="N4346" s="574" t="s">
        <v>3</v>
      </c>
      <c r="O4346" s="842" t="s">
        <v>534</v>
      </c>
      <c r="P4346" s="843"/>
      <c r="Q4346" s="849"/>
      <c r="R4346" s="850"/>
      <c r="S4346" s="850"/>
      <c r="T4346" s="850"/>
      <c r="U4346" s="850"/>
      <c r="V4346" s="850"/>
      <c r="W4346" s="851"/>
    </row>
    <row r="4347" spans="2:23" s="256" customFormat="1" ht="17.100000000000001" customHeight="1" x14ac:dyDescent="0.15">
      <c r="B4347" s="574"/>
      <c r="C4347" s="574"/>
      <c r="D4347" s="844"/>
      <c r="E4347" s="845"/>
      <c r="F4347" s="849"/>
      <c r="G4347" s="850"/>
      <c r="H4347" s="850"/>
      <c r="I4347" s="850"/>
      <c r="J4347" s="850"/>
      <c r="K4347" s="850"/>
      <c r="L4347" s="851"/>
      <c r="M4347" s="574"/>
      <c r="N4347" s="574"/>
      <c r="O4347" s="844"/>
      <c r="P4347" s="845"/>
      <c r="Q4347" s="849"/>
      <c r="R4347" s="850"/>
      <c r="S4347" s="850"/>
      <c r="T4347" s="850"/>
      <c r="U4347" s="850"/>
      <c r="V4347" s="850"/>
      <c r="W4347" s="851"/>
    </row>
    <row r="4348" spans="2:23" s="256" customFormat="1" ht="17.100000000000001" customHeight="1" x14ac:dyDescent="0.15">
      <c r="B4348" s="574"/>
      <c r="C4348" s="574" t="s">
        <v>4</v>
      </c>
      <c r="D4348" s="842" t="s">
        <v>485</v>
      </c>
      <c r="E4348" s="843"/>
      <c r="F4348" s="849"/>
      <c r="G4348" s="850"/>
      <c r="H4348" s="850"/>
      <c r="I4348" s="850"/>
      <c r="J4348" s="850"/>
      <c r="K4348" s="850"/>
      <c r="L4348" s="851"/>
      <c r="M4348" s="574"/>
      <c r="N4348" s="574" t="s">
        <v>4</v>
      </c>
      <c r="O4348" s="842" t="s">
        <v>486</v>
      </c>
      <c r="P4348" s="843"/>
      <c r="Q4348" s="849"/>
      <c r="R4348" s="850"/>
      <c r="S4348" s="850"/>
      <c r="T4348" s="850"/>
      <c r="U4348" s="850"/>
      <c r="V4348" s="850"/>
      <c r="W4348" s="851"/>
    </row>
    <row r="4349" spans="2:23" s="256" customFormat="1" ht="17.100000000000001" customHeight="1" x14ac:dyDescent="0.15">
      <c r="B4349" s="574"/>
      <c r="C4349" s="574"/>
      <c r="D4349" s="844"/>
      <c r="E4349" s="845"/>
      <c r="F4349" s="849"/>
      <c r="G4349" s="850"/>
      <c r="H4349" s="850"/>
      <c r="I4349" s="850"/>
      <c r="J4349" s="850"/>
      <c r="K4349" s="850"/>
      <c r="L4349" s="851"/>
      <c r="M4349" s="574"/>
      <c r="N4349" s="574"/>
      <c r="O4349" s="844"/>
      <c r="P4349" s="845"/>
      <c r="Q4349" s="849"/>
      <c r="R4349" s="850"/>
      <c r="S4349" s="850"/>
      <c r="T4349" s="850"/>
      <c r="U4349" s="850"/>
      <c r="V4349" s="850"/>
      <c r="W4349" s="851"/>
    </row>
    <row r="4350" spans="2:23" s="256" customFormat="1" ht="17.100000000000001" customHeight="1" x14ac:dyDescent="0.15">
      <c r="B4350" s="522" t="s">
        <v>5</v>
      </c>
      <c r="C4350" s="524"/>
      <c r="D4350" s="827" t="s">
        <v>332</v>
      </c>
      <c r="E4350" s="828"/>
      <c r="F4350" s="849"/>
      <c r="G4350" s="850"/>
      <c r="H4350" s="850"/>
      <c r="I4350" s="850"/>
      <c r="J4350" s="850"/>
      <c r="K4350" s="850"/>
      <c r="L4350" s="851"/>
      <c r="M4350" s="522" t="s">
        <v>5</v>
      </c>
      <c r="N4350" s="524"/>
      <c r="O4350" s="827" t="s">
        <v>332</v>
      </c>
      <c r="P4350" s="828"/>
      <c r="Q4350" s="849"/>
      <c r="R4350" s="850"/>
      <c r="S4350" s="850"/>
      <c r="T4350" s="850"/>
      <c r="U4350" s="850"/>
      <c r="V4350" s="850"/>
      <c r="W4350" s="851"/>
    </row>
    <row r="4351" spans="2:23" s="256" customFormat="1" ht="17.100000000000001" customHeight="1" x14ac:dyDescent="0.15">
      <c r="B4351" s="522" t="s">
        <v>6</v>
      </c>
      <c r="C4351" s="524"/>
      <c r="D4351" s="844" t="s">
        <v>532</v>
      </c>
      <c r="E4351" s="845"/>
      <c r="F4351" s="849"/>
      <c r="G4351" s="850"/>
      <c r="H4351" s="850"/>
      <c r="I4351" s="850"/>
      <c r="J4351" s="850"/>
      <c r="K4351" s="850"/>
      <c r="L4351" s="851"/>
      <c r="M4351" s="522" t="s">
        <v>6</v>
      </c>
      <c r="N4351" s="524"/>
      <c r="O4351" s="844" t="s">
        <v>338</v>
      </c>
      <c r="P4351" s="845"/>
      <c r="Q4351" s="849"/>
      <c r="R4351" s="850"/>
      <c r="S4351" s="850"/>
      <c r="T4351" s="850"/>
      <c r="U4351" s="850"/>
      <c r="V4351" s="850"/>
      <c r="W4351" s="851"/>
    </row>
    <row r="4352" spans="2:23" s="256" customFormat="1" ht="17.100000000000001" customHeight="1" x14ac:dyDescent="0.15">
      <c r="B4352" s="562" t="s">
        <v>29</v>
      </c>
      <c r="C4352" s="831" t="s">
        <v>267</v>
      </c>
      <c r="D4352" s="832"/>
      <c r="E4352" s="260"/>
      <c r="F4352" s="849"/>
      <c r="G4352" s="850"/>
      <c r="H4352" s="850"/>
      <c r="I4352" s="850"/>
      <c r="J4352" s="850"/>
      <c r="K4352" s="850"/>
      <c r="L4352" s="851"/>
      <c r="M4352" s="562" t="s">
        <v>29</v>
      </c>
      <c r="N4352" s="831" t="s">
        <v>267</v>
      </c>
      <c r="O4352" s="832"/>
      <c r="P4352" s="260"/>
      <c r="Q4352" s="849"/>
      <c r="R4352" s="850"/>
      <c r="S4352" s="850"/>
      <c r="T4352" s="850"/>
      <c r="U4352" s="850"/>
      <c r="V4352" s="850"/>
      <c r="W4352" s="851"/>
    </row>
    <row r="4353" spans="2:31" s="256" customFormat="1" ht="17.100000000000001" customHeight="1" x14ac:dyDescent="0.15">
      <c r="B4353" s="565"/>
      <c r="C4353" s="831" t="s">
        <v>268</v>
      </c>
      <c r="D4353" s="832"/>
      <c r="E4353" s="261" t="s">
        <v>551</v>
      </c>
      <c r="F4353" s="852"/>
      <c r="G4353" s="853"/>
      <c r="H4353" s="853"/>
      <c r="I4353" s="853"/>
      <c r="J4353" s="853"/>
      <c r="K4353" s="853"/>
      <c r="L4353" s="854"/>
      <c r="M4353" s="565"/>
      <c r="N4353" s="831" t="s">
        <v>268</v>
      </c>
      <c r="O4353" s="832"/>
      <c r="P4353" s="261" t="s">
        <v>551</v>
      </c>
      <c r="Q4353" s="852"/>
      <c r="R4353" s="853"/>
      <c r="S4353" s="853"/>
      <c r="T4353" s="853"/>
      <c r="U4353" s="853"/>
      <c r="V4353" s="853"/>
      <c r="W4353" s="854"/>
    </row>
    <row r="4354" spans="2:31" s="256" customFormat="1" ht="17.100000000000001" customHeight="1" x14ac:dyDescent="0.15">
      <c r="B4354" s="522" t="s">
        <v>7</v>
      </c>
      <c r="C4354" s="523"/>
      <c r="D4354" s="524"/>
      <c r="E4354" s="813" t="s">
        <v>1199</v>
      </c>
      <c r="F4354" s="814"/>
      <c r="G4354" s="814"/>
      <c r="H4354" s="814"/>
      <c r="I4354" s="814"/>
      <c r="J4354" s="814"/>
      <c r="K4354" s="814"/>
      <c r="L4354" s="815"/>
      <c r="M4354" s="522" t="s">
        <v>7</v>
      </c>
      <c r="N4354" s="523"/>
      <c r="O4354" s="524"/>
      <c r="P4354" s="833" t="s">
        <v>1103</v>
      </c>
      <c r="Q4354" s="834"/>
      <c r="R4354" s="834"/>
      <c r="S4354" s="834"/>
      <c r="T4354" s="834"/>
      <c r="U4354" s="834"/>
      <c r="V4354" s="834"/>
      <c r="W4354" s="835"/>
    </row>
    <row r="4355" spans="2:31" s="256" customFormat="1" ht="17.100000000000001" customHeight="1" x14ac:dyDescent="0.15">
      <c r="B4355" s="522" t="s">
        <v>46</v>
      </c>
      <c r="C4355" s="523"/>
      <c r="D4355" s="524"/>
      <c r="E4355" s="813" t="s">
        <v>1187</v>
      </c>
      <c r="F4355" s="814"/>
      <c r="G4355" s="814"/>
      <c r="H4355" s="814"/>
      <c r="I4355" s="814"/>
      <c r="J4355" s="814"/>
      <c r="K4355" s="814"/>
      <c r="L4355" s="815"/>
      <c r="M4355" s="522" t="s">
        <v>46</v>
      </c>
      <c r="N4355" s="523"/>
      <c r="O4355" s="524"/>
      <c r="P4355" s="813" t="s">
        <v>1151</v>
      </c>
      <c r="Q4355" s="814"/>
      <c r="R4355" s="814"/>
      <c r="S4355" s="814"/>
      <c r="T4355" s="814"/>
      <c r="U4355" s="814"/>
      <c r="V4355" s="814"/>
      <c r="W4355" s="815"/>
    </row>
    <row r="4356" spans="2:31" s="256" customFormat="1" ht="17.100000000000001" customHeight="1" x14ac:dyDescent="0.15">
      <c r="B4356" s="522" t="s">
        <v>270</v>
      </c>
      <c r="C4356" s="523"/>
      <c r="D4356" s="524"/>
      <c r="E4356" s="813" t="s">
        <v>516</v>
      </c>
      <c r="F4356" s="814"/>
      <c r="G4356" s="814"/>
      <c r="H4356" s="855"/>
      <c r="I4356" s="855"/>
      <c r="J4356" s="855"/>
      <c r="K4356" s="855"/>
      <c r="L4356" s="856"/>
      <c r="M4356" s="522" t="s">
        <v>270</v>
      </c>
      <c r="N4356" s="523"/>
      <c r="O4356" s="524"/>
      <c r="P4356" s="813" t="s">
        <v>516</v>
      </c>
      <c r="Q4356" s="814"/>
      <c r="R4356" s="814"/>
      <c r="S4356" s="814"/>
      <c r="T4356" s="814"/>
      <c r="U4356" s="814"/>
      <c r="V4356" s="814"/>
      <c r="W4356" s="815"/>
    </row>
    <row r="4357" spans="2:31" s="256" customFormat="1" ht="17.100000000000001" customHeight="1" x14ac:dyDescent="0.15">
      <c r="B4357" s="522" t="s">
        <v>289</v>
      </c>
      <c r="C4357" s="523"/>
      <c r="D4357" s="524"/>
      <c r="E4357" s="813" t="s">
        <v>555</v>
      </c>
      <c r="F4357" s="814"/>
      <c r="G4357" s="814"/>
      <c r="H4357" s="816" t="s">
        <v>8</v>
      </c>
      <c r="I4357" s="817"/>
      <c r="J4357" s="818"/>
      <c r="K4357" s="819"/>
      <c r="L4357" s="820"/>
      <c r="M4357" s="522" t="s">
        <v>289</v>
      </c>
      <c r="N4357" s="523"/>
      <c r="O4357" s="524"/>
      <c r="P4357" s="862" t="s">
        <v>552</v>
      </c>
      <c r="Q4357" s="863"/>
      <c r="R4357" s="864"/>
      <c r="S4357" s="816" t="s">
        <v>8</v>
      </c>
      <c r="T4357" s="817"/>
      <c r="U4357" s="818"/>
      <c r="V4357" s="819"/>
      <c r="W4357" s="820"/>
    </row>
    <row r="4358" spans="2:31" s="256" customFormat="1" ht="17.100000000000001" customHeight="1" x14ac:dyDescent="0.15">
      <c r="B4358" s="522" t="s">
        <v>567</v>
      </c>
      <c r="C4358" s="523"/>
      <c r="D4358" s="821" t="s">
        <v>1353</v>
      </c>
      <c r="E4358" s="822"/>
      <c r="F4358" s="822"/>
      <c r="G4358" s="822"/>
      <c r="H4358" s="822"/>
      <c r="I4358" s="822"/>
      <c r="J4358" s="822"/>
      <c r="K4358" s="822"/>
      <c r="L4358" s="823"/>
      <c r="M4358" s="865" t="s">
        <v>567</v>
      </c>
      <c r="N4358" s="866"/>
      <c r="O4358" s="821" t="s">
        <v>1109</v>
      </c>
      <c r="P4358" s="822"/>
      <c r="Q4358" s="822"/>
      <c r="R4358" s="822"/>
      <c r="S4358" s="822"/>
      <c r="T4358" s="822"/>
      <c r="U4358" s="822"/>
      <c r="V4358" s="822"/>
      <c r="W4358" s="823"/>
    </row>
    <row r="4359" spans="2:31" ht="15" customHeight="1" x14ac:dyDescent="0.15">
      <c r="B4359" s="263"/>
      <c r="C4359" s="824" t="s">
        <v>568</v>
      </c>
      <c r="D4359" s="825"/>
      <c r="E4359" s="825"/>
      <c r="F4359" s="825"/>
      <c r="G4359" s="825"/>
      <c r="H4359" s="825"/>
      <c r="I4359" s="825"/>
      <c r="J4359" s="825"/>
      <c r="K4359" s="825"/>
      <c r="L4359" s="825"/>
      <c r="M4359" s="263"/>
      <c r="N4359" s="263" t="s">
        <v>569</v>
      </c>
      <c r="O4359" s="263"/>
      <c r="P4359" s="263"/>
      <c r="Q4359" s="263"/>
      <c r="R4359" s="263"/>
      <c r="S4359" s="263"/>
      <c r="T4359" s="263"/>
      <c r="U4359" s="263"/>
      <c r="V4359" s="263"/>
      <c r="W4359" s="263"/>
      <c r="AA4359" s="256"/>
      <c r="AB4359" s="256"/>
      <c r="AC4359" s="256"/>
      <c r="AD4359" s="256"/>
      <c r="AE4359" s="256"/>
    </row>
    <row r="4360" spans="2:31" ht="15" customHeight="1" x14ac:dyDescent="0.15">
      <c r="B4360" s="263"/>
      <c r="C4360" s="826"/>
      <c r="D4360" s="826"/>
      <c r="E4360" s="826"/>
      <c r="F4360" s="826"/>
      <c r="G4360" s="826"/>
      <c r="H4360" s="826"/>
      <c r="I4360" s="826"/>
      <c r="J4360" s="826"/>
      <c r="K4360" s="826"/>
      <c r="L4360" s="826"/>
      <c r="M4360" s="263"/>
      <c r="N4360" s="263" t="s">
        <v>570</v>
      </c>
      <c r="O4360" s="263"/>
      <c r="P4360" s="263"/>
      <c r="Q4360" s="263"/>
      <c r="R4360" s="263"/>
      <c r="S4360" s="263"/>
      <c r="T4360" s="263"/>
      <c r="U4360" s="263"/>
      <c r="V4360" s="263"/>
      <c r="W4360" s="263"/>
      <c r="AA4360" s="256"/>
      <c r="AB4360" s="256"/>
      <c r="AC4360" s="256"/>
      <c r="AD4360" s="256"/>
      <c r="AE4360" s="256"/>
    </row>
    <row r="4361" spans="2:31" ht="15" customHeight="1" x14ac:dyDescent="0.15">
      <c r="C4361" s="263" t="s">
        <v>571</v>
      </c>
      <c r="N4361" s="264" t="s">
        <v>517</v>
      </c>
      <c r="O4361" s="264"/>
      <c r="P4361" s="264"/>
      <c r="Q4361" s="264"/>
      <c r="R4361" s="264"/>
      <c r="S4361" s="264"/>
      <c r="T4361" s="264"/>
      <c r="U4361" s="264"/>
      <c r="V4361" s="264"/>
      <c r="AA4361" s="256"/>
      <c r="AB4361" s="256"/>
      <c r="AC4361" s="256"/>
      <c r="AD4361" s="256"/>
      <c r="AE4361" s="256"/>
    </row>
    <row r="4362" spans="2:31" ht="15" customHeight="1" x14ac:dyDescent="0.15">
      <c r="C4362" s="263" t="s">
        <v>573</v>
      </c>
      <c r="N4362" s="264" t="s">
        <v>572</v>
      </c>
      <c r="O4362" s="264"/>
      <c r="P4362" s="264"/>
      <c r="Q4362" s="264"/>
      <c r="R4362" s="264"/>
      <c r="S4362" s="264"/>
      <c r="T4362" s="264"/>
      <c r="U4362" s="264"/>
      <c r="V4362" s="264"/>
      <c r="AA4362" s="256"/>
      <c r="AB4362" s="256"/>
      <c r="AC4362" s="256"/>
      <c r="AD4362" s="256"/>
      <c r="AE4362" s="256"/>
    </row>
    <row r="4363" spans="2:31" x14ac:dyDescent="0.15">
      <c r="C4363" s="264" t="s">
        <v>542</v>
      </c>
      <c r="N4363" s="264" t="s">
        <v>450</v>
      </c>
      <c r="O4363" s="264"/>
      <c r="P4363" s="264"/>
      <c r="Q4363" s="264"/>
      <c r="R4363" s="264"/>
      <c r="S4363" s="264"/>
      <c r="T4363" s="264"/>
      <c r="U4363" s="264"/>
      <c r="V4363" s="264"/>
      <c r="AA4363" s="256"/>
      <c r="AB4363" s="256"/>
      <c r="AC4363" s="256"/>
      <c r="AD4363" s="256"/>
      <c r="AE4363" s="256"/>
    </row>
    <row r="4364" spans="2:31" x14ac:dyDescent="0.15">
      <c r="N4364" s="264"/>
      <c r="AA4364" s="256"/>
      <c r="AB4364" s="256"/>
      <c r="AC4364" s="256"/>
      <c r="AD4364" s="256"/>
      <c r="AE4364" s="256"/>
    </row>
    <row r="4365" spans="2:31" x14ac:dyDescent="0.15">
      <c r="N4365" s="264"/>
      <c r="AA4365" s="256"/>
      <c r="AB4365" s="256"/>
      <c r="AC4365" s="256"/>
      <c r="AD4365" s="256"/>
      <c r="AE4365" s="256"/>
    </row>
    <row r="4366" spans="2:31" ht="9" customHeight="1" x14ac:dyDescent="0.15">
      <c r="AA4366" s="256"/>
      <c r="AB4366" s="256"/>
      <c r="AC4366" s="256"/>
      <c r="AD4366" s="256"/>
      <c r="AE4366" s="256"/>
    </row>
    <row r="4367" spans="2:31" s="256" customFormat="1" ht="22.5" customHeight="1" x14ac:dyDescent="0.15">
      <c r="B4367" s="867" t="s">
        <v>563</v>
      </c>
      <c r="C4367" s="867"/>
      <c r="D4367" s="867"/>
      <c r="E4367" s="867"/>
      <c r="F4367" s="867"/>
      <c r="G4367" s="867"/>
      <c r="H4367" s="867"/>
      <c r="I4367" s="867"/>
      <c r="J4367" s="867"/>
      <c r="K4367" s="867"/>
      <c r="L4367" s="867"/>
      <c r="M4367" s="867"/>
      <c r="N4367" s="867"/>
      <c r="O4367" s="867"/>
      <c r="P4367" s="867"/>
      <c r="Q4367" s="867"/>
      <c r="R4367" s="867"/>
      <c r="S4367" s="867"/>
      <c r="T4367" s="867"/>
      <c r="U4367" s="867"/>
      <c r="V4367" s="867"/>
      <c r="W4367" s="867"/>
      <c r="Y4367" s="242" t="s">
        <v>551</v>
      </c>
    </row>
    <row r="4368" spans="2:31" s="256" customFormat="1" ht="20.100000000000001" customHeight="1" x14ac:dyDescent="0.15">
      <c r="B4368" s="258" t="s">
        <v>27</v>
      </c>
      <c r="C4368" s="258"/>
      <c r="D4368" s="868" t="str">
        <f>D4323</f>
        <v>ミネトンネル</v>
      </c>
      <c r="E4368" s="868"/>
      <c r="F4368" s="868"/>
      <c r="G4368" s="868"/>
      <c r="H4368" s="869" t="s">
        <v>28</v>
      </c>
      <c r="I4368" s="869"/>
      <c r="J4368" s="870" t="str">
        <f>J4323</f>
        <v>一般国道　316号</v>
      </c>
      <c r="K4368" s="870"/>
      <c r="L4368" s="870"/>
      <c r="M4368" s="871" t="s">
        <v>255</v>
      </c>
      <c r="N4368" s="871"/>
      <c r="O4368" s="871"/>
      <c r="P4368" s="872" t="str">
        <f>P4323</f>
        <v>株式会社ニュージェック</v>
      </c>
      <c r="Q4368" s="872"/>
      <c r="R4368" s="872"/>
      <c r="S4368" s="562" t="s">
        <v>220</v>
      </c>
      <c r="T4368" s="564"/>
      <c r="U4368" s="873">
        <f>U4323</f>
        <v>44294</v>
      </c>
      <c r="V4368" s="874"/>
      <c r="W4368" s="875"/>
      <c r="Y4368" s="242" t="s">
        <v>554</v>
      </c>
    </row>
    <row r="4369" spans="2:31" s="256" customFormat="1" ht="20.100000000000001" customHeight="1" x14ac:dyDescent="0.15">
      <c r="B4369" s="259" t="s">
        <v>0</v>
      </c>
      <c r="C4369" s="259"/>
      <c r="D4369" s="879" t="str">
        <f>D4324</f>
        <v>美祢トンネル</v>
      </c>
      <c r="E4369" s="879"/>
      <c r="F4369" s="879"/>
      <c r="G4369" s="879"/>
      <c r="H4369" s="541" t="s">
        <v>1</v>
      </c>
      <c r="I4369" s="541"/>
      <c r="J4369" s="870" t="str">
        <f>J4324</f>
        <v>宇部土木建築事務所</v>
      </c>
      <c r="K4369" s="870"/>
      <c r="L4369" s="870"/>
      <c r="M4369" s="871" t="s">
        <v>256</v>
      </c>
      <c r="N4369" s="871"/>
      <c r="O4369" s="871"/>
      <c r="P4369" s="872" t="str">
        <f>P4324</f>
        <v>石村　勝伸</v>
      </c>
      <c r="Q4369" s="872"/>
      <c r="R4369" s="872"/>
      <c r="S4369" s="705"/>
      <c r="T4369" s="706"/>
      <c r="U4369" s="876"/>
      <c r="V4369" s="877"/>
      <c r="W4369" s="878"/>
      <c r="Y4369" s="242" t="s">
        <v>54</v>
      </c>
    </row>
    <row r="4370" spans="2:31" s="256" customFormat="1" ht="20.100000000000001" customHeight="1" x14ac:dyDescent="0.15">
      <c r="B4370" s="861" t="s">
        <v>564</v>
      </c>
      <c r="C4370" s="839" t="s">
        <v>565</v>
      </c>
      <c r="D4370" s="883" t="s">
        <v>810</v>
      </c>
      <c r="E4370" s="884"/>
      <c r="F4370" s="846"/>
      <c r="G4370" s="847"/>
      <c r="H4370" s="847"/>
      <c r="I4370" s="847"/>
      <c r="J4370" s="847"/>
      <c r="K4370" s="847"/>
      <c r="L4370" s="848"/>
      <c r="M4370" s="861" t="s">
        <v>564</v>
      </c>
      <c r="N4370" s="839" t="s">
        <v>565</v>
      </c>
      <c r="O4370" s="883" t="s">
        <v>810</v>
      </c>
      <c r="P4370" s="884"/>
      <c r="Q4370" s="846"/>
      <c r="R4370" s="847"/>
      <c r="S4370" s="847"/>
      <c r="T4370" s="847"/>
      <c r="U4370" s="847"/>
      <c r="V4370" s="847"/>
      <c r="W4370" s="848"/>
      <c r="Y4370" s="242" t="s">
        <v>55</v>
      </c>
    </row>
    <row r="4371" spans="2:31" s="256" customFormat="1" ht="20.100000000000001" customHeight="1" x14ac:dyDescent="0.15">
      <c r="B4371" s="859"/>
      <c r="C4371" s="830"/>
      <c r="D4371" s="880"/>
      <c r="E4371" s="881"/>
      <c r="F4371" s="849"/>
      <c r="G4371" s="850"/>
      <c r="H4371" s="850"/>
      <c r="I4371" s="850"/>
      <c r="J4371" s="850"/>
      <c r="K4371" s="850"/>
      <c r="L4371" s="851"/>
      <c r="M4371" s="859"/>
      <c r="N4371" s="830"/>
      <c r="O4371" s="880"/>
      <c r="P4371" s="881"/>
      <c r="Q4371" s="849"/>
      <c r="R4371" s="850"/>
      <c r="S4371" s="850"/>
      <c r="T4371" s="850"/>
      <c r="U4371" s="850"/>
      <c r="V4371" s="850"/>
      <c r="W4371" s="851"/>
    </row>
    <row r="4372" spans="2:31" s="256" customFormat="1" ht="20.100000000000001" customHeight="1" x14ac:dyDescent="0.15">
      <c r="B4372" s="859"/>
      <c r="C4372" s="839" t="s">
        <v>2</v>
      </c>
      <c r="D4372" s="842">
        <v>2</v>
      </c>
      <c r="E4372" s="843"/>
      <c r="F4372" s="849"/>
      <c r="G4372" s="850"/>
      <c r="H4372" s="850"/>
      <c r="I4372" s="850"/>
      <c r="J4372" s="850"/>
      <c r="K4372" s="850"/>
      <c r="L4372" s="851"/>
      <c r="M4372" s="859"/>
      <c r="N4372" s="839" t="s">
        <v>2</v>
      </c>
      <c r="O4372" s="842">
        <v>3</v>
      </c>
      <c r="P4372" s="843"/>
      <c r="Q4372" s="849"/>
      <c r="R4372" s="850"/>
      <c r="S4372" s="850"/>
      <c r="T4372" s="850"/>
      <c r="U4372" s="850"/>
      <c r="V4372" s="850"/>
      <c r="W4372" s="851"/>
    </row>
    <row r="4373" spans="2:31" s="256" customFormat="1" ht="20.100000000000001" customHeight="1" x14ac:dyDescent="0.15">
      <c r="B4373" s="860"/>
      <c r="C4373" s="830"/>
      <c r="D4373" s="844"/>
      <c r="E4373" s="845"/>
      <c r="F4373" s="849"/>
      <c r="G4373" s="850"/>
      <c r="H4373" s="850"/>
      <c r="I4373" s="850"/>
      <c r="J4373" s="850"/>
      <c r="K4373" s="850"/>
      <c r="L4373" s="851"/>
      <c r="M4373" s="860"/>
      <c r="N4373" s="830"/>
      <c r="O4373" s="844"/>
      <c r="P4373" s="845"/>
      <c r="Q4373" s="849"/>
      <c r="R4373" s="850"/>
      <c r="S4373" s="850"/>
      <c r="T4373" s="850"/>
      <c r="U4373" s="850"/>
      <c r="V4373" s="850"/>
      <c r="W4373" s="851"/>
    </row>
    <row r="4374" spans="2:31" s="256" customFormat="1" ht="17.100000000000001" customHeight="1" x14ac:dyDescent="0.15">
      <c r="B4374" s="574" t="s">
        <v>566</v>
      </c>
      <c r="C4374" s="574" t="s">
        <v>3</v>
      </c>
      <c r="D4374" s="842" t="s">
        <v>534</v>
      </c>
      <c r="E4374" s="843"/>
      <c r="F4374" s="849"/>
      <c r="G4374" s="850"/>
      <c r="H4374" s="850"/>
      <c r="I4374" s="850"/>
      <c r="J4374" s="850"/>
      <c r="K4374" s="850"/>
      <c r="L4374" s="851"/>
      <c r="M4374" s="574" t="s">
        <v>566</v>
      </c>
      <c r="N4374" s="574" t="s">
        <v>3</v>
      </c>
      <c r="O4374" s="842" t="s">
        <v>534</v>
      </c>
      <c r="P4374" s="843"/>
      <c r="Q4374" s="849"/>
      <c r="R4374" s="850"/>
      <c r="S4374" s="850"/>
      <c r="T4374" s="850"/>
      <c r="U4374" s="850"/>
      <c r="V4374" s="850"/>
      <c r="W4374" s="851"/>
      <c r="AA4374" s="257"/>
      <c r="AB4374" s="257"/>
      <c r="AC4374" s="257"/>
      <c r="AD4374" s="257"/>
      <c r="AE4374" s="257"/>
    </row>
    <row r="4375" spans="2:31" s="256" customFormat="1" ht="17.100000000000001" customHeight="1" x14ac:dyDescent="0.15">
      <c r="B4375" s="574"/>
      <c r="C4375" s="574"/>
      <c r="D4375" s="844"/>
      <c r="E4375" s="845"/>
      <c r="F4375" s="849"/>
      <c r="G4375" s="850"/>
      <c r="H4375" s="850"/>
      <c r="I4375" s="850"/>
      <c r="J4375" s="850"/>
      <c r="K4375" s="850"/>
      <c r="L4375" s="851"/>
      <c r="M4375" s="574"/>
      <c r="N4375" s="574"/>
      <c r="O4375" s="844"/>
      <c r="P4375" s="845"/>
      <c r="Q4375" s="849"/>
      <c r="R4375" s="850"/>
      <c r="S4375" s="850"/>
      <c r="T4375" s="850"/>
      <c r="U4375" s="850"/>
      <c r="V4375" s="850"/>
      <c r="W4375" s="851"/>
      <c r="AA4375" s="257"/>
      <c r="AB4375" s="257"/>
      <c r="AC4375" s="257"/>
      <c r="AD4375" s="257"/>
      <c r="AE4375" s="257"/>
    </row>
    <row r="4376" spans="2:31" s="256" customFormat="1" ht="17.100000000000001" customHeight="1" x14ac:dyDescent="0.15">
      <c r="B4376" s="574"/>
      <c r="C4376" s="574" t="s">
        <v>4</v>
      </c>
      <c r="D4376" s="842" t="s">
        <v>486</v>
      </c>
      <c r="E4376" s="843"/>
      <c r="F4376" s="849"/>
      <c r="G4376" s="850"/>
      <c r="H4376" s="850"/>
      <c r="I4376" s="850"/>
      <c r="J4376" s="850"/>
      <c r="K4376" s="850"/>
      <c r="L4376" s="851"/>
      <c r="M4376" s="574"/>
      <c r="N4376" s="574" t="s">
        <v>4</v>
      </c>
      <c r="O4376" s="842" t="s">
        <v>486</v>
      </c>
      <c r="P4376" s="843"/>
      <c r="Q4376" s="849"/>
      <c r="R4376" s="850"/>
      <c r="S4376" s="850"/>
      <c r="T4376" s="850"/>
      <c r="U4376" s="850"/>
      <c r="V4376" s="850"/>
      <c r="W4376" s="851"/>
      <c r="AA4376" s="257"/>
      <c r="AB4376" s="257"/>
      <c r="AC4376" s="257"/>
      <c r="AD4376" s="257"/>
      <c r="AE4376" s="257"/>
    </row>
    <row r="4377" spans="2:31" s="256" customFormat="1" ht="17.100000000000001" customHeight="1" x14ac:dyDescent="0.15">
      <c r="B4377" s="574"/>
      <c r="C4377" s="574"/>
      <c r="D4377" s="844"/>
      <c r="E4377" s="845"/>
      <c r="F4377" s="849"/>
      <c r="G4377" s="850"/>
      <c r="H4377" s="850"/>
      <c r="I4377" s="850"/>
      <c r="J4377" s="850"/>
      <c r="K4377" s="850"/>
      <c r="L4377" s="851"/>
      <c r="M4377" s="574"/>
      <c r="N4377" s="574"/>
      <c r="O4377" s="844"/>
      <c r="P4377" s="845"/>
      <c r="Q4377" s="849"/>
      <c r="R4377" s="850"/>
      <c r="S4377" s="850"/>
      <c r="T4377" s="850"/>
      <c r="U4377" s="850"/>
      <c r="V4377" s="850"/>
      <c r="W4377" s="851"/>
      <c r="AA4377" s="257"/>
      <c r="AB4377" s="257"/>
      <c r="AC4377" s="257"/>
      <c r="AD4377" s="257"/>
      <c r="AE4377" s="257"/>
    </row>
    <row r="4378" spans="2:31" s="256" customFormat="1" ht="17.100000000000001" customHeight="1" x14ac:dyDescent="0.15">
      <c r="B4378" s="522" t="s">
        <v>5</v>
      </c>
      <c r="C4378" s="524"/>
      <c r="D4378" s="827" t="s">
        <v>332</v>
      </c>
      <c r="E4378" s="828"/>
      <c r="F4378" s="849"/>
      <c r="G4378" s="850"/>
      <c r="H4378" s="850"/>
      <c r="I4378" s="850"/>
      <c r="J4378" s="850"/>
      <c r="K4378" s="850"/>
      <c r="L4378" s="851"/>
      <c r="M4378" s="522" t="s">
        <v>5</v>
      </c>
      <c r="N4378" s="524"/>
      <c r="O4378" s="888" t="s">
        <v>332</v>
      </c>
      <c r="P4378" s="889"/>
      <c r="Q4378" s="849"/>
      <c r="R4378" s="850"/>
      <c r="S4378" s="850"/>
      <c r="T4378" s="850"/>
      <c r="U4378" s="850"/>
      <c r="V4378" s="850"/>
      <c r="W4378" s="851"/>
      <c r="AA4378" s="257"/>
      <c r="AB4378" s="257"/>
      <c r="AC4378" s="257"/>
      <c r="AD4378" s="257"/>
      <c r="AE4378" s="257"/>
    </row>
    <row r="4379" spans="2:31" s="256" customFormat="1" ht="17.100000000000001" customHeight="1" x14ac:dyDescent="0.15">
      <c r="B4379" s="522" t="s">
        <v>6</v>
      </c>
      <c r="C4379" s="524"/>
      <c r="D4379" s="844" t="s">
        <v>338</v>
      </c>
      <c r="E4379" s="845"/>
      <c r="F4379" s="849"/>
      <c r="G4379" s="850"/>
      <c r="H4379" s="850"/>
      <c r="I4379" s="850"/>
      <c r="J4379" s="850"/>
      <c r="K4379" s="850"/>
      <c r="L4379" s="851"/>
      <c r="M4379" s="522" t="s">
        <v>6</v>
      </c>
      <c r="N4379" s="524"/>
      <c r="O4379" s="844" t="s">
        <v>336</v>
      </c>
      <c r="P4379" s="845"/>
      <c r="Q4379" s="849"/>
      <c r="R4379" s="850"/>
      <c r="S4379" s="850"/>
      <c r="T4379" s="850"/>
      <c r="U4379" s="850"/>
      <c r="V4379" s="850"/>
      <c r="W4379" s="851"/>
    </row>
    <row r="4380" spans="2:31" s="256" customFormat="1" ht="17.100000000000001" customHeight="1" x14ac:dyDescent="0.15">
      <c r="B4380" s="562" t="s">
        <v>29</v>
      </c>
      <c r="C4380" s="831" t="s">
        <v>267</v>
      </c>
      <c r="D4380" s="832"/>
      <c r="E4380" s="260"/>
      <c r="F4380" s="849"/>
      <c r="G4380" s="850"/>
      <c r="H4380" s="850"/>
      <c r="I4380" s="850"/>
      <c r="J4380" s="850"/>
      <c r="K4380" s="850"/>
      <c r="L4380" s="851"/>
      <c r="M4380" s="562" t="s">
        <v>29</v>
      </c>
      <c r="N4380" s="831" t="s">
        <v>267</v>
      </c>
      <c r="O4380" s="832"/>
      <c r="P4380" s="260"/>
      <c r="Q4380" s="849"/>
      <c r="R4380" s="850"/>
      <c r="S4380" s="850"/>
      <c r="T4380" s="850"/>
      <c r="U4380" s="850"/>
      <c r="V4380" s="850"/>
      <c r="W4380" s="851"/>
    </row>
    <row r="4381" spans="2:31" s="256" customFormat="1" ht="17.100000000000001" customHeight="1" x14ac:dyDescent="0.15">
      <c r="B4381" s="565"/>
      <c r="C4381" s="831" t="s">
        <v>268</v>
      </c>
      <c r="D4381" s="832"/>
      <c r="E4381" s="261" t="s">
        <v>551</v>
      </c>
      <c r="F4381" s="852"/>
      <c r="G4381" s="853"/>
      <c r="H4381" s="853"/>
      <c r="I4381" s="853"/>
      <c r="J4381" s="853"/>
      <c r="K4381" s="853"/>
      <c r="L4381" s="854"/>
      <c r="M4381" s="565"/>
      <c r="N4381" s="831" t="s">
        <v>268</v>
      </c>
      <c r="O4381" s="832"/>
      <c r="P4381" s="261" t="s">
        <v>551</v>
      </c>
      <c r="Q4381" s="852"/>
      <c r="R4381" s="853"/>
      <c r="S4381" s="853"/>
      <c r="T4381" s="853"/>
      <c r="U4381" s="853"/>
      <c r="V4381" s="853"/>
      <c r="W4381" s="854"/>
    </row>
    <row r="4382" spans="2:31" s="256" customFormat="1" ht="17.100000000000001" customHeight="1" x14ac:dyDescent="0.15">
      <c r="B4382" s="522" t="s">
        <v>7</v>
      </c>
      <c r="C4382" s="523"/>
      <c r="D4382" s="524"/>
      <c r="E4382" s="833" t="s">
        <v>1103</v>
      </c>
      <c r="F4382" s="834"/>
      <c r="G4382" s="834"/>
      <c r="H4382" s="834"/>
      <c r="I4382" s="834"/>
      <c r="J4382" s="834"/>
      <c r="K4382" s="834"/>
      <c r="L4382" s="835"/>
      <c r="M4382" s="522" t="s">
        <v>7</v>
      </c>
      <c r="N4382" s="523"/>
      <c r="O4382" s="524"/>
      <c r="P4382" s="833" t="s">
        <v>1568</v>
      </c>
      <c r="Q4382" s="857"/>
      <c r="R4382" s="857"/>
      <c r="S4382" s="857"/>
      <c r="T4382" s="857"/>
      <c r="U4382" s="857"/>
      <c r="V4382" s="857"/>
      <c r="W4382" s="858"/>
    </row>
    <row r="4383" spans="2:31" s="256" customFormat="1" ht="17.100000000000001" customHeight="1" x14ac:dyDescent="0.15">
      <c r="B4383" s="522" t="s">
        <v>46</v>
      </c>
      <c r="C4383" s="523"/>
      <c r="D4383" s="524"/>
      <c r="E4383" s="813" t="s">
        <v>1105</v>
      </c>
      <c r="F4383" s="814"/>
      <c r="G4383" s="814"/>
      <c r="H4383" s="814"/>
      <c r="I4383" s="814"/>
      <c r="J4383" s="814"/>
      <c r="K4383" s="814"/>
      <c r="L4383" s="815"/>
      <c r="M4383" s="522" t="s">
        <v>46</v>
      </c>
      <c r="N4383" s="523"/>
      <c r="O4383" s="524"/>
      <c r="P4383" s="833" t="s">
        <v>1570</v>
      </c>
      <c r="Q4383" s="857"/>
      <c r="R4383" s="857"/>
      <c r="S4383" s="857"/>
      <c r="T4383" s="857"/>
      <c r="U4383" s="857"/>
      <c r="V4383" s="857"/>
      <c r="W4383" s="858"/>
    </row>
    <row r="4384" spans="2:31" s="256" customFormat="1" ht="17.100000000000001" customHeight="1" x14ac:dyDescent="0.15">
      <c r="B4384" s="522" t="s">
        <v>270</v>
      </c>
      <c r="C4384" s="523"/>
      <c r="D4384" s="524"/>
      <c r="E4384" s="813" t="s">
        <v>516</v>
      </c>
      <c r="F4384" s="814"/>
      <c r="G4384" s="814"/>
      <c r="H4384" s="814"/>
      <c r="I4384" s="814"/>
      <c r="J4384" s="814"/>
      <c r="K4384" s="814"/>
      <c r="L4384" s="815"/>
      <c r="M4384" s="522" t="s">
        <v>270</v>
      </c>
      <c r="N4384" s="523"/>
      <c r="O4384" s="524"/>
      <c r="P4384" s="813" t="s">
        <v>516</v>
      </c>
      <c r="Q4384" s="814"/>
      <c r="R4384" s="814"/>
      <c r="S4384" s="855"/>
      <c r="T4384" s="855"/>
      <c r="U4384" s="855"/>
      <c r="V4384" s="855"/>
      <c r="W4384" s="856"/>
    </row>
    <row r="4385" spans="2:23" s="256" customFormat="1" ht="17.100000000000001" customHeight="1" x14ac:dyDescent="0.15">
      <c r="B4385" s="522" t="s">
        <v>289</v>
      </c>
      <c r="C4385" s="523"/>
      <c r="D4385" s="524"/>
      <c r="E4385" s="862" t="s">
        <v>552</v>
      </c>
      <c r="F4385" s="863"/>
      <c r="G4385" s="864"/>
      <c r="H4385" s="816" t="s">
        <v>8</v>
      </c>
      <c r="I4385" s="817"/>
      <c r="J4385" s="818"/>
      <c r="K4385" s="819"/>
      <c r="L4385" s="820"/>
      <c r="M4385" s="522" t="s">
        <v>289</v>
      </c>
      <c r="N4385" s="523"/>
      <c r="O4385" s="524"/>
      <c r="P4385" s="813" t="s">
        <v>555</v>
      </c>
      <c r="Q4385" s="814"/>
      <c r="R4385" s="814"/>
      <c r="S4385" s="816" t="s">
        <v>8</v>
      </c>
      <c r="T4385" s="817"/>
      <c r="U4385" s="818"/>
      <c r="V4385" s="819"/>
      <c r="W4385" s="820"/>
    </row>
    <row r="4386" spans="2:23" s="256" customFormat="1" ht="17.100000000000001" customHeight="1" x14ac:dyDescent="0.15">
      <c r="B4386" s="865" t="s">
        <v>567</v>
      </c>
      <c r="C4386" s="866"/>
      <c r="D4386" s="821" t="s">
        <v>1109</v>
      </c>
      <c r="E4386" s="822"/>
      <c r="F4386" s="822"/>
      <c r="G4386" s="822"/>
      <c r="H4386" s="822"/>
      <c r="I4386" s="822"/>
      <c r="J4386" s="822"/>
      <c r="K4386" s="822"/>
      <c r="L4386" s="823"/>
      <c r="M4386" s="865" t="s">
        <v>567</v>
      </c>
      <c r="N4386" s="882"/>
      <c r="O4386" s="836" t="s">
        <v>1765</v>
      </c>
      <c r="P4386" s="837"/>
      <c r="Q4386" s="837"/>
      <c r="R4386" s="837"/>
      <c r="S4386" s="837"/>
      <c r="T4386" s="837"/>
      <c r="U4386" s="837"/>
      <c r="V4386" s="837"/>
      <c r="W4386" s="838"/>
    </row>
    <row r="4387" spans="2:23" s="256" customFormat="1" ht="20.100000000000001" customHeight="1" x14ac:dyDescent="0.15">
      <c r="B4387" s="861" t="s">
        <v>564</v>
      </c>
      <c r="C4387" s="839" t="s">
        <v>565</v>
      </c>
      <c r="D4387" s="883" t="s">
        <v>811</v>
      </c>
      <c r="E4387" s="884"/>
      <c r="F4387" s="846"/>
      <c r="G4387" s="847"/>
      <c r="H4387" s="847"/>
      <c r="I4387" s="847"/>
      <c r="J4387" s="847"/>
      <c r="K4387" s="847"/>
      <c r="L4387" s="848"/>
      <c r="M4387" s="861" t="s">
        <v>564</v>
      </c>
      <c r="N4387" s="839" t="s">
        <v>565</v>
      </c>
      <c r="O4387" s="883" t="s">
        <v>811</v>
      </c>
      <c r="P4387" s="884"/>
      <c r="Q4387" s="846"/>
      <c r="R4387" s="847"/>
      <c r="S4387" s="847"/>
      <c r="T4387" s="847"/>
      <c r="U4387" s="847"/>
      <c r="V4387" s="847"/>
      <c r="W4387" s="848"/>
    </row>
    <row r="4388" spans="2:23" s="256" customFormat="1" ht="20.100000000000001" customHeight="1" x14ac:dyDescent="0.15">
      <c r="B4388" s="859"/>
      <c r="C4388" s="830"/>
      <c r="D4388" s="880"/>
      <c r="E4388" s="881"/>
      <c r="F4388" s="849"/>
      <c r="G4388" s="850"/>
      <c r="H4388" s="850"/>
      <c r="I4388" s="850"/>
      <c r="J4388" s="850"/>
      <c r="K4388" s="850"/>
      <c r="L4388" s="851"/>
      <c r="M4388" s="859"/>
      <c r="N4388" s="830"/>
      <c r="O4388" s="880"/>
      <c r="P4388" s="881"/>
      <c r="Q4388" s="849"/>
      <c r="R4388" s="850"/>
      <c r="S4388" s="850"/>
      <c r="T4388" s="850"/>
      <c r="U4388" s="850"/>
      <c r="V4388" s="850"/>
      <c r="W4388" s="851"/>
    </row>
    <row r="4389" spans="2:23" s="256" customFormat="1" ht="20.100000000000001" customHeight="1" x14ac:dyDescent="0.15">
      <c r="B4389" s="859"/>
      <c r="C4389" s="839" t="s">
        <v>2</v>
      </c>
      <c r="D4389" s="842">
        <v>1</v>
      </c>
      <c r="E4389" s="843"/>
      <c r="F4389" s="849"/>
      <c r="G4389" s="850"/>
      <c r="H4389" s="850"/>
      <c r="I4389" s="850"/>
      <c r="J4389" s="850"/>
      <c r="K4389" s="850"/>
      <c r="L4389" s="851"/>
      <c r="M4389" s="859"/>
      <c r="N4389" s="839" t="s">
        <v>2</v>
      </c>
      <c r="O4389" s="842">
        <v>2</v>
      </c>
      <c r="P4389" s="843"/>
      <c r="Q4389" s="849"/>
      <c r="R4389" s="850"/>
      <c r="S4389" s="850"/>
      <c r="T4389" s="850"/>
      <c r="U4389" s="850"/>
      <c r="V4389" s="850"/>
      <c r="W4389" s="851"/>
    </row>
    <row r="4390" spans="2:23" s="256" customFormat="1" ht="20.100000000000001" customHeight="1" x14ac:dyDescent="0.15">
      <c r="B4390" s="860"/>
      <c r="C4390" s="830"/>
      <c r="D4390" s="844"/>
      <c r="E4390" s="845"/>
      <c r="F4390" s="849"/>
      <c r="G4390" s="850"/>
      <c r="H4390" s="850"/>
      <c r="I4390" s="850"/>
      <c r="J4390" s="850"/>
      <c r="K4390" s="850"/>
      <c r="L4390" s="851"/>
      <c r="M4390" s="860"/>
      <c r="N4390" s="830"/>
      <c r="O4390" s="844"/>
      <c r="P4390" s="845"/>
      <c r="Q4390" s="849"/>
      <c r="R4390" s="850"/>
      <c r="S4390" s="850"/>
      <c r="T4390" s="850"/>
      <c r="U4390" s="850"/>
      <c r="V4390" s="850"/>
      <c r="W4390" s="851"/>
    </row>
    <row r="4391" spans="2:23" s="256" customFormat="1" ht="17.100000000000001" customHeight="1" x14ac:dyDescent="0.15">
      <c r="B4391" s="574" t="s">
        <v>566</v>
      </c>
      <c r="C4391" s="574" t="s">
        <v>3</v>
      </c>
      <c r="D4391" s="842" t="s">
        <v>331</v>
      </c>
      <c r="E4391" s="843"/>
      <c r="F4391" s="849"/>
      <c r="G4391" s="850"/>
      <c r="H4391" s="850"/>
      <c r="I4391" s="850"/>
      <c r="J4391" s="850"/>
      <c r="K4391" s="850"/>
      <c r="L4391" s="851"/>
      <c r="M4391" s="574" t="s">
        <v>566</v>
      </c>
      <c r="N4391" s="574" t="s">
        <v>3</v>
      </c>
      <c r="O4391" s="842" t="s">
        <v>331</v>
      </c>
      <c r="P4391" s="843"/>
      <c r="Q4391" s="849"/>
      <c r="R4391" s="850"/>
      <c r="S4391" s="850"/>
      <c r="T4391" s="850"/>
      <c r="U4391" s="850"/>
      <c r="V4391" s="850"/>
      <c r="W4391" s="851"/>
    </row>
    <row r="4392" spans="2:23" s="256" customFormat="1" ht="17.100000000000001" customHeight="1" x14ac:dyDescent="0.15">
      <c r="B4392" s="574"/>
      <c r="C4392" s="574"/>
      <c r="D4392" s="844"/>
      <c r="E4392" s="845"/>
      <c r="F4392" s="849"/>
      <c r="G4392" s="850"/>
      <c r="H4392" s="850"/>
      <c r="I4392" s="850"/>
      <c r="J4392" s="850"/>
      <c r="K4392" s="850"/>
      <c r="L4392" s="851"/>
      <c r="M4392" s="574"/>
      <c r="N4392" s="574"/>
      <c r="O4392" s="844"/>
      <c r="P4392" s="845"/>
      <c r="Q4392" s="849"/>
      <c r="R4392" s="850"/>
      <c r="S4392" s="850"/>
      <c r="T4392" s="850"/>
      <c r="U4392" s="850"/>
      <c r="V4392" s="850"/>
      <c r="W4392" s="851"/>
    </row>
    <row r="4393" spans="2:23" s="256" customFormat="1" ht="17.100000000000001" customHeight="1" x14ac:dyDescent="0.15">
      <c r="B4393" s="574"/>
      <c r="C4393" s="574" t="s">
        <v>4</v>
      </c>
      <c r="D4393" s="842" t="s">
        <v>354</v>
      </c>
      <c r="E4393" s="843"/>
      <c r="F4393" s="849"/>
      <c r="G4393" s="850"/>
      <c r="H4393" s="850"/>
      <c r="I4393" s="850"/>
      <c r="J4393" s="850"/>
      <c r="K4393" s="850"/>
      <c r="L4393" s="851"/>
      <c r="M4393" s="574"/>
      <c r="N4393" s="574" t="s">
        <v>4</v>
      </c>
      <c r="O4393" s="842" t="s">
        <v>354</v>
      </c>
      <c r="P4393" s="843"/>
      <c r="Q4393" s="849"/>
      <c r="R4393" s="850"/>
      <c r="S4393" s="850"/>
      <c r="T4393" s="850"/>
      <c r="U4393" s="850"/>
      <c r="V4393" s="850"/>
      <c r="W4393" s="851"/>
    </row>
    <row r="4394" spans="2:23" s="256" customFormat="1" ht="17.100000000000001" customHeight="1" x14ac:dyDescent="0.15">
      <c r="B4394" s="574"/>
      <c r="C4394" s="574"/>
      <c r="D4394" s="844"/>
      <c r="E4394" s="845"/>
      <c r="F4394" s="849"/>
      <c r="G4394" s="850"/>
      <c r="H4394" s="850"/>
      <c r="I4394" s="850"/>
      <c r="J4394" s="850"/>
      <c r="K4394" s="850"/>
      <c r="L4394" s="851"/>
      <c r="M4394" s="574"/>
      <c r="N4394" s="574"/>
      <c r="O4394" s="844"/>
      <c r="P4394" s="845"/>
      <c r="Q4394" s="849"/>
      <c r="R4394" s="850"/>
      <c r="S4394" s="850"/>
      <c r="T4394" s="850"/>
      <c r="U4394" s="850"/>
      <c r="V4394" s="850"/>
      <c r="W4394" s="851"/>
    </row>
    <row r="4395" spans="2:23" s="256" customFormat="1" ht="17.100000000000001" customHeight="1" x14ac:dyDescent="0.15">
      <c r="B4395" s="522" t="s">
        <v>5</v>
      </c>
      <c r="C4395" s="524"/>
      <c r="D4395" s="827" t="s">
        <v>332</v>
      </c>
      <c r="E4395" s="828"/>
      <c r="F4395" s="849"/>
      <c r="G4395" s="850"/>
      <c r="H4395" s="850"/>
      <c r="I4395" s="850"/>
      <c r="J4395" s="850"/>
      <c r="K4395" s="850"/>
      <c r="L4395" s="851"/>
      <c r="M4395" s="522" t="s">
        <v>5</v>
      </c>
      <c r="N4395" s="524"/>
      <c r="O4395" s="827" t="s">
        <v>332</v>
      </c>
      <c r="P4395" s="828"/>
      <c r="Q4395" s="849"/>
      <c r="R4395" s="850"/>
      <c r="S4395" s="850"/>
      <c r="T4395" s="850"/>
      <c r="U4395" s="850"/>
      <c r="V4395" s="850"/>
      <c r="W4395" s="851"/>
    </row>
    <row r="4396" spans="2:23" s="256" customFormat="1" ht="17.100000000000001" customHeight="1" x14ac:dyDescent="0.15">
      <c r="B4396" s="522" t="s">
        <v>6</v>
      </c>
      <c r="C4396" s="524"/>
      <c r="D4396" s="844" t="s">
        <v>532</v>
      </c>
      <c r="E4396" s="845"/>
      <c r="F4396" s="849"/>
      <c r="G4396" s="850"/>
      <c r="H4396" s="850"/>
      <c r="I4396" s="850"/>
      <c r="J4396" s="850"/>
      <c r="K4396" s="850"/>
      <c r="L4396" s="851"/>
      <c r="M4396" s="522" t="s">
        <v>6</v>
      </c>
      <c r="N4396" s="524"/>
      <c r="O4396" s="844" t="s">
        <v>532</v>
      </c>
      <c r="P4396" s="845"/>
      <c r="Q4396" s="849"/>
      <c r="R4396" s="850"/>
      <c r="S4396" s="850"/>
      <c r="T4396" s="850"/>
      <c r="U4396" s="850"/>
      <c r="V4396" s="850"/>
      <c r="W4396" s="851"/>
    </row>
    <row r="4397" spans="2:23" s="256" customFormat="1" ht="17.100000000000001" customHeight="1" x14ac:dyDescent="0.15">
      <c r="B4397" s="562" t="s">
        <v>29</v>
      </c>
      <c r="C4397" s="831" t="s">
        <v>267</v>
      </c>
      <c r="D4397" s="832"/>
      <c r="E4397" s="260"/>
      <c r="F4397" s="849"/>
      <c r="G4397" s="850"/>
      <c r="H4397" s="850"/>
      <c r="I4397" s="850"/>
      <c r="J4397" s="850"/>
      <c r="K4397" s="850"/>
      <c r="L4397" s="851"/>
      <c r="M4397" s="562" t="s">
        <v>29</v>
      </c>
      <c r="N4397" s="831" t="s">
        <v>267</v>
      </c>
      <c r="O4397" s="832"/>
      <c r="P4397" s="260"/>
      <c r="Q4397" s="849"/>
      <c r="R4397" s="850"/>
      <c r="S4397" s="850"/>
      <c r="T4397" s="850"/>
      <c r="U4397" s="850"/>
      <c r="V4397" s="850"/>
      <c r="W4397" s="851"/>
    </row>
    <row r="4398" spans="2:23" s="256" customFormat="1" ht="17.100000000000001" customHeight="1" x14ac:dyDescent="0.15">
      <c r="B4398" s="565"/>
      <c r="C4398" s="831" t="s">
        <v>268</v>
      </c>
      <c r="D4398" s="832"/>
      <c r="E4398" s="261" t="s">
        <v>551</v>
      </c>
      <c r="F4398" s="852"/>
      <c r="G4398" s="853"/>
      <c r="H4398" s="853"/>
      <c r="I4398" s="853"/>
      <c r="J4398" s="853"/>
      <c r="K4398" s="853"/>
      <c r="L4398" s="854"/>
      <c r="M4398" s="565"/>
      <c r="N4398" s="831" t="s">
        <v>268</v>
      </c>
      <c r="O4398" s="832"/>
      <c r="P4398" s="261" t="s">
        <v>551</v>
      </c>
      <c r="Q4398" s="852"/>
      <c r="R4398" s="853"/>
      <c r="S4398" s="853"/>
      <c r="T4398" s="853"/>
      <c r="U4398" s="853"/>
      <c r="V4398" s="853"/>
      <c r="W4398" s="854"/>
    </row>
    <row r="4399" spans="2:23" s="256" customFormat="1" ht="17.100000000000001" customHeight="1" x14ac:dyDescent="0.15">
      <c r="B4399" s="522" t="s">
        <v>7</v>
      </c>
      <c r="C4399" s="523"/>
      <c r="D4399" s="524"/>
      <c r="E4399" s="833" t="s">
        <v>1569</v>
      </c>
      <c r="F4399" s="857"/>
      <c r="G4399" s="857"/>
      <c r="H4399" s="857"/>
      <c r="I4399" s="857"/>
      <c r="J4399" s="857"/>
      <c r="K4399" s="857"/>
      <c r="L4399" s="858"/>
      <c r="M4399" s="522" t="s">
        <v>7</v>
      </c>
      <c r="N4399" s="523"/>
      <c r="O4399" s="524"/>
      <c r="P4399" s="833" t="s">
        <v>1572</v>
      </c>
      <c r="Q4399" s="857"/>
      <c r="R4399" s="857"/>
      <c r="S4399" s="857"/>
      <c r="T4399" s="857"/>
      <c r="U4399" s="857"/>
      <c r="V4399" s="857"/>
      <c r="W4399" s="858"/>
    </row>
    <row r="4400" spans="2:23" s="256" customFormat="1" ht="17.100000000000001" customHeight="1" x14ac:dyDescent="0.15">
      <c r="B4400" s="522" t="s">
        <v>46</v>
      </c>
      <c r="C4400" s="523"/>
      <c r="D4400" s="524"/>
      <c r="E4400" s="833" t="s">
        <v>1571</v>
      </c>
      <c r="F4400" s="857"/>
      <c r="G4400" s="857"/>
      <c r="H4400" s="857"/>
      <c r="I4400" s="857"/>
      <c r="J4400" s="857"/>
      <c r="K4400" s="857"/>
      <c r="L4400" s="858"/>
      <c r="M4400" s="522" t="s">
        <v>46</v>
      </c>
      <c r="N4400" s="523"/>
      <c r="O4400" s="524"/>
      <c r="P4400" s="833" t="s">
        <v>1367</v>
      </c>
      <c r="Q4400" s="857"/>
      <c r="R4400" s="857"/>
      <c r="S4400" s="857"/>
      <c r="T4400" s="857"/>
      <c r="U4400" s="857"/>
      <c r="V4400" s="857"/>
      <c r="W4400" s="858"/>
    </row>
    <row r="4401" spans="2:31" s="256" customFormat="1" ht="17.100000000000001" customHeight="1" x14ac:dyDescent="0.15">
      <c r="B4401" s="522" t="s">
        <v>270</v>
      </c>
      <c r="C4401" s="523"/>
      <c r="D4401" s="524"/>
      <c r="E4401" s="813" t="s">
        <v>516</v>
      </c>
      <c r="F4401" s="814"/>
      <c r="G4401" s="814"/>
      <c r="H4401" s="855"/>
      <c r="I4401" s="855"/>
      <c r="J4401" s="855"/>
      <c r="K4401" s="855"/>
      <c r="L4401" s="856"/>
      <c r="M4401" s="522" t="s">
        <v>270</v>
      </c>
      <c r="N4401" s="523"/>
      <c r="O4401" s="524"/>
      <c r="P4401" s="813" t="s">
        <v>516</v>
      </c>
      <c r="Q4401" s="814"/>
      <c r="R4401" s="814"/>
      <c r="S4401" s="855"/>
      <c r="T4401" s="855"/>
      <c r="U4401" s="855"/>
      <c r="V4401" s="855"/>
      <c r="W4401" s="856"/>
    </row>
    <row r="4402" spans="2:31" s="256" customFormat="1" ht="17.100000000000001" customHeight="1" x14ac:dyDescent="0.15">
      <c r="B4402" s="522" t="s">
        <v>289</v>
      </c>
      <c r="C4402" s="523"/>
      <c r="D4402" s="524"/>
      <c r="E4402" s="813" t="s">
        <v>555</v>
      </c>
      <c r="F4402" s="814"/>
      <c r="G4402" s="814"/>
      <c r="H4402" s="816" t="s">
        <v>8</v>
      </c>
      <c r="I4402" s="817"/>
      <c r="J4402" s="818"/>
      <c r="K4402" s="819"/>
      <c r="L4402" s="820"/>
      <c r="M4402" s="522" t="s">
        <v>289</v>
      </c>
      <c r="N4402" s="523"/>
      <c r="O4402" s="524"/>
      <c r="P4402" s="813" t="s">
        <v>555</v>
      </c>
      <c r="Q4402" s="814"/>
      <c r="R4402" s="814"/>
      <c r="S4402" s="816" t="s">
        <v>8</v>
      </c>
      <c r="T4402" s="817"/>
      <c r="U4402" s="818"/>
      <c r="V4402" s="819"/>
      <c r="W4402" s="820"/>
    </row>
    <row r="4403" spans="2:31" s="256" customFormat="1" ht="17.100000000000001" customHeight="1" x14ac:dyDescent="0.15">
      <c r="B4403" s="565" t="s">
        <v>567</v>
      </c>
      <c r="C4403" s="566"/>
      <c r="D4403" s="836" t="s">
        <v>1735</v>
      </c>
      <c r="E4403" s="837"/>
      <c r="F4403" s="837"/>
      <c r="G4403" s="837"/>
      <c r="H4403" s="837"/>
      <c r="I4403" s="837"/>
      <c r="J4403" s="837"/>
      <c r="K4403" s="837"/>
      <c r="L4403" s="838"/>
      <c r="M4403" s="565" t="s">
        <v>567</v>
      </c>
      <c r="N4403" s="566"/>
      <c r="O4403" s="836" t="s">
        <v>1735</v>
      </c>
      <c r="P4403" s="837"/>
      <c r="Q4403" s="837"/>
      <c r="R4403" s="837"/>
      <c r="S4403" s="837"/>
      <c r="T4403" s="837"/>
      <c r="U4403" s="837"/>
      <c r="V4403" s="837"/>
      <c r="W4403" s="838"/>
    </row>
    <row r="4404" spans="2:31" ht="15" customHeight="1" x14ac:dyDescent="0.15">
      <c r="B4404" s="263"/>
      <c r="C4404" s="824" t="s">
        <v>568</v>
      </c>
      <c r="D4404" s="825"/>
      <c r="E4404" s="825"/>
      <c r="F4404" s="825"/>
      <c r="G4404" s="825"/>
      <c r="H4404" s="825"/>
      <c r="I4404" s="825"/>
      <c r="J4404" s="825"/>
      <c r="K4404" s="825"/>
      <c r="L4404" s="825"/>
      <c r="M4404" s="263"/>
      <c r="N4404" s="263" t="s">
        <v>569</v>
      </c>
      <c r="O4404" s="263"/>
      <c r="P4404" s="263"/>
      <c r="Q4404" s="263"/>
      <c r="R4404" s="263"/>
      <c r="S4404" s="263"/>
      <c r="T4404" s="263"/>
      <c r="U4404" s="263"/>
      <c r="V4404" s="263"/>
      <c r="W4404" s="263"/>
      <c r="AA4404" s="256"/>
      <c r="AB4404" s="256"/>
      <c r="AC4404" s="256"/>
      <c r="AD4404" s="256"/>
      <c r="AE4404" s="256"/>
    </row>
    <row r="4405" spans="2:31" ht="15" customHeight="1" x14ac:dyDescent="0.15">
      <c r="B4405" s="263"/>
      <c r="C4405" s="826"/>
      <c r="D4405" s="826"/>
      <c r="E4405" s="826"/>
      <c r="F4405" s="826"/>
      <c r="G4405" s="826"/>
      <c r="H4405" s="826"/>
      <c r="I4405" s="826"/>
      <c r="J4405" s="826"/>
      <c r="K4405" s="826"/>
      <c r="L4405" s="826"/>
      <c r="M4405" s="263"/>
      <c r="N4405" s="263" t="s">
        <v>570</v>
      </c>
      <c r="O4405" s="263"/>
      <c r="P4405" s="263"/>
      <c r="Q4405" s="263"/>
      <c r="R4405" s="263"/>
      <c r="S4405" s="263"/>
      <c r="T4405" s="263"/>
      <c r="U4405" s="263"/>
      <c r="V4405" s="263"/>
      <c r="W4405" s="263"/>
      <c r="AA4405" s="256"/>
      <c r="AB4405" s="256"/>
      <c r="AC4405" s="256"/>
      <c r="AD4405" s="256"/>
      <c r="AE4405" s="256"/>
    </row>
    <row r="4406" spans="2:31" ht="15" customHeight="1" x14ac:dyDescent="0.15">
      <c r="C4406" s="263" t="s">
        <v>571</v>
      </c>
      <c r="N4406" s="264" t="s">
        <v>517</v>
      </c>
      <c r="O4406" s="264"/>
      <c r="P4406" s="264"/>
      <c r="Q4406" s="264"/>
      <c r="R4406" s="264"/>
      <c r="S4406" s="264"/>
      <c r="T4406" s="264"/>
      <c r="U4406" s="264"/>
      <c r="V4406" s="264"/>
      <c r="AA4406" s="256"/>
      <c r="AB4406" s="256"/>
      <c r="AC4406" s="256"/>
      <c r="AD4406" s="256"/>
      <c r="AE4406" s="256"/>
    </row>
    <row r="4407" spans="2:31" ht="15" customHeight="1" x14ac:dyDescent="0.15">
      <c r="C4407" s="263" t="s">
        <v>573</v>
      </c>
      <c r="N4407" s="264" t="s">
        <v>572</v>
      </c>
      <c r="O4407" s="264"/>
      <c r="P4407" s="264"/>
      <c r="Q4407" s="264"/>
      <c r="R4407" s="264"/>
      <c r="S4407" s="264"/>
      <c r="T4407" s="264"/>
      <c r="U4407" s="264"/>
      <c r="V4407" s="264"/>
      <c r="AA4407" s="256"/>
      <c r="AB4407" s="256"/>
      <c r="AC4407" s="256"/>
      <c r="AD4407" s="256"/>
      <c r="AE4407" s="256"/>
    </row>
    <row r="4408" spans="2:31" x14ac:dyDescent="0.15">
      <c r="C4408" s="264" t="s">
        <v>542</v>
      </c>
      <c r="N4408" s="264" t="s">
        <v>450</v>
      </c>
      <c r="O4408" s="264"/>
      <c r="P4408" s="264"/>
      <c r="Q4408" s="264"/>
      <c r="R4408" s="264"/>
      <c r="S4408" s="264"/>
      <c r="T4408" s="264"/>
      <c r="U4408" s="264"/>
      <c r="V4408" s="264"/>
      <c r="AA4408" s="256"/>
      <c r="AB4408" s="256"/>
      <c r="AC4408" s="256"/>
      <c r="AD4408" s="256"/>
      <c r="AE4408" s="256"/>
    </row>
    <row r="4409" spans="2:31" x14ac:dyDescent="0.15">
      <c r="N4409" s="264"/>
      <c r="AA4409" s="256"/>
      <c r="AB4409" s="256"/>
      <c r="AC4409" s="256"/>
      <c r="AD4409" s="256"/>
      <c r="AE4409" s="256"/>
    </row>
    <row r="4410" spans="2:31" x14ac:dyDescent="0.15">
      <c r="N4410" s="264"/>
      <c r="AA4410" s="256"/>
      <c r="AB4410" s="256"/>
      <c r="AC4410" s="256"/>
      <c r="AD4410" s="256"/>
      <c r="AE4410" s="256"/>
    </row>
    <row r="4411" spans="2:31" ht="9" customHeight="1" x14ac:dyDescent="0.15">
      <c r="AA4411" s="256"/>
      <c r="AB4411" s="256"/>
      <c r="AC4411" s="256"/>
      <c r="AD4411" s="256"/>
      <c r="AE4411" s="256"/>
    </row>
    <row r="4412" spans="2:31" s="256" customFormat="1" ht="22.5" customHeight="1" x14ac:dyDescent="0.15">
      <c r="B4412" s="867" t="s">
        <v>563</v>
      </c>
      <c r="C4412" s="867"/>
      <c r="D4412" s="867"/>
      <c r="E4412" s="867"/>
      <c r="F4412" s="867"/>
      <c r="G4412" s="867"/>
      <c r="H4412" s="867"/>
      <c r="I4412" s="867"/>
      <c r="J4412" s="867"/>
      <c r="K4412" s="867"/>
      <c r="L4412" s="867"/>
      <c r="M4412" s="867"/>
      <c r="N4412" s="867"/>
      <c r="O4412" s="867"/>
      <c r="P4412" s="867"/>
      <c r="Q4412" s="867"/>
      <c r="R4412" s="867"/>
      <c r="S4412" s="867"/>
      <c r="T4412" s="867"/>
      <c r="U4412" s="867"/>
      <c r="V4412" s="867"/>
      <c r="W4412" s="867"/>
      <c r="Y4412" s="242" t="s">
        <v>551</v>
      </c>
    </row>
    <row r="4413" spans="2:31" s="256" customFormat="1" ht="20.100000000000001" customHeight="1" x14ac:dyDescent="0.15">
      <c r="B4413" s="258" t="s">
        <v>27</v>
      </c>
      <c r="C4413" s="258"/>
      <c r="D4413" s="868" t="str">
        <f>D4368</f>
        <v>ミネトンネル</v>
      </c>
      <c r="E4413" s="868"/>
      <c r="F4413" s="868"/>
      <c r="G4413" s="868"/>
      <c r="H4413" s="869" t="s">
        <v>28</v>
      </c>
      <c r="I4413" s="869"/>
      <c r="J4413" s="870" t="str">
        <f>J4368</f>
        <v>一般国道　316号</v>
      </c>
      <c r="K4413" s="870"/>
      <c r="L4413" s="870"/>
      <c r="M4413" s="871" t="s">
        <v>255</v>
      </c>
      <c r="N4413" s="871"/>
      <c r="O4413" s="871"/>
      <c r="P4413" s="872" t="str">
        <f>P4368</f>
        <v>株式会社ニュージェック</v>
      </c>
      <c r="Q4413" s="872"/>
      <c r="R4413" s="872"/>
      <c r="S4413" s="562" t="s">
        <v>220</v>
      </c>
      <c r="T4413" s="564"/>
      <c r="U4413" s="873">
        <f>U4368</f>
        <v>44294</v>
      </c>
      <c r="V4413" s="874"/>
      <c r="W4413" s="875"/>
      <c r="Y4413" s="242" t="s">
        <v>554</v>
      </c>
    </row>
    <row r="4414" spans="2:31" s="256" customFormat="1" ht="20.100000000000001" customHeight="1" x14ac:dyDescent="0.15">
      <c r="B4414" s="259" t="s">
        <v>0</v>
      </c>
      <c r="C4414" s="259"/>
      <c r="D4414" s="879" t="str">
        <f>D4369</f>
        <v>美祢トンネル</v>
      </c>
      <c r="E4414" s="879"/>
      <c r="F4414" s="879"/>
      <c r="G4414" s="879"/>
      <c r="H4414" s="541" t="s">
        <v>1</v>
      </c>
      <c r="I4414" s="541"/>
      <c r="J4414" s="870" t="str">
        <f>J4369</f>
        <v>宇部土木建築事務所</v>
      </c>
      <c r="K4414" s="870"/>
      <c r="L4414" s="870"/>
      <c r="M4414" s="871" t="s">
        <v>256</v>
      </c>
      <c r="N4414" s="871"/>
      <c r="O4414" s="871"/>
      <c r="P4414" s="872" t="str">
        <f>P4369</f>
        <v>石村　勝伸</v>
      </c>
      <c r="Q4414" s="872"/>
      <c r="R4414" s="872"/>
      <c r="S4414" s="705"/>
      <c r="T4414" s="706"/>
      <c r="U4414" s="876"/>
      <c r="V4414" s="877"/>
      <c r="W4414" s="878"/>
      <c r="Y4414" s="242" t="s">
        <v>54</v>
      </c>
    </row>
    <row r="4415" spans="2:31" s="256" customFormat="1" ht="20.100000000000001" customHeight="1" x14ac:dyDescent="0.15">
      <c r="B4415" s="861" t="s">
        <v>564</v>
      </c>
      <c r="C4415" s="839" t="s">
        <v>565</v>
      </c>
      <c r="D4415" s="883" t="s">
        <v>812</v>
      </c>
      <c r="E4415" s="884"/>
      <c r="F4415" s="846"/>
      <c r="G4415" s="847"/>
      <c r="H4415" s="847"/>
      <c r="I4415" s="847"/>
      <c r="J4415" s="847"/>
      <c r="K4415" s="847"/>
      <c r="L4415" s="848"/>
      <c r="M4415" s="861" t="s">
        <v>564</v>
      </c>
      <c r="N4415" s="839" t="s">
        <v>565</v>
      </c>
      <c r="O4415" s="883" t="s">
        <v>812</v>
      </c>
      <c r="P4415" s="884"/>
      <c r="Q4415" s="846"/>
      <c r="R4415" s="847"/>
      <c r="S4415" s="847"/>
      <c r="T4415" s="847"/>
      <c r="U4415" s="847"/>
      <c r="V4415" s="847"/>
      <c r="W4415" s="848"/>
      <c r="Y4415" s="242" t="s">
        <v>55</v>
      </c>
    </row>
    <row r="4416" spans="2:31" s="256" customFormat="1" ht="20.100000000000001" customHeight="1" x14ac:dyDescent="0.15">
      <c r="B4416" s="859"/>
      <c r="C4416" s="830"/>
      <c r="D4416" s="880"/>
      <c r="E4416" s="881"/>
      <c r="F4416" s="849"/>
      <c r="G4416" s="850"/>
      <c r="H4416" s="850"/>
      <c r="I4416" s="850"/>
      <c r="J4416" s="850"/>
      <c r="K4416" s="850"/>
      <c r="L4416" s="851"/>
      <c r="M4416" s="859"/>
      <c r="N4416" s="830"/>
      <c r="O4416" s="880"/>
      <c r="P4416" s="881"/>
      <c r="Q4416" s="849"/>
      <c r="R4416" s="850"/>
      <c r="S4416" s="850"/>
      <c r="T4416" s="850"/>
      <c r="U4416" s="850"/>
      <c r="V4416" s="850"/>
      <c r="W4416" s="851"/>
    </row>
    <row r="4417" spans="2:31" s="256" customFormat="1" ht="20.100000000000001" customHeight="1" x14ac:dyDescent="0.15">
      <c r="B4417" s="859"/>
      <c r="C4417" s="839" t="s">
        <v>2</v>
      </c>
      <c r="D4417" s="842">
        <v>1</v>
      </c>
      <c r="E4417" s="843"/>
      <c r="F4417" s="849"/>
      <c r="G4417" s="850"/>
      <c r="H4417" s="850"/>
      <c r="I4417" s="850"/>
      <c r="J4417" s="850"/>
      <c r="K4417" s="850"/>
      <c r="L4417" s="851"/>
      <c r="M4417" s="859"/>
      <c r="N4417" s="839" t="s">
        <v>2</v>
      </c>
      <c r="O4417" s="842">
        <v>2</v>
      </c>
      <c r="P4417" s="843"/>
      <c r="Q4417" s="849"/>
      <c r="R4417" s="850"/>
      <c r="S4417" s="850"/>
      <c r="T4417" s="850"/>
      <c r="U4417" s="850"/>
      <c r="V4417" s="850"/>
      <c r="W4417" s="851"/>
    </row>
    <row r="4418" spans="2:31" s="256" customFormat="1" ht="20.100000000000001" customHeight="1" x14ac:dyDescent="0.15">
      <c r="B4418" s="860"/>
      <c r="C4418" s="830"/>
      <c r="D4418" s="844"/>
      <c r="E4418" s="845"/>
      <c r="F4418" s="849"/>
      <c r="G4418" s="850"/>
      <c r="H4418" s="850"/>
      <c r="I4418" s="850"/>
      <c r="J4418" s="850"/>
      <c r="K4418" s="850"/>
      <c r="L4418" s="851"/>
      <c r="M4418" s="860"/>
      <c r="N4418" s="830"/>
      <c r="O4418" s="844"/>
      <c r="P4418" s="845"/>
      <c r="Q4418" s="849"/>
      <c r="R4418" s="850"/>
      <c r="S4418" s="850"/>
      <c r="T4418" s="850"/>
      <c r="U4418" s="850"/>
      <c r="V4418" s="850"/>
      <c r="W4418" s="851"/>
    </row>
    <row r="4419" spans="2:31" s="256" customFormat="1" ht="17.100000000000001" customHeight="1" x14ac:dyDescent="0.15">
      <c r="B4419" s="574" t="s">
        <v>566</v>
      </c>
      <c r="C4419" s="574" t="s">
        <v>3</v>
      </c>
      <c r="D4419" s="842" t="s">
        <v>534</v>
      </c>
      <c r="E4419" s="843"/>
      <c r="F4419" s="849"/>
      <c r="G4419" s="850"/>
      <c r="H4419" s="850"/>
      <c r="I4419" s="850"/>
      <c r="J4419" s="850"/>
      <c r="K4419" s="850"/>
      <c r="L4419" s="851"/>
      <c r="M4419" s="574" t="s">
        <v>566</v>
      </c>
      <c r="N4419" s="574" t="s">
        <v>3</v>
      </c>
      <c r="O4419" s="842" t="s">
        <v>534</v>
      </c>
      <c r="P4419" s="843"/>
      <c r="Q4419" s="849"/>
      <c r="R4419" s="850"/>
      <c r="S4419" s="850"/>
      <c r="T4419" s="850"/>
      <c r="U4419" s="850"/>
      <c r="V4419" s="850"/>
      <c r="W4419" s="851"/>
      <c r="AA4419" s="257"/>
      <c r="AB4419" s="257"/>
      <c r="AC4419" s="257"/>
      <c r="AD4419" s="257"/>
      <c r="AE4419" s="257"/>
    </row>
    <row r="4420" spans="2:31" s="256" customFormat="1" ht="17.100000000000001" customHeight="1" x14ac:dyDescent="0.15">
      <c r="B4420" s="574"/>
      <c r="C4420" s="574"/>
      <c r="D4420" s="844"/>
      <c r="E4420" s="845"/>
      <c r="F4420" s="849"/>
      <c r="G4420" s="850"/>
      <c r="H4420" s="850"/>
      <c r="I4420" s="850"/>
      <c r="J4420" s="850"/>
      <c r="K4420" s="850"/>
      <c r="L4420" s="851"/>
      <c r="M4420" s="574"/>
      <c r="N4420" s="574"/>
      <c r="O4420" s="844"/>
      <c r="P4420" s="845"/>
      <c r="Q4420" s="849"/>
      <c r="R4420" s="850"/>
      <c r="S4420" s="850"/>
      <c r="T4420" s="850"/>
      <c r="U4420" s="850"/>
      <c r="V4420" s="850"/>
      <c r="W4420" s="851"/>
      <c r="AA4420" s="257"/>
      <c r="AB4420" s="257"/>
      <c r="AC4420" s="257"/>
      <c r="AD4420" s="257"/>
      <c r="AE4420" s="257"/>
    </row>
    <row r="4421" spans="2:31" s="256" customFormat="1" ht="17.100000000000001" customHeight="1" x14ac:dyDescent="0.15">
      <c r="B4421" s="574"/>
      <c r="C4421" s="574" t="s">
        <v>4</v>
      </c>
      <c r="D4421" s="842" t="s">
        <v>486</v>
      </c>
      <c r="E4421" s="843"/>
      <c r="F4421" s="849"/>
      <c r="G4421" s="850"/>
      <c r="H4421" s="850"/>
      <c r="I4421" s="850"/>
      <c r="J4421" s="850"/>
      <c r="K4421" s="850"/>
      <c r="L4421" s="851"/>
      <c r="M4421" s="574"/>
      <c r="N4421" s="574" t="s">
        <v>4</v>
      </c>
      <c r="O4421" s="842" t="s">
        <v>487</v>
      </c>
      <c r="P4421" s="843"/>
      <c r="Q4421" s="849"/>
      <c r="R4421" s="850"/>
      <c r="S4421" s="850"/>
      <c r="T4421" s="850"/>
      <c r="U4421" s="850"/>
      <c r="V4421" s="850"/>
      <c r="W4421" s="851"/>
      <c r="AA4421" s="257"/>
      <c r="AB4421" s="257"/>
      <c r="AC4421" s="257"/>
      <c r="AD4421" s="257"/>
      <c r="AE4421" s="257"/>
    </row>
    <row r="4422" spans="2:31" s="256" customFormat="1" ht="17.100000000000001" customHeight="1" x14ac:dyDescent="0.15">
      <c r="B4422" s="574"/>
      <c r="C4422" s="574"/>
      <c r="D4422" s="844"/>
      <c r="E4422" s="845"/>
      <c r="F4422" s="849"/>
      <c r="G4422" s="850"/>
      <c r="H4422" s="850"/>
      <c r="I4422" s="850"/>
      <c r="J4422" s="850"/>
      <c r="K4422" s="850"/>
      <c r="L4422" s="851"/>
      <c r="M4422" s="574"/>
      <c r="N4422" s="574"/>
      <c r="O4422" s="844"/>
      <c r="P4422" s="845"/>
      <c r="Q4422" s="849"/>
      <c r="R4422" s="850"/>
      <c r="S4422" s="850"/>
      <c r="T4422" s="850"/>
      <c r="U4422" s="850"/>
      <c r="V4422" s="850"/>
      <c r="W4422" s="851"/>
      <c r="AA4422" s="257"/>
      <c r="AB4422" s="257"/>
      <c r="AC4422" s="257"/>
      <c r="AD4422" s="257"/>
      <c r="AE4422" s="257"/>
    </row>
    <row r="4423" spans="2:31" s="256" customFormat="1" ht="17.100000000000001" customHeight="1" x14ac:dyDescent="0.15">
      <c r="B4423" s="522" t="s">
        <v>5</v>
      </c>
      <c r="C4423" s="524"/>
      <c r="D4423" s="827" t="s">
        <v>332</v>
      </c>
      <c r="E4423" s="828"/>
      <c r="F4423" s="849"/>
      <c r="G4423" s="850"/>
      <c r="H4423" s="850"/>
      <c r="I4423" s="850"/>
      <c r="J4423" s="850"/>
      <c r="K4423" s="850"/>
      <c r="L4423" s="851"/>
      <c r="M4423" s="522" t="s">
        <v>5</v>
      </c>
      <c r="N4423" s="524"/>
      <c r="O4423" s="827" t="s">
        <v>332</v>
      </c>
      <c r="P4423" s="828"/>
      <c r="Q4423" s="849"/>
      <c r="R4423" s="850"/>
      <c r="S4423" s="850"/>
      <c r="T4423" s="850"/>
      <c r="U4423" s="850"/>
      <c r="V4423" s="850"/>
      <c r="W4423" s="851"/>
      <c r="AA4423" s="257"/>
      <c r="AB4423" s="257"/>
      <c r="AC4423" s="257"/>
      <c r="AD4423" s="257"/>
      <c r="AE4423" s="257"/>
    </row>
    <row r="4424" spans="2:31" s="256" customFormat="1" ht="17.100000000000001" customHeight="1" x14ac:dyDescent="0.15">
      <c r="B4424" s="522" t="s">
        <v>6</v>
      </c>
      <c r="C4424" s="524"/>
      <c r="D4424" s="844" t="s">
        <v>532</v>
      </c>
      <c r="E4424" s="845"/>
      <c r="F4424" s="849"/>
      <c r="G4424" s="850"/>
      <c r="H4424" s="850"/>
      <c r="I4424" s="850"/>
      <c r="J4424" s="850"/>
      <c r="K4424" s="850"/>
      <c r="L4424" s="851"/>
      <c r="M4424" s="522" t="s">
        <v>6</v>
      </c>
      <c r="N4424" s="524"/>
      <c r="O4424" s="844" t="s">
        <v>338</v>
      </c>
      <c r="P4424" s="845"/>
      <c r="Q4424" s="849"/>
      <c r="R4424" s="850"/>
      <c r="S4424" s="850"/>
      <c r="T4424" s="850"/>
      <c r="U4424" s="850"/>
      <c r="V4424" s="850"/>
      <c r="W4424" s="851"/>
    </row>
    <row r="4425" spans="2:31" s="256" customFormat="1" ht="17.100000000000001" customHeight="1" x14ac:dyDescent="0.15">
      <c r="B4425" s="562" t="s">
        <v>29</v>
      </c>
      <c r="C4425" s="831" t="s">
        <v>267</v>
      </c>
      <c r="D4425" s="832"/>
      <c r="E4425" s="260"/>
      <c r="F4425" s="849"/>
      <c r="G4425" s="850"/>
      <c r="H4425" s="850"/>
      <c r="I4425" s="850"/>
      <c r="J4425" s="850"/>
      <c r="K4425" s="850"/>
      <c r="L4425" s="851"/>
      <c r="M4425" s="562" t="s">
        <v>29</v>
      </c>
      <c r="N4425" s="831" t="s">
        <v>267</v>
      </c>
      <c r="O4425" s="832"/>
      <c r="P4425" s="260"/>
      <c r="Q4425" s="849"/>
      <c r="R4425" s="850"/>
      <c r="S4425" s="850"/>
      <c r="T4425" s="850"/>
      <c r="U4425" s="850"/>
      <c r="V4425" s="850"/>
      <c r="W4425" s="851"/>
    </row>
    <row r="4426" spans="2:31" s="256" customFormat="1" ht="17.100000000000001" customHeight="1" x14ac:dyDescent="0.15">
      <c r="B4426" s="565"/>
      <c r="C4426" s="831" t="s">
        <v>268</v>
      </c>
      <c r="D4426" s="832"/>
      <c r="E4426" s="261" t="s">
        <v>551</v>
      </c>
      <c r="F4426" s="852"/>
      <c r="G4426" s="853"/>
      <c r="H4426" s="853"/>
      <c r="I4426" s="853"/>
      <c r="J4426" s="853"/>
      <c r="K4426" s="853"/>
      <c r="L4426" s="854"/>
      <c r="M4426" s="565"/>
      <c r="N4426" s="831" t="s">
        <v>268</v>
      </c>
      <c r="O4426" s="832"/>
      <c r="P4426" s="261" t="s">
        <v>551</v>
      </c>
      <c r="Q4426" s="852"/>
      <c r="R4426" s="853"/>
      <c r="S4426" s="853"/>
      <c r="T4426" s="853"/>
      <c r="U4426" s="853"/>
      <c r="V4426" s="853"/>
      <c r="W4426" s="854"/>
    </row>
    <row r="4427" spans="2:31" s="256" customFormat="1" ht="17.100000000000001" customHeight="1" x14ac:dyDescent="0.15">
      <c r="B4427" s="522" t="s">
        <v>7</v>
      </c>
      <c r="C4427" s="523"/>
      <c r="D4427" s="524"/>
      <c r="E4427" s="813" t="s">
        <v>1398</v>
      </c>
      <c r="F4427" s="814"/>
      <c r="G4427" s="814"/>
      <c r="H4427" s="814"/>
      <c r="I4427" s="814"/>
      <c r="J4427" s="814"/>
      <c r="K4427" s="814"/>
      <c r="L4427" s="815"/>
      <c r="M4427" s="522" t="s">
        <v>7</v>
      </c>
      <c r="N4427" s="523"/>
      <c r="O4427" s="524"/>
      <c r="P4427" s="833" t="s">
        <v>1157</v>
      </c>
      <c r="Q4427" s="834"/>
      <c r="R4427" s="834"/>
      <c r="S4427" s="834"/>
      <c r="T4427" s="834"/>
      <c r="U4427" s="834"/>
      <c r="V4427" s="834"/>
      <c r="W4427" s="835"/>
    </row>
    <row r="4428" spans="2:31" s="256" customFormat="1" ht="17.100000000000001" customHeight="1" x14ac:dyDescent="0.15">
      <c r="B4428" s="522" t="s">
        <v>46</v>
      </c>
      <c r="C4428" s="523"/>
      <c r="D4428" s="524"/>
      <c r="E4428" s="813" t="s">
        <v>1412</v>
      </c>
      <c r="F4428" s="814"/>
      <c r="G4428" s="814"/>
      <c r="H4428" s="814"/>
      <c r="I4428" s="814"/>
      <c r="J4428" s="814"/>
      <c r="K4428" s="814"/>
      <c r="L4428" s="815"/>
      <c r="M4428" s="522" t="s">
        <v>46</v>
      </c>
      <c r="N4428" s="523"/>
      <c r="O4428" s="524"/>
      <c r="P4428" s="813" t="s">
        <v>1158</v>
      </c>
      <c r="Q4428" s="814"/>
      <c r="R4428" s="814"/>
      <c r="S4428" s="814"/>
      <c r="T4428" s="814"/>
      <c r="U4428" s="814"/>
      <c r="V4428" s="814"/>
      <c r="W4428" s="815"/>
    </row>
    <row r="4429" spans="2:31" s="256" customFormat="1" ht="17.100000000000001" customHeight="1" x14ac:dyDescent="0.15">
      <c r="B4429" s="522" t="s">
        <v>270</v>
      </c>
      <c r="C4429" s="523"/>
      <c r="D4429" s="524"/>
      <c r="E4429" s="813" t="s">
        <v>516</v>
      </c>
      <c r="F4429" s="814"/>
      <c r="G4429" s="814"/>
      <c r="H4429" s="855"/>
      <c r="I4429" s="855"/>
      <c r="J4429" s="855"/>
      <c r="K4429" s="855"/>
      <c r="L4429" s="856"/>
      <c r="M4429" s="522" t="s">
        <v>270</v>
      </c>
      <c r="N4429" s="523"/>
      <c r="O4429" s="524"/>
      <c r="P4429" s="813" t="s">
        <v>516</v>
      </c>
      <c r="Q4429" s="814"/>
      <c r="R4429" s="814"/>
      <c r="S4429" s="814"/>
      <c r="T4429" s="814"/>
      <c r="U4429" s="814"/>
      <c r="V4429" s="814"/>
      <c r="W4429" s="815"/>
    </row>
    <row r="4430" spans="2:31" s="256" customFormat="1" ht="17.100000000000001" customHeight="1" x14ac:dyDescent="0.15">
      <c r="B4430" s="522" t="s">
        <v>289</v>
      </c>
      <c r="C4430" s="523"/>
      <c r="D4430" s="524"/>
      <c r="E4430" s="813" t="s">
        <v>555</v>
      </c>
      <c r="F4430" s="814"/>
      <c r="G4430" s="814"/>
      <c r="H4430" s="816" t="s">
        <v>8</v>
      </c>
      <c r="I4430" s="817"/>
      <c r="J4430" s="818"/>
      <c r="K4430" s="819"/>
      <c r="L4430" s="820"/>
      <c r="M4430" s="522" t="s">
        <v>289</v>
      </c>
      <c r="N4430" s="523"/>
      <c r="O4430" s="524"/>
      <c r="P4430" s="862" t="s">
        <v>552</v>
      </c>
      <c r="Q4430" s="863"/>
      <c r="R4430" s="864"/>
      <c r="S4430" s="816" t="s">
        <v>8</v>
      </c>
      <c r="T4430" s="817"/>
      <c r="U4430" s="818"/>
      <c r="V4430" s="819"/>
      <c r="W4430" s="820"/>
    </row>
    <row r="4431" spans="2:31" s="256" customFormat="1" ht="17.100000000000001" customHeight="1" x14ac:dyDescent="0.15">
      <c r="B4431" s="522" t="s">
        <v>567</v>
      </c>
      <c r="C4431" s="523"/>
      <c r="D4431" s="821" t="s">
        <v>1353</v>
      </c>
      <c r="E4431" s="822"/>
      <c r="F4431" s="822"/>
      <c r="G4431" s="822"/>
      <c r="H4431" s="822"/>
      <c r="I4431" s="822"/>
      <c r="J4431" s="822"/>
      <c r="K4431" s="822"/>
      <c r="L4431" s="823"/>
      <c r="M4431" s="522" t="s">
        <v>567</v>
      </c>
      <c r="N4431" s="524"/>
      <c r="O4431" s="821" t="s">
        <v>1108</v>
      </c>
      <c r="P4431" s="822"/>
      <c r="Q4431" s="822"/>
      <c r="R4431" s="822"/>
      <c r="S4431" s="822"/>
      <c r="T4431" s="822"/>
      <c r="U4431" s="822"/>
      <c r="V4431" s="822"/>
      <c r="W4431" s="823"/>
    </row>
    <row r="4432" spans="2:31" s="256" customFormat="1" ht="20.100000000000001" customHeight="1" x14ac:dyDescent="0.15">
      <c r="B4432" s="861" t="s">
        <v>564</v>
      </c>
      <c r="C4432" s="839" t="s">
        <v>565</v>
      </c>
      <c r="D4432" s="883" t="s">
        <v>813</v>
      </c>
      <c r="E4432" s="884"/>
      <c r="F4432" s="846"/>
      <c r="G4432" s="847"/>
      <c r="H4432" s="847"/>
      <c r="I4432" s="847"/>
      <c r="J4432" s="847"/>
      <c r="K4432" s="847"/>
      <c r="L4432" s="848"/>
      <c r="M4432" s="861" t="s">
        <v>564</v>
      </c>
      <c r="N4432" s="839" t="s">
        <v>565</v>
      </c>
      <c r="O4432" s="883" t="s">
        <v>813</v>
      </c>
      <c r="P4432" s="884"/>
      <c r="Q4432" s="846"/>
      <c r="R4432" s="847"/>
      <c r="S4432" s="847"/>
      <c r="T4432" s="847"/>
      <c r="U4432" s="847"/>
      <c r="V4432" s="847"/>
      <c r="W4432" s="848"/>
    </row>
    <row r="4433" spans="2:23" s="256" customFormat="1" ht="20.100000000000001" customHeight="1" x14ac:dyDescent="0.15">
      <c r="B4433" s="859"/>
      <c r="C4433" s="830"/>
      <c r="D4433" s="880"/>
      <c r="E4433" s="881"/>
      <c r="F4433" s="849"/>
      <c r="G4433" s="850"/>
      <c r="H4433" s="850"/>
      <c r="I4433" s="850"/>
      <c r="J4433" s="850"/>
      <c r="K4433" s="850"/>
      <c r="L4433" s="851"/>
      <c r="M4433" s="859"/>
      <c r="N4433" s="830"/>
      <c r="O4433" s="880"/>
      <c r="P4433" s="881"/>
      <c r="Q4433" s="849"/>
      <c r="R4433" s="850"/>
      <c r="S4433" s="850"/>
      <c r="T4433" s="850"/>
      <c r="U4433" s="850"/>
      <c r="V4433" s="850"/>
      <c r="W4433" s="851"/>
    </row>
    <row r="4434" spans="2:23" s="256" customFormat="1" ht="20.100000000000001" customHeight="1" x14ac:dyDescent="0.15">
      <c r="B4434" s="859"/>
      <c r="C4434" s="839" t="s">
        <v>2</v>
      </c>
      <c r="D4434" s="842">
        <v>1</v>
      </c>
      <c r="E4434" s="843"/>
      <c r="F4434" s="849"/>
      <c r="G4434" s="850"/>
      <c r="H4434" s="850"/>
      <c r="I4434" s="850"/>
      <c r="J4434" s="850"/>
      <c r="K4434" s="850"/>
      <c r="L4434" s="851"/>
      <c r="M4434" s="859"/>
      <c r="N4434" s="839" t="s">
        <v>2</v>
      </c>
      <c r="O4434" s="842">
        <v>2</v>
      </c>
      <c r="P4434" s="843"/>
      <c r="Q4434" s="849"/>
      <c r="R4434" s="850"/>
      <c r="S4434" s="850"/>
      <c r="T4434" s="850"/>
      <c r="U4434" s="850"/>
      <c r="V4434" s="850"/>
      <c r="W4434" s="851"/>
    </row>
    <row r="4435" spans="2:23" s="256" customFormat="1" ht="20.100000000000001" customHeight="1" x14ac:dyDescent="0.15">
      <c r="B4435" s="860"/>
      <c r="C4435" s="830"/>
      <c r="D4435" s="844"/>
      <c r="E4435" s="845"/>
      <c r="F4435" s="849"/>
      <c r="G4435" s="850"/>
      <c r="H4435" s="850"/>
      <c r="I4435" s="850"/>
      <c r="J4435" s="850"/>
      <c r="K4435" s="850"/>
      <c r="L4435" s="851"/>
      <c r="M4435" s="860"/>
      <c r="N4435" s="830"/>
      <c r="O4435" s="844"/>
      <c r="P4435" s="845"/>
      <c r="Q4435" s="849"/>
      <c r="R4435" s="850"/>
      <c r="S4435" s="850"/>
      <c r="T4435" s="850"/>
      <c r="U4435" s="850"/>
      <c r="V4435" s="850"/>
      <c r="W4435" s="851"/>
    </row>
    <row r="4436" spans="2:23" s="256" customFormat="1" ht="17.100000000000001" customHeight="1" x14ac:dyDescent="0.15">
      <c r="B4436" s="574" t="s">
        <v>566</v>
      </c>
      <c r="C4436" s="574" t="s">
        <v>3</v>
      </c>
      <c r="D4436" s="842" t="s">
        <v>331</v>
      </c>
      <c r="E4436" s="843"/>
      <c r="F4436" s="849"/>
      <c r="G4436" s="850"/>
      <c r="H4436" s="850"/>
      <c r="I4436" s="850"/>
      <c r="J4436" s="850"/>
      <c r="K4436" s="850"/>
      <c r="L4436" s="851"/>
      <c r="M4436" s="574" t="s">
        <v>566</v>
      </c>
      <c r="N4436" s="574" t="s">
        <v>3</v>
      </c>
      <c r="O4436" s="842" t="s">
        <v>331</v>
      </c>
      <c r="P4436" s="843"/>
      <c r="Q4436" s="849"/>
      <c r="R4436" s="850"/>
      <c r="S4436" s="850"/>
      <c r="T4436" s="850"/>
      <c r="U4436" s="850"/>
      <c r="V4436" s="850"/>
      <c r="W4436" s="851"/>
    </row>
    <row r="4437" spans="2:23" s="256" customFormat="1" ht="17.100000000000001" customHeight="1" x14ac:dyDescent="0.15">
      <c r="B4437" s="574"/>
      <c r="C4437" s="574"/>
      <c r="D4437" s="844"/>
      <c r="E4437" s="845"/>
      <c r="F4437" s="849"/>
      <c r="G4437" s="850"/>
      <c r="H4437" s="850"/>
      <c r="I4437" s="850"/>
      <c r="J4437" s="850"/>
      <c r="K4437" s="850"/>
      <c r="L4437" s="851"/>
      <c r="M4437" s="574"/>
      <c r="N4437" s="574"/>
      <c r="O4437" s="844"/>
      <c r="P4437" s="845"/>
      <c r="Q4437" s="849"/>
      <c r="R4437" s="850"/>
      <c r="S4437" s="850"/>
      <c r="T4437" s="850"/>
      <c r="U4437" s="850"/>
      <c r="V4437" s="850"/>
      <c r="W4437" s="851"/>
    </row>
    <row r="4438" spans="2:23" s="256" customFormat="1" ht="17.100000000000001" customHeight="1" x14ac:dyDescent="0.15">
      <c r="B4438" s="574"/>
      <c r="C4438" s="574" t="s">
        <v>4</v>
      </c>
      <c r="D4438" s="842" t="s">
        <v>354</v>
      </c>
      <c r="E4438" s="843"/>
      <c r="F4438" s="849"/>
      <c r="G4438" s="850"/>
      <c r="H4438" s="850"/>
      <c r="I4438" s="850"/>
      <c r="J4438" s="850"/>
      <c r="K4438" s="850"/>
      <c r="L4438" s="851"/>
      <c r="M4438" s="574"/>
      <c r="N4438" s="574" t="s">
        <v>4</v>
      </c>
      <c r="O4438" s="842" t="s">
        <v>354</v>
      </c>
      <c r="P4438" s="843"/>
      <c r="Q4438" s="849"/>
      <c r="R4438" s="850"/>
      <c r="S4438" s="850"/>
      <c r="T4438" s="850"/>
      <c r="U4438" s="850"/>
      <c r="V4438" s="850"/>
      <c r="W4438" s="851"/>
    </row>
    <row r="4439" spans="2:23" s="256" customFormat="1" ht="17.100000000000001" customHeight="1" x14ac:dyDescent="0.15">
      <c r="B4439" s="574"/>
      <c r="C4439" s="574"/>
      <c r="D4439" s="844"/>
      <c r="E4439" s="845"/>
      <c r="F4439" s="849"/>
      <c r="G4439" s="850"/>
      <c r="H4439" s="850"/>
      <c r="I4439" s="850"/>
      <c r="J4439" s="850"/>
      <c r="K4439" s="850"/>
      <c r="L4439" s="851"/>
      <c r="M4439" s="574"/>
      <c r="N4439" s="574"/>
      <c r="O4439" s="844"/>
      <c r="P4439" s="845"/>
      <c r="Q4439" s="849"/>
      <c r="R4439" s="850"/>
      <c r="S4439" s="850"/>
      <c r="T4439" s="850"/>
      <c r="U4439" s="850"/>
      <c r="V4439" s="850"/>
      <c r="W4439" s="851"/>
    </row>
    <row r="4440" spans="2:23" s="256" customFormat="1" ht="17.100000000000001" customHeight="1" x14ac:dyDescent="0.15">
      <c r="B4440" s="522" t="s">
        <v>5</v>
      </c>
      <c r="C4440" s="524"/>
      <c r="D4440" s="827" t="s">
        <v>332</v>
      </c>
      <c r="E4440" s="828"/>
      <c r="F4440" s="849"/>
      <c r="G4440" s="850"/>
      <c r="H4440" s="850"/>
      <c r="I4440" s="850"/>
      <c r="J4440" s="850"/>
      <c r="K4440" s="850"/>
      <c r="L4440" s="851"/>
      <c r="M4440" s="522" t="s">
        <v>5</v>
      </c>
      <c r="N4440" s="524"/>
      <c r="O4440" s="827" t="s">
        <v>332</v>
      </c>
      <c r="P4440" s="828"/>
      <c r="Q4440" s="849"/>
      <c r="R4440" s="850"/>
      <c r="S4440" s="850"/>
      <c r="T4440" s="850"/>
      <c r="U4440" s="850"/>
      <c r="V4440" s="850"/>
      <c r="W4440" s="851"/>
    </row>
    <row r="4441" spans="2:23" s="256" customFormat="1" ht="17.100000000000001" customHeight="1" x14ac:dyDescent="0.15">
      <c r="B4441" s="522" t="s">
        <v>6</v>
      </c>
      <c r="C4441" s="524"/>
      <c r="D4441" s="844" t="s">
        <v>532</v>
      </c>
      <c r="E4441" s="845"/>
      <c r="F4441" s="849"/>
      <c r="G4441" s="850"/>
      <c r="H4441" s="850"/>
      <c r="I4441" s="850"/>
      <c r="J4441" s="850"/>
      <c r="K4441" s="850"/>
      <c r="L4441" s="851"/>
      <c r="M4441" s="522" t="s">
        <v>6</v>
      </c>
      <c r="N4441" s="524"/>
      <c r="O4441" s="844" t="s">
        <v>532</v>
      </c>
      <c r="P4441" s="845"/>
      <c r="Q4441" s="849"/>
      <c r="R4441" s="850"/>
      <c r="S4441" s="850"/>
      <c r="T4441" s="850"/>
      <c r="U4441" s="850"/>
      <c r="V4441" s="850"/>
      <c r="W4441" s="851"/>
    </row>
    <row r="4442" spans="2:23" s="256" customFormat="1" ht="17.100000000000001" customHeight="1" x14ac:dyDescent="0.15">
      <c r="B4442" s="562" t="s">
        <v>29</v>
      </c>
      <c r="C4442" s="831" t="s">
        <v>267</v>
      </c>
      <c r="D4442" s="832"/>
      <c r="E4442" s="260"/>
      <c r="F4442" s="849"/>
      <c r="G4442" s="850"/>
      <c r="H4442" s="850"/>
      <c r="I4442" s="850"/>
      <c r="J4442" s="850"/>
      <c r="K4442" s="850"/>
      <c r="L4442" s="851"/>
      <c r="M4442" s="562" t="s">
        <v>29</v>
      </c>
      <c r="N4442" s="831" t="s">
        <v>267</v>
      </c>
      <c r="O4442" s="832"/>
      <c r="P4442" s="260"/>
      <c r="Q4442" s="849"/>
      <c r="R4442" s="850"/>
      <c r="S4442" s="850"/>
      <c r="T4442" s="850"/>
      <c r="U4442" s="850"/>
      <c r="V4442" s="850"/>
      <c r="W4442" s="851"/>
    </row>
    <row r="4443" spans="2:23" s="256" customFormat="1" ht="17.100000000000001" customHeight="1" x14ac:dyDescent="0.15">
      <c r="B4443" s="565"/>
      <c r="C4443" s="831" t="s">
        <v>268</v>
      </c>
      <c r="D4443" s="832"/>
      <c r="E4443" s="261" t="s">
        <v>551</v>
      </c>
      <c r="F4443" s="852"/>
      <c r="G4443" s="853"/>
      <c r="H4443" s="853"/>
      <c r="I4443" s="853"/>
      <c r="J4443" s="853"/>
      <c r="K4443" s="853"/>
      <c r="L4443" s="854"/>
      <c r="M4443" s="565"/>
      <c r="N4443" s="831" t="s">
        <v>268</v>
      </c>
      <c r="O4443" s="832"/>
      <c r="P4443" s="261" t="s">
        <v>551</v>
      </c>
      <c r="Q4443" s="852"/>
      <c r="R4443" s="853"/>
      <c r="S4443" s="853"/>
      <c r="T4443" s="853"/>
      <c r="U4443" s="853"/>
      <c r="V4443" s="853"/>
      <c r="W4443" s="854"/>
    </row>
    <row r="4444" spans="2:23" s="256" customFormat="1" ht="17.100000000000001" customHeight="1" x14ac:dyDescent="0.15">
      <c r="B4444" s="522" t="s">
        <v>7</v>
      </c>
      <c r="C4444" s="523"/>
      <c r="D4444" s="524"/>
      <c r="E4444" s="833" t="s">
        <v>1344</v>
      </c>
      <c r="F4444" s="857"/>
      <c r="G4444" s="857"/>
      <c r="H4444" s="857"/>
      <c r="I4444" s="857"/>
      <c r="J4444" s="857"/>
      <c r="K4444" s="857"/>
      <c r="L4444" s="858"/>
      <c r="M4444" s="522" t="s">
        <v>7</v>
      </c>
      <c r="N4444" s="523"/>
      <c r="O4444" s="524"/>
      <c r="P4444" s="833" t="s">
        <v>1574</v>
      </c>
      <c r="Q4444" s="857"/>
      <c r="R4444" s="857"/>
      <c r="S4444" s="857"/>
      <c r="T4444" s="857"/>
      <c r="U4444" s="857"/>
      <c r="V4444" s="857"/>
      <c r="W4444" s="858"/>
    </row>
    <row r="4445" spans="2:23" s="256" customFormat="1" ht="17.100000000000001" customHeight="1" x14ac:dyDescent="0.15">
      <c r="B4445" s="522" t="s">
        <v>46</v>
      </c>
      <c r="C4445" s="523"/>
      <c r="D4445" s="524"/>
      <c r="E4445" s="833" t="s">
        <v>1573</v>
      </c>
      <c r="F4445" s="857"/>
      <c r="G4445" s="857"/>
      <c r="H4445" s="857"/>
      <c r="I4445" s="857"/>
      <c r="J4445" s="857"/>
      <c r="K4445" s="857"/>
      <c r="L4445" s="858"/>
      <c r="M4445" s="522" t="s">
        <v>46</v>
      </c>
      <c r="N4445" s="523"/>
      <c r="O4445" s="524"/>
      <c r="P4445" s="833" t="s">
        <v>1576</v>
      </c>
      <c r="Q4445" s="857"/>
      <c r="R4445" s="857"/>
      <c r="S4445" s="857"/>
      <c r="T4445" s="857"/>
      <c r="U4445" s="857"/>
      <c r="V4445" s="857"/>
      <c r="W4445" s="858"/>
    </row>
    <row r="4446" spans="2:23" s="256" customFormat="1" ht="17.100000000000001" customHeight="1" x14ac:dyDescent="0.15">
      <c r="B4446" s="522" t="s">
        <v>270</v>
      </c>
      <c r="C4446" s="523"/>
      <c r="D4446" s="524"/>
      <c r="E4446" s="813" t="s">
        <v>516</v>
      </c>
      <c r="F4446" s="814"/>
      <c r="G4446" s="814"/>
      <c r="H4446" s="855"/>
      <c r="I4446" s="855"/>
      <c r="J4446" s="855"/>
      <c r="K4446" s="855"/>
      <c r="L4446" s="856"/>
      <c r="M4446" s="522" t="s">
        <v>270</v>
      </c>
      <c r="N4446" s="523"/>
      <c r="O4446" s="524"/>
      <c r="P4446" s="813" t="s">
        <v>516</v>
      </c>
      <c r="Q4446" s="814"/>
      <c r="R4446" s="814"/>
      <c r="S4446" s="855"/>
      <c r="T4446" s="855"/>
      <c r="U4446" s="855"/>
      <c r="V4446" s="855"/>
      <c r="W4446" s="856"/>
    </row>
    <row r="4447" spans="2:23" s="256" customFormat="1" ht="17.100000000000001" customHeight="1" x14ac:dyDescent="0.15">
      <c r="B4447" s="522" t="s">
        <v>289</v>
      </c>
      <c r="C4447" s="523"/>
      <c r="D4447" s="524"/>
      <c r="E4447" s="813" t="s">
        <v>555</v>
      </c>
      <c r="F4447" s="814"/>
      <c r="G4447" s="814"/>
      <c r="H4447" s="816" t="s">
        <v>8</v>
      </c>
      <c r="I4447" s="817"/>
      <c r="J4447" s="818"/>
      <c r="K4447" s="819"/>
      <c r="L4447" s="820"/>
      <c r="M4447" s="522" t="s">
        <v>289</v>
      </c>
      <c r="N4447" s="523"/>
      <c r="O4447" s="524"/>
      <c r="P4447" s="813" t="s">
        <v>555</v>
      </c>
      <c r="Q4447" s="814"/>
      <c r="R4447" s="814"/>
      <c r="S4447" s="816" t="s">
        <v>8</v>
      </c>
      <c r="T4447" s="817"/>
      <c r="U4447" s="818"/>
      <c r="V4447" s="819"/>
      <c r="W4447" s="820"/>
    </row>
    <row r="4448" spans="2:23" s="256" customFormat="1" ht="17.100000000000001" customHeight="1" x14ac:dyDescent="0.15">
      <c r="B4448" s="565" t="s">
        <v>567</v>
      </c>
      <c r="C4448" s="566"/>
      <c r="D4448" s="836" t="s">
        <v>1725</v>
      </c>
      <c r="E4448" s="837"/>
      <c r="F4448" s="837"/>
      <c r="G4448" s="837"/>
      <c r="H4448" s="837"/>
      <c r="I4448" s="837"/>
      <c r="J4448" s="837"/>
      <c r="K4448" s="837"/>
      <c r="L4448" s="838"/>
      <c r="M4448" s="565" t="s">
        <v>567</v>
      </c>
      <c r="N4448" s="566"/>
      <c r="O4448" s="836" t="s">
        <v>1735</v>
      </c>
      <c r="P4448" s="837"/>
      <c r="Q4448" s="837"/>
      <c r="R4448" s="837"/>
      <c r="S4448" s="837"/>
      <c r="T4448" s="837"/>
      <c r="U4448" s="837"/>
      <c r="V4448" s="837"/>
      <c r="W4448" s="838"/>
    </row>
    <row r="4449" spans="2:31" ht="15" customHeight="1" x14ac:dyDescent="0.15">
      <c r="B4449" s="263"/>
      <c r="C4449" s="824" t="s">
        <v>568</v>
      </c>
      <c r="D4449" s="825"/>
      <c r="E4449" s="825"/>
      <c r="F4449" s="825"/>
      <c r="G4449" s="825"/>
      <c r="H4449" s="825"/>
      <c r="I4449" s="825"/>
      <c r="J4449" s="825"/>
      <c r="K4449" s="825"/>
      <c r="L4449" s="825"/>
      <c r="M4449" s="263"/>
      <c r="N4449" s="263" t="s">
        <v>569</v>
      </c>
      <c r="O4449" s="263"/>
      <c r="P4449" s="263"/>
      <c r="Q4449" s="263"/>
      <c r="R4449" s="263"/>
      <c r="S4449" s="263"/>
      <c r="T4449" s="263"/>
      <c r="U4449" s="263"/>
      <c r="V4449" s="263"/>
      <c r="W4449" s="263"/>
      <c r="AA4449" s="256"/>
      <c r="AB4449" s="256"/>
      <c r="AC4449" s="256"/>
      <c r="AD4449" s="256"/>
      <c r="AE4449" s="256"/>
    </row>
    <row r="4450" spans="2:31" ht="15" customHeight="1" x14ac:dyDescent="0.15">
      <c r="B4450" s="263"/>
      <c r="C4450" s="826"/>
      <c r="D4450" s="826"/>
      <c r="E4450" s="826"/>
      <c r="F4450" s="826"/>
      <c r="G4450" s="826"/>
      <c r="H4450" s="826"/>
      <c r="I4450" s="826"/>
      <c r="J4450" s="826"/>
      <c r="K4450" s="826"/>
      <c r="L4450" s="826"/>
      <c r="M4450" s="263"/>
      <c r="N4450" s="263" t="s">
        <v>570</v>
      </c>
      <c r="O4450" s="263"/>
      <c r="P4450" s="263"/>
      <c r="Q4450" s="263"/>
      <c r="R4450" s="263"/>
      <c r="S4450" s="263"/>
      <c r="T4450" s="263"/>
      <c r="U4450" s="263"/>
      <c r="V4450" s="263"/>
      <c r="W4450" s="263"/>
      <c r="AA4450" s="256"/>
      <c r="AB4450" s="256"/>
      <c r="AC4450" s="256"/>
      <c r="AD4450" s="256"/>
      <c r="AE4450" s="256"/>
    </row>
    <row r="4451" spans="2:31" ht="15" customHeight="1" x14ac:dyDescent="0.15">
      <c r="C4451" s="263" t="s">
        <v>571</v>
      </c>
      <c r="N4451" s="264" t="s">
        <v>517</v>
      </c>
      <c r="O4451" s="264"/>
      <c r="P4451" s="264"/>
      <c r="Q4451" s="264"/>
      <c r="R4451" s="264"/>
      <c r="S4451" s="264"/>
      <c r="T4451" s="264"/>
      <c r="U4451" s="264"/>
      <c r="V4451" s="264"/>
      <c r="AA4451" s="256"/>
      <c r="AB4451" s="256"/>
      <c r="AC4451" s="256"/>
      <c r="AD4451" s="256"/>
      <c r="AE4451" s="256"/>
    </row>
    <row r="4452" spans="2:31" ht="15" customHeight="1" x14ac:dyDescent="0.15">
      <c r="C4452" s="263" t="s">
        <v>573</v>
      </c>
      <c r="N4452" s="264" t="s">
        <v>572</v>
      </c>
      <c r="O4452" s="264"/>
      <c r="P4452" s="264"/>
      <c r="Q4452" s="264"/>
      <c r="R4452" s="264"/>
      <c r="S4452" s="264"/>
      <c r="T4452" s="264"/>
      <c r="U4452" s="264"/>
      <c r="V4452" s="264"/>
      <c r="AA4452" s="256"/>
      <c r="AB4452" s="256"/>
      <c r="AC4452" s="256"/>
      <c r="AD4452" s="256"/>
      <c r="AE4452" s="256"/>
    </row>
    <row r="4453" spans="2:31" x14ac:dyDescent="0.15">
      <c r="C4453" s="264" t="s">
        <v>542</v>
      </c>
      <c r="N4453" s="264" t="s">
        <v>450</v>
      </c>
      <c r="O4453" s="264"/>
      <c r="P4453" s="264"/>
      <c r="Q4453" s="264"/>
      <c r="R4453" s="264"/>
      <c r="S4453" s="264"/>
      <c r="T4453" s="264"/>
      <c r="U4453" s="264"/>
      <c r="V4453" s="264"/>
      <c r="AA4453" s="256"/>
      <c r="AB4453" s="256"/>
      <c r="AC4453" s="256"/>
      <c r="AD4453" s="256"/>
      <c r="AE4453" s="256"/>
    </row>
    <row r="4454" spans="2:31" x14ac:dyDescent="0.15">
      <c r="N4454" s="264"/>
      <c r="AA4454" s="256"/>
      <c r="AB4454" s="256"/>
      <c r="AC4454" s="256"/>
      <c r="AD4454" s="256"/>
      <c r="AE4454" s="256"/>
    </row>
    <row r="4455" spans="2:31" x14ac:dyDescent="0.15">
      <c r="N4455" s="264"/>
      <c r="AA4455" s="256"/>
      <c r="AB4455" s="256"/>
      <c r="AC4455" s="256"/>
      <c r="AD4455" s="256"/>
      <c r="AE4455" s="256"/>
    </row>
    <row r="4456" spans="2:31" ht="9" customHeight="1" x14ac:dyDescent="0.15">
      <c r="AA4456" s="256"/>
      <c r="AB4456" s="256"/>
      <c r="AC4456" s="256"/>
      <c r="AD4456" s="256"/>
      <c r="AE4456" s="256"/>
    </row>
    <row r="4457" spans="2:31" s="256" customFormat="1" ht="22.5" customHeight="1" x14ac:dyDescent="0.15">
      <c r="B4457" s="867" t="s">
        <v>563</v>
      </c>
      <c r="C4457" s="867"/>
      <c r="D4457" s="867"/>
      <c r="E4457" s="867"/>
      <c r="F4457" s="867"/>
      <c r="G4457" s="867"/>
      <c r="H4457" s="867"/>
      <c r="I4457" s="867"/>
      <c r="J4457" s="867"/>
      <c r="K4457" s="867"/>
      <c r="L4457" s="867"/>
      <c r="M4457" s="867"/>
      <c r="N4457" s="867"/>
      <c r="O4457" s="867"/>
      <c r="P4457" s="867"/>
      <c r="Q4457" s="867"/>
      <c r="R4457" s="867"/>
      <c r="S4457" s="867"/>
      <c r="T4457" s="867"/>
      <c r="U4457" s="867"/>
      <c r="V4457" s="867"/>
      <c r="W4457" s="867"/>
      <c r="Y4457" s="242" t="s">
        <v>551</v>
      </c>
    </row>
    <row r="4458" spans="2:31" s="256" customFormat="1" ht="20.100000000000001" customHeight="1" x14ac:dyDescent="0.15">
      <c r="B4458" s="258" t="s">
        <v>27</v>
      </c>
      <c r="C4458" s="258"/>
      <c r="D4458" s="868" t="str">
        <f>D4413</f>
        <v>ミネトンネル</v>
      </c>
      <c r="E4458" s="868"/>
      <c r="F4458" s="868"/>
      <c r="G4458" s="868"/>
      <c r="H4458" s="869" t="s">
        <v>28</v>
      </c>
      <c r="I4458" s="869"/>
      <c r="J4458" s="870" t="str">
        <f>J4413</f>
        <v>一般国道　316号</v>
      </c>
      <c r="K4458" s="870"/>
      <c r="L4458" s="870"/>
      <c r="M4458" s="871" t="s">
        <v>255</v>
      </c>
      <c r="N4458" s="871"/>
      <c r="O4458" s="871"/>
      <c r="P4458" s="872" t="str">
        <f>P4413</f>
        <v>株式会社ニュージェック</v>
      </c>
      <c r="Q4458" s="872"/>
      <c r="R4458" s="872"/>
      <c r="S4458" s="562" t="s">
        <v>220</v>
      </c>
      <c r="T4458" s="564"/>
      <c r="U4458" s="873">
        <f>U4413</f>
        <v>44294</v>
      </c>
      <c r="V4458" s="874"/>
      <c r="W4458" s="875"/>
      <c r="Y4458" s="242" t="s">
        <v>554</v>
      </c>
    </row>
    <row r="4459" spans="2:31" s="256" customFormat="1" ht="20.100000000000001" customHeight="1" x14ac:dyDescent="0.15">
      <c r="B4459" s="259" t="s">
        <v>0</v>
      </c>
      <c r="C4459" s="259"/>
      <c r="D4459" s="879" t="str">
        <f>D4414</f>
        <v>美祢トンネル</v>
      </c>
      <c r="E4459" s="879"/>
      <c r="F4459" s="879"/>
      <c r="G4459" s="879"/>
      <c r="H4459" s="541" t="s">
        <v>1</v>
      </c>
      <c r="I4459" s="541"/>
      <c r="J4459" s="870" t="str">
        <f>J4414</f>
        <v>宇部土木建築事務所</v>
      </c>
      <c r="K4459" s="870"/>
      <c r="L4459" s="870"/>
      <c r="M4459" s="871" t="s">
        <v>256</v>
      </c>
      <c r="N4459" s="871"/>
      <c r="O4459" s="871"/>
      <c r="P4459" s="872" t="str">
        <f>P4414</f>
        <v>石村　勝伸</v>
      </c>
      <c r="Q4459" s="872"/>
      <c r="R4459" s="872"/>
      <c r="S4459" s="705"/>
      <c r="T4459" s="706"/>
      <c r="U4459" s="876"/>
      <c r="V4459" s="877"/>
      <c r="W4459" s="878"/>
      <c r="Y4459" s="242" t="s">
        <v>54</v>
      </c>
    </row>
    <row r="4460" spans="2:31" s="256" customFormat="1" ht="20.100000000000001" customHeight="1" x14ac:dyDescent="0.15">
      <c r="B4460" s="861" t="s">
        <v>564</v>
      </c>
      <c r="C4460" s="839" t="s">
        <v>565</v>
      </c>
      <c r="D4460" s="883" t="s">
        <v>813</v>
      </c>
      <c r="E4460" s="884"/>
      <c r="F4460" s="846"/>
      <c r="G4460" s="847"/>
      <c r="H4460" s="847"/>
      <c r="I4460" s="847"/>
      <c r="J4460" s="847"/>
      <c r="K4460" s="847"/>
      <c r="L4460" s="848"/>
      <c r="M4460" s="861" t="s">
        <v>564</v>
      </c>
      <c r="N4460" s="839" t="s">
        <v>565</v>
      </c>
      <c r="O4460" s="883" t="s">
        <v>814</v>
      </c>
      <c r="P4460" s="884"/>
      <c r="Q4460" s="846"/>
      <c r="R4460" s="847"/>
      <c r="S4460" s="847"/>
      <c r="T4460" s="847"/>
      <c r="U4460" s="847"/>
      <c r="V4460" s="847"/>
      <c r="W4460" s="848"/>
      <c r="Y4460" s="242" t="s">
        <v>55</v>
      </c>
    </row>
    <row r="4461" spans="2:31" s="256" customFormat="1" ht="20.100000000000001" customHeight="1" x14ac:dyDescent="0.15">
      <c r="B4461" s="859"/>
      <c r="C4461" s="830"/>
      <c r="D4461" s="880"/>
      <c r="E4461" s="881"/>
      <c r="F4461" s="849"/>
      <c r="G4461" s="850"/>
      <c r="H4461" s="850"/>
      <c r="I4461" s="850"/>
      <c r="J4461" s="850"/>
      <c r="K4461" s="850"/>
      <c r="L4461" s="851"/>
      <c r="M4461" s="859"/>
      <c r="N4461" s="830"/>
      <c r="O4461" s="880"/>
      <c r="P4461" s="881"/>
      <c r="Q4461" s="849"/>
      <c r="R4461" s="850"/>
      <c r="S4461" s="850"/>
      <c r="T4461" s="850"/>
      <c r="U4461" s="850"/>
      <c r="V4461" s="850"/>
      <c r="W4461" s="851"/>
    </row>
    <row r="4462" spans="2:31" s="256" customFormat="1" ht="20.100000000000001" customHeight="1" x14ac:dyDescent="0.15">
      <c r="B4462" s="859"/>
      <c r="C4462" s="839" t="s">
        <v>2</v>
      </c>
      <c r="D4462" s="842">
        <v>3</v>
      </c>
      <c r="E4462" s="843"/>
      <c r="F4462" s="849"/>
      <c r="G4462" s="850"/>
      <c r="H4462" s="850"/>
      <c r="I4462" s="850"/>
      <c r="J4462" s="850"/>
      <c r="K4462" s="850"/>
      <c r="L4462" s="851"/>
      <c r="M4462" s="859"/>
      <c r="N4462" s="839" t="s">
        <v>2</v>
      </c>
      <c r="O4462" s="842">
        <v>1</v>
      </c>
      <c r="P4462" s="843"/>
      <c r="Q4462" s="849"/>
      <c r="R4462" s="850"/>
      <c r="S4462" s="850"/>
      <c r="T4462" s="850"/>
      <c r="U4462" s="850"/>
      <c r="V4462" s="850"/>
      <c r="W4462" s="851"/>
    </row>
    <row r="4463" spans="2:31" s="256" customFormat="1" ht="20.100000000000001" customHeight="1" x14ac:dyDescent="0.15">
      <c r="B4463" s="860"/>
      <c r="C4463" s="830"/>
      <c r="D4463" s="844"/>
      <c r="E4463" s="845"/>
      <c r="F4463" s="849"/>
      <c r="G4463" s="850"/>
      <c r="H4463" s="850"/>
      <c r="I4463" s="850"/>
      <c r="J4463" s="850"/>
      <c r="K4463" s="850"/>
      <c r="L4463" s="851"/>
      <c r="M4463" s="860"/>
      <c r="N4463" s="830"/>
      <c r="O4463" s="844"/>
      <c r="P4463" s="845"/>
      <c r="Q4463" s="849"/>
      <c r="R4463" s="850"/>
      <c r="S4463" s="850"/>
      <c r="T4463" s="850"/>
      <c r="U4463" s="850"/>
      <c r="V4463" s="850"/>
      <c r="W4463" s="851"/>
    </row>
    <row r="4464" spans="2:31" s="256" customFormat="1" ht="17.100000000000001" customHeight="1" x14ac:dyDescent="0.15">
      <c r="B4464" s="574" t="s">
        <v>566</v>
      </c>
      <c r="C4464" s="574" t="s">
        <v>3</v>
      </c>
      <c r="D4464" s="842" t="s">
        <v>331</v>
      </c>
      <c r="E4464" s="843"/>
      <c r="F4464" s="849"/>
      <c r="G4464" s="850"/>
      <c r="H4464" s="850"/>
      <c r="I4464" s="850"/>
      <c r="J4464" s="850"/>
      <c r="K4464" s="850"/>
      <c r="L4464" s="851"/>
      <c r="M4464" s="574" t="s">
        <v>566</v>
      </c>
      <c r="N4464" s="574" t="s">
        <v>3</v>
      </c>
      <c r="O4464" s="842" t="s">
        <v>534</v>
      </c>
      <c r="P4464" s="843"/>
      <c r="Q4464" s="849"/>
      <c r="R4464" s="850"/>
      <c r="S4464" s="850"/>
      <c r="T4464" s="850"/>
      <c r="U4464" s="850"/>
      <c r="V4464" s="850"/>
      <c r="W4464" s="851"/>
      <c r="AA4464" s="257"/>
      <c r="AB4464" s="257"/>
      <c r="AC4464" s="257"/>
      <c r="AD4464" s="257"/>
      <c r="AE4464" s="257"/>
    </row>
    <row r="4465" spans="2:31" s="256" customFormat="1" ht="17.100000000000001" customHeight="1" x14ac:dyDescent="0.15">
      <c r="B4465" s="574"/>
      <c r="C4465" s="574"/>
      <c r="D4465" s="844"/>
      <c r="E4465" s="845"/>
      <c r="F4465" s="849"/>
      <c r="G4465" s="850"/>
      <c r="H4465" s="850"/>
      <c r="I4465" s="850"/>
      <c r="J4465" s="850"/>
      <c r="K4465" s="850"/>
      <c r="L4465" s="851"/>
      <c r="M4465" s="574"/>
      <c r="N4465" s="574"/>
      <c r="O4465" s="844"/>
      <c r="P4465" s="845"/>
      <c r="Q4465" s="849"/>
      <c r="R4465" s="850"/>
      <c r="S4465" s="850"/>
      <c r="T4465" s="850"/>
      <c r="U4465" s="850"/>
      <c r="V4465" s="850"/>
      <c r="W4465" s="851"/>
      <c r="AA4465" s="257"/>
      <c r="AB4465" s="257"/>
      <c r="AC4465" s="257"/>
      <c r="AD4465" s="257"/>
      <c r="AE4465" s="257"/>
    </row>
    <row r="4466" spans="2:31" s="256" customFormat="1" ht="17.100000000000001" customHeight="1" x14ac:dyDescent="0.15">
      <c r="B4466" s="574"/>
      <c r="C4466" s="574" t="s">
        <v>4</v>
      </c>
      <c r="D4466" s="842" t="s">
        <v>355</v>
      </c>
      <c r="E4466" s="843"/>
      <c r="F4466" s="849"/>
      <c r="G4466" s="850"/>
      <c r="H4466" s="850"/>
      <c r="I4466" s="850"/>
      <c r="J4466" s="850"/>
      <c r="K4466" s="850"/>
      <c r="L4466" s="851"/>
      <c r="M4466" s="574"/>
      <c r="N4466" s="574" t="s">
        <v>4</v>
      </c>
      <c r="O4466" s="842" t="s">
        <v>486</v>
      </c>
      <c r="P4466" s="843"/>
      <c r="Q4466" s="849"/>
      <c r="R4466" s="850"/>
      <c r="S4466" s="850"/>
      <c r="T4466" s="850"/>
      <c r="U4466" s="850"/>
      <c r="V4466" s="850"/>
      <c r="W4466" s="851"/>
      <c r="AA4466" s="257"/>
      <c r="AB4466" s="257"/>
      <c r="AC4466" s="257"/>
      <c r="AD4466" s="257"/>
      <c r="AE4466" s="257"/>
    </row>
    <row r="4467" spans="2:31" s="256" customFormat="1" ht="17.100000000000001" customHeight="1" x14ac:dyDescent="0.15">
      <c r="B4467" s="574"/>
      <c r="C4467" s="574"/>
      <c r="D4467" s="844"/>
      <c r="E4467" s="845"/>
      <c r="F4467" s="849"/>
      <c r="G4467" s="850"/>
      <c r="H4467" s="850"/>
      <c r="I4467" s="850"/>
      <c r="J4467" s="850"/>
      <c r="K4467" s="850"/>
      <c r="L4467" s="851"/>
      <c r="M4467" s="574"/>
      <c r="N4467" s="574"/>
      <c r="O4467" s="844"/>
      <c r="P4467" s="845"/>
      <c r="Q4467" s="849"/>
      <c r="R4467" s="850"/>
      <c r="S4467" s="850"/>
      <c r="T4467" s="850"/>
      <c r="U4467" s="850"/>
      <c r="V4467" s="850"/>
      <c r="W4467" s="851"/>
      <c r="AA4467" s="257"/>
      <c r="AB4467" s="257"/>
      <c r="AC4467" s="257"/>
      <c r="AD4467" s="257"/>
      <c r="AE4467" s="257"/>
    </row>
    <row r="4468" spans="2:31" s="256" customFormat="1" ht="17.100000000000001" customHeight="1" x14ac:dyDescent="0.15">
      <c r="B4468" s="522" t="s">
        <v>5</v>
      </c>
      <c r="C4468" s="524"/>
      <c r="D4468" s="827" t="s">
        <v>332</v>
      </c>
      <c r="E4468" s="828"/>
      <c r="F4468" s="849"/>
      <c r="G4468" s="850"/>
      <c r="H4468" s="850"/>
      <c r="I4468" s="850"/>
      <c r="J4468" s="850"/>
      <c r="K4468" s="850"/>
      <c r="L4468" s="851"/>
      <c r="M4468" s="522" t="s">
        <v>5</v>
      </c>
      <c r="N4468" s="524"/>
      <c r="O4468" s="827" t="s">
        <v>332</v>
      </c>
      <c r="P4468" s="828"/>
      <c r="Q4468" s="849"/>
      <c r="R4468" s="850"/>
      <c r="S4468" s="850"/>
      <c r="T4468" s="850"/>
      <c r="U4468" s="850"/>
      <c r="V4468" s="850"/>
      <c r="W4468" s="851"/>
      <c r="AA4468" s="257"/>
      <c r="AB4468" s="257"/>
      <c r="AC4468" s="257"/>
      <c r="AD4468" s="257"/>
      <c r="AE4468" s="257"/>
    </row>
    <row r="4469" spans="2:31" s="256" customFormat="1" ht="17.100000000000001" customHeight="1" x14ac:dyDescent="0.15">
      <c r="B4469" s="522" t="s">
        <v>6</v>
      </c>
      <c r="C4469" s="524"/>
      <c r="D4469" s="844" t="s">
        <v>532</v>
      </c>
      <c r="E4469" s="845"/>
      <c r="F4469" s="849"/>
      <c r="G4469" s="850"/>
      <c r="H4469" s="850"/>
      <c r="I4469" s="850"/>
      <c r="J4469" s="850"/>
      <c r="K4469" s="850"/>
      <c r="L4469" s="851"/>
      <c r="M4469" s="522" t="s">
        <v>6</v>
      </c>
      <c r="N4469" s="524"/>
      <c r="O4469" s="844" t="s">
        <v>338</v>
      </c>
      <c r="P4469" s="845"/>
      <c r="Q4469" s="849"/>
      <c r="R4469" s="850"/>
      <c r="S4469" s="850"/>
      <c r="T4469" s="850"/>
      <c r="U4469" s="850"/>
      <c r="V4469" s="850"/>
      <c r="W4469" s="851"/>
    </row>
    <row r="4470" spans="2:31" s="256" customFormat="1" ht="17.100000000000001" customHeight="1" x14ac:dyDescent="0.15">
      <c r="B4470" s="562" t="s">
        <v>29</v>
      </c>
      <c r="C4470" s="831" t="s">
        <v>267</v>
      </c>
      <c r="D4470" s="832"/>
      <c r="E4470" s="260"/>
      <c r="F4470" s="849"/>
      <c r="G4470" s="850"/>
      <c r="H4470" s="850"/>
      <c r="I4470" s="850"/>
      <c r="J4470" s="850"/>
      <c r="K4470" s="850"/>
      <c r="L4470" s="851"/>
      <c r="M4470" s="562" t="s">
        <v>29</v>
      </c>
      <c r="N4470" s="831" t="s">
        <v>267</v>
      </c>
      <c r="O4470" s="832"/>
      <c r="P4470" s="260"/>
      <c r="Q4470" s="849"/>
      <c r="R4470" s="850"/>
      <c r="S4470" s="850"/>
      <c r="T4470" s="850"/>
      <c r="U4470" s="850"/>
      <c r="V4470" s="850"/>
      <c r="W4470" s="851"/>
    </row>
    <row r="4471" spans="2:31" s="256" customFormat="1" ht="17.100000000000001" customHeight="1" x14ac:dyDescent="0.15">
      <c r="B4471" s="565"/>
      <c r="C4471" s="831" t="s">
        <v>268</v>
      </c>
      <c r="D4471" s="832"/>
      <c r="E4471" s="261" t="s">
        <v>554</v>
      </c>
      <c r="F4471" s="852"/>
      <c r="G4471" s="853"/>
      <c r="H4471" s="853"/>
      <c r="I4471" s="853"/>
      <c r="J4471" s="853"/>
      <c r="K4471" s="853"/>
      <c r="L4471" s="854"/>
      <c r="M4471" s="565"/>
      <c r="N4471" s="831" t="s">
        <v>268</v>
      </c>
      <c r="O4471" s="832"/>
      <c r="P4471" s="261" t="s">
        <v>551</v>
      </c>
      <c r="Q4471" s="852"/>
      <c r="R4471" s="853"/>
      <c r="S4471" s="853"/>
      <c r="T4471" s="853"/>
      <c r="U4471" s="853"/>
      <c r="V4471" s="853"/>
      <c r="W4471" s="854"/>
    </row>
    <row r="4472" spans="2:31" s="256" customFormat="1" ht="17.100000000000001" customHeight="1" x14ac:dyDescent="0.15">
      <c r="B4472" s="522" t="s">
        <v>7</v>
      </c>
      <c r="C4472" s="523"/>
      <c r="D4472" s="524"/>
      <c r="E4472" s="833" t="s">
        <v>1575</v>
      </c>
      <c r="F4472" s="857"/>
      <c r="G4472" s="857"/>
      <c r="H4472" s="857"/>
      <c r="I4472" s="857"/>
      <c r="J4472" s="857"/>
      <c r="K4472" s="857"/>
      <c r="L4472" s="858"/>
      <c r="M4472" s="522" t="s">
        <v>7</v>
      </c>
      <c r="N4472" s="523"/>
      <c r="O4472" s="524"/>
      <c r="P4472" s="833" t="s">
        <v>1186</v>
      </c>
      <c r="Q4472" s="834"/>
      <c r="R4472" s="834"/>
      <c r="S4472" s="834"/>
      <c r="T4472" s="834"/>
      <c r="U4472" s="834"/>
      <c r="V4472" s="834"/>
      <c r="W4472" s="835"/>
    </row>
    <row r="4473" spans="2:31" s="256" customFormat="1" ht="17.100000000000001" customHeight="1" x14ac:dyDescent="0.15">
      <c r="B4473" s="522" t="s">
        <v>46</v>
      </c>
      <c r="C4473" s="523"/>
      <c r="D4473" s="524"/>
      <c r="E4473" s="813" t="s">
        <v>516</v>
      </c>
      <c r="F4473" s="814"/>
      <c r="G4473" s="814"/>
      <c r="H4473" s="855"/>
      <c r="I4473" s="855"/>
      <c r="J4473" s="855"/>
      <c r="K4473" s="855"/>
      <c r="L4473" s="856"/>
      <c r="M4473" s="522" t="s">
        <v>46</v>
      </c>
      <c r="N4473" s="523"/>
      <c r="O4473" s="524"/>
      <c r="P4473" s="813" t="s">
        <v>1187</v>
      </c>
      <c r="Q4473" s="814"/>
      <c r="R4473" s="814"/>
      <c r="S4473" s="814"/>
      <c r="T4473" s="814"/>
      <c r="U4473" s="814"/>
      <c r="V4473" s="814"/>
      <c r="W4473" s="815"/>
    </row>
    <row r="4474" spans="2:31" s="256" customFormat="1" ht="17.100000000000001" customHeight="1" x14ac:dyDescent="0.15">
      <c r="B4474" s="522" t="s">
        <v>270</v>
      </c>
      <c r="C4474" s="523"/>
      <c r="D4474" s="524"/>
      <c r="E4474" s="813" t="s">
        <v>516</v>
      </c>
      <c r="F4474" s="814"/>
      <c r="G4474" s="814"/>
      <c r="H4474" s="855"/>
      <c r="I4474" s="855"/>
      <c r="J4474" s="855"/>
      <c r="K4474" s="855"/>
      <c r="L4474" s="856"/>
      <c r="M4474" s="522" t="s">
        <v>270</v>
      </c>
      <c r="N4474" s="523"/>
      <c r="O4474" s="524"/>
      <c r="P4474" s="813" t="s">
        <v>516</v>
      </c>
      <c r="Q4474" s="814"/>
      <c r="R4474" s="814"/>
      <c r="S4474" s="814"/>
      <c r="T4474" s="814"/>
      <c r="U4474" s="814"/>
      <c r="V4474" s="814"/>
      <c r="W4474" s="815"/>
    </row>
    <row r="4475" spans="2:31" s="256" customFormat="1" ht="17.100000000000001" customHeight="1" x14ac:dyDescent="0.15">
      <c r="B4475" s="522" t="s">
        <v>289</v>
      </c>
      <c r="C4475" s="523"/>
      <c r="D4475" s="524"/>
      <c r="E4475" s="813" t="s">
        <v>555</v>
      </c>
      <c r="F4475" s="814"/>
      <c r="G4475" s="814"/>
      <c r="H4475" s="816" t="s">
        <v>8</v>
      </c>
      <c r="I4475" s="817"/>
      <c r="J4475" s="818"/>
      <c r="K4475" s="819"/>
      <c r="L4475" s="820"/>
      <c r="M4475" s="522" t="s">
        <v>289</v>
      </c>
      <c r="N4475" s="523"/>
      <c r="O4475" s="524"/>
      <c r="P4475" s="862" t="s">
        <v>552</v>
      </c>
      <c r="Q4475" s="863"/>
      <c r="R4475" s="864"/>
      <c r="S4475" s="816" t="s">
        <v>8</v>
      </c>
      <c r="T4475" s="817"/>
      <c r="U4475" s="818"/>
      <c r="V4475" s="819"/>
      <c r="W4475" s="820"/>
    </row>
    <row r="4476" spans="2:31" s="256" customFormat="1" ht="17.100000000000001" customHeight="1" x14ac:dyDescent="0.15">
      <c r="B4476" s="865" t="s">
        <v>567</v>
      </c>
      <c r="C4476" s="882"/>
      <c r="D4476" s="821" t="s">
        <v>1577</v>
      </c>
      <c r="E4476" s="822"/>
      <c r="F4476" s="822"/>
      <c r="G4476" s="822"/>
      <c r="H4476" s="822"/>
      <c r="I4476" s="822"/>
      <c r="J4476" s="822"/>
      <c r="K4476" s="822"/>
      <c r="L4476" s="823"/>
      <c r="M4476" s="865" t="s">
        <v>567</v>
      </c>
      <c r="N4476" s="866"/>
      <c r="O4476" s="821" t="s">
        <v>1109</v>
      </c>
      <c r="P4476" s="822"/>
      <c r="Q4476" s="822"/>
      <c r="R4476" s="822"/>
      <c r="S4476" s="822"/>
      <c r="T4476" s="822"/>
      <c r="U4476" s="822"/>
      <c r="V4476" s="822"/>
      <c r="W4476" s="823"/>
    </row>
    <row r="4477" spans="2:31" s="256" customFormat="1" ht="20.100000000000001" customHeight="1" x14ac:dyDescent="0.15">
      <c r="B4477" s="861" t="s">
        <v>564</v>
      </c>
      <c r="C4477" s="839" t="s">
        <v>565</v>
      </c>
      <c r="D4477" s="883" t="s">
        <v>814</v>
      </c>
      <c r="E4477" s="884"/>
      <c r="F4477" s="846"/>
      <c r="G4477" s="847"/>
      <c r="H4477" s="847"/>
      <c r="I4477" s="847"/>
      <c r="J4477" s="847"/>
      <c r="K4477" s="847"/>
      <c r="L4477" s="848"/>
      <c r="M4477" s="861" t="s">
        <v>564</v>
      </c>
      <c r="N4477" s="839" t="s">
        <v>565</v>
      </c>
      <c r="O4477" s="883" t="s">
        <v>814</v>
      </c>
      <c r="P4477" s="884"/>
      <c r="Q4477" s="846"/>
      <c r="R4477" s="847"/>
      <c r="S4477" s="847"/>
      <c r="T4477" s="847"/>
      <c r="U4477" s="847"/>
      <c r="V4477" s="847"/>
      <c r="W4477" s="848"/>
    </row>
    <row r="4478" spans="2:31" s="256" customFormat="1" ht="20.100000000000001" customHeight="1" x14ac:dyDescent="0.15">
      <c r="B4478" s="859"/>
      <c r="C4478" s="830"/>
      <c r="D4478" s="880"/>
      <c r="E4478" s="881"/>
      <c r="F4478" s="849"/>
      <c r="G4478" s="850"/>
      <c r="H4478" s="850"/>
      <c r="I4478" s="850"/>
      <c r="J4478" s="850"/>
      <c r="K4478" s="850"/>
      <c r="L4478" s="851"/>
      <c r="M4478" s="859"/>
      <c r="N4478" s="830"/>
      <c r="O4478" s="880"/>
      <c r="P4478" s="881"/>
      <c r="Q4478" s="849"/>
      <c r="R4478" s="850"/>
      <c r="S4478" s="850"/>
      <c r="T4478" s="850"/>
      <c r="U4478" s="850"/>
      <c r="V4478" s="850"/>
      <c r="W4478" s="851"/>
    </row>
    <row r="4479" spans="2:31" s="256" customFormat="1" ht="20.100000000000001" customHeight="1" x14ac:dyDescent="0.15">
      <c r="B4479" s="859"/>
      <c r="C4479" s="839" t="s">
        <v>2</v>
      </c>
      <c r="D4479" s="842">
        <v>2</v>
      </c>
      <c r="E4479" s="843"/>
      <c r="F4479" s="849"/>
      <c r="G4479" s="850"/>
      <c r="H4479" s="850"/>
      <c r="I4479" s="850"/>
      <c r="J4479" s="850"/>
      <c r="K4479" s="850"/>
      <c r="L4479" s="851"/>
      <c r="M4479" s="859"/>
      <c r="N4479" s="839" t="s">
        <v>2</v>
      </c>
      <c r="O4479" s="842">
        <v>3</v>
      </c>
      <c r="P4479" s="843"/>
      <c r="Q4479" s="849"/>
      <c r="R4479" s="850"/>
      <c r="S4479" s="850"/>
      <c r="T4479" s="850"/>
      <c r="U4479" s="850"/>
      <c r="V4479" s="850"/>
      <c r="W4479" s="851"/>
    </row>
    <row r="4480" spans="2:31" s="256" customFormat="1" ht="20.100000000000001" customHeight="1" x14ac:dyDescent="0.15">
      <c r="B4480" s="860"/>
      <c r="C4480" s="830"/>
      <c r="D4480" s="844"/>
      <c r="E4480" s="845"/>
      <c r="F4480" s="849"/>
      <c r="G4480" s="850"/>
      <c r="H4480" s="850"/>
      <c r="I4480" s="850"/>
      <c r="J4480" s="850"/>
      <c r="K4480" s="850"/>
      <c r="L4480" s="851"/>
      <c r="M4480" s="860"/>
      <c r="N4480" s="830"/>
      <c r="O4480" s="844"/>
      <c r="P4480" s="845"/>
      <c r="Q4480" s="849"/>
      <c r="R4480" s="850"/>
      <c r="S4480" s="850"/>
      <c r="T4480" s="850"/>
      <c r="U4480" s="850"/>
      <c r="V4480" s="850"/>
      <c r="W4480" s="851"/>
    </row>
    <row r="4481" spans="2:31" s="256" customFormat="1" ht="17.100000000000001" customHeight="1" x14ac:dyDescent="0.15">
      <c r="B4481" s="574" t="s">
        <v>566</v>
      </c>
      <c r="C4481" s="574" t="s">
        <v>3</v>
      </c>
      <c r="D4481" s="842" t="s">
        <v>534</v>
      </c>
      <c r="E4481" s="843"/>
      <c r="F4481" s="849"/>
      <c r="G4481" s="850"/>
      <c r="H4481" s="850"/>
      <c r="I4481" s="850"/>
      <c r="J4481" s="850"/>
      <c r="K4481" s="850"/>
      <c r="L4481" s="851"/>
      <c r="M4481" s="574" t="s">
        <v>566</v>
      </c>
      <c r="N4481" s="574" t="s">
        <v>3</v>
      </c>
      <c r="O4481" s="842" t="s">
        <v>534</v>
      </c>
      <c r="P4481" s="843"/>
      <c r="Q4481" s="849"/>
      <c r="R4481" s="850"/>
      <c r="S4481" s="850"/>
      <c r="T4481" s="850"/>
      <c r="U4481" s="850"/>
      <c r="V4481" s="850"/>
      <c r="W4481" s="851"/>
    </row>
    <row r="4482" spans="2:31" s="256" customFormat="1" ht="17.100000000000001" customHeight="1" x14ac:dyDescent="0.15">
      <c r="B4482" s="574"/>
      <c r="C4482" s="574"/>
      <c r="D4482" s="844"/>
      <c r="E4482" s="845"/>
      <c r="F4482" s="849"/>
      <c r="G4482" s="850"/>
      <c r="H4482" s="850"/>
      <c r="I4482" s="850"/>
      <c r="J4482" s="850"/>
      <c r="K4482" s="850"/>
      <c r="L4482" s="851"/>
      <c r="M4482" s="574"/>
      <c r="N4482" s="574"/>
      <c r="O4482" s="844"/>
      <c r="P4482" s="845"/>
      <c r="Q4482" s="849"/>
      <c r="R4482" s="850"/>
      <c r="S4482" s="850"/>
      <c r="T4482" s="850"/>
      <c r="U4482" s="850"/>
      <c r="V4482" s="850"/>
      <c r="W4482" s="851"/>
    </row>
    <row r="4483" spans="2:31" s="256" customFormat="1" ht="17.100000000000001" customHeight="1" x14ac:dyDescent="0.15">
      <c r="B4483" s="574"/>
      <c r="C4483" s="574" t="s">
        <v>4</v>
      </c>
      <c r="D4483" s="842" t="s">
        <v>486</v>
      </c>
      <c r="E4483" s="843"/>
      <c r="F4483" s="849"/>
      <c r="G4483" s="850"/>
      <c r="H4483" s="850"/>
      <c r="I4483" s="850"/>
      <c r="J4483" s="850"/>
      <c r="K4483" s="850"/>
      <c r="L4483" s="851"/>
      <c r="M4483" s="574"/>
      <c r="N4483" s="574" t="s">
        <v>4</v>
      </c>
      <c r="O4483" s="842" t="s">
        <v>487</v>
      </c>
      <c r="P4483" s="843"/>
      <c r="Q4483" s="849"/>
      <c r="R4483" s="850"/>
      <c r="S4483" s="850"/>
      <c r="T4483" s="850"/>
      <c r="U4483" s="850"/>
      <c r="V4483" s="850"/>
      <c r="W4483" s="851"/>
    </row>
    <row r="4484" spans="2:31" s="256" customFormat="1" ht="17.100000000000001" customHeight="1" x14ac:dyDescent="0.15">
      <c r="B4484" s="574"/>
      <c r="C4484" s="574"/>
      <c r="D4484" s="844"/>
      <c r="E4484" s="845"/>
      <c r="F4484" s="849"/>
      <c r="G4484" s="850"/>
      <c r="H4484" s="850"/>
      <c r="I4484" s="850"/>
      <c r="J4484" s="850"/>
      <c r="K4484" s="850"/>
      <c r="L4484" s="851"/>
      <c r="M4484" s="574"/>
      <c r="N4484" s="574"/>
      <c r="O4484" s="844"/>
      <c r="P4484" s="845"/>
      <c r="Q4484" s="849"/>
      <c r="R4484" s="850"/>
      <c r="S4484" s="850"/>
      <c r="T4484" s="850"/>
      <c r="U4484" s="850"/>
      <c r="V4484" s="850"/>
      <c r="W4484" s="851"/>
    </row>
    <row r="4485" spans="2:31" s="256" customFormat="1" ht="17.100000000000001" customHeight="1" x14ac:dyDescent="0.15">
      <c r="B4485" s="522" t="s">
        <v>5</v>
      </c>
      <c r="C4485" s="524"/>
      <c r="D4485" s="827" t="s">
        <v>332</v>
      </c>
      <c r="E4485" s="828"/>
      <c r="F4485" s="849"/>
      <c r="G4485" s="850"/>
      <c r="H4485" s="850"/>
      <c r="I4485" s="850"/>
      <c r="J4485" s="850"/>
      <c r="K4485" s="850"/>
      <c r="L4485" s="851"/>
      <c r="M4485" s="522" t="s">
        <v>5</v>
      </c>
      <c r="N4485" s="524"/>
      <c r="O4485" s="827" t="s">
        <v>332</v>
      </c>
      <c r="P4485" s="828"/>
      <c r="Q4485" s="849"/>
      <c r="R4485" s="850"/>
      <c r="S4485" s="850"/>
      <c r="T4485" s="850"/>
      <c r="U4485" s="850"/>
      <c r="V4485" s="850"/>
      <c r="W4485" s="851"/>
    </row>
    <row r="4486" spans="2:31" s="256" customFormat="1" ht="17.100000000000001" customHeight="1" x14ac:dyDescent="0.15">
      <c r="B4486" s="522" t="s">
        <v>6</v>
      </c>
      <c r="C4486" s="524"/>
      <c r="D4486" s="844" t="s">
        <v>532</v>
      </c>
      <c r="E4486" s="845"/>
      <c r="F4486" s="849"/>
      <c r="G4486" s="850"/>
      <c r="H4486" s="850"/>
      <c r="I4486" s="850"/>
      <c r="J4486" s="850"/>
      <c r="K4486" s="850"/>
      <c r="L4486" s="851"/>
      <c r="M4486" s="522" t="s">
        <v>6</v>
      </c>
      <c r="N4486" s="524"/>
      <c r="O4486" s="844" t="s">
        <v>532</v>
      </c>
      <c r="P4486" s="845"/>
      <c r="Q4486" s="849"/>
      <c r="R4486" s="850"/>
      <c r="S4486" s="850"/>
      <c r="T4486" s="850"/>
      <c r="U4486" s="850"/>
      <c r="V4486" s="850"/>
      <c r="W4486" s="851"/>
    </row>
    <row r="4487" spans="2:31" s="256" customFormat="1" ht="17.100000000000001" customHeight="1" x14ac:dyDescent="0.15">
      <c r="B4487" s="562" t="s">
        <v>29</v>
      </c>
      <c r="C4487" s="831" t="s">
        <v>267</v>
      </c>
      <c r="D4487" s="832"/>
      <c r="E4487" s="260" t="s">
        <v>554</v>
      </c>
      <c r="F4487" s="849"/>
      <c r="G4487" s="850"/>
      <c r="H4487" s="850"/>
      <c r="I4487" s="850"/>
      <c r="J4487" s="850"/>
      <c r="K4487" s="850"/>
      <c r="L4487" s="851"/>
      <c r="M4487" s="562" t="s">
        <v>29</v>
      </c>
      <c r="N4487" s="831" t="s">
        <v>267</v>
      </c>
      <c r="O4487" s="832"/>
      <c r="P4487" s="260" t="s">
        <v>554</v>
      </c>
      <c r="Q4487" s="849"/>
      <c r="R4487" s="850"/>
      <c r="S4487" s="850"/>
      <c r="T4487" s="850"/>
      <c r="U4487" s="850"/>
      <c r="V4487" s="850"/>
      <c r="W4487" s="851"/>
    </row>
    <row r="4488" spans="2:31" s="256" customFormat="1" ht="17.100000000000001" customHeight="1" x14ac:dyDescent="0.15">
      <c r="B4488" s="565"/>
      <c r="C4488" s="831" t="s">
        <v>268</v>
      </c>
      <c r="D4488" s="832"/>
      <c r="E4488" s="261" t="s">
        <v>551</v>
      </c>
      <c r="F4488" s="852"/>
      <c r="G4488" s="853"/>
      <c r="H4488" s="853"/>
      <c r="I4488" s="853"/>
      <c r="J4488" s="853"/>
      <c r="K4488" s="853"/>
      <c r="L4488" s="854"/>
      <c r="M4488" s="565"/>
      <c r="N4488" s="831" t="s">
        <v>268</v>
      </c>
      <c r="O4488" s="832"/>
      <c r="P4488" s="261" t="s">
        <v>551</v>
      </c>
      <c r="Q4488" s="852"/>
      <c r="R4488" s="853"/>
      <c r="S4488" s="853"/>
      <c r="T4488" s="853"/>
      <c r="U4488" s="853"/>
      <c r="V4488" s="853"/>
      <c r="W4488" s="854"/>
    </row>
    <row r="4489" spans="2:31" s="256" customFormat="1" ht="17.100000000000001" customHeight="1" x14ac:dyDescent="0.15">
      <c r="B4489" s="522" t="s">
        <v>7</v>
      </c>
      <c r="C4489" s="523"/>
      <c r="D4489" s="524"/>
      <c r="E4489" s="813" t="s">
        <v>1480</v>
      </c>
      <c r="F4489" s="814"/>
      <c r="G4489" s="814"/>
      <c r="H4489" s="814"/>
      <c r="I4489" s="814"/>
      <c r="J4489" s="814"/>
      <c r="K4489" s="814"/>
      <c r="L4489" s="815"/>
      <c r="M4489" s="522" t="s">
        <v>7</v>
      </c>
      <c r="N4489" s="523"/>
      <c r="O4489" s="524"/>
      <c r="P4489" s="813" t="s">
        <v>1350</v>
      </c>
      <c r="Q4489" s="814"/>
      <c r="R4489" s="814"/>
      <c r="S4489" s="814"/>
      <c r="T4489" s="814"/>
      <c r="U4489" s="814"/>
      <c r="V4489" s="814"/>
      <c r="W4489" s="815"/>
    </row>
    <row r="4490" spans="2:31" s="256" customFormat="1" ht="17.100000000000001" customHeight="1" x14ac:dyDescent="0.15">
      <c r="B4490" s="522" t="s">
        <v>46</v>
      </c>
      <c r="C4490" s="523"/>
      <c r="D4490" s="524"/>
      <c r="E4490" s="813" t="s">
        <v>516</v>
      </c>
      <c r="F4490" s="814"/>
      <c r="G4490" s="814"/>
      <c r="H4490" s="855"/>
      <c r="I4490" s="855"/>
      <c r="J4490" s="855"/>
      <c r="K4490" s="855"/>
      <c r="L4490" s="856"/>
      <c r="M4490" s="522" t="s">
        <v>46</v>
      </c>
      <c r="N4490" s="523"/>
      <c r="O4490" s="524"/>
      <c r="P4490" s="813" t="s">
        <v>516</v>
      </c>
      <c r="Q4490" s="814"/>
      <c r="R4490" s="814"/>
      <c r="S4490" s="855"/>
      <c r="T4490" s="855"/>
      <c r="U4490" s="855"/>
      <c r="V4490" s="855"/>
      <c r="W4490" s="856"/>
    </row>
    <row r="4491" spans="2:31" s="256" customFormat="1" ht="17.100000000000001" customHeight="1" x14ac:dyDescent="0.15">
      <c r="B4491" s="522" t="s">
        <v>270</v>
      </c>
      <c r="C4491" s="523"/>
      <c r="D4491" s="524"/>
      <c r="E4491" s="813" t="s">
        <v>516</v>
      </c>
      <c r="F4491" s="814"/>
      <c r="G4491" s="814"/>
      <c r="H4491" s="855"/>
      <c r="I4491" s="855"/>
      <c r="J4491" s="855"/>
      <c r="K4491" s="855"/>
      <c r="L4491" s="856"/>
      <c r="M4491" s="522" t="s">
        <v>270</v>
      </c>
      <c r="N4491" s="523"/>
      <c r="O4491" s="524"/>
      <c r="P4491" s="813" t="s">
        <v>516</v>
      </c>
      <c r="Q4491" s="814"/>
      <c r="R4491" s="814"/>
      <c r="S4491" s="855"/>
      <c r="T4491" s="855"/>
      <c r="U4491" s="855"/>
      <c r="V4491" s="855"/>
      <c r="W4491" s="856"/>
    </row>
    <row r="4492" spans="2:31" s="256" customFormat="1" ht="17.100000000000001" customHeight="1" x14ac:dyDescent="0.15">
      <c r="B4492" s="522" t="s">
        <v>289</v>
      </c>
      <c r="C4492" s="523"/>
      <c r="D4492" s="524"/>
      <c r="E4492" s="813" t="s">
        <v>555</v>
      </c>
      <c r="F4492" s="814"/>
      <c r="G4492" s="814"/>
      <c r="H4492" s="816" t="s">
        <v>8</v>
      </c>
      <c r="I4492" s="817"/>
      <c r="J4492" s="818"/>
      <c r="K4492" s="819"/>
      <c r="L4492" s="820"/>
      <c r="M4492" s="522" t="s">
        <v>289</v>
      </c>
      <c r="N4492" s="523"/>
      <c r="O4492" s="524"/>
      <c r="P4492" s="813" t="s">
        <v>555</v>
      </c>
      <c r="Q4492" s="814"/>
      <c r="R4492" s="814"/>
      <c r="S4492" s="816" t="s">
        <v>8</v>
      </c>
      <c r="T4492" s="817"/>
      <c r="U4492" s="818"/>
      <c r="V4492" s="819"/>
      <c r="W4492" s="820"/>
    </row>
    <row r="4493" spans="2:31" s="256" customFormat="1" ht="17.100000000000001" customHeight="1" x14ac:dyDescent="0.15">
      <c r="B4493" s="522" t="s">
        <v>567</v>
      </c>
      <c r="C4493" s="523"/>
      <c r="D4493" s="821" t="s">
        <v>1756</v>
      </c>
      <c r="E4493" s="822"/>
      <c r="F4493" s="822"/>
      <c r="G4493" s="822"/>
      <c r="H4493" s="822"/>
      <c r="I4493" s="822"/>
      <c r="J4493" s="822"/>
      <c r="K4493" s="822"/>
      <c r="L4493" s="823"/>
      <c r="M4493" s="522" t="s">
        <v>567</v>
      </c>
      <c r="N4493" s="523"/>
      <c r="O4493" s="821" t="s">
        <v>1759</v>
      </c>
      <c r="P4493" s="822"/>
      <c r="Q4493" s="822"/>
      <c r="R4493" s="822"/>
      <c r="S4493" s="822"/>
      <c r="T4493" s="822"/>
      <c r="U4493" s="822"/>
      <c r="V4493" s="822"/>
      <c r="W4493" s="823"/>
    </row>
    <row r="4494" spans="2:31" ht="15" customHeight="1" x14ac:dyDescent="0.15">
      <c r="B4494" s="263"/>
      <c r="C4494" s="824" t="s">
        <v>568</v>
      </c>
      <c r="D4494" s="825"/>
      <c r="E4494" s="825"/>
      <c r="F4494" s="825"/>
      <c r="G4494" s="825"/>
      <c r="H4494" s="825"/>
      <c r="I4494" s="825"/>
      <c r="J4494" s="825"/>
      <c r="K4494" s="825"/>
      <c r="L4494" s="825"/>
      <c r="M4494" s="263"/>
      <c r="N4494" s="263" t="s">
        <v>569</v>
      </c>
      <c r="O4494" s="263"/>
      <c r="P4494" s="263"/>
      <c r="Q4494" s="263"/>
      <c r="R4494" s="263"/>
      <c r="S4494" s="263"/>
      <c r="T4494" s="263"/>
      <c r="U4494" s="263"/>
      <c r="V4494" s="263"/>
      <c r="W4494" s="263"/>
      <c r="AA4494" s="256"/>
      <c r="AB4494" s="256"/>
      <c r="AC4494" s="256"/>
      <c r="AD4494" s="256"/>
      <c r="AE4494" s="256"/>
    </row>
    <row r="4495" spans="2:31" ht="15" customHeight="1" x14ac:dyDescent="0.15">
      <c r="B4495" s="263"/>
      <c r="C4495" s="826"/>
      <c r="D4495" s="826"/>
      <c r="E4495" s="826"/>
      <c r="F4495" s="826"/>
      <c r="G4495" s="826"/>
      <c r="H4495" s="826"/>
      <c r="I4495" s="826"/>
      <c r="J4495" s="826"/>
      <c r="K4495" s="826"/>
      <c r="L4495" s="826"/>
      <c r="M4495" s="263"/>
      <c r="N4495" s="263" t="s">
        <v>570</v>
      </c>
      <c r="O4495" s="263"/>
      <c r="P4495" s="263"/>
      <c r="Q4495" s="263"/>
      <c r="R4495" s="263"/>
      <c r="S4495" s="263"/>
      <c r="T4495" s="263"/>
      <c r="U4495" s="263"/>
      <c r="V4495" s="263"/>
      <c r="W4495" s="263"/>
      <c r="AA4495" s="256"/>
      <c r="AB4495" s="256"/>
      <c r="AC4495" s="256"/>
      <c r="AD4495" s="256"/>
      <c r="AE4495" s="256"/>
    </row>
    <row r="4496" spans="2:31" ht="15" customHeight="1" x14ac:dyDescent="0.15">
      <c r="C4496" s="263" t="s">
        <v>571</v>
      </c>
      <c r="N4496" s="264" t="s">
        <v>517</v>
      </c>
      <c r="O4496" s="264"/>
      <c r="P4496" s="264"/>
      <c r="Q4496" s="264"/>
      <c r="R4496" s="264"/>
      <c r="S4496" s="264"/>
      <c r="T4496" s="264"/>
      <c r="U4496" s="264"/>
      <c r="V4496" s="264"/>
      <c r="AA4496" s="256"/>
      <c r="AB4496" s="256"/>
      <c r="AC4496" s="256"/>
      <c r="AD4496" s="256"/>
      <c r="AE4496" s="256"/>
    </row>
    <row r="4497" spans="2:31" ht="15" customHeight="1" x14ac:dyDescent="0.15">
      <c r="C4497" s="263" t="s">
        <v>573</v>
      </c>
      <c r="N4497" s="264" t="s">
        <v>572</v>
      </c>
      <c r="O4497" s="264"/>
      <c r="P4497" s="264"/>
      <c r="Q4497" s="264"/>
      <c r="R4497" s="264"/>
      <c r="S4497" s="264"/>
      <c r="T4497" s="264"/>
      <c r="U4497" s="264"/>
      <c r="V4497" s="264"/>
      <c r="AA4497" s="256"/>
      <c r="AB4497" s="256"/>
      <c r="AC4497" s="256"/>
      <c r="AD4497" s="256"/>
      <c r="AE4497" s="256"/>
    </row>
    <row r="4498" spans="2:31" x14ac:dyDescent="0.15">
      <c r="C4498" s="264" t="s">
        <v>542</v>
      </c>
      <c r="N4498" s="264" t="s">
        <v>450</v>
      </c>
      <c r="O4498" s="264"/>
      <c r="P4498" s="264"/>
      <c r="Q4498" s="264"/>
      <c r="R4498" s="264"/>
      <c r="S4498" s="264"/>
      <c r="T4498" s="264"/>
      <c r="U4498" s="264"/>
      <c r="V4498" s="264"/>
      <c r="AA4498" s="256"/>
      <c r="AB4498" s="256"/>
      <c r="AC4498" s="256"/>
      <c r="AD4498" s="256"/>
      <c r="AE4498" s="256"/>
    </row>
    <row r="4499" spans="2:31" x14ac:dyDescent="0.15">
      <c r="N4499" s="264"/>
      <c r="AA4499" s="256"/>
      <c r="AB4499" s="256"/>
      <c r="AC4499" s="256"/>
      <c r="AD4499" s="256"/>
      <c r="AE4499" s="256"/>
    </row>
    <row r="4500" spans="2:31" x14ac:dyDescent="0.15">
      <c r="N4500" s="264"/>
      <c r="AA4500" s="256"/>
      <c r="AB4500" s="256"/>
      <c r="AC4500" s="256"/>
      <c r="AD4500" s="256"/>
      <c r="AE4500" s="256"/>
    </row>
    <row r="4501" spans="2:31" ht="9" customHeight="1" x14ac:dyDescent="0.15">
      <c r="AA4501" s="256"/>
      <c r="AB4501" s="256"/>
      <c r="AC4501" s="256"/>
      <c r="AD4501" s="256"/>
      <c r="AE4501" s="256"/>
    </row>
    <row r="4502" spans="2:31" s="256" customFormat="1" ht="22.5" customHeight="1" x14ac:dyDescent="0.15">
      <c r="B4502" s="867" t="s">
        <v>563</v>
      </c>
      <c r="C4502" s="867"/>
      <c r="D4502" s="867"/>
      <c r="E4502" s="867"/>
      <c r="F4502" s="867"/>
      <c r="G4502" s="867"/>
      <c r="H4502" s="867"/>
      <c r="I4502" s="867"/>
      <c r="J4502" s="867"/>
      <c r="K4502" s="867"/>
      <c r="L4502" s="867"/>
      <c r="M4502" s="867"/>
      <c r="N4502" s="867"/>
      <c r="O4502" s="867"/>
      <c r="P4502" s="867"/>
      <c r="Q4502" s="867"/>
      <c r="R4502" s="867"/>
      <c r="S4502" s="867"/>
      <c r="T4502" s="867"/>
      <c r="U4502" s="867"/>
      <c r="V4502" s="867"/>
      <c r="W4502" s="867"/>
      <c r="Y4502" s="242" t="s">
        <v>551</v>
      </c>
    </row>
    <row r="4503" spans="2:31" s="256" customFormat="1" ht="20.100000000000001" customHeight="1" x14ac:dyDescent="0.15">
      <c r="B4503" s="258" t="s">
        <v>27</v>
      </c>
      <c r="C4503" s="258"/>
      <c r="D4503" s="868" t="str">
        <f>D4458</f>
        <v>ミネトンネル</v>
      </c>
      <c r="E4503" s="868"/>
      <c r="F4503" s="868"/>
      <c r="G4503" s="868"/>
      <c r="H4503" s="869" t="s">
        <v>28</v>
      </c>
      <c r="I4503" s="869"/>
      <c r="J4503" s="870" t="str">
        <f>J4458</f>
        <v>一般国道　316号</v>
      </c>
      <c r="K4503" s="870"/>
      <c r="L4503" s="870"/>
      <c r="M4503" s="871" t="s">
        <v>255</v>
      </c>
      <c r="N4503" s="871"/>
      <c r="O4503" s="871"/>
      <c r="P4503" s="872" t="str">
        <f>P4458</f>
        <v>株式会社ニュージェック</v>
      </c>
      <c r="Q4503" s="872"/>
      <c r="R4503" s="872"/>
      <c r="S4503" s="562" t="s">
        <v>220</v>
      </c>
      <c r="T4503" s="564"/>
      <c r="U4503" s="873">
        <f>U4458</f>
        <v>44294</v>
      </c>
      <c r="V4503" s="874"/>
      <c r="W4503" s="875"/>
      <c r="Y4503" s="242" t="s">
        <v>554</v>
      </c>
    </row>
    <row r="4504" spans="2:31" s="256" customFormat="1" ht="20.100000000000001" customHeight="1" x14ac:dyDescent="0.15">
      <c r="B4504" s="259" t="s">
        <v>0</v>
      </c>
      <c r="C4504" s="259"/>
      <c r="D4504" s="879" t="str">
        <f>D4459</f>
        <v>美祢トンネル</v>
      </c>
      <c r="E4504" s="879"/>
      <c r="F4504" s="879"/>
      <c r="G4504" s="879"/>
      <c r="H4504" s="541" t="s">
        <v>1</v>
      </c>
      <c r="I4504" s="541"/>
      <c r="J4504" s="870" t="str">
        <f>J4459</f>
        <v>宇部土木建築事務所</v>
      </c>
      <c r="K4504" s="870"/>
      <c r="L4504" s="870"/>
      <c r="M4504" s="871" t="s">
        <v>256</v>
      </c>
      <c r="N4504" s="871"/>
      <c r="O4504" s="871"/>
      <c r="P4504" s="872" t="str">
        <f>P4459</f>
        <v>石村　勝伸</v>
      </c>
      <c r="Q4504" s="872"/>
      <c r="R4504" s="872"/>
      <c r="S4504" s="705"/>
      <c r="T4504" s="706"/>
      <c r="U4504" s="876"/>
      <c r="V4504" s="877"/>
      <c r="W4504" s="878"/>
      <c r="Y4504" s="242" t="s">
        <v>54</v>
      </c>
    </row>
    <row r="4505" spans="2:31" s="256" customFormat="1" ht="20.100000000000001" customHeight="1" x14ac:dyDescent="0.15">
      <c r="B4505" s="861" t="s">
        <v>564</v>
      </c>
      <c r="C4505" s="839" t="s">
        <v>565</v>
      </c>
      <c r="D4505" s="883" t="s">
        <v>814</v>
      </c>
      <c r="E4505" s="884"/>
      <c r="F4505" s="846"/>
      <c r="G4505" s="847"/>
      <c r="H4505" s="847"/>
      <c r="I4505" s="847"/>
      <c r="J4505" s="847"/>
      <c r="K4505" s="847"/>
      <c r="L4505" s="848"/>
      <c r="M4505" s="861" t="s">
        <v>564</v>
      </c>
      <c r="N4505" s="839" t="s">
        <v>565</v>
      </c>
      <c r="O4505" s="883" t="s">
        <v>815</v>
      </c>
      <c r="P4505" s="884"/>
      <c r="Q4505" s="846"/>
      <c r="R4505" s="847"/>
      <c r="S4505" s="847"/>
      <c r="T4505" s="847"/>
      <c r="U4505" s="847"/>
      <c r="V4505" s="847"/>
      <c r="W4505" s="848"/>
      <c r="Y4505" s="242" t="s">
        <v>55</v>
      </c>
    </row>
    <row r="4506" spans="2:31" s="256" customFormat="1" ht="20.100000000000001" customHeight="1" x14ac:dyDescent="0.15">
      <c r="B4506" s="859"/>
      <c r="C4506" s="830"/>
      <c r="D4506" s="880"/>
      <c r="E4506" s="881"/>
      <c r="F4506" s="849"/>
      <c r="G4506" s="850"/>
      <c r="H4506" s="850"/>
      <c r="I4506" s="850"/>
      <c r="J4506" s="850"/>
      <c r="K4506" s="850"/>
      <c r="L4506" s="851"/>
      <c r="M4506" s="859"/>
      <c r="N4506" s="830"/>
      <c r="O4506" s="880"/>
      <c r="P4506" s="881"/>
      <c r="Q4506" s="849"/>
      <c r="R4506" s="850"/>
      <c r="S4506" s="850"/>
      <c r="T4506" s="850"/>
      <c r="U4506" s="850"/>
      <c r="V4506" s="850"/>
      <c r="W4506" s="851"/>
    </row>
    <row r="4507" spans="2:31" s="256" customFormat="1" ht="20.100000000000001" customHeight="1" x14ac:dyDescent="0.15">
      <c r="B4507" s="859"/>
      <c r="C4507" s="839" t="s">
        <v>2</v>
      </c>
      <c r="D4507" s="842">
        <v>4</v>
      </c>
      <c r="E4507" s="843"/>
      <c r="F4507" s="849"/>
      <c r="G4507" s="850"/>
      <c r="H4507" s="850"/>
      <c r="I4507" s="850"/>
      <c r="J4507" s="850"/>
      <c r="K4507" s="850"/>
      <c r="L4507" s="851"/>
      <c r="M4507" s="859"/>
      <c r="N4507" s="839" t="s">
        <v>2</v>
      </c>
      <c r="O4507" s="842">
        <v>1</v>
      </c>
      <c r="P4507" s="843"/>
      <c r="Q4507" s="849"/>
      <c r="R4507" s="850"/>
      <c r="S4507" s="850"/>
      <c r="T4507" s="850"/>
      <c r="U4507" s="850"/>
      <c r="V4507" s="850"/>
      <c r="W4507" s="851"/>
    </row>
    <row r="4508" spans="2:31" s="256" customFormat="1" ht="20.100000000000001" customHeight="1" x14ac:dyDescent="0.15">
      <c r="B4508" s="860"/>
      <c r="C4508" s="830"/>
      <c r="D4508" s="844"/>
      <c r="E4508" s="845"/>
      <c r="F4508" s="849"/>
      <c r="G4508" s="850"/>
      <c r="H4508" s="850"/>
      <c r="I4508" s="850"/>
      <c r="J4508" s="850"/>
      <c r="K4508" s="850"/>
      <c r="L4508" s="851"/>
      <c r="M4508" s="860"/>
      <c r="N4508" s="830"/>
      <c r="O4508" s="844"/>
      <c r="P4508" s="845"/>
      <c r="Q4508" s="849"/>
      <c r="R4508" s="850"/>
      <c r="S4508" s="850"/>
      <c r="T4508" s="850"/>
      <c r="U4508" s="850"/>
      <c r="V4508" s="850"/>
      <c r="W4508" s="851"/>
    </row>
    <row r="4509" spans="2:31" s="256" customFormat="1" ht="17.100000000000001" customHeight="1" x14ac:dyDescent="0.15">
      <c r="B4509" s="574" t="s">
        <v>566</v>
      </c>
      <c r="C4509" s="574" t="s">
        <v>3</v>
      </c>
      <c r="D4509" s="842" t="s">
        <v>331</v>
      </c>
      <c r="E4509" s="843"/>
      <c r="F4509" s="849"/>
      <c r="G4509" s="850"/>
      <c r="H4509" s="850"/>
      <c r="I4509" s="850"/>
      <c r="J4509" s="850"/>
      <c r="K4509" s="850"/>
      <c r="L4509" s="851"/>
      <c r="M4509" s="574" t="s">
        <v>566</v>
      </c>
      <c r="N4509" s="574" t="s">
        <v>3</v>
      </c>
      <c r="O4509" s="842" t="s">
        <v>534</v>
      </c>
      <c r="P4509" s="843"/>
      <c r="Q4509" s="849"/>
      <c r="R4509" s="850"/>
      <c r="S4509" s="850"/>
      <c r="T4509" s="850"/>
      <c r="U4509" s="850"/>
      <c r="V4509" s="850"/>
      <c r="W4509" s="851"/>
      <c r="AA4509" s="257"/>
      <c r="AB4509" s="257"/>
      <c r="AC4509" s="257"/>
      <c r="AD4509" s="257"/>
      <c r="AE4509" s="257"/>
    </row>
    <row r="4510" spans="2:31" s="256" customFormat="1" ht="17.100000000000001" customHeight="1" x14ac:dyDescent="0.15">
      <c r="B4510" s="574"/>
      <c r="C4510" s="574"/>
      <c r="D4510" s="844"/>
      <c r="E4510" s="845"/>
      <c r="F4510" s="849"/>
      <c r="G4510" s="850"/>
      <c r="H4510" s="850"/>
      <c r="I4510" s="850"/>
      <c r="J4510" s="850"/>
      <c r="K4510" s="850"/>
      <c r="L4510" s="851"/>
      <c r="M4510" s="574"/>
      <c r="N4510" s="574"/>
      <c r="O4510" s="844"/>
      <c r="P4510" s="845"/>
      <c r="Q4510" s="849"/>
      <c r="R4510" s="850"/>
      <c r="S4510" s="850"/>
      <c r="T4510" s="850"/>
      <c r="U4510" s="850"/>
      <c r="V4510" s="850"/>
      <c r="W4510" s="851"/>
      <c r="AA4510" s="257"/>
      <c r="AB4510" s="257"/>
      <c r="AC4510" s="257"/>
      <c r="AD4510" s="257"/>
      <c r="AE4510" s="257"/>
    </row>
    <row r="4511" spans="2:31" s="256" customFormat="1" ht="17.100000000000001" customHeight="1" x14ac:dyDescent="0.15">
      <c r="B4511" s="574"/>
      <c r="C4511" s="574" t="s">
        <v>4</v>
      </c>
      <c r="D4511" s="842" t="s">
        <v>354</v>
      </c>
      <c r="E4511" s="843"/>
      <c r="F4511" s="849"/>
      <c r="G4511" s="850"/>
      <c r="H4511" s="850"/>
      <c r="I4511" s="850"/>
      <c r="J4511" s="850"/>
      <c r="K4511" s="850"/>
      <c r="L4511" s="851"/>
      <c r="M4511" s="574"/>
      <c r="N4511" s="574" t="s">
        <v>4</v>
      </c>
      <c r="O4511" s="842" t="s">
        <v>485</v>
      </c>
      <c r="P4511" s="843"/>
      <c r="Q4511" s="849"/>
      <c r="R4511" s="850"/>
      <c r="S4511" s="850"/>
      <c r="T4511" s="850"/>
      <c r="U4511" s="850"/>
      <c r="V4511" s="850"/>
      <c r="W4511" s="851"/>
      <c r="AA4511" s="257"/>
      <c r="AB4511" s="257"/>
      <c r="AC4511" s="257"/>
      <c r="AD4511" s="257"/>
      <c r="AE4511" s="257"/>
    </row>
    <row r="4512" spans="2:31" s="256" customFormat="1" ht="17.100000000000001" customHeight="1" x14ac:dyDescent="0.15">
      <c r="B4512" s="574"/>
      <c r="C4512" s="574"/>
      <c r="D4512" s="844"/>
      <c r="E4512" s="845"/>
      <c r="F4512" s="849"/>
      <c r="G4512" s="850"/>
      <c r="H4512" s="850"/>
      <c r="I4512" s="850"/>
      <c r="J4512" s="850"/>
      <c r="K4512" s="850"/>
      <c r="L4512" s="851"/>
      <c r="M4512" s="574"/>
      <c r="N4512" s="574"/>
      <c r="O4512" s="844"/>
      <c r="P4512" s="845"/>
      <c r="Q4512" s="849"/>
      <c r="R4512" s="850"/>
      <c r="S4512" s="850"/>
      <c r="T4512" s="850"/>
      <c r="U4512" s="850"/>
      <c r="V4512" s="850"/>
      <c r="W4512" s="851"/>
      <c r="AA4512" s="257"/>
      <c r="AB4512" s="257"/>
      <c r="AC4512" s="257"/>
      <c r="AD4512" s="257"/>
      <c r="AE4512" s="257"/>
    </row>
    <row r="4513" spans="2:31" s="256" customFormat="1" ht="17.100000000000001" customHeight="1" x14ac:dyDescent="0.15">
      <c r="B4513" s="522" t="s">
        <v>5</v>
      </c>
      <c r="C4513" s="524"/>
      <c r="D4513" s="827" t="s">
        <v>332</v>
      </c>
      <c r="E4513" s="828"/>
      <c r="F4513" s="849"/>
      <c r="G4513" s="850"/>
      <c r="H4513" s="850"/>
      <c r="I4513" s="850"/>
      <c r="J4513" s="850"/>
      <c r="K4513" s="850"/>
      <c r="L4513" s="851"/>
      <c r="M4513" s="522" t="s">
        <v>5</v>
      </c>
      <c r="N4513" s="524"/>
      <c r="O4513" s="827" t="s">
        <v>332</v>
      </c>
      <c r="P4513" s="828"/>
      <c r="Q4513" s="849"/>
      <c r="R4513" s="850"/>
      <c r="S4513" s="850"/>
      <c r="T4513" s="850"/>
      <c r="U4513" s="850"/>
      <c r="V4513" s="850"/>
      <c r="W4513" s="851"/>
      <c r="AA4513" s="257"/>
      <c r="AB4513" s="257"/>
      <c r="AC4513" s="257"/>
      <c r="AD4513" s="257"/>
      <c r="AE4513" s="257"/>
    </row>
    <row r="4514" spans="2:31" s="256" customFormat="1" ht="17.100000000000001" customHeight="1" x14ac:dyDescent="0.15">
      <c r="B4514" s="522" t="s">
        <v>6</v>
      </c>
      <c r="C4514" s="524"/>
      <c r="D4514" s="844" t="s">
        <v>532</v>
      </c>
      <c r="E4514" s="845"/>
      <c r="F4514" s="849"/>
      <c r="G4514" s="850"/>
      <c r="H4514" s="850"/>
      <c r="I4514" s="850"/>
      <c r="J4514" s="850"/>
      <c r="K4514" s="850"/>
      <c r="L4514" s="851"/>
      <c r="M4514" s="522" t="s">
        <v>6</v>
      </c>
      <c r="N4514" s="524"/>
      <c r="O4514" s="844" t="s">
        <v>338</v>
      </c>
      <c r="P4514" s="845"/>
      <c r="Q4514" s="849"/>
      <c r="R4514" s="850"/>
      <c r="S4514" s="850"/>
      <c r="T4514" s="850"/>
      <c r="U4514" s="850"/>
      <c r="V4514" s="850"/>
      <c r="W4514" s="851"/>
    </row>
    <row r="4515" spans="2:31" s="256" customFormat="1" ht="17.100000000000001" customHeight="1" x14ac:dyDescent="0.15">
      <c r="B4515" s="562" t="s">
        <v>29</v>
      </c>
      <c r="C4515" s="831" t="s">
        <v>267</v>
      </c>
      <c r="D4515" s="832"/>
      <c r="E4515" s="260"/>
      <c r="F4515" s="849"/>
      <c r="G4515" s="850"/>
      <c r="H4515" s="850"/>
      <c r="I4515" s="850"/>
      <c r="J4515" s="850"/>
      <c r="K4515" s="850"/>
      <c r="L4515" s="851"/>
      <c r="M4515" s="562" t="s">
        <v>29</v>
      </c>
      <c r="N4515" s="831" t="s">
        <v>267</v>
      </c>
      <c r="O4515" s="832"/>
      <c r="P4515" s="260"/>
      <c r="Q4515" s="849"/>
      <c r="R4515" s="850"/>
      <c r="S4515" s="850"/>
      <c r="T4515" s="850"/>
      <c r="U4515" s="850"/>
      <c r="V4515" s="850"/>
      <c r="W4515" s="851"/>
    </row>
    <row r="4516" spans="2:31" s="256" customFormat="1" ht="17.100000000000001" customHeight="1" x14ac:dyDescent="0.15">
      <c r="B4516" s="565"/>
      <c r="C4516" s="831" t="s">
        <v>268</v>
      </c>
      <c r="D4516" s="832"/>
      <c r="E4516" s="261" t="s">
        <v>551</v>
      </c>
      <c r="F4516" s="852"/>
      <c r="G4516" s="853"/>
      <c r="H4516" s="853"/>
      <c r="I4516" s="853"/>
      <c r="J4516" s="853"/>
      <c r="K4516" s="853"/>
      <c r="L4516" s="854"/>
      <c r="M4516" s="565"/>
      <c r="N4516" s="831" t="s">
        <v>268</v>
      </c>
      <c r="O4516" s="832"/>
      <c r="P4516" s="261" t="s">
        <v>551</v>
      </c>
      <c r="Q4516" s="852"/>
      <c r="R4516" s="853"/>
      <c r="S4516" s="853"/>
      <c r="T4516" s="853"/>
      <c r="U4516" s="853"/>
      <c r="V4516" s="853"/>
      <c r="W4516" s="854"/>
    </row>
    <row r="4517" spans="2:31" s="256" customFormat="1" ht="17.100000000000001" customHeight="1" x14ac:dyDescent="0.15">
      <c r="B4517" s="522" t="s">
        <v>7</v>
      </c>
      <c r="C4517" s="523"/>
      <c r="D4517" s="524"/>
      <c r="E4517" s="833" t="s">
        <v>1344</v>
      </c>
      <c r="F4517" s="857"/>
      <c r="G4517" s="857"/>
      <c r="H4517" s="857"/>
      <c r="I4517" s="857"/>
      <c r="J4517" s="857"/>
      <c r="K4517" s="857"/>
      <c r="L4517" s="858"/>
      <c r="M4517" s="522" t="s">
        <v>7</v>
      </c>
      <c r="N4517" s="523"/>
      <c r="O4517" s="524"/>
      <c r="P4517" s="833" t="s">
        <v>1186</v>
      </c>
      <c r="Q4517" s="834"/>
      <c r="R4517" s="834"/>
      <c r="S4517" s="834"/>
      <c r="T4517" s="834"/>
      <c r="U4517" s="834"/>
      <c r="V4517" s="834"/>
      <c r="W4517" s="835"/>
    </row>
    <row r="4518" spans="2:31" s="256" customFormat="1" ht="17.100000000000001" customHeight="1" x14ac:dyDescent="0.15">
      <c r="B4518" s="522" t="s">
        <v>46</v>
      </c>
      <c r="C4518" s="523"/>
      <c r="D4518" s="524"/>
      <c r="E4518" s="813" t="s">
        <v>516</v>
      </c>
      <c r="F4518" s="814"/>
      <c r="G4518" s="814"/>
      <c r="H4518" s="855"/>
      <c r="I4518" s="855"/>
      <c r="J4518" s="855"/>
      <c r="K4518" s="855"/>
      <c r="L4518" s="856"/>
      <c r="M4518" s="522" t="s">
        <v>46</v>
      </c>
      <c r="N4518" s="523"/>
      <c r="O4518" s="524"/>
      <c r="P4518" s="813" t="s">
        <v>1187</v>
      </c>
      <c r="Q4518" s="814"/>
      <c r="R4518" s="814"/>
      <c r="S4518" s="814"/>
      <c r="T4518" s="814"/>
      <c r="U4518" s="814"/>
      <c r="V4518" s="814"/>
      <c r="W4518" s="815"/>
    </row>
    <row r="4519" spans="2:31" s="256" customFormat="1" ht="17.100000000000001" customHeight="1" x14ac:dyDescent="0.15">
      <c r="B4519" s="522" t="s">
        <v>270</v>
      </c>
      <c r="C4519" s="523"/>
      <c r="D4519" s="524"/>
      <c r="E4519" s="813" t="s">
        <v>516</v>
      </c>
      <c r="F4519" s="814"/>
      <c r="G4519" s="814"/>
      <c r="H4519" s="855"/>
      <c r="I4519" s="855"/>
      <c r="J4519" s="855"/>
      <c r="K4519" s="855"/>
      <c r="L4519" s="856"/>
      <c r="M4519" s="522" t="s">
        <v>270</v>
      </c>
      <c r="N4519" s="523"/>
      <c r="O4519" s="524"/>
      <c r="P4519" s="813" t="s">
        <v>516</v>
      </c>
      <c r="Q4519" s="814"/>
      <c r="R4519" s="814"/>
      <c r="S4519" s="814"/>
      <c r="T4519" s="814"/>
      <c r="U4519" s="814"/>
      <c r="V4519" s="814"/>
      <c r="W4519" s="815"/>
    </row>
    <row r="4520" spans="2:31" s="256" customFormat="1" ht="17.100000000000001" customHeight="1" x14ac:dyDescent="0.15">
      <c r="B4520" s="522" t="s">
        <v>289</v>
      </c>
      <c r="C4520" s="523"/>
      <c r="D4520" s="524"/>
      <c r="E4520" s="813" t="s">
        <v>555</v>
      </c>
      <c r="F4520" s="814"/>
      <c r="G4520" s="814"/>
      <c r="H4520" s="816" t="s">
        <v>8</v>
      </c>
      <c r="I4520" s="817"/>
      <c r="J4520" s="818"/>
      <c r="K4520" s="819"/>
      <c r="L4520" s="820"/>
      <c r="M4520" s="522" t="s">
        <v>289</v>
      </c>
      <c r="N4520" s="523"/>
      <c r="O4520" s="524"/>
      <c r="P4520" s="862" t="s">
        <v>552</v>
      </c>
      <c r="Q4520" s="863"/>
      <c r="R4520" s="864"/>
      <c r="S4520" s="816" t="s">
        <v>8</v>
      </c>
      <c r="T4520" s="817"/>
      <c r="U4520" s="818"/>
      <c r="V4520" s="819"/>
      <c r="W4520" s="820"/>
    </row>
    <row r="4521" spans="2:31" s="256" customFormat="1" ht="17.100000000000001" customHeight="1" x14ac:dyDescent="0.15">
      <c r="B4521" s="565" t="s">
        <v>567</v>
      </c>
      <c r="C4521" s="566"/>
      <c r="D4521" s="836" t="s">
        <v>1766</v>
      </c>
      <c r="E4521" s="837"/>
      <c r="F4521" s="837"/>
      <c r="G4521" s="837"/>
      <c r="H4521" s="837"/>
      <c r="I4521" s="837"/>
      <c r="J4521" s="837"/>
      <c r="K4521" s="837"/>
      <c r="L4521" s="838"/>
      <c r="M4521" s="865" t="s">
        <v>567</v>
      </c>
      <c r="N4521" s="866"/>
      <c r="O4521" s="821" t="s">
        <v>1109</v>
      </c>
      <c r="P4521" s="822"/>
      <c r="Q4521" s="822"/>
      <c r="R4521" s="822"/>
      <c r="S4521" s="822"/>
      <c r="T4521" s="822"/>
      <c r="U4521" s="822"/>
      <c r="V4521" s="822"/>
      <c r="W4521" s="823"/>
    </row>
    <row r="4522" spans="2:31" s="256" customFormat="1" ht="20.100000000000001" customHeight="1" x14ac:dyDescent="0.15">
      <c r="B4522" s="861" t="s">
        <v>564</v>
      </c>
      <c r="C4522" s="839" t="s">
        <v>565</v>
      </c>
      <c r="D4522" s="883" t="s">
        <v>815</v>
      </c>
      <c r="E4522" s="884"/>
      <c r="F4522" s="846"/>
      <c r="G4522" s="847"/>
      <c r="H4522" s="847"/>
      <c r="I4522" s="847"/>
      <c r="J4522" s="847"/>
      <c r="K4522" s="847"/>
      <c r="L4522" s="848"/>
      <c r="M4522" s="861" t="s">
        <v>564</v>
      </c>
      <c r="N4522" s="839" t="s">
        <v>565</v>
      </c>
      <c r="O4522" s="883" t="s">
        <v>816</v>
      </c>
      <c r="P4522" s="884"/>
      <c r="Q4522" s="846"/>
      <c r="R4522" s="847"/>
      <c r="S4522" s="847"/>
      <c r="T4522" s="847"/>
      <c r="U4522" s="847"/>
      <c r="V4522" s="847"/>
      <c r="W4522" s="848"/>
    </row>
    <row r="4523" spans="2:31" s="256" customFormat="1" ht="20.100000000000001" customHeight="1" x14ac:dyDescent="0.15">
      <c r="B4523" s="859"/>
      <c r="C4523" s="830"/>
      <c r="D4523" s="880"/>
      <c r="E4523" s="881"/>
      <c r="F4523" s="849"/>
      <c r="G4523" s="850"/>
      <c r="H4523" s="850"/>
      <c r="I4523" s="850"/>
      <c r="J4523" s="850"/>
      <c r="K4523" s="850"/>
      <c r="L4523" s="851"/>
      <c r="M4523" s="859"/>
      <c r="N4523" s="830"/>
      <c r="O4523" s="880"/>
      <c r="P4523" s="881"/>
      <c r="Q4523" s="849"/>
      <c r="R4523" s="850"/>
      <c r="S4523" s="850"/>
      <c r="T4523" s="850"/>
      <c r="U4523" s="850"/>
      <c r="V4523" s="850"/>
      <c r="W4523" s="851"/>
    </row>
    <row r="4524" spans="2:31" s="256" customFormat="1" ht="20.100000000000001" customHeight="1" x14ac:dyDescent="0.15">
      <c r="B4524" s="859"/>
      <c r="C4524" s="839" t="s">
        <v>2</v>
      </c>
      <c r="D4524" s="842">
        <v>2</v>
      </c>
      <c r="E4524" s="843"/>
      <c r="F4524" s="849"/>
      <c r="G4524" s="850"/>
      <c r="H4524" s="850"/>
      <c r="I4524" s="850"/>
      <c r="J4524" s="850"/>
      <c r="K4524" s="850"/>
      <c r="L4524" s="851"/>
      <c r="M4524" s="859"/>
      <c r="N4524" s="839" t="s">
        <v>2</v>
      </c>
      <c r="O4524" s="842">
        <v>1</v>
      </c>
      <c r="P4524" s="843"/>
      <c r="Q4524" s="849"/>
      <c r="R4524" s="850"/>
      <c r="S4524" s="850"/>
      <c r="T4524" s="850"/>
      <c r="U4524" s="850"/>
      <c r="V4524" s="850"/>
      <c r="W4524" s="851"/>
    </row>
    <row r="4525" spans="2:31" s="256" customFormat="1" ht="20.100000000000001" customHeight="1" x14ac:dyDescent="0.15">
      <c r="B4525" s="860"/>
      <c r="C4525" s="830"/>
      <c r="D4525" s="844"/>
      <c r="E4525" s="845"/>
      <c r="F4525" s="849"/>
      <c r="G4525" s="850"/>
      <c r="H4525" s="850"/>
      <c r="I4525" s="850"/>
      <c r="J4525" s="850"/>
      <c r="K4525" s="850"/>
      <c r="L4525" s="851"/>
      <c r="M4525" s="860"/>
      <c r="N4525" s="830"/>
      <c r="O4525" s="844"/>
      <c r="P4525" s="845"/>
      <c r="Q4525" s="849"/>
      <c r="R4525" s="850"/>
      <c r="S4525" s="850"/>
      <c r="T4525" s="850"/>
      <c r="U4525" s="850"/>
      <c r="V4525" s="850"/>
      <c r="W4525" s="851"/>
    </row>
    <row r="4526" spans="2:31" s="256" customFormat="1" ht="17.100000000000001" customHeight="1" x14ac:dyDescent="0.15">
      <c r="B4526" s="574" t="s">
        <v>566</v>
      </c>
      <c r="C4526" s="574" t="s">
        <v>3</v>
      </c>
      <c r="D4526" s="842" t="s">
        <v>534</v>
      </c>
      <c r="E4526" s="843"/>
      <c r="F4526" s="849"/>
      <c r="G4526" s="850"/>
      <c r="H4526" s="850"/>
      <c r="I4526" s="850"/>
      <c r="J4526" s="850"/>
      <c r="K4526" s="850"/>
      <c r="L4526" s="851"/>
      <c r="M4526" s="574" t="s">
        <v>566</v>
      </c>
      <c r="N4526" s="574" t="s">
        <v>3</v>
      </c>
      <c r="O4526" s="842" t="s">
        <v>534</v>
      </c>
      <c r="P4526" s="843"/>
      <c r="Q4526" s="849"/>
      <c r="R4526" s="850"/>
      <c r="S4526" s="850"/>
      <c r="T4526" s="850"/>
      <c r="U4526" s="850"/>
      <c r="V4526" s="850"/>
      <c r="W4526" s="851"/>
    </row>
    <row r="4527" spans="2:31" s="256" customFormat="1" ht="17.100000000000001" customHeight="1" x14ac:dyDescent="0.15">
      <c r="B4527" s="574"/>
      <c r="C4527" s="574"/>
      <c r="D4527" s="844"/>
      <c r="E4527" s="845"/>
      <c r="F4527" s="849"/>
      <c r="G4527" s="850"/>
      <c r="H4527" s="850"/>
      <c r="I4527" s="850"/>
      <c r="J4527" s="850"/>
      <c r="K4527" s="850"/>
      <c r="L4527" s="851"/>
      <c r="M4527" s="574"/>
      <c r="N4527" s="574"/>
      <c r="O4527" s="844"/>
      <c r="P4527" s="845"/>
      <c r="Q4527" s="849"/>
      <c r="R4527" s="850"/>
      <c r="S4527" s="850"/>
      <c r="T4527" s="850"/>
      <c r="U4527" s="850"/>
      <c r="V4527" s="850"/>
      <c r="W4527" s="851"/>
    </row>
    <row r="4528" spans="2:31" s="256" customFormat="1" ht="17.100000000000001" customHeight="1" x14ac:dyDescent="0.15">
      <c r="B4528" s="574"/>
      <c r="C4528" s="574" t="s">
        <v>4</v>
      </c>
      <c r="D4528" s="842" t="s">
        <v>485</v>
      </c>
      <c r="E4528" s="843"/>
      <c r="F4528" s="849"/>
      <c r="G4528" s="850"/>
      <c r="H4528" s="850"/>
      <c r="I4528" s="850"/>
      <c r="J4528" s="850"/>
      <c r="K4528" s="850"/>
      <c r="L4528" s="851"/>
      <c r="M4528" s="574"/>
      <c r="N4528" s="574" t="s">
        <v>4</v>
      </c>
      <c r="O4528" s="842" t="s">
        <v>486</v>
      </c>
      <c r="P4528" s="843"/>
      <c r="Q4528" s="849"/>
      <c r="R4528" s="850"/>
      <c r="S4528" s="850"/>
      <c r="T4528" s="850"/>
      <c r="U4528" s="850"/>
      <c r="V4528" s="850"/>
      <c r="W4528" s="851"/>
    </row>
    <row r="4529" spans="2:31" s="256" customFormat="1" ht="17.100000000000001" customHeight="1" x14ac:dyDescent="0.15">
      <c r="B4529" s="574"/>
      <c r="C4529" s="574"/>
      <c r="D4529" s="844"/>
      <c r="E4529" s="845"/>
      <c r="F4529" s="849"/>
      <c r="G4529" s="850"/>
      <c r="H4529" s="850"/>
      <c r="I4529" s="850"/>
      <c r="J4529" s="850"/>
      <c r="K4529" s="850"/>
      <c r="L4529" s="851"/>
      <c r="M4529" s="574"/>
      <c r="N4529" s="574"/>
      <c r="O4529" s="844"/>
      <c r="P4529" s="845"/>
      <c r="Q4529" s="849"/>
      <c r="R4529" s="850"/>
      <c r="S4529" s="850"/>
      <c r="T4529" s="850"/>
      <c r="U4529" s="850"/>
      <c r="V4529" s="850"/>
      <c r="W4529" s="851"/>
    </row>
    <row r="4530" spans="2:31" s="256" customFormat="1" ht="17.100000000000001" customHeight="1" x14ac:dyDescent="0.15">
      <c r="B4530" s="522" t="s">
        <v>5</v>
      </c>
      <c r="C4530" s="524"/>
      <c r="D4530" s="827" t="s">
        <v>332</v>
      </c>
      <c r="E4530" s="828"/>
      <c r="F4530" s="849"/>
      <c r="G4530" s="850"/>
      <c r="H4530" s="850"/>
      <c r="I4530" s="850"/>
      <c r="J4530" s="850"/>
      <c r="K4530" s="850"/>
      <c r="L4530" s="851"/>
      <c r="M4530" s="522" t="s">
        <v>5</v>
      </c>
      <c r="N4530" s="524"/>
      <c r="O4530" s="827" t="s">
        <v>333</v>
      </c>
      <c r="P4530" s="828"/>
      <c r="Q4530" s="849"/>
      <c r="R4530" s="850"/>
      <c r="S4530" s="850"/>
      <c r="T4530" s="850"/>
      <c r="U4530" s="850"/>
      <c r="V4530" s="850"/>
      <c r="W4530" s="851"/>
    </row>
    <row r="4531" spans="2:31" s="256" customFormat="1" ht="17.100000000000001" customHeight="1" x14ac:dyDescent="0.15">
      <c r="B4531" s="522" t="s">
        <v>6</v>
      </c>
      <c r="C4531" s="524"/>
      <c r="D4531" s="844" t="s">
        <v>338</v>
      </c>
      <c r="E4531" s="845"/>
      <c r="F4531" s="849"/>
      <c r="G4531" s="850"/>
      <c r="H4531" s="850"/>
      <c r="I4531" s="850"/>
      <c r="J4531" s="850"/>
      <c r="K4531" s="850"/>
      <c r="L4531" s="851"/>
      <c r="M4531" s="522" t="s">
        <v>6</v>
      </c>
      <c r="N4531" s="524"/>
      <c r="O4531" s="844" t="s">
        <v>333</v>
      </c>
      <c r="P4531" s="845"/>
      <c r="Q4531" s="849"/>
      <c r="R4531" s="850"/>
      <c r="S4531" s="850"/>
      <c r="T4531" s="850"/>
      <c r="U4531" s="850"/>
      <c r="V4531" s="850"/>
      <c r="W4531" s="851"/>
    </row>
    <row r="4532" spans="2:31" s="256" customFormat="1" ht="17.100000000000001" customHeight="1" x14ac:dyDescent="0.15">
      <c r="B4532" s="562" t="s">
        <v>29</v>
      </c>
      <c r="C4532" s="831" t="s">
        <v>267</v>
      </c>
      <c r="D4532" s="832"/>
      <c r="E4532" s="260"/>
      <c r="F4532" s="849"/>
      <c r="G4532" s="850"/>
      <c r="H4532" s="850"/>
      <c r="I4532" s="850"/>
      <c r="J4532" s="850"/>
      <c r="K4532" s="850"/>
      <c r="L4532" s="851"/>
      <c r="M4532" s="562" t="s">
        <v>29</v>
      </c>
      <c r="N4532" s="831" t="s">
        <v>267</v>
      </c>
      <c r="O4532" s="832"/>
      <c r="P4532" s="260"/>
      <c r="Q4532" s="849"/>
      <c r="R4532" s="850"/>
      <c r="S4532" s="850"/>
      <c r="T4532" s="850"/>
      <c r="U4532" s="850"/>
      <c r="V4532" s="850"/>
      <c r="W4532" s="851"/>
    </row>
    <row r="4533" spans="2:31" s="256" customFormat="1" ht="17.100000000000001" customHeight="1" x14ac:dyDescent="0.15">
      <c r="B4533" s="565"/>
      <c r="C4533" s="831" t="s">
        <v>268</v>
      </c>
      <c r="D4533" s="832"/>
      <c r="E4533" s="261" t="s">
        <v>551</v>
      </c>
      <c r="F4533" s="852"/>
      <c r="G4533" s="853"/>
      <c r="H4533" s="853"/>
      <c r="I4533" s="853"/>
      <c r="J4533" s="853"/>
      <c r="K4533" s="853"/>
      <c r="L4533" s="854"/>
      <c r="M4533" s="565"/>
      <c r="N4533" s="831" t="s">
        <v>268</v>
      </c>
      <c r="O4533" s="832"/>
      <c r="P4533" s="261" t="s">
        <v>551</v>
      </c>
      <c r="Q4533" s="852"/>
      <c r="R4533" s="853"/>
      <c r="S4533" s="853"/>
      <c r="T4533" s="853"/>
      <c r="U4533" s="853"/>
      <c r="V4533" s="853"/>
      <c r="W4533" s="854"/>
    </row>
    <row r="4534" spans="2:31" s="256" customFormat="1" ht="17.100000000000001" customHeight="1" x14ac:dyDescent="0.15">
      <c r="B4534" s="522" t="s">
        <v>7</v>
      </c>
      <c r="C4534" s="523"/>
      <c r="D4534" s="524"/>
      <c r="E4534" s="833" t="s">
        <v>1237</v>
      </c>
      <c r="F4534" s="834"/>
      <c r="G4534" s="834"/>
      <c r="H4534" s="834"/>
      <c r="I4534" s="834"/>
      <c r="J4534" s="834"/>
      <c r="K4534" s="834"/>
      <c r="L4534" s="835"/>
      <c r="M4534" s="522" t="s">
        <v>7</v>
      </c>
      <c r="N4534" s="523"/>
      <c r="O4534" s="524"/>
      <c r="P4534" s="833" t="s">
        <v>1578</v>
      </c>
      <c r="Q4534" s="857"/>
      <c r="R4534" s="857"/>
      <c r="S4534" s="857"/>
      <c r="T4534" s="857"/>
      <c r="U4534" s="857"/>
      <c r="V4534" s="857"/>
      <c r="W4534" s="858"/>
    </row>
    <row r="4535" spans="2:31" s="256" customFormat="1" ht="17.100000000000001" customHeight="1" x14ac:dyDescent="0.15">
      <c r="B4535" s="522" t="s">
        <v>46</v>
      </c>
      <c r="C4535" s="523"/>
      <c r="D4535" s="524"/>
      <c r="E4535" s="813" t="s">
        <v>1351</v>
      </c>
      <c r="F4535" s="814"/>
      <c r="G4535" s="814"/>
      <c r="H4535" s="814"/>
      <c r="I4535" s="814"/>
      <c r="J4535" s="814"/>
      <c r="K4535" s="814"/>
      <c r="L4535" s="815"/>
      <c r="M4535" s="522" t="s">
        <v>46</v>
      </c>
      <c r="N4535" s="523"/>
      <c r="O4535" s="524"/>
      <c r="P4535" s="813" t="s">
        <v>1137</v>
      </c>
      <c r="Q4535" s="814"/>
      <c r="R4535" s="814"/>
      <c r="S4535" s="814"/>
      <c r="T4535" s="814"/>
      <c r="U4535" s="814"/>
      <c r="V4535" s="814"/>
      <c r="W4535" s="815"/>
    </row>
    <row r="4536" spans="2:31" s="256" customFormat="1" ht="17.100000000000001" customHeight="1" x14ac:dyDescent="0.15">
      <c r="B4536" s="522" t="s">
        <v>270</v>
      </c>
      <c r="C4536" s="523"/>
      <c r="D4536" s="524"/>
      <c r="E4536" s="813" t="s">
        <v>516</v>
      </c>
      <c r="F4536" s="814"/>
      <c r="G4536" s="814"/>
      <c r="H4536" s="814"/>
      <c r="I4536" s="814"/>
      <c r="J4536" s="814"/>
      <c r="K4536" s="814"/>
      <c r="L4536" s="815"/>
      <c r="M4536" s="522" t="s">
        <v>270</v>
      </c>
      <c r="N4536" s="523"/>
      <c r="O4536" s="524"/>
      <c r="P4536" s="813" t="s">
        <v>516</v>
      </c>
      <c r="Q4536" s="814"/>
      <c r="R4536" s="814"/>
      <c r="S4536" s="855"/>
      <c r="T4536" s="855"/>
      <c r="U4536" s="855"/>
      <c r="V4536" s="855"/>
      <c r="W4536" s="856"/>
    </row>
    <row r="4537" spans="2:31" s="256" customFormat="1" ht="17.100000000000001" customHeight="1" x14ac:dyDescent="0.15">
      <c r="B4537" s="522" t="s">
        <v>289</v>
      </c>
      <c r="C4537" s="523"/>
      <c r="D4537" s="524"/>
      <c r="E4537" s="862" t="s">
        <v>552</v>
      </c>
      <c r="F4537" s="863"/>
      <c r="G4537" s="864"/>
      <c r="H4537" s="816" t="s">
        <v>8</v>
      </c>
      <c r="I4537" s="817"/>
      <c r="J4537" s="818"/>
      <c r="K4537" s="819"/>
      <c r="L4537" s="820"/>
      <c r="M4537" s="522" t="s">
        <v>289</v>
      </c>
      <c r="N4537" s="523"/>
      <c r="O4537" s="524"/>
      <c r="P4537" s="813" t="s">
        <v>555</v>
      </c>
      <c r="Q4537" s="814"/>
      <c r="R4537" s="814"/>
      <c r="S4537" s="816" t="s">
        <v>8</v>
      </c>
      <c r="T4537" s="817"/>
      <c r="U4537" s="818"/>
      <c r="V4537" s="819"/>
      <c r="W4537" s="820"/>
    </row>
    <row r="4538" spans="2:31" s="256" customFormat="1" ht="17.100000000000001" customHeight="1" x14ac:dyDescent="0.15">
      <c r="B4538" s="865" t="s">
        <v>567</v>
      </c>
      <c r="C4538" s="866"/>
      <c r="D4538" s="821" t="s">
        <v>1109</v>
      </c>
      <c r="E4538" s="822"/>
      <c r="F4538" s="822"/>
      <c r="G4538" s="822"/>
      <c r="H4538" s="822"/>
      <c r="I4538" s="822"/>
      <c r="J4538" s="822"/>
      <c r="K4538" s="822"/>
      <c r="L4538" s="823"/>
      <c r="M4538" s="865" t="s">
        <v>567</v>
      </c>
      <c r="N4538" s="882"/>
      <c r="O4538" s="821" t="s">
        <v>1581</v>
      </c>
      <c r="P4538" s="822"/>
      <c r="Q4538" s="822"/>
      <c r="R4538" s="822"/>
      <c r="S4538" s="822"/>
      <c r="T4538" s="822"/>
      <c r="U4538" s="822"/>
      <c r="V4538" s="822"/>
      <c r="W4538" s="823"/>
    </row>
    <row r="4539" spans="2:31" ht="15" customHeight="1" x14ac:dyDescent="0.15">
      <c r="B4539" s="263"/>
      <c r="C4539" s="824" t="s">
        <v>568</v>
      </c>
      <c r="D4539" s="825"/>
      <c r="E4539" s="825"/>
      <c r="F4539" s="825"/>
      <c r="G4539" s="825"/>
      <c r="H4539" s="825"/>
      <c r="I4539" s="825"/>
      <c r="J4539" s="825"/>
      <c r="K4539" s="825"/>
      <c r="L4539" s="825"/>
      <c r="M4539" s="263"/>
      <c r="N4539" s="263" t="s">
        <v>569</v>
      </c>
      <c r="O4539" s="263"/>
      <c r="P4539" s="263"/>
      <c r="Q4539" s="263"/>
      <c r="R4539" s="263"/>
      <c r="S4539" s="263"/>
      <c r="T4539" s="263"/>
      <c r="U4539" s="263"/>
      <c r="V4539" s="263"/>
      <c r="W4539" s="263"/>
      <c r="AA4539" s="256"/>
      <c r="AB4539" s="256"/>
      <c r="AC4539" s="256"/>
      <c r="AD4539" s="256"/>
      <c r="AE4539" s="256"/>
    </row>
    <row r="4540" spans="2:31" ht="15" customHeight="1" x14ac:dyDescent="0.15">
      <c r="B4540" s="263"/>
      <c r="C4540" s="826"/>
      <c r="D4540" s="826"/>
      <c r="E4540" s="826"/>
      <c r="F4540" s="826"/>
      <c r="G4540" s="826"/>
      <c r="H4540" s="826"/>
      <c r="I4540" s="826"/>
      <c r="J4540" s="826"/>
      <c r="K4540" s="826"/>
      <c r="L4540" s="826"/>
      <c r="M4540" s="263"/>
      <c r="N4540" s="263" t="s">
        <v>570</v>
      </c>
      <c r="O4540" s="263"/>
      <c r="P4540" s="263"/>
      <c r="Q4540" s="263"/>
      <c r="R4540" s="263"/>
      <c r="S4540" s="263"/>
      <c r="T4540" s="263"/>
      <c r="U4540" s="263"/>
      <c r="V4540" s="263"/>
      <c r="W4540" s="263"/>
      <c r="AA4540" s="256"/>
      <c r="AB4540" s="256"/>
      <c r="AC4540" s="256"/>
      <c r="AD4540" s="256"/>
      <c r="AE4540" s="256"/>
    </row>
    <row r="4541" spans="2:31" ht="15" customHeight="1" x14ac:dyDescent="0.15">
      <c r="C4541" s="263" t="s">
        <v>571</v>
      </c>
      <c r="N4541" s="264" t="s">
        <v>517</v>
      </c>
      <c r="O4541" s="264"/>
      <c r="P4541" s="264"/>
      <c r="Q4541" s="264"/>
      <c r="R4541" s="264"/>
      <c r="S4541" s="264"/>
      <c r="T4541" s="264"/>
      <c r="U4541" s="264"/>
      <c r="V4541" s="264"/>
      <c r="AA4541" s="256"/>
      <c r="AB4541" s="256"/>
      <c r="AC4541" s="256"/>
      <c r="AD4541" s="256"/>
      <c r="AE4541" s="256"/>
    </row>
    <row r="4542" spans="2:31" ht="15" customHeight="1" x14ac:dyDescent="0.15">
      <c r="C4542" s="263" t="s">
        <v>573</v>
      </c>
      <c r="N4542" s="264" t="s">
        <v>572</v>
      </c>
      <c r="O4542" s="264"/>
      <c r="P4542" s="264"/>
      <c r="Q4542" s="264"/>
      <c r="R4542" s="264"/>
      <c r="S4542" s="264"/>
      <c r="T4542" s="264"/>
      <c r="U4542" s="264"/>
      <c r="V4542" s="264"/>
      <c r="AA4542" s="256"/>
      <c r="AB4542" s="256"/>
      <c r="AC4542" s="256"/>
      <c r="AD4542" s="256"/>
      <c r="AE4542" s="256"/>
    </row>
    <row r="4543" spans="2:31" x14ac:dyDescent="0.15">
      <c r="C4543" s="264" t="s">
        <v>542</v>
      </c>
      <c r="N4543" s="264" t="s">
        <v>450</v>
      </c>
      <c r="O4543" s="264"/>
      <c r="P4543" s="264"/>
      <c r="Q4543" s="264"/>
      <c r="R4543" s="264"/>
      <c r="S4543" s="264"/>
      <c r="T4543" s="264"/>
      <c r="U4543" s="264"/>
      <c r="V4543" s="264"/>
      <c r="AA4543" s="256"/>
      <c r="AB4543" s="256"/>
      <c r="AC4543" s="256"/>
      <c r="AD4543" s="256"/>
      <c r="AE4543" s="256"/>
    </row>
    <row r="4544" spans="2:31" x14ac:dyDescent="0.15">
      <c r="N4544" s="264"/>
      <c r="AA4544" s="256"/>
      <c r="AB4544" s="256"/>
      <c r="AC4544" s="256"/>
      <c r="AD4544" s="256"/>
      <c r="AE4544" s="256"/>
    </row>
    <row r="4545" spans="2:31" x14ac:dyDescent="0.15">
      <c r="N4545" s="264"/>
      <c r="AA4545" s="256"/>
      <c r="AB4545" s="256"/>
      <c r="AC4545" s="256"/>
      <c r="AD4545" s="256"/>
      <c r="AE4545" s="256"/>
    </row>
    <row r="4546" spans="2:31" ht="9" customHeight="1" x14ac:dyDescent="0.15">
      <c r="AA4546" s="256"/>
      <c r="AB4546" s="256"/>
      <c r="AC4546" s="256"/>
      <c r="AD4546" s="256"/>
      <c r="AE4546" s="256"/>
    </row>
    <row r="4547" spans="2:31" s="256" customFormat="1" ht="22.5" customHeight="1" x14ac:dyDescent="0.15">
      <c r="B4547" s="867" t="s">
        <v>563</v>
      </c>
      <c r="C4547" s="867"/>
      <c r="D4547" s="867"/>
      <c r="E4547" s="867"/>
      <c r="F4547" s="867"/>
      <c r="G4547" s="867"/>
      <c r="H4547" s="867"/>
      <c r="I4547" s="867"/>
      <c r="J4547" s="867"/>
      <c r="K4547" s="867"/>
      <c r="L4547" s="867"/>
      <c r="M4547" s="867"/>
      <c r="N4547" s="867"/>
      <c r="O4547" s="867"/>
      <c r="P4547" s="867"/>
      <c r="Q4547" s="867"/>
      <c r="R4547" s="867"/>
      <c r="S4547" s="867"/>
      <c r="T4547" s="867"/>
      <c r="U4547" s="867"/>
      <c r="V4547" s="867"/>
      <c r="W4547" s="867"/>
      <c r="Y4547" s="242" t="s">
        <v>551</v>
      </c>
    </row>
    <row r="4548" spans="2:31" s="256" customFormat="1" ht="20.100000000000001" customHeight="1" x14ac:dyDescent="0.15">
      <c r="B4548" s="258" t="s">
        <v>27</v>
      </c>
      <c r="C4548" s="258"/>
      <c r="D4548" s="868" t="str">
        <f>D4503</f>
        <v>ミネトンネル</v>
      </c>
      <c r="E4548" s="868"/>
      <c r="F4548" s="868"/>
      <c r="G4548" s="868"/>
      <c r="H4548" s="869" t="s">
        <v>28</v>
      </c>
      <c r="I4548" s="869"/>
      <c r="J4548" s="870" t="str">
        <f>J4503</f>
        <v>一般国道　316号</v>
      </c>
      <c r="K4548" s="870"/>
      <c r="L4548" s="870"/>
      <c r="M4548" s="871" t="s">
        <v>255</v>
      </c>
      <c r="N4548" s="871"/>
      <c r="O4548" s="871"/>
      <c r="P4548" s="872" t="str">
        <f>P4503</f>
        <v>株式会社ニュージェック</v>
      </c>
      <c r="Q4548" s="872"/>
      <c r="R4548" s="872"/>
      <c r="S4548" s="562" t="s">
        <v>220</v>
      </c>
      <c r="T4548" s="564"/>
      <c r="U4548" s="873">
        <f>U4503</f>
        <v>44294</v>
      </c>
      <c r="V4548" s="874"/>
      <c r="W4548" s="875"/>
      <c r="Y4548" s="242" t="s">
        <v>554</v>
      </c>
    </row>
    <row r="4549" spans="2:31" s="256" customFormat="1" ht="20.100000000000001" customHeight="1" x14ac:dyDescent="0.15">
      <c r="B4549" s="259" t="s">
        <v>0</v>
      </c>
      <c r="C4549" s="259"/>
      <c r="D4549" s="879" t="str">
        <f>D4504</f>
        <v>美祢トンネル</v>
      </c>
      <c r="E4549" s="879"/>
      <c r="F4549" s="879"/>
      <c r="G4549" s="879"/>
      <c r="H4549" s="541" t="s">
        <v>1</v>
      </c>
      <c r="I4549" s="541"/>
      <c r="J4549" s="870" t="str">
        <f>J4504</f>
        <v>宇部土木建築事務所</v>
      </c>
      <c r="K4549" s="870"/>
      <c r="L4549" s="870"/>
      <c r="M4549" s="871" t="s">
        <v>256</v>
      </c>
      <c r="N4549" s="871"/>
      <c r="O4549" s="871"/>
      <c r="P4549" s="872" t="str">
        <f>P4504</f>
        <v>石村　勝伸</v>
      </c>
      <c r="Q4549" s="872"/>
      <c r="R4549" s="872"/>
      <c r="S4549" s="705"/>
      <c r="T4549" s="706"/>
      <c r="U4549" s="876"/>
      <c r="V4549" s="877"/>
      <c r="W4549" s="878"/>
      <c r="Y4549" s="242" t="s">
        <v>54</v>
      </c>
    </row>
    <row r="4550" spans="2:31" s="256" customFormat="1" ht="20.100000000000001" customHeight="1" x14ac:dyDescent="0.15">
      <c r="B4550" s="861" t="s">
        <v>564</v>
      </c>
      <c r="C4550" s="839" t="s">
        <v>565</v>
      </c>
      <c r="D4550" s="883" t="s">
        <v>816</v>
      </c>
      <c r="E4550" s="884"/>
      <c r="F4550" s="846"/>
      <c r="G4550" s="847"/>
      <c r="H4550" s="847"/>
      <c r="I4550" s="847"/>
      <c r="J4550" s="847"/>
      <c r="K4550" s="847"/>
      <c r="L4550" s="848"/>
      <c r="M4550" s="861" t="s">
        <v>564</v>
      </c>
      <c r="N4550" s="839" t="s">
        <v>565</v>
      </c>
      <c r="O4550" s="883" t="s">
        <v>816</v>
      </c>
      <c r="P4550" s="884"/>
      <c r="Q4550" s="846"/>
      <c r="R4550" s="847"/>
      <c r="S4550" s="847"/>
      <c r="T4550" s="847"/>
      <c r="U4550" s="847"/>
      <c r="V4550" s="847"/>
      <c r="W4550" s="848"/>
      <c r="Y4550" s="242" t="s">
        <v>55</v>
      </c>
    </row>
    <row r="4551" spans="2:31" s="256" customFormat="1" ht="20.100000000000001" customHeight="1" x14ac:dyDescent="0.15">
      <c r="B4551" s="859"/>
      <c r="C4551" s="830"/>
      <c r="D4551" s="880"/>
      <c r="E4551" s="881"/>
      <c r="F4551" s="849"/>
      <c r="G4551" s="850"/>
      <c r="H4551" s="850"/>
      <c r="I4551" s="850"/>
      <c r="J4551" s="850"/>
      <c r="K4551" s="850"/>
      <c r="L4551" s="851"/>
      <c r="M4551" s="859"/>
      <c r="N4551" s="830"/>
      <c r="O4551" s="880"/>
      <c r="P4551" s="881"/>
      <c r="Q4551" s="849"/>
      <c r="R4551" s="850"/>
      <c r="S4551" s="850"/>
      <c r="T4551" s="850"/>
      <c r="U4551" s="850"/>
      <c r="V4551" s="850"/>
      <c r="W4551" s="851"/>
    </row>
    <row r="4552" spans="2:31" s="256" customFormat="1" ht="20.100000000000001" customHeight="1" x14ac:dyDescent="0.15">
      <c r="B4552" s="859"/>
      <c r="C4552" s="839" t="s">
        <v>2</v>
      </c>
      <c r="D4552" s="842">
        <v>2</v>
      </c>
      <c r="E4552" s="843"/>
      <c r="F4552" s="849"/>
      <c r="G4552" s="850"/>
      <c r="H4552" s="850"/>
      <c r="I4552" s="850"/>
      <c r="J4552" s="850"/>
      <c r="K4552" s="850"/>
      <c r="L4552" s="851"/>
      <c r="M4552" s="859"/>
      <c r="N4552" s="839" t="s">
        <v>2</v>
      </c>
      <c r="O4552" s="842">
        <v>3</v>
      </c>
      <c r="P4552" s="843"/>
      <c r="Q4552" s="849"/>
      <c r="R4552" s="850"/>
      <c r="S4552" s="850"/>
      <c r="T4552" s="850"/>
      <c r="U4552" s="850"/>
      <c r="V4552" s="850"/>
      <c r="W4552" s="851"/>
    </row>
    <row r="4553" spans="2:31" s="256" customFormat="1" ht="20.100000000000001" customHeight="1" x14ac:dyDescent="0.15">
      <c r="B4553" s="860"/>
      <c r="C4553" s="830"/>
      <c r="D4553" s="844"/>
      <c r="E4553" s="845"/>
      <c r="F4553" s="849"/>
      <c r="G4553" s="850"/>
      <c r="H4553" s="850"/>
      <c r="I4553" s="850"/>
      <c r="J4553" s="850"/>
      <c r="K4553" s="850"/>
      <c r="L4553" s="851"/>
      <c r="M4553" s="860"/>
      <c r="N4553" s="830"/>
      <c r="O4553" s="844"/>
      <c r="P4553" s="845"/>
      <c r="Q4553" s="849"/>
      <c r="R4553" s="850"/>
      <c r="S4553" s="850"/>
      <c r="T4553" s="850"/>
      <c r="U4553" s="850"/>
      <c r="V4553" s="850"/>
      <c r="W4553" s="851"/>
    </row>
    <row r="4554" spans="2:31" s="256" customFormat="1" ht="17.100000000000001" customHeight="1" x14ac:dyDescent="0.15">
      <c r="B4554" s="574" t="s">
        <v>566</v>
      </c>
      <c r="C4554" s="574" t="s">
        <v>3</v>
      </c>
      <c r="D4554" s="842" t="s">
        <v>331</v>
      </c>
      <c r="E4554" s="843"/>
      <c r="F4554" s="849"/>
      <c r="G4554" s="850"/>
      <c r="H4554" s="850"/>
      <c r="I4554" s="850"/>
      <c r="J4554" s="850"/>
      <c r="K4554" s="850"/>
      <c r="L4554" s="851"/>
      <c r="M4554" s="574" t="s">
        <v>566</v>
      </c>
      <c r="N4554" s="574" t="s">
        <v>3</v>
      </c>
      <c r="O4554" s="842" t="s">
        <v>331</v>
      </c>
      <c r="P4554" s="843"/>
      <c r="Q4554" s="849"/>
      <c r="R4554" s="850"/>
      <c r="S4554" s="850"/>
      <c r="T4554" s="850"/>
      <c r="U4554" s="850"/>
      <c r="V4554" s="850"/>
      <c r="W4554" s="851"/>
      <c r="AA4554" s="257"/>
      <c r="AB4554" s="257"/>
      <c r="AC4554" s="257"/>
      <c r="AD4554" s="257"/>
      <c r="AE4554" s="257"/>
    </row>
    <row r="4555" spans="2:31" s="256" customFormat="1" ht="17.100000000000001" customHeight="1" x14ac:dyDescent="0.15">
      <c r="B4555" s="574"/>
      <c r="C4555" s="574"/>
      <c r="D4555" s="844"/>
      <c r="E4555" s="845"/>
      <c r="F4555" s="849"/>
      <c r="G4555" s="850"/>
      <c r="H4555" s="850"/>
      <c r="I4555" s="850"/>
      <c r="J4555" s="850"/>
      <c r="K4555" s="850"/>
      <c r="L4555" s="851"/>
      <c r="M4555" s="574"/>
      <c r="N4555" s="574"/>
      <c r="O4555" s="844"/>
      <c r="P4555" s="845"/>
      <c r="Q4555" s="849"/>
      <c r="R4555" s="850"/>
      <c r="S4555" s="850"/>
      <c r="T4555" s="850"/>
      <c r="U4555" s="850"/>
      <c r="V4555" s="850"/>
      <c r="W4555" s="851"/>
      <c r="AA4555" s="257"/>
      <c r="AB4555" s="257"/>
      <c r="AC4555" s="257"/>
      <c r="AD4555" s="257"/>
      <c r="AE4555" s="257"/>
    </row>
    <row r="4556" spans="2:31" s="256" customFormat="1" ht="17.100000000000001" customHeight="1" x14ac:dyDescent="0.15">
      <c r="B4556" s="574"/>
      <c r="C4556" s="574" t="s">
        <v>4</v>
      </c>
      <c r="D4556" s="842" t="s">
        <v>354</v>
      </c>
      <c r="E4556" s="843"/>
      <c r="F4556" s="849"/>
      <c r="G4556" s="850"/>
      <c r="H4556" s="850"/>
      <c r="I4556" s="850"/>
      <c r="J4556" s="850"/>
      <c r="K4556" s="850"/>
      <c r="L4556" s="851"/>
      <c r="M4556" s="574"/>
      <c r="N4556" s="574" t="s">
        <v>4</v>
      </c>
      <c r="O4556" s="842" t="s">
        <v>355</v>
      </c>
      <c r="P4556" s="843"/>
      <c r="Q4556" s="849"/>
      <c r="R4556" s="850"/>
      <c r="S4556" s="850"/>
      <c r="T4556" s="850"/>
      <c r="U4556" s="850"/>
      <c r="V4556" s="850"/>
      <c r="W4556" s="851"/>
      <c r="AA4556" s="257"/>
      <c r="AB4556" s="257"/>
      <c r="AC4556" s="257"/>
      <c r="AD4556" s="257"/>
      <c r="AE4556" s="257"/>
    </row>
    <row r="4557" spans="2:31" s="256" customFormat="1" ht="17.100000000000001" customHeight="1" x14ac:dyDescent="0.15">
      <c r="B4557" s="574"/>
      <c r="C4557" s="574"/>
      <c r="D4557" s="844"/>
      <c r="E4557" s="845"/>
      <c r="F4557" s="849"/>
      <c r="G4557" s="850"/>
      <c r="H4557" s="850"/>
      <c r="I4557" s="850"/>
      <c r="J4557" s="850"/>
      <c r="K4557" s="850"/>
      <c r="L4557" s="851"/>
      <c r="M4557" s="574"/>
      <c r="N4557" s="574"/>
      <c r="O4557" s="844"/>
      <c r="P4557" s="845"/>
      <c r="Q4557" s="849"/>
      <c r="R4557" s="850"/>
      <c r="S4557" s="850"/>
      <c r="T4557" s="850"/>
      <c r="U4557" s="850"/>
      <c r="V4557" s="850"/>
      <c r="W4557" s="851"/>
      <c r="AA4557" s="257"/>
      <c r="AB4557" s="257"/>
      <c r="AC4557" s="257"/>
      <c r="AD4557" s="257"/>
      <c r="AE4557" s="257"/>
    </row>
    <row r="4558" spans="2:31" s="256" customFormat="1" ht="17.100000000000001" customHeight="1" x14ac:dyDescent="0.15">
      <c r="B4558" s="522" t="s">
        <v>5</v>
      </c>
      <c r="C4558" s="524"/>
      <c r="D4558" s="827" t="s">
        <v>332</v>
      </c>
      <c r="E4558" s="828"/>
      <c r="F4558" s="849"/>
      <c r="G4558" s="850"/>
      <c r="H4558" s="850"/>
      <c r="I4558" s="850"/>
      <c r="J4558" s="850"/>
      <c r="K4558" s="850"/>
      <c r="L4558" s="851"/>
      <c r="M4558" s="522" t="s">
        <v>5</v>
      </c>
      <c r="N4558" s="524"/>
      <c r="O4558" s="827" t="s">
        <v>332</v>
      </c>
      <c r="P4558" s="828"/>
      <c r="Q4558" s="849"/>
      <c r="R4558" s="850"/>
      <c r="S4558" s="850"/>
      <c r="T4558" s="850"/>
      <c r="U4558" s="850"/>
      <c r="V4558" s="850"/>
      <c r="W4558" s="851"/>
      <c r="AA4558" s="257"/>
      <c r="AB4558" s="257"/>
      <c r="AC4558" s="257"/>
      <c r="AD4558" s="257"/>
      <c r="AE4558" s="257"/>
    </row>
    <row r="4559" spans="2:31" s="256" customFormat="1" ht="17.100000000000001" customHeight="1" x14ac:dyDescent="0.15">
      <c r="B4559" s="522" t="s">
        <v>6</v>
      </c>
      <c r="C4559" s="524"/>
      <c r="D4559" s="844" t="s">
        <v>532</v>
      </c>
      <c r="E4559" s="845"/>
      <c r="F4559" s="849"/>
      <c r="G4559" s="850"/>
      <c r="H4559" s="850"/>
      <c r="I4559" s="850"/>
      <c r="J4559" s="850"/>
      <c r="K4559" s="850"/>
      <c r="L4559" s="851"/>
      <c r="M4559" s="522" t="s">
        <v>6</v>
      </c>
      <c r="N4559" s="524"/>
      <c r="O4559" s="844" t="s">
        <v>336</v>
      </c>
      <c r="P4559" s="845"/>
      <c r="Q4559" s="849"/>
      <c r="R4559" s="850"/>
      <c r="S4559" s="850"/>
      <c r="T4559" s="850"/>
      <c r="U4559" s="850"/>
      <c r="V4559" s="850"/>
      <c r="W4559" s="851"/>
    </row>
    <row r="4560" spans="2:31" s="256" customFormat="1" ht="17.100000000000001" customHeight="1" x14ac:dyDescent="0.15">
      <c r="B4560" s="562" t="s">
        <v>29</v>
      </c>
      <c r="C4560" s="831" t="s">
        <v>267</v>
      </c>
      <c r="D4560" s="832"/>
      <c r="E4560" s="260"/>
      <c r="F4560" s="849"/>
      <c r="G4560" s="850"/>
      <c r="H4560" s="850"/>
      <c r="I4560" s="850"/>
      <c r="J4560" s="850"/>
      <c r="K4560" s="850"/>
      <c r="L4560" s="851"/>
      <c r="M4560" s="562" t="s">
        <v>29</v>
      </c>
      <c r="N4560" s="831" t="s">
        <v>267</v>
      </c>
      <c r="O4560" s="832"/>
      <c r="P4560" s="260"/>
      <c r="Q4560" s="849"/>
      <c r="R4560" s="850"/>
      <c r="S4560" s="850"/>
      <c r="T4560" s="850"/>
      <c r="U4560" s="850"/>
      <c r="V4560" s="850"/>
      <c r="W4560" s="851"/>
    </row>
    <row r="4561" spans="2:23" s="256" customFormat="1" ht="17.100000000000001" customHeight="1" x14ac:dyDescent="0.15">
      <c r="B4561" s="565"/>
      <c r="C4561" s="831" t="s">
        <v>268</v>
      </c>
      <c r="D4561" s="832"/>
      <c r="E4561" s="261" t="s">
        <v>551</v>
      </c>
      <c r="F4561" s="852"/>
      <c r="G4561" s="853"/>
      <c r="H4561" s="853"/>
      <c r="I4561" s="853"/>
      <c r="J4561" s="853"/>
      <c r="K4561" s="853"/>
      <c r="L4561" s="854"/>
      <c r="M4561" s="565"/>
      <c r="N4561" s="831" t="s">
        <v>268</v>
      </c>
      <c r="O4561" s="832"/>
      <c r="P4561" s="261" t="s">
        <v>551</v>
      </c>
      <c r="Q4561" s="852"/>
      <c r="R4561" s="853"/>
      <c r="S4561" s="853"/>
      <c r="T4561" s="853"/>
      <c r="U4561" s="853"/>
      <c r="V4561" s="853"/>
      <c r="W4561" s="854"/>
    </row>
    <row r="4562" spans="2:23" s="256" customFormat="1" ht="17.100000000000001" customHeight="1" x14ac:dyDescent="0.15">
      <c r="B4562" s="522" t="s">
        <v>7</v>
      </c>
      <c r="C4562" s="523"/>
      <c r="D4562" s="524"/>
      <c r="E4562" s="833" t="s">
        <v>1579</v>
      </c>
      <c r="F4562" s="857"/>
      <c r="G4562" s="857"/>
      <c r="H4562" s="857"/>
      <c r="I4562" s="857"/>
      <c r="J4562" s="857"/>
      <c r="K4562" s="857"/>
      <c r="L4562" s="858"/>
      <c r="M4562" s="522" t="s">
        <v>7</v>
      </c>
      <c r="N4562" s="523"/>
      <c r="O4562" s="524"/>
      <c r="P4562" s="833" t="s">
        <v>1582</v>
      </c>
      <c r="Q4562" s="857"/>
      <c r="R4562" s="857"/>
      <c r="S4562" s="857"/>
      <c r="T4562" s="857"/>
      <c r="U4562" s="857"/>
      <c r="V4562" s="857"/>
      <c r="W4562" s="858"/>
    </row>
    <row r="4563" spans="2:23" s="256" customFormat="1" ht="17.100000000000001" customHeight="1" x14ac:dyDescent="0.15">
      <c r="B4563" s="522" t="s">
        <v>46</v>
      </c>
      <c r="C4563" s="523"/>
      <c r="D4563" s="524"/>
      <c r="E4563" s="813" t="s">
        <v>1580</v>
      </c>
      <c r="F4563" s="814"/>
      <c r="G4563" s="814"/>
      <c r="H4563" s="855"/>
      <c r="I4563" s="855"/>
      <c r="J4563" s="855"/>
      <c r="K4563" s="855"/>
      <c r="L4563" s="856"/>
      <c r="M4563" s="522" t="s">
        <v>46</v>
      </c>
      <c r="N4563" s="523"/>
      <c r="O4563" s="524"/>
      <c r="P4563" s="833" t="s">
        <v>1582</v>
      </c>
      <c r="Q4563" s="857"/>
      <c r="R4563" s="857"/>
      <c r="S4563" s="857"/>
      <c r="T4563" s="857"/>
      <c r="U4563" s="857"/>
      <c r="V4563" s="857"/>
      <c r="W4563" s="858"/>
    </row>
    <row r="4564" spans="2:23" s="256" customFormat="1" ht="17.100000000000001" customHeight="1" x14ac:dyDescent="0.15">
      <c r="B4564" s="522" t="s">
        <v>270</v>
      </c>
      <c r="C4564" s="523"/>
      <c r="D4564" s="524"/>
      <c r="E4564" s="813" t="s">
        <v>516</v>
      </c>
      <c r="F4564" s="814"/>
      <c r="G4564" s="814"/>
      <c r="H4564" s="855"/>
      <c r="I4564" s="855"/>
      <c r="J4564" s="855"/>
      <c r="K4564" s="855"/>
      <c r="L4564" s="856"/>
      <c r="M4564" s="522" t="s">
        <v>270</v>
      </c>
      <c r="N4564" s="523"/>
      <c r="O4564" s="524"/>
      <c r="P4564" s="813" t="s">
        <v>516</v>
      </c>
      <c r="Q4564" s="814"/>
      <c r="R4564" s="814"/>
      <c r="S4564" s="855"/>
      <c r="T4564" s="855"/>
      <c r="U4564" s="855"/>
      <c r="V4564" s="855"/>
      <c r="W4564" s="856"/>
    </row>
    <row r="4565" spans="2:23" s="256" customFormat="1" ht="17.100000000000001" customHeight="1" x14ac:dyDescent="0.15">
      <c r="B4565" s="522" t="s">
        <v>289</v>
      </c>
      <c r="C4565" s="523"/>
      <c r="D4565" s="524"/>
      <c r="E4565" s="813" t="s">
        <v>555</v>
      </c>
      <c r="F4565" s="814"/>
      <c r="G4565" s="814"/>
      <c r="H4565" s="816" t="s">
        <v>8</v>
      </c>
      <c r="I4565" s="817"/>
      <c r="J4565" s="818"/>
      <c r="K4565" s="819"/>
      <c r="L4565" s="820"/>
      <c r="M4565" s="522" t="s">
        <v>289</v>
      </c>
      <c r="N4565" s="523"/>
      <c r="O4565" s="524"/>
      <c r="P4565" s="813" t="s">
        <v>555</v>
      </c>
      <c r="Q4565" s="814"/>
      <c r="R4565" s="814"/>
      <c r="S4565" s="816" t="s">
        <v>8</v>
      </c>
      <c r="T4565" s="817"/>
      <c r="U4565" s="818"/>
      <c r="V4565" s="819"/>
      <c r="W4565" s="820"/>
    </row>
    <row r="4566" spans="2:23" s="256" customFormat="1" ht="17.100000000000001" customHeight="1" x14ac:dyDescent="0.15">
      <c r="B4566" s="565" t="s">
        <v>567</v>
      </c>
      <c r="C4566" s="566"/>
      <c r="D4566" s="836" t="s">
        <v>1767</v>
      </c>
      <c r="E4566" s="837"/>
      <c r="F4566" s="837"/>
      <c r="G4566" s="837"/>
      <c r="H4566" s="837"/>
      <c r="I4566" s="837"/>
      <c r="J4566" s="837"/>
      <c r="K4566" s="837"/>
      <c r="L4566" s="838"/>
      <c r="M4566" s="865" t="s">
        <v>567</v>
      </c>
      <c r="N4566" s="882"/>
      <c r="O4566" s="836" t="s">
        <v>1097</v>
      </c>
      <c r="P4566" s="837"/>
      <c r="Q4566" s="837"/>
      <c r="R4566" s="837"/>
      <c r="S4566" s="837"/>
      <c r="T4566" s="837"/>
      <c r="U4566" s="837"/>
      <c r="V4566" s="837"/>
      <c r="W4566" s="838"/>
    </row>
    <row r="4567" spans="2:23" s="256" customFormat="1" ht="20.100000000000001" customHeight="1" x14ac:dyDescent="0.15">
      <c r="B4567" s="861" t="s">
        <v>564</v>
      </c>
      <c r="C4567" s="839" t="s">
        <v>565</v>
      </c>
      <c r="D4567" s="883" t="s">
        <v>817</v>
      </c>
      <c r="E4567" s="884"/>
      <c r="F4567" s="846"/>
      <c r="G4567" s="847"/>
      <c r="H4567" s="847"/>
      <c r="I4567" s="847"/>
      <c r="J4567" s="847"/>
      <c r="K4567" s="847"/>
      <c r="L4567" s="848"/>
      <c r="M4567" s="861" t="s">
        <v>564</v>
      </c>
      <c r="N4567" s="839" t="s">
        <v>565</v>
      </c>
      <c r="O4567" s="883" t="s">
        <v>817</v>
      </c>
      <c r="P4567" s="884"/>
      <c r="Q4567" s="846"/>
      <c r="R4567" s="847"/>
      <c r="S4567" s="847"/>
      <c r="T4567" s="847"/>
      <c r="U4567" s="847"/>
      <c r="V4567" s="847"/>
      <c r="W4567" s="848"/>
    </row>
    <row r="4568" spans="2:23" s="256" customFormat="1" ht="20.100000000000001" customHeight="1" x14ac:dyDescent="0.15">
      <c r="B4568" s="859"/>
      <c r="C4568" s="830"/>
      <c r="D4568" s="880"/>
      <c r="E4568" s="881"/>
      <c r="F4568" s="849"/>
      <c r="G4568" s="850"/>
      <c r="H4568" s="850"/>
      <c r="I4568" s="850"/>
      <c r="J4568" s="850"/>
      <c r="K4568" s="850"/>
      <c r="L4568" s="851"/>
      <c r="M4568" s="859"/>
      <c r="N4568" s="830"/>
      <c r="O4568" s="880"/>
      <c r="P4568" s="881"/>
      <c r="Q4568" s="849"/>
      <c r="R4568" s="850"/>
      <c r="S4568" s="850"/>
      <c r="T4568" s="850"/>
      <c r="U4568" s="850"/>
      <c r="V4568" s="850"/>
      <c r="W4568" s="851"/>
    </row>
    <row r="4569" spans="2:23" s="256" customFormat="1" ht="20.100000000000001" customHeight="1" x14ac:dyDescent="0.15">
      <c r="B4569" s="859"/>
      <c r="C4569" s="839" t="s">
        <v>2</v>
      </c>
      <c r="D4569" s="842">
        <v>1</v>
      </c>
      <c r="E4569" s="843"/>
      <c r="F4569" s="849"/>
      <c r="G4569" s="850"/>
      <c r="H4569" s="850"/>
      <c r="I4569" s="850"/>
      <c r="J4569" s="850"/>
      <c r="K4569" s="850"/>
      <c r="L4569" s="851"/>
      <c r="M4569" s="859"/>
      <c r="N4569" s="839" t="s">
        <v>2</v>
      </c>
      <c r="O4569" s="842">
        <v>2</v>
      </c>
      <c r="P4569" s="843"/>
      <c r="Q4569" s="849"/>
      <c r="R4569" s="850"/>
      <c r="S4569" s="850"/>
      <c r="T4569" s="850"/>
      <c r="U4569" s="850"/>
      <c r="V4569" s="850"/>
      <c r="W4569" s="851"/>
    </row>
    <row r="4570" spans="2:23" s="256" customFormat="1" ht="20.100000000000001" customHeight="1" x14ac:dyDescent="0.15">
      <c r="B4570" s="860"/>
      <c r="C4570" s="830"/>
      <c r="D4570" s="844"/>
      <c r="E4570" s="845"/>
      <c r="F4570" s="849"/>
      <c r="G4570" s="850"/>
      <c r="H4570" s="850"/>
      <c r="I4570" s="850"/>
      <c r="J4570" s="850"/>
      <c r="K4570" s="850"/>
      <c r="L4570" s="851"/>
      <c r="M4570" s="860"/>
      <c r="N4570" s="830"/>
      <c r="O4570" s="844"/>
      <c r="P4570" s="845"/>
      <c r="Q4570" s="849"/>
      <c r="R4570" s="850"/>
      <c r="S4570" s="850"/>
      <c r="T4570" s="850"/>
      <c r="U4570" s="850"/>
      <c r="V4570" s="850"/>
      <c r="W4570" s="851"/>
    </row>
    <row r="4571" spans="2:23" s="256" customFormat="1" ht="17.100000000000001" customHeight="1" x14ac:dyDescent="0.15">
      <c r="B4571" s="574" t="s">
        <v>566</v>
      </c>
      <c r="C4571" s="574" t="s">
        <v>3</v>
      </c>
      <c r="D4571" s="842" t="s">
        <v>534</v>
      </c>
      <c r="E4571" s="843"/>
      <c r="F4571" s="849"/>
      <c r="G4571" s="850"/>
      <c r="H4571" s="850"/>
      <c r="I4571" s="850"/>
      <c r="J4571" s="850"/>
      <c r="K4571" s="850"/>
      <c r="L4571" s="851"/>
      <c r="M4571" s="574" t="s">
        <v>566</v>
      </c>
      <c r="N4571" s="574" t="s">
        <v>3</v>
      </c>
      <c r="O4571" s="842" t="s">
        <v>331</v>
      </c>
      <c r="P4571" s="843"/>
      <c r="Q4571" s="849"/>
      <c r="R4571" s="850"/>
      <c r="S4571" s="850"/>
      <c r="T4571" s="850"/>
      <c r="U4571" s="850"/>
      <c r="V4571" s="850"/>
      <c r="W4571" s="851"/>
    </row>
    <row r="4572" spans="2:23" s="256" customFormat="1" ht="17.100000000000001" customHeight="1" x14ac:dyDescent="0.15">
      <c r="B4572" s="574"/>
      <c r="C4572" s="574"/>
      <c r="D4572" s="844"/>
      <c r="E4572" s="845"/>
      <c r="F4572" s="849"/>
      <c r="G4572" s="850"/>
      <c r="H4572" s="850"/>
      <c r="I4572" s="850"/>
      <c r="J4572" s="850"/>
      <c r="K4572" s="850"/>
      <c r="L4572" s="851"/>
      <c r="M4572" s="574"/>
      <c r="N4572" s="574"/>
      <c r="O4572" s="844"/>
      <c r="P4572" s="845"/>
      <c r="Q4572" s="849"/>
      <c r="R4572" s="850"/>
      <c r="S4572" s="850"/>
      <c r="T4572" s="850"/>
      <c r="U4572" s="850"/>
      <c r="V4572" s="850"/>
      <c r="W4572" s="851"/>
    </row>
    <row r="4573" spans="2:23" s="256" customFormat="1" ht="17.100000000000001" customHeight="1" x14ac:dyDescent="0.15">
      <c r="B4573" s="574"/>
      <c r="C4573" s="574" t="s">
        <v>4</v>
      </c>
      <c r="D4573" s="842" t="s">
        <v>485</v>
      </c>
      <c r="E4573" s="843"/>
      <c r="F4573" s="849"/>
      <c r="G4573" s="850"/>
      <c r="H4573" s="850"/>
      <c r="I4573" s="850"/>
      <c r="J4573" s="850"/>
      <c r="K4573" s="850"/>
      <c r="L4573" s="851"/>
      <c r="M4573" s="574"/>
      <c r="N4573" s="574" t="s">
        <v>4</v>
      </c>
      <c r="O4573" s="842" t="s">
        <v>354</v>
      </c>
      <c r="P4573" s="843"/>
      <c r="Q4573" s="849"/>
      <c r="R4573" s="850"/>
      <c r="S4573" s="850"/>
      <c r="T4573" s="850"/>
      <c r="U4573" s="850"/>
      <c r="V4573" s="850"/>
      <c r="W4573" s="851"/>
    </row>
    <row r="4574" spans="2:23" s="256" customFormat="1" ht="17.100000000000001" customHeight="1" x14ac:dyDescent="0.15">
      <c r="B4574" s="574"/>
      <c r="C4574" s="574"/>
      <c r="D4574" s="844"/>
      <c r="E4574" s="845"/>
      <c r="F4574" s="849"/>
      <c r="G4574" s="850"/>
      <c r="H4574" s="850"/>
      <c r="I4574" s="850"/>
      <c r="J4574" s="850"/>
      <c r="K4574" s="850"/>
      <c r="L4574" s="851"/>
      <c r="M4574" s="574"/>
      <c r="N4574" s="574"/>
      <c r="O4574" s="844"/>
      <c r="P4574" s="845"/>
      <c r="Q4574" s="849"/>
      <c r="R4574" s="850"/>
      <c r="S4574" s="850"/>
      <c r="T4574" s="850"/>
      <c r="U4574" s="850"/>
      <c r="V4574" s="850"/>
      <c r="W4574" s="851"/>
    </row>
    <row r="4575" spans="2:23" s="256" customFormat="1" ht="17.100000000000001" customHeight="1" x14ac:dyDescent="0.15">
      <c r="B4575" s="522" t="s">
        <v>5</v>
      </c>
      <c r="C4575" s="524"/>
      <c r="D4575" s="827" t="s">
        <v>332</v>
      </c>
      <c r="E4575" s="828"/>
      <c r="F4575" s="849"/>
      <c r="G4575" s="850"/>
      <c r="H4575" s="850"/>
      <c r="I4575" s="850"/>
      <c r="J4575" s="850"/>
      <c r="K4575" s="850"/>
      <c r="L4575" s="851"/>
      <c r="M4575" s="522" t="s">
        <v>5</v>
      </c>
      <c r="N4575" s="524"/>
      <c r="O4575" s="827" t="s">
        <v>332</v>
      </c>
      <c r="P4575" s="828"/>
      <c r="Q4575" s="849"/>
      <c r="R4575" s="850"/>
      <c r="S4575" s="850"/>
      <c r="T4575" s="850"/>
      <c r="U4575" s="850"/>
      <c r="V4575" s="850"/>
      <c r="W4575" s="851"/>
    </row>
    <row r="4576" spans="2:23" s="256" customFormat="1" ht="17.100000000000001" customHeight="1" x14ac:dyDescent="0.15">
      <c r="B4576" s="522" t="s">
        <v>6</v>
      </c>
      <c r="C4576" s="524"/>
      <c r="D4576" s="844" t="s">
        <v>338</v>
      </c>
      <c r="E4576" s="845"/>
      <c r="F4576" s="849"/>
      <c r="G4576" s="850"/>
      <c r="H4576" s="850"/>
      <c r="I4576" s="850"/>
      <c r="J4576" s="850"/>
      <c r="K4576" s="850"/>
      <c r="L4576" s="851"/>
      <c r="M4576" s="522" t="s">
        <v>6</v>
      </c>
      <c r="N4576" s="524"/>
      <c r="O4576" s="844" t="s">
        <v>532</v>
      </c>
      <c r="P4576" s="845"/>
      <c r="Q4576" s="849"/>
      <c r="R4576" s="850"/>
      <c r="S4576" s="850"/>
      <c r="T4576" s="850"/>
      <c r="U4576" s="850"/>
      <c r="V4576" s="850"/>
      <c r="W4576" s="851"/>
    </row>
    <row r="4577" spans="2:31" s="256" customFormat="1" ht="17.100000000000001" customHeight="1" x14ac:dyDescent="0.15">
      <c r="B4577" s="562" t="s">
        <v>29</v>
      </c>
      <c r="C4577" s="831" t="s">
        <v>267</v>
      </c>
      <c r="D4577" s="832"/>
      <c r="E4577" s="260"/>
      <c r="F4577" s="849"/>
      <c r="G4577" s="850"/>
      <c r="H4577" s="850"/>
      <c r="I4577" s="850"/>
      <c r="J4577" s="850"/>
      <c r="K4577" s="850"/>
      <c r="L4577" s="851"/>
      <c r="M4577" s="562" t="s">
        <v>29</v>
      </c>
      <c r="N4577" s="831" t="s">
        <v>267</v>
      </c>
      <c r="O4577" s="832"/>
      <c r="P4577" s="260"/>
      <c r="Q4577" s="849"/>
      <c r="R4577" s="850"/>
      <c r="S4577" s="850"/>
      <c r="T4577" s="850"/>
      <c r="U4577" s="850"/>
      <c r="V4577" s="850"/>
      <c r="W4577" s="851"/>
    </row>
    <row r="4578" spans="2:31" s="256" customFormat="1" ht="17.100000000000001" customHeight="1" x14ac:dyDescent="0.15">
      <c r="B4578" s="565"/>
      <c r="C4578" s="831" t="s">
        <v>268</v>
      </c>
      <c r="D4578" s="832"/>
      <c r="E4578" s="261" t="s">
        <v>551</v>
      </c>
      <c r="F4578" s="852"/>
      <c r="G4578" s="853"/>
      <c r="H4578" s="853"/>
      <c r="I4578" s="853"/>
      <c r="J4578" s="853"/>
      <c r="K4578" s="853"/>
      <c r="L4578" s="854"/>
      <c r="M4578" s="565"/>
      <c r="N4578" s="831" t="s">
        <v>268</v>
      </c>
      <c r="O4578" s="832"/>
      <c r="P4578" s="261" t="s">
        <v>551</v>
      </c>
      <c r="Q4578" s="852"/>
      <c r="R4578" s="853"/>
      <c r="S4578" s="853"/>
      <c r="T4578" s="853"/>
      <c r="U4578" s="853"/>
      <c r="V4578" s="853"/>
      <c r="W4578" s="854"/>
    </row>
    <row r="4579" spans="2:31" s="256" customFormat="1" ht="17.100000000000001" customHeight="1" x14ac:dyDescent="0.15">
      <c r="B4579" s="522" t="s">
        <v>7</v>
      </c>
      <c r="C4579" s="523"/>
      <c r="D4579" s="524"/>
      <c r="E4579" s="833" t="s">
        <v>1186</v>
      </c>
      <c r="F4579" s="834"/>
      <c r="G4579" s="834"/>
      <c r="H4579" s="834"/>
      <c r="I4579" s="834"/>
      <c r="J4579" s="834"/>
      <c r="K4579" s="834"/>
      <c r="L4579" s="835"/>
      <c r="M4579" s="522" t="s">
        <v>7</v>
      </c>
      <c r="N4579" s="523"/>
      <c r="O4579" s="524"/>
      <c r="P4579" s="833" t="s">
        <v>1495</v>
      </c>
      <c r="Q4579" s="857"/>
      <c r="R4579" s="857"/>
      <c r="S4579" s="857"/>
      <c r="T4579" s="857"/>
      <c r="U4579" s="857"/>
      <c r="V4579" s="857"/>
      <c r="W4579" s="858"/>
    </row>
    <row r="4580" spans="2:31" s="256" customFormat="1" ht="17.100000000000001" customHeight="1" x14ac:dyDescent="0.15">
      <c r="B4580" s="522" t="s">
        <v>46</v>
      </c>
      <c r="C4580" s="523"/>
      <c r="D4580" s="524"/>
      <c r="E4580" s="813" t="s">
        <v>1187</v>
      </c>
      <c r="F4580" s="814"/>
      <c r="G4580" s="814"/>
      <c r="H4580" s="814"/>
      <c r="I4580" s="814"/>
      <c r="J4580" s="814"/>
      <c r="K4580" s="814"/>
      <c r="L4580" s="815"/>
      <c r="M4580" s="522" t="s">
        <v>46</v>
      </c>
      <c r="N4580" s="523"/>
      <c r="O4580" s="524"/>
      <c r="P4580" s="813" t="s">
        <v>1583</v>
      </c>
      <c r="Q4580" s="814"/>
      <c r="R4580" s="814"/>
      <c r="S4580" s="855"/>
      <c r="T4580" s="855"/>
      <c r="U4580" s="855"/>
      <c r="V4580" s="855"/>
      <c r="W4580" s="856"/>
    </row>
    <row r="4581" spans="2:31" s="256" customFormat="1" ht="17.100000000000001" customHeight="1" x14ac:dyDescent="0.15">
      <c r="B4581" s="522" t="s">
        <v>270</v>
      </c>
      <c r="C4581" s="523"/>
      <c r="D4581" s="524"/>
      <c r="E4581" s="813" t="s">
        <v>516</v>
      </c>
      <c r="F4581" s="814"/>
      <c r="G4581" s="814"/>
      <c r="H4581" s="814"/>
      <c r="I4581" s="814"/>
      <c r="J4581" s="814"/>
      <c r="K4581" s="814"/>
      <c r="L4581" s="815"/>
      <c r="M4581" s="522" t="s">
        <v>270</v>
      </c>
      <c r="N4581" s="523"/>
      <c r="O4581" s="524"/>
      <c r="P4581" s="813" t="s">
        <v>516</v>
      </c>
      <c r="Q4581" s="814"/>
      <c r="R4581" s="814"/>
      <c r="S4581" s="855"/>
      <c r="T4581" s="855"/>
      <c r="U4581" s="855"/>
      <c r="V4581" s="855"/>
      <c r="W4581" s="856"/>
    </row>
    <row r="4582" spans="2:31" s="256" customFormat="1" ht="17.100000000000001" customHeight="1" x14ac:dyDescent="0.15">
      <c r="B4582" s="522" t="s">
        <v>289</v>
      </c>
      <c r="C4582" s="523"/>
      <c r="D4582" s="524"/>
      <c r="E4582" s="862" t="s">
        <v>552</v>
      </c>
      <c r="F4582" s="863"/>
      <c r="G4582" s="864"/>
      <c r="H4582" s="816" t="s">
        <v>8</v>
      </c>
      <c r="I4582" s="817"/>
      <c r="J4582" s="818"/>
      <c r="K4582" s="819"/>
      <c r="L4582" s="820"/>
      <c r="M4582" s="522" t="s">
        <v>289</v>
      </c>
      <c r="N4582" s="523"/>
      <c r="O4582" s="524"/>
      <c r="P4582" s="813" t="s">
        <v>555</v>
      </c>
      <c r="Q4582" s="814"/>
      <c r="R4582" s="814"/>
      <c r="S4582" s="816" t="s">
        <v>8</v>
      </c>
      <c r="T4582" s="817"/>
      <c r="U4582" s="818"/>
      <c r="V4582" s="819"/>
      <c r="W4582" s="820"/>
    </row>
    <row r="4583" spans="2:31" s="256" customFormat="1" ht="17.100000000000001" customHeight="1" x14ac:dyDescent="0.15">
      <c r="B4583" s="865" t="s">
        <v>567</v>
      </c>
      <c r="C4583" s="866"/>
      <c r="D4583" s="821" t="s">
        <v>1109</v>
      </c>
      <c r="E4583" s="822"/>
      <c r="F4583" s="822"/>
      <c r="G4583" s="822"/>
      <c r="H4583" s="822"/>
      <c r="I4583" s="822"/>
      <c r="J4583" s="822"/>
      <c r="K4583" s="822"/>
      <c r="L4583" s="823"/>
      <c r="M4583" s="565" t="s">
        <v>567</v>
      </c>
      <c r="N4583" s="566"/>
      <c r="O4583" s="836" t="s">
        <v>1749</v>
      </c>
      <c r="P4583" s="837"/>
      <c r="Q4583" s="837"/>
      <c r="R4583" s="837"/>
      <c r="S4583" s="837"/>
      <c r="T4583" s="837"/>
      <c r="U4583" s="837"/>
      <c r="V4583" s="837"/>
      <c r="W4583" s="838"/>
    </row>
    <row r="4584" spans="2:31" ht="15" customHeight="1" x14ac:dyDescent="0.15">
      <c r="B4584" s="263"/>
      <c r="C4584" s="824" t="s">
        <v>568</v>
      </c>
      <c r="D4584" s="825"/>
      <c r="E4584" s="825"/>
      <c r="F4584" s="825"/>
      <c r="G4584" s="825"/>
      <c r="H4584" s="825"/>
      <c r="I4584" s="825"/>
      <c r="J4584" s="825"/>
      <c r="K4584" s="825"/>
      <c r="L4584" s="825"/>
      <c r="M4584" s="263"/>
      <c r="N4584" s="263" t="s">
        <v>569</v>
      </c>
      <c r="O4584" s="263"/>
      <c r="P4584" s="263"/>
      <c r="Q4584" s="263"/>
      <c r="R4584" s="263"/>
      <c r="S4584" s="263"/>
      <c r="T4584" s="263"/>
      <c r="U4584" s="263"/>
      <c r="V4584" s="263"/>
      <c r="W4584" s="263"/>
      <c r="AA4584" s="256"/>
      <c r="AB4584" s="256"/>
      <c r="AC4584" s="256"/>
      <c r="AD4584" s="256"/>
      <c r="AE4584" s="256"/>
    </row>
    <row r="4585" spans="2:31" ht="15" customHeight="1" x14ac:dyDescent="0.15">
      <c r="B4585" s="263"/>
      <c r="C4585" s="826"/>
      <c r="D4585" s="826"/>
      <c r="E4585" s="826"/>
      <c r="F4585" s="826"/>
      <c r="G4585" s="826"/>
      <c r="H4585" s="826"/>
      <c r="I4585" s="826"/>
      <c r="J4585" s="826"/>
      <c r="K4585" s="826"/>
      <c r="L4585" s="826"/>
      <c r="M4585" s="263"/>
      <c r="N4585" s="263" t="s">
        <v>570</v>
      </c>
      <c r="O4585" s="263"/>
      <c r="P4585" s="263"/>
      <c r="Q4585" s="263"/>
      <c r="R4585" s="263"/>
      <c r="S4585" s="263"/>
      <c r="T4585" s="263"/>
      <c r="U4585" s="263"/>
      <c r="V4585" s="263"/>
      <c r="W4585" s="263"/>
      <c r="AA4585" s="256"/>
      <c r="AB4585" s="256"/>
      <c r="AC4585" s="256"/>
      <c r="AD4585" s="256"/>
      <c r="AE4585" s="256"/>
    </row>
    <row r="4586" spans="2:31" ht="15" customHeight="1" x14ac:dyDescent="0.15">
      <c r="C4586" s="263" t="s">
        <v>571</v>
      </c>
      <c r="N4586" s="264" t="s">
        <v>517</v>
      </c>
      <c r="O4586" s="264"/>
      <c r="P4586" s="264"/>
      <c r="Q4586" s="264"/>
      <c r="R4586" s="264"/>
      <c r="S4586" s="264"/>
      <c r="T4586" s="264"/>
      <c r="U4586" s="264"/>
      <c r="V4586" s="264"/>
      <c r="AA4586" s="256"/>
      <c r="AB4586" s="256"/>
      <c r="AC4586" s="256"/>
      <c r="AD4586" s="256"/>
      <c r="AE4586" s="256"/>
    </row>
    <row r="4587" spans="2:31" ht="15" customHeight="1" x14ac:dyDescent="0.15">
      <c r="C4587" s="263" t="s">
        <v>573</v>
      </c>
      <c r="N4587" s="264" t="s">
        <v>572</v>
      </c>
      <c r="O4587" s="264"/>
      <c r="P4587" s="264"/>
      <c r="Q4587" s="264"/>
      <c r="R4587" s="264"/>
      <c r="S4587" s="264"/>
      <c r="T4587" s="264"/>
      <c r="U4587" s="264"/>
      <c r="V4587" s="264"/>
      <c r="AA4587" s="256"/>
      <c r="AB4587" s="256"/>
      <c r="AC4587" s="256"/>
      <c r="AD4587" s="256"/>
      <c r="AE4587" s="256"/>
    </row>
    <row r="4588" spans="2:31" x14ac:dyDescent="0.15">
      <c r="C4588" s="264" t="s">
        <v>542</v>
      </c>
      <c r="N4588" s="264" t="s">
        <v>450</v>
      </c>
      <c r="O4588" s="264"/>
      <c r="P4588" s="264"/>
      <c r="Q4588" s="264"/>
      <c r="R4588" s="264"/>
      <c r="S4588" s="264"/>
      <c r="T4588" s="264"/>
      <c r="U4588" s="264"/>
      <c r="V4588" s="264"/>
      <c r="AA4588" s="256"/>
      <c r="AB4588" s="256"/>
      <c r="AC4588" s="256"/>
      <c r="AD4588" s="256"/>
      <c r="AE4588" s="256"/>
    </row>
    <row r="4589" spans="2:31" x14ac:dyDescent="0.15">
      <c r="N4589" s="264"/>
      <c r="AA4589" s="256"/>
      <c r="AB4589" s="256"/>
      <c r="AC4589" s="256"/>
      <c r="AD4589" s="256"/>
      <c r="AE4589" s="256"/>
    </row>
    <row r="4590" spans="2:31" x14ac:dyDescent="0.15">
      <c r="N4590" s="264"/>
      <c r="AA4590" s="256"/>
      <c r="AB4590" s="256"/>
      <c r="AC4590" s="256"/>
      <c r="AD4590" s="256"/>
      <c r="AE4590" s="256"/>
    </row>
    <row r="4591" spans="2:31" ht="9" customHeight="1" x14ac:dyDescent="0.15">
      <c r="AA4591" s="256"/>
      <c r="AB4591" s="256"/>
      <c r="AC4591" s="256"/>
      <c r="AD4591" s="256"/>
      <c r="AE4591" s="256"/>
    </row>
    <row r="4592" spans="2:31" s="256" customFormat="1" ht="22.5" customHeight="1" x14ac:dyDescent="0.15">
      <c r="B4592" s="867" t="s">
        <v>563</v>
      </c>
      <c r="C4592" s="867"/>
      <c r="D4592" s="867"/>
      <c r="E4592" s="867"/>
      <c r="F4592" s="867"/>
      <c r="G4592" s="867"/>
      <c r="H4592" s="867"/>
      <c r="I4592" s="867"/>
      <c r="J4592" s="867"/>
      <c r="K4592" s="867"/>
      <c r="L4592" s="867"/>
      <c r="M4592" s="867"/>
      <c r="N4592" s="867"/>
      <c r="O4592" s="867"/>
      <c r="P4592" s="867"/>
      <c r="Q4592" s="867"/>
      <c r="R4592" s="867"/>
      <c r="S4592" s="867"/>
      <c r="T4592" s="867"/>
      <c r="U4592" s="867"/>
      <c r="V4592" s="867"/>
      <c r="W4592" s="867"/>
      <c r="Y4592" s="242" t="s">
        <v>551</v>
      </c>
    </row>
    <row r="4593" spans="2:31" s="256" customFormat="1" ht="20.100000000000001" customHeight="1" x14ac:dyDescent="0.15">
      <c r="B4593" s="258" t="s">
        <v>27</v>
      </c>
      <c r="C4593" s="258"/>
      <c r="D4593" s="868" t="str">
        <f>D4548</f>
        <v>ミネトンネル</v>
      </c>
      <c r="E4593" s="868"/>
      <c r="F4593" s="868"/>
      <c r="G4593" s="868"/>
      <c r="H4593" s="869" t="s">
        <v>28</v>
      </c>
      <c r="I4593" s="869"/>
      <c r="J4593" s="870" t="str">
        <f>J4548</f>
        <v>一般国道　316号</v>
      </c>
      <c r="K4593" s="870"/>
      <c r="L4593" s="870"/>
      <c r="M4593" s="871" t="s">
        <v>255</v>
      </c>
      <c r="N4593" s="871"/>
      <c r="O4593" s="871"/>
      <c r="P4593" s="872" t="str">
        <f>P4548</f>
        <v>株式会社ニュージェック</v>
      </c>
      <c r="Q4593" s="872"/>
      <c r="R4593" s="872"/>
      <c r="S4593" s="562" t="s">
        <v>220</v>
      </c>
      <c r="T4593" s="564"/>
      <c r="U4593" s="873">
        <f>U4548</f>
        <v>44294</v>
      </c>
      <c r="V4593" s="874"/>
      <c r="W4593" s="875"/>
      <c r="Y4593" s="242" t="s">
        <v>554</v>
      </c>
    </row>
    <row r="4594" spans="2:31" s="256" customFormat="1" ht="20.100000000000001" customHeight="1" x14ac:dyDescent="0.15">
      <c r="B4594" s="259" t="s">
        <v>0</v>
      </c>
      <c r="C4594" s="259"/>
      <c r="D4594" s="879" t="str">
        <f>D4549</f>
        <v>美祢トンネル</v>
      </c>
      <c r="E4594" s="879"/>
      <c r="F4594" s="879"/>
      <c r="G4594" s="879"/>
      <c r="H4594" s="541" t="s">
        <v>1</v>
      </c>
      <c r="I4594" s="541"/>
      <c r="J4594" s="870" t="str">
        <f>J4549</f>
        <v>宇部土木建築事務所</v>
      </c>
      <c r="K4594" s="870"/>
      <c r="L4594" s="870"/>
      <c r="M4594" s="871" t="s">
        <v>256</v>
      </c>
      <c r="N4594" s="871"/>
      <c r="O4594" s="871"/>
      <c r="P4594" s="872" t="str">
        <f>P4549</f>
        <v>石村　勝伸</v>
      </c>
      <c r="Q4594" s="872"/>
      <c r="R4594" s="872"/>
      <c r="S4594" s="705"/>
      <c r="T4594" s="706"/>
      <c r="U4594" s="876"/>
      <c r="V4594" s="877"/>
      <c r="W4594" s="878"/>
      <c r="Y4594" s="242" t="s">
        <v>54</v>
      </c>
    </row>
    <row r="4595" spans="2:31" s="256" customFormat="1" ht="20.100000000000001" customHeight="1" x14ac:dyDescent="0.15">
      <c r="B4595" s="861" t="s">
        <v>564</v>
      </c>
      <c r="C4595" s="839" t="s">
        <v>565</v>
      </c>
      <c r="D4595" s="883" t="s">
        <v>817</v>
      </c>
      <c r="E4595" s="884"/>
      <c r="F4595" s="846"/>
      <c r="G4595" s="847"/>
      <c r="H4595" s="847"/>
      <c r="I4595" s="847"/>
      <c r="J4595" s="847"/>
      <c r="K4595" s="847"/>
      <c r="L4595" s="848"/>
      <c r="M4595" s="861" t="s">
        <v>564</v>
      </c>
      <c r="N4595" s="839" t="s">
        <v>565</v>
      </c>
      <c r="O4595" s="883" t="s">
        <v>818</v>
      </c>
      <c r="P4595" s="884"/>
      <c r="Q4595" s="846"/>
      <c r="R4595" s="847"/>
      <c r="S4595" s="847"/>
      <c r="T4595" s="847"/>
      <c r="U4595" s="847"/>
      <c r="V4595" s="847"/>
      <c r="W4595" s="848"/>
      <c r="Y4595" s="242" t="s">
        <v>55</v>
      </c>
    </row>
    <row r="4596" spans="2:31" s="256" customFormat="1" ht="20.100000000000001" customHeight="1" x14ac:dyDescent="0.15">
      <c r="B4596" s="859"/>
      <c r="C4596" s="830"/>
      <c r="D4596" s="880"/>
      <c r="E4596" s="881"/>
      <c r="F4596" s="849"/>
      <c r="G4596" s="850"/>
      <c r="H4596" s="850"/>
      <c r="I4596" s="850"/>
      <c r="J4596" s="850"/>
      <c r="K4596" s="850"/>
      <c r="L4596" s="851"/>
      <c r="M4596" s="859"/>
      <c r="N4596" s="830"/>
      <c r="O4596" s="880"/>
      <c r="P4596" s="881"/>
      <c r="Q4596" s="849"/>
      <c r="R4596" s="850"/>
      <c r="S4596" s="850"/>
      <c r="T4596" s="850"/>
      <c r="U4596" s="850"/>
      <c r="V4596" s="850"/>
      <c r="W4596" s="851"/>
    </row>
    <row r="4597" spans="2:31" s="256" customFormat="1" ht="20.100000000000001" customHeight="1" x14ac:dyDescent="0.15">
      <c r="B4597" s="859"/>
      <c r="C4597" s="839" t="s">
        <v>2</v>
      </c>
      <c r="D4597" s="842">
        <v>3</v>
      </c>
      <c r="E4597" s="843"/>
      <c r="F4597" s="849"/>
      <c r="G4597" s="850"/>
      <c r="H4597" s="850"/>
      <c r="I4597" s="850"/>
      <c r="J4597" s="850"/>
      <c r="K4597" s="850"/>
      <c r="L4597" s="851"/>
      <c r="M4597" s="859"/>
      <c r="N4597" s="839" t="s">
        <v>2</v>
      </c>
      <c r="O4597" s="842">
        <v>1</v>
      </c>
      <c r="P4597" s="843"/>
      <c r="Q4597" s="849"/>
      <c r="R4597" s="850"/>
      <c r="S4597" s="850"/>
      <c r="T4597" s="850"/>
      <c r="U4597" s="850"/>
      <c r="V4597" s="850"/>
      <c r="W4597" s="851"/>
    </row>
    <row r="4598" spans="2:31" s="256" customFormat="1" ht="20.100000000000001" customHeight="1" x14ac:dyDescent="0.15">
      <c r="B4598" s="860"/>
      <c r="C4598" s="830"/>
      <c r="D4598" s="844"/>
      <c r="E4598" s="845"/>
      <c r="F4598" s="849"/>
      <c r="G4598" s="850"/>
      <c r="H4598" s="850"/>
      <c r="I4598" s="850"/>
      <c r="J4598" s="850"/>
      <c r="K4598" s="850"/>
      <c r="L4598" s="851"/>
      <c r="M4598" s="860"/>
      <c r="N4598" s="830"/>
      <c r="O4598" s="844"/>
      <c r="P4598" s="845"/>
      <c r="Q4598" s="849"/>
      <c r="R4598" s="850"/>
      <c r="S4598" s="850"/>
      <c r="T4598" s="850"/>
      <c r="U4598" s="850"/>
      <c r="V4598" s="850"/>
      <c r="W4598" s="851"/>
    </row>
    <row r="4599" spans="2:31" s="256" customFormat="1" ht="17.100000000000001" customHeight="1" x14ac:dyDescent="0.15">
      <c r="B4599" s="574" t="s">
        <v>566</v>
      </c>
      <c r="C4599" s="574" t="s">
        <v>3</v>
      </c>
      <c r="D4599" s="842" t="s">
        <v>331</v>
      </c>
      <c r="E4599" s="843"/>
      <c r="F4599" s="849"/>
      <c r="G4599" s="850"/>
      <c r="H4599" s="850"/>
      <c r="I4599" s="850"/>
      <c r="J4599" s="850"/>
      <c r="K4599" s="850"/>
      <c r="L4599" s="851"/>
      <c r="M4599" s="574" t="s">
        <v>566</v>
      </c>
      <c r="N4599" s="574" t="s">
        <v>3</v>
      </c>
      <c r="O4599" s="842" t="s">
        <v>534</v>
      </c>
      <c r="P4599" s="843"/>
      <c r="Q4599" s="849"/>
      <c r="R4599" s="850"/>
      <c r="S4599" s="850"/>
      <c r="T4599" s="850"/>
      <c r="U4599" s="850"/>
      <c r="V4599" s="850"/>
      <c r="W4599" s="851"/>
      <c r="AA4599" s="257"/>
      <c r="AB4599" s="257"/>
      <c r="AC4599" s="257"/>
      <c r="AD4599" s="257"/>
      <c r="AE4599" s="257"/>
    </row>
    <row r="4600" spans="2:31" s="256" customFormat="1" ht="17.100000000000001" customHeight="1" x14ac:dyDescent="0.15">
      <c r="B4600" s="574"/>
      <c r="C4600" s="574"/>
      <c r="D4600" s="844"/>
      <c r="E4600" s="845"/>
      <c r="F4600" s="849"/>
      <c r="G4600" s="850"/>
      <c r="H4600" s="850"/>
      <c r="I4600" s="850"/>
      <c r="J4600" s="850"/>
      <c r="K4600" s="850"/>
      <c r="L4600" s="851"/>
      <c r="M4600" s="574"/>
      <c r="N4600" s="574"/>
      <c r="O4600" s="844"/>
      <c r="P4600" s="845"/>
      <c r="Q4600" s="849"/>
      <c r="R4600" s="850"/>
      <c r="S4600" s="850"/>
      <c r="T4600" s="850"/>
      <c r="U4600" s="850"/>
      <c r="V4600" s="850"/>
      <c r="W4600" s="851"/>
      <c r="AA4600" s="257"/>
      <c r="AB4600" s="257"/>
      <c r="AC4600" s="257"/>
      <c r="AD4600" s="257"/>
      <c r="AE4600" s="257"/>
    </row>
    <row r="4601" spans="2:31" s="256" customFormat="1" ht="17.100000000000001" customHeight="1" x14ac:dyDescent="0.15">
      <c r="B4601" s="574"/>
      <c r="C4601" s="574" t="s">
        <v>4</v>
      </c>
      <c r="D4601" s="842" t="s">
        <v>356</v>
      </c>
      <c r="E4601" s="843"/>
      <c r="F4601" s="849"/>
      <c r="G4601" s="850"/>
      <c r="H4601" s="850"/>
      <c r="I4601" s="850"/>
      <c r="J4601" s="850"/>
      <c r="K4601" s="850"/>
      <c r="L4601" s="851"/>
      <c r="M4601" s="574"/>
      <c r="N4601" s="574" t="s">
        <v>4</v>
      </c>
      <c r="O4601" s="842" t="s">
        <v>486</v>
      </c>
      <c r="P4601" s="843"/>
      <c r="Q4601" s="849"/>
      <c r="R4601" s="850"/>
      <c r="S4601" s="850"/>
      <c r="T4601" s="850"/>
      <c r="U4601" s="850"/>
      <c r="V4601" s="850"/>
      <c r="W4601" s="851"/>
      <c r="AA4601" s="257"/>
      <c r="AB4601" s="257"/>
      <c r="AC4601" s="257"/>
      <c r="AD4601" s="257"/>
      <c r="AE4601" s="257"/>
    </row>
    <row r="4602" spans="2:31" s="256" customFormat="1" ht="17.100000000000001" customHeight="1" x14ac:dyDescent="0.15">
      <c r="B4602" s="574"/>
      <c r="C4602" s="574"/>
      <c r="D4602" s="844"/>
      <c r="E4602" s="845"/>
      <c r="F4602" s="849"/>
      <c r="G4602" s="850"/>
      <c r="H4602" s="850"/>
      <c r="I4602" s="850"/>
      <c r="J4602" s="850"/>
      <c r="K4602" s="850"/>
      <c r="L4602" s="851"/>
      <c r="M4602" s="574"/>
      <c r="N4602" s="574"/>
      <c r="O4602" s="844"/>
      <c r="P4602" s="845"/>
      <c r="Q4602" s="849"/>
      <c r="R4602" s="850"/>
      <c r="S4602" s="850"/>
      <c r="T4602" s="850"/>
      <c r="U4602" s="850"/>
      <c r="V4602" s="850"/>
      <c r="W4602" s="851"/>
      <c r="AA4602" s="257"/>
      <c r="AB4602" s="257"/>
      <c r="AC4602" s="257"/>
      <c r="AD4602" s="257"/>
      <c r="AE4602" s="257"/>
    </row>
    <row r="4603" spans="2:31" s="256" customFormat="1" ht="17.100000000000001" customHeight="1" x14ac:dyDescent="0.15">
      <c r="B4603" s="522" t="s">
        <v>5</v>
      </c>
      <c r="C4603" s="524"/>
      <c r="D4603" s="827" t="s">
        <v>332</v>
      </c>
      <c r="E4603" s="828"/>
      <c r="F4603" s="849"/>
      <c r="G4603" s="850"/>
      <c r="H4603" s="850"/>
      <c r="I4603" s="850"/>
      <c r="J4603" s="850"/>
      <c r="K4603" s="850"/>
      <c r="L4603" s="851"/>
      <c r="M4603" s="522" t="s">
        <v>5</v>
      </c>
      <c r="N4603" s="524"/>
      <c r="O4603" s="827" t="s">
        <v>332</v>
      </c>
      <c r="P4603" s="828"/>
      <c r="Q4603" s="849"/>
      <c r="R4603" s="850"/>
      <c r="S4603" s="850"/>
      <c r="T4603" s="850"/>
      <c r="U4603" s="850"/>
      <c r="V4603" s="850"/>
      <c r="W4603" s="851"/>
      <c r="AA4603" s="257"/>
      <c r="AB4603" s="257"/>
      <c r="AC4603" s="257"/>
      <c r="AD4603" s="257"/>
      <c r="AE4603" s="257"/>
    </row>
    <row r="4604" spans="2:31" s="256" customFormat="1" ht="17.100000000000001" customHeight="1" x14ac:dyDescent="0.15">
      <c r="B4604" s="522" t="s">
        <v>6</v>
      </c>
      <c r="C4604" s="524"/>
      <c r="D4604" s="844" t="s">
        <v>532</v>
      </c>
      <c r="E4604" s="845"/>
      <c r="F4604" s="849"/>
      <c r="G4604" s="850"/>
      <c r="H4604" s="850"/>
      <c r="I4604" s="850"/>
      <c r="J4604" s="850"/>
      <c r="K4604" s="850"/>
      <c r="L4604" s="851"/>
      <c r="M4604" s="522" t="s">
        <v>6</v>
      </c>
      <c r="N4604" s="524"/>
      <c r="O4604" s="844" t="s">
        <v>338</v>
      </c>
      <c r="P4604" s="845"/>
      <c r="Q4604" s="849"/>
      <c r="R4604" s="850"/>
      <c r="S4604" s="850"/>
      <c r="T4604" s="850"/>
      <c r="U4604" s="850"/>
      <c r="V4604" s="850"/>
      <c r="W4604" s="851"/>
    </row>
    <row r="4605" spans="2:31" s="256" customFormat="1" ht="17.100000000000001" customHeight="1" x14ac:dyDescent="0.15">
      <c r="B4605" s="562" t="s">
        <v>29</v>
      </c>
      <c r="C4605" s="831" t="s">
        <v>267</v>
      </c>
      <c r="D4605" s="832"/>
      <c r="E4605" s="260"/>
      <c r="F4605" s="849"/>
      <c r="G4605" s="850"/>
      <c r="H4605" s="850"/>
      <c r="I4605" s="850"/>
      <c r="J4605" s="850"/>
      <c r="K4605" s="850"/>
      <c r="L4605" s="851"/>
      <c r="M4605" s="562" t="s">
        <v>29</v>
      </c>
      <c r="N4605" s="831" t="s">
        <v>267</v>
      </c>
      <c r="O4605" s="832"/>
      <c r="P4605" s="260"/>
      <c r="Q4605" s="849"/>
      <c r="R4605" s="850"/>
      <c r="S4605" s="850"/>
      <c r="T4605" s="850"/>
      <c r="U4605" s="850"/>
      <c r="V4605" s="850"/>
      <c r="W4605" s="851"/>
    </row>
    <row r="4606" spans="2:31" s="256" customFormat="1" ht="17.100000000000001" customHeight="1" x14ac:dyDescent="0.15">
      <c r="B4606" s="565"/>
      <c r="C4606" s="831" t="s">
        <v>268</v>
      </c>
      <c r="D4606" s="832"/>
      <c r="E4606" s="261" t="s">
        <v>554</v>
      </c>
      <c r="F4606" s="852"/>
      <c r="G4606" s="853"/>
      <c r="H4606" s="853"/>
      <c r="I4606" s="853"/>
      <c r="J4606" s="853"/>
      <c r="K4606" s="853"/>
      <c r="L4606" s="854"/>
      <c r="M4606" s="565"/>
      <c r="N4606" s="831" t="s">
        <v>268</v>
      </c>
      <c r="O4606" s="832"/>
      <c r="P4606" s="261" t="s">
        <v>551</v>
      </c>
      <c r="Q4606" s="852"/>
      <c r="R4606" s="853"/>
      <c r="S4606" s="853"/>
      <c r="T4606" s="853"/>
      <c r="U4606" s="853"/>
      <c r="V4606" s="853"/>
      <c r="W4606" s="854"/>
    </row>
    <row r="4607" spans="2:31" s="256" customFormat="1" ht="17.100000000000001" customHeight="1" x14ac:dyDescent="0.15">
      <c r="B4607" s="522" t="s">
        <v>7</v>
      </c>
      <c r="C4607" s="523"/>
      <c r="D4607" s="524"/>
      <c r="E4607" s="833" t="s">
        <v>1123</v>
      </c>
      <c r="F4607" s="857"/>
      <c r="G4607" s="857"/>
      <c r="H4607" s="857"/>
      <c r="I4607" s="857"/>
      <c r="J4607" s="857"/>
      <c r="K4607" s="857"/>
      <c r="L4607" s="858"/>
      <c r="M4607" s="522" t="s">
        <v>7</v>
      </c>
      <c r="N4607" s="523"/>
      <c r="O4607" s="524"/>
      <c r="P4607" s="833" t="s">
        <v>1186</v>
      </c>
      <c r="Q4607" s="834"/>
      <c r="R4607" s="834"/>
      <c r="S4607" s="834"/>
      <c r="T4607" s="834"/>
      <c r="U4607" s="834"/>
      <c r="V4607" s="834"/>
      <c r="W4607" s="835"/>
    </row>
    <row r="4608" spans="2:31" s="256" customFormat="1" ht="17.100000000000001" customHeight="1" x14ac:dyDescent="0.15">
      <c r="B4608" s="522" t="s">
        <v>46</v>
      </c>
      <c r="C4608" s="523"/>
      <c r="D4608" s="524"/>
      <c r="E4608" s="813" t="s">
        <v>1135</v>
      </c>
      <c r="F4608" s="814"/>
      <c r="G4608" s="814"/>
      <c r="H4608" s="855"/>
      <c r="I4608" s="855"/>
      <c r="J4608" s="855"/>
      <c r="K4608" s="855"/>
      <c r="L4608" s="856"/>
      <c r="M4608" s="522" t="s">
        <v>46</v>
      </c>
      <c r="N4608" s="523"/>
      <c r="O4608" s="524"/>
      <c r="P4608" s="813" t="s">
        <v>1187</v>
      </c>
      <c r="Q4608" s="814"/>
      <c r="R4608" s="814"/>
      <c r="S4608" s="814"/>
      <c r="T4608" s="814"/>
      <c r="U4608" s="814"/>
      <c r="V4608" s="814"/>
      <c r="W4608" s="815"/>
    </row>
    <row r="4609" spans="2:23" s="256" customFormat="1" ht="17.100000000000001" customHeight="1" x14ac:dyDescent="0.15">
      <c r="B4609" s="522" t="s">
        <v>270</v>
      </c>
      <c r="C4609" s="523"/>
      <c r="D4609" s="524"/>
      <c r="E4609" s="813" t="s">
        <v>516</v>
      </c>
      <c r="F4609" s="814"/>
      <c r="G4609" s="814"/>
      <c r="H4609" s="855"/>
      <c r="I4609" s="855"/>
      <c r="J4609" s="855"/>
      <c r="K4609" s="855"/>
      <c r="L4609" s="856"/>
      <c r="M4609" s="522" t="s">
        <v>270</v>
      </c>
      <c r="N4609" s="523"/>
      <c r="O4609" s="524"/>
      <c r="P4609" s="813" t="s">
        <v>516</v>
      </c>
      <c r="Q4609" s="814"/>
      <c r="R4609" s="814"/>
      <c r="S4609" s="814"/>
      <c r="T4609" s="814"/>
      <c r="U4609" s="814"/>
      <c r="V4609" s="814"/>
      <c r="W4609" s="815"/>
    </row>
    <row r="4610" spans="2:23" s="256" customFormat="1" ht="17.100000000000001" customHeight="1" x14ac:dyDescent="0.15">
      <c r="B4610" s="522" t="s">
        <v>289</v>
      </c>
      <c r="C4610" s="523"/>
      <c r="D4610" s="524"/>
      <c r="E4610" s="813" t="s">
        <v>555</v>
      </c>
      <c r="F4610" s="814"/>
      <c r="G4610" s="814"/>
      <c r="H4610" s="816" t="s">
        <v>8</v>
      </c>
      <c r="I4610" s="817"/>
      <c r="J4610" s="818"/>
      <c r="K4610" s="819"/>
      <c r="L4610" s="820"/>
      <c r="M4610" s="522" t="s">
        <v>289</v>
      </c>
      <c r="N4610" s="523"/>
      <c r="O4610" s="524"/>
      <c r="P4610" s="862" t="s">
        <v>552</v>
      </c>
      <c r="Q4610" s="863"/>
      <c r="R4610" s="864"/>
      <c r="S4610" s="816" t="s">
        <v>8</v>
      </c>
      <c r="T4610" s="817"/>
      <c r="U4610" s="818"/>
      <c r="V4610" s="819"/>
      <c r="W4610" s="820"/>
    </row>
    <row r="4611" spans="2:23" s="256" customFormat="1" ht="17.100000000000001" customHeight="1" x14ac:dyDescent="0.15">
      <c r="B4611" s="565" t="s">
        <v>567</v>
      </c>
      <c r="C4611" s="566"/>
      <c r="D4611" s="836" t="s">
        <v>1584</v>
      </c>
      <c r="E4611" s="837"/>
      <c r="F4611" s="837"/>
      <c r="G4611" s="837"/>
      <c r="H4611" s="837"/>
      <c r="I4611" s="837"/>
      <c r="J4611" s="837"/>
      <c r="K4611" s="837"/>
      <c r="L4611" s="838"/>
      <c r="M4611" s="865" t="s">
        <v>567</v>
      </c>
      <c r="N4611" s="866"/>
      <c r="O4611" s="821" t="s">
        <v>1109</v>
      </c>
      <c r="P4611" s="822"/>
      <c r="Q4611" s="822"/>
      <c r="R4611" s="822"/>
      <c r="S4611" s="822"/>
      <c r="T4611" s="822"/>
      <c r="U4611" s="822"/>
      <c r="V4611" s="822"/>
      <c r="W4611" s="823"/>
    </row>
    <row r="4612" spans="2:23" s="256" customFormat="1" ht="20.100000000000001" customHeight="1" x14ac:dyDescent="0.15">
      <c r="B4612" s="861" t="s">
        <v>564</v>
      </c>
      <c r="C4612" s="839" t="s">
        <v>565</v>
      </c>
      <c r="D4612" s="883" t="s">
        <v>818</v>
      </c>
      <c r="E4612" s="884"/>
      <c r="F4612" s="846"/>
      <c r="G4612" s="847"/>
      <c r="H4612" s="847"/>
      <c r="I4612" s="847"/>
      <c r="J4612" s="847"/>
      <c r="K4612" s="847"/>
      <c r="L4612" s="848"/>
      <c r="M4612" s="861" t="s">
        <v>564</v>
      </c>
      <c r="N4612" s="839" t="s">
        <v>565</v>
      </c>
      <c r="O4612" s="883" t="s">
        <v>818</v>
      </c>
      <c r="P4612" s="884"/>
      <c r="Q4612" s="846"/>
      <c r="R4612" s="847"/>
      <c r="S4612" s="847"/>
      <c r="T4612" s="847"/>
      <c r="U4612" s="847"/>
      <c r="V4612" s="847"/>
      <c r="W4612" s="848"/>
    </row>
    <row r="4613" spans="2:23" s="256" customFormat="1" ht="20.100000000000001" customHeight="1" x14ac:dyDescent="0.15">
      <c r="B4613" s="859"/>
      <c r="C4613" s="830"/>
      <c r="D4613" s="880"/>
      <c r="E4613" s="881"/>
      <c r="F4613" s="849"/>
      <c r="G4613" s="850"/>
      <c r="H4613" s="850"/>
      <c r="I4613" s="850"/>
      <c r="J4613" s="850"/>
      <c r="K4613" s="850"/>
      <c r="L4613" s="851"/>
      <c r="M4613" s="859"/>
      <c r="N4613" s="830"/>
      <c r="O4613" s="880"/>
      <c r="P4613" s="881"/>
      <c r="Q4613" s="849"/>
      <c r="R4613" s="850"/>
      <c r="S4613" s="850"/>
      <c r="T4613" s="850"/>
      <c r="U4613" s="850"/>
      <c r="V4613" s="850"/>
      <c r="W4613" s="851"/>
    </row>
    <row r="4614" spans="2:23" s="256" customFormat="1" ht="20.100000000000001" customHeight="1" x14ac:dyDescent="0.15">
      <c r="B4614" s="859"/>
      <c r="C4614" s="839" t="s">
        <v>2</v>
      </c>
      <c r="D4614" s="842">
        <v>2</v>
      </c>
      <c r="E4614" s="843"/>
      <c r="F4614" s="849"/>
      <c r="G4614" s="850"/>
      <c r="H4614" s="850"/>
      <c r="I4614" s="850"/>
      <c r="J4614" s="850"/>
      <c r="K4614" s="850"/>
      <c r="L4614" s="851"/>
      <c r="M4614" s="859"/>
      <c r="N4614" s="839" t="s">
        <v>2</v>
      </c>
      <c r="O4614" s="842">
        <v>3</v>
      </c>
      <c r="P4614" s="843"/>
      <c r="Q4614" s="849"/>
      <c r="R4614" s="850"/>
      <c r="S4614" s="850"/>
      <c r="T4614" s="850"/>
      <c r="U4614" s="850"/>
      <c r="V4614" s="850"/>
      <c r="W4614" s="851"/>
    </row>
    <row r="4615" spans="2:23" s="256" customFormat="1" ht="20.100000000000001" customHeight="1" x14ac:dyDescent="0.15">
      <c r="B4615" s="860"/>
      <c r="C4615" s="830"/>
      <c r="D4615" s="844"/>
      <c r="E4615" s="845"/>
      <c r="F4615" s="849"/>
      <c r="G4615" s="850"/>
      <c r="H4615" s="850"/>
      <c r="I4615" s="850"/>
      <c r="J4615" s="850"/>
      <c r="K4615" s="850"/>
      <c r="L4615" s="851"/>
      <c r="M4615" s="860"/>
      <c r="N4615" s="830"/>
      <c r="O4615" s="844"/>
      <c r="P4615" s="845"/>
      <c r="Q4615" s="849"/>
      <c r="R4615" s="850"/>
      <c r="S4615" s="850"/>
      <c r="T4615" s="850"/>
      <c r="U4615" s="850"/>
      <c r="V4615" s="850"/>
      <c r="W4615" s="851"/>
    </row>
    <row r="4616" spans="2:23" s="256" customFormat="1" ht="17.100000000000001" customHeight="1" x14ac:dyDescent="0.15">
      <c r="B4616" s="574" t="s">
        <v>566</v>
      </c>
      <c r="C4616" s="574" t="s">
        <v>3</v>
      </c>
      <c r="D4616" s="842" t="s">
        <v>534</v>
      </c>
      <c r="E4616" s="843"/>
      <c r="F4616" s="849"/>
      <c r="G4616" s="850"/>
      <c r="H4616" s="850"/>
      <c r="I4616" s="850"/>
      <c r="J4616" s="850"/>
      <c r="K4616" s="850"/>
      <c r="L4616" s="851"/>
      <c r="M4616" s="574" t="s">
        <v>566</v>
      </c>
      <c r="N4616" s="574" t="s">
        <v>3</v>
      </c>
      <c r="O4616" s="842" t="s">
        <v>331</v>
      </c>
      <c r="P4616" s="843"/>
      <c r="Q4616" s="849"/>
      <c r="R4616" s="850"/>
      <c r="S4616" s="850"/>
      <c r="T4616" s="850"/>
      <c r="U4616" s="850"/>
      <c r="V4616" s="850"/>
      <c r="W4616" s="851"/>
    </row>
    <row r="4617" spans="2:23" s="256" customFormat="1" ht="17.100000000000001" customHeight="1" x14ac:dyDescent="0.15">
      <c r="B4617" s="574"/>
      <c r="C4617" s="574"/>
      <c r="D4617" s="844"/>
      <c r="E4617" s="845"/>
      <c r="F4617" s="849"/>
      <c r="G4617" s="850"/>
      <c r="H4617" s="850"/>
      <c r="I4617" s="850"/>
      <c r="J4617" s="850"/>
      <c r="K4617" s="850"/>
      <c r="L4617" s="851"/>
      <c r="M4617" s="574"/>
      <c r="N4617" s="574"/>
      <c r="O4617" s="844"/>
      <c r="P4617" s="845"/>
      <c r="Q4617" s="849"/>
      <c r="R4617" s="850"/>
      <c r="S4617" s="850"/>
      <c r="T4617" s="850"/>
      <c r="U4617" s="850"/>
      <c r="V4617" s="850"/>
      <c r="W4617" s="851"/>
    </row>
    <row r="4618" spans="2:23" s="256" customFormat="1" ht="17.100000000000001" customHeight="1" x14ac:dyDescent="0.15">
      <c r="B4618" s="574"/>
      <c r="C4618" s="574" t="s">
        <v>4</v>
      </c>
      <c r="D4618" s="842" t="s">
        <v>485</v>
      </c>
      <c r="E4618" s="843"/>
      <c r="F4618" s="849"/>
      <c r="G4618" s="850"/>
      <c r="H4618" s="850"/>
      <c r="I4618" s="850"/>
      <c r="J4618" s="850"/>
      <c r="K4618" s="850"/>
      <c r="L4618" s="851"/>
      <c r="M4618" s="574"/>
      <c r="N4618" s="574" t="s">
        <v>4</v>
      </c>
      <c r="O4618" s="842" t="s">
        <v>354</v>
      </c>
      <c r="P4618" s="843"/>
      <c r="Q4618" s="849"/>
      <c r="R4618" s="850"/>
      <c r="S4618" s="850"/>
      <c r="T4618" s="850"/>
      <c r="U4618" s="850"/>
      <c r="V4618" s="850"/>
      <c r="W4618" s="851"/>
    </row>
    <row r="4619" spans="2:23" s="256" customFormat="1" ht="17.100000000000001" customHeight="1" x14ac:dyDescent="0.15">
      <c r="B4619" s="574"/>
      <c r="C4619" s="574"/>
      <c r="D4619" s="844"/>
      <c r="E4619" s="845"/>
      <c r="F4619" s="849"/>
      <c r="G4619" s="850"/>
      <c r="H4619" s="850"/>
      <c r="I4619" s="850"/>
      <c r="J4619" s="850"/>
      <c r="K4619" s="850"/>
      <c r="L4619" s="851"/>
      <c r="M4619" s="574"/>
      <c r="N4619" s="574"/>
      <c r="O4619" s="844"/>
      <c r="P4619" s="845"/>
      <c r="Q4619" s="849"/>
      <c r="R4619" s="850"/>
      <c r="S4619" s="850"/>
      <c r="T4619" s="850"/>
      <c r="U4619" s="850"/>
      <c r="V4619" s="850"/>
      <c r="W4619" s="851"/>
    </row>
    <row r="4620" spans="2:23" s="256" customFormat="1" ht="17.100000000000001" customHeight="1" x14ac:dyDescent="0.15">
      <c r="B4620" s="522" t="s">
        <v>5</v>
      </c>
      <c r="C4620" s="524"/>
      <c r="D4620" s="827" t="s">
        <v>332</v>
      </c>
      <c r="E4620" s="828"/>
      <c r="F4620" s="849"/>
      <c r="G4620" s="850"/>
      <c r="H4620" s="850"/>
      <c r="I4620" s="850"/>
      <c r="J4620" s="850"/>
      <c r="K4620" s="850"/>
      <c r="L4620" s="851"/>
      <c r="M4620" s="522" t="s">
        <v>5</v>
      </c>
      <c r="N4620" s="524"/>
      <c r="O4620" s="827" t="s">
        <v>332</v>
      </c>
      <c r="P4620" s="828"/>
      <c r="Q4620" s="849"/>
      <c r="R4620" s="850"/>
      <c r="S4620" s="850"/>
      <c r="T4620" s="850"/>
      <c r="U4620" s="850"/>
      <c r="V4620" s="850"/>
      <c r="W4620" s="851"/>
    </row>
    <row r="4621" spans="2:23" s="256" customFormat="1" ht="17.100000000000001" customHeight="1" x14ac:dyDescent="0.15">
      <c r="B4621" s="522" t="s">
        <v>6</v>
      </c>
      <c r="C4621" s="524"/>
      <c r="D4621" s="844" t="s">
        <v>532</v>
      </c>
      <c r="E4621" s="845"/>
      <c r="F4621" s="849"/>
      <c r="G4621" s="850"/>
      <c r="H4621" s="850"/>
      <c r="I4621" s="850"/>
      <c r="J4621" s="850"/>
      <c r="K4621" s="850"/>
      <c r="L4621" s="851"/>
      <c r="M4621" s="522" t="s">
        <v>6</v>
      </c>
      <c r="N4621" s="524"/>
      <c r="O4621" s="844" t="s">
        <v>532</v>
      </c>
      <c r="P4621" s="845"/>
      <c r="Q4621" s="849"/>
      <c r="R4621" s="850"/>
      <c r="S4621" s="850"/>
      <c r="T4621" s="850"/>
      <c r="U4621" s="850"/>
      <c r="V4621" s="850"/>
      <c r="W4621" s="851"/>
    </row>
    <row r="4622" spans="2:23" s="256" customFormat="1" ht="17.100000000000001" customHeight="1" x14ac:dyDescent="0.15">
      <c r="B4622" s="562" t="s">
        <v>29</v>
      </c>
      <c r="C4622" s="831" t="s">
        <v>267</v>
      </c>
      <c r="D4622" s="832"/>
      <c r="E4622" s="260"/>
      <c r="F4622" s="849"/>
      <c r="G4622" s="850"/>
      <c r="H4622" s="850"/>
      <c r="I4622" s="850"/>
      <c r="J4622" s="850"/>
      <c r="K4622" s="850"/>
      <c r="L4622" s="851"/>
      <c r="M4622" s="562" t="s">
        <v>29</v>
      </c>
      <c r="N4622" s="831" t="s">
        <v>267</v>
      </c>
      <c r="O4622" s="832"/>
      <c r="P4622" s="260"/>
      <c r="Q4622" s="849"/>
      <c r="R4622" s="850"/>
      <c r="S4622" s="850"/>
      <c r="T4622" s="850"/>
      <c r="U4622" s="850"/>
      <c r="V4622" s="850"/>
      <c r="W4622" s="851"/>
    </row>
    <row r="4623" spans="2:23" s="256" customFormat="1" ht="17.100000000000001" customHeight="1" x14ac:dyDescent="0.15">
      <c r="B4623" s="565"/>
      <c r="C4623" s="831" t="s">
        <v>268</v>
      </c>
      <c r="D4623" s="832"/>
      <c r="E4623" s="261" t="s">
        <v>554</v>
      </c>
      <c r="F4623" s="852"/>
      <c r="G4623" s="853"/>
      <c r="H4623" s="853"/>
      <c r="I4623" s="853"/>
      <c r="J4623" s="853"/>
      <c r="K4623" s="853"/>
      <c r="L4623" s="854"/>
      <c r="M4623" s="565"/>
      <c r="N4623" s="831" t="s">
        <v>268</v>
      </c>
      <c r="O4623" s="832"/>
      <c r="P4623" s="261" t="s">
        <v>551</v>
      </c>
      <c r="Q4623" s="852"/>
      <c r="R4623" s="853"/>
      <c r="S4623" s="853"/>
      <c r="T4623" s="853"/>
      <c r="U4623" s="853"/>
      <c r="V4623" s="853"/>
      <c r="W4623" s="854"/>
    </row>
    <row r="4624" spans="2:23" s="256" customFormat="1" ht="17.100000000000001" customHeight="1" x14ac:dyDescent="0.15">
      <c r="B4624" s="522" t="s">
        <v>7</v>
      </c>
      <c r="C4624" s="523"/>
      <c r="D4624" s="524"/>
      <c r="E4624" s="813" t="s">
        <v>1123</v>
      </c>
      <c r="F4624" s="814"/>
      <c r="G4624" s="814"/>
      <c r="H4624" s="814"/>
      <c r="I4624" s="814"/>
      <c r="J4624" s="814"/>
      <c r="K4624" s="814"/>
      <c r="L4624" s="815"/>
      <c r="M4624" s="522" t="s">
        <v>7</v>
      </c>
      <c r="N4624" s="523"/>
      <c r="O4624" s="524"/>
      <c r="P4624" s="833" t="s">
        <v>1350</v>
      </c>
      <c r="Q4624" s="857"/>
      <c r="R4624" s="857"/>
      <c r="S4624" s="857"/>
      <c r="T4624" s="857"/>
      <c r="U4624" s="857"/>
      <c r="V4624" s="857"/>
      <c r="W4624" s="858"/>
    </row>
    <row r="4625" spans="2:31" s="256" customFormat="1" ht="17.100000000000001" customHeight="1" x14ac:dyDescent="0.15">
      <c r="B4625" s="522" t="s">
        <v>46</v>
      </c>
      <c r="C4625" s="523"/>
      <c r="D4625" s="524"/>
      <c r="E4625" s="813" t="s">
        <v>516</v>
      </c>
      <c r="F4625" s="814"/>
      <c r="G4625" s="814"/>
      <c r="H4625" s="855"/>
      <c r="I4625" s="855"/>
      <c r="J4625" s="855"/>
      <c r="K4625" s="855"/>
      <c r="L4625" s="856"/>
      <c r="M4625" s="522" t="s">
        <v>46</v>
      </c>
      <c r="N4625" s="523"/>
      <c r="O4625" s="524"/>
      <c r="P4625" s="813" t="s">
        <v>1372</v>
      </c>
      <c r="Q4625" s="814"/>
      <c r="R4625" s="814"/>
      <c r="S4625" s="855"/>
      <c r="T4625" s="855"/>
      <c r="U4625" s="855"/>
      <c r="V4625" s="855"/>
      <c r="W4625" s="856"/>
    </row>
    <row r="4626" spans="2:31" s="256" customFormat="1" ht="17.100000000000001" customHeight="1" x14ac:dyDescent="0.15">
      <c r="B4626" s="522" t="s">
        <v>270</v>
      </c>
      <c r="C4626" s="523"/>
      <c r="D4626" s="524"/>
      <c r="E4626" s="813" t="s">
        <v>516</v>
      </c>
      <c r="F4626" s="814"/>
      <c r="G4626" s="814"/>
      <c r="H4626" s="855"/>
      <c r="I4626" s="855"/>
      <c r="J4626" s="855"/>
      <c r="K4626" s="855"/>
      <c r="L4626" s="856"/>
      <c r="M4626" s="522" t="s">
        <v>270</v>
      </c>
      <c r="N4626" s="523"/>
      <c r="O4626" s="524"/>
      <c r="P4626" s="813" t="s">
        <v>516</v>
      </c>
      <c r="Q4626" s="814"/>
      <c r="R4626" s="814"/>
      <c r="S4626" s="855"/>
      <c r="T4626" s="855"/>
      <c r="U4626" s="855"/>
      <c r="V4626" s="855"/>
      <c r="W4626" s="856"/>
    </row>
    <row r="4627" spans="2:31" s="256" customFormat="1" ht="17.100000000000001" customHeight="1" x14ac:dyDescent="0.15">
      <c r="B4627" s="522" t="s">
        <v>289</v>
      </c>
      <c r="C4627" s="523"/>
      <c r="D4627" s="524"/>
      <c r="E4627" s="813" t="s">
        <v>555</v>
      </c>
      <c r="F4627" s="814"/>
      <c r="G4627" s="814"/>
      <c r="H4627" s="816" t="s">
        <v>8</v>
      </c>
      <c r="I4627" s="817"/>
      <c r="J4627" s="818"/>
      <c r="K4627" s="819"/>
      <c r="L4627" s="820"/>
      <c r="M4627" s="522" t="s">
        <v>289</v>
      </c>
      <c r="N4627" s="523"/>
      <c r="O4627" s="524"/>
      <c r="P4627" s="813" t="s">
        <v>555</v>
      </c>
      <c r="Q4627" s="814"/>
      <c r="R4627" s="814"/>
      <c r="S4627" s="816" t="s">
        <v>8</v>
      </c>
      <c r="T4627" s="817"/>
      <c r="U4627" s="818"/>
      <c r="V4627" s="819"/>
      <c r="W4627" s="820"/>
    </row>
    <row r="4628" spans="2:31" s="256" customFormat="1" ht="17.100000000000001" customHeight="1" x14ac:dyDescent="0.15">
      <c r="B4628" s="522" t="s">
        <v>567</v>
      </c>
      <c r="C4628" s="523"/>
      <c r="D4628" s="821" t="s">
        <v>1585</v>
      </c>
      <c r="E4628" s="822"/>
      <c r="F4628" s="822"/>
      <c r="G4628" s="822"/>
      <c r="H4628" s="822"/>
      <c r="I4628" s="822"/>
      <c r="J4628" s="822"/>
      <c r="K4628" s="822"/>
      <c r="L4628" s="823"/>
      <c r="M4628" s="565" t="s">
        <v>567</v>
      </c>
      <c r="N4628" s="566"/>
      <c r="O4628" s="836" t="s">
        <v>1749</v>
      </c>
      <c r="P4628" s="837"/>
      <c r="Q4628" s="837"/>
      <c r="R4628" s="837"/>
      <c r="S4628" s="837"/>
      <c r="T4628" s="837"/>
      <c r="U4628" s="837"/>
      <c r="V4628" s="837"/>
      <c r="W4628" s="838"/>
    </row>
    <row r="4629" spans="2:31" ht="15" customHeight="1" x14ac:dyDescent="0.15">
      <c r="B4629" s="263"/>
      <c r="C4629" s="824" t="s">
        <v>568</v>
      </c>
      <c r="D4629" s="825"/>
      <c r="E4629" s="825"/>
      <c r="F4629" s="825"/>
      <c r="G4629" s="825"/>
      <c r="H4629" s="825"/>
      <c r="I4629" s="825"/>
      <c r="J4629" s="825"/>
      <c r="K4629" s="825"/>
      <c r="L4629" s="825"/>
      <c r="M4629" s="263"/>
      <c r="N4629" s="263" t="s">
        <v>569</v>
      </c>
      <c r="O4629" s="263"/>
      <c r="P4629" s="263"/>
      <c r="Q4629" s="263"/>
      <c r="R4629" s="263"/>
      <c r="S4629" s="263"/>
      <c r="T4629" s="263"/>
      <c r="U4629" s="263"/>
      <c r="V4629" s="263"/>
      <c r="W4629" s="263"/>
      <c r="AA4629" s="256"/>
      <c r="AB4629" s="256"/>
      <c r="AC4629" s="256"/>
      <c r="AD4629" s="256"/>
      <c r="AE4629" s="256"/>
    </row>
    <row r="4630" spans="2:31" ht="15" customHeight="1" x14ac:dyDescent="0.15">
      <c r="B4630" s="263"/>
      <c r="C4630" s="826"/>
      <c r="D4630" s="826"/>
      <c r="E4630" s="826"/>
      <c r="F4630" s="826"/>
      <c r="G4630" s="826"/>
      <c r="H4630" s="826"/>
      <c r="I4630" s="826"/>
      <c r="J4630" s="826"/>
      <c r="K4630" s="826"/>
      <c r="L4630" s="826"/>
      <c r="M4630" s="263"/>
      <c r="N4630" s="263" t="s">
        <v>570</v>
      </c>
      <c r="O4630" s="263"/>
      <c r="P4630" s="263"/>
      <c r="Q4630" s="263"/>
      <c r="R4630" s="263"/>
      <c r="S4630" s="263"/>
      <c r="T4630" s="263"/>
      <c r="U4630" s="263"/>
      <c r="V4630" s="263"/>
      <c r="W4630" s="263"/>
      <c r="AA4630" s="256"/>
      <c r="AB4630" s="256"/>
      <c r="AC4630" s="256"/>
      <c r="AD4630" s="256"/>
      <c r="AE4630" s="256"/>
    </row>
    <row r="4631" spans="2:31" ht="15" customHeight="1" x14ac:dyDescent="0.15">
      <c r="C4631" s="263" t="s">
        <v>571</v>
      </c>
      <c r="N4631" s="264" t="s">
        <v>517</v>
      </c>
      <c r="O4631" s="264"/>
      <c r="P4631" s="264"/>
      <c r="Q4631" s="264"/>
      <c r="R4631" s="264"/>
      <c r="S4631" s="264"/>
      <c r="T4631" s="264"/>
      <c r="U4631" s="264"/>
      <c r="V4631" s="264"/>
      <c r="AA4631" s="256"/>
      <c r="AB4631" s="256"/>
      <c r="AC4631" s="256"/>
      <c r="AD4631" s="256"/>
      <c r="AE4631" s="256"/>
    </row>
    <row r="4632" spans="2:31" ht="15" customHeight="1" x14ac:dyDescent="0.15">
      <c r="C4632" s="263" t="s">
        <v>573</v>
      </c>
      <c r="N4632" s="264" t="s">
        <v>572</v>
      </c>
      <c r="O4632" s="264"/>
      <c r="P4632" s="264"/>
      <c r="Q4632" s="264"/>
      <c r="R4632" s="264"/>
      <c r="S4632" s="264"/>
      <c r="T4632" s="264"/>
      <c r="U4632" s="264"/>
      <c r="V4632" s="264"/>
      <c r="AA4632" s="256"/>
      <c r="AB4632" s="256"/>
      <c r="AC4632" s="256"/>
      <c r="AD4632" s="256"/>
      <c r="AE4632" s="256"/>
    </row>
    <row r="4633" spans="2:31" x14ac:dyDescent="0.15">
      <c r="C4633" s="264" t="s">
        <v>542</v>
      </c>
      <c r="N4633" s="264" t="s">
        <v>450</v>
      </c>
      <c r="O4633" s="264"/>
      <c r="P4633" s="264"/>
      <c r="Q4633" s="264"/>
      <c r="R4633" s="264"/>
      <c r="S4633" s="264"/>
      <c r="T4633" s="264"/>
      <c r="U4633" s="264"/>
      <c r="V4633" s="264"/>
      <c r="AA4633" s="256"/>
      <c r="AB4633" s="256"/>
      <c r="AC4633" s="256"/>
      <c r="AD4633" s="256"/>
      <c r="AE4633" s="256"/>
    </row>
    <row r="4634" spans="2:31" x14ac:dyDescent="0.15">
      <c r="N4634" s="264"/>
      <c r="AA4634" s="256"/>
      <c r="AB4634" s="256"/>
      <c r="AC4634" s="256"/>
      <c r="AD4634" s="256"/>
      <c r="AE4634" s="256"/>
    </row>
    <row r="4635" spans="2:31" x14ac:dyDescent="0.15">
      <c r="N4635" s="264"/>
      <c r="AA4635" s="256"/>
      <c r="AB4635" s="256"/>
      <c r="AC4635" s="256"/>
      <c r="AD4635" s="256"/>
      <c r="AE4635" s="256"/>
    </row>
    <row r="4636" spans="2:31" ht="9" customHeight="1" x14ac:dyDescent="0.15">
      <c r="AA4636" s="256"/>
      <c r="AB4636" s="256"/>
      <c r="AC4636" s="256"/>
      <c r="AD4636" s="256"/>
      <c r="AE4636" s="256"/>
    </row>
    <row r="4637" spans="2:31" s="256" customFormat="1" ht="22.5" customHeight="1" x14ac:dyDescent="0.15">
      <c r="B4637" s="867" t="s">
        <v>563</v>
      </c>
      <c r="C4637" s="867"/>
      <c r="D4637" s="867"/>
      <c r="E4637" s="867"/>
      <c r="F4637" s="867"/>
      <c r="G4637" s="867"/>
      <c r="H4637" s="867"/>
      <c r="I4637" s="867"/>
      <c r="J4637" s="867"/>
      <c r="K4637" s="867"/>
      <c r="L4637" s="867"/>
      <c r="M4637" s="867"/>
      <c r="N4637" s="867"/>
      <c r="O4637" s="867"/>
      <c r="P4637" s="867"/>
      <c r="Q4637" s="867"/>
      <c r="R4637" s="867"/>
      <c r="S4637" s="867"/>
      <c r="T4637" s="867"/>
      <c r="U4637" s="867"/>
      <c r="V4637" s="867"/>
      <c r="W4637" s="867"/>
      <c r="Y4637" s="242" t="s">
        <v>551</v>
      </c>
    </row>
    <row r="4638" spans="2:31" s="256" customFormat="1" ht="20.100000000000001" customHeight="1" x14ac:dyDescent="0.15">
      <c r="B4638" s="258" t="s">
        <v>27</v>
      </c>
      <c r="C4638" s="258"/>
      <c r="D4638" s="868" t="str">
        <f>D4593</f>
        <v>ミネトンネル</v>
      </c>
      <c r="E4638" s="868"/>
      <c r="F4638" s="868"/>
      <c r="G4638" s="868"/>
      <c r="H4638" s="869" t="s">
        <v>28</v>
      </c>
      <c r="I4638" s="869"/>
      <c r="J4638" s="870" t="str">
        <f>J4593</f>
        <v>一般国道　316号</v>
      </c>
      <c r="K4638" s="870"/>
      <c r="L4638" s="870"/>
      <c r="M4638" s="871" t="s">
        <v>255</v>
      </c>
      <c r="N4638" s="871"/>
      <c r="O4638" s="871"/>
      <c r="P4638" s="872" t="str">
        <f>P4593</f>
        <v>株式会社ニュージェック</v>
      </c>
      <c r="Q4638" s="872"/>
      <c r="R4638" s="872"/>
      <c r="S4638" s="562" t="s">
        <v>220</v>
      </c>
      <c r="T4638" s="564"/>
      <c r="U4638" s="873">
        <f>U4593</f>
        <v>44294</v>
      </c>
      <c r="V4638" s="874"/>
      <c r="W4638" s="875"/>
      <c r="Y4638" s="242" t="s">
        <v>554</v>
      </c>
    </row>
    <row r="4639" spans="2:31" s="256" customFormat="1" ht="20.100000000000001" customHeight="1" x14ac:dyDescent="0.15">
      <c r="B4639" s="259" t="s">
        <v>0</v>
      </c>
      <c r="C4639" s="259"/>
      <c r="D4639" s="879" t="str">
        <f>D4594</f>
        <v>美祢トンネル</v>
      </c>
      <c r="E4639" s="879"/>
      <c r="F4639" s="879"/>
      <c r="G4639" s="879"/>
      <c r="H4639" s="541" t="s">
        <v>1</v>
      </c>
      <c r="I4639" s="541"/>
      <c r="J4639" s="870" t="str">
        <f>J4594</f>
        <v>宇部土木建築事務所</v>
      </c>
      <c r="K4639" s="870"/>
      <c r="L4639" s="870"/>
      <c r="M4639" s="871" t="s">
        <v>256</v>
      </c>
      <c r="N4639" s="871"/>
      <c r="O4639" s="871"/>
      <c r="P4639" s="872" t="str">
        <f>P4594</f>
        <v>石村　勝伸</v>
      </c>
      <c r="Q4639" s="872"/>
      <c r="R4639" s="872"/>
      <c r="S4639" s="705"/>
      <c r="T4639" s="706"/>
      <c r="U4639" s="876"/>
      <c r="V4639" s="877"/>
      <c r="W4639" s="878"/>
      <c r="Y4639" s="242" t="s">
        <v>54</v>
      </c>
    </row>
    <row r="4640" spans="2:31" s="256" customFormat="1" ht="20.100000000000001" customHeight="1" x14ac:dyDescent="0.15">
      <c r="B4640" s="861" t="s">
        <v>564</v>
      </c>
      <c r="C4640" s="839" t="s">
        <v>565</v>
      </c>
      <c r="D4640" s="883" t="s">
        <v>715</v>
      </c>
      <c r="E4640" s="884"/>
      <c r="F4640" s="846"/>
      <c r="G4640" s="847"/>
      <c r="H4640" s="847"/>
      <c r="I4640" s="847"/>
      <c r="J4640" s="847"/>
      <c r="K4640" s="847"/>
      <c r="L4640" s="848"/>
      <c r="M4640" s="861" t="s">
        <v>564</v>
      </c>
      <c r="N4640" s="839" t="s">
        <v>565</v>
      </c>
      <c r="O4640" s="883" t="s">
        <v>715</v>
      </c>
      <c r="P4640" s="884"/>
      <c r="Q4640" s="846"/>
      <c r="R4640" s="847"/>
      <c r="S4640" s="847"/>
      <c r="T4640" s="847"/>
      <c r="U4640" s="847"/>
      <c r="V4640" s="847"/>
      <c r="W4640" s="848"/>
      <c r="Y4640" s="242" t="s">
        <v>55</v>
      </c>
    </row>
    <row r="4641" spans="2:31" s="256" customFormat="1" ht="20.100000000000001" customHeight="1" x14ac:dyDescent="0.15">
      <c r="B4641" s="859"/>
      <c r="C4641" s="830"/>
      <c r="D4641" s="880"/>
      <c r="E4641" s="881"/>
      <c r="F4641" s="849"/>
      <c r="G4641" s="850"/>
      <c r="H4641" s="850"/>
      <c r="I4641" s="850"/>
      <c r="J4641" s="850"/>
      <c r="K4641" s="850"/>
      <c r="L4641" s="851"/>
      <c r="M4641" s="859"/>
      <c r="N4641" s="830"/>
      <c r="O4641" s="880"/>
      <c r="P4641" s="881"/>
      <c r="Q4641" s="849"/>
      <c r="R4641" s="850"/>
      <c r="S4641" s="850"/>
      <c r="T4641" s="850"/>
      <c r="U4641" s="850"/>
      <c r="V4641" s="850"/>
      <c r="W4641" s="851"/>
    </row>
    <row r="4642" spans="2:31" s="256" customFormat="1" ht="20.100000000000001" customHeight="1" x14ac:dyDescent="0.15">
      <c r="B4642" s="859"/>
      <c r="C4642" s="839" t="s">
        <v>2</v>
      </c>
      <c r="D4642" s="842">
        <v>1</v>
      </c>
      <c r="E4642" s="843"/>
      <c r="F4642" s="849"/>
      <c r="G4642" s="850"/>
      <c r="H4642" s="850"/>
      <c r="I4642" s="850"/>
      <c r="J4642" s="850"/>
      <c r="K4642" s="850"/>
      <c r="L4642" s="851"/>
      <c r="M4642" s="859"/>
      <c r="N4642" s="839" t="s">
        <v>2</v>
      </c>
      <c r="O4642" s="842">
        <v>2</v>
      </c>
      <c r="P4642" s="843"/>
      <c r="Q4642" s="849"/>
      <c r="R4642" s="850"/>
      <c r="S4642" s="850"/>
      <c r="T4642" s="850"/>
      <c r="U4642" s="850"/>
      <c r="V4642" s="850"/>
      <c r="W4642" s="851"/>
    </row>
    <row r="4643" spans="2:31" s="256" customFormat="1" ht="20.100000000000001" customHeight="1" x14ac:dyDescent="0.15">
      <c r="B4643" s="860"/>
      <c r="C4643" s="830"/>
      <c r="D4643" s="844"/>
      <c r="E4643" s="845"/>
      <c r="F4643" s="849"/>
      <c r="G4643" s="850"/>
      <c r="H4643" s="850"/>
      <c r="I4643" s="850"/>
      <c r="J4643" s="850"/>
      <c r="K4643" s="850"/>
      <c r="L4643" s="851"/>
      <c r="M4643" s="860"/>
      <c r="N4643" s="830"/>
      <c r="O4643" s="844"/>
      <c r="P4643" s="845"/>
      <c r="Q4643" s="849"/>
      <c r="R4643" s="850"/>
      <c r="S4643" s="850"/>
      <c r="T4643" s="850"/>
      <c r="U4643" s="850"/>
      <c r="V4643" s="850"/>
      <c r="W4643" s="851"/>
    </row>
    <row r="4644" spans="2:31" s="256" customFormat="1" ht="17.100000000000001" customHeight="1" x14ac:dyDescent="0.15">
      <c r="B4644" s="574" t="s">
        <v>566</v>
      </c>
      <c r="C4644" s="574" t="s">
        <v>3</v>
      </c>
      <c r="D4644" s="842" t="s">
        <v>534</v>
      </c>
      <c r="E4644" s="843"/>
      <c r="F4644" s="849"/>
      <c r="G4644" s="850"/>
      <c r="H4644" s="850"/>
      <c r="I4644" s="850"/>
      <c r="J4644" s="850"/>
      <c r="K4644" s="850"/>
      <c r="L4644" s="851"/>
      <c r="M4644" s="574" t="s">
        <v>566</v>
      </c>
      <c r="N4644" s="574" t="s">
        <v>3</v>
      </c>
      <c r="O4644" s="842" t="s">
        <v>534</v>
      </c>
      <c r="P4644" s="843"/>
      <c r="Q4644" s="849"/>
      <c r="R4644" s="850"/>
      <c r="S4644" s="850"/>
      <c r="T4644" s="850"/>
      <c r="U4644" s="850"/>
      <c r="V4644" s="850"/>
      <c r="W4644" s="851"/>
      <c r="AA4644" s="257"/>
      <c r="AB4644" s="257"/>
      <c r="AC4644" s="257"/>
      <c r="AD4644" s="257"/>
      <c r="AE4644" s="257"/>
    </row>
    <row r="4645" spans="2:31" s="256" customFormat="1" ht="17.100000000000001" customHeight="1" x14ac:dyDescent="0.15">
      <c r="B4645" s="574"/>
      <c r="C4645" s="574"/>
      <c r="D4645" s="844"/>
      <c r="E4645" s="845"/>
      <c r="F4645" s="849"/>
      <c r="G4645" s="850"/>
      <c r="H4645" s="850"/>
      <c r="I4645" s="850"/>
      <c r="J4645" s="850"/>
      <c r="K4645" s="850"/>
      <c r="L4645" s="851"/>
      <c r="M4645" s="574"/>
      <c r="N4645" s="574"/>
      <c r="O4645" s="844"/>
      <c r="P4645" s="845"/>
      <c r="Q4645" s="849"/>
      <c r="R4645" s="850"/>
      <c r="S4645" s="850"/>
      <c r="T4645" s="850"/>
      <c r="U4645" s="850"/>
      <c r="V4645" s="850"/>
      <c r="W4645" s="851"/>
      <c r="AA4645" s="257"/>
      <c r="AB4645" s="257"/>
      <c r="AC4645" s="257"/>
      <c r="AD4645" s="257"/>
      <c r="AE4645" s="257"/>
    </row>
    <row r="4646" spans="2:31" s="256" customFormat="1" ht="17.100000000000001" customHeight="1" x14ac:dyDescent="0.15">
      <c r="B4646" s="574"/>
      <c r="C4646" s="574" t="s">
        <v>4</v>
      </c>
      <c r="D4646" s="842" t="s">
        <v>486</v>
      </c>
      <c r="E4646" s="843"/>
      <c r="F4646" s="849"/>
      <c r="G4646" s="850"/>
      <c r="H4646" s="850"/>
      <c r="I4646" s="850"/>
      <c r="J4646" s="850"/>
      <c r="K4646" s="850"/>
      <c r="L4646" s="851"/>
      <c r="M4646" s="574"/>
      <c r="N4646" s="574" t="s">
        <v>4</v>
      </c>
      <c r="O4646" s="842" t="s">
        <v>486</v>
      </c>
      <c r="P4646" s="843"/>
      <c r="Q4646" s="849"/>
      <c r="R4646" s="850"/>
      <c r="S4646" s="850"/>
      <c r="T4646" s="850"/>
      <c r="U4646" s="850"/>
      <c r="V4646" s="850"/>
      <c r="W4646" s="851"/>
      <c r="AA4646" s="257"/>
      <c r="AB4646" s="257"/>
      <c r="AC4646" s="257"/>
      <c r="AD4646" s="257"/>
      <c r="AE4646" s="257"/>
    </row>
    <row r="4647" spans="2:31" s="256" customFormat="1" ht="17.100000000000001" customHeight="1" x14ac:dyDescent="0.15">
      <c r="B4647" s="574"/>
      <c r="C4647" s="574"/>
      <c r="D4647" s="844"/>
      <c r="E4647" s="845"/>
      <c r="F4647" s="849"/>
      <c r="G4647" s="850"/>
      <c r="H4647" s="850"/>
      <c r="I4647" s="850"/>
      <c r="J4647" s="850"/>
      <c r="K4647" s="850"/>
      <c r="L4647" s="851"/>
      <c r="M4647" s="574"/>
      <c r="N4647" s="574"/>
      <c r="O4647" s="844"/>
      <c r="P4647" s="845"/>
      <c r="Q4647" s="849"/>
      <c r="R4647" s="850"/>
      <c r="S4647" s="850"/>
      <c r="T4647" s="850"/>
      <c r="U4647" s="850"/>
      <c r="V4647" s="850"/>
      <c r="W4647" s="851"/>
      <c r="AA4647" s="257"/>
      <c r="AB4647" s="257"/>
      <c r="AC4647" s="257"/>
      <c r="AD4647" s="257"/>
      <c r="AE4647" s="257"/>
    </row>
    <row r="4648" spans="2:31" s="256" customFormat="1" ht="17.100000000000001" customHeight="1" x14ac:dyDescent="0.15">
      <c r="B4648" s="522" t="s">
        <v>5</v>
      </c>
      <c r="C4648" s="524"/>
      <c r="D4648" s="827" t="s">
        <v>332</v>
      </c>
      <c r="E4648" s="828"/>
      <c r="F4648" s="849"/>
      <c r="G4648" s="850"/>
      <c r="H4648" s="850"/>
      <c r="I4648" s="850"/>
      <c r="J4648" s="850"/>
      <c r="K4648" s="850"/>
      <c r="L4648" s="851"/>
      <c r="M4648" s="522" t="s">
        <v>5</v>
      </c>
      <c r="N4648" s="524"/>
      <c r="O4648" s="827" t="s">
        <v>332</v>
      </c>
      <c r="P4648" s="828"/>
      <c r="Q4648" s="849"/>
      <c r="R4648" s="850"/>
      <c r="S4648" s="850"/>
      <c r="T4648" s="850"/>
      <c r="U4648" s="850"/>
      <c r="V4648" s="850"/>
      <c r="W4648" s="851"/>
      <c r="AA4648" s="257"/>
      <c r="AB4648" s="257"/>
      <c r="AC4648" s="257"/>
      <c r="AD4648" s="257"/>
      <c r="AE4648" s="257"/>
    </row>
    <row r="4649" spans="2:31" s="256" customFormat="1" ht="17.100000000000001" customHeight="1" x14ac:dyDescent="0.15">
      <c r="B4649" s="522" t="s">
        <v>6</v>
      </c>
      <c r="C4649" s="524"/>
      <c r="D4649" s="844" t="s">
        <v>338</v>
      </c>
      <c r="E4649" s="845"/>
      <c r="F4649" s="849"/>
      <c r="G4649" s="850"/>
      <c r="H4649" s="850"/>
      <c r="I4649" s="850"/>
      <c r="J4649" s="850"/>
      <c r="K4649" s="850"/>
      <c r="L4649" s="851"/>
      <c r="M4649" s="522" t="s">
        <v>6</v>
      </c>
      <c r="N4649" s="524"/>
      <c r="O4649" s="844" t="s">
        <v>532</v>
      </c>
      <c r="P4649" s="845"/>
      <c r="Q4649" s="849"/>
      <c r="R4649" s="850"/>
      <c r="S4649" s="850"/>
      <c r="T4649" s="850"/>
      <c r="U4649" s="850"/>
      <c r="V4649" s="850"/>
      <c r="W4649" s="851"/>
    </row>
    <row r="4650" spans="2:31" s="256" customFormat="1" ht="17.100000000000001" customHeight="1" x14ac:dyDescent="0.15">
      <c r="B4650" s="562" t="s">
        <v>29</v>
      </c>
      <c r="C4650" s="831" t="s">
        <v>267</v>
      </c>
      <c r="D4650" s="832"/>
      <c r="E4650" s="260"/>
      <c r="F4650" s="849"/>
      <c r="G4650" s="850"/>
      <c r="H4650" s="850"/>
      <c r="I4650" s="850"/>
      <c r="J4650" s="850"/>
      <c r="K4650" s="850"/>
      <c r="L4650" s="851"/>
      <c r="M4650" s="562" t="s">
        <v>29</v>
      </c>
      <c r="N4650" s="831" t="s">
        <v>267</v>
      </c>
      <c r="O4650" s="832"/>
      <c r="P4650" s="260"/>
      <c r="Q4650" s="849"/>
      <c r="R4650" s="850"/>
      <c r="S4650" s="850"/>
      <c r="T4650" s="850"/>
      <c r="U4650" s="850"/>
      <c r="V4650" s="850"/>
      <c r="W4650" s="851"/>
    </row>
    <row r="4651" spans="2:31" s="256" customFormat="1" ht="17.100000000000001" customHeight="1" x14ac:dyDescent="0.15">
      <c r="B4651" s="565"/>
      <c r="C4651" s="831" t="s">
        <v>268</v>
      </c>
      <c r="D4651" s="832"/>
      <c r="E4651" s="261" t="s">
        <v>551</v>
      </c>
      <c r="F4651" s="852"/>
      <c r="G4651" s="853"/>
      <c r="H4651" s="853"/>
      <c r="I4651" s="853"/>
      <c r="J4651" s="853"/>
      <c r="K4651" s="853"/>
      <c r="L4651" s="854"/>
      <c r="M4651" s="565"/>
      <c r="N4651" s="831" t="s">
        <v>268</v>
      </c>
      <c r="O4651" s="832"/>
      <c r="P4651" s="261" t="s">
        <v>551</v>
      </c>
      <c r="Q4651" s="852"/>
      <c r="R4651" s="853"/>
      <c r="S4651" s="853"/>
      <c r="T4651" s="853"/>
      <c r="U4651" s="853"/>
      <c r="V4651" s="853"/>
      <c r="W4651" s="854"/>
    </row>
    <row r="4652" spans="2:31" s="256" customFormat="1" ht="17.100000000000001" customHeight="1" x14ac:dyDescent="0.15">
      <c r="B4652" s="522" t="s">
        <v>7</v>
      </c>
      <c r="C4652" s="523"/>
      <c r="D4652" s="524"/>
      <c r="E4652" s="833" t="s">
        <v>1186</v>
      </c>
      <c r="F4652" s="834"/>
      <c r="G4652" s="834"/>
      <c r="H4652" s="834"/>
      <c r="I4652" s="834"/>
      <c r="J4652" s="834"/>
      <c r="K4652" s="834"/>
      <c r="L4652" s="835"/>
      <c r="M4652" s="522" t="s">
        <v>7</v>
      </c>
      <c r="N4652" s="523"/>
      <c r="O4652" s="524"/>
      <c r="P4652" s="813" t="s">
        <v>1199</v>
      </c>
      <c r="Q4652" s="814"/>
      <c r="R4652" s="814"/>
      <c r="S4652" s="814"/>
      <c r="T4652" s="814"/>
      <c r="U4652" s="814"/>
      <c r="V4652" s="814"/>
      <c r="W4652" s="815"/>
    </row>
    <row r="4653" spans="2:31" s="256" customFormat="1" ht="17.100000000000001" customHeight="1" x14ac:dyDescent="0.15">
      <c r="B4653" s="522" t="s">
        <v>46</v>
      </c>
      <c r="C4653" s="523"/>
      <c r="D4653" s="524"/>
      <c r="E4653" s="813" t="s">
        <v>1187</v>
      </c>
      <c r="F4653" s="814"/>
      <c r="G4653" s="814"/>
      <c r="H4653" s="814"/>
      <c r="I4653" s="814"/>
      <c r="J4653" s="814"/>
      <c r="K4653" s="814"/>
      <c r="L4653" s="815"/>
      <c r="M4653" s="522" t="s">
        <v>46</v>
      </c>
      <c r="N4653" s="523"/>
      <c r="O4653" s="524"/>
      <c r="P4653" s="813" t="s">
        <v>516</v>
      </c>
      <c r="Q4653" s="814"/>
      <c r="R4653" s="814"/>
      <c r="S4653" s="855"/>
      <c r="T4653" s="855"/>
      <c r="U4653" s="855"/>
      <c r="V4653" s="855"/>
      <c r="W4653" s="856"/>
    </row>
    <row r="4654" spans="2:31" s="256" customFormat="1" ht="17.100000000000001" customHeight="1" x14ac:dyDescent="0.15">
      <c r="B4654" s="522" t="s">
        <v>270</v>
      </c>
      <c r="C4654" s="523"/>
      <c r="D4654" s="524"/>
      <c r="E4654" s="813" t="s">
        <v>516</v>
      </c>
      <c r="F4654" s="814"/>
      <c r="G4654" s="814"/>
      <c r="H4654" s="814"/>
      <c r="I4654" s="814"/>
      <c r="J4654" s="814"/>
      <c r="K4654" s="814"/>
      <c r="L4654" s="815"/>
      <c r="M4654" s="522" t="s">
        <v>270</v>
      </c>
      <c r="N4654" s="523"/>
      <c r="O4654" s="524"/>
      <c r="P4654" s="813" t="s">
        <v>516</v>
      </c>
      <c r="Q4654" s="814"/>
      <c r="R4654" s="814"/>
      <c r="S4654" s="855"/>
      <c r="T4654" s="855"/>
      <c r="U4654" s="855"/>
      <c r="V4654" s="855"/>
      <c r="W4654" s="856"/>
    </row>
    <row r="4655" spans="2:31" s="256" customFormat="1" ht="17.100000000000001" customHeight="1" x14ac:dyDescent="0.15">
      <c r="B4655" s="522" t="s">
        <v>289</v>
      </c>
      <c r="C4655" s="523"/>
      <c r="D4655" s="524"/>
      <c r="E4655" s="862" t="s">
        <v>552</v>
      </c>
      <c r="F4655" s="863"/>
      <c r="G4655" s="864"/>
      <c r="H4655" s="816" t="s">
        <v>8</v>
      </c>
      <c r="I4655" s="817"/>
      <c r="J4655" s="818"/>
      <c r="K4655" s="819"/>
      <c r="L4655" s="820"/>
      <c r="M4655" s="522" t="s">
        <v>289</v>
      </c>
      <c r="N4655" s="523"/>
      <c r="O4655" s="524"/>
      <c r="P4655" s="813" t="s">
        <v>555</v>
      </c>
      <c r="Q4655" s="814"/>
      <c r="R4655" s="814"/>
      <c r="S4655" s="816" t="s">
        <v>8</v>
      </c>
      <c r="T4655" s="817"/>
      <c r="U4655" s="818"/>
      <c r="V4655" s="819"/>
      <c r="W4655" s="820"/>
    </row>
    <row r="4656" spans="2:31" s="256" customFormat="1" ht="17.100000000000001" customHeight="1" x14ac:dyDescent="0.15">
      <c r="B4656" s="865" t="s">
        <v>567</v>
      </c>
      <c r="C4656" s="866"/>
      <c r="D4656" s="821" t="s">
        <v>1109</v>
      </c>
      <c r="E4656" s="822"/>
      <c r="F4656" s="822"/>
      <c r="G4656" s="822"/>
      <c r="H4656" s="822"/>
      <c r="I4656" s="822"/>
      <c r="J4656" s="822"/>
      <c r="K4656" s="822"/>
      <c r="L4656" s="823"/>
      <c r="M4656" s="522" t="s">
        <v>567</v>
      </c>
      <c r="N4656" s="523"/>
      <c r="O4656" s="821" t="s">
        <v>1586</v>
      </c>
      <c r="P4656" s="822"/>
      <c r="Q4656" s="822"/>
      <c r="R4656" s="822"/>
      <c r="S4656" s="822"/>
      <c r="T4656" s="822"/>
      <c r="U4656" s="822"/>
      <c r="V4656" s="822"/>
      <c r="W4656" s="823"/>
    </row>
    <row r="4657" spans="2:23" s="256" customFormat="1" ht="20.100000000000001" customHeight="1" x14ac:dyDescent="0.15">
      <c r="B4657" s="861" t="s">
        <v>564</v>
      </c>
      <c r="C4657" s="839" t="s">
        <v>565</v>
      </c>
      <c r="D4657" s="883" t="s">
        <v>715</v>
      </c>
      <c r="E4657" s="884"/>
      <c r="F4657" s="846"/>
      <c r="G4657" s="847"/>
      <c r="H4657" s="847"/>
      <c r="I4657" s="847"/>
      <c r="J4657" s="847"/>
      <c r="K4657" s="847"/>
      <c r="L4657" s="848"/>
      <c r="M4657" s="861" t="s">
        <v>564</v>
      </c>
      <c r="N4657" s="839" t="s">
        <v>565</v>
      </c>
      <c r="O4657" s="883" t="s">
        <v>717</v>
      </c>
      <c r="P4657" s="884"/>
      <c r="Q4657" s="846"/>
      <c r="R4657" s="847"/>
      <c r="S4657" s="847"/>
      <c r="T4657" s="847"/>
      <c r="U4657" s="847"/>
      <c r="V4657" s="847"/>
      <c r="W4657" s="848"/>
    </row>
    <row r="4658" spans="2:23" s="256" customFormat="1" ht="20.100000000000001" customHeight="1" x14ac:dyDescent="0.15">
      <c r="B4658" s="859"/>
      <c r="C4658" s="830"/>
      <c r="D4658" s="880"/>
      <c r="E4658" s="881"/>
      <c r="F4658" s="849"/>
      <c r="G4658" s="850"/>
      <c r="H4658" s="850"/>
      <c r="I4658" s="850"/>
      <c r="J4658" s="850"/>
      <c r="K4658" s="850"/>
      <c r="L4658" s="851"/>
      <c r="M4658" s="859"/>
      <c r="N4658" s="830"/>
      <c r="O4658" s="880"/>
      <c r="P4658" s="881"/>
      <c r="Q4658" s="849"/>
      <c r="R4658" s="850"/>
      <c r="S4658" s="850"/>
      <c r="T4658" s="850"/>
      <c r="U4658" s="850"/>
      <c r="V4658" s="850"/>
      <c r="W4658" s="851"/>
    </row>
    <row r="4659" spans="2:23" s="256" customFormat="1" ht="20.100000000000001" customHeight="1" x14ac:dyDescent="0.15">
      <c r="B4659" s="859"/>
      <c r="C4659" s="839" t="s">
        <v>2</v>
      </c>
      <c r="D4659" s="842">
        <v>3</v>
      </c>
      <c r="E4659" s="843"/>
      <c r="F4659" s="849"/>
      <c r="G4659" s="850"/>
      <c r="H4659" s="850"/>
      <c r="I4659" s="850"/>
      <c r="J4659" s="850"/>
      <c r="K4659" s="850"/>
      <c r="L4659" s="851"/>
      <c r="M4659" s="859"/>
      <c r="N4659" s="839" t="s">
        <v>2</v>
      </c>
      <c r="O4659" s="842">
        <v>1</v>
      </c>
      <c r="P4659" s="843"/>
      <c r="Q4659" s="849"/>
      <c r="R4659" s="850"/>
      <c r="S4659" s="850"/>
      <c r="T4659" s="850"/>
      <c r="U4659" s="850"/>
      <c r="V4659" s="850"/>
      <c r="W4659" s="851"/>
    </row>
    <row r="4660" spans="2:23" s="256" customFormat="1" ht="20.100000000000001" customHeight="1" x14ac:dyDescent="0.15">
      <c r="B4660" s="860"/>
      <c r="C4660" s="830"/>
      <c r="D4660" s="844"/>
      <c r="E4660" s="845"/>
      <c r="F4660" s="849"/>
      <c r="G4660" s="850"/>
      <c r="H4660" s="850"/>
      <c r="I4660" s="850"/>
      <c r="J4660" s="850"/>
      <c r="K4660" s="850"/>
      <c r="L4660" s="851"/>
      <c r="M4660" s="860"/>
      <c r="N4660" s="830"/>
      <c r="O4660" s="844"/>
      <c r="P4660" s="845"/>
      <c r="Q4660" s="849"/>
      <c r="R4660" s="850"/>
      <c r="S4660" s="850"/>
      <c r="T4660" s="850"/>
      <c r="U4660" s="850"/>
      <c r="V4660" s="850"/>
      <c r="W4660" s="851"/>
    </row>
    <row r="4661" spans="2:23" s="256" customFormat="1" ht="17.100000000000001" customHeight="1" x14ac:dyDescent="0.15">
      <c r="B4661" s="574" t="s">
        <v>566</v>
      </c>
      <c r="C4661" s="574" t="s">
        <v>3</v>
      </c>
      <c r="D4661" s="842" t="s">
        <v>534</v>
      </c>
      <c r="E4661" s="843"/>
      <c r="F4661" s="849"/>
      <c r="G4661" s="850"/>
      <c r="H4661" s="850"/>
      <c r="I4661" s="850"/>
      <c r="J4661" s="850"/>
      <c r="K4661" s="850"/>
      <c r="L4661" s="851"/>
      <c r="M4661" s="574" t="s">
        <v>566</v>
      </c>
      <c r="N4661" s="574" t="s">
        <v>3</v>
      </c>
      <c r="O4661" s="842" t="s">
        <v>329</v>
      </c>
      <c r="P4661" s="843"/>
      <c r="Q4661" s="849"/>
      <c r="R4661" s="850"/>
      <c r="S4661" s="850"/>
      <c r="T4661" s="850"/>
      <c r="U4661" s="850"/>
      <c r="V4661" s="850"/>
      <c r="W4661" s="851"/>
    </row>
    <row r="4662" spans="2:23" s="256" customFormat="1" ht="17.100000000000001" customHeight="1" x14ac:dyDescent="0.15">
      <c r="B4662" s="574"/>
      <c r="C4662" s="574"/>
      <c r="D4662" s="844"/>
      <c r="E4662" s="845"/>
      <c r="F4662" s="849"/>
      <c r="G4662" s="850"/>
      <c r="H4662" s="850"/>
      <c r="I4662" s="850"/>
      <c r="J4662" s="850"/>
      <c r="K4662" s="850"/>
      <c r="L4662" s="851"/>
      <c r="M4662" s="574"/>
      <c r="N4662" s="574"/>
      <c r="O4662" s="844"/>
      <c r="P4662" s="845"/>
      <c r="Q4662" s="849"/>
      <c r="R4662" s="850"/>
      <c r="S4662" s="850"/>
      <c r="T4662" s="850"/>
      <c r="U4662" s="850"/>
      <c r="V4662" s="850"/>
      <c r="W4662" s="851"/>
    </row>
    <row r="4663" spans="2:23" s="256" customFormat="1" ht="17.100000000000001" customHeight="1" x14ac:dyDescent="0.15">
      <c r="B4663" s="574"/>
      <c r="C4663" s="574" t="s">
        <v>4</v>
      </c>
      <c r="D4663" s="842" t="s">
        <v>487</v>
      </c>
      <c r="E4663" s="843"/>
      <c r="F4663" s="849"/>
      <c r="G4663" s="850"/>
      <c r="H4663" s="850"/>
      <c r="I4663" s="850"/>
      <c r="J4663" s="850"/>
      <c r="K4663" s="850"/>
      <c r="L4663" s="851"/>
      <c r="M4663" s="574"/>
      <c r="N4663" s="574" t="s">
        <v>4</v>
      </c>
      <c r="O4663" s="842" t="s">
        <v>351</v>
      </c>
      <c r="P4663" s="843"/>
      <c r="Q4663" s="849"/>
      <c r="R4663" s="850"/>
      <c r="S4663" s="850"/>
      <c r="T4663" s="850"/>
      <c r="U4663" s="850"/>
      <c r="V4663" s="850"/>
      <c r="W4663" s="851"/>
    </row>
    <row r="4664" spans="2:23" s="256" customFormat="1" ht="17.100000000000001" customHeight="1" x14ac:dyDescent="0.15">
      <c r="B4664" s="574"/>
      <c r="C4664" s="574"/>
      <c r="D4664" s="844"/>
      <c r="E4664" s="845"/>
      <c r="F4664" s="849"/>
      <c r="G4664" s="850"/>
      <c r="H4664" s="850"/>
      <c r="I4664" s="850"/>
      <c r="J4664" s="850"/>
      <c r="K4664" s="850"/>
      <c r="L4664" s="851"/>
      <c r="M4664" s="574"/>
      <c r="N4664" s="574"/>
      <c r="O4664" s="844"/>
      <c r="P4664" s="845"/>
      <c r="Q4664" s="849"/>
      <c r="R4664" s="850"/>
      <c r="S4664" s="850"/>
      <c r="T4664" s="850"/>
      <c r="U4664" s="850"/>
      <c r="V4664" s="850"/>
      <c r="W4664" s="851"/>
    </row>
    <row r="4665" spans="2:23" s="256" customFormat="1" ht="17.100000000000001" customHeight="1" x14ac:dyDescent="0.15">
      <c r="B4665" s="522" t="s">
        <v>5</v>
      </c>
      <c r="C4665" s="524"/>
      <c r="D4665" s="827" t="s">
        <v>332</v>
      </c>
      <c r="E4665" s="828"/>
      <c r="F4665" s="849"/>
      <c r="G4665" s="850"/>
      <c r="H4665" s="850"/>
      <c r="I4665" s="850"/>
      <c r="J4665" s="850"/>
      <c r="K4665" s="850"/>
      <c r="L4665" s="851"/>
      <c r="M4665" s="522" t="s">
        <v>5</v>
      </c>
      <c r="N4665" s="524"/>
      <c r="O4665" s="827" t="s">
        <v>332</v>
      </c>
      <c r="P4665" s="828"/>
      <c r="Q4665" s="849"/>
      <c r="R4665" s="850"/>
      <c r="S4665" s="850"/>
      <c r="T4665" s="850"/>
      <c r="U4665" s="850"/>
      <c r="V4665" s="850"/>
      <c r="W4665" s="851"/>
    </row>
    <row r="4666" spans="2:23" s="256" customFormat="1" ht="17.100000000000001" customHeight="1" x14ac:dyDescent="0.15">
      <c r="B4666" s="522" t="s">
        <v>6</v>
      </c>
      <c r="C4666" s="524"/>
      <c r="D4666" s="844" t="s">
        <v>532</v>
      </c>
      <c r="E4666" s="845"/>
      <c r="F4666" s="849"/>
      <c r="G4666" s="850"/>
      <c r="H4666" s="850"/>
      <c r="I4666" s="850"/>
      <c r="J4666" s="850"/>
      <c r="K4666" s="850"/>
      <c r="L4666" s="851"/>
      <c r="M4666" s="522" t="s">
        <v>6</v>
      </c>
      <c r="N4666" s="524"/>
      <c r="O4666" s="844" t="s">
        <v>514</v>
      </c>
      <c r="P4666" s="845"/>
      <c r="Q4666" s="849"/>
      <c r="R4666" s="850"/>
      <c r="S4666" s="850"/>
      <c r="T4666" s="850"/>
      <c r="U4666" s="850"/>
      <c r="V4666" s="850"/>
      <c r="W4666" s="851"/>
    </row>
    <row r="4667" spans="2:23" s="256" customFormat="1" ht="17.100000000000001" customHeight="1" x14ac:dyDescent="0.15">
      <c r="B4667" s="562" t="s">
        <v>29</v>
      </c>
      <c r="C4667" s="831" t="s">
        <v>267</v>
      </c>
      <c r="D4667" s="832"/>
      <c r="E4667" s="260"/>
      <c r="F4667" s="849"/>
      <c r="G4667" s="850"/>
      <c r="H4667" s="850"/>
      <c r="I4667" s="850"/>
      <c r="J4667" s="850"/>
      <c r="K4667" s="850"/>
      <c r="L4667" s="851"/>
      <c r="M4667" s="562" t="s">
        <v>29</v>
      </c>
      <c r="N4667" s="831" t="s">
        <v>267</v>
      </c>
      <c r="O4667" s="832"/>
      <c r="P4667" s="260"/>
      <c r="Q4667" s="849"/>
      <c r="R4667" s="850"/>
      <c r="S4667" s="850"/>
      <c r="T4667" s="850"/>
      <c r="U4667" s="850"/>
      <c r="V4667" s="850"/>
      <c r="W4667" s="851"/>
    </row>
    <row r="4668" spans="2:23" s="256" customFormat="1" ht="17.100000000000001" customHeight="1" x14ac:dyDescent="0.15">
      <c r="B4668" s="565"/>
      <c r="C4668" s="831" t="s">
        <v>268</v>
      </c>
      <c r="D4668" s="832"/>
      <c r="E4668" s="261" t="s">
        <v>551</v>
      </c>
      <c r="F4668" s="852"/>
      <c r="G4668" s="853"/>
      <c r="H4668" s="853"/>
      <c r="I4668" s="853"/>
      <c r="J4668" s="853"/>
      <c r="K4668" s="853"/>
      <c r="L4668" s="854"/>
      <c r="M4668" s="565"/>
      <c r="N4668" s="831" t="s">
        <v>268</v>
      </c>
      <c r="O4668" s="832"/>
      <c r="P4668" s="261" t="s">
        <v>554</v>
      </c>
      <c r="Q4668" s="852"/>
      <c r="R4668" s="853"/>
      <c r="S4668" s="853"/>
      <c r="T4668" s="853"/>
      <c r="U4668" s="853"/>
      <c r="V4668" s="853"/>
      <c r="W4668" s="854"/>
    </row>
    <row r="4669" spans="2:23" s="256" customFormat="1" ht="17.100000000000001" customHeight="1" x14ac:dyDescent="0.15">
      <c r="B4669" s="522" t="s">
        <v>7</v>
      </c>
      <c r="C4669" s="523"/>
      <c r="D4669" s="524"/>
      <c r="E4669" s="813" t="s">
        <v>1358</v>
      </c>
      <c r="F4669" s="814"/>
      <c r="G4669" s="814"/>
      <c r="H4669" s="814"/>
      <c r="I4669" s="814"/>
      <c r="J4669" s="814"/>
      <c r="K4669" s="814"/>
      <c r="L4669" s="815"/>
      <c r="M4669" s="522" t="s">
        <v>7</v>
      </c>
      <c r="N4669" s="523"/>
      <c r="O4669" s="524"/>
      <c r="P4669" s="833" t="s">
        <v>1143</v>
      </c>
      <c r="Q4669" s="857"/>
      <c r="R4669" s="857"/>
      <c r="S4669" s="857"/>
      <c r="T4669" s="857"/>
      <c r="U4669" s="857"/>
      <c r="V4669" s="857"/>
      <c r="W4669" s="858"/>
    </row>
    <row r="4670" spans="2:23" s="256" customFormat="1" ht="17.100000000000001" customHeight="1" x14ac:dyDescent="0.15">
      <c r="B4670" s="522" t="s">
        <v>46</v>
      </c>
      <c r="C4670" s="523"/>
      <c r="D4670" s="524"/>
      <c r="E4670" s="813" t="s">
        <v>1151</v>
      </c>
      <c r="F4670" s="814"/>
      <c r="G4670" s="814"/>
      <c r="H4670" s="855"/>
      <c r="I4670" s="855"/>
      <c r="J4670" s="855"/>
      <c r="K4670" s="855"/>
      <c r="L4670" s="856"/>
      <c r="M4670" s="522" t="s">
        <v>46</v>
      </c>
      <c r="N4670" s="523"/>
      <c r="O4670" s="524"/>
      <c r="P4670" s="813" t="s">
        <v>516</v>
      </c>
      <c r="Q4670" s="814"/>
      <c r="R4670" s="814"/>
      <c r="S4670" s="855"/>
      <c r="T4670" s="855"/>
      <c r="U4670" s="855"/>
      <c r="V4670" s="855"/>
      <c r="W4670" s="856"/>
    </row>
    <row r="4671" spans="2:23" s="256" customFormat="1" ht="17.100000000000001" customHeight="1" x14ac:dyDescent="0.15">
      <c r="B4671" s="522" t="s">
        <v>270</v>
      </c>
      <c r="C4671" s="523"/>
      <c r="D4671" s="524"/>
      <c r="E4671" s="813" t="s">
        <v>516</v>
      </c>
      <c r="F4671" s="814"/>
      <c r="G4671" s="814"/>
      <c r="H4671" s="855"/>
      <c r="I4671" s="855"/>
      <c r="J4671" s="855"/>
      <c r="K4671" s="855"/>
      <c r="L4671" s="856"/>
      <c r="M4671" s="522" t="s">
        <v>270</v>
      </c>
      <c r="N4671" s="523"/>
      <c r="O4671" s="524"/>
      <c r="P4671" s="813" t="s">
        <v>516</v>
      </c>
      <c r="Q4671" s="814"/>
      <c r="R4671" s="814"/>
      <c r="S4671" s="855"/>
      <c r="T4671" s="855"/>
      <c r="U4671" s="855"/>
      <c r="V4671" s="855"/>
      <c r="W4671" s="856"/>
    </row>
    <row r="4672" spans="2:23" s="256" customFormat="1" ht="17.100000000000001" customHeight="1" x14ac:dyDescent="0.15">
      <c r="B4672" s="522" t="s">
        <v>289</v>
      </c>
      <c r="C4672" s="523"/>
      <c r="D4672" s="524"/>
      <c r="E4672" s="813" t="s">
        <v>555</v>
      </c>
      <c r="F4672" s="814"/>
      <c r="G4672" s="814"/>
      <c r="H4672" s="816" t="s">
        <v>8</v>
      </c>
      <c r="I4672" s="817"/>
      <c r="J4672" s="818"/>
      <c r="K4672" s="819"/>
      <c r="L4672" s="820"/>
      <c r="M4672" s="522" t="s">
        <v>289</v>
      </c>
      <c r="N4672" s="523"/>
      <c r="O4672" s="524"/>
      <c r="P4672" s="813" t="s">
        <v>555</v>
      </c>
      <c r="Q4672" s="814"/>
      <c r="R4672" s="814"/>
      <c r="S4672" s="816" t="s">
        <v>8</v>
      </c>
      <c r="T4672" s="817"/>
      <c r="U4672" s="818"/>
      <c r="V4672" s="819"/>
      <c r="W4672" s="820"/>
    </row>
    <row r="4673" spans="2:31" s="256" customFormat="1" ht="17.100000000000001" customHeight="1" x14ac:dyDescent="0.15">
      <c r="B4673" s="522" t="s">
        <v>567</v>
      </c>
      <c r="C4673" s="523"/>
      <c r="D4673" s="821" t="s">
        <v>1587</v>
      </c>
      <c r="E4673" s="822"/>
      <c r="F4673" s="822"/>
      <c r="G4673" s="822"/>
      <c r="H4673" s="822"/>
      <c r="I4673" s="822"/>
      <c r="J4673" s="822"/>
      <c r="K4673" s="822"/>
      <c r="L4673" s="823"/>
      <c r="M4673" s="565" t="s">
        <v>567</v>
      </c>
      <c r="N4673" s="566"/>
      <c r="O4673" s="821" t="s">
        <v>1140</v>
      </c>
      <c r="P4673" s="822"/>
      <c r="Q4673" s="822"/>
      <c r="R4673" s="822"/>
      <c r="S4673" s="822"/>
      <c r="T4673" s="822"/>
      <c r="U4673" s="822"/>
      <c r="V4673" s="822"/>
      <c r="W4673" s="823"/>
    </row>
    <row r="4674" spans="2:31" ht="15" customHeight="1" x14ac:dyDescent="0.15">
      <c r="B4674" s="263"/>
      <c r="C4674" s="824" t="s">
        <v>568</v>
      </c>
      <c r="D4674" s="825"/>
      <c r="E4674" s="825"/>
      <c r="F4674" s="825"/>
      <c r="G4674" s="825"/>
      <c r="H4674" s="825"/>
      <c r="I4674" s="825"/>
      <c r="J4674" s="825"/>
      <c r="K4674" s="825"/>
      <c r="L4674" s="825"/>
      <c r="M4674" s="263"/>
      <c r="N4674" s="263" t="s">
        <v>569</v>
      </c>
      <c r="O4674" s="263"/>
      <c r="P4674" s="263"/>
      <c r="Q4674" s="263"/>
      <c r="R4674" s="263"/>
      <c r="S4674" s="263"/>
      <c r="T4674" s="263"/>
      <c r="U4674" s="263"/>
      <c r="V4674" s="263"/>
      <c r="W4674" s="263"/>
      <c r="AA4674" s="256"/>
      <c r="AB4674" s="256"/>
      <c r="AC4674" s="256"/>
      <c r="AD4674" s="256"/>
      <c r="AE4674" s="256"/>
    </row>
    <row r="4675" spans="2:31" ht="15" customHeight="1" x14ac:dyDescent="0.15">
      <c r="B4675" s="263"/>
      <c r="C4675" s="826"/>
      <c r="D4675" s="826"/>
      <c r="E4675" s="826"/>
      <c r="F4675" s="826"/>
      <c r="G4675" s="826"/>
      <c r="H4675" s="826"/>
      <c r="I4675" s="826"/>
      <c r="J4675" s="826"/>
      <c r="K4675" s="826"/>
      <c r="L4675" s="826"/>
      <c r="M4675" s="263"/>
      <c r="N4675" s="263" t="s">
        <v>570</v>
      </c>
      <c r="O4675" s="263"/>
      <c r="P4675" s="263"/>
      <c r="Q4675" s="263"/>
      <c r="R4675" s="263"/>
      <c r="S4675" s="263"/>
      <c r="T4675" s="263"/>
      <c r="U4675" s="263"/>
      <c r="V4675" s="263"/>
      <c r="W4675" s="263"/>
      <c r="AA4675" s="256"/>
      <c r="AB4675" s="256"/>
      <c r="AC4675" s="256"/>
      <c r="AD4675" s="256"/>
      <c r="AE4675" s="256"/>
    </row>
    <row r="4676" spans="2:31" ht="15" customHeight="1" x14ac:dyDescent="0.15">
      <c r="C4676" s="263" t="s">
        <v>571</v>
      </c>
      <c r="N4676" s="264" t="s">
        <v>517</v>
      </c>
      <c r="O4676" s="264"/>
      <c r="P4676" s="264"/>
      <c r="Q4676" s="264"/>
      <c r="R4676" s="264"/>
      <c r="S4676" s="264"/>
      <c r="T4676" s="264"/>
      <c r="U4676" s="264"/>
      <c r="V4676" s="264"/>
      <c r="AA4676" s="256"/>
      <c r="AB4676" s="256"/>
      <c r="AC4676" s="256"/>
      <c r="AD4676" s="256"/>
      <c r="AE4676" s="256"/>
    </row>
    <row r="4677" spans="2:31" ht="15" customHeight="1" x14ac:dyDescent="0.15">
      <c r="C4677" s="263" t="s">
        <v>573</v>
      </c>
      <c r="N4677" s="264" t="s">
        <v>572</v>
      </c>
      <c r="O4677" s="264"/>
      <c r="P4677" s="264"/>
      <c r="Q4677" s="264"/>
      <c r="R4677" s="264"/>
      <c r="S4677" s="264"/>
      <c r="T4677" s="264"/>
      <c r="U4677" s="264"/>
      <c r="V4677" s="264"/>
      <c r="AA4677" s="256"/>
      <c r="AB4677" s="256"/>
      <c r="AC4677" s="256"/>
      <c r="AD4677" s="256"/>
      <c r="AE4677" s="256"/>
    </row>
    <row r="4678" spans="2:31" x14ac:dyDescent="0.15">
      <c r="C4678" s="264" t="s">
        <v>542</v>
      </c>
      <c r="N4678" s="264" t="s">
        <v>450</v>
      </c>
      <c r="O4678" s="264"/>
      <c r="P4678" s="264"/>
      <c r="Q4678" s="264"/>
      <c r="R4678" s="264"/>
      <c r="S4678" s="264"/>
      <c r="T4678" s="264"/>
      <c r="U4678" s="264"/>
      <c r="V4678" s="264"/>
      <c r="AA4678" s="256"/>
      <c r="AB4678" s="256"/>
      <c r="AC4678" s="256"/>
      <c r="AD4678" s="256"/>
      <c r="AE4678" s="256"/>
    </row>
    <row r="4679" spans="2:31" x14ac:dyDescent="0.15">
      <c r="N4679" s="264"/>
      <c r="AA4679" s="256"/>
      <c r="AB4679" s="256"/>
      <c r="AC4679" s="256"/>
      <c r="AD4679" s="256"/>
      <c r="AE4679" s="256"/>
    </row>
    <row r="4680" spans="2:31" x14ac:dyDescent="0.15">
      <c r="N4680" s="264"/>
      <c r="AA4680" s="256"/>
      <c r="AB4680" s="256"/>
      <c r="AC4680" s="256"/>
      <c r="AD4680" s="256"/>
      <c r="AE4680" s="256"/>
    </row>
    <row r="4681" spans="2:31" ht="9" customHeight="1" x14ac:dyDescent="0.15">
      <c r="AA4681" s="256"/>
      <c r="AB4681" s="256"/>
      <c r="AC4681" s="256"/>
      <c r="AD4681" s="256"/>
      <c r="AE4681" s="256"/>
    </row>
    <row r="4682" spans="2:31" s="256" customFormat="1" ht="22.5" customHeight="1" x14ac:dyDescent="0.15">
      <c r="B4682" s="867" t="s">
        <v>563</v>
      </c>
      <c r="C4682" s="867"/>
      <c r="D4682" s="867"/>
      <c r="E4682" s="867"/>
      <c r="F4682" s="867"/>
      <c r="G4682" s="867"/>
      <c r="H4682" s="867"/>
      <c r="I4682" s="867"/>
      <c r="J4682" s="867"/>
      <c r="K4682" s="867"/>
      <c r="L4682" s="867"/>
      <c r="M4682" s="867"/>
      <c r="N4682" s="867"/>
      <c r="O4682" s="867"/>
      <c r="P4682" s="867"/>
      <c r="Q4682" s="867"/>
      <c r="R4682" s="867"/>
      <c r="S4682" s="867"/>
      <c r="T4682" s="867"/>
      <c r="U4682" s="867"/>
      <c r="V4682" s="867"/>
      <c r="W4682" s="867"/>
      <c r="Y4682" s="242" t="s">
        <v>551</v>
      </c>
    </row>
    <row r="4683" spans="2:31" s="256" customFormat="1" ht="20.100000000000001" customHeight="1" x14ac:dyDescent="0.15">
      <c r="B4683" s="258" t="s">
        <v>27</v>
      </c>
      <c r="C4683" s="258"/>
      <c r="D4683" s="868" t="str">
        <f>D4638</f>
        <v>ミネトンネル</v>
      </c>
      <c r="E4683" s="868"/>
      <c r="F4683" s="868"/>
      <c r="G4683" s="868"/>
      <c r="H4683" s="869" t="s">
        <v>28</v>
      </c>
      <c r="I4683" s="869"/>
      <c r="J4683" s="870" t="str">
        <f>J4638</f>
        <v>一般国道　316号</v>
      </c>
      <c r="K4683" s="870"/>
      <c r="L4683" s="870"/>
      <c r="M4683" s="871" t="s">
        <v>255</v>
      </c>
      <c r="N4683" s="871"/>
      <c r="O4683" s="871"/>
      <c r="P4683" s="872" t="str">
        <f>P4638</f>
        <v>株式会社ニュージェック</v>
      </c>
      <c r="Q4683" s="872"/>
      <c r="R4683" s="872"/>
      <c r="S4683" s="562" t="s">
        <v>220</v>
      </c>
      <c r="T4683" s="564"/>
      <c r="U4683" s="873">
        <f>U4638</f>
        <v>44294</v>
      </c>
      <c r="V4683" s="874"/>
      <c r="W4683" s="875"/>
      <c r="Y4683" s="242" t="s">
        <v>554</v>
      </c>
    </row>
    <row r="4684" spans="2:31" s="256" customFormat="1" ht="20.100000000000001" customHeight="1" x14ac:dyDescent="0.15">
      <c r="B4684" s="259" t="s">
        <v>0</v>
      </c>
      <c r="C4684" s="259"/>
      <c r="D4684" s="879" t="str">
        <f>D4639</f>
        <v>美祢トンネル</v>
      </c>
      <c r="E4684" s="879"/>
      <c r="F4684" s="879"/>
      <c r="G4684" s="879"/>
      <c r="H4684" s="541" t="s">
        <v>1</v>
      </c>
      <c r="I4684" s="541"/>
      <c r="J4684" s="870" t="str">
        <f>J4639</f>
        <v>宇部土木建築事務所</v>
      </c>
      <c r="K4684" s="870"/>
      <c r="L4684" s="870"/>
      <c r="M4684" s="871" t="s">
        <v>256</v>
      </c>
      <c r="N4684" s="871"/>
      <c r="O4684" s="871"/>
      <c r="P4684" s="872" t="str">
        <f>P4639</f>
        <v>石村　勝伸</v>
      </c>
      <c r="Q4684" s="872"/>
      <c r="R4684" s="872"/>
      <c r="S4684" s="705"/>
      <c r="T4684" s="706"/>
      <c r="U4684" s="876"/>
      <c r="V4684" s="877"/>
      <c r="W4684" s="878"/>
      <c r="Y4684" s="242" t="s">
        <v>54</v>
      </c>
    </row>
    <row r="4685" spans="2:31" s="256" customFormat="1" ht="20.100000000000001" customHeight="1" x14ac:dyDescent="0.15">
      <c r="B4685" s="861" t="s">
        <v>564</v>
      </c>
      <c r="C4685" s="839" t="s">
        <v>565</v>
      </c>
      <c r="D4685" s="883" t="s">
        <v>717</v>
      </c>
      <c r="E4685" s="884"/>
      <c r="F4685" s="846"/>
      <c r="G4685" s="847"/>
      <c r="H4685" s="847"/>
      <c r="I4685" s="847"/>
      <c r="J4685" s="847"/>
      <c r="K4685" s="847"/>
      <c r="L4685" s="848"/>
      <c r="M4685" s="861" t="s">
        <v>564</v>
      </c>
      <c r="N4685" s="839" t="s">
        <v>565</v>
      </c>
      <c r="O4685" s="883" t="s">
        <v>819</v>
      </c>
      <c r="P4685" s="884"/>
      <c r="Q4685" s="846"/>
      <c r="R4685" s="847"/>
      <c r="S4685" s="847"/>
      <c r="T4685" s="847"/>
      <c r="U4685" s="847"/>
      <c r="V4685" s="847"/>
      <c r="W4685" s="848"/>
      <c r="Y4685" s="242" t="s">
        <v>55</v>
      </c>
    </row>
    <row r="4686" spans="2:31" s="256" customFormat="1" ht="20.100000000000001" customHeight="1" x14ac:dyDescent="0.15">
      <c r="B4686" s="859"/>
      <c r="C4686" s="830"/>
      <c r="D4686" s="880"/>
      <c r="E4686" s="881"/>
      <c r="F4686" s="849"/>
      <c r="G4686" s="850"/>
      <c r="H4686" s="850"/>
      <c r="I4686" s="850"/>
      <c r="J4686" s="850"/>
      <c r="K4686" s="850"/>
      <c r="L4686" s="851"/>
      <c r="M4686" s="859"/>
      <c r="N4686" s="830"/>
      <c r="O4686" s="880"/>
      <c r="P4686" s="881"/>
      <c r="Q4686" s="849"/>
      <c r="R4686" s="850"/>
      <c r="S4686" s="850"/>
      <c r="T4686" s="850"/>
      <c r="U4686" s="850"/>
      <c r="V4686" s="850"/>
      <c r="W4686" s="851"/>
    </row>
    <row r="4687" spans="2:31" s="256" customFormat="1" ht="20.100000000000001" customHeight="1" x14ac:dyDescent="0.15">
      <c r="B4687" s="859"/>
      <c r="C4687" s="839" t="s">
        <v>2</v>
      </c>
      <c r="D4687" s="842">
        <v>2</v>
      </c>
      <c r="E4687" s="843"/>
      <c r="F4687" s="849"/>
      <c r="G4687" s="850"/>
      <c r="H4687" s="850"/>
      <c r="I4687" s="850"/>
      <c r="J4687" s="850"/>
      <c r="K4687" s="850"/>
      <c r="L4687" s="851"/>
      <c r="M4687" s="859"/>
      <c r="N4687" s="839" t="s">
        <v>2</v>
      </c>
      <c r="O4687" s="842">
        <v>1</v>
      </c>
      <c r="P4687" s="843"/>
      <c r="Q4687" s="849"/>
      <c r="R4687" s="850"/>
      <c r="S4687" s="850"/>
      <c r="T4687" s="850"/>
      <c r="U4687" s="850"/>
      <c r="V4687" s="850"/>
      <c r="W4687" s="851"/>
    </row>
    <row r="4688" spans="2:31" s="256" customFormat="1" ht="20.100000000000001" customHeight="1" x14ac:dyDescent="0.15">
      <c r="B4688" s="860"/>
      <c r="C4688" s="830"/>
      <c r="D4688" s="844"/>
      <c r="E4688" s="845"/>
      <c r="F4688" s="849"/>
      <c r="G4688" s="850"/>
      <c r="H4688" s="850"/>
      <c r="I4688" s="850"/>
      <c r="J4688" s="850"/>
      <c r="K4688" s="850"/>
      <c r="L4688" s="851"/>
      <c r="M4688" s="860"/>
      <c r="N4688" s="830"/>
      <c r="O4688" s="844"/>
      <c r="P4688" s="845"/>
      <c r="Q4688" s="849"/>
      <c r="R4688" s="850"/>
      <c r="S4688" s="850"/>
      <c r="T4688" s="850"/>
      <c r="U4688" s="850"/>
      <c r="V4688" s="850"/>
      <c r="W4688" s="851"/>
    </row>
    <row r="4689" spans="2:31" s="256" customFormat="1" ht="17.100000000000001" customHeight="1" x14ac:dyDescent="0.15">
      <c r="B4689" s="574" t="s">
        <v>566</v>
      </c>
      <c r="C4689" s="574" t="s">
        <v>3</v>
      </c>
      <c r="D4689" s="842" t="s">
        <v>331</v>
      </c>
      <c r="E4689" s="843"/>
      <c r="F4689" s="849"/>
      <c r="G4689" s="850"/>
      <c r="H4689" s="850"/>
      <c r="I4689" s="850"/>
      <c r="J4689" s="850"/>
      <c r="K4689" s="850"/>
      <c r="L4689" s="851"/>
      <c r="M4689" s="574" t="s">
        <v>566</v>
      </c>
      <c r="N4689" s="574" t="s">
        <v>3</v>
      </c>
      <c r="O4689" s="842" t="s">
        <v>534</v>
      </c>
      <c r="P4689" s="843"/>
      <c r="Q4689" s="849"/>
      <c r="R4689" s="850"/>
      <c r="S4689" s="850"/>
      <c r="T4689" s="850"/>
      <c r="U4689" s="850"/>
      <c r="V4689" s="850"/>
      <c r="W4689" s="851"/>
      <c r="AA4689" s="257"/>
      <c r="AB4689" s="257"/>
      <c r="AC4689" s="257"/>
      <c r="AD4689" s="257"/>
      <c r="AE4689" s="257"/>
    </row>
    <row r="4690" spans="2:31" s="256" customFormat="1" ht="17.100000000000001" customHeight="1" x14ac:dyDescent="0.15">
      <c r="B4690" s="574"/>
      <c r="C4690" s="574"/>
      <c r="D4690" s="844"/>
      <c r="E4690" s="845"/>
      <c r="F4690" s="849"/>
      <c r="G4690" s="850"/>
      <c r="H4690" s="850"/>
      <c r="I4690" s="850"/>
      <c r="J4690" s="850"/>
      <c r="K4690" s="850"/>
      <c r="L4690" s="851"/>
      <c r="M4690" s="574"/>
      <c r="N4690" s="574"/>
      <c r="O4690" s="844"/>
      <c r="P4690" s="845"/>
      <c r="Q4690" s="849"/>
      <c r="R4690" s="850"/>
      <c r="S4690" s="850"/>
      <c r="T4690" s="850"/>
      <c r="U4690" s="850"/>
      <c r="V4690" s="850"/>
      <c r="W4690" s="851"/>
      <c r="AA4690" s="257"/>
      <c r="AB4690" s="257"/>
      <c r="AC4690" s="257"/>
      <c r="AD4690" s="257"/>
      <c r="AE4690" s="257"/>
    </row>
    <row r="4691" spans="2:31" s="256" customFormat="1" ht="17.100000000000001" customHeight="1" x14ac:dyDescent="0.15">
      <c r="B4691" s="574"/>
      <c r="C4691" s="574" t="s">
        <v>4</v>
      </c>
      <c r="D4691" s="842" t="s">
        <v>354</v>
      </c>
      <c r="E4691" s="843"/>
      <c r="F4691" s="849"/>
      <c r="G4691" s="850"/>
      <c r="H4691" s="850"/>
      <c r="I4691" s="850"/>
      <c r="J4691" s="850"/>
      <c r="K4691" s="850"/>
      <c r="L4691" s="851"/>
      <c r="M4691" s="574"/>
      <c r="N4691" s="574" t="s">
        <v>4</v>
      </c>
      <c r="O4691" s="842" t="s">
        <v>486</v>
      </c>
      <c r="P4691" s="843"/>
      <c r="Q4691" s="849"/>
      <c r="R4691" s="850"/>
      <c r="S4691" s="850"/>
      <c r="T4691" s="850"/>
      <c r="U4691" s="850"/>
      <c r="V4691" s="850"/>
      <c r="W4691" s="851"/>
      <c r="AA4691" s="257"/>
      <c r="AB4691" s="257"/>
      <c r="AC4691" s="257"/>
      <c r="AD4691" s="257"/>
      <c r="AE4691" s="257"/>
    </row>
    <row r="4692" spans="2:31" s="256" customFormat="1" ht="17.100000000000001" customHeight="1" x14ac:dyDescent="0.15">
      <c r="B4692" s="574"/>
      <c r="C4692" s="574"/>
      <c r="D4692" s="844"/>
      <c r="E4692" s="845"/>
      <c r="F4692" s="849"/>
      <c r="G4692" s="850"/>
      <c r="H4692" s="850"/>
      <c r="I4692" s="850"/>
      <c r="J4692" s="850"/>
      <c r="K4692" s="850"/>
      <c r="L4692" s="851"/>
      <c r="M4692" s="574"/>
      <c r="N4692" s="574"/>
      <c r="O4692" s="844"/>
      <c r="P4692" s="845"/>
      <c r="Q4692" s="849"/>
      <c r="R4692" s="850"/>
      <c r="S4692" s="850"/>
      <c r="T4692" s="850"/>
      <c r="U4692" s="850"/>
      <c r="V4692" s="850"/>
      <c r="W4692" s="851"/>
      <c r="AA4692" s="257"/>
      <c r="AB4692" s="257"/>
      <c r="AC4692" s="257"/>
      <c r="AD4692" s="257"/>
      <c r="AE4692" s="257"/>
    </row>
    <row r="4693" spans="2:31" s="256" customFormat="1" ht="17.100000000000001" customHeight="1" x14ac:dyDescent="0.15">
      <c r="B4693" s="522" t="s">
        <v>5</v>
      </c>
      <c r="C4693" s="524"/>
      <c r="D4693" s="827" t="s">
        <v>332</v>
      </c>
      <c r="E4693" s="828"/>
      <c r="F4693" s="849"/>
      <c r="G4693" s="850"/>
      <c r="H4693" s="850"/>
      <c r="I4693" s="850"/>
      <c r="J4693" s="850"/>
      <c r="K4693" s="850"/>
      <c r="L4693" s="851"/>
      <c r="M4693" s="522" t="s">
        <v>5</v>
      </c>
      <c r="N4693" s="524"/>
      <c r="O4693" s="827" t="s">
        <v>333</v>
      </c>
      <c r="P4693" s="828"/>
      <c r="Q4693" s="849"/>
      <c r="R4693" s="850"/>
      <c r="S4693" s="850"/>
      <c r="T4693" s="850"/>
      <c r="U4693" s="850"/>
      <c r="V4693" s="850"/>
      <c r="W4693" s="851"/>
      <c r="AA4693" s="257"/>
      <c r="AB4693" s="257"/>
      <c r="AC4693" s="257"/>
      <c r="AD4693" s="257"/>
      <c r="AE4693" s="257"/>
    </row>
    <row r="4694" spans="2:31" s="256" customFormat="1" ht="17.100000000000001" customHeight="1" x14ac:dyDescent="0.15">
      <c r="B4694" s="522" t="s">
        <v>6</v>
      </c>
      <c r="C4694" s="524"/>
      <c r="D4694" s="844" t="s">
        <v>532</v>
      </c>
      <c r="E4694" s="845"/>
      <c r="F4694" s="849"/>
      <c r="G4694" s="850"/>
      <c r="H4694" s="850"/>
      <c r="I4694" s="850"/>
      <c r="J4694" s="850"/>
      <c r="K4694" s="850"/>
      <c r="L4694" s="851"/>
      <c r="M4694" s="522" t="s">
        <v>6</v>
      </c>
      <c r="N4694" s="524"/>
      <c r="O4694" s="844" t="s">
        <v>338</v>
      </c>
      <c r="P4694" s="845"/>
      <c r="Q4694" s="849"/>
      <c r="R4694" s="850"/>
      <c r="S4694" s="850"/>
      <c r="T4694" s="850"/>
      <c r="U4694" s="850"/>
      <c r="V4694" s="850"/>
      <c r="W4694" s="851"/>
    </row>
    <row r="4695" spans="2:31" s="256" customFormat="1" ht="17.100000000000001" customHeight="1" x14ac:dyDescent="0.15">
      <c r="B4695" s="562" t="s">
        <v>29</v>
      </c>
      <c r="C4695" s="831" t="s">
        <v>267</v>
      </c>
      <c r="D4695" s="832"/>
      <c r="E4695" s="260"/>
      <c r="F4695" s="849"/>
      <c r="G4695" s="850"/>
      <c r="H4695" s="850"/>
      <c r="I4695" s="850"/>
      <c r="J4695" s="850"/>
      <c r="K4695" s="850"/>
      <c r="L4695" s="851"/>
      <c r="M4695" s="562" t="s">
        <v>29</v>
      </c>
      <c r="N4695" s="831" t="s">
        <v>267</v>
      </c>
      <c r="O4695" s="832"/>
      <c r="P4695" s="260"/>
      <c r="Q4695" s="849"/>
      <c r="R4695" s="850"/>
      <c r="S4695" s="850"/>
      <c r="T4695" s="850"/>
      <c r="U4695" s="850"/>
      <c r="V4695" s="850"/>
      <c r="W4695" s="851"/>
    </row>
    <row r="4696" spans="2:31" s="256" customFormat="1" ht="17.100000000000001" customHeight="1" x14ac:dyDescent="0.15">
      <c r="B4696" s="565"/>
      <c r="C4696" s="831" t="s">
        <v>268</v>
      </c>
      <c r="D4696" s="832"/>
      <c r="E4696" s="261" t="s">
        <v>551</v>
      </c>
      <c r="F4696" s="852"/>
      <c r="G4696" s="853"/>
      <c r="H4696" s="853"/>
      <c r="I4696" s="853"/>
      <c r="J4696" s="853"/>
      <c r="K4696" s="853"/>
      <c r="L4696" s="854"/>
      <c r="M4696" s="565"/>
      <c r="N4696" s="831" t="s">
        <v>268</v>
      </c>
      <c r="O4696" s="832"/>
      <c r="P4696" s="261" t="s">
        <v>551</v>
      </c>
      <c r="Q4696" s="852"/>
      <c r="R4696" s="853"/>
      <c r="S4696" s="853"/>
      <c r="T4696" s="853"/>
      <c r="U4696" s="853"/>
      <c r="V4696" s="853"/>
      <c r="W4696" s="854"/>
    </row>
    <row r="4697" spans="2:31" s="256" customFormat="1" ht="17.100000000000001" customHeight="1" x14ac:dyDescent="0.15">
      <c r="B4697" s="522" t="s">
        <v>7</v>
      </c>
      <c r="C4697" s="523"/>
      <c r="D4697" s="524"/>
      <c r="E4697" s="833" t="s">
        <v>1344</v>
      </c>
      <c r="F4697" s="857"/>
      <c r="G4697" s="857"/>
      <c r="H4697" s="857"/>
      <c r="I4697" s="857"/>
      <c r="J4697" s="857"/>
      <c r="K4697" s="857"/>
      <c r="L4697" s="858"/>
      <c r="M4697" s="522" t="s">
        <v>7</v>
      </c>
      <c r="N4697" s="523"/>
      <c r="O4697" s="524"/>
      <c r="P4697" s="833" t="s">
        <v>1104</v>
      </c>
      <c r="Q4697" s="857"/>
      <c r="R4697" s="857"/>
      <c r="S4697" s="857"/>
      <c r="T4697" s="857"/>
      <c r="U4697" s="857"/>
      <c r="V4697" s="857"/>
      <c r="W4697" s="858"/>
    </row>
    <row r="4698" spans="2:31" s="256" customFormat="1" ht="17.100000000000001" customHeight="1" x14ac:dyDescent="0.15">
      <c r="B4698" s="522" t="s">
        <v>46</v>
      </c>
      <c r="C4698" s="523"/>
      <c r="D4698" s="524"/>
      <c r="E4698" s="813" t="s">
        <v>1573</v>
      </c>
      <c r="F4698" s="814"/>
      <c r="G4698" s="814"/>
      <c r="H4698" s="855"/>
      <c r="I4698" s="855"/>
      <c r="J4698" s="855"/>
      <c r="K4698" s="855"/>
      <c r="L4698" s="856"/>
      <c r="M4698" s="522" t="s">
        <v>46</v>
      </c>
      <c r="N4698" s="523"/>
      <c r="O4698" s="524"/>
      <c r="P4698" s="813" t="s">
        <v>1137</v>
      </c>
      <c r="Q4698" s="814"/>
      <c r="R4698" s="814"/>
      <c r="S4698" s="814"/>
      <c r="T4698" s="814"/>
      <c r="U4698" s="814"/>
      <c r="V4698" s="814"/>
      <c r="W4698" s="815"/>
    </row>
    <row r="4699" spans="2:31" s="256" customFormat="1" ht="17.100000000000001" customHeight="1" x14ac:dyDescent="0.15">
      <c r="B4699" s="522" t="s">
        <v>270</v>
      </c>
      <c r="C4699" s="523"/>
      <c r="D4699" s="524"/>
      <c r="E4699" s="813" t="s">
        <v>516</v>
      </c>
      <c r="F4699" s="814"/>
      <c r="G4699" s="814"/>
      <c r="H4699" s="855"/>
      <c r="I4699" s="855"/>
      <c r="J4699" s="855"/>
      <c r="K4699" s="855"/>
      <c r="L4699" s="856"/>
      <c r="M4699" s="522" t="s">
        <v>270</v>
      </c>
      <c r="N4699" s="523"/>
      <c r="O4699" s="524"/>
      <c r="P4699" s="813" t="s">
        <v>516</v>
      </c>
      <c r="Q4699" s="814"/>
      <c r="R4699" s="814"/>
      <c r="S4699" s="855"/>
      <c r="T4699" s="855"/>
      <c r="U4699" s="855"/>
      <c r="V4699" s="855"/>
      <c r="W4699" s="856"/>
    </row>
    <row r="4700" spans="2:31" s="256" customFormat="1" ht="17.100000000000001" customHeight="1" x14ac:dyDescent="0.15">
      <c r="B4700" s="522" t="s">
        <v>289</v>
      </c>
      <c r="C4700" s="523"/>
      <c r="D4700" s="524"/>
      <c r="E4700" s="813" t="s">
        <v>555</v>
      </c>
      <c r="F4700" s="814"/>
      <c r="G4700" s="814"/>
      <c r="H4700" s="816" t="s">
        <v>8</v>
      </c>
      <c r="I4700" s="817"/>
      <c r="J4700" s="818"/>
      <c r="K4700" s="819"/>
      <c r="L4700" s="820"/>
      <c r="M4700" s="522" t="s">
        <v>289</v>
      </c>
      <c r="N4700" s="523"/>
      <c r="O4700" s="524"/>
      <c r="P4700" s="862" t="s">
        <v>552</v>
      </c>
      <c r="Q4700" s="863"/>
      <c r="R4700" s="863"/>
      <c r="S4700" s="816" t="s">
        <v>8</v>
      </c>
      <c r="T4700" s="817"/>
      <c r="U4700" s="818"/>
      <c r="V4700" s="819"/>
      <c r="W4700" s="820"/>
    </row>
    <row r="4701" spans="2:31" s="256" customFormat="1" ht="17.100000000000001" customHeight="1" x14ac:dyDescent="0.15">
      <c r="B4701" s="565" t="s">
        <v>567</v>
      </c>
      <c r="C4701" s="566"/>
      <c r="D4701" s="836" t="s">
        <v>1749</v>
      </c>
      <c r="E4701" s="837"/>
      <c r="F4701" s="837"/>
      <c r="G4701" s="837"/>
      <c r="H4701" s="837"/>
      <c r="I4701" s="837"/>
      <c r="J4701" s="837"/>
      <c r="K4701" s="837"/>
      <c r="L4701" s="838"/>
      <c r="M4701" s="565" t="s">
        <v>567</v>
      </c>
      <c r="N4701" s="566"/>
      <c r="O4701" s="821" t="s">
        <v>1278</v>
      </c>
      <c r="P4701" s="822"/>
      <c r="Q4701" s="822"/>
      <c r="R4701" s="822"/>
      <c r="S4701" s="822"/>
      <c r="T4701" s="822"/>
      <c r="U4701" s="822"/>
      <c r="V4701" s="822"/>
      <c r="W4701" s="823"/>
    </row>
    <row r="4702" spans="2:31" s="256" customFormat="1" ht="20.100000000000001" customHeight="1" x14ac:dyDescent="0.15">
      <c r="B4702" s="861" t="s">
        <v>564</v>
      </c>
      <c r="C4702" s="839" t="s">
        <v>565</v>
      </c>
      <c r="D4702" s="883" t="s">
        <v>819</v>
      </c>
      <c r="E4702" s="884"/>
      <c r="F4702" s="846"/>
      <c r="G4702" s="847"/>
      <c r="H4702" s="847"/>
      <c r="I4702" s="847"/>
      <c r="J4702" s="847"/>
      <c r="K4702" s="847"/>
      <c r="L4702" s="848"/>
      <c r="M4702" s="861" t="s">
        <v>564</v>
      </c>
      <c r="N4702" s="839" t="s">
        <v>565</v>
      </c>
      <c r="O4702" s="883" t="s">
        <v>819</v>
      </c>
      <c r="P4702" s="884"/>
      <c r="Q4702" s="846"/>
      <c r="R4702" s="847"/>
      <c r="S4702" s="847"/>
      <c r="T4702" s="847"/>
      <c r="U4702" s="847"/>
      <c r="V4702" s="847"/>
      <c r="W4702" s="848"/>
    </row>
    <row r="4703" spans="2:31" s="256" customFormat="1" ht="20.100000000000001" customHeight="1" x14ac:dyDescent="0.15">
      <c r="B4703" s="859"/>
      <c r="C4703" s="830"/>
      <c r="D4703" s="880"/>
      <c r="E4703" s="881"/>
      <c r="F4703" s="849"/>
      <c r="G4703" s="850"/>
      <c r="H4703" s="850"/>
      <c r="I4703" s="850"/>
      <c r="J4703" s="850"/>
      <c r="K4703" s="850"/>
      <c r="L4703" s="851"/>
      <c r="M4703" s="859"/>
      <c r="N4703" s="830"/>
      <c r="O4703" s="880"/>
      <c r="P4703" s="881"/>
      <c r="Q4703" s="849"/>
      <c r="R4703" s="850"/>
      <c r="S4703" s="850"/>
      <c r="T4703" s="850"/>
      <c r="U4703" s="850"/>
      <c r="V4703" s="850"/>
      <c r="W4703" s="851"/>
    </row>
    <row r="4704" spans="2:31" s="256" customFormat="1" ht="20.100000000000001" customHeight="1" x14ac:dyDescent="0.15">
      <c r="B4704" s="859"/>
      <c r="C4704" s="839" t="s">
        <v>2</v>
      </c>
      <c r="D4704" s="842">
        <v>2</v>
      </c>
      <c r="E4704" s="843"/>
      <c r="F4704" s="849"/>
      <c r="G4704" s="850"/>
      <c r="H4704" s="850"/>
      <c r="I4704" s="850"/>
      <c r="J4704" s="850"/>
      <c r="K4704" s="850"/>
      <c r="L4704" s="851"/>
      <c r="M4704" s="859"/>
      <c r="N4704" s="839" t="s">
        <v>2</v>
      </c>
      <c r="O4704" s="842">
        <v>3</v>
      </c>
      <c r="P4704" s="843"/>
      <c r="Q4704" s="849"/>
      <c r="R4704" s="850"/>
      <c r="S4704" s="850"/>
      <c r="T4704" s="850"/>
      <c r="U4704" s="850"/>
      <c r="V4704" s="850"/>
      <c r="W4704" s="851"/>
    </row>
    <row r="4705" spans="2:31" s="256" customFormat="1" ht="20.100000000000001" customHeight="1" x14ac:dyDescent="0.15">
      <c r="B4705" s="860"/>
      <c r="C4705" s="830"/>
      <c r="D4705" s="844"/>
      <c r="E4705" s="845"/>
      <c r="F4705" s="849"/>
      <c r="G4705" s="850"/>
      <c r="H4705" s="850"/>
      <c r="I4705" s="850"/>
      <c r="J4705" s="850"/>
      <c r="K4705" s="850"/>
      <c r="L4705" s="851"/>
      <c r="M4705" s="860"/>
      <c r="N4705" s="830"/>
      <c r="O4705" s="844"/>
      <c r="P4705" s="845"/>
      <c r="Q4705" s="849"/>
      <c r="R4705" s="850"/>
      <c r="S4705" s="850"/>
      <c r="T4705" s="850"/>
      <c r="U4705" s="850"/>
      <c r="V4705" s="850"/>
      <c r="W4705" s="851"/>
    </row>
    <row r="4706" spans="2:31" s="256" customFormat="1" ht="17.100000000000001" customHeight="1" x14ac:dyDescent="0.15">
      <c r="B4706" s="574" t="s">
        <v>566</v>
      </c>
      <c r="C4706" s="574" t="s">
        <v>3</v>
      </c>
      <c r="D4706" s="842" t="s">
        <v>331</v>
      </c>
      <c r="E4706" s="843"/>
      <c r="F4706" s="849"/>
      <c r="G4706" s="850"/>
      <c r="H4706" s="850"/>
      <c r="I4706" s="850"/>
      <c r="J4706" s="850"/>
      <c r="K4706" s="850"/>
      <c r="L4706" s="851"/>
      <c r="M4706" s="574" t="s">
        <v>566</v>
      </c>
      <c r="N4706" s="574" t="s">
        <v>3</v>
      </c>
      <c r="O4706" s="842" t="s">
        <v>331</v>
      </c>
      <c r="P4706" s="843"/>
      <c r="Q4706" s="849"/>
      <c r="R4706" s="850"/>
      <c r="S4706" s="850"/>
      <c r="T4706" s="850"/>
      <c r="U4706" s="850"/>
      <c r="V4706" s="850"/>
      <c r="W4706" s="851"/>
    </row>
    <row r="4707" spans="2:31" s="256" customFormat="1" ht="17.100000000000001" customHeight="1" x14ac:dyDescent="0.15">
      <c r="B4707" s="574"/>
      <c r="C4707" s="574"/>
      <c r="D4707" s="844"/>
      <c r="E4707" s="845"/>
      <c r="F4707" s="849"/>
      <c r="G4707" s="850"/>
      <c r="H4707" s="850"/>
      <c r="I4707" s="850"/>
      <c r="J4707" s="850"/>
      <c r="K4707" s="850"/>
      <c r="L4707" s="851"/>
      <c r="M4707" s="574"/>
      <c r="N4707" s="574"/>
      <c r="O4707" s="844"/>
      <c r="P4707" s="845"/>
      <c r="Q4707" s="849"/>
      <c r="R4707" s="850"/>
      <c r="S4707" s="850"/>
      <c r="T4707" s="850"/>
      <c r="U4707" s="850"/>
      <c r="V4707" s="850"/>
      <c r="W4707" s="851"/>
    </row>
    <row r="4708" spans="2:31" s="256" customFormat="1" ht="17.100000000000001" customHeight="1" x14ac:dyDescent="0.15">
      <c r="B4708" s="574"/>
      <c r="C4708" s="574" t="s">
        <v>4</v>
      </c>
      <c r="D4708" s="842" t="s">
        <v>356</v>
      </c>
      <c r="E4708" s="843"/>
      <c r="F4708" s="849"/>
      <c r="G4708" s="850"/>
      <c r="H4708" s="850"/>
      <c r="I4708" s="850"/>
      <c r="J4708" s="850"/>
      <c r="K4708" s="850"/>
      <c r="L4708" s="851"/>
      <c r="M4708" s="574"/>
      <c r="N4708" s="574" t="s">
        <v>4</v>
      </c>
      <c r="O4708" s="842" t="s">
        <v>354</v>
      </c>
      <c r="P4708" s="843"/>
      <c r="Q4708" s="849"/>
      <c r="R4708" s="850"/>
      <c r="S4708" s="850"/>
      <c r="T4708" s="850"/>
      <c r="U4708" s="850"/>
      <c r="V4708" s="850"/>
      <c r="W4708" s="851"/>
    </row>
    <row r="4709" spans="2:31" s="256" customFormat="1" ht="17.100000000000001" customHeight="1" x14ac:dyDescent="0.15">
      <c r="B4709" s="574"/>
      <c r="C4709" s="574"/>
      <c r="D4709" s="844"/>
      <c r="E4709" s="845"/>
      <c r="F4709" s="849"/>
      <c r="G4709" s="850"/>
      <c r="H4709" s="850"/>
      <c r="I4709" s="850"/>
      <c r="J4709" s="850"/>
      <c r="K4709" s="850"/>
      <c r="L4709" s="851"/>
      <c r="M4709" s="574"/>
      <c r="N4709" s="574"/>
      <c r="O4709" s="844"/>
      <c r="P4709" s="845"/>
      <c r="Q4709" s="849"/>
      <c r="R4709" s="850"/>
      <c r="S4709" s="850"/>
      <c r="T4709" s="850"/>
      <c r="U4709" s="850"/>
      <c r="V4709" s="850"/>
      <c r="W4709" s="851"/>
    </row>
    <row r="4710" spans="2:31" s="256" customFormat="1" ht="17.100000000000001" customHeight="1" x14ac:dyDescent="0.15">
      <c r="B4710" s="522" t="s">
        <v>5</v>
      </c>
      <c r="C4710" s="524"/>
      <c r="D4710" s="827" t="s">
        <v>333</v>
      </c>
      <c r="E4710" s="828"/>
      <c r="F4710" s="849"/>
      <c r="G4710" s="850"/>
      <c r="H4710" s="850"/>
      <c r="I4710" s="850"/>
      <c r="J4710" s="850"/>
      <c r="K4710" s="850"/>
      <c r="L4710" s="851"/>
      <c r="M4710" s="522" t="s">
        <v>5</v>
      </c>
      <c r="N4710" s="524"/>
      <c r="O4710" s="827" t="s">
        <v>332</v>
      </c>
      <c r="P4710" s="828"/>
      <c r="Q4710" s="849"/>
      <c r="R4710" s="850"/>
      <c r="S4710" s="850"/>
      <c r="T4710" s="850"/>
      <c r="U4710" s="850"/>
      <c r="V4710" s="850"/>
      <c r="W4710" s="851"/>
    </row>
    <row r="4711" spans="2:31" s="256" customFormat="1" ht="17.100000000000001" customHeight="1" x14ac:dyDescent="0.15">
      <c r="B4711" s="522" t="s">
        <v>6</v>
      </c>
      <c r="C4711" s="524"/>
      <c r="D4711" s="844" t="s">
        <v>340</v>
      </c>
      <c r="E4711" s="845"/>
      <c r="F4711" s="849"/>
      <c r="G4711" s="850"/>
      <c r="H4711" s="850"/>
      <c r="I4711" s="850"/>
      <c r="J4711" s="850"/>
      <c r="K4711" s="850"/>
      <c r="L4711" s="851"/>
      <c r="M4711" s="522" t="s">
        <v>6</v>
      </c>
      <c r="N4711" s="524"/>
      <c r="O4711" s="844" t="s">
        <v>532</v>
      </c>
      <c r="P4711" s="845"/>
      <c r="Q4711" s="849"/>
      <c r="R4711" s="850"/>
      <c r="S4711" s="850"/>
      <c r="T4711" s="850"/>
      <c r="U4711" s="850"/>
      <c r="V4711" s="850"/>
      <c r="W4711" s="851"/>
    </row>
    <row r="4712" spans="2:31" s="256" customFormat="1" ht="17.100000000000001" customHeight="1" x14ac:dyDescent="0.15">
      <c r="B4712" s="562" t="s">
        <v>29</v>
      </c>
      <c r="C4712" s="831" t="s">
        <v>267</v>
      </c>
      <c r="D4712" s="832"/>
      <c r="E4712" s="260"/>
      <c r="F4712" s="849"/>
      <c r="G4712" s="850"/>
      <c r="H4712" s="850"/>
      <c r="I4712" s="850"/>
      <c r="J4712" s="850"/>
      <c r="K4712" s="850"/>
      <c r="L4712" s="851"/>
      <c r="M4712" s="562" t="s">
        <v>29</v>
      </c>
      <c r="N4712" s="831" t="s">
        <v>267</v>
      </c>
      <c r="O4712" s="832"/>
      <c r="P4712" s="260"/>
      <c r="Q4712" s="849"/>
      <c r="R4712" s="850"/>
      <c r="S4712" s="850"/>
      <c r="T4712" s="850"/>
      <c r="U4712" s="850"/>
      <c r="V4712" s="850"/>
      <c r="W4712" s="851"/>
    </row>
    <row r="4713" spans="2:31" s="256" customFormat="1" ht="17.100000000000001" customHeight="1" x14ac:dyDescent="0.15">
      <c r="B4713" s="565"/>
      <c r="C4713" s="831" t="s">
        <v>268</v>
      </c>
      <c r="D4713" s="832"/>
      <c r="E4713" s="261" t="s">
        <v>554</v>
      </c>
      <c r="F4713" s="852"/>
      <c r="G4713" s="853"/>
      <c r="H4713" s="853"/>
      <c r="I4713" s="853"/>
      <c r="J4713" s="853"/>
      <c r="K4713" s="853"/>
      <c r="L4713" s="854"/>
      <c r="M4713" s="565"/>
      <c r="N4713" s="831" t="s">
        <v>268</v>
      </c>
      <c r="O4713" s="832"/>
      <c r="P4713" s="261" t="s">
        <v>551</v>
      </c>
      <c r="Q4713" s="852"/>
      <c r="R4713" s="853"/>
      <c r="S4713" s="853"/>
      <c r="T4713" s="853"/>
      <c r="U4713" s="853"/>
      <c r="V4713" s="853"/>
      <c r="W4713" s="854"/>
    </row>
    <row r="4714" spans="2:31" s="256" customFormat="1" ht="17.100000000000001" customHeight="1" x14ac:dyDescent="0.15">
      <c r="B4714" s="522" t="s">
        <v>7</v>
      </c>
      <c r="C4714" s="523"/>
      <c r="D4714" s="524"/>
      <c r="E4714" s="833" t="s">
        <v>1588</v>
      </c>
      <c r="F4714" s="857"/>
      <c r="G4714" s="857"/>
      <c r="H4714" s="857"/>
      <c r="I4714" s="857"/>
      <c r="J4714" s="857"/>
      <c r="K4714" s="857"/>
      <c r="L4714" s="858"/>
      <c r="M4714" s="522" t="s">
        <v>7</v>
      </c>
      <c r="N4714" s="523"/>
      <c r="O4714" s="524"/>
      <c r="P4714" s="833" t="s">
        <v>1121</v>
      </c>
      <c r="Q4714" s="857"/>
      <c r="R4714" s="857"/>
      <c r="S4714" s="857"/>
      <c r="T4714" s="857"/>
      <c r="U4714" s="857"/>
      <c r="V4714" s="857"/>
      <c r="W4714" s="858"/>
    </row>
    <row r="4715" spans="2:31" s="256" customFormat="1" ht="17.100000000000001" customHeight="1" x14ac:dyDescent="0.15">
      <c r="B4715" s="522" t="s">
        <v>46</v>
      </c>
      <c r="C4715" s="523"/>
      <c r="D4715" s="524"/>
      <c r="E4715" s="813" t="s">
        <v>516</v>
      </c>
      <c r="F4715" s="814"/>
      <c r="G4715" s="814"/>
      <c r="H4715" s="855"/>
      <c r="I4715" s="855"/>
      <c r="J4715" s="855"/>
      <c r="K4715" s="855"/>
      <c r="L4715" s="856"/>
      <c r="M4715" s="522" t="s">
        <v>46</v>
      </c>
      <c r="N4715" s="523"/>
      <c r="O4715" s="524"/>
      <c r="P4715" s="813" t="s">
        <v>1372</v>
      </c>
      <c r="Q4715" s="814"/>
      <c r="R4715" s="814"/>
      <c r="S4715" s="855"/>
      <c r="T4715" s="855"/>
      <c r="U4715" s="855"/>
      <c r="V4715" s="855"/>
      <c r="W4715" s="856"/>
    </row>
    <row r="4716" spans="2:31" s="256" customFormat="1" ht="17.100000000000001" customHeight="1" x14ac:dyDescent="0.15">
      <c r="B4716" s="522" t="s">
        <v>270</v>
      </c>
      <c r="C4716" s="523"/>
      <c r="D4716" s="524"/>
      <c r="E4716" s="813" t="s">
        <v>516</v>
      </c>
      <c r="F4716" s="814"/>
      <c r="G4716" s="814"/>
      <c r="H4716" s="855"/>
      <c r="I4716" s="855"/>
      <c r="J4716" s="855"/>
      <c r="K4716" s="855"/>
      <c r="L4716" s="856"/>
      <c r="M4716" s="522" t="s">
        <v>270</v>
      </c>
      <c r="N4716" s="523"/>
      <c r="O4716" s="524"/>
      <c r="P4716" s="813" t="s">
        <v>516</v>
      </c>
      <c r="Q4716" s="814"/>
      <c r="R4716" s="814"/>
      <c r="S4716" s="855"/>
      <c r="T4716" s="855"/>
      <c r="U4716" s="855"/>
      <c r="V4716" s="855"/>
      <c r="W4716" s="856"/>
    </row>
    <row r="4717" spans="2:31" s="256" customFormat="1" ht="17.100000000000001" customHeight="1" x14ac:dyDescent="0.15">
      <c r="B4717" s="522" t="s">
        <v>289</v>
      </c>
      <c r="C4717" s="523"/>
      <c r="D4717" s="524"/>
      <c r="E4717" s="813" t="s">
        <v>555</v>
      </c>
      <c r="F4717" s="814"/>
      <c r="G4717" s="814"/>
      <c r="H4717" s="816" t="s">
        <v>8</v>
      </c>
      <c r="I4717" s="817"/>
      <c r="J4717" s="818"/>
      <c r="K4717" s="819"/>
      <c r="L4717" s="820"/>
      <c r="M4717" s="522" t="s">
        <v>289</v>
      </c>
      <c r="N4717" s="523"/>
      <c r="O4717" s="524"/>
      <c r="P4717" s="813" t="s">
        <v>555</v>
      </c>
      <c r="Q4717" s="814"/>
      <c r="R4717" s="814"/>
      <c r="S4717" s="816" t="s">
        <v>8</v>
      </c>
      <c r="T4717" s="817"/>
      <c r="U4717" s="818"/>
      <c r="V4717" s="819"/>
      <c r="W4717" s="820"/>
    </row>
    <row r="4718" spans="2:31" s="256" customFormat="1" ht="17.100000000000001" customHeight="1" x14ac:dyDescent="0.15">
      <c r="B4718" s="565" t="s">
        <v>567</v>
      </c>
      <c r="C4718" s="566"/>
      <c r="D4718" s="885" t="s">
        <v>1589</v>
      </c>
      <c r="E4718" s="886"/>
      <c r="F4718" s="886"/>
      <c r="G4718" s="886"/>
      <c r="H4718" s="886"/>
      <c r="I4718" s="886"/>
      <c r="J4718" s="886"/>
      <c r="K4718" s="886"/>
      <c r="L4718" s="887"/>
      <c r="M4718" s="565" t="s">
        <v>567</v>
      </c>
      <c r="N4718" s="566"/>
      <c r="O4718" s="836" t="s">
        <v>1749</v>
      </c>
      <c r="P4718" s="837"/>
      <c r="Q4718" s="837"/>
      <c r="R4718" s="837"/>
      <c r="S4718" s="837"/>
      <c r="T4718" s="837"/>
      <c r="U4718" s="837"/>
      <c r="V4718" s="837"/>
      <c r="W4718" s="838"/>
    </row>
    <row r="4719" spans="2:31" ht="15" customHeight="1" x14ac:dyDescent="0.15">
      <c r="B4719" s="263"/>
      <c r="C4719" s="824" t="s">
        <v>568</v>
      </c>
      <c r="D4719" s="825"/>
      <c r="E4719" s="825"/>
      <c r="F4719" s="825"/>
      <c r="G4719" s="825"/>
      <c r="H4719" s="825"/>
      <c r="I4719" s="825"/>
      <c r="J4719" s="825"/>
      <c r="K4719" s="825"/>
      <c r="L4719" s="825"/>
      <c r="M4719" s="263"/>
      <c r="N4719" s="263" t="s">
        <v>569</v>
      </c>
      <c r="O4719" s="263"/>
      <c r="P4719" s="263"/>
      <c r="Q4719" s="263"/>
      <c r="R4719" s="263"/>
      <c r="S4719" s="263"/>
      <c r="T4719" s="263"/>
      <c r="U4719" s="263"/>
      <c r="V4719" s="263"/>
      <c r="W4719" s="263"/>
      <c r="AA4719" s="256"/>
      <c r="AB4719" s="256"/>
      <c r="AC4719" s="256"/>
      <c r="AD4719" s="256"/>
      <c r="AE4719" s="256"/>
    </row>
    <row r="4720" spans="2:31" ht="15" customHeight="1" x14ac:dyDescent="0.15">
      <c r="B4720" s="263"/>
      <c r="C4720" s="826"/>
      <c r="D4720" s="826"/>
      <c r="E4720" s="826"/>
      <c r="F4720" s="826"/>
      <c r="G4720" s="826"/>
      <c r="H4720" s="826"/>
      <c r="I4720" s="826"/>
      <c r="J4720" s="826"/>
      <c r="K4720" s="826"/>
      <c r="L4720" s="826"/>
      <c r="M4720" s="263"/>
      <c r="N4720" s="263" t="s">
        <v>570</v>
      </c>
      <c r="O4720" s="263"/>
      <c r="P4720" s="263"/>
      <c r="Q4720" s="263"/>
      <c r="R4720" s="263"/>
      <c r="S4720" s="263"/>
      <c r="T4720" s="263"/>
      <c r="U4720" s="263"/>
      <c r="V4720" s="263"/>
      <c r="W4720" s="263"/>
      <c r="AA4720" s="256"/>
      <c r="AB4720" s="256"/>
      <c r="AC4720" s="256"/>
      <c r="AD4720" s="256"/>
      <c r="AE4720" s="256"/>
    </row>
    <row r="4721" spans="2:31" ht="15" customHeight="1" x14ac:dyDescent="0.15">
      <c r="C4721" s="263" t="s">
        <v>571</v>
      </c>
      <c r="N4721" s="264" t="s">
        <v>517</v>
      </c>
      <c r="O4721" s="264"/>
      <c r="P4721" s="264"/>
      <c r="Q4721" s="264"/>
      <c r="R4721" s="264"/>
      <c r="S4721" s="264"/>
      <c r="T4721" s="264"/>
      <c r="U4721" s="264"/>
      <c r="V4721" s="264"/>
      <c r="AA4721" s="256"/>
      <c r="AB4721" s="256"/>
      <c r="AC4721" s="256"/>
      <c r="AD4721" s="256"/>
      <c r="AE4721" s="256"/>
    </row>
    <row r="4722" spans="2:31" ht="15" customHeight="1" x14ac:dyDescent="0.15">
      <c r="C4722" s="263" t="s">
        <v>573</v>
      </c>
      <c r="N4722" s="264" t="s">
        <v>572</v>
      </c>
      <c r="O4722" s="264"/>
      <c r="P4722" s="264"/>
      <c r="Q4722" s="264"/>
      <c r="R4722" s="264"/>
      <c r="S4722" s="264"/>
      <c r="T4722" s="264"/>
      <c r="U4722" s="264"/>
      <c r="V4722" s="264"/>
      <c r="AA4722" s="256"/>
      <c r="AB4722" s="256"/>
      <c r="AC4722" s="256"/>
      <c r="AD4722" s="256"/>
      <c r="AE4722" s="256"/>
    </row>
    <row r="4723" spans="2:31" x14ac:dyDescent="0.15">
      <c r="C4723" s="264" t="s">
        <v>542</v>
      </c>
      <c r="N4723" s="264" t="s">
        <v>450</v>
      </c>
      <c r="O4723" s="264"/>
      <c r="P4723" s="264"/>
      <c r="Q4723" s="264"/>
      <c r="R4723" s="264"/>
      <c r="S4723" s="264"/>
      <c r="T4723" s="264"/>
      <c r="U4723" s="264"/>
      <c r="V4723" s="264"/>
      <c r="AA4723" s="256"/>
      <c r="AB4723" s="256"/>
      <c r="AC4723" s="256"/>
      <c r="AD4723" s="256"/>
      <c r="AE4723" s="256"/>
    </row>
    <row r="4724" spans="2:31" x14ac:dyDescent="0.15">
      <c r="N4724" s="264"/>
      <c r="AA4724" s="256"/>
      <c r="AB4724" s="256"/>
      <c r="AC4724" s="256"/>
      <c r="AD4724" s="256"/>
      <c r="AE4724" s="256"/>
    </row>
    <row r="4725" spans="2:31" x14ac:dyDescent="0.15">
      <c r="N4725" s="264"/>
      <c r="AA4725" s="256"/>
      <c r="AB4725" s="256"/>
      <c r="AC4725" s="256"/>
      <c r="AD4725" s="256"/>
      <c r="AE4725" s="256"/>
    </row>
    <row r="4726" spans="2:31" ht="9" customHeight="1" x14ac:dyDescent="0.15">
      <c r="AA4726" s="256"/>
      <c r="AB4726" s="256"/>
      <c r="AC4726" s="256"/>
      <c r="AD4726" s="256"/>
      <c r="AE4726" s="256"/>
    </row>
    <row r="4727" spans="2:31" s="256" customFormat="1" ht="22.5" customHeight="1" x14ac:dyDescent="0.15">
      <c r="B4727" s="867" t="s">
        <v>563</v>
      </c>
      <c r="C4727" s="867"/>
      <c r="D4727" s="867"/>
      <c r="E4727" s="867"/>
      <c r="F4727" s="867"/>
      <c r="G4727" s="867"/>
      <c r="H4727" s="867"/>
      <c r="I4727" s="867"/>
      <c r="J4727" s="867"/>
      <c r="K4727" s="867"/>
      <c r="L4727" s="867"/>
      <c r="M4727" s="867"/>
      <c r="N4727" s="867"/>
      <c r="O4727" s="867"/>
      <c r="P4727" s="867"/>
      <c r="Q4727" s="867"/>
      <c r="R4727" s="867"/>
      <c r="S4727" s="867"/>
      <c r="T4727" s="867"/>
      <c r="U4727" s="867"/>
      <c r="V4727" s="867"/>
      <c r="W4727" s="867"/>
      <c r="Y4727" s="242" t="s">
        <v>551</v>
      </c>
    </row>
    <row r="4728" spans="2:31" s="256" customFormat="1" ht="20.100000000000001" customHeight="1" x14ac:dyDescent="0.15">
      <c r="B4728" s="258" t="s">
        <v>27</v>
      </c>
      <c r="C4728" s="258"/>
      <c r="D4728" s="868" t="str">
        <f>D4683</f>
        <v>ミネトンネル</v>
      </c>
      <c r="E4728" s="868"/>
      <c r="F4728" s="868"/>
      <c r="G4728" s="868"/>
      <c r="H4728" s="869" t="s">
        <v>28</v>
      </c>
      <c r="I4728" s="869"/>
      <c r="J4728" s="870" t="str">
        <f>J4683</f>
        <v>一般国道　316号</v>
      </c>
      <c r="K4728" s="870"/>
      <c r="L4728" s="870"/>
      <c r="M4728" s="871" t="s">
        <v>255</v>
      </c>
      <c r="N4728" s="871"/>
      <c r="O4728" s="871"/>
      <c r="P4728" s="872" t="str">
        <f>P4683</f>
        <v>株式会社ニュージェック</v>
      </c>
      <c r="Q4728" s="872"/>
      <c r="R4728" s="872"/>
      <c r="S4728" s="562" t="s">
        <v>220</v>
      </c>
      <c r="T4728" s="564"/>
      <c r="U4728" s="873">
        <f>U4683</f>
        <v>44294</v>
      </c>
      <c r="V4728" s="874"/>
      <c r="W4728" s="875"/>
      <c r="Y4728" s="242" t="s">
        <v>554</v>
      </c>
    </row>
    <row r="4729" spans="2:31" s="256" customFormat="1" ht="20.100000000000001" customHeight="1" x14ac:dyDescent="0.15">
      <c r="B4729" s="259" t="s">
        <v>0</v>
      </c>
      <c r="C4729" s="259"/>
      <c r="D4729" s="879" t="str">
        <f>D4684</f>
        <v>美祢トンネル</v>
      </c>
      <c r="E4729" s="879"/>
      <c r="F4729" s="879"/>
      <c r="G4729" s="879"/>
      <c r="H4729" s="541" t="s">
        <v>1</v>
      </c>
      <c r="I4729" s="541"/>
      <c r="J4729" s="870" t="str">
        <f>J4684</f>
        <v>宇部土木建築事務所</v>
      </c>
      <c r="K4729" s="870"/>
      <c r="L4729" s="870"/>
      <c r="M4729" s="871" t="s">
        <v>256</v>
      </c>
      <c r="N4729" s="871"/>
      <c r="O4729" s="871"/>
      <c r="P4729" s="872" t="str">
        <f>P4684</f>
        <v>石村　勝伸</v>
      </c>
      <c r="Q4729" s="872"/>
      <c r="R4729" s="872"/>
      <c r="S4729" s="705"/>
      <c r="T4729" s="706"/>
      <c r="U4729" s="876"/>
      <c r="V4729" s="877"/>
      <c r="W4729" s="878"/>
      <c r="Y4729" s="242" t="s">
        <v>54</v>
      </c>
    </row>
    <row r="4730" spans="2:31" s="256" customFormat="1" ht="20.100000000000001" customHeight="1" x14ac:dyDescent="0.15">
      <c r="B4730" s="861" t="s">
        <v>564</v>
      </c>
      <c r="C4730" s="839" t="s">
        <v>565</v>
      </c>
      <c r="D4730" s="883" t="s">
        <v>820</v>
      </c>
      <c r="E4730" s="884"/>
      <c r="F4730" s="846"/>
      <c r="G4730" s="847"/>
      <c r="H4730" s="847"/>
      <c r="I4730" s="847"/>
      <c r="J4730" s="847"/>
      <c r="K4730" s="847"/>
      <c r="L4730" s="848"/>
      <c r="M4730" s="861" t="s">
        <v>564</v>
      </c>
      <c r="N4730" s="839" t="s">
        <v>565</v>
      </c>
      <c r="O4730" s="883" t="s">
        <v>820</v>
      </c>
      <c r="P4730" s="884"/>
      <c r="Q4730" s="846"/>
      <c r="R4730" s="847"/>
      <c r="S4730" s="847"/>
      <c r="T4730" s="847"/>
      <c r="U4730" s="847"/>
      <c r="V4730" s="847"/>
      <c r="W4730" s="848"/>
      <c r="Y4730" s="242" t="s">
        <v>55</v>
      </c>
    </row>
    <row r="4731" spans="2:31" s="256" customFormat="1" ht="20.100000000000001" customHeight="1" x14ac:dyDescent="0.15">
      <c r="B4731" s="859"/>
      <c r="C4731" s="830"/>
      <c r="D4731" s="880"/>
      <c r="E4731" s="881"/>
      <c r="F4731" s="849"/>
      <c r="G4731" s="850"/>
      <c r="H4731" s="850"/>
      <c r="I4731" s="850"/>
      <c r="J4731" s="850"/>
      <c r="K4731" s="850"/>
      <c r="L4731" s="851"/>
      <c r="M4731" s="859"/>
      <c r="N4731" s="830"/>
      <c r="O4731" s="880"/>
      <c r="P4731" s="881"/>
      <c r="Q4731" s="849"/>
      <c r="R4731" s="850"/>
      <c r="S4731" s="850"/>
      <c r="T4731" s="850"/>
      <c r="U4731" s="850"/>
      <c r="V4731" s="850"/>
      <c r="W4731" s="851"/>
    </row>
    <row r="4732" spans="2:31" s="256" customFormat="1" ht="20.100000000000001" customHeight="1" x14ac:dyDescent="0.15">
      <c r="B4732" s="859"/>
      <c r="C4732" s="839" t="s">
        <v>2</v>
      </c>
      <c r="D4732" s="842">
        <v>1</v>
      </c>
      <c r="E4732" s="843"/>
      <c r="F4732" s="849"/>
      <c r="G4732" s="850"/>
      <c r="H4732" s="850"/>
      <c r="I4732" s="850"/>
      <c r="J4732" s="850"/>
      <c r="K4732" s="850"/>
      <c r="L4732" s="851"/>
      <c r="M4732" s="859"/>
      <c r="N4732" s="839" t="s">
        <v>2</v>
      </c>
      <c r="O4732" s="842">
        <v>2</v>
      </c>
      <c r="P4732" s="843"/>
      <c r="Q4732" s="849"/>
      <c r="R4732" s="850"/>
      <c r="S4732" s="850"/>
      <c r="T4732" s="850"/>
      <c r="U4732" s="850"/>
      <c r="V4732" s="850"/>
      <c r="W4732" s="851"/>
    </row>
    <row r="4733" spans="2:31" s="256" customFormat="1" ht="20.100000000000001" customHeight="1" x14ac:dyDescent="0.15">
      <c r="B4733" s="860"/>
      <c r="C4733" s="830"/>
      <c r="D4733" s="844"/>
      <c r="E4733" s="845"/>
      <c r="F4733" s="849"/>
      <c r="G4733" s="850"/>
      <c r="H4733" s="850"/>
      <c r="I4733" s="850"/>
      <c r="J4733" s="850"/>
      <c r="K4733" s="850"/>
      <c r="L4733" s="851"/>
      <c r="M4733" s="860"/>
      <c r="N4733" s="830"/>
      <c r="O4733" s="844"/>
      <c r="P4733" s="845"/>
      <c r="Q4733" s="849"/>
      <c r="R4733" s="850"/>
      <c r="S4733" s="850"/>
      <c r="T4733" s="850"/>
      <c r="U4733" s="850"/>
      <c r="V4733" s="850"/>
      <c r="W4733" s="851"/>
    </row>
    <row r="4734" spans="2:31" s="256" customFormat="1" ht="17.100000000000001" customHeight="1" x14ac:dyDescent="0.15">
      <c r="B4734" s="574" t="s">
        <v>566</v>
      </c>
      <c r="C4734" s="574" t="s">
        <v>3</v>
      </c>
      <c r="D4734" s="842" t="s">
        <v>534</v>
      </c>
      <c r="E4734" s="843"/>
      <c r="F4734" s="849"/>
      <c r="G4734" s="850"/>
      <c r="H4734" s="850"/>
      <c r="I4734" s="850"/>
      <c r="J4734" s="850"/>
      <c r="K4734" s="850"/>
      <c r="L4734" s="851"/>
      <c r="M4734" s="574" t="s">
        <v>566</v>
      </c>
      <c r="N4734" s="574" t="s">
        <v>3</v>
      </c>
      <c r="O4734" s="842" t="s">
        <v>534</v>
      </c>
      <c r="P4734" s="843"/>
      <c r="Q4734" s="849"/>
      <c r="R4734" s="850"/>
      <c r="S4734" s="850"/>
      <c r="T4734" s="850"/>
      <c r="U4734" s="850"/>
      <c r="V4734" s="850"/>
      <c r="W4734" s="851"/>
      <c r="AA4734" s="257"/>
      <c r="AB4734" s="257"/>
      <c r="AC4734" s="257"/>
      <c r="AD4734" s="257"/>
      <c r="AE4734" s="257"/>
    </row>
    <row r="4735" spans="2:31" s="256" customFormat="1" ht="17.100000000000001" customHeight="1" x14ac:dyDescent="0.15">
      <c r="B4735" s="574"/>
      <c r="C4735" s="574"/>
      <c r="D4735" s="844"/>
      <c r="E4735" s="845"/>
      <c r="F4735" s="849"/>
      <c r="G4735" s="850"/>
      <c r="H4735" s="850"/>
      <c r="I4735" s="850"/>
      <c r="J4735" s="850"/>
      <c r="K4735" s="850"/>
      <c r="L4735" s="851"/>
      <c r="M4735" s="574"/>
      <c r="N4735" s="574"/>
      <c r="O4735" s="844"/>
      <c r="P4735" s="845"/>
      <c r="Q4735" s="849"/>
      <c r="R4735" s="850"/>
      <c r="S4735" s="850"/>
      <c r="T4735" s="850"/>
      <c r="U4735" s="850"/>
      <c r="V4735" s="850"/>
      <c r="W4735" s="851"/>
      <c r="AA4735" s="257"/>
      <c r="AB4735" s="257"/>
      <c r="AC4735" s="257"/>
      <c r="AD4735" s="257"/>
      <c r="AE4735" s="257"/>
    </row>
    <row r="4736" spans="2:31" s="256" customFormat="1" ht="17.100000000000001" customHeight="1" x14ac:dyDescent="0.15">
      <c r="B4736" s="574"/>
      <c r="C4736" s="574" t="s">
        <v>4</v>
      </c>
      <c r="D4736" s="842" t="s">
        <v>486</v>
      </c>
      <c r="E4736" s="843"/>
      <c r="F4736" s="849"/>
      <c r="G4736" s="850"/>
      <c r="H4736" s="850"/>
      <c r="I4736" s="850"/>
      <c r="J4736" s="850"/>
      <c r="K4736" s="850"/>
      <c r="L4736" s="851"/>
      <c r="M4736" s="574"/>
      <c r="N4736" s="574" t="s">
        <v>4</v>
      </c>
      <c r="O4736" s="842" t="s">
        <v>486</v>
      </c>
      <c r="P4736" s="843"/>
      <c r="Q4736" s="849"/>
      <c r="R4736" s="850"/>
      <c r="S4736" s="850"/>
      <c r="T4736" s="850"/>
      <c r="U4736" s="850"/>
      <c r="V4736" s="850"/>
      <c r="W4736" s="851"/>
      <c r="AA4736" s="257"/>
      <c r="AB4736" s="257"/>
      <c r="AC4736" s="257"/>
      <c r="AD4736" s="257"/>
      <c r="AE4736" s="257"/>
    </row>
    <row r="4737" spans="2:31" s="256" customFormat="1" ht="17.100000000000001" customHeight="1" x14ac:dyDescent="0.15">
      <c r="B4737" s="574"/>
      <c r="C4737" s="574"/>
      <c r="D4737" s="844"/>
      <c r="E4737" s="845"/>
      <c r="F4737" s="849"/>
      <c r="G4737" s="850"/>
      <c r="H4737" s="850"/>
      <c r="I4737" s="850"/>
      <c r="J4737" s="850"/>
      <c r="K4737" s="850"/>
      <c r="L4737" s="851"/>
      <c r="M4737" s="574"/>
      <c r="N4737" s="574"/>
      <c r="O4737" s="844"/>
      <c r="P4737" s="845"/>
      <c r="Q4737" s="849"/>
      <c r="R4737" s="850"/>
      <c r="S4737" s="850"/>
      <c r="T4737" s="850"/>
      <c r="U4737" s="850"/>
      <c r="V4737" s="850"/>
      <c r="W4737" s="851"/>
      <c r="AA4737" s="257"/>
      <c r="AB4737" s="257"/>
      <c r="AC4737" s="257"/>
      <c r="AD4737" s="257"/>
      <c r="AE4737" s="257"/>
    </row>
    <row r="4738" spans="2:31" s="256" customFormat="1" ht="17.100000000000001" customHeight="1" x14ac:dyDescent="0.15">
      <c r="B4738" s="522" t="s">
        <v>5</v>
      </c>
      <c r="C4738" s="524"/>
      <c r="D4738" s="827" t="s">
        <v>332</v>
      </c>
      <c r="E4738" s="828"/>
      <c r="F4738" s="849"/>
      <c r="G4738" s="850"/>
      <c r="H4738" s="850"/>
      <c r="I4738" s="850"/>
      <c r="J4738" s="850"/>
      <c r="K4738" s="850"/>
      <c r="L4738" s="851"/>
      <c r="M4738" s="522" t="s">
        <v>5</v>
      </c>
      <c r="N4738" s="524"/>
      <c r="O4738" s="827" t="s">
        <v>333</v>
      </c>
      <c r="P4738" s="828"/>
      <c r="Q4738" s="849"/>
      <c r="R4738" s="850"/>
      <c r="S4738" s="850"/>
      <c r="T4738" s="850"/>
      <c r="U4738" s="850"/>
      <c r="V4738" s="850"/>
      <c r="W4738" s="851"/>
      <c r="AA4738" s="257"/>
      <c r="AB4738" s="257"/>
      <c r="AC4738" s="257"/>
      <c r="AD4738" s="257"/>
      <c r="AE4738" s="257"/>
    </row>
    <row r="4739" spans="2:31" s="256" customFormat="1" ht="17.100000000000001" customHeight="1" x14ac:dyDescent="0.15">
      <c r="B4739" s="522" t="s">
        <v>6</v>
      </c>
      <c r="C4739" s="524"/>
      <c r="D4739" s="844" t="s">
        <v>336</v>
      </c>
      <c r="E4739" s="845"/>
      <c r="F4739" s="849"/>
      <c r="G4739" s="850"/>
      <c r="H4739" s="850"/>
      <c r="I4739" s="850"/>
      <c r="J4739" s="850"/>
      <c r="K4739" s="850"/>
      <c r="L4739" s="851"/>
      <c r="M4739" s="522" t="s">
        <v>6</v>
      </c>
      <c r="N4739" s="524"/>
      <c r="O4739" s="844" t="s">
        <v>338</v>
      </c>
      <c r="P4739" s="845"/>
      <c r="Q4739" s="849"/>
      <c r="R4739" s="850"/>
      <c r="S4739" s="850"/>
      <c r="T4739" s="850"/>
      <c r="U4739" s="850"/>
      <c r="V4739" s="850"/>
      <c r="W4739" s="851"/>
    </row>
    <row r="4740" spans="2:31" s="256" customFormat="1" ht="17.100000000000001" customHeight="1" x14ac:dyDescent="0.15">
      <c r="B4740" s="562" t="s">
        <v>29</v>
      </c>
      <c r="C4740" s="831" t="s">
        <v>267</v>
      </c>
      <c r="D4740" s="832"/>
      <c r="E4740" s="260"/>
      <c r="F4740" s="849"/>
      <c r="G4740" s="850"/>
      <c r="H4740" s="850"/>
      <c r="I4740" s="850"/>
      <c r="J4740" s="850"/>
      <c r="K4740" s="850"/>
      <c r="L4740" s="851"/>
      <c r="M4740" s="562" t="s">
        <v>29</v>
      </c>
      <c r="N4740" s="831" t="s">
        <v>267</v>
      </c>
      <c r="O4740" s="832"/>
      <c r="P4740" s="260"/>
      <c r="Q4740" s="849"/>
      <c r="R4740" s="850"/>
      <c r="S4740" s="850"/>
      <c r="T4740" s="850"/>
      <c r="U4740" s="850"/>
      <c r="V4740" s="850"/>
      <c r="W4740" s="851"/>
    </row>
    <row r="4741" spans="2:31" s="256" customFormat="1" ht="17.100000000000001" customHeight="1" x14ac:dyDescent="0.15">
      <c r="B4741" s="565"/>
      <c r="C4741" s="831" t="s">
        <v>268</v>
      </c>
      <c r="D4741" s="832"/>
      <c r="E4741" s="261" t="s">
        <v>551</v>
      </c>
      <c r="F4741" s="852"/>
      <c r="G4741" s="853"/>
      <c r="H4741" s="853"/>
      <c r="I4741" s="853"/>
      <c r="J4741" s="853"/>
      <c r="K4741" s="853"/>
      <c r="L4741" s="854"/>
      <c r="M4741" s="565"/>
      <c r="N4741" s="831" t="s">
        <v>268</v>
      </c>
      <c r="O4741" s="832"/>
      <c r="P4741" s="261" t="s">
        <v>551</v>
      </c>
      <c r="Q4741" s="852"/>
      <c r="R4741" s="853"/>
      <c r="S4741" s="853"/>
      <c r="T4741" s="853"/>
      <c r="U4741" s="853"/>
      <c r="V4741" s="853"/>
      <c r="W4741" s="854"/>
    </row>
    <row r="4742" spans="2:31" s="256" customFormat="1" ht="17.100000000000001" customHeight="1" x14ac:dyDescent="0.15">
      <c r="B4742" s="522" t="s">
        <v>7</v>
      </c>
      <c r="C4742" s="523"/>
      <c r="D4742" s="524"/>
      <c r="E4742" s="833" t="s">
        <v>1709</v>
      </c>
      <c r="F4742" s="857"/>
      <c r="G4742" s="857"/>
      <c r="H4742" s="857"/>
      <c r="I4742" s="857"/>
      <c r="J4742" s="857"/>
      <c r="K4742" s="857"/>
      <c r="L4742" s="858"/>
      <c r="M4742" s="522" t="s">
        <v>7</v>
      </c>
      <c r="N4742" s="523"/>
      <c r="O4742" s="524"/>
      <c r="P4742" s="833" t="s">
        <v>1104</v>
      </c>
      <c r="Q4742" s="857"/>
      <c r="R4742" s="857"/>
      <c r="S4742" s="857"/>
      <c r="T4742" s="857"/>
      <c r="U4742" s="857"/>
      <c r="V4742" s="857"/>
      <c r="W4742" s="858"/>
    </row>
    <row r="4743" spans="2:31" s="256" customFormat="1" ht="17.100000000000001" customHeight="1" x14ac:dyDescent="0.15">
      <c r="B4743" s="522" t="s">
        <v>46</v>
      </c>
      <c r="C4743" s="523"/>
      <c r="D4743" s="524"/>
      <c r="E4743" s="813" t="s">
        <v>1590</v>
      </c>
      <c r="F4743" s="814"/>
      <c r="G4743" s="814"/>
      <c r="H4743" s="814"/>
      <c r="I4743" s="814"/>
      <c r="J4743" s="814"/>
      <c r="K4743" s="814"/>
      <c r="L4743" s="815"/>
      <c r="M4743" s="522" t="s">
        <v>46</v>
      </c>
      <c r="N4743" s="523"/>
      <c r="O4743" s="524"/>
      <c r="P4743" s="813" t="s">
        <v>1137</v>
      </c>
      <c r="Q4743" s="814"/>
      <c r="R4743" s="814"/>
      <c r="S4743" s="814"/>
      <c r="T4743" s="814"/>
      <c r="U4743" s="814"/>
      <c r="V4743" s="814"/>
      <c r="W4743" s="815"/>
    </row>
    <row r="4744" spans="2:31" s="256" customFormat="1" ht="17.100000000000001" customHeight="1" x14ac:dyDescent="0.15">
      <c r="B4744" s="522" t="s">
        <v>270</v>
      </c>
      <c r="C4744" s="523"/>
      <c r="D4744" s="524"/>
      <c r="E4744" s="813" t="s">
        <v>516</v>
      </c>
      <c r="F4744" s="814"/>
      <c r="G4744" s="814"/>
      <c r="H4744" s="855"/>
      <c r="I4744" s="855"/>
      <c r="J4744" s="855"/>
      <c r="K4744" s="855"/>
      <c r="L4744" s="856"/>
      <c r="M4744" s="522" t="s">
        <v>270</v>
      </c>
      <c r="N4744" s="523"/>
      <c r="O4744" s="524"/>
      <c r="P4744" s="813" t="s">
        <v>516</v>
      </c>
      <c r="Q4744" s="814"/>
      <c r="R4744" s="814"/>
      <c r="S4744" s="855"/>
      <c r="T4744" s="855"/>
      <c r="U4744" s="855"/>
      <c r="V4744" s="855"/>
      <c r="W4744" s="856"/>
    </row>
    <row r="4745" spans="2:31" s="256" customFormat="1" ht="17.100000000000001" customHeight="1" x14ac:dyDescent="0.15">
      <c r="B4745" s="522" t="s">
        <v>289</v>
      </c>
      <c r="C4745" s="523"/>
      <c r="D4745" s="524"/>
      <c r="E4745" s="813" t="s">
        <v>555</v>
      </c>
      <c r="F4745" s="814"/>
      <c r="G4745" s="814"/>
      <c r="H4745" s="816" t="s">
        <v>8</v>
      </c>
      <c r="I4745" s="817"/>
      <c r="J4745" s="818"/>
      <c r="K4745" s="819"/>
      <c r="L4745" s="820"/>
      <c r="M4745" s="522" t="s">
        <v>289</v>
      </c>
      <c r="N4745" s="523"/>
      <c r="O4745" s="524"/>
      <c r="P4745" s="862" t="s">
        <v>552</v>
      </c>
      <c r="Q4745" s="863"/>
      <c r="R4745" s="863"/>
      <c r="S4745" s="816" t="s">
        <v>8</v>
      </c>
      <c r="T4745" s="817"/>
      <c r="U4745" s="818"/>
      <c r="V4745" s="819"/>
      <c r="W4745" s="820"/>
    </row>
    <row r="4746" spans="2:31" s="256" customFormat="1" ht="17.100000000000001" customHeight="1" x14ac:dyDescent="0.15">
      <c r="B4746" s="865" t="s">
        <v>567</v>
      </c>
      <c r="C4746" s="882"/>
      <c r="D4746" s="836" t="s">
        <v>1193</v>
      </c>
      <c r="E4746" s="837"/>
      <c r="F4746" s="837"/>
      <c r="G4746" s="837"/>
      <c r="H4746" s="837"/>
      <c r="I4746" s="837"/>
      <c r="J4746" s="837"/>
      <c r="K4746" s="837"/>
      <c r="L4746" s="838"/>
      <c r="M4746" s="565" t="s">
        <v>567</v>
      </c>
      <c r="N4746" s="566"/>
      <c r="O4746" s="821" t="s">
        <v>1278</v>
      </c>
      <c r="P4746" s="822"/>
      <c r="Q4746" s="822"/>
      <c r="R4746" s="822"/>
      <c r="S4746" s="822"/>
      <c r="T4746" s="822"/>
      <c r="U4746" s="822"/>
      <c r="V4746" s="822"/>
      <c r="W4746" s="823"/>
    </row>
    <row r="4747" spans="2:31" s="256" customFormat="1" ht="20.100000000000001" customHeight="1" x14ac:dyDescent="0.15">
      <c r="B4747" s="861" t="s">
        <v>564</v>
      </c>
      <c r="C4747" s="839" t="s">
        <v>565</v>
      </c>
      <c r="D4747" s="883" t="s">
        <v>822</v>
      </c>
      <c r="E4747" s="884"/>
      <c r="F4747" s="846"/>
      <c r="G4747" s="847"/>
      <c r="H4747" s="847"/>
      <c r="I4747" s="847"/>
      <c r="J4747" s="847"/>
      <c r="K4747" s="847"/>
      <c r="L4747" s="848"/>
      <c r="M4747" s="861" t="s">
        <v>564</v>
      </c>
      <c r="N4747" s="839" t="s">
        <v>565</v>
      </c>
      <c r="O4747" s="883" t="s">
        <v>822</v>
      </c>
      <c r="P4747" s="884"/>
      <c r="Q4747" s="846"/>
      <c r="R4747" s="847"/>
      <c r="S4747" s="847"/>
      <c r="T4747" s="847"/>
      <c r="U4747" s="847"/>
      <c r="V4747" s="847"/>
      <c r="W4747" s="848"/>
    </row>
    <row r="4748" spans="2:31" s="256" customFormat="1" ht="20.100000000000001" customHeight="1" x14ac:dyDescent="0.15">
      <c r="B4748" s="859"/>
      <c r="C4748" s="830"/>
      <c r="D4748" s="880"/>
      <c r="E4748" s="881"/>
      <c r="F4748" s="849"/>
      <c r="G4748" s="850"/>
      <c r="H4748" s="850"/>
      <c r="I4748" s="850"/>
      <c r="J4748" s="850"/>
      <c r="K4748" s="850"/>
      <c r="L4748" s="851"/>
      <c r="M4748" s="859"/>
      <c r="N4748" s="830"/>
      <c r="O4748" s="880"/>
      <c r="P4748" s="881"/>
      <c r="Q4748" s="849"/>
      <c r="R4748" s="850"/>
      <c r="S4748" s="850"/>
      <c r="T4748" s="850"/>
      <c r="U4748" s="850"/>
      <c r="V4748" s="850"/>
      <c r="W4748" s="851"/>
    </row>
    <row r="4749" spans="2:31" s="256" customFormat="1" ht="20.100000000000001" customHeight="1" x14ac:dyDescent="0.15">
      <c r="B4749" s="859"/>
      <c r="C4749" s="839" t="s">
        <v>2</v>
      </c>
      <c r="D4749" s="842">
        <v>1</v>
      </c>
      <c r="E4749" s="843"/>
      <c r="F4749" s="849"/>
      <c r="G4749" s="850"/>
      <c r="H4749" s="850"/>
      <c r="I4749" s="850"/>
      <c r="J4749" s="850"/>
      <c r="K4749" s="850"/>
      <c r="L4749" s="851"/>
      <c r="M4749" s="859"/>
      <c r="N4749" s="839" t="s">
        <v>2</v>
      </c>
      <c r="O4749" s="842">
        <v>2</v>
      </c>
      <c r="P4749" s="843"/>
      <c r="Q4749" s="849"/>
      <c r="R4749" s="850"/>
      <c r="S4749" s="850"/>
      <c r="T4749" s="850"/>
      <c r="U4749" s="850"/>
      <c r="V4749" s="850"/>
      <c r="W4749" s="851"/>
    </row>
    <row r="4750" spans="2:31" s="256" customFormat="1" ht="20.100000000000001" customHeight="1" x14ac:dyDescent="0.15">
      <c r="B4750" s="860"/>
      <c r="C4750" s="830"/>
      <c r="D4750" s="844"/>
      <c r="E4750" s="845"/>
      <c r="F4750" s="849"/>
      <c r="G4750" s="850"/>
      <c r="H4750" s="850"/>
      <c r="I4750" s="850"/>
      <c r="J4750" s="850"/>
      <c r="K4750" s="850"/>
      <c r="L4750" s="851"/>
      <c r="M4750" s="860"/>
      <c r="N4750" s="830"/>
      <c r="O4750" s="844"/>
      <c r="P4750" s="845"/>
      <c r="Q4750" s="849"/>
      <c r="R4750" s="850"/>
      <c r="S4750" s="850"/>
      <c r="T4750" s="850"/>
      <c r="U4750" s="850"/>
      <c r="V4750" s="850"/>
      <c r="W4750" s="851"/>
    </row>
    <row r="4751" spans="2:31" s="256" customFormat="1" ht="17.100000000000001" customHeight="1" x14ac:dyDescent="0.15">
      <c r="B4751" s="574" t="s">
        <v>566</v>
      </c>
      <c r="C4751" s="574" t="s">
        <v>3</v>
      </c>
      <c r="D4751" s="842" t="s">
        <v>329</v>
      </c>
      <c r="E4751" s="843"/>
      <c r="F4751" s="849"/>
      <c r="G4751" s="850"/>
      <c r="H4751" s="850"/>
      <c r="I4751" s="850"/>
      <c r="J4751" s="850"/>
      <c r="K4751" s="850"/>
      <c r="L4751" s="851"/>
      <c r="M4751" s="574" t="s">
        <v>566</v>
      </c>
      <c r="N4751" s="574" t="s">
        <v>3</v>
      </c>
      <c r="O4751" s="842" t="s">
        <v>534</v>
      </c>
      <c r="P4751" s="843"/>
      <c r="Q4751" s="849"/>
      <c r="R4751" s="850"/>
      <c r="S4751" s="850"/>
      <c r="T4751" s="850"/>
      <c r="U4751" s="850"/>
      <c r="V4751" s="850"/>
      <c r="W4751" s="851"/>
    </row>
    <row r="4752" spans="2:31" s="256" customFormat="1" ht="17.100000000000001" customHeight="1" x14ac:dyDescent="0.15">
      <c r="B4752" s="574"/>
      <c r="C4752" s="574"/>
      <c r="D4752" s="844"/>
      <c r="E4752" s="845"/>
      <c r="F4752" s="849"/>
      <c r="G4752" s="850"/>
      <c r="H4752" s="850"/>
      <c r="I4752" s="850"/>
      <c r="J4752" s="850"/>
      <c r="K4752" s="850"/>
      <c r="L4752" s="851"/>
      <c r="M4752" s="574"/>
      <c r="N4752" s="574"/>
      <c r="O4752" s="844"/>
      <c r="P4752" s="845"/>
      <c r="Q4752" s="849"/>
      <c r="R4752" s="850"/>
      <c r="S4752" s="850"/>
      <c r="T4752" s="850"/>
      <c r="U4752" s="850"/>
      <c r="V4752" s="850"/>
      <c r="W4752" s="851"/>
    </row>
    <row r="4753" spans="2:31" s="256" customFormat="1" ht="17.100000000000001" customHeight="1" x14ac:dyDescent="0.15">
      <c r="B4753" s="574"/>
      <c r="C4753" s="574" t="s">
        <v>4</v>
      </c>
      <c r="D4753" s="842" t="s">
        <v>351</v>
      </c>
      <c r="E4753" s="843"/>
      <c r="F4753" s="849"/>
      <c r="G4753" s="850"/>
      <c r="H4753" s="850"/>
      <c r="I4753" s="850"/>
      <c r="J4753" s="850"/>
      <c r="K4753" s="850"/>
      <c r="L4753" s="851"/>
      <c r="M4753" s="574"/>
      <c r="N4753" s="574" t="s">
        <v>4</v>
      </c>
      <c r="O4753" s="842" t="s">
        <v>485</v>
      </c>
      <c r="P4753" s="843"/>
      <c r="Q4753" s="849"/>
      <c r="R4753" s="850"/>
      <c r="S4753" s="850"/>
      <c r="T4753" s="850"/>
      <c r="U4753" s="850"/>
      <c r="V4753" s="850"/>
      <c r="W4753" s="851"/>
    </row>
    <row r="4754" spans="2:31" s="256" customFormat="1" ht="17.100000000000001" customHeight="1" x14ac:dyDescent="0.15">
      <c r="B4754" s="574"/>
      <c r="C4754" s="574"/>
      <c r="D4754" s="844"/>
      <c r="E4754" s="845"/>
      <c r="F4754" s="849"/>
      <c r="G4754" s="850"/>
      <c r="H4754" s="850"/>
      <c r="I4754" s="850"/>
      <c r="J4754" s="850"/>
      <c r="K4754" s="850"/>
      <c r="L4754" s="851"/>
      <c r="M4754" s="574"/>
      <c r="N4754" s="574"/>
      <c r="O4754" s="844"/>
      <c r="P4754" s="845"/>
      <c r="Q4754" s="849"/>
      <c r="R4754" s="850"/>
      <c r="S4754" s="850"/>
      <c r="T4754" s="850"/>
      <c r="U4754" s="850"/>
      <c r="V4754" s="850"/>
      <c r="W4754" s="851"/>
    </row>
    <row r="4755" spans="2:31" s="256" customFormat="1" ht="17.100000000000001" customHeight="1" x14ac:dyDescent="0.15">
      <c r="B4755" s="522" t="s">
        <v>5</v>
      </c>
      <c r="C4755" s="524"/>
      <c r="D4755" s="827" t="s">
        <v>332</v>
      </c>
      <c r="E4755" s="828"/>
      <c r="F4755" s="849"/>
      <c r="G4755" s="850"/>
      <c r="H4755" s="850"/>
      <c r="I4755" s="850"/>
      <c r="J4755" s="850"/>
      <c r="K4755" s="850"/>
      <c r="L4755" s="851"/>
      <c r="M4755" s="522" t="s">
        <v>5</v>
      </c>
      <c r="N4755" s="524"/>
      <c r="O4755" s="827" t="s">
        <v>332</v>
      </c>
      <c r="P4755" s="828"/>
      <c r="Q4755" s="849"/>
      <c r="R4755" s="850"/>
      <c r="S4755" s="850"/>
      <c r="T4755" s="850"/>
      <c r="U4755" s="850"/>
      <c r="V4755" s="850"/>
      <c r="W4755" s="851"/>
    </row>
    <row r="4756" spans="2:31" s="256" customFormat="1" ht="17.100000000000001" customHeight="1" x14ac:dyDescent="0.15">
      <c r="B4756" s="522" t="s">
        <v>6</v>
      </c>
      <c r="C4756" s="524"/>
      <c r="D4756" s="844" t="s">
        <v>514</v>
      </c>
      <c r="E4756" s="845"/>
      <c r="F4756" s="849"/>
      <c r="G4756" s="850"/>
      <c r="H4756" s="850"/>
      <c r="I4756" s="850"/>
      <c r="J4756" s="850"/>
      <c r="K4756" s="850"/>
      <c r="L4756" s="851"/>
      <c r="M4756" s="522" t="s">
        <v>6</v>
      </c>
      <c r="N4756" s="524"/>
      <c r="O4756" s="844" t="s">
        <v>338</v>
      </c>
      <c r="P4756" s="845"/>
      <c r="Q4756" s="849"/>
      <c r="R4756" s="850"/>
      <c r="S4756" s="850"/>
      <c r="T4756" s="850"/>
      <c r="U4756" s="850"/>
      <c r="V4756" s="850"/>
      <c r="W4756" s="851"/>
    </row>
    <row r="4757" spans="2:31" s="256" customFormat="1" ht="17.100000000000001" customHeight="1" x14ac:dyDescent="0.15">
      <c r="B4757" s="562" t="s">
        <v>29</v>
      </c>
      <c r="C4757" s="831" t="s">
        <v>267</v>
      </c>
      <c r="D4757" s="832"/>
      <c r="E4757" s="260"/>
      <c r="F4757" s="849"/>
      <c r="G4757" s="850"/>
      <c r="H4757" s="850"/>
      <c r="I4757" s="850"/>
      <c r="J4757" s="850"/>
      <c r="K4757" s="850"/>
      <c r="L4757" s="851"/>
      <c r="M4757" s="562" t="s">
        <v>29</v>
      </c>
      <c r="N4757" s="831" t="s">
        <v>267</v>
      </c>
      <c r="O4757" s="832"/>
      <c r="P4757" s="260"/>
      <c r="Q4757" s="849"/>
      <c r="R4757" s="850"/>
      <c r="S4757" s="850"/>
      <c r="T4757" s="850"/>
      <c r="U4757" s="850"/>
      <c r="V4757" s="850"/>
      <c r="W4757" s="851"/>
    </row>
    <row r="4758" spans="2:31" s="256" customFormat="1" ht="17.100000000000001" customHeight="1" x14ac:dyDescent="0.15">
      <c r="B4758" s="565"/>
      <c r="C4758" s="831" t="s">
        <v>268</v>
      </c>
      <c r="D4758" s="832"/>
      <c r="E4758" s="261" t="s">
        <v>554</v>
      </c>
      <c r="F4758" s="852"/>
      <c r="G4758" s="853"/>
      <c r="H4758" s="853"/>
      <c r="I4758" s="853"/>
      <c r="J4758" s="853"/>
      <c r="K4758" s="853"/>
      <c r="L4758" s="854"/>
      <c r="M4758" s="565"/>
      <c r="N4758" s="831" t="s">
        <v>268</v>
      </c>
      <c r="O4758" s="832"/>
      <c r="P4758" s="261" t="s">
        <v>551</v>
      </c>
      <c r="Q4758" s="852"/>
      <c r="R4758" s="853"/>
      <c r="S4758" s="853"/>
      <c r="T4758" s="853"/>
      <c r="U4758" s="853"/>
      <c r="V4758" s="853"/>
      <c r="W4758" s="854"/>
    </row>
    <row r="4759" spans="2:31" s="256" customFormat="1" ht="17.100000000000001" customHeight="1" x14ac:dyDescent="0.15">
      <c r="B4759" s="522" t="s">
        <v>7</v>
      </c>
      <c r="C4759" s="523"/>
      <c r="D4759" s="524"/>
      <c r="E4759" s="833" t="s">
        <v>1591</v>
      </c>
      <c r="F4759" s="834"/>
      <c r="G4759" s="834"/>
      <c r="H4759" s="834"/>
      <c r="I4759" s="834"/>
      <c r="J4759" s="834"/>
      <c r="K4759" s="834"/>
      <c r="L4759" s="835"/>
      <c r="M4759" s="522" t="s">
        <v>7</v>
      </c>
      <c r="N4759" s="523"/>
      <c r="O4759" s="524"/>
      <c r="P4759" s="833" t="s">
        <v>1592</v>
      </c>
      <c r="Q4759" s="857"/>
      <c r="R4759" s="857"/>
      <c r="S4759" s="857"/>
      <c r="T4759" s="857"/>
      <c r="U4759" s="857"/>
      <c r="V4759" s="857"/>
      <c r="W4759" s="858"/>
    </row>
    <row r="4760" spans="2:31" s="256" customFormat="1" ht="17.100000000000001" customHeight="1" x14ac:dyDescent="0.15">
      <c r="B4760" s="522" t="s">
        <v>46</v>
      </c>
      <c r="C4760" s="523"/>
      <c r="D4760" s="524"/>
      <c r="E4760" s="813" t="s">
        <v>516</v>
      </c>
      <c r="F4760" s="814"/>
      <c r="G4760" s="814"/>
      <c r="H4760" s="814"/>
      <c r="I4760" s="814"/>
      <c r="J4760" s="814"/>
      <c r="K4760" s="814"/>
      <c r="L4760" s="815"/>
      <c r="M4760" s="522" t="s">
        <v>46</v>
      </c>
      <c r="N4760" s="523"/>
      <c r="O4760" s="524"/>
      <c r="P4760" s="813" t="s">
        <v>516</v>
      </c>
      <c r="Q4760" s="814"/>
      <c r="R4760" s="814"/>
      <c r="S4760" s="855"/>
      <c r="T4760" s="855"/>
      <c r="U4760" s="855"/>
      <c r="V4760" s="855"/>
      <c r="W4760" s="856"/>
    </row>
    <row r="4761" spans="2:31" s="256" customFormat="1" ht="17.100000000000001" customHeight="1" x14ac:dyDescent="0.15">
      <c r="B4761" s="522" t="s">
        <v>270</v>
      </c>
      <c r="C4761" s="523"/>
      <c r="D4761" s="524"/>
      <c r="E4761" s="813" t="s">
        <v>516</v>
      </c>
      <c r="F4761" s="814"/>
      <c r="G4761" s="814"/>
      <c r="H4761" s="855"/>
      <c r="I4761" s="855"/>
      <c r="J4761" s="855"/>
      <c r="K4761" s="855"/>
      <c r="L4761" s="856"/>
      <c r="M4761" s="522" t="s">
        <v>270</v>
      </c>
      <c r="N4761" s="523"/>
      <c r="O4761" s="524"/>
      <c r="P4761" s="813" t="s">
        <v>516</v>
      </c>
      <c r="Q4761" s="814"/>
      <c r="R4761" s="814"/>
      <c r="S4761" s="855"/>
      <c r="T4761" s="855"/>
      <c r="U4761" s="855"/>
      <c r="V4761" s="855"/>
      <c r="W4761" s="856"/>
    </row>
    <row r="4762" spans="2:31" s="256" customFormat="1" ht="17.100000000000001" customHeight="1" x14ac:dyDescent="0.15">
      <c r="B4762" s="522" t="s">
        <v>289</v>
      </c>
      <c r="C4762" s="523"/>
      <c r="D4762" s="524"/>
      <c r="E4762" s="813" t="s">
        <v>555</v>
      </c>
      <c r="F4762" s="814"/>
      <c r="G4762" s="814"/>
      <c r="H4762" s="816" t="s">
        <v>8</v>
      </c>
      <c r="I4762" s="817"/>
      <c r="J4762" s="818"/>
      <c r="K4762" s="819"/>
      <c r="L4762" s="820"/>
      <c r="M4762" s="522" t="s">
        <v>289</v>
      </c>
      <c r="N4762" s="523"/>
      <c r="O4762" s="524"/>
      <c r="P4762" s="813" t="s">
        <v>555</v>
      </c>
      <c r="Q4762" s="814"/>
      <c r="R4762" s="814"/>
      <c r="S4762" s="816" t="s">
        <v>8</v>
      </c>
      <c r="T4762" s="817"/>
      <c r="U4762" s="818"/>
      <c r="V4762" s="819"/>
      <c r="W4762" s="820"/>
    </row>
    <row r="4763" spans="2:31" s="256" customFormat="1" ht="17.100000000000001" customHeight="1" x14ac:dyDescent="0.15">
      <c r="B4763" s="565" t="s">
        <v>567</v>
      </c>
      <c r="C4763" s="566"/>
      <c r="D4763" s="821" t="s">
        <v>1095</v>
      </c>
      <c r="E4763" s="822"/>
      <c r="F4763" s="822"/>
      <c r="G4763" s="822"/>
      <c r="H4763" s="822"/>
      <c r="I4763" s="822"/>
      <c r="J4763" s="822"/>
      <c r="K4763" s="822"/>
      <c r="L4763" s="823"/>
      <c r="M4763" s="865" t="s">
        <v>567</v>
      </c>
      <c r="N4763" s="882"/>
      <c r="O4763" s="821" t="s">
        <v>1594</v>
      </c>
      <c r="P4763" s="822"/>
      <c r="Q4763" s="822"/>
      <c r="R4763" s="822"/>
      <c r="S4763" s="822"/>
      <c r="T4763" s="822"/>
      <c r="U4763" s="822"/>
      <c r="V4763" s="822"/>
      <c r="W4763" s="823"/>
    </row>
    <row r="4764" spans="2:31" ht="15" customHeight="1" x14ac:dyDescent="0.15">
      <c r="B4764" s="263"/>
      <c r="C4764" s="824" t="s">
        <v>568</v>
      </c>
      <c r="D4764" s="825"/>
      <c r="E4764" s="825"/>
      <c r="F4764" s="825"/>
      <c r="G4764" s="825"/>
      <c r="H4764" s="825"/>
      <c r="I4764" s="825"/>
      <c r="J4764" s="825"/>
      <c r="K4764" s="825"/>
      <c r="L4764" s="825"/>
      <c r="M4764" s="263"/>
      <c r="N4764" s="263" t="s">
        <v>569</v>
      </c>
      <c r="O4764" s="263"/>
      <c r="P4764" s="263"/>
      <c r="Q4764" s="263"/>
      <c r="R4764" s="263"/>
      <c r="S4764" s="263"/>
      <c r="T4764" s="263"/>
      <c r="U4764" s="263"/>
      <c r="V4764" s="263"/>
      <c r="W4764" s="263"/>
      <c r="AA4764" s="256"/>
      <c r="AB4764" s="256"/>
      <c r="AC4764" s="256"/>
      <c r="AD4764" s="256"/>
      <c r="AE4764" s="256"/>
    </row>
    <row r="4765" spans="2:31" ht="15" customHeight="1" x14ac:dyDescent="0.15">
      <c r="B4765" s="263"/>
      <c r="C4765" s="826"/>
      <c r="D4765" s="826"/>
      <c r="E4765" s="826"/>
      <c r="F4765" s="826"/>
      <c r="G4765" s="826"/>
      <c r="H4765" s="826"/>
      <c r="I4765" s="826"/>
      <c r="J4765" s="826"/>
      <c r="K4765" s="826"/>
      <c r="L4765" s="826"/>
      <c r="M4765" s="263"/>
      <c r="N4765" s="263" t="s">
        <v>570</v>
      </c>
      <c r="O4765" s="263"/>
      <c r="P4765" s="263"/>
      <c r="Q4765" s="263"/>
      <c r="R4765" s="263"/>
      <c r="S4765" s="263"/>
      <c r="T4765" s="263"/>
      <c r="U4765" s="263"/>
      <c r="V4765" s="263"/>
      <c r="W4765" s="263"/>
      <c r="AA4765" s="256"/>
      <c r="AB4765" s="256"/>
      <c r="AC4765" s="256"/>
      <c r="AD4765" s="256"/>
      <c r="AE4765" s="256"/>
    </row>
    <row r="4766" spans="2:31" ht="15" customHeight="1" x14ac:dyDescent="0.15">
      <c r="C4766" s="263" t="s">
        <v>571</v>
      </c>
      <c r="N4766" s="264" t="s">
        <v>517</v>
      </c>
      <c r="O4766" s="264"/>
      <c r="P4766" s="264"/>
      <c r="Q4766" s="264"/>
      <c r="R4766" s="264"/>
      <c r="S4766" s="264"/>
      <c r="T4766" s="264"/>
      <c r="U4766" s="264"/>
      <c r="V4766" s="264"/>
      <c r="AA4766" s="256"/>
      <c r="AB4766" s="256"/>
      <c r="AC4766" s="256"/>
      <c r="AD4766" s="256"/>
      <c r="AE4766" s="256"/>
    </row>
    <row r="4767" spans="2:31" ht="15" customHeight="1" x14ac:dyDescent="0.15">
      <c r="C4767" s="263" t="s">
        <v>573</v>
      </c>
      <c r="N4767" s="264" t="s">
        <v>572</v>
      </c>
      <c r="O4767" s="264"/>
      <c r="P4767" s="264"/>
      <c r="Q4767" s="264"/>
      <c r="R4767" s="264"/>
      <c r="S4767" s="264"/>
      <c r="T4767" s="264"/>
      <c r="U4767" s="264"/>
      <c r="V4767" s="264"/>
      <c r="AA4767" s="256"/>
      <c r="AB4767" s="256"/>
      <c r="AC4767" s="256"/>
      <c r="AD4767" s="256"/>
      <c r="AE4767" s="256"/>
    </row>
    <row r="4768" spans="2:31" x14ac:dyDescent="0.15">
      <c r="C4768" s="264" t="s">
        <v>542</v>
      </c>
      <c r="N4768" s="264" t="s">
        <v>450</v>
      </c>
      <c r="O4768" s="264"/>
      <c r="P4768" s="264"/>
      <c r="Q4768" s="264"/>
      <c r="R4768" s="264"/>
      <c r="S4768" s="264"/>
      <c r="T4768" s="264"/>
      <c r="U4768" s="264"/>
      <c r="V4768" s="264"/>
      <c r="AA4768" s="256"/>
      <c r="AB4768" s="256"/>
      <c r="AC4768" s="256"/>
      <c r="AD4768" s="256"/>
      <c r="AE4768" s="256"/>
    </row>
    <row r="4769" spans="2:31" x14ac:dyDescent="0.15">
      <c r="N4769" s="264"/>
      <c r="AA4769" s="256"/>
      <c r="AB4769" s="256"/>
      <c r="AC4769" s="256"/>
      <c r="AD4769" s="256"/>
      <c r="AE4769" s="256"/>
    </row>
    <row r="4770" spans="2:31" x14ac:dyDescent="0.15">
      <c r="N4770" s="264"/>
      <c r="AA4770" s="256"/>
      <c r="AB4770" s="256"/>
      <c r="AC4770" s="256"/>
      <c r="AD4770" s="256"/>
      <c r="AE4770" s="256"/>
    </row>
    <row r="4771" spans="2:31" ht="9" customHeight="1" x14ac:dyDescent="0.15">
      <c r="AA4771" s="256"/>
      <c r="AB4771" s="256"/>
      <c r="AC4771" s="256"/>
      <c r="AD4771" s="256"/>
      <c r="AE4771" s="256"/>
    </row>
    <row r="4772" spans="2:31" s="256" customFormat="1" ht="22.5" customHeight="1" x14ac:dyDescent="0.15">
      <c r="B4772" s="867" t="s">
        <v>563</v>
      </c>
      <c r="C4772" s="867"/>
      <c r="D4772" s="867"/>
      <c r="E4772" s="867"/>
      <c r="F4772" s="867"/>
      <c r="G4772" s="867"/>
      <c r="H4772" s="867"/>
      <c r="I4772" s="867"/>
      <c r="J4772" s="867"/>
      <c r="K4772" s="867"/>
      <c r="L4772" s="867"/>
      <c r="M4772" s="867"/>
      <c r="N4772" s="867"/>
      <c r="O4772" s="867"/>
      <c r="P4772" s="867"/>
      <c r="Q4772" s="867"/>
      <c r="R4772" s="867"/>
      <c r="S4772" s="867"/>
      <c r="T4772" s="867"/>
      <c r="U4772" s="867"/>
      <c r="V4772" s="867"/>
      <c r="W4772" s="867"/>
      <c r="Y4772" s="242" t="s">
        <v>551</v>
      </c>
    </row>
    <row r="4773" spans="2:31" s="256" customFormat="1" ht="20.100000000000001" customHeight="1" x14ac:dyDescent="0.15">
      <c r="B4773" s="258" t="s">
        <v>27</v>
      </c>
      <c r="C4773" s="258"/>
      <c r="D4773" s="868" t="str">
        <f>D4728</f>
        <v>ミネトンネル</v>
      </c>
      <c r="E4773" s="868"/>
      <c r="F4773" s="868"/>
      <c r="G4773" s="868"/>
      <c r="H4773" s="869" t="s">
        <v>28</v>
      </c>
      <c r="I4773" s="869"/>
      <c r="J4773" s="870" t="str">
        <f>J4728</f>
        <v>一般国道　316号</v>
      </c>
      <c r="K4773" s="870"/>
      <c r="L4773" s="870"/>
      <c r="M4773" s="871" t="s">
        <v>255</v>
      </c>
      <c r="N4773" s="871"/>
      <c r="O4773" s="871"/>
      <c r="P4773" s="872" t="str">
        <f>P4728</f>
        <v>株式会社ニュージェック</v>
      </c>
      <c r="Q4773" s="872"/>
      <c r="R4773" s="872"/>
      <c r="S4773" s="562" t="s">
        <v>220</v>
      </c>
      <c r="T4773" s="564"/>
      <c r="U4773" s="873">
        <f>U4728</f>
        <v>44294</v>
      </c>
      <c r="V4773" s="874"/>
      <c r="W4773" s="875"/>
      <c r="Y4773" s="242" t="s">
        <v>554</v>
      </c>
    </row>
    <row r="4774" spans="2:31" s="256" customFormat="1" ht="20.100000000000001" customHeight="1" x14ac:dyDescent="0.15">
      <c r="B4774" s="259" t="s">
        <v>0</v>
      </c>
      <c r="C4774" s="259"/>
      <c r="D4774" s="879" t="str">
        <f>D4729</f>
        <v>美祢トンネル</v>
      </c>
      <c r="E4774" s="879"/>
      <c r="F4774" s="879"/>
      <c r="G4774" s="879"/>
      <c r="H4774" s="541" t="s">
        <v>1</v>
      </c>
      <c r="I4774" s="541"/>
      <c r="J4774" s="870" t="str">
        <f>J4729</f>
        <v>宇部土木建築事務所</v>
      </c>
      <c r="K4774" s="870"/>
      <c r="L4774" s="870"/>
      <c r="M4774" s="871" t="s">
        <v>256</v>
      </c>
      <c r="N4774" s="871"/>
      <c r="O4774" s="871"/>
      <c r="P4774" s="872" t="str">
        <f>P4729</f>
        <v>石村　勝伸</v>
      </c>
      <c r="Q4774" s="872"/>
      <c r="R4774" s="872"/>
      <c r="S4774" s="705"/>
      <c r="T4774" s="706"/>
      <c r="U4774" s="876"/>
      <c r="V4774" s="877"/>
      <c r="W4774" s="878"/>
      <c r="Y4774" s="242" t="s">
        <v>54</v>
      </c>
    </row>
    <row r="4775" spans="2:31" s="256" customFormat="1" ht="20.100000000000001" customHeight="1" x14ac:dyDescent="0.15">
      <c r="B4775" s="861" t="s">
        <v>564</v>
      </c>
      <c r="C4775" s="839" t="s">
        <v>565</v>
      </c>
      <c r="D4775" s="883" t="s">
        <v>822</v>
      </c>
      <c r="E4775" s="884"/>
      <c r="F4775" s="846"/>
      <c r="G4775" s="847"/>
      <c r="H4775" s="847"/>
      <c r="I4775" s="847"/>
      <c r="J4775" s="847"/>
      <c r="K4775" s="847"/>
      <c r="L4775" s="848"/>
      <c r="M4775" s="861" t="s">
        <v>564</v>
      </c>
      <c r="N4775" s="839" t="s">
        <v>565</v>
      </c>
      <c r="O4775" s="883" t="s">
        <v>822</v>
      </c>
      <c r="P4775" s="884"/>
      <c r="Q4775" s="846"/>
      <c r="R4775" s="847"/>
      <c r="S4775" s="847"/>
      <c r="T4775" s="847"/>
      <c r="U4775" s="847"/>
      <c r="V4775" s="847"/>
      <c r="W4775" s="848"/>
      <c r="Y4775" s="242" t="s">
        <v>55</v>
      </c>
    </row>
    <row r="4776" spans="2:31" s="256" customFormat="1" ht="20.100000000000001" customHeight="1" x14ac:dyDescent="0.15">
      <c r="B4776" s="859"/>
      <c r="C4776" s="830"/>
      <c r="D4776" s="880"/>
      <c r="E4776" s="881"/>
      <c r="F4776" s="849"/>
      <c r="G4776" s="850"/>
      <c r="H4776" s="850"/>
      <c r="I4776" s="850"/>
      <c r="J4776" s="850"/>
      <c r="K4776" s="850"/>
      <c r="L4776" s="851"/>
      <c r="M4776" s="859"/>
      <c r="N4776" s="830"/>
      <c r="O4776" s="880"/>
      <c r="P4776" s="881"/>
      <c r="Q4776" s="849"/>
      <c r="R4776" s="850"/>
      <c r="S4776" s="850"/>
      <c r="T4776" s="850"/>
      <c r="U4776" s="850"/>
      <c r="V4776" s="850"/>
      <c r="W4776" s="851"/>
    </row>
    <row r="4777" spans="2:31" s="256" customFormat="1" ht="20.100000000000001" customHeight="1" x14ac:dyDescent="0.15">
      <c r="B4777" s="859"/>
      <c r="C4777" s="839" t="s">
        <v>2</v>
      </c>
      <c r="D4777" s="842">
        <v>3</v>
      </c>
      <c r="E4777" s="843"/>
      <c r="F4777" s="849"/>
      <c r="G4777" s="850"/>
      <c r="H4777" s="850"/>
      <c r="I4777" s="850"/>
      <c r="J4777" s="850"/>
      <c r="K4777" s="850"/>
      <c r="L4777" s="851"/>
      <c r="M4777" s="859"/>
      <c r="N4777" s="839" t="s">
        <v>2</v>
      </c>
      <c r="O4777" s="842">
        <v>4</v>
      </c>
      <c r="P4777" s="843"/>
      <c r="Q4777" s="849"/>
      <c r="R4777" s="850"/>
      <c r="S4777" s="850"/>
      <c r="T4777" s="850"/>
      <c r="U4777" s="850"/>
      <c r="V4777" s="850"/>
      <c r="W4777" s="851"/>
    </row>
    <row r="4778" spans="2:31" s="256" customFormat="1" ht="20.100000000000001" customHeight="1" x14ac:dyDescent="0.15">
      <c r="B4778" s="860"/>
      <c r="C4778" s="830"/>
      <c r="D4778" s="844"/>
      <c r="E4778" s="845"/>
      <c r="F4778" s="849"/>
      <c r="G4778" s="850"/>
      <c r="H4778" s="850"/>
      <c r="I4778" s="850"/>
      <c r="J4778" s="850"/>
      <c r="K4778" s="850"/>
      <c r="L4778" s="851"/>
      <c r="M4778" s="860"/>
      <c r="N4778" s="830"/>
      <c r="O4778" s="844"/>
      <c r="P4778" s="845"/>
      <c r="Q4778" s="849"/>
      <c r="R4778" s="850"/>
      <c r="S4778" s="850"/>
      <c r="T4778" s="850"/>
      <c r="U4778" s="850"/>
      <c r="V4778" s="850"/>
      <c r="W4778" s="851"/>
    </row>
    <row r="4779" spans="2:31" s="256" customFormat="1" ht="17.100000000000001" customHeight="1" x14ac:dyDescent="0.15">
      <c r="B4779" s="574" t="s">
        <v>566</v>
      </c>
      <c r="C4779" s="574" t="s">
        <v>3</v>
      </c>
      <c r="D4779" s="842" t="s">
        <v>331</v>
      </c>
      <c r="E4779" s="843"/>
      <c r="F4779" s="849"/>
      <c r="G4779" s="850"/>
      <c r="H4779" s="850"/>
      <c r="I4779" s="850"/>
      <c r="J4779" s="850"/>
      <c r="K4779" s="850"/>
      <c r="L4779" s="851"/>
      <c r="M4779" s="574" t="s">
        <v>566</v>
      </c>
      <c r="N4779" s="574" t="s">
        <v>3</v>
      </c>
      <c r="O4779" s="842" t="s">
        <v>331</v>
      </c>
      <c r="P4779" s="843"/>
      <c r="Q4779" s="849"/>
      <c r="R4779" s="850"/>
      <c r="S4779" s="850"/>
      <c r="T4779" s="850"/>
      <c r="U4779" s="850"/>
      <c r="V4779" s="850"/>
      <c r="W4779" s="851"/>
      <c r="AA4779" s="257"/>
      <c r="AB4779" s="257"/>
      <c r="AC4779" s="257"/>
      <c r="AD4779" s="257"/>
      <c r="AE4779" s="257"/>
    </row>
    <row r="4780" spans="2:31" s="256" customFormat="1" ht="17.100000000000001" customHeight="1" x14ac:dyDescent="0.15">
      <c r="B4780" s="574"/>
      <c r="C4780" s="574"/>
      <c r="D4780" s="844"/>
      <c r="E4780" s="845"/>
      <c r="F4780" s="849"/>
      <c r="G4780" s="850"/>
      <c r="H4780" s="850"/>
      <c r="I4780" s="850"/>
      <c r="J4780" s="850"/>
      <c r="K4780" s="850"/>
      <c r="L4780" s="851"/>
      <c r="M4780" s="574"/>
      <c r="N4780" s="574"/>
      <c r="O4780" s="844"/>
      <c r="P4780" s="845"/>
      <c r="Q4780" s="849"/>
      <c r="R4780" s="850"/>
      <c r="S4780" s="850"/>
      <c r="T4780" s="850"/>
      <c r="U4780" s="850"/>
      <c r="V4780" s="850"/>
      <c r="W4780" s="851"/>
      <c r="AA4780" s="257"/>
      <c r="AB4780" s="257"/>
      <c r="AC4780" s="257"/>
      <c r="AD4780" s="257"/>
      <c r="AE4780" s="257"/>
    </row>
    <row r="4781" spans="2:31" s="256" customFormat="1" ht="17.100000000000001" customHeight="1" x14ac:dyDescent="0.15">
      <c r="B4781" s="574"/>
      <c r="C4781" s="574" t="s">
        <v>4</v>
      </c>
      <c r="D4781" s="842" t="s">
        <v>354</v>
      </c>
      <c r="E4781" s="843"/>
      <c r="F4781" s="849"/>
      <c r="G4781" s="850"/>
      <c r="H4781" s="850"/>
      <c r="I4781" s="850"/>
      <c r="J4781" s="850"/>
      <c r="K4781" s="850"/>
      <c r="L4781" s="851"/>
      <c r="M4781" s="574"/>
      <c r="N4781" s="574" t="s">
        <v>4</v>
      </c>
      <c r="O4781" s="842" t="s">
        <v>354</v>
      </c>
      <c r="P4781" s="843"/>
      <c r="Q4781" s="849"/>
      <c r="R4781" s="850"/>
      <c r="S4781" s="850"/>
      <c r="T4781" s="850"/>
      <c r="U4781" s="850"/>
      <c r="V4781" s="850"/>
      <c r="W4781" s="851"/>
      <c r="AA4781" s="257"/>
      <c r="AB4781" s="257"/>
      <c r="AC4781" s="257"/>
      <c r="AD4781" s="257"/>
      <c r="AE4781" s="257"/>
    </row>
    <row r="4782" spans="2:31" s="256" customFormat="1" ht="17.100000000000001" customHeight="1" x14ac:dyDescent="0.15">
      <c r="B4782" s="574"/>
      <c r="C4782" s="574"/>
      <c r="D4782" s="844"/>
      <c r="E4782" s="845"/>
      <c r="F4782" s="849"/>
      <c r="G4782" s="850"/>
      <c r="H4782" s="850"/>
      <c r="I4782" s="850"/>
      <c r="J4782" s="850"/>
      <c r="K4782" s="850"/>
      <c r="L4782" s="851"/>
      <c r="M4782" s="574"/>
      <c r="N4782" s="574"/>
      <c r="O4782" s="844"/>
      <c r="P4782" s="845"/>
      <c r="Q4782" s="849"/>
      <c r="R4782" s="850"/>
      <c r="S4782" s="850"/>
      <c r="T4782" s="850"/>
      <c r="U4782" s="850"/>
      <c r="V4782" s="850"/>
      <c r="W4782" s="851"/>
      <c r="AA4782" s="257"/>
      <c r="AB4782" s="257"/>
      <c r="AC4782" s="257"/>
      <c r="AD4782" s="257"/>
      <c r="AE4782" s="257"/>
    </row>
    <row r="4783" spans="2:31" s="256" customFormat="1" ht="17.100000000000001" customHeight="1" x14ac:dyDescent="0.15">
      <c r="B4783" s="522" t="s">
        <v>5</v>
      </c>
      <c r="C4783" s="524"/>
      <c r="D4783" s="827" t="s">
        <v>332</v>
      </c>
      <c r="E4783" s="828"/>
      <c r="F4783" s="849"/>
      <c r="G4783" s="850"/>
      <c r="H4783" s="850"/>
      <c r="I4783" s="850"/>
      <c r="J4783" s="850"/>
      <c r="K4783" s="850"/>
      <c r="L4783" s="851"/>
      <c r="M4783" s="522" t="s">
        <v>5</v>
      </c>
      <c r="N4783" s="524"/>
      <c r="O4783" s="827" t="s">
        <v>332</v>
      </c>
      <c r="P4783" s="828"/>
      <c r="Q4783" s="849"/>
      <c r="R4783" s="850"/>
      <c r="S4783" s="850"/>
      <c r="T4783" s="850"/>
      <c r="U4783" s="850"/>
      <c r="V4783" s="850"/>
      <c r="W4783" s="851"/>
      <c r="AA4783" s="257"/>
      <c r="AB4783" s="257"/>
      <c r="AC4783" s="257"/>
      <c r="AD4783" s="257"/>
      <c r="AE4783" s="257"/>
    </row>
    <row r="4784" spans="2:31" s="256" customFormat="1" ht="17.100000000000001" customHeight="1" x14ac:dyDescent="0.15">
      <c r="B4784" s="522" t="s">
        <v>6</v>
      </c>
      <c r="C4784" s="524"/>
      <c r="D4784" s="844" t="s">
        <v>532</v>
      </c>
      <c r="E4784" s="845"/>
      <c r="F4784" s="849"/>
      <c r="G4784" s="850"/>
      <c r="H4784" s="850"/>
      <c r="I4784" s="850"/>
      <c r="J4784" s="850"/>
      <c r="K4784" s="850"/>
      <c r="L4784" s="851"/>
      <c r="M4784" s="522" t="s">
        <v>6</v>
      </c>
      <c r="N4784" s="524"/>
      <c r="O4784" s="844" t="s">
        <v>532</v>
      </c>
      <c r="P4784" s="845"/>
      <c r="Q4784" s="849"/>
      <c r="R4784" s="850"/>
      <c r="S4784" s="850"/>
      <c r="T4784" s="850"/>
      <c r="U4784" s="850"/>
      <c r="V4784" s="850"/>
      <c r="W4784" s="851"/>
    </row>
    <row r="4785" spans="2:23" s="256" customFormat="1" ht="17.100000000000001" customHeight="1" x14ac:dyDescent="0.15">
      <c r="B4785" s="562" t="s">
        <v>29</v>
      </c>
      <c r="C4785" s="831" t="s">
        <v>267</v>
      </c>
      <c r="D4785" s="832"/>
      <c r="E4785" s="260"/>
      <c r="F4785" s="849"/>
      <c r="G4785" s="850"/>
      <c r="H4785" s="850"/>
      <c r="I4785" s="850"/>
      <c r="J4785" s="850"/>
      <c r="K4785" s="850"/>
      <c r="L4785" s="851"/>
      <c r="M4785" s="562" t="s">
        <v>29</v>
      </c>
      <c r="N4785" s="831" t="s">
        <v>267</v>
      </c>
      <c r="O4785" s="832"/>
      <c r="P4785" s="260"/>
      <c r="Q4785" s="849"/>
      <c r="R4785" s="850"/>
      <c r="S4785" s="850"/>
      <c r="T4785" s="850"/>
      <c r="U4785" s="850"/>
      <c r="V4785" s="850"/>
      <c r="W4785" s="851"/>
    </row>
    <row r="4786" spans="2:23" s="256" customFormat="1" ht="17.100000000000001" customHeight="1" x14ac:dyDescent="0.15">
      <c r="B4786" s="565"/>
      <c r="C4786" s="831" t="s">
        <v>268</v>
      </c>
      <c r="D4786" s="832"/>
      <c r="E4786" s="261" t="s">
        <v>551</v>
      </c>
      <c r="F4786" s="852"/>
      <c r="G4786" s="853"/>
      <c r="H4786" s="853"/>
      <c r="I4786" s="853"/>
      <c r="J4786" s="853"/>
      <c r="K4786" s="853"/>
      <c r="L4786" s="854"/>
      <c r="M4786" s="565"/>
      <c r="N4786" s="831" t="s">
        <v>268</v>
      </c>
      <c r="O4786" s="832"/>
      <c r="P4786" s="261" t="s">
        <v>551</v>
      </c>
      <c r="Q4786" s="852"/>
      <c r="R4786" s="853"/>
      <c r="S4786" s="853"/>
      <c r="T4786" s="853"/>
      <c r="U4786" s="853"/>
      <c r="V4786" s="853"/>
      <c r="W4786" s="854"/>
    </row>
    <row r="4787" spans="2:23" s="256" customFormat="1" ht="17.100000000000001" customHeight="1" x14ac:dyDescent="0.15">
      <c r="B4787" s="522" t="s">
        <v>7</v>
      </c>
      <c r="C4787" s="523"/>
      <c r="D4787" s="524"/>
      <c r="E4787" s="833" t="s">
        <v>1593</v>
      </c>
      <c r="F4787" s="857"/>
      <c r="G4787" s="857"/>
      <c r="H4787" s="857"/>
      <c r="I4787" s="857"/>
      <c r="J4787" s="857"/>
      <c r="K4787" s="857"/>
      <c r="L4787" s="858"/>
      <c r="M4787" s="522" t="s">
        <v>7</v>
      </c>
      <c r="N4787" s="523"/>
      <c r="O4787" s="524"/>
      <c r="P4787" s="833" t="s">
        <v>1595</v>
      </c>
      <c r="Q4787" s="857"/>
      <c r="R4787" s="857"/>
      <c r="S4787" s="857"/>
      <c r="T4787" s="857"/>
      <c r="U4787" s="857"/>
      <c r="V4787" s="857"/>
      <c r="W4787" s="858"/>
    </row>
    <row r="4788" spans="2:23" s="256" customFormat="1" ht="17.100000000000001" customHeight="1" x14ac:dyDescent="0.15">
      <c r="B4788" s="522" t="s">
        <v>46</v>
      </c>
      <c r="C4788" s="523"/>
      <c r="D4788" s="524"/>
      <c r="E4788" s="813" t="s">
        <v>1158</v>
      </c>
      <c r="F4788" s="814"/>
      <c r="G4788" s="814"/>
      <c r="H4788" s="855"/>
      <c r="I4788" s="855"/>
      <c r="J4788" s="855"/>
      <c r="K4788" s="855"/>
      <c r="L4788" s="856"/>
      <c r="M4788" s="522" t="s">
        <v>46</v>
      </c>
      <c r="N4788" s="523"/>
      <c r="O4788" s="524"/>
      <c r="P4788" s="813" t="s">
        <v>1573</v>
      </c>
      <c r="Q4788" s="814"/>
      <c r="R4788" s="814"/>
      <c r="S4788" s="855"/>
      <c r="T4788" s="855"/>
      <c r="U4788" s="855"/>
      <c r="V4788" s="855"/>
      <c r="W4788" s="856"/>
    </row>
    <row r="4789" spans="2:23" s="256" customFormat="1" ht="17.100000000000001" customHeight="1" x14ac:dyDescent="0.15">
      <c r="B4789" s="522" t="s">
        <v>270</v>
      </c>
      <c r="C4789" s="523"/>
      <c r="D4789" s="524"/>
      <c r="E4789" s="813" t="s">
        <v>516</v>
      </c>
      <c r="F4789" s="814"/>
      <c r="G4789" s="814"/>
      <c r="H4789" s="855"/>
      <c r="I4789" s="855"/>
      <c r="J4789" s="855"/>
      <c r="K4789" s="855"/>
      <c r="L4789" s="856"/>
      <c r="M4789" s="522" t="s">
        <v>270</v>
      </c>
      <c r="N4789" s="523"/>
      <c r="O4789" s="524"/>
      <c r="P4789" s="813" t="s">
        <v>516</v>
      </c>
      <c r="Q4789" s="814"/>
      <c r="R4789" s="814"/>
      <c r="S4789" s="855"/>
      <c r="T4789" s="855"/>
      <c r="U4789" s="855"/>
      <c r="V4789" s="855"/>
      <c r="W4789" s="856"/>
    </row>
    <row r="4790" spans="2:23" s="256" customFormat="1" ht="17.100000000000001" customHeight="1" x14ac:dyDescent="0.15">
      <c r="B4790" s="522" t="s">
        <v>289</v>
      </c>
      <c r="C4790" s="523"/>
      <c r="D4790" s="524"/>
      <c r="E4790" s="813" t="s">
        <v>555</v>
      </c>
      <c r="F4790" s="814"/>
      <c r="G4790" s="814"/>
      <c r="H4790" s="816" t="s">
        <v>8</v>
      </c>
      <c r="I4790" s="817"/>
      <c r="J4790" s="818"/>
      <c r="K4790" s="819"/>
      <c r="L4790" s="820"/>
      <c r="M4790" s="522" t="s">
        <v>289</v>
      </c>
      <c r="N4790" s="523"/>
      <c r="O4790" s="524"/>
      <c r="P4790" s="813" t="s">
        <v>555</v>
      </c>
      <c r="Q4790" s="814"/>
      <c r="R4790" s="814"/>
      <c r="S4790" s="816" t="s">
        <v>8</v>
      </c>
      <c r="T4790" s="817"/>
      <c r="U4790" s="818"/>
      <c r="V4790" s="819"/>
      <c r="W4790" s="820"/>
    </row>
    <row r="4791" spans="2:23" s="256" customFormat="1" ht="17.100000000000001" customHeight="1" x14ac:dyDescent="0.15">
      <c r="B4791" s="565" t="s">
        <v>567</v>
      </c>
      <c r="C4791" s="566"/>
      <c r="D4791" s="836" t="s">
        <v>1749</v>
      </c>
      <c r="E4791" s="837"/>
      <c r="F4791" s="837"/>
      <c r="G4791" s="837"/>
      <c r="H4791" s="837"/>
      <c r="I4791" s="837"/>
      <c r="J4791" s="837"/>
      <c r="K4791" s="837"/>
      <c r="L4791" s="838"/>
      <c r="M4791" s="565" t="s">
        <v>567</v>
      </c>
      <c r="N4791" s="566"/>
      <c r="O4791" s="836" t="s">
        <v>1768</v>
      </c>
      <c r="P4791" s="837"/>
      <c r="Q4791" s="837"/>
      <c r="R4791" s="837"/>
      <c r="S4791" s="837"/>
      <c r="T4791" s="837"/>
      <c r="U4791" s="837"/>
      <c r="V4791" s="837"/>
      <c r="W4791" s="838"/>
    </row>
    <row r="4792" spans="2:23" s="256" customFormat="1" ht="20.100000000000001" customHeight="1" x14ac:dyDescent="0.15">
      <c r="B4792" s="861" t="s">
        <v>564</v>
      </c>
      <c r="C4792" s="839" t="s">
        <v>565</v>
      </c>
      <c r="D4792" s="883" t="s">
        <v>822</v>
      </c>
      <c r="E4792" s="884"/>
      <c r="F4792" s="846"/>
      <c r="G4792" s="847"/>
      <c r="H4792" s="847"/>
      <c r="I4792" s="847"/>
      <c r="J4792" s="847"/>
      <c r="K4792" s="847"/>
      <c r="L4792" s="848"/>
      <c r="M4792" s="861" t="s">
        <v>564</v>
      </c>
      <c r="N4792" s="839" t="s">
        <v>565</v>
      </c>
      <c r="O4792" s="883" t="s">
        <v>823</v>
      </c>
      <c r="P4792" s="884"/>
      <c r="Q4792" s="846"/>
      <c r="R4792" s="847"/>
      <c r="S4792" s="847"/>
      <c r="T4792" s="847"/>
      <c r="U4792" s="847"/>
      <c r="V4792" s="847"/>
      <c r="W4792" s="848"/>
    </row>
    <row r="4793" spans="2:23" s="256" customFormat="1" ht="20.100000000000001" customHeight="1" x14ac:dyDescent="0.15">
      <c r="B4793" s="859"/>
      <c r="C4793" s="830"/>
      <c r="D4793" s="880"/>
      <c r="E4793" s="881"/>
      <c r="F4793" s="849"/>
      <c r="G4793" s="850"/>
      <c r="H4793" s="850"/>
      <c r="I4793" s="850"/>
      <c r="J4793" s="850"/>
      <c r="K4793" s="850"/>
      <c r="L4793" s="851"/>
      <c r="M4793" s="859"/>
      <c r="N4793" s="830"/>
      <c r="O4793" s="880"/>
      <c r="P4793" s="881"/>
      <c r="Q4793" s="849"/>
      <c r="R4793" s="850"/>
      <c r="S4793" s="850"/>
      <c r="T4793" s="850"/>
      <c r="U4793" s="850"/>
      <c r="V4793" s="850"/>
      <c r="W4793" s="851"/>
    </row>
    <row r="4794" spans="2:23" s="256" customFormat="1" ht="20.100000000000001" customHeight="1" x14ac:dyDescent="0.15">
      <c r="B4794" s="859"/>
      <c r="C4794" s="839" t="s">
        <v>2</v>
      </c>
      <c r="D4794" s="842">
        <v>5</v>
      </c>
      <c r="E4794" s="843"/>
      <c r="F4794" s="849"/>
      <c r="G4794" s="850"/>
      <c r="H4794" s="850"/>
      <c r="I4794" s="850"/>
      <c r="J4794" s="850"/>
      <c r="K4794" s="850"/>
      <c r="L4794" s="851"/>
      <c r="M4794" s="859"/>
      <c r="N4794" s="839" t="s">
        <v>2</v>
      </c>
      <c r="O4794" s="842">
        <v>1</v>
      </c>
      <c r="P4794" s="843"/>
      <c r="Q4794" s="849"/>
      <c r="R4794" s="850"/>
      <c r="S4794" s="850"/>
      <c r="T4794" s="850"/>
      <c r="U4794" s="850"/>
      <c r="V4794" s="850"/>
      <c r="W4794" s="851"/>
    </row>
    <row r="4795" spans="2:23" s="256" customFormat="1" ht="20.100000000000001" customHeight="1" x14ac:dyDescent="0.15">
      <c r="B4795" s="860"/>
      <c r="C4795" s="830"/>
      <c r="D4795" s="844"/>
      <c r="E4795" s="845"/>
      <c r="F4795" s="849"/>
      <c r="G4795" s="850"/>
      <c r="H4795" s="850"/>
      <c r="I4795" s="850"/>
      <c r="J4795" s="850"/>
      <c r="K4795" s="850"/>
      <c r="L4795" s="851"/>
      <c r="M4795" s="860"/>
      <c r="N4795" s="830"/>
      <c r="O4795" s="844"/>
      <c r="P4795" s="845"/>
      <c r="Q4795" s="849"/>
      <c r="R4795" s="850"/>
      <c r="S4795" s="850"/>
      <c r="T4795" s="850"/>
      <c r="U4795" s="850"/>
      <c r="V4795" s="850"/>
      <c r="W4795" s="851"/>
    </row>
    <row r="4796" spans="2:23" s="256" customFormat="1" ht="17.100000000000001" customHeight="1" x14ac:dyDescent="0.15">
      <c r="B4796" s="574" t="s">
        <v>566</v>
      </c>
      <c r="C4796" s="574" t="s">
        <v>3</v>
      </c>
      <c r="D4796" s="842" t="s">
        <v>331</v>
      </c>
      <c r="E4796" s="843"/>
      <c r="F4796" s="849"/>
      <c r="G4796" s="850"/>
      <c r="H4796" s="850"/>
      <c r="I4796" s="850"/>
      <c r="J4796" s="850"/>
      <c r="K4796" s="850"/>
      <c r="L4796" s="851"/>
      <c r="M4796" s="574" t="s">
        <v>566</v>
      </c>
      <c r="N4796" s="574" t="s">
        <v>3</v>
      </c>
      <c r="O4796" s="842" t="s">
        <v>331</v>
      </c>
      <c r="P4796" s="843"/>
      <c r="Q4796" s="849"/>
      <c r="R4796" s="850"/>
      <c r="S4796" s="850"/>
      <c r="T4796" s="850"/>
      <c r="U4796" s="850"/>
      <c r="V4796" s="850"/>
      <c r="W4796" s="851"/>
    </row>
    <row r="4797" spans="2:23" s="256" customFormat="1" ht="17.100000000000001" customHeight="1" x14ac:dyDescent="0.15">
      <c r="B4797" s="574"/>
      <c r="C4797" s="574"/>
      <c r="D4797" s="844"/>
      <c r="E4797" s="845"/>
      <c r="F4797" s="849"/>
      <c r="G4797" s="850"/>
      <c r="H4797" s="850"/>
      <c r="I4797" s="850"/>
      <c r="J4797" s="850"/>
      <c r="K4797" s="850"/>
      <c r="L4797" s="851"/>
      <c r="M4797" s="574"/>
      <c r="N4797" s="574"/>
      <c r="O4797" s="844"/>
      <c r="P4797" s="845"/>
      <c r="Q4797" s="849"/>
      <c r="R4797" s="850"/>
      <c r="S4797" s="850"/>
      <c r="T4797" s="850"/>
      <c r="U4797" s="850"/>
      <c r="V4797" s="850"/>
      <c r="W4797" s="851"/>
    </row>
    <row r="4798" spans="2:23" s="256" customFormat="1" ht="17.100000000000001" customHeight="1" x14ac:dyDescent="0.15">
      <c r="B4798" s="574"/>
      <c r="C4798" s="574" t="s">
        <v>4</v>
      </c>
      <c r="D4798" s="842" t="s">
        <v>354</v>
      </c>
      <c r="E4798" s="843"/>
      <c r="F4798" s="849"/>
      <c r="G4798" s="850"/>
      <c r="H4798" s="850"/>
      <c r="I4798" s="850"/>
      <c r="J4798" s="850"/>
      <c r="K4798" s="850"/>
      <c r="L4798" s="851"/>
      <c r="M4798" s="574"/>
      <c r="N4798" s="574" t="s">
        <v>4</v>
      </c>
      <c r="O4798" s="842" t="s">
        <v>354</v>
      </c>
      <c r="P4798" s="843"/>
      <c r="Q4798" s="849"/>
      <c r="R4798" s="850"/>
      <c r="S4798" s="850"/>
      <c r="T4798" s="850"/>
      <c r="U4798" s="850"/>
      <c r="V4798" s="850"/>
      <c r="W4798" s="851"/>
    </row>
    <row r="4799" spans="2:23" s="256" customFormat="1" ht="17.100000000000001" customHeight="1" x14ac:dyDescent="0.15">
      <c r="B4799" s="574"/>
      <c r="C4799" s="574"/>
      <c r="D4799" s="844"/>
      <c r="E4799" s="845"/>
      <c r="F4799" s="849"/>
      <c r="G4799" s="850"/>
      <c r="H4799" s="850"/>
      <c r="I4799" s="850"/>
      <c r="J4799" s="850"/>
      <c r="K4799" s="850"/>
      <c r="L4799" s="851"/>
      <c r="M4799" s="574"/>
      <c r="N4799" s="574"/>
      <c r="O4799" s="844"/>
      <c r="P4799" s="845"/>
      <c r="Q4799" s="849"/>
      <c r="R4799" s="850"/>
      <c r="S4799" s="850"/>
      <c r="T4799" s="850"/>
      <c r="U4799" s="850"/>
      <c r="V4799" s="850"/>
      <c r="W4799" s="851"/>
    </row>
    <row r="4800" spans="2:23" s="256" customFormat="1" ht="17.100000000000001" customHeight="1" x14ac:dyDescent="0.15">
      <c r="B4800" s="522" t="s">
        <v>5</v>
      </c>
      <c r="C4800" s="524"/>
      <c r="D4800" s="827" t="s">
        <v>332</v>
      </c>
      <c r="E4800" s="828"/>
      <c r="F4800" s="849"/>
      <c r="G4800" s="850"/>
      <c r="H4800" s="850"/>
      <c r="I4800" s="850"/>
      <c r="J4800" s="850"/>
      <c r="K4800" s="850"/>
      <c r="L4800" s="851"/>
      <c r="M4800" s="522" t="s">
        <v>5</v>
      </c>
      <c r="N4800" s="524"/>
      <c r="O4800" s="827" t="s">
        <v>332</v>
      </c>
      <c r="P4800" s="828"/>
      <c r="Q4800" s="849"/>
      <c r="R4800" s="850"/>
      <c r="S4800" s="850"/>
      <c r="T4800" s="850"/>
      <c r="U4800" s="850"/>
      <c r="V4800" s="850"/>
      <c r="W4800" s="851"/>
    </row>
    <row r="4801" spans="2:31" s="256" customFormat="1" ht="17.100000000000001" customHeight="1" x14ac:dyDescent="0.15">
      <c r="B4801" s="522" t="s">
        <v>6</v>
      </c>
      <c r="C4801" s="524"/>
      <c r="D4801" s="844" t="s">
        <v>532</v>
      </c>
      <c r="E4801" s="845"/>
      <c r="F4801" s="849"/>
      <c r="G4801" s="850"/>
      <c r="H4801" s="850"/>
      <c r="I4801" s="850"/>
      <c r="J4801" s="850"/>
      <c r="K4801" s="850"/>
      <c r="L4801" s="851"/>
      <c r="M4801" s="522" t="s">
        <v>6</v>
      </c>
      <c r="N4801" s="524"/>
      <c r="O4801" s="844" t="s">
        <v>532</v>
      </c>
      <c r="P4801" s="845"/>
      <c r="Q4801" s="849"/>
      <c r="R4801" s="850"/>
      <c r="S4801" s="850"/>
      <c r="T4801" s="850"/>
      <c r="U4801" s="850"/>
      <c r="V4801" s="850"/>
      <c r="W4801" s="851"/>
    </row>
    <row r="4802" spans="2:31" s="256" customFormat="1" ht="17.100000000000001" customHeight="1" x14ac:dyDescent="0.15">
      <c r="B4802" s="562" t="s">
        <v>29</v>
      </c>
      <c r="C4802" s="831" t="s">
        <v>267</v>
      </c>
      <c r="D4802" s="832"/>
      <c r="E4802" s="260"/>
      <c r="F4802" s="849"/>
      <c r="G4802" s="850"/>
      <c r="H4802" s="850"/>
      <c r="I4802" s="850"/>
      <c r="J4802" s="850"/>
      <c r="K4802" s="850"/>
      <c r="L4802" s="851"/>
      <c r="M4802" s="562" t="s">
        <v>29</v>
      </c>
      <c r="N4802" s="831" t="s">
        <v>267</v>
      </c>
      <c r="O4802" s="832"/>
      <c r="P4802" s="260"/>
      <c r="Q4802" s="849"/>
      <c r="R4802" s="850"/>
      <c r="S4802" s="850"/>
      <c r="T4802" s="850"/>
      <c r="U4802" s="850"/>
      <c r="V4802" s="850"/>
      <c r="W4802" s="851"/>
    </row>
    <row r="4803" spans="2:31" s="256" customFormat="1" ht="17.100000000000001" customHeight="1" x14ac:dyDescent="0.15">
      <c r="B4803" s="565"/>
      <c r="C4803" s="831" t="s">
        <v>268</v>
      </c>
      <c r="D4803" s="832"/>
      <c r="E4803" s="261" t="s">
        <v>551</v>
      </c>
      <c r="F4803" s="852"/>
      <c r="G4803" s="853"/>
      <c r="H4803" s="853"/>
      <c r="I4803" s="853"/>
      <c r="J4803" s="853"/>
      <c r="K4803" s="853"/>
      <c r="L4803" s="854"/>
      <c r="M4803" s="565"/>
      <c r="N4803" s="831" t="s">
        <v>268</v>
      </c>
      <c r="O4803" s="832"/>
      <c r="P4803" s="261" t="s">
        <v>551</v>
      </c>
      <c r="Q4803" s="852"/>
      <c r="R4803" s="853"/>
      <c r="S4803" s="853"/>
      <c r="T4803" s="853"/>
      <c r="U4803" s="853"/>
      <c r="V4803" s="853"/>
      <c r="W4803" s="854"/>
    </row>
    <row r="4804" spans="2:31" s="256" customFormat="1" ht="17.100000000000001" customHeight="1" x14ac:dyDescent="0.15">
      <c r="B4804" s="522" t="s">
        <v>7</v>
      </c>
      <c r="C4804" s="523"/>
      <c r="D4804" s="524"/>
      <c r="E4804" s="833" t="s">
        <v>1525</v>
      </c>
      <c r="F4804" s="857"/>
      <c r="G4804" s="857"/>
      <c r="H4804" s="857"/>
      <c r="I4804" s="857"/>
      <c r="J4804" s="857"/>
      <c r="K4804" s="857"/>
      <c r="L4804" s="858"/>
      <c r="M4804" s="522" t="s">
        <v>7</v>
      </c>
      <c r="N4804" s="523"/>
      <c r="O4804" s="524"/>
      <c r="P4804" s="833" t="s">
        <v>1123</v>
      </c>
      <c r="Q4804" s="857"/>
      <c r="R4804" s="857"/>
      <c r="S4804" s="857"/>
      <c r="T4804" s="857"/>
      <c r="U4804" s="857"/>
      <c r="V4804" s="857"/>
      <c r="W4804" s="858"/>
    </row>
    <row r="4805" spans="2:31" s="256" customFormat="1" ht="17.100000000000001" customHeight="1" x14ac:dyDescent="0.15">
      <c r="B4805" s="522" t="s">
        <v>46</v>
      </c>
      <c r="C4805" s="523"/>
      <c r="D4805" s="524"/>
      <c r="E4805" s="813" t="s">
        <v>1381</v>
      </c>
      <c r="F4805" s="814"/>
      <c r="G4805" s="814"/>
      <c r="H4805" s="855"/>
      <c r="I4805" s="855"/>
      <c r="J4805" s="855"/>
      <c r="K4805" s="855"/>
      <c r="L4805" s="856"/>
      <c r="M4805" s="522" t="s">
        <v>46</v>
      </c>
      <c r="N4805" s="523"/>
      <c r="O4805" s="524"/>
      <c r="P4805" s="813" t="s">
        <v>1597</v>
      </c>
      <c r="Q4805" s="814"/>
      <c r="R4805" s="814"/>
      <c r="S4805" s="855"/>
      <c r="T4805" s="855"/>
      <c r="U4805" s="855"/>
      <c r="V4805" s="855"/>
      <c r="W4805" s="856"/>
    </row>
    <row r="4806" spans="2:31" s="256" customFormat="1" ht="17.100000000000001" customHeight="1" x14ac:dyDescent="0.15">
      <c r="B4806" s="522" t="s">
        <v>270</v>
      </c>
      <c r="C4806" s="523"/>
      <c r="D4806" s="524"/>
      <c r="E4806" s="813" t="s">
        <v>516</v>
      </c>
      <c r="F4806" s="814"/>
      <c r="G4806" s="814"/>
      <c r="H4806" s="855"/>
      <c r="I4806" s="855"/>
      <c r="J4806" s="855"/>
      <c r="K4806" s="855"/>
      <c r="L4806" s="856"/>
      <c r="M4806" s="522" t="s">
        <v>270</v>
      </c>
      <c r="N4806" s="523"/>
      <c r="O4806" s="524"/>
      <c r="P4806" s="813" t="s">
        <v>516</v>
      </c>
      <c r="Q4806" s="814"/>
      <c r="R4806" s="814"/>
      <c r="S4806" s="855"/>
      <c r="T4806" s="855"/>
      <c r="U4806" s="855"/>
      <c r="V4806" s="855"/>
      <c r="W4806" s="856"/>
    </row>
    <row r="4807" spans="2:31" s="256" customFormat="1" ht="17.100000000000001" customHeight="1" x14ac:dyDescent="0.15">
      <c r="B4807" s="522" t="s">
        <v>289</v>
      </c>
      <c r="C4807" s="523"/>
      <c r="D4807" s="524"/>
      <c r="E4807" s="813" t="s">
        <v>555</v>
      </c>
      <c r="F4807" s="814"/>
      <c r="G4807" s="814"/>
      <c r="H4807" s="816" t="s">
        <v>8</v>
      </c>
      <c r="I4807" s="817"/>
      <c r="J4807" s="818"/>
      <c r="K4807" s="819"/>
      <c r="L4807" s="820"/>
      <c r="M4807" s="522" t="s">
        <v>289</v>
      </c>
      <c r="N4807" s="523"/>
      <c r="O4807" s="524"/>
      <c r="P4807" s="813" t="s">
        <v>555</v>
      </c>
      <c r="Q4807" s="814"/>
      <c r="R4807" s="814"/>
      <c r="S4807" s="816" t="s">
        <v>8</v>
      </c>
      <c r="T4807" s="817"/>
      <c r="U4807" s="818"/>
      <c r="V4807" s="819"/>
      <c r="W4807" s="820"/>
    </row>
    <row r="4808" spans="2:31" s="256" customFormat="1" ht="17.100000000000001" customHeight="1" x14ac:dyDescent="0.15">
      <c r="B4808" s="565" t="s">
        <v>567</v>
      </c>
      <c r="C4808" s="566"/>
      <c r="D4808" s="836" t="s">
        <v>1739</v>
      </c>
      <c r="E4808" s="837"/>
      <c r="F4808" s="837"/>
      <c r="G4808" s="837"/>
      <c r="H4808" s="837"/>
      <c r="I4808" s="837"/>
      <c r="J4808" s="837"/>
      <c r="K4808" s="837"/>
      <c r="L4808" s="838"/>
      <c r="M4808" s="565" t="s">
        <v>567</v>
      </c>
      <c r="N4808" s="566"/>
      <c r="O4808" s="836" t="s">
        <v>1767</v>
      </c>
      <c r="P4808" s="837"/>
      <c r="Q4808" s="837"/>
      <c r="R4808" s="837"/>
      <c r="S4808" s="837"/>
      <c r="T4808" s="837"/>
      <c r="U4808" s="837"/>
      <c r="V4808" s="837"/>
      <c r="W4808" s="838"/>
    </row>
    <row r="4809" spans="2:31" ht="15" customHeight="1" x14ac:dyDescent="0.15">
      <c r="B4809" s="263"/>
      <c r="C4809" s="824" t="s">
        <v>568</v>
      </c>
      <c r="D4809" s="825"/>
      <c r="E4809" s="825"/>
      <c r="F4809" s="825"/>
      <c r="G4809" s="825"/>
      <c r="H4809" s="825"/>
      <c r="I4809" s="825"/>
      <c r="J4809" s="825"/>
      <c r="K4809" s="825"/>
      <c r="L4809" s="825"/>
      <c r="M4809" s="263"/>
      <c r="N4809" s="263" t="s">
        <v>569</v>
      </c>
      <c r="O4809" s="263"/>
      <c r="P4809" s="263"/>
      <c r="Q4809" s="263"/>
      <c r="R4809" s="263"/>
      <c r="S4809" s="263"/>
      <c r="T4809" s="263"/>
      <c r="U4809" s="263"/>
      <c r="V4809" s="263"/>
      <c r="W4809" s="263"/>
      <c r="AA4809" s="256"/>
      <c r="AB4809" s="256"/>
      <c r="AC4809" s="256"/>
      <c r="AD4809" s="256"/>
      <c r="AE4809" s="256"/>
    </row>
    <row r="4810" spans="2:31" ht="15" customHeight="1" x14ac:dyDescent="0.15">
      <c r="B4810" s="263"/>
      <c r="C4810" s="826"/>
      <c r="D4810" s="826"/>
      <c r="E4810" s="826"/>
      <c r="F4810" s="826"/>
      <c r="G4810" s="826"/>
      <c r="H4810" s="826"/>
      <c r="I4810" s="826"/>
      <c r="J4810" s="826"/>
      <c r="K4810" s="826"/>
      <c r="L4810" s="826"/>
      <c r="M4810" s="263"/>
      <c r="N4810" s="263" t="s">
        <v>570</v>
      </c>
      <c r="O4810" s="263"/>
      <c r="P4810" s="263"/>
      <c r="Q4810" s="263"/>
      <c r="R4810" s="263"/>
      <c r="S4810" s="263"/>
      <c r="T4810" s="263"/>
      <c r="U4810" s="263"/>
      <c r="V4810" s="263"/>
      <c r="W4810" s="263"/>
      <c r="AA4810" s="256"/>
      <c r="AB4810" s="256"/>
      <c r="AC4810" s="256"/>
      <c r="AD4810" s="256"/>
      <c r="AE4810" s="256"/>
    </row>
    <row r="4811" spans="2:31" ht="15" customHeight="1" x14ac:dyDescent="0.15">
      <c r="C4811" s="263" t="s">
        <v>571</v>
      </c>
      <c r="N4811" s="264" t="s">
        <v>517</v>
      </c>
      <c r="O4811" s="264"/>
      <c r="P4811" s="264"/>
      <c r="Q4811" s="264"/>
      <c r="R4811" s="264"/>
      <c r="S4811" s="264"/>
      <c r="T4811" s="264"/>
      <c r="U4811" s="264"/>
      <c r="V4811" s="264"/>
      <c r="AA4811" s="256"/>
      <c r="AB4811" s="256"/>
      <c r="AC4811" s="256"/>
      <c r="AD4811" s="256"/>
      <c r="AE4811" s="256"/>
    </row>
    <row r="4812" spans="2:31" ht="15" customHeight="1" x14ac:dyDescent="0.15">
      <c r="C4812" s="263" t="s">
        <v>573</v>
      </c>
      <c r="N4812" s="264" t="s">
        <v>572</v>
      </c>
      <c r="O4812" s="264"/>
      <c r="P4812" s="264"/>
      <c r="Q4812" s="264"/>
      <c r="R4812" s="264"/>
      <c r="S4812" s="264"/>
      <c r="T4812" s="264"/>
      <c r="U4812" s="264"/>
      <c r="V4812" s="264"/>
      <c r="AA4812" s="256"/>
      <c r="AB4812" s="256"/>
      <c r="AC4812" s="256"/>
      <c r="AD4812" s="256"/>
      <c r="AE4812" s="256"/>
    </row>
    <row r="4813" spans="2:31" x14ac:dyDescent="0.15">
      <c r="C4813" s="264" t="s">
        <v>542</v>
      </c>
      <c r="N4813" s="264" t="s">
        <v>450</v>
      </c>
      <c r="O4813" s="264"/>
      <c r="P4813" s="264"/>
      <c r="Q4813" s="264"/>
      <c r="R4813" s="264"/>
      <c r="S4813" s="264"/>
      <c r="T4813" s="264"/>
      <c r="U4813" s="264"/>
      <c r="V4813" s="264"/>
      <c r="AA4813" s="256"/>
      <c r="AB4813" s="256"/>
      <c r="AC4813" s="256"/>
      <c r="AD4813" s="256"/>
      <c r="AE4813" s="256"/>
    </row>
    <row r="4814" spans="2:31" x14ac:dyDescent="0.15">
      <c r="N4814" s="264"/>
      <c r="AA4814" s="256"/>
      <c r="AB4814" s="256"/>
      <c r="AC4814" s="256"/>
      <c r="AD4814" s="256"/>
      <c r="AE4814" s="256"/>
    </row>
    <row r="4815" spans="2:31" x14ac:dyDescent="0.15">
      <c r="N4815" s="264"/>
      <c r="AA4815" s="256"/>
      <c r="AB4815" s="256"/>
      <c r="AC4815" s="256"/>
      <c r="AD4815" s="256"/>
      <c r="AE4815" s="256"/>
    </row>
    <row r="4816" spans="2:31" ht="9" customHeight="1" x14ac:dyDescent="0.15">
      <c r="AA4816" s="256"/>
      <c r="AB4816" s="256"/>
      <c r="AC4816" s="256"/>
      <c r="AD4816" s="256"/>
      <c r="AE4816" s="256"/>
    </row>
    <row r="4817" spans="2:31" s="256" customFormat="1" ht="22.5" customHeight="1" x14ac:dyDescent="0.15">
      <c r="B4817" s="867" t="s">
        <v>563</v>
      </c>
      <c r="C4817" s="867"/>
      <c r="D4817" s="867"/>
      <c r="E4817" s="867"/>
      <c r="F4817" s="867"/>
      <c r="G4817" s="867"/>
      <c r="H4817" s="867"/>
      <c r="I4817" s="867"/>
      <c r="J4817" s="867"/>
      <c r="K4817" s="867"/>
      <c r="L4817" s="867"/>
      <c r="M4817" s="867"/>
      <c r="N4817" s="867"/>
      <c r="O4817" s="867"/>
      <c r="P4817" s="867"/>
      <c r="Q4817" s="867"/>
      <c r="R4817" s="867"/>
      <c r="S4817" s="867"/>
      <c r="T4817" s="867"/>
      <c r="U4817" s="867"/>
      <c r="V4817" s="867"/>
      <c r="W4817" s="867"/>
      <c r="Y4817" s="242" t="s">
        <v>551</v>
      </c>
    </row>
    <row r="4818" spans="2:31" s="256" customFormat="1" ht="20.100000000000001" customHeight="1" x14ac:dyDescent="0.15">
      <c r="B4818" s="258" t="s">
        <v>27</v>
      </c>
      <c r="C4818" s="258"/>
      <c r="D4818" s="868" t="str">
        <f>D4773</f>
        <v>ミネトンネル</v>
      </c>
      <c r="E4818" s="868"/>
      <c r="F4818" s="868"/>
      <c r="G4818" s="868"/>
      <c r="H4818" s="869" t="s">
        <v>28</v>
      </c>
      <c r="I4818" s="869"/>
      <c r="J4818" s="870" t="str">
        <f>J4773</f>
        <v>一般国道　316号</v>
      </c>
      <c r="K4818" s="870"/>
      <c r="L4818" s="870"/>
      <c r="M4818" s="871" t="s">
        <v>255</v>
      </c>
      <c r="N4818" s="871"/>
      <c r="O4818" s="871"/>
      <c r="P4818" s="872" t="str">
        <f>P4773</f>
        <v>株式会社ニュージェック</v>
      </c>
      <c r="Q4818" s="872"/>
      <c r="R4818" s="872"/>
      <c r="S4818" s="562" t="s">
        <v>220</v>
      </c>
      <c r="T4818" s="564"/>
      <c r="U4818" s="873">
        <f>U4773</f>
        <v>44294</v>
      </c>
      <c r="V4818" s="874"/>
      <c r="W4818" s="875"/>
      <c r="Y4818" s="242" t="s">
        <v>554</v>
      </c>
    </row>
    <row r="4819" spans="2:31" s="256" customFormat="1" ht="20.100000000000001" customHeight="1" x14ac:dyDescent="0.15">
      <c r="B4819" s="259" t="s">
        <v>0</v>
      </c>
      <c r="C4819" s="259"/>
      <c r="D4819" s="879" t="str">
        <f>D4774</f>
        <v>美祢トンネル</v>
      </c>
      <c r="E4819" s="879"/>
      <c r="F4819" s="879"/>
      <c r="G4819" s="879"/>
      <c r="H4819" s="541" t="s">
        <v>1</v>
      </c>
      <c r="I4819" s="541"/>
      <c r="J4819" s="870" t="str">
        <f>J4774</f>
        <v>宇部土木建築事務所</v>
      </c>
      <c r="K4819" s="870"/>
      <c r="L4819" s="870"/>
      <c r="M4819" s="871" t="s">
        <v>256</v>
      </c>
      <c r="N4819" s="871"/>
      <c r="O4819" s="871"/>
      <c r="P4819" s="872" t="str">
        <f>P4774</f>
        <v>石村　勝伸</v>
      </c>
      <c r="Q4819" s="872"/>
      <c r="R4819" s="872"/>
      <c r="S4819" s="705"/>
      <c r="T4819" s="706"/>
      <c r="U4819" s="876"/>
      <c r="V4819" s="877"/>
      <c r="W4819" s="878"/>
      <c r="Y4819" s="242" t="s">
        <v>54</v>
      </c>
    </row>
    <row r="4820" spans="2:31" s="256" customFormat="1" ht="20.100000000000001" customHeight="1" x14ac:dyDescent="0.15">
      <c r="B4820" s="861" t="s">
        <v>564</v>
      </c>
      <c r="C4820" s="839" t="s">
        <v>565</v>
      </c>
      <c r="D4820" s="883" t="s">
        <v>823</v>
      </c>
      <c r="E4820" s="884"/>
      <c r="F4820" s="846"/>
      <c r="G4820" s="847"/>
      <c r="H4820" s="847"/>
      <c r="I4820" s="847"/>
      <c r="J4820" s="847"/>
      <c r="K4820" s="847"/>
      <c r="L4820" s="848"/>
      <c r="M4820" s="861" t="s">
        <v>564</v>
      </c>
      <c r="N4820" s="839" t="s">
        <v>565</v>
      </c>
      <c r="O4820" s="883" t="s">
        <v>824</v>
      </c>
      <c r="P4820" s="884"/>
      <c r="Q4820" s="846"/>
      <c r="R4820" s="847"/>
      <c r="S4820" s="847"/>
      <c r="T4820" s="847"/>
      <c r="U4820" s="847"/>
      <c r="V4820" s="847"/>
      <c r="W4820" s="848"/>
      <c r="Y4820" s="242" t="s">
        <v>55</v>
      </c>
    </row>
    <row r="4821" spans="2:31" s="256" customFormat="1" ht="20.100000000000001" customHeight="1" x14ac:dyDescent="0.15">
      <c r="B4821" s="859"/>
      <c r="C4821" s="830"/>
      <c r="D4821" s="880"/>
      <c r="E4821" s="881"/>
      <c r="F4821" s="849"/>
      <c r="G4821" s="850"/>
      <c r="H4821" s="850"/>
      <c r="I4821" s="850"/>
      <c r="J4821" s="850"/>
      <c r="K4821" s="850"/>
      <c r="L4821" s="851"/>
      <c r="M4821" s="859"/>
      <c r="N4821" s="830"/>
      <c r="O4821" s="880"/>
      <c r="P4821" s="881"/>
      <c r="Q4821" s="849"/>
      <c r="R4821" s="850"/>
      <c r="S4821" s="850"/>
      <c r="T4821" s="850"/>
      <c r="U4821" s="850"/>
      <c r="V4821" s="850"/>
      <c r="W4821" s="851"/>
    </row>
    <row r="4822" spans="2:31" s="256" customFormat="1" ht="20.100000000000001" customHeight="1" x14ac:dyDescent="0.15">
      <c r="B4822" s="859"/>
      <c r="C4822" s="839" t="s">
        <v>2</v>
      </c>
      <c r="D4822" s="842">
        <v>2</v>
      </c>
      <c r="E4822" s="843"/>
      <c r="F4822" s="849"/>
      <c r="G4822" s="850"/>
      <c r="H4822" s="850"/>
      <c r="I4822" s="850"/>
      <c r="J4822" s="850"/>
      <c r="K4822" s="850"/>
      <c r="L4822" s="851"/>
      <c r="M4822" s="859"/>
      <c r="N4822" s="839" t="s">
        <v>2</v>
      </c>
      <c r="O4822" s="842">
        <v>1</v>
      </c>
      <c r="P4822" s="843"/>
      <c r="Q4822" s="849"/>
      <c r="R4822" s="850"/>
      <c r="S4822" s="850"/>
      <c r="T4822" s="850"/>
      <c r="U4822" s="850"/>
      <c r="V4822" s="850"/>
      <c r="W4822" s="851"/>
    </row>
    <row r="4823" spans="2:31" s="256" customFormat="1" ht="20.100000000000001" customHeight="1" x14ac:dyDescent="0.15">
      <c r="B4823" s="860"/>
      <c r="C4823" s="830"/>
      <c r="D4823" s="844"/>
      <c r="E4823" s="845"/>
      <c r="F4823" s="849"/>
      <c r="G4823" s="850"/>
      <c r="H4823" s="850"/>
      <c r="I4823" s="850"/>
      <c r="J4823" s="850"/>
      <c r="K4823" s="850"/>
      <c r="L4823" s="851"/>
      <c r="M4823" s="860"/>
      <c r="N4823" s="830"/>
      <c r="O4823" s="844"/>
      <c r="P4823" s="845"/>
      <c r="Q4823" s="849"/>
      <c r="R4823" s="850"/>
      <c r="S4823" s="850"/>
      <c r="T4823" s="850"/>
      <c r="U4823" s="850"/>
      <c r="V4823" s="850"/>
      <c r="W4823" s="851"/>
    </row>
    <row r="4824" spans="2:31" s="256" customFormat="1" ht="17.100000000000001" customHeight="1" x14ac:dyDescent="0.15">
      <c r="B4824" s="574" t="s">
        <v>566</v>
      </c>
      <c r="C4824" s="574" t="s">
        <v>3</v>
      </c>
      <c r="D4824" s="842" t="s">
        <v>331</v>
      </c>
      <c r="E4824" s="843"/>
      <c r="F4824" s="849"/>
      <c r="G4824" s="850"/>
      <c r="H4824" s="850"/>
      <c r="I4824" s="850"/>
      <c r="J4824" s="850"/>
      <c r="K4824" s="850"/>
      <c r="L4824" s="851"/>
      <c r="M4824" s="574" t="s">
        <v>566</v>
      </c>
      <c r="N4824" s="574" t="s">
        <v>3</v>
      </c>
      <c r="O4824" s="842" t="s">
        <v>534</v>
      </c>
      <c r="P4824" s="843"/>
      <c r="Q4824" s="849"/>
      <c r="R4824" s="850"/>
      <c r="S4824" s="850"/>
      <c r="T4824" s="850"/>
      <c r="U4824" s="850"/>
      <c r="V4824" s="850"/>
      <c r="W4824" s="851"/>
      <c r="AA4824" s="257"/>
      <c r="AB4824" s="257"/>
      <c r="AC4824" s="257"/>
      <c r="AD4824" s="257"/>
      <c r="AE4824" s="257"/>
    </row>
    <row r="4825" spans="2:31" s="256" customFormat="1" ht="17.100000000000001" customHeight="1" x14ac:dyDescent="0.15">
      <c r="B4825" s="574"/>
      <c r="C4825" s="574"/>
      <c r="D4825" s="844"/>
      <c r="E4825" s="845"/>
      <c r="F4825" s="849"/>
      <c r="G4825" s="850"/>
      <c r="H4825" s="850"/>
      <c r="I4825" s="850"/>
      <c r="J4825" s="850"/>
      <c r="K4825" s="850"/>
      <c r="L4825" s="851"/>
      <c r="M4825" s="574"/>
      <c r="N4825" s="574"/>
      <c r="O4825" s="844"/>
      <c r="P4825" s="845"/>
      <c r="Q4825" s="849"/>
      <c r="R4825" s="850"/>
      <c r="S4825" s="850"/>
      <c r="T4825" s="850"/>
      <c r="U4825" s="850"/>
      <c r="V4825" s="850"/>
      <c r="W4825" s="851"/>
      <c r="AA4825" s="257"/>
      <c r="AB4825" s="257"/>
      <c r="AC4825" s="257"/>
      <c r="AD4825" s="257"/>
      <c r="AE4825" s="257"/>
    </row>
    <row r="4826" spans="2:31" s="256" customFormat="1" ht="17.100000000000001" customHeight="1" x14ac:dyDescent="0.15">
      <c r="B4826" s="574"/>
      <c r="C4826" s="574" t="s">
        <v>4</v>
      </c>
      <c r="D4826" s="842" t="s">
        <v>354</v>
      </c>
      <c r="E4826" s="843"/>
      <c r="F4826" s="849"/>
      <c r="G4826" s="850"/>
      <c r="H4826" s="850"/>
      <c r="I4826" s="850"/>
      <c r="J4826" s="850"/>
      <c r="K4826" s="850"/>
      <c r="L4826" s="851"/>
      <c r="M4826" s="574"/>
      <c r="N4826" s="574" t="s">
        <v>4</v>
      </c>
      <c r="O4826" s="842" t="s">
        <v>486</v>
      </c>
      <c r="P4826" s="843"/>
      <c r="Q4826" s="849"/>
      <c r="R4826" s="850"/>
      <c r="S4826" s="850"/>
      <c r="T4826" s="850"/>
      <c r="U4826" s="850"/>
      <c r="V4826" s="850"/>
      <c r="W4826" s="851"/>
      <c r="AA4826" s="257"/>
      <c r="AB4826" s="257"/>
      <c r="AC4826" s="257"/>
      <c r="AD4826" s="257"/>
      <c r="AE4826" s="257"/>
    </row>
    <row r="4827" spans="2:31" s="256" customFormat="1" ht="17.100000000000001" customHeight="1" x14ac:dyDescent="0.15">
      <c r="B4827" s="574"/>
      <c r="C4827" s="574"/>
      <c r="D4827" s="844"/>
      <c r="E4827" s="845"/>
      <c r="F4827" s="849"/>
      <c r="G4827" s="850"/>
      <c r="H4827" s="850"/>
      <c r="I4827" s="850"/>
      <c r="J4827" s="850"/>
      <c r="K4827" s="850"/>
      <c r="L4827" s="851"/>
      <c r="M4827" s="574"/>
      <c r="N4827" s="574"/>
      <c r="O4827" s="844"/>
      <c r="P4827" s="845"/>
      <c r="Q4827" s="849"/>
      <c r="R4827" s="850"/>
      <c r="S4827" s="850"/>
      <c r="T4827" s="850"/>
      <c r="U4827" s="850"/>
      <c r="V4827" s="850"/>
      <c r="W4827" s="851"/>
      <c r="AA4827" s="257"/>
      <c r="AB4827" s="257"/>
      <c r="AC4827" s="257"/>
      <c r="AD4827" s="257"/>
      <c r="AE4827" s="257"/>
    </row>
    <row r="4828" spans="2:31" s="256" customFormat="1" ht="17.100000000000001" customHeight="1" x14ac:dyDescent="0.15">
      <c r="B4828" s="522" t="s">
        <v>5</v>
      </c>
      <c r="C4828" s="524"/>
      <c r="D4828" s="827" t="s">
        <v>332</v>
      </c>
      <c r="E4828" s="828"/>
      <c r="F4828" s="849"/>
      <c r="G4828" s="850"/>
      <c r="H4828" s="850"/>
      <c r="I4828" s="850"/>
      <c r="J4828" s="850"/>
      <c r="K4828" s="850"/>
      <c r="L4828" s="851"/>
      <c r="M4828" s="522" t="s">
        <v>5</v>
      </c>
      <c r="N4828" s="524"/>
      <c r="O4828" s="827" t="s">
        <v>332</v>
      </c>
      <c r="P4828" s="828"/>
      <c r="Q4828" s="849"/>
      <c r="R4828" s="850"/>
      <c r="S4828" s="850"/>
      <c r="T4828" s="850"/>
      <c r="U4828" s="850"/>
      <c r="V4828" s="850"/>
      <c r="W4828" s="851"/>
      <c r="AA4828" s="257"/>
      <c r="AB4828" s="257"/>
      <c r="AC4828" s="257"/>
      <c r="AD4828" s="257"/>
      <c r="AE4828" s="257"/>
    </row>
    <row r="4829" spans="2:31" s="256" customFormat="1" ht="17.100000000000001" customHeight="1" x14ac:dyDescent="0.15">
      <c r="B4829" s="522" t="s">
        <v>6</v>
      </c>
      <c r="C4829" s="524"/>
      <c r="D4829" s="844" t="s">
        <v>532</v>
      </c>
      <c r="E4829" s="845"/>
      <c r="F4829" s="849"/>
      <c r="G4829" s="850"/>
      <c r="H4829" s="850"/>
      <c r="I4829" s="850"/>
      <c r="J4829" s="850"/>
      <c r="K4829" s="850"/>
      <c r="L4829" s="851"/>
      <c r="M4829" s="522" t="s">
        <v>6</v>
      </c>
      <c r="N4829" s="524"/>
      <c r="O4829" s="844" t="s">
        <v>338</v>
      </c>
      <c r="P4829" s="845"/>
      <c r="Q4829" s="849"/>
      <c r="R4829" s="850"/>
      <c r="S4829" s="850"/>
      <c r="T4829" s="850"/>
      <c r="U4829" s="850"/>
      <c r="V4829" s="850"/>
      <c r="W4829" s="851"/>
    </row>
    <row r="4830" spans="2:31" s="256" customFormat="1" ht="17.100000000000001" customHeight="1" x14ac:dyDescent="0.15">
      <c r="B4830" s="562" t="s">
        <v>29</v>
      </c>
      <c r="C4830" s="831" t="s">
        <v>267</v>
      </c>
      <c r="D4830" s="832"/>
      <c r="E4830" s="260"/>
      <c r="F4830" s="849"/>
      <c r="G4830" s="850"/>
      <c r="H4830" s="850"/>
      <c r="I4830" s="850"/>
      <c r="J4830" s="850"/>
      <c r="K4830" s="850"/>
      <c r="L4830" s="851"/>
      <c r="M4830" s="562" t="s">
        <v>29</v>
      </c>
      <c r="N4830" s="831" t="s">
        <v>267</v>
      </c>
      <c r="O4830" s="832"/>
      <c r="P4830" s="260"/>
      <c r="Q4830" s="849"/>
      <c r="R4830" s="850"/>
      <c r="S4830" s="850"/>
      <c r="T4830" s="850"/>
      <c r="U4830" s="850"/>
      <c r="V4830" s="850"/>
      <c r="W4830" s="851"/>
    </row>
    <row r="4831" spans="2:31" s="256" customFormat="1" ht="17.100000000000001" customHeight="1" x14ac:dyDescent="0.15">
      <c r="B4831" s="565"/>
      <c r="C4831" s="831" t="s">
        <v>268</v>
      </c>
      <c r="D4831" s="832"/>
      <c r="E4831" s="261" t="s">
        <v>551</v>
      </c>
      <c r="F4831" s="852"/>
      <c r="G4831" s="853"/>
      <c r="H4831" s="853"/>
      <c r="I4831" s="853"/>
      <c r="J4831" s="853"/>
      <c r="K4831" s="853"/>
      <c r="L4831" s="854"/>
      <c r="M4831" s="565"/>
      <c r="N4831" s="831" t="s">
        <v>268</v>
      </c>
      <c r="O4831" s="832"/>
      <c r="P4831" s="261" t="s">
        <v>551</v>
      </c>
      <c r="Q4831" s="852"/>
      <c r="R4831" s="853"/>
      <c r="S4831" s="853"/>
      <c r="T4831" s="853"/>
      <c r="U4831" s="853"/>
      <c r="V4831" s="853"/>
      <c r="W4831" s="854"/>
    </row>
    <row r="4832" spans="2:31" s="256" customFormat="1" ht="17.100000000000001" customHeight="1" x14ac:dyDescent="0.15">
      <c r="B4832" s="522" t="s">
        <v>7</v>
      </c>
      <c r="C4832" s="523"/>
      <c r="D4832" s="524"/>
      <c r="E4832" s="833" t="s">
        <v>1596</v>
      </c>
      <c r="F4832" s="857"/>
      <c r="G4832" s="857"/>
      <c r="H4832" s="857"/>
      <c r="I4832" s="857"/>
      <c r="J4832" s="857"/>
      <c r="K4832" s="857"/>
      <c r="L4832" s="858"/>
      <c r="M4832" s="522" t="s">
        <v>7</v>
      </c>
      <c r="N4832" s="523"/>
      <c r="O4832" s="524"/>
      <c r="P4832" s="833" t="s">
        <v>1186</v>
      </c>
      <c r="Q4832" s="834"/>
      <c r="R4832" s="834"/>
      <c r="S4832" s="834"/>
      <c r="T4832" s="834"/>
      <c r="U4832" s="834"/>
      <c r="V4832" s="834"/>
      <c r="W4832" s="835"/>
    </row>
    <row r="4833" spans="2:23" s="256" customFormat="1" ht="17.100000000000001" customHeight="1" x14ac:dyDescent="0.15">
      <c r="B4833" s="522" t="s">
        <v>46</v>
      </c>
      <c r="C4833" s="523"/>
      <c r="D4833" s="524"/>
      <c r="E4833" s="813" t="s">
        <v>1573</v>
      </c>
      <c r="F4833" s="814"/>
      <c r="G4833" s="814"/>
      <c r="H4833" s="855"/>
      <c r="I4833" s="855"/>
      <c r="J4833" s="855"/>
      <c r="K4833" s="855"/>
      <c r="L4833" s="856"/>
      <c r="M4833" s="522" t="s">
        <v>46</v>
      </c>
      <c r="N4833" s="523"/>
      <c r="O4833" s="524"/>
      <c r="P4833" s="813" t="s">
        <v>1187</v>
      </c>
      <c r="Q4833" s="814"/>
      <c r="R4833" s="814"/>
      <c r="S4833" s="814"/>
      <c r="T4833" s="814"/>
      <c r="U4833" s="814"/>
      <c r="V4833" s="814"/>
      <c r="W4833" s="815"/>
    </row>
    <row r="4834" spans="2:23" s="256" customFormat="1" ht="17.100000000000001" customHeight="1" x14ac:dyDescent="0.15">
      <c r="B4834" s="522" t="s">
        <v>270</v>
      </c>
      <c r="C4834" s="523"/>
      <c r="D4834" s="524"/>
      <c r="E4834" s="813" t="s">
        <v>516</v>
      </c>
      <c r="F4834" s="814"/>
      <c r="G4834" s="814"/>
      <c r="H4834" s="855"/>
      <c r="I4834" s="855"/>
      <c r="J4834" s="855"/>
      <c r="K4834" s="855"/>
      <c r="L4834" s="856"/>
      <c r="M4834" s="522" t="s">
        <v>270</v>
      </c>
      <c r="N4834" s="523"/>
      <c r="O4834" s="524"/>
      <c r="P4834" s="813" t="s">
        <v>516</v>
      </c>
      <c r="Q4834" s="814"/>
      <c r="R4834" s="814"/>
      <c r="S4834" s="814"/>
      <c r="T4834" s="814"/>
      <c r="U4834" s="814"/>
      <c r="V4834" s="814"/>
      <c r="W4834" s="815"/>
    </row>
    <row r="4835" spans="2:23" s="256" customFormat="1" ht="17.100000000000001" customHeight="1" x14ac:dyDescent="0.15">
      <c r="B4835" s="522" t="s">
        <v>289</v>
      </c>
      <c r="C4835" s="523"/>
      <c r="D4835" s="524"/>
      <c r="E4835" s="813" t="s">
        <v>555</v>
      </c>
      <c r="F4835" s="814"/>
      <c r="G4835" s="814"/>
      <c r="H4835" s="816" t="s">
        <v>8</v>
      </c>
      <c r="I4835" s="817"/>
      <c r="J4835" s="818"/>
      <c r="K4835" s="819"/>
      <c r="L4835" s="820"/>
      <c r="M4835" s="522" t="s">
        <v>289</v>
      </c>
      <c r="N4835" s="523"/>
      <c r="O4835" s="524"/>
      <c r="P4835" s="862" t="s">
        <v>552</v>
      </c>
      <c r="Q4835" s="863"/>
      <c r="R4835" s="864"/>
      <c r="S4835" s="816" t="s">
        <v>8</v>
      </c>
      <c r="T4835" s="817"/>
      <c r="U4835" s="818"/>
      <c r="V4835" s="819"/>
      <c r="W4835" s="820"/>
    </row>
    <row r="4836" spans="2:23" s="256" customFormat="1" ht="17.100000000000001" customHeight="1" x14ac:dyDescent="0.15">
      <c r="B4836" s="565" t="s">
        <v>567</v>
      </c>
      <c r="C4836" s="566"/>
      <c r="D4836" s="836" t="s">
        <v>1768</v>
      </c>
      <c r="E4836" s="837"/>
      <c r="F4836" s="837"/>
      <c r="G4836" s="837"/>
      <c r="H4836" s="837"/>
      <c r="I4836" s="837"/>
      <c r="J4836" s="837"/>
      <c r="K4836" s="837"/>
      <c r="L4836" s="838"/>
      <c r="M4836" s="865" t="s">
        <v>567</v>
      </c>
      <c r="N4836" s="866"/>
      <c r="O4836" s="821" t="s">
        <v>1109</v>
      </c>
      <c r="P4836" s="822"/>
      <c r="Q4836" s="822"/>
      <c r="R4836" s="822"/>
      <c r="S4836" s="822"/>
      <c r="T4836" s="822"/>
      <c r="U4836" s="822"/>
      <c r="V4836" s="822"/>
      <c r="W4836" s="823"/>
    </row>
    <row r="4837" spans="2:23" s="256" customFormat="1" ht="20.100000000000001" customHeight="1" x14ac:dyDescent="0.15">
      <c r="B4837" s="861" t="s">
        <v>564</v>
      </c>
      <c r="C4837" s="839" t="s">
        <v>565</v>
      </c>
      <c r="D4837" s="883" t="s">
        <v>824</v>
      </c>
      <c r="E4837" s="884"/>
      <c r="F4837" s="846"/>
      <c r="G4837" s="847"/>
      <c r="H4837" s="847"/>
      <c r="I4837" s="847"/>
      <c r="J4837" s="847"/>
      <c r="K4837" s="847"/>
      <c r="L4837" s="848"/>
      <c r="M4837" s="861" t="s">
        <v>564</v>
      </c>
      <c r="N4837" s="839" t="s">
        <v>565</v>
      </c>
      <c r="O4837" s="883" t="s">
        <v>824</v>
      </c>
      <c r="P4837" s="884"/>
      <c r="Q4837" s="846"/>
      <c r="R4837" s="847"/>
      <c r="S4837" s="847"/>
      <c r="T4837" s="847"/>
      <c r="U4837" s="847"/>
      <c r="V4837" s="847"/>
      <c r="W4837" s="848"/>
    </row>
    <row r="4838" spans="2:23" s="256" customFormat="1" ht="20.100000000000001" customHeight="1" x14ac:dyDescent="0.15">
      <c r="B4838" s="859"/>
      <c r="C4838" s="830"/>
      <c r="D4838" s="880"/>
      <c r="E4838" s="881"/>
      <c r="F4838" s="849"/>
      <c r="G4838" s="850"/>
      <c r="H4838" s="850"/>
      <c r="I4838" s="850"/>
      <c r="J4838" s="850"/>
      <c r="K4838" s="850"/>
      <c r="L4838" s="851"/>
      <c r="M4838" s="859"/>
      <c r="N4838" s="830"/>
      <c r="O4838" s="880"/>
      <c r="P4838" s="881"/>
      <c r="Q4838" s="849"/>
      <c r="R4838" s="850"/>
      <c r="S4838" s="850"/>
      <c r="T4838" s="850"/>
      <c r="U4838" s="850"/>
      <c r="V4838" s="850"/>
      <c r="W4838" s="851"/>
    </row>
    <row r="4839" spans="2:23" s="256" customFormat="1" ht="20.100000000000001" customHeight="1" x14ac:dyDescent="0.15">
      <c r="B4839" s="859"/>
      <c r="C4839" s="839" t="s">
        <v>2</v>
      </c>
      <c r="D4839" s="842">
        <v>2</v>
      </c>
      <c r="E4839" s="843"/>
      <c r="F4839" s="849"/>
      <c r="G4839" s="850"/>
      <c r="H4839" s="850"/>
      <c r="I4839" s="850"/>
      <c r="J4839" s="850"/>
      <c r="K4839" s="850"/>
      <c r="L4839" s="851"/>
      <c r="M4839" s="859"/>
      <c r="N4839" s="839" t="s">
        <v>2</v>
      </c>
      <c r="O4839" s="842">
        <v>3</v>
      </c>
      <c r="P4839" s="843"/>
      <c r="Q4839" s="849"/>
      <c r="R4839" s="850"/>
      <c r="S4839" s="850"/>
      <c r="T4839" s="850"/>
      <c r="U4839" s="850"/>
      <c r="V4839" s="850"/>
      <c r="W4839" s="851"/>
    </row>
    <row r="4840" spans="2:23" s="256" customFormat="1" ht="20.100000000000001" customHeight="1" x14ac:dyDescent="0.15">
      <c r="B4840" s="860"/>
      <c r="C4840" s="830"/>
      <c r="D4840" s="844"/>
      <c r="E4840" s="845"/>
      <c r="F4840" s="849"/>
      <c r="G4840" s="850"/>
      <c r="H4840" s="850"/>
      <c r="I4840" s="850"/>
      <c r="J4840" s="850"/>
      <c r="K4840" s="850"/>
      <c r="L4840" s="851"/>
      <c r="M4840" s="860"/>
      <c r="N4840" s="830"/>
      <c r="O4840" s="844"/>
      <c r="P4840" s="845"/>
      <c r="Q4840" s="849"/>
      <c r="R4840" s="850"/>
      <c r="S4840" s="850"/>
      <c r="T4840" s="850"/>
      <c r="U4840" s="850"/>
      <c r="V4840" s="850"/>
      <c r="W4840" s="851"/>
    </row>
    <row r="4841" spans="2:23" s="256" customFormat="1" ht="17.100000000000001" customHeight="1" x14ac:dyDescent="0.15">
      <c r="B4841" s="574" t="s">
        <v>566</v>
      </c>
      <c r="C4841" s="574" t="s">
        <v>3</v>
      </c>
      <c r="D4841" s="842" t="s">
        <v>534</v>
      </c>
      <c r="E4841" s="843"/>
      <c r="F4841" s="849"/>
      <c r="G4841" s="850"/>
      <c r="H4841" s="850"/>
      <c r="I4841" s="850"/>
      <c r="J4841" s="850"/>
      <c r="K4841" s="850"/>
      <c r="L4841" s="851"/>
      <c r="M4841" s="574" t="s">
        <v>566</v>
      </c>
      <c r="N4841" s="574" t="s">
        <v>3</v>
      </c>
      <c r="O4841" s="842" t="s">
        <v>534</v>
      </c>
      <c r="P4841" s="843"/>
      <c r="Q4841" s="849"/>
      <c r="R4841" s="850"/>
      <c r="S4841" s="850"/>
      <c r="T4841" s="850"/>
      <c r="U4841" s="850"/>
      <c r="V4841" s="850"/>
      <c r="W4841" s="851"/>
    </row>
    <row r="4842" spans="2:23" s="256" customFormat="1" ht="17.100000000000001" customHeight="1" x14ac:dyDescent="0.15">
      <c r="B4842" s="574"/>
      <c r="C4842" s="574"/>
      <c r="D4842" s="844"/>
      <c r="E4842" s="845"/>
      <c r="F4842" s="849"/>
      <c r="G4842" s="850"/>
      <c r="H4842" s="850"/>
      <c r="I4842" s="850"/>
      <c r="J4842" s="850"/>
      <c r="K4842" s="850"/>
      <c r="L4842" s="851"/>
      <c r="M4842" s="574"/>
      <c r="N4842" s="574"/>
      <c r="O4842" s="844"/>
      <c r="P4842" s="845"/>
      <c r="Q4842" s="849"/>
      <c r="R4842" s="850"/>
      <c r="S4842" s="850"/>
      <c r="T4842" s="850"/>
      <c r="U4842" s="850"/>
      <c r="V4842" s="850"/>
      <c r="W4842" s="851"/>
    </row>
    <row r="4843" spans="2:23" s="256" customFormat="1" ht="17.100000000000001" customHeight="1" x14ac:dyDescent="0.15">
      <c r="B4843" s="574"/>
      <c r="C4843" s="574" t="s">
        <v>4</v>
      </c>
      <c r="D4843" s="842" t="s">
        <v>485</v>
      </c>
      <c r="E4843" s="843"/>
      <c r="F4843" s="849"/>
      <c r="G4843" s="850"/>
      <c r="H4843" s="850"/>
      <c r="I4843" s="850"/>
      <c r="J4843" s="850"/>
      <c r="K4843" s="850"/>
      <c r="L4843" s="851"/>
      <c r="M4843" s="574"/>
      <c r="N4843" s="574" t="s">
        <v>4</v>
      </c>
      <c r="O4843" s="842" t="s">
        <v>485</v>
      </c>
      <c r="P4843" s="843"/>
      <c r="Q4843" s="849"/>
      <c r="R4843" s="850"/>
      <c r="S4843" s="850"/>
      <c r="T4843" s="850"/>
      <c r="U4843" s="850"/>
      <c r="V4843" s="850"/>
      <c r="W4843" s="851"/>
    </row>
    <row r="4844" spans="2:23" s="256" customFormat="1" ht="17.100000000000001" customHeight="1" x14ac:dyDescent="0.15">
      <c r="B4844" s="574"/>
      <c r="C4844" s="574"/>
      <c r="D4844" s="844"/>
      <c r="E4844" s="845"/>
      <c r="F4844" s="849"/>
      <c r="G4844" s="850"/>
      <c r="H4844" s="850"/>
      <c r="I4844" s="850"/>
      <c r="J4844" s="850"/>
      <c r="K4844" s="850"/>
      <c r="L4844" s="851"/>
      <c r="M4844" s="574"/>
      <c r="N4844" s="574"/>
      <c r="O4844" s="844"/>
      <c r="P4844" s="845"/>
      <c r="Q4844" s="849"/>
      <c r="R4844" s="850"/>
      <c r="S4844" s="850"/>
      <c r="T4844" s="850"/>
      <c r="U4844" s="850"/>
      <c r="V4844" s="850"/>
      <c r="W4844" s="851"/>
    </row>
    <row r="4845" spans="2:23" s="256" customFormat="1" ht="17.100000000000001" customHeight="1" x14ac:dyDescent="0.15">
      <c r="B4845" s="522" t="s">
        <v>5</v>
      </c>
      <c r="C4845" s="524"/>
      <c r="D4845" s="827" t="s">
        <v>332</v>
      </c>
      <c r="E4845" s="828"/>
      <c r="F4845" s="849"/>
      <c r="G4845" s="850"/>
      <c r="H4845" s="850"/>
      <c r="I4845" s="850"/>
      <c r="J4845" s="850"/>
      <c r="K4845" s="850"/>
      <c r="L4845" s="851"/>
      <c r="M4845" s="522" t="s">
        <v>5</v>
      </c>
      <c r="N4845" s="524"/>
      <c r="O4845" s="827" t="s">
        <v>332</v>
      </c>
      <c r="P4845" s="828"/>
      <c r="Q4845" s="849"/>
      <c r="R4845" s="850"/>
      <c r="S4845" s="850"/>
      <c r="T4845" s="850"/>
      <c r="U4845" s="850"/>
      <c r="V4845" s="850"/>
      <c r="W4845" s="851"/>
    </row>
    <row r="4846" spans="2:23" s="256" customFormat="1" ht="17.100000000000001" customHeight="1" x14ac:dyDescent="0.15">
      <c r="B4846" s="522" t="s">
        <v>6</v>
      </c>
      <c r="C4846" s="524"/>
      <c r="D4846" s="844" t="s">
        <v>336</v>
      </c>
      <c r="E4846" s="845"/>
      <c r="F4846" s="849"/>
      <c r="G4846" s="850"/>
      <c r="H4846" s="850"/>
      <c r="I4846" s="850"/>
      <c r="J4846" s="850"/>
      <c r="K4846" s="850"/>
      <c r="L4846" s="851"/>
      <c r="M4846" s="522" t="s">
        <v>6</v>
      </c>
      <c r="N4846" s="524"/>
      <c r="O4846" s="844" t="s">
        <v>532</v>
      </c>
      <c r="P4846" s="845"/>
      <c r="Q4846" s="849"/>
      <c r="R4846" s="850"/>
      <c r="S4846" s="850"/>
      <c r="T4846" s="850"/>
      <c r="U4846" s="850"/>
      <c r="V4846" s="850"/>
      <c r="W4846" s="851"/>
    </row>
    <row r="4847" spans="2:23" s="256" customFormat="1" ht="17.100000000000001" customHeight="1" x14ac:dyDescent="0.15">
      <c r="B4847" s="562" t="s">
        <v>29</v>
      </c>
      <c r="C4847" s="831" t="s">
        <v>267</v>
      </c>
      <c r="D4847" s="832"/>
      <c r="E4847" s="260"/>
      <c r="F4847" s="849"/>
      <c r="G4847" s="850"/>
      <c r="H4847" s="850"/>
      <c r="I4847" s="850"/>
      <c r="J4847" s="850"/>
      <c r="K4847" s="850"/>
      <c r="L4847" s="851"/>
      <c r="M4847" s="562" t="s">
        <v>29</v>
      </c>
      <c r="N4847" s="831" t="s">
        <v>267</v>
      </c>
      <c r="O4847" s="832"/>
      <c r="P4847" s="260"/>
      <c r="Q4847" s="849"/>
      <c r="R4847" s="850"/>
      <c r="S4847" s="850"/>
      <c r="T4847" s="850"/>
      <c r="U4847" s="850"/>
      <c r="V4847" s="850"/>
      <c r="W4847" s="851"/>
    </row>
    <row r="4848" spans="2:23" s="256" customFormat="1" ht="17.100000000000001" customHeight="1" x14ac:dyDescent="0.15">
      <c r="B4848" s="565"/>
      <c r="C4848" s="831" t="s">
        <v>268</v>
      </c>
      <c r="D4848" s="832"/>
      <c r="E4848" s="261" t="s">
        <v>551</v>
      </c>
      <c r="F4848" s="852"/>
      <c r="G4848" s="853"/>
      <c r="H4848" s="853"/>
      <c r="I4848" s="853"/>
      <c r="J4848" s="853"/>
      <c r="K4848" s="853"/>
      <c r="L4848" s="854"/>
      <c r="M4848" s="565"/>
      <c r="N4848" s="831" t="s">
        <v>268</v>
      </c>
      <c r="O4848" s="832"/>
      <c r="P4848" s="261" t="s">
        <v>551</v>
      </c>
      <c r="Q4848" s="852"/>
      <c r="R4848" s="853"/>
      <c r="S4848" s="853"/>
      <c r="T4848" s="853"/>
      <c r="U4848" s="853"/>
      <c r="V4848" s="853"/>
      <c r="W4848" s="854"/>
    </row>
    <row r="4849" spans="2:31" s="256" customFormat="1" ht="17.100000000000001" customHeight="1" x14ac:dyDescent="0.15">
      <c r="B4849" s="522" t="s">
        <v>7</v>
      </c>
      <c r="C4849" s="523"/>
      <c r="D4849" s="524"/>
      <c r="E4849" s="833" t="s">
        <v>1711</v>
      </c>
      <c r="F4849" s="857"/>
      <c r="G4849" s="857"/>
      <c r="H4849" s="857"/>
      <c r="I4849" s="857"/>
      <c r="J4849" s="857"/>
      <c r="K4849" s="857"/>
      <c r="L4849" s="858"/>
      <c r="M4849" s="522" t="s">
        <v>7</v>
      </c>
      <c r="N4849" s="523"/>
      <c r="O4849" s="524"/>
      <c r="P4849" s="813" t="s">
        <v>1599</v>
      </c>
      <c r="Q4849" s="814"/>
      <c r="R4849" s="814"/>
      <c r="S4849" s="814"/>
      <c r="T4849" s="814"/>
      <c r="U4849" s="814"/>
      <c r="V4849" s="814"/>
      <c r="W4849" s="815"/>
    </row>
    <row r="4850" spans="2:31" s="256" customFormat="1" ht="17.100000000000001" customHeight="1" x14ac:dyDescent="0.15">
      <c r="B4850" s="522" t="s">
        <v>46</v>
      </c>
      <c r="C4850" s="523"/>
      <c r="D4850" s="524"/>
      <c r="E4850" s="833" t="s">
        <v>1598</v>
      </c>
      <c r="F4850" s="857"/>
      <c r="G4850" s="857"/>
      <c r="H4850" s="857"/>
      <c r="I4850" s="857"/>
      <c r="J4850" s="857"/>
      <c r="K4850" s="857"/>
      <c r="L4850" s="858"/>
      <c r="M4850" s="522" t="s">
        <v>46</v>
      </c>
      <c r="N4850" s="523"/>
      <c r="O4850" s="524"/>
      <c r="P4850" s="813" t="s">
        <v>1600</v>
      </c>
      <c r="Q4850" s="814"/>
      <c r="R4850" s="814"/>
      <c r="S4850" s="814"/>
      <c r="T4850" s="814"/>
      <c r="U4850" s="814"/>
      <c r="V4850" s="814"/>
      <c r="W4850" s="815"/>
    </row>
    <row r="4851" spans="2:31" s="256" customFormat="1" ht="17.100000000000001" customHeight="1" x14ac:dyDescent="0.15">
      <c r="B4851" s="522" t="s">
        <v>270</v>
      </c>
      <c r="C4851" s="523"/>
      <c r="D4851" s="524"/>
      <c r="E4851" s="813" t="s">
        <v>516</v>
      </c>
      <c r="F4851" s="814"/>
      <c r="G4851" s="814"/>
      <c r="H4851" s="855"/>
      <c r="I4851" s="855"/>
      <c r="J4851" s="855"/>
      <c r="K4851" s="855"/>
      <c r="L4851" s="856"/>
      <c r="M4851" s="522" t="s">
        <v>270</v>
      </c>
      <c r="N4851" s="523"/>
      <c r="O4851" s="524"/>
      <c r="P4851" s="813" t="s">
        <v>516</v>
      </c>
      <c r="Q4851" s="814"/>
      <c r="R4851" s="814"/>
      <c r="S4851" s="855"/>
      <c r="T4851" s="855"/>
      <c r="U4851" s="855"/>
      <c r="V4851" s="855"/>
      <c r="W4851" s="856"/>
    </row>
    <row r="4852" spans="2:31" s="256" customFormat="1" ht="17.100000000000001" customHeight="1" x14ac:dyDescent="0.15">
      <c r="B4852" s="522" t="s">
        <v>289</v>
      </c>
      <c r="C4852" s="523"/>
      <c r="D4852" s="524"/>
      <c r="E4852" s="813" t="s">
        <v>555</v>
      </c>
      <c r="F4852" s="814"/>
      <c r="G4852" s="814"/>
      <c r="H4852" s="816" t="s">
        <v>8</v>
      </c>
      <c r="I4852" s="817"/>
      <c r="J4852" s="818"/>
      <c r="K4852" s="819"/>
      <c r="L4852" s="820"/>
      <c r="M4852" s="522" t="s">
        <v>289</v>
      </c>
      <c r="N4852" s="523"/>
      <c r="O4852" s="524"/>
      <c r="P4852" s="813" t="s">
        <v>555</v>
      </c>
      <c r="Q4852" s="814"/>
      <c r="R4852" s="814"/>
      <c r="S4852" s="816" t="s">
        <v>8</v>
      </c>
      <c r="T4852" s="817"/>
      <c r="U4852" s="818"/>
      <c r="V4852" s="819"/>
      <c r="W4852" s="820"/>
    </row>
    <row r="4853" spans="2:31" s="256" customFormat="1" ht="17.100000000000001" customHeight="1" x14ac:dyDescent="0.15">
      <c r="B4853" s="865" t="s">
        <v>567</v>
      </c>
      <c r="C4853" s="882"/>
      <c r="D4853" s="836" t="s">
        <v>1769</v>
      </c>
      <c r="E4853" s="837"/>
      <c r="F4853" s="837"/>
      <c r="G4853" s="837"/>
      <c r="H4853" s="837"/>
      <c r="I4853" s="837"/>
      <c r="J4853" s="837"/>
      <c r="K4853" s="837"/>
      <c r="L4853" s="838"/>
      <c r="M4853" s="522" t="s">
        <v>567</v>
      </c>
      <c r="N4853" s="523"/>
      <c r="O4853" s="821" t="s">
        <v>1111</v>
      </c>
      <c r="P4853" s="822"/>
      <c r="Q4853" s="822"/>
      <c r="R4853" s="822"/>
      <c r="S4853" s="822"/>
      <c r="T4853" s="822"/>
      <c r="U4853" s="822"/>
      <c r="V4853" s="822"/>
      <c r="W4853" s="823"/>
    </row>
    <row r="4854" spans="2:31" ht="15" customHeight="1" x14ac:dyDescent="0.15">
      <c r="B4854" s="263"/>
      <c r="C4854" s="824" t="s">
        <v>568</v>
      </c>
      <c r="D4854" s="825"/>
      <c r="E4854" s="825"/>
      <c r="F4854" s="825"/>
      <c r="G4854" s="825"/>
      <c r="H4854" s="825"/>
      <c r="I4854" s="825"/>
      <c r="J4854" s="825"/>
      <c r="K4854" s="825"/>
      <c r="L4854" s="825"/>
      <c r="M4854" s="263"/>
      <c r="N4854" s="263" t="s">
        <v>569</v>
      </c>
      <c r="O4854" s="263"/>
      <c r="P4854" s="263"/>
      <c r="Q4854" s="263"/>
      <c r="R4854" s="263"/>
      <c r="S4854" s="263"/>
      <c r="T4854" s="263"/>
      <c r="U4854" s="263"/>
      <c r="V4854" s="263"/>
      <c r="W4854" s="263"/>
      <c r="AA4854" s="256"/>
      <c r="AB4854" s="256"/>
      <c r="AC4854" s="256"/>
      <c r="AD4854" s="256"/>
      <c r="AE4854" s="256"/>
    </row>
    <row r="4855" spans="2:31" ht="15" customHeight="1" x14ac:dyDescent="0.15">
      <c r="B4855" s="263"/>
      <c r="C4855" s="826"/>
      <c r="D4855" s="826"/>
      <c r="E4855" s="826"/>
      <c r="F4855" s="826"/>
      <c r="G4855" s="826"/>
      <c r="H4855" s="826"/>
      <c r="I4855" s="826"/>
      <c r="J4855" s="826"/>
      <c r="K4855" s="826"/>
      <c r="L4855" s="826"/>
      <c r="M4855" s="263"/>
      <c r="N4855" s="263" t="s">
        <v>570</v>
      </c>
      <c r="O4855" s="263"/>
      <c r="P4855" s="263"/>
      <c r="Q4855" s="263"/>
      <c r="R4855" s="263"/>
      <c r="S4855" s="263"/>
      <c r="T4855" s="263"/>
      <c r="U4855" s="263"/>
      <c r="V4855" s="263"/>
      <c r="W4855" s="263"/>
      <c r="AA4855" s="256"/>
      <c r="AB4855" s="256"/>
      <c r="AC4855" s="256"/>
      <c r="AD4855" s="256"/>
      <c r="AE4855" s="256"/>
    </row>
    <row r="4856" spans="2:31" ht="15" customHeight="1" x14ac:dyDescent="0.15">
      <c r="C4856" s="263" t="s">
        <v>571</v>
      </c>
      <c r="N4856" s="264" t="s">
        <v>517</v>
      </c>
      <c r="O4856" s="264"/>
      <c r="P4856" s="264"/>
      <c r="Q4856" s="264"/>
      <c r="R4856" s="264"/>
      <c r="S4856" s="264"/>
      <c r="T4856" s="264"/>
      <c r="U4856" s="264"/>
      <c r="V4856" s="264"/>
      <c r="AA4856" s="256"/>
      <c r="AB4856" s="256"/>
      <c r="AC4856" s="256"/>
      <c r="AD4856" s="256"/>
      <c r="AE4856" s="256"/>
    </row>
    <row r="4857" spans="2:31" ht="15" customHeight="1" x14ac:dyDescent="0.15">
      <c r="C4857" s="263" t="s">
        <v>573</v>
      </c>
      <c r="N4857" s="264" t="s">
        <v>572</v>
      </c>
      <c r="O4857" s="264"/>
      <c r="P4857" s="264"/>
      <c r="Q4857" s="264"/>
      <c r="R4857" s="264"/>
      <c r="S4857" s="264"/>
      <c r="T4857" s="264"/>
      <c r="U4857" s="264"/>
      <c r="V4857" s="264"/>
      <c r="AA4857" s="256"/>
      <c r="AB4857" s="256"/>
      <c r="AC4857" s="256"/>
      <c r="AD4857" s="256"/>
      <c r="AE4857" s="256"/>
    </row>
    <row r="4858" spans="2:31" x14ac:dyDescent="0.15">
      <c r="C4858" s="264" t="s">
        <v>542</v>
      </c>
      <c r="N4858" s="264" t="s">
        <v>450</v>
      </c>
      <c r="O4858" s="264"/>
      <c r="P4858" s="264"/>
      <c r="Q4858" s="264"/>
      <c r="R4858" s="264"/>
      <c r="S4858" s="264"/>
      <c r="T4858" s="264"/>
      <c r="U4858" s="264"/>
      <c r="V4858" s="264"/>
      <c r="AA4858" s="256"/>
      <c r="AB4858" s="256"/>
      <c r="AC4858" s="256"/>
      <c r="AD4858" s="256"/>
      <c r="AE4858" s="256"/>
    </row>
    <row r="4859" spans="2:31" x14ac:dyDescent="0.15">
      <c r="N4859" s="264"/>
      <c r="AA4859" s="256"/>
      <c r="AB4859" s="256"/>
      <c r="AC4859" s="256"/>
      <c r="AD4859" s="256"/>
      <c r="AE4859" s="256"/>
    </row>
    <row r="4860" spans="2:31" x14ac:dyDescent="0.15">
      <c r="N4860" s="264"/>
      <c r="AA4860" s="256"/>
      <c r="AB4860" s="256"/>
      <c r="AC4860" s="256"/>
      <c r="AD4860" s="256"/>
      <c r="AE4860" s="256"/>
    </row>
    <row r="4861" spans="2:31" ht="9" customHeight="1" x14ac:dyDescent="0.15">
      <c r="AA4861" s="256"/>
      <c r="AB4861" s="256"/>
      <c r="AC4861" s="256"/>
      <c r="AD4861" s="256"/>
      <c r="AE4861" s="256"/>
    </row>
    <row r="4862" spans="2:31" s="256" customFormat="1" ht="22.5" customHeight="1" x14ac:dyDescent="0.15">
      <c r="B4862" s="867" t="s">
        <v>563</v>
      </c>
      <c r="C4862" s="867"/>
      <c r="D4862" s="867"/>
      <c r="E4862" s="867"/>
      <c r="F4862" s="867"/>
      <c r="G4862" s="867"/>
      <c r="H4862" s="867"/>
      <c r="I4862" s="867"/>
      <c r="J4862" s="867"/>
      <c r="K4862" s="867"/>
      <c r="L4862" s="867"/>
      <c r="M4862" s="867"/>
      <c r="N4862" s="867"/>
      <c r="O4862" s="867"/>
      <c r="P4862" s="867"/>
      <c r="Q4862" s="867"/>
      <c r="R4862" s="867"/>
      <c r="S4862" s="867"/>
      <c r="T4862" s="867"/>
      <c r="U4862" s="867"/>
      <c r="V4862" s="867"/>
      <c r="W4862" s="867"/>
      <c r="Y4862" s="242" t="s">
        <v>551</v>
      </c>
    </row>
    <row r="4863" spans="2:31" s="256" customFormat="1" ht="20.100000000000001" customHeight="1" x14ac:dyDescent="0.15">
      <c r="B4863" s="258" t="s">
        <v>27</v>
      </c>
      <c r="C4863" s="258"/>
      <c r="D4863" s="868" t="str">
        <f>D4818</f>
        <v>ミネトンネル</v>
      </c>
      <c r="E4863" s="868"/>
      <c r="F4863" s="868"/>
      <c r="G4863" s="868"/>
      <c r="H4863" s="869" t="s">
        <v>28</v>
      </c>
      <c r="I4863" s="869"/>
      <c r="J4863" s="870" t="str">
        <f>J4818</f>
        <v>一般国道　316号</v>
      </c>
      <c r="K4863" s="870"/>
      <c r="L4863" s="870"/>
      <c r="M4863" s="871" t="s">
        <v>255</v>
      </c>
      <c r="N4863" s="871"/>
      <c r="O4863" s="871"/>
      <c r="P4863" s="872" t="str">
        <f>P4818</f>
        <v>株式会社ニュージェック</v>
      </c>
      <c r="Q4863" s="872"/>
      <c r="R4863" s="872"/>
      <c r="S4863" s="562" t="s">
        <v>220</v>
      </c>
      <c r="T4863" s="564"/>
      <c r="U4863" s="873">
        <f>U4818</f>
        <v>44294</v>
      </c>
      <c r="V4863" s="874"/>
      <c r="W4863" s="875"/>
      <c r="Y4863" s="242" t="s">
        <v>554</v>
      </c>
    </row>
    <row r="4864" spans="2:31" s="256" customFormat="1" ht="20.100000000000001" customHeight="1" x14ac:dyDescent="0.15">
      <c r="B4864" s="259" t="s">
        <v>0</v>
      </c>
      <c r="C4864" s="259"/>
      <c r="D4864" s="879" t="str">
        <f>D4819</f>
        <v>美祢トンネル</v>
      </c>
      <c r="E4864" s="879"/>
      <c r="F4864" s="879"/>
      <c r="G4864" s="879"/>
      <c r="H4864" s="541" t="s">
        <v>1</v>
      </c>
      <c r="I4864" s="541"/>
      <c r="J4864" s="870" t="str">
        <f>J4819</f>
        <v>宇部土木建築事務所</v>
      </c>
      <c r="K4864" s="870"/>
      <c r="L4864" s="870"/>
      <c r="M4864" s="871" t="s">
        <v>256</v>
      </c>
      <c r="N4864" s="871"/>
      <c r="O4864" s="871"/>
      <c r="P4864" s="872" t="str">
        <f>P4819</f>
        <v>石村　勝伸</v>
      </c>
      <c r="Q4864" s="872"/>
      <c r="R4864" s="872"/>
      <c r="S4864" s="705"/>
      <c r="T4864" s="706"/>
      <c r="U4864" s="876"/>
      <c r="V4864" s="877"/>
      <c r="W4864" s="878"/>
      <c r="Y4864" s="242" t="s">
        <v>54</v>
      </c>
    </row>
    <row r="4865" spans="2:31" s="256" customFormat="1" ht="20.100000000000001" customHeight="1" x14ac:dyDescent="0.15">
      <c r="B4865" s="861" t="s">
        <v>564</v>
      </c>
      <c r="C4865" s="839" t="s">
        <v>565</v>
      </c>
      <c r="D4865" s="883" t="s">
        <v>824</v>
      </c>
      <c r="E4865" s="884"/>
      <c r="F4865" s="846"/>
      <c r="G4865" s="847"/>
      <c r="H4865" s="847"/>
      <c r="I4865" s="847"/>
      <c r="J4865" s="847"/>
      <c r="K4865" s="847"/>
      <c r="L4865" s="848"/>
      <c r="M4865" s="861" t="s">
        <v>564</v>
      </c>
      <c r="N4865" s="839" t="s">
        <v>565</v>
      </c>
      <c r="O4865" s="883" t="s">
        <v>825</v>
      </c>
      <c r="P4865" s="884"/>
      <c r="Q4865" s="846"/>
      <c r="R4865" s="847"/>
      <c r="S4865" s="847"/>
      <c r="T4865" s="847"/>
      <c r="U4865" s="847"/>
      <c r="V4865" s="847"/>
      <c r="W4865" s="848"/>
      <c r="Y4865" s="242" t="s">
        <v>55</v>
      </c>
    </row>
    <row r="4866" spans="2:31" s="256" customFormat="1" ht="20.100000000000001" customHeight="1" x14ac:dyDescent="0.15">
      <c r="B4866" s="859"/>
      <c r="C4866" s="830"/>
      <c r="D4866" s="880"/>
      <c r="E4866" s="881"/>
      <c r="F4866" s="849"/>
      <c r="G4866" s="850"/>
      <c r="H4866" s="850"/>
      <c r="I4866" s="850"/>
      <c r="J4866" s="850"/>
      <c r="K4866" s="850"/>
      <c r="L4866" s="851"/>
      <c r="M4866" s="859"/>
      <c r="N4866" s="830"/>
      <c r="O4866" s="880"/>
      <c r="P4866" s="881"/>
      <c r="Q4866" s="849"/>
      <c r="R4866" s="850"/>
      <c r="S4866" s="850"/>
      <c r="T4866" s="850"/>
      <c r="U4866" s="850"/>
      <c r="V4866" s="850"/>
      <c r="W4866" s="851"/>
    </row>
    <row r="4867" spans="2:31" s="256" customFormat="1" ht="20.100000000000001" customHeight="1" x14ac:dyDescent="0.15">
      <c r="B4867" s="859"/>
      <c r="C4867" s="839" t="s">
        <v>2</v>
      </c>
      <c r="D4867" s="842">
        <v>4</v>
      </c>
      <c r="E4867" s="843"/>
      <c r="F4867" s="849"/>
      <c r="G4867" s="850"/>
      <c r="H4867" s="850"/>
      <c r="I4867" s="850"/>
      <c r="J4867" s="850"/>
      <c r="K4867" s="850"/>
      <c r="L4867" s="851"/>
      <c r="M4867" s="859"/>
      <c r="N4867" s="839" t="s">
        <v>2</v>
      </c>
      <c r="O4867" s="842">
        <v>1</v>
      </c>
      <c r="P4867" s="843"/>
      <c r="Q4867" s="849"/>
      <c r="R4867" s="850"/>
      <c r="S4867" s="850"/>
      <c r="T4867" s="850"/>
      <c r="U4867" s="850"/>
      <c r="V4867" s="850"/>
      <c r="W4867" s="851"/>
    </row>
    <row r="4868" spans="2:31" s="256" customFormat="1" ht="20.100000000000001" customHeight="1" x14ac:dyDescent="0.15">
      <c r="B4868" s="860"/>
      <c r="C4868" s="830"/>
      <c r="D4868" s="844"/>
      <c r="E4868" s="845"/>
      <c r="F4868" s="849"/>
      <c r="G4868" s="850"/>
      <c r="H4868" s="850"/>
      <c r="I4868" s="850"/>
      <c r="J4868" s="850"/>
      <c r="K4868" s="850"/>
      <c r="L4868" s="851"/>
      <c r="M4868" s="860"/>
      <c r="N4868" s="830"/>
      <c r="O4868" s="844"/>
      <c r="P4868" s="845"/>
      <c r="Q4868" s="849"/>
      <c r="R4868" s="850"/>
      <c r="S4868" s="850"/>
      <c r="T4868" s="850"/>
      <c r="U4868" s="850"/>
      <c r="V4868" s="850"/>
      <c r="W4868" s="851"/>
    </row>
    <row r="4869" spans="2:31" s="256" customFormat="1" ht="17.100000000000001" customHeight="1" x14ac:dyDescent="0.15">
      <c r="B4869" s="574" t="s">
        <v>566</v>
      </c>
      <c r="C4869" s="574" t="s">
        <v>3</v>
      </c>
      <c r="D4869" s="842" t="s">
        <v>331</v>
      </c>
      <c r="E4869" s="843"/>
      <c r="F4869" s="849"/>
      <c r="G4869" s="850"/>
      <c r="H4869" s="850"/>
      <c r="I4869" s="850"/>
      <c r="J4869" s="850"/>
      <c r="K4869" s="850"/>
      <c r="L4869" s="851"/>
      <c r="M4869" s="574" t="s">
        <v>566</v>
      </c>
      <c r="N4869" s="574" t="s">
        <v>3</v>
      </c>
      <c r="O4869" s="842" t="s">
        <v>534</v>
      </c>
      <c r="P4869" s="843"/>
      <c r="Q4869" s="849"/>
      <c r="R4869" s="850"/>
      <c r="S4869" s="850"/>
      <c r="T4869" s="850"/>
      <c r="U4869" s="850"/>
      <c r="V4869" s="850"/>
      <c r="W4869" s="851"/>
      <c r="AA4869" s="257"/>
      <c r="AB4869" s="257"/>
      <c r="AC4869" s="257"/>
      <c r="AD4869" s="257"/>
      <c r="AE4869" s="257"/>
    </row>
    <row r="4870" spans="2:31" s="256" customFormat="1" ht="17.100000000000001" customHeight="1" x14ac:dyDescent="0.15">
      <c r="B4870" s="574"/>
      <c r="C4870" s="574"/>
      <c r="D4870" s="844"/>
      <c r="E4870" s="845"/>
      <c r="F4870" s="849"/>
      <c r="G4870" s="850"/>
      <c r="H4870" s="850"/>
      <c r="I4870" s="850"/>
      <c r="J4870" s="850"/>
      <c r="K4870" s="850"/>
      <c r="L4870" s="851"/>
      <c r="M4870" s="574"/>
      <c r="N4870" s="574"/>
      <c r="O4870" s="844"/>
      <c r="P4870" s="845"/>
      <c r="Q4870" s="849"/>
      <c r="R4870" s="850"/>
      <c r="S4870" s="850"/>
      <c r="T4870" s="850"/>
      <c r="U4870" s="850"/>
      <c r="V4870" s="850"/>
      <c r="W4870" s="851"/>
      <c r="AA4870" s="257"/>
      <c r="AB4870" s="257"/>
      <c r="AC4870" s="257"/>
      <c r="AD4870" s="257"/>
      <c r="AE4870" s="257"/>
    </row>
    <row r="4871" spans="2:31" s="256" customFormat="1" ht="17.100000000000001" customHeight="1" x14ac:dyDescent="0.15">
      <c r="B4871" s="574"/>
      <c r="C4871" s="574" t="s">
        <v>4</v>
      </c>
      <c r="D4871" s="842" t="s">
        <v>354</v>
      </c>
      <c r="E4871" s="843"/>
      <c r="F4871" s="849"/>
      <c r="G4871" s="850"/>
      <c r="H4871" s="850"/>
      <c r="I4871" s="850"/>
      <c r="J4871" s="850"/>
      <c r="K4871" s="850"/>
      <c r="L4871" s="851"/>
      <c r="M4871" s="574"/>
      <c r="N4871" s="574" t="s">
        <v>4</v>
      </c>
      <c r="O4871" s="842" t="s">
        <v>487</v>
      </c>
      <c r="P4871" s="843"/>
      <c r="Q4871" s="849"/>
      <c r="R4871" s="850"/>
      <c r="S4871" s="850"/>
      <c r="T4871" s="850"/>
      <c r="U4871" s="850"/>
      <c r="V4871" s="850"/>
      <c r="W4871" s="851"/>
      <c r="AA4871" s="257"/>
      <c r="AB4871" s="257"/>
      <c r="AC4871" s="257"/>
      <c r="AD4871" s="257"/>
      <c r="AE4871" s="257"/>
    </row>
    <row r="4872" spans="2:31" s="256" customFormat="1" ht="17.100000000000001" customHeight="1" x14ac:dyDescent="0.15">
      <c r="B4872" s="574"/>
      <c r="C4872" s="574"/>
      <c r="D4872" s="844"/>
      <c r="E4872" s="845"/>
      <c r="F4872" s="849"/>
      <c r="G4872" s="850"/>
      <c r="H4872" s="850"/>
      <c r="I4872" s="850"/>
      <c r="J4872" s="850"/>
      <c r="K4872" s="850"/>
      <c r="L4872" s="851"/>
      <c r="M4872" s="574"/>
      <c r="N4872" s="574"/>
      <c r="O4872" s="844"/>
      <c r="P4872" s="845"/>
      <c r="Q4872" s="849"/>
      <c r="R4872" s="850"/>
      <c r="S4872" s="850"/>
      <c r="T4872" s="850"/>
      <c r="U4872" s="850"/>
      <c r="V4872" s="850"/>
      <c r="W4872" s="851"/>
      <c r="AA4872" s="257"/>
      <c r="AB4872" s="257"/>
      <c r="AC4872" s="257"/>
      <c r="AD4872" s="257"/>
      <c r="AE4872" s="257"/>
    </row>
    <row r="4873" spans="2:31" s="256" customFormat="1" ht="17.100000000000001" customHeight="1" x14ac:dyDescent="0.15">
      <c r="B4873" s="522" t="s">
        <v>5</v>
      </c>
      <c r="C4873" s="524"/>
      <c r="D4873" s="827" t="s">
        <v>332</v>
      </c>
      <c r="E4873" s="828"/>
      <c r="F4873" s="849"/>
      <c r="G4873" s="850"/>
      <c r="H4873" s="850"/>
      <c r="I4873" s="850"/>
      <c r="J4873" s="850"/>
      <c r="K4873" s="850"/>
      <c r="L4873" s="851"/>
      <c r="M4873" s="522" t="s">
        <v>5</v>
      </c>
      <c r="N4873" s="524"/>
      <c r="O4873" s="827" t="s">
        <v>332</v>
      </c>
      <c r="P4873" s="828"/>
      <c r="Q4873" s="849"/>
      <c r="R4873" s="850"/>
      <c r="S4873" s="850"/>
      <c r="T4873" s="850"/>
      <c r="U4873" s="850"/>
      <c r="V4873" s="850"/>
      <c r="W4873" s="851"/>
      <c r="AA4873" s="257"/>
      <c r="AB4873" s="257"/>
      <c r="AC4873" s="257"/>
      <c r="AD4873" s="257"/>
      <c r="AE4873" s="257"/>
    </row>
    <row r="4874" spans="2:31" s="256" customFormat="1" ht="17.100000000000001" customHeight="1" x14ac:dyDescent="0.15">
      <c r="B4874" s="522" t="s">
        <v>6</v>
      </c>
      <c r="C4874" s="524"/>
      <c r="D4874" s="844" t="s">
        <v>532</v>
      </c>
      <c r="E4874" s="845"/>
      <c r="F4874" s="849"/>
      <c r="G4874" s="850"/>
      <c r="H4874" s="850"/>
      <c r="I4874" s="850"/>
      <c r="J4874" s="850"/>
      <c r="K4874" s="850"/>
      <c r="L4874" s="851"/>
      <c r="M4874" s="522" t="s">
        <v>6</v>
      </c>
      <c r="N4874" s="524"/>
      <c r="O4874" s="844" t="s">
        <v>338</v>
      </c>
      <c r="P4874" s="845"/>
      <c r="Q4874" s="849"/>
      <c r="R4874" s="850"/>
      <c r="S4874" s="850"/>
      <c r="T4874" s="850"/>
      <c r="U4874" s="850"/>
      <c r="V4874" s="850"/>
      <c r="W4874" s="851"/>
    </row>
    <row r="4875" spans="2:31" s="256" customFormat="1" ht="17.100000000000001" customHeight="1" x14ac:dyDescent="0.15">
      <c r="B4875" s="562" t="s">
        <v>29</v>
      </c>
      <c r="C4875" s="831" t="s">
        <v>267</v>
      </c>
      <c r="D4875" s="832"/>
      <c r="E4875" s="260"/>
      <c r="F4875" s="849"/>
      <c r="G4875" s="850"/>
      <c r="H4875" s="850"/>
      <c r="I4875" s="850"/>
      <c r="J4875" s="850"/>
      <c r="K4875" s="850"/>
      <c r="L4875" s="851"/>
      <c r="M4875" s="562" t="s">
        <v>29</v>
      </c>
      <c r="N4875" s="831" t="s">
        <v>267</v>
      </c>
      <c r="O4875" s="832"/>
      <c r="P4875" s="260"/>
      <c r="Q4875" s="849"/>
      <c r="R4875" s="850"/>
      <c r="S4875" s="850"/>
      <c r="T4875" s="850"/>
      <c r="U4875" s="850"/>
      <c r="V4875" s="850"/>
      <c r="W4875" s="851"/>
    </row>
    <row r="4876" spans="2:31" s="256" customFormat="1" ht="17.100000000000001" customHeight="1" x14ac:dyDescent="0.15">
      <c r="B4876" s="565"/>
      <c r="C4876" s="831" t="s">
        <v>268</v>
      </c>
      <c r="D4876" s="832"/>
      <c r="E4876" s="261" t="s">
        <v>551</v>
      </c>
      <c r="F4876" s="852"/>
      <c r="G4876" s="853"/>
      <c r="H4876" s="853"/>
      <c r="I4876" s="853"/>
      <c r="J4876" s="853"/>
      <c r="K4876" s="853"/>
      <c r="L4876" s="854"/>
      <c r="M4876" s="565"/>
      <c r="N4876" s="831" t="s">
        <v>268</v>
      </c>
      <c r="O4876" s="832"/>
      <c r="P4876" s="261" t="s">
        <v>551</v>
      </c>
      <c r="Q4876" s="852"/>
      <c r="R4876" s="853"/>
      <c r="S4876" s="853"/>
      <c r="T4876" s="853"/>
      <c r="U4876" s="853"/>
      <c r="V4876" s="853"/>
      <c r="W4876" s="854"/>
    </row>
    <row r="4877" spans="2:31" s="256" customFormat="1" ht="17.100000000000001" customHeight="1" x14ac:dyDescent="0.15">
      <c r="B4877" s="522" t="s">
        <v>7</v>
      </c>
      <c r="C4877" s="523"/>
      <c r="D4877" s="524"/>
      <c r="E4877" s="833" t="s">
        <v>1199</v>
      </c>
      <c r="F4877" s="857"/>
      <c r="G4877" s="857"/>
      <c r="H4877" s="857"/>
      <c r="I4877" s="857"/>
      <c r="J4877" s="857"/>
      <c r="K4877" s="857"/>
      <c r="L4877" s="858"/>
      <c r="M4877" s="522" t="s">
        <v>7</v>
      </c>
      <c r="N4877" s="523"/>
      <c r="O4877" s="524"/>
      <c r="P4877" s="833" t="s">
        <v>1157</v>
      </c>
      <c r="Q4877" s="834"/>
      <c r="R4877" s="834"/>
      <c r="S4877" s="834"/>
      <c r="T4877" s="834"/>
      <c r="U4877" s="834"/>
      <c r="V4877" s="834"/>
      <c r="W4877" s="835"/>
    </row>
    <row r="4878" spans="2:31" s="256" customFormat="1" ht="17.100000000000001" customHeight="1" x14ac:dyDescent="0.15">
      <c r="B4878" s="522" t="s">
        <v>46</v>
      </c>
      <c r="C4878" s="523"/>
      <c r="D4878" s="524"/>
      <c r="E4878" s="833" t="s">
        <v>1187</v>
      </c>
      <c r="F4878" s="857"/>
      <c r="G4878" s="857"/>
      <c r="H4878" s="857"/>
      <c r="I4878" s="857"/>
      <c r="J4878" s="857"/>
      <c r="K4878" s="857"/>
      <c r="L4878" s="858"/>
      <c r="M4878" s="522" t="s">
        <v>46</v>
      </c>
      <c r="N4878" s="523"/>
      <c r="O4878" s="524"/>
      <c r="P4878" s="813" t="s">
        <v>1601</v>
      </c>
      <c r="Q4878" s="814"/>
      <c r="R4878" s="814"/>
      <c r="S4878" s="814"/>
      <c r="T4878" s="814"/>
      <c r="U4878" s="814"/>
      <c r="V4878" s="814"/>
      <c r="W4878" s="815"/>
    </row>
    <row r="4879" spans="2:31" s="256" customFormat="1" ht="17.100000000000001" customHeight="1" x14ac:dyDescent="0.15">
      <c r="B4879" s="522" t="s">
        <v>270</v>
      </c>
      <c r="C4879" s="523"/>
      <c r="D4879" s="524"/>
      <c r="E4879" s="813" t="s">
        <v>516</v>
      </c>
      <c r="F4879" s="814"/>
      <c r="G4879" s="814"/>
      <c r="H4879" s="855"/>
      <c r="I4879" s="855"/>
      <c r="J4879" s="855"/>
      <c r="K4879" s="855"/>
      <c r="L4879" s="856"/>
      <c r="M4879" s="522" t="s">
        <v>270</v>
      </c>
      <c r="N4879" s="523"/>
      <c r="O4879" s="524"/>
      <c r="P4879" s="813" t="s">
        <v>516</v>
      </c>
      <c r="Q4879" s="814"/>
      <c r="R4879" s="814"/>
      <c r="S4879" s="814"/>
      <c r="T4879" s="814"/>
      <c r="U4879" s="814"/>
      <c r="V4879" s="814"/>
      <c r="W4879" s="815"/>
    </row>
    <row r="4880" spans="2:31" s="256" customFormat="1" ht="17.100000000000001" customHeight="1" x14ac:dyDescent="0.15">
      <c r="B4880" s="522" t="s">
        <v>289</v>
      </c>
      <c r="C4880" s="523"/>
      <c r="D4880" s="524"/>
      <c r="E4880" s="813" t="s">
        <v>555</v>
      </c>
      <c r="F4880" s="814"/>
      <c r="G4880" s="814"/>
      <c r="H4880" s="816" t="s">
        <v>8</v>
      </c>
      <c r="I4880" s="817"/>
      <c r="J4880" s="818"/>
      <c r="K4880" s="819"/>
      <c r="L4880" s="820"/>
      <c r="M4880" s="522" t="s">
        <v>289</v>
      </c>
      <c r="N4880" s="523"/>
      <c r="O4880" s="524"/>
      <c r="P4880" s="862" t="s">
        <v>552</v>
      </c>
      <c r="Q4880" s="863"/>
      <c r="R4880" s="864"/>
      <c r="S4880" s="816" t="s">
        <v>8</v>
      </c>
      <c r="T4880" s="817"/>
      <c r="U4880" s="818"/>
      <c r="V4880" s="819"/>
      <c r="W4880" s="820"/>
    </row>
    <row r="4881" spans="2:23" s="256" customFormat="1" ht="17.100000000000001" customHeight="1" x14ac:dyDescent="0.15">
      <c r="B4881" s="565" t="s">
        <v>567</v>
      </c>
      <c r="C4881" s="566"/>
      <c r="D4881" s="836" t="s">
        <v>1767</v>
      </c>
      <c r="E4881" s="837"/>
      <c r="F4881" s="837"/>
      <c r="G4881" s="837"/>
      <c r="H4881" s="837"/>
      <c r="I4881" s="837"/>
      <c r="J4881" s="837"/>
      <c r="K4881" s="837"/>
      <c r="L4881" s="838"/>
      <c r="M4881" s="522" t="s">
        <v>567</v>
      </c>
      <c r="N4881" s="524"/>
      <c r="O4881" s="821" t="s">
        <v>1108</v>
      </c>
      <c r="P4881" s="822"/>
      <c r="Q4881" s="822"/>
      <c r="R4881" s="822"/>
      <c r="S4881" s="822"/>
      <c r="T4881" s="822"/>
      <c r="U4881" s="822"/>
      <c r="V4881" s="822"/>
      <c r="W4881" s="823"/>
    </row>
    <row r="4882" spans="2:23" s="256" customFormat="1" ht="20.100000000000001" customHeight="1" x14ac:dyDescent="0.15">
      <c r="B4882" s="861" t="s">
        <v>564</v>
      </c>
      <c r="C4882" s="839" t="s">
        <v>565</v>
      </c>
      <c r="D4882" s="883" t="s">
        <v>826</v>
      </c>
      <c r="E4882" s="884"/>
      <c r="F4882" s="846"/>
      <c r="G4882" s="847"/>
      <c r="H4882" s="847"/>
      <c r="I4882" s="847"/>
      <c r="J4882" s="847"/>
      <c r="K4882" s="847"/>
      <c r="L4882" s="848"/>
      <c r="M4882" s="861" t="s">
        <v>564</v>
      </c>
      <c r="N4882" s="839" t="s">
        <v>565</v>
      </c>
      <c r="O4882" s="883" t="s">
        <v>826</v>
      </c>
      <c r="P4882" s="884"/>
      <c r="Q4882" s="846"/>
      <c r="R4882" s="847"/>
      <c r="S4882" s="847"/>
      <c r="T4882" s="847"/>
      <c r="U4882" s="847"/>
      <c r="V4882" s="847"/>
      <c r="W4882" s="848"/>
    </row>
    <row r="4883" spans="2:23" s="256" customFormat="1" ht="20.100000000000001" customHeight="1" x14ac:dyDescent="0.15">
      <c r="B4883" s="859"/>
      <c r="C4883" s="830"/>
      <c r="D4883" s="880"/>
      <c r="E4883" s="881"/>
      <c r="F4883" s="849"/>
      <c r="G4883" s="850"/>
      <c r="H4883" s="850"/>
      <c r="I4883" s="850"/>
      <c r="J4883" s="850"/>
      <c r="K4883" s="850"/>
      <c r="L4883" s="851"/>
      <c r="M4883" s="859"/>
      <c r="N4883" s="830"/>
      <c r="O4883" s="880"/>
      <c r="P4883" s="881"/>
      <c r="Q4883" s="849"/>
      <c r="R4883" s="850"/>
      <c r="S4883" s="850"/>
      <c r="T4883" s="850"/>
      <c r="U4883" s="850"/>
      <c r="V4883" s="850"/>
      <c r="W4883" s="851"/>
    </row>
    <row r="4884" spans="2:23" s="256" customFormat="1" ht="20.100000000000001" customHeight="1" x14ac:dyDescent="0.15">
      <c r="B4884" s="859"/>
      <c r="C4884" s="839" t="s">
        <v>2</v>
      </c>
      <c r="D4884" s="842">
        <v>1</v>
      </c>
      <c r="E4884" s="843"/>
      <c r="F4884" s="849"/>
      <c r="G4884" s="850"/>
      <c r="H4884" s="850"/>
      <c r="I4884" s="850"/>
      <c r="J4884" s="850"/>
      <c r="K4884" s="850"/>
      <c r="L4884" s="851"/>
      <c r="M4884" s="859"/>
      <c r="N4884" s="839" t="s">
        <v>2</v>
      </c>
      <c r="O4884" s="842">
        <v>2</v>
      </c>
      <c r="P4884" s="843"/>
      <c r="Q4884" s="849"/>
      <c r="R4884" s="850"/>
      <c r="S4884" s="850"/>
      <c r="T4884" s="850"/>
      <c r="U4884" s="850"/>
      <c r="V4884" s="850"/>
      <c r="W4884" s="851"/>
    </row>
    <row r="4885" spans="2:23" s="256" customFormat="1" ht="20.100000000000001" customHeight="1" x14ac:dyDescent="0.15">
      <c r="B4885" s="860"/>
      <c r="C4885" s="830"/>
      <c r="D4885" s="844"/>
      <c r="E4885" s="845"/>
      <c r="F4885" s="849"/>
      <c r="G4885" s="850"/>
      <c r="H4885" s="850"/>
      <c r="I4885" s="850"/>
      <c r="J4885" s="850"/>
      <c r="K4885" s="850"/>
      <c r="L4885" s="851"/>
      <c r="M4885" s="860"/>
      <c r="N4885" s="830"/>
      <c r="O4885" s="844"/>
      <c r="P4885" s="845"/>
      <c r="Q4885" s="849"/>
      <c r="R4885" s="850"/>
      <c r="S4885" s="850"/>
      <c r="T4885" s="850"/>
      <c r="U4885" s="850"/>
      <c r="V4885" s="850"/>
      <c r="W4885" s="851"/>
    </row>
    <row r="4886" spans="2:23" s="256" customFormat="1" ht="17.100000000000001" customHeight="1" x14ac:dyDescent="0.15">
      <c r="B4886" s="574" t="s">
        <v>566</v>
      </c>
      <c r="C4886" s="574" t="s">
        <v>3</v>
      </c>
      <c r="D4886" s="842" t="s">
        <v>534</v>
      </c>
      <c r="E4886" s="843"/>
      <c r="F4886" s="849"/>
      <c r="G4886" s="850"/>
      <c r="H4886" s="850"/>
      <c r="I4886" s="850"/>
      <c r="J4886" s="850"/>
      <c r="K4886" s="850"/>
      <c r="L4886" s="851"/>
      <c r="M4886" s="574" t="s">
        <v>566</v>
      </c>
      <c r="N4886" s="574" t="s">
        <v>3</v>
      </c>
      <c r="O4886" s="842" t="s">
        <v>534</v>
      </c>
      <c r="P4886" s="843"/>
      <c r="Q4886" s="849"/>
      <c r="R4886" s="850"/>
      <c r="S4886" s="850"/>
      <c r="T4886" s="850"/>
      <c r="U4886" s="850"/>
      <c r="V4886" s="850"/>
      <c r="W4886" s="851"/>
    </row>
    <row r="4887" spans="2:23" s="256" customFormat="1" ht="17.100000000000001" customHeight="1" x14ac:dyDescent="0.15">
      <c r="B4887" s="574"/>
      <c r="C4887" s="574"/>
      <c r="D4887" s="844"/>
      <c r="E4887" s="845"/>
      <c r="F4887" s="849"/>
      <c r="G4887" s="850"/>
      <c r="H4887" s="850"/>
      <c r="I4887" s="850"/>
      <c r="J4887" s="850"/>
      <c r="K4887" s="850"/>
      <c r="L4887" s="851"/>
      <c r="M4887" s="574"/>
      <c r="N4887" s="574"/>
      <c r="O4887" s="844"/>
      <c r="P4887" s="845"/>
      <c r="Q4887" s="849"/>
      <c r="R4887" s="850"/>
      <c r="S4887" s="850"/>
      <c r="T4887" s="850"/>
      <c r="U4887" s="850"/>
      <c r="V4887" s="850"/>
      <c r="W4887" s="851"/>
    </row>
    <row r="4888" spans="2:23" s="256" customFormat="1" ht="17.100000000000001" customHeight="1" x14ac:dyDescent="0.15">
      <c r="B4888" s="574"/>
      <c r="C4888" s="574" t="s">
        <v>4</v>
      </c>
      <c r="D4888" s="842" t="s">
        <v>486</v>
      </c>
      <c r="E4888" s="843"/>
      <c r="F4888" s="849"/>
      <c r="G4888" s="850"/>
      <c r="H4888" s="850"/>
      <c r="I4888" s="850"/>
      <c r="J4888" s="850"/>
      <c r="K4888" s="850"/>
      <c r="L4888" s="851"/>
      <c r="M4888" s="574"/>
      <c r="N4888" s="574" t="s">
        <v>4</v>
      </c>
      <c r="O4888" s="842" t="s">
        <v>486</v>
      </c>
      <c r="P4888" s="843"/>
      <c r="Q4888" s="849"/>
      <c r="R4888" s="850"/>
      <c r="S4888" s="850"/>
      <c r="T4888" s="850"/>
      <c r="U4888" s="850"/>
      <c r="V4888" s="850"/>
      <c r="W4888" s="851"/>
    </row>
    <row r="4889" spans="2:23" s="256" customFormat="1" ht="17.100000000000001" customHeight="1" x14ac:dyDescent="0.15">
      <c r="B4889" s="574"/>
      <c r="C4889" s="574"/>
      <c r="D4889" s="844"/>
      <c r="E4889" s="845"/>
      <c r="F4889" s="849"/>
      <c r="G4889" s="850"/>
      <c r="H4889" s="850"/>
      <c r="I4889" s="850"/>
      <c r="J4889" s="850"/>
      <c r="K4889" s="850"/>
      <c r="L4889" s="851"/>
      <c r="M4889" s="574"/>
      <c r="N4889" s="574"/>
      <c r="O4889" s="844"/>
      <c r="P4889" s="845"/>
      <c r="Q4889" s="849"/>
      <c r="R4889" s="850"/>
      <c r="S4889" s="850"/>
      <c r="T4889" s="850"/>
      <c r="U4889" s="850"/>
      <c r="V4889" s="850"/>
      <c r="W4889" s="851"/>
    </row>
    <row r="4890" spans="2:23" s="256" customFormat="1" ht="17.100000000000001" customHeight="1" x14ac:dyDescent="0.15">
      <c r="B4890" s="522" t="s">
        <v>5</v>
      </c>
      <c r="C4890" s="524"/>
      <c r="D4890" s="827" t="s">
        <v>332</v>
      </c>
      <c r="E4890" s="828"/>
      <c r="F4890" s="849"/>
      <c r="G4890" s="850"/>
      <c r="H4890" s="850"/>
      <c r="I4890" s="850"/>
      <c r="J4890" s="850"/>
      <c r="K4890" s="850"/>
      <c r="L4890" s="851"/>
      <c r="M4890" s="522" t="s">
        <v>5</v>
      </c>
      <c r="N4890" s="524"/>
      <c r="O4890" s="827" t="s">
        <v>332</v>
      </c>
      <c r="P4890" s="828"/>
      <c r="Q4890" s="849"/>
      <c r="R4890" s="850"/>
      <c r="S4890" s="850"/>
      <c r="T4890" s="850"/>
      <c r="U4890" s="850"/>
      <c r="V4890" s="850"/>
      <c r="W4890" s="851"/>
    </row>
    <row r="4891" spans="2:23" s="256" customFormat="1" ht="17.100000000000001" customHeight="1" x14ac:dyDescent="0.15">
      <c r="B4891" s="522" t="s">
        <v>6</v>
      </c>
      <c r="C4891" s="524"/>
      <c r="D4891" s="844" t="s">
        <v>338</v>
      </c>
      <c r="E4891" s="845"/>
      <c r="F4891" s="849"/>
      <c r="G4891" s="850"/>
      <c r="H4891" s="850"/>
      <c r="I4891" s="850"/>
      <c r="J4891" s="850"/>
      <c r="K4891" s="850"/>
      <c r="L4891" s="851"/>
      <c r="M4891" s="522" t="s">
        <v>6</v>
      </c>
      <c r="N4891" s="524"/>
      <c r="O4891" s="844" t="s">
        <v>532</v>
      </c>
      <c r="P4891" s="845"/>
      <c r="Q4891" s="849"/>
      <c r="R4891" s="850"/>
      <c r="S4891" s="850"/>
      <c r="T4891" s="850"/>
      <c r="U4891" s="850"/>
      <c r="V4891" s="850"/>
      <c r="W4891" s="851"/>
    </row>
    <row r="4892" spans="2:23" s="256" customFormat="1" ht="17.100000000000001" customHeight="1" x14ac:dyDescent="0.15">
      <c r="B4892" s="562" t="s">
        <v>29</v>
      </c>
      <c r="C4892" s="831" t="s">
        <v>267</v>
      </c>
      <c r="D4892" s="832"/>
      <c r="E4892" s="260"/>
      <c r="F4892" s="849"/>
      <c r="G4892" s="850"/>
      <c r="H4892" s="850"/>
      <c r="I4892" s="850"/>
      <c r="J4892" s="850"/>
      <c r="K4892" s="850"/>
      <c r="L4892" s="851"/>
      <c r="M4892" s="562" t="s">
        <v>29</v>
      </c>
      <c r="N4892" s="831" t="s">
        <v>267</v>
      </c>
      <c r="O4892" s="832"/>
      <c r="P4892" s="260"/>
      <c r="Q4892" s="849"/>
      <c r="R4892" s="850"/>
      <c r="S4892" s="850"/>
      <c r="T4892" s="850"/>
      <c r="U4892" s="850"/>
      <c r="V4892" s="850"/>
      <c r="W4892" s="851"/>
    </row>
    <row r="4893" spans="2:23" s="256" customFormat="1" ht="17.100000000000001" customHeight="1" x14ac:dyDescent="0.15">
      <c r="B4893" s="565"/>
      <c r="C4893" s="831" t="s">
        <v>268</v>
      </c>
      <c r="D4893" s="832"/>
      <c r="E4893" s="261" t="s">
        <v>551</v>
      </c>
      <c r="F4893" s="852"/>
      <c r="G4893" s="853"/>
      <c r="H4893" s="853"/>
      <c r="I4893" s="853"/>
      <c r="J4893" s="853"/>
      <c r="K4893" s="853"/>
      <c r="L4893" s="854"/>
      <c r="M4893" s="565"/>
      <c r="N4893" s="831" t="s">
        <v>268</v>
      </c>
      <c r="O4893" s="832"/>
      <c r="P4893" s="261" t="s">
        <v>551</v>
      </c>
      <c r="Q4893" s="852"/>
      <c r="R4893" s="853"/>
      <c r="S4893" s="853"/>
      <c r="T4893" s="853"/>
      <c r="U4893" s="853"/>
      <c r="V4893" s="853"/>
      <c r="W4893" s="854"/>
    </row>
    <row r="4894" spans="2:23" s="256" customFormat="1" ht="17.100000000000001" customHeight="1" x14ac:dyDescent="0.15">
      <c r="B4894" s="522" t="s">
        <v>7</v>
      </c>
      <c r="C4894" s="523"/>
      <c r="D4894" s="524"/>
      <c r="E4894" s="833" t="s">
        <v>1602</v>
      </c>
      <c r="F4894" s="834"/>
      <c r="G4894" s="834"/>
      <c r="H4894" s="834"/>
      <c r="I4894" s="834"/>
      <c r="J4894" s="834"/>
      <c r="K4894" s="834"/>
      <c r="L4894" s="835"/>
      <c r="M4894" s="522" t="s">
        <v>7</v>
      </c>
      <c r="N4894" s="523"/>
      <c r="O4894" s="524"/>
      <c r="P4894" s="813" t="s">
        <v>1604</v>
      </c>
      <c r="Q4894" s="814"/>
      <c r="R4894" s="814"/>
      <c r="S4894" s="814"/>
      <c r="T4894" s="814"/>
      <c r="U4894" s="814"/>
      <c r="V4894" s="814"/>
      <c r="W4894" s="815"/>
    </row>
    <row r="4895" spans="2:23" s="256" customFormat="1" ht="17.100000000000001" customHeight="1" x14ac:dyDescent="0.15">
      <c r="B4895" s="522" t="s">
        <v>46</v>
      </c>
      <c r="C4895" s="523"/>
      <c r="D4895" s="524"/>
      <c r="E4895" s="813" t="s">
        <v>1603</v>
      </c>
      <c r="F4895" s="814"/>
      <c r="G4895" s="814"/>
      <c r="H4895" s="814"/>
      <c r="I4895" s="814"/>
      <c r="J4895" s="814"/>
      <c r="K4895" s="814"/>
      <c r="L4895" s="815"/>
      <c r="M4895" s="522" t="s">
        <v>46</v>
      </c>
      <c r="N4895" s="523"/>
      <c r="O4895" s="524"/>
      <c r="P4895" s="813" t="s">
        <v>1107</v>
      </c>
      <c r="Q4895" s="814"/>
      <c r="R4895" s="814"/>
      <c r="S4895" s="814"/>
      <c r="T4895" s="814"/>
      <c r="U4895" s="814"/>
      <c r="V4895" s="814"/>
      <c r="W4895" s="815"/>
    </row>
    <row r="4896" spans="2:23" s="256" customFormat="1" ht="17.100000000000001" customHeight="1" x14ac:dyDescent="0.15">
      <c r="B4896" s="522" t="s">
        <v>270</v>
      </c>
      <c r="C4896" s="523"/>
      <c r="D4896" s="524"/>
      <c r="E4896" s="813" t="s">
        <v>516</v>
      </c>
      <c r="F4896" s="814"/>
      <c r="G4896" s="814"/>
      <c r="H4896" s="814"/>
      <c r="I4896" s="814"/>
      <c r="J4896" s="814"/>
      <c r="K4896" s="814"/>
      <c r="L4896" s="815"/>
      <c r="M4896" s="522" t="s">
        <v>270</v>
      </c>
      <c r="N4896" s="523"/>
      <c r="O4896" s="524"/>
      <c r="P4896" s="813" t="s">
        <v>516</v>
      </c>
      <c r="Q4896" s="814"/>
      <c r="R4896" s="814"/>
      <c r="S4896" s="855"/>
      <c r="T4896" s="855"/>
      <c r="U4896" s="855"/>
      <c r="V4896" s="855"/>
      <c r="W4896" s="856"/>
    </row>
    <row r="4897" spans="2:31" s="256" customFormat="1" ht="17.100000000000001" customHeight="1" x14ac:dyDescent="0.15">
      <c r="B4897" s="522" t="s">
        <v>289</v>
      </c>
      <c r="C4897" s="523"/>
      <c r="D4897" s="524"/>
      <c r="E4897" s="862" t="s">
        <v>552</v>
      </c>
      <c r="F4897" s="863"/>
      <c r="G4897" s="864"/>
      <c r="H4897" s="816" t="s">
        <v>8</v>
      </c>
      <c r="I4897" s="817"/>
      <c r="J4897" s="818"/>
      <c r="K4897" s="819"/>
      <c r="L4897" s="820"/>
      <c r="M4897" s="522" t="s">
        <v>289</v>
      </c>
      <c r="N4897" s="523"/>
      <c r="O4897" s="524"/>
      <c r="P4897" s="813" t="s">
        <v>555</v>
      </c>
      <c r="Q4897" s="814"/>
      <c r="R4897" s="814"/>
      <c r="S4897" s="816" t="s">
        <v>8</v>
      </c>
      <c r="T4897" s="817"/>
      <c r="U4897" s="818"/>
      <c r="V4897" s="819"/>
      <c r="W4897" s="820"/>
    </row>
    <row r="4898" spans="2:31" s="256" customFormat="1" ht="17.100000000000001" customHeight="1" x14ac:dyDescent="0.15">
      <c r="B4898" s="865" t="s">
        <v>567</v>
      </c>
      <c r="C4898" s="866"/>
      <c r="D4898" s="821" t="s">
        <v>1109</v>
      </c>
      <c r="E4898" s="822"/>
      <c r="F4898" s="822"/>
      <c r="G4898" s="822"/>
      <c r="H4898" s="822"/>
      <c r="I4898" s="822"/>
      <c r="J4898" s="822"/>
      <c r="K4898" s="822"/>
      <c r="L4898" s="823"/>
      <c r="M4898" s="522" t="s">
        <v>567</v>
      </c>
      <c r="N4898" s="523"/>
      <c r="O4898" s="821" t="s">
        <v>1111</v>
      </c>
      <c r="P4898" s="822"/>
      <c r="Q4898" s="822"/>
      <c r="R4898" s="822"/>
      <c r="S4898" s="822"/>
      <c r="T4898" s="822"/>
      <c r="U4898" s="822"/>
      <c r="V4898" s="822"/>
      <c r="W4898" s="823"/>
    </row>
    <row r="4899" spans="2:31" ht="15" customHeight="1" x14ac:dyDescent="0.15">
      <c r="B4899" s="263"/>
      <c r="C4899" s="824" t="s">
        <v>568</v>
      </c>
      <c r="D4899" s="825"/>
      <c r="E4899" s="825"/>
      <c r="F4899" s="825"/>
      <c r="G4899" s="825"/>
      <c r="H4899" s="825"/>
      <c r="I4899" s="825"/>
      <c r="J4899" s="825"/>
      <c r="K4899" s="825"/>
      <c r="L4899" s="825"/>
      <c r="M4899" s="263"/>
      <c r="N4899" s="263" t="s">
        <v>569</v>
      </c>
      <c r="O4899" s="263"/>
      <c r="P4899" s="263"/>
      <c r="Q4899" s="263"/>
      <c r="R4899" s="263"/>
      <c r="S4899" s="263"/>
      <c r="T4899" s="263"/>
      <c r="U4899" s="263"/>
      <c r="V4899" s="263"/>
      <c r="W4899" s="263"/>
      <c r="AA4899" s="256"/>
      <c r="AB4899" s="256"/>
      <c r="AC4899" s="256"/>
      <c r="AD4899" s="256"/>
      <c r="AE4899" s="256"/>
    </row>
    <row r="4900" spans="2:31" ht="15" customHeight="1" x14ac:dyDescent="0.15">
      <c r="B4900" s="263"/>
      <c r="C4900" s="826"/>
      <c r="D4900" s="826"/>
      <c r="E4900" s="826"/>
      <c r="F4900" s="826"/>
      <c r="G4900" s="826"/>
      <c r="H4900" s="826"/>
      <c r="I4900" s="826"/>
      <c r="J4900" s="826"/>
      <c r="K4900" s="826"/>
      <c r="L4900" s="826"/>
      <c r="M4900" s="263"/>
      <c r="N4900" s="263" t="s">
        <v>570</v>
      </c>
      <c r="O4900" s="263"/>
      <c r="P4900" s="263"/>
      <c r="Q4900" s="263"/>
      <c r="R4900" s="263"/>
      <c r="S4900" s="263"/>
      <c r="T4900" s="263"/>
      <c r="U4900" s="263"/>
      <c r="V4900" s="263"/>
      <c r="W4900" s="263"/>
      <c r="AA4900" s="256"/>
      <c r="AB4900" s="256"/>
      <c r="AC4900" s="256"/>
      <c r="AD4900" s="256"/>
      <c r="AE4900" s="256"/>
    </row>
    <row r="4901" spans="2:31" ht="15" customHeight="1" x14ac:dyDescent="0.15">
      <c r="C4901" s="263" t="s">
        <v>571</v>
      </c>
      <c r="N4901" s="264" t="s">
        <v>517</v>
      </c>
      <c r="O4901" s="264"/>
      <c r="P4901" s="264"/>
      <c r="Q4901" s="264"/>
      <c r="R4901" s="264"/>
      <c r="S4901" s="264"/>
      <c r="T4901" s="264"/>
      <c r="U4901" s="264"/>
      <c r="V4901" s="264"/>
      <c r="AA4901" s="256"/>
      <c r="AB4901" s="256"/>
      <c r="AC4901" s="256"/>
      <c r="AD4901" s="256"/>
      <c r="AE4901" s="256"/>
    </row>
    <row r="4902" spans="2:31" ht="15" customHeight="1" x14ac:dyDescent="0.15">
      <c r="C4902" s="263" t="s">
        <v>573</v>
      </c>
      <c r="N4902" s="264" t="s">
        <v>572</v>
      </c>
      <c r="O4902" s="264"/>
      <c r="P4902" s="264"/>
      <c r="Q4902" s="264"/>
      <c r="R4902" s="264"/>
      <c r="S4902" s="264"/>
      <c r="T4902" s="264"/>
      <c r="U4902" s="264"/>
      <c r="V4902" s="264"/>
      <c r="AA4902" s="256"/>
      <c r="AB4902" s="256"/>
      <c r="AC4902" s="256"/>
      <c r="AD4902" s="256"/>
      <c r="AE4902" s="256"/>
    </row>
    <row r="4903" spans="2:31" x14ac:dyDescent="0.15">
      <c r="C4903" s="264" t="s">
        <v>542</v>
      </c>
      <c r="N4903" s="264" t="s">
        <v>450</v>
      </c>
      <c r="O4903" s="264"/>
      <c r="P4903" s="264"/>
      <c r="Q4903" s="264"/>
      <c r="R4903" s="264"/>
      <c r="S4903" s="264"/>
      <c r="T4903" s="264"/>
      <c r="U4903" s="264"/>
      <c r="V4903" s="264"/>
      <c r="AA4903" s="256"/>
      <c r="AB4903" s="256"/>
      <c r="AC4903" s="256"/>
      <c r="AD4903" s="256"/>
      <c r="AE4903" s="256"/>
    </row>
    <row r="4904" spans="2:31" x14ac:dyDescent="0.15">
      <c r="N4904" s="264"/>
      <c r="AA4904" s="256"/>
      <c r="AB4904" s="256"/>
      <c r="AC4904" s="256"/>
      <c r="AD4904" s="256"/>
      <c r="AE4904" s="256"/>
    </row>
    <row r="4905" spans="2:31" x14ac:dyDescent="0.15">
      <c r="N4905" s="264"/>
      <c r="AA4905" s="256"/>
      <c r="AB4905" s="256"/>
      <c r="AC4905" s="256"/>
      <c r="AD4905" s="256"/>
      <c r="AE4905" s="256"/>
    </row>
    <row r="4906" spans="2:31" ht="9" customHeight="1" x14ac:dyDescent="0.15">
      <c r="AA4906" s="256"/>
      <c r="AB4906" s="256"/>
      <c r="AC4906" s="256"/>
      <c r="AD4906" s="256"/>
      <c r="AE4906" s="256"/>
    </row>
    <row r="4907" spans="2:31" s="256" customFormat="1" ht="22.5" customHeight="1" x14ac:dyDescent="0.15">
      <c r="B4907" s="867" t="s">
        <v>563</v>
      </c>
      <c r="C4907" s="867"/>
      <c r="D4907" s="867"/>
      <c r="E4907" s="867"/>
      <c r="F4907" s="867"/>
      <c r="G4907" s="867"/>
      <c r="H4907" s="867"/>
      <c r="I4907" s="867"/>
      <c r="J4907" s="867"/>
      <c r="K4907" s="867"/>
      <c r="L4907" s="867"/>
      <c r="M4907" s="867"/>
      <c r="N4907" s="867"/>
      <c r="O4907" s="867"/>
      <c r="P4907" s="867"/>
      <c r="Q4907" s="867"/>
      <c r="R4907" s="867"/>
      <c r="S4907" s="867"/>
      <c r="T4907" s="867"/>
      <c r="U4907" s="867"/>
      <c r="V4907" s="867"/>
      <c r="W4907" s="867"/>
      <c r="Y4907" s="242" t="s">
        <v>551</v>
      </c>
    </row>
    <row r="4908" spans="2:31" s="256" customFormat="1" ht="20.100000000000001" customHeight="1" x14ac:dyDescent="0.15">
      <c r="B4908" s="258" t="s">
        <v>27</v>
      </c>
      <c r="C4908" s="258"/>
      <c r="D4908" s="868" t="str">
        <f>D4863</f>
        <v>ミネトンネル</v>
      </c>
      <c r="E4908" s="868"/>
      <c r="F4908" s="868"/>
      <c r="G4908" s="868"/>
      <c r="H4908" s="869" t="s">
        <v>28</v>
      </c>
      <c r="I4908" s="869"/>
      <c r="J4908" s="870" t="str">
        <f>J4863</f>
        <v>一般国道　316号</v>
      </c>
      <c r="K4908" s="870"/>
      <c r="L4908" s="870"/>
      <c r="M4908" s="871" t="s">
        <v>255</v>
      </c>
      <c r="N4908" s="871"/>
      <c r="O4908" s="871"/>
      <c r="P4908" s="872" t="str">
        <f>P4863</f>
        <v>株式会社ニュージェック</v>
      </c>
      <c r="Q4908" s="872"/>
      <c r="R4908" s="872"/>
      <c r="S4908" s="562" t="s">
        <v>220</v>
      </c>
      <c r="T4908" s="564"/>
      <c r="U4908" s="873">
        <f>U4863</f>
        <v>44294</v>
      </c>
      <c r="V4908" s="874"/>
      <c r="W4908" s="875"/>
      <c r="Y4908" s="242" t="s">
        <v>554</v>
      </c>
    </row>
    <row r="4909" spans="2:31" s="256" customFormat="1" ht="20.100000000000001" customHeight="1" x14ac:dyDescent="0.15">
      <c r="B4909" s="259" t="s">
        <v>0</v>
      </c>
      <c r="C4909" s="259"/>
      <c r="D4909" s="879" t="str">
        <f>D4864</f>
        <v>美祢トンネル</v>
      </c>
      <c r="E4909" s="879"/>
      <c r="F4909" s="879"/>
      <c r="G4909" s="879"/>
      <c r="H4909" s="541" t="s">
        <v>1</v>
      </c>
      <c r="I4909" s="541"/>
      <c r="J4909" s="870" t="str">
        <f>J4864</f>
        <v>宇部土木建築事務所</v>
      </c>
      <c r="K4909" s="870"/>
      <c r="L4909" s="870"/>
      <c r="M4909" s="871" t="s">
        <v>256</v>
      </c>
      <c r="N4909" s="871"/>
      <c r="O4909" s="871"/>
      <c r="P4909" s="872" t="str">
        <f>P4864</f>
        <v>石村　勝伸</v>
      </c>
      <c r="Q4909" s="872"/>
      <c r="R4909" s="872"/>
      <c r="S4909" s="705"/>
      <c r="T4909" s="706"/>
      <c r="U4909" s="876"/>
      <c r="V4909" s="877"/>
      <c r="W4909" s="878"/>
      <c r="Y4909" s="242" t="s">
        <v>54</v>
      </c>
    </row>
    <row r="4910" spans="2:31" s="256" customFormat="1" ht="20.100000000000001" customHeight="1" x14ac:dyDescent="0.15">
      <c r="B4910" s="861" t="s">
        <v>564</v>
      </c>
      <c r="C4910" s="839" t="s">
        <v>565</v>
      </c>
      <c r="D4910" s="883" t="s">
        <v>826</v>
      </c>
      <c r="E4910" s="884"/>
      <c r="F4910" s="846"/>
      <c r="G4910" s="847"/>
      <c r="H4910" s="847"/>
      <c r="I4910" s="847"/>
      <c r="J4910" s="847"/>
      <c r="K4910" s="847"/>
      <c r="L4910" s="848"/>
      <c r="M4910" s="861" t="s">
        <v>564</v>
      </c>
      <c r="N4910" s="839" t="s">
        <v>565</v>
      </c>
      <c r="O4910" s="883" t="s">
        <v>826</v>
      </c>
      <c r="P4910" s="884"/>
      <c r="Q4910" s="846"/>
      <c r="R4910" s="847"/>
      <c r="S4910" s="847"/>
      <c r="T4910" s="847"/>
      <c r="U4910" s="847"/>
      <c r="V4910" s="847"/>
      <c r="W4910" s="848"/>
      <c r="Y4910" s="242" t="s">
        <v>55</v>
      </c>
    </row>
    <row r="4911" spans="2:31" s="256" customFormat="1" ht="20.100000000000001" customHeight="1" x14ac:dyDescent="0.15">
      <c r="B4911" s="859"/>
      <c r="C4911" s="830"/>
      <c r="D4911" s="880"/>
      <c r="E4911" s="881"/>
      <c r="F4911" s="849"/>
      <c r="G4911" s="850"/>
      <c r="H4911" s="850"/>
      <c r="I4911" s="850"/>
      <c r="J4911" s="850"/>
      <c r="K4911" s="850"/>
      <c r="L4911" s="851"/>
      <c r="M4911" s="859"/>
      <c r="N4911" s="830"/>
      <c r="O4911" s="880"/>
      <c r="P4911" s="881"/>
      <c r="Q4911" s="849"/>
      <c r="R4911" s="850"/>
      <c r="S4911" s="850"/>
      <c r="T4911" s="850"/>
      <c r="U4911" s="850"/>
      <c r="V4911" s="850"/>
      <c r="W4911" s="851"/>
    </row>
    <row r="4912" spans="2:31" s="256" customFormat="1" ht="20.100000000000001" customHeight="1" x14ac:dyDescent="0.15">
      <c r="B4912" s="859"/>
      <c r="C4912" s="839" t="s">
        <v>2</v>
      </c>
      <c r="D4912" s="842">
        <v>3</v>
      </c>
      <c r="E4912" s="843"/>
      <c r="F4912" s="849"/>
      <c r="G4912" s="850"/>
      <c r="H4912" s="850"/>
      <c r="I4912" s="850"/>
      <c r="J4912" s="850"/>
      <c r="K4912" s="850"/>
      <c r="L4912" s="851"/>
      <c r="M4912" s="859"/>
      <c r="N4912" s="839" t="s">
        <v>2</v>
      </c>
      <c r="O4912" s="842">
        <v>4</v>
      </c>
      <c r="P4912" s="843"/>
      <c r="Q4912" s="849"/>
      <c r="R4912" s="850"/>
      <c r="S4912" s="850"/>
      <c r="T4912" s="850"/>
      <c r="U4912" s="850"/>
      <c r="V4912" s="850"/>
      <c r="W4912" s="851"/>
    </row>
    <row r="4913" spans="2:31" s="256" customFormat="1" ht="20.100000000000001" customHeight="1" x14ac:dyDescent="0.15">
      <c r="B4913" s="860"/>
      <c r="C4913" s="830"/>
      <c r="D4913" s="844"/>
      <c r="E4913" s="845"/>
      <c r="F4913" s="849"/>
      <c r="G4913" s="850"/>
      <c r="H4913" s="850"/>
      <c r="I4913" s="850"/>
      <c r="J4913" s="850"/>
      <c r="K4913" s="850"/>
      <c r="L4913" s="851"/>
      <c r="M4913" s="860"/>
      <c r="N4913" s="830"/>
      <c r="O4913" s="844"/>
      <c r="P4913" s="845"/>
      <c r="Q4913" s="849"/>
      <c r="R4913" s="850"/>
      <c r="S4913" s="850"/>
      <c r="T4913" s="850"/>
      <c r="U4913" s="850"/>
      <c r="V4913" s="850"/>
      <c r="W4913" s="851"/>
    </row>
    <row r="4914" spans="2:31" s="256" customFormat="1" ht="17.100000000000001" customHeight="1" x14ac:dyDescent="0.15">
      <c r="B4914" s="574" t="s">
        <v>566</v>
      </c>
      <c r="C4914" s="574" t="s">
        <v>3</v>
      </c>
      <c r="D4914" s="842" t="s">
        <v>534</v>
      </c>
      <c r="E4914" s="843"/>
      <c r="F4914" s="849"/>
      <c r="G4914" s="850"/>
      <c r="H4914" s="850"/>
      <c r="I4914" s="850"/>
      <c r="J4914" s="850"/>
      <c r="K4914" s="850"/>
      <c r="L4914" s="851"/>
      <c r="M4914" s="574" t="s">
        <v>566</v>
      </c>
      <c r="N4914" s="574" t="s">
        <v>3</v>
      </c>
      <c r="O4914" s="842" t="s">
        <v>534</v>
      </c>
      <c r="P4914" s="843"/>
      <c r="Q4914" s="849"/>
      <c r="R4914" s="850"/>
      <c r="S4914" s="850"/>
      <c r="T4914" s="850"/>
      <c r="U4914" s="850"/>
      <c r="V4914" s="850"/>
      <c r="W4914" s="851"/>
      <c r="AA4914" s="257"/>
      <c r="AB4914" s="257"/>
      <c r="AC4914" s="257"/>
      <c r="AD4914" s="257"/>
      <c r="AE4914" s="257"/>
    </row>
    <row r="4915" spans="2:31" s="256" customFormat="1" ht="17.100000000000001" customHeight="1" x14ac:dyDescent="0.15">
      <c r="B4915" s="574"/>
      <c r="C4915" s="574"/>
      <c r="D4915" s="844"/>
      <c r="E4915" s="845"/>
      <c r="F4915" s="849"/>
      <c r="G4915" s="850"/>
      <c r="H4915" s="850"/>
      <c r="I4915" s="850"/>
      <c r="J4915" s="850"/>
      <c r="K4915" s="850"/>
      <c r="L4915" s="851"/>
      <c r="M4915" s="574"/>
      <c r="N4915" s="574"/>
      <c r="O4915" s="844"/>
      <c r="P4915" s="845"/>
      <c r="Q4915" s="849"/>
      <c r="R4915" s="850"/>
      <c r="S4915" s="850"/>
      <c r="T4915" s="850"/>
      <c r="U4915" s="850"/>
      <c r="V4915" s="850"/>
      <c r="W4915" s="851"/>
      <c r="AA4915" s="257"/>
      <c r="AB4915" s="257"/>
      <c r="AC4915" s="257"/>
      <c r="AD4915" s="257"/>
      <c r="AE4915" s="257"/>
    </row>
    <row r="4916" spans="2:31" s="256" customFormat="1" ht="17.100000000000001" customHeight="1" x14ac:dyDescent="0.15">
      <c r="B4916" s="574"/>
      <c r="C4916" s="574" t="s">
        <v>4</v>
      </c>
      <c r="D4916" s="842" t="s">
        <v>486</v>
      </c>
      <c r="E4916" s="843"/>
      <c r="F4916" s="849"/>
      <c r="G4916" s="850"/>
      <c r="H4916" s="850"/>
      <c r="I4916" s="850"/>
      <c r="J4916" s="850"/>
      <c r="K4916" s="850"/>
      <c r="L4916" s="851"/>
      <c r="M4916" s="574"/>
      <c r="N4916" s="574" t="s">
        <v>4</v>
      </c>
      <c r="O4916" s="842" t="s">
        <v>485</v>
      </c>
      <c r="P4916" s="843"/>
      <c r="Q4916" s="849"/>
      <c r="R4916" s="850"/>
      <c r="S4916" s="850"/>
      <c r="T4916" s="850"/>
      <c r="U4916" s="850"/>
      <c r="V4916" s="850"/>
      <c r="W4916" s="851"/>
      <c r="AA4916" s="257"/>
      <c r="AB4916" s="257"/>
      <c r="AC4916" s="257"/>
      <c r="AD4916" s="257"/>
      <c r="AE4916" s="257"/>
    </row>
    <row r="4917" spans="2:31" s="256" customFormat="1" ht="17.100000000000001" customHeight="1" x14ac:dyDescent="0.15">
      <c r="B4917" s="574"/>
      <c r="C4917" s="574"/>
      <c r="D4917" s="844"/>
      <c r="E4917" s="845"/>
      <c r="F4917" s="849"/>
      <c r="G4917" s="850"/>
      <c r="H4917" s="850"/>
      <c r="I4917" s="850"/>
      <c r="J4917" s="850"/>
      <c r="K4917" s="850"/>
      <c r="L4917" s="851"/>
      <c r="M4917" s="574"/>
      <c r="N4917" s="574"/>
      <c r="O4917" s="844"/>
      <c r="P4917" s="845"/>
      <c r="Q4917" s="849"/>
      <c r="R4917" s="850"/>
      <c r="S4917" s="850"/>
      <c r="T4917" s="850"/>
      <c r="U4917" s="850"/>
      <c r="V4917" s="850"/>
      <c r="W4917" s="851"/>
      <c r="AA4917" s="257"/>
      <c r="AB4917" s="257"/>
      <c r="AC4917" s="257"/>
      <c r="AD4917" s="257"/>
      <c r="AE4917" s="257"/>
    </row>
    <row r="4918" spans="2:31" s="256" customFormat="1" ht="17.100000000000001" customHeight="1" x14ac:dyDescent="0.15">
      <c r="B4918" s="522" t="s">
        <v>5</v>
      </c>
      <c r="C4918" s="524"/>
      <c r="D4918" s="827" t="s">
        <v>332</v>
      </c>
      <c r="E4918" s="828"/>
      <c r="F4918" s="849"/>
      <c r="G4918" s="850"/>
      <c r="H4918" s="850"/>
      <c r="I4918" s="850"/>
      <c r="J4918" s="850"/>
      <c r="K4918" s="850"/>
      <c r="L4918" s="851"/>
      <c r="M4918" s="522" t="s">
        <v>5</v>
      </c>
      <c r="N4918" s="524"/>
      <c r="O4918" s="827" t="s">
        <v>332</v>
      </c>
      <c r="P4918" s="828"/>
      <c r="Q4918" s="849"/>
      <c r="R4918" s="850"/>
      <c r="S4918" s="850"/>
      <c r="T4918" s="850"/>
      <c r="U4918" s="850"/>
      <c r="V4918" s="850"/>
      <c r="W4918" s="851"/>
      <c r="AA4918" s="257"/>
      <c r="AB4918" s="257"/>
      <c r="AC4918" s="257"/>
      <c r="AD4918" s="257"/>
      <c r="AE4918" s="257"/>
    </row>
    <row r="4919" spans="2:31" s="256" customFormat="1" ht="17.100000000000001" customHeight="1" x14ac:dyDescent="0.15">
      <c r="B4919" s="522" t="s">
        <v>6</v>
      </c>
      <c r="C4919" s="524"/>
      <c r="D4919" s="844" t="s">
        <v>338</v>
      </c>
      <c r="E4919" s="845"/>
      <c r="F4919" s="849"/>
      <c r="G4919" s="850"/>
      <c r="H4919" s="850"/>
      <c r="I4919" s="850"/>
      <c r="J4919" s="850"/>
      <c r="K4919" s="850"/>
      <c r="L4919" s="851"/>
      <c r="M4919" s="522" t="s">
        <v>6</v>
      </c>
      <c r="N4919" s="524"/>
      <c r="O4919" s="844" t="s">
        <v>338</v>
      </c>
      <c r="P4919" s="845"/>
      <c r="Q4919" s="849"/>
      <c r="R4919" s="850"/>
      <c r="S4919" s="850"/>
      <c r="T4919" s="850"/>
      <c r="U4919" s="850"/>
      <c r="V4919" s="850"/>
      <c r="W4919" s="851"/>
    </row>
    <row r="4920" spans="2:31" s="256" customFormat="1" ht="17.100000000000001" customHeight="1" x14ac:dyDescent="0.15">
      <c r="B4920" s="562" t="s">
        <v>29</v>
      </c>
      <c r="C4920" s="831" t="s">
        <v>267</v>
      </c>
      <c r="D4920" s="832"/>
      <c r="E4920" s="260"/>
      <c r="F4920" s="849"/>
      <c r="G4920" s="850"/>
      <c r="H4920" s="850"/>
      <c r="I4920" s="850"/>
      <c r="J4920" s="850"/>
      <c r="K4920" s="850"/>
      <c r="L4920" s="851"/>
      <c r="M4920" s="562" t="s">
        <v>29</v>
      </c>
      <c r="N4920" s="831" t="s">
        <v>267</v>
      </c>
      <c r="O4920" s="832"/>
      <c r="P4920" s="260"/>
      <c r="Q4920" s="849"/>
      <c r="R4920" s="850"/>
      <c r="S4920" s="850"/>
      <c r="T4920" s="850"/>
      <c r="U4920" s="850"/>
      <c r="V4920" s="850"/>
      <c r="W4920" s="851"/>
    </row>
    <row r="4921" spans="2:31" s="256" customFormat="1" ht="17.100000000000001" customHeight="1" x14ac:dyDescent="0.15">
      <c r="B4921" s="565"/>
      <c r="C4921" s="831" t="s">
        <v>268</v>
      </c>
      <c r="D4921" s="832"/>
      <c r="E4921" s="261" t="s">
        <v>551</v>
      </c>
      <c r="F4921" s="852"/>
      <c r="G4921" s="853"/>
      <c r="H4921" s="853"/>
      <c r="I4921" s="853"/>
      <c r="J4921" s="853"/>
      <c r="K4921" s="853"/>
      <c r="L4921" s="854"/>
      <c r="M4921" s="565"/>
      <c r="N4921" s="831" t="s">
        <v>268</v>
      </c>
      <c r="O4921" s="832"/>
      <c r="P4921" s="261" t="s">
        <v>551</v>
      </c>
      <c r="Q4921" s="852"/>
      <c r="R4921" s="853"/>
      <c r="S4921" s="853"/>
      <c r="T4921" s="853"/>
      <c r="U4921" s="853"/>
      <c r="V4921" s="853"/>
      <c r="W4921" s="854"/>
    </row>
    <row r="4922" spans="2:31" s="256" customFormat="1" ht="17.100000000000001" customHeight="1" x14ac:dyDescent="0.15">
      <c r="B4922" s="522" t="s">
        <v>7</v>
      </c>
      <c r="C4922" s="523"/>
      <c r="D4922" s="524"/>
      <c r="E4922" s="833" t="s">
        <v>1134</v>
      </c>
      <c r="F4922" s="834"/>
      <c r="G4922" s="834"/>
      <c r="H4922" s="834"/>
      <c r="I4922" s="834"/>
      <c r="J4922" s="834"/>
      <c r="K4922" s="834"/>
      <c r="L4922" s="835"/>
      <c r="M4922" s="522" t="s">
        <v>7</v>
      </c>
      <c r="N4922" s="523"/>
      <c r="O4922" s="524"/>
      <c r="P4922" s="833" t="s">
        <v>1186</v>
      </c>
      <c r="Q4922" s="834"/>
      <c r="R4922" s="834"/>
      <c r="S4922" s="834"/>
      <c r="T4922" s="834"/>
      <c r="U4922" s="834"/>
      <c r="V4922" s="834"/>
      <c r="W4922" s="835"/>
    </row>
    <row r="4923" spans="2:31" s="256" customFormat="1" ht="17.100000000000001" customHeight="1" x14ac:dyDescent="0.15">
      <c r="B4923" s="522" t="s">
        <v>46</v>
      </c>
      <c r="C4923" s="523"/>
      <c r="D4923" s="524"/>
      <c r="E4923" s="813" t="s">
        <v>1135</v>
      </c>
      <c r="F4923" s="814"/>
      <c r="G4923" s="814"/>
      <c r="H4923" s="814"/>
      <c r="I4923" s="814"/>
      <c r="J4923" s="814"/>
      <c r="K4923" s="814"/>
      <c r="L4923" s="815"/>
      <c r="M4923" s="522" t="s">
        <v>46</v>
      </c>
      <c r="N4923" s="523"/>
      <c r="O4923" s="524"/>
      <c r="P4923" s="813" t="s">
        <v>1187</v>
      </c>
      <c r="Q4923" s="814"/>
      <c r="R4923" s="814"/>
      <c r="S4923" s="814"/>
      <c r="T4923" s="814"/>
      <c r="U4923" s="814"/>
      <c r="V4923" s="814"/>
      <c r="W4923" s="815"/>
    </row>
    <row r="4924" spans="2:31" s="256" customFormat="1" ht="17.100000000000001" customHeight="1" x14ac:dyDescent="0.15">
      <c r="B4924" s="522" t="s">
        <v>270</v>
      </c>
      <c r="C4924" s="523"/>
      <c r="D4924" s="524"/>
      <c r="E4924" s="813" t="s">
        <v>516</v>
      </c>
      <c r="F4924" s="814"/>
      <c r="G4924" s="814"/>
      <c r="H4924" s="814"/>
      <c r="I4924" s="814"/>
      <c r="J4924" s="814"/>
      <c r="K4924" s="814"/>
      <c r="L4924" s="815"/>
      <c r="M4924" s="522" t="s">
        <v>270</v>
      </c>
      <c r="N4924" s="523"/>
      <c r="O4924" s="524"/>
      <c r="P4924" s="813" t="s">
        <v>516</v>
      </c>
      <c r="Q4924" s="814"/>
      <c r="R4924" s="814"/>
      <c r="S4924" s="814"/>
      <c r="T4924" s="814"/>
      <c r="U4924" s="814"/>
      <c r="V4924" s="814"/>
      <c r="W4924" s="815"/>
    </row>
    <row r="4925" spans="2:31" s="256" customFormat="1" ht="17.100000000000001" customHeight="1" x14ac:dyDescent="0.15">
      <c r="B4925" s="522" t="s">
        <v>289</v>
      </c>
      <c r="C4925" s="523"/>
      <c r="D4925" s="524"/>
      <c r="E4925" s="862" t="s">
        <v>552</v>
      </c>
      <c r="F4925" s="863"/>
      <c r="G4925" s="864"/>
      <c r="H4925" s="816" t="s">
        <v>8</v>
      </c>
      <c r="I4925" s="817"/>
      <c r="J4925" s="818"/>
      <c r="K4925" s="819"/>
      <c r="L4925" s="820"/>
      <c r="M4925" s="522" t="s">
        <v>289</v>
      </c>
      <c r="N4925" s="523"/>
      <c r="O4925" s="524"/>
      <c r="P4925" s="862" t="s">
        <v>552</v>
      </c>
      <c r="Q4925" s="863"/>
      <c r="R4925" s="864"/>
      <c r="S4925" s="816" t="s">
        <v>8</v>
      </c>
      <c r="T4925" s="817"/>
      <c r="U4925" s="818"/>
      <c r="V4925" s="819"/>
      <c r="W4925" s="820"/>
    </row>
    <row r="4926" spans="2:31" s="256" customFormat="1" ht="17.100000000000001" customHeight="1" x14ac:dyDescent="0.15">
      <c r="B4926" s="865" t="s">
        <v>567</v>
      </c>
      <c r="C4926" s="866"/>
      <c r="D4926" s="821" t="s">
        <v>1109</v>
      </c>
      <c r="E4926" s="822"/>
      <c r="F4926" s="822"/>
      <c r="G4926" s="822"/>
      <c r="H4926" s="822"/>
      <c r="I4926" s="822"/>
      <c r="J4926" s="822"/>
      <c r="K4926" s="822"/>
      <c r="L4926" s="823"/>
      <c r="M4926" s="865" t="s">
        <v>567</v>
      </c>
      <c r="N4926" s="866"/>
      <c r="O4926" s="821" t="s">
        <v>1109</v>
      </c>
      <c r="P4926" s="822"/>
      <c r="Q4926" s="822"/>
      <c r="R4926" s="822"/>
      <c r="S4926" s="822"/>
      <c r="T4926" s="822"/>
      <c r="U4926" s="822"/>
      <c r="V4926" s="822"/>
      <c r="W4926" s="823"/>
    </row>
    <row r="4927" spans="2:31" s="256" customFormat="1" ht="20.100000000000001" customHeight="1" x14ac:dyDescent="0.15">
      <c r="B4927" s="861" t="s">
        <v>564</v>
      </c>
      <c r="C4927" s="839" t="s">
        <v>565</v>
      </c>
      <c r="D4927" s="883" t="s">
        <v>826</v>
      </c>
      <c r="E4927" s="884"/>
      <c r="F4927" s="846"/>
      <c r="G4927" s="847"/>
      <c r="H4927" s="847"/>
      <c r="I4927" s="847"/>
      <c r="J4927" s="847"/>
      <c r="K4927" s="847"/>
      <c r="L4927" s="848"/>
      <c r="M4927" s="861" t="s">
        <v>564</v>
      </c>
      <c r="N4927" s="839" t="s">
        <v>565</v>
      </c>
      <c r="O4927" s="883" t="s">
        <v>826</v>
      </c>
      <c r="P4927" s="884"/>
      <c r="Q4927" s="846"/>
      <c r="R4927" s="847"/>
      <c r="S4927" s="847"/>
      <c r="T4927" s="847"/>
      <c r="U4927" s="847"/>
      <c r="V4927" s="847"/>
      <c r="W4927" s="848"/>
    </row>
    <row r="4928" spans="2:31" s="256" customFormat="1" ht="20.100000000000001" customHeight="1" x14ac:dyDescent="0.15">
      <c r="B4928" s="859"/>
      <c r="C4928" s="830"/>
      <c r="D4928" s="880"/>
      <c r="E4928" s="881"/>
      <c r="F4928" s="849"/>
      <c r="G4928" s="850"/>
      <c r="H4928" s="850"/>
      <c r="I4928" s="850"/>
      <c r="J4928" s="850"/>
      <c r="K4928" s="850"/>
      <c r="L4928" s="851"/>
      <c r="M4928" s="859"/>
      <c r="N4928" s="830"/>
      <c r="O4928" s="880"/>
      <c r="P4928" s="881"/>
      <c r="Q4928" s="849"/>
      <c r="R4928" s="850"/>
      <c r="S4928" s="850"/>
      <c r="T4928" s="850"/>
      <c r="U4928" s="850"/>
      <c r="V4928" s="850"/>
      <c r="W4928" s="851"/>
    </row>
    <row r="4929" spans="2:31" s="256" customFormat="1" ht="20.100000000000001" customHeight="1" x14ac:dyDescent="0.15">
      <c r="B4929" s="859"/>
      <c r="C4929" s="839" t="s">
        <v>2</v>
      </c>
      <c r="D4929" s="842">
        <v>5</v>
      </c>
      <c r="E4929" s="843"/>
      <c r="F4929" s="849"/>
      <c r="G4929" s="850"/>
      <c r="H4929" s="850"/>
      <c r="I4929" s="850"/>
      <c r="J4929" s="850"/>
      <c r="K4929" s="850"/>
      <c r="L4929" s="851"/>
      <c r="M4929" s="859"/>
      <c r="N4929" s="839" t="s">
        <v>2</v>
      </c>
      <c r="O4929" s="842">
        <v>6</v>
      </c>
      <c r="P4929" s="843"/>
      <c r="Q4929" s="849"/>
      <c r="R4929" s="850"/>
      <c r="S4929" s="850"/>
      <c r="T4929" s="850"/>
      <c r="U4929" s="850"/>
      <c r="V4929" s="850"/>
      <c r="W4929" s="851"/>
    </row>
    <row r="4930" spans="2:31" s="256" customFormat="1" ht="20.100000000000001" customHeight="1" x14ac:dyDescent="0.15">
      <c r="B4930" s="860"/>
      <c r="C4930" s="830"/>
      <c r="D4930" s="844"/>
      <c r="E4930" s="845"/>
      <c r="F4930" s="849"/>
      <c r="G4930" s="850"/>
      <c r="H4930" s="850"/>
      <c r="I4930" s="850"/>
      <c r="J4930" s="850"/>
      <c r="K4930" s="850"/>
      <c r="L4930" s="851"/>
      <c r="M4930" s="860"/>
      <c r="N4930" s="830"/>
      <c r="O4930" s="844"/>
      <c r="P4930" s="845"/>
      <c r="Q4930" s="849"/>
      <c r="R4930" s="850"/>
      <c r="S4930" s="850"/>
      <c r="T4930" s="850"/>
      <c r="U4930" s="850"/>
      <c r="V4930" s="850"/>
      <c r="W4930" s="851"/>
    </row>
    <row r="4931" spans="2:31" s="256" customFormat="1" ht="17.100000000000001" customHeight="1" x14ac:dyDescent="0.15">
      <c r="B4931" s="574" t="s">
        <v>566</v>
      </c>
      <c r="C4931" s="574" t="s">
        <v>3</v>
      </c>
      <c r="D4931" s="842" t="s">
        <v>534</v>
      </c>
      <c r="E4931" s="843"/>
      <c r="F4931" s="849"/>
      <c r="G4931" s="850"/>
      <c r="H4931" s="850"/>
      <c r="I4931" s="850"/>
      <c r="J4931" s="850"/>
      <c r="K4931" s="850"/>
      <c r="L4931" s="851"/>
      <c r="M4931" s="574" t="s">
        <v>566</v>
      </c>
      <c r="N4931" s="574" t="s">
        <v>3</v>
      </c>
      <c r="O4931" s="842" t="s">
        <v>331</v>
      </c>
      <c r="P4931" s="843"/>
      <c r="Q4931" s="849"/>
      <c r="R4931" s="850"/>
      <c r="S4931" s="850"/>
      <c r="T4931" s="850"/>
      <c r="U4931" s="850"/>
      <c r="V4931" s="850"/>
      <c r="W4931" s="851"/>
    </row>
    <row r="4932" spans="2:31" s="256" customFormat="1" ht="17.100000000000001" customHeight="1" x14ac:dyDescent="0.15">
      <c r="B4932" s="574"/>
      <c r="C4932" s="574"/>
      <c r="D4932" s="844"/>
      <c r="E4932" s="845"/>
      <c r="F4932" s="849"/>
      <c r="G4932" s="850"/>
      <c r="H4932" s="850"/>
      <c r="I4932" s="850"/>
      <c r="J4932" s="850"/>
      <c r="K4932" s="850"/>
      <c r="L4932" s="851"/>
      <c r="M4932" s="574"/>
      <c r="N4932" s="574"/>
      <c r="O4932" s="844"/>
      <c r="P4932" s="845"/>
      <c r="Q4932" s="849"/>
      <c r="R4932" s="850"/>
      <c r="S4932" s="850"/>
      <c r="T4932" s="850"/>
      <c r="U4932" s="850"/>
      <c r="V4932" s="850"/>
      <c r="W4932" s="851"/>
    </row>
    <row r="4933" spans="2:31" s="256" customFormat="1" ht="17.100000000000001" customHeight="1" x14ac:dyDescent="0.15">
      <c r="B4933" s="574"/>
      <c r="C4933" s="574" t="s">
        <v>4</v>
      </c>
      <c r="D4933" s="842" t="s">
        <v>485</v>
      </c>
      <c r="E4933" s="843"/>
      <c r="F4933" s="849"/>
      <c r="G4933" s="850"/>
      <c r="H4933" s="850"/>
      <c r="I4933" s="850"/>
      <c r="J4933" s="850"/>
      <c r="K4933" s="850"/>
      <c r="L4933" s="851"/>
      <c r="M4933" s="574"/>
      <c r="N4933" s="574" t="s">
        <v>4</v>
      </c>
      <c r="O4933" s="842" t="s">
        <v>354</v>
      </c>
      <c r="P4933" s="843"/>
      <c r="Q4933" s="849"/>
      <c r="R4933" s="850"/>
      <c r="S4933" s="850"/>
      <c r="T4933" s="850"/>
      <c r="U4933" s="850"/>
      <c r="V4933" s="850"/>
      <c r="W4933" s="851"/>
    </row>
    <row r="4934" spans="2:31" s="256" customFormat="1" ht="17.100000000000001" customHeight="1" x14ac:dyDescent="0.15">
      <c r="B4934" s="574"/>
      <c r="C4934" s="574"/>
      <c r="D4934" s="844"/>
      <c r="E4934" s="845"/>
      <c r="F4934" s="849"/>
      <c r="G4934" s="850"/>
      <c r="H4934" s="850"/>
      <c r="I4934" s="850"/>
      <c r="J4934" s="850"/>
      <c r="K4934" s="850"/>
      <c r="L4934" s="851"/>
      <c r="M4934" s="574"/>
      <c r="N4934" s="574"/>
      <c r="O4934" s="844"/>
      <c r="P4934" s="845"/>
      <c r="Q4934" s="849"/>
      <c r="R4934" s="850"/>
      <c r="S4934" s="850"/>
      <c r="T4934" s="850"/>
      <c r="U4934" s="850"/>
      <c r="V4934" s="850"/>
      <c r="W4934" s="851"/>
    </row>
    <row r="4935" spans="2:31" s="256" customFormat="1" ht="17.100000000000001" customHeight="1" x14ac:dyDescent="0.15">
      <c r="B4935" s="522" t="s">
        <v>5</v>
      </c>
      <c r="C4935" s="524"/>
      <c r="D4935" s="827" t="s">
        <v>332</v>
      </c>
      <c r="E4935" s="828"/>
      <c r="F4935" s="849"/>
      <c r="G4935" s="850"/>
      <c r="H4935" s="850"/>
      <c r="I4935" s="850"/>
      <c r="J4935" s="850"/>
      <c r="K4935" s="850"/>
      <c r="L4935" s="851"/>
      <c r="M4935" s="522" t="s">
        <v>5</v>
      </c>
      <c r="N4935" s="524"/>
      <c r="O4935" s="827" t="s">
        <v>332</v>
      </c>
      <c r="P4935" s="828"/>
      <c r="Q4935" s="849"/>
      <c r="R4935" s="850"/>
      <c r="S4935" s="850"/>
      <c r="T4935" s="850"/>
      <c r="U4935" s="850"/>
      <c r="V4935" s="850"/>
      <c r="W4935" s="851"/>
    </row>
    <row r="4936" spans="2:31" s="256" customFormat="1" ht="17.100000000000001" customHeight="1" x14ac:dyDescent="0.15">
      <c r="B4936" s="522" t="s">
        <v>6</v>
      </c>
      <c r="C4936" s="524"/>
      <c r="D4936" s="844" t="s">
        <v>532</v>
      </c>
      <c r="E4936" s="845"/>
      <c r="F4936" s="849"/>
      <c r="G4936" s="850"/>
      <c r="H4936" s="850"/>
      <c r="I4936" s="850"/>
      <c r="J4936" s="850"/>
      <c r="K4936" s="850"/>
      <c r="L4936" s="851"/>
      <c r="M4936" s="522" t="s">
        <v>6</v>
      </c>
      <c r="N4936" s="524"/>
      <c r="O4936" s="844" t="s">
        <v>532</v>
      </c>
      <c r="P4936" s="845"/>
      <c r="Q4936" s="849"/>
      <c r="R4936" s="850"/>
      <c r="S4936" s="850"/>
      <c r="T4936" s="850"/>
      <c r="U4936" s="850"/>
      <c r="V4936" s="850"/>
      <c r="W4936" s="851"/>
    </row>
    <row r="4937" spans="2:31" s="256" customFormat="1" ht="17.100000000000001" customHeight="1" x14ac:dyDescent="0.15">
      <c r="B4937" s="562" t="s">
        <v>29</v>
      </c>
      <c r="C4937" s="831" t="s">
        <v>267</v>
      </c>
      <c r="D4937" s="832"/>
      <c r="E4937" s="260" t="s">
        <v>554</v>
      </c>
      <c r="F4937" s="849"/>
      <c r="G4937" s="850"/>
      <c r="H4937" s="850"/>
      <c r="I4937" s="850"/>
      <c r="J4937" s="850"/>
      <c r="K4937" s="850"/>
      <c r="L4937" s="851"/>
      <c r="M4937" s="562" t="s">
        <v>29</v>
      </c>
      <c r="N4937" s="831" t="s">
        <v>267</v>
      </c>
      <c r="O4937" s="832"/>
      <c r="P4937" s="260"/>
      <c r="Q4937" s="849"/>
      <c r="R4937" s="850"/>
      <c r="S4937" s="850"/>
      <c r="T4937" s="850"/>
      <c r="U4937" s="850"/>
      <c r="V4937" s="850"/>
      <c r="W4937" s="851"/>
    </row>
    <row r="4938" spans="2:31" s="256" customFormat="1" ht="17.100000000000001" customHeight="1" x14ac:dyDescent="0.15">
      <c r="B4938" s="565"/>
      <c r="C4938" s="831" t="s">
        <v>268</v>
      </c>
      <c r="D4938" s="832"/>
      <c r="E4938" s="261" t="s">
        <v>551</v>
      </c>
      <c r="F4938" s="852"/>
      <c r="G4938" s="853"/>
      <c r="H4938" s="853"/>
      <c r="I4938" s="853"/>
      <c r="J4938" s="853"/>
      <c r="K4938" s="853"/>
      <c r="L4938" s="854"/>
      <c r="M4938" s="565"/>
      <c r="N4938" s="831" t="s">
        <v>268</v>
      </c>
      <c r="O4938" s="832"/>
      <c r="P4938" s="261" t="s">
        <v>551</v>
      </c>
      <c r="Q4938" s="852"/>
      <c r="R4938" s="853"/>
      <c r="S4938" s="853"/>
      <c r="T4938" s="853"/>
      <c r="U4938" s="853"/>
      <c r="V4938" s="853"/>
      <c r="W4938" s="854"/>
    </row>
    <row r="4939" spans="2:31" s="256" customFormat="1" ht="17.100000000000001" customHeight="1" x14ac:dyDescent="0.15">
      <c r="B4939" s="522" t="s">
        <v>7</v>
      </c>
      <c r="C4939" s="523"/>
      <c r="D4939" s="524"/>
      <c r="E4939" s="813" t="s">
        <v>1358</v>
      </c>
      <c r="F4939" s="814"/>
      <c r="G4939" s="814"/>
      <c r="H4939" s="814"/>
      <c r="I4939" s="814"/>
      <c r="J4939" s="814"/>
      <c r="K4939" s="814"/>
      <c r="L4939" s="815"/>
      <c r="M4939" s="522" t="s">
        <v>7</v>
      </c>
      <c r="N4939" s="523"/>
      <c r="O4939" s="524"/>
      <c r="P4939" s="833" t="s">
        <v>1605</v>
      </c>
      <c r="Q4939" s="857"/>
      <c r="R4939" s="857"/>
      <c r="S4939" s="857"/>
      <c r="T4939" s="857"/>
      <c r="U4939" s="857"/>
      <c r="V4939" s="857"/>
      <c r="W4939" s="858"/>
    </row>
    <row r="4940" spans="2:31" s="256" customFormat="1" ht="17.100000000000001" customHeight="1" x14ac:dyDescent="0.15">
      <c r="B4940" s="522" t="s">
        <v>46</v>
      </c>
      <c r="C4940" s="523"/>
      <c r="D4940" s="524"/>
      <c r="E4940" s="813" t="s">
        <v>516</v>
      </c>
      <c r="F4940" s="814"/>
      <c r="G4940" s="814"/>
      <c r="H4940" s="855"/>
      <c r="I4940" s="855"/>
      <c r="J4940" s="855"/>
      <c r="K4940" s="855"/>
      <c r="L4940" s="856"/>
      <c r="M4940" s="522" t="s">
        <v>46</v>
      </c>
      <c r="N4940" s="523"/>
      <c r="O4940" s="524"/>
      <c r="P4940" s="813" t="s">
        <v>1606</v>
      </c>
      <c r="Q4940" s="814"/>
      <c r="R4940" s="814"/>
      <c r="S4940" s="855"/>
      <c r="T4940" s="855"/>
      <c r="U4940" s="855"/>
      <c r="V4940" s="855"/>
      <c r="W4940" s="856"/>
    </row>
    <row r="4941" spans="2:31" s="256" customFormat="1" ht="17.100000000000001" customHeight="1" x14ac:dyDescent="0.15">
      <c r="B4941" s="522" t="s">
        <v>270</v>
      </c>
      <c r="C4941" s="523"/>
      <c r="D4941" s="524"/>
      <c r="E4941" s="813" t="s">
        <v>516</v>
      </c>
      <c r="F4941" s="814"/>
      <c r="G4941" s="814"/>
      <c r="H4941" s="855"/>
      <c r="I4941" s="855"/>
      <c r="J4941" s="855"/>
      <c r="K4941" s="855"/>
      <c r="L4941" s="856"/>
      <c r="M4941" s="522" t="s">
        <v>270</v>
      </c>
      <c r="N4941" s="523"/>
      <c r="O4941" s="524"/>
      <c r="P4941" s="813" t="s">
        <v>516</v>
      </c>
      <c r="Q4941" s="814"/>
      <c r="R4941" s="814"/>
      <c r="S4941" s="855"/>
      <c r="T4941" s="855"/>
      <c r="U4941" s="855"/>
      <c r="V4941" s="855"/>
      <c r="W4941" s="856"/>
    </row>
    <row r="4942" spans="2:31" s="256" customFormat="1" ht="17.100000000000001" customHeight="1" x14ac:dyDescent="0.15">
      <c r="B4942" s="522" t="s">
        <v>289</v>
      </c>
      <c r="C4942" s="523"/>
      <c r="D4942" s="524"/>
      <c r="E4942" s="813" t="s">
        <v>555</v>
      </c>
      <c r="F4942" s="814"/>
      <c r="G4942" s="814"/>
      <c r="H4942" s="816" t="s">
        <v>8</v>
      </c>
      <c r="I4942" s="817"/>
      <c r="J4942" s="818"/>
      <c r="K4942" s="819"/>
      <c r="L4942" s="820"/>
      <c r="M4942" s="522" t="s">
        <v>289</v>
      </c>
      <c r="N4942" s="523"/>
      <c r="O4942" s="524"/>
      <c r="P4942" s="813" t="s">
        <v>555</v>
      </c>
      <c r="Q4942" s="814"/>
      <c r="R4942" s="814"/>
      <c r="S4942" s="816" t="s">
        <v>8</v>
      </c>
      <c r="T4942" s="817"/>
      <c r="U4942" s="818"/>
      <c r="V4942" s="819"/>
      <c r="W4942" s="820"/>
    </row>
    <row r="4943" spans="2:31" s="256" customFormat="1" ht="17.100000000000001" customHeight="1" x14ac:dyDescent="0.15">
      <c r="B4943" s="522" t="s">
        <v>567</v>
      </c>
      <c r="C4943" s="523"/>
      <c r="D4943" s="821" t="s">
        <v>1759</v>
      </c>
      <c r="E4943" s="822"/>
      <c r="F4943" s="822"/>
      <c r="G4943" s="822"/>
      <c r="H4943" s="822"/>
      <c r="I4943" s="822"/>
      <c r="J4943" s="822"/>
      <c r="K4943" s="822"/>
      <c r="L4943" s="823"/>
      <c r="M4943" s="565" t="s">
        <v>567</v>
      </c>
      <c r="N4943" s="566"/>
      <c r="O4943" s="836" t="s">
        <v>1768</v>
      </c>
      <c r="P4943" s="837"/>
      <c r="Q4943" s="837"/>
      <c r="R4943" s="837"/>
      <c r="S4943" s="837"/>
      <c r="T4943" s="837"/>
      <c r="U4943" s="837"/>
      <c r="V4943" s="837"/>
      <c r="W4943" s="838"/>
    </row>
    <row r="4944" spans="2:31" ht="15" customHeight="1" x14ac:dyDescent="0.15">
      <c r="B4944" s="263"/>
      <c r="C4944" s="824" t="s">
        <v>568</v>
      </c>
      <c r="D4944" s="825"/>
      <c r="E4944" s="825"/>
      <c r="F4944" s="825"/>
      <c r="G4944" s="825"/>
      <c r="H4944" s="825"/>
      <c r="I4944" s="825"/>
      <c r="J4944" s="825"/>
      <c r="K4944" s="825"/>
      <c r="L4944" s="825"/>
      <c r="M4944" s="263"/>
      <c r="N4944" s="263" t="s">
        <v>569</v>
      </c>
      <c r="O4944" s="263"/>
      <c r="P4944" s="263"/>
      <c r="Q4944" s="263"/>
      <c r="R4944" s="263"/>
      <c r="S4944" s="263"/>
      <c r="T4944" s="263"/>
      <c r="U4944" s="263"/>
      <c r="V4944" s="263"/>
      <c r="W4944" s="263"/>
      <c r="AA4944" s="256"/>
      <c r="AB4944" s="256"/>
      <c r="AC4944" s="256"/>
      <c r="AD4944" s="256"/>
      <c r="AE4944" s="256"/>
    </row>
    <row r="4945" spans="2:31" ht="15" customHeight="1" x14ac:dyDescent="0.15">
      <c r="B4945" s="263"/>
      <c r="C4945" s="826"/>
      <c r="D4945" s="826"/>
      <c r="E4945" s="826"/>
      <c r="F4945" s="826"/>
      <c r="G4945" s="826"/>
      <c r="H4945" s="826"/>
      <c r="I4945" s="826"/>
      <c r="J4945" s="826"/>
      <c r="K4945" s="826"/>
      <c r="L4945" s="826"/>
      <c r="M4945" s="263"/>
      <c r="N4945" s="263" t="s">
        <v>570</v>
      </c>
      <c r="O4945" s="263"/>
      <c r="P4945" s="263"/>
      <c r="Q4945" s="263"/>
      <c r="R4945" s="263"/>
      <c r="S4945" s="263"/>
      <c r="T4945" s="263"/>
      <c r="U4945" s="263"/>
      <c r="V4945" s="263"/>
      <c r="W4945" s="263"/>
      <c r="AA4945" s="256"/>
      <c r="AB4945" s="256"/>
      <c r="AC4945" s="256"/>
      <c r="AD4945" s="256"/>
      <c r="AE4945" s="256"/>
    </row>
    <row r="4946" spans="2:31" ht="15" customHeight="1" x14ac:dyDescent="0.15">
      <c r="C4946" s="263" t="s">
        <v>571</v>
      </c>
      <c r="N4946" s="264" t="s">
        <v>517</v>
      </c>
      <c r="O4946" s="264"/>
      <c r="P4946" s="264"/>
      <c r="Q4946" s="264"/>
      <c r="R4946" s="264"/>
      <c r="S4946" s="264"/>
      <c r="T4946" s="264"/>
      <c r="U4946" s="264"/>
      <c r="V4946" s="264"/>
      <c r="AA4946" s="256"/>
      <c r="AB4946" s="256"/>
      <c r="AC4946" s="256"/>
      <c r="AD4946" s="256"/>
      <c r="AE4946" s="256"/>
    </row>
    <row r="4947" spans="2:31" ht="15" customHeight="1" x14ac:dyDescent="0.15">
      <c r="C4947" s="263" t="s">
        <v>573</v>
      </c>
      <c r="N4947" s="264" t="s">
        <v>572</v>
      </c>
      <c r="O4947" s="264"/>
      <c r="P4947" s="264"/>
      <c r="Q4947" s="264"/>
      <c r="R4947" s="264"/>
      <c r="S4947" s="264"/>
      <c r="T4947" s="264"/>
      <c r="U4947" s="264"/>
      <c r="V4947" s="264"/>
      <c r="AA4947" s="256"/>
      <c r="AB4947" s="256"/>
      <c r="AC4947" s="256"/>
      <c r="AD4947" s="256"/>
      <c r="AE4947" s="256"/>
    </row>
    <row r="4948" spans="2:31" x14ac:dyDescent="0.15">
      <c r="C4948" s="264" t="s">
        <v>542</v>
      </c>
      <c r="N4948" s="264" t="s">
        <v>450</v>
      </c>
      <c r="O4948" s="264"/>
      <c r="P4948" s="264"/>
      <c r="Q4948" s="264"/>
      <c r="R4948" s="264"/>
      <c r="S4948" s="264"/>
      <c r="T4948" s="264"/>
      <c r="U4948" s="264"/>
      <c r="V4948" s="264"/>
      <c r="AA4948" s="256"/>
      <c r="AB4948" s="256"/>
      <c r="AC4948" s="256"/>
      <c r="AD4948" s="256"/>
      <c r="AE4948" s="256"/>
    </row>
    <row r="4949" spans="2:31" x14ac:dyDescent="0.15">
      <c r="N4949" s="264"/>
      <c r="AA4949" s="256"/>
      <c r="AB4949" s="256"/>
      <c r="AC4949" s="256"/>
      <c r="AD4949" s="256"/>
      <c r="AE4949" s="256"/>
    </row>
    <row r="4950" spans="2:31" x14ac:dyDescent="0.15">
      <c r="N4950" s="264"/>
      <c r="AA4950" s="256"/>
      <c r="AB4950" s="256"/>
      <c r="AC4950" s="256"/>
      <c r="AD4950" s="256"/>
      <c r="AE4950" s="256"/>
    </row>
    <row r="4951" spans="2:31" ht="9" customHeight="1" x14ac:dyDescent="0.15">
      <c r="AA4951" s="256"/>
      <c r="AB4951" s="256"/>
      <c r="AC4951" s="256"/>
      <c r="AD4951" s="256"/>
      <c r="AE4951" s="256"/>
    </row>
    <row r="4952" spans="2:31" s="256" customFormat="1" ht="22.5" customHeight="1" x14ac:dyDescent="0.15">
      <c r="B4952" s="867" t="s">
        <v>563</v>
      </c>
      <c r="C4952" s="867"/>
      <c r="D4952" s="867"/>
      <c r="E4952" s="867"/>
      <c r="F4952" s="867"/>
      <c r="G4952" s="867"/>
      <c r="H4952" s="867"/>
      <c r="I4952" s="867"/>
      <c r="J4952" s="867"/>
      <c r="K4952" s="867"/>
      <c r="L4952" s="867"/>
      <c r="M4952" s="867"/>
      <c r="N4952" s="867"/>
      <c r="O4952" s="867"/>
      <c r="P4952" s="867"/>
      <c r="Q4952" s="867"/>
      <c r="R4952" s="867"/>
      <c r="S4952" s="867"/>
      <c r="T4952" s="867"/>
      <c r="U4952" s="867"/>
      <c r="V4952" s="867"/>
      <c r="W4952" s="867"/>
      <c r="Y4952" s="242" t="s">
        <v>551</v>
      </c>
    </row>
    <row r="4953" spans="2:31" s="256" customFormat="1" ht="20.100000000000001" customHeight="1" x14ac:dyDescent="0.15">
      <c r="B4953" s="258" t="s">
        <v>27</v>
      </c>
      <c r="C4953" s="258"/>
      <c r="D4953" s="868" t="str">
        <f>D4908</f>
        <v>ミネトンネル</v>
      </c>
      <c r="E4953" s="868"/>
      <c r="F4953" s="868"/>
      <c r="G4953" s="868"/>
      <c r="H4953" s="869" t="s">
        <v>28</v>
      </c>
      <c r="I4953" s="869"/>
      <c r="J4953" s="870" t="str">
        <f>J4908</f>
        <v>一般国道　316号</v>
      </c>
      <c r="K4953" s="870"/>
      <c r="L4953" s="870"/>
      <c r="M4953" s="871" t="s">
        <v>255</v>
      </c>
      <c r="N4953" s="871"/>
      <c r="O4953" s="871"/>
      <c r="P4953" s="872" t="str">
        <f>P4908</f>
        <v>株式会社ニュージェック</v>
      </c>
      <c r="Q4953" s="872"/>
      <c r="R4953" s="872"/>
      <c r="S4953" s="562" t="s">
        <v>220</v>
      </c>
      <c r="T4953" s="564"/>
      <c r="U4953" s="873">
        <f>U4908</f>
        <v>44294</v>
      </c>
      <c r="V4953" s="874"/>
      <c r="W4953" s="875"/>
      <c r="Y4953" s="242" t="s">
        <v>554</v>
      </c>
    </row>
    <row r="4954" spans="2:31" s="256" customFormat="1" ht="20.100000000000001" customHeight="1" x14ac:dyDescent="0.15">
      <c r="B4954" s="259" t="s">
        <v>0</v>
      </c>
      <c r="C4954" s="259"/>
      <c r="D4954" s="879" t="str">
        <f>D4909</f>
        <v>美祢トンネル</v>
      </c>
      <c r="E4954" s="879"/>
      <c r="F4954" s="879"/>
      <c r="G4954" s="879"/>
      <c r="H4954" s="541" t="s">
        <v>1</v>
      </c>
      <c r="I4954" s="541"/>
      <c r="J4954" s="870" t="str">
        <f>J4909</f>
        <v>宇部土木建築事務所</v>
      </c>
      <c r="K4954" s="870"/>
      <c r="L4954" s="870"/>
      <c r="M4954" s="871" t="s">
        <v>256</v>
      </c>
      <c r="N4954" s="871"/>
      <c r="O4954" s="871"/>
      <c r="P4954" s="872" t="str">
        <f>P4909</f>
        <v>石村　勝伸</v>
      </c>
      <c r="Q4954" s="872"/>
      <c r="R4954" s="872"/>
      <c r="S4954" s="705"/>
      <c r="T4954" s="706"/>
      <c r="U4954" s="876"/>
      <c r="V4954" s="877"/>
      <c r="W4954" s="878"/>
      <c r="Y4954" s="242" t="s">
        <v>54</v>
      </c>
    </row>
    <row r="4955" spans="2:31" s="256" customFormat="1" ht="20.100000000000001" customHeight="1" x14ac:dyDescent="0.15">
      <c r="B4955" s="861" t="s">
        <v>564</v>
      </c>
      <c r="C4955" s="839" t="s">
        <v>565</v>
      </c>
      <c r="D4955" s="883" t="s">
        <v>826</v>
      </c>
      <c r="E4955" s="884"/>
      <c r="F4955" s="846"/>
      <c r="G4955" s="847"/>
      <c r="H4955" s="847"/>
      <c r="I4955" s="847"/>
      <c r="J4955" s="847"/>
      <c r="K4955" s="847"/>
      <c r="L4955" s="848"/>
      <c r="M4955" s="861" t="s">
        <v>564</v>
      </c>
      <c r="N4955" s="839" t="s">
        <v>565</v>
      </c>
      <c r="O4955" s="883" t="s">
        <v>827</v>
      </c>
      <c r="P4955" s="884"/>
      <c r="Q4955" s="846"/>
      <c r="R4955" s="847"/>
      <c r="S4955" s="847"/>
      <c r="T4955" s="847"/>
      <c r="U4955" s="847"/>
      <c r="V4955" s="847"/>
      <c r="W4955" s="848"/>
      <c r="Y4955" s="242" t="s">
        <v>55</v>
      </c>
    </row>
    <row r="4956" spans="2:31" s="256" customFormat="1" ht="20.100000000000001" customHeight="1" x14ac:dyDescent="0.15">
      <c r="B4956" s="859"/>
      <c r="C4956" s="830"/>
      <c r="D4956" s="880"/>
      <c r="E4956" s="881"/>
      <c r="F4956" s="849"/>
      <c r="G4956" s="850"/>
      <c r="H4956" s="850"/>
      <c r="I4956" s="850"/>
      <c r="J4956" s="850"/>
      <c r="K4956" s="850"/>
      <c r="L4956" s="851"/>
      <c r="M4956" s="859"/>
      <c r="N4956" s="830"/>
      <c r="O4956" s="880"/>
      <c r="P4956" s="881"/>
      <c r="Q4956" s="849"/>
      <c r="R4956" s="850"/>
      <c r="S4956" s="850"/>
      <c r="T4956" s="850"/>
      <c r="U4956" s="850"/>
      <c r="V4956" s="850"/>
      <c r="W4956" s="851"/>
    </row>
    <row r="4957" spans="2:31" s="256" customFormat="1" ht="20.100000000000001" customHeight="1" x14ac:dyDescent="0.15">
      <c r="B4957" s="859"/>
      <c r="C4957" s="839" t="s">
        <v>2</v>
      </c>
      <c r="D4957" s="842">
        <v>7</v>
      </c>
      <c r="E4957" s="843"/>
      <c r="F4957" s="849"/>
      <c r="G4957" s="850"/>
      <c r="H4957" s="850"/>
      <c r="I4957" s="850"/>
      <c r="J4957" s="850"/>
      <c r="K4957" s="850"/>
      <c r="L4957" s="851"/>
      <c r="M4957" s="859"/>
      <c r="N4957" s="839" t="s">
        <v>2</v>
      </c>
      <c r="O4957" s="842">
        <v>1</v>
      </c>
      <c r="P4957" s="843"/>
      <c r="Q4957" s="849"/>
      <c r="R4957" s="850"/>
      <c r="S4957" s="850"/>
      <c r="T4957" s="850"/>
      <c r="U4957" s="850"/>
      <c r="V4957" s="850"/>
      <c r="W4957" s="851"/>
    </row>
    <row r="4958" spans="2:31" s="256" customFormat="1" ht="20.100000000000001" customHeight="1" x14ac:dyDescent="0.15">
      <c r="B4958" s="860"/>
      <c r="C4958" s="830"/>
      <c r="D4958" s="844"/>
      <c r="E4958" s="845"/>
      <c r="F4958" s="849"/>
      <c r="G4958" s="850"/>
      <c r="H4958" s="850"/>
      <c r="I4958" s="850"/>
      <c r="J4958" s="850"/>
      <c r="K4958" s="850"/>
      <c r="L4958" s="851"/>
      <c r="M4958" s="860"/>
      <c r="N4958" s="830"/>
      <c r="O4958" s="844"/>
      <c r="P4958" s="845"/>
      <c r="Q4958" s="849"/>
      <c r="R4958" s="850"/>
      <c r="S4958" s="850"/>
      <c r="T4958" s="850"/>
      <c r="U4958" s="850"/>
      <c r="V4958" s="850"/>
      <c r="W4958" s="851"/>
    </row>
    <row r="4959" spans="2:31" s="256" customFormat="1" ht="17.100000000000001" customHeight="1" x14ac:dyDescent="0.15">
      <c r="B4959" s="574" t="s">
        <v>566</v>
      </c>
      <c r="C4959" s="574" t="s">
        <v>3</v>
      </c>
      <c r="D4959" s="842" t="s">
        <v>331</v>
      </c>
      <c r="E4959" s="843"/>
      <c r="F4959" s="849"/>
      <c r="G4959" s="850"/>
      <c r="H4959" s="850"/>
      <c r="I4959" s="850"/>
      <c r="J4959" s="850"/>
      <c r="K4959" s="850"/>
      <c r="L4959" s="851"/>
      <c r="M4959" s="574" t="s">
        <v>566</v>
      </c>
      <c r="N4959" s="574" t="s">
        <v>3</v>
      </c>
      <c r="O4959" s="842" t="s">
        <v>534</v>
      </c>
      <c r="P4959" s="843"/>
      <c r="Q4959" s="849"/>
      <c r="R4959" s="850"/>
      <c r="S4959" s="850"/>
      <c r="T4959" s="850"/>
      <c r="U4959" s="850"/>
      <c r="V4959" s="850"/>
      <c r="W4959" s="851"/>
      <c r="AA4959" s="257"/>
      <c r="AB4959" s="257"/>
      <c r="AC4959" s="257"/>
      <c r="AD4959" s="257"/>
      <c r="AE4959" s="257"/>
    </row>
    <row r="4960" spans="2:31" s="256" customFormat="1" ht="17.100000000000001" customHeight="1" x14ac:dyDescent="0.15">
      <c r="B4960" s="574"/>
      <c r="C4960" s="574"/>
      <c r="D4960" s="844"/>
      <c r="E4960" s="845"/>
      <c r="F4960" s="849"/>
      <c r="G4960" s="850"/>
      <c r="H4960" s="850"/>
      <c r="I4960" s="850"/>
      <c r="J4960" s="850"/>
      <c r="K4960" s="850"/>
      <c r="L4960" s="851"/>
      <c r="M4960" s="574"/>
      <c r="N4960" s="574"/>
      <c r="O4960" s="844"/>
      <c r="P4960" s="845"/>
      <c r="Q4960" s="849"/>
      <c r="R4960" s="850"/>
      <c r="S4960" s="850"/>
      <c r="T4960" s="850"/>
      <c r="U4960" s="850"/>
      <c r="V4960" s="850"/>
      <c r="W4960" s="851"/>
      <c r="AA4960" s="257"/>
      <c r="AB4960" s="257"/>
      <c r="AC4960" s="257"/>
      <c r="AD4960" s="257"/>
      <c r="AE4960" s="257"/>
    </row>
    <row r="4961" spans="2:31" s="256" customFormat="1" ht="17.100000000000001" customHeight="1" x14ac:dyDescent="0.15">
      <c r="B4961" s="574"/>
      <c r="C4961" s="574" t="s">
        <v>4</v>
      </c>
      <c r="D4961" s="842" t="s">
        <v>354</v>
      </c>
      <c r="E4961" s="843"/>
      <c r="F4961" s="849"/>
      <c r="G4961" s="850"/>
      <c r="H4961" s="850"/>
      <c r="I4961" s="850"/>
      <c r="J4961" s="850"/>
      <c r="K4961" s="850"/>
      <c r="L4961" s="851"/>
      <c r="M4961" s="574"/>
      <c r="N4961" s="574" t="s">
        <v>4</v>
      </c>
      <c r="O4961" s="842" t="s">
        <v>485</v>
      </c>
      <c r="P4961" s="843"/>
      <c r="Q4961" s="849"/>
      <c r="R4961" s="850"/>
      <c r="S4961" s="850"/>
      <c r="T4961" s="850"/>
      <c r="U4961" s="850"/>
      <c r="V4961" s="850"/>
      <c r="W4961" s="851"/>
      <c r="AA4961" s="257"/>
      <c r="AB4961" s="257"/>
      <c r="AC4961" s="257"/>
      <c r="AD4961" s="257"/>
      <c r="AE4961" s="257"/>
    </row>
    <row r="4962" spans="2:31" s="256" customFormat="1" ht="17.100000000000001" customHeight="1" x14ac:dyDescent="0.15">
      <c r="B4962" s="574"/>
      <c r="C4962" s="574"/>
      <c r="D4962" s="844"/>
      <c r="E4962" s="845"/>
      <c r="F4962" s="849"/>
      <c r="G4962" s="850"/>
      <c r="H4962" s="850"/>
      <c r="I4962" s="850"/>
      <c r="J4962" s="850"/>
      <c r="K4962" s="850"/>
      <c r="L4962" s="851"/>
      <c r="M4962" s="574"/>
      <c r="N4962" s="574"/>
      <c r="O4962" s="844"/>
      <c r="P4962" s="845"/>
      <c r="Q4962" s="849"/>
      <c r="R4962" s="850"/>
      <c r="S4962" s="850"/>
      <c r="T4962" s="850"/>
      <c r="U4962" s="850"/>
      <c r="V4962" s="850"/>
      <c r="W4962" s="851"/>
      <c r="AA4962" s="257"/>
      <c r="AB4962" s="257"/>
      <c r="AC4962" s="257"/>
      <c r="AD4962" s="257"/>
      <c r="AE4962" s="257"/>
    </row>
    <row r="4963" spans="2:31" s="256" customFormat="1" ht="17.100000000000001" customHeight="1" x14ac:dyDescent="0.15">
      <c r="B4963" s="522" t="s">
        <v>5</v>
      </c>
      <c r="C4963" s="524"/>
      <c r="D4963" s="827" t="s">
        <v>332</v>
      </c>
      <c r="E4963" s="828"/>
      <c r="F4963" s="849"/>
      <c r="G4963" s="850"/>
      <c r="H4963" s="850"/>
      <c r="I4963" s="850"/>
      <c r="J4963" s="850"/>
      <c r="K4963" s="850"/>
      <c r="L4963" s="851"/>
      <c r="M4963" s="522" t="s">
        <v>5</v>
      </c>
      <c r="N4963" s="524"/>
      <c r="O4963" s="827" t="s">
        <v>332</v>
      </c>
      <c r="P4963" s="828"/>
      <c r="Q4963" s="849"/>
      <c r="R4963" s="850"/>
      <c r="S4963" s="850"/>
      <c r="T4963" s="850"/>
      <c r="U4963" s="850"/>
      <c r="V4963" s="850"/>
      <c r="W4963" s="851"/>
      <c r="AA4963" s="257"/>
      <c r="AB4963" s="257"/>
      <c r="AC4963" s="257"/>
      <c r="AD4963" s="257"/>
      <c r="AE4963" s="257"/>
    </row>
    <row r="4964" spans="2:31" s="256" customFormat="1" ht="17.100000000000001" customHeight="1" x14ac:dyDescent="0.15">
      <c r="B4964" s="522" t="s">
        <v>6</v>
      </c>
      <c r="C4964" s="524"/>
      <c r="D4964" s="844" t="s">
        <v>532</v>
      </c>
      <c r="E4964" s="845"/>
      <c r="F4964" s="849"/>
      <c r="G4964" s="850"/>
      <c r="H4964" s="850"/>
      <c r="I4964" s="850"/>
      <c r="J4964" s="850"/>
      <c r="K4964" s="850"/>
      <c r="L4964" s="851"/>
      <c r="M4964" s="522" t="s">
        <v>6</v>
      </c>
      <c r="N4964" s="524"/>
      <c r="O4964" s="844" t="s">
        <v>338</v>
      </c>
      <c r="P4964" s="845"/>
      <c r="Q4964" s="849"/>
      <c r="R4964" s="850"/>
      <c r="S4964" s="850"/>
      <c r="T4964" s="850"/>
      <c r="U4964" s="850"/>
      <c r="V4964" s="850"/>
      <c r="W4964" s="851"/>
    </row>
    <row r="4965" spans="2:31" s="256" customFormat="1" ht="17.100000000000001" customHeight="1" x14ac:dyDescent="0.15">
      <c r="B4965" s="562" t="s">
        <v>29</v>
      </c>
      <c r="C4965" s="831" t="s">
        <v>267</v>
      </c>
      <c r="D4965" s="832"/>
      <c r="E4965" s="260"/>
      <c r="F4965" s="849"/>
      <c r="G4965" s="850"/>
      <c r="H4965" s="850"/>
      <c r="I4965" s="850"/>
      <c r="J4965" s="850"/>
      <c r="K4965" s="850"/>
      <c r="L4965" s="851"/>
      <c r="M4965" s="562" t="s">
        <v>29</v>
      </c>
      <c r="N4965" s="831" t="s">
        <v>267</v>
      </c>
      <c r="O4965" s="832"/>
      <c r="P4965" s="260"/>
      <c r="Q4965" s="849"/>
      <c r="R4965" s="850"/>
      <c r="S4965" s="850"/>
      <c r="T4965" s="850"/>
      <c r="U4965" s="850"/>
      <c r="V4965" s="850"/>
      <c r="W4965" s="851"/>
    </row>
    <row r="4966" spans="2:31" s="256" customFormat="1" ht="17.100000000000001" customHeight="1" x14ac:dyDescent="0.15">
      <c r="B4966" s="565"/>
      <c r="C4966" s="831" t="s">
        <v>268</v>
      </c>
      <c r="D4966" s="832"/>
      <c r="E4966" s="261" t="s">
        <v>551</v>
      </c>
      <c r="F4966" s="852"/>
      <c r="G4966" s="853"/>
      <c r="H4966" s="853"/>
      <c r="I4966" s="853"/>
      <c r="J4966" s="853"/>
      <c r="K4966" s="853"/>
      <c r="L4966" s="854"/>
      <c r="M4966" s="565"/>
      <c r="N4966" s="831" t="s">
        <v>268</v>
      </c>
      <c r="O4966" s="832"/>
      <c r="P4966" s="261" t="s">
        <v>551</v>
      </c>
      <c r="Q4966" s="852"/>
      <c r="R4966" s="853"/>
      <c r="S4966" s="853"/>
      <c r="T4966" s="853"/>
      <c r="U4966" s="853"/>
      <c r="V4966" s="853"/>
      <c r="W4966" s="854"/>
    </row>
    <row r="4967" spans="2:31" s="256" customFormat="1" ht="17.100000000000001" customHeight="1" x14ac:dyDescent="0.15">
      <c r="B4967" s="522" t="s">
        <v>7</v>
      </c>
      <c r="C4967" s="523"/>
      <c r="D4967" s="524"/>
      <c r="E4967" s="833" t="s">
        <v>1398</v>
      </c>
      <c r="F4967" s="857"/>
      <c r="G4967" s="857"/>
      <c r="H4967" s="857"/>
      <c r="I4967" s="857"/>
      <c r="J4967" s="857"/>
      <c r="K4967" s="857"/>
      <c r="L4967" s="858"/>
      <c r="M4967" s="522" t="s">
        <v>7</v>
      </c>
      <c r="N4967" s="523"/>
      <c r="O4967" s="524"/>
      <c r="P4967" s="833" t="s">
        <v>1186</v>
      </c>
      <c r="Q4967" s="834"/>
      <c r="R4967" s="834"/>
      <c r="S4967" s="834"/>
      <c r="T4967" s="834"/>
      <c r="U4967" s="834"/>
      <c r="V4967" s="834"/>
      <c r="W4967" s="835"/>
    </row>
    <row r="4968" spans="2:31" s="256" customFormat="1" ht="17.100000000000001" customHeight="1" x14ac:dyDescent="0.15">
      <c r="B4968" s="522" t="s">
        <v>46</v>
      </c>
      <c r="C4968" s="523"/>
      <c r="D4968" s="524"/>
      <c r="E4968" s="813" t="s">
        <v>1412</v>
      </c>
      <c r="F4968" s="814"/>
      <c r="G4968" s="814"/>
      <c r="H4968" s="855"/>
      <c r="I4968" s="855"/>
      <c r="J4968" s="855"/>
      <c r="K4968" s="855"/>
      <c r="L4968" s="856"/>
      <c r="M4968" s="522" t="s">
        <v>46</v>
      </c>
      <c r="N4968" s="523"/>
      <c r="O4968" s="524"/>
      <c r="P4968" s="813" t="s">
        <v>1315</v>
      </c>
      <c r="Q4968" s="814"/>
      <c r="R4968" s="814"/>
      <c r="S4968" s="814"/>
      <c r="T4968" s="814"/>
      <c r="U4968" s="814"/>
      <c r="V4968" s="814"/>
      <c r="W4968" s="815"/>
    </row>
    <row r="4969" spans="2:31" s="256" customFormat="1" ht="17.100000000000001" customHeight="1" x14ac:dyDescent="0.15">
      <c r="B4969" s="522" t="s">
        <v>270</v>
      </c>
      <c r="C4969" s="523"/>
      <c r="D4969" s="524"/>
      <c r="E4969" s="813" t="s">
        <v>516</v>
      </c>
      <c r="F4969" s="814"/>
      <c r="G4969" s="814"/>
      <c r="H4969" s="855"/>
      <c r="I4969" s="855"/>
      <c r="J4969" s="855"/>
      <c r="K4969" s="855"/>
      <c r="L4969" s="856"/>
      <c r="M4969" s="522" t="s">
        <v>270</v>
      </c>
      <c r="N4969" s="523"/>
      <c r="O4969" s="524"/>
      <c r="P4969" s="813" t="s">
        <v>516</v>
      </c>
      <c r="Q4969" s="814"/>
      <c r="R4969" s="814"/>
      <c r="S4969" s="814"/>
      <c r="T4969" s="814"/>
      <c r="U4969" s="814"/>
      <c r="V4969" s="814"/>
      <c r="W4969" s="815"/>
    </row>
    <row r="4970" spans="2:31" s="256" customFormat="1" ht="17.100000000000001" customHeight="1" x14ac:dyDescent="0.15">
      <c r="B4970" s="522" t="s">
        <v>289</v>
      </c>
      <c r="C4970" s="523"/>
      <c r="D4970" s="524"/>
      <c r="E4970" s="813" t="s">
        <v>555</v>
      </c>
      <c r="F4970" s="814"/>
      <c r="G4970" s="814"/>
      <c r="H4970" s="816" t="s">
        <v>8</v>
      </c>
      <c r="I4970" s="817"/>
      <c r="J4970" s="818"/>
      <c r="K4970" s="819"/>
      <c r="L4970" s="820"/>
      <c r="M4970" s="522" t="s">
        <v>289</v>
      </c>
      <c r="N4970" s="523"/>
      <c r="O4970" s="524"/>
      <c r="P4970" s="862" t="s">
        <v>552</v>
      </c>
      <c r="Q4970" s="863"/>
      <c r="R4970" s="864"/>
      <c r="S4970" s="816" t="s">
        <v>8</v>
      </c>
      <c r="T4970" s="817"/>
      <c r="U4970" s="818"/>
      <c r="V4970" s="819"/>
      <c r="W4970" s="820"/>
    </row>
    <row r="4971" spans="2:31" s="256" customFormat="1" ht="17.100000000000001" customHeight="1" x14ac:dyDescent="0.15">
      <c r="B4971" s="565" t="s">
        <v>567</v>
      </c>
      <c r="C4971" s="566"/>
      <c r="D4971" s="836" t="s">
        <v>1770</v>
      </c>
      <c r="E4971" s="837"/>
      <c r="F4971" s="837"/>
      <c r="G4971" s="837"/>
      <c r="H4971" s="837"/>
      <c r="I4971" s="837"/>
      <c r="J4971" s="837"/>
      <c r="K4971" s="837"/>
      <c r="L4971" s="838"/>
      <c r="M4971" s="865" t="s">
        <v>567</v>
      </c>
      <c r="N4971" s="866"/>
      <c r="O4971" s="821" t="s">
        <v>1109</v>
      </c>
      <c r="P4971" s="822"/>
      <c r="Q4971" s="822"/>
      <c r="R4971" s="822"/>
      <c r="S4971" s="822"/>
      <c r="T4971" s="822"/>
      <c r="U4971" s="822"/>
      <c r="V4971" s="822"/>
      <c r="W4971" s="823"/>
    </row>
    <row r="4972" spans="2:31" s="256" customFormat="1" ht="20.100000000000001" customHeight="1" x14ac:dyDescent="0.15">
      <c r="B4972" s="861" t="s">
        <v>564</v>
      </c>
      <c r="C4972" s="839" t="s">
        <v>565</v>
      </c>
      <c r="D4972" s="883" t="s">
        <v>828</v>
      </c>
      <c r="E4972" s="884"/>
      <c r="F4972" s="846"/>
      <c r="G4972" s="847"/>
      <c r="H4972" s="847"/>
      <c r="I4972" s="847"/>
      <c r="J4972" s="847"/>
      <c r="K4972" s="847"/>
      <c r="L4972" s="848"/>
      <c r="M4972" s="861" t="s">
        <v>564</v>
      </c>
      <c r="N4972" s="839" t="s">
        <v>565</v>
      </c>
      <c r="O4972" s="883" t="s">
        <v>828</v>
      </c>
      <c r="P4972" s="884"/>
      <c r="Q4972" s="846"/>
      <c r="R4972" s="847"/>
      <c r="S4972" s="847"/>
      <c r="T4972" s="847"/>
      <c r="U4972" s="847"/>
      <c r="V4972" s="847"/>
      <c r="W4972" s="848"/>
    </row>
    <row r="4973" spans="2:31" s="256" customFormat="1" ht="20.100000000000001" customHeight="1" x14ac:dyDescent="0.15">
      <c r="B4973" s="859"/>
      <c r="C4973" s="830"/>
      <c r="D4973" s="880"/>
      <c r="E4973" s="881"/>
      <c r="F4973" s="849"/>
      <c r="G4973" s="850"/>
      <c r="H4973" s="850"/>
      <c r="I4973" s="850"/>
      <c r="J4973" s="850"/>
      <c r="K4973" s="850"/>
      <c r="L4973" s="851"/>
      <c r="M4973" s="859"/>
      <c r="N4973" s="830"/>
      <c r="O4973" s="880"/>
      <c r="P4973" s="881"/>
      <c r="Q4973" s="849"/>
      <c r="R4973" s="850"/>
      <c r="S4973" s="850"/>
      <c r="T4973" s="850"/>
      <c r="U4973" s="850"/>
      <c r="V4973" s="850"/>
      <c r="W4973" s="851"/>
    </row>
    <row r="4974" spans="2:31" s="256" customFormat="1" ht="20.100000000000001" customHeight="1" x14ac:dyDescent="0.15">
      <c r="B4974" s="859"/>
      <c r="C4974" s="839" t="s">
        <v>2</v>
      </c>
      <c r="D4974" s="842">
        <v>1</v>
      </c>
      <c r="E4974" s="843"/>
      <c r="F4974" s="849"/>
      <c r="G4974" s="850"/>
      <c r="H4974" s="850"/>
      <c r="I4974" s="850"/>
      <c r="J4974" s="850"/>
      <c r="K4974" s="850"/>
      <c r="L4974" s="851"/>
      <c r="M4974" s="859"/>
      <c r="N4974" s="839" t="s">
        <v>2</v>
      </c>
      <c r="O4974" s="842">
        <v>2</v>
      </c>
      <c r="P4974" s="843"/>
      <c r="Q4974" s="849"/>
      <c r="R4974" s="850"/>
      <c r="S4974" s="850"/>
      <c r="T4974" s="850"/>
      <c r="U4974" s="850"/>
      <c r="V4974" s="850"/>
      <c r="W4974" s="851"/>
    </row>
    <row r="4975" spans="2:31" s="256" customFormat="1" ht="20.100000000000001" customHeight="1" x14ac:dyDescent="0.15">
      <c r="B4975" s="860"/>
      <c r="C4975" s="830"/>
      <c r="D4975" s="844"/>
      <c r="E4975" s="845"/>
      <c r="F4975" s="849"/>
      <c r="G4975" s="850"/>
      <c r="H4975" s="850"/>
      <c r="I4975" s="850"/>
      <c r="J4975" s="850"/>
      <c r="K4975" s="850"/>
      <c r="L4975" s="851"/>
      <c r="M4975" s="860"/>
      <c r="N4975" s="830"/>
      <c r="O4975" s="844"/>
      <c r="P4975" s="845"/>
      <c r="Q4975" s="849"/>
      <c r="R4975" s="850"/>
      <c r="S4975" s="850"/>
      <c r="T4975" s="850"/>
      <c r="U4975" s="850"/>
      <c r="V4975" s="850"/>
      <c r="W4975" s="851"/>
    </row>
    <row r="4976" spans="2:31" s="256" customFormat="1" ht="17.100000000000001" customHeight="1" x14ac:dyDescent="0.15">
      <c r="B4976" s="574" t="s">
        <v>566</v>
      </c>
      <c r="C4976" s="574" t="s">
        <v>3</v>
      </c>
      <c r="D4976" s="842" t="s">
        <v>534</v>
      </c>
      <c r="E4976" s="843"/>
      <c r="F4976" s="849"/>
      <c r="G4976" s="850"/>
      <c r="H4976" s="850"/>
      <c r="I4976" s="850"/>
      <c r="J4976" s="850"/>
      <c r="K4976" s="850"/>
      <c r="L4976" s="851"/>
      <c r="M4976" s="574" t="s">
        <v>566</v>
      </c>
      <c r="N4976" s="574" t="s">
        <v>3</v>
      </c>
      <c r="O4976" s="842" t="s">
        <v>534</v>
      </c>
      <c r="P4976" s="843"/>
      <c r="Q4976" s="849"/>
      <c r="R4976" s="850"/>
      <c r="S4976" s="850"/>
      <c r="T4976" s="850"/>
      <c r="U4976" s="850"/>
      <c r="V4976" s="850"/>
      <c r="W4976" s="851"/>
    </row>
    <row r="4977" spans="2:31" s="256" customFormat="1" ht="17.100000000000001" customHeight="1" x14ac:dyDescent="0.15">
      <c r="B4977" s="574"/>
      <c r="C4977" s="574"/>
      <c r="D4977" s="844"/>
      <c r="E4977" s="845"/>
      <c r="F4977" s="849"/>
      <c r="G4977" s="850"/>
      <c r="H4977" s="850"/>
      <c r="I4977" s="850"/>
      <c r="J4977" s="850"/>
      <c r="K4977" s="850"/>
      <c r="L4977" s="851"/>
      <c r="M4977" s="574"/>
      <c r="N4977" s="574"/>
      <c r="O4977" s="844"/>
      <c r="P4977" s="845"/>
      <c r="Q4977" s="849"/>
      <c r="R4977" s="850"/>
      <c r="S4977" s="850"/>
      <c r="T4977" s="850"/>
      <c r="U4977" s="850"/>
      <c r="V4977" s="850"/>
      <c r="W4977" s="851"/>
    </row>
    <row r="4978" spans="2:31" s="256" customFormat="1" ht="17.100000000000001" customHeight="1" x14ac:dyDescent="0.15">
      <c r="B4978" s="574"/>
      <c r="C4978" s="574" t="s">
        <v>4</v>
      </c>
      <c r="D4978" s="842" t="s">
        <v>486</v>
      </c>
      <c r="E4978" s="843"/>
      <c r="F4978" s="849"/>
      <c r="G4978" s="850"/>
      <c r="H4978" s="850"/>
      <c r="I4978" s="850"/>
      <c r="J4978" s="850"/>
      <c r="K4978" s="850"/>
      <c r="L4978" s="851"/>
      <c r="M4978" s="574"/>
      <c r="N4978" s="574" t="s">
        <v>4</v>
      </c>
      <c r="O4978" s="842" t="s">
        <v>486</v>
      </c>
      <c r="P4978" s="843"/>
      <c r="Q4978" s="849"/>
      <c r="R4978" s="850"/>
      <c r="S4978" s="850"/>
      <c r="T4978" s="850"/>
      <c r="U4978" s="850"/>
      <c r="V4978" s="850"/>
      <c r="W4978" s="851"/>
    </row>
    <row r="4979" spans="2:31" s="256" customFormat="1" ht="17.100000000000001" customHeight="1" x14ac:dyDescent="0.15">
      <c r="B4979" s="574"/>
      <c r="C4979" s="574"/>
      <c r="D4979" s="844"/>
      <c r="E4979" s="845"/>
      <c r="F4979" s="849"/>
      <c r="G4979" s="850"/>
      <c r="H4979" s="850"/>
      <c r="I4979" s="850"/>
      <c r="J4979" s="850"/>
      <c r="K4979" s="850"/>
      <c r="L4979" s="851"/>
      <c r="M4979" s="574"/>
      <c r="N4979" s="574"/>
      <c r="O4979" s="844"/>
      <c r="P4979" s="845"/>
      <c r="Q4979" s="849"/>
      <c r="R4979" s="850"/>
      <c r="S4979" s="850"/>
      <c r="T4979" s="850"/>
      <c r="U4979" s="850"/>
      <c r="V4979" s="850"/>
      <c r="W4979" s="851"/>
    </row>
    <row r="4980" spans="2:31" s="256" customFormat="1" ht="17.100000000000001" customHeight="1" x14ac:dyDescent="0.15">
      <c r="B4980" s="522" t="s">
        <v>5</v>
      </c>
      <c r="C4980" s="524"/>
      <c r="D4980" s="827" t="s">
        <v>332</v>
      </c>
      <c r="E4980" s="828"/>
      <c r="F4980" s="849"/>
      <c r="G4980" s="850"/>
      <c r="H4980" s="850"/>
      <c r="I4980" s="850"/>
      <c r="J4980" s="850"/>
      <c r="K4980" s="850"/>
      <c r="L4980" s="851"/>
      <c r="M4980" s="522" t="s">
        <v>5</v>
      </c>
      <c r="N4980" s="524"/>
      <c r="O4980" s="827" t="s">
        <v>332</v>
      </c>
      <c r="P4980" s="828"/>
      <c r="Q4980" s="849"/>
      <c r="R4980" s="850"/>
      <c r="S4980" s="850"/>
      <c r="T4980" s="850"/>
      <c r="U4980" s="850"/>
      <c r="V4980" s="850"/>
      <c r="W4980" s="851"/>
    </row>
    <row r="4981" spans="2:31" s="256" customFormat="1" ht="17.100000000000001" customHeight="1" x14ac:dyDescent="0.15">
      <c r="B4981" s="522" t="s">
        <v>6</v>
      </c>
      <c r="C4981" s="524"/>
      <c r="D4981" s="844" t="s">
        <v>338</v>
      </c>
      <c r="E4981" s="845"/>
      <c r="F4981" s="849"/>
      <c r="G4981" s="850"/>
      <c r="H4981" s="850"/>
      <c r="I4981" s="850"/>
      <c r="J4981" s="850"/>
      <c r="K4981" s="850"/>
      <c r="L4981" s="851"/>
      <c r="M4981" s="522" t="s">
        <v>6</v>
      </c>
      <c r="N4981" s="524"/>
      <c r="O4981" s="844" t="s">
        <v>338</v>
      </c>
      <c r="P4981" s="845"/>
      <c r="Q4981" s="849"/>
      <c r="R4981" s="850"/>
      <c r="S4981" s="850"/>
      <c r="T4981" s="850"/>
      <c r="U4981" s="850"/>
      <c r="V4981" s="850"/>
      <c r="W4981" s="851"/>
    </row>
    <row r="4982" spans="2:31" s="256" customFormat="1" ht="17.100000000000001" customHeight="1" x14ac:dyDescent="0.15">
      <c r="B4982" s="562" t="s">
        <v>29</v>
      </c>
      <c r="C4982" s="831" t="s">
        <v>267</v>
      </c>
      <c r="D4982" s="832"/>
      <c r="E4982" s="260"/>
      <c r="F4982" s="849"/>
      <c r="G4982" s="850"/>
      <c r="H4982" s="850"/>
      <c r="I4982" s="850"/>
      <c r="J4982" s="850"/>
      <c r="K4982" s="850"/>
      <c r="L4982" s="851"/>
      <c r="M4982" s="562" t="s">
        <v>29</v>
      </c>
      <c r="N4982" s="831" t="s">
        <v>267</v>
      </c>
      <c r="O4982" s="832"/>
      <c r="P4982" s="260"/>
      <c r="Q4982" s="849"/>
      <c r="R4982" s="850"/>
      <c r="S4982" s="850"/>
      <c r="T4982" s="850"/>
      <c r="U4982" s="850"/>
      <c r="V4982" s="850"/>
      <c r="W4982" s="851"/>
    </row>
    <row r="4983" spans="2:31" s="256" customFormat="1" ht="17.100000000000001" customHeight="1" x14ac:dyDescent="0.15">
      <c r="B4983" s="565"/>
      <c r="C4983" s="831" t="s">
        <v>268</v>
      </c>
      <c r="D4983" s="832"/>
      <c r="E4983" s="261" t="s">
        <v>551</v>
      </c>
      <c r="F4983" s="852"/>
      <c r="G4983" s="853"/>
      <c r="H4983" s="853"/>
      <c r="I4983" s="853"/>
      <c r="J4983" s="853"/>
      <c r="K4983" s="853"/>
      <c r="L4983" s="854"/>
      <c r="M4983" s="565"/>
      <c r="N4983" s="831" t="s">
        <v>268</v>
      </c>
      <c r="O4983" s="832"/>
      <c r="P4983" s="261" t="s">
        <v>551</v>
      </c>
      <c r="Q4983" s="852"/>
      <c r="R4983" s="853"/>
      <c r="S4983" s="853"/>
      <c r="T4983" s="853"/>
      <c r="U4983" s="853"/>
      <c r="V4983" s="853"/>
      <c r="W4983" s="854"/>
    </row>
    <row r="4984" spans="2:31" s="256" customFormat="1" ht="17.100000000000001" customHeight="1" x14ac:dyDescent="0.15">
      <c r="B4984" s="522" t="s">
        <v>7</v>
      </c>
      <c r="C4984" s="523"/>
      <c r="D4984" s="524"/>
      <c r="E4984" s="833" t="s">
        <v>1170</v>
      </c>
      <c r="F4984" s="834"/>
      <c r="G4984" s="834"/>
      <c r="H4984" s="834"/>
      <c r="I4984" s="834"/>
      <c r="J4984" s="834"/>
      <c r="K4984" s="834"/>
      <c r="L4984" s="835"/>
      <c r="M4984" s="522" t="s">
        <v>7</v>
      </c>
      <c r="N4984" s="523"/>
      <c r="O4984" s="524"/>
      <c r="P4984" s="833" t="s">
        <v>1186</v>
      </c>
      <c r="Q4984" s="834"/>
      <c r="R4984" s="834"/>
      <c r="S4984" s="834"/>
      <c r="T4984" s="834"/>
      <c r="U4984" s="834"/>
      <c r="V4984" s="834"/>
      <c r="W4984" s="835"/>
    </row>
    <row r="4985" spans="2:31" s="256" customFormat="1" ht="17.100000000000001" customHeight="1" x14ac:dyDescent="0.15">
      <c r="B4985" s="522" t="s">
        <v>46</v>
      </c>
      <c r="C4985" s="523"/>
      <c r="D4985" s="524"/>
      <c r="E4985" s="813" t="s">
        <v>1218</v>
      </c>
      <c r="F4985" s="814"/>
      <c r="G4985" s="814"/>
      <c r="H4985" s="814"/>
      <c r="I4985" s="814"/>
      <c r="J4985" s="814"/>
      <c r="K4985" s="814"/>
      <c r="L4985" s="815"/>
      <c r="M4985" s="522" t="s">
        <v>46</v>
      </c>
      <c r="N4985" s="523"/>
      <c r="O4985" s="524"/>
      <c r="P4985" s="813" t="s">
        <v>1607</v>
      </c>
      <c r="Q4985" s="814"/>
      <c r="R4985" s="814"/>
      <c r="S4985" s="814"/>
      <c r="T4985" s="814"/>
      <c r="U4985" s="814"/>
      <c r="V4985" s="814"/>
      <c r="W4985" s="815"/>
    </row>
    <row r="4986" spans="2:31" s="256" customFormat="1" ht="17.100000000000001" customHeight="1" x14ac:dyDescent="0.15">
      <c r="B4986" s="522" t="s">
        <v>270</v>
      </c>
      <c r="C4986" s="523"/>
      <c r="D4986" s="524"/>
      <c r="E4986" s="813" t="s">
        <v>516</v>
      </c>
      <c r="F4986" s="814"/>
      <c r="G4986" s="814"/>
      <c r="H4986" s="814"/>
      <c r="I4986" s="814"/>
      <c r="J4986" s="814"/>
      <c r="K4986" s="814"/>
      <c r="L4986" s="815"/>
      <c r="M4986" s="522" t="s">
        <v>270</v>
      </c>
      <c r="N4986" s="523"/>
      <c r="O4986" s="524"/>
      <c r="P4986" s="813" t="s">
        <v>516</v>
      </c>
      <c r="Q4986" s="814"/>
      <c r="R4986" s="814"/>
      <c r="S4986" s="814"/>
      <c r="T4986" s="814"/>
      <c r="U4986" s="814"/>
      <c r="V4986" s="814"/>
      <c r="W4986" s="815"/>
    </row>
    <row r="4987" spans="2:31" s="256" customFormat="1" ht="17.100000000000001" customHeight="1" x14ac:dyDescent="0.15">
      <c r="B4987" s="522" t="s">
        <v>289</v>
      </c>
      <c r="C4987" s="523"/>
      <c r="D4987" s="524"/>
      <c r="E4987" s="862" t="s">
        <v>552</v>
      </c>
      <c r="F4987" s="863"/>
      <c r="G4987" s="864"/>
      <c r="H4987" s="816" t="s">
        <v>8</v>
      </c>
      <c r="I4987" s="817"/>
      <c r="J4987" s="818"/>
      <c r="K4987" s="819"/>
      <c r="L4987" s="820"/>
      <c r="M4987" s="522" t="s">
        <v>289</v>
      </c>
      <c r="N4987" s="523"/>
      <c r="O4987" s="524"/>
      <c r="P4987" s="862" t="s">
        <v>552</v>
      </c>
      <c r="Q4987" s="863"/>
      <c r="R4987" s="864"/>
      <c r="S4987" s="816" t="s">
        <v>8</v>
      </c>
      <c r="T4987" s="817"/>
      <c r="U4987" s="818"/>
      <c r="V4987" s="819"/>
      <c r="W4987" s="820"/>
    </row>
    <row r="4988" spans="2:31" s="256" customFormat="1" ht="17.100000000000001" customHeight="1" x14ac:dyDescent="0.15">
      <c r="B4988" s="865" t="s">
        <v>567</v>
      </c>
      <c r="C4988" s="866"/>
      <c r="D4988" s="821" t="s">
        <v>1109</v>
      </c>
      <c r="E4988" s="822"/>
      <c r="F4988" s="822"/>
      <c r="G4988" s="822"/>
      <c r="H4988" s="822"/>
      <c r="I4988" s="822"/>
      <c r="J4988" s="822"/>
      <c r="K4988" s="822"/>
      <c r="L4988" s="823"/>
      <c r="M4988" s="865" t="s">
        <v>567</v>
      </c>
      <c r="N4988" s="866"/>
      <c r="O4988" s="821" t="s">
        <v>1109</v>
      </c>
      <c r="P4988" s="822"/>
      <c r="Q4988" s="822"/>
      <c r="R4988" s="822"/>
      <c r="S4988" s="822"/>
      <c r="T4988" s="822"/>
      <c r="U4988" s="822"/>
      <c r="V4988" s="822"/>
      <c r="W4988" s="823"/>
    </row>
    <row r="4989" spans="2:31" ht="15" customHeight="1" x14ac:dyDescent="0.15">
      <c r="B4989" s="263"/>
      <c r="C4989" s="824" t="s">
        <v>568</v>
      </c>
      <c r="D4989" s="825"/>
      <c r="E4989" s="825"/>
      <c r="F4989" s="825"/>
      <c r="G4989" s="825"/>
      <c r="H4989" s="825"/>
      <c r="I4989" s="825"/>
      <c r="J4989" s="825"/>
      <c r="K4989" s="825"/>
      <c r="L4989" s="825"/>
      <c r="M4989" s="263"/>
      <c r="N4989" s="263" t="s">
        <v>569</v>
      </c>
      <c r="O4989" s="263"/>
      <c r="P4989" s="263"/>
      <c r="Q4989" s="263"/>
      <c r="R4989" s="263"/>
      <c r="S4989" s="263"/>
      <c r="T4989" s="263"/>
      <c r="U4989" s="263"/>
      <c r="V4989" s="263"/>
      <c r="W4989" s="263"/>
      <c r="AA4989" s="256"/>
      <c r="AB4989" s="256"/>
      <c r="AC4989" s="256"/>
      <c r="AD4989" s="256"/>
      <c r="AE4989" s="256"/>
    </row>
    <row r="4990" spans="2:31" ht="15" customHeight="1" x14ac:dyDescent="0.15">
      <c r="B4990" s="263"/>
      <c r="C4990" s="826"/>
      <c r="D4990" s="826"/>
      <c r="E4990" s="826"/>
      <c r="F4990" s="826"/>
      <c r="G4990" s="826"/>
      <c r="H4990" s="826"/>
      <c r="I4990" s="826"/>
      <c r="J4990" s="826"/>
      <c r="K4990" s="826"/>
      <c r="L4990" s="826"/>
      <c r="M4990" s="263"/>
      <c r="N4990" s="263" t="s">
        <v>570</v>
      </c>
      <c r="O4990" s="263"/>
      <c r="P4990" s="263"/>
      <c r="Q4990" s="263"/>
      <c r="R4990" s="263"/>
      <c r="S4990" s="263"/>
      <c r="T4990" s="263"/>
      <c r="U4990" s="263"/>
      <c r="V4990" s="263"/>
      <c r="W4990" s="263"/>
      <c r="AA4990" s="256"/>
      <c r="AB4990" s="256"/>
      <c r="AC4990" s="256"/>
      <c r="AD4990" s="256"/>
      <c r="AE4990" s="256"/>
    </row>
    <row r="4991" spans="2:31" ht="15" customHeight="1" x14ac:dyDescent="0.15">
      <c r="C4991" s="263" t="s">
        <v>571</v>
      </c>
      <c r="N4991" s="264" t="s">
        <v>517</v>
      </c>
      <c r="O4991" s="264"/>
      <c r="P4991" s="264"/>
      <c r="Q4991" s="264"/>
      <c r="R4991" s="264"/>
      <c r="S4991" s="264"/>
      <c r="T4991" s="264"/>
      <c r="U4991" s="264"/>
      <c r="V4991" s="264"/>
      <c r="AA4991" s="256"/>
      <c r="AB4991" s="256"/>
      <c r="AC4991" s="256"/>
      <c r="AD4991" s="256"/>
      <c r="AE4991" s="256"/>
    </row>
    <row r="4992" spans="2:31" ht="15" customHeight="1" x14ac:dyDescent="0.15">
      <c r="C4992" s="263" t="s">
        <v>573</v>
      </c>
      <c r="N4992" s="264" t="s">
        <v>572</v>
      </c>
      <c r="O4992" s="264"/>
      <c r="P4992" s="264"/>
      <c r="Q4992" s="264"/>
      <c r="R4992" s="264"/>
      <c r="S4992" s="264"/>
      <c r="T4992" s="264"/>
      <c r="U4992" s="264"/>
      <c r="V4992" s="264"/>
      <c r="AA4992" s="256"/>
      <c r="AB4992" s="256"/>
      <c r="AC4992" s="256"/>
      <c r="AD4992" s="256"/>
      <c r="AE4992" s="256"/>
    </row>
    <row r="4993" spans="2:31" x14ac:dyDescent="0.15">
      <c r="C4993" s="264" t="s">
        <v>542</v>
      </c>
      <c r="N4993" s="264" t="s">
        <v>450</v>
      </c>
      <c r="O4993" s="264"/>
      <c r="P4993" s="264"/>
      <c r="Q4993" s="264"/>
      <c r="R4993" s="264"/>
      <c r="S4993" s="264"/>
      <c r="T4993" s="264"/>
      <c r="U4993" s="264"/>
      <c r="V4993" s="264"/>
      <c r="AA4993" s="256"/>
      <c r="AB4993" s="256"/>
      <c r="AC4993" s="256"/>
      <c r="AD4993" s="256"/>
      <c r="AE4993" s="256"/>
    </row>
    <row r="4994" spans="2:31" x14ac:dyDescent="0.15">
      <c r="N4994" s="264"/>
      <c r="AA4994" s="256"/>
      <c r="AB4994" s="256"/>
      <c r="AC4994" s="256"/>
      <c r="AD4994" s="256"/>
      <c r="AE4994" s="256"/>
    </row>
    <row r="4995" spans="2:31" x14ac:dyDescent="0.15">
      <c r="N4995" s="264"/>
      <c r="AA4995" s="256"/>
      <c r="AB4995" s="256"/>
      <c r="AC4995" s="256"/>
      <c r="AD4995" s="256"/>
      <c r="AE4995" s="256"/>
    </row>
    <row r="4996" spans="2:31" ht="9" customHeight="1" x14ac:dyDescent="0.15">
      <c r="AA4996" s="256"/>
      <c r="AB4996" s="256"/>
      <c r="AC4996" s="256"/>
      <c r="AD4996" s="256"/>
      <c r="AE4996" s="256"/>
    </row>
    <row r="4997" spans="2:31" s="256" customFormat="1" ht="22.5" customHeight="1" x14ac:dyDescent="0.15">
      <c r="B4997" s="867" t="s">
        <v>563</v>
      </c>
      <c r="C4997" s="867"/>
      <c r="D4997" s="867"/>
      <c r="E4997" s="867"/>
      <c r="F4997" s="867"/>
      <c r="G4997" s="867"/>
      <c r="H4997" s="867"/>
      <c r="I4997" s="867"/>
      <c r="J4997" s="867"/>
      <c r="K4997" s="867"/>
      <c r="L4997" s="867"/>
      <c r="M4997" s="867"/>
      <c r="N4997" s="867"/>
      <c r="O4997" s="867"/>
      <c r="P4997" s="867"/>
      <c r="Q4997" s="867"/>
      <c r="R4997" s="867"/>
      <c r="S4997" s="867"/>
      <c r="T4997" s="867"/>
      <c r="U4997" s="867"/>
      <c r="V4997" s="867"/>
      <c r="W4997" s="867"/>
      <c r="Y4997" s="242" t="s">
        <v>551</v>
      </c>
    </row>
    <row r="4998" spans="2:31" s="256" customFormat="1" ht="20.100000000000001" customHeight="1" x14ac:dyDescent="0.15">
      <c r="B4998" s="258" t="s">
        <v>27</v>
      </c>
      <c r="C4998" s="258"/>
      <c r="D4998" s="868" t="str">
        <f>D4953</f>
        <v>ミネトンネル</v>
      </c>
      <c r="E4998" s="868"/>
      <c r="F4998" s="868"/>
      <c r="G4998" s="868"/>
      <c r="H4998" s="869" t="s">
        <v>28</v>
      </c>
      <c r="I4998" s="869"/>
      <c r="J4998" s="870" t="str">
        <f>J4953</f>
        <v>一般国道　316号</v>
      </c>
      <c r="K4998" s="870"/>
      <c r="L4998" s="870"/>
      <c r="M4998" s="871" t="s">
        <v>255</v>
      </c>
      <c r="N4998" s="871"/>
      <c r="O4998" s="871"/>
      <c r="P4998" s="872" t="str">
        <f>P4953</f>
        <v>株式会社ニュージェック</v>
      </c>
      <c r="Q4998" s="872"/>
      <c r="R4998" s="872"/>
      <c r="S4998" s="562" t="s">
        <v>220</v>
      </c>
      <c r="T4998" s="564"/>
      <c r="U4998" s="873">
        <f>U4953</f>
        <v>44294</v>
      </c>
      <c r="V4998" s="874"/>
      <c r="W4998" s="875"/>
      <c r="Y4998" s="242" t="s">
        <v>554</v>
      </c>
    </row>
    <row r="4999" spans="2:31" s="256" customFormat="1" ht="20.100000000000001" customHeight="1" x14ac:dyDescent="0.15">
      <c r="B4999" s="259" t="s">
        <v>0</v>
      </c>
      <c r="C4999" s="259"/>
      <c r="D4999" s="879" t="str">
        <f>D4954</f>
        <v>美祢トンネル</v>
      </c>
      <c r="E4999" s="879"/>
      <c r="F4999" s="879"/>
      <c r="G4999" s="879"/>
      <c r="H4999" s="541" t="s">
        <v>1</v>
      </c>
      <c r="I4999" s="541"/>
      <c r="J4999" s="870" t="str">
        <f>J4954</f>
        <v>宇部土木建築事務所</v>
      </c>
      <c r="K4999" s="870"/>
      <c r="L4999" s="870"/>
      <c r="M4999" s="871" t="s">
        <v>256</v>
      </c>
      <c r="N4999" s="871"/>
      <c r="O4999" s="871"/>
      <c r="P4999" s="872" t="str">
        <f>P4954</f>
        <v>石村　勝伸</v>
      </c>
      <c r="Q4999" s="872"/>
      <c r="R4999" s="872"/>
      <c r="S4999" s="705"/>
      <c r="T4999" s="706"/>
      <c r="U4999" s="876"/>
      <c r="V4999" s="877"/>
      <c r="W4999" s="878"/>
      <c r="Y4999" s="242" t="s">
        <v>54</v>
      </c>
    </row>
    <row r="5000" spans="2:31" s="256" customFormat="1" ht="20.100000000000001" customHeight="1" x14ac:dyDescent="0.15">
      <c r="B5000" s="861" t="s">
        <v>564</v>
      </c>
      <c r="C5000" s="839" t="s">
        <v>565</v>
      </c>
      <c r="D5000" s="883" t="s">
        <v>828</v>
      </c>
      <c r="E5000" s="884"/>
      <c r="F5000" s="846"/>
      <c r="G5000" s="847"/>
      <c r="H5000" s="847"/>
      <c r="I5000" s="847"/>
      <c r="J5000" s="847"/>
      <c r="K5000" s="847"/>
      <c r="L5000" s="848"/>
      <c r="M5000" s="861" t="s">
        <v>564</v>
      </c>
      <c r="N5000" s="839" t="s">
        <v>565</v>
      </c>
      <c r="O5000" s="883" t="s">
        <v>828</v>
      </c>
      <c r="P5000" s="884"/>
      <c r="Q5000" s="846"/>
      <c r="R5000" s="847"/>
      <c r="S5000" s="847"/>
      <c r="T5000" s="847"/>
      <c r="U5000" s="847"/>
      <c r="V5000" s="847"/>
      <c r="W5000" s="848"/>
      <c r="Y5000" s="242" t="s">
        <v>55</v>
      </c>
    </row>
    <row r="5001" spans="2:31" s="256" customFormat="1" ht="20.100000000000001" customHeight="1" x14ac:dyDescent="0.15">
      <c r="B5001" s="859"/>
      <c r="C5001" s="830"/>
      <c r="D5001" s="880"/>
      <c r="E5001" s="881"/>
      <c r="F5001" s="849"/>
      <c r="G5001" s="850"/>
      <c r="H5001" s="850"/>
      <c r="I5001" s="850"/>
      <c r="J5001" s="850"/>
      <c r="K5001" s="850"/>
      <c r="L5001" s="851"/>
      <c r="M5001" s="859"/>
      <c r="N5001" s="830"/>
      <c r="O5001" s="880"/>
      <c r="P5001" s="881"/>
      <c r="Q5001" s="849"/>
      <c r="R5001" s="850"/>
      <c r="S5001" s="850"/>
      <c r="T5001" s="850"/>
      <c r="U5001" s="850"/>
      <c r="V5001" s="850"/>
      <c r="W5001" s="851"/>
    </row>
    <row r="5002" spans="2:31" s="256" customFormat="1" ht="20.100000000000001" customHeight="1" x14ac:dyDescent="0.15">
      <c r="B5002" s="859"/>
      <c r="C5002" s="839" t="s">
        <v>2</v>
      </c>
      <c r="D5002" s="842">
        <v>3</v>
      </c>
      <c r="E5002" s="843"/>
      <c r="F5002" s="849"/>
      <c r="G5002" s="850"/>
      <c r="H5002" s="850"/>
      <c r="I5002" s="850"/>
      <c r="J5002" s="850"/>
      <c r="K5002" s="850"/>
      <c r="L5002" s="851"/>
      <c r="M5002" s="859"/>
      <c r="N5002" s="839" t="s">
        <v>2</v>
      </c>
      <c r="O5002" s="842">
        <v>4</v>
      </c>
      <c r="P5002" s="843"/>
      <c r="Q5002" s="849"/>
      <c r="R5002" s="850"/>
      <c r="S5002" s="850"/>
      <c r="T5002" s="850"/>
      <c r="U5002" s="850"/>
      <c r="V5002" s="850"/>
      <c r="W5002" s="851"/>
    </row>
    <row r="5003" spans="2:31" s="256" customFormat="1" ht="20.100000000000001" customHeight="1" x14ac:dyDescent="0.15">
      <c r="B5003" s="860"/>
      <c r="C5003" s="830"/>
      <c r="D5003" s="844"/>
      <c r="E5003" s="845"/>
      <c r="F5003" s="849"/>
      <c r="G5003" s="850"/>
      <c r="H5003" s="850"/>
      <c r="I5003" s="850"/>
      <c r="J5003" s="850"/>
      <c r="K5003" s="850"/>
      <c r="L5003" s="851"/>
      <c r="M5003" s="860"/>
      <c r="N5003" s="830"/>
      <c r="O5003" s="844"/>
      <c r="P5003" s="845"/>
      <c r="Q5003" s="849"/>
      <c r="R5003" s="850"/>
      <c r="S5003" s="850"/>
      <c r="T5003" s="850"/>
      <c r="U5003" s="850"/>
      <c r="V5003" s="850"/>
      <c r="W5003" s="851"/>
    </row>
    <row r="5004" spans="2:31" s="256" customFormat="1" ht="17.100000000000001" customHeight="1" x14ac:dyDescent="0.15">
      <c r="B5004" s="574" t="s">
        <v>566</v>
      </c>
      <c r="C5004" s="574" t="s">
        <v>3</v>
      </c>
      <c r="D5004" s="842" t="s">
        <v>534</v>
      </c>
      <c r="E5004" s="843"/>
      <c r="F5004" s="849"/>
      <c r="G5004" s="850"/>
      <c r="H5004" s="850"/>
      <c r="I5004" s="850"/>
      <c r="J5004" s="850"/>
      <c r="K5004" s="850"/>
      <c r="L5004" s="851"/>
      <c r="M5004" s="574" t="s">
        <v>566</v>
      </c>
      <c r="N5004" s="574" t="s">
        <v>3</v>
      </c>
      <c r="O5004" s="842" t="s">
        <v>534</v>
      </c>
      <c r="P5004" s="843"/>
      <c r="Q5004" s="849"/>
      <c r="R5004" s="850"/>
      <c r="S5004" s="850"/>
      <c r="T5004" s="850"/>
      <c r="U5004" s="850"/>
      <c r="V5004" s="850"/>
      <c r="W5004" s="851"/>
      <c r="AA5004" s="257"/>
      <c r="AB5004" s="257"/>
      <c r="AC5004" s="257"/>
      <c r="AD5004" s="257"/>
      <c r="AE5004" s="257"/>
    </row>
    <row r="5005" spans="2:31" s="256" customFormat="1" ht="17.100000000000001" customHeight="1" x14ac:dyDescent="0.15">
      <c r="B5005" s="574"/>
      <c r="C5005" s="574"/>
      <c r="D5005" s="844"/>
      <c r="E5005" s="845"/>
      <c r="F5005" s="849"/>
      <c r="G5005" s="850"/>
      <c r="H5005" s="850"/>
      <c r="I5005" s="850"/>
      <c r="J5005" s="850"/>
      <c r="K5005" s="850"/>
      <c r="L5005" s="851"/>
      <c r="M5005" s="574"/>
      <c r="N5005" s="574"/>
      <c r="O5005" s="844"/>
      <c r="P5005" s="845"/>
      <c r="Q5005" s="849"/>
      <c r="R5005" s="850"/>
      <c r="S5005" s="850"/>
      <c r="T5005" s="850"/>
      <c r="U5005" s="850"/>
      <c r="V5005" s="850"/>
      <c r="W5005" s="851"/>
      <c r="AA5005" s="257"/>
      <c r="AB5005" s="257"/>
      <c r="AC5005" s="257"/>
      <c r="AD5005" s="257"/>
      <c r="AE5005" s="257"/>
    </row>
    <row r="5006" spans="2:31" s="256" customFormat="1" ht="17.100000000000001" customHeight="1" x14ac:dyDescent="0.15">
      <c r="B5006" s="574"/>
      <c r="C5006" s="574" t="s">
        <v>4</v>
      </c>
      <c r="D5006" s="842" t="s">
        <v>486</v>
      </c>
      <c r="E5006" s="843"/>
      <c r="F5006" s="849"/>
      <c r="G5006" s="850"/>
      <c r="H5006" s="850"/>
      <c r="I5006" s="850"/>
      <c r="J5006" s="850"/>
      <c r="K5006" s="850"/>
      <c r="L5006" s="851"/>
      <c r="M5006" s="574"/>
      <c r="N5006" s="574" t="s">
        <v>4</v>
      </c>
      <c r="O5006" s="842" t="s">
        <v>486</v>
      </c>
      <c r="P5006" s="843"/>
      <c r="Q5006" s="849"/>
      <c r="R5006" s="850"/>
      <c r="S5006" s="850"/>
      <c r="T5006" s="850"/>
      <c r="U5006" s="850"/>
      <c r="V5006" s="850"/>
      <c r="W5006" s="851"/>
      <c r="AA5006" s="257"/>
      <c r="AB5006" s="257"/>
      <c r="AC5006" s="257"/>
      <c r="AD5006" s="257"/>
      <c r="AE5006" s="257"/>
    </row>
    <row r="5007" spans="2:31" s="256" customFormat="1" ht="17.100000000000001" customHeight="1" x14ac:dyDescent="0.15">
      <c r="B5007" s="574"/>
      <c r="C5007" s="574"/>
      <c r="D5007" s="844"/>
      <c r="E5007" s="845"/>
      <c r="F5007" s="849"/>
      <c r="G5007" s="850"/>
      <c r="H5007" s="850"/>
      <c r="I5007" s="850"/>
      <c r="J5007" s="850"/>
      <c r="K5007" s="850"/>
      <c r="L5007" s="851"/>
      <c r="M5007" s="574"/>
      <c r="N5007" s="574"/>
      <c r="O5007" s="844"/>
      <c r="P5007" s="845"/>
      <c r="Q5007" s="849"/>
      <c r="R5007" s="850"/>
      <c r="S5007" s="850"/>
      <c r="T5007" s="850"/>
      <c r="U5007" s="850"/>
      <c r="V5007" s="850"/>
      <c r="W5007" s="851"/>
      <c r="AA5007" s="257"/>
      <c r="AB5007" s="257"/>
      <c r="AC5007" s="257"/>
      <c r="AD5007" s="257"/>
      <c r="AE5007" s="257"/>
    </row>
    <row r="5008" spans="2:31" s="256" customFormat="1" ht="17.100000000000001" customHeight="1" x14ac:dyDescent="0.15">
      <c r="B5008" s="522" t="s">
        <v>5</v>
      </c>
      <c r="C5008" s="524"/>
      <c r="D5008" s="827" t="s">
        <v>332</v>
      </c>
      <c r="E5008" s="828"/>
      <c r="F5008" s="849"/>
      <c r="G5008" s="850"/>
      <c r="H5008" s="850"/>
      <c r="I5008" s="850"/>
      <c r="J5008" s="850"/>
      <c r="K5008" s="850"/>
      <c r="L5008" s="851"/>
      <c r="M5008" s="522" t="s">
        <v>5</v>
      </c>
      <c r="N5008" s="524"/>
      <c r="O5008" s="827" t="s">
        <v>332</v>
      </c>
      <c r="P5008" s="828"/>
      <c r="Q5008" s="849"/>
      <c r="R5008" s="850"/>
      <c r="S5008" s="850"/>
      <c r="T5008" s="850"/>
      <c r="U5008" s="850"/>
      <c r="V5008" s="850"/>
      <c r="W5008" s="851"/>
      <c r="AA5008" s="257"/>
      <c r="AB5008" s="257"/>
      <c r="AC5008" s="257"/>
      <c r="AD5008" s="257"/>
      <c r="AE5008" s="257"/>
    </row>
    <row r="5009" spans="2:23" s="256" customFormat="1" ht="17.100000000000001" customHeight="1" x14ac:dyDescent="0.15">
      <c r="B5009" s="522" t="s">
        <v>6</v>
      </c>
      <c r="C5009" s="524"/>
      <c r="D5009" s="844" t="s">
        <v>532</v>
      </c>
      <c r="E5009" s="845"/>
      <c r="F5009" s="849"/>
      <c r="G5009" s="850"/>
      <c r="H5009" s="850"/>
      <c r="I5009" s="850"/>
      <c r="J5009" s="850"/>
      <c r="K5009" s="850"/>
      <c r="L5009" s="851"/>
      <c r="M5009" s="522" t="s">
        <v>6</v>
      </c>
      <c r="N5009" s="524"/>
      <c r="O5009" s="844" t="s">
        <v>532</v>
      </c>
      <c r="P5009" s="845"/>
      <c r="Q5009" s="849"/>
      <c r="R5009" s="850"/>
      <c r="S5009" s="850"/>
      <c r="T5009" s="850"/>
      <c r="U5009" s="850"/>
      <c r="V5009" s="850"/>
      <c r="W5009" s="851"/>
    </row>
    <row r="5010" spans="2:23" s="256" customFormat="1" ht="17.100000000000001" customHeight="1" x14ac:dyDescent="0.15">
      <c r="B5010" s="562" t="s">
        <v>29</v>
      </c>
      <c r="C5010" s="831" t="s">
        <v>267</v>
      </c>
      <c r="D5010" s="832"/>
      <c r="E5010" s="260"/>
      <c r="F5010" s="849"/>
      <c r="G5010" s="850"/>
      <c r="H5010" s="850"/>
      <c r="I5010" s="850"/>
      <c r="J5010" s="850"/>
      <c r="K5010" s="850"/>
      <c r="L5010" s="851"/>
      <c r="M5010" s="562" t="s">
        <v>29</v>
      </c>
      <c r="N5010" s="831" t="s">
        <v>267</v>
      </c>
      <c r="O5010" s="832"/>
      <c r="P5010" s="260" t="s">
        <v>554</v>
      </c>
      <c r="Q5010" s="849"/>
      <c r="R5010" s="850"/>
      <c r="S5010" s="850"/>
      <c r="T5010" s="850"/>
      <c r="U5010" s="850"/>
      <c r="V5010" s="850"/>
      <c r="W5010" s="851"/>
    </row>
    <row r="5011" spans="2:23" s="256" customFormat="1" ht="17.100000000000001" customHeight="1" x14ac:dyDescent="0.15">
      <c r="B5011" s="565"/>
      <c r="C5011" s="831" t="s">
        <v>268</v>
      </c>
      <c r="D5011" s="832"/>
      <c r="E5011" s="261" t="s">
        <v>554</v>
      </c>
      <c r="F5011" s="852"/>
      <c r="G5011" s="853"/>
      <c r="H5011" s="853"/>
      <c r="I5011" s="853"/>
      <c r="J5011" s="853"/>
      <c r="K5011" s="853"/>
      <c r="L5011" s="854"/>
      <c r="M5011" s="565"/>
      <c r="N5011" s="831" t="s">
        <v>268</v>
      </c>
      <c r="O5011" s="832"/>
      <c r="P5011" s="261" t="s">
        <v>551</v>
      </c>
      <c r="Q5011" s="852"/>
      <c r="R5011" s="853"/>
      <c r="S5011" s="853"/>
      <c r="T5011" s="853"/>
      <c r="U5011" s="853"/>
      <c r="V5011" s="853"/>
      <c r="W5011" s="854"/>
    </row>
    <row r="5012" spans="2:23" s="256" customFormat="1" ht="17.100000000000001" customHeight="1" x14ac:dyDescent="0.15">
      <c r="B5012" s="522" t="s">
        <v>7</v>
      </c>
      <c r="C5012" s="523"/>
      <c r="D5012" s="524"/>
      <c r="E5012" s="813" t="s">
        <v>1124</v>
      </c>
      <c r="F5012" s="814"/>
      <c r="G5012" s="814"/>
      <c r="H5012" s="814"/>
      <c r="I5012" s="814"/>
      <c r="J5012" s="814"/>
      <c r="K5012" s="814"/>
      <c r="L5012" s="815"/>
      <c r="M5012" s="522" t="s">
        <v>7</v>
      </c>
      <c r="N5012" s="523"/>
      <c r="O5012" s="524"/>
      <c r="P5012" s="813" t="s">
        <v>1608</v>
      </c>
      <c r="Q5012" s="814"/>
      <c r="R5012" s="814"/>
      <c r="S5012" s="814"/>
      <c r="T5012" s="814"/>
      <c r="U5012" s="814"/>
      <c r="V5012" s="814"/>
      <c r="W5012" s="815"/>
    </row>
    <row r="5013" spans="2:23" s="256" customFormat="1" ht="17.100000000000001" customHeight="1" x14ac:dyDescent="0.15">
      <c r="B5013" s="522" t="s">
        <v>46</v>
      </c>
      <c r="C5013" s="523"/>
      <c r="D5013" s="524"/>
      <c r="E5013" s="813" t="s">
        <v>516</v>
      </c>
      <c r="F5013" s="814"/>
      <c r="G5013" s="814"/>
      <c r="H5013" s="855"/>
      <c r="I5013" s="855"/>
      <c r="J5013" s="855"/>
      <c r="K5013" s="855"/>
      <c r="L5013" s="856"/>
      <c r="M5013" s="522" t="s">
        <v>46</v>
      </c>
      <c r="N5013" s="523"/>
      <c r="O5013" s="524"/>
      <c r="P5013" s="813" t="s">
        <v>516</v>
      </c>
      <c r="Q5013" s="814"/>
      <c r="R5013" s="814"/>
      <c r="S5013" s="855"/>
      <c r="T5013" s="855"/>
      <c r="U5013" s="855"/>
      <c r="V5013" s="855"/>
      <c r="W5013" s="856"/>
    </row>
    <row r="5014" spans="2:23" s="256" customFormat="1" ht="17.100000000000001" customHeight="1" x14ac:dyDescent="0.15">
      <c r="B5014" s="522" t="s">
        <v>270</v>
      </c>
      <c r="C5014" s="523"/>
      <c r="D5014" s="524"/>
      <c r="E5014" s="813" t="s">
        <v>516</v>
      </c>
      <c r="F5014" s="814"/>
      <c r="G5014" s="814"/>
      <c r="H5014" s="855"/>
      <c r="I5014" s="855"/>
      <c r="J5014" s="855"/>
      <c r="K5014" s="855"/>
      <c r="L5014" s="856"/>
      <c r="M5014" s="522" t="s">
        <v>270</v>
      </c>
      <c r="N5014" s="523"/>
      <c r="O5014" s="524"/>
      <c r="P5014" s="813" t="s">
        <v>516</v>
      </c>
      <c r="Q5014" s="814"/>
      <c r="R5014" s="814"/>
      <c r="S5014" s="855"/>
      <c r="T5014" s="855"/>
      <c r="U5014" s="855"/>
      <c r="V5014" s="855"/>
      <c r="W5014" s="856"/>
    </row>
    <row r="5015" spans="2:23" s="256" customFormat="1" ht="17.100000000000001" customHeight="1" x14ac:dyDescent="0.15">
      <c r="B5015" s="522" t="s">
        <v>289</v>
      </c>
      <c r="C5015" s="523"/>
      <c r="D5015" s="524"/>
      <c r="E5015" s="813" t="s">
        <v>555</v>
      </c>
      <c r="F5015" s="814"/>
      <c r="G5015" s="814"/>
      <c r="H5015" s="816" t="s">
        <v>8</v>
      </c>
      <c r="I5015" s="817"/>
      <c r="J5015" s="818"/>
      <c r="K5015" s="819"/>
      <c r="L5015" s="820"/>
      <c r="M5015" s="522" t="s">
        <v>289</v>
      </c>
      <c r="N5015" s="523"/>
      <c r="O5015" s="524"/>
      <c r="P5015" s="813" t="s">
        <v>555</v>
      </c>
      <c r="Q5015" s="814"/>
      <c r="R5015" s="814"/>
      <c r="S5015" s="816" t="s">
        <v>8</v>
      </c>
      <c r="T5015" s="817"/>
      <c r="U5015" s="818"/>
      <c r="V5015" s="819"/>
      <c r="W5015" s="820"/>
    </row>
    <row r="5016" spans="2:23" s="256" customFormat="1" ht="17.100000000000001" customHeight="1" x14ac:dyDescent="0.15">
      <c r="B5016" s="522" t="s">
        <v>567</v>
      </c>
      <c r="C5016" s="523"/>
      <c r="D5016" s="821" t="s">
        <v>1503</v>
      </c>
      <c r="E5016" s="822"/>
      <c r="F5016" s="822"/>
      <c r="G5016" s="822"/>
      <c r="H5016" s="822"/>
      <c r="I5016" s="822"/>
      <c r="J5016" s="822"/>
      <c r="K5016" s="822"/>
      <c r="L5016" s="823"/>
      <c r="M5016" s="522" t="s">
        <v>567</v>
      </c>
      <c r="N5016" s="523"/>
      <c r="O5016" s="821" t="s">
        <v>1609</v>
      </c>
      <c r="P5016" s="822"/>
      <c r="Q5016" s="822"/>
      <c r="R5016" s="822"/>
      <c r="S5016" s="822"/>
      <c r="T5016" s="822"/>
      <c r="U5016" s="822"/>
      <c r="V5016" s="822"/>
      <c r="W5016" s="823"/>
    </row>
    <row r="5017" spans="2:23" s="256" customFormat="1" ht="20.100000000000001" customHeight="1" x14ac:dyDescent="0.15">
      <c r="B5017" s="861" t="s">
        <v>564</v>
      </c>
      <c r="C5017" s="839" t="s">
        <v>565</v>
      </c>
      <c r="D5017" s="883" t="s">
        <v>829</v>
      </c>
      <c r="E5017" s="884"/>
      <c r="F5017" s="846"/>
      <c r="G5017" s="847"/>
      <c r="H5017" s="847"/>
      <c r="I5017" s="847"/>
      <c r="J5017" s="847"/>
      <c r="K5017" s="847"/>
      <c r="L5017" s="848"/>
      <c r="M5017" s="861" t="s">
        <v>564</v>
      </c>
      <c r="N5017" s="839" t="s">
        <v>565</v>
      </c>
      <c r="O5017" s="883" t="s">
        <v>829</v>
      </c>
      <c r="P5017" s="884"/>
      <c r="Q5017" s="846"/>
      <c r="R5017" s="847"/>
      <c r="S5017" s="847"/>
      <c r="T5017" s="847"/>
      <c r="U5017" s="847"/>
      <c r="V5017" s="847"/>
      <c r="W5017" s="848"/>
    </row>
    <row r="5018" spans="2:23" s="256" customFormat="1" ht="20.100000000000001" customHeight="1" x14ac:dyDescent="0.15">
      <c r="B5018" s="859"/>
      <c r="C5018" s="830"/>
      <c r="D5018" s="880"/>
      <c r="E5018" s="881"/>
      <c r="F5018" s="849"/>
      <c r="G5018" s="850"/>
      <c r="H5018" s="850"/>
      <c r="I5018" s="850"/>
      <c r="J5018" s="850"/>
      <c r="K5018" s="850"/>
      <c r="L5018" s="851"/>
      <c r="M5018" s="859"/>
      <c r="N5018" s="830"/>
      <c r="O5018" s="880"/>
      <c r="P5018" s="881"/>
      <c r="Q5018" s="849"/>
      <c r="R5018" s="850"/>
      <c r="S5018" s="850"/>
      <c r="T5018" s="850"/>
      <c r="U5018" s="850"/>
      <c r="V5018" s="850"/>
      <c r="W5018" s="851"/>
    </row>
    <row r="5019" spans="2:23" s="256" customFormat="1" ht="20.100000000000001" customHeight="1" x14ac:dyDescent="0.15">
      <c r="B5019" s="859"/>
      <c r="C5019" s="839" t="s">
        <v>2</v>
      </c>
      <c r="D5019" s="842">
        <v>1</v>
      </c>
      <c r="E5019" s="843"/>
      <c r="F5019" s="849"/>
      <c r="G5019" s="850"/>
      <c r="H5019" s="850"/>
      <c r="I5019" s="850"/>
      <c r="J5019" s="850"/>
      <c r="K5019" s="850"/>
      <c r="L5019" s="851"/>
      <c r="M5019" s="859"/>
      <c r="N5019" s="839" t="s">
        <v>2</v>
      </c>
      <c r="O5019" s="842">
        <v>2</v>
      </c>
      <c r="P5019" s="843"/>
      <c r="Q5019" s="849"/>
      <c r="R5019" s="850"/>
      <c r="S5019" s="850"/>
      <c r="T5019" s="850"/>
      <c r="U5019" s="850"/>
      <c r="V5019" s="850"/>
      <c r="W5019" s="851"/>
    </row>
    <row r="5020" spans="2:23" s="256" customFormat="1" ht="20.100000000000001" customHeight="1" x14ac:dyDescent="0.15">
      <c r="B5020" s="860"/>
      <c r="C5020" s="830"/>
      <c r="D5020" s="844"/>
      <c r="E5020" s="845"/>
      <c r="F5020" s="849"/>
      <c r="G5020" s="850"/>
      <c r="H5020" s="850"/>
      <c r="I5020" s="850"/>
      <c r="J5020" s="850"/>
      <c r="K5020" s="850"/>
      <c r="L5020" s="851"/>
      <c r="M5020" s="860"/>
      <c r="N5020" s="830"/>
      <c r="O5020" s="844"/>
      <c r="P5020" s="845"/>
      <c r="Q5020" s="849"/>
      <c r="R5020" s="850"/>
      <c r="S5020" s="850"/>
      <c r="T5020" s="850"/>
      <c r="U5020" s="850"/>
      <c r="V5020" s="850"/>
      <c r="W5020" s="851"/>
    </row>
    <row r="5021" spans="2:23" s="256" customFormat="1" ht="17.100000000000001" customHeight="1" x14ac:dyDescent="0.15">
      <c r="B5021" s="574" t="s">
        <v>566</v>
      </c>
      <c r="C5021" s="574" t="s">
        <v>3</v>
      </c>
      <c r="D5021" s="842" t="s">
        <v>534</v>
      </c>
      <c r="E5021" s="843"/>
      <c r="F5021" s="849"/>
      <c r="G5021" s="850"/>
      <c r="H5021" s="850"/>
      <c r="I5021" s="850"/>
      <c r="J5021" s="850"/>
      <c r="K5021" s="850"/>
      <c r="L5021" s="851"/>
      <c r="M5021" s="574" t="s">
        <v>566</v>
      </c>
      <c r="N5021" s="574" t="s">
        <v>3</v>
      </c>
      <c r="O5021" s="842" t="s">
        <v>534</v>
      </c>
      <c r="P5021" s="843"/>
      <c r="Q5021" s="849"/>
      <c r="R5021" s="850"/>
      <c r="S5021" s="850"/>
      <c r="T5021" s="850"/>
      <c r="U5021" s="850"/>
      <c r="V5021" s="850"/>
      <c r="W5021" s="851"/>
    </row>
    <row r="5022" spans="2:23" s="256" customFormat="1" ht="17.100000000000001" customHeight="1" x14ac:dyDescent="0.15">
      <c r="B5022" s="574"/>
      <c r="C5022" s="574"/>
      <c r="D5022" s="844"/>
      <c r="E5022" s="845"/>
      <c r="F5022" s="849"/>
      <c r="G5022" s="850"/>
      <c r="H5022" s="850"/>
      <c r="I5022" s="850"/>
      <c r="J5022" s="850"/>
      <c r="K5022" s="850"/>
      <c r="L5022" s="851"/>
      <c r="M5022" s="574"/>
      <c r="N5022" s="574"/>
      <c r="O5022" s="844"/>
      <c r="P5022" s="845"/>
      <c r="Q5022" s="849"/>
      <c r="R5022" s="850"/>
      <c r="S5022" s="850"/>
      <c r="T5022" s="850"/>
      <c r="U5022" s="850"/>
      <c r="V5022" s="850"/>
      <c r="W5022" s="851"/>
    </row>
    <row r="5023" spans="2:23" s="256" customFormat="1" ht="17.100000000000001" customHeight="1" x14ac:dyDescent="0.15">
      <c r="B5023" s="574"/>
      <c r="C5023" s="574" t="s">
        <v>4</v>
      </c>
      <c r="D5023" s="842" t="s">
        <v>486</v>
      </c>
      <c r="E5023" s="843"/>
      <c r="F5023" s="849"/>
      <c r="G5023" s="850"/>
      <c r="H5023" s="850"/>
      <c r="I5023" s="850"/>
      <c r="J5023" s="850"/>
      <c r="K5023" s="850"/>
      <c r="L5023" s="851"/>
      <c r="M5023" s="574"/>
      <c r="N5023" s="574" t="s">
        <v>4</v>
      </c>
      <c r="O5023" s="842" t="s">
        <v>486</v>
      </c>
      <c r="P5023" s="843"/>
      <c r="Q5023" s="849"/>
      <c r="R5023" s="850"/>
      <c r="S5023" s="850"/>
      <c r="T5023" s="850"/>
      <c r="U5023" s="850"/>
      <c r="V5023" s="850"/>
      <c r="W5023" s="851"/>
    </row>
    <row r="5024" spans="2:23" s="256" customFormat="1" ht="17.100000000000001" customHeight="1" x14ac:dyDescent="0.15">
      <c r="B5024" s="574"/>
      <c r="C5024" s="574"/>
      <c r="D5024" s="844"/>
      <c r="E5024" s="845"/>
      <c r="F5024" s="849"/>
      <c r="G5024" s="850"/>
      <c r="H5024" s="850"/>
      <c r="I5024" s="850"/>
      <c r="J5024" s="850"/>
      <c r="K5024" s="850"/>
      <c r="L5024" s="851"/>
      <c r="M5024" s="574"/>
      <c r="N5024" s="574"/>
      <c r="O5024" s="844"/>
      <c r="P5024" s="845"/>
      <c r="Q5024" s="849"/>
      <c r="R5024" s="850"/>
      <c r="S5024" s="850"/>
      <c r="T5024" s="850"/>
      <c r="U5024" s="850"/>
      <c r="V5024" s="850"/>
      <c r="W5024" s="851"/>
    </row>
    <row r="5025" spans="2:31" s="256" customFormat="1" ht="17.100000000000001" customHeight="1" x14ac:dyDescent="0.15">
      <c r="B5025" s="522" t="s">
        <v>5</v>
      </c>
      <c r="C5025" s="524"/>
      <c r="D5025" s="827" t="s">
        <v>332</v>
      </c>
      <c r="E5025" s="828"/>
      <c r="F5025" s="849"/>
      <c r="G5025" s="850"/>
      <c r="H5025" s="850"/>
      <c r="I5025" s="850"/>
      <c r="J5025" s="850"/>
      <c r="K5025" s="850"/>
      <c r="L5025" s="851"/>
      <c r="M5025" s="522" t="s">
        <v>5</v>
      </c>
      <c r="N5025" s="524"/>
      <c r="O5025" s="827" t="s">
        <v>332</v>
      </c>
      <c r="P5025" s="828"/>
      <c r="Q5025" s="849"/>
      <c r="R5025" s="850"/>
      <c r="S5025" s="850"/>
      <c r="T5025" s="850"/>
      <c r="U5025" s="850"/>
      <c r="V5025" s="850"/>
      <c r="W5025" s="851"/>
    </row>
    <row r="5026" spans="2:31" s="256" customFormat="1" ht="17.100000000000001" customHeight="1" x14ac:dyDescent="0.15">
      <c r="B5026" s="522" t="s">
        <v>6</v>
      </c>
      <c r="C5026" s="524"/>
      <c r="D5026" s="844" t="s">
        <v>338</v>
      </c>
      <c r="E5026" s="845"/>
      <c r="F5026" s="849"/>
      <c r="G5026" s="850"/>
      <c r="H5026" s="850"/>
      <c r="I5026" s="850"/>
      <c r="J5026" s="850"/>
      <c r="K5026" s="850"/>
      <c r="L5026" s="851"/>
      <c r="M5026" s="522" t="s">
        <v>6</v>
      </c>
      <c r="N5026" s="524"/>
      <c r="O5026" s="844" t="s">
        <v>532</v>
      </c>
      <c r="P5026" s="845"/>
      <c r="Q5026" s="849"/>
      <c r="R5026" s="850"/>
      <c r="S5026" s="850"/>
      <c r="T5026" s="850"/>
      <c r="U5026" s="850"/>
      <c r="V5026" s="850"/>
      <c r="W5026" s="851"/>
    </row>
    <row r="5027" spans="2:31" s="256" customFormat="1" ht="17.100000000000001" customHeight="1" x14ac:dyDescent="0.15">
      <c r="B5027" s="562" t="s">
        <v>29</v>
      </c>
      <c r="C5027" s="831" t="s">
        <v>267</v>
      </c>
      <c r="D5027" s="832"/>
      <c r="E5027" s="260"/>
      <c r="F5027" s="849"/>
      <c r="G5027" s="850"/>
      <c r="H5027" s="850"/>
      <c r="I5027" s="850"/>
      <c r="J5027" s="850"/>
      <c r="K5027" s="850"/>
      <c r="L5027" s="851"/>
      <c r="M5027" s="562" t="s">
        <v>29</v>
      </c>
      <c r="N5027" s="831" t="s">
        <v>267</v>
      </c>
      <c r="O5027" s="832"/>
      <c r="P5027" s="260"/>
      <c r="Q5027" s="849"/>
      <c r="R5027" s="850"/>
      <c r="S5027" s="850"/>
      <c r="T5027" s="850"/>
      <c r="U5027" s="850"/>
      <c r="V5027" s="850"/>
      <c r="W5027" s="851"/>
    </row>
    <row r="5028" spans="2:31" s="256" customFormat="1" ht="17.100000000000001" customHeight="1" x14ac:dyDescent="0.15">
      <c r="B5028" s="565"/>
      <c r="C5028" s="831" t="s">
        <v>268</v>
      </c>
      <c r="D5028" s="832"/>
      <c r="E5028" s="261" t="s">
        <v>551</v>
      </c>
      <c r="F5028" s="852"/>
      <c r="G5028" s="853"/>
      <c r="H5028" s="853"/>
      <c r="I5028" s="853"/>
      <c r="J5028" s="853"/>
      <c r="K5028" s="853"/>
      <c r="L5028" s="854"/>
      <c r="M5028" s="565"/>
      <c r="N5028" s="831" t="s">
        <v>268</v>
      </c>
      <c r="O5028" s="832"/>
      <c r="P5028" s="261" t="s">
        <v>554</v>
      </c>
      <c r="Q5028" s="852"/>
      <c r="R5028" s="853"/>
      <c r="S5028" s="853"/>
      <c r="T5028" s="853"/>
      <c r="U5028" s="853"/>
      <c r="V5028" s="853"/>
      <c r="W5028" s="854"/>
    </row>
    <row r="5029" spans="2:31" s="256" customFormat="1" ht="17.100000000000001" customHeight="1" x14ac:dyDescent="0.15">
      <c r="B5029" s="522" t="s">
        <v>7</v>
      </c>
      <c r="C5029" s="523"/>
      <c r="D5029" s="524"/>
      <c r="E5029" s="833" t="s">
        <v>1170</v>
      </c>
      <c r="F5029" s="834"/>
      <c r="G5029" s="834"/>
      <c r="H5029" s="834"/>
      <c r="I5029" s="834"/>
      <c r="J5029" s="834"/>
      <c r="K5029" s="834"/>
      <c r="L5029" s="835"/>
      <c r="M5029" s="522" t="s">
        <v>7</v>
      </c>
      <c r="N5029" s="523"/>
      <c r="O5029" s="524"/>
      <c r="P5029" s="813" t="s">
        <v>1610</v>
      </c>
      <c r="Q5029" s="814"/>
      <c r="R5029" s="814"/>
      <c r="S5029" s="814"/>
      <c r="T5029" s="814"/>
      <c r="U5029" s="814"/>
      <c r="V5029" s="814"/>
      <c r="W5029" s="815"/>
    </row>
    <row r="5030" spans="2:31" s="256" customFormat="1" ht="17.100000000000001" customHeight="1" x14ac:dyDescent="0.15">
      <c r="B5030" s="522" t="s">
        <v>46</v>
      </c>
      <c r="C5030" s="523"/>
      <c r="D5030" s="524"/>
      <c r="E5030" s="813" t="s">
        <v>1218</v>
      </c>
      <c r="F5030" s="814"/>
      <c r="G5030" s="814"/>
      <c r="H5030" s="814"/>
      <c r="I5030" s="814"/>
      <c r="J5030" s="814"/>
      <c r="K5030" s="814"/>
      <c r="L5030" s="815"/>
      <c r="M5030" s="522" t="s">
        <v>46</v>
      </c>
      <c r="N5030" s="523"/>
      <c r="O5030" s="524"/>
      <c r="P5030" s="813" t="s">
        <v>516</v>
      </c>
      <c r="Q5030" s="814"/>
      <c r="R5030" s="814"/>
      <c r="S5030" s="855"/>
      <c r="T5030" s="855"/>
      <c r="U5030" s="855"/>
      <c r="V5030" s="855"/>
      <c r="W5030" s="856"/>
    </row>
    <row r="5031" spans="2:31" s="256" customFormat="1" ht="17.100000000000001" customHeight="1" x14ac:dyDescent="0.15">
      <c r="B5031" s="522" t="s">
        <v>270</v>
      </c>
      <c r="C5031" s="523"/>
      <c r="D5031" s="524"/>
      <c r="E5031" s="813" t="s">
        <v>516</v>
      </c>
      <c r="F5031" s="814"/>
      <c r="G5031" s="814"/>
      <c r="H5031" s="814"/>
      <c r="I5031" s="814"/>
      <c r="J5031" s="814"/>
      <c r="K5031" s="814"/>
      <c r="L5031" s="815"/>
      <c r="M5031" s="522" t="s">
        <v>270</v>
      </c>
      <c r="N5031" s="523"/>
      <c r="O5031" s="524"/>
      <c r="P5031" s="813" t="s">
        <v>516</v>
      </c>
      <c r="Q5031" s="814"/>
      <c r="R5031" s="814"/>
      <c r="S5031" s="855"/>
      <c r="T5031" s="855"/>
      <c r="U5031" s="855"/>
      <c r="V5031" s="855"/>
      <c r="W5031" s="856"/>
    </row>
    <row r="5032" spans="2:31" s="256" customFormat="1" ht="17.100000000000001" customHeight="1" x14ac:dyDescent="0.15">
      <c r="B5032" s="522" t="s">
        <v>289</v>
      </c>
      <c r="C5032" s="523"/>
      <c r="D5032" s="524"/>
      <c r="E5032" s="862" t="s">
        <v>552</v>
      </c>
      <c r="F5032" s="863"/>
      <c r="G5032" s="864"/>
      <c r="H5032" s="816" t="s">
        <v>8</v>
      </c>
      <c r="I5032" s="817"/>
      <c r="J5032" s="818"/>
      <c r="K5032" s="819"/>
      <c r="L5032" s="820"/>
      <c r="M5032" s="522" t="s">
        <v>289</v>
      </c>
      <c r="N5032" s="523"/>
      <c r="O5032" s="524"/>
      <c r="P5032" s="813" t="s">
        <v>555</v>
      </c>
      <c r="Q5032" s="814"/>
      <c r="R5032" s="814"/>
      <c r="S5032" s="816" t="s">
        <v>8</v>
      </c>
      <c r="T5032" s="817"/>
      <c r="U5032" s="818"/>
      <c r="V5032" s="819"/>
      <c r="W5032" s="820"/>
    </row>
    <row r="5033" spans="2:31" s="256" customFormat="1" ht="17.100000000000001" customHeight="1" x14ac:dyDescent="0.15">
      <c r="B5033" s="865" t="s">
        <v>567</v>
      </c>
      <c r="C5033" s="866"/>
      <c r="D5033" s="821" t="s">
        <v>1109</v>
      </c>
      <c r="E5033" s="822"/>
      <c r="F5033" s="822"/>
      <c r="G5033" s="822"/>
      <c r="H5033" s="822"/>
      <c r="I5033" s="822"/>
      <c r="J5033" s="822"/>
      <c r="K5033" s="822"/>
      <c r="L5033" s="823"/>
      <c r="M5033" s="522" t="s">
        <v>567</v>
      </c>
      <c r="N5033" s="523"/>
      <c r="O5033" s="821" t="s">
        <v>1611</v>
      </c>
      <c r="P5033" s="822"/>
      <c r="Q5033" s="822"/>
      <c r="R5033" s="822"/>
      <c r="S5033" s="822"/>
      <c r="T5033" s="822"/>
      <c r="U5033" s="822"/>
      <c r="V5033" s="822"/>
      <c r="W5033" s="823"/>
    </row>
    <row r="5034" spans="2:31" ht="15" customHeight="1" x14ac:dyDescent="0.15">
      <c r="B5034" s="263"/>
      <c r="C5034" s="824" t="s">
        <v>568</v>
      </c>
      <c r="D5034" s="825"/>
      <c r="E5034" s="825"/>
      <c r="F5034" s="825"/>
      <c r="G5034" s="825"/>
      <c r="H5034" s="825"/>
      <c r="I5034" s="825"/>
      <c r="J5034" s="825"/>
      <c r="K5034" s="825"/>
      <c r="L5034" s="825"/>
      <c r="M5034" s="263"/>
      <c r="N5034" s="263" t="s">
        <v>569</v>
      </c>
      <c r="O5034" s="263"/>
      <c r="P5034" s="263"/>
      <c r="Q5034" s="263"/>
      <c r="R5034" s="263"/>
      <c r="S5034" s="263"/>
      <c r="T5034" s="263"/>
      <c r="U5034" s="263"/>
      <c r="V5034" s="263"/>
      <c r="W5034" s="263"/>
      <c r="AA5034" s="256"/>
      <c r="AB5034" s="256"/>
      <c r="AC5034" s="256"/>
      <c r="AD5034" s="256"/>
      <c r="AE5034" s="256"/>
    </row>
    <row r="5035" spans="2:31" ht="15" customHeight="1" x14ac:dyDescent="0.15">
      <c r="B5035" s="263"/>
      <c r="C5035" s="826"/>
      <c r="D5035" s="826"/>
      <c r="E5035" s="826"/>
      <c r="F5035" s="826"/>
      <c r="G5035" s="826"/>
      <c r="H5035" s="826"/>
      <c r="I5035" s="826"/>
      <c r="J5035" s="826"/>
      <c r="K5035" s="826"/>
      <c r="L5035" s="826"/>
      <c r="M5035" s="263"/>
      <c r="N5035" s="263" t="s">
        <v>570</v>
      </c>
      <c r="O5035" s="263"/>
      <c r="P5035" s="263"/>
      <c r="Q5035" s="263"/>
      <c r="R5035" s="263"/>
      <c r="S5035" s="263"/>
      <c r="T5035" s="263"/>
      <c r="U5035" s="263"/>
      <c r="V5035" s="263"/>
      <c r="W5035" s="263"/>
      <c r="AA5035" s="256"/>
      <c r="AB5035" s="256"/>
      <c r="AC5035" s="256"/>
      <c r="AD5035" s="256"/>
      <c r="AE5035" s="256"/>
    </row>
    <row r="5036" spans="2:31" ht="15" customHeight="1" x14ac:dyDescent="0.15">
      <c r="C5036" s="263" t="s">
        <v>571</v>
      </c>
      <c r="N5036" s="264" t="s">
        <v>517</v>
      </c>
      <c r="O5036" s="264"/>
      <c r="P5036" s="264"/>
      <c r="Q5036" s="264"/>
      <c r="R5036" s="264"/>
      <c r="S5036" s="264"/>
      <c r="T5036" s="264"/>
      <c r="U5036" s="264"/>
      <c r="V5036" s="264"/>
      <c r="AA5036" s="256"/>
      <c r="AB5036" s="256"/>
      <c r="AC5036" s="256"/>
      <c r="AD5036" s="256"/>
      <c r="AE5036" s="256"/>
    </row>
    <row r="5037" spans="2:31" ht="15" customHeight="1" x14ac:dyDescent="0.15">
      <c r="C5037" s="263" t="s">
        <v>573</v>
      </c>
      <c r="N5037" s="264" t="s">
        <v>572</v>
      </c>
      <c r="O5037" s="264"/>
      <c r="P5037" s="264"/>
      <c r="Q5037" s="264"/>
      <c r="R5037" s="264"/>
      <c r="S5037" s="264"/>
      <c r="T5037" s="264"/>
      <c r="U5037" s="264"/>
      <c r="V5037" s="264"/>
      <c r="AA5037" s="256"/>
      <c r="AB5037" s="256"/>
      <c r="AC5037" s="256"/>
      <c r="AD5037" s="256"/>
      <c r="AE5037" s="256"/>
    </row>
    <row r="5038" spans="2:31" x14ac:dyDescent="0.15">
      <c r="C5038" s="264" t="s">
        <v>542</v>
      </c>
      <c r="N5038" s="264" t="s">
        <v>450</v>
      </c>
      <c r="O5038" s="264"/>
      <c r="P5038" s="264"/>
      <c r="Q5038" s="264"/>
      <c r="R5038" s="264"/>
      <c r="S5038" s="264"/>
      <c r="T5038" s="264"/>
      <c r="U5038" s="264"/>
      <c r="V5038" s="264"/>
      <c r="AA5038" s="256"/>
      <c r="AB5038" s="256"/>
      <c r="AC5038" s="256"/>
      <c r="AD5038" s="256"/>
      <c r="AE5038" s="256"/>
    </row>
    <row r="5039" spans="2:31" x14ac:dyDescent="0.15">
      <c r="N5039" s="264"/>
      <c r="AA5039" s="256"/>
      <c r="AB5039" s="256"/>
      <c r="AC5039" s="256"/>
      <c r="AD5039" s="256"/>
      <c r="AE5039" s="256"/>
    </row>
    <row r="5040" spans="2:31" x14ac:dyDescent="0.15">
      <c r="N5040" s="264"/>
      <c r="AA5040" s="256"/>
      <c r="AB5040" s="256"/>
      <c r="AC5040" s="256"/>
      <c r="AD5040" s="256"/>
      <c r="AE5040" s="256"/>
    </row>
    <row r="5041" spans="2:31" ht="9" customHeight="1" x14ac:dyDescent="0.15">
      <c r="AA5041" s="256"/>
      <c r="AB5041" s="256"/>
      <c r="AC5041" s="256"/>
      <c r="AD5041" s="256"/>
      <c r="AE5041" s="256"/>
    </row>
    <row r="5042" spans="2:31" s="256" customFormat="1" ht="22.5" customHeight="1" x14ac:dyDescent="0.15">
      <c r="B5042" s="867" t="s">
        <v>563</v>
      </c>
      <c r="C5042" s="867"/>
      <c r="D5042" s="867"/>
      <c r="E5042" s="867"/>
      <c r="F5042" s="867"/>
      <c r="G5042" s="867"/>
      <c r="H5042" s="867"/>
      <c r="I5042" s="867"/>
      <c r="J5042" s="867"/>
      <c r="K5042" s="867"/>
      <c r="L5042" s="867"/>
      <c r="M5042" s="867"/>
      <c r="N5042" s="867"/>
      <c r="O5042" s="867"/>
      <c r="P5042" s="867"/>
      <c r="Q5042" s="867"/>
      <c r="R5042" s="867"/>
      <c r="S5042" s="867"/>
      <c r="T5042" s="867"/>
      <c r="U5042" s="867"/>
      <c r="V5042" s="867"/>
      <c r="W5042" s="867"/>
      <c r="Y5042" s="242" t="s">
        <v>551</v>
      </c>
    </row>
    <row r="5043" spans="2:31" s="256" customFormat="1" ht="20.100000000000001" customHeight="1" x14ac:dyDescent="0.15">
      <c r="B5043" s="258" t="s">
        <v>27</v>
      </c>
      <c r="C5043" s="258"/>
      <c r="D5043" s="868" t="str">
        <f>D4998</f>
        <v>ミネトンネル</v>
      </c>
      <c r="E5043" s="868"/>
      <c r="F5043" s="868"/>
      <c r="G5043" s="868"/>
      <c r="H5043" s="869" t="s">
        <v>28</v>
      </c>
      <c r="I5043" s="869"/>
      <c r="J5043" s="870" t="str">
        <f>J4998</f>
        <v>一般国道　316号</v>
      </c>
      <c r="K5043" s="870"/>
      <c r="L5043" s="870"/>
      <c r="M5043" s="871" t="s">
        <v>255</v>
      </c>
      <c r="N5043" s="871"/>
      <c r="O5043" s="871"/>
      <c r="P5043" s="872" t="str">
        <f>P4998</f>
        <v>株式会社ニュージェック</v>
      </c>
      <c r="Q5043" s="872"/>
      <c r="R5043" s="872"/>
      <c r="S5043" s="562" t="s">
        <v>220</v>
      </c>
      <c r="T5043" s="564"/>
      <c r="U5043" s="873">
        <f>U4998</f>
        <v>44294</v>
      </c>
      <c r="V5043" s="874"/>
      <c r="W5043" s="875"/>
      <c r="Y5043" s="242" t="s">
        <v>554</v>
      </c>
    </row>
    <row r="5044" spans="2:31" s="256" customFormat="1" ht="20.100000000000001" customHeight="1" x14ac:dyDescent="0.15">
      <c r="B5044" s="259" t="s">
        <v>0</v>
      </c>
      <c r="C5044" s="259"/>
      <c r="D5044" s="879" t="str">
        <f>D4999</f>
        <v>美祢トンネル</v>
      </c>
      <c r="E5044" s="879"/>
      <c r="F5044" s="879"/>
      <c r="G5044" s="879"/>
      <c r="H5044" s="541" t="s">
        <v>1</v>
      </c>
      <c r="I5044" s="541"/>
      <c r="J5044" s="870" t="str">
        <f>J4999</f>
        <v>宇部土木建築事務所</v>
      </c>
      <c r="K5044" s="870"/>
      <c r="L5044" s="870"/>
      <c r="M5044" s="871" t="s">
        <v>256</v>
      </c>
      <c r="N5044" s="871"/>
      <c r="O5044" s="871"/>
      <c r="P5044" s="872" t="str">
        <f>P4999</f>
        <v>石村　勝伸</v>
      </c>
      <c r="Q5044" s="872"/>
      <c r="R5044" s="872"/>
      <c r="S5044" s="705"/>
      <c r="T5044" s="706"/>
      <c r="U5044" s="876"/>
      <c r="V5044" s="877"/>
      <c r="W5044" s="878"/>
      <c r="Y5044" s="242" t="s">
        <v>54</v>
      </c>
    </row>
    <row r="5045" spans="2:31" s="256" customFormat="1" ht="20.100000000000001" customHeight="1" x14ac:dyDescent="0.15">
      <c r="B5045" s="861" t="s">
        <v>564</v>
      </c>
      <c r="C5045" s="839" t="s">
        <v>565</v>
      </c>
      <c r="D5045" s="883" t="s">
        <v>830</v>
      </c>
      <c r="E5045" s="884"/>
      <c r="F5045" s="846"/>
      <c r="G5045" s="847"/>
      <c r="H5045" s="847"/>
      <c r="I5045" s="847"/>
      <c r="J5045" s="847"/>
      <c r="K5045" s="847"/>
      <c r="L5045" s="848"/>
      <c r="M5045" s="861" t="s">
        <v>564</v>
      </c>
      <c r="N5045" s="839" t="s">
        <v>565</v>
      </c>
      <c r="O5045" s="883" t="s">
        <v>830</v>
      </c>
      <c r="P5045" s="884"/>
      <c r="Q5045" s="846"/>
      <c r="R5045" s="847"/>
      <c r="S5045" s="847"/>
      <c r="T5045" s="847"/>
      <c r="U5045" s="847"/>
      <c r="V5045" s="847"/>
      <c r="W5045" s="848"/>
      <c r="Y5045" s="242" t="s">
        <v>55</v>
      </c>
    </row>
    <row r="5046" spans="2:31" s="256" customFormat="1" ht="20.100000000000001" customHeight="1" x14ac:dyDescent="0.15">
      <c r="B5046" s="859"/>
      <c r="C5046" s="830"/>
      <c r="D5046" s="880"/>
      <c r="E5046" s="881"/>
      <c r="F5046" s="849"/>
      <c r="G5046" s="850"/>
      <c r="H5046" s="850"/>
      <c r="I5046" s="850"/>
      <c r="J5046" s="850"/>
      <c r="K5046" s="850"/>
      <c r="L5046" s="851"/>
      <c r="M5046" s="859"/>
      <c r="N5046" s="830"/>
      <c r="O5046" s="880"/>
      <c r="P5046" s="881"/>
      <c r="Q5046" s="849"/>
      <c r="R5046" s="850"/>
      <c r="S5046" s="850"/>
      <c r="T5046" s="850"/>
      <c r="U5046" s="850"/>
      <c r="V5046" s="850"/>
      <c r="W5046" s="851"/>
    </row>
    <row r="5047" spans="2:31" s="256" customFormat="1" ht="20.100000000000001" customHeight="1" x14ac:dyDescent="0.15">
      <c r="B5047" s="859"/>
      <c r="C5047" s="839" t="s">
        <v>2</v>
      </c>
      <c r="D5047" s="842">
        <v>1</v>
      </c>
      <c r="E5047" s="843"/>
      <c r="F5047" s="849"/>
      <c r="G5047" s="850"/>
      <c r="H5047" s="850"/>
      <c r="I5047" s="850"/>
      <c r="J5047" s="850"/>
      <c r="K5047" s="850"/>
      <c r="L5047" s="851"/>
      <c r="M5047" s="859"/>
      <c r="N5047" s="839" t="s">
        <v>2</v>
      </c>
      <c r="O5047" s="842">
        <v>2</v>
      </c>
      <c r="P5047" s="843"/>
      <c r="Q5047" s="849"/>
      <c r="R5047" s="850"/>
      <c r="S5047" s="850"/>
      <c r="T5047" s="850"/>
      <c r="U5047" s="850"/>
      <c r="V5047" s="850"/>
      <c r="W5047" s="851"/>
    </row>
    <row r="5048" spans="2:31" s="256" customFormat="1" ht="20.100000000000001" customHeight="1" x14ac:dyDescent="0.15">
      <c r="B5048" s="860"/>
      <c r="C5048" s="830"/>
      <c r="D5048" s="844"/>
      <c r="E5048" s="845"/>
      <c r="F5048" s="849"/>
      <c r="G5048" s="850"/>
      <c r="H5048" s="850"/>
      <c r="I5048" s="850"/>
      <c r="J5048" s="850"/>
      <c r="K5048" s="850"/>
      <c r="L5048" s="851"/>
      <c r="M5048" s="860"/>
      <c r="N5048" s="830"/>
      <c r="O5048" s="844"/>
      <c r="P5048" s="845"/>
      <c r="Q5048" s="849"/>
      <c r="R5048" s="850"/>
      <c r="S5048" s="850"/>
      <c r="T5048" s="850"/>
      <c r="U5048" s="850"/>
      <c r="V5048" s="850"/>
      <c r="W5048" s="851"/>
    </row>
    <row r="5049" spans="2:31" s="256" customFormat="1" ht="17.100000000000001" customHeight="1" x14ac:dyDescent="0.15">
      <c r="B5049" s="574" t="s">
        <v>566</v>
      </c>
      <c r="C5049" s="574" t="s">
        <v>3</v>
      </c>
      <c r="D5049" s="842" t="s">
        <v>534</v>
      </c>
      <c r="E5049" s="843"/>
      <c r="F5049" s="849"/>
      <c r="G5049" s="850"/>
      <c r="H5049" s="850"/>
      <c r="I5049" s="850"/>
      <c r="J5049" s="850"/>
      <c r="K5049" s="850"/>
      <c r="L5049" s="851"/>
      <c r="M5049" s="574" t="s">
        <v>566</v>
      </c>
      <c r="N5049" s="574" t="s">
        <v>3</v>
      </c>
      <c r="O5049" s="842" t="s">
        <v>534</v>
      </c>
      <c r="P5049" s="843"/>
      <c r="Q5049" s="849"/>
      <c r="R5049" s="850"/>
      <c r="S5049" s="850"/>
      <c r="T5049" s="850"/>
      <c r="U5049" s="850"/>
      <c r="V5049" s="850"/>
      <c r="W5049" s="851"/>
      <c r="AA5049" s="257"/>
      <c r="AB5049" s="257"/>
      <c r="AC5049" s="257"/>
      <c r="AD5049" s="257"/>
      <c r="AE5049" s="257"/>
    </row>
    <row r="5050" spans="2:31" s="256" customFormat="1" ht="17.100000000000001" customHeight="1" x14ac:dyDescent="0.15">
      <c r="B5050" s="574"/>
      <c r="C5050" s="574"/>
      <c r="D5050" s="844"/>
      <c r="E5050" s="845"/>
      <c r="F5050" s="849"/>
      <c r="G5050" s="850"/>
      <c r="H5050" s="850"/>
      <c r="I5050" s="850"/>
      <c r="J5050" s="850"/>
      <c r="K5050" s="850"/>
      <c r="L5050" s="851"/>
      <c r="M5050" s="574"/>
      <c r="N5050" s="574"/>
      <c r="O5050" s="844"/>
      <c r="P5050" s="845"/>
      <c r="Q5050" s="849"/>
      <c r="R5050" s="850"/>
      <c r="S5050" s="850"/>
      <c r="T5050" s="850"/>
      <c r="U5050" s="850"/>
      <c r="V5050" s="850"/>
      <c r="W5050" s="851"/>
      <c r="AA5050" s="257"/>
      <c r="AB5050" s="257"/>
      <c r="AC5050" s="257"/>
      <c r="AD5050" s="257"/>
      <c r="AE5050" s="257"/>
    </row>
    <row r="5051" spans="2:31" s="256" customFormat="1" ht="17.100000000000001" customHeight="1" x14ac:dyDescent="0.15">
      <c r="B5051" s="574"/>
      <c r="C5051" s="574" t="s">
        <v>4</v>
      </c>
      <c r="D5051" s="842" t="s">
        <v>486</v>
      </c>
      <c r="E5051" s="843"/>
      <c r="F5051" s="849"/>
      <c r="G5051" s="850"/>
      <c r="H5051" s="850"/>
      <c r="I5051" s="850"/>
      <c r="J5051" s="850"/>
      <c r="K5051" s="850"/>
      <c r="L5051" s="851"/>
      <c r="M5051" s="574"/>
      <c r="N5051" s="574" t="s">
        <v>4</v>
      </c>
      <c r="O5051" s="842" t="s">
        <v>485</v>
      </c>
      <c r="P5051" s="843"/>
      <c r="Q5051" s="849"/>
      <c r="R5051" s="850"/>
      <c r="S5051" s="850"/>
      <c r="T5051" s="850"/>
      <c r="U5051" s="850"/>
      <c r="V5051" s="850"/>
      <c r="W5051" s="851"/>
      <c r="AA5051" s="257"/>
      <c r="AB5051" s="257"/>
      <c r="AC5051" s="257"/>
      <c r="AD5051" s="257"/>
      <c r="AE5051" s="257"/>
    </row>
    <row r="5052" spans="2:31" s="256" customFormat="1" ht="17.100000000000001" customHeight="1" x14ac:dyDescent="0.15">
      <c r="B5052" s="574"/>
      <c r="C5052" s="574"/>
      <c r="D5052" s="844"/>
      <c r="E5052" s="845"/>
      <c r="F5052" s="849"/>
      <c r="G5052" s="850"/>
      <c r="H5052" s="850"/>
      <c r="I5052" s="850"/>
      <c r="J5052" s="850"/>
      <c r="K5052" s="850"/>
      <c r="L5052" s="851"/>
      <c r="M5052" s="574"/>
      <c r="N5052" s="574"/>
      <c r="O5052" s="844"/>
      <c r="P5052" s="845"/>
      <c r="Q5052" s="849"/>
      <c r="R5052" s="850"/>
      <c r="S5052" s="850"/>
      <c r="T5052" s="850"/>
      <c r="U5052" s="850"/>
      <c r="V5052" s="850"/>
      <c r="W5052" s="851"/>
      <c r="AA5052" s="257"/>
      <c r="AB5052" s="257"/>
      <c r="AC5052" s="257"/>
      <c r="AD5052" s="257"/>
      <c r="AE5052" s="257"/>
    </row>
    <row r="5053" spans="2:31" s="256" customFormat="1" ht="17.100000000000001" customHeight="1" x14ac:dyDescent="0.15">
      <c r="B5053" s="522" t="s">
        <v>5</v>
      </c>
      <c r="C5053" s="524"/>
      <c r="D5053" s="827" t="s">
        <v>332</v>
      </c>
      <c r="E5053" s="828"/>
      <c r="F5053" s="849"/>
      <c r="G5053" s="850"/>
      <c r="H5053" s="850"/>
      <c r="I5053" s="850"/>
      <c r="J5053" s="850"/>
      <c r="K5053" s="850"/>
      <c r="L5053" s="851"/>
      <c r="M5053" s="522" t="s">
        <v>5</v>
      </c>
      <c r="N5053" s="524"/>
      <c r="O5053" s="827" t="s">
        <v>332</v>
      </c>
      <c r="P5053" s="828"/>
      <c r="Q5053" s="849"/>
      <c r="R5053" s="850"/>
      <c r="S5053" s="850"/>
      <c r="T5053" s="850"/>
      <c r="U5053" s="850"/>
      <c r="V5053" s="850"/>
      <c r="W5053" s="851"/>
      <c r="AA5053" s="257"/>
      <c r="AB5053" s="257"/>
      <c r="AC5053" s="257"/>
      <c r="AD5053" s="257"/>
      <c r="AE5053" s="257"/>
    </row>
    <row r="5054" spans="2:31" s="256" customFormat="1" ht="17.100000000000001" customHeight="1" x14ac:dyDescent="0.15">
      <c r="B5054" s="522" t="s">
        <v>6</v>
      </c>
      <c r="C5054" s="524"/>
      <c r="D5054" s="844" t="s">
        <v>338</v>
      </c>
      <c r="E5054" s="845"/>
      <c r="F5054" s="849"/>
      <c r="G5054" s="850"/>
      <c r="H5054" s="850"/>
      <c r="I5054" s="850"/>
      <c r="J5054" s="850"/>
      <c r="K5054" s="850"/>
      <c r="L5054" s="851"/>
      <c r="M5054" s="522" t="s">
        <v>6</v>
      </c>
      <c r="N5054" s="524"/>
      <c r="O5054" s="844" t="s">
        <v>336</v>
      </c>
      <c r="P5054" s="845"/>
      <c r="Q5054" s="849"/>
      <c r="R5054" s="850"/>
      <c r="S5054" s="850"/>
      <c r="T5054" s="850"/>
      <c r="U5054" s="850"/>
      <c r="V5054" s="850"/>
      <c r="W5054" s="851"/>
    </row>
    <row r="5055" spans="2:31" s="256" customFormat="1" ht="17.100000000000001" customHeight="1" x14ac:dyDescent="0.15">
      <c r="B5055" s="562" t="s">
        <v>29</v>
      </c>
      <c r="C5055" s="831" t="s">
        <v>267</v>
      </c>
      <c r="D5055" s="832"/>
      <c r="E5055" s="260"/>
      <c r="F5055" s="849"/>
      <c r="G5055" s="850"/>
      <c r="H5055" s="850"/>
      <c r="I5055" s="850"/>
      <c r="J5055" s="850"/>
      <c r="K5055" s="850"/>
      <c r="L5055" s="851"/>
      <c r="M5055" s="562" t="s">
        <v>29</v>
      </c>
      <c r="N5055" s="831" t="s">
        <v>267</v>
      </c>
      <c r="O5055" s="832"/>
      <c r="P5055" s="260"/>
      <c r="Q5055" s="849"/>
      <c r="R5055" s="850"/>
      <c r="S5055" s="850"/>
      <c r="T5055" s="850"/>
      <c r="U5055" s="850"/>
      <c r="V5055" s="850"/>
      <c r="W5055" s="851"/>
    </row>
    <row r="5056" spans="2:31" s="256" customFormat="1" ht="17.100000000000001" customHeight="1" x14ac:dyDescent="0.15">
      <c r="B5056" s="565"/>
      <c r="C5056" s="831" t="s">
        <v>268</v>
      </c>
      <c r="D5056" s="832"/>
      <c r="E5056" s="261" t="s">
        <v>551</v>
      </c>
      <c r="F5056" s="852"/>
      <c r="G5056" s="853"/>
      <c r="H5056" s="853"/>
      <c r="I5056" s="853"/>
      <c r="J5056" s="853"/>
      <c r="K5056" s="853"/>
      <c r="L5056" s="854"/>
      <c r="M5056" s="565"/>
      <c r="N5056" s="831" t="s">
        <v>268</v>
      </c>
      <c r="O5056" s="832"/>
      <c r="P5056" s="261" t="s">
        <v>551</v>
      </c>
      <c r="Q5056" s="852"/>
      <c r="R5056" s="853"/>
      <c r="S5056" s="853"/>
      <c r="T5056" s="853"/>
      <c r="U5056" s="853"/>
      <c r="V5056" s="853"/>
      <c r="W5056" s="854"/>
    </row>
    <row r="5057" spans="2:23" s="256" customFormat="1" ht="17.100000000000001" customHeight="1" x14ac:dyDescent="0.15">
      <c r="B5057" s="522" t="s">
        <v>7</v>
      </c>
      <c r="C5057" s="523"/>
      <c r="D5057" s="524"/>
      <c r="E5057" s="833" t="s">
        <v>1170</v>
      </c>
      <c r="F5057" s="834"/>
      <c r="G5057" s="834"/>
      <c r="H5057" s="834"/>
      <c r="I5057" s="834"/>
      <c r="J5057" s="834"/>
      <c r="K5057" s="834"/>
      <c r="L5057" s="835"/>
      <c r="M5057" s="522" t="s">
        <v>7</v>
      </c>
      <c r="N5057" s="523"/>
      <c r="O5057" s="524"/>
      <c r="P5057" s="833" t="s">
        <v>1613</v>
      </c>
      <c r="Q5057" s="857"/>
      <c r="R5057" s="857"/>
      <c r="S5057" s="857"/>
      <c r="T5057" s="857"/>
      <c r="U5057" s="857"/>
      <c r="V5057" s="857"/>
      <c r="W5057" s="858"/>
    </row>
    <row r="5058" spans="2:23" s="256" customFormat="1" ht="17.100000000000001" customHeight="1" x14ac:dyDescent="0.15">
      <c r="B5058" s="522" t="s">
        <v>46</v>
      </c>
      <c r="C5058" s="523"/>
      <c r="D5058" s="524"/>
      <c r="E5058" s="813" t="s">
        <v>1218</v>
      </c>
      <c r="F5058" s="814"/>
      <c r="G5058" s="814"/>
      <c r="H5058" s="814"/>
      <c r="I5058" s="814"/>
      <c r="J5058" s="814"/>
      <c r="K5058" s="814"/>
      <c r="L5058" s="815"/>
      <c r="M5058" s="522" t="s">
        <v>46</v>
      </c>
      <c r="N5058" s="523"/>
      <c r="O5058" s="524"/>
      <c r="P5058" s="833" t="s">
        <v>1612</v>
      </c>
      <c r="Q5058" s="857"/>
      <c r="R5058" s="857"/>
      <c r="S5058" s="857"/>
      <c r="T5058" s="857"/>
      <c r="U5058" s="857"/>
      <c r="V5058" s="857"/>
      <c r="W5058" s="858"/>
    </row>
    <row r="5059" spans="2:23" s="256" customFormat="1" ht="17.100000000000001" customHeight="1" x14ac:dyDescent="0.15">
      <c r="B5059" s="522" t="s">
        <v>270</v>
      </c>
      <c r="C5059" s="523"/>
      <c r="D5059" s="524"/>
      <c r="E5059" s="813" t="s">
        <v>516</v>
      </c>
      <c r="F5059" s="814"/>
      <c r="G5059" s="814"/>
      <c r="H5059" s="814"/>
      <c r="I5059" s="814"/>
      <c r="J5059" s="814"/>
      <c r="K5059" s="814"/>
      <c r="L5059" s="815"/>
      <c r="M5059" s="522" t="s">
        <v>270</v>
      </c>
      <c r="N5059" s="523"/>
      <c r="O5059" s="524"/>
      <c r="P5059" s="813" t="s">
        <v>516</v>
      </c>
      <c r="Q5059" s="814"/>
      <c r="R5059" s="814"/>
      <c r="S5059" s="855"/>
      <c r="T5059" s="855"/>
      <c r="U5059" s="855"/>
      <c r="V5059" s="855"/>
      <c r="W5059" s="856"/>
    </row>
    <row r="5060" spans="2:23" s="256" customFormat="1" ht="17.100000000000001" customHeight="1" x14ac:dyDescent="0.15">
      <c r="B5060" s="522" t="s">
        <v>289</v>
      </c>
      <c r="C5060" s="523"/>
      <c r="D5060" s="524"/>
      <c r="E5060" s="862" t="s">
        <v>552</v>
      </c>
      <c r="F5060" s="863"/>
      <c r="G5060" s="864"/>
      <c r="H5060" s="816" t="s">
        <v>8</v>
      </c>
      <c r="I5060" s="817"/>
      <c r="J5060" s="818"/>
      <c r="K5060" s="819"/>
      <c r="L5060" s="820"/>
      <c r="M5060" s="522" t="s">
        <v>289</v>
      </c>
      <c r="N5060" s="523"/>
      <c r="O5060" s="524"/>
      <c r="P5060" s="813" t="s">
        <v>555</v>
      </c>
      <c r="Q5060" s="814"/>
      <c r="R5060" s="814"/>
      <c r="S5060" s="816" t="s">
        <v>8</v>
      </c>
      <c r="T5060" s="817"/>
      <c r="U5060" s="818"/>
      <c r="V5060" s="819"/>
      <c r="W5060" s="820"/>
    </row>
    <row r="5061" spans="2:23" s="256" customFormat="1" ht="17.100000000000001" customHeight="1" x14ac:dyDescent="0.15">
      <c r="B5061" s="865" t="s">
        <v>567</v>
      </c>
      <c r="C5061" s="866"/>
      <c r="D5061" s="821" t="s">
        <v>1109</v>
      </c>
      <c r="E5061" s="822"/>
      <c r="F5061" s="822"/>
      <c r="G5061" s="822"/>
      <c r="H5061" s="822"/>
      <c r="I5061" s="822"/>
      <c r="J5061" s="822"/>
      <c r="K5061" s="822"/>
      <c r="L5061" s="823"/>
      <c r="M5061" s="865" t="s">
        <v>567</v>
      </c>
      <c r="N5061" s="882"/>
      <c r="O5061" s="836" t="s">
        <v>1772</v>
      </c>
      <c r="P5061" s="837"/>
      <c r="Q5061" s="837"/>
      <c r="R5061" s="837"/>
      <c r="S5061" s="837"/>
      <c r="T5061" s="837"/>
      <c r="U5061" s="837"/>
      <c r="V5061" s="837"/>
      <c r="W5061" s="838"/>
    </row>
    <row r="5062" spans="2:23" s="256" customFormat="1" ht="20.100000000000001" customHeight="1" x14ac:dyDescent="0.15">
      <c r="B5062" s="861" t="s">
        <v>564</v>
      </c>
      <c r="C5062" s="839" t="s">
        <v>565</v>
      </c>
      <c r="D5062" s="883" t="s">
        <v>830</v>
      </c>
      <c r="E5062" s="884"/>
      <c r="F5062" s="846"/>
      <c r="G5062" s="847"/>
      <c r="H5062" s="847"/>
      <c r="I5062" s="847"/>
      <c r="J5062" s="847"/>
      <c r="K5062" s="847"/>
      <c r="L5062" s="848"/>
      <c r="M5062" s="861" t="s">
        <v>564</v>
      </c>
      <c r="N5062" s="839" t="s">
        <v>565</v>
      </c>
      <c r="O5062" s="883" t="s">
        <v>830</v>
      </c>
      <c r="P5062" s="884"/>
      <c r="Q5062" s="846"/>
      <c r="R5062" s="847"/>
      <c r="S5062" s="847"/>
      <c r="T5062" s="847"/>
      <c r="U5062" s="847"/>
      <c r="V5062" s="847"/>
      <c r="W5062" s="848"/>
    </row>
    <row r="5063" spans="2:23" s="256" customFormat="1" ht="20.100000000000001" customHeight="1" x14ac:dyDescent="0.15">
      <c r="B5063" s="859"/>
      <c r="C5063" s="830"/>
      <c r="D5063" s="880"/>
      <c r="E5063" s="881"/>
      <c r="F5063" s="849"/>
      <c r="G5063" s="850"/>
      <c r="H5063" s="850"/>
      <c r="I5063" s="850"/>
      <c r="J5063" s="850"/>
      <c r="K5063" s="850"/>
      <c r="L5063" s="851"/>
      <c r="M5063" s="859"/>
      <c r="N5063" s="830"/>
      <c r="O5063" s="880"/>
      <c r="P5063" s="881"/>
      <c r="Q5063" s="849"/>
      <c r="R5063" s="850"/>
      <c r="S5063" s="850"/>
      <c r="T5063" s="850"/>
      <c r="U5063" s="850"/>
      <c r="V5063" s="850"/>
      <c r="W5063" s="851"/>
    </row>
    <row r="5064" spans="2:23" s="256" customFormat="1" ht="20.100000000000001" customHeight="1" x14ac:dyDescent="0.15">
      <c r="B5064" s="859"/>
      <c r="C5064" s="839" t="s">
        <v>2</v>
      </c>
      <c r="D5064" s="842">
        <v>3</v>
      </c>
      <c r="E5064" s="843"/>
      <c r="F5064" s="849"/>
      <c r="G5064" s="850"/>
      <c r="H5064" s="850"/>
      <c r="I5064" s="850"/>
      <c r="J5064" s="850"/>
      <c r="K5064" s="850"/>
      <c r="L5064" s="851"/>
      <c r="M5064" s="859"/>
      <c r="N5064" s="839" t="s">
        <v>2</v>
      </c>
      <c r="O5064" s="842">
        <v>4</v>
      </c>
      <c r="P5064" s="843"/>
      <c r="Q5064" s="849"/>
      <c r="R5064" s="850"/>
      <c r="S5064" s="850"/>
      <c r="T5064" s="850"/>
      <c r="U5064" s="850"/>
      <c r="V5064" s="850"/>
      <c r="W5064" s="851"/>
    </row>
    <row r="5065" spans="2:23" s="256" customFormat="1" ht="20.100000000000001" customHeight="1" x14ac:dyDescent="0.15">
      <c r="B5065" s="860"/>
      <c r="C5065" s="830"/>
      <c r="D5065" s="844"/>
      <c r="E5065" s="845"/>
      <c r="F5065" s="849"/>
      <c r="G5065" s="850"/>
      <c r="H5065" s="850"/>
      <c r="I5065" s="850"/>
      <c r="J5065" s="850"/>
      <c r="K5065" s="850"/>
      <c r="L5065" s="851"/>
      <c r="M5065" s="860"/>
      <c r="N5065" s="830"/>
      <c r="O5065" s="844"/>
      <c r="P5065" s="845"/>
      <c r="Q5065" s="849"/>
      <c r="R5065" s="850"/>
      <c r="S5065" s="850"/>
      <c r="T5065" s="850"/>
      <c r="U5065" s="850"/>
      <c r="V5065" s="850"/>
      <c r="W5065" s="851"/>
    </row>
    <row r="5066" spans="2:23" s="256" customFormat="1" ht="17.100000000000001" customHeight="1" x14ac:dyDescent="0.15">
      <c r="B5066" s="574" t="s">
        <v>566</v>
      </c>
      <c r="C5066" s="574" t="s">
        <v>3</v>
      </c>
      <c r="D5066" s="842" t="s">
        <v>331</v>
      </c>
      <c r="E5066" s="843"/>
      <c r="F5066" s="849"/>
      <c r="G5066" s="850"/>
      <c r="H5066" s="850"/>
      <c r="I5066" s="850"/>
      <c r="J5066" s="850"/>
      <c r="K5066" s="850"/>
      <c r="L5066" s="851"/>
      <c r="M5066" s="574" t="s">
        <v>566</v>
      </c>
      <c r="N5066" s="574" t="s">
        <v>3</v>
      </c>
      <c r="O5066" s="842" t="s">
        <v>331</v>
      </c>
      <c r="P5066" s="843"/>
      <c r="Q5066" s="849"/>
      <c r="R5066" s="850"/>
      <c r="S5066" s="850"/>
      <c r="T5066" s="850"/>
      <c r="U5066" s="850"/>
      <c r="V5066" s="850"/>
      <c r="W5066" s="851"/>
    </row>
    <row r="5067" spans="2:23" s="256" customFormat="1" ht="17.100000000000001" customHeight="1" x14ac:dyDescent="0.15">
      <c r="B5067" s="574"/>
      <c r="C5067" s="574"/>
      <c r="D5067" s="844"/>
      <c r="E5067" s="845"/>
      <c r="F5067" s="849"/>
      <c r="G5067" s="850"/>
      <c r="H5067" s="850"/>
      <c r="I5067" s="850"/>
      <c r="J5067" s="850"/>
      <c r="K5067" s="850"/>
      <c r="L5067" s="851"/>
      <c r="M5067" s="574"/>
      <c r="N5067" s="574"/>
      <c r="O5067" s="844"/>
      <c r="P5067" s="845"/>
      <c r="Q5067" s="849"/>
      <c r="R5067" s="850"/>
      <c r="S5067" s="850"/>
      <c r="T5067" s="850"/>
      <c r="U5067" s="850"/>
      <c r="V5067" s="850"/>
      <c r="W5067" s="851"/>
    </row>
    <row r="5068" spans="2:23" s="256" customFormat="1" ht="17.100000000000001" customHeight="1" x14ac:dyDescent="0.15">
      <c r="B5068" s="574"/>
      <c r="C5068" s="574" t="s">
        <v>4</v>
      </c>
      <c r="D5068" s="842" t="s">
        <v>356</v>
      </c>
      <c r="E5068" s="843"/>
      <c r="F5068" s="849"/>
      <c r="G5068" s="850"/>
      <c r="H5068" s="850"/>
      <c r="I5068" s="850"/>
      <c r="J5068" s="850"/>
      <c r="K5068" s="850"/>
      <c r="L5068" s="851"/>
      <c r="M5068" s="574"/>
      <c r="N5068" s="574" t="s">
        <v>4</v>
      </c>
      <c r="O5068" s="842" t="s">
        <v>354</v>
      </c>
      <c r="P5068" s="843"/>
      <c r="Q5068" s="849"/>
      <c r="R5068" s="850"/>
      <c r="S5068" s="850"/>
      <c r="T5068" s="850"/>
      <c r="U5068" s="850"/>
      <c r="V5068" s="850"/>
      <c r="W5068" s="851"/>
    </row>
    <row r="5069" spans="2:23" s="256" customFormat="1" ht="17.100000000000001" customHeight="1" x14ac:dyDescent="0.15">
      <c r="B5069" s="574"/>
      <c r="C5069" s="574"/>
      <c r="D5069" s="844"/>
      <c r="E5069" s="845"/>
      <c r="F5069" s="849"/>
      <c r="G5069" s="850"/>
      <c r="H5069" s="850"/>
      <c r="I5069" s="850"/>
      <c r="J5069" s="850"/>
      <c r="K5069" s="850"/>
      <c r="L5069" s="851"/>
      <c r="M5069" s="574"/>
      <c r="N5069" s="574"/>
      <c r="O5069" s="844"/>
      <c r="P5069" s="845"/>
      <c r="Q5069" s="849"/>
      <c r="R5069" s="850"/>
      <c r="S5069" s="850"/>
      <c r="T5069" s="850"/>
      <c r="U5069" s="850"/>
      <c r="V5069" s="850"/>
      <c r="W5069" s="851"/>
    </row>
    <row r="5070" spans="2:23" s="256" customFormat="1" ht="17.100000000000001" customHeight="1" x14ac:dyDescent="0.15">
      <c r="B5070" s="522" t="s">
        <v>5</v>
      </c>
      <c r="C5070" s="524"/>
      <c r="D5070" s="827" t="s">
        <v>332</v>
      </c>
      <c r="E5070" s="828"/>
      <c r="F5070" s="849"/>
      <c r="G5070" s="850"/>
      <c r="H5070" s="850"/>
      <c r="I5070" s="850"/>
      <c r="J5070" s="850"/>
      <c r="K5070" s="850"/>
      <c r="L5070" s="851"/>
      <c r="M5070" s="522" t="s">
        <v>5</v>
      </c>
      <c r="N5070" s="524"/>
      <c r="O5070" s="827" t="s">
        <v>332</v>
      </c>
      <c r="P5070" s="828"/>
      <c r="Q5070" s="849"/>
      <c r="R5070" s="850"/>
      <c r="S5070" s="850"/>
      <c r="T5070" s="850"/>
      <c r="U5070" s="850"/>
      <c r="V5070" s="850"/>
      <c r="W5070" s="851"/>
    </row>
    <row r="5071" spans="2:23" s="256" customFormat="1" ht="17.100000000000001" customHeight="1" x14ac:dyDescent="0.15">
      <c r="B5071" s="522" t="s">
        <v>6</v>
      </c>
      <c r="C5071" s="524"/>
      <c r="D5071" s="844" t="s">
        <v>532</v>
      </c>
      <c r="E5071" s="845"/>
      <c r="F5071" s="849"/>
      <c r="G5071" s="850"/>
      <c r="H5071" s="850"/>
      <c r="I5071" s="850"/>
      <c r="J5071" s="850"/>
      <c r="K5071" s="850"/>
      <c r="L5071" s="851"/>
      <c r="M5071" s="522" t="s">
        <v>6</v>
      </c>
      <c r="N5071" s="524"/>
      <c r="O5071" s="844" t="s">
        <v>532</v>
      </c>
      <c r="P5071" s="845"/>
      <c r="Q5071" s="849"/>
      <c r="R5071" s="850"/>
      <c r="S5071" s="850"/>
      <c r="T5071" s="850"/>
      <c r="U5071" s="850"/>
      <c r="V5071" s="850"/>
      <c r="W5071" s="851"/>
    </row>
    <row r="5072" spans="2:23" s="256" customFormat="1" ht="17.100000000000001" customHeight="1" x14ac:dyDescent="0.15">
      <c r="B5072" s="562" t="s">
        <v>29</v>
      </c>
      <c r="C5072" s="831" t="s">
        <v>267</v>
      </c>
      <c r="D5072" s="832"/>
      <c r="E5072" s="260"/>
      <c r="F5072" s="849"/>
      <c r="G5072" s="850"/>
      <c r="H5072" s="850"/>
      <c r="I5072" s="850"/>
      <c r="J5072" s="850"/>
      <c r="K5072" s="850"/>
      <c r="L5072" s="851"/>
      <c r="M5072" s="562" t="s">
        <v>29</v>
      </c>
      <c r="N5072" s="831" t="s">
        <v>267</v>
      </c>
      <c r="O5072" s="832"/>
      <c r="P5072" s="260"/>
      <c r="Q5072" s="849"/>
      <c r="R5072" s="850"/>
      <c r="S5072" s="850"/>
      <c r="T5072" s="850"/>
      <c r="U5072" s="850"/>
      <c r="V5072" s="850"/>
      <c r="W5072" s="851"/>
    </row>
    <row r="5073" spans="2:31" s="256" customFormat="1" ht="17.100000000000001" customHeight="1" x14ac:dyDescent="0.15">
      <c r="B5073" s="565"/>
      <c r="C5073" s="831" t="s">
        <v>268</v>
      </c>
      <c r="D5073" s="832"/>
      <c r="E5073" s="261" t="s">
        <v>554</v>
      </c>
      <c r="F5073" s="852"/>
      <c r="G5073" s="853"/>
      <c r="H5073" s="853"/>
      <c r="I5073" s="853"/>
      <c r="J5073" s="853"/>
      <c r="K5073" s="853"/>
      <c r="L5073" s="854"/>
      <c r="M5073" s="565"/>
      <c r="N5073" s="831" t="s">
        <v>268</v>
      </c>
      <c r="O5073" s="832"/>
      <c r="P5073" s="261" t="s">
        <v>551</v>
      </c>
      <c r="Q5073" s="852"/>
      <c r="R5073" s="853"/>
      <c r="S5073" s="853"/>
      <c r="T5073" s="853"/>
      <c r="U5073" s="853"/>
      <c r="V5073" s="853"/>
      <c r="W5073" s="854"/>
    </row>
    <row r="5074" spans="2:31" s="256" customFormat="1" ht="17.100000000000001" customHeight="1" x14ac:dyDescent="0.15">
      <c r="B5074" s="522" t="s">
        <v>7</v>
      </c>
      <c r="C5074" s="523"/>
      <c r="D5074" s="524"/>
      <c r="E5074" s="833" t="s">
        <v>1614</v>
      </c>
      <c r="F5074" s="857"/>
      <c r="G5074" s="857"/>
      <c r="H5074" s="857"/>
      <c r="I5074" s="857"/>
      <c r="J5074" s="857"/>
      <c r="K5074" s="857"/>
      <c r="L5074" s="858"/>
      <c r="M5074" s="522" t="s">
        <v>7</v>
      </c>
      <c r="N5074" s="523"/>
      <c r="O5074" s="524"/>
      <c r="P5074" s="833" t="s">
        <v>1495</v>
      </c>
      <c r="Q5074" s="857"/>
      <c r="R5074" s="857"/>
      <c r="S5074" s="857"/>
      <c r="T5074" s="857"/>
      <c r="U5074" s="857"/>
      <c r="V5074" s="857"/>
      <c r="W5074" s="858"/>
    </row>
    <row r="5075" spans="2:31" s="256" customFormat="1" ht="17.100000000000001" customHeight="1" x14ac:dyDescent="0.15">
      <c r="B5075" s="522" t="s">
        <v>46</v>
      </c>
      <c r="C5075" s="523"/>
      <c r="D5075" s="524"/>
      <c r="E5075" s="813" t="s">
        <v>1615</v>
      </c>
      <c r="F5075" s="814"/>
      <c r="G5075" s="814"/>
      <c r="H5075" s="855"/>
      <c r="I5075" s="855"/>
      <c r="J5075" s="855"/>
      <c r="K5075" s="855"/>
      <c r="L5075" s="856"/>
      <c r="M5075" s="522" t="s">
        <v>46</v>
      </c>
      <c r="N5075" s="523"/>
      <c r="O5075" s="524"/>
      <c r="P5075" s="813" t="s">
        <v>1497</v>
      </c>
      <c r="Q5075" s="814"/>
      <c r="R5075" s="814"/>
      <c r="S5075" s="855"/>
      <c r="T5075" s="855"/>
      <c r="U5075" s="855"/>
      <c r="V5075" s="855"/>
      <c r="W5075" s="856"/>
    </row>
    <row r="5076" spans="2:31" s="256" customFormat="1" ht="17.100000000000001" customHeight="1" x14ac:dyDescent="0.15">
      <c r="B5076" s="522" t="s">
        <v>270</v>
      </c>
      <c r="C5076" s="523"/>
      <c r="D5076" s="524"/>
      <c r="E5076" s="813" t="s">
        <v>516</v>
      </c>
      <c r="F5076" s="814"/>
      <c r="G5076" s="814"/>
      <c r="H5076" s="855"/>
      <c r="I5076" s="855"/>
      <c r="J5076" s="855"/>
      <c r="K5076" s="855"/>
      <c r="L5076" s="856"/>
      <c r="M5076" s="522" t="s">
        <v>270</v>
      </c>
      <c r="N5076" s="523"/>
      <c r="O5076" s="524"/>
      <c r="P5076" s="813" t="s">
        <v>516</v>
      </c>
      <c r="Q5076" s="814"/>
      <c r="R5076" s="814"/>
      <c r="S5076" s="855"/>
      <c r="T5076" s="855"/>
      <c r="U5076" s="855"/>
      <c r="V5076" s="855"/>
      <c r="W5076" s="856"/>
    </row>
    <row r="5077" spans="2:31" s="256" customFormat="1" ht="17.100000000000001" customHeight="1" x14ac:dyDescent="0.15">
      <c r="B5077" s="522" t="s">
        <v>289</v>
      </c>
      <c r="C5077" s="523"/>
      <c r="D5077" s="524"/>
      <c r="E5077" s="813" t="s">
        <v>555</v>
      </c>
      <c r="F5077" s="814"/>
      <c r="G5077" s="814"/>
      <c r="H5077" s="816" t="s">
        <v>8</v>
      </c>
      <c r="I5077" s="817"/>
      <c r="J5077" s="818"/>
      <c r="K5077" s="819"/>
      <c r="L5077" s="820"/>
      <c r="M5077" s="522" t="s">
        <v>289</v>
      </c>
      <c r="N5077" s="523"/>
      <c r="O5077" s="524"/>
      <c r="P5077" s="813" t="s">
        <v>555</v>
      </c>
      <c r="Q5077" s="814"/>
      <c r="R5077" s="814"/>
      <c r="S5077" s="816" t="s">
        <v>8</v>
      </c>
      <c r="T5077" s="817"/>
      <c r="U5077" s="818"/>
      <c r="V5077" s="819"/>
      <c r="W5077" s="820"/>
    </row>
    <row r="5078" spans="2:31" s="256" customFormat="1" ht="17.100000000000001" customHeight="1" x14ac:dyDescent="0.15">
      <c r="B5078" s="565" t="s">
        <v>567</v>
      </c>
      <c r="C5078" s="566"/>
      <c r="D5078" s="836" t="s">
        <v>1616</v>
      </c>
      <c r="E5078" s="837"/>
      <c r="F5078" s="837"/>
      <c r="G5078" s="837"/>
      <c r="H5078" s="837"/>
      <c r="I5078" s="837"/>
      <c r="J5078" s="837"/>
      <c r="K5078" s="837"/>
      <c r="L5078" s="838"/>
      <c r="M5078" s="565" t="s">
        <v>567</v>
      </c>
      <c r="N5078" s="566"/>
      <c r="O5078" s="836" t="s">
        <v>1749</v>
      </c>
      <c r="P5078" s="837"/>
      <c r="Q5078" s="837"/>
      <c r="R5078" s="837"/>
      <c r="S5078" s="837"/>
      <c r="T5078" s="837"/>
      <c r="U5078" s="837"/>
      <c r="V5078" s="837"/>
      <c r="W5078" s="838"/>
    </row>
    <row r="5079" spans="2:31" ht="15" customHeight="1" x14ac:dyDescent="0.15">
      <c r="B5079" s="263"/>
      <c r="C5079" s="824" t="s">
        <v>568</v>
      </c>
      <c r="D5079" s="825"/>
      <c r="E5079" s="825"/>
      <c r="F5079" s="825"/>
      <c r="G5079" s="825"/>
      <c r="H5079" s="825"/>
      <c r="I5079" s="825"/>
      <c r="J5079" s="825"/>
      <c r="K5079" s="825"/>
      <c r="L5079" s="825"/>
      <c r="M5079" s="263"/>
      <c r="N5079" s="263" t="s">
        <v>569</v>
      </c>
      <c r="O5079" s="263"/>
      <c r="P5079" s="263"/>
      <c r="Q5079" s="263"/>
      <c r="R5079" s="263"/>
      <c r="S5079" s="263"/>
      <c r="T5079" s="263"/>
      <c r="U5079" s="263"/>
      <c r="V5079" s="263"/>
      <c r="W5079" s="263"/>
      <c r="AA5079" s="256"/>
      <c r="AB5079" s="256"/>
      <c r="AC5079" s="256"/>
      <c r="AD5079" s="256"/>
      <c r="AE5079" s="256"/>
    </row>
    <row r="5080" spans="2:31" ht="15" customHeight="1" x14ac:dyDescent="0.15">
      <c r="B5080" s="263"/>
      <c r="C5080" s="826"/>
      <c r="D5080" s="826"/>
      <c r="E5080" s="826"/>
      <c r="F5080" s="826"/>
      <c r="G5080" s="826"/>
      <c r="H5080" s="826"/>
      <c r="I5080" s="826"/>
      <c r="J5080" s="826"/>
      <c r="K5080" s="826"/>
      <c r="L5080" s="826"/>
      <c r="M5080" s="263"/>
      <c r="N5080" s="263" t="s">
        <v>570</v>
      </c>
      <c r="O5080" s="263"/>
      <c r="P5080" s="263"/>
      <c r="Q5080" s="263"/>
      <c r="R5080" s="263"/>
      <c r="S5080" s="263"/>
      <c r="T5080" s="263"/>
      <c r="U5080" s="263"/>
      <c r="V5080" s="263"/>
      <c r="W5080" s="263"/>
      <c r="AA5080" s="256"/>
      <c r="AB5080" s="256"/>
      <c r="AC5080" s="256"/>
      <c r="AD5080" s="256"/>
      <c r="AE5080" s="256"/>
    </row>
    <row r="5081" spans="2:31" ht="15" customHeight="1" x14ac:dyDescent="0.15">
      <c r="C5081" s="263" t="s">
        <v>571</v>
      </c>
      <c r="N5081" s="264" t="s">
        <v>517</v>
      </c>
      <c r="O5081" s="264"/>
      <c r="P5081" s="264"/>
      <c r="Q5081" s="264"/>
      <c r="R5081" s="264"/>
      <c r="S5081" s="264"/>
      <c r="T5081" s="264"/>
      <c r="U5081" s="264"/>
      <c r="V5081" s="264"/>
      <c r="AA5081" s="256"/>
      <c r="AB5081" s="256"/>
      <c r="AC5081" s="256"/>
      <c r="AD5081" s="256"/>
      <c r="AE5081" s="256"/>
    </row>
    <row r="5082" spans="2:31" ht="15" customHeight="1" x14ac:dyDescent="0.15">
      <c r="C5082" s="263" t="s">
        <v>573</v>
      </c>
      <c r="N5082" s="264" t="s">
        <v>572</v>
      </c>
      <c r="O5082" s="264"/>
      <c r="P5082" s="264"/>
      <c r="Q5082" s="264"/>
      <c r="R5082" s="264"/>
      <c r="S5082" s="264"/>
      <c r="T5082" s="264"/>
      <c r="U5082" s="264"/>
      <c r="V5082" s="264"/>
      <c r="AA5082" s="256"/>
      <c r="AB5082" s="256"/>
      <c r="AC5082" s="256"/>
      <c r="AD5082" s="256"/>
      <c r="AE5082" s="256"/>
    </row>
    <row r="5083" spans="2:31" x14ac:dyDescent="0.15">
      <c r="C5083" s="264" t="s">
        <v>542</v>
      </c>
      <c r="N5083" s="264" t="s">
        <v>450</v>
      </c>
      <c r="O5083" s="264"/>
      <c r="P5083" s="264"/>
      <c r="Q5083" s="264"/>
      <c r="R5083" s="264"/>
      <c r="S5083" s="264"/>
      <c r="T5083" s="264"/>
      <c r="U5083" s="264"/>
      <c r="V5083" s="264"/>
      <c r="AA5083" s="256"/>
      <c r="AB5083" s="256"/>
      <c r="AC5083" s="256"/>
      <c r="AD5083" s="256"/>
      <c r="AE5083" s="256"/>
    </row>
    <row r="5084" spans="2:31" x14ac:dyDescent="0.15">
      <c r="N5084" s="264"/>
      <c r="AA5084" s="256"/>
      <c r="AB5084" s="256"/>
      <c r="AC5084" s="256"/>
      <c r="AD5084" s="256"/>
      <c r="AE5084" s="256"/>
    </row>
    <row r="5085" spans="2:31" x14ac:dyDescent="0.15">
      <c r="N5085" s="264"/>
      <c r="AA5085" s="256"/>
      <c r="AB5085" s="256"/>
      <c r="AC5085" s="256"/>
      <c r="AD5085" s="256"/>
      <c r="AE5085" s="256"/>
    </row>
    <row r="5086" spans="2:31" ht="9" customHeight="1" x14ac:dyDescent="0.15">
      <c r="AA5086" s="256"/>
      <c r="AB5086" s="256"/>
      <c r="AC5086" s="256"/>
      <c r="AD5086" s="256"/>
      <c r="AE5086" s="256"/>
    </row>
    <row r="5087" spans="2:31" s="256" customFormat="1" ht="22.5" customHeight="1" x14ac:dyDescent="0.15">
      <c r="B5087" s="867" t="s">
        <v>563</v>
      </c>
      <c r="C5087" s="867"/>
      <c r="D5087" s="867"/>
      <c r="E5087" s="867"/>
      <c r="F5087" s="867"/>
      <c r="G5087" s="867"/>
      <c r="H5087" s="867"/>
      <c r="I5087" s="867"/>
      <c r="J5087" s="867"/>
      <c r="K5087" s="867"/>
      <c r="L5087" s="867"/>
      <c r="M5087" s="867"/>
      <c r="N5087" s="867"/>
      <c r="O5087" s="867"/>
      <c r="P5087" s="867"/>
      <c r="Q5087" s="867"/>
      <c r="R5087" s="867"/>
      <c r="S5087" s="867"/>
      <c r="T5087" s="867"/>
      <c r="U5087" s="867"/>
      <c r="V5087" s="867"/>
      <c r="W5087" s="867"/>
      <c r="Y5087" s="242" t="s">
        <v>551</v>
      </c>
    </row>
    <row r="5088" spans="2:31" s="256" customFormat="1" ht="20.100000000000001" customHeight="1" x14ac:dyDescent="0.15">
      <c r="B5088" s="258" t="s">
        <v>27</v>
      </c>
      <c r="C5088" s="258"/>
      <c r="D5088" s="868" t="str">
        <f>D5043</f>
        <v>ミネトンネル</v>
      </c>
      <c r="E5088" s="868"/>
      <c r="F5088" s="868"/>
      <c r="G5088" s="868"/>
      <c r="H5088" s="869" t="s">
        <v>28</v>
      </c>
      <c r="I5088" s="869"/>
      <c r="J5088" s="870" t="str">
        <f>J5043</f>
        <v>一般国道　316号</v>
      </c>
      <c r="K5088" s="870"/>
      <c r="L5088" s="870"/>
      <c r="M5088" s="871" t="s">
        <v>255</v>
      </c>
      <c r="N5088" s="871"/>
      <c r="O5088" s="871"/>
      <c r="P5088" s="872" t="str">
        <f>P5043</f>
        <v>株式会社ニュージェック</v>
      </c>
      <c r="Q5088" s="872"/>
      <c r="R5088" s="872"/>
      <c r="S5088" s="562" t="s">
        <v>220</v>
      </c>
      <c r="T5088" s="564"/>
      <c r="U5088" s="873">
        <f>U5043</f>
        <v>44294</v>
      </c>
      <c r="V5088" s="874"/>
      <c r="W5088" s="875"/>
      <c r="Y5088" s="242" t="s">
        <v>554</v>
      </c>
    </row>
    <row r="5089" spans="2:31" s="256" customFormat="1" ht="20.100000000000001" customHeight="1" x14ac:dyDescent="0.15">
      <c r="B5089" s="259" t="s">
        <v>0</v>
      </c>
      <c r="C5089" s="259"/>
      <c r="D5089" s="879" t="str">
        <f>D5044</f>
        <v>美祢トンネル</v>
      </c>
      <c r="E5089" s="879"/>
      <c r="F5089" s="879"/>
      <c r="G5089" s="879"/>
      <c r="H5089" s="541" t="s">
        <v>1</v>
      </c>
      <c r="I5089" s="541"/>
      <c r="J5089" s="870" t="str">
        <f>J5044</f>
        <v>宇部土木建築事務所</v>
      </c>
      <c r="K5089" s="870"/>
      <c r="L5089" s="870"/>
      <c r="M5089" s="871" t="s">
        <v>256</v>
      </c>
      <c r="N5089" s="871"/>
      <c r="O5089" s="871"/>
      <c r="P5089" s="872" t="str">
        <f>P5044</f>
        <v>石村　勝伸</v>
      </c>
      <c r="Q5089" s="872"/>
      <c r="R5089" s="872"/>
      <c r="S5089" s="705"/>
      <c r="T5089" s="706"/>
      <c r="U5089" s="876"/>
      <c r="V5089" s="877"/>
      <c r="W5089" s="878"/>
      <c r="Y5089" s="242" t="s">
        <v>54</v>
      </c>
    </row>
    <row r="5090" spans="2:31" s="256" customFormat="1" ht="20.100000000000001" customHeight="1" x14ac:dyDescent="0.15">
      <c r="B5090" s="861" t="s">
        <v>564</v>
      </c>
      <c r="C5090" s="839" t="s">
        <v>565</v>
      </c>
      <c r="D5090" s="883" t="s">
        <v>830</v>
      </c>
      <c r="E5090" s="884"/>
      <c r="F5090" s="846"/>
      <c r="G5090" s="847"/>
      <c r="H5090" s="847"/>
      <c r="I5090" s="847"/>
      <c r="J5090" s="847"/>
      <c r="K5090" s="847"/>
      <c r="L5090" s="848"/>
      <c r="M5090" s="861" t="s">
        <v>564</v>
      </c>
      <c r="N5090" s="839" t="s">
        <v>565</v>
      </c>
      <c r="O5090" s="883" t="s">
        <v>831</v>
      </c>
      <c r="P5090" s="884"/>
      <c r="Q5090" s="846"/>
      <c r="R5090" s="847"/>
      <c r="S5090" s="847"/>
      <c r="T5090" s="847"/>
      <c r="U5090" s="847"/>
      <c r="V5090" s="847"/>
      <c r="W5090" s="848"/>
      <c r="Y5090" s="242" t="s">
        <v>55</v>
      </c>
    </row>
    <row r="5091" spans="2:31" s="256" customFormat="1" ht="20.100000000000001" customHeight="1" x14ac:dyDescent="0.15">
      <c r="B5091" s="859"/>
      <c r="C5091" s="830"/>
      <c r="D5091" s="880"/>
      <c r="E5091" s="881"/>
      <c r="F5091" s="849"/>
      <c r="G5091" s="850"/>
      <c r="H5091" s="850"/>
      <c r="I5091" s="850"/>
      <c r="J5091" s="850"/>
      <c r="K5091" s="850"/>
      <c r="L5091" s="851"/>
      <c r="M5091" s="859"/>
      <c r="N5091" s="830"/>
      <c r="O5091" s="880"/>
      <c r="P5091" s="881"/>
      <c r="Q5091" s="849"/>
      <c r="R5091" s="850"/>
      <c r="S5091" s="850"/>
      <c r="T5091" s="850"/>
      <c r="U5091" s="850"/>
      <c r="V5091" s="850"/>
      <c r="W5091" s="851"/>
    </row>
    <row r="5092" spans="2:31" s="256" customFormat="1" ht="20.100000000000001" customHeight="1" x14ac:dyDescent="0.15">
      <c r="B5092" s="859"/>
      <c r="C5092" s="839" t="s">
        <v>2</v>
      </c>
      <c r="D5092" s="842">
        <v>5</v>
      </c>
      <c r="E5092" s="843"/>
      <c r="F5092" s="849"/>
      <c r="G5092" s="850"/>
      <c r="H5092" s="850"/>
      <c r="I5092" s="850"/>
      <c r="J5092" s="850"/>
      <c r="K5092" s="850"/>
      <c r="L5092" s="851"/>
      <c r="M5092" s="859"/>
      <c r="N5092" s="839" t="s">
        <v>2</v>
      </c>
      <c r="O5092" s="842">
        <v>1</v>
      </c>
      <c r="P5092" s="843"/>
      <c r="Q5092" s="849"/>
      <c r="R5092" s="850"/>
      <c r="S5092" s="850"/>
      <c r="T5092" s="850"/>
      <c r="U5092" s="850"/>
      <c r="V5092" s="850"/>
      <c r="W5092" s="851"/>
    </row>
    <row r="5093" spans="2:31" s="256" customFormat="1" ht="20.100000000000001" customHeight="1" x14ac:dyDescent="0.15">
      <c r="B5093" s="860"/>
      <c r="C5093" s="830"/>
      <c r="D5093" s="844"/>
      <c r="E5093" s="845"/>
      <c r="F5093" s="849"/>
      <c r="G5093" s="850"/>
      <c r="H5093" s="850"/>
      <c r="I5093" s="850"/>
      <c r="J5093" s="850"/>
      <c r="K5093" s="850"/>
      <c r="L5093" s="851"/>
      <c r="M5093" s="860"/>
      <c r="N5093" s="830"/>
      <c r="O5093" s="844"/>
      <c r="P5093" s="845"/>
      <c r="Q5093" s="849"/>
      <c r="R5093" s="850"/>
      <c r="S5093" s="850"/>
      <c r="T5093" s="850"/>
      <c r="U5093" s="850"/>
      <c r="V5093" s="850"/>
      <c r="W5093" s="851"/>
    </row>
    <row r="5094" spans="2:31" s="256" customFormat="1" ht="17.100000000000001" customHeight="1" x14ac:dyDescent="0.15">
      <c r="B5094" s="574" t="s">
        <v>566</v>
      </c>
      <c r="C5094" s="574" t="s">
        <v>3</v>
      </c>
      <c r="D5094" s="842" t="s">
        <v>331</v>
      </c>
      <c r="E5094" s="843"/>
      <c r="F5094" s="849"/>
      <c r="G5094" s="850"/>
      <c r="H5094" s="850"/>
      <c r="I5094" s="850"/>
      <c r="J5094" s="850"/>
      <c r="K5094" s="850"/>
      <c r="L5094" s="851"/>
      <c r="M5094" s="574" t="s">
        <v>566</v>
      </c>
      <c r="N5094" s="574" t="s">
        <v>3</v>
      </c>
      <c r="O5094" s="842" t="s">
        <v>534</v>
      </c>
      <c r="P5094" s="843"/>
      <c r="Q5094" s="849"/>
      <c r="R5094" s="850"/>
      <c r="S5094" s="850"/>
      <c r="T5094" s="850"/>
      <c r="U5094" s="850"/>
      <c r="V5094" s="850"/>
      <c r="W5094" s="851"/>
      <c r="AA5094" s="257"/>
      <c r="AB5094" s="257"/>
      <c r="AC5094" s="257"/>
      <c r="AD5094" s="257"/>
      <c r="AE5094" s="257"/>
    </row>
    <row r="5095" spans="2:31" s="256" customFormat="1" ht="17.100000000000001" customHeight="1" x14ac:dyDescent="0.15">
      <c r="B5095" s="574"/>
      <c r="C5095" s="574"/>
      <c r="D5095" s="844"/>
      <c r="E5095" s="845"/>
      <c r="F5095" s="849"/>
      <c r="G5095" s="850"/>
      <c r="H5095" s="850"/>
      <c r="I5095" s="850"/>
      <c r="J5095" s="850"/>
      <c r="K5095" s="850"/>
      <c r="L5095" s="851"/>
      <c r="M5095" s="574"/>
      <c r="N5095" s="574"/>
      <c r="O5095" s="844"/>
      <c r="P5095" s="845"/>
      <c r="Q5095" s="849"/>
      <c r="R5095" s="850"/>
      <c r="S5095" s="850"/>
      <c r="T5095" s="850"/>
      <c r="U5095" s="850"/>
      <c r="V5095" s="850"/>
      <c r="W5095" s="851"/>
      <c r="AA5095" s="257"/>
      <c r="AB5095" s="257"/>
      <c r="AC5095" s="257"/>
      <c r="AD5095" s="257"/>
      <c r="AE5095" s="257"/>
    </row>
    <row r="5096" spans="2:31" s="256" customFormat="1" ht="17.100000000000001" customHeight="1" x14ac:dyDescent="0.15">
      <c r="B5096" s="574"/>
      <c r="C5096" s="574" t="s">
        <v>4</v>
      </c>
      <c r="D5096" s="842" t="s">
        <v>354</v>
      </c>
      <c r="E5096" s="843"/>
      <c r="F5096" s="849"/>
      <c r="G5096" s="850"/>
      <c r="H5096" s="850"/>
      <c r="I5096" s="850"/>
      <c r="J5096" s="850"/>
      <c r="K5096" s="850"/>
      <c r="L5096" s="851"/>
      <c r="M5096" s="574"/>
      <c r="N5096" s="574" t="s">
        <v>4</v>
      </c>
      <c r="O5096" s="842" t="s">
        <v>486</v>
      </c>
      <c r="P5096" s="843"/>
      <c r="Q5096" s="849"/>
      <c r="R5096" s="850"/>
      <c r="S5096" s="850"/>
      <c r="T5096" s="850"/>
      <c r="U5096" s="850"/>
      <c r="V5096" s="850"/>
      <c r="W5096" s="851"/>
      <c r="AA5096" s="257"/>
      <c r="AB5096" s="257"/>
      <c r="AC5096" s="257"/>
      <c r="AD5096" s="257"/>
      <c r="AE5096" s="257"/>
    </row>
    <row r="5097" spans="2:31" s="256" customFormat="1" ht="17.100000000000001" customHeight="1" x14ac:dyDescent="0.15">
      <c r="B5097" s="574"/>
      <c r="C5097" s="574"/>
      <c r="D5097" s="844"/>
      <c r="E5097" s="845"/>
      <c r="F5097" s="849"/>
      <c r="G5097" s="850"/>
      <c r="H5097" s="850"/>
      <c r="I5097" s="850"/>
      <c r="J5097" s="850"/>
      <c r="K5097" s="850"/>
      <c r="L5097" s="851"/>
      <c r="M5097" s="574"/>
      <c r="N5097" s="574"/>
      <c r="O5097" s="844"/>
      <c r="P5097" s="845"/>
      <c r="Q5097" s="849"/>
      <c r="R5097" s="850"/>
      <c r="S5097" s="850"/>
      <c r="T5097" s="850"/>
      <c r="U5097" s="850"/>
      <c r="V5097" s="850"/>
      <c r="W5097" s="851"/>
      <c r="AA5097" s="257"/>
      <c r="AB5097" s="257"/>
      <c r="AC5097" s="257"/>
      <c r="AD5097" s="257"/>
      <c r="AE5097" s="257"/>
    </row>
    <row r="5098" spans="2:31" s="256" customFormat="1" ht="17.100000000000001" customHeight="1" x14ac:dyDescent="0.15">
      <c r="B5098" s="522" t="s">
        <v>5</v>
      </c>
      <c r="C5098" s="524"/>
      <c r="D5098" s="827" t="s">
        <v>332</v>
      </c>
      <c r="E5098" s="828"/>
      <c r="F5098" s="849"/>
      <c r="G5098" s="850"/>
      <c r="H5098" s="850"/>
      <c r="I5098" s="850"/>
      <c r="J5098" s="850"/>
      <c r="K5098" s="850"/>
      <c r="L5098" s="851"/>
      <c r="M5098" s="522" t="s">
        <v>5</v>
      </c>
      <c r="N5098" s="524"/>
      <c r="O5098" s="827" t="s">
        <v>332</v>
      </c>
      <c r="P5098" s="828"/>
      <c r="Q5098" s="849"/>
      <c r="R5098" s="850"/>
      <c r="S5098" s="850"/>
      <c r="T5098" s="850"/>
      <c r="U5098" s="850"/>
      <c r="V5098" s="850"/>
      <c r="W5098" s="851"/>
      <c r="AA5098" s="257"/>
      <c r="AB5098" s="257"/>
      <c r="AC5098" s="257"/>
      <c r="AD5098" s="257"/>
      <c r="AE5098" s="257"/>
    </row>
    <row r="5099" spans="2:31" s="256" customFormat="1" ht="17.100000000000001" customHeight="1" x14ac:dyDescent="0.15">
      <c r="B5099" s="522" t="s">
        <v>6</v>
      </c>
      <c r="C5099" s="524"/>
      <c r="D5099" s="844" t="s">
        <v>336</v>
      </c>
      <c r="E5099" s="845"/>
      <c r="F5099" s="849"/>
      <c r="G5099" s="850"/>
      <c r="H5099" s="850"/>
      <c r="I5099" s="850"/>
      <c r="J5099" s="850"/>
      <c r="K5099" s="850"/>
      <c r="L5099" s="851"/>
      <c r="M5099" s="522" t="s">
        <v>6</v>
      </c>
      <c r="N5099" s="524"/>
      <c r="O5099" s="844" t="s">
        <v>338</v>
      </c>
      <c r="P5099" s="845"/>
      <c r="Q5099" s="849"/>
      <c r="R5099" s="850"/>
      <c r="S5099" s="850"/>
      <c r="T5099" s="850"/>
      <c r="U5099" s="850"/>
      <c r="V5099" s="850"/>
      <c r="W5099" s="851"/>
    </row>
    <row r="5100" spans="2:31" s="256" customFormat="1" ht="17.100000000000001" customHeight="1" x14ac:dyDescent="0.15">
      <c r="B5100" s="562" t="s">
        <v>29</v>
      </c>
      <c r="C5100" s="831" t="s">
        <v>267</v>
      </c>
      <c r="D5100" s="832"/>
      <c r="E5100" s="260"/>
      <c r="F5100" s="849"/>
      <c r="G5100" s="850"/>
      <c r="H5100" s="850"/>
      <c r="I5100" s="850"/>
      <c r="J5100" s="850"/>
      <c r="K5100" s="850"/>
      <c r="L5100" s="851"/>
      <c r="M5100" s="562" t="s">
        <v>29</v>
      </c>
      <c r="N5100" s="831" t="s">
        <v>267</v>
      </c>
      <c r="O5100" s="832"/>
      <c r="P5100" s="260"/>
      <c r="Q5100" s="849"/>
      <c r="R5100" s="850"/>
      <c r="S5100" s="850"/>
      <c r="T5100" s="850"/>
      <c r="U5100" s="850"/>
      <c r="V5100" s="850"/>
      <c r="W5100" s="851"/>
    </row>
    <row r="5101" spans="2:31" s="256" customFormat="1" ht="17.100000000000001" customHeight="1" x14ac:dyDescent="0.15">
      <c r="B5101" s="565"/>
      <c r="C5101" s="831" t="s">
        <v>268</v>
      </c>
      <c r="D5101" s="832"/>
      <c r="E5101" s="261" t="s">
        <v>551</v>
      </c>
      <c r="F5101" s="852"/>
      <c r="G5101" s="853"/>
      <c r="H5101" s="853"/>
      <c r="I5101" s="853"/>
      <c r="J5101" s="853"/>
      <c r="K5101" s="853"/>
      <c r="L5101" s="854"/>
      <c r="M5101" s="565"/>
      <c r="N5101" s="831" t="s">
        <v>268</v>
      </c>
      <c r="O5101" s="832"/>
      <c r="P5101" s="261" t="s">
        <v>551</v>
      </c>
      <c r="Q5101" s="852"/>
      <c r="R5101" s="853"/>
      <c r="S5101" s="853"/>
      <c r="T5101" s="853"/>
      <c r="U5101" s="853"/>
      <c r="V5101" s="853"/>
      <c r="W5101" s="854"/>
    </row>
    <row r="5102" spans="2:31" s="256" customFormat="1" ht="17.100000000000001" customHeight="1" x14ac:dyDescent="0.15">
      <c r="B5102" s="522" t="s">
        <v>7</v>
      </c>
      <c r="C5102" s="523"/>
      <c r="D5102" s="524"/>
      <c r="E5102" s="833" t="s">
        <v>2203</v>
      </c>
      <c r="F5102" s="857"/>
      <c r="G5102" s="857"/>
      <c r="H5102" s="857"/>
      <c r="I5102" s="857"/>
      <c r="J5102" s="857"/>
      <c r="K5102" s="857"/>
      <c r="L5102" s="858"/>
      <c r="M5102" s="522" t="s">
        <v>7</v>
      </c>
      <c r="N5102" s="523"/>
      <c r="O5102" s="524"/>
      <c r="P5102" s="833" t="s">
        <v>1103</v>
      </c>
      <c r="Q5102" s="834"/>
      <c r="R5102" s="834"/>
      <c r="S5102" s="834"/>
      <c r="T5102" s="834"/>
      <c r="U5102" s="834"/>
      <c r="V5102" s="834"/>
      <c r="W5102" s="835"/>
    </row>
    <row r="5103" spans="2:31" s="256" customFormat="1" ht="17.100000000000001" customHeight="1" x14ac:dyDescent="0.15">
      <c r="B5103" s="522" t="s">
        <v>46</v>
      </c>
      <c r="C5103" s="523"/>
      <c r="D5103" s="524"/>
      <c r="E5103" s="813" t="s">
        <v>1617</v>
      </c>
      <c r="F5103" s="814"/>
      <c r="G5103" s="814"/>
      <c r="H5103" s="814"/>
      <c r="I5103" s="814"/>
      <c r="J5103" s="814"/>
      <c r="K5103" s="814"/>
      <c r="L5103" s="815"/>
      <c r="M5103" s="522" t="s">
        <v>46</v>
      </c>
      <c r="N5103" s="523"/>
      <c r="O5103" s="524"/>
      <c r="P5103" s="813" t="s">
        <v>1164</v>
      </c>
      <c r="Q5103" s="814"/>
      <c r="R5103" s="814"/>
      <c r="S5103" s="814"/>
      <c r="T5103" s="814"/>
      <c r="U5103" s="814"/>
      <c r="V5103" s="814"/>
      <c r="W5103" s="815"/>
    </row>
    <row r="5104" spans="2:31" s="256" customFormat="1" ht="17.100000000000001" customHeight="1" x14ac:dyDescent="0.15">
      <c r="B5104" s="522" t="s">
        <v>270</v>
      </c>
      <c r="C5104" s="523"/>
      <c r="D5104" s="524"/>
      <c r="E5104" s="813" t="s">
        <v>516</v>
      </c>
      <c r="F5104" s="814"/>
      <c r="G5104" s="814"/>
      <c r="H5104" s="855"/>
      <c r="I5104" s="855"/>
      <c r="J5104" s="855"/>
      <c r="K5104" s="855"/>
      <c r="L5104" s="856"/>
      <c r="M5104" s="522" t="s">
        <v>270</v>
      </c>
      <c r="N5104" s="523"/>
      <c r="O5104" s="524"/>
      <c r="P5104" s="813" t="s">
        <v>516</v>
      </c>
      <c r="Q5104" s="814"/>
      <c r="R5104" s="814"/>
      <c r="S5104" s="814"/>
      <c r="T5104" s="814"/>
      <c r="U5104" s="814"/>
      <c r="V5104" s="814"/>
      <c r="W5104" s="815"/>
    </row>
    <row r="5105" spans="2:23" s="256" customFormat="1" ht="17.100000000000001" customHeight="1" x14ac:dyDescent="0.15">
      <c r="B5105" s="522" t="s">
        <v>289</v>
      </c>
      <c r="C5105" s="523"/>
      <c r="D5105" s="524"/>
      <c r="E5105" s="813" t="s">
        <v>555</v>
      </c>
      <c r="F5105" s="814"/>
      <c r="G5105" s="814"/>
      <c r="H5105" s="816" t="s">
        <v>8</v>
      </c>
      <c r="I5105" s="817"/>
      <c r="J5105" s="818"/>
      <c r="K5105" s="819"/>
      <c r="L5105" s="820"/>
      <c r="M5105" s="522" t="s">
        <v>289</v>
      </c>
      <c r="N5105" s="523"/>
      <c r="O5105" s="524"/>
      <c r="P5105" s="862" t="s">
        <v>552</v>
      </c>
      <c r="Q5105" s="863"/>
      <c r="R5105" s="864"/>
      <c r="S5105" s="816" t="s">
        <v>8</v>
      </c>
      <c r="T5105" s="817"/>
      <c r="U5105" s="818"/>
      <c r="V5105" s="819"/>
      <c r="W5105" s="820"/>
    </row>
    <row r="5106" spans="2:23" s="256" customFormat="1" ht="17.100000000000001" customHeight="1" x14ac:dyDescent="0.15">
      <c r="B5106" s="865" t="s">
        <v>567</v>
      </c>
      <c r="C5106" s="882"/>
      <c r="D5106" s="821" t="s">
        <v>2204</v>
      </c>
      <c r="E5106" s="822"/>
      <c r="F5106" s="822"/>
      <c r="G5106" s="822"/>
      <c r="H5106" s="822"/>
      <c r="I5106" s="822"/>
      <c r="J5106" s="822"/>
      <c r="K5106" s="822"/>
      <c r="L5106" s="823"/>
      <c r="M5106" s="865" t="s">
        <v>567</v>
      </c>
      <c r="N5106" s="866"/>
      <c r="O5106" s="821" t="s">
        <v>1109</v>
      </c>
      <c r="P5106" s="822"/>
      <c r="Q5106" s="822"/>
      <c r="R5106" s="822"/>
      <c r="S5106" s="822"/>
      <c r="T5106" s="822"/>
      <c r="U5106" s="822"/>
      <c r="V5106" s="822"/>
      <c r="W5106" s="823"/>
    </row>
    <row r="5107" spans="2:23" s="256" customFormat="1" ht="20.100000000000001" customHeight="1" x14ac:dyDescent="0.15">
      <c r="B5107" s="861" t="s">
        <v>564</v>
      </c>
      <c r="C5107" s="839" t="s">
        <v>565</v>
      </c>
      <c r="D5107" s="883" t="s">
        <v>831</v>
      </c>
      <c r="E5107" s="884"/>
      <c r="F5107" s="846"/>
      <c r="G5107" s="847"/>
      <c r="H5107" s="847"/>
      <c r="I5107" s="847"/>
      <c r="J5107" s="847"/>
      <c r="K5107" s="847"/>
      <c r="L5107" s="848"/>
      <c r="M5107" s="861" t="s">
        <v>564</v>
      </c>
      <c r="N5107" s="839" t="s">
        <v>565</v>
      </c>
      <c r="O5107" s="883" t="s">
        <v>831</v>
      </c>
      <c r="P5107" s="884"/>
      <c r="Q5107" s="846"/>
      <c r="R5107" s="847"/>
      <c r="S5107" s="847"/>
      <c r="T5107" s="847"/>
      <c r="U5107" s="847"/>
      <c r="V5107" s="847"/>
      <c r="W5107" s="848"/>
    </row>
    <row r="5108" spans="2:23" s="256" customFormat="1" ht="20.100000000000001" customHeight="1" x14ac:dyDescent="0.15">
      <c r="B5108" s="859"/>
      <c r="C5108" s="830"/>
      <c r="D5108" s="880"/>
      <c r="E5108" s="881"/>
      <c r="F5108" s="849"/>
      <c r="G5108" s="850"/>
      <c r="H5108" s="850"/>
      <c r="I5108" s="850"/>
      <c r="J5108" s="850"/>
      <c r="K5108" s="850"/>
      <c r="L5108" s="851"/>
      <c r="M5108" s="859"/>
      <c r="N5108" s="830"/>
      <c r="O5108" s="880"/>
      <c r="P5108" s="881"/>
      <c r="Q5108" s="849"/>
      <c r="R5108" s="850"/>
      <c r="S5108" s="850"/>
      <c r="T5108" s="850"/>
      <c r="U5108" s="850"/>
      <c r="V5108" s="850"/>
      <c r="W5108" s="851"/>
    </row>
    <row r="5109" spans="2:23" s="256" customFormat="1" ht="20.100000000000001" customHeight="1" x14ac:dyDescent="0.15">
      <c r="B5109" s="859"/>
      <c r="C5109" s="839" t="s">
        <v>2</v>
      </c>
      <c r="D5109" s="842">
        <v>2</v>
      </c>
      <c r="E5109" s="843"/>
      <c r="F5109" s="849"/>
      <c r="G5109" s="850"/>
      <c r="H5109" s="850"/>
      <c r="I5109" s="850"/>
      <c r="J5109" s="850"/>
      <c r="K5109" s="850"/>
      <c r="L5109" s="851"/>
      <c r="M5109" s="859"/>
      <c r="N5109" s="839" t="s">
        <v>2</v>
      </c>
      <c r="O5109" s="842">
        <v>3</v>
      </c>
      <c r="P5109" s="843"/>
      <c r="Q5109" s="849"/>
      <c r="R5109" s="850"/>
      <c r="S5109" s="850"/>
      <c r="T5109" s="850"/>
      <c r="U5109" s="850"/>
      <c r="V5109" s="850"/>
      <c r="W5109" s="851"/>
    </row>
    <row r="5110" spans="2:23" s="256" customFormat="1" ht="20.100000000000001" customHeight="1" x14ac:dyDescent="0.15">
      <c r="B5110" s="860"/>
      <c r="C5110" s="830"/>
      <c r="D5110" s="844"/>
      <c r="E5110" s="845"/>
      <c r="F5110" s="849"/>
      <c r="G5110" s="850"/>
      <c r="H5110" s="850"/>
      <c r="I5110" s="850"/>
      <c r="J5110" s="850"/>
      <c r="K5110" s="850"/>
      <c r="L5110" s="851"/>
      <c r="M5110" s="860"/>
      <c r="N5110" s="830"/>
      <c r="O5110" s="844"/>
      <c r="P5110" s="845"/>
      <c r="Q5110" s="849"/>
      <c r="R5110" s="850"/>
      <c r="S5110" s="850"/>
      <c r="T5110" s="850"/>
      <c r="U5110" s="850"/>
      <c r="V5110" s="850"/>
      <c r="W5110" s="851"/>
    </row>
    <row r="5111" spans="2:23" s="256" customFormat="1" ht="17.100000000000001" customHeight="1" x14ac:dyDescent="0.15">
      <c r="B5111" s="574" t="s">
        <v>566</v>
      </c>
      <c r="C5111" s="574" t="s">
        <v>3</v>
      </c>
      <c r="D5111" s="842" t="s">
        <v>534</v>
      </c>
      <c r="E5111" s="843"/>
      <c r="F5111" s="849"/>
      <c r="G5111" s="850"/>
      <c r="H5111" s="850"/>
      <c r="I5111" s="850"/>
      <c r="J5111" s="850"/>
      <c r="K5111" s="850"/>
      <c r="L5111" s="851"/>
      <c r="M5111" s="574" t="s">
        <v>566</v>
      </c>
      <c r="N5111" s="574" t="s">
        <v>3</v>
      </c>
      <c r="O5111" s="842" t="s">
        <v>331</v>
      </c>
      <c r="P5111" s="843"/>
      <c r="Q5111" s="849"/>
      <c r="R5111" s="850"/>
      <c r="S5111" s="850"/>
      <c r="T5111" s="850"/>
      <c r="U5111" s="850"/>
      <c r="V5111" s="850"/>
      <c r="W5111" s="851"/>
    </row>
    <row r="5112" spans="2:23" s="256" customFormat="1" ht="17.100000000000001" customHeight="1" x14ac:dyDescent="0.15">
      <c r="B5112" s="574"/>
      <c r="C5112" s="574"/>
      <c r="D5112" s="844"/>
      <c r="E5112" s="845"/>
      <c r="F5112" s="849"/>
      <c r="G5112" s="850"/>
      <c r="H5112" s="850"/>
      <c r="I5112" s="850"/>
      <c r="J5112" s="850"/>
      <c r="K5112" s="850"/>
      <c r="L5112" s="851"/>
      <c r="M5112" s="574"/>
      <c r="N5112" s="574"/>
      <c r="O5112" s="844"/>
      <c r="P5112" s="845"/>
      <c r="Q5112" s="849"/>
      <c r="R5112" s="850"/>
      <c r="S5112" s="850"/>
      <c r="T5112" s="850"/>
      <c r="U5112" s="850"/>
      <c r="V5112" s="850"/>
      <c r="W5112" s="851"/>
    </row>
    <row r="5113" spans="2:23" s="256" customFormat="1" ht="17.100000000000001" customHeight="1" x14ac:dyDescent="0.15">
      <c r="B5113" s="574"/>
      <c r="C5113" s="574" t="s">
        <v>4</v>
      </c>
      <c r="D5113" s="842" t="s">
        <v>485</v>
      </c>
      <c r="E5113" s="843"/>
      <c r="F5113" s="849"/>
      <c r="G5113" s="850"/>
      <c r="H5113" s="850"/>
      <c r="I5113" s="850"/>
      <c r="J5113" s="850"/>
      <c r="K5113" s="850"/>
      <c r="L5113" s="851"/>
      <c r="M5113" s="574"/>
      <c r="N5113" s="574" t="s">
        <v>4</v>
      </c>
      <c r="O5113" s="842" t="s">
        <v>354</v>
      </c>
      <c r="P5113" s="843"/>
      <c r="Q5113" s="849"/>
      <c r="R5113" s="850"/>
      <c r="S5113" s="850"/>
      <c r="T5113" s="850"/>
      <c r="U5113" s="850"/>
      <c r="V5113" s="850"/>
      <c r="W5113" s="851"/>
    </row>
    <row r="5114" spans="2:23" s="256" customFormat="1" ht="17.100000000000001" customHeight="1" x14ac:dyDescent="0.15">
      <c r="B5114" s="574"/>
      <c r="C5114" s="574"/>
      <c r="D5114" s="844"/>
      <c r="E5114" s="845"/>
      <c r="F5114" s="849"/>
      <c r="G5114" s="850"/>
      <c r="H5114" s="850"/>
      <c r="I5114" s="850"/>
      <c r="J5114" s="850"/>
      <c r="K5114" s="850"/>
      <c r="L5114" s="851"/>
      <c r="M5114" s="574"/>
      <c r="N5114" s="574"/>
      <c r="O5114" s="844"/>
      <c r="P5114" s="845"/>
      <c r="Q5114" s="849"/>
      <c r="R5114" s="850"/>
      <c r="S5114" s="850"/>
      <c r="T5114" s="850"/>
      <c r="U5114" s="850"/>
      <c r="V5114" s="850"/>
      <c r="W5114" s="851"/>
    </row>
    <row r="5115" spans="2:23" s="256" customFormat="1" ht="17.100000000000001" customHeight="1" x14ac:dyDescent="0.15">
      <c r="B5115" s="522" t="s">
        <v>5</v>
      </c>
      <c r="C5115" s="524"/>
      <c r="D5115" s="827" t="s">
        <v>332</v>
      </c>
      <c r="E5115" s="828"/>
      <c r="F5115" s="849"/>
      <c r="G5115" s="850"/>
      <c r="H5115" s="850"/>
      <c r="I5115" s="850"/>
      <c r="J5115" s="850"/>
      <c r="K5115" s="850"/>
      <c r="L5115" s="851"/>
      <c r="M5115" s="522" t="s">
        <v>5</v>
      </c>
      <c r="N5115" s="524"/>
      <c r="O5115" s="827" t="s">
        <v>332</v>
      </c>
      <c r="P5115" s="828"/>
      <c r="Q5115" s="849"/>
      <c r="R5115" s="850"/>
      <c r="S5115" s="850"/>
      <c r="T5115" s="850"/>
      <c r="U5115" s="850"/>
      <c r="V5115" s="850"/>
      <c r="W5115" s="851"/>
    </row>
    <row r="5116" spans="2:23" s="256" customFormat="1" ht="17.100000000000001" customHeight="1" x14ac:dyDescent="0.15">
      <c r="B5116" s="522" t="s">
        <v>6</v>
      </c>
      <c r="C5116" s="524"/>
      <c r="D5116" s="844" t="s">
        <v>338</v>
      </c>
      <c r="E5116" s="845"/>
      <c r="F5116" s="849"/>
      <c r="G5116" s="850"/>
      <c r="H5116" s="850"/>
      <c r="I5116" s="850"/>
      <c r="J5116" s="850"/>
      <c r="K5116" s="850"/>
      <c r="L5116" s="851"/>
      <c r="M5116" s="522" t="s">
        <v>6</v>
      </c>
      <c r="N5116" s="524"/>
      <c r="O5116" s="844" t="s">
        <v>532</v>
      </c>
      <c r="P5116" s="845"/>
      <c r="Q5116" s="849"/>
      <c r="R5116" s="850"/>
      <c r="S5116" s="850"/>
      <c r="T5116" s="850"/>
      <c r="U5116" s="850"/>
      <c r="V5116" s="850"/>
      <c r="W5116" s="851"/>
    </row>
    <row r="5117" spans="2:23" s="256" customFormat="1" ht="17.100000000000001" customHeight="1" x14ac:dyDescent="0.15">
      <c r="B5117" s="562" t="s">
        <v>29</v>
      </c>
      <c r="C5117" s="831" t="s">
        <v>267</v>
      </c>
      <c r="D5117" s="832"/>
      <c r="E5117" s="260"/>
      <c r="F5117" s="849"/>
      <c r="G5117" s="850"/>
      <c r="H5117" s="850"/>
      <c r="I5117" s="850"/>
      <c r="J5117" s="850"/>
      <c r="K5117" s="850"/>
      <c r="L5117" s="851"/>
      <c r="M5117" s="562" t="s">
        <v>29</v>
      </c>
      <c r="N5117" s="831" t="s">
        <v>267</v>
      </c>
      <c r="O5117" s="832"/>
      <c r="P5117" s="260"/>
      <c r="Q5117" s="849"/>
      <c r="R5117" s="850"/>
      <c r="S5117" s="850"/>
      <c r="T5117" s="850"/>
      <c r="U5117" s="850"/>
      <c r="V5117" s="850"/>
      <c r="W5117" s="851"/>
    </row>
    <row r="5118" spans="2:23" s="256" customFormat="1" ht="17.100000000000001" customHeight="1" x14ac:dyDescent="0.15">
      <c r="B5118" s="565"/>
      <c r="C5118" s="831" t="s">
        <v>268</v>
      </c>
      <c r="D5118" s="832"/>
      <c r="E5118" s="261" t="s">
        <v>551</v>
      </c>
      <c r="F5118" s="852"/>
      <c r="G5118" s="853"/>
      <c r="H5118" s="853"/>
      <c r="I5118" s="853"/>
      <c r="J5118" s="853"/>
      <c r="K5118" s="853"/>
      <c r="L5118" s="854"/>
      <c r="M5118" s="565"/>
      <c r="N5118" s="831" t="s">
        <v>268</v>
      </c>
      <c r="O5118" s="832"/>
      <c r="P5118" s="261" t="s">
        <v>551</v>
      </c>
      <c r="Q5118" s="852"/>
      <c r="R5118" s="853"/>
      <c r="S5118" s="853"/>
      <c r="T5118" s="853"/>
      <c r="U5118" s="853"/>
      <c r="V5118" s="853"/>
      <c r="W5118" s="854"/>
    </row>
    <row r="5119" spans="2:23" s="256" customFormat="1" ht="17.100000000000001" customHeight="1" x14ac:dyDescent="0.15">
      <c r="B5119" s="522" t="s">
        <v>7</v>
      </c>
      <c r="C5119" s="523"/>
      <c r="D5119" s="524"/>
      <c r="E5119" s="833" t="s">
        <v>1197</v>
      </c>
      <c r="F5119" s="834"/>
      <c r="G5119" s="834"/>
      <c r="H5119" s="834"/>
      <c r="I5119" s="834"/>
      <c r="J5119" s="834"/>
      <c r="K5119" s="834"/>
      <c r="L5119" s="835"/>
      <c r="M5119" s="522" t="s">
        <v>7</v>
      </c>
      <c r="N5119" s="523"/>
      <c r="O5119" s="524"/>
      <c r="P5119" s="833" t="s">
        <v>1118</v>
      </c>
      <c r="Q5119" s="857"/>
      <c r="R5119" s="857"/>
      <c r="S5119" s="857"/>
      <c r="T5119" s="857"/>
      <c r="U5119" s="857"/>
      <c r="V5119" s="857"/>
      <c r="W5119" s="858"/>
    </row>
    <row r="5120" spans="2:23" s="256" customFormat="1" ht="17.100000000000001" customHeight="1" x14ac:dyDescent="0.15">
      <c r="B5120" s="522" t="s">
        <v>46</v>
      </c>
      <c r="C5120" s="523"/>
      <c r="D5120" s="524"/>
      <c r="E5120" s="813" t="s">
        <v>1198</v>
      </c>
      <c r="F5120" s="814"/>
      <c r="G5120" s="814"/>
      <c r="H5120" s="814"/>
      <c r="I5120" s="814"/>
      <c r="J5120" s="814"/>
      <c r="K5120" s="814"/>
      <c r="L5120" s="815"/>
      <c r="M5120" s="522" t="s">
        <v>46</v>
      </c>
      <c r="N5120" s="523"/>
      <c r="O5120" s="524"/>
      <c r="P5120" s="813" t="s">
        <v>516</v>
      </c>
      <c r="Q5120" s="814"/>
      <c r="R5120" s="814"/>
      <c r="S5120" s="855"/>
      <c r="T5120" s="855"/>
      <c r="U5120" s="855"/>
      <c r="V5120" s="855"/>
      <c r="W5120" s="856"/>
    </row>
    <row r="5121" spans="2:31" s="256" customFormat="1" ht="17.100000000000001" customHeight="1" x14ac:dyDescent="0.15">
      <c r="B5121" s="522" t="s">
        <v>270</v>
      </c>
      <c r="C5121" s="523"/>
      <c r="D5121" s="524"/>
      <c r="E5121" s="813" t="s">
        <v>516</v>
      </c>
      <c r="F5121" s="814"/>
      <c r="G5121" s="814"/>
      <c r="H5121" s="814"/>
      <c r="I5121" s="814"/>
      <c r="J5121" s="814"/>
      <c r="K5121" s="814"/>
      <c r="L5121" s="815"/>
      <c r="M5121" s="522" t="s">
        <v>270</v>
      </c>
      <c r="N5121" s="523"/>
      <c r="O5121" s="524"/>
      <c r="P5121" s="813" t="s">
        <v>516</v>
      </c>
      <c r="Q5121" s="814"/>
      <c r="R5121" s="814"/>
      <c r="S5121" s="855"/>
      <c r="T5121" s="855"/>
      <c r="U5121" s="855"/>
      <c r="V5121" s="855"/>
      <c r="W5121" s="856"/>
    </row>
    <row r="5122" spans="2:31" s="256" customFormat="1" ht="17.100000000000001" customHeight="1" x14ac:dyDescent="0.15">
      <c r="B5122" s="522" t="s">
        <v>289</v>
      </c>
      <c r="C5122" s="523"/>
      <c r="D5122" s="524"/>
      <c r="E5122" s="862" t="s">
        <v>552</v>
      </c>
      <c r="F5122" s="863"/>
      <c r="G5122" s="864"/>
      <c r="H5122" s="816" t="s">
        <v>8</v>
      </c>
      <c r="I5122" s="817"/>
      <c r="J5122" s="818"/>
      <c r="K5122" s="819"/>
      <c r="L5122" s="820"/>
      <c r="M5122" s="522" t="s">
        <v>289</v>
      </c>
      <c r="N5122" s="523"/>
      <c r="O5122" s="524"/>
      <c r="P5122" s="813" t="s">
        <v>555</v>
      </c>
      <c r="Q5122" s="814"/>
      <c r="R5122" s="814"/>
      <c r="S5122" s="816" t="s">
        <v>8</v>
      </c>
      <c r="T5122" s="817"/>
      <c r="U5122" s="818"/>
      <c r="V5122" s="819"/>
      <c r="W5122" s="820"/>
    </row>
    <row r="5123" spans="2:31" s="256" customFormat="1" ht="17.100000000000001" customHeight="1" x14ac:dyDescent="0.15">
      <c r="B5123" s="865" t="s">
        <v>567</v>
      </c>
      <c r="C5123" s="866"/>
      <c r="D5123" s="821" t="s">
        <v>1109</v>
      </c>
      <c r="E5123" s="822"/>
      <c r="F5123" s="822"/>
      <c r="G5123" s="822"/>
      <c r="H5123" s="822"/>
      <c r="I5123" s="822"/>
      <c r="J5123" s="822"/>
      <c r="K5123" s="822"/>
      <c r="L5123" s="823"/>
      <c r="M5123" s="565" t="s">
        <v>567</v>
      </c>
      <c r="N5123" s="566"/>
      <c r="O5123" s="836" t="s">
        <v>1773</v>
      </c>
      <c r="P5123" s="837"/>
      <c r="Q5123" s="837"/>
      <c r="R5123" s="837"/>
      <c r="S5123" s="837"/>
      <c r="T5123" s="837"/>
      <c r="U5123" s="837"/>
      <c r="V5123" s="837"/>
      <c r="W5123" s="838"/>
    </row>
    <row r="5124" spans="2:31" ht="15" customHeight="1" x14ac:dyDescent="0.15">
      <c r="B5124" s="263"/>
      <c r="C5124" s="824" t="s">
        <v>568</v>
      </c>
      <c r="D5124" s="825"/>
      <c r="E5124" s="825"/>
      <c r="F5124" s="825"/>
      <c r="G5124" s="825"/>
      <c r="H5124" s="825"/>
      <c r="I5124" s="825"/>
      <c r="J5124" s="825"/>
      <c r="K5124" s="825"/>
      <c r="L5124" s="825"/>
      <c r="M5124" s="263"/>
      <c r="N5124" s="263" t="s">
        <v>569</v>
      </c>
      <c r="O5124" s="263"/>
      <c r="P5124" s="263"/>
      <c r="Q5124" s="263"/>
      <c r="R5124" s="263"/>
      <c r="S5124" s="263"/>
      <c r="T5124" s="263"/>
      <c r="U5124" s="263"/>
      <c r="V5124" s="263"/>
      <c r="W5124" s="263"/>
      <c r="AA5124" s="256"/>
      <c r="AB5124" s="256"/>
      <c r="AC5124" s="256"/>
      <c r="AD5124" s="256"/>
      <c r="AE5124" s="256"/>
    </row>
    <row r="5125" spans="2:31" ht="15" customHeight="1" x14ac:dyDescent="0.15">
      <c r="B5125" s="263"/>
      <c r="C5125" s="826"/>
      <c r="D5125" s="826"/>
      <c r="E5125" s="826"/>
      <c r="F5125" s="826"/>
      <c r="G5125" s="826"/>
      <c r="H5125" s="826"/>
      <c r="I5125" s="826"/>
      <c r="J5125" s="826"/>
      <c r="K5125" s="826"/>
      <c r="L5125" s="826"/>
      <c r="M5125" s="263"/>
      <c r="N5125" s="263" t="s">
        <v>570</v>
      </c>
      <c r="O5125" s="263"/>
      <c r="P5125" s="263"/>
      <c r="Q5125" s="263"/>
      <c r="R5125" s="263"/>
      <c r="S5125" s="263"/>
      <c r="T5125" s="263"/>
      <c r="U5125" s="263"/>
      <c r="V5125" s="263"/>
      <c r="W5125" s="263"/>
      <c r="AA5125" s="256"/>
      <c r="AB5125" s="256"/>
      <c r="AC5125" s="256"/>
      <c r="AD5125" s="256"/>
      <c r="AE5125" s="256"/>
    </row>
    <row r="5126" spans="2:31" ht="15" customHeight="1" x14ac:dyDescent="0.15">
      <c r="C5126" s="263" t="s">
        <v>571</v>
      </c>
      <c r="N5126" s="264" t="s">
        <v>517</v>
      </c>
      <c r="O5126" s="264"/>
      <c r="P5126" s="264"/>
      <c r="Q5126" s="264"/>
      <c r="R5126" s="264"/>
      <c r="S5126" s="264"/>
      <c r="T5126" s="264"/>
      <c r="U5126" s="264"/>
      <c r="V5126" s="264"/>
      <c r="AA5126" s="256"/>
      <c r="AB5126" s="256"/>
      <c r="AC5126" s="256"/>
      <c r="AD5126" s="256"/>
      <c r="AE5126" s="256"/>
    </row>
    <row r="5127" spans="2:31" ht="15" customHeight="1" x14ac:dyDescent="0.15">
      <c r="C5127" s="263" t="s">
        <v>573</v>
      </c>
      <c r="N5127" s="264" t="s">
        <v>572</v>
      </c>
      <c r="O5127" s="264"/>
      <c r="P5127" s="264"/>
      <c r="Q5127" s="264"/>
      <c r="R5127" s="264"/>
      <c r="S5127" s="264"/>
      <c r="T5127" s="264"/>
      <c r="U5127" s="264"/>
      <c r="V5127" s="264"/>
      <c r="AA5127" s="256"/>
      <c r="AB5127" s="256"/>
      <c r="AC5127" s="256"/>
      <c r="AD5127" s="256"/>
      <c r="AE5127" s="256"/>
    </row>
    <row r="5128" spans="2:31" x14ac:dyDescent="0.15">
      <c r="C5128" s="264" t="s">
        <v>542</v>
      </c>
      <c r="N5128" s="264" t="s">
        <v>450</v>
      </c>
      <c r="O5128" s="264"/>
      <c r="P5128" s="264"/>
      <c r="Q5128" s="264"/>
      <c r="R5128" s="264"/>
      <c r="S5128" s="264"/>
      <c r="T5128" s="264"/>
      <c r="U5128" s="264"/>
      <c r="V5128" s="264"/>
      <c r="AA5128" s="256"/>
      <c r="AB5128" s="256"/>
      <c r="AC5128" s="256"/>
      <c r="AD5128" s="256"/>
      <c r="AE5128" s="256"/>
    </row>
    <row r="5129" spans="2:31" x14ac:dyDescent="0.15">
      <c r="N5129" s="264"/>
      <c r="AA5129" s="256"/>
      <c r="AB5129" s="256"/>
      <c r="AC5129" s="256"/>
      <c r="AD5129" s="256"/>
      <c r="AE5129" s="256"/>
    </row>
    <row r="5130" spans="2:31" x14ac:dyDescent="0.15">
      <c r="N5130" s="264"/>
      <c r="AA5130" s="256"/>
      <c r="AB5130" s="256"/>
      <c r="AC5130" s="256"/>
      <c r="AD5130" s="256"/>
      <c r="AE5130" s="256"/>
    </row>
    <row r="5131" spans="2:31" ht="9" customHeight="1" x14ac:dyDescent="0.15">
      <c r="AA5131" s="256"/>
      <c r="AB5131" s="256"/>
      <c r="AC5131" s="256"/>
      <c r="AD5131" s="256"/>
      <c r="AE5131" s="256"/>
    </row>
    <row r="5132" spans="2:31" s="256" customFormat="1" ht="22.5" customHeight="1" x14ac:dyDescent="0.15">
      <c r="B5132" s="867" t="s">
        <v>563</v>
      </c>
      <c r="C5132" s="867"/>
      <c r="D5132" s="867"/>
      <c r="E5132" s="867"/>
      <c r="F5132" s="867"/>
      <c r="G5132" s="867"/>
      <c r="H5132" s="867"/>
      <c r="I5132" s="867"/>
      <c r="J5132" s="867"/>
      <c r="K5132" s="867"/>
      <c r="L5132" s="867"/>
      <c r="M5132" s="867"/>
      <c r="N5132" s="867"/>
      <c r="O5132" s="867"/>
      <c r="P5132" s="867"/>
      <c r="Q5132" s="867"/>
      <c r="R5132" s="867"/>
      <c r="S5132" s="867"/>
      <c r="T5132" s="867"/>
      <c r="U5132" s="867"/>
      <c r="V5132" s="867"/>
      <c r="W5132" s="867"/>
      <c r="Y5132" s="242" t="s">
        <v>551</v>
      </c>
    </row>
    <row r="5133" spans="2:31" s="256" customFormat="1" ht="20.100000000000001" customHeight="1" x14ac:dyDescent="0.15">
      <c r="B5133" s="258" t="s">
        <v>27</v>
      </c>
      <c r="C5133" s="258"/>
      <c r="D5133" s="868" t="str">
        <f>D5088</f>
        <v>ミネトンネル</v>
      </c>
      <c r="E5133" s="868"/>
      <c r="F5133" s="868"/>
      <c r="G5133" s="868"/>
      <c r="H5133" s="869" t="s">
        <v>28</v>
      </c>
      <c r="I5133" s="869"/>
      <c r="J5133" s="870" t="str">
        <f>J5088</f>
        <v>一般国道　316号</v>
      </c>
      <c r="K5133" s="870"/>
      <c r="L5133" s="870"/>
      <c r="M5133" s="871" t="s">
        <v>255</v>
      </c>
      <c r="N5133" s="871"/>
      <c r="O5133" s="871"/>
      <c r="P5133" s="872" t="str">
        <f>P5088</f>
        <v>株式会社ニュージェック</v>
      </c>
      <c r="Q5133" s="872"/>
      <c r="R5133" s="872"/>
      <c r="S5133" s="562" t="s">
        <v>220</v>
      </c>
      <c r="T5133" s="564"/>
      <c r="U5133" s="873">
        <f>U5088</f>
        <v>44294</v>
      </c>
      <c r="V5133" s="874"/>
      <c r="W5133" s="875"/>
      <c r="Y5133" s="242" t="s">
        <v>554</v>
      </c>
    </row>
    <row r="5134" spans="2:31" s="256" customFormat="1" ht="20.100000000000001" customHeight="1" x14ac:dyDescent="0.15">
      <c r="B5134" s="259" t="s">
        <v>0</v>
      </c>
      <c r="C5134" s="259"/>
      <c r="D5134" s="879" t="str">
        <f>D5089</f>
        <v>美祢トンネル</v>
      </c>
      <c r="E5134" s="879"/>
      <c r="F5134" s="879"/>
      <c r="G5134" s="879"/>
      <c r="H5134" s="541" t="s">
        <v>1</v>
      </c>
      <c r="I5134" s="541"/>
      <c r="J5134" s="870" t="str">
        <f>J5089</f>
        <v>宇部土木建築事務所</v>
      </c>
      <c r="K5134" s="870"/>
      <c r="L5134" s="870"/>
      <c r="M5134" s="871" t="s">
        <v>256</v>
      </c>
      <c r="N5134" s="871"/>
      <c r="O5134" s="871"/>
      <c r="P5134" s="872" t="str">
        <f>P5089</f>
        <v>石村　勝伸</v>
      </c>
      <c r="Q5134" s="872"/>
      <c r="R5134" s="872"/>
      <c r="S5134" s="705"/>
      <c r="T5134" s="706"/>
      <c r="U5134" s="876"/>
      <c r="V5134" s="877"/>
      <c r="W5134" s="878"/>
      <c r="Y5134" s="242" t="s">
        <v>54</v>
      </c>
    </row>
    <row r="5135" spans="2:31" s="256" customFormat="1" ht="20.100000000000001" customHeight="1" x14ac:dyDescent="0.15">
      <c r="B5135" s="861" t="s">
        <v>564</v>
      </c>
      <c r="C5135" s="839" t="s">
        <v>565</v>
      </c>
      <c r="D5135" s="883" t="s">
        <v>832</v>
      </c>
      <c r="E5135" s="884"/>
      <c r="F5135" s="846"/>
      <c r="G5135" s="847"/>
      <c r="H5135" s="847"/>
      <c r="I5135" s="847"/>
      <c r="J5135" s="847"/>
      <c r="K5135" s="847"/>
      <c r="L5135" s="848"/>
      <c r="M5135" s="861" t="s">
        <v>564</v>
      </c>
      <c r="N5135" s="839" t="s">
        <v>565</v>
      </c>
      <c r="O5135" s="883" t="s">
        <v>832</v>
      </c>
      <c r="P5135" s="884"/>
      <c r="Q5135" s="846"/>
      <c r="R5135" s="847"/>
      <c r="S5135" s="847"/>
      <c r="T5135" s="847"/>
      <c r="U5135" s="847"/>
      <c r="V5135" s="847"/>
      <c r="W5135" s="848"/>
      <c r="Y5135" s="242" t="s">
        <v>55</v>
      </c>
    </row>
    <row r="5136" spans="2:31" s="256" customFormat="1" ht="20.100000000000001" customHeight="1" x14ac:dyDescent="0.15">
      <c r="B5136" s="859"/>
      <c r="C5136" s="830"/>
      <c r="D5136" s="880"/>
      <c r="E5136" s="881"/>
      <c r="F5136" s="849"/>
      <c r="G5136" s="850"/>
      <c r="H5136" s="850"/>
      <c r="I5136" s="850"/>
      <c r="J5136" s="850"/>
      <c r="K5136" s="850"/>
      <c r="L5136" s="851"/>
      <c r="M5136" s="859"/>
      <c r="N5136" s="830"/>
      <c r="O5136" s="880"/>
      <c r="P5136" s="881"/>
      <c r="Q5136" s="849"/>
      <c r="R5136" s="850"/>
      <c r="S5136" s="850"/>
      <c r="T5136" s="850"/>
      <c r="U5136" s="850"/>
      <c r="V5136" s="850"/>
      <c r="W5136" s="851"/>
    </row>
    <row r="5137" spans="2:31" s="256" customFormat="1" ht="20.100000000000001" customHeight="1" x14ac:dyDescent="0.15">
      <c r="B5137" s="859"/>
      <c r="C5137" s="839" t="s">
        <v>2</v>
      </c>
      <c r="D5137" s="883">
        <v>1</v>
      </c>
      <c r="E5137" s="884"/>
      <c r="F5137" s="849"/>
      <c r="G5137" s="850"/>
      <c r="H5137" s="850"/>
      <c r="I5137" s="850"/>
      <c r="J5137" s="850"/>
      <c r="K5137" s="850"/>
      <c r="L5137" s="851"/>
      <c r="M5137" s="859"/>
      <c r="N5137" s="839" t="s">
        <v>2</v>
      </c>
      <c r="O5137" s="842">
        <v>2</v>
      </c>
      <c r="P5137" s="843"/>
      <c r="Q5137" s="849"/>
      <c r="R5137" s="850"/>
      <c r="S5137" s="850"/>
      <c r="T5137" s="850"/>
      <c r="U5137" s="850"/>
      <c r="V5137" s="850"/>
      <c r="W5137" s="851"/>
    </row>
    <row r="5138" spans="2:31" s="256" customFormat="1" ht="20.100000000000001" customHeight="1" x14ac:dyDescent="0.15">
      <c r="B5138" s="860"/>
      <c r="C5138" s="830"/>
      <c r="D5138" s="880"/>
      <c r="E5138" s="881"/>
      <c r="F5138" s="849"/>
      <c r="G5138" s="850"/>
      <c r="H5138" s="850"/>
      <c r="I5138" s="850"/>
      <c r="J5138" s="850"/>
      <c r="K5138" s="850"/>
      <c r="L5138" s="851"/>
      <c r="M5138" s="860"/>
      <c r="N5138" s="830"/>
      <c r="O5138" s="844"/>
      <c r="P5138" s="845"/>
      <c r="Q5138" s="849"/>
      <c r="R5138" s="850"/>
      <c r="S5138" s="850"/>
      <c r="T5138" s="850"/>
      <c r="U5138" s="850"/>
      <c r="V5138" s="850"/>
      <c r="W5138" s="851"/>
    </row>
    <row r="5139" spans="2:31" s="256" customFormat="1" ht="17.100000000000001" customHeight="1" x14ac:dyDescent="0.15">
      <c r="B5139" s="574" t="s">
        <v>566</v>
      </c>
      <c r="C5139" s="574" t="s">
        <v>3</v>
      </c>
      <c r="D5139" s="883" t="s">
        <v>534</v>
      </c>
      <c r="E5139" s="884"/>
      <c r="F5139" s="849"/>
      <c r="G5139" s="850"/>
      <c r="H5139" s="850"/>
      <c r="I5139" s="850"/>
      <c r="J5139" s="850"/>
      <c r="K5139" s="850"/>
      <c r="L5139" s="851"/>
      <c r="M5139" s="574" t="s">
        <v>566</v>
      </c>
      <c r="N5139" s="574" t="s">
        <v>3</v>
      </c>
      <c r="O5139" s="842" t="s">
        <v>534</v>
      </c>
      <c r="P5139" s="843"/>
      <c r="Q5139" s="849"/>
      <c r="R5139" s="850"/>
      <c r="S5139" s="850"/>
      <c r="T5139" s="850"/>
      <c r="U5139" s="850"/>
      <c r="V5139" s="850"/>
      <c r="W5139" s="851"/>
      <c r="AA5139" s="257"/>
      <c r="AB5139" s="257"/>
      <c r="AC5139" s="257"/>
      <c r="AD5139" s="257"/>
      <c r="AE5139" s="257"/>
    </row>
    <row r="5140" spans="2:31" s="256" customFormat="1" ht="17.100000000000001" customHeight="1" x14ac:dyDescent="0.15">
      <c r="B5140" s="574"/>
      <c r="C5140" s="574"/>
      <c r="D5140" s="880"/>
      <c r="E5140" s="881"/>
      <c r="F5140" s="849"/>
      <c r="G5140" s="850"/>
      <c r="H5140" s="850"/>
      <c r="I5140" s="850"/>
      <c r="J5140" s="850"/>
      <c r="K5140" s="850"/>
      <c r="L5140" s="851"/>
      <c r="M5140" s="574"/>
      <c r="N5140" s="574"/>
      <c r="O5140" s="844"/>
      <c r="P5140" s="845"/>
      <c r="Q5140" s="849"/>
      <c r="R5140" s="850"/>
      <c r="S5140" s="850"/>
      <c r="T5140" s="850"/>
      <c r="U5140" s="850"/>
      <c r="V5140" s="850"/>
      <c r="W5140" s="851"/>
      <c r="AA5140" s="257"/>
      <c r="AB5140" s="257"/>
      <c r="AC5140" s="257"/>
      <c r="AD5140" s="257"/>
      <c r="AE5140" s="257"/>
    </row>
    <row r="5141" spans="2:31" s="256" customFormat="1" ht="17.100000000000001" customHeight="1" x14ac:dyDescent="0.15">
      <c r="B5141" s="574"/>
      <c r="C5141" s="574" t="s">
        <v>4</v>
      </c>
      <c r="D5141" s="883" t="s">
        <v>484</v>
      </c>
      <c r="E5141" s="884"/>
      <c r="F5141" s="849"/>
      <c r="G5141" s="850"/>
      <c r="H5141" s="850"/>
      <c r="I5141" s="850"/>
      <c r="J5141" s="850"/>
      <c r="K5141" s="850"/>
      <c r="L5141" s="851"/>
      <c r="M5141" s="574"/>
      <c r="N5141" s="574" t="s">
        <v>4</v>
      </c>
      <c r="O5141" s="842" t="s">
        <v>485</v>
      </c>
      <c r="P5141" s="843"/>
      <c r="Q5141" s="849"/>
      <c r="R5141" s="850"/>
      <c r="S5141" s="850"/>
      <c r="T5141" s="850"/>
      <c r="U5141" s="850"/>
      <c r="V5141" s="850"/>
      <c r="W5141" s="851"/>
      <c r="AA5141" s="257"/>
      <c r="AB5141" s="257"/>
      <c r="AC5141" s="257"/>
      <c r="AD5141" s="257"/>
      <c r="AE5141" s="257"/>
    </row>
    <row r="5142" spans="2:31" s="256" customFormat="1" ht="17.100000000000001" customHeight="1" x14ac:dyDescent="0.15">
      <c r="B5142" s="574"/>
      <c r="C5142" s="574"/>
      <c r="D5142" s="880"/>
      <c r="E5142" s="881"/>
      <c r="F5142" s="849"/>
      <c r="G5142" s="850"/>
      <c r="H5142" s="850"/>
      <c r="I5142" s="850"/>
      <c r="J5142" s="850"/>
      <c r="K5142" s="850"/>
      <c r="L5142" s="851"/>
      <c r="M5142" s="574"/>
      <c r="N5142" s="574"/>
      <c r="O5142" s="844"/>
      <c r="P5142" s="845"/>
      <c r="Q5142" s="849"/>
      <c r="R5142" s="850"/>
      <c r="S5142" s="850"/>
      <c r="T5142" s="850"/>
      <c r="U5142" s="850"/>
      <c r="V5142" s="850"/>
      <c r="W5142" s="851"/>
      <c r="AA5142" s="257"/>
      <c r="AB5142" s="257"/>
      <c r="AC5142" s="257"/>
      <c r="AD5142" s="257"/>
      <c r="AE5142" s="257"/>
    </row>
    <row r="5143" spans="2:31" s="256" customFormat="1" ht="17.100000000000001" customHeight="1" x14ac:dyDescent="0.15">
      <c r="B5143" s="522" t="s">
        <v>5</v>
      </c>
      <c r="C5143" s="524"/>
      <c r="D5143" s="827" t="s">
        <v>332</v>
      </c>
      <c r="E5143" s="828"/>
      <c r="F5143" s="849"/>
      <c r="G5143" s="850"/>
      <c r="H5143" s="850"/>
      <c r="I5143" s="850"/>
      <c r="J5143" s="850"/>
      <c r="K5143" s="850"/>
      <c r="L5143" s="851"/>
      <c r="M5143" s="522" t="s">
        <v>5</v>
      </c>
      <c r="N5143" s="524"/>
      <c r="O5143" s="827" t="s">
        <v>332</v>
      </c>
      <c r="P5143" s="828"/>
      <c r="Q5143" s="849"/>
      <c r="R5143" s="850"/>
      <c r="S5143" s="850"/>
      <c r="T5143" s="850"/>
      <c r="U5143" s="850"/>
      <c r="V5143" s="850"/>
      <c r="W5143" s="851"/>
      <c r="AA5143" s="257"/>
      <c r="AB5143" s="257"/>
      <c r="AC5143" s="257"/>
      <c r="AD5143" s="257"/>
      <c r="AE5143" s="257"/>
    </row>
    <row r="5144" spans="2:31" s="256" customFormat="1" ht="17.100000000000001" customHeight="1" x14ac:dyDescent="0.15">
      <c r="B5144" s="522" t="s">
        <v>6</v>
      </c>
      <c r="C5144" s="524"/>
      <c r="D5144" s="844" t="s">
        <v>338</v>
      </c>
      <c r="E5144" s="845"/>
      <c r="F5144" s="849"/>
      <c r="G5144" s="850"/>
      <c r="H5144" s="850"/>
      <c r="I5144" s="850"/>
      <c r="J5144" s="850"/>
      <c r="K5144" s="850"/>
      <c r="L5144" s="851"/>
      <c r="M5144" s="522" t="s">
        <v>6</v>
      </c>
      <c r="N5144" s="524"/>
      <c r="O5144" s="844" t="s">
        <v>532</v>
      </c>
      <c r="P5144" s="845"/>
      <c r="Q5144" s="849"/>
      <c r="R5144" s="850"/>
      <c r="S5144" s="850"/>
      <c r="T5144" s="850"/>
      <c r="U5144" s="850"/>
      <c r="V5144" s="850"/>
      <c r="W5144" s="851"/>
    </row>
    <row r="5145" spans="2:31" s="256" customFormat="1" ht="17.100000000000001" customHeight="1" x14ac:dyDescent="0.15">
      <c r="B5145" s="562" t="s">
        <v>29</v>
      </c>
      <c r="C5145" s="831" t="s">
        <v>267</v>
      </c>
      <c r="D5145" s="832"/>
      <c r="E5145" s="260"/>
      <c r="F5145" s="849"/>
      <c r="G5145" s="850"/>
      <c r="H5145" s="850"/>
      <c r="I5145" s="850"/>
      <c r="J5145" s="850"/>
      <c r="K5145" s="850"/>
      <c r="L5145" s="851"/>
      <c r="M5145" s="562" t="s">
        <v>29</v>
      </c>
      <c r="N5145" s="831" t="s">
        <v>267</v>
      </c>
      <c r="O5145" s="832"/>
      <c r="P5145" s="260"/>
      <c r="Q5145" s="849"/>
      <c r="R5145" s="850"/>
      <c r="S5145" s="850"/>
      <c r="T5145" s="850"/>
      <c r="U5145" s="850"/>
      <c r="V5145" s="850"/>
      <c r="W5145" s="851"/>
    </row>
    <row r="5146" spans="2:31" s="256" customFormat="1" ht="17.100000000000001" customHeight="1" x14ac:dyDescent="0.15">
      <c r="B5146" s="565"/>
      <c r="C5146" s="831" t="s">
        <v>268</v>
      </c>
      <c r="D5146" s="832"/>
      <c r="E5146" s="261" t="s">
        <v>554</v>
      </c>
      <c r="F5146" s="852"/>
      <c r="G5146" s="853"/>
      <c r="H5146" s="853"/>
      <c r="I5146" s="853"/>
      <c r="J5146" s="853"/>
      <c r="K5146" s="853"/>
      <c r="L5146" s="854"/>
      <c r="M5146" s="565"/>
      <c r="N5146" s="831" t="s">
        <v>268</v>
      </c>
      <c r="O5146" s="832"/>
      <c r="P5146" s="261" t="s">
        <v>551</v>
      </c>
      <c r="Q5146" s="852"/>
      <c r="R5146" s="853"/>
      <c r="S5146" s="853"/>
      <c r="T5146" s="853"/>
      <c r="U5146" s="853"/>
      <c r="V5146" s="853"/>
      <c r="W5146" s="854"/>
    </row>
    <row r="5147" spans="2:31" s="256" customFormat="1" ht="17.100000000000001" customHeight="1" x14ac:dyDescent="0.15">
      <c r="B5147" s="522" t="s">
        <v>7</v>
      </c>
      <c r="C5147" s="523"/>
      <c r="D5147" s="524"/>
      <c r="E5147" s="833" t="s">
        <v>2222</v>
      </c>
      <c r="F5147" s="834"/>
      <c r="G5147" s="834"/>
      <c r="H5147" s="834"/>
      <c r="I5147" s="834"/>
      <c r="J5147" s="834"/>
      <c r="K5147" s="834"/>
      <c r="L5147" s="835"/>
      <c r="M5147" s="522" t="s">
        <v>7</v>
      </c>
      <c r="N5147" s="523"/>
      <c r="O5147" s="524"/>
      <c r="P5147" s="813" t="s">
        <v>1199</v>
      </c>
      <c r="Q5147" s="814"/>
      <c r="R5147" s="814"/>
      <c r="S5147" s="814"/>
      <c r="T5147" s="814"/>
      <c r="U5147" s="814"/>
      <c r="V5147" s="814"/>
      <c r="W5147" s="815"/>
    </row>
    <row r="5148" spans="2:31" s="256" customFormat="1" ht="17.100000000000001" customHeight="1" x14ac:dyDescent="0.15">
      <c r="B5148" s="522" t="s">
        <v>46</v>
      </c>
      <c r="C5148" s="523"/>
      <c r="D5148" s="524"/>
      <c r="E5148" s="813"/>
      <c r="F5148" s="814"/>
      <c r="G5148" s="814"/>
      <c r="H5148" s="814"/>
      <c r="I5148" s="814"/>
      <c r="J5148" s="814"/>
      <c r="K5148" s="814"/>
      <c r="L5148" s="815"/>
      <c r="M5148" s="522" t="s">
        <v>46</v>
      </c>
      <c r="N5148" s="523"/>
      <c r="O5148" s="524"/>
      <c r="P5148" s="813" t="s">
        <v>1187</v>
      </c>
      <c r="Q5148" s="814"/>
      <c r="R5148" s="814"/>
      <c r="S5148" s="814"/>
      <c r="T5148" s="814"/>
      <c r="U5148" s="814"/>
      <c r="V5148" s="814"/>
      <c r="W5148" s="815"/>
    </row>
    <row r="5149" spans="2:31" s="256" customFormat="1" ht="17.100000000000001" customHeight="1" x14ac:dyDescent="0.15">
      <c r="B5149" s="522" t="s">
        <v>270</v>
      </c>
      <c r="C5149" s="523"/>
      <c r="D5149" s="524"/>
      <c r="E5149" s="813" t="s">
        <v>516</v>
      </c>
      <c r="F5149" s="814"/>
      <c r="G5149" s="814"/>
      <c r="H5149" s="814"/>
      <c r="I5149" s="814"/>
      <c r="J5149" s="814"/>
      <c r="K5149" s="814"/>
      <c r="L5149" s="815"/>
      <c r="M5149" s="522" t="s">
        <v>270</v>
      </c>
      <c r="N5149" s="523"/>
      <c r="O5149" s="524"/>
      <c r="P5149" s="813" t="s">
        <v>516</v>
      </c>
      <c r="Q5149" s="814"/>
      <c r="R5149" s="814"/>
      <c r="S5149" s="855"/>
      <c r="T5149" s="855"/>
      <c r="U5149" s="855"/>
      <c r="V5149" s="855"/>
      <c r="W5149" s="856"/>
    </row>
    <row r="5150" spans="2:31" s="256" customFormat="1" ht="17.100000000000001" customHeight="1" x14ac:dyDescent="0.15">
      <c r="B5150" s="522" t="s">
        <v>289</v>
      </c>
      <c r="C5150" s="523"/>
      <c r="D5150" s="524"/>
      <c r="E5150" s="862" t="s">
        <v>555</v>
      </c>
      <c r="F5150" s="863"/>
      <c r="G5150" s="864"/>
      <c r="H5150" s="816" t="s">
        <v>8</v>
      </c>
      <c r="I5150" s="817"/>
      <c r="J5150" s="818"/>
      <c r="K5150" s="819"/>
      <c r="L5150" s="820"/>
      <c r="M5150" s="522" t="s">
        <v>289</v>
      </c>
      <c r="N5150" s="523"/>
      <c r="O5150" s="524"/>
      <c r="P5150" s="813" t="s">
        <v>555</v>
      </c>
      <c r="Q5150" s="814"/>
      <c r="R5150" s="814"/>
      <c r="S5150" s="816" t="s">
        <v>8</v>
      </c>
      <c r="T5150" s="817"/>
      <c r="U5150" s="818"/>
      <c r="V5150" s="819"/>
      <c r="W5150" s="820"/>
    </row>
    <row r="5151" spans="2:31" s="256" customFormat="1" ht="17.100000000000001" customHeight="1" x14ac:dyDescent="0.15">
      <c r="B5151" s="865" t="s">
        <v>567</v>
      </c>
      <c r="C5151" s="866"/>
      <c r="D5151" s="821" t="s">
        <v>2234</v>
      </c>
      <c r="E5151" s="822"/>
      <c r="F5151" s="822"/>
      <c r="G5151" s="822"/>
      <c r="H5151" s="822"/>
      <c r="I5151" s="822"/>
      <c r="J5151" s="822"/>
      <c r="K5151" s="822"/>
      <c r="L5151" s="823"/>
      <c r="M5151" s="522" t="s">
        <v>567</v>
      </c>
      <c r="N5151" s="523"/>
      <c r="O5151" s="821" t="s">
        <v>1353</v>
      </c>
      <c r="P5151" s="822"/>
      <c r="Q5151" s="822"/>
      <c r="R5151" s="822"/>
      <c r="S5151" s="822"/>
      <c r="T5151" s="822"/>
      <c r="U5151" s="822"/>
      <c r="V5151" s="822"/>
      <c r="W5151" s="823"/>
    </row>
    <row r="5152" spans="2:31" s="256" customFormat="1" ht="20.100000000000001" customHeight="1" x14ac:dyDescent="0.15">
      <c r="B5152" s="861" t="s">
        <v>564</v>
      </c>
      <c r="C5152" s="839" t="s">
        <v>565</v>
      </c>
      <c r="D5152" s="883" t="s">
        <v>832</v>
      </c>
      <c r="E5152" s="884"/>
      <c r="F5152" s="846"/>
      <c r="G5152" s="847"/>
      <c r="H5152" s="847"/>
      <c r="I5152" s="847"/>
      <c r="J5152" s="847"/>
      <c r="K5152" s="847"/>
      <c r="L5152" s="848"/>
      <c r="M5152" s="861" t="s">
        <v>564</v>
      </c>
      <c r="N5152" s="839" t="s">
        <v>565</v>
      </c>
      <c r="O5152" s="883" t="s">
        <v>832</v>
      </c>
      <c r="P5152" s="884"/>
      <c r="Q5152" s="846"/>
      <c r="R5152" s="847"/>
      <c r="S5152" s="847"/>
      <c r="T5152" s="847"/>
      <c r="U5152" s="847"/>
      <c r="V5152" s="847"/>
      <c r="W5152" s="848"/>
    </row>
    <row r="5153" spans="2:23" s="256" customFormat="1" ht="20.100000000000001" customHeight="1" x14ac:dyDescent="0.15">
      <c r="B5153" s="859"/>
      <c r="C5153" s="830"/>
      <c r="D5153" s="880"/>
      <c r="E5153" s="881"/>
      <c r="F5153" s="849"/>
      <c r="G5153" s="850"/>
      <c r="H5153" s="850"/>
      <c r="I5153" s="850"/>
      <c r="J5153" s="850"/>
      <c r="K5153" s="850"/>
      <c r="L5153" s="851"/>
      <c r="M5153" s="859"/>
      <c r="N5153" s="830"/>
      <c r="O5153" s="880"/>
      <c r="P5153" s="881"/>
      <c r="Q5153" s="849"/>
      <c r="R5153" s="850"/>
      <c r="S5153" s="850"/>
      <c r="T5153" s="850"/>
      <c r="U5153" s="850"/>
      <c r="V5153" s="850"/>
      <c r="W5153" s="851"/>
    </row>
    <row r="5154" spans="2:23" s="256" customFormat="1" ht="20.100000000000001" customHeight="1" x14ac:dyDescent="0.15">
      <c r="B5154" s="859"/>
      <c r="C5154" s="839" t="s">
        <v>2</v>
      </c>
      <c r="D5154" s="842">
        <v>4</v>
      </c>
      <c r="E5154" s="843"/>
      <c r="F5154" s="849"/>
      <c r="G5154" s="850"/>
      <c r="H5154" s="850"/>
      <c r="I5154" s="850"/>
      <c r="J5154" s="850"/>
      <c r="K5154" s="850"/>
      <c r="L5154" s="851"/>
      <c r="M5154" s="859"/>
      <c r="N5154" s="839" t="s">
        <v>2</v>
      </c>
      <c r="O5154" s="842">
        <v>5</v>
      </c>
      <c r="P5154" s="843"/>
      <c r="Q5154" s="849"/>
      <c r="R5154" s="850"/>
      <c r="S5154" s="850"/>
      <c r="T5154" s="850"/>
      <c r="U5154" s="850"/>
      <c r="V5154" s="850"/>
      <c r="W5154" s="851"/>
    </row>
    <row r="5155" spans="2:23" s="256" customFormat="1" ht="20.100000000000001" customHeight="1" x14ac:dyDescent="0.15">
      <c r="B5155" s="860"/>
      <c r="C5155" s="830"/>
      <c r="D5155" s="844"/>
      <c r="E5155" s="845"/>
      <c r="F5155" s="849"/>
      <c r="G5155" s="850"/>
      <c r="H5155" s="850"/>
      <c r="I5155" s="850"/>
      <c r="J5155" s="850"/>
      <c r="K5155" s="850"/>
      <c r="L5155" s="851"/>
      <c r="M5155" s="860"/>
      <c r="N5155" s="830"/>
      <c r="O5155" s="844"/>
      <c r="P5155" s="845"/>
      <c r="Q5155" s="849"/>
      <c r="R5155" s="850"/>
      <c r="S5155" s="850"/>
      <c r="T5155" s="850"/>
      <c r="U5155" s="850"/>
      <c r="V5155" s="850"/>
      <c r="W5155" s="851"/>
    </row>
    <row r="5156" spans="2:23" s="256" customFormat="1" ht="17.100000000000001" customHeight="1" x14ac:dyDescent="0.15">
      <c r="B5156" s="574" t="s">
        <v>566</v>
      </c>
      <c r="C5156" s="574" t="s">
        <v>3</v>
      </c>
      <c r="D5156" s="842" t="s">
        <v>331</v>
      </c>
      <c r="E5156" s="843"/>
      <c r="F5156" s="849"/>
      <c r="G5156" s="850"/>
      <c r="H5156" s="850"/>
      <c r="I5156" s="850"/>
      <c r="J5156" s="850"/>
      <c r="K5156" s="850"/>
      <c r="L5156" s="851"/>
      <c r="M5156" s="574" t="s">
        <v>566</v>
      </c>
      <c r="N5156" s="574" t="s">
        <v>3</v>
      </c>
      <c r="O5156" s="842" t="s">
        <v>331</v>
      </c>
      <c r="P5156" s="843"/>
      <c r="Q5156" s="849"/>
      <c r="R5156" s="850"/>
      <c r="S5156" s="850"/>
      <c r="T5156" s="850"/>
      <c r="U5156" s="850"/>
      <c r="V5156" s="850"/>
      <c r="W5156" s="851"/>
    </row>
    <row r="5157" spans="2:23" s="256" customFormat="1" ht="17.100000000000001" customHeight="1" x14ac:dyDescent="0.15">
      <c r="B5157" s="574"/>
      <c r="C5157" s="574"/>
      <c r="D5157" s="844"/>
      <c r="E5157" s="845"/>
      <c r="F5157" s="849"/>
      <c r="G5157" s="850"/>
      <c r="H5157" s="850"/>
      <c r="I5157" s="850"/>
      <c r="J5157" s="850"/>
      <c r="K5157" s="850"/>
      <c r="L5157" s="851"/>
      <c r="M5157" s="574"/>
      <c r="N5157" s="574"/>
      <c r="O5157" s="844"/>
      <c r="P5157" s="845"/>
      <c r="Q5157" s="849"/>
      <c r="R5157" s="850"/>
      <c r="S5157" s="850"/>
      <c r="T5157" s="850"/>
      <c r="U5157" s="850"/>
      <c r="V5157" s="850"/>
      <c r="W5157" s="851"/>
    </row>
    <row r="5158" spans="2:23" s="256" customFormat="1" ht="17.100000000000001" customHeight="1" x14ac:dyDescent="0.15">
      <c r="B5158" s="574"/>
      <c r="C5158" s="574" t="s">
        <v>4</v>
      </c>
      <c r="D5158" s="842" t="s">
        <v>354</v>
      </c>
      <c r="E5158" s="843"/>
      <c r="F5158" s="849"/>
      <c r="G5158" s="850"/>
      <c r="H5158" s="850"/>
      <c r="I5158" s="850"/>
      <c r="J5158" s="850"/>
      <c r="K5158" s="850"/>
      <c r="L5158" s="851"/>
      <c r="M5158" s="574"/>
      <c r="N5158" s="574" t="s">
        <v>4</v>
      </c>
      <c r="O5158" s="842" t="s">
        <v>354</v>
      </c>
      <c r="P5158" s="843"/>
      <c r="Q5158" s="849"/>
      <c r="R5158" s="850"/>
      <c r="S5158" s="850"/>
      <c r="T5158" s="850"/>
      <c r="U5158" s="850"/>
      <c r="V5158" s="850"/>
      <c r="W5158" s="851"/>
    </row>
    <row r="5159" spans="2:23" s="256" customFormat="1" ht="17.100000000000001" customHeight="1" x14ac:dyDescent="0.15">
      <c r="B5159" s="574"/>
      <c r="C5159" s="574"/>
      <c r="D5159" s="844"/>
      <c r="E5159" s="845"/>
      <c r="F5159" s="849"/>
      <c r="G5159" s="850"/>
      <c r="H5159" s="850"/>
      <c r="I5159" s="850"/>
      <c r="J5159" s="850"/>
      <c r="K5159" s="850"/>
      <c r="L5159" s="851"/>
      <c r="M5159" s="574"/>
      <c r="N5159" s="574"/>
      <c r="O5159" s="844"/>
      <c r="P5159" s="845"/>
      <c r="Q5159" s="849"/>
      <c r="R5159" s="850"/>
      <c r="S5159" s="850"/>
      <c r="T5159" s="850"/>
      <c r="U5159" s="850"/>
      <c r="V5159" s="850"/>
      <c r="W5159" s="851"/>
    </row>
    <row r="5160" spans="2:23" s="256" customFormat="1" ht="17.100000000000001" customHeight="1" x14ac:dyDescent="0.15">
      <c r="B5160" s="522" t="s">
        <v>5</v>
      </c>
      <c r="C5160" s="524"/>
      <c r="D5160" s="827" t="s">
        <v>332</v>
      </c>
      <c r="E5160" s="828"/>
      <c r="F5160" s="849"/>
      <c r="G5160" s="850"/>
      <c r="H5160" s="850"/>
      <c r="I5160" s="850"/>
      <c r="J5160" s="850"/>
      <c r="K5160" s="850"/>
      <c r="L5160" s="851"/>
      <c r="M5160" s="522" t="s">
        <v>5</v>
      </c>
      <c r="N5160" s="524"/>
      <c r="O5160" s="827" t="s">
        <v>332</v>
      </c>
      <c r="P5160" s="828"/>
      <c r="Q5160" s="849"/>
      <c r="R5160" s="850"/>
      <c r="S5160" s="850"/>
      <c r="T5160" s="850"/>
      <c r="U5160" s="850"/>
      <c r="V5160" s="850"/>
      <c r="W5160" s="851"/>
    </row>
    <row r="5161" spans="2:23" s="256" customFormat="1" ht="17.100000000000001" customHeight="1" x14ac:dyDescent="0.15">
      <c r="B5161" s="522" t="s">
        <v>6</v>
      </c>
      <c r="C5161" s="524"/>
      <c r="D5161" s="844" t="s">
        <v>532</v>
      </c>
      <c r="E5161" s="845"/>
      <c r="F5161" s="849"/>
      <c r="G5161" s="850"/>
      <c r="H5161" s="850"/>
      <c r="I5161" s="850"/>
      <c r="J5161" s="850"/>
      <c r="K5161" s="850"/>
      <c r="L5161" s="851"/>
      <c r="M5161" s="522" t="s">
        <v>6</v>
      </c>
      <c r="N5161" s="524"/>
      <c r="O5161" s="844" t="s">
        <v>336</v>
      </c>
      <c r="P5161" s="845"/>
      <c r="Q5161" s="849"/>
      <c r="R5161" s="850"/>
      <c r="S5161" s="850"/>
      <c r="T5161" s="850"/>
      <c r="U5161" s="850"/>
      <c r="V5161" s="850"/>
      <c r="W5161" s="851"/>
    </row>
    <row r="5162" spans="2:23" s="256" customFormat="1" ht="17.100000000000001" customHeight="1" x14ac:dyDescent="0.15">
      <c r="B5162" s="562" t="s">
        <v>29</v>
      </c>
      <c r="C5162" s="831" t="s">
        <v>267</v>
      </c>
      <c r="D5162" s="832"/>
      <c r="E5162" s="260"/>
      <c r="F5162" s="849"/>
      <c r="G5162" s="850"/>
      <c r="H5162" s="850"/>
      <c r="I5162" s="850"/>
      <c r="J5162" s="850"/>
      <c r="K5162" s="850"/>
      <c r="L5162" s="851"/>
      <c r="M5162" s="562" t="s">
        <v>29</v>
      </c>
      <c r="N5162" s="831" t="s">
        <v>267</v>
      </c>
      <c r="O5162" s="832"/>
      <c r="P5162" s="260"/>
      <c r="Q5162" s="849"/>
      <c r="R5162" s="850"/>
      <c r="S5162" s="850"/>
      <c r="T5162" s="850"/>
      <c r="U5162" s="850"/>
      <c r="V5162" s="850"/>
      <c r="W5162" s="851"/>
    </row>
    <row r="5163" spans="2:23" s="256" customFormat="1" ht="17.100000000000001" customHeight="1" x14ac:dyDescent="0.15">
      <c r="B5163" s="565"/>
      <c r="C5163" s="831" t="s">
        <v>268</v>
      </c>
      <c r="D5163" s="832"/>
      <c r="E5163" s="261" t="s">
        <v>551</v>
      </c>
      <c r="F5163" s="852"/>
      <c r="G5163" s="853"/>
      <c r="H5163" s="853"/>
      <c r="I5163" s="853"/>
      <c r="J5163" s="853"/>
      <c r="K5163" s="853"/>
      <c r="L5163" s="854"/>
      <c r="M5163" s="565"/>
      <c r="N5163" s="831" t="s">
        <v>268</v>
      </c>
      <c r="O5163" s="832"/>
      <c r="P5163" s="261" t="s">
        <v>551</v>
      </c>
      <c r="Q5163" s="852"/>
      <c r="R5163" s="853"/>
      <c r="S5163" s="853"/>
      <c r="T5163" s="853"/>
      <c r="U5163" s="853"/>
      <c r="V5163" s="853"/>
      <c r="W5163" s="854"/>
    </row>
    <row r="5164" spans="2:23" s="256" customFormat="1" ht="17.100000000000001" customHeight="1" x14ac:dyDescent="0.15">
      <c r="B5164" s="522" t="s">
        <v>7</v>
      </c>
      <c r="C5164" s="523"/>
      <c r="D5164" s="524"/>
      <c r="E5164" s="833" t="s">
        <v>1199</v>
      </c>
      <c r="F5164" s="857"/>
      <c r="G5164" s="857"/>
      <c r="H5164" s="857"/>
      <c r="I5164" s="857"/>
      <c r="J5164" s="857"/>
      <c r="K5164" s="857"/>
      <c r="L5164" s="858"/>
      <c r="M5164" s="522" t="s">
        <v>7</v>
      </c>
      <c r="N5164" s="523"/>
      <c r="O5164" s="524"/>
      <c r="P5164" s="833" t="s">
        <v>1618</v>
      </c>
      <c r="Q5164" s="857"/>
      <c r="R5164" s="857"/>
      <c r="S5164" s="857"/>
      <c r="T5164" s="857"/>
      <c r="U5164" s="857"/>
      <c r="V5164" s="857"/>
      <c r="W5164" s="858"/>
    </row>
    <row r="5165" spans="2:23" s="256" customFormat="1" ht="17.100000000000001" customHeight="1" x14ac:dyDescent="0.15">
      <c r="B5165" s="522" t="s">
        <v>46</v>
      </c>
      <c r="C5165" s="523"/>
      <c r="D5165" s="524"/>
      <c r="E5165" s="813" t="s">
        <v>1366</v>
      </c>
      <c r="F5165" s="814"/>
      <c r="G5165" s="814"/>
      <c r="H5165" s="855"/>
      <c r="I5165" s="855"/>
      <c r="J5165" s="855"/>
      <c r="K5165" s="855"/>
      <c r="L5165" s="856"/>
      <c r="M5165" s="522" t="s">
        <v>46</v>
      </c>
      <c r="N5165" s="523"/>
      <c r="O5165" s="524"/>
      <c r="P5165" s="833" t="s">
        <v>1618</v>
      </c>
      <c r="Q5165" s="857"/>
      <c r="R5165" s="857"/>
      <c r="S5165" s="857"/>
      <c r="T5165" s="857"/>
      <c r="U5165" s="857"/>
      <c r="V5165" s="857"/>
      <c r="W5165" s="858"/>
    </row>
    <row r="5166" spans="2:23" s="256" customFormat="1" ht="17.100000000000001" customHeight="1" x14ac:dyDescent="0.15">
      <c r="B5166" s="522" t="s">
        <v>270</v>
      </c>
      <c r="C5166" s="523"/>
      <c r="D5166" s="524"/>
      <c r="E5166" s="813" t="s">
        <v>516</v>
      </c>
      <c r="F5166" s="814"/>
      <c r="G5166" s="814"/>
      <c r="H5166" s="855"/>
      <c r="I5166" s="855"/>
      <c r="J5166" s="855"/>
      <c r="K5166" s="855"/>
      <c r="L5166" s="856"/>
      <c r="M5166" s="522" t="s">
        <v>270</v>
      </c>
      <c r="N5166" s="523"/>
      <c r="O5166" s="524"/>
      <c r="P5166" s="813" t="s">
        <v>516</v>
      </c>
      <c r="Q5166" s="814"/>
      <c r="R5166" s="814"/>
      <c r="S5166" s="855"/>
      <c r="T5166" s="855"/>
      <c r="U5166" s="855"/>
      <c r="V5166" s="855"/>
      <c r="W5166" s="856"/>
    </row>
    <row r="5167" spans="2:23" s="256" customFormat="1" ht="17.100000000000001" customHeight="1" x14ac:dyDescent="0.15">
      <c r="B5167" s="522" t="s">
        <v>289</v>
      </c>
      <c r="C5167" s="523"/>
      <c r="D5167" s="524"/>
      <c r="E5167" s="813" t="s">
        <v>555</v>
      </c>
      <c r="F5167" s="814"/>
      <c r="G5167" s="814"/>
      <c r="H5167" s="816" t="s">
        <v>8</v>
      </c>
      <c r="I5167" s="817"/>
      <c r="J5167" s="818"/>
      <c r="K5167" s="819"/>
      <c r="L5167" s="820"/>
      <c r="M5167" s="522" t="s">
        <v>289</v>
      </c>
      <c r="N5167" s="523"/>
      <c r="O5167" s="524"/>
      <c r="P5167" s="813" t="s">
        <v>555</v>
      </c>
      <c r="Q5167" s="814"/>
      <c r="R5167" s="814"/>
      <c r="S5167" s="816" t="s">
        <v>8</v>
      </c>
      <c r="T5167" s="817"/>
      <c r="U5167" s="818"/>
      <c r="V5167" s="819"/>
      <c r="W5167" s="820"/>
    </row>
    <row r="5168" spans="2:23" s="256" customFormat="1" ht="17.100000000000001" customHeight="1" x14ac:dyDescent="0.15">
      <c r="B5168" s="565" t="s">
        <v>567</v>
      </c>
      <c r="C5168" s="566"/>
      <c r="D5168" s="836" t="s">
        <v>1749</v>
      </c>
      <c r="E5168" s="837"/>
      <c r="F5168" s="837"/>
      <c r="G5168" s="837"/>
      <c r="H5168" s="837"/>
      <c r="I5168" s="837"/>
      <c r="J5168" s="837"/>
      <c r="K5168" s="837"/>
      <c r="L5168" s="838"/>
      <c r="M5168" s="865" t="s">
        <v>567</v>
      </c>
      <c r="N5168" s="882"/>
      <c r="O5168" s="836" t="s">
        <v>1774</v>
      </c>
      <c r="P5168" s="837"/>
      <c r="Q5168" s="837"/>
      <c r="R5168" s="837"/>
      <c r="S5168" s="837"/>
      <c r="T5168" s="837"/>
      <c r="U5168" s="837"/>
      <c r="V5168" s="837"/>
      <c r="W5168" s="838"/>
    </row>
    <row r="5169" spans="2:31" ht="15" customHeight="1" x14ac:dyDescent="0.15">
      <c r="B5169" s="263"/>
      <c r="C5169" s="824" t="s">
        <v>568</v>
      </c>
      <c r="D5169" s="825"/>
      <c r="E5169" s="825"/>
      <c r="F5169" s="825"/>
      <c r="G5169" s="825"/>
      <c r="H5169" s="825"/>
      <c r="I5169" s="825"/>
      <c r="J5169" s="825"/>
      <c r="K5169" s="825"/>
      <c r="L5169" s="825"/>
      <c r="M5169" s="263"/>
      <c r="N5169" s="263" t="s">
        <v>569</v>
      </c>
      <c r="O5169" s="263"/>
      <c r="P5169" s="263"/>
      <c r="Q5169" s="263"/>
      <c r="R5169" s="263"/>
      <c r="S5169" s="263"/>
      <c r="T5169" s="263"/>
      <c r="U5169" s="263"/>
      <c r="V5169" s="263"/>
      <c r="W5169" s="263"/>
      <c r="AA5169" s="256"/>
      <c r="AB5169" s="256"/>
      <c r="AC5169" s="256"/>
      <c r="AD5169" s="256"/>
      <c r="AE5169" s="256"/>
    </row>
    <row r="5170" spans="2:31" ht="15" customHeight="1" x14ac:dyDescent="0.15">
      <c r="B5170" s="263"/>
      <c r="C5170" s="826"/>
      <c r="D5170" s="826"/>
      <c r="E5170" s="826"/>
      <c r="F5170" s="826"/>
      <c r="G5170" s="826"/>
      <c r="H5170" s="826"/>
      <c r="I5170" s="826"/>
      <c r="J5170" s="826"/>
      <c r="K5170" s="826"/>
      <c r="L5170" s="826"/>
      <c r="M5170" s="263"/>
      <c r="N5170" s="263" t="s">
        <v>570</v>
      </c>
      <c r="O5170" s="263"/>
      <c r="P5170" s="263"/>
      <c r="Q5170" s="263"/>
      <c r="R5170" s="263"/>
      <c r="S5170" s="263"/>
      <c r="T5170" s="263"/>
      <c r="U5170" s="263"/>
      <c r="V5170" s="263"/>
      <c r="W5170" s="263"/>
      <c r="AA5170" s="256"/>
      <c r="AB5170" s="256"/>
      <c r="AC5170" s="256"/>
      <c r="AD5170" s="256"/>
      <c r="AE5170" s="256"/>
    </row>
    <row r="5171" spans="2:31" ht="15" customHeight="1" x14ac:dyDescent="0.15">
      <c r="C5171" s="263" t="s">
        <v>571</v>
      </c>
      <c r="N5171" s="264" t="s">
        <v>517</v>
      </c>
      <c r="O5171" s="264"/>
      <c r="P5171" s="264"/>
      <c r="Q5171" s="264"/>
      <c r="R5171" s="264"/>
      <c r="S5171" s="264"/>
      <c r="T5171" s="264"/>
      <c r="U5171" s="264"/>
      <c r="V5171" s="264"/>
      <c r="AA5171" s="256"/>
      <c r="AB5171" s="256"/>
      <c r="AC5171" s="256"/>
      <c r="AD5171" s="256"/>
      <c r="AE5171" s="256"/>
    </row>
    <row r="5172" spans="2:31" ht="15" customHeight="1" x14ac:dyDescent="0.15">
      <c r="C5172" s="263" t="s">
        <v>573</v>
      </c>
      <c r="N5172" s="264" t="s">
        <v>572</v>
      </c>
      <c r="O5172" s="264"/>
      <c r="P5172" s="264"/>
      <c r="Q5172" s="264"/>
      <c r="R5172" s="264"/>
      <c r="S5172" s="264"/>
      <c r="T5172" s="264"/>
      <c r="U5172" s="264"/>
      <c r="V5172" s="264"/>
      <c r="AA5172" s="256"/>
      <c r="AB5172" s="256"/>
      <c r="AC5172" s="256"/>
      <c r="AD5172" s="256"/>
      <c r="AE5172" s="256"/>
    </row>
    <row r="5173" spans="2:31" x14ac:dyDescent="0.15">
      <c r="C5173" s="264" t="s">
        <v>542</v>
      </c>
      <c r="N5173" s="264" t="s">
        <v>450</v>
      </c>
      <c r="O5173" s="264"/>
      <c r="P5173" s="264"/>
      <c r="Q5173" s="264"/>
      <c r="R5173" s="264"/>
      <c r="S5173" s="264"/>
      <c r="T5173" s="264"/>
      <c r="U5173" s="264"/>
      <c r="V5173" s="264"/>
      <c r="AA5173" s="256"/>
      <c r="AB5173" s="256"/>
      <c r="AC5173" s="256"/>
      <c r="AD5173" s="256"/>
      <c r="AE5173" s="256"/>
    </row>
    <row r="5174" spans="2:31" x14ac:dyDescent="0.15">
      <c r="N5174" s="264"/>
      <c r="AA5174" s="256"/>
      <c r="AB5174" s="256"/>
      <c r="AC5174" s="256"/>
      <c r="AD5174" s="256"/>
      <c r="AE5174" s="256"/>
    </row>
    <row r="5175" spans="2:31" x14ac:dyDescent="0.15">
      <c r="N5175" s="264"/>
      <c r="AA5175" s="256"/>
      <c r="AB5175" s="256"/>
      <c r="AC5175" s="256"/>
      <c r="AD5175" s="256"/>
      <c r="AE5175" s="256"/>
    </row>
    <row r="5176" spans="2:31" ht="9" customHeight="1" x14ac:dyDescent="0.15">
      <c r="AA5176" s="256"/>
      <c r="AB5176" s="256"/>
      <c r="AC5176" s="256"/>
      <c r="AD5176" s="256"/>
      <c r="AE5176" s="256"/>
    </row>
    <row r="5177" spans="2:31" s="256" customFormat="1" ht="22.5" customHeight="1" x14ac:dyDescent="0.15">
      <c r="B5177" s="867" t="s">
        <v>563</v>
      </c>
      <c r="C5177" s="867"/>
      <c r="D5177" s="867"/>
      <c r="E5177" s="867"/>
      <c r="F5177" s="867"/>
      <c r="G5177" s="867"/>
      <c r="H5177" s="867"/>
      <c r="I5177" s="867"/>
      <c r="J5177" s="867"/>
      <c r="K5177" s="867"/>
      <c r="L5177" s="867"/>
      <c r="M5177" s="867"/>
      <c r="N5177" s="867"/>
      <c r="O5177" s="867"/>
      <c r="P5177" s="867"/>
      <c r="Q5177" s="867"/>
      <c r="R5177" s="867"/>
      <c r="S5177" s="867"/>
      <c r="T5177" s="867"/>
      <c r="U5177" s="867"/>
      <c r="V5177" s="867"/>
      <c r="W5177" s="867"/>
      <c r="Y5177" s="242" t="s">
        <v>551</v>
      </c>
    </row>
    <row r="5178" spans="2:31" s="256" customFormat="1" ht="20.100000000000001" customHeight="1" x14ac:dyDescent="0.15">
      <c r="B5178" s="258" t="s">
        <v>27</v>
      </c>
      <c r="C5178" s="258"/>
      <c r="D5178" s="868" t="str">
        <f>D5133</f>
        <v>ミネトンネル</v>
      </c>
      <c r="E5178" s="868"/>
      <c r="F5178" s="868"/>
      <c r="G5178" s="868"/>
      <c r="H5178" s="869" t="s">
        <v>28</v>
      </c>
      <c r="I5178" s="869"/>
      <c r="J5178" s="870" t="str">
        <f>J5133</f>
        <v>一般国道　316号</v>
      </c>
      <c r="K5178" s="870"/>
      <c r="L5178" s="870"/>
      <c r="M5178" s="871" t="s">
        <v>255</v>
      </c>
      <c r="N5178" s="871"/>
      <c r="O5178" s="871"/>
      <c r="P5178" s="872" t="str">
        <f>P5133</f>
        <v>株式会社ニュージェック</v>
      </c>
      <c r="Q5178" s="872"/>
      <c r="R5178" s="872"/>
      <c r="S5178" s="562" t="s">
        <v>220</v>
      </c>
      <c r="T5178" s="564"/>
      <c r="U5178" s="873">
        <f>U5133</f>
        <v>44294</v>
      </c>
      <c r="V5178" s="874"/>
      <c r="W5178" s="875"/>
      <c r="Y5178" s="242" t="s">
        <v>554</v>
      </c>
    </row>
    <row r="5179" spans="2:31" s="256" customFormat="1" ht="20.100000000000001" customHeight="1" x14ac:dyDescent="0.15">
      <c r="B5179" s="259" t="s">
        <v>0</v>
      </c>
      <c r="C5179" s="259"/>
      <c r="D5179" s="879" t="str">
        <f>D5134</f>
        <v>美祢トンネル</v>
      </c>
      <c r="E5179" s="879"/>
      <c r="F5179" s="879"/>
      <c r="G5179" s="879"/>
      <c r="H5179" s="541" t="s">
        <v>1</v>
      </c>
      <c r="I5179" s="541"/>
      <c r="J5179" s="870" t="str">
        <f>J5134</f>
        <v>宇部土木建築事務所</v>
      </c>
      <c r="K5179" s="870"/>
      <c r="L5179" s="870"/>
      <c r="M5179" s="871" t="s">
        <v>256</v>
      </c>
      <c r="N5179" s="871"/>
      <c r="O5179" s="871"/>
      <c r="P5179" s="872" t="str">
        <f>P5134</f>
        <v>石村　勝伸</v>
      </c>
      <c r="Q5179" s="872"/>
      <c r="R5179" s="872"/>
      <c r="S5179" s="705"/>
      <c r="T5179" s="706"/>
      <c r="U5179" s="876"/>
      <c r="V5179" s="877"/>
      <c r="W5179" s="878"/>
      <c r="Y5179" s="242" t="s">
        <v>54</v>
      </c>
    </row>
    <row r="5180" spans="2:31" s="256" customFormat="1" ht="20.100000000000001" customHeight="1" x14ac:dyDescent="0.15">
      <c r="B5180" s="861" t="s">
        <v>564</v>
      </c>
      <c r="C5180" s="839" t="s">
        <v>565</v>
      </c>
      <c r="D5180" s="883" t="s">
        <v>833</v>
      </c>
      <c r="E5180" s="884"/>
      <c r="F5180" s="846"/>
      <c r="G5180" s="847"/>
      <c r="H5180" s="847"/>
      <c r="I5180" s="847"/>
      <c r="J5180" s="847"/>
      <c r="K5180" s="847"/>
      <c r="L5180" s="848"/>
      <c r="M5180" s="861" t="s">
        <v>564</v>
      </c>
      <c r="N5180" s="839" t="s">
        <v>565</v>
      </c>
      <c r="O5180" s="883" t="s">
        <v>833</v>
      </c>
      <c r="P5180" s="884"/>
      <c r="Q5180" s="846"/>
      <c r="R5180" s="847"/>
      <c r="S5180" s="847"/>
      <c r="T5180" s="847"/>
      <c r="U5180" s="847"/>
      <c r="V5180" s="847"/>
      <c r="W5180" s="848"/>
      <c r="Y5180" s="242" t="s">
        <v>55</v>
      </c>
    </row>
    <row r="5181" spans="2:31" s="256" customFormat="1" ht="20.100000000000001" customHeight="1" x14ac:dyDescent="0.15">
      <c r="B5181" s="859"/>
      <c r="C5181" s="830"/>
      <c r="D5181" s="880"/>
      <c r="E5181" s="881"/>
      <c r="F5181" s="849"/>
      <c r="G5181" s="850"/>
      <c r="H5181" s="850"/>
      <c r="I5181" s="850"/>
      <c r="J5181" s="850"/>
      <c r="K5181" s="850"/>
      <c r="L5181" s="851"/>
      <c r="M5181" s="859"/>
      <c r="N5181" s="830"/>
      <c r="O5181" s="880"/>
      <c r="P5181" s="881"/>
      <c r="Q5181" s="849"/>
      <c r="R5181" s="850"/>
      <c r="S5181" s="850"/>
      <c r="T5181" s="850"/>
      <c r="U5181" s="850"/>
      <c r="V5181" s="850"/>
      <c r="W5181" s="851"/>
    </row>
    <row r="5182" spans="2:31" s="256" customFormat="1" ht="20.100000000000001" customHeight="1" x14ac:dyDescent="0.15">
      <c r="B5182" s="859"/>
      <c r="C5182" s="839" t="s">
        <v>2</v>
      </c>
      <c r="D5182" s="883">
        <v>1</v>
      </c>
      <c r="E5182" s="884"/>
      <c r="F5182" s="849"/>
      <c r="G5182" s="850"/>
      <c r="H5182" s="850"/>
      <c r="I5182" s="850"/>
      <c r="J5182" s="850"/>
      <c r="K5182" s="850"/>
      <c r="L5182" s="851"/>
      <c r="M5182" s="859"/>
      <c r="N5182" s="839" t="s">
        <v>2</v>
      </c>
      <c r="O5182" s="842">
        <v>2</v>
      </c>
      <c r="P5182" s="843"/>
      <c r="Q5182" s="849"/>
      <c r="R5182" s="850"/>
      <c r="S5182" s="850"/>
      <c r="T5182" s="850"/>
      <c r="U5182" s="850"/>
      <c r="V5182" s="850"/>
      <c r="W5182" s="851"/>
    </row>
    <row r="5183" spans="2:31" s="256" customFormat="1" ht="20.100000000000001" customHeight="1" x14ac:dyDescent="0.15">
      <c r="B5183" s="860"/>
      <c r="C5183" s="830"/>
      <c r="D5183" s="880"/>
      <c r="E5183" s="881"/>
      <c r="F5183" s="849"/>
      <c r="G5183" s="850"/>
      <c r="H5183" s="850"/>
      <c r="I5183" s="850"/>
      <c r="J5183" s="850"/>
      <c r="K5183" s="850"/>
      <c r="L5183" s="851"/>
      <c r="M5183" s="860"/>
      <c r="N5183" s="830"/>
      <c r="O5183" s="844"/>
      <c r="P5183" s="845"/>
      <c r="Q5183" s="849"/>
      <c r="R5183" s="850"/>
      <c r="S5183" s="850"/>
      <c r="T5183" s="850"/>
      <c r="U5183" s="850"/>
      <c r="V5183" s="850"/>
      <c r="W5183" s="851"/>
    </row>
    <row r="5184" spans="2:31" s="256" customFormat="1" ht="17.100000000000001" customHeight="1" x14ac:dyDescent="0.15">
      <c r="B5184" s="574" t="s">
        <v>566</v>
      </c>
      <c r="C5184" s="574" t="s">
        <v>3</v>
      </c>
      <c r="D5184" s="842" t="s">
        <v>534</v>
      </c>
      <c r="E5184" s="843"/>
      <c r="F5184" s="849"/>
      <c r="G5184" s="850"/>
      <c r="H5184" s="850"/>
      <c r="I5184" s="850"/>
      <c r="J5184" s="850"/>
      <c r="K5184" s="850"/>
      <c r="L5184" s="851"/>
      <c r="M5184" s="574" t="s">
        <v>566</v>
      </c>
      <c r="N5184" s="574" t="s">
        <v>3</v>
      </c>
      <c r="O5184" s="842" t="s">
        <v>534</v>
      </c>
      <c r="P5184" s="843"/>
      <c r="Q5184" s="849"/>
      <c r="R5184" s="850"/>
      <c r="S5184" s="850"/>
      <c r="T5184" s="850"/>
      <c r="U5184" s="850"/>
      <c r="V5184" s="850"/>
      <c r="W5184" s="851"/>
      <c r="AA5184" s="257"/>
      <c r="AB5184" s="257"/>
      <c r="AC5184" s="257"/>
      <c r="AD5184" s="257"/>
      <c r="AE5184" s="257"/>
    </row>
    <row r="5185" spans="2:31" s="256" customFormat="1" ht="17.100000000000001" customHeight="1" x14ac:dyDescent="0.15">
      <c r="B5185" s="574"/>
      <c r="C5185" s="574"/>
      <c r="D5185" s="844"/>
      <c r="E5185" s="845"/>
      <c r="F5185" s="849"/>
      <c r="G5185" s="850"/>
      <c r="H5185" s="850"/>
      <c r="I5185" s="850"/>
      <c r="J5185" s="850"/>
      <c r="K5185" s="850"/>
      <c r="L5185" s="851"/>
      <c r="M5185" s="574"/>
      <c r="N5185" s="574"/>
      <c r="O5185" s="844"/>
      <c r="P5185" s="845"/>
      <c r="Q5185" s="849"/>
      <c r="R5185" s="850"/>
      <c r="S5185" s="850"/>
      <c r="T5185" s="850"/>
      <c r="U5185" s="850"/>
      <c r="V5185" s="850"/>
      <c r="W5185" s="851"/>
      <c r="AA5185" s="257"/>
      <c r="AB5185" s="257"/>
      <c r="AC5185" s="257"/>
      <c r="AD5185" s="257"/>
      <c r="AE5185" s="257"/>
    </row>
    <row r="5186" spans="2:31" s="256" customFormat="1" ht="17.100000000000001" customHeight="1" x14ac:dyDescent="0.15">
      <c r="B5186" s="574"/>
      <c r="C5186" s="574" t="s">
        <v>4</v>
      </c>
      <c r="D5186" s="842" t="s">
        <v>484</v>
      </c>
      <c r="E5186" s="843"/>
      <c r="F5186" s="849"/>
      <c r="G5186" s="850"/>
      <c r="H5186" s="850"/>
      <c r="I5186" s="850"/>
      <c r="J5186" s="850"/>
      <c r="K5186" s="850"/>
      <c r="L5186" s="851"/>
      <c r="M5186" s="574"/>
      <c r="N5186" s="574" t="s">
        <v>4</v>
      </c>
      <c r="O5186" s="842" t="s">
        <v>486</v>
      </c>
      <c r="P5186" s="843"/>
      <c r="Q5186" s="849"/>
      <c r="R5186" s="850"/>
      <c r="S5186" s="850"/>
      <c r="T5186" s="850"/>
      <c r="U5186" s="850"/>
      <c r="V5186" s="850"/>
      <c r="W5186" s="851"/>
      <c r="AA5186" s="257"/>
      <c r="AB5186" s="257"/>
      <c r="AC5186" s="257"/>
      <c r="AD5186" s="257"/>
      <c r="AE5186" s="257"/>
    </row>
    <row r="5187" spans="2:31" s="256" customFormat="1" ht="17.100000000000001" customHeight="1" x14ac:dyDescent="0.15">
      <c r="B5187" s="574"/>
      <c r="C5187" s="574"/>
      <c r="D5187" s="844"/>
      <c r="E5187" s="845"/>
      <c r="F5187" s="849"/>
      <c r="G5187" s="850"/>
      <c r="H5187" s="850"/>
      <c r="I5187" s="850"/>
      <c r="J5187" s="850"/>
      <c r="K5187" s="850"/>
      <c r="L5187" s="851"/>
      <c r="M5187" s="574"/>
      <c r="N5187" s="574"/>
      <c r="O5187" s="844"/>
      <c r="P5187" s="845"/>
      <c r="Q5187" s="849"/>
      <c r="R5187" s="850"/>
      <c r="S5187" s="850"/>
      <c r="T5187" s="850"/>
      <c r="U5187" s="850"/>
      <c r="V5187" s="850"/>
      <c r="W5187" s="851"/>
      <c r="AA5187" s="257"/>
      <c r="AB5187" s="257"/>
      <c r="AC5187" s="257"/>
      <c r="AD5187" s="257"/>
      <c r="AE5187" s="257"/>
    </row>
    <row r="5188" spans="2:31" s="256" customFormat="1" ht="17.100000000000001" customHeight="1" x14ac:dyDescent="0.15">
      <c r="B5188" s="522" t="s">
        <v>5</v>
      </c>
      <c r="C5188" s="524"/>
      <c r="D5188" s="827" t="s">
        <v>332</v>
      </c>
      <c r="E5188" s="828"/>
      <c r="F5188" s="849"/>
      <c r="G5188" s="850"/>
      <c r="H5188" s="850"/>
      <c r="I5188" s="850"/>
      <c r="J5188" s="850"/>
      <c r="K5188" s="850"/>
      <c r="L5188" s="851"/>
      <c r="M5188" s="522" t="s">
        <v>5</v>
      </c>
      <c r="N5188" s="524"/>
      <c r="O5188" s="827" t="s">
        <v>332</v>
      </c>
      <c r="P5188" s="828"/>
      <c r="Q5188" s="849"/>
      <c r="R5188" s="850"/>
      <c r="S5188" s="850"/>
      <c r="T5188" s="850"/>
      <c r="U5188" s="850"/>
      <c r="V5188" s="850"/>
      <c r="W5188" s="851"/>
      <c r="AA5188" s="257"/>
      <c r="AB5188" s="257"/>
      <c r="AC5188" s="257"/>
      <c r="AD5188" s="257"/>
      <c r="AE5188" s="257"/>
    </row>
    <row r="5189" spans="2:31" s="256" customFormat="1" ht="17.100000000000001" customHeight="1" x14ac:dyDescent="0.15">
      <c r="B5189" s="522" t="s">
        <v>6</v>
      </c>
      <c r="C5189" s="524"/>
      <c r="D5189" s="844" t="s">
        <v>338</v>
      </c>
      <c r="E5189" s="845"/>
      <c r="F5189" s="849"/>
      <c r="G5189" s="850"/>
      <c r="H5189" s="850"/>
      <c r="I5189" s="850"/>
      <c r="J5189" s="850"/>
      <c r="K5189" s="850"/>
      <c r="L5189" s="851"/>
      <c r="M5189" s="522" t="s">
        <v>6</v>
      </c>
      <c r="N5189" s="524"/>
      <c r="O5189" s="844" t="s">
        <v>338</v>
      </c>
      <c r="P5189" s="845"/>
      <c r="Q5189" s="849"/>
      <c r="R5189" s="850"/>
      <c r="S5189" s="850"/>
      <c r="T5189" s="850"/>
      <c r="U5189" s="850"/>
      <c r="V5189" s="850"/>
      <c r="W5189" s="851"/>
    </row>
    <row r="5190" spans="2:31" s="256" customFormat="1" ht="17.100000000000001" customHeight="1" x14ac:dyDescent="0.15">
      <c r="B5190" s="562" t="s">
        <v>29</v>
      </c>
      <c r="C5190" s="831" t="s">
        <v>267</v>
      </c>
      <c r="D5190" s="832"/>
      <c r="E5190" s="260"/>
      <c r="F5190" s="849"/>
      <c r="G5190" s="850"/>
      <c r="H5190" s="850"/>
      <c r="I5190" s="850"/>
      <c r="J5190" s="850"/>
      <c r="K5190" s="850"/>
      <c r="L5190" s="851"/>
      <c r="M5190" s="562" t="s">
        <v>29</v>
      </c>
      <c r="N5190" s="831" t="s">
        <v>267</v>
      </c>
      <c r="O5190" s="832"/>
      <c r="P5190" s="260"/>
      <c r="Q5190" s="849"/>
      <c r="R5190" s="850"/>
      <c r="S5190" s="850"/>
      <c r="T5190" s="850"/>
      <c r="U5190" s="850"/>
      <c r="V5190" s="850"/>
      <c r="W5190" s="851"/>
    </row>
    <row r="5191" spans="2:31" s="256" customFormat="1" ht="17.100000000000001" customHeight="1" x14ac:dyDescent="0.15">
      <c r="B5191" s="565"/>
      <c r="C5191" s="831" t="s">
        <v>268</v>
      </c>
      <c r="D5191" s="832"/>
      <c r="E5191" s="261" t="s">
        <v>554</v>
      </c>
      <c r="F5191" s="852"/>
      <c r="G5191" s="853"/>
      <c r="H5191" s="853"/>
      <c r="I5191" s="853"/>
      <c r="J5191" s="853"/>
      <c r="K5191" s="853"/>
      <c r="L5191" s="854"/>
      <c r="M5191" s="565"/>
      <c r="N5191" s="831" t="s">
        <v>268</v>
      </c>
      <c r="O5191" s="832"/>
      <c r="P5191" s="261" t="s">
        <v>551</v>
      </c>
      <c r="Q5191" s="852"/>
      <c r="R5191" s="853"/>
      <c r="S5191" s="853"/>
      <c r="T5191" s="853"/>
      <c r="U5191" s="853"/>
      <c r="V5191" s="853"/>
      <c r="W5191" s="854"/>
    </row>
    <row r="5192" spans="2:31" s="256" customFormat="1" ht="17.100000000000001" customHeight="1" x14ac:dyDescent="0.15">
      <c r="B5192" s="522" t="s">
        <v>7</v>
      </c>
      <c r="C5192" s="523"/>
      <c r="D5192" s="524"/>
      <c r="E5192" s="833" t="s">
        <v>2226</v>
      </c>
      <c r="F5192" s="857"/>
      <c r="G5192" s="857"/>
      <c r="H5192" s="857"/>
      <c r="I5192" s="857"/>
      <c r="J5192" s="857"/>
      <c r="K5192" s="857"/>
      <c r="L5192" s="858"/>
      <c r="M5192" s="522" t="s">
        <v>7</v>
      </c>
      <c r="N5192" s="523"/>
      <c r="O5192" s="524"/>
      <c r="P5192" s="833" t="s">
        <v>1134</v>
      </c>
      <c r="Q5192" s="834"/>
      <c r="R5192" s="834"/>
      <c r="S5192" s="834"/>
      <c r="T5192" s="834"/>
      <c r="U5192" s="834"/>
      <c r="V5192" s="834"/>
      <c r="W5192" s="835"/>
    </row>
    <row r="5193" spans="2:31" s="256" customFormat="1" ht="17.100000000000001" customHeight="1" x14ac:dyDescent="0.15">
      <c r="B5193" s="522" t="s">
        <v>46</v>
      </c>
      <c r="C5193" s="523"/>
      <c r="D5193" s="524"/>
      <c r="E5193" s="833"/>
      <c r="F5193" s="857"/>
      <c r="G5193" s="857"/>
      <c r="H5193" s="857"/>
      <c r="I5193" s="857"/>
      <c r="J5193" s="857"/>
      <c r="K5193" s="857"/>
      <c r="L5193" s="858"/>
      <c r="M5193" s="522" t="s">
        <v>46</v>
      </c>
      <c r="N5193" s="523"/>
      <c r="O5193" s="524"/>
      <c r="P5193" s="813" t="s">
        <v>1135</v>
      </c>
      <c r="Q5193" s="814"/>
      <c r="R5193" s="814"/>
      <c r="S5193" s="814"/>
      <c r="T5193" s="814"/>
      <c r="U5193" s="814"/>
      <c r="V5193" s="814"/>
      <c r="W5193" s="815"/>
    </row>
    <row r="5194" spans="2:31" s="256" customFormat="1" ht="17.100000000000001" customHeight="1" x14ac:dyDescent="0.15">
      <c r="B5194" s="522" t="s">
        <v>270</v>
      </c>
      <c r="C5194" s="523"/>
      <c r="D5194" s="524"/>
      <c r="E5194" s="813" t="s">
        <v>516</v>
      </c>
      <c r="F5194" s="814"/>
      <c r="G5194" s="814"/>
      <c r="H5194" s="855"/>
      <c r="I5194" s="855"/>
      <c r="J5194" s="855"/>
      <c r="K5194" s="855"/>
      <c r="L5194" s="856"/>
      <c r="M5194" s="522" t="s">
        <v>270</v>
      </c>
      <c r="N5194" s="523"/>
      <c r="O5194" s="524"/>
      <c r="P5194" s="813" t="s">
        <v>516</v>
      </c>
      <c r="Q5194" s="814"/>
      <c r="R5194" s="814"/>
      <c r="S5194" s="814"/>
      <c r="T5194" s="814"/>
      <c r="U5194" s="814"/>
      <c r="V5194" s="814"/>
      <c r="W5194" s="815"/>
    </row>
    <row r="5195" spans="2:31" s="256" customFormat="1" ht="17.100000000000001" customHeight="1" x14ac:dyDescent="0.15">
      <c r="B5195" s="522" t="s">
        <v>289</v>
      </c>
      <c r="C5195" s="523"/>
      <c r="D5195" s="524"/>
      <c r="E5195" s="813" t="s">
        <v>555</v>
      </c>
      <c r="F5195" s="814"/>
      <c r="G5195" s="814"/>
      <c r="H5195" s="816" t="s">
        <v>8</v>
      </c>
      <c r="I5195" s="817"/>
      <c r="J5195" s="818"/>
      <c r="K5195" s="819"/>
      <c r="L5195" s="820"/>
      <c r="M5195" s="522" t="s">
        <v>289</v>
      </c>
      <c r="N5195" s="523"/>
      <c r="O5195" s="524"/>
      <c r="P5195" s="862" t="s">
        <v>552</v>
      </c>
      <c r="Q5195" s="863"/>
      <c r="R5195" s="864"/>
      <c r="S5195" s="816" t="s">
        <v>8</v>
      </c>
      <c r="T5195" s="817"/>
      <c r="U5195" s="818"/>
      <c r="V5195" s="819"/>
      <c r="W5195" s="820"/>
    </row>
    <row r="5196" spans="2:31" s="256" customFormat="1" ht="17.100000000000001" customHeight="1" x14ac:dyDescent="0.15">
      <c r="B5196" s="865" t="s">
        <v>567</v>
      </c>
      <c r="C5196" s="882"/>
      <c r="D5196" s="836" t="s">
        <v>2235</v>
      </c>
      <c r="E5196" s="837"/>
      <c r="F5196" s="837"/>
      <c r="G5196" s="837"/>
      <c r="H5196" s="837"/>
      <c r="I5196" s="837"/>
      <c r="J5196" s="837"/>
      <c r="K5196" s="837"/>
      <c r="L5196" s="838"/>
      <c r="M5196" s="865" t="s">
        <v>567</v>
      </c>
      <c r="N5196" s="866"/>
      <c r="O5196" s="821" t="s">
        <v>1109</v>
      </c>
      <c r="P5196" s="822"/>
      <c r="Q5196" s="822"/>
      <c r="R5196" s="822"/>
      <c r="S5196" s="822"/>
      <c r="T5196" s="822"/>
      <c r="U5196" s="822"/>
      <c r="V5196" s="822"/>
      <c r="W5196" s="823"/>
    </row>
    <row r="5197" spans="2:31" s="256" customFormat="1" ht="20.100000000000001" customHeight="1" x14ac:dyDescent="0.15">
      <c r="B5197" s="861" t="s">
        <v>564</v>
      </c>
      <c r="C5197" s="839" t="s">
        <v>565</v>
      </c>
      <c r="D5197" s="883" t="s">
        <v>833</v>
      </c>
      <c r="E5197" s="884"/>
      <c r="F5197" s="846"/>
      <c r="G5197" s="847"/>
      <c r="H5197" s="847"/>
      <c r="I5197" s="847"/>
      <c r="J5197" s="847"/>
      <c r="K5197" s="847"/>
      <c r="L5197" s="848"/>
      <c r="M5197" s="861" t="s">
        <v>564</v>
      </c>
      <c r="N5197" s="839" t="s">
        <v>565</v>
      </c>
      <c r="O5197" s="883" t="s">
        <v>833</v>
      </c>
      <c r="P5197" s="884"/>
      <c r="Q5197" s="846"/>
      <c r="R5197" s="847"/>
      <c r="S5197" s="847"/>
      <c r="T5197" s="847"/>
      <c r="U5197" s="847"/>
      <c r="V5197" s="847"/>
      <c r="W5197" s="848"/>
    </row>
    <row r="5198" spans="2:31" s="256" customFormat="1" ht="20.100000000000001" customHeight="1" x14ac:dyDescent="0.15">
      <c r="B5198" s="859"/>
      <c r="C5198" s="830"/>
      <c r="D5198" s="880"/>
      <c r="E5198" s="881"/>
      <c r="F5198" s="849"/>
      <c r="G5198" s="850"/>
      <c r="H5198" s="850"/>
      <c r="I5198" s="850"/>
      <c r="J5198" s="850"/>
      <c r="K5198" s="850"/>
      <c r="L5198" s="851"/>
      <c r="M5198" s="859"/>
      <c r="N5198" s="830"/>
      <c r="O5198" s="880"/>
      <c r="P5198" s="881"/>
      <c r="Q5198" s="849"/>
      <c r="R5198" s="850"/>
      <c r="S5198" s="850"/>
      <c r="T5198" s="850"/>
      <c r="U5198" s="850"/>
      <c r="V5198" s="850"/>
      <c r="W5198" s="851"/>
    </row>
    <row r="5199" spans="2:31" s="256" customFormat="1" ht="20.100000000000001" customHeight="1" x14ac:dyDescent="0.15">
      <c r="B5199" s="859"/>
      <c r="C5199" s="839" t="s">
        <v>2</v>
      </c>
      <c r="D5199" s="842">
        <v>3</v>
      </c>
      <c r="E5199" s="843"/>
      <c r="F5199" s="849"/>
      <c r="G5199" s="850"/>
      <c r="H5199" s="850"/>
      <c r="I5199" s="850"/>
      <c r="J5199" s="850"/>
      <c r="K5199" s="850"/>
      <c r="L5199" s="851"/>
      <c r="M5199" s="859"/>
      <c r="N5199" s="839" t="s">
        <v>2</v>
      </c>
      <c r="O5199" s="842">
        <v>4</v>
      </c>
      <c r="P5199" s="843"/>
      <c r="Q5199" s="849"/>
      <c r="R5199" s="850"/>
      <c r="S5199" s="850"/>
      <c r="T5199" s="850"/>
      <c r="U5199" s="850"/>
      <c r="V5199" s="850"/>
      <c r="W5199" s="851"/>
    </row>
    <row r="5200" spans="2:31" s="256" customFormat="1" ht="20.100000000000001" customHeight="1" x14ac:dyDescent="0.15">
      <c r="B5200" s="860"/>
      <c r="C5200" s="830"/>
      <c r="D5200" s="844"/>
      <c r="E5200" s="845"/>
      <c r="F5200" s="849"/>
      <c r="G5200" s="850"/>
      <c r="H5200" s="850"/>
      <c r="I5200" s="850"/>
      <c r="J5200" s="850"/>
      <c r="K5200" s="850"/>
      <c r="L5200" s="851"/>
      <c r="M5200" s="860"/>
      <c r="N5200" s="830"/>
      <c r="O5200" s="844"/>
      <c r="P5200" s="845"/>
      <c r="Q5200" s="849"/>
      <c r="R5200" s="850"/>
      <c r="S5200" s="850"/>
      <c r="T5200" s="850"/>
      <c r="U5200" s="850"/>
      <c r="V5200" s="850"/>
      <c r="W5200" s="851"/>
    </row>
    <row r="5201" spans="2:31" s="256" customFormat="1" ht="17.100000000000001" customHeight="1" x14ac:dyDescent="0.15">
      <c r="B5201" s="574" t="s">
        <v>566</v>
      </c>
      <c r="C5201" s="574" t="s">
        <v>3</v>
      </c>
      <c r="D5201" s="842" t="s">
        <v>534</v>
      </c>
      <c r="E5201" s="843"/>
      <c r="F5201" s="849"/>
      <c r="G5201" s="850"/>
      <c r="H5201" s="850"/>
      <c r="I5201" s="850"/>
      <c r="J5201" s="850"/>
      <c r="K5201" s="850"/>
      <c r="L5201" s="851"/>
      <c r="M5201" s="574" t="s">
        <v>566</v>
      </c>
      <c r="N5201" s="574" t="s">
        <v>3</v>
      </c>
      <c r="O5201" s="842" t="s">
        <v>534</v>
      </c>
      <c r="P5201" s="843"/>
      <c r="Q5201" s="849"/>
      <c r="R5201" s="850"/>
      <c r="S5201" s="850"/>
      <c r="T5201" s="850"/>
      <c r="U5201" s="850"/>
      <c r="V5201" s="850"/>
      <c r="W5201" s="851"/>
    </row>
    <row r="5202" spans="2:31" s="256" customFormat="1" ht="17.100000000000001" customHeight="1" x14ac:dyDescent="0.15">
      <c r="B5202" s="574"/>
      <c r="C5202" s="574"/>
      <c r="D5202" s="844"/>
      <c r="E5202" s="845"/>
      <c r="F5202" s="849"/>
      <c r="G5202" s="850"/>
      <c r="H5202" s="850"/>
      <c r="I5202" s="850"/>
      <c r="J5202" s="850"/>
      <c r="K5202" s="850"/>
      <c r="L5202" s="851"/>
      <c r="M5202" s="574"/>
      <c r="N5202" s="574"/>
      <c r="O5202" s="844"/>
      <c r="P5202" s="845"/>
      <c r="Q5202" s="849"/>
      <c r="R5202" s="850"/>
      <c r="S5202" s="850"/>
      <c r="T5202" s="850"/>
      <c r="U5202" s="850"/>
      <c r="V5202" s="850"/>
      <c r="W5202" s="851"/>
    </row>
    <row r="5203" spans="2:31" s="256" customFormat="1" ht="17.100000000000001" customHeight="1" x14ac:dyDescent="0.15">
      <c r="B5203" s="574"/>
      <c r="C5203" s="574" t="s">
        <v>4</v>
      </c>
      <c r="D5203" s="842" t="s">
        <v>486</v>
      </c>
      <c r="E5203" s="843"/>
      <c r="F5203" s="849"/>
      <c r="G5203" s="850"/>
      <c r="H5203" s="850"/>
      <c r="I5203" s="850"/>
      <c r="J5203" s="850"/>
      <c r="K5203" s="850"/>
      <c r="L5203" s="851"/>
      <c r="M5203" s="574"/>
      <c r="N5203" s="574" t="s">
        <v>4</v>
      </c>
      <c r="O5203" s="842" t="s">
        <v>485</v>
      </c>
      <c r="P5203" s="843"/>
      <c r="Q5203" s="849"/>
      <c r="R5203" s="850"/>
      <c r="S5203" s="850"/>
      <c r="T5203" s="850"/>
      <c r="U5203" s="850"/>
      <c r="V5203" s="850"/>
      <c r="W5203" s="851"/>
    </row>
    <row r="5204" spans="2:31" s="256" customFormat="1" ht="17.100000000000001" customHeight="1" x14ac:dyDescent="0.15">
      <c r="B5204" s="574"/>
      <c r="C5204" s="574"/>
      <c r="D5204" s="844"/>
      <c r="E5204" s="845"/>
      <c r="F5204" s="849"/>
      <c r="G5204" s="850"/>
      <c r="H5204" s="850"/>
      <c r="I5204" s="850"/>
      <c r="J5204" s="850"/>
      <c r="K5204" s="850"/>
      <c r="L5204" s="851"/>
      <c r="M5204" s="574"/>
      <c r="N5204" s="574"/>
      <c r="O5204" s="844"/>
      <c r="P5204" s="845"/>
      <c r="Q5204" s="849"/>
      <c r="R5204" s="850"/>
      <c r="S5204" s="850"/>
      <c r="T5204" s="850"/>
      <c r="U5204" s="850"/>
      <c r="V5204" s="850"/>
      <c r="W5204" s="851"/>
    </row>
    <row r="5205" spans="2:31" s="256" customFormat="1" ht="17.100000000000001" customHeight="1" x14ac:dyDescent="0.15">
      <c r="B5205" s="522" t="s">
        <v>5</v>
      </c>
      <c r="C5205" s="524"/>
      <c r="D5205" s="827" t="s">
        <v>332</v>
      </c>
      <c r="E5205" s="828"/>
      <c r="F5205" s="849"/>
      <c r="G5205" s="850"/>
      <c r="H5205" s="850"/>
      <c r="I5205" s="850"/>
      <c r="J5205" s="850"/>
      <c r="K5205" s="850"/>
      <c r="L5205" s="851"/>
      <c r="M5205" s="522" t="s">
        <v>5</v>
      </c>
      <c r="N5205" s="524"/>
      <c r="O5205" s="827" t="s">
        <v>333</v>
      </c>
      <c r="P5205" s="828"/>
      <c r="Q5205" s="849"/>
      <c r="R5205" s="850"/>
      <c r="S5205" s="850"/>
      <c r="T5205" s="850"/>
      <c r="U5205" s="850"/>
      <c r="V5205" s="850"/>
      <c r="W5205" s="851"/>
    </row>
    <row r="5206" spans="2:31" s="256" customFormat="1" ht="17.100000000000001" customHeight="1" x14ac:dyDescent="0.15">
      <c r="B5206" s="522" t="s">
        <v>6</v>
      </c>
      <c r="C5206" s="524"/>
      <c r="D5206" s="844" t="s">
        <v>338</v>
      </c>
      <c r="E5206" s="845"/>
      <c r="F5206" s="849"/>
      <c r="G5206" s="850"/>
      <c r="H5206" s="850"/>
      <c r="I5206" s="850"/>
      <c r="J5206" s="850"/>
      <c r="K5206" s="850"/>
      <c r="L5206" s="851"/>
      <c r="M5206" s="522" t="s">
        <v>6</v>
      </c>
      <c r="N5206" s="524"/>
      <c r="O5206" s="844" t="s">
        <v>333</v>
      </c>
      <c r="P5206" s="845"/>
      <c r="Q5206" s="849"/>
      <c r="R5206" s="850"/>
      <c r="S5206" s="850"/>
      <c r="T5206" s="850"/>
      <c r="U5206" s="850"/>
      <c r="V5206" s="850"/>
      <c r="W5206" s="851"/>
    </row>
    <row r="5207" spans="2:31" s="256" customFormat="1" ht="17.100000000000001" customHeight="1" x14ac:dyDescent="0.15">
      <c r="B5207" s="562" t="s">
        <v>29</v>
      </c>
      <c r="C5207" s="831" t="s">
        <v>267</v>
      </c>
      <c r="D5207" s="832"/>
      <c r="E5207" s="260"/>
      <c r="F5207" s="849"/>
      <c r="G5207" s="850"/>
      <c r="H5207" s="850"/>
      <c r="I5207" s="850"/>
      <c r="J5207" s="850"/>
      <c r="K5207" s="850"/>
      <c r="L5207" s="851"/>
      <c r="M5207" s="562" t="s">
        <v>29</v>
      </c>
      <c r="N5207" s="831" t="s">
        <v>267</v>
      </c>
      <c r="O5207" s="832"/>
      <c r="P5207" s="260"/>
      <c r="Q5207" s="849"/>
      <c r="R5207" s="850"/>
      <c r="S5207" s="850"/>
      <c r="T5207" s="850"/>
      <c r="U5207" s="850"/>
      <c r="V5207" s="850"/>
      <c r="W5207" s="851"/>
    </row>
    <row r="5208" spans="2:31" s="256" customFormat="1" ht="17.100000000000001" customHeight="1" x14ac:dyDescent="0.15">
      <c r="B5208" s="565"/>
      <c r="C5208" s="831" t="s">
        <v>268</v>
      </c>
      <c r="D5208" s="832"/>
      <c r="E5208" s="261" t="s">
        <v>551</v>
      </c>
      <c r="F5208" s="852"/>
      <c r="G5208" s="853"/>
      <c r="H5208" s="853"/>
      <c r="I5208" s="853"/>
      <c r="J5208" s="853"/>
      <c r="K5208" s="853"/>
      <c r="L5208" s="854"/>
      <c r="M5208" s="565"/>
      <c r="N5208" s="831" t="s">
        <v>268</v>
      </c>
      <c r="O5208" s="832"/>
      <c r="P5208" s="261" t="s">
        <v>551</v>
      </c>
      <c r="Q5208" s="852"/>
      <c r="R5208" s="853"/>
      <c r="S5208" s="853"/>
      <c r="T5208" s="853"/>
      <c r="U5208" s="853"/>
      <c r="V5208" s="853"/>
      <c r="W5208" s="854"/>
    </row>
    <row r="5209" spans="2:31" s="256" customFormat="1" ht="17.100000000000001" customHeight="1" x14ac:dyDescent="0.15">
      <c r="B5209" s="522" t="s">
        <v>7</v>
      </c>
      <c r="C5209" s="523"/>
      <c r="D5209" s="524"/>
      <c r="E5209" s="833" t="s">
        <v>1265</v>
      </c>
      <c r="F5209" s="834"/>
      <c r="G5209" s="834"/>
      <c r="H5209" s="834"/>
      <c r="I5209" s="834"/>
      <c r="J5209" s="834"/>
      <c r="K5209" s="834"/>
      <c r="L5209" s="835"/>
      <c r="M5209" s="522" t="s">
        <v>7</v>
      </c>
      <c r="N5209" s="523"/>
      <c r="O5209" s="524"/>
      <c r="P5209" s="833" t="s">
        <v>1226</v>
      </c>
      <c r="Q5209" s="857"/>
      <c r="R5209" s="857"/>
      <c r="S5209" s="857"/>
      <c r="T5209" s="857"/>
      <c r="U5209" s="857"/>
      <c r="V5209" s="857"/>
      <c r="W5209" s="858"/>
    </row>
    <row r="5210" spans="2:31" s="256" customFormat="1" ht="17.100000000000001" customHeight="1" x14ac:dyDescent="0.15">
      <c r="B5210" s="522" t="s">
        <v>46</v>
      </c>
      <c r="C5210" s="523"/>
      <c r="D5210" s="524"/>
      <c r="E5210" s="813" t="s">
        <v>1620</v>
      </c>
      <c r="F5210" s="814"/>
      <c r="G5210" s="814"/>
      <c r="H5210" s="814"/>
      <c r="I5210" s="814"/>
      <c r="J5210" s="814"/>
      <c r="K5210" s="814"/>
      <c r="L5210" s="815"/>
      <c r="M5210" s="522" t="s">
        <v>46</v>
      </c>
      <c r="N5210" s="523"/>
      <c r="O5210" s="524"/>
      <c r="P5210" s="813" t="s">
        <v>1137</v>
      </c>
      <c r="Q5210" s="814"/>
      <c r="R5210" s="814"/>
      <c r="S5210" s="814"/>
      <c r="T5210" s="814"/>
      <c r="U5210" s="814"/>
      <c r="V5210" s="814"/>
      <c r="W5210" s="815"/>
    </row>
    <row r="5211" spans="2:31" s="256" customFormat="1" ht="17.100000000000001" customHeight="1" x14ac:dyDescent="0.15">
      <c r="B5211" s="522" t="s">
        <v>270</v>
      </c>
      <c r="C5211" s="523"/>
      <c r="D5211" s="524"/>
      <c r="E5211" s="813" t="s">
        <v>516</v>
      </c>
      <c r="F5211" s="814"/>
      <c r="G5211" s="814"/>
      <c r="H5211" s="814"/>
      <c r="I5211" s="814"/>
      <c r="J5211" s="814"/>
      <c r="K5211" s="814"/>
      <c r="L5211" s="815"/>
      <c r="M5211" s="522" t="s">
        <v>270</v>
      </c>
      <c r="N5211" s="523"/>
      <c r="O5211" s="524"/>
      <c r="P5211" s="813" t="s">
        <v>516</v>
      </c>
      <c r="Q5211" s="814"/>
      <c r="R5211" s="814"/>
      <c r="S5211" s="855"/>
      <c r="T5211" s="855"/>
      <c r="U5211" s="855"/>
      <c r="V5211" s="855"/>
      <c r="W5211" s="856"/>
    </row>
    <row r="5212" spans="2:31" s="256" customFormat="1" ht="17.100000000000001" customHeight="1" x14ac:dyDescent="0.15">
      <c r="B5212" s="522" t="s">
        <v>289</v>
      </c>
      <c r="C5212" s="523"/>
      <c r="D5212" s="524"/>
      <c r="E5212" s="862" t="s">
        <v>552</v>
      </c>
      <c r="F5212" s="863"/>
      <c r="G5212" s="864"/>
      <c r="H5212" s="816" t="s">
        <v>8</v>
      </c>
      <c r="I5212" s="817"/>
      <c r="J5212" s="818"/>
      <c r="K5212" s="819"/>
      <c r="L5212" s="820"/>
      <c r="M5212" s="522" t="s">
        <v>289</v>
      </c>
      <c r="N5212" s="523"/>
      <c r="O5212" s="524"/>
      <c r="P5212" s="813" t="s">
        <v>555</v>
      </c>
      <c r="Q5212" s="814"/>
      <c r="R5212" s="814"/>
      <c r="S5212" s="816" t="s">
        <v>8</v>
      </c>
      <c r="T5212" s="817"/>
      <c r="U5212" s="818"/>
      <c r="V5212" s="819"/>
      <c r="W5212" s="820"/>
    </row>
    <row r="5213" spans="2:31" s="256" customFormat="1" ht="17.100000000000001" customHeight="1" x14ac:dyDescent="0.15">
      <c r="B5213" s="865" t="s">
        <v>567</v>
      </c>
      <c r="C5213" s="866"/>
      <c r="D5213" s="821" t="s">
        <v>1109</v>
      </c>
      <c r="E5213" s="822"/>
      <c r="F5213" s="822"/>
      <c r="G5213" s="822"/>
      <c r="H5213" s="822"/>
      <c r="I5213" s="822"/>
      <c r="J5213" s="822"/>
      <c r="K5213" s="822"/>
      <c r="L5213" s="823"/>
      <c r="M5213" s="865" t="s">
        <v>567</v>
      </c>
      <c r="N5213" s="882"/>
      <c r="O5213" s="821" t="s">
        <v>1229</v>
      </c>
      <c r="P5213" s="822"/>
      <c r="Q5213" s="822"/>
      <c r="R5213" s="822"/>
      <c r="S5213" s="822"/>
      <c r="T5213" s="822"/>
      <c r="U5213" s="822"/>
      <c r="V5213" s="822"/>
      <c r="W5213" s="823"/>
    </row>
    <row r="5214" spans="2:31" ht="15" customHeight="1" x14ac:dyDescent="0.15">
      <c r="B5214" s="263"/>
      <c r="C5214" s="824" t="s">
        <v>568</v>
      </c>
      <c r="D5214" s="825"/>
      <c r="E5214" s="825"/>
      <c r="F5214" s="825"/>
      <c r="G5214" s="825"/>
      <c r="H5214" s="825"/>
      <c r="I5214" s="825"/>
      <c r="J5214" s="825"/>
      <c r="K5214" s="825"/>
      <c r="L5214" s="825"/>
      <c r="M5214" s="263"/>
      <c r="N5214" s="263" t="s">
        <v>569</v>
      </c>
      <c r="O5214" s="263"/>
      <c r="P5214" s="263"/>
      <c r="Q5214" s="263"/>
      <c r="R5214" s="263"/>
      <c r="S5214" s="263"/>
      <c r="T5214" s="263"/>
      <c r="U5214" s="263"/>
      <c r="V5214" s="263"/>
      <c r="W5214" s="263"/>
      <c r="AA5214" s="256"/>
      <c r="AB5214" s="256"/>
      <c r="AC5214" s="256"/>
      <c r="AD5214" s="256"/>
      <c r="AE5214" s="256"/>
    </row>
    <row r="5215" spans="2:31" ht="15" customHeight="1" x14ac:dyDescent="0.15">
      <c r="B5215" s="263"/>
      <c r="C5215" s="826"/>
      <c r="D5215" s="826"/>
      <c r="E5215" s="826"/>
      <c r="F5215" s="826"/>
      <c r="G5215" s="826"/>
      <c r="H5215" s="826"/>
      <c r="I5215" s="826"/>
      <c r="J5215" s="826"/>
      <c r="K5215" s="826"/>
      <c r="L5215" s="826"/>
      <c r="M5215" s="263"/>
      <c r="N5215" s="263" t="s">
        <v>570</v>
      </c>
      <c r="O5215" s="263"/>
      <c r="P5215" s="263"/>
      <c r="Q5215" s="263"/>
      <c r="R5215" s="263"/>
      <c r="S5215" s="263"/>
      <c r="T5215" s="263"/>
      <c r="U5215" s="263"/>
      <c r="V5215" s="263"/>
      <c r="W5215" s="263"/>
      <c r="AA5215" s="256"/>
      <c r="AB5215" s="256"/>
      <c r="AC5215" s="256"/>
      <c r="AD5215" s="256"/>
      <c r="AE5215" s="256"/>
    </row>
    <row r="5216" spans="2:31" ht="15" customHeight="1" x14ac:dyDescent="0.15">
      <c r="C5216" s="263" t="s">
        <v>571</v>
      </c>
      <c r="N5216" s="264" t="s">
        <v>517</v>
      </c>
      <c r="O5216" s="264"/>
      <c r="P5216" s="264"/>
      <c r="Q5216" s="264"/>
      <c r="R5216" s="264"/>
      <c r="S5216" s="264"/>
      <c r="T5216" s="264"/>
      <c r="U5216" s="264"/>
      <c r="V5216" s="264"/>
      <c r="AA5216" s="256"/>
      <c r="AB5216" s="256"/>
      <c r="AC5216" s="256"/>
      <c r="AD5216" s="256"/>
      <c r="AE5216" s="256"/>
    </row>
    <row r="5217" spans="2:31" ht="15" customHeight="1" x14ac:dyDescent="0.15">
      <c r="C5217" s="263" t="s">
        <v>573</v>
      </c>
      <c r="N5217" s="264" t="s">
        <v>572</v>
      </c>
      <c r="O5217" s="264"/>
      <c r="P5217" s="264"/>
      <c r="Q5217" s="264"/>
      <c r="R5217" s="264"/>
      <c r="S5217" s="264"/>
      <c r="T5217" s="264"/>
      <c r="U5217" s="264"/>
      <c r="V5217" s="264"/>
      <c r="AA5217" s="256"/>
      <c r="AB5217" s="256"/>
      <c r="AC5217" s="256"/>
      <c r="AD5217" s="256"/>
      <c r="AE5217" s="256"/>
    </row>
    <row r="5218" spans="2:31" x14ac:dyDescent="0.15">
      <c r="C5218" s="264" t="s">
        <v>542</v>
      </c>
      <c r="N5218" s="264" t="s">
        <v>450</v>
      </c>
      <c r="O5218" s="264"/>
      <c r="P5218" s="264"/>
      <c r="Q5218" s="264"/>
      <c r="R5218" s="264"/>
      <c r="S5218" s="264"/>
      <c r="T5218" s="264"/>
      <c r="U5218" s="264"/>
      <c r="V5218" s="264"/>
      <c r="AA5218" s="256"/>
      <c r="AB5218" s="256"/>
      <c r="AC5218" s="256"/>
      <c r="AD5218" s="256"/>
      <c r="AE5218" s="256"/>
    </row>
    <row r="5219" spans="2:31" x14ac:dyDescent="0.15">
      <c r="N5219" s="264"/>
      <c r="AA5219" s="256"/>
      <c r="AB5219" s="256"/>
      <c r="AC5219" s="256"/>
      <c r="AD5219" s="256"/>
      <c r="AE5219" s="256"/>
    </row>
    <row r="5220" spans="2:31" x14ac:dyDescent="0.15">
      <c r="N5220" s="264"/>
      <c r="AA5220" s="256"/>
      <c r="AB5220" s="256"/>
      <c r="AC5220" s="256"/>
      <c r="AD5220" s="256"/>
      <c r="AE5220" s="256"/>
    </row>
    <row r="5221" spans="2:31" ht="9" customHeight="1" x14ac:dyDescent="0.15">
      <c r="AA5221" s="256"/>
      <c r="AB5221" s="256"/>
      <c r="AC5221" s="256"/>
      <c r="AD5221" s="256"/>
      <c r="AE5221" s="256"/>
    </row>
    <row r="5222" spans="2:31" s="256" customFormat="1" ht="22.5" customHeight="1" x14ac:dyDescent="0.15">
      <c r="B5222" s="867" t="s">
        <v>563</v>
      </c>
      <c r="C5222" s="867"/>
      <c r="D5222" s="867"/>
      <c r="E5222" s="867"/>
      <c r="F5222" s="867"/>
      <c r="G5222" s="867"/>
      <c r="H5222" s="867"/>
      <c r="I5222" s="867"/>
      <c r="J5222" s="867"/>
      <c r="K5222" s="867"/>
      <c r="L5222" s="867"/>
      <c r="M5222" s="867"/>
      <c r="N5222" s="867"/>
      <c r="O5222" s="867"/>
      <c r="P5222" s="867"/>
      <c r="Q5222" s="867"/>
      <c r="R5222" s="867"/>
      <c r="S5222" s="867"/>
      <c r="T5222" s="867"/>
      <c r="U5222" s="867"/>
      <c r="V5222" s="867"/>
      <c r="W5222" s="867"/>
      <c r="Y5222" s="242" t="s">
        <v>551</v>
      </c>
    </row>
    <row r="5223" spans="2:31" s="256" customFormat="1" ht="20.100000000000001" customHeight="1" x14ac:dyDescent="0.15">
      <c r="B5223" s="258" t="s">
        <v>27</v>
      </c>
      <c r="C5223" s="258"/>
      <c r="D5223" s="868" t="str">
        <f>D5178</f>
        <v>ミネトンネル</v>
      </c>
      <c r="E5223" s="868"/>
      <c r="F5223" s="868"/>
      <c r="G5223" s="868"/>
      <c r="H5223" s="869" t="s">
        <v>28</v>
      </c>
      <c r="I5223" s="869"/>
      <c r="J5223" s="870" t="str">
        <f>J5178</f>
        <v>一般国道　316号</v>
      </c>
      <c r="K5223" s="870"/>
      <c r="L5223" s="870"/>
      <c r="M5223" s="871" t="s">
        <v>255</v>
      </c>
      <c r="N5223" s="871"/>
      <c r="O5223" s="871"/>
      <c r="P5223" s="872" t="str">
        <f>P5178</f>
        <v>株式会社ニュージェック</v>
      </c>
      <c r="Q5223" s="872"/>
      <c r="R5223" s="872"/>
      <c r="S5223" s="562" t="s">
        <v>220</v>
      </c>
      <c r="T5223" s="564"/>
      <c r="U5223" s="873">
        <f>U5178</f>
        <v>44294</v>
      </c>
      <c r="V5223" s="874"/>
      <c r="W5223" s="875"/>
      <c r="Y5223" s="242" t="s">
        <v>554</v>
      </c>
    </row>
    <row r="5224" spans="2:31" s="256" customFormat="1" ht="20.100000000000001" customHeight="1" x14ac:dyDescent="0.15">
      <c r="B5224" s="259" t="s">
        <v>0</v>
      </c>
      <c r="C5224" s="259"/>
      <c r="D5224" s="879" t="str">
        <f>D5179</f>
        <v>美祢トンネル</v>
      </c>
      <c r="E5224" s="879"/>
      <c r="F5224" s="879"/>
      <c r="G5224" s="879"/>
      <c r="H5224" s="541" t="s">
        <v>1</v>
      </c>
      <c r="I5224" s="541"/>
      <c r="J5224" s="870" t="str">
        <f>J5179</f>
        <v>宇部土木建築事務所</v>
      </c>
      <c r="K5224" s="870"/>
      <c r="L5224" s="870"/>
      <c r="M5224" s="871" t="s">
        <v>256</v>
      </c>
      <c r="N5224" s="871"/>
      <c r="O5224" s="871"/>
      <c r="P5224" s="872" t="str">
        <f>P5179</f>
        <v>石村　勝伸</v>
      </c>
      <c r="Q5224" s="872"/>
      <c r="R5224" s="872"/>
      <c r="S5224" s="705"/>
      <c r="T5224" s="706"/>
      <c r="U5224" s="876"/>
      <c r="V5224" s="877"/>
      <c r="W5224" s="878"/>
      <c r="Y5224" s="242" t="s">
        <v>54</v>
      </c>
    </row>
    <row r="5225" spans="2:31" s="256" customFormat="1" ht="20.100000000000001" customHeight="1" x14ac:dyDescent="0.15">
      <c r="B5225" s="861" t="s">
        <v>564</v>
      </c>
      <c r="C5225" s="839" t="s">
        <v>565</v>
      </c>
      <c r="D5225" s="883" t="s">
        <v>833</v>
      </c>
      <c r="E5225" s="884"/>
      <c r="F5225" s="846"/>
      <c r="G5225" s="847"/>
      <c r="H5225" s="847"/>
      <c r="I5225" s="847"/>
      <c r="J5225" s="847"/>
      <c r="K5225" s="847"/>
      <c r="L5225" s="848"/>
      <c r="M5225" s="861" t="s">
        <v>564</v>
      </c>
      <c r="N5225" s="839" t="s">
        <v>565</v>
      </c>
      <c r="O5225" s="883" t="s">
        <v>833</v>
      </c>
      <c r="P5225" s="884"/>
      <c r="Q5225" s="846"/>
      <c r="R5225" s="847"/>
      <c r="S5225" s="847"/>
      <c r="T5225" s="847"/>
      <c r="U5225" s="847"/>
      <c r="V5225" s="847"/>
      <c r="W5225" s="848"/>
      <c r="Y5225" s="242" t="s">
        <v>55</v>
      </c>
    </row>
    <row r="5226" spans="2:31" s="256" customFormat="1" ht="20.100000000000001" customHeight="1" x14ac:dyDescent="0.15">
      <c r="B5226" s="859"/>
      <c r="C5226" s="830"/>
      <c r="D5226" s="880"/>
      <c r="E5226" s="881"/>
      <c r="F5226" s="849"/>
      <c r="G5226" s="850"/>
      <c r="H5226" s="850"/>
      <c r="I5226" s="850"/>
      <c r="J5226" s="850"/>
      <c r="K5226" s="850"/>
      <c r="L5226" s="851"/>
      <c r="M5226" s="859"/>
      <c r="N5226" s="830"/>
      <c r="O5226" s="880"/>
      <c r="P5226" s="881"/>
      <c r="Q5226" s="849"/>
      <c r="R5226" s="850"/>
      <c r="S5226" s="850"/>
      <c r="T5226" s="850"/>
      <c r="U5226" s="850"/>
      <c r="V5226" s="850"/>
      <c r="W5226" s="851"/>
    </row>
    <row r="5227" spans="2:31" s="256" customFormat="1" ht="20.100000000000001" customHeight="1" x14ac:dyDescent="0.15">
      <c r="B5227" s="859"/>
      <c r="C5227" s="839" t="s">
        <v>2</v>
      </c>
      <c r="D5227" s="842">
        <v>5</v>
      </c>
      <c r="E5227" s="843"/>
      <c r="F5227" s="849"/>
      <c r="G5227" s="850"/>
      <c r="H5227" s="850"/>
      <c r="I5227" s="850"/>
      <c r="J5227" s="850"/>
      <c r="K5227" s="850"/>
      <c r="L5227" s="851"/>
      <c r="M5227" s="859"/>
      <c r="N5227" s="839" t="s">
        <v>2</v>
      </c>
      <c r="O5227" s="842">
        <v>6</v>
      </c>
      <c r="P5227" s="843"/>
      <c r="Q5227" s="849"/>
      <c r="R5227" s="850"/>
      <c r="S5227" s="850"/>
      <c r="T5227" s="850"/>
      <c r="U5227" s="850"/>
      <c r="V5227" s="850"/>
      <c r="W5227" s="851"/>
    </row>
    <row r="5228" spans="2:31" s="256" customFormat="1" ht="20.100000000000001" customHeight="1" x14ac:dyDescent="0.15">
      <c r="B5228" s="860"/>
      <c r="C5228" s="830"/>
      <c r="D5228" s="844"/>
      <c r="E5228" s="845"/>
      <c r="F5228" s="849"/>
      <c r="G5228" s="850"/>
      <c r="H5228" s="850"/>
      <c r="I5228" s="850"/>
      <c r="J5228" s="850"/>
      <c r="K5228" s="850"/>
      <c r="L5228" s="851"/>
      <c r="M5228" s="860"/>
      <c r="N5228" s="830"/>
      <c r="O5228" s="844"/>
      <c r="P5228" s="845"/>
      <c r="Q5228" s="849"/>
      <c r="R5228" s="850"/>
      <c r="S5228" s="850"/>
      <c r="T5228" s="850"/>
      <c r="U5228" s="850"/>
      <c r="V5228" s="850"/>
      <c r="W5228" s="851"/>
    </row>
    <row r="5229" spans="2:31" s="256" customFormat="1" ht="17.100000000000001" customHeight="1" x14ac:dyDescent="0.15">
      <c r="B5229" s="574" t="s">
        <v>566</v>
      </c>
      <c r="C5229" s="574" t="s">
        <v>3</v>
      </c>
      <c r="D5229" s="842" t="s">
        <v>534</v>
      </c>
      <c r="E5229" s="843"/>
      <c r="F5229" s="849"/>
      <c r="G5229" s="850"/>
      <c r="H5229" s="850"/>
      <c r="I5229" s="850"/>
      <c r="J5229" s="850"/>
      <c r="K5229" s="850"/>
      <c r="L5229" s="851"/>
      <c r="M5229" s="574" t="s">
        <v>566</v>
      </c>
      <c r="N5229" s="574" t="s">
        <v>3</v>
      </c>
      <c r="O5229" s="842" t="s">
        <v>331</v>
      </c>
      <c r="P5229" s="843"/>
      <c r="Q5229" s="849"/>
      <c r="R5229" s="850"/>
      <c r="S5229" s="850"/>
      <c r="T5229" s="850"/>
      <c r="U5229" s="850"/>
      <c r="V5229" s="850"/>
      <c r="W5229" s="851"/>
      <c r="AA5229" s="257"/>
      <c r="AB5229" s="257"/>
      <c r="AC5229" s="257"/>
      <c r="AD5229" s="257"/>
      <c r="AE5229" s="257"/>
    </row>
    <row r="5230" spans="2:31" s="256" customFormat="1" ht="17.100000000000001" customHeight="1" x14ac:dyDescent="0.15">
      <c r="B5230" s="574"/>
      <c r="C5230" s="574"/>
      <c r="D5230" s="844"/>
      <c r="E5230" s="845"/>
      <c r="F5230" s="849"/>
      <c r="G5230" s="850"/>
      <c r="H5230" s="850"/>
      <c r="I5230" s="850"/>
      <c r="J5230" s="850"/>
      <c r="K5230" s="850"/>
      <c r="L5230" s="851"/>
      <c r="M5230" s="574"/>
      <c r="N5230" s="574"/>
      <c r="O5230" s="844"/>
      <c r="P5230" s="845"/>
      <c r="Q5230" s="849"/>
      <c r="R5230" s="850"/>
      <c r="S5230" s="850"/>
      <c r="T5230" s="850"/>
      <c r="U5230" s="850"/>
      <c r="V5230" s="850"/>
      <c r="W5230" s="851"/>
      <c r="AA5230" s="257"/>
      <c r="AB5230" s="257"/>
      <c r="AC5230" s="257"/>
      <c r="AD5230" s="257"/>
      <c r="AE5230" s="257"/>
    </row>
    <row r="5231" spans="2:31" s="256" customFormat="1" ht="17.100000000000001" customHeight="1" x14ac:dyDescent="0.15">
      <c r="B5231" s="574"/>
      <c r="C5231" s="574" t="s">
        <v>4</v>
      </c>
      <c r="D5231" s="842" t="s">
        <v>485</v>
      </c>
      <c r="E5231" s="843"/>
      <c r="F5231" s="849"/>
      <c r="G5231" s="850"/>
      <c r="H5231" s="850"/>
      <c r="I5231" s="850"/>
      <c r="J5231" s="850"/>
      <c r="K5231" s="850"/>
      <c r="L5231" s="851"/>
      <c r="M5231" s="574"/>
      <c r="N5231" s="574" t="s">
        <v>4</v>
      </c>
      <c r="O5231" s="842" t="s">
        <v>354</v>
      </c>
      <c r="P5231" s="843"/>
      <c r="Q5231" s="849"/>
      <c r="R5231" s="850"/>
      <c r="S5231" s="850"/>
      <c r="T5231" s="850"/>
      <c r="U5231" s="850"/>
      <c r="V5231" s="850"/>
      <c r="W5231" s="851"/>
      <c r="AA5231" s="257"/>
      <c r="AB5231" s="257"/>
      <c r="AC5231" s="257"/>
      <c r="AD5231" s="257"/>
      <c r="AE5231" s="257"/>
    </row>
    <row r="5232" spans="2:31" s="256" customFormat="1" ht="17.100000000000001" customHeight="1" x14ac:dyDescent="0.15">
      <c r="B5232" s="574"/>
      <c r="C5232" s="574"/>
      <c r="D5232" s="844"/>
      <c r="E5232" s="845"/>
      <c r="F5232" s="849"/>
      <c r="G5232" s="850"/>
      <c r="H5232" s="850"/>
      <c r="I5232" s="850"/>
      <c r="J5232" s="850"/>
      <c r="K5232" s="850"/>
      <c r="L5232" s="851"/>
      <c r="M5232" s="574"/>
      <c r="N5232" s="574"/>
      <c r="O5232" s="844"/>
      <c r="P5232" s="845"/>
      <c r="Q5232" s="849"/>
      <c r="R5232" s="850"/>
      <c r="S5232" s="850"/>
      <c r="T5232" s="850"/>
      <c r="U5232" s="850"/>
      <c r="V5232" s="850"/>
      <c r="W5232" s="851"/>
      <c r="AA5232" s="257"/>
      <c r="AB5232" s="257"/>
      <c r="AC5232" s="257"/>
      <c r="AD5232" s="257"/>
      <c r="AE5232" s="257"/>
    </row>
    <row r="5233" spans="2:31" s="256" customFormat="1" ht="17.100000000000001" customHeight="1" x14ac:dyDescent="0.15">
      <c r="B5233" s="522" t="s">
        <v>5</v>
      </c>
      <c r="C5233" s="524"/>
      <c r="D5233" s="827" t="s">
        <v>332</v>
      </c>
      <c r="E5233" s="828"/>
      <c r="F5233" s="849"/>
      <c r="G5233" s="850"/>
      <c r="H5233" s="850"/>
      <c r="I5233" s="850"/>
      <c r="J5233" s="850"/>
      <c r="K5233" s="850"/>
      <c r="L5233" s="851"/>
      <c r="M5233" s="522" t="s">
        <v>5</v>
      </c>
      <c r="N5233" s="524"/>
      <c r="O5233" s="827" t="s">
        <v>332</v>
      </c>
      <c r="P5233" s="828"/>
      <c r="Q5233" s="849"/>
      <c r="R5233" s="850"/>
      <c r="S5233" s="850"/>
      <c r="T5233" s="850"/>
      <c r="U5233" s="850"/>
      <c r="V5233" s="850"/>
      <c r="W5233" s="851"/>
      <c r="AA5233" s="257"/>
      <c r="AB5233" s="257"/>
      <c r="AC5233" s="257"/>
      <c r="AD5233" s="257"/>
      <c r="AE5233" s="257"/>
    </row>
    <row r="5234" spans="2:31" s="256" customFormat="1" ht="17.100000000000001" customHeight="1" x14ac:dyDescent="0.15">
      <c r="B5234" s="522" t="s">
        <v>6</v>
      </c>
      <c r="C5234" s="524"/>
      <c r="D5234" s="844" t="s">
        <v>532</v>
      </c>
      <c r="E5234" s="845"/>
      <c r="F5234" s="849"/>
      <c r="G5234" s="850"/>
      <c r="H5234" s="850"/>
      <c r="I5234" s="850"/>
      <c r="J5234" s="850"/>
      <c r="K5234" s="850"/>
      <c r="L5234" s="851"/>
      <c r="M5234" s="522" t="s">
        <v>6</v>
      </c>
      <c r="N5234" s="524"/>
      <c r="O5234" s="844" t="s">
        <v>336</v>
      </c>
      <c r="P5234" s="845"/>
      <c r="Q5234" s="849"/>
      <c r="R5234" s="850"/>
      <c r="S5234" s="850"/>
      <c r="T5234" s="850"/>
      <c r="U5234" s="850"/>
      <c r="V5234" s="850"/>
      <c r="W5234" s="851"/>
    </row>
    <row r="5235" spans="2:31" s="256" customFormat="1" ht="17.100000000000001" customHeight="1" x14ac:dyDescent="0.15">
      <c r="B5235" s="562" t="s">
        <v>29</v>
      </c>
      <c r="C5235" s="831" t="s">
        <v>267</v>
      </c>
      <c r="D5235" s="832"/>
      <c r="E5235" s="260"/>
      <c r="F5235" s="849"/>
      <c r="G5235" s="850"/>
      <c r="H5235" s="850"/>
      <c r="I5235" s="850"/>
      <c r="J5235" s="850"/>
      <c r="K5235" s="850"/>
      <c r="L5235" s="851"/>
      <c r="M5235" s="562" t="s">
        <v>29</v>
      </c>
      <c r="N5235" s="831" t="s">
        <v>267</v>
      </c>
      <c r="O5235" s="832"/>
      <c r="P5235" s="260"/>
      <c r="Q5235" s="849"/>
      <c r="R5235" s="850"/>
      <c r="S5235" s="850"/>
      <c r="T5235" s="850"/>
      <c r="U5235" s="850"/>
      <c r="V5235" s="850"/>
      <c r="W5235" s="851"/>
    </row>
    <row r="5236" spans="2:31" s="256" customFormat="1" ht="17.100000000000001" customHeight="1" x14ac:dyDescent="0.15">
      <c r="B5236" s="565"/>
      <c r="C5236" s="831" t="s">
        <v>268</v>
      </c>
      <c r="D5236" s="832"/>
      <c r="E5236" s="261" t="s">
        <v>554</v>
      </c>
      <c r="F5236" s="852"/>
      <c r="G5236" s="853"/>
      <c r="H5236" s="853"/>
      <c r="I5236" s="853"/>
      <c r="J5236" s="853"/>
      <c r="K5236" s="853"/>
      <c r="L5236" s="854"/>
      <c r="M5236" s="565"/>
      <c r="N5236" s="831" t="s">
        <v>268</v>
      </c>
      <c r="O5236" s="832"/>
      <c r="P5236" s="261" t="s">
        <v>551</v>
      </c>
      <c r="Q5236" s="852"/>
      <c r="R5236" s="853"/>
      <c r="S5236" s="853"/>
      <c r="T5236" s="853"/>
      <c r="U5236" s="853"/>
      <c r="V5236" s="853"/>
      <c r="W5236" s="854"/>
    </row>
    <row r="5237" spans="2:31" s="256" customFormat="1" ht="17.100000000000001" customHeight="1" x14ac:dyDescent="0.15">
      <c r="B5237" s="522" t="s">
        <v>7</v>
      </c>
      <c r="C5237" s="523"/>
      <c r="D5237" s="524"/>
      <c r="E5237" s="813" t="s">
        <v>1480</v>
      </c>
      <c r="F5237" s="814"/>
      <c r="G5237" s="814"/>
      <c r="H5237" s="814"/>
      <c r="I5237" s="814"/>
      <c r="J5237" s="814"/>
      <c r="K5237" s="814"/>
      <c r="L5237" s="815"/>
      <c r="M5237" s="522" t="s">
        <v>7</v>
      </c>
      <c r="N5237" s="523"/>
      <c r="O5237" s="524"/>
      <c r="P5237" s="833" t="s">
        <v>1618</v>
      </c>
      <c r="Q5237" s="857"/>
      <c r="R5237" s="857"/>
      <c r="S5237" s="857"/>
      <c r="T5237" s="857"/>
      <c r="U5237" s="857"/>
      <c r="V5237" s="857"/>
      <c r="W5237" s="858"/>
    </row>
    <row r="5238" spans="2:31" s="256" customFormat="1" ht="17.100000000000001" customHeight="1" x14ac:dyDescent="0.15">
      <c r="B5238" s="522" t="s">
        <v>46</v>
      </c>
      <c r="C5238" s="523"/>
      <c r="D5238" s="524"/>
      <c r="E5238" s="813" t="s">
        <v>516</v>
      </c>
      <c r="F5238" s="814"/>
      <c r="G5238" s="814"/>
      <c r="H5238" s="855"/>
      <c r="I5238" s="855"/>
      <c r="J5238" s="855"/>
      <c r="K5238" s="855"/>
      <c r="L5238" s="856"/>
      <c r="M5238" s="522" t="s">
        <v>46</v>
      </c>
      <c r="N5238" s="523"/>
      <c r="O5238" s="524"/>
      <c r="P5238" s="833" t="s">
        <v>1618</v>
      </c>
      <c r="Q5238" s="857"/>
      <c r="R5238" s="857"/>
      <c r="S5238" s="857"/>
      <c r="T5238" s="857"/>
      <c r="U5238" s="857"/>
      <c r="V5238" s="857"/>
      <c r="W5238" s="858"/>
    </row>
    <row r="5239" spans="2:31" s="256" customFormat="1" ht="17.100000000000001" customHeight="1" x14ac:dyDescent="0.15">
      <c r="B5239" s="522" t="s">
        <v>270</v>
      </c>
      <c r="C5239" s="523"/>
      <c r="D5239" s="524"/>
      <c r="E5239" s="813" t="s">
        <v>516</v>
      </c>
      <c r="F5239" s="814"/>
      <c r="G5239" s="814"/>
      <c r="H5239" s="855"/>
      <c r="I5239" s="855"/>
      <c r="J5239" s="855"/>
      <c r="K5239" s="855"/>
      <c r="L5239" s="856"/>
      <c r="M5239" s="522" t="s">
        <v>270</v>
      </c>
      <c r="N5239" s="523"/>
      <c r="O5239" s="524"/>
      <c r="P5239" s="813" t="s">
        <v>516</v>
      </c>
      <c r="Q5239" s="814"/>
      <c r="R5239" s="814"/>
      <c r="S5239" s="855"/>
      <c r="T5239" s="855"/>
      <c r="U5239" s="855"/>
      <c r="V5239" s="855"/>
      <c r="W5239" s="856"/>
    </row>
    <row r="5240" spans="2:31" s="256" customFormat="1" ht="17.100000000000001" customHeight="1" x14ac:dyDescent="0.15">
      <c r="B5240" s="522" t="s">
        <v>289</v>
      </c>
      <c r="C5240" s="523"/>
      <c r="D5240" s="524"/>
      <c r="E5240" s="813" t="s">
        <v>555</v>
      </c>
      <c r="F5240" s="814"/>
      <c r="G5240" s="814"/>
      <c r="H5240" s="816" t="s">
        <v>8</v>
      </c>
      <c r="I5240" s="817"/>
      <c r="J5240" s="818"/>
      <c r="K5240" s="819"/>
      <c r="L5240" s="820"/>
      <c r="M5240" s="522" t="s">
        <v>289</v>
      </c>
      <c r="N5240" s="523"/>
      <c r="O5240" s="524"/>
      <c r="P5240" s="813" t="s">
        <v>555</v>
      </c>
      <c r="Q5240" s="814"/>
      <c r="R5240" s="814"/>
      <c r="S5240" s="816" t="s">
        <v>8</v>
      </c>
      <c r="T5240" s="817"/>
      <c r="U5240" s="818"/>
      <c r="V5240" s="819"/>
      <c r="W5240" s="820"/>
    </row>
    <row r="5241" spans="2:31" s="256" customFormat="1" ht="17.100000000000001" customHeight="1" x14ac:dyDescent="0.15">
      <c r="B5241" s="522" t="s">
        <v>567</v>
      </c>
      <c r="C5241" s="523"/>
      <c r="D5241" s="821" t="s">
        <v>1621</v>
      </c>
      <c r="E5241" s="822"/>
      <c r="F5241" s="822"/>
      <c r="G5241" s="822"/>
      <c r="H5241" s="822"/>
      <c r="I5241" s="822"/>
      <c r="J5241" s="822"/>
      <c r="K5241" s="822"/>
      <c r="L5241" s="823"/>
      <c r="M5241" s="865" t="s">
        <v>567</v>
      </c>
      <c r="N5241" s="882"/>
      <c r="O5241" s="836" t="s">
        <v>1619</v>
      </c>
      <c r="P5241" s="837"/>
      <c r="Q5241" s="837"/>
      <c r="R5241" s="837"/>
      <c r="S5241" s="837"/>
      <c r="T5241" s="837"/>
      <c r="U5241" s="837"/>
      <c r="V5241" s="837"/>
      <c r="W5241" s="838"/>
    </row>
    <row r="5242" spans="2:31" s="256" customFormat="1" ht="20.100000000000001" customHeight="1" x14ac:dyDescent="0.15">
      <c r="B5242" s="861" t="s">
        <v>564</v>
      </c>
      <c r="C5242" s="839" t="s">
        <v>565</v>
      </c>
      <c r="D5242" s="883" t="s">
        <v>834</v>
      </c>
      <c r="E5242" s="884"/>
      <c r="F5242" s="846"/>
      <c r="G5242" s="847"/>
      <c r="H5242" s="847"/>
      <c r="I5242" s="847"/>
      <c r="J5242" s="847"/>
      <c r="K5242" s="847"/>
      <c r="L5242" s="847"/>
      <c r="M5242" s="861" t="s">
        <v>564</v>
      </c>
      <c r="N5242" s="839" t="s">
        <v>565</v>
      </c>
      <c r="O5242" s="883" t="s">
        <v>834</v>
      </c>
      <c r="P5242" s="884"/>
      <c r="Q5242" s="846"/>
      <c r="R5242" s="847"/>
      <c r="S5242" s="847"/>
      <c r="T5242" s="847"/>
      <c r="U5242" s="847"/>
      <c r="V5242" s="847"/>
      <c r="W5242" s="848"/>
    </row>
    <row r="5243" spans="2:31" s="256" customFormat="1" ht="20.100000000000001" customHeight="1" x14ac:dyDescent="0.15">
      <c r="B5243" s="859"/>
      <c r="C5243" s="830"/>
      <c r="D5243" s="880"/>
      <c r="E5243" s="881"/>
      <c r="F5243" s="849"/>
      <c r="G5243" s="850"/>
      <c r="H5243" s="850"/>
      <c r="I5243" s="850"/>
      <c r="J5243" s="850"/>
      <c r="K5243" s="850"/>
      <c r="L5243" s="850"/>
      <c r="M5243" s="859"/>
      <c r="N5243" s="830"/>
      <c r="O5243" s="880"/>
      <c r="P5243" s="881"/>
      <c r="Q5243" s="849"/>
      <c r="R5243" s="850"/>
      <c r="S5243" s="850"/>
      <c r="T5243" s="850"/>
      <c r="U5243" s="850"/>
      <c r="V5243" s="850"/>
      <c r="W5243" s="851"/>
    </row>
    <row r="5244" spans="2:31" s="256" customFormat="1" ht="20.100000000000001" customHeight="1" x14ac:dyDescent="0.15">
      <c r="B5244" s="859"/>
      <c r="C5244" s="839" t="s">
        <v>2</v>
      </c>
      <c r="D5244" s="842">
        <v>1</v>
      </c>
      <c r="E5244" s="843"/>
      <c r="F5244" s="849"/>
      <c r="G5244" s="850"/>
      <c r="H5244" s="850"/>
      <c r="I5244" s="850"/>
      <c r="J5244" s="850"/>
      <c r="K5244" s="850"/>
      <c r="L5244" s="850"/>
      <c r="M5244" s="859"/>
      <c r="N5244" s="839" t="s">
        <v>2</v>
      </c>
      <c r="O5244" s="842">
        <v>2</v>
      </c>
      <c r="P5244" s="843"/>
      <c r="Q5244" s="849"/>
      <c r="R5244" s="850"/>
      <c r="S5244" s="850"/>
      <c r="T5244" s="850"/>
      <c r="U5244" s="850"/>
      <c r="V5244" s="850"/>
      <c r="W5244" s="851"/>
    </row>
    <row r="5245" spans="2:31" s="256" customFormat="1" ht="20.100000000000001" customHeight="1" x14ac:dyDescent="0.15">
      <c r="B5245" s="860"/>
      <c r="C5245" s="830"/>
      <c r="D5245" s="844"/>
      <c r="E5245" s="845"/>
      <c r="F5245" s="849"/>
      <c r="G5245" s="850"/>
      <c r="H5245" s="850"/>
      <c r="I5245" s="850"/>
      <c r="J5245" s="850"/>
      <c r="K5245" s="850"/>
      <c r="L5245" s="850"/>
      <c r="M5245" s="860"/>
      <c r="N5245" s="830"/>
      <c r="O5245" s="844"/>
      <c r="P5245" s="845"/>
      <c r="Q5245" s="849"/>
      <c r="R5245" s="850"/>
      <c r="S5245" s="850"/>
      <c r="T5245" s="850"/>
      <c r="U5245" s="850"/>
      <c r="V5245" s="850"/>
      <c r="W5245" s="851"/>
    </row>
    <row r="5246" spans="2:31" s="256" customFormat="1" ht="17.100000000000001" customHeight="1" x14ac:dyDescent="0.15">
      <c r="B5246" s="574" t="s">
        <v>566</v>
      </c>
      <c r="C5246" s="574" t="s">
        <v>3</v>
      </c>
      <c r="D5246" s="842" t="s">
        <v>534</v>
      </c>
      <c r="E5246" s="843"/>
      <c r="F5246" s="849"/>
      <c r="G5246" s="850"/>
      <c r="H5246" s="850"/>
      <c r="I5246" s="850"/>
      <c r="J5246" s="850"/>
      <c r="K5246" s="850"/>
      <c r="L5246" s="850"/>
      <c r="M5246" s="574" t="s">
        <v>566</v>
      </c>
      <c r="N5246" s="574" t="s">
        <v>3</v>
      </c>
      <c r="O5246" s="842" t="s">
        <v>534</v>
      </c>
      <c r="P5246" s="843"/>
      <c r="Q5246" s="849"/>
      <c r="R5246" s="850"/>
      <c r="S5246" s="850"/>
      <c r="T5246" s="850"/>
      <c r="U5246" s="850"/>
      <c r="V5246" s="850"/>
      <c r="W5246" s="851"/>
    </row>
    <row r="5247" spans="2:31" s="256" customFormat="1" ht="17.100000000000001" customHeight="1" x14ac:dyDescent="0.15">
      <c r="B5247" s="574"/>
      <c r="C5247" s="574"/>
      <c r="D5247" s="844"/>
      <c r="E5247" s="845"/>
      <c r="F5247" s="849"/>
      <c r="G5247" s="850"/>
      <c r="H5247" s="850"/>
      <c r="I5247" s="850"/>
      <c r="J5247" s="850"/>
      <c r="K5247" s="850"/>
      <c r="L5247" s="850"/>
      <c r="M5247" s="574"/>
      <c r="N5247" s="574"/>
      <c r="O5247" s="844"/>
      <c r="P5247" s="845"/>
      <c r="Q5247" s="849"/>
      <c r="R5247" s="850"/>
      <c r="S5247" s="850"/>
      <c r="T5247" s="850"/>
      <c r="U5247" s="850"/>
      <c r="V5247" s="850"/>
      <c r="W5247" s="851"/>
    </row>
    <row r="5248" spans="2:31" s="256" customFormat="1" ht="17.100000000000001" customHeight="1" x14ac:dyDescent="0.15">
      <c r="B5248" s="574"/>
      <c r="C5248" s="574" t="s">
        <v>4</v>
      </c>
      <c r="D5248" s="842" t="s">
        <v>486</v>
      </c>
      <c r="E5248" s="843"/>
      <c r="F5248" s="849"/>
      <c r="G5248" s="850"/>
      <c r="H5248" s="850"/>
      <c r="I5248" s="850"/>
      <c r="J5248" s="850"/>
      <c r="K5248" s="850"/>
      <c r="L5248" s="850"/>
      <c r="M5248" s="574"/>
      <c r="N5248" s="574" t="s">
        <v>4</v>
      </c>
      <c r="O5248" s="842" t="s">
        <v>487</v>
      </c>
      <c r="P5248" s="843"/>
      <c r="Q5248" s="849"/>
      <c r="R5248" s="850"/>
      <c r="S5248" s="850"/>
      <c r="T5248" s="850"/>
      <c r="U5248" s="850"/>
      <c r="V5248" s="850"/>
      <c r="W5248" s="851"/>
    </row>
    <row r="5249" spans="2:31" s="256" customFormat="1" ht="17.100000000000001" customHeight="1" x14ac:dyDescent="0.15">
      <c r="B5249" s="574"/>
      <c r="C5249" s="574"/>
      <c r="D5249" s="844"/>
      <c r="E5249" s="845"/>
      <c r="F5249" s="849"/>
      <c r="G5249" s="850"/>
      <c r="H5249" s="850"/>
      <c r="I5249" s="850"/>
      <c r="J5249" s="850"/>
      <c r="K5249" s="850"/>
      <c r="L5249" s="850"/>
      <c r="M5249" s="574"/>
      <c r="N5249" s="574"/>
      <c r="O5249" s="844"/>
      <c r="P5249" s="845"/>
      <c r="Q5249" s="849"/>
      <c r="R5249" s="850"/>
      <c r="S5249" s="850"/>
      <c r="T5249" s="850"/>
      <c r="U5249" s="850"/>
      <c r="V5249" s="850"/>
      <c r="W5249" s="851"/>
    </row>
    <row r="5250" spans="2:31" s="256" customFormat="1" ht="17.100000000000001" customHeight="1" x14ac:dyDescent="0.15">
      <c r="B5250" s="522" t="s">
        <v>5</v>
      </c>
      <c r="C5250" s="524"/>
      <c r="D5250" s="827" t="s">
        <v>332</v>
      </c>
      <c r="E5250" s="828"/>
      <c r="F5250" s="849"/>
      <c r="G5250" s="850"/>
      <c r="H5250" s="850"/>
      <c r="I5250" s="850"/>
      <c r="J5250" s="850"/>
      <c r="K5250" s="850"/>
      <c r="L5250" s="850"/>
      <c r="M5250" s="522" t="s">
        <v>5</v>
      </c>
      <c r="N5250" s="524"/>
      <c r="O5250" s="827" t="s">
        <v>332</v>
      </c>
      <c r="P5250" s="828"/>
      <c r="Q5250" s="849"/>
      <c r="R5250" s="850"/>
      <c r="S5250" s="850"/>
      <c r="T5250" s="850"/>
      <c r="U5250" s="850"/>
      <c r="V5250" s="850"/>
      <c r="W5250" s="851"/>
    </row>
    <row r="5251" spans="2:31" s="256" customFormat="1" ht="17.100000000000001" customHeight="1" x14ac:dyDescent="0.15">
      <c r="B5251" s="522" t="s">
        <v>6</v>
      </c>
      <c r="C5251" s="524"/>
      <c r="D5251" s="844" t="s">
        <v>338</v>
      </c>
      <c r="E5251" s="845"/>
      <c r="F5251" s="849"/>
      <c r="G5251" s="850"/>
      <c r="H5251" s="850"/>
      <c r="I5251" s="850"/>
      <c r="J5251" s="850"/>
      <c r="K5251" s="850"/>
      <c r="L5251" s="850"/>
      <c r="M5251" s="522" t="s">
        <v>6</v>
      </c>
      <c r="N5251" s="524"/>
      <c r="O5251" s="844" t="s">
        <v>336</v>
      </c>
      <c r="P5251" s="845"/>
      <c r="Q5251" s="849"/>
      <c r="R5251" s="850"/>
      <c r="S5251" s="850"/>
      <c r="T5251" s="850"/>
      <c r="U5251" s="850"/>
      <c r="V5251" s="850"/>
      <c r="W5251" s="851"/>
    </row>
    <row r="5252" spans="2:31" s="256" customFormat="1" ht="17.100000000000001" customHeight="1" x14ac:dyDescent="0.15">
      <c r="B5252" s="562" t="s">
        <v>29</v>
      </c>
      <c r="C5252" s="831" t="s">
        <v>267</v>
      </c>
      <c r="D5252" s="832"/>
      <c r="E5252" s="260"/>
      <c r="F5252" s="849"/>
      <c r="G5252" s="850"/>
      <c r="H5252" s="850"/>
      <c r="I5252" s="850"/>
      <c r="J5252" s="850"/>
      <c r="K5252" s="850"/>
      <c r="L5252" s="850"/>
      <c r="M5252" s="562" t="s">
        <v>29</v>
      </c>
      <c r="N5252" s="831" t="s">
        <v>267</v>
      </c>
      <c r="O5252" s="832"/>
      <c r="P5252" s="260"/>
      <c r="Q5252" s="849"/>
      <c r="R5252" s="850"/>
      <c r="S5252" s="850"/>
      <c r="T5252" s="850"/>
      <c r="U5252" s="850"/>
      <c r="V5252" s="850"/>
      <c r="W5252" s="851"/>
    </row>
    <row r="5253" spans="2:31" s="256" customFormat="1" ht="17.100000000000001" customHeight="1" x14ac:dyDescent="0.15">
      <c r="B5253" s="565"/>
      <c r="C5253" s="831" t="s">
        <v>268</v>
      </c>
      <c r="D5253" s="832"/>
      <c r="E5253" s="261" t="s">
        <v>551</v>
      </c>
      <c r="F5253" s="852"/>
      <c r="G5253" s="853"/>
      <c r="H5253" s="853"/>
      <c r="I5253" s="853"/>
      <c r="J5253" s="853"/>
      <c r="K5253" s="853"/>
      <c r="L5253" s="853"/>
      <c r="M5253" s="565"/>
      <c r="N5253" s="831" t="s">
        <v>268</v>
      </c>
      <c r="O5253" s="832"/>
      <c r="P5253" s="261" t="s">
        <v>551</v>
      </c>
      <c r="Q5253" s="852"/>
      <c r="R5253" s="853"/>
      <c r="S5253" s="853"/>
      <c r="T5253" s="853"/>
      <c r="U5253" s="853"/>
      <c r="V5253" s="853"/>
      <c r="W5253" s="854"/>
    </row>
    <row r="5254" spans="2:31" s="256" customFormat="1" ht="17.100000000000001" customHeight="1" x14ac:dyDescent="0.15">
      <c r="B5254" s="522" t="s">
        <v>7</v>
      </c>
      <c r="C5254" s="523"/>
      <c r="D5254" s="524"/>
      <c r="E5254" s="833" t="s">
        <v>1622</v>
      </c>
      <c r="F5254" s="834"/>
      <c r="G5254" s="834"/>
      <c r="H5254" s="834"/>
      <c r="I5254" s="834"/>
      <c r="J5254" s="834"/>
      <c r="K5254" s="834"/>
      <c r="L5254" s="835"/>
      <c r="M5254" s="522" t="s">
        <v>7</v>
      </c>
      <c r="N5254" s="523"/>
      <c r="O5254" s="524"/>
      <c r="P5254" s="833" t="s">
        <v>1624</v>
      </c>
      <c r="Q5254" s="857"/>
      <c r="R5254" s="857"/>
      <c r="S5254" s="857"/>
      <c r="T5254" s="857"/>
      <c r="U5254" s="857"/>
      <c r="V5254" s="857"/>
      <c r="W5254" s="858"/>
    </row>
    <row r="5255" spans="2:31" s="256" customFormat="1" ht="17.100000000000001" customHeight="1" x14ac:dyDescent="0.15">
      <c r="B5255" s="522" t="s">
        <v>46</v>
      </c>
      <c r="C5255" s="523"/>
      <c r="D5255" s="524"/>
      <c r="E5255" s="813" t="s">
        <v>1623</v>
      </c>
      <c r="F5255" s="814"/>
      <c r="G5255" s="814"/>
      <c r="H5255" s="814"/>
      <c r="I5255" s="814"/>
      <c r="J5255" s="814"/>
      <c r="K5255" s="814"/>
      <c r="L5255" s="815"/>
      <c r="M5255" s="522" t="s">
        <v>46</v>
      </c>
      <c r="N5255" s="523"/>
      <c r="O5255" s="524"/>
      <c r="P5255" s="833" t="s">
        <v>1624</v>
      </c>
      <c r="Q5255" s="857"/>
      <c r="R5255" s="857"/>
      <c r="S5255" s="857"/>
      <c r="T5255" s="857"/>
      <c r="U5255" s="857"/>
      <c r="V5255" s="857"/>
      <c r="W5255" s="858"/>
    </row>
    <row r="5256" spans="2:31" s="256" customFormat="1" ht="17.100000000000001" customHeight="1" x14ac:dyDescent="0.15">
      <c r="B5256" s="522" t="s">
        <v>270</v>
      </c>
      <c r="C5256" s="523"/>
      <c r="D5256" s="524"/>
      <c r="E5256" s="813" t="s">
        <v>516</v>
      </c>
      <c r="F5256" s="814"/>
      <c r="G5256" s="814"/>
      <c r="H5256" s="814"/>
      <c r="I5256" s="814"/>
      <c r="J5256" s="814"/>
      <c r="K5256" s="814"/>
      <c r="L5256" s="815"/>
      <c r="M5256" s="522" t="s">
        <v>270</v>
      </c>
      <c r="N5256" s="523"/>
      <c r="O5256" s="524"/>
      <c r="P5256" s="813" t="s">
        <v>516</v>
      </c>
      <c r="Q5256" s="814"/>
      <c r="R5256" s="814"/>
      <c r="S5256" s="855"/>
      <c r="T5256" s="855"/>
      <c r="U5256" s="855"/>
      <c r="V5256" s="855"/>
      <c r="W5256" s="856"/>
    </row>
    <row r="5257" spans="2:31" s="256" customFormat="1" ht="17.100000000000001" customHeight="1" x14ac:dyDescent="0.15">
      <c r="B5257" s="522" t="s">
        <v>289</v>
      </c>
      <c r="C5257" s="523"/>
      <c r="D5257" s="524"/>
      <c r="E5257" s="862" t="s">
        <v>552</v>
      </c>
      <c r="F5257" s="863"/>
      <c r="G5257" s="864"/>
      <c r="H5257" s="816" t="s">
        <v>8</v>
      </c>
      <c r="I5257" s="817"/>
      <c r="J5257" s="818"/>
      <c r="K5257" s="819"/>
      <c r="L5257" s="820"/>
      <c r="M5257" s="522" t="s">
        <v>289</v>
      </c>
      <c r="N5257" s="523"/>
      <c r="O5257" s="524"/>
      <c r="P5257" s="813" t="s">
        <v>555</v>
      </c>
      <c r="Q5257" s="814"/>
      <c r="R5257" s="814"/>
      <c r="S5257" s="816" t="s">
        <v>8</v>
      </c>
      <c r="T5257" s="817"/>
      <c r="U5257" s="818"/>
      <c r="V5257" s="819"/>
      <c r="W5257" s="820"/>
    </row>
    <row r="5258" spans="2:31" s="256" customFormat="1" ht="17.100000000000001" customHeight="1" x14ac:dyDescent="0.15">
      <c r="B5258" s="865" t="s">
        <v>567</v>
      </c>
      <c r="C5258" s="866"/>
      <c r="D5258" s="821" t="s">
        <v>1109</v>
      </c>
      <c r="E5258" s="822"/>
      <c r="F5258" s="822"/>
      <c r="G5258" s="822"/>
      <c r="H5258" s="822"/>
      <c r="I5258" s="822"/>
      <c r="J5258" s="822"/>
      <c r="K5258" s="822"/>
      <c r="L5258" s="823"/>
      <c r="M5258" s="865" t="s">
        <v>567</v>
      </c>
      <c r="N5258" s="882"/>
      <c r="O5258" s="836" t="s">
        <v>1097</v>
      </c>
      <c r="P5258" s="837"/>
      <c r="Q5258" s="837"/>
      <c r="R5258" s="837"/>
      <c r="S5258" s="837"/>
      <c r="T5258" s="837"/>
      <c r="U5258" s="837"/>
      <c r="V5258" s="837"/>
      <c r="W5258" s="838"/>
    </row>
    <row r="5259" spans="2:31" ht="15" customHeight="1" x14ac:dyDescent="0.15">
      <c r="B5259" s="263"/>
      <c r="C5259" s="824" t="s">
        <v>568</v>
      </c>
      <c r="D5259" s="825"/>
      <c r="E5259" s="825"/>
      <c r="F5259" s="825"/>
      <c r="G5259" s="825"/>
      <c r="H5259" s="825"/>
      <c r="I5259" s="825"/>
      <c r="J5259" s="825"/>
      <c r="K5259" s="825"/>
      <c r="L5259" s="825"/>
      <c r="M5259" s="263"/>
      <c r="N5259" s="263" t="s">
        <v>569</v>
      </c>
      <c r="O5259" s="263"/>
      <c r="P5259" s="263"/>
      <c r="Q5259" s="263"/>
      <c r="R5259" s="263"/>
      <c r="S5259" s="263"/>
      <c r="T5259" s="263"/>
      <c r="U5259" s="263"/>
      <c r="V5259" s="263"/>
      <c r="W5259" s="263"/>
      <c r="AA5259" s="256"/>
      <c r="AB5259" s="256"/>
      <c r="AC5259" s="256"/>
      <c r="AD5259" s="256"/>
      <c r="AE5259" s="256"/>
    </row>
    <row r="5260" spans="2:31" ht="15" customHeight="1" x14ac:dyDescent="0.15">
      <c r="B5260" s="263"/>
      <c r="C5260" s="826"/>
      <c r="D5260" s="826"/>
      <c r="E5260" s="826"/>
      <c r="F5260" s="826"/>
      <c r="G5260" s="826"/>
      <c r="H5260" s="826"/>
      <c r="I5260" s="826"/>
      <c r="J5260" s="826"/>
      <c r="K5260" s="826"/>
      <c r="L5260" s="826"/>
      <c r="M5260" s="263"/>
      <c r="N5260" s="263" t="s">
        <v>570</v>
      </c>
      <c r="O5260" s="263"/>
      <c r="P5260" s="263"/>
      <c r="Q5260" s="263"/>
      <c r="R5260" s="263"/>
      <c r="S5260" s="263"/>
      <c r="T5260" s="263"/>
      <c r="U5260" s="263"/>
      <c r="V5260" s="263"/>
      <c r="W5260" s="263"/>
      <c r="AA5260" s="256"/>
      <c r="AB5260" s="256"/>
      <c r="AC5260" s="256"/>
      <c r="AD5260" s="256"/>
      <c r="AE5260" s="256"/>
    </row>
    <row r="5261" spans="2:31" ht="15" customHeight="1" x14ac:dyDescent="0.15">
      <c r="C5261" s="263" t="s">
        <v>571</v>
      </c>
      <c r="N5261" s="264" t="s">
        <v>517</v>
      </c>
      <c r="O5261" s="264"/>
      <c r="P5261" s="264"/>
      <c r="Q5261" s="264"/>
      <c r="R5261" s="264"/>
      <c r="S5261" s="264"/>
      <c r="T5261" s="264"/>
      <c r="U5261" s="264"/>
      <c r="V5261" s="264"/>
      <c r="AA5261" s="256"/>
      <c r="AB5261" s="256"/>
      <c r="AC5261" s="256"/>
      <c r="AD5261" s="256"/>
      <c r="AE5261" s="256"/>
    </row>
    <row r="5262" spans="2:31" ht="15" customHeight="1" x14ac:dyDescent="0.15">
      <c r="C5262" s="263" t="s">
        <v>573</v>
      </c>
      <c r="N5262" s="264" t="s">
        <v>572</v>
      </c>
      <c r="O5262" s="264"/>
      <c r="P5262" s="264"/>
      <c r="Q5262" s="264"/>
      <c r="R5262" s="264"/>
      <c r="S5262" s="264"/>
      <c r="T5262" s="264"/>
      <c r="U5262" s="264"/>
      <c r="V5262" s="264"/>
      <c r="AA5262" s="256"/>
      <c r="AB5262" s="256"/>
      <c r="AC5262" s="256"/>
      <c r="AD5262" s="256"/>
      <c r="AE5262" s="256"/>
    </row>
    <row r="5263" spans="2:31" x14ac:dyDescent="0.15">
      <c r="C5263" s="264" t="s">
        <v>542</v>
      </c>
      <c r="N5263" s="264" t="s">
        <v>450</v>
      </c>
      <c r="O5263" s="264"/>
      <c r="P5263" s="264"/>
      <c r="Q5263" s="264"/>
      <c r="R5263" s="264"/>
      <c r="S5263" s="264"/>
      <c r="T5263" s="264"/>
      <c r="U5263" s="264"/>
      <c r="V5263" s="264"/>
      <c r="AA5263" s="256"/>
      <c r="AB5263" s="256"/>
      <c r="AC5263" s="256"/>
      <c r="AD5263" s="256"/>
      <c r="AE5263" s="256"/>
    </row>
    <row r="5264" spans="2:31" x14ac:dyDescent="0.15">
      <c r="N5264" s="264"/>
      <c r="AA5264" s="256"/>
      <c r="AB5264" s="256"/>
      <c r="AC5264" s="256"/>
      <c r="AD5264" s="256"/>
      <c r="AE5264" s="256"/>
    </row>
    <row r="5265" spans="2:31" x14ac:dyDescent="0.15">
      <c r="N5265" s="264"/>
      <c r="AA5265" s="256"/>
      <c r="AB5265" s="256"/>
      <c r="AC5265" s="256"/>
      <c r="AD5265" s="256"/>
      <c r="AE5265" s="256"/>
    </row>
    <row r="5266" spans="2:31" ht="9" customHeight="1" x14ac:dyDescent="0.15">
      <c r="AA5266" s="256"/>
      <c r="AB5266" s="256"/>
      <c r="AC5266" s="256"/>
      <c r="AD5266" s="256"/>
      <c r="AE5266" s="256"/>
    </row>
    <row r="5267" spans="2:31" s="256" customFormat="1" ht="22.5" customHeight="1" x14ac:dyDescent="0.15">
      <c r="B5267" s="867" t="s">
        <v>563</v>
      </c>
      <c r="C5267" s="867"/>
      <c r="D5267" s="867"/>
      <c r="E5267" s="867"/>
      <c r="F5267" s="867"/>
      <c r="G5267" s="867"/>
      <c r="H5267" s="867"/>
      <c r="I5267" s="867"/>
      <c r="J5267" s="867"/>
      <c r="K5267" s="867"/>
      <c r="L5267" s="867"/>
      <c r="M5267" s="867"/>
      <c r="N5267" s="867"/>
      <c r="O5267" s="867"/>
      <c r="P5267" s="867"/>
      <c r="Q5267" s="867"/>
      <c r="R5267" s="867"/>
      <c r="S5267" s="867"/>
      <c r="T5267" s="867"/>
      <c r="U5267" s="867"/>
      <c r="V5267" s="867"/>
      <c r="W5267" s="867"/>
      <c r="Y5267" s="242" t="s">
        <v>551</v>
      </c>
    </row>
    <row r="5268" spans="2:31" s="256" customFormat="1" ht="20.100000000000001" customHeight="1" x14ac:dyDescent="0.15">
      <c r="B5268" s="258" t="s">
        <v>27</v>
      </c>
      <c r="C5268" s="258"/>
      <c r="D5268" s="868" t="str">
        <f>D5223</f>
        <v>ミネトンネル</v>
      </c>
      <c r="E5268" s="868"/>
      <c r="F5268" s="868"/>
      <c r="G5268" s="868"/>
      <c r="H5268" s="869" t="s">
        <v>28</v>
      </c>
      <c r="I5268" s="869"/>
      <c r="J5268" s="870" t="str">
        <f>J5223</f>
        <v>一般国道　316号</v>
      </c>
      <c r="K5268" s="870"/>
      <c r="L5268" s="870"/>
      <c r="M5268" s="871" t="s">
        <v>255</v>
      </c>
      <c r="N5268" s="871"/>
      <c r="O5268" s="871"/>
      <c r="P5268" s="872" t="str">
        <f>P5223</f>
        <v>株式会社ニュージェック</v>
      </c>
      <c r="Q5268" s="872"/>
      <c r="R5268" s="872"/>
      <c r="S5268" s="562" t="s">
        <v>220</v>
      </c>
      <c r="T5268" s="564"/>
      <c r="U5268" s="873">
        <f>U5223</f>
        <v>44294</v>
      </c>
      <c r="V5268" s="874"/>
      <c r="W5268" s="875"/>
      <c r="Y5268" s="242" t="s">
        <v>554</v>
      </c>
    </row>
    <row r="5269" spans="2:31" s="256" customFormat="1" ht="20.100000000000001" customHeight="1" x14ac:dyDescent="0.15">
      <c r="B5269" s="259" t="s">
        <v>0</v>
      </c>
      <c r="C5269" s="259"/>
      <c r="D5269" s="879" t="str">
        <f>D5224</f>
        <v>美祢トンネル</v>
      </c>
      <c r="E5269" s="879"/>
      <c r="F5269" s="879"/>
      <c r="G5269" s="879"/>
      <c r="H5269" s="541" t="s">
        <v>1</v>
      </c>
      <c r="I5269" s="541"/>
      <c r="J5269" s="870" t="str">
        <f>J5224</f>
        <v>宇部土木建築事務所</v>
      </c>
      <c r="K5269" s="870"/>
      <c r="L5269" s="870"/>
      <c r="M5269" s="871" t="s">
        <v>256</v>
      </c>
      <c r="N5269" s="871"/>
      <c r="O5269" s="871"/>
      <c r="P5269" s="872" t="str">
        <f>P5224</f>
        <v>石村　勝伸</v>
      </c>
      <c r="Q5269" s="872"/>
      <c r="R5269" s="872"/>
      <c r="S5269" s="705"/>
      <c r="T5269" s="706"/>
      <c r="U5269" s="876"/>
      <c r="V5269" s="877"/>
      <c r="W5269" s="878"/>
      <c r="Y5269" s="242" t="s">
        <v>54</v>
      </c>
    </row>
    <row r="5270" spans="2:31" s="256" customFormat="1" ht="20.100000000000001" customHeight="1" x14ac:dyDescent="0.15">
      <c r="B5270" s="861" t="s">
        <v>564</v>
      </c>
      <c r="C5270" s="839" t="s">
        <v>565</v>
      </c>
      <c r="D5270" s="883" t="s">
        <v>834</v>
      </c>
      <c r="E5270" s="884"/>
      <c r="F5270" s="846"/>
      <c r="G5270" s="847"/>
      <c r="H5270" s="847"/>
      <c r="I5270" s="847"/>
      <c r="J5270" s="847"/>
      <c r="K5270" s="847"/>
      <c r="L5270" s="847"/>
      <c r="M5270" s="861" t="s">
        <v>564</v>
      </c>
      <c r="N5270" s="839" t="s">
        <v>565</v>
      </c>
      <c r="O5270" s="883" t="s">
        <v>834</v>
      </c>
      <c r="P5270" s="884"/>
      <c r="Q5270" s="846"/>
      <c r="R5270" s="847"/>
      <c r="S5270" s="847"/>
      <c r="T5270" s="847"/>
      <c r="U5270" s="847"/>
      <c r="V5270" s="847"/>
      <c r="W5270" s="848"/>
      <c r="Y5270" s="242" t="s">
        <v>55</v>
      </c>
    </row>
    <row r="5271" spans="2:31" s="256" customFormat="1" ht="20.100000000000001" customHeight="1" x14ac:dyDescent="0.15">
      <c r="B5271" s="859"/>
      <c r="C5271" s="830"/>
      <c r="D5271" s="880"/>
      <c r="E5271" s="881"/>
      <c r="F5271" s="849"/>
      <c r="G5271" s="850"/>
      <c r="H5271" s="850"/>
      <c r="I5271" s="850"/>
      <c r="J5271" s="850"/>
      <c r="K5271" s="850"/>
      <c r="L5271" s="850"/>
      <c r="M5271" s="859"/>
      <c r="N5271" s="830"/>
      <c r="O5271" s="880"/>
      <c r="P5271" s="881"/>
      <c r="Q5271" s="849"/>
      <c r="R5271" s="850"/>
      <c r="S5271" s="850"/>
      <c r="T5271" s="850"/>
      <c r="U5271" s="850"/>
      <c r="V5271" s="850"/>
      <c r="W5271" s="851"/>
    </row>
    <row r="5272" spans="2:31" s="256" customFormat="1" ht="20.100000000000001" customHeight="1" x14ac:dyDescent="0.15">
      <c r="B5272" s="859"/>
      <c r="C5272" s="839" t="s">
        <v>2</v>
      </c>
      <c r="D5272" s="842">
        <v>4</v>
      </c>
      <c r="E5272" s="843"/>
      <c r="F5272" s="849"/>
      <c r="G5272" s="850"/>
      <c r="H5272" s="850"/>
      <c r="I5272" s="850"/>
      <c r="J5272" s="850"/>
      <c r="K5272" s="850"/>
      <c r="L5272" s="850"/>
      <c r="M5272" s="859"/>
      <c r="N5272" s="839" t="s">
        <v>2</v>
      </c>
      <c r="O5272" s="842">
        <v>5</v>
      </c>
      <c r="P5272" s="843"/>
      <c r="Q5272" s="849"/>
      <c r="R5272" s="850"/>
      <c r="S5272" s="850"/>
      <c r="T5272" s="850"/>
      <c r="U5272" s="850"/>
      <c r="V5272" s="850"/>
      <c r="W5272" s="851"/>
    </row>
    <row r="5273" spans="2:31" s="256" customFormat="1" ht="20.100000000000001" customHeight="1" x14ac:dyDescent="0.15">
      <c r="B5273" s="860"/>
      <c r="C5273" s="830"/>
      <c r="D5273" s="844"/>
      <c r="E5273" s="845"/>
      <c r="F5273" s="849"/>
      <c r="G5273" s="850"/>
      <c r="H5273" s="850"/>
      <c r="I5273" s="850"/>
      <c r="J5273" s="850"/>
      <c r="K5273" s="850"/>
      <c r="L5273" s="850"/>
      <c r="M5273" s="860"/>
      <c r="N5273" s="830"/>
      <c r="O5273" s="844"/>
      <c r="P5273" s="845"/>
      <c r="Q5273" s="849"/>
      <c r="R5273" s="850"/>
      <c r="S5273" s="850"/>
      <c r="T5273" s="850"/>
      <c r="U5273" s="850"/>
      <c r="V5273" s="850"/>
      <c r="W5273" s="851"/>
    </row>
    <row r="5274" spans="2:31" s="256" customFormat="1" ht="17.100000000000001" customHeight="1" x14ac:dyDescent="0.15">
      <c r="B5274" s="574" t="s">
        <v>566</v>
      </c>
      <c r="C5274" s="574" t="s">
        <v>3</v>
      </c>
      <c r="D5274" s="842" t="s">
        <v>331</v>
      </c>
      <c r="E5274" s="843"/>
      <c r="F5274" s="849"/>
      <c r="G5274" s="850"/>
      <c r="H5274" s="850"/>
      <c r="I5274" s="850"/>
      <c r="J5274" s="850"/>
      <c r="K5274" s="850"/>
      <c r="L5274" s="850"/>
      <c r="M5274" s="574" t="s">
        <v>566</v>
      </c>
      <c r="N5274" s="574" t="s">
        <v>3</v>
      </c>
      <c r="O5274" s="842" t="s">
        <v>331</v>
      </c>
      <c r="P5274" s="843"/>
      <c r="Q5274" s="849"/>
      <c r="R5274" s="850"/>
      <c r="S5274" s="850"/>
      <c r="T5274" s="850"/>
      <c r="U5274" s="850"/>
      <c r="V5274" s="850"/>
      <c r="W5274" s="851"/>
      <c r="AA5274" s="257"/>
      <c r="AB5274" s="257"/>
      <c r="AC5274" s="257"/>
      <c r="AD5274" s="257"/>
      <c r="AE5274" s="257"/>
    </row>
    <row r="5275" spans="2:31" s="256" customFormat="1" ht="17.100000000000001" customHeight="1" x14ac:dyDescent="0.15">
      <c r="B5275" s="574"/>
      <c r="C5275" s="574"/>
      <c r="D5275" s="844"/>
      <c r="E5275" s="845"/>
      <c r="F5275" s="849"/>
      <c r="G5275" s="850"/>
      <c r="H5275" s="850"/>
      <c r="I5275" s="850"/>
      <c r="J5275" s="850"/>
      <c r="K5275" s="850"/>
      <c r="L5275" s="850"/>
      <c r="M5275" s="574"/>
      <c r="N5275" s="574"/>
      <c r="O5275" s="844"/>
      <c r="P5275" s="845"/>
      <c r="Q5275" s="849"/>
      <c r="R5275" s="850"/>
      <c r="S5275" s="850"/>
      <c r="T5275" s="850"/>
      <c r="U5275" s="850"/>
      <c r="V5275" s="850"/>
      <c r="W5275" s="851"/>
      <c r="AA5275" s="257"/>
      <c r="AB5275" s="257"/>
      <c r="AC5275" s="257"/>
      <c r="AD5275" s="257"/>
      <c r="AE5275" s="257"/>
    </row>
    <row r="5276" spans="2:31" s="256" customFormat="1" ht="17.100000000000001" customHeight="1" x14ac:dyDescent="0.15">
      <c r="B5276" s="574"/>
      <c r="C5276" s="574" t="s">
        <v>4</v>
      </c>
      <c r="D5276" s="842" t="s">
        <v>356</v>
      </c>
      <c r="E5276" s="843"/>
      <c r="F5276" s="849"/>
      <c r="G5276" s="850"/>
      <c r="H5276" s="850"/>
      <c r="I5276" s="850"/>
      <c r="J5276" s="850"/>
      <c r="K5276" s="850"/>
      <c r="L5276" s="850"/>
      <c r="M5276" s="574"/>
      <c r="N5276" s="574" t="s">
        <v>4</v>
      </c>
      <c r="O5276" s="842" t="s">
        <v>356</v>
      </c>
      <c r="P5276" s="843"/>
      <c r="Q5276" s="849"/>
      <c r="R5276" s="850"/>
      <c r="S5276" s="850"/>
      <c r="T5276" s="850"/>
      <c r="U5276" s="850"/>
      <c r="V5276" s="850"/>
      <c r="W5276" s="851"/>
      <c r="AA5276" s="257"/>
      <c r="AB5276" s="257"/>
      <c r="AC5276" s="257"/>
      <c r="AD5276" s="257"/>
      <c r="AE5276" s="257"/>
    </row>
    <row r="5277" spans="2:31" s="256" customFormat="1" ht="17.100000000000001" customHeight="1" x14ac:dyDescent="0.15">
      <c r="B5277" s="574"/>
      <c r="C5277" s="574"/>
      <c r="D5277" s="844"/>
      <c r="E5277" s="845"/>
      <c r="F5277" s="849"/>
      <c r="G5277" s="850"/>
      <c r="H5277" s="850"/>
      <c r="I5277" s="850"/>
      <c r="J5277" s="850"/>
      <c r="K5277" s="850"/>
      <c r="L5277" s="850"/>
      <c r="M5277" s="574"/>
      <c r="N5277" s="574"/>
      <c r="O5277" s="844"/>
      <c r="P5277" s="845"/>
      <c r="Q5277" s="849"/>
      <c r="R5277" s="850"/>
      <c r="S5277" s="850"/>
      <c r="T5277" s="850"/>
      <c r="U5277" s="850"/>
      <c r="V5277" s="850"/>
      <c r="W5277" s="851"/>
      <c r="AA5277" s="257"/>
      <c r="AB5277" s="257"/>
      <c r="AC5277" s="257"/>
      <c r="AD5277" s="257"/>
      <c r="AE5277" s="257"/>
    </row>
    <row r="5278" spans="2:31" s="256" customFormat="1" ht="17.100000000000001" customHeight="1" x14ac:dyDescent="0.15">
      <c r="B5278" s="522" t="s">
        <v>5</v>
      </c>
      <c r="C5278" s="524"/>
      <c r="D5278" s="827" t="s">
        <v>333</v>
      </c>
      <c r="E5278" s="828"/>
      <c r="F5278" s="849"/>
      <c r="G5278" s="850"/>
      <c r="H5278" s="850"/>
      <c r="I5278" s="850"/>
      <c r="J5278" s="850"/>
      <c r="K5278" s="850"/>
      <c r="L5278" s="850"/>
      <c r="M5278" s="522" t="s">
        <v>5</v>
      </c>
      <c r="N5278" s="524"/>
      <c r="O5278" s="827" t="s">
        <v>332</v>
      </c>
      <c r="P5278" s="828"/>
      <c r="Q5278" s="849"/>
      <c r="R5278" s="850"/>
      <c r="S5278" s="850"/>
      <c r="T5278" s="850"/>
      <c r="U5278" s="850"/>
      <c r="V5278" s="850"/>
      <c r="W5278" s="851"/>
      <c r="AA5278" s="257"/>
      <c r="AB5278" s="257"/>
      <c r="AC5278" s="257"/>
      <c r="AD5278" s="257"/>
      <c r="AE5278" s="257"/>
    </row>
    <row r="5279" spans="2:31" s="256" customFormat="1" ht="17.100000000000001" customHeight="1" x14ac:dyDescent="0.15">
      <c r="B5279" s="522" t="s">
        <v>6</v>
      </c>
      <c r="C5279" s="524"/>
      <c r="D5279" s="844" t="s">
        <v>340</v>
      </c>
      <c r="E5279" s="845"/>
      <c r="F5279" s="849"/>
      <c r="G5279" s="850"/>
      <c r="H5279" s="850"/>
      <c r="I5279" s="850"/>
      <c r="J5279" s="850"/>
      <c r="K5279" s="850"/>
      <c r="L5279" s="850"/>
      <c r="M5279" s="522" t="s">
        <v>6</v>
      </c>
      <c r="N5279" s="524"/>
      <c r="O5279" s="844" t="s">
        <v>532</v>
      </c>
      <c r="P5279" s="845"/>
      <c r="Q5279" s="849"/>
      <c r="R5279" s="850"/>
      <c r="S5279" s="850"/>
      <c r="T5279" s="850"/>
      <c r="U5279" s="850"/>
      <c r="V5279" s="850"/>
      <c r="W5279" s="851"/>
    </row>
    <row r="5280" spans="2:31" s="256" customFormat="1" ht="17.100000000000001" customHeight="1" x14ac:dyDescent="0.15">
      <c r="B5280" s="562" t="s">
        <v>29</v>
      </c>
      <c r="C5280" s="831" t="s">
        <v>267</v>
      </c>
      <c r="D5280" s="832"/>
      <c r="E5280" s="260"/>
      <c r="F5280" s="849"/>
      <c r="G5280" s="850"/>
      <c r="H5280" s="850"/>
      <c r="I5280" s="850"/>
      <c r="J5280" s="850"/>
      <c r="K5280" s="850"/>
      <c r="L5280" s="850"/>
      <c r="M5280" s="562" t="s">
        <v>29</v>
      </c>
      <c r="N5280" s="831" t="s">
        <v>267</v>
      </c>
      <c r="O5280" s="832"/>
      <c r="P5280" s="260"/>
      <c r="Q5280" s="849"/>
      <c r="R5280" s="850"/>
      <c r="S5280" s="850"/>
      <c r="T5280" s="850"/>
      <c r="U5280" s="850"/>
      <c r="V5280" s="850"/>
      <c r="W5280" s="851"/>
    </row>
    <row r="5281" spans="2:23" s="256" customFormat="1" ht="17.100000000000001" customHeight="1" x14ac:dyDescent="0.15">
      <c r="B5281" s="565"/>
      <c r="C5281" s="831" t="s">
        <v>268</v>
      </c>
      <c r="D5281" s="832"/>
      <c r="E5281" s="261" t="s">
        <v>554</v>
      </c>
      <c r="F5281" s="852"/>
      <c r="G5281" s="853"/>
      <c r="H5281" s="853"/>
      <c r="I5281" s="853"/>
      <c r="J5281" s="853"/>
      <c r="K5281" s="853"/>
      <c r="L5281" s="853"/>
      <c r="M5281" s="565"/>
      <c r="N5281" s="831" t="s">
        <v>268</v>
      </c>
      <c r="O5281" s="832"/>
      <c r="P5281" s="261" t="s">
        <v>554</v>
      </c>
      <c r="Q5281" s="852"/>
      <c r="R5281" s="853"/>
      <c r="S5281" s="853"/>
      <c r="T5281" s="853"/>
      <c r="U5281" s="853"/>
      <c r="V5281" s="853"/>
      <c r="W5281" s="854"/>
    </row>
    <row r="5282" spans="2:23" s="256" customFormat="1" ht="17.100000000000001" customHeight="1" x14ac:dyDescent="0.15">
      <c r="B5282" s="522" t="s">
        <v>7</v>
      </c>
      <c r="C5282" s="523"/>
      <c r="D5282" s="524"/>
      <c r="E5282" s="833" t="s">
        <v>1625</v>
      </c>
      <c r="F5282" s="857"/>
      <c r="G5282" s="857"/>
      <c r="H5282" s="857"/>
      <c r="I5282" s="857"/>
      <c r="J5282" s="857"/>
      <c r="K5282" s="857"/>
      <c r="L5282" s="858"/>
      <c r="M5282" s="522" t="s">
        <v>7</v>
      </c>
      <c r="N5282" s="523"/>
      <c r="O5282" s="524"/>
      <c r="P5282" s="833" t="s">
        <v>1626</v>
      </c>
      <c r="Q5282" s="857"/>
      <c r="R5282" s="857"/>
      <c r="S5282" s="857"/>
      <c r="T5282" s="857"/>
      <c r="U5282" s="857"/>
      <c r="V5282" s="857"/>
      <c r="W5282" s="858"/>
    </row>
    <row r="5283" spans="2:23" s="256" customFormat="1" ht="17.100000000000001" customHeight="1" x14ac:dyDescent="0.15">
      <c r="B5283" s="522" t="s">
        <v>46</v>
      </c>
      <c r="C5283" s="523"/>
      <c r="D5283" s="524"/>
      <c r="E5283" s="813" t="s">
        <v>516</v>
      </c>
      <c r="F5283" s="814"/>
      <c r="G5283" s="814"/>
      <c r="H5283" s="855"/>
      <c r="I5283" s="855"/>
      <c r="J5283" s="855"/>
      <c r="K5283" s="855"/>
      <c r="L5283" s="856"/>
      <c r="M5283" s="522" t="s">
        <v>46</v>
      </c>
      <c r="N5283" s="523"/>
      <c r="O5283" s="524"/>
      <c r="P5283" s="813" t="s">
        <v>1627</v>
      </c>
      <c r="Q5283" s="814"/>
      <c r="R5283" s="814"/>
      <c r="S5283" s="855"/>
      <c r="T5283" s="855"/>
      <c r="U5283" s="855"/>
      <c r="V5283" s="855"/>
      <c r="W5283" s="856"/>
    </row>
    <row r="5284" spans="2:23" s="256" customFormat="1" ht="17.100000000000001" customHeight="1" x14ac:dyDescent="0.15">
      <c r="B5284" s="522" t="s">
        <v>270</v>
      </c>
      <c r="C5284" s="523"/>
      <c r="D5284" s="524"/>
      <c r="E5284" s="813" t="s">
        <v>516</v>
      </c>
      <c r="F5284" s="814"/>
      <c r="G5284" s="814"/>
      <c r="H5284" s="855"/>
      <c r="I5284" s="855"/>
      <c r="J5284" s="855"/>
      <c r="K5284" s="855"/>
      <c r="L5284" s="856"/>
      <c r="M5284" s="522" t="s">
        <v>270</v>
      </c>
      <c r="N5284" s="523"/>
      <c r="O5284" s="524"/>
      <c r="P5284" s="813" t="s">
        <v>516</v>
      </c>
      <c r="Q5284" s="814"/>
      <c r="R5284" s="814"/>
      <c r="S5284" s="855"/>
      <c r="T5284" s="855"/>
      <c r="U5284" s="855"/>
      <c r="V5284" s="855"/>
      <c r="W5284" s="856"/>
    </row>
    <row r="5285" spans="2:23" s="256" customFormat="1" ht="17.100000000000001" customHeight="1" x14ac:dyDescent="0.15">
      <c r="B5285" s="522" t="s">
        <v>289</v>
      </c>
      <c r="C5285" s="523"/>
      <c r="D5285" s="524"/>
      <c r="E5285" s="813" t="s">
        <v>555</v>
      </c>
      <c r="F5285" s="814"/>
      <c r="G5285" s="814"/>
      <c r="H5285" s="816" t="s">
        <v>8</v>
      </c>
      <c r="I5285" s="817"/>
      <c r="J5285" s="818"/>
      <c r="K5285" s="819"/>
      <c r="L5285" s="819"/>
      <c r="M5285" s="522" t="s">
        <v>289</v>
      </c>
      <c r="N5285" s="523"/>
      <c r="O5285" s="524"/>
      <c r="P5285" s="813" t="s">
        <v>555</v>
      </c>
      <c r="Q5285" s="814"/>
      <c r="R5285" s="814"/>
      <c r="S5285" s="816" t="s">
        <v>8</v>
      </c>
      <c r="T5285" s="817"/>
      <c r="U5285" s="818"/>
      <c r="V5285" s="819"/>
      <c r="W5285" s="820"/>
    </row>
    <row r="5286" spans="2:23" s="256" customFormat="1" ht="17.100000000000001" customHeight="1" x14ac:dyDescent="0.15">
      <c r="B5286" s="565" t="s">
        <v>567</v>
      </c>
      <c r="C5286" s="566"/>
      <c r="D5286" s="885" t="s">
        <v>1589</v>
      </c>
      <c r="E5286" s="886"/>
      <c r="F5286" s="886"/>
      <c r="G5286" s="886"/>
      <c r="H5286" s="886"/>
      <c r="I5286" s="886"/>
      <c r="J5286" s="886"/>
      <c r="K5286" s="886"/>
      <c r="L5286" s="886"/>
      <c r="M5286" s="565" t="s">
        <v>567</v>
      </c>
      <c r="N5286" s="566"/>
      <c r="O5286" s="836" t="s">
        <v>1775</v>
      </c>
      <c r="P5286" s="837"/>
      <c r="Q5286" s="837"/>
      <c r="R5286" s="837"/>
      <c r="S5286" s="837"/>
      <c r="T5286" s="837"/>
      <c r="U5286" s="837"/>
      <c r="V5286" s="837"/>
      <c r="W5286" s="838"/>
    </row>
    <row r="5287" spans="2:23" s="256" customFormat="1" ht="20.100000000000001" customHeight="1" x14ac:dyDescent="0.15">
      <c r="B5287" s="861" t="s">
        <v>564</v>
      </c>
      <c r="C5287" s="839" t="s">
        <v>565</v>
      </c>
      <c r="D5287" s="883" t="s">
        <v>835</v>
      </c>
      <c r="E5287" s="884"/>
      <c r="F5287" s="846"/>
      <c r="G5287" s="847"/>
      <c r="H5287" s="847"/>
      <c r="I5287" s="847"/>
      <c r="J5287" s="847"/>
      <c r="K5287" s="847"/>
      <c r="L5287" s="847"/>
      <c r="M5287" s="861" t="s">
        <v>564</v>
      </c>
      <c r="N5287" s="839" t="s">
        <v>565</v>
      </c>
      <c r="O5287" s="883" t="s">
        <v>835</v>
      </c>
      <c r="P5287" s="884"/>
      <c r="Q5287" s="846"/>
      <c r="R5287" s="847"/>
      <c r="S5287" s="847"/>
      <c r="T5287" s="847"/>
      <c r="U5287" s="847"/>
      <c r="V5287" s="847"/>
      <c r="W5287" s="848"/>
    </row>
    <row r="5288" spans="2:23" s="256" customFormat="1" ht="20.100000000000001" customHeight="1" x14ac:dyDescent="0.15">
      <c r="B5288" s="859"/>
      <c r="C5288" s="830"/>
      <c r="D5288" s="880"/>
      <c r="E5288" s="881"/>
      <c r="F5288" s="849"/>
      <c r="G5288" s="850"/>
      <c r="H5288" s="850"/>
      <c r="I5288" s="850"/>
      <c r="J5288" s="850"/>
      <c r="K5288" s="850"/>
      <c r="L5288" s="850"/>
      <c r="M5288" s="859"/>
      <c r="N5288" s="830"/>
      <c r="O5288" s="880"/>
      <c r="P5288" s="881"/>
      <c r="Q5288" s="849"/>
      <c r="R5288" s="850"/>
      <c r="S5288" s="850"/>
      <c r="T5288" s="850"/>
      <c r="U5288" s="850"/>
      <c r="V5288" s="850"/>
      <c r="W5288" s="851"/>
    </row>
    <row r="5289" spans="2:23" s="256" customFormat="1" ht="20.100000000000001" customHeight="1" x14ac:dyDescent="0.15">
      <c r="B5289" s="859"/>
      <c r="C5289" s="839" t="s">
        <v>2</v>
      </c>
      <c r="D5289" s="842">
        <v>1</v>
      </c>
      <c r="E5289" s="843"/>
      <c r="F5289" s="849"/>
      <c r="G5289" s="850"/>
      <c r="H5289" s="850"/>
      <c r="I5289" s="850"/>
      <c r="J5289" s="850"/>
      <c r="K5289" s="850"/>
      <c r="L5289" s="850"/>
      <c r="M5289" s="859"/>
      <c r="N5289" s="839" t="s">
        <v>2</v>
      </c>
      <c r="O5289" s="842">
        <v>2</v>
      </c>
      <c r="P5289" s="843"/>
      <c r="Q5289" s="849"/>
      <c r="R5289" s="850"/>
      <c r="S5289" s="850"/>
      <c r="T5289" s="850"/>
      <c r="U5289" s="850"/>
      <c r="V5289" s="850"/>
      <c r="W5289" s="851"/>
    </row>
    <row r="5290" spans="2:23" s="256" customFormat="1" ht="20.100000000000001" customHeight="1" x14ac:dyDescent="0.15">
      <c r="B5290" s="860"/>
      <c r="C5290" s="830"/>
      <c r="D5290" s="844"/>
      <c r="E5290" s="845"/>
      <c r="F5290" s="849"/>
      <c r="G5290" s="850"/>
      <c r="H5290" s="850"/>
      <c r="I5290" s="850"/>
      <c r="J5290" s="850"/>
      <c r="K5290" s="850"/>
      <c r="L5290" s="850"/>
      <c r="M5290" s="860"/>
      <c r="N5290" s="830"/>
      <c r="O5290" s="844"/>
      <c r="P5290" s="845"/>
      <c r="Q5290" s="849"/>
      <c r="R5290" s="850"/>
      <c r="S5290" s="850"/>
      <c r="T5290" s="850"/>
      <c r="U5290" s="850"/>
      <c r="V5290" s="850"/>
      <c r="W5290" s="851"/>
    </row>
    <row r="5291" spans="2:23" s="256" customFormat="1" ht="17.100000000000001" customHeight="1" x14ac:dyDescent="0.15">
      <c r="B5291" s="574" t="s">
        <v>566</v>
      </c>
      <c r="C5291" s="574" t="s">
        <v>3</v>
      </c>
      <c r="D5291" s="842" t="s">
        <v>534</v>
      </c>
      <c r="E5291" s="843"/>
      <c r="F5291" s="849"/>
      <c r="G5291" s="850"/>
      <c r="H5291" s="850"/>
      <c r="I5291" s="850"/>
      <c r="J5291" s="850"/>
      <c r="K5291" s="850"/>
      <c r="L5291" s="850"/>
      <c r="M5291" s="574" t="s">
        <v>566</v>
      </c>
      <c r="N5291" s="574" t="s">
        <v>3</v>
      </c>
      <c r="O5291" s="842" t="s">
        <v>534</v>
      </c>
      <c r="P5291" s="843"/>
      <c r="Q5291" s="849"/>
      <c r="R5291" s="850"/>
      <c r="S5291" s="850"/>
      <c r="T5291" s="850"/>
      <c r="U5291" s="850"/>
      <c r="V5291" s="850"/>
      <c r="W5291" s="851"/>
    </row>
    <row r="5292" spans="2:23" s="256" customFormat="1" ht="17.100000000000001" customHeight="1" x14ac:dyDescent="0.15">
      <c r="B5292" s="574"/>
      <c r="C5292" s="574"/>
      <c r="D5292" s="844"/>
      <c r="E5292" s="845"/>
      <c r="F5292" s="849"/>
      <c r="G5292" s="850"/>
      <c r="H5292" s="850"/>
      <c r="I5292" s="850"/>
      <c r="J5292" s="850"/>
      <c r="K5292" s="850"/>
      <c r="L5292" s="850"/>
      <c r="M5292" s="574"/>
      <c r="N5292" s="574"/>
      <c r="O5292" s="844"/>
      <c r="P5292" s="845"/>
      <c r="Q5292" s="849"/>
      <c r="R5292" s="850"/>
      <c r="S5292" s="850"/>
      <c r="T5292" s="850"/>
      <c r="U5292" s="850"/>
      <c r="V5292" s="850"/>
      <c r="W5292" s="851"/>
    </row>
    <row r="5293" spans="2:23" s="256" customFormat="1" ht="17.100000000000001" customHeight="1" x14ac:dyDescent="0.15">
      <c r="B5293" s="574"/>
      <c r="C5293" s="574" t="s">
        <v>4</v>
      </c>
      <c r="D5293" s="842" t="s">
        <v>485</v>
      </c>
      <c r="E5293" s="843"/>
      <c r="F5293" s="849"/>
      <c r="G5293" s="850"/>
      <c r="H5293" s="850"/>
      <c r="I5293" s="850"/>
      <c r="J5293" s="850"/>
      <c r="K5293" s="850"/>
      <c r="L5293" s="850"/>
      <c r="M5293" s="574"/>
      <c r="N5293" s="574" t="s">
        <v>4</v>
      </c>
      <c r="O5293" s="842" t="s">
        <v>485</v>
      </c>
      <c r="P5293" s="843"/>
      <c r="Q5293" s="849"/>
      <c r="R5293" s="850"/>
      <c r="S5293" s="850"/>
      <c r="T5293" s="850"/>
      <c r="U5293" s="850"/>
      <c r="V5293" s="850"/>
      <c r="W5293" s="851"/>
    </row>
    <row r="5294" spans="2:23" s="256" customFormat="1" ht="17.100000000000001" customHeight="1" x14ac:dyDescent="0.15">
      <c r="B5294" s="574"/>
      <c r="C5294" s="574"/>
      <c r="D5294" s="844"/>
      <c r="E5294" s="845"/>
      <c r="F5294" s="849"/>
      <c r="G5294" s="850"/>
      <c r="H5294" s="850"/>
      <c r="I5294" s="850"/>
      <c r="J5294" s="850"/>
      <c r="K5294" s="850"/>
      <c r="L5294" s="850"/>
      <c r="M5294" s="574"/>
      <c r="N5294" s="574"/>
      <c r="O5294" s="844"/>
      <c r="P5294" s="845"/>
      <c r="Q5294" s="849"/>
      <c r="R5294" s="850"/>
      <c r="S5294" s="850"/>
      <c r="T5294" s="850"/>
      <c r="U5294" s="850"/>
      <c r="V5294" s="850"/>
      <c r="W5294" s="851"/>
    </row>
    <row r="5295" spans="2:23" s="256" customFormat="1" ht="17.100000000000001" customHeight="1" x14ac:dyDescent="0.15">
      <c r="B5295" s="522" t="s">
        <v>5</v>
      </c>
      <c r="C5295" s="524"/>
      <c r="D5295" s="827" t="s">
        <v>332</v>
      </c>
      <c r="E5295" s="828"/>
      <c r="F5295" s="849"/>
      <c r="G5295" s="850"/>
      <c r="H5295" s="850"/>
      <c r="I5295" s="850"/>
      <c r="J5295" s="850"/>
      <c r="K5295" s="850"/>
      <c r="L5295" s="850"/>
      <c r="M5295" s="522" t="s">
        <v>5</v>
      </c>
      <c r="N5295" s="524"/>
      <c r="O5295" s="827" t="s">
        <v>332</v>
      </c>
      <c r="P5295" s="828"/>
      <c r="Q5295" s="849"/>
      <c r="R5295" s="850"/>
      <c r="S5295" s="850"/>
      <c r="T5295" s="850"/>
      <c r="U5295" s="850"/>
      <c r="V5295" s="850"/>
      <c r="W5295" s="851"/>
    </row>
    <row r="5296" spans="2:23" s="256" customFormat="1" ht="17.100000000000001" customHeight="1" x14ac:dyDescent="0.15">
      <c r="B5296" s="522" t="s">
        <v>6</v>
      </c>
      <c r="C5296" s="524"/>
      <c r="D5296" s="844" t="s">
        <v>532</v>
      </c>
      <c r="E5296" s="845"/>
      <c r="F5296" s="849"/>
      <c r="G5296" s="850"/>
      <c r="H5296" s="850"/>
      <c r="I5296" s="850"/>
      <c r="J5296" s="850"/>
      <c r="K5296" s="850"/>
      <c r="L5296" s="850"/>
      <c r="M5296" s="522" t="s">
        <v>6</v>
      </c>
      <c r="N5296" s="524"/>
      <c r="O5296" s="844" t="s">
        <v>338</v>
      </c>
      <c r="P5296" s="845"/>
      <c r="Q5296" s="849"/>
      <c r="R5296" s="850"/>
      <c r="S5296" s="850"/>
      <c r="T5296" s="850"/>
      <c r="U5296" s="850"/>
      <c r="V5296" s="850"/>
      <c r="W5296" s="851"/>
    </row>
    <row r="5297" spans="2:31" s="256" customFormat="1" ht="17.100000000000001" customHeight="1" x14ac:dyDescent="0.15">
      <c r="B5297" s="562" t="s">
        <v>29</v>
      </c>
      <c r="C5297" s="831" t="s">
        <v>267</v>
      </c>
      <c r="D5297" s="832"/>
      <c r="E5297" s="260"/>
      <c r="F5297" s="849"/>
      <c r="G5297" s="850"/>
      <c r="H5297" s="850"/>
      <c r="I5297" s="850"/>
      <c r="J5297" s="850"/>
      <c r="K5297" s="850"/>
      <c r="L5297" s="850"/>
      <c r="M5297" s="562" t="s">
        <v>29</v>
      </c>
      <c r="N5297" s="831" t="s">
        <v>267</v>
      </c>
      <c r="O5297" s="832"/>
      <c r="P5297" s="260"/>
      <c r="Q5297" s="849"/>
      <c r="R5297" s="850"/>
      <c r="S5297" s="850"/>
      <c r="T5297" s="850"/>
      <c r="U5297" s="850"/>
      <c r="V5297" s="850"/>
      <c r="W5297" s="851"/>
    </row>
    <row r="5298" spans="2:31" s="256" customFormat="1" ht="17.100000000000001" customHeight="1" x14ac:dyDescent="0.15">
      <c r="B5298" s="565"/>
      <c r="C5298" s="831" t="s">
        <v>268</v>
      </c>
      <c r="D5298" s="832"/>
      <c r="E5298" s="261" t="s">
        <v>554</v>
      </c>
      <c r="F5298" s="852"/>
      <c r="G5298" s="853"/>
      <c r="H5298" s="853"/>
      <c r="I5298" s="853"/>
      <c r="J5298" s="853"/>
      <c r="K5298" s="853"/>
      <c r="L5298" s="853"/>
      <c r="M5298" s="565"/>
      <c r="N5298" s="831" t="s">
        <v>268</v>
      </c>
      <c r="O5298" s="832"/>
      <c r="P5298" s="261" t="s">
        <v>551</v>
      </c>
      <c r="Q5298" s="852"/>
      <c r="R5298" s="853"/>
      <c r="S5298" s="853"/>
      <c r="T5298" s="853"/>
      <c r="U5298" s="853"/>
      <c r="V5298" s="853"/>
      <c r="W5298" s="854"/>
    </row>
    <row r="5299" spans="2:31" s="256" customFormat="1" ht="17.100000000000001" customHeight="1" x14ac:dyDescent="0.15">
      <c r="B5299" s="522" t="s">
        <v>7</v>
      </c>
      <c r="C5299" s="523"/>
      <c r="D5299" s="524"/>
      <c r="E5299" s="813" t="s">
        <v>1628</v>
      </c>
      <c r="F5299" s="814"/>
      <c r="G5299" s="814"/>
      <c r="H5299" s="814"/>
      <c r="I5299" s="814"/>
      <c r="J5299" s="814"/>
      <c r="K5299" s="814"/>
      <c r="L5299" s="814"/>
      <c r="M5299" s="522" t="s">
        <v>7</v>
      </c>
      <c r="N5299" s="523"/>
      <c r="O5299" s="524"/>
      <c r="P5299" s="833" t="s">
        <v>1186</v>
      </c>
      <c r="Q5299" s="834"/>
      <c r="R5299" s="834"/>
      <c r="S5299" s="834"/>
      <c r="T5299" s="834"/>
      <c r="U5299" s="834"/>
      <c r="V5299" s="834"/>
      <c r="W5299" s="835"/>
    </row>
    <row r="5300" spans="2:31" s="256" customFormat="1" ht="17.100000000000001" customHeight="1" x14ac:dyDescent="0.15">
      <c r="B5300" s="522" t="s">
        <v>46</v>
      </c>
      <c r="C5300" s="523"/>
      <c r="D5300" s="524"/>
      <c r="E5300" s="813" t="s">
        <v>516</v>
      </c>
      <c r="F5300" s="814"/>
      <c r="G5300" s="814"/>
      <c r="H5300" s="855"/>
      <c r="I5300" s="855"/>
      <c r="J5300" s="855"/>
      <c r="K5300" s="855"/>
      <c r="L5300" s="856"/>
      <c r="M5300" s="522" t="s">
        <v>46</v>
      </c>
      <c r="N5300" s="523"/>
      <c r="O5300" s="524"/>
      <c r="P5300" s="813" t="s">
        <v>1187</v>
      </c>
      <c r="Q5300" s="814"/>
      <c r="R5300" s="814"/>
      <c r="S5300" s="814"/>
      <c r="T5300" s="814"/>
      <c r="U5300" s="814"/>
      <c r="V5300" s="814"/>
      <c r="W5300" s="815"/>
    </row>
    <row r="5301" spans="2:31" s="256" customFormat="1" ht="17.100000000000001" customHeight="1" x14ac:dyDescent="0.15">
      <c r="B5301" s="522" t="s">
        <v>270</v>
      </c>
      <c r="C5301" s="523"/>
      <c r="D5301" s="524"/>
      <c r="E5301" s="813" t="s">
        <v>516</v>
      </c>
      <c r="F5301" s="814"/>
      <c r="G5301" s="814"/>
      <c r="H5301" s="855"/>
      <c r="I5301" s="855"/>
      <c r="J5301" s="855"/>
      <c r="K5301" s="855"/>
      <c r="L5301" s="856"/>
      <c r="M5301" s="522" t="s">
        <v>270</v>
      </c>
      <c r="N5301" s="523"/>
      <c r="O5301" s="524"/>
      <c r="P5301" s="813" t="s">
        <v>516</v>
      </c>
      <c r="Q5301" s="814"/>
      <c r="R5301" s="814"/>
      <c r="S5301" s="814"/>
      <c r="T5301" s="814"/>
      <c r="U5301" s="814"/>
      <c r="V5301" s="814"/>
      <c r="W5301" s="815"/>
    </row>
    <row r="5302" spans="2:31" s="256" customFormat="1" ht="17.100000000000001" customHeight="1" x14ac:dyDescent="0.15">
      <c r="B5302" s="522" t="s">
        <v>289</v>
      </c>
      <c r="C5302" s="523"/>
      <c r="D5302" s="524"/>
      <c r="E5302" s="813" t="s">
        <v>555</v>
      </c>
      <c r="F5302" s="814"/>
      <c r="G5302" s="814"/>
      <c r="H5302" s="816" t="s">
        <v>8</v>
      </c>
      <c r="I5302" s="817"/>
      <c r="J5302" s="818"/>
      <c r="K5302" s="819"/>
      <c r="L5302" s="819"/>
      <c r="M5302" s="522" t="s">
        <v>289</v>
      </c>
      <c r="N5302" s="523"/>
      <c r="O5302" s="524"/>
      <c r="P5302" s="862" t="s">
        <v>552</v>
      </c>
      <c r="Q5302" s="863"/>
      <c r="R5302" s="864"/>
      <c r="S5302" s="816" t="s">
        <v>8</v>
      </c>
      <c r="T5302" s="817"/>
      <c r="U5302" s="818"/>
      <c r="V5302" s="819"/>
      <c r="W5302" s="820"/>
    </row>
    <row r="5303" spans="2:31" s="256" customFormat="1" ht="17.100000000000001" customHeight="1" x14ac:dyDescent="0.15">
      <c r="B5303" s="522" t="s">
        <v>567</v>
      </c>
      <c r="C5303" s="523"/>
      <c r="D5303" s="821" t="s">
        <v>1585</v>
      </c>
      <c r="E5303" s="822"/>
      <c r="F5303" s="822"/>
      <c r="G5303" s="822"/>
      <c r="H5303" s="822"/>
      <c r="I5303" s="822"/>
      <c r="J5303" s="822"/>
      <c r="K5303" s="822"/>
      <c r="L5303" s="822"/>
      <c r="M5303" s="865" t="s">
        <v>567</v>
      </c>
      <c r="N5303" s="866"/>
      <c r="O5303" s="821" t="s">
        <v>1109</v>
      </c>
      <c r="P5303" s="822"/>
      <c r="Q5303" s="822"/>
      <c r="R5303" s="822"/>
      <c r="S5303" s="822"/>
      <c r="T5303" s="822"/>
      <c r="U5303" s="822"/>
      <c r="V5303" s="822"/>
      <c r="W5303" s="823"/>
    </row>
    <row r="5304" spans="2:31" ht="15" customHeight="1" x14ac:dyDescent="0.15">
      <c r="B5304" s="263"/>
      <c r="C5304" s="824" t="s">
        <v>568</v>
      </c>
      <c r="D5304" s="825"/>
      <c r="E5304" s="825"/>
      <c r="F5304" s="825"/>
      <c r="G5304" s="825"/>
      <c r="H5304" s="825"/>
      <c r="I5304" s="825"/>
      <c r="J5304" s="825"/>
      <c r="K5304" s="825"/>
      <c r="L5304" s="825"/>
      <c r="M5304" s="263"/>
      <c r="N5304" s="263" t="s">
        <v>569</v>
      </c>
      <c r="O5304" s="263"/>
      <c r="P5304" s="263"/>
      <c r="Q5304" s="263"/>
      <c r="R5304" s="263"/>
      <c r="S5304" s="263"/>
      <c r="T5304" s="263"/>
      <c r="U5304" s="263"/>
      <c r="V5304" s="263"/>
      <c r="W5304" s="263"/>
      <c r="AA5304" s="256"/>
      <c r="AB5304" s="256"/>
      <c r="AC5304" s="256"/>
      <c r="AD5304" s="256"/>
      <c r="AE5304" s="256"/>
    </row>
    <row r="5305" spans="2:31" ht="15" customHeight="1" x14ac:dyDescent="0.15">
      <c r="B5305" s="263"/>
      <c r="C5305" s="826"/>
      <c r="D5305" s="826"/>
      <c r="E5305" s="826"/>
      <c r="F5305" s="826"/>
      <c r="G5305" s="826"/>
      <c r="H5305" s="826"/>
      <c r="I5305" s="826"/>
      <c r="J5305" s="826"/>
      <c r="K5305" s="826"/>
      <c r="L5305" s="826"/>
      <c r="M5305" s="263"/>
      <c r="N5305" s="263" t="s">
        <v>570</v>
      </c>
      <c r="O5305" s="263"/>
      <c r="P5305" s="263"/>
      <c r="Q5305" s="263"/>
      <c r="R5305" s="263"/>
      <c r="S5305" s="263"/>
      <c r="T5305" s="263"/>
      <c r="U5305" s="263"/>
      <c r="V5305" s="263"/>
      <c r="W5305" s="263"/>
      <c r="AA5305" s="256"/>
      <c r="AB5305" s="256"/>
      <c r="AC5305" s="256"/>
      <c r="AD5305" s="256"/>
      <c r="AE5305" s="256"/>
    </row>
    <row r="5306" spans="2:31" ht="15" customHeight="1" x14ac:dyDescent="0.15">
      <c r="C5306" s="263" t="s">
        <v>571</v>
      </c>
      <c r="N5306" s="264" t="s">
        <v>517</v>
      </c>
      <c r="O5306" s="264"/>
      <c r="P5306" s="264"/>
      <c r="Q5306" s="264"/>
      <c r="R5306" s="264"/>
      <c r="S5306" s="264"/>
      <c r="T5306" s="264"/>
      <c r="U5306" s="264"/>
      <c r="V5306" s="264"/>
      <c r="AA5306" s="256"/>
      <c r="AB5306" s="256"/>
      <c r="AC5306" s="256"/>
      <c r="AD5306" s="256"/>
      <c r="AE5306" s="256"/>
    </row>
    <row r="5307" spans="2:31" ht="15" customHeight="1" x14ac:dyDescent="0.15">
      <c r="C5307" s="263" t="s">
        <v>573</v>
      </c>
      <c r="N5307" s="264" t="s">
        <v>572</v>
      </c>
      <c r="O5307" s="264"/>
      <c r="P5307" s="264"/>
      <c r="Q5307" s="264"/>
      <c r="R5307" s="264"/>
      <c r="S5307" s="264"/>
      <c r="T5307" s="264"/>
      <c r="U5307" s="264"/>
      <c r="V5307" s="264"/>
      <c r="AA5307" s="256"/>
      <c r="AB5307" s="256"/>
      <c r="AC5307" s="256"/>
      <c r="AD5307" s="256"/>
      <c r="AE5307" s="256"/>
    </row>
    <row r="5308" spans="2:31" x14ac:dyDescent="0.15">
      <c r="C5308" s="264" t="s">
        <v>542</v>
      </c>
      <c r="N5308" s="264" t="s">
        <v>450</v>
      </c>
      <c r="O5308" s="264"/>
      <c r="P5308" s="264"/>
      <c r="Q5308" s="264"/>
      <c r="R5308" s="264"/>
      <c r="S5308" s="264"/>
      <c r="T5308" s="264"/>
      <c r="U5308" s="264"/>
      <c r="V5308" s="264"/>
      <c r="AA5308" s="256"/>
      <c r="AB5308" s="256"/>
      <c r="AC5308" s="256"/>
      <c r="AD5308" s="256"/>
      <c r="AE5308" s="256"/>
    </row>
    <row r="5309" spans="2:31" x14ac:dyDescent="0.15">
      <c r="N5309" s="264"/>
      <c r="AA5309" s="256"/>
      <c r="AB5309" s="256"/>
      <c r="AC5309" s="256"/>
      <c r="AD5309" s="256"/>
      <c r="AE5309" s="256"/>
    </row>
    <row r="5310" spans="2:31" x14ac:dyDescent="0.15">
      <c r="N5310" s="264"/>
      <c r="AA5310" s="256"/>
      <c r="AB5310" s="256"/>
      <c r="AC5310" s="256"/>
      <c r="AD5310" s="256"/>
      <c r="AE5310" s="256"/>
    </row>
    <row r="5311" spans="2:31" ht="9" customHeight="1" x14ac:dyDescent="0.15">
      <c r="AA5311" s="256"/>
      <c r="AB5311" s="256"/>
      <c r="AC5311" s="256"/>
      <c r="AD5311" s="256"/>
      <c r="AE5311" s="256"/>
    </row>
    <row r="5312" spans="2:31" s="256" customFormat="1" ht="22.5" customHeight="1" x14ac:dyDescent="0.15">
      <c r="B5312" s="867" t="s">
        <v>563</v>
      </c>
      <c r="C5312" s="867"/>
      <c r="D5312" s="867"/>
      <c r="E5312" s="867"/>
      <c r="F5312" s="867"/>
      <c r="G5312" s="867"/>
      <c r="H5312" s="867"/>
      <c r="I5312" s="867"/>
      <c r="J5312" s="867"/>
      <c r="K5312" s="867"/>
      <c r="L5312" s="867"/>
      <c r="M5312" s="867"/>
      <c r="N5312" s="867"/>
      <c r="O5312" s="867"/>
      <c r="P5312" s="867"/>
      <c r="Q5312" s="867"/>
      <c r="R5312" s="867"/>
      <c r="S5312" s="867"/>
      <c r="T5312" s="867"/>
      <c r="U5312" s="867"/>
      <c r="V5312" s="867"/>
      <c r="W5312" s="867"/>
      <c r="Y5312" s="242" t="s">
        <v>551</v>
      </c>
    </row>
    <row r="5313" spans="2:31" s="256" customFormat="1" ht="20.100000000000001" customHeight="1" x14ac:dyDescent="0.15">
      <c r="B5313" s="258" t="s">
        <v>27</v>
      </c>
      <c r="C5313" s="258"/>
      <c r="D5313" s="868" t="str">
        <f>D5268</f>
        <v>ミネトンネル</v>
      </c>
      <c r="E5313" s="868"/>
      <c r="F5313" s="868"/>
      <c r="G5313" s="868"/>
      <c r="H5313" s="869" t="s">
        <v>28</v>
      </c>
      <c r="I5313" s="869"/>
      <c r="J5313" s="870" t="str">
        <f>J5268</f>
        <v>一般国道　316号</v>
      </c>
      <c r="K5313" s="870"/>
      <c r="L5313" s="870"/>
      <c r="M5313" s="871" t="s">
        <v>255</v>
      </c>
      <c r="N5313" s="871"/>
      <c r="O5313" s="871"/>
      <c r="P5313" s="872" t="str">
        <f>P5268</f>
        <v>株式会社ニュージェック</v>
      </c>
      <c r="Q5313" s="872"/>
      <c r="R5313" s="872"/>
      <c r="S5313" s="562" t="s">
        <v>220</v>
      </c>
      <c r="T5313" s="564"/>
      <c r="U5313" s="873">
        <f>U5268</f>
        <v>44294</v>
      </c>
      <c r="V5313" s="874"/>
      <c r="W5313" s="875"/>
      <c r="Y5313" s="242" t="s">
        <v>554</v>
      </c>
    </row>
    <row r="5314" spans="2:31" s="256" customFormat="1" ht="20.100000000000001" customHeight="1" x14ac:dyDescent="0.15">
      <c r="B5314" s="259" t="s">
        <v>0</v>
      </c>
      <c r="C5314" s="259"/>
      <c r="D5314" s="879" t="str">
        <f>D5269</f>
        <v>美祢トンネル</v>
      </c>
      <c r="E5314" s="879"/>
      <c r="F5314" s="879"/>
      <c r="G5314" s="879"/>
      <c r="H5314" s="541" t="s">
        <v>1</v>
      </c>
      <c r="I5314" s="541"/>
      <c r="J5314" s="870" t="str">
        <f>J5269</f>
        <v>宇部土木建築事務所</v>
      </c>
      <c r="K5314" s="870"/>
      <c r="L5314" s="870"/>
      <c r="M5314" s="871" t="s">
        <v>256</v>
      </c>
      <c r="N5314" s="871"/>
      <c r="O5314" s="871"/>
      <c r="P5314" s="872" t="str">
        <f>P5269</f>
        <v>石村　勝伸</v>
      </c>
      <c r="Q5314" s="872"/>
      <c r="R5314" s="872"/>
      <c r="S5314" s="705"/>
      <c r="T5314" s="706"/>
      <c r="U5314" s="876"/>
      <c r="V5314" s="877"/>
      <c r="W5314" s="878"/>
      <c r="Y5314" s="242" t="s">
        <v>54</v>
      </c>
    </row>
    <row r="5315" spans="2:31" s="256" customFormat="1" ht="20.100000000000001" customHeight="1" x14ac:dyDescent="0.15">
      <c r="B5315" s="861" t="s">
        <v>564</v>
      </c>
      <c r="C5315" s="839" t="s">
        <v>565</v>
      </c>
      <c r="D5315" s="883" t="s">
        <v>745</v>
      </c>
      <c r="E5315" s="884"/>
      <c r="F5315" s="846"/>
      <c r="G5315" s="847"/>
      <c r="H5315" s="847"/>
      <c r="I5315" s="847"/>
      <c r="J5315" s="847"/>
      <c r="K5315" s="847"/>
      <c r="L5315" s="847"/>
      <c r="M5315" s="861" t="s">
        <v>564</v>
      </c>
      <c r="N5315" s="839" t="s">
        <v>565</v>
      </c>
      <c r="O5315" s="883" t="s">
        <v>745</v>
      </c>
      <c r="P5315" s="884"/>
      <c r="Q5315" s="846"/>
      <c r="R5315" s="847"/>
      <c r="S5315" s="847"/>
      <c r="T5315" s="847"/>
      <c r="U5315" s="847"/>
      <c r="V5315" s="847"/>
      <c r="W5315" s="848"/>
      <c r="Y5315" s="242" t="s">
        <v>55</v>
      </c>
    </row>
    <row r="5316" spans="2:31" s="256" customFormat="1" ht="20.100000000000001" customHeight="1" x14ac:dyDescent="0.15">
      <c r="B5316" s="859"/>
      <c r="C5316" s="830"/>
      <c r="D5316" s="880"/>
      <c r="E5316" s="881"/>
      <c r="F5316" s="849"/>
      <c r="G5316" s="850"/>
      <c r="H5316" s="850"/>
      <c r="I5316" s="850"/>
      <c r="J5316" s="850"/>
      <c r="K5316" s="850"/>
      <c r="L5316" s="850"/>
      <c r="M5316" s="859"/>
      <c r="N5316" s="830"/>
      <c r="O5316" s="880"/>
      <c r="P5316" s="881"/>
      <c r="Q5316" s="849"/>
      <c r="R5316" s="850"/>
      <c r="S5316" s="850"/>
      <c r="T5316" s="850"/>
      <c r="U5316" s="850"/>
      <c r="V5316" s="850"/>
      <c r="W5316" s="851"/>
    </row>
    <row r="5317" spans="2:31" s="256" customFormat="1" ht="20.100000000000001" customHeight="1" x14ac:dyDescent="0.15">
      <c r="B5317" s="859"/>
      <c r="C5317" s="839" t="s">
        <v>2</v>
      </c>
      <c r="D5317" s="842">
        <v>1</v>
      </c>
      <c r="E5317" s="843"/>
      <c r="F5317" s="849"/>
      <c r="G5317" s="850"/>
      <c r="H5317" s="850"/>
      <c r="I5317" s="850"/>
      <c r="J5317" s="850"/>
      <c r="K5317" s="850"/>
      <c r="L5317" s="850"/>
      <c r="M5317" s="859"/>
      <c r="N5317" s="839" t="s">
        <v>2</v>
      </c>
      <c r="O5317" s="842">
        <v>2</v>
      </c>
      <c r="P5317" s="843"/>
      <c r="Q5317" s="849"/>
      <c r="R5317" s="850"/>
      <c r="S5317" s="850"/>
      <c r="T5317" s="850"/>
      <c r="U5317" s="850"/>
      <c r="V5317" s="850"/>
      <c r="W5317" s="851"/>
    </row>
    <row r="5318" spans="2:31" s="256" customFormat="1" ht="20.100000000000001" customHeight="1" x14ac:dyDescent="0.15">
      <c r="B5318" s="860"/>
      <c r="C5318" s="830"/>
      <c r="D5318" s="844"/>
      <c r="E5318" s="845"/>
      <c r="F5318" s="849"/>
      <c r="G5318" s="850"/>
      <c r="H5318" s="850"/>
      <c r="I5318" s="850"/>
      <c r="J5318" s="850"/>
      <c r="K5318" s="850"/>
      <c r="L5318" s="850"/>
      <c r="M5318" s="860"/>
      <c r="N5318" s="830"/>
      <c r="O5318" s="844"/>
      <c r="P5318" s="845"/>
      <c r="Q5318" s="849"/>
      <c r="R5318" s="850"/>
      <c r="S5318" s="850"/>
      <c r="T5318" s="850"/>
      <c r="U5318" s="850"/>
      <c r="V5318" s="850"/>
      <c r="W5318" s="851"/>
    </row>
    <row r="5319" spans="2:31" s="256" customFormat="1" ht="17.100000000000001" customHeight="1" x14ac:dyDescent="0.15">
      <c r="B5319" s="574" t="s">
        <v>566</v>
      </c>
      <c r="C5319" s="574" t="s">
        <v>3</v>
      </c>
      <c r="D5319" s="842" t="s">
        <v>534</v>
      </c>
      <c r="E5319" s="843"/>
      <c r="F5319" s="849"/>
      <c r="G5319" s="850"/>
      <c r="H5319" s="850"/>
      <c r="I5319" s="850"/>
      <c r="J5319" s="850"/>
      <c r="K5319" s="850"/>
      <c r="L5319" s="850"/>
      <c r="M5319" s="574" t="s">
        <v>566</v>
      </c>
      <c r="N5319" s="574" t="s">
        <v>3</v>
      </c>
      <c r="O5319" s="842" t="s">
        <v>534</v>
      </c>
      <c r="P5319" s="843"/>
      <c r="Q5319" s="849"/>
      <c r="R5319" s="850"/>
      <c r="S5319" s="850"/>
      <c r="T5319" s="850"/>
      <c r="U5319" s="850"/>
      <c r="V5319" s="850"/>
      <c r="W5319" s="851"/>
      <c r="AA5319" s="257"/>
      <c r="AB5319" s="257"/>
      <c r="AC5319" s="257"/>
      <c r="AD5319" s="257"/>
      <c r="AE5319" s="257"/>
    </row>
    <row r="5320" spans="2:31" s="256" customFormat="1" ht="17.100000000000001" customHeight="1" x14ac:dyDescent="0.15">
      <c r="B5320" s="574"/>
      <c r="C5320" s="574"/>
      <c r="D5320" s="844"/>
      <c r="E5320" s="845"/>
      <c r="F5320" s="849"/>
      <c r="G5320" s="850"/>
      <c r="H5320" s="850"/>
      <c r="I5320" s="850"/>
      <c r="J5320" s="850"/>
      <c r="K5320" s="850"/>
      <c r="L5320" s="850"/>
      <c r="M5320" s="574"/>
      <c r="N5320" s="574"/>
      <c r="O5320" s="844"/>
      <c r="P5320" s="845"/>
      <c r="Q5320" s="849"/>
      <c r="R5320" s="850"/>
      <c r="S5320" s="850"/>
      <c r="T5320" s="850"/>
      <c r="U5320" s="850"/>
      <c r="V5320" s="850"/>
      <c r="W5320" s="851"/>
      <c r="AA5320" s="257"/>
      <c r="AB5320" s="257"/>
      <c r="AC5320" s="257"/>
      <c r="AD5320" s="257"/>
      <c r="AE5320" s="257"/>
    </row>
    <row r="5321" spans="2:31" s="256" customFormat="1" ht="17.100000000000001" customHeight="1" x14ac:dyDescent="0.15">
      <c r="B5321" s="574"/>
      <c r="C5321" s="574" t="s">
        <v>4</v>
      </c>
      <c r="D5321" s="842" t="s">
        <v>486</v>
      </c>
      <c r="E5321" s="843"/>
      <c r="F5321" s="849"/>
      <c r="G5321" s="850"/>
      <c r="H5321" s="850"/>
      <c r="I5321" s="850"/>
      <c r="J5321" s="850"/>
      <c r="K5321" s="850"/>
      <c r="L5321" s="850"/>
      <c r="M5321" s="574"/>
      <c r="N5321" s="574" t="s">
        <v>4</v>
      </c>
      <c r="O5321" s="842" t="s">
        <v>485</v>
      </c>
      <c r="P5321" s="843"/>
      <c r="Q5321" s="849"/>
      <c r="R5321" s="850"/>
      <c r="S5321" s="850"/>
      <c r="T5321" s="850"/>
      <c r="U5321" s="850"/>
      <c r="V5321" s="850"/>
      <c r="W5321" s="851"/>
      <c r="AA5321" s="257"/>
      <c r="AB5321" s="257"/>
      <c r="AC5321" s="257"/>
      <c r="AD5321" s="257"/>
      <c r="AE5321" s="257"/>
    </row>
    <row r="5322" spans="2:31" s="256" customFormat="1" ht="17.100000000000001" customHeight="1" x14ac:dyDescent="0.15">
      <c r="B5322" s="574"/>
      <c r="C5322" s="574"/>
      <c r="D5322" s="844"/>
      <c r="E5322" s="845"/>
      <c r="F5322" s="849"/>
      <c r="G5322" s="850"/>
      <c r="H5322" s="850"/>
      <c r="I5322" s="850"/>
      <c r="J5322" s="850"/>
      <c r="K5322" s="850"/>
      <c r="L5322" s="850"/>
      <c r="M5322" s="574"/>
      <c r="N5322" s="574"/>
      <c r="O5322" s="844"/>
      <c r="P5322" s="845"/>
      <c r="Q5322" s="849"/>
      <c r="R5322" s="850"/>
      <c r="S5322" s="850"/>
      <c r="T5322" s="850"/>
      <c r="U5322" s="850"/>
      <c r="V5322" s="850"/>
      <c r="W5322" s="851"/>
      <c r="AA5322" s="257"/>
      <c r="AB5322" s="257"/>
      <c r="AC5322" s="257"/>
      <c r="AD5322" s="257"/>
      <c r="AE5322" s="257"/>
    </row>
    <row r="5323" spans="2:31" s="256" customFormat="1" ht="17.100000000000001" customHeight="1" x14ac:dyDescent="0.15">
      <c r="B5323" s="522" t="s">
        <v>5</v>
      </c>
      <c r="C5323" s="524"/>
      <c r="D5323" s="827" t="s">
        <v>332</v>
      </c>
      <c r="E5323" s="828"/>
      <c r="F5323" s="849"/>
      <c r="G5323" s="850"/>
      <c r="H5323" s="850"/>
      <c r="I5323" s="850"/>
      <c r="J5323" s="850"/>
      <c r="K5323" s="850"/>
      <c r="L5323" s="850"/>
      <c r="M5323" s="522" t="s">
        <v>5</v>
      </c>
      <c r="N5323" s="524"/>
      <c r="O5323" s="827" t="s">
        <v>333</v>
      </c>
      <c r="P5323" s="828"/>
      <c r="Q5323" s="849"/>
      <c r="R5323" s="850"/>
      <c r="S5323" s="850"/>
      <c r="T5323" s="850"/>
      <c r="U5323" s="850"/>
      <c r="V5323" s="850"/>
      <c r="W5323" s="851"/>
      <c r="AA5323" s="257"/>
      <c r="AB5323" s="257"/>
      <c r="AC5323" s="257"/>
      <c r="AD5323" s="257"/>
      <c r="AE5323" s="257"/>
    </row>
    <row r="5324" spans="2:31" s="256" customFormat="1" ht="17.100000000000001" customHeight="1" x14ac:dyDescent="0.15">
      <c r="B5324" s="522" t="s">
        <v>6</v>
      </c>
      <c r="C5324" s="524"/>
      <c r="D5324" s="844" t="s">
        <v>532</v>
      </c>
      <c r="E5324" s="845"/>
      <c r="F5324" s="849"/>
      <c r="G5324" s="850"/>
      <c r="H5324" s="850"/>
      <c r="I5324" s="850"/>
      <c r="J5324" s="850"/>
      <c r="K5324" s="850"/>
      <c r="L5324" s="850"/>
      <c r="M5324" s="522" t="s">
        <v>6</v>
      </c>
      <c r="N5324" s="524"/>
      <c r="O5324" s="844" t="s">
        <v>333</v>
      </c>
      <c r="P5324" s="845"/>
      <c r="Q5324" s="849"/>
      <c r="R5324" s="850"/>
      <c r="S5324" s="850"/>
      <c r="T5324" s="850"/>
      <c r="U5324" s="850"/>
      <c r="V5324" s="850"/>
      <c r="W5324" s="851"/>
    </row>
    <row r="5325" spans="2:31" s="256" customFormat="1" ht="17.100000000000001" customHeight="1" x14ac:dyDescent="0.15">
      <c r="B5325" s="562" t="s">
        <v>29</v>
      </c>
      <c r="C5325" s="831" t="s">
        <v>267</v>
      </c>
      <c r="D5325" s="832"/>
      <c r="E5325" s="260"/>
      <c r="F5325" s="849"/>
      <c r="G5325" s="850"/>
      <c r="H5325" s="850"/>
      <c r="I5325" s="850"/>
      <c r="J5325" s="850"/>
      <c r="K5325" s="850"/>
      <c r="L5325" s="850"/>
      <c r="M5325" s="562" t="s">
        <v>29</v>
      </c>
      <c r="N5325" s="831" t="s">
        <v>267</v>
      </c>
      <c r="O5325" s="832"/>
      <c r="P5325" s="260"/>
      <c r="Q5325" s="849"/>
      <c r="R5325" s="850"/>
      <c r="S5325" s="850"/>
      <c r="T5325" s="850"/>
      <c r="U5325" s="850"/>
      <c r="V5325" s="850"/>
      <c r="W5325" s="851"/>
    </row>
    <row r="5326" spans="2:31" s="256" customFormat="1" ht="17.100000000000001" customHeight="1" x14ac:dyDescent="0.15">
      <c r="B5326" s="565"/>
      <c r="C5326" s="831" t="s">
        <v>268</v>
      </c>
      <c r="D5326" s="832"/>
      <c r="E5326" s="261" t="s">
        <v>551</v>
      </c>
      <c r="F5326" s="852"/>
      <c r="G5326" s="853"/>
      <c r="H5326" s="853"/>
      <c r="I5326" s="853"/>
      <c r="J5326" s="853"/>
      <c r="K5326" s="853"/>
      <c r="L5326" s="853"/>
      <c r="M5326" s="565"/>
      <c r="N5326" s="831" t="s">
        <v>268</v>
      </c>
      <c r="O5326" s="832"/>
      <c r="P5326" s="261" t="s">
        <v>551</v>
      </c>
      <c r="Q5326" s="852"/>
      <c r="R5326" s="853"/>
      <c r="S5326" s="853"/>
      <c r="T5326" s="853"/>
      <c r="U5326" s="853"/>
      <c r="V5326" s="853"/>
      <c r="W5326" s="854"/>
    </row>
    <row r="5327" spans="2:31" s="256" customFormat="1" ht="17.100000000000001" customHeight="1" x14ac:dyDescent="0.15">
      <c r="B5327" s="522" t="s">
        <v>7</v>
      </c>
      <c r="C5327" s="523"/>
      <c r="D5327" s="524"/>
      <c r="E5327" s="833" t="s">
        <v>1186</v>
      </c>
      <c r="F5327" s="834"/>
      <c r="G5327" s="834"/>
      <c r="H5327" s="834"/>
      <c r="I5327" s="834"/>
      <c r="J5327" s="834"/>
      <c r="K5327" s="834"/>
      <c r="L5327" s="835"/>
      <c r="M5327" s="522" t="s">
        <v>7</v>
      </c>
      <c r="N5327" s="523"/>
      <c r="O5327" s="524"/>
      <c r="P5327" s="833" t="s">
        <v>1226</v>
      </c>
      <c r="Q5327" s="857"/>
      <c r="R5327" s="857"/>
      <c r="S5327" s="857"/>
      <c r="T5327" s="857"/>
      <c r="U5327" s="857"/>
      <c r="V5327" s="857"/>
      <c r="W5327" s="858"/>
    </row>
    <row r="5328" spans="2:31" s="256" customFormat="1" ht="17.100000000000001" customHeight="1" x14ac:dyDescent="0.15">
      <c r="B5328" s="522" t="s">
        <v>46</v>
      </c>
      <c r="C5328" s="523"/>
      <c r="D5328" s="524"/>
      <c r="E5328" s="813" t="s">
        <v>1187</v>
      </c>
      <c r="F5328" s="814"/>
      <c r="G5328" s="814"/>
      <c r="H5328" s="814"/>
      <c r="I5328" s="814"/>
      <c r="J5328" s="814"/>
      <c r="K5328" s="814"/>
      <c r="L5328" s="815"/>
      <c r="M5328" s="522" t="s">
        <v>46</v>
      </c>
      <c r="N5328" s="523"/>
      <c r="O5328" s="524"/>
      <c r="P5328" s="813" t="s">
        <v>1137</v>
      </c>
      <c r="Q5328" s="814"/>
      <c r="R5328" s="814"/>
      <c r="S5328" s="814"/>
      <c r="T5328" s="814"/>
      <c r="U5328" s="814"/>
      <c r="V5328" s="814"/>
      <c r="W5328" s="815"/>
    </row>
    <row r="5329" spans="2:23" s="256" customFormat="1" ht="17.100000000000001" customHeight="1" x14ac:dyDescent="0.15">
      <c r="B5329" s="522" t="s">
        <v>270</v>
      </c>
      <c r="C5329" s="523"/>
      <c r="D5329" s="524"/>
      <c r="E5329" s="813" t="s">
        <v>516</v>
      </c>
      <c r="F5329" s="814"/>
      <c r="G5329" s="814"/>
      <c r="H5329" s="814"/>
      <c r="I5329" s="814"/>
      <c r="J5329" s="814"/>
      <c r="K5329" s="814"/>
      <c r="L5329" s="815"/>
      <c r="M5329" s="522" t="s">
        <v>270</v>
      </c>
      <c r="N5329" s="523"/>
      <c r="O5329" s="524"/>
      <c r="P5329" s="813" t="s">
        <v>516</v>
      </c>
      <c r="Q5329" s="814"/>
      <c r="R5329" s="814"/>
      <c r="S5329" s="855"/>
      <c r="T5329" s="855"/>
      <c r="U5329" s="855"/>
      <c r="V5329" s="855"/>
      <c r="W5329" s="856"/>
    </row>
    <row r="5330" spans="2:23" s="256" customFormat="1" ht="17.100000000000001" customHeight="1" x14ac:dyDescent="0.15">
      <c r="B5330" s="522" t="s">
        <v>289</v>
      </c>
      <c r="C5330" s="523"/>
      <c r="D5330" s="524"/>
      <c r="E5330" s="862" t="s">
        <v>552</v>
      </c>
      <c r="F5330" s="863"/>
      <c r="G5330" s="864"/>
      <c r="H5330" s="816" t="s">
        <v>8</v>
      </c>
      <c r="I5330" s="817"/>
      <c r="J5330" s="818"/>
      <c r="K5330" s="819"/>
      <c r="L5330" s="820"/>
      <c r="M5330" s="522" t="s">
        <v>289</v>
      </c>
      <c r="N5330" s="523"/>
      <c r="O5330" s="524"/>
      <c r="P5330" s="813" t="s">
        <v>555</v>
      </c>
      <c r="Q5330" s="814"/>
      <c r="R5330" s="814"/>
      <c r="S5330" s="816" t="s">
        <v>8</v>
      </c>
      <c r="T5330" s="817"/>
      <c r="U5330" s="818"/>
      <c r="V5330" s="819"/>
      <c r="W5330" s="820"/>
    </row>
    <row r="5331" spans="2:23" s="256" customFormat="1" ht="17.100000000000001" customHeight="1" x14ac:dyDescent="0.15">
      <c r="B5331" s="865" t="s">
        <v>567</v>
      </c>
      <c r="C5331" s="866"/>
      <c r="D5331" s="821" t="s">
        <v>1109</v>
      </c>
      <c r="E5331" s="822"/>
      <c r="F5331" s="822"/>
      <c r="G5331" s="822"/>
      <c r="H5331" s="822"/>
      <c r="I5331" s="822"/>
      <c r="J5331" s="822"/>
      <c r="K5331" s="822"/>
      <c r="L5331" s="823"/>
      <c r="M5331" s="865" t="s">
        <v>567</v>
      </c>
      <c r="N5331" s="882"/>
      <c r="O5331" s="821" t="s">
        <v>1629</v>
      </c>
      <c r="P5331" s="822"/>
      <c r="Q5331" s="822"/>
      <c r="R5331" s="822"/>
      <c r="S5331" s="822"/>
      <c r="T5331" s="822"/>
      <c r="U5331" s="822"/>
      <c r="V5331" s="822"/>
      <c r="W5331" s="823"/>
    </row>
    <row r="5332" spans="2:23" s="256" customFormat="1" ht="20.100000000000001" customHeight="1" x14ac:dyDescent="0.15">
      <c r="B5332" s="861" t="s">
        <v>564</v>
      </c>
      <c r="C5332" s="839" t="s">
        <v>565</v>
      </c>
      <c r="D5332" s="883" t="s">
        <v>746</v>
      </c>
      <c r="E5332" s="884"/>
      <c r="F5332" s="846"/>
      <c r="G5332" s="847"/>
      <c r="H5332" s="847"/>
      <c r="I5332" s="847"/>
      <c r="J5332" s="847"/>
      <c r="K5332" s="847"/>
      <c r="L5332" s="847"/>
      <c r="M5332" s="861" t="s">
        <v>564</v>
      </c>
      <c r="N5332" s="839" t="s">
        <v>565</v>
      </c>
      <c r="O5332" s="883" t="s">
        <v>746</v>
      </c>
      <c r="P5332" s="884"/>
      <c r="Q5332" s="846"/>
      <c r="R5332" s="847"/>
      <c r="S5332" s="847"/>
      <c r="T5332" s="847"/>
      <c r="U5332" s="847"/>
      <c r="V5332" s="847"/>
      <c r="W5332" s="848"/>
    </row>
    <row r="5333" spans="2:23" s="256" customFormat="1" ht="20.100000000000001" customHeight="1" x14ac:dyDescent="0.15">
      <c r="B5333" s="859"/>
      <c r="C5333" s="830"/>
      <c r="D5333" s="880"/>
      <c r="E5333" s="881"/>
      <c r="F5333" s="849"/>
      <c r="G5333" s="850"/>
      <c r="H5333" s="850"/>
      <c r="I5333" s="850"/>
      <c r="J5333" s="850"/>
      <c r="K5333" s="850"/>
      <c r="L5333" s="850"/>
      <c r="M5333" s="859"/>
      <c r="N5333" s="830"/>
      <c r="O5333" s="880"/>
      <c r="P5333" s="881"/>
      <c r="Q5333" s="849"/>
      <c r="R5333" s="850"/>
      <c r="S5333" s="850"/>
      <c r="T5333" s="850"/>
      <c r="U5333" s="850"/>
      <c r="V5333" s="850"/>
      <c r="W5333" s="851"/>
    </row>
    <row r="5334" spans="2:23" s="256" customFormat="1" ht="20.100000000000001" customHeight="1" x14ac:dyDescent="0.15">
      <c r="B5334" s="859"/>
      <c r="C5334" s="839" t="s">
        <v>2</v>
      </c>
      <c r="D5334" s="842">
        <v>1</v>
      </c>
      <c r="E5334" s="843"/>
      <c r="F5334" s="849"/>
      <c r="G5334" s="850"/>
      <c r="H5334" s="850"/>
      <c r="I5334" s="850"/>
      <c r="J5334" s="850"/>
      <c r="K5334" s="850"/>
      <c r="L5334" s="850"/>
      <c r="M5334" s="859"/>
      <c r="N5334" s="839" t="s">
        <v>2</v>
      </c>
      <c r="O5334" s="842">
        <v>2</v>
      </c>
      <c r="P5334" s="843"/>
      <c r="Q5334" s="849"/>
      <c r="R5334" s="850"/>
      <c r="S5334" s="850"/>
      <c r="T5334" s="850"/>
      <c r="U5334" s="850"/>
      <c r="V5334" s="850"/>
      <c r="W5334" s="851"/>
    </row>
    <row r="5335" spans="2:23" s="256" customFormat="1" ht="20.100000000000001" customHeight="1" x14ac:dyDescent="0.15">
      <c r="B5335" s="860"/>
      <c r="C5335" s="830"/>
      <c r="D5335" s="844"/>
      <c r="E5335" s="845"/>
      <c r="F5335" s="849"/>
      <c r="G5335" s="850"/>
      <c r="H5335" s="850"/>
      <c r="I5335" s="850"/>
      <c r="J5335" s="850"/>
      <c r="K5335" s="850"/>
      <c r="L5335" s="850"/>
      <c r="M5335" s="860"/>
      <c r="N5335" s="830"/>
      <c r="O5335" s="844"/>
      <c r="P5335" s="845"/>
      <c r="Q5335" s="849"/>
      <c r="R5335" s="850"/>
      <c r="S5335" s="850"/>
      <c r="T5335" s="850"/>
      <c r="U5335" s="850"/>
      <c r="V5335" s="850"/>
      <c r="W5335" s="851"/>
    </row>
    <row r="5336" spans="2:23" s="256" customFormat="1" ht="17.100000000000001" customHeight="1" x14ac:dyDescent="0.15">
      <c r="B5336" s="574" t="s">
        <v>566</v>
      </c>
      <c r="C5336" s="574" t="s">
        <v>3</v>
      </c>
      <c r="D5336" s="842" t="s">
        <v>534</v>
      </c>
      <c r="E5336" s="843"/>
      <c r="F5336" s="849"/>
      <c r="G5336" s="850"/>
      <c r="H5336" s="850"/>
      <c r="I5336" s="850"/>
      <c r="J5336" s="850"/>
      <c r="K5336" s="850"/>
      <c r="L5336" s="850"/>
      <c r="M5336" s="574" t="s">
        <v>566</v>
      </c>
      <c r="N5336" s="574" t="s">
        <v>3</v>
      </c>
      <c r="O5336" s="842" t="s">
        <v>331</v>
      </c>
      <c r="P5336" s="843"/>
      <c r="Q5336" s="849"/>
      <c r="R5336" s="850"/>
      <c r="S5336" s="850"/>
      <c r="T5336" s="850"/>
      <c r="U5336" s="850"/>
      <c r="V5336" s="850"/>
      <c r="W5336" s="851"/>
    </row>
    <row r="5337" spans="2:23" s="256" customFormat="1" ht="17.100000000000001" customHeight="1" x14ac:dyDescent="0.15">
      <c r="B5337" s="574"/>
      <c r="C5337" s="574"/>
      <c r="D5337" s="844"/>
      <c r="E5337" s="845"/>
      <c r="F5337" s="849"/>
      <c r="G5337" s="850"/>
      <c r="H5337" s="850"/>
      <c r="I5337" s="850"/>
      <c r="J5337" s="850"/>
      <c r="K5337" s="850"/>
      <c r="L5337" s="850"/>
      <c r="M5337" s="574"/>
      <c r="N5337" s="574"/>
      <c r="O5337" s="844"/>
      <c r="P5337" s="845"/>
      <c r="Q5337" s="849"/>
      <c r="R5337" s="850"/>
      <c r="S5337" s="850"/>
      <c r="T5337" s="850"/>
      <c r="U5337" s="850"/>
      <c r="V5337" s="850"/>
      <c r="W5337" s="851"/>
    </row>
    <row r="5338" spans="2:23" s="256" customFormat="1" ht="17.100000000000001" customHeight="1" x14ac:dyDescent="0.15">
      <c r="B5338" s="574"/>
      <c r="C5338" s="574" t="s">
        <v>4</v>
      </c>
      <c r="D5338" s="842" t="s">
        <v>487</v>
      </c>
      <c r="E5338" s="843"/>
      <c r="F5338" s="849"/>
      <c r="G5338" s="850"/>
      <c r="H5338" s="850"/>
      <c r="I5338" s="850"/>
      <c r="J5338" s="850"/>
      <c r="K5338" s="850"/>
      <c r="L5338" s="850"/>
      <c r="M5338" s="574"/>
      <c r="N5338" s="574" t="s">
        <v>4</v>
      </c>
      <c r="O5338" s="842" t="s">
        <v>355</v>
      </c>
      <c r="P5338" s="843"/>
      <c r="Q5338" s="849"/>
      <c r="R5338" s="850"/>
      <c r="S5338" s="850"/>
      <c r="T5338" s="850"/>
      <c r="U5338" s="850"/>
      <c r="V5338" s="850"/>
      <c r="W5338" s="851"/>
    </row>
    <row r="5339" spans="2:23" s="256" customFormat="1" ht="17.100000000000001" customHeight="1" x14ac:dyDescent="0.15">
      <c r="B5339" s="574"/>
      <c r="C5339" s="574"/>
      <c r="D5339" s="844"/>
      <c r="E5339" s="845"/>
      <c r="F5339" s="849"/>
      <c r="G5339" s="850"/>
      <c r="H5339" s="850"/>
      <c r="I5339" s="850"/>
      <c r="J5339" s="850"/>
      <c r="K5339" s="850"/>
      <c r="L5339" s="850"/>
      <c r="M5339" s="574"/>
      <c r="N5339" s="574"/>
      <c r="O5339" s="844"/>
      <c r="P5339" s="845"/>
      <c r="Q5339" s="849"/>
      <c r="R5339" s="850"/>
      <c r="S5339" s="850"/>
      <c r="T5339" s="850"/>
      <c r="U5339" s="850"/>
      <c r="V5339" s="850"/>
      <c r="W5339" s="851"/>
    </row>
    <row r="5340" spans="2:23" s="256" customFormat="1" ht="17.100000000000001" customHeight="1" x14ac:dyDescent="0.15">
      <c r="B5340" s="522" t="s">
        <v>5</v>
      </c>
      <c r="C5340" s="524"/>
      <c r="D5340" s="827" t="s">
        <v>332</v>
      </c>
      <c r="E5340" s="828"/>
      <c r="F5340" s="849"/>
      <c r="G5340" s="850"/>
      <c r="H5340" s="850"/>
      <c r="I5340" s="850"/>
      <c r="J5340" s="850"/>
      <c r="K5340" s="850"/>
      <c r="L5340" s="850"/>
      <c r="M5340" s="522" t="s">
        <v>5</v>
      </c>
      <c r="N5340" s="524"/>
      <c r="O5340" s="827" t="s">
        <v>332</v>
      </c>
      <c r="P5340" s="828"/>
      <c r="Q5340" s="849"/>
      <c r="R5340" s="850"/>
      <c r="S5340" s="850"/>
      <c r="T5340" s="850"/>
      <c r="U5340" s="850"/>
      <c r="V5340" s="850"/>
      <c r="W5340" s="851"/>
    </row>
    <row r="5341" spans="2:23" s="256" customFormat="1" ht="17.100000000000001" customHeight="1" x14ac:dyDescent="0.15">
      <c r="B5341" s="522" t="s">
        <v>6</v>
      </c>
      <c r="C5341" s="524"/>
      <c r="D5341" s="844" t="s">
        <v>336</v>
      </c>
      <c r="E5341" s="845"/>
      <c r="F5341" s="849"/>
      <c r="G5341" s="850"/>
      <c r="H5341" s="850"/>
      <c r="I5341" s="850"/>
      <c r="J5341" s="850"/>
      <c r="K5341" s="850"/>
      <c r="L5341" s="850"/>
      <c r="M5341" s="522" t="s">
        <v>6</v>
      </c>
      <c r="N5341" s="524"/>
      <c r="O5341" s="844" t="s">
        <v>532</v>
      </c>
      <c r="P5341" s="845"/>
      <c r="Q5341" s="849"/>
      <c r="R5341" s="850"/>
      <c r="S5341" s="850"/>
      <c r="T5341" s="850"/>
      <c r="U5341" s="850"/>
      <c r="V5341" s="850"/>
      <c r="W5341" s="851"/>
    </row>
    <row r="5342" spans="2:23" s="256" customFormat="1" ht="17.100000000000001" customHeight="1" x14ac:dyDescent="0.15">
      <c r="B5342" s="562" t="s">
        <v>29</v>
      </c>
      <c r="C5342" s="831" t="s">
        <v>267</v>
      </c>
      <c r="D5342" s="832"/>
      <c r="E5342" s="260"/>
      <c r="F5342" s="849"/>
      <c r="G5342" s="850"/>
      <c r="H5342" s="850"/>
      <c r="I5342" s="850"/>
      <c r="J5342" s="850"/>
      <c r="K5342" s="850"/>
      <c r="L5342" s="850"/>
      <c r="M5342" s="562" t="s">
        <v>29</v>
      </c>
      <c r="N5342" s="831" t="s">
        <v>267</v>
      </c>
      <c r="O5342" s="832"/>
      <c r="P5342" s="260"/>
      <c r="Q5342" s="849"/>
      <c r="R5342" s="850"/>
      <c r="S5342" s="850"/>
      <c r="T5342" s="850"/>
      <c r="U5342" s="850"/>
      <c r="V5342" s="850"/>
      <c r="W5342" s="851"/>
    </row>
    <row r="5343" spans="2:23" s="256" customFormat="1" ht="17.100000000000001" customHeight="1" x14ac:dyDescent="0.15">
      <c r="B5343" s="565"/>
      <c r="C5343" s="831" t="s">
        <v>268</v>
      </c>
      <c r="D5343" s="832"/>
      <c r="E5343" s="261" t="s">
        <v>551</v>
      </c>
      <c r="F5343" s="852"/>
      <c r="G5343" s="853"/>
      <c r="H5343" s="853"/>
      <c r="I5343" s="853"/>
      <c r="J5343" s="853"/>
      <c r="K5343" s="853"/>
      <c r="L5343" s="853"/>
      <c r="M5343" s="565"/>
      <c r="N5343" s="831" t="s">
        <v>268</v>
      </c>
      <c r="O5343" s="832"/>
      <c r="P5343" s="261" t="s">
        <v>554</v>
      </c>
      <c r="Q5343" s="852"/>
      <c r="R5343" s="853"/>
      <c r="S5343" s="853"/>
      <c r="T5343" s="853"/>
      <c r="U5343" s="853"/>
      <c r="V5343" s="853"/>
      <c r="W5343" s="854"/>
    </row>
    <row r="5344" spans="2:23" s="256" customFormat="1" ht="17.100000000000001" customHeight="1" x14ac:dyDescent="0.15">
      <c r="B5344" s="522" t="s">
        <v>7</v>
      </c>
      <c r="C5344" s="523"/>
      <c r="D5344" s="524"/>
      <c r="E5344" s="833" t="s">
        <v>1715</v>
      </c>
      <c r="F5344" s="857"/>
      <c r="G5344" s="857"/>
      <c r="H5344" s="857"/>
      <c r="I5344" s="857"/>
      <c r="J5344" s="857"/>
      <c r="K5344" s="857"/>
      <c r="L5344" s="858"/>
      <c r="M5344" s="522" t="s">
        <v>7</v>
      </c>
      <c r="N5344" s="523"/>
      <c r="O5344" s="524"/>
      <c r="P5344" s="833" t="s">
        <v>1631</v>
      </c>
      <c r="Q5344" s="857"/>
      <c r="R5344" s="857"/>
      <c r="S5344" s="857"/>
      <c r="T5344" s="857"/>
      <c r="U5344" s="857"/>
      <c r="V5344" s="857"/>
      <c r="W5344" s="858"/>
    </row>
    <row r="5345" spans="2:31" s="256" customFormat="1" ht="17.100000000000001" customHeight="1" x14ac:dyDescent="0.15">
      <c r="B5345" s="522" t="s">
        <v>46</v>
      </c>
      <c r="C5345" s="523"/>
      <c r="D5345" s="524"/>
      <c r="E5345" s="833" t="s">
        <v>1630</v>
      </c>
      <c r="F5345" s="857"/>
      <c r="G5345" s="857"/>
      <c r="H5345" s="857"/>
      <c r="I5345" s="857"/>
      <c r="J5345" s="857"/>
      <c r="K5345" s="857"/>
      <c r="L5345" s="858"/>
      <c r="M5345" s="522" t="s">
        <v>46</v>
      </c>
      <c r="N5345" s="523"/>
      <c r="O5345" s="524"/>
      <c r="P5345" s="813" t="s">
        <v>516</v>
      </c>
      <c r="Q5345" s="814"/>
      <c r="R5345" s="814"/>
      <c r="S5345" s="855"/>
      <c r="T5345" s="855"/>
      <c r="U5345" s="855"/>
      <c r="V5345" s="855"/>
      <c r="W5345" s="856"/>
    </row>
    <row r="5346" spans="2:31" s="256" customFormat="1" ht="17.100000000000001" customHeight="1" x14ac:dyDescent="0.15">
      <c r="B5346" s="522" t="s">
        <v>270</v>
      </c>
      <c r="C5346" s="523"/>
      <c r="D5346" s="524"/>
      <c r="E5346" s="813" t="s">
        <v>516</v>
      </c>
      <c r="F5346" s="814"/>
      <c r="G5346" s="814"/>
      <c r="H5346" s="855"/>
      <c r="I5346" s="855"/>
      <c r="J5346" s="855"/>
      <c r="K5346" s="855"/>
      <c r="L5346" s="856"/>
      <c r="M5346" s="522" t="s">
        <v>270</v>
      </c>
      <c r="N5346" s="523"/>
      <c r="O5346" s="524"/>
      <c r="P5346" s="813" t="s">
        <v>516</v>
      </c>
      <c r="Q5346" s="814"/>
      <c r="R5346" s="814"/>
      <c r="S5346" s="855"/>
      <c r="T5346" s="855"/>
      <c r="U5346" s="855"/>
      <c r="V5346" s="855"/>
      <c r="W5346" s="856"/>
    </row>
    <row r="5347" spans="2:31" s="256" customFormat="1" ht="17.100000000000001" customHeight="1" x14ac:dyDescent="0.15">
      <c r="B5347" s="522" t="s">
        <v>289</v>
      </c>
      <c r="C5347" s="523"/>
      <c r="D5347" s="524"/>
      <c r="E5347" s="813" t="s">
        <v>555</v>
      </c>
      <c r="F5347" s="814"/>
      <c r="G5347" s="814"/>
      <c r="H5347" s="816" t="s">
        <v>8</v>
      </c>
      <c r="I5347" s="817"/>
      <c r="J5347" s="818"/>
      <c r="K5347" s="819"/>
      <c r="L5347" s="819"/>
      <c r="M5347" s="522" t="s">
        <v>289</v>
      </c>
      <c r="N5347" s="523"/>
      <c r="O5347" s="524"/>
      <c r="P5347" s="813" t="s">
        <v>555</v>
      </c>
      <c r="Q5347" s="814"/>
      <c r="R5347" s="814"/>
      <c r="S5347" s="816" t="s">
        <v>8</v>
      </c>
      <c r="T5347" s="817"/>
      <c r="U5347" s="818"/>
      <c r="V5347" s="819"/>
      <c r="W5347" s="820"/>
    </row>
    <row r="5348" spans="2:31" s="256" customFormat="1" ht="17.100000000000001" customHeight="1" x14ac:dyDescent="0.15">
      <c r="B5348" s="865" t="s">
        <v>567</v>
      </c>
      <c r="C5348" s="882"/>
      <c r="D5348" s="836" t="s">
        <v>1097</v>
      </c>
      <c r="E5348" s="837"/>
      <c r="F5348" s="837"/>
      <c r="G5348" s="837"/>
      <c r="H5348" s="837"/>
      <c r="I5348" s="837"/>
      <c r="J5348" s="837"/>
      <c r="K5348" s="837"/>
      <c r="L5348" s="838"/>
      <c r="M5348" s="565" t="s">
        <v>567</v>
      </c>
      <c r="N5348" s="566"/>
      <c r="O5348" s="836" t="s">
        <v>1632</v>
      </c>
      <c r="P5348" s="837"/>
      <c r="Q5348" s="837"/>
      <c r="R5348" s="837"/>
      <c r="S5348" s="837"/>
      <c r="T5348" s="837"/>
      <c r="U5348" s="837"/>
      <c r="V5348" s="837"/>
      <c r="W5348" s="838"/>
    </row>
    <row r="5349" spans="2:31" ht="15" customHeight="1" x14ac:dyDescent="0.15">
      <c r="B5349" s="263"/>
      <c r="C5349" s="824" t="s">
        <v>568</v>
      </c>
      <c r="D5349" s="825"/>
      <c r="E5349" s="825"/>
      <c r="F5349" s="825"/>
      <c r="G5349" s="825"/>
      <c r="H5349" s="825"/>
      <c r="I5349" s="825"/>
      <c r="J5349" s="825"/>
      <c r="K5349" s="825"/>
      <c r="L5349" s="825"/>
      <c r="M5349" s="263"/>
      <c r="N5349" s="263" t="s">
        <v>569</v>
      </c>
      <c r="O5349" s="263"/>
      <c r="P5349" s="263"/>
      <c r="Q5349" s="263"/>
      <c r="R5349" s="263"/>
      <c r="S5349" s="263"/>
      <c r="T5349" s="263"/>
      <c r="U5349" s="263"/>
      <c r="V5349" s="263"/>
      <c r="W5349" s="263"/>
      <c r="AA5349" s="256"/>
      <c r="AB5349" s="256"/>
      <c r="AC5349" s="256"/>
      <c r="AD5349" s="256"/>
      <c r="AE5349" s="256"/>
    </row>
    <row r="5350" spans="2:31" ht="15" customHeight="1" x14ac:dyDescent="0.15">
      <c r="B5350" s="263"/>
      <c r="C5350" s="826"/>
      <c r="D5350" s="826"/>
      <c r="E5350" s="826"/>
      <c r="F5350" s="826"/>
      <c r="G5350" s="826"/>
      <c r="H5350" s="826"/>
      <c r="I5350" s="826"/>
      <c r="J5350" s="826"/>
      <c r="K5350" s="826"/>
      <c r="L5350" s="826"/>
      <c r="M5350" s="263"/>
      <c r="N5350" s="263" t="s">
        <v>570</v>
      </c>
      <c r="O5350" s="263"/>
      <c r="P5350" s="263"/>
      <c r="Q5350" s="263"/>
      <c r="R5350" s="263"/>
      <c r="S5350" s="263"/>
      <c r="T5350" s="263"/>
      <c r="U5350" s="263"/>
      <c r="V5350" s="263"/>
      <c r="W5350" s="263"/>
      <c r="AA5350" s="256"/>
      <c r="AB5350" s="256"/>
      <c r="AC5350" s="256"/>
      <c r="AD5350" s="256"/>
      <c r="AE5350" s="256"/>
    </row>
    <row r="5351" spans="2:31" ht="15" customHeight="1" x14ac:dyDescent="0.15">
      <c r="C5351" s="263" t="s">
        <v>571</v>
      </c>
      <c r="N5351" s="264" t="s">
        <v>517</v>
      </c>
      <c r="O5351" s="264"/>
      <c r="P5351" s="264"/>
      <c r="Q5351" s="264"/>
      <c r="R5351" s="264"/>
      <c r="S5351" s="264"/>
      <c r="T5351" s="264"/>
      <c r="U5351" s="264"/>
      <c r="V5351" s="264"/>
      <c r="AA5351" s="256"/>
      <c r="AB5351" s="256"/>
      <c r="AC5351" s="256"/>
      <c r="AD5351" s="256"/>
      <c r="AE5351" s="256"/>
    </row>
    <row r="5352" spans="2:31" ht="15" customHeight="1" x14ac:dyDescent="0.15">
      <c r="C5352" s="263" t="s">
        <v>573</v>
      </c>
      <c r="N5352" s="264" t="s">
        <v>572</v>
      </c>
      <c r="O5352" s="264"/>
      <c r="P5352" s="264"/>
      <c r="Q5352" s="264"/>
      <c r="R5352" s="264"/>
      <c r="S5352" s="264"/>
      <c r="T5352" s="264"/>
      <c r="U5352" s="264"/>
      <c r="V5352" s="264"/>
      <c r="AA5352" s="256"/>
      <c r="AB5352" s="256"/>
      <c r="AC5352" s="256"/>
      <c r="AD5352" s="256"/>
      <c r="AE5352" s="256"/>
    </row>
    <row r="5353" spans="2:31" x14ac:dyDescent="0.15">
      <c r="C5353" s="264" t="s">
        <v>542</v>
      </c>
      <c r="N5353" s="264" t="s">
        <v>450</v>
      </c>
      <c r="O5353" s="264"/>
      <c r="P5353" s="264"/>
      <c r="Q5353" s="264"/>
      <c r="R5353" s="264"/>
      <c r="S5353" s="264"/>
      <c r="T5353" s="264"/>
      <c r="U5353" s="264"/>
      <c r="V5353" s="264"/>
      <c r="AA5353" s="256"/>
      <c r="AB5353" s="256"/>
      <c r="AC5353" s="256"/>
      <c r="AD5353" s="256"/>
      <c r="AE5353" s="256"/>
    </row>
    <row r="5354" spans="2:31" x14ac:dyDescent="0.15">
      <c r="N5354" s="264"/>
      <c r="AA5354" s="256"/>
      <c r="AB5354" s="256"/>
      <c r="AC5354" s="256"/>
      <c r="AD5354" s="256"/>
      <c r="AE5354" s="256"/>
    </row>
    <row r="5355" spans="2:31" x14ac:dyDescent="0.15">
      <c r="N5355" s="264"/>
      <c r="AA5355" s="256"/>
      <c r="AB5355" s="256"/>
      <c r="AC5355" s="256"/>
      <c r="AD5355" s="256"/>
      <c r="AE5355" s="256"/>
    </row>
    <row r="5356" spans="2:31" ht="9" customHeight="1" x14ac:dyDescent="0.15">
      <c r="AA5356" s="256"/>
      <c r="AB5356" s="256"/>
      <c r="AC5356" s="256"/>
      <c r="AD5356" s="256"/>
      <c r="AE5356" s="256"/>
    </row>
    <row r="5357" spans="2:31" s="256" customFormat="1" ht="22.5" customHeight="1" x14ac:dyDescent="0.15">
      <c r="B5357" s="867" t="s">
        <v>563</v>
      </c>
      <c r="C5357" s="867"/>
      <c r="D5357" s="867"/>
      <c r="E5357" s="867"/>
      <c r="F5357" s="867"/>
      <c r="G5357" s="867"/>
      <c r="H5357" s="867"/>
      <c r="I5357" s="867"/>
      <c r="J5357" s="867"/>
      <c r="K5357" s="867"/>
      <c r="L5357" s="867"/>
      <c r="M5357" s="867"/>
      <c r="N5357" s="867"/>
      <c r="O5357" s="867"/>
      <c r="P5357" s="867"/>
      <c r="Q5357" s="867"/>
      <c r="R5357" s="867"/>
      <c r="S5357" s="867"/>
      <c r="T5357" s="867"/>
      <c r="U5357" s="867"/>
      <c r="V5357" s="867"/>
      <c r="W5357" s="867"/>
      <c r="Y5357" s="242" t="s">
        <v>551</v>
      </c>
    </row>
    <row r="5358" spans="2:31" s="256" customFormat="1" ht="20.100000000000001" customHeight="1" x14ac:dyDescent="0.15">
      <c r="B5358" s="258" t="s">
        <v>27</v>
      </c>
      <c r="C5358" s="258"/>
      <c r="D5358" s="868" t="str">
        <f>D5313</f>
        <v>ミネトンネル</v>
      </c>
      <c r="E5358" s="868"/>
      <c r="F5358" s="868"/>
      <c r="G5358" s="868"/>
      <c r="H5358" s="869" t="s">
        <v>28</v>
      </c>
      <c r="I5358" s="869"/>
      <c r="J5358" s="870" t="str">
        <f>J5313</f>
        <v>一般国道　316号</v>
      </c>
      <c r="K5358" s="870"/>
      <c r="L5358" s="870"/>
      <c r="M5358" s="871" t="s">
        <v>255</v>
      </c>
      <c r="N5358" s="871"/>
      <c r="O5358" s="871"/>
      <c r="P5358" s="872" t="str">
        <f>P5313</f>
        <v>株式会社ニュージェック</v>
      </c>
      <c r="Q5358" s="872"/>
      <c r="R5358" s="872"/>
      <c r="S5358" s="562" t="s">
        <v>220</v>
      </c>
      <c r="T5358" s="564"/>
      <c r="U5358" s="873">
        <f>U5313</f>
        <v>44294</v>
      </c>
      <c r="V5358" s="874"/>
      <c r="W5358" s="875"/>
      <c r="Y5358" s="242" t="s">
        <v>554</v>
      </c>
    </row>
    <row r="5359" spans="2:31" s="256" customFormat="1" ht="20.100000000000001" customHeight="1" x14ac:dyDescent="0.15">
      <c r="B5359" s="259" t="s">
        <v>0</v>
      </c>
      <c r="C5359" s="259"/>
      <c r="D5359" s="879" t="str">
        <f>D5314</f>
        <v>美祢トンネル</v>
      </c>
      <c r="E5359" s="879"/>
      <c r="F5359" s="879"/>
      <c r="G5359" s="879"/>
      <c r="H5359" s="541" t="s">
        <v>1</v>
      </c>
      <c r="I5359" s="541"/>
      <c r="J5359" s="870" t="str">
        <f>J5314</f>
        <v>宇部土木建築事務所</v>
      </c>
      <c r="K5359" s="870"/>
      <c r="L5359" s="870"/>
      <c r="M5359" s="871" t="s">
        <v>256</v>
      </c>
      <c r="N5359" s="871"/>
      <c r="O5359" s="871"/>
      <c r="P5359" s="872" t="str">
        <f>P5314</f>
        <v>石村　勝伸</v>
      </c>
      <c r="Q5359" s="872"/>
      <c r="R5359" s="872"/>
      <c r="S5359" s="705"/>
      <c r="T5359" s="706"/>
      <c r="U5359" s="876"/>
      <c r="V5359" s="877"/>
      <c r="W5359" s="878"/>
      <c r="Y5359" s="242" t="s">
        <v>54</v>
      </c>
    </row>
    <row r="5360" spans="2:31" s="256" customFormat="1" ht="20.100000000000001" customHeight="1" x14ac:dyDescent="0.15">
      <c r="B5360" s="861" t="s">
        <v>564</v>
      </c>
      <c r="C5360" s="839" t="s">
        <v>565</v>
      </c>
      <c r="D5360" s="842" t="s">
        <v>599</v>
      </c>
      <c r="E5360" s="843"/>
      <c r="F5360" s="846"/>
      <c r="G5360" s="847"/>
      <c r="H5360" s="847"/>
      <c r="I5360" s="847"/>
      <c r="J5360" s="847"/>
      <c r="K5360" s="847"/>
      <c r="L5360" s="847"/>
      <c r="M5360" s="861" t="s">
        <v>564</v>
      </c>
      <c r="N5360" s="839" t="s">
        <v>565</v>
      </c>
      <c r="O5360" s="842" t="s">
        <v>599</v>
      </c>
      <c r="P5360" s="843"/>
      <c r="Q5360" s="846"/>
      <c r="R5360" s="847"/>
      <c r="S5360" s="847"/>
      <c r="T5360" s="847"/>
      <c r="U5360" s="847"/>
      <c r="V5360" s="847"/>
      <c r="W5360" s="848"/>
      <c r="Y5360" s="242" t="s">
        <v>55</v>
      </c>
    </row>
    <row r="5361" spans="2:31" s="256" customFormat="1" ht="20.100000000000001" customHeight="1" x14ac:dyDescent="0.15">
      <c r="B5361" s="859"/>
      <c r="C5361" s="830"/>
      <c r="D5361" s="844"/>
      <c r="E5361" s="845"/>
      <c r="F5361" s="849"/>
      <c r="G5361" s="850"/>
      <c r="H5361" s="850"/>
      <c r="I5361" s="850"/>
      <c r="J5361" s="850"/>
      <c r="K5361" s="850"/>
      <c r="L5361" s="850"/>
      <c r="M5361" s="859"/>
      <c r="N5361" s="830"/>
      <c r="O5361" s="844"/>
      <c r="P5361" s="845"/>
      <c r="Q5361" s="849"/>
      <c r="R5361" s="850"/>
      <c r="S5361" s="850"/>
      <c r="T5361" s="850"/>
      <c r="U5361" s="850"/>
      <c r="V5361" s="850"/>
      <c r="W5361" s="851"/>
    </row>
    <row r="5362" spans="2:31" s="256" customFormat="1" ht="20.100000000000001" customHeight="1" x14ac:dyDescent="0.15">
      <c r="B5362" s="859"/>
      <c r="C5362" s="839" t="s">
        <v>2</v>
      </c>
      <c r="D5362" s="842">
        <v>1</v>
      </c>
      <c r="E5362" s="843"/>
      <c r="F5362" s="849"/>
      <c r="G5362" s="850"/>
      <c r="H5362" s="850"/>
      <c r="I5362" s="850"/>
      <c r="J5362" s="850"/>
      <c r="K5362" s="850"/>
      <c r="L5362" s="850"/>
      <c r="M5362" s="859"/>
      <c r="N5362" s="839" t="s">
        <v>2</v>
      </c>
      <c r="O5362" s="842">
        <v>2</v>
      </c>
      <c r="P5362" s="843"/>
      <c r="Q5362" s="849"/>
      <c r="R5362" s="850"/>
      <c r="S5362" s="850"/>
      <c r="T5362" s="850"/>
      <c r="U5362" s="850"/>
      <c r="V5362" s="850"/>
      <c r="W5362" s="851"/>
    </row>
    <row r="5363" spans="2:31" s="256" customFormat="1" ht="20.100000000000001" customHeight="1" x14ac:dyDescent="0.15">
      <c r="B5363" s="860"/>
      <c r="C5363" s="830"/>
      <c r="D5363" s="844"/>
      <c r="E5363" s="845"/>
      <c r="F5363" s="849"/>
      <c r="G5363" s="850"/>
      <c r="H5363" s="850"/>
      <c r="I5363" s="850"/>
      <c r="J5363" s="850"/>
      <c r="K5363" s="850"/>
      <c r="L5363" s="850"/>
      <c r="M5363" s="860"/>
      <c r="N5363" s="830"/>
      <c r="O5363" s="844"/>
      <c r="P5363" s="845"/>
      <c r="Q5363" s="849"/>
      <c r="R5363" s="850"/>
      <c r="S5363" s="850"/>
      <c r="T5363" s="850"/>
      <c r="U5363" s="850"/>
      <c r="V5363" s="850"/>
      <c r="W5363" s="851"/>
    </row>
    <row r="5364" spans="2:31" s="256" customFormat="1" ht="17.100000000000001" customHeight="1" x14ac:dyDescent="0.15">
      <c r="B5364" s="574" t="s">
        <v>566</v>
      </c>
      <c r="C5364" s="574" t="s">
        <v>3</v>
      </c>
      <c r="D5364" s="842" t="s">
        <v>534</v>
      </c>
      <c r="E5364" s="843"/>
      <c r="F5364" s="849"/>
      <c r="G5364" s="850"/>
      <c r="H5364" s="850"/>
      <c r="I5364" s="850"/>
      <c r="J5364" s="850"/>
      <c r="K5364" s="850"/>
      <c r="L5364" s="850"/>
      <c r="M5364" s="574" t="s">
        <v>566</v>
      </c>
      <c r="N5364" s="574" t="s">
        <v>3</v>
      </c>
      <c r="O5364" s="842" t="s">
        <v>534</v>
      </c>
      <c r="P5364" s="843"/>
      <c r="Q5364" s="849"/>
      <c r="R5364" s="850"/>
      <c r="S5364" s="850"/>
      <c r="T5364" s="850"/>
      <c r="U5364" s="850"/>
      <c r="V5364" s="850"/>
      <c r="W5364" s="851"/>
      <c r="AA5364" s="257"/>
      <c r="AB5364" s="257"/>
      <c r="AC5364" s="257"/>
      <c r="AD5364" s="257"/>
      <c r="AE5364" s="257"/>
    </row>
    <row r="5365" spans="2:31" s="256" customFormat="1" ht="17.100000000000001" customHeight="1" x14ac:dyDescent="0.15">
      <c r="B5365" s="574"/>
      <c r="C5365" s="574"/>
      <c r="D5365" s="844"/>
      <c r="E5365" s="845"/>
      <c r="F5365" s="849"/>
      <c r="G5365" s="850"/>
      <c r="H5365" s="850"/>
      <c r="I5365" s="850"/>
      <c r="J5365" s="850"/>
      <c r="K5365" s="850"/>
      <c r="L5365" s="850"/>
      <c r="M5365" s="574"/>
      <c r="N5365" s="574"/>
      <c r="O5365" s="844"/>
      <c r="P5365" s="845"/>
      <c r="Q5365" s="849"/>
      <c r="R5365" s="850"/>
      <c r="S5365" s="850"/>
      <c r="T5365" s="850"/>
      <c r="U5365" s="850"/>
      <c r="V5365" s="850"/>
      <c r="W5365" s="851"/>
      <c r="AA5365" s="257"/>
      <c r="AB5365" s="257"/>
      <c r="AC5365" s="257"/>
      <c r="AD5365" s="257"/>
      <c r="AE5365" s="257"/>
    </row>
    <row r="5366" spans="2:31" s="256" customFormat="1" ht="17.100000000000001" customHeight="1" x14ac:dyDescent="0.15">
      <c r="B5366" s="574"/>
      <c r="C5366" s="574" t="s">
        <v>4</v>
      </c>
      <c r="D5366" s="842" t="s">
        <v>486</v>
      </c>
      <c r="E5366" s="843"/>
      <c r="F5366" s="849"/>
      <c r="G5366" s="850"/>
      <c r="H5366" s="850"/>
      <c r="I5366" s="850"/>
      <c r="J5366" s="850"/>
      <c r="K5366" s="850"/>
      <c r="L5366" s="850"/>
      <c r="M5366" s="574"/>
      <c r="N5366" s="574" t="s">
        <v>4</v>
      </c>
      <c r="O5366" s="842" t="s">
        <v>485</v>
      </c>
      <c r="P5366" s="843"/>
      <c r="Q5366" s="849"/>
      <c r="R5366" s="850"/>
      <c r="S5366" s="850"/>
      <c r="T5366" s="850"/>
      <c r="U5366" s="850"/>
      <c r="V5366" s="850"/>
      <c r="W5366" s="851"/>
      <c r="AA5366" s="257"/>
      <c r="AB5366" s="257"/>
      <c r="AC5366" s="257"/>
      <c r="AD5366" s="257"/>
      <c r="AE5366" s="257"/>
    </row>
    <row r="5367" spans="2:31" s="256" customFormat="1" ht="17.100000000000001" customHeight="1" x14ac:dyDescent="0.15">
      <c r="B5367" s="574"/>
      <c r="C5367" s="574"/>
      <c r="D5367" s="844"/>
      <c r="E5367" s="845"/>
      <c r="F5367" s="849"/>
      <c r="G5367" s="850"/>
      <c r="H5367" s="850"/>
      <c r="I5367" s="850"/>
      <c r="J5367" s="850"/>
      <c r="K5367" s="850"/>
      <c r="L5367" s="850"/>
      <c r="M5367" s="574"/>
      <c r="N5367" s="574"/>
      <c r="O5367" s="844"/>
      <c r="P5367" s="845"/>
      <c r="Q5367" s="849"/>
      <c r="R5367" s="850"/>
      <c r="S5367" s="850"/>
      <c r="T5367" s="850"/>
      <c r="U5367" s="850"/>
      <c r="V5367" s="850"/>
      <c r="W5367" s="851"/>
      <c r="AA5367" s="257"/>
      <c r="AB5367" s="257"/>
      <c r="AC5367" s="257"/>
      <c r="AD5367" s="257"/>
      <c r="AE5367" s="257"/>
    </row>
    <row r="5368" spans="2:31" s="256" customFormat="1" ht="17.100000000000001" customHeight="1" x14ac:dyDescent="0.15">
      <c r="B5368" s="522" t="s">
        <v>5</v>
      </c>
      <c r="C5368" s="524"/>
      <c r="D5368" s="827" t="s">
        <v>342</v>
      </c>
      <c r="E5368" s="828"/>
      <c r="F5368" s="849"/>
      <c r="G5368" s="850"/>
      <c r="H5368" s="850"/>
      <c r="I5368" s="850"/>
      <c r="J5368" s="850"/>
      <c r="K5368" s="850"/>
      <c r="L5368" s="850"/>
      <c r="M5368" s="522" t="s">
        <v>5</v>
      </c>
      <c r="N5368" s="524"/>
      <c r="O5368" s="827" t="s">
        <v>342</v>
      </c>
      <c r="P5368" s="828"/>
      <c r="Q5368" s="849"/>
      <c r="R5368" s="850"/>
      <c r="S5368" s="850"/>
      <c r="T5368" s="850"/>
      <c r="U5368" s="850"/>
      <c r="V5368" s="850"/>
      <c r="W5368" s="851"/>
      <c r="AA5368" s="257"/>
      <c r="AB5368" s="257"/>
      <c r="AC5368" s="257"/>
      <c r="AD5368" s="257"/>
      <c r="AE5368" s="257"/>
    </row>
    <row r="5369" spans="2:31" s="256" customFormat="1" ht="17.100000000000001" customHeight="1" x14ac:dyDescent="0.15">
      <c r="B5369" s="522" t="s">
        <v>6</v>
      </c>
      <c r="C5369" s="524"/>
      <c r="D5369" s="844" t="s">
        <v>336</v>
      </c>
      <c r="E5369" s="845"/>
      <c r="F5369" s="849"/>
      <c r="G5369" s="850"/>
      <c r="H5369" s="850"/>
      <c r="I5369" s="850"/>
      <c r="J5369" s="850"/>
      <c r="K5369" s="850"/>
      <c r="L5369" s="850"/>
      <c r="M5369" s="522" t="s">
        <v>6</v>
      </c>
      <c r="N5369" s="524"/>
      <c r="O5369" s="844" t="s">
        <v>336</v>
      </c>
      <c r="P5369" s="845"/>
      <c r="Q5369" s="849"/>
      <c r="R5369" s="850"/>
      <c r="S5369" s="850"/>
      <c r="T5369" s="850"/>
      <c r="U5369" s="850"/>
      <c r="V5369" s="850"/>
      <c r="W5369" s="851"/>
    </row>
    <row r="5370" spans="2:31" s="256" customFormat="1" ht="17.100000000000001" customHeight="1" x14ac:dyDescent="0.15">
      <c r="B5370" s="562" t="s">
        <v>29</v>
      </c>
      <c r="C5370" s="831" t="s">
        <v>267</v>
      </c>
      <c r="D5370" s="832"/>
      <c r="E5370" s="260"/>
      <c r="F5370" s="849"/>
      <c r="G5370" s="850"/>
      <c r="H5370" s="850"/>
      <c r="I5370" s="850"/>
      <c r="J5370" s="850"/>
      <c r="K5370" s="850"/>
      <c r="L5370" s="850"/>
      <c r="M5370" s="562" t="s">
        <v>29</v>
      </c>
      <c r="N5370" s="831" t="s">
        <v>267</v>
      </c>
      <c r="O5370" s="832"/>
      <c r="P5370" s="260"/>
      <c r="Q5370" s="849"/>
      <c r="R5370" s="850"/>
      <c r="S5370" s="850"/>
      <c r="T5370" s="850"/>
      <c r="U5370" s="850"/>
      <c r="V5370" s="850"/>
      <c r="W5370" s="851"/>
    </row>
    <row r="5371" spans="2:31" s="256" customFormat="1" ht="17.100000000000001" customHeight="1" x14ac:dyDescent="0.15">
      <c r="B5371" s="565"/>
      <c r="C5371" s="831" t="s">
        <v>268</v>
      </c>
      <c r="D5371" s="832"/>
      <c r="E5371" s="261" t="s">
        <v>554</v>
      </c>
      <c r="F5371" s="852"/>
      <c r="G5371" s="853"/>
      <c r="H5371" s="853"/>
      <c r="I5371" s="853"/>
      <c r="J5371" s="853"/>
      <c r="K5371" s="853"/>
      <c r="L5371" s="853"/>
      <c r="M5371" s="565"/>
      <c r="N5371" s="831" t="s">
        <v>268</v>
      </c>
      <c r="O5371" s="832"/>
      <c r="P5371" s="261" t="s">
        <v>554</v>
      </c>
      <c r="Q5371" s="852"/>
      <c r="R5371" s="853"/>
      <c r="S5371" s="853"/>
      <c r="T5371" s="853"/>
      <c r="U5371" s="853"/>
      <c r="V5371" s="853"/>
      <c r="W5371" s="854"/>
    </row>
    <row r="5372" spans="2:31" s="256" customFormat="1" ht="17.100000000000001" customHeight="1" x14ac:dyDescent="0.15">
      <c r="B5372" s="522" t="s">
        <v>7</v>
      </c>
      <c r="C5372" s="523"/>
      <c r="D5372" s="524"/>
      <c r="E5372" s="833" t="s">
        <v>1633</v>
      </c>
      <c r="F5372" s="857"/>
      <c r="G5372" s="857"/>
      <c r="H5372" s="857"/>
      <c r="I5372" s="857"/>
      <c r="J5372" s="857"/>
      <c r="K5372" s="857"/>
      <c r="L5372" s="858"/>
      <c r="M5372" s="522" t="s">
        <v>7</v>
      </c>
      <c r="N5372" s="523"/>
      <c r="O5372" s="524"/>
      <c r="P5372" s="833" t="s">
        <v>1634</v>
      </c>
      <c r="Q5372" s="857"/>
      <c r="R5372" s="857"/>
      <c r="S5372" s="857"/>
      <c r="T5372" s="857"/>
      <c r="U5372" s="857"/>
      <c r="V5372" s="857"/>
      <c r="W5372" s="858"/>
    </row>
    <row r="5373" spans="2:31" s="256" customFormat="1" ht="17.100000000000001" customHeight="1" x14ac:dyDescent="0.15">
      <c r="B5373" s="522" t="s">
        <v>46</v>
      </c>
      <c r="C5373" s="523"/>
      <c r="D5373" s="524"/>
      <c r="E5373" s="833" t="s">
        <v>1633</v>
      </c>
      <c r="F5373" s="857"/>
      <c r="G5373" s="857"/>
      <c r="H5373" s="857"/>
      <c r="I5373" s="857"/>
      <c r="J5373" s="857"/>
      <c r="K5373" s="857"/>
      <c r="L5373" s="858"/>
      <c r="M5373" s="522" t="s">
        <v>46</v>
      </c>
      <c r="N5373" s="523"/>
      <c r="O5373" s="524"/>
      <c r="P5373" s="833" t="s">
        <v>1634</v>
      </c>
      <c r="Q5373" s="857"/>
      <c r="R5373" s="857"/>
      <c r="S5373" s="857"/>
      <c r="T5373" s="857"/>
      <c r="U5373" s="857"/>
      <c r="V5373" s="857"/>
      <c r="W5373" s="858"/>
    </row>
    <row r="5374" spans="2:31" s="256" customFormat="1" ht="17.100000000000001" customHeight="1" x14ac:dyDescent="0.15">
      <c r="B5374" s="522" t="s">
        <v>270</v>
      </c>
      <c r="C5374" s="523"/>
      <c r="D5374" s="524"/>
      <c r="E5374" s="813" t="s">
        <v>516</v>
      </c>
      <c r="F5374" s="814"/>
      <c r="G5374" s="814"/>
      <c r="H5374" s="855"/>
      <c r="I5374" s="855"/>
      <c r="J5374" s="855"/>
      <c r="K5374" s="855"/>
      <c r="L5374" s="856"/>
      <c r="M5374" s="522" t="s">
        <v>270</v>
      </c>
      <c r="N5374" s="523"/>
      <c r="O5374" s="524"/>
      <c r="P5374" s="813" t="s">
        <v>516</v>
      </c>
      <c r="Q5374" s="814"/>
      <c r="R5374" s="814"/>
      <c r="S5374" s="855"/>
      <c r="T5374" s="855"/>
      <c r="U5374" s="855"/>
      <c r="V5374" s="855"/>
      <c r="W5374" s="856"/>
    </row>
    <row r="5375" spans="2:31" s="256" customFormat="1" ht="17.100000000000001" customHeight="1" x14ac:dyDescent="0.15">
      <c r="B5375" s="522" t="s">
        <v>289</v>
      </c>
      <c r="C5375" s="523"/>
      <c r="D5375" s="524"/>
      <c r="E5375" s="813" t="s">
        <v>555</v>
      </c>
      <c r="F5375" s="814"/>
      <c r="G5375" s="814"/>
      <c r="H5375" s="816" t="s">
        <v>8</v>
      </c>
      <c r="I5375" s="817"/>
      <c r="J5375" s="818"/>
      <c r="K5375" s="819"/>
      <c r="L5375" s="819"/>
      <c r="M5375" s="522" t="s">
        <v>289</v>
      </c>
      <c r="N5375" s="523"/>
      <c r="O5375" s="524"/>
      <c r="P5375" s="813" t="s">
        <v>555</v>
      </c>
      <c r="Q5375" s="814"/>
      <c r="R5375" s="814"/>
      <c r="S5375" s="816" t="s">
        <v>8</v>
      </c>
      <c r="T5375" s="817"/>
      <c r="U5375" s="818"/>
      <c r="V5375" s="819"/>
      <c r="W5375" s="820"/>
    </row>
    <row r="5376" spans="2:31" s="256" customFormat="1" ht="17.100000000000001" customHeight="1" x14ac:dyDescent="0.15">
      <c r="B5376" s="865" t="s">
        <v>567</v>
      </c>
      <c r="C5376" s="882"/>
      <c r="D5376" s="836" t="s">
        <v>1635</v>
      </c>
      <c r="E5376" s="837"/>
      <c r="F5376" s="837"/>
      <c r="G5376" s="837"/>
      <c r="H5376" s="837"/>
      <c r="I5376" s="837"/>
      <c r="J5376" s="837"/>
      <c r="K5376" s="837"/>
      <c r="L5376" s="838"/>
      <c r="M5376" s="865" t="s">
        <v>567</v>
      </c>
      <c r="N5376" s="882"/>
      <c r="O5376" s="836" t="s">
        <v>1636</v>
      </c>
      <c r="P5376" s="837"/>
      <c r="Q5376" s="837"/>
      <c r="R5376" s="837"/>
      <c r="S5376" s="837"/>
      <c r="T5376" s="837"/>
      <c r="U5376" s="837"/>
      <c r="V5376" s="837"/>
      <c r="W5376" s="838"/>
    </row>
    <row r="5377" spans="2:23" s="256" customFormat="1" ht="20.100000000000001" customHeight="1" x14ac:dyDescent="0.15">
      <c r="B5377" s="861" t="s">
        <v>564</v>
      </c>
      <c r="C5377" s="839" t="s">
        <v>565</v>
      </c>
      <c r="D5377" s="842" t="s">
        <v>599</v>
      </c>
      <c r="E5377" s="843"/>
      <c r="F5377" s="846"/>
      <c r="G5377" s="847"/>
      <c r="H5377" s="847"/>
      <c r="I5377" s="847"/>
      <c r="J5377" s="847"/>
      <c r="K5377" s="847"/>
      <c r="L5377" s="847"/>
      <c r="M5377" s="861" t="s">
        <v>564</v>
      </c>
      <c r="N5377" s="839" t="s">
        <v>565</v>
      </c>
      <c r="O5377" s="842" t="s">
        <v>599</v>
      </c>
      <c r="P5377" s="843"/>
      <c r="Q5377" s="846"/>
      <c r="R5377" s="847"/>
      <c r="S5377" s="847"/>
      <c r="T5377" s="847"/>
      <c r="U5377" s="847"/>
      <c r="V5377" s="847"/>
      <c r="W5377" s="848"/>
    </row>
    <row r="5378" spans="2:23" s="256" customFormat="1" ht="20.100000000000001" customHeight="1" x14ac:dyDescent="0.15">
      <c r="B5378" s="859"/>
      <c r="C5378" s="830"/>
      <c r="D5378" s="844"/>
      <c r="E5378" s="845"/>
      <c r="F5378" s="849"/>
      <c r="G5378" s="850"/>
      <c r="H5378" s="850"/>
      <c r="I5378" s="850"/>
      <c r="J5378" s="850"/>
      <c r="K5378" s="850"/>
      <c r="L5378" s="850"/>
      <c r="M5378" s="859"/>
      <c r="N5378" s="830"/>
      <c r="O5378" s="844"/>
      <c r="P5378" s="845"/>
      <c r="Q5378" s="849"/>
      <c r="R5378" s="850"/>
      <c r="S5378" s="850"/>
      <c r="T5378" s="850"/>
      <c r="U5378" s="850"/>
      <c r="V5378" s="850"/>
      <c r="W5378" s="851"/>
    </row>
    <row r="5379" spans="2:23" s="256" customFormat="1" ht="20.100000000000001" customHeight="1" x14ac:dyDescent="0.15">
      <c r="B5379" s="859"/>
      <c r="C5379" s="839" t="s">
        <v>2</v>
      </c>
      <c r="D5379" s="842">
        <v>3</v>
      </c>
      <c r="E5379" s="843"/>
      <c r="F5379" s="849"/>
      <c r="G5379" s="850"/>
      <c r="H5379" s="850"/>
      <c r="I5379" s="850"/>
      <c r="J5379" s="850"/>
      <c r="K5379" s="850"/>
      <c r="L5379" s="850"/>
      <c r="M5379" s="859"/>
      <c r="N5379" s="839" t="s">
        <v>2</v>
      </c>
      <c r="O5379" s="842">
        <v>4</v>
      </c>
      <c r="P5379" s="843"/>
      <c r="Q5379" s="849"/>
      <c r="R5379" s="850"/>
      <c r="S5379" s="850"/>
      <c r="T5379" s="850"/>
      <c r="U5379" s="850"/>
      <c r="V5379" s="850"/>
      <c r="W5379" s="851"/>
    </row>
    <row r="5380" spans="2:23" s="256" customFormat="1" ht="20.100000000000001" customHeight="1" x14ac:dyDescent="0.15">
      <c r="B5380" s="860"/>
      <c r="C5380" s="830"/>
      <c r="D5380" s="844"/>
      <c r="E5380" s="845"/>
      <c r="F5380" s="849"/>
      <c r="G5380" s="850"/>
      <c r="H5380" s="850"/>
      <c r="I5380" s="850"/>
      <c r="J5380" s="850"/>
      <c r="K5380" s="850"/>
      <c r="L5380" s="850"/>
      <c r="M5380" s="860"/>
      <c r="N5380" s="830"/>
      <c r="O5380" s="844"/>
      <c r="P5380" s="845"/>
      <c r="Q5380" s="849"/>
      <c r="R5380" s="850"/>
      <c r="S5380" s="850"/>
      <c r="T5380" s="850"/>
      <c r="U5380" s="850"/>
      <c r="V5380" s="850"/>
      <c r="W5380" s="851"/>
    </row>
    <row r="5381" spans="2:23" s="256" customFormat="1" ht="17.100000000000001" customHeight="1" x14ac:dyDescent="0.15">
      <c r="B5381" s="574" t="s">
        <v>566</v>
      </c>
      <c r="C5381" s="574" t="s">
        <v>3</v>
      </c>
      <c r="D5381" s="842" t="s">
        <v>534</v>
      </c>
      <c r="E5381" s="843"/>
      <c r="F5381" s="849"/>
      <c r="G5381" s="850"/>
      <c r="H5381" s="850"/>
      <c r="I5381" s="850"/>
      <c r="J5381" s="850"/>
      <c r="K5381" s="850"/>
      <c r="L5381" s="850"/>
      <c r="M5381" s="574" t="s">
        <v>566</v>
      </c>
      <c r="N5381" s="574" t="s">
        <v>3</v>
      </c>
      <c r="O5381" s="842" t="s">
        <v>534</v>
      </c>
      <c r="P5381" s="843"/>
      <c r="Q5381" s="849"/>
      <c r="R5381" s="850"/>
      <c r="S5381" s="850"/>
      <c r="T5381" s="850"/>
      <c r="U5381" s="850"/>
      <c r="V5381" s="850"/>
      <c r="W5381" s="851"/>
    </row>
    <row r="5382" spans="2:23" s="256" customFormat="1" ht="17.100000000000001" customHeight="1" x14ac:dyDescent="0.15">
      <c r="B5382" s="574"/>
      <c r="C5382" s="574"/>
      <c r="D5382" s="844"/>
      <c r="E5382" s="845"/>
      <c r="F5382" s="849"/>
      <c r="G5382" s="850"/>
      <c r="H5382" s="850"/>
      <c r="I5382" s="850"/>
      <c r="J5382" s="850"/>
      <c r="K5382" s="850"/>
      <c r="L5382" s="850"/>
      <c r="M5382" s="574"/>
      <c r="N5382" s="574"/>
      <c r="O5382" s="844"/>
      <c r="P5382" s="845"/>
      <c r="Q5382" s="849"/>
      <c r="R5382" s="850"/>
      <c r="S5382" s="850"/>
      <c r="T5382" s="850"/>
      <c r="U5382" s="850"/>
      <c r="V5382" s="850"/>
      <c r="W5382" s="851"/>
    </row>
    <row r="5383" spans="2:23" s="256" customFormat="1" ht="17.100000000000001" customHeight="1" x14ac:dyDescent="0.15">
      <c r="B5383" s="574"/>
      <c r="C5383" s="574" t="s">
        <v>4</v>
      </c>
      <c r="D5383" s="842" t="s">
        <v>485</v>
      </c>
      <c r="E5383" s="843"/>
      <c r="F5383" s="849"/>
      <c r="G5383" s="850"/>
      <c r="H5383" s="850"/>
      <c r="I5383" s="850"/>
      <c r="J5383" s="850"/>
      <c r="K5383" s="850"/>
      <c r="L5383" s="850"/>
      <c r="M5383" s="574"/>
      <c r="N5383" s="574" t="s">
        <v>4</v>
      </c>
      <c r="O5383" s="842" t="s">
        <v>485</v>
      </c>
      <c r="P5383" s="843"/>
      <c r="Q5383" s="849"/>
      <c r="R5383" s="850"/>
      <c r="S5383" s="850"/>
      <c r="T5383" s="850"/>
      <c r="U5383" s="850"/>
      <c r="V5383" s="850"/>
      <c r="W5383" s="851"/>
    </row>
    <row r="5384" spans="2:23" s="256" customFormat="1" ht="17.100000000000001" customHeight="1" x14ac:dyDescent="0.15">
      <c r="B5384" s="574"/>
      <c r="C5384" s="574"/>
      <c r="D5384" s="844"/>
      <c r="E5384" s="845"/>
      <c r="F5384" s="849"/>
      <c r="G5384" s="850"/>
      <c r="H5384" s="850"/>
      <c r="I5384" s="850"/>
      <c r="J5384" s="850"/>
      <c r="K5384" s="850"/>
      <c r="L5384" s="850"/>
      <c r="M5384" s="574"/>
      <c r="N5384" s="574"/>
      <c r="O5384" s="844"/>
      <c r="P5384" s="845"/>
      <c r="Q5384" s="849"/>
      <c r="R5384" s="850"/>
      <c r="S5384" s="850"/>
      <c r="T5384" s="850"/>
      <c r="U5384" s="850"/>
      <c r="V5384" s="850"/>
      <c r="W5384" s="851"/>
    </row>
    <row r="5385" spans="2:23" s="256" customFormat="1" ht="17.100000000000001" customHeight="1" x14ac:dyDescent="0.15">
      <c r="B5385" s="522" t="s">
        <v>5</v>
      </c>
      <c r="C5385" s="524"/>
      <c r="D5385" s="827" t="s">
        <v>332</v>
      </c>
      <c r="E5385" s="828"/>
      <c r="F5385" s="849"/>
      <c r="G5385" s="850"/>
      <c r="H5385" s="850"/>
      <c r="I5385" s="850"/>
      <c r="J5385" s="850"/>
      <c r="K5385" s="850"/>
      <c r="L5385" s="850"/>
      <c r="M5385" s="522" t="s">
        <v>5</v>
      </c>
      <c r="N5385" s="524"/>
      <c r="O5385" s="827" t="s">
        <v>332</v>
      </c>
      <c r="P5385" s="828"/>
      <c r="Q5385" s="849"/>
      <c r="R5385" s="850"/>
      <c r="S5385" s="850"/>
      <c r="T5385" s="850"/>
      <c r="U5385" s="850"/>
      <c r="V5385" s="850"/>
      <c r="W5385" s="851"/>
    </row>
    <row r="5386" spans="2:23" s="256" customFormat="1" ht="17.100000000000001" customHeight="1" x14ac:dyDescent="0.15">
      <c r="B5386" s="522" t="s">
        <v>6</v>
      </c>
      <c r="C5386" s="524"/>
      <c r="D5386" s="844" t="s">
        <v>338</v>
      </c>
      <c r="E5386" s="845"/>
      <c r="F5386" s="849"/>
      <c r="G5386" s="850"/>
      <c r="H5386" s="850"/>
      <c r="I5386" s="850"/>
      <c r="J5386" s="850"/>
      <c r="K5386" s="850"/>
      <c r="L5386" s="850"/>
      <c r="M5386" s="522" t="s">
        <v>6</v>
      </c>
      <c r="N5386" s="524"/>
      <c r="O5386" s="844" t="s">
        <v>532</v>
      </c>
      <c r="P5386" s="845"/>
      <c r="Q5386" s="849"/>
      <c r="R5386" s="850"/>
      <c r="S5386" s="850"/>
      <c r="T5386" s="850"/>
      <c r="U5386" s="850"/>
      <c r="V5386" s="850"/>
      <c r="W5386" s="851"/>
    </row>
    <row r="5387" spans="2:23" s="256" customFormat="1" ht="17.100000000000001" customHeight="1" x14ac:dyDescent="0.15">
      <c r="B5387" s="562" t="s">
        <v>29</v>
      </c>
      <c r="C5387" s="831" t="s">
        <v>267</v>
      </c>
      <c r="D5387" s="832"/>
      <c r="E5387" s="260"/>
      <c r="F5387" s="849"/>
      <c r="G5387" s="850"/>
      <c r="H5387" s="850"/>
      <c r="I5387" s="850"/>
      <c r="J5387" s="850"/>
      <c r="K5387" s="850"/>
      <c r="L5387" s="850"/>
      <c r="M5387" s="562" t="s">
        <v>29</v>
      </c>
      <c r="N5387" s="831" t="s">
        <v>267</v>
      </c>
      <c r="O5387" s="832"/>
      <c r="P5387" s="260"/>
      <c r="Q5387" s="849"/>
      <c r="R5387" s="850"/>
      <c r="S5387" s="850"/>
      <c r="T5387" s="850"/>
      <c r="U5387" s="850"/>
      <c r="V5387" s="850"/>
      <c r="W5387" s="851"/>
    </row>
    <row r="5388" spans="2:23" s="256" customFormat="1" ht="17.100000000000001" customHeight="1" x14ac:dyDescent="0.15">
      <c r="B5388" s="565"/>
      <c r="C5388" s="831" t="s">
        <v>268</v>
      </c>
      <c r="D5388" s="832"/>
      <c r="E5388" s="261" t="s">
        <v>551</v>
      </c>
      <c r="F5388" s="852"/>
      <c r="G5388" s="853"/>
      <c r="H5388" s="853"/>
      <c r="I5388" s="853"/>
      <c r="J5388" s="853"/>
      <c r="K5388" s="853"/>
      <c r="L5388" s="853"/>
      <c r="M5388" s="565"/>
      <c r="N5388" s="831" t="s">
        <v>268</v>
      </c>
      <c r="O5388" s="832"/>
      <c r="P5388" s="261" t="s">
        <v>554</v>
      </c>
      <c r="Q5388" s="852"/>
      <c r="R5388" s="853"/>
      <c r="S5388" s="853"/>
      <c r="T5388" s="853"/>
      <c r="U5388" s="853"/>
      <c r="V5388" s="853"/>
      <c r="W5388" s="854"/>
    </row>
    <row r="5389" spans="2:23" s="256" customFormat="1" ht="17.100000000000001" customHeight="1" x14ac:dyDescent="0.15">
      <c r="B5389" s="522" t="s">
        <v>7</v>
      </c>
      <c r="C5389" s="523"/>
      <c r="D5389" s="524"/>
      <c r="E5389" s="833" t="s">
        <v>1637</v>
      </c>
      <c r="F5389" s="834"/>
      <c r="G5389" s="834"/>
      <c r="H5389" s="834"/>
      <c r="I5389" s="834"/>
      <c r="J5389" s="834"/>
      <c r="K5389" s="834"/>
      <c r="L5389" s="835"/>
      <c r="M5389" s="522" t="s">
        <v>7</v>
      </c>
      <c r="N5389" s="523"/>
      <c r="O5389" s="524"/>
      <c r="P5389" s="833" t="s">
        <v>1646</v>
      </c>
      <c r="Q5389" s="857"/>
      <c r="R5389" s="857"/>
      <c r="S5389" s="857"/>
      <c r="T5389" s="857"/>
      <c r="U5389" s="857"/>
      <c r="V5389" s="857"/>
      <c r="W5389" s="858"/>
    </row>
    <row r="5390" spans="2:23" s="256" customFormat="1" ht="17.100000000000001" customHeight="1" x14ac:dyDescent="0.15">
      <c r="B5390" s="522" t="s">
        <v>46</v>
      </c>
      <c r="C5390" s="523"/>
      <c r="D5390" s="524"/>
      <c r="E5390" s="813" t="s">
        <v>1638</v>
      </c>
      <c r="F5390" s="814"/>
      <c r="G5390" s="814"/>
      <c r="H5390" s="814"/>
      <c r="I5390" s="814"/>
      <c r="J5390" s="814"/>
      <c r="K5390" s="814"/>
      <c r="L5390" s="815"/>
      <c r="M5390" s="522" t="s">
        <v>46</v>
      </c>
      <c r="N5390" s="523"/>
      <c r="O5390" s="524"/>
      <c r="P5390" s="813" t="s">
        <v>516</v>
      </c>
      <c r="Q5390" s="814"/>
      <c r="R5390" s="814"/>
      <c r="S5390" s="814"/>
      <c r="T5390" s="814"/>
      <c r="U5390" s="814"/>
      <c r="V5390" s="814"/>
      <c r="W5390" s="815"/>
    </row>
    <row r="5391" spans="2:23" s="256" customFormat="1" ht="17.100000000000001" customHeight="1" x14ac:dyDescent="0.15">
      <c r="B5391" s="522" t="s">
        <v>270</v>
      </c>
      <c r="C5391" s="523"/>
      <c r="D5391" s="524"/>
      <c r="E5391" s="813" t="s">
        <v>516</v>
      </c>
      <c r="F5391" s="814"/>
      <c r="G5391" s="814"/>
      <c r="H5391" s="814"/>
      <c r="I5391" s="814"/>
      <c r="J5391" s="814"/>
      <c r="K5391" s="814"/>
      <c r="L5391" s="815"/>
      <c r="M5391" s="522" t="s">
        <v>270</v>
      </c>
      <c r="N5391" s="523"/>
      <c r="O5391" s="524"/>
      <c r="P5391" s="813" t="s">
        <v>516</v>
      </c>
      <c r="Q5391" s="814"/>
      <c r="R5391" s="814"/>
      <c r="S5391" s="855"/>
      <c r="T5391" s="855"/>
      <c r="U5391" s="855"/>
      <c r="V5391" s="855"/>
      <c r="W5391" s="856"/>
    </row>
    <row r="5392" spans="2:23" s="256" customFormat="1" ht="17.100000000000001" customHeight="1" x14ac:dyDescent="0.15">
      <c r="B5392" s="522" t="s">
        <v>289</v>
      </c>
      <c r="C5392" s="523"/>
      <c r="D5392" s="524"/>
      <c r="E5392" s="862" t="s">
        <v>552</v>
      </c>
      <c r="F5392" s="863"/>
      <c r="G5392" s="864"/>
      <c r="H5392" s="816" t="s">
        <v>8</v>
      </c>
      <c r="I5392" s="817"/>
      <c r="J5392" s="818"/>
      <c r="K5392" s="819"/>
      <c r="L5392" s="820"/>
      <c r="M5392" s="522" t="s">
        <v>289</v>
      </c>
      <c r="N5392" s="523"/>
      <c r="O5392" s="524"/>
      <c r="P5392" s="813" t="s">
        <v>555</v>
      </c>
      <c r="Q5392" s="814"/>
      <c r="R5392" s="814"/>
      <c r="S5392" s="816" t="s">
        <v>8</v>
      </c>
      <c r="T5392" s="817"/>
      <c r="U5392" s="818"/>
      <c r="V5392" s="819"/>
      <c r="W5392" s="820"/>
    </row>
    <row r="5393" spans="2:31" s="256" customFormat="1" ht="17.100000000000001" customHeight="1" x14ac:dyDescent="0.15">
      <c r="B5393" s="865" t="s">
        <v>567</v>
      </c>
      <c r="C5393" s="866"/>
      <c r="D5393" s="821" t="s">
        <v>1109</v>
      </c>
      <c r="E5393" s="822"/>
      <c r="F5393" s="822"/>
      <c r="G5393" s="822"/>
      <c r="H5393" s="822"/>
      <c r="I5393" s="822"/>
      <c r="J5393" s="822"/>
      <c r="K5393" s="822"/>
      <c r="L5393" s="823"/>
      <c r="M5393" s="865" t="s">
        <v>567</v>
      </c>
      <c r="N5393" s="882"/>
      <c r="O5393" s="821" t="s">
        <v>1647</v>
      </c>
      <c r="P5393" s="822"/>
      <c r="Q5393" s="822"/>
      <c r="R5393" s="822"/>
      <c r="S5393" s="822"/>
      <c r="T5393" s="822"/>
      <c r="U5393" s="822"/>
      <c r="V5393" s="822"/>
      <c r="W5393" s="823"/>
    </row>
    <row r="5394" spans="2:31" ht="15" customHeight="1" x14ac:dyDescent="0.15">
      <c r="B5394" s="263"/>
      <c r="C5394" s="824" t="s">
        <v>568</v>
      </c>
      <c r="D5394" s="825"/>
      <c r="E5394" s="825"/>
      <c r="F5394" s="825"/>
      <c r="G5394" s="825"/>
      <c r="H5394" s="825"/>
      <c r="I5394" s="825"/>
      <c r="J5394" s="825"/>
      <c r="K5394" s="825"/>
      <c r="L5394" s="825"/>
      <c r="M5394" s="263"/>
      <c r="N5394" s="263" t="s">
        <v>569</v>
      </c>
      <c r="O5394" s="263"/>
      <c r="P5394" s="263"/>
      <c r="Q5394" s="263"/>
      <c r="R5394" s="263"/>
      <c r="S5394" s="263"/>
      <c r="T5394" s="263"/>
      <c r="U5394" s="263"/>
      <c r="V5394" s="263"/>
      <c r="W5394" s="263"/>
      <c r="AA5394" s="256"/>
      <c r="AB5394" s="256"/>
      <c r="AC5394" s="256"/>
      <c r="AD5394" s="256"/>
      <c r="AE5394" s="256"/>
    </row>
    <row r="5395" spans="2:31" ht="15" customHeight="1" x14ac:dyDescent="0.15">
      <c r="B5395" s="263"/>
      <c r="C5395" s="826"/>
      <c r="D5395" s="826"/>
      <c r="E5395" s="826"/>
      <c r="F5395" s="826"/>
      <c r="G5395" s="826"/>
      <c r="H5395" s="826"/>
      <c r="I5395" s="826"/>
      <c r="J5395" s="826"/>
      <c r="K5395" s="826"/>
      <c r="L5395" s="826"/>
      <c r="M5395" s="263"/>
      <c r="N5395" s="263" t="s">
        <v>570</v>
      </c>
      <c r="O5395" s="263"/>
      <c r="P5395" s="263"/>
      <c r="Q5395" s="263"/>
      <c r="R5395" s="263"/>
      <c r="S5395" s="263"/>
      <c r="T5395" s="263"/>
      <c r="U5395" s="263"/>
      <c r="V5395" s="263"/>
      <c r="W5395" s="263"/>
      <c r="AA5395" s="256"/>
      <c r="AB5395" s="256"/>
      <c r="AC5395" s="256"/>
      <c r="AD5395" s="256"/>
      <c r="AE5395" s="256"/>
    </row>
    <row r="5396" spans="2:31" ht="15" customHeight="1" x14ac:dyDescent="0.15">
      <c r="C5396" s="263" t="s">
        <v>571</v>
      </c>
      <c r="N5396" s="264" t="s">
        <v>517</v>
      </c>
      <c r="O5396" s="264"/>
      <c r="P5396" s="264"/>
      <c r="Q5396" s="264"/>
      <c r="R5396" s="264"/>
      <c r="S5396" s="264"/>
      <c r="T5396" s="264"/>
      <c r="U5396" s="264"/>
      <c r="V5396" s="264"/>
      <c r="AA5396" s="256"/>
      <c r="AB5396" s="256"/>
      <c r="AC5396" s="256"/>
      <c r="AD5396" s="256"/>
      <c r="AE5396" s="256"/>
    </row>
    <row r="5397" spans="2:31" ht="15" customHeight="1" x14ac:dyDescent="0.15">
      <c r="C5397" s="263" t="s">
        <v>573</v>
      </c>
      <c r="N5397" s="264" t="s">
        <v>572</v>
      </c>
      <c r="O5397" s="264"/>
      <c r="P5397" s="264"/>
      <c r="Q5397" s="264"/>
      <c r="R5397" s="264"/>
      <c r="S5397" s="264"/>
      <c r="T5397" s="264"/>
      <c r="U5397" s="264"/>
      <c r="V5397" s="264"/>
      <c r="AA5397" s="256"/>
      <c r="AB5397" s="256"/>
      <c r="AC5397" s="256"/>
      <c r="AD5397" s="256"/>
      <c r="AE5397" s="256"/>
    </row>
    <row r="5398" spans="2:31" x14ac:dyDescent="0.15">
      <c r="C5398" s="264" t="s">
        <v>542</v>
      </c>
      <c r="N5398" s="264" t="s">
        <v>450</v>
      </c>
      <c r="O5398" s="264"/>
      <c r="P5398" s="264"/>
      <c r="Q5398" s="264"/>
      <c r="R5398" s="264"/>
      <c r="S5398" s="264"/>
      <c r="T5398" s="264"/>
      <c r="U5398" s="264"/>
      <c r="V5398" s="264"/>
      <c r="AA5398" s="256"/>
      <c r="AB5398" s="256"/>
      <c r="AC5398" s="256"/>
      <c r="AD5398" s="256"/>
      <c r="AE5398" s="256"/>
    </row>
    <row r="5399" spans="2:31" x14ac:dyDescent="0.15">
      <c r="N5399" s="264"/>
      <c r="AA5399" s="256"/>
      <c r="AB5399" s="256"/>
      <c r="AC5399" s="256"/>
      <c r="AD5399" s="256"/>
      <c r="AE5399" s="256"/>
    </row>
    <row r="5400" spans="2:31" x14ac:dyDescent="0.15">
      <c r="N5400" s="264"/>
      <c r="AA5400" s="256"/>
      <c r="AB5400" s="256"/>
      <c r="AC5400" s="256"/>
      <c r="AD5400" s="256"/>
      <c r="AE5400" s="256"/>
    </row>
    <row r="5401" spans="2:31" ht="9" customHeight="1" x14ac:dyDescent="0.15">
      <c r="AA5401" s="256"/>
      <c r="AB5401" s="256"/>
      <c r="AC5401" s="256"/>
      <c r="AD5401" s="256"/>
      <c r="AE5401" s="256"/>
    </row>
    <row r="5402" spans="2:31" s="256" customFormat="1" ht="22.5" customHeight="1" x14ac:dyDescent="0.15">
      <c r="B5402" s="867" t="s">
        <v>563</v>
      </c>
      <c r="C5402" s="867"/>
      <c r="D5402" s="867"/>
      <c r="E5402" s="867"/>
      <c r="F5402" s="867"/>
      <c r="G5402" s="867"/>
      <c r="H5402" s="867"/>
      <c r="I5402" s="867"/>
      <c r="J5402" s="867"/>
      <c r="K5402" s="867"/>
      <c r="L5402" s="867"/>
      <c r="M5402" s="867"/>
      <c r="N5402" s="867"/>
      <c r="O5402" s="867"/>
      <c r="P5402" s="867"/>
      <c r="Q5402" s="867"/>
      <c r="R5402" s="867"/>
      <c r="S5402" s="867"/>
      <c r="T5402" s="867"/>
      <c r="U5402" s="867"/>
      <c r="V5402" s="867"/>
      <c r="W5402" s="867"/>
      <c r="Y5402" s="242" t="s">
        <v>551</v>
      </c>
    </row>
    <row r="5403" spans="2:31" s="256" customFormat="1" ht="20.100000000000001" customHeight="1" x14ac:dyDescent="0.15">
      <c r="B5403" s="258" t="s">
        <v>27</v>
      </c>
      <c r="C5403" s="258"/>
      <c r="D5403" s="868" t="str">
        <f>D5358</f>
        <v>ミネトンネル</v>
      </c>
      <c r="E5403" s="868"/>
      <c r="F5403" s="868"/>
      <c r="G5403" s="868"/>
      <c r="H5403" s="869" t="s">
        <v>28</v>
      </c>
      <c r="I5403" s="869"/>
      <c r="J5403" s="870" t="str">
        <f>J5358</f>
        <v>一般国道　316号</v>
      </c>
      <c r="K5403" s="870"/>
      <c r="L5403" s="870"/>
      <c r="M5403" s="871" t="s">
        <v>255</v>
      </c>
      <c r="N5403" s="871"/>
      <c r="O5403" s="871"/>
      <c r="P5403" s="872" t="str">
        <f>P5358</f>
        <v>株式会社ニュージェック</v>
      </c>
      <c r="Q5403" s="872"/>
      <c r="R5403" s="872"/>
      <c r="S5403" s="562" t="s">
        <v>220</v>
      </c>
      <c r="T5403" s="564"/>
      <c r="U5403" s="873">
        <f>U5358</f>
        <v>44294</v>
      </c>
      <c r="V5403" s="874"/>
      <c r="W5403" s="875"/>
      <c r="Y5403" s="242" t="s">
        <v>554</v>
      </c>
    </row>
    <row r="5404" spans="2:31" s="256" customFormat="1" ht="20.100000000000001" customHeight="1" x14ac:dyDescent="0.15">
      <c r="B5404" s="259" t="s">
        <v>0</v>
      </c>
      <c r="C5404" s="259"/>
      <c r="D5404" s="879" t="str">
        <f>D5359</f>
        <v>美祢トンネル</v>
      </c>
      <c r="E5404" s="879"/>
      <c r="F5404" s="879"/>
      <c r="G5404" s="879"/>
      <c r="H5404" s="541" t="s">
        <v>1</v>
      </c>
      <c r="I5404" s="541"/>
      <c r="J5404" s="870" t="str">
        <f>J5359</f>
        <v>宇部土木建築事務所</v>
      </c>
      <c r="K5404" s="870"/>
      <c r="L5404" s="870"/>
      <c r="M5404" s="871" t="s">
        <v>256</v>
      </c>
      <c r="N5404" s="871"/>
      <c r="O5404" s="871"/>
      <c r="P5404" s="872" t="str">
        <f>P5359</f>
        <v>石村　勝伸</v>
      </c>
      <c r="Q5404" s="872"/>
      <c r="R5404" s="872"/>
      <c r="S5404" s="705"/>
      <c r="T5404" s="706"/>
      <c r="U5404" s="876"/>
      <c r="V5404" s="877"/>
      <c r="W5404" s="878"/>
      <c r="Y5404" s="242" t="s">
        <v>54</v>
      </c>
    </row>
    <row r="5405" spans="2:31" s="256" customFormat="1" ht="20.100000000000001" customHeight="1" x14ac:dyDescent="0.15">
      <c r="B5405" s="861" t="s">
        <v>564</v>
      </c>
      <c r="C5405" s="839" t="s">
        <v>565</v>
      </c>
      <c r="D5405" s="842" t="s">
        <v>599</v>
      </c>
      <c r="E5405" s="843"/>
      <c r="F5405" s="846"/>
      <c r="G5405" s="847"/>
      <c r="H5405" s="847"/>
      <c r="I5405" s="847"/>
      <c r="J5405" s="847"/>
      <c r="K5405" s="847"/>
      <c r="L5405" s="848"/>
      <c r="M5405" s="861" t="s">
        <v>564</v>
      </c>
      <c r="N5405" s="839" t="s">
        <v>565</v>
      </c>
      <c r="O5405" s="842" t="s">
        <v>599</v>
      </c>
      <c r="P5405" s="843"/>
      <c r="Q5405" s="846"/>
      <c r="R5405" s="847"/>
      <c r="S5405" s="847"/>
      <c r="T5405" s="847"/>
      <c r="U5405" s="847"/>
      <c r="V5405" s="847"/>
      <c r="W5405" s="848"/>
      <c r="Y5405" s="242" t="s">
        <v>55</v>
      </c>
    </row>
    <row r="5406" spans="2:31" s="256" customFormat="1" ht="20.100000000000001" customHeight="1" x14ac:dyDescent="0.15">
      <c r="B5406" s="859"/>
      <c r="C5406" s="830"/>
      <c r="D5406" s="844"/>
      <c r="E5406" s="845"/>
      <c r="F5406" s="849"/>
      <c r="G5406" s="850"/>
      <c r="H5406" s="850"/>
      <c r="I5406" s="850"/>
      <c r="J5406" s="850"/>
      <c r="K5406" s="850"/>
      <c r="L5406" s="851"/>
      <c r="M5406" s="859"/>
      <c r="N5406" s="830"/>
      <c r="O5406" s="844"/>
      <c r="P5406" s="845"/>
      <c r="Q5406" s="849"/>
      <c r="R5406" s="850"/>
      <c r="S5406" s="850"/>
      <c r="T5406" s="850"/>
      <c r="U5406" s="850"/>
      <c r="V5406" s="850"/>
      <c r="W5406" s="851"/>
    </row>
    <row r="5407" spans="2:31" s="256" customFormat="1" ht="20.100000000000001" customHeight="1" x14ac:dyDescent="0.15">
      <c r="B5407" s="859"/>
      <c r="C5407" s="839" t="s">
        <v>2</v>
      </c>
      <c r="D5407" s="842">
        <v>6</v>
      </c>
      <c r="E5407" s="843"/>
      <c r="F5407" s="849"/>
      <c r="G5407" s="850"/>
      <c r="H5407" s="850"/>
      <c r="I5407" s="850"/>
      <c r="J5407" s="850"/>
      <c r="K5407" s="850"/>
      <c r="L5407" s="851"/>
      <c r="M5407" s="859"/>
      <c r="N5407" s="839" t="s">
        <v>2</v>
      </c>
      <c r="O5407" s="842">
        <v>7</v>
      </c>
      <c r="P5407" s="843"/>
      <c r="Q5407" s="849"/>
      <c r="R5407" s="850"/>
      <c r="S5407" s="850"/>
      <c r="T5407" s="850"/>
      <c r="U5407" s="850"/>
      <c r="V5407" s="850"/>
      <c r="W5407" s="851"/>
    </row>
    <row r="5408" spans="2:31" s="256" customFormat="1" ht="20.100000000000001" customHeight="1" x14ac:dyDescent="0.15">
      <c r="B5408" s="860"/>
      <c r="C5408" s="830"/>
      <c r="D5408" s="844"/>
      <c r="E5408" s="845"/>
      <c r="F5408" s="849"/>
      <c r="G5408" s="850"/>
      <c r="H5408" s="850"/>
      <c r="I5408" s="850"/>
      <c r="J5408" s="850"/>
      <c r="K5408" s="850"/>
      <c r="L5408" s="851"/>
      <c r="M5408" s="860"/>
      <c r="N5408" s="830"/>
      <c r="O5408" s="844"/>
      <c r="P5408" s="845"/>
      <c r="Q5408" s="849"/>
      <c r="R5408" s="850"/>
      <c r="S5408" s="850"/>
      <c r="T5408" s="850"/>
      <c r="U5408" s="850"/>
      <c r="V5408" s="850"/>
      <c r="W5408" s="851"/>
    </row>
    <row r="5409" spans="2:31" s="256" customFormat="1" ht="17.100000000000001" customHeight="1" x14ac:dyDescent="0.15">
      <c r="B5409" s="574" t="s">
        <v>566</v>
      </c>
      <c r="C5409" s="574" t="s">
        <v>3</v>
      </c>
      <c r="D5409" s="842" t="s">
        <v>331</v>
      </c>
      <c r="E5409" s="843"/>
      <c r="F5409" s="849"/>
      <c r="G5409" s="850"/>
      <c r="H5409" s="850"/>
      <c r="I5409" s="850"/>
      <c r="J5409" s="850"/>
      <c r="K5409" s="850"/>
      <c r="L5409" s="851"/>
      <c r="M5409" s="574" t="s">
        <v>566</v>
      </c>
      <c r="N5409" s="574" t="s">
        <v>3</v>
      </c>
      <c r="O5409" s="842" t="s">
        <v>534</v>
      </c>
      <c r="P5409" s="843"/>
      <c r="Q5409" s="849"/>
      <c r="R5409" s="850"/>
      <c r="S5409" s="850"/>
      <c r="T5409" s="850"/>
      <c r="U5409" s="850"/>
      <c r="V5409" s="850"/>
      <c r="W5409" s="851"/>
      <c r="AA5409" s="257"/>
      <c r="AB5409" s="257"/>
      <c r="AC5409" s="257"/>
      <c r="AD5409" s="257"/>
      <c r="AE5409" s="257"/>
    </row>
    <row r="5410" spans="2:31" s="256" customFormat="1" ht="17.100000000000001" customHeight="1" x14ac:dyDescent="0.15">
      <c r="B5410" s="574"/>
      <c r="C5410" s="574"/>
      <c r="D5410" s="844"/>
      <c r="E5410" s="845"/>
      <c r="F5410" s="849"/>
      <c r="G5410" s="850"/>
      <c r="H5410" s="850"/>
      <c r="I5410" s="850"/>
      <c r="J5410" s="850"/>
      <c r="K5410" s="850"/>
      <c r="L5410" s="851"/>
      <c r="M5410" s="574"/>
      <c r="N5410" s="574"/>
      <c r="O5410" s="844"/>
      <c r="P5410" s="845"/>
      <c r="Q5410" s="849"/>
      <c r="R5410" s="850"/>
      <c r="S5410" s="850"/>
      <c r="T5410" s="850"/>
      <c r="U5410" s="850"/>
      <c r="V5410" s="850"/>
      <c r="W5410" s="851"/>
      <c r="AA5410" s="257"/>
      <c r="AB5410" s="257"/>
      <c r="AC5410" s="257"/>
      <c r="AD5410" s="257"/>
      <c r="AE5410" s="257"/>
    </row>
    <row r="5411" spans="2:31" s="256" customFormat="1" ht="17.100000000000001" customHeight="1" x14ac:dyDescent="0.15">
      <c r="B5411" s="574"/>
      <c r="C5411" s="574" t="s">
        <v>4</v>
      </c>
      <c r="D5411" s="842" t="s">
        <v>355</v>
      </c>
      <c r="E5411" s="843"/>
      <c r="F5411" s="849"/>
      <c r="G5411" s="850"/>
      <c r="H5411" s="850"/>
      <c r="I5411" s="850"/>
      <c r="J5411" s="850"/>
      <c r="K5411" s="850"/>
      <c r="L5411" s="851"/>
      <c r="M5411" s="574"/>
      <c r="N5411" s="574" t="s">
        <v>4</v>
      </c>
      <c r="O5411" s="842" t="s">
        <v>495</v>
      </c>
      <c r="P5411" s="843"/>
      <c r="Q5411" s="849"/>
      <c r="R5411" s="850"/>
      <c r="S5411" s="850"/>
      <c r="T5411" s="850"/>
      <c r="U5411" s="850"/>
      <c r="V5411" s="850"/>
      <c r="W5411" s="851"/>
      <c r="AA5411" s="257"/>
      <c r="AB5411" s="257"/>
      <c r="AC5411" s="257"/>
      <c r="AD5411" s="257"/>
      <c r="AE5411" s="257"/>
    </row>
    <row r="5412" spans="2:31" s="256" customFormat="1" ht="17.100000000000001" customHeight="1" x14ac:dyDescent="0.15">
      <c r="B5412" s="574"/>
      <c r="C5412" s="574"/>
      <c r="D5412" s="844"/>
      <c r="E5412" s="845"/>
      <c r="F5412" s="849"/>
      <c r="G5412" s="850"/>
      <c r="H5412" s="850"/>
      <c r="I5412" s="850"/>
      <c r="J5412" s="850"/>
      <c r="K5412" s="850"/>
      <c r="L5412" s="851"/>
      <c r="M5412" s="574"/>
      <c r="N5412" s="574"/>
      <c r="O5412" s="844"/>
      <c r="P5412" s="845"/>
      <c r="Q5412" s="849"/>
      <c r="R5412" s="850"/>
      <c r="S5412" s="850"/>
      <c r="T5412" s="850"/>
      <c r="U5412" s="850"/>
      <c r="V5412" s="850"/>
      <c r="W5412" s="851"/>
      <c r="AA5412" s="257"/>
      <c r="AB5412" s="257"/>
      <c r="AC5412" s="257"/>
      <c r="AD5412" s="257"/>
      <c r="AE5412" s="257"/>
    </row>
    <row r="5413" spans="2:31" s="256" customFormat="1" ht="17.100000000000001" customHeight="1" x14ac:dyDescent="0.15">
      <c r="B5413" s="522" t="s">
        <v>5</v>
      </c>
      <c r="C5413" s="524"/>
      <c r="D5413" s="827" t="s">
        <v>332</v>
      </c>
      <c r="E5413" s="828"/>
      <c r="F5413" s="849"/>
      <c r="G5413" s="850"/>
      <c r="H5413" s="850"/>
      <c r="I5413" s="850"/>
      <c r="J5413" s="850"/>
      <c r="K5413" s="850"/>
      <c r="L5413" s="851"/>
      <c r="M5413" s="522" t="s">
        <v>5</v>
      </c>
      <c r="N5413" s="524"/>
      <c r="O5413" s="827" t="s">
        <v>332</v>
      </c>
      <c r="P5413" s="828"/>
      <c r="Q5413" s="849"/>
      <c r="R5413" s="850"/>
      <c r="S5413" s="850"/>
      <c r="T5413" s="850"/>
      <c r="U5413" s="850"/>
      <c r="V5413" s="850"/>
      <c r="W5413" s="851"/>
      <c r="AA5413" s="257"/>
      <c r="AB5413" s="257"/>
      <c r="AC5413" s="257"/>
      <c r="AD5413" s="257"/>
      <c r="AE5413" s="257"/>
    </row>
    <row r="5414" spans="2:31" s="256" customFormat="1" ht="17.100000000000001" customHeight="1" x14ac:dyDescent="0.15">
      <c r="B5414" s="522" t="s">
        <v>6</v>
      </c>
      <c r="C5414" s="524"/>
      <c r="D5414" s="844" t="s">
        <v>532</v>
      </c>
      <c r="E5414" s="845"/>
      <c r="F5414" s="849"/>
      <c r="G5414" s="850"/>
      <c r="H5414" s="850"/>
      <c r="I5414" s="850"/>
      <c r="J5414" s="850"/>
      <c r="K5414" s="850"/>
      <c r="L5414" s="851"/>
      <c r="M5414" s="522" t="s">
        <v>6</v>
      </c>
      <c r="N5414" s="524"/>
      <c r="O5414" s="844" t="s">
        <v>336</v>
      </c>
      <c r="P5414" s="845"/>
      <c r="Q5414" s="849"/>
      <c r="R5414" s="850"/>
      <c r="S5414" s="850"/>
      <c r="T5414" s="850"/>
      <c r="U5414" s="850"/>
      <c r="V5414" s="850"/>
      <c r="W5414" s="851"/>
    </row>
    <row r="5415" spans="2:31" s="256" customFormat="1" ht="17.100000000000001" customHeight="1" x14ac:dyDescent="0.15">
      <c r="B5415" s="562" t="s">
        <v>29</v>
      </c>
      <c r="C5415" s="831" t="s">
        <v>267</v>
      </c>
      <c r="D5415" s="832"/>
      <c r="E5415" s="260"/>
      <c r="F5415" s="849"/>
      <c r="G5415" s="850"/>
      <c r="H5415" s="850"/>
      <c r="I5415" s="850"/>
      <c r="J5415" s="850"/>
      <c r="K5415" s="850"/>
      <c r="L5415" s="851"/>
      <c r="M5415" s="562" t="s">
        <v>29</v>
      </c>
      <c r="N5415" s="831" t="s">
        <v>267</v>
      </c>
      <c r="O5415" s="832"/>
      <c r="P5415" s="260"/>
      <c r="Q5415" s="849"/>
      <c r="R5415" s="850"/>
      <c r="S5415" s="850"/>
      <c r="T5415" s="850"/>
      <c r="U5415" s="850"/>
      <c r="V5415" s="850"/>
      <c r="W5415" s="851"/>
    </row>
    <row r="5416" spans="2:31" s="256" customFormat="1" ht="17.100000000000001" customHeight="1" x14ac:dyDescent="0.15">
      <c r="B5416" s="565"/>
      <c r="C5416" s="831" t="s">
        <v>268</v>
      </c>
      <c r="D5416" s="832"/>
      <c r="E5416" s="261" t="s">
        <v>551</v>
      </c>
      <c r="F5416" s="852"/>
      <c r="G5416" s="853"/>
      <c r="H5416" s="853"/>
      <c r="I5416" s="853"/>
      <c r="J5416" s="853"/>
      <c r="K5416" s="853"/>
      <c r="L5416" s="854"/>
      <c r="M5416" s="565"/>
      <c r="N5416" s="831" t="s">
        <v>268</v>
      </c>
      <c r="O5416" s="832"/>
      <c r="P5416" s="261" t="s">
        <v>551</v>
      </c>
      <c r="Q5416" s="852"/>
      <c r="R5416" s="853"/>
      <c r="S5416" s="853"/>
      <c r="T5416" s="853"/>
      <c r="U5416" s="853"/>
      <c r="V5416" s="853"/>
      <c r="W5416" s="854"/>
    </row>
    <row r="5417" spans="2:31" s="256" customFormat="1" ht="17.100000000000001" customHeight="1" x14ac:dyDescent="0.15">
      <c r="B5417" s="522" t="s">
        <v>7</v>
      </c>
      <c r="C5417" s="523"/>
      <c r="D5417" s="524"/>
      <c r="E5417" s="833" t="s">
        <v>1639</v>
      </c>
      <c r="F5417" s="857"/>
      <c r="G5417" s="857"/>
      <c r="H5417" s="857"/>
      <c r="I5417" s="857"/>
      <c r="J5417" s="857"/>
      <c r="K5417" s="857"/>
      <c r="L5417" s="858"/>
      <c r="M5417" s="522" t="s">
        <v>7</v>
      </c>
      <c r="N5417" s="523"/>
      <c r="O5417" s="524"/>
      <c r="P5417" s="833" t="s">
        <v>1641</v>
      </c>
      <c r="Q5417" s="857"/>
      <c r="R5417" s="857"/>
      <c r="S5417" s="857"/>
      <c r="T5417" s="857"/>
      <c r="U5417" s="857"/>
      <c r="V5417" s="857"/>
      <c r="W5417" s="858"/>
    </row>
    <row r="5418" spans="2:31" s="256" customFormat="1" ht="17.100000000000001" customHeight="1" x14ac:dyDescent="0.15">
      <c r="B5418" s="522" t="s">
        <v>46</v>
      </c>
      <c r="C5418" s="523"/>
      <c r="D5418" s="524"/>
      <c r="E5418" s="813" t="s">
        <v>1640</v>
      </c>
      <c r="F5418" s="814"/>
      <c r="G5418" s="814"/>
      <c r="H5418" s="855"/>
      <c r="I5418" s="855"/>
      <c r="J5418" s="855"/>
      <c r="K5418" s="855"/>
      <c r="L5418" s="856"/>
      <c r="M5418" s="522" t="s">
        <v>46</v>
      </c>
      <c r="N5418" s="523"/>
      <c r="O5418" s="524"/>
      <c r="P5418" s="833" t="s">
        <v>1641</v>
      </c>
      <c r="Q5418" s="857"/>
      <c r="R5418" s="857"/>
      <c r="S5418" s="857"/>
      <c r="T5418" s="857"/>
      <c r="U5418" s="857"/>
      <c r="V5418" s="857"/>
      <c r="W5418" s="858"/>
    </row>
    <row r="5419" spans="2:31" s="256" customFormat="1" ht="17.100000000000001" customHeight="1" x14ac:dyDescent="0.15">
      <c r="B5419" s="522" t="s">
        <v>270</v>
      </c>
      <c r="C5419" s="523"/>
      <c r="D5419" s="524"/>
      <c r="E5419" s="813" t="s">
        <v>516</v>
      </c>
      <c r="F5419" s="814"/>
      <c r="G5419" s="814"/>
      <c r="H5419" s="855"/>
      <c r="I5419" s="855"/>
      <c r="J5419" s="855"/>
      <c r="K5419" s="855"/>
      <c r="L5419" s="856"/>
      <c r="M5419" s="522" t="s">
        <v>270</v>
      </c>
      <c r="N5419" s="523"/>
      <c r="O5419" s="524"/>
      <c r="P5419" s="813" t="s">
        <v>516</v>
      </c>
      <c r="Q5419" s="814"/>
      <c r="R5419" s="814"/>
      <c r="S5419" s="855"/>
      <c r="T5419" s="855"/>
      <c r="U5419" s="855"/>
      <c r="V5419" s="855"/>
      <c r="W5419" s="856"/>
    </row>
    <row r="5420" spans="2:31" s="256" customFormat="1" ht="17.100000000000001" customHeight="1" x14ac:dyDescent="0.15">
      <c r="B5420" s="522" t="s">
        <v>289</v>
      </c>
      <c r="C5420" s="523"/>
      <c r="D5420" s="524"/>
      <c r="E5420" s="813" t="s">
        <v>555</v>
      </c>
      <c r="F5420" s="814"/>
      <c r="G5420" s="814"/>
      <c r="H5420" s="816" t="s">
        <v>8</v>
      </c>
      <c r="I5420" s="817"/>
      <c r="J5420" s="818"/>
      <c r="K5420" s="819"/>
      <c r="L5420" s="820"/>
      <c r="M5420" s="522" t="s">
        <v>289</v>
      </c>
      <c r="N5420" s="523"/>
      <c r="O5420" s="524"/>
      <c r="P5420" s="813" t="s">
        <v>555</v>
      </c>
      <c r="Q5420" s="814"/>
      <c r="R5420" s="814"/>
      <c r="S5420" s="816" t="s">
        <v>8</v>
      </c>
      <c r="T5420" s="817"/>
      <c r="U5420" s="818"/>
      <c r="V5420" s="819"/>
      <c r="W5420" s="820"/>
    </row>
    <row r="5421" spans="2:31" s="256" customFormat="1" ht="17.100000000000001" customHeight="1" x14ac:dyDescent="0.15">
      <c r="B5421" s="565" t="s">
        <v>567</v>
      </c>
      <c r="C5421" s="566"/>
      <c r="D5421" s="836" t="s">
        <v>1776</v>
      </c>
      <c r="E5421" s="837"/>
      <c r="F5421" s="837"/>
      <c r="G5421" s="837"/>
      <c r="H5421" s="837"/>
      <c r="I5421" s="837"/>
      <c r="J5421" s="837"/>
      <c r="K5421" s="837"/>
      <c r="L5421" s="838"/>
      <c r="M5421" s="865" t="s">
        <v>567</v>
      </c>
      <c r="N5421" s="882"/>
      <c r="O5421" s="836" t="s">
        <v>1097</v>
      </c>
      <c r="P5421" s="837"/>
      <c r="Q5421" s="837"/>
      <c r="R5421" s="837"/>
      <c r="S5421" s="837"/>
      <c r="T5421" s="837"/>
      <c r="U5421" s="837"/>
      <c r="V5421" s="837"/>
      <c r="W5421" s="838"/>
    </row>
    <row r="5422" spans="2:31" s="256" customFormat="1" ht="20.100000000000001" customHeight="1" x14ac:dyDescent="0.15">
      <c r="B5422" s="861" t="s">
        <v>564</v>
      </c>
      <c r="C5422" s="839" t="s">
        <v>565</v>
      </c>
      <c r="D5422" s="842" t="s">
        <v>599</v>
      </c>
      <c r="E5422" s="843"/>
      <c r="F5422" s="846"/>
      <c r="G5422" s="847"/>
      <c r="H5422" s="847"/>
      <c r="I5422" s="847"/>
      <c r="J5422" s="847"/>
      <c r="K5422" s="847"/>
      <c r="L5422" s="848"/>
      <c r="M5422" s="861" t="s">
        <v>564</v>
      </c>
      <c r="N5422" s="839" t="s">
        <v>565</v>
      </c>
      <c r="O5422" s="842" t="s">
        <v>599</v>
      </c>
      <c r="P5422" s="843"/>
      <c r="Q5422" s="846"/>
      <c r="R5422" s="847"/>
      <c r="S5422" s="847"/>
      <c r="T5422" s="847"/>
      <c r="U5422" s="847"/>
      <c r="V5422" s="847"/>
      <c r="W5422" s="848"/>
    </row>
    <row r="5423" spans="2:31" s="256" customFormat="1" ht="20.100000000000001" customHeight="1" x14ac:dyDescent="0.15">
      <c r="B5423" s="859"/>
      <c r="C5423" s="830"/>
      <c r="D5423" s="844"/>
      <c r="E5423" s="845"/>
      <c r="F5423" s="849"/>
      <c r="G5423" s="850"/>
      <c r="H5423" s="850"/>
      <c r="I5423" s="850"/>
      <c r="J5423" s="850"/>
      <c r="K5423" s="850"/>
      <c r="L5423" s="851"/>
      <c r="M5423" s="859"/>
      <c r="N5423" s="830"/>
      <c r="O5423" s="844"/>
      <c r="P5423" s="845"/>
      <c r="Q5423" s="849"/>
      <c r="R5423" s="850"/>
      <c r="S5423" s="850"/>
      <c r="T5423" s="850"/>
      <c r="U5423" s="850"/>
      <c r="V5423" s="850"/>
      <c r="W5423" s="851"/>
    </row>
    <row r="5424" spans="2:31" s="256" customFormat="1" ht="20.100000000000001" customHeight="1" x14ac:dyDescent="0.15">
      <c r="B5424" s="859"/>
      <c r="C5424" s="839" t="s">
        <v>2</v>
      </c>
      <c r="D5424" s="842">
        <v>8</v>
      </c>
      <c r="E5424" s="843"/>
      <c r="F5424" s="849"/>
      <c r="G5424" s="850"/>
      <c r="H5424" s="850"/>
      <c r="I5424" s="850"/>
      <c r="J5424" s="850"/>
      <c r="K5424" s="850"/>
      <c r="L5424" s="851"/>
      <c r="M5424" s="859"/>
      <c r="N5424" s="839" t="s">
        <v>2</v>
      </c>
      <c r="O5424" s="842">
        <v>9</v>
      </c>
      <c r="P5424" s="843"/>
      <c r="Q5424" s="849"/>
      <c r="R5424" s="850"/>
      <c r="S5424" s="850"/>
      <c r="T5424" s="850"/>
      <c r="U5424" s="850"/>
      <c r="V5424" s="850"/>
      <c r="W5424" s="851"/>
    </row>
    <row r="5425" spans="2:31" s="256" customFormat="1" ht="20.100000000000001" customHeight="1" x14ac:dyDescent="0.15">
      <c r="B5425" s="860"/>
      <c r="C5425" s="830"/>
      <c r="D5425" s="844"/>
      <c r="E5425" s="845"/>
      <c r="F5425" s="849"/>
      <c r="G5425" s="850"/>
      <c r="H5425" s="850"/>
      <c r="I5425" s="850"/>
      <c r="J5425" s="850"/>
      <c r="K5425" s="850"/>
      <c r="L5425" s="851"/>
      <c r="M5425" s="860"/>
      <c r="N5425" s="830"/>
      <c r="O5425" s="844"/>
      <c r="P5425" s="845"/>
      <c r="Q5425" s="849"/>
      <c r="R5425" s="850"/>
      <c r="S5425" s="850"/>
      <c r="T5425" s="850"/>
      <c r="U5425" s="850"/>
      <c r="V5425" s="850"/>
      <c r="W5425" s="851"/>
    </row>
    <row r="5426" spans="2:31" s="256" customFormat="1" ht="17.100000000000001" customHeight="1" x14ac:dyDescent="0.15">
      <c r="B5426" s="574" t="s">
        <v>566</v>
      </c>
      <c r="C5426" s="574" t="s">
        <v>3</v>
      </c>
      <c r="D5426" s="842" t="s">
        <v>534</v>
      </c>
      <c r="E5426" s="843"/>
      <c r="F5426" s="849"/>
      <c r="G5426" s="850"/>
      <c r="H5426" s="850"/>
      <c r="I5426" s="850"/>
      <c r="J5426" s="850"/>
      <c r="K5426" s="850"/>
      <c r="L5426" s="851"/>
      <c r="M5426" s="574" t="s">
        <v>566</v>
      </c>
      <c r="N5426" s="574" t="s">
        <v>3</v>
      </c>
      <c r="O5426" s="842" t="s">
        <v>534</v>
      </c>
      <c r="P5426" s="843"/>
      <c r="Q5426" s="849"/>
      <c r="R5426" s="850"/>
      <c r="S5426" s="850"/>
      <c r="T5426" s="850"/>
      <c r="U5426" s="850"/>
      <c r="V5426" s="850"/>
      <c r="W5426" s="851"/>
    </row>
    <row r="5427" spans="2:31" s="256" customFormat="1" ht="17.100000000000001" customHeight="1" x14ac:dyDescent="0.15">
      <c r="B5427" s="574"/>
      <c r="C5427" s="574"/>
      <c r="D5427" s="844"/>
      <c r="E5427" s="845"/>
      <c r="F5427" s="849"/>
      <c r="G5427" s="850"/>
      <c r="H5427" s="850"/>
      <c r="I5427" s="850"/>
      <c r="J5427" s="850"/>
      <c r="K5427" s="850"/>
      <c r="L5427" s="851"/>
      <c r="M5427" s="574"/>
      <c r="N5427" s="574"/>
      <c r="O5427" s="844"/>
      <c r="P5427" s="845"/>
      <c r="Q5427" s="849"/>
      <c r="R5427" s="850"/>
      <c r="S5427" s="850"/>
      <c r="T5427" s="850"/>
      <c r="U5427" s="850"/>
      <c r="V5427" s="850"/>
      <c r="W5427" s="851"/>
    </row>
    <row r="5428" spans="2:31" s="256" customFormat="1" ht="17.100000000000001" customHeight="1" x14ac:dyDescent="0.15">
      <c r="B5428" s="574"/>
      <c r="C5428" s="574" t="s">
        <v>4</v>
      </c>
      <c r="D5428" s="842" t="s">
        <v>495</v>
      </c>
      <c r="E5428" s="843"/>
      <c r="F5428" s="849"/>
      <c r="G5428" s="850"/>
      <c r="H5428" s="850"/>
      <c r="I5428" s="850"/>
      <c r="J5428" s="850"/>
      <c r="K5428" s="850"/>
      <c r="L5428" s="851"/>
      <c r="M5428" s="574"/>
      <c r="N5428" s="574" t="s">
        <v>4</v>
      </c>
      <c r="O5428" s="842" t="s">
        <v>495</v>
      </c>
      <c r="P5428" s="843"/>
      <c r="Q5428" s="849"/>
      <c r="R5428" s="850"/>
      <c r="S5428" s="850"/>
      <c r="T5428" s="850"/>
      <c r="U5428" s="850"/>
      <c r="V5428" s="850"/>
      <c r="W5428" s="851"/>
    </row>
    <row r="5429" spans="2:31" s="256" customFormat="1" ht="17.100000000000001" customHeight="1" x14ac:dyDescent="0.15">
      <c r="B5429" s="574"/>
      <c r="C5429" s="574"/>
      <c r="D5429" s="844"/>
      <c r="E5429" s="845"/>
      <c r="F5429" s="849"/>
      <c r="G5429" s="850"/>
      <c r="H5429" s="850"/>
      <c r="I5429" s="850"/>
      <c r="J5429" s="850"/>
      <c r="K5429" s="850"/>
      <c r="L5429" s="851"/>
      <c r="M5429" s="574"/>
      <c r="N5429" s="574"/>
      <c r="O5429" s="844"/>
      <c r="P5429" s="845"/>
      <c r="Q5429" s="849"/>
      <c r="R5429" s="850"/>
      <c r="S5429" s="850"/>
      <c r="T5429" s="850"/>
      <c r="U5429" s="850"/>
      <c r="V5429" s="850"/>
      <c r="W5429" s="851"/>
    </row>
    <row r="5430" spans="2:31" s="256" customFormat="1" ht="17.100000000000001" customHeight="1" x14ac:dyDescent="0.15">
      <c r="B5430" s="522" t="s">
        <v>5</v>
      </c>
      <c r="C5430" s="524"/>
      <c r="D5430" s="827" t="s">
        <v>332</v>
      </c>
      <c r="E5430" s="828"/>
      <c r="F5430" s="849"/>
      <c r="G5430" s="850"/>
      <c r="H5430" s="850"/>
      <c r="I5430" s="850"/>
      <c r="J5430" s="850"/>
      <c r="K5430" s="850"/>
      <c r="L5430" s="851"/>
      <c r="M5430" s="522" t="s">
        <v>5</v>
      </c>
      <c r="N5430" s="524"/>
      <c r="O5430" s="827" t="s">
        <v>332</v>
      </c>
      <c r="P5430" s="828"/>
      <c r="Q5430" s="849"/>
      <c r="R5430" s="850"/>
      <c r="S5430" s="850"/>
      <c r="T5430" s="850"/>
      <c r="U5430" s="850"/>
      <c r="V5430" s="850"/>
      <c r="W5430" s="851"/>
    </row>
    <row r="5431" spans="2:31" s="256" customFormat="1" ht="17.100000000000001" customHeight="1" x14ac:dyDescent="0.15">
      <c r="B5431" s="522" t="s">
        <v>6</v>
      </c>
      <c r="C5431" s="524"/>
      <c r="D5431" s="844" t="s">
        <v>532</v>
      </c>
      <c r="E5431" s="845"/>
      <c r="F5431" s="849"/>
      <c r="G5431" s="850"/>
      <c r="H5431" s="850"/>
      <c r="I5431" s="850"/>
      <c r="J5431" s="850"/>
      <c r="K5431" s="850"/>
      <c r="L5431" s="851"/>
      <c r="M5431" s="522" t="s">
        <v>6</v>
      </c>
      <c r="N5431" s="524"/>
      <c r="O5431" s="880" t="s">
        <v>338</v>
      </c>
      <c r="P5431" s="881"/>
      <c r="Q5431" s="849"/>
      <c r="R5431" s="850"/>
      <c r="S5431" s="850"/>
      <c r="T5431" s="850"/>
      <c r="U5431" s="850"/>
      <c r="V5431" s="850"/>
      <c r="W5431" s="851"/>
    </row>
    <row r="5432" spans="2:31" s="256" customFormat="1" ht="17.100000000000001" customHeight="1" x14ac:dyDescent="0.15">
      <c r="B5432" s="562" t="s">
        <v>29</v>
      </c>
      <c r="C5432" s="831" t="s">
        <v>267</v>
      </c>
      <c r="D5432" s="832"/>
      <c r="E5432" s="260"/>
      <c r="F5432" s="849"/>
      <c r="G5432" s="850"/>
      <c r="H5432" s="850"/>
      <c r="I5432" s="850"/>
      <c r="J5432" s="850"/>
      <c r="K5432" s="850"/>
      <c r="L5432" s="851"/>
      <c r="M5432" s="562" t="s">
        <v>29</v>
      </c>
      <c r="N5432" s="831" t="s">
        <v>267</v>
      </c>
      <c r="O5432" s="832"/>
      <c r="P5432" s="260"/>
      <c r="Q5432" s="849"/>
      <c r="R5432" s="850"/>
      <c r="S5432" s="850"/>
      <c r="T5432" s="850"/>
      <c r="U5432" s="850"/>
      <c r="V5432" s="850"/>
      <c r="W5432" s="851"/>
    </row>
    <row r="5433" spans="2:31" s="256" customFormat="1" ht="17.100000000000001" customHeight="1" x14ac:dyDescent="0.15">
      <c r="B5433" s="565"/>
      <c r="C5433" s="831" t="s">
        <v>268</v>
      </c>
      <c r="D5433" s="832"/>
      <c r="E5433" s="261" t="s">
        <v>551</v>
      </c>
      <c r="F5433" s="852"/>
      <c r="G5433" s="853"/>
      <c r="H5433" s="853"/>
      <c r="I5433" s="853"/>
      <c r="J5433" s="853"/>
      <c r="K5433" s="853"/>
      <c r="L5433" s="854"/>
      <c r="M5433" s="565"/>
      <c r="N5433" s="831" t="s">
        <v>268</v>
      </c>
      <c r="O5433" s="832"/>
      <c r="P5433" s="261" t="s">
        <v>551</v>
      </c>
      <c r="Q5433" s="852"/>
      <c r="R5433" s="853"/>
      <c r="S5433" s="853"/>
      <c r="T5433" s="853"/>
      <c r="U5433" s="853"/>
      <c r="V5433" s="853"/>
      <c r="W5433" s="854"/>
    </row>
    <row r="5434" spans="2:31" s="256" customFormat="1" ht="17.100000000000001" customHeight="1" x14ac:dyDescent="0.15">
      <c r="B5434" s="522" t="s">
        <v>7</v>
      </c>
      <c r="C5434" s="523"/>
      <c r="D5434" s="524"/>
      <c r="E5434" s="833" t="s">
        <v>1099</v>
      </c>
      <c r="F5434" s="857"/>
      <c r="G5434" s="857"/>
      <c r="H5434" s="857"/>
      <c r="I5434" s="857"/>
      <c r="J5434" s="857"/>
      <c r="K5434" s="857"/>
      <c r="L5434" s="858"/>
      <c r="M5434" s="522" t="s">
        <v>7</v>
      </c>
      <c r="N5434" s="523"/>
      <c r="O5434" s="524"/>
      <c r="P5434" s="833" t="s">
        <v>1643</v>
      </c>
      <c r="Q5434" s="834"/>
      <c r="R5434" s="834"/>
      <c r="S5434" s="834"/>
      <c r="T5434" s="834"/>
      <c r="U5434" s="834"/>
      <c r="V5434" s="834"/>
      <c r="W5434" s="835"/>
    </row>
    <row r="5435" spans="2:31" s="256" customFormat="1" ht="17.100000000000001" customHeight="1" x14ac:dyDescent="0.15">
      <c r="B5435" s="522" t="s">
        <v>46</v>
      </c>
      <c r="C5435" s="523"/>
      <c r="D5435" s="524"/>
      <c r="E5435" s="813" t="s">
        <v>516</v>
      </c>
      <c r="F5435" s="814"/>
      <c r="G5435" s="814"/>
      <c r="H5435" s="855"/>
      <c r="I5435" s="855"/>
      <c r="J5435" s="855"/>
      <c r="K5435" s="855"/>
      <c r="L5435" s="856"/>
      <c r="M5435" s="522" t="s">
        <v>46</v>
      </c>
      <c r="N5435" s="523"/>
      <c r="O5435" s="524"/>
      <c r="P5435" s="813" t="s">
        <v>1638</v>
      </c>
      <c r="Q5435" s="814"/>
      <c r="R5435" s="814"/>
      <c r="S5435" s="814"/>
      <c r="T5435" s="814"/>
      <c r="U5435" s="814"/>
      <c r="V5435" s="814"/>
      <c r="W5435" s="815"/>
    </row>
    <row r="5436" spans="2:31" s="256" customFormat="1" ht="17.100000000000001" customHeight="1" x14ac:dyDescent="0.15">
      <c r="B5436" s="522" t="s">
        <v>270</v>
      </c>
      <c r="C5436" s="523"/>
      <c r="D5436" s="524"/>
      <c r="E5436" s="813" t="s">
        <v>516</v>
      </c>
      <c r="F5436" s="814"/>
      <c r="G5436" s="814"/>
      <c r="H5436" s="855"/>
      <c r="I5436" s="855"/>
      <c r="J5436" s="855"/>
      <c r="K5436" s="855"/>
      <c r="L5436" s="856"/>
      <c r="M5436" s="522" t="s">
        <v>270</v>
      </c>
      <c r="N5436" s="523"/>
      <c r="O5436" s="524"/>
      <c r="P5436" s="813" t="s">
        <v>516</v>
      </c>
      <c r="Q5436" s="814"/>
      <c r="R5436" s="814"/>
      <c r="S5436" s="814"/>
      <c r="T5436" s="814"/>
      <c r="U5436" s="814"/>
      <c r="V5436" s="814"/>
      <c r="W5436" s="815"/>
    </row>
    <row r="5437" spans="2:31" s="256" customFormat="1" ht="17.100000000000001" customHeight="1" x14ac:dyDescent="0.15">
      <c r="B5437" s="522" t="s">
        <v>289</v>
      </c>
      <c r="C5437" s="523"/>
      <c r="D5437" s="524"/>
      <c r="E5437" s="813" t="s">
        <v>555</v>
      </c>
      <c r="F5437" s="814"/>
      <c r="G5437" s="814"/>
      <c r="H5437" s="816" t="s">
        <v>8</v>
      </c>
      <c r="I5437" s="817"/>
      <c r="J5437" s="818"/>
      <c r="K5437" s="819"/>
      <c r="L5437" s="820"/>
      <c r="M5437" s="522" t="s">
        <v>289</v>
      </c>
      <c r="N5437" s="523"/>
      <c r="O5437" s="524"/>
      <c r="P5437" s="862" t="s">
        <v>552</v>
      </c>
      <c r="Q5437" s="863"/>
      <c r="R5437" s="864"/>
      <c r="S5437" s="816" t="s">
        <v>8</v>
      </c>
      <c r="T5437" s="817"/>
      <c r="U5437" s="818"/>
      <c r="V5437" s="819"/>
      <c r="W5437" s="820"/>
    </row>
    <row r="5438" spans="2:31" s="256" customFormat="1" ht="17.100000000000001" customHeight="1" x14ac:dyDescent="0.15">
      <c r="B5438" s="565" t="s">
        <v>567</v>
      </c>
      <c r="C5438" s="566"/>
      <c r="D5438" s="836" t="s">
        <v>1642</v>
      </c>
      <c r="E5438" s="837"/>
      <c r="F5438" s="837"/>
      <c r="G5438" s="837"/>
      <c r="H5438" s="837"/>
      <c r="I5438" s="837"/>
      <c r="J5438" s="837"/>
      <c r="K5438" s="837"/>
      <c r="L5438" s="838"/>
      <c r="M5438" s="865" t="s">
        <v>567</v>
      </c>
      <c r="N5438" s="866"/>
      <c r="O5438" s="821" t="s">
        <v>1644</v>
      </c>
      <c r="P5438" s="822"/>
      <c r="Q5438" s="822"/>
      <c r="R5438" s="822"/>
      <c r="S5438" s="822"/>
      <c r="T5438" s="822"/>
      <c r="U5438" s="822"/>
      <c r="V5438" s="822"/>
      <c r="W5438" s="823"/>
    </row>
    <row r="5439" spans="2:31" ht="15" customHeight="1" x14ac:dyDescent="0.15">
      <c r="B5439" s="263"/>
      <c r="C5439" s="824" t="s">
        <v>568</v>
      </c>
      <c r="D5439" s="825"/>
      <c r="E5439" s="825"/>
      <c r="F5439" s="825"/>
      <c r="G5439" s="825"/>
      <c r="H5439" s="825"/>
      <c r="I5439" s="825"/>
      <c r="J5439" s="825"/>
      <c r="K5439" s="825"/>
      <c r="L5439" s="825"/>
      <c r="M5439" s="263"/>
      <c r="N5439" s="263" t="s">
        <v>569</v>
      </c>
      <c r="O5439" s="263"/>
      <c r="P5439" s="263"/>
      <c r="Q5439" s="263"/>
      <c r="R5439" s="263"/>
      <c r="S5439" s="263"/>
      <c r="T5439" s="263"/>
      <c r="U5439" s="263"/>
      <c r="V5439" s="263"/>
      <c r="W5439" s="263"/>
      <c r="AA5439" s="256"/>
      <c r="AB5439" s="256"/>
      <c r="AC5439" s="256"/>
      <c r="AD5439" s="256"/>
      <c r="AE5439" s="256"/>
    </row>
    <row r="5440" spans="2:31" ht="15" customHeight="1" x14ac:dyDescent="0.15">
      <c r="B5440" s="263"/>
      <c r="C5440" s="826"/>
      <c r="D5440" s="826"/>
      <c r="E5440" s="826"/>
      <c r="F5440" s="826"/>
      <c r="G5440" s="826"/>
      <c r="H5440" s="826"/>
      <c r="I5440" s="826"/>
      <c r="J5440" s="826"/>
      <c r="K5440" s="826"/>
      <c r="L5440" s="826"/>
      <c r="M5440" s="263"/>
      <c r="N5440" s="263" t="s">
        <v>570</v>
      </c>
      <c r="O5440" s="263"/>
      <c r="P5440" s="263"/>
      <c r="Q5440" s="263"/>
      <c r="R5440" s="263"/>
      <c r="S5440" s="263"/>
      <c r="T5440" s="263"/>
      <c r="U5440" s="263"/>
      <c r="V5440" s="263"/>
      <c r="W5440" s="263"/>
      <c r="AA5440" s="256"/>
      <c r="AB5440" s="256"/>
      <c r="AC5440" s="256"/>
      <c r="AD5440" s="256"/>
      <c r="AE5440" s="256"/>
    </row>
    <row r="5441" spans="2:31" ht="15" customHeight="1" x14ac:dyDescent="0.15">
      <c r="C5441" s="263" t="s">
        <v>571</v>
      </c>
      <c r="N5441" s="264" t="s">
        <v>517</v>
      </c>
      <c r="O5441" s="264"/>
      <c r="P5441" s="264"/>
      <c r="Q5441" s="264"/>
      <c r="R5441" s="264"/>
      <c r="S5441" s="264"/>
      <c r="T5441" s="264"/>
      <c r="U5441" s="264"/>
      <c r="V5441" s="264"/>
      <c r="AA5441" s="256"/>
      <c r="AB5441" s="256"/>
      <c r="AC5441" s="256"/>
      <c r="AD5441" s="256"/>
      <c r="AE5441" s="256"/>
    </row>
    <row r="5442" spans="2:31" ht="15" customHeight="1" x14ac:dyDescent="0.15">
      <c r="C5442" s="263" t="s">
        <v>573</v>
      </c>
      <c r="N5442" s="264" t="s">
        <v>572</v>
      </c>
      <c r="O5442" s="264"/>
      <c r="P5442" s="264"/>
      <c r="Q5442" s="264"/>
      <c r="R5442" s="264"/>
      <c r="S5442" s="264"/>
      <c r="T5442" s="264"/>
      <c r="U5442" s="264"/>
      <c r="V5442" s="264"/>
      <c r="AA5442" s="256"/>
      <c r="AB5442" s="256"/>
      <c r="AC5442" s="256"/>
      <c r="AD5442" s="256"/>
      <c r="AE5442" s="256"/>
    </row>
    <row r="5443" spans="2:31" x14ac:dyDescent="0.15">
      <c r="C5443" s="264" t="s">
        <v>542</v>
      </c>
      <c r="N5443" s="264" t="s">
        <v>450</v>
      </c>
      <c r="O5443" s="264"/>
      <c r="P5443" s="264"/>
      <c r="Q5443" s="264"/>
      <c r="R5443" s="264"/>
      <c r="S5443" s="264"/>
      <c r="T5443" s="264"/>
      <c r="U5443" s="264"/>
      <c r="V5443" s="264"/>
      <c r="AA5443" s="256"/>
      <c r="AB5443" s="256"/>
      <c r="AC5443" s="256"/>
      <c r="AD5443" s="256"/>
      <c r="AE5443" s="256"/>
    </row>
    <row r="5444" spans="2:31" x14ac:dyDescent="0.15">
      <c r="N5444" s="264"/>
      <c r="AA5444" s="256"/>
      <c r="AB5444" s="256"/>
      <c r="AC5444" s="256"/>
      <c r="AD5444" s="256"/>
      <c r="AE5444" s="256"/>
    </row>
    <row r="5445" spans="2:31" x14ac:dyDescent="0.15">
      <c r="N5445" s="264"/>
      <c r="AA5445" s="256"/>
      <c r="AB5445" s="256"/>
      <c r="AC5445" s="256"/>
      <c r="AD5445" s="256"/>
      <c r="AE5445" s="256"/>
    </row>
    <row r="5446" spans="2:31" ht="9" customHeight="1" x14ac:dyDescent="0.15">
      <c r="AA5446" s="256"/>
      <c r="AB5446" s="256"/>
      <c r="AC5446" s="256"/>
      <c r="AD5446" s="256"/>
      <c r="AE5446" s="256"/>
    </row>
    <row r="5447" spans="2:31" s="256" customFormat="1" ht="22.5" customHeight="1" x14ac:dyDescent="0.15">
      <c r="B5447" s="867" t="s">
        <v>563</v>
      </c>
      <c r="C5447" s="867"/>
      <c r="D5447" s="867"/>
      <c r="E5447" s="867"/>
      <c r="F5447" s="867"/>
      <c r="G5447" s="867"/>
      <c r="H5447" s="867"/>
      <c r="I5447" s="867"/>
      <c r="J5447" s="867"/>
      <c r="K5447" s="867"/>
      <c r="L5447" s="867"/>
      <c r="M5447" s="867"/>
      <c r="N5447" s="867"/>
      <c r="O5447" s="867"/>
      <c r="P5447" s="867"/>
      <c r="Q5447" s="867"/>
      <c r="R5447" s="867"/>
      <c r="S5447" s="867"/>
      <c r="T5447" s="867"/>
      <c r="U5447" s="867"/>
      <c r="V5447" s="867"/>
      <c r="W5447" s="867"/>
      <c r="Y5447" s="242" t="s">
        <v>551</v>
      </c>
    </row>
    <row r="5448" spans="2:31" s="256" customFormat="1" ht="20.100000000000001" customHeight="1" x14ac:dyDescent="0.15">
      <c r="B5448" s="258" t="s">
        <v>27</v>
      </c>
      <c r="C5448" s="258"/>
      <c r="D5448" s="868" t="str">
        <f>D5403</f>
        <v>ミネトンネル</v>
      </c>
      <c r="E5448" s="868"/>
      <c r="F5448" s="868"/>
      <c r="G5448" s="868"/>
      <c r="H5448" s="869" t="s">
        <v>28</v>
      </c>
      <c r="I5448" s="869"/>
      <c r="J5448" s="870" t="str">
        <f>J5403</f>
        <v>一般国道　316号</v>
      </c>
      <c r="K5448" s="870"/>
      <c r="L5448" s="870"/>
      <c r="M5448" s="871" t="s">
        <v>255</v>
      </c>
      <c r="N5448" s="871"/>
      <c r="O5448" s="871"/>
      <c r="P5448" s="872" t="str">
        <f>P5403</f>
        <v>株式会社ニュージェック</v>
      </c>
      <c r="Q5448" s="872"/>
      <c r="R5448" s="872"/>
      <c r="S5448" s="562" t="s">
        <v>220</v>
      </c>
      <c r="T5448" s="564"/>
      <c r="U5448" s="873">
        <f>U5403</f>
        <v>44294</v>
      </c>
      <c r="V5448" s="874"/>
      <c r="W5448" s="875"/>
      <c r="Y5448" s="242" t="s">
        <v>554</v>
      </c>
    </row>
    <row r="5449" spans="2:31" s="256" customFormat="1" ht="20.100000000000001" customHeight="1" x14ac:dyDescent="0.15">
      <c r="B5449" s="259" t="s">
        <v>0</v>
      </c>
      <c r="C5449" s="259"/>
      <c r="D5449" s="879" t="str">
        <f>D5404</f>
        <v>美祢トンネル</v>
      </c>
      <c r="E5449" s="879"/>
      <c r="F5449" s="879"/>
      <c r="G5449" s="879"/>
      <c r="H5449" s="541" t="s">
        <v>1</v>
      </c>
      <c r="I5449" s="541"/>
      <c r="J5449" s="870" t="str">
        <f>J5404</f>
        <v>宇部土木建築事務所</v>
      </c>
      <c r="K5449" s="870"/>
      <c r="L5449" s="870"/>
      <c r="M5449" s="871" t="s">
        <v>256</v>
      </c>
      <c r="N5449" s="871"/>
      <c r="O5449" s="871"/>
      <c r="P5449" s="872" t="str">
        <f>P5404</f>
        <v>石村　勝伸</v>
      </c>
      <c r="Q5449" s="872"/>
      <c r="R5449" s="872"/>
      <c r="S5449" s="705"/>
      <c r="T5449" s="706"/>
      <c r="U5449" s="876"/>
      <c r="V5449" s="877"/>
      <c r="W5449" s="878"/>
      <c r="Y5449" s="242" t="s">
        <v>54</v>
      </c>
    </row>
    <row r="5450" spans="2:31" s="256" customFormat="1" ht="20.100000000000001" customHeight="1" x14ac:dyDescent="0.15">
      <c r="B5450" s="859" t="s">
        <v>564</v>
      </c>
      <c r="C5450" s="840" t="s">
        <v>565</v>
      </c>
      <c r="D5450" s="842" t="s">
        <v>599</v>
      </c>
      <c r="E5450" s="843"/>
      <c r="F5450" s="849"/>
      <c r="G5450" s="850"/>
      <c r="H5450" s="850"/>
      <c r="I5450" s="850"/>
      <c r="J5450" s="850"/>
      <c r="K5450" s="850"/>
      <c r="L5450" s="851"/>
      <c r="M5450" s="861" t="s">
        <v>564</v>
      </c>
      <c r="N5450" s="839" t="s">
        <v>565</v>
      </c>
      <c r="O5450" s="842"/>
      <c r="P5450" s="843"/>
      <c r="Q5450" s="846"/>
      <c r="R5450" s="847"/>
      <c r="S5450" s="847"/>
      <c r="T5450" s="847"/>
      <c r="U5450" s="847"/>
      <c r="V5450" s="847"/>
      <c r="W5450" s="848"/>
      <c r="Y5450" s="242" t="s">
        <v>55</v>
      </c>
    </row>
    <row r="5451" spans="2:31" s="256" customFormat="1" ht="20.100000000000001" customHeight="1" x14ac:dyDescent="0.15">
      <c r="B5451" s="859"/>
      <c r="C5451" s="830"/>
      <c r="D5451" s="844"/>
      <c r="E5451" s="845"/>
      <c r="F5451" s="849"/>
      <c r="G5451" s="850"/>
      <c r="H5451" s="850"/>
      <c r="I5451" s="850"/>
      <c r="J5451" s="850"/>
      <c r="K5451" s="850"/>
      <c r="L5451" s="851"/>
      <c r="M5451" s="859"/>
      <c r="N5451" s="830"/>
      <c r="O5451" s="844"/>
      <c r="P5451" s="845"/>
      <c r="Q5451" s="849"/>
      <c r="R5451" s="850"/>
      <c r="S5451" s="850"/>
      <c r="T5451" s="850"/>
      <c r="U5451" s="850"/>
      <c r="V5451" s="850"/>
      <c r="W5451" s="851"/>
    </row>
    <row r="5452" spans="2:31" s="256" customFormat="1" ht="20.100000000000001" customHeight="1" x14ac:dyDescent="0.15">
      <c r="B5452" s="859"/>
      <c r="C5452" s="839" t="s">
        <v>2</v>
      </c>
      <c r="D5452" s="842" t="s">
        <v>839</v>
      </c>
      <c r="E5452" s="843"/>
      <c r="F5452" s="849"/>
      <c r="G5452" s="850"/>
      <c r="H5452" s="850"/>
      <c r="I5452" s="850"/>
      <c r="J5452" s="850"/>
      <c r="K5452" s="850"/>
      <c r="L5452" s="851"/>
      <c r="M5452" s="859"/>
      <c r="N5452" s="839" t="s">
        <v>2</v>
      </c>
      <c r="O5452" s="842"/>
      <c r="P5452" s="843"/>
      <c r="Q5452" s="849"/>
      <c r="R5452" s="850"/>
      <c r="S5452" s="850"/>
      <c r="T5452" s="850"/>
      <c r="U5452" s="850"/>
      <c r="V5452" s="850"/>
      <c r="W5452" s="851"/>
    </row>
    <row r="5453" spans="2:31" s="256" customFormat="1" ht="20.100000000000001" customHeight="1" x14ac:dyDescent="0.15">
      <c r="B5453" s="860"/>
      <c r="C5453" s="830"/>
      <c r="D5453" s="844"/>
      <c r="E5453" s="845"/>
      <c r="F5453" s="849"/>
      <c r="G5453" s="850"/>
      <c r="H5453" s="850"/>
      <c r="I5453" s="850"/>
      <c r="J5453" s="850"/>
      <c r="K5453" s="850"/>
      <c r="L5453" s="851"/>
      <c r="M5453" s="860"/>
      <c r="N5453" s="830"/>
      <c r="O5453" s="844"/>
      <c r="P5453" s="845"/>
      <c r="Q5453" s="849"/>
      <c r="R5453" s="850"/>
      <c r="S5453" s="850"/>
      <c r="T5453" s="850"/>
      <c r="U5453" s="850"/>
      <c r="V5453" s="850"/>
      <c r="W5453" s="851"/>
    </row>
    <row r="5454" spans="2:31" s="256" customFormat="1" ht="17.100000000000001" customHeight="1" x14ac:dyDescent="0.15">
      <c r="B5454" s="574" t="s">
        <v>566</v>
      </c>
      <c r="C5454" s="574" t="s">
        <v>3</v>
      </c>
      <c r="D5454" s="842" t="s">
        <v>534</v>
      </c>
      <c r="E5454" s="843"/>
      <c r="F5454" s="849"/>
      <c r="G5454" s="850"/>
      <c r="H5454" s="850"/>
      <c r="I5454" s="850"/>
      <c r="J5454" s="850"/>
      <c r="K5454" s="850"/>
      <c r="L5454" s="851"/>
      <c r="M5454" s="574" t="s">
        <v>566</v>
      </c>
      <c r="N5454" s="574" t="s">
        <v>3</v>
      </c>
      <c r="O5454" s="842"/>
      <c r="P5454" s="843"/>
      <c r="Q5454" s="849"/>
      <c r="R5454" s="850"/>
      <c r="S5454" s="850"/>
      <c r="T5454" s="850"/>
      <c r="U5454" s="850"/>
      <c r="V5454" s="850"/>
      <c r="W5454" s="851"/>
      <c r="AA5454" s="257"/>
      <c r="AB5454" s="257"/>
      <c r="AC5454" s="257"/>
      <c r="AD5454" s="257"/>
      <c r="AE5454" s="257"/>
    </row>
    <row r="5455" spans="2:31" s="256" customFormat="1" ht="17.100000000000001" customHeight="1" x14ac:dyDescent="0.15">
      <c r="B5455" s="574"/>
      <c r="C5455" s="574"/>
      <c r="D5455" s="844"/>
      <c r="E5455" s="845"/>
      <c r="F5455" s="849"/>
      <c r="G5455" s="850"/>
      <c r="H5455" s="850"/>
      <c r="I5455" s="850"/>
      <c r="J5455" s="850"/>
      <c r="K5455" s="850"/>
      <c r="L5455" s="851"/>
      <c r="M5455" s="574"/>
      <c r="N5455" s="574"/>
      <c r="O5455" s="844"/>
      <c r="P5455" s="845"/>
      <c r="Q5455" s="849"/>
      <c r="R5455" s="850"/>
      <c r="S5455" s="850"/>
      <c r="T5455" s="850"/>
      <c r="U5455" s="850"/>
      <c r="V5455" s="850"/>
      <c r="W5455" s="851"/>
      <c r="AA5455" s="257"/>
      <c r="AB5455" s="257"/>
      <c r="AC5455" s="257"/>
      <c r="AD5455" s="257"/>
      <c r="AE5455" s="257"/>
    </row>
    <row r="5456" spans="2:31" s="256" customFormat="1" ht="17.100000000000001" customHeight="1" x14ac:dyDescent="0.15">
      <c r="B5456" s="574"/>
      <c r="C5456" s="574" t="s">
        <v>4</v>
      </c>
      <c r="D5456" s="842" t="s">
        <v>495</v>
      </c>
      <c r="E5456" s="843"/>
      <c r="F5456" s="849"/>
      <c r="G5456" s="850"/>
      <c r="H5456" s="850"/>
      <c r="I5456" s="850"/>
      <c r="J5456" s="850"/>
      <c r="K5456" s="850"/>
      <c r="L5456" s="851"/>
      <c r="M5456" s="574"/>
      <c r="N5456" s="574" t="s">
        <v>4</v>
      </c>
      <c r="O5456" s="842"/>
      <c r="P5456" s="843"/>
      <c r="Q5456" s="849"/>
      <c r="R5456" s="850"/>
      <c r="S5456" s="850"/>
      <c r="T5456" s="850"/>
      <c r="U5456" s="850"/>
      <c r="V5456" s="850"/>
      <c r="W5456" s="851"/>
      <c r="AA5456" s="257"/>
      <c r="AB5456" s="257"/>
      <c r="AC5456" s="257"/>
      <c r="AD5456" s="257"/>
      <c r="AE5456" s="257"/>
    </row>
    <row r="5457" spans="2:31" s="256" customFormat="1" ht="17.100000000000001" customHeight="1" x14ac:dyDescent="0.15">
      <c r="B5457" s="574"/>
      <c r="C5457" s="574"/>
      <c r="D5457" s="844"/>
      <c r="E5457" s="845"/>
      <c r="F5457" s="849"/>
      <c r="G5457" s="850"/>
      <c r="H5457" s="850"/>
      <c r="I5457" s="850"/>
      <c r="J5457" s="850"/>
      <c r="K5457" s="850"/>
      <c r="L5457" s="851"/>
      <c r="M5457" s="574"/>
      <c r="N5457" s="574"/>
      <c r="O5457" s="844"/>
      <c r="P5457" s="845"/>
      <c r="Q5457" s="849"/>
      <c r="R5457" s="850"/>
      <c r="S5457" s="850"/>
      <c r="T5457" s="850"/>
      <c r="U5457" s="850"/>
      <c r="V5457" s="850"/>
      <c r="W5457" s="851"/>
      <c r="AA5457" s="257"/>
      <c r="AB5457" s="257"/>
      <c r="AC5457" s="257"/>
      <c r="AD5457" s="257"/>
      <c r="AE5457" s="257"/>
    </row>
    <row r="5458" spans="2:31" s="256" customFormat="1" ht="17.100000000000001" customHeight="1" x14ac:dyDescent="0.15">
      <c r="B5458" s="522" t="s">
        <v>5</v>
      </c>
      <c r="C5458" s="524"/>
      <c r="D5458" s="827"/>
      <c r="E5458" s="828"/>
      <c r="F5458" s="849"/>
      <c r="G5458" s="850"/>
      <c r="H5458" s="850"/>
      <c r="I5458" s="850"/>
      <c r="J5458" s="850"/>
      <c r="K5458" s="850"/>
      <c r="L5458" s="851"/>
      <c r="M5458" s="522" t="s">
        <v>5</v>
      </c>
      <c r="N5458" s="524"/>
      <c r="O5458" s="827"/>
      <c r="P5458" s="828"/>
      <c r="Q5458" s="849"/>
      <c r="R5458" s="850"/>
      <c r="S5458" s="850"/>
      <c r="T5458" s="850"/>
      <c r="U5458" s="850"/>
      <c r="V5458" s="850"/>
      <c r="W5458" s="851"/>
      <c r="AA5458" s="257"/>
      <c r="AB5458" s="257"/>
      <c r="AC5458" s="257"/>
      <c r="AD5458" s="257"/>
      <c r="AE5458" s="257"/>
    </row>
    <row r="5459" spans="2:31" s="256" customFormat="1" ht="17.100000000000001" customHeight="1" x14ac:dyDescent="0.15">
      <c r="B5459" s="522" t="s">
        <v>6</v>
      </c>
      <c r="C5459" s="524"/>
      <c r="D5459" s="844"/>
      <c r="E5459" s="845"/>
      <c r="F5459" s="849"/>
      <c r="G5459" s="850"/>
      <c r="H5459" s="850"/>
      <c r="I5459" s="850"/>
      <c r="J5459" s="850"/>
      <c r="K5459" s="850"/>
      <c r="L5459" s="851"/>
      <c r="M5459" s="522" t="s">
        <v>6</v>
      </c>
      <c r="N5459" s="524"/>
      <c r="O5459" s="844"/>
      <c r="P5459" s="845"/>
      <c r="Q5459" s="849"/>
      <c r="R5459" s="850"/>
      <c r="S5459" s="850"/>
      <c r="T5459" s="850"/>
      <c r="U5459" s="850"/>
      <c r="V5459" s="850"/>
      <c r="W5459" s="851"/>
    </row>
    <row r="5460" spans="2:31" s="256" customFormat="1" ht="17.100000000000001" customHeight="1" x14ac:dyDescent="0.15">
      <c r="B5460" s="562" t="s">
        <v>29</v>
      </c>
      <c r="C5460" s="831" t="s">
        <v>267</v>
      </c>
      <c r="D5460" s="832"/>
      <c r="E5460" s="260"/>
      <c r="F5460" s="849"/>
      <c r="G5460" s="850"/>
      <c r="H5460" s="850"/>
      <c r="I5460" s="850"/>
      <c r="J5460" s="850"/>
      <c r="K5460" s="850"/>
      <c r="L5460" s="851"/>
      <c r="M5460" s="562" t="s">
        <v>29</v>
      </c>
      <c r="N5460" s="831" t="s">
        <v>267</v>
      </c>
      <c r="O5460" s="832"/>
      <c r="P5460" s="260"/>
      <c r="Q5460" s="849"/>
      <c r="R5460" s="850"/>
      <c r="S5460" s="850"/>
      <c r="T5460" s="850"/>
      <c r="U5460" s="850"/>
      <c r="V5460" s="850"/>
      <c r="W5460" s="851"/>
    </row>
    <row r="5461" spans="2:31" s="256" customFormat="1" ht="17.100000000000001" customHeight="1" x14ac:dyDescent="0.15">
      <c r="B5461" s="565"/>
      <c r="C5461" s="831" t="s">
        <v>268</v>
      </c>
      <c r="D5461" s="832"/>
      <c r="E5461" s="261"/>
      <c r="F5461" s="852"/>
      <c r="G5461" s="853"/>
      <c r="H5461" s="853"/>
      <c r="I5461" s="853"/>
      <c r="J5461" s="853"/>
      <c r="K5461" s="853"/>
      <c r="L5461" s="854"/>
      <c r="M5461" s="565"/>
      <c r="N5461" s="831" t="s">
        <v>268</v>
      </c>
      <c r="O5461" s="832"/>
      <c r="P5461" s="261"/>
      <c r="Q5461" s="852"/>
      <c r="R5461" s="853"/>
      <c r="S5461" s="853"/>
      <c r="T5461" s="853"/>
      <c r="U5461" s="853"/>
      <c r="V5461" s="853"/>
      <c r="W5461" s="854"/>
    </row>
    <row r="5462" spans="2:31" s="256" customFormat="1" ht="17.100000000000001" customHeight="1" x14ac:dyDescent="0.15">
      <c r="B5462" s="522" t="s">
        <v>7</v>
      </c>
      <c r="C5462" s="523"/>
      <c r="D5462" s="524"/>
      <c r="E5462" s="827"/>
      <c r="F5462" s="855"/>
      <c r="G5462" s="855"/>
      <c r="H5462" s="855"/>
      <c r="I5462" s="855"/>
      <c r="J5462" s="855"/>
      <c r="K5462" s="855"/>
      <c r="L5462" s="856"/>
      <c r="M5462" s="522" t="s">
        <v>7</v>
      </c>
      <c r="N5462" s="523"/>
      <c r="O5462" s="524"/>
      <c r="P5462" s="833"/>
      <c r="Q5462" s="857"/>
      <c r="R5462" s="857"/>
      <c r="S5462" s="857"/>
      <c r="T5462" s="857"/>
      <c r="U5462" s="857"/>
      <c r="V5462" s="857"/>
      <c r="W5462" s="858"/>
    </row>
    <row r="5463" spans="2:31" s="256" customFormat="1" ht="17.100000000000001" customHeight="1" x14ac:dyDescent="0.15">
      <c r="B5463" s="522" t="s">
        <v>46</v>
      </c>
      <c r="C5463" s="523"/>
      <c r="D5463" s="524"/>
      <c r="E5463" s="813"/>
      <c r="F5463" s="814"/>
      <c r="G5463" s="814"/>
      <c r="H5463" s="814"/>
      <c r="I5463" s="814"/>
      <c r="J5463" s="814"/>
      <c r="K5463" s="814"/>
      <c r="L5463" s="815"/>
      <c r="M5463" s="522" t="s">
        <v>46</v>
      </c>
      <c r="N5463" s="523"/>
      <c r="O5463" s="524"/>
      <c r="P5463" s="813"/>
      <c r="Q5463" s="814"/>
      <c r="R5463" s="814"/>
      <c r="S5463" s="855"/>
      <c r="T5463" s="855"/>
      <c r="U5463" s="855"/>
      <c r="V5463" s="855"/>
      <c r="W5463" s="856"/>
    </row>
    <row r="5464" spans="2:31" s="256" customFormat="1" ht="17.100000000000001" customHeight="1" x14ac:dyDescent="0.15">
      <c r="B5464" s="522" t="s">
        <v>270</v>
      </c>
      <c r="C5464" s="523"/>
      <c r="D5464" s="524"/>
      <c r="E5464" s="813" t="s">
        <v>516</v>
      </c>
      <c r="F5464" s="814"/>
      <c r="G5464" s="814"/>
      <c r="H5464" s="855"/>
      <c r="I5464" s="855"/>
      <c r="J5464" s="855"/>
      <c r="K5464" s="855"/>
      <c r="L5464" s="856"/>
      <c r="M5464" s="522" t="s">
        <v>270</v>
      </c>
      <c r="N5464" s="523"/>
      <c r="O5464" s="524"/>
      <c r="P5464" s="813"/>
      <c r="Q5464" s="814"/>
      <c r="R5464" s="814"/>
      <c r="S5464" s="855"/>
      <c r="T5464" s="855"/>
      <c r="U5464" s="855"/>
      <c r="V5464" s="855"/>
      <c r="W5464" s="856"/>
    </row>
    <row r="5465" spans="2:31" s="256" customFormat="1" ht="17.100000000000001" customHeight="1" x14ac:dyDescent="0.15">
      <c r="B5465" s="522" t="s">
        <v>289</v>
      </c>
      <c r="C5465" s="523"/>
      <c r="D5465" s="524"/>
      <c r="E5465" s="813" t="s">
        <v>555</v>
      </c>
      <c r="F5465" s="814"/>
      <c r="G5465" s="814"/>
      <c r="H5465" s="816" t="s">
        <v>8</v>
      </c>
      <c r="I5465" s="817"/>
      <c r="J5465" s="818"/>
      <c r="K5465" s="819"/>
      <c r="L5465" s="820"/>
      <c r="M5465" s="522" t="s">
        <v>289</v>
      </c>
      <c r="N5465" s="523"/>
      <c r="O5465" s="524"/>
      <c r="P5465" s="813"/>
      <c r="Q5465" s="814"/>
      <c r="R5465" s="814"/>
      <c r="S5465" s="816" t="s">
        <v>8</v>
      </c>
      <c r="T5465" s="817"/>
      <c r="U5465" s="818"/>
      <c r="V5465" s="819"/>
      <c r="W5465" s="820"/>
    </row>
    <row r="5466" spans="2:31" s="256" customFormat="1" ht="17.100000000000001" customHeight="1" x14ac:dyDescent="0.15">
      <c r="B5466" s="522" t="s">
        <v>567</v>
      </c>
      <c r="C5466" s="523"/>
      <c r="D5466" s="821" t="s">
        <v>1645</v>
      </c>
      <c r="E5466" s="822"/>
      <c r="F5466" s="822"/>
      <c r="G5466" s="822"/>
      <c r="H5466" s="822"/>
      <c r="I5466" s="822"/>
      <c r="J5466" s="822"/>
      <c r="K5466" s="822"/>
      <c r="L5466" s="823"/>
      <c r="M5466" s="565" t="s">
        <v>567</v>
      </c>
      <c r="N5466" s="566"/>
      <c r="O5466" s="836"/>
      <c r="P5466" s="837"/>
      <c r="Q5466" s="837"/>
      <c r="R5466" s="837"/>
      <c r="S5466" s="837"/>
      <c r="T5466" s="837"/>
      <c r="U5466" s="837"/>
      <c r="V5466" s="837"/>
      <c r="W5466" s="838"/>
    </row>
    <row r="5467" spans="2:31" s="256" customFormat="1" ht="20.100000000000001" customHeight="1" x14ac:dyDescent="0.15">
      <c r="B5467" s="839" t="s">
        <v>564</v>
      </c>
      <c r="C5467" s="839" t="s">
        <v>565</v>
      </c>
      <c r="D5467" s="842"/>
      <c r="E5467" s="843"/>
      <c r="F5467" s="846"/>
      <c r="G5467" s="847"/>
      <c r="H5467" s="847"/>
      <c r="I5467" s="847"/>
      <c r="J5467" s="847"/>
      <c r="K5467" s="847"/>
      <c r="L5467" s="848"/>
      <c r="M5467" s="839" t="s">
        <v>564</v>
      </c>
      <c r="N5467" s="839" t="s">
        <v>565</v>
      </c>
      <c r="O5467" s="842"/>
      <c r="P5467" s="843"/>
      <c r="Q5467" s="846"/>
      <c r="R5467" s="847"/>
      <c r="S5467" s="847"/>
      <c r="T5467" s="847"/>
      <c r="U5467" s="847"/>
      <c r="V5467" s="847"/>
      <c r="W5467" s="848"/>
    </row>
    <row r="5468" spans="2:31" s="256" customFormat="1" ht="20.100000000000001" customHeight="1" x14ac:dyDescent="0.15">
      <c r="B5468" s="840"/>
      <c r="C5468" s="841"/>
      <c r="D5468" s="844"/>
      <c r="E5468" s="845"/>
      <c r="F5468" s="849"/>
      <c r="G5468" s="850"/>
      <c r="H5468" s="850"/>
      <c r="I5468" s="850"/>
      <c r="J5468" s="850"/>
      <c r="K5468" s="850"/>
      <c r="L5468" s="851"/>
      <c r="M5468" s="840"/>
      <c r="N5468" s="841"/>
      <c r="O5468" s="844"/>
      <c r="P5468" s="845"/>
      <c r="Q5468" s="849"/>
      <c r="R5468" s="850"/>
      <c r="S5468" s="850"/>
      <c r="T5468" s="850"/>
      <c r="U5468" s="850"/>
      <c r="V5468" s="850"/>
      <c r="W5468" s="851"/>
    </row>
    <row r="5469" spans="2:31" s="256" customFormat="1" ht="20.100000000000001" customHeight="1" x14ac:dyDescent="0.15">
      <c r="B5469" s="840"/>
      <c r="C5469" s="839" t="s">
        <v>2</v>
      </c>
      <c r="D5469" s="842"/>
      <c r="E5469" s="843"/>
      <c r="F5469" s="849"/>
      <c r="G5469" s="850"/>
      <c r="H5469" s="850"/>
      <c r="I5469" s="850"/>
      <c r="J5469" s="850"/>
      <c r="K5469" s="850"/>
      <c r="L5469" s="851"/>
      <c r="M5469" s="840"/>
      <c r="N5469" s="839" t="s">
        <v>2</v>
      </c>
      <c r="O5469" s="842"/>
      <c r="P5469" s="843"/>
      <c r="Q5469" s="849"/>
      <c r="R5469" s="850"/>
      <c r="S5469" s="850"/>
      <c r="T5469" s="850"/>
      <c r="U5469" s="850"/>
      <c r="V5469" s="850"/>
      <c r="W5469" s="851"/>
    </row>
    <row r="5470" spans="2:31" s="256" customFormat="1" ht="20.100000000000001" customHeight="1" x14ac:dyDescent="0.15">
      <c r="B5470" s="841"/>
      <c r="C5470" s="841"/>
      <c r="D5470" s="844"/>
      <c r="E5470" s="845"/>
      <c r="F5470" s="849"/>
      <c r="G5470" s="850"/>
      <c r="H5470" s="850"/>
      <c r="I5470" s="850"/>
      <c r="J5470" s="850"/>
      <c r="K5470" s="850"/>
      <c r="L5470" s="851"/>
      <c r="M5470" s="841"/>
      <c r="N5470" s="841"/>
      <c r="O5470" s="844"/>
      <c r="P5470" s="845"/>
      <c r="Q5470" s="849"/>
      <c r="R5470" s="850"/>
      <c r="S5470" s="850"/>
      <c r="T5470" s="850"/>
      <c r="U5470" s="850"/>
      <c r="V5470" s="850"/>
      <c r="W5470" s="851"/>
    </row>
    <row r="5471" spans="2:31" s="256" customFormat="1" ht="17.100000000000001" customHeight="1" x14ac:dyDescent="0.15">
      <c r="B5471" s="839" t="s">
        <v>566</v>
      </c>
      <c r="C5471" s="839" t="s">
        <v>3</v>
      </c>
      <c r="D5471" s="842"/>
      <c r="E5471" s="843"/>
      <c r="F5471" s="849"/>
      <c r="G5471" s="850"/>
      <c r="H5471" s="850"/>
      <c r="I5471" s="850"/>
      <c r="J5471" s="850"/>
      <c r="K5471" s="850"/>
      <c r="L5471" s="851"/>
      <c r="M5471" s="839" t="s">
        <v>566</v>
      </c>
      <c r="N5471" s="839" t="s">
        <v>3</v>
      </c>
      <c r="O5471" s="842"/>
      <c r="P5471" s="843"/>
      <c r="Q5471" s="849"/>
      <c r="R5471" s="850"/>
      <c r="S5471" s="850"/>
      <c r="T5471" s="850"/>
      <c r="U5471" s="850"/>
      <c r="V5471" s="850"/>
      <c r="W5471" s="851"/>
    </row>
    <row r="5472" spans="2:31" s="256" customFormat="1" ht="17.100000000000001" customHeight="1" x14ac:dyDescent="0.15">
      <c r="B5472" s="840"/>
      <c r="C5472" s="841"/>
      <c r="D5472" s="844"/>
      <c r="E5472" s="845"/>
      <c r="F5472" s="849"/>
      <c r="G5472" s="850"/>
      <c r="H5472" s="850"/>
      <c r="I5472" s="850"/>
      <c r="J5472" s="850"/>
      <c r="K5472" s="850"/>
      <c r="L5472" s="851"/>
      <c r="M5472" s="840"/>
      <c r="N5472" s="841"/>
      <c r="O5472" s="844"/>
      <c r="P5472" s="845"/>
      <c r="Q5472" s="849"/>
      <c r="R5472" s="850"/>
      <c r="S5472" s="850"/>
      <c r="T5472" s="850"/>
      <c r="U5472" s="850"/>
      <c r="V5472" s="850"/>
      <c r="W5472" s="851"/>
    </row>
    <row r="5473" spans="2:31" s="256" customFormat="1" ht="17.100000000000001" customHeight="1" x14ac:dyDescent="0.15">
      <c r="B5473" s="840"/>
      <c r="C5473" s="839" t="s">
        <v>4</v>
      </c>
      <c r="D5473" s="842"/>
      <c r="E5473" s="843"/>
      <c r="F5473" s="849"/>
      <c r="G5473" s="850"/>
      <c r="H5473" s="850"/>
      <c r="I5473" s="850"/>
      <c r="J5473" s="850"/>
      <c r="K5473" s="850"/>
      <c r="L5473" s="851"/>
      <c r="M5473" s="840"/>
      <c r="N5473" s="839" t="s">
        <v>4</v>
      </c>
      <c r="O5473" s="842"/>
      <c r="P5473" s="843"/>
      <c r="Q5473" s="849"/>
      <c r="R5473" s="850"/>
      <c r="S5473" s="850"/>
      <c r="T5473" s="850"/>
      <c r="U5473" s="850"/>
      <c r="V5473" s="850"/>
      <c r="W5473" s="851"/>
    </row>
    <row r="5474" spans="2:31" s="256" customFormat="1" ht="17.100000000000001" customHeight="1" x14ac:dyDescent="0.15">
      <c r="B5474" s="841"/>
      <c r="C5474" s="841"/>
      <c r="D5474" s="844"/>
      <c r="E5474" s="845"/>
      <c r="F5474" s="849"/>
      <c r="G5474" s="850"/>
      <c r="H5474" s="850"/>
      <c r="I5474" s="850"/>
      <c r="J5474" s="850"/>
      <c r="K5474" s="850"/>
      <c r="L5474" s="851"/>
      <c r="M5474" s="841"/>
      <c r="N5474" s="841"/>
      <c r="O5474" s="844"/>
      <c r="P5474" s="845"/>
      <c r="Q5474" s="849"/>
      <c r="R5474" s="850"/>
      <c r="S5474" s="850"/>
      <c r="T5474" s="850"/>
      <c r="U5474" s="850"/>
      <c r="V5474" s="850"/>
      <c r="W5474" s="851"/>
    </row>
    <row r="5475" spans="2:31" s="256" customFormat="1" ht="17.100000000000001" customHeight="1" x14ac:dyDescent="0.15">
      <c r="B5475" s="522" t="s">
        <v>5</v>
      </c>
      <c r="C5475" s="524"/>
      <c r="D5475" s="827"/>
      <c r="E5475" s="828"/>
      <c r="F5475" s="849"/>
      <c r="G5475" s="850"/>
      <c r="H5475" s="850"/>
      <c r="I5475" s="850"/>
      <c r="J5475" s="850"/>
      <c r="K5475" s="850"/>
      <c r="L5475" s="851"/>
      <c r="M5475" s="522" t="s">
        <v>5</v>
      </c>
      <c r="N5475" s="524"/>
      <c r="O5475" s="827"/>
      <c r="P5475" s="828"/>
      <c r="Q5475" s="849"/>
      <c r="R5475" s="850"/>
      <c r="S5475" s="850"/>
      <c r="T5475" s="850"/>
      <c r="U5475" s="850"/>
      <c r="V5475" s="850"/>
      <c r="W5475" s="851"/>
    </row>
    <row r="5476" spans="2:31" s="256" customFormat="1" ht="17.100000000000001" customHeight="1" x14ac:dyDescent="0.15">
      <c r="B5476" s="522" t="s">
        <v>6</v>
      </c>
      <c r="C5476" s="524"/>
      <c r="D5476" s="827"/>
      <c r="E5476" s="828"/>
      <c r="F5476" s="849"/>
      <c r="G5476" s="850"/>
      <c r="H5476" s="850"/>
      <c r="I5476" s="850"/>
      <c r="J5476" s="850"/>
      <c r="K5476" s="850"/>
      <c r="L5476" s="851"/>
      <c r="M5476" s="522" t="s">
        <v>6</v>
      </c>
      <c r="N5476" s="524"/>
      <c r="O5476" s="827"/>
      <c r="P5476" s="828"/>
      <c r="Q5476" s="849"/>
      <c r="R5476" s="850"/>
      <c r="S5476" s="850"/>
      <c r="T5476" s="850"/>
      <c r="U5476" s="850"/>
      <c r="V5476" s="850"/>
      <c r="W5476" s="851"/>
    </row>
    <row r="5477" spans="2:31" s="256" customFormat="1" ht="17.100000000000001" customHeight="1" x14ac:dyDescent="0.15">
      <c r="B5477" s="829" t="s">
        <v>29</v>
      </c>
      <c r="C5477" s="831" t="s">
        <v>267</v>
      </c>
      <c r="D5477" s="832"/>
      <c r="E5477" s="260"/>
      <c r="F5477" s="849"/>
      <c r="G5477" s="850"/>
      <c r="H5477" s="850"/>
      <c r="I5477" s="850"/>
      <c r="J5477" s="850"/>
      <c r="K5477" s="850"/>
      <c r="L5477" s="851"/>
      <c r="M5477" s="829" t="s">
        <v>29</v>
      </c>
      <c r="N5477" s="831" t="s">
        <v>267</v>
      </c>
      <c r="O5477" s="832"/>
      <c r="P5477" s="260"/>
      <c r="Q5477" s="849"/>
      <c r="R5477" s="850"/>
      <c r="S5477" s="850"/>
      <c r="T5477" s="850"/>
      <c r="U5477" s="850"/>
      <c r="V5477" s="850"/>
      <c r="W5477" s="851"/>
    </row>
    <row r="5478" spans="2:31" s="256" customFormat="1" ht="17.100000000000001" customHeight="1" x14ac:dyDescent="0.15">
      <c r="B5478" s="830"/>
      <c r="C5478" s="831" t="s">
        <v>268</v>
      </c>
      <c r="D5478" s="832"/>
      <c r="E5478" s="261"/>
      <c r="F5478" s="852"/>
      <c r="G5478" s="853"/>
      <c r="H5478" s="853"/>
      <c r="I5478" s="853"/>
      <c r="J5478" s="853"/>
      <c r="K5478" s="853"/>
      <c r="L5478" s="854"/>
      <c r="M5478" s="830"/>
      <c r="N5478" s="831" t="s">
        <v>268</v>
      </c>
      <c r="O5478" s="832"/>
      <c r="P5478" s="261"/>
      <c r="Q5478" s="852"/>
      <c r="R5478" s="853"/>
      <c r="S5478" s="853"/>
      <c r="T5478" s="853"/>
      <c r="U5478" s="853"/>
      <c r="V5478" s="853"/>
      <c r="W5478" s="854"/>
    </row>
    <row r="5479" spans="2:31" s="256" customFormat="1" ht="17.100000000000001" customHeight="1" x14ac:dyDescent="0.15">
      <c r="B5479" s="522" t="s">
        <v>7</v>
      </c>
      <c r="C5479" s="523"/>
      <c r="D5479" s="524"/>
      <c r="E5479" s="833"/>
      <c r="F5479" s="834"/>
      <c r="G5479" s="834"/>
      <c r="H5479" s="834"/>
      <c r="I5479" s="834"/>
      <c r="J5479" s="834"/>
      <c r="K5479" s="834"/>
      <c r="L5479" s="835"/>
      <c r="M5479" s="522" t="s">
        <v>7</v>
      </c>
      <c r="N5479" s="523"/>
      <c r="O5479" s="524"/>
      <c r="P5479" s="833"/>
      <c r="Q5479" s="834"/>
      <c r="R5479" s="834"/>
      <c r="S5479" s="834"/>
      <c r="T5479" s="834"/>
      <c r="U5479" s="834"/>
      <c r="V5479" s="834"/>
      <c r="W5479" s="835"/>
    </row>
    <row r="5480" spans="2:31" s="256" customFormat="1" ht="17.100000000000001" customHeight="1" x14ac:dyDescent="0.15">
      <c r="B5480" s="522" t="s">
        <v>46</v>
      </c>
      <c r="C5480" s="523"/>
      <c r="D5480" s="524"/>
      <c r="E5480" s="813"/>
      <c r="F5480" s="814"/>
      <c r="G5480" s="814"/>
      <c r="H5480" s="814"/>
      <c r="I5480" s="814"/>
      <c r="J5480" s="814"/>
      <c r="K5480" s="814"/>
      <c r="L5480" s="815"/>
      <c r="M5480" s="522" t="s">
        <v>46</v>
      </c>
      <c r="N5480" s="523"/>
      <c r="O5480" s="524"/>
      <c r="P5480" s="813"/>
      <c r="Q5480" s="814"/>
      <c r="R5480" s="814"/>
      <c r="S5480" s="814"/>
      <c r="T5480" s="814"/>
      <c r="U5480" s="814"/>
      <c r="V5480" s="814"/>
      <c r="W5480" s="815"/>
    </row>
    <row r="5481" spans="2:31" s="256" customFormat="1" ht="17.100000000000001" customHeight="1" x14ac:dyDescent="0.15">
      <c r="B5481" s="522" t="s">
        <v>270</v>
      </c>
      <c r="C5481" s="523"/>
      <c r="D5481" s="524"/>
      <c r="E5481" s="813"/>
      <c r="F5481" s="814"/>
      <c r="G5481" s="814"/>
      <c r="H5481" s="814"/>
      <c r="I5481" s="814"/>
      <c r="J5481" s="814"/>
      <c r="K5481" s="814"/>
      <c r="L5481" s="815"/>
      <c r="M5481" s="522" t="s">
        <v>270</v>
      </c>
      <c r="N5481" s="523"/>
      <c r="O5481" s="524"/>
      <c r="P5481" s="813"/>
      <c r="Q5481" s="814"/>
      <c r="R5481" s="814"/>
      <c r="S5481" s="814"/>
      <c r="T5481" s="814"/>
      <c r="U5481" s="814"/>
      <c r="V5481" s="814"/>
      <c r="W5481" s="815"/>
    </row>
    <row r="5482" spans="2:31" s="256" customFormat="1" ht="17.100000000000001" customHeight="1" x14ac:dyDescent="0.15">
      <c r="B5482" s="522" t="s">
        <v>289</v>
      </c>
      <c r="C5482" s="523"/>
      <c r="D5482" s="524"/>
      <c r="E5482" s="813"/>
      <c r="F5482" s="814"/>
      <c r="G5482" s="815"/>
      <c r="H5482" s="816" t="s">
        <v>8</v>
      </c>
      <c r="I5482" s="817"/>
      <c r="J5482" s="818"/>
      <c r="K5482" s="819"/>
      <c r="L5482" s="820"/>
      <c r="M5482" s="522" t="s">
        <v>289</v>
      </c>
      <c r="N5482" s="523"/>
      <c r="O5482" s="524"/>
      <c r="P5482" s="813"/>
      <c r="Q5482" s="814"/>
      <c r="R5482" s="815"/>
      <c r="S5482" s="816" t="s">
        <v>8</v>
      </c>
      <c r="T5482" s="817"/>
      <c r="U5482" s="818"/>
      <c r="V5482" s="819"/>
      <c r="W5482" s="820"/>
    </row>
    <row r="5483" spans="2:31" s="256" customFormat="1" ht="17.100000000000001" customHeight="1" x14ac:dyDescent="0.15">
      <c r="B5483" s="522" t="s">
        <v>567</v>
      </c>
      <c r="C5483" s="524"/>
      <c r="D5483" s="821"/>
      <c r="E5483" s="822"/>
      <c r="F5483" s="822"/>
      <c r="G5483" s="822"/>
      <c r="H5483" s="822"/>
      <c r="I5483" s="822"/>
      <c r="J5483" s="822"/>
      <c r="K5483" s="822"/>
      <c r="L5483" s="823"/>
      <c r="M5483" s="522" t="s">
        <v>567</v>
      </c>
      <c r="N5483" s="524"/>
      <c r="O5483" s="821"/>
      <c r="P5483" s="822"/>
      <c r="Q5483" s="822"/>
      <c r="R5483" s="822"/>
      <c r="S5483" s="822"/>
      <c r="T5483" s="822"/>
      <c r="U5483" s="822"/>
      <c r="V5483" s="822"/>
      <c r="W5483" s="823"/>
    </row>
    <row r="5484" spans="2:31" ht="15" customHeight="1" x14ac:dyDescent="0.15">
      <c r="B5484" s="263"/>
      <c r="C5484" s="824" t="s">
        <v>568</v>
      </c>
      <c r="D5484" s="825"/>
      <c r="E5484" s="825"/>
      <c r="F5484" s="825"/>
      <c r="G5484" s="825"/>
      <c r="H5484" s="825"/>
      <c r="I5484" s="825"/>
      <c r="J5484" s="825"/>
      <c r="K5484" s="825"/>
      <c r="L5484" s="825"/>
      <c r="M5484" s="263"/>
      <c r="N5484" s="263" t="s">
        <v>569</v>
      </c>
      <c r="O5484" s="263"/>
      <c r="P5484" s="263"/>
      <c r="Q5484" s="263"/>
      <c r="R5484" s="263"/>
      <c r="S5484" s="263"/>
      <c r="T5484" s="263"/>
      <c r="U5484" s="263"/>
      <c r="V5484" s="263"/>
      <c r="W5484" s="263"/>
      <c r="AA5484" s="256"/>
      <c r="AB5484" s="256"/>
      <c r="AC5484" s="256"/>
      <c r="AD5484" s="256"/>
      <c r="AE5484" s="256"/>
    </row>
    <row r="5485" spans="2:31" ht="15" customHeight="1" x14ac:dyDescent="0.15">
      <c r="B5485" s="263"/>
      <c r="C5485" s="826"/>
      <c r="D5485" s="826"/>
      <c r="E5485" s="826"/>
      <c r="F5485" s="826"/>
      <c r="G5485" s="826"/>
      <c r="H5485" s="826"/>
      <c r="I5485" s="826"/>
      <c r="J5485" s="826"/>
      <c r="K5485" s="826"/>
      <c r="L5485" s="826"/>
      <c r="M5485" s="263"/>
      <c r="N5485" s="263" t="s">
        <v>570</v>
      </c>
      <c r="O5485" s="263"/>
      <c r="P5485" s="263"/>
      <c r="Q5485" s="263"/>
      <c r="R5485" s="263"/>
      <c r="S5485" s="263"/>
      <c r="T5485" s="263"/>
      <c r="U5485" s="263"/>
      <c r="V5485" s="263"/>
      <c r="W5485" s="263"/>
      <c r="AA5485" s="256"/>
      <c r="AB5485" s="256"/>
      <c r="AC5485" s="256"/>
      <c r="AD5485" s="256"/>
      <c r="AE5485" s="256"/>
    </row>
    <row r="5486" spans="2:31" ht="15" customHeight="1" x14ac:dyDescent="0.15">
      <c r="C5486" s="263" t="s">
        <v>571</v>
      </c>
      <c r="N5486" s="264" t="s">
        <v>517</v>
      </c>
      <c r="O5486" s="264"/>
      <c r="P5486" s="264"/>
      <c r="Q5486" s="264"/>
      <c r="R5486" s="264"/>
      <c r="S5486" s="264"/>
      <c r="T5486" s="264"/>
      <c r="U5486" s="264"/>
      <c r="V5486" s="264"/>
      <c r="AA5486" s="256"/>
      <c r="AB5486" s="256"/>
      <c r="AC5486" s="256"/>
      <c r="AD5486" s="256"/>
      <c r="AE5486" s="256"/>
    </row>
    <row r="5487" spans="2:31" ht="15" customHeight="1" x14ac:dyDescent="0.15">
      <c r="C5487" s="263" t="s">
        <v>573</v>
      </c>
      <c r="N5487" s="264" t="s">
        <v>572</v>
      </c>
      <c r="O5487" s="264"/>
      <c r="P5487" s="264"/>
      <c r="Q5487" s="264"/>
      <c r="R5487" s="264"/>
      <c r="S5487" s="264"/>
      <c r="T5487" s="264"/>
      <c r="U5487" s="264"/>
      <c r="V5487" s="264"/>
      <c r="AA5487" s="256"/>
      <c r="AB5487" s="256"/>
      <c r="AC5487" s="256"/>
      <c r="AD5487" s="256"/>
      <c r="AE5487" s="256"/>
    </row>
    <row r="5488" spans="2:31" x14ac:dyDescent="0.15">
      <c r="C5488" s="264" t="s">
        <v>542</v>
      </c>
      <c r="N5488" s="264" t="s">
        <v>450</v>
      </c>
      <c r="O5488" s="264"/>
      <c r="P5488" s="264"/>
      <c r="Q5488" s="264"/>
      <c r="R5488" s="264"/>
      <c r="S5488" s="264"/>
      <c r="T5488" s="264"/>
      <c r="U5488" s="264"/>
      <c r="V5488" s="264"/>
      <c r="AA5488" s="256"/>
      <c r="AB5488" s="256"/>
      <c r="AC5488" s="256"/>
      <c r="AD5488" s="256"/>
      <c r="AE5488" s="256"/>
    </row>
    <row r="5489" spans="14:31" x14ac:dyDescent="0.15">
      <c r="N5489" s="264"/>
      <c r="AA5489" s="256"/>
      <c r="AB5489" s="256"/>
      <c r="AC5489" s="256"/>
      <c r="AD5489" s="256"/>
      <c r="AE5489" s="256"/>
    </row>
    <row r="5490" spans="14:31" x14ac:dyDescent="0.15">
      <c r="N5490" s="264"/>
      <c r="AA5490" s="256"/>
      <c r="AB5490" s="256"/>
      <c r="AC5490" s="256"/>
      <c r="AD5490" s="256"/>
      <c r="AE5490" s="256"/>
    </row>
    <row r="5491" spans="14:31" ht="9" customHeight="1" x14ac:dyDescent="0.15">
      <c r="AA5491" s="256"/>
      <c r="AB5491" s="256"/>
      <c r="AC5491" s="256"/>
      <c r="AD5491" s="256"/>
      <c r="AE5491" s="256"/>
    </row>
  </sheetData>
  <mergeCells count="16350">
    <mergeCell ref="B3589:D3589"/>
    <mergeCell ref="E3589:L3589"/>
    <mergeCell ref="M3589:O3589"/>
    <mergeCell ref="P3589:W3589"/>
    <mergeCell ref="B3590:D3590"/>
    <mergeCell ref="E3590:L3590"/>
    <mergeCell ref="M3590:O3590"/>
    <mergeCell ref="P3590:W3590"/>
    <mergeCell ref="B3591:D3591"/>
    <mergeCell ref="E3591:L3591"/>
    <mergeCell ref="M3591:O3591"/>
    <mergeCell ref="P3591:W3591"/>
    <mergeCell ref="B3592:D3592"/>
    <mergeCell ref="E3592:G3592"/>
    <mergeCell ref="H3592:I3592"/>
    <mergeCell ref="J3592:L3592"/>
    <mergeCell ref="M3592:O3592"/>
    <mergeCell ref="P3592:R3592"/>
    <mergeCell ref="S3592:T3592"/>
    <mergeCell ref="U3592:W3592"/>
    <mergeCell ref="B3593:C3593"/>
    <mergeCell ref="D3593:L3593"/>
    <mergeCell ref="M3593:N3593"/>
    <mergeCell ref="O3593:W3593"/>
    <mergeCell ref="C3594:L3595"/>
    <mergeCell ref="B3573:D3573"/>
    <mergeCell ref="E3573:L3573"/>
    <mergeCell ref="M3573:O3573"/>
    <mergeCell ref="P3573:W3573"/>
    <mergeCell ref="B3574:D3574"/>
    <mergeCell ref="E3574:L3574"/>
    <mergeCell ref="M3574:O3574"/>
    <mergeCell ref="P3574:W3574"/>
    <mergeCell ref="B3575:D3575"/>
    <mergeCell ref="E3575:G3575"/>
    <mergeCell ref="H3575:I3575"/>
    <mergeCell ref="J3575:L3575"/>
    <mergeCell ref="M3575:O3575"/>
    <mergeCell ref="P3575:R3575"/>
    <mergeCell ref="S3575:T3575"/>
    <mergeCell ref="U3575:W3575"/>
    <mergeCell ref="B3576:C3576"/>
    <mergeCell ref="D3576:L3576"/>
    <mergeCell ref="M3576:N3576"/>
    <mergeCell ref="O3576:W3576"/>
    <mergeCell ref="B3577:B3580"/>
    <mergeCell ref="C3577:C3578"/>
    <mergeCell ref="D3577:E3578"/>
    <mergeCell ref="F3577:L3588"/>
    <mergeCell ref="M3577:M3580"/>
    <mergeCell ref="N3577:N3578"/>
    <mergeCell ref="O3577:P3578"/>
    <mergeCell ref="Q3577:W3588"/>
    <mergeCell ref="C3579:C3580"/>
    <mergeCell ref="D3579:E3580"/>
    <mergeCell ref="N3579:N3580"/>
    <mergeCell ref="O3579:P3580"/>
    <mergeCell ref="B3581:B3584"/>
    <mergeCell ref="C3581:C3582"/>
    <mergeCell ref="D3581:E3582"/>
    <mergeCell ref="M3581:M3584"/>
    <mergeCell ref="N3581:N3582"/>
    <mergeCell ref="O3581:P3582"/>
    <mergeCell ref="C3583:C3584"/>
    <mergeCell ref="D3583:E3584"/>
    <mergeCell ref="N3583:N3584"/>
    <mergeCell ref="O3583:P3584"/>
    <mergeCell ref="B3585:C3585"/>
    <mergeCell ref="D3585:E3585"/>
    <mergeCell ref="M3585:N3585"/>
    <mergeCell ref="O3585:P3585"/>
    <mergeCell ref="B3586:C3586"/>
    <mergeCell ref="D3586:E3586"/>
    <mergeCell ref="M3586:N3586"/>
    <mergeCell ref="O3586:P3586"/>
    <mergeCell ref="B3587:B3588"/>
    <mergeCell ref="C3587:D3587"/>
    <mergeCell ref="M3587:M3588"/>
    <mergeCell ref="N3587:O3587"/>
    <mergeCell ref="C3588:D3588"/>
    <mergeCell ref="N3588:O3588"/>
    <mergeCell ref="N3560:N3561"/>
    <mergeCell ref="O3560:P3561"/>
    <mergeCell ref="Q3560:W3571"/>
    <mergeCell ref="C3562:C3563"/>
    <mergeCell ref="D3562:E3563"/>
    <mergeCell ref="N3562:N3563"/>
    <mergeCell ref="O3562:P3563"/>
    <mergeCell ref="B3564:B3567"/>
    <mergeCell ref="C3564:C3565"/>
    <mergeCell ref="D3564:E3565"/>
    <mergeCell ref="M3564:M3567"/>
    <mergeCell ref="N3564:N3565"/>
    <mergeCell ref="O3564:P3565"/>
    <mergeCell ref="C3566:C3567"/>
    <mergeCell ref="D3566:E3567"/>
    <mergeCell ref="N3566:N3567"/>
    <mergeCell ref="O3566:P3567"/>
    <mergeCell ref="B3568:C3568"/>
    <mergeCell ref="D3568:E3568"/>
    <mergeCell ref="M3568:N3568"/>
    <mergeCell ref="O3568:P3568"/>
    <mergeCell ref="B3569:C3569"/>
    <mergeCell ref="D3569:E3569"/>
    <mergeCell ref="M3569:N3569"/>
    <mergeCell ref="O3569:P3569"/>
    <mergeCell ref="B3570:B3571"/>
    <mergeCell ref="C3570:D3570"/>
    <mergeCell ref="M3570:M3571"/>
    <mergeCell ref="N3570:O3570"/>
    <mergeCell ref="C3571:D3571"/>
    <mergeCell ref="N3571:O3571"/>
    <mergeCell ref="B3572:D3572"/>
    <mergeCell ref="E3572:L3572"/>
    <mergeCell ref="M3572:O3572"/>
    <mergeCell ref="P3572:W3572"/>
    <mergeCell ref="B3143:C3143"/>
    <mergeCell ref="D3143:L3143"/>
    <mergeCell ref="M3143:N3143"/>
    <mergeCell ref="O3143:W3143"/>
    <mergeCell ref="C3144:L3145"/>
    <mergeCell ref="M3136:N3136"/>
    <mergeCell ref="O3136:P3136"/>
    <mergeCell ref="B3137:B3138"/>
    <mergeCell ref="C3137:D3137"/>
    <mergeCell ref="M3137:M3138"/>
    <mergeCell ref="N3137:O3137"/>
    <mergeCell ref="C3138:D3138"/>
    <mergeCell ref="N3138:O3138"/>
    <mergeCell ref="B3139:D3139"/>
    <mergeCell ref="E3139:L3139"/>
    <mergeCell ref="M3139:O3139"/>
    <mergeCell ref="P3139:W3139"/>
    <mergeCell ref="B3140:D3140"/>
    <mergeCell ref="E3140:L3140"/>
    <mergeCell ref="M3140:O3140"/>
    <mergeCell ref="P3140:W3140"/>
    <mergeCell ref="B3141:D3141"/>
    <mergeCell ref="E3141:L3141"/>
    <mergeCell ref="M3141:O3141"/>
    <mergeCell ref="P3141:W3141"/>
    <mergeCell ref="B3126:C3126"/>
    <mergeCell ref="D3126:L3126"/>
    <mergeCell ref="M3126:N3126"/>
    <mergeCell ref="O3126:W3126"/>
    <mergeCell ref="B3127:B3130"/>
    <mergeCell ref="C3127:C3128"/>
    <mergeCell ref="D3127:E3128"/>
    <mergeCell ref="F3127:L3138"/>
    <mergeCell ref="M3127:M3130"/>
    <mergeCell ref="N3127:N3128"/>
    <mergeCell ref="O3127:P3128"/>
    <mergeCell ref="Q3127:W3138"/>
    <mergeCell ref="C3129:C3130"/>
    <mergeCell ref="D3129:E3130"/>
    <mergeCell ref="N3129:N3130"/>
    <mergeCell ref="O3129:P3130"/>
    <mergeCell ref="B3131:B3134"/>
    <mergeCell ref="C3131:C3132"/>
    <mergeCell ref="D3131:E3132"/>
    <mergeCell ref="M3131:M3134"/>
    <mergeCell ref="N3131:N3132"/>
    <mergeCell ref="O3131:P3132"/>
    <mergeCell ref="C3133:C3134"/>
    <mergeCell ref="D3133:E3134"/>
    <mergeCell ref="N3133:N3134"/>
    <mergeCell ref="O3133:P3134"/>
    <mergeCell ref="B3135:C3135"/>
    <mergeCell ref="D3135:E3135"/>
    <mergeCell ref="M3135:N3135"/>
    <mergeCell ref="O3135:P3135"/>
    <mergeCell ref="B3136:C3136"/>
    <mergeCell ref="B3142:D3142"/>
    <mergeCell ref="E3142:G3142"/>
    <mergeCell ref="H3142:I3142"/>
    <mergeCell ref="J3142:L3142"/>
    <mergeCell ref="M3142:O3142"/>
    <mergeCell ref="P3142:R3142"/>
    <mergeCell ref="S3142:T3142"/>
    <mergeCell ref="U3142:W3142"/>
    <mergeCell ref="B3110:B3113"/>
    <mergeCell ref="C3110:C3111"/>
    <mergeCell ref="D3110:E3111"/>
    <mergeCell ref="F3110:L3121"/>
    <mergeCell ref="M3110:M3113"/>
    <mergeCell ref="N3110:N3111"/>
    <mergeCell ref="O3110:P3111"/>
    <mergeCell ref="Q3110:W3121"/>
    <mergeCell ref="C3112:C3113"/>
    <mergeCell ref="D3112:E3113"/>
    <mergeCell ref="N3112:N3113"/>
    <mergeCell ref="O3112:P3113"/>
    <mergeCell ref="B3114:B3117"/>
    <mergeCell ref="C3114:C3115"/>
    <mergeCell ref="D3114:E3115"/>
    <mergeCell ref="M3114:M3117"/>
    <mergeCell ref="N3114:N3115"/>
    <mergeCell ref="O3114:P3115"/>
    <mergeCell ref="C3116:C3117"/>
    <mergeCell ref="D3116:E3117"/>
    <mergeCell ref="N3116:N3117"/>
    <mergeCell ref="O3116:P3117"/>
    <mergeCell ref="B3118:C3118"/>
    <mergeCell ref="D3118:E3118"/>
    <mergeCell ref="M3118:N3118"/>
    <mergeCell ref="O3118:P3118"/>
    <mergeCell ref="B3119:C3119"/>
    <mergeCell ref="D3119:E3119"/>
    <mergeCell ref="M3119:N3119"/>
    <mergeCell ref="O3119:P3119"/>
    <mergeCell ref="B3120:B3121"/>
    <mergeCell ref="C3120:D3120"/>
    <mergeCell ref="D3136:E3136"/>
    <mergeCell ref="M3120:M3121"/>
    <mergeCell ref="N3120:O3120"/>
    <mergeCell ref="C3121:D3121"/>
    <mergeCell ref="N3121:O3121"/>
    <mergeCell ref="B3122:D3122"/>
    <mergeCell ref="E3122:L3122"/>
    <mergeCell ref="M3122:O3122"/>
    <mergeCell ref="P3122:W3122"/>
    <mergeCell ref="B3123:D3123"/>
    <mergeCell ref="E3123:L3123"/>
    <mergeCell ref="M3123:O3123"/>
    <mergeCell ref="P3123:W3123"/>
    <mergeCell ref="B3124:D3124"/>
    <mergeCell ref="E3124:L3124"/>
    <mergeCell ref="M3124:O3124"/>
    <mergeCell ref="P3124:W3124"/>
    <mergeCell ref="B3125:D3125"/>
    <mergeCell ref="E3125:G3125"/>
    <mergeCell ref="H3125:I3125"/>
    <mergeCell ref="J3125:L3125"/>
    <mergeCell ref="M3125:O3125"/>
    <mergeCell ref="P3125:R3125"/>
    <mergeCell ref="S3125:T3125"/>
    <mergeCell ref="U3125:W3125"/>
    <mergeCell ref="B3094:D3094"/>
    <mergeCell ref="E3094:L3094"/>
    <mergeCell ref="M3094:O3094"/>
    <mergeCell ref="P3094:W3094"/>
    <mergeCell ref="B3095:D3095"/>
    <mergeCell ref="E3095:L3095"/>
    <mergeCell ref="M3095:O3095"/>
    <mergeCell ref="P3095:W3095"/>
    <mergeCell ref="B3096:D3096"/>
    <mergeCell ref="E3096:L3096"/>
    <mergeCell ref="M3096:O3096"/>
    <mergeCell ref="P3096:W3096"/>
    <mergeCell ref="B3097:D3097"/>
    <mergeCell ref="E3097:G3097"/>
    <mergeCell ref="H3097:I3097"/>
    <mergeCell ref="J3097:L3097"/>
    <mergeCell ref="M3097:O3097"/>
    <mergeCell ref="P3097:R3097"/>
    <mergeCell ref="S3097:T3097"/>
    <mergeCell ref="U3097:W3097"/>
    <mergeCell ref="B3098:C3098"/>
    <mergeCell ref="D3098:L3098"/>
    <mergeCell ref="M3098:N3098"/>
    <mergeCell ref="O3098:W3098"/>
    <mergeCell ref="C3099:L3100"/>
    <mergeCell ref="B3107:W3107"/>
    <mergeCell ref="D3108:G3108"/>
    <mergeCell ref="H3108:I3108"/>
    <mergeCell ref="J3108:L3108"/>
    <mergeCell ref="M3108:O3108"/>
    <mergeCell ref="P3108:R3108"/>
    <mergeCell ref="S3108:T3109"/>
    <mergeCell ref="U3108:W3109"/>
    <mergeCell ref="D3109:G3109"/>
    <mergeCell ref="H3109:I3109"/>
    <mergeCell ref="J3109:L3109"/>
    <mergeCell ref="M3109:O3109"/>
    <mergeCell ref="P3109:R3109"/>
    <mergeCell ref="B3077:D3077"/>
    <mergeCell ref="E3077:L3077"/>
    <mergeCell ref="M3077:O3077"/>
    <mergeCell ref="P3077:W3077"/>
    <mergeCell ref="B3078:D3078"/>
    <mergeCell ref="E3078:L3078"/>
    <mergeCell ref="M3078:O3078"/>
    <mergeCell ref="P3078:W3078"/>
    <mergeCell ref="B3079:D3079"/>
    <mergeCell ref="E3079:L3079"/>
    <mergeCell ref="M3079:O3079"/>
    <mergeCell ref="P3079:W3079"/>
    <mergeCell ref="B3080:D3080"/>
    <mergeCell ref="E3080:G3080"/>
    <mergeCell ref="H3080:I3080"/>
    <mergeCell ref="J3080:L3080"/>
    <mergeCell ref="M3080:O3080"/>
    <mergeCell ref="P3080:R3080"/>
    <mergeCell ref="S3080:T3080"/>
    <mergeCell ref="U3080:W3080"/>
    <mergeCell ref="B3081:C3081"/>
    <mergeCell ref="D3081:L3081"/>
    <mergeCell ref="M3081:N3081"/>
    <mergeCell ref="O3081:W3081"/>
    <mergeCell ref="B3082:B3085"/>
    <mergeCell ref="C3082:C3083"/>
    <mergeCell ref="D3082:E3083"/>
    <mergeCell ref="F3082:L3093"/>
    <mergeCell ref="M3082:M3085"/>
    <mergeCell ref="N3082:N3083"/>
    <mergeCell ref="O3082:P3083"/>
    <mergeCell ref="Q3082:W3093"/>
    <mergeCell ref="C3084:C3085"/>
    <mergeCell ref="D3084:E3085"/>
    <mergeCell ref="N3084:N3085"/>
    <mergeCell ref="O3084:P3085"/>
    <mergeCell ref="B3086:B3089"/>
    <mergeCell ref="C3086:C3087"/>
    <mergeCell ref="D3086:E3087"/>
    <mergeCell ref="M3086:M3089"/>
    <mergeCell ref="N3086:N3087"/>
    <mergeCell ref="O3086:P3087"/>
    <mergeCell ref="C3088:C3089"/>
    <mergeCell ref="D3088:E3089"/>
    <mergeCell ref="N3088:N3089"/>
    <mergeCell ref="O3088:P3089"/>
    <mergeCell ref="B3090:C3090"/>
    <mergeCell ref="D3090:E3090"/>
    <mergeCell ref="M3090:N3090"/>
    <mergeCell ref="O3090:P3090"/>
    <mergeCell ref="B3091:C3091"/>
    <mergeCell ref="D3091:E3091"/>
    <mergeCell ref="M3091:N3091"/>
    <mergeCell ref="O3091:P3091"/>
    <mergeCell ref="B3092:B3093"/>
    <mergeCell ref="C3092:D3092"/>
    <mergeCell ref="M3092:M3093"/>
    <mergeCell ref="N3092:O3092"/>
    <mergeCell ref="C3093:D3093"/>
    <mergeCell ref="N3093:O3093"/>
    <mergeCell ref="B3065:B3068"/>
    <mergeCell ref="C3065:C3066"/>
    <mergeCell ref="D3065:E3066"/>
    <mergeCell ref="F3065:L3076"/>
    <mergeCell ref="M3065:M3068"/>
    <mergeCell ref="N3065:N3066"/>
    <mergeCell ref="O3065:P3066"/>
    <mergeCell ref="Q3065:W3076"/>
    <mergeCell ref="C3067:C3068"/>
    <mergeCell ref="D3067:E3068"/>
    <mergeCell ref="N3067:N3068"/>
    <mergeCell ref="O3067:P3068"/>
    <mergeCell ref="B3069:B3072"/>
    <mergeCell ref="C3069:C3070"/>
    <mergeCell ref="D3069:E3070"/>
    <mergeCell ref="M3069:M3072"/>
    <mergeCell ref="N3069:N3070"/>
    <mergeCell ref="O3069:P3070"/>
    <mergeCell ref="C3071:C3072"/>
    <mergeCell ref="D3071:E3072"/>
    <mergeCell ref="N3071:N3072"/>
    <mergeCell ref="O3071:P3072"/>
    <mergeCell ref="B3073:C3073"/>
    <mergeCell ref="D3073:E3073"/>
    <mergeCell ref="M3073:N3073"/>
    <mergeCell ref="O3073:P3073"/>
    <mergeCell ref="B3074:C3074"/>
    <mergeCell ref="D3074:E3074"/>
    <mergeCell ref="M3074:N3074"/>
    <mergeCell ref="O3074:P3074"/>
    <mergeCell ref="B3075:B3076"/>
    <mergeCell ref="C3075:D3075"/>
    <mergeCell ref="M3075:M3076"/>
    <mergeCell ref="N3075:O3075"/>
    <mergeCell ref="C3076:D3076"/>
    <mergeCell ref="N3076:O3076"/>
    <mergeCell ref="B3049:D3049"/>
    <mergeCell ref="E3049:L3049"/>
    <mergeCell ref="M3049:O3049"/>
    <mergeCell ref="P3049:W3049"/>
    <mergeCell ref="B3050:D3050"/>
    <mergeCell ref="E3050:L3050"/>
    <mergeCell ref="M3050:O3050"/>
    <mergeCell ref="P3050:W3050"/>
    <mergeCell ref="B3051:D3051"/>
    <mergeCell ref="E3051:L3051"/>
    <mergeCell ref="M3051:O3051"/>
    <mergeCell ref="P3051:W3051"/>
    <mergeCell ref="B3052:D3052"/>
    <mergeCell ref="E3052:G3052"/>
    <mergeCell ref="H3052:I3052"/>
    <mergeCell ref="J3052:L3052"/>
    <mergeCell ref="M3052:O3052"/>
    <mergeCell ref="P3052:R3052"/>
    <mergeCell ref="S3052:T3052"/>
    <mergeCell ref="U3052:W3052"/>
    <mergeCell ref="B3053:C3053"/>
    <mergeCell ref="D3053:L3053"/>
    <mergeCell ref="M3053:N3053"/>
    <mergeCell ref="O3053:W3053"/>
    <mergeCell ref="C3054:L3055"/>
    <mergeCell ref="B3062:W3062"/>
    <mergeCell ref="D3063:G3063"/>
    <mergeCell ref="H3063:I3063"/>
    <mergeCell ref="J3063:L3063"/>
    <mergeCell ref="M3063:O3063"/>
    <mergeCell ref="P3063:R3063"/>
    <mergeCell ref="S3063:T3064"/>
    <mergeCell ref="U3063:W3064"/>
    <mergeCell ref="D3064:G3064"/>
    <mergeCell ref="H3064:I3064"/>
    <mergeCell ref="J3064:L3064"/>
    <mergeCell ref="M3064:O3064"/>
    <mergeCell ref="P3064:R3064"/>
    <mergeCell ref="B3032:D3032"/>
    <mergeCell ref="E3032:L3032"/>
    <mergeCell ref="M3032:O3032"/>
    <mergeCell ref="P3032:W3032"/>
    <mergeCell ref="B3033:D3033"/>
    <mergeCell ref="E3033:L3033"/>
    <mergeCell ref="M3033:O3033"/>
    <mergeCell ref="P3033:W3033"/>
    <mergeCell ref="B3034:D3034"/>
    <mergeCell ref="E3034:L3034"/>
    <mergeCell ref="M3034:O3034"/>
    <mergeCell ref="P3034:W3034"/>
    <mergeCell ref="B3035:D3035"/>
    <mergeCell ref="E3035:G3035"/>
    <mergeCell ref="H3035:I3035"/>
    <mergeCell ref="J3035:L3035"/>
    <mergeCell ref="M3035:O3035"/>
    <mergeCell ref="P3035:R3035"/>
    <mergeCell ref="S3035:T3035"/>
    <mergeCell ref="U3035:W3035"/>
    <mergeCell ref="B3036:C3036"/>
    <mergeCell ref="D3036:L3036"/>
    <mergeCell ref="M3036:N3036"/>
    <mergeCell ref="O3036:W3036"/>
    <mergeCell ref="B3037:B3040"/>
    <mergeCell ref="C3037:C3038"/>
    <mergeCell ref="D3037:E3038"/>
    <mergeCell ref="F3037:L3048"/>
    <mergeCell ref="M3037:M3040"/>
    <mergeCell ref="N3037:N3038"/>
    <mergeCell ref="O3037:P3038"/>
    <mergeCell ref="Q3037:W3048"/>
    <mergeCell ref="C3039:C3040"/>
    <mergeCell ref="D3039:E3040"/>
    <mergeCell ref="N3039:N3040"/>
    <mergeCell ref="O3039:P3040"/>
    <mergeCell ref="B3041:B3044"/>
    <mergeCell ref="C3041:C3042"/>
    <mergeCell ref="D3041:E3042"/>
    <mergeCell ref="M3041:M3044"/>
    <mergeCell ref="N3041:N3042"/>
    <mergeCell ref="O3041:P3042"/>
    <mergeCell ref="C3043:C3044"/>
    <mergeCell ref="D3043:E3044"/>
    <mergeCell ref="N3043:N3044"/>
    <mergeCell ref="O3043:P3044"/>
    <mergeCell ref="B3045:C3045"/>
    <mergeCell ref="D3045:E3045"/>
    <mergeCell ref="M3045:N3045"/>
    <mergeCell ref="O3045:P3045"/>
    <mergeCell ref="B3046:C3046"/>
    <mergeCell ref="D3046:E3046"/>
    <mergeCell ref="M3046:N3046"/>
    <mergeCell ref="O3046:P3046"/>
    <mergeCell ref="B3047:B3048"/>
    <mergeCell ref="C3047:D3047"/>
    <mergeCell ref="M3047:M3048"/>
    <mergeCell ref="N3047:O3047"/>
    <mergeCell ref="C3048:D3048"/>
    <mergeCell ref="N3048:O3048"/>
    <mergeCell ref="B3020:B3023"/>
    <mergeCell ref="C3020:C3021"/>
    <mergeCell ref="D3020:E3021"/>
    <mergeCell ref="F3020:L3031"/>
    <mergeCell ref="M3020:M3023"/>
    <mergeCell ref="N3020:N3021"/>
    <mergeCell ref="O3020:P3021"/>
    <mergeCell ref="Q3020:W3031"/>
    <mergeCell ref="C3022:C3023"/>
    <mergeCell ref="D3022:E3023"/>
    <mergeCell ref="N3022:N3023"/>
    <mergeCell ref="O3022:P3023"/>
    <mergeCell ref="B3024:B3027"/>
    <mergeCell ref="C3024:C3025"/>
    <mergeCell ref="D3024:E3025"/>
    <mergeCell ref="M3024:M3027"/>
    <mergeCell ref="N3024:N3025"/>
    <mergeCell ref="O3024:P3025"/>
    <mergeCell ref="C3026:C3027"/>
    <mergeCell ref="D3026:E3027"/>
    <mergeCell ref="N3026:N3027"/>
    <mergeCell ref="O3026:P3027"/>
    <mergeCell ref="B3028:C3028"/>
    <mergeCell ref="D3028:E3028"/>
    <mergeCell ref="M3028:N3028"/>
    <mergeCell ref="O3028:P3028"/>
    <mergeCell ref="B3029:C3029"/>
    <mergeCell ref="D3029:E3029"/>
    <mergeCell ref="M3029:N3029"/>
    <mergeCell ref="O3029:P3029"/>
    <mergeCell ref="B3030:B3031"/>
    <mergeCell ref="C3030:D3030"/>
    <mergeCell ref="M3030:M3031"/>
    <mergeCell ref="N3030:O3030"/>
    <mergeCell ref="C3031:D3031"/>
    <mergeCell ref="N3031:O3031"/>
    <mergeCell ref="B3004:D3004"/>
    <mergeCell ref="E3004:L3004"/>
    <mergeCell ref="M3004:O3004"/>
    <mergeCell ref="P3004:W3004"/>
    <mergeCell ref="B3005:D3005"/>
    <mergeCell ref="E3005:L3005"/>
    <mergeCell ref="M3005:O3005"/>
    <mergeCell ref="P3005:W3005"/>
    <mergeCell ref="B3006:D3006"/>
    <mergeCell ref="E3006:L3006"/>
    <mergeCell ref="M3006:O3006"/>
    <mergeCell ref="P3006:W3006"/>
    <mergeCell ref="B3007:D3007"/>
    <mergeCell ref="E3007:G3007"/>
    <mergeCell ref="H3007:I3007"/>
    <mergeCell ref="J3007:L3007"/>
    <mergeCell ref="M3007:O3007"/>
    <mergeCell ref="P3007:R3007"/>
    <mergeCell ref="S3007:T3007"/>
    <mergeCell ref="U3007:W3007"/>
    <mergeCell ref="B3008:C3008"/>
    <mergeCell ref="D3008:L3008"/>
    <mergeCell ref="M3008:N3008"/>
    <mergeCell ref="O3008:W3008"/>
    <mergeCell ref="C3009:L3010"/>
    <mergeCell ref="B3017:W3017"/>
    <mergeCell ref="D3018:G3018"/>
    <mergeCell ref="H3018:I3018"/>
    <mergeCell ref="J3018:L3018"/>
    <mergeCell ref="M3018:O3018"/>
    <mergeCell ref="P3018:R3018"/>
    <mergeCell ref="S3018:T3019"/>
    <mergeCell ref="U3018:W3019"/>
    <mergeCell ref="D3019:G3019"/>
    <mergeCell ref="H3019:I3019"/>
    <mergeCell ref="J3019:L3019"/>
    <mergeCell ref="M3019:O3019"/>
    <mergeCell ref="P3019:R3019"/>
    <mergeCell ref="B2987:D2987"/>
    <mergeCell ref="E2987:L2987"/>
    <mergeCell ref="M2987:O2987"/>
    <mergeCell ref="P2987:W2987"/>
    <mergeCell ref="B2988:D2988"/>
    <mergeCell ref="E2988:L2988"/>
    <mergeCell ref="M2988:O2988"/>
    <mergeCell ref="P2988:W2988"/>
    <mergeCell ref="B2989:D2989"/>
    <mergeCell ref="E2989:L2989"/>
    <mergeCell ref="M2989:O2989"/>
    <mergeCell ref="P2989:W2989"/>
    <mergeCell ref="B2990:D2990"/>
    <mergeCell ref="E2990:G2990"/>
    <mergeCell ref="H2990:I2990"/>
    <mergeCell ref="J2990:L2990"/>
    <mergeCell ref="M2990:O2990"/>
    <mergeCell ref="P2990:R2990"/>
    <mergeCell ref="S2990:T2990"/>
    <mergeCell ref="U2990:W2990"/>
    <mergeCell ref="B2991:C2991"/>
    <mergeCell ref="D2991:L2991"/>
    <mergeCell ref="M2991:N2991"/>
    <mergeCell ref="O2991:W2991"/>
    <mergeCell ref="B2992:B2995"/>
    <mergeCell ref="C2992:C2993"/>
    <mergeCell ref="D2992:E2993"/>
    <mergeCell ref="F2992:L3003"/>
    <mergeCell ref="M2992:M2995"/>
    <mergeCell ref="N2992:N2993"/>
    <mergeCell ref="O2992:P2993"/>
    <mergeCell ref="Q2992:W3003"/>
    <mergeCell ref="C2994:C2995"/>
    <mergeCell ref="D2994:E2995"/>
    <mergeCell ref="N2994:N2995"/>
    <mergeCell ref="O2994:P2995"/>
    <mergeCell ref="B2996:B2999"/>
    <mergeCell ref="C2996:C2997"/>
    <mergeCell ref="D2996:E2997"/>
    <mergeCell ref="M2996:M2999"/>
    <mergeCell ref="N2996:N2997"/>
    <mergeCell ref="O2996:P2997"/>
    <mergeCell ref="C2998:C2999"/>
    <mergeCell ref="D2998:E2999"/>
    <mergeCell ref="N2998:N2999"/>
    <mergeCell ref="O2998:P2999"/>
    <mergeCell ref="B3000:C3000"/>
    <mergeCell ref="D3000:E3000"/>
    <mergeCell ref="M3000:N3000"/>
    <mergeCell ref="O3000:P3000"/>
    <mergeCell ref="B3001:C3001"/>
    <mergeCell ref="D3001:E3001"/>
    <mergeCell ref="M3001:N3001"/>
    <mergeCell ref="O3001:P3001"/>
    <mergeCell ref="B3002:B3003"/>
    <mergeCell ref="C3002:D3002"/>
    <mergeCell ref="M3002:M3003"/>
    <mergeCell ref="N3002:O3002"/>
    <mergeCell ref="C3003:D3003"/>
    <mergeCell ref="N3003:O3003"/>
    <mergeCell ref="B2975:B2978"/>
    <mergeCell ref="C2975:C2976"/>
    <mergeCell ref="D2975:E2976"/>
    <mergeCell ref="F2975:L2986"/>
    <mergeCell ref="M2975:M2978"/>
    <mergeCell ref="N2975:N2976"/>
    <mergeCell ref="O2975:P2976"/>
    <mergeCell ref="Q2975:W2986"/>
    <mergeCell ref="C2977:C2978"/>
    <mergeCell ref="D2977:E2978"/>
    <mergeCell ref="N2977:N2978"/>
    <mergeCell ref="O2977:P2978"/>
    <mergeCell ref="B2979:B2982"/>
    <mergeCell ref="C2979:C2980"/>
    <mergeCell ref="D2979:E2980"/>
    <mergeCell ref="M2979:M2982"/>
    <mergeCell ref="N2979:N2980"/>
    <mergeCell ref="O2979:P2980"/>
    <mergeCell ref="C2981:C2982"/>
    <mergeCell ref="D2981:E2982"/>
    <mergeCell ref="N2981:N2982"/>
    <mergeCell ref="O2981:P2982"/>
    <mergeCell ref="B2983:C2983"/>
    <mergeCell ref="D2983:E2983"/>
    <mergeCell ref="M2983:N2983"/>
    <mergeCell ref="O2983:P2983"/>
    <mergeCell ref="B2984:C2984"/>
    <mergeCell ref="D2984:E2984"/>
    <mergeCell ref="M2984:N2984"/>
    <mergeCell ref="O2984:P2984"/>
    <mergeCell ref="B2985:B2986"/>
    <mergeCell ref="C2985:D2985"/>
    <mergeCell ref="M2985:M2986"/>
    <mergeCell ref="N2985:O2985"/>
    <mergeCell ref="C2986:D2986"/>
    <mergeCell ref="N2986:O2986"/>
    <mergeCell ref="B2959:D2959"/>
    <mergeCell ref="E2959:L2959"/>
    <mergeCell ref="M2959:O2959"/>
    <mergeCell ref="P2959:W2959"/>
    <mergeCell ref="B2960:D2960"/>
    <mergeCell ref="E2960:L2960"/>
    <mergeCell ref="M2960:O2960"/>
    <mergeCell ref="P2960:W2960"/>
    <mergeCell ref="B2961:D2961"/>
    <mergeCell ref="E2961:L2961"/>
    <mergeCell ref="M2961:O2961"/>
    <mergeCell ref="P2961:W2961"/>
    <mergeCell ref="B2962:D2962"/>
    <mergeCell ref="E2962:G2962"/>
    <mergeCell ref="H2962:I2962"/>
    <mergeCell ref="J2962:L2962"/>
    <mergeCell ref="M2962:O2962"/>
    <mergeCell ref="P2962:R2962"/>
    <mergeCell ref="S2962:T2962"/>
    <mergeCell ref="U2962:W2962"/>
    <mergeCell ref="B2963:C2963"/>
    <mergeCell ref="D2963:L2963"/>
    <mergeCell ref="M2963:N2963"/>
    <mergeCell ref="O2963:W2963"/>
    <mergeCell ref="C2964:L2965"/>
    <mergeCell ref="B2972:W2972"/>
    <mergeCell ref="D2973:G2973"/>
    <mergeCell ref="H2973:I2973"/>
    <mergeCell ref="J2973:L2973"/>
    <mergeCell ref="M2973:O2973"/>
    <mergeCell ref="P2973:R2973"/>
    <mergeCell ref="S2973:T2974"/>
    <mergeCell ref="U2973:W2974"/>
    <mergeCell ref="D2974:G2974"/>
    <mergeCell ref="H2974:I2974"/>
    <mergeCell ref="J2974:L2974"/>
    <mergeCell ref="M2974:O2974"/>
    <mergeCell ref="P2974:R2974"/>
    <mergeCell ref="B2942:D2942"/>
    <mergeCell ref="E2942:L2942"/>
    <mergeCell ref="M2942:O2942"/>
    <mergeCell ref="P2942:W2942"/>
    <mergeCell ref="B2943:D2943"/>
    <mergeCell ref="E2943:L2943"/>
    <mergeCell ref="M2943:O2943"/>
    <mergeCell ref="P2943:W2943"/>
    <mergeCell ref="B2944:D2944"/>
    <mergeCell ref="E2944:L2944"/>
    <mergeCell ref="M2944:O2944"/>
    <mergeCell ref="P2944:W2944"/>
    <mergeCell ref="B2945:D2945"/>
    <mergeCell ref="E2945:G2945"/>
    <mergeCell ref="H2945:I2945"/>
    <mergeCell ref="J2945:L2945"/>
    <mergeCell ref="M2945:O2945"/>
    <mergeCell ref="P2945:R2945"/>
    <mergeCell ref="S2945:T2945"/>
    <mergeCell ref="U2945:W2945"/>
    <mergeCell ref="B2946:C2946"/>
    <mergeCell ref="D2946:L2946"/>
    <mergeCell ref="M2946:N2946"/>
    <mergeCell ref="O2946:W2946"/>
    <mergeCell ref="B2947:B2950"/>
    <mergeCell ref="C2947:C2948"/>
    <mergeCell ref="D2947:E2948"/>
    <mergeCell ref="F2947:L2958"/>
    <mergeCell ref="M2947:M2950"/>
    <mergeCell ref="N2947:N2948"/>
    <mergeCell ref="O2947:P2948"/>
    <mergeCell ref="Q2947:W2958"/>
    <mergeCell ref="C2949:C2950"/>
    <mergeCell ref="D2949:E2950"/>
    <mergeCell ref="N2949:N2950"/>
    <mergeCell ref="O2949:P2950"/>
    <mergeCell ref="B2951:B2954"/>
    <mergeCell ref="C2951:C2952"/>
    <mergeCell ref="D2951:E2952"/>
    <mergeCell ref="M2951:M2954"/>
    <mergeCell ref="N2951:N2952"/>
    <mergeCell ref="O2951:P2952"/>
    <mergeCell ref="C2953:C2954"/>
    <mergeCell ref="D2953:E2954"/>
    <mergeCell ref="N2953:N2954"/>
    <mergeCell ref="O2953:P2954"/>
    <mergeCell ref="B2955:C2955"/>
    <mergeCell ref="D2955:E2955"/>
    <mergeCell ref="M2955:N2955"/>
    <mergeCell ref="O2955:P2955"/>
    <mergeCell ref="B2956:C2956"/>
    <mergeCell ref="D2956:E2956"/>
    <mergeCell ref="M2956:N2956"/>
    <mergeCell ref="O2956:P2956"/>
    <mergeCell ref="B2957:B2958"/>
    <mergeCell ref="C2957:D2957"/>
    <mergeCell ref="M2957:M2958"/>
    <mergeCell ref="N2957:O2957"/>
    <mergeCell ref="C2958:D2958"/>
    <mergeCell ref="N2958:O2958"/>
    <mergeCell ref="B2930:B2933"/>
    <mergeCell ref="C2930:C2931"/>
    <mergeCell ref="D2930:E2931"/>
    <mergeCell ref="F2930:L2941"/>
    <mergeCell ref="M2930:M2933"/>
    <mergeCell ref="N2930:N2931"/>
    <mergeCell ref="O2930:P2931"/>
    <mergeCell ref="Q2930:W2941"/>
    <mergeCell ref="C2932:C2933"/>
    <mergeCell ref="D2932:E2933"/>
    <mergeCell ref="N2932:N2933"/>
    <mergeCell ref="O2932:P2933"/>
    <mergeCell ref="B2934:B2937"/>
    <mergeCell ref="C2934:C2935"/>
    <mergeCell ref="D2934:E2935"/>
    <mergeCell ref="M2934:M2937"/>
    <mergeCell ref="N2934:N2935"/>
    <mergeCell ref="O2934:P2935"/>
    <mergeCell ref="C2936:C2937"/>
    <mergeCell ref="D2936:E2937"/>
    <mergeCell ref="N2936:N2937"/>
    <mergeCell ref="O2936:P2937"/>
    <mergeCell ref="B2938:C2938"/>
    <mergeCell ref="D2938:E2938"/>
    <mergeCell ref="M2938:N2938"/>
    <mergeCell ref="O2938:P2938"/>
    <mergeCell ref="B2939:C2939"/>
    <mergeCell ref="D2939:E2939"/>
    <mergeCell ref="M2939:N2939"/>
    <mergeCell ref="O2939:P2939"/>
    <mergeCell ref="B2940:B2941"/>
    <mergeCell ref="C2940:D2940"/>
    <mergeCell ref="M2940:M2941"/>
    <mergeCell ref="N2940:O2940"/>
    <mergeCell ref="C2941:D2941"/>
    <mergeCell ref="N2941:O2941"/>
    <mergeCell ref="B2914:D2914"/>
    <mergeCell ref="E2914:L2914"/>
    <mergeCell ref="M2914:O2914"/>
    <mergeCell ref="P2914:W2914"/>
    <mergeCell ref="B2915:D2915"/>
    <mergeCell ref="E2915:L2915"/>
    <mergeCell ref="M2915:O2915"/>
    <mergeCell ref="P2915:W2915"/>
    <mergeCell ref="B2916:D2916"/>
    <mergeCell ref="E2916:L2916"/>
    <mergeCell ref="M2916:O2916"/>
    <mergeCell ref="P2916:W2916"/>
    <mergeCell ref="B2917:D2917"/>
    <mergeCell ref="E2917:G2917"/>
    <mergeCell ref="H2917:I2917"/>
    <mergeCell ref="J2917:L2917"/>
    <mergeCell ref="M2917:O2917"/>
    <mergeCell ref="P2917:R2917"/>
    <mergeCell ref="S2917:T2917"/>
    <mergeCell ref="U2917:W2917"/>
    <mergeCell ref="B2918:C2918"/>
    <mergeCell ref="D2918:L2918"/>
    <mergeCell ref="M2918:N2918"/>
    <mergeCell ref="O2918:W2918"/>
    <mergeCell ref="C2919:L2920"/>
    <mergeCell ref="B2927:W2927"/>
    <mergeCell ref="D2928:G2928"/>
    <mergeCell ref="H2928:I2928"/>
    <mergeCell ref="J2928:L2928"/>
    <mergeCell ref="M2928:O2928"/>
    <mergeCell ref="P2928:R2928"/>
    <mergeCell ref="S2928:T2929"/>
    <mergeCell ref="U2928:W2929"/>
    <mergeCell ref="D2929:G2929"/>
    <mergeCell ref="H2929:I2929"/>
    <mergeCell ref="J2929:L2929"/>
    <mergeCell ref="M2929:O2929"/>
    <mergeCell ref="P2929:R2929"/>
    <mergeCell ref="B2897:D2897"/>
    <mergeCell ref="E2897:L2897"/>
    <mergeCell ref="M2897:O2897"/>
    <mergeCell ref="P2897:W2897"/>
    <mergeCell ref="B2898:D2898"/>
    <mergeCell ref="E2898:L2898"/>
    <mergeCell ref="M2898:O2898"/>
    <mergeCell ref="P2898:W2898"/>
    <mergeCell ref="B2899:D2899"/>
    <mergeCell ref="E2899:L2899"/>
    <mergeCell ref="M2899:O2899"/>
    <mergeCell ref="P2899:W2899"/>
    <mergeCell ref="B2900:D2900"/>
    <mergeCell ref="E2900:G2900"/>
    <mergeCell ref="H2900:I2900"/>
    <mergeCell ref="J2900:L2900"/>
    <mergeCell ref="M2900:O2900"/>
    <mergeCell ref="P2900:R2900"/>
    <mergeCell ref="S2900:T2900"/>
    <mergeCell ref="U2900:W2900"/>
    <mergeCell ref="B2901:C2901"/>
    <mergeCell ref="D2901:L2901"/>
    <mergeCell ref="M2901:N2901"/>
    <mergeCell ref="O2901:W2901"/>
    <mergeCell ref="B2902:B2905"/>
    <mergeCell ref="C2902:C2903"/>
    <mergeCell ref="D2902:E2903"/>
    <mergeCell ref="F2902:L2913"/>
    <mergeCell ref="M2902:M2905"/>
    <mergeCell ref="N2902:N2903"/>
    <mergeCell ref="O2902:P2903"/>
    <mergeCell ref="Q2902:W2913"/>
    <mergeCell ref="C2904:C2905"/>
    <mergeCell ref="D2904:E2905"/>
    <mergeCell ref="N2904:N2905"/>
    <mergeCell ref="O2904:P2905"/>
    <mergeCell ref="B2906:B2909"/>
    <mergeCell ref="C2906:C2907"/>
    <mergeCell ref="D2906:E2907"/>
    <mergeCell ref="M2906:M2909"/>
    <mergeCell ref="N2906:N2907"/>
    <mergeCell ref="O2906:P2907"/>
    <mergeCell ref="C2908:C2909"/>
    <mergeCell ref="D2908:E2909"/>
    <mergeCell ref="N2908:N2909"/>
    <mergeCell ref="O2908:P2909"/>
    <mergeCell ref="B2910:C2910"/>
    <mergeCell ref="D2910:E2910"/>
    <mergeCell ref="M2910:N2910"/>
    <mergeCell ref="O2910:P2910"/>
    <mergeCell ref="B2911:C2911"/>
    <mergeCell ref="D2911:E2911"/>
    <mergeCell ref="M2911:N2911"/>
    <mergeCell ref="O2911:P2911"/>
    <mergeCell ref="B2912:B2913"/>
    <mergeCell ref="C2912:D2912"/>
    <mergeCell ref="M2912:M2913"/>
    <mergeCell ref="N2912:O2912"/>
    <mergeCell ref="C2913:D2913"/>
    <mergeCell ref="N2913:O2913"/>
    <mergeCell ref="B2885:B2888"/>
    <mergeCell ref="C2885:C2886"/>
    <mergeCell ref="D2885:E2886"/>
    <mergeCell ref="F2885:L2896"/>
    <mergeCell ref="M2885:M2888"/>
    <mergeCell ref="N2885:N2886"/>
    <mergeCell ref="O2885:P2886"/>
    <mergeCell ref="Q2885:W2896"/>
    <mergeCell ref="C2887:C2888"/>
    <mergeCell ref="D2887:E2888"/>
    <mergeCell ref="N2887:N2888"/>
    <mergeCell ref="O2887:P2888"/>
    <mergeCell ref="B2889:B2892"/>
    <mergeCell ref="C2889:C2890"/>
    <mergeCell ref="D2889:E2890"/>
    <mergeCell ref="M2889:M2892"/>
    <mergeCell ref="N2889:N2890"/>
    <mergeCell ref="O2889:P2890"/>
    <mergeCell ref="C2891:C2892"/>
    <mergeCell ref="D2891:E2892"/>
    <mergeCell ref="N2891:N2892"/>
    <mergeCell ref="O2891:P2892"/>
    <mergeCell ref="B2893:C2893"/>
    <mergeCell ref="D2893:E2893"/>
    <mergeCell ref="M2893:N2893"/>
    <mergeCell ref="O2893:P2893"/>
    <mergeCell ref="B2894:C2894"/>
    <mergeCell ref="D2894:E2894"/>
    <mergeCell ref="M2894:N2894"/>
    <mergeCell ref="O2894:P2894"/>
    <mergeCell ref="B2895:B2896"/>
    <mergeCell ref="C2895:D2895"/>
    <mergeCell ref="M2895:M2896"/>
    <mergeCell ref="N2895:O2895"/>
    <mergeCell ref="C2896:D2896"/>
    <mergeCell ref="N2896:O2896"/>
    <mergeCell ref="B2869:D2869"/>
    <mergeCell ref="E2869:L2869"/>
    <mergeCell ref="M2869:O2869"/>
    <mergeCell ref="P2869:W2869"/>
    <mergeCell ref="B2870:D2870"/>
    <mergeCell ref="E2870:L2870"/>
    <mergeCell ref="M2870:O2870"/>
    <mergeCell ref="P2870:W2870"/>
    <mergeCell ref="B2871:D2871"/>
    <mergeCell ref="E2871:L2871"/>
    <mergeCell ref="M2871:O2871"/>
    <mergeCell ref="P2871:W2871"/>
    <mergeCell ref="B2872:D2872"/>
    <mergeCell ref="E2872:G2872"/>
    <mergeCell ref="H2872:I2872"/>
    <mergeCell ref="J2872:L2872"/>
    <mergeCell ref="M2872:O2872"/>
    <mergeCell ref="P2872:R2872"/>
    <mergeCell ref="S2872:T2872"/>
    <mergeCell ref="U2872:W2872"/>
    <mergeCell ref="B2873:C2873"/>
    <mergeCell ref="D2873:L2873"/>
    <mergeCell ref="M2873:N2873"/>
    <mergeCell ref="O2873:W2873"/>
    <mergeCell ref="C2874:L2875"/>
    <mergeCell ref="B2882:W2882"/>
    <mergeCell ref="D2883:G2883"/>
    <mergeCell ref="H2883:I2883"/>
    <mergeCell ref="J2883:L2883"/>
    <mergeCell ref="M2883:O2883"/>
    <mergeCell ref="P2883:R2883"/>
    <mergeCell ref="S2883:T2884"/>
    <mergeCell ref="U2883:W2884"/>
    <mergeCell ref="D2884:G2884"/>
    <mergeCell ref="H2884:I2884"/>
    <mergeCell ref="J2884:L2884"/>
    <mergeCell ref="M2884:O2884"/>
    <mergeCell ref="P2884:R2884"/>
    <mergeCell ref="B2852:D2852"/>
    <mergeCell ref="E2852:L2852"/>
    <mergeCell ref="M2852:O2852"/>
    <mergeCell ref="P2852:W2852"/>
    <mergeCell ref="B2853:D2853"/>
    <mergeCell ref="E2853:L2853"/>
    <mergeCell ref="M2853:O2853"/>
    <mergeCell ref="P2853:W2853"/>
    <mergeCell ref="B2854:D2854"/>
    <mergeCell ref="E2854:L2854"/>
    <mergeCell ref="M2854:O2854"/>
    <mergeCell ref="P2854:W2854"/>
    <mergeCell ref="B2855:D2855"/>
    <mergeCell ref="E2855:G2855"/>
    <mergeCell ref="H2855:I2855"/>
    <mergeCell ref="J2855:L2855"/>
    <mergeCell ref="M2855:O2855"/>
    <mergeCell ref="P2855:R2855"/>
    <mergeCell ref="S2855:T2855"/>
    <mergeCell ref="U2855:W2855"/>
    <mergeCell ref="B2856:C2856"/>
    <mergeCell ref="D2856:L2856"/>
    <mergeCell ref="M2856:N2856"/>
    <mergeCell ref="O2856:W2856"/>
    <mergeCell ref="B2857:B2860"/>
    <mergeCell ref="C2857:C2858"/>
    <mergeCell ref="D2857:E2858"/>
    <mergeCell ref="F2857:L2868"/>
    <mergeCell ref="M2857:M2860"/>
    <mergeCell ref="N2857:N2858"/>
    <mergeCell ref="O2857:P2858"/>
    <mergeCell ref="Q2857:W2868"/>
    <mergeCell ref="C2859:C2860"/>
    <mergeCell ref="D2859:E2860"/>
    <mergeCell ref="N2859:N2860"/>
    <mergeCell ref="O2859:P2860"/>
    <mergeCell ref="B2861:B2864"/>
    <mergeCell ref="C2861:C2862"/>
    <mergeCell ref="D2861:E2862"/>
    <mergeCell ref="M2861:M2864"/>
    <mergeCell ref="N2861:N2862"/>
    <mergeCell ref="O2861:P2862"/>
    <mergeCell ref="C2863:C2864"/>
    <mergeCell ref="D2863:E2864"/>
    <mergeCell ref="N2863:N2864"/>
    <mergeCell ref="O2863:P2864"/>
    <mergeCell ref="B2865:C2865"/>
    <mergeCell ref="D2865:E2865"/>
    <mergeCell ref="M2865:N2865"/>
    <mergeCell ref="O2865:P2865"/>
    <mergeCell ref="B2866:C2866"/>
    <mergeCell ref="D2866:E2866"/>
    <mergeCell ref="M2866:N2866"/>
    <mergeCell ref="O2866:P2866"/>
    <mergeCell ref="B2867:B2868"/>
    <mergeCell ref="C2867:D2867"/>
    <mergeCell ref="M2867:M2868"/>
    <mergeCell ref="N2867:O2867"/>
    <mergeCell ref="C2868:D2868"/>
    <mergeCell ref="N2868:O2868"/>
    <mergeCell ref="B2840:B2843"/>
    <mergeCell ref="C2840:C2841"/>
    <mergeCell ref="D2840:E2841"/>
    <mergeCell ref="F2840:L2851"/>
    <mergeCell ref="M2840:M2843"/>
    <mergeCell ref="N2840:N2841"/>
    <mergeCell ref="O2840:P2841"/>
    <mergeCell ref="Q2840:W2851"/>
    <mergeCell ref="C2842:C2843"/>
    <mergeCell ref="D2842:E2843"/>
    <mergeCell ref="N2842:N2843"/>
    <mergeCell ref="O2842:P2843"/>
    <mergeCell ref="B2844:B2847"/>
    <mergeCell ref="C2844:C2845"/>
    <mergeCell ref="D2844:E2845"/>
    <mergeCell ref="M2844:M2847"/>
    <mergeCell ref="N2844:N2845"/>
    <mergeCell ref="O2844:P2845"/>
    <mergeCell ref="C2846:C2847"/>
    <mergeCell ref="D2846:E2847"/>
    <mergeCell ref="N2846:N2847"/>
    <mergeCell ref="O2846:P2847"/>
    <mergeCell ref="B2848:C2848"/>
    <mergeCell ref="D2848:E2848"/>
    <mergeCell ref="M2848:N2848"/>
    <mergeCell ref="O2848:P2848"/>
    <mergeCell ref="B2849:C2849"/>
    <mergeCell ref="D2849:E2849"/>
    <mergeCell ref="M2849:N2849"/>
    <mergeCell ref="O2849:P2849"/>
    <mergeCell ref="B2850:B2851"/>
    <mergeCell ref="C2850:D2850"/>
    <mergeCell ref="M2850:M2851"/>
    <mergeCell ref="N2850:O2850"/>
    <mergeCell ref="C2851:D2851"/>
    <mergeCell ref="N2851:O2851"/>
    <mergeCell ref="B2824:D2824"/>
    <mergeCell ref="E2824:L2824"/>
    <mergeCell ref="M2824:O2824"/>
    <mergeCell ref="P2824:W2824"/>
    <mergeCell ref="B2825:D2825"/>
    <mergeCell ref="E2825:L2825"/>
    <mergeCell ref="M2825:O2825"/>
    <mergeCell ref="P2825:W2825"/>
    <mergeCell ref="B2826:D2826"/>
    <mergeCell ref="E2826:L2826"/>
    <mergeCell ref="M2826:O2826"/>
    <mergeCell ref="P2826:W2826"/>
    <mergeCell ref="B2827:D2827"/>
    <mergeCell ref="E2827:G2827"/>
    <mergeCell ref="H2827:I2827"/>
    <mergeCell ref="J2827:L2827"/>
    <mergeCell ref="M2827:O2827"/>
    <mergeCell ref="P2827:R2827"/>
    <mergeCell ref="S2827:T2827"/>
    <mergeCell ref="U2827:W2827"/>
    <mergeCell ref="B2828:C2828"/>
    <mergeCell ref="D2828:L2828"/>
    <mergeCell ref="M2828:N2828"/>
    <mergeCell ref="O2828:W2828"/>
    <mergeCell ref="C2829:L2830"/>
    <mergeCell ref="B2837:W2837"/>
    <mergeCell ref="D2838:G2838"/>
    <mergeCell ref="H2838:I2838"/>
    <mergeCell ref="J2838:L2838"/>
    <mergeCell ref="M2838:O2838"/>
    <mergeCell ref="P2838:R2838"/>
    <mergeCell ref="S2838:T2839"/>
    <mergeCell ref="U2838:W2839"/>
    <mergeCell ref="D2839:G2839"/>
    <mergeCell ref="H2839:I2839"/>
    <mergeCell ref="J2839:L2839"/>
    <mergeCell ref="M2839:O2839"/>
    <mergeCell ref="P2839:R2839"/>
    <mergeCell ref="B2807:D2807"/>
    <mergeCell ref="E2807:L2807"/>
    <mergeCell ref="M2807:O2807"/>
    <mergeCell ref="P2807:W2807"/>
    <mergeCell ref="B2808:D2808"/>
    <mergeCell ref="E2808:L2808"/>
    <mergeCell ref="M2808:O2808"/>
    <mergeCell ref="P2808:W2808"/>
    <mergeCell ref="B2809:D2809"/>
    <mergeCell ref="E2809:L2809"/>
    <mergeCell ref="M2809:O2809"/>
    <mergeCell ref="P2809:W2809"/>
    <mergeCell ref="B2810:D2810"/>
    <mergeCell ref="E2810:G2810"/>
    <mergeCell ref="H2810:I2810"/>
    <mergeCell ref="J2810:L2810"/>
    <mergeCell ref="M2810:O2810"/>
    <mergeCell ref="P2810:R2810"/>
    <mergeCell ref="S2810:T2810"/>
    <mergeCell ref="U2810:W2810"/>
    <mergeCell ref="B2811:C2811"/>
    <mergeCell ref="D2811:L2811"/>
    <mergeCell ref="M2811:N2811"/>
    <mergeCell ref="O2811:W2811"/>
    <mergeCell ref="B2812:B2815"/>
    <mergeCell ref="C2812:C2813"/>
    <mergeCell ref="D2812:E2813"/>
    <mergeCell ref="F2812:L2823"/>
    <mergeCell ref="M2812:M2815"/>
    <mergeCell ref="N2812:N2813"/>
    <mergeCell ref="O2812:P2813"/>
    <mergeCell ref="Q2812:W2823"/>
    <mergeCell ref="C2814:C2815"/>
    <mergeCell ref="D2814:E2815"/>
    <mergeCell ref="N2814:N2815"/>
    <mergeCell ref="O2814:P2815"/>
    <mergeCell ref="B2816:B2819"/>
    <mergeCell ref="C2816:C2817"/>
    <mergeCell ref="D2816:E2817"/>
    <mergeCell ref="M2816:M2819"/>
    <mergeCell ref="N2816:N2817"/>
    <mergeCell ref="O2816:P2817"/>
    <mergeCell ref="C2818:C2819"/>
    <mergeCell ref="D2818:E2819"/>
    <mergeCell ref="N2818:N2819"/>
    <mergeCell ref="O2818:P2819"/>
    <mergeCell ref="B2820:C2820"/>
    <mergeCell ref="D2820:E2820"/>
    <mergeCell ref="M2820:N2820"/>
    <mergeCell ref="O2820:P2820"/>
    <mergeCell ref="B2821:C2821"/>
    <mergeCell ref="D2821:E2821"/>
    <mergeCell ref="M2821:N2821"/>
    <mergeCell ref="O2821:P2821"/>
    <mergeCell ref="B2822:B2823"/>
    <mergeCell ref="C2822:D2822"/>
    <mergeCell ref="M2822:M2823"/>
    <mergeCell ref="N2822:O2822"/>
    <mergeCell ref="C2823:D2823"/>
    <mergeCell ref="N2823:O2823"/>
    <mergeCell ref="B2795:B2798"/>
    <mergeCell ref="C2795:C2796"/>
    <mergeCell ref="D2795:E2796"/>
    <mergeCell ref="F2795:L2806"/>
    <mergeCell ref="M2795:M2798"/>
    <mergeCell ref="N2795:N2796"/>
    <mergeCell ref="O2795:P2796"/>
    <mergeCell ref="Q2795:W2806"/>
    <mergeCell ref="C2797:C2798"/>
    <mergeCell ref="D2797:E2798"/>
    <mergeCell ref="N2797:N2798"/>
    <mergeCell ref="O2797:P2798"/>
    <mergeCell ref="B2799:B2802"/>
    <mergeCell ref="C2799:C2800"/>
    <mergeCell ref="D2799:E2800"/>
    <mergeCell ref="M2799:M2802"/>
    <mergeCell ref="N2799:N2800"/>
    <mergeCell ref="O2799:P2800"/>
    <mergeCell ref="C2801:C2802"/>
    <mergeCell ref="D2801:E2802"/>
    <mergeCell ref="N2801:N2802"/>
    <mergeCell ref="O2801:P2802"/>
    <mergeCell ref="B2803:C2803"/>
    <mergeCell ref="D2803:E2803"/>
    <mergeCell ref="M2803:N2803"/>
    <mergeCell ref="O2803:P2803"/>
    <mergeCell ref="B2804:C2804"/>
    <mergeCell ref="D2804:E2804"/>
    <mergeCell ref="M2804:N2804"/>
    <mergeCell ref="O2804:P2804"/>
    <mergeCell ref="B2805:B2806"/>
    <mergeCell ref="C2805:D2805"/>
    <mergeCell ref="M2805:M2806"/>
    <mergeCell ref="N2805:O2805"/>
    <mergeCell ref="C2806:D2806"/>
    <mergeCell ref="N2806:O2806"/>
    <mergeCell ref="B2779:D2779"/>
    <mergeCell ref="E2779:L2779"/>
    <mergeCell ref="M2779:O2779"/>
    <mergeCell ref="P2779:W2779"/>
    <mergeCell ref="B2780:D2780"/>
    <mergeCell ref="E2780:L2780"/>
    <mergeCell ref="M2780:O2780"/>
    <mergeCell ref="P2780:W2780"/>
    <mergeCell ref="B2781:D2781"/>
    <mergeCell ref="E2781:L2781"/>
    <mergeCell ref="M2781:O2781"/>
    <mergeCell ref="P2781:W2781"/>
    <mergeCell ref="B2782:D2782"/>
    <mergeCell ref="E2782:G2782"/>
    <mergeCell ref="H2782:I2782"/>
    <mergeCell ref="J2782:L2782"/>
    <mergeCell ref="M2782:O2782"/>
    <mergeCell ref="P2782:R2782"/>
    <mergeCell ref="S2782:T2782"/>
    <mergeCell ref="U2782:W2782"/>
    <mergeCell ref="B2783:C2783"/>
    <mergeCell ref="D2783:L2783"/>
    <mergeCell ref="M2783:N2783"/>
    <mergeCell ref="O2783:W2783"/>
    <mergeCell ref="C2784:L2785"/>
    <mergeCell ref="B2792:W2792"/>
    <mergeCell ref="D2793:G2793"/>
    <mergeCell ref="H2793:I2793"/>
    <mergeCell ref="J2793:L2793"/>
    <mergeCell ref="M2793:O2793"/>
    <mergeCell ref="P2793:R2793"/>
    <mergeCell ref="S2793:T2794"/>
    <mergeCell ref="U2793:W2794"/>
    <mergeCell ref="D2794:G2794"/>
    <mergeCell ref="H2794:I2794"/>
    <mergeCell ref="J2794:L2794"/>
    <mergeCell ref="M2794:O2794"/>
    <mergeCell ref="P2794:R2794"/>
    <mergeCell ref="B2762:D2762"/>
    <mergeCell ref="E2762:L2762"/>
    <mergeCell ref="M2762:O2762"/>
    <mergeCell ref="P2762:W2762"/>
    <mergeCell ref="B2763:D2763"/>
    <mergeCell ref="E2763:L2763"/>
    <mergeCell ref="M2763:O2763"/>
    <mergeCell ref="P2763:W2763"/>
    <mergeCell ref="B2764:D2764"/>
    <mergeCell ref="E2764:L2764"/>
    <mergeCell ref="M2764:O2764"/>
    <mergeCell ref="P2764:W2764"/>
    <mergeCell ref="B2765:D2765"/>
    <mergeCell ref="E2765:G2765"/>
    <mergeCell ref="H2765:I2765"/>
    <mergeCell ref="J2765:L2765"/>
    <mergeCell ref="M2765:O2765"/>
    <mergeCell ref="P2765:R2765"/>
    <mergeCell ref="S2765:T2765"/>
    <mergeCell ref="U2765:W2765"/>
    <mergeCell ref="B2766:C2766"/>
    <mergeCell ref="D2766:L2766"/>
    <mergeCell ref="M2766:N2766"/>
    <mergeCell ref="O2766:W2766"/>
    <mergeCell ref="B2767:B2770"/>
    <mergeCell ref="C2767:C2768"/>
    <mergeCell ref="D2767:E2768"/>
    <mergeCell ref="F2767:L2778"/>
    <mergeCell ref="M2767:M2770"/>
    <mergeCell ref="N2767:N2768"/>
    <mergeCell ref="O2767:P2768"/>
    <mergeCell ref="Q2767:W2778"/>
    <mergeCell ref="C2769:C2770"/>
    <mergeCell ref="D2769:E2770"/>
    <mergeCell ref="N2769:N2770"/>
    <mergeCell ref="O2769:P2770"/>
    <mergeCell ref="B2771:B2774"/>
    <mergeCell ref="C2771:C2772"/>
    <mergeCell ref="D2771:E2772"/>
    <mergeCell ref="M2771:M2774"/>
    <mergeCell ref="N2771:N2772"/>
    <mergeCell ref="O2771:P2772"/>
    <mergeCell ref="C2773:C2774"/>
    <mergeCell ref="D2773:E2774"/>
    <mergeCell ref="N2773:N2774"/>
    <mergeCell ref="O2773:P2774"/>
    <mergeCell ref="B2775:C2775"/>
    <mergeCell ref="D2775:E2775"/>
    <mergeCell ref="M2775:N2775"/>
    <mergeCell ref="O2775:P2775"/>
    <mergeCell ref="B2776:C2776"/>
    <mergeCell ref="D2776:E2776"/>
    <mergeCell ref="M2776:N2776"/>
    <mergeCell ref="O2776:P2776"/>
    <mergeCell ref="B2777:B2778"/>
    <mergeCell ref="C2777:D2777"/>
    <mergeCell ref="M2777:M2778"/>
    <mergeCell ref="N2777:O2777"/>
    <mergeCell ref="C2778:D2778"/>
    <mergeCell ref="N2778:O2778"/>
    <mergeCell ref="B2750:B2753"/>
    <mergeCell ref="C2750:C2751"/>
    <mergeCell ref="D2750:E2751"/>
    <mergeCell ref="F2750:L2761"/>
    <mergeCell ref="M2750:M2753"/>
    <mergeCell ref="N2750:N2751"/>
    <mergeCell ref="O2750:P2751"/>
    <mergeCell ref="Q2750:W2761"/>
    <mergeCell ref="C2752:C2753"/>
    <mergeCell ref="D2752:E2753"/>
    <mergeCell ref="N2752:N2753"/>
    <mergeCell ref="O2752:P2753"/>
    <mergeCell ref="B2754:B2757"/>
    <mergeCell ref="C2754:C2755"/>
    <mergeCell ref="D2754:E2755"/>
    <mergeCell ref="M2754:M2757"/>
    <mergeCell ref="N2754:N2755"/>
    <mergeCell ref="O2754:P2755"/>
    <mergeCell ref="C2756:C2757"/>
    <mergeCell ref="D2756:E2757"/>
    <mergeCell ref="N2756:N2757"/>
    <mergeCell ref="O2756:P2757"/>
    <mergeCell ref="B2758:C2758"/>
    <mergeCell ref="D2758:E2758"/>
    <mergeCell ref="M2758:N2758"/>
    <mergeCell ref="O2758:P2758"/>
    <mergeCell ref="B2759:C2759"/>
    <mergeCell ref="D2759:E2759"/>
    <mergeCell ref="M2759:N2759"/>
    <mergeCell ref="O2759:P2759"/>
    <mergeCell ref="B2760:B2761"/>
    <mergeCell ref="C2760:D2760"/>
    <mergeCell ref="M2760:M2761"/>
    <mergeCell ref="N2760:O2760"/>
    <mergeCell ref="C2761:D2761"/>
    <mergeCell ref="N2761:O2761"/>
    <mergeCell ref="B2734:D2734"/>
    <mergeCell ref="E2734:L2734"/>
    <mergeCell ref="M2734:O2734"/>
    <mergeCell ref="P2734:W2734"/>
    <mergeCell ref="B2735:D2735"/>
    <mergeCell ref="E2735:L2735"/>
    <mergeCell ref="M2735:O2735"/>
    <mergeCell ref="P2735:W2735"/>
    <mergeCell ref="B2736:D2736"/>
    <mergeCell ref="E2736:L2736"/>
    <mergeCell ref="M2736:O2736"/>
    <mergeCell ref="P2736:W2736"/>
    <mergeCell ref="B2737:D2737"/>
    <mergeCell ref="E2737:G2737"/>
    <mergeCell ref="H2737:I2737"/>
    <mergeCell ref="J2737:L2737"/>
    <mergeCell ref="M2737:O2737"/>
    <mergeCell ref="P2737:R2737"/>
    <mergeCell ref="S2737:T2737"/>
    <mergeCell ref="U2737:W2737"/>
    <mergeCell ref="B2738:C2738"/>
    <mergeCell ref="D2738:L2738"/>
    <mergeCell ref="M2738:N2738"/>
    <mergeCell ref="O2738:W2738"/>
    <mergeCell ref="C2739:L2740"/>
    <mergeCell ref="B2747:W2747"/>
    <mergeCell ref="D2748:G2748"/>
    <mergeCell ref="H2748:I2748"/>
    <mergeCell ref="J2748:L2748"/>
    <mergeCell ref="M2748:O2748"/>
    <mergeCell ref="P2748:R2748"/>
    <mergeCell ref="S2748:T2749"/>
    <mergeCell ref="U2748:W2749"/>
    <mergeCell ref="D2749:G2749"/>
    <mergeCell ref="H2749:I2749"/>
    <mergeCell ref="J2749:L2749"/>
    <mergeCell ref="M2749:O2749"/>
    <mergeCell ref="P2749:R2749"/>
    <mergeCell ref="B2717:D2717"/>
    <mergeCell ref="E2717:L2717"/>
    <mergeCell ref="M2717:O2717"/>
    <mergeCell ref="P2717:W2717"/>
    <mergeCell ref="B2718:D2718"/>
    <mergeCell ref="E2718:L2718"/>
    <mergeCell ref="M2718:O2718"/>
    <mergeCell ref="P2718:W2718"/>
    <mergeCell ref="B2719:D2719"/>
    <mergeCell ref="E2719:L2719"/>
    <mergeCell ref="M2719:O2719"/>
    <mergeCell ref="P2719:W2719"/>
    <mergeCell ref="B2720:D2720"/>
    <mergeCell ref="E2720:G2720"/>
    <mergeCell ref="H2720:I2720"/>
    <mergeCell ref="J2720:L2720"/>
    <mergeCell ref="M2720:O2720"/>
    <mergeCell ref="P2720:R2720"/>
    <mergeCell ref="S2720:T2720"/>
    <mergeCell ref="U2720:W2720"/>
    <mergeCell ref="B2721:C2721"/>
    <mergeCell ref="D2721:L2721"/>
    <mergeCell ref="M2721:N2721"/>
    <mergeCell ref="O2721:W2721"/>
    <mergeCell ref="B2722:B2725"/>
    <mergeCell ref="C2722:C2723"/>
    <mergeCell ref="D2722:E2723"/>
    <mergeCell ref="F2722:L2733"/>
    <mergeCell ref="M2722:M2725"/>
    <mergeCell ref="N2722:N2723"/>
    <mergeCell ref="O2722:P2723"/>
    <mergeCell ref="Q2722:W2733"/>
    <mergeCell ref="C2724:C2725"/>
    <mergeCell ref="D2724:E2725"/>
    <mergeCell ref="N2724:N2725"/>
    <mergeCell ref="O2724:P2725"/>
    <mergeCell ref="B2726:B2729"/>
    <mergeCell ref="C2726:C2727"/>
    <mergeCell ref="D2726:E2727"/>
    <mergeCell ref="M2726:M2729"/>
    <mergeCell ref="N2726:N2727"/>
    <mergeCell ref="O2726:P2727"/>
    <mergeCell ref="C2728:C2729"/>
    <mergeCell ref="D2728:E2729"/>
    <mergeCell ref="N2728:N2729"/>
    <mergeCell ref="O2728:P2729"/>
    <mergeCell ref="B2730:C2730"/>
    <mergeCell ref="D2730:E2730"/>
    <mergeCell ref="M2730:N2730"/>
    <mergeCell ref="O2730:P2730"/>
    <mergeCell ref="B2731:C2731"/>
    <mergeCell ref="D2731:E2731"/>
    <mergeCell ref="M2731:N2731"/>
    <mergeCell ref="O2731:P2731"/>
    <mergeCell ref="B2732:B2733"/>
    <mergeCell ref="C2732:D2732"/>
    <mergeCell ref="M2732:M2733"/>
    <mergeCell ref="N2732:O2732"/>
    <mergeCell ref="C2733:D2733"/>
    <mergeCell ref="N2733:O2733"/>
    <mergeCell ref="B2705:B2708"/>
    <mergeCell ref="C2705:C2706"/>
    <mergeCell ref="D2705:E2706"/>
    <mergeCell ref="F2705:L2716"/>
    <mergeCell ref="M2705:M2708"/>
    <mergeCell ref="N2705:N2706"/>
    <mergeCell ref="O2705:P2706"/>
    <mergeCell ref="Q2705:W2716"/>
    <mergeCell ref="C2707:C2708"/>
    <mergeCell ref="D2707:E2708"/>
    <mergeCell ref="N2707:N2708"/>
    <mergeCell ref="O2707:P2708"/>
    <mergeCell ref="B2709:B2712"/>
    <mergeCell ref="C2709:C2710"/>
    <mergeCell ref="D2709:E2710"/>
    <mergeCell ref="M2709:M2712"/>
    <mergeCell ref="N2709:N2710"/>
    <mergeCell ref="O2709:P2710"/>
    <mergeCell ref="C2711:C2712"/>
    <mergeCell ref="D2711:E2712"/>
    <mergeCell ref="N2711:N2712"/>
    <mergeCell ref="O2711:P2712"/>
    <mergeCell ref="B2713:C2713"/>
    <mergeCell ref="D2713:E2713"/>
    <mergeCell ref="M2713:N2713"/>
    <mergeCell ref="O2713:P2713"/>
    <mergeCell ref="B2714:C2714"/>
    <mergeCell ref="D2714:E2714"/>
    <mergeCell ref="M2714:N2714"/>
    <mergeCell ref="O2714:P2714"/>
    <mergeCell ref="B2715:B2716"/>
    <mergeCell ref="C2715:D2715"/>
    <mergeCell ref="M2715:M2716"/>
    <mergeCell ref="N2715:O2715"/>
    <mergeCell ref="C2716:D2716"/>
    <mergeCell ref="N2716:O2716"/>
    <mergeCell ref="B2689:D2689"/>
    <mergeCell ref="E2689:L2689"/>
    <mergeCell ref="M2689:O2689"/>
    <mergeCell ref="P2689:W2689"/>
    <mergeCell ref="B2690:D2690"/>
    <mergeCell ref="E2690:L2690"/>
    <mergeCell ref="M2690:O2690"/>
    <mergeCell ref="P2690:W2690"/>
    <mergeCell ref="B2691:D2691"/>
    <mergeCell ref="E2691:L2691"/>
    <mergeCell ref="M2691:O2691"/>
    <mergeCell ref="P2691:W2691"/>
    <mergeCell ref="B2692:D2692"/>
    <mergeCell ref="E2692:G2692"/>
    <mergeCell ref="H2692:I2692"/>
    <mergeCell ref="J2692:L2692"/>
    <mergeCell ref="M2692:O2692"/>
    <mergeCell ref="P2692:R2692"/>
    <mergeCell ref="S2692:T2692"/>
    <mergeCell ref="U2692:W2692"/>
    <mergeCell ref="B2693:C2693"/>
    <mergeCell ref="D2693:L2693"/>
    <mergeCell ref="M2693:N2693"/>
    <mergeCell ref="O2693:W2693"/>
    <mergeCell ref="C2694:L2695"/>
    <mergeCell ref="B2702:W2702"/>
    <mergeCell ref="D2703:G2703"/>
    <mergeCell ref="H2703:I2703"/>
    <mergeCell ref="J2703:L2703"/>
    <mergeCell ref="M2703:O2703"/>
    <mergeCell ref="P2703:R2703"/>
    <mergeCell ref="S2703:T2704"/>
    <mergeCell ref="U2703:W2704"/>
    <mergeCell ref="D2704:G2704"/>
    <mergeCell ref="H2704:I2704"/>
    <mergeCell ref="J2704:L2704"/>
    <mergeCell ref="M2704:O2704"/>
    <mergeCell ref="P2704:R2704"/>
    <mergeCell ref="B2672:D2672"/>
    <mergeCell ref="E2672:L2672"/>
    <mergeCell ref="M2672:O2672"/>
    <mergeCell ref="P2672:W2672"/>
    <mergeCell ref="B2673:D2673"/>
    <mergeCell ref="E2673:L2673"/>
    <mergeCell ref="M2673:O2673"/>
    <mergeCell ref="P2673:W2673"/>
    <mergeCell ref="B2674:D2674"/>
    <mergeCell ref="E2674:L2674"/>
    <mergeCell ref="M2674:O2674"/>
    <mergeCell ref="P2674:W2674"/>
    <mergeCell ref="B2675:D2675"/>
    <mergeCell ref="E2675:G2675"/>
    <mergeCell ref="H2675:I2675"/>
    <mergeCell ref="J2675:L2675"/>
    <mergeCell ref="M2675:O2675"/>
    <mergeCell ref="P2675:R2675"/>
    <mergeCell ref="S2675:T2675"/>
    <mergeCell ref="U2675:W2675"/>
    <mergeCell ref="B2676:C2676"/>
    <mergeCell ref="D2676:L2676"/>
    <mergeCell ref="M2676:N2676"/>
    <mergeCell ref="O2676:W2676"/>
    <mergeCell ref="B2677:B2680"/>
    <mergeCell ref="C2677:C2678"/>
    <mergeCell ref="D2677:E2678"/>
    <mergeCell ref="F2677:L2688"/>
    <mergeCell ref="M2677:M2680"/>
    <mergeCell ref="N2677:N2678"/>
    <mergeCell ref="O2677:P2678"/>
    <mergeCell ref="Q2677:W2688"/>
    <mergeCell ref="C2679:C2680"/>
    <mergeCell ref="D2679:E2680"/>
    <mergeCell ref="N2679:N2680"/>
    <mergeCell ref="O2679:P2680"/>
    <mergeCell ref="B2681:B2684"/>
    <mergeCell ref="C2681:C2682"/>
    <mergeCell ref="D2681:E2682"/>
    <mergeCell ref="M2681:M2684"/>
    <mergeCell ref="N2681:N2682"/>
    <mergeCell ref="O2681:P2682"/>
    <mergeCell ref="C2683:C2684"/>
    <mergeCell ref="D2683:E2684"/>
    <mergeCell ref="N2683:N2684"/>
    <mergeCell ref="O2683:P2684"/>
    <mergeCell ref="B2685:C2685"/>
    <mergeCell ref="D2685:E2685"/>
    <mergeCell ref="M2685:N2685"/>
    <mergeCell ref="O2685:P2685"/>
    <mergeCell ref="B2686:C2686"/>
    <mergeCell ref="D2686:E2686"/>
    <mergeCell ref="M2686:N2686"/>
    <mergeCell ref="O2686:P2686"/>
    <mergeCell ref="B2687:B2688"/>
    <mergeCell ref="C2687:D2687"/>
    <mergeCell ref="M2687:M2688"/>
    <mergeCell ref="N2687:O2687"/>
    <mergeCell ref="C2688:D2688"/>
    <mergeCell ref="N2688:O2688"/>
    <mergeCell ref="B2660:B2663"/>
    <mergeCell ref="C2660:C2661"/>
    <mergeCell ref="D2660:E2661"/>
    <mergeCell ref="F2660:L2671"/>
    <mergeCell ref="M2660:M2663"/>
    <mergeCell ref="N2660:N2661"/>
    <mergeCell ref="O2660:P2661"/>
    <mergeCell ref="Q2660:W2671"/>
    <mergeCell ref="C2662:C2663"/>
    <mergeCell ref="D2662:E2663"/>
    <mergeCell ref="N2662:N2663"/>
    <mergeCell ref="O2662:P2663"/>
    <mergeCell ref="B2664:B2667"/>
    <mergeCell ref="C2664:C2665"/>
    <mergeCell ref="D2664:E2665"/>
    <mergeCell ref="M2664:M2667"/>
    <mergeCell ref="N2664:N2665"/>
    <mergeCell ref="O2664:P2665"/>
    <mergeCell ref="C2666:C2667"/>
    <mergeCell ref="D2666:E2667"/>
    <mergeCell ref="N2666:N2667"/>
    <mergeCell ref="O2666:P2667"/>
    <mergeCell ref="B2668:C2668"/>
    <mergeCell ref="D2668:E2668"/>
    <mergeCell ref="M2668:N2668"/>
    <mergeCell ref="O2668:P2668"/>
    <mergeCell ref="B2669:C2669"/>
    <mergeCell ref="D2669:E2669"/>
    <mergeCell ref="M2669:N2669"/>
    <mergeCell ref="O2669:P2669"/>
    <mergeCell ref="B2670:B2671"/>
    <mergeCell ref="C2670:D2670"/>
    <mergeCell ref="M2670:M2671"/>
    <mergeCell ref="N2670:O2670"/>
    <mergeCell ref="C2671:D2671"/>
    <mergeCell ref="N2671:O2671"/>
    <mergeCell ref="B2644:D2644"/>
    <mergeCell ref="E2644:L2644"/>
    <mergeCell ref="M2644:O2644"/>
    <mergeCell ref="P2644:W2644"/>
    <mergeCell ref="B2645:D2645"/>
    <mergeCell ref="E2645:L2645"/>
    <mergeCell ref="M2645:O2645"/>
    <mergeCell ref="P2645:W2645"/>
    <mergeCell ref="B2646:D2646"/>
    <mergeCell ref="E2646:L2646"/>
    <mergeCell ref="M2646:O2646"/>
    <mergeCell ref="P2646:W2646"/>
    <mergeCell ref="B2647:D2647"/>
    <mergeCell ref="E2647:G2647"/>
    <mergeCell ref="H2647:I2647"/>
    <mergeCell ref="J2647:L2647"/>
    <mergeCell ref="M2647:O2647"/>
    <mergeCell ref="P2647:R2647"/>
    <mergeCell ref="S2647:T2647"/>
    <mergeCell ref="U2647:W2647"/>
    <mergeCell ref="B2648:C2648"/>
    <mergeCell ref="D2648:L2648"/>
    <mergeCell ref="M2648:N2648"/>
    <mergeCell ref="O2648:W2648"/>
    <mergeCell ref="C2649:L2650"/>
    <mergeCell ref="B2657:W2657"/>
    <mergeCell ref="D2658:G2658"/>
    <mergeCell ref="H2658:I2658"/>
    <mergeCell ref="J2658:L2658"/>
    <mergeCell ref="M2658:O2658"/>
    <mergeCell ref="P2658:R2658"/>
    <mergeCell ref="S2658:T2659"/>
    <mergeCell ref="U2658:W2659"/>
    <mergeCell ref="D2659:G2659"/>
    <mergeCell ref="H2659:I2659"/>
    <mergeCell ref="J2659:L2659"/>
    <mergeCell ref="M2659:O2659"/>
    <mergeCell ref="P2659:R2659"/>
    <mergeCell ref="B2627:D2627"/>
    <mergeCell ref="E2627:L2627"/>
    <mergeCell ref="M2627:O2627"/>
    <mergeCell ref="P2627:W2627"/>
    <mergeCell ref="B2628:D2628"/>
    <mergeCell ref="E2628:L2628"/>
    <mergeCell ref="M2628:O2628"/>
    <mergeCell ref="P2628:W2628"/>
    <mergeCell ref="B2629:D2629"/>
    <mergeCell ref="E2629:L2629"/>
    <mergeCell ref="M2629:O2629"/>
    <mergeCell ref="P2629:W2629"/>
    <mergeCell ref="B2630:D2630"/>
    <mergeCell ref="E2630:G2630"/>
    <mergeCell ref="H2630:I2630"/>
    <mergeCell ref="J2630:L2630"/>
    <mergeCell ref="M2630:O2630"/>
    <mergeCell ref="P2630:R2630"/>
    <mergeCell ref="S2630:T2630"/>
    <mergeCell ref="U2630:W2630"/>
    <mergeCell ref="B2631:C2631"/>
    <mergeCell ref="D2631:L2631"/>
    <mergeCell ref="M2631:N2631"/>
    <mergeCell ref="O2631:W2631"/>
    <mergeCell ref="B2632:B2635"/>
    <mergeCell ref="C2632:C2633"/>
    <mergeCell ref="D2632:E2633"/>
    <mergeCell ref="F2632:L2643"/>
    <mergeCell ref="M2632:M2635"/>
    <mergeCell ref="N2632:N2633"/>
    <mergeCell ref="O2632:P2633"/>
    <mergeCell ref="Q2632:W2643"/>
    <mergeCell ref="C2634:C2635"/>
    <mergeCell ref="D2634:E2635"/>
    <mergeCell ref="N2634:N2635"/>
    <mergeCell ref="O2634:P2635"/>
    <mergeCell ref="B2636:B2639"/>
    <mergeCell ref="C2636:C2637"/>
    <mergeCell ref="D2636:E2637"/>
    <mergeCell ref="M2636:M2639"/>
    <mergeCell ref="N2636:N2637"/>
    <mergeCell ref="O2636:P2637"/>
    <mergeCell ref="C2638:C2639"/>
    <mergeCell ref="D2638:E2639"/>
    <mergeCell ref="N2638:N2639"/>
    <mergeCell ref="O2638:P2639"/>
    <mergeCell ref="B2640:C2640"/>
    <mergeCell ref="D2640:E2640"/>
    <mergeCell ref="M2640:N2640"/>
    <mergeCell ref="O2640:P2640"/>
    <mergeCell ref="B2641:C2641"/>
    <mergeCell ref="D2641:E2641"/>
    <mergeCell ref="M2641:N2641"/>
    <mergeCell ref="O2641:P2641"/>
    <mergeCell ref="B2642:B2643"/>
    <mergeCell ref="C2642:D2642"/>
    <mergeCell ref="M2642:M2643"/>
    <mergeCell ref="N2642:O2642"/>
    <mergeCell ref="C2643:D2643"/>
    <mergeCell ref="N2643:O2643"/>
    <mergeCell ref="B2615:B2618"/>
    <mergeCell ref="C2615:C2616"/>
    <mergeCell ref="D2615:E2616"/>
    <mergeCell ref="F2615:L2626"/>
    <mergeCell ref="M2615:M2618"/>
    <mergeCell ref="N2615:N2616"/>
    <mergeCell ref="O2615:P2616"/>
    <mergeCell ref="Q2615:W2626"/>
    <mergeCell ref="C2617:C2618"/>
    <mergeCell ref="D2617:E2618"/>
    <mergeCell ref="N2617:N2618"/>
    <mergeCell ref="O2617:P2618"/>
    <mergeCell ref="B2619:B2622"/>
    <mergeCell ref="C2619:C2620"/>
    <mergeCell ref="D2619:E2620"/>
    <mergeCell ref="M2619:M2622"/>
    <mergeCell ref="N2619:N2620"/>
    <mergeCell ref="O2619:P2620"/>
    <mergeCell ref="C2621:C2622"/>
    <mergeCell ref="D2621:E2622"/>
    <mergeCell ref="N2621:N2622"/>
    <mergeCell ref="O2621:P2622"/>
    <mergeCell ref="B2623:C2623"/>
    <mergeCell ref="D2623:E2623"/>
    <mergeCell ref="M2623:N2623"/>
    <mergeCell ref="O2623:P2623"/>
    <mergeCell ref="B2624:C2624"/>
    <mergeCell ref="D2624:E2624"/>
    <mergeCell ref="M2624:N2624"/>
    <mergeCell ref="O2624:P2624"/>
    <mergeCell ref="B2625:B2626"/>
    <mergeCell ref="C2625:D2625"/>
    <mergeCell ref="M2625:M2626"/>
    <mergeCell ref="N2625:O2625"/>
    <mergeCell ref="C2626:D2626"/>
    <mergeCell ref="N2626:O2626"/>
    <mergeCell ref="B2599:D2599"/>
    <mergeCell ref="E2599:L2599"/>
    <mergeCell ref="M2599:O2599"/>
    <mergeCell ref="P2599:W2599"/>
    <mergeCell ref="B2600:D2600"/>
    <mergeCell ref="E2600:L2600"/>
    <mergeCell ref="M2600:O2600"/>
    <mergeCell ref="P2600:W2600"/>
    <mergeCell ref="B2601:D2601"/>
    <mergeCell ref="E2601:L2601"/>
    <mergeCell ref="M2601:O2601"/>
    <mergeCell ref="P2601:W2601"/>
    <mergeCell ref="B2602:D2602"/>
    <mergeCell ref="E2602:G2602"/>
    <mergeCell ref="H2602:I2602"/>
    <mergeCell ref="J2602:L2602"/>
    <mergeCell ref="M2602:O2602"/>
    <mergeCell ref="P2602:R2602"/>
    <mergeCell ref="S2602:T2602"/>
    <mergeCell ref="U2602:W2602"/>
    <mergeCell ref="B2603:C2603"/>
    <mergeCell ref="D2603:L2603"/>
    <mergeCell ref="M2603:N2603"/>
    <mergeCell ref="O2603:W2603"/>
    <mergeCell ref="C2604:L2605"/>
    <mergeCell ref="B2612:W2612"/>
    <mergeCell ref="D2613:G2613"/>
    <mergeCell ref="H2613:I2613"/>
    <mergeCell ref="J2613:L2613"/>
    <mergeCell ref="M2613:O2613"/>
    <mergeCell ref="P2613:R2613"/>
    <mergeCell ref="S2613:T2614"/>
    <mergeCell ref="U2613:W2614"/>
    <mergeCell ref="D2614:G2614"/>
    <mergeCell ref="H2614:I2614"/>
    <mergeCell ref="J2614:L2614"/>
    <mergeCell ref="M2614:O2614"/>
    <mergeCell ref="P2614:R2614"/>
    <mergeCell ref="B2582:D2582"/>
    <mergeCell ref="E2582:L2582"/>
    <mergeCell ref="M2582:O2582"/>
    <mergeCell ref="P2582:W2582"/>
    <mergeCell ref="B2583:D2583"/>
    <mergeCell ref="E2583:L2583"/>
    <mergeCell ref="M2583:O2583"/>
    <mergeCell ref="P2583:W2583"/>
    <mergeCell ref="B2584:D2584"/>
    <mergeCell ref="E2584:L2584"/>
    <mergeCell ref="M2584:O2584"/>
    <mergeCell ref="P2584:W2584"/>
    <mergeCell ref="B2585:D2585"/>
    <mergeCell ref="E2585:G2585"/>
    <mergeCell ref="H2585:I2585"/>
    <mergeCell ref="J2585:L2585"/>
    <mergeCell ref="M2585:O2585"/>
    <mergeCell ref="P2585:R2585"/>
    <mergeCell ref="S2585:T2585"/>
    <mergeCell ref="U2585:W2585"/>
    <mergeCell ref="B2586:C2586"/>
    <mergeCell ref="D2586:L2586"/>
    <mergeCell ref="M2586:N2586"/>
    <mergeCell ref="O2586:W2586"/>
    <mergeCell ref="B2587:B2590"/>
    <mergeCell ref="C2587:C2588"/>
    <mergeCell ref="D2587:E2588"/>
    <mergeCell ref="F2587:L2598"/>
    <mergeCell ref="M2587:M2590"/>
    <mergeCell ref="N2587:N2588"/>
    <mergeCell ref="O2587:P2588"/>
    <mergeCell ref="Q2587:W2598"/>
    <mergeCell ref="C2589:C2590"/>
    <mergeCell ref="D2589:E2590"/>
    <mergeCell ref="N2589:N2590"/>
    <mergeCell ref="O2589:P2590"/>
    <mergeCell ref="B2591:B2594"/>
    <mergeCell ref="C2591:C2592"/>
    <mergeCell ref="D2591:E2592"/>
    <mergeCell ref="M2591:M2594"/>
    <mergeCell ref="N2591:N2592"/>
    <mergeCell ref="O2591:P2592"/>
    <mergeCell ref="C2593:C2594"/>
    <mergeCell ref="D2593:E2594"/>
    <mergeCell ref="N2593:N2594"/>
    <mergeCell ref="O2593:P2594"/>
    <mergeCell ref="B2595:C2595"/>
    <mergeCell ref="D2595:E2595"/>
    <mergeCell ref="M2595:N2595"/>
    <mergeCell ref="O2595:P2595"/>
    <mergeCell ref="B2596:C2596"/>
    <mergeCell ref="D2596:E2596"/>
    <mergeCell ref="M2596:N2596"/>
    <mergeCell ref="O2596:P2596"/>
    <mergeCell ref="B2597:B2598"/>
    <mergeCell ref="C2597:D2597"/>
    <mergeCell ref="M2597:M2598"/>
    <mergeCell ref="N2597:O2597"/>
    <mergeCell ref="C2598:D2598"/>
    <mergeCell ref="N2598:O2598"/>
    <mergeCell ref="B2570:B2573"/>
    <mergeCell ref="C2570:C2571"/>
    <mergeCell ref="D2570:E2571"/>
    <mergeCell ref="F2570:L2581"/>
    <mergeCell ref="M2570:M2573"/>
    <mergeCell ref="N2570:N2571"/>
    <mergeCell ref="O2570:P2571"/>
    <mergeCell ref="Q2570:W2581"/>
    <mergeCell ref="C2572:C2573"/>
    <mergeCell ref="D2572:E2573"/>
    <mergeCell ref="N2572:N2573"/>
    <mergeCell ref="O2572:P2573"/>
    <mergeCell ref="B2574:B2577"/>
    <mergeCell ref="C2574:C2575"/>
    <mergeCell ref="D2574:E2575"/>
    <mergeCell ref="M2574:M2577"/>
    <mergeCell ref="N2574:N2575"/>
    <mergeCell ref="O2574:P2575"/>
    <mergeCell ref="C2576:C2577"/>
    <mergeCell ref="D2576:E2577"/>
    <mergeCell ref="N2576:N2577"/>
    <mergeCell ref="O2576:P2577"/>
    <mergeCell ref="B2578:C2578"/>
    <mergeCell ref="D2578:E2578"/>
    <mergeCell ref="M2578:N2578"/>
    <mergeCell ref="O2578:P2578"/>
    <mergeCell ref="B2579:C2579"/>
    <mergeCell ref="D2579:E2579"/>
    <mergeCell ref="M2579:N2579"/>
    <mergeCell ref="O2579:P2579"/>
    <mergeCell ref="B2580:B2581"/>
    <mergeCell ref="C2580:D2580"/>
    <mergeCell ref="M2580:M2581"/>
    <mergeCell ref="N2580:O2580"/>
    <mergeCell ref="C2581:D2581"/>
    <mergeCell ref="N2581:O2581"/>
    <mergeCell ref="B2554:D2554"/>
    <mergeCell ref="E2554:L2554"/>
    <mergeCell ref="M2554:O2554"/>
    <mergeCell ref="P2554:W2554"/>
    <mergeCell ref="B2555:D2555"/>
    <mergeCell ref="E2555:L2555"/>
    <mergeCell ref="M2555:O2555"/>
    <mergeCell ref="P2555:W2555"/>
    <mergeCell ref="B2556:D2556"/>
    <mergeCell ref="E2556:L2556"/>
    <mergeCell ref="M2556:O2556"/>
    <mergeCell ref="P2556:W2556"/>
    <mergeCell ref="B2557:D2557"/>
    <mergeCell ref="E2557:G2557"/>
    <mergeCell ref="H2557:I2557"/>
    <mergeCell ref="J2557:L2557"/>
    <mergeCell ref="M2557:O2557"/>
    <mergeCell ref="P2557:R2557"/>
    <mergeCell ref="S2557:T2557"/>
    <mergeCell ref="U2557:W2557"/>
    <mergeCell ref="B2558:C2558"/>
    <mergeCell ref="D2558:L2558"/>
    <mergeCell ref="M2558:N2558"/>
    <mergeCell ref="O2558:W2558"/>
    <mergeCell ref="C2559:L2560"/>
    <mergeCell ref="B2567:W2567"/>
    <mergeCell ref="D2568:G2568"/>
    <mergeCell ref="H2568:I2568"/>
    <mergeCell ref="J2568:L2568"/>
    <mergeCell ref="M2568:O2568"/>
    <mergeCell ref="P2568:R2568"/>
    <mergeCell ref="S2568:T2569"/>
    <mergeCell ref="U2568:W2569"/>
    <mergeCell ref="D2569:G2569"/>
    <mergeCell ref="H2569:I2569"/>
    <mergeCell ref="J2569:L2569"/>
    <mergeCell ref="M2569:O2569"/>
    <mergeCell ref="P2569:R2569"/>
    <mergeCell ref="B2537:D2537"/>
    <mergeCell ref="E2537:L2537"/>
    <mergeCell ref="M2537:O2537"/>
    <mergeCell ref="P2537:W2537"/>
    <mergeCell ref="B2538:D2538"/>
    <mergeCell ref="E2538:L2538"/>
    <mergeCell ref="M2538:O2538"/>
    <mergeCell ref="P2538:W2538"/>
    <mergeCell ref="B2539:D2539"/>
    <mergeCell ref="E2539:L2539"/>
    <mergeCell ref="M2539:O2539"/>
    <mergeCell ref="P2539:W2539"/>
    <mergeCell ref="B2540:D2540"/>
    <mergeCell ref="E2540:G2540"/>
    <mergeCell ref="H2540:I2540"/>
    <mergeCell ref="J2540:L2540"/>
    <mergeCell ref="M2540:O2540"/>
    <mergeCell ref="P2540:R2540"/>
    <mergeCell ref="S2540:T2540"/>
    <mergeCell ref="U2540:W2540"/>
    <mergeCell ref="B2541:C2541"/>
    <mergeCell ref="D2541:L2541"/>
    <mergeCell ref="M2541:N2541"/>
    <mergeCell ref="O2541:W2541"/>
    <mergeCell ref="B2542:B2545"/>
    <mergeCell ref="C2542:C2543"/>
    <mergeCell ref="D2542:E2543"/>
    <mergeCell ref="F2542:L2553"/>
    <mergeCell ref="M2542:M2545"/>
    <mergeCell ref="N2542:N2543"/>
    <mergeCell ref="O2542:P2543"/>
    <mergeCell ref="Q2542:W2553"/>
    <mergeCell ref="C2544:C2545"/>
    <mergeCell ref="D2544:E2545"/>
    <mergeCell ref="N2544:N2545"/>
    <mergeCell ref="O2544:P2545"/>
    <mergeCell ref="B2546:B2549"/>
    <mergeCell ref="C2546:C2547"/>
    <mergeCell ref="D2546:E2547"/>
    <mergeCell ref="M2546:M2549"/>
    <mergeCell ref="N2546:N2547"/>
    <mergeCell ref="O2546:P2547"/>
    <mergeCell ref="C2548:C2549"/>
    <mergeCell ref="D2548:E2549"/>
    <mergeCell ref="N2548:N2549"/>
    <mergeCell ref="O2548:P2549"/>
    <mergeCell ref="B2550:C2550"/>
    <mergeCell ref="D2550:E2550"/>
    <mergeCell ref="M2550:N2550"/>
    <mergeCell ref="O2550:P2550"/>
    <mergeCell ref="B2551:C2551"/>
    <mergeCell ref="D2551:E2551"/>
    <mergeCell ref="M2551:N2551"/>
    <mergeCell ref="O2551:P2551"/>
    <mergeCell ref="B2552:B2553"/>
    <mergeCell ref="C2552:D2552"/>
    <mergeCell ref="M2552:M2553"/>
    <mergeCell ref="N2552:O2552"/>
    <mergeCell ref="C2553:D2553"/>
    <mergeCell ref="N2553:O2553"/>
    <mergeCell ref="B2525:B2528"/>
    <mergeCell ref="C2525:C2526"/>
    <mergeCell ref="D2525:E2526"/>
    <mergeCell ref="F2525:L2536"/>
    <mergeCell ref="M2525:M2528"/>
    <mergeCell ref="N2525:N2526"/>
    <mergeCell ref="O2525:P2526"/>
    <mergeCell ref="Q2525:W2536"/>
    <mergeCell ref="C2527:C2528"/>
    <mergeCell ref="D2527:E2528"/>
    <mergeCell ref="N2527:N2528"/>
    <mergeCell ref="O2527:P2528"/>
    <mergeCell ref="B2529:B2532"/>
    <mergeCell ref="C2529:C2530"/>
    <mergeCell ref="D2529:E2530"/>
    <mergeCell ref="M2529:M2532"/>
    <mergeCell ref="N2529:N2530"/>
    <mergeCell ref="O2529:P2530"/>
    <mergeCell ref="C2531:C2532"/>
    <mergeCell ref="D2531:E2532"/>
    <mergeCell ref="N2531:N2532"/>
    <mergeCell ref="O2531:P2532"/>
    <mergeCell ref="B2533:C2533"/>
    <mergeCell ref="D2533:E2533"/>
    <mergeCell ref="M2533:N2533"/>
    <mergeCell ref="O2533:P2533"/>
    <mergeCell ref="B2534:C2534"/>
    <mergeCell ref="D2534:E2534"/>
    <mergeCell ref="M2534:N2534"/>
    <mergeCell ref="O2534:P2534"/>
    <mergeCell ref="B2535:B2536"/>
    <mergeCell ref="C2535:D2535"/>
    <mergeCell ref="M2535:M2536"/>
    <mergeCell ref="N2535:O2535"/>
    <mergeCell ref="C2536:D2536"/>
    <mergeCell ref="N2536:O2536"/>
    <mergeCell ref="B2509:D2509"/>
    <mergeCell ref="E2509:L2509"/>
    <mergeCell ref="M2509:O2509"/>
    <mergeCell ref="P2509:W2509"/>
    <mergeCell ref="B2510:D2510"/>
    <mergeCell ref="E2510:L2510"/>
    <mergeCell ref="M2510:O2510"/>
    <mergeCell ref="P2510:W2510"/>
    <mergeCell ref="B2511:D2511"/>
    <mergeCell ref="E2511:L2511"/>
    <mergeCell ref="M2511:O2511"/>
    <mergeCell ref="P2511:W2511"/>
    <mergeCell ref="B2512:D2512"/>
    <mergeCell ref="E2512:G2512"/>
    <mergeCell ref="H2512:I2512"/>
    <mergeCell ref="J2512:L2512"/>
    <mergeCell ref="M2512:O2512"/>
    <mergeCell ref="P2512:R2512"/>
    <mergeCell ref="S2512:T2512"/>
    <mergeCell ref="U2512:W2512"/>
    <mergeCell ref="B2513:C2513"/>
    <mergeCell ref="D2513:L2513"/>
    <mergeCell ref="M2513:N2513"/>
    <mergeCell ref="O2513:W2513"/>
    <mergeCell ref="C2514:L2515"/>
    <mergeCell ref="B2522:W2522"/>
    <mergeCell ref="D2523:G2523"/>
    <mergeCell ref="H2523:I2523"/>
    <mergeCell ref="J2523:L2523"/>
    <mergeCell ref="M2523:O2523"/>
    <mergeCell ref="P2523:R2523"/>
    <mergeCell ref="S2523:T2524"/>
    <mergeCell ref="U2523:W2524"/>
    <mergeCell ref="D2524:G2524"/>
    <mergeCell ref="H2524:I2524"/>
    <mergeCell ref="J2524:L2524"/>
    <mergeCell ref="M2524:O2524"/>
    <mergeCell ref="P2524:R2524"/>
    <mergeCell ref="B2492:D2492"/>
    <mergeCell ref="E2492:L2492"/>
    <mergeCell ref="M2492:O2492"/>
    <mergeCell ref="P2492:W2492"/>
    <mergeCell ref="B2493:D2493"/>
    <mergeCell ref="E2493:L2493"/>
    <mergeCell ref="M2493:O2493"/>
    <mergeCell ref="P2493:W2493"/>
    <mergeCell ref="B2494:D2494"/>
    <mergeCell ref="E2494:L2494"/>
    <mergeCell ref="M2494:O2494"/>
    <mergeCell ref="P2494:W2494"/>
    <mergeCell ref="B2495:D2495"/>
    <mergeCell ref="E2495:G2495"/>
    <mergeCell ref="H2495:I2495"/>
    <mergeCell ref="J2495:L2495"/>
    <mergeCell ref="M2495:O2495"/>
    <mergeCell ref="P2495:R2495"/>
    <mergeCell ref="S2495:T2495"/>
    <mergeCell ref="U2495:W2495"/>
    <mergeCell ref="B2496:C2496"/>
    <mergeCell ref="D2496:L2496"/>
    <mergeCell ref="M2496:N2496"/>
    <mergeCell ref="O2496:W2496"/>
    <mergeCell ref="B2497:B2500"/>
    <mergeCell ref="C2497:C2498"/>
    <mergeCell ref="D2497:E2498"/>
    <mergeCell ref="F2497:L2508"/>
    <mergeCell ref="M2497:M2500"/>
    <mergeCell ref="N2497:N2498"/>
    <mergeCell ref="O2497:P2498"/>
    <mergeCell ref="Q2497:W2508"/>
    <mergeCell ref="C2499:C2500"/>
    <mergeCell ref="D2499:E2500"/>
    <mergeCell ref="N2499:N2500"/>
    <mergeCell ref="O2499:P2500"/>
    <mergeCell ref="B2501:B2504"/>
    <mergeCell ref="C2501:C2502"/>
    <mergeCell ref="D2501:E2502"/>
    <mergeCell ref="M2501:M2504"/>
    <mergeCell ref="N2501:N2502"/>
    <mergeCell ref="O2501:P2502"/>
    <mergeCell ref="C2503:C2504"/>
    <mergeCell ref="D2503:E2504"/>
    <mergeCell ref="N2503:N2504"/>
    <mergeCell ref="O2503:P2504"/>
    <mergeCell ref="B2505:C2505"/>
    <mergeCell ref="D2505:E2505"/>
    <mergeCell ref="M2505:N2505"/>
    <mergeCell ref="O2505:P2505"/>
    <mergeCell ref="B2506:C2506"/>
    <mergeCell ref="D2506:E2506"/>
    <mergeCell ref="M2506:N2506"/>
    <mergeCell ref="O2506:P2506"/>
    <mergeCell ref="B2507:B2508"/>
    <mergeCell ref="C2507:D2507"/>
    <mergeCell ref="M2507:M2508"/>
    <mergeCell ref="N2507:O2507"/>
    <mergeCell ref="C2508:D2508"/>
    <mergeCell ref="N2508:O2508"/>
    <mergeCell ref="B2480:B2483"/>
    <mergeCell ref="C2480:C2481"/>
    <mergeCell ref="D2480:E2481"/>
    <mergeCell ref="F2480:L2491"/>
    <mergeCell ref="M2480:M2483"/>
    <mergeCell ref="N2480:N2481"/>
    <mergeCell ref="O2480:P2481"/>
    <mergeCell ref="Q2480:W2491"/>
    <mergeCell ref="C2482:C2483"/>
    <mergeCell ref="D2482:E2483"/>
    <mergeCell ref="N2482:N2483"/>
    <mergeCell ref="O2482:P2483"/>
    <mergeCell ref="B2484:B2487"/>
    <mergeCell ref="C2484:C2485"/>
    <mergeCell ref="D2484:E2485"/>
    <mergeCell ref="M2484:M2487"/>
    <mergeCell ref="N2484:N2485"/>
    <mergeCell ref="O2484:P2485"/>
    <mergeCell ref="C2486:C2487"/>
    <mergeCell ref="D2486:E2487"/>
    <mergeCell ref="N2486:N2487"/>
    <mergeCell ref="O2486:P2487"/>
    <mergeCell ref="B2488:C2488"/>
    <mergeCell ref="D2488:E2488"/>
    <mergeCell ref="M2488:N2488"/>
    <mergeCell ref="O2488:P2488"/>
    <mergeCell ref="B2489:C2489"/>
    <mergeCell ref="D2489:E2489"/>
    <mergeCell ref="M2489:N2489"/>
    <mergeCell ref="O2489:P2489"/>
    <mergeCell ref="B2490:B2491"/>
    <mergeCell ref="C2490:D2490"/>
    <mergeCell ref="M2490:M2491"/>
    <mergeCell ref="N2490:O2490"/>
    <mergeCell ref="C2491:D2491"/>
    <mergeCell ref="N2491:O2491"/>
    <mergeCell ref="B2464:D2464"/>
    <mergeCell ref="E2464:L2464"/>
    <mergeCell ref="M2464:O2464"/>
    <mergeCell ref="P2464:W2464"/>
    <mergeCell ref="B2465:D2465"/>
    <mergeCell ref="E2465:L2465"/>
    <mergeCell ref="M2465:O2465"/>
    <mergeCell ref="P2465:W2465"/>
    <mergeCell ref="B2466:D2466"/>
    <mergeCell ref="E2466:L2466"/>
    <mergeCell ref="M2466:O2466"/>
    <mergeCell ref="P2466:W2466"/>
    <mergeCell ref="B2467:D2467"/>
    <mergeCell ref="E2467:G2467"/>
    <mergeCell ref="H2467:I2467"/>
    <mergeCell ref="J2467:L2467"/>
    <mergeCell ref="M2467:O2467"/>
    <mergeCell ref="P2467:R2467"/>
    <mergeCell ref="S2467:T2467"/>
    <mergeCell ref="U2467:W2467"/>
    <mergeCell ref="B2468:C2468"/>
    <mergeCell ref="D2468:L2468"/>
    <mergeCell ref="M2468:N2468"/>
    <mergeCell ref="O2468:W2468"/>
    <mergeCell ref="C2469:L2470"/>
    <mergeCell ref="B2477:W2477"/>
    <mergeCell ref="D2478:G2478"/>
    <mergeCell ref="H2478:I2478"/>
    <mergeCell ref="J2478:L2478"/>
    <mergeCell ref="M2478:O2478"/>
    <mergeCell ref="P2478:R2478"/>
    <mergeCell ref="S2478:T2479"/>
    <mergeCell ref="U2478:W2479"/>
    <mergeCell ref="D2479:G2479"/>
    <mergeCell ref="H2479:I2479"/>
    <mergeCell ref="J2479:L2479"/>
    <mergeCell ref="M2479:O2479"/>
    <mergeCell ref="P2479:R2479"/>
    <mergeCell ref="B2447:D2447"/>
    <mergeCell ref="E2447:L2447"/>
    <mergeCell ref="M2447:O2447"/>
    <mergeCell ref="P2447:W2447"/>
    <mergeCell ref="B2448:D2448"/>
    <mergeCell ref="E2448:L2448"/>
    <mergeCell ref="M2448:O2448"/>
    <mergeCell ref="P2448:W2448"/>
    <mergeCell ref="B2449:D2449"/>
    <mergeCell ref="E2449:L2449"/>
    <mergeCell ref="M2449:O2449"/>
    <mergeCell ref="P2449:W2449"/>
    <mergeCell ref="B2450:D2450"/>
    <mergeCell ref="E2450:G2450"/>
    <mergeCell ref="H2450:I2450"/>
    <mergeCell ref="J2450:L2450"/>
    <mergeCell ref="M2450:O2450"/>
    <mergeCell ref="P2450:R2450"/>
    <mergeCell ref="S2450:T2450"/>
    <mergeCell ref="U2450:W2450"/>
    <mergeCell ref="B2451:C2451"/>
    <mergeCell ref="D2451:L2451"/>
    <mergeCell ref="M2451:N2451"/>
    <mergeCell ref="O2451:W2451"/>
    <mergeCell ref="B2452:B2455"/>
    <mergeCell ref="C2452:C2453"/>
    <mergeCell ref="D2452:E2453"/>
    <mergeCell ref="F2452:L2463"/>
    <mergeCell ref="M2452:M2455"/>
    <mergeCell ref="N2452:N2453"/>
    <mergeCell ref="O2452:P2453"/>
    <mergeCell ref="Q2452:W2463"/>
    <mergeCell ref="C2454:C2455"/>
    <mergeCell ref="D2454:E2455"/>
    <mergeCell ref="N2454:N2455"/>
    <mergeCell ref="O2454:P2455"/>
    <mergeCell ref="B2456:B2459"/>
    <mergeCell ref="C2456:C2457"/>
    <mergeCell ref="D2456:E2457"/>
    <mergeCell ref="M2456:M2459"/>
    <mergeCell ref="N2456:N2457"/>
    <mergeCell ref="O2456:P2457"/>
    <mergeCell ref="C2458:C2459"/>
    <mergeCell ref="D2458:E2459"/>
    <mergeCell ref="N2458:N2459"/>
    <mergeCell ref="O2458:P2459"/>
    <mergeCell ref="B2460:C2460"/>
    <mergeCell ref="D2460:E2460"/>
    <mergeCell ref="M2460:N2460"/>
    <mergeCell ref="O2460:P2460"/>
    <mergeCell ref="B2461:C2461"/>
    <mergeCell ref="D2461:E2461"/>
    <mergeCell ref="M2461:N2461"/>
    <mergeCell ref="O2461:P2461"/>
    <mergeCell ref="B2462:B2463"/>
    <mergeCell ref="C2462:D2462"/>
    <mergeCell ref="M2462:M2463"/>
    <mergeCell ref="N2462:O2462"/>
    <mergeCell ref="C2463:D2463"/>
    <mergeCell ref="N2463:O2463"/>
    <mergeCell ref="B2435:B2438"/>
    <mergeCell ref="C2435:C2436"/>
    <mergeCell ref="D2435:E2436"/>
    <mergeCell ref="F2435:L2446"/>
    <mergeCell ref="M2435:M2438"/>
    <mergeCell ref="N2435:N2436"/>
    <mergeCell ref="O2435:P2436"/>
    <mergeCell ref="Q2435:W2446"/>
    <mergeCell ref="C2437:C2438"/>
    <mergeCell ref="D2437:E2438"/>
    <mergeCell ref="N2437:N2438"/>
    <mergeCell ref="O2437:P2438"/>
    <mergeCell ref="B2439:B2442"/>
    <mergeCell ref="C2439:C2440"/>
    <mergeCell ref="D2439:E2440"/>
    <mergeCell ref="M2439:M2442"/>
    <mergeCell ref="N2439:N2440"/>
    <mergeCell ref="O2439:P2440"/>
    <mergeCell ref="C2441:C2442"/>
    <mergeCell ref="D2441:E2442"/>
    <mergeCell ref="N2441:N2442"/>
    <mergeCell ref="O2441:P2442"/>
    <mergeCell ref="B2443:C2443"/>
    <mergeCell ref="D2443:E2443"/>
    <mergeCell ref="M2443:N2443"/>
    <mergeCell ref="O2443:P2443"/>
    <mergeCell ref="B2444:C2444"/>
    <mergeCell ref="D2444:E2444"/>
    <mergeCell ref="M2444:N2444"/>
    <mergeCell ref="O2444:P2444"/>
    <mergeCell ref="B2445:B2446"/>
    <mergeCell ref="C2445:D2445"/>
    <mergeCell ref="M2445:M2446"/>
    <mergeCell ref="N2445:O2445"/>
    <mergeCell ref="C2446:D2446"/>
    <mergeCell ref="N2446:O2446"/>
    <mergeCell ref="B2419:D2419"/>
    <mergeCell ref="E2419:L2419"/>
    <mergeCell ref="M2419:O2419"/>
    <mergeCell ref="P2419:W2419"/>
    <mergeCell ref="B2420:D2420"/>
    <mergeCell ref="E2420:L2420"/>
    <mergeCell ref="M2420:O2420"/>
    <mergeCell ref="P2420:W2420"/>
    <mergeCell ref="B2421:D2421"/>
    <mergeCell ref="E2421:L2421"/>
    <mergeCell ref="M2421:O2421"/>
    <mergeCell ref="P2421:W2421"/>
    <mergeCell ref="B2422:D2422"/>
    <mergeCell ref="E2422:G2422"/>
    <mergeCell ref="H2422:I2422"/>
    <mergeCell ref="J2422:L2422"/>
    <mergeCell ref="M2422:O2422"/>
    <mergeCell ref="P2422:R2422"/>
    <mergeCell ref="S2422:T2422"/>
    <mergeCell ref="U2422:W2422"/>
    <mergeCell ref="B2423:C2423"/>
    <mergeCell ref="D2423:L2423"/>
    <mergeCell ref="M2423:N2423"/>
    <mergeCell ref="O2423:W2423"/>
    <mergeCell ref="C2424:L2425"/>
    <mergeCell ref="B2432:W2432"/>
    <mergeCell ref="D2433:G2433"/>
    <mergeCell ref="H2433:I2433"/>
    <mergeCell ref="J2433:L2433"/>
    <mergeCell ref="M2433:O2433"/>
    <mergeCell ref="P2433:R2433"/>
    <mergeCell ref="S2433:T2434"/>
    <mergeCell ref="U2433:W2434"/>
    <mergeCell ref="D2434:G2434"/>
    <mergeCell ref="H2434:I2434"/>
    <mergeCell ref="J2434:L2434"/>
    <mergeCell ref="M2434:O2434"/>
    <mergeCell ref="P2434:R2434"/>
    <mergeCell ref="B2402:D2402"/>
    <mergeCell ref="E2402:L2402"/>
    <mergeCell ref="M2402:O2402"/>
    <mergeCell ref="P2402:W2402"/>
    <mergeCell ref="B2403:D2403"/>
    <mergeCell ref="E2403:L2403"/>
    <mergeCell ref="M2403:O2403"/>
    <mergeCell ref="P2403:W2403"/>
    <mergeCell ref="B2404:D2404"/>
    <mergeCell ref="E2404:L2404"/>
    <mergeCell ref="M2404:O2404"/>
    <mergeCell ref="P2404:W2404"/>
    <mergeCell ref="B2405:D2405"/>
    <mergeCell ref="E2405:G2405"/>
    <mergeCell ref="H2405:I2405"/>
    <mergeCell ref="J2405:L2405"/>
    <mergeCell ref="M2405:O2405"/>
    <mergeCell ref="P2405:R2405"/>
    <mergeCell ref="S2405:T2405"/>
    <mergeCell ref="U2405:W2405"/>
    <mergeCell ref="B2406:C2406"/>
    <mergeCell ref="D2406:L2406"/>
    <mergeCell ref="M2406:N2406"/>
    <mergeCell ref="O2406:W2406"/>
    <mergeCell ref="B2407:B2410"/>
    <mergeCell ref="C2407:C2408"/>
    <mergeCell ref="D2407:E2408"/>
    <mergeCell ref="F2407:L2418"/>
    <mergeCell ref="M2407:M2410"/>
    <mergeCell ref="N2407:N2408"/>
    <mergeCell ref="O2407:P2408"/>
    <mergeCell ref="Q2407:W2418"/>
    <mergeCell ref="C2409:C2410"/>
    <mergeCell ref="D2409:E2410"/>
    <mergeCell ref="N2409:N2410"/>
    <mergeCell ref="O2409:P2410"/>
    <mergeCell ref="B2411:B2414"/>
    <mergeCell ref="C2411:C2412"/>
    <mergeCell ref="D2411:E2412"/>
    <mergeCell ref="M2411:M2414"/>
    <mergeCell ref="N2411:N2412"/>
    <mergeCell ref="O2411:P2412"/>
    <mergeCell ref="C2413:C2414"/>
    <mergeCell ref="D2413:E2414"/>
    <mergeCell ref="N2413:N2414"/>
    <mergeCell ref="O2413:P2414"/>
    <mergeCell ref="B2415:C2415"/>
    <mergeCell ref="D2415:E2415"/>
    <mergeCell ref="M2415:N2415"/>
    <mergeCell ref="O2415:P2415"/>
    <mergeCell ref="B2416:C2416"/>
    <mergeCell ref="D2416:E2416"/>
    <mergeCell ref="M2416:N2416"/>
    <mergeCell ref="O2416:P2416"/>
    <mergeCell ref="B2417:B2418"/>
    <mergeCell ref="C2417:D2417"/>
    <mergeCell ref="M2417:M2418"/>
    <mergeCell ref="N2417:O2417"/>
    <mergeCell ref="C2418:D2418"/>
    <mergeCell ref="N2418:O2418"/>
    <mergeCell ref="B2390:B2393"/>
    <mergeCell ref="C2390:C2391"/>
    <mergeCell ref="D2390:E2391"/>
    <mergeCell ref="F2390:L2401"/>
    <mergeCell ref="M2390:M2393"/>
    <mergeCell ref="N2390:N2391"/>
    <mergeCell ref="O2390:P2391"/>
    <mergeCell ref="Q2390:W2401"/>
    <mergeCell ref="C2392:C2393"/>
    <mergeCell ref="D2392:E2393"/>
    <mergeCell ref="N2392:N2393"/>
    <mergeCell ref="O2392:P2393"/>
    <mergeCell ref="B2394:B2397"/>
    <mergeCell ref="C2394:C2395"/>
    <mergeCell ref="D2394:E2395"/>
    <mergeCell ref="M2394:M2397"/>
    <mergeCell ref="N2394:N2395"/>
    <mergeCell ref="O2394:P2395"/>
    <mergeCell ref="C2396:C2397"/>
    <mergeCell ref="D2396:E2397"/>
    <mergeCell ref="N2396:N2397"/>
    <mergeCell ref="O2396:P2397"/>
    <mergeCell ref="B2398:C2398"/>
    <mergeCell ref="D2398:E2398"/>
    <mergeCell ref="M2398:N2398"/>
    <mergeCell ref="O2398:P2398"/>
    <mergeCell ref="B2399:C2399"/>
    <mergeCell ref="D2399:E2399"/>
    <mergeCell ref="M2399:N2399"/>
    <mergeCell ref="O2399:P2399"/>
    <mergeCell ref="B2400:B2401"/>
    <mergeCell ref="C2400:D2400"/>
    <mergeCell ref="M2400:M2401"/>
    <mergeCell ref="N2400:O2400"/>
    <mergeCell ref="C2401:D2401"/>
    <mergeCell ref="N2401:O2401"/>
    <mergeCell ref="B2374:D2374"/>
    <mergeCell ref="E2374:L2374"/>
    <mergeCell ref="M2374:O2374"/>
    <mergeCell ref="P2374:W2374"/>
    <mergeCell ref="B2375:D2375"/>
    <mergeCell ref="E2375:L2375"/>
    <mergeCell ref="M2375:O2375"/>
    <mergeCell ref="P2375:W2375"/>
    <mergeCell ref="B2376:D2376"/>
    <mergeCell ref="E2376:L2376"/>
    <mergeCell ref="M2376:O2376"/>
    <mergeCell ref="P2376:W2376"/>
    <mergeCell ref="B2377:D2377"/>
    <mergeCell ref="E2377:G2377"/>
    <mergeCell ref="H2377:I2377"/>
    <mergeCell ref="J2377:L2377"/>
    <mergeCell ref="M2377:O2377"/>
    <mergeCell ref="P2377:R2377"/>
    <mergeCell ref="S2377:T2377"/>
    <mergeCell ref="U2377:W2377"/>
    <mergeCell ref="B2378:C2378"/>
    <mergeCell ref="D2378:L2378"/>
    <mergeCell ref="M2378:N2378"/>
    <mergeCell ref="O2378:W2378"/>
    <mergeCell ref="C2379:L2380"/>
    <mergeCell ref="B2387:W2387"/>
    <mergeCell ref="D2388:G2388"/>
    <mergeCell ref="H2388:I2388"/>
    <mergeCell ref="J2388:L2388"/>
    <mergeCell ref="M2388:O2388"/>
    <mergeCell ref="P2388:R2388"/>
    <mergeCell ref="S2388:T2389"/>
    <mergeCell ref="U2388:W2389"/>
    <mergeCell ref="D2389:G2389"/>
    <mergeCell ref="H2389:I2389"/>
    <mergeCell ref="J2389:L2389"/>
    <mergeCell ref="M2389:O2389"/>
    <mergeCell ref="P2389:R2389"/>
    <mergeCell ref="B2357:D2357"/>
    <mergeCell ref="E2357:L2357"/>
    <mergeCell ref="M2357:O2357"/>
    <mergeCell ref="P2357:W2357"/>
    <mergeCell ref="B2358:D2358"/>
    <mergeCell ref="E2358:L2358"/>
    <mergeCell ref="M2358:O2358"/>
    <mergeCell ref="P2358:W2358"/>
    <mergeCell ref="B2359:D2359"/>
    <mergeCell ref="E2359:L2359"/>
    <mergeCell ref="M2359:O2359"/>
    <mergeCell ref="P2359:W2359"/>
    <mergeCell ref="B2360:D2360"/>
    <mergeCell ref="E2360:G2360"/>
    <mergeCell ref="H2360:I2360"/>
    <mergeCell ref="J2360:L2360"/>
    <mergeCell ref="M2360:O2360"/>
    <mergeCell ref="P2360:R2360"/>
    <mergeCell ref="S2360:T2360"/>
    <mergeCell ref="U2360:W2360"/>
    <mergeCell ref="B2361:C2361"/>
    <mergeCell ref="D2361:L2361"/>
    <mergeCell ref="M2361:N2361"/>
    <mergeCell ref="O2361:W2361"/>
    <mergeCell ref="B2362:B2365"/>
    <mergeCell ref="C2362:C2363"/>
    <mergeCell ref="D2362:E2363"/>
    <mergeCell ref="F2362:L2373"/>
    <mergeCell ref="M2362:M2365"/>
    <mergeCell ref="N2362:N2363"/>
    <mergeCell ref="O2362:P2363"/>
    <mergeCell ref="Q2362:W2373"/>
    <mergeCell ref="C2364:C2365"/>
    <mergeCell ref="D2364:E2365"/>
    <mergeCell ref="N2364:N2365"/>
    <mergeCell ref="O2364:P2365"/>
    <mergeCell ref="B2366:B2369"/>
    <mergeCell ref="C2366:C2367"/>
    <mergeCell ref="D2366:E2367"/>
    <mergeCell ref="M2366:M2369"/>
    <mergeCell ref="N2366:N2367"/>
    <mergeCell ref="O2366:P2367"/>
    <mergeCell ref="C2368:C2369"/>
    <mergeCell ref="D2368:E2369"/>
    <mergeCell ref="N2368:N2369"/>
    <mergeCell ref="O2368:P2369"/>
    <mergeCell ref="B2370:C2370"/>
    <mergeCell ref="D2370:E2370"/>
    <mergeCell ref="M2370:N2370"/>
    <mergeCell ref="O2370:P2370"/>
    <mergeCell ref="B2371:C2371"/>
    <mergeCell ref="D2371:E2371"/>
    <mergeCell ref="M2371:N2371"/>
    <mergeCell ref="O2371:P2371"/>
    <mergeCell ref="B2372:B2373"/>
    <mergeCell ref="C2372:D2372"/>
    <mergeCell ref="M2372:M2373"/>
    <mergeCell ref="N2372:O2372"/>
    <mergeCell ref="C2373:D2373"/>
    <mergeCell ref="N2373:O2373"/>
    <mergeCell ref="B2345:B2348"/>
    <mergeCell ref="C2345:C2346"/>
    <mergeCell ref="D2345:E2346"/>
    <mergeCell ref="F2345:L2356"/>
    <mergeCell ref="M2345:M2348"/>
    <mergeCell ref="N2345:N2346"/>
    <mergeCell ref="O2345:P2346"/>
    <mergeCell ref="Q2345:W2356"/>
    <mergeCell ref="C2347:C2348"/>
    <mergeCell ref="D2347:E2348"/>
    <mergeCell ref="N2347:N2348"/>
    <mergeCell ref="O2347:P2348"/>
    <mergeCell ref="B2349:B2352"/>
    <mergeCell ref="C2349:C2350"/>
    <mergeCell ref="D2349:E2350"/>
    <mergeCell ref="M2349:M2352"/>
    <mergeCell ref="N2349:N2350"/>
    <mergeCell ref="O2349:P2350"/>
    <mergeCell ref="C2351:C2352"/>
    <mergeCell ref="D2351:E2352"/>
    <mergeCell ref="N2351:N2352"/>
    <mergeCell ref="O2351:P2352"/>
    <mergeCell ref="B2353:C2353"/>
    <mergeCell ref="D2353:E2353"/>
    <mergeCell ref="M2353:N2353"/>
    <mergeCell ref="O2353:P2353"/>
    <mergeCell ref="B2354:C2354"/>
    <mergeCell ref="D2354:E2354"/>
    <mergeCell ref="M2354:N2354"/>
    <mergeCell ref="O2354:P2354"/>
    <mergeCell ref="B2355:B2356"/>
    <mergeCell ref="C2355:D2355"/>
    <mergeCell ref="M2355:M2356"/>
    <mergeCell ref="N2355:O2355"/>
    <mergeCell ref="C2356:D2356"/>
    <mergeCell ref="N2356:O2356"/>
    <mergeCell ref="B2329:D2329"/>
    <mergeCell ref="E2329:L2329"/>
    <mergeCell ref="M2329:O2329"/>
    <mergeCell ref="P2329:W2329"/>
    <mergeCell ref="B2330:D2330"/>
    <mergeCell ref="E2330:L2330"/>
    <mergeCell ref="M2330:O2330"/>
    <mergeCell ref="P2330:W2330"/>
    <mergeCell ref="B2331:D2331"/>
    <mergeCell ref="E2331:L2331"/>
    <mergeCell ref="M2331:O2331"/>
    <mergeCell ref="P2331:W2331"/>
    <mergeCell ref="B2332:D2332"/>
    <mergeCell ref="E2332:G2332"/>
    <mergeCell ref="H2332:I2332"/>
    <mergeCell ref="J2332:L2332"/>
    <mergeCell ref="M2332:O2332"/>
    <mergeCell ref="P2332:R2332"/>
    <mergeCell ref="S2332:T2332"/>
    <mergeCell ref="U2332:W2332"/>
    <mergeCell ref="B2333:C2333"/>
    <mergeCell ref="D2333:L2333"/>
    <mergeCell ref="M2333:N2333"/>
    <mergeCell ref="O2333:W2333"/>
    <mergeCell ref="C2334:L2335"/>
    <mergeCell ref="B2342:W2342"/>
    <mergeCell ref="D2343:G2343"/>
    <mergeCell ref="H2343:I2343"/>
    <mergeCell ref="J2343:L2343"/>
    <mergeCell ref="M2343:O2343"/>
    <mergeCell ref="P2343:R2343"/>
    <mergeCell ref="S2343:T2344"/>
    <mergeCell ref="U2343:W2344"/>
    <mergeCell ref="D2344:G2344"/>
    <mergeCell ref="H2344:I2344"/>
    <mergeCell ref="J2344:L2344"/>
    <mergeCell ref="M2344:O2344"/>
    <mergeCell ref="P2344:R2344"/>
    <mergeCell ref="B2312:D2312"/>
    <mergeCell ref="E2312:L2312"/>
    <mergeCell ref="M2312:O2312"/>
    <mergeCell ref="P2312:W2312"/>
    <mergeCell ref="B2313:D2313"/>
    <mergeCell ref="E2313:L2313"/>
    <mergeCell ref="M2313:O2313"/>
    <mergeCell ref="P2313:W2313"/>
    <mergeCell ref="B2314:D2314"/>
    <mergeCell ref="E2314:L2314"/>
    <mergeCell ref="M2314:O2314"/>
    <mergeCell ref="P2314:W2314"/>
    <mergeCell ref="B2315:D2315"/>
    <mergeCell ref="E2315:G2315"/>
    <mergeCell ref="H2315:I2315"/>
    <mergeCell ref="J2315:L2315"/>
    <mergeCell ref="M2315:O2315"/>
    <mergeCell ref="P2315:R2315"/>
    <mergeCell ref="S2315:T2315"/>
    <mergeCell ref="U2315:W2315"/>
    <mergeCell ref="B2316:C2316"/>
    <mergeCell ref="D2316:L2316"/>
    <mergeCell ref="M2316:N2316"/>
    <mergeCell ref="O2316:W2316"/>
    <mergeCell ref="B2317:B2320"/>
    <mergeCell ref="C2317:C2318"/>
    <mergeCell ref="D2317:E2318"/>
    <mergeCell ref="F2317:L2328"/>
    <mergeCell ref="M2317:M2320"/>
    <mergeCell ref="N2317:N2318"/>
    <mergeCell ref="O2317:P2318"/>
    <mergeCell ref="Q2317:W2328"/>
    <mergeCell ref="C2319:C2320"/>
    <mergeCell ref="D2319:E2320"/>
    <mergeCell ref="N2319:N2320"/>
    <mergeCell ref="O2319:P2320"/>
    <mergeCell ref="B2321:B2324"/>
    <mergeCell ref="C2321:C2322"/>
    <mergeCell ref="D2321:E2322"/>
    <mergeCell ref="M2321:M2324"/>
    <mergeCell ref="N2321:N2322"/>
    <mergeCell ref="O2321:P2322"/>
    <mergeCell ref="C2323:C2324"/>
    <mergeCell ref="D2323:E2324"/>
    <mergeCell ref="N2323:N2324"/>
    <mergeCell ref="O2323:P2324"/>
    <mergeCell ref="B2325:C2325"/>
    <mergeCell ref="D2325:E2325"/>
    <mergeCell ref="M2325:N2325"/>
    <mergeCell ref="O2325:P2325"/>
    <mergeCell ref="B2326:C2326"/>
    <mergeCell ref="D2326:E2326"/>
    <mergeCell ref="M2326:N2326"/>
    <mergeCell ref="O2326:P2326"/>
    <mergeCell ref="B2327:B2328"/>
    <mergeCell ref="C2327:D2327"/>
    <mergeCell ref="M2327:M2328"/>
    <mergeCell ref="N2327:O2327"/>
    <mergeCell ref="C2328:D2328"/>
    <mergeCell ref="N2328:O2328"/>
    <mergeCell ref="B2300:B2303"/>
    <mergeCell ref="C2300:C2301"/>
    <mergeCell ref="D2300:E2301"/>
    <mergeCell ref="F2300:L2311"/>
    <mergeCell ref="M2300:M2303"/>
    <mergeCell ref="N2300:N2301"/>
    <mergeCell ref="O2300:P2301"/>
    <mergeCell ref="Q2300:W2311"/>
    <mergeCell ref="C2302:C2303"/>
    <mergeCell ref="D2302:E2303"/>
    <mergeCell ref="N2302:N2303"/>
    <mergeCell ref="O2302:P2303"/>
    <mergeCell ref="B2304:B2307"/>
    <mergeCell ref="C2304:C2305"/>
    <mergeCell ref="D2304:E2305"/>
    <mergeCell ref="M2304:M2307"/>
    <mergeCell ref="N2304:N2305"/>
    <mergeCell ref="O2304:P2305"/>
    <mergeCell ref="C2306:C2307"/>
    <mergeCell ref="D2306:E2307"/>
    <mergeCell ref="N2306:N2307"/>
    <mergeCell ref="O2306:P2307"/>
    <mergeCell ref="B2308:C2308"/>
    <mergeCell ref="D2308:E2308"/>
    <mergeCell ref="M2308:N2308"/>
    <mergeCell ref="O2308:P2308"/>
    <mergeCell ref="B2309:C2309"/>
    <mergeCell ref="D2309:E2309"/>
    <mergeCell ref="M2309:N2309"/>
    <mergeCell ref="O2309:P2309"/>
    <mergeCell ref="B2310:B2311"/>
    <mergeCell ref="C2310:D2310"/>
    <mergeCell ref="M2310:M2311"/>
    <mergeCell ref="N2310:O2310"/>
    <mergeCell ref="C2311:D2311"/>
    <mergeCell ref="N2311:O2311"/>
    <mergeCell ref="B2284:D2284"/>
    <mergeCell ref="E2284:L2284"/>
    <mergeCell ref="M2284:O2284"/>
    <mergeCell ref="P2284:W2284"/>
    <mergeCell ref="B2285:D2285"/>
    <mergeCell ref="E2285:L2285"/>
    <mergeCell ref="M2285:O2285"/>
    <mergeCell ref="P2285:W2285"/>
    <mergeCell ref="B2286:D2286"/>
    <mergeCell ref="E2286:L2286"/>
    <mergeCell ref="M2286:O2286"/>
    <mergeCell ref="P2286:W2286"/>
    <mergeCell ref="B2287:D2287"/>
    <mergeCell ref="E2287:G2287"/>
    <mergeCell ref="H2287:I2287"/>
    <mergeCell ref="J2287:L2287"/>
    <mergeCell ref="M2287:O2287"/>
    <mergeCell ref="P2287:R2287"/>
    <mergeCell ref="S2287:T2287"/>
    <mergeCell ref="U2287:W2287"/>
    <mergeCell ref="B2288:C2288"/>
    <mergeCell ref="D2288:L2288"/>
    <mergeCell ref="M2288:N2288"/>
    <mergeCell ref="O2288:W2288"/>
    <mergeCell ref="C2289:L2290"/>
    <mergeCell ref="B2297:W2297"/>
    <mergeCell ref="D2298:G2298"/>
    <mergeCell ref="H2298:I2298"/>
    <mergeCell ref="J2298:L2298"/>
    <mergeCell ref="M2298:O2298"/>
    <mergeCell ref="P2298:R2298"/>
    <mergeCell ref="S2298:T2299"/>
    <mergeCell ref="U2298:W2299"/>
    <mergeCell ref="D2299:G2299"/>
    <mergeCell ref="H2299:I2299"/>
    <mergeCell ref="J2299:L2299"/>
    <mergeCell ref="M2299:O2299"/>
    <mergeCell ref="P2299:R2299"/>
    <mergeCell ref="B2267:D2267"/>
    <mergeCell ref="E2267:L2267"/>
    <mergeCell ref="M2267:O2267"/>
    <mergeCell ref="P2267:W2267"/>
    <mergeCell ref="B2268:D2268"/>
    <mergeCell ref="E2268:L2268"/>
    <mergeCell ref="M2268:O2268"/>
    <mergeCell ref="P2268:W2268"/>
    <mergeCell ref="B2269:D2269"/>
    <mergeCell ref="E2269:L2269"/>
    <mergeCell ref="M2269:O2269"/>
    <mergeCell ref="P2269:W2269"/>
    <mergeCell ref="B2270:D2270"/>
    <mergeCell ref="E2270:G2270"/>
    <mergeCell ref="H2270:I2270"/>
    <mergeCell ref="J2270:L2270"/>
    <mergeCell ref="M2270:O2270"/>
    <mergeCell ref="P2270:R2270"/>
    <mergeCell ref="S2270:T2270"/>
    <mergeCell ref="U2270:W2270"/>
    <mergeCell ref="B2271:C2271"/>
    <mergeCell ref="D2271:L2271"/>
    <mergeCell ref="M2271:N2271"/>
    <mergeCell ref="O2271:W2271"/>
    <mergeCell ref="B2272:B2275"/>
    <mergeCell ref="C2272:C2273"/>
    <mergeCell ref="D2272:E2273"/>
    <mergeCell ref="F2272:L2283"/>
    <mergeCell ref="M2272:M2275"/>
    <mergeCell ref="N2272:N2273"/>
    <mergeCell ref="O2272:P2273"/>
    <mergeCell ref="Q2272:W2283"/>
    <mergeCell ref="C2274:C2275"/>
    <mergeCell ref="D2274:E2275"/>
    <mergeCell ref="N2274:N2275"/>
    <mergeCell ref="O2274:P2275"/>
    <mergeCell ref="B2276:B2279"/>
    <mergeCell ref="C2276:C2277"/>
    <mergeCell ref="D2276:E2277"/>
    <mergeCell ref="M2276:M2279"/>
    <mergeCell ref="N2276:N2277"/>
    <mergeCell ref="O2276:P2277"/>
    <mergeCell ref="C2278:C2279"/>
    <mergeCell ref="D2278:E2279"/>
    <mergeCell ref="N2278:N2279"/>
    <mergeCell ref="O2278:P2279"/>
    <mergeCell ref="B2280:C2280"/>
    <mergeCell ref="D2280:E2280"/>
    <mergeCell ref="M2280:N2280"/>
    <mergeCell ref="O2280:P2280"/>
    <mergeCell ref="B2281:C2281"/>
    <mergeCell ref="D2281:E2281"/>
    <mergeCell ref="M2281:N2281"/>
    <mergeCell ref="O2281:P2281"/>
    <mergeCell ref="B2282:B2283"/>
    <mergeCell ref="C2282:D2282"/>
    <mergeCell ref="M2282:M2283"/>
    <mergeCell ref="N2282:O2282"/>
    <mergeCell ref="C2283:D2283"/>
    <mergeCell ref="N2283:O2283"/>
    <mergeCell ref="B2255:B2258"/>
    <mergeCell ref="C2255:C2256"/>
    <mergeCell ref="D2255:E2256"/>
    <mergeCell ref="F2255:L2266"/>
    <mergeCell ref="M2255:M2258"/>
    <mergeCell ref="N2255:N2256"/>
    <mergeCell ref="O2255:P2256"/>
    <mergeCell ref="Q2255:W2266"/>
    <mergeCell ref="C2257:C2258"/>
    <mergeCell ref="D2257:E2258"/>
    <mergeCell ref="N2257:N2258"/>
    <mergeCell ref="O2257:P2258"/>
    <mergeCell ref="B2259:B2262"/>
    <mergeCell ref="C2259:C2260"/>
    <mergeCell ref="D2259:E2260"/>
    <mergeCell ref="M2259:M2262"/>
    <mergeCell ref="N2259:N2260"/>
    <mergeCell ref="O2259:P2260"/>
    <mergeCell ref="C2261:C2262"/>
    <mergeCell ref="D2261:E2262"/>
    <mergeCell ref="N2261:N2262"/>
    <mergeCell ref="O2261:P2262"/>
    <mergeCell ref="B2263:C2263"/>
    <mergeCell ref="D2263:E2263"/>
    <mergeCell ref="M2263:N2263"/>
    <mergeCell ref="O2263:P2263"/>
    <mergeCell ref="B2264:C2264"/>
    <mergeCell ref="D2264:E2264"/>
    <mergeCell ref="M2264:N2264"/>
    <mergeCell ref="O2264:P2264"/>
    <mergeCell ref="B2265:B2266"/>
    <mergeCell ref="C2265:D2265"/>
    <mergeCell ref="M2265:M2266"/>
    <mergeCell ref="N2265:O2265"/>
    <mergeCell ref="C2266:D2266"/>
    <mergeCell ref="N2266:O2266"/>
    <mergeCell ref="B2239:D2239"/>
    <mergeCell ref="E2239:L2239"/>
    <mergeCell ref="M2239:O2239"/>
    <mergeCell ref="P2239:W2239"/>
    <mergeCell ref="B2240:D2240"/>
    <mergeCell ref="E2240:L2240"/>
    <mergeCell ref="M2240:O2240"/>
    <mergeCell ref="P2240:W2240"/>
    <mergeCell ref="B2241:D2241"/>
    <mergeCell ref="E2241:L2241"/>
    <mergeCell ref="M2241:O2241"/>
    <mergeCell ref="P2241:W2241"/>
    <mergeCell ref="B2242:D2242"/>
    <mergeCell ref="E2242:G2242"/>
    <mergeCell ref="H2242:I2242"/>
    <mergeCell ref="J2242:L2242"/>
    <mergeCell ref="M2242:O2242"/>
    <mergeCell ref="P2242:R2242"/>
    <mergeCell ref="S2242:T2242"/>
    <mergeCell ref="U2242:W2242"/>
    <mergeCell ref="B2243:C2243"/>
    <mergeCell ref="D2243:L2243"/>
    <mergeCell ref="M2243:N2243"/>
    <mergeCell ref="O2243:W2243"/>
    <mergeCell ref="C2244:L2245"/>
    <mergeCell ref="B2252:W2252"/>
    <mergeCell ref="D2253:G2253"/>
    <mergeCell ref="H2253:I2253"/>
    <mergeCell ref="J2253:L2253"/>
    <mergeCell ref="M2253:O2253"/>
    <mergeCell ref="P2253:R2253"/>
    <mergeCell ref="S2253:T2254"/>
    <mergeCell ref="U2253:W2254"/>
    <mergeCell ref="D2254:G2254"/>
    <mergeCell ref="H2254:I2254"/>
    <mergeCell ref="J2254:L2254"/>
    <mergeCell ref="M2254:O2254"/>
    <mergeCell ref="P2254:R2254"/>
    <mergeCell ref="B2222:D2222"/>
    <mergeCell ref="E2222:L2222"/>
    <mergeCell ref="M2222:O2222"/>
    <mergeCell ref="P2222:W2222"/>
    <mergeCell ref="B2223:D2223"/>
    <mergeCell ref="E2223:L2223"/>
    <mergeCell ref="M2223:O2223"/>
    <mergeCell ref="P2223:W2223"/>
    <mergeCell ref="B2224:D2224"/>
    <mergeCell ref="E2224:L2224"/>
    <mergeCell ref="M2224:O2224"/>
    <mergeCell ref="P2224:W2224"/>
    <mergeCell ref="B2225:D2225"/>
    <mergeCell ref="E2225:G2225"/>
    <mergeCell ref="H2225:I2225"/>
    <mergeCell ref="J2225:L2225"/>
    <mergeCell ref="M2225:O2225"/>
    <mergeCell ref="P2225:R2225"/>
    <mergeCell ref="S2225:T2225"/>
    <mergeCell ref="U2225:W2225"/>
    <mergeCell ref="B2226:C2226"/>
    <mergeCell ref="D2226:L2226"/>
    <mergeCell ref="M2226:N2226"/>
    <mergeCell ref="O2226:W2226"/>
    <mergeCell ref="B2227:B2230"/>
    <mergeCell ref="C2227:C2228"/>
    <mergeCell ref="D2227:E2228"/>
    <mergeCell ref="F2227:L2238"/>
    <mergeCell ref="M2227:M2230"/>
    <mergeCell ref="N2227:N2228"/>
    <mergeCell ref="O2227:P2228"/>
    <mergeCell ref="Q2227:W2238"/>
    <mergeCell ref="C2229:C2230"/>
    <mergeCell ref="D2229:E2230"/>
    <mergeCell ref="N2229:N2230"/>
    <mergeCell ref="O2229:P2230"/>
    <mergeCell ref="B2231:B2234"/>
    <mergeCell ref="C2231:C2232"/>
    <mergeCell ref="D2231:E2232"/>
    <mergeCell ref="M2231:M2234"/>
    <mergeCell ref="N2231:N2232"/>
    <mergeCell ref="O2231:P2232"/>
    <mergeCell ref="C2233:C2234"/>
    <mergeCell ref="D2233:E2234"/>
    <mergeCell ref="N2233:N2234"/>
    <mergeCell ref="O2233:P2234"/>
    <mergeCell ref="B2235:C2235"/>
    <mergeCell ref="D2235:E2235"/>
    <mergeCell ref="M2235:N2235"/>
    <mergeCell ref="O2235:P2235"/>
    <mergeCell ref="B2236:C2236"/>
    <mergeCell ref="D2236:E2236"/>
    <mergeCell ref="M2236:N2236"/>
    <mergeCell ref="O2236:P2236"/>
    <mergeCell ref="B2237:B2238"/>
    <mergeCell ref="C2237:D2237"/>
    <mergeCell ref="M2237:M2238"/>
    <mergeCell ref="N2237:O2237"/>
    <mergeCell ref="C2238:D2238"/>
    <mergeCell ref="N2238:O2238"/>
    <mergeCell ref="B2210:B2213"/>
    <mergeCell ref="C2210:C2211"/>
    <mergeCell ref="D2210:E2211"/>
    <mergeCell ref="F2210:L2221"/>
    <mergeCell ref="M2210:M2213"/>
    <mergeCell ref="N2210:N2211"/>
    <mergeCell ref="O2210:P2211"/>
    <mergeCell ref="Q2210:W2221"/>
    <mergeCell ref="C2212:C2213"/>
    <mergeCell ref="D2212:E2213"/>
    <mergeCell ref="N2212:N2213"/>
    <mergeCell ref="O2212:P2213"/>
    <mergeCell ref="B2214:B2217"/>
    <mergeCell ref="C2214:C2215"/>
    <mergeCell ref="D2214:E2215"/>
    <mergeCell ref="M2214:M2217"/>
    <mergeCell ref="N2214:N2215"/>
    <mergeCell ref="O2214:P2215"/>
    <mergeCell ref="C2216:C2217"/>
    <mergeCell ref="D2216:E2217"/>
    <mergeCell ref="N2216:N2217"/>
    <mergeCell ref="O2216:P2217"/>
    <mergeCell ref="B2218:C2218"/>
    <mergeCell ref="D2218:E2218"/>
    <mergeCell ref="M2218:N2218"/>
    <mergeCell ref="O2218:P2218"/>
    <mergeCell ref="B2219:C2219"/>
    <mergeCell ref="D2219:E2219"/>
    <mergeCell ref="M2219:N2219"/>
    <mergeCell ref="O2219:P2219"/>
    <mergeCell ref="B2220:B2221"/>
    <mergeCell ref="C2220:D2220"/>
    <mergeCell ref="M2220:M2221"/>
    <mergeCell ref="N2220:O2220"/>
    <mergeCell ref="C2221:D2221"/>
    <mergeCell ref="N2221:O2221"/>
    <mergeCell ref="B2194:D2194"/>
    <mergeCell ref="E2194:L2194"/>
    <mergeCell ref="M2194:O2194"/>
    <mergeCell ref="P2194:W2194"/>
    <mergeCell ref="B2195:D2195"/>
    <mergeCell ref="E2195:L2195"/>
    <mergeCell ref="M2195:O2195"/>
    <mergeCell ref="P2195:W2195"/>
    <mergeCell ref="B2196:D2196"/>
    <mergeCell ref="E2196:L2196"/>
    <mergeCell ref="M2196:O2196"/>
    <mergeCell ref="P2196:W2196"/>
    <mergeCell ref="B2197:D2197"/>
    <mergeCell ref="E2197:G2197"/>
    <mergeCell ref="H2197:I2197"/>
    <mergeCell ref="J2197:L2197"/>
    <mergeCell ref="M2197:O2197"/>
    <mergeCell ref="P2197:R2197"/>
    <mergeCell ref="S2197:T2197"/>
    <mergeCell ref="U2197:W2197"/>
    <mergeCell ref="B2198:C2198"/>
    <mergeCell ref="D2198:L2198"/>
    <mergeCell ref="M2198:N2198"/>
    <mergeCell ref="O2198:W2198"/>
    <mergeCell ref="C2199:L2200"/>
    <mergeCell ref="B2207:W2207"/>
    <mergeCell ref="D2208:G2208"/>
    <mergeCell ref="H2208:I2208"/>
    <mergeCell ref="J2208:L2208"/>
    <mergeCell ref="M2208:O2208"/>
    <mergeCell ref="P2208:R2208"/>
    <mergeCell ref="S2208:T2209"/>
    <mergeCell ref="U2208:W2209"/>
    <mergeCell ref="D2209:G2209"/>
    <mergeCell ref="H2209:I2209"/>
    <mergeCell ref="J2209:L2209"/>
    <mergeCell ref="M2209:O2209"/>
    <mergeCell ref="P2209:R2209"/>
    <mergeCell ref="B2177:D2177"/>
    <mergeCell ref="E2177:L2177"/>
    <mergeCell ref="M2177:O2177"/>
    <mergeCell ref="P2177:W2177"/>
    <mergeCell ref="B2178:D2178"/>
    <mergeCell ref="E2178:L2178"/>
    <mergeCell ref="M2178:O2178"/>
    <mergeCell ref="P2178:W2178"/>
    <mergeCell ref="B2179:D2179"/>
    <mergeCell ref="E2179:L2179"/>
    <mergeCell ref="M2179:O2179"/>
    <mergeCell ref="P2179:W2179"/>
    <mergeCell ref="B2180:D2180"/>
    <mergeCell ref="E2180:G2180"/>
    <mergeCell ref="H2180:I2180"/>
    <mergeCell ref="J2180:L2180"/>
    <mergeCell ref="M2180:O2180"/>
    <mergeCell ref="P2180:R2180"/>
    <mergeCell ref="S2180:T2180"/>
    <mergeCell ref="U2180:W2180"/>
    <mergeCell ref="B2181:C2181"/>
    <mergeCell ref="D2181:L2181"/>
    <mergeCell ref="M2181:N2181"/>
    <mergeCell ref="O2181:W2181"/>
    <mergeCell ref="B2182:B2185"/>
    <mergeCell ref="C2182:C2183"/>
    <mergeCell ref="D2182:E2183"/>
    <mergeCell ref="F2182:L2193"/>
    <mergeCell ref="M2182:M2185"/>
    <mergeCell ref="N2182:N2183"/>
    <mergeCell ref="O2182:P2183"/>
    <mergeCell ref="Q2182:W2193"/>
    <mergeCell ref="C2184:C2185"/>
    <mergeCell ref="D2184:E2185"/>
    <mergeCell ref="N2184:N2185"/>
    <mergeCell ref="O2184:P2185"/>
    <mergeCell ref="B2186:B2189"/>
    <mergeCell ref="C2186:C2187"/>
    <mergeCell ref="D2186:E2187"/>
    <mergeCell ref="M2186:M2189"/>
    <mergeCell ref="N2186:N2187"/>
    <mergeCell ref="O2186:P2187"/>
    <mergeCell ref="C2188:C2189"/>
    <mergeCell ref="D2188:E2189"/>
    <mergeCell ref="N2188:N2189"/>
    <mergeCell ref="O2188:P2189"/>
    <mergeCell ref="B2190:C2190"/>
    <mergeCell ref="D2190:E2190"/>
    <mergeCell ref="M2190:N2190"/>
    <mergeCell ref="O2190:P2190"/>
    <mergeCell ref="B2191:C2191"/>
    <mergeCell ref="D2191:E2191"/>
    <mergeCell ref="M2191:N2191"/>
    <mergeCell ref="O2191:P2191"/>
    <mergeCell ref="B2192:B2193"/>
    <mergeCell ref="C2192:D2192"/>
    <mergeCell ref="M2192:M2193"/>
    <mergeCell ref="N2192:O2192"/>
    <mergeCell ref="C2193:D2193"/>
    <mergeCell ref="N2193:O2193"/>
    <mergeCell ref="B2165:B2168"/>
    <mergeCell ref="C2165:C2166"/>
    <mergeCell ref="D2165:E2166"/>
    <mergeCell ref="F2165:L2176"/>
    <mergeCell ref="M2165:M2168"/>
    <mergeCell ref="N2165:N2166"/>
    <mergeCell ref="O2165:P2166"/>
    <mergeCell ref="Q2165:W2176"/>
    <mergeCell ref="C2167:C2168"/>
    <mergeCell ref="D2167:E2168"/>
    <mergeCell ref="N2167:N2168"/>
    <mergeCell ref="O2167:P2168"/>
    <mergeCell ref="B2169:B2172"/>
    <mergeCell ref="C2169:C2170"/>
    <mergeCell ref="D2169:E2170"/>
    <mergeCell ref="M2169:M2172"/>
    <mergeCell ref="N2169:N2170"/>
    <mergeCell ref="O2169:P2170"/>
    <mergeCell ref="C2171:C2172"/>
    <mergeCell ref="D2171:E2172"/>
    <mergeCell ref="N2171:N2172"/>
    <mergeCell ref="O2171:P2172"/>
    <mergeCell ref="B2173:C2173"/>
    <mergeCell ref="D2173:E2173"/>
    <mergeCell ref="M2173:N2173"/>
    <mergeCell ref="O2173:P2173"/>
    <mergeCell ref="B2174:C2174"/>
    <mergeCell ref="D2174:E2174"/>
    <mergeCell ref="M2174:N2174"/>
    <mergeCell ref="O2174:P2174"/>
    <mergeCell ref="B2175:B2176"/>
    <mergeCell ref="C2175:D2175"/>
    <mergeCell ref="M2175:M2176"/>
    <mergeCell ref="N2175:O2175"/>
    <mergeCell ref="C2176:D2176"/>
    <mergeCell ref="N2176:O2176"/>
    <mergeCell ref="B2149:D2149"/>
    <mergeCell ref="E2149:L2149"/>
    <mergeCell ref="M2149:O2149"/>
    <mergeCell ref="P2149:W2149"/>
    <mergeCell ref="B2150:D2150"/>
    <mergeCell ref="E2150:L2150"/>
    <mergeCell ref="M2150:O2150"/>
    <mergeCell ref="P2150:W2150"/>
    <mergeCell ref="B2151:D2151"/>
    <mergeCell ref="E2151:L2151"/>
    <mergeCell ref="M2151:O2151"/>
    <mergeCell ref="P2151:W2151"/>
    <mergeCell ref="B2152:D2152"/>
    <mergeCell ref="E2152:G2152"/>
    <mergeCell ref="H2152:I2152"/>
    <mergeCell ref="J2152:L2152"/>
    <mergeCell ref="M2152:O2152"/>
    <mergeCell ref="P2152:R2152"/>
    <mergeCell ref="S2152:T2152"/>
    <mergeCell ref="U2152:W2152"/>
    <mergeCell ref="B2153:C2153"/>
    <mergeCell ref="D2153:L2153"/>
    <mergeCell ref="M2153:N2153"/>
    <mergeCell ref="O2153:W2153"/>
    <mergeCell ref="C2154:L2155"/>
    <mergeCell ref="B2162:W2162"/>
    <mergeCell ref="D2163:G2163"/>
    <mergeCell ref="H2163:I2163"/>
    <mergeCell ref="J2163:L2163"/>
    <mergeCell ref="M2163:O2163"/>
    <mergeCell ref="P2163:R2163"/>
    <mergeCell ref="S2163:T2164"/>
    <mergeCell ref="U2163:W2164"/>
    <mergeCell ref="D2164:G2164"/>
    <mergeCell ref="H2164:I2164"/>
    <mergeCell ref="J2164:L2164"/>
    <mergeCell ref="M2164:O2164"/>
    <mergeCell ref="P2164:R2164"/>
    <mergeCell ref="B2132:D2132"/>
    <mergeCell ref="E2132:L2132"/>
    <mergeCell ref="M2132:O2132"/>
    <mergeCell ref="P2132:W2132"/>
    <mergeCell ref="B2133:D2133"/>
    <mergeCell ref="E2133:L2133"/>
    <mergeCell ref="M2133:O2133"/>
    <mergeCell ref="P2133:W2133"/>
    <mergeCell ref="B2134:D2134"/>
    <mergeCell ref="E2134:L2134"/>
    <mergeCell ref="M2134:O2134"/>
    <mergeCell ref="P2134:W2134"/>
    <mergeCell ref="B2135:D2135"/>
    <mergeCell ref="E2135:G2135"/>
    <mergeCell ref="H2135:I2135"/>
    <mergeCell ref="J2135:L2135"/>
    <mergeCell ref="M2135:O2135"/>
    <mergeCell ref="P2135:R2135"/>
    <mergeCell ref="S2135:T2135"/>
    <mergeCell ref="U2135:W2135"/>
    <mergeCell ref="B2136:C2136"/>
    <mergeCell ref="D2136:L2136"/>
    <mergeCell ref="M2136:N2136"/>
    <mergeCell ref="O2136:W2136"/>
    <mergeCell ref="B2137:B2140"/>
    <mergeCell ref="C2137:C2138"/>
    <mergeCell ref="D2137:E2138"/>
    <mergeCell ref="F2137:L2148"/>
    <mergeCell ref="M2137:M2140"/>
    <mergeCell ref="N2137:N2138"/>
    <mergeCell ref="O2137:P2138"/>
    <mergeCell ref="Q2137:W2148"/>
    <mergeCell ref="C2139:C2140"/>
    <mergeCell ref="D2139:E2140"/>
    <mergeCell ref="N2139:N2140"/>
    <mergeCell ref="O2139:P2140"/>
    <mergeCell ref="B2141:B2144"/>
    <mergeCell ref="C2141:C2142"/>
    <mergeCell ref="D2141:E2142"/>
    <mergeCell ref="M2141:M2144"/>
    <mergeCell ref="N2141:N2142"/>
    <mergeCell ref="O2141:P2142"/>
    <mergeCell ref="C2143:C2144"/>
    <mergeCell ref="D2143:E2144"/>
    <mergeCell ref="N2143:N2144"/>
    <mergeCell ref="O2143:P2144"/>
    <mergeCell ref="B2145:C2145"/>
    <mergeCell ref="D2145:E2145"/>
    <mergeCell ref="M2145:N2145"/>
    <mergeCell ref="O2145:P2145"/>
    <mergeCell ref="B2146:C2146"/>
    <mergeCell ref="D2146:E2146"/>
    <mergeCell ref="M2146:N2146"/>
    <mergeCell ref="O2146:P2146"/>
    <mergeCell ref="B2147:B2148"/>
    <mergeCell ref="C2147:D2147"/>
    <mergeCell ref="M2147:M2148"/>
    <mergeCell ref="N2147:O2147"/>
    <mergeCell ref="C2148:D2148"/>
    <mergeCell ref="N2148:O2148"/>
    <mergeCell ref="B2120:B2123"/>
    <mergeCell ref="C2120:C2121"/>
    <mergeCell ref="D2120:E2121"/>
    <mergeCell ref="F2120:L2131"/>
    <mergeCell ref="M2120:M2123"/>
    <mergeCell ref="N2120:N2121"/>
    <mergeCell ref="O2120:P2121"/>
    <mergeCell ref="Q2120:W2131"/>
    <mergeCell ref="C2122:C2123"/>
    <mergeCell ref="D2122:E2123"/>
    <mergeCell ref="N2122:N2123"/>
    <mergeCell ref="O2122:P2123"/>
    <mergeCell ref="B2124:B2127"/>
    <mergeCell ref="C2124:C2125"/>
    <mergeCell ref="D2124:E2125"/>
    <mergeCell ref="M2124:M2127"/>
    <mergeCell ref="N2124:N2125"/>
    <mergeCell ref="O2124:P2125"/>
    <mergeCell ref="C2126:C2127"/>
    <mergeCell ref="D2126:E2127"/>
    <mergeCell ref="N2126:N2127"/>
    <mergeCell ref="O2126:P2127"/>
    <mergeCell ref="B2128:C2128"/>
    <mergeCell ref="D2128:E2128"/>
    <mergeCell ref="M2128:N2128"/>
    <mergeCell ref="O2128:P2128"/>
    <mergeCell ref="B2129:C2129"/>
    <mergeCell ref="D2129:E2129"/>
    <mergeCell ref="M2129:N2129"/>
    <mergeCell ref="O2129:P2129"/>
    <mergeCell ref="B2130:B2131"/>
    <mergeCell ref="C2130:D2130"/>
    <mergeCell ref="M2130:M2131"/>
    <mergeCell ref="N2130:O2130"/>
    <mergeCell ref="C2131:D2131"/>
    <mergeCell ref="N2131:O2131"/>
    <mergeCell ref="B2104:D2104"/>
    <mergeCell ref="E2104:L2104"/>
    <mergeCell ref="M2104:O2104"/>
    <mergeCell ref="P2104:W2104"/>
    <mergeCell ref="B2105:D2105"/>
    <mergeCell ref="E2105:L2105"/>
    <mergeCell ref="M2105:O2105"/>
    <mergeCell ref="P2105:W2105"/>
    <mergeCell ref="B2106:D2106"/>
    <mergeCell ref="E2106:L2106"/>
    <mergeCell ref="M2106:O2106"/>
    <mergeCell ref="P2106:W2106"/>
    <mergeCell ref="B2107:D2107"/>
    <mergeCell ref="E2107:G2107"/>
    <mergeCell ref="H2107:I2107"/>
    <mergeCell ref="J2107:L2107"/>
    <mergeCell ref="M2107:O2107"/>
    <mergeCell ref="P2107:R2107"/>
    <mergeCell ref="S2107:T2107"/>
    <mergeCell ref="U2107:W2107"/>
    <mergeCell ref="B2108:C2108"/>
    <mergeCell ref="D2108:L2108"/>
    <mergeCell ref="M2108:N2108"/>
    <mergeCell ref="O2108:W2108"/>
    <mergeCell ref="C2109:L2110"/>
    <mergeCell ref="B2117:W2117"/>
    <mergeCell ref="D2118:G2118"/>
    <mergeCell ref="H2118:I2118"/>
    <mergeCell ref="J2118:L2118"/>
    <mergeCell ref="M2118:O2118"/>
    <mergeCell ref="P2118:R2118"/>
    <mergeCell ref="S2118:T2119"/>
    <mergeCell ref="U2118:W2119"/>
    <mergeCell ref="D2119:G2119"/>
    <mergeCell ref="H2119:I2119"/>
    <mergeCell ref="J2119:L2119"/>
    <mergeCell ref="M2119:O2119"/>
    <mergeCell ref="P2119:R2119"/>
    <mergeCell ref="B2087:D2087"/>
    <mergeCell ref="E2087:L2087"/>
    <mergeCell ref="M2087:O2087"/>
    <mergeCell ref="P2087:W2087"/>
    <mergeCell ref="B2088:D2088"/>
    <mergeCell ref="E2088:L2088"/>
    <mergeCell ref="M2088:O2088"/>
    <mergeCell ref="P2088:W2088"/>
    <mergeCell ref="B2089:D2089"/>
    <mergeCell ref="E2089:L2089"/>
    <mergeCell ref="M2089:O2089"/>
    <mergeCell ref="P2089:W2089"/>
    <mergeCell ref="B2090:D2090"/>
    <mergeCell ref="E2090:G2090"/>
    <mergeCell ref="H2090:I2090"/>
    <mergeCell ref="J2090:L2090"/>
    <mergeCell ref="M2090:O2090"/>
    <mergeCell ref="P2090:R2090"/>
    <mergeCell ref="S2090:T2090"/>
    <mergeCell ref="U2090:W2090"/>
    <mergeCell ref="B2091:C2091"/>
    <mergeCell ref="D2091:L2091"/>
    <mergeCell ref="M2091:N2091"/>
    <mergeCell ref="O2091:W2091"/>
    <mergeCell ref="B2092:B2095"/>
    <mergeCell ref="C2092:C2093"/>
    <mergeCell ref="D2092:E2093"/>
    <mergeCell ref="F2092:L2103"/>
    <mergeCell ref="M2092:M2095"/>
    <mergeCell ref="N2092:N2093"/>
    <mergeCell ref="O2092:P2093"/>
    <mergeCell ref="Q2092:W2103"/>
    <mergeCell ref="C2094:C2095"/>
    <mergeCell ref="D2094:E2095"/>
    <mergeCell ref="N2094:N2095"/>
    <mergeCell ref="O2094:P2095"/>
    <mergeCell ref="B2096:B2099"/>
    <mergeCell ref="C2096:C2097"/>
    <mergeCell ref="D2096:E2097"/>
    <mergeCell ref="M2096:M2099"/>
    <mergeCell ref="N2096:N2097"/>
    <mergeCell ref="O2096:P2097"/>
    <mergeCell ref="C2098:C2099"/>
    <mergeCell ref="D2098:E2099"/>
    <mergeCell ref="N2098:N2099"/>
    <mergeCell ref="O2098:P2099"/>
    <mergeCell ref="B2100:C2100"/>
    <mergeCell ref="D2100:E2100"/>
    <mergeCell ref="M2100:N2100"/>
    <mergeCell ref="O2100:P2100"/>
    <mergeCell ref="B2101:C2101"/>
    <mergeCell ref="D2101:E2101"/>
    <mergeCell ref="M2101:N2101"/>
    <mergeCell ref="O2101:P2101"/>
    <mergeCell ref="B2102:B2103"/>
    <mergeCell ref="C2102:D2102"/>
    <mergeCell ref="M2102:M2103"/>
    <mergeCell ref="N2102:O2102"/>
    <mergeCell ref="C2103:D2103"/>
    <mergeCell ref="N2103:O2103"/>
    <mergeCell ref="B2075:B2078"/>
    <mergeCell ref="C2075:C2076"/>
    <mergeCell ref="D2075:E2076"/>
    <mergeCell ref="F2075:L2086"/>
    <mergeCell ref="M2075:M2078"/>
    <mergeCell ref="N2075:N2076"/>
    <mergeCell ref="O2075:P2076"/>
    <mergeCell ref="Q2075:W2086"/>
    <mergeCell ref="C2077:C2078"/>
    <mergeCell ref="D2077:E2078"/>
    <mergeCell ref="N2077:N2078"/>
    <mergeCell ref="O2077:P2078"/>
    <mergeCell ref="B2079:B2082"/>
    <mergeCell ref="C2079:C2080"/>
    <mergeCell ref="D2079:E2080"/>
    <mergeCell ref="M2079:M2082"/>
    <mergeCell ref="N2079:N2080"/>
    <mergeCell ref="O2079:P2080"/>
    <mergeCell ref="C2081:C2082"/>
    <mergeCell ref="D2081:E2082"/>
    <mergeCell ref="N2081:N2082"/>
    <mergeCell ref="O2081:P2082"/>
    <mergeCell ref="B2083:C2083"/>
    <mergeCell ref="D2083:E2083"/>
    <mergeCell ref="M2083:N2083"/>
    <mergeCell ref="O2083:P2083"/>
    <mergeCell ref="B2084:C2084"/>
    <mergeCell ref="D2084:E2084"/>
    <mergeCell ref="M2084:N2084"/>
    <mergeCell ref="O2084:P2084"/>
    <mergeCell ref="B2085:B2086"/>
    <mergeCell ref="C2085:D2085"/>
    <mergeCell ref="M2085:M2086"/>
    <mergeCell ref="N2085:O2085"/>
    <mergeCell ref="C2086:D2086"/>
    <mergeCell ref="N2086:O2086"/>
    <mergeCell ref="B2059:D2059"/>
    <mergeCell ref="E2059:L2059"/>
    <mergeCell ref="M2059:O2059"/>
    <mergeCell ref="P2059:W2059"/>
    <mergeCell ref="B2060:D2060"/>
    <mergeCell ref="E2060:L2060"/>
    <mergeCell ref="M2060:O2060"/>
    <mergeCell ref="P2060:W2060"/>
    <mergeCell ref="B2061:D2061"/>
    <mergeCell ref="E2061:L2061"/>
    <mergeCell ref="M2061:O2061"/>
    <mergeCell ref="P2061:W2061"/>
    <mergeCell ref="B2062:D2062"/>
    <mergeCell ref="E2062:G2062"/>
    <mergeCell ref="H2062:I2062"/>
    <mergeCell ref="J2062:L2062"/>
    <mergeCell ref="M2062:O2062"/>
    <mergeCell ref="P2062:R2062"/>
    <mergeCell ref="S2062:T2062"/>
    <mergeCell ref="U2062:W2062"/>
    <mergeCell ref="B2063:C2063"/>
    <mergeCell ref="D2063:L2063"/>
    <mergeCell ref="M2063:N2063"/>
    <mergeCell ref="O2063:W2063"/>
    <mergeCell ref="C2064:L2065"/>
    <mergeCell ref="B2072:W2072"/>
    <mergeCell ref="D2073:G2073"/>
    <mergeCell ref="H2073:I2073"/>
    <mergeCell ref="J2073:L2073"/>
    <mergeCell ref="M2073:O2073"/>
    <mergeCell ref="P2073:R2073"/>
    <mergeCell ref="S2073:T2074"/>
    <mergeCell ref="U2073:W2074"/>
    <mergeCell ref="D2074:G2074"/>
    <mergeCell ref="H2074:I2074"/>
    <mergeCell ref="J2074:L2074"/>
    <mergeCell ref="M2074:O2074"/>
    <mergeCell ref="P2074:R2074"/>
    <mergeCell ref="B2042:D2042"/>
    <mergeCell ref="E2042:L2042"/>
    <mergeCell ref="M2042:O2042"/>
    <mergeCell ref="P2042:W2042"/>
    <mergeCell ref="B2043:D2043"/>
    <mergeCell ref="E2043:L2043"/>
    <mergeCell ref="M2043:O2043"/>
    <mergeCell ref="P2043:W2043"/>
    <mergeCell ref="B2044:D2044"/>
    <mergeCell ref="E2044:L2044"/>
    <mergeCell ref="M2044:O2044"/>
    <mergeCell ref="P2044:W2044"/>
    <mergeCell ref="B2045:D2045"/>
    <mergeCell ref="E2045:G2045"/>
    <mergeCell ref="H2045:I2045"/>
    <mergeCell ref="J2045:L2045"/>
    <mergeCell ref="M2045:O2045"/>
    <mergeCell ref="P2045:R2045"/>
    <mergeCell ref="S2045:T2045"/>
    <mergeCell ref="U2045:W2045"/>
    <mergeCell ref="B2046:C2046"/>
    <mergeCell ref="D2046:L2046"/>
    <mergeCell ref="M2046:N2046"/>
    <mergeCell ref="O2046:W2046"/>
    <mergeCell ref="B2047:B2050"/>
    <mergeCell ref="C2047:C2048"/>
    <mergeCell ref="D2047:E2048"/>
    <mergeCell ref="F2047:L2058"/>
    <mergeCell ref="M2047:M2050"/>
    <mergeCell ref="N2047:N2048"/>
    <mergeCell ref="O2047:P2048"/>
    <mergeCell ref="Q2047:W2058"/>
    <mergeCell ref="C2049:C2050"/>
    <mergeCell ref="D2049:E2050"/>
    <mergeCell ref="N2049:N2050"/>
    <mergeCell ref="O2049:P2050"/>
    <mergeCell ref="B2051:B2054"/>
    <mergeCell ref="C2051:C2052"/>
    <mergeCell ref="D2051:E2052"/>
    <mergeCell ref="M2051:M2054"/>
    <mergeCell ref="N2051:N2052"/>
    <mergeCell ref="O2051:P2052"/>
    <mergeCell ref="C2053:C2054"/>
    <mergeCell ref="D2053:E2054"/>
    <mergeCell ref="N2053:N2054"/>
    <mergeCell ref="O2053:P2054"/>
    <mergeCell ref="B2055:C2055"/>
    <mergeCell ref="D2055:E2055"/>
    <mergeCell ref="M2055:N2055"/>
    <mergeCell ref="O2055:P2055"/>
    <mergeCell ref="B2056:C2056"/>
    <mergeCell ref="D2056:E2056"/>
    <mergeCell ref="M2056:N2056"/>
    <mergeCell ref="O2056:P2056"/>
    <mergeCell ref="B2057:B2058"/>
    <mergeCell ref="C2057:D2057"/>
    <mergeCell ref="M2057:M2058"/>
    <mergeCell ref="N2057:O2057"/>
    <mergeCell ref="C2058:D2058"/>
    <mergeCell ref="N2058:O2058"/>
    <mergeCell ref="B2030:B2033"/>
    <mergeCell ref="C2030:C2031"/>
    <mergeCell ref="D2030:E2031"/>
    <mergeCell ref="F2030:L2041"/>
    <mergeCell ref="M2030:M2033"/>
    <mergeCell ref="N2030:N2031"/>
    <mergeCell ref="O2030:P2031"/>
    <mergeCell ref="Q2030:W2041"/>
    <mergeCell ref="C2032:C2033"/>
    <mergeCell ref="D2032:E2033"/>
    <mergeCell ref="N2032:N2033"/>
    <mergeCell ref="O2032:P2033"/>
    <mergeCell ref="B2034:B2037"/>
    <mergeCell ref="C2034:C2035"/>
    <mergeCell ref="D2034:E2035"/>
    <mergeCell ref="M2034:M2037"/>
    <mergeCell ref="N2034:N2035"/>
    <mergeCell ref="O2034:P2035"/>
    <mergeCell ref="C2036:C2037"/>
    <mergeCell ref="D2036:E2037"/>
    <mergeCell ref="N2036:N2037"/>
    <mergeCell ref="O2036:P2037"/>
    <mergeCell ref="B2038:C2038"/>
    <mergeCell ref="D2038:E2038"/>
    <mergeCell ref="M2038:N2038"/>
    <mergeCell ref="O2038:P2038"/>
    <mergeCell ref="B2039:C2039"/>
    <mergeCell ref="D2039:E2039"/>
    <mergeCell ref="M2039:N2039"/>
    <mergeCell ref="O2039:P2039"/>
    <mergeCell ref="B2040:B2041"/>
    <mergeCell ref="C2040:D2040"/>
    <mergeCell ref="M2040:M2041"/>
    <mergeCell ref="N2040:O2040"/>
    <mergeCell ref="C2041:D2041"/>
    <mergeCell ref="N2041:O2041"/>
    <mergeCell ref="B2014:D2014"/>
    <mergeCell ref="E2014:L2014"/>
    <mergeCell ref="M2014:O2014"/>
    <mergeCell ref="P2014:W2014"/>
    <mergeCell ref="B2015:D2015"/>
    <mergeCell ref="E2015:L2015"/>
    <mergeCell ref="M2015:O2015"/>
    <mergeCell ref="P2015:W2015"/>
    <mergeCell ref="B2016:D2016"/>
    <mergeCell ref="E2016:L2016"/>
    <mergeCell ref="M2016:O2016"/>
    <mergeCell ref="P2016:W2016"/>
    <mergeCell ref="B2017:D2017"/>
    <mergeCell ref="E2017:G2017"/>
    <mergeCell ref="H2017:I2017"/>
    <mergeCell ref="J2017:L2017"/>
    <mergeCell ref="M2017:O2017"/>
    <mergeCell ref="P2017:R2017"/>
    <mergeCell ref="S2017:T2017"/>
    <mergeCell ref="U2017:W2017"/>
    <mergeCell ref="B2018:C2018"/>
    <mergeCell ref="D2018:L2018"/>
    <mergeCell ref="M2018:N2018"/>
    <mergeCell ref="O2018:W2018"/>
    <mergeCell ref="C2019:L2020"/>
    <mergeCell ref="B2027:W2027"/>
    <mergeCell ref="D2028:G2028"/>
    <mergeCell ref="H2028:I2028"/>
    <mergeCell ref="J2028:L2028"/>
    <mergeCell ref="M2028:O2028"/>
    <mergeCell ref="P2028:R2028"/>
    <mergeCell ref="S2028:T2029"/>
    <mergeCell ref="U2028:W2029"/>
    <mergeCell ref="D2029:G2029"/>
    <mergeCell ref="H2029:I2029"/>
    <mergeCell ref="J2029:L2029"/>
    <mergeCell ref="M2029:O2029"/>
    <mergeCell ref="P2029:R2029"/>
    <mergeCell ref="B1997:D1997"/>
    <mergeCell ref="E1997:L1997"/>
    <mergeCell ref="M1997:O1997"/>
    <mergeCell ref="P1997:W1997"/>
    <mergeCell ref="B1998:D1998"/>
    <mergeCell ref="E1998:L1998"/>
    <mergeCell ref="M1998:O1998"/>
    <mergeCell ref="P1998:W1998"/>
    <mergeCell ref="B1999:D1999"/>
    <mergeCell ref="E1999:L1999"/>
    <mergeCell ref="M1999:O1999"/>
    <mergeCell ref="P1999:W1999"/>
    <mergeCell ref="B2000:D2000"/>
    <mergeCell ref="E2000:G2000"/>
    <mergeCell ref="H2000:I2000"/>
    <mergeCell ref="J2000:L2000"/>
    <mergeCell ref="M2000:O2000"/>
    <mergeCell ref="P2000:R2000"/>
    <mergeCell ref="S2000:T2000"/>
    <mergeCell ref="U2000:W2000"/>
    <mergeCell ref="B2001:C2001"/>
    <mergeCell ref="D2001:L2001"/>
    <mergeCell ref="M2001:N2001"/>
    <mergeCell ref="O2001:W2001"/>
    <mergeCell ref="B2002:B2005"/>
    <mergeCell ref="C2002:C2003"/>
    <mergeCell ref="D2002:E2003"/>
    <mergeCell ref="F2002:L2013"/>
    <mergeCell ref="M2002:M2005"/>
    <mergeCell ref="N2002:N2003"/>
    <mergeCell ref="O2002:P2003"/>
    <mergeCell ref="Q2002:W2013"/>
    <mergeCell ref="C2004:C2005"/>
    <mergeCell ref="D2004:E2005"/>
    <mergeCell ref="N2004:N2005"/>
    <mergeCell ref="O2004:P2005"/>
    <mergeCell ref="B2006:B2009"/>
    <mergeCell ref="C2006:C2007"/>
    <mergeCell ref="D2006:E2007"/>
    <mergeCell ref="M2006:M2009"/>
    <mergeCell ref="N2006:N2007"/>
    <mergeCell ref="O2006:P2007"/>
    <mergeCell ref="C2008:C2009"/>
    <mergeCell ref="D2008:E2009"/>
    <mergeCell ref="N2008:N2009"/>
    <mergeCell ref="O2008:P2009"/>
    <mergeCell ref="B2010:C2010"/>
    <mergeCell ref="D2010:E2010"/>
    <mergeCell ref="M2010:N2010"/>
    <mergeCell ref="O2010:P2010"/>
    <mergeCell ref="B2011:C2011"/>
    <mergeCell ref="D2011:E2011"/>
    <mergeCell ref="M2011:N2011"/>
    <mergeCell ref="O2011:P2011"/>
    <mergeCell ref="B2012:B2013"/>
    <mergeCell ref="C2012:D2012"/>
    <mergeCell ref="M2012:M2013"/>
    <mergeCell ref="N2012:O2012"/>
    <mergeCell ref="C2013:D2013"/>
    <mergeCell ref="N2013:O2013"/>
    <mergeCell ref="B1985:B1988"/>
    <mergeCell ref="C1985:C1986"/>
    <mergeCell ref="D1985:E1986"/>
    <mergeCell ref="F1985:L1996"/>
    <mergeCell ref="M1985:M1988"/>
    <mergeCell ref="N1985:N1986"/>
    <mergeCell ref="O1985:P1986"/>
    <mergeCell ref="Q1985:W1996"/>
    <mergeCell ref="C1987:C1988"/>
    <mergeCell ref="D1987:E1988"/>
    <mergeCell ref="N1987:N1988"/>
    <mergeCell ref="O1987:P1988"/>
    <mergeCell ref="B1989:B1992"/>
    <mergeCell ref="C1989:C1990"/>
    <mergeCell ref="D1989:E1990"/>
    <mergeCell ref="M1989:M1992"/>
    <mergeCell ref="N1989:N1990"/>
    <mergeCell ref="O1989:P1990"/>
    <mergeCell ref="C1991:C1992"/>
    <mergeCell ref="D1991:E1992"/>
    <mergeCell ref="N1991:N1992"/>
    <mergeCell ref="O1991:P1992"/>
    <mergeCell ref="B1993:C1993"/>
    <mergeCell ref="D1993:E1993"/>
    <mergeCell ref="M1993:N1993"/>
    <mergeCell ref="O1993:P1993"/>
    <mergeCell ref="B1994:C1994"/>
    <mergeCell ref="D1994:E1994"/>
    <mergeCell ref="M1994:N1994"/>
    <mergeCell ref="O1994:P1994"/>
    <mergeCell ref="B1995:B1996"/>
    <mergeCell ref="C1995:D1995"/>
    <mergeCell ref="M1995:M1996"/>
    <mergeCell ref="N1995:O1995"/>
    <mergeCell ref="C1996:D1996"/>
    <mergeCell ref="N1996:O1996"/>
    <mergeCell ref="B1969:D1969"/>
    <mergeCell ref="E1969:L1969"/>
    <mergeCell ref="M1969:O1969"/>
    <mergeCell ref="P1969:W1969"/>
    <mergeCell ref="B1970:D1970"/>
    <mergeCell ref="E1970:L1970"/>
    <mergeCell ref="M1970:O1970"/>
    <mergeCell ref="P1970:W1970"/>
    <mergeCell ref="B1971:D1971"/>
    <mergeCell ref="E1971:L1971"/>
    <mergeCell ref="M1971:O1971"/>
    <mergeCell ref="P1971:W1971"/>
    <mergeCell ref="B1972:D1972"/>
    <mergeCell ref="E1972:G1972"/>
    <mergeCell ref="H1972:I1972"/>
    <mergeCell ref="J1972:L1972"/>
    <mergeCell ref="M1972:O1972"/>
    <mergeCell ref="P1972:R1972"/>
    <mergeCell ref="S1972:T1972"/>
    <mergeCell ref="U1972:W1972"/>
    <mergeCell ref="B1973:C1973"/>
    <mergeCell ref="D1973:L1973"/>
    <mergeCell ref="M1973:N1973"/>
    <mergeCell ref="O1973:W1973"/>
    <mergeCell ref="C1974:L1975"/>
    <mergeCell ref="B1982:W1982"/>
    <mergeCell ref="D1983:G1983"/>
    <mergeCell ref="H1983:I1983"/>
    <mergeCell ref="J1983:L1983"/>
    <mergeCell ref="M1983:O1983"/>
    <mergeCell ref="P1983:R1983"/>
    <mergeCell ref="S1983:T1984"/>
    <mergeCell ref="U1983:W1984"/>
    <mergeCell ref="D1984:G1984"/>
    <mergeCell ref="H1984:I1984"/>
    <mergeCell ref="J1984:L1984"/>
    <mergeCell ref="M1984:O1984"/>
    <mergeCell ref="P1984:R1984"/>
    <mergeCell ref="B1952:D1952"/>
    <mergeCell ref="E1952:L1952"/>
    <mergeCell ref="M1952:O1952"/>
    <mergeCell ref="P1952:W1952"/>
    <mergeCell ref="B1953:D1953"/>
    <mergeCell ref="E1953:L1953"/>
    <mergeCell ref="M1953:O1953"/>
    <mergeCell ref="P1953:W1953"/>
    <mergeCell ref="B1954:D1954"/>
    <mergeCell ref="E1954:L1954"/>
    <mergeCell ref="M1954:O1954"/>
    <mergeCell ref="P1954:W1954"/>
    <mergeCell ref="B1955:D1955"/>
    <mergeCell ref="E1955:G1955"/>
    <mergeCell ref="H1955:I1955"/>
    <mergeCell ref="J1955:L1955"/>
    <mergeCell ref="M1955:O1955"/>
    <mergeCell ref="P1955:R1955"/>
    <mergeCell ref="S1955:T1955"/>
    <mergeCell ref="U1955:W1955"/>
    <mergeCell ref="B1956:C1956"/>
    <mergeCell ref="D1956:L1956"/>
    <mergeCell ref="M1956:N1956"/>
    <mergeCell ref="O1956:W1956"/>
    <mergeCell ref="B1957:B1960"/>
    <mergeCell ref="C1957:C1958"/>
    <mergeCell ref="D1957:E1958"/>
    <mergeCell ref="F1957:L1968"/>
    <mergeCell ref="M1957:M1960"/>
    <mergeCell ref="N1957:N1958"/>
    <mergeCell ref="O1957:P1958"/>
    <mergeCell ref="Q1957:W1968"/>
    <mergeCell ref="C1959:C1960"/>
    <mergeCell ref="D1959:E1960"/>
    <mergeCell ref="N1959:N1960"/>
    <mergeCell ref="O1959:P1960"/>
    <mergeCell ref="B1961:B1964"/>
    <mergeCell ref="C1961:C1962"/>
    <mergeCell ref="D1961:E1962"/>
    <mergeCell ref="M1961:M1964"/>
    <mergeCell ref="N1961:N1962"/>
    <mergeCell ref="O1961:P1962"/>
    <mergeCell ref="C1963:C1964"/>
    <mergeCell ref="D1963:E1964"/>
    <mergeCell ref="N1963:N1964"/>
    <mergeCell ref="O1963:P1964"/>
    <mergeCell ref="B1965:C1965"/>
    <mergeCell ref="D1965:E1965"/>
    <mergeCell ref="M1965:N1965"/>
    <mergeCell ref="O1965:P1965"/>
    <mergeCell ref="B1966:C1966"/>
    <mergeCell ref="D1966:E1966"/>
    <mergeCell ref="M1966:N1966"/>
    <mergeCell ref="O1966:P1966"/>
    <mergeCell ref="B1967:B1968"/>
    <mergeCell ref="C1967:D1967"/>
    <mergeCell ref="M1967:M1968"/>
    <mergeCell ref="N1967:O1967"/>
    <mergeCell ref="C1968:D1968"/>
    <mergeCell ref="N1968:O1968"/>
    <mergeCell ref="B1940:B1943"/>
    <mergeCell ref="C1940:C1941"/>
    <mergeCell ref="D1940:E1941"/>
    <mergeCell ref="F1940:L1951"/>
    <mergeCell ref="M1940:M1943"/>
    <mergeCell ref="N1940:N1941"/>
    <mergeCell ref="O1940:P1941"/>
    <mergeCell ref="Q1940:W1951"/>
    <mergeCell ref="C1942:C1943"/>
    <mergeCell ref="D1942:E1943"/>
    <mergeCell ref="N1942:N1943"/>
    <mergeCell ref="O1942:P1943"/>
    <mergeCell ref="B1944:B1947"/>
    <mergeCell ref="C1944:C1945"/>
    <mergeCell ref="D1944:E1945"/>
    <mergeCell ref="M1944:M1947"/>
    <mergeCell ref="N1944:N1945"/>
    <mergeCell ref="O1944:P1945"/>
    <mergeCell ref="C1946:C1947"/>
    <mergeCell ref="D1946:E1947"/>
    <mergeCell ref="N1946:N1947"/>
    <mergeCell ref="O1946:P1947"/>
    <mergeCell ref="B1948:C1948"/>
    <mergeCell ref="D1948:E1948"/>
    <mergeCell ref="M1948:N1948"/>
    <mergeCell ref="O1948:P1948"/>
    <mergeCell ref="B1949:C1949"/>
    <mergeCell ref="D1949:E1949"/>
    <mergeCell ref="M1949:N1949"/>
    <mergeCell ref="O1949:P1949"/>
    <mergeCell ref="B1950:B1951"/>
    <mergeCell ref="C1950:D1950"/>
    <mergeCell ref="M1950:M1951"/>
    <mergeCell ref="N1950:O1950"/>
    <mergeCell ref="C1951:D1951"/>
    <mergeCell ref="N1951:O1951"/>
    <mergeCell ref="B1924:D1924"/>
    <mergeCell ref="E1924:L1924"/>
    <mergeCell ref="M1924:O1924"/>
    <mergeCell ref="P1924:W1924"/>
    <mergeCell ref="B1925:D1925"/>
    <mergeCell ref="E1925:L1925"/>
    <mergeCell ref="M1925:O1925"/>
    <mergeCell ref="P1925:W1925"/>
    <mergeCell ref="B1926:D1926"/>
    <mergeCell ref="E1926:L1926"/>
    <mergeCell ref="M1926:O1926"/>
    <mergeCell ref="P1926:W1926"/>
    <mergeCell ref="B1927:D1927"/>
    <mergeCell ref="E1927:G1927"/>
    <mergeCell ref="H1927:I1927"/>
    <mergeCell ref="J1927:L1927"/>
    <mergeCell ref="M1927:O1927"/>
    <mergeCell ref="P1927:R1927"/>
    <mergeCell ref="S1927:T1927"/>
    <mergeCell ref="U1927:W1927"/>
    <mergeCell ref="B1928:C1928"/>
    <mergeCell ref="D1928:L1928"/>
    <mergeCell ref="M1928:N1928"/>
    <mergeCell ref="O1928:W1928"/>
    <mergeCell ref="C1929:L1930"/>
    <mergeCell ref="B1937:W1937"/>
    <mergeCell ref="D1938:G1938"/>
    <mergeCell ref="H1938:I1938"/>
    <mergeCell ref="J1938:L1938"/>
    <mergeCell ref="M1938:O1938"/>
    <mergeCell ref="P1938:R1938"/>
    <mergeCell ref="S1938:T1939"/>
    <mergeCell ref="U1938:W1939"/>
    <mergeCell ref="D1939:G1939"/>
    <mergeCell ref="H1939:I1939"/>
    <mergeCell ref="J1939:L1939"/>
    <mergeCell ref="M1939:O1939"/>
    <mergeCell ref="P1939:R1939"/>
    <mergeCell ref="B1907:D1907"/>
    <mergeCell ref="E1907:L1907"/>
    <mergeCell ref="M1907:O1907"/>
    <mergeCell ref="P1907:W1907"/>
    <mergeCell ref="B1908:D1908"/>
    <mergeCell ref="E1908:L1908"/>
    <mergeCell ref="M1908:O1908"/>
    <mergeCell ref="P1908:W1908"/>
    <mergeCell ref="B1909:D1909"/>
    <mergeCell ref="E1909:L1909"/>
    <mergeCell ref="M1909:O1909"/>
    <mergeCell ref="P1909:W1909"/>
    <mergeCell ref="B1910:D1910"/>
    <mergeCell ref="E1910:G1910"/>
    <mergeCell ref="H1910:I1910"/>
    <mergeCell ref="J1910:L1910"/>
    <mergeCell ref="M1910:O1910"/>
    <mergeCell ref="P1910:R1910"/>
    <mergeCell ref="S1910:T1910"/>
    <mergeCell ref="U1910:W1910"/>
    <mergeCell ref="B1911:C1911"/>
    <mergeCell ref="D1911:L1911"/>
    <mergeCell ref="M1911:N1911"/>
    <mergeCell ref="O1911:W1911"/>
    <mergeCell ref="B1912:B1915"/>
    <mergeCell ref="C1912:C1913"/>
    <mergeCell ref="D1912:E1913"/>
    <mergeCell ref="F1912:L1923"/>
    <mergeCell ref="M1912:M1915"/>
    <mergeCell ref="N1912:N1913"/>
    <mergeCell ref="O1912:P1913"/>
    <mergeCell ref="Q1912:W1923"/>
    <mergeCell ref="C1914:C1915"/>
    <mergeCell ref="D1914:E1915"/>
    <mergeCell ref="N1914:N1915"/>
    <mergeCell ref="O1914:P1915"/>
    <mergeCell ref="B1916:B1919"/>
    <mergeCell ref="C1916:C1917"/>
    <mergeCell ref="D1916:E1917"/>
    <mergeCell ref="M1916:M1919"/>
    <mergeCell ref="N1916:N1917"/>
    <mergeCell ref="O1916:P1917"/>
    <mergeCell ref="C1918:C1919"/>
    <mergeCell ref="D1918:E1919"/>
    <mergeCell ref="N1918:N1919"/>
    <mergeCell ref="O1918:P1919"/>
    <mergeCell ref="B1920:C1920"/>
    <mergeCell ref="D1920:E1920"/>
    <mergeCell ref="M1920:N1920"/>
    <mergeCell ref="O1920:P1920"/>
    <mergeCell ref="B1921:C1921"/>
    <mergeCell ref="D1921:E1921"/>
    <mergeCell ref="M1921:N1921"/>
    <mergeCell ref="O1921:P1921"/>
    <mergeCell ref="B1922:B1923"/>
    <mergeCell ref="C1922:D1922"/>
    <mergeCell ref="M1922:M1923"/>
    <mergeCell ref="N1922:O1922"/>
    <mergeCell ref="C1923:D1923"/>
    <mergeCell ref="N1923:O1923"/>
    <mergeCell ref="B1895:B1898"/>
    <mergeCell ref="C1895:C1896"/>
    <mergeCell ref="D1895:E1896"/>
    <mergeCell ref="F1895:L1906"/>
    <mergeCell ref="M1895:M1898"/>
    <mergeCell ref="N1895:N1896"/>
    <mergeCell ref="O1895:P1896"/>
    <mergeCell ref="Q1895:W1906"/>
    <mergeCell ref="C1897:C1898"/>
    <mergeCell ref="D1897:E1898"/>
    <mergeCell ref="N1897:N1898"/>
    <mergeCell ref="O1897:P1898"/>
    <mergeCell ref="B1899:B1902"/>
    <mergeCell ref="C1899:C1900"/>
    <mergeCell ref="D1899:E1900"/>
    <mergeCell ref="M1899:M1902"/>
    <mergeCell ref="N1899:N1900"/>
    <mergeCell ref="O1899:P1900"/>
    <mergeCell ref="C1901:C1902"/>
    <mergeCell ref="D1901:E1902"/>
    <mergeCell ref="N1901:N1902"/>
    <mergeCell ref="O1901:P1902"/>
    <mergeCell ref="B1903:C1903"/>
    <mergeCell ref="D1903:E1903"/>
    <mergeCell ref="M1903:N1903"/>
    <mergeCell ref="O1903:P1903"/>
    <mergeCell ref="B1904:C1904"/>
    <mergeCell ref="D1904:E1904"/>
    <mergeCell ref="M1904:N1904"/>
    <mergeCell ref="O1904:P1904"/>
    <mergeCell ref="B1905:B1906"/>
    <mergeCell ref="C1905:D1905"/>
    <mergeCell ref="M1905:M1906"/>
    <mergeCell ref="N1905:O1905"/>
    <mergeCell ref="C1906:D1906"/>
    <mergeCell ref="N1906:O1906"/>
    <mergeCell ref="B1879:D1879"/>
    <mergeCell ref="E1879:L1879"/>
    <mergeCell ref="M1879:O1879"/>
    <mergeCell ref="P1879:W1879"/>
    <mergeCell ref="B1880:D1880"/>
    <mergeCell ref="E1880:L1880"/>
    <mergeCell ref="M1880:O1880"/>
    <mergeCell ref="P1880:W1880"/>
    <mergeCell ref="B1881:D1881"/>
    <mergeCell ref="E1881:L1881"/>
    <mergeCell ref="M1881:O1881"/>
    <mergeCell ref="P1881:W1881"/>
    <mergeCell ref="B1882:D1882"/>
    <mergeCell ref="E1882:G1882"/>
    <mergeCell ref="H1882:I1882"/>
    <mergeCell ref="J1882:L1882"/>
    <mergeCell ref="M1882:O1882"/>
    <mergeCell ref="P1882:R1882"/>
    <mergeCell ref="S1882:T1882"/>
    <mergeCell ref="U1882:W1882"/>
    <mergeCell ref="B1883:C1883"/>
    <mergeCell ref="D1883:L1883"/>
    <mergeCell ref="M1883:N1883"/>
    <mergeCell ref="O1883:W1883"/>
    <mergeCell ref="C1884:L1885"/>
    <mergeCell ref="B1892:W1892"/>
    <mergeCell ref="D1893:G1893"/>
    <mergeCell ref="H1893:I1893"/>
    <mergeCell ref="J1893:L1893"/>
    <mergeCell ref="M1893:O1893"/>
    <mergeCell ref="P1893:R1893"/>
    <mergeCell ref="S1893:T1894"/>
    <mergeCell ref="U1893:W1894"/>
    <mergeCell ref="D1894:G1894"/>
    <mergeCell ref="H1894:I1894"/>
    <mergeCell ref="J1894:L1894"/>
    <mergeCell ref="M1894:O1894"/>
    <mergeCell ref="P1894:R1894"/>
    <mergeCell ref="B1862:D1862"/>
    <mergeCell ref="E1862:L1862"/>
    <mergeCell ref="M1862:O1862"/>
    <mergeCell ref="P1862:W1862"/>
    <mergeCell ref="B1863:D1863"/>
    <mergeCell ref="E1863:L1863"/>
    <mergeCell ref="M1863:O1863"/>
    <mergeCell ref="P1863:W1863"/>
    <mergeCell ref="B1864:D1864"/>
    <mergeCell ref="E1864:L1864"/>
    <mergeCell ref="M1864:O1864"/>
    <mergeCell ref="P1864:W1864"/>
    <mergeCell ref="B1865:D1865"/>
    <mergeCell ref="E1865:G1865"/>
    <mergeCell ref="H1865:I1865"/>
    <mergeCell ref="J1865:L1865"/>
    <mergeCell ref="M1865:O1865"/>
    <mergeCell ref="P1865:R1865"/>
    <mergeCell ref="S1865:T1865"/>
    <mergeCell ref="U1865:W1865"/>
    <mergeCell ref="B1866:C1866"/>
    <mergeCell ref="D1866:L1866"/>
    <mergeCell ref="M1866:N1866"/>
    <mergeCell ref="O1866:W1866"/>
    <mergeCell ref="B1867:B1870"/>
    <mergeCell ref="C1867:C1868"/>
    <mergeCell ref="D1867:E1868"/>
    <mergeCell ref="F1867:L1878"/>
    <mergeCell ref="M1867:M1870"/>
    <mergeCell ref="N1867:N1868"/>
    <mergeCell ref="O1867:P1868"/>
    <mergeCell ref="Q1867:W1878"/>
    <mergeCell ref="C1869:C1870"/>
    <mergeCell ref="D1869:E1870"/>
    <mergeCell ref="N1869:N1870"/>
    <mergeCell ref="O1869:P1870"/>
    <mergeCell ref="B1871:B1874"/>
    <mergeCell ref="C1871:C1872"/>
    <mergeCell ref="D1871:E1872"/>
    <mergeCell ref="M1871:M1874"/>
    <mergeCell ref="N1871:N1872"/>
    <mergeCell ref="O1871:P1872"/>
    <mergeCell ref="C1873:C1874"/>
    <mergeCell ref="D1873:E1874"/>
    <mergeCell ref="N1873:N1874"/>
    <mergeCell ref="O1873:P1874"/>
    <mergeCell ref="B1875:C1875"/>
    <mergeCell ref="D1875:E1875"/>
    <mergeCell ref="M1875:N1875"/>
    <mergeCell ref="O1875:P1875"/>
    <mergeCell ref="B1876:C1876"/>
    <mergeCell ref="D1876:E1876"/>
    <mergeCell ref="M1876:N1876"/>
    <mergeCell ref="O1876:P1876"/>
    <mergeCell ref="B1877:B1878"/>
    <mergeCell ref="C1877:D1877"/>
    <mergeCell ref="M1877:M1878"/>
    <mergeCell ref="N1877:O1877"/>
    <mergeCell ref="C1878:D1878"/>
    <mergeCell ref="N1878:O1878"/>
    <mergeCell ref="B1850:B1853"/>
    <mergeCell ref="C1850:C1851"/>
    <mergeCell ref="D1850:E1851"/>
    <mergeCell ref="F1850:L1861"/>
    <mergeCell ref="M1850:M1853"/>
    <mergeCell ref="N1850:N1851"/>
    <mergeCell ref="O1850:P1851"/>
    <mergeCell ref="Q1850:W1861"/>
    <mergeCell ref="C1852:C1853"/>
    <mergeCell ref="D1852:E1853"/>
    <mergeCell ref="N1852:N1853"/>
    <mergeCell ref="O1852:P1853"/>
    <mergeCell ref="B1854:B1857"/>
    <mergeCell ref="C1854:C1855"/>
    <mergeCell ref="D1854:E1855"/>
    <mergeCell ref="M1854:M1857"/>
    <mergeCell ref="N1854:N1855"/>
    <mergeCell ref="O1854:P1855"/>
    <mergeCell ref="C1856:C1857"/>
    <mergeCell ref="D1856:E1857"/>
    <mergeCell ref="N1856:N1857"/>
    <mergeCell ref="O1856:P1857"/>
    <mergeCell ref="B1858:C1858"/>
    <mergeCell ref="D1858:E1858"/>
    <mergeCell ref="M1858:N1858"/>
    <mergeCell ref="O1858:P1858"/>
    <mergeCell ref="B1859:C1859"/>
    <mergeCell ref="D1859:E1859"/>
    <mergeCell ref="M1859:N1859"/>
    <mergeCell ref="O1859:P1859"/>
    <mergeCell ref="B1860:B1861"/>
    <mergeCell ref="C1860:D1860"/>
    <mergeCell ref="M1860:M1861"/>
    <mergeCell ref="N1860:O1860"/>
    <mergeCell ref="C1861:D1861"/>
    <mergeCell ref="N1861:O1861"/>
    <mergeCell ref="B1834:D1834"/>
    <mergeCell ref="E1834:L1834"/>
    <mergeCell ref="M1834:O1834"/>
    <mergeCell ref="P1834:W1834"/>
    <mergeCell ref="B1835:D1835"/>
    <mergeCell ref="E1835:L1835"/>
    <mergeCell ref="M1835:O1835"/>
    <mergeCell ref="P1835:W1835"/>
    <mergeCell ref="B1836:D1836"/>
    <mergeCell ref="E1836:L1836"/>
    <mergeCell ref="M1836:O1836"/>
    <mergeCell ref="P1836:W1836"/>
    <mergeCell ref="B1837:D1837"/>
    <mergeCell ref="E1837:G1837"/>
    <mergeCell ref="H1837:I1837"/>
    <mergeCell ref="J1837:L1837"/>
    <mergeCell ref="M1837:O1837"/>
    <mergeCell ref="P1837:R1837"/>
    <mergeCell ref="S1837:T1837"/>
    <mergeCell ref="U1837:W1837"/>
    <mergeCell ref="B1838:C1838"/>
    <mergeCell ref="D1838:L1838"/>
    <mergeCell ref="M1838:N1838"/>
    <mergeCell ref="O1838:W1838"/>
    <mergeCell ref="C1839:L1840"/>
    <mergeCell ref="B1847:W1847"/>
    <mergeCell ref="D1848:G1848"/>
    <mergeCell ref="H1848:I1848"/>
    <mergeCell ref="J1848:L1848"/>
    <mergeCell ref="M1848:O1848"/>
    <mergeCell ref="P1848:R1848"/>
    <mergeCell ref="S1848:T1849"/>
    <mergeCell ref="U1848:W1849"/>
    <mergeCell ref="D1849:G1849"/>
    <mergeCell ref="H1849:I1849"/>
    <mergeCell ref="J1849:L1849"/>
    <mergeCell ref="M1849:O1849"/>
    <mergeCell ref="P1849:R1849"/>
    <mergeCell ref="B1817:D1817"/>
    <mergeCell ref="E1817:L1817"/>
    <mergeCell ref="M1817:O1817"/>
    <mergeCell ref="P1817:W1817"/>
    <mergeCell ref="B1818:D1818"/>
    <mergeCell ref="E1818:L1818"/>
    <mergeCell ref="M1818:O1818"/>
    <mergeCell ref="P1818:W1818"/>
    <mergeCell ref="B1819:D1819"/>
    <mergeCell ref="E1819:L1819"/>
    <mergeCell ref="M1819:O1819"/>
    <mergeCell ref="P1819:W1819"/>
    <mergeCell ref="B1820:D1820"/>
    <mergeCell ref="E1820:G1820"/>
    <mergeCell ref="H1820:I1820"/>
    <mergeCell ref="J1820:L1820"/>
    <mergeCell ref="M1820:O1820"/>
    <mergeCell ref="P1820:R1820"/>
    <mergeCell ref="S1820:T1820"/>
    <mergeCell ref="U1820:W1820"/>
    <mergeCell ref="B1821:C1821"/>
    <mergeCell ref="D1821:L1821"/>
    <mergeCell ref="M1821:N1821"/>
    <mergeCell ref="O1821:W1821"/>
    <mergeCell ref="B1822:B1825"/>
    <mergeCell ref="C1822:C1823"/>
    <mergeCell ref="D1822:E1823"/>
    <mergeCell ref="F1822:L1833"/>
    <mergeCell ref="M1822:M1825"/>
    <mergeCell ref="N1822:N1823"/>
    <mergeCell ref="O1822:P1823"/>
    <mergeCell ref="Q1822:W1833"/>
    <mergeCell ref="C1824:C1825"/>
    <mergeCell ref="D1824:E1825"/>
    <mergeCell ref="N1824:N1825"/>
    <mergeCell ref="O1824:P1825"/>
    <mergeCell ref="B1826:B1829"/>
    <mergeCell ref="C1826:C1827"/>
    <mergeCell ref="D1826:E1827"/>
    <mergeCell ref="M1826:M1829"/>
    <mergeCell ref="N1826:N1827"/>
    <mergeCell ref="O1826:P1827"/>
    <mergeCell ref="C1828:C1829"/>
    <mergeCell ref="D1828:E1829"/>
    <mergeCell ref="N1828:N1829"/>
    <mergeCell ref="O1828:P1829"/>
    <mergeCell ref="B1830:C1830"/>
    <mergeCell ref="D1830:E1830"/>
    <mergeCell ref="M1830:N1830"/>
    <mergeCell ref="O1830:P1830"/>
    <mergeCell ref="B1831:C1831"/>
    <mergeCell ref="D1831:E1831"/>
    <mergeCell ref="M1831:N1831"/>
    <mergeCell ref="O1831:P1831"/>
    <mergeCell ref="B1832:B1833"/>
    <mergeCell ref="C1832:D1832"/>
    <mergeCell ref="M1832:M1833"/>
    <mergeCell ref="N1832:O1832"/>
    <mergeCell ref="C1833:D1833"/>
    <mergeCell ref="N1833:O1833"/>
    <mergeCell ref="B1805:B1808"/>
    <mergeCell ref="C1805:C1806"/>
    <mergeCell ref="D1805:E1806"/>
    <mergeCell ref="F1805:L1816"/>
    <mergeCell ref="M1805:M1808"/>
    <mergeCell ref="N1805:N1806"/>
    <mergeCell ref="O1805:P1806"/>
    <mergeCell ref="Q1805:W1816"/>
    <mergeCell ref="C1807:C1808"/>
    <mergeCell ref="D1807:E1808"/>
    <mergeCell ref="N1807:N1808"/>
    <mergeCell ref="O1807:P1808"/>
    <mergeCell ref="B1809:B1812"/>
    <mergeCell ref="C1809:C1810"/>
    <mergeCell ref="D1809:E1810"/>
    <mergeCell ref="M1809:M1812"/>
    <mergeCell ref="N1809:N1810"/>
    <mergeCell ref="O1809:P1810"/>
    <mergeCell ref="C1811:C1812"/>
    <mergeCell ref="D1811:E1812"/>
    <mergeCell ref="N1811:N1812"/>
    <mergeCell ref="O1811:P1812"/>
    <mergeCell ref="B1813:C1813"/>
    <mergeCell ref="D1813:E1813"/>
    <mergeCell ref="M1813:N1813"/>
    <mergeCell ref="O1813:P1813"/>
    <mergeCell ref="B1814:C1814"/>
    <mergeCell ref="D1814:E1814"/>
    <mergeCell ref="M1814:N1814"/>
    <mergeCell ref="O1814:P1814"/>
    <mergeCell ref="B1815:B1816"/>
    <mergeCell ref="C1815:D1815"/>
    <mergeCell ref="M1815:M1816"/>
    <mergeCell ref="N1815:O1815"/>
    <mergeCell ref="C1816:D1816"/>
    <mergeCell ref="N1816:O1816"/>
    <mergeCell ref="B1789:D1789"/>
    <mergeCell ref="E1789:L1789"/>
    <mergeCell ref="M1789:O1789"/>
    <mergeCell ref="P1789:W1789"/>
    <mergeCell ref="B1790:D1790"/>
    <mergeCell ref="E1790:L1790"/>
    <mergeCell ref="M1790:O1790"/>
    <mergeCell ref="P1790:W1790"/>
    <mergeCell ref="B1791:D1791"/>
    <mergeCell ref="E1791:L1791"/>
    <mergeCell ref="M1791:O1791"/>
    <mergeCell ref="P1791:W1791"/>
    <mergeCell ref="B1792:D1792"/>
    <mergeCell ref="E1792:G1792"/>
    <mergeCell ref="H1792:I1792"/>
    <mergeCell ref="J1792:L1792"/>
    <mergeCell ref="M1792:O1792"/>
    <mergeCell ref="P1792:R1792"/>
    <mergeCell ref="S1792:T1792"/>
    <mergeCell ref="U1792:W1792"/>
    <mergeCell ref="B1793:C1793"/>
    <mergeCell ref="D1793:L1793"/>
    <mergeCell ref="M1793:N1793"/>
    <mergeCell ref="O1793:W1793"/>
    <mergeCell ref="C1794:L1795"/>
    <mergeCell ref="B1802:W1802"/>
    <mergeCell ref="D1803:G1803"/>
    <mergeCell ref="H1803:I1803"/>
    <mergeCell ref="J1803:L1803"/>
    <mergeCell ref="M1803:O1803"/>
    <mergeCell ref="P1803:R1803"/>
    <mergeCell ref="S1803:T1804"/>
    <mergeCell ref="U1803:W1804"/>
    <mergeCell ref="D1804:G1804"/>
    <mergeCell ref="H1804:I1804"/>
    <mergeCell ref="J1804:L1804"/>
    <mergeCell ref="M1804:O1804"/>
    <mergeCell ref="P1804:R1804"/>
    <mergeCell ref="B1772:D1772"/>
    <mergeCell ref="E1772:L1772"/>
    <mergeCell ref="M1772:O1772"/>
    <mergeCell ref="P1772:W1772"/>
    <mergeCell ref="B1773:D1773"/>
    <mergeCell ref="E1773:L1773"/>
    <mergeCell ref="M1773:O1773"/>
    <mergeCell ref="P1773:W1773"/>
    <mergeCell ref="B1774:D1774"/>
    <mergeCell ref="E1774:L1774"/>
    <mergeCell ref="M1774:O1774"/>
    <mergeCell ref="P1774:W1774"/>
    <mergeCell ref="B1775:D1775"/>
    <mergeCell ref="E1775:G1775"/>
    <mergeCell ref="H1775:I1775"/>
    <mergeCell ref="J1775:L1775"/>
    <mergeCell ref="M1775:O1775"/>
    <mergeCell ref="P1775:R1775"/>
    <mergeCell ref="S1775:T1775"/>
    <mergeCell ref="U1775:W1775"/>
    <mergeCell ref="B1776:C1776"/>
    <mergeCell ref="D1776:L1776"/>
    <mergeCell ref="M1776:N1776"/>
    <mergeCell ref="O1776:W1776"/>
    <mergeCell ref="B1777:B1780"/>
    <mergeCell ref="C1777:C1778"/>
    <mergeCell ref="D1777:E1778"/>
    <mergeCell ref="F1777:L1788"/>
    <mergeCell ref="M1777:M1780"/>
    <mergeCell ref="N1777:N1778"/>
    <mergeCell ref="O1777:P1778"/>
    <mergeCell ref="Q1777:W1788"/>
    <mergeCell ref="C1779:C1780"/>
    <mergeCell ref="D1779:E1780"/>
    <mergeCell ref="N1779:N1780"/>
    <mergeCell ref="O1779:P1780"/>
    <mergeCell ref="B1781:B1784"/>
    <mergeCell ref="C1781:C1782"/>
    <mergeCell ref="D1781:E1782"/>
    <mergeCell ref="M1781:M1784"/>
    <mergeCell ref="N1781:N1782"/>
    <mergeCell ref="O1781:P1782"/>
    <mergeCell ref="C1783:C1784"/>
    <mergeCell ref="D1783:E1784"/>
    <mergeCell ref="N1783:N1784"/>
    <mergeCell ref="O1783:P1784"/>
    <mergeCell ref="B1785:C1785"/>
    <mergeCell ref="D1785:E1785"/>
    <mergeCell ref="M1785:N1785"/>
    <mergeCell ref="O1785:P1785"/>
    <mergeCell ref="B1786:C1786"/>
    <mergeCell ref="D1786:E1786"/>
    <mergeCell ref="M1786:N1786"/>
    <mergeCell ref="O1786:P1786"/>
    <mergeCell ref="B1787:B1788"/>
    <mergeCell ref="C1787:D1787"/>
    <mergeCell ref="M1787:M1788"/>
    <mergeCell ref="N1787:O1787"/>
    <mergeCell ref="C1788:D1788"/>
    <mergeCell ref="N1788:O1788"/>
    <mergeCell ref="B1760:B1763"/>
    <mergeCell ref="C1760:C1761"/>
    <mergeCell ref="D1760:E1761"/>
    <mergeCell ref="F1760:L1771"/>
    <mergeCell ref="M1760:M1763"/>
    <mergeCell ref="N1760:N1761"/>
    <mergeCell ref="O1760:P1761"/>
    <mergeCell ref="Q1760:W1771"/>
    <mergeCell ref="C1762:C1763"/>
    <mergeCell ref="D1762:E1763"/>
    <mergeCell ref="N1762:N1763"/>
    <mergeCell ref="O1762:P1763"/>
    <mergeCell ref="B1764:B1767"/>
    <mergeCell ref="C1764:C1765"/>
    <mergeCell ref="D1764:E1765"/>
    <mergeCell ref="M1764:M1767"/>
    <mergeCell ref="N1764:N1765"/>
    <mergeCell ref="O1764:P1765"/>
    <mergeCell ref="C1766:C1767"/>
    <mergeCell ref="D1766:E1767"/>
    <mergeCell ref="N1766:N1767"/>
    <mergeCell ref="O1766:P1767"/>
    <mergeCell ref="B1768:C1768"/>
    <mergeCell ref="D1768:E1768"/>
    <mergeCell ref="M1768:N1768"/>
    <mergeCell ref="O1768:P1768"/>
    <mergeCell ref="B1769:C1769"/>
    <mergeCell ref="D1769:E1769"/>
    <mergeCell ref="M1769:N1769"/>
    <mergeCell ref="O1769:P1769"/>
    <mergeCell ref="B1770:B1771"/>
    <mergeCell ref="C1770:D1770"/>
    <mergeCell ref="M1770:M1771"/>
    <mergeCell ref="N1770:O1770"/>
    <mergeCell ref="C1771:D1771"/>
    <mergeCell ref="N1771:O1771"/>
    <mergeCell ref="B1744:D1744"/>
    <mergeCell ref="E1744:L1744"/>
    <mergeCell ref="M1744:O1744"/>
    <mergeCell ref="P1744:W1744"/>
    <mergeCell ref="B1745:D1745"/>
    <mergeCell ref="E1745:L1745"/>
    <mergeCell ref="M1745:O1745"/>
    <mergeCell ref="P1745:W1745"/>
    <mergeCell ref="B1746:D1746"/>
    <mergeCell ref="E1746:L1746"/>
    <mergeCell ref="M1746:O1746"/>
    <mergeCell ref="P1746:W1746"/>
    <mergeCell ref="B1747:D1747"/>
    <mergeCell ref="E1747:G1747"/>
    <mergeCell ref="H1747:I1747"/>
    <mergeCell ref="J1747:L1747"/>
    <mergeCell ref="M1747:O1747"/>
    <mergeCell ref="P1747:R1747"/>
    <mergeCell ref="S1747:T1747"/>
    <mergeCell ref="U1747:W1747"/>
    <mergeCell ref="B1748:C1748"/>
    <mergeCell ref="D1748:L1748"/>
    <mergeCell ref="M1748:N1748"/>
    <mergeCell ref="O1748:W1748"/>
    <mergeCell ref="C1749:L1750"/>
    <mergeCell ref="B1757:W1757"/>
    <mergeCell ref="D1758:G1758"/>
    <mergeCell ref="H1758:I1758"/>
    <mergeCell ref="J1758:L1758"/>
    <mergeCell ref="M1758:O1758"/>
    <mergeCell ref="P1758:R1758"/>
    <mergeCell ref="S1758:T1759"/>
    <mergeCell ref="U1758:W1759"/>
    <mergeCell ref="D1759:G1759"/>
    <mergeCell ref="H1759:I1759"/>
    <mergeCell ref="J1759:L1759"/>
    <mergeCell ref="M1759:O1759"/>
    <mergeCell ref="P1759:R1759"/>
    <mergeCell ref="B1727:D1727"/>
    <mergeCell ref="E1727:L1727"/>
    <mergeCell ref="M1727:O1727"/>
    <mergeCell ref="P1727:W1727"/>
    <mergeCell ref="B1728:D1728"/>
    <mergeCell ref="E1728:L1728"/>
    <mergeCell ref="M1728:O1728"/>
    <mergeCell ref="P1728:W1728"/>
    <mergeCell ref="B1729:D1729"/>
    <mergeCell ref="E1729:L1729"/>
    <mergeCell ref="M1729:O1729"/>
    <mergeCell ref="P1729:W1729"/>
    <mergeCell ref="B1730:D1730"/>
    <mergeCell ref="E1730:G1730"/>
    <mergeCell ref="H1730:I1730"/>
    <mergeCell ref="J1730:L1730"/>
    <mergeCell ref="M1730:O1730"/>
    <mergeCell ref="P1730:R1730"/>
    <mergeCell ref="S1730:T1730"/>
    <mergeCell ref="U1730:W1730"/>
    <mergeCell ref="B1731:C1731"/>
    <mergeCell ref="D1731:L1731"/>
    <mergeCell ref="M1731:N1731"/>
    <mergeCell ref="O1731:W1731"/>
    <mergeCell ref="B1732:B1735"/>
    <mergeCell ref="C1732:C1733"/>
    <mergeCell ref="D1732:E1733"/>
    <mergeCell ref="F1732:L1743"/>
    <mergeCell ref="M1732:M1735"/>
    <mergeCell ref="N1732:N1733"/>
    <mergeCell ref="O1732:P1733"/>
    <mergeCell ref="Q1732:W1743"/>
    <mergeCell ref="C1734:C1735"/>
    <mergeCell ref="D1734:E1735"/>
    <mergeCell ref="N1734:N1735"/>
    <mergeCell ref="O1734:P1735"/>
    <mergeCell ref="B1736:B1739"/>
    <mergeCell ref="C1736:C1737"/>
    <mergeCell ref="D1736:E1737"/>
    <mergeCell ref="M1736:M1739"/>
    <mergeCell ref="N1736:N1737"/>
    <mergeCell ref="O1736:P1737"/>
    <mergeCell ref="C1738:C1739"/>
    <mergeCell ref="D1738:E1739"/>
    <mergeCell ref="N1738:N1739"/>
    <mergeCell ref="O1738:P1739"/>
    <mergeCell ref="B1740:C1740"/>
    <mergeCell ref="D1740:E1740"/>
    <mergeCell ref="M1740:N1740"/>
    <mergeCell ref="O1740:P1740"/>
    <mergeCell ref="B1741:C1741"/>
    <mergeCell ref="D1741:E1741"/>
    <mergeCell ref="M1741:N1741"/>
    <mergeCell ref="O1741:P1741"/>
    <mergeCell ref="B1742:B1743"/>
    <mergeCell ref="C1742:D1742"/>
    <mergeCell ref="M1742:M1743"/>
    <mergeCell ref="N1742:O1742"/>
    <mergeCell ref="C1743:D1743"/>
    <mergeCell ref="N1743:O1743"/>
    <mergeCell ref="B1715:B1718"/>
    <mergeCell ref="C1715:C1716"/>
    <mergeCell ref="D1715:E1716"/>
    <mergeCell ref="F1715:L1726"/>
    <mergeCell ref="M1715:M1718"/>
    <mergeCell ref="N1715:N1716"/>
    <mergeCell ref="O1715:P1716"/>
    <mergeCell ref="Q1715:W1726"/>
    <mergeCell ref="C1717:C1718"/>
    <mergeCell ref="D1717:E1718"/>
    <mergeCell ref="N1717:N1718"/>
    <mergeCell ref="O1717:P1718"/>
    <mergeCell ref="B1719:B1722"/>
    <mergeCell ref="C1719:C1720"/>
    <mergeCell ref="D1719:E1720"/>
    <mergeCell ref="M1719:M1722"/>
    <mergeCell ref="N1719:N1720"/>
    <mergeCell ref="O1719:P1720"/>
    <mergeCell ref="C1721:C1722"/>
    <mergeCell ref="D1721:E1722"/>
    <mergeCell ref="N1721:N1722"/>
    <mergeCell ref="O1721:P1722"/>
    <mergeCell ref="B1723:C1723"/>
    <mergeCell ref="D1723:E1723"/>
    <mergeCell ref="M1723:N1723"/>
    <mergeCell ref="O1723:P1723"/>
    <mergeCell ref="B1724:C1724"/>
    <mergeCell ref="D1724:E1724"/>
    <mergeCell ref="M1724:N1724"/>
    <mergeCell ref="O1724:P1724"/>
    <mergeCell ref="B1725:B1726"/>
    <mergeCell ref="C1725:D1725"/>
    <mergeCell ref="M1725:M1726"/>
    <mergeCell ref="N1725:O1725"/>
    <mergeCell ref="C1726:D1726"/>
    <mergeCell ref="N1726:O1726"/>
    <mergeCell ref="B1699:D1699"/>
    <mergeCell ref="E1699:L1699"/>
    <mergeCell ref="M1699:O1699"/>
    <mergeCell ref="P1699:W1699"/>
    <mergeCell ref="B1700:D1700"/>
    <mergeCell ref="E1700:L1700"/>
    <mergeCell ref="M1700:O1700"/>
    <mergeCell ref="P1700:W1700"/>
    <mergeCell ref="B1701:D1701"/>
    <mergeCell ref="E1701:L1701"/>
    <mergeCell ref="M1701:O1701"/>
    <mergeCell ref="P1701:W1701"/>
    <mergeCell ref="B1702:D1702"/>
    <mergeCell ref="E1702:G1702"/>
    <mergeCell ref="H1702:I1702"/>
    <mergeCell ref="J1702:L1702"/>
    <mergeCell ref="M1702:O1702"/>
    <mergeCell ref="P1702:R1702"/>
    <mergeCell ref="S1702:T1702"/>
    <mergeCell ref="U1702:W1702"/>
    <mergeCell ref="B1703:C1703"/>
    <mergeCell ref="D1703:L1703"/>
    <mergeCell ref="M1703:N1703"/>
    <mergeCell ref="O1703:W1703"/>
    <mergeCell ref="C1704:L1705"/>
    <mergeCell ref="B1712:W1712"/>
    <mergeCell ref="D1713:G1713"/>
    <mergeCell ref="H1713:I1713"/>
    <mergeCell ref="J1713:L1713"/>
    <mergeCell ref="M1713:O1713"/>
    <mergeCell ref="P1713:R1713"/>
    <mergeCell ref="S1713:T1714"/>
    <mergeCell ref="U1713:W1714"/>
    <mergeCell ref="D1714:G1714"/>
    <mergeCell ref="H1714:I1714"/>
    <mergeCell ref="J1714:L1714"/>
    <mergeCell ref="M1714:O1714"/>
    <mergeCell ref="P1714:R1714"/>
    <mergeCell ref="B1682:D1682"/>
    <mergeCell ref="E1682:L1682"/>
    <mergeCell ref="M1682:O1682"/>
    <mergeCell ref="P1682:W1682"/>
    <mergeCell ref="B1683:D1683"/>
    <mergeCell ref="E1683:L1683"/>
    <mergeCell ref="M1683:O1683"/>
    <mergeCell ref="P1683:W1683"/>
    <mergeCell ref="B1684:D1684"/>
    <mergeCell ref="E1684:L1684"/>
    <mergeCell ref="M1684:O1684"/>
    <mergeCell ref="P1684:W1684"/>
    <mergeCell ref="B1685:D1685"/>
    <mergeCell ref="E1685:G1685"/>
    <mergeCell ref="H1685:I1685"/>
    <mergeCell ref="J1685:L1685"/>
    <mergeCell ref="M1685:O1685"/>
    <mergeCell ref="P1685:R1685"/>
    <mergeCell ref="S1685:T1685"/>
    <mergeCell ref="U1685:W1685"/>
    <mergeCell ref="B1686:C1686"/>
    <mergeCell ref="D1686:L1686"/>
    <mergeCell ref="M1686:N1686"/>
    <mergeCell ref="O1686:W1686"/>
    <mergeCell ref="B1687:B1690"/>
    <mergeCell ref="C1687:C1688"/>
    <mergeCell ref="D1687:E1688"/>
    <mergeCell ref="F1687:L1698"/>
    <mergeCell ref="M1687:M1690"/>
    <mergeCell ref="N1687:N1688"/>
    <mergeCell ref="O1687:P1688"/>
    <mergeCell ref="Q1687:W1698"/>
    <mergeCell ref="C1689:C1690"/>
    <mergeCell ref="D1689:E1690"/>
    <mergeCell ref="N1689:N1690"/>
    <mergeCell ref="O1689:P1690"/>
    <mergeCell ref="B1691:B1694"/>
    <mergeCell ref="C1691:C1692"/>
    <mergeCell ref="D1691:E1692"/>
    <mergeCell ref="M1691:M1694"/>
    <mergeCell ref="N1691:N1692"/>
    <mergeCell ref="O1691:P1692"/>
    <mergeCell ref="C1693:C1694"/>
    <mergeCell ref="D1693:E1694"/>
    <mergeCell ref="N1693:N1694"/>
    <mergeCell ref="O1693:P1694"/>
    <mergeCell ref="B1695:C1695"/>
    <mergeCell ref="D1695:E1695"/>
    <mergeCell ref="M1695:N1695"/>
    <mergeCell ref="O1695:P1695"/>
    <mergeCell ref="B1696:C1696"/>
    <mergeCell ref="D1696:E1696"/>
    <mergeCell ref="M1696:N1696"/>
    <mergeCell ref="O1696:P1696"/>
    <mergeCell ref="B1697:B1698"/>
    <mergeCell ref="C1697:D1697"/>
    <mergeCell ref="M1697:M1698"/>
    <mergeCell ref="N1697:O1697"/>
    <mergeCell ref="C1698:D1698"/>
    <mergeCell ref="N1698:O1698"/>
    <mergeCell ref="B1670:B1673"/>
    <mergeCell ref="C1670:C1671"/>
    <mergeCell ref="D1670:E1671"/>
    <mergeCell ref="F1670:L1681"/>
    <mergeCell ref="M1670:M1673"/>
    <mergeCell ref="N1670:N1671"/>
    <mergeCell ref="O1670:P1671"/>
    <mergeCell ref="Q1670:W1681"/>
    <mergeCell ref="C1672:C1673"/>
    <mergeCell ref="D1672:E1673"/>
    <mergeCell ref="N1672:N1673"/>
    <mergeCell ref="O1672:P1673"/>
    <mergeCell ref="B1674:B1677"/>
    <mergeCell ref="C1674:C1675"/>
    <mergeCell ref="D1674:E1675"/>
    <mergeCell ref="M1674:M1677"/>
    <mergeCell ref="N1674:N1675"/>
    <mergeCell ref="O1674:P1675"/>
    <mergeCell ref="C1676:C1677"/>
    <mergeCell ref="D1676:E1677"/>
    <mergeCell ref="N1676:N1677"/>
    <mergeCell ref="O1676:P1677"/>
    <mergeCell ref="B1678:C1678"/>
    <mergeCell ref="D1678:E1678"/>
    <mergeCell ref="M1678:N1678"/>
    <mergeCell ref="O1678:P1678"/>
    <mergeCell ref="B1679:C1679"/>
    <mergeCell ref="D1679:E1679"/>
    <mergeCell ref="M1679:N1679"/>
    <mergeCell ref="O1679:P1679"/>
    <mergeCell ref="B1680:B1681"/>
    <mergeCell ref="C1680:D1680"/>
    <mergeCell ref="M1680:M1681"/>
    <mergeCell ref="N1680:O1680"/>
    <mergeCell ref="C1681:D1681"/>
    <mergeCell ref="N1681:O1681"/>
    <mergeCell ref="B1654:D1654"/>
    <mergeCell ref="E1654:L1654"/>
    <mergeCell ref="M1654:O1654"/>
    <mergeCell ref="P1654:W1654"/>
    <mergeCell ref="B1655:D1655"/>
    <mergeCell ref="E1655:L1655"/>
    <mergeCell ref="M1655:O1655"/>
    <mergeCell ref="P1655:W1655"/>
    <mergeCell ref="B1656:D1656"/>
    <mergeCell ref="E1656:L1656"/>
    <mergeCell ref="M1656:O1656"/>
    <mergeCell ref="P1656:W1656"/>
    <mergeCell ref="B1657:D1657"/>
    <mergeCell ref="E1657:G1657"/>
    <mergeCell ref="H1657:I1657"/>
    <mergeCell ref="J1657:L1657"/>
    <mergeCell ref="M1657:O1657"/>
    <mergeCell ref="P1657:R1657"/>
    <mergeCell ref="S1657:T1657"/>
    <mergeCell ref="U1657:W1657"/>
    <mergeCell ref="B1658:C1658"/>
    <mergeCell ref="D1658:L1658"/>
    <mergeCell ref="M1658:N1658"/>
    <mergeCell ref="O1658:W1658"/>
    <mergeCell ref="C1659:L1660"/>
    <mergeCell ref="B1667:W1667"/>
    <mergeCell ref="D1668:G1668"/>
    <mergeCell ref="H1668:I1668"/>
    <mergeCell ref="J1668:L1668"/>
    <mergeCell ref="M1668:O1668"/>
    <mergeCell ref="P1668:R1668"/>
    <mergeCell ref="S1668:T1669"/>
    <mergeCell ref="U1668:W1669"/>
    <mergeCell ref="D1669:G1669"/>
    <mergeCell ref="H1669:I1669"/>
    <mergeCell ref="J1669:L1669"/>
    <mergeCell ref="M1669:O1669"/>
    <mergeCell ref="P1669:R1669"/>
    <mergeCell ref="B1637:D1637"/>
    <mergeCell ref="E1637:L1637"/>
    <mergeCell ref="M1637:O1637"/>
    <mergeCell ref="P1637:W1637"/>
    <mergeCell ref="B1638:D1638"/>
    <mergeCell ref="E1638:L1638"/>
    <mergeCell ref="M1638:O1638"/>
    <mergeCell ref="P1638:W1638"/>
    <mergeCell ref="B1639:D1639"/>
    <mergeCell ref="E1639:L1639"/>
    <mergeCell ref="M1639:O1639"/>
    <mergeCell ref="P1639:W1639"/>
    <mergeCell ref="B1640:D1640"/>
    <mergeCell ref="E1640:G1640"/>
    <mergeCell ref="H1640:I1640"/>
    <mergeCell ref="J1640:L1640"/>
    <mergeCell ref="M1640:O1640"/>
    <mergeCell ref="P1640:R1640"/>
    <mergeCell ref="S1640:T1640"/>
    <mergeCell ref="U1640:W1640"/>
    <mergeCell ref="B1641:C1641"/>
    <mergeCell ref="D1641:L1641"/>
    <mergeCell ref="M1641:N1641"/>
    <mergeCell ref="O1641:W1641"/>
    <mergeCell ref="B1642:B1645"/>
    <mergeCell ref="C1642:C1643"/>
    <mergeCell ref="D1642:E1643"/>
    <mergeCell ref="F1642:L1653"/>
    <mergeCell ref="M1642:M1645"/>
    <mergeCell ref="N1642:N1643"/>
    <mergeCell ref="O1642:P1643"/>
    <mergeCell ref="Q1642:W1653"/>
    <mergeCell ref="C1644:C1645"/>
    <mergeCell ref="D1644:E1645"/>
    <mergeCell ref="N1644:N1645"/>
    <mergeCell ref="O1644:P1645"/>
    <mergeCell ref="B1646:B1649"/>
    <mergeCell ref="C1646:C1647"/>
    <mergeCell ref="D1646:E1647"/>
    <mergeCell ref="M1646:M1649"/>
    <mergeCell ref="N1646:N1647"/>
    <mergeCell ref="O1646:P1647"/>
    <mergeCell ref="C1648:C1649"/>
    <mergeCell ref="D1648:E1649"/>
    <mergeCell ref="N1648:N1649"/>
    <mergeCell ref="O1648:P1649"/>
    <mergeCell ref="B1650:C1650"/>
    <mergeCell ref="D1650:E1650"/>
    <mergeCell ref="M1650:N1650"/>
    <mergeCell ref="O1650:P1650"/>
    <mergeCell ref="B1651:C1651"/>
    <mergeCell ref="D1651:E1651"/>
    <mergeCell ref="M1651:N1651"/>
    <mergeCell ref="O1651:P1651"/>
    <mergeCell ref="B1652:B1653"/>
    <mergeCell ref="C1652:D1652"/>
    <mergeCell ref="M1652:M1653"/>
    <mergeCell ref="N1652:O1652"/>
    <mergeCell ref="C1653:D1653"/>
    <mergeCell ref="N1653:O1653"/>
    <mergeCell ref="B1625:B1628"/>
    <mergeCell ref="C1625:C1626"/>
    <mergeCell ref="D1625:E1626"/>
    <mergeCell ref="F1625:L1636"/>
    <mergeCell ref="M1625:M1628"/>
    <mergeCell ref="N1625:N1626"/>
    <mergeCell ref="O1625:P1626"/>
    <mergeCell ref="Q1625:W1636"/>
    <mergeCell ref="C1627:C1628"/>
    <mergeCell ref="D1627:E1628"/>
    <mergeCell ref="N1627:N1628"/>
    <mergeCell ref="O1627:P1628"/>
    <mergeCell ref="B1629:B1632"/>
    <mergeCell ref="C1629:C1630"/>
    <mergeCell ref="D1629:E1630"/>
    <mergeCell ref="M1629:M1632"/>
    <mergeCell ref="N1629:N1630"/>
    <mergeCell ref="O1629:P1630"/>
    <mergeCell ref="C1631:C1632"/>
    <mergeCell ref="D1631:E1632"/>
    <mergeCell ref="N1631:N1632"/>
    <mergeCell ref="O1631:P1632"/>
    <mergeCell ref="B1633:C1633"/>
    <mergeCell ref="D1633:E1633"/>
    <mergeCell ref="M1633:N1633"/>
    <mergeCell ref="O1633:P1633"/>
    <mergeCell ref="B1634:C1634"/>
    <mergeCell ref="D1634:E1634"/>
    <mergeCell ref="M1634:N1634"/>
    <mergeCell ref="O1634:P1634"/>
    <mergeCell ref="B1635:B1636"/>
    <mergeCell ref="C1635:D1635"/>
    <mergeCell ref="M1635:M1636"/>
    <mergeCell ref="N1635:O1635"/>
    <mergeCell ref="C1636:D1636"/>
    <mergeCell ref="N1636:O1636"/>
    <mergeCell ref="B1609:D1609"/>
    <mergeCell ref="E1609:L1609"/>
    <mergeCell ref="M1609:O1609"/>
    <mergeCell ref="P1609:W1609"/>
    <mergeCell ref="B1610:D1610"/>
    <mergeCell ref="E1610:L1610"/>
    <mergeCell ref="M1610:O1610"/>
    <mergeCell ref="P1610:W1610"/>
    <mergeCell ref="B1611:D1611"/>
    <mergeCell ref="E1611:L1611"/>
    <mergeCell ref="M1611:O1611"/>
    <mergeCell ref="P1611:W1611"/>
    <mergeCell ref="B1612:D1612"/>
    <mergeCell ref="E1612:G1612"/>
    <mergeCell ref="H1612:I1612"/>
    <mergeCell ref="J1612:L1612"/>
    <mergeCell ref="M1612:O1612"/>
    <mergeCell ref="P1612:R1612"/>
    <mergeCell ref="S1612:T1612"/>
    <mergeCell ref="U1612:W1612"/>
    <mergeCell ref="B1613:C1613"/>
    <mergeCell ref="D1613:L1613"/>
    <mergeCell ref="M1613:N1613"/>
    <mergeCell ref="O1613:W1613"/>
    <mergeCell ref="C1614:L1615"/>
    <mergeCell ref="B1622:W1622"/>
    <mergeCell ref="D1623:G1623"/>
    <mergeCell ref="H1623:I1623"/>
    <mergeCell ref="J1623:L1623"/>
    <mergeCell ref="M1623:O1623"/>
    <mergeCell ref="P1623:R1623"/>
    <mergeCell ref="S1623:T1624"/>
    <mergeCell ref="U1623:W1624"/>
    <mergeCell ref="D1624:G1624"/>
    <mergeCell ref="H1624:I1624"/>
    <mergeCell ref="J1624:L1624"/>
    <mergeCell ref="M1624:O1624"/>
    <mergeCell ref="P1624:R1624"/>
    <mergeCell ref="B1592:D1592"/>
    <mergeCell ref="E1592:L1592"/>
    <mergeCell ref="M1592:O1592"/>
    <mergeCell ref="P1592:W1592"/>
    <mergeCell ref="B1593:D1593"/>
    <mergeCell ref="E1593:L1593"/>
    <mergeCell ref="M1593:O1593"/>
    <mergeCell ref="P1593:W1593"/>
    <mergeCell ref="B1594:D1594"/>
    <mergeCell ref="E1594:L1594"/>
    <mergeCell ref="M1594:O1594"/>
    <mergeCell ref="P1594:W1594"/>
    <mergeCell ref="B1595:D1595"/>
    <mergeCell ref="E1595:G1595"/>
    <mergeCell ref="H1595:I1595"/>
    <mergeCell ref="J1595:L1595"/>
    <mergeCell ref="M1595:O1595"/>
    <mergeCell ref="P1595:R1595"/>
    <mergeCell ref="S1595:T1595"/>
    <mergeCell ref="U1595:W1595"/>
    <mergeCell ref="B1596:C1596"/>
    <mergeCell ref="D1596:L1596"/>
    <mergeCell ref="M1596:N1596"/>
    <mergeCell ref="O1596:W1596"/>
    <mergeCell ref="B1597:B1600"/>
    <mergeCell ref="C1597:C1598"/>
    <mergeCell ref="D1597:E1598"/>
    <mergeCell ref="F1597:L1608"/>
    <mergeCell ref="M1597:M1600"/>
    <mergeCell ref="N1597:N1598"/>
    <mergeCell ref="O1597:P1598"/>
    <mergeCell ref="Q1597:W1608"/>
    <mergeCell ref="C1599:C1600"/>
    <mergeCell ref="D1599:E1600"/>
    <mergeCell ref="N1599:N1600"/>
    <mergeCell ref="O1599:P1600"/>
    <mergeCell ref="B1601:B1604"/>
    <mergeCell ref="C1601:C1602"/>
    <mergeCell ref="D1601:E1602"/>
    <mergeCell ref="M1601:M1604"/>
    <mergeCell ref="N1601:N1602"/>
    <mergeCell ref="O1601:P1602"/>
    <mergeCell ref="C1603:C1604"/>
    <mergeCell ref="D1603:E1604"/>
    <mergeCell ref="N1603:N1604"/>
    <mergeCell ref="O1603:P1604"/>
    <mergeCell ref="B1605:C1605"/>
    <mergeCell ref="D1605:E1605"/>
    <mergeCell ref="M1605:N1605"/>
    <mergeCell ref="O1605:P1605"/>
    <mergeCell ref="B1606:C1606"/>
    <mergeCell ref="D1606:E1606"/>
    <mergeCell ref="M1606:N1606"/>
    <mergeCell ref="O1606:P1606"/>
    <mergeCell ref="B1607:B1608"/>
    <mergeCell ref="C1607:D1607"/>
    <mergeCell ref="M1607:M1608"/>
    <mergeCell ref="N1607:O1607"/>
    <mergeCell ref="C1608:D1608"/>
    <mergeCell ref="N1608:O1608"/>
    <mergeCell ref="B1580:B1583"/>
    <mergeCell ref="C1580:C1581"/>
    <mergeCell ref="D1580:E1581"/>
    <mergeCell ref="F1580:L1591"/>
    <mergeCell ref="M1580:M1583"/>
    <mergeCell ref="N1580:N1581"/>
    <mergeCell ref="O1580:P1581"/>
    <mergeCell ref="Q1580:W1591"/>
    <mergeCell ref="C1582:C1583"/>
    <mergeCell ref="D1582:E1583"/>
    <mergeCell ref="N1582:N1583"/>
    <mergeCell ref="O1582:P1583"/>
    <mergeCell ref="B1584:B1587"/>
    <mergeCell ref="C1584:C1585"/>
    <mergeCell ref="D1584:E1585"/>
    <mergeCell ref="M1584:M1587"/>
    <mergeCell ref="N1584:N1585"/>
    <mergeCell ref="O1584:P1585"/>
    <mergeCell ref="C1586:C1587"/>
    <mergeCell ref="D1586:E1587"/>
    <mergeCell ref="N1586:N1587"/>
    <mergeCell ref="O1586:P1587"/>
    <mergeCell ref="B1588:C1588"/>
    <mergeCell ref="D1588:E1588"/>
    <mergeCell ref="M1588:N1588"/>
    <mergeCell ref="O1588:P1588"/>
    <mergeCell ref="B1589:C1589"/>
    <mergeCell ref="D1589:E1589"/>
    <mergeCell ref="M1589:N1589"/>
    <mergeCell ref="O1589:P1589"/>
    <mergeCell ref="B1590:B1591"/>
    <mergeCell ref="C1590:D1590"/>
    <mergeCell ref="M1590:M1591"/>
    <mergeCell ref="N1590:O1590"/>
    <mergeCell ref="C1591:D1591"/>
    <mergeCell ref="N1591:O1591"/>
    <mergeCell ref="B1564:D1564"/>
    <mergeCell ref="E1564:L1564"/>
    <mergeCell ref="M1564:O1564"/>
    <mergeCell ref="P1564:W1564"/>
    <mergeCell ref="B1565:D1565"/>
    <mergeCell ref="E1565:L1565"/>
    <mergeCell ref="M1565:O1565"/>
    <mergeCell ref="P1565:W1565"/>
    <mergeCell ref="B1566:D1566"/>
    <mergeCell ref="E1566:L1566"/>
    <mergeCell ref="M1566:O1566"/>
    <mergeCell ref="P1566:W1566"/>
    <mergeCell ref="B1567:D1567"/>
    <mergeCell ref="E1567:G1567"/>
    <mergeCell ref="H1567:I1567"/>
    <mergeCell ref="J1567:L1567"/>
    <mergeCell ref="M1567:O1567"/>
    <mergeCell ref="P1567:R1567"/>
    <mergeCell ref="S1567:T1567"/>
    <mergeCell ref="U1567:W1567"/>
    <mergeCell ref="B1568:C1568"/>
    <mergeCell ref="D1568:L1568"/>
    <mergeCell ref="M1568:N1568"/>
    <mergeCell ref="O1568:W1568"/>
    <mergeCell ref="C1569:L1570"/>
    <mergeCell ref="B1577:W1577"/>
    <mergeCell ref="D1578:G1578"/>
    <mergeCell ref="H1578:I1578"/>
    <mergeCell ref="J1578:L1578"/>
    <mergeCell ref="M1578:O1578"/>
    <mergeCell ref="P1578:R1578"/>
    <mergeCell ref="S1578:T1579"/>
    <mergeCell ref="U1578:W1579"/>
    <mergeCell ref="D1579:G1579"/>
    <mergeCell ref="H1579:I1579"/>
    <mergeCell ref="J1579:L1579"/>
    <mergeCell ref="M1579:O1579"/>
    <mergeCell ref="P1579:R1579"/>
    <mergeCell ref="B1547:D1547"/>
    <mergeCell ref="E1547:L1547"/>
    <mergeCell ref="M1547:O1547"/>
    <mergeCell ref="P1547:W1547"/>
    <mergeCell ref="B1548:D1548"/>
    <mergeCell ref="E1548:L1548"/>
    <mergeCell ref="M1548:O1548"/>
    <mergeCell ref="P1548:W1548"/>
    <mergeCell ref="B1549:D1549"/>
    <mergeCell ref="E1549:L1549"/>
    <mergeCell ref="M1549:O1549"/>
    <mergeCell ref="P1549:W1549"/>
    <mergeCell ref="B1550:D1550"/>
    <mergeCell ref="E1550:G1550"/>
    <mergeCell ref="H1550:I1550"/>
    <mergeCell ref="J1550:L1550"/>
    <mergeCell ref="M1550:O1550"/>
    <mergeCell ref="P1550:R1550"/>
    <mergeCell ref="S1550:T1550"/>
    <mergeCell ref="U1550:W1550"/>
    <mergeCell ref="B1551:C1551"/>
    <mergeCell ref="D1551:L1551"/>
    <mergeCell ref="M1551:N1551"/>
    <mergeCell ref="O1551:W1551"/>
    <mergeCell ref="B1552:B1555"/>
    <mergeCell ref="C1552:C1553"/>
    <mergeCell ref="D1552:E1553"/>
    <mergeCell ref="F1552:L1563"/>
    <mergeCell ref="M1552:M1555"/>
    <mergeCell ref="N1552:N1553"/>
    <mergeCell ref="O1552:P1553"/>
    <mergeCell ref="Q1552:W1563"/>
    <mergeCell ref="C1554:C1555"/>
    <mergeCell ref="D1554:E1555"/>
    <mergeCell ref="N1554:N1555"/>
    <mergeCell ref="O1554:P1555"/>
    <mergeCell ref="B1556:B1559"/>
    <mergeCell ref="C1556:C1557"/>
    <mergeCell ref="D1556:E1557"/>
    <mergeCell ref="M1556:M1559"/>
    <mergeCell ref="N1556:N1557"/>
    <mergeCell ref="O1556:P1557"/>
    <mergeCell ref="C1558:C1559"/>
    <mergeCell ref="D1558:E1559"/>
    <mergeCell ref="N1558:N1559"/>
    <mergeCell ref="O1558:P1559"/>
    <mergeCell ref="B1560:C1560"/>
    <mergeCell ref="D1560:E1560"/>
    <mergeCell ref="M1560:N1560"/>
    <mergeCell ref="O1560:P1560"/>
    <mergeCell ref="B1561:C1561"/>
    <mergeCell ref="D1561:E1561"/>
    <mergeCell ref="M1561:N1561"/>
    <mergeCell ref="O1561:P1561"/>
    <mergeCell ref="B1562:B1563"/>
    <mergeCell ref="C1562:D1562"/>
    <mergeCell ref="M1562:M1563"/>
    <mergeCell ref="N1562:O1562"/>
    <mergeCell ref="C1563:D1563"/>
    <mergeCell ref="N1563:O1563"/>
    <mergeCell ref="B1535:B1538"/>
    <mergeCell ref="C1535:C1536"/>
    <mergeCell ref="D1535:E1536"/>
    <mergeCell ref="F1535:L1546"/>
    <mergeCell ref="M1535:M1538"/>
    <mergeCell ref="N1535:N1536"/>
    <mergeCell ref="O1535:P1536"/>
    <mergeCell ref="Q1535:W1546"/>
    <mergeCell ref="C1537:C1538"/>
    <mergeCell ref="D1537:E1538"/>
    <mergeCell ref="N1537:N1538"/>
    <mergeCell ref="O1537:P1538"/>
    <mergeCell ref="B1539:B1542"/>
    <mergeCell ref="C1539:C1540"/>
    <mergeCell ref="D1539:E1540"/>
    <mergeCell ref="M1539:M1542"/>
    <mergeCell ref="N1539:N1540"/>
    <mergeCell ref="O1539:P1540"/>
    <mergeCell ref="C1541:C1542"/>
    <mergeCell ref="D1541:E1542"/>
    <mergeCell ref="N1541:N1542"/>
    <mergeCell ref="O1541:P1542"/>
    <mergeCell ref="B1543:C1543"/>
    <mergeCell ref="D1543:E1543"/>
    <mergeCell ref="M1543:N1543"/>
    <mergeCell ref="O1543:P1543"/>
    <mergeCell ref="B1544:C1544"/>
    <mergeCell ref="D1544:E1544"/>
    <mergeCell ref="M1544:N1544"/>
    <mergeCell ref="O1544:P1544"/>
    <mergeCell ref="B1545:B1546"/>
    <mergeCell ref="C1545:D1545"/>
    <mergeCell ref="M1545:M1546"/>
    <mergeCell ref="N1545:O1545"/>
    <mergeCell ref="C1546:D1546"/>
    <mergeCell ref="N1546:O1546"/>
    <mergeCell ref="B1519:D1519"/>
    <mergeCell ref="E1519:L1519"/>
    <mergeCell ref="M1519:O1519"/>
    <mergeCell ref="P1519:W1519"/>
    <mergeCell ref="B1520:D1520"/>
    <mergeCell ref="E1520:L1520"/>
    <mergeCell ref="M1520:O1520"/>
    <mergeCell ref="P1520:W1520"/>
    <mergeCell ref="B1521:D1521"/>
    <mergeCell ref="E1521:L1521"/>
    <mergeCell ref="M1521:O1521"/>
    <mergeCell ref="P1521:W1521"/>
    <mergeCell ref="B1522:D1522"/>
    <mergeCell ref="E1522:G1522"/>
    <mergeCell ref="H1522:I1522"/>
    <mergeCell ref="J1522:L1522"/>
    <mergeCell ref="M1522:O1522"/>
    <mergeCell ref="P1522:R1522"/>
    <mergeCell ref="S1522:T1522"/>
    <mergeCell ref="U1522:W1522"/>
    <mergeCell ref="B1523:C1523"/>
    <mergeCell ref="D1523:L1523"/>
    <mergeCell ref="M1523:N1523"/>
    <mergeCell ref="O1523:W1523"/>
    <mergeCell ref="C1524:L1525"/>
    <mergeCell ref="B1532:W1532"/>
    <mergeCell ref="D1533:G1533"/>
    <mergeCell ref="H1533:I1533"/>
    <mergeCell ref="J1533:L1533"/>
    <mergeCell ref="M1533:O1533"/>
    <mergeCell ref="P1533:R1533"/>
    <mergeCell ref="S1533:T1534"/>
    <mergeCell ref="U1533:W1534"/>
    <mergeCell ref="D1534:G1534"/>
    <mergeCell ref="H1534:I1534"/>
    <mergeCell ref="J1534:L1534"/>
    <mergeCell ref="M1534:O1534"/>
    <mergeCell ref="P1534:R1534"/>
    <mergeCell ref="B1502:D1502"/>
    <mergeCell ref="E1502:L1502"/>
    <mergeCell ref="M1502:O1502"/>
    <mergeCell ref="P1502:W1502"/>
    <mergeCell ref="B1503:D1503"/>
    <mergeCell ref="E1503:L1503"/>
    <mergeCell ref="M1503:O1503"/>
    <mergeCell ref="P1503:W1503"/>
    <mergeCell ref="B1504:D1504"/>
    <mergeCell ref="E1504:L1504"/>
    <mergeCell ref="M1504:O1504"/>
    <mergeCell ref="P1504:W1504"/>
    <mergeCell ref="B1505:D1505"/>
    <mergeCell ref="E1505:G1505"/>
    <mergeCell ref="H1505:I1505"/>
    <mergeCell ref="J1505:L1505"/>
    <mergeCell ref="M1505:O1505"/>
    <mergeCell ref="P1505:R1505"/>
    <mergeCell ref="S1505:T1505"/>
    <mergeCell ref="U1505:W1505"/>
    <mergeCell ref="B1506:C1506"/>
    <mergeCell ref="D1506:L1506"/>
    <mergeCell ref="M1506:N1506"/>
    <mergeCell ref="O1506:W1506"/>
    <mergeCell ref="B1507:B1510"/>
    <mergeCell ref="C1507:C1508"/>
    <mergeCell ref="D1507:E1508"/>
    <mergeCell ref="F1507:L1518"/>
    <mergeCell ref="M1507:M1510"/>
    <mergeCell ref="N1507:N1508"/>
    <mergeCell ref="O1507:P1508"/>
    <mergeCell ref="Q1507:W1518"/>
    <mergeCell ref="C1509:C1510"/>
    <mergeCell ref="D1509:E1510"/>
    <mergeCell ref="N1509:N1510"/>
    <mergeCell ref="O1509:P1510"/>
    <mergeCell ref="B1511:B1514"/>
    <mergeCell ref="C1511:C1512"/>
    <mergeCell ref="D1511:E1512"/>
    <mergeCell ref="M1511:M1514"/>
    <mergeCell ref="N1511:N1512"/>
    <mergeCell ref="O1511:P1512"/>
    <mergeCell ref="C1513:C1514"/>
    <mergeCell ref="D1513:E1514"/>
    <mergeCell ref="N1513:N1514"/>
    <mergeCell ref="O1513:P1514"/>
    <mergeCell ref="B1515:C1515"/>
    <mergeCell ref="D1515:E1515"/>
    <mergeCell ref="M1515:N1515"/>
    <mergeCell ref="O1515:P1515"/>
    <mergeCell ref="B1516:C1516"/>
    <mergeCell ref="D1516:E1516"/>
    <mergeCell ref="M1516:N1516"/>
    <mergeCell ref="O1516:P1516"/>
    <mergeCell ref="B1517:B1518"/>
    <mergeCell ref="C1517:D1517"/>
    <mergeCell ref="M1517:M1518"/>
    <mergeCell ref="N1517:O1517"/>
    <mergeCell ref="C1518:D1518"/>
    <mergeCell ref="N1518:O1518"/>
    <mergeCell ref="B1490:B1493"/>
    <mergeCell ref="C1490:C1491"/>
    <mergeCell ref="D1490:E1491"/>
    <mergeCell ref="F1490:L1501"/>
    <mergeCell ref="M1490:M1493"/>
    <mergeCell ref="N1490:N1491"/>
    <mergeCell ref="O1490:P1491"/>
    <mergeCell ref="Q1490:W1501"/>
    <mergeCell ref="C1492:C1493"/>
    <mergeCell ref="D1492:E1493"/>
    <mergeCell ref="N1492:N1493"/>
    <mergeCell ref="O1492:P1493"/>
    <mergeCell ref="B1494:B1497"/>
    <mergeCell ref="C1494:C1495"/>
    <mergeCell ref="D1494:E1495"/>
    <mergeCell ref="M1494:M1497"/>
    <mergeCell ref="N1494:N1495"/>
    <mergeCell ref="O1494:P1495"/>
    <mergeCell ref="C1496:C1497"/>
    <mergeCell ref="D1496:E1497"/>
    <mergeCell ref="N1496:N1497"/>
    <mergeCell ref="O1496:P1497"/>
    <mergeCell ref="B1498:C1498"/>
    <mergeCell ref="D1498:E1498"/>
    <mergeCell ref="M1498:N1498"/>
    <mergeCell ref="O1498:P1498"/>
    <mergeCell ref="B1499:C1499"/>
    <mergeCell ref="D1499:E1499"/>
    <mergeCell ref="M1499:N1499"/>
    <mergeCell ref="O1499:P1499"/>
    <mergeCell ref="B1500:B1501"/>
    <mergeCell ref="C1500:D1500"/>
    <mergeCell ref="M1500:M1501"/>
    <mergeCell ref="N1500:O1500"/>
    <mergeCell ref="C1501:D1501"/>
    <mergeCell ref="N1501:O1501"/>
    <mergeCell ref="B1474:D1474"/>
    <mergeCell ref="E1474:L1474"/>
    <mergeCell ref="M1474:O1474"/>
    <mergeCell ref="P1474:W1474"/>
    <mergeCell ref="B1475:D1475"/>
    <mergeCell ref="E1475:L1475"/>
    <mergeCell ref="M1475:O1475"/>
    <mergeCell ref="P1475:W1475"/>
    <mergeCell ref="B1476:D1476"/>
    <mergeCell ref="E1476:L1476"/>
    <mergeCell ref="M1476:O1476"/>
    <mergeCell ref="P1476:W1476"/>
    <mergeCell ref="B1477:D1477"/>
    <mergeCell ref="E1477:G1477"/>
    <mergeCell ref="H1477:I1477"/>
    <mergeCell ref="J1477:L1477"/>
    <mergeCell ref="M1477:O1477"/>
    <mergeCell ref="P1477:R1477"/>
    <mergeCell ref="S1477:T1477"/>
    <mergeCell ref="U1477:W1477"/>
    <mergeCell ref="B1478:C1478"/>
    <mergeCell ref="D1478:L1478"/>
    <mergeCell ref="M1478:N1478"/>
    <mergeCell ref="O1478:W1478"/>
    <mergeCell ref="C1479:L1480"/>
    <mergeCell ref="B1487:W1487"/>
    <mergeCell ref="D1488:G1488"/>
    <mergeCell ref="H1488:I1488"/>
    <mergeCell ref="J1488:L1488"/>
    <mergeCell ref="M1488:O1488"/>
    <mergeCell ref="P1488:R1488"/>
    <mergeCell ref="S1488:T1489"/>
    <mergeCell ref="U1488:W1489"/>
    <mergeCell ref="D1489:G1489"/>
    <mergeCell ref="H1489:I1489"/>
    <mergeCell ref="J1489:L1489"/>
    <mergeCell ref="M1489:O1489"/>
    <mergeCell ref="P1489:R1489"/>
    <mergeCell ref="B1457:D1457"/>
    <mergeCell ref="E1457:L1457"/>
    <mergeCell ref="M1457:O1457"/>
    <mergeCell ref="P1457:W1457"/>
    <mergeCell ref="B1458:D1458"/>
    <mergeCell ref="E1458:L1458"/>
    <mergeCell ref="M1458:O1458"/>
    <mergeCell ref="P1458:W1458"/>
    <mergeCell ref="B1459:D1459"/>
    <mergeCell ref="E1459:L1459"/>
    <mergeCell ref="M1459:O1459"/>
    <mergeCell ref="P1459:W1459"/>
    <mergeCell ref="B1460:D1460"/>
    <mergeCell ref="E1460:G1460"/>
    <mergeCell ref="H1460:I1460"/>
    <mergeCell ref="J1460:L1460"/>
    <mergeCell ref="M1460:O1460"/>
    <mergeCell ref="P1460:R1460"/>
    <mergeCell ref="S1460:T1460"/>
    <mergeCell ref="U1460:W1460"/>
    <mergeCell ref="B1461:C1461"/>
    <mergeCell ref="D1461:L1461"/>
    <mergeCell ref="M1461:N1461"/>
    <mergeCell ref="O1461:W1461"/>
    <mergeCell ref="B1462:B1465"/>
    <mergeCell ref="C1462:C1463"/>
    <mergeCell ref="D1462:E1463"/>
    <mergeCell ref="F1462:L1473"/>
    <mergeCell ref="M1462:M1465"/>
    <mergeCell ref="N1462:N1463"/>
    <mergeCell ref="O1462:P1463"/>
    <mergeCell ref="Q1462:W1473"/>
    <mergeCell ref="C1464:C1465"/>
    <mergeCell ref="D1464:E1465"/>
    <mergeCell ref="N1464:N1465"/>
    <mergeCell ref="O1464:P1465"/>
    <mergeCell ref="B1466:B1469"/>
    <mergeCell ref="C1466:C1467"/>
    <mergeCell ref="D1466:E1467"/>
    <mergeCell ref="M1466:M1469"/>
    <mergeCell ref="N1466:N1467"/>
    <mergeCell ref="O1466:P1467"/>
    <mergeCell ref="C1468:C1469"/>
    <mergeCell ref="D1468:E1469"/>
    <mergeCell ref="N1468:N1469"/>
    <mergeCell ref="O1468:P1469"/>
    <mergeCell ref="B1470:C1470"/>
    <mergeCell ref="D1470:E1470"/>
    <mergeCell ref="M1470:N1470"/>
    <mergeCell ref="O1470:P1470"/>
    <mergeCell ref="B1471:C1471"/>
    <mergeCell ref="D1471:E1471"/>
    <mergeCell ref="M1471:N1471"/>
    <mergeCell ref="O1471:P1471"/>
    <mergeCell ref="B1472:B1473"/>
    <mergeCell ref="C1472:D1472"/>
    <mergeCell ref="M1472:M1473"/>
    <mergeCell ref="N1472:O1472"/>
    <mergeCell ref="C1473:D1473"/>
    <mergeCell ref="N1473:O1473"/>
    <mergeCell ref="B1445:B1448"/>
    <mergeCell ref="C1445:C1446"/>
    <mergeCell ref="D1445:E1446"/>
    <mergeCell ref="F1445:L1456"/>
    <mergeCell ref="M1445:M1448"/>
    <mergeCell ref="N1445:N1446"/>
    <mergeCell ref="O1445:P1446"/>
    <mergeCell ref="Q1445:W1456"/>
    <mergeCell ref="C1447:C1448"/>
    <mergeCell ref="D1447:E1448"/>
    <mergeCell ref="N1447:N1448"/>
    <mergeCell ref="O1447:P1448"/>
    <mergeCell ref="B1449:B1452"/>
    <mergeCell ref="C1449:C1450"/>
    <mergeCell ref="D1449:E1450"/>
    <mergeCell ref="M1449:M1452"/>
    <mergeCell ref="N1449:N1450"/>
    <mergeCell ref="O1449:P1450"/>
    <mergeCell ref="C1451:C1452"/>
    <mergeCell ref="D1451:E1452"/>
    <mergeCell ref="N1451:N1452"/>
    <mergeCell ref="O1451:P1452"/>
    <mergeCell ref="B1453:C1453"/>
    <mergeCell ref="D1453:E1453"/>
    <mergeCell ref="M1453:N1453"/>
    <mergeCell ref="O1453:P1453"/>
    <mergeCell ref="B1454:C1454"/>
    <mergeCell ref="D1454:E1454"/>
    <mergeCell ref="M1454:N1454"/>
    <mergeCell ref="O1454:P1454"/>
    <mergeCell ref="B1455:B1456"/>
    <mergeCell ref="C1455:D1455"/>
    <mergeCell ref="M1455:M1456"/>
    <mergeCell ref="N1455:O1455"/>
    <mergeCell ref="C1456:D1456"/>
    <mergeCell ref="N1456:O1456"/>
    <mergeCell ref="B1429:D1429"/>
    <mergeCell ref="E1429:L1429"/>
    <mergeCell ref="M1429:O1429"/>
    <mergeCell ref="P1429:W1429"/>
    <mergeCell ref="B1430:D1430"/>
    <mergeCell ref="E1430:L1430"/>
    <mergeCell ref="M1430:O1430"/>
    <mergeCell ref="P1430:W1430"/>
    <mergeCell ref="B1431:D1431"/>
    <mergeCell ref="E1431:L1431"/>
    <mergeCell ref="M1431:O1431"/>
    <mergeCell ref="P1431:W1431"/>
    <mergeCell ref="B1432:D1432"/>
    <mergeCell ref="E1432:G1432"/>
    <mergeCell ref="H1432:I1432"/>
    <mergeCell ref="J1432:L1432"/>
    <mergeCell ref="M1432:O1432"/>
    <mergeCell ref="P1432:R1432"/>
    <mergeCell ref="S1432:T1432"/>
    <mergeCell ref="U1432:W1432"/>
    <mergeCell ref="B1433:C1433"/>
    <mergeCell ref="D1433:L1433"/>
    <mergeCell ref="M1433:N1433"/>
    <mergeCell ref="O1433:W1433"/>
    <mergeCell ref="C1434:L1435"/>
    <mergeCell ref="B1442:W1442"/>
    <mergeCell ref="D1443:G1443"/>
    <mergeCell ref="H1443:I1443"/>
    <mergeCell ref="J1443:L1443"/>
    <mergeCell ref="M1443:O1443"/>
    <mergeCell ref="P1443:R1443"/>
    <mergeCell ref="S1443:T1444"/>
    <mergeCell ref="U1443:W1444"/>
    <mergeCell ref="D1444:G1444"/>
    <mergeCell ref="H1444:I1444"/>
    <mergeCell ref="J1444:L1444"/>
    <mergeCell ref="M1444:O1444"/>
    <mergeCell ref="P1444:R1444"/>
    <mergeCell ref="B1412:D1412"/>
    <mergeCell ref="E1412:L1412"/>
    <mergeCell ref="M1412:O1412"/>
    <mergeCell ref="P1412:W1412"/>
    <mergeCell ref="B1413:D1413"/>
    <mergeCell ref="E1413:L1413"/>
    <mergeCell ref="M1413:O1413"/>
    <mergeCell ref="P1413:W1413"/>
    <mergeCell ref="B1414:D1414"/>
    <mergeCell ref="E1414:L1414"/>
    <mergeCell ref="M1414:O1414"/>
    <mergeCell ref="P1414:W1414"/>
    <mergeCell ref="B1415:D1415"/>
    <mergeCell ref="E1415:G1415"/>
    <mergeCell ref="H1415:I1415"/>
    <mergeCell ref="J1415:L1415"/>
    <mergeCell ref="M1415:O1415"/>
    <mergeCell ref="P1415:R1415"/>
    <mergeCell ref="S1415:T1415"/>
    <mergeCell ref="U1415:W1415"/>
    <mergeCell ref="B1416:C1416"/>
    <mergeCell ref="D1416:L1416"/>
    <mergeCell ref="M1416:N1416"/>
    <mergeCell ref="O1416:W1416"/>
    <mergeCell ref="B1417:B1420"/>
    <mergeCell ref="C1417:C1418"/>
    <mergeCell ref="D1417:E1418"/>
    <mergeCell ref="F1417:L1428"/>
    <mergeCell ref="M1417:M1420"/>
    <mergeCell ref="N1417:N1418"/>
    <mergeCell ref="O1417:P1418"/>
    <mergeCell ref="Q1417:W1428"/>
    <mergeCell ref="C1419:C1420"/>
    <mergeCell ref="D1419:E1420"/>
    <mergeCell ref="N1419:N1420"/>
    <mergeCell ref="O1419:P1420"/>
    <mergeCell ref="B1421:B1424"/>
    <mergeCell ref="C1421:C1422"/>
    <mergeCell ref="D1421:E1422"/>
    <mergeCell ref="M1421:M1424"/>
    <mergeCell ref="N1421:N1422"/>
    <mergeCell ref="O1421:P1422"/>
    <mergeCell ref="C1423:C1424"/>
    <mergeCell ref="D1423:E1424"/>
    <mergeCell ref="N1423:N1424"/>
    <mergeCell ref="O1423:P1424"/>
    <mergeCell ref="B1425:C1425"/>
    <mergeCell ref="D1425:E1425"/>
    <mergeCell ref="M1425:N1425"/>
    <mergeCell ref="O1425:P1425"/>
    <mergeCell ref="B1426:C1426"/>
    <mergeCell ref="D1426:E1426"/>
    <mergeCell ref="M1426:N1426"/>
    <mergeCell ref="O1426:P1426"/>
    <mergeCell ref="B1427:B1428"/>
    <mergeCell ref="C1427:D1427"/>
    <mergeCell ref="M1427:M1428"/>
    <mergeCell ref="N1427:O1427"/>
    <mergeCell ref="C1428:D1428"/>
    <mergeCell ref="N1428:O1428"/>
    <mergeCell ref="B1400:B1403"/>
    <mergeCell ref="C1400:C1401"/>
    <mergeCell ref="D1400:E1401"/>
    <mergeCell ref="F1400:L1411"/>
    <mergeCell ref="M1400:M1403"/>
    <mergeCell ref="N1400:N1401"/>
    <mergeCell ref="O1400:P1401"/>
    <mergeCell ref="Q1400:W1411"/>
    <mergeCell ref="C1402:C1403"/>
    <mergeCell ref="D1402:E1403"/>
    <mergeCell ref="N1402:N1403"/>
    <mergeCell ref="O1402:P1403"/>
    <mergeCell ref="B1404:B1407"/>
    <mergeCell ref="C1404:C1405"/>
    <mergeCell ref="D1404:E1405"/>
    <mergeCell ref="M1404:M1407"/>
    <mergeCell ref="N1404:N1405"/>
    <mergeCell ref="O1404:P1405"/>
    <mergeCell ref="C1406:C1407"/>
    <mergeCell ref="D1406:E1407"/>
    <mergeCell ref="N1406:N1407"/>
    <mergeCell ref="O1406:P1407"/>
    <mergeCell ref="B1408:C1408"/>
    <mergeCell ref="D1408:E1408"/>
    <mergeCell ref="M1408:N1408"/>
    <mergeCell ref="O1408:P1408"/>
    <mergeCell ref="B1409:C1409"/>
    <mergeCell ref="D1409:E1409"/>
    <mergeCell ref="M1409:N1409"/>
    <mergeCell ref="O1409:P1409"/>
    <mergeCell ref="B1410:B1411"/>
    <mergeCell ref="C1410:D1410"/>
    <mergeCell ref="M1410:M1411"/>
    <mergeCell ref="N1410:O1410"/>
    <mergeCell ref="C1411:D1411"/>
    <mergeCell ref="N1411:O1411"/>
    <mergeCell ref="B1384:D1384"/>
    <mergeCell ref="E1384:L1384"/>
    <mergeCell ref="M1384:O1384"/>
    <mergeCell ref="P1384:W1384"/>
    <mergeCell ref="B1385:D1385"/>
    <mergeCell ref="E1385:L1385"/>
    <mergeCell ref="M1385:O1385"/>
    <mergeCell ref="P1385:W1385"/>
    <mergeCell ref="B1386:D1386"/>
    <mergeCell ref="E1386:L1386"/>
    <mergeCell ref="M1386:O1386"/>
    <mergeCell ref="P1386:W1386"/>
    <mergeCell ref="B1387:D1387"/>
    <mergeCell ref="E1387:G1387"/>
    <mergeCell ref="H1387:I1387"/>
    <mergeCell ref="J1387:L1387"/>
    <mergeCell ref="M1387:O1387"/>
    <mergeCell ref="P1387:R1387"/>
    <mergeCell ref="S1387:T1387"/>
    <mergeCell ref="U1387:W1387"/>
    <mergeCell ref="B1388:C1388"/>
    <mergeCell ref="D1388:L1388"/>
    <mergeCell ref="M1388:N1388"/>
    <mergeCell ref="O1388:W1388"/>
    <mergeCell ref="C1389:L1390"/>
    <mergeCell ref="B1397:W1397"/>
    <mergeCell ref="D1398:G1398"/>
    <mergeCell ref="H1398:I1398"/>
    <mergeCell ref="J1398:L1398"/>
    <mergeCell ref="M1398:O1398"/>
    <mergeCell ref="P1398:R1398"/>
    <mergeCell ref="S1398:T1399"/>
    <mergeCell ref="U1398:W1399"/>
    <mergeCell ref="D1399:G1399"/>
    <mergeCell ref="H1399:I1399"/>
    <mergeCell ref="J1399:L1399"/>
    <mergeCell ref="M1399:O1399"/>
    <mergeCell ref="P1399:R1399"/>
    <mergeCell ref="B1367:D1367"/>
    <mergeCell ref="E1367:L1367"/>
    <mergeCell ref="M1367:O1367"/>
    <mergeCell ref="P1367:W1367"/>
    <mergeCell ref="B1368:D1368"/>
    <mergeCell ref="E1368:L1368"/>
    <mergeCell ref="M1368:O1368"/>
    <mergeCell ref="P1368:W1368"/>
    <mergeCell ref="B1369:D1369"/>
    <mergeCell ref="E1369:L1369"/>
    <mergeCell ref="M1369:O1369"/>
    <mergeCell ref="P1369:W1369"/>
    <mergeCell ref="B1370:D1370"/>
    <mergeCell ref="E1370:G1370"/>
    <mergeCell ref="H1370:I1370"/>
    <mergeCell ref="J1370:L1370"/>
    <mergeCell ref="M1370:O1370"/>
    <mergeCell ref="P1370:R1370"/>
    <mergeCell ref="S1370:T1370"/>
    <mergeCell ref="U1370:W1370"/>
    <mergeCell ref="B1371:C1371"/>
    <mergeCell ref="D1371:L1371"/>
    <mergeCell ref="M1371:N1371"/>
    <mergeCell ref="O1371:W1371"/>
    <mergeCell ref="B1372:B1375"/>
    <mergeCell ref="C1372:C1373"/>
    <mergeCell ref="D1372:E1373"/>
    <mergeCell ref="F1372:L1383"/>
    <mergeCell ref="M1372:M1375"/>
    <mergeCell ref="N1372:N1373"/>
    <mergeCell ref="O1372:P1373"/>
    <mergeCell ref="Q1372:W1383"/>
    <mergeCell ref="C1374:C1375"/>
    <mergeCell ref="D1374:E1375"/>
    <mergeCell ref="N1374:N1375"/>
    <mergeCell ref="O1374:P1375"/>
    <mergeCell ref="B1376:B1379"/>
    <mergeCell ref="C1376:C1377"/>
    <mergeCell ref="D1376:E1377"/>
    <mergeCell ref="M1376:M1379"/>
    <mergeCell ref="N1376:N1377"/>
    <mergeCell ref="O1376:P1377"/>
    <mergeCell ref="C1378:C1379"/>
    <mergeCell ref="D1378:E1379"/>
    <mergeCell ref="N1378:N1379"/>
    <mergeCell ref="O1378:P1379"/>
    <mergeCell ref="B1380:C1380"/>
    <mergeCell ref="D1380:E1380"/>
    <mergeCell ref="M1380:N1380"/>
    <mergeCell ref="O1380:P1380"/>
    <mergeCell ref="B1381:C1381"/>
    <mergeCell ref="D1381:E1381"/>
    <mergeCell ref="M1381:N1381"/>
    <mergeCell ref="O1381:P1381"/>
    <mergeCell ref="B1382:B1383"/>
    <mergeCell ref="C1382:D1382"/>
    <mergeCell ref="M1382:M1383"/>
    <mergeCell ref="N1382:O1382"/>
    <mergeCell ref="C1383:D1383"/>
    <mergeCell ref="N1383:O1383"/>
    <mergeCell ref="B1355:B1358"/>
    <mergeCell ref="C1355:C1356"/>
    <mergeCell ref="D1355:E1356"/>
    <mergeCell ref="F1355:L1366"/>
    <mergeCell ref="M1355:M1358"/>
    <mergeCell ref="N1355:N1356"/>
    <mergeCell ref="O1355:P1356"/>
    <mergeCell ref="Q1355:W1366"/>
    <mergeCell ref="C1357:C1358"/>
    <mergeCell ref="D1357:E1358"/>
    <mergeCell ref="N1357:N1358"/>
    <mergeCell ref="O1357:P1358"/>
    <mergeCell ref="B1359:B1362"/>
    <mergeCell ref="C1359:C1360"/>
    <mergeCell ref="D1359:E1360"/>
    <mergeCell ref="M1359:M1362"/>
    <mergeCell ref="N1359:N1360"/>
    <mergeCell ref="O1359:P1360"/>
    <mergeCell ref="C1361:C1362"/>
    <mergeCell ref="D1361:E1362"/>
    <mergeCell ref="N1361:N1362"/>
    <mergeCell ref="O1361:P1362"/>
    <mergeCell ref="B1363:C1363"/>
    <mergeCell ref="D1363:E1363"/>
    <mergeCell ref="M1363:N1363"/>
    <mergeCell ref="O1363:P1363"/>
    <mergeCell ref="B1364:C1364"/>
    <mergeCell ref="D1364:E1364"/>
    <mergeCell ref="M1364:N1364"/>
    <mergeCell ref="O1364:P1364"/>
    <mergeCell ref="B1365:B1366"/>
    <mergeCell ref="C1365:D1365"/>
    <mergeCell ref="M1365:M1366"/>
    <mergeCell ref="N1365:O1365"/>
    <mergeCell ref="C1366:D1366"/>
    <mergeCell ref="N1366:O1366"/>
    <mergeCell ref="B1339:D1339"/>
    <mergeCell ref="E1339:L1339"/>
    <mergeCell ref="M1339:O1339"/>
    <mergeCell ref="P1339:W1339"/>
    <mergeCell ref="B1340:D1340"/>
    <mergeCell ref="E1340:L1340"/>
    <mergeCell ref="M1340:O1340"/>
    <mergeCell ref="P1340:W1340"/>
    <mergeCell ref="B1341:D1341"/>
    <mergeCell ref="E1341:L1341"/>
    <mergeCell ref="M1341:O1341"/>
    <mergeCell ref="P1341:W1341"/>
    <mergeCell ref="B1342:D1342"/>
    <mergeCell ref="E1342:G1342"/>
    <mergeCell ref="H1342:I1342"/>
    <mergeCell ref="J1342:L1342"/>
    <mergeCell ref="M1342:O1342"/>
    <mergeCell ref="P1342:R1342"/>
    <mergeCell ref="S1342:T1342"/>
    <mergeCell ref="U1342:W1342"/>
    <mergeCell ref="B1343:C1343"/>
    <mergeCell ref="D1343:L1343"/>
    <mergeCell ref="M1343:N1343"/>
    <mergeCell ref="O1343:W1343"/>
    <mergeCell ref="C1344:L1345"/>
    <mergeCell ref="B1352:W1352"/>
    <mergeCell ref="D1353:G1353"/>
    <mergeCell ref="H1353:I1353"/>
    <mergeCell ref="J1353:L1353"/>
    <mergeCell ref="M1353:O1353"/>
    <mergeCell ref="P1353:R1353"/>
    <mergeCell ref="S1353:T1354"/>
    <mergeCell ref="U1353:W1354"/>
    <mergeCell ref="D1354:G1354"/>
    <mergeCell ref="H1354:I1354"/>
    <mergeCell ref="J1354:L1354"/>
    <mergeCell ref="M1354:O1354"/>
    <mergeCell ref="P1354:R1354"/>
    <mergeCell ref="B1322:D1322"/>
    <mergeCell ref="E1322:L1322"/>
    <mergeCell ref="M1322:O1322"/>
    <mergeCell ref="P1322:W1322"/>
    <mergeCell ref="B1323:D1323"/>
    <mergeCell ref="E1323:L1323"/>
    <mergeCell ref="M1323:O1323"/>
    <mergeCell ref="P1323:W1323"/>
    <mergeCell ref="B1324:D1324"/>
    <mergeCell ref="E1324:L1324"/>
    <mergeCell ref="M1324:O1324"/>
    <mergeCell ref="P1324:W1324"/>
    <mergeCell ref="B1325:D1325"/>
    <mergeCell ref="E1325:G1325"/>
    <mergeCell ref="H1325:I1325"/>
    <mergeCell ref="J1325:L1325"/>
    <mergeCell ref="M1325:O1325"/>
    <mergeCell ref="P1325:R1325"/>
    <mergeCell ref="S1325:T1325"/>
    <mergeCell ref="U1325:W1325"/>
    <mergeCell ref="B1326:C1326"/>
    <mergeCell ref="D1326:L1326"/>
    <mergeCell ref="M1326:N1326"/>
    <mergeCell ref="O1326:W1326"/>
    <mergeCell ref="B1327:B1330"/>
    <mergeCell ref="C1327:C1328"/>
    <mergeCell ref="D1327:E1328"/>
    <mergeCell ref="F1327:L1338"/>
    <mergeCell ref="M1327:M1330"/>
    <mergeCell ref="N1327:N1328"/>
    <mergeCell ref="O1327:P1328"/>
    <mergeCell ref="Q1327:W1338"/>
    <mergeCell ref="C1329:C1330"/>
    <mergeCell ref="D1329:E1330"/>
    <mergeCell ref="N1329:N1330"/>
    <mergeCell ref="O1329:P1330"/>
    <mergeCell ref="B1331:B1334"/>
    <mergeCell ref="C1331:C1332"/>
    <mergeCell ref="D1331:E1332"/>
    <mergeCell ref="M1331:M1334"/>
    <mergeCell ref="N1331:N1332"/>
    <mergeCell ref="O1331:P1332"/>
    <mergeCell ref="C1333:C1334"/>
    <mergeCell ref="D1333:E1334"/>
    <mergeCell ref="N1333:N1334"/>
    <mergeCell ref="O1333:P1334"/>
    <mergeCell ref="B1335:C1335"/>
    <mergeCell ref="D1335:E1335"/>
    <mergeCell ref="M1335:N1335"/>
    <mergeCell ref="O1335:P1335"/>
    <mergeCell ref="B1336:C1336"/>
    <mergeCell ref="D1336:E1336"/>
    <mergeCell ref="M1336:N1336"/>
    <mergeCell ref="O1336:P1336"/>
    <mergeCell ref="B1337:B1338"/>
    <mergeCell ref="C1337:D1337"/>
    <mergeCell ref="M1337:M1338"/>
    <mergeCell ref="N1337:O1337"/>
    <mergeCell ref="C1338:D1338"/>
    <mergeCell ref="N1338:O1338"/>
    <mergeCell ref="B1307:W1307"/>
    <mergeCell ref="D1308:G1308"/>
    <mergeCell ref="H1308:I1308"/>
    <mergeCell ref="J1308:L1308"/>
    <mergeCell ref="M1308:O1308"/>
    <mergeCell ref="P1308:R1308"/>
    <mergeCell ref="S1308:T1309"/>
    <mergeCell ref="U1308:W1309"/>
    <mergeCell ref="D1309:G1309"/>
    <mergeCell ref="H1309:I1309"/>
    <mergeCell ref="J1309:L1309"/>
    <mergeCell ref="M1309:O1309"/>
    <mergeCell ref="P1309:R1309"/>
    <mergeCell ref="B1310:B1313"/>
    <mergeCell ref="C1310:C1311"/>
    <mergeCell ref="D1310:E1311"/>
    <mergeCell ref="F1310:L1321"/>
    <mergeCell ref="M1310:M1313"/>
    <mergeCell ref="N1310:N1311"/>
    <mergeCell ref="O1310:P1311"/>
    <mergeCell ref="Q1310:W1321"/>
    <mergeCell ref="C1312:C1313"/>
    <mergeCell ref="D1312:E1313"/>
    <mergeCell ref="N1312:N1313"/>
    <mergeCell ref="O1312:P1313"/>
    <mergeCell ref="B1314:B1317"/>
    <mergeCell ref="C1314:C1315"/>
    <mergeCell ref="D1314:E1315"/>
    <mergeCell ref="M1314:M1317"/>
    <mergeCell ref="N1314:N1315"/>
    <mergeCell ref="O1314:P1315"/>
    <mergeCell ref="C1316:C1317"/>
    <mergeCell ref="D1316:E1317"/>
    <mergeCell ref="N1316:N1317"/>
    <mergeCell ref="O1316:P1317"/>
    <mergeCell ref="B1318:C1318"/>
    <mergeCell ref="D1318:E1318"/>
    <mergeCell ref="M1318:N1318"/>
    <mergeCell ref="O1318:P1318"/>
    <mergeCell ref="B1319:C1319"/>
    <mergeCell ref="D1319:E1319"/>
    <mergeCell ref="M1319:N1319"/>
    <mergeCell ref="O1319:P1319"/>
    <mergeCell ref="B1320:B1321"/>
    <mergeCell ref="C1320:D1320"/>
    <mergeCell ref="M1320:M1321"/>
    <mergeCell ref="N1320:O1320"/>
    <mergeCell ref="C1321:D1321"/>
    <mergeCell ref="N1321:O1321"/>
    <mergeCell ref="M1286:M1289"/>
    <mergeCell ref="N1286:N1287"/>
    <mergeCell ref="O1286:P1287"/>
    <mergeCell ref="C1288:C1289"/>
    <mergeCell ref="D1288:E1289"/>
    <mergeCell ref="N1288:N1289"/>
    <mergeCell ref="O1288:P1289"/>
    <mergeCell ref="B1290:C1290"/>
    <mergeCell ref="D1290:E1290"/>
    <mergeCell ref="M1290:N1290"/>
    <mergeCell ref="O1290:P1290"/>
    <mergeCell ref="B1291:C1291"/>
    <mergeCell ref="D1291:E1291"/>
    <mergeCell ref="M1291:N1291"/>
    <mergeCell ref="O1291:P1291"/>
    <mergeCell ref="F1282:L1293"/>
    <mergeCell ref="M1282:M1285"/>
    <mergeCell ref="N1282:N1283"/>
    <mergeCell ref="O1282:P1283"/>
    <mergeCell ref="C1299:L1300"/>
    <mergeCell ref="B1297:D1297"/>
    <mergeCell ref="E1297:G1297"/>
    <mergeCell ref="H1297:I1297"/>
    <mergeCell ref="J1297:L1297"/>
    <mergeCell ref="M1297:O1297"/>
    <mergeCell ref="P1297:R1297"/>
    <mergeCell ref="S1297:T1297"/>
    <mergeCell ref="U1297:W1297"/>
    <mergeCell ref="B1298:C1298"/>
    <mergeCell ref="D1298:L1298"/>
    <mergeCell ref="M1298:N1298"/>
    <mergeCell ref="O1298:W1298"/>
    <mergeCell ref="B1294:D1294"/>
    <mergeCell ref="E1294:L1294"/>
    <mergeCell ref="M1294:O1294"/>
    <mergeCell ref="P1294:W1294"/>
    <mergeCell ref="B1295:D1295"/>
    <mergeCell ref="E1295:L1295"/>
    <mergeCell ref="M1295:O1295"/>
    <mergeCell ref="P1295:W1295"/>
    <mergeCell ref="B1296:D1296"/>
    <mergeCell ref="E1296:L1296"/>
    <mergeCell ref="M1296:O1296"/>
    <mergeCell ref="P1296:W1296"/>
    <mergeCell ref="Q1282:W1293"/>
    <mergeCell ref="C1284:C1285"/>
    <mergeCell ref="D1284:E1285"/>
    <mergeCell ref="B1275:B1276"/>
    <mergeCell ref="C1275:D1275"/>
    <mergeCell ref="M1275:M1276"/>
    <mergeCell ref="N1275:O1275"/>
    <mergeCell ref="C1276:D1276"/>
    <mergeCell ref="N1276:O1276"/>
    <mergeCell ref="B1265:B1268"/>
    <mergeCell ref="C1265:C1266"/>
    <mergeCell ref="D1265:E1266"/>
    <mergeCell ref="S1280:T1280"/>
    <mergeCell ref="U1280:W1280"/>
    <mergeCell ref="B1281:C1281"/>
    <mergeCell ref="D1281:L1281"/>
    <mergeCell ref="M1281:N1281"/>
    <mergeCell ref="O1281:W1281"/>
    <mergeCell ref="B1277:D1277"/>
    <mergeCell ref="E1277:L1277"/>
    <mergeCell ref="M1277:O1277"/>
    <mergeCell ref="P1277:W1277"/>
    <mergeCell ref="B1278:D1278"/>
    <mergeCell ref="E1278:L1278"/>
    <mergeCell ref="M1278:O1278"/>
    <mergeCell ref="P1278:W1278"/>
    <mergeCell ref="B1279:D1279"/>
    <mergeCell ref="E1279:L1279"/>
    <mergeCell ref="M1279:O1279"/>
    <mergeCell ref="P1279:W1279"/>
    <mergeCell ref="B1292:B1293"/>
    <mergeCell ref="C1292:D1292"/>
    <mergeCell ref="M1292:M1293"/>
    <mergeCell ref="N1292:O1292"/>
    <mergeCell ref="C1293:D1293"/>
    <mergeCell ref="N1293:O1293"/>
    <mergeCell ref="B1282:B1285"/>
    <mergeCell ref="C1282:C1283"/>
    <mergeCell ref="D1282:E1283"/>
    <mergeCell ref="F1265:L1276"/>
    <mergeCell ref="M1265:M1268"/>
    <mergeCell ref="N1265:N1266"/>
    <mergeCell ref="O1265:P1266"/>
    <mergeCell ref="B1280:D1280"/>
    <mergeCell ref="E1280:G1280"/>
    <mergeCell ref="H1280:I1280"/>
    <mergeCell ref="J1280:L1280"/>
    <mergeCell ref="M1280:O1280"/>
    <mergeCell ref="P1280:R1280"/>
    <mergeCell ref="Q1265:W1276"/>
    <mergeCell ref="C1267:C1268"/>
    <mergeCell ref="D1267:E1268"/>
    <mergeCell ref="N1267:N1268"/>
    <mergeCell ref="O1267:P1268"/>
    <mergeCell ref="B1269:B1272"/>
    <mergeCell ref="C1269:C1270"/>
    <mergeCell ref="D1269:E1270"/>
    <mergeCell ref="M1269:M1272"/>
    <mergeCell ref="N1269:N1270"/>
    <mergeCell ref="O1269:P1270"/>
    <mergeCell ref="C1271:C1272"/>
    <mergeCell ref="D1271:E1272"/>
    <mergeCell ref="N1284:N1285"/>
    <mergeCell ref="O1284:P1285"/>
    <mergeCell ref="B1286:B1289"/>
    <mergeCell ref="C1286:C1287"/>
    <mergeCell ref="D1286:E1287"/>
    <mergeCell ref="C1254:L1255"/>
    <mergeCell ref="B1262:W1262"/>
    <mergeCell ref="D1263:G1263"/>
    <mergeCell ref="H1263:I1263"/>
    <mergeCell ref="J1263:L1263"/>
    <mergeCell ref="M1263:O1263"/>
    <mergeCell ref="P1263:R1263"/>
    <mergeCell ref="S1263:T1264"/>
    <mergeCell ref="U1263:W1264"/>
    <mergeCell ref="D1264:G1264"/>
    <mergeCell ref="H1264:I1264"/>
    <mergeCell ref="J1264:L1264"/>
    <mergeCell ref="M1264:O1264"/>
    <mergeCell ref="P1264:R1264"/>
    <mergeCell ref="B1252:D1252"/>
    <mergeCell ref="E1252:G1252"/>
    <mergeCell ref="H1252:I1252"/>
    <mergeCell ref="J1252:L1252"/>
    <mergeCell ref="M1252:O1252"/>
    <mergeCell ref="P1252:R1252"/>
    <mergeCell ref="S1252:T1252"/>
    <mergeCell ref="U1252:W1252"/>
    <mergeCell ref="B1253:C1253"/>
    <mergeCell ref="D1253:L1253"/>
    <mergeCell ref="M1253:N1253"/>
    <mergeCell ref="O1253:W1253"/>
    <mergeCell ref="N1271:N1272"/>
    <mergeCell ref="O1271:P1272"/>
    <mergeCell ref="B1273:C1273"/>
    <mergeCell ref="D1273:E1273"/>
    <mergeCell ref="M1273:N1273"/>
    <mergeCell ref="O1273:P1273"/>
    <mergeCell ref="B1274:C1274"/>
    <mergeCell ref="D1274:E1274"/>
    <mergeCell ref="M1274:N1274"/>
    <mergeCell ref="O1274:P1274"/>
    <mergeCell ref="B1237:B1240"/>
    <mergeCell ref="C1237:C1238"/>
    <mergeCell ref="D1237:E1238"/>
    <mergeCell ref="F1237:L1248"/>
    <mergeCell ref="M1237:M1240"/>
    <mergeCell ref="N1237:N1238"/>
    <mergeCell ref="O1237:P1238"/>
    <mergeCell ref="Q1237:W1248"/>
    <mergeCell ref="C1239:C1240"/>
    <mergeCell ref="D1239:E1240"/>
    <mergeCell ref="N1239:N1240"/>
    <mergeCell ref="O1239:P1240"/>
    <mergeCell ref="B1241:B1244"/>
    <mergeCell ref="C1241:C1242"/>
    <mergeCell ref="D1241:E1242"/>
    <mergeCell ref="M1241:M1244"/>
    <mergeCell ref="N1241:N1242"/>
    <mergeCell ref="O1241:P1242"/>
    <mergeCell ref="C1243:C1244"/>
    <mergeCell ref="D1243:E1244"/>
    <mergeCell ref="N1243:N1244"/>
    <mergeCell ref="O1243:P1244"/>
    <mergeCell ref="B1245:C1245"/>
    <mergeCell ref="D1245:E1245"/>
    <mergeCell ref="B1249:D1249"/>
    <mergeCell ref="E1249:L1249"/>
    <mergeCell ref="M1249:O1249"/>
    <mergeCell ref="P1249:W1249"/>
    <mergeCell ref="B1250:D1250"/>
    <mergeCell ref="E1250:L1250"/>
    <mergeCell ref="M1250:O1250"/>
    <mergeCell ref="P1250:W1250"/>
    <mergeCell ref="B1251:D1251"/>
    <mergeCell ref="E1251:L1251"/>
    <mergeCell ref="M1251:O1251"/>
    <mergeCell ref="P1251:W1251"/>
    <mergeCell ref="M1245:N1245"/>
    <mergeCell ref="O1245:P1245"/>
    <mergeCell ref="B1246:C1246"/>
    <mergeCell ref="D1246:E1246"/>
    <mergeCell ref="M1246:N1246"/>
    <mergeCell ref="O1246:P1246"/>
    <mergeCell ref="B1247:B1248"/>
    <mergeCell ref="C1247:D1247"/>
    <mergeCell ref="M1247:M1248"/>
    <mergeCell ref="N1247:O1247"/>
    <mergeCell ref="C1248:D1248"/>
    <mergeCell ref="N1248:O1248"/>
    <mergeCell ref="M1229:N1229"/>
    <mergeCell ref="O1229:P1229"/>
    <mergeCell ref="F1220:L1231"/>
    <mergeCell ref="M1220:M1223"/>
    <mergeCell ref="N1220:N1221"/>
    <mergeCell ref="O1220:P1221"/>
    <mergeCell ref="B1235:D1235"/>
    <mergeCell ref="E1235:G1235"/>
    <mergeCell ref="H1235:I1235"/>
    <mergeCell ref="J1235:L1235"/>
    <mergeCell ref="M1235:O1235"/>
    <mergeCell ref="P1235:R1235"/>
    <mergeCell ref="S1235:T1235"/>
    <mergeCell ref="U1235:W1235"/>
    <mergeCell ref="B1236:C1236"/>
    <mergeCell ref="D1236:L1236"/>
    <mergeCell ref="M1236:N1236"/>
    <mergeCell ref="O1236:W1236"/>
    <mergeCell ref="B1232:D1232"/>
    <mergeCell ref="E1232:L1232"/>
    <mergeCell ref="M1232:O1232"/>
    <mergeCell ref="P1232:W1232"/>
    <mergeCell ref="B1233:D1233"/>
    <mergeCell ref="E1233:L1233"/>
    <mergeCell ref="M1233:O1233"/>
    <mergeCell ref="P1233:W1233"/>
    <mergeCell ref="B1234:D1234"/>
    <mergeCell ref="E1234:L1234"/>
    <mergeCell ref="M1234:O1234"/>
    <mergeCell ref="P1234:W1234"/>
    <mergeCell ref="Q1220:W1231"/>
    <mergeCell ref="C1222:C1223"/>
    <mergeCell ref="D1222:E1223"/>
    <mergeCell ref="N1222:N1223"/>
    <mergeCell ref="B1207:D1207"/>
    <mergeCell ref="E1207:G1207"/>
    <mergeCell ref="H1207:I1207"/>
    <mergeCell ref="J1207:L1207"/>
    <mergeCell ref="M1207:O1207"/>
    <mergeCell ref="P1207:R1207"/>
    <mergeCell ref="S1207:T1207"/>
    <mergeCell ref="U1207:W1207"/>
    <mergeCell ref="B1208:C1208"/>
    <mergeCell ref="D1208:L1208"/>
    <mergeCell ref="M1208:N1208"/>
    <mergeCell ref="O1208:W1208"/>
    <mergeCell ref="B1204:D1204"/>
    <mergeCell ref="E1204:L1204"/>
    <mergeCell ref="M1204:O1204"/>
    <mergeCell ref="P1204:W1204"/>
    <mergeCell ref="B1205:D1205"/>
    <mergeCell ref="E1205:L1205"/>
    <mergeCell ref="M1205:O1205"/>
    <mergeCell ref="P1205:W1205"/>
    <mergeCell ref="B1206:D1206"/>
    <mergeCell ref="E1206:L1206"/>
    <mergeCell ref="M1206:O1206"/>
    <mergeCell ref="P1206:W1206"/>
    <mergeCell ref="B1230:B1231"/>
    <mergeCell ref="C1230:D1230"/>
    <mergeCell ref="M1230:M1231"/>
    <mergeCell ref="N1230:O1230"/>
    <mergeCell ref="C1231:D1231"/>
    <mergeCell ref="N1231:O1231"/>
    <mergeCell ref="B1220:B1223"/>
    <mergeCell ref="C1220:C1221"/>
    <mergeCell ref="D1220:E1221"/>
    <mergeCell ref="C1209:L1210"/>
    <mergeCell ref="B1217:W1217"/>
    <mergeCell ref="D1218:G1218"/>
    <mergeCell ref="H1218:I1218"/>
    <mergeCell ref="J1218:L1218"/>
    <mergeCell ref="M1218:O1218"/>
    <mergeCell ref="P1218:R1218"/>
    <mergeCell ref="S1218:T1219"/>
    <mergeCell ref="U1218:W1219"/>
    <mergeCell ref="D1219:G1219"/>
    <mergeCell ref="H1219:I1219"/>
    <mergeCell ref="J1219:L1219"/>
    <mergeCell ref="M1219:O1219"/>
    <mergeCell ref="P1219:R1219"/>
    <mergeCell ref="O1222:P1223"/>
    <mergeCell ref="B1224:B1227"/>
    <mergeCell ref="C1224:C1225"/>
    <mergeCell ref="D1224:E1225"/>
    <mergeCell ref="M1224:M1227"/>
    <mergeCell ref="N1224:N1225"/>
    <mergeCell ref="O1224:P1225"/>
    <mergeCell ref="C1226:C1227"/>
    <mergeCell ref="D1226:E1227"/>
    <mergeCell ref="N1226:N1227"/>
    <mergeCell ref="O1226:P1227"/>
    <mergeCell ref="B1228:C1228"/>
    <mergeCell ref="D1228:E1228"/>
    <mergeCell ref="M1228:N1228"/>
    <mergeCell ref="O1228:P1228"/>
    <mergeCell ref="B1229:C1229"/>
    <mergeCell ref="D1229:E1229"/>
    <mergeCell ref="Q1192:W1203"/>
    <mergeCell ref="C1194:C1195"/>
    <mergeCell ref="D1194:E1195"/>
    <mergeCell ref="N1194:N1195"/>
    <mergeCell ref="O1194:P1195"/>
    <mergeCell ref="B1196:B1199"/>
    <mergeCell ref="C1196:C1197"/>
    <mergeCell ref="D1196:E1197"/>
    <mergeCell ref="M1196:M1199"/>
    <mergeCell ref="N1196:N1197"/>
    <mergeCell ref="O1196:P1197"/>
    <mergeCell ref="C1198:C1199"/>
    <mergeCell ref="D1198:E1199"/>
    <mergeCell ref="N1198:N1199"/>
    <mergeCell ref="O1198:P1199"/>
    <mergeCell ref="B1200:C1200"/>
    <mergeCell ref="D1200:E1200"/>
    <mergeCell ref="M1200:N1200"/>
    <mergeCell ref="O1200:P1200"/>
    <mergeCell ref="B1201:C1201"/>
    <mergeCell ref="D1201:E1201"/>
    <mergeCell ref="M1201:N1201"/>
    <mergeCell ref="O1201:P1201"/>
    <mergeCell ref="B1202:B1203"/>
    <mergeCell ref="C1202:D1202"/>
    <mergeCell ref="M1202:M1203"/>
    <mergeCell ref="N1202:O1202"/>
    <mergeCell ref="C1203:D1203"/>
    <mergeCell ref="N1203:O1203"/>
    <mergeCell ref="B1192:B1195"/>
    <mergeCell ref="C1192:C1193"/>
    <mergeCell ref="D1192:E1193"/>
    <mergeCell ref="F1192:L1203"/>
    <mergeCell ref="M1192:M1195"/>
    <mergeCell ref="N1192:N1193"/>
    <mergeCell ref="O1192:P1193"/>
    <mergeCell ref="M1184:N1184"/>
    <mergeCell ref="O1184:P1184"/>
    <mergeCell ref="F1175:L1186"/>
    <mergeCell ref="M1175:M1178"/>
    <mergeCell ref="N1175:N1176"/>
    <mergeCell ref="O1175:P1176"/>
    <mergeCell ref="B1190:D1190"/>
    <mergeCell ref="E1190:G1190"/>
    <mergeCell ref="H1190:I1190"/>
    <mergeCell ref="J1190:L1190"/>
    <mergeCell ref="M1190:O1190"/>
    <mergeCell ref="P1190:R1190"/>
    <mergeCell ref="S1190:T1190"/>
    <mergeCell ref="U1190:W1190"/>
    <mergeCell ref="B1191:C1191"/>
    <mergeCell ref="D1191:L1191"/>
    <mergeCell ref="M1191:N1191"/>
    <mergeCell ref="O1191:W1191"/>
    <mergeCell ref="B1187:D1187"/>
    <mergeCell ref="E1187:L1187"/>
    <mergeCell ref="M1187:O1187"/>
    <mergeCell ref="P1187:W1187"/>
    <mergeCell ref="B1188:D1188"/>
    <mergeCell ref="E1188:L1188"/>
    <mergeCell ref="M1188:O1188"/>
    <mergeCell ref="P1188:W1188"/>
    <mergeCell ref="B1189:D1189"/>
    <mergeCell ref="E1189:L1189"/>
    <mergeCell ref="M1189:O1189"/>
    <mergeCell ref="P1189:W1189"/>
    <mergeCell ref="Q1175:W1186"/>
    <mergeCell ref="C1177:C1178"/>
    <mergeCell ref="D1177:E1178"/>
    <mergeCell ref="N1177:N1178"/>
    <mergeCell ref="B1162:D1162"/>
    <mergeCell ref="E1162:G1162"/>
    <mergeCell ref="H1162:I1162"/>
    <mergeCell ref="J1162:L1162"/>
    <mergeCell ref="M1162:O1162"/>
    <mergeCell ref="P1162:R1162"/>
    <mergeCell ref="S1162:T1162"/>
    <mergeCell ref="U1162:W1162"/>
    <mergeCell ref="B1163:C1163"/>
    <mergeCell ref="D1163:L1163"/>
    <mergeCell ref="M1163:N1163"/>
    <mergeCell ref="O1163:W1163"/>
    <mergeCell ref="B1159:D1159"/>
    <mergeCell ref="E1159:L1159"/>
    <mergeCell ref="M1159:O1159"/>
    <mergeCell ref="P1159:W1159"/>
    <mergeCell ref="B1160:D1160"/>
    <mergeCell ref="E1160:L1160"/>
    <mergeCell ref="M1160:O1160"/>
    <mergeCell ref="P1160:W1160"/>
    <mergeCell ref="B1161:D1161"/>
    <mergeCell ref="E1161:L1161"/>
    <mergeCell ref="M1161:O1161"/>
    <mergeCell ref="P1161:W1161"/>
    <mergeCell ref="B1185:B1186"/>
    <mergeCell ref="C1185:D1185"/>
    <mergeCell ref="M1185:M1186"/>
    <mergeCell ref="N1185:O1185"/>
    <mergeCell ref="C1186:D1186"/>
    <mergeCell ref="N1186:O1186"/>
    <mergeCell ref="B1175:B1178"/>
    <mergeCell ref="C1175:C1176"/>
    <mergeCell ref="D1175:E1176"/>
    <mergeCell ref="C1164:L1165"/>
    <mergeCell ref="B1172:W1172"/>
    <mergeCell ref="D1173:G1173"/>
    <mergeCell ref="H1173:I1173"/>
    <mergeCell ref="J1173:L1173"/>
    <mergeCell ref="M1173:O1173"/>
    <mergeCell ref="P1173:R1173"/>
    <mergeCell ref="S1173:T1174"/>
    <mergeCell ref="U1173:W1174"/>
    <mergeCell ref="D1174:G1174"/>
    <mergeCell ref="H1174:I1174"/>
    <mergeCell ref="J1174:L1174"/>
    <mergeCell ref="M1174:O1174"/>
    <mergeCell ref="P1174:R1174"/>
    <mergeCell ref="O1177:P1178"/>
    <mergeCell ref="B1179:B1182"/>
    <mergeCell ref="C1179:C1180"/>
    <mergeCell ref="D1179:E1180"/>
    <mergeCell ref="M1179:M1182"/>
    <mergeCell ref="N1179:N1180"/>
    <mergeCell ref="O1179:P1180"/>
    <mergeCell ref="C1181:C1182"/>
    <mergeCell ref="D1181:E1182"/>
    <mergeCell ref="N1181:N1182"/>
    <mergeCell ref="O1181:P1182"/>
    <mergeCell ref="B1183:C1183"/>
    <mergeCell ref="D1183:E1183"/>
    <mergeCell ref="M1183:N1183"/>
    <mergeCell ref="O1183:P1183"/>
    <mergeCell ref="B1184:C1184"/>
    <mergeCell ref="D1184:E1184"/>
    <mergeCell ref="Q1147:W1158"/>
    <mergeCell ref="C1149:C1150"/>
    <mergeCell ref="D1149:E1150"/>
    <mergeCell ref="N1149:N1150"/>
    <mergeCell ref="O1149:P1150"/>
    <mergeCell ref="B1151:B1154"/>
    <mergeCell ref="C1151:C1152"/>
    <mergeCell ref="D1151:E1152"/>
    <mergeCell ref="M1151:M1154"/>
    <mergeCell ref="N1151:N1152"/>
    <mergeCell ref="O1151:P1152"/>
    <mergeCell ref="C1153:C1154"/>
    <mergeCell ref="D1153:E1154"/>
    <mergeCell ref="N1153:N1154"/>
    <mergeCell ref="O1153:P1154"/>
    <mergeCell ref="B1155:C1155"/>
    <mergeCell ref="D1155:E1155"/>
    <mergeCell ref="M1155:N1155"/>
    <mergeCell ref="O1155:P1155"/>
    <mergeCell ref="B1156:C1156"/>
    <mergeCell ref="D1156:E1156"/>
    <mergeCell ref="M1156:N1156"/>
    <mergeCell ref="O1156:P1156"/>
    <mergeCell ref="B1157:B1158"/>
    <mergeCell ref="C1157:D1157"/>
    <mergeCell ref="M1157:M1158"/>
    <mergeCell ref="N1157:O1157"/>
    <mergeCell ref="C1158:D1158"/>
    <mergeCell ref="N1158:O1158"/>
    <mergeCell ref="B1147:B1150"/>
    <mergeCell ref="C1147:C1148"/>
    <mergeCell ref="D1147:E1148"/>
    <mergeCell ref="F1147:L1158"/>
    <mergeCell ref="M1147:M1150"/>
    <mergeCell ref="N1147:N1148"/>
    <mergeCell ref="O1147:P1148"/>
    <mergeCell ref="M1139:N1139"/>
    <mergeCell ref="O1139:P1139"/>
    <mergeCell ref="F1130:L1141"/>
    <mergeCell ref="M1130:M1133"/>
    <mergeCell ref="N1130:N1131"/>
    <mergeCell ref="O1130:P1131"/>
    <mergeCell ref="B1145:D1145"/>
    <mergeCell ref="E1145:G1145"/>
    <mergeCell ref="H1145:I1145"/>
    <mergeCell ref="J1145:L1145"/>
    <mergeCell ref="M1145:O1145"/>
    <mergeCell ref="P1145:R1145"/>
    <mergeCell ref="S1145:T1145"/>
    <mergeCell ref="U1145:W1145"/>
    <mergeCell ref="B1146:C1146"/>
    <mergeCell ref="D1146:L1146"/>
    <mergeCell ref="M1146:N1146"/>
    <mergeCell ref="O1146:W1146"/>
    <mergeCell ref="B1142:D1142"/>
    <mergeCell ref="E1142:L1142"/>
    <mergeCell ref="M1142:O1142"/>
    <mergeCell ref="P1142:W1142"/>
    <mergeCell ref="B1143:D1143"/>
    <mergeCell ref="E1143:L1143"/>
    <mergeCell ref="M1143:O1143"/>
    <mergeCell ref="P1143:W1143"/>
    <mergeCell ref="B1144:D1144"/>
    <mergeCell ref="E1144:L1144"/>
    <mergeCell ref="M1144:O1144"/>
    <mergeCell ref="P1144:W1144"/>
    <mergeCell ref="Q1130:W1141"/>
    <mergeCell ref="C1132:C1133"/>
    <mergeCell ref="D1132:E1133"/>
    <mergeCell ref="N1132:N1133"/>
    <mergeCell ref="B1117:D1117"/>
    <mergeCell ref="E1117:G1117"/>
    <mergeCell ref="H1117:I1117"/>
    <mergeCell ref="J1117:L1117"/>
    <mergeCell ref="M1117:O1117"/>
    <mergeCell ref="P1117:R1117"/>
    <mergeCell ref="S1117:T1117"/>
    <mergeCell ref="U1117:W1117"/>
    <mergeCell ref="B1118:C1118"/>
    <mergeCell ref="D1118:L1118"/>
    <mergeCell ref="M1118:N1118"/>
    <mergeCell ref="O1118:W1118"/>
    <mergeCell ref="B1114:D1114"/>
    <mergeCell ref="E1114:L1114"/>
    <mergeCell ref="M1114:O1114"/>
    <mergeCell ref="P1114:W1114"/>
    <mergeCell ref="B1115:D1115"/>
    <mergeCell ref="E1115:L1115"/>
    <mergeCell ref="M1115:O1115"/>
    <mergeCell ref="P1115:W1115"/>
    <mergeCell ref="B1116:D1116"/>
    <mergeCell ref="E1116:L1116"/>
    <mergeCell ref="M1116:O1116"/>
    <mergeCell ref="P1116:W1116"/>
    <mergeCell ref="B1140:B1141"/>
    <mergeCell ref="C1140:D1140"/>
    <mergeCell ref="M1140:M1141"/>
    <mergeCell ref="N1140:O1140"/>
    <mergeCell ref="C1141:D1141"/>
    <mergeCell ref="N1141:O1141"/>
    <mergeCell ref="B1130:B1133"/>
    <mergeCell ref="C1130:C1131"/>
    <mergeCell ref="D1130:E1131"/>
    <mergeCell ref="C1119:L1120"/>
    <mergeCell ref="B1127:W1127"/>
    <mergeCell ref="D1128:G1128"/>
    <mergeCell ref="H1128:I1128"/>
    <mergeCell ref="J1128:L1128"/>
    <mergeCell ref="M1128:O1128"/>
    <mergeCell ref="P1128:R1128"/>
    <mergeCell ref="S1128:T1129"/>
    <mergeCell ref="U1128:W1129"/>
    <mergeCell ref="D1129:G1129"/>
    <mergeCell ref="H1129:I1129"/>
    <mergeCell ref="J1129:L1129"/>
    <mergeCell ref="M1129:O1129"/>
    <mergeCell ref="P1129:R1129"/>
    <mergeCell ref="O1132:P1133"/>
    <mergeCell ref="B1134:B1137"/>
    <mergeCell ref="C1134:C1135"/>
    <mergeCell ref="D1134:E1135"/>
    <mergeCell ref="M1134:M1137"/>
    <mergeCell ref="N1134:N1135"/>
    <mergeCell ref="O1134:P1135"/>
    <mergeCell ref="C1136:C1137"/>
    <mergeCell ref="D1136:E1137"/>
    <mergeCell ref="N1136:N1137"/>
    <mergeCell ref="O1136:P1137"/>
    <mergeCell ref="B1138:C1138"/>
    <mergeCell ref="D1138:E1138"/>
    <mergeCell ref="M1138:N1138"/>
    <mergeCell ref="O1138:P1138"/>
    <mergeCell ref="B1139:C1139"/>
    <mergeCell ref="D1139:E1139"/>
    <mergeCell ref="Q1102:W1113"/>
    <mergeCell ref="C1104:C1105"/>
    <mergeCell ref="D1104:E1105"/>
    <mergeCell ref="N1104:N1105"/>
    <mergeCell ref="O1104:P1105"/>
    <mergeCell ref="B1106:B1109"/>
    <mergeCell ref="C1106:C1107"/>
    <mergeCell ref="D1106:E1107"/>
    <mergeCell ref="M1106:M1109"/>
    <mergeCell ref="N1106:N1107"/>
    <mergeCell ref="O1106:P1107"/>
    <mergeCell ref="C1108:C1109"/>
    <mergeCell ref="D1108:E1109"/>
    <mergeCell ref="N1108:N1109"/>
    <mergeCell ref="O1108:P1109"/>
    <mergeCell ref="B1110:C1110"/>
    <mergeCell ref="D1110:E1110"/>
    <mergeCell ref="M1110:N1110"/>
    <mergeCell ref="O1110:P1110"/>
    <mergeCell ref="B1111:C1111"/>
    <mergeCell ref="D1111:E1111"/>
    <mergeCell ref="M1111:N1111"/>
    <mergeCell ref="O1111:P1111"/>
    <mergeCell ref="B1112:B1113"/>
    <mergeCell ref="C1112:D1112"/>
    <mergeCell ref="M1112:M1113"/>
    <mergeCell ref="N1112:O1112"/>
    <mergeCell ref="C1113:D1113"/>
    <mergeCell ref="N1113:O1113"/>
    <mergeCell ref="B1102:B1105"/>
    <mergeCell ref="C1102:C1103"/>
    <mergeCell ref="D1102:E1103"/>
    <mergeCell ref="F1102:L1113"/>
    <mergeCell ref="M1102:M1105"/>
    <mergeCell ref="N1102:N1103"/>
    <mergeCell ref="O1102:P1103"/>
    <mergeCell ref="M1094:N1094"/>
    <mergeCell ref="O1094:P1094"/>
    <mergeCell ref="F1085:L1096"/>
    <mergeCell ref="M1085:M1088"/>
    <mergeCell ref="N1085:N1086"/>
    <mergeCell ref="O1085:P1086"/>
    <mergeCell ref="B1100:D1100"/>
    <mergeCell ref="E1100:G1100"/>
    <mergeCell ref="H1100:I1100"/>
    <mergeCell ref="J1100:L1100"/>
    <mergeCell ref="M1100:O1100"/>
    <mergeCell ref="P1100:R1100"/>
    <mergeCell ref="S1100:T1100"/>
    <mergeCell ref="U1100:W1100"/>
    <mergeCell ref="B1101:C1101"/>
    <mergeCell ref="D1101:L1101"/>
    <mergeCell ref="M1101:N1101"/>
    <mergeCell ref="O1101:W1101"/>
    <mergeCell ref="B1097:D1097"/>
    <mergeCell ref="E1097:L1097"/>
    <mergeCell ref="M1097:O1097"/>
    <mergeCell ref="P1097:W1097"/>
    <mergeCell ref="B1098:D1098"/>
    <mergeCell ref="E1098:L1098"/>
    <mergeCell ref="M1098:O1098"/>
    <mergeCell ref="P1098:W1098"/>
    <mergeCell ref="B1099:D1099"/>
    <mergeCell ref="E1099:L1099"/>
    <mergeCell ref="M1099:O1099"/>
    <mergeCell ref="P1099:W1099"/>
    <mergeCell ref="Q1085:W1096"/>
    <mergeCell ref="C1087:C1088"/>
    <mergeCell ref="D1087:E1088"/>
    <mergeCell ref="N1087:N1088"/>
    <mergeCell ref="B1072:D1072"/>
    <mergeCell ref="E1072:G1072"/>
    <mergeCell ref="H1072:I1072"/>
    <mergeCell ref="J1072:L1072"/>
    <mergeCell ref="M1072:O1072"/>
    <mergeCell ref="P1072:R1072"/>
    <mergeCell ref="S1072:T1072"/>
    <mergeCell ref="U1072:W1072"/>
    <mergeCell ref="B1073:C1073"/>
    <mergeCell ref="D1073:L1073"/>
    <mergeCell ref="M1073:N1073"/>
    <mergeCell ref="O1073:W1073"/>
    <mergeCell ref="B1069:D1069"/>
    <mergeCell ref="E1069:L1069"/>
    <mergeCell ref="M1069:O1069"/>
    <mergeCell ref="P1069:W1069"/>
    <mergeCell ref="B1070:D1070"/>
    <mergeCell ref="E1070:L1070"/>
    <mergeCell ref="M1070:O1070"/>
    <mergeCell ref="P1070:W1070"/>
    <mergeCell ref="B1071:D1071"/>
    <mergeCell ref="E1071:L1071"/>
    <mergeCell ref="M1071:O1071"/>
    <mergeCell ref="P1071:W1071"/>
    <mergeCell ref="B1095:B1096"/>
    <mergeCell ref="C1095:D1095"/>
    <mergeCell ref="M1095:M1096"/>
    <mergeCell ref="N1095:O1095"/>
    <mergeCell ref="C1096:D1096"/>
    <mergeCell ref="N1096:O1096"/>
    <mergeCell ref="B1085:B1088"/>
    <mergeCell ref="C1085:C1086"/>
    <mergeCell ref="D1085:E1086"/>
    <mergeCell ref="C1074:L1075"/>
    <mergeCell ref="B1082:W1082"/>
    <mergeCell ref="D1083:G1083"/>
    <mergeCell ref="H1083:I1083"/>
    <mergeCell ref="J1083:L1083"/>
    <mergeCell ref="M1083:O1083"/>
    <mergeCell ref="P1083:R1083"/>
    <mergeCell ref="S1083:T1084"/>
    <mergeCell ref="U1083:W1084"/>
    <mergeCell ref="D1084:G1084"/>
    <mergeCell ref="H1084:I1084"/>
    <mergeCell ref="J1084:L1084"/>
    <mergeCell ref="M1084:O1084"/>
    <mergeCell ref="P1084:R1084"/>
    <mergeCell ref="O1087:P1088"/>
    <mergeCell ref="B1089:B1092"/>
    <mergeCell ref="C1089:C1090"/>
    <mergeCell ref="D1089:E1090"/>
    <mergeCell ref="M1089:M1092"/>
    <mergeCell ref="N1089:N1090"/>
    <mergeCell ref="O1089:P1090"/>
    <mergeCell ref="C1091:C1092"/>
    <mergeCell ref="D1091:E1092"/>
    <mergeCell ref="N1091:N1092"/>
    <mergeCell ref="O1091:P1092"/>
    <mergeCell ref="B1093:C1093"/>
    <mergeCell ref="D1093:E1093"/>
    <mergeCell ref="M1093:N1093"/>
    <mergeCell ref="O1093:P1093"/>
    <mergeCell ref="B1094:C1094"/>
    <mergeCell ref="D1094:E1094"/>
    <mergeCell ref="Q1057:W1068"/>
    <mergeCell ref="C1059:C1060"/>
    <mergeCell ref="D1059:E1060"/>
    <mergeCell ref="N1059:N1060"/>
    <mergeCell ref="O1059:P1060"/>
    <mergeCell ref="B1061:B1064"/>
    <mergeCell ref="C1061:C1062"/>
    <mergeCell ref="D1061:E1062"/>
    <mergeCell ref="M1061:M1064"/>
    <mergeCell ref="N1061:N1062"/>
    <mergeCell ref="O1061:P1062"/>
    <mergeCell ref="C1063:C1064"/>
    <mergeCell ref="D1063:E1064"/>
    <mergeCell ref="N1063:N1064"/>
    <mergeCell ref="O1063:P1064"/>
    <mergeCell ref="B1065:C1065"/>
    <mergeCell ref="D1065:E1065"/>
    <mergeCell ref="M1065:N1065"/>
    <mergeCell ref="O1065:P1065"/>
    <mergeCell ref="B1066:C1066"/>
    <mergeCell ref="D1066:E1066"/>
    <mergeCell ref="M1066:N1066"/>
    <mergeCell ref="O1066:P1066"/>
    <mergeCell ref="B1067:B1068"/>
    <mergeCell ref="C1067:D1067"/>
    <mergeCell ref="M1067:M1068"/>
    <mergeCell ref="N1067:O1067"/>
    <mergeCell ref="C1068:D1068"/>
    <mergeCell ref="N1068:O1068"/>
    <mergeCell ref="B1057:B1060"/>
    <mergeCell ref="C1057:C1058"/>
    <mergeCell ref="D1057:E1058"/>
    <mergeCell ref="F1057:L1068"/>
    <mergeCell ref="M1057:M1060"/>
    <mergeCell ref="N1057:N1058"/>
    <mergeCell ref="O1057:P1058"/>
    <mergeCell ref="M1049:N1049"/>
    <mergeCell ref="O1049:P1049"/>
    <mergeCell ref="F1040:L1051"/>
    <mergeCell ref="M1040:M1043"/>
    <mergeCell ref="N1040:N1041"/>
    <mergeCell ref="O1040:P1041"/>
    <mergeCell ref="B1055:D1055"/>
    <mergeCell ref="E1055:G1055"/>
    <mergeCell ref="H1055:I1055"/>
    <mergeCell ref="J1055:L1055"/>
    <mergeCell ref="M1055:O1055"/>
    <mergeCell ref="P1055:R1055"/>
    <mergeCell ref="S1055:T1055"/>
    <mergeCell ref="U1055:W1055"/>
    <mergeCell ref="B1056:C1056"/>
    <mergeCell ref="D1056:L1056"/>
    <mergeCell ref="M1056:N1056"/>
    <mergeCell ref="O1056:W1056"/>
    <mergeCell ref="B1052:D1052"/>
    <mergeCell ref="E1052:L1052"/>
    <mergeCell ref="M1052:O1052"/>
    <mergeCell ref="P1052:W1052"/>
    <mergeCell ref="B1053:D1053"/>
    <mergeCell ref="E1053:L1053"/>
    <mergeCell ref="M1053:O1053"/>
    <mergeCell ref="P1053:W1053"/>
    <mergeCell ref="B1054:D1054"/>
    <mergeCell ref="E1054:L1054"/>
    <mergeCell ref="M1054:O1054"/>
    <mergeCell ref="P1054:W1054"/>
    <mergeCell ref="Q1040:W1051"/>
    <mergeCell ref="C1042:C1043"/>
    <mergeCell ref="D1042:E1043"/>
    <mergeCell ref="N1042:N1043"/>
    <mergeCell ref="B1027:D1027"/>
    <mergeCell ref="E1027:G1027"/>
    <mergeCell ref="H1027:I1027"/>
    <mergeCell ref="J1027:L1027"/>
    <mergeCell ref="M1027:O1027"/>
    <mergeCell ref="P1027:R1027"/>
    <mergeCell ref="S1027:T1027"/>
    <mergeCell ref="U1027:W1027"/>
    <mergeCell ref="B1028:C1028"/>
    <mergeCell ref="D1028:L1028"/>
    <mergeCell ref="M1028:N1028"/>
    <mergeCell ref="O1028:W1028"/>
    <mergeCell ref="B1024:D1024"/>
    <mergeCell ref="E1024:L1024"/>
    <mergeCell ref="M1024:O1024"/>
    <mergeCell ref="P1024:W1024"/>
    <mergeCell ref="B1025:D1025"/>
    <mergeCell ref="E1025:L1025"/>
    <mergeCell ref="M1025:O1025"/>
    <mergeCell ref="P1025:W1025"/>
    <mergeCell ref="B1026:D1026"/>
    <mergeCell ref="E1026:L1026"/>
    <mergeCell ref="M1026:O1026"/>
    <mergeCell ref="P1026:W1026"/>
    <mergeCell ref="B1050:B1051"/>
    <mergeCell ref="C1050:D1050"/>
    <mergeCell ref="M1050:M1051"/>
    <mergeCell ref="N1050:O1050"/>
    <mergeCell ref="C1051:D1051"/>
    <mergeCell ref="N1051:O1051"/>
    <mergeCell ref="B1040:B1043"/>
    <mergeCell ref="C1040:C1041"/>
    <mergeCell ref="D1040:E1041"/>
    <mergeCell ref="C1029:L1030"/>
    <mergeCell ref="B1037:W1037"/>
    <mergeCell ref="D1038:G1038"/>
    <mergeCell ref="H1038:I1038"/>
    <mergeCell ref="J1038:L1038"/>
    <mergeCell ref="M1038:O1038"/>
    <mergeCell ref="P1038:R1038"/>
    <mergeCell ref="S1038:T1039"/>
    <mergeCell ref="U1038:W1039"/>
    <mergeCell ref="D1039:G1039"/>
    <mergeCell ref="H1039:I1039"/>
    <mergeCell ref="J1039:L1039"/>
    <mergeCell ref="M1039:O1039"/>
    <mergeCell ref="P1039:R1039"/>
    <mergeCell ref="O1042:P1043"/>
    <mergeCell ref="B1044:B1047"/>
    <mergeCell ref="C1044:C1045"/>
    <mergeCell ref="D1044:E1045"/>
    <mergeCell ref="M1044:M1047"/>
    <mergeCell ref="N1044:N1045"/>
    <mergeCell ref="O1044:P1045"/>
    <mergeCell ref="C1046:C1047"/>
    <mergeCell ref="D1046:E1047"/>
    <mergeCell ref="N1046:N1047"/>
    <mergeCell ref="O1046:P1047"/>
    <mergeCell ref="B1048:C1048"/>
    <mergeCell ref="D1048:E1048"/>
    <mergeCell ref="M1048:N1048"/>
    <mergeCell ref="O1048:P1048"/>
    <mergeCell ref="B1049:C1049"/>
    <mergeCell ref="D1049:E1049"/>
    <mergeCell ref="Q1012:W1023"/>
    <mergeCell ref="C1014:C1015"/>
    <mergeCell ref="D1014:E1015"/>
    <mergeCell ref="N1014:N1015"/>
    <mergeCell ref="O1014:P1015"/>
    <mergeCell ref="B1016:B1019"/>
    <mergeCell ref="C1016:C1017"/>
    <mergeCell ref="D1016:E1017"/>
    <mergeCell ref="M1016:M1019"/>
    <mergeCell ref="N1016:N1017"/>
    <mergeCell ref="O1016:P1017"/>
    <mergeCell ref="C1018:C1019"/>
    <mergeCell ref="D1018:E1019"/>
    <mergeCell ref="N1018:N1019"/>
    <mergeCell ref="O1018:P1019"/>
    <mergeCell ref="B1020:C1020"/>
    <mergeCell ref="D1020:E1020"/>
    <mergeCell ref="M1020:N1020"/>
    <mergeCell ref="O1020:P1020"/>
    <mergeCell ref="B1021:C1021"/>
    <mergeCell ref="D1021:E1021"/>
    <mergeCell ref="M1021:N1021"/>
    <mergeCell ref="O1021:P1021"/>
    <mergeCell ref="B1022:B1023"/>
    <mergeCell ref="C1022:D1022"/>
    <mergeCell ref="M1022:M1023"/>
    <mergeCell ref="N1022:O1022"/>
    <mergeCell ref="C1023:D1023"/>
    <mergeCell ref="N1023:O1023"/>
    <mergeCell ref="B1012:B1015"/>
    <mergeCell ref="C1012:C1013"/>
    <mergeCell ref="D1012:E1013"/>
    <mergeCell ref="F1012:L1023"/>
    <mergeCell ref="M1012:M1015"/>
    <mergeCell ref="N1012:N1013"/>
    <mergeCell ref="O1012:P1013"/>
    <mergeCell ref="M1004:N1004"/>
    <mergeCell ref="O1004:P1004"/>
    <mergeCell ref="F995:L1006"/>
    <mergeCell ref="M995:M998"/>
    <mergeCell ref="N995:N996"/>
    <mergeCell ref="O995:P996"/>
    <mergeCell ref="B1010:D1010"/>
    <mergeCell ref="E1010:G1010"/>
    <mergeCell ref="H1010:I1010"/>
    <mergeCell ref="J1010:L1010"/>
    <mergeCell ref="M1010:O1010"/>
    <mergeCell ref="P1010:R1010"/>
    <mergeCell ref="S1010:T1010"/>
    <mergeCell ref="U1010:W1010"/>
    <mergeCell ref="B1011:C1011"/>
    <mergeCell ref="D1011:L1011"/>
    <mergeCell ref="M1011:N1011"/>
    <mergeCell ref="O1011:W1011"/>
    <mergeCell ref="B1007:D1007"/>
    <mergeCell ref="E1007:L1007"/>
    <mergeCell ref="M1007:O1007"/>
    <mergeCell ref="P1007:W1007"/>
    <mergeCell ref="B1008:D1008"/>
    <mergeCell ref="E1008:L1008"/>
    <mergeCell ref="M1008:O1008"/>
    <mergeCell ref="P1008:W1008"/>
    <mergeCell ref="B1009:D1009"/>
    <mergeCell ref="E1009:L1009"/>
    <mergeCell ref="M1009:O1009"/>
    <mergeCell ref="P1009:W1009"/>
    <mergeCell ref="Q995:W1006"/>
    <mergeCell ref="C997:C998"/>
    <mergeCell ref="D997:E998"/>
    <mergeCell ref="N997:N998"/>
    <mergeCell ref="B982:D982"/>
    <mergeCell ref="E982:G982"/>
    <mergeCell ref="H982:I982"/>
    <mergeCell ref="J982:L982"/>
    <mergeCell ref="M982:O982"/>
    <mergeCell ref="P982:R982"/>
    <mergeCell ref="S982:T982"/>
    <mergeCell ref="U982:W982"/>
    <mergeCell ref="B983:C983"/>
    <mergeCell ref="D983:L983"/>
    <mergeCell ref="M983:N983"/>
    <mergeCell ref="O983:W983"/>
    <mergeCell ref="B979:D979"/>
    <mergeCell ref="E979:L979"/>
    <mergeCell ref="M979:O979"/>
    <mergeCell ref="P979:W979"/>
    <mergeCell ref="B980:D980"/>
    <mergeCell ref="E980:L980"/>
    <mergeCell ref="M980:O980"/>
    <mergeCell ref="P980:W980"/>
    <mergeCell ref="B981:D981"/>
    <mergeCell ref="E981:L981"/>
    <mergeCell ref="M981:O981"/>
    <mergeCell ref="P981:W981"/>
    <mergeCell ref="B1005:B1006"/>
    <mergeCell ref="C1005:D1005"/>
    <mergeCell ref="M1005:M1006"/>
    <mergeCell ref="N1005:O1005"/>
    <mergeCell ref="C1006:D1006"/>
    <mergeCell ref="N1006:O1006"/>
    <mergeCell ref="B995:B998"/>
    <mergeCell ref="C995:C996"/>
    <mergeCell ref="D995:E996"/>
    <mergeCell ref="C984:L985"/>
    <mergeCell ref="B992:W992"/>
    <mergeCell ref="D993:G993"/>
    <mergeCell ref="H993:I993"/>
    <mergeCell ref="J993:L993"/>
    <mergeCell ref="M993:O993"/>
    <mergeCell ref="P993:R993"/>
    <mergeCell ref="S993:T994"/>
    <mergeCell ref="U993:W994"/>
    <mergeCell ref="D994:G994"/>
    <mergeCell ref="H994:I994"/>
    <mergeCell ref="J994:L994"/>
    <mergeCell ref="M994:O994"/>
    <mergeCell ref="P994:R994"/>
    <mergeCell ref="O997:P998"/>
    <mergeCell ref="B999:B1002"/>
    <mergeCell ref="C999:C1000"/>
    <mergeCell ref="D999:E1000"/>
    <mergeCell ref="M999:M1002"/>
    <mergeCell ref="N999:N1000"/>
    <mergeCell ref="O999:P1000"/>
    <mergeCell ref="C1001:C1002"/>
    <mergeCell ref="D1001:E1002"/>
    <mergeCell ref="N1001:N1002"/>
    <mergeCell ref="O1001:P1002"/>
    <mergeCell ref="B1003:C1003"/>
    <mergeCell ref="D1003:E1003"/>
    <mergeCell ref="M1003:N1003"/>
    <mergeCell ref="O1003:P1003"/>
    <mergeCell ref="B1004:C1004"/>
    <mergeCell ref="D1004:E1004"/>
    <mergeCell ref="Q967:W978"/>
    <mergeCell ref="C969:C970"/>
    <mergeCell ref="D969:E970"/>
    <mergeCell ref="N969:N970"/>
    <mergeCell ref="O969:P970"/>
    <mergeCell ref="B971:B974"/>
    <mergeCell ref="C971:C972"/>
    <mergeCell ref="D971:E972"/>
    <mergeCell ref="M971:M974"/>
    <mergeCell ref="N971:N972"/>
    <mergeCell ref="O971:P972"/>
    <mergeCell ref="C973:C974"/>
    <mergeCell ref="D973:E974"/>
    <mergeCell ref="N973:N974"/>
    <mergeCell ref="O973:P974"/>
    <mergeCell ref="B975:C975"/>
    <mergeCell ref="D975:E975"/>
    <mergeCell ref="M975:N975"/>
    <mergeCell ref="O975:P975"/>
    <mergeCell ref="B976:C976"/>
    <mergeCell ref="D976:E976"/>
    <mergeCell ref="M976:N976"/>
    <mergeCell ref="O976:P976"/>
    <mergeCell ref="B977:B978"/>
    <mergeCell ref="C977:D977"/>
    <mergeCell ref="M977:M978"/>
    <mergeCell ref="N977:O977"/>
    <mergeCell ref="C978:D978"/>
    <mergeCell ref="N978:O978"/>
    <mergeCell ref="B967:B970"/>
    <mergeCell ref="C967:C968"/>
    <mergeCell ref="D967:E968"/>
    <mergeCell ref="F967:L978"/>
    <mergeCell ref="M967:M970"/>
    <mergeCell ref="N967:N968"/>
    <mergeCell ref="O967:P968"/>
    <mergeCell ref="M959:N959"/>
    <mergeCell ref="O959:P959"/>
    <mergeCell ref="F950:L961"/>
    <mergeCell ref="M950:M953"/>
    <mergeCell ref="N950:N951"/>
    <mergeCell ref="O950:P951"/>
    <mergeCell ref="B965:D965"/>
    <mergeCell ref="E965:G965"/>
    <mergeCell ref="H965:I965"/>
    <mergeCell ref="J965:L965"/>
    <mergeCell ref="M965:O965"/>
    <mergeCell ref="P965:R965"/>
    <mergeCell ref="S965:T965"/>
    <mergeCell ref="U965:W965"/>
    <mergeCell ref="B966:C966"/>
    <mergeCell ref="D966:L966"/>
    <mergeCell ref="M966:N966"/>
    <mergeCell ref="O966:W966"/>
    <mergeCell ref="B962:D962"/>
    <mergeCell ref="E962:L962"/>
    <mergeCell ref="M962:O962"/>
    <mergeCell ref="P962:W962"/>
    <mergeCell ref="B963:D963"/>
    <mergeCell ref="E963:L963"/>
    <mergeCell ref="M963:O963"/>
    <mergeCell ref="P963:W963"/>
    <mergeCell ref="B964:D964"/>
    <mergeCell ref="E964:L964"/>
    <mergeCell ref="M964:O964"/>
    <mergeCell ref="P964:W964"/>
    <mergeCell ref="Q950:W961"/>
    <mergeCell ref="C952:C953"/>
    <mergeCell ref="D952:E953"/>
    <mergeCell ref="N952:N953"/>
    <mergeCell ref="B937:D937"/>
    <mergeCell ref="E937:G937"/>
    <mergeCell ref="H937:I937"/>
    <mergeCell ref="J937:L937"/>
    <mergeCell ref="M937:O937"/>
    <mergeCell ref="P937:R937"/>
    <mergeCell ref="S937:T937"/>
    <mergeCell ref="U937:W937"/>
    <mergeCell ref="B938:C938"/>
    <mergeCell ref="D938:L938"/>
    <mergeCell ref="M938:N938"/>
    <mergeCell ref="O938:W938"/>
    <mergeCell ref="B934:D934"/>
    <mergeCell ref="E934:L934"/>
    <mergeCell ref="M934:O934"/>
    <mergeCell ref="P934:W934"/>
    <mergeCell ref="B935:D935"/>
    <mergeCell ref="E935:L935"/>
    <mergeCell ref="M935:O935"/>
    <mergeCell ref="P935:W935"/>
    <mergeCell ref="B936:D936"/>
    <mergeCell ref="E936:L936"/>
    <mergeCell ref="M936:O936"/>
    <mergeCell ref="P936:W936"/>
    <mergeCell ref="B960:B961"/>
    <mergeCell ref="C960:D960"/>
    <mergeCell ref="M960:M961"/>
    <mergeCell ref="N960:O960"/>
    <mergeCell ref="C961:D961"/>
    <mergeCell ref="N961:O961"/>
    <mergeCell ref="B950:B953"/>
    <mergeCell ref="C950:C951"/>
    <mergeCell ref="D950:E951"/>
    <mergeCell ref="C939:L940"/>
    <mergeCell ref="B947:W947"/>
    <mergeCell ref="D948:G948"/>
    <mergeCell ref="H948:I948"/>
    <mergeCell ref="J948:L948"/>
    <mergeCell ref="M948:O948"/>
    <mergeCell ref="P948:R948"/>
    <mergeCell ref="S948:T949"/>
    <mergeCell ref="U948:W949"/>
    <mergeCell ref="D949:G949"/>
    <mergeCell ref="H949:I949"/>
    <mergeCell ref="J949:L949"/>
    <mergeCell ref="M949:O949"/>
    <mergeCell ref="P949:R949"/>
    <mergeCell ref="O952:P953"/>
    <mergeCell ref="B954:B957"/>
    <mergeCell ref="C954:C955"/>
    <mergeCell ref="D954:E955"/>
    <mergeCell ref="M954:M957"/>
    <mergeCell ref="N954:N955"/>
    <mergeCell ref="O954:P955"/>
    <mergeCell ref="C956:C957"/>
    <mergeCell ref="D956:E957"/>
    <mergeCell ref="N956:N957"/>
    <mergeCell ref="O956:P957"/>
    <mergeCell ref="B958:C958"/>
    <mergeCell ref="D958:E958"/>
    <mergeCell ref="M958:N958"/>
    <mergeCell ref="O958:P958"/>
    <mergeCell ref="B959:C959"/>
    <mergeCell ref="D959:E959"/>
    <mergeCell ref="Q922:W933"/>
    <mergeCell ref="C924:C925"/>
    <mergeCell ref="D924:E925"/>
    <mergeCell ref="N924:N925"/>
    <mergeCell ref="O924:P925"/>
    <mergeCell ref="B926:B929"/>
    <mergeCell ref="C926:C927"/>
    <mergeCell ref="D926:E927"/>
    <mergeCell ref="M926:M929"/>
    <mergeCell ref="N926:N927"/>
    <mergeCell ref="O926:P927"/>
    <mergeCell ref="C928:C929"/>
    <mergeCell ref="D928:E929"/>
    <mergeCell ref="N928:N929"/>
    <mergeCell ref="O928:P929"/>
    <mergeCell ref="B930:C930"/>
    <mergeCell ref="D930:E930"/>
    <mergeCell ref="M930:N930"/>
    <mergeCell ref="O930:P930"/>
    <mergeCell ref="B931:C931"/>
    <mergeCell ref="D931:E931"/>
    <mergeCell ref="M931:N931"/>
    <mergeCell ref="O931:P931"/>
    <mergeCell ref="B932:B933"/>
    <mergeCell ref="C932:D932"/>
    <mergeCell ref="M932:M933"/>
    <mergeCell ref="N932:O932"/>
    <mergeCell ref="C933:D933"/>
    <mergeCell ref="N933:O933"/>
    <mergeCell ref="B922:B925"/>
    <mergeCell ref="C922:C923"/>
    <mergeCell ref="D922:E923"/>
    <mergeCell ref="F922:L933"/>
    <mergeCell ref="M922:M925"/>
    <mergeCell ref="N922:N923"/>
    <mergeCell ref="O922:P923"/>
    <mergeCell ref="M914:N914"/>
    <mergeCell ref="O914:P914"/>
    <mergeCell ref="F905:L916"/>
    <mergeCell ref="M905:M908"/>
    <mergeCell ref="N905:N906"/>
    <mergeCell ref="O905:P906"/>
    <mergeCell ref="B920:D920"/>
    <mergeCell ref="E920:G920"/>
    <mergeCell ref="H920:I920"/>
    <mergeCell ref="J920:L920"/>
    <mergeCell ref="M920:O920"/>
    <mergeCell ref="P920:R920"/>
    <mergeCell ref="S920:T920"/>
    <mergeCell ref="U920:W920"/>
    <mergeCell ref="B921:C921"/>
    <mergeCell ref="D921:L921"/>
    <mergeCell ref="M921:N921"/>
    <mergeCell ref="O921:W921"/>
    <mergeCell ref="B917:D917"/>
    <mergeCell ref="E917:L917"/>
    <mergeCell ref="M917:O917"/>
    <mergeCell ref="P917:W917"/>
    <mergeCell ref="B918:D918"/>
    <mergeCell ref="E918:L918"/>
    <mergeCell ref="M918:O918"/>
    <mergeCell ref="P918:W918"/>
    <mergeCell ref="B919:D919"/>
    <mergeCell ref="E919:L919"/>
    <mergeCell ref="M919:O919"/>
    <mergeCell ref="P919:W919"/>
    <mergeCell ref="Q905:W916"/>
    <mergeCell ref="C907:C908"/>
    <mergeCell ref="D907:E908"/>
    <mergeCell ref="N907:N908"/>
    <mergeCell ref="B892:D892"/>
    <mergeCell ref="E892:G892"/>
    <mergeCell ref="H892:I892"/>
    <mergeCell ref="J892:L892"/>
    <mergeCell ref="M892:O892"/>
    <mergeCell ref="P892:R892"/>
    <mergeCell ref="S892:T892"/>
    <mergeCell ref="U892:W892"/>
    <mergeCell ref="B893:C893"/>
    <mergeCell ref="D893:L893"/>
    <mergeCell ref="M893:N893"/>
    <mergeCell ref="O893:W893"/>
    <mergeCell ref="B889:D889"/>
    <mergeCell ref="E889:L889"/>
    <mergeCell ref="M889:O889"/>
    <mergeCell ref="P889:W889"/>
    <mergeCell ref="B890:D890"/>
    <mergeCell ref="E890:L890"/>
    <mergeCell ref="M890:O890"/>
    <mergeCell ref="P890:W890"/>
    <mergeCell ref="B891:D891"/>
    <mergeCell ref="E891:L891"/>
    <mergeCell ref="M891:O891"/>
    <mergeCell ref="P891:W891"/>
    <mergeCell ref="B915:B916"/>
    <mergeCell ref="C915:D915"/>
    <mergeCell ref="M915:M916"/>
    <mergeCell ref="N915:O915"/>
    <mergeCell ref="C916:D916"/>
    <mergeCell ref="N916:O916"/>
    <mergeCell ref="B905:B908"/>
    <mergeCell ref="C905:C906"/>
    <mergeCell ref="D905:E906"/>
    <mergeCell ref="C894:L895"/>
    <mergeCell ref="B902:W902"/>
    <mergeCell ref="D903:G903"/>
    <mergeCell ref="H903:I903"/>
    <mergeCell ref="J903:L903"/>
    <mergeCell ref="M903:O903"/>
    <mergeCell ref="P903:R903"/>
    <mergeCell ref="S903:T904"/>
    <mergeCell ref="U903:W904"/>
    <mergeCell ref="D904:G904"/>
    <mergeCell ref="H904:I904"/>
    <mergeCell ref="J904:L904"/>
    <mergeCell ref="M904:O904"/>
    <mergeCell ref="P904:R904"/>
    <mergeCell ref="O907:P908"/>
    <mergeCell ref="B909:B912"/>
    <mergeCell ref="C909:C910"/>
    <mergeCell ref="D909:E910"/>
    <mergeCell ref="M909:M912"/>
    <mergeCell ref="N909:N910"/>
    <mergeCell ref="O909:P910"/>
    <mergeCell ref="C911:C912"/>
    <mergeCell ref="D911:E912"/>
    <mergeCell ref="N911:N912"/>
    <mergeCell ref="O911:P912"/>
    <mergeCell ref="B913:C913"/>
    <mergeCell ref="D913:E913"/>
    <mergeCell ref="M913:N913"/>
    <mergeCell ref="O913:P913"/>
    <mergeCell ref="B914:C914"/>
    <mergeCell ref="D914:E914"/>
    <mergeCell ref="Q877:W888"/>
    <mergeCell ref="C879:C880"/>
    <mergeCell ref="D879:E880"/>
    <mergeCell ref="N879:N880"/>
    <mergeCell ref="O879:P880"/>
    <mergeCell ref="B881:B884"/>
    <mergeCell ref="C881:C882"/>
    <mergeCell ref="D881:E882"/>
    <mergeCell ref="M881:M884"/>
    <mergeCell ref="N881:N882"/>
    <mergeCell ref="O881:P882"/>
    <mergeCell ref="C883:C884"/>
    <mergeCell ref="D883:E884"/>
    <mergeCell ref="N883:N884"/>
    <mergeCell ref="O883:P884"/>
    <mergeCell ref="B885:C885"/>
    <mergeCell ref="D885:E885"/>
    <mergeCell ref="M885:N885"/>
    <mergeCell ref="O885:P885"/>
    <mergeCell ref="B886:C886"/>
    <mergeCell ref="D886:E886"/>
    <mergeCell ref="M886:N886"/>
    <mergeCell ref="O886:P886"/>
    <mergeCell ref="B887:B888"/>
    <mergeCell ref="C887:D887"/>
    <mergeCell ref="M887:M888"/>
    <mergeCell ref="N887:O887"/>
    <mergeCell ref="C888:D888"/>
    <mergeCell ref="N888:O888"/>
    <mergeCell ref="B877:B880"/>
    <mergeCell ref="C877:C878"/>
    <mergeCell ref="D877:E878"/>
    <mergeCell ref="F877:L888"/>
    <mergeCell ref="M877:M880"/>
    <mergeCell ref="N877:N878"/>
    <mergeCell ref="O877:P878"/>
    <mergeCell ref="M869:N869"/>
    <mergeCell ref="O869:P869"/>
    <mergeCell ref="F860:L871"/>
    <mergeCell ref="M860:M863"/>
    <mergeCell ref="N860:N861"/>
    <mergeCell ref="O860:P861"/>
    <mergeCell ref="B875:D875"/>
    <mergeCell ref="E875:G875"/>
    <mergeCell ref="H875:I875"/>
    <mergeCell ref="J875:L875"/>
    <mergeCell ref="M875:O875"/>
    <mergeCell ref="P875:R875"/>
    <mergeCell ref="S875:T875"/>
    <mergeCell ref="U875:W875"/>
    <mergeCell ref="B876:C876"/>
    <mergeCell ref="D876:L876"/>
    <mergeCell ref="M876:N876"/>
    <mergeCell ref="O876:W876"/>
    <mergeCell ref="B872:D872"/>
    <mergeCell ref="E872:L872"/>
    <mergeCell ref="M872:O872"/>
    <mergeCell ref="P872:W872"/>
    <mergeCell ref="B873:D873"/>
    <mergeCell ref="E873:L873"/>
    <mergeCell ref="M873:O873"/>
    <mergeCell ref="P873:W873"/>
    <mergeCell ref="B874:D874"/>
    <mergeCell ref="E874:L874"/>
    <mergeCell ref="M874:O874"/>
    <mergeCell ref="P874:W874"/>
    <mergeCell ref="Q860:W871"/>
    <mergeCell ref="C862:C863"/>
    <mergeCell ref="D862:E863"/>
    <mergeCell ref="N862:N863"/>
    <mergeCell ref="B847:D847"/>
    <mergeCell ref="E847:G847"/>
    <mergeCell ref="H847:I847"/>
    <mergeCell ref="J847:L847"/>
    <mergeCell ref="M847:O847"/>
    <mergeCell ref="P847:R847"/>
    <mergeCell ref="S847:T847"/>
    <mergeCell ref="U847:W847"/>
    <mergeCell ref="B848:C848"/>
    <mergeCell ref="D848:L848"/>
    <mergeCell ref="M848:N848"/>
    <mergeCell ref="O848:W848"/>
    <mergeCell ref="B844:D844"/>
    <mergeCell ref="E844:L844"/>
    <mergeCell ref="M844:O844"/>
    <mergeCell ref="P844:W844"/>
    <mergeCell ref="B845:D845"/>
    <mergeCell ref="E845:L845"/>
    <mergeCell ref="M845:O845"/>
    <mergeCell ref="P845:W845"/>
    <mergeCell ref="B846:D846"/>
    <mergeCell ref="E846:L846"/>
    <mergeCell ref="M846:O846"/>
    <mergeCell ref="P846:W846"/>
    <mergeCell ref="B870:B871"/>
    <mergeCell ref="C870:D870"/>
    <mergeCell ref="M870:M871"/>
    <mergeCell ref="N870:O870"/>
    <mergeCell ref="C871:D871"/>
    <mergeCell ref="N871:O871"/>
    <mergeCell ref="B860:B863"/>
    <mergeCell ref="C860:C861"/>
    <mergeCell ref="D860:E861"/>
    <mergeCell ref="C849:L850"/>
    <mergeCell ref="B857:W857"/>
    <mergeCell ref="D858:G858"/>
    <mergeCell ref="H858:I858"/>
    <mergeCell ref="J858:L858"/>
    <mergeCell ref="M858:O858"/>
    <mergeCell ref="P858:R858"/>
    <mergeCell ref="S858:T859"/>
    <mergeCell ref="U858:W859"/>
    <mergeCell ref="D859:G859"/>
    <mergeCell ref="H859:I859"/>
    <mergeCell ref="J859:L859"/>
    <mergeCell ref="M859:O859"/>
    <mergeCell ref="P859:R859"/>
    <mergeCell ref="O862:P863"/>
    <mergeCell ref="B864:B867"/>
    <mergeCell ref="C864:C865"/>
    <mergeCell ref="D864:E865"/>
    <mergeCell ref="M864:M867"/>
    <mergeCell ref="N864:N865"/>
    <mergeCell ref="O864:P865"/>
    <mergeCell ref="C866:C867"/>
    <mergeCell ref="D866:E867"/>
    <mergeCell ref="N866:N867"/>
    <mergeCell ref="O866:P867"/>
    <mergeCell ref="B868:C868"/>
    <mergeCell ref="D868:E868"/>
    <mergeCell ref="M868:N868"/>
    <mergeCell ref="O868:P868"/>
    <mergeCell ref="B869:C869"/>
    <mergeCell ref="D869:E869"/>
    <mergeCell ref="Q832:W843"/>
    <mergeCell ref="C834:C835"/>
    <mergeCell ref="D834:E835"/>
    <mergeCell ref="N834:N835"/>
    <mergeCell ref="O834:P835"/>
    <mergeCell ref="B836:B839"/>
    <mergeCell ref="C836:C837"/>
    <mergeCell ref="D836:E837"/>
    <mergeCell ref="M836:M839"/>
    <mergeCell ref="N836:N837"/>
    <mergeCell ref="O836:P837"/>
    <mergeCell ref="C838:C839"/>
    <mergeCell ref="D838:E839"/>
    <mergeCell ref="N838:N839"/>
    <mergeCell ref="O838:P839"/>
    <mergeCell ref="B840:C840"/>
    <mergeCell ref="D840:E840"/>
    <mergeCell ref="M840:N840"/>
    <mergeCell ref="O840:P840"/>
    <mergeCell ref="B841:C841"/>
    <mergeCell ref="D841:E841"/>
    <mergeCell ref="M841:N841"/>
    <mergeCell ref="O841:P841"/>
    <mergeCell ref="B842:B843"/>
    <mergeCell ref="C842:D842"/>
    <mergeCell ref="M842:M843"/>
    <mergeCell ref="N842:O842"/>
    <mergeCell ref="C843:D843"/>
    <mergeCell ref="N843:O843"/>
    <mergeCell ref="B832:B835"/>
    <mergeCell ref="C832:C833"/>
    <mergeCell ref="D832:E833"/>
    <mergeCell ref="F832:L843"/>
    <mergeCell ref="M832:M835"/>
    <mergeCell ref="N832:N833"/>
    <mergeCell ref="O832:P833"/>
    <mergeCell ref="M824:N824"/>
    <mergeCell ref="O824:P824"/>
    <mergeCell ref="F815:L826"/>
    <mergeCell ref="M815:M818"/>
    <mergeCell ref="N815:N816"/>
    <mergeCell ref="O815:P816"/>
    <mergeCell ref="B830:D830"/>
    <mergeCell ref="E830:G830"/>
    <mergeCell ref="H830:I830"/>
    <mergeCell ref="J830:L830"/>
    <mergeCell ref="M830:O830"/>
    <mergeCell ref="P830:R830"/>
    <mergeCell ref="S830:T830"/>
    <mergeCell ref="U830:W830"/>
    <mergeCell ref="B831:C831"/>
    <mergeCell ref="D831:L831"/>
    <mergeCell ref="M831:N831"/>
    <mergeCell ref="O831:W831"/>
    <mergeCell ref="B827:D827"/>
    <mergeCell ref="E827:L827"/>
    <mergeCell ref="M827:O827"/>
    <mergeCell ref="P827:W827"/>
    <mergeCell ref="B828:D828"/>
    <mergeCell ref="E828:L828"/>
    <mergeCell ref="M828:O828"/>
    <mergeCell ref="P828:W828"/>
    <mergeCell ref="B829:D829"/>
    <mergeCell ref="E829:L829"/>
    <mergeCell ref="M829:O829"/>
    <mergeCell ref="P829:W829"/>
    <mergeCell ref="Q815:W826"/>
    <mergeCell ref="C817:C818"/>
    <mergeCell ref="D817:E818"/>
    <mergeCell ref="N817:N818"/>
    <mergeCell ref="B802:D802"/>
    <mergeCell ref="E802:G802"/>
    <mergeCell ref="H802:I802"/>
    <mergeCell ref="J802:L802"/>
    <mergeCell ref="M802:O802"/>
    <mergeCell ref="P802:R802"/>
    <mergeCell ref="S802:T802"/>
    <mergeCell ref="U802:W802"/>
    <mergeCell ref="B803:C803"/>
    <mergeCell ref="D803:L803"/>
    <mergeCell ref="M803:N803"/>
    <mergeCell ref="O803:W803"/>
    <mergeCell ref="B799:D799"/>
    <mergeCell ref="E799:L799"/>
    <mergeCell ref="M799:O799"/>
    <mergeCell ref="P799:W799"/>
    <mergeCell ref="B800:D800"/>
    <mergeCell ref="E800:L800"/>
    <mergeCell ref="M800:O800"/>
    <mergeCell ref="P800:W800"/>
    <mergeCell ref="B801:D801"/>
    <mergeCell ref="E801:L801"/>
    <mergeCell ref="M801:O801"/>
    <mergeCell ref="P801:W801"/>
    <mergeCell ref="B825:B826"/>
    <mergeCell ref="C825:D825"/>
    <mergeCell ref="M825:M826"/>
    <mergeCell ref="N825:O825"/>
    <mergeCell ref="C826:D826"/>
    <mergeCell ref="N826:O826"/>
    <mergeCell ref="B815:B818"/>
    <mergeCell ref="C815:C816"/>
    <mergeCell ref="D815:E816"/>
    <mergeCell ref="C804:L805"/>
    <mergeCell ref="B812:W812"/>
    <mergeCell ref="D813:G813"/>
    <mergeCell ref="H813:I813"/>
    <mergeCell ref="J813:L813"/>
    <mergeCell ref="M813:O813"/>
    <mergeCell ref="P813:R813"/>
    <mergeCell ref="S813:T814"/>
    <mergeCell ref="U813:W814"/>
    <mergeCell ref="D814:G814"/>
    <mergeCell ref="H814:I814"/>
    <mergeCell ref="J814:L814"/>
    <mergeCell ref="M814:O814"/>
    <mergeCell ref="P814:R814"/>
    <mergeCell ref="O817:P818"/>
    <mergeCell ref="B819:B822"/>
    <mergeCell ref="C819:C820"/>
    <mergeCell ref="D819:E820"/>
    <mergeCell ref="M819:M822"/>
    <mergeCell ref="N819:N820"/>
    <mergeCell ref="O819:P820"/>
    <mergeCell ref="C821:C822"/>
    <mergeCell ref="D821:E822"/>
    <mergeCell ref="N821:N822"/>
    <mergeCell ref="O821:P822"/>
    <mergeCell ref="B823:C823"/>
    <mergeCell ref="D823:E823"/>
    <mergeCell ref="M823:N823"/>
    <mergeCell ref="O823:P823"/>
    <mergeCell ref="B824:C824"/>
    <mergeCell ref="D824:E824"/>
    <mergeCell ref="Q787:W798"/>
    <mergeCell ref="C789:C790"/>
    <mergeCell ref="D789:E790"/>
    <mergeCell ref="N789:N790"/>
    <mergeCell ref="O789:P790"/>
    <mergeCell ref="B791:B794"/>
    <mergeCell ref="C791:C792"/>
    <mergeCell ref="D791:E792"/>
    <mergeCell ref="M791:M794"/>
    <mergeCell ref="N791:N792"/>
    <mergeCell ref="O791:P792"/>
    <mergeCell ref="C793:C794"/>
    <mergeCell ref="D793:E794"/>
    <mergeCell ref="N793:N794"/>
    <mergeCell ref="O793:P794"/>
    <mergeCell ref="B795:C795"/>
    <mergeCell ref="D795:E795"/>
    <mergeCell ref="M795:N795"/>
    <mergeCell ref="O795:P795"/>
    <mergeCell ref="B796:C796"/>
    <mergeCell ref="D796:E796"/>
    <mergeCell ref="M796:N796"/>
    <mergeCell ref="O796:P796"/>
    <mergeCell ref="B797:B798"/>
    <mergeCell ref="C797:D797"/>
    <mergeCell ref="M797:M798"/>
    <mergeCell ref="N797:O797"/>
    <mergeCell ref="C798:D798"/>
    <mergeCell ref="N798:O798"/>
    <mergeCell ref="B787:B790"/>
    <mergeCell ref="C787:C788"/>
    <mergeCell ref="D787:E788"/>
    <mergeCell ref="F787:L798"/>
    <mergeCell ref="M787:M790"/>
    <mergeCell ref="N787:N788"/>
    <mergeCell ref="O787:P788"/>
    <mergeCell ref="M779:N779"/>
    <mergeCell ref="O779:P779"/>
    <mergeCell ref="F770:L781"/>
    <mergeCell ref="M770:M773"/>
    <mergeCell ref="N770:N771"/>
    <mergeCell ref="O770:P771"/>
    <mergeCell ref="B785:D785"/>
    <mergeCell ref="E785:G785"/>
    <mergeCell ref="H785:I785"/>
    <mergeCell ref="J785:L785"/>
    <mergeCell ref="M785:O785"/>
    <mergeCell ref="P785:R785"/>
    <mergeCell ref="S785:T785"/>
    <mergeCell ref="U785:W785"/>
    <mergeCell ref="B786:C786"/>
    <mergeCell ref="D786:L786"/>
    <mergeCell ref="M786:N786"/>
    <mergeCell ref="O786:W786"/>
    <mergeCell ref="B782:D782"/>
    <mergeCell ref="E782:L782"/>
    <mergeCell ref="M782:O782"/>
    <mergeCell ref="P782:W782"/>
    <mergeCell ref="B783:D783"/>
    <mergeCell ref="E783:L783"/>
    <mergeCell ref="M783:O783"/>
    <mergeCell ref="P783:W783"/>
    <mergeCell ref="B784:D784"/>
    <mergeCell ref="E784:L784"/>
    <mergeCell ref="M784:O784"/>
    <mergeCell ref="P784:W784"/>
    <mergeCell ref="Q770:W781"/>
    <mergeCell ref="C772:C773"/>
    <mergeCell ref="D772:E773"/>
    <mergeCell ref="N772:N773"/>
    <mergeCell ref="B757:D757"/>
    <mergeCell ref="E757:G757"/>
    <mergeCell ref="H757:I757"/>
    <mergeCell ref="J757:L757"/>
    <mergeCell ref="M757:O757"/>
    <mergeCell ref="P757:R757"/>
    <mergeCell ref="S757:T757"/>
    <mergeCell ref="U757:W757"/>
    <mergeCell ref="B758:C758"/>
    <mergeCell ref="D758:L758"/>
    <mergeCell ref="M758:N758"/>
    <mergeCell ref="O758:W758"/>
    <mergeCell ref="B754:D754"/>
    <mergeCell ref="E754:L754"/>
    <mergeCell ref="M754:O754"/>
    <mergeCell ref="P754:W754"/>
    <mergeCell ref="B755:D755"/>
    <mergeCell ref="E755:L755"/>
    <mergeCell ref="M755:O755"/>
    <mergeCell ref="P755:W755"/>
    <mergeCell ref="B756:D756"/>
    <mergeCell ref="E756:L756"/>
    <mergeCell ref="M756:O756"/>
    <mergeCell ref="P756:W756"/>
    <mergeCell ref="B780:B781"/>
    <mergeCell ref="C780:D780"/>
    <mergeCell ref="M780:M781"/>
    <mergeCell ref="N780:O780"/>
    <mergeCell ref="C781:D781"/>
    <mergeCell ref="N781:O781"/>
    <mergeCell ref="B770:B773"/>
    <mergeCell ref="C770:C771"/>
    <mergeCell ref="D770:E771"/>
    <mergeCell ref="C759:L760"/>
    <mergeCell ref="B767:W767"/>
    <mergeCell ref="D768:G768"/>
    <mergeCell ref="H768:I768"/>
    <mergeCell ref="J768:L768"/>
    <mergeCell ref="M768:O768"/>
    <mergeCell ref="P768:R768"/>
    <mergeCell ref="S768:T769"/>
    <mergeCell ref="U768:W769"/>
    <mergeCell ref="D769:G769"/>
    <mergeCell ref="H769:I769"/>
    <mergeCell ref="J769:L769"/>
    <mergeCell ref="M769:O769"/>
    <mergeCell ref="P769:R769"/>
    <mergeCell ref="O772:P773"/>
    <mergeCell ref="B774:B777"/>
    <mergeCell ref="C774:C775"/>
    <mergeCell ref="D774:E775"/>
    <mergeCell ref="M774:M777"/>
    <mergeCell ref="N774:N775"/>
    <mergeCell ref="O774:P775"/>
    <mergeCell ref="C776:C777"/>
    <mergeCell ref="D776:E777"/>
    <mergeCell ref="N776:N777"/>
    <mergeCell ref="O776:P777"/>
    <mergeCell ref="B778:C778"/>
    <mergeCell ref="D778:E778"/>
    <mergeCell ref="M778:N778"/>
    <mergeCell ref="O778:P778"/>
    <mergeCell ref="B779:C779"/>
    <mergeCell ref="D779:E779"/>
    <mergeCell ref="Q742:W753"/>
    <mergeCell ref="C744:C745"/>
    <mergeCell ref="D744:E745"/>
    <mergeCell ref="N744:N745"/>
    <mergeCell ref="O744:P745"/>
    <mergeCell ref="B746:B749"/>
    <mergeCell ref="C746:C747"/>
    <mergeCell ref="D746:E747"/>
    <mergeCell ref="M746:M749"/>
    <mergeCell ref="N746:N747"/>
    <mergeCell ref="O746:P747"/>
    <mergeCell ref="C748:C749"/>
    <mergeCell ref="D748:E749"/>
    <mergeCell ref="N748:N749"/>
    <mergeCell ref="O748:P749"/>
    <mergeCell ref="B750:C750"/>
    <mergeCell ref="D750:E750"/>
    <mergeCell ref="M750:N750"/>
    <mergeCell ref="O750:P750"/>
    <mergeCell ref="B751:C751"/>
    <mergeCell ref="D751:E751"/>
    <mergeCell ref="M751:N751"/>
    <mergeCell ref="O751:P751"/>
    <mergeCell ref="B752:B753"/>
    <mergeCell ref="C752:D752"/>
    <mergeCell ref="M752:M753"/>
    <mergeCell ref="N752:O752"/>
    <mergeCell ref="C753:D753"/>
    <mergeCell ref="N753:O753"/>
    <mergeCell ref="B742:B745"/>
    <mergeCell ref="C742:C743"/>
    <mergeCell ref="D742:E743"/>
    <mergeCell ref="F742:L753"/>
    <mergeCell ref="M742:M745"/>
    <mergeCell ref="N742:N743"/>
    <mergeCell ref="O742:P743"/>
    <mergeCell ref="M734:N734"/>
    <mergeCell ref="O734:P734"/>
    <mergeCell ref="F725:L736"/>
    <mergeCell ref="M725:M728"/>
    <mergeCell ref="N725:N726"/>
    <mergeCell ref="O725:P726"/>
    <mergeCell ref="B740:D740"/>
    <mergeCell ref="E740:G740"/>
    <mergeCell ref="H740:I740"/>
    <mergeCell ref="J740:L740"/>
    <mergeCell ref="M740:O740"/>
    <mergeCell ref="P740:R740"/>
    <mergeCell ref="S740:T740"/>
    <mergeCell ref="U740:W740"/>
    <mergeCell ref="B741:C741"/>
    <mergeCell ref="D741:L741"/>
    <mergeCell ref="M741:N741"/>
    <mergeCell ref="O741:W741"/>
    <mergeCell ref="B737:D737"/>
    <mergeCell ref="E737:L737"/>
    <mergeCell ref="M737:O737"/>
    <mergeCell ref="P737:W737"/>
    <mergeCell ref="B738:D738"/>
    <mergeCell ref="E738:L738"/>
    <mergeCell ref="M738:O738"/>
    <mergeCell ref="P738:W738"/>
    <mergeCell ref="B739:D739"/>
    <mergeCell ref="E739:L739"/>
    <mergeCell ref="M739:O739"/>
    <mergeCell ref="P739:W739"/>
    <mergeCell ref="Q725:W736"/>
    <mergeCell ref="C727:C728"/>
    <mergeCell ref="D727:E728"/>
    <mergeCell ref="N727:N728"/>
    <mergeCell ref="B712:D712"/>
    <mergeCell ref="E712:G712"/>
    <mergeCell ref="H712:I712"/>
    <mergeCell ref="J712:L712"/>
    <mergeCell ref="M712:O712"/>
    <mergeCell ref="P712:R712"/>
    <mergeCell ref="S712:T712"/>
    <mergeCell ref="U712:W712"/>
    <mergeCell ref="B713:C713"/>
    <mergeCell ref="D713:L713"/>
    <mergeCell ref="M713:N713"/>
    <mergeCell ref="O713:W713"/>
    <mergeCell ref="B709:D709"/>
    <mergeCell ref="E709:L709"/>
    <mergeCell ref="M709:O709"/>
    <mergeCell ref="P709:W709"/>
    <mergeCell ref="B710:D710"/>
    <mergeCell ref="E710:L710"/>
    <mergeCell ref="M710:O710"/>
    <mergeCell ref="P710:W710"/>
    <mergeCell ref="B711:D711"/>
    <mergeCell ref="E711:L711"/>
    <mergeCell ref="M711:O711"/>
    <mergeCell ref="P711:W711"/>
    <mergeCell ref="B735:B736"/>
    <mergeCell ref="C735:D735"/>
    <mergeCell ref="M735:M736"/>
    <mergeCell ref="N735:O735"/>
    <mergeCell ref="C736:D736"/>
    <mergeCell ref="N736:O736"/>
    <mergeCell ref="B725:B728"/>
    <mergeCell ref="C725:C726"/>
    <mergeCell ref="D725:E726"/>
    <mergeCell ref="C714:L715"/>
    <mergeCell ref="B722:W722"/>
    <mergeCell ref="D723:G723"/>
    <mergeCell ref="H723:I723"/>
    <mergeCell ref="J723:L723"/>
    <mergeCell ref="M723:O723"/>
    <mergeCell ref="P723:R723"/>
    <mergeCell ref="S723:T724"/>
    <mergeCell ref="U723:W724"/>
    <mergeCell ref="D724:G724"/>
    <mergeCell ref="H724:I724"/>
    <mergeCell ref="J724:L724"/>
    <mergeCell ref="M724:O724"/>
    <mergeCell ref="P724:R724"/>
    <mergeCell ref="O727:P728"/>
    <mergeCell ref="B729:B732"/>
    <mergeCell ref="C729:C730"/>
    <mergeCell ref="D729:E730"/>
    <mergeCell ref="M729:M732"/>
    <mergeCell ref="N729:N730"/>
    <mergeCell ref="O729:P730"/>
    <mergeCell ref="C731:C732"/>
    <mergeCell ref="D731:E732"/>
    <mergeCell ref="N731:N732"/>
    <mergeCell ref="O731:P732"/>
    <mergeCell ref="B733:C733"/>
    <mergeCell ref="D733:E733"/>
    <mergeCell ref="M733:N733"/>
    <mergeCell ref="O733:P733"/>
    <mergeCell ref="B734:C734"/>
    <mergeCell ref="D734:E734"/>
    <mergeCell ref="Q697:W708"/>
    <mergeCell ref="C699:C700"/>
    <mergeCell ref="D699:E700"/>
    <mergeCell ref="N699:N700"/>
    <mergeCell ref="O699:P700"/>
    <mergeCell ref="B701:B704"/>
    <mergeCell ref="C701:C702"/>
    <mergeCell ref="D701:E702"/>
    <mergeCell ref="M701:M704"/>
    <mergeCell ref="N701:N702"/>
    <mergeCell ref="O701:P702"/>
    <mergeCell ref="C703:C704"/>
    <mergeCell ref="D703:E704"/>
    <mergeCell ref="N703:N704"/>
    <mergeCell ref="O703:P704"/>
    <mergeCell ref="B705:C705"/>
    <mergeCell ref="D705:E705"/>
    <mergeCell ref="M705:N705"/>
    <mergeCell ref="O705:P705"/>
    <mergeCell ref="B706:C706"/>
    <mergeCell ref="D706:E706"/>
    <mergeCell ref="M706:N706"/>
    <mergeCell ref="O706:P706"/>
    <mergeCell ref="B707:B708"/>
    <mergeCell ref="C707:D707"/>
    <mergeCell ref="M707:M708"/>
    <mergeCell ref="N707:O707"/>
    <mergeCell ref="C708:D708"/>
    <mergeCell ref="N708:O708"/>
    <mergeCell ref="B697:B700"/>
    <mergeCell ref="C697:C698"/>
    <mergeCell ref="D697:E698"/>
    <mergeCell ref="F697:L708"/>
    <mergeCell ref="M697:M700"/>
    <mergeCell ref="N697:N698"/>
    <mergeCell ref="O697:P698"/>
    <mergeCell ref="M689:N689"/>
    <mergeCell ref="O689:P689"/>
    <mergeCell ref="F680:L691"/>
    <mergeCell ref="M680:M683"/>
    <mergeCell ref="N680:N681"/>
    <mergeCell ref="O680:P681"/>
    <mergeCell ref="B695:D695"/>
    <mergeCell ref="E695:G695"/>
    <mergeCell ref="H695:I695"/>
    <mergeCell ref="J695:L695"/>
    <mergeCell ref="M695:O695"/>
    <mergeCell ref="P695:R695"/>
    <mergeCell ref="S695:T695"/>
    <mergeCell ref="U695:W695"/>
    <mergeCell ref="B696:C696"/>
    <mergeCell ref="D696:L696"/>
    <mergeCell ref="M696:N696"/>
    <mergeCell ref="O696:W696"/>
    <mergeCell ref="B692:D692"/>
    <mergeCell ref="E692:L692"/>
    <mergeCell ref="M692:O692"/>
    <mergeCell ref="P692:W692"/>
    <mergeCell ref="B693:D693"/>
    <mergeCell ref="E693:L693"/>
    <mergeCell ref="M693:O693"/>
    <mergeCell ref="P693:W693"/>
    <mergeCell ref="B694:D694"/>
    <mergeCell ref="E694:L694"/>
    <mergeCell ref="M694:O694"/>
    <mergeCell ref="P694:W694"/>
    <mergeCell ref="Q680:W691"/>
    <mergeCell ref="C682:C683"/>
    <mergeCell ref="D682:E683"/>
    <mergeCell ref="N682:N683"/>
    <mergeCell ref="B667:D667"/>
    <mergeCell ref="E667:G667"/>
    <mergeCell ref="H667:I667"/>
    <mergeCell ref="J667:L667"/>
    <mergeCell ref="M667:O667"/>
    <mergeCell ref="P667:R667"/>
    <mergeCell ref="S667:T667"/>
    <mergeCell ref="U667:W667"/>
    <mergeCell ref="B668:C668"/>
    <mergeCell ref="D668:L668"/>
    <mergeCell ref="M668:N668"/>
    <mergeCell ref="O668:W668"/>
    <mergeCell ref="B664:D664"/>
    <mergeCell ref="E664:L664"/>
    <mergeCell ref="M664:O664"/>
    <mergeCell ref="P664:W664"/>
    <mergeCell ref="B665:D665"/>
    <mergeCell ref="E665:L665"/>
    <mergeCell ref="M665:O665"/>
    <mergeCell ref="P665:W665"/>
    <mergeCell ref="B666:D666"/>
    <mergeCell ref="E666:L666"/>
    <mergeCell ref="M666:O666"/>
    <mergeCell ref="P666:W666"/>
    <mergeCell ref="B690:B691"/>
    <mergeCell ref="C690:D690"/>
    <mergeCell ref="M690:M691"/>
    <mergeCell ref="N690:O690"/>
    <mergeCell ref="C691:D691"/>
    <mergeCell ref="N691:O691"/>
    <mergeCell ref="B680:B683"/>
    <mergeCell ref="C680:C681"/>
    <mergeCell ref="D680:E681"/>
    <mergeCell ref="C669:L670"/>
    <mergeCell ref="B677:W677"/>
    <mergeCell ref="D678:G678"/>
    <mergeCell ref="H678:I678"/>
    <mergeCell ref="J678:L678"/>
    <mergeCell ref="M678:O678"/>
    <mergeCell ref="P678:R678"/>
    <mergeCell ref="S678:T679"/>
    <mergeCell ref="U678:W679"/>
    <mergeCell ref="D679:G679"/>
    <mergeCell ref="H679:I679"/>
    <mergeCell ref="J679:L679"/>
    <mergeCell ref="M679:O679"/>
    <mergeCell ref="P679:R679"/>
    <mergeCell ref="O682:P683"/>
    <mergeCell ref="B684:B687"/>
    <mergeCell ref="C684:C685"/>
    <mergeCell ref="D684:E685"/>
    <mergeCell ref="M684:M687"/>
    <mergeCell ref="N684:N685"/>
    <mergeCell ref="O684:P685"/>
    <mergeCell ref="C686:C687"/>
    <mergeCell ref="D686:E687"/>
    <mergeCell ref="N686:N687"/>
    <mergeCell ref="O686:P687"/>
    <mergeCell ref="B688:C688"/>
    <mergeCell ref="D688:E688"/>
    <mergeCell ref="M688:N688"/>
    <mergeCell ref="O688:P688"/>
    <mergeCell ref="B689:C689"/>
    <mergeCell ref="D689:E689"/>
    <mergeCell ref="Q652:W663"/>
    <mergeCell ref="C654:C655"/>
    <mergeCell ref="D654:E655"/>
    <mergeCell ref="N654:N655"/>
    <mergeCell ref="O654:P655"/>
    <mergeCell ref="B656:B659"/>
    <mergeCell ref="C656:C657"/>
    <mergeCell ref="D656:E657"/>
    <mergeCell ref="M656:M659"/>
    <mergeCell ref="N656:N657"/>
    <mergeCell ref="O656:P657"/>
    <mergeCell ref="C658:C659"/>
    <mergeCell ref="D658:E659"/>
    <mergeCell ref="N658:N659"/>
    <mergeCell ref="O658:P659"/>
    <mergeCell ref="B660:C660"/>
    <mergeCell ref="D660:E660"/>
    <mergeCell ref="M660:N660"/>
    <mergeCell ref="O660:P660"/>
    <mergeCell ref="B661:C661"/>
    <mergeCell ref="D661:E661"/>
    <mergeCell ref="M661:N661"/>
    <mergeCell ref="O661:P661"/>
    <mergeCell ref="B662:B663"/>
    <mergeCell ref="C662:D662"/>
    <mergeCell ref="M662:M663"/>
    <mergeCell ref="N662:O662"/>
    <mergeCell ref="C663:D663"/>
    <mergeCell ref="N663:O663"/>
    <mergeCell ref="B652:B655"/>
    <mergeCell ref="C652:C653"/>
    <mergeCell ref="D652:E653"/>
    <mergeCell ref="F652:L663"/>
    <mergeCell ref="M652:M655"/>
    <mergeCell ref="N652:N653"/>
    <mergeCell ref="O652:P653"/>
    <mergeCell ref="M644:N644"/>
    <mergeCell ref="O644:P644"/>
    <mergeCell ref="F635:L646"/>
    <mergeCell ref="M635:M638"/>
    <mergeCell ref="N635:N636"/>
    <mergeCell ref="O635:P636"/>
    <mergeCell ref="B650:D650"/>
    <mergeCell ref="E650:G650"/>
    <mergeCell ref="H650:I650"/>
    <mergeCell ref="J650:L650"/>
    <mergeCell ref="M650:O650"/>
    <mergeCell ref="P650:R650"/>
    <mergeCell ref="S650:T650"/>
    <mergeCell ref="U650:W650"/>
    <mergeCell ref="B651:C651"/>
    <mergeCell ref="D651:L651"/>
    <mergeCell ref="M651:N651"/>
    <mergeCell ref="O651:W651"/>
    <mergeCell ref="B647:D647"/>
    <mergeCell ref="E647:L647"/>
    <mergeCell ref="M647:O647"/>
    <mergeCell ref="P647:W647"/>
    <mergeCell ref="B648:D648"/>
    <mergeCell ref="E648:L648"/>
    <mergeCell ref="M648:O648"/>
    <mergeCell ref="P648:W648"/>
    <mergeCell ref="B649:D649"/>
    <mergeCell ref="E649:L649"/>
    <mergeCell ref="M649:O649"/>
    <mergeCell ref="P649:W649"/>
    <mergeCell ref="Q635:W646"/>
    <mergeCell ref="C637:C638"/>
    <mergeCell ref="D637:E638"/>
    <mergeCell ref="N637:N638"/>
    <mergeCell ref="B622:D622"/>
    <mergeCell ref="E622:G622"/>
    <mergeCell ref="H622:I622"/>
    <mergeCell ref="J622:L622"/>
    <mergeCell ref="M622:O622"/>
    <mergeCell ref="P622:R622"/>
    <mergeCell ref="S622:T622"/>
    <mergeCell ref="U622:W622"/>
    <mergeCell ref="B623:C623"/>
    <mergeCell ref="D623:L623"/>
    <mergeCell ref="M623:N623"/>
    <mergeCell ref="O623:W623"/>
    <mergeCell ref="B619:D619"/>
    <mergeCell ref="E619:L619"/>
    <mergeCell ref="M619:O619"/>
    <mergeCell ref="P619:W619"/>
    <mergeCell ref="B620:D620"/>
    <mergeCell ref="E620:L620"/>
    <mergeCell ref="M620:O620"/>
    <mergeCell ref="P620:W620"/>
    <mergeCell ref="B621:D621"/>
    <mergeCell ref="E621:L621"/>
    <mergeCell ref="M621:O621"/>
    <mergeCell ref="P621:W621"/>
    <mergeCell ref="B645:B646"/>
    <mergeCell ref="C645:D645"/>
    <mergeCell ref="M645:M646"/>
    <mergeCell ref="N645:O645"/>
    <mergeCell ref="C646:D646"/>
    <mergeCell ref="N646:O646"/>
    <mergeCell ref="B635:B638"/>
    <mergeCell ref="C635:C636"/>
    <mergeCell ref="D635:E636"/>
    <mergeCell ref="C624:L625"/>
    <mergeCell ref="B632:W632"/>
    <mergeCell ref="D633:G633"/>
    <mergeCell ref="H633:I633"/>
    <mergeCell ref="J633:L633"/>
    <mergeCell ref="M633:O633"/>
    <mergeCell ref="P633:R633"/>
    <mergeCell ref="S633:T634"/>
    <mergeCell ref="U633:W634"/>
    <mergeCell ref="D634:G634"/>
    <mergeCell ref="H634:I634"/>
    <mergeCell ref="J634:L634"/>
    <mergeCell ref="M634:O634"/>
    <mergeCell ref="P634:R634"/>
    <mergeCell ref="O637:P638"/>
    <mergeCell ref="B639:B642"/>
    <mergeCell ref="C639:C640"/>
    <mergeCell ref="D639:E640"/>
    <mergeCell ref="M639:M642"/>
    <mergeCell ref="N639:N640"/>
    <mergeCell ref="O639:P640"/>
    <mergeCell ref="C641:C642"/>
    <mergeCell ref="D641:E642"/>
    <mergeCell ref="N641:N642"/>
    <mergeCell ref="O641:P642"/>
    <mergeCell ref="B643:C643"/>
    <mergeCell ref="D643:E643"/>
    <mergeCell ref="M643:N643"/>
    <mergeCell ref="O643:P643"/>
    <mergeCell ref="B644:C644"/>
    <mergeCell ref="D644:E644"/>
    <mergeCell ref="Q607:W618"/>
    <mergeCell ref="C609:C610"/>
    <mergeCell ref="D609:E610"/>
    <mergeCell ref="N609:N610"/>
    <mergeCell ref="O609:P610"/>
    <mergeCell ref="B611:B614"/>
    <mergeCell ref="C611:C612"/>
    <mergeCell ref="D611:E612"/>
    <mergeCell ref="M611:M614"/>
    <mergeCell ref="N611:N612"/>
    <mergeCell ref="O611:P612"/>
    <mergeCell ref="C613:C614"/>
    <mergeCell ref="D613:E614"/>
    <mergeCell ref="N613:N614"/>
    <mergeCell ref="O613:P614"/>
    <mergeCell ref="B615:C615"/>
    <mergeCell ref="D615:E615"/>
    <mergeCell ref="M615:N615"/>
    <mergeCell ref="O615:P615"/>
    <mergeCell ref="B616:C616"/>
    <mergeCell ref="D616:E616"/>
    <mergeCell ref="M616:N616"/>
    <mergeCell ref="O616:P616"/>
    <mergeCell ref="B617:B618"/>
    <mergeCell ref="C617:D617"/>
    <mergeCell ref="M617:M618"/>
    <mergeCell ref="N617:O617"/>
    <mergeCell ref="C618:D618"/>
    <mergeCell ref="N618:O618"/>
    <mergeCell ref="B607:B610"/>
    <mergeCell ref="C607:C608"/>
    <mergeCell ref="D607:E608"/>
    <mergeCell ref="F607:L618"/>
    <mergeCell ref="M607:M610"/>
    <mergeCell ref="N607:N608"/>
    <mergeCell ref="O607:P608"/>
    <mergeCell ref="M599:N599"/>
    <mergeCell ref="O599:P599"/>
    <mergeCell ref="F590:L601"/>
    <mergeCell ref="M590:M593"/>
    <mergeCell ref="N590:N591"/>
    <mergeCell ref="O590:P591"/>
    <mergeCell ref="B605:D605"/>
    <mergeCell ref="E605:G605"/>
    <mergeCell ref="H605:I605"/>
    <mergeCell ref="J605:L605"/>
    <mergeCell ref="M605:O605"/>
    <mergeCell ref="P605:R605"/>
    <mergeCell ref="S605:T605"/>
    <mergeCell ref="U605:W605"/>
    <mergeCell ref="B606:C606"/>
    <mergeCell ref="D606:L606"/>
    <mergeCell ref="M606:N606"/>
    <mergeCell ref="O606:W606"/>
    <mergeCell ref="B602:D602"/>
    <mergeCell ref="E602:L602"/>
    <mergeCell ref="M602:O602"/>
    <mergeCell ref="P602:W602"/>
    <mergeCell ref="B603:D603"/>
    <mergeCell ref="E603:L603"/>
    <mergeCell ref="M603:O603"/>
    <mergeCell ref="P603:W603"/>
    <mergeCell ref="B604:D604"/>
    <mergeCell ref="E604:L604"/>
    <mergeCell ref="M604:O604"/>
    <mergeCell ref="P604:W604"/>
    <mergeCell ref="Q590:W601"/>
    <mergeCell ref="C592:C593"/>
    <mergeCell ref="D592:E593"/>
    <mergeCell ref="N592:N593"/>
    <mergeCell ref="B577:D577"/>
    <mergeCell ref="E577:G577"/>
    <mergeCell ref="H577:I577"/>
    <mergeCell ref="J577:L577"/>
    <mergeCell ref="M577:O577"/>
    <mergeCell ref="P577:R577"/>
    <mergeCell ref="S577:T577"/>
    <mergeCell ref="U577:W577"/>
    <mergeCell ref="B578:C578"/>
    <mergeCell ref="D578:L578"/>
    <mergeCell ref="M578:N578"/>
    <mergeCell ref="O578:W578"/>
    <mergeCell ref="B574:D574"/>
    <mergeCell ref="E574:L574"/>
    <mergeCell ref="M574:O574"/>
    <mergeCell ref="P574:W574"/>
    <mergeCell ref="B575:D575"/>
    <mergeCell ref="E575:L575"/>
    <mergeCell ref="M575:O575"/>
    <mergeCell ref="P575:W575"/>
    <mergeCell ref="B576:D576"/>
    <mergeCell ref="E576:L576"/>
    <mergeCell ref="M576:O576"/>
    <mergeCell ref="P576:W576"/>
    <mergeCell ref="B600:B601"/>
    <mergeCell ref="C600:D600"/>
    <mergeCell ref="M600:M601"/>
    <mergeCell ref="N600:O600"/>
    <mergeCell ref="C601:D601"/>
    <mergeCell ref="N601:O601"/>
    <mergeCell ref="B590:B593"/>
    <mergeCell ref="C590:C591"/>
    <mergeCell ref="D590:E591"/>
    <mergeCell ref="C579:L580"/>
    <mergeCell ref="B587:W587"/>
    <mergeCell ref="D588:G588"/>
    <mergeCell ref="H588:I588"/>
    <mergeCell ref="J588:L588"/>
    <mergeCell ref="M588:O588"/>
    <mergeCell ref="P588:R588"/>
    <mergeCell ref="S588:T589"/>
    <mergeCell ref="U588:W589"/>
    <mergeCell ref="D589:G589"/>
    <mergeCell ref="H589:I589"/>
    <mergeCell ref="J589:L589"/>
    <mergeCell ref="M589:O589"/>
    <mergeCell ref="P589:R589"/>
    <mergeCell ref="O592:P593"/>
    <mergeCell ref="B594:B597"/>
    <mergeCell ref="C594:C595"/>
    <mergeCell ref="D594:E595"/>
    <mergeCell ref="M594:M597"/>
    <mergeCell ref="N594:N595"/>
    <mergeCell ref="O594:P595"/>
    <mergeCell ref="C596:C597"/>
    <mergeCell ref="D596:E597"/>
    <mergeCell ref="N596:N597"/>
    <mergeCell ref="O596:P597"/>
    <mergeCell ref="B598:C598"/>
    <mergeCell ref="D598:E598"/>
    <mergeCell ref="M598:N598"/>
    <mergeCell ref="O598:P598"/>
    <mergeCell ref="B599:C599"/>
    <mergeCell ref="D599:E599"/>
    <mergeCell ref="Q562:W573"/>
    <mergeCell ref="C564:C565"/>
    <mergeCell ref="D564:E565"/>
    <mergeCell ref="N564:N565"/>
    <mergeCell ref="O564:P565"/>
    <mergeCell ref="B566:B569"/>
    <mergeCell ref="C566:C567"/>
    <mergeCell ref="D566:E567"/>
    <mergeCell ref="M566:M569"/>
    <mergeCell ref="N566:N567"/>
    <mergeCell ref="O566:P567"/>
    <mergeCell ref="C568:C569"/>
    <mergeCell ref="D568:E569"/>
    <mergeCell ref="N568:N569"/>
    <mergeCell ref="O568:P569"/>
    <mergeCell ref="B570:C570"/>
    <mergeCell ref="D570:E570"/>
    <mergeCell ref="M570:N570"/>
    <mergeCell ref="O570:P570"/>
    <mergeCell ref="B571:C571"/>
    <mergeCell ref="D571:E571"/>
    <mergeCell ref="M571:N571"/>
    <mergeCell ref="O571:P571"/>
    <mergeCell ref="B572:B573"/>
    <mergeCell ref="C572:D572"/>
    <mergeCell ref="M572:M573"/>
    <mergeCell ref="N572:O572"/>
    <mergeCell ref="C573:D573"/>
    <mergeCell ref="N573:O573"/>
    <mergeCell ref="B562:B565"/>
    <mergeCell ref="C562:C563"/>
    <mergeCell ref="D562:E563"/>
    <mergeCell ref="F562:L573"/>
    <mergeCell ref="M562:M565"/>
    <mergeCell ref="N562:N563"/>
    <mergeCell ref="O562:P563"/>
    <mergeCell ref="M554:N554"/>
    <mergeCell ref="O554:P554"/>
    <mergeCell ref="F545:L556"/>
    <mergeCell ref="M545:M548"/>
    <mergeCell ref="N545:N546"/>
    <mergeCell ref="O545:P546"/>
    <mergeCell ref="B560:D560"/>
    <mergeCell ref="E560:G560"/>
    <mergeCell ref="H560:I560"/>
    <mergeCell ref="J560:L560"/>
    <mergeCell ref="M560:O560"/>
    <mergeCell ref="P560:R560"/>
    <mergeCell ref="S560:T560"/>
    <mergeCell ref="U560:W560"/>
    <mergeCell ref="B561:C561"/>
    <mergeCell ref="D561:L561"/>
    <mergeCell ref="M561:N561"/>
    <mergeCell ref="O561:W561"/>
    <mergeCell ref="B557:D557"/>
    <mergeCell ref="E557:L557"/>
    <mergeCell ref="M557:O557"/>
    <mergeCell ref="P557:W557"/>
    <mergeCell ref="B558:D558"/>
    <mergeCell ref="E558:L558"/>
    <mergeCell ref="M558:O558"/>
    <mergeCell ref="P558:W558"/>
    <mergeCell ref="B559:D559"/>
    <mergeCell ref="E559:L559"/>
    <mergeCell ref="M559:O559"/>
    <mergeCell ref="P559:W559"/>
    <mergeCell ref="Q545:W556"/>
    <mergeCell ref="C547:C548"/>
    <mergeCell ref="D547:E548"/>
    <mergeCell ref="N547:N548"/>
    <mergeCell ref="B532:D532"/>
    <mergeCell ref="E532:G532"/>
    <mergeCell ref="H532:I532"/>
    <mergeCell ref="J532:L532"/>
    <mergeCell ref="M532:O532"/>
    <mergeCell ref="P532:R532"/>
    <mergeCell ref="S532:T532"/>
    <mergeCell ref="U532:W532"/>
    <mergeCell ref="B533:C533"/>
    <mergeCell ref="D533:L533"/>
    <mergeCell ref="M533:N533"/>
    <mergeCell ref="O533:W533"/>
    <mergeCell ref="B529:D529"/>
    <mergeCell ref="E529:L529"/>
    <mergeCell ref="M529:O529"/>
    <mergeCell ref="P529:W529"/>
    <mergeCell ref="B530:D530"/>
    <mergeCell ref="E530:L530"/>
    <mergeCell ref="M530:O530"/>
    <mergeCell ref="P530:W530"/>
    <mergeCell ref="B531:D531"/>
    <mergeCell ref="E531:L531"/>
    <mergeCell ref="M531:O531"/>
    <mergeCell ref="P531:W531"/>
    <mergeCell ref="B555:B556"/>
    <mergeCell ref="C555:D555"/>
    <mergeCell ref="M555:M556"/>
    <mergeCell ref="N555:O555"/>
    <mergeCell ref="C556:D556"/>
    <mergeCell ref="N556:O556"/>
    <mergeCell ref="B545:B548"/>
    <mergeCell ref="C545:C546"/>
    <mergeCell ref="D545:E546"/>
    <mergeCell ref="C534:L535"/>
    <mergeCell ref="B542:W542"/>
    <mergeCell ref="D543:G543"/>
    <mergeCell ref="H543:I543"/>
    <mergeCell ref="J543:L543"/>
    <mergeCell ref="M543:O543"/>
    <mergeCell ref="P543:R543"/>
    <mergeCell ref="S543:T544"/>
    <mergeCell ref="U543:W544"/>
    <mergeCell ref="D544:G544"/>
    <mergeCell ref="H544:I544"/>
    <mergeCell ref="J544:L544"/>
    <mergeCell ref="M544:O544"/>
    <mergeCell ref="P544:R544"/>
    <mergeCell ref="O547:P548"/>
    <mergeCell ref="B549:B552"/>
    <mergeCell ref="C549:C550"/>
    <mergeCell ref="D549:E550"/>
    <mergeCell ref="M549:M552"/>
    <mergeCell ref="N549:N550"/>
    <mergeCell ref="O549:P550"/>
    <mergeCell ref="C551:C552"/>
    <mergeCell ref="D551:E552"/>
    <mergeCell ref="N551:N552"/>
    <mergeCell ref="O551:P552"/>
    <mergeCell ref="B553:C553"/>
    <mergeCell ref="D553:E553"/>
    <mergeCell ref="M553:N553"/>
    <mergeCell ref="O553:P553"/>
    <mergeCell ref="B554:C554"/>
    <mergeCell ref="D554:E554"/>
    <mergeCell ref="Q517:W528"/>
    <mergeCell ref="C519:C520"/>
    <mergeCell ref="D519:E520"/>
    <mergeCell ref="N519:N520"/>
    <mergeCell ref="O519:P520"/>
    <mergeCell ref="B521:B524"/>
    <mergeCell ref="C521:C522"/>
    <mergeCell ref="D521:E522"/>
    <mergeCell ref="M521:M524"/>
    <mergeCell ref="N521:N522"/>
    <mergeCell ref="O521:P522"/>
    <mergeCell ref="C523:C524"/>
    <mergeCell ref="D523:E524"/>
    <mergeCell ref="N523:N524"/>
    <mergeCell ref="O523:P524"/>
    <mergeCell ref="B525:C525"/>
    <mergeCell ref="D525:E525"/>
    <mergeCell ref="M525:N525"/>
    <mergeCell ref="O525:P525"/>
    <mergeCell ref="B526:C526"/>
    <mergeCell ref="D526:E526"/>
    <mergeCell ref="M526:N526"/>
    <mergeCell ref="O526:P526"/>
    <mergeCell ref="B527:B528"/>
    <mergeCell ref="C527:D527"/>
    <mergeCell ref="M527:M528"/>
    <mergeCell ref="N527:O527"/>
    <mergeCell ref="C528:D528"/>
    <mergeCell ref="N528:O528"/>
    <mergeCell ref="B517:B520"/>
    <mergeCell ref="C517:C518"/>
    <mergeCell ref="D517:E518"/>
    <mergeCell ref="F517:L528"/>
    <mergeCell ref="M517:M520"/>
    <mergeCell ref="N517:N518"/>
    <mergeCell ref="O517:P518"/>
    <mergeCell ref="M509:N509"/>
    <mergeCell ref="O509:P509"/>
    <mergeCell ref="F500:L511"/>
    <mergeCell ref="M500:M503"/>
    <mergeCell ref="N500:N501"/>
    <mergeCell ref="O500:P501"/>
    <mergeCell ref="B515:D515"/>
    <mergeCell ref="E515:G515"/>
    <mergeCell ref="H515:I515"/>
    <mergeCell ref="J515:L515"/>
    <mergeCell ref="M515:O515"/>
    <mergeCell ref="P515:R515"/>
    <mergeCell ref="S515:T515"/>
    <mergeCell ref="U515:W515"/>
    <mergeCell ref="B516:C516"/>
    <mergeCell ref="D516:L516"/>
    <mergeCell ref="M516:N516"/>
    <mergeCell ref="O516:W516"/>
    <mergeCell ref="B512:D512"/>
    <mergeCell ref="E512:L512"/>
    <mergeCell ref="M512:O512"/>
    <mergeCell ref="P512:W512"/>
    <mergeCell ref="B513:D513"/>
    <mergeCell ref="E513:L513"/>
    <mergeCell ref="M513:O513"/>
    <mergeCell ref="P513:W513"/>
    <mergeCell ref="B514:D514"/>
    <mergeCell ref="E514:L514"/>
    <mergeCell ref="M514:O514"/>
    <mergeCell ref="P514:W514"/>
    <mergeCell ref="Q500:W511"/>
    <mergeCell ref="C502:C503"/>
    <mergeCell ref="D502:E503"/>
    <mergeCell ref="N502:N503"/>
    <mergeCell ref="B487:D487"/>
    <mergeCell ref="E487:G487"/>
    <mergeCell ref="H487:I487"/>
    <mergeCell ref="J487:L487"/>
    <mergeCell ref="M487:O487"/>
    <mergeCell ref="P487:R487"/>
    <mergeCell ref="S487:T487"/>
    <mergeCell ref="U487:W487"/>
    <mergeCell ref="B488:C488"/>
    <mergeCell ref="D488:L488"/>
    <mergeCell ref="M488:N488"/>
    <mergeCell ref="O488:W488"/>
    <mergeCell ref="B484:D484"/>
    <mergeCell ref="E484:L484"/>
    <mergeCell ref="M484:O484"/>
    <mergeCell ref="P484:W484"/>
    <mergeCell ref="B485:D485"/>
    <mergeCell ref="E485:L485"/>
    <mergeCell ref="M485:O485"/>
    <mergeCell ref="P485:W485"/>
    <mergeCell ref="B486:D486"/>
    <mergeCell ref="E486:L486"/>
    <mergeCell ref="M486:O486"/>
    <mergeCell ref="P486:W486"/>
    <mergeCell ref="C489:L490"/>
    <mergeCell ref="B510:B511"/>
    <mergeCell ref="C510:D510"/>
    <mergeCell ref="M510:M511"/>
    <mergeCell ref="N510:O510"/>
    <mergeCell ref="C511:D511"/>
    <mergeCell ref="N511:O511"/>
    <mergeCell ref="B500:B503"/>
    <mergeCell ref="C500:C501"/>
    <mergeCell ref="D500:E501"/>
    <mergeCell ref="B497:W497"/>
    <mergeCell ref="D498:G498"/>
    <mergeCell ref="H498:I498"/>
    <mergeCell ref="J498:L498"/>
    <mergeCell ref="M498:O498"/>
    <mergeCell ref="P498:R498"/>
    <mergeCell ref="S498:T499"/>
    <mergeCell ref="U498:W499"/>
    <mergeCell ref="D499:G499"/>
    <mergeCell ref="H499:I499"/>
    <mergeCell ref="J499:L499"/>
    <mergeCell ref="M499:O499"/>
    <mergeCell ref="P499:R499"/>
    <mergeCell ref="O502:P503"/>
    <mergeCell ref="B504:B507"/>
    <mergeCell ref="C504:C505"/>
    <mergeCell ref="D504:E505"/>
    <mergeCell ref="M504:M507"/>
    <mergeCell ref="N504:N505"/>
    <mergeCell ref="O504:P505"/>
    <mergeCell ref="C506:C507"/>
    <mergeCell ref="D506:E507"/>
    <mergeCell ref="N506:N507"/>
    <mergeCell ref="O506:P507"/>
    <mergeCell ref="B508:C508"/>
    <mergeCell ref="D508:E508"/>
    <mergeCell ref="M508:N508"/>
    <mergeCell ref="O508:P508"/>
    <mergeCell ref="B509:C509"/>
    <mergeCell ref="D509:E509"/>
    <mergeCell ref="Q472:W483"/>
    <mergeCell ref="C474:C475"/>
    <mergeCell ref="D474:E475"/>
    <mergeCell ref="N474:N475"/>
    <mergeCell ref="O474:P475"/>
    <mergeCell ref="B476:B479"/>
    <mergeCell ref="C476:C477"/>
    <mergeCell ref="D476:E477"/>
    <mergeCell ref="M476:M479"/>
    <mergeCell ref="N476:N477"/>
    <mergeCell ref="O476:P477"/>
    <mergeCell ref="C478:C479"/>
    <mergeCell ref="D478:E479"/>
    <mergeCell ref="N478:N479"/>
    <mergeCell ref="O478:P479"/>
    <mergeCell ref="B480:C480"/>
    <mergeCell ref="D480:E480"/>
    <mergeCell ref="M480:N480"/>
    <mergeCell ref="O480:P480"/>
    <mergeCell ref="B481:C481"/>
    <mergeCell ref="D481:E481"/>
    <mergeCell ref="M481:N481"/>
    <mergeCell ref="O481:P481"/>
    <mergeCell ref="B482:B483"/>
    <mergeCell ref="C482:D482"/>
    <mergeCell ref="M482:M483"/>
    <mergeCell ref="N482:O482"/>
    <mergeCell ref="C483:D483"/>
    <mergeCell ref="N483:O483"/>
    <mergeCell ref="B472:B475"/>
    <mergeCell ref="C472:C473"/>
    <mergeCell ref="D472:E473"/>
    <mergeCell ref="F472:L483"/>
    <mergeCell ref="M472:M475"/>
    <mergeCell ref="N472:N473"/>
    <mergeCell ref="O472:P473"/>
    <mergeCell ref="M464:N464"/>
    <mergeCell ref="O464:P464"/>
    <mergeCell ref="F455:L466"/>
    <mergeCell ref="M455:M458"/>
    <mergeCell ref="N455:N456"/>
    <mergeCell ref="O455:P456"/>
    <mergeCell ref="B470:D470"/>
    <mergeCell ref="E470:G470"/>
    <mergeCell ref="H470:I470"/>
    <mergeCell ref="J470:L470"/>
    <mergeCell ref="M470:O470"/>
    <mergeCell ref="P470:R470"/>
    <mergeCell ref="S470:T470"/>
    <mergeCell ref="U470:W470"/>
    <mergeCell ref="B471:C471"/>
    <mergeCell ref="D471:L471"/>
    <mergeCell ref="M471:N471"/>
    <mergeCell ref="O471:W471"/>
    <mergeCell ref="B467:D467"/>
    <mergeCell ref="E467:L467"/>
    <mergeCell ref="M467:O467"/>
    <mergeCell ref="P467:W467"/>
    <mergeCell ref="B468:D468"/>
    <mergeCell ref="E468:L468"/>
    <mergeCell ref="M468:O468"/>
    <mergeCell ref="P468:W468"/>
    <mergeCell ref="B469:D469"/>
    <mergeCell ref="E469:L469"/>
    <mergeCell ref="M469:O469"/>
    <mergeCell ref="P469:W469"/>
    <mergeCell ref="Q455:W466"/>
    <mergeCell ref="C457:C458"/>
    <mergeCell ref="D457:E458"/>
    <mergeCell ref="N457:N458"/>
    <mergeCell ref="B442:D442"/>
    <mergeCell ref="E442:G442"/>
    <mergeCell ref="H442:I442"/>
    <mergeCell ref="J442:L442"/>
    <mergeCell ref="M442:O442"/>
    <mergeCell ref="P442:R442"/>
    <mergeCell ref="S442:T442"/>
    <mergeCell ref="U442:W442"/>
    <mergeCell ref="B443:C443"/>
    <mergeCell ref="D443:L443"/>
    <mergeCell ref="M443:N443"/>
    <mergeCell ref="O443:W443"/>
    <mergeCell ref="B439:D439"/>
    <mergeCell ref="E439:L439"/>
    <mergeCell ref="M439:O439"/>
    <mergeCell ref="P439:W439"/>
    <mergeCell ref="B440:D440"/>
    <mergeCell ref="E440:L440"/>
    <mergeCell ref="M440:O440"/>
    <mergeCell ref="P440:W440"/>
    <mergeCell ref="B441:D441"/>
    <mergeCell ref="E441:L441"/>
    <mergeCell ref="M441:O441"/>
    <mergeCell ref="P441:W441"/>
    <mergeCell ref="B465:B466"/>
    <mergeCell ref="C465:D465"/>
    <mergeCell ref="M465:M466"/>
    <mergeCell ref="N465:O465"/>
    <mergeCell ref="C466:D466"/>
    <mergeCell ref="N466:O466"/>
    <mergeCell ref="B455:B458"/>
    <mergeCell ref="C455:C456"/>
    <mergeCell ref="D455:E456"/>
    <mergeCell ref="C444:L445"/>
    <mergeCell ref="B452:W452"/>
    <mergeCell ref="D453:G453"/>
    <mergeCell ref="H453:I453"/>
    <mergeCell ref="J453:L453"/>
    <mergeCell ref="M453:O453"/>
    <mergeCell ref="P453:R453"/>
    <mergeCell ref="S453:T454"/>
    <mergeCell ref="U453:W454"/>
    <mergeCell ref="D454:G454"/>
    <mergeCell ref="H454:I454"/>
    <mergeCell ref="J454:L454"/>
    <mergeCell ref="M454:O454"/>
    <mergeCell ref="P454:R454"/>
    <mergeCell ref="O457:P458"/>
    <mergeCell ref="B459:B462"/>
    <mergeCell ref="C459:C460"/>
    <mergeCell ref="D459:E460"/>
    <mergeCell ref="M459:M462"/>
    <mergeCell ref="N459:N460"/>
    <mergeCell ref="O459:P460"/>
    <mergeCell ref="C461:C462"/>
    <mergeCell ref="D461:E462"/>
    <mergeCell ref="N461:N462"/>
    <mergeCell ref="O461:P462"/>
    <mergeCell ref="B463:C463"/>
    <mergeCell ref="D463:E463"/>
    <mergeCell ref="M463:N463"/>
    <mergeCell ref="O463:P463"/>
    <mergeCell ref="B464:C464"/>
    <mergeCell ref="D464:E464"/>
    <mergeCell ref="Q427:W438"/>
    <mergeCell ref="C429:C430"/>
    <mergeCell ref="D429:E430"/>
    <mergeCell ref="N429:N430"/>
    <mergeCell ref="O429:P430"/>
    <mergeCell ref="B431:B434"/>
    <mergeCell ref="C431:C432"/>
    <mergeCell ref="D431:E432"/>
    <mergeCell ref="M431:M434"/>
    <mergeCell ref="N431:N432"/>
    <mergeCell ref="O431:P432"/>
    <mergeCell ref="C433:C434"/>
    <mergeCell ref="D433:E434"/>
    <mergeCell ref="N433:N434"/>
    <mergeCell ref="O433:P434"/>
    <mergeCell ref="B435:C435"/>
    <mergeCell ref="D435:E435"/>
    <mergeCell ref="M435:N435"/>
    <mergeCell ref="O435:P435"/>
    <mergeCell ref="B436:C436"/>
    <mergeCell ref="D436:E436"/>
    <mergeCell ref="M436:N436"/>
    <mergeCell ref="O436:P436"/>
    <mergeCell ref="B437:B438"/>
    <mergeCell ref="C437:D437"/>
    <mergeCell ref="M437:M438"/>
    <mergeCell ref="N437:O437"/>
    <mergeCell ref="C438:D438"/>
    <mergeCell ref="N438:O438"/>
    <mergeCell ref="B427:B430"/>
    <mergeCell ref="C427:C428"/>
    <mergeCell ref="D427:E428"/>
    <mergeCell ref="F427:L438"/>
    <mergeCell ref="M427:M430"/>
    <mergeCell ref="N427:N428"/>
    <mergeCell ref="O427:P428"/>
    <mergeCell ref="M419:N419"/>
    <mergeCell ref="O419:P419"/>
    <mergeCell ref="F410:L421"/>
    <mergeCell ref="M410:M413"/>
    <mergeCell ref="N410:N411"/>
    <mergeCell ref="O410:P411"/>
    <mergeCell ref="B425:D425"/>
    <mergeCell ref="E425:G425"/>
    <mergeCell ref="H425:I425"/>
    <mergeCell ref="J425:L425"/>
    <mergeCell ref="M425:O425"/>
    <mergeCell ref="P425:R425"/>
    <mergeCell ref="S425:T425"/>
    <mergeCell ref="U425:W425"/>
    <mergeCell ref="B426:C426"/>
    <mergeCell ref="D426:L426"/>
    <mergeCell ref="M426:N426"/>
    <mergeCell ref="O426:W426"/>
    <mergeCell ref="B422:D422"/>
    <mergeCell ref="E422:L422"/>
    <mergeCell ref="M422:O422"/>
    <mergeCell ref="P422:W422"/>
    <mergeCell ref="B423:D423"/>
    <mergeCell ref="E423:L423"/>
    <mergeCell ref="M423:O423"/>
    <mergeCell ref="P423:W423"/>
    <mergeCell ref="B424:D424"/>
    <mergeCell ref="E424:L424"/>
    <mergeCell ref="M424:O424"/>
    <mergeCell ref="P424:W424"/>
    <mergeCell ref="Q410:W421"/>
    <mergeCell ref="C412:C413"/>
    <mergeCell ref="D412:E413"/>
    <mergeCell ref="N412:N413"/>
    <mergeCell ref="B397:D397"/>
    <mergeCell ref="E397:G397"/>
    <mergeCell ref="H397:I397"/>
    <mergeCell ref="J397:L397"/>
    <mergeCell ref="M397:O397"/>
    <mergeCell ref="P397:R397"/>
    <mergeCell ref="S397:T397"/>
    <mergeCell ref="U397:W397"/>
    <mergeCell ref="B398:C398"/>
    <mergeCell ref="D398:L398"/>
    <mergeCell ref="M398:N398"/>
    <mergeCell ref="O398:W398"/>
    <mergeCell ref="B394:D394"/>
    <mergeCell ref="E394:L394"/>
    <mergeCell ref="M394:O394"/>
    <mergeCell ref="P394:W394"/>
    <mergeCell ref="B395:D395"/>
    <mergeCell ref="E395:L395"/>
    <mergeCell ref="M395:O395"/>
    <mergeCell ref="P395:W395"/>
    <mergeCell ref="B396:D396"/>
    <mergeCell ref="E396:L396"/>
    <mergeCell ref="M396:O396"/>
    <mergeCell ref="P396:W396"/>
    <mergeCell ref="B420:B421"/>
    <mergeCell ref="C420:D420"/>
    <mergeCell ref="M420:M421"/>
    <mergeCell ref="N420:O420"/>
    <mergeCell ref="C421:D421"/>
    <mergeCell ref="N421:O421"/>
    <mergeCell ref="B410:B413"/>
    <mergeCell ref="C410:C411"/>
    <mergeCell ref="D410:E411"/>
    <mergeCell ref="C399:L400"/>
    <mergeCell ref="B407:W407"/>
    <mergeCell ref="D408:G408"/>
    <mergeCell ref="H408:I408"/>
    <mergeCell ref="J408:L408"/>
    <mergeCell ref="M408:O408"/>
    <mergeCell ref="P408:R408"/>
    <mergeCell ref="S408:T409"/>
    <mergeCell ref="U408:W409"/>
    <mergeCell ref="D409:G409"/>
    <mergeCell ref="H409:I409"/>
    <mergeCell ref="J409:L409"/>
    <mergeCell ref="M409:O409"/>
    <mergeCell ref="P409:R409"/>
    <mergeCell ref="O412:P413"/>
    <mergeCell ref="B414:B417"/>
    <mergeCell ref="C414:C415"/>
    <mergeCell ref="D414:E415"/>
    <mergeCell ref="M414:M417"/>
    <mergeCell ref="N414:N415"/>
    <mergeCell ref="O414:P415"/>
    <mergeCell ref="C416:C417"/>
    <mergeCell ref="D416:E417"/>
    <mergeCell ref="N416:N417"/>
    <mergeCell ref="O416:P417"/>
    <mergeCell ref="B418:C418"/>
    <mergeCell ref="D418:E418"/>
    <mergeCell ref="M418:N418"/>
    <mergeCell ref="O418:P418"/>
    <mergeCell ref="B419:C419"/>
    <mergeCell ref="D419:E419"/>
    <mergeCell ref="Q382:W393"/>
    <mergeCell ref="C384:C385"/>
    <mergeCell ref="D384:E385"/>
    <mergeCell ref="N384:N385"/>
    <mergeCell ref="O384:P385"/>
    <mergeCell ref="B386:B389"/>
    <mergeCell ref="C386:C387"/>
    <mergeCell ref="D386:E387"/>
    <mergeCell ref="M386:M389"/>
    <mergeCell ref="N386:N387"/>
    <mergeCell ref="O386:P387"/>
    <mergeCell ref="C388:C389"/>
    <mergeCell ref="D388:E389"/>
    <mergeCell ref="N388:N389"/>
    <mergeCell ref="O388:P389"/>
    <mergeCell ref="B390:C390"/>
    <mergeCell ref="D390:E390"/>
    <mergeCell ref="M390:N390"/>
    <mergeCell ref="O390:P390"/>
    <mergeCell ref="B391:C391"/>
    <mergeCell ref="D391:E391"/>
    <mergeCell ref="M391:N391"/>
    <mergeCell ref="O391:P391"/>
    <mergeCell ref="B392:B393"/>
    <mergeCell ref="C392:D392"/>
    <mergeCell ref="M392:M393"/>
    <mergeCell ref="N392:O392"/>
    <mergeCell ref="C393:D393"/>
    <mergeCell ref="N393:O393"/>
    <mergeCell ref="B382:B385"/>
    <mergeCell ref="C382:C383"/>
    <mergeCell ref="D382:E383"/>
    <mergeCell ref="F382:L393"/>
    <mergeCell ref="M382:M385"/>
    <mergeCell ref="N382:N383"/>
    <mergeCell ref="O382:P383"/>
    <mergeCell ref="M374:N374"/>
    <mergeCell ref="O374:P374"/>
    <mergeCell ref="F365:L376"/>
    <mergeCell ref="M365:M368"/>
    <mergeCell ref="N365:N366"/>
    <mergeCell ref="O365:P366"/>
    <mergeCell ref="B380:D380"/>
    <mergeCell ref="E380:G380"/>
    <mergeCell ref="H380:I380"/>
    <mergeCell ref="J380:L380"/>
    <mergeCell ref="M380:O380"/>
    <mergeCell ref="P380:R380"/>
    <mergeCell ref="S380:T380"/>
    <mergeCell ref="U380:W380"/>
    <mergeCell ref="B381:C381"/>
    <mergeCell ref="D381:L381"/>
    <mergeCell ref="M381:N381"/>
    <mergeCell ref="O381:W381"/>
    <mergeCell ref="B377:D377"/>
    <mergeCell ref="E377:L377"/>
    <mergeCell ref="M377:O377"/>
    <mergeCell ref="P377:W377"/>
    <mergeCell ref="B378:D378"/>
    <mergeCell ref="E378:L378"/>
    <mergeCell ref="M378:O378"/>
    <mergeCell ref="P378:W378"/>
    <mergeCell ref="B379:D379"/>
    <mergeCell ref="E379:L379"/>
    <mergeCell ref="M379:O379"/>
    <mergeCell ref="P379:W379"/>
    <mergeCell ref="Q365:W376"/>
    <mergeCell ref="C367:C368"/>
    <mergeCell ref="D367:E368"/>
    <mergeCell ref="N367:N368"/>
    <mergeCell ref="B352:D352"/>
    <mergeCell ref="E352:G352"/>
    <mergeCell ref="H352:I352"/>
    <mergeCell ref="J352:L352"/>
    <mergeCell ref="M352:O352"/>
    <mergeCell ref="P352:R352"/>
    <mergeCell ref="S352:T352"/>
    <mergeCell ref="U352:W352"/>
    <mergeCell ref="B353:C353"/>
    <mergeCell ref="D353:L353"/>
    <mergeCell ref="M353:N353"/>
    <mergeCell ref="O353:W353"/>
    <mergeCell ref="B349:D349"/>
    <mergeCell ref="E349:L349"/>
    <mergeCell ref="M349:O349"/>
    <mergeCell ref="P349:W349"/>
    <mergeCell ref="B350:D350"/>
    <mergeCell ref="E350:L350"/>
    <mergeCell ref="M350:O350"/>
    <mergeCell ref="P350:W350"/>
    <mergeCell ref="B351:D351"/>
    <mergeCell ref="E351:L351"/>
    <mergeCell ref="M351:O351"/>
    <mergeCell ref="P351:W351"/>
    <mergeCell ref="B375:B376"/>
    <mergeCell ref="C375:D375"/>
    <mergeCell ref="M375:M376"/>
    <mergeCell ref="N375:O375"/>
    <mergeCell ref="C376:D376"/>
    <mergeCell ref="N376:O376"/>
    <mergeCell ref="B365:B368"/>
    <mergeCell ref="C365:C366"/>
    <mergeCell ref="D365:E366"/>
    <mergeCell ref="C354:L355"/>
    <mergeCell ref="B362:W362"/>
    <mergeCell ref="D363:G363"/>
    <mergeCell ref="H363:I363"/>
    <mergeCell ref="J363:L363"/>
    <mergeCell ref="M363:O363"/>
    <mergeCell ref="P363:R363"/>
    <mergeCell ref="S363:T364"/>
    <mergeCell ref="U363:W364"/>
    <mergeCell ref="D364:G364"/>
    <mergeCell ref="H364:I364"/>
    <mergeCell ref="J364:L364"/>
    <mergeCell ref="M364:O364"/>
    <mergeCell ref="P364:R364"/>
    <mergeCell ref="O367:P368"/>
    <mergeCell ref="B369:B372"/>
    <mergeCell ref="C369:C370"/>
    <mergeCell ref="D369:E370"/>
    <mergeCell ref="M369:M372"/>
    <mergeCell ref="N369:N370"/>
    <mergeCell ref="O369:P370"/>
    <mergeCell ref="C371:C372"/>
    <mergeCell ref="D371:E372"/>
    <mergeCell ref="N371:N372"/>
    <mergeCell ref="O371:P372"/>
    <mergeCell ref="B373:C373"/>
    <mergeCell ref="D373:E373"/>
    <mergeCell ref="M373:N373"/>
    <mergeCell ref="O373:P373"/>
    <mergeCell ref="B374:C374"/>
    <mergeCell ref="D374:E374"/>
    <mergeCell ref="Q337:W348"/>
    <mergeCell ref="C339:C340"/>
    <mergeCell ref="D339:E340"/>
    <mergeCell ref="N339:N340"/>
    <mergeCell ref="O339:P340"/>
    <mergeCell ref="B341:B344"/>
    <mergeCell ref="C341:C342"/>
    <mergeCell ref="D341:E342"/>
    <mergeCell ref="M341:M344"/>
    <mergeCell ref="N341:N342"/>
    <mergeCell ref="O341:P342"/>
    <mergeCell ref="C343:C344"/>
    <mergeCell ref="D343:E344"/>
    <mergeCell ref="N343:N344"/>
    <mergeCell ref="O343:P344"/>
    <mergeCell ref="B345:C345"/>
    <mergeCell ref="D345:E345"/>
    <mergeCell ref="M345:N345"/>
    <mergeCell ref="O345:P345"/>
    <mergeCell ref="B346:C346"/>
    <mergeCell ref="D346:E346"/>
    <mergeCell ref="M346:N346"/>
    <mergeCell ref="O346:P346"/>
    <mergeCell ref="B347:B348"/>
    <mergeCell ref="C347:D347"/>
    <mergeCell ref="M347:M348"/>
    <mergeCell ref="N347:O347"/>
    <mergeCell ref="C348:D348"/>
    <mergeCell ref="N348:O348"/>
    <mergeCell ref="B337:B340"/>
    <mergeCell ref="C337:C338"/>
    <mergeCell ref="D337:E338"/>
    <mergeCell ref="F337:L348"/>
    <mergeCell ref="M337:M340"/>
    <mergeCell ref="N337:N338"/>
    <mergeCell ref="O337:P338"/>
    <mergeCell ref="M329:N329"/>
    <mergeCell ref="O329:P329"/>
    <mergeCell ref="F320:L331"/>
    <mergeCell ref="M320:M323"/>
    <mergeCell ref="N320:N321"/>
    <mergeCell ref="O320:P321"/>
    <mergeCell ref="B335:D335"/>
    <mergeCell ref="E335:G335"/>
    <mergeCell ref="H335:I335"/>
    <mergeCell ref="J335:L335"/>
    <mergeCell ref="M335:O335"/>
    <mergeCell ref="P335:R335"/>
    <mergeCell ref="S335:T335"/>
    <mergeCell ref="U335:W335"/>
    <mergeCell ref="B336:C336"/>
    <mergeCell ref="D336:L336"/>
    <mergeCell ref="M336:N336"/>
    <mergeCell ref="O336:W336"/>
    <mergeCell ref="B332:D332"/>
    <mergeCell ref="E332:L332"/>
    <mergeCell ref="M332:O332"/>
    <mergeCell ref="P332:W332"/>
    <mergeCell ref="B333:D333"/>
    <mergeCell ref="E333:L333"/>
    <mergeCell ref="M333:O333"/>
    <mergeCell ref="P333:W333"/>
    <mergeCell ref="B334:D334"/>
    <mergeCell ref="E334:L334"/>
    <mergeCell ref="M334:O334"/>
    <mergeCell ref="P334:W334"/>
    <mergeCell ref="Q320:W331"/>
    <mergeCell ref="C322:C323"/>
    <mergeCell ref="D322:E323"/>
    <mergeCell ref="N322:N323"/>
    <mergeCell ref="B307:D307"/>
    <mergeCell ref="E307:G307"/>
    <mergeCell ref="H307:I307"/>
    <mergeCell ref="J307:L307"/>
    <mergeCell ref="M307:O307"/>
    <mergeCell ref="P307:R307"/>
    <mergeCell ref="S307:T307"/>
    <mergeCell ref="U307:W307"/>
    <mergeCell ref="B308:C308"/>
    <mergeCell ref="D308:L308"/>
    <mergeCell ref="M308:N308"/>
    <mergeCell ref="O308:W308"/>
    <mergeCell ref="B304:D304"/>
    <mergeCell ref="E304:L304"/>
    <mergeCell ref="M304:O304"/>
    <mergeCell ref="P304:W304"/>
    <mergeCell ref="B305:D305"/>
    <mergeCell ref="E305:L305"/>
    <mergeCell ref="M305:O305"/>
    <mergeCell ref="P305:W305"/>
    <mergeCell ref="B306:D306"/>
    <mergeCell ref="E306:L306"/>
    <mergeCell ref="M306:O306"/>
    <mergeCell ref="P306:W306"/>
    <mergeCell ref="B330:B331"/>
    <mergeCell ref="C330:D330"/>
    <mergeCell ref="M330:M331"/>
    <mergeCell ref="N330:O330"/>
    <mergeCell ref="C331:D331"/>
    <mergeCell ref="N331:O331"/>
    <mergeCell ref="B320:B323"/>
    <mergeCell ref="C320:C321"/>
    <mergeCell ref="D320:E321"/>
    <mergeCell ref="C309:L310"/>
    <mergeCell ref="B317:W317"/>
    <mergeCell ref="D318:G318"/>
    <mergeCell ref="H318:I318"/>
    <mergeCell ref="J318:L318"/>
    <mergeCell ref="M318:O318"/>
    <mergeCell ref="P318:R318"/>
    <mergeCell ref="S318:T319"/>
    <mergeCell ref="U318:W319"/>
    <mergeCell ref="D319:G319"/>
    <mergeCell ref="H319:I319"/>
    <mergeCell ref="J319:L319"/>
    <mergeCell ref="M319:O319"/>
    <mergeCell ref="P319:R319"/>
    <mergeCell ref="O322:P323"/>
    <mergeCell ref="B324:B327"/>
    <mergeCell ref="C324:C325"/>
    <mergeCell ref="D324:E325"/>
    <mergeCell ref="M324:M327"/>
    <mergeCell ref="N324:N325"/>
    <mergeCell ref="O324:P325"/>
    <mergeCell ref="C326:C327"/>
    <mergeCell ref="D326:E327"/>
    <mergeCell ref="N326:N327"/>
    <mergeCell ref="O326:P327"/>
    <mergeCell ref="B328:C328"/>
    <mergeCell ref="D328:E328"/>
    <mergeCell ref="M328:N328"/>
    <mergeCell ref="O328:P328"/>
    <mergeCell ref="B329:C329"/>
    <mergeCell ref="D329:E329"/>
    <mergeCell ref="Q292:W303"/>
    <mergeCell ref="C294:C295"/>
    <mergeCell ref="D294:E295"/>
    <mergeCell ref="N294:N295"/>
    <mergeCell ref="O294:P295"/>
    <mergeCell ref="B296:B299"/>
    <mergeCell ref="C296:C297"/>
    <mergeCell ref="D296:E297"/>
    <mergeCell ref="M296:M299"/>
    <mergeCell ref="N296:N297"/>
    <mergeCell ref="O296:P297"/>
    <mergeCell ref="C298:C299"/>
    <mergeCell ref="D298:E299"/>
    <mergeCell ref="N298:N299"/>
    <mergeCell ref="O298:P299"/>
    <mergeCell ref="B300:C300"/>
    <mergeCell ref="D300:E300"/>
    <mergeCell ref="M300:N300"/>
    <mergeCell ref="O300:P300"/>
    <mergeCell ref="B301:C301"/>
    <mergeCell ref="D301:E301"/>
    <mergeCell ref="M301:N301"/>
    <mergeCell ref="O301:P301"/>
    <mergeCell ref="B302:B303"/>
    <mergeCell ref="C302:D302"/>
    <mergeCell ref="M302:M303"/>
    <mergeCell ref="N302:O302"/>
    <mergeCell ref="C303:D303"/>
    <mergeCell ref="N303:O303"/>
    <mergeCell ref="B292:B295"/>
    <mergeCell ref="C292:C293"/>
    <mergeCell ref="D292:E293"/>
    <mergeCell ref="F292:L303"/>
    <mergeCell ref="M292:M295"/>
    <mergeCell ref="N292:N293"/>
    <mergeCell ref="O292:P293"/>
    <mergeCell ref="B2:W2"/>
    <mergeCell ref="D3:G3"/>
    <mergeCell ref="H3:I3"/>
    <mergeCell ref="J3:L3"/>
    <mergeCell ref="M3:O3"/>
    <mergeCell ref="P3:R3"/>
    <mergeCell ref="S3:T4"/>
    <mergeCell ref="U3:W4"/>
    <mergeCell ref="D4:G4"/>
    <mergeCell ref="H4:I4"/>
    <mergeCell ref="J4:L4"/>
    <mergeCell ref="M4:O4"/>
    <mergeCell ref="P4:R4"/>
    <mergeCell ref="C5:C6"/>
    <mergeCell ref="D5:E6"/>
    <mergeCell ref="F5:L16"/>
    <mergeCell ref="M5:M8"/>
    <mergeCell ref="N5:N6"/>
    <mergeCell ref="O5:P6"/>
    <mergeCell ref="M9:M12"/>
    <mergeCell ref="N9:N10"/>
    <mergeCell ref="B17:D17"/>
    <mergeCell ref="E17:L17"/>
    <mergeCell ref="O277:P278"/>
    <mergeCell ref="B279:B282"/>
    <mergeCell ref="C279:C280"/>
    <mergeCell ref="D279:E280"/>
    <mergeCell ref="M279:M282"/>
    <mergeCell ref="N279:N280"/>
    <mergeCell ref="O279:P280"/>
    <mergeCell ref="C281:C282"/>
    <mergeCell ref="D281:E282"/>
    <mergeCell ref="N281:N282"/>
    <mergeCell ref="O281:P282"/>
    <mergeCell ref="F275:L286"/>
    <mergeCell ref="M275:M278"/>
    <mergeCell ref="N275:N276"/>
    <mergeCell ref="O275:P276"/>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O9:P10"/>
    <mergeCell ref="C11:C12"/>
    <mergeCell ref="D11:E12"/>
    <mergeCell ref="N11:N12"/>
    <mergeCell ref="O11:P12"/>
    <mergeCell ref="B13:C13"/>
    <mergeCell ref="D13:E13"/>
    <mergeCell ref="M13:N13"/>
    <mergeCell ref="O13:P13"/>
    <mergeCell ref="B9:B12"/>
    <mergeCell ref="C9:C10"/>
    <mergeCell ref="D9:E10"/>
    <mergeCell ref="M17:O17"/>
    <mergeCell ref="P17:W17"/>
    <mergeCell ref="B272:W272"/>
    <mergeCell ref="D273:G273"/>
    <mergeCell ref="H273:I273"/>
    <mergeCell ref="J273:L273"/>
    <mergeCell ref="M273:O273"/>
    <mergeCell ref="P273:R273"/>
    <mergeCell ref="S273:T274"/>
    <mergeCell ref="U273:W274"/>
    <mergeCell ref="D274:G274"/>
    <mergeCell ref="H274:I274"/>
    <mergeCell ref="J274:L274"/>
    <mergeCell ref="M274:O274"/>
    <mergeCell ref="P274:R274"/>
    <mergeCell ref="B18:D18"/>
    <mergeCell ref="E18:L18"/>
    <mergeCell ref="M18:O18"/>
    <mergeCell ref="P18:W18"/>
    <mergeCell ref="B19:D19"/>
    <mergeCell ref="E19:L19"/>
    <mergeCell ref="M19:O19"/>
    <mergeCell ref="P19:W19"/>
    <mergeCell ref="B20:D20"/>
    <mergeCell ref="E20:G20"/>
    <mergeCell ref="H20:I20"/>
    <mergeCell ref="J20:L20"/>
    <mergeCell ref="M20:O20"/>
    <mergeCell ref="P20:R20"/>
    <mergeCell ref="S20:T20"/>
    <mergeCell ref="U20:W20"/>
    <mergeCell ref="B21:C21"/>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C22:C23"/>
    <mergeCell ref="D22:E23"/>
    <mergeCell ref="F22:L33"/>
    <mergeCell ref="M22:M25"/>
    <mergeCell ref="N22:N23"/>
    <mergeCell ref="B26:B29"/>
    <mergeCell ref="B31:C31"/>
    <mergeCell ref="D31:E31"/>
    <mergeCell ref="M31:N31"/>
    <mergeCell ref="B60:B61"/>
    <mergeCell ref="M60:M61"/>
    <mergeCell ref="C61:D61"/>
    <mergeCell ref="N61:O61"/>
    <mergeCell ref="C60:D60"/>
    <mergeCell ref="N60:O60"/>
    <mergeCell ref="F50:L61"/>
    <mergeCell ref="M50:M53"/>
    <mergeCell ref="N50:N51"/>
    <mergeCell ref="O50:P51"/>
    <mergeCell ref="Q50:W61"/>
    <mergeCell ref="C52:C53"/>
    <mergeCell ref="C50:C51"/>
    <mergeCell ref="D50:E51"/>
    <mergeCell ref="D52:E53"/>
    <mergeCell ref="N52:N53"/>
    <mergeCell ref="O56:P57"/>
    <mergeCell ref="B59:C59"/>
    <mergeCell ref="D59:E59"/>
    <mergeCell ref="M59:N59"/>
    <mergeCell ref="O59:P59"/>
    <mergeCell ref="D48:G48"/>
    <mergeCell ref="H48:I48"/>
    <mergeCell ref="J48:L48"/>
    <mergeCell ref="M48:O48"/>
    <mergeCell ref="P48:R48"/>
    <mergeCell ref="B50:B53"/>
    <mergeCell ref="O52:P53"/>
    <mergeCell ref="C54:C55"/>
    <mergeCell ref="D54:E55"/>
    <mergeCell ref="M54:M57"/>
    <mergeCell ref="N54:N55"/>
    <mergeCell ref="O54:P55"/>
    <mergeCell ref="C56:C57"/>
    <mergeCell ref="D56:E57"/>
    <mergeCell ref="N56:N57"/>
    <mergeCell ref="B58:C58"/>
    <mergeCell ref="D58:E58"/>
    <mergeCell ref="M58:N58"/>
    <mergeCell ref="O58:P58"/>
    <mergeCell ref="B64:D64"/>
    <mergeCell ref="M64:O64"/>
    <mergeCell ref="E64:L64"/>
    <mergeCell ref="P64:W64"/>
    <mergeCell ref="B65:D65"/>
    <mergeCell ref="E65:G65"/>
    <mergeCell ref="H65:I65"/>
    <mergeCell ref="J65:L65"/>
    <mergeCell ref="M65:O65"/>
    <mergeCell ref="P65:R65"/>
    <mergeCell ref="S65:T65"/>
    <mergeCell ref="U65:W65"/>
    <mergeCell ref="B81:D81"/>
    <mergeCell ref="M81:O81"/>
    <mergeCell ref="E81:L81"/>
    <mergeCell ref="P81:W81"/>
    <mergeCell ref="B82:D82"/>
    <mergeCell ref="E82:G82"/>
    <mergeCell ref="H82:I82"/>
    <mergeCell ref="J82:L82"/>
    <mergeCell ref="M82:O82"/>
    <mergeCell ref="P82:R82"/>
    <mergeCell ref="S82:T82"/>
    <mergeCell ref="U82:W82"/>
    <mergeCell ref="B79:D79"/>
    <mergeCell ref="E79:L79"/>
    <mergeCell ref="M79:O79"/>
    <mergeCell ref="P79:W79"/>
    <mergeCell ref="B80:D80"/>
    <mergeCell ref="E80:L80"/>
    <mergeCell ref="M80:O80"/>
    <mergeCell ref="P80:W80"/>
    <mergeCell ref="B62:D62"/>
    <mergeCell ref="E62:L62"/>
    <mergeCell ref="M62:O62"/>
    <mergeCell ref="P62:W62"/>
    <mergeCell ref="B63:D63"/>
    <mergeCell ref="E63:L63"/>
    <mergeCell ref="M63:O63"/>
    <mergeCell ref="P63:W63"/>
    <mergeCell ref="N71:N72"/>
    <mergeCell ref="O71:P72"/>
    <mergeCell ref="C73:C74"/>
    <mergeCell ref="D73:E74"/>
    <mergeCell ref="B75:C75"/>
    <mergeCell ref="D75:E75"/>
    <mergeCell ref="M75:N75"/>
    <mergeCell ref="O75:P75"/>
    <mergeCell ref="N73:N74"/>
    <mergeCell ref="O73:P74"/>
    <mergeCell ref="B76:C76"/>
    <mergeCell ref="D76:E76"/>
    <mergeCell ref="M76:N76"/>
    <mergeCell ref="O76:P76"/>
    <mergeCell ref="B47:W47"/>
    <mergeCell ref="S48:T49"/>
    <mergeCell ref="U48:W49"/>
    <mergeCell ref="D49:G49"/>
    <mergeCell ref="H49:I49"/>
    <mergeCell ref="J49:L49"/>
    <mergeCell ref="M49:O49"/>
    <mergeCell ref="P49:R49"/>
    <mergeCell ref="B126:D126"/>
    <mergeCell ref="M126:O126"/>
    <mergeCell ref="E126:L126"/>
    <mergeCell ref="P126:W126"/>
    <mergeCell ref="B124:D124"/>
    <mergeCell ref="E124:L124"/>
    <mergeCell ref="M124:O124"/>
    <mergeCell ref="P124:W124"/>
    <mergeCell ref="B125:D125"/>
    <mergeCell ref="E125:L125"/>
    <mergeCell ref="M125:O125"/>
    <mergeCell ref="P125:W125"/>
    <mergeCell ref="B122:B123"/>
    <mergeCell ref="M122:M123"/>
    <mergeCell ref="B120:C120"/>
    <mergeCell ref="D120:E120"/>
    <mergeCell ref="O67:P68"/>
    <mergeCell ref="Q67:W78"/>
    <mergeCell ref="C69:C70"/>
    <mergeCell ref="D69:E70"/>
    <mergeCell ref="N69:N70"/>
    <mergeCell ref="O69:P70"/>
    <mergeCell ref="B71:B74"/>
    <mergeCell ref="C71:C72"/>
    <mergeCell ref="B77:B78"/>
    <mergeCell ref="M77:M78"/>
    <mergeCell ref="C78:D78"/>
    <mergeCell ref="N78:O78"/>
    <mergeCell ref="C77:D77"/>
    <mergeCell ref="N77:O77"/>
    <mergeCell ref="B54:B57"/>
    <mergeCell ref="M108:O108"/>
    <mergeCell ref="P108:W108"/>
    <mergeCell ref="B105:B106"/>
    <mergeCell ref="M105:M106"/>
    <mergeCell ref="B103:C103"/>
    <mergeCell ref="D103:E103"/>
    <mergeCell ref="M103:N103"/>
    <mergeCell ref="O103:P103"/>
    <mergeCell ref="C105:D105"/>
    <mergeCell ref="N105:O105"/>
    <mergeCell ref="D104:E104"/>
    <mergeCell ref="M104:N104"/>
    <mergeCell ref="O104:P104"/>
    <mergeCell ref="B66:C66"/>
    <mergeCell ref="D66:L66"/>
    <mergeCell ref="M66:N66"/>
    <mergeCell ref="O66:W66"/>
    <mergeCell ref="B67:B70"/>
    <mergeCell ref="C67:C68"/>
    <mergeCell ref="D67:E68"/>
    <mergeCell ref="F67:L78"/>
    <mergeCell ref="M67:M70"/>
    <mergeCell ref="N67:N68"/>
    <mergeCell ref="D71:E72"/>
    <mergeCell ref="M71:M74"/>
    <mergeCell ref="D121:E121"/>
    <mergeCell ref="M120:N120"/>
    <mergeCell ref="O120:P120"/>
    <mergeCell ref="C122:D122"/>
    <mergeCell ref="N122:O122"/>
    <mergeCell ref="M121:N121"/>
    <mergeCell ref="O121:P121"/>
    <mergeCell ref="C114:C115"/>
    <mergeCell ref="D114:E115"/>
    <mergeCell ref="N114:N115"/>
    <mergeCell ref="B109:D109"/>
    <mergeCell ref="M109:O109"/>
    <mergeCell ref="E109:L109"/>
    <mergeCell ref="P109:W109"/>
    <mergeCell ref="S127:T127"/>
    <mergeCell ref="U127:W127"/>
    <mergeCell ref="N99:N100"/>
    <mergeCell ref="O99:P100"/>
    <mergeCell ref="C101:C102"/>
    <mergeCell ref="D101:E102"/>
    <mergeCell ref="N101:N102"/>
    <mergeCell ref="O101:P102"/>
    <mergeCell ref="B83:C83"/>
    <mergeCell ref="D83:L83"/>
    <mergeCell ref="M83:N83"/>
    <mergeCell ref="O83:W83"/>
    <mergeCell ref="C84:L85"/>
    <mergeCell ref="D93:G93"/>
    <mergeCell ref="H93:I93"/>
    <mergeCell ref="J93:L93"/>
    <mergeCell ref="M93:O93"/>
    <mergeCell ref="P93:R93"/>
    <mergeCell ref="B92:W92"/>
    <mergeCell ref="S93:T94"/>
    <mergeCell ref="D99:E100"/>
    <mergeCell ref="P94:R94"/>
    <mergeCell ref="B95:B98"/>
    <mergeCell ref="C95:C96"/>
    <mergeCell ref="D95:E96"/>
    <mergeCell ref="F95:L106"/>
    <mergeCell ref="M95:M98"/>
    <mergeCell ref="N95:N96"/>
    <mergeCell ref="O95:P96"/>
    <mergeCell ref="Q95:W106"/>
    <mergeCell ref="B99:B102"/>
    <mergeCell ref="M99:M102"/>
    <mergeCell ref="B104:C104"/>
    <mergeCell ref="C97:C98"/>
    <mergeCell ref="D97:E98"/>
    <mergeCell ref="N97:N98"/>
    <mergeCell ref="O97:P98"/>
    <mergeCell ref="C99:C100"/>
    <mergeCell ref="C106:D106"/>
    <mergeCell ref="N106:O106"/>
    <mergeCell ref="U93:W94"/>
    <mergeCell ref="D94:G94"/>
    <mergeCell ref="H94:I94"/>
    <mergeCell ref="J94:L94"/>
    <mergeCell ref="M94:O94"/>
    <mergeCell ref="B128:C128"/>
    <mergeCell ref="D128:L128"/>
    <mergeCell ref="M128:N128"/>
    <mergeCell ref="O128:W128"/>
    <mergeCell ref="B137:W137"/>
    <mergeCell ref="D138:G138"/>
    <mergeCell ref="H138:I138"/>
    <mergeCell ref="J138:L138"/>
    <mergeCell ref="M138:O138"/>
    <mergeCell ref="P138:R138"/>
    <mergeCell ref="S138:T139"/>
    <mergeCell ref="U138:W139"/>
    <mergeCell ref="D139:G139"/>
    <mergeCell ref="H139:I139"/>
    <mergeCell ref="J139:L139"/>
    <mergeCell ref="M139:O139"/>
    <mergeCell ref="P139:R139"/>
    <mergeCell ref="C129:L130"/>
    <mergeCell ref="B127:D127"/>
    <mergeCell ref="M127:O127"/>
    <mergeCell ref="B110:D110"/>
    <mergeCell ref="M110:O110"/>
    <mergeCell ref="B107:D107"/>
    <mergeCell ref="E107:L107"/>
    <mergeCell ref="M107:O107"/>
    <mergeCell ref="P107:W107"/>
    <mergeCell ref="B108:D108"/>
    <mergeCell ref="E108:L108"/>
    <mergeCell ref="E110:G110"/>
    <mergeCell ref="H110:I110"/>
    <mergeCell ref="J110:L110"/>
    <mergeCell ref="P110:R110"/>
    <mergeCell ref="S110:T110"/>
    <mergeCell ref="U110:W110"/>
    <mergeCell ref="O114:P115"/>
    <mergeCell ref="C116:C117"/>
    <mergeCell ref="D116:E117"/>
    <mergeCell ref="N116:N117"/>
    <mergeCell ref="O116:P117"/>
    <mergeCell ref="C118:C119"/>
    <mergeCell ref="D118:E119"/>
    <mergeCell ref="N118:N119"/>
    <mergeCell ref="O118:P119"/>
    <mergeCell ref="B111:C111"/>
    <mergeCell ref="D111:L111"/>
    <mergeCell ref="M111:N111"/>
    <mergeCell ref="O111:W111"/>
    <mergeCell ref="C123:D123"/>
    <mergeCell ref="N123:O123"/>
    <mergeCell ref="E127:G127"/>
    <mergeCell ref="H127:I127"/>
    <mergeCell ref="J127:L127"/>
    <mergeCell ref="P127:R127"/>
    <mergeCell ref="B112:B115"/>
    <mergeCell ref="C112:C113"/>
    <mergeCell ref="D112:E113"/>
    <mergeCell ref="F112:L123"/>
    <mergeCell ref="M112:M115"/>
    <mergeCell ref="N112:N113"/>
    <mergeCell ref="O112:P113"/>
    <mergeCell ref="Q112:W123"/>
    <mergeCell ref="B116:B119"/>
    <mergeCell ref="M116:M119"/>
    <mergeCell ref="B121:C121"/>
    <mergeCell ref="M150:M151"/>
    <mergeCell ref="N150:O150"/>
    <mergeCell ref="C151:D151"/>
    <mergeCell ref="N151:O151"/>
    <mergeCell ref="B152:D152"/>
    <mergeCell ref="E152:L152"/>
    <mergeCell ref="M152:O152"/>
    <mergeCell ref="P152:W152"/>
    <mergeCell ref="B153:D153"/>
    <mergeCell ref="E153:L153"/>
    <mergeCell ref="M153:O153"/>
    <mergeCell ref="P153:W153"/>
    <mergeCell ref="B154:D154"/>
    <mergeCell ref="E154:L154"/>
    <mergeCell ref="M154:O154"/>
    <mergeCell ref="P154:W154"/>
    <mergeCell ref="B155:D155"/>
    <mergeCell ref="E155:G155"/>
    <mergeCell ref="H155:I155"/>
    <mergeCell ref="J155:L155"/>
    <mergeCell ref="M155:O155"/>
    <mergeCell ref="P155:R155"/>
    <mergeCell ref="S155:T155"/>
    <mergeCell ref="U155:W155"/>
    <mergeCell ref="B140:B143"/>
    <mergeCell ref="C140:C141"/>
    <mergeCell ref="D140:E141"/>
    <mergeCell ref="F140:L151"/>
    <mergeCell ref="M140:M143"/>
    <mergeCell ref="N140:N141"/>
    <mergeCell ref="O140:P141"/>
    <mergeCell ref="Q140:W151"/>
    <mergeCell ref="C142:C143"/>
    <mergeCell ref="D142:E143"/>
    <mergeCell ref="N142:N143"/>
    <mergeCell ref="O142:P143"/>
    <mergeCell ref="B144:B147"/>
    <mergeCell ref="C144:C145"/>
    <mergeCell ref="D144:E145"/>
    <mergeCell ref="M144:M147"/>
    <mergeCell ref="N144:N145"/>
    <mergeCell ref="O144:P145"/>
    <mergeCell ref="C146:C147"/>
    <mergeCell ref="D146:E147"/>
    <mergeCell ref="N146:N147"/>
    <mergeCell ref="O146:P147"/>
    <mergeCell ref="B148:C148"/>
    <mergeCell ref="D148:E148"/>
    <mergeCell ref="M148:N148"/>
    <mergeCell ref="O148:P148"/>
    <mergeCell ref="B149:C149"/>
    <mergeCell ref="D149:E149"/>
    <mergeCell ref="M149:N149"/>
    <mergeCell ref="O149:P149"/>
    <mergeCell ref="B150:B151"/>
    <mergeCell ref="C150:D150"/>
    <mergeCell ref="M166:N166"/>
    <mergeCell ref="O166:P166"/>
    <mergeCell ref="B167:B168"/>
    <mergeCell ref="C167:D167"/>
    <mergeCell ref="M167:M168"/>
    <mergeCell ref="N167:O167"/>
    <mergeCell ref="C168:D168"/>
    <mergeCell ref="N168:O168"/>
    <mergeCell ref="B169:D169"/>
    <mergeCell ref="E169:L169"/>
    <mergeCell ref="M169:O169"/>
    <mergeCell ref="P169:W169"/>
    <mergeCell ref="B170:D170"/>
    <mergeCell ref="E170:L170"/>
    <mergeCell ref="M170:O170"/>
    <mergeCell ref="P170:W170"/>
    <mergeCell ref="B171:D171"/>
    <mergeCell ref="E171:L171"/>
    <mergeCell ref="M171:O171"/>
    <mergeCell ref="P171:W171"/>
    <mergeCell ref="B156:C156"/>
    <mergeCell ref="D156:L156"/>
    <mergeCell ref="M156:N156"/>
    <mergeCell ref="O156:W156"/>
    <mergeCell ref="B157:B160"/>
    <mergeCell ref="C157:C158"/>
    <mergeCell ref="D157:E158"/>
    <mergeCell ref="F157:L168"/>
    <mergeCell ref="M157:M160"/>
    <mergeCell ref="N157:N158"/>
    <mergeCell ref="O157:P158"/>
    <mergeCell ref="Q157:W168"/>
    <mergeCell ref="C159:C160"/>
    <mergeCell ref="D159:E160"/>
    <mergeCell ref="N159:N160"/>
    <mergeCell ref="O159:P160"/>
    <mergeCell ref="B161:B164"/>
    <mergeCell ref="C161:C162"/>
    <mergeCell ref="D161:E162"/>
    <mergeCell ref="M161:M164"/>
    <mergeCell ref="N161:N162"/>
    <mergeCell ref="O161:P162"/>
    <mergeCell ref="C163:C164"/>
    <mergeCell ref="D163:E164"/>
    <mergeCell ref="N163:N164"/>
    <mergeCell ref="O163:P164"/>
    <mergeCell ref="B165:C165"/>
    <mergeCell ref="D165:E165"/>
    <mergeCell ref="M165:N165"/>
    <mergeCell ref="O165:P165"/>
    <mergeCell ref="B166:C166"/>
    <mergeCell ref="D166:E166"/>
    <mergeCell ref="B185:B188"/>
    <mergeCell ref="C185:C186"/>
    <mergeCell ref="D185:E186"/>
    <mergeCell ref="F185:L196"/>
    <mergeCell ref="M185:M188"/>
    <mergeCell ref="N185:N186"/>
    <mergeCell ref="O185:P186"/>
    <mergeCell ref="Q185:W196"/>
    <mergeCell ref="C187:C188"/>
    <mergeCell ref="D187:E188"/>
    <mergeCell ref="N187:N188"/>
    <mergeCell ref="O187:P188"/>
    <mergeCell ref="B189:B192"/>
    <mergeCell ref="C189:C190"/>
    <mergeCell ref="D189:E190"/>
    <mergeCell ref="M189:M192"/>
    <mergeCell ref="N189:N190"/>
    <mergeCell ref="O189:P190"/>
    <mergeCell ref="C191:C192"/>
    <mergeCell ref="D191:E192"/>
    <mergeCell ref="N191:N192"/>
    <mergeCell ref="O191:P192"/>
    <mergeCell ref="B193:C193"/>
    <mergeCell ref="D193:E193"/>
    <mergeCell ref="M193:N193"/>
    <mergeCell ref="O193:P193"/>
    <mergeCell ref="B194:C194"/>
    <mergeCell ref="D194:E194"/>
    <mergeCell ref="M194:N194"/>
    <mergeCell ref="O194:P194"/>
    <mergeCell ref="B195:B196"/>
    <mergeCell ref="C195:D195"/>
    <mergeCell ref="B172:D172"/>
    <mergeCell ref="E172:G172"/>
    <mergeCell ref="H172:I172"/>
    <mergeCell ref="J172:L172"/>
    <mergeCell ref="M172:O172"/>
    <mergeCell ref="P172:R172"/>
    <mergeCell ref="S172:T172"/>
    <mergeCell ref="U172:W172"/>
    <mergeCell ref="B173:C173"/>
    <mergeCell ref="D173:L173"/>
    <mergeCell ref="M173:N173"/>
    <mergeCell ref="O173:W173"/>
    <mergeCell ref="C174:L175"/>
    <mergeCell ref="B182:W182"/>
    <mergeCell ref="D183:G183"/>
    <mergeCell ref="H183:I183"/>
    <mergeCell ref="J183:L183"/>
    <mergeCell ref="M183:O183"/>
    <mergeCell ref="P183:R183"/>
    <mergeCell ref="S183:T184"/>
    <mergeCell ref="U183:W184"/>
    <mergeCell ref="D184:G184"/>
    <mergeCell ref="H184:I184"/>
    <mergeCell ref="J184:L184"/>
    <mergeCell ref="M184:O184"/>
    <mergeCell ref="P184:R184"/>
    <mergeCell ref="B201:C201"/>
    <mergeCell ref="D201:L201"/>
    <mergeCell ref="M201:N201"/>
    <mergeCell ref="O201:W201"/>
    <mergeCell ref="B202:B205"/>
    <mergeCell ref="C202:C203"/>
    <mergeCell ref="D202:E203"/>
    <mergeCell ref="F202:L213"/>
    <mergeCell ref="M202:M205"/>
    <mergeCell ref="N202:N203"/>
    <mergeCell ref="O202:P203"/>
    <mergeCell ref="Q202:W213"/>
    <mergeCell ref="C204:C205"/>
    <mergeCell ref="D204:E205"/>
    <mergeCell ref="N204:N205"/>
    <mergeCell ref="O204:P205"/>
    <mergeCell ref="B206:B209"/>
    <mergeCell ref="C206:C207"/>
    <mergeCell ref="D206:E207"/>
    <mergeCell ref="M206:M209"/>
    <mergeCell ref="N206:N207"/>
    <mergeCell ref="O206:P207"/>
    <mergeCell ref="C208:C209"/>
    <mergeCell ref="D208:E209"/>
    <mergeCell ref="N208:N209"/>
    <mergeCell ref="O208:P209"/>
    <mergeCell ref="B210:C210"/>
    <mergeCell ref="D210:E210"/>
    <mergeCell ref="M210:N210"/>
    <mergeCell ref="O210:P210"/>
    <mergeCell ref="B211:C211"/>
    <mergeCell ref="D211:E211"/>
    <mergeCell ref="M195:M196"/>
    <mergeCell ref="N195:O195"/>
    <mergeCell ref="C196:D196"/>
    <mergeCell ref="N196:O196"/>
    <mergeCell ref="B197:D197"/>
    <mergeCell ref="E197:L197"/>
    <mergeCell ref="M197:O197"/>
    <mergeCell ref="P197:W197"/>
    <mergeCell ref="B198:D198"/>
    <mergeCell ref="E198:L198"/>
    <mergeCell ref="M198:O198"/>
    <mergeCell ref="P198:W198"/>
    <mergeCell ref="B199:D199"/>
    <mergeCell ref="E199:L199"/>
    <mergeCell ref="M199:O199"/>
    <mergeCell ref="P199:W199"/>
    <mergeCell ref="B200:D200"/>
    <mergeCell ref="E200:G200"/>
    <mergeCell ref="H200:I200"/>
    <mergeCell ref="J200:L200"/>
    <mergeCell ref="M200:O200"/>
    <mergeCell ref="P200:R200"/>
    <mergeCell ref="S200:T200"/>
    <mergeCell ref="U200:W200"/>
    <mergeCell ref="B217:D217"/>
    <mergeCell ref="E217:G217"/>
    <mergeCell ref="H217:I217"/>
    <mergeCell ref="J217:L217"/>
    <mergeCell ref="M217:O217"/>
    <mergeCell ref="P217:R217"/>
    <mergeCell ref="S217:T217"/>
    <mergeCell ref="U217:W217"/>
    <mergeCell ref="B218:C218"/>
    <mergeCell ref="D218:L218"/>
    <mergeCell ref="M218:N218"/>
    <mergeCell ref="O218:W218"/>
    <mergeCell ref="C219:L220"/>
    <mergeCell ref="B227:W227"/>
    <mergeCell ref="D228:G228"/>
    <mergeCell ref="H228:I228"/>
    <mergeCell ref="J228:L228"/>
    <mergeCell ref="M228:O228"/>
    <mergeCell ref="P228:R228"/>
    <mergeCell ref="S228:T229"/>
    <mergeCell ref="U228:W229"/>
    <mergeCell ref="D229:G229"/>
    <mergeCell ref="H229:I229"/>
    <mergeCell ref="J229:L229"/>
    <mergeCell ref="M229:O229"/>
    <mergeCell ref="P229:R229"/>
    <mergeCell ref="M211:N211"/>
    <mergeCell ref="O211:P211"/>
    <mergeCell ref="B212:B213"/>
    <mergeCell ref="C212:D212"/>
    <mergeCell ref="M212:M213"/>
    <mergeCell ref="N212:O212"/>
    <mergeCell ref="C213:D213"/>
    <mergeCell ref="N213:O213"/>
    <mergeCell ref="B214:D214"/>
    <mergeCell ref="E214:L214"/>
    <mergeCell ref="M214:O214"/>
    <mergeCell ref="P214:W214"/>
    <mergeCell ref="B215:D215"/>
    <mergeCell ref="E215:L215"/>
    <mergeCell ref="M215:O215"/>
    <mergeCell ref="P215:W215"/>
    <mergeCell ref="B216:D216"/>
    <mergeCell ref="E216:L216"/>
    <mergeCell ref="M216:O216"/>
    <mergeCell ref="P216:W216"/>
    <mergeCell ref="M243:O243"/>
    <mergeCell ref="P243:W243"/>
    <mergeCell ref="B244:D244"/>
    <mergeCell ref="E244:L244"/>
    <mergeCell ref="M244:O244"/>
    <mergeCell ref="P244:W244"/>
    <mergeCell ref="B245:D245"/>
    <mergeCell ref="E245:G245"/>
    <mergeCell ref="H245:I245"/>
    <mergeCell ref="J245:L245"/>
    <mergeCell ref="M245:O245"/>
    <mergeCell ref="P245:R245"/>
    <mergeCell ref="S245:T245"/>
    <mergeCell ref="U245:W245"/>
    <mergeCell ref="B230:B233"/>
    <mergeCell ref="C230:C231"/>
    <mergeCell ref="D230:E231"/>
    <mergeCell ref="F230:L241"/>
    <mergeCell ref="M230:M233"/>
    <mergeCell ref="N230:N231"/>
    <mergeCell ref="O230:P231"/>
    <mergeCell ref="Q230:W241"/>
    <mergeCell ref="C232:C233"/>
    <mergeCell ref="D232:E233"/>
    <mergeCell ref="N232:N233"/>
    <mergeCell ref="O232:P233"/>
    <mergeCell ref="B234:B237"/>
    <mergeCell ref="C234:C235"/>
    <mergeCell ref="D234:E235"/>
    <mergeCell ref="M234:M237"/>
    <mergeCell ref="N234:N235"/>
    <mergeCell ref="O234:P235"/>
    <mergeCell ref="C236:C237"/>
    <mergeCell ref="D236:E237"/>
    <mergeCell ref="N236:N237"/>
    <mergeCell ref="O236:P237"/>
    <mergeCell ref="B238:C238"/>
    <mergeCell ref="D238:E238"/>
    <mergeCell ref="M238:N238"/>
    <mergeCell ref="O238:P238"/>
    <mergeCell ref="B239:C239"/>
    <mergeCell ref="D239:E239"/>
    <mergeCell ref="M239:N239"/>
    <mergeCell ref="O239:P239"/>
    <mergeCell ref="B240:B241"/>
    <mergeCell ref="C240:D240"/>
    <mergeCell ref="B259:D259"/>
    <mergeCell ref="E259:L259"/>
    <mergeCell ref="M259:O259"/>
    <mergeCell ref="P259:W259"/>
    <mergeCell ref="B260:D260"/>
    <mergeCell ref="E260:L260"/>
    <mergeCell ref="M260:O260"/>
    <mergeCell ref="P260:W260"/>
    <mergeCell ref="B261:D261"/>
    <mergeCell ref="E261:L261"/>
    <mergeCell ref="M261:O261"/>
    <mergeCell ref="P261:W261"/>
    <mergeCell ref="M255:N255"/>
    <mergeCell ref="O255:P255"/>
    <mergeCell ref="B256:C256"/>
    <mergeCell ref="D256:E256"/>
    <mergeCell ref="M256:N256"/>
    <mergeCell ref="O256:P256"/>
    <mergeCell ref="B257:B258"/>
    <mergeCell ref="C257:D257"/>
    <mergeCell ref="M257:M258"/>
    <mergeCell ref="N257:O257"/>
    <mergeCell ref="C258:D258"/>
    <mergeCell ref="N258:O258"/>
    <mergeCell ref="AB4:AC4"/>
    <mergeCell ref="AB5:AC5"/>
    <mergeCell ref="B246:C246"/>
    <mergeCell ref="D246:L246"/>
    <mergeCell ref="M246:N246"/>
    <mergeCell ref="O246:W246"/>
    <mergeCell ref="B247:B250"/>
    <mergeCell ref="C247:C248"/>
    <mergeCell ref="D247:E248"/>
    <mergeCell ref="F247:L258"/>
    <mergeCell ref="M247:M250"/>
    <mergeCell ref="N247:N248"/>
    <mergeCell ref="O247:P248"/>
    <mergeCell ref="Q247:W258"/>
    <mergeCell ref="C249:C250"/>
    <mergeCell ref="D249:E250"/>
    <mergeCell ref="N249:N250"/>
    <mergeCell ref="O249:P250"/>
    <mergeCell ref="B251:B254"/>
    <mergeCell ref="C251:C252"/>
    <mergeCell ref="D251:E252"/>
    <mergeCell ref="M251:M254"/>
    <mergeCell ref="N251:N252"/>
    <mergeCell ref="O251:P252"/>
    <mergeCell ref="C253:C254"/>
    <mergeCell ref="D253:E254"/>
    <mergeCell ref="N253:N254"/>
    <mergeCell ref="O253:P254"/>
    <mergeCell ref="B255:C255"/>
    <mergeCell ref="D255:E255"/>
    <mergeCell ref="M240:M241"/>
    <mergeCell ref="N240:O240"/>
    <mergeCell ref="C241:D241"/>
    <mergeCell ref="N241:O241"/>
    <mergeCell ref="B242:D242"/>
    <mergeCell ref="E242:L242"/>
    <mergeCell ref="M242:O242"/>
    <mergeCell ref="P242:W242"/>
    <mergeCell ref="B243:D243"/>
    <mergeCell ref="E243:L243"/>
    <mergeCell ref="C264:L265"/>
    <mergeCell ref="B285:B286"/>
    <mergeCell ref="C285:D285"/>
    <mergeCell ref="M285:M286"/>
    <mergeCell ref="N285:O285"/>
    <mergeCell ref="C286:D286"/>
    <mergeCell ref="N286:O286"/>
    <mergeCell ref="B275:B278"/>
    <mergeCell ref="C275:C276"/>
    <mergeCell ref="D275:E276"/>
    <mergeCell ref="B283:C283"/>
    <mergeCell ref="D283:E283"/>
    <mergeCell ref="M283:N283"/>
    <mergeCell ref="O283:P283"/>
    <mergeCell ref="B284:C284"/>
    <mergeCell ref="D284:E284"/>
    <mergeCell ref="M284:N284"/>
    <mergeCell ref="O284:P284"/>
    <mergeCell ref="B290:D290"/>
    <mergeCell ref="E290:G290"/>
    <mergeCell ref="H290:I290"/>
    <mergeCell ref="J290:L290"/>
    <mergeCell ref="M290:O290"/>
    <mergeCell ref="P290:R290"/>
    <mergeCell ref="S290:T290"/>
    <mergeCell ref="U290:W290"/>
    <mergeCell ref="B291:C291"/>
    <mergeCell ref="D291:L291"/>
    <mergeCell ref="M291:N291"/>
    <mergeCell ref="O291:W291"/>
    <mergeCell ref="B287:D287"/>
    <mergeCell ref="E287:L287"/>
    <mergeCell ref="B262:D262"/>
    <mergeCell ref="E262:G262"/>
    <mergeCell ref="H262:I262"/>
    <mergeCell ref="J262:L262"/>
    <mergeCell ref="M262:O262"/>
    <mergeCell ref="P262:R262"/>
    <mergeCell ref="S262:T262"/>
    <mergeCell ref="U262:W262"/>
    <mergeCell ref="B263:C263"/>
    <mergeCell ref="D263:L263"/>
    <mergeCell ref="M263:N263"/>
    <mergeCell ref="O263:W263"/>
    <mergeCell ref="M287:O287"/>
    <mergeCell ref="P287:W287"/>
    <mergeCell ref="B288:D288"/>
    <mergeCell ref="E288:L288"/>
    <mergeCell ref="M288:O288"/>
    <mergeCell ref="P288:W288"/>
    <mergeCell ref="B289:D289"/>
    <mergeCell ref="E289:L289"/>
    <mergeCell ref="M289:O289"/>
    <mergeCell ref="P289:W289"/>
    <mergeCell ref="Q275:W286"/>
    <mergeCell ref="C277:C278"/>
    <mergeCell ref="D277:E278"/>
    <mergeCell ref="N277:N278"/>
    <mergeCell ref="D3161:E3162"/>
    <mergeCell ref="N3161:N3162"/>
    <mergeCell ref="O3161:P3162"/>
    <mergeCell ref="B3163:C3163"/>
    <mergeCell ref="D3163:E3163"/>
    <mergeCell ref="M3163:N3163"/>
    <mergeCell ref="O3163:P3163"/>
    <mergeCell ref="B3164:C3164"/>
    <mergeCell ref="D3164:E3164"/>
    <mergeCell ref="M3164:N3164"/>
    <mergeCell ref="O3164:P3164"/>
    <mergeCell ref="B3165:B3166"/>
    <mergeCell ref="C3165:D3165"/>
    <mergeCell ref="M3165:M3166"/>
    <mergeCell ref="N3165:O3165"/>
    <mergeCell ref="C3166:D3166"/>
    <mergeCell ref="N3166:O3166"/>
    <mergeCell ref="B3152:W3152"/>
    <mergeCell ref="D3153:G3153"/>
    <mergeCell ref="H3153:I3153"/>
    <mergeCell ref="J3153:L3153"/>
    <mergeCell ref="M3153:O3153"/>
    <mergeCell ref="P3153:R3153"/>
    <mergeCell ref="S3153:T3154"/>
    <mergeCell ref="U3153:W3154"/>
    <mergeCell ref="D3154:G3154"/>
    <mergeCell ref="H3154:I3154"/>
    <mergeCell ref="J3154:L3154"/>
    <mergeCell ref="M3154:O3154"/>
    <mergeCell ref="P3154:R3154"/>
    <mergeCell ref="B3155:B3158"/>
    <mergeCell ref="C3155:C3156"/>
    <mergeCell ref="D3155:E3156"/>
    <mergeCell ref="F3155:L3166"/>
    <mergeCell ref="M3155:M3158"/>
    <mergeCell ref="N3155:N3156"/>
    <mergeCell ref="O3155:P3156"/>
    <mergeCell ref="Q3155:W3166"/>
    <mergeCell ref="C3157:C3158"/>
    <mergeCell ref="D3157:E3158"/>
    <mergeCell ref="N3157:N3158"/>
    <mergeCell ref="O3157:P3158"/>
    <mergeCell ref="B3159:B3162"/>
    <mergeCell ref="C3159:C3160"/>
    <mergeCell ref="D3159:E3160"/>
    <mergeCell ref="M3159:M3162"/>
    <mergeCell ref="N3159:N3160"/>
    <mergeCell ref="O3159:P3160"/>
    <mergeCell ref="C3161:C3162"/>
    <mergeCell ref="B3171:C3171"/>
    <mergeCell ref="D3171:L3171"/>
    <mergeCell ref="M3171:N3171"/>
    <mergeCell ref="O3171:W3171"/>
    <mergeCell ref="B3172:B3175"/>
    <mergeCell ref="C3172:C3173"/>
    <mergeCell ref="D3172:E3173"/>
    <mergeCell ref="F3172:L3183"/>
    <mergeCell ref="M3172:M3175"/>
    <mergeCell ref="N3172:N3173"/>
    <mergeCell ref="O3172:P3173"/>
    <mergeCell ref="Q3172:W3183"/>
    <mergeCell ref="C3174:C3175"/>
    <mergeCell ref="D3174:E3175"/>
    <mergeCell ref="N3174:N3175"/>
    <mergeCell ref="O3174:P3175"/>
    <mergeCell ref="B3176:B3179"/>
    <mergeCell ref="C3176:C3177"/>
    <mergeCell ref="D3176:E3177"/>
    <mergeCell ref="M3176:M3179"/>
    <mergeCell ref="N3176:N3177"/>
    <mergeCell ref="O3176:P3177"/>
    <mergeCell ref="C3178:C3179"/>
    <mergeCell ref="D3178:E3179"/>
    <mergeCell ref="N3178:N3179"/>
    <mergeCell ref="O3178:P3179"/>
    <mergeCell ref="B3180:C3180"/>
    <mergeCell ref="D3180:E3180"/>
    <mergeCell ref="M3180:N3180"/>
    <mergeCell ref="O3180:P3180"/>
    <mergeCell ref="B3181:C3181"/>
    <mergeCell ref="D3181:E3181"/>
    <mergeCell ref="B3167:D3167"/>
    <mergeCell ref="E3167:L3167"/>
    <mergeCell ref="M3167:O3167"/>
    <mergeCell ref="P3167:W3167"/>
    <mergeCell ref="B3168:D3168"/>
    <mergeCell ref="E3168:L3168"/>
    <mergeCell ref="M3168:O3168"/>
    <mergeCell ref="P3168:W3168"/>
    <mergeCell ref="B3169:D3169"/>
    <mergeCell ref="E3169:L3169"/>
    <mergeCell ref="M3169:O3169"/>
    <mergeCell ref="P3169:W3169"/>
    <mergeCell ref="B3170:D3170"/>
    <mergeCell ref="E3170:G3170"/>
    <mergeCell ref="H3170:I3170"/>
    <mergeCell ref="J3170:L3170"/>
    <mergeCell ref="M3170:O3170"/>
    <mergeCell ref="P3170:R3170"/>
    <mergeCell ref="S3170:T3170"/>
    <mergeCell ref="U3170:W3170"/>
    <mergeCell ref="B3187:D3187"/>
    <mergeCell ref="E3187:G3187"/>
    <mergeCell ref="H3187:I3187"/>
    <mergeCell ref="J3187:L3187"/>
    <mergeCell ref="M3187:O3187"/>
    <mergeCell ref="P3187:R3187"/>
    <mergeCell ref="S3187:T3187"/>
    <mergeCell ref="U3187:W3187"/>
    <mergeCell ref="B3188:C3188"/>
    <mergeCell ref="D3188:L3188"/>
    <mergeCell ref="M3188:N3188"/>
    <mergeCell ref="O3188:W3188"/>
    <mergeCell ref="C3189:L3190"/>
    <mergeCell ref="B3197:W3197"/>
    <mergeCell ref="D3198:G3198"/>
    <mergeCell ref="H3198:I3198"/>
    <mergeCell ref="J3198:L3198"/>
    <mergeCell ref="M3198:O3198"/>
    <mergeCell ref="P3198:R3198"/>
    <mergeCell ref="S3198:T3199"/>
    <mergeCell ref="U3198:W3199"/>
    <mergeCell ref="D3199:G3199"/>
    <mergeCell ref="H3199:I3199"/>
    <mergeCell ref="J3199:L3199"/>
    <mergeCell ref="M3199:O3199"/>
    <mergeCell ref="P3199:R3199"/>
    <mergeCell ref="M3181:N3181"/>
    <mergeCell ref="O3181:P3181"/>
    <mergeCell ref="B3182:B3183"/>
    <mergeCell ref="C3182:D3182"/>
    <mergeCell ref="M3182:M3183"/>
    <mergeCell ref="N3182:O3182"/>
    <mergeCell ref="C3183:D3183"/>
    <mergeCell ref="N3183:O3183"/>
    <mergeCell ref="B3184:D3184"/>
    <mergeCell ref="E3184:L3184"/>
    <mergeCell ref="M3184:O3184"/>
    <mergeCell ref="P3184:W3184"/>
    <mergeCell ref="B3185:D3185"/>
    <mergeCell ref="E3185:L3185"/>
    <mergeCell ref="M3185:O3185"/>
    <mergeCell ref="P3185:W3185"/>
    <mergeCell ref="B3186:D3186"/>
    <mergeCell ref="E3186:L3186"/>
    <mergeCell ref="M3186:O3186"/>
    <mergeCell ref="P3186:W3186"/>
    <mergeCell ref="M3210:M3211"/>
    <mergeCell ref="N3210:O3210"/>
    <mergeCell ref="C3211:D3211"/>
    <mergeCell ref="N3211:O3211"/>
    <mergeCell ref="B3212:D3212"/>
    <mergeCell ref="E3212:L3212"/>
    <mergeCell ref="M3212:O3212"/>
    <mergeCell ref="P3212:W3212"/>
    <mergeCell ref="B3213:D3213"/>
    <mergeCell ref="E3213:L3213"/>
    <mergeCell ref="M3213:O3213"/>
    <mergeCell ref="P3213:W3213"/>
    <mergeCell ref="B3214:D3214"/>
    <mergeCell ref="E3214:L3214"/>
    <mergeCell ref="M3214:O3214"/>
    <mergeCell ref="P3214:W3214"/>
    <mergeCell ref="B3215:D3215"/>
    <mergeCell ref="E3215:G3215"/>
    <mergeCell ref="H3215:I3215"/>
    <mergeCell ref="J3215:L3215"/>
    <mergeCell ref="M3215:O3215"/>
    <mergeCell ref="P3215:R3215"/>
    <mergeCell ref="S3215:T3215"/>
    <mergeCell ref="U3215:W3215"/>
    <mergeCell ref="B3200:B3203"/>
    <mergeCell ref="C3200:C3201"/>
    <mergeCell ref="D3200:E3201"/>
    <mergeCell ref="F3200:L3211"/>
    <mergeCell ref="M3200:M3203"/>
    <mergeCell ref="N3200:N3201"/>
    <mergeCell ref="O3200:P3201"/>
    <mergeCell ref="Q3200:W3211"/>
    <mergeCell ref="C3202:C3203"/>
    <mergeCell ref="D3202:E3203"/>
    <mergeCell ref="N3202:N3203"/>
    <mergeCell ref="O3202:P3203"/>
    <mergeCell ref="B3204:B3207"/>
    <mergeCell ref="C3204:C3205"/>
    <mergeCell ref="D3204:E3205"/>
    <mergeCell ref="M3204:M3207"/>
    <mergeCell ref="N3204:N3205"/>
    <mergeCell ref="O3204:P3205"/>
    <mergeCell ref="C3206:C3207"/>
    <mergeCell ref="D3206:E3207"/>
    <mergeCell ref="N3206:N3207"/>
    <mergeCell ref="O3206:P3207"/>
    <mergeCell ref="B3208:C3208"/>
    <mergeCell ref="D3208:E3208"/>
    <mergeCell ref="M3208:N3208"/>
    <mergeCell ref="O3208:P3208"/>
    <mergeCell ref="B3209:C3209"/>
    <mergeCell ref="D3209:E3209"/>
    <mergeCell ref="M3209:N3209"/>
    <mergeCell ref="O3209:P3209"/>
    <mergeCell ref="B3210:B3211"/>
    <mergeCell ref="C3210:D3210"/>
    <mergeCell ref="M3226:N3226"/>
    <mergeCell ref="O3226:P3226"/>
    <mergeCell ref="B3227:B3228"/>
    <mergeCell ref="C3227:D3227"/>
    <mergeCell ref="M3227:M3228"/>
    <mergeCell ref="N3227:O3227"/>
    <mergeCell ref="C3228:D3228"/>
    <mergeCell ref="N3228:O3228"/>
    <mergeCell ref="B3229:D3229"/>
    <mergeCell ref="E3229:L3229"/>
    <mergeCell ref="M3229:O3229"/>
    <mergeCell ref="P3229:W3229"/>
    <mergeCell ref="B3230:D3230"/>
    <mergeCell ref="E3230:L3230"/>
    <mergeCell ref="M3230:O3230"/>
    <mergeCell ref="P3230:W3230"/>
    <mergeCell ref="B3231:D3231"/>
    <mergeCell ref="E3231:L3231"/>
    <mergeCell ref="M3231:O3231"/>
    <mergeCell ref="P3231:W3231"/>
    <mergeCell ref="B3216:C3216"/>
    <mergeCell ref="D3216:L3216"/>
    <mergeCell ref="M3216:N3216"/>
    <mergeCell ref="O3216:W3216"/>
    <mergeCell ref="B3217:B3220"/>
    <mergeCell ref="C3217:C3218"/>
    <mergeCell ref="D3217:E3218"/>
    <mergeCell ref="F3217:L3228"/>
    <mergeCell ref="M3217:M3220"/>
    <mergeCell ref="N3217:N3218"/>
    <mergeCell ref="O3217:P3218"/>
    <mergeCell ref="Q3217:W3228"/>
    <mergeCell ref="C3219:C3220"/>
    <mergeCell ref="D3219:E3220"/>
    <mergeCell ref="N3219:N3220"/>
    <mergeCell ref="O3219:P3220"/>
    <mergeCell ref="B3221:B3224"/>
    <mergeCell ref="C3221:C3222"/>
    <mergeCell ref="D3221:E3222"/>
    <mergeCell ref="M3221:M3224"/>
    <mergeCell ref="N3221:N3222"/>
    <mergeCell ref="O3221:P3222"/>
    <mergeCell ref="C3223:C3224"/>
    <mergeCell ref="D3223:E3224"/>
    <mergeCell ref="N3223:N3224"/>
    <mergeCell ref="O3223:P3224"/>
    <mergeCell ref="B3225:C3225"/>
    <mergeCell ref="D3225:E3225"/>
    <mergeCell ref="M3225:N3225"/>
    <mergeCell ref="O3225:P3225"/>
    <mergeCell ref="B3226:C3226"/>
    <mergeCell ref="D3226:E3226"/>
    <mergeCell ref="B3245:B3248"/>
    <mergeCell ref="C3245:C3246"/>
    <mergeCell ref="D3245:E3246"/>
    <mergeCell ref="F3245:L3256"/>
    <mergeCell ref="M3245:M3248"/>
    <mergeCell ref="N3245:N3246"/>
    <mergeCell ref="O3245:P3246"/>
    <mergeCell ref="Q3245:W3256"/>
    <mergeCell ref="C3247:C3248"/>
    <mergeCell ref="D3247:E3248"/>
    <mergeCell ref="N3247:N3248"/>
    <mergeCell ref="O3247:P3248"/>
    <mergeCell ref="B3249:B3252"/>
    <mergeCell ref="C3249:C3250"/>
    <mergeCell ref="D3249:E3250"/>
    <mergeCell ref="M3249:M3252"/>
    <mergeCell ref="N3249:N3250"/>
    <mergeCell ref="O3249:P3250"/>
    <mergeCell ref="C3251:C3252"/>
    <mergeCell ref="D3251:E3252"/>
    <mergeCell ref="N3251:N3252"/>
    <mergeCell ref="O3251:P3252"/>
    <mergeCell ref="B3253:C3253"/>
    <mergeCell ref="D3253:E3253"/>
    <mergeCell ref="M3253:N3253"/>
    <mergeCell ref="O3253:P3253"/>
    <mergeCell ref="B3254:C3254"/>
    <mergeCell ref="D3254:E3254"/>
    <mergeCell ref="M3254:N3254"/>
    <mergeCell ref="O3254:P3254"/>
    <mergeCell ref="B3255:B3256"/>
    <mergeCell ref="C3255:D3255"/>
    <mergeCell ref="B3232:D3232"/>
    <mergeCell ref="E3232:G3232"/>
    <mergeCell ref="H3232:I3232"/>
    <mergeCell ref="J3232:L3232"/>
    <mergeCell ref="M3232:O3232"/>
    <mergeCell ref="P3232:R3232"/>
    <mergeCell ref="S3232:T3232"/>
    <mergeCell ref="U3232:W3232"/>
    <mergeCell ref="B3233:C3233"/>
    <mergeCell ref="D3233:L3233"/>
    <mergeCell ref="M3233:N3233"/>
    <mergeCell ref="O3233:W3233"/>
    <mergeCell ref="C3234:L3235"/>
    <mergeCell ref="B3242:W3242"/>
    <mergeCell ref="D3243:G3243"/>
    <mergeCell ref="H3243:I3243"/>
    <mergeCell ref="J3243:L3243"/>
    <mergeCell ref="M3243:O3243"/>
    <mergeCell ref="P3243:R3243"/>
    <mergeCell ref="S3243:T3244"/>
    <mergeCell ref="U3243:W3244"/>
    <mergeCell ref="D3244:G3244"/>
    <mergeCell ref="H3244:I3244"/>
    <mergeCell ref="J3244:L3244"/>
    <mergeCell ref="M3244:O3244"/>
    <mergeCell ref="P3244:R3244"/>
    <mergeCell ref="B3261:C3261"/>
    <mergeCell ref="D3261:L3261"/>
    <mergeCell ref="M3261:N3261"/>
    <mergeCell ref="O3261:W3261"/>
    <mergeCell ref="B3262:B3265"/>
    <mergeCell ref="C3262:C3263"/>
    <mergeCell ref="D3262:E3263"/>
    <mergeCell ref="F3262:L3273"/>
    <mergeCell ref="M3262:M3265"/>
    <mergeCell ref="N3262:N3263"/>
    <mergeCell ref="O3262:P3263"/>
    <mergeCell ref="Q3262:W3273"/>
    <mergeCell ref="C3264:C3265"/>
    <mergeCell ref="D3264:E3265"/>
    <mergeCell ref="N3264:N3265"/>
    <mergeCell ref="O3264:P3265"/>
    <mergeCell ref="B3266:B3269"/>
    <mergeCell ref="C3266:C3267"/>
    <mergeCell ref="D3266:E3267"/>
    <mergeCell ref="M3266:M3269"/>
    <mergeCell ref="N3266:N3267"/>
    <mergeCell ref="O3266:P3267"/>
    <mergeCell ref="C3268:C3269"/>
    <mergeCell ref="D3268:E3269"/>
    <mergeCell ref="N3268:N3269"/>
    <mergeCell ref="O3268:P3269"/>
    <mergeCell ref="B3270:C3270"/>
    <mergeCell ref="D3270:E3270"/>
    <mergeCell ref="M3270:N3270"/>
    <mergeCell ref="O3270:P3270"/>
    <mergeCell ref="B3271:C3271"/>
    <mergeCell ref="D3271:E3271"/>
    <mergeCell ref="M3255:M3256"/>
    <mergeCell ref="N3255:O3255"/>
    <mergeCell ref="C3256:D3256"/>
    <mergeCell ref="N3256:O3256"/>
    <mergeCell ref="B3257:D3257"/>
    <mergeCell ref="E3257:L3257"/>
    <mergeCell ref="M3257:O3257"/>
    <mergeCell ref="P3257:W3257"/>
    <mergeCell ref="B3258:D3258"/>
    <mergeCell ref="E3258:L3258"/>
    <mergeCell ref="M3258:O3258"/>
    <mergeCell ref="P3258:W3258"/>
    <mergeCell ref="B3259:D3259"/>
    <mergeCell ref="E3259:L3259"/>
    <mergeCell ref="M3259:O3259"/>
    <mergeCell ref="P3259:W3259"/>
    <mergeCell ref="B3260:D3260"/>
    <mergeCell ref="E3260:G3260"/>
    <mergeCell ref="H3260:I3260"/>
    <mergeCell ref="J3260:L3260"/>
    <mergeCell ref="M3260:O3260"/>
    <mergeCell ref="P3260:R3260"/>
    <mergeCell ref="S3260:T3260"/>
    <mergeCell ref="U3260:W3260"/>
    <mergeCell ref="B3277:D3277"/>
    <mergeCell ref="E3277:G3277"/>
    <mergeCell ref="H3277:I3277"/>
    <mergeCell ref="J3277:L3277"/>
    <mergeCell ref="M3277:O3277"/>
    <mergeCell ref="P3277:R3277"/>
    <mergeCell ref="S3277:T3277"/>
    <mergeCell ref="U3277:W3277"/>
    <mergeCell ref="B3278:C3278"/>
    <mergeCell ref="D3278:L3278"/>
    <mergeCell ref="M3278:N3278"/>
    <mergeCell ref="O3278:W3278"/>
    <mergeCell ref="C3279:L3280"/>
    <mergeCell ref="B3287:W3287"/>
    <mergeCell ref="D3288:G3288"/>
    <mergeCell ref="H3288:I3288"/>
    <mergeCell ref="J3288:L3288"/>
    <mergeCell ref="M3288:O3288"/>
    <mergeCell ref="P3288:R3288"/>
    <mergeCell ref="S3288:T3289"/>
    <mergeCell ref="U3288:W3289"/>
    <mergeCell ref="D3289:G3289"/>
    <mergeCell ref="H3289:I3289"/>
    <mergeCell ref="J3289:L3289"/>
    <mergeCell ref="M3289:O3289"/>
    <mergeCell ref="P3289:R3289"/>
    <mergeCell ref="M3271:N3271"/>
    <mergeCell ref="O3271:P3271"/>
    <mergeCell ref="B3272:B3273"/>
    <mergeCell ref="C3272:D3272"/>
    <mergeCell ref="M3272:M3273"/>
    <mergeCell ref="N3272:O3272"/>
    <mergeCell ref="C3273:D3273"/>
    <mergeCell ref="N3273:O3273"/>
    <mergeCell ref="B3274:D3274"/>
    <mergeCell ref="E3274:L3274"/>
    <mergeCell ref="M3274:O3274"/>
    <mergeCell ref="P3274:W3274"/>
    <mergeCell ref="B3275:D3275"/>
    <mergeCell ref="E3275:L3275"/>
    <mergeCell ref="M3275:O3275"/>
    <mergeCell ref="P3275:W3275"/>
    <mergeCell ref="B3276:D3276"/>
    <mergeCell ref="E3276:L3276"/>
    <mergeCell ref="M3276:O3276"/>
    <mergeCell ref="P3276:W3276"/>
    <mergeCell ref="M3300:M3301"/>
    <mergeCell ref="N3300:O3300"/>
    <mergeCell ref="C3301:D3301"/>
    <mergeCell ref="N3301:O3301"/>
    <mergeCell ref="B3302:D3302"/>
    <mergeCell ref="E3302:L3302"/>
    <mergeCell ref="M3302:O3302"/>
    <mergeCell ref="P3302:W3302"/>
    <mergeCell ref="B3303:D3303"/>
    <mergeCell ref="E3303:L3303"/>
    <mergeCell ref="M3303:O3303"/>
    <mergeCell ref="P3303:W3303"/>
    <mergeCell ref="B3304:D3304"/>
    <mergeCell ref="E3304:L3304"/>
    <mergeCell ref="M3304:O3304"/>
    <mergeCell ref="P3304:W3304"/>
    <mergeCell ref="B3305:D3305"/>
    <mergeCell ref="E3305:G3305"/>
    <mergeCell ref="H3305:I3305"/>
    <mergeCell ref="J3305:L3305"/>
    <mergeCell ref="M3305:O3305"/>
    <mergeCell ref="P3305:R3305"/>
    <mergeCell ref="S3305:T3305"/>
    <mergeCell ref="U3305:W3305"/>
    <mergeCell ref="B3290:B3293"/>
    <mergeCell ref="C3290:C3291"/>
    <mergeCell ref="D3290:E3291"/>
    <mergeCell ref="F3290:L3301"/>
    <mergeCell ref="M3290:M3293"/>
    <mergeCell ref="N3290:N3291"/>
    <mergeCell ref="O3290:P3291"/>
    <mergeCell ref="Q3290:W3301"/>
    <mergeCell ref="C3292:C3293"/>
    <mergeCell ref="D3292:E3293"/>
    <mergeCell ref="N3292:N3293"/>
    <mergeCell ref="O3292:P3293"/>
    <mergeCell ref="B3294:B3297"/>
    <mergeCell ref="C3294:C3295"/>
    <mergeCell ref="D3294:E3295"/>
    <mergeCell ref="M3294:M3297"/>
    <mergeCell ref="N3294:N3295"/>
    <mergeCell ref="O3294:P3295"/>
    <mergeCell ref="C3296:C3297"/>
    <mergeCell ref="D3296:E3297"/>
    <mergeCell ref="N3296:N3297"/>
    <mergeCell ref="O3296:P3297"/>
    <mergeCell ref="B3298:C3298"/>
    <mergeCell ref="D3298:E3298"/>
    <mergeCell ref="M3298:N3298"/>
    <mergeCell ref="O3298:P3298"/>
    <mergeCell ref="B3299:C3299"/>
    <mergeCell ref="D3299:E3299"/>
    <mergeCell ref="M3299:N3299"/>
    <mergeCell ref="O3299:P3299"/>
    <mergeCell ref="B3300:B3301"/>
    <mergeCell ref="C3300:D3300"/>
    <mergeCell ref="M3316:N3316"/>
    <mergeCell ref="O3316:P3316"/>
    <mergeCell ref="B3317:B3318"/>
    <mergeCell ref="C3317:D3317"/>
    <mergeCell ref="M3317:M3318"/>
    <mergeCell ref="N3317:O3317"/>
    <mergeCell ref="C3318:D3318"/>
    <mergeCell ref="N3318:O3318"/>
    <mergeCell ref="B3319:D3319"/>
    <mergeCell ref="E3319:L3319"/>
    <mergeCell ref="M3319:O3319"/>
    <mergeCell ref="P3319:W3319"/>
    <mergeCell ref="B3320:D3320"/>
    <mergeCell ref="E3320:L3320"/>
    <mergeCell ref="M3320:O3320"/>
    <mergeCell ref="P3320:W3320"/>
    <mergeCell ref="B3321:D3321"/>
    <mergeCell ref="E3321:L3321"/>
    <mergeCell ref="M3321:O3321"/>
    <mergeCell ref="P3321:W3321"/>
    <mergeCell ref="B3306:C3306"/>
    <mergeCell ref="D3306:L3306"/>
    <mergeCell ref="M3306:N3306"/>
    <mergeCell ref="O3306:W3306"/>
    <mergeCell ref="B3307:B3310"/>
    <mergeCell ref="C3307:C3308"/>
    <mergeCell ref="D3307:E3308"/>
    <mergeCell ref="F3307:L3318"/>
    <mergeCell ref="M3307:M3310"/>
    <mergeCell ref="N3307:N3308"/>
    <mergeCell ref="O3307:P3308"/>
    <mergeCell ref="Q3307:W3318"/>
    <mergeCell ref="C3309:C3310"/>
    <mergeCell ref="D3309:E3310"/>
    <mergeCell ref="N3309:N3310"/>
    <mergeCell ref="O3309:P3310"/>
    <mergeCell ref="B3311:B3314"/>
    <mergeCell ref="C3311:C3312"/>
    <mergeCell ref="D3311:E3312"/>
    <mergeCell ref="M3311:M3314"/>
    <mergeCell ref="N3311:N3312"/>
    <mergeCell ref="O3311:P3312"/>
    <mergeCell ref="C3313:C3314"/>
    <mergeCell ref="D3313:E3314"/>
    <mergeCell ref="N3313:N3314"/>
    <mergeCell ref="O3313:P3314"/>
    <mergeCell ref="B3315:C3315"/>
    <mergeCell ref="D3315:E3315"/>
    <mergeCell ref="M3315:N3315"/>
    <mergeCell ref="O3315:P3315"/>
    <mergeCell ref="B3316:C3316"/>
    <mergeCell ref="D3316:E3316"/>
    <mergeCell ref="B3335:B3338"/>
    <mergeCell ref="C3335:C3336"/>
    <mergeCell ref="D3335:E3336"/>
    <mergeCell ref="F3335:L3346"/>
    <mergeCell ref="M3335:M3338"/>
    <mergeCell ref="N3335:N3336"/>
    <mergeCell ref="O3335:P3336"/>
    <mergeCell ref="Q3335:W3346"/>
    <mergeCell ref="C3337:C3338"/>
    <mergeCell ref="D3337:E3338"/>
    <mergeCell ref="N3337:N3338"/>
    <mergeCell ref="O3337:P3338"/>
    <mergeCell ref="B3339:B3342"/>
    <mergeCell ref="C3339:C3340"/>
    <mergeCell ref="D3339:E3340"/>
    <mergeCell ref="M3339:M3342"/>
    <mergeCell ref="N3339:N3340"/>
    <mergeCell ref="O3339:P3340"/>
    <mergeCell ref="C3341:C3342"/>
    <mergeCell ref="D3341:E3342"/>
    <mergeCell ref="N3341:N3342"/>
    <mergeCell ref="O3341:P3342"/>
    <mergeCell ref="B3343:C3343"/>
    <mergeCell ref="D3343:E3343"/>
    <mergeCell ref="M3343:N3343"/>
    <mergeCell ref="O3343:P3343"/>
    <mergeCell ref="B3344:C3344"/>
    <mergeCell ref="D3344:E3344"/>
    <mergeCell ref="M3344:N3344"/>
    <mergeCell ref="O3344:P3344"/>
    <mergeCell ref="B3345:B3346"/>
    <mergeCell ref="C3345:D3345"/>
    <mergeCell ref="B3322:D3322"/>
    <mergeCell ref="E3322:G3322"/>
    <mergeCell ref="H3322:I3322"/>
    <mergeCell ref="J3322:L3322"/>
    <mergeCell ref="M3322:O3322"/>
    <mergeCell ref="P3322:R3322"/>
    <mergeCell ref="S3322:T3322"/>
    <mergeCell ref="U3322:W3322"/>
    <mergeCell ref="B3323:C3323"/>
    <mergeCell ref="D3323:L3323"/>
    <mergeCell ref="M3323:N3323"/>
    <mergeCell ref="O3323:W3323"/>
    <mergeCell ref="C3324:L3325"/>
    <mergeCell ref="B3332:W3332"/>
    <mergeCell ref="D3333:G3333"/>
    <mergeCell ref="H3333:I3333"/>
    <mergeCell ref="J3333:L3333"/>
    <mergeCell ref="M3333:O3333"/>
    <mergeCell ref="P3333:R3333"/>
    <mergeCell ref="S3333:T3334"/>
    <mergeCell ref="U3333:W3334"/>
    <mergeCell ref="D3334:G3334"/>
    <mergeCell ref="H3334:I3334"/>
    <mergeCell ref="J3334:L3334"/>
    <mergeCell ref="M3334:O3334"/>
    <mergeCell ref="P3334:R3334"/>
    <mergeCell ref="B3351:C3351"/>
    <mergeCell ref="D3351:L3351"/>
    <mergeCell ref="M3351:N3351"/>
    <mergeCell ref="O3351:W3351"/>
    <mergeCell ref="B3352:B3355"/>
    <mergeCell ref="C3352:C3353"/>
    <mergeCell ref="D3352:E3353"/>
    <mergeCell ref="F3352:L3363"/>
    <mergeCell ref="M3352:M3355"/>
    <mergeCell ref="N3352:N3353"/>
    <mergeCell ref="O3352:P3353"/>
    <mergeCell ref="Q3352:W3363"/>
    <mergeCell ref="C3354:C3355"/>
    <mergeCell ref="D3354:E3355"/>
    <mergeCell ref="N3354:N3355"/>
    <mergeCell ref="O3354:P3355"/>
    <mergeCell ref="B3356:B3359"/>
    <mergeCell ref="C3356:C3357"/>
    <mergeCell ref="D3356:E3357"/>
    <mergeCell ref="M3356:M3359"/>
    <mergeCell ref="N3356:N3357"/>
    <mergeCell ref="O3356:P3357"/>
    <mergeCell ref="C3358:C3359"/>
    <mergeCell ref="D3358:E3359"/>
    <mergeCell ref="N3358:N3359"/>
    <mergeCell ref="O3358:P3359"/>
    <mergeCell ref="B3360:C3360"/>
    <mergeCell ref="D3360:E3360"/>
    <mergeCell ref="M3360:N3360"/>
    <mergeCell ref="O3360:P3360"/>
    <mergeCell ref="B3361:C3361"/>
    <mergeCell ref="D3361:E3361"/>
    <mergeCell ref="M3345:M3346"/>
    <mergeCell ref="N3345:O3345"/>
    <mergeCell ref="C3346:D3346"/>
    <mergeCell ref="N3346:O3346"/>
    <mergeCell ref="B3347:D3347"/>
    <mergeCell ref="E3347:L3347"/>
    <mergeCell ref="M3347:O3347"/>
    <mergeCell ref="P3347:W3347"/>
    <mergeCell ref="B3348:D3348"/>
    <mergeCell ref="E3348:L3348"/>
    <mergeCell ref="M3348:O3348"/>
    <mergeCell ref="P3348:W3348"/>
    <mergeCell ref="B3349:D3349"/>
    <mergeCell ref="E3349:L3349"/>
    <mergeCell ref="M3349:O3349"/>
    <mergeCell ref="P3349:W3349"/>
    <mergeCell ref="B3350:D3350"/>
    <mergeCell ref="E3350:G3350"/>
    <mergeCell ref="H3350:I3350"/>
    <mergeCell ref="J3350:L3350"/>
    <mergeCell ref="M3350:O3350"/>
    <mergeCell ref="P3350:R3350"/>
    <mergeCell ref="S3350:T3350"/>
    <mergeCell ref="U3350:W3350"/>
    <mergeCell ref="B3367:D3367"/>
    <mergeCell ref="E3367:G3367"/>
    <mergeCell ref="H3367:I3367"/>
    <mergeCell ref="J3367:L3367"/>
    <mergeCell ref="M3367:O3367"/>
    <mergeCell ref="P3367:R3367"/>
    <mergeCell ref="S3367:T3367"/>
    <mergeCell ref="U3367:W3367"/>
    <mergeCell ref="B3368:C3368"/>
    <mergeCell ref="D3368:L3368"/>
    <mergeCell ref="M3368:N3368"/>
    <mergeCell ref="O3368:W3368"/>
    <mergeCell ref="C3369:L3370"/>
    <mergeCell ref="B3377:W3377"/>
    <mergeCell ref="D3378:G3378"/>
    <mergeCell ref="H3378:I3378"/>
    <mergeCell ref="J3378:L3378"/>
    <mergeCell ref="M3378:O3378"/>
    <mergeCell ref="P3378:R3378"/>
    <mergeCell ref="S3378:T3379"/>
    <mergeCell ref="U3378:W3379"/>
    <mergeCell ref="D3379:G3379"/>
    <mergeCell ref="H3379:I3379"/>
    <mergeCell ref="J3379:L3379"/>
    <mergeCell ref="M3379:O3379"/>
    <mergeCell ref="P3379:R3379"/>
    <mergeCell ref="M3361:N3361"/>
    <mergeCell ref="O3361:P3361"/>
    <mergeCell ref="B3362:B3363"/>
    <mergeCell ref="C3362:D3362"/>
    <mergeCell ref="M3362:M3363"/>
    <mergeCell ref="N3362:O3362"/>
    <mergeCell ref="C3363:D3363"/>
    <mergeCell ref="N3363:O3363"/>
    <mergeCell ref="B3364:D3364"/>
    <mergeCell ref="E3364:L3364"/>
    <mergeCell ref="M3364:O3364"/>
    <mergeCell ref="P3364:W3364"/>
    <mergeCell ref="B3365:D3365"/>
    <mergeCell ref="E3365:L3365"/>
    <mergeCell ref="M3365:O3365"/>
    <mergeCell ref="P3365:W3365"/>
    <mergeCell ref="B3366:D3366"/>
    <mergeCell ref="E3366:L3366"/>
    <mergeCell ref="M3366:O3366"/>
    <mergeCell ref="P3366:W3366"/>
    <mergeCell ref="M3390:M3391"/>
    <mergeCell ref="N3390:O3390"/>
    <mergeCell ref="C3391:D3391"/>
    <mergeCell ref="N3391:O3391"/>
    <mergeCell ref="B3392:D3392"/>
    <mergeCell ref="E3392:L3392"/>
    <mergeCell ref="M3392:O3392"/>
    <mergeCell ref="P3392:W3392"/>
    <mergeCell ref="B3393:D3393"/>
    <mergeCell ref="E3393:L3393"/>
    <mergeCell ref="M3393:O3393"/>
    <mergeCell ref="P3393:W3393"/>
    <mergeCell ref="B3394:D3394"/>
    <mergeCell ref="E3394:L3394"/>
    <mergeCell ref="M3394:O3394"/>
    <mergeCell ref="P3394:W3394"/>
    <mergeCell ref="B3395:D3395"/>
    <mergeCell ref="E3395:G3395"/>
    <mergeCell ref="H3395:I3395"/>
    <mergeCell ref="J3395:L3395"/>
    <mergeCell ref="M3395:O3395"/>
    <mergeCell ref="P3395:R3395"/>
    <mergeCell ref="S3395:T3395"/>
    <mergeCell ref="U3395:W3395"/>
    <mergeCell ref="B3380:B3383"/>
    <mergeCell ref="C3380:C3381"/>
    <mergeCell ref="D3380:E3381"/>
    <mergeCell ref="F3380:L3391"/>
    <mergeCell ref="M3380:M3383"/>
    <mergeCell ref="N3380:N3381"/>
    <mergeCell ref="O3380:P3381"/>
    <mergeCell ref="Q3380:W3391"/>
    <mergeCell ref="C3382:C3383"/>
    <mergeCell ref="D3382:E3383"/>
    <mergeCell ref="N3382:N3383"/>
    <mergeCell ref="O3382:P3383"/>
    <mergeCell ref="B3384:B3387"/>
    <mergeCell ref="C3384:C3385"/>
    <mergeCell ref="D3384:E3385"/>
    <mergeCell ref="M3384:M3387"/>
    <mergeCell ref="N3384:N3385"/>
    <mergeCell ref="O3384:P3385"/>
    <mergeCell ref="C3386:C3387"/>
    <mergeCell ref="D3386:E3387"/>
    <mergeCell ref="N3386:N3387"/>
    <mergeCell ref="O3386:P3387"/>
    <mergeCell ref="B3388:C3388"/>
    <mergeCell ref="D3388:E3388"/>
    <mergeCell ref="M3388:N3388"/>
    <mergeCell ref="O3388:P3388"/>
    <mergeCell ref="B3389:C3389"/>
    <mergeCell ref="D3389:E3389"/>
    <mergeCell ref="M3389:N3389"/>
    <mergeCell ref="O3389:P3389"/>
    <mergeCell ref="B3390:B3391"/>
    <mergeCell ref="C3390:D3390"/>
    <mergeCell ref="M3406:N3406"/>
    <mergeCell ref="O3406:P3406"/>
    <mergeCell ref="B3407:B3408"/>
    <mergeCell ref="C3407:D3407"/>
    <mergeCell ref="M3407:M3408"/>
    <mergeCell ref="N3407:O3407"/>
    <mergeCell ref="C3408:D3408"/>
    <mergeCell ref="N3408:O3408"/>
    <mergeCell ref="B3409:D3409"/>
    <mergeCell ref="E3409:L3409"/>
    <mergeCell ref="M3409:O3409"/>
    <mergeCell ref="P3409:W3409"/>
    <mergeCell ref="B3410:D3410"/>
    <mergeCell ref="E3410:L3410"/>
    <mergeCell ref="M3410:O3410"/>
    <mergeCell ref="P3410:W3410"/>
    <mergeCell ref="B3411:D3411"/>
    <mergeCell ref="E3411:L3411"/>
    <mergeCell ref="M3411:O3411"/>
    <mergeCell ref="P3411:W3411"/>
    <mergeCell ref="B3396:C3396"/>
    <mergeCell ref="D3396:L3396"/>
    <mergeCell ref="M3396:N3396"/>
    <mergeCell ref="O3396:W3396"/>
    <mergeCell ref="B3397:B3400"/>
    <mergeCell ref="C3397:C3398"/>
    <mergeCell ref="D3397:E3398"/>
    <mergeCell ref="F3397:L3408"/>
    <mergeCell ref="M3397:M3400"/>
    <mergeCell ref="N3397:N3398"/>
    <mergeCell ref="O3397:P3398"/>
    <mergeCell ref="Q3397:W3408"/>
    <mergeCell ref="C3399:C3400"/>
    <mergeCell ref="D3399:E3400"/>
    <mergeCell ref="N3399:N3400"/>
    <mergeCell ref="O3399:P3400"/>
    <mergeCell ref="B3401:B3404"/>
    <mergeCell ref="C3401:C3402"/>
    <mergeCell ref="D3401:E3402"/>
    <mergeCell ref="M3401:M3404"/>
    <mergeCell ref="N3401:N3402"/>
    <mergeCell ref="O3401:P3402"/>
    <mergeCell ref="C3403:C3404"/>
    <mergeCell ref="D3403:E3404"/>
    <mergeCell ref="N3403:N3404"/>
    <mergeCell ref="O3403:P3404"/>
    <mergeCell ref="B3405:C3405"/>
    <mergeCell ref="D3405:E3405"/>
    <mergeCell ref="M3405:N3405"/>
    <mergeCell ref="O3405:P3405"/>
    <mergeCell ref="B3406:C3406"/>
    <mergeCell ref="D3406:E3406"/>
    <mergeCell ref="B3425:B3428"/>
    <mergeCell ref="C3425:C3426"/>
    <mergeCell ref="D3425:E3426"/>
    <mergeCell ref="F3425:L3436"/>
    <mergeCell ref="M3425:M3428"/>
    <mergeCell ref="N3425:N3426"/>
    <mergeCell ref="O3425:P3426"/>
    <mergeCell ref="Q3425:W3436"/>
    <mergeCell ref="C3427:C3428"/>
    <mergeCell ref="D3427:E3428"/>
    <mergeCell ref="N3427:N3428"/>
    <mergeCell ref="O3427:P3428"/>
    <mergeCell ref="B3429:B3432"/>
    <mergeCell ref="C3429:C3430"/>
    <mergeCell ref="D3429:E3430"/>
    <mergeCell ref="M3429:M3432"/>
    <mergeCell ref="N3429:N3430"/>
    <mergeCell ref="O3429:P3430"/>
    <mergeCell ref="C3431:C3432"/>
    <mergeCell ref="D3431:E3432"/>
    <mergeCell ref="N3431:N3432"/>
    <mergeCell ref="O3431:P3432"/>
    <mergeCell ref="B3433:C3433"/>
    <mergeCell ref="D3433:E3433"/>
    <mergeCell ref="M3433:N3433"/>
    <mergeCell ref="O3433:P3433"/>
    <mergeCell ref="B3434:C3434"/>
    <mergeCell ref="D3434:E3434"/>
    <mergeCell ref="M3434:N3434"/>
    <mergeCell ref="O3434:P3434"/>
    <mergeCell ref="B3435:B3436"/>
    <mergeCell ref="C3435:D3435"/>
    <mergeCell ref="B3412:D3412"/>
    <mergeCell ref="E3412:G3412"/>
    <mergeCell ref="H3412:I3412"/>
    <mergeCell ref="J3412:L3412"/>
    <mergeCell ref="M3412:O3412"/>
    <mergeCell ref="P3412:R3412"/>
    <mergeCell ref="S3412:T3412"/>
    <mergeCell ref="U3412:W3412"/>
    <mergeCell ref="B3413:C3413"/>
    <mergeCell ref="D3413:L3413"/>
    <mergeCell ref="M3413:N3413"/>
    <mergeCell ref="O3413:W3413"/>
    <mergeCell ref="C3414:L3415"/>
    <mergeCell ref="B3422:W3422"/>
    <mergeCell ref="D3423:G3423"/>
    <mergeCell ref="H3423:I3423"/>
    <mergeCell ref="J3423:L3423"/>
    <mergeCell ref="M3423:O3423"/>
    <mergeCell ref="P3423:R3423"/>
    <mergeCell ref="S3423:T3424"/>
    <mergeCell ref="U3423:W3424"/>
    <mergeCell ref="D3424:G3424"/>
    <mergeCell ref="H3424:I3424"/>
    <mergeCell ref="J3424:L3424"/>
    <mergeCell ref="M3424:O3424"/>
    <mergeCell ref="P3424:R3424"/>
    <mergeCell ref="B3441:C3441"/>
    <mergeCell ref="D3441:L3441"/>
    <mergeCell ref="M3441:N3441"/>
    <mergeCell ref="O3441:W3441"/>
    <mergeCell ref="B3442:B3445"/>
    <mergeCell ref="C3442:C3443"/>
    <mergeCell ref="D3442:E3443"/>
    <mergeCell ref="F3442:L3453"/>
    <mergeCell ref="M3442:M3445"/>
    <mergeCell ref="N3442:N3443"/>
    <mergeCell ref="O3442:P3443"/>
    <mergeCell ref="Q3442:W3453"/>
    <mergeCell ref="C3444:C3445"/>
    <mergeCell ref="D3444:E3445"/>
    <mergeCell ref="N3444:N3445"/>
    <mergeCell ref="O3444:P3445"/>
    <mergeCell ref="B3446:B3449"/>
    <mergeCell ref="C3446:C3447"/>
    <mergeCell ref="D3446:E3447"/>
    <mergeCell ref="M3446:M3449"/>
    <mergeCell ref="N3446:N3447"/>
    <mergeCell ref="O3446:P3447"/>
    <mergeCell ref="C3448:C3449"/>
    <mergeCell ref="D3448:E3449"/>
    <mergeCell ref="N3448:N3449"/>
    <mergeCell ref="O3448:P3449"/>
    <mergeCell ref="B3450:C3450"/>
    <mergeCell ref="D3450:E3450"/>
    <mergeCell ref="M3450:N3450"/>
    <mergeCell ref="O3450:P3450"/>
    <mergeCell ref="B3451:C3451"/>
    <mergeCell ref="D3451:E3451"/>
    <mergeCell ref="M3435:M3436"/>
    <mergeCell ref="N3435:O3435"/>
    <mergeCell ref="C3436:D3436"/>
    <mergeCell ref="N3436:O3436"/>
    <mergeCell ref="B3437:D3437"/>
    <mergeCell ref="E3437:L3437"/>
    <mergeCell ref="M3437:O3437"/>
    <mergeCell ref="P3437:W3437"/>
    <mergeCell ref="B3438:D3438"/>
    <mergeCell ref="E3438:L3438"/>
    <mergeCell ref="M3438:O3438"/>
    <mergeCell ref="P3438:W3438"/>
    <mergeCell ref="B3439:D3439"/>
    <mergeCell ref="E3439:L3439"/>
    <mergeCell ref="M3439:O3439"/>
    <mergeCell ref="P3439:W3439"/>
    <mergeCell ref="B3440:D3440"/>
    <mergeCell ref="E3440:G3440"/>
    <mergeCell ref="H3440:I3440"/>
    <mergeCell ref="J3440:L3440"/>
    <mergeCell ref="M3440:O3440"/>
    <mergeCell ref="P3440:R3440"/>
    <mergeCell ref="S3440:T3440"/>
    <mergeCell ref="U3440:W3440"/>
    <mergeCell ref="B3457:D3457"/>
    <mergeCell ref="E3457:G3457"/>
    <mergeCell ref="H3457:I3457"/>
    <mergeCell ref="J3457:L3457"/>
    <mergeCell ref="M3457:O3457"/>
    <mergeCell ref="P3457:R3457"/>
    <mergeCell ref="S3457:T3457"/>
    <mergeCell ref="U3457:W3457"/>
    <mergeCell ref="B3458:C3458"/>
    <mergeCell ref="D3458:L3458"/>
    <mergeCell ref="M3458:N3458"/>
    <mergeCell ref="O3458:W3458"/>
    <mergeCell ref="C3459:L3460"/>
    <mergeCell ref="B3467:W3467"/>
    <mergeCell ref="D3468:G3468"/>
    <mergeCell ref="H3468:I3468"/>
    <mergeCell ref="J3468:L3468"/>
    <mergeCell ref="M3468:O3468"/>
    <mergeCell ref="P3468:R3468"/>
    <mergeCell ref="S3468:T3469"/>
    <mergeCell ref="U3468:W3469"/>
    <mergeCell ref="D3469:G3469"/>
    <mergeCell ref="H3469:I3469"/>
    <mergeCell ref="J3469:L3469"/>
    <mergeCell ref="M3469:O3469"/>
    <mergeCell ref="P3469:R3469"/>
    <mergeCell ref="M3451:N3451"/>
    <mergeCell ref="O3451:P3451"/>
    <mergeCell ref="B3452:B3453"/>
    <mergeCell ref="C3452:D3452"/>
    <mergeCell ref="M3452:M3453"/>
    <mergeCell ref="N3452:O3452"/>
    <mergeCell ref="C3453:D3453"/>
    <mergeCell ref="N3453:O3453"/>
    <mergeCell ref="B3454:D3454"/>
    <mergeCell ref="E3454:L3454"/>
    <mergeCell ref="M3454:O3454"/>
    <mergeCell ref="P3454:W3454"/>
    <mergeCell ref="B3455:D3455"/>
    <mergeCell ref="E3455:L3455"/>
    <mergeCell ref="M3455:O3455"/>
    <mergeCell ref="P3455:W3455"/>
    <mergeCell ref="B3456:D3456"/>
    <mergeCell ref="E3456:L3456"/>
    <mergeCell ref="M3456:O3456"/>
    <mergeCell ref="P3456:W3456"/>
    <mergeCell ref="M3480:M3481"/>
    <mergeCell ref="N3480:O3480"/>
    <mergeCell ref="C3481:D3481"/>
    <mergeCell ref="N3481:O3481"/>
    <mergeCell ref="B3482:D3482"/>
    <mergeCell ref="E3482:L3482"/>
    <mergeCell ref="M3482:O3482"/>
    <mergeCell ref="P3482:W3482"/>
    <mergeCell ref="B3483:D3483"/>
    <mergeCell ref="E3483:L3483"/>
    <mergeCell ref="M3483:O3483"/>
    <mergeCell ref="P3483:W3483"/>
    <mergeCell ref="B3484:D3484"/>
    <mergeCell ref="E3484:L3484"/>
    <mergeCell ref="M3484:O3484"/>
    <mergeCell ref="P3484:W3484"/>
    <mergeCell ref="B3485:D3485"/>
    <mergeCell ref="E3485:G3485"/>
    <mergeCell ref="H3485:I3485"/>
    <mergeCell ref="J3485:L3485"/>
    <mergeCell ref="M3485:O3485"/>
    <mergeCell ref="P3485:R3485"/>
    <mergeCell ref="S3485:T3485"/>
    <mergeCell ref="U3485:W3485"/>
    <mergeCell ref="B3470:B3473"/>
    <mergeCell ref="C3470:C3471"/>
    <mergeCell ref="D3470:E3471"/>
    <mergeCell ref="F3470:L3481"/>
    <mergeCell ref="M3470:M3473"/>
    <mergeCell ref="N3470:N3471"/>
    <mergeCell ref="O3470:P3471"/>
    <mergeCell ref="Q3470:W3481"/>
    <mergeCell ref="C3472:C3473"/>
    <mergeCell ref="D3472:E3473"/>
    <mergeCell ref="N3472:N3473"/>
    <mergeCell ref="O3472:P3473"/>
    <mergeCell ref="B3474:B3477"/>
    <mergeCell ref="C3474:C3475"/>
    <mergeCell ref="D3474:E3475"/>
    <mergeCell ref="M3474:M3477"/>
    <mergeCell ref="N3474:N3475"/>
    <mergeCell ref="O3474:P3475"/>
    <mergeCell ref="C3476:C3477"/>
    <mergeCell ref="D3476:E3477"/>
    <mergeCell ref="N3476:N3477"/>
    <mergeCell ref="O3476:P3477"/>
    <mergeCell ref="B3478:C3478"/>
    <mergeCell ref="D3478:E3478"/>
    <mergeCell ref="M3478:N3478"/>
    <mergeCell ref="O3478:P3478"/>
    <mergeCell ref="B3479:C3479"/>
    <mergeCell ref="D3479:E3479"/>
    <mergeCell ref="M3479:N3479"/>
    <mergeCell ref="O3479:P3479"/>
    <mergeCell ref="B3480:B3481"/>
    <mergeCell ref="C3480:D3480"/>
    <mergeCell ref="M3496:N3496"/>
    <mergeCell ref="O3496:P3496"/>
    <mergeCell ref="B3497:B3498"/>
    <mergeCell ref="C3497:D3497"/>
    <mergeCell ref="M3497:M3498"/>
    <mergeCell ref="N3497:O3497"/>
    <mergeCell ref="C3498:D3498"/>
    <mergeCell ref="N3498:O3498"/>
    <mergeCell ref="B3499:D3499"/>
    <mergeCell ref="E3499:L3499"/>
    <mergeCell ref="M3499:O3499"/>
    <mergeCell ref="P3499:W3499"/>
    <mergeCell ref="B3500:D3500"/>
    <mergeCell ref="E3500:L3500"/>
    <mergeCell ref="M3500:O3500"/>
    <mergeCell ref="P3500:W3500"/>
    <mergeCell ref="B3501:D3501"/>
    <mergeCell ref="E3501:L3501"/>
    <mergeCell ref="M3501:O3501"/>
    <mergeCell ref="P3501:W3501"/>
    <mergeCell ref="B3486:C3486"/>
    <mergeCell ref="D3486:L3486"/>
    <mergeCell ref="M3486:N3486"/>
    <mergeCell ref="O3486:W3486"/>
    <mergeCell ref="B3487:B3490"/>
    <mergeCell ref="C3487:C3488"/>
    <mergeCell ref="D3487:E3488"/>
    <mergeCell ref="F3487:L3498"/>
    <mergeCell ref="M3487:M3490"/>
    <mergeCell ref="N3487:N3488"/>
    <mergeCell ref="O3487:P3488"/>
    <mergeCell ref="Q3487:W3498"/>
    <mergeCell ref="C3489:C3490"/>
    <mergeCell ref="D3489:E3490"/>
    <mergeCell ref="N3489:N3490"/>
    <mergeCell ref="O3489:P3490"/>
    <mergeCell ref="B3491:B3494"/>
    <mergeCell ref="C3491:C3492"/>
    <mergeCell ref="D3491:E3492"/>
    <mergeCell ref="M3491:M3494"/>
    <mergeCell ref="N3491:N3492"/>
    <mergeCell ref="O3491:P3492"/>
    <mergeCell ref="C3493:C3494"/>
    <mergeCell ref="D3493:E3494"/>
    <mergeCell ref="N3493:N3494"/>
    <mergeCell ref="O3493:P3494"/>
    <mergeCell ref="B3495:C3495"/>
    <mergeCell ref="D3495:E3495"/>
    <mergeCell ref="M3495:N3495"/>
    <mergeCell ref="O3495:P3495"/>
    <mergeCell ref="B3496:C3496"/>
    <mergeCell ref="D3496:E3496"/>
    <mergeCell ref="B3515:B3518"/>
    <mergeCell ref="C3515:C3516"/>
    <mergeCell ref="D3515:E3516"/>
    <mergeCell ref="F3515:L3526"/>
    <mergeCell ref="M3515:M3518"/>
    <mergeCell ref="N3515:N3516"/>
    <mergeCell ref="O3515:P3516"/>
    <mergeCell ref="Q3515:W3526"/>
    <mergeCell ref="C3517:C3518"/>
    <mergeCell ref="D3517:E3518"/>
    <mergeCell ref="N3517:N3518"/>
    <mergeCell ref="O3517:P3518"/>
    <mergeCell ref="B3519:B3522"/>
    <mergeCell ref="C3519:C3520"/>
    <mergeCell ref="D3519:E3520"/>
    <mergeCell ref="M3519:M3522"/>
    <mergeCell ref="N3519:N3520"/>
    <mergeCell ref="O3519:P3520"/>
    <mergeCell ref="C3521:C3522"/>
    <mergeCell ref="D3521:E3522"/>
    <mergeCell ref="N3521:N3522"/>
    <mergeCell ref="O3521:P3522"/>
    <mergeCell ref="B3523:C3523"/>
    <mergeCell ref="D3523:E3523"/>
    <mergeCell ref="M3523:N3523"/>
    <mergeCell ref="O3523:P3523"/>
    <mergeCell ref="B3524:C3524"/>
    <mergeCell ref="D3524:E3524"/>
    <mergeCell ref="M3524:N3524"/>
    <mergeCell ref="O3524:P3524"/>
    <mergeCell ref="B3525:B3526"/>
    <mergeCell ref="C3525:D3525"/>
    <mergeCell ref="B3502:D3502"/>
    <mergeCell ref="E3502:G3502"/>
    <mergeCell ref="H3502:I3502"/>
    <mergeCell ref="J3502:L3502"/>
    <mergeCell ref="M3502:O3502"/>
    <mergeCell ref="P3502:R3502"/>
    <mergeCell ref="S3502:T3502"/>
    <mergeCell ref="U3502:W3502"/>
    <mergeCell ref="B3503:C3503"/>
    <mergeCell ref="D3503:L3503"/>
    <mergeCell ref="M3503:N3503"/>
    <mergeCell ref="O3503:W3503"/>
    <mergeCell ref="C3504:L3505"/>
    <mergeCell ref="B3512:W3512"/>
    <mergeCell ref="D3513:G3513"/>
    <mergeCell ref="H3513:I3513"/>
    <mergeCell ref="J3513:L3513"/>
    <mergeCell ref="M3513:O3513"/>
    <mergeCell ref="P3513:R3513"/>
    <mergeCell ref="S3513:T3514"/>
    <mergeCell ref="U3513:W3514"/>
    <mergeCell ref="D3514:G3514"/>
    <mergeCell ref="H3514:I3514"/>
    <mergeCell ref="J3514:L3514"/>
    <mergeCell ref="M3514:O3514"/>
    <mergeCell ref="P3514:R3514"/>
    <mergeCell ref="B3531:C3531"/>
    <mergeCell ref="D3531:L3531"/>
    <mergeCell ref="M3531:N3531"/>
    <mergeCell ref="O3531:W3531"/>
    <mergeCell ref="B3532:B3535"/>
    <mergeCell ref="C3532:C3533"/>
    <mergeCell ref="D3532:E3533"/>
    <mergeCell ref="F3532:L3543"/>
    <mergeCell ref="M3532:M3535"/>
    <mergeCell ref="N3532:N3533"/>
    <mergeCell ref="O3532:P3533"/>
    <mergeCell ref="Q3532:W3543"/>
    <mergeCell ref="C3534:C3535"/>
    <mergeCell ref="D3534:E3535"/>
    <mergeCell ref="N3534:N3535"/>
    <mergeCell ref="O3534:P3535"/>
    <mergeCell ref="B3536:B3539"/>
    <mergeCell ref="C3536:C3537"/>
    <mergeCell ref="D3536:E3537"/>
    <mergeCell ref="M3536:M3539"/>
    <mergeCell ref="N3536:N3537"/>
    <mergeCell ref="O3536:P3537"/>
    <mergeCell ref="C3538:C3539"/>
    <mergeCell ref="D3538:E3539"/>
    <mergeCell ref="N3538:N3539"/>
    <mergeCell ref="O3538:P3539"/>
    <mergeCell ref="B3540:C3540"/>
    <mergeCell ref="D3540:E3540"/>
    <mergeCell ref="M3540:N3540"/>
    <mergeCell ref="O3540:P3540"/>
    <mergeCell ref="B3541:C3541"/>
    <mergeCell ref="D3541:E3541"/>
    <mergeCell ref="M3525:M3526"/>
    <mergeCell ref="N3525:O3525"/>
    <mergeCell ref="C3526:D3526"/>
    <mergeCell ref="N3526:O3526"/>
    <mergeCell ref="B3527:D3527"/>
    <mergeCell ref="E3527:L3527"/>
    <mergeCell ref="M3527:O3527"/>
    <mergeCell ref="P3527:W3527"/>
    <mergeCell ref="B3528:D3528"/>
    <mergeCell ref="E3528:L3528"/>
    <mergeCell ref="M3528:O3528"/>
    <mergeCell ref="P3528:W3528"/>
    <mergeCell ref="B3529:D3529"/>
    <mergeCell ref="E3529:L3529"/>
    <mergeCell ref="M3529:O3529"/>
    <mergeCell ref="P3529:W3529"/>
    <mergeCell ref="B3530:D3530"/>
    <mergeCell ref="E3530:G3530"/>
    <mergeCell ref="H3530:I3530"/>
    <mergeCell ref="J3530:L3530"/>
    <mergeCell ref="M3530:O3530"/>
    <mergeCell ref="P3530:R3530"/>
    <mergeCell ref="S3530:T3530"/>
    <mergeCell ref="U3530:W3530"/>
    <mergeCell ref="B3547:D3547"/>
    <mergeCell ref="E3547:G3547"/>
    <mergeCell ref="H3547:I3547"/>
    <mergeCell ref="J3547:L3547"/>
    <mergeCell ref="M3547:O3547"/>
    <mergeCell ref="P3547:R3547"/>
    <mergeCell ref="S3547:T3547"/>
    <mergeCell ref="U3547:W3547"/>
    <mergeCell ref="B3548:C3548"/>
    <mergeCell ref="D3548:L3548"/>
    <mergeCell ref="M3548:N3548"/>
    <mergeCell ref="O3548:W3548"/>
    <mergeCell ref="C3549:L3550"/>
    <mergeCell ref="B3602:W3602"/>
    <mergeCell ref="D3603:G3603"/>
    <mergeCell ref="H3603:I3603"/>
    <mergeCell ref="J3603:L3603"/>
    <mergeCell ref="M3603:O3603"/>
    <mergeCell ref="P3603:R3603"/>
    <mergeCell ref="S3603:T3604"/>
    <mergeCell ref="U3603:W3604"/>
    <mergeCell ref="D3604:G3604"/>
    <mergeCell ref="H3604:I3604"/>
    <mergeCell ref="J3604:L3604"/>
    <mergeCell ref="M3604:O3604"/>
    <mergeCell ref="P3604:R3604"/>
    <mergeCell ref="M3541:N3541"/>
    <mergeCell ref="O3541:P3541"/>
    <mergeCell ref="B3542:B3543"/>
    <mergeCell ref="C3542:D3542"/>
    <mergeCell ref="M3542:M3543"/>
    <mergeCell ref="N3542:O3542"/>
    <mergeCell ref="C3543:D3543"/>
    <mergeCell ref="N3543:O3543"/>
    <mergeCell ref="B3544:D3544"/>
    <mergeCell ref="E3544:L3544"/>
    <mergeCell ref="M3544:O3544"/>
    <mergeCell ref="P3544:W3544"/>
    <mergeCell ref="B3545:D3545"/>
    <mergeCell ref="E3545:L3545"/>
    <mergeCell ref="M3545:O3545"/>
    <mergeCell ref="P3545:W3545"/>
    <mergeCell ref="B3546:D3546"/>
    <mergeCell ref="E3546:L3546"/>
    <mergeCell ref="M3546:O3546"/>
    <mergeCell ref="P3546:W3546"/>
    <mergeCell ref="B3557:W3557"/>
    <mergeCell ref="D3558:G3558"/>
    <mergeCell ref="H3558:I3558"/>
    <mergeCell ref="J3558:L3558"/>
    <mergeCell ref="M3558:O3558"/>
    <mergeCell ref="P3558:R3558"/>
    <mergeCell ref="S3558:T3559"/>
    <mergeCell ref="U3558:W3559"/>
    <mergeCell ref="D3559:G3559"/>
    <mergeCell ref="H3559:I3559"/>
    <mergeCell ref="J3559:L3559"/>
    <mergeCell ref="M3559:O3559"/>
    <mergeCell ref="P3559:R3559"/>
    <mergeCell ref="B3560:B3563"/>
    <mergeCell ref="C3560:C3561"/>
    <mergeCell ref="D3560:E3561"/>
    <mergeCell ref="F3560:L3571"/>
    <mergeCell ref="M3560:M3563"/>
    <mergeCell ref="M3615:M3616"/>
    <mergeCell ref="N3615:O3615"/>
    <mergeCell ref="C3616:D3616"/>
    <mergeCell ref="N3616:O3616"/>
    <mergeCell ref="B3617:D3617"/>
    <mergeCell ref="E3617:L3617"/>
    <mergeCell ref="M3617:O3617"/>
    <mergeCell ref="P3617:W3617"/>
    <mergeCell ref="B3618:D3618"/>
    <mergeCell ref="E3618:L3618"/>
    <mergeCell ref="M3618:O3618"/>
    <mergeCell ref="P3618:W3618"/>
    <mergeCell ref="B3619:D3619"/>
    <mergeCell ref="E3619:L3619"/>
    <mergeCell ref="M3619:O3619"/>
    <mergeCell ref="P3619:W3619"/>
    <mergeCell ref="B3620:D3620"/>
    <mergeCell ref="E3620:G3620"/>
    <mergeCell ref="H3620:I3620"/>
    <mergeCell ref="J3620:L3620"/>
    <mergeCell ref="M3620:O3620"/>
    <mergeCell ref="P3620:R3620"/>
    <mergeCell ref="S3620:T3620"/>
    <mergeCell ref="U3620:W3620"/>
    <mergeCell ref="B3605:B3608"/>
    <mergeCell ref="C3605:C3606"/>
    <mergeCell ref="D3605:E3606"/>
    <mergeCell ref="F3605:L3616"/>
    <mergeCell ref="M3605:M3608"/>
    <mergeCell ref="N3605:N3606"/>
    <mergeCell ref="O3605:P3606"/>
    <mergeCell ref="Q3605:W3616"/>
    <mergeCell ref="C3607:C3608"/>
    <mergeCell ref="D3607:E3608"/>
    <mergeCell ref="N3607:N3608"/>
    <mergeCell ref="O3607:P3608"/>
    <mergeCell ref="B3609:B3612"/>
    <mergeCell ref="C3609:C3610"/>
    <mergeCell ref="D3609:E3610"/>
    <mergeCell ref="M3609:M3612"/>
    <mergeCell ref="N3609:N3610"/>
    <mergeCell ref="O3609:P3610"/>
    <mergeCell ref="C3611:C3612"/>
    <mergeCell ref="D3611:E3612"/>
    <mergeCell ref="N3611:N3612"/>
    <mergeCell ref="O3611:P3612"/>
    <mergeCell ref="B3613:C3613"/>
    <mergeCell ref="D3613:E3613"/>
    <mergeCell ref="M3613:N3613"/>
    <mergeCell ref="O3613:P3613"/>
    <mergeCell ref="B3614:C3614"/>
    <mergeCell ref="D3614:E3614"/>
    <mergeCell ref="M3614:N3614"/>
    <mergeCell ref="O3614:P3614"/>
    <mergeCell ref="B3615:B3616"/>
    <mergeCell ref="C3615:D3615"/>
    <mergeCell ref="M3631:N3631"/>
    <mergeCell ref="O3631:P3631"/>
    <mergeCell ref="B3632:B3633"/>
    <mergeCell ref="C3632:D3632"/>
    <mergeCell ref="M3632:M3633"/>
    <mergeCell ref="N3632:O3632"/>
    <mergeCell ref="C3633:D3633"/>
    <mergeCell ref="N3633:O3633"/>
    <mergeCell ref="B3634:D3634"/>
    <mergeCell ref="E3634:L3634"/>
    <mergeCell ref="M3634:O3634"/>
    <mergeCell ref="P3634:W3634"/>
    <mergeCell ref="B3635:D3635"/>
    <mergeCell ref="E3635:L3635"/>
    <mergeCell ref="M3635:O3635"/>
    <mergeCell ref="P3635:W3635"/>
    <mergeCell ref="B3636:D3636"/>
    <mergeCell ref="E3636:L3636"/>
    <mergeCell ref="M3636:O3636"/>
    <mergeCell ref="P3636:W3636"/>
    <mergeCell ref="B3621:C3621"/>
    <mergeCell ref="D3621:L3621"/>
    <mergeCell ref="M3621:N3621"/>
    <mergeCell ref="O3621:W3621"/>
    <mergeCell ref="B3622:B3625"/>
    <mergeCell ref="C3622:C3623"/>
    <mergeCell ref="D3622:E3623"/>
    <mergeCell ref="F3622:L3633"/>
    <mergeCell ref="M3622:M3625"/>
    <mergeCell ref="N3622:N3623"/>
    <mergeCell ref="O3622:P3623"/>
    <mergeCell ref="Q3622:W3633"/>
    <mergeCell ref="C3624:C3625"/>
    <mergeCell ref="D3624:E3625"/>
    <mergeCell ref="N3624:N3625"/>
    <mergeCell ref="O3624:P3625"/>
    <mergeCell ref="B3626:B3629"/>
    <mergeCell ref="C3626:C3627"/>
    <mergeCell ref="D3626:E3627"/>
    <mergeCell ref="M3626:M3629"/>
    <mergeCell ref="N3626:N3627"/>
    <mergeCell ref="O3626:P3627"/>
    <mergeCell ref="C3628:C3629"/>
    <mergeCell ref="D3628:E3629"/>
    <mergeCell ref="N3628:N3629"/>
    <mergeCell ref="O3628:P3629"/>
    <mergeCell ref="B3630:C3630"/>
    <mergeCell ref="D3630:E3630"/>
    <mergeCell ref="M3630:N3630"/>
    <mergeCell ref="O3630:P3630"/>
    <mergeCell ref="B3631:C3631"/>
    <mergeCell ref="D3631:E3631"/>
    <mergeCell ref="B3650:B3653"/>
    <mergeCell ref="C3650:C3651"/>
    <mergeCell ref="D3650:E3651"/>
    <mergeCell ref="F3650:L3661"/>
    <mergeCell ref="M3650:M3653"/>
    <mergeCell ref="N3650:N3651"/>
    <mergeCell ref="O3650:P3651"/>
    <mergeCell ref="Q3650:W3661"/>
    <mergeCell ref="C3652:C3653"/>
    <mergeCell ref="D3652:E3653"/>
    <mergeCell ref="N3652:N3653"/>
    <mergeCell ref="O3652:P3653"/>
    <mergeCell ref="B3654:B3657"/>
    <mergeCell ref="C3654:C3655"/>
    <mergeCell ref="D3654:E3655"/>
    <mergeCell ref="M3654:M3657"/>
    <mergeCell ref="N3654:N3655"/>
    <mergeCell ref="O3654:P3655"/>
    <mergeCell ref="C3656:C3657"/>
    <mergeCell ref="D3656:E3657"/>
    <mergeCell ref="N3656:N3657"/>
    <mergeCell ref="O3656:P3657"/>
    <mergeCell ref="B3658:C3658"/>
    <mergeCell ref="D3658:E3658"/>
    <mergeCell ref="M3658:N3658"/>
    <mergeCell ref="O3658:P3658"/>
    <mergeCell ref="B3659:C3659"/>
    <mergeCell ref="D3659:E3659"/>
    <mergeCell ref="M3659:N3659"/>
    <mergeCell ref="O3659:P3659"/>
    <mergeCell ref="B3660:B3661"/>
    <mergeCell ref="C3660:D3660"/>
    <mergeCell ref="B3637:D3637"/>
    <mergeCell ref="E3637:G3637"/>
    <mergeCell ref="H3637:I3637"/>
    <mergeCell ref="J3637:L3637"/>
    <mergeCell ref="M3637:O3637"/>
    <mergeCell ref="P3637:R3637"/>
    <mergeCell ref="S3637:T3637"/>
    <mergeCell ref="U3637:W3637"/>
    <mergeCell ref="B3638:C3638"/>
    <mergeCell ref="D3638:L3638"/>
    <mergeCell ref="M3638:N3638"/>
    <mergeCell ref="O3638:W3638"/>
    <mergeCell ref="C3639:L3640"/>
    <mergeCell ref="B3647:W3647"/>
    <mergeCell ref="D3648:G3648"/>
    <mergeCell ref="H3648:I3648"/>
    <mergeCell ref="J3648:L3648"/>
    <mergeCell ref="M3648:O3648"/>
    <mergeCell ref="P3648:R3648"/>
    <mergeCell ref="S3648:T3649"/>
    <mergeCell ref="U3648:W3649"/>
    <mergeCell ref="D3649:G3649"/>
    <mergeCell ref="H3649:I3649"/>
    <mergeCell ref="J3649:L3649"/>
    <mergeCell ref="M3649:O3649"/>
    <mergeCell ref="P3649:R3649"/>
    <mergeCell ref="B3666:C3666"/>
    <mergeCell ref="D3666:L3666"/>
    <mergeCell ref="M3666:N3666"/>
    <mergeCell ref="O3666:W3666"/>
    <mergeCell ref="B3667:B3670"/>
    <mergeCell ref="C3667:C3668"/>
    <mergeCell ref="D3667:E3668"/>
    <mergeCell ref="F3667:L3678"/>
    <mergeCell ref="M3667:M3670"/>
    <mergeCell ref="N3667:N3668"/>
    <mergeCell ref="O3667:P3668"/>
    <mergeCell ref="Q3667:W3678"/>
    <mergeCell ref="C3669:C3670"/>
    <mergeCell ref="D3669:E3670"/>
    <mergeCell ref="N3669:N3670"/>
    <mergeCell ref="O3669:P3670"/>
    <mergeCell ref="B3671:B3674"/>
    <mergeCell ref="C3671:C3672"/>
    <mergeCell ref="D3671:E3672"/>
    <mergeCell ref="M3671:M3674"/>
    <mergeCell ref="N3671:N3672"/>
    <mergeCell ref="O3671:P3672"/>
    <mergeCell ref="C3673:C3674"/>
    <mergeCell ref="D3673:E3674"/>
    <mergeCell ref="N3673:N3674"/>
    <mergeCell ref="O3673:P3674"/>
    <mergeCell ref="B3675:C3675"/>
    <mergeCell ref="D3675:E3675"/>
    <mergeCell ref="M3675:N3675"/>
    <mergeCell ref="O3675:P3675"/>
    <mergeCell ref="B3676:C3676"/>
    <mergeCell ref="D3676:E3676"/>
    <mergeCell ref="M3660:M3661"/>
    <mergeCell ref="N3660:O3660"/>
    <mergeCell ref="C3661:D3661"/>
    <mergeCell ref="N3661:O3661"/>
    <mergeCell ref="B3662:D3662"/>
    <mergeCell ref="E3662:L3662"/>
    <mergeCell ref="M3662:O3662"/>
    <mergeCell ref="P3662:W3662"/>
    <mergeCell ref="B3663:D3663"/>
    <mergeCell ref="E3663:L3663"/>
    <mergeCell ref="M3663:O3663"/>
    <mergeCell ref="P3663:W3663"/>
    <mergeCell ref="B3664:D3664"/>
    <mergeCell ref="E3664:L3664"/>
    <mergeCell ref="M3664:O3664"/>
    <mergeCell ref="P3664:W3664"/>
    <mergeCell ref="B3665:D3665"/>
    <mergeCell ref="E3665:G3665"/>
    <mergeCell ref="H3665:I3665"/>
    <mergeCell ref="J3665:L3665"/>
    <mergeCell ref="M3665:O3665"/>
    <mergeCell ref="P3665:R3665"/>
    <mergeCell ref="S3665:T3665"/>
    <mergeCell ref="U3665:W3665"/>
    <mergeCell ref="B3682:D3682"/>
    <mergeCell ref="E3682:G3682"/>
    <mergeCell ref="H3682:I3682"/>
    <mergeCell ref="J3682:L3682"/>
    <mergeCell ref="M3682:O3682"/>
    <mergeCell ref="P3682:R3682"/>
    <mergeCell ref="S3682:T3682"/>
    <mergeCell ref="U3682:W3682"/>
    <mergeCell ref="B3683:C3683"/>
    <mergeCell ref="D3683:L3683"/>
    <mergeCell ref="M3683:N3683"/>
    <mergeCell ref="O3683:W3683"/>
    <mergeCell ref="C3684:L3685"/>
    <mergeCell ref="B3692:W3692"/>
    <mergeCell ref="D3693:G3693"/>
    <mergeCell ref="H3693:I3693"/>
    <mergeCell ref="J3693:L3693"/>
    <mergeCell ref="M3693:O3693"/>
    <mergeCell ref="P3693:R3693"/>
    <mergeCell ref="S3693:T3694"/>
    <mergeCell ref="U3693:W3694"/>
    <mergeCell ref="D3694:G3694"/>
    <mergeCell ref="H3694:I3694"/>
    <mergeCell ref="J3694:L3694"/>
    <mergeCell ref="M3694:O3694"/>
    <mergeCell ref="P3694:R3694"/>
    <mergeCell ref="M3676:N3676"/>
    <mergeCell ref="O3676:P3676"/>
    <mergeCell ref="B3677:B3678"/>
    <mergeCell ref="C3677:D3677"/>
    <mergeCell ref="M3677:M3678"/>
    <mergeCell ref="N3677:O3677"/>
    <mergeCell ref="C3678:D3678"/>
    <mergeCell ref="N3678:O3678"/>
    <mergeCell ref="B3679:D3679"/>
    <mergeCell ref="E3679:L3679"/>
    <mergeCell ref="M3679:O3679"/>
    <mergeCell ref="P3679:W3679"/>
    <mergeCell ref="B3680:D3680"/>
    <mergeCell ref="E3680:L3680"/>
    <mergeCell ref="M3680:O3680"/>
    <mergeCell ref="P3680:W3680"/>
    <mergeCell ref="B3681:D3681"/>
    <mergeCell ref="E3681:L3681"/>
    <mergeCell ref="M3681:O3681"/>
    <mergeCell ref="P3681:W3681"/>
    <mergeCell ref="M3705:M3706"/>
    <mergeCell ref="N3705:O3705"/>
    <mergeCell ref="C3706:D3706"/>
    <mergeCell ref="N3706:O3706"/>
    <mergeCell ref="B3707:D3707"/>
    <mergeCell ref="E3707:L3707"/>
    <mergeCell ref="M3707:O3707"/>
    <mergeCell ref="P3707:W3707"/>
    <mergeCell ref="B3708:D3708"/>
    <mergeCell ref="E3708:L3708"/>
    <mergeCell ref="M3708:O3708"/>
    <mergeCell ref="P3708:W3708"/>
    <mergeCell ref="B3709:D3709"/>
    <mergeCell ref="E3709:L3709"/>
    <mergeCell ref="M3709:O3709"/>
    <mergeCell ref="P3709:W3709"/>
    <mergeCell ref="B3710:D3710"/>
    <mergeCell ref="E3710:G3710"/>
    <mergeCell ref="H3710:I3710"/>
    <mergeCell ref="J3710:L3710"/>
    <mergeCell ref="M3710:O3710"/>
    <mergeCell ref="P3710:R3710"/>
    <mergeCell ref="S3710:T3710"/>
    <mergeCell ref="U3710:W3710"/>
    <mergeCell ref="B3695:B3698"/>
    <mergeCell ref="C3695:C3696"/>
    <mergeCell ref="D3695:E3696"/>
    <mergeCell ref="F3695:L3706"/>
    <mergeCell ref="M3695:M3698"/>
    <mergeCell ref="N3695:N3696"/>
    <mergeCell ref="O3695:P3696"/>
    <mergeCell ref="Q3695:W3706"/>
    <mergeCell ref="C3697:C3698"/>
    <mergeCell ref="D3697:E3698"/>
    <mergeCell ref="N3697:N3698"/>
    <mergeCell ref="O3697:P3698"/>
    <mergeCell ref="B3699:B3702"/>
    <mergeCell ref="C3699:C3700"/>
    <mergeCell ref="D3699:E3700"/>
    <mergeCell ref="M3699:M3702"/>
    <mergeCell ref="N3699:N3700"/>
    <mergeCell ref="O3699:P3700"/>
    <mergeCell ref="C3701:C3702"/>
    <mergeCell ref="D3701:E3702"/>
    <mergeCell ref="N3701:N3702"/>
    <mergeCell ref="O3701:P3702"/>
    <mergeCell ref="B3703:C3703"/>
    <mergeCell ref="D3703:E3703"/>
    <mergeCell ref="M3703:N3703"/>
    <mergeCell ref="O3703:P3703"/>
    <mergeCell ref="B3704:C3704"/>
    <mergeCell ref="D3704:E3704"/>
    <mergeCell ref="M3704:N3704"/>
    <mergeCell ref="O3704:P3704"/>
    <mergeCell ref="B3705:B3706"/>
    <mergeCell ref="C3705:D3705"/>
    <mergeCell ref="M3721:N3721"/>
    <mergeCell ref="O3721:P3721"/>
    <mergeCell ref="B3722:B3723"/>
    <mergeCell ref="C3722:D3722"/>
    <mergeCell ref="M3722:M3723"/>
    <mergeCell ref="N3722:O3722"/>
    <mergeCell ref="C3723:D3723"/>
    <mergeCell ref="N3723:O3723"/>
    <mergeCell ref="B3724:D3724"/>
    <mergeCell ref="E3724:L3724"/>
    <mergeCell ref="M3724:O3724"/>
    <mergeCell ref="P3724:W3724"/>
    <mergeCell ref="B3725:D3725"/>
    <mergeCell ref="E3725:L3725"/>
    <mergeCell ref="M3725:O3725"/>
    <mergeCell ref="P3725:W3725"/>
    <mergeCell ref="B3726:D3726"/>
    <mergeCell ref="E3726:L3726"/>
    <mergeCell ref="M3726:O3726"/>
    <mergeCell ref="P3726:W3726"/>
    <mergeCell ref="B3711:C3711"/>
    <mergeCell ref="D3711:L3711"/>
    <mergeCell ref="M3711:N3711"/>
    <mergeCell ref="O3711:W3711"/>
    <mergeCell ref="B3712:B3715"/>
    <mergeCell ref="C3712:C3713"/>
    <mergeCell ref="D3712:E3713"/>
    <mergeCell ref="F3712:L3723"/>
    <mergeCell ref="M3712:M3715"/>
    <mergeCell ref="N3712:N3713"/>
    <mergeCell ref="O3712:P3713"/>
    <mergeCell ref="Q3712:W3723"/>
    <mergeCell ref="C3714:C3715"/>
    <mergeCell ref="D3714:E3715"/>
    <mergeCell ref="N3714:N3715"/>
    <mergeCell ref="O3714:P3715"/>
    <mergeCell ref="B3716:B3719"/>
    <mergeCell ref="C3716:C3717"/>
    <mergeCell ref="D3716:E3717"/>
    <mergeCell ref="M3716:M3719"/>
    <mergeCell ref="N3716:N3717"/>
    <mergeCell ref="O3716:P3717"/>
    <mergeCell ref="C3718:C3719"/>
    <mergeCell ref="D3718:E3719"/>
    <mergeCell ref="N3718:N3719"/>
    <mergeCell ref="O3718:P3719"/>
    <mergeCell ref="B3720:C3720"/>
    <mergeCell ref="D3720:E3720"/>
    <mergeCell ref="M3720:N3720"/>
    <mergeCell ref="O3720:P3720"/>
    <mergeCell ref="B3721:C3721"/>
    <mergeCell ref="D3721:E3721"/>
    <mergeCell ref="B3740:B3743"/>
    <mergeCell ref="C3740:C3741"/>
    <mergeCell ref="D3740:E3741"/>
    <mergeCell ref="F3740:L3751"/>
    <mergeCell ref="M3740:M3743"/>
    <mergeCell ref="N3740:N3741"/>
    <mergeCell ref="O3740:P3741"/>
    <mergeCell ref="Q3740:W3751"/>
    <mergeCell ref="C3742:C3743"/>
    <mergeCell ref="D3742:E3743"/>
    <mergeCell ref="N3742:N3743"/>
    <mergeCell ref="O3742:P3743"/>
    <mergeCell ref="B3744:B3747"/>
    <mergeCell ref="C3744:C3745"/>
    <mergeCell ref="D3744:E3745"/>
    <mergeCell ref="M3744:M3747"/>
    <mergeCell ref="N3744:N3745"/>
    <mergeCell ref="O3744:P3745"/>
    <mergeCell ref="C3746:C3747"/>
    <mergeCell ref="D3746:E3747"/>
    <mergeCell ref="N3746:N3747"/>
    <mergeCell ref="O3746:P3747"/>
    <mergeCell ref="B3748:C3748"/>
    <mergeCell ref="D3748:E3748"/>
    <mergeCell ref="M3748:N3748"/>
    <mergeCell ref="O3748:P3748"/>
    <mergeCell ref="B3749:C3749"/>
    <mergeCell ref="D3749:E3749"/>
    <mergeCell ref="M3749:N3749"/>
    <mergeCell ref="O3749:P3749"/>
    <mergeCell ref="B3750:B3751"/>
    <mergeCell ref="C3750:D3750"/>
    <mergeCell ref="B3727:D3727"/>
    <mergeCell ref="E3727:G3727"/>
    <mergeCell ref="H3727:I3727"/>
    <mergeCell ref="J3727:L3727"/>
    <mergeCell ref="M3727:O3727"/>
    <mergeCell ref="P3727:R3727"/>
    <mergeCell ref="S3727:T3727"/>
    <mergeCell ref="U3727:W3727"/>
    <mergeCell ref="B3728:C3728"/>
    <mergeCell ref="D3728:L3728"/>
    <mergeCell ref="M3728:N3728"/>
    <mergeCell ref="O3728:W3728"/>
    <mergeCell ref="C3729:L3730"/>
    <mergeCell ref="B3737:W3737"/>
    <mergeCell ref="D3738:G3738"/>
    <mergeCell ref="H3738:I3738"/>
    <mergeCell ref="J3738:L3738"/>
    <mergeCell ref="M3738:O3738"/>
    <mergeCell ref="P3738:R3738"/>
    <mergeCell ref="S3738:T3739"/>
    <mergeCell ref="U3738:W3739"/>
    <mergeCell ref="D3739:G3739"/>
    <mergeCell ref="H3739:I3739"/>
    <mergeCell ref="J3739:L3739"/>
    <mergeCell ref="M3739:O3739"/>
    <mergeCell ref="P3739:R3739"/>
    <mergeCell ref="B3756:C3756"/>
    <mergeCell ref="D3756:L3756"/>
    <mergeCell ref="M3756:N3756"/>
    <mergeCell ref="O3756:W3756"/>
    <mergeCell ref="B3757:B3760"/>
    <mergeCell ref="C3757:C3758"/>
    <mergeCell ref="D3757:E3758"/>
    <mergeCell ref="F3757:L3768"/>
    <mergeCell ref="M3757:M3760"/>
    <mergeCell ref="N3757:N3758"/>
    <mergeCell ref="O3757:P3758"/>
    <mergeCell ref="Q3757:W3768"/>
    <mergeCell ref="C3759:C3760"/>
    <mergeCell ref="D3759:E3760"/>
    <mergeCell ref="N3759:N3760"/>
    <mergeCell ref="O3759:P3760"/>
    <mergeCell ref="B3761:B3764"/>
    <mergeCell ref="C3761:C3762"/>
    <mergeCell ref="D3761:E3762"/>
    <mergeCell ref="M3761:M3764"/>
    <mergeCell ref="N3761:N3762"/>
    <mergeCell ref="O3761:P3762"/>
    <mergeCell ref="C3763:C3764"/>
    <mergeCell ref="D3763:E3764"/>
    <mergeCell ref="N3763:N3764"/>
    <mergeCell ref="O3763:P3764"/>
    <mergeCell ref="B3765:C3765"/>
    <mergeCell ref="D3765:E3765"/>
    <mergeCell ref="M3765:N3765"/>
    <mergeCell ref="O3765:P3765"/>
    <mergeCell ref="B3766:C3766"/>
    <mergeCell ref="D3766:E3766"/>
    <mergeCell ref="M3750:M3751"/>
    <mergeCell ref="N3750:O3750"/>
    <mergeCell ref="C3751:D3751"/>
    <mergeCell ref="N3751:O3751"/>
    <mergeCell ref="B3752:D3752"/>
    <mergeCell ref="E3752:L3752"/>
    <mergeCell ref="M3752:O3752"/>
    <mergeCell ref="P3752:W3752"/>
    <mergeCell ref="B3753:D3753"/>
    <mergeCell ref="E3753:L3753"/>
    <mergeCell ref="M3753:O3753"/>
    <mergeCell ref="P3753:W3753"/>
    <mergeCell ref="B3754:D3754"/>
    <mergeCell ref="E3754:L3754"/>
    <mergeCell ref="M3754:O3754"/>
    <mergeCell ref="P3754:W3754"/>
    <mergeCell ref="B3755:D3755"/>
    <mergeCell ref="E3755:G3755"/>
    <mergeCell ref="H3755:I3755"/>
    <mergeCell ref="J3755:L3755"/>
    <mergeCell ref="M3755:O3755"/>
    <mergeCell ref="P3755:R3755"/>
    <mergeCell ref="S3755:T3755"/>
    <mergeCell ref="U3755:W3755"/>
    <mergeCell ref="B3772:D3772"/>
    <mergeCell ref="E3772:G3772"/>
    <mergeCell ref="H3772:I3772"/>
    <mergeCell ref="J3772:L3772"/>
    <mergeCell ref="M3772:O3772"/>
    <mergeCell ref="P3772:R3772"/>
    <mergeCell ref="S3772:T3772"/>
    <mergeCell ref="U3772:W3772"/>
    <mergeCell ref="B3773:C3773"/>
    <mergeCell ref="D3773:L3773"/>
    <mergeCell ref="M3773:N3773"/>
    <mergeCell ref="O3773:W3773"/>
    <mergeCell ref="C3774:L3775"/>
    <mergeCell ref="B3782:W3782"/>
    <mergeCell ref="D3783:G3783"/>
    <mergeCell ref="H3783:I3783"/>
    <mergeCell ref="J3783:L3783"/>
    <mergeCell ref="M3783:O3783"/>
    <mergeCell ref="P3783:R3783"/>
    <mergeCell ref="S3783:T3784"/>
    <mergeCell ref="U3783:W3784"/>
    <mergeCell ref="D3784:G3784"/>
    <mergeCell ref="H3784:I3784"/>
    <mergeCell ref="J3784:L3784"/>
    <mergeCell ref="M3784:O3784"/>
    <mergeCell ref="P3784:R3784"/>
    <mergeCell ref="M3766:N3766"/>
    <mergeCell ref="O3766:P3766"/>
    <mergeCell ref="B3767:B3768"/>
    <mergeCell ref="C3767:D3767"/>
    <mergeCell ref="M3767:M3768"/>
    <mergeCell ref="N3767:O3767"/>
    <mergeCell ref="C3768:D3768"/>
    <mergeCell ref="N3768:O3768"/>
    <mergeCell ref="B3769:D3769"/>
    <mergeCell ref="E3769:L3769"/>
    <mergeCell ref="M3769:O3769"/>
    <mergeCell ref="P3769:W3769"/>
    <mergeCell ref="B3770:D3770"/>
    <mergeCell ref="E3770:L3770"/>
    <mergeCell ref="M3770:O3770"/>
    <mergeCell ref="P3770:W3770"/>
    <mergeCell ref="B3771:D3771"/>
    <mergeCell ref="E3771:L3771"/>
    <mergeCell ref="M3771:O3771"/>
    <mergeCell ref="P3771:W3771"/>
    <mergeCell ref="M3795:M3796"/>
    <mergeCell ref="N3795:O3795"/>
    <mergeCell ref="C3796:D3796"/>
    <mergeCell ref="N3796:O3796"/>
    <mergeCell ref="B3797:D3797"/>
    <mergeCell ref="E3797:L3797"/>
    <mergeCell ref="M3797:O3797"/>
    <mergeCell ref="P3797:W3797"/>
    <mergeCell ref="B3798:D3798"/>
    <mergeCell ref="E3798:L3798"/>
    <mergeCell ref="M3798:O3798"/>
    <mergeCell ref="P3798:W3798"/>
    <mergeCell ref="B3799:D3799"/>
    <mergeCell ref="E3799:L3799"/>
    <mergeCell ref="M3799:O3799"/>
    <mergeCell ref="P3799:W3799"/>
    <mergeCell ref="B3800:D3800"/>
    <mergeCell ref="E3800:G3800"/>
    <mergeCell ref="H3800:I3800"/>
    <mergeCell ref="J3800:L3800"/>
    <mergeCell ref="M3800:O3800"/>
    <mergeCell ref="P3800:R3800"/>
    <mergeCell ref="S3800:T3800"/>
    <mergeCell ref="U3800:W3800"/>
    <mergeCell ref="B3785:B3788"/>
    <mergeCell ref="C3785:C3786"/>
    <mergeCell ref="D3785:E3786"/>
    <mergeCell ref="F3785:L3796"/>
    <mergeCell ref="M3785:M3788"/>
    <mergeCell ref="N3785:N3786"/>
    <mergeCell ref="O3785:P3786"/>
    <mergeCell ref="Q3785:W3796"/>
    <mergeCell ref="C3787:C3788"/>
    <mergeCell ref="D3787:E3788"/>
    <mergeCell ref="N3787:N3788"/>
    <mergeCell ref="O3787:P3788"/>
    <mergeCell ref="B3789:B3792"/>
    <mergeCell ref="C3789:C3790"/>
    <mergeCell ref="D3789:E3790"/>
    <mergeCell ref="M3789:M3792"/>
    <mergeCell ref="N3789:N3790"/>
    <mergeCell ref="O3789:P3790"/>
    <mergeCell ref="C3791:C3792"/>
    <mergeCell ref="D3791:E3792"/>
    <mergeCell ref="N3791:N3792"/>
    <mergeCell ref="O3791:P3792"/>
    <mergeCell ref="B3793:C3793"/>
    <mergeCell ref="D3793:E3793"/>
    <mergeCell ref="M3793:N3793"/>
    <mergeCell ref="O3793:P3793"/>
    <mergeCell ref="B3794:C3794"/>
    <mergeCell ref="D3794:E3794"/>
    <mergeCell ref="M3794:N3794"/>
    <mergeCell ref="O3794:P3794"/>
    <mergeCell ref="B3795:B3796"/>
    <mergeCell ref="C3795:D3795"/>
    <mergeCell ref="M3811:N3811"/>
    <mergeCell ref="O3811:P3811"/>
    <mergeCell ref="B3812:B3813"/>
    <mergeCell ref="C3812:D3812"/>
    <mergeCell ref="M3812:M3813"/>
    <mergeCell ref="N3812:O3812"/>
    <mergeCell ref="C3813:D3813"/>
    <mergeCell ref="N3813:O3813"/>
    <mergeCell ref="B3814:D3814"/>
    <mergeCell ref="E3814:L3814"/>
    <mergeCell ref="M3814:O3814"/>
    <mergeCell ref="P3814:W3814"/>
    <mergeCell ref="B3815:D3815"/>
    <mergeCell ref="E3815:L3815"/>
    <mergeCell ref="M3815:O3815"/>
    <mergeCell ref="P3815:W3815"/>
    <mergeCell ref="B3816:D3816"/>
    <mergeCell ref="E3816:L3816"/>
    <mergeCell ref="M3816:O3816"/>
    <mergeCell ref="P3816:W3816"/>
    <mergeCell ref="B3801:C3801"/>
    <mergeCell ref="D3801:L3801"/>
    <mergeCell ref="M3801:N3801"/>
    <mergeCell ref="O3801:W3801"/>
    <mergeCell ref="B3802:B3805"/>
    <mergeCell ref="C3802:C3803"/>
    <mergeCell ref="D3802:E3803"/>
    <mergeCell ref="F3802:L3813"/>
    <mergeCell ref="M3802:M3805"/>
    <mergeCell ref="N3802:N3803"/>
    <mergeCell ref="O3802:P3803"/>
    <mergeCell ref="Q3802:W3813"/>
    <mergeCell ref="C3804:C3805"/>
    <mergeCell ref="D3804:E3805"/>
    <mergeCell ref="N3804:N3805"/>
    <mergeCell ref="O3804:P3805"/>
    <mergeCell ref="B3806:B3809"/>
    <mergeCell ref="C3806:C3807"/>
    <mergeCell ref="D3806:E3807"/>
    <mergeCell ref="M3806:M3809"/>
    <mergeCell ref="N3806:N3807"/>
    <mergeCell ref="O3806:P3807"/>
    <mergeCell ref="C3808:C3809"/>
    <mergeCell ref="D3808:E3809"/>
    <mergeCell ref="N3808:N3809"/>
    <mergeCell ref="O3808:P3809"/>
    <mergeCell ref="B3810:C3810"/>
    <mergeCell ref="D3810:E3810"/>
    <mergeCell ref="M3810:N3810"/>
    <mergeCell ref="O3810:P3810"/>
    <mergeCell ref="B3811:C3811"/>
    <mergeCell ref="D3811:E3811"/>
    <mergeCell ref="B3830:B3833"/>
    <mergeCell ref="C3830:C3831"/>
    <mergeCell ref="D3830:E3831"/>
    <mergeCell ref="F3830:L3841"/>
    <mergeCell ref="M3830:M3833"/>
    <mergeCell ref="N3830:N3831"/>
    <mergeCell ref="O3830:P3831"/>
    <mergeCell ref="Q3830:W3841"/>
    <mergeCell ref="C3832:C3833"/>
    <mergeCell ref="D3832:E3833"/>
    <mergeCell ref="N3832:N3833"/>
    <mergeCell ref="O3832:P3833"/>
    <mergeCell ref="B3834:B3837"/>
    <mergeCell ref="C3834:C3835"/>
    <mergeCell ref="D3834:E3835"/>
    <mergeCell ref="M3834:M3837"/>
    <mergeCell ref="N3834:N3835"/>
    <mergeCell ref="O3834:P3835"/>
    <mergeCell ref="C3836:C3837"/>
    <mergeCell ref="D3836:E3837"/>
    <mergeCell ref="N3836:N3837"/>
    <mergeCell ref="O3836:P3837"/>
    <mergeCell ref="B3838:C3838"/>
    <mergeCell ref="D3838:E3838"/>
    <mergeCell ref="M3838:N3838"/>
    <mergeCell ref="O3838:P3838"/>
    <mergeCell ref="B3839:C3839"/>
    <mergeCell ref="D3839:E3839"/>
    <mergeCell ref="M3839:N3839"/>
    <mergeCell ref="O3839:P3839"/>
    <mergeCell ref="B3840:B3841"/>
    <mergeCell ref="C3840:D3840"/>
    <mergeCell ref="B3817:D3817"/>
    <mergeCell ref="E3817:G3817"/>
    <mergeCell ref="H3817:I3817"/>
    <mergeCell ref="J3817:L3817"/>
    <mergeCell ref="M3817:O3817"/>
    <mergeCell ref="P3817:R3817"/>
    <mergeCell ref="S3817:T3817"/>
    <mergeCell ref="U3817:W3817"/>
    <mergeCell ref="B3818:C3818"/>
    <mergeCell ref="D3818:L3818"/>
    <mergeCell ref="M3818:N3818"/>
    <mergeCell ref="O3818:W3818"/>
    <mergeCell ref="C3819:L3820"/>
    <mergeCell ref="B3827:W3827"/>
    <mergeCell ref="D3828:G3828"/>
    <mergeCell ref="H3828:I3828"/>
    <mergeCell ref="J3828:L3828"/>
    <mergeCell ref="M3828:O3828"/>
    <mergeCell ref="P3828:R3828"/>
    <mergeCell ref="S3828:T3829"/>
    <mergeCell ref="U3828:W3829"/>
    <mergeCell ref="D3829:G3829"/>
    <mergeCell ref="H3829:I3829"/>
    <mergeCell ref="J3829:L3829"/>
    <mergeCell ref="M3829:O3829"/>
    <mergeCell ref="P3829:R3829"/>
    <mergeCell ref="B3846:C3846"/>
    <mergeCell ref="D3846:L3846"/>
    <mergeCell ref="M3846:N3846"/>
    <mergeCell ref="O3846:W3846"/>
    <mergeCell ref="B3847:B3850"/>
    <mergeCell ref="C3847:C3848"/>
    <mergeCell ref="D3847:E3848"/>
    <mergeCell ref="F3847:L3858"/>
    <mergeCell ref="M3847:M3850"/>
    <mergeCell ref="N3847:N3848"/>
    <mergeCell ref="O3847:P3848"/>
    <mergeCell ref="Q3847:W3858"/>
    <mergeCell ref="C3849:C3850"/>
    <mergeCell ref="D3849:E3850"/>
    <mergeCell ref="N3849:N3850"/>
    <mergeCell ref="O3849:P3850"/>
    <mergeCell ref="B3851:B3854"/>
    <mergeCell ref="C3851:C3852"/>
    <mergeCell ref="D3851:E3852"/>
    <mergeCell ref="M3851:M3854"/>
    <mergeCell ref="N3851:N3852"/>
    <mergeCell ref="O3851:P3852"/>
    <mergeCell ref="C3853:C3854"/>
    <mergeCell ref="D3853:E3854"/>
    <mergeCell ref="N3853:N3854"/>
    <mergeCell ref="O3853:P3854"/>
    <mergeCell ref="B3855:C3855"/>
    <mergeCell ref="D3855:E3855"/>
    <mergeCell ref="M3855:N3855"/>
    <mergeCell ref="O3855:P3855"/>
    <mergeCell ref="B3856:C3856"/>
    <mergeCell ref="D3856:E3856"/>
    <mergeCell ref="M3840:M3841"/>
    <mergeCell ref="N3840:O3840"/>
    <mergeCell ref="C3841:D3841"/>
    <mergeCell ref="N3841:O3841"/>
    <mergeCell ref="B3842:D3842"/>
    <mergeCell ref="E3842:L3842"/>
    <mergeCell ref="M3842:O3842"/>
    <mergeCell ref="P3842:W3842"/>
    <mergeCell ref="B3843:D3843"/>
    <mergeCell ref="E3843:L3843"/>
    <mergeCell ref="M3843:O3843"/>
    <mergeCell ref="P3843:W3843"/>
    <mergeCell ref="B3844:D3844"/>
    <mergeCell ref="E3844:L3844"/>
    <mergeCell ref="M3844:O3844"/>
    <mergeCell ref="P3844:W3844"/>
    <mergeCell ref="B3845:D3845"/>
    <mergeCell ref="E3845:G3845"/>
    <mergeCell ref="H3845:I3845"/>
    <mergeCell ref="J3845:L3845"/>
    <mergeCell ref="M3845:O3845"/>
    <mergeCell ref="P3845:R3845"/>
    <mergeCell ref="S3845:T3845"/>
    <mergeCell ref="U3845:W3845"/>
    <mergeCell ref="B3862:D3862"/>
    <mergeCell ref="E3862:G3862"/>
    <mergeCell ref="H3862:I3862"/>
    <mergeCell ref="J3862:L3862"/>
    <mergeCell ref="M3862:O3862"/>
    <mergeCell ref="P3862:R3862"/>
    <mergeCell ref="S3862:T3862"/>
    <mergeCell ref="U3862:W3862"/>
    <mergeCell ref="B3863:C3863"/>
    <mergeCell ref="D3863:L3863"/>
    <mergeCell ref="M3863:N3863"/>
    <mergeCell ref="O3863:W3863"/>
    <mergeCell ref="C3864:L3865"/>
    <mergeCell ref="M3856:N3856"/>
    <mergeCell ref="O3856:P3856"/>
    <mergeCell ref="B3857:B3858"/>
    <mergeCell ref="C3857:D3857"/>
    <mergeCell ref="M3857:M3858"/>
    <mergeCell ref="N3857:O3857"/>
    <mergeCell ref="C3858:D3858"/>
    <mergeCell ref="N3858:O3858"/>
    <mergeCell ref="B3859:D3859"/>
    <mergeCell ref="E3859:L3859"/>
    <mergeCell ref="M3859:O3859"/>
    <mergeCell ref="P3859:W3859"/>
    <mergeCell ref="B3860:D3860"/>
    <mergeCell ref="E3860:L3860"/>
    <mergeCell ref="M3860:O3860"/>
    <mergeCell ref="P3860:W3860"/>
    <mergeCell ref="B3861:D3861"/>
    <mergeCell ref="E3861:L3861"/>
    <mergeCell ref="M3861:O3861"/>
    <mergeCell ref="P3861:W3861"/>
    <mergeCell ref="B3875:B3878"/>
    <mergeCell ref="C3875:C3876"/>
    <mergeCell ref="D3875:E3876"/>
    <mergeCell ref="F3875:L3886"/>
    <mergeCell ref="M3875:M3878"/>
    <mergeCell ref="N3875:N3876"/>
    <mergeCell ref="O3875:P3876"/>
    <mergeCell ref="Q3875:W3886"/>
    <mergeCell ref="C3877:C3878"/>
    <mergeCell ref="D3877:E3878"/>
    <mergeCell ref="N3877:N3878"/>
    <mergeCell ref="O3877:P3878"/>
    <mergeCell ref="B3879:B3882"/>
    <mergeCell ref="C3879:C3880"/>
    <mergeCell ref="D3879:E3880"/>
    <mergeCell ref="M3879:M3882"/>
    <mergeCell ref="N3879:N3880"/>
    <mergeCell ref="O3879:P3880"/>
    <mergeCell ref="C3881:C3882"/>
    <mergeCell ref="D3881:E3882"/>
    <mergeCell ref="N3881:N3882"/>
    <mergeCell ref="O3881:P3882"/>
    <mergeCell ref="B3883:C3883"/>
    <mergeCell ref="D3883:E3883"/>
    <mergeCell ref="M3883:N3883"/>
    <mergeCell ref="O3883:P3883"/>
    <mergeCell ref="B3884:C3884"/>
    <mergeCell ref="D3884:E3884"/>
    <mergeCell ref="M3884:N3884"/>
    <mergeCell ref="O3884:P3884"/>
    <mergeCell ref="B3885:B3886"/>
    <mergeCell ref="C3885:D3885"/>
    <mergeCell ref="B3872:W3872"/>
    <mergeCell ref="D3873:G3873"/>
    <mergeCell ref="H3873:I3873"/>
    <mergeCell ref="J3873:L3873"/>
    <mergeCell ref="M3873:O3873"/>
    <mergeCell ref="P3873:R3873"/>
    <mergeCell ref="S3873:T3874"/>
    <mergeCell ref="U3873:W3874"/>
    <mergeCell ref="D3874:G3874"/>
    <mergeCell ref="H3874:I3874"/>
    <mergeCell ref="J3874:L3874"/>
    <mergeCell ref="M3874:O3874"/>
    <mergeCell ref="P3874:R3874"/>
    <mergeCell ref="B3891:C3891"/>
    <mergeCell ref="D3891:L3891"/>
    <mergeCell ref="M3891:N3891"/>
    <mergeCell ref="O3891:W3891"/>
    <mergeCell ref="B3892:B3895"/>
    <mergeCell ref="C3892:C3893"/>
    <mergeCell ref="D3892:E3893"/>
    <mergeCell ref="F3892:L3903"/>
    <mergeCell ref="M3892:M3895"/>
    <mergeCell ref="N3892:N3893"/>
    <mergeCell ref="O3892:P3893"/>
    <mergeCell ref="Q3892:W3903"/>
    <mergeCell ref="C3894:C3895"/>
    <mergeCell ref="D3894:E3895"/>
    <mergeCell ref="N3894:N3895"/>
    <mergeCell ref="O3894:P3895"/>
    <mergeCell ref="B3896:B3899"/>
    <mergeCell ref="C3896:C3897"/>
    <mergeCell ref="D3896:E3897"/>
    <mergeCell ref="M3896:M3899"/>
    <mergeCell ref="N3896:N3897"/>
    <mergeCell ref="O3896:P3897"/>
    <mergeCell ref="C3898:C3899"/>
    <mergeCell ref="D3898:E3899"/>
    <mergeCell ref="N3898:N3899"/>
    <mergeCell ref="O3898:P3899"/>
    <mergeCell ref="B3900:C3900"/>
    <mergeCell ref="D3900:E3900"/>
    <mergeCell ref="M3900:N3900"/>
    <mergeCell ref="O3900:P3900"/>
    <mergeCell ref="B3901:C3901"/>
    <mergeCell ref="D3901:E3901"/>
    <mergeCell ref="M3885:M3886"/>
    <mergeCell ref="N3885:O3885"/>
    <mergeCell ref="C3886:D3886"/>
    <mergeCell ref="N3886:O3886"/>
    <mergeCell ref="B3887:D3887"/>
    <mergeCell ref="E3887:L3887"/>
    <mergeCell ref="M3887:O3887"/>
    <mergeCell ref="P3887:W3887"/>
    <mergeCell ref="B3888:D3888"/>
    <mergeCell ref="E3888:L3888"/>
    <mergeCell ref="M3888:O3888"/>
    <mergeCell ref="P3888:W3888"/>
    <mergeCell ref="B3889:D3889"/>
    <mergeCell ref="E3889:L3889"/>
    <mergeCell ref="M3889:O3889"/>
    <mergeCell ref="P3889:W3889"/>
    <mergeCell ref="B3890:D3890"/>
    <mergeCell ref="E3890:G3890"/>
    <mergeCell ref="H3890:I3890"/>
    <mergeCell ref="J3890:L3890"/>
    <mergeCell ref="M3890:O3890"/>
    <mergeCell ref="P3890:R3890"/>
    <mergeCell ref="S3890:T3890"/>
    <mergeCell ref="U3890:W3890"/>
    <mergeCell ref="B3907:D3907"/>
    <mergeCell ref="E3907:G3907"/>
    <mergeCell ref="H3907:I3907"/>
    <mergeCell ref="J3907:L3907"/>
    <mergeCell ref="M3907:O3907"/>
    <mergeCell ref="P3907:R3907"/>
    <mergeCell ref="S3907:T3907"/>
    <mergeCell ref="U3907:W3907"/>
    <mergeCell ref="B3908:C3908"/>
    <mergeCell ref="D3908:L3908"/>
    <mergeCell ref="M3908:N3908"/>
    <mergeCell ref="O3908:W3908"/>
    <mergeCell ref="C3909:L3910"/>
    <mergeCell ref="B3917:W3917"/>
    <mergeCell ref="D3918:G3918"/>
    <mergeCell ref="H3918:I3918"/>
    <mergeCell ref="J3918:L3918"/>
    <mergeCell ref="M3918:O3918"/>
    <mergeCell ref="P3918:R3918"/>
    <mergeCell ref="S3918:T3919"/>
    <mergeCell ref="U3918:W3919"/>
    <mergeCell ref="D3919:G3919"/>
    <mergeCell ref="H3919:I3919"/>
    <mergeCell ref="J3919:L3919"/>
    <mergeCell ref="M3919:O3919"/>
    <mergeCell ref="P3919:R3919"/>
    <mergeCell ref="M3901:N3901"/>
    <mergeCell ref="O3901:P3901"/>
    <mergeCell ref="B3902:B3903"/>
    <mergeCell ref="C3902:D3902"/>
    <mergeCell ref="M3902:M3903"/>
    <mergeCell ref="N3902:O3902"/>
    <mergeCell ref="C3903:D3903"/>
    <mergeCell ref="N3903:O3903"/>
    <mergeCell ref="B3904:D3904"/>
    <mergeCell ref="E3904:L3904"/>
    <mergeCell ref="M3904:O3904"/>
    <mergeCell ref="P3904:W3904"/>
    <mergeCell ref="B3905:D3905"/>
    <mergeCell ref="E3905:L3905"/>
    <mergeCell ref="M3905:O3905"/>
    <mergeCell ref="P3905:W3905"/>
    <mergeCell ref="B3906:D3906"/>
    <mergeCell ref="E3906:L3906"/>
    <mergeCell ref="M3906:O3906"/>
    <mergeCell ref="P3906:W3906"/>
    <mergeCell ref="M3930:M3931"/>
    <mergeCell ref="N3930:O3930"/>
    <mergeCell ref="C3931:D3931"/>
    <mergeCell ref="N3931:O3931"/>
    <mergeCell ref="B3932:D3932"/>
    <mergeCell ref="E3932:L3932"/>
    <mergeCell ref="M3932:O3932"/>
    <mergeCell ref="P3932:W3932"/>
    <mergeCell ref="B3933:D3933"/>
    <mergeCell ref="E3933:L3933"/>
    <mergeCell ref="M3933:O3933"/>
    <mergeCell ref="P3933:W3933"/>
    <mergeCell ref="B3934:D3934"/>
    <mergeCell ref="E3934:L3934"/>
    <mergeCell ref="M3934:O3934"/>
    <mergeCell ref="P3934:W3934"/>
    <mergeCell ref="B3935:D3935"/>
    <mergeCell ref="E3935:G3935"/>
    <mergeCell ref="H3935:I3935"/>
    <mergeCell ref="J3935:L3935"/>
    <mergeCell ref="M3935:O3935"/>
    <mergeCell ref="P3935:R3935"/>
    <mergeCell ref="S3935:T3935"/>
    <mergeCell ref="U3935:W3935"/>
    <mergeCell ref="B3920:B3923"/>
    <mergeCell ref="C3920:C3921"/>
    <mergeCell ref="D3920:E3921"/>
    <mergeCell ref="F3920:L3931"/>
    <mergeCell ref="M3920:M3923"/>
    <mergeCell ref="N3920:N3921"/>
    <mergeCell ref="O3920:P3921"/>
    <mergeCell ref="Q3920:W3931"/>
    <mergeCell ref="C3922:C3923"/>
    <mergeCell ref="D3922:E3923"/>
    <mergeCell ref="N3922:N3923"/>
    <mergeCell ref="O3922:P3923"/>
    <mergeCell ref="B3924:B3927"/>
    <mergeCell ref="C3924:C3925"/>
    <mergeCell ref="D3924:E3925"/>
    <mergeCell ref="M3924:M3927"/>
    <mergeCell ref="N3924:N3925"/>
    <mergeCell ref="O3924:P3925"/>
    <mergeCell ref="C3926:C3927"/>
    <mergeCell ref="D3926:E3927"/>
    <mergeCell ref="N3926:N3927"/>
    <mergeCell ref="O3926:P3927"/>
    <mergeCell ref="B3928:C3928"/>
    <mergeCell ref="D3928:E3928"/>
    <mergeCell ref="M3928:N3928"/>
    <mergeCell ref="O3928:P3928"/>
    <mergeCell ref="B3929:C3929"/>
    <mergeCell ref="D3929:E3929"/>
    <mergeCell ref="M3929:N3929"/>
    <mergeCell ref="O3929:P3929"/>
    <mergeCell ref="B3930:B3931"/>
    <mergeCell ref="C3930:D3930"/>
    <mergeCell ref="M3946:N3946"/>
    <mergeCell ref="O3946:P3946"/>
    <mergeCell ref="B3947:B3948"/>
    <mergeCell ref="C3947:D3947"/>
    <mergeCell ref="M3947:M3948"/>
    <mergeCell ref="N3947:O3947"/>
    <mergeCell ref="C3948:D3948"/>
    <mergeCell ref="N3948:O3948"/>
    <mergeCell ref="B3949:D3949"/>
    <mergeCell ref="E3949:L3949"/>
    <mergeCell ref="M3949:O3949"/>
    <mergeCell ref="P3949:W3949"/>
    <mergeCell ref="B3950:D3950"/>
    <mergeCell ref="E3950:L3950"/>
    <mergeCell ref="M3950:O3950"/>
    <mergeCell ref="P3950:W3950"/>
    <mergeCell ref="B3951:D3951"/>
    <mergeCell ref="E3951:L3951"/>
    <mergeCell ref="M3951:O3951"/>
    <mergeCell ref="P3951:W3951"/>
    <mergeCell ref="B3936:C3936"/>
    <mergeCell ref="D3936:L3936"/>
    <mergeCell ref="M3936:N3936"/>
    <mergeCell ref="O3936:W3936"/>
    <mergeCell ref="B3937:B3940"/>
    <mergeCell ref="C3937:C3938"/>
    <mergeCell ref="D3937:E3938"/>
    <mergeCell ref="F3937:L3948"/>
    <mergeCell ref="M3937:M3940"/>
    <mergeCell ref="N3937:N3938"/>
    <mergeCell ref="O3937:P3938"/>
    <mergeCell ref="Q3937:W3948"/>
    <mergeCell ref="C3939:C3940"/>
    <mergeCell ref="D3939:E3940"/>
    <mergeCell ref="N3939:N3940"/>
    <mergeCell ref="O3939:P3940"/>
    <mergeCell ref="B3941:B3944"/>
    <mergeCell ref="C3941:C3942"/>
    <mergeCell ref="D3941:E3942"/>
    <mergeCell ref="M3941:M3944"/>
    <mergeCell ref="N3941:N3942"/>
    <mergeCell ref="O3941:P3942"/>
    <mergeCell ref="C3943:C3944"/>
    <mergeCell ref="D3943:E3944"/>
    <mergeCell ref="N3943:N3944"/>
    <mergeCell ref="O3943:P3944"/>
    <mergeCell ref="B3945:C3945"/>
    <mergeCell ref="D3945:E3945"/>
    <mergeCell ref="M3945:N3945"/>
    <mergeCell ref="O3945:P3945"/>
    <mergeCell ref="B3946:C3946"/>
    <mergeCell ref="D3946:E3946"/>
    <mergeCell ref="B3965:B3968"/>
    <mergeCell ref="C3965:C3966"/>
    <mergeCell ref="D3965:E3966"/>
    <mergeCell ref="F3965:L3976"/>
    <mergeCell ref="M3965:M3968"/>
    <mergeCell ref="N3965:N3966"/>
    <mergeCell ref="O3965:P3966"/>
    <mergeCell ref="Q3965:W3976"/>
    <mergeCell ref="C3967:C3968"/>
    <mergeCell ref="D3967:E3968"/>
    <mergeCell ref="N3967:N3968"/>
    <mergeCell ref="O3967:P3968"/>
    <mergeCell ref="B3969:B3972"/>
    <mergeCell ref="C3969:C3970"/>
    <mergeCell ref="D3969:E3970"/>
    <mergeCell ref="M3969:M3972"/>
    <mergeCell ref="N3969:N3970"/>
    <mergeCell ref="O3969:P3970"/>
    <mergeCell ref="C3971:C3972"/>
    <mergeCell ref="D3971:E3972"/>
    <mergeCell ref="N3971:N3972"/>
    <mergeCell ref="O3971:P3972"/>
    <mergeCell ref="B3973:C3973"/>
    <mergeCell ref="D3973:E3973"/>
    <mergeCell ref="M3973:N3973"/>
    <mergeCell ref="O3973:P3973"/>
    <mergeCell ref="B3974:C3974"/>
    <mergeCell ref="D3974:E3974"/>
    <mergeCell ref="M3974:N3974"/>
    <mergeCell ref="O3974:P3974"/>
    <mergeCell ref="B3975:B3976"/>
    <mergeCell ref="C3975:D3975"/>
    <mergeCell ref="B3952:D3952"/>
    <mergeCell ref="E3952:G3952"/>
    <mergeCell ref="H3952:I3952"/>
    <mergeCell ref="J3952:L3952"/>
    <mergeCell ref="M3952:O3952"/>
    <mergeCell ref="P3952:R3952"/>
    <mergeCell ref="S3952:T3952"/>
    <mergeCell ref="U3952:W3952"/>
    <mergeCell ref="B3953:C3953"/>
    <mergeCell ref="D3953:L3953"/>
    <mergeCell ref="M3953:N3953"/>
    <mergeCell ref="O3953:W3953"/>
    <mergeCell ref="C3954:L3955"/>
    <mergeCell ref="B3962:W3962"/>
    <mergeCell ref="D3963:G3963"/>
    <mergeCell ref="H3963:I3963"/>
    <mergeCell ref="J3963:L3963"/>
    <mergeCell ref="M3963:O3963"/>
    <mergeCell ref="P3963:R3963"/>
    <mergeCell ref="S3963:T3964"/>
    <mergeCell ref="U3963:W3964"/>
    <mergeCell ref="D3964:G3964"/>
    <mergeCell ref="H3964:I3964"/>
    <mergeCell ref="J3964:L3964"/>
    <mergeCell ref="M3964:O3964"/>
    <mergeCell ref="P3964:R3964"/>
    <mergeCell ref="B3981:C3981"/>
    <mergeCell ref="D3981:L3981"/>
    <mergeCell ref="M3981:N3981"/>
    <mergeCell ref="O3981:W3981"/>
    <mergeCell ref="B3982:B3985"/>
    <mergeCell ref="C3982:C3983"/>
    <mergeCell ref="D3982:E3983"/>
    <mergeCell ref="F3982:L3993"/>
    <mergeCell ref="M3982:M3985"/>
    <mergeCell ref="N3982:N3983"/>
    <mergeCell ref="O3982:P3983"/>
    <mergeCell ref="Q3982:W3993"/>
    <mergeCell ref="C3984:C3985"/>
    <mergeCell ref="D3984:E3985"/>
    <mergeCell ref="N3984:N3985"/>
    <mergeCell ref="O3984:P3985"/>
    <mergeCell ref="B3986:B3989"/>
    <mergeCell ref="C3986:C3987"/>
    <mergeCell ref="D3986:E3987"/>
    <mergeCell ref="M3986:M3989"/>
    <mergeCell ref="N3986:N3987"/>
    <mergeCell ref="O3986:P3987"/>
    <mergeCell ref="C3988:C3989"/>
    <mergeCell ref="D3988:E3989"/>
    <mergeCell ref="N3988:N3989"/>
    <mergeCell ref="O3988:P3989"/>
    <mergeCell ref="B3990:C3990"/>
    <mergeCell ref="D3990:E3990"/>
    <mergeCell ref="M3990:N3990"/>
    <mergeCell ref="O3990:P3990"/>
    <mergeCell ref="B3991:C3991"/>
    <mergeCell ref="D3991:E3991"/>
    <mergeCell ref="M3975:M3976"/>
    <mergeCell ref="N3975:O3975"/>
    <mergeCell ref="C3976:D3976"/>
    <mergeCell ref="N3976:O3976"/>
    <mergeCell ref="B3977:D3977"/>
    <mergeCell ref="E3977:L3977"/>
    <mergeCell ref="M3977:O3977"/>
    <mergeCell ref="P3977:W3977"/>
    <mergeCell ref="B3978:D3978"/>
    <mergeCell ref="E3978:L3978"/>
    <mergeCell ref="M3978:O3978"/>
    <mergeCell ref="P3978:W3978"/>
    <mergeCell ref="B3979:D3979"/>
    <mergeCell ref="E3979:L3979"/>
    <mergeCell ref="M3979:O3979"/>
    <mergeCell ref="P3979:W3979"/>
    <mergeCell ref="B3980:D3980"/>
    <mergeCell ref="E3980:G3980"/>
    <mergeCell ref="H3980:I3980"/>
    <mergeCell ref="J3980:L3980"/>
    <mergeCell ref="M3980:O3980"/>
    <mergeCell ref="P3980:R3980"/>
    <mergeCell ref="S3980:T3980"/>
    <mergeCell ref="U3980:W3980"/>
    <mergeCell ref="B3997:D3997"/>
    <mergeCell ref="E3997:G3997"/>
    <mergeCell ref="H3997:I3997"/>
    <mergeCell ref="J3997:L3997"/>
    <mergeCell ref="M3997:O3997"/>
    <mergeCell ref="P3997:R3997"/>
    <mergeCell ref="S3997:T3997"/>
    <mergeCell ref="U3997:W3997"/>
    <mergeCell ref="B3998:C3998"/>
    <mergeCell ref="D3998:L3998"/>
    <mergeCell ref="M3998:N3998"/>
    <mergeCell ref="O3998:W3998"/>
    <mergeCell ref="C3999:L4000"/>
    <mergeCell ref="B4007:W4007"/>
    <mergeCell ref="D4008:G4008"/>
    <mergeCell ref="H4008:I4008"/>
    <mergeCell ref="J4008:L4008"/>
    <mergeCell ref="M4008:O4008"/>
    <mergeCell ref="P4008:R4008"/>
    <mergeCell ref="S4008:T4009"/>
    <mergeCell ref="U4008:W4009"/>
    <mergeCell ref="D4009:G4009"/>
    <mergeCell ref="H4009:I4009"/>
    <mergeCell ref="J4009:L4009"/>
    <mergeCell ref="M4009:O4009"/>
    <mergeCell ref="P4009:R4009"/>
    <mergeCell ref="M3991:N3991"/>
    <mergeCell ref="O3991:P3991"/>
    <mergeCell ref="B3992:B3993"/>
    <mergeCell ref="C3992:D3992"/>
    <mergeCell ref="M3992:M3993"/>
    <mergeCell ref="N3992:O3992"/>
    <mergeCell ref="C3993:D3993"/>
    <mergeCell ref="N3993:O3993"/>
    <mergeCell ref="B3994:D3994"/>
    <mergeCell ref="E3994:L3994"/>
    <mergeCell ref="M3994:O3994"/>
    <mergeCell ref="P3994:W3994"/>
    <mergeCell ref="B3995:D3995"/>
    <mergeCell ref="E3995:L3995"/>
    <mergeCell ref="M3995:O3995"/>
    <mergeCell ref="P3995:W3995"/>
    <mergeCell ref="B3996:D3996"/>
    <mergeCell ref="E3996:L3996"/>
    <mergeCell ref="M3996:O3996"/>
    <mergeCell ref="P3996:W3996"/>
    <mergeCell ref="M4020:M4021"/>
    <mergeCell ref="N4020:O4020"/>
    <mergeCell ref="C4021:D4021"/>
    <mergeCell ref="N4021:O4021"/>
    <mergeCell ref="B4022:D4022"/>
    <mergeCell ref="E4022:L4022"/>
    <mergeCell ref="M4022:O4022"/>
    <mergeCell ref="P4022:W4022"/>
    <mergeCell ref="B4023:D4023"/>
    <mergeCell ref="E4023:L4023"/>
    <mergeCell ref="M4023:O4023"/>
    <mergeCell ref="P4023:W4023"/>
    <mergeCell ref="B4024:D4024"/>
    <mergeCell ref="E4024:L4024"/>
    <mergeCell ref="M4024:O4024"/>
    <mergeCell ref="P4024:W4024"/>
    <mergeCell ref="B4025:D4025"/>
    <mergeCell ref="E4025:G4025"/>
    <mergeCell ref="H4025:I4025"/>
    <mergeCell ref="J4025:L4025"/>
    <mergeCell ref="M4025:O4025"/>
    <mergeCell ref="P4025:R4025"/>
    <mergeCell ref="S4025:T4025"/>
    <mergeCell ref="U4025:W4025"/>
    <mergeCell ref="B4010:B4013"/>
    <mergeCell ref="C4010:C4011"/>
    <mergeCell ref="D4010:E4011"/>
    <mergeCell ref="F4010:L4021"/>
    <mergeCell ref="M4010:M4013"/>
    <mergeCell ref="N4010:N4011"/>
    <mergeCell ref="O4010:P4011"/>
    <mergeCell ref="Q4010:W4021"/>
    <mergeCell ref="C4012:C4013"/>
    <mergeCell ref="D4012:E4013"/>
    <mergeCell ref="N4012:N4013"/>
    <mergeCell ref="O4012:P4013"/>
    <mergeCell ref="B4014:B4017"/>
    <mergeCell ref="C4014:C4015"/>
    <mergeCell ref="D4014:E4015"/>
    <mergeCell ref="M4014:M4017"/>
    <mergeCell ref="N4014:N4015"/>
    <mergeCell ref="O4014:P4015"/>
    <mergeCell ref="C4016:C4017"/>
    <mergeCell ref="D4016:E4017"/>
    <mergeCell ref="N4016:N4017"/>
    <mergeCell ref="O4016:P4017"/>
    <mergeCell ref="B4018:C4018"/>
    <mergeCell ref="D4018:E4018"/>
    <mergeCell ref="M4018:N4018"/>
    <mergeCell ref="O4018:P4018"/>
    <mergeCell ref="B4019:C4019"/>
    <mergeCell ref="D4019:E4019"/>
    <mergeCell ref="M4019:N4019"/>
    <mergeCell ref="O4019:P4019"/>
    <mergeCell ref="B4020:B4021"/>
    <mergeCell ref="C4020:D4020"/>
    <mergeCell ref="M4036:N4036"/>
    <mergeCell ref="O4036:P4036"/>
    <mergeCell ref="B4037:B4038"/>
    <mergeCell ref="C4037:D4037"/>
    <mergeCell ref="M4037:M4038"/>
    <mergeCell ref="N4037:O4037"/>
    <mergeCell ref="C4038:D4038"/>
    <mergeCell ref="N4038:O4038"/>
    <mergeCell ref="B4039:D4039"/>
    <mergeCell ref="E4039:L4039"/>
    <mergeCell ref="M4039:O4039"/>
    <mergeCell ref="P4039:W4039"/>
    <mergeCell ref="B4040:D4040"/>
    <mergeCell ref="E4040:L4040"/>
    <mergeCell ref="M4040:O4040"/>
    <mergeCell ref="P4040:W4040"/>
    <mergeCell ref="B4041:D4041"/>
    <mergeCell ref="E4041:L4041"/>
    <mergeCell ref="M4041:O4041"/>
    <mergeCell ref="P4041:W4041"/>
    <mergeCell ref="B4026:C4026"/>
    <mergeCell ref="D4026:L4026"/>
    <mergeCell ref="M4026:N4026"/>
    <mergeCell ref="O4026:W4026"/>
    <mergeCell ref="B4027:B4030"/>
    <mergeCell ref="C4027:C4028"/>
    <mergeCell ref="D4027:E4028"/>
    <mergeCell ref="F4027:L4038"/>
    <mergeCell ref="M4027:M4030"/>
    <mergeCell ref="N4027:N4028"/>
    <mergeCell ref="O4027:P4028"/>
    <mergeCell ref="Q4027:W4038"/>
    <mergeCell ref="C4029:C4030"/>
    <mergeCell ref="D4029:E4030"/>
    <mergeCell ref="N4029:N4030"/>
    <mergeCell ref="O4029:P4030"/>
    <mergeCell ref="B4031:B4034"/>
    <mergeCell ref="C4031:C4032"/>
    <mergeCell ref="D4031:E4032"/>
    <mergeCell ref="M4031:M4034"/>
    <mergeCell ref="N4031:N4032"/>
    <mergeCell ref="O4031:P4032"/>
    <mergeCell ref="C4033:C4034"/>
    <mergeCell ref="D4033:E4034"/>
    <mergeCell ref="N4033:N4034"/>
    <mergeCell ref="O4033:P4034"/>
    <mergeCell ref="B4035:C4035"/>
    <mergeCell ref="D4035:E4035"/>
    <mergeCell ref="M4035:N4035"/>
    <mergeCell ref="O4035:P4035"/>
    <mergeCell ref="B4036:C4036"/>
    <mergeCell ref="D4036:E4036"/>
    <mergeCell ref="B4055:B4058"/>
    <mergeCell ref="C4055:C4056"/>
    <mergeCell ref="D4055:E4056"/>
    <mergeCell ref="F4055:L4066"/>
    <mergeCell ref="M4055:M4058"/>
    <mergeCell ref="N4055:N4056"/>
    <mergeCell ref="O4055:P4056"/>
    <mergeCell ref="Q4055:W4066"/>
    <mergeCell ref="C4057:C4058"/>
    <mergeCell ref="D4057:E4058"/>
    <mergeCell ref="N4057:N4058"/>
    <mergeCell ref="O4057:P4058"/>
    <mergeCell ref="B4059:B4062"/>
    <mergeCell ref="C4059:C4060"/>
    <mergeCell ref="D4059:E4060"/>
    <mergeCell ref="M4059:M4062"/>
    <mergeCell ref="N4059:N4060"/>
    <mergeCell ref="O4059:P4060"/>
    <mergeCell ref="C4061:C4062"/>
    <mergeCell ref="D4061:E4062"/>
    <mergeCell ref="N4061:N4062"/>
    <mergeCell ref="O4061:P4062"/>
    <mergeCell ref="B4063:C4063"/>
    <mergeCell ref="D4063:E4063"/>
    <mergeCell ref="M4063:N4063"/>
    <mergeCell ref="O4063:P4063"/>
    <mergeCell ref="B4064:C4064"/>
    <mergeCell ref="D4064:E4064"/>
    <mergeCell ref="M4064:N4064"/>
    <mergeCell ref="O4064:P4064"/>
    <mergeCell ref="B4065:B4066"/>
    <mergeCell ref="C4065:D4065"/>
    <mergeCell ref="B4042:D4042"/>
    <mergeCell ref="E4042:G4042"/>
    <mergeCell ref="H4042:I4042"/>
    <mergeCell ref="J4042:L4042"/>
    <mergeCell ref="M4042:O4042"/>
    <mergeCell ref="P4042:R4042"/>
    <mergeCell ref="S4042:T4042"/>
    <mergeCell ref="U4042:W4042"/>
    <mergeCell ref="B4043:C4043"/>
    <mergeCell ref="D4043:L4043"/>
    <mergeCell ref="M4043:N4043"/>
    <mergeCell ref="O4043:W4043"/>
    <mergeCell ref="C4044:L4045"/>
    <mergeCell ref="B4052:W4052"/>
    <mergeCell ref="D4053:G4053"/>
    <mergeCell ref="H4053:I4053"/>
    <mergeCell ref="J4053:L4053"/>
    <mergeCell ref="M4053:O4053"/>
    <mergeCell ref="P4053:R4053"/>
    <mergeCell ref="S4053:T4054"/>
    <mergeCell ref="U4053:W4054"/>
    <mergeCell ref="D4054:G4054"/>
    <mergeCell ref="H4054:I4054"/>
    <mergeCell ref="J4054:L4054"/>
    <mergeCell ref="M4054:O4054"/>
    <mergeCell ref="P4054:R4054"/>
    <mergeCell ref="B4071:C4071"/>
    <mergeCell ref="D4071:L4071"/>
    <mergeCell ref="M4071:N4071"/>
    <mergeCell ref="O4071:W4071"/>
    <mergeCell ref="B4072:B4075"/>
    <mergeCell ref="C4072:C4073"/>
    <mergeCell ref="D4072:E4073"/>
    <mergeCell ref="F4072:L4083"/>
    <mergeCell ref="M4072:M4075"/>
    <mergeCell ref="N4072:N4073"/>
    <mergeCell ref="O4072:P4073"/>
    <mergeCell ref="Q4072:W4083"/>
    <mergeCell ref="C4074:C4075"/>
    <mergeCell ref="D4074:E4075"/>
    <mergeCell ref="N4074:N4075"/>
    <mergeCell ref="O4074:P4075"/>
    <mergeCell ref="B4076:B4079"/>
    <mergeCell ref="C4076:C4077"/>
    <mergeCell ref="D4076:E4077"/>
    <mergeCell ref="M4076:M4079"/>
    <mergeCell ref="N4076:N4077"/>
    <mergeCell ref="O4076:P4077"/>
    <mergeCell ref="C4078:C4079"/>
    <mergeCell ref="D4078:E4079"/>
    <mergeCell ref="N4078:N4079"/>
    <mergeCell ref="O4078:P4079"/>
    <mergeCell ref="B4080:C4080"/>
    <mergeCell ref="D4080:E4080"/>
    <mergeCell ref="M4080:N4080"/>
    <mergeCell ref="O4080:P4080"/>
    <mergeCell ref="B4081:C4081"/>
    <mergeCell ref="D4081:E4081"/>
    <mergeCell ref="M4065:M4066"/>
    <mergeCell ref="N4065:O4065"/>
    <mergeCell ref="C4066:D4066"/>
    <mergeCell ref="N4066:O4066"/>
    <mergeCell ref="B4067:D4067"/>
    <mergeCell ref="E4067:L4067"/>
    <mergeCell ref="M4067:O4067"/>
    <mergeCell ref="P4067:W4067"/>
    <mergeCell ref="B4068:D4068"/>
    <mergeCell ref="E4068:L4068"/>
    <mergeCell ref="M4068:O4068"/>
    <mergeCell ref="P4068:W4068"/>
    <mergeCell ref="B4069:D4069"/>
    <mergeCell ref="E4069:L4069"/>
    <mergeCell ref="M4069:O4069"/>
    <mergeCell ref="P4069:W4069"/>
    <mergeCell ref="B4070:D4070"/>
    <mergeCell ref="E4070:G4070"/>
    <mergeCell ref="H4070:I4070"/>
    <mergeCell ref="J4070:L4070"/>
    <mergeCell ref="M4070:O4070"/>
    <mergeCell ref="P4070:R4070"/>
    <mergeCell ref="S4070:T4070"/>
    <mergeCell ref="U4070:W4070"/>
    <mergeCell ref="B4087:D4087"/>
    <mergeCell ref="E4087:G4087"/>
    <mergeCell ref="H4087:I4087"/>
    <mergeCell ref="J4087:L4087"/>
    <mergeCell ref="M4087:O4087"/>
    <mergeCell ref="P4087:R4087"/>
    <mergeCell ref="S4087:T4087"/>
    <mergeCell ref="U4087:W4087"/>
    <mergeCell ref="B4088:C4088"/>
    <mergeCell ref="D4088:L4088"/>
    <mergeCell ref="M4088:N4088"/>
    <mergeCell ref="O4088:W4088"/>
    <mergeCell ref="C4089:L4090"/>
    <mergeCell ref="B4097:W4097"/>
    <mergeCell ref="D4098:G4098"/>
    <mergeCell ref="H4098:I4098"/>
    <mergeCell ref="J4098:L4098"/>
    <mergeCell ref="M4098:O4098"/>
    <mergeCell ref="P4098:R4098"/>
    <mergeCell ref="S4098:T4099"/>
    <mergeCell ref="U4098:W4099"/>
    <mergeCell ref="D4099:G4099"/>
    <mergeCell ref="H4099:I4099"/>
    <mergeCell ref="J4099:L4099"/>
    <mergeCell ref="M4099:O4099"/>
    <mergeCell ref="P4099:R4099"/>
    <mergeCell ref="M4081:N4081"/>
    <mergeCell ref="O4081:P4081"/>
    <mergeCell ref="B4082:B4083"/>
    <mergeCell ref="C4082:D4082"/>
    <mergeCell ref="M4082:M4083"/>
    <mergeCell ref="N4082:O4082"/>
    <mergeCell ref="C4083:D4083"/>
    <mergeCell ref="N4083:O4083"/>
    <mergeCell ref="B4084:D4084"/>
    <mergeCell ref="E4084:L4084"/>
    <mergeCell ref="M4084:O4084"/>
    <mergeCell ref="P4084:W4084"/>
    <mergeCell ref="B4085:D4085"/>
    <mergeCell ref="E4085:L4085"/>
    <mergeCell ref="M4085:O4085"/>
    <mergeCell ref="P4085:W4085"/>
    <mergeCell ref="B4086:D4086"/>
    <mergeCell ref="E4086:L4086"/>
    <mergeCell ref="M4086:O4086"/>
    <mergeCell ref="P4086:W4086"/>
    <mergeCell ref="M4110:M4111"/>
    <mergeCell ref="N4110:O4110"/>
    <mergeCell ref="C4111:D4111"/>
    <mergeCell ref="N4111:O4111"/>
    <mergeCell ref="B4112:D4112"/>
    <mergeCell ref="E4112:L4112"/>
    <mergeCell ref="M4112:O4112"/>
    <mergeCell ref="P4112:W4112"/>
    <mergeCell ref="B4113:D4113"/>
    <mergeCell ref="E4113:L4113"/>
    <mergeCell ref="M4113:O4113"/>
    <mergeCell ref="P4113:W4113"/>
    <mergeCell ref="B4114:D4114"/>
    <mergeCell ref="E4114:L4114"/>
    <mergeCell ref="M4114:O4114"/>
    <mergeCell ref="P4114:W4114"/>
    <mergeCell ref="B4115:D4115"/>
    <mergeCell ref="E4115:G4115"/>
    <mergeCell ref="H4115:I4115"/>
    <mergeCell ref="J4115:L4115"/>
    <mergeCell ref="M4115:O4115"/>
    <mergeCell ref="P4115:R4115"/>
    <mergeCell ref="S4115:T4115"/>
    <mergeCell ref="U4115:W4115"/>
    <mergeCell ref="B4100:B4103"/>
    <mergeCell ref="C4100:C4101"/>
    <mergeCell ref="D4100:E4101"/>
    <mergeCell ref="F4100:L4111"/>
    <mergeCell ref="M4100:M4103"/>
    <mergeCell ref="N4100:N4101"/>
    <mergeCell ref="O4100:P4101"/>
    <mergeCell ref="Q4100:W4111"/>
    <mergeCell ref="C4102:C4103"/>
    <mergeCell ref="D4102:E4103"/>
    <mergeCell ref="N4102:N4103"/>
    <mergeCell ref="O4102:P4103"/>
    <mergeCell ref="B4104:B4107"/>
    <mergeCell ref="C4104:C4105"/>
    <mergeCell ref="D4104:E4105"/>
    <mergeCell ref="M4104:M4107"/>
    <mergeCell ref="N4104:N4105"/>
    <mergeCell ref="O4104:P4105"/>
    <mergeCell ref="C4106:C4107"/>
    <mergeCell ref="D4106:E4107"/>
    <mergeCell ref="N4106:N4107"/>
    <mergeCell ref="O4106:P4107"/>
    <mergeCell ref="B4108:C4108"/>
    <mergeCell ref="D4108:E4108"/>
    <mergeCell ref="M4108:N4108"/>
    <mergeCell ref="O4108:P4108"/>
    <mergeCell ref="B4109:C4109"/>
    <mergeCell ref="D4109:E4109"/>
    <mergeCell ref="M4109:N4109"/>
    <mergeCell ref="O4109:P4109"/>
    <mergeCell ref="B4110:B4111"/>
    <mergeCell ref="C4110:D4110"/>
    <mergeCell ref="M4126:N4126"/>
    <mergeCell ref="O4126:P4126"/>
    <mergeCell ref="B4127:B4128"/>
    <mergeCell ref="C4127:D4127"/>
    <mergeCell ref="M4127:M4128"/>
    <mergeCell ref="N4127:O4127"/>
    <mergeCell ref="C4128:D4128"/>
    <mergeCell ref="N4128:O4128"/>
    <mergeCell ref="B4129:D4129"/>
    <mergeCell ref="E4129:L4129"/>
    <mergeCell ref="M4129:O4129"/>
    <mergeCell ref="P4129:W4129"/>
    <mergeCell ref="B4130:D4130"/>
    <mergeCell ref="E4130:L4130"/>
    <mergeCell ref="M4130:O4130"/>
    <mergeCell ref="P4130:W4130"/>
    <mergeCell ref="B4131:D4131"/>
    <mergeCell ref="E4131:L4131"/>
    <mergeCell ref="M4131:O4131"/>
    <mergeCell ref="P4131:W4131"/>
    <mergeCell ref="B4116:C4116"/>
    <mergeCell ref="D4116:L4116"/>
    <mergeCell ref="M4116:N4116"/>
    <mergeCell ref="O4116:W4116"/>
    <mergeCell ref="B4117:B4120"/>
    <mergeCell ref="C4117:C4118"/>
    <mergeCell ref="D4117:E4118"/>
    <mergeCell ref="F4117:L4128"/>
    <mergeCell ref="M4117:M4120"/>
    <mergeCell ref="N4117:N4118"/>
    <mergeCell ref="O4117:P4118"/>
    <mergeCell ref="Q4117:W4128"/>
    <mergeCell ref="C4119:C4120"/>
    <mergeCell ref="D4119:E4120"/>
    <mergeCell ref="N4119:N4120"/>
    <mergeCell ref="O4119:P4120"/>
    <mergeCell ref="B4121:B4124"/>
    <mergeCell ref="C4121:C4122"/>
    <mergeCell ref="D4121:E4122"/>
    <mergeCell ref="M4121:M4124"/>
    <mergeCell ref="N4121:N4122"/>
    <mergeCell ref="O4121:P4122"/>
    <mergeCell ref="C4123:C4124"/>
    <mergeCell ref="D4123:E4124"/>
    <mergeCell ref="N4123:N4124"/>
    <mergeCell ref="O4123:P4124"/>
    <mergeCell ref="B4125:C4125"/>
    <mergeCell ref="D4125:E4125"/>
    <mergeCell ref="M4125:N4125"/>
    <mergeCell ref="O4125:P4125"/>
    <mergeCell ref="B4126:C4126"/>
    <mergeCell ref="D4126:E4126"/>
    <mergeCell ref="B4145:B4148"/>
    <mergeCell ref="C4145:C4146"/>
    <mergeCell ref="D4145:E4146"/>
    <mergeCell ref="F4145:L4156"/>
    <mergeCell ref="M4145:M4148"/>
    <mergeCell ref="N4145:N4146"/>
    <mergeCell ref="O4145:P4146"/>
    <mergeCell ref="Q4145:W4156"/>
    <mergeCell ref="C4147:C4148"/>
    <mergeCell ref="D4147:E4148"/>
    <mergeCell ref="N4147:N4148"/>
    <mergeCell ref="O4147:P4148"/>
    <mergeCell ref="B4149:B4152"/>
    <mergeCell ref="C4149:C4150"/>
    <mergeCell ref="D4149:E4150"/>
    <mergeCell ref="M4149:M4152"/>
    <mergeCell ref="N4149:N4150"/>
    <mergeCell ref="O4149:P4150"/>
    <mergeCell ref="C4151:C4152"/>
    <mergeCell ref="D4151:E4152"/>
    <mergeCell ref="N4151:N4152"/>
    <mergeCell ref="O4151:P4152"/>
    <mergeCell ref="B4153:C4153"/>
    <mergeCell ref="D4153:E4153"/>
    <mergeCell ref="M4153:N4153"/>
    <mergeCell ref="O4153:P4153"/>
    <mergeCell ref="B4154:C4154"/>
    <mergeCell ref="D4154:E4154"/>
    <mergeCell ref="M4154:N4154"/>
    <mergeCell ref="O4154:P4154"/>
    <mergeCell ref="B4155:B4156"/>
    <mergeCell ref="C4155:D4155"/>
    <mergeCell ref="B4132:D4132"/>
    <mergeCell ref="E4132:G4132"/>
    <mergeCell ref="H4132:I4132"/>
    <mergeCell ref="J4132:L4132"/>
    <mergeCell ref="M4132:O4132"/>
    <mergeCell ref="P4132:R4132"/>
    <mergeCell ref="S4132:T4132"/>
    <mergeCell ref="U4132:W4132"/>
    <mergeCell ref="B4133:C4133"/>
    <mergeCell ref="D4133:L4133"/>
    <mergeCell ref="M4133:N4133"/>
    <mergeCell ref="O4133:W4133"/>
    <mergeCell ref="C4134:L4135"/>
    <mergeCell ref="B4142:W4142"/>
    <mergeCell ref="D4143:G4143"/>
    <mergeCell ref="H4143:I4143"/>
    <mergeCell ref="J4143:L4143"/>
    <mergeCell ref="M4143:O4143"/>
    <mergeCell ref="P4143:R4143"/>
    <mergeCell ref="S4143:T4144"/>
    <mergeCell ref="U4143:W4144"/>
    <mergeCell ref="D4144:G4144"/>
    <mergeCell ref="H4144:I4144"/>
    <mergeCell ref="J4144:L4144"/>
    <mergeCell ref="M4144:O4144"/>
    <mergeCell ref="P4144:R4144"/>
    <mergeCell ref="B4161:C4161"/>
    <mergeCell ref="D4161:L4161"/>
    <mergeCell ref="M4161:N4161"/>
    <mergeCell ref="O4161:W4161"/>
    <mergeCell ref="B4162:B4165"/>
    <mergeCell ref="C4162:C4163"/>
    <mergeCell ref="D4162:E4163"/>
    <mergeCell ref="F4162:L4173"/>
    <mergeCell ref="M4162:M4165"/>
    <mergeCell ref="N4162:N4163"/>
    <mergeCell ref="O4162:P4163"/>
    <mergeCell ref="Q4162:W4173"/>
    <mergeCell ref="C4164:C4165"/>
    <mergeCell ref="D4164:E4165"/>
    <mergeCell ref="N4164:N4165"/>
    <mergeCell ref="O4164:P4165"/>
    <mergeCell ref="B4166:B4169"/>
    <mergeCell ref="C4166:C4167"/>
    <mergeCell ref="D4166:E4167"/>
    <mergeCell ref="M4166:M4169"/>
    <mergeCell ref="N4166:N4167"/>
    <mergeCell ref="O4166:P4167"/>
    <mergeCell ref="C4168:C4169"/>
    <mergeCell ref="D4168:E4169"/>
    <mergeCell ref="N4168:N4169"/>
    <mergeCell ref="O4168:P4169"/>
    <mergeCell ref="B4170:C4170"/>
    <mergeCell ref="D4170:E4170"/>
    <mergeCell ref="M4170:N4170"/>
    <mergeCell ref="O4170:P4170"/>
    <mergeCell ref="B4171:C4171"/>
    <mergeCell ref="D4171:E4171"/>
    <mergeCell ref="M4155:M4156"/>
    <mergeCell ref="N4155:O4155"/>
    <mergeCell ref="C4156:D4156"/>
    <mergeCell ref="N4156:O4156"/>
    <mergeCell ref="B4157:D4157"/>
    <mergeCell ref="E4157:L4157"/>
    <mergeCell ref="M4157:O4157"/>
    <mergeCell ref="P4157:W4157"/>
    <mergeCell ref="B4158:D4158"/>
    <mergeCell ref="E4158:L4158"/>
    <mergeCell ref="M4158:O4158"/>
    <mergeCell ref="P4158:W4158"/>
    <mergeCell ref="B4159:D4159"/>
    <mergeCell ref="E4159:L4159"/>
    <mergeCell ref="M4159:O4159"/>
    <mergeCell ref="P4159:W4159"/>
    <mergeCell ref="B4160:D4160"/>
    <mergeCell ref="E4160:G4160"/>
    <mergeCell ref="H4160:I4160"/>
    <mergeCell ref="J4160:L4160"/>
    <mergeCell ref="M4160:O4160"/>
    <mergeCell ref="P4160:R4160"/>
    <mergeCell ref="S4160:T4160"/>
    <mergeCell ref="U4160:W4160"/>
    <mergeCell ref="B4177:D4177"/>
    <mergeCell ref="E4177:G4177"/>
    <mergeCell ref="H4177:I4177"/>
    <mergeCell ref="J4177:L4177"/>
    <mergeCell ref="M4177:O4177"/>
    <mergeCell ref="P4177:R4177"/>
    <mergeCell ref="S4177:T4177"/>
    <mergeCell ref="U4177:W4177"/>
    <mergeCell ref="B4178:C4178"/>
    <mergeCell ref="D4178:L4178"/>
    <mergeCell ref="M4178:N4178"/>
    <mergeCell ref="O4178:W4178"/>
    <mergeCell ref="C4179:L4180"/>
    <mergeCell ref="B4187:W4187"/>
    <mergeCell ref="D4188:G4188"/>
    <mergeCell ref="H4188:I4188"/>
    <mergeCell ref="J4188:L4188"/>
    <mergeCell ref="M4188:O4188"/>
    <mergeCell ref="P4188:R4188"/>
    <mergeCell ref="S4188:T4189"/>
    <mergeCell ref="U4188:W4189"/>
    <mergeCell ref="D4189:G4189"/>
    <mergeCell ref="H4189:I4189"/>
    <mergeCell ref="J4189:L4189"/>
    <mergeCell ref="M4189:O4189"/>
    <mergeCell ref="P4189:R4189"/>
    <mergeCell ref="M4171:N4171"/>
    <mergeCell ref="O4171:P4171"/>
    <mergeCell ref="B4172:B4173"/>
    <mergeCell ref="C4172:D4172"/>
    <mergeCell ref="M4172:M4173"/>
    <mergeCell ref="N4172:O4172"/>
    <mergeCell ref="C4173:D4173"/>
    <mergeCell ref="N4173:O4173"/>
    <mergeCell ref="B4174:D4174"/>
    <mergeCell ref="E4174:L4174"/>
    <mergeCell ref="M4174:O4174"/>
    <mergeCell ref="P4174:W4174"/>
    <mergeCell ref="B4175:D4175"/>
    <mergeCell ref="E4175:L4175"/>
    <mergeCell ref="M4175:O4175"/>
    <mergeCell ref="P4175:W4175"/>
    <mergeCell ref="B4176:D4176"/>
    <mergeCell ref="E4176:L4176"/>
    <mergeCell ref="M4176:O4176"/>
    <mergeCell ref="P4176:W4176"/>
    <mergeCell ref="M4200:M4201"/>
    <mergeCell ref="N4200:O4200"/>
    <mergeCell ref="C4201:D4201"/>
    <mergeCell ref="N4201:O4201"/>
    <mergeCell ref="B4202:D4202"/>
    <mergeCell ref="E4202:L4202"/>
    <mergeCell ref="M4202:O4202"/>
    <mergeCell ref="P4202:W4202"/>
    <mergeCell ref="B4203:D4203"/>
    <mergeCell ref="E4203:L4203"/>
    <mergeCell ref="M4203:O4203"/>
    <mergeCell ref="P4203:W4203"/>
    <mergeCell ref="B4204:D4204"/>
    <mergeCell ref="E4204:L4204"/>
    <mergeCell ref="M4204:O4204"/>
    <mergeCell ref="P4204:W4204"/>
    <mergeCell ref="B4205:D4205"/>
    <mergeCell ref="E4205:G4205"/>
    <mergeCell ref="H4205:I4205"/>
    <mergeCell ref="J4205:L4205"/>
    <mergeCell ref="M4205:O4205"/>
    <mergeCell ref="P4205:R4205"/>
    <mergeCell ref="S4205:T4205"/>
    <mergeCell ref="U4205:W4205"/>
    <mergeCell ref="B4190:B4193"/>
    <mergeCell ref="C4190:C4191"/>
    <mergeCell ref="D4190:E4191"/>
    <mergeCell ref="F4190:L4201"/>
    <mergeCell ref="M4190:M4193"/>
    <mergeCell ref="N4190:N4191"/>
    <mergeCell ref="O4190:P4191"/>
    <mergeCell ref="Q4190:W4201"/>
    <mergeCell ref="C4192:C4193"/>
    <mergeCell ref="D4192:E4193"/>
    <mergeCell ref="N4192:N4193"/>
    <mergeCell ref="O4192:P4193"/>
    <mergeCell ref="B4194:B4197"/>
    <mergeCell ref="C4194:C4195"/>
    <mergeCell ref="D4194:E4195"/>
    <mergeCell ref="M4194:M4197"/>
    <mergeCell ref="N4194:N4195"/>
    <mergeCell ref="O4194:P4195"/>
    <mergeCell ref="C4196:C4197"/>
    <mergeCell ref="D4196:E4197"/>
    <mergeCell ref="N4196:N4197"/>
    <mergeCell ref="O4196:P4197"/>
    <mergeCell ref="B4198:C4198"/>
    <mergeCell ref="D4198:E4198"/>
    <mergeCell ref="M4198:N4198"/>
    <mergeCell ref="O4198:P4198"/>
    <mergeCell ref="B4199:C4199"/>
    <mergeCell ref="D4199:E4199"/>
    <mergeCell ref="M4199:N4199"/>
    <mergeCell ref="O4199:P4199"/>
    <mergeCell ref="B4200:B4201"/>
    <mergeCell ref="C4200:D4200"/>
    <mergeCell ref="M4216:N4216"/>
    <mergeCell ref="O4216:P4216"/>
    <mergeCell ref="B4217:B4218"/>
    <mergeCell ref="C4217:D4217"/>
    <mergeCell ref="M4217:M4218"/>
    <mergeCell ref="N4217:O4217"/>
    <mergeCell ref="C4218:D4218"/>
    <mergeCell ref="N4218:O4218"/>
    <mergeCell ref="B4219:D4219"/>
    <mergeCell ref="E4219:L4219"/>
    <mergeCell ref="M4219:O4219"/>
    <mergeCell ref="P4219:W4219"/>
    <mergeCell ref="B4220:D4220"/>
    <mergeCell ref="E4220:L4220"/>
    <mergeCell ref="M4220:O4220"/>
    <mergeCell ref="P4220:W4220"/>
    <mergeCell ref="B4221:D4221"/>
    <mergeCell ref="E4221:L4221"/>
    <mergeCell ref="M4221:O4221"/>
    <mergeCell ref="P4221:W4221"/>
    <mergeCell ref="B4206:C4206"/>
    <mergeCell ref="D4206:L4206"/>
    <mergeCell ref="M4206:N4206"/>
    <mergeCell ref="O4206:W4206"/>
    <mergeCell ref="B4207:B4210"/>
    <mergeCell ref="C4207:C4208"/>
    <mergeCell ref="D4207:E4208"/>
    <mergeCell ref="F4207:L4218"/>
    <mergeCell ref="M4207:M4210"/>
    <mergeCell ref="N4207:N4208"/>
    <mergeCell ref="O4207:P4208"/>
    <mergeCell ref="Q4207:W4218"/>
    <mergeCell ref="C4209:C4210"/>
    <mergeCell ref="D4209:E4210"/>
    <mergeCell ref="N4209:N4210"/>
    <mergeCell ref="O4209:P4210"/>
    <mergeCell ref="B4211:B4214"/>
    <mergeCell ref="C4211:C4212"/>
    <mergeCell ref="D4211:E4212"/>
    <mergeCell ref="M4211:M4214"/>
    <mergeCell ref="N4211:N4212"/>
    <mergeCell ref="O4211:P4212"/>
    <mergeCell ref="C4213:C4214"/>
    <mergeCell ref="D4213:E4214"/>
    <mergeCell ref="N4213:N4214"/>
    <mergeCell ref="O4213:P4214"/>
    <mergeCell ref="B4215:C4215"/>
    <mergeCell ref="D4215:E4215"/>
    <mergeCell ref="M4215:N4215"/>
    <mergeCell ref="O4215:P4215"/>
    <mergeCell ref="B4216:C4216"/>
    <mergeCell ref="D4216:E4216"/>
    <mergeCell ref="B4235:B4238"/>
    <mergeCell ref="C4235:C4236"/>
    <mergeCell ref="D4235:E4236"/>
    <mergeCell ref="F4235:L4246"/>
    <mergeCell ref="M4235:M4238"/>
    <mergeCell ref="N4235:N4236"/>
    <mergeCell ref="O4235:P4236"/>
    <mergeCell ref="Q4235:W4246"/>
    <mergeCell ref="C4237:C4238"/>
    <mergeCell ref="D4237:E4238"/>
    <mergeCell ref="N4237:N4238"/>
    <mergeCell ref="O4237:P4238"/>
    <mergeCell ref="B4239:B4242"/>
    <mergeCell ref="C4239:C4240"/>
    <mergeCell ref="D4239:E4240"/>
    <mergeCell ref="M4239:M4242"/>
    <mergeCell ref="N4239:N4240"/>
    <mergeCell ref="O4239:P4240"/>
    <mergeCell ref="C4241:C4242"/>
    <mergeCell ref="D4241:E4242"/>
    <mergeCell ref="N4241:N4242"/>
    <mergeCell ref="O4241:P4242"/>
    <mergeCell ref="B4243:C4243"/>
    <mergeCell ref="D4243:E4243"/>
    <mergeCell ref="M4243:N4243"/>
    <mergeCell ref="O4243:P4243"/>
    <mergeCell ref="B4244:C4244"/>
    <mergeCell ref="D4244:E4244"/>
    <mergeCell ref="M4244:N4244"/>
    <mergeCell ref="O4244:P4244"/>
    <mergeCell ref="B4245:B4246"/>
    <mergeCell ref="C4245:D4245"/>
    <mergeCell ref="B4222:D4222"/>
    <mergeCell ref="E4222:G4222"/>
    <mergeCell ref="H4222:I4222"/>
    <mergeCell ref="J4222:L4222"/>
    <mergeCell ref="M4222:O4222"/>
    <mergeCell ref="P4222:R4222"/>
    <mergeCell ref="S4222:T4222"/>
    <mergeCell ref="U4222:W4222"/>
    <mergeCell ref="B4223:C4223"/>
    <mergeCell ref="D4223:L4223"/>
    <mergeCell ref="M4223:N4223"/>
    <mergeCell ref="O4223:W4223"/>
    <mergeCell ref="C4224:L4225"/>
    <mergeCell ref="B4232:W4232"/>
    <mergeCell ref="D4233:G4233"/>
    <mergeCell ref="H4233:I4233"/>
    <mergeCell ref="J4233:L4233"/>
    <mergeCell ref="M4233:O4233"/>
    <mergeCell ref="P4233:R4233"/>
    <mergeCell ref="S4233:T4234"/>
    <mergeCell ref="U4233:W4234"/>
    <mergeCell ref="D4234:G4234"/>
    <mergeCell ref="H4234:I4234"/>
    <mergeCell ref="J4234:L4234"/>
    <mergeCell ref="M4234:O4234"/>
    <mergeCell ref="P4234:R4234"/>
    <mergeCell ref="B4251:C4251"/>
    <mergeCell ref="D4251:L4251"/>
    <mergeCell ref="M4251:N4251"/>
    <mergeCell ref="O4251:W4251"/>
    <mergeCell ref="B4252:B4255"/>
    <mergeCell ref="C4252:C4253"/>
    <mergeCell ref="D4252:E4253"/>
    <mergeCell ref="F4252:L4263"/>
    <mergeCell ref="M4252:M4255"/>
    <mergeCell ref="N4252:N4253"/>
    <mergeCell ref="O4252:P4253"/>
    <mergeCell ref="Q4252:W4263"/>
    <mergeCell ref="C4254:C4255"/>
    <mergeCell ref="D4254:E4255"/>
    <mergeCell ref="N4254:N4255"/>
    <mergeCell ref="O4254:P4255"/>
    <mergeCell ref="B4256:B4259"/>
    <mergeCell ref="C4256:C4257"/>
    <mergeCell ref="D4256:E4257"/>
    <mergeCell ref="M4256:M4259"/>
    <mergeCell ref="N4256:N4257"/>
    <mergeCell ref="O4256:P4257"/>
    <mergeCell ref="C4258:C4259"/>
    <mergeCell ref="D4258:E4259"/>
    <mergeCell ref="N4258:N4259"/>
    <mergeCell ref="O4258:P4259"/>
    <mergeCell ref="B4260:C4260"/>
    <mergeCell ref="D4260:E4260"/>
    <mergeCell ref="M4260:N4260"/>
    <mergeCell ref="O4260:P4260"/>
    <mergeCell ref="B4261:C4261"/>
    <mergeCell ref="D4261:E4261"/>
    <mergeCell ref="M4245:M4246"/>
    <mergeCell ref="N4245:O4245"/>
    <mergeCell ref="C4246:D4246"/>
    <mergeCell ref="N4246:O4246"/>
    <mergeCell ref="B4247:D4247"/>
    <mergeCell ref="E4247:L4247"/>
    <mergeCell ref="M4247:O4247"/>
    <mergeCell ref="P4247:W4247"/>
    <mergeCell ref="B4248:D4248"/>
    <mergeCell ref="E4248:L4248"/>
    <mergeCell ref="M4248:O4248"/>
    <mergeCell ref="P4248:W4248"/>
    <mergeCell ref="B4249:D4249"/>
    <mergeCell ref="E4249:L4249"/>
    <mergeCell ref="M4249:O4249"/>
    <mergeCell ref="P4249:W4249"/>
    <mergeCell ref="B4250:D4250"/>
    <mergeCell ref="E4250:G4250"/>
    <mergeCell ref="H4250:I4250"/>
    <mergeCell ref="J4250:L4250"/>
    <mergeCell ref="M4250:O4250"/>
    <mergeCell ref="P4250:R4250"/>
    <mergeCell ref="S4250:T4250"/>
    <mergeCell ref="U4250:W4250"/>
    <mergeCell ref="B4267:D4267"/>
    <mergeCell ref="E4267:G4267"/>
    <mergeCell ref="H4267:I4267"/>
    <mergeCell ref="J4267:L4267"/>
    <mergeCell ref="M4267:O4267"/>
    <mergeCell ref="P4267:R4267"/>
    <mergeCell ref="S4267:T4267"/>
    <mergeCell ref="U4267:W4267"/>
    <mergeCell ref="B4268:C4268"/>
    <mergeCell ref="D4268:L4268"/>
    <mergeCell ref="M4268:N4268"/>
    <mergeCell ref="O4268:W4268"/>
    <mergeCell ref="C4269:L4270"/>
    <mergeCell ref="B4277:W4277"/>
    <mergeCell ref="D4278:G4278"/>
    <mergeCell ref="H4278:I4278"/>
    <mergeCell ref="J4278:L4278"/>
    <mergeCell ref="M4278:O4278"/>
    <mergeCell ref="P4278:R4278"/>
    <mergeCell ref="S4278:T4279"/>
    <mergeCell ref="U4278:W4279"/>
    <mergeCell ref="D4279:G4279"/>
    <mergeCell ref="H4279:I4279"/>
    <mergeCell ref="J4279:L4279"/>
    <mergeCell ref="M4279:O4279"/>
    <mergeCell ref="P4279:R4279"/>
    <mergeCell ref="M4261:N4261"/>
    <mergeCell ref="O4261:P4261"/>
    <mergeCell ref="B4262:B4263"/>
    <mergeCell ref="C4262:D4262"/>
    <mergeCell ref="M4262:M4263"/>
    <mergeCell ref="N4262:O4262"/>
    <mergeCell ref="C4263:D4263"/>
    <mergeCell ref="N4263:O4263"/>
    <mergeCell ref="B4264:D4264"/>
    <mergeCell ref="E4264:L4264"/>
    <mergeCell ref="M4264:O4264"/>
    <mergeCell ref="P4264:W4264"/>
    <mergeCell ref="B4265:D4265"/>
    <mergeCell ref="E4265:L4265"/>
    <mergeCell ref="M4265:O4265"/>
    <mergeCell ref="P4265:W4265"/>
    <mergeCell ref="B4266:D4266"/>
    <mergeCell ref="E4266:L4266"/>
    <mergeCell ref="M4266:O4266"/>
    <mergeCell ref="P4266:W4266"/>
    <mergeCell ref="M4290:M4291"/>
    <mergeCell ref="N4290:O4290"/>
    <mergeCell ref="C4291:D4291"/>
    <mergeCell ref="N4291:O4291"/>
    <mergeCell ref="B4292:D4292"/>
    <mergeCell ref="E4292:L4292"/>
    <mergeCell ref="M4292:O4292"/>
    <mergeCell ref="P4292:W4292"/>
    <mergeCell ref="B4293:D4293"/>
    <mergeCell ref="E4293:L4293"/>
    <mergeCell ref="M4293:O4293"/>
    <mergeCell ref="P4293:W4293"/>
    <mergeCell ref="B4294:D4294"/>
    <mergeCell ref="E4294:L4294"/>
    <mergeCell ref="M4294:O4294"/>
    <mergeCell ref="P4294:W4294"/>
    <mergeCell ref="B4295:D4295"/>
    <mergeCell ref="E4295:G4295"/>
    <mergeCell ref="H4295:I4295"/>
    <mergeCell ref="J4295:L4295"/>
    <mergeCell ref="M4295:O4295"/>
    <mergeCell ref="P4295:R4295"/>
    <mergeCell ref="S4295:T4295"/>
    <mergeCell ref="U4295:W4295"/>
    <mergeCell ref="B4280:B4283"/>
    <mergeCell ref="C4280:C4281"/>
    <mergeCell ref="D4280:E4281"/>
    <mergeCell ref="F4280:L4291"/>
    <mergeCell ref="M4280:M4283"/>
    <mergeCell ref="N4280:N4281"/>
    <mergeCell ref="O4280:P4281"/>
    <mergeCell ref="Q4280:W4291"/>
    <mergeCell ref="C4282:C4283"/>
    <mergeCell ref="D4282:E4283"/>
    <mergeCell ref="N4282:N4283"/>
    <mergeCell ref="O4282:P4283"/>
    <mergeCell ref="B4284:B4287"/>
    <mergeCell ref="C4284:C4285"/>
    <mergeCell ref="D4284:E4285"/>
    <mergeCell ref="M4284:M4287"/>
    <mergeCell ref="N4284:N4285"/>
    <mergeCell ref="O4284:P4285"/>
    <mergeCell ref="C4286:C4287"/>
    <mergeCell ref="D4286:E4287"/>
    <mergeCell ref="N4286:N4287"/>
    <mergeCell ref="O4286:P4287"/>
    <mergeCell ref="B4288:C4288"/>
    <mergeCell ref="D4288:E4288"/>
    <mergeCell ref="M4288:N4288"/>
    <mergeCell ref="O4288:P4288"/>
    <mergeCell ref="B4289:C4289"/>
    <mergeCell ref="D4289:E4289"/>
    <mergeCell ref="M4289:N4289"/>
    <mergeCell ref="O4289:P4289"/>
    <mergeCell ref="B4290:B4291"/>
    <mergeCell ref="C4290:D4290"/>
    <mergeCell ref="M4306:N4306"/>
    <mergeCell ref="O4306:P4306"/>
    <mergeCell ref="B4307:B4308"/>
    <mergeCell ref="C4307:D4307"/>
    <mergeCell ref="M4307:M4308"/>
    <mergeCell ref="N4307:O4307"/>
    <mergeCell ref="C4308:D4308"/>
    <mergeCell ref="N4308:O4308"/>
    <mergeCell ref="B4309:D4309"/>
    <mergeCell ref="E4309:L4309"/>
    <mergeCell ref="M4309:O4309"/>
    <mergeCell ref="P4309:W4309"/>
    <mergeCell ref="B4310:D4310"/>
    <mergeCell ref="E4310:L4310"/>
    <mergeCell ref="M4310:O4310"/>
    <mergeCell ref="P4310:W4310"/>
    <mergeCell ref="B4311:D4311"/>
    <mergeCell ref="E4311:L4311"/>
    <mergeCell ref="M4311:O4311"/>
    <mergeCell ref="P4311:W4311"/>
    <mergeCell ref="B4296:C4296"/>
    <mergeCell ref="D4296:L4296"/>
    <mergeCell ref="M4296:N4296"/>
    <mergeCell ref="O4296:W4296"/>
    <mergeCell ref="B4297:B4300"/>
    <mergeCell ref="C4297:C4298"/>
    <mergeCell ref="D4297:E4298"/>
    <mergeCell ref="F4297:L4308"/>
    <mergeCell ref="M4297:M4300"/>
    <mergeCell ref="N4297:N4298"/>
    <mergeCell ref="O4297:P4298"/>
    <mergeCell ref="Q4297:W4308"/>
    <mergeCell ref="C4299:C4300"/>
    <mergeCell ref="D4299:E4300"/>
    <mergeCell ref="N4299:N4300"/>
    <mergeCell ref="O4299:P4300"/>
    <mergeCell ref="B4301:B4304"/>
    <mergeCell ref="C4301:C4302"/>
    <mergeCell ref="D4301:E4302"/>
    <mergeCell ref="M4301:M4304"/>
    <mergeCell ref="N4301:N4302"/>
    <mergeCell ref="O4301:P4302"/>
    <mergeCell ref="C4303:C4304"/>
    <mergeCell ref="D4303:E4304"/>
    <mergeCell ref="N4303:N4304"/>
    <mergeCell ref="O4303:P4304"/>
    <mergeCell ref="B4305:C4305"/>
    <mergeCell ref="D4305:E4305"/>
    <mergeCell ref="M4305:N4305"/>
    <mergeCell ref="O4305:P4305"/>
    <mergeCell ref="B4306:C4306"/>
    <mergeCell ref="D4306:E4306"/>
    <mergeCell ref="B4325:B4328"/>
    <mergeCell ref="C4325:C4326"/>
    <mergeCell ref="D4325:E4326"/>
    <mergeCell ref="F4325:L4336"/>
    <mergeCell ref="M4325:M4328"/>
    <mergeCell ref="N4325:N4326"/>
    <mergeCell ref="O4325:P4326"/>
    <mergeCell ref="Q4325:W4336"/>
    <mergeCell ref="C4327:C4328"/>
    <mergeCell ref="D4327:E4328"/>
    <mergeCell ref="N4327:N4328"/>
    <mergeCell ref="O4327:P4328"/>
    <mergeCell ref="B4329:B4332"/>
    <mergeCell ref="C4329:C4330"/>
    <mergeCell ref="D4329:E4330"/>
    <mergeCell ref="M4329:M4332"/>
    <mergeCell ref="N4329:N4330"/>
    <mergeCell ref="O4329:P4330"/>
    <mergeCell ref="C4331:C4332"/>
    <mergeCell ref="D4331:E4332"/>
    <mergeCell ref="N4331:N4332"/>
    <mergeCell ref="O4331:P4332"/>
    <mergeCell ref="B4333:C4333"/>
    <mergeCell ref="D4333:E4333"/>
    <mergeCell ref="M4333:N4333"/>
    <mergeCell ref="O4333:P4333"/>
    <mergeCell ref="B4334:C4334"/>
    <mergeCell ref="D4334:E4334"/>
    <mergeCell ref="M4334:N4334"/>
    <mergeCell ref="O4334:P4334"/>
    <mergeCell ref="B4335:B4336"/>
    <mergeCell ref="C4335:D4335"/>
    <mergeCell ref="B4312:D4312"/>
    <mergeCell ref="E4312:G4312"/>
    <mergeCell ref="H4312:I4312"/>
    <mergeCell ref="J4312:L4312"/>
    <mergeCell ref="M4312:O4312"/>
    <mergeCell ref="P4312:R4312"/>
    <mergeCell ref="S4312:T4312"/>
    <mergeCell ref="U4312:W4312"/>
    <mergeCell ref="B4313:C4313"/>
    <mergeCell ref="D4313:L4313"/>
    <mergeCell ref="M4313:N4313"/>
    <mergeCell ref="O4313:W4313"/>
    <mergeCell ref="C4314:L4315"/>
    <mergeCell ref="B4322:W4322"/>
    <mergeCell ref="D4323:G4323"/>
    <mergeCell ref="H4323:I4323"/>
    <mergeCell ref="J4323:L4323"/>
    <mergeCell ref="M4323:O4323"/>
    <mergeCell ref="P4323:R4323"/>
    <mergeCell ref="S4323:T4324"/>
    <mergeCell ref="U4323:W4324"/>
    <mergeCell ref="D4324:G4324"/>
    <mergeCell ref="H4324:I4324"/>
    <mergeCell ref="J4324:L4324"/>
    <mergeCell ref="M4324:O4324"/>
    <mergeCell ref="P4324:R4324"/>
    <mergeCell ref="B4341:C4341"/>
    <mergeCell ref="D4341:L4341"/>
    <mergeCell ref="M4341:N4341"/>
    <mergeCell ref="O4341:W4341"/>
    <mergeCell ref="B4342:B4345"/>
    <mergeCell ref="C4342:C4343"/>
    <mergeCell ref="D4342:E4343"/>
    <mergeCell ref="F4342:L4353"/>
    <mergeCell ref="M4342:M4345"/>
    <mergeCell ref="N4342:N4343"/>
    <mergeCell ref="O4342:P4343"/>
    <mergeCell ref="Q4342:W4353"/>
    <mergeCell ref="C4344:C4345"/>
    <mergeCell ref="D4344:E4345"/>
    <mergeCell ref="N4344:N4345"/>
    <mergeCell ref="O4344:P4345"/>
    <mergeCell ref="B4346:B4349"/>
    <mergeCell ref="C4346:C4347"/>
    <mergeCell ref="D4346:E4347"/>
    <mergeCell ref="M4346:M4349"/>
    <mergeCell ref="N4346:N4347"/>
    <mergeCell ref="O4346:P4347"/>
    <mergeCell ref="C4348:C4349"/>
    <mergeCell ref="D4348:E4349"/>
    <mergeCell ref="N4348:N4349"/>
    <mergeCell ref="O4348:P4349"/>
    <mergeCell ref="B4350:C4350"/>
    <mergeCell ref="D4350:E4350"/>
    <mergeCell ref="M4350:N4350"/>
    <mergeCell ref="O4350:P4350"/>
    <mergeCell ref="B4351:C4351"/>
    <mergeCell ref="D4351:E4351"/>
    <mergeCell ref="M4335:M4336"/>
    <mergeCell ref="N4335:O4335"/>
    <mergeCell ref="C4336:D4336"/>
    <mergeCell ref="N4336:O4336"/>
    <mergeCell ref="B4337:D4337"/>
    <mergeCell ref="E4337:L4337"/>
    <mergeCell ref="M4337:O4337"/>
    <mergeCell ref="P4337:W4337"/>
    <mergeCell ref="B4338:D4338"/>
    <mergeCell ref="E4338:L4338"/>
    <mergeCell ref="M4338:O4338"/>
    <mergeCell ref="P4338:W4338"/>
    <mergeCell ref="B4339:D4339"/>
    <mergeCell ref="E4339:L4339"/>
    <mergeCell ref="M4339:O4339"/>
    <mergeCell ref="P4339:W4339"/>
    <mergeCell ref="B4340:D4340"/>
    <mergeCell ref="E4340:G4340"/>
    <mergeCell ref="H4340:I4340"/>
    <mergeCell ref="J4340:L4340"/>
    <mergeCell ref="M4340:O4340"/>
    <mergeCell ref="P4340:R4340"/>
    <mergeCell ref="S4340:T4340"/>
    <mergeCell ref="U4340:W4340"/>
    <mergeCell ref="B4357:D4357"/>
    <mergeCell ref="E4357:G4357"/>
    <mergeCell ref="H4357:I4357"/>
    <mergeCell ref="J4357:L4357"/>
    <mergeCell ref="M4357:O4357"/>
    <mergeCell ref="P4357:R4357"/>
    <mergeCell ref="S4357:T4357"/>
    <mergeCell ref="U4357:W4357"/>
    <mergeCell ref="B4358:C4358"/>
    <mergeCell ref="D4358:L4358"/>
    <mergeCell ref="M4358:N4358"/>
    <mergeCell ref="O4358:W4358"/>
    <mergeCell ref="C4359:L4360"/>
    <mergeCell ref="B4367:W4367"/>
    <mergeCell ref="D4368:G4368"/>
    <mergeCell ref="H4368:I4368"/>
    <mergeCell ref="J4368:L4368"/>
    <mergeCell ref="M4368:O4368"/>
    <mergeCell ref="P4368:R4368"/>
    <mergeCell ref="S4368:T4369"/>
    <mergeCell ref="U4368:W4369"/>
    <mergeCell ref="D4369:G4369"/>
    <mergeCell ref="H4369:I4369"/>
    <mergeCell ref="J4369:L4369"/>
    <mergeCell ref="M4369:O4369"/>
    <mergeCell ref="P4369:R4369"/>
    <mergeCell ref="M4351:N4351"/>
    <mergeCell ref="O4351:P4351"/>
    <mergeCell ref="B4352:B4353"/>
    <mergeCell ref="C4352:D4352"/>
    <mergeCell ref="M4352:M4353"/>
    <mergeCell ref="N4352:O4352"/>
    <mergeCell ref="C4353:D4353"/>
    <mergeCell ref="N4353:O4353"/>
    <mergeCell ref="B4354:D4354"/>
    <mergeCell ref="E4354:L4354"/>
    <mergeCell ref="M4354:O4354"/>
    <mergeCell ref="P4354:W4354"/>
    <mergeCell ref="B4355:D4355"/>
    <mergeCell ref="E4355:L4355"/>
    <mergeCell ref="M4355:O4355"/>
    <mergeCell ref="P4355:W4355"/>
    <mergeCell ref="B4356:D4356"/>
    <mergeCell ref="E4356:L4356"/>
    <mergeCell ref="M4356:O4356"/>
    <mergeCell ref="P4356:W4356"/>
    <mergeCell ref="M4380:M4381"/>
    <mergeCell ref="N4380:O4380"/>
    <mergeCell ref="C4381:D4381"/>
    <mergeCell ref="N4381:O4381"/>
    <mergeCell ref="B4382:D4382"/>
    <mergeCell ref="E4382:L4382"/>
    <mergeCell ref="M4382:O4382"/>
    <mergeCell ref="P4382:W4382"/>
    <mergeCell ref="B4383:D4383"/>
    <mergeCell ref="E4383:L4383"/>
    <mergeCell ref="M4383:O4383"/>
    <mergeCell ref="P4383:W4383"/>
    <mergeCell ref="B4384:D4384"/>
    <mergeCell ref="E4384:L4384"/>
    <mergeCell ref="M4384:O4384"/>
    <mergeCell ref="P4384:W4384"/>
    <mergeCell ref="B4385:D4385"/>
    <mergeCell ref="E4385:G4385"/>
    <mergeCell ref="H4385:I4385"/>
    <mergeCell ref="J4385:L4385"/>
    <mergeCell ref="M4385:O4385"/>
    <mergeCell ref="P4385:R4385"/>
    <mergeCell ref="S4385:T4385"/>
    <mergeCell ref="U4385:W4385"/>
    <mergeCell ref="B4370:B4373"/>
    <mergeCell ref="C4370:C4371"/>
    <mergeCell ref="D4370:E4371"/>
    <mergeCell ref="F4370:L4381"/>
    <mergeCell ref="M4370:M4373"/>
    <mergeCell ref="N4370:N4371"/>
    <mergeCell ref="O4370:P4371"/>
    <mergeCell ref="Q4370:W4381"/>
    <mergeCell ref="C4372:C4373"/>
    <mergeCell ref="D4372:E4373"/>
    <mergeCell ref="N4372:N4373"/>
    <mergeCell ref="O4372:P4373"/>
    <mergeCell ref="B4374:B4377"/>
    <mergeCell ref="C4374:C4375"/>
    <mergeCell ref="D4374:E4375"/>
    <mergeCell ref="M4374:M4377"/>
    <mergeCell ref="N4374:N4375"/>
    <mergeCell ref="O4374:P4375"/>
    <mergeCell ref="C4376:C4377"/>
    <mergeCell ref="D4376:E4377"/>
    <mergeCell ref="N4376:N4377"/>
    <mergeCell ref="O4376:P4377"/>
    <mergeCell ref="B4378:C4378"/>
    <mergeCell ref="D4378:E4378"/>
    <mergeCell ref="M4378:N4378"/>
    <mergeCell ref="O4378:P4378"/>
    <mergeCell ref="B4379:C4379"/>
    <mergeCell ref="D4379:E4379"/>
    <mergeCell ref="M4379:N4379"/>
    <mergeCell ref="O4379:P4379"/>
    <mergeCell ref="B4380:B4381"/>
    <mergeCell ref="C4380:D4380"/>
    <mergeCell ref="M4396:N4396"/>
    <mergeCell ref="O4396:P4396"/>
    <mergeCell ref="B4397:B4398"/>
    <mergeCell ref="C4397:D4397"/>
    <mergeCell ref="M4397:M4398"/>
    <mergeCell ref="N4397:O4397"/>
    <mergeCell ref="C4398:D4398"/>
    <mergeCell ref="N4398:O4398"/>
    <mergeCell ref="B4399:D4399"/>
    <mergeCell ref="E4399:L4399"/>
    <mergeCell ref="M4399:O4399"/>
    <mergeCell ref="P4399:W4399"/>
    <mergeCell ref="B4400:D4400"/>
    <mergeCell ref="E4400:L4400"/>
    <mergeCell ref="M4400:O4400"/>
    <mergeCell ref="P4400:W4400"/>
    <mergeCell ref="B4401:D4401"/>
    <mergeCell ref="E4401:L4401"/>
    <mergeCell ref="M4401:O4401"/>
    <mergeCell ref="P4401:W4401"/>
    <mergeCell ref="B4386:C4386"/>
    <mergeCell ref="D4386:L4386"/>
    <mergeCell ref="M4386:N4386"/>
    <mergeCell ref="O4386:W4386"/>
    <mergeCell ref="B4387:B4390"/>
    <mergeCell ref="C4387:C4388"/>
    <mergeCell ref="D4387:E4388"/>
    <mergeCell ref="F4387:L4398"/>
    <mergeCell ref="M4387:M4390"/>
    <mergeCell ref="N4387:N4388"/>
    <mergeCell ref="O4387:P4388"/>
    <mergeCell ref="Q4387:W4398"/>
    <mergeCell ref="C4389:C4390"/>
    <mergeCell ref="D4389:E4390"/>
    <mergeCell ref="N4389:N4390"/>
    <mergeCell ref="O4389:P4390"/>
    <mergeCell ref="B4391:B4394"/>
    <mergeCell ref="C4391:C4392"/>
    <mergeCell ref="D4391:E4392"/>
    <mergeCell ref="M4391:M4394"/>
    <mergeCell ref="N4391:N4392"/>
    <mergeCell ref="O4391:P4392"/>
    <mergeCell ref="C4393:C4394"/>
    <mergeCell ref="D4393:E4394"/>
    <mergeCell ref="N4393:N4394"/>
    <mergeCell ref="O4393:P4394"/>
    <mergeCell ref="B4395:C4395"/>
    <mergeCell ref="D4395:E4395"/>
    <mergeCell ref="M4395:N4395"/>
    <mergeCell ref="O4395:P4395"/>
    <mergeCell ref="B4396:C4396"/>
    <mergeCell ref="D4396:E4396"/>
    <mergeCell ref="B4415:B4418"/>
    <mergeCell ref="C4415:C4416"/>
    <mergeCell ref="D4415:E4416"/>
    <mergeCell ref="F4415:L4426"/>
    <mergeCell ref="M4415:M4418"/>
    <mergeCell ref="N4415:N4416"/>
    <mergeCell ref="O4415:P4416"/>
    <mergeCell ref="Q4415:W4426"/>
    <mergeCell ref="C4417:C4418"/>
    <mergeCell ref="D4417:E4418"/>
    <mergeCell ref="N4417:N4418"/>
    <mergeCell ref="O4417:P4418"/>
    <mergeCell ref="B4419:B4422"/>
    <mergeCell ref="C4419:C4420"/>
    <mergeCell ref="D4419:E4420"/>
    <mergeCell ref="M4419:M4422"/>
    <mergeCell ref="N4419:N4420"/>
    <mergeCell ref="O4419:P4420"/>
    <mergeCell ref="C4421:C4422"/>
    <mergeCell ref="D4421:E4422"/>
    <mergeCell ref="N4421:N4422"/>
    <mergeCell ref="O4421:P4422"/>
    <mergeCell ref="B4423:C4423"/>
    <mergeCell ref="D4423:E4423"/>
    <mergeCell ref="M4423:N4423"/>
    <mergeCell ref="O4423:P4423"/>
    <mergeCell ref="B4424:C4424"/>
    <mergeCell ref="D4424:E4424"/>
    <mergeCell ref="M4424:N4424"/>
    <mergeCell ref="O4424:P4424"/>
    <mergeCell ref="B4425:B4426"/>
    <mergeCell ref="C4425:D4425"/>
    <mergeCell ref="B4402:D4402"/>
    <mergeCell ref="E4402:G4402"/>
    <mergeCell ref="H4402:I4402"/>
    <mergeCell ref="J4402:L4402"/>
    <mergeCell ref="M4402:O4402"/>
    <mergeCell ref="P4402:R4402"/>
    <mergeCell ref="S4402:T4402"/>
    <mergeCell ref="U4402:W4402"/>
    <mergeCell ref="B4403:C4403"/>
    <mergeCell ref="D4403:L4403"/>
    <mergeCell ref="M4403:N4403"/>
    <mergeCell ref="O4403:W4403"/>
    <mergeCell ref="C4404:L4405"/>
    <mergeCell ref="B4412:W4412"/>
    <mergeCell ref="D4413:G4413"/>
    <mergeCell ref="H4413:I4413"/>
    <mergeCell ref="J4413:L4413"/>
    <mergeCell ref="M4413:O4413"/>
    <mergeCell ref="P4413:R4413"/>
    <mergeCell ref="S4413:T4414"/>
    <mergeCell ref="U4413:W4414"/>
    <mergeCell ref="D4414:G4414"/>
    <mergeCell ref="H4414:I4414"/>
    <mergeCell ref="J4414:L4414"/>
    <mergeCell ref="M4414:O4414"/>
    <mergeCell ref="P4414:R4414"/>
    <mergeCell ref="B4431:C4431"/>
    <mergeCell ref="D4431:L4431"/>
    <mergeCell ref="M4431:N4431"/>
    <mergeCell ref="O4431:W4431"/>
    <mergeCell ref="B4432:B4435"/>
    <mergeCell ref="C4432:C4433"/>
    <mergeCell ref="D4432:E4433"/>
    <mergeCell ref="F4432:L4443"/>
    <mergeCell ref="M4432:M4435"/>
    <mergeCell ref="N4432:N4433"/>
    <mergeCell ref="O4432:P4433"/>
    <mergeCell ref="Q4432:W4443"/>
    <mergeCell ref="C4434:C4435"/>
    <mergeCell ref="D4434:E4435"/>
    <mergeCell ref="N4434:N4435"/>
    <mergeCell ref="O4434:P4435"/>
    <mergeCell ref="B4436:B4439"/>
    <mergeCell ref="C4436:C4437"/>
    <mergeCell ref="D4436:E4437"/>
    <mergeCell ref="M4436:M4439"/>
    <mergeCell ref="N4436:N4437"/>
    <mergeCell ref="O4436:P4437"/>
    <mergeCell ref="C4438:C4439"/>
    <mergeCell ref="D4438:E4439"/>
    <mergeCell ref="N4438:N4439"/>
    <mergeCell ref="O4438:P4439"/>
    <mergeCell ref="B4440:C4440"/>
    <mergeCell ref="D4440:E4440"/>
    <mergeCell ref="M4440:N4440"/>
    <mergeCell ref="O4440:P4440"/>
    <mergeCell ref="B4441:C4441"/>
    <mergeCell ref="D4441:E4441"/>
    <mergeCell ref="M4425:M4426"/>
    <mergeCell ref="N4425:O4425"/>
    <mergeCell ref="C4426:D4426"/>
    <mergeCell ref="N4426:O4426"/>
    <mergeCell ref="B4427:D4427"/>
    <mergeCell ref="E4427:L4427"/>
    <mergeCell ref="M4427:O4427"/>
    <mergeCell ref="P4427:W4427"/>
    <mergeCell ref="B4428:D4428"/>
    <mergeCell ref="E4428:L4428"/>
    <mergeCell ref="M4428:O4428"/>
    <mergeCell ref="P4428:W4428"/>
    <mergeCell ref="B4429:D4429"/>
    <mergeCell ref="E4429:L4429"/>
    <mergeCell ref="M4429:O4429"/>
    <mergeCell ref="P4429:W4429"/>
    <mergeCell ref="B4430:D4430"/>
    <mergeCell ref="E4430:G4430"/>
    <mergeCell ref="H4430:I4430"/>
    <mergeCell ref="J4430:L4430"/>
    <mergeCell ref="M4430:O4430"/>
    <mergeCell ref="P4430:R4430"/>
    <mergeCell ref="S4430:T4430"/>
    <mergeCell ref="U4430:W4430"/>
    <mergeCell ref="B4447:D4447"/>
    <mergeCell ref="E4447:G4447"/>
    <mergeCell ref="H4447:I4447"/>
    <mergeCell ref="J4447:L4447"/>
    <mergeCell ref="M4447:O4447"/>
    <mergeCell ref="P4447:R4447"/>
    <mergeCell ref="S4447:T4447"/>
    <mergeCell ref="U4447:W4447"/>
    <mergeCell ref="B4448:C4448"/>
    <mergeCell ref="D4448:L4448"/>
    <mergeCell ref="M4448:N4448"/>
    <mergeCell ref="O4448:W4448"/>
    <mergeCell ref="C4449:L4450"/>
    <mergeCell ref="B4457:W4457"/>
    <mergeCell ref="D4458:G4458"/>
    <mergeCell ref="H4458:I4458"/>
    <mergeCell ref="J4458:L4458"/>
    <mergeCell ref="M4458:O4458"/>
    <mergeCell ref="P4458:R4458"/>
    <mergeCell ref="S4458:T4459"/>
    <mergeCell ref="U4458:W4459"/>
    <mergeCell ref="D4459:G4459"/>
    <mergeCell ref="H4459:I4459"/>
    <mergeCell ref="J4459:L4459"/>
    <mergeCell ref="M4459:O4459"/>
    <mergeCell ref="P4459:R4459"/>
    <mergeCell ref="M4441:N4441"/>
    <mergeCell ref="O4441:P4441"/>
    <mergeCell ref="B4442:B4443"/>
    <mergeCell ref="C4442:D4442"/>
    <mergeCell ref="M4442:M4443"/>
    <mergeCell ref="N4442:O4442"/>
    <mergeCell ref="C4443:D4443"/>
    <mergeCell ref="N4443:O4443"/>
    <mergeCell ref="B4444:D4444"/>
    <mergeCell ref="E4444:L4444"/>
    <mergeCell ref="M4444:O4444"/>
    <mergeCell ref="P4444:W4444"/>
    <mergeCell ref="B4445:D4445"/>
    <mergeCell ref="E4445:L4445"/>
    <mergeCell ref="M4445:O4445"/>
    <mergeCell ref="P4445:W4445"/>
    <mergeCell ref="B4446:D4446"/>
    <mergeCell ref="E4446:L4446"/>
    <mergeCell ref="M4446:O4446"/>
    <mergeCell ref="P4446:W4446"/>
    <mergeCell ref="M4470:M4471"/>
    <mergeCell ref="N4470:O4470"/>
    <mergeCell ref="C4471:D4471"/>
    <mergeCell ref="N4471:O4471"/>
    <mergeCell ref="B4472:D4472"/>
    <mergeCell ref="E4472:L4472"/>
    <mergeCell ref="M4472:O4472"/>
    <mergeCell ref="P4472:W4472"/>
    <mergeCell ref="B4473:D4473"/>
    <mergeCell ref="E4473:L4473"/>
    <mergeCell ref="M4473:O4473"/>
    <mergeCell ref="P4473:W4473"/>
    <mergeCell ref="B4474:D4474"/>
    <mergeCell ref="E4474:L4474"/>
    <mergeCell ref="M4474:O4474"/>
    <mergeCell ref="P4474:W4474"/>
    <mergeCell ref="B4475:D4475"/>
    <mergeCell ref="E4475:G4475"/>
    <mergeCell ref="H4475:I4475"/>
    <mergeCell ref="J4475:L4475"/>
    <mergeCell ref="M4475:O4475"/>
    <mergeCell ref="P4475:R4475"/>
    <mergeCell ref="S4475:T4475"/>
    <mergeCell ref="U4475:W4475"/>
    <mergeCell ref="B4460:B4463"/>
    <mergeCell ref="C4460:C4461"/>
    <mergeCell ref="D4460:E4461"/>
    <mergeCell ref="F4460:L4471"/>
    <mergeCell ref="M4460:M4463"/>
    <mergeCell ref="N4460:N4461"/>
    <mergeCell ref="O4460:P4461"/>
    <mergeCell ref="Q4460:W4471"/>
    <mergeCell ref="C4462:C4463"/>
    <mergeCell ref="D4462:E4463"/>
    <mergeCell ref="N4462:N4463"/>
    <mergeCell ref="O4462:P4463"/>
    <mergeCell ref="B4464:B4467"/>
    <mergeCell ref="C4464:C4465"/>
    <mergeCell ref="D4464:E4465"/>
    <mergeCell ref="M4464:M4467"/>
    <mergeCell ref="N4464:N4465"/>
    <mergeCell ref="O4464:P4465"/>
    <mergeCell ref="C4466:C4467"/>
    <mergeCell ref="D4466:E4467"/>
    <mergeCell ref="N4466:N4467"/>
    <mergeCell ref="O4466:P4467"/>
    <mergeCell ref="B4468:C4468"/>
    <mergeCell ref="D4468:E4468"/>
    <mergeCell ref="M4468:N4468"/>
    <mergeCell ref="O4468:P4468"/>
    <mergeCell ref="B4469:C4469"/>
    <mergeCell ref="D4469:E4469"/>
    <mergeCell ref="M4469:N4469"/>
    <mergeCell ref="O4469:P4469"/>
    <mergeCell ref="B4470:B4471"/>
    <mergeCell ref="C4470:D4470"/>
    <mergeCell ref="M4486:N4486"/>
    <mergeCell ref="O4486:P4486"/>
    <mergeCell ref="B4487:B4488"/>
    <mergeCell ref="C4487:D4487"/>
    <mergeCell ref="M4487:M4488"/>
    <mergeCell ref="N4487:O4487"/>
    <mergeCell ref="C4488:D4488"/>
    <mergeCell ref="N4488:O4488"/>
    <mergeCell ref="B4489:D4489"/>
    <mergeCell ref="E4489:L4489"/>
    <mergeCell ref="M4489:O4489"/>
    <mergeCell ref="P4489:W4489"/>
    <mergeCell ref="B4490:D4490"/>
    <mergeCell ref="E4490:L4490"/>
    <mergeCell ref="M4490:O4490"/>
    <mergeCell ref="P4490:W4490"/>
    <mergeCell ref="B4491:D4491"/>
    <mergeCell ref="E4491:L4491"/>
    <mergeCell ref="M4491:O4491"/>
    <mergeCell ref="P4491:W4491"/>
    <mergeCell ref="B4476:C4476"/>
    <mergeCell ref="D4476:L4476"/>
    <mergeCell ref="M4476:N4476"/>
    <mergeCell ref="O4476:W4476"/>
    <mergeCell ref="B4477:B4480"/>
    <mergeCell ref="C4477:C4478"/>
    <mergeCell ref="D4477:E4478"/>
    <mergeCell ref="F4477:L4488"/>
    <mergeCell ref="M4477:M4480"/>
    <mergeCell ref="N4477:N4478"/>
    <mergeCell ref="O4477:P4478"/>
    <mergeCell ref="Q4477:W4488"/>
    <mergeCell ref="C4479:C4480"/>
    <mergeCell ref="D4479:E4480"/>
    <mergeCell ref="N4479:N4480"/>
    <mergeCell ref="O4479:P4480"/>
    <mergeCell ref="B4481:B4484"/>
    <mergeCell ref="C4481:C4482"/>
    <mergeCell ref="D4481:E4482"/>
    <mergeCell ref="M4481:M4484"/>
    <mergeCell ref="N4481:N4482"/>
    <mergeCell ref="O4481:P4482"/>
    <mergeCell ref="C4483:C4484"/>
    <mergeCell ref="D4483:E4484"/>
    <mergeCell ref="N4483:N4484"/>
    <mergeCell ref="O4483:P4484"/>
    <mergeCell ref="B4485:C4485"/>
    <mergeCell ref="D4485:E4485"/>
    <mergeCell ref="M4485:N4485"/>
    <mergeCell ref="O4485:P4485"/>
    <mergeCell ref="B4486:C4486"/>
    <mergeCell ref="D4486:E4486"/>
    <mergeCell ref="B4505:B4508"/>
    <mergeCell ref="C4505:C4506"/>
    <mergeCell ref="D4505:E4506"/>
    <mergeCell ref="F4505:L4516"/>
    <mergeCell ref="M4505:M4508"/>
    <mergeCell ref="N4505:N4506"/>
    <mergeCell ref="O4505:P4506"/>
    <mergeCell ref="Q4505:W4516"/>
    <mergeCell ref="C4507:C4508"/>
    <mergeCell ref="D4507:E4508"/>
    <mergeCell ref="N4507:N4508"/>
    <mergeCell ref="O4507:P4508"/>
    <mergeCell ref="B4509:B4512"/>
    <mergeCell ref="C4509:C4510"/>
    <mergeCell ref="D4509:E4510"/>
    <mergeCell ref="M4509:M4512"/>
    <mergeCell ref="N4509:N4510"/>
    <mergeCell ref="O4509:P4510"/>
    <mergeCell ref="C4511:C4512"/>
    <mergeCell ref="D4511:E4512"/>
    <mergeCell ref="N4511:N4512"/>
    <mergeCell ref="O4511:P4512"/>
    <mergeCell ref="B4513:C4513"/>
    <mergeCell ref="D4513:E4513"/>
    <mergeCell ref="M4513:N4513"/>
    <mergeCell ref="O4513:P4513"/>
    <mergeCell ref="B4514:C4514"/>
    <mergeCell ref="D4514:E4514"/>
    <mergeCell ref="M4514:N4514"/>
    <mergeCell ref="O4514:P4514"/>
    <mergeCell ref="B4515:B4516"/>
    <mergeCell ref="C4515:D4515"/>
    <mergeCell ref="B4492:D4492"/>
    <mergeCell ref="E4492:G4492"/>
    <mergeCell ref="H4492:I4492"/>
    <mergeCell ref="J4492:L4492"/>
    <mergeCell ref="M4492:O4492"/>
    <mergeCell ref="P4492:R4492"/>
    <mergeCell ref="S4492:T4492"/>
    <mergeCell ref="U4492:W4492"/>
    <mergeCell ref="B4493:C4493"/>
    <mergeCell ref="D4493:L4493"/>
    <mergeCell ref="M4493:N4493"/>
    <mergeCell ref="O4493:W4493"/>
    <mergeCell ref="C4494:L4495"/>
    <mergeCell ref="B4502:W4502"/>
    <mergeCell ref="D4503:G4503"/>
    <mergeCell ref="H4503:I4503"/>
    <mergeCell ref="J4503:L4503"/>
    <mergeCell ref="M4503:O4503"/>
    <mergeCell ref="P4503:R4503"/>
    <mergeCell ref="S4503:T4504"/>
    <mergeCell ref="U4503:W4504"/>
    <mergeCell ref="D4504:G4504"/>
    <mergeCell ref="H4504:I4504"/>
    <mergeCell ref="J4504:L4504"/>
    <mergeCell ref="M4504:O4504"/>
    <mergeCell ref="P4504:R4504"/>
    <mergeCell ref="B4521:C4521"/>
    <mergeCell ref="D4521:L4521"/>
    <mergeCell ref="M4521:N4521"/>
    <mergeCell ref="O4521:W4521"/>
    <mergeCell ref="B4522:B4525"/>
    <mergeCell ref="C4522:C4523"/>
    <mergeCell ref="D4522:E4523"/>
    <mergeCell ref="F4522:L4533"/>
    <mergeCell ref="M4522:M4525"/>
    <mergeCell ref="N4522:N4523"/>
    <mergeCell ref="O4522:P4523"/>
    <mergeCell ref="Q4522:W4533"/>
    <mergeCell ref="C4524:C4525"/>
    <mergeCell ref="D4524:E4525"/>
    <mergeCell ref="N4524:N4525"/>
    <mergeCell ref="O4524:P4525"/>
    <mergeCell ref="B4526:B4529"/>
    <mergeCell ref="C4526:C4527"/>
    <mergeCell ref="D4526:E4527"/>
    <mergeCell ref="M4526:M4529"/>
    <mergeCell ref="N4526:N4527"/>
    <mergeCell ref="O4526:P4527"/>
    <mergeCell ref="C4528:C4529"/>
    <mergeCell ref="D4528:E4529"/>
    <mergeCell ref="N4528:N4529"/>
    <mergeCell ref="O4528:P4529"/>
    <mergeCell ref="B4530:C4530"/>
    <mergeCell ref="D4530:E4530"/>
    <mergeCell ref="M4530:N4530"/>
    <mergeCell ref="O4530:P4530"/>
    <mergeCell ref="B4531:C4531"/>
    <mergeCell ref="D4531:E4531"/>
    <mergeCell ref="M4515:M4516"/>
    <mergeCell ref="N4515:O4515"/>
    <mergeCell ref="C4516:D4516"/>
    <mergeCell ref="N4516:O4516"/>
    <mergeCell ref="B4517:D4517"/>
    <mergeCell ref="E4517:L4517"/>
    <mergeCell ref="M4517:O4517"/>
    <mergeCell ref="P4517:W4517"/>
    <mergeCell ref="B4518:D4518"/>
    <mergeCell ref="E4518:L4518"/>
    <mergeCell ref="M4518:O4518"/>
    <mergeCell ref="P4518:W4518"/>
    <mergeCell ref="B4519:D4519"/>
    <mergeCell ref="E4519:L4519"/>
    <mergeCell ref="M4519:O4519"/>
    <mergeCell ref="P4519:W4519"/>
    <mergeCell ref="B4520:D4520"/>
    <mergeCell ref="E4520:G4520"/>
    <mergeCell ref="H4520:I4520"/>
    <mergeCell ref="J4520:L4520"/>
    <mergeCell ref="M4520:O4520"/>
    <mergeCell ref="P4520:R4520"/>
    <mergeCell ref="S4520:T4520"/>
    <mergeCell ref="U4520:W4520"/>
    <mergeCell ref="B4537:D4537"/>
    <mergeCell ref="E4537:G4537"/>
    <mergeCell ref="H4537:I4537"/>
    <mergeCell ref="J4537:L4537"/>
    <mergeCell ref="M4537:O4537"/>
    <mergeCell ref="P4537:R4537"/>
    <mergeCell ref="S4537:T4537"/>
    <mergeCell ref="U4537:W4537"/>
    <mergeCell ref="B4538:C4538"/>
    <mergeCell ref="D4538:L4538"/>
    <mergeCell ref="M4538:N4538"/>
    <mergeCell ref="O4538:W4538"/>
    <mergeCell ref="C4539:L4540"/>
    <mergeCell ref="B4547:W4547"/>
    <mergeCell ref="D4548:G4548"/>
    <mergeCell ref="H4548:I4548"/>
    <mergeCell ref="J4548:L4548"/>
    <mergeCell ref="M4548:O4548"/>
    <mergeCell ref="P4548:R4548"/>
    <mergeCell ref="S4548:T4549"/>
    <mergeCell ref="U4548:W4549"/>
    <mergeCell ref="D4549:G4549"/>
    <mergeCell ref="H4549:I4549"/>
    <mergeCell ref="J4549:L4549"/>
    <mergeCell ref="M4549:O4549"/>
    <mergeCell ref="P4549:R4549"/>
    <mergeCell ref="M4531:N4531"/>
    <mergeCell ref="O4531:P4531"/>
    <mergeCell ref="B4532:B4533"/>
    <mergeCell ref="C4532:D4532"/>
    <mergeCell ref="M4532:M4533"/>
    <mergeCell ref="N4532:O4532"/>
    <mergeCell ref="C4533:D4533"/>
    <mergeCell ref="N4533:O4533"/>
    <mergeCell ref="B4534:D4534"/>
    <mergeCell ref="E4534:L4534"/>
    <mergeCell ref="M4534:O4534"/>
    <mergeCell ref="P4534:W4534"/>
    <mergeCell ref="B4535:D4535"/>
    <mergeCell ref="E4535:L4535"/>
    <mergeCell ref="M4535:O4535"/>
    <mergeCell ref="P4535:W4535"/>
    <mergeCell ref="B4536:D4536"/>
    <mergeCell ref="E4536:L4536"/>
    <mergeCell ref="M4536:O4536"/>
    <mergeCell ref="P4536:W4536"/>
    <mergeCell ref="M4560:M4561"/>
    <mergeCell ref="N4560:O4560"/>
    <mergeCell ref="C4561:D4561"/>
    <mergeCell ref="N4561:O4561"/>
    <mergeCell ref="B4562:D4562"/>
    <mergeCell ref="E4562:L4562"/>
    <mergeCell ref="M4562:O4562"/>
    <mergeCell ref="P4562:W4562"/>
    <mergeCell ref="B4563:D4563"/>
    <mergeCell ref="E4563:L4563"/>
    <mergeCell ref="M4563:O4563"/>
    <mergeCell ref="P4563:W4563"/>
    <mergeCell ref="B4564:D4564"/>
    <mergeCell ref="E4564:L4564"/>
    <mergeCell ref="M4564:O4564"/>
    <mergeCell ref="P4564:W4564"/>
    <mergeCell ref="B4565:D4565"/>
    <mergeCell ref="E4565:G4565"/>
    <mergeCell ref="H4565:I4565"/>
    <mergeCell ref="J4565:L4565"/>
    <mergeCell ref="M4565:O4565"/>
    <mergeCell ref="P4565:R4565"/>
    <mergeCell ref="S4565:T4565"/>
    <mergeCell ref="U4565:W4565"/>
    <mergeCell ref="B4550:B4553"/>
    <mergeCell ref="C4550:C4551"/>
    <mergeCell ref="D4550:E4551"/>
    <mergeCell ref="F4550:L4561"/>
    <mergeCell ref="M4550:M4553"/>
    <mergeCell ref="N4550:N4551"/>
    <mergeCell ref="O4550:P4551"/>
    <mergeCell ref="Q4550:W4561"/>
    <mergeCell ref="C4552:C4553"/>
    <mergeCell ref="D4552:E4553"/>
    <mergeCell ref="N4552:N4553"/>
    <mergeCell ref="O4552:P4553"/>
    <mergeCell ref="B4554:B4557"/>
    <mergeCell ref="C4554:C4555"/>
    <mergeCell ref="D4554:E4555"/>
    <mergeCell ref="M4554:M4557"/>
    <mergeCell ref="N4554:N4555"/>
    <mergeCell ref="O4554:P4555"/>
    <mergeCell ref="C4556:C4557"/>
    <mergeCell ref="D4556:E4557"/>
    <mergeCell ref="N4556:N4557"/>
    <mergeCell ref="O4556:P4557"/>
    <mergeCell ref="B4558:C4558"/>
    <mergeCell ref="D4558:E4558"/>
    <mergeCell ref="M4558:N4558"/>
    <mergeCell ref="O4558:P4558"/>
    <mergeCell ref="B4559:C4559"/>
    <mergeCell ref="D4559:E4559"/>
    <mergeCell ref="M4559:N4559"/>
    <mergeCell ref="O4559:P4559"/>
    <mergeCell ref="B4560:B4561"/>
    <mergeCell ref="C4560:D4560"/>
    <mergeCell ref="M4576:N4576"/>
    <mergeCell ref="O4576:P4576"/>
    <mergeCell ref="B4577:B4578"/>
    <mergeCell ref="C4577:D4577"/>
    <mergeCell ref="M4577:M4578"/>
    <mergeCell ref="N4577:O4577"/>
    <mergeCell ref="C4578:D4578"/>
    <mergeCell ref="N4578:O4578"/>
    <mergeCell ref="B4579:D4579"/>
    <mergeCell ref="E4579:L4579"/>
    <mergeCell ref="M4579:O4579"/>
    <mergeCell ref="P4579:W4579"/>
    <mergeCell ref="B4580:D4580"/>
    <mergeCell ref="E4580:L4580"/>
    <mergeCell ref="M4580:O4580"/>
    <mergeCell ref="P4580:W4580"/>
    <mergeCell ref="B4581:D4581"/>
    <mergeCell ref="E4581:L4581"/>
    <mergeCell ref="M4581:O4581"/>
    <mergeCell ref="P4581:W4581"/>
    <mergeCell ref="B4566:C4566"/>
    <mergeCell ref="D4566:L4566"/>
    <mergeCell ref="M4566:N4566"/>
    <mergeCell ref="O4566:W4566"/>
    <mergeCell ref="B4567:B4570"/>
    <mergeCell ref="C4567:C4568"/>
    <mergeCell ref="D4567:E4568"/>
    <mergeCell ref="F4567:L4578"/>
    <mergeCell ref="M4567:M4570"/>
    <mergeCell ref="N4567:N4568"/>
    <mergeCell ref="O4567:P4568"/>
    <mergeCell ref="Q4567:W4578"/>
    <mergeCell ref="C4569:C4570"/>
    <mergeCell ref="D4569:E4570"/>
    <mergeCell ref="N4569:N4570"/>
    <mergeCell ref="O4569:P4570"/>
    <mergeCell ref="B4571:B4574"/>
    <mergeCell ref="C4571:C4572"/>
    <mergeCell ref="D4571:E4572"/>
    <mergeCell ref="M4571:M4574"/>
    <mergeCell ref="N4571:N4572"/>
    <mergeCell ref="O4571:P4572"/>
    <mergeCell ref="C4573:C4574"/>
    <mergeCell ref="D4573:E4574"/>
    <mergeCell ref="N4573:N4574"/>
    <mergeCell ref="O4573:P4574"/>
    <mergeCell ref="B4575:C4575"/>
    <mergeCell ref="D4575:E4575"/>
    <mergeCell ref="M4575:N4575"/>
    <mergeCell ref="O4575:P4575"/>
    <mergeCell ref="B4576:C4576"/>
    <mergeCell ref="D4576:E4576"/>
    <mergeCell ref="B4595:B4598"/>
    <mergeCell ref="C4595:C4596"/>
    <mergeCell ref="D4595:E4596"/>
    <mergeCell ref="F4595:L4606"/>
    <mergeCell ref="M4595:M4598"/>
    <mergeCell ref="N4595:N4596"/>
    <mergeCell ref="O4595:P4596"/>
    <mergeCell ref="Q4595:W4606"/>
    <mergeCell ref="C4597:C4598"/>
    <mergeCell ref="D4597:E4598"/>
    <mergeCell ref="N4597:N4598"/>
    <mergeCell ref="O4597:P4598"/>
    <mergeCell ref="B4599:B4602"/>
    <mergeCell ref="C4599:C4600"/>
    <mergeCell ref="D4599:E4600"/>
    <mergeCell ref="M4599:M4602"/>
    <mergeCell ref="N4599:N4600"/>
    <mergeCell ref="O4599:P4600"/>
    <mergeCell ref="C4601:C4602"/>
    <mergeCell ref="D4601:E4602"/>
    <mergeCell ref="N4601:N4602"/>
    <mergeCell ref="O4601:P4602"/>
    <mergeCell ref="B4603:C4603"/>
    <mergeCell ref="D4603:E4603"/>
    <mergeCell ref="M4603:N4603"/>
    <mergeCell ref="O4603:P4603"/>
    <mergeCell ref="B4604:C4604"/>
    <mergeCell ref="D4604:E4604"/>
    <mergeCell ref="M4604:N4604"/>
    <mergeCell ref="O4604:P4604"/>
    <mergeCell ref="B4605:B4606"/>
    <mergeCell ref="C4605:D4605"/>
    <mergeCell ref="B4582:D4582"/>
    <mergeCell ref="E4582:G4582"/>
    <mergeCell ref="H4582:I4582"/>
    <mergeCell ref="J4582:L4582"/>
    <mergeCell ref="M4582:O4582"/>
    <mergeCell ref="P4582:R4582"/>
    <mergeCell ref="S4582:T4582"/>
    <mergeCell ref="U4582:W4582"/>
    <mergeCell ref="B4583:C4583"/>
    <mergeCell ref="D4583:L4583"/>
    <mergeCell ref="M4583:N4583"/>
    <mergeCell ref="O4583:W4583"/>
    <mergeCell ref="C4584:L4585"/>
    <mergeCell ref="B4592:W4592"/>
    <mergeCell ref="D4593:G4593"/>
    <mergeCell ref="H4593:I4593"/>
    <mergeCell ref="J4593:L4593"/>
    <mergeCell ref="M4593:O4593"/>
    <mergeCell ref="P4593:R4593"/>
    <mergeCell ref="S4593:T4594"/>
    <mergeCell ref="U4593:W4594"/>
    <mergeCell ref="D4594:G4594"/>
    <mergeCell ref="H4594:I4594"/>
    <mergeCell ref="J4594:L4594"/>
    <mergeCell ref="M4594:O4594"/>
    <mergeCell ref="P4594:R4594"/>
    <mergeCell ref="B4611:C4611"/>
    <mergeCell ref="D4611:L4611"/>
    <mergeCell ref="M4611:N4611"/>
    <mergeCell ref="O4611:W4611"/>
    <mergeCell ref="B4612:B4615"/>
    <mergeCell ref="C4612:C4613"/>
    <mergeCell ref="D4612:E4613"/>
    <mergeCell ref="F4612:L4623"/>
    <mergeCell ref="M4612:M4615"/>
    <mergeCell ref="N4612:N4613"/>
    <mergeCell ref="O4612:P4613"/>
    <mergeCell ref="Q4612:W4623"/>
    <mergeCell ref="C4614:C4615"/>
    <mergeCell ref="D4614:E4615"/>
    <mergeCell ref="N4614:N4615"/>
    <mergeCell ref="O4614:P4615"/>
    <mergeCell ref="B4616:B4619"/>
    <mergeCell ref="C4616:C4617"/>
    <mergeCell ref="D4616:E4617"/>
    <mergeCell ref="M4616:M4619"/>
    <mergeCell ref="N4616:N4617"/>
    <mergeCell ref="O4616:P4617"/>
    <mergeCell ref="C4618:C4619"/>
    <mergeCell ref="D4618:E4619"/>
    <mergeCell ref="N4618:N4619"/>
    <mergeCell ref="O4618:P4619"/>
    <mergeCell ref="B4620:C4620"/>
    <mergeCell ref="D4620:E4620"/>
    <mergeCell ref="M4620:N4620"/>
    <mergeCell ref="O4620:P4620"/>
    <mergeCell ref="B4621:C4621"/>
    <mergeCell ref="D4621:E4621"/>
    <mergeCell ref="M4605:M4606"/>
    <mergeCell ref="N4605:O4605"/>
    <mergeCell ref="C4606:D4606"/>
    <mergeCell ref="N4606:O4606"/>
    <mergeCell ref="B4607:D4607"/>
    <mergeCell ref="E4607:L4607"/>
    <mergeCell ref="M4607:O4607"/>
    <mergeCell ref="P4607:W4607"/>
    <mergeCell ref="B4608:D4608"/>
    <mergeCell ref="E4608:L4608"/>
    <mergeCell ref="M4608:O4608"/>
    <mergeCell ref="P4608:W4608"/>
    <mergeCell ref="B4609:D4609"/>
    <mergeCell ref="E4609:L4609"/>
    <mergeCell ref="M4609:O4609"/>
    <mergeCell ref="P4609:W4609"/>
    <mergeCell ref="B4610:D4610"/>
    <mergeCell ref="E4610:G4610"/>
    <mergeCell ref="H4610:I4610"/>
    <mergeCell ref="J4610:L4610"/>
    <mergeCell ref="M4610:O4610"/>
    <mergeCell ref="P4610:R4610"/>
    <mergeCell ref="S4610:T4610"/>
    <mergeCell ref="U4610:W4610"/>
    <mergeCell ref="B4627:D4627"/>
    <mergeCell ref="E4627:G4627"/>
    <mergeCell ref="H4627:I4627"/>
    <mergeCell ref="J4627:L4627"/>
    <mergeCell ref="M4627:O4627"/>
    <mergeCell ref="P4627:R4627"/>
    <mergeCell ref="S4627:T4627"/>
    <mergeCell ref="U4627:W4627"/>
    <mergeCell ref="B4628:C4628"/>
    <mergeCell ref="D4628:L4628"/>
    <mergeCell ref="M4628:N4628"/>
    <mergeCell ref="O4628:W4628"/>
    <mergeCell ref="C4629:L4630"/>
    <mergeCell ref="B4637:W4637"/>
    <mergeCell ref="D4638:G4638"/>
    <mergeCell ref="H4638:I4638"/>
    <mergeCell ref="J4638:L4638"/>
    <mergeCell ref="M4638:O4638"/>
    <mergeCell ref="P4638:R4638"/>
    <mergeCell ref="S4638:T4639"/>
    <mergeCell ref="U4638:W4639"/>
    <mergeCell ref="D4639:G4639"/>
    <mergeCell ref="H4639:I4639"/>
    <mergeCell ref="J4639:L4639"/>
    <mergeCell ref="M4639:O4639"/>
    <mergeCell ref="P4639:R4639"/>
    <mergeCell ref="M4621:N4621"/>
    <mergeCell ref="O4621:P4621"/>
    <mergeCell ref="B4622:B4623"/>
    <mergeCell ref="C4622:D4622"/>
    <mergeCell ref="M4622:M4623"/>
    <mergeCell ref="N4622:O4622"/>
    <mergeCell ref="C4623:D4623"/>
    <mergeCell ref="N4623:O4623"/>
    <mergeCell ref="B4624:D4624"/>
    <mergeCell ref="E4624:L4624"/>
    <mergeCell ref="M4624:O4624"/>
    <mergeCell ref="P4624:W4624"/>
    <mergeCell ref="B4625:D4625"/>
    <mergeCell ref="E4625:L4625"/>
    <mergeCell ref="M4625:O4625"/>
    <mergeCell ref="P4625:W4625"/>
    <mergeCell ref="B4626:D4626"/>
    <mergeCell ref="E4626:L4626"/>
    <mergeCell ref="M4626:O4626"/>
    <mergeCell ref="P4626:W4626"/>
    <mergeCell ref="M4650:M4651"/>
    <mergeCell ref="N4650:O4650"/>
    <mergeCell ref="C4651:D4651"/>
    <mergeCell ref="N4651:O4651"/>
    <mergeCell ref="B4652:D4652"/>
    <mergeCell ref="E4652:L4652"/>
    <mergeCell ref="M4652:O4652"/>
    <mergeCell ref="P4652:W4652"/>
    <mergeCell ref="B4653:D4653"/>
    <mergeCell ref="E4653:L4653"/>
    <mergeCell ref="M4653:O4653"/>
    <mergeCell ref="P4653:W4653"/>
    <mergeCell ref="B4654:D4654"/>
    <mergeCell ref="E4654:L4654"/>
    <mergeCell ref="M4654:O4654"/>
    <mergeCell ref="P4654:W4654"/>
    <mergeCell ref="B4655:D4655"/>
    <mergeCell ref="E4655:G4655"/>
    <mergeCell ref="H4655:I4655"/>
    <mergeCell ref="J4655:L4655"/>
    <mergeCell ref="M4655:O4655"/>
    <mergeCell ref="P4655:R4655"/>
    <mergeCell ref="S4655:T4655"/>
    <mergeCell ref="U4655:W4655"/>
    <mergeCell ref="B4640:B4643"/>
    <mergeCell ref="C4640:C4641"/>
    <mergeCell ref="D4640:E4641"/>
    <mergeCell ref="F4640:L4651"/>
    <mergeCell ref="M4640:M4643"/>
    <mergeCell ref="N4640:N4641"/>
    <mergeCell ref="O4640:P4641"/>
    <mergeCell ref="Q4640:W4651"/>
    <mergeCell ref="C4642:C4643"/>
    <mergeCell ref="D4642:E4643"/>
    <mergeCell ref="N4642:N4643"/>
    <mergeCell ref="O4642:P4643"/>
    <mergeCell ref="B4644:B4647"/>
    <mergeCell ref="C4644:C4645"/>
    <mergeCell ref="D4644:E4645"/>
    <mergeCell ref="M4644:M4647"/>
    <mergeCell ref="N4644:N4645"/>
    <mergeCell ref="O4644:P4645"/>
    <mergeCell ref="C4646:C4647"/>
    <mergeCell ref="D4646:E4647"/>
    <mergeCell ref="N4646:N4647"/>
    <mergeCell ref="O4646:P4647"/>
    <mergeCell ref="B4648:C4648"/>
    <mergeCell ref="D4648:E4648"/>
    <mergeCell ref="M4648:N4648"/>
    <mergeCell ref="O4648:P4648"/>
    <mergeCell ref="B4649:C4649"/>
    <mergeCell ref="D4649:E4649"/>
    <mergeCell ref="M4649:N4649"/>
    <mergeCell ref="O4649:P4649"/>
    <mergeCell ref="B4650:B4651"/>
    <mergeCell ref="C4650:D4650"/>
    <mergeCell ref="M4666:N4666"/>
    <mergeCell ref="O4666:P4666"/>
    <mergeCell ref="B4667:B4668"/>
    <mergeCell ref="C4667:D4667"/>
    <mergeCell ref="M4667:M4668"/>
    <mergeCell ref="N4667:O4667"/>
    <mergeCell ref="C4668:D4668"/>
    <mergeCell ref="N4668:O4668"/>
    <mergeCell ref="B4669:D4669"/>
    <mergeCell ref="E4669:L4669"/>
    <mergeCell ref="M4669:O4669"/>
    <mergeCell ref="P4669:W4669"/>
    <mergeCell ref="B4670:D4670"/>
    <mergeCell ref="E4670:L4670"/>
    <mergeCell ref="M4670:O4670"/>
    <mergeCell ref="P4670:W4670"/>
    <mergeCell ref="B4671:D4671"/>
    <mergeCell ref="E4671:L4671"/>
    <mergeCell ref="M4671:O4671"/>
    <mergeCell ref="P4671:W4671"/>
    <mergeCell ref="B4656:C4656"/>
    <mergeCell ref="D4656:L4656"/>
    <mergeCell ref="M4656:N4656"/>
    <mergeCell ref="O4656:W4656"/>
    <mergeCell ref="B4657:B4660"/>
    <mergeCell ref="C4657:C4658"/>
    <mergeCell ref="D4657:E4658"/>
    <mergeCell ref="F4657:L4668"/>
    <mergeCell ref="M4657:M4660"/>
    <mergeCell ref="N4657:N4658"/>
    <mergeCell ref="O4657:P4658"/>
    <mergeCell ref="Q4657:W4668"/>
    <mergeCell ref="C4659:C4660"/>
    <mergeCell ref="D4659:E4660"/>
    <mergeCell ref="N4659:N4660"/>
    <mergeCell ref="O4659:P4660"/>
    <mergeCell ref="B4661:B4664"/>
    <mergeCell ref="C4661:C4662"/>
    <mergeCell ref="D4661:E4662"/>
    <mergeCell ref="M4661:M4664"/>
    <mergeCell ref="N4661:N4662"/>
    <mergeCell ref="O4661:P4662"/>
    <mergeCell ref="C4663:C4664"/>
    <mergeCell ref="D4663:E4664"/>
    <mergeCell ref="N4663:N4664"/>
    <mergeCell ref="O4663:P4664"/>
    <mergeCell ref="B4665:C4665"/>
    <mergeCell ref="D4665:E4665"/>
    <mergeCell ref="M4665:N4665"/>
    <mergeCell ref="O4665:P4665"/>
    <mergeCell ref="B4666:C4666"/>
    <mergeCell ref="D4666:E4666"/>
    <mergeCell ref="B4685:B4688"/>
    <mergeCell ref="C4685:C4686"/>
    <mergeCell ref="D4685:E4686"/>
    <mergeCell ref="F4685:L4696"/>
    <mergeCell ref="M4685:M4688"/>
    <mergeCell ref="N4685:N4686"/>
    <mergeCell ref="O4685:P4686"/>
    <mergeCell ref="Q4685:W4696"/>
    <mergeCell ref="C4687:C4688"/>
    <mergeCell ref="D4687:E4688"/>
    <mergeCell ref="N4687:N4688"/>
    <mergeCell ref="O4687:P4688"/>
    <mergeCell ref="B4689:B4692"/>
    <mergeCell ref="C4689:C4690"/>
    <mergeCell ref="D4689:E4690"/>
    <mergeCell ref="M4689:M4692"/>
    <mergeCell ref="N4689:N4690"/>
    <mergeCell ref="O4689:P4690"/>
    <mergeCell ref="C4691:C4692"/>
    <mergeCell ref="D4691:E4692"/>
    <mergeCell ref="N4691:N4692"/>
    <mergeCell ref="O4691:P4692"/>
    <mergeCell ref="B4693:C4693"/>
    <mergeCell ref="D4693:E4693"/>
    <mergeCell ref="M4693:N4693"/>
    <mergeCell ref="O4693:P4693"/>
    <mergeCell ref="B4694:C4694"/>
    <mergeCell ref="D4694:E4694"/>
    <mergeCell ref="M4694:N4694"/>
    <mergeCell ref="O4694:P4694"/>
    <mergeCell ref="B4695:B4696"/>
    <mergeCell ref="C4695:D4695"/>
    <mergeCell ref="B4672:D4672"/>
    <mergeCell ref="E4672:G4672"/>
    <mergeCell ref="H4672:I4672"/>
    <mergeCell ref="J4672:L4672"/>
    <mergeCell ref="M4672:O4672"/>
    <mergeCell ref="P4672:R4672"/>
    <mergeCell ref="S4672:T4672"/>
    <mergeCell ref="U4672:W4672"/>
    <mergeCell ref="B4673:C4673"/>
    <mergeCell ref="D4673:L4673"/>
    <mergeCell ref="M4673:N4673"/>
    <mergeCell ref="O4673:W4673"/>
    <mergeCell ref="C4674:L4675"/>
    <mergeCell ref="B4682:W4682"/>
    <mergeCell ref="D4683:G4683"/>
    <mergeCell ref="H4683:I4683"/>
    <mergeCell ref="J4683:L4683"/>
    <mergeCell ref="M4683:O4683"/>
    <mergeCell ref="P4683:R4683"/>
    <mergeCell ref="S4683:T4684"/>
    <mergeCell ref="U4683:W4684"/>
    <mergeCell ref="D4684:G4684"/>
    <mergeCell ref="H4684:I4684"/>
    <mergeCell ref="J4684:L4684"/>
    <mergeCell ref="M4684:O4684"/>
    <mergeCell ref="P4684:R4684"/>
    <mergeCell ref="B4701:C4701"/>
    <mergeCell ref="D4701:L4701"/>
    <mergeCell ref="M4701:N4701"/>
    <mergeCell ref="O4701:W4701"/>
    <mergeCell ref="B4702:B4705"/>
    <mergeCell ref="C4702:C4703"/>
    <mergeCell ref="D4702:E4703"/>
    <mergeCell ref="F4702:L4713"/>
    <mergeCell ref="M4702:M4705"/>
    <mergeCell ref="N4702:N4703"/>
    <mergeCell ref="O4702:P4703"/>
    <mergeCell ref="Q4702:W4713"/>
    <mergeCell ref="C4704:C4705"/>
    <mergeCell ref="D4704:E4705"/>
    <mergeCell ref="N4704:N4705"/>
    <mergeCell ref="O4704:P4705"/>
    <mergeCell ref="B4706:B4709"/>
    <mergeCell ref="C4706:C4707"/>
    <mergeCell ref="D4706:E4707"/>
    <mergeCell ref="M4706:M4709"/>
    <mergeCell ref="N4706:N4707"/>
    <mergeCell ref="O4706:P4707"/>
    <mergeCell ref="C4708:C4709"/>
    <mergeCell ref="D4708:E4709"/>
    <mergeCell ref="N4708:N4709"/>
    <mergeCell ref="O4708:P4709"/>
    <mergeCell ref="B4710:C4710"/>
    <mergeCell ref="D4710:E4710"/>
    <mergeCell ref="M4710:N4710"/>
    <mergeCell ref="O4710:P4710"/>
    <mergeCell ref="B4711:C4711"/>
    <mergeCell ref="D4711:E4711"/>
    <mergeCell ref="M4695:M4696"/>
    <mergeCell ref="N4695:O4695"/>
    <mergeCell ref="C4696:D4696"/>
    <mergeCell ref="N4696:O4696"/>
    <mergeCell ref="B4697:D4697"/>
    <mergeCell ref="E4697:L4697"/>
    <mergeCell ref="M4697:O4697"/>
    <mergeCell ref="P4697:W4697"/>
    <mergeCell ref="B4698:D4698"/>
    <mergeCell ref="E4698:L4698"/>
    <mergeCell ref="M4698:O4698"/>
    <mergeCell ref="P4698:W4698"/>
    <mergeCell ref="B4699:D4699"/>
    <mergeCell ref="E4699:L4699"/>
    <mergeCell ref="M4699:O4699"/>
    <mergeCell ref="P4699:W4699"/>
    <mergeCell ref="B4700:D4700"/>
    <mergeCell ref="E4700:G4700"/>
    <mergeCell ref="H4700:I4700"/>
    <mergeCell ref="J4700:L4700"/>
    <mergeCell ref="M4700:O4700"/>
    <mergeCell ref="P4700:R4700"/>
    <mergeCell ref="S4700:T4700"/>
    <mergeCell ref="U4700:W4700"/>
    <mergeCell ref="B4717:D4717"/>
    <mergeCell ref="E4717:G4717"/>
    <mergeCell ref="H4717:I4717"/>
    <mergeCell ref="J4717:L4717"/>
    <mergeCell ref="M4717:O4717"/>
    <mergeCell ref="P4717:R4717"/>
    <mergeCell ref="S4717:T4717"/>
    <mergeCell ref="U4717:W4717"/>
    <mergeCell ref="B4718:C4718"/>
    <mergeCell ref="D4718:L4718"/>
    <mergeCell ref="M4718:N4718"/>
    <mergeCell ref="O4718:W4718"/>
    <mergeCell ref="C4719:L4720"/>
    <mergeCell ref="B4727:W4727"/>
    <mergeCell ref="D4728:G4728"/>
    <mergeCell ref="H4728:I4728"/>
    <mergeCell ref="J4728:L4728"/>
    <mergeCell ref="M4728:O4728"/>
    <mergeCell ref="P4728:R4728"/>
    <mergeCell ref="S4728:T4729"/>
    <mergeCell ref="U4728:W4729"/>
    <mergeCell ref="D4729:G4729"/>
    <mergeCell ref="H4729:I4729"/>
    <mergeCell ref="J4729:L4729"/>
    <mergeCell ref="M4729:O4729"/>
    <mergeCell ref="P4729:R4729"/>
    <mergeCell ref="M4711:N4711"/>
    <mergeCell ref="O4711:P4711"/>
    <mergeCell ref="B4712:B4713"/>
    <mergeCell ref="C4712:D4712"/>
    <mergeCell ref="M4712:M4713"/>
    <mergeCell ref="N4712:O4712"/>
    <mergeCell ref="C4713:D4713"/>
    <mergeCell ref="N4713:O4713"/>
    <mergeCell ref="B4714:D4714"/>
    <mergeCell ref="E4714:L4714"/>
    <mergeCell ref="M4714:O4714"/>
    <mergeCell ref="P4714:W4714"/>
    <mergeCell ref="B4715:D4715"/>
    <mergeCell ref="E4715:L4715"/>
    <mergeCell ref="M4715:O4715"/>
    <mergeCell ref="P4715:W4715"/>
    <mergeCell ref="B4716:D4716"/>
    <mergeCell ref="E4716:L4716"/>
    <mergeCell ref="M4716:O4716"/>
    <mergeCell ref="P4716:W4716"/>
    <mergeCell ref="M4740:M4741"/>
    <mergeCell ref="N4740:O4740"/>
    <mergeCell ref="C4741:D4741"/>
    <mergeCell ref="N4741:O4741"/>
    <mergeCell ref="B4742:D4742"/>
    <mergeCell ref="E4742:L4742"/>
    <mergeCell ref="M4742:O4742"/>
    <mergeCell ref="P4742:W4742"/>
    <mergeCell ref="B4743:D4743"/>
    <mergeCell ref="E4743:L4743"/>
    <mergeCell ref="M4743:O4743"/>
    <mergeCell ref="P4743:W4743"/>
    <mergeCell ref="B4744:D4744"/>
    <mergeCell ref="E4744:L4744"/>
    <mergeCell ref="M4744:O4744"/>
    <mergeCell ref="P4744:W4744"/>
    <mergeCell ref="B4745:D4745"/>
    <mergeCell ref="E4745:G4745"/>
    <mergeCell ref="H4745:I4745"/>
    <mergeCell ref="J4745:L4745"/>
    <mergeCell ref="M4745:O4745"/>
    <mergeCell ref="P4745:R4745"/>
    <mergeCell ref="S4745:T4745"/>
    <mergeCell ref="U4745:W4745"/>
    <mergeCell ref="B4730:B4733"/>
    <mergeCell ref="C4730:C4731"/>
    <mergeCell ref="D4730:E4731"/>
    <mergeCell ref="F4730:L4741"/>
    <mergeCell ref="M4730:M4733"/>
    <mergeCell ref="N4730:N4731"/>
    <mergeCell ref="O4730:P4731"/>
    <mergeCell ref="Q4730:W4741"/>
    <mergeCell ref="C4732:C4733"/>
    <mergeCell ref="D4732:E4733"/>
    <mergeCell ref="N4732:N4733"/>
    <mergeCell ref="O4732:P4733"/>
    <mergeCell ref="B4734:B4737"/>
    <mergeCell ref="C4734:C4735"/>
    <mergeCell ref="D4734:E4735"/>
    <mergeCell ref="M4734:M4737"/>
    <mergeCell ref="N4734:N4735"/>
    <mergeCell ref="O4734:P4735"/>
    <mergeCell ref="C4736:C4737"/>
    <mergeCell ref="D4736:E4737"/>
    <mergeCell ref="N4736:N4737"/>
    <mergeCell ref="O4736:P4737"/>
    <mergeCell ref="B4738:C4738"/>
    <mergeCell ref="D4738:E4738"/>
    <mergeCell ref="M4738:N4738"/>
    <mergeCell ref="O4738:P4738"/>
    <mergeCell ref="B4739:C4739"/>
    <mergeCell ref="D4739:E4739"/>
    <mergeCell ref="M4739:N4739"/>
    <mergeCell ref="O4739:P4739"/>
    <mergeCell ref="B4740:B4741"/>
    <mergeCell ref="C4740:D4740"/>
    <mergeCell ref="M4756:N4756"/>
    <mergeCell ref="O4756:P4756"/>
    <mergeCell ref="B4757:B4758"/>
    <mergeCell ref="C4757:D4757"/>
    <mergeCell ref="M4757:M4758"/>
    <mergeCell ref="N4757:O4757"/>
    <mergeCell ref="C4758:D4758"/>
    <mergeCell ref="N4758:O4758"/>
    <mergeCell ref="B4759:D4759"/>
    <mergeCell ref="E4759:L4759"/>
    <mergeCell ref="M4759:O4759"/>
    <mergeCell ref="P4759:W4759"/>
    <mergeCell ref="B4760:D4760"/>
    <mergeCell ref="E4760:L4760"/>
    <mergeCell ref="M4760:O4760"/>
    <mergeCell ref="P4760:W4760"/>
    <mergeCell ref="B4761:D4761"/>
    <mergeCell ref="E4761:L4761"/>
    <mergeCell ref="M4761:O4761"/>
    <mergeCell ref="P4761:W4761"/>
    <mergeCell ref="B4746:C4746"/>
    <mergeCell ref="D4746:L4746"/>
    <mergeCell ref="M4746:N4746"/>
    <mergeCell ref="O4746:W4746"/>
    <mergeCell ref="B4747:B4750"/>
    <mergeCell ref="C4747:C4748"/>
    <mergeCell ref="D4747:E4748"/>
    <mergeCell ref="F4747:L4758"/>
    <mergeCell ref="M4747:M4750"/>
    <mergeCell ref="N4747:N4748"/>
    <mergeCell ref="O4747:P4748"/>
    <mergeCell ref="Q4747:W4758"/>
    <mergeCell ref="C4749:C4750"/>
    <mergeCell ref="D4749:E4750"/>
    <mergeCell ref="N4749:N4750"/>
    <mergeCell ref="O4749:P4750"/>
    <mergeCell ref="B4751:B4754"/>
    <mergeCell ref="C4751:C4752"/>
    <mergeCell ref="D4751:E4752"/>
    <mergeCell ref="M4751:M4754"/>
    <mergeCell ref="N4751:N4752"/>
    <mergeCell ref="O4751:P4752"/>
    <mergeCell ref="C4753:C4754"/>
    <mergeCell ref="D4753:E4754"/>
    <mergeCell ref="N4753:N4754"/>
    <mergeCell ref="O4753:P4754"/>
    <mergeCell ref="B4755:C4755"/>
    <mergeCell ref="D4755:E4755"/>
    <mergeCell ref="M4755:N4755"/>
    <mergeCell ref="O4755:P4755"/>
    <mergeCell ref="B4756:C4756"/>
    <mergeCell ref="D4756:E4756"/>
    <mergeCell ref="B4775:B4778"/>
    <mergeCell ref="C4775:C4776"/>
    <mergeCell ref="D4775:E4776"/>
    <mergeCell ref="F4775:L4786"/>
    <mergeCell ref="M4775:M4778"/>
    <mergeCell ref="N4775:N4776"/>
    <mergeCell ref="O4775:P4776"/>
    <mergeCell ref="Q4775:W4786"/>
    <mergeCell ref="C4777:C4778"/>
    <mergeCell ref="D4777:E4778"/>
    <mergeCell ref="N4777:N4778"/>
    <mergeCell ref="O4777:P4778"/>
    <mergeCell ref="B4779:B4782"/>
    <mergeCell ref="C4779:C4780"/>
    <mergeCell ref="D4779:E4780"/>
    <mergeCell ref="M4779:M4782"/>
    <mergeCell ref="N4779:N4780"/>
    <mergeCell ref="O4779:P4780"/>
    <mergeCell ref="C4781:C4782"/>
    <mergeCell ref="D4781:E4782"/>
    <mergeCell ref="N4781:N4782"/>
    <mergeCell ref="O4781:P4782"/>
    <mergeCell ref="B4783:C4783"/>
    <mergeCell ref="D4783:E4783"/>
    <mergeCell ref="M4783:N4783"/>
    <mergeCell ref="O4783:P4783"/>
    <mergeCell ref="B4784:C4784"/>
    <mergeCell ref="D4784:E4784"/>
    <mergeCell ref="M4784:N4784"/>
    <mergeCell ref="O4784:P4784"/>
    <mergeCell ref="B4785:B4786"/>
    <mergeCell ref="C4785:D4785"/>
    <mergeCell ref="B4762:D4762"/>
    <mergeCell ref="E4762:G4762"/>
    <mergeCell ref="H4762:I4762"/>
    <mergeCell ref="J4762:L4762"/>
    <mergeCell ref="M4762:O4762"/>
    <mergeCell ref="P4762:R4762"/>
    <mergeCell ref="S4762:T4762"/>
    <mergeCell ref="U4762:W4762"/>
    <mergeCell ref="B4763:C4763"/>
    <mergeCell ref="D4763:L4763"/>
    <mergeCell ref="M4763:N4763"/>
    <mergeCell ref="O4763:W4763"/>
    <mergeCell ref="C4764:L4765"/>
    <mergeCell ref="B4772:W4772"/>
    <mergeCell ref="D4773:G4773"/>
    <mergeCell ref="H4773:I4773"/>
    <mergeCell ref="J4773:L4773"/>
    <mergeCell ref="M4773:O4773"/>
    <mergeCell ref="P4773:R4773"/>
    <mergeCell ref="S4773:T4774"/>
    <mergeCell ref="U4773:W4774"/>
    <mergeCell ref="D4774:G4774"/>
    <mergeCell ref="H4774:I4774"/>
    <mergeCell ref="J4774:L4774"/>
    <mergeCell ref="M4774:O4774"/>
    <mergeCell ref="P4774:R4774"/>
    <mergeCell ref="B4791:C4791"/>
    <mergeCell ref="D4791:L4791"/>
    <mergeCell ref="M4791:N4791"/>
    <mergeCell ref="O4791:W4791"/>
    <mergeCell ref="B4792:B4795"/>
    <mergeCell ref="C4792:C4793"/>
    <mergeCell ref="D4792:E4793"/>
    <mergeCell ref="F4792:L4803"/>
    <mergeCell ref="M4792:M4795"/>
    <mergeCell ref="N4792:N4793"/>
    <mergeCell ref="O4792:P4793"/>
    <mergeCell ref="Q4792:W4803"/>
    <mergeCell ref="C4794:C4795"/>
    <mergeCell ref="D4794:E4795"/>
    <mergeCell ref="N4794:N4795"/>
    <mergeCell ref="O4794:P4795"/>
    <mergeCell ref="B4796:B4799"/>
    <mergeCell ref="C4796:C4797"/>
    <mergeCell ref="D4796:E4797"/>
    <mergeCell ref="M4796:M4799"/>
    <mergeCell ref="N4796:N4797"/>
    <mergeCell ref="O4796:P4797"/>
    <mergeCell ref="C4798:C4799"/>
    <mergeCell ref="D4798:E4799"/>
    <mergeCell ref="N4798:N4799"/>
    <mergeCell ref="O4798:P4799"/>
    <mergeCell ref="B4800:C4800"/>
    <mergeCell ref="D4800:E4800"/>
    <mergeCell ref="M4800:N4800"/>
    <mergeCell ref="O4800:P4800"/>
    <mergeCell ref="B4801:C4801"/>
    <mergeCell ref="D4801:E4801"/>
    <mergeCell ref="M4785:M4786"/>
    <mergeCell ref="N4785:O4785"/>
    <mergeCell ref="C4786:D4786"/>
    <mergeCell ref="N4786:O4786"/>
    <mergeCell ref="B4787:D4787"/>
    <mergeCell ref="E4787:L4787"/>
    <mergeCell ref="M4787:O4787"/>
    <mergeCell ref="P4787:W4787"/>
    <mergeCell ref="B4788:D4788"/>
    <mergeCell ref="E4788:L4788"/>
    <mergeCell ref="M4788:O4788"/>
    <mergeCell ref="P4788:W4788"/>
    <mergeCell ref="B4789:D4789"/>
    <mergeCell ref="E4789:L4789"/>
    <mergeCell ref="M4789:O4789"/>
    <mergeCell ref="P4789:W4789"/>
    <mergeCell ref="B4790:D4790"/>
    <mergeCell ref="E4790:G4790"/>
    <mergeCell ref="H4790:I4790"/>
    <mergeCell ref="J4790:L4790"/>
    <mergeCell ref="M4790:O4790"/>
    <mergeCell ref="P4790:R4790"/>
    <mergeCell ref="S4790:T4790"/>
    <mergeCell ref="U4790:W4790"/>
    <mergeCell ref="B4807:D4807"/>
    <mergeCell ref="E4807:G4807"/>
    <mergeCell ref="H4807:I4807"/>
    <mergeCell ref="J4807:L4807"/>
    <mergeCell ref="M4807:O4807"/>
    <mergeCell ref="P4807:R4807"/>
    <mergeCell ref="S4807:T4807"/>
    <mergeCell ref="U4807:W4807"/>
    <mergeCell ref="B4808:C4808"/>
    <mergeCell ref="D4808:L4808"/>
    <mergeCell ref="M4808:N4808"/>
    <mergeCell ref="O4808:W4808"/>
    <mergeCell ref="C4809:L4810"/>
    <mergeCell ref="B4817:W4817"/>
    <mergeCell ref="D4818:G4818"/>
    <mergeCell ref="H4818:I4818"/>
    <mergeCell ref="J4818:L4818"/>
    <mergeCell ref="M4818:O4818"/>
    <mergeCell ref="P4818:R4818"/>
    <mergeCell ref="S4818:T4819"/>
    <mergeCell ref="U4818:W4819"/>
    <mergeCell ref="D4819:G4819"/>
    <mergeCell ref="H4819:I4819"/>
    <mergeCell ref="J4819:L4819"/>
    <mergeCell ref="M4819:O4819"/>
    <mergeCell ref="P4819:R4819"/>
    <mergeCell ref="M4801:N4801"/>
    <mergeCell ref="O4801:P4801"/>
    <mergeCell ref="B4802:B4803"/>
    <mergeCell ref="C4802:D4802"/>
    <mergeCell ref="M4802:M4803"/>
    <mergeCell ref="N4802:O4802"/>
    <mergeCell ref="C4803:D4803"/>
    <mergeCell ref="N4803:O4803"/>
    <mergeCell ref="B4804:D4804"/>
    <mergeCell ref="E4804:L4804"/>
    <mergeCell ref="M4804:O4804"/>
    <mergeCell ref="P4804:W4804"/>
    <mergeCell ref="B4805:D4805"/>
    <mergeCell ref="E4805:L4805"/>
    <mergeCell ref="M4805:O4805"/>
    <mergeCell ref="P4805:W4805"/>
    <mergeCell ref="B4806:D4806"/>
    <mergeCell ref="E4806:L4806"/>
    <mergeCell ref="M4806:O4806"/>
    <mergeCell ref="P4806:W4806"/>
    <mergeCell ref="M4830:M4831"/>
    <mergeCell ref="N4830:O4830"/>
    <mergeCell ref="C4831:D4831"/>
    <mergeCell ref="N4831:O4831"/>
    <mergeCell ref="B4832:D4832"/>
    <mergeCell ref="E4832:L4832"/>
    <mergeCell ref="M4832:O4832"/>
    <mergeCell ref="P4832:W4832"/>
    <mergeCell ref="B4833:D4833"/>
    <mergeCell ref="E4833:L4833"/>
    <mergeCell ref="M4833:O4833"/>
    <mergeCell ref="P4833:W4833"/>
    <mergeCell ref="B4834:D4834"/>
    <mergeCell ref="E4834:L4834"/>
    <mergeCell ref="M4834:O4834"/>
    <mergeCell ref="P4834:W4834"/>
    <mergeCell ref="B4835:D4835"/>
    <mergeCell ref="E4835:G4835"/>
    <mergeCell ref="H4835:I4835"/>
    <mergeCell ref="J4835:L4835"/>
    <mergeCell ref="M4835:O4835"/>
    <mergeCell ref="P4835:R4835"/>
    <mergeCell ref="S4835:T4835"/>
    <mergeCell ref="U4835:W4835"/>
    <mergeCell ref="B4820:B4823"/>
    <mergeCell ref="C4820:C4821"/>
    <mergeCell ref="D4820:E4821"/>
    <mergeCell ref="F4820:L4831"/>
    <mergeCell ref="M4820:M4823"/>
    <mergeCell ref="N4820:N4821"/>
    <mergeCell ref="O4820:P4821"/>
    <mergeCell ref="Q4820:W4831"/>
    <mergeCell ref="C4822:C4823"/>
    <mergeCell ref="D4822:E4823"/>
    <mergeCell ref="N4822:N4823"/>
    <mergeCell ref="O4822:P4823"/>
    <mergeCell ref="B4824:B4827"/>
    <mergeCell ref="C4824:C4825"/>
    <mergeCell ref="D4824:E4825"/>
    <mergeCell ref="M4824:M4827"/>
    <mergeCell ref="N4824:N4825"/>
    <mergeCell ref="O4824:P4825"/>
    <mergeCell ref="C4826:C4827"/>
    <mergeCell ref="D4826:E4827"/>
    <mergeCell ref="N4826:N4827"/>
    <mergeCell ref="O4826:P4827"/>
    <mergeCell ref="B4828:C4828"/>
    <mergeCell ref="D4828:E4828"/>
    <mergeCell ref="M4828:N4828"/>
    <mergeCell ref="O4828:P4828"/>
    <mergeCell ref="B4829:C4829"/>
    <mergeCell ref="D4829:E4829"/>
    <mergeCell ref="M4829:N4829"/>
    <mergeCell ref="O4829:P4829"/>
    <mergeCell ref="B4830:B4831"/>
    <mergeCell ref="C4830:D4830"/>
    <mergeCell ref="M4846:N4846"/>
    <mergeCell ref="O4846:P4846"/>
    <mergeCell ref="B4847:B4848"/>
    <mergeCell ref="C4847:D4847"/>
    <mergeCell ref="M4847:M4848"/>
    <mergeCell ref="N4847:O4847"/>
    <mergeCell ref="C4848:D4848"/>
    <mergeCell ref="N4848:O4848"/>
    <mergeCell ref="B4849:D4849"/>
    <mergeCell ref="E4849:L4849"/>
    <mergeCell ref="M4849:O4849"/>
    <mergeCell ref="P4849:W4849"/>
    <mergeCell ref="B4850:D4850"/>
    <mergeCell ref="E4850:L4850"/>
    <mergeCell ref="M4850:O4850"/>
    <mergeCell ref="P4850:W4850"/>
    <mergeCell ref="B4851:D4851"/>
    <mergeCell ref="E4851:L4851"/>
    <mergeCell ref="M4851:O4851"/>
    <mergeCell ref="P4851:W4851"/>
    <mergeCell ref="B4836:C4836"/>
    <mergeCell ref="D4836:L4836"/>
    <mergeCell ref="M4836:N4836"/>
    <mergeCell ref="O4836:W4836"/>
    <mergeCell ref="B4837:B4840"/>
    <mergeCell ref="C4837:C4838"/>
    <mergeCell ref="D4837:E4838"/>
    <mergeCell ref="F4837:L4848"/>
    <mergeCell ref="M4837:M4840"/>
    <mergeCell ref="N4837:N4838"/>
    <mergeCell ref="O4837:P4838"/>
    <mergeCell ref="Q4837:W4848"/>
    <mergeCell ref="C4839:C4840"/>
    <mergeCell ref="D4839:E4840"/>
    <mergeCell ref="N4839:N4840"/>
    <mergeCell ref="O4839:P4840"/>
    <mergeCell ref="B4841:B4844"/>
    <mergeCell ref="C4841:C4842"/>
    <mergeCell ref="D4841:E4842"/>
    <mergeCell ref="M4841:M4844"/>
    <mergeCell ref="N4841:N4842"/>
    <mergeCell ref="O4841:P4842"/>
    <mergeCell ref="C4843:C4844"/>
    <mergeCell ref="D4843:E4844"/>
    <mergeCell ref="N4843:N4844"/>
    <mergeCell ref="O4843:P4844"/>
    <mergeCell ref="B4845:C4845"/>
    <mergeCell ref="D4845:E4845"/>
    <mergeCell ref="M4845:N4845"/>
    <mergeCell ref="O4845:P4845"/>
    <mergeCell ref="B4846:C4846"/>
    <mergeCell ref="D4846:E4846"/>
    <mergeCell ref="B4865:B4868"/>
    <mergeCell ref="C4865:C4866"/>
    <mergeCell ref="D4865:E4866"/>
    <mergeCell ref="F4865:L4876"/>
    <mergeCell ref="M4865:M4868"/>
    <mergeCell ref="N4865:N4866"/>
    <mergeCell ref="O4865:P4866"/>
    <mergeCell ref="Q4865:W4876"/>
    <mergeCell ref="C4867:C4868"/>
    <mergeCell ref="D4867:E4868"/>
    <mergeCell ref="N4867:N4868"/>
    <mergeCell ref="O4867:P4868"/>
    <mergeCell ref="B4869:B4872"/>
    <mergeCell ref="C4869:C4870"/>
    <mergeCell ref="D4869:E4870"/>
    <mergeCell ref="M4869:M4872"/>
    <mergeCell ref="N4869:N4870"/>
    <mergeCell ref="O4869:P4870"/>
    <mergeCell ref="C4871:C4872"/>
    <mergeCell ref="D4871:E4872"/>
    <mergeCell ref="N4871:N4872"/>
    <mergeCell ref="O4871:P4872"/>
    <mergeCell ref="B4873:C4873"/>
    <mergeCell ref="D4873:E4873"/>
    <mergeCell ref="M4873:N4873"/>
    <mergeCell ref="O4873:P4873"/>
    <mergeCell ref="B4874:C4874"/>
    <mergeCell ref="D4874:E4874"/>
    <mergeCell ref="M4874:N4874"/>
    <mergeCell ref="O4874:P4874"/>
    <mergeCell ref="B4875:B4876"/>
    <mergeCell ref="C4875:D4875"/>
    <mergeCell ref="B4852:D4852"/>
    <mergeCell ref="E4852:G4852"/>
    <mergeCell ref="H4852:I4852"/>
    <mergeCell ref="J4852:L4852"/>
    <mergeCell ref="M4852:O4852"/>
    <mergeCell ref="P4852:R4852"/>
    <mergeCell ref="S4852:T4852"/>
    <mergeCell ref="U4852:W4852"/>
    <mergeCell ref="B4853:C4853"/>
    <mergeCell ref="D4853:L4853"/>
    <mergeCell ref="M4853:N4853"/>
    <mergeCell ref="O4853:W4853"/>
    <mergeCell ref="C4854:L4855"/>
    <mergeCell ref="B4862:W4862"/>
    <mergeCell ref="D4863:G4863"/>
    <mergeCell ref="H4863:I4863"/>
    <mergeCell ref="J4863:L4863"/>
    <mergeCell ref="M4863:O4863"/>
    <mergeCell ref="P4863:R4863"/>
    <mergeCell ref="S4863:T4864"/>
    <mergeCell ref="U4863:W4864"/>
    <mergeCell ref="D4864:G4864"/>
    <mergeCell ref="H4864:I4864"/>
    <mergeCell ref="J4864:L4864"/>
    <mergeCell ref="M4864:O4864"/>
    <mergeCell ref="P4864:R4864"/>
    <mergeCell ref="B4881:C4881"/>
    <mergeCell ref="D4881:L4881"/>
    <mergeCell ref="M4881:N4881"/>
    <mergeCell ref="O4881:W4881"/>
    <mergeCell ref="B4882:B4885"/>
    <mergeCell ref="C4882:C4883"/>
    <mergeCell ref="D4882:E4883"/>
    <mergeCell ref="F4882:L4893"/>
    <mergeCell ref="M4882:M4885"/>
    <mergeCell ref="N4882:N4883"/>
    <mergeCell ref="O4882:P4883"/>
    <mergeCell ref="Q4882:W4893"/>
    <mergeCell ref="C4884:C4885"/>
    <mergeCell ref="D4884:E4885"/>
    <mergeCell ref="N4884:N4885"/>
    <mergeCell ref="O4884:P4885"/>
    <mergeCell ref="B4886:B4889"/>
    <mergeCell ref="C4886:C4887"/>
    <mergeCell ref="D4886:E4887"/>
    <mergeCell ref="M4886:M4889"/>
    <mergeCell ref="N4886:N4887"/>
    <mergeCell ref="O4886:P4887"/>
    <mergeCell ref="C4888:C4889"/>
    <mergeCell ref="D4888:E4889"/>
    <mergeCell ref="N4888:N4889"/>
    <mergeCell ref="O4888:P4889"/>
    <mergeCell ref="B4890:C4890"/>
    <mergeCell ref="D4890:E4890"/>
    <mergeCell ref="M4890:N4890"/>
    <mergeCell ref="O4890:P4890"/>
    <mergeCell ref="B4891:C4891"/>
    <mergeCell ref="D4891:E4891"/>
    <mergeCell ref="M4875:M4876"/>
    <mergeCell ref="N4875:O4875"/>
    <mergeCell ref="C4876:D4876"/>
    <mergeCell ref="N4876:O4876"/>
    <mergeCell ref="B4877:D4877"/>
    <mergeCell ref="E4877:L4877"/>
    <mergeCell ref="M4877:O4877"/>
    <mergeCell ref="P4877:W4877"/>
    <mergeCell ref="B4878:D4878"/>
    <mergeCell ref="E4878:L4878"/>
    <mergeCell ref="M4878:O4878"/>
    <mergeCell ref="P4878:W4878"/>
    <mergeCell ref="B4879:D4879"/>
    <mergeCell ref="E4879:L4879"/>
    <mergeCell ref="M4879:O4879"/>
    <mergeCell ref="P4879:W4879"/>
    <mergeCell ref="B4880:D4880"/>
    <mergeCell ref="E4880:G4880"/>
    <mergeCell ref="H4880:I4880"/>
    <mergeCell ref="J4880:L4880"/>
    <mergeCell ref="M4880:O4880"/>
    <mergeCell ref="P4880:R4880"/>
    <mergeCell ref="S4880:T4880"/>
    <mergeCell ref="U4880:W4880"/>
    <mergeCell ref="B4897:D4897"/>
    <mergeCell ref="E4897:G4897"/>
    <mergeCell ref="H4897:I4897"/>
    <mergeCell ref="J4897:L4897"/>
    <mergeCell ref="M4897:O4897"/>
    <mergeCell ref="P4897:R4897"/>
    <mergeCell ref="S4897:T4897"/>
    <mergeCell ref="U4897:W4897"/>
    <mergeCell ref="B4898:C4898"/>
    <mergeCell ref="D4898:L4898"/>
    <mergeCell ref="M4898:N4898"/>
    <mergeCell ref="O4898:W4898"/>
    <mergeCell ref="C4899:L4900"/>
    <mergeCell ref="B4907:W4907"/>
    <mergeCell ref="D4908:G4908"/>
    <mergeCell ref="H4908:I4908"/>
    <mergeCell ref="J4908:L4908"/>
    <mergeCell ref="M4908:O4908"/>
    <mergeCell ref="P4908:R4908"/>
    <mergeCell ref="S4908:T4909"/>
    <mergeCell ref="U4908:W4909"/>
    <mergeCell ref="D4909:G4909"/>
    <mergeCell ref="H4909:I4909"/>
    <mergeCell ref="J4909:L4909"/>
    <mergeCell ref="M4909:O4909"/>
    <mergeCell ref="P4909:R4909"/>
    <mergeCell ref="M4891:N4891"/>
    <mergeCell ref="O4891:P4891"/>
    <mergeCell ref="B4892:B4893"/>
    <mergeCell ref="C4892:D4892"/>
    <mergeCell ref="M4892:M4893"/>
    <mergeCell ref="N4892:O4892"/>
    <mergeCell ref="C4893:D4893"/>
    <mergeCell ref="N4893:O4893"/>
    <mergeCell ref="B4894:D4894"/>
    <mergeCell ref="E4894:L4894"/>
    <mergeCell ref="M4894:O4894"/>
    <mergeCell ref="P4894:W4894"/>
    <mergeCell ref="B4895:D4895"/>
    <mergeCell ref="E4895:L4895"/>
    <mergeCell ref="M4895:O4895"/>
    <mergeCell ref="P4895:W4895"/>
    <mergeCell ref="B4896:D4896"/>
    <mergeCell ref="E4896:L4896"/>
    <mergeCell ref="M4896:O4896"/>
    <mergeCell ref="P4896:W4896"/>
    <mergeCell ref="M4920:M4921"/>
    <mergeCell ref="N4920:O4920"/>
    <mergeCell ref="C4921:D4921"/>
    <mergeCell ref="N4921:O4921"/>
    <mergeCell ref="B4922:D4922"/>
    <mergeCell ref="E4922:L4922"/>
    <mergeCell ref="M4922:O4922"/>
    <mergeCell ref="P4922:W4922"/>
    <mergeCell ref="B4923:D4923"/>
    <mergeCell ref="E4923:L4923"/>
    <mergeCell ref="M4923:O4923"/>
    <mergeCell ref="P4923:W4923"/>
    <mergeCell ref="B4924:D4924"/>
    <mergeCell ref="E4924:L4924"/>
    <mergeCell ref="M4924:O4924"/>
    <mergeCell ref="P4924:W4924"/>
    <mergeCell ref="B4925:D4925"/>
    <mergeCell ref="E4925:G4925"/>
    <mergeCell ref="H4925:I4925"/>
    <mergeCell ref="J4925:L4925"/>
    <mergeCell ref="M4925:O4925"/>
    <mergeCell ref="P4925:R4925"/>
    <mergeCell ref="S4925:T4925"/>
    <mergeCell ref="U4925:W4925"/>
    <mergeCell ref="B4910:B4913"/>
    <mergeCell ref="C4910:C4911"/>
    <mergeCell ref="D4910:E4911"/>
    <mergeCell ref="F4910:L4921"/>
    <mergeCell ref="M4910:M4913"/>
    <mergeCell ref="N4910:N4911"/>
    <mergeCell ref="O4910:P4911"/>
    <mergeCell ref="Q4910:W4921"/>
    <mergeCell ref="C4912:C4913"/>
    <mergeCell ref="D4912:E4913"/>
    <mergeCell ref="N4912:N4913"/>
    <mergeCell ref="O4912:P4913"/>
    <mergeCell ref="B4914:B4917"/>
    <mergeCell ref="C4914:C4915"/>
    <mergeCell ref="D4914:E4915"/>
    <mergeCell ref="M4914:M4917"/>
    <mergeCell ref="N4914:N4915"/>
    <mergeCell ref="O4914:P4915"/>
    <mergeCell ref="C4916:C4917"/>
    <mergeCell ref="D4916:E4917"/>
    <mergeCell ref="N4916:N4917"/>
    <mergeCell ref="O4916:P4917"/>
    <mergeCell ref="B4918:C4918"/>
    <mergeCell ref="D4918:E4918"/>
    <mergeCell ref="M4918:N4918"/>
    <mergeCell ref="O4918:P4918"/>
    <mergeCell ref="B4919:C4919"/>
    <mergeCell ref="D4919:E4919"/>
    <mergeCell ref="M4919:N4919"/>
    <mergeCell ref="O4919:P4919"/>
    <mergeCell ref="B4920:B4921"/>
    <mergeCell ref="C4920:D4920"/>
    <mergeCell ref="M4936:N4936"/>
    <mergeCell ref="O4936:P4936"/>
    <mergeCell ref="B4937:B4938"/>
    <mergeCell ref="C4937:D4937"/>
    <mergeCell ref="M4937:M4938"/>
    <mergeCell ref="N4937:O4937"/>
    <mergeCell ref="C4938:D4938"/>
    <mergeCell ref="N4938:O4938"/>
    <mergeCell ref="B4939:D4939"/>
    <mergeCell ref="E4939:L4939"/>
    <mergeCell ref="M4939:O4939"/>
    <mergeCell ref="P4939:W4939"/>
    <mergeCell ref="B4940:D4940"/>
    <mergeCell ref="E4940:L4940"/>
    <mergeCell ref="M4940:O4940"/>
    <mergeCell ref="P4940:W4940"/>
    <mergeCell ref="B4941:D4941"/>
    <mergeCell ref="E4941:L4941"/>
    <mergeCell ref="M4941:O4941"/>
    <mergeCell ref="P4941:W4941"/>
    <mergeCell ref="B4926:C4926"/>
    <mergeCell ref="D4926:L4926"/>
    <mergeCell ref="M4926:N4926"/>
    <mergeCell ref="O4926:W4926"/>
    <mergeCell ref="B4927:B4930"/>
    <mergeCell ref="C4927:C4928"/>
    <mergeCell ref="D4927:E4928"/>
    <mergeCell ref="F4927:L4938"/>
    <mergeCell ref="M4927:M4930"/>
    <mergeCell ref="N4927:N4928"/>
    <mergeCell ref="O4927:P4928"/>
    <mergeCell ref="Q4927:W4938"/>
    <mergeCell ref="C4929:C4930"/>
    <mergeCell ref="D4929:E4930"/>
    <mergeCell ref="N4929:N4930"/>
    <mergeCell ref="O4929:P4930"/>
    <mergeCell ref="B4931:B4934"/>
    <mergeCell ref="C4931:C4932"/>
    <mergeCell ref="D4931:E4932"/>
    <mergeCell ref="M4931:M4934"/>
    <mergeCell ref="N4931:N4932"/>
    <mergeCell ref="O4931:P4932"/>
    <mergeCell ref="C4933:C4934"/>
    <mergeCell ref="D4933:E4934"/>
    <mergeCell ref="N4933:N4934"/>
    <mergeCell ref="O4933:P4934"/>
    <mergeCell ref="B4935:C4935"/>
    <mergeCell ref="D4935:E4935"/>
    <mergeCell ref="M4935:N4935"/>
    <mergeCell ref="O4935:P4935"/>
    <mergeCell ref="B4936:C4936"/>
    <mergeCell ref="D4936:E4936"/>
    <mergeCell ref="B4955:B4958"/>
    <mergeCell ref="C4955:C4956"/>
    <mergeCell ref="D4955:E4956"/>
    <mergeCell ref="F4955:L4966"/>
    <mergeCell ref="M4955:M4958"/>
    <mergeCell ref="N4955:N4956"/>
    <mergeCell ref="O4955:P4956"/>
    <mergeCell ref="Q4955:W4966"/>
    <mergeCell ref="C4957:C4958"/>
    <mergeCell ref="D4957:E4958"/>
    <mergeCell ref="N4957:N4958"/>
    <mergeCell ref="O4957:P4958"/>
    <mergeCell ref="B4959:B4962"/>
    <mergeCell ref="C4959:C4960"/>
    <mergeCell ref="D4959:E4960"/>
    <mergeCell ref="M4959:M4962"/>
    <mergeCell ref="N4959:N4960"/>
    <mergeCell ref="O4959:P4960"/>
    <mergeCell ref="C4961:C4962"/>
    <mergeCell ref="D4961:E4962"/>
    <mergeCell ref="N4961:N4962"/>
    <mergeCell ref="O4961:P4962"/>
    <mergeCell ref="B4963:C4963"/>
    <mergeCell ref="D4963:E4963"/>
    <mergeCell ref="M4963:N4963"/>
    <mergeCell ref="O4963:P4963"/>
    <mergeCell ref="B4964:C4964"/>
    <mergeCell ref="D4964:E4964"/>
    <mergeCell ref="M4964:N4964"/>
    <mergeCell ref="O4964:P4964"/>
    <mergeCell ref="B4965:B4966"/>
    <mergeCell ref="C4965:D4965"/>
    <mergeCell ref="B4942:D4942"/>
    <mergeCell ref="E4942:G4942"/>
    <mergeCell ref="H4942:I4942"/>
    <mergeCell ref="J4942:L4942"/>
    <mergeCell ref="M4942:O4942"/>
    <mergeCell ref="P4942:R4942"/>
    <mergeCell ref="S4942:T4942"/>
    <mergeCell ref="U4942:W4942"/>
    <mergeCell ref="B4943:C4943"/>
    <mergeCell ref="D4943:L4943"/>
    <mergeCell ref="M4943:N4943"/>
    <mergeCell ref="O4943:W4943"/>
    <mergeCell ref="C4944:L4945"/>
    <mergeCell ref="B4952:W4952"/>
    <mergeCell ref="D4953:G4953"/>
    <mergeCell ref="H4953:I4953"/>
    <mergeCell ref="J4953:L4953"/>
    <mergeCell ref="M4953:O4953"/>
    <mergeCell ref="P4953:R4953"/>
    <mergeCell ref="S4953:T4954"/>
    <mergeCell ref="U4953:W4954"/>
    <mergeCell ref="D4954:G4954"/>
    <mergeCell ref="H4954:I4954"/>
    <mergeCell ref="J4954:L4954"/>
    <mergeCell ref="M4954:O4954"/>
    <mergeCell ref="P4954:R4954"/>
    <mergeCell ref="B4971:C4971"/>
    <mergeCell ref="D4971:L4971"/>
    <mergeCell ref="M4971:N4971"/>
    <mergeCell ref="O4971:W4971"/>
    <mergeCell ref="B4972:B4975"/>
    <mergeCell ref="C4972:C4973"/>
    <mergeCell ref="D4972:E4973"/>
    <mergeCell ref="F4972:L4983"/>
    <mergeCell ref="M4972:M4975"/>
    <mergeCell ref="N4972:N4973"/>
    <mergeCell ref="O4972:P4973"/>
    <mergeCell ref="Q4972:W4983"/>
    <mergeCell ref="C4974:C4975"/>
    <mergeCell ref="D4974:E4975"/>
    <mergeCell ref="N4974:N4975"/>
    <mergeCell ref="O4974:P4975"/>
    <mergeCell ref="B4976:B4979"/>
    <mergeCell ref="C4976:C4977"/>
    <mergeCell ref="D4976:E4977"/>
    <mergeCell ref="M4976:M4979"/>
    <mergeCell ref="N4976:N4977"/>
    <mergeCell ref="O4976:P4977"/>
    <mergeCell ref="C4978:C4979"/>
    <mergeCell ref="D4978:E4979"/>
    <mergeCell ref="N4978:N4979"/>
    <mergeCell ref="O4978:P4979"/>
    <mergeCell ref="B4980:C4980"/>
    <mergeCell ref="D4980:E4980"/>
    <mergeCell ref="M4980:N4980"/>
    <mergeCell ref="O4980:P4980"/>
    <mergeCell ref="B4981:C4981"/>
    <mergeCell ref="D4981:E4981"/>
    <mergeCell ref="M4965:M4966"/>
    <mergeCell ref="N4965:O4965"/>
    <mergeCell ref="C4966:D4966"/>
    <mergeCell ref="N4966:O4966"/>
    <mergeCell ref="B4967:D4967"/>
    <mergeCell ref="E4967:L4967"/>
    <mergeCell ref="M4967:O4967"/>
    <mergeCell ref="P4967:W4967"/>
    <mergeCell ref="B4968:D4968"/>
    <mergeCell ref="E4968:L4968"/>
    <mergeCell ref="M4968:O4968"/>
    <mergeCell ref="P4968:W4968"/>
    <mergeCell ref="B4969:D4969"/>
    <mergeCell ref="E4969:L4969"/>
    <mergeCell ref="M4969:O4969"/>
    <mergeCell ref="P4969:W4969"/>
    <mergeCell ref="B4970:D4970"/>
    <mergeCell ref="E4970:G4970"/>
    <mergeCell ref="H4970:I4970"/>
    <mergeCell ref="J4970:L4970"/>
    <mergeCell ref="M4970:O4970"/>
    <mergeCell ref="P4970:R4970"/>
    <mergeCell ref="S4970:T4970"/>
    <mergeCell ref="U4970:W4970"/>
    <mergeCell ref="B4987:D4987"/>
    <mergeCell ref="E4987:G4987"/>
    <mergeCell ref="H4987:I4987"/>
    <mergeCell ref="J4987:L4987"/>
    <mergeCell ref="M4987:O4987"/>
    <mergeCell ref="P4987:R4987"/>
    <mergeCell ref="S4987:T4987"/>
    <mergeCell ref="U4987:W4987"/>
    <mergeCell ref="B4988:C4988"/>
    <mergeCell ref="D4988:L4988"/>
    <mergeCell ref="M4988:N4988"/>
    <mergeCell ref="O4988:W4988"/>
    <mergeCell ref="C4989:L4990"/>
    <mergeCell ref="B4997:W4997"/>
    <mergeCell ref="D4998:G4998"/>
    <mergeCell ref="H4998:I4998"/>
    <mergeCell ref="J4998:L4998"/>
    <mergeCell ref="M4998:O4998"/>
    <mergeCell ref="P4998:R4998"/>
    <mergeCell ref="S4998:T4999"/>
    <mergeCell ref="U4998:W4999"/>
    <mergeCell ref="D4999:G4999"/>
    <mergeCell ref="H4999:I4999"/>
    <mergeCell ref="J4999:L4999"/>
    <mergeCell ref="M4999:O4999"/>
    <mergeCell ref="P4999:R4999"/>
    <mergeCell ref="M4981:N4981"/>
    <mergeCell ref="O4981:P4981"/>
    <mergeCell ref="B4982:B4983"/>
    <mergeCell ref="C4982:D4982"/>
    <mergeCell ref="M4982:M4983"/>
    <mergeCell ref="N4982:O4982"/>
    <mergeCell ref="C4983:D4983"/>
    <mergeCell ref="N4983:O4983"/>
    <mergeCell ref="B4984:D4984"/>
    <mergeCell ref="E4984:L4984"/>
    <mergeCell ref="M4984:O4984"/>
    <mergeCell ref="P4984:W4984"/>
    <mergeCell ref="B4985:D4985"/>
    <mergeCell ref="E4985:L4985"/>
    <mergeCell ref="M4985:O4985"/>
    <mergeCell ref="P4985:W4985"/>
    <mergeCell ref="B4986:D4986"/>
    <mergeCell ref="E4986:L4986"/>
    <mergeCell ref="M4986:O4986"/>
    <mergeCell ref="P4986:W4986"/>
    <mergeCell ref="M5010:M5011"/>
    <mergeCell ref="N5010:O5010"/>
    <mergeCell ref="C5011:D5011"/>
    <mergeCell ref="N5011:O5011"/>
    <mergeCell ref="B5012:D5012"/>
    <mergeCell ref="E5012:L5012"/>
    <mergeCell ref="M5012:O5012"/>
    <mergeCell ref="P5012:W5012"/>
    <mergeCell ref="B5013:D5013"/>
    <mergeCell ref="E5013:L5013"/>
    <mergeCell ref="M5013:O5013"/>
    <mergeCell ref="P5013:W5013"/>
    <mergeCell ref="B5014:D5014"/>
    <mergeCell ref="E5014:L5014"/>
    <mergeCell ref="M5014:O5014"/>
    <mergeCell ref="P5014:W5014"/>
    <mergeCell ref="B5015:D5015"/>
    <mergeCell ref="E5015:G5015"/>
    <mergeCell ref="H5015:I5015"/>
    <mergeCell ref="J5015:L5015"/>
    <mergeCell ref="M5015:O5015"/>
    <mergeCell ref="P5015:R5015"/>
    <mergeCell ref="S5015:T5015"/>
    <mergeCell ref="U5015:W5015"/>
    <mergeCell ref="B5000:B5003"/>
    <mergeCell ref="C5000:C5001"/>
    <mergeCell ref="D5000:E5001"/>
    <mergeCell ref="F5000:L5011"/>
    <mergeCell ref="M5000:M5003"/>
    <mergeCell ref="N5000:N5001"/>
    <mergeCell ref="O5000:P5001"/>
    <mergeCell ref="Q5000:W5011"/>
    <mergeCell ref="C5002:C5003"/>
    <mergeCell ref="D5002:E5003"/>
    <mergeCell ref="N5002:N5003"/>
    <mergeCell ref="O5002:P5003"/>
    <mergeCell ref="B5004:B5007"/>
    <mergeCell ref="C5004:C5005"/>
    <mergeCell ref="D5004:E5005"/>
    <mergeCell ref="M5004:M5007"/>
    <mergeCell ref="N5004:N5005"/>
    <mergeCell ref="O5004:P5005"/>
    <mergeCell ref="C5006:C5007"/>
    <mergeCell ref="D5006:E5007"/>
    <mergeCell ref="N5006:N5007"/>
    <mergeCell ref="O5006:P5007"/>
    <mergeCell ref="B5008:C5008"/>
    <mergeCell ref="D5008:E5008"/>
    <mergeCell ref="M5008:N5008"/>
    <mergeCell ref="O5008:P5008"/>
    <mergeCell ref="B5009:C5009"/>
    <mergeCell ref="D5009:E5009"/>
    <mergeCell ref="M5009:N5009"/>
    <mergeCell ref="O5009:P5009"/>
    <mergeCell ref="B5010:B5011"/>
    <mergeCell ref="C5010:D5010"/>
    <mergeCell ref="M5026:N5026"/>
    <mergeCell ref="O5026:P5026"/>
    <mergeCell ref="B5027:B5028"/>
    <mergeCell ref="C5027:D5027"/>
    <mergeCell ref="M5027:M5028"/>
    <mergeCell ref="N5027:O5027"/>
    <mergeCell ref="C5028:D5028"/>
    <mergeCell ref="N5028:O5028"/>
    <mergeCell ref="B5029:D5029"/>
    <mergeCell ref="E5029:L5029"/>
    <mergeCell ref="M5029:O5029"/>
    <mergeCell ref="P5029:W5029"/>
    <mergeCell ref="B5030:D5030"/>
    <mergeCell ref="E5030:L5030"/>
    <mergeCell ref="M5030:O5030"/>
    <mergeCell ref="P5030:W5030"/>
    <mergeCell ref="B5031:D5031"/>
    <mergeCell ref="E5031:L5031"/>
    <mergeCell ref="M5031:O5031"/>
    <mergeCell ref="P5031:W5031"/>
    <mergeCell ref="B5016:C5016"/>
    <mergeCell ref="D5016:L5016"/>
    <mergeCell ref="M5016:N5016"/>
    <mergeCell ref="O5016:W5016"/>
    <mergeCell ref="B5017:B5020"/>
    <mergeCell ref="C5017:C5018"/>
    <mergeCell ref="D5017:E5018"/>
    <mergeCell ref="F5017:L5028"/>
    <mergeCell ref="M5017:M5020"/>
    <mergeCell ref="N5017:N5018"/>
    <mergeCell ref="O5017:P5018"/>
    <mergeCell ref="Q5017:W5028"/>
    <mergeCell ref="C5019:C5020"/>
    <mergeCell ref="D5019:E5020"/>
    <mergeCell ref="N5019:N5020"/>
    <mergeCell ref="O5019:P5020"/>
    <mergeCell ref="B5021:B5024"/>
    <mergeCell ref="C5021:C5022"/>
    <mergeCell ref="D5021:E5022"/>
    <mergeCell ref="M5021:M5024"/>
    <mergeCell ref="N5021:N5022"/>
    <mergeCell ref="O5021:P5022"/>
    <mergeCell ref="C5023:C5024"/>
    <mergeCell ref="D5023:E5024"/>
    <mergeCell ref="N5023:N5024"/>
    <mergeCell ref="O5023:P5024"/>
    <mergeCell ref="B5025:C5025"/>
    <mergeCell ref="D5025:E5025"/>
    <mergeCell ref="M5025:N5025"/>
    <mergeCell ref="O5025:P5025"/>
    <mergeCell ref="B5026:C5026"/>
    <mergeCell ref="D5026:E5026"/>
    <mergeCell ref="B5045:B5048"/>
    <mergeCell ref="C5045:C5046"/>
    <mergeCell ref="D5045:E5046"/>
    <mergeCell ref="F5045:L5056"/>
    <mergeCell ref="M5045:M5048"/>
    <mergeCell ref="N5045:N5046"/>
    <mergeCell ref="O5045:P5046"/>
    <mergeCell ref="Q5045:W5056"/>
    <mergeCell ref="C5047:C5048"/>
    <mergeCell ref="D5047:E5048"/>
    <mergeCell ref="N5047:N5048"/>
    <mergeCell ref="O5047:P5048"/>
    <mergeCell ref="B5049:B5052"/>
    <mergeCell ref="C5049:C5050"/>
    <mergeCell ref="D5049:E5050"/>
    <mergeCell ref="M5049:M5052"/>
    <mergeCell ref="N5049:N5050"/>
    <mergeCell ref="O5049:P5050"/>
    <mergeCell ref="C5051:C5052"/>
    <mergeCell ref="D5051:E5052"/>
    <mergeCell ref="N5051:N5052"/>
    <mergeCell ref="O5051:P5052"/>
    <mergeCell ref="B5053:C5053"/>
    <mergeCell ref="D5053:E5053"/>
    <mergeCell ref="M5053:N5053"/>
    <mergeCell ref="O5053:P5053"/>
    <mergeCell ref="B5054:C5054"/>
    <mergeCell ref="D5054:E5054"/>
    <mergeCell ref="M5054:N5054"/>
    <mergeCell ref="O5054:P5054"/>
    <mergeCell ref="B5055:B5056"/>
    <mergeCell ref="C5055:D5055"/>
    <mergeCell ref="B5032:D5032"/>
    <mergeCell ref="E5032:G5032"/>
    <mergeCell ref="H5032:I5032"/>
    <mergeCell ref="J5032:L5032"/>
    <mergeCell ref="M5032:O5032"/>
    <mergeCell ref="P5032:R5032"/>
    <mergeCell ref="S5032:T5032"/>
    <mergeCell ref="U5032:W5032"/>
    <mergeCell ref="B5033:C5033"/>
    <mergeCell ref="D5033:L5033"/>
    <mergeCell ref="M5033:N5033"/>
    <mergeCell ref="O5033:W5033"/>
    <mergeCell ref="C5034:L5035"/>
    <mergeCell ref="B5042:W5042"/>
    <mergeCell ref="D5043:G5043"/>
    <mergeCell ref="H5043:I5043"/>
    <mergeCell ref="J5043:L5043"/>
    <mergeCell ref="M5043:O5043"/>
    <mergeCell ref="P5043:R5043"/>
    <mergeCell ref="S5043:T5044"/>
    <mergeCell ref="U5043:W5044"/>
    <mergeCell ref="D5044:G5044"/>
    <mergeCell ref="H5044:I5044"/>
    <mergeCell ref="J5044:L5044"/>
    <mergeCell ref="M5044:O5044"/>
    <mergeCell ref="P5044:R5044"/>
    <mergeCell ref="B5061:C5061"/>
    <mergeCell ref="D5061:L5061"/>
    <mergeCell ref="M5061:N5061"/>
    <mergeCell ref="O5061:W5061"/>
    <mergeCell ref="B5062:B5065"/>
    <mergeCell ref="C5062:C5063"/>
    <mergeCell ref="D5062:E5063"/>
    <mergeCell ref="F5062:L5073"/>
    <mergeCell ref="M5062:M5065"/>
    <mergeCell ref="N5062:N5063"/>
    <mergeCell ref="O5062:P5063"/>
    <mergeCell ref="Q5062:W5073"/>
    <mergeCell ref="C5064:C5065"/>
    <mergeCell ref="D5064:E5065"/>
    <mergeCell ref="N5064:N5065"/>
    <mergeCell ref="O5064:P5065"/>
    <mergeCell ref="B5066:B5069"/>
    <mergeCell ref="C5066:C5067"/>
    <mergeCell ref="D5066:E5067"/>
    <mergeCell ref="M5066:M5069"/>
    <mergeCell ref="N5066:N5067"/>
    <mergeCell ref="O5066:P5067"/>
    <mergeCell ref="C5068:C5069"/>
    <mergeCell ref="D5068:E5069"/>
    <mergeCell ref="N5068:N5069"/>
    <mergeCell ref="O5068:P5069"/>
    <mergeCell ref="B5070:C5070"/>
    <mergeCell ref="D5070:E5070"/>
    <mergeCell ref="M5070:N5070"/>
    <mergeCell ref="O5070:P5070"/>
    <mergeCell ref="B5071:C5071"/>
    <mergeCell ref="D5071:E5071"/>
    <mergeCell ref="M5055:M5056"/>
    <mergeCell ref="N5055:O5055"/>
    <mergeCell ref="C5056:D5056"/>
    <mergeCell ref="N5056:O5056"/>
    <mergeCell ref="B5057:D5057"/>
    <mergeCell ref="E5057:L5057"/>
    <mergeCell ref="M5057:O5057"/>
    <mergeCell ref="P5057:W5057"/>
    <mergeCell ref="B5058:D5058"/>
    <mergeCell ref="E5058:L5058"/>
    <mergeCell ref="M5058:O5058"/>
    <mergeCell ref="P5058:W5058"/>
    <mergeCell ref="B5059:D5059"/>
    <mergeCell ref="E5059:L5059"/>
    <mergeCell ref="M5059:O5059"/>
    <mergeCell ref="P5059:W5059"/>
    <mergeCell ref="B5060:D5060"/>
    <mergeCell ref="E5060:G5060"/>
    <mergeCell ref="H5060:I5060"/>
    <mergeCell ref="J5060:L5060"/>
    <mergeCell ref="M5060:O5060"/>
    <mergeCell ref="P5060:R5060"/>
    <mergeCell ref="S5060:T5060"/>
    <mergeCell ref="U5060:W5060"/>
    <mergeCell ref="B5077:D5077"/>
    <mergeCell ref="E5077:G5077"/>
    <mergeCell ref="H5077:I5077"/>
    <mergeCell ref="J5077:L5077"/>
    <mergeCell ref="M5077:O5077"/>
    <mergeCell ref="P5077:R5077"/>
    <mergeCell ref="S5077:T5077"/>
    <mergeCell ref="U5077:W5077"/>
    <mergeCell ref="B5078:C5078"/>
    <mergeCell ref="D5078:L5078"/>
    <mergeCell ref="M5078:N5078"/>
    <mergeCell ref="O5078:W5078"/>
    <mergeCell ref="C5079:L5080"/>
    <mergeCell ref="B5087:W5087"/>
    <mergeCell ref="D5088:G5088"/>
    <mergeCell ref="H5088:I5088"/>
    <mergeCell ref="J5088:L5088"/>
    <mergeCell ref="M5088:O5088"/>
    <mergeCell ref="P5088:R5088"/>
    <mergeCell ref="S5088:T5089"/>
    <mergeCell ref="U5088:W5089"/>
    <mergeCell ref="D5089:G5089"/>
    <mergeCell ref="H5089:I5089"/>
    <mergeCell ref="J5089:L5089"/>
    <mergeCell ref="M5089:O5089"/>
    <mergeCell ref="P5089:R5089"/>
    <mergeCell ref="M5071:N5071"/>
    <mergeCell ref="O5071:P5071"/>
    <mergeCell ref="B5072:B5073"/>
    <mergeCell ref="C5072:D5072"/>
    <mergeCell ref="M5072:M5073"/>
    <mergeCell ref="N5072:O5072"/>
    <mergeCell ref="C5073:D5073"/>
    <mergeCell ref="N5073:O5073"/>
    <mergeCell ref="B5074:D5074"/>
    <mergeCell ref="E5074:L5074"/>
    <mergeCell ref="M5074:O5074"/>
    <mergeCell ref="P5074:W5074"/>
    <mergeCell ref="B5075:D5075"/>
    <mergeCell ref="E5075:L5075"/>
    <mergeCell ref="M5075:O5075"/>
    <mergeCell ref="P5075:W5075"/>
    <mergeCell ref="B5076:D5076"/>
    <mergeCell ref="E5076:L5076"/>
    <mergeCell ref="M5076:O5076"/>
    <mergeCell ref="P5076:W5076"/>
    <mergeCell ref="M5100:M5101"/>
    <mergeCell ref="N5100:O5100"/>
    <mergeCell ref="C5101:D5101"/>
    <mergeCell ref="N5101:O5101"/>
    <mergeCell ref="B5102:D5102"/>
    <mergeCell ref="E5102:L5102"/>
    <mergeCell ref="M5102:O5102"/>
    <mergeCell ref="P5102:W5102"/>
    <mergeCell ref="B5103:D5103"/>
    <mergeCell ref="E5103:L5103"/>
    <mergeCell ref="M5103:O5103"/>
    <mergeCell ref="P5103:W5103"/>
    <mergeCell ref="B5104:D5104"/>
    <mergeCell ref="E5104:L5104"/>
    <mergeCell ref="M5104:O5104"/>
    <mergeCell ref="P5104:W5104"/>
    <mergeCell ref="B5105:D5105"/>
    <mergeCell ref="E5105:G5105"/>
    <mergeCell ref="H5105:I5105"/>
    <mergeCell ref="J5105:L5105"/>
    <mergeCell ref="M5105:O5105"/>
    <mergeCell ref="P5105:R5105"/>
    <mergeCell ref="S5105:T5105"/>
    <mergeCell ref="U5105:W5105"/>
    <mergeCell ref="B5090:B5093"/>
    <mergeCell ref="C5090:C5091"/>
    <mergeCell ref="D5090:E5091"/>
    <mergeCell ref="F5090:L5101"/>
    <mergeCell ref="M5090:M5093"/>
    <mergeCell ref="N5090:N5091"/>
    <mergeCell ref="O5090:P5091"/>
    <mergeCell ref="Q5090:W5101"/>
    <mergeCell ref="C5092:C5093"/>
    <mergeCell ref="D5092:E5093"/>
    <mergeCell ref="N5092:N5093"/>
    <mergeCell ref="O5092:P5093"/>
    <mergeCell ref="B5094:B5097"/>
    <mergeCell ref="C5094:C5095"/>
    <mergeCell ref="D5094:E5095"/>
    <mergeCell ref="M5094:M5097"/>
    <mergeCell ref="N5094:N5095"/>
    <mergeCell ref="O5094:P5095"/>
    <mergeCell ref="C5096:C5097"/>
    <mergeCell ref="D5096:E5097"/>
    <mergeCell ref="N5096:N5097"/>
    <mergeCell ref="O5096:P5097"/>
    <mergeCell ref="B5098:C5098"/>
    <mergeCell ref="D5098:E5098"/>
    <mergeCell ref="M5098:N5098"/>
    <mergeCell ref="O5098:P5098"/>
    <mergeCell ref="B5099:C5099"/>
    <mergeCell ref="D5099:E5099"/>
    <mergeCell ref="M5099:N5099"/>
    <mergeCell ref="O5099:P5099"/>
    <mergeCell ref="B5100:B5101"/>
    <mergeCell ref="C5100:D5100"/>
    <mergeCell ref="M5116:N5116"/>
    <mergeCell ref="O5116:P5116"/>
    <mergeCell ref="B5117:B5118"/>
    <mergeCell ref="C5117:D5117"/>
    <mergeCell ref="M5117:M5118"/>
    <mergeCell ref="N5117:O5117"/>
    <mergeCell ref="C5118:D5118"/>
    <mergeCell ref="N5118:O5118"/>
    <mergeCell ref="B5119:D5119"/>
    <mergeCell ref="E5119:L5119"/>
    <mergeCell ref="M5119:O5119"/>
    <mergeCell ref="P5119:W5119"/>
    <mergeCell ref="B5120:D5120"/>
    <mergeCell ref="E5120:L5120"/>
    <mergeCell ref="M5120:O5120"/>
    <mergeCell ref="P5120:W5120"/>
    <mergeCell ref="B5121:D5121"/>
    <mergeCell ref="E5121:L5121"/>
    <mergeCell ref="M5121:O5121"/>
    <mergeCell ref="P5121:W5121"/>
    <mergeCell ref="B5106:C5106"/>
    <mergeCell ref="D5106:L5106"/>
    <mergeCell ref="M5106:N5106"/>
    <mergeCell ref="O5106:W5106"/>
    <mergeCell ref="B5107:B5110"/>
    <mergeCell ref="C5107:C5108"/>
    <mergeCell ref="D5107:E5108"/>
    <mergeCell ref="F5107:L5118"/>
    <mergeCell ref="M5107:M5110"/>
    <mergeCell ref="N5107:N5108"/>
    <mergeCell ref="O5107:P5108"/>
    <mergeCell ref="Q5107:W5118"/>
    <mergeCell ref="C5109:C5110"/>
    <mergeCell ref="D5109:E5110"/>
    <mergeCell ref="N5109:N5110"/>
    <mergeCell ref="O5109:P5110"/>
    <mergeCell ref="B5111:B5114"/>
    <mergeCell ref="C5111:C5112"/>
    <mergeCell ref="D5111:E5112"/>
    <mergeCell ref="M5111:M5114"/>
    <mergeCell ref="N5111:N5112"/>
    <mergeCell ref="O5111:P5112"/>
    <mergeCell ref="C5113:C5114"/>
    <mergeCell ref="D5113:E5114"/>
    <mergeCell ref="N5113:N5114"/>
    <mergeCell ref="O5113:P5114"/>
    <mergeCell ref="B5115:C5115"/>
    <mergeCell ref="D5115:E5115"/>
    <mergeCell ref="M5115:N5115"/>
    <mergeCell ref="O5115:P5115"/>
    <mergeCell ref="B5116:C5116"/>
    <mergeCell ref="D5116:E5116"/>
    <mergeCell ref="B5135:B5138"/>
    <mergeCell ref="C5135:C5136"/>
    <mergeCell ref="D5135:E5136"/>
    <mergeCell ref="F5135:L5146"/>
    <mergeCell ref="M5135:M5138"/>
    <mergeCell ref="N5135:N5136"/>
    <mergeCell ref="O5135:P5136"/>
    <mergeCell ref="Q5135:W5146"/>
    <mergeCell ref="C5137:C5138"/>
    <mergeCell ref="D5137:E5138"/>
    <mergeCell ref="N5137:N5138"/>
    <mergeCell ref="O5137:P5138"/>
    <mergeCell ref="B5139:B5142"/>
    <mergeCell ref="C5139:C5140"/>
    <mergeCell ref="D5139:E5140"/>
    <mergeCell ref="M5139:M5142"/>
    <mergeCell ref="N5139:N5140"/>
    <mergeCell ref="O5139:P5140"/>
    <mergeCell ref="C5141:C5142"/>
    <mergeCell ref="D5141:E5142"/>
    <mergeCell ref="N5141:N5142"/>
    <mergeCell ref="O5141:P5142"/>
    <mergeCell ref="B5143:C5143"/>
    <mergeCell ref="D5143:E5143"/>
    <mergeCell ref="M5143:N5143"/>
    <mergeCell ref="O5143:P5143"/>
    <mergeCell ref="B5144:C5144"/>
    <mergeCell ref="D5144:E5144"/>
    <mergeCell ref="M5144:N5144"/>
    <mergeCell ref="O5144:P5144"/>
    <mergeCell ref="B5145:B5146"/>
    <mergeCell ref="C5145:D5145"/>
    <mergeCell ref="B5122:D5122"/>
    <mergeCell ref="E5122:G5122"/>
    <mergeCell ref="H5122:I5122"/>
    <mergeCell ref="J5122:L5122"/>
    <mergeCell ref="M5122:O5122"/>
    <mergeCell ref="P5122:R5122"/>
    <mergeCell ref="S5122:T5122"/>
    <mergeCell ref="U5122:W5122"/>
    <mergeCell ref="B5123:C5123"/>
    <mergeCell ref="D5123:L5123"/>
    <mergeCell ref="M5123:N5123"/>
    <mergeCell ref="O5123:W5123"/>
    <mergeCell ref="C5124:L5125"/>
    <mergeCell ref="B5132:W5132"/>
    <mergeCell ref="D5133:G5133"/>
    <mergeCell ref="H5133:I5133"/>
    <mergeCell ref="J5133:L5133"/>
    <mergeCell ref="M5133:O5133"/>
    <mergeCell ref="P5133:R5133"/>
    <mergeCell ref="S5133:T5134"/>
    <mergeCell ref="U5133:W5134"/>
    <mergeCell ref="D5134:G5134"/>
    <mergeCell ref="H5134:I5134"/>
    <mergeCell ref="J5134:L5134"/>
    <mergeCell ref="M5134:O5134"/>
    <mergeCell ref="P5134:R5134"/>
    <mergeCell ref="B5151:C5151"/>
    <mergeCell ref="D5151:L5151"/>
    <mergeCell ref="M5151:N5151"/>
    <mergeCell ref="O5151:W5151"/>
    <mergeCell ref="B5152:B5155"/>
    <mergeCell ref="C5152:C5153"/>
    <mergeCell ref="D5152:E5153"/>
    <mergeCell ref="F5152:L5163"/>
    <mergeCell ref="M5152:M5155"/>
    <mergeCell ref="N5152:N5153"/>
    <mergeCell ref="O5152:P5153"/>
    <mergeCell ref="Q5152:W5163"/>
    <mergeCell ref="C5154:C5155"/>
    <mergeCell ref="D5154:E5155"/>
    <mergeCell ref="N5154:N5155"/>
    <mergeCell ref="O5154:P5155"/>
    <mergeCell ref="B5156:B5159"/>
    <mergeCell ref="C5156:C5157"/>
    <mergeCell ref="D5156:E5157"/>
    <mergeCell ref="M5156:M5159"/>
    <mergeCell ref="N5156:N5157"/>
    <mergeCell ref="O5156:P5157"/>
    <mergeCell ref="C5158:C5159"/>
    <mergeCell ref="D5158:E5159"/>
    <mergeCell ref="N5158:N5159"/>
    <mergeCell ref="O5158:P5159"/>
    <mergeCell ref="B5160:C5160"/>
    <mergeCell ref="D5160:E5160"/>
    <mergeCell ref="M5160:N5160"/>
    <mergeCell ref="O5160:P5160"/>
    <mergeCell ref="B5161:C5161"/>
    <mergeCell ref="D5161:E5161"/>
    <mergeCell ref="M5145:M5146"/>
    <mergeCell ref="N5145:O5145"/>
    <mergeCell ref="C5146:D5146"/>
    <mergeCell ref="N5146:O5146"/>
    <mergeCell ref="B5147:D5147"/>
    <mergeCell ref="E5147:L5147"/>
    <mergeCell ref="M5147:O5147"/>
    <mergeCell ref="P5147:W5147"/>
    <mergeCell ref="B5148:D5148"/>
    <mergeCell ref="E5148:L5148"/>
    <mergeCell ref="M5148:O5148"/>
    <mergeCell ref="P5148:W5148"/>
    <mergeCell ref="B5149:D5149"/>
    <mergeCell ref="E5149:L5149"/>
    <mergeCell ref="M5149:O5149"/>
    <mergeCell ref="P5149:W5149"/>
    <mergeCell ref="B5150:D5150"/>
    <mergeCell ref="E5150:G5150"/>
    <mergeCell ref="H5150:I5150"/>
    <mergeCell ref="J5150:L5150"/>
    <mergeCell ref="M5150:O5150"/>
    <mergeCell ref="P5150:R5150"/>
    <mergeCell ref="S5150:T5150"/>
    <mergeCell ref="U5150:W5150"/>
    <mergeCell ref="B5167:D5167"/>
    <mergeCell ref="E5167:G5167"/>
    <mergeCell ref="H5167:I5167"/>
    <mergeCell ref="J5167:L5167"/>
    <mergeCell ref="M5167:O5167"/>
    <mergeCell ref="P5167:R5167"/>
    <mergeCell ref="S5167:T5167"/>
    <mergeCell ref="U5167:W5167"/>
    <mergeCell ref="B5168:C5168"/>
    <mergeCell ref="D5168:L5168"/>
    <mergeCell ref="M5168:N5168"/>
    <mergeCell ref="O5168:W5168"/>
    <mergeCell ref="C5169:L5170"/>
    <mergeCell ref="M5161:N5161"/>
    <mergeCell ref="O5161:P5161"/>
    <mergeCell ref="B5162:B5163"/>
    <mergeCell ref="C5162:D5162"/>
    <mergeCell ref="M5162:M5163"/>
    <mergeCell ref="N5162:O5162"/>
    <mergeCell ref="C5163:D5163"/>
    <mergeCell ref="N5163:O5163"/>
    <mergeCell ref="B5164:D5164"/>
    <mergeCell ref="E5164:L5164"/>
    <mergeCell ref="M5164:O5164"/>
    <mergeCell ref="P5164:W5164"/>
    <mergeCell ref="B5165:D5165"/>
    <mergeCell ref="E5165:L5165"/>
    <mergeCell ref="M5165:O5165"/>
    <mergeCell ref="P5165:W5165"/>
    <mergeCell ref="B5166:D5166"/>
    <mergeCell ref="E5166:L5166"/>
    <mergeCell ref="M5166:O5166"/>
    <mergeCell ref="P5166:W5166"/>
    <mergeCell ref="B5180:B5183"/>
    <mergeCell ref="C5180:C5181"/>
    <mergeCell ref="D5180:E5181"/>
    <mergeCell ref="F5180:L5191"/>
    <mergeCell ref="M5180:M5183"/>
    <mergeCell ref="N5180:N5181"/>
    <mergeCell ref="O5180:P5181"/>
    <mergeCell ref="Q5180:W5191"/>
    <mergeCell ref="C5182:C5183"/>
    <mergeCell ref="D5182:E5183"/>
    <mergeCell ref="N5182:N5183"/>
    <mergeCell ref="O5182:P5183"/>
    <mergeCell ref="B5184:B5187"/>
    <mergeCell ref="C5184:C5185"/>
    <mergeCell ref="D5184:E5185"/>
    <mergeCell ref="M5184:M5187"/>
    <mergeCell ref="N5184:N5185"/>
    <mergeCell ref="O5184:P5185"/>
    <mergeCell ref="C5186:C5187"/>
    <mergeCell ref="D5186:E5187"/>
    <mergeCell ref="N5186:N5187"/>
    <mergeCell ref="O5186:P5187"/>
    <mergeCell ref="B5188:C5188"/>
    <mergeCell ref="D5188:E5188"/>
    <mergeCell ref="M5188:N5188"/>
    <mergeCell ref="O5188:P5188"/>
    <mergeCell ref="B5189:C5189"/>
    <mergeCell ref="D5189:E5189"/>
    <mergeCell ref="M5189:N5189"/>
    <mergeCell ref="O5189:P5189"/>
    <mergeCell ref="B5190:B5191"/>
    <mergeCell ref="C5190:D5190"/>
    <mergeCell ref="B5177:W5177"/>
    <mergeCell ref="D5178:G5178"/>
    <mergeCell ref="H5178:I5178"/>
    <mergeCell ref="J5178:L5178"/>
    <mergeCell ref="M5178:O5178"/>
    <mergeCell ref="P5178:R5178"/>
    <mergeCell ref="S5178:T5179"/>
    <mergeCell ref="U5178:W5179"/>
    <mergeCell ref="D5179:G5179"/>
    <mergeCell ref="H5179:I5179"/>
    <mergeCell ref="J5179:L5179"/>
    <mergeCell ref="M5179:O5179"/>
    <mergeCell ref="P5179:R5179"/>
    <mergeCell ref="B5196:C5196"/>
    <mergeCell ref="D5196:L5196"/>
    <mergeCell ref="M5196:N5196"/>
    <mergeCell ref="O5196:W5196"/>
    <mergeCell ref="B5197:B5200"/>
    <mergeCell ref="C5197:C5198"/>
    <mergeCell ref="D5197:E5198"/>
    <mergeCell ref="F5197:L5208"/>
    <mergeCell ref="M5197:M5200"/>
    <mergeCell ref="N5197:N5198"/>
    <mergeCell ref="O5197:P5198"/>
    <mergeCell ref="Q5197:W5208"/>
    <mergeCell ref="C5199:C5200"/>
    <mergeCell ref="D5199:E5200"/>
    <mergeCell ref="N5199:N5200"/>
    <mergeCell ref="O5199:P5200"/>
    <mergeCell ref="B5201:B5204"/>
    <mergeCell ref="C5201:C5202"/>
    <mergeCell ref="D5201:E5202"/>
    <mergeCell ref="M5201:M5204"/>
    <mergeCell ref="N5201:N5202"/>
    <mergeCell ref="O5201:P5202"/>
    <mergeCell ref="C5203:C5204"/>
    <mergeCell ref="D5203:E5204"/>
    <mergeCell ref="N5203:N5204"/>
    <mergeCell ref="O5203:P5204"/>
    <mergeCell ref="B5205:C5205"/>
    <mergeCell ref="D5205:E5205"/>
    <mergeCell ref="M5205:N5205"/>
    <mergeCell ref="O5205:P5205"/>
    <mergeCell ref="B5206:C5206"/>
    <mergeCell ref="D5206:E5206"/>
    <mergeCell ref="M5190:M5191"/>
    <mergeCell ref="N5190:O5190"/>
    <mergeCell ref="C5191:D5191"/>
    <mergeCell ref="N5191:O5191"/>
    <mergeCell ref="B5192:D5192"/>
    <mergeCell ref="E5192:L5192"/>
    <mergeCell ref="M5192:O5192"/>
    <mergeCell ref="P5192:W5192"/>
    <mergeCell ref="B5193:D5193"/>
    <mergeCell ref="E5193:L5193"/>
    <mergeCell ref="M5193:O5193"/>
    <mergeCell ref="P5193:W5193"/>
    <mergeCell ref="B5194:D5194"/>
    <mergeCell ref="E5194:L5194"/>
    <mergeCell ref="M5194:O5194"/>
    <mergeCell ref="P5194:W5194"/>
    <mergeCell ref="B5195:D5195"/>
    <mergeCell ref="E5195:G5195"/>
    <mergeCell ref="H5195:I5195"/>
    <mergeCell ref="J5195:L5195"/>
    <mergeCell ref="M5195:O5195"/>
    <mergeCell ref="P5195:R5195"/>
    <mergeCell ref="S5195:T5195"/>
    <mergeCell ref="U5195:W5195"/>
    <mergeCell ref="B5212:D5212"/>
    <mergeCell ref="E5212:G5212"/>
    <mergeCell ref="H5212:I5212"/>
    <mergeCell ref="J5212:L5212"/>
    <mergeCell ref="M5212:O5212"/>
    <mergeCell ref="P5212:R5212"/>
    <mergeCell ref="S5212:T5212"/>
    <mergeCell ref="U5212:W5212"/>
    <mergeCell ref="B5213:C5213"/>
    <mergeCell ref="D5213:L5213"/>
    <mergeCell ref="M5213:N5213"/>
    <mergeCell ref="O5213:W5213"/>
    <mergeCell ref="C5214:L5215"/>
    <mergeCell ref="B5222:W5222"/>
    <mergeCell ref="D5223:G5223"/>
    <mergeCell ref="H5223:I5223"/>
    <mergeCell ref="J5223:L5223"/>
    <mergeCell ref="M5223:O5223"/>
    <mergeCell ref="P5223:R5223"/>
    <mergeCell ref="S5223:T5224"/>
    <mergeCell ref="U5223:W5224"/>
    <mergeCell ref="D5224:G5224"/>
    <mergeCell ref="H5224:I5224"/>
    <mergeCell ref="J5224:L5224"/>
    <mergeCell ref="M5224:O5224"/>
    <mergeCell ref="P5224:R5224"/>
    <mergeCell ref="M5206:N5206"/>
    <mergeCell ref="O5206:P5206"/>
    <mergeCell ref="B5207:B5208"/>
    <mergeCell ref="C5207:D5207"/>
    <mergeCell ref="M5207:M5208"/>
    <mergeCell ref="N5207:O5207"/>
    <mergeCell ref="C5208:D5208"/>
    <mergeCell ref="N5208:O5208"/>
    <mergeCell ref="B5209:D5209"/>
    <mergeCell ref="E5209:L5209"/>
    <mergeCell ref="M5209:O5209"/>
    <mergeCell ref="P5209:W5209"/>
    <mergeCell ref="B5210:D5210"/>
    <mergeCell ref="E5210:L5210"/>
    <mergeCell ref="M5210:O5210"/>
    <mergeCell ref="P5210:W5210"/>
    <mergeCell ref="B5211:D5211"/>
    <mergeCell ref="E5211:L5211"/>
    <mergeCell ref="M5211:O5211"/>
    <mergeCell ref="P5211:W5211"/>
    <mergeCell ref="M5235:M5236"/>
    <mergeCell ref="N5235:O5235"/>
    <mergeCell ref="C5236:D5236"/>
    <mergeCell ref="N5236:O5236"/>
    <mergeCell ref="B5237:D5237"/>
    <mergeCell ref="E5237:L5237"/>
    <mergeCell ref="M5237:O5237"/>
    <mergeCell ref="P5237:W5237"/>
    <mergeCell ref="B5238:D5238"/>
    <mergeCell ref="E5238:L5238"/>
    <mergeCell ref="M5238:O5238"/>
    <mergeCell ref="P5238:W5238"/>
    <mergeCell ref="B5239:D5239"/>
    <mergeCell ref="E5239:L5239"/>
    <mergeCell ref="M5239:O5239"/>
    <mergeCell ref="P5239:W5239"/>
    <mergeCell ref="B5240:D5240"/>
    <mergeCell ref="E5240:G5240"/>
    <mergeCell ref="H5240:I5240"/>
    <mergeCell ref="J5240:L5240"/>
    <mergeCell ref="M5240:O5240"/>
    <mergeCell ref="P5240:R5240"/>
    <mergeCell ref="S5240:T5240"/>
    <mergeCell ref="U5240:W5240"/>
    <mergeCell ref="B5225:B5228"/>
    <mergeCell ref="C5225:C5226"/>
    <mergeCell ref="D5225:E5226"/>
    <mergeCell ref="F5225:L5236"/>
    <mergeCell ref="M5225:M5228"/>
    <mergeCell ref="N5225:N5226"/>
    <mergeCell ref="O5225:P5226"/>
    <mergeCell ref="Q5225:W5236"/>
    <mergeCell ref="C5227:C5228"/>
    <mergeCell ref="D5227:E5228"/>
    <mergeCell ref="N5227:N5228"/>
    <mergeCell ref="O5227:P5228"/>
    <mergeCell ref="B5229:B5232"/>
    <mergeCell ref="C5229:C5230"/>
    <mergeCell ref="D5229:E5230"/>
    <mergeCell ref="M5229:M5232"/>
    <mergeCell ref="N5229:N5230"/>
    <mergeCell ref="O5229:P5230"/>
    <mergeCell ref="C5231:C5232"/>
    <mergeCell ref="D5231:E5232"/>
    <mergeCell ref="N5231:N5232"/>
    <mergeCell ref="O5231:P5232"/>
    <mergeCell ref="B5233:C5233"/>
    <mergeCell ref="D5233:E5233"/>
    <mergeCell ref="M5233:N5233"/>
    <mergeCell ref="O5233:P5233"/>
    <mergeCell ref="B5234:C5234"/>
    <mergeCell ref="D5234:E5234"/>
    <mergeCell ref="M5234:N5234"/>
    <mergeCell ref="O5234:P5234"/>
    <mergeCell ref="B5235:B5236"/>
    <mergeCell ref="C5235:D5235"/>
    <mergeCell ref="M5251:N5251"/>
    <mergeCell ref="O5251:P5251"/>
    <mergeCell ref="B5252:B5253"/>
    <mergeCell ref="C5252:D5252"/>
    <mergeCell ref="M5252:M5253"/>
    <mergeCell ref="N5252:O5252"/>
    <mergeCell ref="C5253:D5253"/>
    <mergeCell ref="N5253:O5253"/>
    <mergeCell ref="B5254:D5254"/>
    <mergeCell ref="E5254:L5254"/>
    <mergeCell ref="M5254:O5254"/>
    <mergeCell ref="P5254:W5254"/>
    <mergeCell ref="B5255:D5255"/>
    <mergeCell ref="E5255:L5255"/>
    <mergeCell ref="M5255:O5255"/>
    <mergeCell ref="P5255:W5255"/>
    <mergeCell ref="B5256:D5256"/>
    <mergeCell ref="E5256:L5256"/>
    <mergeCell ref="M5256:O5256"/>
    <mergeCell ref="P5256:W5256"/>
    <mergeCell ref="B5241:C5241"/>
    <mergeCell ref="D5241:L5241"/>
    <mergeCell ref="M5241:N5241"/>
    <mergeCell ref="O5241:W5241"/>
    <mergeCell ref="B5242:B5245"/>
    <mergeCell ref="C5242:C5243"/>
    <mergeCell ref="D5242:E5243"/>
    <mergeCell ref="F5242:L5253"/>
    <mergeCell ref="M5242:M5245"/>
    <mergeCell ref="N5242:N5243"/>
    <mergeCell ref="O5242:P5243"/>
    <mergeCell ref="Q5242:W5253"/>
    <mergeCell ref="C5244:C5245"/>
    <mergeCell ref="D5244:E5245"/>
    <mergeCell ref="N5244:N5245"/>
    <mergeCell ref="O5244:P5245"/>
    <mergeCell ref="B5246:B5249"/>
    <mergeCell ref="C5246:C5247"/>
    <mergeCell ref="D5246:E5247"/>
    <mergeCell ref="M5246:M5249"/>
    <mergeCell ref="N5246:N5247"/>
    <mergeCell ref="O5246:P5247"/>
    <mergeCell ref="C5248:C5249"/>
    <mergeCell ref="D5248:E5249"/>
    <mergeCell ref="N5248:N5249"/>
    <mergeCell ref="O5248:P5249"/>
    <mergeCell ref="B5250:C5250"/>
    <mergeCell ref="D5250:E5250"/>
    <mergeCell ref="M5250:N5250"/>
    <mergeCell ref="O5250:P5250"/>
    <mergeCell ref="B5251:C5251"/>
    <mergeCell ref="D5251:E5251"/>
    <mergeCell ref="B5270:B5273"/>
    <mergeCell ref="C5270:C5271"/>
    <mergeCell ref="D5270:E5271"/>
    <mergeCell ref="F5270:L5281"/>
    <mergeCell ref="M5270:M5273"/>
    <mergeCell ref="N5270:N5271"/>
    <mergeCell ref="O5270:P5271"/>
    <mergeCell ref="Q5270:W5281"/>
    <mergeCell ref="C5272:C5273"/>
    <mergeCell ref="D5272:E5273"/>
    <mergeCell ref="N5272:N5273"/>
    <mergeCell ref="O5272:P5273"/>
    <mergeCell ref="B5274:B5277"/>
    <mergeCell ref="C5274:C5275"/>
    <mergeCell ref="D5274:E5275"/>
    <mergeCell ref="M5274:M5277"/>
    <mergeCell ref="N5274:N5275"/>
    <mergeCell ref="O5274:P5275"/>
    <mergeCell ref="C5276:C5277"/>
    <mergeCell ref="D5276:E5277"/>
    <mergeCell ref="N5276:N5277"/>
    <mergeCell ref="O5276:P5277"/>
    <mergeCell ref="B5278:C5278"/>
    <mergeCell ref="D5278:E5278"/>
    <mergeCell ref="M5278:N5278"/>
    <mergeCell ref="O5278:P5278"/>
    <mergeCell ref="B5279:C5279"/>
    <mergeCell ref="D5279:E5279"/>
    <mergeCell ref="M5279:N5279"/>
    <mergeCell ref="O5279:P5279"/>
    <mergeCell ref="B5280:B5281"/>
    <mergeCell ref="C5280:D5280"/>
    <mergeCell ref="B5257:D5257"/>
    <mergeCell ref="E5257:G5257"/>
    <mergeCell ref="H5257:I5257"/>
    <mergeCell ref="J5257:L5257"/>
    <mergeCell ref="M5257:O5257"/>
    <mergeCell ref="P5257:R5257"/>
    <mergeCell ref="S5257:T5257"/>
    <mergeCell ref="U5257:W5257"/>
    <mergeCell ref="B5258:C5258"/>
    <mergeCell ref="D5258:L5258"/>
    <mergeCell ref="M5258:N5258"/>
    <mergeCell ref="O5258:W5258"/>
    <mergeCell ref="C5259:L5260"/>
    <mergeCell ref="B5267:W5267"/>
    <mergeCell ref="D5268:G5268"/>
    <mergeCell ref="H5268:I5268"/>
    <mergeCell ref="J5268:L5268"/>
    <mergeCell ref="M5268:O5268"/>
    <mergeCell ref="P5268:R5268"/>
    <mergeCell ref="S5268:T5269"/>
    <mergeCell ref="U5268:W5269"/>
    <mergeCell ref="D5269:G5269"/>
    <mergeCell ref="H5269:I5269"/>
    <mergeCell ref="J5269:L5269"/>
    <mergeCell ref="M5269:O5269"/>
    <mergeCell ref="P5269:R5269"/>
    <mergeCell ref="B5286:C5286"/>
    <mergeCell ref="D5286:L5286"/>
    <mergeCell ref="M5286:N5286"/>
    <mergeCell ref="O5286:W5286"/>
    <mergeCell ref="B5287:B5290"/>
    <mergeCell ref="C5287:C5288"/>
    <mergeCell ref="D5287:E5288"/>
    <mergeCell ref="F5287:L5298"/>
    <mergeCell ref="M5287:M5290"/>
    <mergeCell ref="N5287:N5288"/>
    <mergeCell ref="O5287:P5288"/>
    <mergeCell ref="Q5287:W5298"/>
    <mergeCell ref="C5289:C5290"/>
    <mergeCell ref="D5289:E5290"/>
    <mergeCell ref="N5289:N5290"/>
    <mergeCell ref="O5289:P5290"/>
    <mergeCell ref="B5291:B5294"/>
    <mergeCell ref="C5291:C5292"/>
    <mergeCell ref="D5291:E5292"/>
    <mergeCell ref="M5291:M5294"/>
    <mergeCell ref="N5291:N5292"/>
    <mergeCell ref="O5291:P5292"/>
    <mergeCell ref="C5293:C5294"/>
    <mergeCell ref="D5293:E5294"/>
    <mergeCell ref="N5293:N5294"/>
    <mergeCell ref="O5293:P5294"/>
    <mergeCell ref="B5295:C5295"/>
    <mergeCell ref="D5295:E5295"/>
    <mergeCell ref="M5295:N5295"/>
    <mergeCell ref="O5295:P5295"/>
    <mergeCell ref="B5296:C5296"/>
    <mergeCell ref="D5296:E5296"/>
    <mergeCell ref="M5280:M5281"/>
    <mergeCell ref="N5280:O5280"/>
    <mergeCell ref="C5281:D5281"/>
    <mergeCell ref="N5281:O5281"/>
    <mergeCell ref="B5282:D5282"/>
    <mergeCell ref="E5282:L5282"/>
    <mergeCell ref="M5282:O5282"/>
    <mergeCell ref="P5282:W5282"/>
    <mergeCell ref="B5283:D5283"/>
    <mergeCell ref="E5283:L5283"/>
    <mergeCell ref="M5283:O5283"/>
    <mergeCell ref="P5283:W5283"/>
    <mergeCell ref="B5284:D5284"/>
    <mergeCell ref="E5284:L5284"/>
    <mergeCell ref="M5284:O5284"/>
    <mergeCell ref="P5284:W5284"/>
    <mergeCell ref="B5285:D5285"/>
    <mergeCell ref="E5285:G5285"/>
    <mergeCell ref="H5285:I5285"/>
    <mergeCell ref="J5285:L5285"/>
    <mergeCell ref="M5285:O5285"/>
    <mergeCell ref="P5285:R5285"/>
    <mergeCell ref="S5285:T5285"/>
    <mergeCell ref="U5285:W5285"/>
    <mergeCell ref="B5302:D5302"/>
    <mergeCell ref="E5302:G5302"/>
    <mergeCell ref="H5302:I5302"/>
    <mergeCell ref="J5302:L5302"/>
    <mergeCell ref="M5302:O5302"/>
    <mergeCell ref="P5302:R5302"/>
    <mergeCell ref="S5302:T5302"/>
    <mergeCell ref="U5302:W5302"/>
    <mergeCell ref="B5303:C5303"/>
    <mergeCell ref="D5303:L5303"/>
    <mergeCell ref="M5303:N5303"/>
    <mergeCell ref="O5303:W5303"/>
    <mergeCell ref="C5304:L5305"/>
    <mergeCell ref="B5312:W5312"/>
    <mergeCell ref="D5313:G5313"/>
    <mergeCell ref="H5313:I5313"/>
    <mergeCell ref="J5313:L5313"/>
    <mergeCell ref="M5313:O5313"/>
    <mergeCell ref="P5313:R5313"/>
    <mergeCell ref="S5313:T5314"/>
    <mergeCell ref="U5313:W5314"/>
    <mergeCell ref="D5314:G5314"/>
    <mergeCell ref="H5314:I5314"/>
    <mergeCell ref="J5314:L5314"/>
    <mergeCell ref="M5314:O5314"/>
    <mergeCell ref="P5314:R5314"/>
    <mergeCell ref="M5296:N5296"/>
    <mergeCell ref="O5296:P5296"/>
    <mergeCell ref="B5297:B5298"/>
    <mergeCell ref="C5297:D5297"/>
    <mergeCell ref="M5297:M5298"/>
    <mergeCell ref="N5297:O5297"/>
    <mergeCell ref="C5298:D5298"/>
    <mergeCell ref="N5298:O5298"/>
    <mergeCell ref="B5299:D5299"/>
    <mergeCell ref="E5299:L5299"/>
    <mergeCell ref="M5299:O5299"/>
    <mergeCell ref="P5299:W5299"/>
    <mergeCell ref="B5300:D5300"/>
    <mergeCell ref="E5300:L5300"/>
    <mergeCell ref="M5300:O5300"/>
    <mergeCell ref="P5300:W5300"/>
    <mergeCell ref="B5301:D5301"/>
    <mergeCell ref="E5301:L5301"/>
    <mergeCell ref="M5301:O5301"/>
    <mergeCell ref="P5301:W5301"/>
    <mergeCell ref="M5325:M5326"/>
    <mergeCell ref="N5325:O5325"/>
    <mergeCell ref="C5326:D5326"/>
    <mergeCell ref="N5326:O5326"/>
    <mergeCell ref="B5327:D5327"/>
    <mergeCell ref="E5327:L5327"/>
    <mergeCell ref="M5327:O5327"/>
    <mergeCell ref="P5327:W5327"/>
    <mergeCell ref="B5328:D5328"/>
    <mergeCell ref="E5328:L5328"/>
    <mergeCell ref="M5328:O5328"/>
    <mergeCell ref="P5328:W5328"/>
    <mergeCell ref="B5329:D5329"/>
    <mergeCell ref="E5329:L5329"/>
    <mergeCell ref="M5329:O5329"/>
    <mergeCell ref="P5329:W5329"/>
    <mergeCell ref="B5330:D5330"/>
    <mergeCell ref="E5330:G5330"/>
    <mergeCell ref="H5330:I5330"/>
    <mergeCell ref="J5330:L5330"/>
    <mergeCell ref="M5330:O5330"/>
    <mergeCell ref="P5330:R5330"/>
    <mergeCell ref="S5330:T5330"/>
    <mergeCell ref="U5330:W5330"/>
    <mergeCell ref="B5315:B5318"/>
    <mergeCell ref="C5315:C5316"/>
    <mergeCell ref="D5315:E5316"/>
    <mergeCell ref="F5315:L5326"/>
    <mergeCell ref="M5315:M5318"/>
    <mergeCell ref="N5315:N5316"/>
    <mergeCell ref="O5315:P5316"/>
    <mergeCell ref="Q5315:W5326"/>
    <mergeCell ref="C5317:C5318"/>
    <mergeCell ref="D5317:E5318"/>
    <mergeCell ref="N5317:N5318"/>
    <mergeCell ref="O5317:P5318"/>
    <mergeCell ref="B5319:B5322"/>
    <mergeCell ref="C5319:C5320"/>
    <mergeCell ref="D5319:E5320"/>
    <mergeCell ref="M5319:M5322"/>
    <mergeCell ref="N5319:N5320"/>
    <mergeCell ref="O5319:P5320"/>
    <mergeCell ref="C5321:C5322"/>
    <mergeCell ref="D5321:E5322"/>
    <mergeCell ref="N5321:N5322"/>
    <mergeCell ref="O5321:P5322"/>
    <mergeCell ref="B5323:C5323"/>
    <mergeCell ref="D5323:E5323"/>
    <mergeCell ref="M5323:N5323"/>
    <mergeCell ref="O5323:P5323"/>
    <mergeCell ref="B5324:C5324"/>
    <mergeCell ref="D5324:E5324"/>
    <mergeCell ref="M5324:N5324"/>
    <mergeCell ref="O5324:P5324"/>
    <mergeCell ref="B5325:B5326"/>
    <mergeCell ref="C5325:D5325"/>
    <mergeCell ref="M5341:N5341"/>
    <mergeCell ref="O5341:P5341"/>
    <mergeCell ref="B5342:B5343"/>
    <mergeCell ref="C5342:D5342"/>
    <mergeCell ref="M5342:M5343"/>
    <mergeCell ref="N5342:O5342"/>
    <mergeCell ref="C5343:D5343"/>
    <mergeCell ref="N5343:O5343"/>
    <mergeCell ref="B5344:D5344"/>
    <mergeCell ref="E5344:L5344"/>
    <mergeCell ref="M5344:O5344"/>
    <mergeCell ref="P5344:W5344"/>
    <mergeCell ref="B5345:D5345"/>
    <mergeCell ref="E5345:L5345"/>
    <mergeCell ref="M5345:O5345"/>
    <mergeCell ref="P5345:W5345"/>
    <mergeCell ref="B5346:D5346"/>
    <mergeCell ref="E5346:L5346"/>
    <mergeCell ref="M5346:O5346"/>
    <mergeCell ref="P5346:W5346"/>
    <mergeCell ref="B5331:C5331"/>
    <mergeCell ref="D5331:L5331"/>
    <mergeCell ref="M5331:N5331"/>
    <mergeCell ref="O5331:W5331"/>
    <mergeCell ref="B5332:B5335"/>
    <mergeCell ref="C5332:C5333"/>
    <mergeCell ref="D5332:E5333"/>
    <mergeCell ref="F5332:L5343"/>
    <mergeCell ref="M5332:M5335"/>
    <mergeCell ref="N5332:N5333"/>
    <mergeCell ref="O5332:P5333"/>
    <mergeCell ref="Q5332:W5343"/>
    <mergeCell ref="C5334:C5335"/>
    <mergeCell ref="D5334:E5335"/>
    <mergeCell ref="N5334:N5335"/>
    <mergeCell ref="O5334:P5335"/>
    <mergeCell ref="B5336:B5339"/>
    <mergeCell ref="C5336:C5337"/>
    <mergeCell ref="D5336:E5337"/>
    <mergeCell ref="M5336:M5339"/>
    <mergeCell ref="N5336:N5337"/>
    <mergeCell ref="O5336:P5337"/>
    <mergeCell ref="C5338:C5339"/>
    <mergeCell ref="D5338:E5339"/>
    <mergeCell ref="N5338:N5339"/>
    <mergeCell ref="O5338:P5339"/>
    <mergeCell ref="B5340:C5340"/>
    <mergeCell ref="D5340:E5340"/>
    <mergeCell ref="M5340:N5340"/>
    <mergeCell ref="O5340:P5340"/>
    <mergeCell ref="B5341:C5341"/>
    <mergeCell ref="D5341:E5341"/>
    <mergeCell ref="B5360:B5363"/>
    <mergeCell ref="C5360:C5361"/>
    <mergeCell ref="D5360:E5361"/>
    <mergeCell ref="F5360:L5371"/>
    <mergeCell ref="M5360:M5363"/>
    <mergeCell ref="N5360:N5361"/>
    <mergeCell ref="O5360:P5361"/>
    <mergeCell ref="Q5360:W5371"/>
    <mergeCell ref="C5362:C5363"/>
    <mergeCell ref="D5362:E5363"/>
    <mergeCell ref="N5362:N5363"/>
    <mergeCell ref="O5362:P5363"/>
    <mergeCell ref="B5364:B5367"/>
    <mergeCell ref="C5364:C5365"/>
    <mergeCell ref="D5364:E5365"/>
    <mergeCell ref="M5364:M5367"/>
    <mergeCell ref="N5364:N5365"/>
    <mergeCell ref="O5364:P5365"/>
    <mergeCell ref="C5366:C5367"/>
    <mergeCell ref="D5366:E5367"/>
    <mergeCell ref="N5366:N5367"/>
    <mergeCell ref="O5366:P5367"/>
    <mergeCell ref="B5368:C5368"/>
    <mergeCell ref="D5368:E5368"/>
    <mergeCell ref="M5368:N5368"/>
    <mergeCell ref="O5368:P5368"/>
    <mergeCell ref="B5369:C5369"/>
    <mergeCell ref="D5369:E5369"/>
    <mergeCell ref="M5369:N5369"/>
    <mergeCell ref="O5369:P5369"/>
    <mergeCell ref="B5370:B5371"/>
    <mergeCell ref="C5370:D5370"/>
    <mergeCell ref="B5347:D5347"/>
    <mergeCell ref="E5347:G5347"/>
    <mergeCell ref="H5347:I5347"/>
    <mergeCell ref="J5347:L5347"/>
    <mergeCell ref="M5347:O5347"/>
    <mergeCell ref="P5347:R5347"/>
    <mergeCell ref="S5347:T5347"/>
    <mergeCell ref="U5347:W5347"/>
    <mergeCell ref="B5348:C5348"/>
    <mergeCell ref="D5348:L5348"/>
    <mergeCell ref="M5348:N5348"/>
    <mergeCell ref="O5348:W5348"/>
    <mergeCell ref="C5349:L5350"/>
    <mergeCell ref="B5357:W5357"/>
    <mergeCell ref="D5358:G5358"/>
    <mergeCell ref="H5358:I5358"/>
    <mergeCell ref="J5358:L5358"/>
    <mergeCell ref="M5358:O5358"/>
    <mergeCell ref="P5358:R5358"/>
    <mergeCell ref="S5358:T5359"/>
    <mergeCell ref="U5358:W5359"/>
    <mergeCell ref="D5359:G5359"/>
    <mergeCell ref="H5359:I5359"/>
    <mergeCell ref="J5359:L5359"/>
    <mergeCell ref="M5359:O5359"/>
    <mergeCell ref="P5359:R5359"/>
    <mergeCell ref="B5376:C5376"/>
    <mergeCell ref="D5376:L5376"/>
    <mergeCell ref="M5376:N5376"/>
    <mergeCell ref="O5376:W5376"/>
    <mergeCell ref="B5377:B5380"/>
    <mergeCell ref="C5377:C5378"/>
    <mergeCell ref="D5377:E5378"/>
    <mergeCell ref="F5377:L5388"/>
    <mergeCell ref="M5377:M5380"/>
    <mergeCell ref="N5377:N5378"/>
    <mergeCell ref="O5377:P5378"/>
    <mergeCell ref="Q5377:W5388"/>
    <mergeCell ref="C5379:C5380"/>
    <mergeCell ref="D5379:E5380"/>
    <mergeCell ref="N5379:N5380"/>
    <mergeCell ref="O5379:P5380"/>
    <mergeCell ref="B5381:B5384"/>
    <mergeCell ref="C5381:C5382"/>
    <mergeCell ref="D5381:E5382"/>
    <mergeCell ref="M5381:M5384"/>
    <mergeCell ref="N5381:N5382"/>
    <mergeCell ref="O5381:P5382"/>
    <mergeCell ref="C5383:C5384"/>
    <mergeCell ref="D5383:E5384"/>
    <mergeCell ref="N5383:N5384"/>
    <mergeCell ref="O5383:P5384"/>
    <mergeCell ref="B5385:C5385"/>
    <mergeCell ref="D5385:E5385"/>
    <mergeCell ref="M5385:N5385"/>
    <mergeCell ref="O5385:P5385"/>
    <mergeCell ref="B5386:C5386"/>
    <mergeCell ref="D5386:E5386"/>
    <mergeCell ref="M5370:M5371"/>
    <mergeCell ref="N5370:O5370"/>
    <mergeCell ref="C5371:D5371"/>
    <mergeCell ref="N5371:O5371"/>
    <mergeCell ref="B5372:D5372"/>
    <mergeCell ref="E5372:L5372"/>
    <mergeCell ref="M5372:O5372"/>
    <mergeCell ref="P5372:W5372"/>
    <mergeCell ref="B5373:D5373"/>
    <mergeCell ref="E5373:L5373"/>
    <mergeCell ref="M5373:O5373"/>
    <mergeCell ref="P5373:W5373"/>
    <mergeCell ref="B5374:D5374"/>
    <mergeCell ref="E5374:L5374"/>
    <mergeCell ref="M5374:O5374"/>
    <mergeCell ref="P5374:W5374"/>
    <mergeCell ref="B5375:D5375"/>
    <mergeCell ref="E5375:G5375"/>
    <mergeCell ref="H5375:I5375"/>
    <mergeCell ref="J5375:L5375"/>
    <mergeCell ref="M5375:O5375"/>
    <mergeCell ref="P5375:R5375"/>
    <mergeCell ref="S5375:T5375"/>
    <mergeCell ref="U5375:W5375"/>
    <mergeCell ref="B5392:D5392"/>
    <mergeCell ref="E5392:G5392"/>
    <mergeCell ref="H5392:I5392"/>
    <mergeCell ref="J5392:L5392"/>
    <mergeCell ref="M5392:O5392"/>
    <mergeCell ref="P5392:R5392"/>
    <mergeCell ref="S5392:T5392"/>
    <mergeCell ref="U5392:W5392"/>
    <mergeCell ref="B5393:C5393"/>
    <mergeCell ref="D5393:L5393"/>
    <mergeCell ref="M5393:N5393"/>
    <mergeCell ref="O5393:W5393"/>
    <mergeCell ref="C5394:L5395"/>
    <mergeCell ref="B5402:W5402"/>
    <mergeCell ref="D5403:G5403"/>
    <mergeCell ref="H5403:I5403"/>
    <mergeCell ref="J5403:L5403"/>
    <mergeCell ref="M5403:O5403"/>
    <mergeCell ref="P5403:R5403"/>
    <mergeCell ref="S5403:T5404"/>
    <mergeCell ref="U5403:W5404"/>
    <mergeCell ref="D5404:G5404"/>
    <mergeCell ref="H5404:I5404"/>
    <mergeCell ref="J5404:L5404"/>
    <mergeCell ref="M5404:O5404"/>
    <mergeCell ref="P5404:R5404"/>
    <mergeCell ref="M5386:N5386"/>
    <mergeCell ref="O5386:P5386"/>
    <mergeCell ref="B5387:B5388"/>
    <mergeCell ref="C5387:D5387"/>
    <mergeCell ref="M5387:M5388"/>
    <mergeCell ref="N5387:O5387"/>
    <mergeCell ref="C5388:D5388"/>
    <mergeCell ref="N5388:O5388"/>
    <mergeCell ref="B5389:D5389"/>
    <mergeCell ref="E5389:L5389"/>
    <mergeCell ref="M5389:O5389"/>
    <mergeCell ref="P5389:W5389"/>
    <mergeCell ref="B5390:D5390"/>
    <mergeCell ref="E5390:L5390"/>
    <mergeCell ref="M5390:O5390"/>
    <mergeCell ref="P5390:W5390"/>
    <mergeCell ref="B5391:D5391"/>
    <mergeCell ref="E5391:L5391"/>
    <mergeCell ref="M5391:O5391"/>
    <mergeCell ref="P5391:W5391"/>
    <mergeCell ref="M5415:M5416"/>
    <mergeCell ref="N5415:O5415"/>
    <mergeCell ref="C5416:D5416"/>
    <mergeCell ref="N5416:O5416"/>
    <mergeCell ref="B5417:D5417"/>
    <mergeCell ref="E5417:L5417"/>
    <mergeCell ref="M5417:O5417"/>
    <mergeCell ref="P5417:W5417"/>
    <mergeCell ref="B5418:D5418"/>
    <mergeCell ref="E5418:L5418"/>
    <mergeCell ref="M5418:O5418"/>
    <mergeCell ref="P5418:W5418"/>
    <mergeCell ref="B5419:D5419"/>
    <mergeCell ref="E5419:L5419"/>
    <mergeCell ref="M5419:O5419"/>
    <mergeCell ref="P5419:W5419"/>
    <mergeCell ref="B5420:D5420"/>
    <mergeCell ref="E5420:G5420"/>
    <mergeCell ref="H5420:I5420"/>
    <mergeCell ref="J5420:L5420"/>
    <mergeCell ref="M5420:O5420"/>
    <mergeCell ref="P5420:R5420"/>
    <mergeCell ref="S5420:T5420"/>
    <mergeCell ref="U5420:W5420"/>
    <mergeCell ref="B5405:B5408"/>
    <mergeCell ref="C5405:C5406"/>
    <mergeCell ref="D5405:E5406"/>
    <mergeCell ref="F5405:L5416"/>
    <mergeCell ref="M5405:M5408"/>
    <mergeCell ref="N5405:N5406"/>
    <mergeCell ref="O5405:P5406"/>
    <mergeCell ref="Q5405:W5416"/>
    <mergeCell ref="C5407:C5408"/>
    <mergeCell ref="D5407:E5408"/>
    <mergeCell ref="N5407:N5408"/>
    <mergeCell ref="O5407:P5408"/>
    <mergeCell ref="B5409:B5412"/>
    <mergeCell ref="C5409:C5410"/>
    <mergeCell ref="D5409:E5410"/>
    <mergeCell ref="M5409:M5412"/>
    <mergeCell ref="N5409:N5410"/>
    <mergeCell ref="O5409:P5410"/>
    <mergeCell ref="C5411:C5412"/>
    <mergeCell ref="D5411:E5412"/>
    <mergeCell ref="N5411:N5412"/>
    <mergeCell ref="O5411:P5412"/>
    <mergeCell ref="B5413:C5413"/>
    <mergeCell ref="D5413:E5413"/>
    <mergeCell ref="M5413:N5413"/>
    <mergeCell ref="O5413:P5413"/>
    <mergeCell ref="B5414:C5414"/>
    <mergeCell ref="D5414:E5414"/>
    <mergeCell ref="M5414:N5414"/>
    <mergeCell ref="O5414:P5414"/>
    <mergeCell ref="B5415:B5416"/>
    <mergeCell ref="C5415:D5415"/>
    <mergeCell ref="M5431:N5431"/>
    <mergeCell ref="O5431:P5431"/>
    <mergeCell ref="B5432:B5433"/>
    <mergeCell ref="C5432:D5432"/>
    <mergeCell ref="M5432:M5433"/>
    <mergeCell ref="N5432:O5432"/>
    <mergeCell ref="C5433:D5433"/>
    <mergeCell ref="N5433:O5433"/>
    <mergeCell ref="B5434:D5434"/>
    <mergeCell ref="E5434:L5434"/>
    <mergeCell ref="M5434:O5434"/>
    <mergeCell ref="P5434:W5434"/>
    <mergeCell ref="B5435:D5435"/>
    <mergeCell ref="E5435:L5435"/>
    <mergeCell ref="M5435:O5435"/>
    <mergeCell ref="P5435:W5435"/>
    <mergeCell ref="B5436:D5436"/>
    <mergeCell ref="E5436:L5436"/>
    <mergeCell ref="M5436:O5436"/>
    <mergeCell ref="P5436:W5436"/>
    <mergeCell ref="B5421:C5421"/>
    <mergeCell ref="D5421:L5421"/>
    <mergeCell ref="M5421:N5421"/>
    <mergeCell ref="O5421:W5421"/>
    <mergeCell ref="B5422:B5425"/>
    <mergeCell ref="C5422:C5423"/>
    <mergeCell ref="D5422:E5423"/>
    <mergeCell ref="F5422:L5433"/>
    <mergeCell ref="M5422:M5425"/>
    <mergeCell ref="N5422:N5423"/>
    <mergeCell ref="O5422:P5423"/>
    <mergeCell ref="Q5422:W5433"/>
    <mergeCell ref="C5424:C5425"/>
    <mergeCell ref="D5424:E5425"/>
    <mergeCell ref="N5424:N5425"/>
    <mergeCell ref="O5424:P5425"/>
    <mergeCell ref="B5426:B5429"/>
    <mergeCell ref="C5426:C5427"/>
    <mergeCell ref="D5426:E5427"/>
    <mergeCell ref="M5426:M5429"/>
    <mergeCell ref="N5426:N5427"/>
    <mergeCell ref="O5426:P5427"/>
    <mergeCell ref="C5428:C5429"/>
    <mergeCell ref="D5428:E5429"/>
    <mergeCell ref="N5428:N5429"/>
    <mergeCell ref="O5428:P5429"/>
    <mergeCell ref="B5430:C5430"/>
    <mergeCell ref="D5430:E5430"/>
    <mergeCell ref="M5430:N5430"/>
    <mergeCell ref="O5430:P5430"/>
    <mergeCell ref="B5431:C5431"/>
    <mergeCell ref="D5431:E5431"/>
    <mergeCell ref="B5450:B5453"/>
    <mergeCell ref="C5450:C5451"/>
    <mergeCell ref="D5450:E5451"/>
    <mergeCell ref="F5450:L5461"/>
    <mergeCell ref="M5450:M5453"/>
    <mergeCell ref="N5450:N5451"/>
    <mergeCell ref="O5450:P5451"/>
    <mergeCell ref="Q5450:W5461"/>
    <mergeCell ref="C5452:C5453"/>
    <mergeCell ref="D5452:E5453"/>
    <mergeCell ref="N5452:N5453"/>
    <mergeCell ref="O5452:P5453"/>
    <mergeCell ref="B5454:B5457"/>
    <mergeCell ref="C5454:C5455"/>
    <mergeCell ref="D5454:E5455"/>
    <mergeCell ref="M5454:M5457"/>
    <mergeCell ref="N5454:N5455"/>
    <mergeCell ref="O5454:P5455"/>
    <mergeCell ref="C5456:C5457"/>
    <mergeCell ref="D5456:E5457"/>
    <mergeCell ref="N5456:N5457"/>
    <mergeCell ref="O5456:P5457"/>
    <mergeCell ref="B5458:C5458"/>
    <mergeCell ref="D5458:E5458"/>
    <mergeCell ref="M5458:N5458"/>
    <mergeCell ref="O5458:P5458"/>
    <mergeCell ref="B5459:C5459"/>
    <mergeCell ref="D5459:E5459"/>
    <mergeCell ref="M5459:N5459"/>
    <mergeCell ref="O5459:P5459"/>
    <mergeCell ref="B5460:B5461"/>
    <mergeCell ref="C5460:D5460"/>
    <mergeCell ref="B5437:D5437"/>
    <mergeCell ref="E5437:G5437"/>
    <mergeCell ref="H5437:I5437"/>
    <mergeCell ref="J5437:L5437"/>
    <mergeCell ref="M5437:O5437"/>
    <mergeCell ref="P5437:R5437"/>
    <mergeCell ref="S5437:T5437"/>
    <mergeCell ref="U5437:W5437"/>
    <mergeCell ref="B5438:C5438"/>
    <mergeCell ref="D5438:L5438"/>
    <mergeCell ref="M5438:N5438"/>
    <mergeCell ref="O5438:W5438"/>
    <mergeCell ref="C5439:L5440"/>
    <mergeCell ref="B5447:W5447"/>
    <mergeCell ref="D5448:G5448"/>
    <mergeCell ref="H5448:I5448"/>
    <mergeCell ref="J5448:L5448"/>
    <mergeCell ref="M5448:O5448"/>
    <mergeCell ref="P5448:R5448"/>
    <mergeCell ref="S5448:T5449"/>
    <mergeCell ref="U5448:W5449"/>
    <mergeCell ref="D5449:G5449"/>
    <mergeCell ref="H5449:I5449"/>
    <mergeCell ref="J5449:L5449"/>
    <mergeCell ref="M5449:O5449"/>
    <mergeCell ref="P5449:R5449"/>
    <mergeCell ref="B5466:C5466"/>
    <mergeCell ref="D5466:L5466"/>
    <mergeCell ref="M5466:N5466"/>
    <mergeCell ref="O5466:W5466"/>
    <mergeCell ref="B5467:B5470"/>
    <mergeCell ref="C5467:C5468"/>
    <mergeCell ref="D5467:E5468"/>
    <mergeCell ref="F5467:L5478"/>
    <mergeCell ref="M5467:M5470"/>
    <mergeCell ref="N5467:N5468"/>
    <mergeCell ref="O5467:P5468"/>
    <mergeCell ref="Q5467:W5478"/>
    <mergeCell ref="C5469:C5470"/>
    <mergeCell ref="D5469:E5470"/>
    <mergeCell ref="N5469:N5470"/>
    <mergeCell ref="O5469:P5470"/>
    <mergeCell ref="B5471:B5474"/>
    <mergeCell ref="C5471:C5472"/>
    <mergeCell ref="D5471:E5472"/>
    <mergeCell ref="M5471:M5474"/>
    <mergeCell ref="N5471:N5472"/>
    <mergeCell ref="O5471:P5472"/>
    <mergeCell ref="C5473:C5474"/>
    <mergeCell ref="D5473:E5474"/>
    <mergeCell ref="N5473:N5474"/>
    <mergeCell ref="O5473:P5474"/>
    <mergeCell ref="B5475:C5475"/>
    <mergeCell ref="D5475:E5475"/>
    <mergeCell ref="M5475:N5475"/>
    <mergeCell ref="O5475:P5475"/>
    <mergeCell ref="B5476:C5476"/>
    <mergeCell ref="D5476:E5476"/>
    <mergeCell ref="M5460:M5461"/>
    <mergeCell ref="N5460:O5460"/>
    <mergeCell ref="C5461:D5461"/>
    <mergeCell ref="N5461:O5461"/>
    <mergeCell ref="B5462:D5462"/>
    <mergeCell ref="E5462:L5462"/>
    <mergeCell ref="M5462:O5462"/>
    <mergeCell ref="P5462:W5462"/>
    <mergeCell ref="B5463:D5463"/>
    <mergeCell ref="E5463:L5463"/>
    <mergeCell ref="M5463:O5463"/>
    <mergeCell ref="P5463:W5463"/>
    <mergeCell ref="B5464:D5464"/>
    <mergeCell ref="E5464:L5464"/>
    <mergeCell ref="M5464:O5464"/>
    <mergeCell ref="P5464:W5464"/>
    <mergeCell ref="B5465:D5465"/>
    <mergeCell ref="E5465:G5465"/>
    <mergeCell ref="H5465:I5465"/>
    <mergeCell ref="J5465:L5465"/>
    <mergeCell ref="M5465:O5465"/>
    <mergeCell ref="P5465:R5465"/>
    <mergeCell ref="S5465:T5465"/>
    <mergeCell ref="U5465:W5465"/>
    <mergeCell ref="B5482:D5482"/>
    <mergeCell ref="E5482:G5482"/>
    <mergeCell ref="H5482:I5482"/>
    <mergeCell ref="J5482:L5482"/>
    <mergeCell ref="M5482:O5482"/>
    <mergeCell ref="P5482:R5482"/>
    <mergeCell ref="S5482:T5482"/>
    <mergeCell ref="U5482:W5482"/>
    <mergeCell ref="B5483:C5483"/>
    <mergeCell ref="D5483:L5483"/>
    <mergeCell ref="M5483:N5483"/>
    <mergeCell ref="O5483:W5483"/>
    <mergeCell ref="C5484:L5485"/>
    <mergeCell ref="M5476:N5476"/>
    <mergeCell ref="O5476:P5476"/>
    <mergeCell ref="B5477:B5478"/>
    <mergeCell ref="C5477:D5477"/>
    <mergeCell ref="M5477:M5478"/>
    <mergeCell ref="N5477:O5477"/>
    <mergeCell ref="C5478:D5478"/>
    <mergeCell ref="N5478:O5478"/>
    <mergeCell ref="B5479:D5479"/>
    <mergeCell ref="E5479:L5479"/>
    <mergeCell ref="M5479:O5479"/>
    <mergeCell ref="P5479:W5479"/>
    <mergeCell ref="B5480:D5480"/>
    <mergeCell ref="E5480:L5480"/>
    <mergeCell ref="M5480:O5480"/>
    <mergeCell ref="P5480:W5480"/>
    <mergeCell ref="B5481:D5481"/>
    <mergeCell ref="E5481:L5481"/>
    <mergeCell ref="M5481:O5481"/>
    <mergeCell ref="P5481:W5481"/>
  </mergeCells>
  <phoneticPr fontId="9"/>
  <dataValidations disablePrompts="1" count="3">
    <dataValidation type="list" allowBlank="1" showInputMessage="1" showErrorMessage="1" sqref="E32:E33 P15:P16 P32:P33 E15:E16 P60:P61 P4127:P4128 E77:E78 E60:E61 P105:P106 E105:E106 E122:E123 P77:P78 E150:E151 P4875:P4876 P150:P151 P122:P123 E195:E196 P167:P168 P195:P196 E167:E168 P240:P241 E240:E241 P257:P258 P212:P213 P1230:P1231 P285:P286 E302:E303 E285:E286 P330:P331 E330:E331 E347:E348 P302:P303 P375:P376 E375:E376 E392:E393 P347:P348 P420:P421 E420:E421 E437:E438 P392:P393 E257:E258 E465:E466 P465:P466 P437:P438 E527:E528 P510:P511 P527:P528 E510:E511 E572:E573 P555:P556 P572:P573 E555:E556 P617:P618 E617:E618 E645:E646 E212:E213 E1230:E1231 E600:E601 P645:P646 P3182:P3183 E1247:E1248 P1202:P1203 E662:E663 P662:P663 E707:E708 P690:P691 P707:P708 E690:E691 E752:E753 P735:P736 P752:P753 E735:E736 E797:E798 P780:P781 P797:P798 E780:E781 E842:E843 P825:P826 P842:P843 E825:E826 E887:E888 P870:P871 P887:P888 E870:E871 E932:E933 P915:P916 P932:P933 E915:E916 E977:E978 P960:P961 P977:P978 E960:E961 E1022:E1023 P1005:P1006 P1022:P1023 E1005:E1006 E1067:E1068 P1050:P1051 P1067:P1068 E1050:E1051 P482:P483 P1095:P1096 E1112:E1113 E1095:E1096 P1140:P1141 E1140:E1141 E1157:E1158 P1112:P1113 P1185:P1186 E1185:E1186 E1202:E1203 P1157:P1158 P1247:P1248 P1275:P1276 E1275:E1276 E1292:E1293 E3030:E3031 E3047:E3048 P3030:P3031 P3047:P3048 E482:E483 P1292:P1293 E1320:E1321 P1320:P1321 E1337:E1338 E1365:E1366 P1337:P1338 P1365:P1366 E1382:E1383 E1410:E1411 P1382:P1383 P1410:P1411 E1427:E1428 E1455:E1456 P1455:P1456 P1427:P1428 P1472:P1473 E1517:E1518 E3075:E3076 P1500:P1501 E1472:E1473 E1500:E1501 E1545:E1546 P1517:P1518 E1562:E1563 P1545:P1546 E1590:E1591 P1562:P1563 E3092:E3093 P3075:P3076 P3092:P3093 P1590:P1591 E1607:E1608 E1635:E1636 P1607:P1608 P1635:P1636 E1652:E1653 E1680:E1681 P1652:P1653 P1680:P1681 E1697:E1698 E1725:E1726 P1697:P1698 P1725:P1726 E1742:E1743 E1770:E1771 P1742:P1743 P1770:P1771 E1787:E1788 E1815:E1816 P1787:P1788 P1815:P1816 E1832:E1833 E1860:E1861 P1832:P1833 P1860:P1861 E1877:E1878 E1905:E1906 P1877:P1878 P1905:P1906 E1922:E1923 E1950:E1951 P1922:P1923 P1950:P1951 E1967:E1968 E1995:E1996 P1967:P1968 P1995:P1996 E2012:E2013 E2040:E2041 P2012:P2013 P2040:P2041 E2057:E2058 P3137:P3138 P2057:P2058 P2085:P2086 E2102:E2103 P2130:P2131 P2102:P2103 E2147:E2148 P2147:P2148 P2175:P2176 E2175:E2176 E2192:E2193 P2192:P2193 P2220:P2221 E2220:E2221 E2237:E2238 P2237:P2238 P2265:P2266 E2265:E2266 E2282:E2283 P2282:P2283 P2310:P2311 E2310:E2311 E2327:E2328 P2327:P2328 P2355:P2356 E2355:E2356 E2372:E2373 P2372:P2373 P2400:P2401 E2400:E2401 E2417:E2418 P2417:P2418 P2445:P2446 E2445:E2446 E2462:E2463 P2462:P2463 P2490:P2491 E2490:E2491 E2507:E2508 P2507:P2508 P2535:P2536 E2535:E2536 E2552:E2553 P2552:P2553 P2580:P2581 E2580:E2581 E2597:E2598 P2597:P2598 P2625:P2626 E2625:E2626 P2642:P2643 E3002:E3003 P2670:P2671 E2670:E2671 E2687:E2688 E2715:E2716 E2732:E2733 P2715:P2716 P2732:P2733 E2760:E2761 E2777:E2778 P2760:P2761 P2777:P2778 E2805:E2806 E2822:E2823 P2805:P2806 P2822:P2823 E2850:E2851 E2085:E2086 P2850:P2851 E2867:E2868 P5477:P5478 E2912:E2913 E2895:E2896 P2912:P2913 P2867:P2868 E2940:E2941 P2940:P2941 E2957:E2958 E2985:E2986 P2957:P2958 P2985:P2986 P3002:P3003 E3120:E3121 E3137:E3138 P3120:P3121 E2642:E2643 E3165:E3166 E3182:E3183 P3165:P3166 P3227:P3228 E3210:E3211 E3227:E3228 P3210:P3211 E3272:E3273 E3255:E3256 P3255:P3256 P2687:P2688 E3317:E3318 P3272:P3273 P3300:P3301 E3300:E3301 P3317:P3318 P600:P601 E3345:E3346 E3362:E3363 P3345:P3346 E3407:E3408 P3362:P3363 P3390:P3391 E3390:E3391 E3452:E3453 P3407:P3408 P3435:P3436 E3435:E3436 E3497:E3498 P3452:P3453 P3480:P3481 E3480:E3481 E3542:E3543 P3497:P3498 P3525:P3526 E3525:E3526 E3615:E3616 E2130:E2131 P3587:P3588 P3542:P3543 E3660:E3661 P3615:P3616 P3632:P3633 E3632:E3633 P3660:P3661 E3705:E3706 E3677:E3678 P3677:P3678 P3705:P3706 E3750:E3751 P3722:P3723 E3722:E3723 P3795:P3796 E3767:E3768 E3795:E3796 P3767:P3768 E3570:E3571 E3812:E3813 P3840:P3841 P3812:P3813 P3885:P3886 E3857:E3858 E3885:E3886 P3857:P3858 P3930:P3931 E3902:E3903 E3930:E3931 P3902:P3903 P3975:P3976 E3947:E3948 E3975:E3976 P3947:P3948 E3840:E3841 E3992:E3993 E4020:E4021 P3992:P3993 E4065:E4066 P4020:P4021 P4037:P4038 E4037:E4038 P4082:P4083 P3750:P3751 E4082:E4083 P4065:P4066 E4155:E4156 E4110:E4111 E4127:E4128 P4110:P4111 E4200:E4201 P4155:P4156 P4172:P4173 E4172:E4173 E4245:E4246 P4200:P4201 P4217:P4218 E4217:E4218 E4290:E4291 P4245:P4246 P4262:P4263 E4262:E4263 E4335:E4336 P4290:P4291 P4307:P4308 E4307:E4308 E4380:E4381 P4335:P4336 P4352:P4353 E4352:E4353 E4425:E4426 P4380:P4381 P4397:P4398 E4397:E4398 E4470:E4471 P4425:P4426 P4442:P4443 E4442:E4443 E4515:E4516 P4470:P4471 P4487:P4488 E4487:E4488 E4560:E4561 P4515:P4516 P4532:P4533 E4532:E4533 E4605:E4606 P4560:P4561 P4577:P4578 E4577:E4578 E4650:E4651 P4605:P4606 P4622:P4623 E4622:E4623 E4695:E4696 P4650:P4651 P4667:P4668 E4667:E4668 E4740:E4741 P4695:P4696 P4712:P4713 E4712:E4713 E4785:E4786 P4740:P4741 P4757:P4758 E4757:E4758 E4830:E4831 P4802:P4803 E4802:E4803 P4785:P4786 E4920:E4921 P4847:P4848 P4892:P4893 E4847:E4848 E4965:E4966 P4920:P4921 P4937:P4938 E4937:E4938 E5010:E5011 P4965:P4966 P4982:P4983 E4982:E4983 E5055:E5056 P5010:P5011 P5027:P5028 E5027:E5028 E5100:E5101 P5055:P5056 P5072:P5073 E5072:E5073 P5145:P5146 P5100:P5101 E5117:E5118 E5145:E5146 P5415:P5416 E5207:E5208 E5162:E5163 P5190:P5191 E5190:E5191 P5235:P5236 P5207:P5208 E5235:E5236 P5280:P5281 E5252:E5253 E5280:E5281 P5252:P5253 P5325:P5326 E5297:E5298 E5325:E5326 P5297:P5298 P5370:P5371 E5342:E5343 E5370:E5371 P5342:P5343 P5432:P5433 P5387:P5388 E5432:E5433 E5415:E5416 E5477:E5478 P5460:P5461 E4892:E4893 E5460:E5461 E4875:E4876 P4830:P4831 E5387:E5388 P2895:P2896 E3587:E3588 P3570:P3571 P5117:P5118 P5162:P5163">
      <formula1>$Y$2:$Y$5</formula1>
    </dataValidation>
    <dataValidation type="list" allowBlank="1" showInputMessage="1" showErrorMessage="1" sqref="O208:P209 O11:P12 D28:E29 O28:P29 D56:E57 O4123:P4124 O56:P57 D73:E74 O73:P74 D101:E102 O101:P102 D118:E119 O4871:P4872 D11:E12 D146:E147 O146:P147 D163:E164 O163:P164 D191:E192 O191:P192 O118:P119 D236:E237 O236:P237 O253:P254 D281:E282 O281:P282 O1198:P1199 D298:E299 O298:P299 D208:E209 O326:P327 D343:E344 O343:P344 D326:E327 O371:P372 D388:E389 O388:P389 D416:E417 O416:P417 D433:E434 D371:E372 D461:E462 D253:E254 O461:P462 O433:P434 D506:E507 O506:P507 D523:E524 O523:P524 D551:E552 D568:E569 O568:P569 O551:P552 D613:E614 O613:P614 D641:E642 O3178:P3179 D596:E597 D1226:E1227 O641:P642 O1226:P1227 D1243:E1244 D658:E659 O658:P659 D686:E687 O686:P687 D703:E704 O703:P704 D731:E732 O731:P732 D748:E749 O748:P749 D776:E777 O776:P777 D793:E794 O793:P794 D821:E822 O821:P822 D838:E839 O838:P839 D866:E867 O866:P867 D883:E884 O883:P884 D911:E912 O911:P912 D928:E929 O928:P929 D956:E957 O956:P957 D973:E974 O973:P974 D1001:E1002 O1001:P1002 D1018:E1019 O1018:P1019 D1046:E1047 O1046:P1047 D1063:E1064 O1063:P1064 D1091:E1092 O1091:P1092 D478:E479 D1108:E1109 O1108:P1109 D1136:E1137 D1153:E1154 O1136:P1137 O1153:P1154 D1181:E1182 O1181:P1182 D1198:E1199 D1288:E1289 O1243:P1244 D1271:E1272 O1271:P1272 D3026:E3027 O3026:P3027 D3043:E3044 O3043:P3044 O478:P479 O1288:P1289 D1316:E1317 O1316:P1317 O1333:P1334 D1333:E1334 D1361:E1362 O1361:P1362 O1378:P1379 D1378:E1379 D1406:E1407 O1406:P1407 D1423:E1424 D1451:E1452 O1451:P1452 O1423:P1424 O1496:P1497 D3071:E3072 D1496:E1497 O3133:P3134 O1468:P1469 D1468:E1469 O1513:P1514 D1541:E1542 O1541:P1542 D1558:E1559 O1558:P1559 D1586:E1587 O3071:P3072 D3088:E3089 O3088:P3089 D1513:E1514 D1603:E1604 O1603:P1604 D1631:E1632 O1631:P1632 O1586:P1587 O1648:P1649 D1676:E1677 O1676:P1677 D1693:E1694 D1648:E1649 D1721:E1722 O1721:P1722 D1738:E1739 O1738:P1739 D1766:E1767 O1766:P1767 D1783:E1784 O1783:P1784 D1811:E1812 O1811:P1812 D1828:E1829 O1828:P1829 D1856:E1857 O1856:P1857 D1873:E1874 O1693:P1694 D1901:E1902 O1901:P1902 D1918:E1919 O1918:P1919 D1946:E1947 O1946:P1947 D1963:E1964 O1963:P1964 D1991:E1992 O1991:P1992 D2008:E2009 O2008:P2009 D2036:E2037 O2036:P2037 D2053:E2054 D2081:E2082 O1873:P1874 O2081:P2082 D2098:E2099 O2098:P2099 O2126:P2127 D2143:E2144 O2143:P2144 D2171:E2172 O2171:P2172 D2188:E2189 O2188:P2189 O2053:P2054 O2216:P2217 D2233:E2234 O2233:P2234 D2261:E2262 O2261:P2262 D2278:E2279 O2278:P2279 D2306:E2307 O2306:P2307 D2323:E2324 O2323:P2324 D2351:E2352 O2351:P2352 D2368:E2369 O2368:P2369 D2396:E2397 O2396:P2397 D2413:E2414 O2413:P2414 D2441:E2442 O2441:P2442 D2458:E2459 O2458:P2459 D2486:E2487 O2486:P2487 D2503:E2504 O2503:P2504 D2531:E2532 O2531:P2532 D2548:E2549 O2548:P2549 D2576:E2577 O2576:P2577 D2593:E2594 O2593:P2594 D2621:E2622 O2621:P2622 O2638:P2639 D2998:E2999 D2666:E2667 O2666:P2667 D2216:E2217 D2711:E2712 O2711:P2712 D2728:E2729 O2728:P2729 D2756:E2757 O2756:P2757 D2773:E2774 O2773:P2774 D2801:E2802 O2801:P2802 D2818:E2819 O2818:P2819 D2846:E2847 O2846:P2847 D2683:E2684 D2863:E2864 O5473:P5474 D2891:E2892 D2908:E2909 O2908:P2909 O2863:P2864 O2936:P2937 D2936:E2937 D2953:E2954 D2981:E2982 O2981:P2982 O2953:P2954 O2998:P2999 D3116:E3117 O3116:P3117 D3133:E3134 D2638:E2639 D3161:E3162 O3161:P3162 D3178:E3179 O3223:P3224 D3206:E3207 O3206:P3207 D3223:E3224 D3268:E3269 D3251:E3252 O2683:P2684 O3251:P3252 D3313:E3314 O3268:P3269 D3296:E3297 O3296:P3297 O3313:P3314 D3341:E3342 O596:P597 D3358:E3359 O3341:P3342 D3403:E3404 O3358:P3359 D3386:E3387 O3386:P3387 D3448:E3449 O3403:P3404 D3431:E3432 O3431:P3432 D3493:E3494 O3448:P3449 D3476:E3477 O3476:P3477 O3521:P3522 O3493:P3494 D3521:E3522 D3538:E3539 D3611:E3612 D2126:E2127 O3583:P3584 O3538:P3539 D3656:E3657 D3628:E3629 O3628:P3629 O3611:P3612 O3656:P3657 D3673:E3674 D3701:E3702 O3673:P3674 O3701:P3702 D3746:E3747 D3718:E3719 O3718:P3719 O3791:P3792 D3763:E3764 O3763:P3764 D3791:E3792 D3808:E3809 O3808:P3809 D3836:E3837 D3566:E3567 O3881:P3882 D3853:E3854 O3853:P3854 D3881:E3882 O3926:P3927 D3898:E3899 O3898:P3899 D3926:E3927 O3971:P3972 D3943:E3944 O3943:P3944 D3971:E3972 O3836:P3837 D3988:E3989 O3988:P3989 D4016:E4017 D4061:E4062 O4016:P4017 D4033:E4034 O4033:P4034 O4078:P4079 O3746:P3747 O4061:P4062 D4078:E4079 D4151:E4152 D4106:E4107 O4106:P4107 D4123:E4124 D4196:E4197 O4151:P4152 D4168:E4169 O4168:P4169 D4241:E4242 O4196:P4197 D4213:E4214 O4213:P4214 D4286:E4287 O4241:P4242 D4258:E4259 O4258:P4259 D4331:E4332 O4286:P4287 D4303:E4304 O4303:P4304 D4376:E4377 O4331:P4332 D4348:E4349 O4348:P4349 D4421:E4422 O4376:P4377 D4393:E4394 O4393:P4394 D4466:E4467 O4421:P4422 D4438:E4439 O4438:P4439 D4511:E4512 O4466:P4467 D4483:E4484 O4483:P4484 D4556:E4557 O4511:P4512 O4528:P4529 D4528:E4529 D4601:E4602 O4556:P4557 D4573:E4574 O4573:P4574 D4646:E4647 O4601:P4602 D4618:E4619 O4618:P4619 D4691:E4692 O4646:P4647 D4663:E4664 O4663:P4664 D4736:E4737 O4691:P4692 D4708:E4709 O4708:P4709 D4781:E4782 O4736:P4737 D4753:E4754 O4753:P4754 D4826:E4827 D4798:E4799 O4798:P4799 O4781:P4782 D4916:E4917 D4843:E4844 O4843:P4844 O4888:P4889 D4961:E4962 O4916:P4917 D4933:E4934 O4933:P4934 D5006:E5007 O4961:P4962 D4978:E4979 O4978:P4979 D5051:E5052 O5006:P5007 D5023:E5024 O5023:P5024 D5096:E5097 O5051:P5052 D5068:E5069 O5068:P5069 O5141:P5142 O5096:P5097 D5141:E5142 O5113:P5114 O5411:P5412 D5203:E5204 D5158:E5159 D5186:E5187 O5186:P5187 O5231:P5232 O5203:P5204 D5231:E5232 O5276:P5277 D5248:E5249 O5248:P5249 D5276:E5277 O5321:P5322 D5293:E5294 O5293:P5294 D5321:E5322 O5366:P5367 D5338:E5339 O5338:P5339 D5366:E5367 O5428:P5429 O5383:P5384 D5411:E5412 D5428:E5429 D5473:E5474 D4888:E4889 D5456:E5457 O5456:P5457 D4871:E4872 O4826:P4827 D5383:E5384 O2891:P2892 D3583:E3584 O3566:P3567 D5113:E5114 O5158:P5159">
      <formula1>INDIRECT(D9)</formula1>
    </dataValidation>
    <dataValidation type="list" allowBlank="1" showInputMessage="1" showErrorMessage="1" sqref="D14:E14 O14:P14 O31:P31 D31:E31 D59:E59 O4126:P4126 D76:E76 O59:P59 O76:P76 D104:E104 D121:E121 O104:P104 O4874:P4874 O239:P239 O149:P149 D149:E149 D166:E166 O166:P166 O194:P194 D194:E194 O211:P211 O554:P554 O121:P121 O256:P256 O1229:P1229 D284:E284 O284:P284 D301:E301 O329:P329 O301:P301 D211:E211 D346:E346 O374:P374 O346:P346 D329:E329 D391:E391 O419:P419 O391:P391 D419:E419 D436:E436 D256:E256 D374:E374 D464:E464 O464:P464 O436:P436 D526:E526 D509:E509 O509:P509 O526:P526 D571:E571 D554:E554 O571:P571 O616:P616 D239:E239 D616:E616 D644:E644 O1201:P1201 O3181:P3181 D599:E599 O644:P644 D1229:E1229 D1246:E1246 D661:E661 O661:P661 D706:E706 D689:E689 O689:P689 O706:P706 D751:E751 D734:E734 O734:P734 O751:P751 D796:E796 D779:E779 O779:P779 O796:P796 D841:E841 D824:E824 O824:P824 O841:P841 D886:E886 D869:E869 O869:P869 O886:P886 D931:E931 D914:E914 O914:P914 O931:P931 D976:E976 D959:E959 O959:P959 O976:P976 D1021:E1021 D1004:E1004 O1004:P1004 O1021:P1021 D1066:E1066 D1049:E1049 O1049:P1049 O1066:P1066 D481:E481 D1094:E1094 O1094:P1094 D1111:E1111 O1111:P1111 D1139:E1139 D1156:E1156 O1139:P1139 O1184:P1184 O1156:P1156 D1184:E1184 D1201:E1201 D1291:E1291 O1274:P1274 O1246:P1246 D1274:E1274 D3029:E3029 D3046:E3046 O3029:P3029 O3046:P3046 O481:P481 D1319:E1319 O1291:P1291 O1319:P1319 O1336:P1336 D1364:E1364 D1336:E1336 O1364:P1364 O1381:P1381 D1409:E1409 D1381:E1381 O1409:P1409 D1454:E1454 D1426:E1426 O1454:P1454 O1426:P1426 O3136:P3136 O1499:P1499 D1471:E1471 D1499:E1499 O1471:P1471 D3074:E3074 D1544:E1544 O1516:P1516 D1561:E1561 O1544:P1544 D1589:E1589 O1561:P1561 D3091:E3091 O3074:P3074 O3091:P3091 D1516:E1516 D1606:E1606 D1634:E1634 O1606:P1606 O1634:P1634 O1589:P1589 D1679:E1679 O1651:P1651 O1679:P1679 D1696:E1696 D1724:E1724 D1651:E1651 O1724:P1724 D1741:E1741 D1769:E1769 O1741:P1741 O1696:P1696 D1786:E1786 D1814:E1814 O1786:P1786 O1814:P1814 D1831:E1831 D1859:E1859 O1831:P1831 O1859:P1859 D1876:E1876 D1904:E1904 O1769:P1769 O1904:P1904 D1921:E1921 D1949:E1949 O1921:P1921 O1949:P1949 D1966:E1966 D1994:E1994 O1966:P1966 O1994:P1994 D2011:E2011 D2039:E2039 O2011:P2011 O2039:P2039 D2056:E2056 O1876:P1876 D2084:E2084 O2084:P2084 D2101:E2101 O2129:P2129 O2101:P2101 D2146:E2146 O2146:P2146 O2174:P2174 D2174:E2174 D2191:E2191 O2191:P2191 O2219:P2219 O2056:P2056 D2236:E2236 O2236:P2236 O2264:P2264 D2264:E2264 D2281:E2281 O2281:P2281 O2309:P2309 D2309:E2309 D2326:E2326 O2326:P2326 O2354:P2354 D2354:E2354 D2371:E2371 O2371:P2371 O2399:P2399 D2399:E2399 D2416:E2416 O2416:P2416 O2444:P2444 D2444:E2444 D2461:E2461 O2461:P2461 O2489:P2489 D2489:E2489 D2506:E2506 O2506:P2506 O2534:P2534 D2534:E2534 D2551:E2551 O2551:P2551 O2579:P2579 D2579:E2579 D2596:E2596 O2596:P2596 O2624:P2624 D2624:E2624 O2641:P2641 D3001:E3001 O2669:P2669 D2669:E2669 D2219:E2219 D2714:E2714 D2731:E2731 O2714:P2714 O2731:P2731 D2759:E2759 D2776:E2776 O2759:P2759 O2776:P2776 D2804:E2804 D2821:E2821 O2804:P2804 O2821:P2821 D2849:E2849 D2686:E2686 O2849:P2849 D2866:E2866 O5476:P5476 D2911:E2911 D2894:E2894 O2911:P2911 O2866:P2866 D2939:E2939 O2939:P2939 D2956:E2956 D2984:E2984 O2956:P2956 O2984:P2984 O3001:P3001 D3119:E3119 D3136:E3136 O3119:P3119 D2641:E2641 D3164:E3164 D3181:E3181 O3164:P3164 O3226:P3226 D3209:E3209 D3226:E3226 O3209:P3209 D3271:E3271 D3254:E3254 O3254:P3254 O2686:P2686 D3316:E3316 O3271:P3271 O3299:P3299 D3299:E3299 O3316:P3316 O599:P599 D3344:E3344 D3361:E3361 O3344:P3344 D3406:E3406 O3361:P3361 O3389:P3389 D3389:E3389 D3451:E3451 O3406:P3406 O3434:P3434 D3434:E3434 D3496:E3496 O3451:P3451 O3479:P3479 D3479:E3479 O3524:P3524 O3496:P3496 D3524:E3524 D3541:E3541 D3614:E3614 D2129:E2129 O3586:P3586 O3541:P3541 D3659:E3659 O3631:P3631 D3631:E3631 O3614:P3614 O3659:P3659 D3704:E3704 D3676:E3676 O3676:P3676 O3704:P3704 D3749:E3749 O3721:P3721 D3721:E3721 O3794:P3794 D3766:E3766 D3794:E3794 O3766:P3766 D3811:E3811 O3839:P3839 O3811:P3811 D3569:E3569 O3884:P3884 D3856:E3856 D3884:E3884 O3856:P3856 O3929:P3929 D3901:E3901 D3929:E3929 O3901:P3901 O3974:P3974 D3946:E3946 D3974:E3974 O3946:P3946 D3839:E3839 D3991:E3991 D4019:E4019 O3991:P3991 D4064:E4064 O4019:P4019 O4036:P4036 D4036:E4036 O4081:P4081 O3749:P3749 D4081:E4081 O4064:P4064 D4154:E4154 D4109:E4109 D4126:E4126 O4109:P4109 D4199:E4199 O4154:P4154 O4171:P4171 D4171:E4171 D4244:E4244 O4199:P4199 O4216:P4216 D4216:E4216 D4289:E4289 O4244:P4244 O4261:P4261 D4261:E4261 D4334:E4334 O4289:P4289 O4306:P4306 D4306:E4306 D4379:E4379 O4334:P4334 O4351:P4351 D4351:E4351 D4424:E4424 O4379:P4379 O4396:P4396 D4396:E4396 D4469:E4469 O4424:P4424 O4441:P4441 D4441:E4441 D4514:E4514 O4469:P4469 O4486:P4486 D4486:E4486 D4559:E4559 O4514:P4514 O4531:P4531 D4531:E4531 D4604:E4604 O4559:P4559 O4576:P4576 D4576:E4576 D4649:E4649 O4604:P4604 O4621:P4621 D4621:E4621 D4694:E4694 O4649:P4649 O4666:P4666 D4666:E4666 D4739:E4739 O4694:P4694 O4711:P4711 D4711:E4711 D4784:E4784 O4739:P4739 O4756:P4756 D4756:E4756 D4829:E4829 O4801:P4801 D4801:E4801 O4784:P4784 D4919:E4919 O4846:P4846 O4891:P4891 D4846:E4846 D4964:E4964 O4919:P4919 O4936:P4936 D4936:E4936 D5009:E5009 O4964:P4964 O4981:P4981 D4981:E4981 D5054:E5054 O5009:P5009 O5026:P5026 D5026:E5026 D5099:E5099 O5054:P5054 O5071:P5071 D5071:E5071 O5144:P5144 O5099:P5099 D5116:E5116 D5144:E5144 O5414:P5414 D5206:E5206 D5161:E5161 O5189:P5189 D5189:E5189 O5234:P5234 O5206:P5206 D5234:E5234 O5279:P5279 D5251:E5251 D5279:E5279 O5251:P5251 O5324:P5324 D5296:E5296 D5324:E5324 O5296:P5296 O5369:P5369 D5341:E5341 D5369:E5369 O5341:P5341 O5431:P5431 O5386:P5386 D5431:E5431 D5414:E5414 D5476:E5476 D4891:E4891 O5459:P5459 D5459:E5459 D4874:E4874 O4829:P4829 D5386:E5386 O2894:P2894 D3586:E3586 O3569:P3569 O5116:P5116 O5161:P5161">
      <formula1>INDIRECT(D13)</formula1>
    </dataValidation>
  </dataValidations>
  <printOptions horizontalCentered="1" verticalCentered="1"/>
  <pageMargins left="0.19685039370078741" right="0.19685039370078741" top="0.78740157480314965" bottom="0.19685039370078741" header="0.51181102362204722" footer="0.51181102362204722"/>
  <pageSetup paperSize="9" scale="74" orientation="landscape" r:id="rId1"/>
  <headerFooter alignWithMargins="0"/>
  <rowBreaks count="3" manualBreakCount="3">
    <brk id="45" min="1" max="22" man="1"/>
    <brk id="90" min="1" max="22" man="1"/>
    <brk id="135" min="1" max="22" man="1"/>
  </rowBreaks>
  <drawing r:id="rId2"/>
  <extLst>
    <ext xmlns:x14="http://schemas.microsoft.com/office/spreadsheetml/2009/9/main" uri="{CCE6A557-97BC-4b89-ADB6-D9C93CAAB3DF}">
      <x14:dataValidations xmlns:xm="http://schemas.microsoft.com/office/excel/2006/main" disablePrompts="1" count="5">
        <x14:dataValidation type="list" allowBlank="1" showInputMessage="1" showErrorMessage="1">
          <x14:formula1>
            <xm:f>'(参考)リスト'!$B$16:$B$21</xm:f>
          </x14:formula1>
          <xm:sqref>O206:P207 O9:P10 D26:E27 O26:P27 D54:E55 D4886:E4887 O54:P55 D71:E72 O71:P72 D99:E100 O99:P100 D116:E117 O4886:P4887 O234:P235 D144:E145 O144:P145 D161:E162 O161:P162 D189:E190 O189:P190 O116:P117 D234:E235 O251:P252 D279:E280 D639:E640 O279:P280 D296:E297 O296:P297 O324:P325 D206:E207 D341:E342 O341:P342 O369:P370 D324:E325 D386:E387 O386:P387 O414:P415 D414:E415 D431:E432 D369:E370 D251:E252 D459:E460 O459:P460 O431:P432 D504:E505 D521:E522 O504:P505 O521:P522 D549:E550 D566:E567 O566:P567 O549:P550 O611:P612 D611:E612 O1494:P1495 O3131:P3132 O1511:P1512 D1539:E1540 O1539:P1540 D1556:E1557 O1556:P1557 D1584:E1585 D3131:E3132 D1601:E1602 O1601:P1602 D1629:E1630 O1629:P1630 O3114:P3115 O1646:P1647 D1674:E1675 O1674:P1675 D1691:E1692 D3114:E3115 D1719:E1720 O1719:P1720 D1736:E1737 O1736:P1737 D1764:E1765 O1764:P1765 D1781:E1782 O1781:P1782 D1809:E1810 O1809:P1810 D1826:E1827 O1826:P1827 D1854:E1855 O1854:P1855 D1871:E1872 O3086:P3087 D1899:E1900 O1899:P1900 D1916:E1917 O1916:P1917 D1944:E1945 O1944:P1945 D1961:E1962 O1961:P1962 D1989:E1990 O1989:P1990 D2006:E2007 O2006:P2007 D2034:E2035 O2034:P2035 D2051:E2052 D2079:E2080 O1871:P1872 O2079:P2080 D2096:E2097 O2096:P2097 O2124:P2125 D2141:E2142 O2141:P2142 D2169:E2170 O2169:P2170 D2186:E2187 O2186:P2187 O2051:P2052 O2214:P2215 D2231:E2232 O2231:P2232 D2259:E2260 O2259:P2260 D2276:E2277 O2276:P2277 D2304:E2305 O2304:P2305 D2321:E2322 O2321:P2322 D2349:E2350 O2349:P2350 D2366:E2367 O2366:P2367 D2394:E2395 O2394:P2395 D2411:E2412 O2411:P2412 D2439:E2440 O2439:P2440 D2456:E2457 O2456:P2457 D2484:E2485 O2484:P2485 D2501:E2502 O2501:P2502 D2529:E2530 O2529:P2530 D2546:E2547 O2546:P2547 D2574:E2575 O2574:P2575 D2591:E2592 O2591:P2592 D2619:E2620 O2619:P2620 O2636:P2637 D2996:E2997 D2664:E2665 O2664:P2665 D2214:E2215 D2709:E2710 O2709:P2710 D2726:E2727 O2726:P2727 D2754:E2755 O2754:P2755 D2771:E2772 O2771:P2772 D2799:E2800 O2799:P2800 D2816:E2817 O2816:P2817 D2844:E2845 O2844:P2845 D2681:E2682 D2861:E2862 O5471:P5472 D2889:E2890 D2906:E2907 O2906:P2907 O2861:P2862 O2934:P2935 D2934:E2935 D2951:E2952 D2979:E2980 O2979:P2980 O2951:P2952 O2996:P2997 D3024:E3025 O3024:P3025 D3041:E3042 O3041:P3042 D3069:E3070 O3069:P3070 D3086:E3087 D2636:E2637 D3176:E3177 O3159:P3160 D3159:E3160 O3221:P3222 D3221:E3222 O3204:P3205 D3204:E3205 D3266:E3267 O3249:P3250 O2681:P2682 D3249:E3250 D3311:E3312 O3294:P3295 D3294:E3295 O3266:P3267 O3176:P3177 D3339:E3340 O3311:P3312 O5381:P5382 O4931:P4932 D5409:E5410 D5381:E5382 D4959:E4960 O5454:P5455 O5336:P5337 D5336:E5337 O5426:P5427 D5426:E5427 O5291:P5292 D5291:E5292 O5364:P5365 D5364:E5365 O5246:P5247 D5246:E5247 O5319:P5320 D5319:E5320 D5229:E5230 O5201:P5202 O5274:P5275 D5274:E5275 D5184:E5185 D5156:E5157 O5229:P5230 D5201:E5202 O5184:P5185 D5139:E5140 O5094:P5095 O5409:P5410 D5066:E5067 O5049:P5050 O5139:P5140 O5111:P5112 D5021:E5022 O5004:P5005 D5094:E5095 O5066:P5067 D4976:E4977 O4959:P4960 D5049:E5050 O5021:P5022 D4931:E4932 O4914:P4915 D5004:E5005 O4976:P4977 D4914:E4915 O476:P477 D476:E477 D2124:E2125 O4869:P4870 D5471:E5472 O2889:P2890 D5111:E5112 O5156:P5157</xm:sqref>
        </x14:dataValidation>
        <x14:dataValidation type="list" allowBlank="1" showInputMessage="1" showErrorMessage="1">
          <x14:formula1>
            <xm:f>'(参考)リスト'!$D$16:$D$18</xm:f>
          </x14:formula1>
          <xm:sqref>D13:E13 O13:P13 D30:E30 O30:P30 D58:E58 D4890:E4890 O58:P58 D75:E75 O75:P75 D103:E103 O103:P103 D120:E120 D4963:E4963 O210:P210 D148:E148 O148:P148 D165:E165 O165:P165 D193:E193 O193:P193 O120:P120 O553:P553 O238:P238 O255:P255 D283:E283 O283:P283 O615:P615 D300:E300 O300:P300 D210:E210 O328:P328 D345:E345 O345:P345 D328:E328 O373:P373 D390:E390 O390:P390 D418:E418 O418:P418 D435:E435 D373:E373 D463:E463 D255:E255 O463:P463 O435:P435 D508:E508 O508:P508 D525:E525 O525:P525 D553:E553 D570:E570 O570:P570 D643:E643 D615:E615 O1498:P1498 O3135:P3135 O1515:P1515 D1543:E1543 O1543:P1543 D1560:E1560 O1560:P1560 D1588:E1588 D3135:E3135 D1605:E1605 O1605:P1605 D1633:E1633 O1633:P1633 O3118:P3118 O1650:P1650 D1678:E1678 O1678:P1678 D1695:E1695 D3118:E3118 D1723:E1723 O1723:P1723 D1740:E1740 O1740:P1740 D1768:E1768 O3090:P3090 D1785:E1785 O1785:P1785 D1813:E1813 O1813:P1813 D1830:E1830 O1830:P1830 D1858:E1858 O1858:P1858 D1875:E1875 D3090:E3090 D1903:E1903 O1903:P1903 D1920:E1920 O1920:P1920 D1948:E1948 O1948:P1948 D1965:E1965 O1965:P1965 D1993:E1993 O1993:P1993 D2010:E2010 O2010:P2010 D2038:E2038 O2038:P2038 D2055:E2055 D2083:E2083 O3073:P3073 O2083:P2083 D2100:E2100 O2100:P2100 O2128:P2128 D2145:E2145 O2145:P2145 D2173:E2173 O2173:P2173 D2190:E2190 O2190:P2190 D3073:E3073 O2218:P2218 D2235:E2235 O2235:P2235 D2263:E2263 O2263:P2263 D2280:E2280 O2280:P2280 D2308:E2308 O2308:P2308 D2325:E2325 O2325:P2325 D2353:E2353 O2353:P2353 D2370:E2370 O2370:P2370 D2398:E2398 O2398:P2398 D2415:E2415 O2415:P2415 D2443:E2443 O2443:P2443 D2460:E2460 O2460:P2460 D2488:E2488 O2488:P2488 D2505:E2505 O2505:P2505 D2533:E2533 O2533:P2533 D2550:E2550 O2550:P2550 D2578:E2578 O2578:P2578 D2595:E2595 O2595:P2595 D2623:E2623 O2623:P2623 O2640:P2640 D3000:E3000 D2668:E2668 O2668:P2668 D2218:E2218 D2713:E2713 O2713:P2713 D2730:E2730 O2730:P2730 D2758:E2758 O2758:P2758 D2775:E2775 O2775:P2775 D2803:E2803 O2803:P2803 D2820:E2820 O2820:P2820 D2848:E2848 O2848:P2848 D2685:E2685 D2865:E2865 O5475:P5475 D2893:E2893 D2910:E2910 O2910:P2910 O2865:P2865 O2938:P2938 D2938:E2938 D2955:E2955 D2983:E2983 O2983:P2983 O2955:P2955 O3000:P3000 D3028:E3028 O3028:P3028 D3045:E3045 O3045:P3045 D2640:E2640 D3180:E3180 O3163:P3163 D3163:E3163 O3225:P3225 D3225:E3225 O3208:P3208 D3208:E3208 D3270:E3270 O3253:P3253 O2685:P2685 D3253:E3253 D3315:E3315 O3298:P3298 D3298:E3298 O3270:P3270 O3180:P3180 D3343:E3343 O3315:P3315 D5458:E5458 O4935:P4935 D5413:E5413 D5385:E5385 D5475:E5475 O5458:P5458 O5340:P5340 D5340:E5340 O5430:P5430 D5430:E5430 O5295:P5295 D5295:E5295 O5368:P5368 D5368:E5368 O5250:P5250 D5250:E5250 O5323:P5323 D5323:E5323 D5233:E5233 O5205:P5205 O5278:P5278 D5278:E5278 D5188:E5188 D5160:E5160 O5233:P5233 D5205:E5205 O5188:P5188 D5143:E5143 O5098:P5098 O5413:P5413 D5070:E5070 O5053:P5053 O5143:P5143 O5115:P5115 D5025:E5025 O5008:P5008 D5098:E5098 O5070:P5070 D4980:E4980 O4963:P4963 D5053:E5053 O5025:P5025 D4935:E4935 O4918:P4918 D5008:E5008 O4980:P4980 D4918:E4918 O4890:P4890 O480:P480 D480:E480 D2128:E2128 O4873:P4873 O5385:P5385 O2893:P2893 D3568:E3568 D5115:E5115 O5160:P5160</xm:sqref>
        </x14:dataValidation>
        <x14:dataValidation type="list" allowBlank="1" showInputMessage="1" showErrorMessage="1">
          <x14:formula1>
            <xm:f>'(参考)リスト'!$F$16:$F$21</xm:f>
          </x14:formula1>
          <xm:sqref>E32:E33 P60:P61 P105:P106 E150:E151 E195:E196 P240:P241 P617:P618 P302:P303 P347:P348 P392:P393 P437:P438 E527:E528 E572:E573 E2940:E2941 E482:E483</xm:sqref>
        </x14:dataValidation>
        <x14:dataValidation type="list" allowBlank="1" showInputMessage="1" showErrorMessage="1">
          <x14:formula1>
            <xm:f>'\\NESFS01VM\NesFolders$\50調査計測部\01調査グループ\02業務\R2年度\2814R_宇部地区トンネル定期点検業務\05_送付データ\210304_宇部成果一式\03_点検調書\点検調書（山下最終チェック前）\[02_一般国道490号線（小野トンネル）10.xlsx](参考)リスト'!#REF!</xm:f>
          </x14:formula1>
          <xm:sqref>D9:E10 D5454:E5455 D3564:E3565</xm:sqref>
        </x14:dataValidation>
        <x14:dataValidation type="list" allowBlank="1" showInputMessage="1" showErrorMessage="1">
          <x14:formula1>
            <xm:f>'G:\2814R_宇部地区トンネル定期点検業務\[01_一般国道316号（美祢トンネル1）.xlsx](参考)リスト'!#REF!</xm:f>
          </x14:formula1>
          <xm:sqref>D238:E238 D3356:E3357 O3339:P3340 D3401:E3402 O3384:P3385 D3384:E3385 O3356:P3357 D3446:E3447 O3429:P3430 D3429:E3430 O3401:P3402 D3491:E3492 O3474:P3475 D3474:E3475 O3446:P3447 O3519:P3520 D3519:E3520 O3491:P3492 D3536:E3537 D3609:E3610 O3581:P3582 D1515:E1515 O1588:P1588 D3654:E3655 O3626:P3627 D3626:E3627 O3609:P3610 D3699:E3700 D3671:E3672 O3654:P3655 O3671:P3672 O3699:P3700 D3748:E3748 O3716:P3717 D3716:E3717 O3789:P3790 D3789:E3790 O3761:P3762 D3761:E3762 D3838:E3838 O3806:P3807 D3806:E3807 D3581:E3582 O3879:P3880 D3879:E3880 O3851:P3852 D3851:E3852 O3924:P3925 D3924:E3925 O3896:P3897 D3896:E3897 O3969:P3970 D3969:E3970 O3941:P3942 D3941:E3942 D3585:E3585 D4014:E4015 O3986:P3987 D3986:E3987 D4059:E4060 O4031:P4032 D4031:E4032 O4014:P4015 O4076:P4077 D4076:E4077 D3765:E3765 O3744:P3745 D4149:E4150 O4125:P4125 O4104:P4105 D4104:E4105 D4194:E4195 O4166:P4167 D4166:E4167 O4149:P4150 D4239:E4240 O4211:P4212 D4211:E4212 O4194:P4195 D4284:E4285 O4256:P4257 D4256:E4257 O4239:P4240 D4329:E4330 O4301:P4302 D4301:E4302 O4284:P4285 D4374:E4375 O4346:P4347 D4346:E4347 O4329:P4330 D4419:E4420 O4391:P4392 D4391:E4392 O4374:P4375 D4464:E4465 O4436:P4437 D4436:E4437 O4419:P4420 D4509:E4510 O4481:P4482 D4481:E4482 O4464:P4465 D4554:E4555 O4526:P4527 O4509:P4510 D4526:E4527 D4599:E4600 O4571:P4572 D4571:E4572 O4554:P4555 D4644:E4645 O4616:P4617 D4616:E4617 O4599:P4600 D4689:E4690 O4661:P4662 D4661:E4662 O4644:P4645 D4734:E4735 O4706:P4707 D4706:E4707 O4689:P4690 D4779:E4780 O4751:P4752 D4751:E4752 O4734:P4735 D4824:E4825 O4796:P4797 D4796:E4797 O4779:P4780 D4869:E4870 O4841:P4842 D4841:E4842 O4824:P4825 D1453:E1453 O4121:P4122 D3360:E3360 O3343:P3343 D3405:E3405 O3388:P3388 D3388:E3388 O3360:P3360 D3450:E3450 O3433:P3433 D3433:E3433 O3405:P3405 D3495:E3495 O3478:P3478 D3478:E3478 O3450:P3450 O3523:P3523 D3523:E3523 O3495:P3495 D3540:E3540 D3613:E3613 O3585:P3585 O3536:P3537 O3540:P3540 D1425:E1425 O3630:P3630 D3630:E3630 O3613:P3613 D3703:E3703 D3675:E3675 O3658:P3658 O3675:P3675 O3703:P3703 D3744:E3745 O3720:P3720 D3720:E3720 O3793:P3793 D3793:E3793 O3765:P3765 O3748:P3748 O3838:P3838 O3810:P3810 D3810:E3810 D3834:E3835 O3883:P3883 D3883:E3883 O3855:P3855 D3855:E3855 O3928:P3928 D3928:E3928 O3900:P3900 D3900:E3900 O3973:P3973 D3973:E3973 O3945:P3945 D3945:E3945 O3834:P3835 D4018:E4018 O3990:P3990 D3990:E3990 D4063:E4063 O4035:P4035 D4035:E4035 O4018:P4018 O4080:P4080 D4080:E4080 O4059:P4060 O4063:P4063 D4153:E4153 D4125:E4125 O4108:P4108 D4108:E4108 D4198:E4198 O4170:P4170 D4170:E4170 O4153:P4153 D4243:E4243 O4215:P4215 D4215:E4215 O4198:P4198 D4288:E4288 O4260:P4260 D4260:E4260 O4243:P4243 D4333:E4333 O4305:P4305 D4305:E4305 O4288:P4288 D4378:E4378 O4350:P4350 D4350:E4350 O4333:P4333 D4423:E4423 O4395:P4395 D4395:E4395 O4378:P4378 D4468:E4468 O4440:P4440 D4440:E4440 O4423:P4423 D4513:E4513 O4485:P4485 D4485:E4485 O4468:P4468 D4558:E4558 O4530:P4530 O4513:P4513 D4530:E4530 D4603:E4603 O4575:P4575 D4575:E4575 O4558:P4558 D4648:E4648 O4620:P4620 D4620:E4620 O4603:P4603 D4693:E4693 O4665:P4665 D4665:E4665 O4648:P4648 D4738:E4738 O4710:P4710 D4710:E4710 O4693:P4693 D4783:E4783 O4755:P4755 D4755:E4755 O4738:P4738 D4828:E4828 O4800:P4800 D4800:E4800 O4783:P4783 D4873:E4873 O4845:P4845 D4845:E4845 O4828:P4828 O1453:P1453 D4121:E4122 D594:E595 D598:E598 O594:P595 O598:P598 E662:E663 E707:E708 E752:E753 E797:E798 E842:E843 E887:E888 E932:E933 E977:E978 E1022:E1023 E1067:E1068 O1768:P1768 P1140:P1141 P1185:P1186 P1230:P1231 P1275:P1276 O639:P640 D656:E657 O656:P657 D684:E685 D701:E702 O684:P685 O701:P702 D729:E730 D746:E747 O729:P730 O746:P747 D774:E775 D791:E792 O774:P775 O791:P792 D819:E820 D836:E837 O819:P820 O836:P837 D864:E865 D881:E882 O864:P865 O881:P882 D909:E910 D926:E927 O909:P910 O926:P927 D954:E955 D971:E972 O954:P955 O971:P972 D999:E1000 D1016:E1017 O999:P1000 O1016:P1017 D1044:E1045 D1061:E1062 O1044:P1045 O1061:P1062 D1089:E1090 O1875:P1875 O1089:P1090 D1106:E1107 O1106:P1107 D1134:E1135 D1151:E1152 O1134:P1135 O1151:P1152 O1179:P1180 D1179:E1180 D1196:E1197 O1196:P1197 O1224:P1225 D1224:E1225 D1241:E1242 D1286:E1287 O1241:P1242 O1269:P1270 D1269:E1270 D1494:E1495 O1466:P1467 D1466:E1467 O1421:P1422 D1650:E1650 O1695:P1695 D1314:E1315 O1314:P1315 O1331:P1332 D1331:E1332 D1359:E1360 O1359:P1360 O1376:P1377 D1376:E1377 D1404:E1405 O1404:P1405 D1421:E1422 D1449:E1450 O1449:P1450 D1511:E1512 O1584:P1585 D1646:E1647 O1691:P1692 O643:P643 D660:E660 O660:P660 D688:E688 O688:P688 D705:E705 O705:P705 D733:E733 O733:P733 D750:E750 O750:P750 D778:E778 O778:P778 D795:E795 O795:P795 D823:E823 O823:P823 D840:E840 O840:P840 D868:E868 O868:P868 D885:E885 O885:P885 D913:E913 O913:P913 D930:E930 O930:P930 D958:E958 O958:P958 D975:E975 O975:P975 D1003:E1003 O1003:P1003 D1020:E1020 O1020:P1020 D1048:E1048 O1048:P1048 D1065:E1065 O1065:P1065 D1093:E1093 O1093:P1093 O2055:P2055 D1110:E1110 O1110:P1110 D1138:E1138 D1155:E1155 O1138:P1138 O1155:P1155 D1183:E1183 O1183:P1183 D1200:E1200 O1200:P1200 D1228:E1228 O1228:P1228 D1245:E1245 D1290:E1290 O1245:P1245 D1273:E1273 O1273:P1273 O1425:P1425 O1470:P1470 D1470:E1470 D1498:E1498 O1286:P1287 O1290:P1290 D1318:E1318 O1318:P1318 O1335:P1335 D1335:E1335 D1363:E1363 O1363:P1363 O1380:P1380 D1380:E1380 D1408:E1408 O1408:P1408 D3658:E3658 O3564:P3565 O3568:P3568</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B1:Z166"/>
  <sheetViews>
    <sheetView showGridLines="0" showZeros="0" view="pageBreakPreview" topLeftCell="A118" zoomScale="80" zoomScaleNormal="100" zoomScaleSheetLayoutView="80" workbookViewId="0">
      <selection activeCell="AC25" sqref="AC25"/>
    </sheetView>
  </sheetViews>
  <sheetFormatPr defaultColWidth="7.625" defaultRowHeight="27.95" customHeight="1" x14ac:dyDescent="0.15"/>
  <cols>
    <col min="1" max="1" width="7" style="23" customWidth="1"/>
    <col min="2" max="2" width="7.375" style="23" customWidth="1"/>
    <col min="3" max="3" width="5.875" style="23" customWidth="1"/>
    <col min="4" max="6" width="6.875" style="23" customWidth="1"/>
    <col min="7" max="8" width="5.875" style="23" customWidth="1"/>
    <col min="9" max="9" width="8.875" style="23" customWidth="1"/>
    <col min="10" max="10" width="7.375" style="23" customWidth="1"/>
    <col min="11" max="11" width="5.875" style="23" customWidth="1"/>
    <col min="12" max="14" width="6.75" style="23" customWidth="1"/>
    <col min="15" max="16" width="5.875" style="23" customWidth="1"/>
    <col min="17" max="17" width="8.875" style="23" customWidth="1"/>
    <col min="18" max="18" width="7.375" style="23" customWidth="1"/>
    <col min="19" max="19" width="5.875" style="23" customWidth="1"/>
    <col min="20" max="22" width="6.75" style="23" customWidth="1"/>
    <col min="23" max="24" width="5.875" style="23" customWidth="1"/>
    <col min="25" max="25" width="8.875" style="23" customWidth="1"/>
    <col min="26" max="16384" width="7.625" style="23"/>
  </cols>
  <sheetData>
    <row r="1" spans="2:25" ht="9" customHeight="1" x14ac:dyDescent="0.15"/>
    <row r="2" spans="2:25" ht="18" customHeight="1" x14ac:dyDescent="0.15">
      <c r="B2" s="107" t="s">
        <v>325</v>
      </c>
      <c r="C2" s="95"/>
      <c r="D2" s="95"/>
      <c r="E2" s="95"/>
      <c r="F2" s="95"/>
      <c r="G2" s="95"/>
      <c r="H2" s="95"/>
      <c r="I2" s="95"/>
      <c r="J2" s="95"/>
      <c r="K2" s="95"/>
      <c r="L2" s="95"/>
      <c r="M2" s="95"/>
      <c r="N2" s="95"/>
      <c r="O2" s="95"/>
      <c r="P2" s="95"/>
      <c r="Q2" s="95"/>
      <c r="R2" s="95"/>
      <c r="S2" s="95"/>
      <c r="T2" s="95"/>
      <c r="U2" s="95"/>
      <c r="V2" s="95"/>
      <c r="W2" s="95"/>
      <c r="X2" s="95"/>
      <c r="Y2" s="95"/>
    </row>
    <row r="3" spans="2:25" ht="15" customHeight="1" x14ac:dyDescent="0.15">
      <c r="B3" s="958" t="s">
        <v>45</v>
      </c>
      <c r="C3" s="958"/>
      <c r="D3" s="958"/>
      <c r="E3" s="967" t="s">
        <v>628</v>
      </c>
      <c r="F3" s="967"/>
      <c r="G3" s="967"/>
      <c r="H3" s="967"/>
      <c r="I3" s="942" t="s">
        <v>40</v>
      </c>
      <c r="J3" s="943"/>
      <c r="K3" s="949"/>
      <c r="L3" s="964" t="s">
        <v>629</v>
      </c>
      <c r="M3" s="965"/>
      <c r="N3" s="966"/>
      <c r="O3" s="951" t="s">
        <v>255</v>
      </c>
      <c r="P3" s="951"/>
      <c r="Q3" s="951"/>
      <c r="R3" s="961" t="s">
        <v>615</v>
      </c>
      <c r="S3" s="962"/>
      <c r="T3" s="963"/>
      <c r="U3" s="968" t="s">
        <v>259</v>
      </c>
      <c r="V3" s="969"/>
      <c r="W3" s="952">
        <f>'様式B(トンネル様式1P001)'!Q5</f>
        <v>44294</v>
      </c>
      <c r="X3" s="953"/>
      <c r="Y3" s="954"/>
    </row>
    <row r="4" spans="2:25" ht="15" customHeight="1" x14ac:dyDescent="0.15">
      <c r="B4" s="959" t="s">
        <v>41</v>
      </c>
      <c r="C4" s="959"/>
      <c r="D4" s="959"/>
      <c r="E4" s="960" t="s">
        <v>627</v>
      </c>
      <c r="F4" s="960"/>
      <c r="G4" s="960"/>
      <c r="H4" s="960"/>
      <c r="I4" s="942" t="s">
        <v>44</v>
      </c>
      <c r="J4" s="943"/>
      <c r="K4" s="949"/>
      <c r="L4" s="964" t="s">
        <v>614</v>
      </c>
      <c r="M4" s="965"/>
      <c r="N4" s="966"/>
      <c r="O4" s="951" t="s">
        <v>256</v>
      </c>
      <c r="P4" s="951"/>
      <c r="Q4" s="951"/>
      <c r="R4" s="961" t="str">
        <f>'様式B(トンネル様式1P001)'!K6</f>
        <v>石村　勝伸</v>
      </c>
      <c r="S4" s="962"/>
      <c r="T4" s="963"/>
      <c r="U4" s="696"/>
      <c r="V4" s="970"/>
      <c r="W4" s="955"/>
      <c r="X4" s="956"/>
      <c r="Y4" s="957"/>
    </row>
    <row r="5" spans="2:25" ht="15" customHeight="1" x14ac:dyDescent="0.15">
      <c r="B5" s="942" t="s">
        <v>234</v>
      </c>
      <c r="C5" s="943"/>
      <c r="D5" s="949"/>
      <c r="E5" s="306" t="s">
        <v>1076</v>
      </c>
      <c r="F5" s="942" t="s">
        <v>233</v>
      </c>
      <c r="G5" s="943"/>
      <c r="H5" s="949"/>
      <c r="I5" s="312">
        <v>2</v>
      </c>
      <c r="J5" s="942" t="s">
        <v>234</v>
      </c>
      <c r="K5" s="943"/>
      <c r="L5" s="949"/>
      <c r="M5" s="306" t="s">
        <v>1076</v>
      </c>
      <c r="N5" s="942" t="s">
        <v>233</v>
      </c>
      <c r="O5" s="943"/>
      <c r="P5" s="949"/>
      <c r="Q5" s="312">
        <v>3</v>
      </c>
      <c r="R5" s="942" t="s">
        <v>234</v>
      </c>
      <c r="S5" s="943"/>
      <c r="T5" s="949"/>
      <c r="U5" s="306" t="s">
        <v>1127</v>
      </c>
      <c r="V5" s="942" t="s">
        <v>233</v>
      </c>
      <c r="W5" s="943"/>
      <c r="X5" s="949"/>
      <c r="Y5" s="312">
        <v>3</v>
      </c>
    </row>
    <row r="6" spans="2:25" ht="15" customHeight="1" x14ac:dyDescent="0.15">
      <c r="B6" s="942" t="s">
        <v>232</v>
      </c>
      <c r="C6" s="943"/>
      <c r="D6" s="219" t="s">
        <v>369</v>
      </c>
      <c r="E6" s="944" t="s">
        <v>371</v>
      </c>
      <c r="F6" s="946"/>
      <c r="G6" s="942" t="s">
        <v>231</v>
      </c>
      <c r="H6" s="949"/>
      <c r="I6" s="315" t="s">
        <v>385</v>
      </c>
      <c r="J6" s="942" t="s">
        <v>232</v>
      </c>
      <c r="K6" s="943"/>
      <c r="L6" s="219" t="s">
        <v>519</v>
      </c>
      <c r="M6" s="944" t="s">
        <v>338</v>
      </c>
      <c r="N6" s="946"/>
      <c r="O6" s="942" t="s">
        <v>231</v>
      </c>
      <c r="P6" s="949"/>
      <c r="Q6" s="201" t="s">
        <v>482</v>
      </c>
      <c r="R6" s="942" t="s">
        <v>232</v>
      </c>
      <c r="S6" s="943"/>
      <c r="T6" s="219" t="s">
        <v>519</v>
      </c>
      <c r="U6" s="944" t="s">
        <v>338</v>
      </c>
      <c r="V6" s="946"/>
      <c r="W6" s="942" t="s">
        <v>231</v>
      </c>
      <c r="X6" s="949"/>
      <c r="Y6" s="201" t="s">
        <v>482</v>
      </c>
    </row>
    <row r="7" spans="2:25" ht="15" customHeight="1" x14ac:dyDescent="0.15">
      <c r="B7" s="942" t="s">
        <v>230</v>
      </c>
      <c r="C7" s="943"/>
      <c r="D7" s="944" t="s">
        <v>387</v>
      </c>
      <c r="E7" s="945"/>
      <c r="F7" s="945"/>
      <c r="G7" s="945"/>
      <c r="H7" s="945"/>
      <c r="I7" s="946"/>
      <c r="J7" s="942" t="s">
        <v>230</v>
      </c>
      <c r="K7" s="943"/>
      <c r="L7" s="944" t="s">
        <v>387</v>
      </c>
      <c r="M7" s="945"/>
      <c r="N7" s="945"/>
      <c r="O7" s="945"/>
      <c r="P7" s="945"/>
      <c r="Q7" s="946"/>
      <c r="R7" s="942" t="s">
        <v>230</v>
      </c>
      <c r="S7" s="943"/>
      <c r="T7" s="944" t="s">
        <v>389</v>
      </c>
      <c r="U7" s="945"/>
      <c r="V7" s="945"/>
      <c r="W7" s="945"/>
      <c r="X7" s="945"/>
      <c r="Y7" s="946"/>
    </row>
    <row r="8" spans="2:25" ht="15" customHeight="1" x14ac:dyDescent="0.15">
      <c r="B8" s="947" t="s">
        <v>242</v>
      </c>
      <c r="C8" s="947"/>
      <c r="D8" s="220" t="s">
        <v>1071</v>
      </c>
      <c r="E8" s="180" t="s">
        <v>229</v>
      </c>
      <c r="F8" s="948" t="s">
        <v>1077</v>
      </c>
      <c r="G8" s="948"/>
      <c r="H8" s="948"/>
      <c r="I8" s="948"/>
      <c r="J8" s="947" t="s">
        <v>242</v>
      </c>
      <c r="K8" s="947"/>
      <c r="L8" s="220" t="s">
        <v>1071</v>
      </c>
      <c r="M8" s="202" t="s">
        <v>228</v>
      </c>
      <c r="N8" s="950" t="s">
        <v>1078</v>
      </c>
      <c r="O8" s="950"/>
      <c r="P8" s="950"/>
      <c r="Q8" s="950"/>
      <c r="R8" s="947" t="s">
        <v>242</v>
      </c>
      <c r="S8" s="947"/>
      <c r="T8" s="220" t="s">
        <v>1071</v>
      </c>
      <c r="U8" s="202" t="s">
        <v>228</v>
      </c>
      <c r="V8" s="950" t="s">
        <v>1128</v>
      </c>
      <c r="W8" s="950"/>
      <c r="X8" s="950"/>
      <c r="Y8" s="950"/>
    </row>
    <row r="9" spans="2:25" s="24" customFormat="1" ht="14.1" customHeight="1" x14ac:dyDescent="0.15">
      <c r="B9" s="940"/>
      <c r="C9" s="940"/>
      <c r="D9" s="940"/>
      <c r="E9" s="940"/>
      <c r="F9" s="940"/>
      <c r="G9" s="940"/>
      <c r="H9" s="940"/>
      <c r="I9" s="940"/>
      <c r="J9" s="940"/>
      <c r="K9" s="940"/>
      <c r="L9" s="940"/>
      <c r="M9" s="940"/>
      <c r="N9" s="940"/>
      <c r="O9" s="940"/>
      <c r="P9" s="940"/>
      <c r="Q9" s="940"/>
      <c r="R9" s="940"/>
      <c r="S9" s="940"/>
      <c r="T9" s="940"/>
      <c r="U9" s="940"/>
      <c r="V9" s="940"/>
      <c r="W9" s="940"/>
      <c r="X9" s="940"/>
      <c r="Y9" s="940"/>
    </row>
    <row r="10" spans="2:25" s="24" customFormat="1" ht="14.1" customHeight="1" x14ac:dyDescent="0.15">
      <c r="B10" s="941"/>
      <c r="C10" s="941"/>
      <c r="D10" s="941"/>
      <c r="E10" s="941"/>
      <c r="F10" s="941"/>
      <c r="G10" s="941"/>
      <c r="H10" s="941"/>
      <c r="I10" s="941"/>
      <c r="J10" s="941"/>
      <c r="K10" s="941"/>
      <c r="L10" s="941"/>
      <c r="M10" s="941"/>
      <c r="N10" s="941"/>
      <c r="O10" s="941"/>
      <c r="P10" s="941"/>
      <c r="Q10" s="941"/>
      <c r="R10" s="941"/>
      <c r="S10" s="941"/>
      <c r="T10" s="941"/>
      <c r="U10" s="941"/>
      <c r="V10" s="941"/>
      <c r="W10" s="941"/>
      <c r="X10" s="941"/>
      <c r="Y10" s="941"/>
    </row>
    <row r="11" spans="2:25" s="24" customFormat="1" ht="14.1" customHeight="1" x14ac:dyDescent="0.15">
      <c r="B11" s="941"/>
      <c r="C11" s="941"/>
      <c r="D11" s="941"/>
      <c r="E11" s="941"/>
      <c r="F11" s="941"/>
      <c r="G11" s="941"/>
      <c r="H11" s="941"/>
      <c r="I11" s="941"/>
      <c r="J11" s="941"/>
      <c r="K11" s="941"/>
      <c r="L11" s="941"/>
      <c r="M11" s="941"/>
      <c r="N11" s="941"/>
      <c r="O11" s="941"/>
      <c r="P11" s="941"/>
      <c r="Q11" s="941"/>
      <c r="R11" s="941"/>
      <c r="S11" s="941"/>
      <c r="T11" s="941"/>
      <c r="U11" s="941"/>
      <c r="V11" s="941"/>
      <c r="W11" s="941"/>
      <c r="X11" s="941"/>
      <c r="Y11" s="941"/>
    </row>
    <row r="12" spans="2:25" s="24" customFormat="1" ht="14.1" customHeight="1" x14ac:dyDescent="0.15">
      <c r="B12" s="941"/>
      <c r="C12" s="941"/>
      <c r="D12" s="941"/>
      <c r="E12" s="941"/>
      <c r="F12" s="941"/>
      <c r="G12" s="941"/>
      <c r="H12" s="941"/>
      <c r="I12" s="941"/>
      <c r="J12" s="941"/>
      <c r="K12" s="941"/>
      <c r="L12" s="941"/>
      <c r="M12" s="941"/>
      <c r="N12" s="941"/>
      <c r="O12" s="941"/>
      <c r="P12" s="941"/>
      <c r="Q12" s="941"/>
      <c r="R12" s="941"/>
      <c r="S12" s="941"/>
      <c r="T12" s="941"/>
      <c r="U12" s="941"/>
      <c r="V12" s="941"/>
      <c r="W12" s="941"/>
      <c r="X12" s="941"/>
      <c r="Y12" s="941"/>
    </row>
    <row r="13" spans="2:25" s="24" customFormat="1" ht="14.1" customHeight="1" x14ac:dyDescent="0.15">
      <c r="B13" s="941"/>
      <c r="C13" s="941"/>
      <c r="D13" s="941"/>
      <c r="E13" s="941"/>
      <c r="F13" s="941"/>
      <c r="G13" s="941"/>
      <c r="H13" s="941"/>
      <c r="I13" s="941"/>
      <c r="J13" s="941"/>
      <c r="K13" s="941"/>
      <c r="L13" s="941"/>
      <c r="M13" s="941"/>
      <c r="N13" s="941"/>
      <c r="O13" s="941"/>
      <c r="P13" s="941"/>
      <c r="Q13" s="941"/>
      <c r="R13" s="941"/>
      <c r="S13" s="941"/>
      <c r="T13" s="941"/>
      <c r="U13" s="941"/>
      <c r="V13" s="941"/>
      <c r="W13" s="941"/>
      <c r="X13" s="941"/>
      <c r="Y13" s="941"/>
    </row>
    <row r="14" spans="2:25" s="24" customFormat="1" ht="14.1" customHeight="1" x14ac:dyDescent="0.15">
      <c r="B14" s="941"/>
      <c r="C14" s="941"/>
      <c r="D14" s="941"/>
      <c r="E14" s="941"/>
      <c r="F14" s="941"/>
      <c r="G14" s="941"/>
      <c r="H14" s="941"/>
      <c r="I14" s="941"/>
      <c r="J14" s="941"/>
      <c r="K14" s="941"/>
      <c r="L14" s="941"/>
      <c r="M14" s="941"/>
      <c r="N14" s="941"/>
      <c r="O14" s="941"/>
      <c r="P14" s="941"/>
      <c r="Q14" s="941"/>
      <c r="R14" s="941"/>
      <c r="S14" s="941"/>
      <c r="T14" s="941"/>
      <c r="U14" s="941"/>
      <c r="V14" s="941"/>
      <c r="W14" s="941"/>
      <c r="X14" s="941"/>
      <c r="Y14" s="941"/>
    </row>
    <row r="15" spans="2:25" s="24" customFormat="1" ht="14.1" customHeight="1" x14ac:dyDescent="0.15">
      <c r="B15" s="941"/>
      <c r="C15" s="941"/>
      <c r="D15" s="941"/>
      <c r="E15" s="941"/>
      <c r="F15" s="941"/>
      <c r="G15" s="941"/>
      <c r="H15" s="941"/>
      <c r="I15" s="941"/>
      <c r="J15" s="941"/>
      <c r="K15" s="941"/>
      <c r="L15" s="941"/>
      <c r="M15" s="941"/>
      <c r="N15" s="941"/>
      <c r="O15" s="941"/>
      <c r="P15" s="941"/>
      <c r="Q15" s="941"/>
      <c r="R15" s="941"/>
      <c r="S15" s="941"/>
      <c r="T15" s="941"/>
      <c r="U15" s="941"/>
      <c r="V15" s="941"/>
      <c r="W15" s="941"/>
      <c r="X15" s="941"/>
      <c r="Y15" s="941"/>
    </row>
    <row r="16" spans="2:25" s="24" customFormat="1" ht="14.1" customHeight="1" x14ac:dyDescent="0.15">
      <c r="B16" s="941"/>
      <c r="C16" s="941"/>
      <c r="D16" s="941"/>
      <c r="E16" s="941"/>
      <c r="F16" s="941"/>
      <c r="G16" s="941"/>
      <c r="H16" s="941"/>
      <c r="I16" s="941"/>
      <c r="J16" s="941"/>
      <c r="K16" s="941"/>
      <c r="L16" s="941"/>
      <c r="M16" s="941"/>
      <c r="N16" s="941"/>
      <c r="O16" s="941"/>
      <c r="P16" s="941"/>
      <c r="Q16" s="941"/>
      <c r="R16" s="941"/>
      <c r="S16" s="941"/>
      <c r="T16" s="941"/>
      <c r="U16" s="941"/>
      <c r="V16" s="941"/>
      <c r="W16" s="941"/>
      <c r="X16" s="941"/>
      <c r="Y16" s="941"/>
    </row>
    <row r="17" spans="2:25" s="24" customFormat="1" ht="14.1" customHeight="1" x14ac:dyDescent="0.15">
      <c r="B17" s="941"/>
      <c r="C17" s="941"/>
      <c r="D17" s="941"/>
      <c r="E17" s="941"/>
      <c r="F17" s="941"/>
      <c r="G17" s="941"/>
      <c r="H17" s="941"/>
      <c r="I17" s="941"/>
      <c r="J17" s="941"/>
      <c r="K17" s="941"/>
      <c r="L17" s="941"/>
      <c r="M17" s="941"/>
      <c r="N17" s="941"/>
      <c r="O17" s="941"/>
      <c r="P17" s="941"/>
      <c r="Q17" s="941"/>
      <c r="R17" s="941"/>
      <c r="S17" s="941"/>
      <c r="T17" s="941"/>
      <c r="U17" s="941"/>
      <c r="V17" s="941"/>
      <c r="W17" s="941"/>
      <c r="X17" s="941"/>
      <c r="Y17" s="941"/>
    </row>
    <row r="18" spans="2:25" s="24" customFormat="1" ht="14.1" customHeight="1" x14ac:dyDescent="0.15">
      <c r="B18" s="941"/>
      <c r="C18" s="941"/>
      <c r="D18" s="941"/>
      <c r="E18" s="941"/>
      <c r="F18" s="941"/>
      <c r="G18" s="941"/>
      <c r="H18" s="941"/>
      <c r="I18" s="941"/>
      <c r="J18" s="941"/>
      <c r="K18" s="941"/>
      <c r="L18" s="941"/>
      <c r="M18" s="941"/>
      <c r="N18" s="941"/>
      <c r="O18" s="941"/>
      <c r="P18" s="941"/>
      <c r="Q18" s="941"/>
      <c r="R18" s="941"/>
      <c r="S18" s="941"/>
      <c r="T18" s="941"/>
      <c r="U18" s="941"/>
      <c r="V18" s="941"/>
      <c r="W18" s="941"/>
      <c r="X18" s="941"/>
      <c r="Y18" s="941"/>
    </row>
    <row r="19" spans="2:25" s="24" customFormat="1" ht="14.1" customHeight="1" x14ac:dyDescent="0.15">
      <c r="B19" s="941"/>
      <c r="C19" s="941"/>
      <c r="D19" s="941"/>
      <c r="E19" s="941"/>
      <c r="F19" s="941"/>
      <c r="G19" s="941"/>
      <c r="H19" s="941"/>
      <c r="I19" s="941"/>
      <c r="J19" s="941"/>
      <c r="K19" s="941"/>
      <c r="L19" s="941"/>
      <c r="M19" s="941"/>
      <c r="N19" s="941"/>
      <c r="O19" s="941"/>
      <c r="P19" s="941"/>
      <c r="Q19" s="941"/>
      <c r="R19" s="941"/>
      <c r="S19" s="941"/>
      <c r="T19" s="941"/>
      <c r="U19" s="941"/>
      <c r="V19" s="941"/>
      <c r="W19" s="941"/>
      <c r="X19" s="941"/>
      <c r="Y19" s="941"/>
    </row>
    <row r="20" spans="2:25" s="24" customFormat="1" ht="14.1" customHeight="1" x14ac:dyDescent="0.15">
      <c r="B20" s="941"/>
      <c r="C20" s="941"/>
      <c r="D20" s="941"/>
      <c r="E20" s="941"/>
      <c r="F20" s="941"/>
      <c r="G20" s="941"/>
      <c r="H20" s="941"/>
      <c r="I20" s="941"/>
      <c r="J20" s="941"/>
      <c r="K20" s="941"/>
      <c r="L20" s="941"/>
      <c r="M20" s="941"/>
      <c r="N20" s="941"/>
      <c r="O20" s="941"/>
      <c r="P20" s="941"/>
      <c r="Q20" s="941"/>
      <c r="R20" s="941"/>
      <c r="S20" s="941"/>
      <c r="T20" s="941"/>
      <c r="U20" s="941"/>
      <c r="V20" s="941"/>
      <c r="W20" s="941"/>
      <c r="X20" s="941"/>
      <c r="Y20" s="941"/>
    </row>
    <row r="21" spans="2:25" s="24" customFormat="1" ht="14.1" customHeight="1" x14ac:dyDescent="0.15">
      <c r="B21" s="941"/>
      <c r="C21" s="941"/>
      <c r="D21" s="941"/>
      <c r="E21" s="941"/>
      <c r="F21" s="941"/>
      <c r="G21" s="941"/>
      <c r="H21" s="941"/>
      <c r="I21" s="941"/>
      <c r="J21" s="941"/>
      <c r="K21" s="941"/>
      <c r="L21" s="941"/>
      <c r="M21" s="941"/>
      <c r="N21" s="941"/>
      <c r="O21" s="941"/>
      <c r="P21" s="941"/>
      <c r="Q21" s="941"/>
      <c r="R21" s="941"/>
      <c r="S21" s="941"/>
      <c r="T21" s="941"/>
      <c r="U21" s="941"/>
      <c r="V21" s="941"/>
      <c r="W21" s="941"/>
      <c r="X21" s="941"/>
      <c r="Y21" s="941"/>
    </row>
    <row r="22" spans="2:25" ht="15" customHeight="1" x14ac:dyDescent="0.15">
      <c r="B22" s="942" t="s">
        <v>234</v>
      </c>
      <c r="C22" s="943"/>
      <c r="D22" s="949"/>
      <c r="E22" s="312" t="s">
        <v>1079</v>
      </c>
      <c r="F22" s="942" t="s">
        <v>233</v>
      </c>
      <c r="G22" s="943"/>
      <c r="H22" s="949"/>
      <c r="I22" s="312">
        <v>3</v>
      </c>
      <c r="J22" s="942" t="s">
        <v>234</v>
      </c>
      <c r="K22" s="943"/>
      <c r="L22" s="949"/>
      <c r="M22" s="312" t="s">
        <v>1081</v>
      </c>
      <c r="N22" s="942" t="s">
        <v>233</v>
      </c>
      <c r="O22" s="943"/>
      <c r="P22" s="949"/>
      <c r="Q22" s="312">
        <v>4</v>
      </c>
      <c r="R22" s="942" t="s">
        <v>234</v>
      </c>
      <c r="S22" s="943"/>
      <c r="T22" s="949"/>
      <c r="U22" s="312" t="s">
        <v>1082</v>
      </c>
      <c r="V22" s="942" t="s">
        <v>233</v>
      </c>
      <c r="W22" s="943"/>
      <c r="X22" s="949"/>
      <c r="Y22" s="317">
        <v>5</v>
      </c>
    </row>
    <row r="23" spans="2:25" ht="15" customHeight="1" x14ac:dyDescent="0.15">
      <c r="B23" s="942" t="s">
        <v>232</v>
      </c>
      <c r="C23" s="943"/>
      <c r="D23" s="219" t="s">
        <v>519</v>
      </c>
      <c r="E23" s="944" t="s">
        <v>338</v>
      </c>
      <c r="F23" s="946"/>
      <c r="G23" s="942" t="s">
        <v>231</v>
      </c>
      <c r="H23" s="949"/>
      <c r="I23" s="312" t="s">
        <v>482</v>
      </c>
      <c r="J23" s="942" t="s">
        <v>232</v>
      </c>
      <c r="K23" s="943"/>
      <c r="L23" s="219" t="s">
        <v>519</v>
      </c>
      <c r="M23" s="944" t="s">
        <v>338</v>
      </c>
      <c r="N23" s="946"/>
      <c r="O23" s="942" t="s">
        <v>231</v>
      </c>
      <c r="P23" s="949"/>
      <c r="Q23" s="312" t="s">
        <v>482</v>
      </c>
      <c r="R23" s="942" t="s">
        <v>232</v>
      </c>
      <c r="S23" s="943"/>
      <c r="T23" s="219" t="s">
        <v>519</v>
      </c>
      <c r="U23" s="944" t="s">
        <v>338</v>
      </c>
      <c r="V23" s="946"/>
      <c r="W23" s="942" t="s">
        <v>231</v>
      </c>
      <c r="X23" s="949"/>
      <c r="Y23" s="316" t="s">
        <v>482</v>
      </c>
    </row>
    <row r="24" spans="2:25" ht="15" customHeight="1" x14ac:dyDescent="0.15">
      <c r="B24" s="942" t="s">
        <v>230</v>
      </c>
      <c r="C24" s="943"/>
      <c r="D24" s="944" t="s">
        <v>387</v>
      </c>
      <c r="E24" s="945"/>
      <c r="F24" s="945"/>
      <c r="G24" s="945"/>
      <c r="H24" s="945"/>
      <c r="I24" s="946"/>
      <c r="J24" s="942" t="s">
        <v>230</v>
      </c>
      <c r="K24" s="943"/>
      <c r="L24" s="944" t="s">
        <v>387</v>
      </c>
      <c r="M24" s="945"/>
      <c r="N24" s="945"/>
      <c r="O24" s="945"/>
      <c r="P24" s="945"/>
      <c r="Q24" s="946"/>
      <c r="R24" s="942" t="s">
        <v>230</v>
      </c>
      <c r="S24" s="943"/>
      <c r="T24" s="944" t="s">
        <v>387</v>
      </c>
      <c r="U24" s="945"/>
      <c r="V24" s="945"/>
      <c r="W24" s="945"/>
      <c r="X24" s="945"/>
      <c r="Y24" s="946"/>
    </row>
    <row r="25" spans="2:25" ht="15" customHeight="1" x14ac:dyDescent="0.15">
      <c r="B25" s="947" t="s">
        <v>242</v>
      </c>
      <c r="C25" s="947"/>
      <c r="D25" s="220" t="s">
        <v>1071</v>
      </c>
      <c r="E25" s="311" t="s">
        <v>228</v>
      </c>
      <c r="F25" s="950" t="s">
        <v>1080</v>
      </c>
      <c r="G25" s="950"/>
      <c r="H25" s="950"/>
      <c r="I25" s="950"/>
      <c r="J25" s="947" t="s">
        <v>242</v>
      </c>
      <c r="K25" s="947"/>
      <c r="L25" s="220" t="s">
        <v>1071</v>
      </c>
      <c r="M25" s="311" t="s">
        <v>228</v>
      </c>
      <c r="N25" s="950" t="s">
        <v>1078</v>
      </c>
      <c r="O25" s="950"/>
      <c r="P25" s="950"/>
      <c r="Q25" s="950"/>
      <c r="R25" s="947" t="s">
        <v>242</v>
      </c>
      <c r="S25" s="947"/>
      <c r="T25" s="220" t="s">
        <v>1071</v>
      </c>
      <c r="U25" s="311" t="s">
        <v>228</v>
      </c>
      <c r="V25" s="950" t="s">
        <v>1078</v>
      </c>
      <c r="W25" s="950"/>
      <c r="X25" s="950"/>
      <c r="Y25" s="950"/>
    </row>
    <row r="26" spans="2:25" s="24" customFormat="1" ht="14.1" customHeight="1" x14ac:dyDescent="0.15">
      <c r="B26" s="940"/>
      <c r="C26" s="940"/>
      <c r="D26" s="940"/>
      <c r="E26" s="940"/>
      <c r="F26" s="940"/>
      <c r="G26" s="940"/>
      <c r="H26" s="940"/>
      <c r="I26" s="940"/>
      <c r="J26" s="940"/>
      <c r="K26" s="940"/>
      <c r="L26" s="940"/>
      <c r="M26" s="940"/>
      <c r="N26" s="940"/>
      <c r="O26" s="940"/>
      <c r="P26" s="940"/>
      <c r="Q26" s="940"/>
      <c r="R26" s="940"/>
      <c r="S26" s="940"/>
      <c r="T26" s="940"/>
      <c r="U26" s="940"/>
      <c r="V26" s="940"/>
      <c r="W26" s="940"/>
      <c r="X26" s="940"/>
      <c r="Y26" s="940"/>
    </row>
    <row r="27" spans="2:25" s="24" customFormat="1" ht="14.1" customHeight="1" x14ac:dyDescent="0.15">
      <c r="B27" s="941"/>
      <c r="C27" s="941"/>
      <c r="D27" s="941"/>
      <c r="E27" s="941"/>
      <c r="F27" s="941"/>
      <c r="G27" s="941"/>
      <c r="H27" s="941"/>
      <c r="I27" s="941"/>
      <c r="J27" s="941"/>
      <c r="K27" s="941"/>
      <c r="L27" s="941"/>
      <c r="M27" s="941"/>
      <c r="N27" s="941"/>
      <c r="O27" s="941"/>
      <c r="P27" s="941"/>
      <c r="Q27" s="941"/>
      <c r="R27" s="941"/>
      <c r="S27" s="941"/>
      <c r="T27" s="941"/>
      <c r="U27" s="941"/>
      <c r="V27" s="941"/>
      <c r="W27" s="941"/>
      <c r="X27" s="941"/>
      <c r="Y27" s="941"/>
    </row>
    <row r="28" spans="2:25" s="24" customFormat="1" ht="14.1" customHeight="1" x14ac:dyDescent="0.15">
      <c r="B28" s="941"/>
      <c r="C28" s="941"/>
      <c r="D28" s="941"/>
      <c r="E28" s="941"/>
      <c r="F28" s="941"/>
      <c r="G28" s="941"/>
      <c r="H28" s="941"/>
      <c r="I28" s="941"/>
      <c r="J28" s="941"/>
      <c r="K28" s="941"/>
      <c r="L28" s="941"/>
      <c r="M28" s="941"/>
      <c r="N28" s="941"/>
      <c r="O28" s="941"/>
      <c r="P28" s="941"/>
      <c r="Q28" s="941"/>
      <c r="R28" s="941"/>
      <c r="S28" s="941"/>
      <c r="T28" s="941"/>
      <c r="U28" s="941"/>
      <c r="V28" s="941"/>
      <c r="W28" s="941"/>
      <c r="X28" s="941"/>
      <c r="Y28" s="941"/>
    </row>
    <row r="29" spans="2:25" s="24" customFormat="1" ht="14.1" customHeight="1" x14ac:dyDescent="0.15">
      <c r="B29" s="941"/>
      <c r="C29" s="941"/>
      <c r="D29" s="941"/>
      <c r="E29" s="941"/>
      <c r="F29" s="941"/>
      <c r="G29" s="941"/>
      <c r="H29" s="941"/>
      <c r="I29" s="941"/>
      <c r="J29" s="941"/>
      <c r="K29" s="941"/>
      <c r="L29" s="941"/>
      <c r="M29" s="941"/>
      <c r="N29" s="941"/>
      <c r="O29" s="941"/>
      <c r="P29" s="941"/>
      <c r="Q29" s="941"/>
      <c r="R29" s="941"/>
      <c r="S29" s="941"/>
      <c r="T29" s="941"/>
      <c r="U29" s="941"/>
      <c r="V29" s="941"/>
      <c r="W29" s="941"/>
      <c r="X29" s="941"/>
      <c r="Y29" s="941"/>
    </row>
    <row r="30" spans="2:25" s="24" customFormat="1" ht="14.1" customHeight="1" x14ac:dyDescent="0.15">
      <c r="B30" s="941"/>
      <c r="C30" s="941"/>
      <c r="D30" s="941"/>
      <c r="E30" s="941"/>
      <c r="F30" s="941"/>
      <c r="G30" s="941"/>
      <c r="H30" s="941"/>
      <c r="I30" s="941"/>
      <c r="J30" s="941"/>
      <c r="K30" s="941"/>
      <c r="L30" s="941"/>
      <c r="M30" s="941"/>
      <c r="N30" s="941"/>
      <c r="O30" s="941"/>
      <c r="P30" s="941"/>
      <c r="Q30" s="941"/>
      <c r="R30" s="941"/>
      <c r="S30" s="941"/>
      <c r="T30" s="941"/>
      <c r="U30" s="941"/>
      <c r="V30" s="941"/>
      <c r="W30" s="941"/>
      <c r="X30" s="941"/>
      <c r="Y30" s="941"/>
    </row>
    <row r="31" spans="2:25" s="24" customFormat="1" ht="14.1" customHeight="1" x14ac:dyDescent="0.15">
      <c r="B31" s="941"/>
      <c r="C31" s="941"/>
      <c r="D31" s="941"/>
      <c r="E31" s="941"/>
      <c r="F31" s="941"/>
      <c r="G31" s="941"/>
      <c r="H31" s="941"/>
      <c r="I31" s="941"/>
      <c r="J31" s="941"/>
      <c r="K31" s="941"/>
      <c r="L31" s="941"/>
      <c r="M31" s="941"/>
      <c r="N31" s="941"/>
      <c r="O31" s="941"/>
      <c r="P31" s="941"/>
      <c r="Q31" s="941"/>
      <c r="R31" s="941"/>
      <c r="S31" s="941"/>
      <c r="T31" s="941"/>
      <c r="U31" s="941"/>
      <c r="V31" s="941"/>
      <c r="W31" s="941"/>
      <c r="X31" s="941"/>
      <c r="Y31" s="941"/>
    </row>
    <row r="32" spans="2:25" s="24" customFormat="1" ht="14.1" customHeight="1" x14ac:dyDescent="0.15">
      <c r="B32" s="941"/>
      <c r="C32" s="941"/>
      <c r="D32" s="941"/>
      <c r="E32" s="941"/>
      <c r="F32" s="941"/>
      <c r="G32" s="941"/>
      <c r="H32" s="941"/>
      <c r="I32" s="941"/>
      <c r="J32" s="941"/>
      <c r="K32" s="941"/>
      <c r="L32" s="941"/>
      <c r="M32" s="941"/>
      <c r="N32" s="941"/>
      <c r="O32" s="941"/>
      <c r="P32" s="941"/>
      <c r="Q32" s="941"/>
      <c r="R32" s="941"/>
      <c r="S32" s="941"/>
      <c r="T32" s="941"/>
      <c r="U32" s="941"/>
      <c r="V32" s="941"/>
      <c r="W32" s="941"/>
      <c r="X32" s="941"/>
      <c r="Y32" s="941"/>
    </row>
    <row r="33" spans="2:25" s="24" customFormat="1" ht="14.1" customHeight="1" x14ac:dyDescent="0.15">
      <c r="B33" s="941"/>
      <c r="C33" s="941"/>
      <c r="D33" s="941"/>
      <c r="E33" s="941"/>
      <c r="F33" s="941"/>
      <c r="G33" s="941"/>
      <c r="H33" s="941"/>
      <c r="I33" s="941"/>
      <c r="J33" s="941"/>
      <c r="K33" s="941"/>
      <c r="L33" s="941"/>
      <c r="M33" s="941"/>
      <c r="N33" s="941"/>
      <c r="O33" s="941"/>
      <c r="P33" s="941"/>
      <c r="Q33" s="941"/>
      <c r="R33" s="941"/>
      <c r="S33" s="941"/>
      <c r="T33" s="941"/>
      <c r="U33" s="941"/>
      <c r="V33" s="941"/>
      <c r="W33" s="941"/>
      <c r="X33" s="941"/>
      <c r="Y33" s="941"/>
    </row>
    <row r="34" spans="2:25" s="24" customFormat="1" ht="14.1" customHeight="1" x14ac:dyDescent="0.15">
      <c r="B34" s="941"/>
      <c r="C34" s="941"/>
      <c r="D34" s="941"/>
      <c r="E34" s="941"/>
      <c r="F34" s="941"/>
      <c r="G34" s="941"/>
      <c r="H34" s="941"/>
      <c r="I34" s="941"/>
      <c r="J34" s="941"/>
      <c r="K34" s="941"/>
      <c r="L34" s="941"/>
      <c r="M34" s="941"/>
      <c r="N34" s="941"/>
      <c r="O34" s="941"/>
      <c r="P34" s="941"/>
      <c r="Q34" s="941"/>
      <c r="R34" s="941"/>
      <c r="S34" s="941"/>
      <c r="T34" s="941"/>
      <c r="U34" s="941"/>
      <c r="V34" s="941"/>
      <c r="W34" s="941"/>
      <c r="X34" s="941"/>
      <c r="Y34" s="941"/>
    </row>
    <row r="35" spans="2:25" s="24" customFormat="1" ht="14.1" customHeight="1" x14ac:dyDescent="0.15">
      <c r="B35" s="941"/>
      <c r="C35" s="941"/>
      <c r="D35" s="941"/>
      <c r="E35" s="941"/>
      <c r="F35" s="941"/>
      <c r="G35" s="941"/>
      <c r="H35" s="941"/>
      <c r="I35" s="941"/>
      <c r="J35" s="941"/>
      <c r="K35" s="941"/>
      <c r="L35" s="941"/>
      <c r="M35" s="941"/>
      <c r="N35" s="941"/>
      <c r="O35" s="941"/>
      <c r="P35" s="941"/>
      <c r="Q35" s="941"/>
      <c r="R35" s="941"/>
      <c r="S35" s="941"/>
      <c r="T35" s="941"/>
      <c r="U35" s="941"/>
      <c r="V35" s="941"/>
      <c r="W35" s="941"/>
      <c r="X35" s="941"/>
      <c r="Y35" s="941"/>
    </row>
    <row r="36" spans="2:25" s="24" customFormat="1" ht="14.1" customHeight="1" x14ac:dyDescent="0.15">
      <c r="B36" s="941"/>
      <c r="C36" s="941"/>
      <c r="D36" s="941"/>
      <c r="E36" s="941"/>
      <c r="F36" s="941"/>
      <c r="G36" s="941"/>
      <c r="H36" s="941"/>
      <c r="I36" s="941"/>
      <c r="J36" s="941"/>
      <c r="K36" s="941"/>
      <c r="L36" s="941"/>
      <c r="M36" s="941"/>
      <c r="N36" s="941"/>
      <c r="O36" s="941"/>
      <c r="P36" s="941"/>
      <c r="Q36" s="941"/>
      <c r="R36" s="941"/>
      <c r="S36" s="941"/>
      <c r="T36" s="941"/>
      <c r="U36" s="941"/>
      <c r="V36" s="941"/>
      <c r="W36" s="941"/>
      <c r="X36" s="941"/>
      <c r="Y36" s="941"/>
    </row>
    <row r="37" spans="2:25" s="24" customFormat="1" ht="14.1" customHeight="1" x14ac:dyDescent="0.15">
      <c r="B37" s="941"/>
      <c r="C37" s="941"/>
      <c r="D37" s="941"/>
      <c r="E37" s="941"/>
      <c r="F37" s="941"/>
      <c r="G37" s="941"/>
      <c r="H37" s="941"/>
      <c r="I37" s="941"/>
      <c r="J37" s="941"/>
      <c r="K37" s="941"/>
      <c r="L37" s="941"/>
      <c r="M37" s="941"/>
      <c r="N37" s="941"/>
      <c r="O37" s="941"/>
      <c r="P37" s="941"/>
      <c r="Q37" s="941"/>
      <c r="R37" s="941"/>
      <c r="S37" s="941"/>
      <c r="T37" s="941"/>
      <c r="U37" s="941"/>
      <c r="V37" s="941"/>
      <c r="W37" s="941"/>
      <c r="X37" s="941"/>
      <c r="Y37" s="941"/>
    </row>
    <row r="38" spans="2:25" s="24" customFormat="1" ht="14.1" customHeight="1" x14ac:dyDescent="0.15">
      <c r="B38" s="941"/>
      <c r="C38" s="941"/>
      <c r="D38" s="941"/>
      <c r="E38" s="941"/>
      <c r="F38" s="941"/>
      <c r="G38" s="941"/>
      <c r="H38" s="941"/>
      <c r="I38" s="941"/>
      <c r="J38" s="941"/>
      <c r="K38" s="941"/>
      <c r="L38" s="941"/>
      <c r="M38" s="941"/>
      <c r="N38" s="941"/>
      <c r="O38" s="941"/>
      <c r="P38" s="941"/>
      <c r="Q38" s="941"/>
      <c r="R38" s="941"/>
      <c r="S38" s="941"/>
      <c r="T38" s="941"/>
      <c r="U38" s="941"/>
      <c r="V38" s="941"/>
      <c r="W38" s="941"/>
      <c r="X38" s="941"/>
      <c r="Y38" s="941"/>
    </row>
    <row r="39" spans="2:25" ht="15" customHeight="1" x14ac:dyDescent="0.15">
      <c r="B39" s="942" t="s">
        <v>234</v>
      </c>
      <c r="C39" s="943"/>
      <c r="D39" s="949"/>
      <c r="E39" s="312" t="s">
        <v>1083</v>
      </c>
      <c r="F39" s="942" t="s">
        <v>233</v>
      </c>
      <c r="G39" s="943"/>
      <c r="H39" s="949"/>
      <c r="I39" s="318">
        <v>1</v>
      </c>
      <c r="J39" s="942" t="s">
        <v>234</v>
      </c>
      <c r="K39" s="943"/>
      <c r="L39" s="949"/>
      <c r="M39" s="312" t="s">
        <v>1084</v>
      </c>
      <c r="N39" s="942" t="s">
        <v>233</v>
      </c>
      <c r="O39" s="943"/>
      <c r="P39" s="949"/>
      <c r="Q39" s="318">
        <v>2</v>
      </c>
      <c r="R39" s="942" t="s">
        <v>234</v>
      </c>
      <c r="S39" s="943"/>
      <c r="T39" s="949"/>
      <c r="U39" s="312" t="s">
        <v>1086</v>
      </c>
      <c r="V39" s="942" t="s">
        <v>233</v>
      </c>
      <c r="W39" s="943"/>
      <c r="X39" s="949"/>
      <c r="Y39" s="319">
        <v>3</v>
      </c>
    </row>
    <row r="40" spans="2:25" ht="15" customHeight="1" x14ac:dyDescent="0.15">
      <c r="B40" s="942" t="s">
        <v>232</v>
      </c>
      <c r="C40" s="943"/>
      <c r="D40" s="219" t="s">
        <v>519</v>
      </c>
      <c r="E40" s="944" t="s">
        <v>338</v>
      </c>
      <c r="F40" s="946"/>
      <c r="G40" s="942" t="s">
        <v>231</v>
      </c>
      <c r="H40" s="949"/>
      <c r="I40" s="316" t="s">
        <v>482</v>
      </c>
      <c r="J40" s="942" t="s">
        <v>232</v>
      </c>
      <c r="K40" s="943"/>
      <c r="L40" s="219" t="s">
        <v>519</v>
      </c>
      <c r="M40" s="944" t="s">
        <v>338</v>
      </c>
      <c r="N40" s="946"/>
      <c r="O40" s="942" t="s">
        <v>231</v>
      </c>
      <c r="P40" s="949"/>
      <c r="Q40" s="316" t="s">
        <v>385</v>
      </c>
      <c r="R40" s="942" t="s">
        <v>232</v>
      </c>
      <c r="S40" s="943"/>
      <c r="T40" s="219" t="s">
        <v>519</v>
      </c>
      <c r="U40" s="944" t="s">
        <v>338</v>
      </c>
      <c r="V40" s="946"/>
      <c r="W40" s="942" t="s">
        <v>231</v>
      </c>
      <c r="X40" s="949"/>
      <c r="Y40" s="316" t="s">
        <v>385</v>
      </c>
    </row>
    <row r="41" spans="2:25" ht="15" customHeight="1" x14ac:dyDescent="0.15">
      <c r="B41" s="942" t="s">
        <v>230</v>
      </c>
      <c r="C41" s="943"/>
      <c r="D41" s="944" t="s">
        <v>387</v>
      </c>
      <c r="E41" s="945"/>
      <c r="F41" s="945"/>
      <c r="G41" s="945"/>
      <c r="H41" s="945"/>
      <c r="I41" s="946"/>
      <c r="J41" s="942" t="s">
        <v>230</v>
      </c>
      <c r="K41" s="943"/>
      <c r="L41" s="944" t="s">
        <v>387</v>
      </c>
      <c r="M41" s="945"/>
      <c r="N41" s="945"/>
      <c r="O41" s="945"/>
      <c r="P41" s="945"/>
      <c r="Q41" s="946"/>
      <c r="R41" s="942" t="s">
        <v>230</v>
      </c>
      <c r="S41" s="943"/>
      <c r="T41" s="944" t="s">
        <v>387</v>
      </c>
      <c r="U41" s="945"/>
      <c r="V41" s="945"/>
      <c r="W41" s="945"/>
      <c r="X41" s="945"/>
      <c r="Y41" s="946"/>
    </row>
    <row r="42" spans="2:25" ht="15" customHeight="1" x14ac:dyDescent="0.15">
      <c r="B42" s="947" t="s">
        <v>242</v>
      </c>
      <c r="C42" s="947"/>
      <c r="D42" s="220" t="s">
        <v>1071</v>
      </c>
      <c r="E42" s="311" t="s">
        <v>228</v>
      </c>
      <c r="F42" s="950" t="s">
        <v>1078</v>
      </c>
      <c r="G42" s="950"/>
      <c r="H42" s="950"/>
      <c r="I42" s="950"/>
      <c r="J42" s="947" t="s">
        <v>242</v>
      </c>
      <c r="K42" s="947"/>
      <c r="L42" s="220" t="s">
        <v>1071</v>
      </c>
      <c r="M42" s="311" t="s">
        <v>228</v>
      </c>
      <c r="N42" s="948" t="s">
        <v>1085</v>
      </c>
      <c r="O42" s="948"/>
      <c r="P42" s="948"/>
      <c r="Q42" s="948"/>
      <c r="R42" s="947" t="s">
        <v>242</v>
      </c>
      <c r="S42" s="947"/>
      <c r="T42" s="220" t="s">
        <v>1071</v>
      </c>
      <c r="U42" s="311" t="s">
        <v>228</v>
      </c>
      <c r="V42" s="948" t="s">
        <v>1085</v>
      </c>
      <c r="W42" s="948"/>
      <c r="X42" s="948"/>
      <c r="Y42" s="948"/>
    </row>
    <row r="43" spans="2:25" s="24" customFormat="1" ht="14.1" customHeight="1" x14ac:dyDescent="0.15">
      <c r="B43" s="940"/>
      <c r="C43" s="940"/>
      <c r="D43" s="940"/>
      <c r="E43" s="940"/>
      <c r="F43" s="940"/>
      <c r="G43" s="940"/>
      <c r="H43" s="940"/>
      <c r="I43" s="940"/>
      <c r="J43" s="940"/>
      <c r="K43" s="940"/>
      <c r="L43" s="940"/>
      <c r="M43" s="940"/>
      <c r="N43" s="940"/>
      <c r="O43" s="940"/>
      <c r="P43" s="940"/>
      <c r="Q43" s="940"/>
      <c r="R43" s="940"/>
      <c r="S43" s="940"/>
      <c r="T43" s="940"/>
      <c r="U43" s="940"/>
      <c r="V43" s="940"/>
      <c r="W43" s="940"/>
      <c r="X43" s="940"/>
      <c r="Y43" s="940"/>
    </row>
    <row r="44" spans="2:25" s="24" customFormat="1" ht="14.1" customHeight="1" x14ac:dyDescent="0.15">
      <c r="B44" s="941"/>
      <c r="C44" s="941"/>
      <c r="D44" s="941"/>
      <c r="E44" s="941"/>
      <c r="F44" s="941"/>
      <c r="G44" s="941"/>
      <c r="H44" s="941"/>
      <c r="I44" s="941"/>
      <c r="J44" s="941"/>
      <c r="K44" s="941"/>
      <c r="L44" s="941"/>
      <c r="M44" s="941"/>
      <c r="N44" s="941"/>
      <c r="O44" s="941"/>
      <c r="P44" s="941"/>
      <c r="Q44" s="941"/>
      <c r="R44" s="941"/>
      <c r="S44" s="941"/>
      <c r="T44" s="941"/>
      <c r="U44" s="941"/>
      <c r="V44" s="941"/>
      <c r="W44" s="941"/>
      <c r="X44" s="941"/>
      <c r="Y44" s="941"/>
    </row>
    <row r="45" spans="2:25" s="24" customFormat="1" ht="14.1" customHeight="1" x14ac:dyDescent="0.15">
      <c r="B45" s="941"/>
      <c r="C45" s="941"/>
      <c r="D45" s="941"/>
      <c r="E45" s="941"/>
      <c r="F45" s="941"/>
      <c r="G45" s="941"/>
      <c r="H45" s="941"/>
      <c r="I45" s="941"/>
      <c r="J45" s="941"/>
      <c r="K45" s="941"/>
      <c r="L45" s="941"/>
      <c r="M45" s="941"/>
      <c r="N45" s="941"/>
      <c r="O45" s="941"/>
      <c r="P45" s="941"/>
      <c r="Q45" s="941"/>
      <c r="R45" s="941"/>
      <c r="S45" s="941"/>
      <c r="T45" s="941"/>
      <c r="U45" s="941"/>
      <c r="V45" s="941"/>
      <c r="W45" s="941"/>
      <c r="X45" s="941"/>
      <c r="Y45" s="941"/>
    </row>
    <row r="46" spans="2:25" s="24" customFormat="1" ht="14.1" customHeight="1" x14ac:dyDescent="0.15">
      <c r="B46" s="941"/>
      <c r="C46" s="941"/>
      <c r="D46" s="941"/>
      <c r="E46" s="941"/>
      <c r="F46" s="941"/>
      <c r="G46" s="941"/>
      <c r="H46" s="941"/>
      <c r="I46" s="941"/>
      <c r="J46" s="941"/>
      <c r="K46" s="941"/>
      <c r="L46" s="941"/>
      <c r="M46" s="941"/>
      <c r="N46" s="941"/>
      <c r="O46" s="941"/>
      <c r="P46" s="941"/>
      <c r="Q46" s="941"/>
      <c r="R46" s="941"/>
      <c r="S46" s="941"/>
      <c r="T46" s="941"/>
      <c r="U46" s="941"/>
      <c r="V46" s="941"/>
      <c r="W46" s="941"/>
      <c r="X46" s="941"/>
      <c r="Y46" s="941"/>
    </row>
    <row r="47" spans="2:25" s="24" customFormat="1" ht="14.1" customHeight="1" x14ac:dyDescent="0.15">
      <c r="B47" s="941"/>
      <c r="C47" s="941"/>
      <c r="D47" s="941"/>
      <c r="E47" s="941"/>
      <c r="F47" s="941"/>
      <c r="G47" s="941"/>
      <c r="H47" s="941"/>
      <c r="I47" s="941"/>
      <c r="J47" s="941"/>
      <c r="K47" s="941"/>
      <c r="L47" s="941"/>
      <c r="M47" s="941"/>
      <c r="N47" s="941"/>
      <c r="O47" s="941"/>
      <c r="P47" s="941"/>
      <c r="Q47" s="941"/>
      <c r="R47" s="941"/>
      <c r="S47" s="941"/>
      <c r="T47" s="941"/>
      <c r="U47" s="941"/>
      <c r="V47" s="941"/>
      <c r="W47" s="941"/>
      <c r="X47" s="941"/>
      <c r="Y47" s="941"/>
    </row>
    <row r="48" spans="2:25" s="24" customFormat="1" ht="14.1" customHeight="1" x14ac:dyDescent="0.15">
      <c r="B48" s="941"/>
      <c r="C48" s="941"/>
      <c r="D48" s="941"/>
      <c r="E48" s="941"/>
      <c r="F48" s="941"/>
      <c r="G48" s="941"/>
      <c r="H48" s="941"/>
      <c r="I48" s="941"/>
      <c r="J48" s="941"/>
      <c r="K48" s="941"/>
      <c r="L48" s="941"/>
      <c r="M48" s="941"/>
      <c r="N48" s="941"/>
      <c r="O48" s="941"/>
      <c r="P48" s="941"/>
      <c r="Q48" s="941"/>
      <c r="R48" s="941"/>
      <c r="S48" s="941"/>
      <c r="T48" s="941"/>
      <c r="U48" s="941"/>
      <c r="V48" s="941"/>
      <c r="W48" s="941"/>
      <c r="X48" s="941"/>
      <c r="Y48" s="941"/>
    </row>
    <row r="49" spans="2:26" s="24" customFormat="1" ht="14.1" customHeight="1" x14ac:dyDescent="0.15">
      <c r="B49" s="941"/>
      <c r="C49" s="941"/>
      <c r="D49" s="941"/>
      <c r="E49" s="941"/>
      <c r="F49" s="941"/>
      <c r="G49" s="941"/>
      <c r="H49" s="941"/>
      <c r="I49" s="941"/>
      <c r="J49" s="941"/>
      <c r="K49" s="941"/>
      <c r="L49" s="941"/>
      <c r="M49" s="941"/>
      <c r="N49" s="941"/>
      <c r="O49" s="941"/>
      <c r="P49" s="941"/>
      <c r="Q49" s="941"/>
      <c r="R49" s="941"/>
      <c r="S49" s="941"/>
      <c r="T49" s="941"/>
      <c r="U49" s="941"/>
      <c r="V49" s="941"/>
      <c r="W49" s="941"/>
      <c r="X49" s="941"/>
      <c r="Y49" s="941"/>
    </row>
    <row r="50" spans="2:26" s="24" customFormat="1" ht="14.1" customHeight="1" x14ac:dyDescent="0.15">
      <c r="B50" s="941"/>
      <c r="C50" s="941"/>
      <c r="D50" s="941"/>
      <c r="E50" s="941"/>
      <c r="F50" s="941"/>
      <c r="G50" s="941"/>
      <c r="H50" s="941"/>
      <c r="I50" s="941"/>
      <c r="J50" s="941"/>
      <c r="K50" s="941"/>
      <c r="L50" s="941"/>
      <c r="M50" s="941"/>
      <c r="N50" s="941"/>
      <c r="O50" s="941"/>
      <c r="P50" s="941"/>
      <c r="Q50" s="941"/>
      <c r="R50" s="941"/>
      <c r="S50" s="941"/>
      <c r="T50" s="941"/>
      <c r="U50" s="941"/>
      <c r="V50" s="941"/>
      <c r="W50" s="941"/>
      <c r="X50" s="941"/>
      <c r="Y50" s="941"/>
    </row>
    <row r="51" spans="2:26" s="24" customFormat="1" ht="14.1" customHeight="1" x14ac:dyDescent="0.15">
      <c r="B51" s="941"/>
      <c r="C51" s="941"/>
      <c r="D51" s="941"/>
      <c r="E51" s="941"/>
      <c r="F51" s="941"/>
      <c r="G51" s="941"/>
      <c r="H51" s="941"/>
      <c r="I51" s="941"/>
      <c r="J51" s="941"/>
      <c r="K51" s="941"/>
      <c r="L51" s="941"/>
      <c r="M51" s="941"/>
      <c r="N51" s="941"/>
      <c r="O51" s="941"/>
      <c r="P51" s="941"/>
      <c r="Q51" s="941"/>
      <c r="R51" s="941"/>
      <c r="S51" s="941"/>
      <c r="T51" s="941"/>
      <c r="U51" s="941"/>
      <c r="V51" s="941"/>
      <c r="W51" s="941"/>
      <c r="X51" s="941"/>
      <c r="Y51" s="941"/>
    </row>
    <row r="52" spans="2:26" s="24" customFormat="1" ht="14.1" customHeight="1" x14ac:dyDescent="0.15">
      <c r="B52" s="941"/>
      <c r="C52" s="941"/>
      <c r="D52" s="941"/>
      <c r="E52" s="941"/>
      <c r="F52" s="941"/>
      <c r="G52" s="941"/>
      <c r="H52" s="941"/>
      <c r="I52" s="941"/>
      <c r="J52" s="941"/>
      <c r="K52" s="941"/>
      <c r="L52" s="941"/>
      <c r="M52" s="941"/>
      <c r="N52" s="941"/>
      <c r="O52" s="941"/>
      <c r="P52" s="941"/>
      <c r="Q52" s="941"/>
      <c r="R52" s="941"/>
      <c r="S52" s="941"/>
      <c r="T52" s="941"/>
      <c r="U52" s="941"/>
      <c r="V52" s="941"/>
      <c r="W52" s="941"/>
      <c r="X52" s="941"/>
      <c r="Y52" s="941"/>
    </row>
    <row r="53" spans="2:26" s="24" customFormat="1" ht="14.1" customHeight="1" x14ac:dyDescent="0.15">
      <c r="B53" s="941"/>
      <c r="C53" s="941"/>
      <c r="D53" s="941"/>
      <c r="E53" s="941"/>
      <c r="F53" s="941"/>
      <c r="G53" s="941"/>
      <c r="H53" s="941"/>
      <c r="I53" s="941"/>
      <c r="J53" s="941"/>
      <c r="K53" s="941"/>
      <c r="L53" s="941"/>
      <c r="M53" s="941"/>
      <c r="N53" s="941"/>
      <c r="O53" s="941"/>
      <c r="P53" s="941"/>
      <c r="Q53" s="941"/>
      <c r="R53" s="941"/>
      <c r="S53" s="941"/>
      <c r="T53" s="941"/>
      <c r="U53" s="941"/>
      <c r="V53" s="941"/>
      <c r="W53" s="941"/>
      <c r="X53" s="941"/>
      <c r="Y53" s="941"/>
    </row>
    <row r="54" spans="2:26" s="24" customFormat="1" ht="14.1" customHeight="1" x14ac:dyDescent="0.15">
      <c r="B54" s="941"/>
      <c r="C54" s="941"/>
      <c r="D54" s="941"/>
      <c r="E54" s="941"/>
      <c r="F54" s="941"/>
      <c r="G54" s="941"/>
      <c r="H54" s="941"/>
      <c r="I54" s="941"/>
      <c r="J54" s="941"/>
      <c r="K54" s="941"/>
      <c r="L54" s="941"/>
      <c r="M54" s="941"/>
      <c r="N54" s="941"/>
      <c r="O54" s="941"/>
      <c r="P54" s="941"/>
      <c r="Q54" s="941"/>
      <c r="R54" s="941"/>
      <c r="S54" s="941"/>
      <c r="T54" s="941"/>
      <c r="U54" s="941"/>
      <c r="V54" s="941"/>
      <c r="W54" s="941"/>
      <c r="X54" s="941"/>
      <c r="Y54" s="941"/>
    </row>
    <row r="55" spans="2:26" s="24" customFormat="1" ht="14.1" customHeight="1" x14ac:dyDescent="0.15">
      <c r="B55" s="941"/>
      <c r="C55" s="941"/>
      <c r="D55" s="941"/>
      <c r="E55" s="941"/>
      <c r="F55" s="941"/>
      <c r="G55" s="941"/>
      <c r="H55" s="941"/>
      <c r="I55" s="941"/>
      <c r="J55" s="941"/>
      <c r="K55" s="941"/>
      <c r="L55" s="941"/>
      <c r="M55" s="941"/>
      <c r="N55" s="941"/>
      <c r="O55" s="941"/>
      <c r="P55" s="941"/>
      <c r="Q55" s="941"/>
      <c r="R55" s="941"/>
      <c r="S55" s="941"/>
      <c r="T55" s="941"/>
      <c r="U55" s="941"/>
      <c r="V55" s="941"/>
      <c r="W55" s="941"/>
      <c r="X55" s="941"/>
      <c r="Y55" s="941"/>
    </row>
    <row r="56" spans="2:26" s="24" customFormat="1" ht="14.1" customHeight="1" x14ac:dyDescent="0.15">
      <c r="B56" s="100"/>
      <c r="C56" s="100"/>
      <c r="D56" s="103" t="s">
        <v>271</v>
      </c>
      <c r="E56" s="100"/>
      <c r="F56" s="100"/>
      <c r="G56" s="100"/>
      <c r="H56" s="100"/>
      <c r="I56" s="100"/>
      <c r="J56" s="97"/>
      <c r="K56" s="97"/>
      <c r="L56" s="97"/>
      <c r="M56" s="97"/>
      <c r="N56" s="97"/>
      <c r="O56" s="97"/>
      <c r="P56" s="97"/>
      <c r="Q56" s="97"/>
      <c r="R56" s="101"/>
      <c r="S56" s="101"/>
      <c r="T56" s="101"/>
      <c r="U56" s="101"/>
      <c r="V56" s="101"/>
      <c r="W56" s="101"/>
      <c r="X56" s="101"/>
      <c r="Y56" s="101"/>
    </row>
    <row r="57" spans="2:26" s="24" customFormat="1" ht="15" customHeight="1" x14ac:dyDescent="0.15">
      <c r="B57" s="96"/>
      <c r="C57" s="96"/>
      <c r="D57" s="102" t="s">
        <v>251</v>
      </c>
      <c r="E57" s="99"/>
      <c r="F57" s="99"/>
      <c r="G57" s="99"/>
      <c r="H57" s="99"/>
      <c r="I57" s="99"/>
      <c r="J57" s="99"/>
      <c r="K57" s="99"/>
      <c r="L57" s="99"/>
      <c r="M57" s="99"/>
      <c r="N57" s="99"/>
      <c r="O57" s="96"/>
      <c r="P57" s="102"/>
      <c r="Q57" s="99"/>
      <c r="R57" s="99"/>
      <c r="S57" s="99"/>
      <c r="T57" s="99"/>
      <c r="U57" s="99"/>
      <c r="V57" s="99"/>
      <c r="W57" s="99"/>
      <c r="X57" s="99"/>
      <c r="Y57" s="99"/>
    </row>
    <row r="58" spans="2:26" ht="15" customHeight="1" x14ac:dyDescent="0.15">
      <c r="D58" s="235" t="s">
        <v>439</v>
      </c>
      <c r="E58" s="235"/>
      <c r="F58" s="236"/>
      <c r="G58" s="25"/>
      <c r="H58" s="25"/>
      <c r="I58" s="25"/>
      <c r="J58" s="25"/>
      <c r="K58" s="25"/>
      <c r="L58" s="237" t="s">
        <v>542</v>
      </c>
      <c r="M58" s="25"/>
      <c r="N58" s="25"/>
      <c r="O58" s="25"/>
      <c r="P58" s="236"/>
      <c r="Q58" s="235"/>
      <c r="R58" s="236"/>
      <c r="S58" s="25"/>
      <c r="T58" s="25"/>
      <c r="U58" s="25"/>
      <c r="V58" s="25"/>
      <c r="W58" s="25"/>
      <c r="X58" s="25"/>
      <c r="Y58" s="25"/>
      <c r="Z58" s="25"/>
    </row>
    <row r="59" spans="2:26" ht="15" customHeight="1" x14ac:dyDescent="0.15">
      <c r="B59" s="942" t="s">
        <v>234</v>
      </c>
      <c r="C59" s="943"/>
      <c r="D59" s="949"/>
      <c r="E59" s="321" t="s">
        <v>1661</v>
      </c>
      <c r="F59" s="942" t="s">
        <v>233</v>
      </c>
      <c r="G59" s="943"/>
      <c r="H59" s="949"/>
      <c r="I59" s="321">
        <v>5</v>
      </c>
      <c r="J59" s="942" t="s">
        <v>234</v>
      </c>
      <c r="K59" s="943"/>
      <c r="L59" s="949"/>
      <c r="M59" s="321" t="s">
        <v>1663</v>
      </c>
      <c r="N59" s="942" t="s">
        <v>233</v>
      </c>
      <c r="O59" s="943"/>
      <c r="P59" s="949"/>
      <c r="Q59" s="321">
        <v>10</v>
      </c>
      <c r="R59" s="942" t="s">
        <v>234</v>
      </c>
      <c r="S59" s="943"/>
      <c r="T59" s="949"/>
      <c r="U59" s="321" t="s">
        <v>1664</v>
      </c>
      <c r="V59" s="942" t="s">
        <v>233</v>
      </c>
      <c r="W59" s="943"/>
      <c r="X59" s="949"/>
      <c r="Y59" s="321">
        <v>5</v>
      </c>
    </row>
    <row r="60" spans="2:26" ht="15" customHeight="1" x14ac:dyDescent="0.15">
      <c r="B60" s="942" t="s">
        <v>232</v>
      </c>
      <c r="C60" s="943"/>
      <c r="D60" s="219" t="s">
        <v>519</v>
      </c>
      <c r="E60" s="944" t="s">
        <v>338</v>
      </c>
      <c r="F60" s="946"/>
      <c r="G60" s="942" t="s">
        <v>231</v>
      </c>
      <c r="H60" s="949"/>
      <c r="I60" s="323" t="s">
        <v>482</v>
      </c>
      <c r="J60" s="942" t="s">
        <v>232</v>
      </c>
      <c r="K60" s="943"/>
      <c r="L60" s="219" t="s">
        <v>519</v>
      </c>
      <c r="M60" s="944" t="s">
        <v>338</v>
      </c>
      <c r="N60" s="946"/>
      <c r="O60" s="942" t="s">
        <v>231</v>
      </c>
      <c r="P60" s="949"/>
      <c r="Q60" s="323" t="s">
        <v>482</v>
      </c>
      <c r="R60" s="942" t="s">
        <v>232</v>
      </c>
      <c r="S60" s="943"/>
      <c r="T60" s="219" t="s">
        <v>519</v>
      </c>
      <c r="U60" s="944" t="s">
        <v>338</v>
      </c>
      <c r="V60" s="946"/>
      <c r="W60" s="942" t="s">
        <v>231</v>
      </c>
      <c r="X60" s="949"/>
      <c r="Y60" s="323" t="s">
        <v>482</v>
      </c>
    </row>
    <row r="61" spans="2:26" ht="15" customHeight="1" x14ac:dyDescent="0.15">
      <c r="B61" s="942" t="s">
        <v>230</v>
      </c>
      <c r="C61" s="943"/>
      <c r="D61" s="944" t="s">
        <v>389</v>
      </c>
      <c r="E61" s="945"/>
      <c r="F61" s="945"/>
      <c r="G61" s="945"/>
      <c r="H61" s="945"/>
      <c r="I61" s="946"/>
      <c r="J61" s="942" t="s">
        <v>230</v>
      </c>
      <c r="K61" s="943"/>
      <c r="L61" s="944" t="s">
        <v>389</v>
      </c>
      <c r="M61" s="945"/>
      <c r="N61" s="945"/>
      <c r="O61" s="945"/>
      <c r="P61" s="945"/>
      <c r="Q61" s="946"/>
      <c r="R61" s="942" t="s">
        <v>230</v>
      </c>
      <c r="S61" s="943"/>
      <c r="T61" s="944" t="s">
        <v>389</v>
      </c>
      <c r="U61" s="945"/>
      <c r="V61" s="945"/>
      <c r="W61" s="945"/>
      <c r="X61" s="945"/>
      <c r="Y61" s="946"/>
    </row>
    <row r="62" spans="2:26" ht="15" customHeight="1" x14ac:dyDescent="0.15">
      <c r="B62" s="947" t="s">
        <v>242</v>
      </c>
      <c r="C62" s="947"/>
      <c r="D62" s="220" t="s">
        <v>1071</v>
      </c>
      <c r="E62" s="322" t="s">
        <v>228</v>
      </c>
      <c r="F62" s="948" t="s">
        <v>1662</v>
      </c>
      <c r="G62" s="948"/>
      <c r="H62" s="948"/>
      <c r="I62" s="948"/>
      <c r="J62" s="947" t="s">
        <v>242</v>
      </c>
      <c r="K62" s="947"/>
      <c r="L62" s="220" t="s">
        <v>1071</v>
      </c>
      <c r="M62" s="322" t="s">
        <v>228</v>
      </c>
      <c r="N62" s="948" t="s">
        <v>1662</v>
      </c>
      <c r="O62" s="948"/>
      <c r="P62" s="948"/>
      <c r="Q62" s="948"/>
      <c r="R62" s="947" t="s">
        <v>242</v>
      </c>
      <c r="S62" s="947"/>
      <c r="T62" s="220" t="s">
        <v>1071</v>
      </c>
      <c r="U62" s="322" t="s">
        <v>228</v>
      </c>
      <c r="V62" s="948" t="s">
        <v>1662</v>
      </c>
      <c r="W62" s="948"/>
      <c r="X62" s="948"/>
      <c r="Y62" s="948"/>
    </row>
    <row r="63" spans="2:26" s="24" customFormat="1" ht="14.1" customHeight="1" x14ac:dyDescent="0.15">
      <c r="B63" s="940"/>
      <c r="C63" s="940"/>
      <c r="D63" s="940"/>
      <c r="E63" s="940"/>
      <c r="F63" s="940"/>
      <c r="G63" s="940"/>
      <c r="H63" s="940"/>
      <c r="I63" s="940"/>
      <c r="J63" s="940"/>
      <c r="K63" s="940"/>
      <c r="L63" s="940"/>
      <c r="M63" s="940"/>
      <c r="N63" s="940"/>
      <c r="O63" s="940"/>
      <c r="P63" s="940"/>
      <c r="Q63" s="940"/>
      <c r="R63" s="940"/>
      <c r="S63" s="940"/>
      <c r="T63" s="940"/>
      <c r="U63" s="940"/>
      <c r="V63" s="940"/>
      <c r="W63" s="940"/>
      <c r="X63" s="940"/>
      <c r="Y63" s="940"/>
    </row>
    <row r="64" spans="2:26" s="24" customFormat="1" ht="14.1" customHeight="1" x14ac:dyDescent="0.15">
      <c r="B64" s="941"/>
      <c r="C64" s="941"/>
      <c r="D64" s="941"/>
      <c r="E64" s="941"/>
      <c r="F64" s="941"/>
      <c r="G64" s="941"/>
      <c r="H64" s="941"/>
      <c r="I64" s="941"/>
      <c r="J64" s="941"/>
      <c r="K64" s="941"/>
      <c r="L64" s="941"/>
      <c r="M64" s="941"/>
      <c r="N64" s="941"/>
      <c r="O64" s="941"/>
      <c r="P64" s="941"/>
      <c r="Q64" s="941"/>
      <c r="R64" s="941"/>
      <c r="S64" s="941"/>
      <c r="T64" s="941"/>
      <c r="U64" s="941"/>
      <c r="V64" s="941"/>
      <c r="W64" s="941"/>
      <c r="X64" s="941"/>
      <c r="Y64" s="941"/>
    </row>
    <row r="65" spans="2:25" s="24" customFormat="1" ht="14.1" customHeight="1" x14ac:dyDescent="0.15">
      <c r="B65" s="941"/>
      <c r="C65" s="941"/>
      <c r="D65" s="941"/>
      <c r="E65" s="941"/>
      <c r="F65" s="941"/>
      <c r="G65" s="941"/>
      <c r="H65" s="941"/>
      <c r="I65" s="941"/>
      <c r="J65" s="941"/>
      <c r="K65" s="941"/>
      <c r="L65" s="941"/>
      <c r="M65" s="941"/>
      <c r="N65" s="941"/>
      <c r="O65" s="941"/>
      <c r="P65" s="941"/>
      <c r="Q65" s="941"/>
      <c r="R65" s="941"/>
      <c r="S65" s="941"/>
      <c r="T65" s="941"/>
      <c r="U65" s="941"/>
      <c r="V65" s="941"/>
      <c r="W65" s="941"/>
      <c r="X65" s="941"/>
      <c r="Y65" s="941"/>
    </row>
    <row r="66" spans="2:25" s="24" customFormat="1" ht="14.1" customHeight="1" x14ac:dyDescent="0.15">
      <c r="B66" s="941"/>
      <c r="C66" s="941"/>
      <c r="D66" s="941"/>
      <c r="E66" s="941"/>
      <c r="F66" s="941"/>
      <c r="G66" s="941"/>
      <c r="H66" s="941"/>
      <c r="I66" s="941"/>
      <c r="J66" s="941"/>
      <c r="K66" s="941"/>
      <c r="L66" s="941"/>
      <c r="M66" s="941"/>
      <c r="N66" s="941"/>
      <c r="O66" s="941"/>
      <c r="P66" s="941"/>
      <c r="Q66" s="941"/>
      <c r="R66" s="941"/>
      <c r="S66" s="941"/>
      <c r="T66" s="941"/>
      <c r="U66" s="941"/>
      <c r="V66" s="941"/>
      <c r="W66" s="941"/>
      <c r="X66" s="941"/>
      <c r="Y66" s="941"/>
    </row>
    <row r="67" spans="2:25" s="24" customFormat="1" ht="14.1" customHeight="1" x14ac:dyDescent="0.15">
      <c r="B67" s="941"/>
      <c r="C67" s="941"/>
      <c r="D67" s="941"/>
      <c r="E67" s="941"/>
      <c r="F67" s="941"/>
      <c r="G67" s="941"/>
      <c r="H67" s="941"/>
      <c r="I67" s="941"/>
      <c r="J67" s="941"/>
      <c r="K67" s="941"/>
      <c r="L67" s="941"/>
      <c r="M67" s="941"/>
      <c r="N67" s="941"/>
      <c r="O67" s="941"/>
      <c r="P67" s="941"/>
      <c r="Q67" s="941"/>
      <c r="R67" s="941"/>
      <c r="S67" s="941"/>
      <c r="T67" s="941"/>
      <c r="U67" s="941"/>
      <c r="V67" s="941"/>
      <c r="W67" s="941"/>
      <c r="X67" s="941"/>
      <c r="Y67" s="941"/>
    </row>
    <row r="68" spans="2:25" s="24" customFormat="1" ht="14.1" customHeight="1" x14ac:dyDescent="0.15">
      <c r="B68" s="941"/>
      <c r="C68" s="941"/>
      <c r="D68" s="941"/>
      <c r="E68" s="941"/>
      <c r="F68" s="941"/>
      <c r="G68" s="941"/>
      <c r="H68" s="941"/>
      <c r="I68" s="941"/>
      <c r="J68" s="941"/>
      <c r="K68" s="941"/>
      <c r="L68" s="941"/>
      <c r="M68" s="941"/>
      <c r="N68" s="941"/>
      <c r="O68" s="941"/>
      <c r="P68" s="941"/>
      <c r="Q68" s="941"/>
      <c r="R68" s="941"/>
      <c r="S68" s="941"/>
      <c r="T68" s="941"/>
      <c r="U68" s="941"/>
      <c r="V68" s="941"/>
      <c r="W68" s="941"/>
      <c r="X68" s="941"/>
      <c r="Y68" s="941"/>
    </row>
    <row r="69" spans="2:25" s="24" customFormat="1" ht="14.1" customHeight="1" x14ac:dyDescent="0.15">
      <c r="B69" s="941"/>
      <c r="C69" s="941"/>
      <c r="D69" s="941"/>
      <c r="E69" s="941"/>
      <c r="F69" s="941"/>
      <c r="G69" s="941"/>
      <c r="H69" s="941"/>
      <c r="I69" s="941"/>
      <c r="J69" s="941"/>
      <c r="K69" s="941"/>
      <c r="L69" s="941"/>
      <c r="M69" s="941"/>
      <c r="N69" s="941"/>
      <c r="O69" s="941"/>
      <c r="P69" s="941"/>
      <c r="Q69" s="941"/>
      <c r="R69" s="941"/>
      <c r="S69" s="941"/>
      <c r="T69" s="941"/>
      <c r="U69" s="941"/>
      <c r="V69" s="941"/>
      <c r="W69" s="941"/>
      <c r="X69" s="941"/>
      <c r="Y69" s="941"/>
    </row>
    <row r="70" spans="2:25" s="24" customFormat="1" ht="14.1" customHeight="1" x14ac:dyDescent="0.15">
      <c r="B70" s="941"/>
      <c r="C70" s="941"/>
      <c r="D70" s="941"/>
      <c r="E70" s="941"/>
      <c r="F70" s="941"/>
      <c r="G70" s="941"/>
      <c r="H70" s="941"/>
      <c r="I70" s="941"/>
      <c r="J70" s="941"/>
      <c r="K70" s="941"/>
      <c r="L70" s="941"/>
      <c r="M70" s="941"/>
      <c r="N70" s="941"/>
      <c r="O70" s="941"/>
      <c r="P70" s="941"/>
      <c r="Q70" s="941"/>
      <c r="R70" s="941"/>
      <c r="S70" s="941"/>
      <c r="T70" s="941"/>
      <c r="U70" s="941"/>
      <c r="V70" s="941"/>
      <c r="W70" s="941"/>
      <c r="X70" s="941"/>
      <c r="Y70" s="941"/>
    </row>
    <row r="71" spans="2:25" s="24" customFormat="1" ht="14.1" customHeight="1" x14ac:dyDescent="0.15">
      <c r="B71" s="941"/>
      <c r="C71" s="941"/>
      <c r="D71" s="941"/>
      <c r="E71" s="941"/>
      <c r="F71" s="941"/>
      <c r="G71" s="941"/>
      <c r="H71" s="941"/>
      <c r="I71" s="941"/>
      <c r="J71" s="941"/>
      <c r="K71" s="941"/>
      <c r="L71" s="941"/>
      <c r="M71" s="941"/>
      <c r="N71" s="941"/>
      <c r="O71" s="941"/>
      <c r="P71" s="941"/>
      <c r="Q71" s="941"/>
      <c r="R71" s="941"/>
      <c r="S71" s="941"/>
      <c r="T71" s="941"/>
      <c r="U71" s="941"/>
      <c r="V71" s="941"/>
      <c r="W71" s="941"/>
      <c r="X71" s="941"/>
      <c r="Y71" s="941"/>
    </row>
    <row r="72" spans="2:25" s="24" customFormat="1" ht="14.1" customHeight="1" x14ac:dyDescent="0.15">
      <c r="B72" s="941"/>
      <c r="C72" s="941"/>
      <c r="D72" s="941"/>
      <c r="E72" s="941"/>
      <c r="F72" s="941"/>
      <c r="G72" s="941"/>
      <c r="H72" s="941"/>
      <c r="I72" s="941"/>
      <c r="J72" s="941"/>
      <c r="K72" s="941"/>
      <c r="L72" s="941"/>
      <c r="M72" s="941"/>
      <c r="N72" s="941"/>
      <c r="O72" s="941"/>
      <c r="P72" s="941"/>
      <c r="Q72" s="941"/>
      <c r="R72" s="941"/>
      <c r="S72" s="941"/>
      <c r="T72" s="941"/>
      <c r="U72" s="941"/>
      <c r="V72" s="941"/>
      <c r="W72" s="941"/>
      <c r="X72" s="941"/>
      <c r="Y72" s="941"/>
    </row>
    <row r="73" spans="2:25" s="24" customFormat="1" ht="14.1" customHeight="1" x14ac:dyDescent="0.15">
      <c r="B73" s="941"/>
      <c r="C73" s="941"/>
      <c r="D73" s="941"/>
      <c r="E73" s="941"/>
      <c r="F73" s="941"/>
      <c r="G73" s="941"/>
      <c r="H73" s="941"/>
      <c r="I73" s="941"/>
      <c r="J73" s="941"/>
      <c r="K73" s="941"/>
      <c r="L73" s="941"/>
      <c r="M73" s="941"/>
      <c r="N73" s="941"/>
      <c r="O73" s="941"/>
      <c r="P73" s="941"/>
      <c r="Q73" s="941"/>
      <c r="R73" s="941"/>
      <c r="S73" s="941"/>
      <c r="T73" s="941"/>
      <c r="U73" s="941"/>
      <c r="V73" s="941"/>
      <c r="W73" s="941"/>
      <c r="X73" s="941"/>
      <c r="Y73" s="941"/>
    </row>
    <row r="74" spans="2:25" s="24" customFormat="1" ht="14.1" customHeight="1" x14ac:dyDescent="0.15">
      <c r="B74" s="941"/>
      <c r="C74" s="941"/>
      <c r="D74" s="941"/>
      <c r="E74" s="941"/>
      <c r="F74" s="941"/>
      <c r="G74" s="941"/>
      <c r="H74" s="941"/>
      <c r="I74" s="941"/>
      <c r="J74" s="941"/>
      <c r="K74" s="941"/>
      <c r="L74" s="941"/>
      <c r="M74" s="941"/>
      <c r="N74" s="941"/>
      <c r="O74" s="941"/>
      <c r="P74" s="941"/>
      <c r="Q74" s="941"/>
      <c r="R74" s="941"/>
      <c r="S74" s="941"/>
      <c r="T74" s="941"/>
      <c r="U74" s="941"/>
      <c r="V74" s="941"/>
      <c r="W74" s="941"/>
      <c r="X74" s="941"/>
      <c r="Y74" s="941"/>
    </row>
    <row r="75" spans="2:25" s="24" customFormat="1" ht="14.1" customHeight="1" x14ac:dyDescent="0.15">
      <c r="B75" s="941"/>
      <c r="C75" s="941"/>
      <c r="D75" s="941"/>
      <c r="E75" s="941"/>
      <c r="F75" s="941"/>
      <c r="G75" s="941"/>
      <c r="H75" s="941"/>
      <c r="I75" s="941"/>
      <c r="J75" s="941"/>
      <c r="K75" s="941"/>
      <c r="L75" s="941"/>
      <c r="M75" s="941"/>
      <c r="N75" s="941"/>
      <c r="O75" s="941"/>
      <c r="P75" s="941"/>
      <c r="Q75" s="941"/>
      <c r="R75" s="941"/>
      <c r="S75" s="941"/>
      <c r="T75" s="941"/>
      <c r="U75" s="941"/>
      <c r="V75" s="941"/>
      <c r="W75" s="941"/>
      <c r="X75" s="941"/>
      <c r="Y75" s="941"/>
    </row>
    <row r="76" spans="2:25" ht="15" customHeight="1" x14ac:dyDescent="0.15">
      <c r="B76" s="942" t="s">
        <v>234</v>
      </c>
      <c r="C76" s="943"/>
      <c r="D76" s="949"/>
      <c r="E76" s="321" t="s">
        <v>1665</v>
      </c>
      <c r="F76" s="942" t="s">
        <v>233</v>
      </c>
      <c r="G76" s="943"/>
      <c r="H76" s="949"/>
      <c r="I76" s="321">
        <v>9</v>
      </c>
      <c r="J76" s="942" t="s">
        <v>234</v>
      </c>
      <c r="K76" s="943"/>
      <c r="L76" s="949"/>
      <c r="M76" s="321" t="s">
        <v>1666</v>
      </c>
      <c r="N76" s="942" t="s">
        <v>233</v>
      </c>
      <c r="O76" s="943"/>
      <c r="P76" s="949"/>
      <c r="Q76" s="321">
        <v>4</v>
      </c>
      <c r="R76" s="942" t="s">
        <v>234</v>
      </c>
      <c r="S76" s="943"/>
      <c r="T76" s="949"/>
      <c r="U76" s="321" t="s">
        <v>1667</v>
      </c>
      <c r="V76" s="942" t="s">
        <v>233</v>
      </c>
      <c r="W76" s="943"/>
      <c r="X76" s="949"/>
      <c r="Y76" s="321">
        <v>4</v>
      </c>
    </row>
    <row r="77" spans="2:25" ht="15" customHeight="1" x14ac:dyDescent="0.15">
      <c r="B77" s="942" t="s">
        <v>232</v>
      </c>
      <c r="C77" s="943"/>
      <c r="D77" s="219" t="s">
        <v>519</v>
      </c>
      <c r="E77" s="944" t="s">
        <v>338</v>
      </c>
      <c r="F77" s="946"/>
      <c r="G77" s="942" t="s">
        <v>231</v>
      </c>
      <c r="H77" s="949"/>
      <c r="I77" s="323" t="s">
        <v>482</v>
      </c>
      <c r="J77" s="942" t="s">
        <v>232</v>
      </c>
      <c r="K77" s="943"/>
      <c r="L77" s="219" t="s">
        <v>519</v>
      </c>
      <c r="M77" s="944" t="s">
        <v>338</v>
      </c>
      <c r="N77" s="946"/>
      <c r="O77" s="942" t="s">
        <v>231</v>
      </c>
      <c r="P77" s="949"/>
      <c r="Q77" s="323" t="s">
        <v>482</v>
      </c>
      <c r="R77" s="942" t="s">
        <v>232</v>
      </c>
      <c r="S77" s="943"/>
      <c r="T77" s="219" t="s">
        <v>519</v>
      </c>
      <c r="U77" s="944" t="s">
        <v>338</v>
      </c>
      <c r="V77" s="946"/>
      <c r="W77" s="942" t="s">
        <v>231</v>
      </c>
      <c r="X77" s="949"/>
      <c r="Y77" s="323" t="s">
        <v>482</v>
      </c>
    </row>
    <row r="78" spans="2:25" ht="15" customHeight="1" x14ac:dyDescent="0.15">
      <c r="B78" s="942" t="s">
        <v>230</v>
      </c>
      <c r="C78" s="943"/>
      <c r="D78" s="944" t="s">
        <v>389</v>
      </c>
      <c r="E78" s="945"/>
      <c r="F78" s="945"/>
      <c r="G78" s="945"/>
      <c r="H78" s="945"/>
      <c r="I78" s="946"/>
      <c r="J78" s="942" t="s">
        <v>230</v>
      </c>
      <c r="K78" s="943"/>
      <c r="L78" s="944" t="s">
        <v>389</v>
      </c>
      <c r="M78" s="945"/>
      <c r="N78" s="945"/>
      <c r="O78" s="945"/>
      <c r="P78" s="945"/>
      <c r="Q78" s="946"/>
      <c r="R78" s="942" t="s">
        <v>230</v>
      </c>
      <c r="S78" s="943"/>
      <c r="T78" s="944" t="s">
        <v>389</v>
      </c>
      <c r="U78" s="945"/>
      <c r="V78" s="945"/>
      <c r="W78" s="945"/>
      <c r="X78" s="945"/>
      <c r="Y78" s="946"/>
    </row>
    <row r="79" spans="2:25" ht="15" customHeight="1" x14ac:dyDescent="0.15">
      <c r="B79" s="947" t="s">
        <v>242</v>
      </c>
      <c r="C79" s="947"/>
      <c r="D79" s="220" t="s">
        <v>1071</v>
      </c>
      <c r="E79" s="322" t="s">
        <v>228</v>
      </c>
      <c r="F79" s="948" t="s">
        <v>1662</v>
      </c>
      <c r="G79" s="948"/>
      <c r="H79" s="948"/>
      <c r="I79" s="948"/>
      <c r="J79" s="947" t="s">
        <v>242</v>
      </c>
      <c r="K79" s="947"/>
      <c r="L79" s="220" t="s">
        <v>1071</v>
      </c>
      <c r="M79" s="322" t="s">
        <v>228</v>
      </c>
      <c r="N79" s="948" t="s">
        <v>1662</v>
      </c>
      <c r="O79" s="948"/>
      <c r="P79" s="948"/>
      <c r="Q79" s="948"/>
      <c r="R79" s="947" t="s">
        <v>242</v>
      </c>
      <c r="S79" s="947"/>
      <c r="T79" s="220" t="s">
        <v>1071</v>
      </c>
      <c r="U79" s="322" t="s">
        <v>228</v>
      </c>
      <c r="V79" s="948" t="s">
        <v>1662</v>
      </c>
      <c r="W79" s="948"/>
      <c r="X79" s="948"/>
      <c r="Y79" s="948"/>
    </row>
    <row r="80" spans="2:25" s="24" customFormat="1" ht="14.1" customHeight="1" x14ac:dyDescent="0.15">
      <c r="B80" s="940"/>
      <c r="C80" s="940"/>
      <c r="D80" s="940"/>
      <c r="E80" s="940"/>
      <c r="F80" s="940"/>
      <c r="G80" s="940"/>
      <c r="H80" s="940"/>
      <c r="I80" s="940"/>
      <c r="J80" s="940"/>
      <c r="K80" s="940"/>
      <c r="L80" s="940"/>
      <c r="M80" s="940"/>
      <c r="N80" s="940"/>
      <c r="O80" s="940"/>
      <c r="P80" s="940"/>
      <c r="Q80" s="940"/>
      <c r="R80" s="940"/>
      <c r="S80" s="940"/>
      <c r="T80" s="940"/>
      <c r="U80" s="940"/>
      <c r="V80" s="940"/>
      <c r="W80" s="940"/>
      <c r="X80" s="940"/>
      <c r="Y80" s="940"/>
    </row>
    <row r="81" spans="2:25" s="24" customFormat="1" ht="14.1" customHeight="1" x14ac:dyDescent="0.15">
      <c r="B81" s="941"/>
      <c r="C81" s="941"/>
      <c r="D81" s="941"/>
      <c r="E81" s="941"/>
      <c r="F81" s="941"/>
      <c r="G81" s="941"/>
      <c r="H81" s="941"/>
      <c r="I81" s="941"/>
      <c r="J81" s="941"/>
      <c r="K81" s="941"/>
      <c r="L81" s="941"/>
      <c r="M81" s="941"/>
      <c r="N81" s="941"/>
      <c r="O81" s="941"/>
      <c r="P81" s="941"/>
      <c r="Q81" s="941"/>
      <c r="R81" s="941"/>
      <c r="S81" s="941"/>
      <c r="T81" s="941"/>
      <c r="U81" s="941"/>
      <c r="V81" s="941"/>
      <c r="W81" s="941"/>
      <c r="X81" s="941"/>
      <c r="Y81" s="941"/>
    </row>
    <row r="82" spans="2:25" s="24" customFormat="1" ht="14.1" customHeight="1" x14ac:dyDescent="0.15">
      <c r="B82" s="941"/>
      <c r="C82" s="941"/>
      <c r="D82" s="941"/>
      <c r="E82" s="941"/>
      <c r="F82" s="941"/>
      <c r="G82" s="941"/>
      <c r="H82" s="941"/>
      <c r="I82" s="941"/>
      <c r="J82" s="941"/>
      <c r="K82" s="941"/>
      <c r="L82" s="941"/>
      <c r="M82" s="941"/>
      <c r="N82" s="941"/>
      <c r="O82" s="941"/>
      <c r="P82" s="941"/>
      <c r="Q82" s="941"/>
      <c r="R82" s="941"/>
      <c r="S82" s="941"/>
      <c r="T82" s="941"/>
      <c r="U82" s="941"/>
      <c r="V82" s="941"/>
      <c r="W82" s="941"/>
      <c r="X82" s="941"/>
      <c r="Y82" s="941"/>
    </row>
    <row r="83" spans="2:25" s="24" customFormat="1" ht="14.1" customHeight="1" x14ac:dyDescent="0.15">
      <c r="B83" s="941"/>
      <c r="C83" s="941"/>
      <c r="D83" s="941"/>
      <c r="E83" s="941"/>
      <c r="F83" s="941"/>
      <c r="G83" s="941"/>
      <c r="H83" s="941"/>
      <c r="I83" s="941"/>
      <c r="J83" s="941"/>
      <c r="K83" s="941"/>
      <c r="L83" s="941"/>
      <c r="M83" s="941"/>
      <c r="N83" s="941"/>
      <c r="O83" s="941"/>
      <c r="P83" s="941"/>
      <c r="Q83" s="941"/>
      <c r="R83" s="941"/>
      <c r="S83" s="941"/>
      <c r="T83" s="941"/>
      <c r="U83" s="941"/>
      <c r="V83" s="941"/>
      <c r="W83" s="941"/>
      <c r="X83" s="941"/>
      <c r="Y83" s="941"/>
    </row>
    <row r="84" spans="2:25" s="24" customFormat="1" ht="14.1" customHeight="1" x14ac:dyDescent="0.15">
      <c r="B84" s="941"/>
      <c r="C84" s="941"/>
      <c r="D84" s="941"/>
      <c r="E84" s="941"/>
      <c r="F84" s="941"/>
      <c r="G84" s="941"/>
      <c r="H84" s="941"/>
      <c r="I84" s="941"/>
      <c r="J84" s="941"/>
      <c r="K84" s="941"/>
      <c r="L84" s="941"/>
      <c r="M84" s="941"/>
      <c r="N84" s="941"/>
      <c r="O84" s="941"/>
      <c r="P84" s="941"/>
      <c r="Q84" s="941"/>
      <c r="R84" s="941"/>
      <c r="S84" s="941"/>
      <c r="T84" s="941"/>
      <c r="U84" s="941"/>
      <c r="V84" s="941"/>
      <c r="W84" s="941"/>
      <c r="X84" s="941"/>
      <c r="Y84" s="941"/>
    </row>
    <row r="85" spans="2:25" s="24" customFormat="1" ht="14.1" customHeight="1" x14ac:dyDescent="0.15">
      <c r="B85" s="941"/>
      <c r="C85" s="941"/>
      <c r="D85" s="941"/>
      <c r="E85" s="941"/>
      <c r="F85" s="941"/>
      <c r="G85" s="941"/>
      <c r="H85" s="941"/>
      <c r="I85" s="941"/>
      <c r="J85" s="941"/>
      <c r="K85" s="941"/>
      <c r="L85" s="941"/>
      <c r="M85" s="941"/>
      <c r="N85" s="941"/>
      <c r="O85" s="941"/>
      <c r="P85" s="941"/>
      <c r="Q85" s="941"/>
      <c r="R85" s="941"/>
      <c r="S85" s="941"/>
      <c r="T85" s="941"/>
      <c r="U85" s="941"/>
      <c r="V85" s="941"/>
      <c r="W85" s="941"/>
      <c r="X85" s="941"/>
      <c r="Y85" s="941"/>
    </row>
    <row r="86" spans="2:25" s="24" customFormat="1" ht="14.1" customHeight="1" x14ac:dyDescent="0.15">
      <c r="B86" s="941"/>
      <c r="C86" s="941"/>
      <c r="D86" s="941"/>
      <c r="E86" s="941"/>
      <c r="F86" s="941"/>
      <c r="G86" s="941"/>
      <c r="H86" s="941"/>
      <c r="I86" s="941"/>
      <c r="J86" s="941"/>
      <c r="K86" s="941"/>
      <c r="L86" s="941"/>
      <c r="M86" s="941"/>
      <c r="N86" s="941"/>
      <c r="O86" s="941"/>
      <c r="P86" s="941"/>
      <c r="Q86" s="941"/>
      <c r="R86" s="941"/>
      <c r="S86" s="941"/>
      <c r="T86" s="941"/>
      <c r="U86" s="941"/>
      <c r="V86" s="941"/>
      <c r="W86" s="941"/>
      <c r="X86" s="941"/>
      <c r="Y86" s="941"/>
    </row>
    <row r="87" spans="2:25" s="24" customFormat="1" ht="14.1" customHeight="1" x14ac:dyDescent="0.15">
      <c r="B87" s="941"/>
      <c r="C87" s="941"/>
      <c r="D87" s="941"/>
      <c r="E87" s="941"/>
      <c r="F87" s="941"/>
      <c r="G87" s="941"/>
      <c r="H87" s="941"/>
      <c r="I87" s="941"/>
      <c r="J87" s="941"/>
      <c r="K87" s="941"/>
      <c r="L87" s="941"/>
      <c r="M87" s="941"/>
      <c r="N87" s="941"/>
      <c r="O87" s="941"/>
      <c r="P87" s="941"/>
      <c r="Q87" s="941"/>
      <c r="R87" s="941"/>
      <c r="S87" s="941"/>
      <c r="T87" s="941"/>
      <c r="U87" s="941"/>
      <c r="V87" s="941"/>
      <c r="W87" s="941"/>
      <c r="X87" s="941"/>
      <c r="Y87" s="941"/>
    </row>
    <row r="88" spans="2:25" s="24" customFormat="1" ht="14.1" customHeight="1" x14ac:dyDescent="0.15">
      <c r="B88" s="941"/>
      <c r="C88" s="941"/>
      <c r="D88" s="941"/>
      <c r="E88" s="941"/>
      <c r="F88" s="941"/>
      <c r="G88" s="941"/>
      <c r="H88" s="941"/>
      <c r="I88" s="941"/>
      <c r="J88" s="941"/>
      <c r="K88" s="941"/>
      <c r="L88" s="941"/>
      <c r="M88" s="941"/>
      <c r="N88" s="941"/>
      <c r="O88" s="941"/>
      <c r="P88" s="941"/>
      <c r="Q88" s="941"/>
      <c r="R88" s="941"/>
      <c r="S88" s="941"/>
      <c r="T88" s="941"/>
      <c r="U88" s="941"/>
      <c r="V88" s="941"/>
      <c r="W88" s="941"/>
      <c r="X88" s="941"/>
      <c r="Y88" s="941"/>
    </row>
    <row r="89" spans="2:25" s="24" customFormat="1" ht="14.1" customHeight="1" x14ac:dyDescent="0.15">
      <c r="B89" s="941"/>
      <c r="C89" s="941"/>
      <c r="D89" s="941"/>
      <c r="E89" s="941"/>
      <c r="F89" s="941"/>
      <c r="G89" s="941"/>
      <c r="H89" s="941"/>
      <c r="I89" s="941"/>
      <c r="J89" s="941"/>
      <c r="K89" s="941"/>
      <c r="L89" s="941"/>
      <c r="M89" s="941"/>
      <c r="N89" s="941"/>
      <c r="O89" s="941"/>
      <c r="P89" s="941"/>
      <c r="Q89" s="941"/>
      <c r="R89" s="941"/>
      <c r="S89" s="941"/>
      <c r="T89" s="941"/>
      <c r="U89" s="941"/>
      <c r="V89" s="941"/>
      <c r="W89" s="941"/>
      <c r="X89" s="941"/>
      <c r="Y89" s="941"/>
    </row>
    <row r="90" spans="2:25" s="24" customFormat="1" ht="14.1" customHeight="1" x14ac:dyDescent="0.15">
      <c r="B90" s="941"/>
      <c r="C90" s="941"/>
      <c r="D90" s="941"/>
      <c r="E90" s="941"/>
      <c r="F90" s="941"/>
      <c r="G90" s="941"/>
      <c r="H90" s="941"/>
      <c r="I90" s="941"/>
      <c r="J90" s="941"/>
      <c r="K90" s="941"/>
      <c r="L90" s="941"/>
      <c r="M90" s="941"/>
      <c r="N90" s="941"/>
      <c r="O90" s="941"/>
      <c r="P90" s="941"/>
      <c r="Q90" s="941"/>
      <c r="R90" s="941"/>
      <c r="S90" s="941"/>
      <c r="T90" s="941"/>
      <c r="U90" s="941"/>
      <c r="V90" s="941"/>
      <c r="W90" s="941"/>
      <c r="X90" s="941"/>
      <c r="Y90" s="941"/>
    </row>
    <row r="91" spans="2:25" s="24" customFormat="1" ht="14.1" customHeight="1" x14ac:dyDescent="0.15">
      <c r="B91" s="941"/>
      <c r="C91" s="941"/>
      <c r="D91" s="941"/>
      <c r="E91" s="941"/>
      <c r="F91" s="941"/>
      <c r="G91" s="941"/>
      <c r="H91" s="941"/>
      <c r="I91" s="941"/>
      <c r="J91" s="941"/>
      <c r="K91" s="941"/>
      <c r="L91" s="941"/>
      <c r="M91" s="941"/>
      <c r="N91" s="941"/>
      <c r="O91" s="941"/>
      <c r="P91" s="941"/>
      <c r="Q91" s="941"/>
      <c r="R91" s="941"/>
      <c r="S91" s="941"/>
      <c r="T91" s="941"/>
      <c r="U91" s="941"/>
      <c r="V91" s="941"/>
      <c r="W91" s="941"/>
      <c r="X91" s="941"/>
      <c r="Y91" s="941"/>
    </row>
    <row r="92" spans="2:25" s="24" customFormat="1" ht="14.1" customHeight="1" x14ac:dyDescent="0.15">
      <c r="B92" s="941"/>
      <c r="C92" s="941"/>
      <c r="D92" s="941"/>
      <c r="E92" s="941"/>
      <c r="F92" s="941"/>
      <c r="G92" s="941"/>
      <c r="H92" s="941"/>
      <c r="I92" s="941"/>
      <c r="J92" s="941"/>
      <c r="K92" s="941"/>
      <c r="L92" s="941"/>
      <c r="M92" s="941"/>
      <c r="N92" s="941"/>
      <c r="O92" s="941"/>
      <c r="P92" s="941"/>
      <c r="Q92" s="941"/>
      <c r="R92" s="941"/>
      <c r="S92" s="941"/>
      <c r="T92" s="941"/>
      <c r="U92" s="941"/>
      <c r="V92" s="941"/>
      <c r="W92" s="941"/>
      <c r="X92" s="941"/>
      <c r="Y92" s="941"/>
    </row>
    <row r="93" spans="2:25" ht="15" customHeight="1" x14ac:dyDescent="0.15">
      <c r="B93" s="942" t="s">
        <v>234</v>
      </c>
      <c r="C93" s="943"/>
      <c r="D93" s="949"/>
      <c r="E93" s="321" t="s">
        <v>1668</v>
      </c>
      <c r="F93" s="942" t="s">
        <v>233</v>
      </c>
      <c r="G93" s="943"/>
      <c r="H93" s="949"/>
      <c r="I93" s="321">
        <v>7</v>
      </c>
      <c r="J93" s="942" t="s">
        <v>234</v>
      </c>
      <c r="K93" s="943"/>
      <c r="L93" s="949"/>
      <c r="M93" s="321" t="s">
        <v>1699</v>
      </c>
      <c r="N93" s="942" t="s">
        <v>233</v>
      </c>
      <c r="O93" s="943"/>
      <c r="P93" s="949"/>
      <c r="Q93" s="321">
        <v>3</v>
      </c>
      <c r="R93" s="942" t="s">
        <v>234</v>
      </c>
      <c r="S93" s="943"/>
      <c r="T93" s="949"/>
      <c r="U93" s="327" t="s">
        <v>1669</v>
      </c>
      <c r="V93" s="942" t="s">
        <v>233</v>
      </c>
      <c r="W93" s="943"/>
      <c r="X93" s="949"/>
      <c r="Y93" s="327">
        <v>4</v>
      </c>
    </row>
    <row r="94" spans="2:25" ht="15" customHeight="1" x14ac:dyDescent="0.15">
      <c r="B94" s="942" t="s">
        <v>232</v>
      </c>
      <c r="C94" s="943"/>
      <c r="D94" s="219" t="s">
        <v>519</v>
      </c>
      <c r="E94" s="944" t="s">
        <v>338</v>
      </c>
      <c r="F94" s="946"/>
      <c r="G94" s="942" t="s">
        <v>231</v>
      </c>
      <c r="H94" s="949"/>
      <c r="I94" s="323" t="s">
        <v>482</v>
      </c>
      <c r="J94" s="942" t="s">
        <v>232</v>
      </c>
      <c r="K94" s="943"/>
      <c r="L94" s="219" t="s">
        <v>519</v>
      </c>
      <c r="M94" s="944" t="s">
        <v>338</v>
      </c>
      <c r="N94" s="946"/>
      <c r="O94" s="942" t="s">
        <v>231</v>
      </c>
      <c r="P94" s="949"/>
      <c r="Q94" s="323" t="s">
        <v>482</v>
      </c>
      <c r="R94" s="942" t="s">
        <v>232</v>
      </c>
      <c r="S94" s="943"/>
      <c r="T94" s="219" t="s">
        <v>519</v>
      </c>
      <c r="U94" s="944" t="s">
        <v>338</v>
      </c>
      <c r="V94" s="946"/>
      <c r="W94" s="942" t="s">
        <v>231</v>
      </c>
      <c r="X94" s="949"/>
      <c r="Y94" s="328" t="s">
        <v>482</v>
      </c>
    </row>
    <row r="95" spans="2:25" ht="15" customHeight="1" x14ac:dyDescent="0.15">
      <c r="B95" s="942" t="s">
        <v>230</v>
      </c>
      <c r="C95" s="943"/>
      <c r="D95" s="944" t="s">
        <v>389</v>
      </c>
      <c r="E95" s="945"/>
      <c r="F95" s="945"/>
      <c r="G95" s="945"/>
      <c r="H95" s="945"/>
      <c r="I95" s="946"/>
      <c r="J95" s="942" t="s">
        <v>230</v>
      </c>
      <c r="K95" s="943"/>
      <c r="L95" s="944" t="s">
        <v>389</v>
      </c>
      <c r="M95" s="945"/>
      <c r="N95" s="945"/>
      <c r="O95" s="945"/>
      <c r="P95" s="945"/>
      <c r="Q95" s="946"/>
      <c r="R95" s="942" t="s">
        <v>230</v>
      </c>
      <c r="S95" s="943"/>
      <c r="T95" s="944" t="s">
        <v>389</v>
      </c>
      <c r="U95" s="945"/>
      <c r="V95" s="945"/>
      <c r="W95" s="945"/>
      <c r="X95" s="945"/>
      <c r="Y95" s="946"/>
    </row>
    <row r="96" spans="2:25" ht="15" customHeight="1" x14ac:dyDescent="0.15">
      <c r="B96" s="947" t="s">
        <v>242</v>
      </c>
      <c r="C96" s="947"/>
      <c r="D96" s="220" t="s">
        <v>1071</v>
      </c>
      <c r="E96" s="322" t="s">
        <v>228</v>
      </c>
      <c r="F96" s="948" t="s">
        <v>1662</v>
      </c>
      <c r="G96" s="948"/>
      <c r="H96" s="948"/>
      <c r="I96" s="948"/>
      <c r="J96" s="947" t="s">
        <v>242</v>
      </c>
      <c r="K96" s="947"/>
      <c r="L96" s="220" t="s">
        <v>1071</v>
      </c>
      <c r="M96" s="322" t="s">
        <v>228</v>
      </c>
      <c r="N96" s="948" t="s">
        <v>1673</v>
      </c>
      <c r="O96" s="948"/>
      <c r="P96" s="948"/>
      <c r="Q96" s="948"/>
      <c r="R96" s="947" t="s">
        <v>242</v>
      </c>
      <c r="S96" s="947"/>
      <c r="T96" s="220" t="s">
        <v>1071</v>
      </c>
      <c r="U96" s="326" t="s">
        <v>228</v>
      </c>
      <c r="V96" s="948" t="s">
        <v>1662</v>
      </c>
      <c r="W96" s="948"/>
      <c r="X96" s="948"/>
      <c r="Y96" s="948"/>
    </row>
    <row r="97" spans="2:26" s="24" customFormat="1" ht="14.1" customHeight="1" x14ac:dyDescent="0.15">
      <c r="B97" s="940"/>
      <c r="C97" s="940"/>
      <c r="D97" s="940"/>
      <c r="E97" s="940"/>
      <c r="F97" s="940"/>
      <c r="G97" s="940"/>
      <c r="H97" s="940"/>
      <c r="I97" s="940"/>
      <c r="J97" s="940"/>
      <c r="K97" s="940"/>
      <c r="L97" s="940"/>
      <c r="M97" s="940"/>
      <c r="N97" s="940"/>
      <c r="O97" s="940"/>
      <c r="P97" s="940"/>
      <c r="Q97" s="940"/>
      <c r="R97" s="940"/>
      <c r="S97" s="940"/>
      <c r="T97" s="940"/>
      <c r="U97" s="940"/>
      <c r="V97" s="940"/>
      <c r="W97" s="940"/>
      <c r="X97" s="940"/>
      <c r="Y97" s="940"/>
    </row>
    <row r="98" spans="2:26" s="24" customFormat="1" ht="14.1" customHeight="1" x14ac:dyDescent="0.15">
      <c r="B98" s="941"/>
      <c r="C98" s="941"/>
      <c r="D98" s="941"/>
      <c r="E98" s="941"/>
      <c r="F98" s="941"/>
      <c r="G98" s="941"/>
      <c r="H98" s="941"/>
      <c r="I98" s="941"/>
      <c r="J98" s="941"/>
      <c r="K98" s="941"/>
      <c r="L98" s="941"/>
      <c r="M98" s="941"/>
      <c r="N98" s="941"/>
      <c r="O98" s="941"/>
      <c r="P98" s="941"/>
      <c r="Q98" s="941"/>
      <c r="R98" s="941"/>
      <c r="S98" s="941"/>
      <c r="T98" s="941"/>
      <c r="U98" s="941"/>
      <c r="V98" s="941"/>
      <c r="W98" s="941"/>
      <c r="X98" s="941"/>
      <c r="Y98" s="941"/>
    </row>
    <row r="99" spans="2:26" s="24" customFormat="1" ht="14.1" customHeight="1" x14ac:dyDescent="0.15">
      <c r="B99" s="941"/>
      <c r="C99" s="941"/>
      <c r="D99" s="941"/>
      <c r="E99" s="941"/>
      <c r="F99" s="941"/>
      <c r="G99" s="941"/>
      <c r="H99" s="941"/>
      <c r="I99" s="941"/>
      <c r="J99" s="941"/>
      <c r="K99" s="941"/>
      <c r="L99" s="941"/>
      <c r="M99" s="941"/>
      <c r="N99" s="941"/>
      <c r="O99" s="941"/>
      <c r="P99" s="941"/>
      <c r="Q99" s="941"/>
      <c r="R99" s="941"/>
      <c r="S99" s="941"/>
      <c r="T99" s="941"/>
      <c r="U99" s="941"/>
      <c r="V99" s="941"/>
      <c r="W99" s="941"/>
      <c r="X99" s="941"/>
      <c r="Y99" s="941"/>
    </row>
    <row r="100" spans="2:26" s="24" customFormat="1" ht="14.1" customHeight="1" x14ac:dyDescent="0.15">
      <c r="B100" s="941"/>
      <c r="C100" s="941"/>
      <c r="D100" s="941"/>
      <c r="E100" s="941"/>
      <c r="F100" s="941"/>
      <c r="G100" s="941"/>
      <c r="H100" s="941"/>
      <c r="I100" s="941"/>
      <c r="J100" s="941"/>
      <c r="K100" s="941"/>
      <c r="L100" s="941"/>
      <c r="M100" s="941"/>
      <c r="N100" s="941"/>
      <c r="O100" s="941"/>
      <c r="P100" s="941"/>
      <c r="Q100" s="941"/>
      <c r="R100" s="941"/>
      <c r="S100" s="941"/>
      <c r="T100" s="941"/>
      <c r="U100" s="941"/>
      <c r="V100" s="941"/>
      <c r="W100" s="941"/>
      <c r="X100" s="941"/>
      <c r="Y100" s="941"/>
    </row>
    <row r="101" spans="2:26" s="24" customFormat="1" ht="14.1" customHeight="1" x14ac:dyDescent="0.15">
      <c r="B101" s="941"/>
      <c r="C101" s="941"/>
      <c r="D101" s="941"/>
      <c r="E101" s="941"/>
      <c r="F101" s="941"/>
      <c r="G101" s="941"/>
      <c r="H101" s="941"/>
      <c r="I101" s="941"/>
      <c r="J101" s="941"/>
      <c r="K101" s="941"/>
      <c r="L101" s="941"/>
      <c r="M101" s="941"/>
      <c r="N101" s="941"/>
      <c r="O101" s="941"/>
      <c r="P101" s="941"/>
      <c r="Q101" s="941"/>
      <c r="R101" s="941"/>
      <c r="S101" s="941"/>
      <c r="T101" s="941"/>
      <c r="U101" s="941"/>
      <c r="V101" s="941"/>
      <c r="W101" s="941"/>
      <c r="X101" s="941"/>
      <c r="Y101" s="941"/>
    </row>
    <row r="102" spans="2:26" s="24" customFormat="1" ht="14.1" customHeight="1" x14ac:dyDescent="0.15">
      <c r="B102" s="941"/>
      <c r="C102" s="941"/>
      <c r="D102" s="941"/>
      <c r="E102" s="941"/>
      <c r="F102" s="941"/>
      <c r="G102" s="941"/>
      <c r="H102" s="941"/>
      <c r="I102" s="941"/>
      <c r="J102" s="941"/>
      <c r="K102" s="941"/>
      <c r="L102" s="941"/>
      <c r="M102" s="941"/>
      <c r="N102" s="941"/>
      <c r="O102" s="941"/>
      <c r="P102" s="941"/>
      <c r="Q102" s="941"/>
      <c r="R102" s="941"/>
      <c r="S102" s="941"/>
      <c r="T102" s="941"/>
      <c r="U102" s="941"/>
      <c r="V102" s="941"/>
      <c r="W102" s="941"/>
      <c r="X102" s="941"/>
      <c r="Y102" s="941"/>
    </row>
    <row r="103" spans="2:26" s="24" customFormat="1" ht="14.1" customHeight="1" x14ac:dyDescent="0.15">
      <c r="B103" s="941"/>
      <c r="C103" s="941"/>
      <c r="D103" s="941"/>
      <c r="E103" s="941"/>
      <c r="F103" s="941"/>
      <c r="G103" s="941"/>
      <c r="H103" s="941"/>
      <c r="I103" s="941"/>
      <c r="J103" s="941"/>
      <c r="K103" s="941"/>
      <c r="L103" s="941"/>
      <c r="M103" s="941"/>
      <c r="N103" s="941"/>
      <c r="O103" s="941"/>
      <c r="P103" s="941"/>
      <c r="Q103" s="941"/>
      <c r="R103" s="941"/>
      <c r="S103" s="941"/>
      <c r="T103" s="941"/>
      <c r="U103" s="941"/>
      <c r="V103" s="941"/>
      <c r="W103" s="941"/>
      <c r="X103" s="941"/>
      <c r="Y103" s="941"/>
    </row>
    <row r="104" spans="2:26" s="24" customFormat="1" ht="14.1" customHeight="1" x14ac:dyDescent="0.15">
      <c r="B104" s="941"/>
      <c r="C104" s="941"/>
      <c r="D104" s="941"/>
      <c r="E104" s="941"/>
      <c r="F104" s="941"/>
      <c r="G104" s="941"/>
      <c r="H104" s="941"/>
      <c r="I104" s="941"/>
      <c r="J104" s="941"/>
      <c r="K104" s="941"/>
      <c r="L104" s="941"/>
      <c r="M104" s="941"/>
      <c r="N104" s="941"/>
      <c r="O104" s="941"/>
      <c r="P104" s="941"/>
      <c r="Q104" s="941"/>
      <c r="R104" s="941"/>
      <c r="S104" s="941"/>
      <c r="T104" s="941"/>
      <c r="U104" s="941"/>
      <c r="V104" s="941"/>
      <c r="W104" s="941"/>
      <c r="X104" s="941"/>
      <c r="Y104" s="941"/>
    </row>
    <row r="105" spans="2:26" s="24" customFormat="1" ht="14.1" customHeight="1" x14ac:dyDescent="0.15">
      <c r="B105" s="941"/>
      <c r="C105" s="941"/>
      <c r="D105" s="941"/>
      <c r="E105" s="941"/>
      <c r="F105" s="941"/>
      <c r="G105" s="941"/>
      <c r="H105" s="941"/>
      <c r="I105" s="941"/>
      <c r="J105" s="941"/>
      <c r="K105" s="941"/>
      <c r="L105" s="941"/>
      <c r="M105" s="941"/>
      <c r="N105" s="941"/>
      <c r="O105" s="941"/>
      <c r="P105" s="941"/>
      <c r="Q105" s="941"/>
      <c r="R105" s="941"/>
      <c r="S105" s="941"/>
      <c r="T105" s="941"/>
      <c r="U105" s="941"/>
      <c r="V105" s="941"/>
      <c r="W105" s="941"/>
      <c r="X105" s="941"/>
      <c r="Y105" s="941"/>
    </row>
    <row r="106" spans="2:26" s="24" customFormat="1" ht="14.1" customHeight="1" x14ac:dyDescent="0.15">
      <c r="B106" s="941"/>
      <c r="C106" s="941"/>
      <c r="D106" s="941"/>
      <c r="E106" s="941"/>
      <c r="F106" s="941"/>
      <c r="G106" s="941"/>
      <c r="H106" s="941"/>
      <c r="I106" s="941"/>
      <c r="J106" s="941"/>
      <c r="K106" s="941"/>
      <c r="L106" s="941"/>
      <c r="M106" s="941"/>
      <c r="N106" s="941"/>
      <c r="O106" s="941"/>
      <c r="P106" s="941"/>
      <c r="Q106" s="941"/>
      <c r="R106" s="941"/>
      <c r="S106" s="941"/>
      <c r="T106" s="941"/>
      <c r="U106" s="941"/>
      <c r="V106" s="941"/>
      <c r="W106" s="941"/>
      <c r="X106" s="941"/>
      <c r="Y106" s="941"/>
    </row>
    <row r="107" spans="2:26" s="24" customFormat="1" ht="14.1" customHeight="1" x14ac:dyDescent="0.15">
      <c r="B107" s="941"/>
      <c r="C107" s="941"/>
      <c r="D107" s="941"/>
      <c r="E107" s="941"/>
      <c r="F107" s="941"/>
      <c r="G107" s="941"/>
      <c r="H107" s="941"/>
      <c r="I107" s="941"/>
      <c r="J107" s="941"/>
      <c r="K107" s="941"/>
      <c r="L107" s="941"/>
      <c r="M107" s="941"/>
      <c r="N107" s="941"/>
      <c r="O107" s="941"/>
      <c r="P107" s="941"/>
      <c r="Q107" s="941"/>
      <c r="R107" s="941"/>
      <c r="S107" s="941"/>
      <c r="T107" s="941"/>
      <c r="U107" s="941"/>
      <c r="V107" s="941"/>
      <c r="W107" s="941"/>
      <c r="X107" s="941"/>
      <c r="Y107" s="941"/>
    </row>
    <row r="108" spans="2:26" s="24" customFormat="1" ht="14.1" customHeight="1" x14ac:dyDescent="0.15">
      <c r="B108" s="941"/>
      <c r="C108" s="941"/>
      <c r="D108" s="941"/>
      <c r="E108" s="941"/>
      <c r="F108" s="941"/>
      <c r="G108" s="941"/>
      <c r="H108" s="941"/>
      <c r="I108" s="941"/>
      <c r="J108" s="941"/>
      <c r="K108" s="941"/>
      <c r="L108" s="941"/>
      <c r="M108" s="941"/>
      <c r="N108" s="941"/>
      <c r="O108" s="941"/>
      <c r="P108" s="941"/>
      <c r="Q108" s="941"/>
      <c r="R108" s="941"/>
      <c r="S108" s="941"/>
      <c r="T108" s="941"/>
      <c r="U108" s="941"/>
      <c r="V108" s="941"/>
      <c r="W108" s="941"/>
      <c r="X108" s="941"/>
      <c r="Y108" s="941"/>
    </row>
    <row r="109" spans="2:26" s="24" customFormat="1" ht="14.1" customHeight="1" x14ac:dyDescent="0.15">
      <c r="B109" s="941"/>
      <c r="C109" s="941"/>
      <c r="D109" s="941"/>
      <c r="E109" s="941"/>
      <c r="F109" s="941"/>
      <c r="G109" s="941"/>
      <c r="H109" s="941"/>
      <c r="I109" s="941"/>
      <c r="J109" s="941"/>
      <c r="K109" s="941"/>
      <c r="L109" s="941"/>
      <c r="M109" s="941"/>
      <c r="N109" s="941"/>
      <c r="O109" s="941"/>
      <c r="P109" s="941"/>
      <c r="Q109" s="941"/>
      <c r="R109" s="941"/>
      <c r="S109" s="941"/>
      <c r="T109" s="941"/>
      <c r="U109" s="941"/>
      <c r="V109" s="941"/>
      <c r="W109" s="941"/>
      <c r="X109" s="941"/>
      <c r="Y109" s="941"/>
    </row>
    <row r="110" spans="2:26" s="24" customFormat="1" ht="14.1" customHeight="1" x14ac:dyDescent="0.15">
      <c r="B110" s="100"/>
      <c r="C110" s="100"/>
      <c r="D110" s="103" t="s">
        <v>271</v>
      </c>
      <c r="E110" s="100"/>
      <c r="F110" s="100"/>
      <c r="G110" s="100"/>
      <c r="H110" s="100"/>
      <c r="I110" s="100"/>
      <c r="J110" s="97"/>
      <c r="K110" s="97"/>
      <c r="L110" s="97"/>
      <c r="M110" s="97"/>
      <c r="N110" s="97"/>
      <c r="O110" s="97"/>
      <c r="P110" s="97"/>
      <c r="Q110" s="97"/>
      <c r="R110" s="275"/>
      <c r="S110" s="275"/>
      <c r="T110" s="275"/>
      <c r="U110" s="275"/>
      <c r="V110" s="275"/>
      <c r="W110" s="275"/>
      <c r="X110" s="275"/>
      <c r="Y110" s="275"/>
    </row>
    <row r="111" spans="2:26" s="24" customFormat="1" ht="15" customHeight="1" x14ac:dyDescent="0.15">
      <c r="B111" s="96"/>
      <c r="C111" s="96"/>
      <c r="D111" s="102" t="s">
        <v>251</v>
      </c>
      <c r="E111" s="99"/>
      <c r="F111" s="99"/>
      <c r="G111" s="99"/>
      <c r="H111" s="99"/>
      <c r="I111" s="99"/>
      <c r="J111" s="99"/>
      <c r="K111" s="99"/>
      <c r="L111" s="99"/>
      <c r="M111" s="99"/>
      <c r="N111" s="99"/>
      <c r="O111" s="96"/>
      <c r="P111" s="102"/>
      <c r="Q111" s="99"/>
      <c r="R111" s="99"/>
      <c r="S111" s="99"/>
      <c r="T111" s="99"/>
      <c r="U111" s="99"/>
      <c r="V111" s="99"/>
      <c r="W111" s="99"/>
      <c r="X111" s="99"/>
      <c r="Y111" s="99"/>
    </row>
    <row r="112" spans="2:26" ht="15" customHeight="1" x14ac:dyDescent="0.15">
      <c r="D112" s="235" t="s">
        <v>439</v>
      </c>
      <c r="E112" s="235"/>
      <c r="F112" s="236"/>
      <c r="G112" s="25"/>
      <c r="H112" s="25"/>
      <c r="I112" s="25"/>
      <c r="J112" s="25"/>
      <c r="K112" s="25"/>
      <c r="L112" s="237" t="s">
        <v>542</v>
      </c>
      <c r="M112" s="25"/>
      <c r="N112" s="25"/>
      <c r="O112" s="25"/>
      <c r="P112" s="236"/>
      <c r="Q112" s="235"/>
      <c r="R112" s="236"/>
      <c r="S112" s="25"/>
      <c r="T112" s="25"/>
      <c r="U112" s="25"/>
      <c r="V112" s="25"/>
      <c r="W112" s="25"/>
      <c r="X112" s="25"/>
      <c r="Y112" s="25"/>
      <c r="Z112" s="25"/>
    </row>
    <row r="113" spans="2:25" ht="15" customHeight="1" x14ac:dyDescent="0.15">
      <c r="B113" s="942" t="s">
        <v>234</v>
      </c>
      <c r="C113" s="943"/>
      <c r="D113" s="949"/>
      <c r="E113" s="327" t="s">
        <v>1670</v>
      </c>
      <c r="F113" s="942" t="s">
        <v>233</v>
      </c>
      <c r="G113" s="943"/>
      <c r="H113" s="949"/>
      <c r="I113" s="327">
        <v>5</v>
      </c>
      <c r="J113" s="942" t="s">
        <v>234</v>
      </c>
      <c r="K113" s="943"/>
      <c r="L113" s="949"/>
      <c r="M113" s="327" t="s">
        <v>1671</v>
      </c>
      <c r="N113" s="942" t="s">
        <v>233</v>
      </c>
      <c r="O113" s="943"/>
      <c r="P113" s="949"/>
      <c r="Q113" s="327">
        <v>3</v>
      </c>
      <c r="R113" s="942" t="s">
        <v>234</v>
      </c>
      <c r="S113" s="943"/>
      <c r="T113" s="949"/>
      <c r="U113" s="327" t="s">
        <v>1672</v>
      </c>
      <c r="V113" s="942" t="s">
        <v>233</v>
      </c>
      <c r="W113" s="943"/>
      <c r="X113" s="949"/>
      <c r="Y113" s="327">
        <v>3</v>
      </c>
    </row>
    <row r="114" spans="2:25" ht="15" customHeight="1" x14ac:dyDescent="0.15">
      <c r="B114" s="942" t="s">
        <v>232</v>
      </c>
      <c r="C114" s="943"/>
      <c r="D114" s="219" t="s">
        <v>519</v>
      </c>
      <c r="E114" s="944" t="s">
        <v>338</v>
      </c>
      <c r="F114" s="946"/>
      <c r="G114" s="942" t="s">
        <v>231</v>
      </c>
      <c r="H114" s="949"/>
      <c r="I114" s="328" t="s">
        <v>482</v>
      </c>
      <c r="J114" s="942" t="s">
        <v>232</v>
      </c>
      <c r="K114" s="943"/>
      <c r="L114" s="219" t="s">
        <v>519</v>
      </c>
      <c r="M114" s="944" t="s">
        <v>338</v>
      </c>
      <c r="N114" s="946"/>
      <c r="O114" s="942" t="s">
        <v>231</v>
      </c>
      <c r="P114" s="949"/>
      <c r="Q114" s="328" t="s">
        <v>482</v>
      </c>
      <c r="R114" s="942" t="s">
        <v>232</v>
      </c>
      <c r="S114" s="943"/>
      <c r="T114" s="219" t="s">
        <v>519</v>
      </c>
      <c r="U114" s="944" t="s">
        <v>338</v>
      </c>
      <c r="V114" s="946"/>
      <c r="W114" s="942" t="s">
        <v>231</v>
      </c>
      <c r="X114" s="949"/>
      <c r="Y114" s="328" t="s">
        <v>482</v>
      </c>
    </row>
    <row r="115" spans="2:25" ht="15" customHeight="1" x14ac:dyDescent="0.15">
      <c r="B115" s="942" t="s">
        <v>230</v>
      </c>
      <c r="C115" s="943"/>
      <c r="D115" s="944" t="s">
        <v>389</v>
      </c>
      <c r="E115" s="945"/>
      <c r="F115" s="945"/>
      <c r="G115" s="945"/>
      <c r="H115" s="945"/>
      <c r="I115" s="946"/>
      <c r="J115" s="942" t="s">
        <v>230</v>
      </c>
      <c r="K115" s="943"/>
      <c r="L115" s="944" t="s">
        <v>389</v>
      </c>
      <c r="M115" s="945"/>
      <c r="N115" s="945"/>
      <c r="O115" s="945"/>
      <c r="P115" s="945"/>
      <c r="Q115" s="946"/>
      <c r="R115" s="942" t="s">
        <v>230</v>
      </c>
      <c r="S115" s="943"/>
      <c r="T115" s="944" t="s">
        <v>389</v>
      </c>
      <c r="U115" s="945"/>
      <c r="V115" s="945"/>
      <c r="W115" s="945"/>
      <c r="X115" s="945"/>
      <c r="Y115" s="946"/>
    </row>
    <row r="116" spans="2:25" ht="15" customHeight="1" x14ac:dyDescent="0.15">
      <c r="B116" s="947" t="s">
        <v>242</v>
      </c>
      <c r="C116" s="947"/>
      <c r="D116" s="220" t="s">
        <v>1071</v>
      </c>
      <c r="E116" s="326" t="s">
        <v>228</v>
      </c>
      <c r="F116" s="948" t="s">
        <v>1662</v>
      </c>
      <c r="G116" s="948"/>
      <c r="H116" s="948"/>
      <c r="I116" s="948"/>
      <c r="J116" s="947" t="s">
        <v>242</v>
      </c>
      <c r="K116" s="947"/>
      <c r="L116" s="220" t="s">
        <v>1071</v>
      </c>
      <c r="M116" s="326" t="s">
        <v>228</v>
      </c>
      <c r="N116" s="948" t="s">
        <v>1662</v>
      </c>
      <c r="O116" s="948"/>
      <c r="P116" s="948"/>
      <c r="Q116" s="948"/>
      <c r="R116" s="947" t="s">
        <v>242</v>
      </c>
      <c r="S116" s="947"/>
      <c r="T116" s="220" t="s">
        <v>1071</v>
      </c>
      <c r="U116" s="326" t="s">
        <v>228</v>
      </c>
      <c r="V116" s="948" t="s">
        <v>1673</v>
      </c>
      <c r="W116" s="948"/>
      <c r="X116" s="948"/>
      <c r="Y116" s="948"/>
    </row>
    <row r="117" spans="2:25" s="24" customFormat="1" ht="14.1" customHeight="1" x14ac:dyDescent="0.15">
      <c r="B117" s="940"/>
      <c r="C117" s="940"/>
      <c r="D117" s="940"/>
      <c r="E117" s="940"/>
      <c r="F117" s="940"/>
      <c r="G117" s="940"/>
      <c r="H117" s="940"/>
      <c r="I117" s="940"/>
      <c r="J117" s="940"/>
      <c r="K117" s="940"/>
      <c r="L117" s="940"/>
      <c r="M117" s="940"/>
      <c r="N117" s="940"/>
      <c r="O117" s="940"/>
      <c r="P117" s="940"/>
      <c r="Q117" s="940"/>
      <c r="R117" s="940"/>
      <c r="S117" s="940"/>
      <c r="T117" s="940"/>
      <c r="U117" s="940"/>
      <c r="V117" s="940"/>
      <c r="W117" s="940"/>
      <c r="X117" s="940"/>
      <c r="Y117" s="940"/>
    </row>
    <row r="118" spans="2:25" s="24" customFormat="1" ht="14.1" customHeight="1" x14ac:dyDescent="0.15">
      <c r="B118" s="941"/>
      <c r="C118" s="941"/>
      <c r="D118" s="941"/>
      <c r="E118" s="941"/>
      <c r="F118" s="941"/>
      <c r="G118" s="941"/>
      <c r="H118" s="941"/>
      <c r="I118" s="941"/>
      <c r="J118" s="941"/>
      <c r="K118" s="941"/>
      <c r="L118" s="941"/>
      <c r="M118" s="941"/>
      <c r="N118" s="941"/>
      <c r="O118" s="941"/>
      <c r="P118" s="941"/>
      <c r="Q118" s="941"/>
      <c r="R118" s="941"/>
      <c r="S118" s="941"/>
      <c r="T118" s="941"/>
      <c r="U118" s="941"/>
      <c r="V118" s="941"/>
      <c r="W118" s="941"/>
      <c r="X118" s="941"/>
      <c r="Y118" s="941"/>
    </row>
    <row r="119" spans="2:25" s="24" customFormat="1" ht="14.1" customHeight="1" x14ac:dyDescent="0.15">
      <c r="B119" s="941"/>
      <c r="C119" s="941"/>
      <c r="D119" s="941"/>
      <c r="E119" s="941"/>
      <c r="F119" s="941"/>
      <c r="G119" s="941"/>
      <c r="H119" s="941"/>
      <c r="I119" s="941"/>
      <c r="J119" s="941"/>
      <c r="K119" s="941"/>
      <c r="L119" s="941"/>
      <c r="M119" s="941"/>
      <c r="N119" s="941"/>
      <c r="O119" s="941"/>
      <c r="P119" s="941"/>
      <c r="Q119" s="941"/>
      <c r="R119" s="941"/>
      <c r="S119" s="941"/>
      <c r="T119" s="941"/>
      <c r="U119" s="941"/>
      <c r="V119" s="941"/>
      <c r="W119" s="941"/>
      <c r="X119" s="941"/>
      <c r="Y119" s="941"/>
    </row>
    <row r="120" spans="2:25" s="24" customFormat="1" ht="14.1" customHeight="1" x14ac:dyDescent="0.15">
      <c r="B120" s="941"/>
      <c r="C120" s="941"/>
      <c r="D120" s="941"/>
      <c r="E120" s="941"/>
      <c r="F120" s="941"/>
      <c r="G120" s="941"/>
      <c r="H120" s="941"/>
      <c r="I120" s="941"/>
      <c r="J120" s="941"/>
      <c r="K120" s="941"/>
      <c r="L120" s="941"/>
      <c r="M120" s="941"/>
      <c r="N120" s="941"/>
      <c r="O120" s="941"/>
      <c r="P120" s="941"/>
      <c r="Q120" s="941"/>
      <c r="R120" s="941"/>
      <c r="S120" s="941"/>
      <c r="T120" s="941"/>
      <c r="U120" s="941"/>
      <c r="V120" s="941"/>
      <c r="W120" s="941"/>
      <c r="X120" s="941"/>
      <c r="Y120" s="941"/>
    </row>
    <row r="121" spans="2:25" s="24" customFormat="1" ht="14.1" customHeight="1" x14ac:dyDescent="0.15">
      <c r="B121" s="941"/>
      <c r="C121" s="941"/>
      <c r="D121" s="941"/>
      <c r="E121" s="941"/>
      <c r="F121" s="941"/>
      <c r="G121" s="941"/>
      <c r="H121" s="941"/>
      <c r="I121" s="941"/>
      <c r="J121" s="941"/>
      <c r="K121" s="941"/>
      <c r="L121" s="941"/>
      <c r="M121" s="941"/>
      <c r="N121" s="941"/>
      <c r="O121" s="941"/>
      <c r="P121" s="941"/>
      <c r="Q121" s="941"/>
      <c r="R121" s="941"/>
      <c r="S121" s="941"/>
      <c r="T121" s="941"/>
      <c r="U121" s="941"/>
      <c r="V121" s="941"/>
      <c r="W121" s="941"/>
      <c r="X121" s="941"/>
      <c r="Y121" s="941"/>
    </row>
    <row r="122" spans="2:25" s="24" customFormat="1" ht="14.1" customHeight="1" x14ac:dyDescent="0.15">
      <c r="B122" s="941"/>
      <c r="C122" s="941"/>
      <c r="D122" s="941"/>
      <c r="E122" s="941"/>
      <c r="F122" s="941"/>
      <c r="G122" s="941"/>
      <c r="H122" s="941"/>
      <c r="I122" s="941"/>
      <c r="J122" s="941"/>
      <c r="K122" s="941"/>
      <c r="L122" s="941"/>
      <c r="M122" s="941"/>
      <c r="N122" s="941"/>
      <c r="O122" s="941"/>
      <c r="P122" s="941"/>
      <c r="Q122" s="941"/>
      <c r="R122" s="941"/>
      <c r="S122" s="941"/>
      <c r="T122" s="941"/>
      <c r="U122" s="941"/>
      <c r="V122" s="941"/>
      <c r="W122" s="941"/>
      <c r="X122" s="941"/>
      <c r="Y122" s="941"/>
    </row>
    <row r="123" spans="2:25" s="24" customFormat="1" ht="14.1" customHeight="1" x14ac:dyDescent="0.15">
      <c r="B123" s="941"/>
      <c r="C123" s="941"/>
      <c r="D123" s="941"/>
      <c r="E123" s="941"/>
      <c r="F123" s="941"/>
      <c r="G123" s="941"/>
      <c r="H123" s="941"/>
      <c r="I123" s="941"/>
      <c r="J123" s="941"/>
      <c r="K123" s="941"/>
      <c r="L123" s="941"/>
      <c r="M123" s="941"/>
      <c r="N123" s="941"/>
      <c r="O123" s="941"/>
      <c r="P123" s="941"/>
      <c r="Q123" s="941"/>
      <c r="R123" s="941"/>
      <c r="S123" s="941"/>
      <c r="T123" s="941"/>
      <c r="U123" s="941"/>
      <c r="V123" s="941"/>
      <c r="W123" s="941"/>
      <c r="X123" s="941"/>
      <c r="Y123" s="941"/>
    </row>
    <row r="124" spans="2:25" s="24" customFormat="1" ht="14.1" customHeight="1" x14ac:dyDescent="0.15">
      <c r="B124" s="941"/>
      <c r="C124" s="941"/>
      <c r="D124" s="941"/>
      <c r="E124" s="941"/>
      <c r="F124" s="941"/>
      <c r="G124" s="941"/>
      <c r="H124" s="941"/>
      <c r="I124" s="941"/>
      <c r="J124" s="941"/>
      <c r="K124" s="941"/>
      <c r="L124" s="941"/>
      <c r="M124" s="941"/>
      <c r="N124" s="941"/>
      <c r="O124" s="941"/>
      <c r="P124" s="941"/>
      <c r="Q124" s="941"/>
      <c r="R124" s="941"/>
      <c r="S124" s="941"/>
      <c r="T124" s="941"/>
      <c r="U124" s="941"/>
      <c r="V124" s="941"/>
      <c r="W124" s="941"/>
      <c r="X124" s="941"/>
      <c r="Y124" s="941"/>
    </row>
    <row r="125" spans="2:25" s="24" customFormat="1" ht="14.1" customHeight="1" x14ac:dyDescent="0.15">
      <c r="B125" s="941"/>
      <c r="C125" s="941"/>
      <c r="D125" s="941"/>
      <c r="E125" s="941"/>
      <c r="F125" s="941"/>
      <c r="G125" s="941"/>
      <c r="H125" s="941"/>
      <c r="I125" s="941"/>
      <c r="J125" s="941"/>
      <c r="K125" s="941"/>
      <c r="L125" s="941"/>
      <c r="M125" s="941"/>
      <c r="N125" s="941"/>
      <c r="O125" s="941"/>
      <c r="P125" s="941"/>
      <c r="Q125" s="941"/>
      <c r="R125" s="941"/>
      <c r="S125" s="941"/>
      <c r="T125" s="941"/>
      <c r="U125" s="941"/>
      <c r="V125" s="941"/>
      <c r="W125" s="941"/>
      <c r="X125" s="941"/>
      <c r="Y125" s="941"/>
    </row>
    <row r="126" spans="2:25" s="24" customFormat="1" ht="14.1" customHeight="1" x14ac:dyDescent="0.15">
      <c r="B126" s="941"/>
      <c r="C126" s="941"/>
      <c r="D126" s="941"/>
      <c r="E126" s="941"/>
      <c r="F126" s="941"/>
      <c r="G126" s="941"/>
      <c r="H126" s="941"/>
      <c r="I126" s="941"/>
      <c r="J126" s="941"/>
      <c r="K126" s="941"/>
      <c r="L126" s="941"/>
      <c r="M126" s="941"/>
      <c r="N126" s="941"/>
      <c r="O126" s="941"/>
      <c r="P126" s="941"/>
      <c r="Q126" s="941"/>
      <c r="R126" s="941"/>
      <c r="S126" s="941"/>
      <c r="T126" s="941"/>
      <c r="U126" s="941"/>
      <c r="V126" s="941"/>
      <c r="W126" s="941"/>
      <c r="X126" s="941"/>
      <c r="Y126" s="941"/>
    </row>
    <row r="127" spans="2:25" s="24" customFormat="1" ht="14.1" customHeight="1" x14ac:dyDescent="0.15">
      <c r="B127" s="941"/>
      <c r="C127" s="941"/>
      <c r="D127" s="941"/>
      <c r="E127" s="941"/>
      <c r="F127" s="941"/>
      <c r="G127" s="941"/>
      <c r="H127" s="941"/>
      <c r="I127" s="941"/>
      <c r="J127" s="941"/>
      <c r="K127" s="941"/>
      <c r="L127" s="941"/>
      <c r="M127" s="941"/>
      <c r="N127" s="941"/>
      <c r="O127" s="941"/>
      <c r="P127" s="941"/>
      <c r="Q127" s="941"/>
      <c r="R127" s="941"/>
      <c r="S127" s="941"/>
      <c r="T127" s="941"/>
      <c r="U127" s="941"/>
      <c r="V127" s="941"/>
      <c r="W127" s="941"/>
      <c r="X127" s="941"/>
      <c r="Y127" s="941"/>
    </row>
    <row r="128" spans="2:25" s="24" customFormat="1" ht="14.1" customHeight="1" x14ac:dyDescent="0.15">
      <c r="B128" s="941"/>
      <c r="C128" s="941"/>
      <c r="D128" s="941"/>
      <c r="E128" s="941"/>
      <c r="F128" s="941"/>
      <c r="G128" s="941"/>
      <c r="H128" s="941"/>
      <c r="I128" s="941"/>
      <c r="J128" s="941"/>
      <c r="K128" s="941"/>
      <c r="L128" s="941"/>
      <c r="M128" s="941"/>
      <c r="N128" s="941"/>
      <c r="O128" s="941"/>
      <c r="P128" s="941"/>
      <c r="Q128" s="941"/>
      <c r="R128" s="941"/>
      <c r="S128" s="941"/>
      <c r="T128" s="941"/>
      <c r="U128" s="941"/>
      <c r="V128" s="941"/>
      <c r="W128" s="941"/>
      <c r="X128" s="941"/>
      <c r="Y128" s="941"/>
    </row>
    <row r="129" spans="2:25" s="24" customFormat="1" ht="14.1" customHeight="1" x14ac:dyDescent="0.15">
      <c r="B129" s="941"/>
      <c r="C129" s="941"/>
      <c r="D129" s="941"/>
      <c r="E129" s="941"/>
      <c r="F129" s="941"/>
      <c r="G129" s="941"/>
      <c r="H129" s="941"/>
      <c r="I129" s="941"/>
      <c r="J129" s="941"/>
      <c r="K129" s="941"/>
      <c r="L129" s="941"/>
      <c r="M129" s="941"/>
      <c r="N129" s="941"/>
      <c r="O129" s="941"/>
      <c r="P129" s="941"/>
      <c r="Q129" s="941"/>
      <c r="R129" s="941"/>
      <c r="S129" s="941"/>
      <c r="T129" s="941"/>
      <c r="U129" s="941"/>
      <c r="V129" s="941"/>
      <c r="W129" s="941"/>
      <c r="X129" s="941"/>
      <c r="Y129" s="941"/>
    </row>
    <row r="130" spans="2:25" ht="15" customHeight="1" x14ac:dyDescent="0.15">
      <c r="B130" s="942" t="s">
        <v>234</v>
      </c>
      <c r="C130" s="943"/>
      <c r="D130" s="949"/>
      <c r="E130" s="327" t="s">
        <v>1674</v>
      </c>
      <c r="F130" s="942" t="s">
        <v>233</v>
      </c>
      <c r="G130" s="943"/>
      <c r="H130" s="949"/>
      <c r="I130" s="327">
        <v>5</v>
      </c>
      <c r="J130" s="942" t="s">
        <v>234</v>
      </c>
      <c r="K130" s="943"/>
      <c r="L130" s="949"/>
      <c r="M130" s="327" t="s">
        <v>1675</v>
      </c>
      <c r="N130" s="942" t="s">
        <v>233</v>
      </c>
      <c r="O130" s="943"/>
      <c r="P130" s="949"/>
      <c r="Q130" s="327">
        <v>7</v>
      </c>
      <c r="R130" s="942" t="s">
        <v>234</v>
      </c>
      <c r="S130" s="943"/>
      <c r="T130" s="949"/>
      <c r="U130" s="352" t="s">
        <v>1677</v>
      </c>
      <c r="V130" s="942" t="s">
        <v>233</v>
      </c>
      <c r="W130" s="943"/>
      <c r="X130" s="949"/>
      <c r="Y130" s="352">
        <v>6</v>
      </c>
    </row>
    <row r="131" spans="2:25" ht="15" customHeight="1" x14ac:dyDescent="0.15">
      <c r="B131" s="942" t="s">
        <v>232</v>
      </c>
      <c r="C131" s="943"/>
      <c r="D131" s="219" t="s">
        <v>519</v>
      </c>
      <c r="E131" s="944" t="s">
        <v>338</v>
      </c>
      <c r="F131" s="946"/>
      <c r="G131" s="942" t="s">
        <v>231</v>
      </c>
      <c r="H131" s="949"/>
      <c r="I131" s="328" t="s">
        <v>482</v>
      </c>
      <c r="J131" s="942" t="s">
        <v>232</v>
      </c>
      <c r="K131" s="943"/>
      <c r="L131" s="219" t="s">
        <v>519</v>
      </c>
      <c r="M131" s="944" t="s">
        <v>338</v>
      </c>
      <c r="N131" s="946"/>
      <c r="O131" s="942" t="s">
        <v>231</v>
      </c>
      <c r="P131" s="949"/>
      <c r="Q131" s="328" t="s">
        <v>384</v>
      </c>
      <c r="R131" s="942" t="s">
        <v>232</v>
      </c>
      <c r="S131" s="943"/>
      <c r="T131" s="219" t="s">
        <v>519</v>
      </c>
      <c r="U131" s="944" t="s">
        <v>338</v>
      </c>
      <c r="V131" s="946"/>
      <c r="W131" s="942" t="s">
        <v>231</v>
      </c>
      <c r="X131" s="949"/>
      <c r="Y131" s="353" t="s">
        <v>384</v>
      </c>
    </row>
    <row r="132" spans="2:25" ht="15" customHeight="1" x14ac:dyDescent="0.15">
      <c r="B132" s="942" t="s">
        <v>230</v>
      </c>
      <c r="C132" s="943"/>
      <c r="D132" s="944" t="s">
        <v>389</v>
      </c>
      <c r="E132" s="945"/>
      <c r="F132" s="945"/>
      <c r="G132" s="945"/>
      <c r="H132" s="945"/>
      <c r="I132" s="946"/>
      <c r="J132" s="942" t="s">
        <v>230</v>
      </c>
      <c r="K132" s="943"/>
      <c r="L132" s="944" t="s">
        <v>389</v>
      </c>
      <c r="M132" s="945"/>
      <c r="N132" s="945"/>
      <c r="O132" s="945"/>
      <c r="P132" s="945"/>
      <c r="Q132" s="946"/>
      <c r="R132" s="942" t="s">
        <v>230</v>
      </c>
      <c r="S132" s="943"/>
      <c r="T132" s="944" t="s">
        <v>389</v>
      </c>
      <c r="U132" s="945"/>
      <c r="V132" s="945"/>
      <c r="W132" s="945"/>
      <c r="X132" s="945"/>
      <c r="Y132" s="946"/>
    </row>
    <row r="133" spans="2:25" ht="15" customHeight="1" x14ac:dyDescent="0.15">
      <c r="B133" s="947" t="s">
        <v>242</v>
      </c>
      <c r="C133" s="947"/>
      <c r="D133" s="220" t="s">
        <v>1071</v>
      </c>
      <c r="E133" s="326" t="s">
        <v>228</v>
      </c>
      <c r="F133" s="948" t="s">
        <v>1662</v>
      </c>
      <c r="G133" s="948"/>
      <c r="H133" s="948"/>
      <c r="I133" s="948"/>
      <c r="J133" s="947" t="s">
        <v>242</v>
      </c>
      <c r="K133" s="947"/>
      <c r="L133" s="220" t="s">
        <v>1071</v>
      </c>
      <c r="M133" s="326" t="s">
        <v>228</v>
      </c>
      <c r="N133" s="948" t="s">
        <v>1676</v>
      </c>
      <c r="O133" s="948"/>
      <c r="P133" s="948"/>
      <c r="Q133" s="948"/>
      <c r="R133" s="947" t="s">
        <v>242</v>
      </c>
      <c r="S133" s="947"/>
      <c r="T133" s="220" t="s">
        <v>1071</v>
      </c>
      <c r="U133" s="351" t="s">
        <v>228</v>
      </c>
      <c r="V133" s="948" t="s">
        <v>1676</v>
      </c>
      <c r="W133" s="948"/>
      <c r="X133" s="948"/>
      <c r="Y133" s="948"/>
    </row>
    <row r="134" spans="2:25" s="24" customFormat="1" ht="14.1" customHeight="1" x14ac:dyDescent="0.15">
      <c r="B134" s="940"/>
      <c r="C134" s="940"/>
      <c r="D134" s="940"/>
      <c r="E134" s="940"/>
      <c r="F134" s="940"/>
      <c r="G134" s="940"/>
      <c r="H134" s="940"/>
      <c r="I134" s="940"/>
      <c r="J134" s="940"/>
      <c r="K134" s="940"/>
      <c r="L134" s="940"/>
      <c r="M134" s="940"/>
      <c r="N134" s="940"/>
      <c r="O134" s="940"/>
      <c r="P134" s="940"/>
      <c r="Q134" s="940"/>
      <c r="R134" s="940"/>
      <c r="S134" s="940"/>
      <c r="T134" s="940"/>
      <c r="U134" s="940"/>
      <c r="V134" s="940"/>
      <c r="W134" s="940"/>
      <c r="X134" s="940"/>
      <c r="Y134" s="940"/>
    </row>
    <row r="135" spans="2:25" s="24" customFormat="1" ht="14.1" customHeight="1" x14ac:dyDescent="0.15">
      <c r="B135" s="941"/>
      <c r="C135" s="941"/>
      <c r="D135" s="941"/>
      <c r="E135" s="941"/>
      <c r="F135" s="941"/>
      <c r="G135" s="941"/>
      <c r="H135" s="941"/>
      <c r="I135" s="941"/>
      <c r="J135" s="941"/>
      <c r="K135" s="941"/>
      <c r="L135" s="941"/>
      <c r="M135" s="941"/>
      <c r="N135" s="941"/>
      <c r="O135" s="941"/>
      <c r="P135" s="941"/>
      <c r="Q135" s="941"/>
      <c r="R135" s="941"/>
      <c r="S135" s="941"/>
      <c r="T135" s="941"/>
      <c r="U135" s="941"/>
      <c r="V135" s="941"/>
      <c r="W135" s="941"/>
      <c r="X135" s="941"/>
      <c r="Y135" s="941"/>
    </row>
    <row r="136" spans="2:25" s="24" customFormat="1" ht="14.1" customHeight="1" x14ac:dyDescent="0.15">
      <c r="B136" s="941"/>
      <c r="C136" s="941"/>
      <c r="D136" s="941"/>
      <c r="E136" s="941"/>
      <c r="F136" s="941"/>
      <c r="G136" s="941"/>
      <c r="H136" s="941"/>
      <c r="I136" s="941"/>
      <c r="J136" s="941"/>
      <c r="K136" s="941"/>
      <c r="L136" s="941"/>
      <c r="M136" s="941"/>
      <c r="N136" s="941"/>
      <c r="O136" s="941"/>
      <c r="P136" s="941"/>
      <c r="Q136" s="941"/>
      <c r="R136" s="941"/>
      <c r="S136" s="941"/>
      <c r="T136" s="941"/>
      <c r="U136" s="941"/>
      <c r="V136" s="941"/>
      <c r="W136" s="941"/>
      <c r="X136" s="941"/>
      <c r="Y136" s="941"/>
    </row>
    <row r="137" spans="2:25" s="24" customFormat="1" ht="14.1" customHeight="1" x14ac:dyDescent="0.15">
      <c r="B137" s="941"/>
      <c r="C137" s="941"/>
      <c r="D137" s="941"/>
      <c r="E137" s="941"/>
      <c r="F137" s="941"/>
      <c r="G137" s="941"/>
      <c r="H137" s="941"/>
      <c r="I137" s="941"/>
      <c r="J137" s="941"/>
      <c r="K137" s="941"/>
      <c r="L137" s="941"/>
      <c r="M137" s="941"/>
      <c r="N137" s="941"/>
      <c r="O137" s="941"/>
      <c r="P137" s="941"/>
      <c r="Q137" s="941"/>
      <c r="R137" s="941"/>
      <c r="S137" s="941"/>
      <c r="T137" s="941"/>
      <c r="U137" s="941"/>
      <c r="V137" s="941"/>
      <c r="W137" s="941"/>
      <c r="X137" s="941"/>
      <c r="Y137" s="941"/>
    </row>
    <row r="138" spans="2:25" s="24" customFormat="1" ht="14.1" customHeight="1" x14ac:dyDescent="0.15">
      <c r="B138" s="941"/>
      <c r="C138" s="941"/>
      <c r="D138" s="941"/>
      <c r="E138" s="941"/>
      <c r="F138" s="941"/>
      <c r="G138" s="941"/>
      <c r="H138" s="941"/>
      <c r="I138" s="941"/>
      <c r="J138" s="941"/>
      <c r="K138" s="941"/>
      <c r="L138" s="941"/>
      <c r="M138" s="941"/>
      <c r="N138" s="941"/>
      <c r="O138" s="941"/>
      <c r="P138" s="941"/>
      <c r="Q138" s="941"/>
      <c r="R138" s="941"/>
      <c r="S138" s="941"/>
      <c r="T138" s="941"/>
      <c r="U138" s="941"/>
      <c r="V138" s="941"/>
      <c r="W138" s="941"/>
      <c r="X138" s="941"/>
      <c r="Y138" s="941"/>
    </row>
    <row r="139" spans="2:25" s="24" customFormat="1" ht="14.1" customHeight="1" x14ac:dyDescent="0.15">
      <c r="B139" s="941"/>
      <c r="C139" s="941"/>
      <c r="D139" s="941"/>
      <c r="E139" s="941"/>
      <c r="F139" s="941"/>
      <c r="G139" s="941"/>
      <c r="H139" s="941"/>
      <c r="I139" s="941"/>
      <c r="J139" s="941"/>
      <c r="K139" s="941"/>
      <c r="L139" s="941"/>
      <c r="M139" s="941"/>
      <c r="N139" s="941"/>
      <c r="O139" s="941"/>
      <c r="P139" s="941"/>
      <c r="Q139" s="941"/>
      <c r="R139" s="941"/>
      <c r="S139" s="941"/>
      <c r="T139" s="941"/>
      <c r="U139" s="941"/>
      <c r="V139" s="941"/>
      <c r="W139" s="941"/>
      <c r="X139" s="941"/>
      <c r="Y139" s="941"/>
    </row>
    <row r="140" spans="2:25" s="24" customFormat="1" ht="14.1" customHeight="1" x14ac:dyDescent="0.15">
      <c r="B140" s="941"/>
      <c r="C140" s="941"/>
      <c r="D140" s="941"/>
      <c r="E140" s="941"/>
      <c r="F140" s="941"/>
      <c r="G140" s="941"/>
      <c r="H140" s="941"/>
      <c r="I140" s="941"/>
      <c r="J140" s="941"/>
      <c r="K140" s="941"/>
      <c r="L140" s="941"/>
      <c r="M140" s="941"/>
      <c r="N140" s="941"/>
      <c r="O140" s="941"/>
      <c r="P140" s="941"/>
      <c r="Q140" s="941"/>
      <c r="R140" s="941"/>
      <c r="S140" s="941"/>
      <c r="T140" s="941"/>
      <c r="U140" s="941"/>
      <c r="V140" s="941"/>
      <c r="W140" s="941"/>
      <c r="X140" s="941"/>
      <c r="Y140" s="941"/>
    </row>
    <row r="141" spans="2:25" s="24" customFormat="1" ht="14.1" customHeight="1" x14ac:dyDescent="0.15">
      <c r="B141" s="941"/>
      <c r="C141" s="941"/>
      <c r="D141" s="941"/>
      <c r="E141" s="941"/>
      <c r="F141" s="941"/>
      <c r="G141" s="941"/>
      <c r="H141" s="941"/>
      <c r="I141" s="941"/>
      <c r="J141" s="941"/>
      <c r="K141" s="941"/>
      <c r="L141" s="941"/>
      <c r="M141" s="941"/>
      <c r="N141" s="941"/>
      <c r="O141" s="941"/>
      <c r="P141" s="941"/>
      <c r="Q141" s="941"/>
      <c r="R141" s="941"/>
      <c r="S141" s="941"/>
      <c r="T141" s="941"/>
      <c r="U141" s="941"/>
      <c r="V141" s="941"/>
      <c r="W141" s="941"/>
      <c r="X141" s="941"/>
      <c r="Y141" s="941"/>
    </row>
    <row r="142" spans="2:25" s="24" customFormat="1" ht="14.1" customHeight="1" x14ac:dyDescent="0.15">
      <c r="B142" s="941"/>
      <c r="C142" s="941"/>
      <c r="D142" s="941"/>
      <c r="E142" s="941"/>
      <c r="F142" s="941"/>
      <c r="G142" s="941"/>
      <c r="H142" s="941"/>
      <c r="I142" s="941"/>
      <c r="J142" s="941"/>
      <c r="K142" s="941"/>
      <c r="L142" s="941"/>
      <c r="M142" s="941"/>
      <c r="N142" s="941"/>
      <c r="O142" s="941"/>
      <c r="P142" s="941"/>
      <c r="Q142" s="941"/>
      <c r="R142" s="941"/>
      <c r="S142" s="941"/>
      <c r="T142" s="941"/>
      <c r="U142" s="941"/>
      <c r="V142" s="941"/>
      <c r="W142" s="941"/>
      <c r="X142" s="941"/>
      <c r="Y142" s="941"/>
    </row>
    <row r="143" spans="2:25" s="24" customFormat="1" ht="14.1" customHeight="1" x14ac:dyDescent="0.15">
      <c r="B143" s="941"/>
      <c r="C143" s="941"/>
      <c r="D143" s="941"/>
      <c r="E143" s="941"/>
      <c r="F143" s="941"/>
      <c r="G143" s="941"/>
      <c r="H143" s="941"/>
      <c r="I143" s="941"/>
      <c r="J143" s="941"/>
      <c r="K143" s="941"/>
      <c r="L143" s="941"/>
      <c r="M143" s="941"/>
      <c r="N143" s="941"/>
      <c r="O143" s="941"/>
      <c r="P143" s="941"/>
      <c r="Q143" s="941"/>
      <c r="R143" s="941"/>
      <c r="S143" s="941"/>
      <c r="T143" s="941"/>
      <c r="U143" s="941"/>
      <c r="V143" s="941"/>
      <c r="W143" s="941"/>
      <c r="X143" s="941"/>
      <c r="Y143" s="941"/>
    </row>
    <row r="144" spans="2:25" s="24" customFormat="1" ht="14.1" customHeight="1" x14ac:dyDescent="0.15">
      <c r="B144" s="941"/>
      <c r="C144" s="941"/>
      <c r="D144" s="941"/>
      <c r="E144" s="941"/>
      <c r="F144" s="941"/>
      <c r="G144" s="941"/>
      <c r="H144" s="941"/>
      <c r="I144" s="941"/>
      <c r="J144" s="941"/>
      <c r="K144" s="941"/>
      <c r="L144" s="941"/>
      <c r="M144" s="941"/>
      <c r="N144" s="941"/>
      <c r="O144" s="941"/>
      <c r="P144" s="941"/>
      <c r="Q144" s="941"/>
      <c r="R144" s="941"/>
      <c r="S144" s="941"/>
      <c r="T144" s="941"/>
      <c r="U144" s="941"/>
      <c r="V144" s="941"/>
      <c r="W144" s="941"/>
      <c r="X144" s="941"/>
      <c r="Y144" s="941"/>
    </row>
    <row r="145" spans="2:25" s="24" customFormat="1" ht="14.1" customHeight="1" x14ac:dyDescent="0.15">
      <c r="B145" s="941"/>
      <c r="C145" s="941"/>
      <c r="D145" s="941"/>
      <c r="E145" s="941"/>
      <c r="F145" s="941"/>
      <c r="G145" s="941"/>
      <c r="H145" s="941"/>
      <c r="I145" s="941"/>
      <c r="J145" s="941"/>
      <c r="K145" s="941"/>
      <c r="L145" s="941"/>
      <c r="M145" s="941"/>
      <c r="N145" s="941"/>
      <c r="O145" s="941"/>
      <c r="P145" s="941"/>
      <c r="Q145" s="941"/>
      <c r="R145" s="941"/>
      <c r="S145" s="941"/>
      <c r="T145" s="941"/>
      <c r="U145" s="941"/>
      <c r="V145" s="941"/>
      <c r="W145" s="941"/>
      <c r="X145" s="941"/>
      <c r="Y145" s="941"/>
    </row>
    <row r="146" spans="2:25" s="24" customFormat="1" ht="14.1" customHeight="1" x14ac:dyDescent="0.15">
      <c r="B146" s="941"/>
      <c r="C146" s="941"/>
      <c r="D146" s="941"/>
      <c r="E146" s="941"/>
      <c r="F146" s="941"/>
      <c r="G146" s="941"/>
      <c r="H146" s="941"/>
      <c r="I146" s="941"/>
      <c r="J146" s="941"/>
      <c r="K146" s="941"/>
      <c r="L146" s="941"/>
      <c r="M146" s="941"/>
      <c r="N146" s="941"/>
      <c r="O146" s="941"/>
      <c r="P146" s="941"/>
      <c r="Q146" s="941"/>
      <c r="R146" s="941"/>
      <c r="S146" s="941"/>
      <c r="T146" s="941"/>
      <c r="U146" s="941"/>
      <c r="V146" s="941"/>
      <c r="W146" s="941"/>
      <c r="X146" s="941"/>
      <c r="Y146" s="941"/>
    </row>
    <row r="147" spans="2:25" ht="15" customHeight="1" x14ac:dyDescent="0.15">
      <c r="B147" s="942" t="s">
        <v>234</v>
      </c>
      <c r="C147" s="943"/>
      <c r="D147" s="949"/>
      <c r="E147" s="352" t="s">
        <v>1678</v>
      </c>
      <c r="F147" s="942" t="s">
        <v>233</v>
      </c>
      <c r="G147" s="943"/>
      <c r="H147" s="949"/>
      <c r="I147" s="352">
        <v>1</v>
      </c>
      <c r="J147" s="942" t="s">
        <v>234</v>
      </c>
      <c r="K147" s="943"/>
      <c r="L147" s="949"/>
      <c r="M147" s="327"/>
      <c r="N147" s="942" t="s">
        <v>233</v>
      </c>
      <c r="O147" s="943"/>
      <c r="P147" s="949"/>
      <c r="Q147" s="327"/>
      <c r="R147" s="942" t="s">
        <v>234</v>
      </c>
      <c r="S147" s="943"/>
      <c r="T147" s="949"/>
      <c r="U147" s="327"/>
      <c r="V147" s="942" t="s">
        <v>233</v>
      </c>
      <c r="W147" s="943"/>
      <c r="X147" s="949"/>
      <c r="Y147" s="327"/>
    </row>
    <row r="148" spans="2:25" ht="15" customHeight="1" x14ac:dyDescent="0.15">
      <c r="B148" s="942" t="s">
        <v>232</v>
      </c>
      <c r="C148" s="943"/>
      <c r="D148" s="219" t="s">
        <v>519</v>
      </c>
      <c r="E148" s="944" t="s">
        <v>338</v>
      </c>
      <c r="F148" s="946"/>
      <c r="G148" s="942" t="s">
        <v>231</v>
      </c>
      <c r="H148" s="949"/>
      <c r="I148" s="353" t="s">
        <v>384</v>
      </c>
      <c r="J148" s="942" t="s">
        <v>232</v>
      </c>
      <c r="K148" s="943"/>
      <c r="L148" s="219"/>
      <c r="M148" s="944"/>
      <c r="N148" s="946"/>
      <c r="O148" s="942" t="s">
        <v>231</v>
      </c>
      <c r="P148" s="949"/>
      <c r="Q148" s="328"/>
      <c r="R148" s="942" t="s">
        <v>232</v>
      </c>
      <c r="S148" s="943"/>
      <c r="T148" s="219"/>
      <c r="U148" s="944"/>
      <c r="V148" s="946"/>
      <c r="W148" s="942" t="s">
        <v>231</v>
      </c>
      <c r="X148" s="949"/>
      <c r="Y148" s="328"/>
    </row>
    <row r="149" spans="2:25" ht="15" customHeight="1" x14ac:dyDescent="0.15">
      <c r="B149" s="942" t="s">
        <v>230</v>
      </c>
      <c r="C149" s="943"/>
      <c r="D149" s="944" t="s">
        <v>389</v>
      </c>
      <c r="E149" s="945"/>
      <c r="F149" s="945"/>
      <c r="G149" s="945"/>
      <c r="H149" s="945"/>
      <c r="I149" s="946"/>
      <c r="J149" s="942" t="s">
        <v>230</v>
      </c>
      <c r="K149" s="943"/>
      <c r="L149" s="944"/>
      <c r="M149" s="945"/>
      <c r="N149" s="945"/>
      <c r="O149" s="945"/>
      <c r="P149" s="945"/>
      <c r="Q149" s="946"/>
      <c r="R149" s="942" t="s">
        <v>230</v>
      </c>
      <c r="S149" s="943"/>
      <c r="T149" s="944"/>
      <c r="U149" s="945"/>
      <c r="V149" s="945"/>
      <c r="W149" s="945"/>
      <c r="X149" s="945"/>
      <c r="Y149" s="946"/>
    </row>
    <row r="150" spans="2:25" ht="15" customHeight="1" x14ac:dyDescent="0.15">
      <c r="B150" s="947" t="s">
        <v>242</v>
      </c>
      <c r="C150" s="947"/>
      <c r="D150" s="220" t="s">
        <v>1071</v>
      </c>
      <c r="E150" s="351" t="s">
        <v>228</v>
      </c>
      <c r="F150" s="948" t="s">
        <v>1676</v>
      </c>
      <c r="G150" s="948"/>
      <c r="H150" s="948"/>
      <c r="I150" s="948"/>
      <c r="J150" s="947" t="s">
        <v>242</v>
      </c>
      <c r="K150" s="947"/>
      <c r="L150" s="220"/>
      <c r="M150" s="326" t="s">
        <v>228</v>
      </c>
      <c r="N150" s="948"/>
      <c r="O150" s="948"/>
      <c r="P150" s="948"/>
      <c r="Q150" s="948"/>
      <c r="R150" s="947" t="s">
        <v>242</v>
      </c>
      <c r="S150" s="947"/>
      <c r="T150" s="220"/>
      <c r="U150" s="326" t="s">
        <v>228</v>
      </c>
      <c r="V150" s="948"/>
      <c r="W150" s="948"/>
      <c r="X150" s="948"/>
      <c r="Y150" s="948"/>
    </row>
    <row r="151" spans="2:25" s="24" customFormat="1" ht="14.1" customHeight="1" x14ac:dyDescent="0.15">
      <c r="B151" s="940"/>
      <c r="C151" s="940"/>
      <c r="D151" s="940"/>
      <c r="E151" s="940"/>
      <c r="F151" s="940"/>
      <c r="G151" s="940"/>
      <c r="H151" s="940"/>
      <c r="I151" s="940"/>
      <c r="J151" s="940"/>
      <c r="K151" s="940"/>
      <c r="L151" s="940"/>
      <c r="M151" s="940"/>
      <c r="N151" s="940"/>
      <c r="O151" s="940"/>
      <c r="P151" s="940"/>
      <c r="Q151" s="940"/>
      <c r="R151" s="940"/>
      <c r="S151" s="940"/>
      <c r="T151" s="940"/>
      <c r="U151" s="940"/>
      <c r="V151" s="940"/>
      <c r="W151" s="940"/>
      <c r="X151" s="940"/>
      <c r="Y151" s="940"/>
    </row>
    <row r="152" spans="2:25" s="24" customFormat="1" ht="14.1" customHeight="1" x14ac:dyDescent="0.15">
      <c r="B152" s="941"/>
      <c r="C152" s="941"/>
      <c r="D152" s="941"/>
      <c r="E152" s="941"/>
      <c r="F152" s="941"/>
      <c r="G152" s="941"/>
      <c r="H152" s="941"/>
      <c r="I152" s="941"/>
      <c r="J152" s="941"/>
      <c r="K152" s="941"/>
      <c r="L152" s="941"/>
      <c r="M152" s="941"/>
      <c r="N152" s="941"/>
      <c r="O152" s="941"/>
      <c r="P152" s="941"/>
      <c r="Q152" s="941"/>
      <c r="R152" s="941"/>
      <c r="S152" s="941"/>
      <c r="T152" s="941"/>
      <c r="U152" s="941"/>
      <c r="V152" s="941"/>
      <c r="W152" s="941"/>
      <c r="X152" s="941"/>
      <c r="Y152" s="941"/>
    </row>
    <row r="153" spans="2:25" s="24" customFormat="1" ht="14.1" customHeight="1" x14ac:dyDescent="0.15">
      <c r="B153" s="941"/>
      <c r="C153" s="941"/>
      <c r="D153" s="941"/>
      <c r="E153" s="941"/>
      <c r="F153" s="941"/>
      <c r="G153" s="941"/>
      <c r="H153" s="941"/>
      <c r="I153" s="941"/>
      <c r="J153" s="941"/>
      <c r="K153" s="941"/>
      <c r="L153" s="941"/>
      <c r="M153" s="941"/>
      <c r="N153" s="941"/>
      <c r="O153" s="941"/>
      <c r="P153" s="941"/>
      <c r="Q153" s="941"/>
      <c r="R153" s="941"/>
      <c r="S153" s="941"/>
      <c r="T153" s="941"/>
      <c r="U153" s="941"/>
      <c r="V153" s="941"/>
      <c r="W153" s="941"/>
      <c r="X153" s="941"/>
      <c r="Y153" s="941"/>
    </row>
    <row r="154" spans="2:25" s="24" customFormat="1" ht="14.1" customHeight="1" x14ac:dyDescent="0.15">
      <c r="B154" s="941"/>
      <c r="C154" s="941"/>
      <c r="D154" s="941"/>
      <c r="E154" s="941"/>
      <c r="F154" s="941"/>
      <c r="G154" s="941"/>
      <c r="H154" s="941"/>
      <c r="I154" s="941"/>
      <c r="J154" s="941"/>
      <c r="K154" s="941"/>
      <c r="L154" s="941"/>
      <c r="M154" s="941"/>
      <c r="N154" s="941"/>
      <c r="O154" s="941"/>
      <c r="P154" s="941"/>
      <c r="Q154" s="941"/>
      <c r="R154" s="941"/>
      <c r="S154" s="941"/>
      <c r="T154" s="941"/>
      <c r="U154" s="941"/>
      <c r="V154" s="941"/>
      <c r="W154" s="941"/>
      <c r="X154" s="941"/>
      <c r="Y154" s="941"/>
    </row>
    <row r="155" spans="2:25" s="24" customFormat="1" ht="14.1" customHeight="1" x14ac:dyDescent="0.15">
      <c r="B155" s="941"/>
      <c r="C155" s="941"/>
      <c r="D155" s="941"/>
      <c r="E155" s="941"/>
      <c r="F155" s="941"/>
      <c r="G155" s="941"/>
      <c r="H155" s="941"/>
      <c r="I155" s="941"/>
      <c r="J155" s="941"/>
      <c r="K155" s="941"/>
      <c r="L155" s="941"/>
      <c r="M155" s="941"/>
      <c r="N155" s="941"/>
      <c r="O155" s="941"/>
      <c r="P155" s="941"/>
      <c r="Q155" s="941"/>
      <c r="R155" s="941"/>
      <c r="S155" s="941"/>
      <c r="T155" s="941"/>
      <c r="U155" s="941"/>
      <c r="V155" s="941"/>
      <c r="W155" s="941"/>
      <c r="X155" s="941"/>
      <c r="Y155" s="941"/>
    </row>
    <row r="156" spans="2:25" s="24" customFormat="1" ht="14.1" customHeight="1" x14ac:dyDescent="0.15">
      <c r="B156" s="941"/>
      <c r="C156" s="941"/>
      <c r="D156" s="941"/>
      <c r="E156" s="941"/>
      <c r="F156" s="941"/>
      <c r="G156" s="941"/>
      <c r="H156" s="941"/>
      <c r="I156" s="941"/>
      <c r="J156" s="941"/>
      <c r="K156" s="941"/>
      <c r="L156" s="941"/>
      <c r="M156" s="941"/>
      <c r="N156" s="941"/>
      <c r="O156" s="941"/>
      <c r="P156" s="941"/>
      <c r="Q156" s="941"/>
      <c r="R156" s="941"/>
      <c r="S156" s="941"/>
      <c r="T156" s="941"/>
      <c r="U156" s="941"/>
      <c r="V156" s="941"/>
      <c r="W156" s="941"/>
      <c r="X156" s="941"/>
      <c r="Y156" s="941"/>
    </row>
    <row r="157" spans="2:25" s="24" customFormat="1" ht="14.1" customHeight="1" x14ac:dyDescent="0.15">
      <c r="B157" s="941"/>
      <c r="C157" s="941"/>
      <c r="D157" s="941"/>
      <c r="E157" s="941"/>
      <c r="F157" s="941"/>
      <c r="G157" s="941"/>
      <c r="H157" s="941"/>
      <c r="I157" s="941"/>
      <c r="J157" s="941"/>
      <c r="K157" s="941"/>
      <c r="L157" s="941"/>
      <c r="M157" s="941"/>
      <c r="N157" s="941"/>
      <c r="O157" s="941"/>
      <c r="P157" s="941"/>
      <c r="Q157" s="941"/>
      <c r="R157" s="941"/>
      <c r="S157" s="941"/>
      <c r="T157" s="941"/>
      <c r="U157" s="941"/>
      <c r="V157" s="941"/>
      <c r="W157" s="941"/>
      <c r="X157" s="941"/>
      <c r="Y157" s="941"/>
    </row>
    <row r="158" spans="2:25" s="24" customFormat="1" ht="14.1" customHeight="1" x14ac:dyDescent="0.15">
      <c r="B158" s="941"/>
      <c r="C158" s="941"/>
      <c r="D158" s="941"/>
      <c r="E158" s="941"/>
      <c r="F158" s="941"/>
      <c r="G158" s="941"/>
      <c r="H158" s="941"/>
      <c r="I158" s="941"/>
      <c r="J158" s="941"/>
      <c r="K158" s="941"/>
      <c r="L158" s="941"/>
      <c r="M158" s="941"/>
      <c r="N158" s="941"/>
      <c r="O158" s="941"/>
      <c r="P158" s="941"/>
      <c r="Q158" s="941"/>
      <c r="R158" s="941"/>
      <c r="S158" s="941"/>
      <c r="T158" s="941"/>
      <c r="U158" s="941"/>
      <c r="V158" s="941"/>
      <c r="W158" s="941"/>
      <c r="X158" s="941"/>
      <c r="Y158" s="941"/>
    </row>
    <row r="159" spans="2:25" s="24" customFormat="1" ht="14.1" customHeight="1" x14ac:dyDescent="0.15">
      <c r="B159" s="941"/>
      <c r="C159" s="941"/>
      <c r="D159" s="941"/>
      <c r="E159" s="941"/>
      <c r="F159" s="941"/>
      <c r="G159" s="941"/>
      <c r="H159" s="941"/>
      <c r="I159" s="941"/>
      <c r="J159" s="941"/>
      <c r="K159" s="941"/>
      <c r="L159" s="941"/>
      <c r="M159" s="941"/>
      <c r="N159" s="941"/>
      <c r="O159" s="941"/>
      <c r="P159" s="941"/>
      <c r="Q159" s="941"/>
      <c r="R159" s="941"/>
      <c r="S159" s="941"/>
      <c r="T159" s="941"/>
      <c r="U159" s="941"/>
      <c r="V159" s="941"/>
      <c r="W159" s="941"/>
      <c r="X159" s="941"/>
      <c r="Y159" s="941"/>
    </row>
    <row r="160" spans="2:25" s="24" customFormat="1" ht="14.1" customHeight="1" x14ac:dyDescent="0.15">
      <c r="B160" s="941"/>
      <c r="C160" s="941"/>
      <c r="D160" s="941"/>
      <c r="E160" s="941"/>
      <c r="F160" s="941"/>
      <c r="G160" s="941"/>
      <c r="H160" s="941"/>
      <c r="I160" s="941"/>
      <c r="J160" s="941"/>
      <c r="K160" s="941"/>
      <c r="L160" s="941"/>
      <c r="M160" s="941"/>
      <c r="N160" s="941"/>
      <c r="O160" s="941"/>
      <c r="P160" s="941"/>
      <c r="Q160" s="941"/>
      <c r="R160" s="941"/>
      <c r="S160" s="941"/>
      <c r="T160" s="941"/>
      <c r="U160" s="941"/>
      <c r="V160" s="941"/>
      <c r="W160" s="941"/>
      <c r="X160" s="941"/>
      <c r="Y160" s="941"/>
    </row>
    <row r="161" spans="2:26" s="24" customFormat="1" ht="14.1" customHeight="1" x14ac:dyDescent="0.15">
      <c r="B161" s="941"/>
      <c r="C161" s="941"/>
      <c r="D161" s="941"/>
      <c r="E161" s="941"/>
      <c r="F161" s="941"/>
      <c r="G161" s="941"/>
      <c r="H161" s="941"/>
      <c r="I161" s="941"/>
      <c r="J161" s="941"/>
      <c r="K161" s="941"/>
      <c r="L161" s="941"/>
      <c r="M161" s="941"/>
      <c r="N161" s="941"/>
      <c r="O161" s="941"/>
      <c r="P161" s="941"/>
      <c r="Q161" s="941"/>
      <c r="R161" s="941"/>
      <c r="S161" s="941"/>
      <c r="T161" s="941"/>
      <c r="U161" s="941"/>
      <c r="V161" s="941"/>
      <c r="W161" s="941"/>
      <c r="X161" s="941"/>
      <c r="Y161" s="941"/>
    </row>
    <row r="162" spans="2:26" s="24" customFormat="1" ht="14.1" customHeight="1" x14ac:dyDescent="0.15">
      <c r="B162" s="941"/>
      <c r="C162" s="941"/>
      <c r="D162" s="941"/>
      <c r="E162" s="941"/>
      <c r="F162" s="941"/>
      <c r="G162" s="941"/>
      <c r="H162" s="941"/>
      <c r="I162" s="941"/>
      <c r="J162" s="941"/>
      <c r="K162" s="941"/>
      <c r="L162" s="941"/>
      <c r="M162" s="941"/>
      <c r="N162" s="941"/>
      <c r="O162" s="941"/>
      <c r="P162" s="941"/>
      <c r="Q162" s="941"/>
      <c r="R162" s="941"/>
      <c r="S162" s="941"/>
      <c r="T162" s="941"/>
      <c r="U162" s="941"/>
      <c r="V162" s="941"/>
      <c r="W162" s="941"/>
      <c r="X162" s="941"/>
      <c r="Y162" s="941"/>
    </row>
    <row r="163" spans="2:26" s="24" customFormat="1" ht="14.1" customHeight="1" x14ac:dyDescent="0.15">
      <c r="B163" s="941"/>
      <c r="C163" s="941"/>
      <c r="D163" s="941"/>
      <c r="E163" s="941"/>
      <c r="F163" s="941"/>
      <c r="G163" s="941"/>
      <c r="H163" s="941"/>
      <c r="I163" s="941"/>
      <c r="J163" s="941"/>
      <c r="K163" s="941"/>
      <c r="L163" s="941"/>
      <c r="M163" s="941"/>
      <c r="N163" s="941"/>
      <c r="O163" s="941"/>
      <c r="P163" s="941"/>
      <c r="Q163" s="941"/>
      <c r="R163" s="941"/>
      <c r="S163" s="941"/>
      <c r="T163" s="941"/>
      <c r="U163" s="941"/>
      <c r="V163" s="941"/>
      <c r="W163" s="941"/>
      <c r="X163" s="941"/>
      <c r="Y163" s="941"/>
    </row>
    <row r="164" spans="2:26" s="24" customFormat="1" ht="14.1" customHeight="1" x14ac:dyDescent="0.15">
      <c r="B164" s="100"/>
      <c r="C164" s="100"/>
      <c r="D164" s="103" t="s">
        <v>271</v>
      </c>
      <c r="E164" s="100"/>
      <c r="F164" s="100"/>
      <c r="G164" s="100"/>
      <c r="H164" s="100"/>
      <c r="I164" s="100"/>
      <c r="J164" s="97"/>
      <c r="K164" s="97"/>
      <c r="L164" s="97"/>
      <c r="M164" s="97"/>
      <c r="N164" s="97"/>
      <c r="O164" s="97"/>
      <c r="P164" s="97"/>
      <c r="Q164" s="97"/>
      <c r="R164" s="275"/>
      <c r="S164" s="275"/>
      <c r="T164" s="275"/>
      <c r="U164" s="275"/>
      <c r="V164" s="275"/>
      <c r="W164" s="275"/>
      <c r="X164" s="275"/>
      <c r="Y164" s="275"/>
    </row>
    <row r="165" spans="2:26" s="24" customFormat="1" ht="15" customHeight="1" x14ac:dyDescent="0.15">
      <c r="B165" s="96"/>
      <c r="C165" s="96"/>
      <c r="D165" s="102" t="s">
        <v>251</v>
      </c>
      <c r="E165" s="99"/>
      <c r="F165" s="99"/>
      <c r="G165" s="99"/>
      <c r="H165" s="99"/>
      <c r="I165" s="99"/>
      <c r="J165" s="99"/>
      <c r="K165" s="99"/>
      <c r="L165" s="99"/>
      <c r="M165" s="99"/>
      <c r="N165" s="99"/>
      <c r="O165" s="96"/>
      <c r="P165" s="102"/>
      <c r="Q165" s="99"/>
      <c r="R165" s="99"/>
      <c r="S165" s="99"/>
      <c r="T165" s="99"/>
      <c r="U165" s="99"/>
      <c r="V165" s="99"/>
      <c r="W165" s="99"/>
      <c r="X165" s="99"/>
      <c r="Y165" s="99"/>
    </row>
    <row r="166" spans="2:26" ht="15" customHeight="1" x14ac:dyDescent="0.15">
      <c r="D166" s="235" t="s">
        <v>439</v>
      </c>
      <c r="E166" s="235"/>
      <c r="F166" s="236"/>
      <c r="G166" s="25"/>
      <c r="H166" s="25"/>
      <c r="I166" s="25"/>
      <c r="J166" s="25"/>
      <c r="K166" s="25"/>
      <c r="L166" s="237" t="s">
        <v>542</v>
      </c>
      <c r="M166" s="25"/>
      <c r="N166" s="25"/>
      <c r="O166" s="25"/>
      <c r="P166" s="236"/>
      <c r="Q166" s="235"/>
      <c r="R166" s="236"/>
      <c r="S166" s="25"/>
      <c r="T166" s="25"/>
      <c r="U166" s="25"/>
      <c r="V166" s="25"/>
      <c r="W166" s="25"/>
      <c r="X166" s="25"/>
      <c r="Y166" s="25"/>
      <c r="Z166" s="25"/>
    </row>
  </sheetData>
  <mergeCells count="284">
    <mergeCell ref="B6:C6"/>
    <mergeCell ref="B7:C7"/>
    <mergeCell ref="V22:X22"/>
    <mergeCell ref="J22:L22"/>
    <mergeCell ref="N22:P22"/>
    <mergeCell ref="B9:I21"/>
    <mergeCell ref="J9:Q21"/>
    <mergeCell ref="R9:Y21"/>
    <mergeCell ref="B22:D22"/>
    <mergeCell ref="J8:K8"/>
    <mergeCell ref="N8:Q8"/>
    <mergeCell ref="B8:C8"/>
    <mergeCell ref="R8:S8"/>
    <mergeCell ref="F8:I8"/>
    <mergeCell ref="T7:Y7"/>
    <mergeCell ref="M6:N6"/>
    <mergeCell ref="U6:V6"/>
    <mergeCell ref="E6:F6"/>
    <mergeCell ref="R6:S6"/>
    <mergeCell ref="D7:I7"/>
    <mergeCell ref="L7:Q7"/>
    <mergeCell ref="W6:X6"/>
    <mergeCell ref="R7:S7"/>
    <mergeCell ref="G6:H6"/>
    <mergeCell ref="O3:Q3"/>
    <mergeCell ref="W3:Y4"/>
    <mergeCell ref="B3:D3"/>
    <mergeCell ref="B4:D4"/>
    <mergeCell ref="B5:D5"/>
    <mergeCell ref="F5:H5"/>
    <mergeCell ref="E4:H4"/>
    <mergeCell ref="R3:T3"/>
    <mergeCell ref="L4:N4"/>
    <mergeCell ref="E3:H3"/>
    <mergeCell ref="I3:K3"/>
    <mergeCell ref="L3:N3"/>
    <mergeCell ref="R4:T4"/>
    <mergeCell ref="O4:Q4"/>
    <mergeCell ref="U3:V4"/>
    <mergeCell ref="J5:L5"/>
    <mergeCell ref="I4:K4"/>
    <mergeCell ref="N5:P5"/>
    <mergeCell ref="R5:T5"/>
    <mergeCell ref="V5:X5"/>
    <mergeCell ref="R43:Y55"/>
    <mergeCell ref="R26:Y38"/>
    <mergeCell ref="B39:D39"/>
    <mergeCell ref="F39:H39"/>
    <mergeCell ref="J39:L39"/>
    <mergeCell ref="N39:P39"/>
    <mergeCell ref="R39:T39"/>
    <mergeCell ref="V39:X39"/>
    <mergeCell ref="J42:K42"/>
    <mergeCell ref="N42:Q42"/>
    <mergeCell ref="R42:S42"/>
    <mergeCell ref="B42:C42"/>
    <mergeCell ref="F42:I42"/>
    <mergeCell ref="V42:Y42"/>
    <mergeCell ref="B41:C41"/>
    <mergeCell ref="J41:K41"/>
    <mergeCell ref="R41:S41"/>
    <mergeCell ref="B40:C40"/>
    <mergeCell ref="G40:H40"/>
    <mergeCell ref="J40:K40"/>
    <mergeCell ref="O40:P40"/>
    <mergeCell ref="R40:S40"/>
    <mergeCell ref="B23:C23"/>
    <mergeCell ref="G23:H23"/>
    <mergeCell ref="J23:K23"/>
    <mergeCell ref="O23:P23"/>
    <mergeCell ref="E23:F23"/>
    <mergeCell ref="M23:N23"/>
    <mergeCell ref="B26:I38"/>
    <mergeCell ref="J26:Q38"/>
    <mergeCell ref="B43:I55"/>
    <mergeCell ref="J43:Q55"/>
    <mergeCell ref="B25:C25"/>
    <mergeCell ref="F25:I25"/>
    <mergeCell ref="J25:K25"/>
    <mergeCell ref="N25:Q25"/>
    <mergeCell ref="B24:C24"/>
    <mergeCell ref="J24:K24"/>
    <mergeCell ref="V8:Y8"/>
    <mergeCell ref="J6:K6"/>
    <mergeCell ref="O6:P6"/>
    <mergeCell ref="J7:K7"/>
    <mergeCell ref="W40:X40"/>
    <mergeCell ref="V25:Y25"/>
    <mergeCell ref="U23:V23"/>
    <mergeCell ref="T41:Y41"/>
    <mergeCell ref="D24:I24"/>
    <mergeCell ref="L24:Q24"/>
    <mergeCell ref="T24:Y24"/>
    <mergeCell ref="E40:F40"/>
    <mergeCell ref="M40:N40"/>
    <mergeCell ref="U40:V40"/>
    <mergeCell ref="R24:S24"/>
    <mergeCell ref="W23:X23"/>
    <mergeCell ref="D41:I41"/>
    <mergeCell ref="L41:Q41"/>
    <mergeCell ref="R25:S25"/>
    <mergeCell ref="R23:S23"/>
    <mergeCell ref="R22:T22"/>
    <mergeCell ref="F22:H22"/>
    <mergeCell ref="B59:D59"/>
    <mergeCell ref="F59:H59"/>
    <mergeCell ref="J59:L59"/>
    <mergeCell ref="N59:P59"/>
    <mergeCell ref="R59:T59"/>
    <mergeCell ref="V59:X59"/>
    <mergeCell ref="B60:C60"/>
    <mergeCell ref="E60:F60"/>
    <mergeCell ref="G60:H60"/>
    <mergeCell ref="J60:K60"/>
    <mergeCell ref="M60:N60"/>
    <mergeCell ref="O60:P60"/>
    <mergeCell ref="R60:S60"/>
    <mergeCell ref="U60:V60"/>
    <mergeCell ref="W60:X60"/>
    <mergeCell ref="B61:C61"/>
    <mergeCell ref="D61:I61"/>
    <mergeCell ref="J61:K61"/>
    <mergeCell ref="L61:Q61"/>
    <mergeCell ref="R61:S61"/>
    <mergeCell ref="T61:Y61"/>
    <mergeCell ref="B62:C62"/>
    <mergeCell ref="F62:I62"/>
    <mergeCell ref="J62:K62"/>
    <mergeCell ref="N62:Q62"/>
    <mergeCell ref="R62:S62"/>
    <mergeCell ref="V62:Y62"/>
    <mergeCell ref="B63:I75"/>
    <mergeCell ref="J63:Q75"/>
    <mergeCell ref="R63:Y75"/>
    <mergeCell ref="B76:D76"/>
    <mergeCell ref="F76:H76"/>
    <mergeCell ref="J76:L76"/>
    <mergeCell ref="N76:P76"/>
    <mergeCell ref="R76:T76"/>
    <mergeCell ref="V76:X76"/>
    <mergeCell ref="B77:C77"/>
    <mergeCell ref="E77:F77"/>
    <mergeCell ref="G77:H77"/>
    <mergeCell ref="J77:K77"/>
    <mergeCell ref="M77:N77"/>
    <mergeCell ref="O77:P77"/>
    <mergeCell ref="R77:S77"/>
    <mergeCell ref="U77:V77"/>
    <mergeCell ref="W77:X77"/>
    <mergeCell ref="B78:C78"/>
    <mergeCell ref="D78:I78"/>
    <mergeCell ref="J78:K78"/>
    <mergeCell ref="L78:Q78"/>
    <mergeCell ref="R78:S78"/>
    <mergeCell ref="T78:Y78"/>
    <mergeCell ref="B79:C79"/>
    <mergeCell ref="F79:I79"/>
    <mergeCell ref="J79:K79"/>
    <mergeCell ref="N79:Q79"/>
    <mergeCell ref="R79:S79"/>
    <mergeCell ref="V79:Y79"/>
    <mergeCell ref="B80:I92"/>
    <mergeCell ref="J80:Q92"/>
    <mergeCell ref="R80:Y92"/>
    <mergeCell ref="B93:D93"/>
    <mergeCell ref="F93:H93"/>
    <mergeCell ref="J93:L93"/>
    <mergeCell ref="N93:P93"/>
    <mergeCell ref="R93:T93"/>
    <mergeCell ref="V93:X93"/>
    <mergeCell ref="B94:C94"/>
    <mergeCell ref="E94:F94"/>
    <mergeCell ref="G94:H94"/>
    <mergeCell ref="J94:K94"/>
    <mergeCell ref="M94:N94"/>
    <mergeCell ref="O94:P94"/>
    <mergeCell ref="R94:S94"/>
    <mergeCell ref="U94:V94"/>
    <mergeCell ref="W94:X94"/>
    <mergeCell ref="B95:C95"/>
    <mergeCell ref="D95:I95"/>
    <mergeCell ref="J95:K95"/>
    <mergeCell ref="L95:Q95"/>
    <mergeCell ref="R95:S95"/>
    <mergeCell ref="T95:Y95"/>
    <mergeCell ref="B96:C96"/>
    <mergeCell ref="F96:I96"/>
    <mergeCell ref="J96:K96"/>
    <mergeCell ref="N96:Q96"/>
    <mergeCell ref="R96:S96"/>
    <mergeCell ref="V96:Y96"/>
    <mergeCell ref="B97:I109"/>
    <mergeCell ref="J97:Q109"/>
    <mergeCell ref="R97:Y109"/>
    <mergeCell ref="B113:D113"/>
    <mergeCell ref="F113:H113"/>
    <mergeCell ref="J113:L113"/>
    <mergeCell ref="N113:P113"/>
    <mergeCell ref="R113:T113"/>
    <mergeCell ref="V113:X113"/>
    <mergeCell ref="B114:C114"/>
    <mergeCell ref="E114:F114"/>
    <mergeCell ref="G114:H114"/>
    <mergeCell ref="J114:K114"/>
    <mergeCell ref="M114:N114"/>
    <mergeCell ref="O114:P114"/>
    <mergeCell ref="R114:S114"/>
    <mergeCell ref="U114:V114"/>
    <mergeCell ref="W114:X114"/>
    <mergeCell ref="B115:C115"/>
    <mergeCell ref="D115:I115"/>
    <mergeCell ref="J115:K115"/>
    <mergeCell ref="L115:Q115"/>
    <mergeCell ref="R115:S115"/>
    <mergeCell ref="T115:Y115"/>
    <mergeCell ref="B116:C116"/>
    <mergeCell ref="F116:I116"/>
    <mergeCell ref="J116:K116"/>
    <mergeCell ref="N116:Q116"/>
    <mergeCell ref="R116:S116"/>
    <mergeCell ref="V116:Y116"/>
    <mergeCell ref="B117:I129"/>
    <mergeCell ref="J117:Q129"/>
    <mergeCell ref="R117:Y129"/>
    <mergeCell ref="B130:D130"/>
    <mergeCell ref="F130:H130"/>
    <mergeCell ref="J130:L130"/>
    <mergeCell ref="N130:P130"/>
    <mergeCell ref="R130:T130"/>
    <mergeCell ref="V130:X130"/>
    <mergeCell ref="B131:C131"/>
    <mergeCell ref="E131:F131"/>
    <mergeCell ref="G131:H131"/>
    <mergeCell ref="J131:K131"/>
    <mergeCell ref="M131:N131"/>
    <mergeCell ref="O131:P131"/>
    <mergeCell ref="R131:S131"/>
    <mergeCell ref="U131:V131"/>
    <mergeCell ref="W131:X131"/>
    <mergeCell ref="B132:C132"/>
    <mergeCell ref="D132:I132"/>
    <mergeCell ref="J132:K132"/>
    <mergeCell ref="L132:Q132"/>
    <mergeCell ref="R132:S132"/>
    <mergeCell ref="T132:Y132"/>
    <mergeCell ref="B133:C133"/>
    <mergeCell ref="F133:I133"/>
    <mergeCell ref="J133:K133"/>
    <mergeCell ref="N133:Q133"/>
    <mergeCell ref="R133:S133"/>
    <mergeCell ref="V133:Y133"/>
    <mergeCell ref="B134:I146"/>
    <mergeCell ref="J134:Q146"/>
    <mergeCell ref="R134:Y146"/>
    <mergeCell ref="B147:D147"/>
    <mergeCell ref="F147:H147"/>
    <mergeCell ref="J147:L147"/>
    <mergeCell ref="N147:P147"/>
    <mergeCell ref="R147:T147"/>
    <mergeCell ref="V147:X147"/>
    <mergeCell ref="B148:C148"/>
    <mergeCell ref="E148:F148"/>
    <mergeCell ref="G148:H148"/>
    <mergeCell ref="J148:K148"/>
    <mergeCell ref="M148:N148"/>
    <mergeCell ref="O148:P148"/>
    <mergeCell ref="R148:S148"/>
    <mergeCell ref="U148:V148"/>
    <mergeCell ref="W148:X148"/>
    <mergeCell ref="B151:I163"/>
    <mergeCell ref="J151:Q163"/>
    <mergeCell ref="R151:Y163"/>
    <mergeCell ref="B149:C149"/>
    <mergeCell ref="D149:I149"/>
    <mergeCell ref="J149:K149"/>
    <mergeCell ref="L149:Q149"/>
    <mergeCell ref="R149:S149"/>
    <mergeCell ref="T149:Y149"/>
    <mergeCell ref="B150:C150"/>
    <mergeCell ref="F150:I150"/>
    <mergeCell ref="J150:K150"/>
    <mergeCell ref="N150:Q150"/>
    <mergeCell ref="R150:S150"/>
    <mergeCell ref="V150:Y150"/>
  </mergeCells>
  <phoneticPr fontId="8"/>
  <dataValidations count="1">
    <dataValidation type="list" allowBlank="1" showInputMessage="1" showErrorMessage="1" sqref="E6:F6 M6:N6 U6:V6 M23:N23 U23:V23 E40:F40 M40:N40 U40:V40 E23:F23 E60:F60 U60:V60 M60:N60 E77:F77 M77:N77 U77:V77 E94:F94 M94:N94 E114:F114 M114:N114 E131:F131 U114:V114 M131:N131 U148:V148 U131:V131 M148:N148 U94:V94 E148:F148">
      <formula1>INDIRECT(D6)</formula1>
    </dataValidation>
  </dataValidations>
  <printOptions horizontalCentered="1" verticalCentered="1"/>
  <pageMargins left="0.19685039370078741" right="0.19685039370078741" top="0.39370078740157483" bottom="0.19685039370078741" header="0.31496062992125984" footer="0.31496062992125984"/>
  <pageSetup paperSize="9" scale="68" orientation="landscape" r:id="rId1"/>
  <rowBreaks count="2" manualBreakCount="2">
    <brk id="58" min="1" max="24" man="1"/>
    <brk id="112" min="1" max="24"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'(参考)リスト'!$B$51:$B$54</xm:f>
          </x14:formula1>
          <xm:sqref>D6 L6 T6 L23 T23 D40 L40 T40 D23 D60 T60 L60 D77 L77 T77 D94 L94 D114 L114 D131 T114 L131 T148 T131 L148 T94 D148</xm:sqref>
        </x14:dataValidation>
        <x14:dataValidation type="list" allowBlank="1" showInputMessage="1" showErrorMessage="1">
          <x14:formula1>
            <xm:f>'(参考)リスト'!$F$51:$F$52</xm:f>
          </x14:formula1>
          <xm:sqref>D8 L8 T8 L25 T25 D42 L42 T42 D25 D62 T62 L62 D79 L79 T79 D96 L96 D116 L116 D133 T116 L133 T150 T133 L150 T96 D150</xm:sqref>
        </x14:dataValidation>
        <x14:dataValidation type="list" allowBlank="1" showInputMessage="1" showErrorMessage="1">
          <x14:formula1>
            <xm:f>'(参考)リスト'!$D$51:$D$53</xm:f>
          </x14:formula1>
          <xm:sqref>I6 Q6 Y6 Q23 Y23 I40 Q40 Y40 I23 I60 Y60 Q60 I77 Q77 Y77 I94 Q94 I114 Q114 I131 Y114 Q131 Y148 Y131 Q148 Y94 I148</xm:sqref>
        </x14:dataValidation>
        <x14:dataValidation type="list" allowBlank="1" showInputMessage="1" showErrorMessage="1">
          <x14:formula1>
            <xm:f>'(参考)リスト'!$E$51:$E$56</xm:f>
          </x14:formula1>
          <xm:sqref>D7:I7 L7:Q7 T7:Y7 L24:Q24 T24:Y24 D41:I41 L41:Q41 T41:Y41 D24:I24 D61:I61 T61:Y61 L61:Q61 D78:I78 L78:Q78 T78:Y78 D95:I95 L95:Q95 D115:I115 L115:Q115 D132:I132 T115:Y115 L132:Q132 T149:Y149 T132:Y132 L149:Q149 T95:Y95 D149:I149</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B2:AI327"/>
  <sheetViews>
    <sheetView showGridLines="0" showZeros="0" view="pageBreakPreview" topLeftCell="A283" zoomScaleNormal="100" zoomScaleSheetLayoutView="100" workbookViewId="0">
      <selection activeCell="AM11" sqref="AM11"/>
    </sheetView>
  </sheetViews>
  <sheetFormatPr defaultColWidth="9" defaultRowHeight="12" x14ac:dyDescent="0.15"/>
  <cols>
    <col min="1" max="1" width="1.625" style="9" customWidth="1"/>
    <col min="2" max="2" width="3.25" style="9" customWidth="1"/>
    <col min="3" max="35" width="4.125" style="9" customWidth="1"/>
    <col min="36" max="36" width="1.375" style="9" customWidth="1"/>
    <col min="37" max="16384" width="9" style="9"/>
  </cols>
  <sheetData>
    <row r="2" spans="2:35" ht="8.25" customHeight="1" x14ac:dyDescent="0.15">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row>
    <row r="3" spans="2:35" ht="24.95" customHeight="1" x14ac:dyDescent="0.15">
      <c r="B3" s="576" t="s">
        <v>326</v>
      </c>
      <c r="C3" s="576"/>
      <c r="D3" s="576"/>
      <c r="E3" s="979"/>
      <c r="F3" s="979"/>
      <c r="G3" s="979"/>
      <c r="H3" s="979"/>
      <c r="I3" s="979"/>
      <c r="J3" s="576"/>
      <c r="K3" s="576"/>
      <c r="L3" s="576"/>
      <c r="M3" s="576"/>
      <c r="N3" s="576"/>
      <c r="O3" s="576"/>
      <c r="P3" s="576"/>
      <c r="Q3" s="576"/>
      <c r="R3" s="576"/>
      <c r="S3" s="576"/>
      <c r="T3" s="576"/>
      <c r="U3" s="576"/>
      <c r="V3" s="576"/>
      <c r="W3" s="576"/>
      <c r="X3" s="576"/>
      <c r="Y3" s="576"/>
      <c r="Z3" s="576"/>
      <c r="AA3" s="576"/>
      <c r="AB3" s="576"/>
      <c r="AC3" s="576"/>
      <c r="AD3" s="576"/>
      <c r="AE3" s="576"/>
      <c r="AF3" s="576"/>
      <c r="AG3" s="576"/>
      <c r="AH3" s="576"/>
      <c r="AI3" s="576"/>
    </row>
    <row r="4" spans="2:35" ht="20.100000000000001" customHeight="1" x14ac:dyDescent="0.15">
      <c r="B4" s="577" t="s">
        <v>27</v>
      </c>
      <c r="C4" s="577"/>
      <c r="D4" s="980"/>
      <c r="E4" s="578" t="s">
        <v>628</v>
      </c>
      <c r="F4" s="579"/>
      <c r="G4" s="579"/>
      <c r="H4" s="579"/>
      <c r="I4" s="580"/>
      <c r="J4" s="981" t="s">
        <v>28</v>
      </c>
      <c r="K4" s="581"/>
      <c r="L4" s="581"/>
      <c r="M4" s="982" t="s">
        <v>629</v>
      </c>
      <c r="N4" s="983"/>
      <c r="O4" s="983"/>
      <c r="P4" s="983"/>
      <c r="Q4" s="983"/>
      <c r="R4" s="983"/>
      <c r="S4" s="590" t="s">
        <v>257</v>
      </c>
      <c r="T4" s="590"/>
      <c r="U4" s="590"/>
      <c r="V4" s="590"/>
      <c r="W4" s="984" t="s">
        <v>615</v>
      </c>
      <c r="X4" s="984"/>
      <c r="Y4" s="984"/>
      <c r="Z4" s="984"/>
      <c r="AA4" s="984"/>
      <c r="AB4" s="984"/>
      <c r="AC4" s="985" t="s">
        <v>220</v>
      </c>
      <c r="AD4" s="986"/>
      <c r="AE4" s="987"/>
      <c r="AF4" s="989">
        <f>'様式B(トンネル様式1P001)'!Q5</f>
        <v>44294</v>
      </c>
      <c r="AG4" s="990"/>
      <c r="AH4" s="990"/>
      <c r="AI4" s="991"/>
    </row>
    <row r="5" spans="2:35" ht="20.100000000000001" customHeight="1" x14ac:dyDescent="0.15">
      <c r="B5" s="585" t="s">
        <v>0</v>
      </c>
      <c r="C5" s="585"/>
      <c r="D5" s="995"/>
      <c r="E5" s="586" t="s">
        <v>627</v>
      </c>
      <c r="F5" s="587"/>
      <c r="G5" s="587"/>
      <c r="H5" s="587"/>
      <c r="I5" s="588"/>
      <c r="J5" s="996" t="s">
        <v>1</v>
      </c>
      <c r="K5" s="589"/>
      <c r="L5" s="589"/>
      <c r="M5" s="982" t="s">
        <v>612</v>
      </c>
      <c r="N5" s="983"/>
      <c r="O5" s="983"/>
      <c r="P5" s="983"/>
      <c r="Q5" s="983"/>
      <c r="R5" s="983"/>
      <c r="S5" s="590" t="s">
        <v>258</v>
      </c>
      <c r="T5" s="590"/>
      <c r="U5" s="590"/>
      <c r="V5" s="590"/>
      <c r="W5" s="984" t="str">
        <f>'様式B(トンネル様式1P001)'!K6</f>
        <v>石村　勝伸</v>
      </c>
      <c r="X5" s="984"/>
      <c r="Y5" s="984"/>
      <c r="Z5" s="984"/>
      <c r="AA5" s="984"/>
      <c r="AB5" s="984"/>
      <c r="AC5" s="696"/>
      <c r="AD5" s="988"/>
      <c r="AE5" s="970"/>
      <c r="AF5" s="992"/>
      <c r="AG5" s="993"/>
      <c r="AH5" s="993"/>
      <c r="AI5" s="994"/>
    </row>
    <row r="6" spans="2:35" ht="26.25" customHeight="1" x14ac:dyDescent="0.2">
      <c r="B6" s="971" t="s">
        <v>31</v>
      </c>
      <c r="C6" s="974" t="s">
        <v>30</v>
      </c>
      <c r="D6" s="975"/>
      <c r="E6" s="975"/>
      <c r="F6" s="975"/>
      <c r="G6" s="975"/>
      <c r="H6" s="975"/>
      <c r="I6" s="975"/>
      <c r="J6" s="975"/>
      <c r="K6" s="975"/>
      <c r="L6" s="975"/>
      <c r="M6" s="975"/>
      <c r="N6" s="975"/>
      <c r="O6" s="975"/>
      <c r="P6" s="975"/>
      <c r="Q6" s="975"/>
      <c r="R6" s="975"/>
      <c r="S6" s="975"/>
      <c r="T6" s="975"/>
      <c r="U6" s="975"/>
      <c r="V6" s="975"/>
      <c r="W6" s="975"/>
      <c r="X6" s="975"/>
      <c r="Y6" s="975"/>
      <c r="Z6" s="975"/>
      <c r="AA6" s="975"/>
      <c r="AB6" s="975"/>
      <c r="AC6" s="975"/>
      <c r="AD6" s="975"/>
      <c r="AE6" s="975"/>
      <c r="AF6" s="975"/>
      <c r="AG6" s="975"/>
      <c r="AH6" s="975"/>
      <c r="AI6" s="976"/>
    </row>
    <row r="7" spans="2:35" ht="35.450000000000003" customHeight="1" x14ac:dyDescent="0.15">
      <c r="B7" s="972"/>
      <c r="C7" s="7"/>
      <c r="D7" s="7"/>
      <c r="E7" s="7"/>
      <c r="F7" s="7"/>
      <c r="G7" s="7"/>
      <c r="H7" s="7"/>
      <c r="I7" s="17"/>
      <c r="J7" s="7"/>
      <c r="K7" s="7"/>
      <c r="L7" s="7"/>
      <c r="M7" s="7"/>
      <c r="N7" s="7"/>
      <c r="O7" s="7"/>
      <c r="P7" s="7"/>
      <c r="Q7" s="21"/>
      <c r="R7" s="17"/>
      <c r="S7" s="7"/>
      <c r="T7" s="7"/>
      <c r="U7" s="7"/>
      <c r="V7" s="7"/>
      <c r="W7" s="17"/>
      <c r="X7" s="17"/>
      <c r="Y7" s="17"/>
      <c r="Z7" s="17"/>
      <c r="AA7" s="17"/>
      <c r="AB7" s="7"/>
      <c r="AC7" s="7"/>
      <c r="AD7" s="7"/>
      <c r="AE7" s="7"/>
      <c r="AF7" s="7"/>
      <c r="AG7" s="7"/>
      <c r="AH7" s="7"/>
      <c r="AI7" s="20"/>
    </row>
    <row r="8" spans="2:35" ht="35.450000000000003" customHeight="1" x14ac:dyDescent="0.15">
      <c r="B8" s="972"/>
      <c r="C8" s="7"/>
      <c r="D8" s="7"/>
      <c r="E8" s="7"/>
      <c r="F8" s="7"/>
      <c r="G8" s="7"/>
      <c r="H8" s="7"/>
      <c r="I8" s="17"/>
      <c r="J8" s="7"/>
      <c r="K8" s="7"/>
      <c r="L8" s="7"/>
      <c r="M8" s="7"/>
      <c r="N8" s="7"/>
      <c r="O8" s="7"/>
      <c r="P8" s="7"/>
      <c r="Q8" s="21"/>
      <c r="R8" s="17"/>
      <c r="S8" s="7"/>
      <c r="T8" s="7"/>
      <c r="U8" s="7"/>
      <c r="V8" s="7"/>
      <c r="W8" s="17"/>
      <c r="X8" s="17"/>
      <c r="Y8" s="17"/>
      <c r="Z8" s="17"/>
      <c r="AA8" s="17"/>
      <c r="AB8" s="7"/>
      <c r="AC8" s="7"/>
      <c r="AD8" s="7"/>
      <c r="AE8" s="7"/>
      <c r="AF8" s="7"/>
      <c r="AG8" s="7"/>
      <c r="AH8" s="7"/>
      <c r="AI8" s="20"/>
    </row>
    <row r="9" spans="2:35" ht="35.450000000000003" customHeight="1" x14ac:dyDescent="0.15">
      <c r="B9" s="972"/>
      <c r="C9" s="7"/>
      <c r="D9" s="7"/>
      <c r="E9" s="7"/>
      <c r="F9" s="7"/>
      <c r="G9" s="7"/>
      <c r="H9" s="7"/>
      <c r="I9" s="17"/>
      <c r="J9" s="7"/>
      <c r="K9" s="7"/>
      <c r="L9" s="7"/>
      <c r="M9" s="7"/>
      <c r="N9" s="7"/>
      <c r="O9" s="7"/>
      <c r="P9" s="7"/>
      <c r="Q9" s="21"/>
      <c r="R9" s="17"/>
      <c r="S9" s="7"/>
      <c r="T9" s="7"/>
      <c r="U9" s="7"/>
      <c r="V9" s="7"/>
      <c r="W9" s="17"/>
      <c r="X9" s="17"/>
      <c r="Y9" s="17"/>
      <c r="Z9" s="17"/>
      <c r="AA9" s="17"/>
      <c r="AB9" s="7"/>
      <c r="AC9" s="7"/>
      <c r="AD9" s="7"/>
      <c r="AE9" s="7"/>
      <c r="AF9" s="7"/>
      <c r="AG9" s="7"/>
      <c r="AH9" s="7"/>
      <c r="AI9" s="20"/>
    </row>
    <row r="10" spans="2:35" ht="35.450000000000003" customHeight="1" x14ac:dyDescent="0.15">
      <c r="B10" s="972"/>
      <c r="C10" s="7"/>
      <c r="D10" s="7"/>
      <c r="E10" s="7"/>
      <c r="F10" s="7"/>
      <c r="G10" s="7"/>
      <c r="H10" s="7"/>
      <c r="I10" s="17"/>
      <c r="J10" s="7"/>
      <c r="K10" s="7"/>
      <c r="L10" s="7"/>
      <c r="M10" s="7"/>
      <c r="N10" s="7"/>
      <c r="O10" s="7"/>
      <c r="P10" s="7"/>
      <c r="Q10" s="21"/>
      <c r="R10" s="17"/>
      <c r="S10" s="7"/>
      <c r="T10" s="7"/>
      <c r="U10" s="7"/>
      <c r="V10" s="7"/>
      <c r="W10" s="17"/>
      <c r="X10" s="17"/>
      <c r="Y10" s="17"/>
      <c r="Z10" s="17"/>
      <c r="AA10" s="17"/>
      <c r="AB10" s="7"/>
      <c r="AC10" s="7"/>
      <c r="AD10" s="7"/>
      <c r="AE10" s="7"/>
      <c r="AF10" s="7"/>
      <c r="AG10" s="7"/>
      <c r="AH10" s="7"/>
      <c r="AI10" s="20"/>
    </row>
    <row r="11" spans="2:35" ht="35.450000000000003" customHeight="1" x14ac:dyDescent="0.15">
      <c r="B11" s="972"/>
      <c r="C11" s="7"/>
      <c r="D11" s="7"/>
      <c r="E11" s="7"/>
      <c r="F11" s="7"/>
      <c r="G11" s="7"/>
      <c r="H11" s="7"/>
      <c r="I11" s="17"/>
      <c r="J11" s="7"/>
      <c r="K11" s="7"/>
      <c r="L11" s="7"/>
      <c r="M11" s="7"/>
      <c r="N11" s="7"/>
      <c r="O11" s="7"/>
      <c r="P11" s="7"/>
      <c r="Q11" s="17"/>
      <c r="R11" s="17"/>
      <c r="S11" s="7"/>
      <c r="T11" s="7"/>
      <c r="U11" s="7"/>
      <c r="V11" s="7"/>
      <c r="W11" s="17"/>
      <c r="X11" s="17"/>
      <c r="Y11" s="17"/>
      <c r="Z11" s="17"/>
      <c r="AA11" s="17"/>
      <c r="AB11" s="7"/>
      <c r="AC11" s="7"/>
      <c r="AD11" s="7"/>
      <c r="AE11" s="7"/>
      <c r="AF11" s="7"/>
      <c r="AG11" s="7"/>
      <c r="AH11" s="7"/>
      <c r="AI11" s="20"/>
    </row>
    <row r="12" spans="2:35" ht="35.450000000000003" customHeight="1" x14ac:dyDescent="0.15">
      <c r="B12" s="972"/>
      <c r="C12" s="7"/>
      <c r="D12" s="7"/>
      <c r="E12" s="7"/>
      <c r="F12" s="17"/>
      <c r="G12" s="17"/>
      <c r="H12" s="7"/>
      <c r="I12" s="7"/>
      <c r="J12" s="7"/>
      <c r="K12" s="7"/>
      <c r="L12" s="7"/>
      <c r="M12" s="7"/>
      <c r="N12" s="7"/>
      <c r="O12" s="7"/>
      <c r="P12" s="7"/>
      <c r="Q12" s="17"/>
      <c r="R12" s="7"/>
      <c r="S12" s="7"/>
      <c r="T12" s="7"/>
      <c r="U12" s="7"/>
      <c r="V12" s="7"/>
      <c r="W12" s="17"/>
      <c r="X12" s="17"/>
      <c r="Y12" s="17"/>
      <c r="Z12" s="17"/>
      <c r="AA12" s="17"/>
      <c r="AB12" s="7"/>
      <c r="AC12" s="7"/>
      <c r="AD12" s="7"/>
      <c r="AE12" s="7"/>
      <c r="AF12" s="7"/>
      <c r="AG12" s="7"/>
      <c r="AH12" s="7"/>
      <c r="AI12" s="20"/>
    </row>
    <row r="13" spans="2:35" ht="35.450000000000003" customHeight="1" x14ac:dyDescent="0.15">
      <c r="B13" s="972"/>
      <c r="C13" s="7"/>
      <c r="D13" s="7"/>
      <c r="E13" s="7"/>
      <c r="F13" s="17"/>
      <c r="G13" s="17"/>
      <c r="H13" s="17"/>
      <c r="I13" s="7"/>
      <c r="J13" s="7"/>
      <c r="K13" s="7"/>
      <c r="L13" s="7"/>
      <c r="M13" s="7"/>
      <c r="N13" s="7"/>
      <c r="O13" s="7"/>
      <c r="P13" s="7"/>
      <c r="Q13" s="17"/>
      <c r="R13" s="7"/>
      <c r="S13" s="7"/>
      <c r="T13" s="7"/>
      <c r="U13" s="7"/>
      <c r="V13" s="7"/>
      <c r="W13" s="17"/>
      <c r="X13" s="17"/>
      <c r="Y13" s="17"/>
      <c r="Z13" s="17"/>
      <c r="AA13" s="17"/>
      <c r="AB13" s="7"/>
      <c r="AC13" s="7"/>
      <c r="AD13" s="7"/>
      <c r="AE13" s="7"/>
      <c r="AF13" s="7"/>
      <c r="AG13" s="7"/>
      <c r="AH13" s="7"/>
      <c r="AI13" s="20"/>
    </row>
    <row r="14" spans="2:35" ht="35.450000000000003" customHeight="1" x14ac:dyDescent="0.15">
      <c r="B14" s="972"/>
      <c r="C14" s="17"/>
      <c r="D14" s="7"/>
      <c r="E14" s="7"/>
      <c r="F14" s="17"/>
      <c r="G14" s="17"/>
      <c r="H14" s="17"/>
      <c r="I14" s="7"/>
      <c r="J14" s="7"/>
      <c r="K14" s="7"/>
      <c r="L14" s="7"/>
      <c r="M14" s="7"/>
      <c r="N14" s="7"/>
      <c r="O14" s="7"/>
      <c r="P14" s="7"/>
      <c r="Q14" s="17"/>
      <c r="R14" s="17"/>
      <c r="S14" s="7"/>
      <c r="T14" s="7"/>
      <c r="U14" s="7"/>
      <c r="V14" s="7"/>
      <c r="W14" s="17"/>
      <c r="X14" s="17"/>
      <c r="Y14" s="17"/>
      <c r="Z14" s="17"/>
      <c r="AA14" s="17"/>
      <c r="AB14" s="7"/>
      <c r="AC14" s="7"/>
      <c r="AD14" s="7"/>
      <c r="AE14" s="7"/>
      <c r="AF14" s="7"/>
      <c r="AG14" s="7"/>
      <c r="AH14" s="7"/>
      <c r="AI14" s="20"/>
    </row>
    <row r="15" spans="2:35" ht="35.450000000000003" customHeight="1" x14ac:dyDescent="0.15">
      <c r="B15" s="972"/>
      <c r="C15" s="17"/>
      <c r="D15" s="7"/>
      <c r="E15" s="7"/>
      <c r="F15" s="17"/>
      <c r="G15" s="17"/>
      <c r="H15" s="17"/>
      <c r="I15" s="7"/>
      <c r="J15" s="7"/>
      <c r="K15" s="7"/>
      <c r="L15" s="7"/>
      <c r="M15" s="7"/>
      <c r="N15" s="7"/>
      <c r="O15" s="7"/>
      <c r="P15" s="7"/>
      <c r="Q15" s="17"/>
      <c r="R15" s="17"/>
      <c r="S15" s="7"/>
      <c r="T15" s="7"/>
      <c r="U15" s="7"/>
      <c r="V15" s="7"/>
      <c r="W15" s="17"/>
      <c r="X15" s="17"/>
      <c r="Y15" s="17"/>
      <c r="Z15" s="17"/>
      <c r="AA15" s="17"/>
      <c r="AB15" s="7"/>
      <c r="AC15" s="7"/>
      <c r="AD15" s="7"/>
      <c r="AE15" s="7"/>
      <c r="AF15" s="7"/>
      <c r="AG15" s="7"/>
      <c r="AH15" s="7"/>
      <c r="AI15" s="20"/>
    </row>
    <row r="16" spans="2:35" ht="35.450000000000003" customHeight="1" x14ac:dyDescent="0.15">
      <c r="B16" s="972"/>
      <c r="C16" s="17"/>
      <c r="D16" s="7"/>
      <c r="E16" s="7"/>
      <c r="F16" s="17"/>
      <c r="G16" s="17"/>
      <c r="H16" s="17"/>
      <c r="I16" s="7"/>
      <c r="J16" s="7"/>
      <c r="K16" s="7"/>
      <c r="L16" s="7"/>
      <c r="M16" s="7"/>
      <c r="N16" s="7"/>
      <c r="O16" s="7"/>
      <c r="P16" s="7"/>
      <c r="Q16" s="17"/>
      <c r="R16" s="17"/>
      <c r="S16" s="7"/>
      <c r="T16" s="7"/>
      <c r="U16" s="7"/>
      <c r="V16" s="7"/>
      <c r="W16" s="17"/>
      <c r="X16" s="17"/>
      <c r="Y16" s="17"/>
      <c r="Z16" s="17"/>
      <c r="AA16" s="17"/>
      <c r="AB16" s="7"/>
      <c r="AC16" s="7"/>
      <c r="AD16" s="7"/>
      <c r="AE16" s="7"/>
      <c r="AF16" s="7"/>
      <c r="AG16" s="7"/>
      <c r="AH16" s="7"/>
      <c r="AI16" s="20"/>
    </row>
    <row r="17" spans="2:35" ht="22.5" customHeight="1" x14ac:dyDescent="0.15">
      <c r="B17" s="972"/>
      <c r="C17" s="17"/>
      <c r="D17" s="7"/>
      <c r="E17" s="19"/>
      <c r="F17" s="16"/>
      <c r="G17" s="16"/>
      <c r="H17" s="18"/>
      <c r="I17" s="18"/>
      <c r="J17" s="18"/>
      <c r="K17" s="18"/>
      <c r="L17" s="18"/>
      <c r="M17" s="7"/>
      <c r="N17" s="7"/>
      <c r="O17" s="7"/>
      <c r="P17" s="7"/>
      <c r="Q17" s="17"/>
      <c r="R17" s="17"/>
      <c r="S17" s="7"/>
      <c r="T17" s="7"/>
      <c r="U17" s="7"/>
      <c r="V17" s="7"/>
      <c r="W17" s="17"/>
      <c r="X17" s="17"/>
      <c r="Y17" s="17"/>
      <c r="Z17" s="17"/>
      <c r="AA17" s="17"/>
      <c r="AB17" s="16"/>
      <c r="AC17" s="16"/>
      <c r="AD17" s="16"/>
      <c r="AE17" s="16"/>
      <c r="AF17" s="16"/>
      <c r="AG17" s="16"/>
      <c r="AH17" s="16"/>
      <c r="AI17" s="15"/>
    </row>
    <row r="18" spans="2:35" ht="71.25" customHeight="1" x14ac:dyDescent="0.15">
      <c r="B18" s="973"/>
      <c r="C18" s="14"/>
      <c r="D18" s="11"/>
      <c r="E18" s="13"/>
      <c r="F18" s="12"/>
      <c r="G18" s="12"/>
      <c r="H18" s="11"/>
      <c r="I18" s="11"/>
      <c r="J18" s="11"/>
      <c r="K18" s="11"/>
      <c r="L18" s="11"/>
      <c r="M18" s="11"/>
      <c r="N18" s="11"/>
      <c r="O18" s="11"/>
      <c r="P18" s="11"/>
      <c r="Q18" s="11"/>
      <c r="R18" s="11"/>
      <c r="S18" s="10"/>
      <c r="T18" s="10"/>
      <c r="U18" s="10"/>
      <c r="V18" s="977" t="s">
        <v>522</v>
      </c>
      <c r="W18" s="977"/>
      <c r="X18" s="977"/>
      <c r="Y18" s="977"/>
      <c r="Z18" s="977"/>
      <c r="AA18" s="977"/>
      <c r="AB18" s="977"/>
      <c r="AC18" s="977"/>
      <c r="AD18" s="977"/>
      <c r="AE18" s="977"/>
      <c r="AF18" s="977"/>
      <c r="AG18" s="977"/>
      <c r="AH18" s="977"/>
      <c r="AI18" s="978"/>
    </row>
    <row r="19" spans="2:35" ht="15" customHeight="1" x14ac:dyDescent="0.15"/>
    <row r="20" spans="2:35" ht="26.25" customHeight="1" x14ac:dyDescent="0.2">
      <c r="B20" s="971" t="s">
        <v>31</v>
      </c>
      <c r="C20" s="974" t="s">
        <v>30</v>
      </c>
      <c r="D20" s="975"/>
      <c r="E20" s="975"/>
      <c r="F20" s="975"/>
      <c r="G20" s="975"/>
      <c r="H20" s="975"/>
      <c r="I20" s="975"/>
      <c r="J20" s="975"/>
      <c r="K20" s="975"/>
      <c r="L20" s="975"/>
      <c r="M20" s="975"/>
      <c r="N20" s="975"/>
      <c r="O20" s="975"/>
      <c r="P20" s="975"/>
      <c r="Q20" s="975"/>
      <c r="R20" s="975"/>
      <c r="S20" s="975"/>
      <c r="T20" s="975"/>
      <c r="U20" s="975"/>
      <c r="V20" s="975"/>
      <c r="W20" s="975"/>
      <c r="X20" s="975"/>
      <c r="Y20" s="975"/>
      <c r="Z20" s="975"/>
      <c r="AA20" s="975"/>
      <c r="AB20" s="975"/>
      <c r="AC20" s="975"/>
      <c r="AD20" s="975"/>
      <c r="AE20" s="975"/>
      <c r="AF20" s="975"/>
      <c r="AG20" s="975"/>
      <c r="AH20" s="975"/>
      <c r="AI20" s="976"/>
    </row>
    <row r="21" spans="2:35" ht="35.450000000000003" customHeight="1" x14ac:dyDescent="0.15">
      <c r="B21" s="972"/>
      <c r="C21" s="7"/>
      <c r="D21" s="7"/>
      <c r="E21" s="7"/>
      <c r="F21" s="7"/>
      <c r="G21" s="7"/>
      <c r="H21" s="7"/>
      <c r="I21" s="17"/>
      <c r="J21" s="7"/>
      <c r="K21" s="7"/>
      <c r="L21" s="7"/>
      <c r="M21" s="7"/>
      <c r="N21" s="7"/>
      <c r="O21" s="7"/>
      <c r="P21" s="7"/>
      <c r="Q21" s="21"/>
      <c r="R21" s="17"/>
      <c r="S21" s="7"/>
      <c r="T21" s="7"/>
      <c r="U21" s="7"/>
      <c r="V21" s="7"/>
      <c r="W21" s="17"/>
      <c r="X21" s="17"/>
      <c r="Y21" s="17"/>
      <c r="Z21" s="17"/>
      <c r="AA21" s="17"/>
      <c r="AB21" s="7"/>
      <c r="AC21" s="7"/>
      <c r="AD21" s="7"/>
      <c r="AE21" s="7"/>
      <c r="AF21" s="7"/>
      <c r="AG21" s="7"/>
      <c r="AH21" s="7"/>
      <c r="AI21" s="20"/>
    </row>
    <row r="22" spans="2:35" ht="35.450000000000003" customHeight="1" x14ac:dyDescent="0.15">
      <c r="B22" s="972"/>
      <c r="C22" s="7"/>
      <c r="D22" s="7"/>
      <c r="E22" s="7"/>
      <c r="F22" s="7"/>
      <c r="G22" s="7"/>
      <c r="H22" s="7"/>
      <c r="I22" s="17"/>
      <c r="J22" s="7"/>
      <c r="K22" s="7"/>
      <c r="L22" s="7"/>
      <c r="M22" s="7"/>
      <c r="N22" s="7"/>
      <c r="O22" s="7"/>
      <c r="P22" s="7"/>
      <c r="Q22" s="21"/>
      <c r="R22" s="17"/>
      <c r="S22" s="7"/>
      <c r="T22" s="7"/>
      <c r="U22" s="7"/>
      <c r="V22" s="7"/>
      <c r="W22" s="17"/>
      <c r="X22" s="17"/>
      <c r="Y22" s="17"/>
      <c r="Z22" s="17"/>
      <c r="AA22" s="17"/>
      <c r="AB22" s="7"/>
      <c r="AC22" s="7"/>
      <c r="AD22" s="7"/>
      <c r="AE22" s="7"/>
      <c r="AF22" s="7"/>
      <c r="AG22" s="7"/>
      <c r="AH22" s="7"/>
      <c r="AI22" s="20"/>
    </row>
    <row r="23" spans="2:35" ht="35.450000000000003" customHeight="1" x14ac:dyDescent="0.15">
      <c r="B23" s="972"/>
      <c r="C23" s="7"/>
      <c r="D23" s="7"/>
      <c r="E23" s="7"/>
      <c r="F23" s="7"/>
      <c r="G23" s="7"/>
      <c r="H23" s="7"/>
      <c r="I23" s="17"/>
      <c r="J23" s="7"/>
      <c r="K23" s="7"/>
      <c r="L23" s="7"/>
      <c r="M23" s="7"/>
      <c r="N23" s="7"/>
      <c r="O23" s="7"/>
      <c r="P23" s="7"/>
      <c r="Q23" s="21"/>
      <c r="R23" s="17"/>
      <c r="S23" s="7"/>
      <c r="T23" s="7"/>
      <c r="U23" s="7"/>
      <c r="V23" s="7"/>
      <c r="W23" s="17"/>
      <c r="X23" s="17"/>
      <c r="Y23" s="17"/>
      <c r="Z23" s="17"/>
      <c r="AA23" s="17"/>
      <c r="AB23" s="7"/>
      <c r="AC23" s="7"/>
      <c r="AD23" s="7"/>
      <c r="AE23" s="7"/>
      <c r="AF23" s="7"/>
      <c r="AG23" s="7"/>
      <c r="AH23" s="7"/>
      <c r="AI23" s="20"/>
    </row>
    <row r="24" spans="2:35" ht="35.450000000000003" customHeight="1" x14ac:dyDescent="0.15">
      <c r="B24" s="972"/>
      <c r="C24" s="7"/>
      <c r="D24" s="7"/>
      <c r="E24" s="7"/>
      <c r="F24" s="7"/>
      <c r="G24" s="7"/>
      <c r="H24" s="7"/>
      <c r="I24" s="17"/>
      <c r="J24" s="7"/>
      <c r="K24" s="7"/>
      <c r="L24" s="7"/>
      <c r="M24" s="7"/>
      <c r="N24" s="7"/>
      <c r="O24" s="7"/>
      <c r="P24" s="7"/>
      <c r="Q24" s="21"/>
      <c r="R24" s="17"/>
      <c r="S24" s="7"/>
      <c r="T24" s="7"/>
      <c r="U24" s="7"/>
      <c r="V24" s="7"/>
      <c r="W24" s="17"/>
      <c r="X24" s="17"/>
      <c r="Y24" s="17"/>
      <c r="Z24" s="17"/>
      <c r="AA24" s="17"/>
      <c r="AB24" s="7"/>
      <c r="AC24" s="7"/>
      <c r="AD24" s="7"/>
      <c r="AE24" s="7"/>
      <c r="AF24" s="7"/>
      <c r="AG24" s="7"/>
      <c r="AH24" s="7"/>
      <c r="AI24" s="20"/>
    </row>
    <row r="25" spans="2:35" ht="35.450000000000003" customHeight="1" x14ac:dyDescent="0.15">
      <c r="B25" s="972"/>
      <c r="C25" s="7"/>
      <c r="D25" s="7"/>
      <c r="E25" s="7"/>
      <c r="F25" s="7"/>
      <c r="G25" s="7"/>
      <c r="H25" s="7"/>
      <c r="I25" s="17"/>
      <c r="J25" s="7"/>
      <c r="K25" s="7"/>
      <c r="L25" s="7"/>
      <c r="M25" s="7"/>
      <c r="N25" s="7"/>
      <c r="O25" s="7"/>
      <c r="P25" s="7"/>
      <c r="Q25" s="17"/>
      <c r="R25" s="17"/>
      <c r="S25" s="7"/>
      <c r="T25" s="7"/>
      <c r="U25" s="7"/>
      <c r="V25" s="7"/>
      <c r="W25" s="17"/>
      <c r="X25" s="17"/>
      <c r="Y25" s="17"/>
      <c r="Z25" s="17"/>
      <c r="AA25" s="17"/>
      <c r="AB25" s="7"/>
      <c r="AC25" s="7"/>
      <c r="AD25" s="7"/>
      <c r="AE25" s="7"/>
      <c r="AF25" s="7"/>
      <c r="AG25" s="7"/>
      <c r="AH25" s="7"/>
      <c r="AI25" s="20"/>
    </row>
    <row r="26" spans="2:35" ht="35.450000000000003" customHeight="1" x14ac:dyDescent="0.15">
      <c r="B26" s="972"/>
      <c r="C26" s="7"/>
      <c r="D26" s="7"/>
      <c r="E26" s="7"/>
      <c r="F26" s="17"/>
      <c r="G26" s="17"/>
      <c r="H26" s="7"/>
      <c r="I26" s="7"/>
      <c r="J26" s="7"/>
      <c r="K26" s="7"/>
      <c r="L26" s="7"/>
      <c r="M26" s="7"/>
      <c r="N26" s="7"/>
      <c r="O26" s="7"/>
      <c r="P26" s="7"/>
      <c r="Q26" s="17"/>
      <c r="R26" s="7"/>
      <c r="S26" s="7"/>
      <c r="T26" s="7"/>
      <c r="U26" s="7"/>
      <c r="V26" s="7"/>
      <c r="W26" s="17"/>
      <c r="X26" s="17"/>
      <c r="Y26" s="17"/>
      <c r="Z26" s="17"/>
      <c r="AA26" s="17"/>
      <c r="AB26" s="7"/>
      <c r="AC26" s="7"/>
      <c r="AD26" s="7"/>
      <c r="AE26" s="7"/>
      <c r="AF26" s="7"/>
      <c r="AG26" s="7"/>
      <c r="AH26" s="7"/>
      <c r="AI26" s="20"/>
    </row>
    <row r="27" spans="2:35" ht="35.450000000000003" customHeight="1" x14ac:dyDescent="0.15">
      <c r="B27" s="972"/>
      <c r="C27" s="7"/>
      <c r="D27" s="7"/>
      <c r="E27" s="7"/>
      <c r="F27" s="17"/>
      <c r="G27" s="17"/>
      <c r="H27" s="17"/>
      <c r="I27" s="7"/>
      <c r="J27" s="7"/>
      <c r="K27" s="7"/>
      <c r="L27" s="7"/>
      <c r="M27" s="7"/>
      <c r="N27" s="7"/>
      <c r="O27" s="7"/>
      <c r="P27" s="7"/>
      <c r="Q27" s="17"/>
      <c r="R27" s="7"/>
      <c r="S27" s="7"/>
      <c r="T27" s="7"/>
      <c r="U27" s="7"/>
      <c r="V27" s="7"/>
      <c r="W27" s="17"/>
      <c r="X27" s="17"/>
      <c r="Y27" s="17"/>
      <c r="Z27" s="17"/>
      <c r="AA27" s="17"/>
      <c r="AB27" s="7"/>
      <c r="AC27" s="7"/>
      <c r="AD27" s="7"/>
      <c r="AE27" s="7"/>
      <c r="AF27" s="7"/>
      <c r="AG27" s="7"/>
      <c r="AH27" s="7"/>
      <c r="AI27" s="20"/>
    </row>
    <row r="28" spans="2:35" ht="35.450000000000003" customHeight="1" x14ac:dyDescent="0.15">
      <c r="B28" s="972"/>
      <c r="C28" s="17"/>
      <c r="D28" s="7"/>
      <c r="E28" s="7"/>
      <c r="F28" s="17"/>
      <c r="G28" s="17"/>
      <c r="H28" s="17"/>
      <c r="I28" s="7"/>
      <c r="J28" s="7"/>
      <c r="K28" s="7"/>
      <c r="L28" s="7"/>
      <c r="M28" s="7"/>
      <c r="N28" s="7"/>
      <c r="O28" s="7"/>
      <c r="P28" s="7"/>
      <c r="Q28" s="17"/>
      <c r="R28" s="17"/>
      <c r="S28" s="7"/>
      <c r="T28" s="7"/>
      <c r="U28" s="7"/>
      <c r="V28" s="7"/>
      <c r="W28" s="17"/>
      <c r="X28" s="17"/>
      <c r="Y28" s="17"/>
      <c r="Z28" s="17"/>
      <c r="AA28" s="17"/>
      <c r="AB28" s="7"/>
      <c r="AC28" s="7"/>
      <c r="AD28" s="7"/>
      <c r="AE28" s="7"/>
      <c r="AF28" s="7"/>
      <c r="AG28" s="7"/>
      <c r="AH28" s="7"/>
      <c r="AI28" s="20"/>
    </row>
    <row r="29" spans="2:35" ht="35.450000000000003" customHeight="1" x14ac:dyDescent="0.15">
      <c r="B29" s="972"/>
      <c r="C29" s="17"/>
      <c r="D29" s="7"/>
      <c r="E29" s="7"/>
      <c r="F29" s="17"/>
      <c r="G29" s="17"/>
      <c r="H29" s="17"/>
      <c r="I29" s="7"/>
      <c r="J29" s="7"/>
      <c r="K29" s="7"/>
      <c r="L29" s="7"/>
      <c r="M29" s="7"/>
      <c r="N29" s="7"/>
      <c r="O29" s="7"/>
      <c r="P29" s="7"/>
      <c r="Q29" s="17"/>
      <c r="R29" s="17"/>
      <c r="S29" s="7"/>
      <c r="T29" s="7"/>
      <c r="U29" s="7"/>
      <c r="V29" s="7"/>
      <c r="W29" s="17"/>
      <c r="X29" s="17"/>
      <c r="Y29" s="17"/>
      <c r="Z29" s="17"/>
      <c r="AA29" s="17"/>
      <c r="AB29" s="7"/>
      <c r="AC29" s="7"/>
      <c r="AD29" s="7"/>
      <c r="AE29" s="7"/>
      <c r="AF29" s="7"/>
      <c r="AG29" s="7"/>
      <c r="AH29" s="7"/>
      <c r="AI29" s="20"/>
    </row>
    <row r="30" spans="2:35" ht="35.450000000000003" customHeight="1" x14ac:dyDescent="0.15">
      <c r="B30" s="972"/>
      <c r="C30" s="17"/>
      <c r="D30" s="7"/>
      <c r="E30" s="7"/>
      <c r="F30" s="17"/>
      <c r="G30" s="17"/>
      <c r="H30" s="17"/>
      <c r="I30" s="7"/>
      <c r="J30" s="7"/>
      <c r="K30" s="7"/>
      <c r="L30" s="7"/>
      <c r="M30" s="7"/>
      <c r="N30" s="7"/>
      <c r="O30" s="7"/>
      <c r="P30" s="7"/>
      <c r="Q30" s="17"/>
      <c r="R30" s="17"/>
      <c r="S30" s="7"/>
      <c r="T30" s="7"/>
      <c r="U30" s="7"/>
      <c r="V30" s="7"/>
      <c r="W30" s="17"/>
      <c r="X30" s="17"/>
      <c r="Y30" s="17"/>
      <c r="Z30" s="17"/>
      <c r="AA30" s="17"/>
      <c r="AB30" s="7"/>
      <c r="AC30" s="7"/>
      <c r="AD30" s="7"/>
      <c r="AE30" s="7"/>
      <c r="AF30" s="7"/>
      <c r="AG30" s="7"/>
      <c r="AH30" s="7"/>
      <c r="AI30" s="20"/>
    </row>
    <row r="31" spans="2:35" ht="22.5" customHeight="1" x14ac:dyDescent="0.15">
      <c r="B31" s="972"/>
      <c r="C31" s="17"/>
      <c r="D31" s="7"/>
      <c r="E31" s="19"/>
      <c r="F31" s="16"/>
      <c r="G31" s="16"/>
      <c r="H31" s="18"/>
      <c r="I31" s="18"/>
      <c r="J31" s="18"/>
      <c r="K31" s="18"/>
      <c r="L31" s="18"/>
      <c r="M31" s="7"/>
      <c r="N31" s="7"/>
      <c r="O31" s="7"/>
      <c r="P31" s="7"/>
      <c r="Q31" s="17"/>
      <c r="R31" s="17"/>
      <c r="S31" s="7"/>
      <c r="T31" s="7"/>
      <c r="U31" s="7"/>
      <c r="V31" s="7"/>
      <c r="W31" s="17"/>
      <c r="X31" s="17"/>
      <c r="Y31" s="17"/>
      <c r="Z31" s="17"/>
      <c r="AA31" s="17"/>
      <c r="AB31" s="16"/>
      <c r="AC31" s="16"/>
      <c r="AD31" s="16"/>
      <c r="AE31" s="16"/>
      <c r="AF31" s="16"/>
      <c r="AG31" s="16"/>
      <c r="AH31" s="16"/>
      <c r="AI31" s="15"/>
    </row>
    <row r="32" spans="2:35" ht="71.25" customHeight="1" x14ac:dyDescent="0.15">
      <c r="B32" s="973"/>
      <c r="C32" s="14"/>
      <c r="D32" s="11"/>
      <c r="E32" s="13"/>
      <c r="F32" s="12"/>
      <c r="G32" s="12"/>
      <c r="H32" s="11"/>
      <c r="I32" s="11"/>
      <c r="J32" s="11"/>
      <c r="K32" s="11"/>
      <c r="L32" s="11"/>
      <c r="M32" s="11"/>
      <c r="N32" s="11"/>
      <c r="O32" s="11"/>
      <c r="P32" s="11"/>
      <c r="Q32" s="11"/>
      <c r="R32" s="11"/>
      <c r="S32" s="10"/>
      <c r="T32" s="10"/>
      <c r="U32" s="10"/>
      <c r="V32" s="977" t="s">
        <v>522</v>
      </c>
      <c r="W32" s="977"/>
      <c r="X32" s="977"/>
      <c r="Y32" s="977"/>
      <c r="Z32" s="977"/>
      <c r="AA32" s="977"/>
      <c r="AB32" s="977"/>
      <c r="AC32" s="977"/>
      <c r="AD32" s="977"/>
      <c r="AE32" s="977"/>
      <c r="AF32" s="977"/>
      <c r="AG32" s="977"/>
      <c r="AH32" s="977"/>
      <c r="AI32" s="978"/>
    </row>
    <row r="33" spans="2:35" ht="15" customHeight="1" x14ac:dyDescent="0.15"/>
    <row r="34" spans="2:35" ht="26.25" customHeight="1" x14ac:dyDescent="0.2">
      <c r="B34" s="971" t="s">
        <v>31</v>
      </c>
      <c r="C34" s="974" t="s">
        <v>30</v>
      </c>
      <c r="D34" s="975"/>
      <c r="E34" s="975"/>
      <c r="F34" s="975"/>
      <c r="G34" s="975"/>
      <c r="H34" s="975"/>
      <c r="I34" s="975"/>
      <c r="J34" s="975"/>
      <c r="K34" s="975"/>
      <c r="L34" s="975"/>
      <c r="M34" s="975"/>
      <c r="N34" s="975"/>
      <c r="O34" s="975"/>
      <c r="P34" s="975"/>
      <c r="Q34" s="975"/>
      <c r="R34" s="975"/>
      <c r="S34" s="975"/>
      <c r="T34" s="975"/>
      <c r="U34" s="975"/>
      <c r="V34" s="975"/>
      <c r="W34" s="975"/>
      <c r="X34" s="975"/>
      <c r="Y34" s="975"/>
      <c r="Z34" s="975"/>
      <c r="AA34" s="975"/>
      <c r="AB34" s="975"/>
      <c r="AC34" s="975"/>
      <c r="AD34" s="975"/>
      <c r="AE34" s="975"/>
      <c r="AF34" s="975"/>
      <c r="AG34" s="975"/>
      <c r="AH34" s="975"/>
      <c r="AI34" s="976"/>
    </row>
    <row r="35" spans="2:35" ht="35.450000000000003" customHeight="1" x14ac:dyDescent="0.15">
      <c r="B35" s="972"/>
      <c r="C35" s="7"/>
      <c r="D35" s="7"/>
      <c r="E35" s="7"/>
      <c r="F35" s="7"/>
      <c r="G35" s="7"/>
      <c r="H35" s="7"/>
      <c r="I35" s="17"/>
      <c r="J35" s="7"/>
      <c r="K35" s="7"/>
      <c r="L35" s="7"/>
      <c r="M35" s="7"/>
      <c r="N35" s="7"/>
      <c r="O35" s="7"/>
      <c r="P35" s="7"/>
      <c r="Q35" s="21"/>
      <c r="R35" s="17"/>
      <c r="S35" s="7"/>
      <c r="T35" s="7"/>
      <c r="U35" s="7"/>
      <c r="V35" s="7"/>
      <c r="W35" s="17"/>
      <c r="X35" s="17"/>
      <c r="Y35" s="17"/>
      <c r="Z35" s="17"/>
      <c r="AA35" s="17"/>
      <c r="AB35" s="7"/>
      <c r="AC35" s="7"/>
      <c r="AD35" s="7"/>
      <c r="AE35" s="7"/>
      <c r="AF35" s="7"/>
      <c r="AG35" s="7"/>
      <c r="AH35" s="7"/>
      <c r="AI35" s="20"/>
    </row>
    <row r="36" spans="2:35" ht="35.450000000000003" customHeight="1" x14ac:dyDescent="0.15">
      <c r="B36" s="972"/>
      <c r="C36" s="7"/>
      <c r="D36" s="7"/>
      <c r="E36" s="7"/>
      <c r="F36" s="7"/>
      <c r="G36" s="7"/>
      <c r="H36" s="7"/>
      <c r="I36" s="17"/>
      <c r="J36" s="7"/>
      <c r="K36" s="7"/>
      <c r="L36" s="7"/>
      <c r="M36" s="7"/>
      <c r="N36" s="7"/>
      <c r="O36" s="7"/>
      <c r="P36" s="7"/>
      <c r="Q36" s="21"/>
      <c r="R36" s="17"/>
      <c r="S36" s="7"/>
      <c r="T36" s="7"/>
      <c r="U36" s="7"/>
      <c r="V36" s="7"/>
      <c r="W36" s="17"/>
      <c r="X36" s="17"/>
      <c r="Y36" s="17"/>
      <c r="Z36" s="17"/>
      <c r="AA36" s="17"/>
      <c r="AB36" s="7"/>
      <c r="AC36" s="7"/>
      <c r="AD36" s="7"/>
      <c r="AE36" s="7"/>
      <c r="AF36" s="7"/>
      <c r="AG36" s="7"/>
      <c r="AH36" s="7"/>
      <c r="AI36" s="20"/>
    </row>
    <row r="37" spans="2:35" ht="35.450000000000003" customHeight="1" x14ac:dyDescent="0.15">
      <c r="B37" s="972"/>
      <c r="C37" s="7"/>
      <c r="D37" s="7"/>
      <c r="E37" s="7"/>
      <c r="F37" s="7"/>
      <c r="G37" s="7"/>
      <c r="H37" s="7"/>
      <c r="I37" s="17"/>
      <c r="J37" s="7"/>
      <c r="K37" s="7"/>
      <c r="L37" s="7"/>
      <c r="M37" s="7"/>
      <c r="N37" s="7"/>
      <c r="O37" s="7"/>
      <c r="P37" s="7"/>
      <c r="Q37" s="21"/>
      <c r="R37" s="17"/>
      <c r="S37" s="7"/>
      <c r="T37" s="7"/>
      <c r="U37" s="7"/>
      <c r="V37" s="7"/>
      <c r="W37" s="17"/>
      <c r="X37" s="17"/>
      <c r="Y37" s="17"/>
      <c r="Z37" s="17"/>
      <c r="AA37" s="17"/>
      <c r="AB37" s="7"/>
      <c r="AC37" s="7"/>
      <c r="AD37" s="7"/>
      <c r="AE37" s="7"/>
      <c r="AF37" s="7"/>
      <c r="AG37" s="7"/>
      <c r="AH37" s="7"/>
      <c r="AI37" s="20"/>
    </row>
    <row r="38" spans="2:35" ht="35.450000000000003" customHeight="1" x14ac:dyDescent="0.15">
      <c r="B38" s="972"/>
      <c r="C38" s="7"/>
      <c r="D38" s="7"/>
      <c r="E38" s="7"/>
      <c r="F38" s="7"/>
      <c r="G38" s="7"/>
      <c r="H38" s="7"/>
      <c r="I38" s="17"/>
      <c r="J38" s="7"/>
      <c r="K38" s="7"/>
      <c r="L38" s="7"/>
      <c r="M38" s="7"/>
      <c r="N38" s="7"/>
      <c r="O38" s="7"/>
      <c r="P38" s="7"/>
      <c r="Q38" s="21"/>
      <c r="R38" s="17"/>
      <c r="S38" s="7"/>
      <c r="T38" s="7"/>
      <c r="U38" s="7"/>
      <c r="V38" s="7"/>
      <c r="W38" s="17"/>
      <c r="X38" s="17"/>
      <c r="Y38" s="17"/>
      <c r="Z38" s="17"/>
      <c r="AA38" s="17"/>
      <c r="AB38" s="7"/>
      <c r="AC38" s="7"/>
      <c r="AD38" s="7"/>
      <c r="AE38" s="7"/>
      <c r="AF38" s="7"/>
      <c r="AG38" s="7"/>
      <c r="AH38" s="7"/>
      <c r="AI38" s="20"/>
    </row>
    <row r="39" spans="2:35" ht="35.450000000000003" customHeight="1" x14ac:dyDescent="0.15">
      <c r="B39" s="972"/>
      <c r="C39" s="7"/>
      <c r="D39" s="7"/>
      <c r="E39" s="7"/>
      <c r="F39" s="7"/>
      <c r="G39" s="7"/>
      <c r="H39" s="7"/>
      <c r="I39" s="17"/>
      <c r="J39" s="7"/>
      <c r="K39" s="7"/>
      <c r="L39" s="7"/>
      <c r="M39" s="7"/>
      <c r="N39" s="7"/>
      <c r="O39" s="7"/>
      <c r="P39" s="7"/>
      <c r="Q39" s="17"/>
      <c r="R39" s="17"/>
      <c r="S39" s="7"/>
      <c r="T39" s="7"/>
      <c r="U39" s="7"/>
      <c r="V39" s="7"/>
      <c r="W39" s="17"/>
      <c r="X39" s="17"/>
      <c r="Y39" s="17"/>
      <c r="Z39" s="17"/>
      <c r="AA39" s="17"/>
      <c r="AB39" s="7"/>
      <c r="AC39" s="7"/>
      <c r="AD39" s="7"/>
      <c r="AE39" s="7"/>
      <c r="AF39" s="7"/>
      <c r="AG39" s="7"/>
      <c r="AH39" s="7"/>
      <c r="AI39" s="20"/>
    </row>
    <row r="40" spans="2:35" ht="35.450000000000003" customHeight="1" x14ac:dyDescent="0.15">
      <c r="B40" s="972"/>
      <c r="C40" s="7"/>
      <c r="D40" s="7"/>
      <c r="E40" s="7"/>
      <c r="F40" s="17"/>
      <c r="G40" s="17"/>
      <c r="H40" s="7"/>
      <c r="I40" s="7"/>
      <c r="J40" s="7"/>
      <c r="K40" s="7"/>
      <c r="L40" s="7"/>
      <c r="M40" s="7"/>
      <c r="N40" s="7"/>
      <c r="O40" s="7"/>
      <c r="P40" s="7"/>
      <c r="Q40" s="17"/>
      <c r="R40" s="7"/>
      <c r="S40" s="7"/>
      <c r="T40" s="7"/>
      <c r="U40" s="7"/>
      <c r="V40" s="7"/>
      <c r="W40" s="17"/>
      <c r="X40" s="17"/>
      <c r="Y40" s="17"/>
      <c r="Z40" s="17"/>
      <c r="AA40" s="17"/>
      <c r="AB40" s="7"/>
      <c r="AC40" s="7"/>
      <c r="AD40" s="7"/>
      <c r="AE40" s="7"/>
      <c r="AF40" s="7"/>
      <c r="AG40" s="7"/>
      <c r="AH40" s="7"/>
      <c r="AI40" s="20"/>
    </row>
    <row r="41" spans="2:35" ht="35.450000000000003" customHeight="1" x14ac:dyDescent="0.15">
      <c r="B41" s="972"/>
      <c r="C41" s="7"/>
      <c r="D41" s="7"/>
      <c r="E41" s="7"/>
      <c r="F41" s="17"/>
      <c r="G41" s="17"/>
      <c r="H41" s="17"/>
      <c r="I41" s="7"/>
      <c r="J41" s="7"/>
      <c r="K41" s="7"/>
      <c r="L41" s="7"/>
      <c r="M41" s="7"/>
      <c r="N41" s="7"/>
      <c r="O41" s="7"/>
      <c r="P41" s="7"/>
      <c r="Q41" s="17"/>
      <c r="R41" s="7"/>
      <c r="S41" s="7"/>
      <c r="T41" s="7"/>
      <c r="U41" s="7"/>
      <c r="V41" s="7"/>
      <c r="W41" s="17"/>
      <c r="X41" s="17"/>
      <c r="Y41" s="17"/>
      <c r="Z41" s="17"/>
      <c r="AA41" s="17"/>
      <c r="AB41" s="7"/>
      <c r="AC41" s="7"/>
      <c r="AD41" s="7"/>
      <c r="AE41" s="7"/>
      <c r="AF41" s="7"/>
      <c r="AG41" s="7"/>
      <c r="AH41" s="7"/>
      <c r="AI41" s="20"/>
    </row>
    <row r="42" spans="2:35" ht="35.450000000000003" customHeight="1" x14ac:dyDescent="0.15">
      <c r="B42" s="972"/>
      <c r="C42" s="17"/>
      <c r="D42" s="7"/>
      <c r="E42" s="7"/>
      <c r="F42" s="17"/>
      <c r="G42" s="17"/>
      <c r="H42" s="17"/>
      <c r="I42" s="7"/>
      <c r="J42" s="7"/>
      <c r="K42" s="7"/>
      <c r="L42" s="7"/>
      <c r="M42" s="7"/>
      <c r="N42" s="7"/>
      <c r="O42" s="7"/>
      <c r="P42" s="7"/>
      <c r="Q42" s="17"/>
      <c r="R42" s="17"/>
      <c r="S42" s="7"/>
      <c r="T42" s="7"/>
      <c r="U42" s="7"/>
      <c r="V42" s="7"/>
      <c r="W42" s="17"/>
      <c r="X42" s="17"/>
      <c r="Y42" s="17"/>
      <c r="Z42" s="17"/>
      <c r="AA42" s="17"/>
      <c r="AB42" s="7"/>
      <c r="AC42" s="7"/>
      <c r="AD42" s="7"/>
      <c r="AE42" s="7"/>
      <c r="AF42" s="7"/>
      <c r="AG42" s="7"/>
      <c r="AH42" s="7"/>
      <c r="AI42" s="20"/>
    </row>
    <row r="43" spans="2:35" ht="35.450000000000003" customHeight="1" x14ac:dyDescent="0.15">
      <c r="B43" s="972"/>
      <c r="C43" s="17"/>
      <c r="D43" s="7"/>
      <c r="E43" s="7"/>
      <c r="F43" s="17"/>
      <c r="G43" s="17"/>
      <c r="H43" s="17"/>
      <c r="I43" s="7"/>
      <c r="J43" s="7"/>
      <c r="K43" s="7"/>
      <c r="L43" s="7"/>
      <c r="M43" s="7"/>
      <c r="N43" s="7"/>
      <c r="O43" s="7"/>
      <c r="P43" s="7"/>
      <c r="Q43" s="17"/>
      <c r="R43" s="17"/>
      <c r="S43" s="7"/>
      <c r="T43" s="7"/>
      <c r="U43" s="7"/>
      <c r="V43" s="7"/>
      <c r="W43" s="17"/>
      <c r="X43" s="17"/>
      <c r="Y43" s="17"/>
      <c r="Z43" s="17"/>
      <c r="AA43" s="17"/>
      <c r="AB43" s="7"/>
      <c r="AC43" s="7"/>
      <c r="AD43" s="7"/>
      <c r="AE43" s="7"/>
      <c r="AF43" s="7"/>
      <c r="AG43" s="7"/>
      <c r="AH43" s="7"/>
      <c r="AI43" s="20"/>
    </row>
    <row r="44" spans="2:35" ht="35.450000000000003" customHeight="1" x14ac:dyDescent="0.15">
      <c r="B44" s="972"/>
      <c r="C44" s="17"/>
      <c r="D44" s="7"/>
      <c r="E44" s="7"/>
      <c r="F44" s="17"/>
      <c r="G44" s="17"/>
      <c r="H44" s="17"/>
      <c r="I44" s="7"/>
      <c r="J44" s="7"/>
      <c r="K44" s="7"/>
      <c r="L44" s="7"/>
      <c r="M44" s="7"/>
      <c r="N44" s="7"/>
      <c r="O44" s="7"/>
      <c r="P44" s="7"/>
      <c r="Q44" s="17"/>
      <c r="R44" s="17"/>
      <c r="S44" s="7"/>
      <c r="T44" s="7"/>
      <c r="U44" s="7"/>
      <c r="V44" s="7"/>
      <c r="W44" s="17"/>
      <c r="X44" s="17"/>
      <c r="Y44" s="17"/>
      <c r="Z44" s="17"/>
      <c r="AA44" s="17"/>
      <c r="AB44" s="7"/>
      <c r="AC44" s="7"/>
      <c r="AD44" s="7"/>
      <c r="AE44" s="7"/>
      <c r="AF44" s="7"/>
      <c r="AG44" s="7"/>
      <c r="AH44" s="7"/>
      <c r="AI44" s="20"/>
    </row>
    <row r="45" spans="2:35" ht="22.5" customHeight="1" x14ac:dyDescent="0.15">
      <c r="B45" s="972"/>
      <c r="C45" s="17"/>
      <c r="D45" s="7"/>
      <c r="E45" s="19"/>
      <c r="F45" s="16"/>
      <c r="G45" s="16"/>
      <c r="H45" s="18"/>
      <c r="I45" s="18"/>
      <c r="J45" s="18"/>
      <c r="K45" s="18"/>
      <c r="L45" s="18"/>
      <c r="M45" s="7"/>
      <c r="N45" s="7"/>
      <c r="O45" s="7"/>
      <c r="P45" s="7"/>
      <c r="Q45" s="17"/>
      <c r="R45" s="17"/>
      <c r="S45" s="7"/>
      <c r="T45" s="7"/>
      <c r="U45" s="7"/>
      <c r="V45" s="7"/>
      <c r="W45" s="17"/>
      <c r="X45" s="17"/>
      <c r="Y45" s="17"/>
      <c r="Z45" s="17"/>
      <c r="AA45" s="17"/>
      <c r="AB45" s="16"/>
      <c r="AC45" s="16"/>
      <c r="AD45" s="16"/>
      <c r="AE45" s="16"/>
      <c r="AF45" s="16"/>
      <c r="AG45" s="16"/>
      <c r="AH45" s="16"/>
      <c r="AI45" s="15"/>
    </row>
    <row r="46" spans="2:35" ht="71.25" customHeight="1" x14ac:dyDescent="0.15">
      <c r="B46" s="973"/>
      <c r="C46" s="14"/>
      <c r="D46" s="11"/>
      <c r="E46" s="13"/>
      <c r="F46" s="12"/>
      <c r="G46" s="12"/>
      <c r="H46" s="11"/>
      <c r="I46" s="11"/>
      <c r="J46" s="11"/>
      <c r="K46" s="11"/>
      <c r="L46" s="11"/>
      <c r="M46" s="11"/>
      <c r="N46" s="11"/>
      <c r="O46" s="11"/>
      <c r="P46" s="11"/>
      <c r="Q46" s="11"/>
      <c r="R46" s="11"/>
      <c r="S46" s="10"/>
      <c r="T46" s="10"/>
      <c r="U46" s="10"/>
      <c r="V46" s="977" t="s">
        <v>522</v>
      </c>
      <c r="W46" s="977"/>
      <c r="X46" s="977"/>
      <c r="Y46" s="977"/>
      <c r="Z46" s="977"/>
      <c r="AA46" s="977"/>
      <c r="AB46" s="977"/>
      <c r="AC46" s="977"/>
      <c r="AD46" s="977"/>
      <c r="AE46" s="977"/>
      <c r="AF46" s="977"/>
      <c r="AG46" s="977"/>
      <c r="AH46" s="977"/>
      <c r="AI46" s="978"/>
    </row>
    <row r="47" spans="2:35" ht="15" customHeight="1" x14ac:dyDescent="0.15"/>
    <row r="48" spans="2:35" ht="26.25" customHeight="1" x14ac:dyDescent="0.2">
      <c r="B48" s="971" t="s">
        <v>31</v>
      </c>
      <c r="C48" s="974" t="s">
        <v>30</v>
      </c>
      <c r="D48" s="975"/>
      <c r="E48" s="975"/>
      <c r="F48" s="975"/>
      <c r="G48" s="975"/>
      <c r="H48" s="975"/>
      <c r="I48" s="975"/>
      <c r="J48" s="975"/>
      <c r="K48" s="975"/>
      <c r="L48" s="975"/>
      <c r="M48" s="975"/>
      <c r="N48" s="975"/>
      <c r="O48" s="975"/>
      <c r="P48" s="975"/>
      <c r="Q48" s="975"/>
      <c r="R48" s="975"/>
      <c r="S48" s="975"/>
      <c r="T48" s="975"/>
      <c r="U48" s="975"/>
      <c r="V48" s="975"/>
      <c r="W48" s="975"/>
      <c r="X48" s="975"/>
      <c r="Y48" s="975"/>
      <c r="Z48" s="975"/>
      <c r="AA48" s="975"/>
      <c r="AB48" s="975"/>
      <c r="AC48" s="975"/>
      <c r="AD48" s="975"/>
      <c r="AE48" s="975"/>
      <c r="AF48" s="975"/>
      <c r="AG48" s="975"/>
      <c r="AH48" s="975"/>
      <c r="AI48" s="976"/>
    </row>
    <row r="49" spans="2:35" ht="35.450000000000003" customHeight="1" x14ac:dyDescent="0.15">
      <c r="B49" s="972"/>
      <c r="C49" s="7"/>
      <c r="D49" s="7"/>
      <c r="E49" s="7"/>
      <c r="F49" s="7"/>
      <c r="G49" s="7"/>
      <c r="H49" s="7"/>
      <c r="I49" s="17"/>
      <c r="J49" s="7"/>
      <c r="K49" s="7"/>
      <c r="L49" s="7"/>
      <c r="M49" s="7"/>
      <c r="N49" s="7"/>
      <c r="O49" s="7"/>
      <c r="P49" s="7"/>
      <c r="Q49" s="21"/>
      <c r="R49" s="17"/>
      <c r="S49" s="7"/>
      <c r="T49" s="7"/>
      <c r="U49" s="7"/>
      <c r="V49" s="7"/>
      <c r="W49" s="17"/>
      <c r="X49" s="17"/>
      <c r="Y49" s="17"/>
      <c r="Z49" s="17"/>
      <c r="AA49" s="17"/>
      <c r="AB49" s="7"/>
      <c r="AC49" s="7"/>
      <c r="AD49" s="7"/>
      <c r="AE49" s="7"/>
      <c r="AF49" s="7"/>
      <c r="AG49" s="7"/>
      <c r="AH49" s="7"/>
      <c r="AI49" s="20"/>
    </row>
    <row r="50" spans="2:35" ht="35.450000000000003" customHeight="1" x14ac:dyDescent="0.15">
      <c r="B50" s="972"/>
      <c r="C50" s="7"/>
      <c r="D50" s="7"/>
      <c r="E50" s="7"/>
      <c r="F50" s="7"/>
      <c r="G50" s="7"/>
      <c r="H50" s="7"/>
      <c r="I50" s="17"/>
      <c r="J50" s="7"/>
      <c r="K50" s="7"/>
      <c r="L50" s="7"/>
      <c r="M50" s="7"/>
      <c r="N50" s="7"/>
      <c r="O50" s="7"/>
      <c r="P50" s="7"/>
      <c r="Q50" s="21"/>
      <c r="R50" s="17"/>
      <c r="S50" s="7"/>
      <c r="T50" s="7"/>
      <c r="U50" s="7"/>
      <c r="V50" s="7"/>
      <c r="W50" s="17"/>
      <c r="X50" s="17"/>
      <c r="Y50" s="17"/>
      <c r="Z50" s="17"/>
      <c r="AA50" s="17"/>
      <c r="AB50" s="7"/>
      <c r="AC50" s="7"/>
      <c r="AD50" s="7"/>
      <c r="AE50" s="7"/>
      <c r="AF50" s="7"/>
      <c r="AG50" s="7"/>
      <c r="AH50" s="7"/>
      <c r="AI50" s="20"/>
    </row>
    <row r="51" spans="2:35" ht="35.450000000000003" customHeight="1" x14ac:dyDescent="0.15">
      <c r="B51" s="972"/>
      <c r="C51" s="7"/>
      <c r="D51" s="7"/>
      <c r="E51" s="7"/>
      <c r="F51" s="7"/>
      <c r="G51" s="7"/>
      <c r="H51" s="7"/>
      <c r="I51" s="17"/>
      <c r="J51" s="7"/>
      <c r="K51" s="7"/>
      <c r="L51" s="7"/>
      <c r="M51" s="7"/>
      <c r="N51" s="7"/>
      <c r="O51" s="7"/>
      <c r="P51" s="7"/>
      <c r="Q51" s="21"/>
      <c r="R51" s="17"/>
      <c r="S51" s="7"/>
      <c r="T51" s="7"/>
      <c r="U51" s="7"/>
      <c r="V51" s="7"/>
      <c r="W51" s="17"/>
      <c r="X51" s="17"/>
      <c r="Y51" s="17"/>
      <c r="Z51" s="17"/>
      <c r="AA51" s="17"/>
      <c r="AB51" s="7"/>
      <c r="AC51" s="7"/>
      <c r="AD51" s="7"/>
      <c r="AE51" s="7"/>
      <c r="AF51" s="7"/>
      <c r="AG51" s="7"/>
      <c r="AH51" s="7"/>
      <c r="AI51" s="20"/>
    </row>
    <row r="52" spans="2:35" ht="35.450000000000003" customHeight="1" x14ac:dyDescent="0.15">
      <c r="B52" s="972"/>
      <c r="C52" s="7"/>
      <c r="D52" s="7"/>
      <c r="E52" s="7"/>
      <c r="F52" s="7"/>
      <c r="G52" s="7"/>
      <c r="H52" s="7"/>
      <c r="I52" s="17"/>
      <c r="J52" s="7"/>
      <c r="K52" s="7"/>
      <c r="L52" s="7"/>
      <c r="M52" s="7"/>
      <c r="N52" s="7"/>
      <c r="O52" s="7"/>
      <c r="P52" s="7"/>
      <c r="Q52" s="21"/>
      <c r="R52" s="17"/>
      <c r="S52" s="7"/>
      <c r="T52" s="7"/>
      <c r="U52" s="7"/>
      <c r="V52" s="7"/>
      <c r="W52" s="17"/>
      <c r="X52" s="17"/>
      <c r="Y52" s="17"/>
      <c r="Z52" s="17"/>
      <c r="AA52" s="17"/>
      <c r="AB52" s="7"/>
      <c r="AC52" s="7"/>
      <c r="AD52" s="7"/>
      <c r="AE52" s="7"/>
      <c r="AF52" s="7"/>
      <c r="AG52" s="7"/>
      <c r="AH52" s="7"/>
      <c r="AI52" s="20"/>
    </row>
    <row r="53" spans="2:35" ht="35.450000000000003" customHeight="1" x14ac:dyDescent="0.15">
      <c r="B53" s="972"/>
      <c r="C53" s="7"/>
      <c r="D53" s="7"/>
      <c r="E53" s="7"/>
      <c r="F53" s="7"/>
      <c r="G53" s="7"/>
      <c r="H53" s="7"/>
      <c r="I53" s="17"/>
      <c r="J53" s="7"/>
      <c r="K53" s="7"/>
      <c r="L53" s="7"/>
      <c r="M53" s="7"/>
      <c r="N53" s="7"/>
      <c r="O53" s="7"/>
      <c r="P53" s="7"/>
      <c r="Q53" s="17"/>
      <c r="R53" s="17"/>
      <c r="S53" s="7"/>
      <c r="T53" s="7"/>
      <c r="U53" s="7"/>
      <c r="V53" s="7"/>
      <c r="W53" s="17"/>
      <c r="X53" s="17"/>
      <c r="Y53" s="17"/>
      <c r="Z53" s="17"/>
      <c r="AA53" s="17"/>
      <c r="AB53" s="7"/>
      <c r="AC53" s="7"/>
      <c r="AD53" s="7"/>
      <c r="AE53" s="7"/>
      <c r="AF53" s="7"/>
      <c r="AG53" s="7"/>
      <c r="AH53" s="7"/>
      <c r="AI53" s="20"/>
    </row>
    <row r="54" spans="2:35" ht="35.450000000000003" customHeight="1" x14ac:dyDescent="0.15">
      <c r="B54" s="972"/>
      <c r="C54" s="7"/>
      <c r="D54" s="7"/>
      <c r="E54" s="7"/>
      <c r="F54" s="17"/>
      <c r="G54" s="17"/>
      <c r="H54" s="7"/>
      <c r="I54" s="7"/>
      <c r="J54" s="7"/>
      <c r="K54" s="7"/>
      <c r="L54" s="7"/>
      <c r="M54" s="7"/>
      <c r="N54" s="7"/>
      <c r="O54" s="7"/>
      <c r="P54" s="7"/>
      <c r="Q54" s="17"/>
      <c r="R54" s="7"/>
      <c r="S54" s="7"/>
      <c r="T54" s="7"/>
      <c r="U54" s="7"/>
      <c r="V54" s="7"/>
      <c r="W54" s="17"/>
      <c r="X54" s="17"/>
      <c r="Y54" s="17"/>
      <c r="Z54" s="17"/>
      <c r="AA54" s="17"/>
      <c r="AB54" s="7"/>
      <c r="AC54" s="7"/>
      <c r="AD54" s="7"/>
      <c r="AE54" s="7"/>
      <c r="AF54" s="7"/>
      <c r="AG54" s="7"/>
      <c r="AH54" s="7"/>
      <c r="AI54" s="20"/>
    </row>
    <row r="55" spans="2:35" ht="35.450000000000003" customHeight="1" x14ac:dyDescent="0.15">
      <c r="B55" s="972"/>
      <c r="C55" s="7"/>
      <c r="D55" s="7"/>
      <c r="E55" s="7"/>
      <c r="F55" s="17"/>
      <c r="G55" s="17"/>
      <c r="H55" s="17"/>
      <c r="I55" s="7"/>
      <c r="J55" s="7"/>
      <c r="K55" s="7"/>
      <c r="L55" s="7"/>
      <c r="M55" s="7"/>
      <c r="N55" s="7"/>
      <c r="O55" s="7"/>
      <c r="P55" s="7"/>
      <c r="Q55" s="17"/>
      <c r="R55" s="7"/>
      <c r="S55" s="7"/>
      <c r="T55" s="7"/>
      <c r="U55" s="7"/>
      <c r="V55" s="7"/>
      <c r="W55" s="17"/>
      <c r="X55" s="17"/>
      <c r="Y55" s="17"/>
      <c r="Z55" s="17"/>
      <c r="AA55" s="17"/>
      <c r="AB55" s="7"/>
      <c r="AC55" s="7"/>
      <c r="AD55" s="7"/>
      <c r="AE55" s="7"/>
      <c r="AF55" s="7"/>
      <c r="AG55" s="7"/>
      <c r="AH55" s="7"/>
      <c r="AI55" s="20"/>
    </row>
    <row r="56" spans="2:35" ht="35.450000000000003" customHeight="1" x14ac:dyDescent="0.15">
      <c r="B56" s="972"/>
      <c r="C56" s="17"/>
      <c r="D56" s="7"/>
      <c r="E56" s="7"/>
      <c r="F56" s="17"/>
      <c r="G56" s="17"/>
      <c r="H56" s="17"/>
      <c r="I56" s="7"/>
      <c r="J56" s="7"/>
      <c r="K56" s="7"/>
      <c r="L56" s="7"/>
      <c r="M56" s="7"/>
      <c r="N56" s="7"/>
      <c r="O56" s="7"/>
      <c r="P56" s="7"/>
      <c r="Q56" s="17"/>
      <c r="R56" s="17"/>
      <c r="S56" s="7"/>
      <c r="T56" s="7"/>
      <c r="U56" s="7"/>
      <c r="V56" s="7"/>
      <c r="W56" s="17"/>
      <c r="X56" s="17"/>
      <c r="Y56" s="17"/>
      <c r="Z56" s="17"/>
      <c r="AA56" s="17"/>
      <c r="AB56" s="7"/>
      <c r="AC56" s="7"/>
      <c r="AD56" s="7"/>
      <c r="AE56" s="7"/>
      <c r="AF56" s="7"/>
      <c r="AG56" s="7"/>
      <c r="AH56" s="7"/>
      <c r="AI56" s="20"/>
    </row>
    <row r="57" spans="2:35" ht="35.450000000000003" customHeight="1" x14ac:dyDescent="0.15">
      <c r="B57" s="972"/>
      <c r="C57" s="17"/>
      <c r="D57" s="7"/>
      <c r="E57" s="7"/>
      <c r="F57" s="17"/>
      <c r="G57" s="17"/>
      <c r="H57" s="17"/>
      <c r="I57" s="7"/>
      <c r="J57" s="7"/>
      <c r="K57" s="7"/>
      <c r="L57" s="7"/>
      <c r="M57" s="7"/>
      <c r="N57" s="7"/>
      <c r="O57" s="7"/>
      <c r="P57" s="7"/>
      <c r="Q57" s="17"/>
      <c r="R57" s="17"/>
      <c r="S57" s="7"/>
      <c r="T57" s="7"/>
      <c r="U57" s="7"/>
      <c r="V57" s="7"/>
      <c r="W57" s="17"/>
      <c r="X57" s="17"/>
      <c r="Y57" s="17"/>
      <c r="Z57" s="17"/>
      <c r="AA57" s="17"/>
      <c r="AB57" s="7"/>
      <c r="AC57" s="7"/>
      <c r="AD57" s="7"/>
      <c r="AE57" s="7"/>
      <c r="AF57" s="7"/>
      <c r="AG57" s="7"/>
      <c r="AH57" s="7"/>
      <c r="AI57" s="20"/>
    </row>
    <row r="58" spans="2:35" ht="35.450000000000003" customHeight="1" x14ac:dyDescent="0.15">
      <c r="B58" s="972"/>
      <c r="C58" s="17"/>
      <c r="D58" s="7"/>
      <c r="E58" s="7"/>
      <c r="F58" s="17"/>
      <c r="G58" s="17"/>
      <c r="H58" s="17"/>
      <c r="I58" s="7"/>
      <c r="J58" s="7"/>
      <c r="K58" s="7"/>
      <c r="L58" s="7"/>
      <c r="M58" s="7"/>
      <c r="N58" s="7"/>
      <c r="O58" s="7"/>
      <c r="P58" s="7"/>
      <c r="Q58" s="17"/>
      <c r="R58" s="17"/>
      <c r="S58" s="7"/>
      <c r="T58" s="7"/>
      <c r="U58" s="7"/>
      <c r="V58" s="7"/>
      <c r="W58" s="17"/>
      <c r="X58" s="17"/>
      <c r="Y58" s="17"/>
      <c r="Z58" s="17"/>
      <c r="AA58" s="17"/>
      <c r="AB58" s="7"/>
      <c r="AC58" s="7"/>
      <c r="AD58" s="7"/>
      <c r="AE58" s="7"/>
      <c r="AF58" s="7"/>
      <c r="AG58" s="7"/>
      <c r="AH58" s="7"/>
      <c r="AI58" s="20"/>
    </row>
    <row r="59" spans="2:35" ht="22.5" customHeight="1" x14ac:dyDescent="0.15">
      <c r="B59" s="972"/>
      <c r="C59" s="17"/>
      <c r="D59" s="7"/>
      <c r="E59" s="19"/>
      <c r="F59" s="16"/>
      <c r="G59" s="16"/>
      <c r="H59" s="18"/>
      <c r="I59" s="18"/>
      <c r="J59" s="18"/>
      <c r="K59" s="18"/>
      <c r="L59" s="18"/>
      <c r="M59" s="7"/>
      <c r="N59" s="7"/>
      <c r="O59" s="7"/>
      <c r="P59" s="7"/>
      <c r="Q59" s="17"/>
      <c r="R59" s="17"/>
      <c r="S59" s="7"/>
      <c r="T59" s="7"/>
      <c r="U59" s="7"/>
      <c r="V59" s="7"/>
      <c r="W59" s="17"/>
      <c r="X59" s="17"/>
      <c r="Y59" s="17"/>
      <c r="Z59" s="17"/>
      <c r="AA59" s="17"/>
      <c r="AB59" s="16"/>
      <c r="AC59" s="16"/>
      <c r="AD59" s="16"/>
      <c r="AE59" s="16"/>
      <c r="AF59" s="16"/>
      <c r="AG59" s="16"/>
      <c r="AH59" s="16"/>
      <c r="AI59" s="15"/>
    </row>
    <row r="60" spans="2:35" ht="71.25" customHeight="1" x14ac:dyDescent="0.15">
      <c r="B60" s="973"/>
      <c r="C60" s="14"/>
      <c r="D60" s="11"/>
      <c r="E60" s="13"/>
      <c r="F60" s="12"/>
      <c r="G60" s="12"/>
      <c r="H60" s="11"/>
      <c r="I60" s="11"/>
      <c r="J60" s="11"/>
      <c r="K60" s="11"/>
      <c r="L60" s="11"/>
      <c r="M60" s="11"/>
      <c r="N60" s="11"/>
      <c r="O60" s="11"/>
      <c r="P60" s="11"/>
      <c r="Q60" s="11"/>
      <c r="R60" s="11"/>
      <c r="S60" s="10"/>
      <c r="T60" s="10"/>
      <c r="U60" s="10"/>
      <c r="V60" s="977" t="s">
        <v>522</v>
      </c>
      <c r="W60" s="977"/>
      <c r="X60" s="977"/>
      <c r="Y60" s="977"/>
      <c r="Z60" s="977"/>
      <c r="AA60" s="977"/>
      <c r="AB60" s="977"/>
      <c r="AC60" s="977"/>
      <c r="AD60" s="977"/>
      <c r="AE60" s="977"/>
      <c r="AF60" s="977"/>
      <c r="AG60" s="977"/>
      <c r="AH60" s="977"/>
      <c r="AI60" s="978"/>
    </row>
    <row r="61" spans="2:35" ht="15" customHeight="1" x14ac:dyDescent="0.15"/>
    <row r="62" spans="2:35" ht="26.25" customHeight="1" x14ac:dyDescent="0.2">
      <c r="B62" s="971" t="s">
        <v>31</v>
      </c>
      <c r="C62" s="974" t="s">
        <v>30</v>
      </c>
      <c r="D62" s="975"/>
      <c r="E62" s="975"/>
      <c r="F62" s="975"/>
      <c r="G62" s="975"/>
      <c r="H62" s="975"/>
      <c r="I62" s="975"/>
      <c r="J62" s="975"/>
      <c r="K62" s="975"/>
      <c r="L62" s="975"/>
      <c r="M62" s="975"/>
      <c r="N62" s="975"/>
      <c r="O62" s="975"/>
      <c r="P62" s="975"/>
      <c r="Q62" s="975"/>
      <c r="R62" s="975"/>
      <c r="S62" s="975"/>
      <c r="T62" s="975"/>
      <c r="U62" s="975"/>
      <c r="V62" s="975"/>
      <c r="W62" s="975"/>
      <c r="X62" s="975"/>
      <c r="Y62" s="975"/>
      <c r="Z62" s="975"/>
      <c r="AA62" s="975"/>
      <c r="AB62" s="975"/>
      <c r="AC62" s="975"/>
      <c r="AD62" s="975"/>
      <c r="AE62" s="975"/>
      <c r="AF62" s="975"/>
      <c r="AG62" s="975"/>
      <c r="AH62" s="975"/>
      <c r="AI62" s="976"/>
    </row>
    <row r="63" spans="2:35" ht="35.450000000000003" customHeight="1" x14ac:dyDescent="0.15">
      <c r="B63" s="972"/>
      <c r="C63" s="7"/>
      <c r="D63" s="7"/>
      <c r="E63" s="7"/>
      <c r="F63" s="7"/>
      <c r="G63" s="7"/>
      <c r="H63" s="7"/>
      <c r="I63" s="17"/>
      <c r="J63" s="7"/>
      <c r="K63" s="7"/>
      <c r="L63" s="7"/>
      <c r="M63" s="7"/>
      <c r="N63" s="7"/>
      <c r="O63" s="7"/>
      <c r="P63" s="7"/>
      <c r="Q63" s="21"/>
      <c r="R63" s="17"/>
      <c r="S63" s="7"/>
      <c r="T63" s="7"/>
      <c r="U63" s="7"/>
      <c r="V63" s="7"/>
      <c r="W63" s="17"/>
      <c r="X63" s="17"/>
      <c r="Y63" s="17"/>
      <c r="Z63" s="17"/>
      <c r="AA63" s="17"/>
      <c r="AB63" s="7"/>
      <c r="AC63" s="7"/>
      <c r="AD63" s="7"/>
      <c r="AE63" s="7"/>
      <c r="AF63" s="7"/>
      <c r="AG63" s="7"/>
      <c r="AH63" s="7"/>
      <c r="AI63" s="20"/>
    </row>
    <row r="64" spans="2:35" ht="35.450000000000003" customHeight="1" x14ac:dyDescent="0.15">
      <c r="B64" s="972"/>
      <c r="C64" s="7"/>
      <c r="D64" s="7"/>
      <c r="E64" s="7"/>
      <c r="F64" s="7"/>
      <c r="G64" s="7"/>
      <c r="H64" s="7"/>
      <c r="I64" s="17"/>
      <c r="J64" s="7"/>
      <c r="K64" s="7"/>
      <c r="L64" s="7"/>
      <c r="M64" s="7"/>
      <c r="N64" s="7"/>
      <c r="O64" s="7"/>
      <c r="P64" s="7"/>
      <c r="Q64" s="21"/>
      <c r="R64" s="17"/>
      <c r="S64" s="7"/>
      <c r="T64" s="7"/>
      <c r="U64" s="7"/>
      <c r="V64" s="7"/>
      <c r="W64" s="17"/>
      <c r="X64" s="17"/>
      <c r="Y64" s="17"/>
      <c r="Z64" s="17"/>
      <c r="AA64" s="17"/>
      <c r="AB64" s="7"/>
      <c r="AC64" s="7"/>
      <c r="AD64" s="7"/>
      <c r="AE64" s="7"/>
      <c r="AF64" s="7"/>
      <c r="AG64" s="7"/>
      <c r="AH64" s="7"/>
      <c r="AI64" s="20"/>
    </row>
    <row r="65" spans="2:35" ht="35.450000000000003" customHeight="1" x14ac:dyDescent="0.15">
      <c r="B65" s="972"/>
      <c r="C65" s="7"/>
      <c r="D65" s="7"/>
      <c r="E65" s="7"/>
      <c r="F65" s="7"/>
      <c r="G65" s="7"/>
      <c r="H65" s="7"/>
      <c r="I65" s="17"/>
      <c r="J65" s="7"/>
      <c r="K65" s="7"/>
      <c r="L65" s="7"/>
      <c r="M65" s="7"/>
      <c r="N65" s="7"/>
      <c r="O65" s="7"/>
      <c r="P65" s="7"/>
      <c r="Q65" s="21"/>
      <c r="R65" s="17"/>
      <c r="S65" s="7"/>
      <c r="T65" s="7"/>
      <c r="U65" s="7"/>
      <c r="V65" s="7"/>
      <c r="W65" s="17"/>
      <c r="X65" s="17"/>
      <c r="Y65" s="17"/>
      <c r="Z65" s="17"/>
      <c r="AA65" s="17"/>
      <c r="AB65" s="7"/>
      <c r="AC65" s="7"/>
      <c r="AD65" s="7"/>
      <c r="AE65" s="7"/>
      <c r="AF65" s="7"/>
      <c r="AG65" s="7"/>
      <c r="AH65" s="7"/>
      <c r="AI65" s="20"/>
    </row>
    <row r="66" spans="2:35" ht="35.450000000000003" customHeight="1" x14ac:dyDescent="0.15">
      <c r="B66" s="972"/>
      <c r="C66" s="7"/>
      <c r="D66" s="7"/>
      <c r="E66" s="7"/>
      <c r="F66" s="7"/>
      <c r="G66" s="7"/>
      <c r="H66" s="7"/>
      <c r="I66" s="17"/>
      <c r="J66" s="7"/>
      <c r="K66" s="7"/>
      <c r="L66" s="7"/>
      <c r="M66" s="7"/>
      <c r="N66" s="7"/>
      <c r="O66" s="7"/>
      <c r="P66" s="7"/>
      <c r="Q66" s="21"/>
      <c r="R66" s="17"/>
      <c r="S66" s="7"/>
      <c r="T66" s="7"/>
      <c r="U66" s="7"/>
      <c r="V66" s="7"/>
      <c r="W66" s="17"/>
      <c r="X66" s="17"/>
      <c r="Y66" s="17"/>
      <c r="Z66" s="17"/>
      <c r="AA66" s="17"/>
      <c r="AB66" s="7"/>
      <c r="AC66" s="7"/>
      <c r="AD66" s="7"/>
      <c r="AE66" s="7"/>
      <c r="AF66" s="7"/>
      <c r="AG66" s="7"/>
      <c r="AH66" s="7"/>
      <c r="AI66" s="20"/>
    </row>
    <row r="67" spans="2:35" ht="35.450000000000003" customHeight="1" x14ac:dyDescent="0.15">
      <c r="B67" s="972"/>
      <c r="C67" s="7"/>
      <c r="D67" s="7"/>
      <c r="E67" s="7"/>
      <c r="F67" s="7"/>
      <c r="G67" s="7"/>
      <c r="H67" s="7"/>
      <c r="I67" s="17"/>
      <c r="J67" s="7"/>
      <c r="K67" s="7"/>
      <c r="L67" s="7"/>
      <c r="M67" s="7"/>
      <c r="N67" s="7"/>
      <c r="O67" s="7"/>
      <c r="P67" s="7"/>
      <c r="Q67" s="17"/>
      <c r="R67" s="17"/>
      <c r="S67" s="7"/>
      <c r="T67" s="7"/>
      <c r="U67" s="7"/>
      <c r="V67" s="7"/>
      <c r="W67" s="17"/>
      <c r="X67" s="17"/>
      <c r="Y67" s="17"/>
      <c r="Z67" s="17"/>
      <c r="AA67" s="17"/>
      <c r="AB67" s="7"/>
      <c r="AC67" s="7"/>
      <c r="AD67" s="7"/>
      <c r="AE67" s="7"/>
      <c r="AF67" s="7"/>
      <c r="AG67" s="7"/>
      <c r="AH67" s="7"/>
      <c r="AI67" s="20"/>
    </row>
    <row r="68" spans="2:35" ht="35.450000000000003" customHeight="1" x14ac:dyDescent="0.15">
      <c r="B68" s="972"/>
      <c r="C68" s="7"/>
      <c r="D68" s="7"/>
      <c r="E68" s="7"/>
      <c r="F68" s="17"/>
      <c r="G68" s="17"/>
      <c r="H68" s="7"/>
      <c r="I68" s="7"/>
      <c r="J68" s="7"/>
      <c r="K68" s="7"/>
      <c r="L68" s="7"/>
      <c r="M68" s="7"/>
      <c r="N68" s="7"/>
      <c r="O68" s="7"/>
      <c r="P68" s="7"/>
      <c r="Q68" s="17"/>
      <c r="R68" s="7"/>
      <c r="S68" s="7"/>
      <c r="T68" s="7"/>
      <c r="U68" s="7"/>
      <c r="V68" s="7"/>
      <c r="W68" s="17"/>
      <c r="X68" s="17"/>
      <c r="Y68" s="17"/>
      <c r="Z68" s="17"/>
      <c r="AA68" s="17"/>
      <c r="AB68" s="7"/>
      <c r="AC68" s="7"/>
      <c r="AD68" s="7"/>
      <c r="AE68" s="7"/>
      <c r="AF68" s="7"/>
      <c r="AG68" s="7"/>
      <c r="AH68" s="7"/>
      <c r="AI68" s="20"/>
    </row>
    <row r="69" spans="2:35" ht="35.450000000000003" customHeight="1" x14ac:dyDescent="0.15">
      <c r="B69" s="972"/>
      <c r="C69" s="7"/>
      <c r="D69" s="7"/>
      <c r="E69" s="7"/>
      <c r="F69" s="17"/>
      <c r="G69" s="17"/>
      <c r="H69" s="17"/>
      <c r="I69" s="7"/>
      <c r="J69" s="7"/>
      <c r="K69" s="7"/>
      <c r="L69" s="7"/>
      <c r="M69" s="7"/>
      <c r="N69" s="7"/>
      <c r="O69" s="7"/>
      <c r="P69" s="7"/>
      <c r="Q69" s="17"/>
      <c r="R69" s="7"/>
      <c r="S69" s="7"/>
      <c r="T69" s="7"/>
      <c r="U69" s="7"/>
      <c r="V69" s="7"/>
      <c r="W69" s="17"/>
      <c r="X69" s="17"/>
      <c r="Y69" s="17"/>
      <c r="Z69" s="17"/>
      <c r="AA69" s="17"/>
      <c r="AB69" s="7"/>
      <c r="AC69" s="7"/>
      <c r="AD69" s="7"/>
      <c r="AE69" s="7"/>
      <c r="AF69" s="7"/>
      <c r="AG69" s="7"/>
      <c r="AH69" s="7"/>
      <c r="AI69" s="20"/>
    </row>
    <row r="70" spans="2:35" ht="35.450000000000003" customHeight="1" x14ac:dyDescent="0.15">
      <c r="B70" s="972"/>
      <c r="C70" s="17"/>
      <c r="D70" s="7"/>
      <c r="E70" s="7"/>
      <c r="F70" s="17"/>
      <c r="G70" s="17"/>
      <c r="H70" s="17"/>
      <c r="I70" s="7"/>
      <c r="J70" s="7"/>
      <c r="K70" s="7"/>
      <c r="L70" s="7"/>
      <c r="M70" s="7"/>
      <c r="N70" s="7"/>
      <c r="O70" s="7"/>
      <c r="P70" s="7"/>
      <c r="Q70" s="17"/>
      <c r="R70" s="17"/>
      <c r="S70" s="7"/>
      <c r="T70" s="7"/>
      <c r="U70" s="7"/>
      <c r="V70" s="7"/>
      <c r="W70" s="17"/>
      <c r="X70" s="17"/>
      <c r="Y70" s="17"/>
      <c r="Z70" s="17"/>
      <c r="AA70" s="17"/>
      <c r="AB70" s="7"/>
      <c r="AC70" s="7"/>
      <c r="AD70" s="7"/>
      <c r="AE70" s="7"/>
      <c r="AF70" s="7"/>
      <c r="AG70" s="7"/>
      <c r="AH70" s="7"/>
      <c r="AI70" s="20"/>
    </row>
    <row r="71" spans="2:35" ht="35.450000000000003" customHeight="1" x14ac:dyDescent="0.15">
      <c r="B71" s="972"/>
      <c r="C71" s="17"/>
      <c r="D71" s="7"/>
      <c r="E71" s="7"/>
      <c r="F71" s="17"/>
      <c r="G71" s="17"/>
      <c r="H71" s="17"/>
      <c r="I71" s="7"/>
      <c r="J71" s="7"/>
      <c r="K71" s="7"/>
      <c r="L71" s="7"/>
      <c r="M71" s="7"/>
      <c r="N71" s="7"/>
      <c r="O71" s="7"/>
      <c r="P71" s="7"/>
      <c r="Q71" s="17"/>
      <c r="R71" s="17"/>
      <c r="S71" s="7"/>
      <c r="T71" s="7"/>
      <c r="U71" s="7"/>
      <c r="V71" s="7"/>
      <c r="W71" s="17"/>
      <c r="X71" s="17"/>
      <c r="Y71" s="17"/>
      <c r="Z71" s="17"/>
      <c r="AA71" s="17"/>
      <c r="AB71" s="7"/>
      <c r="AC71" s="7"/>
      <c r="AD71" s="7"/>
      <c r="AE71" s="7"/>
      <c r="AF71" s="7"/>
      <c r="AG71" s="7"/>
      <c r="AH71" s="7"/>
      <c r="AI71" s="20"/>
    </row>
    <row r="72" spans="2:35" ht="35.450000000000003" customHeight="1" x14ac:dyDescent="0.15">
      <c r="B72" s="972"/>
      <c r="C72" s="17"/>
      <c r="D72" s="7"/>
      <c r="E72" s="7"/>
      <c r="F72" s="17"/>
      <c r="G72" s="17"/>
      <c r="H72" s="17"/>
      <c r="I72" s="7"/>
      <c r="J72" s="7"/>
      <c r="K72" s="7"/>
      <c r="L72" s="7"/>
      <c r="M72" s="7"/>
      <c r="N72" s="7"/>
      <c r="O72" s="7"/>
      <c r="P72" s="7"/>
      <c r="Q72" s="17"/>
      <c r="R72" s="17"/>
      <c r="S72" s="7"/>
      <c r="T72" s="7"/>
      <c r="U72" s="7"/>
      <c r="V72" s="7"/>
      <c r="W72" s="17"/>
      <c r="X72" s="17"/>
      <c r="Y72" s="17"/>
      <c r="Z72" s="17"/>
      <c r="AA72" s="17"/>
      <c r="AB72" s="7"/>
      <c r="AC72" s="7"/>
      <c r="AD72" s="7"/>
      <c r="AE72" s="7"/>
      <c r="AF72" s="7"/>
      <c r="AG72" s="7"/>
      <c r="AH72" s="7"/>
      <c r="AI72" s="20"/>
    </row>
    <row r="73" spans="2:35" ht="22.5" customHeight="1" x14ac:dyDescent="0.15">
      <c r="B73" s="972"/>
      <c r="C73" s="17"/>
      <c r="D73" s="7"/>
      <c r="E73" s="19"/>
      <c r="F73" s="16"/>
      <c r="G73" s="16"/>
      <c r="H73" s="18"/>
      <c r="I73" s="18"/>
      <c r="J73" s="18"/>
      <c r="K73" s="18"/>
      <c r="L73" s="18"/>
      <c r="M73" s="7"/>
      <c r="N73" s="7"/>
      <c r="O73" s="7"/>
      <c r="P73" s="7"/>
      <c r="Q73" s="17"/>
      <c r="R73" s="17"/>
      <c r="S73" s="7"/>
      <c r="T73" s="7"/>
      <c r="U73" s="7"/>
      <c r="V73" s="7"/>
      <c r="W73" s="17"/>
      <c r="X73" s="17"/>
      <c r="Y73" s="17"/>
      <c r="Z73" s="17"/>
      <c r="AA73" s="17"/>
      <c r="AB73" s="16"/>
      <c r="AC73" s="16"/>
      <c r="AD73" s="16"/>
      <c r="AE73" s="16"/>
      <c r="AF73" s="16"/>
      <c r="AG73" s="16"/>
      <c r="AH73" s="16"/>
      <c r="AI73" s="15"/>
    </row>
    <row r="74" spans="2:35" ht="71.25" customHeight="1" x14ac:dyDescent="0.15">
      <c r="B74" s="973"/>
      <c r="C74" s="14"/>
      <c r="D74" s="11"/>
      <c r="E74" s="13"/>
      <c r="F74" s="12"/>
      <c r="G74" s="12"/>
      <c r="H74" s="11"/>
      <c r="I74" s="11"/>
      <c r="J74" s="11"/>
      <c r="K74" s="11"/>
      <c r="L74" s="11"/>
      <c r="M74" s="11"/>
      <c r="N74" s="11"/>
      <c r="O74" s="11"/>
      <c r="P74" s="11"/>
      <c r="Q74" s="11"/>
      <c r="R74" s="11"/>
      <c r="S74" s="10"/>
      <c r="T74" s="10"/>
      <c r="U74" s="10"/>
      <c r="V74" s="977" t="s">
        <v>522</v>
      </c>
      <c r="W74" s="977"/>
      <c r="X74" s="977"/>
      <c r="Y74" s="977"/>
      <c r="Z74" s="977"/>
      <c r="AA74" s="977"/>
      <c r="AB74" s="977"/>
      <c r="AC74" s="977"/>
      <c r="AD74" s="977"/>
      <c r="AE74" s="977"/>
      <c r="AF74" s="977"/>
      <c r="AG74" s="977"/>
      <c r="AH74" s="977"/>
      <c r="AI74" s="978"/>
    </row>
    <row r="75" spans="2:35" ht="15" customHeight="1" x14ac:dyDescent="0.15"/>
    <row r="76" spans="2:35" ht="26.25" customHeight="1" x14ac:dyDescent="0.2">
      <c r="B76" s="971" t="s">
        <v>31</v>
      </c>
      <c r="C76" s="974" t="s">
        <v>30</v>
      </c>
      <c r="D76" s="975"/>
      <c r="E76" s="975"/>
      <c r="F76" s="975"/>
      <c r="G76" s="975"/>
      <c r="H76" s="975"/>
      <c r="I76" s="975"/>
      <c r="J76" s="975"/>
      <c r="K76" s="975"/>
      <c r="L76" s="975"/>
      <c r="M76" s="975"/>
      <c r="N76" s="975"/>
      <c r="O76" s="975"/>
      <c r="P76" s="975"/>
      <c r="Q76" s="975"/>
      <c r="R76" s="975"/>
      <c r="S76" s="975"/>
      <c r="T76" s="975"/>
      <c r="U76" s="975"/>
      <c r="V76" s="975"/>
      <c r="W76" s="975"/>
      <c r="X76" s="975"/>
      <c r="Y76" s="975"/>
      <c r="Z76" s="975"/>
      <c r="AA76" s="975"/>
      <c r="AB76" s="975"/>
      <c r="AC76" s="975"/>
      <c r="AD76" s="975"/>
      <c r="AE76" s="975"/>
      <c r="AF76" s="975"/>
      <c r="AG76" s="975"/>
      <c r="AH76" s="975"/>
      <c r="AI76" s="976"/>
    </row>
    <row r="77" spans="2:35" ht="35.450000000000003" customHeight="1" x14ac:dyDescent="0.15">
      <c r="B77" s="972"/>
      <c r="C77" s="7"/>
      <c r="D77" s="7"/>
      <c r="E77" s="7"/>
      <c r="F77" s="7"/>
      <c r="G77" s="7"/>
      <c r="H77" s="7"/>
      <c r="I77" s="17"/>
      <c r="J77" s="7"/>
      <c r="K77" s="7"/>
      <c r="L77" s="7"/>
      <c r="M77" s="7"/>
      <c r="N77" s="7"/>
      <c r="O77" s="7"/>
      <c r="P77" s="7"/>
      <c r="Q77" s="21"/>
      <c r="R77" s="17"/>
      <c r="S77" s="7"/>
      <c r="T77" s="7"/>
      <c r="U77" s="7"/>
      <c r="V77" s="7"/>
      <c r="W77" s="17"/>
      <c r="X77" s="17"/>
      <c r="Y77" s="17"/>
      <c r="Z77" s="17"/>
      <c r="AA77" s="17"/>
      <c r="AB77" s="7"/>
      <c r="AC77" s="7"/>
      <c r="AD77" s="7"/>
      <c r="AE77" s="7"/>
      <c r="AF77" s="7"/>
      <c r="AG77" s="7"/>
      <c r="AH77" s="7"/>
      <c r="AI77" s="20"/>
    </row>
    <row r="78" spans="2:35" ht="35.450000000000003" customHeight="1" x14ac:dyDescent="0.15">
      <c r="B78" s="972"/>
      <c r="C78" s="7"/>
      <c r="D78" s="7"/>
      <c r="E78" s="7"/>
      <c r="F78" s="7"/>
      <c r="G78" s="7"/>
      <c r="H78" s="7"/>
      <c r="I78" s="17"/>
      <c r="J78" s="7"/>
      <c r="K78" s="7"/>
      <c r="L78" s="7"/>
      <c r="M78" s="7"/>
      <c r="N78" s="7"/>
      <c r="O78" s="7"/>
      <c r="P78" s="7"/>
      <c r="Q78" s="21"/>
      <c r="R78" s="17"/>
      <c r="S78" s="7"/>
      <c r="T78" s="7"/>
      <c r="U78" s="7"/>
      <c r="V78" s="7"/>
      <c r="W78" s="17"/>
      <c r="X78" s="17"/>
      <c r="Y78" s="17"/>
      <c r="Z78" s="17"/>
      <c r="AA78" s="17"/>
      <c r="AB78" s="7"/>
      <c r="AC78" s="7"/>
      <c r="AD78" s="7"/>
      <c r="AE78" s="7"/>
      <c r="AF78" s="7"/>
      <c r="AG78" s="7"/>
      <c r="AH78" s="7"/>
      <c r="AI78" s="20"/>
    </row>
    <row r="79" spans="2:35" ht="35.450000000000003" customHeight="1" x14ac:dyDescent="0.15">
      <c r="B79" s="972"/>
      <c r="C79" s="7"/>
      <c r="D79" s="7"/>
      <c r="E79" s="7"/>
      <c r="F79" s="7"/>
      <c r="G79" s="7"/>
      <c r="H79" s="7"/>
      <c r="I79" s="17"/>
      <c r="J79" s="7"/>
      <c r="K79" s="7"/>
      <c r="L79" s="7"/>
      <c r="M79" s="7"/>
      <c r="N79" s="7"/>
      <c r="O79" s="7"/>
      <c r="P79" s="7"/>
      <c r="Q79" s="21"/>
      <c r="R79" s="17"/>
      <c r="S79" s="7"/>
      <c r="T79" s="7"/>
      <c r="U79" s="7"/>
      <c r="V79" s="7"/>
      <c r="W79" s="17"/>
      <c r="X79" s="17"/>
      <c r="Y79" s="17"/>
      <c r="Z79" s="17"/>
      <c r="AA79" s="17"/>
      <c r="AB79" s="7"/>
      <c r="AC79" s="7"/>
      <c r="AD79" s="7"/>
      <c r="AE79" s="7"/>
      <c r="AF79" s="7"/>
      <c r="AG79" s="7"/>
      <c r="AH79" s="7"/>
      <c r="AI79" s="20"/>
    </row>
    <row r="80" spans="2:35" ht="35.450000000000003" customHeight="1" x14ac:dyDescent="0.15">
      <c r="B80" s="972"/>
      <c r="C80" s="7"/>
      <c r="D80" s="7"/>
      <c r="E80" s="7"/>
      <c r="F80" s="7"/>
      <c r="G80" s="7"/>
      <c r="H80" s="7"/>
      <c r="I80" s="17"/>
      <c r="J80" s="7"/>
      <c r="K80" s="7"/>
      <c r="L80" s="7"/>
      <c r="M80" s="7"/>
      <c r="N80" s="7"/>
      <c r="O80" s="7"/>
      <c r="P80" s="7"/>
      <c r="Q80" s="21"/>
      <c r="R80" s="17"/>
      <c r="S80" s="7"/>
      <c r="T80" s="7"/>
      <c r="U80" s="7"/>
      <c r="V80" s="7"/>
      <c r="W80" s="17"/>
      <c r="X80" s="17"/>
      <c r="Y80" s="17"/>
      <c r="Z80" s="17"/>
      <c r="AA80" s="17"/>
      <c r="AB80" s="7"/>
      <c r="AC80" s="7"/>
      <c r="AD80" s="7"/>
      <c r="AE80" s="7"/>
      <c r="AF80" s="7"/>
      <c r="AG80" s="7"/>
      <c r="AH80" s="7"/>
      <c r="AI80" s="20"/>
    </row>
    <row r="81" spans="2:35" ht="35.450000000000003" customHeight="1" x14ac:dyDescent="0.15">
      <c r="B81" s="972"/>
      <c r="C81" s="7"/>
      <c r="D81" s="7"/>
      <c r="E81" s="7"/>
      <c r="F81" s="7"/>
      <c r="G81" s="7"/>
      <c r="H81" s="7"/>
      <c r="I81" s="17"/>
      <c r="J81" s="7"/>
      <c r="K81" s="7"/>
      <c r="L81" s="7"/>
      <c r="M81" s="7"/>
      <c r="N81" s="7"/>
      <c r="O81" s="7"/>
      <c r="P81" s="7"/>
      <c r="Q81" s="17"/>
      <c r="R81" s="17"/>
      <c r="S81" s="7"/>
      <c r="T81" s="7"/>
      <c r="U81" s="7"/>
      <c r="V81" s="7"/>
      <c r="W81" s="17"/>
      <c r="X81" s="17"/>
      <c r="Y81" s="17"/>
      <c r="Z81" s="17"/>
      <c r="AA81" s="17"/>
      <c r="AB81" s="7"/>
      <c r="AC81" s="7"/>
      <c r="AD81" s="7"/>
      <c r="AE81" s="7"/>
      <c r="AF81" s="7"/>
      <c r="AG81" s="7"/>
      <c r="AH81" s="7"/>
      <c r="AI81" s="20"/>
    </row>
    <row r="82" spans="2:35" ht="35.450000000000003" customHeight="1" x14ac:dyDescent="0.15">
      <c r="B82" s="972"/>
      <c r="C82" s="7"/>
      <c r="D82" s="7"/>
      <c r="E82" s="7"/>
      <c r="F82" s="17"/>
      <c r="G82" s="17"/>
      <c r="H82" s="7"/>
      <c r="I82" s="7"/>
      <c r="J82" s="7"/>
      <c r="K82" s="7"/>
      <c r="L82" s="7"/>
      <c r="M82" s="7"/>
      <c r="N82" s="7"/>
      <c r="O82" s="7"/>
      <c r="P82" s="7"/>
      <c r="Q82" s="17"/>
      <c r="R82" s="7"/>
      <c r="S82" s="7"/>
      <c r="T82" s="7"/>
      <c r="U82" s="7"/>
      <c r="V82" s="7"/>
      <c r="W82" s="17"/>
      <c r="X82" s="17"/>
      <c r="Y82" s="17"/>
      <c r="Z82" s="17"/>
      <c r="AA82" s="17"/>
      <c r="AB82" s="7"/>
      <c r="AC82" s="7"/>
      <c r="AD82" s="7"/>
      <c r="AE82" s="7"/>
      <c r="AF82" s="7"/>
      <c r="AG82" s="7"/>
      <c r="AH82" s="7"/>
      <c r="AI82" s="20"/>
    </row>
    <row r="83" spans="2:35" ht="35.450000000000003" customHeight="1" x14ac:dyDescent="0.15">
      <c r="B83" s="972"/>
      <c r="C83" s="7"/>
      <c r="D83" s="7"/>
      <c r="E83" s="7"/>
      <c r="F83" s="17"/>
      <c r="G83" s="17"/>
      <c r="H83" s="17"/>
      <c r="I83" s="7"/>
      <c r="J83" s="7"/>
      <c r="K83" s="7"/>
      <c r="L83" s="7"/>
      <c r="M83" s="7"/>
      <c r="N83" s="7"/>
      <c r="O83" s="7"/>
      <c r="P83" s="7"/>
      <c r="Q83" s="17"/>
      <c r="R83" s="7"/>
      <c r="S83" s="7"/>
      <c r="T83" s="7"/>
      <c r="U83" s="7"/>
      <c r="V83" s="7"/>
      <c r="W83" s="17"/>
      <c r="X83" s="17"/>
      <c r="Y83" s="17"/>
      <c r="Z83" s="17"/>
      <c r="AA83" s="17"/>
      <c r="AB83" s="7"/>
      <c r="AC83" s="7"/>
      <c r="AD83" s="7"/>
      <c r="AE83" s="7"/>
      <c r="AF83" s="7"/>
      <c r="AG83" s="7"/>
      <c r="AH83" s="7"/>
      <c r="AI83" s="20"/>
    </row>
    <row r="84" spans="2:35" ht="35.450000000000003" customHeight="1" x14ac:dyDescent="0.15">
      <c r="B84" s="972"/>
      <c r="C84" s="17"/>
      <c r="D84" s="7"/>
      <c r="E84" s="7"/>
      <c r="F84" s="17"/>
      <c r="G84" s="17"/>
      <c r="H84" s="17"/>
      <c r="I84" s="7"/>
      <c r="J84" s="7"/>
      <c r="K84" s="7"/>
      <c r="L84" s="7"/>
      <c r="M84" s="7"/>
      <c r="N84" s="7"/>
      <c r="O84" s="7"/>
      <c r="P84" s="7"/>
      <c r="Q84" s="17"/>
      <c r="R84" s="17"/>
      <c r="S84" s="7"/>
      <c r="T84" s="7"/>
      <c r="U84" s="7"/>
      <c r="V84" s="7"/>
      <c r="W84" s="17"/>
      <c r="X84" s="17"/>
      <c r="Y84" s="17"/>
      <c r="Z84" s="17"/>
      <c r="AA84" s="17"/>
      <c r="AB84" s="7"/>
      <c r="AC84" s="7"/>
      <c r="AD84" s="7"/>
      <c r="AE84" s="7"/>
      <c r="AF84" s="7"/>
      <c r="AG84" s="7"/>
      <c r="AH84" s="7"/>
      <c r="AI84" s="20"/>
    </row>
    <row r="85" spans="2:35" ht="35.450000000000003" customHeight="1" x14ac:dyDescent="0.15">
      <c r="B85" s="972"/>
      <c r="C85" s="17"/>
      <c r="D85" s="7"/>
      <c r="E85" s="7"/>
      <c r="F85" s="17"/>
      <c r="G85" s="17"/>
      <c r="H85" s="17"/>
      <c r="I85" s="7"/>
      <c r="J85" s="7"/>
      <c r="K85" s="7"/>
      <c r="L85" s="7"/>
      <c r="M85" s="7"/>
      <c r="N85" s="7"/>
      <c r="O85" s="7"/>
      <c r="P85" s="7"/>
      <c r="Q85" s="17"/>
      <c r="R85" s="17"/>
      <c r="S85" s="7"/>
      <c r="T85" s="7"/>
      <c r="U85" s="7"/>
      <c r="V85" s="7"/>
      <c r="W85" s="17"/>
      <c r="X85" s="17"/>
      <c r="Y85" s="17"/>
      <c r="Z85" s="17"/>
      <c r="AA85" s="17"/>
      <c r="AB85" s="7"/>
      <c r="AC85" s="7"/>
      <c r="AD85" s="7"/>
      <c r="AE85" s="7"/>
      <c r="AF85" s="7"/>
      <c r="AG85" s="7"/>
      <c r="AH85" s="7"/>
      <c r="AI85" s="20"/>
    </row>
    <row r="86" spans="2:35" ht="35.450000000000003" customHeight="1" x14ac:dyDescent="0.15">
      <c r="B86" s="972"/>
      <c r="C86" s="17"/>
      <c r="D86" s="7"/>
      <c r="E86" s="7"/>
      <c r="F86" s="17"/>
      <c r="G86" s="17"/>
      <c r="H86" s="17"/>
      <c r="I86" s="7"/>
      <c r="J86" s="7"/>
      <c r="K86" s="7"/>
      <c r="L86" s="7"/>
      <c r="M86" s="7"/>
      <c r="N86" s="7"/>
      <c r="O86" s="7"/>
      <c r="P86" s="7"/>
      <c r="Q86" s="17"/>
      <c r="R86" s="17"/>
      <c r="S86" s="7"/>
      <c r="T86" s="7"/>
      <c r="U86" s="7"/>
      <c r="V86" s="7"/>
      <c r="W86" s="17"/>
      <c r="X86" s="17"/>
      <c r="Y86" s="17"/>
      <c r="Z86" s="17"/>
      <c r="AA86" s="17"/>
      <c r="AB86" s="7"/>
      <c r="AC86" s="7"/>
      <c r="AD86" s="7"/>
      <c r="AE86" s="7"/>
      <c r="AF86" s="7"/>
      <c r="AG86" s="7"/>
      <c r="AH86" s="7"/>
      <c r="AI86" s="20"/>
    </row>
    <row r="87" spans="2:35" ht="22.5" customHeight="1" x14ac:dyDescent="0.15">
      <c r="B87" s="972"/>
      <c r="C87" s="17"/>
      <c r="D87" s="7"/>
      <c r="E87" s="19"/>
      <c r="F87" s="16"/>
      <c r="G87" s="16"/>
      <c r="H87" s="18"/>
      <c r="I87" s="18"/>
      <c r="J87" s="18"/>
      <c r="K87" s="18"/>
      <c r="L87" s="18"/>
      <c r="M87" s="7"/>
      <c r="N87" s="7"/>
      <c r="O87" s="7"/>
      <c r="P87" s="7"/>
      <c r="Q87" s="17"/>
      <c r="R87" s="17"/>
      <c r="S87" s="7"/>
      <c r="T87" s="7"/>
      <c r="U87" s="7"/>
      <c r="V87" s="7"/>
      <c r="W87" s="17"/>
      <c r="X87" s="17"/>
      <c r="Y87" s="17"/>
      <c r="Z87" s="17"/>
      <c r="AA87" s="17"/>
      <c r="AB87" s="16"/>
      <c r="AC87" s="16"/>
      <c r="AD87" s="16"/>
      <c r="AE87" s="16"/>
      <c r="AF87" s="16"/>
      <c r="AG87" s="16"/>
      <c r="AH87" s="16"/>
      <c r="AI87" s="15"/>
    </row>
    <row r="88" spans="2:35" ht="71.25" customHeight="1" x14ac:dyDescent="0.15">
      <c r="B88" s="973"/>
      <c r="C88" s="14"/>
      <c r="D88" s="11"/>
      <c r="E88" s="13"/>
      <c r="F88" s="12"/>
      <c r="G88" s="12"/>
      <c r="H88" s="11"/>
      <c r="I88" s="11"/>
      <c r="J88" s="11"/>
      <c r="K88" s="11"/>
      <c r="L88" s="11"/>
      <c r="M88" s="11"/>
      <c r="N88" s="11"/>
      <c r="O88" s="11"/>
      <c r="P88" s="11"/>
      <c r="Q88" s="11"/>
      <c r="R88" s="11"/>
      <c r="S88" s="10"/>
      <c r="T88" s="10"/>
      <c r="U88" s="10"/>
      <c r="V88" s="977" t="s">
        <v>522</v>
      </c>
      <c r="W88" s="977"/>
      <c r="X88" s="977"/>
      <c r="Y88" s="977"/>
      <c r="Z88" s="977"/>
      <c r="AA88" s="977"/>
      <c r="AB88" s="977"/>
      <c r="AC88" s="977"/>
      <c r="AD88" s="977"/>
      <c r="AE88" s="977"/>
      <c r="AF88" s="977"/>
      <c r="AG88" s="977"/>
      <c r="AH88" s="977"/>
      <c r="AI88" s="978"/>
    </row>
    <row r="89" spans="2:35" ht="15" customHeight="1" x14ac:dyDescent="0.15"/>
    <row r="90" spans="2:35" ht="26.25" customHeight="1" x14ac:dyDescent="0.2">
      <c r="B90" s="971" t="s">
        <v>31</v>
      </c>
      <c r="C90" s="974" t="s">
        <v>30</v>
      </c>
      <c r="D90" s="975"/>
      <c r="E90" s="975"/>
      <c r="F90" s="975"/>
      <c r="G90" s="975"/>
      <c r="H90" s="975"/>
      <c r="I90" s="975"/>
      <c r="J90" s="975"/>
      <c r="K90" s="975"/>
      <c r="L90" s="975"/>
      <c r="M90" s="975"/>
      <c r="N90" s="975"/>
      <c r="O90" s="975"/>
      <c r="P90" s="975"/>
      <c r="Q90" s="975"/>
      <c r="R90" s="975"/>
      <c r="S90" s="975"/>
      <c r="T90" s="975"/>
      <c r="U90" s="975"/>
      <c r="V90" s="975"/>
      <c r="W90" s="975"/>
      <c r="X90" s="975"/>
      <c r="Y90" s="975"/>
      <c r="Z90" s="975"/>
      <c r="AA90" s="975"/>
      <c r="AB90" s="975"/>
      <c r="AC90" s="975"/>
      <c r="AD90" s="975"/>
      <c r="AE90" s="975"/>
      <c r="AF90" s="975"/>
      <c r="AG90" s="975"/>
      <c r="AH90" s="975"/>
      <c r="AI90" s="976"/>
    </row>
    <row r="91" spans="2:35" ht="35.450000000000003" customHeight="1" x14ac:dyDescent="0.15">
      <c r="B91" s="972"/>
      <c r="C91" s="7"/>
      <c r="D91" s="7"/>
      <c r="E91" s="7"/>
      <c r="F91" s="7"/>
      <c r="G91" s="7"/>
      <c r="H91" s="7"/>
      <c r="I91" s="17"/>
      <c r="J91" s="7"/>
      <c r="K91" s="7"/>
      <c r="L91" s="7"/>
      <c r="M91" s="7"/>
      <c r="N91" s="7"/>
      <c r="O91" s="7"/>
      <c r="P91" s="7"/>
      <c r="Q91" s="21"/>
      <c r="R91" s="17"/>
      <c r="S91" s="7"/>
      <c r="T91" s="7"/>
      <c r="U91" s="7"/>
      <c r="V91" s="7"/>
      <c r="W91" s="17"/>
      <c r="X91" s="17"/>
      <c r="Y91" s="17"/>
      <c r="Z91" s="17"/>
      <c r="AA91" s="17"/>
      <c r="AB91" s="7"/>
      <c r="AC91" s="7"/>
      <c r="AD91" s="7"/>
      <c r="AE91" s="7"/>
      <c r="AF91" s="7"/>
      <c r="AG91" s="7"/>
      <c r="AH91" s="7"/>
      <c r="AI91" s="20"/>
    </row>
    <row r="92" spans="2:35" ht="35.450000000000003" customHeight="1" x14ac:dyDescent="0.15">
      <c r="B92" s="972"/>
      <c r="C92" s="7"/>
      <c r="D92" s="7"/>
      <c r="E92" s="7"/>
      <c r="F92" s="7"/>
      <c r="G92" s="7"/>
      <c r="H92" s="7"/>
      <c r="I92" s="17"/>
      <c r="J92" s="7"/>
      <c r="K92" s="7"/>
      <c r="L92" s="7"/>
      <c r="M92" s="7"/>
      <c r="N92" s="7"/>
      <c r="O92" s="7"/>
      <c r="P92" s="7"/>
      <c r="Q92" s="21"/>
      <c r="R92" s="17"/>
      <c r="S92" s="7"/>
      <c r="T92" s="7"/>
      <c r="U92" s="7"/>
      <c r="V92" s="7"/>
      <c r="W92" s="17"/>
      <c r="X92" s="17"/>
      <c r="Y92" s="17"/>
      <c r="Z92" s="17"/>
      <c r="AA92" s="17"/>
      <c r="AB92" s="7"/>
      <c r="AC92" s="7"/>
      <c r="AD92" s="7"/>
      <c r="AE92" s="7"/>
      <c r="AF92" s="7"/>
      <c r="AG92" s="7"/>
      <c r="AH92" s="7"/>
      <c r="AI92" s="20"/>
    </row>
    <row r="93" spans="2:35" ht="35.450000000000003" customHeight="1" x14ac:dyDescent="0.15">
      <c r="B93" s="972"/>
      <c r="C93" s="7"/>
      <c r="D93" s="7"/>
      <c r="E93" s="7"/>
      <c r="F93" s="7"/>
      <c r="G93" s="7"/>
      <c r="H93" s="7"/>
      <c r="I93" s="17"/>
      <c r="J93" s="7"/>
      <c r="K93" s="7"/>
      <c r="L93" s="7"/>
      <c r="M93" s="7"/>
      <c r="N93" s="7"/>
      <c r="O93" s="7"/>
      <c r="P93" s="7"/>
      <c r="Q93" s="21"/>
      <c r="R93" s="17"/>
      <c r="S93" s="7"/>
      <c r="T93" s="7"/>
      <c r="U93" s="7"/>
      <c r="V93" s="7"/>
      <c r="W93" s="17"/>
      <c r="X93" s="17"/>
      <c r="Y93" s="17"/>
      <c r="Z93" s="17"/>
      <c r="AA93" s="17"/>
      <c r="AB93" s="7"/>
      <c r="AC93" s="7"/>
      <c r="AD93" s="7"/>
      <c r="AE93" s="7"/>
      <c r="AF93" s="7"/>
      <c r="AG93" s="7"/>
      <c r="AH93" s="7"/>
      <c r="AI93" s="20"/>
    </row>
    <row r="94" spans="2:35" ht="35.450000000000003" customHeight="1" x14ac:dyDescent="0.15">
      <c r="B94" s="972"/>
      <c r="C94" s="7"/>
      <c r="D94" s="7"/>
      <c r="E94" s="7"/>
      <c r="F94" s="7"/>
      <c r="G94" s="7"/>
      <c r="H94" s="7"/>
      <c r="I94" s="17"/>
      <c r="J94" s="7"/>
      <c r="K94" s="7"/>
      <c r="L94" s="7"/>
      <c r="M94" s="7"/>
      <c r="N94" s="7"/>
      <c r="O94" s="7"/>
      <c r="P94" s="7"/>
      <c r="Q94" s="21"/>
      <c r="R94" s="17"/>
      <c r="S94" s="7"/>
      <c r="T94" s="7"/>
      <c r="U94" s="7"/>
      <c r="V94" s="7"/>
      <c r="W94" s="17"/>
      <c r="X94" s="17"/>
      <c r="Y94" s="17"/>
      <c r="Z94" s="17"/>
      <c r="AA94" s="17"/>
      <c r="AB94" s="7"/>
      <c r="AC94" s="7"/>
      <c r="AD94" s="7"/>
      <c r="AE94" s="7"/>
      <c r="AF94" s="7"/>
      <c r="AG94" s="7"/>
      <c r="AH94" s="7"/>
      <c r="AI94" s="20"/>
    </row>
    <row r="95" spans="2:35" ht="35.450000000000003" customHeight="1" x14ac:dyDescent="0.15">
      <c r="B95" s="972"/>
      <c r="C95" s="7"/>
      <c r="D95" s="7"/>
      <c r="E95" s="7"/>
      <c r="F95" s="7"/>
      <c r="G95" s="7"/>
      <c r="H95" s="7"/>
      <c r="I95" s="17"/>
      <c r="J95" s="7"/>
      <c r="K95" s="7"/>
      <c r="L95" s="7"/>
      <c r="M95" s="7"/>
      <c r="N95" s="7"/>
      <c r="O95" s="7"/>
      <c r="P95" s="7"/>
      <c r="Q95" s="17"/>
      <c r="R95" s="17"/>
      <c r="S95" s="7"/>
      <c r="T95" s="7"/>
      <c r="U95" s="7"/>
      <c r="V95" s="7"/>
      <c r="W95" s="17"/>
      <c r="X95" s="17"/>
      <c r="Y95" s="17"/>
      <c r="Z95" s="17"/>
      <c r="AA95" s="17"/>
      <c r="AB95" s="7"/>
      <c r="AC95" s="7"/>
      <c r="AD95" s="7"/>
      <c r="AE95" s="7"/>
      <c r="AF95" s="7"/>
      <c r="AG95" s="7"/>
      <c r="AH95" s="7"/>
      <c r="AI95" s="20"/>
    </row>
    <row r="96" spans="2:35" ht="35.450000000000003" customHeight="1" x14ac:dyDescent="0.15">
      <c r="B96" s="972"/>
      <c r="C96" s="7"/>
      <c r="D96" s="7"/>
      <c r="E96" s="7"/>
      <c r="F96" s="17"/>
      <c r="G96" s="17"/>
      <c r="H96" s="7"/>
      <c r="I96" s="7"/>
      <c r="J96" s="7"/>
      <c r="K96" s="7"/>
      <c r="L96" s="7"/>
      <c r="M96" s="7"/>
      <c r="N96" s="7"/>
      <c r="O96" s="7"/>
      <c r="P96" s="7"/>
      <c r="Q96" s="17"/>
      <c r="R96" s="7"/>
      <c r="S96" s="7"/>
      <c r="T96" s="7"/>
      <c r="U96" s="7"/>
      <c r="V96" s="7"/>
      <c r="W96" s="17"/>
      <c r="X96" s="17"/>
      <c r="Y96" s="17"/>
      <c r="Z96" s="17"/>
      <c r="AA96" s="17"/>
      <c r="AB96" s="7"/>
      <c r="AC96" s="7"/>
      <c r="AD96" s="7"/>
      <c r="AE96" s="7"/>
      <c r="AF96" s="7"/>
      <c r="AG96" s="7"/>
      <c r="AH96" s="7"/>
      <c r="AI96" s="20"/>
    </row>
    <row r="97" spans="2:35" ht="35.450000000000003" customHeight="1" x14ac:dyDescent="0.15">
      <c r="B97" s="972"/>
      <c r="C97" s="7"/>
      <c r="D97" s="7"/>
      <c r="E97" s="7"/>
      <c r="F97" s="17"/>
      <c r="G97" s="17"/>
      <c r="H97" s="17"/>
      <c r="I97" s="7"/>
      <c r="J97" s="7"/>
      <c r="K97" s="7"/>
      <c r="L97" s="7"/>
      <c r="M97" s="7"/>
      <c r="N97" s="7"/>
      <c r="O97" s="7"/>
      <c r="P97" s="7"/>
      <c r="Q97" s="17"/>
      <c r="R97" s="7"/>
      <c r="S97" s="7"/>
      <c r="T97" s="7"/>
      <c r="U97" s="7"/>
      <c r="V97" s="7"/>
      <c r="W97" s="17"/>
      <c r="X97" s="17"/>
      <c r="Y97" s="17"/>
      <c r="Z97" s="17"/>
      <c r="AA97" s="17"/>
      <c r="AB97" s="7"/>
      <c r="AC97" s="7"/>
      <c r="AD97" s="7"/>
      <c r="AE97" s="7"/>
      <c r="AF97" s="7"/>
      <c r="AG97" s="7"/>
      <c r="AH97" s="7"/>
      <c r="AI97" s="20"/>
    </row>
    <row r="98" spans="2:35" ht="35.450000000000003" customHeight="1" x14ac:dyDescent="0.15">
      <c r="B98" s="972"/>
      <c r="C98" s="17"/>
      <c r="D98" s="7"/>
      <c r="E98" s="7"/>
      <c r="F98" s="17"/>
      <c r="G98" s="17"/>
      <c r="H98" s="17"/>
      <c r="I98" s="7"/>
      <c r="J98" s="7"/>
      <c r="K98" s="7"/>
      <c r="L98" s="7"/>
      <c r="M98" s="7"/>
      <c r="N98" s="7"/>
      <c r="O98" s="7"/>
      <c r="P98" s="7"/>
      <c r="Q98" s="17"/>
      <c r="R98" s="17"/>
      <c r="S98" s="7"/>
      <c r="T98" s="7"/>
      <c r="U98" s="7"/>
      <c r="V98" s="7"/>
      <c r="W98" s="17"/>
      <c r="X98" s="17"/>
      <c r="Y98" s="17"/>
      <c r="Z98" s="17"/>
      <c r="AA98" s="17"/>
      <c r="AB98" s="7"/>
      <c r="AC98" s="7"/>
      <c r="AD98" s="7"/>
      <c r="AE98" s="7"/>
      <c r="AF98" s="7"/>
      <c r="AG98" s="7"/>
      <c r="AH98" s="7"/>
      <c r="AI98" s="20"/>
    </row>
    <row r="99" spans="2:35" ht="35.450000000000003" customHeight="1" x14ac:dyDescent="0.15">
      <c r="B99" s="972"/>
      <c r="C99" s="17"/>
      <c r="D99" s="7"/>
      <c r="E99" s="7"/>
      <c r="F99" s="17"/>
      <c r="G99" s="17"/>
      <c r="H99" s="17"/>
      <c r="I99" s="7"/>
      <c r="J99" s="7"/>
      <c r="K99" s="7"/>
      <c r="L99" s="7"/>
      <c r="M99" s="7"/>
      <c r="N99" s="7"/>
      <c r="O99" s="7"/>
      <c r="P99" s="7"/>
      <c r="Q99" s="17"/>
      <c r="R99" s="17"/>
      <c r="S99" s="7"/>
      <c r="T99" s="7"/>
      <c r="U99" s="7"/>
      <c r="V99" s="7"/>
      <c r="W99" s="17"/>
      <c r="X99" s="17"/>
      <c r="Y99" s="17"/>
      <c r="Z99" s="17"/>
      <c r="AA99" s="17"/>
      <c r="AB99" s="7"/>
      <c r="AC99" s="7"/>
      <c r="AD99" s="7"/>
      <c r="AE99" s="7"/>
      <c r="AF99" s="7"/>
      <c r="AG99" s="7"/>
      <c r="AH99" s="7"/>
      <c r="AI99" s="20"/>
    </row>
    <row r="100" spans="2:35" ht="35.450000000000003" customHeight="1" x14ac:dyDescent="0.15">
      <c r="B100" s="972"/>
      <c r="C100" s="17"/>
      <c r="D100" s="7"/>
      <c r="E100" s="7"/>
      <c r="F100" s="17"/>
      <c r="G100" s="17"/>
      <c r="H100" s="17"/>
      <c r="I100" s="7"/>
      <c r="J100" s="7"/>
      <c r="K100" s="7"/>
      <c r="L100" s="7"/>
      <c r="M100" s="7"/>
      <c r="N100" s="7"/>
      <c r="O100" s="7"/>
      <c r="P100" s="7"/>
      <c r="Q100" s="17"/>
      <c r="R100" s="17"/>
      <c r="S100" s="7"/>
      <c r="T100" s="7"/>
      <c r="U100" s="7"/>
      <c r="V100" s="7"/>
      <c r="W100" s="17"/>
      <c r="X100" s="17"/>
      <c r="Y100" s="17"/>
      <c r="Z100" s="17"/>
      <c r="AA100" s="17"/>
      <c r="AB100" s="7"/>
      <c r="AC100" s="7"/>
      <c r="AD100" s="7"/>
      <c r="AE100" s="7"/>
      <c r="AF100" s="7"/>
      <c r="AG100" s="7"/>
      <c r="AH100" s="7"/>
      <c r="AI100" s="20"/>
    </row>
    <row r="101" spans="2:35" ht="22.5" customHeight="1" x14ac:dyDescent="0.15">
      <c r="B101" s="972"/>
      <c r="C101" s="17"/>
      <c r="D101" s="7"/>
      <c r="E101" s="19"/>
      <c r="F101" s="16"/>
      <c r="G101" s="16"/>
      <c r="H101" s="18"/>
      <c r="I101" s="18"/>
      <c r="J101" s="18"/>
      <c r="K101" s="18"/>
      <c r="L101" s="18"/>
      <c r="M101" s="7"/>
      <c r="N101" s="7"/>
      <c r="O101" s="7"/>
      <c r="P101" s="7"/>
      <c r="Q101" s="17"/>
      <c r="R101" s="17"/>
      <c r="S101" s="7"/>
      <c r="T101" s="7"/>
      <c r="U101" s="7"/>
      <c r="V101" s="7"/>
      <c r="W101" s="17"/>
      <c r="X101" s="17"/>
      <c r="Y101" s="17"/>
      <c r="Z101" s="17"/>
      <c r="AA101" s="17"/>
      <c r="AB101" s="16"/>
      <c r="AC101" s="16"/>
      <c r="AD101" s="16"/>
      <c r="AE101" s="16"/>
      <c r="AF101" s="16"/>
      <c r="AG101" s="16"/>
      <c r="AH101" s="16"/>
      <c r="AI101" s="15"/>
    </row>
    <row r="102" spans="2:35" ht="71.25" customHeight="1" x14ac:dyDescent="0.15">
      <c r="B102" s="973"/>
      <c r="C102" s="14"/>
      <c r="D102" s="11"/>
      <c r="E102" s="13"/>
      <c r="F102" s="12"/>
      <c r="G102" s="12"/>
      <c r="H102" s="11"/>
      <c r="I102" s="11"/>
      <c r="J102" s="11"/>
      <c r="K102" s="11"/>
      <c r="L102" s="11"/>
      <c r="M102" s="11"/>
      <c r="N102" s="11"/>
      <c r="O102" s="11"/>
      <c r="P102" s="11"/>
      <c r="Q102" s="11"/>
      <c r="R102" s="11"/>
      <c r="S102" s="10"/>
      <c r="T102" s="10"/>
      <c r="U102" s="10"/>
      <c r="V102" s="977" t="s">
        <v>522</v>
      </c>
      <c r="W102" s="977"/>
      <c r="X102" s="977"/>
      <c r="Y102" s="977"/>
      <c r="Z102" s="977"/>
      <c r="AA102" s="977"/>
      <c r="AB102" s="977"/>
      <c r="AC102" s="977"/>
      <c r="AD102" s="977"/>
      <c r="AE102" s="977"/>
      <c r="AF102" s="977"/>
      <c r="AG102" s="977"/>
      <c r="AH102" s="977"/>
      <c r="AI102" s="978"/>
    </row>
    <row r="103" spans="2:35" ht="15" customHeight="1" x14ac:dyDescent="0.15"/>
    <row r="104" spans="2:35" ht="26.25" customHeight="1" x14ac:dyDescent="0.2">
      <c r="B104" s="971" t="s">
        <v>31</v>
      </c>
      <c r="C104" s="974" t="s">
        <v>30</v>
      </c>
      <c r="D104" s="975"/>
      <c r="E104" s="975"/>
      <c r="F104" s="975"/>
      <c r="G104" s="975"/>
      <c r="H104" s="975"/>
      <c r="I104" s="975"/>
      <c r="J104" s="975"/>
      <c r="K104" s="975"/>
      <c r="L104" s="975"/>
      <c r="M104" s="975"/>
      <c r="N104" s="975"/>
      <c r="O104" s="975"/>
      <c r="P104" s="975"/>
      <c r="Q104" s="975"/>
      <c r="R104" s="975"/>
      <c r="S104" s="975"/>
      <c r="T104" s="975"/>
      <c r="U104" s="975"/>
      <c r="V104" s="975"/>
      <c r="W104" s="975"/>
      <c r="X104" s="975"/>
      <c r="Y104" s="975"/>
      <c r="Z104" s="975"/>
      <c r="AA104" s="975"/>
      <c r="AB104" s="975"/>
      <c r="AC104" s="975"/>
      <c r="AD104" s="975"/>
      <c r="AE104" s="975"/>
      <c r="AF104" s="975"/>
      <c r="AG104" s="975"/>
      <c r="AH104" s="975"/>
      <c r="AI104" s="976"/>
    </row>
    <row r="105" spans="2:35" ht="35.450000000000003" customHeight="1" x14ac:dyDescent="0.15">
      <c r="B105" s="972"/>
      <c r="C105" s="7"/>
      <c r="D105" s="7"/>
      <c r="E105" s="7"/>
      <c r="F105" s="7"/>
      <c r="G105" s="7"/>
      <c r="H105" s="7"/>
      <c r="I105" s="17"/>
      <c r="J105" s="7"/>
      <c r="K105" s="7"/>
      <c r="L105" s="7"/>
      <c r="M105" s="7"/>
      <c r="N105" s="7"/>
      <c r="O105" s="7"/>
      <c r="P105" s="7"/>
      <c r="Q105" s="21"/>
      <c r="R105" s="17"/>
      <c r="S105" s="7"/>
      <c r="T105" s="7"/>
      <c r="U105" s="7"/>
      <c r="V105" s="7"/>
      <c r="W105" s="17"/>
      <c r="X105" s="17"/>
      <c r="Y105" s="17"/>
      <c r="Z105" s="17"/>
      <c r="AA105" s="17"/>
      <c r="AB105" s="7"/>
      <c r="AC105" s="7"/>
      <c r="AD105" s="7"/>
      <c r="AE105" s="7"/>
      <c r="AF105" s="7"/>
      <c r="AG105" s="7"/>
      <c r="AH105" s="7"/>
      <c r="AI105" s="20"/>
    </row>
    <row r="106" spans="2:35" ht="35.450000000000003" customHeight="1" x14ac:dyDescent="0.15">
      <c r="B106" s="972"/>
      <c r="C106" s="7"/>
      <c r="D106" s="7"/>
      <c r="E106" s="7"/>
      <c r="F106" s="7"/>
      <c r="G106" s="7"/>
      <c r="H106" s="7"/>
      <c r="I106" s="17"/>
      <c r="J106" s="7"/>
      <c r="K106" s="7"/>
      <c r="L106" s="7"/>
      <c r="M106" s="7"/>
      <c r="N106" s="7"/>
      <c r="O106" s="7"/>
      <c r="P106" s="7"/>
      <c r="Q106" s="21"/>
      <c r="R106" s="17"/>
      <c r="S106" s="7"/>
      <c r="T106" s="7"/>
      <c r="U106" s="7"/>
      <c r="V106" s="7"/>
      <c r="W106" s="17"/>
      <c r="X106" s="17"/>
      <c r="Y106" s="17"/>
      <c r="Z106" s="17"/>
      <c r="AA106" s="17"/>
      <c r="AB106" s="7"/>
      <c r="AC106" s="7"/>
      <c r="AD106" s="7"/>
      <c r="AE106" s="7"/>
      <c r="AF106" s="7"/>
      <c r="AG106" s="7"/>
      <c r="AH106" s="7"/>
      <c r="AI106" s="20"/>
    </row>
    <row r="107" spans="2:35" ht="35.450000000000003" customHeight="1" x14ac:dyDescent="0.15">
      <c r="B107" s="972"/>
      <c r="C107" s="7"/>
      <c r="D107" s="7"/>
      <c r="E107" s="7"/>
      <c r="F107" s="7"/>
      <c r="G107" s="7"/>
      <c r="H107" s="7"/>
      <c r="I107" s="17"/>
      <c r="J107" s="7"/>
      <c r="K107" s="7"/>
      <c r="L107" s="7"/>
      <c r="M107" s="7"/>
      <c r="N107" s="7"/>
      <c r="O107" s="7"/>
      <c r="P107" s="7"/>
      <c r="Q107" s="21"/>
      <c r="R107" s="17"/>
      <c r="S107" s="7"/>
      <c r="T107" s="7"/>
      <c r="U107" s="7"/>
      <c r="V107" s="7"/>
      <c r="W107" s="17"/>
      <c r="X107" s="17"/>
      <c r="Y107" s="17"/>
      <c r="Z107" s="17"/>
      <c r="AA107" s="17"/>
      <c r="AB107" s="7"/>
      <c r="AC107" s="7"/>
      <c r="AD107" s="7"/>
      <c r="AE107" s="7"/>
      <c r="AF107" s="7"/>
      <c r="AG107" s="7"/>
      <c r="AH107" s="7"/>
      <c r="AI107" s="20"/>
    </row>
    <row r="108" spans="2:35" ht="35.450000000000003" customHeight="1" x14ac:dyDescent="0.15">
      <c r="B108" s="972"/>
      <c r="C108" s="7"/>
      <c r="D108" s="7"/>
      <c r="E108" s="7"/>
      <c r="F108" s="7"/>
      <c r="G108" s="7"/>
      <c r="H108" s="7"/>
      <c r="I108" s="17"/>
      <c r="J108" s="7"/>
      <c r="K108" s="7"/>
      <c r="L108" s="7"/>
      <c r="M108" s="7"/>
      <c r="N108" s="7"/>
      <c r="O108" s="7"/>
      <c r="P108" s="7"/>
      <c r="Q108" s="21"/>
      <c r="R108" s="17"/>
      <c r="S108" s="7"/>
      <c r="T108" s="7"/>
      <c r="U108" s="7"/>
      <c r="V108" s="7"/>
      <c r="W108" s="17"/>
      <c r="X108" s="17"/>
      <c r="Y108" s="17"/>
      <c r="Z108" s="17"/>
      <c r="AA108" s="17"/>
      <c r="AB108" s="7"/>
      <c r="AC108" s="7"/>
      <c r="AD108" s="7"/>
      <c r="AE108" s="7"/>
      <c r="AF108" s="7"/>
      <c r="AG108" s="7"/>
      <c r="AH108" s="7"/>
      <c r="AI108" s="20"/>
    </row>
    <row r="109" spans="2:35" ht="35.450000000000003" customHeight="1" x14ac:dyDescent="0.15">
      <c r="B109" s="972"/>
      <c r="C109" s="7"/>
      <c r="D109" s="7"/>
      <c r="E109" s="7"/>
      <c r="F109" s="7"/>
      <c r="G109" s="7"/>
      <c r="H109" s="7"/>
      <c r="I109" s="17"/>
      <c r="J109" s="7"/>
      <c r="K109" s="7"/>
      <c r="L109" s="7"/>
      <c r="M109" s="7"/>
      <c r="N109" s="7"/>
      <c r="O109" s="7"/>
      <c r="P109" s="7"/>
      <c r="Q109" s="17"/>
      <c r="R109" s="17"/>
      <c r="S109" s="7"/>
      <c r="T109" s="7"/>
      <c r="U109" s="7"/>
      <c r="V109" s="7"/>
      <c r="W109" s="17"/>
      <c r="X109" s="17"/>
      <c r="Y109" s="17"/>
      <c r="Z109" s="17"/>
      <c r="AA109" s="17"/>
      <c r="AB109" s="7"/>
      <c r="AC109" s="7"/>
      <c r="AD109" s="7"/>
      <c r="AE109" s="7"/>
      <c r="AF109" s="7"/>
      <c r="AG109" s="7"/>
      <c r="AH109" s="7"/>
      <c r="AI109" s="20"/>
    </row>
    <row r="110" spans="2:35" ht="35.450000000000003" customHeight="1" x14ac:dyDescent="0.15">
      <c r="B110" s="972"/>
      <c r="C110" s="7"/>
      <c r="D110" s="7"/>
      <c r="E110" s="7"/>
      <c r="F110" s="17"/>
      <c r="G110" s="17"/>
      <c r="H110" s="7"/>
      <c r="I110" s="7"/>
      <c r="J110" s="7"/>
      <c r="K110" s="7"/>
      <c r="L110" s="7"/>
      <c r="M110" s="7"/>
      <c r="N110" s="7"/>
      <c r="O110" s="7"/>
      <c r="P110" s="7"/>
      <c r="Q110" s="17"/>
      <c r="R110" s="7"/>
      <c r="S110" s="7"/>
      <c r="T110" s="7"/>
      <c r="U110" s="7"/>
      <c r="V110" s="7"/>
      <c r="W110" s="17"/>
      <c r="X110" s="17"/>
      <c r="Y110" s="17"/>
      <c r="Z110" s="17"/>
      <c r="AA110" s="17"/>
      <c r="AB110" s="7"/>
      <c r="AC110" s="7"/>
      <c r="AD110" s="7"/>
      <c r="AE110" s="7"/>
      <c r="AF110" s="7"/>
      <c r="AG110" s="7"/>
      <c r="AH110" s="7"/>
      <c r="AI110" s="20"/>
    </row>
    <row r="111" spans="2:35" ht="35.450000000000003" customHeight="1" x14ac:dyDescent="0.15">
      <c r="B111" s="972"/>
      <c r="C111" s="7"/>
      <c r="D111" s="7"/>
      <c r="E111" s="7"/>
      <c r="F111" s="17"/>
      <c r="G111" s="17"/>
      <c r="H111" s="17"/>
      <c r="I111" s="7"/>
      <c r="J111" s="7"/>
      <c r="K111" s="7"/>
      <c r="L111" s="7"/>
      <c r="M111" s="7"/>
      <c r="N111" s="7"/>
      <c r="O111" s="7"/>
      <c r="P111" s="7"/>
      <c r="Q111" s="17"/>
      <c r="R111" s="7"/>
      <c r="S111" s="7"/>
      <c r="T111" s="7"/>
      <c r="U111" s="7"/>
      <c r="V111" s="7"/>
      <c r="W111" s="17"/>
      <c r="X111" s="17"/>
      <c r="Y111" s="17"/>
      <c r="Z111" s="17"/>
      <c r="AA111" s="17"/>
      <c r="AB111" s="7"/>
      <c r="AC111" s="7"/>
      <c r="AD111" s="7"/>
      <c r="AE111" s="7"/>
      <c r="AF111" s="7"/>
      <c r="AG111" s="7"/>
      <c r="AH111" s="7"/>
      <c r="AI111" s="20"/>
    </row>
    <row r="112" spans="2:35" ht="35.450000000000003" customHeight="1" x14ac:dyDescent="0.15">
      <c r="B112" s="972"/>
      <c r="C112" s="17"/>
      <c r="D112" s="7"/>
      <c r="E112" s="7"/>
      <c r="F112" s="17"/>
      <c r="G112" s="17"/>
      <c r="H112" s="17"/>
      <c r="I112" s="7"/>
      <c r="J112" s="7"/>
      <c r="K112" s="7"/>
      <c r="L112" s="7"/>
      <c r="M112" s="7"/>
      <c r="N112" s="7"/>
      <c r="O112" s="7"/>
      <c r="P112" s="7"/>
      <c r="Q112" s="17"/>
      <c r="R112" s="17"/>
      <c r="S112" s="7"/>
      <c r="T112" s="7"/>
      <c r="U112" s="7"/>
      <c r="V112" s="7"/>
      <c r="W112" s="17"/>
      <c r="X112" s="17"/>
      <c r="Y112" s="17"/>
      <c r="Z112" s="17"/>
      <c r="AA112" s="17"/>
      <c r="AB112" s="7"/>
      <c r="AC112" s="7"/>
      <c r="AD112" s="7"/>
      <c r="AE112" s="7"/>
      <c r="AF112" s="7"/>
      <c r="AG112" s="7"/>
      <c r="AH112" s="7"/>
      <c r="AI112" s="20"/>
    </row>
    <row r="113" spans="2:35" ht="35.450000000000003" customHeight="1" x14ac:dyDescent="0.15">
      <c r="B113" s="972"/>
      <c r="C113" s="17"/>
      <c r="D113" s="7"/>
      <c r="E113" s="7"/>
      <c r="F113" s="17"/>
      <c r="G113" s="17"/>
      <c r="H113" s="17"/>
      <c r="I113" s="7"/>
      <c r="J113" s="7"/>
      <c r="K113" s="7"/>
      <c r="L113" s="7"/>
      <c r="M113" s="7"/>
      <c r="N113" s="7"/>
      <c r="O113" s="7"/>
      <c r="P113" s="7"/>
      <c r="Q113" s="17"/>
      <c r="R113" s="17"/>
      <c r="S113" s="7"/>
      <c r="T113" s="7"/>
      <c r="U113" s="7"/>
      <c r="V113" s="7"/>
      <c r="W113" s="17"/>
      <c r="X113" s="17"/>
      <c r="Y113" s="17"/>
      <c r="Z113" s="17"/>
      <c r="AA113" s="17"/>
      <c r="AB113" s="7"/>
      <c r="AC113" s="7"/>
      <c r="AD113" s="7"/>
      <c r="AE113" s="7"/>
      <c r="AF113" s="7"/>
      <c r="AG113" s="7"/>
      <c r="AH113" s="7"/>
      <c r="AI113" s="20"/>
    </row>
    <row r="114" spans="2:35" ht="35.450000000000003" customHeight="1" x14ac:dyDescent="0.15">
      <c r="B114" s="972"/>
      <c r="C114" s="17"/>
      <c r="D114" s="7"/>
      <c r="E114" s="7"/>
      <c r="F114" s="17"/>
      <c r="G114" s="17"/>
      <c r="H114" s="17"/>
      <c r="I114" s="7"/>
      <c r="J114" s="7"/>
      <c r="K114" s="7"/>
      <c r="L114" s="7"/>
      <c r="M114" s="7"/>
      <c r="N114" s="7"/>
      <c r="O114" s="7"/>
      <c r="P114" s="7"/>
      <c r="Q114" s="17"/>
      <c r="R114" s="17"/>
      <c r="S114" s="7"/>
      <c r="T114" s="7"/>
      <c r="U114" s="7"/>
      <c r="V114" s="7"/>
      <c r="W114" s="17"/>
      <c r="X114" s="17"/>
      <c r="Y114" s="17"/>
      <c r="Z114" s="17"/>
      <c r="AA114" s="17"/>
      <c r="AB114" s="7"/>
      <c r="AC114" s="7"/>
      <c r="AD114" s="7"/>
      <c r="AE114" s="7"/>
      <c r="AF114" s="7"/>
      <c r="AG114" s="7"/>
      <c r="AH114" s="7"/>
      <c r="AI114" s="20"/>
    </row>
    <row r="115" spans="2:35" ht="22.5" customHeight="1" x14ac:dyDescent="0.15">
      <c r="B115" s="972"/>
      <c r="C115" s="17"/>
      <c r="D115" s="7"/>
      <c r="E115" s="19"/>
      <c r="F115" s="16"/>
      <c r="G115" s="16"/>
      <c r="H115" s="18"/>
      <c r="I115" s="18"/>
      <c r="J115" s="18"/>
      <c r="K115" s="18"/>
      <c r="L115" s="18"/>
      <c r="M115" s="7"/>
      <c r="N115" s="7"/>
      <c r="O115" s="7"/>
      <c r="P115" s="7"/>
      <c r="Q115" s="17"/>
      <c r="R115" s="17"/>
      <c r="S115" s="7"/>
      <c r="T115" s="7"/>
      <c r="U115" s="7"/>
      <c r="V115" s="7"/>
      <c r="W115" s="17"/>
      <c r="X115" s="17"/>
      <c r="Y115" s="17"/>
      <c r="Z115" s="17"/>
      <c r="AA115" s="17"/>
      <c r="AB115" s="16"/>
      <c r="AC115" s="16"/>
      <c r="AD115" s="16"/>
      <c r="AE115" s="16"/>
      <c r="AF115" s="16"/>
      <c r="AG115" s="16"/>
      <c r="AH115" s="16"/>
      <c r="AI115" s="15"/>
    </row>
    <row r="116" spans="2:35" ht="71.25" customHeight="1" x14ac:dyDescent="0.15">
      <c r="B116" s="973"/>
      <c r="C116" s="14"/>
      <c r="D116" s="11"/>
      <c r="E116" s="13"/>
      <c r="F116" s="12"/>
      <c r="G116" s="12"/>
      <c r="H116" s="11"/>
      <c r="I116" s="11"/>
      <c r="J116" s="11"/>
      <c r="K116" s="11"/>
      <c r="L116" s="11"/>
      <c r="M116" s="11"/>
      <c r="N116" s="11"/>
      <c r="O116" s="11"/>
      <c r="P116" s="11"/>
      <c r="Q116" s="11"/>
      <c r="R116" s="11"/>
      <c r="S116" s="10"/>
      <c r="T116" s="10"/>
      <c r="U116" s="10"/>
      <c r="V116" s="977" t="s">
        <v>522</v>
      </c>
      <c r="W116" s="977"/>
      <c r="X116" s="977"/>
      <c r="Y116" s="977"/>
      <c r="Z116" s="977"/>
      <c r="AA116" s="977"/>
      <c r="AB116" s="977"/>
      <c r="AC116" s="977"/>
      <c r="AD116" s="977"/>
      <c r="AE116" s="977"/>
      <c r="AF116" s="977"/>
      <c r="AG116" s="977"/>
      <c r="AH116" s="977"/>
      <c r="AI116" s="978"/>
    </row>
    <row r="117" spans="2:35" ht="15" customHeight="1" x14ac:dyDescent="0.15"/>
    <row r="118" spans="2:35" ht="26.25" customHeight="1" x14ac:dyDescent="0.2">
      <c r="B118" s="971" t="s">
        <v>31</v>
      </c>
      <c r="C118" s="974" t="s">
        <v>30</v>
      </c>
      <c r="D118" s="975"/>
      <c r="E118" s="975"/>
      <c r="F118" s="975"/>
      <c r="G118" s="975"/>
      <c r="H118" s="975"/>
      <c r="I118" s="975"/>
      <c r="J118" s="975"/>
      <c r="K118" s="975"/>
      <c r="L118" s="975"/>
      <c r="M118" s="975"/>
      <c r="N118" s="975"/>
      <c r="O118" s="975"/>
      <c r="P118" s="975"/>
      <c r="Q118" s="975"/>
      <c r="R118" s="975"/>
      <c r="S118" s="975"/>
      <c r="T118" s="975"/>
      <c r="U118" s="975"/>
      <c r="V118" s="975"/>
      <c r="W118" s="975"/>
      <c r="X118" s="975"/>
      <c r="Y118" s="975"/>
      <c r="Z118" s="975"/>
      <c r="AA118" s="975"/>
      <c r="AB118" s="975"/>
      <c r="AC118" s="975"/>
      <c r="AD118" s="975"/>
      <c r="AE118" s="975"/>
      <c r="AF118" s="975"/>
      <c r="AG118" s="975"/>
      <c r="AH118" s="975"/>
      <c r="AI118" s="976"/>
    </row>
    <row r="119" spans="2:35" ht="35.450000000000003" customHeight="1" x14ac:dyDescent="0.15">
      <c r="B119" s="972"/>
      <c r="C119" s="7"/>
      <c r="D119" s="7"/>
      <c r="E119" s="7"/>
      <c r="F119" s="7"/>
      <c r="G119" s="7"/>
      <c r="H119" s="7"/>
      <c r="I119" s="17"/>
      <c r="J119" s="7"/>
      <c r="K119" s="7"/>
      <c r="L119" s="7"/>
      <c r="M119" s="7"/>
      <c r="N119" s="7"/>
      <c r="O119" s="7"/>
      <c r="P119" s="7"/>
      <c r="Q119" s="21"/>
      <c r="R119" s="17"/>
      <c r="S119" s="7"/>
      <c r="T119" s="7"/>
      <c r="U119" s="7"/>
      <c r="V119" s="7"/>
      <c r="W119" s="17"/>
      <c r="X119" s="17"/>
      <c r="Y119" s="17"/>
      <c r="Z119" s="17"/>
      <c r="AA119" s="17"/>
      <c r="AB119" s="7"/>
      <c r="AC119" s="7"/>
      <c r="AD119" s="7"/>
      <c r="AE119" s="7"/>
      <c r="AF119" s="7"/>
      <c r="AG119" s="7"/>
      <c r="AH119" s="7"/>
      <c r="AI119" s="20"/>
    </row>
    <row r="120" spans="2:35" ht="35.450000000000003" customHeight="1" x14ac:dyDescent="0.15">
      <c r="B120" s="972"/>
      <c r="C120" s="7"/>
      <c r="D120" s="7"/>
      <c r="E120" s="7"/>
      <c r="F120" s="7"/>
      <c r="G120" s="7"/>
      <c r="H120" s="7"/>
      <c r="I120" s="17"/>
      <c r="J120" s="7"/>
      <c r="K120" s="7"/>
      <c r="L120" s="7"/>
      <c r="M120" s="7"/>
      <c r="N120" s="7"/>
      <c r="O120" s="7"/>
      <c r="P120" s="7"/>
      <c r="Q120" s="21"/>
      <c r="R120" s="17"/>
      <c r="S120" s="7"/>
      <c r="T120" s="7"/>
      <c r="U120" s="7"/>
      <c r="V120" s="7"/>
      <c r="W120" s="17"/>
      <c r="X120" s="17"/>
      <c r="Y120" s="17"/>
      <c r="Z120" s="17"/>
      <c r="AA120" s="17"/>
      <c r="AB120" s="7"/>
      <c r="AC120" s="7"/>
      <c r="AD120" s="7"/>
      <c r="AE120" s="7"/>
      <c r="AF120" s="7"/>
      <c r="AG120" s="7"/>
      <c r="AH120" s="7"/>
      <c r="AI120" s="20"/>
    </row>
    <row r="121" spans="2:35" ht="35.450000000000003" customHeight="1" x14ac:dyDescent="0.15">
      <c r="B121" s="972"/>
      <c r="C121" s="7"/>
      <c r="D121" s="7"/>
      <c r="E121" s="7"/>
      <c r="F121" s="7"/>
      <c r="G121" s="7"/>
      <c r="H121" s="7"/>
      <c r="I121" s="17"/>
      <c r="J121" s="7"/>
      <c r="K121" s="7"/>
      <c r="L121" s="7"/>
      <c r="M121" s="7"/>
      <c r="N121" s="7"/>
      <c r="O121" s="7"/>
      <c r="P121" s="7"/>
      <c r="Q121" s="21"/>
      <c r="R121" s="17"/>
      <c r="S121" s="7"/>
      <c r="T121" s="7"/>
      <c r="U121" s="7"/>
      <c r="V121" s="7"/>
      <c r="W121" s="17"/>
      <c r="X121" s="17"/>
      <c r="Y121" s="17"/>
      <c r="Z121" s="17"/>
      <c r="AA121" s="17"/>
      <c r="AB121" s="7"/>
      <c r="AC121" s="7"/>
      <c r="AD121" s="7"/>
      <c r="AE121" s="7"/>
      <c r="AF121" s="7"/>
      <c r="AG121" s="7"/>
      <c r="AH121" s="7"/>
      <c r="AI121" s="20"/>
    </row>
    <row r="122" spans="2:35" ht="35.450000000000003" customHeight="1" x14ac:dyDescent="0.15">
      <c r="B122" s="972"/>
      <c r="C122" s="7"/>
      <c r="D122" s="7"/>
      <c r="E122" s="7"/>
      <c r="F122" s="7"/>
      <c r="G122" s="7"/>
      <c r="H122" s="7"/>
      <c r="I122" s="17"/>
      <c r="J122" s="7"/>
      <c r="K122" s="7"/>
      <c r="L122" s="7"/>
      <c r="M122" s="7"/>
      <c r="N122" s="7"/>
      <c r="O122" s="7"/>
      <c r="P122" s="7"/>
      <c r="Q122" s="21"/>
      <c r="R122" s="17"/>
      <c r="S122" s="7"/>
      <c r="T122" s="7"/>
      <c r="U122" s="7"/>
      <c r="V122" s="7"/>
      <c r="W122" s="17"/>
      <c r="X122" s="17"/>
      <c r="Y122" s="17"/>
      <c r="Z122" s="17"/>
      <c r="AA122" s="17"/>
      <c r="AB122" s="7"/>
      <c r="AC122" s="7"/>
      <c r="AD122" s="7"/>
      <c r="AE122" s="7"/>
      <c r="AF122" s="7"/>
      <c r="AG122" s="7"/>
      <c r="AH122" s="7"/>
      <c r="AI122" s="20"/>
    </row>
    <row r="123" spans="2:35" ht="35.450000000000003" customHeight="1" x14ac:dyDescent="0.15">
      <c r="B123" s="972"/>
      <c r="C123" s="7"/>
      <c r="D123" s="7"/>
      <c r="E123" s="7"/>
      <c r="F123" s="7"/>
      <c r="G123" s="7"/>
      <c r="H123" s="7"/>
      <c r="I123" s="17"/>
      <c r="J123" s="7"/>
      <c r="K123" s="7"/>
      <c r="L123" s="7"/>
      <c r="M123" s="7"/>
      <c r="N123" s="7"/>
      <c r="O123" s="7"/>
      <c r="P123" s="7"/>
      <c r="Q123" s="17"/>
      <c r="R123" s="17"/>
      <c r="S123" s="7"/>
      <c r="T123" s="7"/>
      <c r="U123" s="7"/>
      <c r="V123" s="7"/>
      <c r="W123" s="17"/>
      <c r="X123" s="17"/>
      <c r="Y123" s="17"/>
      <c r="Z123" s="17"/>
      <c r="AA123" s="17"/>
      <c r="AB123" s="7"/>
      <c r="AC123" s="7"/>
      <c r="AD123" s="7"/>
      <c r="AE123" s="7"/>
      <c r="AF123" s="7"/>
      <c r="AG123" s="7"/>
      <c r="AH123" s="7"/>
      <c r="AI123" s="20"/>
    </row>
    <row r="124" spans="2:35" ht="35.450000000000003" customHeight="1" x14ac:dyDescent="0.15">
      <c r="B124" s="972"/>
      <c r="C124" s="7"/>
      <c r="D124" s="7"/>
      <c r="E124" s="7"/>
      <c r="F124" s="17"/>
      <c r="G124" s="17"/>
      <c r="H124" s="7"/>
      <c r="I124" s="7"/>
      <c r="J124" s="7"/>
      <c r="K124" s="7"/>
      <c r="L124" s="7"/>
      <c r="M124" s="7"/>
      <c r="N124" s="7"/>
      <c r="O124" s="7"/>
      <c r="P124" s="7"/>
      <c r="Q124" s="17"/>
      <c r="R124" s="7"/>
      <c r="S124" s="7"/>
      <c r="T124" s="7"/>
      <c r="U124" s="7"/>
      <c r="V124" s="7"/>
      <c r="W124" s="17"/>
      <c r="X124" s="17"/>
      <c r="Y124" s="17"/>
      <c r="Z124" s="17"/>
      <c r="AA124" s="17"/>
      <c r="AB124" s="7"/>
      <c r="AC124" s="7"/>
      <c r="AD124" s="7"/>
      <c r="AE124" s="7"/>
      <c r="AF124" s="7"/>
      <c r="AG124" s="7"/>
      <c r="AH124" s="7"/>
      <c r="AI124" s="20"/>
    </row>
    <row r="125" spans="2:35" ht="35.450000000000003" customHeight="1" x14ac:dyDescent="0.15">
      <c r="B125" s="972"/>
      <c r="C125" s="7"/>
      <c r="D125" s="7"/>
      <c r="E125" s="7"/>
      <c r="F125" s="17"/>
      <c r="G125" s="17"/>
      <c r="H125" s="17"/>
      <c r="I125" s="7"/>
      <c r="J125" s="7"/>
      <c r="K125" s="7"/>
      <c r="L125" s="7"/>
      <c r="M125" s="7"/>
      <c r="N125" s="7"/>
      <c r="O125" s="7"/>
      <c r="P125" s="7"/>
      <c r="Q125" s="17"/>
      <c r="R125" s="7"/>
      <c r="S125" s="7"/>
      <c r="T125" s="7"/>
      <c r="U125" s="7"/>
      <c r="V125" s="7"/>
      <c r="W125" s="17"/>
      <c r="X125" s="17"/>
      <c r="Y125" s="17"/>
      <c r="Z125" s="17"/>
      <c r="AA125" s="17"/>
      <c r="AB125" s="7"/>
      <c r="AC125" s="7"/>
      <c r="AD125" s="7"/>
      <c r="AE125" s="7"/>
      <c r="AF125" s="7"/>
      <c r="AG125" s="7"/>
      <c r="AH125" s="7"/>
      <c r="AI125" s="20"/>
    </row>
    <row r="126" spans="2:35" ht="35.450000000000003" customHeight="1" x14ac:dyDescent="0.15">
      <c r="B126" s="972"/>
      <c r="C126" s="17"/>
      <c r="D126" s="7"/>
      <c r="E126" s="7"/>
      <c r="F126" s="17"/>
      <c r="G126" s="17"/>
      <c r="H126" s="17"/>
      <c r="I126" s="7"/>
      <c r="J126" s="7"/>
      <c r="K126" s="7"/>
      <c r="L126" s="7"/>
      <c r="M126" s="7"/>
      <c r="N126" s="7"/>
      <c r="O126" s="7"/>
      <c r="P126" s="7"/>
      <c r="Q126" s="17"/>
      <c r="R126" s="17"/>
      <c r="S126" s="7"/>
      <c r="T126" s="7"/>
      <c r="U126" s="7"/>
      <c r="V126" s="7"/>
      <c r="W126" s="17"/>
      <c r="X126" s="17"/>
      <c r="Y126" s="17"/>
      <c r="Z126" s="17"/>
      <c r="AA126" s="17"/>
      <c r="AB126" s="7"/>
      <c r="AC126" s="7"/>
      <c r="AD126" s="7"/>
      <c r="AE126" s="7"/>
      <c r="AF126" s="7"/>
      <c r="AG126" s="7"/>
      <c r="AH126" s="7"/>
      <c r="AI126" s="20"/>
    </row>
    <row r="127" spans="2:35" ht="35.450000000000003" customHeight="1" x14ac:dyDescent="0.15">
      <c r="B127" s="972"/>
      <c r="C127" s="17"/>
      <c r="D127" s="7"/>
      <c r="E127" s="7"/>
      <c r="F127" s="17"/>
      <c r="G127" s="17"/>
      <c r="H127" s="17"/>
      <c r="I127" s="7"/>
      <c r="J127" s="7"/>
      <c r="K127" s="7"/>
      <c r="L127" s="7"/>
      <c r="M127" s="7"/>
      <c r="N127" s="7"/>
      <c r="O127" s="7"/>
      <c r="P127" s="7"/>
      <c r="Q127" s="17"/>
      <c r="R127" s="17"/>
      <c r="S127" s="7"/>
      <c r="T127" s="7"/>
      <c r="U127" s="7"/>
      <c r="V127" s="7"/>
      <c r="W127" s="17"/>
      <c r="X127" s="17"/>
      <c r="Y127" s="17"/>
      <c r="Z127" s="17"/>
      <c r="AA127" s="17"/>
      <c r="AB127" s="7"/>
      <c r="AC127" s="7"/>
      <c r="AD127" s="7"/>
      <c r="AE127" s="7"/>
      <c r="AF127" s="7"/>
      <c r="AG127" s="7"/>
      <c r="AH127" s="7"/>
      <c r="AI127" s="20"/>
    </row>
    <row r="128" spans="2:35" ht="35.450000000000003" customHeight="1" x14ac:dyDescent="0.15">
      <c r="B128" s="972"/>
      <c r="C128" s="17"/>
      <c r="D128" s="7"/>
      <c r="E128" s="7"/>
      <c r="F128" s="17"/>
      <c r="G128" s="17"/>
      <c r="H128" s="17"/>
      <c r="I128" s="7"/>
      <c r="J128" s="7"/>
      <c r="K128" s="7"/>
      <c r="L128" s="7"/>
      <c r="M128" s="7"/>
      <c r="N128" s="7"/>
      <c r="O128" s="7"/>
      <c r="P128" s="7"/>
      <c r="Q128" s="17"/>
      <c r="R128" s="17"/>
      <c r="S128" s="7"/>
      <c r="T128" s="7"/>
      <c r="U128" s="7"/>
      <c r="V128" s="7"/>
      <c r="W128" s="17"/>
      <c r="X128" s="17"/>
      <c r="Y128" s="17"/>
      <c r="Z128" s="17"/>
      <c r="AA128" s="17"/>
      <c r="AB128" s="7"/>
      <c r="AC128" s="7"/>
      <c r="AD128" s="7"/>
      <c r="AE128" s="7"/>
      <c r="AF128" s="7"/>
      <c r="AG128" s="7"/>
      <c r="AH128" s="7"/>
      <c r="AI128" s="20"/>
    </row>
    <row r="129" spans="2:35" ht="22.5" customHeight="1" x14ac:dyDescent="0.15">
      <c r="B129" s="972"/>
      <c r="C129" s="17"/>
      <c r="D129" s="7"/>
      <c r="E129" s="19"/>
      <c r="F129" s="16"/>
      <c r="G129" s="16"/>
      <c r="H129" s="18"/>
      <c r="I129" s="18"/>
      <c r="J129" s="18"/>
      <c r="K129" s="18"/>
      <c r="L129" s="18"/>
      <c r="M129" s="7"/>
      <c r="N129" s="7"/>
      <c r="O129" s="7"/>
      <c r="P129" s="7"/>
      <c r="Q129" s="17"/>
      <c r="R129" s="17"/>
      <c r="S129" s="7"/>
      <c r="T129" s="7"/>
      <c r="U129" s="7"/>
      <c r="V129" s="7"/>
      <c r="W129" s="17"/>
      <c r="X129" s="17"/>
      <c r="Y129" s="17"/>
      <c r="Z129" s="17"/>
      <c r="AA129" s="17"/>
      <c r="AB129" s="16"/>
      <c r="AC129" s="16"/>
      <c r="AD129" s="16"/>
      <c r="AE129" s="16"/>
      <c r="AF129" s="16"/>
      <c r="AG129" s="16"/>
      <c r="AH129" s="16"/>
      <c r="AI129" s="15"/>
    </row>
    <row r="130" spans="2:35" ht="71.25" customHeight="1" x14ac:dyDescent="0.15">
      <c r="B130" s="973"/>
      <c r="C130" s="14"/>
      <c r="D130" s="11"/>
      <c r="E130" s="13"/>
      <c r="F130" s="12"/>
      <c r="G130" s="12"/>
      <c r="H130" s="11"/>
      <c r="I130" s="11"/>
      <c r="J130" s="11"/>
      <c r="K130" s="11"/>
      <c r="L130" s="11"/>
      <c r="M130" s="11"/>
      <c r="N130" s="11"/>
      <c r="O130" s="11"/>
      <c r="P130" s="11"/>
      <c r="Q130" s="11"/>
      <c r="R130" s="11"/>
      <c r="S130" s="10"/>
      <c r="T130" s="10"/>
      <c r="U130" s="10"/>
      <c r="V130" s="977" t="s">
        <v>522</v>
      </c>
      <c r="W130" s="977"/>
      <c r="X130" s="977"/>
      <c r="Y130" s="977"/>
      <c r="Z130" s="977"/>
      <c r="AA130" s="977"/>
      <c r="AB130" s="977"/>
      <c r="AC130" s="977"/>
      <c r="AD130" s="977"/>
      <c r="AE130" s="977"/>
      <c r="AF130" s="977"/>
      <c r="AG130" s="977"/>
      <c r="AH130" s="977"/>
      <c r="AI130" s="978"/>
    </row>
    <row r="131" spans="2:35" ht="15" customHeight="1" x14ac:dyDescent="0.15"/>
    <row r="132" spans="2:35" ht="26.25" customHeight="1" x14ac:dyDescent="0.2">
      <c r="B132" s="971" t="s">
        <v>31</v>
      </c>
      <c r="C132" s="974" t="s">
        <v>30</v>
      </c>
      <c r="D132" s="975"/>
      <c r="E132" s="975"/>
      <c r="F132" s="975"/>
      <c r="G132" s="975"/>
      <c r="H132" s="975"/>
      <c r="I132" s="975"/>
      <c r="J132" s="975"/>
      <c r="K132" s="975"/>
      <c r="L132" s="975"/>
      <c r="M132" s="975"/>
      <c r="N132" s="975"/>
      <c r="O132" s="975"/>
      <c r="P132" s="975"/>
      <c r="Q132" s="975"/>
      <c r="R132" s="975"/>
      <c r="S132" s="975"/>
      <c r="T132" s="975"/>
      <c r="U132" s="975"/>
      <c r="V132" s="975"/>
      <c r="W132" s="975"/>
      <c r="X132" s="975"/>
      <c r="Y132" s="975"/>
      <c r="Z132" s="975"/>
      <c r="AA132" s="975"/>
      <c r="AB132" s="975"/>
      <c r="AC132" s="975"/>
      <c r="AD132" s="975"/>
      <c r="AE132" s="975"/>
      <c r="AF132" s="975"/>
      <c r="AG132" s="975"/>
      <c r="AH132" s="975"/>
      <c r="AI132" s="976"/>
    </row>
    <row r="133" spans="2:35" ht="35.450000000000003" customHeight="1" x14ac:dyDescent="0.15">
      <c r="B133" s="972"/>
      <c r="C133" s="7"/>
      <c r="D133" s="7"/>
      <c r="E133" s="7"/>
      <c r="F133" s="7"/>
      <c r="G133" s="7"/>
      <c r="H133" s="7"/>
      <c r="I133" s="17"/>
      <c r="J133" s="7"/>
      <c r="K133" s="7"/>
      <c r="L133" s="7"/>
      <c r="M133" s="7"/>
      <c r="N133" s="7"/>
      <c r="O133" s="7"/>
      <c r="P133" s="7"/>
      <c r="Q133" s="21"/>
      <c r="R133" s="17"/>
      <c r="S133" s="7"/>
      <c r="T133" s="7"/>
      <c r="U133" s="7"/>
      <c r="V133" s="7"/>
      <c r="W133" s="17"/>
      <c r="X133" s="17"/>
      <c r="Y133" s="17"/>
      <c r="Z133" s="17"/>
      <c r="AA133" s="17"/>
      <c r="AB133" s="7"/>
      <c r="AC133" s="7"/>
      <c r="AD133" s="7"/>
      <c r="AE133" s="7"/>
      <c r="AF133" s="7"/>
      <c r="AG133" s="7"/>
      <c r="AH133" s="7"/>
      <c r="AI133" s="20"/>
    </row>
    <row r="134" spans="2:35" ht="35.450000000000003" customHeight="1" x14ac:dyDescent="0.15">
      <c r="B134" s="972"/>
      <c r="C134" s="7"/>
      <c r="D134" s="7"/>
      <c r="E134" s="7"/>
      <c r="F134" s="7"/>
      <c r="G134" s="7"/>
      <c r="H134" s="7"/>
      <c r="I134" s="17"/>
      <c r="J134" s="7"/>
      <c r="K134" s="7"/>
      <c r="L134" s="7"/>
      <c r="M134" s="7"/>
      <c r="N134" s="7"/>
      <c r="O134" s="7"/>
      <c r="P134" s="7"/>
      <c r="Q134" s="21"/>
      <c r="R134" s="17"/>
      <c r="S134" s="7"/>
      <c r="T134" s="7"/>
      <c r="U134" s="7"/>
      <c r="V134" s="7"/>
      <c r="W134" s="17"/>
      <c r="X134" s="17"/>
      <c r="Y134" s="17"/>
      <c r="Z134" s="17"/>
      <c r="AA134" s="17"/>
      <c r="AB134" s="7"/>
      <c r="AC134" s="7"/>
      <c r="AD134" s="7"/>
      <c r="AE134" s="7"/>
      <c r="AF134" s="7"/>
      <c r="AG134" s="7"/>
      <c r="AH134" s="7"/>
      <c r="AI134" s="20"/>
    </row>
    <row r="135" spans="2:35" ht="35.450000000000003" customHeight="1" x14ac:dyDescent="0.15">
      <c r="B135" s="972"/>
      <c r="C135" s="7"/>
      <c r="D135" s="7"/>
      <c r="E135" s="7"/>
      <c r="F135" s="7"/>
      <c r="G135" s="7"/>
      <c r="H135" s="7"/>
      <c r="I135" s="17"/>
      <c r="J135" s="7"/>
      <c r="K135" s="7"/>
      <c r="L135" s="7"/>
      <c r="M135" s="7"/>
      <c r="N135" s="7"/>
      <c r="O135" s="7"/>
      <c r="P135" s="7"/>
      <c r="Q135" s="21"/>
      <c r="R135" s="17"/>
      <c r="S135" s="7"/>
      <c r="T135" s="7"/>
      <c r="U135" s="7"/>
      <c r="V135" s="7"/>
      <c r="W135" s="17"/>
      <c r="X135" s="17"/>
      <c r="Y135" s="17"/>
      <c r="Z135" s="17"/>
      <c r="AA135" s="17"/>
      <c r="AB135" s="7"/>
      <c r="AC135" s="7"/>
      <c r="AD135" s="7"/>
      <c r="AE135" s="7"/>
      <c r="AF135" s="7"/>
      <c r="AG135" s="7"/>
      <c r="AH135" s="7"/>
      <c r="AI135" s="20"/>
    </row>
    <row r="136" spans="2:35" ht="35.450000000000003" customHeight="1" x14ac:dyDescent="0.15">
      <c r="B136" s="972"/>
      <c r="C136" s="7"/>
      <c r="D136" s="7"/>
      <c r="E136" s="7"/>
      <c r="F136" s="7"/>
      <c r="G136" s="7"/>
      <c r="H136" s="7"/>
      <c r="I136" s="17"/>
      <c r="J136" s="7"/>
      <c r="K136" s="7"/>
      <c r="L136" s="7"/>
      <c r="M136" s="7"/>
      <c r="N136" s="7"/>
      <c r="O136" s="7"/>
      <c r="P136" s="7"/>
      <c r="Q136" s="21"/>
      <c r="R136" s="17"/>
      <c r="S136" s="7"/>
      <c r="T136" s="7"/>
      <c r="U136" s="7"/>
      <c r="V136" s="7"/>
      <c r="W136" s="17"/>
      <c r="X136" s="17"/>
      <c r="Y136" s="17"/>
      <c r="Z136" s="17"/>
      <c r="AA136" s="17"/>
      <c r="AB136" s="7"/>
      <c r="AC136" s="7"/>
      <c r="AD136" s="7"/>
      <c r="AE136" s="7"/>
      <c r="AF136" s="7"/>
      <c r="AG136" s="7"/>
      <c r="AH136" s="7"/>
      <c r="AI136" s="20"/>
    </row>
    <row r="137" spans="2:35" ht="35.450000000000003" customHeight="1" x14ac:dyDescent="0.15">
      <c r="B137" s="972"/>
      <c r="C137" s="7"/>
      <c r="D137" s="7"/>
      <c r="E137" s="7"/>
      <c r="F137" s="7"/>
      <c r="G137" s="7"/>
      <c r="H137" s="7"/>
      <c r="I137" s="17"/>
      <c r="J137" s="7"/>
      <c r="K137" s="7"/>
      <c r="L137" s="7"/>
      <c r="M137" s="7"/>
      <c r="N137" s="7"/>
      <c r="O137" s="7"/>
      <c r="P137" s="7"/>
      <c r="Q137" s="17"/>
      <c r="R137" s="17"/>
      <c r="S137" s="7"/>
      <c r="T137" s="7"/>
      <c r="U137" s="7"/>
      <c r="V137" s="7"/>
      <c r="W137" s="17"/>
      <c r="X137" s="17"/>
      <c r="Y137" s="17"/>
      <c r="Z137" s="17"/>
      <c r="AA137" s="17"/>
      <c r="AB137" s="7"/>
      <c r="AC137" s="7"/>
      <c r="AD137" s="7"/>
      <c r="AE137" s="7"/>
      <c r="AF137" s="7"/>
      <c r="AG137" s="7"/>
      <c r="AH137" s="7"/>
      <c r="AI137" s="20"/>
    </row>
    <row r="138" spans="2:35" ht="35.450000000000003" customHeight="1" x14ac:dyDescent="0.15">
      <c r="B138" s="972"/>
      <c r="C138" s="7"/>
      <c r="D138" s="7"/>
      <c r="E138" s="7"/>
      <c r="F138" s="17"/>
      <c r="G138" s="17"/>
      <c r="H138" s="7"/>
      <c r="I138" s="7"/>
      <c r="J138" s="7"/>
      <c r="K138" s="7"/>
      <c r="L138" s="7"/>
      <c r="M138" s="7"/>
      <c r="N138" s="7"/>
      <c r="O138" s="7"/>
      <c r="P138" s="7"/>
      <c r="Q138" s="17"/>
      <c r="R138" s="7"/>
      <c r="S138" s="7"/>
      <c r="T138" s="7"/>
      <c r="U138" s="7"/>
      <c r="V138" s="7"/>
      <c r="W138" s="17"/>
      <c r="X138" s="17"/>
      <c r="Y138" s="17"/>
      <c r="Z138" s="17"/>
      <c r="AA138" s="17"/>
      <c r="AB138" s="7"/>
      <c r="AC138" s="7"/>
      <c r="AD138" s="7"/>
      <c r="AE138" s="7"/>
      <c r="AF138" s="7"/>
      <c r="AG138" s="7"/>
      <c r="AH138" s="7"/>
      <c r="AI138" s="20"/>
    </row>
    <row r="139" spans="2:35" ht="35.450000000000003" customHeight="1" x14ac:dyDescent="0.15">
      <c r="B139" s="972"/>
      <c r="C139" s="7"/>
      <c r="D139" s="7"/>
      <c r="E139" s="7"/>
      <c r="F139" s="17"/>
      <c r="G139" s="17"/>
      <c r="H139" s="17"/>
      <c r="I139" s="7"/>
      <c r="J139" s="7"/>
      <c r="K139" s="7"/>
      <c r="L139" s="7"/>
      <c r="M139" s="7"/>
      <c r="N139" s="7"/>
      <c r="O139" s="7"/>
      <c r="P139" s="7"/>
      <c r="Q139" s="17"/>
      <c r="R139" s="7"/>
      <c r="S139" s="7"/>
      <c r="T139" s="7"/>
      <c r="U139" s="7"/>
      <c r="V139" s="7"/>
      <c r="W139" s="17"/>
      <c r="X139" s="17"/>
      <c r="Y139" s="17"/>
      <c r="Z139" s="17"/>
      <c r="AA139" s="17"/>
      <c r="AB139" s="7"/>
      <c r="AC139" s="7"/>
      <c r="AD139" s="7"/>
      <c r="AE139" s="7"/>
      <c r="AF139" s="7"/>
      <c r="AG139" s="7"/>
      <c r="AH139" s="7"/>
      <c r="AI139" s="20"/>
    </row>
    <row r="140" spans="2:35" ht="35.450000000000003" customHeight="1" x14ac:dyDescent="0.15">
      <c r="B140" s="972"/>
      <c r="C140" s="17"/>
      <c r="D140" s="7"/>
      <c r="E140" s="7"/>
      <c r="F140" s="17"/>
      <c r="G140" s="17"/>
      <c r="H140" s="17"/>
      <c r="I140" s="7"/>
      <c r="J140" s="7"/>
      <c r="K140" s="7"/>
      <c r="L140" s="7"/>
      <c r="M140" s="7"/>
      <c r="N140" s="7"/>
      <c r="O140" s="7"/>
      <c r="P140" s="7"/>
      <c r="Q140" s="17"/>
      <c r="R140" s="17"/>
      <c r="S140" s="7"/>
      <c r="T140" s="7"/>
      <c r="U140" s="7"/>
      <c r="V140" s="7"/>
      <c r="W140" s="17"/>
      <c r="X140" s="17"/>
      <c r="Y140" s="17"/>
      <c r="Z140" s="17"/>
      <c r="AA140" s="17"/>
      <c r="AB140" s="7"/>
      <c r="AC140" s="7"/>
      <c r="AD140" s="7"/>
      <c r="AE140" s="7"/>
      <c r="AF140" s="7"/>
      <c r="AG140" s="7"/>
      <c r="AH140" s="7"/>
      <c r="AI140" s="20"/>
    </row>
    <row r="141" spans="2:35" ht="35.450000000000003" customHeight="1" x14ac:dyDescent="0.15">
      <c r="B141" s="972"/>
      <c r="C141" s="17"/>
      <c r="D141" s="7"/>
      <c r="E141" s="7"/>
      <c r="F141" s="17"/>
      <c r="G141" s="17"/>
      <c r="H141" s="17"/>
      <c r="I141" s="7"/>
      <c r="J141" s="7"/>
      <c r="K141" s="7"/>
      <c r="L141" s="7"/>
      <c r="M141" s="7"/>
      <c r="N141" s="7"/>
      <c r="O141" s="7"/>
      <c r="P141" s="7"/>
      <c r="Q141" s="17"/>
      <c r="R141" s="17"/>
      <c r="S141" s="7"/>
      <c r="T141" s="7"/>
      <c r="U141" s="7"/>
      <c r="V141" s="7"/>
      <c r="W141" s="17"/>
      <c r="X141" s="17"/>
      <c r="Y141" s="17"/>
      <c r="Z141" s="17"/>
      <c r="AA141" s="17"/>
      <c r="AB141" s="7"/>
      <c r="AC141" s="7"/>
      <c r="AD141" s="7"/>
      <c r="AE141" s="7"/>
      <c r="AF141" s="7"/>
      <c r="AG141" s="7"/>
      <c r="AH141" s="7"/>
      <c r="AI141" s="20"/>
    </row>
    <row r="142" spans="2:35" ht="35.450000000000003" customHeight="1" x14ac:dyDescent="0.15">
      <c r="B142" s="972"/>
      <c r="C142" s="17"/>
      <c r="D142" s="7"/>
      <c r="E142" s="7"/>
      <c r="F142" s="17"/>
      <c r="G142" s="17"/>
      <c r="H142" s="17"/>
      <c r="I142" s="7"/>
      <c r="J142" s="7"/>
      <c r="K142" s="7"/>
      <c r="L142" s="7"/>
      <c r="M142" s="7"/>
      <c r="N142" s="7"/>
      <c r="O142" s="7"/>
      <c r="P142" s="7"/>
      <c r="Q142" s="17"/>
      <c r="R142" s="17"/>
      <c r="S142" s="7"/>
      <c r="T142" s="7"/>
      <c r="U142" s="7"/>
      <c r="V142" s="7"/>
      <c r="W142" s="17"/>
      <c r="X142" s="17"/>
      <c r="Y142" s="17"/>
      <c r="Z142" s="17"/>
      <c r="AA142" s="17"/>
      <c r="AB142" s="7"/>
      <c r="AC142" s="7"/>
      <c r="AD142" s="7"/>
      <c r="AE142" s="7"/>
      <c r="AF142" s="7"/>
      <c r="AG142" s="7"/>
      <c r="AH142" s="7"/>
      <c r="AI142" s="20"/>
    </row>
    <row r="143" spans="2:35" ht="22.5" customHeight="1" x14ac:dyDescent="0.15">
      <c r="B143" s="972"/>
      <c r="C143" s="17"/>
      <c r="D143" s="7"/>
      <c r="E143" s="19"/>
      <c r="F143" s="16"/>
      <c r="G143" s="16"/>
      <c r="H143" s="18"/>
      <c r="I143" s="18"/>
      <c r="J143" s="18"/>
      <c r="K143" s="18"/>
      <c r="L143" s="18"/>
      <c r="M143" s="7"/>
      <c r="N143" s="7"/>
      <c r="O143" s="7"/>
      <c r="P143" s="7"/>
      <c r="Q143" s="17"/>
      <c r="R143" s="17"/>
      <c r="S143" s="7"/>
      <c r="T143" s="7"/>
      <c r="U143" s="7"/>
      <c r="V143" s="7"/>
      <c r="W143" s="17"/>
      <c r="X143" s="17"/>
      <c r="Y143" s="17"/>
      <c r="Z143" s="17"/>
      <c r="AA143" s="17"/>
      <c r="AB143" s="16"/>
      <c r="AC143" s="16"/>
      <c r="AD143" s="16"/>
      <c r="AE143" s="16"/>
      <c r="AF143" s="16"/>
      <c r="AG143" s="16"/>
      <c r="AH143" s="16"/>
      <c r="AI143" s="15"/>
    </row>
    <row r="144" spans="2:35" ht="71.25" customHeight="1" x14ac:dyDescent="0.15">
      <c r="B144" s="973"/>
      <c r="C144" s="14"/>
      <c r="D144" s="11"/>
      <c r="E144" s="13"/>
      <c r="F144" s="12"/>
      <c r="G144" s="12"/>
      <c r="H144" s="11"/>
      <c r="I144" s="11"/>
      <c r="J144" s="11"/>
      <c r="K144" s="11"/>
      <c r="L144" s="11"/>
      <c r="M144" s="11"/>
      <c r="N144" s="11"/>
      <c r="O144" s="11"/>
      <c r="P144" s="11"/>
      <c r="Q144" s="11"/>
      <c r="R144" s="11"/>
      <c r="S144" s="10"/>
      <c r="T144" s="10"/>
      <c r="U144" s="10"/>
      <c r="V144" s="977" t="s">
        <v>522</v>
      </c>
      <c r="W144" s="977"/>
      <c r="X144" s="977"/>
      <c r="Y144" s="977"/>
      <c r="Z144" s="977"/>
      <c r="AA144" s="977"/>
      <c r="AB144" s="977"/>
      <c r="AC144" s="977"/>
      <c r="AD144" s="977"/>
      <c r="AE144" s="977"/>
      <c r="AF144" s="977"/>
      <c r="AG144" s="977"/>
      <c r="AH144" s="977"/>
      <c r="AI144" s="978"/>
    </row>
    <row r="145" spans="2:35" ht="15" customHeight="1" x14ac:dyDescent="0.15"/>
    <row r="146" spans="2:35" ht="26.25" customHeight="1" x14ac:dyDescent="0.2">
      <c r="B146" s="971" t="s">
        <v>31</v>
      </c>
      <c r="C146" s="974" t="s">
        <v>30</v>
      </c>
      <c r="D146" s="975"/>
      <c r="E146" s="975"/>
      <c r="F146" s="975"/>
      <c r="G146" s="975"/>
      <c r="H146" s="975"/>
      <c r="I146" s="975"/>
      <c r="J146" s="975"/>
      <c r="K146" s="975"/>
      <c r="L146" s="975"/>
      <c r="M146" s="975"/>
      <c r="N146" s="975"/>
      <c r="O146" s="975"/>
      <c r="P146" s="975"/>
      <c r="Q146" s="975"/>
      <c r="R146" s="975"/>
      <c r="S146" s="975"/>
      <c r="T146" s="975"/>
      <c r="U146" s="975"/>
      <c r="V146" s="975"/>
      <c r="W146" s="975"/>
      <c r="X146" s="975"/>
      <c r="Y146" s="975"/>
      <c r="Z146" s="975"/>
      <c r="AA146" s="975"/>
      <c r="AB146" s="975"/>
      <c r="AC146" s="975"/>
      <c r="AD146" s="975"/>
      <c r="AE146" s="975"/>
      <c r="AF146" s="975"/>
      <c r="AG146" s="975"/>
      <c r="AH146" s="975"/>
      <c r="AI146" s="976"/>
    </row>
    <row r="147" spans="2:35" ht="35.450000000000003" customHeight="1" x14ac:dyDescent="0.15">
      <c r="B147" s="972"/>
      <c r="C147" s="7"/>
      <c r="D147" s="7"/>
      <c r="E147" s="7"/>
      <c r="F147" s="7"/>
      <c r="G147" s="7"/>
      <c r="H147" s="7"/>
      <c r="I147" s="17"/>
      <c r="J147" s="7"/>
      <c r="K147" s="7"/>
      <c r="L147" s="7"/>
      <c r="M147" s="7"/>
      <c r="N147" s="7"/>
      <c r="O147" s="7"/>
      <c r="P147" s="7"/>
      <c r="Q147" s="21"/>
      <c r="R147" s="17"/>
      <c r="S147" s="7"/>
      <c r="T147" s="7"/>
      <c r="U147" s="7"/>
      <c r="V147" s="7"/>
      <c r="W147" s="17"/>
      <c r="X147" s="17"/>
      <c r="Y147" s="17"/>
      <c r="Z147" s="17"/>
      <c r="AA147" s="17"/>
      <c r="AB147" s="7"/>
      <c r="AC147" s="7"/>
      <c r="AD147" s="7"/>
      <c r="AE147" s="7"/>
      <c r="AF147" s="7"/>
      <c r="AG147" s="7"/>
      <c r="AH147" s="7"/>
      <c r="AI147" s="20"/>
    </row>
    <row r="148" spans="2:35" ht="35.450000000000003" customHeight="1" x14ac:dyDescent="0.15">
      <c r="B148" s="972"/>
      <c r="C148" s="7"/>
      <c r="D148" s="7"/>
      <c r="E148" s="7"/>
      <c r="F148" s="7"/>
      <c r="G148" s="7"/>
      <c r="H148" s="7"/>
      <c r="I148" s="17"/>
      <c r="J148" s="7"/>
      <c r="K148" s="7"/>
      <c r="L148" s="7"/>
      <c r="M148" s="7"/>
      <c r="N148" s="7"/>
      <c r="O148" s="7"/>
      <c r="P148" s="7"/>
      <c r="Q148" s="21"/>
      <c r="R148" s="17"/>
      <c r="S148" s="7"/>
      <c r="T148" s="7"/>
      <c r="U148" s="7"/>
      <c r="V148" s="7"/>
      <c r="W148" s="17"/>
      <c r="X148" s="17"/>
      <c r="Y148" s="17"/>
      <c r="Z148" s="17"/>
      <c r="AA148" s="17"/>
      <c r="AB148" s="7"/>
      <c r="AC148" s="7"/>
      <c r="AD148" s="7"/>
      <c r="AE148" s="7"/>
      <c r="AF148" s="7"/>
      <c r="AG148" s="7"/>
      <c r="AH148" s="7"/>
      <c r="AI148" s="20"/>
    </row>
    <row r="149" spans="2:35" ht="35.450000000000003" customHeight="1" x14ac:dyDescent="0.15">
      <c r="B149" s="972"/>
      <c r="C149" s="7"/>
      <c r="D149" s="7"/>
      <c r="E149" s="7"/>
      <c r="F149" s="7"/>
      <c r="G149" s="7"/>
      <c r="H149" s="7"/>
      <c r="I149" s="17"/>
      <c r="J149" s="7"/>
      <c r="K149" s="7"/>
      <c r="L149" s="7"/>
      <c r="M149" s="7"/>
      <c r="N149" s="7"/>
      <c r="O149" s="7"/>
      <c r="P149" s="7"/>
      <c r="Q149" s="21"/>
      <c r="R149" s="17"/>
      <c r="S149" s="7"/>
      <c r="T149" s="7"/>
      <c r="U149" s="7"/>
      <c r="V149" s="7"/>
      <c r="W149" s="17"/>
      <c r="X149" s="17"/>
      <c r="Y149" s="17"/>
      <c r="Z149" s="17"/>
      <c r="AA149" s="17"/>
      <c r="AB149" s="7"/>
      <c r="AC149" s="7"/>
      <c r="AD149" s="7"/>
      <c r="AE149" s="7"/>
      <c r="AF149" s="7"/>
      <c r="AG149" s="7"/>
      <c r="AH149" s="7"/>
      <c r="AI149" s="20"/>
    </row>
    <row r="150" spans="2:35" ht="35.450000000000003" customHeight="1" x14ac:dyDescent="0.15">
      <c r="B150" s="972"/>
      <c r="C150" s="7"/>
      <c r="D150" s="7"/>
      <c r="E150" s="7"/>
      <c r="F150" s="7"/>
      <c r="G150" s="7"/>
      <c r="H150" s="7"/>
      <c r="I150" s="17"/>
      <c r="J150" s="7"/>
      <c r="K150" s="7"/>
      <c r="L150" s="7"/>
      <c r="M150" s="7"/>
      <c r="N150" s="7"/>
      <c r="O150" s="7"/>
      <c r="P150" s="7"/>
      <c r="Q150" s="21"/>
      <c r="R150" s="17"/>
      <c r="S150" s="7"/>
      <c r="T150" s="7"/>
      <c r="U150" s="7"/>
      <c r="V150" s="7"/>
      <c r="W150" s="17"/>
      <c r="X150" s="17"/>
      <c r="Y150" s="17"/>
      <c r="Z150" s="17"/>
      <c r="AA150" s="17"/>
      <c r="AB150" s="7"/>
      <c r="AC150" s="7"/>
      <c r="AD150" s="7"/>
      <c r="AE150" s="7"/>
      <c r="AF150" s="7"/>
      <c r="AG150" s="7"/>
      <c r="AH150" s="7"/>
      <c r="AI150" s="20"/>
    </row>
    <row r="151" spans="2:35" ht="35.450000000000003" customHeight="1" x14ac:dyDescent="0.15">
      <c r="B151" s="972"/>
      <c r="C151" s="7"/>
      <c r="D151" s="7"/>
      <c r="E151" s="7"/>
      <c r="F151" s="7"/>
      <c r="G151" s="7"/>
      <c r="H151" s="7"/>
      <c r="I151" s="17"/>
      <c r="J151" s="7"/>
      <c r="K151" s="7"/>
      <c r="L151" s="7"/>
      <c r="M151" s="7"/>
      <c r="N151" s="7"/>
      <c r="O151" s="7"/>
      <c r="P151" s="7"/>
      <c r="Q151" s="17"/>
      <c r="R151" s="17"/>
      <c r="S151" s="7"/>
      <c r="T151" s="7"/>
      <c r="U151" s="7"/>
      <c r="V151" s="7"/>
      <c r="W151" s="17"/>
      <c r="X151" s="17"/>
      <c r="Y151" s="17"/>
      <c r="Z151" s="17"/>
      <c r="AA151" s="17"/>
      <c r="AB151" s="7"/>
      <c r="AC151" s="7"/>
      <c r="AD151" s="7"/>
      <c r="AE151" s="7"/>
      <c r="AF151" s="7"/>
      <c r="AG151" s="7"/>
      <c r="AH151" s="7"/>
      <c r="AI151" s="20"/>
    </row>
    <row r="152" spans="2:35" ht="35.450000000000003" customHeight="1" x14ac:dyDescent="0.15">
      <c r="B152" s="972"/>
      <c r="C152" s="7"/>
      <c r="D152" s="7"/>
      <c r="E152" s="7"/>
      <c r="F152" s="17"/>
      <c r="G152" s="17"/>
      <c r="H152" s="7"/>
      <c r="I152" s="7"/>
      <c r="J152" s="7"/>
      <c r="K152" s="7"/>
      <c r="L152" s="7"/>
      <c r="M152" s="7"/>
      <c r="N152" s="7"/>
      <c r="O152" s="7"/>
      <c r="P152" s="7"/>
      <c r="Q152" s="17"/>
      <c r="R152" s="7"/>
      <c r="S152" s="7"/>
      <c r="T152" s="7"/>
      <c r="U152" s="7"/>
      <c r="V152" s="7"/>
      <c r="W152" s="17"/>
      <c r="X152" s="17"/>
      <c r="Y152" s="17"/>
      <c r="Z152" s="17"/>
      <c r="AA152" s="17"/>
      <c r="AB152" s="7"/>
      <c r="AC152" s="7"/>
      <c r="AD152" s="7"/>
      <c r="AE152" s="7"/>
      <c r="AF152" s="7"/>
      <c r="AG152" s="7"/>
      <c r="AH152" s="7"/>
      <c r="AI152" s="20"/>
    </row>
    <row r="153" spans="2:35" ht="35.450000000000003" customHeight="1" x14ac:dyDescent="0.15">
      <c r="B153" s="972"/>
      <c r="C153" s="7"/>
      <c r="D153" s="7"/>
      <c r="E153" s="7"/>
      <c r="F153" s="17"/>
      <c r="G153" s="17"/>
      <c r="H153" s="17"/>
      <c r="I153" s="7"/>
      <c r="J153" s="7"/>
      <c r="K153" s="7"/>
      <c r="L153" s="7"/>
      <c r="M153" s="7"/>
      <c r="N153" s="7"/>
      <c r="O153" s="7"/>
      <c r="P153" s="7"/>
      <c r="Q153" s="17"/>
      <c r="R153" s="7"/>
      <c r="S153" s="7"/>
      <c r="T153" s="7"/>
      <c r="U153" s="7"/>
      <c r="V153" s="7"/>
      <c r="W153" s="17"/>
      <c r="X153" s="17"/>
      <c r="Y153" s="17"/>
      <c r="Z153" s="17"/>
      <c r="AA153" s="17"/>
      <c r="AB153" s="7"/>
      <c r="AC153" s="7"/>
      <c r="AD153" s="7"/>
      <c r="AE153" s="7"/>
      <c r="AF153" s="7"/>
      <c r="AG153" s="7"/>
      <c r="AH153" s="7"/>
      <c r="AI153" s="20"/>
    </row>
    <row r="154" spans="2:35" ht="35.450000000000003" customHeight="1" x14ac:dyDescent="0.15">
      <c r="B154" s="972"/>
      <c r="C154" s="17"/>
      <c r="D154" s="7"/>
      <c r="E154" s="7"/>
      <c r="F154" s="17"/>
      <c r="G154" s="17"/>
      <c r="H154" s="17"/>
      <c r="I154" s="7"/>
      <c r="J154" s="7"/>
      <c r="K154" s="7"/>
      <c r="L154" s="7"/>
      <c r="M154" s="7"/>
      <c r="N154" s="7"/>
      <c r="O154" s="7"/>
      <c r="P154" s="7"/>
      <c r="Q154" s="17"/>
      <c r="R154" s="17"/>
      <c r="S154" s="7"/>
      <c r="T154" s="7"/>
      <c r="U154" s="7"/>
      <c r="V154" s="7"/>
      <c r="W154" s="17"/>
      <c r="X154" s="17"/>
      <c r="Y154" s="17"/>
      <c r="Z154" s="17"/>
      <c r="AA154" s="17"/>
      <c r="AB154" s="7"/>
      <c r="AC154" s="7"/>
      <c r="AD154" s="7"/>
      <c r="AE154" s="7"/>
      <c r="AF154" s="7"/>
      <c r="AG154" s="7"/>
      <c r="AH154" s="7"/>
      <c r="AI154" s="20"/>
    </row>
    <row r="155" spans="2:35" ht="35.450000000000003" customHeight="1" x14ac:dyDescent="0.15">
      <c r="B155" s="972"/>
      <c r="C155" s="17"/>
      <c r="D155" s="7"/>
      <c r="E155" s="7"/>
      <c r="F155" s="17"/>
      <c r="G155" s="17"/>
      <c r="H155" s="17"/>
      <c r="I155" s="7"/>
      <c r="J155" s="7"/>
      <c r="K155" s="7"/>
      <c r="L155" s="7"/>
      <c r="M155" s="7"/>
      <c r="N155" s="7"/>
      <c r="O155" s="7"/>
      <c r="P155" s="7"/>
      <c r="Q155" s="17"/>
      <c r="R155" s="17"/>
      <c r="S155" s="7"/>
      <c r="T155" s="7"/>
      <c r="U155" s="7"/>
      <c r="V155" s="7"/>
      <c r="W155" s="17"/>
      <c r="X155" s="17"/>
      <c r="Y155" s="17"/>
      <c r="Z155" s="17"/>
      <c r="AA155" s="17"/>
      <c r="AB155" s="7"/>
      <c r="AC155" s="7"/>
      <c r="AD155" s="7"/>
      <c r="AE155" s="7"/>
      <c r="AF155" s="7"/>
      <c r="AG155" s="7"/>
      <c r="AH155" s="7"/>
      <c r="AI155" s="20"/>
    </row>
    <row r="156" spans="2:35" ht="35.450000000000003" customHeight="1" x14ac:dyDescent="0.15">
      <c r="B156" s="972"/>
      <c r="C156" s="17"/>
      <c r="D156" s="7"/>
      <c r="E156" s="7"/>
      <c r="F156" s="17"/>
      <c r="G156" s="17"/>
      <c r="H156" s="17"/>
      <c r="I156" s="7"/>
      <c r="J156" s="7"/>
      <c r="K156" s="7"/>
      <c r="L156" s="7"/>
      <c r="M156" s="7"/>
      <c r="N156" s="7"/>
      <c r="O156" s="7"/>
      <c r="P156" s="7"/>
      <c r="Q156" s="17"/>
      <c r="R156" s="17"/>
      <c r="S156" s="7"/>
      <c r="T156" s="7"/>
      <c r="U156" s="7"/>
      <c r="V156" s="7"/>
      <c r="W156" s="17"/>
      <c r="X156" s="17"/>
      <c r="Y156" s="17"/>
      <c r="Z156" s="17"/>
      <c r="AA156" s="17"/>
      <c r="AB156" s="7"/>
      <c r="AC156" s="7"/>
      <c r="AD156" s="7"/>
      <c r="AE156" s="7"/>
      <c r="AF156" s="7"/>
      <c r="AG156" s="7"/>
      <c r="AH156" s="7"/>
      <c r="AI156" s="20"/>
    </row>
    <row r="157" spans="2:35" ht="22.5" customHeight="1" x14ac:dyDescent="0.15">
      <c r="B157" s="972"/>
      <c r="C157" s="17"/>
      <c r="D157" s="7"/>
      <c r="E157" s="19"/>
      <c r="F157" s="16"/>
      <c r="G157" s="16"/>
      <c r="H157" s="18"/>
      <c r="I157" s="18"/>
      <c r="J157" s="18"/>
      <c r="K157" s="18"/>
      <c r="L157" s="18"/>
      <c r="M157" s="7"/>
      <c r="N157" s="7"/>
      <c r="O157" s="7"/>
      <c r="P157" s="7"/>
      <c r="Q157" s="17"/>
      <c r="R157" s="17"/>
      <c r="S157" s="7"/>
      <c r="T157" s="7"/>
      <c r="U157" s="7"/>
      <c r="V157" s="7"/>
      <c r="W157" s="17"/>
      <c r="X157" s="17"/>
      <c r="Y157" s="17"/>
      <c r="Z157" s="17"/>
      <c r="AA157" s="17"/>
      <c r="AB157" s="16"/>
      <c r="AC157" s="16"/>
      <c r="AD157" s="16"/>
      <c r="AE157" s="16"/>
      <c r="AF157" s="16"/>
      <c r="AG157" s="16"/>
      <c r="AH157" s="16"/>
      <c r="AI157" s="15"/>
    </row>
    <row r="158" spans="2:35" ht="71.25" customHeight="1" x14ac:dyDescent="0.15">
      <c r="B158" s="973"/>
      <c r="C158" s="14"/>
      <c r="D158" s="11"/>
      <c r="E158" s="13"/>
      <c r="F158" s="12"/>
      <c r="G158" s="12"/>
      <c r="H158" s="11"/>
      <c r="I158" s="11"/>
      <c r="J158" s="11"/>
      <c r="K158" s="11"/>
      <c r="L158" s="11"/>
      <c r="M158" s="11"/>
      <c r="N158" s="11"/>
      <c r="O158" s="11"/>
      <c r="P158" s="11"/>
      <c r="Q158" s="11"/>
      <c r="R158" s="11"/>
      <c r="S158" s="10"/>
      <c r="T158" s="10"/>
      <c r="U158" s="10"/>
      <c r="V158" s="977" t="s">
        <v>522</v>
      </c>
      <c r="W158" s="977"/>
      <c r="X158" s="977"/>
      <c r="Y158" s="977"/>
      <c r="Z158" s="977"/>
      <c r="AA158" s="977"/>
      <c r="AB158" s="977"/>
      <c r="AC158" s="977"/>
      <c r="AD158" s="977"/>
      <c r="AE158" s="977"/>
      <c r="AF158" s="977"/>
      <c r="AG158" s="977"/>
      <c r="AH158" s="977"/>
      <c r="AI158" s="978"/>
    </row>
    <row r="159" spans="2:35" ht="15" customHeight="1" x14ac:dyDescent="0.15"/>
    <row r="160" spans="2:35" ht="26.25" customHeight="1" x14ac:dyDescent="0.2">
      <c r="B160" s="971" t="s">
        <v>31</v>
      </c>
      <c r="C160" s="974" t="s">
        <v>30</v>
      </c>
      <c r="D160" s="975"/>
      <c r="E160" s="975"/>
      <c r="F160" s="975"/>
      <c r="G160" s="975"/>
      <c r="H160" s="975"/>
      <c r="I160" s="975"/>
      <c r="J160" s="975"/>
      <c r="K160" s="975"/>
      <c r="L160" s="975"/>
      <c r="M160" s="975"/>
      <c r="N160" s="975"/>
      <c r="O160" s="975"/>
      <c r="P160" s="975"/>
      <c r="Q160" s="975"/>
      <c r="R160" s="975"/>
      <c r="S160" s="975"/>
      <c r="T160" s="975"/>
      <c r="U160" s="975"/>
      <c r="V160" s="975"/>
      <c r="W160" s="975"/>
      <c r="X160" s="975"/>
      <c r="Y160" s="975"/>
      <c r="Z160" s="975"/>
      <c r="AA160" s="975"/>
      <c r="AB160" s="975"/>
      <c r="AC160" s="975"/>
      <c r="AD160" s="975"/>
      <c r="AE160" s="975"/>
      <c r="AF160" s="975"/>
      <c r="AG160" s="975"/>
      <c r="AH160" s="975"/>
      <c r="AI160" s="976"/>
    </row>
    <row r="161" spans="2:35" ht="35.450000000000003" customHeight="1" x14ac:dyDescent="0.15">
      <c r="B161" s="972"/>
      <c r="C161" s="7"/>
      <c r="D161" s="7"/>
      <c r="E161" s="7"/>
      <c r="F161" s="7"/>
      <c r="G161" s="7"/>
      <c r="H161" s="7"/>
      <c r="I161" s="17"/>
      <c r="J161" s="7"/>
      <c r="K161" s="7"/>
      <c r="L161" s="7"/>
      <c r="M161" s="7"/>
      <c r="N161" s="7"/>
      <c r="O161" s="7"/>
      <c r="P161" s="7"/>
      <c r="Q161" s="21"/>
      <c r="R161" s="17"/>
      <c r="S161" s="7"/>
      <c r="T161" s="7"/>
      <c r="U161" s="7"/>
      <c r="V161" s="7"/>
      <c r="W161" s="17"/>
      <c r="X161" s="17"/>
      <c r="Y161" s="17"/>
      <c r="Z161" s="17"/>
      <c r="AA161" s="17"/>
      <c r="AB161" s="7"/>
      <c r="AC161" s="7"/>
      <c r="AD161" s="7"/>
      <c r="AE161" s="7"/>
      <c r="AF161" s="7"/>
      <c r="AG161" s="7"/>
      <c r="AH161" s="7"/>
      <c r="AI161" s="20"/>
    </row>
    <row r="162" spans="2:35" ht="35.450000000000003" customHeight="1" x14ac:dyDescent="0.15">
      <c r="B162" s="972"/>
      <c r="C162" s="7"/>
      <c r="D162" s="7"/>
      <c r="E162" s="7"/>
      <c r="F162" s="7"/>
      <c r="G162" s="7"/>
      <c r="H162" s="7"/>
      <c r="I162" s="17"/>
      <c r="J162" s="7"/>
      <c r="K162" s="7"/>
      <c r="L162" s="7"/>
      <c r="M162" s="7"/>
      <c r="N162" s="7"/>
      <c r="O162" s="7"/>
      <c r="P162" s="7"/>
      <c r="Q162" s="21"/>
      <c r="R162" s="17"/>
      <c r="S162" s="7"/>
      <c r="T162" s="7"/>
      <c r="U162" s="7"/>
      <c r="V162" s="7"/>
      <c r="W162" s="17"/>
      <c r="X162" s="17"/>
      <c r="Y162" s="17"/>
      <c r="Z162" s="17"/>
      <c r="AA162" s="17"/>
      <c r="AB162" s="7"/>
      <c r="AC162" s="7"/>
      <c r="AD162" s="7"/>
      <c r="AE162" s="7"/>
      <c r="AF162" s="7"/>
      <c r="AG162" s="7"/>
      <c r="AH162" s="7"/>
      <c r="AI162" s="20"/>
    </row>
    <row r="163" spans="2:35" ht="35.450000000000003" customHeight="1" x14ac:dyDescent="0.15">
      <c r="B163" s="972"/>
      <c r="C163" s="7"/>
      <c r="D163" s="7"/>
      <c r="E163" s="7"/>
      <c r="F163" s="7"/>
      <c r="G163" s="7"/>
      <c r="H163" s="7"/>
      <c r="I163" s="17"/>
      <c r="J163" s="7"/>
      <c r="K163" s="7"/>
      <c r="L163" s="7"/>
      <c r="M163" s="7"/>
      <c r="N163" s="7"/>
      <c r="O163" s="7"/>
      <c r="P163" s="7"/>
      <c r="Q163" s="21"/>
      <c r="R163" s="17"/>
      <c r="S163" s="7"/>
      <c r="T163" s="7"/>
      <c r="U163" s="7"/>
      <c r="V163" s="7"/>
      <c r="W163" s="17"/>
      <c r="X163" s="17"/>
      <c r="Y163" s="17"/>
      <c r="Z163" s="17"/>
      <c r="AA163" s="17"/>
      <c r="AB163" s="7"/>
      <c r="AC163" s="7"/>
      <c r="AD163" s="7"/>
      <c r="AE163" s="7"/>
      <c r="AF163" s="7"/>
      <c r="AG163" s="7"/>
      <c r="AH163" s="7"/>
      <c r="AI163" s="20"/>
    </row>
    <row r="164" spans="2:35" ht="35.450000000000003" customHeight="1" x14ac:dyDescent="0.15">
      <c r="B164" s="972"/>
      <c r="C164" s="7"/>
      <c r="D164" s="7"/>
      <c r="E164" s="7"/>
      <c r="F164" s="7"/>
      <c r="G164" s="7"/>
      <c r="H164" s="7"/>
      <c r="I164" s="17"/>
      <c r="J164" s="7"/>
      <c r="K164" s="7"/>
      <c r="L164" s="7"/>
      <c r="M164" s="7"/>
      <c r="N164" s="7"/>
      <c r="O164" s="7"/>
      <c r="P164" s="7"/>
      <c r="Q164" s="21"/>
      <c r="R164" s="17"/>
      <c r="S164" s="7"/>
      <c r="T164" s="7"/>
      <c r="U164" s="7"/>
      <c r="V164" s="7"/>
      <c r="W164" s="17"/>
      <c r="X164" s="17"/>
      <c r="Y164" s="17"/>
      <c r="Z164" s="17"/>
      <c r="AA164" s="17"/>
      <c r="AB164" s="7"/>
      <c r="AC164" s="7"/>
      <c r="AD164" s="7"/>
      <c r="AE164" s="7"/>
      <c r="AF164" s="7"/>
      <c r="AG164" s="7"/>
      <c r="AH164" s="7"/>
      <c r="AI164" s="20"/>
    </row>
    <row r="165" spans="2:35" ht="35.450000000000003" customHeight="1" x14ac:dyDescent="0.15">
      <c r="B165" s="972"/>
      <c r="C165" s="7"/>
      <c r="D165" s="7"/>
      <c r="E165" s="7"/>
      <c r="F165" s="7"/>
      <c r="G165" s="7"/>
      <c r="H165" s="7"/>
      <c r="I165" s="17"/>
      <c r="J165" s="7"/>
      <c r="K165" s="7"/>
      <c r="L165" s="7"/>
      <c r="M165" s="7"/>
      <c r="N165" s="7"/>
      <c r="O165" s="7"/>
      <c r="P165" s="7"/>
      <c r="Q165" s="17"/>
      <c r="R165" s="17"/>
      <c r="S165" s="7"/>
      <c r="T165" s="7"/>
      <c r="U165" s="7"/>
      <c r="V165" s="7"/>
      <c r="W165" s="17"/>
      <c r="X165" s="17"/>
      <c r="Y165" s="17"/>
      <c r="Z165" s="17"/>
      <c r="AA165" s="17"/>
      <c r="AB165" s="7"/>
      <c r="AC165" s="7"/>
      <c r="AD165" s="7"/>
      <c r="AE165" s="7"/>
      <c r="AF165" s="7"/>
      <c r="AG165" s="7"/>
      <c r="AH165" s="7"/>
      <c r="AI165" s="20"/>
    </row>
    <row r="166" spans="2:35" ht="35.450000000000003" customHeight="1" x14ac:dyDescent="0.15">
      <c r="B166" s="972"/>
      <c r="C166" s="7"/>
      <c r="D166" s="7"/>
      <c r="E166" s="7"/>
      <c r="F166" s="17"/>
      <c r="G166" s="17"/>
      <c r="H166" s="7"/>
      <c r="I166" s="7"/>
      <c r="J166" s="7"/>
      <c r="K166" s="7"/>
      <c r="L166" s="7"/>
      <c r="M166" s="7"/>
      <c r="N166" s="7"/>
      <c r="O166" s="7"/>
      <c r="P166" s="7"/>
      <c r="Q166" s="17"/>
      <c r="R166" s="7"/>
      <c r="S166" s="7"/>
      <c r="T166" s="7"/>
      <c r="U166" s="7"/>
      <c r="V166" s="7"/>
      <c r="W166" s="17"/>
      <c r="X166" s="17"/>
      <c r="Y166" s="17"/>
      <c r="Z166" s="17"/>
      <c r="AA166" s="17"/>
      <c r="AB166" s="7"/>
      <c r="AC166" s="7"/>
      <c r="AD166" s="7"/>
      <c r="AE166" s="7"/>
      <c r="AF166" s="7"/>
      <c r="AG166" s="7"/>
      <c r="AH166" s="7"/>
      <c r="AI166" s="20"/>
    </row>
    <row r="167" spans="2:35" ht="35.450000000000003" customHeight="1" x14ac:dyDescent="0.15">
      <c r="B167" s="972"/>
      <c r="C167" s="7"/>
      <c r="D167" s="7"/>
      <c r="E167" s="7"/>
      <c r="F167" s="17"/>
      <c r="G167" s="17"/>
      <c r="H167" s="17"/>
      <c r="I167" s="7"/>
      <c r="J167" s="7"/>
      <c r="K167" s="7"/>
      <c r="L167" s="7"/>
      <c r="M167" s="7"/>
      <c r="N167" s="7"/>
      <c r="O167" s="7"/>
      <c r="P167" s="7"/>
      <c r="Q167" s="17"/>
      <c r="R167" s="7"/>
      <c r="S167" s="7"/>
      <c r="T167" s="7"/>
      <c r="U167" s="7"/>
      <c r="V167" s="7"/>
      <c r="W167" s="17"/>
      <c r="X167" s="17"/>
      <c r="Y167" s="17"/>
      <c r="Z167" s="17"/>
      <c r="AA167" s="17"/>
      <c r="AB167" s="7"/>
      <c r="AC167" s="7"/>
      <c r="AD167" s="7"/>
      <c r="AE167" s="7"/>
      <c r="AF167" s="7"/>
      <c r="AG167" s="7"/>
      <c r="AH167" s="7"/>
      <c r="AI167" s="20"/>
    </row>
    <row r="168" spans="2:35" ht="35.450000000000003" customHeight="1" x14ac:dyDescent="0.15">
      <c r="B168" s="972"/>
      <c r="C168" s="17"/>
      <c r="D168" s="7"/>
      <c r="E168" s="7"/>
      <c r="F168" s="17"/>
      <c r="G168" s="17"/>
      <c r="H168" s="17"/>
      <c r="I168" s="7"/>
      <c r="J168" s="7"/>
      <c r="K168" s="7"/>
      <c r="L168" s="7"/>
      <c r="M168" s="7"/>
      <c r="N168" s="7"/>
      <c r="O168" s="7"/>
      <c r="P168" s="7"/>
      <c r="Q168" s="17"/>
      <c r="R168" s="17"/>
      <c r="S168" s="7"/>
      <c r="T168" s="7"/>
      <c r="U168" s="7"/>
      <c r="V168" s="7"/>
      <c r="W168" s="17"/>
      <c r="X168" s="17"/>
      <c r="Y168" s="17"/>
      <c r="Z168" s="17"/>
      <c r="AA168" s="17"/>
      <c r="AB168" s="7"/>
      <c r="AC168" s="7"/>
      <c r="AD168" s="7"/>
      <c r="AE168" s="7"/>
      <c r="AF168" s="7"/>
      <c r="AG168" s="7"/>
      <c r="AH168" s="7"/>
      <c r="AI168" s="20"/>
    </row>
    <row r="169" spans="2:35" ht="35.450000000000003" customHeight="1" x14ac:dyDescent="0.15">
      <c r="B169" s="972"/>
      <c r="C169" s="17"/>
      <c r="D169" s="7"/>
      <c r="E169" s="7"/>
      <c r="F169" s="17"/>
      <c r="G169" s="17"/>
      <c r="H169" s="17"/>
      <c r="I169" s="7"/>
      <c r="J169" s="7"/>
      <c r="K169" s="7"/>
      <c r="L169" s="7"/>
      <c r="M169" s="7"/>
      <c r="N169" s="7"/>
      <c r="O169" s="7"/>
      <c r="P169" s="7"/>
      <c r="Q169" s="17"/>
      <c r="R169" s="17"/>
      <c r="S169" s="7"/>
      <c r="T169" s="7"/>
      <c r="U169" s="7"/>
      <c r="V169" s="7"/>
      <c r="W169" s="17"/>
      <c r="X169" s="17"/>
      <c r="Y169" s="17"/>
      <c r="Z169" s="17"/>
      <c r="AA169" s="17"/>
      <c r="AB169" s="7"/>
      <c r="AC169" s="7"/>
      <c r="AD169" s="7"/>
      <c r="AE169" s="7"/>
      <c r="AF169" s="7"/>
      <c r="AG169" s="7"/>
      <c r="AH169" s="7"/>
      <c r="AI169" s="20"/>
    </row>
    <row r="170" spans="2:35" ht="35.450000000000003" customHeight="1" x14ac:dyDescent="0.15">
      <c r="B170" s="972"/>
      <c r="C170" s="17"/>
      <c r="D170" s="7"/>
      <c r="E170" s="7"/>
      <c r="F170" s="17"/>
      <c r="G170" s="17"/>
      <c r="H170" s="17"/>
      <c r="I170" s="7"/>
      <c r="J170" s="7"/>
      <c r="K170" s="7"/>
      <c r="L170" s="7"/>
      <c r="M170" s="7"/>
      <c r="N170" s="7"/>
      <c r="O170" s="7"/>
      <c r="P170" s="7"/>
      <c r="Q170" s="17"/>
      <c r="R170" s="17"/>
      <c r="S170" s="7"/>
      <c r="T170" s="7"/>
      <c r="U170" s="7"/>
      <c r="V170" s="7"/>
      <c r="W170" s="17"/>
      <c r="X170" s="17"/>
      <c r="Y170" s="17"/>
      <c r="Z170" s="17"/>
      <c r="AA170" s="17"/>
      <c r="AB170" s="7"/>
      <c r="AC170" s="7"/>
      <c r="AD170" s="7"/>
      <c r="AE170" s="7"/>
      <c r="AF170" s="7"/>
      <c r="AG170" s="7"/>
      <c r="AH170" s="7"/>
      <c r="AI170" s="20"/>
    </row>
    <row r="171" spans="2:35" ht="22.5" customHeight="1" x14ac:dyDescent="0.15">
      <c r="B171" s="972"/>
      <c r="C171" s="17"/>
      <c r="D171" s="7"/>
      <c r="E171" s="19"/>
      <c r="F171" s="16"/>
      <c r="G171" s="16"/>
      <c r="H171" s="18"/>
      <c r="I171" s="18"/>
      <c r="J171" s="18"/>
      <c r="K171" s="18"/>
      <c r="L171" s="18"/>
      <c r="M171" s="7"/>
      <c r="N171" s="7"/>
      <c r="O171" s="7"/>
      <c r="P171" s="7"/>
      <c r="Q171" s="17"/>
      <c r="R171" s="17"/>
      <c r="S171" s="7"/>
      <c r="T171" s="7"/>
      <c r="U171" s="7"/>
      <c r="V171" s="7"/>
      <c r="W171" s="17"/>
      <c r="X171" s="17"/>
      <c r="Y171" s="17"/>
      <c r="Z171" s="17"/>
      <c r="AA171" s="17"/>
      <c r="AB171" s="16"/>
      <c r="AC171" s="16"/>
      <c r="AD171" s="16"/>
      <c r="AE171" s="16"/>
      <c r="AF171" s="16"/>
      <c r="AG171" s="16"/>
      <c r="AH171" s="16"/>
      <c r="AI171" s="15"/>
    </row>
    <row r="172" spans="2:35" ht="71.25" customHeight="1" x14ac:dyDescent="0.15">
      <c r="B172" s="973"/>
      <c r="C172" s="14"/>
      <c r="D172" s="11"/>
      <c r="E172" s="13"/>
      <c r="F172" s="12"/>
      <c r="G172" s="12"/>
      <c r="H172" s="11"/>
      <c r="I172" s="11"/>
      <c r="J172" s="11"/>
      <c r="K172" s="11"/>
      <c r="L172" s="11"/>
      <c r="M172" s="11"/>
      <c r="N172" s="11"/>
      <c r="O172" s="11"/>
      <c r="P172" s="11"/>
      <c r="Q172" s="11"/>
      <c r="R172" s="11"/>
      <c r="S172" s="10"/>
      <c r="T172" s="10"/>
      <c r="U172" s="10"/>
      <c r="V172" s="977" t="s">
        <v>522</v>
      </c>
      <c r="W172" s="977"/>
      <c r="X172" s="977"/>
      <c r="Y172" s="977"/>
      <c r="Z172" s="977"/>
      <c r="AA172" s="977"/>
      <c r="AB172" s="977"/>
      <c r="AC172" s="977"/>
      <c r="AD172" s="977"/>
      <c r="AE172" s="977"/>
      <c r="AF172" s="977"/>
      <c r="AG172" s="977"/>
      <c r="AH172" s="977"/>
      <c r="AI172" s="978"/>
    </row>
    <row r="173" spans="2:35" ht="15" customHeight="1" x14ac:dyDescent="0.15"/>
    <row r="174" spans="2:35" ht="26.25" customHeight="1" x14ac:dyDescent="0.2">
      <c r="B174" s="971" t="s">
        <v>31</v>
      </c>
      <c r="C174" s="974" t="s">
        <v>30</v>
      </c>
      <c r="D174" s="975"/>
      <c r="E174" s="975"/>
      <c r="F174" s="975"/>
      <c r="G174" s="975"/>
      <c r="H174" s="975"/>
      <c r="I174" s="975"/>
      <c r="J174" s="975"/>
      <c r="K174" s="975"/>
      <c r="L174" s="975"/>
      <c r="M174" s="975"/>
      <c r="N174" s="975"/>
      <c r="O174" s="975"/>
      <c r="P174" s="975"/>
      <c r="Q174" s="975"/>
      <c r="R174" s="975"/>
      <c r="S174" s="975"/>
      <c r="T174" s="975"/>
      <c r="U174" s="975"/>
      <c r="V174" s="975"/>
      <c r="W174" s="975"/>
      <c r="X174" s="975"/>
      <c r="Y174" s="975"/>
      <c r="Z174" s="975"/>
      <c r="AA174" s="975"/>
      <c r="AB174" s="975"/>
      <c r="AC174" s="975"/>
      <c r="AD174" s="975"/>
      <c r="AE174" s="975"/>
      <c r="AF174" s="975"/>
      <c r="AG174" s="975"/>
      <c r="AH174" s="975"/>
      <c r="AI174" s="976"/>
    </row>
    <row r="175" spans="2:35" ht="35.450000000000003" customHeight="1" x14ac:dyDescent="0.15">
      <c r="B175" s="972"/>
      <c r="C175" s="7"/>
      <c r="D175" s="7"/>
      <c r="E175" s="7"/>
      <c r="F175" s="7"/>
      <c r="G175" s="7"/>
      <c r="H175" s="7"/>
      <c r="I175" s="17"/>
      <c r="J175" s="7"/>
      <c r="K175" s="7"/>
      <c r="L175" s="7"/>
      <c r="M175" s="7"/>
      <c r="N175" s="7"/>
      <c r="O175" s="7"/>
      <c r="P175" s="7"/>
      <c r="Q175" s="21"/>
      <c r="R175" s="17"/>
      <c r="S175" s="7"/>
      <c r="T175" s="7"/>
      <c r="U175" s="7"/>
      <c r="V175" s="7"/>
      <c r="W175" s="17"/>
      <c r="X175" s="17"/>
      <c r="Y175" s="17"/>
      <c r="Z175" s="17"/>
      <c r="AA175" s="17"/>
      <c r="AB175" s="7"/>
      <c r="AC175" s="7"/>
      <c r="AD175" s="7"/>
      <c r="AE175" s="7"/>
      <c r="AF175" s="7"/>
      <c r="AG175" s="7"/>
      <c r="AH175" s="7"/>
      <c r="AI175" s="20"/>
    </row>
    <row r="176" spans="2:35" ht="35.450000000000003" customHeight="1" x14ac:dyDescent="0.15">
      <c r="B176" s="972"/>
      <c r="C176" s="7"/>
      <c r="D176" s="7"/>
      <c r="E176" s="7"/>
      <c r="F176" s="7"/>
      <c r="G176" s="7"/>
      <c r="H176" s="7"/>
      <c r="I176" s="17"/>
      <c r="J176" s="7"/>
      <c r="K176" s="7"/>
      <c r="L176" s="7"/>
      <c r="M176" s="7"/>
      <c r="N176" s="7"/>
      <c r="O176" s="7"/>
      <c r="P176" s="7"/>
      <c r="Q176" s="21"/>
      <c r="R176" s="17"/>
      <c r="S176" s="7"/>
      <c r="T176" s="7"/>
      <c r="U176" s="7"/>
      <c r="V176" s="7"/>
      <c r="W176" s="17"/>
      <c r="X176" s="17"/>
      <c r="Y176" s="17"/>
      <c r="Z176" s="17"/>
      <c r="AA176" s="17"/>
      <c r="AB176" s="7"/>
      <c r="AC176" s="7"/>
      <c r="AD176" s="7"/>
      <c r="AE176" s="7"/>
      <c r="AF176" s="7"/>
      <c r="AG176" s="7"/>
      <c r="AH176" s="7"/>
      <c r="AI176" s="20"/>
    </row>
    <row r="177" spans="2:35" ht="35.450000000000003" customHeight="1" x14ac:dyDescent="0.15">
      <c r="B177" s="972"/>
      <c r="C177" s="7"/>
      <c r="D177" s="7"/>
      <c r="E177" s="7"/>
      <c r="F177" s="7"/>
      <c r="G177" s="7"/>
      <c r="H177" s="7"/>
      <c r="I177" s="17"/>
      <c r="J177" s="7"/>
      <c r="K177" s="7"/>
      <c r="L177" s="7"/>
      <c r="M177" s="7"/>
      <c r="N177" s="7"/>
      <c r="O177" s="7"/>
      <c r="P177" s="7"/>
      <c r="Q177" s="21"/>
      <c r="R177" s="17"/>
      <c r="S177" s="7"/>
      <c r="T177" s="7"/>
      <c r="U177" s="7"/>
      <c r="V177" s="7"/>
      <c r="W177" s="17"/>
      <c r="X177" s="17"/>
      <c r="Y177" s="17"/>
      <c r="Z177" s="17"/>
      <c r="AA177" s="17"/>
      <c r="AB177" s="7"/>
      <c r="AC177" s="7"/>
      <c r="AD177" s="7"/>
      <c r="AE177" s="7"/>
      <c r="AF177" s="7"/>
      <c r="AG177" s="7"/>
      <c r="AH177" s="7"/>
      <c r="AI177" s="20"/>
    </row>
    <row r="178" spans="2:35" ht="35.450000000000003" customHeight="1" x14ac:dyDescent="0.15">
      <c r="B178" s="972"/>
      <c r="C178" s="7"/>
      <c r="D178" s="7"/>
      <c r="E178" s="7"/>
      <c r="F178" s="7"/>
      <c r="G178" s="7"/>
      <c r="H178" s="7"/>
      <c r="I178" s="17"/>
      <c r="J178" s="7"/>
      <c r="K178" s="7"/>
      <c r="L178" s="7"/>
      <c r="M178" s="7"/>
      <c r="N178" s="7"/>
      <c r="O178" s="7"/>
      <c r="P178" s="7"/>
      <c r="Q178" s="21"/>
      <c r="R178" s="17"/>
      <c r="S178" s="7"/>
      <c r="T178" s="7"/>
      <c r="U178" s="7"/>
      <c r="V178" s="7"/>
      <c r="W178" s="17"/>
      <c r="X178" s="17"/>
      <c r="Y178" s="17"/>
      <c r="Z178" s="17"/>
      <c r="AA178" s="17"/>
      <c r="AB178" s="7"/>
      <c r="AC178" s="7"/>
      <c r="AD178" s="7"/>
      <c r="AE178" s="7"/>
      <c r="AF178" s="7"/>
      <c r="AG178" s="7"/>
      <c r="AH178" s="7"/>
      <c r="AI178" s="20"/>
    </row>
    <row r="179" spans="2:35" ht="35.450000000000003" customHeight="1" x14ac:dyDescent="0.15">
      <c r="B179" s="972"/>
      <c r="C179" s="7"/>
      <c r="D179" s="7"/>
      <c r="E179" s="7"/>
      <c r="F179" s="7"/>
      <c r="G179" s="7"/>
      <c r="H179" s="7"/>
      <c r="I179" s="17"/>
      <c r="J179" s="7"/>
      <c r="K179" s="7"/>
      <c r="L179" s="7"/>
      <c r="M179" s="7"/>
      <c r="N179" s="7"/>
      <c r="O179" s="7"/>
      <c r="P179" s="7"/>
      <c r="Q179" s="17"/>
      <c r="R179" s="17"/>
      <c r="S179" s="7"/>
      <c r="T179" s="7"/>
      <c r="U179" s="7"/>
      <c r="V179" s="7"/>
      <c r="W179" s="17"/>
      <c r="X179" s="17"/>
      <c r="Y179" s="17"/>
      <c r="Z179" s="17"/>
      <c r="AA179" s="17"/>
      <c r="AB179" s="7"/>
      <c r="AC179" s="7"/>
      <c r="AD179" s="7"/>
      <c r="AE179" s="7"/>
      <c r="AF179" s="7"/>
      <c r="AG179" s="7"/>
      <c r="AH179" s="7"/>
      <c r="AI179" s="20"/>
    </row>
    <row r="180" spans="2:35" ht="35.450000000000003" customHeight="1" x14ac:dyDescent="0.15">
      <c r="B180" s="972"/>
      <c r="C180" s="7"/>
      <c r="D180" s="7"/>
      <c r="E180" s="7"/>
      <c r="F180" s="17"/>
      <c r="G180" s="17"/>
      <c r="H180" s="7"/>
      <c r="I180" s="7"/>
      <c r="J180" s="7"/>
      <c r="K180" s="7"/>
      <c r="L180" s="7"/>
      <c r="M180" s="7"/>
      <c r="N180" s="7"/>
      <c r="O180" s="7"/>
      <c r="P180" s="7"/>
      <c r="Q180" s="17"/>
      <c r="R180" s="7"/>
      <c r="S180" s="7"/>
      <c r="T180" s="7"/>
      <c r="U180" s="7"/>
      <c r="V180" s="7"/>
      <c r="W180" s="17"/>
      <c r="X180" s="17"/>
      <c r="Y180" s="17"/>
      <c r="Z180" s="17"/>
      <c r="AA180" s="17"/>
      <c r="AB180" s="7"/>
      <c r="AC180" s="7"/>
      <c r="AD180" s="7"/>
      <c r="AE180" s="7"/>
      <c r="AF180" s="7"/>
      <c r="AG180" s="7"/>
      <c r="AH180" s="7"/>
      <c r="AI180" s="20"/>
    </row>
    <row r="181" spans="2:35" ht="35.450000000000003" customHeight="1" x14ac:dyDescent="0.15">
      <c r="B181" s="972"/>
      <c r="C181" s="7"/>
      <c r="D181" s="7"/>
      <c r="E181" s="7"/>
      <c r="F181" s="17"/>
      <c r="G181" s="17"/>
      <c r="H181" s="17"/>
      <c r="I181" s="7"/>
      <c r="J181" s="7"/>
      <c r="K181" s="7"/>
      <c r="L181" s="7"/>
      <c r="M181" s="7"/>
      <c r="N181" s="7"/>
      <c r="O181" s="7"/>
      <c r="P181" s="7"/>
      <c r="Q181" s="17"/>
      <c r="R181" s="7"/>
      <c r="S181" s="7"/>
      <c r="T181" s="7"/>
      <c r="U181" s="7"/>
      <c r="V181" s="7"/>
      <c r="W181" s="17"/>
      <c r="X181" s="17"/>
      <c r="Y181" s="17"/>
      <c r="Z181" s="17"/>
      <c r="AA181" s="17"/>
      <c r="AB181" s="7"/>
      <c r="AC181" s="7"/>
      <c r="AD181" s="7"/>
      <c r="AE181" s="7"/>
      <c r="AF181" s="7"/>
      <c r="AG181" s="7"/>
      <c r="AH181" s="7"/>
      <c r="AI181" s="20"/>
    </row>
    <row r="182" spans="2:35" ht="35.450000000000003" customHeight="1" x14ac:dyDescent="0.15">
      <c r="B182" s="972"/>
      <c r="C182" s="17"/>
      <c r="D182" s="7"/>
      <c r="E182" s="7"/>
      <c r="F182" s="17"/>
      <c r="G182" s="17"/>
      <c r="H182" s="17"/>
      <c r="I182" s="7"/>
      <c r="J182" s="7"/>
      <c r="K182" s="7"/>
      <c r="L182" s="7"/>
      <c r="M182" s="7"/>
      <c r="N182" s="7"/>
      <c r="O182" s="7"/>
      <c r="P182" s="7"/>
      <c r="Q182" s="17"/>
      <c r="R182" s="17"/>
      <c r="S182" s="7"/>
      <c r="T182" s="7"/>
      <c r="U182" s="7"/>
      <c r="V182" s="7"/>
      <c r="W182" s="17"/>
      <c r="X182" s="17"/>
      <c r="Y182" s="17"/>
      <c r="Z182" s="17"/>
      <c r="AA182" s="17"/>
      <c r="AB182" s="7"/>
      <c r="AC182" s="7"/>
      <c r="AD182" s="7"/>
      <c r="AE182" s="7"/>
      <c r="AF182" s="7"/>
      <c r="AG182" s="7"/>
      <c r="AH182" s="7"/>
      <c r="AI182" s="20"/>
    </row>
    <row r="183" spans="2:35" ht="35.450000000000003" customHeight="1" x14ac:dyDescent="0.15">
      <c r="B183" s="972"/>
      <c r="C183" s="17"/>
      <c r="D183" s="7"/>
      <c r="E183" s="7"/>
      <c r="F183" s="17"/>
      <c r="G183" s="17"/>
      <c r="H183" s="17"/>
      <c r="I183" s="7"/>
      <c r="J183" s="7"/>
      <c r="K183" s="7"/>
      <c r="L183" s="7"/>
      <c r="M183" s="7"/>
      <c r="N183" s="7"/>
      <c r="O183" s="7"/>
      <c r="P183" s="7"/>
      <c r="Q183" s="17"/>
      <c r="R183" s="17"/>
      <c r="S183" s="7"/>
      <c r="T183" s="7"/>
      <c r="U183" s="7"/>
      <c r="V183" s="7"/>
      <c r="W183" s="17"/>
      <c r="X183" s="17"/>
      <c r="Y183" s="17"/>
      <c r="Z183" s="17"/>
      <c r="AA183" s="17"/>
      <c r="AB183" s="7"/>
      <c r="AC183" s="7"/>
      <c r="AD183" s="7"/>
      <c r="AE183" s="7"/>
      <c r="AF183" s="7"/>
      <c r="AG183" s="7"/>
      <c r="AH183" s="7"/>
      <c r="AI183" s="20"/>
    </row>
    <row r="184" spans="2:35" ht="35.450000000000003" customHeight="1" x14ac:dyDescent="0.15">
      <c r="B184" s="972"/>
      <c r="C184" s="17"/>
      <c r="D184" s="7"/>
      <c r="E184" s="7"/>
      <c r="F184" s="17"/>
      <c r="G184" s="17"/>
      <c r="H184" s="17"/>
      <c r="I184" s="7"/>
      <c r="J184" s="7"/>
      <c r="K184" s="7"/>
      <c r="L184" s="7"/>
      <c r="M184" s="7"/>
      <c r="N184" s="7"/>
      <c r="O184" s="7"/>
      <c r="P184" s="7"/>
      <c r="Q184" s="17"/>
      <c r="R184" s="17"/>
      <c r="S184" s="7"/>
      <c r="T184" s="7"/>
      <c r="U184" s="7"/>
      <c r="V184" s="7"/>
      <c r="W184" s="17"/>
      <c r="X184" s="17"/>
      <c r="Y184" s="17"/>
      <c r="Z184" s="17"/>
      <c r="AA184" s="17"/>
      <c r="AB184" s="7"/>
      <c r="AC184" s="7"/>
      <c r="AD184" s="7"/>
      <c r="AE184" s="7"/>
      <c r="AF184" s="7"/>
      <c r="AG184" s="7"/>
      <c r="AH184" s="7"/>
      <c r="AI184" s="20"/>
    </row>
    <row r="185" spans="2:35" ht="22.5" customHeight="1" x14ac:dyDescent="0.15">
      <c r="B185" s="972"/>
      <c r="C185" s="17"/>
      <c r="D185" s="7"/>
      <c r="E185" s="19"/>
      <c r="F185" s="16"/>
      <c r="G185" s="16"/>
      <c r="H185" s="18"/>
      <c r="I185" s="18"/>
      <c r="J185" s="18"/>
      <c r="K185" s="18"/>
      <c r="L185" s="18"/>
      <c r="M185" s="7"/>
      <c r="N185" s="7"/>
      <c r="O185" s="7"/>
      <c r="P185" s="7"/>
      <c r="Q185" s="17"/>
      <c r="R185" s="17"/>
      <c r="S185" s="7"/>
      <c r="T185" s="7"/>
      <c r="U185" s="7"/>
      <c r="V185" s="7"/>
      <c r="W185" s="17"/>
      <c r="X185" s="17"/>
      <c r="Y185" s="17"/>
      <c r="Z185" s="17"/>
      <c r="AA185" s="17"/>
      <c r="AB185" s="16"/>
      <c r="AC185" s="16"/>
      <c r="AD185" s="16"/>
      <c r="AE185" s="16"/>
      <c r="AF185" s="16"/>
      <c r="AG185" s="16"/>
      <c r="AH185" s="16"/>
      <c r="AI185" s="15"/>
    </row>
    <row r="186" spans="2:35" ht="71.25" customHeight="1" x14ac:dyDescent="0.15">
      <c r="B186" s="973"/>
      <c r="C186" s="14"/>
      <c r="D186" s="11"/>
      <c r="E186" s="13"/>
      <c r="F186" s="12"/>
      <c r="G186" s="12"/>
      <c r="H186" s="11"/>
      <c r="I186" s="11"/>
      <c r="J186" s="11"/>
      <c r="K186" s="11"/>
      <c r="L186" s="11"/>
      <c r="M186" s="11"/>
      <c r="N186" s="11"/>
      <c r="O186" s="11"/>
      <c r="P186" s="11"/>
      <c r="Q186" s="11"/>
      <c r="R186" s="11"/>
      <c r="S186" s="10"/>
      <c r="T186" s="10"/>
      <c r="U186" s="10"/>
      <c r="V186" s="977" t="s">
        <v>522</v>
      </c>
      <c r="W186" s="977"/>
      <c r="X186" s="977"/>
      <c r="Y186" s="977"/>
      <c r="Z186" s="977"/>
      <c r="AA186" s="977"/>
      <c r="AB186" s="977"/>
      <c r="AC186" s="977"/>
      <c r="AD186" s="977"/>
      <c r="AE186" s="977"/>
      <c r="AF186" s="977"/>
      <c r="AG186" s="977"/>
      <c r="AH186" s="977"/>
      <c r="AI186" s="978"/>
    </row>
    <row r="187" spans="2:35" ht="15" customHeight="1" x14ac:dyDescent="0.15"/>
    <row r="188" spans="2:35" ht="26.25" customHeight="1" x14ac:dyDescent="0.2">
      <c r="B188" s="971" t="s">
        <v>31</v>
      </c>
      <c r="C188" s="974" t="s">
        <v>30</v>
      </c>
      <c r="D188" s="975"/>
      <c r="E188" s="975"/>
      <c r="F188" s="975"/>
      <c r="G188" s="975"/>
      <c r="H188" s="975"/>
      <c r="I188" s="975"/>
      <c r="J188" s="975"/>
      <c r="K188" s="975"/>
      <c r="L188" s="975"/>
      <c r="M188" s="975"/>
      <c r="N188" s="975"/>
      <c r="O188" s="975"/>
      <c r="P188" s="975"/>
      <c r="Q188" s="975"/>
      <c r="R188" s="975"/>
      <c r="S188" s="975"/>
      <c r="T188" s="975"/>
      <c r="U188" s="975"/>
      <c r="V188" s="975"/>
      <c r="W188" s="975"/>
      <c r="X188" s="975"/>
      <c r="Y188" s="975"/>
      <c r="Z188" s="975"/>
      <c r="AA188" s="975"/>
      <c r="AB188" s="975"/>
      <c r="AC188" s="975"/>
      <c r="AD188" s="975"/>
      <c r="AE188" s="975"/>
      <c r="AF188" s="975"/>
      <c r="AG188" s="975"/>
      <c r="AH188" s="975"/>
      <c r="AI188" s="976"/>
    </row>
    <row r="189" spans="2:35" ht="35.450000000000003" customHeight="1" x14ac:dyDescent="0.15">
      <c r="B189" s="972"/>
      <c r="C189" s="7"/>
      <c r="D189" s="7"/>
      <c r="E189" s="7"/>
      <c r="F189" s="7"/>
      <c r="G189" s="7"/>
      <c r="H189" s="7"/>
      <c r="I189" s="17"/>
      <c r="J189" s="7"/>
      <c r="K189" s="7"/>
      <c r="L189" s="7"/>
      <c r="M189" s="7"/>
      <c r="N189" s="7"/>
      <c r="O189" s="7"/>
      <c r="P189" s="7"/>
      <c r="Q189" s="21"/>
      <c r="R189" s="17"/>
      <c r="S189" s="7"/>
      <c r="T189" s="7"/>
      <c r="U189" s="7"/>
      <c r="V189" s="7"/>
      <c r="W189" s="17"/>
      <c r="X189" s="17"/>
      <c r="Y189" s="17"/>
      <c r="Z189" s="17"/>
      <c r="AA189" s="17"/>
      <c r="AB189" s="7"/>
      <c r="AC189" s="7"/>
      <c r="AD189" s="7"/>
      <c r="AE189" s="7"/>
      <c r="AF189" s="7"/>
      <c r="AG189" s="7"/>
      <c r="AH189" s="7"/>
      <c r="AI189" s="20"/>
    </row>
    <row r="190" spans="2:35" ht="35.450000000000003" customHeight="1" x14ac:dyDescent="0.15">
      <c r="B190" s="972"/>
      <c r="C190" s="7"/>
      <c r="D190" s="7"/>
      <c r="E190" s="7"/>
      <c r="F190" s="7"/>
      <c r="G190" s="7"/>
      <c r="H190" s="7"/>
      <c r="I190" s="17"/>
      <c r="J190" s="7"/>
      <c r="K190" s="7"/>
      <c r="L190" s="7"/>
      <c r="M190" s="7"/>
      <c r="N190" s="7"/>
      <c r="O190" s="7"/>
      <c r="P190" s="7"/>
      <c r="Q190" s="21"/>
      <c r="R190" s="17"/>
      <c r="S190" s="7"/>
      <c r="T190" s="7"/>
      <c r="U190" s="7"/>
      <c r="V190" s="7"/>
      <c r="W190" s="17"/>
      <c r="X190" s="17"/>
      <c r="Y190" s="17"/>
      <c r="Z190" s="17"/>
      <c r="AA190" s="17"/>
      <c r="AB190" s="7"/>
      <c r="AC190" s="7"/>
      <c r="AD190" s="7"/>
      <c r="AE190" s="7"/>
      <c r="AF190" s="7"/>
      <c r="AG190" s="7"/>
      <c r="AH190" s="7"/>
      <c r="AI190" s="20"/>
    </row>
    <row r="191" spans="2:35" ht="35.450000000000003" customHeight="1" x14ac:dyDescent="0.15">
      <c r="B191" s="972"/>
      <c r="C191" s="7"/>
      <c r="D191" s="7"/>
      <c r="E191" s="7"/>
      <c r="F191" s="7"/>
      <c r="G191" s="7"/>
      <c r="H191" s="7"/>
      <c r="I191" s="17"/>
      <c r="J191" s="7"/>
      <c r="K191" s="7"/>
      <c r="L191" s="7"/>
      <c r="M191" s="7"/>
      <c r="N191" s="7"/>
      <c r="O191" s="7"/>
      <c r="P191" s="7"/>
      <c r="Q191" s="21"/>
      <c r="R191" s="17"/>
      <c r="S191" s="7"/>
      <c r="T191" s="7"/>
      <c r="U191" s="7"/>
      <c r="V191" s="7"/>
      <c r="W191" s="17"/>
      <c r="X191" s="17"/>
      <c r="Y191" s="17"/>
      <c r="Z191" s="17"/>
      <c r="AA191" s="17"/>
      <c r="AB191" s="7"/>
      <c r="AC191" s="7"/>
      <c r="AD191" s="7"/>
      <c r="AE191" s="7"/>
      <c r="AF191" s="7"/>
      <c r="AG191" s="7"/>
      <c r="AH191" s="7"/>
      <c r="AI191" s="20"/>
    </row>
    <row r="192" spans="2:35" ht="35.450000000000003" customHeight="1" x14ac:dyDescent="0.15">
      <c r="B192" s="972"/>
      <c r="C192" s="7"/>
      <c r="D192" s="7"/>
      <c r="E192" s="7"/>
      <c r="F192" s="7"/>
      <c r="G192" s="7"/>
      <c r="H192" s="7"/>
      <c r="I192" s="17"/>
      <c r="J192" s="7"/>
      <c r="K192" s="7"/>
      <c r="L192" s="7"/>
      <c r="M192" s="7"/>
      <c r="N192" s="7"/>
      <c r="O192" s="7"/>
      <c r="P192" s="7"/>
      <c r="Q192" s="21"/>
      <c r="R192" s="17"/>
      <c r="S192" s="7"/>
      <c r="T192" s="7"/>
      <c r="U192" s="7"/>
      <c r="V192" s="7"/>
      <c r="W192" s="17"/>
      <c r="X192" s="17"/>
      <c r="Y192" s="17"/>
      <c r="Z192" s="17"/>
      <c r="AA192" s="17"/>
      <c r="AB192" s="7"/>
      <c r="AC192" s="7"/>
      <c r="AD192" s="7"/>
      <c r="AE192" s="7"/>
      <c r="AF192" s="7"/>
      <c r="AG192" s="7"/>
      <c r="AH192" s="7"/>
      <c r="AI192" s="20"/>
    </row>
    <row r="193" spans="2:35" ht="35.450000000000003" customHeight="1" x14ac:dyDescent="0.15">
      <c r="B193" s="972"/>
      <c r="C193" s="7"/>
      <c r="D193" s="7"/>
      <c r="E193" s="7"/>
      <c r="F193" s="7"/>
      <c r="G193" s="7"/>
      <c r="H193" s="7"/>
      <c r="I193" s="17"/>
      <c r="J193" s="7"/>
      <c r="K193" s="7"/>
      <c r="L193" s="7"/>
      <c r="M193" s="7"/>
      <c r="N193" s="7"/>
      <c r="O193" s="7"/>
      <c r="P193" s="7"/>
      <c r="Q193" s="17"/>
      <c r="R193" s="17"/>
      <c r="S193" s="7"/>
      <c r="T193" s="7"/>
      <c r="U193" s="7"/>
      <c r="V193" s="7"/>
      <c r="W193" s="17"/>
      <c r="X193" s="17"/>
      <c r="Y193" s="17"/>
      <c r="Z193" s="17"/>
      <c r="AA193" s="17"/>
      <c r="AB193" s="7"/>
      <c r="AC193" s="7"/>
      <c r="AD193" s="7"/>
      <c r="AE193" s="7"/>
      <c r="AF193" s="7"/>
      <c r="AG193" s="7"/>
      <c r="AH193" s="7"/>
      <c r="AI193" s="20"/>
    </row>
    <row r="194" spans="2:35" ht="35.450000000000003" customHeight="1" x14ac:dyDescent="0.15">
      <c r="B194" s="972"/>
      <c r="C194" s="7"/>
      <c r="D194" s="7"/>
      <c r="E194" s="7"/>
      <c r="F194" s="17"/>
      <c r="G194" s="17"/>
      <c r="H194" s="7"/>
      <c r="I194" s="7"/>
      <c r="J194" s="7"/>
      <c r="K194" s="7"/>
      <c r="L194" s="7"/>
      <c r="M194" s="7"/>
      <c r="N194" s="7"/>
      <c r="O194" s="7"/>
      <c r="P194" s="7"/>
      <c r="Q194" s="17"/>
      <c r="R194" s="7"/>
      <c r="S194" s="7"/>
      <c r="T194" s="7"/>
      <c r="U194" s="7"/>
      <c r="V194" s="7"/>
      <c r="W194" s="17"/>
      <c r="X194" s="17"/>
      <c r="Y194" s="17"/>
      <c r="Z194" s="17"/>
      <c r="AA194" s="17"/>
      <c r="AB194" s="7"/>
      <c r="AC194" s="7"/>
      <c r="AD194" s="7"/>
      <c r="AE194" s="7"/>
      <c r="AF194" s="7"/>
      <c r="AG194" s="7"/>
      <c r="AH194" s="7"/>
      <c r="AI194" s="20"/>
    </row>
    <row r="195" spans="2:35" ht="35.450000000000003" customHeight="1" x14ac:dyDescent="0.15">
      <c r="B195" s="972"/>
      <c r="C195" s="7"/>
      <c r="D195" s="7"/>
      <c r="E195" s="7"/>
      <c r="F195" s="17"/>
      <c r="G195" s="17"/>
      <c r="H195" s="17"/>
      <c r="I195" s="7"/>
      <c r="J195" s="7"/>
      <c r="K195" s="7"/>
      <c r="L195" s="7"/>
      <c r="M195" s="7"/>
      <c r="N195" s="7"/>
      <c r="O195" s="7"/>
      <c r="P195" s="7"/>
      <c r="Q195" s="17"/>
      <c r="R195" s="7"/>
      <c r="S195" s="7"/>
      <c r="T195" s="7"/>
      <c r="U195" s="7"/>
      <c r="V195" s="7"/>
      <c r="W195" s="17"/>
      <c r="X195" s="17"/>
      <c r="Y195" s="17"/>
      <c r="Z195" s="17"/>
      <c r="AA195" s="17"/>
      <c r="AB195" s="7"/>
      <c r="AC195" s="7"/>
      <c r="AD195" s="7"/>
      <c r="AE195" s="7"/>
      <c r="AF195" s="7"/>
      <c r="AG195" s="7"/>
      <c r="AH195" s="7"/>
      <c r="AI195" s="20"/>
    </row>
    <row r="196" spans="2:35" ht="35.450000000000003" customHeight="1" x14ac:dyDescent="0.15">
      <c r="B196" s="972"/>
      <c r="C196" s="17"/>
      <c r="D196" s="7"/>
      <c r="E196" s="7"/>
      <c r="F196" s="17"/>
      <c r="G196" s="17"/>
      <c r="H196" s="17"/>
      <c r="I196" s="7"/>
      <c r="J196" s="7"/>
      <c r="K196" s="7"/>
      <c r="L196" s="7"/>
      <c r="M196" s="7"/>
      <c r="N196" s="7"/>
      <c r="O196" s="7"/>
      <c r="P196" s="7"/>
      <c r="Q196" s="17"/>
      <c r="R196" s="17"/>
      <c r="S196" s="7"/>
      <c r="T196" s="7"/>
      <c r="U196" s="7"/>
      <c r="V196" s="7"/>
      <c r="W196" s="17"/>
      <c r="X196" s="17"/>
      <c r="Y196" s="17"/>
      <c r="Z196" s="17"/>
      <c r="AA196" s="17"/>
      <c r="AB196" s="7"/>
      <c r="AC196" s="7"/>
      <c r="AD196" s="7"/>
      <c r="AE196" s="7"/>
      <c r="AF196" s="7"/>
      <c r="AG196" s="7"/>
      <c r="AH196" s="7"/>
      <c r="AI196" s="20"/>
    </row>
    <row r="197" spans="2:35" ht="35.450000000000003" customHeight="1" x14ac:dyDescent="0.15">
      <c r="B197" s="972"/>
      <c r="C197" s="17"/>
      <c r="D197" s="7"/>
      <c r="E197" s="7"/>
      <c r="F197" s="17"/>
      <c r="G197" s="17"/>
      <c r="H197" s="17"/>
      <c r="I197" s="7"/>
      <c r="J197" s="7"/>
      <c r="K197" s="7"/>
      <c r="L197" s="7"/>
      <c r="M197" s="7"/>
      <c r="N197" s="7"/>
      <c r="O197" s="7"/>
      <c r="P197" s="7"/>
      <c r="Q197" s="17"/>
      <c r="R197" s="17"/>
      <c r="S197" s="7"/>
      <c r="T197" s="7"/>
      <c r="U197" s="7"/>
      <c r="V197" s="7"/>
      <c r="W197" s="17"/>
      <c r="X197" s="17"/>
      <c r="Y197" s="17"/>
      <c r="Z197" s="17"/>
      <c r="AA197" s="17"/>
      <c r="AB197" s="7"/>
      <c r="AC197" s="7"/>
      <c r="AD197" s="7"/>
      <c r="AE197" s="7"/>
      <c r="AF197" s="7"/>
      <c r="AG197" s="7"/>
      <c r="AH197" s="7"/>
      <c r="AI197" s="20"/>
    </row>
    <row r="198" spans="2:35" ht="35.450000000000003" customHeight="1" x14ac:dyDescent="0.15">
      <c r="B198" s="972"/>
      <c r="C198" s="17"/>
      <c r="D198" s="7"/>
      <c r="E198" s="7"/>
      <c r="F198" s="17"/>
      <c r="G198" s="17"/>
      <c r="H198" s="17"/>
      <c r="I198" s="7"/>
      <c r="J198" s="7"/>
      <c r="K198" s="7"/>
      <c r="L198" s="7"/>
      <c r="M198" s="7"/>
      <c r="N198" s="7"/>
      <c r="O198" s="7"/>
      <c r="P198" s="7"/>
      <c r="Q198" s="17"/>
      <c r="R198" s="17"/>
      <c r="S198" s="7"/>
      <c r="T198" s="7"/>
      <c r="U198" s="7"/>
      <c r="V198" s="7"/>
      <c r="W198" s="17"/>
      <c r="X198" s="17"/>
      <c r="Y198" s="17"/>
      <c r="Z198" s="17"/>
      <c r="AA198" s="17"/>
      <c r="AB198" s="7"/>
      <c r="AC198" s="7"/>
      <c r="AD198" s="7"/>
      <c r="AE198" s="7"/>
      <c r="AF198" s="7"/>
      <c r="AG198" s="7"/>
      <c r="AH198" s="7"/>
      <c r="AI198" s="20"/>
    </row>
    <row r="199" spans="2:35" ht="22.5" customHeight="1" x14ac:dyDescent="0.15">
      <c r="B199" s="972"/>
      <c r="C199" s="17"/>
      <c r="D199" s="7"/>
      <c r="E199" s="19"/>
      <c r="F199" s="16"/>
      <c r="G199" s="16"/>
      <c r="H199" s="18"/>
      <c r="I199" s="18"/>
      <c r="J199" s="18"/>
      <c r="K199" s="18"/>
      <c r="L199" s="18"/>
      <c r="M199" s="7"/>
      <c r="N199" s="7"/>
      <c r="O199" s="7"/>
      <c r="P199" s="7"/>
      <c r="Q199" s="17"/>
      <c r="R199" s="17"/>
      <c r="S199" s="7"/>
      <c r="T199" s="7"/>
      <c r="U199" s="7"/>
      <c r="V199" s="7"/>
      <c r="W199" s="17"/>
      <c r="X199" s="17"/>
      <c r="Y199" s="17"/>
      <c r="Z199" s="17"/>
      <c r="AA199" s="17"/>
      <c r="AB199" s="16"/>
      <c r="AC199" s="16"/>
      <c r="AD199" s="16"/>
      <c r="AE199" s="16"/>
      <c r="AF199" s="16"/>
      <c r="AG199" s="16"/>
      <c r="AH199" s="16"/>
      <c r="AI199" s="15"/>
    </row>
    <row r="200" spans="2:35" ht="71.25" customHeight="1" x14ac:dyDescent="0.15">
      <c r="B200" s="973"/>
      <c r="C200" s="14"/>
      <c r="D200" s="11"/>
      <c r="E200" s="13"/>
      <c r="F200" s="12"/>
      <c r="G200" s="12"/>
      <c r="H200" s="11"/>
      <c r="I200" s="11"/>
      <c r="J200" s="11"/>
      <c r="K200" s="11"/>
      <c r="L200" s="11"/>
      <c r="M200" s="11"/>
      <c r="N200" s="11"/>
      <c r="O200" s="11"/>
      <c r="P200" s="11"/>
      <c r="Q200" s="11"/>
      <c r="R200" s="11"/>
      <c r="S200" s="10"/>
      <c r="T200" s="10"/>
      <c r="U200" s="10"/>
      <c r="V200" s="977" t="s">
        <v>522</v>
      </c>
      <c r="W200" s="977"/>
      <c r="X200" s="977"/>
      <c r="Y200" s="977"/>
      <c r="Z200" s="977"/>
      <c r="AA200" s="977"/>
      <c r="AB200" s="977"/>
      <c r="AC200" s="977"/>
      <c r="AD200" s="977"/>
      <c r="AE200" s="977"/>
      <c r="AF200" s="977"/>
      <c r="AG200" s="977"/>
      <c r="AH200" s="977"/>
      <c r="AI200" s="978"/>
    </row>
    <row r="201" spans="2:35" ht="15" customHeight="1" x14ac:dyDescent="0.15"/>
    <row r="202" spans="2:35" ht="26.25" customHeight="1" x14ac:dyDescent="0.2">
      <c r="B202" s="971" t="s">
        <v>31</v>
      </c>
      <c r="C202" s="974" t="s">
        <v>30</v>
      </c>
      <c r="D202" s="975"/>
      <c r="E202" s="975"/>
      <c r="F202" s="975"/>
      <c r="G202" s="975"/>
      <c r="H202" s="975"/>
      <c r="I202" s="975"/>
      <c r="J202" s="975"/>
      <c r="K202" s="975"/>
      <c r="L202" s="975"/>
      <c r="M202" s="975"/>
      <c r="N202" s="975"/>
      <c r="O202" s="975"/>
      <c r="P202" s="975"/>
      <c r="Q202" s="975"/>
      <c r="R202" s="975"/>
      <c r="S202" s="975"/>
      <c r="T202" s="975"/>
      <c r="U202" s="975"/>
      <c r="V202" s="975"/>
      <c r="W202" s="975"/>
      <c r="X202" s="975"/>
      <c r="Y202" s="975"/>
      <c r="Z202" s="975"/>
      <c r="AA202" s="975"/>
      <c r="AB202" s="975"/>
      <c r="AC202" s="975"/>
      <c r="AD202" s="975"/>
      <c r="AE202" s="975"/>
      <c r="AF202" s="975"/>
      <c r="AG202" s="975"/>
      <c r="AH202" s="975"/>
      <c r="AI202" s="976"/>
    </row>
    <row r="203" spans="2:35" ht="35.450000000000003" customHeight="1" x14ac:dyDescent="0.15">
      <c r="B203" s="972"/>
      <c r="C203" s="7"/>
      <c r="D203" s="7"/>
      <c r="E203" s="7"/>
      <c r="F203" s="7"/>
      <c r="G203" s="7"/>
      <c r="H203" s="7"/>
      <c r="I203" s="17"/>
      <c r="J203" s="7"/>
      <c r="K203" s="7"/>
      <c r="L203" s="7"/>
      <c r="M203" s="7"/>
      <c r="N203" s="7"/>
      <c r="O203" s="7"/>
      <c r="P203" s="7"/>
      <c r="Q203" s="21"/>
      <c r="R203" s="17"/>
      <c r="S203" s="7"/>
      <c r="T203" s="7"/>
      <c r="U203" s="7"/>
      <c r="V203" s="7"/>
      <c r="W203" s="17"/>
      <c r="X203" s="17"/>
      <c r="Y203" s="17"/>
      <c r="Z203" s="17"/>
      <c r="AA203" s="17"/>
      <c r="AB203" s="7"/>
      <c r="AC203" s="7"/>
      <c r="AD203" s="7"/>
      <c r="AE203" s="7"/>
      <c r="AF203" s="7"/>
      <c r="AG203" s="7"/>
      <c r="AH203" s="7"/>
      <c r="AI203" s="20"/>
    </row>
    <row r="204" spans="2:35" ht="35.450000000000003" customHeight="1" x14ac:dyDescent="0.15">
      <c r="B204" s="972"/>
      <c r="C204" s="7"/>
      <c r="D204" s="7"/>
      <c r="E204" s="7"/>
      <c r="F204" s="7"/>
      <c r="G204" s="7"/>
      <c r="H204" s="7"/>
      <c r="I204" s="17"/>
      <c r="J204" s="7"/>
      <c r="K204" s="7"/>
      <c r="L204" s="7"/>
      <c r="M204" s="7"/>
      <c r="N204" s="7"/>
      <c r="O204" s="7"/>
      <c r="P204" s="7"/>
      <c r="Q204" s="21"/>
      <c r="R204" s="17"/>
      <c r="S204" s="7"/>
      <c r="T204" s="7"/>
      <c r="U204" s="7"/>
      <c r="V204" s="7"/>
      <c r="W204" s="17"/>
      <c r="X204" s="17"/>
      <c r="Y204" s="17"/>
      <c r="Z204" s="17"/>
      <c r="AA204" s="17"/>
      <c r="AB204" s="7"/>
      <c r="AC204" s="7"/>
      <c r="AD204" s="7"/>
      <c r="AE204" s="7"/>
      <c r="AF204" s="7"/>
      <c r="AG204" s="7"/>
      <c r="AH204" s="7"/>
      <c r="AI204" s="20"/>
    </row>
    <row r="205" spans="2:35" ht="35.450000000000003" customHeight="1" x14ac:dyDescent="0.15">
      <c r="B205" s="972"/>
      <c r="C205" s="7"/>
      <c r="D205" s="7"/>
      <c r="E205" s="7"/>
      <c r="F205" s="7"/>
      <c r="G205" s="7"/>
      <c r="H205" s="7"/>
      <c r="I205" s="17"/>
      <c r="J205" s="7"/>
      <c r="K205" s="7"/>
      <c r="L205" s="7"/>
      <c r="M205" s="7"/>
      <c r="N205" s="7"/>
      <c r="O205" s="7"/>
      <c r="P205" s="7"/>
      <c r="Q205" s="21"/>
      <c r="R205" s="17"/>
      <c r="S205" s="7"/>
      <c r="T205" s="7"/>
      <c r="U205" s="7"/>
      <c r="V205" s="7"/>
      <c r="W205" s="17"/>
      <c r="X205" s="17"/>
      <c r="Y205" s="17"/>
      <c r="Z205" s="17"/>
      <c r="AA205" s="17"/>
      <c r="AB205" s="7"/>
      <c r="AC205" s="7"/>
      <c r="AD205" s="7"/>
      <c r="AE205" s="7"/>
      <c r="AF205" s="7"/>
      <c r="AG205" s="7"/>
      <c r="AH205" s="7"/>
      <c r="AI205" s="20"/>
    </row>
    <row r="206" spans="2:35" ht="35.450000000000003" customHeight="1" x14ac:dyDescent="0.15">
      <c r="B206" s="972"/>
      <c r="C206" s="7"/>
      <c r="D206" s="7"/>
      <c r="E206" s="7"/>
      <c r="F206" s="7"/>
      <c r="G206" s="7"/>
      <c r="H206" s="7"/>
      <c r="I206" s="17"/>
      <c r="J206" s="7"/>
      <c r="K206" s="7"/>
      <c r="L206" s="7"/>
      <c r="M206" s="7"/>
      <c r="N206" s="7"/>
      <c r="O206" s="7"/>
      <c r="P206" s="7"/>
      <c r="Q206" s="21"/>
      <c r="R206" s="17"/>
      <c r="S206" s="7"/>
      <c r="T206" s="7"/>
      <c r="U206" s="7"/>
      <c r="V206" s="7"/>
      <c r="W206" s="17"/>
      <c r="X206" s="17"/>
      <c r="Y206" s="17"/>
      <c r="Z206" s="17"/>
      <c r="AA206" s="17"/>
      <c r="AB206" s="7"/>
      <c r="AC206" s="7"/>
      <c r="AD206" s="7"/>
      <c r="AE206" s="7"/>
      <c r="AF206" s="7"/>
      <c r="AG206" s="7"/>
      <c r="AH206" s="7"/>
      <c r="AI206" s="20"/>
    </row>
    <row r="207" spans="2:35" ht="35.450000000000003" customHeight="1" x14ac:dyDescent="0.15">
      <c r="B207" s="972"/>
      <c r="C207" s="7"/>
      <c r="D207" s="7"/>
      <c r="E207" s="7"/>
      <c r="F207" s="7"/>
      <c r="G207" s="7"/>
      <c r="H207" s="7"/>
      <c r="I207" s="17"/>
      <c r="J207" s="7"/>
      <c r="K207" s="7"/>
      <c r="L207" s="7"/>
      <c r="M207" s="7"/>
      <c r="N207" s="7"/>
      <c r="O207" s="7"/>
      <c r="P207" s="7"/>
      <c r="Q207" s="17"/>
      <c r="R207" s="17"/>
      <c r="S207" s="7"/>
      <c r="T207" s="7"/>
      <c r="U207" s="7"/>
      <c r="V207" s="7"/>
      <c r="W207" s="17"/>
      <c r="X207" s="17"/>
      <c r="Y207" s="17"/>
      <c r="Z207" s="17"/>
      <c r="AA207" s="17"/>
      <c r="AB207" s="7"/>
      <c r="AC207" s="7"/>
      <c r="AD207" s="7"/>
      <c r="AE207" s="7"/>
      <c r="AF207" s="7"/>
      <c r="AG207" s="7"/>
      <c r="AH207" s="7"/>
      <c r="AI207" s="20"/>
    </row>
    <row r="208" spans="2:35" ht="35.450000000000003" customHeight="1" x14ac:dyDescent="0.15">
      <c r="B208" s="972"/>
      <c r="C208" s="7"/>
      <c r="D208" s="7"/>
      <c r="E208" s="7"/>
      <c r="F208" s="17"/>
      <c r="G208" s="17"/>
      <c r="H208" s="7"/>
      <c r="I208" s="7"/>
      <c r="J208" s="7"/>
      <c r="K208" s="7"/>
      <c r="L208" s="7"/>
      <c r="M208" s="7"/>
      <c r="N208" s="7"/>
      <c r="O208" s="7"/>
      <c r="P208" s="7"/>
      <c r="Q208" s="17"/>
      <c r="R208" s="7"/>
      <c r="S208" s="7"/>
      <c r="T208" s="7"/>
      <c r="U208" s="7"/>
      <c r="V208" s="7"/>
      <c r="W208" s="17"/>
      <c r="X208" s="17"/>
      <c r="Y208" s="17"/>
      <c r="Z208" s="17"/>
      <c r="AA208" s="17"/>
      <c r="AB208" s="7"/>
      <c r="AC208" s="7"/>
      <c r="AD208" s="7"/>
      <c r="AE208" s="7"/>
      <c r="AF208" s="7"/>
      <c r="AG208" s="7"/>
      <c r="AH208" s="7"/>
      <c r="AI208" s="20"/>
    </row>
    <row r="209" spans="2:35" ht="35.450000000000003" customHeight="1" x14ac:dyDescent="0.15">
      <c r="B209" s="972"/>
      <c r="C209" s="7"/>
      <c r="D209" s="7"/>
      <c r="E209" s="7"/>
      <c r="F209" s="17"/>
      <c r="G209" s="17"/>
      <c r="H209" s="17"/>
      <c r="I209" s="7"/>
      <c r="J209" s="7"/>
      <c r="K209" s="7"/>
      <c r="L209" s="7"/>
      <c r="M209" s="7"/>
      <c r="N209" s="7"/>
      <c r="O209" s="7"/>
      <c r="P209" s="7"/>
      <c r="Q209" s="17"/>
      <c r="R209" s="7"/>
      <c r="S209" s="7"/>
      <c r="T209" s="7"/>
      <c r="U209" s="7"/>
      <c r="V209" s="7"/>
      <c r="W209" s="17"/>
      <c r="X209" s="17"/>
      <c r="Y209" s="17"/>
      <c r="Z209" s="17"/>
      <c r="AA209" s="17"/>
      <c r="AB209" s="7"/>
      <c r="AC209" s="7"/>
      <c r="AD209" s="7"/>
      <c r="AE209" s="7"/>
      <c r="AF209" s="7"/>
      <c r="AG209" s="7"/>
      <c r="AH209" s="7"/>
      <c r="AI209" s="20"/>
    </row>
    <row r="210" spans="2:35" ht="35.450000000000003" customHeight="1" x14ac:dyDescent="0.15">
      <c r="B210" s="972"/>
      <c r="C210" s="17"/>
      <c r="D210" s="7"/>
      <c r="E210" s="7"/>
      <c r="F210" s="17"/>
      <c r="G210" s="17"/>
      <c r="H210" s="17"/>
      <c r="I210" s="7"/>
      <c r="J210" s="7"/>
      <c r="K210" s="7"/>
      <c r="L210" s="7"/>
      <c r="M210" s="7"/>
      <c r="N210" s="7"/>
      <c r="O210" s="7"/>
      <c r="P210" s="7"/>
      <c r="Q210" s="17"/>
      <c r="R210" s="17"/>
      <c r="S210" s="7"/>
      <c r="T210" s="7"/>
      <c r="U210" s="7"/>
      <c r="V210" s="7"/>
      <c r="W210" s="17"/>
      <c r="X210" s="17"/>
      <c r="Y210" s="17"/>
      <c r="Z210" s="17"/>
      <c r="AA210" s="17"/>
      <c r="AB210" s="7"/>
      <c r="AC210" s="7"/>
      <c r="AD210" s="7"/>
      <c r="AE210" s="7"/>
      <c r="AF210" s="7"/>
      <c r="AG210" s="7"/>
      <c r="AH210" s="7"/>
      <c r="AI210" s="20"/>
    </row>
    <row r="211" spans="2:35" ht="35.450000000000003" customHeight="1" x14ac:dyDescent="0.15">
      <c r="B211" s="972"/>
      <c r="C211" s="17"/>
      <c r="D211" s="7"/>
      <c r="E211" s="7"/>
      <c r="F211" s="17"/>
      <c r="G211" s="17"/>
      <c r="H211" s="17"/>
      <c r="I211" s="7"/>
      <c r="J211" s="7"/>
      <c r="K211" s="7"/>
      <c r="L211" s="7"/>
      <c r="M211" s="7"/>
      <c r="N211" s="7"/>
      <c r="O211" s="7"/>
      <c r="P211" s="7"/>
      <c r="Q211" s="17"/>
      <c r="R211" s="17"/>
      <c r="S211" s="7"/>
      <c r="T211" s="7"/>
      <c r="U211" s="7"/>
      <c r="V211" s="7"/>
      <c r="W211" s="17"/>
      <c r="X211" s="17"/>
      <c r="Y211" s="17"/>
      <c r="Z211" s="17"/>
      <c r="AA211" s="17"/>
      <c r="AB211" s="7"/>
      <c r="AC211" s="7"/>
      <c r="AD211" s="7"/>
      <c r="AE211" s="7"/>
      <c r="AF211" s="7"/>
      <c r="AG211" s="7"/>
      <c r="AH211" s="7"/>
      <c r="AI211" s="20"/>
    </row>
    <row r="212" spans="2:35" ht="35.450000000000003" customHeight="1" x14ac:dyDescent="0.15">
      <c r="B212" s="972"/>
      <c r="C212" s="17"/>
      <c r="D212" s="7"/>
      <c r="E212" s="7"/>
      <c r="F212" s="17"/>
      <c r="G212" s="17"/>
      <c r="H212" s="17"/>
      <c r="I212" s="7"/>
      <c r="J212" s="7"/>
      <c r="K212" s="7"/>
      <c r="L212" s="7"/>
      <c r="M212" s="7"/>
      <c r="N212" s="7"/>
      <c r="O212" s="7"/>
      <c r="P212" s="7"/>
      <c r="Q212" s="17"/>
      <c r="R212" s="17"/>
      <c r="S212" s="7"/>
      <c r="T212" s="7"/>
      <c r="U212" s="7"/>
      <c r="V212" s="7"/>
      <c r="W212" s="17"/>
      <c r="X212" s="17"/>
      <c r="Y212" s="17"/>
      <c r="Z212" s="17"/>
      <c r="AA212" s="17"/>
      <c r="AB212" s="7"/>
      <c r="AC212" s="7"/>
      <c r="AD212" s="7"/>
      <c r="AE212" s="7"/>
      <c r="AF212" s="7"/>
      <c r="AG212" s="7"/>
      <c r="AH212" s="7"/>
      <c r="AI212" s="20"/>
    </row>
    <row r="213" spans="2:35" ht="22.5" customHeight="1" x14ac:dyDescent="0.15">
      <c r="B213" s="972"/>
      <c r="C213" s="17"/>
      <c r="D213" s="7"/>
      <c r="E213" s="19"/>
      <c r="F213" s="16"/>
      <c r="G213" s="16"/>
      <c r="H213" s="18"/>
      <c r="I213" s="18"/>
      <c r="J213" s="18"/>
      <c r="K213" s="18"/>
      <c r="L213" s="18"/>
      <c r="M213" s="7"/>
      <c r="N213" s="7"/>
      <c r="O213" s="7"/>
      <c r="P213" s="7"/>
      <c r="Q213" s="17"/>
      <c r="R213" s="17"/>
      <c r="S213" s="7"/>
      <c r="T213" s="7"/>
      <c r="U213" s="7"/>
      <c r="V213" s="7"/>
      <c r="W213" s="17"/>
      <c r="X213" s="17"/>
      <c r="Y213" s="17"/>
      <c r="Z213" s="17"/>
      <c r="AA213" s="17"/>
      <c r="AB213" s="16"/>
      <c r="AC213" s="16"/>
      <c r="AD213" s="16"/>
      <c r="AE213" s="16"/>
      <c r="AF213" s="16"/>
      <c r="AG213" s="16"/>
      <c r="AH213" s="16"/>
      <c r="AI213" s="15"/>
    </row>
    <row r="214" spans="2:35" ht="71.25" customHeight="1" x14ac:dyDescent="0.15">
      <c r="B214" s="973"/>
      <c r="C214" s="14"/>
      <c r="D214" s="11"/>
      <c r="E214" s="13"/>
      <c r="F214" s="12"/>
      <c r="G214" s="12"/>
      <c r="H214" s="11"/>
      <c r="I214" s="11"/>
      <c r="J214" s="11"/>
      <c r="K214" s="11"/>
      <c r="L214" s="11"/>
      <c r="M214" s="11"/>
      <c r="N214" s="11"/>
      <c r="O214" s="11"/>
      <c r="P214" s="11"/>
      <c r="Q214" s="11"/>
      <c r="R214" s="11"/>
      <c r="S214" s="10"/>
      <c r="T214" s="10"/>
      <c r="U214" s="10"/>
      <c r="V214" s="977" t="s">
        <v>522</v>
      </c>
      <c r="W214" s="977"/>
      <c r="X214" s="977"/>
      <c r="Y214" s="977"/>
      <c r="Z214" s="977"/>
      <c r="AA214" s="977"/>
      <c r="AB214" s="977"/>
      <c r="AC214" s="977"/>
      <c r="AD214" s="977"/>
      <c r="AE214" s="977"/>
      <c r="AF214" s="977"/>
      <c r="AG214" s="977"/>
      <c r="AH214" s="977"/>
      <c r="AI214" s="978"/>
    </row>
    <row r="215" spans="2:35" ht="15" customHeight="1" x14ac:dyDescent="0.15"/>
    <row r="216" spans="2:35" ht="26.25" customHeight="1" x14ac:dyDescent="0.2">
      <c r="B216" s="971" t="s">
        <v>31</v>
      </c>
      <c r="C216" s="974" t="s">
        <v>30</v>
      </c>
      <c r="D216" s="975"/>
      <c r="E216" s="975"/>
      <c r="F216" s="975"/>
      <c r="G216" s="975"/>
      <c r="H216" s="975"/>
      <c r="I216" s="975"/>
      <c r="J216" s="975"/>
      <c r="K216" s="975"/>
      <c r="L216" s="975"/>
      <c r="M216" s="975"/>
      <c r="N216" s="975"/>
      <c r="O216" s="975"/>
      <c r="P216" s="975"/>
      <c r="Q216" s="975"/>
      <c r="R216" s="975"/>
      <c r="S216" s="975"/>
      <c r="T216" s="975"/>
      <c r="U216" s="975"/>
      <c r="V216" s="975"/>
      <c r="W216" s="975"/>
      <c r="X216" s="975"/>
      <c r="Y216" s="975"/>
      <c r="Z216" s="975"/>
      <c r="AA216" s="975"/>
      <c r="AB216" s="975"/>
      <c r="AC216" s="975"/>
      <c r="AD216" s="975"/>
      <c r="AE216" s="975"/>
      <c r="AF216" s="975"/>
      <c r="AG216" s="975"/>
      <c r="AH216" s="975"/>
      <c r="AI216" s="976"/>
    </row>
    <row r="217" spans="2:35" ht="35.450000000000003" customHeight="1" x14ac:dyDescent="0.15">
      <c r="B217" s="972"/>
      <c r="C217" s="7"/>
      <c r="D217" s="7"/>
      <c r="E217" s="7"/>
      <c r="F217" s="7"/>
      <c r="G217" s="7"/>
      <c r="H217" s="7"/>
      <c r="I217" s="17"/>
      <c r="J217" s="7"/>
      <c r="K217" s="7"/>
      <c r="L217" s="7"/>
      <c r="M217" s="7"/>
      <c r="N217" s="7"/>
      <c r="O217" s="7"/>
      <c r="P217" s="7"/>
      <c r="Q217" s="21"/>
      <c r="R217" s="17"/>
      <c r="S217" s="7"/>
      <c r="T217" s="7"/>
      <c r="U217" s="7"/>
      <c r="V217" s="7"/>
      <c r="W217" s="17"/>
      <c r="X217" s="17"/>
      <c r="Y217" s="17"/>
      <c r="Z217" s="17"/>
      <c r="AA217" s="17"/>
      <c r="AB217" s="7"/>
      <c r="AC217" s="7"/>
      <c r="AD217" s="7"/>
      <c r="AE217" s="7"/>
      <c r="AF217" s="7"/>
      <c r="AG217" s="7"/>
      <c r="AH217" s="7"/>
      <c r="AI217" s="20"/>
    </row>
    <row r="218" spans="2:35" ht="35.450000000000003" customHeight="1" x14ac:dyDescent="0.15">
      <c r="B218" s="972"/>
      <c r="C218" s="7"/>
      <c r="D218" s="7"/>
      <c r="E218" s="7"/>
      <c r="F218" s="7"/>
      <c r="G218" s="7"/>
      <c r="H218" s="7"/>
      <c r="I218" s="17"/>
      <c r="J218" s="7"/>
      <c r="K218" s="7"/>
      <c r="L218" s="7"/>
      <c r="M218" s="7"/>
      <c r="N218" s="7"/>
      <c r="O218" s="7"/>
      <c r="P218" s="7"/>
      <c r="Q218" s="21"/>
      <c r="R218" s="17"/>
      <c r="S218" s="7"/>
      <c r="T218" s="7"/>
      <c r="U218" s="7"/>
      <c r="V218" s="7"/>
      <c r="W218" s="17"/>
      <c r="X218" s="17"/>
      <c r="Y218" s="17"/>
      <c r="Z218" s="17"/>
      <c r="AA218" s="17"/>
      <c r="AB218" s="7"/>
      <c r="AC218" s="7"/>
      <c r="AD218" s="7"/>
      <c r="AE218" s="7"/>
      <c r="AF218" s="7"/>
      <c r="AG218" s="7"/>
      <c r="AH218" s="7"/>
      <c r="AI218" s="20"/>
    </row>
    <row r="219" spans="2:35" ht="35.450000000000003" customHeight="1" x14ac:dyDescent="0.15">
      <c r="B219" s="972"/>
      <c r="C219" s="7"/>
      <c r="D219" s="7"/>
      <c r="E219" s="7"/>
      <c r="F219" s="7"/>
      <c r="G219" s="7"/>
      <c r="H219" s="7"/>
      <c r="I219" s="17"/>
      <c r="J219" s="7"/>
      <c r="K219" s="7"/>
      <c r="L219" s="7"/>
      <c r="M219" s="7"/>
      <c r="N219" s="7"/>
      <c r="O219" s="7"/>
      <c r="P219" s="7"/>
      <c r="Q219" s="21"/>
      <c r="R219" s="17"/>
      <c r="S219" s="7"/>
      <c r="T219" s="7"/>
      <c r="U219" s="7"/>
      <c r="V219" s="7"/>
      <c r="W219" s="17"/>
      <c r="X219" s="17"/>
      <c r="Y219" s="17"/>
      <c r="Z219" s="17"/>
      <c r="AA219" s="17"/>
      <c r="AB219" s="7"/>
      <c r="AC219" s="7"/>
      <c r="AD219" s="7"/>
      <c r="AE219" s="7"/>
      <c r="AF219" s="7"/>
      <c r="AG219" s="7"/>
      <c r="AH219" s="7"/>
      <c r="AI219" s="20"/>
    </row>
    <row r="220" spans="2:35" ht="35.450000000000003" customHeight="1" x14ac:dyDescent="0.15">
      <c r="B220" s="972"/>
      <c r="C220" s="7"/>
      <c r="D220" s="7"/>
      <c r="E220" s="7"/>
      <c r="F220" s="7"/>
      <c r="G220" s="7"/>
      <c r="H220" s="7"/>
      <c r="I220" s="17"/>
      <c r="J220" s="7"/>
      <c r="K220" s="7"/>
      <c r="L220" s="7"/>
      <c r="M220" s="7"/>
      <c r="N220" s="7"/>
      <c r="O220" s="7"/>
      <c r="P220" s="7"/>
      <c r="Q220" s="21"/>
      <c r="R220" s="17"/>
      <c r="S220" s="7"/>
      <c r="T220" s="7"/>
      <c r="U220" s="7"/>
      <c r="V220" s="7"/>
      <c r="W220" s="17"/>
      <c r="X220" s="17"/>
      <c r="Y220" s="17"/>
      <c r="Z220" s="17"/>
      <c r="AA220" s="17"/>
      <c r="AB220" s="7"/>
      <c r="AC220" s="7"/>
      <c r="AD220" s="7"/>
      <c r="AE220" s="7"/>
      <c r="AF220" s="7"/>
      <c r="AG220" s="7"/>
      <c r="AH220" s="7"/>
      <c r="AI220" s="20"/>
    </row>
    <row r="221" spans="2:35" ht="35.450000000000003" customHeight="1" x14ac:dyDescent="0.15">
      <c r="B221" s="972"/>
      <c r="C221" s="7"/>
      <c r="D221" s="7"/>
      <c r="E221" s="7"/>
      <c r="F221" s="7"/>
      <c r="G221" s="7"/>
      <c r="H221" s="7"/>
      <c r="I221" s="17"/>
      <c r="J221" s="7"/>
      <c r="K221" s="7"/>
      <c r="L221" s="7"/>
      <c r="M221" s="7"/>
      <c r="N221" s="7"/>
      <c r="O221" s="7"/>
      <c r="P221" s="7"/>
      <c r="Q221" s="17"/>
      <c r="R221" s="17"/>
      <c r="S221" s="7"/>
      <c r="T221" s="7"/>
      <c r="U221" s="7"/>
      <c r="V221" s="7"/>
      <c r="W221" s="17"/>
      <c r="X221" s="17"/>
      <c r="Y221" s="17"/>
      <c r="Z221" s="17"/>
      <c r="AA221" s="17"/>
      <c r="AB221" s="7"/>
      <c r="AC221" s="7"/>
      <c r="AD221" s="7"/>
      <c r="AE221" s="7"/>
      <c r="AF221" s="7"/>
      <c r="AG221" s="7"/>
      <c r="AH221" s="7"/>
      <c r="AI221" s="20"/>
    </row>
    <row r="222" spans="2:35" ht="35.450000000000003" customHeight="1" x14ac:dyDescent="0.15">
      <c r="B222" s="972"/>
      <c r="C222" s="7"/>
      <c r="D222" s="7"/>
      <c r="E222" s="7"/>
      <c r="F222" s="17"/>
      <c r="G222" s="17"/>
      <c r="H222" s="7"/>
      <c r="I222" s="7"/>
      <c r="J222" s="7"/>
      <c r="K222" s="7"/>
      <c r="L222" s="7"/>
      <c r="M222" s="7"/>
      <c r="N222" s="7"/>
      <c r="O222" s="7"/>
      <c r="P222" s="7"/>
      <c r="Q222" s="17"/>
      <c r="R222" s="7"/>
      <c r="S222" s="7"/>
      <c r="T222" s="7"/>
      <c r="U222" s="7"/>
      <c r="V222" s="7"/>
      <c r="W222" s="17"/>
      <c r="X222" s="17"/>
      <c r="Y222" s="17"/>
      <c r="Z222" s="17"/>
      <c r="AA222" s="17"/>
      <c r="AB222" s="7"/>
      <c r="AC222" s="7"/>
      <c r="AD222" s="7"/>
      <c r="AE222" s="7"/>
      <c r="AF222" s="7"/>
      <c r="AG222" s="7"/>
      <c r="AH222" s="7"/>
      <c r="AI222" s="20"/>
    </row>
    <row r="223" spans="2:35" ht="35.450000000000003" customHeight="1" x14ac:dyDescent="0.15">
      <c r="B223" s="972"/>
      <c r="C223" s="7"/>
      <c r="D223" s="7"/>
      <c r="E223" s="7"/>
      <c r="F223" s="17"/>
      <c r="G223" s="17"/>
      <c r="H223" s="17"/>
      <c r="I223" s="7"/>
      <c r="J223" s="7"/>
      <c r="K223" s="7"/>
      <c r="L223" s="7"/>
      <c r="M223" s="7"/>
      <c r="N223" s="7"/>
      <c r="O223" s="7"/>
      <c r="P223" s="7"/>
      <c r="Q223" s="17"/>
      <c r="R223" s="7"/>
      <c r="S223" s="7"/>
      <c r="T223" s="7"/>
      <c r="U223" s="7"/>
      <c r="V223" s="7"/>
      <c r="W223" s="17"/>
      <c r="X223" s="17"/>
      <c r="Y223" s="17"/>
      <c r="Z223" s="17"/>
      <c r="AA223" s="17"/>
      <c r="AB223" s="7"/>
      <c r="AC223" s="7"/>
      <c r="AD223" s="7"/>
      <c r="AE223" s="7"/>
      <c r="AF223" s="7"/>
      <c r="AG223" s="7"/>
      <c r="AH223" s="7"/>
      <c r="AI223" s="20"/>
    </row>
    <row r="224" spans="2:35" ht="35.450000000000003" customHeight="1" x14ac:dyDescent="0.15">
      <c r="B224" s="972"/>
      <c r="C224" s="17"/>
      <c r="D224" s="7"/>
      <c r="E224" s="7"/>
      <c r="F224" s="17"/>
      <c r="G224" s="17"/>
      <c r="H224" s="17"/>
      <c r="I224" s="7"/>
      <c r="J224" s="7"/>
      <c r="K224" s="7"/>
      <c r="L224" s="7"/>
      <c r="M224" s="7"/>
      <c r="N224" s="7"/>
      <c r="O224" s="7"/>
      <c r="P224" s="7"/>
      <c r="Q224" s="17"/>
      <c r="R224" s="17"/>
      <c r="S224" s="7"/>
      <c r="T224" s="7"/>
      <c r="U224" s="7"/>
      <c r="V224" s="7"/>
      <c r="W224" s="17"/>
      <c r="X224" s="17"/>
      <c r="Y224" s="17"/>
      <c r="Z224" s="17"/>
      <c r="AA224" s="17"/>
      <c r="AB224" s="7"/>
      <c r="AC224" s="7"/>
      <c r="AD224" s="7"/>
      <c r="AE224" s="7"/>
      <c r="AF224" s="7"/>
      <c r="AG224" s="7"/>
      <c r="AH224" s="7"/>
      <c r="AI224" s="20"/>
    </row>
    <row r="225" spans="2:35" ht="35.450000000000003" customHeight="1" x14ac:dyDescent="0.15">
      <c r="B225" s="972"/>
      <c r="C225" s="17"/>
      <c r="D225" s="7"/>
      <c r="E225" s="7"/>
      <c r="F225" s="17"/>
      <c r="G225" s="17"/>
      <c r="H225" s="17"/>
      <c r="I225" s="7"/>
      <c r="J225" s="7"/>
      <c r="K225" s="7"/>
      <c r="L225" s="7"/>
      <c r="M225" s="7"/>
      <c r="N225" s="7"/>
      <c r="O225" s="7"/>
      <c r="P225" s="7"/>
      <c r="Q225" s="17"/>
      <c r="R225" s="17"/>
      <c r="S225" s="7"/>
      <c r="T225" s="7"/>
      <c r="U225" s="7"/>
      <c r="V225" s="7"/>
      <c r="W225" s="17"/>
      <c r="X225" s="17"/>
      <c r="Y225" s="17"/>
      <c r="Z225" s="17"/>
      <c r="AA225" s="17"/>
      <c r="AB225" s="7"/>
      <c r="AC225" s="7"/>
      <c r="AD225" s="7"/>
      <c r="AE225" s="7"/>
      <c r="AF225" s="7"/>
      <c r="AG225" s="7"/>
      <c r="AH225" s="7"/>
      <c r="AI225" s="20"/>
    </row>
    <row r="226" spans="2:35" ht="35.450000000000003" customHeight="1" x14ac:dyDescent="0.15">
      <c r="B226" s="972"/>
      <c r="C226" s="17"/>
      <c r="D226" s="7"/>
      <c r="E226" s="7"/>
      <c r="F226" s="17"/>
      <c r="G226" s="17"/>
      <c r="H226" s="17"/>
      <c r="I226" s="7"/>
      <c r="J226" s="7"/>
      <c r="K226" s="7"/>
      <c r="L226" s="7"/>
      <c r="M226" s="7"/>
      <c r="N226" s="7"/>
      <c r="O226" s="7"/>
      <c r="P226" s="7"/>
      <c r="Q226" s="17"/>
      <c r="R226" s="17"/>
      <c r="S226" s="7"/>
      <c r="T226" s="7"/>
      <c r="U226" s="7"/>
      <c r="V226" s="7"/>
      <c r="W226" s="17"/>
      <c r="X226" s="17"/>
      <c r="Y226" s="17"/>
      <c r="Z226" s="17"/>
      <c r="AA226" s="17"/>
      <c r="AB226" s="7"/>
      <c r="AC226" s="7"/>
      <c r="AD226" s="7"/>
      <c r="AE226" s="7"/>
      <c r="AF226" s="7"/>
      <c r="AG226" s="7"/>
      <c r="AH226" s="7"/>
      <c r="AI226" s="20"/>
    </row>
    <row r="227" spans="2:35" ht="22.5" customHeight="1" x14ac:dyDescent="0.15">
      <c r="B227" s="972"/>
      <c r="C227" s="17"/>
      <c r="D227" s="7"/>
      <c r="E227" s="19"/>
      <c r="F227" s="16"/>
      <c r="G227" s="16"/>
      <c r="H227" s="18"/>
      <c r="I227" s="18"/>
      <c r="J227" s="18"/>
      <c r="K227" s="18"/>
      <c r="L227" s="18"/>
      <c r="M227" s="7"/>
      <c r="N227" s="7"/>
      <c r="O227" s="7"/>
      <c r="P227" s="7"/>
      <c r="Q227" s="17"/>
      <c r="R227" s="17"/>
      <c r="S227" s="7"/>
      <c r="T227" s="7"/>
      <c r="U227" s="7"/>
      <c r="V227" s="7"/>
      <c r="W227" s="17"/>
      <c r="X227" s="17"/>
      <c r="Y227" s="17"/>
      <c r="Z227" s="17"/>
      <c r="AA227" s="17"/>
      <c r="AB227" s="16"/>
      <c r="AC227" s="16"/>
      <c r="AD227" s="16"/>
      <c r="AE227" s="16"/>
      <c r="AF227" s="16"/>
      <c r="AG227" s="16"/>
      <c r="AH227" s="16"/>
      <c r="AI227" s="15"/>
    </row>
    <row r="228" spans="2:35" ht="71.25" customHeight="1" x14ac:dyDescent="0.15">
      <c r="B228" s="973"/>
      <c r="C228" s="14"/>
      <c r="D228" s="11"/>
      <c r="E228" s="13"/>
      <c r="F228" s="12"/>
      <c r="G228" s="12"/>
      <c r="H228" s="11"/>
      <c r="I228" s="11"/>
      <c r="J228" s="11"/>
      <c r="K228" s="11"/>
      <c r="L228" s="11"/>
      <c r="M228" s="11"/>
      <c r="N228" s="11"/>
      <c r="O228" s="11"/>
      <c r="P228" s="11"/>
      <c r="Q228" s="11"/>
      <c r="R228" s="11"/>
      <c r="S228" s="10"/>
      <c r="T228" s="10"/>
      <c r="U228" s="10"/>
      <c r="V228" s="977" t="s">
        <v>522</v>
      </c>
      <c r="W228" s="977"/>
      <c r="X228" s="977"/>
      <c r="Y228" s="977"/>
      <c r="Z228" s="977"/>
      <c r="AA228" s="977"/>
      <c r="AB228" s="977"/>
      <c r="AC228" s="977"/>
      <c r="AD228" s="977"/>
      <c r="AE228" s="977"/>
      <c r="AF228" s="977"/>
      <c r="AG228" s="977"/>
      <c r="AH228" s="977"/>
      <c r="AI228" s="978"/>
    </row>
    <row r="229" spans="2:35" ht="15" customHeight="1" x14ac:dyDescent="0.15"/>
    <row r="230" spans="2:35" ht="26.25" customHeight="1" x14ac:dyDescent="0.2">
      <c r="B230" s="971" t="s">
        <v>31</v>
      </c>
      <c r="C230" s="974" t="s">
        <v>30</v>
      </c>
      <c r="D230" s="975"/>
      <c r="E230" s="975"/>
      <c r="F230" s="975"/>
      <c r="G230" s="975"/>
      <c r="H230" s="975"/>
      <c r="I230" s="975"/>
      <c r="J230" s="975"/>
      <c r="K230" s="975"/>
      <c r="L230" s="975"/>
      <c r="M230" s="975"/>
      <c r="N230" s="975"/>
      <c r="O230" s="975"/>
      <c r="P230" s="975"/>
      <c r="Q230" s="975"/>
      <c r="R230" s="975"/>
      <c r="S230" s="975"/>
      <c r="T230" s="975"/>
      <c r="U230" s="975"/>
      <c r="V230" s="975"/>
      <c r="W230" s="975"/>
      <c r="X230" s="975"/>
      <c r="Y230" s="975"/>
      <c r="Z230" s="975"/>
      <c r="AA230" s="975"/>
      <c r="AB230" s="975"/>
      <c r="AC230" s="975"/>
      <c r="AD230" s="975"/>
      <c r="AE230" s="975"/>
      <c r="AF230" s="975"/>
      <c r="AG230" s="975"/>
      <c r="AH230" s="975"/>
      <c r="AI230" s="976"/>
    </row>
    <row r="231" spans="2:35" ht="35.450000000000003" customHeight="1" x14ac:dyDescent="0.15">
      <c r="B231" s="972"/>
      <c r="C231" s="7"/>
      <c r="D231" s="7"/>
      <c r="E231" s="7"/>
      <c r="F231" s="7"/>
      <c r="G231" s="7"/>
      <c r="H231" s="7"/>
      <c r="I231" s="17"/>
      <c r="J231" s="7"/>
      <c r="K231" s="7"/>
      <c r="L231" s="7"/>
      <c r="M231" s="7"/>
      <c r="N231" s="7"/>
      <c r="O231" s="7"/>
      <c r="P231" s="7"/>
      <c r="Q231" s="21"/>
      <c r="R231" s="17"/>
      <c r="S231" s="7"/>
      <c r="T231" s="7"/>
      <c r="U231" s="7"/>
      <c r="V231" s="7"/>
      <c r="W231" s="17"/>
      <c r="X231" s="17"/>
      <c r="Y231" s="17"/>
      <c r="Z231" s="17"/>
      <c r="AA231" s="17"/>
      <c r="AB231" s="7"/>
      <c r="AC231" s="7"/>
      <c r="AD231" s="7"/>
      <c r="AE231" s="7"/>
      <c r="AF231" s="7"/>
      <c r="AG231" s="7"/>
      <c r="AH231" s="7"/>
      <c r="AI231" s="20"/>
    </row>
    <row r="232" spans="2:35" ht="35.450000000000003" customHeight="1" x14ac:dyDescent="0.15">
      <c r="B232" s="972"/>
      <c r="C232" s="7"/>
      <c r="D232" s="7"/>
      <c r="E232" s="7"/>
      <c r="F232" s="7"/>
      <c r="G232" s="7"/>
      <c r="H232" s="7"/>
      <c r="I232" s="17"/>
      <c r="J232" s="7"/>
      <c r="K232" s="7"/>
      <c r="L232" s="7"/>
      <c r="M232" s="7"/>
      <c r="N232" s="7"/>
      <c r="O232" s="7"/>
      <c r="P232" s="7"/>
      <c r="Q232" s="21"/>
      <c r="R232" s="17"/>
      <c r="S232" s="7"/>
      <c r="T232" s="7"/>
      <c r="U232" s="7"/>
      <c r="V232" s="7"/>
      <c r="W232" s="17"/>
      <c r="X232" s="17"/>
      <c r="Y232" s="17"/>
      <c r="Z232" s="17"/>
      <c r="AA232" s="17"/>
      <c r="AB232" s="7"/>
      <c r="AC232" s="7"/>
      <c r="AD232" s="7"/>
      <c r="AE232" s="7"/>
      <c r="AF232" s="7"/>
      <c r="AG232" s="7"/>
      <c r="AH232" s="7"/>
      <c r="AI232" s="20"/>
    </row>
    <row r="233" spans="2:35" ht="35.450000000000003" customHeight="1" x14ac:dyDescent="0.15">
      <c r="B233" s="972"/>
      <c r="C233" s="7"/>
      <c r="D233" s="7"/>
      <c r="E233" s="7"/>
      <c r="F233" s="7"/>
      <c r="G233" s="7"/>
      <c r="H233" s="7"/>
      <c r="I233" s="17"/>
      <c r="J233" s="7"/>
      <c r="K233" s="7"/>
      <c r="L233" s="7"/>
      <c r="M233" s="7"/>
      <c r="N233" s="7"/>
      <c r="O233" s="7"/>
      <c r="P233" s="7"/>
      <c r="Q233" s="21"/>
      <c r="R233" s="17"/>
      <c r="S233" s="7"/>
      <c r="T233" s="7"/>
      <c r="U233" s="7"/>
      <c r="V233" s="7"/>
      <c r="W233" s="17"/>
      <c r="X233" s="17"/>
      <c r="Y233" s="17"/>
      <c r="Z233" s="17"/>
      <c r="AA233" s="17"/>
      <c r="AB233" s="7"/>
      <c r="AC233" s="7"/>
      <c r="AD233" s="7"/>
      <c r="AE233" s="7"/>
      <c r="AF233" s="7"/>
      <c r="AG233" s="7"/>
      <c r="AH233" s="7"/>
      <c r="AI233" s="20"/>
    </row>
    <row r="234" spans="2:35" ht="35.450000000000003" customHeight="1" x14ac:dyDescent="0.15">
      <c r="B234" s="972"/>
      <c r="C234" s="7"/>
      <c r="D234" s="7"/>
      <c r="E234" s="7"/>
      <c r="F234" s="7"/>
      <c r="G234" s="7"/>
      <c r="H234" s="7"/>
      <c r="I234" s="17"/>
      <c r="J234" s="7"/>
      <c r="K234" s="7"/>
      <c r="L234" s="7"/>
      <c r="M234" s="7"/>
      <c r="N234" s="7"/>
      <c r="O234" s="7"/>
      <c r="P234" s="7"/>
      <c r="Q234" s="21"/>
      <c r="R234" s="17"/>
      <c r="S234" s="7"/>
      <c r="T234" s="7"/>
      <c r="U234" s="7"/>
      <c r="V234" s="7"/>
      <c r="W234" s="17"/>
      <c r="X234" s="17"/>
      <c r="Y234" s="17"/>
      <c r="Z234" s="17"/>
      <c r="AA234" s="17"/>
      <c r="AB234" s="7"/>
      <c r="AC234" s="7"/>
      <c r="AD234" s="7"/>
      <c r="AE234" s="7"/>
      <c r="AF234" s="7"/>
      <c r="AG234" s="7"/>
      <c r="AH234" s="7"/>
      <c r="AI234" s="20"/>
    </row>
    <row r="235" spans="2:35" ht="35.450000000000003" customHeight="1" x14ac:dyDescent="0.15">
      <c r="B235" s="972"/>
      <c r="C235" s="7"/>
      <c r="D235" s="7"/>
      <c r="E235" s="7"/>
      <c r="F235" s="7"/>
      <c r="G235" s="7"/>
      <c r="H235" s="7"/>
      <c r="I235" s="17"/>
      <c r="J235" s="7"/>
      <c r="K235" s="7"/>
      <c r="L235" s="7"/>
      <c r="M235" s="7"/>
      <c r="N235" s="7"/>
      <c r="O235" s="7"/>
      <c r="P235" s="7"/>
      <c r="Q235" s="17"/>
      <c r="R235" s="17"/>
      <c r="S235" s="7"/>
      <c r="T235" s="7"/>
      <c r="U235" s="7"/>
      <c r="V235" s="7"/>
      <c r="W235" s="17"/>
      <c r="X235" s="17"/>
      <c r="Y235" s="17"/>
      <c r="Z235" s="17"/>
      <c r="AA235" s="17"/>
      <c r="AB235" s="7"/>
      <c r="AC235" s="7"/>
      <c r="AD235" s="7"/>
      <c r="AE235" s="7"/>
      <c r="AF235" s="7"/>
      <c r="AG235" s="7"/>
      <c r="AH235" s="7"/>
      <c r="AI235" s="20"/>
    </row>
    <row r="236" spans="2:35" ht="35.450000000000003" customHeight="1" x14ac:dyDescent="0.15">
      <c r="B236" s="972"/>
      <c r="C236" s="7"/>
      <c r="D236" s="7"/>
      <c r="E236" s="7"/>
      <c r="F236" s="17"/>
      <c r="G236" s="17"/>
      <c r="H236" s="7"/>
      <c r="I236" s="7"/>
      <c r="J236" s="7"/>
      <c r="K236" s="7"/>
      <c r="L236" s="7"/>
      <c r="M236" s="7"/>
      <c r="N236" s="7"/>
      <c r="O236" s="7"/>
      <c r="P236" s="7"/>
      <c r="Q236" s="17"/>
      <c r="R236" s="7"/>
      <c r="S236" s="7"/>
      <c r="T236" s="7"/>
      <c r="U236" s="7"/>
      <c r="V236" s="7"/>
      <c r="W236" s="17"/>
      <c r="X236" s="17"/>
      <c r="Y236" s="17"/>
      <c r="Z236" s="17"/>
      <c r="AA236" s="17"/>
      <c r="AB236" s="7"/>
      <c r="AC236" s="7"/>
      <c r="AD236" s="7"/>
      <c r="AE236" s="7"/>
      <c r="AF236" s="7"/>
      <c r="AG236" s="7"/>
      <c r="AH236" s="7"/>
      <c r="AI236" s="20"/>
    </row>
    <row r="237" spans="2:35" ht="35.450000000000003" customHeight="1" x14ac:dyDescent="0.15">
      <c r="B237" s="972"/>
      <c r="C237" s="7"/>
      <c r="D237" s="7"/>
      <c r="E237" s="7"/>
      <c r="F237" s="17"/>
      <c r="G237" s="17"/>
      <c r="H237" s="17"/>
      <c r="I237" s="7"/>
      <c r="J237" s="7"/>
      <c r="K237" s="7"/>
      <c r="L237" s="7"/>
      <c r="M237" s="7"/>
      <c r="N237" s="7"/>
      <c r="O237" s="7"/>
      <c r="P237" s="7"/>
      <c r="Q237" s="17"/>
      <c r="R237" s="7"/>
      <c r="S237" s="7"/>
      <c r="T237" s="7"/>
      <c r="U237" s="7"/>
      <c r="V237" s="7"/>
      <c r="W237" s="17"/>
      <c r="X237" s="17"/>
      <c r="Y237" s="17"/>
      <c r="Z237" s="17"/>
      <c r="AA237" s="17"/>
      <c r="AB237" s="7"/>
      <c r="AC237" s="7"/>
      <c r="AD237" s="7"/>
      <c r="AE237" s="7"/>
      <c r="AF237" s="7"/>
      <c r="AG237" s="7"/>
      <c r="AH237" s="7"/>
      <c r="AI237" s="20"/>
    </row>
    <row r="238" spans="2:35" ht="35.450000000000003" customHeight="1" x14ac:dyDescent="0.15">
      <c r="B238" s="972"/>
      <c r="C238" s="17"/>
      <c r="D238" s="7"/>
      <c r="E238" s="7"/>
      <c r="F238" s="17"/>
      <c r="G238" s="17"/>
      <c r="H238" s="17"/>
      <c r="I238" s="7"/>
      <c r="J238" s="7"/>
      <c r="K238" s="7"/>
      <c r="L238" s="7"/>
      <c r="M238" s="7"/>
      <c r="N238" s="7"/>
      <c r="O238" s="7"/>
      <c r="P238" s="7"/>
      <c r="Q238" s="17"/>
      <c r="R238" s="17"/>
      <c r="S238" s="7"/>
      <c r="T238" s="7"/>
      <c r="U238" s="7"/>
      <c r="V238" s="7"/>
      <c r="W238" s="17"/>
      <c r="X238" s="17"/>
      <c r="Y238" s="17"/>
      <c r="Z238" s="17"/>
      <c r="AA238" s="17"/>
      <c r="AB238" s="7"/>
      <c r="AC238" s="7"/>
      <c r="AD238" s="7"/>
      <c r="AE238" s="7"/>
      <c r="AF238" s="7"/>
      <c r="AG238" s="7"/>
      <c r="AH238" s="7"/>
      <c r="AI238" s="20"/>
    </row>
    <row r="239" spans="2:35" ht="35.450000000000003" customHeight="1" x14ac:dyDescent="0.15">
      <c r="B239" s="972"/>
      <c r="C239" s="17"/>
      <c r="D239" s="7"/>
      <c r="E239" s="7"/>
      <c r="F239" s="17"/>
      <c r="G239" s="17"/>
      <c r="H239" s="17"/>
      <c r="I239" s="7"/>
      <c r="J239" s="7"/>
      <c r="K239" s="7"/>
      <c r="L239" s="7"/>
      <c r="M239" s="7"/>
      <c r="N239" s="7"/>
      <c r="O239" s="7"/>
      <c r="P239" s="7"/>
      <c r="Q239" s="17"/>
      <c r="R239" s="17"/>
      <c r="S239" s="7"/>
      <c r="T239" s="7"/>
      <c r="U239" s="7"/>
      <c r="V239" s="7"/>
      <c r="W239" s="17"/>
      <c r="X239" s="17"/>
      <c r="Y239" s="17"/>
      <c r="Z239" s="17"/>
      <c r="AA239" s="17"/>
      <c r="AB239" s="7"/>
      <c r="AC239" s="7"/>
      <c r="AD239" s="7"/>
      <c r="AE239" s="7"/>
      <c r="AF239" s="7"/>
      <c r="AG239" s="7"/>
      <c r="AH239" s="7"/>
      <c r="AI239" s="20"/>
    </row>
    <row r="240" spans="2:35" ht="35.450000000000003" customHeight="1" x14ac:dyDescent="0.15">
      <c r="B240" s="972"/>
      <c r="C240" s="17"/>
      <c r="D240" s="7"/>
      <c r="E240" s="7"/>
      <c r="F240" s="17"/>
      <c r="G240" s="17"/>
      <c r="H240" s="17"/>
      <c r="I240" s="7"/>
      <c r="J240" s="7"/>
      <c r="K240" s="7"/>
      <c r="L240" s="7"/>
      <c r="M240" s="7"/>
      <c r="N240" s="7"/>
      <c r="O240" s="7"/>
      <c r="P240" s="7"/>
      <c r="Q240" s="17"/>
      <c r="R240" s="17"/>
      <c r="S240" s="7"/>
      <c r="T240" s="7"/>
      <c r="U240" s="7"/>
      <c r="V240" s="7"/>
      <c r="W240" s="17"/>
      <c r="X240" s="17"/>
      <c r="Y240" s="17"/>
      <c r="Z240" s="17"/>
      <c r="AA240" s="17"/>
      <c r="AB240" s="7"/>
      <c r="AC240" s="7"/>
      <c r="AD240" s="7"/>
      <c r="AE240" s="7"/>
      <c r="AF240" s="7"/>
      <c r="AG240" s="7"/>
      <c r="AH240" s="7"/>
      <c r="AI240" s="20"/>
    </row>
    <row r="241" spans="2:35" ht="22.5" customHeight="1" x14ac:dyDescent="0.15">
      <c r="B241" s="972"/>
      <c r="C241" s="17"/>
      <c r="D241" s="7"/>
      <c r="E241" s="19"/>
      <c r="F241" s="16"/>
      <c r="G241" s="16"/>
      <c r="H241" s="18"/>
      <c r="I241" s="18"/>
      <c r="J241" s="18"/>
      <c r="K241" s="18"/>
      <c r="L241" s="18"/>
      <c r="M241" s="7"/>
      <c r="N241" s="7"/>
      <c r="O241" s="7"/>
      <c r="P241" s="7"/>
      <c r="Q241" s="17"/>
      <c r="R241" s="17"/>
      <c r="S241" s="7"/>
      <c r="T241" s="7"/>
      <c r="U241" s="7"/>
      <c r="V241" s="7"/>
      <c r="W241" s="17"/>
      <c r="X241" s="17"/>
      <c r="Y241" s="17"/>
      <c r="Z241" s="17"/>
      <c r="AA241" s="17"/>
      <c r="AB241" s="16"/>
      <c r="AC241" s="16"/>
      <c r="AD241" s="16"/>
      <c r="AE241" s="16"/>
      <c r="AF241" s="16"/>
      <c r="AG241" s="16"/>
      <c r="AH241" s="16"/>
      <c r="AI241" s="15"/>
    </row>
    <row r="242" spans="2:35" ht="71.25" customHeight="1" x14ac:dyDescent="0.15">
      <c r="B242" s="973"/>
      <c r="C242" s="14"/>
      <c r="D242" s="11"/>
      <c r="E242" s="13"/>
      <c r="F242" s="12"/>
      <c r="G242" s="12"/>
      <c r="H242" s="11"/>
      <c r="I242" s="11"/>
      <c r="J242" s="11"/>
      <c r="K242" s="11"/>
      <c r="L242" s="11"/>
      <c r="M242" s="11"/>
      <c r="N242" s="11"/>
      <c r="O242" s="11"/>
      <c r="P242" s="11"/>
      <c r="Q242" s="11"/>
      <c r="R242" s="11"/>
      <c r="S242" s="10"/>
      <c r="T242" s="10"/>
      <c r="U242" s="10"/>
      <c r="V242" s="977" t="s">
        <v>522</v>
      </c>
      <c r="W242" s="977"/>
      <c r="X242" s="977"/>
      <c r="Y242" s="977"/>
      <c r="Z242" s="977"/>
      <c r="AA242" s="977"/>
      <c r="AB242" s="977"/>
      <c r="AC242" s="977"/>
      <c r="AD242" s="977"/>
      <c r="AE242" s="977"/>
      <c r="AF242" s="977"/>
      <c r="AG242" s="977"/>
      <c r="AH242" s="977"/>
      <c r="AI242" s="978"/>
    </row>
    <row r="243" spans="2:35" ht="15" customHeight="1" x14ac:dyDescent="0.15"/>
    <row r="244" spans="2:35" ht="26.25" customHeight="1" x14ac:dyDescent="0.2">
      <c r="B244" s="971" t="s">
        <v>31</v>
      </c>
      <c r="C244" s="974" t="s">
        <v>30</v>
      </c>
      <c r="D244" s="975"/>
      <c r="E244" s="975"/>
      <c r="F244" s="975"/>
      <c r="G244" s="975"/>
      <c r="H244" s="975"/>
      <c r="I244" s="975"/>
      <c r="J244" s="975"/>
      <c r="K244" s="975"/>
      <c r="L244" s="975"/>
      <c r="M244" s="975"/>
      <c r="N244" s="975"/>
      <c r="O244" s="975"/>
      <c r="P244" s="975"/>
      <c r="Q244" s="975"/>
      <c r="R244" s="975"/>
      <c r="S244" s="975"/>
      <c r="T244" s="975"/>
      <c r="U244" s="975"/>
      <c r="V244" s="975"/>
      <c r="W244" s="975"/>
      <c r="X244" s="975"/>
      <c r="Y244" s="975"/>
      <c r="Z244" s="975"/>
      <c r="AA244" s="975"/>
      <c r="AB244" s="975"/>
      <c r="AC244" s="975"/>
      <c r="AD244" s="975"/>
      <c r="AE244" s="975"/>
      <c r="AF244" s="975"/>
      <c r="AG244" s="975"/>
      <c r="AH244" s="975"/>
      <c r="AI244" s="976"/>
    </row>
    <row r="245" spans="2:35" ht="35.450000000000003" customHeight="1" x14ac:dyDescent="0.15">
      <c r="B245" s="972"/>
      <c r="C245" s="7"/>
      <c r="D245" s="7"/>
      <c r="E245" s="7"/>
      <c r="F245" s="7"/>
      <c r="G245" s="7"/>
      <c r="H245" s="7"/>
      <c r="I245" s="17"/>
      <c r="J245" s="7"/>
      <c r="K245" s="7"/>
      <c r="L245" s="7"/>
      <c r="M245" s="7"/>
      <c r="N245" s="7"/>
      <c r="O245" s="7"/>
      <c r="P245" s="7"/>
      <c r="Q245" s="21"/>
      <c r="R245" s="17"/>
      <c r="S245" s="7"/>
      <c r="T245" s="7"/>
      <c r="U245" s="7"/>
      <c r="V245" s="7"/>
      <c r="W245" s="17"/>
      <c r="X245" s="17"/>
      <c r="Y245" s="17"/>
      <c r="Z245" s="17"/>
      <c r="AA245" s="17"/>
      <c r="AB245" s="7"/>
      <c r="AC245" s="7"/>
      <c r="AD245" s="7"/>
      <c r="AE245" s="7"/>
      <c r="AF245" s="7"/>
      <c r="AG245" s="7"/>
      <c r="AH245" s="7"/>
      <c r="AI245" s="20"/>
    </row>
    <row r="246" spans="2:35" ht="35.450000000000003" customHeight="1" x14ac:dyDescent="0.15">
      <c r="B246" s="972"/>
      <c r="C246" s="7"/>
      <c r="D246" s="7"/>
      <c r="E246" s="7"/>
      <c r="F246" s="7"/>
      <c r="G246" s="7"/>
      <c r="H246" s="7"/>
      <c r="I246" s="17"/>
      <c r="J246" s="7"/>
      <c r="K246" s="7"/>
      <c r="L246" s="7"/>
      <c r="M246" s="7"/>
      <c r="N246" s="7"/>
      <c r="O246" s="7"/>
      <c r="P246" s="7"/>
      <c r="Q246" s="21"/>
      <c r="R246" s="17"/>
      <c r="S246" s="7"/>
      <c r="T246" s="7"/>
      <c r="U246" s="7"/>
      <c r="V246" s="7"/>
      <c r="W246" s="17"/>
      <c r="X246" s="17"/>
      <c r="Y246" s="17"/>
      <c r="Z246" s="17"/>
      <c r="AA246" s="17"/>
      <c r="AB246" s="7"/>
      <c r="AC246" s="7"/>
      <c r="AD246" s="7"/>
      <c r="AE246" s="7"/>
      <c r="AF246" s="7"/>
      <c r="AG246" s="7"/>
      <c r="AH246" s="7"/>
      <c r="AI246" s="20"/>
    </row>
    <row r="247" spans="2:35" ht="35.450000000000003" customHeight="1" x14ac:dyDescent="0.15">
      <c r="B247" s="972"/>
      <c r="C247" s="7"/>
      <c r="D247" s="7"/>
      <c r="E247" s="7"/>
      <c r="F247" s="7"/>
      <c r="G247" s="7"/>
      <c r="H247" s="7"/>
      <c r="I247" s="17"/>
      <c r="J247" s="7"/>
      <c r="K247" s="7"/>
      <c r="L247" s="7"/>
      <c r="M247" s="7"/>
      <c r="N247" s="7"/>
      <c r="O247" s="7"/>
      <c r="P247" s="7"/>
      <c r="Q247" s="21"/>
      <c r="R247" s="17"/>
      <c r="S247" s="7"/>
      <c r="T247" s="7"/>
      <c r="U247" s="7"/>
      <c r="V247" s="7"/>
      <c r="W247" s="17"/>
      <c r="X247" s="17"/>
      <c r="Y247" s="17"/>
      <c r="Z247" s="17"/>
      <c r="AA247" s="17"/>
      <c r="AB247" s="7"/>
      <c r="AC247" s="7"/>
      <c r="AD247" s="7"/>
      <c r="AE247" s="7"/>
      <c r="AF247" s="7"/>
      <c r="AG247" s="7"/>
      <c r="AH247" s="7"/>
      <c r="AI247" s="20"/>
    </row>
    <row r="248" spans="2:35" ht="35.450000000000003" customHeight="1" x14ac:dyDescent="0.15">
      <c r="B248" s="972"/>
      <c r="C248" s="7"/>
      <c r="D248" s="7"/>
      <c r="E248" s="7"/>
      <c r="F248" s="7"/>
      <c r="G248" s="7"/>
      <c r="H248" s="7"/>
      <c r="I248" s="17"/>
      <c r="J248" s="7"/>
      <c r="K248" s="7"/>
      <c r="L248" s="7"/>
      <c r="M248" s="7"/>
      <c r="N248" s="7"/>
      <c r="O248" s="7"/>
      <c r="P248" s="7"/>
      <c r="Q248" s="21"/>
      <c r="R248" s="17"/>
      <c r="S248" s="7"/>
      <c r="T248" s="7"/>
      <c r="U248" s="7"/>
      <c r="V248" s="7"/>
      <c r="W248" s="17"/>
      <c r="X248" s="17"/>
      <c r="Y248" s="17"/>
      <c r="Z248" s="17"/>
      <c r="AA248" s="17"/>
      <c r="AB248" s="7"/>
      <c r="AC248" s="7"/>
      <c r="AD248" s="7"/>
      <c r="AE248" s="7"/>
      <c r="AF248" s="7"/>
      <c r="AG248" s="7"/>
      <c r="AH248" s="7"/>
      <c r="AI248" s="20"/>
    </row>
    <row r="249" spans="2:35" ht="35.450000000000003" customHeight="1" x14ac:dyDescent="0.15">
      <c r="B249" s="972"/>
      <c r="C249" s="7"/>
      <c r="D249" s="7"/>
      <c r="E249" s="7"/>
      <c r="F249" s="7"/>
      <c r="G249" s="7"/>
      <c r="H249" s="7"/>
      <c r="I249" s="17"/>
      <c r="J249" s="7"/>
      <c r="K249" s="7"/>
      <c r="L249" s="7"/>
      <c r="M249" s="7"/>
      <c r="N249" s="7"/>
      <c r="O249" s="7"/>
      <c r="P249" s="7"/>
      <c r="Q249" s="17"/>
      <c r="R249" s="17"/>
      <c r="S249" s="7"/>
      <c r="T249" s="7"/>
      <c r="U249" s="7"/>
      <c r="V249" s="7"/>
      <c r="W249" s="17"/>
      <c r="X249" s="17"/>
      <c r="Y249" s="17"/>
      <c r="Z249" s="17"/>
      <c r="AA249" s="17"/>
      <c r="AB249" s="7"/>
      <c r="AC249" s="7"/>
      <c r="AD249" s="7"/>
      <c r="AE249" s="7"/>
      <c r="AF249" s="7"/>
      <c r="AG249" s="7"/>
      <c r="AH249" s="7"/>
      <c r="AI249" s="20"/>
    </row>
    <row r="250" spans="2:35" ht="35.450000000000003" customHeight="1" x14ac:dyDescent="0.15">
      <c r="B250" s="972"/>
      <c r="C250" s="7"/>
      <c r="D250" s="7"/>
      <c r="E250" s="7"/>
      <c r="F250" s="17"/>
      <c r="G250" s="17"/>
      <c r="H250" s="7"/>
      <c r="I250" s="7"/>
      <c r="J250" s="7"/>
      <c r="K250" s="7"/>
      <c r="L250" s="7"/>
      <c r="M250" s="7"/>
      <c r="N250" s="7"/>
      <c r="O250" s="7"/>
      <c r="P250" s="7"/>
      <c r="Q250" s="17"/>
      <c r="R250" s="7"/>
      <c r="S250" s="7"/>
      <c r="T250" s="7"/>
      <c r="U250" s="7"/>
      <c r="V250" s="7"/>
      <c r="W250" s="17"/>
      <c r="X250" s="17"/>
      <c r="Y250" s="17"/>
      <c r="Z250" s="17"/>
      <c r="AA250" s="17"/>
      <c r="AB250" s="7"/>
      <c r="AC250" s="7"/>
      <c r="AD250" s="7"/>
      <c r="AE250" s="7"/>
      <c r="AF250" s="7"/>
      <c r="AG250" s="7"/>
      <c r="AH250" s="7"/>
      <c r="AI250" s="20"/>
    </row>
    <row r="251" spans="2:35" ht="35.450000000000003" customHeight="1" x14ac:dyDescent="0.15">
      <c r="B251" s="972"/>
      <c r="C251" s="7"/>
      <c r="D251" s="7"/>
      <c r="E251" s="7"/>
      <c r="F251" s="17"/>
      <c r="G251" s="17"/>
      <c r="H251" s="17"/>
      <c r="I251" s="7"/>
      <c r="J251" s="7"/>
      <c r="K251" s="7"/>
      <c r="L251" s="7"/>
      <c r="M251" s="7"/>
      <c r="N251" s="7"/>
      <c r="O251" s="7"/>
      <c r="P251" s="7"/>
      <c r="Q251" s="17"/>
      <c r="R251" s="7"/>
      <c r="S251" s="7"/>
      <c r="T251" s="7"/>
      <c r="U251" s="7"/>
      <c r="V251" s="7"/>
      <c r="W251" s="17"/>
      <c r="X251" s="17"/>
      <c r="Y251" s="17"/>
      <c r="Z251" s="17"/>
      <c r="AA251" s="17"/>
      <c r="AB251" s="7"/>
      <c r="AC251" s="7"/>
      <c r="AD251" s="7"/>
      <c r="AE251" s="7"/>
      <c r="AF251" s="7"/>
      <c r="AG251" s="7"/>
      <c r="AH251" s="7"/>
      <c r="AI251" s="20"/>
    </row>
    <row r="252" spans="2:35" ht="35.450000000000003" customHeight="1" x14ac:dyDescent="0.15">
      <c r="B252" s="972"/>
      <c r="C252" s="17"/>
      <c r="D252" s="7"/>
      <c r="E252" s="7"/>
      <c r="F252" s="17"/>
      <c r="G252" s="17"/>
      <c r="H252" s="17"/>
      <c r="I252" s="7"/>
      <c r="J252" s="7"/>
      <c r="K252" s="7"/>
      <c r="L252" s="7"/>
      <c r="M252" s="7"/>
      <c r="N252" s="7"/>
      <c r="O252" s="7"/>
      <c r="P252" s="7"/>
      <c r="Q252" s="17"/>
      <c r="R252" s="17"/>
      <c r="S252" s="7"/>
      <c r="T252" s="7"/>
      <c r="U252" s="7"/>
      <c r="V252" s="7"/>
      <c r="W252" s="17"/>
      <c r="X252" s="17"/>
      <c r="Y252" s="17"/>
      <c r="Z252" s="17"/>
      <c r="AA252" s="17"/>
      <c r="AB252" s="7"/>
      <c r="AC252" s="7"/>
      <c r="AD252" s="7"/>
      <c r="AE252" s="7"/>
      <c r="AF252" s="7"/>
      <c r="AG252" s="7"/>
      <c r="AH252" s="7"/>
      <c r="AI252" s="20"/>
    </row>
    <row r="253" spans="2:35" ht="35.450000000000003" customHeight="1" x14ac:dyDescent="0.15">
      <c r="B253" s="972"/>
      <c r="C253" s="17"/>
      <c r="D253" s="7"/>
      <c r="E253" s="7"/>
      <c r="F253" s="17"/>
      <c r="G253" s="17"/>
      <c r="H253" s="17"/>
      <c r="I253" s="7"/>
      <c r="J253" s="7"/>
      <c r="K253" s="7"/>
      <c r="L253" s="7"/>
      <c r="M253" s="7"/>
      <c r="N253" s="7"/>
      <c r="O253" s="7"/>
      <c r="P253" s="7"/>
      <c r="Q253" s="17"/>
      <c r="R253" s="17"/>
      <c r="S253" s="7"/>
      <c r="T253" s="7"/>
      <c r="U253" s="7"/>
      <c r="V253" s="7"/>
      <c r="W253" s="17"/>
      <c r="X253" s="17"/>
      <c r="Y253" s="17"/>
      <c r="Z253" s="17"/>
      <c r="AA253" s="17"/>
      <c r="AB253" s="7"/>
      <c r="AC253" s="7"/>
      <c r="AD253" s="7"/>
      <c r="AE253" s="7"/>
      <c r="AF253" s="7"/>
      <c r="AG253" s="7"/>
      <c r="AH253" s="7"/>
      <c r="AI253" s="20"/>
    </row>
    <row r="254" spans="2:35" ht="35.450000000000003" customHeight="1" x14ac:dyDescent="0.15">
      <c r="B254" s="972"/>
      <c r="C254" s="17"/>
      <c r="D254" s="7"/>
      <c r="E254" s="7"/>
      <c r="F254" s="17"/>
      <c r="G254" s="17"/>
      <c r="H254" s="17"/>
      <c r="I254" s="7"/>
      <c r="J254" s="7"/>
      <c r="K254" s="7"/>
      <c r="L254" s="7"/>
      <c r="M254" s="7"/>
      <c r="N254" s="7"/>
      <c r="O254" s="7"/>
      <c r="P254" s="7"/>
      <c r="Q254" s="17"/>
      <c r="R254" s="17"/>
      <c r="S254" s="7"/>
      <c r="T254" s="7"/>
      <c r="U254" s="7"/>
      <c r="V254" s="7"/>
      <c r="W254" s="17"/>
      <c r="X254" s="17"/>
      <c r="Y254" s="17"/>
      <c r="Z254" s="17"/>
      <c r="AA254" s="17"/>
      <c r="AB254" s="7"/>
      <c r="AC254" s="7"/>
      <c r="AD254" s="7"/>
      <c r="AE254" s="7"/>
      <c r="AF254" s="7"/>
      <c r="AG254" s="7"/>
      <c r="AH254" s="7"/>
      <c r="AI254" s="20"/>
    </row>
    <row r="255" spans="2:35" ht="22.5" customHeight="1" x14ac:dyDescent="0.15">
      <c r="B255" s="972"/>
      <c r="C255" s="17"/>
      <c r="D255" s="7"/>
      <c r="E255" s="19"/>
      <c r="F255" s="16"/>
      <c r="G255" s="16"/>
      <c r="H255" s="18"/>
      <c r="I255" s="18"/>
      <c r="J255" s="18"/>
      <c r="K255" s="18"/>
      <c r="L255" s="18"/>
      <c r="M255" s="7"/>
      <c r="N255" s="7"/>
      <c r="O255" s="7"/>
      <c r="P255" s="7"/>
      <c r="Q255" s="17"/>
      <c r="R255" s="17"/>
      <c r="S255" s="7"/>
      <c r="T255" s="7"/>
      <c r="U255" s="7"/>
      <c r="V255" s="7"/>
      <c r="W255" s="17"/>
      <c r="X255" s="17"/>
      <c r="Y255" s="17"/>
      <c r="Z255" s="17"/>
      <c r="AA255" s="17"/>
      <c r="AB255" s="16"/>
      <c r="AC255" s="16"/>
      <c r="AD255" s="16"/>
      <c r="AE255" s="16"/>
      <c r="AF255" s="16"/>
      <c r="AG255" s="16"/>
      <c r="AH255" s="16"/>
      <c r="AI255" s="15"/>
    </row>
    <row r="256" spans="2:35" ht="71.25" customHeight="1" x14ac:dyDescent="0.15">
      <c r="B256" s="973"/>
      <c r="C256" s="14"/>
      <c r="D256" s="11"/>
      <c r="E256" s="13"/>
      <c r="F256" s="12"/>
      <c r="G256" s="12"/>
      <c r="H256" s="11"/>
      <c r="I256" s="11"/>
      <c r="J256" s="11"/>
      <c r="K256" s="11"/>
      <c r="L256" s="11"/>
      <c r="M256" s="11"/>
      <c r="N256" s="11"/>
      <c r="O256" s="11"/>
      <c r="P256" s="11"/>
      <c r="Q256" s="11"/>
      <c r="R256" s="11"/>
      <c r="S256" s="10"/>
      <c r="T256" s="10"/>
      <c r="U256" s="10"/>
      <c r="V256" s="977" t="s">
        <v>522</v>
      </c>
      <c r="W256" s="977"/>
      <c r="X256" s="977"/>
      <c r="Y256" s="977"/>
      <c r="Z256" s="977"/>
      <c r="AA256" s="977"/>
      <c r="AB256" s="977"/>
      <c r="AC256" s="977"/>
      <c r="AD256" s="977"/>
      <c r="AE256" s="977"/>
      <c r="AF256" s="977"/>
      <c r="AG256" s="977"/>
      <c r="AH256" s="977"/>
      <c r="AI256" s="978"/>
    </row>
    <row r="257" spans="2:35" ht="15" customHeight="1" x14ac:dyDescent="0.15"/>
    <row r="258" spans="2:35" ht="26.25" customHeight="1" x14ac:dyDescent="0.2">
      <c r="B258" s="971" t="s">
        <v>31</v>
      </c>
      <c r="C258" s="974" t="s">
        <v>30</v>
      </c>
      <c r="D258" s="975"/>
      <c r="E258" s="975"/>
      <c r="F258" s="975"/>
      <c r="G258" s="975"/>
      <c r="H258" s="975"/>
      <c r="I258" s="975"/>
      <c r="J258" s="975"/>
      <c r="K258" s="975"/>
      <c r="L258" s="975"/>
      <c r="M258" s="975"/>
      <c r="N258" s="975"/>
      <c r="O258" s="975"/>
      <c r="P258" s="975"/>
      <c r="Q258" s="975"/>
      <c r="R258" s="975"/>
      <c r="S258" s="975"/>
      <c r="T258" s="975"/>
      <c r="U258" s="975"/>
      <c r="V258" s="975"/>
      <c r="W258" s="975"/>
      <c r="X258" s="975"/>
      <c r="Y258" s="975"/>
      <c r="Z258" s="975"/>
      <c r="AA258" s="975"/>
      <c r="AB258" s="975"/>
      <c r="AC258" s="975"/>
      <c r="AD258" s="975"/>
      <c r="AE258" s="975"/>
      <c r="AF258" s="975"/>
      <c r="AG258" s="975"/>
      <c r="AH258" s="975"/>
      <c r="AI258" s="976"/>
    </row>
    <row r="259" spans="2:35" ht="35.450000000000003" customHeight="1" x14ac:dyDescent="0.15">
      <c r="B259" s="972"/>
      <c r="C259" s="7"/>
      <c r="D259" s="7"/>
      <c r="E259" s="7"/>
      <c r="F259" s="7"/>
      <c r="G259" s="7"/>
      <c r="H259" s="7"/>
      <c r="I259" s="17"/>
      <c r="J259" s="7"/>
      <c r="K259" s="7"/>
      <c r="L259" s="7"/>
      <c r="M259" s="7"/>
      <c r="N259" s="7"/>
      <c r="O259" s="7"/>
      <c r="P259" s="7"/>
      <c r="Q259" s="21"/>
      <c r="R259" s="17"/>
      <c r="S259" s="7"/>
      <c r="T259" s="7"/>
      <c r="U259" s="7"/>
      <c r="V259" s="7"/>
      <c r="W259" s="17"/>
      <c r="X259" s="17"/>
      <c r="Y259" s="17"/>
      <c r="Z259" s="17"/>
      <c r="AA259" s="17"/>
      <c r="AB259" s="7"/>
      <c r="AC259" s="7"/>
      <c r="AD259" s="7"/>
      <c r="AE259" s="7"/>
      <c r="AF259" s="7"/>
      <c r="AG259" s="7"/>
      <c r="AH259" s="7"/>
      <c r="AI259" s="20"/>
    </row>
    <row r="260" spans="2:35" ht="35.450000000000003" customHeight="1" x14ac:dyDescent="0.15">
      <c r="B260" s="972"/>
      <c r="C260" s="7"/>
      <c r="D260" s="7"/>
      <c r="E260" s="7"/>
      <c r="F260" s="7"/>
      <c r="G260" s="7"/>
      <c r="H260" s="7"/>
      <c r="I260" s="17"/>
      <c r="J260" s="7"/>
      <c r="K260" s="7"/>
      <c r="L260" s="7"/>
      <c r="M260" s="7"/>
      <c r="N260" s="7"/>
      <c r="O260" s="7"/>
      <c r="P260" s="7"/>
      <c r="Q260" s="21"/>
      <c r="R260" s="17"/>
      <c r="S260" s="7"/>
      <c r="T260" s="7"/>
      <c r="U260" s="7"/>
      <c r="V260" s="7"/>
      <c r="W260" s="17"/>
      <c r="X260" s="17"/>
      <c r="Y260" s="17"/>
      <c r="Z260" s="17"/>
      <c r="AA260" s="17"/>
      <c r="AB260" s="7"/>
      <c r="AC260" s="7"/>
      <c r="AD260" s="7"/>
      <c r="AE260" s="7"/>
      <c r="AF260" s="7"/>
      <c r="AG260" s="7"/>
      <c r="AH260" s="7"/>
      <c r="AI260" s="20"/>
    </row>
    <row r="261" spans="2:35" ht="35.450000000000003" customHeight="1" x14ac:dyDescent="0.15">
      <c r="B261" s="972"/>
      <c r="C261" s="7"/>
      <c r="D261" s="7"/>
      <c r="E261" s="7"/>
      <c r="F261" s="7"/>
      <c r="G261" s="7"/>
      <c r="H261" s="7"/>
      <c r="I261" s="17"/>
      <c r="J261" s="7"/>
      <c r="K261" s="7"/>
      <c r="L261" s="7"/>
      <c r="M261" s="7"/>
      <c r="N261" s="7"/>
      <c r="O261" s="7"/>
      <c r="P261" s="7"/>
      <c r="Q261" s="21"/>
      <c r="R261" s="17"/>
      <c r="S261" s="7"/>
      <c r="T261" s="7"/>
      <c r="U261" s="7"/>
      <c r="V261" s="7"/>
      <c r="W261" s="17"/>
      <c r="X261" s="17"/>
      <c r="Y261" s="17"/>
      <c r="Z261" s="17"/>
      <c r="AA261" s="17"/>
      <c r="AB261" s="7"/>
      <c r="AC261" s="7"/>
      <c r="AD261" s="7"/>
      <c r="AE261" s="7"/>
      <c r="AF261" s="7"/>
      <c r="AG261" s="7"/>
      <c r="AH261" s="7"/>
      <c r="AI261" s="20"/>
    </row>
    <row r="262" spans="2:35" ht="35.450000000000003" customHeight="1" x14ac:dyDescent="0.15">
      <c r="B262" s="972"/>
      <c r="C262" s="7"/>
      <c r="D262" s="7"/>
      <c r="E262" s="7"/>
      <c r="F262" s="7"/>
      <c r="G262" s="7"/>
      <c r="H262" s="7"/>
      <c r="I262" s="17"/>
      <c r="J262" s="7"/>
      <c r="K262" s="7"/>
      <c r="L262" s="7"/>
      <c r="M262" s="7"/>
      <c r="N262" s="7"/>
      <c r="O262" s="7"/>
      <c r="P262" s="7"/>
      <c r="Q262" s="21"/>
      <c r="R262" s="17"/>
      <c r="S262" s="7"/>
      <c r="T262" s="7"/>
      <c r="U262" s="7"/>
      <c r="V262" s="7"/>
      <c r="W262" s="17"/>
      <c r="X262" s="17"/>
      <c r="Y262" s="17"/>
      <c r="Z262" s="17"/>
      <c r="AA262" s="17"/>
      <c r="AB262" s="7"/>
      <c r="AC262" s="7"/>
      <c r="AD262" s="7"/>
      <c r="AE262" s="7"/>
      <c r="AF262" s="7"/>
      <c r="AG262" s="7"/>
      <c r="AH262" s="7"/>
      <c r="AI262" s="20"/>
    </row>
    <row r="263" spans="2:35" ht="35.450000000000003" customHeight="1" x14ac:dyDescent="0.15">
      <c r="B263" s="972"/>
      <c r="C263" s="7"/>
      <c r="D263" s="7"/>
      <c r="E263" s="7"/>
      <c r="F263" s="7"/>
      <c r="G263" s="7"/>
      <c r="H263" s="7"/>
      <c r="I263" s="17"/>
      <c r="J263" s="7"/>
      <c r="K263" s="7"/>
      <c r="L263" s="7"/>
      <c r="M263" s="7"/>
      <c r="N263" s="7"/>
      <c r="O263" s="7"/>
      <c r="P263" s="7"/>
      <c r="Q263" s="17"/>
      <c r="R263" s="17"/>
      <c r="S263" s="7"/>
      <c r="T263" s="7"/>
      <c r="U263" s="7"/>
      <c r="V263" s="7"/>
      <c r="W263" s="17"/>
      <c r="X263" s="17"/>
      <c r="Y263" s="17"/>
      <c r="Z263" s="17"/>
      <c r="AA263" s="17"/>
      <c r="AB263" s="7"/>
      <c r="AC263" s="7"/>
      <c r="AD263" s="7"/>
      <c r="AE263" s="7"/>
      <c r="AF263" s="7"/>
      <c r="AG263" s="7"/>
      <c r="AH263" s="7"/>
      <c r="AI263" s="20"/>
    </row>
    <row r="264" spans="2:35" ht="35.450000000000003" customHeight="1" x14ac:dyDescent="0.15">
      <c r="B264" s="972"/>
      <c r="C264" s="7"/>
      <c r="D264" s="7"/>
      <c r="E264" s="7"/>
      <c r="F264" s="17"/>
      <c r="G264" s="17"/>
      <c r="H264" s="7"/>
      <c r="I264" s="7"/>
      <c r="J264" s="7"/>
      <c r="K264" s="7"/>
      <c r="L264" s="7"/>
      <c r="M264" s="7"/>
      <c r="N264" s="7"/>
      <c r="O264" s="7"/>
      <c r="P264" s="7"/>
      <c r="Q264" s="17"/>
      <c r="R264" s="7"/>
      <c r="S264" s="7"/>
      <c r="T264" s="7"/>
      <c r="U264" s="7"/>
      <c r="V264" s="7"/>
      <c r="W264" s="17"/>
      <c r="X264" s="17"/>
      <c r="Y264" s="17"/>
      <c r="Z264" s="17"/>
      <c r="AA264" s="17"/>
      <c r="AB264" s="7"/>
      <c r="AC264" s="7"/>
      <c r="AD264" s="7"/>
      <c r="AE264" s="7"/>
      <c r="AF264" s="7"/>
      <c r="AG264" s="7"/>
      <c r="AH264" s="7"/>
      <c r="AI264" s="20"/>
    </row>
    <row r="265" spans="2:35" ht="35.450000000000003" customHeight="1" x14ac:dyDescent="0.15">
      <c r="B265" s="972"/>
      <c r="C265" s="7"/>
      <c r="D265" s="7"/>
      <c r="E265" s="7"/>
      <c r="F265" s="17"/>
      <c r="G265" s="17"/>
      <c r="H265" s="17"/>
      <c r="I265" s="7"/>
      <c r="J265" s="7"/>
      <c r="K265" s="7"/>
      <c r="L265" s="7"/>
      <c r="M265" s="7"/>
      <c r="N265" s="7"/>
      <c r="O265" s="7"/>
      <c r="P265" s="7"/>
      <c r="Q265" s="17"/>
      <c r="R265" s="7"/>
      <c r="S265" s="7"/>
      <c r="T265" s="7"/>
      <c r="U265" s="7"/>
      <c r="V265" s="7"/>
      <c r="W265" s="17"/>
      <c r="X265" s="17"/>
      <c r="Y265" s="17"/>
      <c r="Z265" s="17"/>
      <c r="AA265" s="17"/>
      <c r="AB265" s="7"/>
      <c r="AC265" s="7"/>
      <c r="AD265" s="7"/>
      <c r="AE265" s="7"/>
      <c r="AF265" s="7"/>
      <c r="AG265" s="7"/>
      <c r="AH265" s="7"/>
      <c r="AI265" s="20"/>
    </row>
    <row r="266" spans="2:35" ht="35.450000000000003" customHeight="1" x14ac:dyDescent="0.15">
      <c r="B266" s="972"/>
      <c r="C266" s="17"/>
      <c r="D266" s="7"/>
      <c r="E266" s="7"/>
      <c r="F266" s="17"/>
      <c r="G266" s="17"/>
      <c r="H266" s="17"/>
      <c r="I266" s="7"/>
      <c r="J266" s="7"/>
      <c r="K266" s="7"/>
      <c r="L266" s="7"/>
      <c r="M266" s="7"/>
      <c r="N266" s="7"/>
      <c r="O266" s="7"/>
      <c r="P266" s="7"/>
      <c r="Q266" s="17"/>
      <c r="R266" s="17"/>
      <c r="S266" s="7"/>
      <c r="T266" s="7"/>
      <c r="U266" s="7"/>
      <c r="V266" s="7"/>
      <c r="W266" s="17"/>
      <c r="X266" s="17"/>
      <c r="Y266" s="17"/>
      <c r="Z266" s="17"/>
      <c r="AA266" s="17"/>
      <c r="AB266" s="7"/>
      <c r="AC266" s="7"/>
      <c r="AD266" s="7"/>
      <c r="AE266" s="7"/>
      <c r="AF266" s="7"/>
      <c r="AG266" s="7"/>
      <c r="AH266" s="7"/>
      <c r="AI266" s="20"/>
    </row>
    <row r="267" spans="2:35" ht="35.450000000000003" customHeight="1" x14ac:dyDescent="0.15">
      <c r="B267" s="972"/>
      <c r="C267" s="17"/>
      <c r="D267" s="7"/>
      <c r="E267" s="7"/>
      <c r="F267" s="17"/>
      <c r="G267" s="17"/>
      <c r="H267" s="17"/>
      <c r="I267" s="7"/>
      <c r="J267" s="7"/>
      <c r="K267" s="7"/>
      <c r="L267" s="7"/>
      <c r="M267" s="7"/>
      <c r="N267" s="7"/>
      <c r="O267" s="7"/>
      <c r="P267" s="7"/>
      <c r="Q267" s="17"/>
      <c r="R267" s="17"/>
      <c r="S267" s="7"/>
      <c r="T267" s="7"/>
      <c r="U267" s="7"/>
      <c r="V267" s="7"/>
      <c r="W267" s="17"/>
      <c r="X267" s="17"/>
      <c r="Y267" s="17"/>
      <c r="Z267" s="17"/>
      <c r="AA267" s="17"/>
      <c r="AB267" s="7"/>
      <c r="AC267" s="7"/>
      <c r="AD267" s="7"/>
      <c r="AE267" s="7"/>
      <c r="AF267" s="7"/>
      <c r="AG267" s="7"/>
      <c r="AH267" s="7"/>
      <c r="AI267" s="20"/>
    </row>
    <row r="268" spans="2:35" ht="35.450000000000003" customHeight="1" x14ac:dyDescent="0.15">
      <c r="B268" s="972"/>
      <c r="C268" s="17"/>
      <c r="D268" s="7"/>
      <c r="E268" s="7"/>
      <c r="F268" s="17"/>
      <c r="G268" s="17"/>
      <c r="H268" s="17"/>
      <c r="I268" s="7"/>
      <c r="J268" s="7"/>
      <c r="K268" s="7"/>
      <c r="L268" s="7"/>
      <c r="M268" s="7"/>
      <c r="N268" s="7"/>
      <c r="O268" s="7"/>
      <c r="P268" s="7"/>
      <c r="Q268" s="17"/>
      <c r="R268" s="17"/>
      <c r="S268" s="7"/>
      <c r="T268" s="7"/>
      <c r="U268" s="7"/>
      <c r="V268" s="7"/>
      <c r="W268" s="17"/>
      <c r="X268" s="17"/>
      <c r="Y268" s="17"/>
      <c r="Z268" s="17"/>
      <c r="AA268" s="17"/>
      <c r="AB268" s="7"/>
      <c r="AC268" s="7"/>
      <c r="AD268" s="7"/>
      <c r="AE268" s="7"/>
      <c r="AF268" s="7"/>
      <c r="AG268" s="7"/>
      <c r="AH268" s="7"/>
      <c r="AI268" s="20"/>
    </row>
    <row r="269" spans="2:35" ht="22.5" customHeight="1" x14ac:dyDescent="0.15">
      <c r="B269" s="972"/>
      <c r="C269" s="17"/>
      <c r="D269" s="7"/>
      <c r="E269" s="19"/>
      <c r="F269" s="16"/>
      <c r="G269" s="16"/>
      <c r="H269" s="18"/>
      <c r="I269" s="18"/>
      <c r="J269" s="18"/>
      <c r="K269" s="18"/>
      <c r="L269" s="18"/>
      <c r="M269" s="7"/>
      <c r="N269" s="7"/>
      <c r="O269" s="7"/>
      <c r="P269" s="7"/>
      <c r="Q269" s="17"/>
      <c r="R269" s="17"/>
      <c r="S269" s="7"/>
      <c r="T269" s="7"/>
      <c r="U269" s="7"/>
      <c r="V269" s="7"/>
      <c r="W269" s="17"/>
      <c r="X269" s="17"/>
      <c r="Y269" s="17"/>
      <c r="Z269" s="17"/>
      <c r="AA269" s="17"/>
      <c r="AB269" s="16"/>
      <c r="AC269" s="16"/>
      <c r="AD269" s="16"/>
      <c r="AE269" s="16"/>
      <c r="AF269" s="16"/>
      <c r="AG269" s="16"/>
      <c r="AH269" s="16"/>
      <c r="AI269" s="15"/>
    </row>
    <row r="270" spans="2:35" ht="71.25" customHeight="1" x14ac:dyDescent="0.15">
      <c r="B270" s="973"/>
      <c r="C270" s="14"/>
      <c r="D270" s="11"/>
      <c r="E270" s="13"/>
      <c r="F270" s="12"/>
      <c r="G270" s="12"/>
      <c r="H270" s="11"/>
      <c r="I270" s="11"/>
      <c r="J270" s="11"/>
      <c r="K270" s="11"/>
      <c r="L270" s="11"/>
      <c r="M270" s="11"/>
      <c r="N270" s="11"/>
      <c r="O270" s="11"/>
      <c r="P270" s="11"/>
      <c r="Q270" s="11"/>
      <c r="R270" s="11"/>
      <c r="S270" s="10"/>
      <c r="T270" s="10"/>
      <c r="U270" s="10"/>
      <c r="V270" s="977" t="s">
        <v>522</v>
      </c>
      <c r="W270" s="977"/>
      <c r="X270" s="977"/>
      <c r="Y270" s="977"/>
      <c r="Z270" s="977"/>
      <c r="AA270" s="977"/>
      <c r="AB270" s="977"/>
      <c r="AC270" s="977"/>
      <c r="AD270" s="977"/>
      <c r="AE270" s="977"/>
      <c r="AF270" s="977"/>
      <c r="AG270" s="977"/>
      <c r="AH270" s="977"/>
      <c r="AI270" s="978"/>
    </row>
    <row r="271" spans="2:35" ht="15" customHeight="1" x14ac:dyDescent="0.15"/>
    <row r="272" spans="2:35" ht="26.25" customHeight="1" x14ac:dyDescent="0.2">
      <c r="B272" s="971" t="s">
        <v>31</v>
      </c>
      <c r="C272" s="974" t="s">
        <v>30</v>
      </c>
      <c r="D272" s="975"/>
      <c r="E272" s="975"/>
      <c r="F272" s="975"/>
      <c r="G272" s="975"/>
      <c r="H272" s="975"/>
      <c r="I272" s="975"/>
      <c r="J272" s="975"/>
      <c r="K272" s="975"/>
      <c r="L272" s="975"/>
      <c r="M272" s="975"/>
      <c r="N272" s="975"/>
      <c r="O272" s="975"/>
      <c r="P272" s="975"/>
      <c r="Q272" s="975"/>
      <c r="R272" s="975"/>
      <c r="S272" s="975"/>
      <c r="T272" s="975"/>
      <c r="U272" s="975"/>
      <c r="V272" s="975"/>
      <c r="W272" s="975"/>
      <c r="X272" s="975"/>
      <c r="Y272" s="975"/>
      <c r="Z272" s="975"/>
      <c r="AA272" s="975"/>
      <c r="AB272" s="975"/>
      <c r="AC272" s="975"/>
      <c r="AD272" s="975"/>
      <c r="AE272" s="975"/>
      <c r="AF272" s="975"/>
      <c r="AG272" s="975"/>
      <c r="AH272" s="975"/>
      <c r="AI272" s="976"/>
    </row>
    <row r="273" spans="2:35" ht="35.450000000000003" customHeight="1" x14ac:dyDescent="0.15">
      <c r="B273" s="972"/>
      <c r="C273" s="7"/>
      <c r="D273" s="7"/>
      <c r="E273" s="7"/>
      <c r="F273" s="7"/>
      <c r="G273" s="7"/>
      <c r="H273" s="7"/>
      <c r="I273" s="17"/>
      <c r="J273" s="7"/>
      <c r="K273" s="7"/>
      <c r="L273" s="7"/>
      <c r="M273" s="7"/>
      <c r="N273" s="7"/>
      <c r="O273" s="7"/>
      <c r="P273" s="7"/>
      <c r="Q273" s="21"/>
      <c r="R273" s="17"/>
      <c r="S273" s="7"/>
      <c r="T273" s="7"/>
      <c r="U273" s="7"/>
      <c r="V273" s="7"/>
      <c r="W273" s="17"/>
      <c r="X273" s="17"/>
      <c r="Y273" s="17"/>
      <c r="Z273" s="17"/>
      <c r="AA273" s="17"/>
      <c r="AB273" s="7"/>
      <c r="AC273" s="7"/>
      <c r="AD273" s="7"/>
      <c r="AE273" s="7"/>
      <c r="AF273" s="7"/>
      <c r="AG273" s="7"/>
      <c r="AH273" s="7"/>
      <c r="AI273" s="20"/>
    </row>
    <row r="274" spans="2:35" ht="35.450000000000003" customHeight="1" x14ac:dyDescent="0.15">
      <c r="B274" s="972"/>
      <c r="C274" s="7"/>
      <c r="D274" s="7"/>
      <c r="E274" s="7"/>
      <c r="F274" s="7"/>
      <c r="G274" s="7"/>
      <c r="H274" s="7"/>
      <c r="I274" s="17"/>
      <c r="J274" s="7"/>
      <c r="K274" s="7"/>
      <c r="L274" s="7"/>
      <c r="M274" s="7"/>
      <c r="N274" s="7"/>
      <c r="O274" s="7"/>
      <c r="P274" s="7"/>
      <c r="Q274" s="21"/>
      <c r="R274" s="17"/>
      <c r="S274" s="7"/>
      <c r="T274" s="7"/>
      <c r="U274" s="7"/>
      <c r="V274" s="7"/>
      <c r="W274" s="17"/>
      <c r="X274" s="17"/>
      <c r="Y274" s="17"/>
      <c r="Z274" s="17"/>
      <c r="AA274" s="17"/>
      <c r="AB274" s="7"/>
      <c r="AC274" s="7"/>
      <c r="AD274" s="7"/>
      <c r="AE274" s="7"/>
      <c r="AF274" s="7"/>
      <c r="AG274" s="7"/>
      <c r="AH274" s="7"/>
      <c r="AI274" s="20"/>
    </row>
    <row r="275" spans="2:35" ht="35.450000000000003" customHeight="1" x14ac:dyDescent="0.15">
      <c r="B275" s="972"/>
      <c r="C275" s="7"/>
      <c r="D275" s="7"/>
      <c r="E275" s="7"/>
      <c r="F275" s="7"/>
      <c r="G275" s="7"/>
      <c r="H275" s="7"/>
      <c r="I275" s="17"/>
      <c r="J275" s="7"/>
      <c r="K275" s="7"/>
      <c r="L275" s="7"/>
      <c r="M275" s="7"/>
      <c r="N275" s="7"/>
      <c r="O275" s="7"/>
      <c r="P275" s="7"/>
      <c r="Q275" s="21"/>
      <c r="R275" s="17"/>
      <c r="S275" s="7"/>
      <c r="T275" s="7"/>
      <c r="U275" s="7"/>
      <c r="V275" s="7"/>
      <c r="W275" s="17"/>
      <c r="X275" s="17"/>
      <c r="Y275" s="17"/>
      <c r="Z275" s="17"/>
      <c r="AA275" s="17"/>
      <c r="AB275" s="7"/>
      <c r="AC275" s="7"/>
      <c r="AD275" s="7"/>
      <c r="AE275" s="7"/>
      <c r="AF275" s="7"/>
      <c r="AG275" s="7"/>
      <c r="AH275" s="7"/>
      <c r="AI275" s="20"/>
    </row>
    <row r="276" spans="2:35" ht="35.450000000000003" customHeight="1" x14ac:dyDescent="0.15">
      <c r="B276" s="972"/>
      <c r="C276" s="7"/>
      <c r="D276" s="7"/>
      <c r="E276" s="7"/>
      <c r="F276" s="7"/>
      <c r="G276" s="7"/>
      <c r="H276" s="7"/>
      <c r="I276" s="17"/>
      <c r="J276" s="7"/>
      <c r="K276" s="7"/>
      <c r="L276" s="7"/>
      <c r="M276" s="7"/>
      <c r="N276" s="7"/>
      <c r="O276" s="7"/>
      <c r="P276" s="7"/>
      <c r="Q276" s="21"/>
      <c r="R276" s="17"/>
      <c r="S276" s="7"/>
      <c r="T276" s="7"/>
      <c r="U276" s="7"/>
      <c r="V276" s="7"/>
      <c r="W276" s="17"/>
      <c r="X276" s="17"/>
      <c r="Y276" s="17"/>
      <c r="Z276" s="17"/>
      <c r="AA276" s="17"/>
      <c r="AB276" s="7"/>
      <c r="AC276" s="7"/>
      <c r="AD276" s="7"/>
      <c r="AE276" s="7"/>
      <c r="AF276" s="7"/>
      <c r="AG276" s="7"/>
      <c r="AH276" s="7"/>
      <c r="AI276" s="20"/>
    </row>
    <row r="277" spans="2:35" ht="35.450000000000003" customHeight="1" x14ac:dyDescent="0.15">
      <c r="B277" s="972"/>
      <c r="C277" s="7"/>
      <c r="D277" s="7"/>
      <c r="E277" s="7"/>
      <c r="F277" s="7"/>
      <c r="G277" s="7"/>
      <c r="H277" s="7"/>
      <c r="I277" s="17"/>
      <c r="J277" s="7"/>
      <c r="K277" s="7"/>
      <c r="L277" s="7"/>
      <c r="M277" s="7"/>
      <c r="N277" s="7"/>
      <c r="O277" s="7"/>
      <c r="P277" s="7"/>
      <c r="Q277" s="17"/>
      <c r="R277" s="17"/>
      <c r="S277" s="7"/>
      <c r="T277" s="7"/>
      <c r="U277" s="7"/>
      <c r="V277" s="7"/>
      <c r="W277" s="17"/>
      <c r="X277" s="17"/>
      <c r="Y277" s="17"/>
      <c r="Z277" s="17"/>
      <c r="AA277" s="17"/>
      <c r="AB277" s="7"/>
      <c r="AC277" s="7"/>
      <c r="AD277" s="7"/>
      <c r="AE277" s="7"/>
      <c r="AF277" s="7"/>
      <c r="AG277" s="7"/>
      <c r="AH277" s="7"/>
      <c r="AI277" s="20"/>
    </row>
    <row r="278" spans="2:35" ht="35.450000000000003" customHeight="1" x14ac:dyDescent="0.15">
      <c r="B278" s="972"/>
      <c r="C278" s="7"/>
      <c r="D278" s="7"/>
      <c r="E278" s="7"/>
      <c r="F278" s="17"/>
      <c r="G278" s="17"/>
      <c r="H278" s="7"/>
      <c r="I278" s="7"/>
      <c r="J278" s="7"/>
      <c r="K278" s="7"/>
      <c r="L278" s="7"/>
      <c r="M278" s="7"/>
      <c r="N278" s="7"/>
      <c r="O278" s="7"/>
      <c r="P278" s="7"/>
      <c r="Q278" s="17"/>
      <c r="R278" s="7"/>
      <c r="S278" s="7"/>
      <c r="T278" s="7"/>
      <c r="U278" s="7"/>
      <c r="V278" s="7"/>
      <c r="W278" s="17"/>
      <c r="X278" s="17"/>
      <c r="Y278" s="17"/>
      <c r="Z278" s="17"/>
      <c r="AA278" s="17"/>
      <c r="AB278" s="7"/>
      <c r="AC278" s="7"/>
      <c r="AD278" s="7"/>
      <c r="AE278" s="7"/>
      <c r="AF278" s="7"/>
      <c r="AG278" s="7"/>
      <c r="AH278" s="7"/>
      <c r="AI278" s="20"/>
    </row>
    <row r="279" spans="2:35" ht="35.450000000000003" customHeight="1" x14ac:dyDescent="0.15">
      <c r="B279" s="972"/>
      <c r="C279" s="7"/>
      <c r="D279" s="7"/>
      <c r="E279" s="7"/>
      <c r="F279" s="17"/>
      <c r="G279" s="17"/>
      <c r="H279" s="17"/>
      <c r="I279" s="7"/>
      <c r="J279" s="7"/>
      <c r="K279" s="7"/>
      <c r="L279" s="7"/>
      <c r="M279" s="7"/>
      <c r="N279" s="7"/>
      <c r="O279" s="7"/>
      <c r="P279" s="7"/>
      <c r="Q279" s="17"/>
      <c r="R279" s="7"/>
      <c r="S279" s="7"/>
      <c r="T279" s="7"/>
      <c r="U279" s="7"/>
      <c r="V279" s="7"/>
      <c r="W279" s="17"/>
      <c r="X279" s="17"/>
      <c r="Y279" s="17"/>
      <c r="Z279" s="17"/>
      <c r="AA279" s="17"/>
      <c r="AB279" s="7"/>
      <c r="AC279" s="7"/>
      <c r="AD279" s="7"/>
      <c r="AE279" s="7"/>
      <c r="AF279" s="7"/>
      <c r="AG279" s="7"/>
      <c r="AH279" s="7"/>
      <c r="AI279" s="20"/>
    </row>
    <row r="280" spans="2:35" ht="35.450000000000003" customHeight="1" x14ac:dyDescent="0.15">
      <c r="B280" s="972"/>
      <c r="C280" s="17"/>
      <c r="D280" s="7"/>
      <c r="E280" s="7"/>
      <c r="F280" s="17"/>
      <c r="G280" s="17"/>
      <c r="H280" s="17"/>
      <c r="I280" s="7"/>
      <c r="J280" s="7"/>
      <c r="K280" s="7"/>
      <c r="L280" s="7"/>
      <c r="M280" s="7"/>
      <c r="N280" s="7"/>
      <c r="O280" s="7"/>
      <c r="P280" s="7"/>
      <c r="Q280" s="17"/>
      <c r="R280" s="17"/>
      <c r="S280" s="7"/>
      <c r="T280" s="7"/>
      <c r="U280" s="7"/>
      <c r="V280" s="7"/>
      <c r="W280" s="17"/>
      <c r="X280" s="17"/>
      <c r="Y280" s="17"/>
      <c r="Z280" s="17"/>
      <c r="AA280" s="17"/>
      <c r="AB280" s="7"/>
      <c r="AC280" s="7"/>
      <c r="AD280" s="7"/>
      <c r="AE280" s="7"/>
      <c r="AF280" s="7"/>
      <c r="AG280" s="7"/>
      <c r="AH280" s="7"/>
      <c r="AI280" s="20"/>
    </row>
    <row r="281" spans="2:35" ht="35.450000000000003" customHeight="1" x14ac:dyDescent="0.15">
      <c r="B281" s="972"/>
      <c r="C281" s="17"/>
      <c r="D281" s="7"/>
      <c r="E281" s="7"/>
      <c r="F281" s="17"/>
      <c r="G281" s="17"/>
      <c r="H281" s="17"/>
      <c r="I281" s="7"/>
      <c r="J281" s="7"/>
      <c r="K281" s="7"/>
      <c r="L281" s="7"/>
      <c r="M281" s="7"/>
      <c r="N281" s="7"/>
      <c r="O281" s="7"/>
      <c r="P281" s="7"/>
      <c r="Q281" s="17"/>
      <c r="R281" s="17"/>
      <c r="S281" s="7"/>
      <c r="T281" s="7"/>
      <c r="U281" s="7"/>
      <c r="V281" s="7"/>
      <c r="W281" s="17"/>
      <c r="X281" s="17"/>
      <c r="Y281" s="17"/>
      <c r="Z281" s="17"/>
      <c r="AA281" s="17"/>
      <c r="AB281" s="7"/>
      <c r="AC281" s="7"/>
      <c r="AD281" s="7"/>
      <c r="AE281" s="7"/>
      <c r="AF281" s="7"/>
      <c r="AG281" s="7"/>
      <c r="AH281" s="7"/>
      <c r="AI281" s="20"/>
    </row>
    <row r="282" spans="2:35" ht="35.450000000000003" customHeight="1" x14ac:dyDescent="0.15">
      <c r="B282" s="972"/>
      <c r="C282" s="17"/>
      <c r="D282" s="7"/>
      <c r="E282" s="7"/>
      <c r="F282" s="17"/>
      <c r="G282" s="17"/>
      <c r="H282" s="17"/>
      <c r="I282" s="7"/>
      <c r="J282" s="7"/>
      <c r="K282" s="7"/>
      <c r="L282" s="7"/>
      <c r="M282" s="7"/>
      <c r="N282" s="7"/>
      <c r="O282" s="7"/>
      <c r="P282" s="7"/>
      <c r="Q282" s="17"/>
      <c r="R282" s="17"/>
      <c r="S282" s="7"/>
      <c r="T282" s="7"/>
      <c r="U282" s="7"/>
      <c r="V282" s="7"/>
      <c r="W282" s="17"/>
      <c r="X282" s="17"/>
      <c r="Y282" s="17"/>
      <c r="Z282" s="17"/>
      <c r="AA282" s="17"/>
      <c r="AB282" s="7"/>
      <c r="AC282" s="7"/>
      <c r="AD282" s="7"/>
      <c r="AE282" s="7"/>
      <c r="AF282" s="7"/>
      <c r="AG282" s="7"/>
      <c r="AH282" s="7"/>
      <c r="AI282" s="20"/>
    </row>
    <row r="283" spans="2:35" ht="22.5" customHeight="1" x14ac:dyDescent="0.15">
      <c r="B283" s="972"/>
      <c r="C283" s="17"/>
      <c r="D283" s="7"/>
      <c r="E283" s="19"/>
      <c r="F283" s="16"/>
      <c r="G283" s="16"/>
      <c r="H283" s="18"/>
      <c r="I283" s="18"/>
      <c r="J283" s="18"/>
      <c r="K283" s="18"/>
      <c r="L283" s="18"/>
      <c r="M283" s="7"/>
      <c r="N283" s="7"/>
      <c r="O283" s="7"/>
      <c r="P283" s="7"/>
      <c r="Q283" s="17"/>
      <c r="R283" s="17"/>
      <c r="S283" s="7"/>
      <c r="T283" s="7"/>
      <c r="U283" s="7"/>
      <c r="V283" s="7"/>
      <c r="W283" s="17"/>
      <c r="X283" s="17"/>
      <c r="Y283" s="17"/>
      <c r="Z283" s="17"/>
      <c r="AA283" s="17"/>
      <c r="AB283" s="16"/>
      <c r="AC283" s="16"/>
      <c r="AD283" s="16"/>
      <c r="AE283" s="16"/>
      <c r="AF283" s="16"/>
      <c r="AG283" s="16"/>
      <c r="AH283" s="16"/>
      <c r="AI283" s="15"/>
    </row>
    <row r="284" spans="2:35" ht="71.25" customHeight="1" x14ac:dyDescent="0.15">
      <c r="B284" s="973"/>
      <c r="C284" s="14"/>
      <c r="D284" s="11"/>
      <c r="E284" s="13"/>
      <c r="F284" s="12"/>
      <c r="G284" s="12"/>
      <c r="H284" s="11"/>
      <c r="I284" s="11"/>
      <c r="J284" s="11"/>
      <c r="K284" s="11"/>
      <c r="L284" s="11"/>
      <c r="M284" s="11"/>
      <c r="N284" s="11"/>
      <c r="O284" s="11"/>
      <c r="P284" s="11"/>
      <c r="Q284" s="11"/>
      <c r="R284" s="11"/>
      <c r="S284" s="10"/>
      <c r="T284" s="10"/>
      <c r="U284" s="10"/>
      <c r="V284" s="977" t="s">
        <v>522</v>
      </c>
      <c r="W284" s="977"/>
      <c r="X284" s="977"/>
      <c r="Y284" s="977"/>
      <c r="Z284" s="977"/>
      <c r="AA284" s="977"/>
      <c r="AB284" s="977"/>
      <c r="AC284" s="977"/>
      <c r="AD284" s="977"/>
      <c r="AE284" s="977"/>
      <c r="AF284" s="977"/>
      <c r="AG284" s="977"/>
      <c r="AH284" s="977"/>
      <c r="AI284" s="978"/>
    </row>
    <row r="285" spans="2:35" ht="15" customHeight="1" x14ac:dyDescent="0.15"/>
    <row r="286" spans="2:35" ht="26.25" customHeight="1" x14ac:dyDescent="0.2">
      <c r="B286" s="971" t="s">
        <v>31</v>
      </c>
      <c r="C286" s="974" t="s">
        <v>30</v>
      </c>
      <c r="D286" s="975"/>
      <c r="E286" s="975"/>
      <c r="F286" s="975"/>
      <c r="G286" s="975"/>
      <c r="H286" s="975"/>
      <c r="I286" s="975"/>
      <c r="J286" s="975"/>
      <c r="K286" s="975"/>
      <c r="L286" s="975"/>
      <c r="M286" s="975"/>
      <c r="N286" s="975"/>
      <c r="O286" s="975"/>
      <c r="P286" s="975"/>
      <c r="Q286" s="975"/>
      <c r="R286" s="975"/>
      <c r="S286" s="975"/>
      <c r="T286" s="975"/>
      <c r="U286" s="975"/>
      <c r="V286" s="975"/>
      <c r="W286" s="975"/>
      <c r="X286" s="975"/>
      <c r="Y286" s="975"/>
      <c r="Z286" s="975"/>
      <c r="AA286" s="975"/>
      <c r="AB286" s="975"/>
      <c r="AC286" s="975"/>
      <c r="AD286" s="975"/>
      <c r="AE286" s="975"/>
      <c r="AF286" s="975"/>
      <c r="AG286" s="975"/>
      <c r="AH286" s="975"/>
      <c r="AI286" s="976"/>
    </row>
    <row r="287" spans="2:35" ht="35.450000000000003" customHeight="1" x14ac:dyDescent="0.15">
      <c r="B287" s="972"/>
      <c r="C287" s="7"/>
      <c r="D287" s="7"/>
      <c r="E287" s="7"/>
      <c r="F287" s="7"/>
      <c r="G287" s="7"/>
      <c r="H287" s="7"/>
      <c r="I287" s="17"/>
      <c r="J287" s="7"/>
      <c r="K287" s="7"/>
      <c r="L287" s="7"/>
      <c r="M287" s="7"/>
      <c r="N287" s="7"/>
      <c r="O287" s="7"/>
      <c r="P287" s="7"/>
      <c r="Q287" s="21"/>
      <c r="R287" s="17"/>
      <c r="S287" s="7"/>
      <c r="T287" s="7"/>
      <c r="U287" s="7"/>
      <c r="V287" s="7"/>
      <c r="W287" s="17"/>
      <c r="X287" s="17"/>
      <c r="Y287" s="17"/>
      <c r="Z287" s="17"/>
      <c r="AA287" s="17"/>
      <c r="AB287" s="7"/>
      <c r="AC287" s="7"/>
      <c r="AD287" s="7"/>
      <c r="AE287" s="7"/>
      <c r="AF287" s="7"/>
      <c r="AG287" s="7"/>
      <c r="AH287" s="7"/>
      <c r="AI287" s="20"/>
    </row>
    <row r="288" spans="2:35" ht="35.450000000000003" customHeight="1" x14ac:dyDescent="0.15">
      <c r="B288" s="972"/>
      <c r="C288" s="7"/>
      <c r="D288" s="7"/>
      <c r="E288" s="7"/>
      <c r="F288" s="7"/>
      <c r="G288" s="7"/>
      <c r="H288" s="7"/>
      <c r="I288" s="17"/>
      <c r="J288" s="7"/>
      <c r="K288" s="7"/>
      <c r="L288" s="7"/>
      <c r="M288" s="7"/>
      <c r="N288" s="7"/>
      <c r="O288" s="7"/>
      <c r="P288" s="7"/>
      <c r="Q288" s="21"/>
      <c r="R288" s="17"/>
      <c r="S288" s="7"/>
      <c r="T288" s="7"/>
      <c r="U288" s="7"/>
      <c r="V288" s="7"/>
      <c r="W288" s="17"/>
      <c r="X288" s="17"/>
      <c r="Y288" s="17"/>
      <c r="Z288" s="17"/>
      <c r="AA288" s="17"/>
      <c r="AB288" s="7"/>
      <c r="AC288" s="7"/>
      <c r="AD288" s="7"/>
      <c r="AE288" s="7"/>
      <c r="AF288" s="7"/>
      <c r="AG288" s="7"/>
      <c r="AH288" s="7"/>
      <c r="AI288" s="20"/>
    </row>
    <row r="289" spans="2:35" ht="35.450000000000003" customHeight="1" x14ac:dyDescent="0.15">
      <c r="B289" s="972"/>
      <c r="C289" s="7"/>
      <c r="D289" s="7"/>
      <c r="E289" s="7"/>
      <c r="F289" s="7"/>
      <c r="G289" s="7"/>
      <c r="H289" s="7"/>
      <c r="I289" s="17"/>
      <c r="J289" s="7"/>
      <c r="K289" s="7"/>
      <c r="L289" s="7"/>
      <c r="M289" s="7"/>
      <c r="N289" s="7"/>
      <c r="O289" s="7"/>
      <c r="P289" s="7"/>
      <c r="Q289" s="21"/>
      <c r="R289" s="17"/>
      <c r="S289" s="7"/>
      <c r="T289" s="7"/>
      <c r="U289" s="7"/>
      <c r="V289" s="7"/>
      <c r="W289" s="17"/>
      <c r="X289" s="17"/>
      <c r="Y289" s="17"/>
      <c r="Z289" s="17"/>
      <c r="AA289" s="17"/>
      <c r="AB289" s="7"/>
      <c r="AC289" s="7"/>
      <c r="AD289" s="7"/>
      <c r="AE289" s="7"/>
      <c r="AF289" s="7"/>
      <c r="AG289" s="7"/>
      <c r="AH289" s="7"/>
      <c r="AI289" s="20"/>
    </row>
    <row r="290" spans="2:35" ht="35.450000000000003" customHeight="1" x14ac:dyDescent="0.15">
      <c r="B290" s="972"/>
      <c r="C290" s="7"/>
      <c r="D290" s="7"/>
      <c r="E290" s="7"/>
      <c r="F290" s="7"/>
      <c r="G290" s="7"/>
      <c r="H290" s="7"/>
      <c r="I290" s="17"/>
      <c r="J290" s="7"/>
      <c r="K290" s="7"/>
      <c r="L290" s="7"/>
      <c r="M290" s="7"/>
      <c r="N290" s="7"/>
      <c r="O290" s="7"/>
      <c r="P290" s="7"/>
      <c r="Q290" s="21"/>
      <c r="R290" s="17"/>
      <c r="S290" s="7"/>
      <c r="T290" s="7"/>
      <c r="U290" s="7"/>
      <c r="V290" s="7"/>
      <c r="W290" s="17"/>
      <c r="X290" s="17"/>
      <c r="Y290" s="17"/>
      <c r="Z290" s="17"/>
      <c r="AA290" s="17"/>
      <c r="AB290" s="7"/>
      <c r="AC290" s="7"/>
      <c r="AD290" s="7"/>
      <c r="AE290" s="7"/>
      <c r="AF290" s="7"/>
      <c r="AG290" s="7"/>
      <c r="AH290" s="7"/>
      <c r="AI290" s="20"/>
    </row>
    <row r="291" spans="2:35" ht="35.450000000000003" customHeight="1" x14ac:dyDescent="0.15">
      <c r="B291" s="972"/>
      <c r="C291" s="7"/>
      <c r="D291" s="7"/>
      <c r="E291" s="7"/>
      <c r="F291" s="7"/>
      <c r="G291" s="7"/>
      <c r="H291" s="7"/>
      <c r="I291" s="17"/>
      <c r="J291" s="7"/>
      <c r="K291" s="7"/>
      <c r="L291" s="7"/>
      <c r="M291" s="7"/>
      <c r="N291" s="7"/>
      <c r="O291" s="7"/>
      <c r="P291" s="7"/>
      <c r="Q291" s="17"/>
      <c r="R291" s="17"/>
      <c r="S291" s="7"/>
      <c r="T291" s="7"/>
      <c r="U291" s="7"/>
      <c r="V291" s="7"/>
      <c r="W291" s="17"/>
      <c r="X291" s="17"/>
      <c r="Y291" s="17"/>
      <c r="Z291" s="17"/>
      <c r="AA291" s="17"/>
      <c r="AB291" s="7"/>
      <c r="AC291" s="7"/>
      <c r="AD291" s="7"/>
      <c r="AE291" s="7"/>
      <c r="AF291" s="7"/>
      <c r="AG291" s="7"/>
      <c r="AH291" s="7"/>
      <c r="AI291" s="20"/>
    </row>
    <row r="292" spans="2:35" ht="35.450000000000003" customHeight="1" x14ac:dyDescent="0.15">
      <c r="B292" s="972"/>
      <c r="C292" s="7"/>
      <c r="D292" s="7"/>
      <c r="E292" s="7"/>
      <c r="F292" s="17"/>
      <c r="G292" s="17"/>
      <c r="H292" s="7"/>
      <c r="I292" s="7"/>
      <c r="J292" s="7"/>
      <c r="K292" s="7"/>
      <c r="L292" s="7"/>
      <c r="M292" s="7"/>
      <c r="N292" s="7"/>
      <c r="O292" s="7"/>
      <c r="P292" s="7"/>
      <c r="Q292" s="17"/>
      <c r="R292" s="7"/>
      <c r="S292" s="7"/>
      <c r="T292" s="7"/>
      <c r="U292" s="7"/>
      <c r="V292" s="7"/>
      <c r="W292" s="17"/>
      <c r="X292" s="17"/>
      <c r="Y292" s="17"/>
      <c r="Z292" s="17"/>
      <c r="AA292" s="17"/>
      <c r="AB292" s="7"/>
      <c r="AC292" s="7"/>
      <c r="AD292" s="7"/>
      <c r="AE292" s="7"/>
      <c r="AF292" s="7"/>
      <c r="AG292" s="7"/>
      <c r="AH292" s="7"/>
      <c r="AI292" s="20"/>
    </row>
    <row r="293" spans="2:35" ht="35.450000000000003" customHeight="1" x14ac:dyDescent="0.15">
      <c r="B293" s="972"/>
      <c r="C293" s="7"/>
      <c r="D293" s="7"/>
      <c r="E293" s="7"/>
      <c r="F293" s="17"/>
      <c r="G293" s="17"/>
      <c r="H293" s="17"/>
      <c r="I293" s="7"/>
      <c r="J293" s="7"/>
      <c r="K293" s="7"/>
      <c r="L293" s="7"/>
      <c r="M293" s="7"/>
      <c r="N293" s="7"/>
      <c r="O293" s="7"/>
      <c r="P293" s="7"/>
      <c r="Q293" s="17"/>
      <c r="R293" s="7"/>
      <c r="S293" s="7"/>
      <c r="T293" s="7"/>
      <c r="U293" s="7"/>
      <c r="V293" s="7"/>
      <c r="W293" s="17"/>
      <c r="X293" s="17"/>
      <c r="Y293" s="17"/>
      <c r="Z293" s="17"/>
      <c r="AA293" s="17"/>
      <c r="AB293" s="7"/>
      <c r="AC293" s="7"/>
      <c r="AD293" s="7"/>
      <c r="AE293" s="7"/>
      <c r="AF293" s="7"/>
      <c r="AG293" s="7"/>
      <c r="AH293" s="7"/>
      <c r="AI293" s="20"/>
    </row>
    <row r="294" spans="2:35" ht="35.450000000000003" customHeight="1" x14ac:dyDescent="0.15">
      <c r="B294" s="972"/>
      <c r="C294" s="17"/>
      <c r="D294" s="7"/>
      <c r="E294" s="7"/>
      <c r="F294" s="17"/>
      <c r="G294" s="17"/>
      <c r="H294" s="17"/>
      <c r="I294" s="7"/>
      <c r="J294" s="7"/>
      <c r="K294" s="7"/>
      <c r="L294" s="7"/>
      <c r="M294" s="7"/>
      <c r="N294" s="7"/>
      <c r="O294" s="7"/>
      <c r="P294" s="7"/>
      <c r="Q294" s="17"/>
      <c r="R294" s="17"/>
      <c r="S294" s="7"/>
      <c r="T294" s="7"/>
      <c r="U294" s="7"/>
      <c r="V294" s="7"/>
      <c r="W294" s="17"/>
      <c r="X294" s="17"/>
      <c r="Y294" s="17"/>
      <c r="Z294" s="17"/>
      <c r="AA294" s="17"/>
      <c r="AB294" s="7"/>
      <c r="AC294" s="7"/>
      <c r="AD294" s="7"/>
      <c r="AE294" s="7"/>
      <c r="AF294" s="7"/>
      <c r="AG294" s="7"/>
      <c r="AH294" s="7"/>
      <c r="AI294" s="20"/>
    </row>
    <row r="295" spans="2:35" ht="35.450000000000003" customHeight="1" x14ac:dyDescent="0.15">
      <c r="B295" s="972"/>
      <c r="C295" s="17"/>
      <c r="D295" s="7"/>
      <c r="E295" s="7"/>
      <c r="F295" s="17"/>
      <c r="G295" s="17"/>
      <c r="H295" s="17"/>
      <c r="I295" s="7"/>
      <c r="J295" s="7"/>
      <c r="K295" s="7"/>
      <c r="L295" s="7"/>
      <c r="M295" s="7"/>
      <c r="N295" s="7"/>
      <c r="O295" s="7"/>
      <c r="P295" s="7"/>
      <c r="Q295" s="17"/>
      <c r="R295" s="17"/>
      <c r="S295" s="7"/>
      <c r="T295" s="7"/>
      <c r="U295" s="7"/>
      <c r="V295" s="7"/>
      <c r="W295" s="17"/>
      <c r="X295" s="17"/>
      <c r="Y295" s="17"/>
      <c r="Z295" s="17"/>
      <c r="AA295" s="17"/>
      <c r="AB295" s="7"/>
      <c r="AC295" s="7"/>
      <c r="AD295" s="7"/>
      <c r="AE295" s="7"/>
      <c r="AF295" s="7"/>
      <c r="AG295" s="7"/>
      <c r="AH295" s="7"/>
      <c r="AI295" s="20"/>
    </row>
    <row r="296" spans="2:35" ht="35.450000000000003" customHeight="1" x14ac:dyDescent="0.15">
      <c r="B296" s="972"/>
      <c r="C296" s="17"/>
      <c r="D296" s="7"/>
      <c r="E296" s="7"/>
      <c r="F296" s="17"/>
      <c r="G296" s="17"/>
      <c r="H296" s="17"/>
      <c r="I296" s="7"/>
      <c r="J296" s="7"/>
      <c r="K296" s="7"/>
      <c r="L296" s="7"/>
      <c r="M296" s="7"/>
      <c r="N296" s="7"/>
      <c r="O296" s="7"/>
      <c r="P296" s="7"/>
      <c r="Q296" s="17"/>
      <c r="R296" s="17"/>
      <c r="S296" s="7"/>
      <c r="T296" s="7"/>
      <c r="U296" s="7"/>
      <c r="V296" s="7"/>
      <c r="W296" s="17"/>
      <c r="X296" s="17"/>
      <c r="Y296" s="17"/>
      <c r="Z296" s="17"/>
      <c r="AA296" s="17"/>
      <c r="AB296" s="7"/>
      <c r="AC296" s="7"/>
      <c r="AD296" s="7"/>
      <c r="AE296" s="7"/>
      <c r="AF296" s="7"/>
      <c r="AG296" s="7"/>
      <c r="AH296" s="7"/>
      <c r="AI296" s="20"/>
    </row>
    <row r="297" spans="2:35" ht="22.5" customHeight="1" x14ac:dyDescent="0.15">
      <c r="B297" s="972"/>
      <c r="C297" s="17"/>
      <c r="D297" s="7"/>
      <c r="E297" s="19"/>
      <c r="F297" s="16"/>
      <c r="G297" s="16"/>
      <c r="H297" s="18"/>
      <c r="I297" s="18"/>
      <c r="J297" s="18"/>
      <c r="K297" s="18"/>
      <c r="L297" s="18"/>
      <c r="M297" s="7"/>
      <c r="N297" s="7"/>
      <c r="O297" s="7"/>
      <c r="P297" s="7"/>
      <c r="Q297" s="17"/>
      <c r="R297" s="17"/>
      <c r="S297" s="7"/>
      <c r="T297" s="7"/>
      <c r="U297" s="7"/>
      <c r="V297" s="7"/>
      <c r="W297" s="17"/>
      <c r="X297" s="17"/>
      <c r="Y297" s="17"/>
      <c r="Z297" s="17"/>
      <c r="AA297" s="17"/>
      <c r="AB297" s="16"/>
      <c r="AC297" s="16"/>
      <c r="AD297" s="16"/>
      <c r="AE297" s="16"/>
      <c r="AF297" s="16"/>
      <c r="AG297" s="16"/>
      <c r="AH297" s="16"/>
      <c r="AI297" s="15"/>
    </row>
    <row r="298" spans="2:35" ht="71.25" customHeight="1" x14ac:dyDescent="0.15">
      <c r="B298" s="973"/>
      <c r="C298" s="14"/>
      <c r="D298" s="11"/>
      <c r="E298" s="13"/>
      <c r="F298" s="12"/>
      <c r="G298" s="12"/>
      <c r="H298" s="11"/>
      <c r="I298" s="11"/>
      <c r="J298" s="11"/>
      <c r="K298" s="11"/>
      <c r="L298" s="11"/>
      <c r="M298" s="11"/>
      <c r="N298" s="11"/>
      <c r="O298" s="11"/>
      <c r="P298" s="11"/>
      <c r="Q298" s="11"/>
      <c r="R298" s="11"/>
      <c r="S298" s="10"/>
      <c r="T298" s="10"/>
      <c r="U298" s="10"/>
      <c r="V298" s="977" t="s">
        <v>522</v>
      </c>
      <c r="W298" s="977"/>
      <c r="X298" s="977"/>
      <c r="Y298" s="977"/>
      <c r="Z298" s="977"/>
      <c r="AA298" s="977"/>
      <c r="AB298" s="977"/>
      <c r="AC298" s="977"/>
      <c r="AD298" s="977"/>
      <c r="AE298" s="977"/>
      <c r="AF298" s="977"/>
      <c r="AG298" s="977"/>
      <c r="AH298" s="977"/>
      <c r="AI298" s="978"/>
    </row>
    <row r="299" spans="2:35" ht="15" customHeight="1" x14ac:dyDescent="0.15"/>
    <row r="300" spans="2:35" ht="26.25" customHeight="1" x14ac:dyDescent="0.2">
      <c r="B300" s="971" t="s">
        <v>31</v>
      </c>
      <c r="C300" s="974" t="s">
        <v>30</v>
      </c>
      <c r="D300" s="975"/>
      <c r="E300" s="975"/>
      <c r="F300" s="975"/>
      <c r="G300" s="975"/>
      <c r="H300" s="975"/>
      <c r="I300" s="975"/>
      <c r="J300" s="975"/>
      <c r="K300" s="975"/>
      <c r="L300" s="975"/>
      <c r="M300" s="975"/>
      <c r="N300" s="975"/>
      <c r="O300" s="975"/>
      <c r="P300" s="975"/>
      <c r="Q300" s="975"/>
      <c r="R300" s="975"/>
      <c r="S300" s="975"/>
      <c r="T300" s="975"/>
      <c r="U300" s="975"/>
      <c r="V300" s="975"/>
      <c r="W300" s="975"/>
      <c r="X300" s="975"/>
      <c r="Y300" s="975"/>
      <c r="Z300" s="975"/>
      <c r="AA300" s="975"/>
      <c r="AB300" s="975"/>
      <c r="AC300" s="975"/>
      <c r="AD300" s="975"/>
      <c r="AE300" s="975"/>
      <c r="AF300" s="975"/>
      <c r="AG300" s="975"/>
      <c r="AH300" s="975"/>
      <c r="AI300" s="976"/>
    </row>
    <row r="301" spans="2:35" ht="35.450000000000003" customHeight="1" x14ac:dyDescent="0.15">
      <c r="B301" s="972"/>
      <c r="C301" s="7"/>
      <c r="D301" s="7"/>
      <c r="E301" s="7"/>
      <c r="F301" s="7"/>
      <c r="G301" s="7"/>
      <c r="H301" s="7"/>
      <c r="I301" s="17"/>
      <c r="J301" s="7"/>
      <c r="K301" s="7"/>
      <c r="L301" s="7"/>
      <c r="M301" s="7"/>
      <c r="N301" s="7"/>
      <c r="O301" s="7"/>
      <c r="P301" s="7"/>
      <c r="Q301" s="21"/>
      <c r="R301" s="17"/>
      <c r="S301" s="7"/>
      <c r="T301" s="7"/>
      <c r="U301" s="7"/>
      <c r="V301" s="7"/>
      <c r="W301" s="17"/>
      <c r="X301" s="17"/>
      <c r="Y301" s="17"/>
      <c r="Z301" s="17"/>
      <c r="AA301" s="17"/>
      <c r="AB301" s="7"/>
      <c r="AC301" s="7"/>
      <c r="AD301" s="7"/>
      <c r="AE301" s="7"/>
      <c r="AF301" s="7"/>
      <c r="AG301" s="7"/>
      <c r="AH301" s="7"/>
      <c r="AI301" s="20"/>
    </row>
    <row r="302" spans="2:35" ht="35.450000000000003" customHeight="1" x14ac:dyDescent="0.15">
      <c r="B302" s="972"/>
      <c r="C302" s="7"/>
      <c r="D302" s="7"/>
      <c r="E302" s="7"/>
      <c r="F302" s="7"/>
      <c r="G302" s="7"/>
      <c r="H302" s="7"/>
      <c r="I302" s="17"/>
      <c r="J302" s="7"/>
      <c r="K302" s="7"/>
      <c r="L302" s="7"/>
      <c r="M302" s="7"/>
      <c r="N302" s="7"/>
      <c r="O302" s="7"/>
      <c r="P302" s="7"/>
      <c r="Q302" s="21"/>
      <c r="R302" s="17"/>
      <c r="S302" s="7"/>
      <c r="T302" s="7"/>
      <c r="U302" s="7"/>
      <c r="V302" s="7"/>
      <c r="W302" s="17"/>
      <c r="X302" s="17"/>
      <c r="Y302" s="17"/>
      <c r="Z302" s="17"/>
      <c r="AA302" s="17"/>
      <c r="AB302" s="7"/>
      <c r="AC302" s="7"/>
      <c r="AD302" s="7"/>
      <c r="AE302" s="7"/>
      <c r="AF302" s="7"/>
      <c r="AG302" s="7"/>
      <c r="AH302" s="7"/>
      <c r="AI302" s="20"/>
    </row>
    <row r="303" spans="2:35" ht="35.450000000000003" customHeight="1" x14ac:dyDescent="0.15">
      <c r="B303" s="972"/>
      <c r="C303" s="7"/>
      <c r="D303" s="7"/>
      <c r="E303" s="7"/>
      <c r="F303" s="7"/>
      <c r="G303" s="7"/>
      <c r="H303" s="7"/>
      <c r="I303" s="17"/>
      <c r="J303" s="7"/>
      <c r="K303" s="7"/>
      <c r="L303" s="7"/>
      <c r="M303" s="7"/>
      <c r="N303" s="7"/>
      <c r="O303" s="7"/>
      <c r="P303" s="7"/>
      <c r="Q303" s="21"/>
      <c r="R303" s="17"/>
      <c r="S303" s="7"/>
      <c r="T303" s="7"/>
      <c r="U303" s="7"/>
      <c r="V303" s="7"/>
      <c r="W303" s="17"/>
      <c r="X303" s="17"/>
      <c r="Y303" s="17"/>
      <c r="Z303" s="17"/>
      <c r="AA303" s="17"/>
      <c r="AB303" s="7"/>
      <c r="AC303" s="7"/>
      <c r="AD303" s="7"/>
      <c r="AE303" s="7"/>
      <c r="AF303" s="7"/>
      <c r="AG303" s="7"/>
      <c r="AH303" s="7"/>
      <c r="AI303" s="20"/>
    </row>
    <row r="304" spans="2:35" ht="35.450000000000003" customHeight="1" x14ac:dyDescent="0.15">
      <c r="B304" s="972"/>
      <c r="C304" s="7"/>
      <c r="D304" s="7"/>
      <c r="E304" s="7"/>
      <c r="F304" s="7"/>
      <c r="G304" s="7"/>
      <c r="H304" s="7"/>
      <c r="I304" s="17"/>
      <c r="J304" s="7"/>
      <c r="K304" s="7"/>
      <c r="L304" s="7"/>
      <c r="M304" s="7"/>
      <c r="N304" s="7"/>
      <c r="O304" s="7"/>
      <c r="P304" s="7"/>
      <c r="Q304" s="21"/>
      <c r="R304" s="17"/>
      <c r="S304" s="7"/>
      <c r="T304" s="7"/>
      <c r="U304" s="7"/>
      <c r="V304" s="7"/>
      <c r="W304" s="17"/>
      <c r="X304" s="17"/>
      <c r="Y304" s="17"/>
      <c r="Z304" s="17"/>
      <c r="AA304" s="17"/>
      <c r="AB304" s="7"/>
      <c r="AC304" s="7"/>
      <c r="AD304" s="7"/>
      <c r="AE304" s="7"/>
      <c r="AF304" s="7"/>
      <c r="AG304" s="7"/>
      <c r="AH304" s="7"/>
      <c r="AI304" s="20"/>
    </row>
    <row r="305" spans="2:35" ht="35.450000000000003" customHeight="1" x14ac:dyDescent="0.15">
      <c r="B305" s="972"/>
      <c r="C305" s="7"/>
      <c r="D305" s="7"/>
      <c r="E305" s="7"/>
      <c r="F305" s="7"/>
      <c r="G305" s="7"/>
      <c r="H305" s="7"/>
      <c r="I305" s="17"/>
      <c r="J305" s="7"/>
      <c r="K305" s="7"/>
      <c r="L305" s="7"/>
      <c r="M305" s="7"/>
      <c r="N305" s="7"/>
      <c r="O305" s="7"/>
      <c r="P305" s="7"/>
      <c r="Q305" s="17"/>
      <c r="R305" s="17"/>
      <c r="S305" s="7"/>
      <c r="T305" s="7"/>
      <c r="U305" s="7"/>
      <c r="V305" s="7"/>
      <c r="W305" s="17"/>
      <c r="X305" s="17"/>
      <c r="Y305" s="17"/>
      <c r="Z305" s="17"/>
      <c r="AA305" s="17"/>
      <c r="AB305" s="7"/>
      <c r="AC305" s="7"/>
      <c r="AD305" s="7"/>
      <c r="AE305" s="7"/>
      <c r="AF305" s="7"/>
      <c r="AG305" s="7"/>
      <c r="AH305" s="7"/>
      <c r="AI305" s="20"/>
    </row>
    <row r="306" spans="2:35" ht="35.450000000000003" customHeight="1" x14ac:dyDescent="0.15">
      <c r="B306" s="972"/>
      <c r="C306" s="7"/>
      <c r="D306" s="7"/>
      <c r="E306" s="7"/>
      <c r="F306" s="17"/>
      <c r="G306" s="17"/>
      <c r="H306" s="7"/>
      <c r="I306" s="7"/>
      <c r="J306" s="7"/>
      <c r="K306" s="7"/>
      <c r="L306" s="7"/>
      <c r="M306" s="7"/>
      <c r="N306" s="7"/>
      <c r="O306" s="7"/>
      <c r="P306" s="7"/>
      <c r="Q306" s="17"/>
      <c r="R306" s="7"/>
      <c r="S306" s="7"/>
      <c r="T306" s="7"/>
      <c r="U306" s="7"/>
      <c r="V306" s="7"/>
      <c r="W306" s="17"/>
      <c r="X306" s="17"/>
      <c r="Y306" s="17"/>
      <c r="Z306" s="17"/>
      <c r="AA306" s="17"/>
      <c r="AB306" s="7"/>
      <c r="AC306" s="7"/>
      <c r="AD306" s="7"/>
      <c r="AE306" s="7"/>
      <c r="AF306" s="7"/>
      <c r="AG306" s="7"/>
      <c r="AH306" s="7"/>
      <c r="AI306" s="20"/>
    </row>
    <row r="307" spans="2:35" ht="35.450000000000003" customHeight="1" x14ac:dyDescent="0.15">
      <c r="B307" s="972"/>
      <c r="C307" s="7"/>
      <c r="D307" s="7"/>
      <c r="E307" s="7"/>
      <c r="F307" s="17"/>
      <c r="G307" s="17"/>
      <c r="H307" s="17"/>
      <c r="I307" s="7"/>
      <c r="J307" s="7"/>
      <c r="K307" s="7"/>
      <c r="L307" s="7"/>
      <c r="M307" s="7"/>
      <c r="N307" s="7"/>
      <c r="O307" s="7"/>
      <c r="P307" s="7"/>
      <c r="Q307" s="17"/>
      <c r="R307" s="7"/>
      <c r="S307" s="7"/>
      <c r="T307" s="7"/>
      <c r="U307" s="7"/>
      <c r="V307" s="7"/>
      <c r="W307" s="17"/>
      <c r="X307" s="17"/>
      <c r="Y307" s="17"/>
      <c r="Z307" s="17"/>
      <c r="AA307" s="17"/>
      <c r="AB307" s="7"/>
      <c r="AC307" s="7"/>
      <c r="AD307" s="7"/>
      <c r="AE307" s="7"/>
      <c r="AF307" s="7"/>
      <c r="AG307" s="7"/>
      <c r="AH307" s="7"/>
      <c r="AI307" s="20"/>
    </row>
    <row r="308" spans="2:35" ht="35.450000000000003" customHeight="1" x14ac:dyDescent="0.15">
      <c r="B308" s="972"/>
      <c r="C308" s="17"/>
      <c r="D308" s="7"/>
      <c r="E308" s="7"/>
      <c r="F308" s="17"/>
      <c r="G308" s="17"/>
      <c r="H308" s="17"/>
      <c r="I308" s="7"/>
      <c r="J308" s="7"/>
      <c r="K308" s="7"/>
      <c r="L308" s="7"/>
      <c r="M308" s="7"/>
      <c r="N308" s="7"/>
      <c r="O308" s="7"/>
      <c r="P308" s="7"/>
      <c r="Q308" s="17"/>
      <c r="R308" s="17"/>
      <c r="S308" s="7"/>
      <c r="T308" s="7"/>
      <c r="U308" s="7"/>
      <c r="V308" s="7"/>
      <c r="W308" s="17"/>
      <c r="X308" s="17"/>
      <c r="Y308" s="17"/>
      <c r="Z308" s="17"/>
      <c r="AA308" s="17"/>
      <c r="AB308" s="7"/>
      <c r="AC308" s="7"/>
      <c r="AD308" s="7"/>
      <c r="AE308" s="7"/>
      <c r="AF308" s="7"/>
      <c r="AG308" s="7"/>
      <c r="AH308" s="7"/>
      <c r="AI308" s="20"/>
    </row>
    <row r="309" spans="2:35" ht="35.450000000000003" customHeight="1" x14ac:dyDescent="0.15">
      <c r="B309" s="972"/>
      <c r="C309" s="17"/>
      <c r="D309" s="7"/>
      <c r="E309" s="7"/>
      <c r="F309" s="17"/>
      <c r="G309" s="17"/>
      <c r="H309" s="17"/>
      <c r="I309" s="7"/>
      <c r="J309" s="7"/>
      <c r="K309" s="7"/>
      <c r="L309" s="7"/>
      <c r="M309" s="7"/>
      <c r="N309" s="7"/>
      <c r="O309" s="7"/>
      <c r="P309" s="7"/>
      <c r="Q309" s="17"/>
      <c r="R309" s="17"/>
      <c r="S309" s="7"/>
      <c r="T309" s="7"/>
      <c r="U309" s="7"/>
      <c r="V309" s="7"/>
      <c r="W309" s="17"/>
      <c r="X309" s="17"/>
      <c r="Y309" s="17"/>
      <c r="Z309" s="17"/>
      <c r="AA309" s="17"/>
      <c r="AB309" s="7"/>
      <c r="AC309" s="7"/>
      <c r="AD309" s="7"/>
      <c r="AE309" s="7"/>
      <c r="AF309" s="7"/>
      <c r="AG309" s="7"/>
      <c r="AH309" s="7"/>
      <c r="AI309" s="20"/>
    </row>
    <row r="310" spans="2:35" ht="35.450000000000003" customHeight="1" x14ac:dyDescent="0.15">
      <c r="B310" s="972"/>
      <c r="C310" s="17"/>
      <c r="D310" s="7"/>
      <c r="E310" s="7"/>
      <c r="F310" s="17"/>
      <c r="G310" s="17"/>
      <c r="H310" s="17"/>
      <c r="I310" s="7"/>
      <c r="J310" s="7"/>
      <c r="K310" s="7"/>
      <c r="L310" s="7"/>
      <c r="M310" s="7"/>
      <c r="N310" s="7"/>
      <c r="O310" s="7"/>
      <c r="P310" s="7"/>
      <c r="Q310" s="17"/>
      <c r="R310" s="17"/>
      <c r="S310" s="7"/>
      <c r="T310" s="7"/>
      <c r="U310" s="7"/>
      <c r="V310" s="7"/>
      <c r="W310" s="17"/>
      <c r="X310" s="17"/>
      <c r="Y310" s="17"/>
      <c r="Z310" s="17"/>
      <c r="AA310" s="17"/>
      <c r="AB310" s="7"/>
      <c r="AC310" s="7"/>
      <c r="AD310" s="7"/>
      <c r="AE310" s="7"/>
      <c r="AF310" s="7"/>
      <c r="AG310" s="7"/>
      <c r="AH310" s="7"/>
      <c r="AI310" s="20"/>
    </row>
    <row r="311" spans="2:35" ht="22.5" customHeight="1" x14ac:dyDescent="0.15">
      <c r="B311" s="972"/>
      <c r="C311" s="17"/>
      <c r="D311" s="7"/>
      <c r="E311" s="19"/>
      <c r="F311" s="16"/>
      <c r="G311" s="16"/>
      <c r="H311" s="18"/>
      <c r="I311" s="18"/>
      <c r="J311" s="18"/>
      <c r="K311" s="18"/>
      <c r="L311" s="18"/>
      <c r="M311" s="7"/>
      <c r="N311" s="7"/>
      <c r="O311" s="7"/>
      <c r="P311" s="7"/>
      <c r="Q311" s="17"/>
      <c r="R311" s="17"/>
      <c r="S311" s="7"/>
      <c r="T311" s="7"/>
      <c r="U311" s="7"/>
      <c r="V311" s="7"/>
      <c r="W311" s="17"/>
      <c r="X311" s="17"/>
      <c r="Y311" s="17"/>
      <c r="Z311" s="17"/>
      <c r="AA311" s="17"/>
      <c r="AB311" s="16"/>
      <c r="AC311" s="16"/>
      <c r="AD311" s="16"/>
      <c r="AE311" s="16"/>
      <c r="AF311" s="16"/>
      <c r="AG311" s="16"/>
      <c r="AH311" s="16"/>
      <c r="AI311" s="15"/>
    </row>
    <row r="312" spans="2:35" ht="71.25" customHeight="1" x14ac:dyDescent="0.15">
      <c r="B312" s="973"/>
      <c r="C312" s="14"/>
      <c r="D312" s="11"/>
      <c r="E312" s="13"/>
      <c r="F312" s="12"/>
      <c r="G312" s="12"/>
      <c r="H312" s="11"/>
      <c r="I312" s="11"/>
      <c r="J312" s="11"/>
      <c r="K312" s="11"/>
      <c r="L312" s="11"/>
      <c r="M312" s="11"/>
      <c r="N312" s="11"/>
      <c r="O312" s="11"/>
      <c r="P312" s="11"/>
      <c r="Q312" s="11"/>
      <c r="R312" s="11"/>
      <c r="S312" s="10"/>
      <c r="T312" s="10"/>
      <c r="U312" s="10"/>
      <c r="V312" s="977" t="s">
        <v>522</v>
      </c>
      <c r="W312" s="977"/>
      <c r="X312" s="977"/>
      <c r="Y312" s="977"/>
      <c r="Z312" s="977"/>
      <c r="AA312" s="977"/>
      <c r="AB312" s="977"/>
      <c r="AC312" s="977"/>
      <c r="AD312" s="977"/>
      <c r="AE312" s="977"/>
      <c r="AF312" s="977"/>
      <c r="AG312" s="977"/>
      <c r="AH312" s="977"/>
      <c r="AI312" s="978"/>
    </row>
    <row r="313" spans="2:35" ht="15" customHeight="1" x14ac:dyDescent="0.15"/>
    <row r="314" spans="2:35" ht="26.25" customHeight="1" x14ac:dyDescent="0.2">
      <c r="B314" s="971" t="s">
        <v>31</v>
      </c>
      <c r="C314" s="974" t="s">
        <v>30</v>
      </c>
      <c r="D314" s="975"/>
      <c r="E314" s="975"/>
      <c r="F314" s="975"/>
      <c r="G314" s="975"/>
      <c r="H314" s="975"/>
      <c r="I314" s="975"/>
      <c r="J314" s="975"/>
      <c r="K314" s="975"/>
      <c r="L314" s="975"/>
      <c r="M314" s="975"/>
      <c r="N314" s="975"/>
      <c r="O314" s="975"/>
      <c r="P314" s="975"/>
      <c r="Q314" s="975"/>
      <c r="R314" s="975"/>
      <c r="S314" s="975"/>
      <c r="T314" s="975"/>
      <c r="U314" s="975"/>
      <c r="V314" s="975"/>
      <c r="W314" s="975"/>
      <c r="X314" s="975"/>
      <c r="Y314" s="975"/>
      <c r="Z314" s="975"/>
      <c r="AA314" s="975"/>
      <c r="AB314" s="975"/>
      <c r="AC314" s="975"/>
      <c r="AD314" s="975"/>
      <c r="AE314" s="975"/>
      <c r="AF314" s="975"/>
      <c r="AG314" s="975"/>
      <c r="AH314" s="975"/>
      <c r="AI314" s="976"/>
    </row>
    <row r="315" spans="2:35" ht="35.450000000000003" customHeight="1" x14ac:dyDescent="0.15">
      <c r="B315" s="972"/>
      <c r="C315" s="7"/>
      <c r="D315" s="7"/>
      <c r="E315" s="7"/>
      <c r="F315" s="7"/>
      <c r="G315" s="7"/>
      <c r="H315" s="7"/>
      <c r="I315" s="17"/>
      <c r="J315" s="7"/>
      <c r="K315" s="7"/>
      <c r="L315" s="7"/>
      <c r="M315" s="7"/>
      <c r="N315" s="7"/>
      <c r="O315" s="7"/>
      <c r="P315" s="7"/>
      <c r="Q315" s="21"/>
      <c r="R315" s="17"/>
      <c r="S315" s="7"/>
      <c r="T315" s="7"/>
      <c r="U315" s="7"/>
      <c r="V315" s="7"/>
      <c r="W315" s="17"/>
      <c r="X315" s="17"/>
      <c r="Y315" s="17"/>
      <c r="Z315" s="17"/>
      <c r="AA315" s="17"/>
      <c r="AB315" s="7"/>
      <c r="AC315" s="7"/>
      <c r="AD315" s="7"/>
      <c r="AE315" s="7"/>
      <c r="AF315" s="7"/>
      <c r="AG315" s="7"/>
      <c r="AH315" s="7"/>
      <c r="AI315" s="20"/>
    </row>
    <row r="316" spans="2:35" ht="35.450000000000003" customHeight="1" x14ac:dyDescent="0.15">
      <c r="B316" s="972"/>
      <c r="C316" s="7"/>
      <c r="D316" s="7"/>
      <c r="E316" s="7"/>
      <c r="F316" s="7"/>
      <c r="G316" s="7"/>
      <c r="H316" s="7"/>
      <c r="I316" s="17"/>
      <c r="J316" s="7"/>
      <c r="K316" s="7"/>
      <c r="L316" s="7"/>
      <c r="M316" s="7"/>
      <c r="N316" s="7"/>
      <c r="O316" s="7"/>
      <c r="P316" s="7"/>
      <c r="Q316" s="21"/>
      <c r="R316" s="17"/>
      <c r="S316" s="7"/>
      <c r="T316" s="7"/>
      <c r="U316" s="7"/>
      <c r="V316" s="7"/>
      <c r="W316" s="17"/>
      <c r="X316" s="17"/>
      <c r="Y316" s="17"/>
      <c r="Z316" s="17"/>
      <c r="AA316" s="17"/>
      <c r="AB316" s="7"/>
      <c r="AC316" s="7"/>
      <c r="AD316" s="7"/>
      <c r="AE316" s="7"/>
      <c r="AF316" s="7"/>
      <c r="AG316" s="7"/>
      <c r="AH316" s="7"/>
      <c r="AI316" s="20"/>
    </row>
    <row r="317" spans="2:35" ht="35.450000000000003" customHeight="1" x14ac:dyDescent="0.15">
      <c r="B317" s="972"/>
      <c r="C317" s="7"/>
      <c r="D317" s="7"/>
      <c r="E317" s="7"/>
      <c r="F317" s="7"/>
      <c r="G317" s="7"/>
      <c r="H317" s="7"/>
      <c r="I317" s="17"/>
      <c r="J317" s="7"/>
      <c r="K317" s="7"/>
      <c r="L317" s="7"/>
      <c r="M317" s="7"/>
      <c r="N317" s="7"/>
      <c r="O317" s="7"/>
      <c r="P317" s="7"/>
      <c r="Q317" s="21"/>
      <c r="R317" s="17"/>
      <c r="S317" s="7"/>
      <c r="T317" s="7"/>
      <c r="U317" s="7"/>
      <c r="V317" s="7"/>
      <c r="W317" s="17"/>
      <c r="X317" s="17"/>
      <c r="Y317" s="17"/>
      <c r="Z317" s="17"/>
      <c r="AA317" s="17"/>
      <c r="AB317" s="7"/>
      <c r="AC317" s="7"/>
      <c r="AD317" s="7"/>
      <c r="AE317" s="7"/>
      <c r="AF317" s="7"/>
      <c r="AG317" s="7"/>
      <c r="AH317" s="7"/>
      <c r="AI317" s="20"/>
    </row>
    <row r="318" spans="2:35" ht="35.450000000000003" customHeight="1" x14ac:dyDescent="0.15">
      <c r="B318" s="972"/>
      <c r="C318" s="7"/>
      <c r="D318" s="7"/>
      <c r="E318" s="7"/>
      <c r="F318" s="7"/>
      <c r="G318" s="7"/>
      <c r="H318" s="7"/>
      <c r="I318" s="17"/>
      <c r="J318" s="7"/>
      <c r="K318" s="7"/>
      <c r="L318" s="7"/>
      <c r="M318" s="7"/>
      <c r="N318" s="7"/>
      <c r="O318" s="7"/>
      <c r="P318" s="7"/>
      <c r="Q318" s="21"/>
      <c r="R318" s="17"/>
      <c r="S318" s="7"/>
      <c r="T318" s="7"/>
      <c r="U318" s="7"/>
      <c r="V318" s="7"/>
      <c r="W318" s="17"/>
      <c r="X318" s="17"/>
      <c r="Y318" s="17"/>
      <c r="Z318" s="17"/>
      <c r="AA318" s="17"/>
      <c r="AB318" s="7"/>
      <c r="AC318" s="7"/>
      <c r="AD318" s="7"/>
      <c r="AE318" s="7"/>
      <c r="AF318" s="7"/>
      <c r="AG318" s="7"/>
      <c r="AH318" s="7"/>
      <c r="AI318" s="20"/>
    </row>
    <row r="319" spans="2:35" ht="35.450000000000003" customHeight="1" x14ac:dyDescent="0.15">
      <c r="B319" s="972"/>
      <c r="C319" s="7"/>
      <c r="D319" s="7"/>
      <c r="E319" s="7"/>
      <c r="F319" s="7"/>
      <c r="G319" s="7"/>
      <c r="H319" s="7"/>
      <c r="I319" s="17"/>
      <c r="J319" s="7"/>
      <c r="K319" s="7"/>
      <c r="L319" s="7"/>
      <c r="M319" s="7"/>
      <c r="N319" s="7"/>
      <c r="O319" s="7"/>
      <c r="P319" s="7"/>
      <c r="Q319" s="17"/>
      <c r="R319" s="17"/>
      <c r="S319" s="7"/>
      <c r="T319" s="7"/>
      <c r="U319" s="7"/>
      <c r="V319" s="7"/>
      <c r="W319" s="17"/>
      <c r="X319" s="17"/>
      <c r="Y319" s="17"/>
      <c r="Z319" s="17"/>
      <c r="AA319" s="17"/>
      <c r="AB319" s="7"/>
      <c r="AC319" s="7"/>
      <c r="AD319" s="7"/>
      <c r="AE319" s="7"/>
      <c r="AF319" s="7"/>
      <c r="AG319" s="7"/>
      <c r="AH319" s="7"/>
      <c r="AI319" s="20"/>
    </row>
    <row r="320" spans="2:35" ht="35.450000000000003" customHeight="1" x14ac:dyDescent="0.15">
      <c r="B320" s="972"/>
      <c r="C320" s="7"/>
      <c r="D320" s="7"/>
      <c r="E320" s="7"/>
      <c r="F320" s="17"/>
      <c r="G320" s="17"/>
      <c r="H320" s="7"/>
      <c r="I320" s="7"/>
      <c r="J320" s="7"/>
      <c r="K320" s="7"/>
      <c r="L320" s="7"/>
      <c r="M320" s="7"/>
      <c r="N320" s="7"/>
      <c r="O320" s="7"/>
      <c r="P320" s="7"/>
      <c r="Q320" s="17"/>
      <c r="R320" s="7"/>
      <c r="S320" s="7"/>
      <c r="T320" s="7"/>
      <c r="U320" s="7"/>
      <c r="V320" s="7"/>
      <c r="W320" s="17"/>
      <c r="X320" s="17"/>
      <c r="Y320" s="17"/>
      <c r="Z320" s="17"/>
      <c r="AA320" s="17"/>
      <c r="AB320" s="7"/>
      <c r="AC320" s="7"/>
      <c r="AD320" s="7"/>
      <c r="AE320" s="7"/>
      <c r="AF320" s="7"/>
      <c r="AG320" s="7"/>
      <c r="AH320" s="7"/>
      <c r="AI320" s="20"/>
    </row>
    <row r="321" spans="2:35" ht="35.450000000000003" customHeight="1" x14ac:dyDescent="0.15">
      <c r="B321" s="972"/>
      <c r="C321" s="7"/>
      <c r="D321" s="7"/>
      <c r="E321" s="7"/>
      <c r="F321" s="17"/>
      <c r="G321" s="17"/>
      <c r="H321" s="17"/>
      <c r="I321" s="7"/>
      <c r="J321" s="7"/>
      <c r="K321" s="7"/>
      <c r="L321" s="7"/>
      <c r="M321" s="7"/>
      <c r="N321" s="7"/>
      <c r="O321" s="7"/>
      <c r="P321" s="7"/>
      <c r="Q321" s="17"/>
      <c r="R321" s="7"/>
      <c r="S321" s="7"/>
      <c r="T321" s="7"/>
      <c r="U321" s="7"/>
      <c r="V321" s="7"/>
      <c r="W321" s="17"/>
      <c r="X321" s="17"/>
      <c r="Y321" s="17"/>
      <c r="Z321" s="17"/>
      <c r="AA321" s="17"/>
      <c r="AB321" s="7"/>
      <c r="AC321" s="7"/>
      <c r="AD321" s="7"/>
      <c r="AE321" s="7"/>
      <c r="AF321" s="7"/>
      <c r="AG321" s="7"/>
      <c r="AH321" s="7"/>
      <c r="AI321" s="20"/>
    </row>
    <row r="322" spans="2:35" ht="35.450000000000003" customHeight="1" x14ac:dyDescent="0.15">
      <c r="B322" s="972"/>
      <c r="C322" s="17"/>
      <c r="D322" s="7"/>
      <c r="E322" s="7"/>
      <c r="F322" s="17"/>
      <c r="G322" s="17"/>
      <c r="H322" s="17"/>
      <c r="I322" s="7"/>
      <c r="J322" s="7"/>
      <c r="K322" s="7"/>
      <c r="L322" s="7"/>
      <c r="M322" s="7"/>
      <c r="N322" s="7"/>
      <c r="O322" s="7"/>
      <c r="P322" s="7"/>
      <c r="Q322" s="17"/>
      <c r="R322" s="17"/>
      <c r="S322" s="7"/>
      <c r="T322" s="7"/>
      <c r="U322" s="7"/>
      <c r="V322" s="7"/>
      <c r="W322" s="17"/>
      <c r="X322" s="17"/>
      <c r="Y322" s="17"/>
      <c r="Z322" s="17"/>
      <c r="AA322" s="17"/>
      <c r="AB322" s="7"/>
      <c r="AC322" s="7"/>
      <c r="AD322" s="7"/>
      <c r="AE322" s="7"/>
      <c r="AF322" s="7"/>
      <c r="AG322" s="7"/>
      <c r="AH322" s="7"/>
      <c r="AI322" s="20"/>
    </row>
    <row r="323" spans="2:35" ht="35.450000000000003" customHeight="1" x14ac:dyDescent="0.15">
      <c r="B323" s="972"/>
      <c r="C323" s="17"/>
      <c r="D323" s="7"/>
      <c r="E323" s="7"/>
      <c r="F323" s="17"/>
      <c r="G323" s="17"/>
      <c r="H323" s="17"/>
      <c r="I323" s="7"/>
      <c r="J323" s="7"/>
      <c r="K323" s="7"/>
      <c r="L323" s="7"/>
      <c r="M323" s="7"/>
      <c r="N323" s="7"/>
      <c r="O323" s="7"/>
      <c r="P323" s="7"/>
      <c r="Q323" s="17"/>
      <c r="R323" s="17"/>
      <c r="S323" s="7"/>
      <c r="T323" s="7"/>
      <c r="U323" s="7"/>
      <c r="V323" s="7"/>
      <c r="W323" s="17"/>
      <c r="X323" s="17"/>
      <c r="Y323" s="17"/>
      <c r="Z323" s="17"/>
      <c r="AA323" s="17"/>
      <c r="AB323" s="7"/>
      <c r="AC323" s="7"/>
      <c r="AD323" s="7"/>
      <c r="AE323" s="7"/>
      <c r="AF323" s="7"/>
      <c r="AG323" s="7"/>
      <c r="AH323" s="7"/>
      <c r="AI323" s="20"/>
    </row>
    <row r="324" spans="2:35" ht="35.450000000000003" customHeight="1" x14ac:dyDescent="0.15">
      <c r="B324" s="972"/>
      <c r="C324" s="17"/>
      <c r="D324" s="7"/>
      <c r="E324" s="7"/>
      <c r="F324" s="17"/>
      <c r="G324" s="17"/>
      <c r="H324" s="17"/>
      <c r="I324" s="7"/>
      <c r="J324" s="7"/>
      <c r="K324" s="7"/>
      <c r="L324" s="7"/>
      <c r="M324" s="7"/>
      <c r="N324" s="7"/>
      <c r="O324" s="7"/>
      <c r="P324" s="7"/>
      <c r="Q324" s="17"/>
      <c r="R324" s="17"/>
      <c r="S324" s="7"/>
      <c r="T324" s="7"/>
      <c r="U324" s="7"/>
      <c r="V324" s="7"/>
      <c r="W324" s="17"/>
      <c r="X324" s="17"/>
      <c r="Y324" s="17"/>
      <c r="Z324" s="17"/>
      <c r="AA324" s="17"/>
      <c r="AB324" s="7"/>
      <c r="AC324" s="7"/>
      <c r="AD324" s="7"/>
      <c r="AE324" s="7"/>
      <c r="AF324" s="7"/>
      <c r="AG324" s="7"/>
      <c r="AH324" s="7"/>
      <c r="AI324" s="20"/>
    </row>
    <row r="325" spans="2:35" ht="22.5" customHeight="1" x14ac:dyDescent="0.15">
      <c r="B325" s="972"/>
      <c r="C325" s="17"/>
      <c r="D325" s="7"/>
      <c r="E325" s="19"/>
      <c r="F325" s="16"/>
      <c r="G325" s="16"/>
      <c r="H325" s="18"/>
      <c r="I325" s="18"/>
      <c r="J325" s="18"/>
      <c r="K325" s="18"/>
      <c r="L325" s="18"/>
      <c r="M325" s="7"/>
      <c r="N325" s="7"/>
      <c r="O325" s="7"/>
      <c r="P325" s="7"/>
      <c r="Q325" s="17"/>
      <c r="R325" s="17"/>
      <c r="S325" s="7"/>
      <c r="T325" s="7"/>
      <c r="U325" s="7"/>
      <c r="V325" s="7"/>
      <c r="W325" s="17"/>
      <c r="X325" s="17"/>
      <c r="Y325" s="17"/>
      <c r="Z325" s="17"/>
      <c r="AA325" s="17"/>
      <c r="AB325" s="16"/>
      <c r="AC325" s="16"/>
      <c r="AD325" s="16"/>
      <c r="AE325" s="16"/>
      <c r="AF325" s="16"/>
      <c r="AG325" s="16"/>
      <c r="AH325" s="16"/>
      <c r="AI325" s="15"/>
    </row>
    <row r="326" spans="2:35" ht="71.25" customHeight="1" x14ac:dyDescent="0.15">
      <c r="B326" s="973"/>
      <c r="C326" s="14"/>
      <c r="D326" s="11"/>
      <c r="E326" s="13"/>
      <c r="F326" s="12"/>
      <c r="G326" s="12"/>
      <c r="H326" s="11"/>
      <c r="I326" s="11"/>
      <c r="J326" s="11"/>
      <c r="K326" s="11"/>
      <c r="L326" s="11"/>
      <c r="M326" s="11"/>
      <c r="N326" s="11"/>
      <c r="O326" s="11"/>
      <c r="P326" s="11"/>
      <c r="Q326" s="11"/>
      <c r="R326" s="11"/>
      <c r="S326" s="10"/>
      <c r="T326" s="10"/>
      <c r="U326" s="10"/>
      <c r="V326" s="977" t="s">
        <v>522</v>
      </c>
      <c r="W326" s="977"/>
      <c r="X326" s="977"/>
      <c r="Y326" s="977"/>
      <c r="Z326" s="977"/>
      <c r="AA326" s="977"/>
      <c r="AB326" s="977"/>
      <c r="AC326" s="977"/>
      <c r="AD326" s="977"/>
      <c r="AE326" s="977"/>
      <c r="AF326" s="977"/>
      <c r="AG326" s="977"/>
      <c r="AH326" s="977"/>
      <c r="AI326" s="978"/>
    </row>
    <row r="327" spans="2:35" ht="15" customHeight="1" x14ac:dyDescent="0.15"/>
  </sheetData>
  <mergeCells count="84">
    <mergeCell ref="B6:B18"/>
    <mergeCell ref="C6:AI6"/>
    <mergeCell ref="V18:AI18"/>
    <mergeCell ref="B5:D5"/>
    <mergeCell ref="E5:I5"/>
    <mergeCell ref="J5:L5"/>
    <mergeCell ref="M5:R5"/>
    <mergeCell ref="S5:V5"/>
    <mergeCell ref="W5:AB5"/>
    <mergeCell ref="B3:AI3"/>
    <mergeCell ref="B4:D4"/>
    <mergeCell ref="E4:I4"/>
    <mergeCell ref="J4:L4"/>
    <mergeCell ref="M4:R4"/>
    <mergeCell ref="S4:V4"/>
    <mergeCell ref="W4:AB4"/>
    <mergeCell ref="AC4:AE5"/>
    <mergeCell ref="AF4:AI5"/>
    <mergeCell ref="B20:B32"/>
    <mergeCell ref="C20:AI20"/>
    <mergeCell ref="V32:AI32"/>
    <mergeCell ref="B34:B46"/>
    <mergeCell ref="C34:AI34"/>
    <mergeCell ref="V46:AI46"/>
    <mergeCell ref="B48:B60"/>
    <mergeCell ref="C48:AI48"/>
    <mergeCell ref="V60:AI60"/>
    <mergeCell ref="B62:B74"/>
    <mergeCell ref="C62:AI62"/>
    <mergeCell ref="V74:AI74"/>
    <mergeCell ref="B76:B88"/>
    <mergeCell ref="C76:AI76"/>
    <mergeCell ref="V88:AI88"/>
    <mergeCell ref="B90:B102"/>
    <mergeCell ref="C90:AI90"/>
    <mergeCell ref="V102:AI102"/>
    <mergeCell ref="B104:B116"/>
    <mergeCell ref="C104:AI104"/>
    <mergeCell ref="V116:AI116"/>
    <mergeCell ref="B118:B130"/>
    <mergeCell ref="C118:AI118"/>
    <mergeCell ref="V130:AI130"/>
    <mergeCell ref="B132:B144"/>
    <mergeCell ref="C132:AI132"/>
    <mergeCell ref="V144:AI144"/>
    <mergeCell ref="B146:B158"/>
    <mergeCell ref="C146:AI146"/>
    <mergeCell ref="V158:AI158"/>
    <mergeCell ref="B160:B172"/>
    <mergeCell ref="C160:AI160"/>
    <mergeCell ref="V172:AI172"/>
    <mergeCell ref="B174:B186"/>
    <mergeCell ref="C174:AI174"/>
    <mergeCell ref="V186:AI186"/>
    <mergeCell ref="B188:B200"/>
    <mergeCell ref="C188:AI188"/>
    <mergeCell ref="V200:AI200"/>
    <mergeCell ref="B202:B214"/>
    <mergeCell ref="C202:AI202"/>
    <mergeCell ref="V214:AI214"/>
    <mergeCell ref="B216:B228"/>
    <mergeCell ref="C216:AI216"/>
    <mergeCell ref="V228:AI228"/>
    <mergeCell ref="B230:B242"/>
    <mergeCell ref="C230:AI230"/>
    <mergeCell ref="V242:AI242"/>
    <mergeCell ref="B244:B256"/>
    <mergeCell ref="C244:AI244"/>
    <mergeCell ref="V256:AI256"/>
    <mergeCell ref="B258:B270"/>
    <mergeCell ref="C258:AI258"/>
    <mergeCell ref="V270:AI270"/>
    <mergeCell ref="B272:B284"/>
    <mergeCell ref="C272:AI272"/>
    <mergeCell ref="V284:AI284"/>
    <mergeCell ref="B286:B298"/>
    <mergeCell ref="C286:AI286"/>
    <mergeCell ref="V298:AI298"/>
    <mergeCell ref="B300:B312"/>
    <mergeCell ref="C300:AI300"/>
    <mergeCell ref="V312:AI312"/>
    <mergeCell ref="B314:B326"/>
    <mergeCell ref="C314:AI314"/>
    <mergeCell ref="V326:AI326"/>
  </mergeCells>
  <phoneticPr fontId="9"/>
  <printOptions horizontalCentered="1" verticalCentered="1"/>
  <pageMargins left="0.19685039370078741" right="0.19685039370078741" top="0.59055118110236227" bottom="0.19685039370078741" header="0.51181102362204722" footer="0.51181102362204722"/>
  <pageSetup paperSize="9" fitToWidth="0" fitToHeight="0" orientation="landscape" copies="2" r:id="rId1"/>
  <headerFooter alignWithMargins="0"/>
  <rowBreaks count="22" manualBreakCount="22">
    <brk id="19" min="1" max="34" man="1"/>
    <brk id="33" min="1" max="34" man="1"/>
    <brk id="47" min="1" max="34" man="1"/>
    <brk id="61" min="1" max="34" man="1"/>
    <brk id="75" min="1" max="34" man="1"/>
    <brk id="89" min="1" max="34" man="1"/>
    <brk id="103" min="1" max="34" man="1"/>
    <brk id="117" min="1" max="34" man="1"/>
    <brk id="131" min="1" max="34" man="1"/>
    <brk id="145" min="1" max="34" man="1"/>
    <brk id="159" min="1" max="34" man="1"/>
    <brk id="173" min="1" max="34" man="1"/>
    <brk id="187" min="1" max="34" man="1"/>
    <brk id="201" min="1" max="34" man="1"/>
    <brk id="215" min="1" max="34" man="1"/>
    <brk id="229" min="1" max="34" man="1"/>
    <brk id="243" min="1" max="34" man="1"/>
    <brk id="257" min="1" max="34" man="1"/>
    <brk id="271" min="1" max="34" man="1"/>
    <brk id="285" min="1" max="34" man="1"/>
    <brk id="299" min="1" max="34" man="1"/>
    <brk id="313" min="1" max="34" man="1"/>
  </rowBreak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B2:AI19"/>
  <sheetViews>
    <sheetView showGridLines="0" showZeros="0" view="pageBreakPreview" zoomScaleNormal="100" zoomScaleSheetLayoutView="100" workbookViewId="0">
      <selection activeCell="AO15" sqref="AO15"/>
    </sheetView>
  </sheetViews>
  <sheetFormatPr defaultColWidth="9" defaultRowHeight="12" x14ac:dyDescent="0.15"/>
  <cols>
    <col min="1" max="1" width="1.625" style="9" customWidth="1"/>
    <col min="2" max="2" width="3.25" style="9" customWidth="1"/>
    <col min="3" max="35" width="4.125" style="9" customWidth="1"/>
    <col min="36" max="36" width="1.375" style="9" customWidth="1"/>
    <col min="37" max="16384" width="9" style="9"/>
  </cols>
  <sheetData>
    <row r="2" spans="2:35" ht="8.25" customHeight="1" x14ac:dyDescent="0.15">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row>
    <row r="3" spans="2:35" ht="24.95" customHeight="1" x14ac:dyDescent="0.15">
      <c r="B3" s="576" t="s">
        <v>327</v>
      </c>
      <c r="C3" s="576"/>
      <c r="D3" s="576"/>
      <c r="E3" s="979"/>
      <c r="F3" s="979"/>
      <c r="G3" s="979"/>
      <c r="H3" s="979"/>
      <c r="I3" s="979"/>
      <c r="J3" s="576"/>
      <c r="K3" s="576"/>
      <c r="L3" s="576"/>
      <c r="M3" s="576"/>
      <c r="N3" s="576"/>
      <c r="O3" s="576"/>
      <c r="P3" s="576"/>
      <c r="Q3" s="576"/>
      <c r="R3" s="576"/>
      <c r="S3" s="576"/>
      <c r="T3" s="576"/>
      <c r="U3" s="576"/>
      <c r="V3" s="576"/>
      <c r="W3" s="576"/>
      <c r="X3" s="576"/>
      <c r="Y3" s="576"/>
      <c r="Z3" s="576"/>
      <c r="AA3" s="576"/>
      <c r="AB3" s="576"/>
      <c r="AC3" s="576"/>
      <c r="AD3" s="576"/>
      <c r="AE3" s="576"/>
      <c r="AF3" s="576"/>
      <c r="AG3" s="576"/>
      <c r="AH3" s="576"/>
      <c r="AI3" s="576"/>
    </row>
    <row r="4" spans="2:35" ht="20.100000000000001" customHeight="1" x14ac:dyDescent="0.15">
      <c r="B4" s="577" t="s">
        <v>27</v>
      </c>
      <c r="C4" s="577"/>
      <c r="D4" s="980"/>
      <c r="E4" s="578" t="str">
        <f>'様式D-2-1'!E4:I4</f>
        <v>ミネトンネル</v>
      </c>
      <c r="F4" s="579"/>
      <c r="G4" s="579"/>
      <c r="H4" s="579"/>
      <c r="I4" s="580"/>
      <c r="J4" s="981" t="s">
        <v>28</v>
      </c>
      <c r="K4" s="581"/>
      <c r="L4" s="581"/>
      <c r="M4" s="982" t="str">
        <f>'様式D-2-1'!M4:R4</f>
        <v>一般国道　316号</v>
      </c>
      <c r="N4" s="983"/>
      <c r="O4" s="983"/>
      <c r="P4" s="983"/>
      <c r="Q4" s="983"/>
      <c r="R4" s="983"/>
      <c r="S4" s="590" t="s">
        <v>257</v>
      </c>
      <c r="T4" s="590"/>
      <c r="U4" s="590"/>
      <c r="V4" s="590"/>
      <c r="W4" s="997" t="str">
        <f>'様式D-2-1'!W4:AB4</f>
        <v>株式会社ニュージェック</v>
      </c>
      <c r="X4" s="997"/>
      <c r="Y4" s="997"/>
      <c r="Z4" s="997"/>
      <c r="AA4" s="997"/>
      <c r="AB4" s="997"/>
      <c r="AC4" s="985" t="s">
        <v>220</v>
      </c>
      <c r="AD4" s="986"/>
      <c r="AE4" s="987"/>
      <c r="AF4" s="989">
        <f>'様式B(トンネル様式1P001)'!Q5</f>
        <v>44294</v>
      </c>
      <c r="AG4" s="990"/>
      <c r="AH4" s="990"/>
      <c r="AI4" s="991"/>
    </row>
    <row r="5" spans="2:35" ht="20.100000000000001" customHeight="1" x14ac:dyDescent="0.15">
      <c r="B5" s="585" t="s">
        <v>0</v>
      </c>
      <c r="C5" s="585"/>
      <c r="D5" s="995"/>
      <c r="E5" s="586" t="str">
        <f>'様式D-2-1'!E5:I5</f>
        <v>美祢トンネル</v>
      </c>
      <c r="F5" s="587"/>
      <c r="G5" s="587"/>
      <c r="H5" s="587"/>
      <c r="I5" s="588"/>
      <c r="J5" s="996" t="s">
        <v>1</v>
      </c>
      <c r="K5" s="589"/>
      <c r="L5" s="589"/>
      <c r="M5" s="982" t="str">
        <f>'様式D-2-1'!M5:R5</f>
        <v>宇部土木建築事務所</v>
      </c>
      <c r="N5" s="983"/>
      <c r="O5" s="983"/>
      <c r="P5" s="983"/>
      <c r="Q5" s="983"/>
      <c r="R5" s="983"/>
      <c r="S5" s="590" t="s">
        <v>258</v>
      </c>
      <c r="T5" s="590"/>
      <c r="U5" s="590"/>
      <c r="V5" s="590"/>
      <c r="W5" s="997" t="str">
        <f>'様式D-2-1'!W5:AB5</f>
        <v>石村　勝伸</v>
      </c>
      <c r="X5" s="997"/>
      <c r="Y5" s="997"/>
      <c r="Z5" s="997"/>
      <c r="AA5" s="997"/>
      <c r="AB5" s="997"/>
      <c r="AC5" s="696"/>
      <c r="AD5" s="988"/>
      <c r="AE5" s="970"/>
      <c r="AF5" s="992"/>
      <c r="AG5" s="993"/>
      <c r="AH5" s="993"/>
      <c r="AI5" s="994"/>
    </row>
    <row r="6" spans="2:35" ht="26.25" customHeight="1" x14ac:dyDescent="0.2">
      <c r="B6" s="972" t="s">
        <v>31</v>
      </c>
      <c r="C6" s="974" t="s">
        <v>30</v>
      </c>
      <c r="D6" s="975"/>
      <c r="E6" s="975"/>
      <c r="F6" s="975"/>
      <c r="G6" s="975"/>
      <c r="H6" s="975"/>
      <c r="I6" s="975"/>
      <c r="J6" s="975"/>
      <c r="K6" s="975"/>
      <c r="L6" s="975"/>
      <c r="M6" s="975"/>
      <c r="N6" s="975"/>
      <c r="O6" s="975"/>
      <c r="P6" s="975"/>
      <c r="Q6" s="975"/>
      <c r="R6" s="975"/>
      <c r="S6" s="975"/>
      <c r="T6" s="975"/>
      <c r="U6" s="975"/>
      <c r="V6" s="975"/>
      <c r="W6" s="975"/>
      <c r="X6" s="975"/>
      <c r="Y6" s="975"/>
      <c r="Z6" s="975"/>
      <c r="AA6" s="975"/>
      <c r="AB6" s="975"/>
      <c r="AC6" s="975"/>
      <c r="AD6" s="975"/>
      <c r="AE6" s="975"/>
      <c r="AF6" s="975"/>
      <c r="AG6" s="975"/>
      <c r="AH6" s="975"/>
      <c r="AI6" s="976"/>
    </row>
    <row r="7" spans="2:35" ht="35.450000000000003" customHeight="1" x14ac:dyDescent="0.15">
      <c r="B7" s="972"/>
      <c r="C7" s="7"/>
      <c r="D7" s="7"/>
      <c r="E7" s="7"/>
      <c r="F7" s="7"/>
      <c r="G7" s="7"/>
      <c r="H7" s="7"/>
      <c r="I7" s="17"/>
      <c r="J7" s="7"/>
      <c r="K7" s="7"/>
      <c r="L7" s="7"/>
      <c r="M7" s="7"/>
      <c r="N7" s="7"/>
      <c r="O7" s="7"/>
      <c r="P7" s="7"/>
      <c r="Q7" s="21"/>
      <c r="R7" s="17"/>
      <c r="S7" s="7"/>
      <c r="T7" s="7"/>
      <c r="U7" s="7"/>
      <c r="V7" s="7"/>
      <c r="W7" s="17"/>
      <c r="X7" s="17"/>
      <c r="Y7" s="17"/>
      <c r="Z7" s="17"/>
      <c r="AA7" s="17"/>
      <c r="AB7" s="7"/>
      <c r="AC7" s="7"/>
      <c r="AD7" s="7"/>
      <c r="AE7" s="7"/>
      <c r="AF7" s="7"/>
      <c r="AG7" s="7"/>
      <c r="AH7" s="7"/>
      <c r="AI7" s="20"/>
    </row>
    <row r="8" spans="2:35" ht="35.450000000000003" customHeight="1" x14ac:dyDescent="0.15">
      <c r="B8" s="972"/>
      <c r="C8" s="7"/>
      <c r="D8" s="7"/>
      <c r="E8" s="7"/>
      <c r="F8" s="7"/>
      <c r="G8" s="7"/>
      <c r="H8" s="7"/>
      <c r="I8" s="17"/>
      <c r="J8" s="7"/>
      <c r="K8" s="7"/>
      <c r="L8" s="7"/>
      <c r="M8" s="7"/>
      <c r="N8" s="7"/>
      <c r="O8" s="7"/>
      <c r="P8" s="7"/>
      <c r="Q8" s="21"/>
      <c r="R8" s="17"/>
      <c r="S8" s="7"/>
      <c r="T8" s="7"/>
      <c r="U8" s="7"/>
      <c r="V8" s="7"/>
      <c r="W8" s="17"/>
      <c r="X8" s="17"/>
      <c r="Y8" s="17"/>
      <c r="Z8" s="17"/>
      <c r="AA8" s="17"/>
      <c r="AB8" s="7"/>
      <c r="AC8" s="7"/>
      <c r="AD8" s="7"/>
      <c r="AE8" s="7"/>
      <c r="AF8" s="7"/>
      <c r="AG8" s="7"/>
      <c r="AH8" s="7"/>
      <c r="AI8" s="20"/>
    </row>
    <row r="9" spans="2:35" ht="35.450000000000003" customHeight="1" x14ac:dyDescent="0.15">
      <c r="B9" s="972"/>
      <c r="C9" s="7"/>
      <c r="D9" s="7"/>
      <c r="E9" s="7"/>
      <c r="F9" s="7"/>
      <c r="G9" s="7"/>
      <c r="H9" s="7"/>
      <c r="I9" s="17"/>
      <c r="J9" s="7"/>
      <c r="K9" s="7"/>
      <c r="L9" s="7"/>
      <c r="M9" s="7"/>
      <c r="N9" s="7"/>
      <c r="O9" s="7"/>
      <c r="P9" s="7"/>
      <c r="Q9" s="21"/>
      <c r="R9" s="17"/>
      <c r="S9" s="7"/>
      <c r="T9" s="7"/>
      <c r="U9" s="7"/>
      <c r="V9" s="7"/>
      <c r="W9" s="17"/>
      <c r="X9" s="17"/>
      <c r="Y9" s="17"/>
      <c r="Z9" s="17"/>
      <c r="AA9" s="17"/>
      <c r="AB9" s="7"/>
      <c r="AC9" s="7"/>
      <c r="AD9" s="7"/>
      <c r="AE9" s="7"/>
      <c r="AF9" s="7"/>
      <c r="AG9" s="7"/>
      <c r="AH9" s="7"/>
      <c r="AI9" s="20"/>
    </row>
    <row r="10" spans="2:35" ht="35.450000000000003" customHeight="1" x14ac:dyDescent="0.15">
      <c r="B10" s="972"/>
      <c r="C10" s="7"/>
      <c r="D10" s="7"/>
      <c r="E10" s="7"/>
      <c r="F10" s="7"/>
      <c r="G10" s="7"/>
      <c r="H10" s="7"/>
      <c r="I10" s="17"/>
      <c r="J10" s="7"/>
      <c r="K10" s="7"/>
      <c r="L10" s="7"/>
      <c r="M10" s="7"/>
      <c r="N10" s="7"/>
      <c r="O10" s="7"/>
      <c r="P10" s="7"/>
      <c r="Q10" s="21"/>
      <c r="R10" s="17"/>
      <c r="S10" s="7"/>
      <c r="T10" s="7"/>
      <c r="U10" s="7"/>
      <c r="V10" s="7"/>
      <c r="W10" s="17"/>
      <c r="X10" s="17"/>
      <c r="Y10" s="17"/>
      <c r="Z10" s="17"/>
      <c r="AA10" s="17"/>
      <c r="AB10" s="7"/>
      <c r="AC10" s="7"/>
      <c r="AD10" s="7"/>
      <c r="AE10" s="7"/>
      <c r="AF10" s="7"/>
      <c r="AG10" s="7"/>
      <c r="AH10" s="7"/>
      <c r="AI10" s="20"/>
    </row>
    <row r="11" spans="2:35" ht="35.450000000000003" customHeight="1" x14ac:dyDescent="0.15">
      <c r="B11" s="972"/>
      <c r="C11" s="7"/>
      <c r="D11" s="7"/>
      <c r="E11" s="7"/>
      <c r="F11" s="7"/>
      <c r="G11" s="7"/>
      <c r="H11" s="7"/>
      <c r="I11" s="17"/>
      <c r="J11" s="7"/>
      <c r="K11" s="7"/>
      <c r="L11" s="7"/>
      <c r="M11" s="7"/>
      <c r="N11" s="7"/>
      <c r="O11" s="7"/>
      <c r="P11" s="7"/>
      <c r="Q11" s="17"/>
      <c r="R11" s="17"/>
      <c r="S11" s="7"/>
      <c r="T11" s="7"/>
      <c r="U11" s="7"/>
      <c r="V11" s="7"/>
      <c r="W11" s="17"/>
      <c r="X11" s="17"/>
      <c r="Y11" s="17"/>
      <c r="Z11" s="17"/>
      <c r="AA11" s="17"/>
      <c r="AB11" s="7"/>
      <c r="AC11" s="7"/>
      <c r="AD11" s="7"/>
      <c r="AE11" s="7"/>
      <c r="AF11" s="7"/>
      <c r="AG11" s="7"/>
      <c r="AH11" s="7"/>
      <c r="AI11" s="20"/>
    </row>
    <row r="12" spans="2:35" ht="35.450000000000003" customHeight="1" x14ac:dyDescent="0.15">
      <c r="B12" s="972"/>
      <c r="C12" s="7"/>
      <c r="D12" s="7"/>
      <c r="E12" s="7"/>
      <c r="F12" s="17"/>
      <c r="G12" s="17"/>
      <c r="H12" s="7"/>
      <c r="I12" s="7"/>
      <c r="J12" s="7"/>
      <c r="K12" s="7"/>
      <c r="L12" s="7"/>
      <c r="M12" s="7"/>
      <c r="N12" s="7"/>
      <c r="O12" s="7"/>
      <c r="P12" s="7"/>
      <c r="Q12" s="17"/>
      <c r="R12" s="7"/>
      <c r="S12" s="7"/>
      <c r="T12" s="7"/>
      <c r="U12" s="7"/>
      <c r="V12" s="7"/>
      <c r="W12" s="17"/>
      <c r="X12" s="17"/>
      <c r="Y12" s="17"/>
      <c r="Z12" s="17"/>
      <c r="AA12" s="17"/>
      <c r="AB12" s="7"/>
      <c r="AC12" s="7"/>
      <c r="AD12" s="7"/>
      <c r="AE12" s="7"/>
      <c r="AF12" s="7"/>
      <c r="AG12" s="7"/>
      <c r="AH12" s="7"/>
      <c r="AI12" s="20"/>
    </row>
    <row r="13" spans="2:35" ht="35.450000000000003" customHeight="1" x14ac:dyDescent="0.15">
      <c r="B13" s="972"/>
      <c r="C13" s="7"/>
      <c r="D13" s="7"/>
      <c r="E13" s="7"/>
      <c r="F13" s="17"/>
      <c r="G13" s="17"/>
      <c r="H13" s="17"/>
      <c r="I13" s="7"/>
      <c r="J13" s="7"/>
      <c r="K13" s="7"/>
      <c r="L13" s="7"/>
      <c r="M13" s="7"/>
      <c r="N13" s="7"/>
      <c r="O13" s="7"/>
      <c r="P13" s="7"/>
      <c r="Q13" s="17"/>
      <c r="R13" s="7"/>
      <c r="S13" s="7"/>
      <c r="T13" s="7"/>
      <c r="U13" s="7"/>
      <c r="V13" s="7"/>
      <c r="W13" s="17"/>
      <c r="X13" s="17"/>
      <c r="Y13" s="17"/>
      <c r="Z13" s="17"/>
      <c r="AA13" s="17"/>
      <c r="AB13" s="7"/>
      <c r="AC13" s="7"/>
      <c r="AD13" s="7"/>
      <c r="AE13" s="7"/>
      <c r="AF13" s="7"/>
      <c r="AG13" s="7"/>
      <c r="AH13" s="7"/>
      <c r="AI13" s="20"/>
    </row>
    <row r="14" spans="2:35" ht="35.450000000000003" customHeight="1" x14ac:dyDescent="0.15">
      <c r="B14" s="972"/>
      <c r="C14" s="17"/>
      <c r="D14" s="7"/>
      <c r="E14" s="7"/>
      <c r="F14" s="17"/>
      <c r="G14" s="17"/>
      <c r="H14" s="17"/>
      <c r="I14" s="7"/>
      <c r="J14" s="7"/>
      <c r="K14" s="7"/>
      <c r="L14" s="7"/>
      <c r="M14" s="7"/>
      <c r="N14" s="7"/>
      <c r="O14" s="7"/>
      <c r="P14" s="7"/>
      <c r="Q14" s="17"/>
      <c r="R14" s="17"/>
      <c r="S14" s="7"/>
      <c r="T14" s="7"/>
      <c r="U14" s="7"/>
      <c r="V14" s="7"/>
      <c r="W14" s="17"/>
      <c r="X14" s="17"/>
      <c r="Y14" s="17"/>
      <c r="Z14" s="17"/>
      <c r="AA14" s="17"/>
      <c r="AB14" s="7"/>
      <c r="AC14" s="7"/>
      <c r="AD14" s="7"/>
      <c r="AE14" s="7"/>
      <c r="AF14" s="7"/>
      <c r="AG14" s="7"/>
      <c r="AH14" s="7"/>
      <c r="AI14" s="20"/>
    </row>
    <row r="15" spans="2:35" ht="35.450000000000003" customHeight="1" x14ac:dyDescent="0.15">
      <c r="B15" s="972"/>
      <c r="C15" s="17"/>
      <c r="D15" s="7"/>
      <c r="E15" s="7"/>
      <c r="F15" s="17"/>
      <c r="G15" s="17"/>
      <c r="H15" s="17"/>
      <c r="I15" s="7"/>
      <c r="J15" s="7"/>
      <c r="K15" s="7"/>
      <c r="L15" s="7"/>
      <c r="M15" s="7"/>
      <c r="N15" s="7"/>
      <c r="O15" s="7"/>
      <c r="P15" s="7"/>
      <c r="Q15" s="17"/>
      <c r="R15" s="17"/>
      <c r="S15" s="7"/>
      <c r="T15" s="7"/>
      <c r="U15" s="7"/>
      <c r="V15" s="7"/>
      <c r="W15" s="17"/>
      <c r="X15" s="17"/>
      <c r="Y15" s="17"/>
      <c r="Z15" s="17"/>
      <c r="AA15" s="17"/>
      <c r="AB15" s="7"/>
      <c r="AC15" s="7"/>
      <c r="AD15" s="7"/>
      <c r="AE15" s="7"/>
      <c r="AF15" s="7"/>
      <c r="AG15" s="7"/>
      <c r="AH15" s="7"/>
      <c r="AI15" s="20"/>
    </row>
    <row r="16" spans="2:35" ht="35.450000000000003" customHeight="1" x14ac:dyDescent="0.15">
      <c r="B16" s="972"/>
      <c r="C16" s="17"/>
      <c r="D16" s="7"/>
      <c r="E16" s="7"/>
      <c r="F16" s="17"/>
      <c r="G16" s="17"/>
      <c r="H16" s="17"/>
      <c r="I16" s="7"/>
      <c r="J16" s="7"/>
      <c r="K16" s="7"/>
      <c r="L16" s="7"/>
      <c r="M16" s="7"/>
      <c r="N16" s="7"/>
      <c r="O16" s="7"/>
      <c r="P16" s="7"/>
      <c r="Q16" s="17"/>
      <c r="R16" s="17"/>
      <c r="S16" s="7"/>
      <c r="T16" s="7"/>
      <c r="U16" s="7"/>
      <c r="V16" s="7"/>
      <c r="W16" s="17"/>
      <c r="X16" s="17"/>
      <c r="Y16" s="17"/>
      <c r="Z16" s="17"/>
      <c r="AA16" s="17"/>
      <c r="AB16" s="7"/>
      <c r="AC16" s="7"/>
      <c r="AD16" s="7"/>
      <c r="AE16" s="7"/>
      <c r="AF16" s="7"/>
      <c r="AG16" s="7"/>
      <c r="AH16" s="7"/>
      <c r="AI16" s="20"/>
    </row>
    <row r="17" spans="2:35" ht="22.5" customHeight="1" x14ac:dyDescent="0.15">
      <c r="B17" s="972"/>
      <c r="C17" s="17"/>
      <c r="D17" s="7"/>
      <c r="E17" s="19"/>
      <c r="F17" s="16"/>
      <c r="G17" s="16"/>
      <c r="H17" s="18"/>
      <c r="I17" s="18"/>
      <c r="J17" s="18"/>
      <c r="K17" s="18"/>
      <c r="L17" s="18"/>
      <c r="M17" s="7"/>
      <c r="N17" s="7"/>
      <c r="O17" s="7"/>
      <c r="P17" s="7"/>
      <c r="Q17" s="17"/>
      <c r="R17" s="17"/>
      <c r="S17" s="7"/>
      <c r="T17" s="7"/>
      <c r="U17" s="7"/>
      <c r="V17" s="7"/>
      <c r="W17" s="17"/>
      <c r="X17" s="17"/>
      <c r="Y17" s="17"/>
      <c r="Z17" s="17"/>
      <c r="AA17" s="17"/>
      <c r="AB17" s="16"/>
      <c r="AC17" s="16"/>
      <c r="AD17" s="16"/>
      <c r="AE17" s="16"/>
      <c r="AF17" s="16"/>
      <c r="AG17" s="16"/>
      <c r="AH17" s="16"/>
      <c r="AI17" s="15"/>
    </row>
    <row r="18" spans="2:35" ht="78.75" customHeight="1" x14ac:dyDescent="0.15">
      <c r="B18" s="973"/>
      <c r="C18" s="14"/>
      <c r="D18" s="11"/>
      <c r="E18" s="13"/>
      <c r="F18" s="12"/>
      <c r="G18" s="12"/>
      <c r="H18" s="11"/>
      <c r="I18" s="11"/>
      <c r="J18" s="11"/>
      <c r="K18" s="11"/>
      <c r="L18" s="11"/>
      <c r="M18" s="11"/>
      <c r="N18" s="11"/>
      <c r="O18" s="11"/>
      <c r="P18" s="11"/>
      <c r="Q18" s="11"/>
      <c r="R18" s="11"/>
      <c r="S18" s="998" t="s">
        <v>546</v>
      </c>
      <c r="T18" s="998"/>
      <c r="U18" s="998"/>
      <c r="V18" s="998"/>
      <c r="W18" s="998"/>
      <c r="X18" s="998"/>
      <c r="Y18" s="998"/>
      <c r="Z18" s="998"/>
      <c r="AA18" s="998"/>
      <c r="AB18" s="998"/>
      <c r="AC18" s="998"/>
      <c r="AD18" s="998"/>
      <c r="AE18" s="998"/>
      <c r="AF18" s="998"/>
      <c r="AG18" s="998"/>
      <c r="AH18" s="998"/>
      <c r="AI18" s="999"/>
    </row>
    <row r="19" spans="2:35" ht="15" customHeight="1" x14ac:dyDescent="0.15"/>
  </sheetData>
  <mergeCells count="18">
    <mergeCell ref="B6:B18"/>
    <mergeCell ref="C6:AI6"/>
    <mergeCell ref="B5:D5"/>
    <mergeCell ref="E5:I5"/>
    <mergeCell ref="J5:L5"/>
    <mergeCell ref="M5:R5"/>
    <mergeCell ref="S5:V5"/>
    <mergeCell ref="W5:AB5"/>
    <mergeCell ref="S18:AI18"/>
    <mergeCell ref="B3:AI3"/>
    <mergeCell ref="B4:D4"/>
    <mergeCell ref="E4:I4"/>
    <mergeCell ref="J4:L4"/>
    <mergeCell ref="M4:R4"/>
    <mergeCell ref="S4:V4"/>
    <mergeCell ref="W4:AB4"/>
    <mergeCell ref="AC4:AE5"/>
    <mergeCell ref="AF4:AI5"/>
  </mergeCells>
  <phoneticPr fontId="9"/>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B1:CH5974"/>
  <sheetViews>
    <sheetView showGridLines="0" showZeros="0" view="pageBreakPreview" zoomScaleNormal="100" zoomScaleSheetLayoutView="100" workbookViewId="0">
      <selection activeCell="AU5541" sqref="AU5541"/>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90" customWidth="1"/>
    <col min="43" max="86" width="4.125" style="162" customWidth="1"/>
    <col min="87" max="99" width="8" style="3" customWidth="1"/>
    <col min="100" max="110" width="9" style="3"/>
    <col min="111" max="111" width="14" style="3" bestFit="1" customWidth="1"/>
    <col min="112" max="16384" width="9" style="3"/>
  </cols>
  <sheetData>
    <row r="1" spans="2:86" x14ac:dyDescent="0.15">
      <c r="AU1" s="1000" t="s">
        <v>305</v>
      </c>
      <c r="AV1" s="1001" t="s">
        <v>298</v>
      </c>
      <c r="AW1" s="1003" t="s">
        <v>299</v>
      </c>
      <c r="AX1" s="1005" t="s">
        <v>306</v>
      </c>
      <c r="AY1" s="1006"/>
      <c r="AZ1" s="1006"/>
      <c r="BA1" s="1006"/>
      <c r="BB1" s="1006"/>
      <c r="BC1" s="1006"/>
      <c r="BD1" s="1006"/>
      <c r="BE1" s="1006"/>
      <c r="BF1" s="1006"/>
      <c r="BG1" s="1006"/>
      <c r="BH1" s="1006"/>
      <c r="BI1" s="1006"/>
      <c r="BJ1" s="1006"/>
      <c r="BK1" s="1006"/>
      <c r="BL1" s="1006"/>
      <c r="BM1" s="1006"/>
      <c r="BN1" s="1006"/>
      <c r="BO1" s="1006"/>
      <c r="BP1" s="1006"/>
      <c r="BQ1" s="1006"/>
      <c r="BR1" s="1007"/>
      <c r="BS1" s="807" t="s">
        <v>300</v>
      </c>
      <c r="BT1" s="1008"/>
      <c r="BU1" s="1008"/>
      <c r="BV1" s="1008"/>
      <c r="BW1" s="1009" t="s">
        <v>307</v>
      </c>
      <c r="BX1" s="1010"/>
      <c r="BY1" s="1010"/>
      <c r="BZ1" s="1010"/>
      <c r="CA1" s="1010"/>
      <c r="CB1" s="1010"/>
      <c r="CC1" s="1010"/>
      <c r="CD1" s="1010"/>
      <c r="CE1" s="1010"/>
      <c r="CF1" s="1010"/>
      <c r="CG1" s="1010"/>
      <c r="CH1" s="1011"/>
    </row>
    <row r="2" spans="2:86" ht="8.25" customHeight="1" x14ac:dyDescent="0.15">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1000"/>
      <c r="AV2" s="1002"/>
      <c r="AW2" s="1004"/>
      <c r="AX2" s="1012" t="s">
        <v>308</v>
      </c>
      <c r="AY2" s="686"/>
      <c r="AZ2" s="686"/>
      <c r="BA2" s="686"/>
      <c r="BB2" s="686"/>
      <c r="BC2" s="686"/>
      <c r="BD2" s="686"/>
      <c r="BE2" s="686"/>
      <c r="BF2" s="686"/>
      <c r="BG2" s="686"/>
      <c r="BH2" s="686"/>
      <c r="BI2" s="686"/>
      <c r="BJ2" s="686" t="s">
        <v>309</v>
      </c>
      <c r="BK2" s="686"/>
      <c r="BL2" s="686"/>
      <c r="BM2" s="686"/>
      <c r="BN2" s="686"/>
      <c r="BO2" s="686"/>
      <c r="BP2" s="686"/>
      <c r="BQ2" s="686"/>
      <c r="BR2" s="1013"/>
      <c r="BS2" s="1008"/>
      <c r="BT2" s="1008"/>
      <c r="BU2" s="1008"/>
      <c r="BV2" s="1008"/>
      <c r="BW2" s="1014" t="s">
        <v>302</v>
      </c>
      <c r="BX2" s="699"/>
      <c r="BY2" s="699"/>
      <c r="BZ2" s="699"/>
      <c r="CA2" s="686" t="s">
        <v>310</v>
      </c>
      <c r="CB2" s="686"/>
      <c r="CC2" s="686"/>
      <c r="CD2" s="686"/>
      <c r="CE2" s="686"/>
      <c r="CF2" s="686"/>
      <c r="CG2" s="686"/>
      <c r="CH2" s="1013"/>
    </row>
    <row r="3" spans="2:86" ht="24.95" customHeight="1" x14ac:dyDescent="0.15">
      <c r="B3" s="719" t="s">
        <v>452</v>
      </c>
      <c r="C3" s="1117"/>
      <c r="D3" s="1117"/>
      <c r="E3" s="1118"/>
      <c r="F3" s="1118"/>
      <c r="G3" s="1118"/>
      <c r="H3" s="1118"/>
      <c r="I3" s="1118"/>
      <c r="J3" s="1118"/>
      <c r="K3" s="1117"/>
      <c r="L3" s="1117"/>
      <c r="M3" s="1117"/>
      <c r="N3" s="1117"/>
      <c r="O3" s="1117"/>
      <c r="P3" s="1117"/>
      <c r="Q3" s="1117"/>
      <c r="R3" s="1117"/>
      <c r="S3" s="1117"/>
      <c r="T3" s="1117"/>
      <c r="U3" s="1117"/>
      <c r="V3" s="1117"/>
      <c r="W3" s="1117"/>
      <c r="X3" s="1117"/>
      <c r="Y3" s="1117"/>
      <c r="Z3" s="1117"/>
      <c r="AA3" s="1117"/>
      <c r="AB3" s="1117"/>
      <c r="AC3" s="1117"/>
      <c r="AD3" s="1117"/>
      <c r="AE3" s="1117"/>
      <c r="AF3" s="1117"/>
      <c r="AG3" s="1117"/>
      <c r="AH3" s="1117"/>
      <c r="AI3" s="1117"/>
      <c r="AJ3" s="1117"/>
      <c r="AK3" s="1117"/>
      <c r="AL3" s="1117"/>
      <c r="AM3" s="1117"/>
      <c r="AN3" s="1117"/>
      <c r="AO3" s="1117"/>
      <c r="AU3" s="1000"/>
      <c r="AV3" s="1002"/>
      <c r="AW3" s="1004"/>
      <c r="AX3" s="1012" t="s">
        <v>26</v>
      </c>
      <c r="AY3" s="686"/>
      <c r="AZ3" s="686"/>
      <c r="BA3" s="686"/>
      <c r="BB3" s="686" t="s">
        <v>22</v>
      </c>
      <c r="BC3" s="686"/>
      <c r="BD3" s="686"/>
      <c r="BE3" s="686"/>
      <c r="BF3" s="686" t="s">
        <v>24</v>
      </c>
      <c r="BG3" s="686"/>
      <c r="BH3" s="686"/>
      <c r="BI3" s="686"/>
      <c r="BJ3" s="699" t="s">
        <v>26</v>
      </c>
      <c r="BK3" s="699"/>
      <c r="BL3" s="699"/>
      <c r="BM3" s="699" t="s">
        <v>22</v>
      </c>
      <c r="BN3" s="699"/>
      <c r="BO3" s="699"/>
      <c r="BP3" s="699" t="s">
        <v>24</v>
      </c>
      <c r="BQ3" s="699"/>
      <c r="BR3" s="1015"/>
      <c r="BS3" s="807" t="s">
        <v>26</v>
      </c>
      <c r="BT3" s="807" t="s">
        <v>22</v>
      </c>
      <c r="BU3" s="807" t="s">
        <v>24</v>
      </c>
      <c r="BV3" s="807" t="s">
        <v>303</v>
      </c>
      <c r="BW3" s="1012" t="s">
        <v>311</v>
      </c>
      <c r="BX3" s="686"/>
      <c r="BY3" s="686"/>
      <c r="BZ3" s="686"/>
      <c r="CA3" s="686" t="s">
        <v>22</v>
      </c>
      <c r="CB3" s="686"/>
      <c r="CC3" s="686"/>
      <c r="CD3" s="686"/>
      <c r="CE3" s="686" t="s">
        <v>24</v>
      </c>
      <c r="CF3" s="686"/>
      <c r="CG3" s="686"/>
      <c r="CH3" s="1013"/>
    </row>
    <row r="4" spans="2:86" ht="18" customHeight="1" x14ac:dyDescent="0.15">
      <c r="B4" s="577" t="s">
        <v>27</v>
      </c>
      <c r="C4" s="577"/>
      <c r="D4" s="980"/>
      <c r="E4" s="1109" t="s">
        <v>628</v>
      </c>
      <c r="F4" s="1110"/>
      <c r="G4" s="1110"/>
      <c r="H4" s="1110"/>
      <c r="I4" s="1110"/>
      <c r="J4" s="1111"/>
      <c r="K4" s="439" t="s">
        <v>28</v>
      </c>
      <c r="L4" s="599"/>
      <c r="M4" s="599"/>
      <c r="N4" s="1108" t="s">
        <v>629</v>
      </c>
      <c r="O4" s="1108"/>
      <c r="P4" s="1108"/>
      <c r="Q4" s="1108"/>
      <c r="R4" s="1108"/>
      <c r="S4" s="1108"/>
      <c r="T4" s="421" t="s">
        <v>257</v>
      </c>
      <c r="U4" s="421"/>
      <c r="V4" s="421"/>
      <c r="W4" s="421"/>
      <c r="X4" s="421"/>
      <c r="Y4" s="1108" t="s">
        <v>616</v>
      </c>
      <c r="Z4" s="1108"/>
      <c r="AA4" s="1108"/>
      <c r="AB4" s="1108"/>
      <c r="AC4" s="1108"/>
      <c r="AD4" s="1108"/>
      <c r="AE4" s="1108"/>
      <c r="AF4" s="1108"/>
      <c r="AG4" s="394" t="s">
        <v>220</v>
      </c>
      <c r="AH4" s="395"/>
      <c r="AI4" s="395"/>
      <c r="AJ4" s="396"/>
      <c r="AK4" s="989">
        <f>'様式B(トンネル様式1P001)'!Q5</f>
        <v>44294</v>
      </c>
      <c r="AL4" s="1112"/>
      <c r="AM4" s="1112"/>
      <c r="AN4" s="1112"/>
      <c r="AO4" s="1113"/>
      <c r="AU4" s="1000"/>
      <c r="AV4" s="1002"/>
      <c r="AW4" s="1004"/>
      <c r="AX4" s="156" t="s">
        <v>312</v>
      </c>
      <c r="AY4" s="157" t="s">
        <v>313</v>
      </c>
      <c r="AZ4" s="157" t="s">
        <v>314</v>
      </c>
      <c r="BA4" s="158" t="s">
        <v>315</v>
      </c>
      <c r="BB4" s="159" t="s">
        <v>312</v>
      </c>
      <c r="BC4" s="157" t="s">
        <v>313</v>
      </c>
      <c r="BD4" s="157" t="s">
        <v>314</v>
      </c>
      <c r="BE4" s="158" t="s">
        <v>315</v>
      </c>
      <c r="BF4" s="159" t="s">
        <v>312</v>
      </c>
      <c r="BG4" s="157" t="s">
        <v>313</v>
      </c>
      <c r="BH4" s="157" t="s">
        <v>314</v>
      </c>
      <c r="BI4" s="158" t="s">
        <v>315</v>
      </c>
      <c r="BJ4" s="159" t="s">
        <v>312</v>
      </c>
      <c r="BK4" s="157" t="s">
        <v>313</v>
      </c>
      <c r="BL4" s="158" t="s">
        <v>316</v>
      </c>
      <c r="BM4" s="159" t="s">
        <v>312</v>
      </c>
      <c r="BN4" s="157" t="s">
        <v>313</v>
      </c>
      <c r="BO4" s="158" t="s">
        <v>316</v>
      </c>
      <c r="BP4" s="159" t="s">
        <v>312</v>
      </c>
      <c r="BQ4" s="157" t="s">
        <v>313</v>
      </c>
      <c r="BR4" s="160" t="s">
        <v>316</v>
      </c>
      <c r="BS4" s="1008"/>
      <c r="BT4" s="1008"/>
      <c r="BU4" s="1008"/>
      <c r="BV4" s="1008"/>
      <c r="BW4" s="156" t="s">
        <v>312</v>
      </c>
      <c r="BX4" s="157" t="s">
        <v>313</v>
      </c>
      <c r="BY4" s="157" t="s">
        <v>314</v>
      </c>
      <c r="BZ4" s="158" t="s">
        <v>315</v>
      </c>
      <c r="CA4" s="159" t="s">
        <v>312</v>
      </c>
      <c r="CB4" s="157" t="s">
        <v>313</v>
      </c>
      <c r="CC4" s="157" t="s">
        <v>314</v>
      </c>
      <c r="CD4" s="158" t="s">
        <v>315</v>
      </c>
      <c r="CE4" s="159" t="s">
        <v>312</v>
      </c>
      <c r="CF4" s="157" t="s">
        <v>313</v>
      </c>
      <c r="CG4" s="157" t="s">
        <v>314</v>
      </c>
      <c r="CH4" s="160" t="s">
        <v>315</v>
      </c>
    </row>
    <row r="5" spans="2:86" ht="18" customHeight="1" x14ac:dyDescent="0.15">
      <c r="B5" s="585" t="s">
        <v>0</v>
      </c>
      <c r="C5" s="585"/>
      <c r="D5" s="995"/>
      <c r="E5" s="1105" t="s">
        <v>627</v>
      </c>
      <c r="F5" s="1106"/>
      <c r="G5" s="1106"/>
      <c r="H5" s="1106"/>
      <c r="I5" s="1106"/>
      <c r="J5" s="1107"/>
      <c r="K5" s="729" t="s">
        <v>1</v>
      </c>
      <c r="L5" s="621"/>
      <c r="M5" s="621"/>
      <c r="N5" s="1108" t="s">
        <v>612</v>
      </c>
      <c r="O5" s="1108"/>
      <c r="P5" s="1108"/>
      <c r="Q5" s="1108"/>
      <c r="R5" s="1108"/>
      <c r="S5" s="1108"/>
      <c r="T5" s="421" t="s">
        <v>258</v>
      </c>
      <c r="U5" s="421"/>
      <c r="V5" s="421"/>
      <c r="W5" s="421"/>
      <c r="X5" s="421"/>
      <c r="Y5" s="1108" t="str">
        <f>'様式B(トンネル様式1P001)'!K6</f>
        <v>石村　勝伸</v>
      </c>
      <c r="Z5" s="1108"/>
      <c r="AA5" s="1108"/>
      <c r="AB5" s="1108"/>
      <c r="AC5" s="1108"/>
      <c r="AD5" s="1108"/>
      <c r="AE5" s="1108"/>
      <c r="AF5" s="1108"/>
      <c r="AG5" s="696"/>
      <c r="AH5" s="988"/>
      <c r="AI5" s="988"/>
      <c r="AJ5" s="970"/>
      <c r="AK5" s="1114"/>
      <c r="AL5" s="1115"/>
      <c r="AM5" s="1115"/>
      <c r="AN5" s="1115"/>
      <c r="AO5" s="1116"/>
      <c r="AU5" s="1000"/>
      <c r="AV5" s="188" t="str">
        <f>N7</f>
        <v>PS</v>
      </c>
      <c r="AW5" s="163">
        <f>R7</f>
        <v>5</v>
      </c>
      <c r="AX5" s="197">
        <f>+Y32</f>
        <v>0</v>
      </c>
      <c r="AY5" s="197">
        <f>+Z32</f>
        <v>0</v>
      </c>
      <c r="AZ5" s="197">
        <f>+AA32</f>
        <v>0</v>
      </c>
      <c r="BA5" s="197">
        <f t="shared" ref="BA5" si="0">+AB32</f>
        <v>0</v>
      </c>
      <c r="BB5" s="197">
        <f>+AC32</f>
        <v>0</v>
      </c>
      <c r="BC5" s="197">
        <f t="shared" ref="BC5:BI5" si="1">+AD32</f>
        <v>0</v>
      </c>
      <c r="BD5" s="197">
        <f t="shared" si="1"/>
        <v>0</v>
      </c>
      <c r="BE5" s="197">
        <f t="shared" si="1"/>
        <v>1</v>
      </c>
      <c r="BF5" s="197">
        <f t="shared" si="1"/>
        <v>0</v>
      </c>
      <c r="BG5" s="197">
        <f t="shared" si="1"/>
        <v>0</v>
      </c>
      <c r="BH5" s="197">
        <f t="shared" si="1"/>
        <v>0</v>
      </c>
      <c r="BI5" s="197">
        <f t="shared" si="1"/>
        <v>0</v>
      </c>
      <c r="BJ5" s="197" t="str">
        <f>+Y35</f>
        <v/>
      </c>
      <c r="BK5" s="197" t="str">
        <f t="shared" ref="BK5" si="2">+Z35</f>
        <v/>
      </c>
      <c r="BL5" s="197" t="str">
        <f>+AA35</f>
        <v/>
      </c>
      <c r="BM5" s="197">
        <f>+AC35</f>
        <v>0</v>
      </c>
      <c r="BN5" s="197">
        <f t="shared" ref="BN5:BO5" si="3">+AD35</f>
        <v>0</v>
      </c>
      <c r="BO5" s="197">
        <f t="shared" si="3"/>
        <v>1</v>
      </c>
      <c r="BP5" s="197">
        <f>+AG35</f>
        <v>0</v>
      </c>
      <c r="BQ5" s="197">
        <f>+AH35</f>
        <v>0</v>
      </c>
      <c r="BR5" s="197">
        <f>+AI35</f>
        <v>0</v>
      </c>
      <c r="BS5" s="274" t="str">
        <f>+Y36</f>
        <v>Ⅰ</v>
      </c>
      <c r="BT5" s="274" t="str">
        <f>+AC36</f>
        <v>Ⅱ</v>
      </c>
      <c r="BU5" s="274" t="str">
        <f>+AG36</f>
        <v>Ⅰ</v>
      </c>
      <c r="BV5" s="274" t="str">
        <f>+Y37</f>
        <v>Ⅱ</v>
      </c>
      <c r="BW5" s="164" t="str">
        <f>IF(Y32&gt;0,$R$7,"")</f>
        <v/>
      </c>
      <c r="BX5" s="165" t="str">
        <f>IF(Z32&gt;0,"",IF(AA32&gt;0,$R$7,""))</f>
        <v/>
      </c>
      <c r="BY5" s="165" t="str">
        <f>IF(Y32+Z32&gt;0,"",IF(AA32&gt;0,$R$7,""))</f>
        <v/>
      </c>
      <c r="BZ5" s="165" t="str">
        <f>IF(Y32+Z32+AA32&gt;0,"",IF(AB32&gt;0,$R$7,""))</f>
        <v/>
      </c>
      <c r="CA5" s="166">
        <f t="shared" ref="CA5:CH5" si="4">+AC31</f>
        <v>0</v>
      </c>
      <c r="CB5" s="166">
        <f t="shared" si="4"/>
        <v>0</v>
      </c>
      <c r="CC5" s="166">
        <f t="shared" si="4"/>
        <v>0</v>
      </c>
      <c r="CD5" s="166">
        <f t="shared" si="4"/>
        <v>0.18000000000000002</v>
      </c>
      <c r="CE5" s="166">
        <f t="shared" si="4"/>
        <v>0</v>
      </c>
      <c r="CF5" s="166">
        <f t="shared" si="4"/>
        <v>0</v>
      </c>
      <c r="CG5" s="166">
        <f t="shared" si="4"/>
        <v>0</v>
      </c>
      <c r="CH5" s="166">
        <f t="shared" si="4"/>
        <v>0</v>
      </c>
    </row>
    <row r="6" spans="2:86" ht="12" customHeight="1" x14ac:dyDescent="0.15">
      <c r="B6" s="1057" t="s">
        <v>219</v>
      </c>
      <c r="C6" s="1059"/>
      <c r="D6" s="1060"/>
      <c r="E6" s="1061"/>
      <c r="F6" s="1061"/>
      <c r="G6" s="1061"/>
      <c r="H6" s="1061"/>
      <c r="I6" s="1061"/>
      <c r="J6" s="1062"/>
      <c r="K6" s="1067" t="s">
        <v>453</v>
      </c>
      <c r="L6" s="1068"/>
      <c r="M6" s="1068"/>
      <c r="N6" s="1068"/>
      <c r="O6" s="1068"/>
      <c r="P6" s="1068"/>
      <c r="Q6" s="1068"/>
      <c r="R6" s="1068"/>
      <c r="S6" s="1068"/>
      <c r="T6" s="1068"/>
      <c r="U6" s="1068"/>
      <c r="V6" s="1068"/>
      <c r="W6" s="1068"/>
      <c r="X6" s="1068"/>
      <c r="Y6" s="1068"/>
      <c r="Z6" s="1068"/>
      <c r="AA6" s="1068"/>
      <c r="AB6" s="1068"/>
      <c r="AC6" s="1068"/>
      <c r="AD6" s="1068"/>
      <c r="AE6" s="1068"/>
      <c r="AF6" s="1068"/>
      <c r="AG6" s="1068"/>
      <c r="AH6" s="1068"/>
      <c r="AI6" s="1068"/>
      <c r="AJ6" s="1068"/>
      <c r="AK6" s="1068"/>
      <c r="AL6" s="1068"/>
      <c r="AM6" s="1068"/>
      <c r="AN6" s="1068"/>
      <c r="AO6" s="1069"/>
      <c r="AP6" s="3"/>
    </row>
    <row r="7" spans="2:86" ht="12" customHeight="1" x14ac:dyDescent="0.15">
      <c r="B7" s="1058"/>
      <c r="C7" s="1063"/>
      <c r="D7" s="1061"/>
      <c r="E7" s="1061"/>
      <c r="F7" s="1061"/>
      <c r="G7" s="1061"/>
      <c r="H7" s="1061"/>
      <c r="I7" s="1061"/>
      <c r="J7" s="1062"/>
      <c r="K7" s="1040" t="s">
        <v>218</v>
      </c>
      <c r="L7" s="1041"/>
      <c r="M7" s="1042"/>
      <c r="N7" s="1034" t="s">
        <v>576</v>
      </c>
      <c r="O7" s="1035"/>
      <c r="P7" s="1040" t="s">
        <v>454</v>
      </c>
      <c r="Q7" s="1042"/>
      <c r="R7" s="1070">
        <f>'様式A-2'!C10</f>
        <v>5</v>
      </c>
      <c r="S7" s="1071"/>
      <c r="T7" s="1072"/>
      <c r="U7" s="1073" t="s">
        <v>455</v>
      </c>
      <c r="V7" s="1074"/>
      <c r="W7" s="1073" t="s">
        <v>456</v>
      </c>
      <c r="X7" s="1074"/>
      <c r="Y7" s="1042" t="s">
        <v>217</v>
      </c>
      <c r="Z7" s="1016"/>
      <c r="AA7" s="1016"/>
      <c r="AB7" s="1016"/>
      <c r="AC7" s="1073" t="s">
        <v>457</v>
      </c>
      <c r="AD7" s="1079"/>
      <c r="AE7" s="1079"/>
      <c r="AF7" s="1079"/>
      <c r="AG7" s="1079"/>
      <c r="AH7" s="1079"/>
      <c r="AI7" s="1079"/>
      <c r="AJ7" s="1074"/>
      <c r="AK7" s="1073" t="s">
        <v>458</v>
      </c>
      <c r="AL7" s="1079"/>
      <c r="AM7" s="1079"/>
      <c r="AN7" s="1081"/>
      <c r="AO7" s="1082"/>
      <c r="AP7" s="3"/>
      <c r="AV7" s="167"/>
      <c r="AW7" s="221"/>
      <c r="AX7" s="167"/>
      <c r="AY7" s="167"/>
      <c r="AZ7" s="167"/>
      <c r="BA7" s="167"/>
      <c r="BB7" s="167"/>
      <c r="BC7" s="167"/>
      <c r="BD7" s="167"/>
    </row>
    <row r="8" spans="2:86" ht="12" customHeight="1" x14ac:dyDescent="0.15">
      <c r="B8" s="1058"/>
      <c r="C8" s="1063"/>
      <c r="D8" s="1061"/>
      <c r="E8" s="1061"/>
      <c r="F8" s="1061"/>
      <c r="G8" s="1061"/>
      <c r="H8" s="1061"/>
      <c r="I8" s="1061"/>
      <c r="J8" s="1062"/>
      <c r="K8" s="1016" t="s">
        <v>459</v>
      </c>
      <c r="L8" s="1016" t="s">
        <v>199</v>
      </c>
      <c r="M8" s="1016"/>
      <c r="N8" s="1016" t="s">
        <v>198</v>
      </c>
      <c r="O8" s="1016"/>
      <c r="P8" s="1016" t="s">
        <v>460</v>
      </c>
      <c r="Q8" s="1016"/>
      <c r="R8" s="1016" t="s">
        <v>6</v>
      </c>
      <c r="S8" s="1016"/>
      <c r="T8" s="1016"/>
      <c r="U8" s="1075"/>
      <c r="V8" s="1076"/>
      <c r="W8" s="1075"/>
      <c r="X8" s="1076"/>
      <c r="Y8" s="1042"/>
      <c r="Z8" s="1016"/>
      <c r="AA8" s="1016"/>
      <c r="AB8" s="1016"/>
      <c r="AC8" s="1077"/>
      <c r="AD8" s="1080"/>
      <c r="AE8" s="1080"/>
      <c r="AF8" s="1080"/>
      <c r="AG8" s="1080"/>
      <c r="AH8" s="1080"/>
      <c r="AI8" s="1080"/>
      <c r="AJ8" s="1078"/>
      <c r="AK8" s="1075"/>
      <c r="AL8" s="1083"/>
      <c r="AM8" s="1083"/>
      <c r="AN8" s="1084"/>
      <c r="AO8" s="1085"/>
      <c r="AP8" s="3"/>
      <c r="AV8" s="167"/>
      <c r="AW8" s="167"/>
      <c r="AX8" s="167"/>
      <c r="AY8" s="167"/>
      <c r="AZ8" s="167"/>
      <c r="BA8" s="167"/>
      <c r="BB8" s="167"/>
      <c r="BC8" s="167"/>
      <c r="BD8" s="167"/>
    </row>
    <row r="9" spans="2:86" ht="12" customHeight="1" x14ac:dyDescent="0.15">
      <c r="B9" s="1058"/>
      <c r="C9" s="1063"/>
      <c r="D9" s="1061"/>
      <c r="E9" s="1061"/>
      <c r="F9" s="1061"/>
      <c r="G9" s="1061"/>
      <c r="H9" s="1061"/>
      <c r="I9" s="1061"/>
      <c r="J9" s="1062"/>
      <c r="K9" s="1016"/>
      <c r="L9" s="1016"/>
      <c r="M9" s="1016"/>
      <c r="N9" s="1016"/>
      <c r="O9" s="1016"/>
      <c r="P9" s="1016"/>
      <c r="Q9" s="1016"/>
      <c r="R9" s="1016"/>
      <c r="S9" s="1016"/>
      <c r="T9" s="1016"/>
      <c r="U9" s="1075"/>
      <c r="V9" s="1076"/>
      <c r="W9" s="1075"/>
      <c r="X9" s="1076"/>
      <c r="Y9" s="1042" t="s">
        <v>461</v>
      </c>
      <c r="Z9" s="1016"/>
      <c r="AA9" s="1016"/>
      <c r="AB9" s="1016"/>
      <c r="AC9" s="1016" t="s">
        <v>462</v>
      </c>
      <c r="AD9" s="1016"/>
      <c r="AE9" s="1016"/>
      <c r="AF9" s="1016"/>
      <c r="AG9" s="1016" t="s">
        <v>463</v>
      </c>
      <c r="AH9" s="1016"/>
      <c r="AI9" s="1016"/>
      <c r="AJ9" s="1016"/>
      <c r="AK9" s="1075"/>
      <c r="AL9" s="1083"/>
      <c r="AM9" s="1083"/>
      <c r="AN9" s="1084"/>
      <c r="AO9" s="1085"/>
      <c r="AP9" s="3"/>
      <c r="AV9" s="167"/>
      <c r="AW9" s="167"/>
      <c r="AX9" s="167"/>
      <c r="AY9" s="167"/>
      <c r="AZ9" s="167"/>
      <c r="BA9" s="167"/>
      <c r="BB9" s="167"/>
      <c r="BC9" s="167"/>
      <c r="BD9" s="167"/>
    </row>
    <row r="10" spans="2:86" ht="12" customHeight="1" x14ac:dyDescent="0.15">
      <c r="B10" s="1058"/>
      <c r="C10" s="1063"/>
      <c r="D10" s="1061"/>
      <c r="E10" s="1061"/>
      <c r="F10" s="1061"/>
      <c r="G10" s="1061"/>
      <c r="H10" s="1061"/>
      <c r="I10" s="1061"/>
      <c r="J10" s="1062"/>
      <c r="K10" s="1016"/>
      <c r="L10" s="1016"/>
      <c r="M10" s="1016"/>
      <c r="N10" s="1016"/>
      <c r="O10" s="1016"/>
      <c r="P10" s="1016"/>
      <c r="Q10" s="1016"/>
      <c r="R10" s="1016"/>
      <c r="S10" s="1016"/>
      <c r="T10" s="1016"/>
      <c r="U10" s="1077"/>
      <c r="V10" s="1078"/>
      <c r="W10" s="1077"/>
      <c r="X10" s="1078"/>
      <c r="Y10" s="191" t="s">
        <v>32</v>
      </c>
      <c r="Z10" s="187" t="s">
        <v>33</v>
      </c>
      <c r="AA10" s="187" t="s">
        <v>464</v>
      </c>
      <c r="AB10" s="187" t="s">
        <v>465</v>
      </c>
      <c r="AC10" s="187" t="s">
        <v>32</v>
      </c>
      <c r="AD10" s="187" t="s">
        <v>33</v>
      </c>
      <c r="AE10" s="187" t="s">
        <v>464</v>
      </c>
      <c r="AF10" s="187" t="s">
        <v>465</v>
      </c>
      <c r="AG10" s="187" t="s">
        <v>32</v>
      </c>
      <c r="AH10" s="187" t="s">
        <v>33</v>
      </c>
      <c r="AI10" s="187" t="s">
        <v>464</v>
      </c>
      <c r="AJ10" s="187" t="s">
        <v>465</v>
      </c>
      <c r="AK10" s="1077"/>
      <c r="AL10" s="1080"/>
      <c r="AM10" s="1080"/>
      <c r="AN10" s="1086"/>
      <c r="AO10" s="1087"/>
      <c r="AP10" s="3"/>
      <c r="AV10" s="167"/>
      <c r="AW10" s="167"/>
      <c r="AX10" s="167"/>
      <c r="AY10" s="167"/>
      <c r="AZ10" s="167"/>
      <c r="BA10" s="167"/>
      <c r="BB10" s="167"/>
      <c r="BC10" s="167"/>
      <c r="BD10" s="167"/>
    </row>
    <row r="11" spans="2:86" ht="12" customHeight="1" x14ac:dyDescent="0.15">
      <c r="B11" s="1058"/>
      <c r="C11" s="1063"/>
      <c r="D11" s="1061"/>
      <c r="E11" s="1061"/>
      <c r="F11" s="1061"/>
      <c r="G11" s="1061"/>
      <c r="H11" s="1061"/>
      <c r="I11" s="1061"/>
      <c r="J11" s="1062"/>
      <c r="K11" s="192">
        <v>1</v>
      </c>
      <c r="L11" s="1038" t="s">
        <v>534</v>
      </c>
      <c r="M11" s="1039"/>
      <c r="N11" s="1038" t="s">
        <v>495</v>
      </c>
      <c r="O11" s="1039"/>
      <c r="P11" s="1034" t="s">
        <v>332</v>
      </c>
      <c r="Q11" s="1036"/>
      <c r="R11" s="408" t="s">
        <v>336</v>
      </c>
      <c r="S11" s="408"/>
      <c r="T11" s="408"/>
      <c r="U11" s="1034" t="s">
        <v>551</v>
      </c>
      <c r="V11" s="1036"/>
      <c r="W11" s="1034" t="s">
        <v>551</v>
      </c>
      <c r="X11" s="1035"/>
      <c r="Y11" s="276"/>
      <c r="Z11" s="276"/>
      <c r="AA11" s="276"/>
      <c r="AB11" s="276"/>
      <c r="AC11" s="223"/>
      <c r="AD11" s="223"/>
      <c r="AE11" s="223"/>
      <c r="AF11" s="223"/>
      <c r="AG11" s="223"/>
      <c r="AH11" s="223"/>
      <c r="AI11" s="223"/>
      <c r="AJ11" s="223"/>
      <c r="AK11" s="1088" t="s">
        <v>1092</v>
      </c>
      <c r="AL11" s="1089"/>
      <c r="AM11" s="1089"/>
      <c r="AN11" s="1090"/>
      <c r="AO11" s="1091"/>
      <c r="AP11" s="3"/>
      <c r="AQ11" s="222">
        <f>IF(P11="材質劣化",2,IF(P11="漏水",3,1))</f>
        <v>2</v>
      </c>
      <c r="AV11" s="167"/>
      <c r="AW11" s="167"/>
      <c r="AX11" s="167"/>
      <c r="AY11" s="167"/>
      <c r="AZ11" s="167"/>
      <c r="BA11" s="167"/>
      <c r="BB11" s="167"/>
      <c r="BC11" s="167"/>
      <c r="BD11" s="167"/>
    </row>
    <row r="12" spans="2:86" ht="12" customHeight="1" x14ac:dyDescent="0.15">
      <c r="B12" s="1058"/>
      <c r="C12" s="1063"/>
      <c r="D12" s="1061"/>
      <c r="E12" s="1061"/>
      <c r="F12" s="1061"/>
      <c r="G12" s="1061"/>
      <c r="H12" s="1061"/>
      <c r="I12" s="1061"/>
      <c r="J12" s="1062"/>
      <c r="K12" s="192">
        <v>2</v>
      </c>
      <c r="L12" s="1038" t="s">
        <v>329</v>
      </c>
      <c r="M12" s="1039"/>
      <c r="N12" s="1038" t="s">
        <v>351</v>
      </c>
      <c r="O12" s="1039"/>
      <c r="P12" s="1034" t="s">
        <v>332</v>
      </c>
      <c r="Q12" s="1036"/>
      <c r="R12" s="408" t="s">
        <v>514</v>
      </c>
      <c r="S12" s="408"/>
      <c r="T12" s="408"/>
      <c r="U12" s="1034" t="s">
        <v>1648</v>
      </c>
      <c r="V12" s="1036"/>
      <c r="W12" s="1034" t="s">
        <v>1649</v>
      </c>
      <c r="X12" s="1035"/>
      <c r="Y12" s="276"/>
      <c r="Z12" s="276"/>
      <c r="AA12" s="276"/>
      <c r="AB12" s="276"/>
      <c r="AC12" s="223"/>
      <c r="AD12" s="223"/>
      <c r="AE12" s="223"/>
      <c r="AF12" s="223">
        <f>0.4*0.45</f>
        <v>0.18000000000000002</v>
      </c>
      <c r="AG12" s="223"/>
      <c r="AH12" s="223"/>
      <c r="AI12" s="223"/>
      <c r="AJ12" s="223"/>
      <c r="AK12" s="1052"/>
      <c r="AL12" s="1053"/>
      <c r="AM12" s="1053"/>
      <c r="AN12" s="1054"/>
      <c r="AO12" s="1055"/>
      <c r="AP12" s="3"/>
      <c r="AQ12" s="222">
        <f t="shared" ref="AQ12:AQ30" si="5">IF(P12="材質劣化",2,IF(P12="漏水",3,1))</f>
        <v>2</v>
      </c>
      <c r="AV12" s="167"/>
      <c r="AW12" s="167"/>
      <c r="AX12" s="167"/>
      <c r="AY12" s="167"/>
      <c r="AZ12" s="167"/>
      <c r="BA12" s="167"/>
      <c r="BB12" s="167"/>
      <c r="BC12" s="167"/>
      <c r="BD12" s="167"/>
    </row>
    <row r="13" spans="2:86" ht="12" customHeight="1" x14ac:dyDescent="0.15">
      <c r="B13" s="1058"/>
      <c r="C13" s="1063"/>
      <c r="D13" s="1061"/>
      <c r="E13" s="1061"/>
      <c r="F13" s="1061"/>
      <c r="G13" s="1061"/>
      <c r="H13" s="1061"/>
      <c r="I13" s="1061"/>
      <c r="J13" s="1062"/>
      <c r="K13" s="192">
        <v>3</v>
      </c>
      <c r="L13" s="1038" t="s">
        <v>534</v>
      </c>
      <c r="M13" s="1039"/>
      <c r="N13" s="1038" t="s">
        <v>486</v>
      </c>
      <c r="O13" s="1039"/>
      <c r="P13" s="1034" t="s">
        <v>332</v>
      </c>
      <c r="Q13" s="1036"/>
      <c r="R13" s="408" t="s">
        <v>336</v>
      </c>
      <c r="S13" s="408"/>
      <c r="T13" s="408"/>
      <c r="U13" s="1034" t="s">
        <v>551</v>
      </c>
      <c r="V13" s="1036"/>
      <c r="W13" s="1034" t="s">
        <v>551</v>
      </c>
      <c r="X13" s="1035"/>
      <c r="Y13" s="276"/>
      <c r="Z13" s="276"/>
      <c r="AA13" s="276"/>
      <c r="AB13" s="276"/>
      <c r="AC13" s="223"/>
      <c r="AD13" s="223"/>
      <c r="AE13" s="223"/>
      <c r="AF13" s="223"/>
      <c r="AG13" s="223"/>
      <c r="AH13" s="223"/>
      <c r="AI13" s="223"/>
      <c r="AJ13" s="223"/>
      <c r="AK13" s="1088" t="s">
        <v>1650</v>
      </c>
      <c r="AL13" s="1089"/>
      <c r="AM13" s="1089"/>
      <c r="AN13" s="1090"/>
      <c r="AO13" s="1091"/>
      <c r="AP13" s="3"/>
      <c r="AQ13" s="222">
        <f t="shared" si="5"/>
        <v>2</v>
      </c>
      <c r="AV13" s="167"/>
      <c r="AW13" s="167"/>
      <c r="AX13" s="167"/>
      <c r="AY13" s="167"/>
      <c r="AZ13" s="167"/>
      <c r="BA13" s="167"/>
      <c r="BB13" s="167"/>
      <c r="BC13" s="167"/>
      <c r="BD13" s="167"/>
    </row>
    <row r="14" spans="2:86" ht="12" customHeight="1" x14ac:dyDescent="0.15">
      <c r="B14" s="1058"/>
      <c r="C14" s="1063"/>
      <c r="D14" s="1061"/>
      <c r="E14" s="1061"/>
      <c r="F14" s="1061"/>
      <c r="G14" s="1061"/>
      <c r="H14" s="1061"/>
      <c r="I14" s="1061"/>
      <c r="J14" s="1062"/>
      <c r="K14" s="192">
        <v>4</v>
      </c>
      <c r="L14" s="1038" t="s">
        <v>534</v>
      </c>
      <c r="M14" s="1039"/>
      <c r="N14" s="1038" t="s">
        <v>485</v>
      </c>
      <c r="O14" s="1039"/>
      <c r="P14" s="1034" t="s">
        <v>332</v>
      </c>
      <c r="Q14" s="1036"/>
      <c r="R14" s="408" t="s">
        <v>338</v>
      </c>
      <c r="S14" s="408"/>
      <c r="T14" s="408"/>
      <c r="U14" s="1034" t="s">
        <v>54</v>
      </c>
      <c r="V14" s="1036"/>
      <c r="W14" s="1034" t="s">
        <v>551</v>
      </c>
      <c r="X14" s="1035"/>
      <c r="Y14" s="276"/>
      <c r="Z14" s="276"/>
      <c r="AA14" s="276"/>
      <c r="AB14" s="276"/>
      <c r="AC14" s="223"/>
      <c r="AD14" s="223"/>
      <c r="AE14" s="223"/>
      <c r="AF14" s="223"/>
      <c r="AG14" s="223"/>
      <c r="AH14" s="223"/>
      <c r="AI14" s="223"/>
      <c r="AJ14" s="223"/>
      <c r="AK14" s="1052" t="s">
        <v>1653</v>
      </c>
      <c r="AL14" s="1053"/>
      <c r="AM14" s="1053"/>
      <c r="AN14" s="1054"/>
      <c r="AO14" s="1055"/>
      <c r="AP14" s="3"/>
      <c r="AQ14" s="222">
        <f t="shared" si="5"/>
        <v>2</v>
      </c>
      <c r="AV14" s="167"/>
      <c r="AW14" s="167"/>
      <c r="AX14" s="167"/>
      <c r="AY14" s="167"/>
      <c r="AZ14" s="167"/>
      <c r="BA14" s="167"/>
      <c r="BB14" s="167"/>
      <c r="BC14" s="167"/>
      <c r="BD14" s="167"/>
    </row>
    <row r="15" spans="2:86" ht="12" customHeight="1" x14ac:dyDescent="0.15">
      <c r="B15" s="1058"/>
      <c r="C15" s="1063"/>
      <c r="D15" s="1061"/>
      <c r="E15" s="1061"/>
      <c r="F15" s="1061"/>
      <c r="G15" s="1061"/>
      <c r="H15" s="1061"/>
      <c r="I15" s="1061"/>
      <c r="J15" s="1062"/>
      <c r="K15" s="192"/>
      <c r="L15" s="1038"/>
      <c r="M15" s="1039"/>
      <c r="N15" s="1038"/>
      <c r="O15" s="1039"/>
      <c r="P15" s="1034"/>
      <c r="Q15" s="1036"/>
      <c r="R15" s="408"/>
      <c r="S15" s="408"/>
      <c r="T15" s="408"/>
      <c r="U15" s="1034"/>
      <c r="V15" s="1036"/>
      <c r="W15" s="1034"/>
      <c r="X15" s="1035"/>
      <c r="Y15" s="276"/>
      <c r="Z15" s="276"/>
      <c r="AA15" s="276"/>
      <c r="AB15" s="276"/>
      <c r="AC15" s="223"/>
      <c r="AD15" s="223"/>
      <c r="AE15" s="223"/>
      <c r="AF15" s="223"/>
      <c r="AG15" s="223"/>
      <c r="AH15" s="223"/>
      <c r="AI15" s="223"/>
      <c r="AJ15" s="223"/>
      <c r="AK15" s="1052"/>
      <c r="AL15" s="1053"/>
      <c r="AM15" s="1053"/>
      <c r="AN15" s="1097"/>
      <c r="AO15" s="1098"/>
      <c r="AP15" s="3"/>
      <c r="AQ15" s="222">
        <f t="shared" si="5"/>
        <v>1</v>
      </c>
      <c r="AV15" s="167"/>
      <c r="AW15" s="167"/>
      <c r="AX15" s="167"/>
      <c r="AY15" s="167"/>
      <c r="AZ15" s="167"/>
      <c r="BA15" s="167"/>
      <c r="BB15" s="167"/>
      <c r="BC15" s="167"/>
      <c r="BD15" s="167"/>
    </row>
    <row r="16" spans="2:86" ht="12" customHeight="1" x14ac:dyDescent="0.15">
      <c r="B16" s="1058"/>
      <c r="C16" s="1063"/>
      <c r="D16" s="1061"/>
      <c r="E16" s="1061"/>
      <c r="F16" s="1061"/>
      <c r="G16" s="1061"/>
      <c r="H16" s="1061"/>
      <c r="I16" s="1061"/>
      <c r="J16" s="1062"/>
      <c r="K16" s="192"/>
      <c r="L16" s="1038"/>
      <c r="M16" s="1039"/>
      <c r="N16" s="1038"/>
      <c r="O16" s="1039"/>
      <c r="P16" s="1034"/>
      <c r="Q16" s="1036"/>
      <c r="R16" s="408"/>
      <c r="S16" s="408"/>
      <c r="T16" s="408"/>
      <c r="U16" s="1034"/>
      <c r="V16" s="1036"/>
      <c r="W16" s="1034"/>
      <c r="X16" s="1035"/>
      <c r="Y16" s="276"/>
      <c r="Z16" s="276"/>
      <c r="AA16" s="276"/>
      <c r="AB16" s="276"/>
      <c r="AC16" s="223"/>
      <c r="AD16" s="223"/>
      <c r="AE16" s="223"/>
      <c r="AF16" s="223"/>
      <c r="AG16" s="223"/>
      <c r="AH16" s="223"/>
      <c r="AI16" s="223"/>
      <c r="AJ16" s="223"/>
      <c r="AK16" s="1052"/>
      <c r="AL16" s="1053"/>
      <c r="AM16" s="1053"/>
      <c r="AN16" s="1054"/>
      <c r="AO16" s="1055"/>
      <c r="AP16" s="3"/>
      <c r="AQ16" s="222">
        <f t="shared" si="5"/>
        <v>1</v>
      </c>
      <c r="AV16" s="167"/>
      <c r="AW16" s="167"/>
      <c r="AX16" s="167"/>
      <c r="AY16" s="167"/>
      <c r="AZ16" s="167"/>
      <c r="BA16" s="167"/>
      <c r="BB16" s="167"/>
      <c r="BC16" s="167"/>
      <c r="BD16" s="167"/>
    </row>
    <row r="17" spans="2:43" s="162" customFormat="1" ht="12" customHeight="1" x14ac:dyDescent="0.15">
      <c r="B17" s="1058"/>
      <c r="C17" s="1063"/>
      <c r="D17" s="1061"/>
      <c r="E17" s="1061"/>
      <c r="F17" s="1061"/>
      <c r="G17" s="1061"/>
      <c r="H17" s="1061"/>
      <c r="I17" s="1061"/>
      <c r="J17" s="1062"/>
      <c r="K17" s="192"/>
      <c r="L17" s="1038"/>
      <c r="M17" s="1039"/>
      <c r="N17" s="1038"/>
      <c r="O17" s="1039"/>
      <c r="P17" s="1034"/>
      <c r="Q17" s="1036"/>
      <c r="R17" s="408"/>
      <c r="S17" s="408"/>
      <c r="T17" s="408"/>
      <c r="U17" s="1034"/>
      <c r="V17" s="1036"/>
      <c r="W17" s="1034"/>
      <c r="X17" s="1035"/>
      <c r="Y17" s="276"/>
      <c r="Z17" s="276"/>
      <c r="AA17" s="276"/>
      <c r="AB17" s="276"/>
      <c r="AC17" s="223"/>
      <c r="AD17" s="223"/>
      <c r="AE17" s="223"/>
      <c r="AF17" s="223"/>
      <c r="AG17" s="223"/>
      <c r="AH17" s="223"/>
      <c r="AI17" s="223"/>
      <c r="AJ17" s="223"/>
      <c r="AK17" s="1034"/>
      <c r="AL17" s="1035"/>
      <c r="AM17" s="1035"/>
      <c r="AN17" s="788"/>
      <c r="AO17" s="789"/>
      <c r="AP17" s="3"/>
      <c r="AQ17" s="222">
        <f t="shared" si="5"/>
        <v>1</v>
      </c>
    </row>
    <row r="18" spans="2:43" s="162" customFormat="1" ht="12" customHeight="1" x14ac:dyDescent="0.15">
      <c r="B18" s="1058"/>
      <c r="C18" s="1063"/>
      <c r="D18" s="1061"/>
      <c r="E18" s="1061"/>
      <c r="F18" s="1061"/>
      <c r="G18" s="1061"/>
      <c r="H18" s="1061"/>
      <c r="I18" s="1061"/>
      <c r="J18" s="1062"/>
      <c r="K18" s="192"/>
      <c r="L18" s="1038"/>
      <c r="M18" s="1039"/>
      <c r="N18" s="1038"/>
      <c r="O18" s="1039"/>
      <c r="P18" s="1034"/>
      <c r="Q18" s="1036"/>
      <c r="R18" s="408"/>
      <c r="S18" s="408"/>
      <c r="T18" s="408"/>
      <c r="U18" s="1034"/>
      <c r="V18" s="1036"/>
      <c r="W18" s="1034"/>
      <c r="X18" s="1035"/>
      <c r="Y18" s="276"/>
      <c r="Z18" s="276"/>
      <c r="AA18" s="276"/>
      <c r="AB18" s="276"/>
      <c r="AC18" s="223"/>
      <c r="AD18" s="223"/>
      <c r="AE18" s="223"/>
      <c r="AF18" s="223"/>
      <c r="AG18" s="223"/>
      <c r="AH18" s="223"/>
      <c r="AI18" s="223"/>
      <c r="AJ18" s="223"/>
      <c r="AK18" s="1034"/>
      <c r="AL18" s="1035"/>
      <c r="AM18" s="1035"/>
      <c r="AN18" s="788"/>
      <c r="AO18" s="789"/>
      <c r="AP18" s="3"/>
      <c r="AQ18" s="222">
        <f t="shared" si="5"/>
        <v>1</v>
      </c>
    </row>
    <row r="19" spans="2:43" s="162" customFormat="1" ht="12" customHeight="1" x14ac:dyDescent="0.15">
      <c r="B19" s="1058"/>
      <c r="C19" s="1063"/>
      <c r="D19" s="1061"/>
      <c r="E19" s="1061"/>
      <c r="F19" s="1061"/>
      <c r="G19" s="1061"/>
      <c r="H19" s="1061"/>
      <c r="I19" s="1061"/>
      <c r="J19" s="1062"/>
      <c r="K19" s="192"/>
      <c r="L19" s="1038"/>
      <c r="M19" s="1039"/>
      <c r="N19" s="1038"/>
      <c r="O19" s="1039"/>
      <c r="P19" s="1034"/>
      <c r="Q19" s="1036"/>
      <c r="R19" s="408"/>
      <c r="S19" s="408"/>
      <c r="T19" s="408"/>
      <c r="U19" s="1034"/>
      <c r="V19" s="1036"/>
      <c r="W19" s="1034"/>
      <c r="X19" s="1035"/>
      <c r="Y19" s="276"/>
      <c r="Z19" s="276"/>
      <c r="AA19" s="276"/>
      <c r="AB19" s="276"/>
      <c r="AC19" s="223"/>
      <c r="AD19" s="223"/>
      <c r="AE19" s="223"/>
      <c r="AF19" s="223"/>
      <c r="AG19" s="223"/>
      <c r="AH19" s="223"/>
      <c r="AI19" s="223"/>
      <c r="AJ19" s="223"/>
      <c r="AK19" s="1034"/>
      <c r="AL19" s="1035"/>
      <c r="AM19" s="1035"/>
      <c r="AN19" s="788"/>
      <c r="AO19" s="789"/>
      <c r="AP19" s="3"/>
      <c r="AQ19" s="222">
        <f t="shared" si="5"/>
        <v>1</v>
      </c>
    </row>
    <row r="20" spans="2:43" s="162" customFormat="1" ht="12" customHeight="1" x14ac:dyDescent="0.15">
      <c r="B20" s="1058"/>
      <c r="C20" s="1063"/>
      <c r="D20" s="1061"/>
      <c r="E20" s="1061"/>
      <c r="F20" s="1061"/>
      <c r="G20" s="1061"/>
      <c r="H20" s="1061"/>
      <c r="I20" s="1061"/>
      <c r="J20" s="1062"/>
      <c r="K20" s="192"/>
      <c r="L20" s="1038"/>
      <c r="M20" s="1039"/>
      <c r="N20" s="1038"/>
      <c r="O20" s="1039"/>
      <c r="P20" s="1034"/>
      <c r="Q20" s="1036"/>
      <c r="R20" s="408"/>
      <c r="S20" s="408"/>
      <c r="T20" s="408"/>
      <c r="U20" s="1034"/>
      <c r="V20" s="1036"/>
      <c r="W20" s="1034"/>
      <c r="X20" s="1035"/>
      <c r="Y20" s="276"/>
      <c r="Z20" s="276"/>
      <c r="AA20" s="276"/>
      <c r="AB20" s="276"/>
      <c r="AC20" s="223"/>
      <c r="AD20" s="223"/>
      <c r="AE20" s="223"/>
      <c r="AF20" s="223"/>
      <c r="AG20" s="223"/>
      <c r="AH20" s="223"/>
      <c r="AI20" s="223"/>
      <c r="AJ20" s="223"/>
      <c r="AK20" s="1034"/>
      <c r="AL20" s="1035"/>
      <c r="AM20" s="1035"/>
      <c r="AN20" s="788"/>
      <c r="AO20" s="789"/>
      <c r="AP20" s="3"/>
      <c r="AQ20" s="222">
        <f t="shared" si="5"/>
        <v>1</v>
      </c>
    </row>
    <row r="21" spans="2:43" s="162" customFormat="1" ht="12" customHeight="1" x14ac:dyDescent="0.15">
      <c r="B21" s="1058"/>
      <c r="C21" s="1063"/>
      <c r="D21" s="1061"/>
      <c r="E21" s="1061"/>
      <c r="F21" s="1061"/>
      <c r="G21" s="1061"/>
      <c r="H21" s="1061"/>
      <c r="I21" s="1061"/>
      <c r="J21" s="1062"/>
      <c r="K21" s="192"/>
      <c r="L21" s="1038"/>
      <c r="M21" s="1039"/>
      <c r="N21" s="1038"/>
      <c r="O21" s="1039"/>
      <c r="P21" s="1034"/>
      <c r="Q21" s="1036"/>
      <c r="R21" s="408"/>
      <c r="S21" s="408"/>
      <c r="T21" s="408"/>
      <c r="U21" s="1034"/>
      <c r="V21" s="1036"/>
      <c r="W21" s="1034"/>
      <c r="X21" s="1035"/>
      <c r="Y21" s="276"/>
      <c r="Z21" s="276"/>
      <c r="AA21" s="276"/>
      <c r="AB21" s="276"/>
      <c r="AC21" s="223"/>
      <c r="AD21" s="223"/>
      <c r="AE21" s="223"/>
      <c r="AF21" s="223"/>
      <c r="AG21" s="223"/>
      <c r="AH21" s="223"/>
      <c r="AI21" s="223"/>
      <c r="AJ21" s="223"/>
      <c r="AK21" s="1034"/>
      <c r="AL21" s="1035"/>
      <c r="AM21" s="1035"/>
      <c r="AN21" s="788"/>
      <c r="AO21" s="789"/>
      <c r="AP21" s="3"/>
      <c r="AQ21" s="222">
        <f t="shared" si="5"/>
        <v>1</v>
      </c>
    </row>
    <row r="22" spans="2:43" s="162" customFormat="1" ht="12" customHeight="1" x14ac:dyDescent="0.15">
      <c r="B22" s="1058"/>
      <c r="C22" s="1063"/>
      <c r="D22" s="1061"/>
      <c r="E22" s="1061"/>
      <c r="F22" s="1061"/>
      <c r="G22" s="1061"/>
      <c r="H22" s="1061"/>
      <c r="I22" s="1061"/>
      <c r="J22" s="1062"/>
      <c r="K22" s="192"/>
      <c r="L22" s="1038"/>
      <c r="M22" s="1039"/>
      <c r="N22" s="1038"/>
      <c r="O22" s="1039"/>
      <c r="P22" s="1034"/>
      <c r="Q22" s="1036"/>
      <c r="R22" s="408"/>
      <c r="S22" s="408"/>
      <c r="T22" s="408"/>
      <c r="U22" s="1034"/>
      <c r="V22" s="1036"/>
      <c r="W22" s="1034"/>
      <c r="X22" s="1035"/>
      <c r="Y22" s="276"/>
      <c r="Z22" s="276"/>
      <c r="AA22" s="276"/>
      <c r="AB22" s="276"/>
      <c r="AC22" s="223"/>
      <c r="AD22" s="223"/>
      <c r="AE22" s="223"/>
      <c r="AF22" s="223"/>
      <c r="AG22" s="223"/>
      <c r="AH22" s="223"/>
      <c r="AI22" s="223"/>
      <c r="AJ22" s="223"/>
      <c r="AK22" s="1034"/>
      <c r="AL22" s="1035"/>
      <c r="AM22" s="1035"/>
      <c r="AN22" s="788"/>
      <c r="AO22" s="789"/>
      <c r="AP22" s="3"/>
      <c r="AQ22" s="222">
        <f t="shared" si="5"/>
        <v>1</v>
      </c>
    </row>
    <row r="23" spans="2:43" s="162" customFormat="1" ht="12" customHeight="1" x14ac:dyDescent="0.15">
      <c r="B23" s="1058"/>
      <c r="C23" s="1063"/>
      <c r="D23" s="1061"/>
      <c r="E23" s="1061"/>
      <c r="F23" s="1061"/>
      <c r="G23" s="1061"/>
      <c r="H23" s="1061"/>
      <c r="I23" s="1061"/>
      <c r="J23" s="1062"/>
      <c r="K23" s="192"/>
      <c r="L23" s="1038"/>
      <c r="M23" s="1039"/>
      <c r="N23" s="1038"/>
      <c r="O23" s="1039"/>
      <c r="P23" s="1034"/>
      <c r="Q23" s="1036"/>
      <c r="R23" s="408"/>
      <c r="S23" s="408"/>
      <c r="T23" s="408"/>
      <c r="U23" s="1034"/>
      <c r="V23" s="1036"/>
      <c r="W23" s="1034"/>
      <c r="X23" s="1035"/>
      <c r="Y23" s="276"/>
      <c r="Z23" s="276"/>
      <c r="AA23" s="276"/>
      <c r="AB23" s="276"/>
      <c r="AC23" s="223"/>
      <c r="AD23" s="223"/>
      <c r="AE23" s="223"/>
      <c r="AF23" s="223"/>
      <c r="AG23" s="223"/>
      <c r="AH23" s="223"/>
      <c r="AI23" s="223"/>
      <c r="AJ23" s="223"/>
      <c r="AK23" s="1034"/>
      <c r="AL23" s="1035"/>
      <c r="AM23" s="1035"/>
      <c r="AN23" s="788"/>
      <c r="AO23" s="789"/>
      <c r="AP23" s="3"/>
      <c r="AQ23" s="222">
        <f t="shared" si="5"/>
        <v>1</v>
      </c>
    </row>
    <row r="24" spans="2:43" s="162" customFormat="1" ht="12" customHeight="1" x14ac:dyDescent="0.15">
      <c r="B24" s="1058"/>
      <c r="C24" s="1063"/>
      <c r="D24" s="1061"/>
      <c r="E24" s="1061"/>
      <c r="F24" s="1061"/>
      <c r="G24" s="1061"/>
      <c r="H24" s="1061"/>
      <c r="I24" s="1061"/>
      <c r="J24" s="1062"/>
      <c r="K24" s="192"/>
      <c r="L24" s="1038"/>
      <c r="M24" s="1039"/>
      <c r="N24" s="1038"/>
      <c r="O24" s="1039"/>
      <c r="P24" s="1034"/>
      <c r="Q24" s="1036"/>
      <c r="R24" s="408"/>
      <c r="S24" s="408"/>
      <c r="T24" s="408"/>
      <c r="U24" s="1034"/>
      <c r="V24" s="1036"/>
      <c r="W24" s="1034"/>
      <c r="X24" s="1035"/>
      <c r="Y24" s="276"/>
      <c r="Z24" s="276"/>
      <c r="AA24" s="276"/>
      <c r="AB24" s="276"/>
      <c r="AC24" s="223"/>
      <c r="AD24" s="223"/>
      <c r="AE24" s="223"/>
      <c r="AF24" s="223"/>
      <c r="AG24" s="223"/>
      <c r="AH24" s="223"/>
      <c r="AI24" s="223"/>
      <c r="AJ24" s="223"/>
      <c r="AK24" s="1034"/>
      <c r="AL24" s="1035"/>
      <c r="AM24" s="1035"/>
      <c r="AN24" s="788"/>
      <c r="AO24" s="789"/>
      <c r="AP24" s="3"/>
      <c r="AQ24" s="222">
        <f t="shared" si="5"/>
        <v>1</v>
      </c>
    </row>
    <row r="25" spans="2:43" s="162" customFormat="1" ht="12" customHeight="1" x14ac:dyDescent="0.15">
      <c r="B25" s="1058"/>
      <c r="C25" s="1063"/>
      <c r="D25" s="1061"/>
      <c r="E25" s="1061"/>
      <c r="F25" s="1061"/>
      <c r="G25" s="1061"/>
      <c r="H25" s="1061"/>
      <c r="I25" s="1061"/>
      <c r="J25" s="1062"/>
      <c r="K25" s="192"/>
      <c r="L25" s="1038"/>
      <c r="M25" s="1039"/>
      <c r="N25" s="1038"/>
      <c r="O25" s="1039"/>
      <c r="P25" s="1034"/>
      <c r="Q25" s="1036"/>
      <c r="R25" s="408"/>
      <c r="S25" s="408"/>
      <c r="T25" s="408"/>
      <c r="U25" s="1034"/>
      <c r="V25" s="1036"/>
      <c r="W25" s="1034"/>
      <c r="X25" s="1035"/>
      <c r="Y25" s="276"/>
      <c r="Z25" s="276"/>
      <c r="AA25" s="276"/>
      <c r="AB25" s="276"/>
      <c r="AC25" s="223"/>
      <c r="AD25" s="223"/>
      <c r="AE25" s="223"/>
      <c r="AF25" s="223"/>
      <c r="AG25" s="223"/>
      <c r="AH25" s="223"/>
      <c r="AI25" s="223"/>
      <c r="AJ25" s="223"/>
      <c r="AK25" s="1034"/>
      <c r="AL25" s="1035"/>
      <c r="AM25" s="1035"/>
      <c r="AN25" s="788"/>
      <c r="AO25" s="789"/>
      <c r="AP25" s="3"/>
      <c r="AQ25" s="222">
        <f t="shared" si="5"/>
        <v>1</v>
      </c>
    </row>
    <row r="26" spans="2:43" s="162" customFormat="1" ht="12" customHeight="1" x14ac:dyDescent="0.15">
      <c r="B26" s="1058"/>
      <c r="C26" s="1063"/>
      <c r="D26" s="1061"/>
      <c r="E26" s="1061"/>
      <c r="F26" s="1061"/>
      <c r="G26" s="1061"/>
      <c r="H26" s="1061"/>
      <c r="I26" s="1061"/>
      <c r="J26" s="1062"/>
      <c r="K26" s="192"/>
      <c r="L26" s="1038"/>
      <c r="M26" s="1039"/>
      <c r="N26" s="1038"/>
      <c r="O26" s="1039"/>
      <c r="P26" s="1034"/>
      <c r="Q26" s="1036"/>
      <c r="R26" s="408"/>
      <c r="S26" s="408"/>
      <c r="T26" s="408"/>
      <c r="U26" s="1034"/>
      <c r="V26" s="1036"/>
      <c r="W26" s="1034"/>
      <c r="X26" s="1035"/>
      <c r="Y26" s="276"/>
      <c r="Z26" s="276"/>
      <c r="AA26" s="276"/>
      <c r="AB26" s="276"/>
      <c r="AC26" s="223"/>
      <c r="AD26" s="223"/>
      <c r="AE26" s="223"/>
      <c r="AF26" s="223"/>
      <c r="AG26" s="223"/>
      <c r="AH26" s="223"/>
      <c r="AI26" s="223"/>
      <c r="AJ26" s="223"/>
      <c r="AK26" s="1034"/>
      <c r="AL26" s="1035"/>
      <c r="AM26" s="1035"/>
      <c r="AN26" s="788"/>
      <c r="AO26" s="789"/>
      <c r="AP26" s="3"/>
      <c r="AQ26" s="222">
        <f t="shared" si="5"/>
        <v>1</v>
      </c>
    </row>
    <row r="27" spans="2:43" s="162" customFormat="1" ht="12" customHeight="1" x14ac:dyDescent="0.15">
      <c r="B27" s="1058"/>
      <c r="C27" s="1063"/>
      <c r="D27" s="1061"/>
      <c r="E27" s="1061"/>
      <c r="F27" s="1061"/>
      <c r="G27" s="1061"/>
      <c r="H27" s="1061"/>
      <c r="I27" s="1061"/>
      <c r="J27" s="1062"/>
      <c r="K27" s="192"/>
      <c r="L27" s="1038"/>
      <c r="M27" s="1039"/>
      <c r="N27" s="1038"/>
      <c r="O27" s="1039"/>
      <c r="P27" s="1034"/>
      <c r="Q27" s="1036"/>
      <c r="R27" s="408"/>
      <c r="S27" s="408"/>
      <c r="T27" s="408"/>
      <c r="U27" s="1034"/>
      <c r="V27" s="1036"/>
      <c r="W27" s="1034"/>
      <c r="X27" s="1035"/>
      <c r="Y27" s="276"/>
      <c r="Z27" s="276"/>
      <c r="AA27" s="276"/>
      <c r="AB27" s="276"/>
      <c r="AC27" s="223"/>
      <c r="AD27" s="223"/>
      <c r="AE27" s="223"/>
      <c r="AF27" s="223"/>
      <c r="AG27" s="223"/>
      <c r="AH27" s="223"/>
      <c r="AI27" s="223"/>
      <c r="AJ27" s="223"/>
      <c r="AK27" s="1034"/>
      <c r="AL27" s="1035"/>
      <c r="AM27" s="1035"/>
      <c r="AN27" s="788"/>
      <c r="AO27" s="789"/>
      <c r="AP27" s="3"/>
      <c r="AQ27" s="222">
        <f t="shared" si="5"/>
        <v>1</v>
      </c>
    </row>
    <row r="28" spans="2:43" s="162" customFormat="1" ht="12" customHeight="1" x14ac:dyDescent="0.15">
      <c r="B28" s="1058"/>
      <c r="C28" s="1063"/>
      <c r="D28" s="1061"/>
      <c r="E28" s="1061"/>
      <c r="F28" s="1061"/>
      <c r="G28" s="1061"/>
      <c r="H28" s="1061"/>
      <c r="I28" s="1061"/>
      <c r="J28" s="1062"/>
      <c r="K28" s="192"/>
      <c r="L28" s="1038"/>
      <c r="M28" s="1039"/>
      <c r="N28" s="1038"/>
      <c r="O28" s="1039"/>
      <c r="P28" s="1034"/>
      <c r="Q28" s="1036"/>
      <c r="R28" s="408"/>
      <c r="S28" s="408"/>
      <c r="T28" s="408"/>
      <c r="U28" s="1034"/>
      <c r="V28" s="1036"/>
      <c r="W28" s="1034"/>
      <c r="X28" s="1035"/>
      <c r="Y28" s="276"/>
      <c r="Z28" s="276"/>
      <c r="AA28" s="276"/>
      <c r="AB28" s="276"/>
      <c r="AC28" s="223"/>
      <c r="AD28" s="223"/>
      <c r="AE28" s="223"/>
      <c r="AF28" s="223"/>
      <c r="AG28" s="223"/>
      <c r="AH28" s="223"/>
      <c r="AI28" s="223"/>
      <c r="AJ28" s="223"/>
      <c r="AK28" s="1034"/>
      <c r="AL28" s="1035"/>
      <c r="AM28" s="1035"/>
      <c r="AN28" s="788"/>
      <c r="AO28" s="789"/>
      <c r="AP28" s="3"/>
      <c r="AQ28" s="222">
        <f t="shared" si="5"/>
        <v>1</v>
      </c>
    </row>
    <row r="29" spans="2:43" s="162" customFormat="1" ht="12" customHeight="1" x14ac:dyDescent="0.15">
      <c r="B29" s="1058"/>
      <c r="C29" s="1063"/>
      <c r="D29" s="1061"/>
      <c r="E29" s="1061"/>
      <c r="F29" s="1061"/>
      <c r="G29" s="1061"/>
      <c r="H29" s="1061"/>
      <c r="I29" s="1061"/>
      <c r="J29" s="1062"/>
      <c r="K29" s="192"/>
      <c r="L29" s="1038"/>
      <c r="M29" s="1039"/>
      <c r="N29" s="1038"/>
      <c r="O29" s="1039"/>
      <c r="P29" s="1034"/>
      <c r="Q29" s="1036"/>
      <c r="R29" s="408"/>
      <c r="S29" s="408"/>
      <c r="T29" s="408"/>
      <c r="U29" s="1034"/>
      <c r="V29" s="1036"/>
      <c r="W29" s="1034"/>
      <c r="X29" s="1035"/>
      <c r="Y29" s="276"/>
      <c r="Z29" s="276"/>
      <c r="AA29" s="276"/>
      <c r="AB29" s="276"/>
      <c r="AC29" s="223"/>
      <c r="AD29" s="223"/>
      <c r="AE29" s="223"/>
      <c r="AF29" s="223"/>
      <c r="AG29" s="223"/>
      <c r="AH29" s="223"/>
      <c r="AI29" s="223"/>
      <c r="AJ29" s="223"/>
      <c r="AK29" s="1034"/>
      <c r="AL29" s="1035"/>
      <c r="AM29" s="1035"/>
      <c r="AN29" s="788"/>
      <c r="AO29" s="789"/>
      <c r="AP29" s="3"/>
      <c r="AQ29" s="222">
        <f t="shared" si="5"/>
        <v>1</v>
      </c>
    </row>
    <row r="30" spans="2:43" s="162" customFormat="1" ht="12" customHeight="1" x14ac:dyDescent="0.15">
      <c r="B30" s="1058"/>
      <c r="C30" s="1063"/>
      <c r="D30" s="1061"/>
      <c r="E30" s="1061"/>
      <c r="F30" s="1061"/>
      <c r="G30" s="1061"/>
      <c r="H30" s="1061"/>
      <c r="I30" s="1061"/>
      <c r="J30" s="1062"/>
      <c r="K30" s="192"/>
      <c r="L30" s="1038"/>
      <c r="M30" s="1039"/>
      <c r="N30" s="1038"/>
      <c r="O30" s="1039"/>
      <c r="P30" s="1034"/>
      <c r="Q30" s="1036"/>
      <c r="R30" s="408"/>
      <c r="S30" s="408"/>
      <c r="T30" s="408"/>
      <c r="U30" s="1034"/>
      <c r="V30" s="1036"/>
      <c r="W30" s="1034"/>
      <c r="X30" s="1035"/>
      <c r="Y30" s="276"/>
      <c r="Z30" s="276"/>
      <c r="AA30" s="276"/>
      <c r="AB30" s="276"/>
      <c r="AC30" s="223"/>
      <c r="AD30" s="223"/>
      <c r="AE30" s="223"/>
      <c r="AF30" s="223"/>
      <c r="AG30" s="223"/>
      <c r="AH30" s="223"/>
      <c r="AI30" s="223"/>
      <c r="AJ30" s="223"/>
      <c r="AK30" s="1034"/>
      <c r="AL30" s="1035"/>
      <c r="AM30" s="1035"/>
      <c r="AN30" s="788"/>
      <c r="AO30" s="789"/>
      <c r="AP30" s="3"/>
      <c r="AQ30" s="222">
        <f t="shared" si="5"/>
        <v>1</v>
      </c>
    </row>
    <row r="31" spans="2:43" s="162" customFormat="1" ht="12" customHeight="1" x14ac:dyDescent="0.15">
      <c r="B31" s="1058"/>
      <c r="C31" s="1063"/>
      <c r="D31" s="1061"/>
      <c r="E31" s="1061"/>
      <c r="F31" s="1061"/>
      <c r="G31" s="1061"/>
      <c r="H31" s="1061"/>
      <c r="I31" s="1061"/>
      <c r="J31" s="1062"/>
      <c r="K31" s="1016" t="s">
        <v>216</v>
      </c>
      <c r="L31" s="1016" t="s">
        <v>215</v>
      </c>
      <c r="M31" s="1016"/>
      <c r="N31" s="1016"/>
      <c r="O31" s="1016"/>
      <c r="P31" s="1016"/>
      <c r="Q31" s="1016"/>
      <c r="R31" s="1016"/>
      <c r="S31" s="1016"/>
      <c r="T31" s="1016"/>
      <c r="U31" s="1016"/>
      <c r="V31" s="1016"/>
      <c r="W31" s="1016"/>
      <c r="X31" s="1016"/>
      <c r="Y31" s="1040" t="s">
        <v>466</v>
      </c>
      <c r="Z31" s="1041"/>
      <c r="AA31" s="1041"/>
      <c r="AB31" s="1042"/>
      <c r="AC31" s="224">
        <f t="shared" ref="AC31:AJ31" si="6">SUM(AC11:AC30)</f>
        <v>0</v>
      </c>
      <c r="AD31" s="224">
        <f t="shared" si="6"/>
        <v>0</v>
      </c>
      <c r="AE31" s="224">
        <f t="shared" si="6"/>
        <v>0</v>
      </c>
      <c r="AF31" s="224">
        <f t="shared" si="6"/>
        <v>0.18000000000000002</v>
      </c>
      <c r="AG31" s="224">
        <f t="shared" si="6"/>
        <v>0</v>
      </c>
      <c r="AH31" s="224">
        <f t="shared" si="6"/>
        <v>0</v>
      </c>
      <c r="AI31" s="224">
        <f t="shared" si="6"/>
        <v>0</v>
      </c>
      <c r="AJ31" s="224">
        <f t="shared" si="6"/>
        <v>0</v>
      </c>
      <c r="AK31" s="1040" t="s">
        <v>214</v>
      </c>
      <c r="AL31" s="1041"/>
      <c r="AM31" s="1041"/>
      <c r="AN31" s="788"/>
      <c r="AO31" s="789"/>
      <c r="AP31" s="3"/>
    </row>
    <row r="32" spans="2:43" s="162" customFormat="1" ht="12" customHeight="1" x14ac:dyDescent="0.15">
      <c r="B32" s="1058"/>
      <c r="C32" s="1063"/>
      <c r="D32" s="1061"/>
      <c r="E32" s="1061"/>
      <c r="F32" s="1061"/>
      <c r="G32" s="1061"/>
      <c r="H32" s="1061"/>
      <c r="I32" s="1061"/>
      <c r="J32" s="1062"/>
      <c r="K32" s="1016"/>
      <c r="L32" s="1016" t="s">
        <v>467</v>
      </c>
      <c r="M32" s="1016"/>
      <c r="N32" s="1016"/>
      <c r="O32" s="1016" t="s">
        <v>213</v>
      </c>
      <c r="P32" s="1016"/>
      <c r="Q32" s="1016"/>
      <c r="R32" s="1016"/>
      <c r="S32" s="1016"/>
      <c r="T32" s="1016"/>
      <c r="U32" s="1016"/>
      <c r="V32" s="1016"/>
      <c r="W32" s="1016"/>
      <c r="X32" s="1016"/>
      <c r="Y32" s="193">
        <f>COUNTIF(Y11:Y30,"○")</f>
        <v>0</v>
      </c>
      <c r="Z32" s="193">
        <f>COUNTIF(Z11:Z30,"○")</f>
        <v>0</v>
      </c>
      <c r="AA32" s="193">
        <f>COUNTIF(AA11:AA30,"○")</f>
        <v>0</v>
      </c>
      <c r="AB32" s="193">
        <f>COUNTIF(AB11:AB30,"○")</f>
        <v>0</v>
      </c>
      <c r="AC32" s="193">
        <f t="shared" ref="AC32:AJ32" si="7">COUNT(AC11:AC30)</f>
        <v>0</v>
      </c>
      <c r="AD32" s="193">
        <f t="shared" si="7"/>
        <v>0</v>
      </c>
      <c r="AE32" s="193">
        <f t="shared" si="7"/>
        <v>0</v>
      </c>
      <c r="AF32" s="193">
        <f t="shared" si="7"/>
        <v>1</v>
      </c>
      <c r="AG32" s="193">
        <f t="shared" si="7"/>
        <v>0</v>
      </c>
      <c r="AH32" s="193">
        <f t="shared" si="7"/>
        <v>0</v>
      </c>
      <c r="AI32" s="193">
        <f t="shared" si="7"/>
        <v>0</v>
      </c>
      <c r="AJ32" s="193">
        <f t="shared" si="7"/>
        <v>0</v>
      </c>
      <c r="AK32" s="1043"/>
      <c r="AL32" s="1044"/>
      <c r="AM32" s="1044"/>
      <c r="AN32" s="1044"/>
      <c r="AO32" s="1045"/>
      <c r="AP32" s="3"/>
    </row>
    <row r="33" spans="2:86" ht="12" customHeight="1" x14ac:dyDescent="0.15">
      <c r="B33" s="1058"/>
      <c r="C33" s="1063"/>
      <c r="D33" s="1061"/>
      <c r="E33" s="1061"/>
      <c r="F33" s="1061"/>
      <c r="G33" s="1061"/>
      <c r="H33" s="1061"/>
      <c r="I33" s="1061"/>
      <c r="J33" s="1062"/>
      <c r="K33" s="1016"/>
      <c r="L33" s="1016"/>
      <c r="M33" s="1016"/>
      <c r="N33" s="1016"/>
      <c r="O33" s="1016" t="s">
        <v>468</v>
      </c>
      <c r="P33" s="1016"/>
      <c r="Q33" s="1016"/>
      <c r="R33" s="1016"/>
      <c r="S33" s="1016"/>
      <c r="T33" s="1016"/>
      <c r="U33" s="1016"/>
      <c r="V33" s="1016"/>
      <c r="W33" s="1016"/>
      <c r="X33" s="1016"/>
      <c r="Y33" s="1034" t="str">
        <f>IF(Y32&gt;0,"Ⅳ",IF(Z32&gt;0,"Ⅲ",IF(AA32&gt;0,"Ⅱa",IF(AB32&gt;0,"Ⅱb","Ⅰ"))))</f>
        <v>Ⅰ</v>
      </c>
      <c r="Z33" s="1035"/>
      <c r="AA33" s="1035"/>
      <c r="AB33" s="1036"/>
      <c r="AC33" s="1034" t="str">
        <f>IF(AC32&gt;0,"Ⅳ",IF(AD32&gt;0,"Ⅲ",IF(AE32&gt;0,"Ⅱa",IF(AF32&gt;0,"Ⅱb","Ⅰ"))))</f>
        <v>Ⅱb</v>
      </c>
      <c r="AD33" s="1035"/>
      <c r="AE33" s="1035"/>
      <c r="AF33" s="1036"/>
      <c r="AG33" s="1034" t="str">
        <f>IF(AG32&gt;0,"Ⅳ",IF(AH32&gt;0,"Ⅲ",IF(AI32&gt;0,"Ⅱa",IF(AJ32&gt;0,"Ⅱb","Ⅰ"))))</f>
        <v>Ⅰ</v>
      </c>
      <c r="AH33" s="1035"/>
      <c r="AI33" s="1035"/>
      <c r="AJ33" s="1036"/>
      <c r="AK33" s="1046"/>
      <c r="AL33" s="1047"/>
      <c r="AM33" s="1047"/>
      <c r="AN33" s="1047"/>
      <c r="AO33" s="1048"/>
      <c r="AP33" s="3"/>
      <c r="AQ33" s="273" t="s">
        <v>312</v>
      </c>
      <c r="AR33" s="273" t="s">
        <v>313</v>
      </c>
      <c r="AS33" s="699" t="s">
        <v>316</v>
      </c>
      <c r="AT33" s="1026"/>
    </row>
    <row r="34" spans="2:86" ht="12" customHeight="1" x14ac:dyDescent="0.15">
      <c r="B34" s="1058"/>
      <c r="C34" s="1063"/>
      <c r="D34" s="1061"/>
      <c r="E34" s="1061"/>
      <c r="F34" s="1061"/>
      <c r="G34" s="1061"/>
      <c r="H34" s="1061"/>
      <c r="I34" s="1061"/>
      <c r="J34" s="1062"/>
      <c r="K34" s="1016"/>
      <c r="L34" s="1016" t="s">
        <v>469</v>
      </c>
      <c r="M34" s="1016"/>
      <c r="N34" s="1016"/>
      <c r="O34" s="1016" t="s">
        <v>212</v>
      </c>
      <c r="P34" s="1016"/>
      <c r="Q34" s="1016"/>
      <c r="R34" s="1016"/>
      <c r="S34" s="1016"/>
      <c r="T34" s="1016"/>
      <c r="U34" s="1016"/>
      <c r="V34" s="1016"/>
      <c r="W34" s="1016"/>
      <c r="X34" s="1016"/>
      <c r="Y34" s="187" t="s">
        <v>32</v>
      </c>
      <c r="Z34" s="187" t="s">
        <v>33</v>
      </c>
      <c r="AA34" s="1027" t="s">
        <v>34</v>
      </c>
      <c r="AB34" s="1027"/>
      <c r="AC34" s="187" t="s">
        <v>32</v>
      </c>
      <c r="AD34" s="187" t="s">
        <v>33</v>
      </c>
      <c r="AE34" s="1027" t="s">
        <v>34</v>
      </c>
      <c r="AF34" s="1027"/>
      <c r="AG34" s="187" t="s">
        <v>32</v>
      </c>
      <c r="AH34" s="187" t="s">
        <v>33</v>
      </c>
      <c r="AI34" s="1027" t="s">
        <v>34</v>
      </c>
      <c r="AJ34" s="1027"/>
      <c r="AK34" s="1046"/>
      <c r="AL34" s="1047"/>
      <c r="AM34" s="1047"/>
      <c r="AN34" s="1047"/>
      <c r="AO34" s="1048"/>
      <c r="AP34" s="3"/>
      <c r="AQ34" s="1028">
        <f>+Y32+Z32</f>
        <v>0</v>
      </c>
      <c r="AR34" s="1029"/>
      <c r="AS34" s="1028">
        <f>+AA32+AB32</f>
        <v>0</v>
      </c>
      <c r="AT34" s="1029"/>
    </row>
    <row r="35" spans="2:86" ht="12" customHeight="1" x14ac:dyDescent="0.15">
      <c r="B35" s="1058"/>
      <c r="C35" s="1063"/>
      <c r="D35" s="1061"/>
      <c r="E35" s="1061"/>
      <c r="F35" s="1061"/>
      <c r="G35" s="1061"/>
      <c r="H35" s="1061"/>
      <c r="I35" s="1061"/>
      <c r="J35" s="1062"/>
      <c r="K35" s="1016"/>
      <c r="L35" s="1016"/>
      <c r="M35" s="1016"/>
      <c r="N35" s="1016"/>
      <c r="O35" s="1016" t="s">
        <v>470</v>
      </c>
      <c r="P35" s="1016"/>
      <c r="Q35" s="1016"/>
      <c r="R35" s="1016"/>
      <c r="S35" s="1016"/>
      <c r="T35" s="1016"/>
      <c r="U35" s="1016"/>
      <c r="V35" s="1016"/>
      <c r="W35" s="1016"/>
      <c r="X35" s="1016"/>
      <c r="Y35" s="193" t="str">
        <f>IF(Y32=0,"",1)</f>
        <v/>
      </c>
      <c r="Z35" s="193" t="str">
        <f>IF(Z32=0,"",1)</f>
        <v/>
      </c>
      <c r="AA35" s="1030" t="str">
        <f>IF(AQ34=1,"",IF(AS34&gt;0,1,""))</f>
        <v/>
      </c>
      <c r="AB35" s="1031"/>
      <c r="AC35" s="193">
        <f>+AC32</f>
        <v>0</v>
      </c>
      <c r="AD35" s="193">
        <f>AD32</f>
        <v>0</v>
      </c>
      <c r="AE35" s="1103">
        <f>AE32+AF32</f>
        <v>1</v>
      </c>
      <c r="AF35" s="1104"/>
      <c r="AG35" s="193">
        <f>AG32</f>
        <v>0</v>
      </c>
      <c r="AH35" s="193">
        <f>AH32</f>
        <v>0</v>
      </c>
      <c r="AI35" s="1030">
        <f>AI32+AJ32</f>
        <v>0</v>
      </c>
      <c r="AJ35" s="1031"/>
      <c r="AK35" s="1046"/>
      <c r="AL35" s="1047"/>
      <c r="AM35" s="1047"/>
      <c r="AN35" s="1047"/>
      <c r="AO35" s="1048"/>
      <c r="AP35" s="3"/>
      <c r="AQ35" s="197">
        <f>+Y32+AC35+AG35</f>
        <v>0</v>
      </c>
      <c r="AR35" s="197">
        <f>+Z32+AD35+AH35</f>
        <v>0</v>
      </c>
      <c r="AS35" s="1032">
        <f>+AS34+AE35+AI35</f>
        <v>1</v>
      </c>
      <c r="AT35" s="1033"/>
    </row>
    <row r="36" spans="2:86" ht="12" customHeight="1" x14ac:dyDescent="0.15">
      <c r="B36" s="1058"/>
      <c r="C36" s="1063"/>
      <c r="D36" s="1061"/>
      <c r="E36" s="1061"/>
      <c r="F36" s="1061"/>
      <c r="G36" s="1061"/>
      <c r="H36" s="1061"/>
      <c r="I36" s="1061"/>
      <c r="J36" s="1062"/>
      <c r="K36" s="1016"/>
      <c r="L36" s="1016"/>
      <c r="M36" s="1016"/>
      <c r="N36" s="1016"/>
      <c r="O36" s="1016" t="s">
        <v>471</v>
      </c>
      <c r="P36" s="1016"/>
      <c r="Q36" s="1016"/>
      <c r="R36" s="1016"/>
      <c r="S36" s="1016"/>
      <c r="T36" s="1016"/>
      <c r="U36" s="1016"/>
      <c r="V36" s="1016"/>
      <c r="W36" s="1016"/>
      <c r="X36" s="1016"/>
      <c r="Y36" s="1034" t="s">
        <v>875</v>
      </c>
      <c r="Z36" s="1035"/>
      <c r="AA36" s="1035"/>
      <c r="AB36" s="1036"/>
      <c r="AC36" s="1034" t="str">
        <f>IF(AC35&gt;0,"Ⅳ",IF(AD35&gt;0,"Ⅲ",IF(AE35&gt;0,"Ⅱ","Ⅰ")))</f>
        <v>Ⅱ</v>
      </c>
      <c r="AD36" s="1035"/>
      <c r="AE36" s="1035"/>
      <c r="AF36" s="1036"/>
      <c r="AG36" s="1034" t="str">
        <f>IF(AG35&gt;0,"Ⅳ",IF(AH35&gt;0,"Ⅲ",IF(AI35&gt;0,"Ⅱ","Ⅰ")))</f>
        <v>Ⅰ</v>
      </c>
      <c r="AH36" s="1035"/>
      <c r="AI36" s="1035"/>
      <c r="AJ36" s="1036"/>
      <c r="AK36" s="1046"/>
      <c r="AL36" s="1047"/>
      <c r="AM36" s="1047"/>
      <c r="AN36" s="1047"/>
      <c r="AO36" s="1048"/>
      <c r="AP36" s="3"/>
      <c r="AQ36" s="1037" t="str">
        <f>IF(AQ35&gt;0,"Ⅳ",IF(AR35&gt;0,"Ⅲ",IF(AS35&gt;0,"Ⅱ","Ⅰ")))</f>
        <v>Ⅱ</v>
      </c>
      <c r="AR36" s="1037"/>
      <c r="AS36" s="1037"/>
      <c r="AT36" s="1037"/>
    </row>
    <row r="37" spans="2:86" ht="12" customHeight="1" x14ac:dyDescent="0.15">
      <c r="B37" s="1058"/>
      <c r="C37" s="1063"/>
      <c r="D37" s="1061"/>
      <c r="E37" s="1061"/>
      <c r="F37" s="1061"/>
      <c r="G37" s="1061"/>
      <c r="H37" s="1061"/>
      <c r="I37" s="1061"/>
      <c r="J37" s="1062"/>
      <c r="K37" s="1016"/>
      <c r="L37" s="1016"/>
      <c r="M37" s="1016"/>
      <c r="N37" s="1016"/>
      <c r="O37" s="1016" t="s">
        <v>472</v>
      </c>
      <c r="P37" s="1016"/>
      <c r="Q37" s="1016"/>
      <c r="R37" s="1016"/>
      <c r="S37" s="1016"/>
      <c r="T37" s="1016"/>
      <c r="U37" s="1016"/>
      <c r="V37" s="1016"/>
      <c r="W37" s="1016"/>
      <c r="X37" s="1016"/>
      <c r="Y37" s="1034" t="str">
        <f>IF(COUNTIF(Y36:AJ36,"Ⅳ")&gt;0,"Ⅳ",IF(COUNTIF(Y36:AJ36,"Ⅲ")&gt;0,"Ⅲ",IF(COUNTIF(Y36:AJ36,"Ⅱ")&gt;0,"Ⅱ","Ⅰ")))</f>
        <v>Ⅱ</v>
      </c>
      <c r="Z37" s="1035"/>
      <c r="AA37" s="1035"/>
      <c r="AB37" s="1035"/>
      <c r="AC37" s="1035"/>
      <c r="AD37" s="1035"/>
      <c r="AE37" s="1035"/>
      <c r="AF37" s="1035"/>
      <c r="AG37" s="1035"/>
      <c r="AH37" s="1035"/>
      <c r="AI37" s="1035"/>
      <c r="AJ37" s="1036"/>
      <c r="AK37" s="1049"/>
      <c r="AL37" s="1050"/>
      <c r="AM37" s="1050"/>
      <c r="AN37" s="1050"/>
      <c r="AO37" s="1051"/>
      <c r="AP37" s="3"/>
    </row>
    <row r="38" spans="2:86" ht="14.25" customHeight="1" x14ac:dyDescent="0.15">
      <c r="B38" s="1058"/>
      <c r="C38" s="1063"/>
      <c r="D38" s="1061"/>
      <c r="E38" s="1061"/>
      <c r="F38" s="1061"/>
      <c r="G38" s="1061"/>
      <c r="H38" s="1061"/>
      <c r="I38" s="1061"/>
      <c r="J38" s="1062"/>
      <c r="K38" s="1016" t="s">
        <v>169</v>
      </c>
      <c r="L38" s="1017"/>
      <c r="M38" s="1017"/>
      <c r="N38" s="1017"/>
      <c r="O38" s="1017"/>
      <c r="P38" s="1017"/>
      <c r="Q38" s="1017"/>
      <c r="R38" s="1017"/>
      <c r="S38" s="1017"/>
      <c r="T38" s="1017"/>
      <c r="U38" s="1017"/>
      <c r="V38" s="1017"/>
      <c r="W38" s="1017"/>
      <c r="X38" s="1017"/>
      <c r="Y38" s="1017"/>
      <c r="Z38" s="1017"/>
      <c r="AA38" s="1017"/>
      <c r="AB38" s="1017"/>
      <c r="AC38" s="1017"/>
      <c r="AD38" s="1017"/>
      <c r="AE38" s="1017"/>
      <c r="AF38" s="1017"/>
      <c r="AG38" s="1017"/>
      <c r="AH38" s="1017"/>
      <c r="AI38" s="1017"/>
      <c r="AJ38" s="1017"/>
      <c r="AK38" s="1017"/>
      <c r="AL38" s="1017"/>
      <c r="AM38" s="1017"/>
      <c r="AN38" s="1017"/>
      <c r="AO38" s="1017"/>
      <c r="AP38" s="3"/>
    </row>
    <row r="39" spans="2:86" ht="14.25" customHeight="1" x14ac:dyDescent="0.15">
      <c r="B39" s="1058"/>
      <c r="C39" s="1063"/>
      <c r="D39" s="1061"/>
      <c r="E39" s="1061"/>
      <c r="F39" s="1061"/>
      <c r="G39" s="1061"/>
      <c r="H39" s="1061"/>
      <c r="I39" s="1061"/>
      <c r="J39" s="1062"/>
      <c r="K39" s="1016"/>
      <c r="L39" s="1017"/>
      <c r="M39" s="1017"/>
      <c r="N39" s="1017"/>
      <c r="O39" s="1017"/>
      <c r="P39" s="1017"/>
      <c r="Q39" s="1017"/>
      <c r="R39" s="1017"/>
      <c r="S39" s="1017"/>
      <c r="T39" s="1017"/>
      <c r="U39" s="1017"/>
      <c r="V39" s="1017"/>
      <c r="W39" s="1017"/>
      <c r="X39" s="1017"/>
      <c r="Y39" s="1017"/>
      <c r="Z39" s="1017"/>
      <c r="AA39" s="1017"/>
      <c r="AB39" s="1017"/>
      <c r="AC39" s="1017"/>
      <c r="AD39" s="1017"/>
      <c r="AE39" s="1017"/>
      <c r="AF39" s="1017"/>
      <c r="AG39" s="1017"/>
      <c r="AH39" s="1017"/>
      <c r="AI39" s="1017"/>
      <c r="AJ39" s="1017"/>
      <c r="AK39" s="1017"/>
      <c r="AL39" s="1017"/>
      <c r="AM39" s="1017"/>
      <c r="AN39" s="1017"/>
      <c r="AO39" s="1017"/>
      <c r="AP39" s="3"/>
    </row>
    <row r="40" spans="2:86" ht="12" customHeight="1" x14ac:dyDescent="0.15">
      <c r="B40" s="1058"/>
      <c r="C40" s="1063"/>
      <c r="D40" s="1061"/>
      <c r="E40" s="1061"/>
      <c r="F40" s="1061"/>
      <c r="G40" s="1061"/>
      <c r="H40" s="1061"/>
      <c r="I40" s="1061"/>
      <c r="J40" s="1062"/>
      <c r="K40" s="1018" t="s">
        <v>473</v>
      </c>
      <c r="L40" s="1018"/>
      <c r="M40" s="1018"/>
      <c r="N40" s="1018"/>
      <c r="O40" s="1018"/>
      <c r="P40" s="1018"/>
      <c r="Q40" s="1018"/>
      <c r="R40" s="1018"/>
      <c r="S40" s="1018"/>
      <c r="T40" s="1018"/>
      <c r="U40" s="1018"/>
      <c r="V40" s="1018"/>
      <c r="W40" s="1018"/>
      <c r="X40" s="1018"/>
      <c r="Y40" s="1018"/>
      <c r="Z40" s="1018"/>
      <c r="AA40" s="1018"/>
      <c r="AB40" s="1018"/>
      <c r="AC40" s="1018"/>
      <c r="AD40" s="1018"/>
      <c r="AE40" s="1018"/>
      <c r="AF40" s="1018"/>
      <c r="AG40" s="1018"/>
      <c r="AH40" s="1018"/>
      <c r="AI40" s="1018"/>
      <c r="AJ40" s="1018"/>
      <c r="AK40" s="1018"/>
      <c r="AL40" s="1018"/>
      <c r="AM40" s="1018"/>
      <c r="AN40" s="1018"/>
      <c r="AO40" s="1018"/>
      <c r="AP40" s="3"/>
    </row>
    <row r="41" spans="2:86" ht="12" customHeight="1" x14ac:dyDescent="0.15">
      <c r="B41" s="1058"/>
      <c r="C41" s="1063"/>
      <c r="D41" s="1061"/>
      <c r="E41" s="1061"/>
      <c r="F41" s="1061"/>
      <c r="G41" s="1061"/>
      <c r="H41" s="1061"/>
      <c r="I41" s="1061"/>
      <c r="J41" s="1062"/>
      <c r="K41" s="1019" t="s">
        <v>523</v>
      </c>
      <c r="L41" s="1019"/>
      <c r="M41" s="1019"/>
      <c r="N41" s="1019"/>
      <c r="O41" s="1019"/>
      <c r="P41" s="1019"/>
      <c r="Q41" s="1019"/>
      <c r="R41" s="1019"/>
      <c r="S41" s="1019"/>
      <c r="T41" s="1019"/>
      <c r="U41" s="1019"/>
      <c r="V41" s="1019"/>
      <c r="W41" s="1019"/>
      <c r="X41" s="1019"/>
      <c r="Y41" s="1019"/>
      <c r="Z41" s="1019"/>
      <c r="AA41" s="1019"/>
      <c r="AB41" s="1019"/>
      <c r="AC41" s="1019"/>
      <c r="AD41" s="1019"/>
      <c r="AE41" s="1019"/>
      <c r="AF41" s="1019"/>
      <c r="AG41" s="1019"/>
      <c r="AH41" s="1019"/>
      <c r="AI41" s="1019"/>
      <c r="AJ41" s="1019"/>
      <c r="AK41" s="1019"/>
      <c r="AL41" s="1019"/>
      <c r="AM41" s="1019"/>
      <c r="AN41" s="1019"/>
      <c r="AO41" s="1019"/>
      <c r="AP41" s="3"/>
    </row>
    <row r="42" spans="2:86" ht="12" customHeight="1" x14ac:dyDescent="0.15">
      <c r="B42" s="1058"/>
      <c r="C42" s="1063"/>
      <c r="D42" s="1061"/>
      <c r="E42" s="1061"/>
      <c r="F42" s="1061"/>
      <c r="G42" s="1061"/>
      <c r="H42" s="1061"/>
      <c r="I42" s="1061"/>
      <c r="J42" s="1062"/>
      <c r="K42" s="194" t="s">
        <v>474</v>
      </c>
      <c r="L42" s="195"/>
      <c r="M42" s="195"/>
      <c r="N42" s="195"/>
      <c r="O42" s="195"/>
      <c r="P42" s="195"/>
      <c r="Q42" s="195"/>
      <c r="R42" s="195"/>
      <c r="S42" s="195"/>
      <c r="T42" s="195"/>
      <c r="U42" s="195"/>
      <c r="V42" s="195"/>
      <c r="W42" s="195"/>
      <c r="X42" s="195"/>
      <c r="Y42" s="195"/>
      <c r="Z42" s="195"/>
      <c r="AA42" s="195"/>
      <c r="AB42" s="195"/>
      <c r="AC42" s="195"/>
      <c r="AD42" s="195"/>
      <c r="AE42" s="195"/>
      <c r="AF42" s="195"/>
      <c r="AG42" s="195"/>
      <c r="AH42" s="195"/>
      <c r="AI42" s="195"/>
      <c r="AJ42" s="195"/>
      <c r="AK42" s="195"/>
      <c r="AL42" s="195"/>
      <c r="AM42" s="195"/>
      <c r="AN42" s="195"/>
      <c r="AO42" s="196"/>
      <c r="AP42" s="3"/>
    </row>
    <row r="43" spans="2:86" ht="12" customHeight="1" x14ac:dyDescent="0.15">
      <c r="B43" s="1058"/>
      <c r="C43" s="1063"/>
      <c r="D43" s="1061"/>
      <c r="E43" s="1061"/>
      <c r="F43" s="1061"/>
      <c r="G43" s="1061"/>
      <c r="H43" s="1061"/>
      <c r="I43" s="1061"/>
      <c r="J43" s="1062"/>
      <c r="K43" s="194" t="s">
        <v>475</v>
      </c>
      <c r="L43" s="195"/>
      <c r="M43" s="195"/>
      <c r="N43" s="195"/>
      <c r="O43" s="195"/>
      <c r="P43" s="195"/>
      <c r="Q43" s="195"/>
      <c r="R43" s="195"/>
      <c r="S43" s="195"/>
      <c r="T43" s="195"/>
      <c r="U43" s="195"/>
      <c r="V43" s="195"/>
      <c r="W43" s="195"/>
      <c r="X43" s="195"/>
      <c r="Y43" s="195"/>
      <c r="Z43" s="195"/>
      <c r="AA43" s="195"/>
      <c r="AB43" s="195"/>
      <c r="AC43" s="195"/>
      <c r="AD43" s="195"/>
      <c r="AE43" s="195"/>
      <c r="AF43" s="195"/>
      <c r="AG43" s="195"/>
      <c r="AH43" s="195"/>
      <c r="AI43" s="195"/>
      <c r="AJ43" s="195"/>
      <c r="AK43" s="195"/>
      <c r="AL43" s="195"/>
      <c r="AM43" s="195"/>
      <c r="AN43" s="195"/>
      <c r="AO43" s="196"/>
      <c r="AP43" s="3"/>
    </row>
    <row r="44" spans="2:86" ht="12" customHeight="1" x14ac:dyDescent="0.15">
      <c r="B44" s="1058"/>
      <c r="C44" s="1063"/>
      <c r="D44" s="1061"/>
      <c r="E44" s="1061"/>
      <c r="F44" s="1061"/>
      <c r="G44" s="1061"/>
      <c r="H44" s="1061"/>
      <c r="I44" s="1061"/>
      <c r="J44" s="1062"/>
      <c r="K44" s="1020" t="s">
        <v>476</v>
      </c>
      <c r="L44" s="1021"/>
      <c r="M44" s="1021"/>
      <c r="N44" s="1021"/>
      <c r="O44" s="1021"/>
      <c r="P44" s="1021"/>
      <c r="Q44" s="1021"/>
      <c r="R44" s="1021"/>
      <c r="S44" s="1021"/>
      <c r="T44" s="1021"/>
      <c r="U44" s="1021"/>
      <c r="V44" s="1021"/>
      <c r="W44" s="1021"/>
      <c r="X44" s="1021"/>
      <c r="Y44" s="1021"/>
      <c r="Z44" s="1021"/>
      <c r="AA44" s="1021"/>
      <c r="AB44" s="1021"/>
      <c r="AC44" s="1021"/>
      <c r="AD44" s="1021"/>
      <c r="AE44" s="1021"/>
      <c r="AF44" s="1021"/>
      <c r="AG44" s="1021"/>
      <c r="AH44" s="1021"/>
      <c r="AI44" s="1021"/>
      <c r="AJ44" s="1021"/>
      <c r="AK44" s="1021"/>
      <c r="AL44" s="1021"/>
      <c r="AM44" s="1021"/>
      <c r="AN44" s="1021"/>
      <c r="AO44" s="1022"/>
      <c r="AP44" s="3"/>
    </row>
    <row r="45" spans="2:86" ht="12" customHeight="1" x14ac:dyDescent="0.15">
      <c r="B45" s="591"/>
      <c r="C45" s="1064"/>
      <c r="D45" s="1065"/>
      <c r="E45" s="1065"/>
      <c r="F45" s="1065"/>
      <c r="G45" s="1065"/>
      <c r="H45" s="1065"/>
      <c r="I45" s="1065"/>
      <c r="J45" s="1066"/>
      <c r="K45" s="1023"/>
      <c r="L45" s="1024"/>
      <c r="M45" s="1024"/>
      <c r="N45" s="1024"/>
      <c r="O45" s="1024"/>
      <c r="P45" s="1024"/>
      <c r="Q45" s="1024"/>
      <c r="R45" s="1024"/>
      <c r="S45" s="1024"/>
      <c r="T45" s="1024"/>
      <c r="U45" s="1024"/>
      <c r="V45" s="1024"/>
      <c r="W45" s="1024"/>
      <c r="X45" s="1024"/>
      <c r="Y45" s="1024"/>
      <c r="Z45" s="1024"/>
      <c r="AA45" s="1024"/>
      <c r="AB45" s="1024"/>
      <c r="AC45" s="1024"/>
      <c r="AD45" s="1024"/>
      <c r="AE45" s="1024"/>
      <c r="AF45" s="1024"/>
      <c r="AG45" s="1024"/>
      <c r="AH45" s="1024"/>
      <c r="AI45" s="1024"/>
      <c r="AJ45" s="1024"/>
      <c r="AK45" s="1024"/>
      <c r="AL45" s="1024"/>
      <c r="AM45" s="1024"/>
      <c r="AN45" s="1024"/>
      <c r="AO45" s="1025"/>
      <c r="AP45" s="3"/>
    </row>
    <row r="46" spans="2:86" s="9" customFormat="1" ht="12" customHeight="1" x14ac:dyDescent="0.15">
      <c r="B46" s="3" t="s">
        <v>527</v>
      </c>
      <c r="AQ46" s="162"/>
      <c r="AR46" s="162"/>
      <c r="AS46" s="162"/>
      <c r="AT46" s="162"/>
      <c r="AU46" s="162"/>
      <c r="AV46" s="162"/>
      <c r="AW46" s="162"/>
      <c r="AX46" s="162"/>
      <c r="AY46" s="162"/>
      <c r="AZ46" s="162"/>
      <c r="BA46" s="162"/>
      <c r="BB46" s="162"/>
      <c r="BC46" s="162"/>
      <c r="BD46" s="162"/>
      <c r="BE46" s="162"/>
      <c r="BF46" s="162"/>
      <c r="BG46" s="162"/>
      <c r="BH46" s="162"/>
      <c r="BI46" s="162"/>
      <c r="BJ46" s="162"/>
      <c r="BK46" s="162"/>
      <c r="BL46" s="162"/>
      <c r="BM46" s="162"/>
      <c r="BN46" s="162"/>
      <c r="BO46" s="162"/>
      <c r="BP46" s="162"/>
      <c r="BQ46" s="162"/>
      <c r="BR46" s="162"/>
      <c r="BS46" s="162"/>
      <c r="BT46" s="162"/>
      <c r="BU46" s="162"/>
      <c r="BV46" s="162"/>
      <c r="BW46" s="162"/>
      <c r="BX46" s="162"/>
      <c r="BY46" s="162"/>
      <c r="BZ46" s="162"/>
      <c r="CA46" s="162"/>
      <c r="CB46" s="162"/>
      <c r="CC46" s="162"/>
      <c r="CD46" s="162"/>
      <c r="CE46" s="162"/>
      <c r="CF46" s="162"/>
      <c r="CG46" s="162"/>
      <c r="CH46" s="162"/>
    </row>
    <row r="47" spans="2:86" ht="12" customHeight="1" thickBot="1" x14ac:dyDescent="0.2">
      <c r="B47" s="3" t="s">
        <v>524</v>
      </c>
    </row>
    <row r="48" spans="2:86" ht="12" customHeight="1" x14ac:dyDescent="0.15">
      <c r="B48" s="3" t="s">
        <v>525</v>
      </c>
      <c r="AU48" s="1000" t="s">
        <v>305</v>
      </c>
      <c r="AV48" s="1001" t="s">
        <v>298</v>
      </c>
      <c r="AW48" s="1003" t="s">
        <v>299</v>
      </c>
      <c r="AX48" s="1005" t="s">
        <v>306</v>
      </c>
      <c r="AY48" s="1006"/>
      <c r="AZ48" s="1006"/>
      <c r="BA48" s="1006"/>
      <c r="BB48" s="1006"/>
      <c r="BC48" s="1006"/>
      <c r="BD48" s="1006"/>
      <c r="BE48" s="1006"/>
      <c r="BF48" s="1006"/>
      <c r="BG48" s="1006"/>
      <c r="BH48" s="1006"/>
      <c r="BI48" s="1006"/>
      <c r="BJ48" s="1006"/>
      <c r="BK48" s="1006"/>
      <c r="BL48" s="1006"/>
      <c r="BM48" s="1006"/>
      <c r="BN48" s="1006"/>
      <c r="BO48" s="1006"/>
      <c r="BP48" s="1006"/>
      <c r="BQ48" s="1006"/>
      <c r="BR48" s="1007"/>
      <c r="BS48" s="807" t="s">
        <v>300</v>
      </c>
      <c r="BT48" s="1008"/>
      <c r="BU48" s="1008"/>
      <c r="BV48" s="1008"/>
      <c r="BW48" s="1009" t="s">
        <v>307</v>
      </c>
      <c r="BX48" s="1010"/>
      <c r="BY48" s="1010"/>
      <c r="BZ48" s="1010"/>
      <c r="CA48" s="1010"/>
      <c r="CB48" s="1010"/>
      <c r="CC48" s="1010"/>
      <c r="CD48" s="1010"/>
      <c r="CE48" s="1010"/>
      <c r="CF48" s="1010"/>
      <c r="CG48" s="1010"/>
      <c r="CH48" s="1011"/>
    </row>
    <row r="49" spans="2:86" ht="12" customHeight="1" x14ac:dyDescent="0.15">
      <c r="B49" s="3" t="s">
        <v>477</v>
      </c>
      <c r="AU49" s="1000"/>
      <c r="AV49" s="1002"/>
      <c r="AW49" s="1004"/>
      <c r="AX49" s="1012" t="s">
        <v>308</v>
      </c>
      <c r="AY49" s="686"/>
      <c r="AZ49" s="686"/>
      <c r="BA49" s="686"/>
      <c r="BB49" s="686"/>
      <c r="BC49" s="686"/>
      <c r="BD49" s="686"/>
      <c r="BE49" s="686"/>
      <c r="BF49" s="686"/>
      <c r="BG49" s="686"/>
      <c r="BH49" s="686"/>
      <c r="BI49" s="686"/>
      <c r="BJ49" s="686" t="s">
        <v>309</v>
      </c>
      <c r="BK49" s="686"/>
      <c r="BL49" s="686"/>
      <c r="BM49" s="686"/>
      <c r="BN49" s="686"/>
      <c r="BO49" s="686"/>
      <c r="BP49" s="686"/>
      <c r="BQ49" s="686"/>
      <c r="BR49" s="1013"/>
      <c r="BS49" s="1008"/>
      <c r="BT49" s="1008"/>
      <c r="BU49" s="1008"/>
      <c r="BV49" s="1008"/>
      <c r="BW49" s="1014" t="s">
        <v>302</v>
      </c>
      <c r="BX49" s="699"/>
      <c r="BY49" s="699"/>
      <c r="BZ49" s="699"/>
      <c r="CA49" s="686" t="s">
        <v>310</v>
      </c>
      <c r="CB49" s="686"/>
      <c r="CC49" s="686"/>
      <c r="CD49" s="686"/>
      <c r="CE49" s="686"/>
      <c r="CF49" s="686"/>
      <c r="CG49" s="686"/>
      <c r="CH49" s="1013"/>
    </row>
    <row r="50" spans="2:86" ht="12" customHeight="1" x14ac:dyDescent="0.15">
      <c r="B50" s="3" t="s">
        <v>526</v>
      </c>
      <c r="AU50" s="1000"/>
      <c r="AV50" s="1002"/>
      <c r="AW50" s="1004"/>
      <c r="AX50" s="1012" t="s">
        <v>26</v>
      </c>
      <c r="AY50" s="686"/>
      <c r="AZ50" s="686"/>
      <c r="BA50" s="686"/>
      <c r="BB50" s="686" t="s">
        <v>22</v>
      </c>
      <c r="BC50" s="686"/>
      <c r="BD50" s="686"/>
      <c r="BE50" s="686"/>
      <c r="BF50" s="686" t="s">
        <v>24</v>
      </c>
      <c r="BG50" s="686"/>
      <c r="BH50" s="686"/>
      <c r="BI50" s="686"/>
      <c r="BJ50" s="699" t="s">
        <v>26</v>
      </c>
      <c r="BK50" s="699"/>
      <c r="BL50" s="699"/>
      <c r="BM50" s="699" t="s">
        <v>22</v>
      </c>
      <c r="BN50" s="699"/>
      <c r="BO50" s="699"/>
      <c r="BP50" s="699" t="s">
        <v>24</v>
      </c>
      <c r="BQ50" s="699"/>
      <c r="BR50" s="1015"/>
      <c r="BS50" s="807" t="s">
        <v>26</v>
      </c>
      <c r="BT50" s="807" t="s">
        <v>22</v>
      </c>
      <c r="BU50" s="807" t="s">
        <v>24</v>
      </c>
      <c r="BV50" s="807" t="s">
        <v>303</v>
      </c>
      <c r="BW50" s="1012" t="s">
        <v>311</v>
      </c>
      <c r="BX50" s="686"/>
      <c r="BY50" s="686"/>
      <c r="BZ50" s="686"/>
      <c r="CA50" s="686" t="s">
        <v>22</v>
      </c>
      <c r="CB50" s="686"/>
      <c r="CC50" s="686"/>
      <c r="CD50" s="686"/>
      <c r="CE50" s="686" t="s">
        <v>24</v>
      </c>
      <c r="CF50" s="686"/>
      <c r="CG50" s="686"/>
      <c r="CH50" s="1013"/>
    </row>
    <row r="51" spans="2:86" ht="12" customHeight="1" x14ac:dyDescent="0.15">
      <c r="B51" s="3" t="s">
        <v>478</v>
      </c>
      <c r="AU51" s="1000"/>
      <c r="AV51" s="1002"/>
      <c r="AW51" s="1004"/>
      <c r="AX51" s="156" t="s">
        <v>862</v>
      </c>
      <c r="AY51" s="157" t="s">
        <v>863</v>
      </c>
      <c r="AZ51" s="157" t="s">
        <v>864</v>
      </c>
      <c r="BA51" s="158" t="s">
        <v>865</v>
      </c>
      <c r="BB51" s="159" t="s">
        <v>866</v>
      </c>
      <c r="BC51" s="157" t="s">
        <v>863</v>
      </c>
      <c r="BD51" s="157" t="s">
        <v>867</v>
      </c>
      <c r="BE51" s="158" t="s">
        <v>865</v>
      </c>
      <c r="BF51" s="159" t="s">
        <v>866</v>
      </c>
      <c r="BG51" s="157" t="s">
        <v>863</v>
      </c>
      <c r="BH51" s="157" t="s">
        <v>864</v>
      </c>
      <c r="BI51" s="158" t="s">
        <v>865</v>
      </c>
      <c r="BJ51" s="159" t="s">
        <v>866</v>
      </c>
      <c r="BK51" s="157" t="s">
        <v>868</v>
      </c>
      <c r="BL51" s="158" t="s">
        <v>869</v>
      </c>
      <c r="BM51" s="159" t="s">
        <v>870</v>
      </c>
      <c r="BN51" s="157" t="s">
        <v>863</v>
      </c>
      <c r="BO51" s="158" t="s">
        <v>871</v>
      </c>
      <c r="BP51" s="159" t="s">
        <v>870</v>
      </c>
      <c r="BQ51" s="157" t="s">
        <v>868</v>
      </c>
      <c r="BR51" s="160" t="s">
        <v>872</v>
      </c>
      <c r="BS51" s="1008"/>
      <c r="BT51" s="1008"/>
      <c r="BU51" s="1008"/>
      <c r="BV51" s="1008"/>
      <c r="BW51" s="156" t="s">
        <v>866</v>
      </c>
      <c r="BX51" s="157" t="s">
        <v>863</v>
      </c>
      <c r="BY51" s="157" t="s">
        <v>864</v>
      </c>
      <c r="BZ51" s="158" t="s">
        <v>865</v>
      </c>
      <c r="CA51" s="159" t="s">
        <v>866</v>
      </c>
      <c r="CB51" s="157" t="s">
        <v>873</v>
      </c>
      <c r="CC51" s="157" t="s">
        <v>864</v>
      </c>
      <c r="CD51" s="158" t="s">
        <v>865</v>
      </c>
      <c r="CE51" s="159" t="s">
        <v>866</v>
      </c>
      <c r="CF51" s="157" t="s">
        <v>863</v>
      </c>
      <c r="CG51" s="157" t="s">
        <v>864</v>
      </c>
      <c r="CH51" s="160" t="s">
        <v>874</v>
      </c>
    </row>
    <row r="52" spans="2:86" x14ac:dyDescent="0.15">
      <c r="B52" s="3" t="s">
        <v>539</v>
      </c>
      <c r="AU52" s="1000"/>
      <c r="AV52" s="188" t="str">
        <f>N54</f>
        <v>S001</v>
      </c>
      <c r="AW52" s="300">
        <f>R54</f>
        <v>10.5</v>
      </c>
      <c r="AX52" s="197">
        <f>+Y79</f>
        <v>0</v>
      </c>
      <c r="AY52" s="197">
        <f>+Z79</f>
        <v>0</v>
      </c>
      <c r="AZ52" s="197">
        <f>+AA79</f>
        <v>0</v>
      </c>
      <c r="BA52" s="197">
        <f t="shared" ref="BA52" si="8">+AB79</f>
        <v>0</v>
      </c>
      <c r="BB52" s="197">
        <f>+AC79</f>
        <v>0</v>
      </c>
      <c r="BC52" s="197">
        <f t="shared" ref="BC52:BI52" si="9">+AD79</f>
        <v>0</v>
      </c>
      <c r="BD52" s="197">
        <f t="shared" si="9"/>
        <v>0</v>
      </c>
      <c r="BE52" s="197">
        <f t="shared" si="9"/>
        <v>0</v>
      </c>
      <c r="BF52" s="197">
        <f t="shared" si="9"/>
        <v>0</v>
      </c>
      <c r="BG52" s="197">
        <f t="shared" si="9"/>
        <v>0</v>
      </c>
      <c r="BH52" s="197">
        <f t="shared" si="9"/>
        <v>0</v>
      </c>
      <c r="BI52" s="197">
        <f t="shared" si="9"/>
        <v>1</v>
      </c>
      <c r="BJ52" s="197" t="str">
        <f>+Y82</f>
        <v/>
      </c>
      <c r="BK52" s="197" t="str">
        <f t="shared" ref="BK52" si="10">+Z82</f>
        <v/>
      </c>
      <c r="BL52" s="197" t="str">
        <f>+AA82</f>
        <v/>
      </c>
      <c r="BM52" s="197">
        <f>+AC82</f>
        <v>0</v>
      </c>
      <c r="BN52" s="197">
        <f t="shared" ref="BN52:BO52" si="11">+AD82</f>
        <v>0</v>
      </c>
      <c r="BO52" s="197">
        <f t="shared" si="11"/>
        <v>0</v>
      </c>
      <c r="BP52" s="197">
        <f>+AG82</f>
        <v>0</v>
      </c>
      <c r="BQ52" s="197">
        <f>+AH82</f>
        <v>0</v>
      </c>
      <c r="BR52" s="197">
        <f>+AI82</f>
        <v>1</v>
      </c>
      <c r="BS52" s="296" t="str">
        <f>+Y83</f>
        <v>Ⅰ</v>
      </c>
      <c r="BT52" s="296" t="str">
        <f>+AC83</f>
        <v>Ⅰ</v>
      </c>
      <c r="BU52" s="296" t="str">
        <f>+AG83</f>
        <v>Ⅱ</v>
      </c>
      <c r="BV52" s="296" t="str">
        <f>+Y84</f>
        <v>Ⅱ</v>
      </c>
      <c r="BW52" s="164" t="str">
        <f>IF(Y79&gt;0,R54,"")</f>
        <v/>
      </c>
      <c r="BX52" s="165" t="str">
        <f>IF(Z79&gt;0,"",IF(AA79&gt;0,R54,""))</f>
        <v/>
      </c>
      <c r="BY52" s="165" t="str">
        <f>IF(Y79+Z79&gt;0,"",IF(AA79&gt;0,R54,""))</f>
        <v/>
      </c>
      <c r="BZ52" s="165" t="str">
        <f>IF(Y79+Z79+AA79&gt;0,"",IF(AB79&gt;0,R54,""))</f>
        <v/>
      </c>
      <c r="CA52" s="166">
        <f t="shared" ref="CA52:CH52" si="12">+AC78</f>
        <v>0</v>
      </c>
      <c r="CB52" s="166">
        <f t="shared" si="12"/>
        <v>0</v>
      </c>
      <c r="CC52" s="166">
        <f t="shared" si="12"/>
        <v>0</v>
      </c>
      <c r="CD52" s="166">
        <f t="shared" si="12"/>
        <v>0</v>
      </c>
      <c r="CE52" s="166">
        <f t="shared" si="12"/>
        <v>0</v>
      </c>
      <c r="CF52" s="166">
        <f t="shared" si="12"/>
        <v>0</v>
      </c>
      <c r="CG52" s="166">
        <f t="shared" si="12"/>
        <v>0</v>
      </c>
      <c r="CH52" s="166">
        <f t="shared" si="12"/>
        <v>0.46</v>
      </c>
    </row>
    <row r="53" spans="2:86" ht="12" customHeight="1" x14ac:dyDescent="0.15">
      <c r="B53" s="1057" t="s">
        <v>219</v>
      </c>
      <c r="C53" s="1059"/>
      <c r="D53" s="1060"/>
      <c r="E53" s="1061"/>
      <c r="F53" s="1061"/>
      <c r="G53" s="1061"/>
      <c r="H53" s="1061"/>
      <c r="I53" s="1061"/>
      <c r="J53" s="1062"/>
      <c r="K53" s="1067" t="s">
        <v>453</v>
      </c>
      <c r="L53" s="1068"/>
      <c r="M53" s="1068"/>
      <c r="N53" s="1068"/>
      <c r="O53" s="1068"/>
      <c r="P53" s="1068"/>
      <c r="Q53" s="1068"/>
      <c r="R53" s="1068"/>
      <c r="S53" s="1068"/>
      <c r="T53" s="1068"/>
      <c r="U53" s="1068"/>
      <c r="V53" s="1068"/>
      <c r="W53" s="1068"/>
      <c r="X53" s="1068"/>
      <c r="Y53" s="1068"/>
      <c r="Z53" s="1068"/>
      <c r="AA53" s="1068"/>
      <c r="AB53" s="1068"/>
      <c r="AC53" s="1068"/>
      <c r="AD53" s="1068"/>
      <c r="AE53" s="1068"/>
      <c r="AF53" s="1068"/>
      <c r="AG53" s="1068"/>
      <c r="AH53" s="1068"/>
      <c r="AI53" s="1068"/>
      <c r="AJ53" s="1068"/>
      <c r="AK53" s="1068"/>
      <c r="AL53" s="1068"/>
      <c r="AM53" s="1068"/>
      <c r="AN53" s="1068"/>
      <c r="AO53" s="1069"/>
      <c r="AP53" s="3"/>
    </row>
    <row r="54" spans="2:86" ht="12" customHeight="1" x14ac:dyDescent="0.15">
      <c r="B54" s="1058"/>
      <c r="C54" s="1063"/>
      <c r="D54" s="1061"/>
      <c r="E54" s="1061"/>
      <c r="F54" s="1061"/>
      <c r="G54" s="1061"/>
      <c r="H54" s="1061"/>
      <c r="I54" s="1061"/>
      <c r="J54" s="1062"/>
      <c r="K54" s="1040" t="s">
        <v>218</v>
      </c>
      <c r="L54" s="1041"/>
      <c r="M54" s="1042"/>
      <c r="N54" s="1034" t="s">
        <v>577</v>
      </c>
      <c r="O54" s="1035"/>
      <c r="P54" s="1040" t="s">
        <v>454</v>
      </c>
      <c r="Q54" s="1042"/>
      <c r="R54" s="1070">
        <f>'様式A-2'!C11</f>
        <v>10.5</v>
      </c>
      <c r="S54" s="1071"/>
      <c r="T54" s="1072"/>
      <c r="U54" s="1073" t="s">
        <v>455</v>
      </c>
      <c r="V54" s="1074"/>
      <c r="W54" s="1073" t="s">
        <v>456</v>
      </c>
      <c r="X54" s="1074"/>
      <c r="Y54" s="1042" t="s">
        <v>217</v>
      </c>
      <c r="Z54" s="1016"/>
      <c r="AA54" s="1016"/>
      <c r="AB54" s="1016"/>
      <c r="AC54" s="1073" t="s">
        <v>457</v>
      </c>
      <c r="AD54" s="1079"/>
      <c r="AE54" s="1079"/>
      <c r="AF54" s="1079"/>
      <c r="AG54" s="1079"/>
      <c r="AH54" s="1079"/>
      <c r="AI54" s="1079"/>
      <c r="AJ54" s="1074"/>
      <c r="AK54" s="1073" t="s">
        <v>458</v>
      </c>
      <c r="AL54" s="1079"/>
      <c r="AM54" s="1079"/>
      <c r="AN54" s="1081"/>
      <c r="AO54" s="1082"/>
      <c r="AP54" s="3"/>
      <c r="AV54" s="167"/>
      <c r="AW54" s="221"/>
      <c r="AX54" s="167"/>
      <c r="AY54" s="167"/>
      <c r="AZ54" s="167"/>
      <c r="BA54" s="167"/>
      <c r="BB54" s="167"/>
      <c r="BC54" s="167"/>
      <c r="BD54" s="167"/>
    </row>
    <row r="55" spans="2:86" ht="12" customHeight="1" x14ac:dyDescent="0.15">
      <c r="B55" s="1058"/>
      <c r="C55" s="1063"/>
      <c r="D55" s="1061"/>
      <c r="E55" s="1061"/>
      <c r="F55" s="1061"/>
      <c r="G55" s="1061"/>
      <c r="H55" s="1061"/>
      <c r="I55" s="1061"/>
      <c r="J55" s="1062"/>
      <c r="K55" s="1016" t="s">
        <v>459</v>
      </c>
      <c r="L55" s="1016" t="s">
        <v>199</v>
      </c>
      <c r="M55" s="1016"/>
      <c r="N55" s="1016" t="s">
        <v>198</v>
      </c>
      <c r="O55" s="1016"/>
      <c r="P55" s="1016" t="s">
        <v>460</v>
      </c>
      <c r="Q55" s="1016"/>
      <c r="R55" s="1016" t="s">
        <v>6</v>
      </c>
      <c r="S55" s="1016"/>
      <c r="T55" s="1016"/>
      <c r="U55" s="1075"/>
      <c r="V55" s="1076"/>
      <c r="W55" s="1075"/>
      <c r="X55" s="1076"/>
      <c r="Y55" s="1042"/>
      <c r="Z55" s="1016"/>
      <c r="AA55" s="1016"/>
      <c r="AB55" s="1016"/>
      <c r="AC55" s="1077"/>
      <c r="AD55" s="1080"/>
      <c r="AE55" s="1080"/>
      <c r="AF55" s="1080"/>
      <c r="AG55" s="1080"/>
      <c r="AH55" s="1080"/>
      <c r="AI55" s="1080"/>
      <c r="AJ55" s="1078"/>
      <c r="AK55" s="1075"/>
      <c r="AL55" s="1083"/>
      <c r="AM55" s="1083"/>
      <c r="AN55" s="1084"/>
      <c r="AO55" s="1085"/>
      <c r="AP55" s="3"/>
      <c r="AV55" s="167"/>
      <c r="AW55" s="167"/>
      <c r="AX55" s="167"/>
      <c r="AY55" s="167"/>
      <c r="AZ55" s="167"/>
      <c r="BA55" s="167"/>
      <c r="BB55" s="167"/>
      <c r="BC55" s="167"/>
      <c r="BD55" s="167"/>
    </row>
    <row r="56" spans="2:86" ht="12" customHeight="1" x14ac:dyDescent="0.15">
      <c r="B56" s="1058"/>
      <c r="C56" s="1063"/>
      <c r="D56" s="1061"/>
      <c r="E56" s="1061"/>
      <c r="F56" s="1061"/>
      <c r="G56" s="1061"/>
      <c r="H56" s="1061"/>
      <c r="I56" s="1061"/>
      <c r="J56" s="1062"/>
      <c r="K56" s="1016"/>
      <c r="L56" s="1016"/>
      <c r="M56" s="1016"/>
      <c r="N56" s="1016"/>
      <c r="O56" s="1016"/>
      <c r="P56" s="1016"/>
      <c r="Q56" s="1016"/>
      <c r="R56" s="1016"/>
      <c r="S56" s="1016"/>
      <c r="T56" s="1016"/>
      <c r="U56" s="1075"/>
      <c r="V56" s="1076"/>
      <c r="W56" s="1075"/>
      <c r="X56" s="1076"/>
      <c r="Y56" s="1042" t="s">
        <v>461</v>
      </c>
      <c r="Z56" s="1016"/>
      <c r="AA56" s="1016"/>
      <c r="AB56" s="1016"/>
      <c r="AC56" s="1016" t="s">
        <v>462</v>
      </c>
      <c r="AD56" s="1016"/>
      <c r="AE56" s="1016"/>
      <c r="AF56" s="1016"/>
      <c r="AG56" s="1016" t="s">
        <v>463</v>
      </c>
      <c r="AH56" s="1016"/>
      <c r="AI56" s="1016"/>
      <c r="AJ56" s="1016"/>
      <c r="AK56" s="1075"/>
      <c r="AL56" s="1083"/>
      <c r="AM56" s="1083"/>
      <c r="AN56" s="1084"/>
      <c r="AO56" s="1085"/>
      <c r="AP56" s="3"/>
      <c r="AV56" s="167"/>
      <c r="AW56" s="167"/>
      <c r="AX56" s="167"/>
      <c r="AY56" s="167"/>
      <c r="AZ56" s="167"/>
      <c r="BA56" s="167"/>
      <c r="BB56" s="167"/>
      <c r="BC56" s="167"/>
      <c r="BD56" s="167"/>
    </row>
    <row r="57" spans="2:86" ht="12" customHeight="1" x14ac:dyDescent="0.15">
      <c r="B57" s="1058"/>
      <c r="C57" s="1063"/>
      <c r="D57" s="1061"/>
      <c r="E57" s="1061"/>
      <c r="F57" s="1061"/>
      <c r="G57" s="1061"/>
      <c r="H57" s="1061"/>
      <c r="I57" s="1061"/>
      <c r="J57" s="1062"/>
      <c r="K57" s="1016"/>
      <c r="L57" s="1016"/>
      <c r="M57" s="1016"/>
      <c r="N57" s="1016"/>
      <c r="O57" s="1016"/>
      <c r="P57" s="1016"/>
      <c r="Q57" s="1016"/>
      <c r="R57" s="1016"/>
      <c r="S57" s="1016"/>
      <c r="T57" s="1016"/>
      <c r="U57" s="1077"/>
      <c r="V57" s="1078"/>
      <c r="W57" s="1077"/>
      <c r="X57" s="1078"/>
      <c r="Y57" s="191" t="s">
        <v>32</v>
      </c>
      <c r="Z57" s="187" t="s">
        <v>33</v>
      </c>
      <c r="AA57" s="187" t="s">
        <v>464</v>
      </c>
      <c r="AB57" s="187" t="s">
        <v>465</v>
      </c>
      <c r="AC57" s="187" t="s">
        <v>32</v>
      </c>
      <c r="AD57" s="187" t="s">
        <v>33</v>
      </c>
      <c r="AE57" s="187" t="s">
        <v>464</v>
      </c>
      <c r="AF57" s="187" t="s">
        <v>465</v>
      </c>
      <c r="AG57" s="187" t="s">
        <v>32</v>
      </c>
      <c r="AH57" s="187" t="s">
        <v>33</v>
      </c>
      <c r="AI57" s="187" t="s">
        <v>464</v>
      </c>
      <c r="AJ57" s="187" t="s">
        <v>465</v>
      </c>
      <c r="AK57" s="1077"/>
      <c r="AL57" s="1080"/>
      <c r="AM57" s="1080"/>
      <c r="AN57" s="1086"/>
      <c r="AO57" s="1087"/>
      <c r="AP57" s="3"/>
      <c r="AV57" s="167"/>
      <c r="AW57" s="167"/>
      <c r="AX57" s="167"/>
      <c r="AY57" s="167"/>
      <c r="AZ57" s="167"/>
      <c r="BA57" s="167"/>
      <c r="BB57" s="167"/>
      <c r="BC57" s="167"/>
      <c r="BD57" s="167"/>
    </row>
    <row r="58" spans="2:86" ht="12" customHeight="1" x14ac:dyDescent="0.15">
      <c r="B58" s="1058"/>
      <c r="C58" s="1063"/>
      <c r="D58" s="1061"/>
      <c r="E58" s="1061"/>
      <c r="F58" s="1061"/>
      <c r="G58" s="1061"/>
      <c r="H58" s="1061"/>
      <c r="I58" s="1061"/>
      <c r="J58" s="1062"/>
      <c r="K58" s="192">
        <v>1</v>
      </c>
      <c r="L58" s="1038" t="s">
        <v>534</v>
      </c>
      <c r="M58" s="1039"/>
      <c r="N58" s="1038" t="s">
        <v>486</v>
      </c>
      <c r="O58" s="1039"/>
      <c r="P58" s="1034" t="s">
        <v>332</v>
      </c>
      <c r="Q58" s="1036"/>
      <c r="R58" s="408" t="s">
        <v>338</v>
      </c>
      <c r="S58" s="408"/>
      <c r="T58" s="408"/>
      <c r="U58" s="1034" t="s">
        <v>54</v>
      </c>
      <c r="V58" s="1036"/>
      <c r="W58" s="1034" t="s">
        <v>551</v>
      </c>
      <c r="X58" s="1035"/>
      <c r="Y58" s="276"/>
      <c r="Z58" s="276"/>
      <c r="AA58" s="276"/>
      <c r="AB58" s="276"/>
      <c r="AC58" s="223"/>
      <c r="AD58" s="223"/>
      <c r="AE58" s="223"/>
      <c r="AF58" s="223"/>
      <c r="AG58" s="223"/>
      <c r="AH58" s="223"/>
      <c r="AI58" s="223"/>
      <c r="AJ58" s="223"/>
      <c r="AK58" s="1088" t="s">
        <v>1651</v>
      </c>
      <c r="AL58" s="1089"/>
      <c r="AM58" s="1089"/>
      <c r="AN58" s="1090"/>
      <c r="AO58" s="1091"/>
      <c r="AP58" s="3"/>
      <c r="AQ58" s="222">
        <f>IF(P58="材質劣化",2,IF(P58="漏水",3,1))</f>
        <v>2</v>
      </c>
      <c r="AV58" s="167"/>
      <c r="AW58" s="167"/>
      <c r="AX58" s="167"/>
      <c r="AY58" s="167"/>
      <c r="AZ58" s="167"/>
      <c r="BA58" s="167"/>
      <c r="BB58" s="167"/>
      <c r="BC58" s="167"/>
      <c r="BD58" s="167"/>
    </row>
    <row r="59" spans="2:86" ht="12" customHeight="1" x14ac:dyDescent="0.15">
      <c r="B59" s="1058"/>
      <c r="C59" s="1063"/>
      <c r="D59" s="1061"/>
      <c r="E59" s="1061"/>
      <c r="F59" s="1061"/>
      <c r="G59" s="1061"/>
      <c r="H59" s="1061"/>
      <c r="I59" s="1061"/>
      <c r="J59" s="1062"/>
      <c r="K59" s="192">
        <v>2</v>
      </c>
      <c r="L59" s="1038" t="s">
        <v>534</v>
      </c>
      <c r="M59" s="1039"/>
      <c r="N59" s="1038" t="s">
        <v>486</v>
      </c>
      <c r="O59" s="1039"/>
      <c r="P59" s="1034" t="s">
        <v>333</v>
      </c>
      <c r="Q59" s="1036"/>
      <c r="R59" s="408" t="s">
        <v>338</v>
      </c>
      <c r="S59" s="408"/>
      <c r="T59" s="408"/>
      <c r="U59" s="1034" t="s">
        <v>54</v>
      </c>
      <c r="V59" s="1036"/>
      <c r="W59" s="1034" t="s">
        <v>551</v>
      </c>
      <c r="X59" s="1035"/>
      <c r="Y59" s="276"/>
      <c r="Z59" s="276"/>
      <c r="AA59" s="276"/>
      <c r="AB59" s="276"/>
      <c r="AC59" s="223"/>
      <c r="AD59" s="223"/>
      <c r="AE59" s="223"/>
      <c r="AF59" s="223"/>
      <c r="AG59" s="223"/>
      <c r="AH59" s="223"/>
      <c r="AI59" s="223"/>
      <c r="AJ59" s="223"/>
      <c r="AK59" s="1052" t="s">
        <v>1652</v>
      </c>
      <c r="AL59" s="1053"/>
      <c r="AM59" s="1053"/>
      <c r="AN59" s="1054"/>
      <c r="AO59" s="1055"/>
      <c r="AP59" s="3"/>
      <c r="AQ59" s="222">
        <f t="shared" ref="AQ59:AQ77" si="13">IF(P59="材質劣化",2,IF(P59="漏水",3,1))</f>
        <v>3</v>
      </c>
      <c r="AV59" s="167"/>
      <c r="AW59" s="167"/>
      <c r="AX59" s="167"/>
      <c r="AY59" s="167"/>
      <c r="AZ59" s="167"/>
      <c r="BA59" s="167"/>
      <c r="BB59" s="167"/>
      <c r="BC59" s="167"/>
      <c r="BD59" s="167"/>
    </row>
    <row r="60" spans="2:86" ht="12" customHeight="1" x14ac:dyDescent="0.15">
      <c r="B60" s="1058"/>
      <c r="C60" s="1063"/>
      <c r="D60" s="1061"/>
      <c r="E60" s="1061"/>
      <c r="F60" s="1061"/>
      <c r="G60" s="1061"/>
      <c r="H60" s="1061"/>
      <c r="I60" s="1061"/>
      <c r="J60" s="1062"/>
      <c r="K60" s="192">
        <v>3</v>
      </c>
      <c r="L60" s="1038" t="s">
        <v>534</v>
      </c>
      <c r="M60" s="1039"/>
      <c r="N60" s="1038" t="s">
        <v>487</v>
      </c>
      <c r="O60" s="1039"/>
      <c r="P60" s="1034" t="s">
        <v>332</v>
      </c>
      <c r="Q60" s="1036"/>
      <c r="R60" s="408" t="s">
        <v>532</v>
      </c>
      <c r="S60" s="408"/>
      <c r="T60" s="408"/>
      <c r="U60" s="1034" t="s">
        <v>551</v>
      </c>
      <c r="V60" s="1036"/>
      <c r="W60" s="1034" t="s">
        <v>551</v>
      </c>
      <c r="X60" s="1035"/>
      <c r="Y60" s="276"/>
      <c r="Z60" s="276"/>
      <c r="AA60" s="276"/>
      <c r="AB60" s="276"/>
      <c r="AC60" s="223"/>
      <c r="AD60" s="223"/>
      <c r="AE60" s="223"/>
      <c r="AF60" s="223"/>
      <c r="AG60" s="223"/>
      <c r="AH60" s="223"/>
      <c r="AI60" s="223"/>
      <c r="AJ60" s="223"/>
      <c r="AK60" s="1052"/>
      <c r="AL60" s="1053"/>
      <c r="AM60" s="1053"/>
      <c r="AN60" s="1054"/>
      <c r="AO60" s="1055"/>
      <c r="AP60" s="3"/>
      <c r="AQ60" s="222">
        <f t="shared" si="13"/>
        <v>2</v>
      </c>
      <c r="AV60" s="167"/>
      <c r="AW60" s="167"/>
      <c r="AX60" s="167"/>
      <c r="AY60" s="167"/>
      <c r="AZ60" s="167"/>
      <c r="BA60" s="167"/>
      <c r="BB60" s="167"/>
      <c r="BC60" s="167"/>
      <c r="BD60" s="167"/>
    </row>
    <row r="61" spans="2:86" ht="12" customHeight="1" x14ac:dyDescent="0.15">
      <c r="B61" s="1058"/>
      <c r="C61" s="1063"/>
      <c r="D61" s="1061"/>
      <c r="E61" s="1061"/>
      <c r="F61" s="1061"/>
      <c r="G61" s="1061"/>
      <c r="H61" s="1061"/>
      <c r="I61" s="1061"/>
      <c r="J61" s="1062"/>
      <c r="K61" s="192">
        <v>4</v>
      </c>
      <c r="L61" s="1038" t="s">
        <v>534</v>
      </c>
      <c r="M61" s="1039"/>
      <c r="N61" s="1038" t="s">
        <v>485</v>
      </c>
      <c r="O61" s="1039"/>
      <c r="P61" s="1034" t="s">
        <v>332</v>
      </c>
      <c r="Q61" s="1036"/>
      <c r="R61" s="408" t="s">
        <v>338</v>
      </c>
      <c r="S61" s="408"/>
      <c r="T61" s="408"/>
      <c r="U61" s="1034" t="s">
        <v>54</v>
      </c>
      <c r="V61" s="1036"/>
      <c r="W61" s="1034" t="s">
        <v>551</v>
      </c>
      <c r="X61" s="1035"/>
      <c r="Y61" s="276"/>
      <c r="Z61" s="276"/>
      <c r="AA61" s="276"/>
      <c r="AB61" s="276"/>
      <c r="AC61" s="223"/>
      <c r="AD61" s="223"/>
      <c r="AE61" s="223"/>
      <c r="AF61" s="223"/>
      <c r="AG61" s="223"/>
      <c r="AH61" s="223"/>
      <c r="AI61" s="223"/>
      <c r="AJ61" s="223"/>
      <c r="AK61" s="1088" t="s">
        <v>1651</v>
      </c>
      <c r="AL61" s="1089"/>
      <c r="AM61" s="1089"/>
      <c r="AN61" s="1090"/>
      <c r="AO61" s="1091"/>
      <c r="AP61" s="3"/>
      <c r="AQ61" s="222">
        <f t="shared" si="13"/>
        <v>2</v>
      </c>
      <c r="AV61" s="167"/>
      <c r="AW61" s="167"/>
      <c r="AX61" s="167"/>
      <c r="AY61" s="167"/>
      <c r="AZ61" s="167"/>
      <c r="BA61" s="167"/>
      <c r="BB61" s="167"/>
      <c r="BC61" s="167"/>
      <c r="BD61" s="167"/>
    </row>
    <row r="62" spans="2:86" ht="12" customHeight="1" x14ac:dyDescent="0.15">
      <c r="B62" s="1058"/>
      <c r="C62" s="1063"/>
      <c r="D62" s="1061"/>
      <c r="E62" s="1061"/>
      <c r="F62" s="1061"/>
      <c r="G62" s="1061"/>
      <c r="H62" s="1061"/>
      <c r="I62" s="1061"/>
      <c r="J62" s="1062"/>
      <c r="K62" s="192">
        <v>5</v>
      </c>
      <c r="L62" s="1038" t="s">
        <v>331</v>
      </c>
      <c r="M62" s="1039"/>
      <c r="N62" s="1038" t="s">
        <v>356</v>
      </c>
      <c r="O62" s="1039"/>
      <c r="P62" s="1034" t="s">
        <v>333</v>
      </c>
      <c r="Q62" s="1036"/>
      <c r="R62" s="408" t="s">
        <v>340</v>
      </c>
      <c r="S62" s="408"/>
      <c r="T62" s="408"/>
      <c r="U62" s="1034" t="s">
        <v>554</v>
      </c>
      <c r="V62" s="1036"/>
      <c r="W62" s="1034" t="s">
        <v>1649</v>
      </c>
      <c r="X62" s="1035"/>
      <c r="Y62" s="276"/>
      <c r="Z62" s="276"/>
      <c r="AA62" s="276"/>
      <c r="AB62" s="276"/>
      <c r="AC62" s="223"/>
      <c r="AD62" s="223"/>
      <c r="AE62" s="223"/>
      <c r="AF62" s="223"/>
      <c r="AG62" s="223"/>
      <c r="AH62" s="223"/>
      <c r="AI62" s="223"/>
      <c r="AJ62" s="223">
        <f>1.2*0.2+1.1*0.2</f>
        <v>0.46</v>
      </c>
      <c r="AK62" s="1052"/>
      <c r="AL62" s="1053"/>
      <c r="AM62" s="1053"/>
      <c r="AN62" s="1054"/>
      <c r="AO62" s="1055"/>
      <c r="AP62" s="3"/>
      <c r="AQ62" s="222">
        <f t="shared" si="13"/>
        <v>3</v>
      </c>
      <c r="AV62" s="167"/>
      <c r="AW62" s="167"/>
      <c r="AX62" s="167"/>
      <c r="AY62" s="167"/>
      <c r="AZ62" s="167"/>
      <c r="BA62" s="167"/>
      <c r="BB62" s="167"/>
      <c r="BC62" s="167"/>
      <c r="BD62" s="167"/>
    </row>
    <row r="63" spans="2:86" ht="12" customHeight="1" x14ac:dyDescent="0.15">
      <c r="B63" s="1058"/>
      <c r="C63" s="1063"/>
      <c r="D63" s="1061"/>
      <c r="E63" s="1061"/>
      <c r="F63" s="1061"/>
      <c r="G63" s="1061"/>
      <c r="H63" s="1061"/>
      <c r="I63" s="1061"/>
      <c r="J63" s="1062"/>
      <c r="K63" s="192">
        <v>6</v>
      </c>
      <c r="L63" s="1038" t="s">
        <v>331</v>
      </c>
      <c r="M63" s="1039"/>
      <c r="N63" s="1038" t="s">
        <v>354</v>
      </c>
      <c r="O63" s="1039"/>
      <c r="P63" s="1034" t="s">
        <v>332</v>
      </c>
      <c r="Q63" s="1036"/>
      <c r="R63" s="408" t="s">
        <v>532</v>
      </c>
      <c r="S63" s="408"/>
      <c r="T63" s="408"/>
      <c r="U63" s="1034" t="s">
        <v>554</v>
      </c>
      <c r="V63" s="1036"/>
      <c r="W63" s="1034" t="s">
        <v>551</v>
      </c>
      <c r="X63" s="1035"/>
      <c r="Y63" s="276"/>
      <c r="Z63" s="276"/>
      <c r="AA63" s="276"/>
      <c r="AB63" s="276"/>
      <c r="AC63" s="223"/>
      <c r="AD63" s="223"/>
      <c r="AE63" s="223"/>
      <c r="AF63" s="223"/>
      <c r="AG63" s="223"/>
      <c r="AH63" s="223"/>
      <c r="AI63" s="223"/>
      <c r="AJ63" s="223"/>
      <c r="AK63" s="1052"/>
      <c r="AL63" s="1053"/>
      <c r="AM63" s="1053"/>
      <c r="AN63" s="1054"/>
      <c r="AO63" s="1055"/>
      <c r="AP63" s="3"/>
      <c r="AQ63" s="222">
        <f t="shared" si="13"/>
        <v>2</v>
      </c>
      <c r="AV63" s="167"/>
      <c r="AW63" s="167"/>
      <c r="AX63" s="167"/>
      <c r="AY63" s="167"/>
      <c r="AZ63" s="167"/>
      <c r="BA63" s="167"/>
      <c r="BB63" s="167"/>
      <c r="BC63" s="167"/>
      <c r="BD63" s="167"/>
    </row>
    <row r="64" spans="2:86" s="162" customFormat="1" ht="12" customHeight="1" x14ac:dyDescent="0.15">
      <c r="B64" s="1058"/>
      <c r="C64" s="1063"/>
      <c r="D64" s="1061"/>
      <c r="E64" s="1061"/>
      <c r="F64" s="1061"/>
      <c r="G64" s="1061"/>
      <c r="H64" s="1061"/>
      <c r="I64" s="1061"/>
      <c r="J64" s="1062"/>
      <c r="K64" s="192"/>
      <c r="L64" s="1038"/>
      <c r="M64" s="1039"/>
      <c r="N64" s="1038"/>
      <c r="O64" s="1039"/>
      <c r="P64" s="1034"/>
      <c r="Q64" s="1036"/>
      <c r="R64" s="408"/>
      <c r="S64" s="408"/>
      <c r="T64" s="408"/>
      <c r="U64" s="1034"/>
      <c r="V64" s="1036"/>
      <c r="W64" s="1034"/>
      <c r="X64" s="1035"/>
      <c r="Y64" s="276"/>
      <c r="Z64" s="276"/>
      <c r="AA64" s="276"/>
      <c r="AB64" s="276"/>
      <c r="AC64" s="223"/>
      <c r="AD64" s="223"/>
      <c r="AE64" s="223"/>
      <c r="AF64" s="223"/>
      <c r="AG64" s="223"/>
      <c r="AH64" s="223"/>
      <c r="AI64" s="223"/>
      <c r="AJ64" s="223"/>
      <c r="AK64" s="1052"/>
      <c r="AL64" s="1053"/>
      <c r="AM64" s="1053"/>
      <c r="AN64" s="1099"/>
      <c r="AO64" s="1100"/>
      <c r="AP64" s="3"/>
      <c r="AQ64" s="222">
        <f t="shared" si="13"/>
        <v>1</v>
      </c>
    </row>
    <row r="65" spans="2:46" s="162" customFormat="1" ht="12" customHeight="1" x14ac:dyDescent="0.15">
      <c r="B65" s="1058"/>
      <c r="C65" s="1063"/>
      <c r="D65" s="1061"/>
      <c r="E65" s="1061"/>
      <c r="F65" s="1061"/>
      <c r="G65" s="1061"/>
      <c r="H65" s="1061"/>
      <c r="I65" s="1061"/>
      <c r="J65" s="1062"/>
      <c r="K65" s="192"/>
      <c r="L65" s="1038"/>
      <c r="M65" s="1039"/>
      <c r="N65" s="1038"/>
      <c r="O65" s="1039"/>
      <c r="P65" s="1034"/>
      <c r="Q65" s="1036"/>
      <c r="R65" s="408"/>
      <c r="S65" s="408"/>
      <c r="T65" s="408"/>
      <c r="U65" s="1034"/>
      <c r="V65" s="1036"/>
      <c r="W65" s="1034"/>
      <c r="X65" s="1035"/>
      <c r="Y65" s="276"/>
      <c r="Z65" s="276"/>
      <c r="AA65" s="276"/>
      <c r="AB65" s="276"/>
      <c r="AC65" s="223"/>
      <c r="AD65" s="223"/>
      <c r="AE65" s="223"/>
      <c r="AF65" s="223"/>
      <c r="AG65" s="223"/>
      <c r="AH65" s="223"/>
      <c r="AI65" s="223"/>
      <c r="AJ65" s="223"/>
      <c r="AK65" s="1034"/>
      <c r="AL65" s="1035"/>
      <c r="AM65" s="1035"/>
      <c r="AN65" s="788"/>
      <c r="AO65" s="789"/>
      <c r="AP65" s="3"/>
      <c r="AQ65" s="222">
        <f t="shared" si="13"/>
        <v>1</v>
      </c>
    </row>
    <row r="66" spans="2:46" s="162" customFormat="1" ht="12" customHeight="1" x14ac:dyDescent="0.15">
      <c r="B66" s="1058"/>
      <c r="C66" s="1063"/>
      <c r="D66" s="1061"/>
      <c r="E66" s="1061"/>
      <c r="F66" s="1061"/>
      <c r="G66" s="1061"/>
      <c r="H66" s="1061"/>
      <c r="I66" s="1061"/>
      <c r="J66" s="1062"/>
      <c r="K66" s="192"/>
      <c r="L66" s="1038"/>
      <c r="M66" s="1039"/>
      <c r="N66" s="1038"/>
      <c r="O66" s="1039"/>
      <c r="P66" s="1034"/>
      <c r="Q66" s="1036"/>
      <c r="R66" s="408"/>
      <c r="S66" s="408"/>
      <c r="T66" s="408"/>
      <c r="U66" s="1034"/>
      <c r="V66" s="1036"/>
      <c r="W66" s="1034"/>
      <c r="X66" s="1035"/>
      <c r="Y66" s="276"/>
      <c r="Z66" s="276"/>
      <c r="AA66" s="276"/>
      <c r="AB66" s="276"/>
      <c r="AC66" s="223"/>
      <c r="AD66" s="223"/>
      <c r="AE66" s="223"/>
      <c r="AF66" s="223"/>
      <c r="AG66" s="223"/>
      <c r="AH66" s="223"/>
      <c r="AI66" s="223"/>
      <c r="AJ66" s="223"/>
      <c r="AK66" s="1034"/>
      <c r="AL66" s="1035"/>
      <c r="AM66" s="1035"/>
      <c r="AN66" s="788"/>
      <c r="AO66" s="789"/>
      <c r="AP66" s="3"/>
      <c r="AQ66" s="222">
        <f t="shared" si="13"/>
        <v>1</v>
      </c>
    </row>
    <row r="67" spans="2:46" s="162" customFormat="1" ht="12" customHeight="1" x14ac:dyDescent="0.15">
      <c r="B67" s="1058"/>
      <c r="C67" s="1063"/>
      <c r="D67" s="1061"/>
      <c r="E67" s="1061"/>
      <c r="F67" s="1061"/>
      <c r="G67" s="1061"/>
      <c r="H67" s="1061"/>
      <c r="I67" s="1061"/>
      <c r="J67" s="1062"/>
      <c r="K67" s="192"/>
      <c r="L67" s="1038"/>
      <c r="M67" s="1039"/>
      <c r="N67" s="1038"/>
      <c r="O67" s="1039"/>
      <c r="P67" s="1034"/>
      <c r="Q67" s="1036"/>
      <c r="R67" s="408"/>
      <c r="S67" s="408"/>
      <c r="T67" s="408"/>
      <c r="U67" s="1034"/>
      <c r="V67" s="1036"/>
      <c r="W67" s="1034"/>
      <c r="X67" s="1035"/>
      <c r="Y67" s="276"/>
      <c r="Z67" s="276"/>
      <c r="AA67" s="276"/>
      <c r="AB67" s="276"/>
      <c r="AC67" s="223"/>
      <c r="AD67" s="223"/>
      <c r="AE67" s="223"/>
      <c r="AF67" s="223"/>
      <c r="AG67" s="223"/>
      <c r="AH67" s="223"/>
      <c r="AI67" s="223"/>
      <c r="AJ67" s="223"/>
      <c r="AK67" s="1034"/>
      <c r="AL67" s="1035"/>
      <c r="AM67" s="1035"/>
      <c r="AN67" s="788"/>
      <c r="AO67" s="789"/>
      <c r="AP67" s="3"/>
      <c r="AQ67" s="222">
        <f t="shared" si="13"/>
        <v>1</v>
      </c>
    </row>
    <row r="68" spans="2:46" s="162" customFormat="1" ht="12" customHeight="1" x14ac:dyDescent="0.15">
      <c r="B68" s="1058"/>
      <c r="C68" s="1063"/>
      <c r="D68" s="1061"/>
      <c r="E68" s="1061"/>
      <c r="F68" s="1061"/>
      <c r="G68" s="1061"/>
      <c r="H68" s="1061"/>
      <c r="I68" s="1061"/>
      <c r="J68" s="1062"/>
      <c r="K68" s="192"/>
      <c r="L68" s="1038"/>
      <c r="M68" s="1039"/>
      <c r="N68" s="1038"/>
      <c r="O68" s="1039"/>
      <c r="P68" s="1034"/>
      <c r="Q68" s="1036"/>
      <c r="R68" s="408"/>
      <c r="S68" s="408"/>
      <c r="T68" s="408"/>
      <c r="U68" s="1034"/>
      <c r="V68" s="1036"/>
      <c r="W68" s="1034"/>
      <c r="X68" s="1035"/>
      <c r="Y68" s="276"/>
      <c r="Z68" s="276"/>
      <c r="AA68" s="276"/>
      <c r="AB68" s="276"/>
      <c r="AC68" s="223"/>
      <c r="AD68" s="223"/>
      <c r="AE68" s="223"/>
      <c r="AF68" s="223"/>
      <c r="AG68" s="223"/>
      <c r="AH68" s="223"/>
      <c r="AI68" s="223"/>
      <c r="AJ68" s="223"/>
      <c r="AK68" s="1034"/>
      <c r="AL68" s="1035"/>
      <c r="AM68" s="1035"/>
      <c r="AN68" s="788"/>
      <c r="AO68" s="789"/>
      <c r="AP68" s="3"/>
      <c r="AQ68" s="222">
        <f t="shared" si="13"/>
        <v>1</v>
      </c>
    </row>
    <row r="69" spans="2:46" s="162" customFormat="1" ht="12" customHeight="1" x14ac:dyDescent="0.15">
      <c r="B69" s="1058"/>
      <c r="C69" s="1063"/>
      <c r="D69" s="1061"/>
      <c r="E69" s="1061"/>
      <c r="F69" s="1061"/>
      <c r="G69" s="1061"/>
      <c r="H69" s="1061"/>
      <c r="I69" s="1061"/>
      <c r="J69" s="1062"/>
      <c r="K69" s="192"/>
      <c r="L69" s="1038"/>
      <c r="M69" s="1039"/>
      <c r="N69" s="1038"/>
      <c r="O69" s="1039"/>
      <c r="P69" s="1034"/>
      <c r="Q69" s="1036"/>
      <c r="R69" s="408"/>
      <c r="S69" s="408"/>
      <c r="T69" s="408"/>
      <c r="U69" s="1034"/>
      <c r="V69" s="1036"/>
      <c r="W69" s="1034"/>
      <c r="X69" s="1035"/>
      <c r="Y69" s="276"/>
      <c r="Z69" s="276"/>
      <c r="AA69" s="276"/>
      <c r="AB69" s="276"/>
      <c r="AC69" s="223"/>
      <c r="AD69" s="223"/>
      <c r="AE69" s="223"/>
      <c r="AF69" s="223"/>
      <c r="AG69" s="223"/>
      <c r="AH69" s="223"/>
      <c r="AI69" s="223"/>
      <c r="AJ69" s="223"/>
      <c r="AK69" s="1034"/>
      <c r="AL69" s="1035"/>
      <c r="AM69" s="1035"/>
      <c r="AN69" s="788"/>
      <c r="AO69" s="789"/>
      <c r="AP69" s="3"/>
      <c r="AQ69" s="222">
        <f t="shared" si="13"/>
        <v>1</v>
      </c>
    </row>
    <row r="70" spans="2:46" s="162" customFormat="1" ht="12" customHeight="1" x14ac:dyDescent="0.15">
      <c r="B70" s="1058"/>
      <c r="C70" s="1063"/>
      <c r="D70" s="1061"/>
      <c r="E70" s="1061"/>
      <c r="F70" s="1061"/>
      <c r="G70" s="1061"/>
      <c r="H70" s="1061"/>
      <c r="I70" s="1061"/>
      <c r="J70" s="1062"/>
      <c r="K70" s="192"/>
      <c r="L70" s="1038"/>
      <c r="M70" s="1039"/>
      <c r="N70" s="1038"/>
      <c r="O70" s="1039"/>
      <c r="P70" s="1034"/>
      <c r="Q70" s="1036"/>
      <c r="R70" s="408"/>
      <c r="S70" s="408"/>
      <c r="T70" s="408"/>
      <c r="U70" s="1034"/>
      <c r="V70" s="1036"/>
      <c r="W70" s="1034"/>
      <c r="X70" s="1035"/>
      <c r="Y70" s="276"/>
      <c r="Z70" s="276"/>
      <c r="AA70" s="276"/>
      <c r="AB70" s="276"/>
      <c r="AC70" s="223"/>
      <c r="AD70" s="223"/>
      <c r="AE70" s="223"/>
      <c r="AF70" s="223"/>
      <c r="AG70" s="223"/>
      <c r="AH70" s="223"/>
      <c r="AI70" s="223"/>
      <c r="AJ70" s="223"/>
      <c r="AK70" s="1034"/>
      <c r="AL70" s="1035"/>
      <c r="AM70" s="1035"/>
      <c r="AN70" s="788"/>
      <c r="AO70" s="789"/>
      <c r="AP70" s="3"/>
      <c r="AQ70" s="222">
        <f t="shared" si="13"/>
        <v>1</v>
      </c>
    </row>
    <row r="71" spans="2:46" s="162" customFormat="1" ht="12" customHeight="1" x14ac:dyDescent="0.15">
      <c r="B71" s="1058"/>
      <c r="C71" s="1063"/>
      <c r="D71" s="1061"/>
      <c r="E71" s="1061"/>
      <c r="F71" s="1061"/>
      <c r="G71" s="1061"/>
      <c r="H71" s="1061"/>
      <c r="I71" s="1061"/>
      <c r="J71" s="1062"/>
      <c r="K71" s="192"/>
      <c r="L71" s="1038"/>
      <c r="M71" s="1039"/>
      <c r="N71" s="1038"/>
      <c r="O71" s="1039"/>
      <c r="P71" s="1034"/>
      <c r="Q71" s="1036"/>
      <c r="R71" s="408"/>
      <c r="S71" s="408"/>
      <c r="T71" s="408"/>
      <c r="U71" s="1034"/>
      <c r="V71" s="1036"/>
      <c r="W71" s="1034"/>
      <c r="X71" s="1035"/>
      <c r="Y71" s="276"/>
      <c r="Z71" s="276"/>
      <c r="AA71" s="276"/>
      <c r="AB71" s="276"/>
      <c r="AC71" s="223"/>
      <c r="AD71" s="223"/>
      <c r="AE71" s="223"/>
      <c r="AF71" s="223"/>
      <c r="AG71" s="223"/>
      <c r="AH71" s="223"/>
      <c r="AI71" s="223"/>
      <c r="AJ71" s="223"/>
      <c r="AK71" s="1034"/>
      <c r="AL71" s="1035"/>
      <c r="AM71" s="1035"/>
      <c r="AN71" s="788"/>
      <c r="AO71" s="789"/>
      <c r="AP71" s="3"/>
      <c r="AQ71" s="222">
        <f t="shared" si="13"/>
        <v>1</v>
      </c>
    </row>
    <row r="72" spans="2:46" s="162" customFormat="1" ht="12" customHeight="1" x14ac:dyDescent="0.15">
      <c r="B72" s="1058"/>
      <c r="C72" s="1063"/>
      <c r="D72" s="1061"/>
      <c r="E72" s="1061"/>
      <c r="F72" s="1061"/>
      <c r="G72" s="1061"/>
      <c r="H72" s="1061"/>
      <c r="I72" s="1061"/>
      <c r="J72" s="1062"/>
      <c r="K72" s="192"/>
      <c r="L72" s="1038"/>
      <c r="M72" s="1039"/>
      <c r="N72" s="1038"/>
      <c r="O72" s="1039"/>
      <c r="P72" s="1034"/>
      <c r="Q72" s="1036"/>
      <c r="R72" s="408"/>
      <c r="S72" s="408"/>
      <c r="T72" s="408"/>
      <c r="U72" s="1034"/>
      <c r="V72" s="1036"/>
      <c r="W72" s="1034"/>
      <c r="X72" s="1035"/>
      <c r="Y72" s="276"/>
      <c r="Z72" s="276"/>
      <c r="AA72" s="276"/>
      <c r="AB72" s="276"/>
      <c r="AC72" s="223"/>
      <c r="AD72" s="223"/>
      <c r="AE72" s="223"/>
      <c r="AF72" s="223"/>
      <c r="AG72" s="223"/>
      <c r="AH72" s="223"/>
      <c r="AI72" s="223"/>
      <c r="AJ72" s="223"/>
      <c r="AK72" s="1034"/>
      <c r="AL72" s="1035"/>
      <c r="AM72" s="1035"/>
      <c r="AN72" s="788"/>
      <c r="AO72" s="789"/>
      <c r="AP72" s="3"/>
      <c r="AQ72" s="222">
        <f t="shared" si="13"/>
        <v>1</v>
      </c>
    </row>
    <row r="73" spans="2:46" s="162" customFormat="1" ht="12" customHeight="1" x14ac:dyDescent="0.15">
      <c r="B73" s="1058"/>
      <c r="C73" s="1063"/>
      <c r="D73" s="1061"/>
      <c r="E73" s="1061"/>
      <c r="F73" s="1061"/>
      <c r="G73" s="1061"/>
      <c r="H73" s="1061"/>
      <c r="I73" s="1061"/>
      <c r="J73" s="1062"/>
      <c r="K73" s="192"/>
      <c r="L73" s="1038"/>
      <c r="M73" s="1039"/>
      <c r="N73" s="1038"/>
      <c r="O73" s="1039"/>
      <c r="P73" s="1034"/>
      <c r="Q73" s="1036"/>
      <c r="R73" s="408"/>
      <c r="S73" s="408"/>
      <c r="T73" s="408"/>
      <c r="U73" s="1034"/>
      <c r="V73" s="1036"/>
      <c r="W73" s="1034"/>
      <c r="X73" s="1035"/>
      <c r="Y73" s="276"/>
      <c r="Z73" s="276"/>
      <c r="AA73" s="276"/>
      <c r="AB73" s="276"/>
      <c r="AC73" s="223"/>
      <c r="AD73" s="223"/>
      <c r="AE73" s="223"/>
      <c r="AF73" s="223"/>
      <c r="AG73" s="223"/>
      <c r="AH73" s="223"/>
      <c r="AI73" s="223"/>
      <c r="AJ73" s="223"/>
      <c r="AK73" s="1034"/>
      <c r="AL73" s="1035"/>
      <c r="AM73" s="1035"/>
      <c r="AN73" s="788"/>
      <c r="AO73" s="789"/>
      <c r="AP73" s="3"/>
      <c r="AQ73" s="222">
        <f t="shared" si="13"/>
        <v>1</v>
      </c>
    </row>
    <row r="74" spans="2:46" s="162" customFormat="1" ht="12" customHeight="1" x14ac:dyDescent="0.15">
      <c r="B74" s="1058"/>
      <c r="C74" s="1063"/>
      <c r="D74" s="1061"/>
      <c r="E74" s="1061"/>
      <c r="F74" s="1061"/>
      <c r="G74" s="1061"/>
      <c r="H74" s="1061"/>
      <c r="I74" s="1061"/>
      <c r="J74" s="1062"/>
      <c r="K74" s="192"/>
      <c r="L74" s="1038"/>
      <c r="M74" s="1039"/>
      <c r="N74" s="1038"/>
      <c r="O74" s="1039"/>
      <c r="P74" s="1034"/>
      <c r="Q74" s="1036"/>
      <c r="R74" s="408"/>
      <c r="S74" s="408"/>
      <c r="T74" s="408"/>
      <c r="U74" s="1034"/>
      <c r="V74" s="1036"/>
      <c r="W74" s="1034"/>
      <c r="X74" s="1035"/>
      <c r="Y74" s="276"/>
      <c r="Z74" s="276"/>
      <c r="AA74" s="276"/>
      <c r="AB74" s="276"/>
      <c r="AC74" s="223"/>
      <c r="AD74" s="223"/>
      <c r="AE74" s="223"/>
      <c r="AF74" s="223"/>
      <c r="AG74" s="223"/>
      <c r="AH74" s="223"/>
      <c r="AI74" s="223"/>
      <c r="AJ74" s="223"/>
      <c r="AK74" s="1034"/>
      <c r="AL74" s="1035"/>
      <c r="AM74" s="1035"/>
      <c r="AN74" s="788"/>
      <c r="AO74" s="789"/>
      <c r="AP74" s="3"/>
      <c r="AQ74" s="222">
        <f t="shared" si="13"/>
        <v>1</v>
      </c>
    </row>
    <row r="75" spans="2:46" s="162" customFormat="1" ht="12" customHeight="1" x14ac:dyDescent="0.15">
      <c r="B75" s="1058"/>
      <c r="C75" s="1063"/>
      <c r="D75" s="1061"/>
      <c r="E75" s="1061"/>
      <c r="F75" s="1061"/>
      <c r="G75" s="1061"/>
      <c r="H75" s="1061"/>
      <c r="I75" s="1061"/>
      <c r="J75" s="1062"/>
      <c r="K75" s="192"/>
      <c r="L75" s="1038"/>
      <c r="M75" s="1039"/>
      <c r="N75" s="1038"/>
      <c r="O75" s="1039"/>
      <c r="P75" s="1034"/>
      <c r="Q75" s="1036"/>
      <c r="R75" s="408"/>
      <c r="S75" s="408"/>
      <c r="T75" s="408"/>
      <c r="U75" s="1034"/>
      <c r="V75" s="1036"/>
      <c r="W75" s="1034"/>
      <c r="X75" s="1035"/>
      <c r="Y75" s="276"/>
      <c r="Z75" s="276"/>
      <c r="AA75" s="276"/>
      <c r="AB75" s="276"/>
      <c r="AC75" s="223"/>
      <c r="AD75" s="223"/>
      <c r="AE75" s="223"/>
      <c r="AF75" s="223"/>
      <c r="AG75" s="223"/>
      <c r="AH75" s="223"/>
      <c r="AI75" s="223"/>
      <c r="AJ75" s="223"/>
      <c r="AK75" s="1034"/>
      <c r="AL75" s="1035"/>
      <c r="AM75" s="1035"/>
      <c r="AN75" s="788"/>
      <c r="AO75" s="789"/>
      <c r="AP75" s="3"/>
      <c r="AQ75" s="222">
        <f t="shared" si="13"/>
        <v>1</v>
      </c>
    </row>
    <row r="76" spans="2:46" s="162" customFormat="1" ht="12" customHeight="1" x14ac:dyDescent="0.15">
      <c r="B76" s="1058"/>
      <c r="C76" s="1063"/>
      <c r="D76" s="1061"/>
      <c r="E76" s="1061"/>
      <c r="F76" s="1061"/>
      <c r="G76" s="1061"/>
      <c r="H76" s="1061"/>
      <c r="I76" s="1061"/>
      <c r="J76" s="1062"/>
      <c r="K76" s="192"/>
      <c r="L76" s="1038"/>
      <c r="M76" s="1039"/>
      <c r="N76" s="1038"/>
      <c r="O76" s="1039"/>
      <c r="P76" s="1034"/>
      <c r="Q76" s="1036"/>
      <c r="R76" s="408"/>
      <c r="S76" s="408"/>
      <c r="T76" s="408"/>
      <c r="U76" s="1034"/>
      <c r="V76" s="1036"/>
      <c r="W76" s="1034"/>
      <c r="X76" s="1035"/>
      <c r="Y76" s="276"/>
      <c r="Z76" s="276"/>
      <c r="AA76" s="276"/>
      <c r="AB76" s="276"/>
      <c r="AC76" s="223"/>
      <c r="AD76" s="223"/>
      <c r="AE76" s="223"/>
      <c r="AF76" s="223"/>
      <c r="AG76" s="223"/>
      <c r="AH76" s="223"/>
      <c r="AI76" s="223"/>
      <c r="AJ76" s="223"/>
      <c r="AK76" s="1034"/>
      <c r="AL76" s="1035"/>
      <c r="AM76" s="1035"/>
      <c r="AN76" s="788"/>
      <c r="AO76" s="789"/>
      <c r="AP76" s="3"/>
      <c r="AQ76" s="222">
        <f t="shared" si="13"/>
        <v>1</v>
      </c>
    </row>
    <row r="77" spans="2:46" s="162" customFormat="1" ht="12" customHeight="1" x14ac:dyDescent="0.15">
      <c r="B77" s="1058"/>
      <c r="C77" s="1063"/>
      <c r="D77" s="1061"/>
      <c r="E77" s="1061"/>
      <c r="F77" s="1061"/>
      <c r="G77" s="1061"/>
      <c r="H77" s="1061"/>
      <c r="I77" s="1061"/>
      <c r="J77" s="1062"/>
      <c r="K77" s="192"/>
      <c r="L77" s="1038"/>
      <c r="M77" s="1039"/>
      <c r="N77" s="1038"/>
      <c r="O77" s="1039"/>
      <c r="P77" s="1034"/>
      <c r="Q77" s="1036"/>
      <c r="R77" s="408"/>
      <c r="S77" s="408"/>
      <c r="T77" s="408"/>
      <c r="U77" s="1034"/>
      <c r="V77" s="1036"/>
      <c r="W77" s="1034"/>
      <c r="X77" s="1035"/>
      <c r="Y77" s="276"/>
      <c r="Z77" s="276"/>
      <c r="AA77" s="276"/>
      <c r="AB77" s="276"/>
      <c r="AC77" s="223"/>
      <c r="AD77" s="223"/>
      <c r="AE77" s="223"/>
      <c r="AF77" s="223"/>
      <c r="AG77" s="223"/>
      <c r="AH77" s="223"/>
      <c r="AI77" s="223"/>
      <c r="AJ77" s="223"/>
      <c r="AK77" s="1034"/>
      <c r="AL77" s="1035"/>
      <c r="AM77" s="1035"/>
      <c r="AN77" s="788"/>
      <c r="AO77" s="789"/>
      <c r="AP77" s="3"/>
      <c r="AQ77" s="222">
        <f t="shared" si="13"/>
        <v>1</v>
      </c>
    </row>
    <row r="78" spans="2:46" s="162" customFormat="1" ht="12" customHeight="1" x14ac:dyDescent="0.15">
      <c r="B78" s="1058"/>
      <c r="C78" s="1063"/>
      <c r="D78" s="1061"/>
      <c r="E78" s="1061"/>
      <c r="F78" s="1061"/>
      <c r="G78" s="1061"/>
      <c r="H78" s="1061"/>
      <c r="I78" s="1061"/>
      <c r="J78" s="1062"/>
      <c r="K78" s="1016" t="s">
        <v>216</v>
      </c>
      <c r="L78" s="1016" t="s">
        <v>215</v>
      </c>
      <c r="M78" s="1016"/>
      <c r="N78" s="1016"/>
      <c r="O78" s="1016"/>
      <c r="P78" s="1016"/>
      <c r="Q78" s="1016"/>
      <c r="R78" s="1016"/>
      <c r="S78" s="1016"/>
      <c r="T78" s="1016"/>
      <c r="U78" s="1016"/>
      <c r="V78" s="1016"/>
      <c r="W78" s="1016"/>
      <c r="X78" s="1016"/>
      <c r="Y78" s="1040" t="s">
        <v>466</v>
      </c>
      <c r="Z78" s="1041"/>
      <c r="AA78" s="1041"/>
      <c r="AB78" s="1042"/>
      <c r="AC78" s="224">
        <f t="shared" ref="AC78:AJ78" si="14">SUM(AC58:AC77)</f>
        <v>0</v>
      </c>
      <c r="AD78" s="224">
        <f t="shared" si="14"/>
        <v>0</v>
      </c>
      <c r="AE78" s="224">
        <f t="shared" si="14"/>
        <v>0</v>
      </c>
      <c r="AF78" s="224">
        <f t="shared" si="14"/>
        <v>0</v>
      </c>
      <c r="AG78" s="224">
        <f t="shared" si="14"/>
        <v>0</v>
      </c>
      <c r="AH78" s="224">
        <f t="shared" si="14"/>
        <v>0</v>
      </c>
      <c r="AI78" s="224">
        <f t="shared" si="14"/>
        <v>0</v>
      </c>
      <c r="AJ78" s="224">
        <f t="shared" si="14"/>
        <v>0.46</v>
      </c>
      <c r="AK78" s="1040" t="s">
        <v>214</v>
      </c>
      <c r="AL78" s="1041"/>
      <c r="AM78" s="1041"/>
      <c r="AN78" s="788"/>
      <c r="AO78" s="789"/>
      <c r="AP78" s="3"/>
    </row>
    <row r="79" spans="2:46" s="162" customFormat="1" ht="12" customHeight="1" x14ac:dyDescent="0.15">
      <c r="B79" s="1058"/>
      <c r="C79" s="1063"/>
      <c r="D79" s="1061"/>
      <c r="E79" s="1061"/>
      <c r="F79" s="1061"/>
      <c r="G79" s="1061"/>
      <c r="H79" s="1061"/>
      <c r="I79" s="1061"/>
      <c r="J79" s="1062"/>
      <c r="K79" s="1016"/>
      <c r="L79" s="1016" t="s">
        <v>467</v>
      </c>
      <c r="M79" s="1016"/>
      <c r="N79" s="1016"/>
      <c r="O79" s="1016" t="s">
        <v>213</v>
      </c>
      <c r="P79" s="1016"/>
      <c r="Q79" s="1016"/>
      <c r="R79" s="1016"/>
      <c r="S79" s="1016"/>
      <c r="T79" s="1016"/>
      <c r="U79" s="1016"/>
      <c r="V79" s="1016"/>
      <c r="W79" s="1016"/>
      <c r="X79" s="1016"/>
      <c r="Y79" s="193">
        <f>COUNTIF(Y58:Y77,"○")</f>
        <v>0</v>
      </c>
      <c r="Z79" s="193">
        <f>COUNTIF(Z58:Z77,"○")</f>
        <v>0</v>
      </c>
      <c r="AA79" s="193">
        <f>COUNTIF(AA58:AA77,"○")</f>
        <v>0</v>
      </c>
      <c r="AB79" s="193">
        <f>COUNTIF(AB58:AB77,"○")</f>
        <v>0</v>
      </c>
      <c r="AC79" s="193">
        <f t="shared" ref="AC79:AJ79" si="15">COUNT(AC58:AC77)</f>
        <v>0</v>
      </c>
      <c r="AD79" s="193">
        <f t="shared" si="15"/>
        <v>0</v>
      </c>
      <c r="AE79" s="193">
        <f t="shared" si="15"/>
        <v>0</v>
      </c>
      <c r="AF79" s="193">
        <f t="shared" si="15"/>
        <v>0</v>
      </c>
      <c r="AG79" s="193">
        <f t="shared" si="15"/>
        <v>0</v>
      </c>
      <c r="AH79" s="193">
        <f t="shared" si="15"/>
        <v>0</v>
      </c>
      <c r="AI79" s="193">
        <f t="shared" si="15"/>
        <v>0</v>
      </c>
      <c r="AJ79" s="193">
        <f t="shared" si="15"/>
        <v>1</v>
      </c>
      <c r="AK79" s="1043"/>
      <c r="AL79" s="1044"/>
      <c r="AM79" s="1044"/>
      <c r="AN79" s="1044"/>
      <c r="AO79" s="1045"/>
      <c r="AP79" s="3"/>
    </row>
    <row r="80" spans="2:46" ht="12" customHeight="1" x14ac:dyDescent="0.15">
      <c r="B80" s="1058"/>
      <c r="C80" s="1063"/>
      <c r="D80" s="1061"/>
      <c r="E80" s="1061"/>
      <c r="F80" s="1061"/>
      <c r="G80" s="1061"/>
      <c r="H80" s="1061"/>
      <c r="I80" s="1061"/>
      <c r="J80" s="1062"/>
      <c r="K80" s="1016"/>
      <c r="L80" s="1016"/>
      <c r="M80" s="1016"/>
      <c r="N80" s="1016"/>
      <c r="O80" s="1016" t="s">
        <v>468</v>
      </c>
      <c r="P80" s="1016"/>
      <c r="Q80" s="1016"/>
      <c r="R80" s="1016"/>
      <c r="S80" s="1016"/>
      <c r="T80" s="1016"/>
      <c r="U80" s="1016"/>
      <c r="V80" s="1016"/>
      <c r="W80" s="1016"/>
      <c r="X80" s="1016"/>
      <c r="Y80" s="1034" t="str">
        <f>IF(Y79&gt;0,"Ⅳ",IF(Z79&gt;0,"Ⅲ",IF(AA79&gt;0,"Ⅱa",IF(AB79&gt;0,"Ⅱb","Ⅰ"))))</f>
        <v>Ⅰ</v>
      </c>
      <c r="Z80" s="1035"/>
      <c r="AA80" s="1035"/>
      <c r="AB80" s="1036"/>
      <c r="AC80" s="1034" t="str">
        <f>IF(AC79&gt;0,"Ⅳ",IF(AD79&gt;0,"Ⅲ",IF(AE79&gt;0,"Ⅱa",IF(AF79&gt;0,"Ⅱb","Ⅰ"))))</f>
        <v>Ⅰ</v>
      </c>
      <c r="AD80" s="1035"/>
      <c r="AE80" s="1035"/>
      <c r="AF80" s="1036"/>
      <c r="AG80" s="1034" t="str">
        <f>IF(AG79&gt;0,"Ⅳ",IF(AH79&gt;0,"Ⅲ",IF(AI79&gt;0,"Ⅱa",IF(AJ79&gt;0,"Ⅱb","Ⅰ"))))</f>
        <v>Ⅱb</v>
      </c>
      <c r="AH80" s="1035"/>
      <c r="AI80" s="1035"/>
      <c r="AJ80" s="1036"/>
      <c r="AK80" s="1046"/>
      <c r="AL80" s="1047"/>
      <c r="AM80" s="1047"/>
      <c r="AN80" s="1047"/>
      <c r="AO80" s="1048"/>
      <c r="AP80" s="3"/>
      <c r="AQ80" s="273" t="s">
        <v>312</v>
      </c>
      <c r="AR80" s="273" t="s">
        <v>313</v>
      </c>
      <c r="AS80" s="699" t="s">
        <v>316</v>
      </c>
      <c r="AT80" s="1026"/>
    </row>
    <row r="81" spans="2:86" ht="12" customHeight="1" x14ac:dyDescent="0.15">
      <c r="B81" s="1058"/>
      <c r="C81" s="1063"/>
      <c r="D81" s="1061"/>
      <c r="E81" s="1061"/>
      <c r="F81" s="1061"/>
      <c r="G81" s="1061"/>
      <c r="H81" s="1061"/>
      <c r="I81" s="1061"/>
      <c r="J81" s="1062"/>
      <c r="K81" s="1016"/>
      <c r="L81" s="1016" t="s">
        <v>469</v>
      </c>
      <c r="M81" s="1016"/>
      <c r="N81" s="1016"/>
      <c r="O81" s="1016" t="s">
        <v>212</v>
      </c>
      <c r="P81" s="1016"/>
      <c r="Q81" s="1016"/>
      <c r="R81" s="1016"/>
      <c r="S81" s="1016"/>
      <c r="T81" s="1016"/>
      <c r="U81" s="1016"/>
      <c r="V81" s="1016"/>
      <c r="W81" s="1016"/>
      <c r="X81" s="1016"/>
      <c r="Y81" s="187" t="s">
        <v>32</v>
      </c>
      <c r="Z81" s="187" t="s">
        <v>33</v>
      </c>
      <c r="AA81" s="1027" t="s">
        <v>34</v>
      </c>
      <c r="AB81" s="1027"/>
      <c r="AC81" s="187" t="s">
        <v>32</v>
      </c>
      <c r="AD81" s="187" t="s">
        <v>33</v>
      </c>
      <c r="AE81" s="1027" t="s">
        <v>34</v>
      </c>
      <c r="AF81" s="1027"/>
      <c r="AG81" s="187" t="s">
        <v>32</v>
      </c>
      <c r="AH81" s="187" t="s">
        <v>33</v>
      </c>
      <c r="AI81" s="1027" t="s">
        <v>34</v>
      </c>
      <c r="AJ81" s="1027"/>
      <c r="AK81" s="1046"/>
      <c r="AL81" s="1047"/>
      <c r="AM81" s="1047"/>
      <c r="AN81" s="1047"/>
      <c r="AO81" s="1048"/>
      <c r="AP81" s="3"/>
      <c r="AQ81" s="1028">
        <f>+Y79+Z79</f>
        <v>0</v>
      </c>
      <c r="AR81" s="1029"/>
      <c r="AS81" s="1028">
        <f>+AA79+AB79</f>
        <v>0</v>
      </c>
      <c r="AT81" s="1029"/>
    </row>
    <row r="82" spans="2:86" ht="12" customHeight="1" x14ac:dyDescent="0.15">
      <c r="B82" s="1058"/>
      <c r="C82" s="1063"/>
      <c r="D82" s="1061"/>
      <c r="E82" s="1061"/>
      <c r="F82" s="1061"/>
      <c r="G82" s="1061"/>
      <c r="H82" s="1061"/>
      <c r="I82" s="1061"/>
      <c r="J82" s="1062"/>
      <c r="K82" s="1016"/>
      <c r="L82" s="1016"/>
      <c r="M82" s="1016"/>
      <c r="N82" s="1016"/>
      <c r="O82" s="1016" t="s">
        <v>470</v>
      </c>
      <c r="P82" s="1016"/>
      <c r="Q82" s="1016"/>
      <c r="R82" s="1016"/>
      <c r="S82" s="1016"/>
      <c r="T82" s="1016"/>
      <c r="U82" s="1016"/>
      <c r="V82" s="1016"/>
      <c r="W82" s="1016"/>
      <c r="X82" s="1016"/>
      <c r="Y82" s="193" t="str">
        <f>IF(Y79=0,"",1)</f>
        <v/>
      </c>
      <c r="Z82" s="193" t="str">
        <f>IF(Z79=0,"",1)</f>
        <v/>
      </c>
      <c r="AA82" s="1030" t="str">
        <f>IF(AQ81=1,"",IF(AS81&gt;0,1,""))</f>
        <v/>
      </c>
      <c r="AB82" s="1031"/>
      <c r="AC82" s="193">
        <f>+AC79</f>
        <v>0</v>
      </c>
      <c r="AD82" s="193">
        <f>AD79</f>
        <v>0</v>
      </c>
      <c r="AE82" s="1030">
        <f>AE79+AF79</f>
        <v>0</v>
      </c>
      <c r="AF82" s="1031"/>
      <c r="AG82" s="193">
        <f>AG79</f>
        <v>0</v>
      </c>
      <c r="AH82" s="193">
        <f>AH79</f>
        <v>0</v>
      </c>
      <c r="AI82" s="1030">
        <f>AI79+AJ79</f>
        <v>1</v>
      </c>
      <c r="AJ82" s="1031"/>
      <c r="AK82" s="1046"/>
      <c r="AL82" s="1047"/>
      <c r="AM82" s="1047"/>
      <c r="AN82" s="1047"/>
      <c r="AO82" s="1048"/>
      <c r="AP82" s="3"/>
      <c r="AQ82" s="197">
        <f>+Y79+AC82+AG82</f>
        <v>0</v>
      </c>
      <c r="AR82" s="197">
        <f>+Z79+AD82+AH82</f>
        <v>0</v>
      </c>
      <c r="AS82" s="1032">
        <f>+AS81+AE82+AI82</f>
        <v>1</v>
      </c>
      <c r="AT82" s="1033"/>
    </row>
    <row r="83" spans="2:86" ht="12" customHeight="1" x14ac:dyDescent="0.15">
      <c r="B83" s="1058"/>
      <c r="C83" s="1063"/>
      <c r="D83" s="1061"/>
      <c r="E83" s="1061"/>
      <c r="F83" s="1061"/>
      <c r="G83" s="1061"/>
      <c r="H83" s="1061"/>
      <c r="I83" s="1061"/>
      <c r="J83" s="1062"/>
      <c r="K83" s="1016"/>
      <c r="L83" s="1016"/>
      <c r="M83" s="1016"/>
      <c r="N83" s="1016"/>
      <c r="O83" s="1016" t="s">
        <v>471</v>
      </c>
      <c r="P83" s="1016"/>
      <c r="Q83" s="1016"/>
      <c r="R83" s="1016"/>
      <c r="S83" s="1016"/>
      <c r="T83" s="1016"/>
      <c r="U83" s="1016"/>
      <c r="V83" s="1016"/>
      <c r="W83" s="1016"/>
      <c r="X83" s="1016"/>
      <c r="Y83" s="1034" t="s">
        <v>875</v>
      </c>
      <c r="Z83" s="1035"/>
      <c r="AA83" s="1035"/>
      <c r="AB83" s="1036"/>
      <c r="AC83" s="1034" t="str">
        <f>IF(AC82&gt;0,"Ⅳ",IF(AD82&gt;0,"Ⅲ",IF(AE82&gt;0,"Ⅱ","Ⅰ")))</f>
        <v>Ⅰ</v>
      </c>
      <c r="AD83" s="1035"/>
      <c r="AE83" s="1035"/>
      <c r="AF83" s="1036"/>
      <c r="AG83" s="1034" t="str">
        <f>IF(AG82&gt;0,"Ⅳ",IF(AH82&gt;0,"Ⅲ",IF(AI82&gt;0,"Ⅱ","Ⅰ")))</f>
        <v>Ⅱ</v>
      </c>
      <c r="AH83" s="1035"/>
      <c r="AI83" s="1035"/>
      <c r="AJ83" s="1036"/>
      <c r="AK83" s="1046"/>
      <c r="AL83" s="1047"/>
      <c r="AM83" s="1047"/>
      <c r="AN83" s="1047"/>
      <c r="AO83" s="1048"/>
      <c r="AP83" s="3"/>
      <c r="AQ83" s="1037" t="str">
        <f>IF(AQ82&gt;0,"Ⅳ",IF(AR82&gt;0,"Ⅲ",IF(AS82&gt;0,"Ⅱ","Ⅰ")))</f>
        <v>Ⅱ</v>
      </c>
      <c r="AR83" s="1037"/>
      <c r="AS83" s="1037"/>
      <c r="AT83" s="1037"/>
    </row>
    <row r="84" spans="2:86" ht="12" customHeight="1" x14ac:dyDescent="0.15">
      <c r="B84" s="1058"/>
      <c r="C84" s="1063"/>
      <c r="D84" s="1061"/>
      <c r="E84" s="1061"/>
      <c r="F84" s="1061"/>
      <c r="G84" s="1061"/>
      <c r="H84" s="1061"/>
      <c r="I84" s="1061"/>
      <c r="J84" s="1062"/>
      <c r="K84" s="1016"/>
      <c r="L84" s="1016"/>
      <c r="M84" s="1016"/>
      <c r="N84" s="1016"/>
      <c r="O84" s="1016" t="s">
        <v>472</v>
      </c>
      <c r="P84" s="1016"/>
      <c r="Q84" s="1016"/>
      <c r="R84" s="1016"/>
      <c r="S84" s="1016"/>
      <c r="T84" s="1016"/>
      <c r="U84" s="1016"/>
      <c r="V84" s="1016"/>
      <c r="W84" s="1016"/>
      <c r="X84" s="1016"/>
      <c r="Y84" s="1034" t="str">
        <f>IF(COUNTIF(Y83:AJ83,"Ⅳ")&gt;0,"Ⅳ",IF(COUNTIF(Y83:AJ83,"Ⅲ")&gt;0,"Ⅲ",IF(COUNTIF(Y83:AJ83,"Ⅱ")&gt;0,"Ⅱ","Ⅰ")))</f>
        <v>Ⅱ</v>
      </c>
      <c r="Z84" s="1035"/>
      <c r="AA84" s="1035"/>
      <c r="AB84" s="1035"/>
      <c r="AC84" s="1035"/>
      <c r="AD84" s="1035"/>
      <c r="AE84" s="1035"/>
      <c r="AF84" s="1035"/>
      <c r="AG84" s="1035"/>
      <c r="AH84" s="1035"/>
      <c r="AI84" s="1035"/>
      <c r="AJ84" s="1036"/>
      <c r="AK84" s="1049"/>
      <c r="AL84" s="1050"/>
      <c r="AM84" s="1050"/>
      <c r="AN84" s="1050"/>
      <c r="AO84" s="1051"/>
      <c r="AP84" s="3"/>
    </row>
    <row r="85" spans="2:86" ht="14.25" customHeight="1" x14ac:dyDescent="0.15">
      <c r="B85" s="1058"/>
      <c r="C85" s="1063"/>
      <c r="D85" s="1061"/>
      <c r="E85" s="1061"/>
      <c r="F85" s="1061"/>
      <c r="G85" s="1061"/>
      <c r="H85" s="1061"/>
      <c r="I85" s="1061"/>
      <c r="J85" s="1062"/>
      <c r="K85" s="1016" t="s">
        <v>169</v>
      </c>
      <c r="L85" s="1017"/>
      <c r="M85" s="1017"/>
      <c r="N85" s="1017"/>
      <c r="O85" s="1017"/>
      <c r="P85" s="1017"/>
      <c r="Q85" s="1017"/>
      <c r="R85" s="1017"/>
      <c r="S85" s="1017"/>
      <c r="T85" s="1017"/>
      <c r="U85" s="1017"/>
      <c r="V85" s="1017"/>
      <c r="W85" s="1017"/>
      <c r="X85" s="1017"/>
      <c r="Y85" s="1017"/>
      <c r="Z85" s="1017"/>
      <c r="AA85" s="1017"/>
      <c r="AB85" s="1017"/>
      <c r="AC85" s="1017"/>
      <c r="AD85" s="1017"/>
      <c r="AE85" s="1017"/>
      <c r="AF85" s="1017"/>
      <c r="AG85" s="1017"/>
      <c r="AH85" s="1017"/>
      <c r="AI85" s="1017"/>
      <c r="AJ85" s="1017"/>
      <c r="AK85" s="1017"/>
      <c r="AL85" s="1017"/>
      <c r="AM85" s="1017"/>
      <c r="AN85" s="1017"/>
      <c r="AO85" s="1017"/>
      <c r="AP85" s="3"/>
    </row>
    <row r="86" spans="2:86" ht="14.25" customHeight="1" x14ac:dyDescent="0.15">
      <c r="B86" s="1058"/>
      <c r="C86" s="1063"/>
      <c r="D86" s="1061"/>
      <c r="E86" s="1061"/>
      <c r="F86" s="1061"/>
      <c r="G86" s="1061"/>
      <c r="H86" s="1061"/>
      <c r="I86" s="1061"/>
      <c r="J86" s="1062"/>
      <c r="K86" s="1016"/>
      <c r="L86" s="1017"/>
      <c r="M86" s="1017"/>
      <c r="N86" s="1017"/>
      <c r="O86" s="1017"/>
      <c r="P86" s="1017"/>
      <c r="Q86" s="1017"/>
      <c r="R86" s="1017"/>
      <c r="S86" s="1017"/>
      <c r="T86" s="1017"/>
      <c r="U86" s="1017"/>
      <c r="V86" s="1017"/>
      <c r="W86" s="1017"/>
      <c r="X86" s="1017"/>
      <c r="Y86" s="1017"/>
      <c r="Z86" s="1017"/>
      <c r="AA86" s="1017"/>
      <c r="AB86" s="1017"/>
      <c r="AC86" s="1017"/>
      <c r="AD86" s="1017"/>
      <c r="AE86" s="1017"/>
      <c r="AF86" s="1017"/>
      <c r="AG86" s="1017"/>
      <c r="AH86" s="1017"/>
      <c r="AI86" s="1017"/>
      <c r="AJ86" s="1017"/>
      <c r="AK86" s="1017"/>
      <c r="AL86" s="1017"/>
      <c r="AM86" s="1017"/>
      <c r="AN86" s="1017"/>
      <c r="AO86" s="1017"/>
      <c r="AP86" s="3"/>
    </row>
    <row r="87" spans="2:86" ht="12" customHeight="1" x14ac:dyDescent="0.15">
      <c r="B87" s="1058"/>
      <c r="C87" s="1063"/>
      <c r="D87" s="1061"/>
      <c r="E87" s="1061"/>
      <c r="F87" s="1061"/>
      <c r="G87" s="1061"/>
      <c r="H87" s="1061"/>
      <c r="I87" s="1061"/>
      <c r="J87" s="1062"/>
      <c r="K87" s="1018" t="s">
        <v>473</v>
      </c>
      <c r="L87" s="1018"/>
      <c r="M87" s="1018"/>
      <c r="N87" s="1018"/>
      <c r="O87" s="1018"/>
      <c r="P87" s="1018"/>
      <c r="Q87" s="1018"/>
      <c r="R87" s="1018"/>
      <c r="S87" s="1018"/>
      <c r="T87" s="1018"/>
      <c r="U87" s="1018"/>
      <c r="V87" s="1018"/>
      <c r="W87" s="1018"/>
      <c r="X87" s="1018"/>
      <c r="Y87" s="1018"/>
      <c r="Z87" s="1018"/>
      <c r="AA87" s="1018"/>
      <c r="AB87" s="1018"/>
      <c r="AC87" s="1018"/>
      <c r="AD87" s="1018"/>
      <c r="AE87" s="1018"/>
      <c r="AF87" s="1018"/>
      <c r="AG87" s="1018"/>
      <c r="AH87" s="1018"/>
      <c r="AI87" s="1018"/>
      <c r="AJ87" s="1018"/>
      <c r="AK87" s="1018"/>
      <c r="AL87" s="1018"/>
      <c r="AM87" s="1018"/>
      <c r="AN87" s="1018"/>
      <c r="AO87" s="1018"/>
      <c r="AP87" s="3"/>
    </row>
    <row r="88" spans="2:86" ht="12" customHeight="1" x14ac:dyDescent="0.15">
      <c r="B88" s="1058"/>
      <c r="C88" s="1063"/>
      <c r="D88" s="1061"/>
      <c r="E88" s="1061"/>
      <c r="F88" s="1061"/>
      <c r="G88" s="1061"/>
      <c r="H88" s="1061"/>
      <c r="I88" s="1061"/>
      <c r="J88" s="1062"/>
      <c r="K88" s="1019" t="s">
        <v>523</v>
      </c>
      <c r="L88" s="1019"/>
      <c r="M88" s="1019"/>
      <c r="N88" s="1019"/>
      <c r="O88" s="1019"/>
      <c r="P88" s="1019"/>
      <c r="Q88" s="1019"/>
      <c r="R88" s="1019"/>
      <c r="S88" s="1019"/>
      <c r="T88" s="1019"/>
      <c r="U88" s="1019"/>
      <c r="V88" s="1019"/>
      <c r="W88" s="1019"/>
      <c r="X88" s="1019"/>
      <c r="Y88" s="1019"/>
      <c r="Z88" s="1019"/>
      <c r="AA88" s="1019"/>
      <c r="AB88" s="1019"/>
      <c r="AC88" s="1019"/>
      <c r="AD88" s="1019"/>
      <c r="AE88" s="1019"/>
      <c r="AF88" s="1019"/>
      <c r="AG88" s="1019"/>
      <c r="AH88" s="1019"/>
      <c r="AI88" s="1019"/>
      <c r="AJ88" s="1019"/>
      <c r="AK88" s="1019"/>
      <c r="AL88" s="1019"/>
      <c r="AM88" s="1019"/>
      <c r="AN88" s="1019"/>
      <c r="AO88" s="1019"/>
      <c r="AP88" s="3"/>
    </row>
    <row r="89" spans="2:86" ht="12" customHeight="1" x14ac:dyDescent="0.15">
      <c r="B89" s="1058"/>
      <c r="C89" s="1063"/>
      <c r="D89" s="1061"/>
      <c r="E89" s="1061"/>
      <c r="F89" s="1061"/>
      <c r="G89" s="1061"/>
      <c r="H89" s="1061"/>
      <c r="I89" s="1061"/>
      <c r="J89" s="1062"/>
      <c r="K89" s="194" t="s">
        <v>474</v>
      </c>
      <c r="L89" s="195"/>
      <c r="M89" s="195"/>
      <c r="N89" s="195"/>
      <c r="O89" s="195"/>
      <c r="P89" s="195"/>
      <c r="Q89" s="195"/>
      <c r="R89" s="195"/>
      <c r="S89" s="195"/>
      <c r="T89" s="195"/>
      <c r="U89" s="195"/>
      <c r="V89" s="195"/>
      <c r="W89" s="195"/>
      <c r="X89" s="195"/>
      <c r="Y89" s="195"/>
      <c r="Z89" s="195"/>
      <c r="AA89" s="195"/>
      <c r="AB89" s="195"/>
      <c r="AC89" s="195"/>
      <c r="AD89" s="195"/>
      <c r="AE89" s="195"/>
      <c r="AF89" s="195"/>
      <c r="AG89" s="195"/>
      <c r="AH89" s="195"/>
      <c r="AI89" s="195"/>
      <c r="AJ89" s="195"/>
      <c r="AK89" s="195"/>
      <c r="AL89" s="195"/>
      <c r="AM89" s="195"/>
      <c r="AN89" s="195"/>
      <c r="AO89" s="196"/>
      <c r="AP89" s="3"/>
    </row>
    <row r="90" spans="2:86" ht="12" customHeight="1" x14ac:dyDescent="0.15">
      <c r="B90" s="1058"/>
      <c r="C90" s="1063"/>
      <c r="D90" s="1061"/>
      <c r="E90" s="1061"/>
      <c r="F90" s="1061"/>
      <c r="G90" s="1061"/>
      <c r="H90" s="1061"/>
      <c r="I90" s="1061"/>
      <c r="J90" s="1062"/>
      <c r="K90" s="194" t="s">
        <v>475</v>
      </c>
      <c r="L90" s="195"/>
      <c r="M90" s="195"/>
      <c r="N90" s="195"/>
      <c r="O90" s="195"/>
      <c r="P90" s="195"/>
      <c r="Q90" s="195"/>
      <c r="R90" s="195"/>
      <c r="S90" s="195"/>
      <c r="T90" s="195"/>
      <c r="U90" s="195"/>
      <c r="V90" s="195"/>
      <c r="W90" s="195"/>
      <c r="X90" s="195"/>
      <c r="Y90" s="195"/>
      <c r="Z90" s="195"/>
      <c r="AA90" s="195"/>
      <c r="AB90" s="195"/>
      <c r="AC90" s="195"/>
      <c r="AD90" s="195"/>
      <c r="AE90" s="195"/>
      <c r="AF90" s="195"/>
      <c r="AG90" s="195"/>
      <c r="AH90" s="195"/>
      <c r="AI90" s="195"/>
      <c r="AJ90" s="195"/>
      <c r="AK90" s="195"/>
      <c r="AL90" s="195"/>
      <c r="AM90" s="195"/>
      <c r="AN90" s="195"/>
      <c r="AO90" s="196"/>
      <c r="AP90" s="3"/>
    </row>
    <row r="91" spans="2:86" ht="12" customHeight="1" x14ac:dyDescent="0.15">
      <c r="B91" s="1058"/>
      <c r="C91" s="1063"/>
      <c r="D91" s="1061"/>
      <c r="E91" s="1061"/>
      <c r="F91" s="1061"/>
      <c r="G91" s="1061"/>
      <c r="H91" s="1061"/>
      <c r="I91" s="1061"/>
      <c r="J91" s="1062"/>
      <c r="K91" s="1020" t="s">
        <v>476</v>
      </c>
      <c r="L91" s="1021"/>
      <c r="M91" s="1021"/>
      <c r="N91" s="1021"/>
      <c r="O91" s="1021"/>
      <c r="P91" s="1021"/>
      <c r="Q91" s="1021"/>
      <c r="R91" s="1021"/>
      <c r="S91" s="1021"/>
      <c r="T91" s="1021"/>
      <c r="U91" s="1021"/>
      <c r="V91" s="1021"/>
      <c r="W91" s="1021"/>
      <c r="X91" s="1021"/>
      <c r="Y91" s="1021"/>
      <c r="Z91" s="1021"/>
      <c r="AA91" s="1021"/>
      <c r="AB91" s="1021"/>
      <c r="AC91" s="1021"/>
      <c r="AD91" s="1021"/>
      <c r="AE91" s="1021"/>
      <c r="AF91" s="1021"/>
      <c r="AG91" s="1021"/>
      <c r="AH91" s="1021"/>
      <c r="AI91" s="1021"/>
      <c r="AJ91" s="1021"/>
      <c r="AK91" s="1021"/>
      <c r="AL91" s="1021"/>
      <c r="AM91" s="1021"/>
      <c r="AN91" s="1021"/>
      <c r="AO91" s="1022"/>
      <c r="AP91" s="3"/>
    </row>
    <row r="92" spans="2:86" ht="12" customHeight="1" x14ac:dyDescent="0.15">
      <c r="B92" s="591"/>
      <c r="C92" s="1064"/>
      <c r="D92" s="1065"/>
      <c r="E92" s="1065"/>
      <c r="F92" s="1065"/>
      <c r="G92" s="1065"/>
      <c r="H92" s="1065"/>
      <c r="I92" s="1065"/>
      <c r="J92" s="1066"/>
      <c r="K92" s="1023"/>
      <c r="L92" s="1024"/>
      <c r="M92" s="1024"/>
      <c r="N92" s="1024"/>
      <c r="O92" s="1024"/>
      <c r="P92" s="1024"/>
      <c r="Q92" s="1024"/>
      <c r="R92" s="1024"/>
      <c r="S92" s="1024"/>
      <c r="T92" s="1024"/>
      <c r="U92" s="1024"/>
      <c r="V92" s="1024"/>
      <c r="W92" s="1024"/>
      <c r="X92" s="1024"/>
      <c r="Y92" s="1024"/>
      <c r="Z92" s="1024"/>
      <c r="AA92" s="1024"/>
      <c r="AB92" s="1024"/>
      <c r="AC92" s="1024"/>
      <c r="AD92" s="1024"/>
      <c r="AE92" s="1024"/>
      <c r="AF92" s="1024"/>
      <c r="AG92" s="1024"/>
      <c r="AH92" s="1024"/>
      <c r="AI92" s="1024"/>
      <c r="AJ92" s="1024"/>
      <c r="AK92" s="1024"/>
      <c r="AL92" s="1024"/>
      <c r="AM92" s="1024"/>
      <c r="AN92" s="1024"/>
      <c r="AO92" s="1025"/>
      <c r="AP92" s="3"/>
    </row>
    <row r="93" spans="2:86" s="9" customFormat="1" ht="12" customHeight="1" x14ac:dyDescent="0.15">
      <c r="B93" s="3" t="s">
        <v>527</v>
      </c>
      <c r="AQ93" s="162"/>
      <c r="AR93" s="162"/>
      <c r="AS93" s="162"/>
      <c r="AT93" s="162"/>
      <c r="AU93" s="162"/>
      <c r="AV93" s="162"/>
      <c r="AW93" s="162"/>
      <c r="AX93" s="162"/>
      <c r="AY93" s="162"/>
      <c r="AZ93" s="162"/>
      <c r="BA93" s="162"/>
      <c r="BB93" s="162"/>
      <c r="BC93" s="162"/>
      <c r="BD93" s="162"/>
      <c r="BE93" s="162"/>
      <c r="BF93" s="162"/>
      <c r="BG93" s="162"/>
      <c r="BH93" s="162"/>
      <c r="BI93" s="162"/>
      <c r="BJ93" s="162"/>
      <c r="BK93" s="162"/>
      <c r="BL93" s="162"/>
      <c r="BM93" s="162"/>
      <c r="BN93" s="162"/>
      <c r="BO93" s="162"/>
      <c r="BP93" s="162"/>
      <c r="BQ93" s="162"/>
      <c r="BR93" s="162"/>
      <c r="BS93" s="162"/>
      <c r="BT93" s="162"/>
      <c r="BU93" s="162"/>
      <c r="BV93" s="162"/>
      <c r="BW93" s="162"/>
      <c r="BX93" s="162"/>
      <c r="BY93" s="162"/>
      <c r="BZ93" s="162"/>
      <c r="CA93" s="162"/>
      <c r="CB93" s="162"/>
      <c r="CC93" s="162"/>
      <c r="CD93" s="162"/>
      <c r="CE93" s="162"/>
      <c r="CF93" s="162"/>
      <c r="CG93" s="162"/>
      <c r="CH93" s="162"/>
    </row>
    <row r="94" spans="2:86" ht="12" customHeight="1" thickBot="1" x14ac:dyDescent="0.2">
      <c r="B94" s="3" t="s">
        <v>524</v>
      </c>
    </row>
    <row r="95" spans="2:86" ht="12" customHeight="1" x14ac:dyDescent="0.15">
      <c r="B95" s="3" t="s">
        <v>525</v>
      </c>
      <c r="AU95" s="1000" t="s">
        <v>305</v>
      </c>
      <c r="AV95" s="1001" t="s">
        <v>298</v>
      </c>
      <c r="AW95" s="1003" t="s">
        <v>299</v>
      </c>
      <c r="AX95" s="1005" t="s">
        <v>306</v>
      </c>
      <c r="AY95" s="1006"/>
      <c r="AZ95" s="1006"/>
      <c r="BA95" s="1006"/>
      <c r="BB95" s="1006"/>
      <c r="BC95" s="1006"/>
      <c r="BD95" s="1006"/>
      <c r="BE95" s="1006"/>
      <c r="BF95" s="1006"/>
      <c r="BG95" s="1006"/>
      <c r="BH95" s="1006"/>
      <c r="BI95" s="1006"/>
      <c r="BJ95" s="1006"/>
      <c r="BK95" s="1006"/>
      <c r="BL95" s="1006"/>
      <c r="BM95" s="1006"/>
      <c r="BN95" s="1006"/>
      <c r="BO95" s="1006"/>
      <c r="BP95" s="1006"/>
      <c r="BQ95" s="1006"/>
      <c r="BR95" s="1007"/>
      <c r="BS95" s="807" t="s">
        <v>300</v>
      </c>
      <c r="BT95" s="1008"/>
      <c r="BU95" s="1008"/>
      <c r="BV95" s="1008"/>
      <c r="BW95" s="1009" t="s">
        <v>307</v>
      </c>
      <c r="BX95" s="1010"/>
      <c r="BY95" s="1010"/>
      <c r="BZ95" s="1010"/>
      <c r="CA95" s="1010"/>
      <c r="CB95" s="1010"/>
      <c r="CC95" s="1010"/>
      <c r="CD95" s="1010"/>
      <c r="CE95" s="1010"/>
      <c r="CF95" s="1010"/>
      <c r="CG95" s="1010"/>
      <c r="CH95" s="1011"/>
    </row>
    <row r="96" spans="2:86" ht="12" customHeight="1" x14ac:dyDescent="0.15">
      <c r="B96" s="3" t="s">
        <v>477</v>
      </c>
      <c r="AU96" s="1000"/>
      <c r="AV96" s="1002"/>
      <c r="AW96" s="1004"/>
      <c r="AX96" s="1012" t="s">
        <v>308</v>
      </c>
      <c r="AY96" s="686"/>
      <c r="AZ96" s="686"/>
      <c r="BA96" s="686"/>
      <c r="BB96" s="686"/>
      <c r="BC96" s="686"/>
      <c r="BD96" s="686"/>
      <c r="BE96" s="686"/>
      <c r="BF96" s="686"/>
      <c r="BG96" s="686"/>
      <c r="BH96" s="686"/>
      <c r="BI96" s="686"/>
      <c r="BJ96" s="686" t="s">
        <v>309</v>
      </c>
      <c r="BK96" s="686"/>
      <c r="BL96" s="686"/>
      <c r="BM96" s="686"/>
      <c r="BN96" s="686"/>
      <c r="BO96" s="686"/>
      <c r="BP96" s="686"/>
      <c r="BQ96" s="686"/>
      <c r="BR96" s="1013"/>
      <c r="BS96" s="1008"/>
      <c r="BT96" s="1008"/>
      <c r="BU96" s="1008"/>
      <c r="BV96" s="1008"/>
      <c r="BW96" s="1014" t="s">
        <v>302</v>
      </c>
      <c r="BX96" s="699"/>
      <c r="BY96" s="699"/>
      <c r="BZ96" s="699"/>
      <c r="CA96" s="686" t="s">
        <v>310</v>
      </c>
      <c r="CB96" s="686"/>
      <c r="CC96" s="686"/>
      <c r="CD96" s="686"/>
      <c r="CE96" s="686"/>
      <c r="CF96" s="686"/>
      <c r="CG96" s="686"/>
      <c r="CH96" s="1013"/>
    </row>
    <row r="97" spans="2:86" ht="12" customHeight="1" x14ac:dyDescent="0.15">
      <c r="B97" s="3" t="s">
        <v>526</v>
      </c>
      <c r="AU97" s="1000"/>
      <c r="AV97" s="1002"/>
      <c r="AW97" s="1004"/>
      <c r="AX97" s="1012" t="s">
        <v>26</v>
      </c>
      <c r="AY97" s="686"/>
      <c r="AZ97" s="686"/>
      <c r="BA97" s="686"/>
      <c r="BB97" s="686" t="s">
        <v>22</v>
      </c>
      <c r="BC97" s="686"/>
      <c r="BD97" s="686"/>
      <c r="BE97" s="686"/>
      <c r="BF97" s="686" t="s">
        <v>24</v>
      </c>
      <c r="BG97" s="686"/>
      <c r="BH97" s="686"/>
      <c r="BI97" s="686"/>
      <c r="BJ97" s="699" t="s">
        <v>26</v>
      </c>
      <c r="BK97" s="699"/>
      <c r="BL97" s="699"/>
      <c r="BM97" s="699" t="s">
        <v>22</v>
      </c>
      <c r="BN97" s="699"/>
      <c r="BO97" s="699"/>
      <c r="BP97" s="699" t="s">
        <v>24</v>
      </c>
      <c r="BQ97" s="699"/>
      <c r="BR97" s="1015"/>
      <c r="BS97" s="807" t="s">
        <v>26</v>
      </c>
      <c r="BT97" s="807" t="s">
        <v>22</v>
      </c>
      <c r="BU97" s="807" t="s">
        <v>24</v>
      </c>
      <c r="BV97" s="807" t="s">
        <v>303</v>
      </c>
      <c r="BW97" s="1012" t="s">
        <v>311</v>
      </c>
      <c r="BX97" s="686"/>
      <c r="BY97" s="686"/>
      <c r="BZ97" s="686"/>
      <c r="CA97" s="686" t="s">
        <v>22</v>
      </c>
      <c r="CB97" s="686"/>
      <c r="CC97" s="686"/>
      <c r="CD97" s="686"/>
      <c r="CE97" s="686" t="s">
        <v>24</v>
      </c>
      <c r="CF97" s="686"/>
      <c r="CG97" s="686"/>
      <c r="CH97" s="1013"/>
    </row>
    <row r="98" spans="2:86" ht="12" customHeight="1" x14ac:dyDescent="0.15">
      <c r="B98" s="3" t="s">
        <v>478</v>
      </c>
      <c r="AU98" s="1000"/>
      <c r="AV98" s="1002"/>
      <c r="AW98" s="1004"/>
      <c r="AX98" s="156" t="s">
        <v>862</v>
      </c>
      <c r="AY98" s="157" t="s">
        <v>863</v>
      </c>
      <c r="AZ98" s="157" t="s">
        <v>864</v>
      </c>
      <c r="BA98" s="158" t="s">
        <v>865</v>
      </c>
      <c r="BB98" s="159" t="s">
        <v>866</v>
      </c>
      <c r="BC98" s="157" t="s">
        <v>863</v>
      </c>
      <c r="BD98" s="157" t="s">
        <v>867</v>
      </c>
      <c r="BE98" s="158" t="s">
        <v>865</v>
      </c>
      <c r="BF98" s="159" t="s">
        <v>866</v>
      </c>
      <c r="BG98" s="157" t="s">
        <v>863</v>
      </c>
      <c r="BH98" s="157" t="s">
        <v>864</v>
      </c>
      <c r="BI98" s="158" t="s">
        <v>865</v>
      </c>
      <c r="BJ98" s="159" t="s">
        <v>866</v>
      </c>
      <c r="BK98" s="157" t="s">
        <v>868</v>
      </c>
      <c r="BL98" s="158" t="s">
        <v>869</v>
      </c>
      <c r="BM98" s="159" t="s">
        <v>870</v>
      </c>
      <c r="BN98" s="157" t="s">
        <v>863</v>
      </c>
      <c r="BO98" s="158" t="s">
        <v>871</v>
      </c>
      <c r="BP98" s="159" t="s">
        <v>870</v>
      </c>
      <c r="BQ98" s="157" t="s">
        <v>868</v>
      </c>
      <c r="BR98" s="160" t="s">
        <v>872</v>
      </c>
      <c r="BS98" s="1008"/>
      <c r="BT98" s="1008"/>
      <c r="BU98" s="1008"/>
      <c r="BV98" s="1008"/>
      <c r="BW98" s="156" t="s">
        <v>866</v>
      </c>
      <c r="BX98" s="157" t="s">
        <v>863</v>
      </c>
      <c r="BY98" s="157" t="s">
        <v>864</v>
      </c>
      <c r="BZ98" s="158" t="s">
        <v>865</v>
      </c>
      <c r="CA98" s="159" t="s">
        <v>866</v>
      </c>
      <c r="CB98" s="157" t="s">
        <v>873</v>
      </c>
      <c r="CC98" s="157" t="s">
        <v>864</v>
      </c>
      <c r="CD98" s="158" t="s">
        <v>865</v>
      </c>
      <c r="CE98" s="159" t="s">
        <v>866</v>
      </c>
      <c r="CF98" s="157" t="s">
        <v>863</v>
      </c>
      <c r="CG98" s="157" t="s">
        <v>864</v>
      </c>
      <c r="CH98" s="160" t="s">
        <v>874</v>
      </c>
    </row>
    <row r="99" spans="2:86" x14ac:dyDescent="0.15">
      <c r="B99" s="3" t="s">
        <v>539</v>
      </c>
      <c r="AU99" s="1000"/>
      <c r="AV99" s="188" t="str">
        <f>N101</f>
        <v>S002</v>
      </c>
      <c r="AW99" s="300">
        <f>R101</f>
        <v>10.5</v>
      </c>
      <c r="AX99" s="197">
        <f>+Y126</f>
        <v>0</v>
      </c>
      <c r="AY99" s="197">
        <f>+Z126</f>
        <v>0</v>
      </c>
      <c r="AZ99" s="197">
        <f>+AA126</f>
        <v>0</v>
      </c>
      <c r="BA99" s="197">
        <f t="shared" ref="BA99" si="16">+AB126</f>
        <v>0</v>
      </c>
      <c r="BB99" s="197">
        <f>+AC126</f>
        <v>0</v>
      </c>
      <c r="BC99" s="197">
        <f t="shared" ref="BC99" si="17">+AD126</f>
        <v>0</v>
      </c>
      <c r="BD99" s="197">
        <f t="shared" ref="BD99" si="18">+AE126</f>
        <v>0</v>
      </c>
      <c r="BE99" s="197">
        <f t="shared" ref="BE99" si="19">+AF126</f>
        <v>0</v>
      </c>
      <c r="BF99" s="197">
        <f t="shared" ref="BF99" si="20">+AG126</f>
        <v>0</v>
      </c>
      <c r="BG99" s="197">
        <f t="shared" ref="BG99" si="21">+AH126</f>
        <v>0</v>
      </c>
      <c r="BH99" s="197">
        <f t="shared" ref="BH99" si="22">+AI126</f>
        <v>0</v>
      </c>
      <c r="BI99" s="197">
        <f t="shared" ref="BI99" si="23">+AJ126</f>
        <v>1</v>
      </c>
      <c r="BJ99" s="197" t="str">
        <f>+Y129</f>
        <v/>
      </c>
      <c r="BK99" s="197" t="str">
        <f t="shared" ref="BK99" si="24">+Z129</f>
        <v/>
      </c>
      <c r="BL99" s="197" t="str">
        <f>+AA129</f>
        <v/>
      </c>
      <c r="BM99" s="197">
        <f>+AC129</f>
        <v>0</v>
      </c>
      <c r="BN99" s="197">
        <f t="shared" ref="BN99" si="25">+AD129</f>
        <v>0</v>
      </c>
      <c r="BO99" s="197">
        <f t="shared" ref="BO99" si="26">+AE129</f>
        <v>0</v>
      </c>
      <c r="BP99" s="197">
        <f>+AG129</f>
        <v>0</v>
      </c>
      <c r="BQ99" s="197">
        <f>+AH129</f>
        <v>0</v>
      </c>
      <c r="BR99" s="197">
        <f>+AI129</f>
        <v>1</v>
      </c>
      <c r="BS99" s="296" t="str">
        <f>+Y130</f>
        <v>Ⅰ</v>
      </c>
      <c r="BT99" s="296" t="str">
        <f>+AC130</f>
        <v>Ⅰ</v>
      </c>
      <c r="BU99" s="296" t="str">
        <f>+AG130</f>
        <v>Ⅱ</v>
      </c>
      <c r="BV99" s="296" t="str">
        <f>+Y131</f>
        <v>Ⅱ</v>
      </c>
      <c r="BW99" s="164" t="str">
        <f>IF(Y126&gt;0,R101,"")</f>
        <v/>
      </c>
      <c r="BX99" s="165" t="str">
        <f>IF(Z126&gt;0,"",IF(AA126&gt;0,R101,""))</f>
        <v/>
      </c>
      <c r="BY99" s="165" t="str">
        <f>IF(Y126+Z126&gt;0,"",IF(AA126&gt;0,R101,""))</f>
        <v/>
      </c>
      <c r="BZ99" s="165" t="str">
        <f>IF(Y126+Z126+AA126&gt;0,"",IF(AB126&gt;0,R101,""))</f>
        <v/>
      </c>
      <c r="CA99" s="166">
        <f t="shared" ref="CA99" si="27">+AC125</f>
        <v>0</v>
      </c>
      <c r="CB99" s="166">
        <f t="shared" ref="CB99" si="28">+AD125</f>
        <v>0</v>
      </c>
      <c r="CC99" s="166">
        <f t="shared" ref="CC99" si="29">+AE125</f>
        <v>0</v>
      </c>
      <c r="CD99" s="166">
        <f t="shared" ref="CD99" si="30">+AF125</f>
        <v>0</v>
      </c>
      <c r="CE99" s="166">
        <f t="shared" ref="CE99" si="31">+AG125</f>
        <v>0</v>
      </c>
      <c r="CF99" s="166">
        <f t="shared" ref="CF99" si="32">+AH125</f>
        <v>0</v>
      </c>
      <c r="CG99" s="166">
        <f t="shared" ref="CG99" si="33">+AI125</f>
        <v>0</v>
      </c>
      <c r="CH99" s="166">
        <f t="shared" ref="CH99" si="34">+AJ125</f>
        <v>0.3</v>
      </c>
    </row>
    <row r="100" spans="2:86" ht="12" customHeight="1" x14ac:dyDescent="0.15">
      <c r="B100" s="1057" t="s">
        <v>219</v>
      </c>
      <c r="C100" s="1059"/>
      <c r="D100" s="1060"/>
      <c r="E100" s="1061"/>
      <c r="F100" s="1061"/>
      <c r="G100" s="1061"/>
      <c r="H100" s="1061"/>
      <c r="I100" s="1061"/>
      <c r="J100" s="1062"/>
      <c r="K100" s="1067" t="s">
        <v>453</v>
      </c>
      <c r="L100" s="1068"/>
      <c r="M100" s="1068"/>
      <c r="N100" s="1068"/>
      <c r="O100" s="1068"/>
      <c r="P100" s="1068"/>
      <c r="Q100" s="1068"/>
      <c r="R100" s="1068"/>
      <c r="S100" s="1068"/>
      <c r="T100" s="1068"/>
      <c r="U100" s="1068"/>
      <c r="V100" s="1068"/>
      <c r="W100" s="1068"/>
      <c r="X100" s="1068"/>
      <c r="Y100" s="1068"/>
      <c r="Z100" s="1068"/>
      <c r="AA100" s="1068"/>
      <c r="AB100" s="1068"/>
      <c r="AC100" s="1068"/>
      <c r="AD100" s="1068"/>
      <c r="AE100" s="1068"/>
      <c r="AF100" s="1068"/>
      <c r="AG100" s="1068"/>
      <c r="AH100" s="1068"/>
      <c r="AI100" s="1068"/>
      <c r="AJ100" s="1068"/>
      <c r="AK100" s="1068"/>
      <c r="AL100" s="1068"/>
      <c r="AM100" s="1068"/>
      <c r="AN100" s="1068"/>
      <c r="AO100" s="1069"/>
      <c r="AP100" s="3"/>
    </row>
    <row r="101" spans="2:86" ht="12" customHeight="1" x14ac:dyDescent="0.15">
      <c r="B101" s="1058"/>
      <c r="C101" s="1063"/>
      <c r="D101" s="1061"/>
      <c r="E101" s="1061"/>
      <c r="F101" s="1061"/>
      <c r="G101" s="1061"/>
      <c r="H101" s="1061"/>
      <c r="I101" s="1061"/>
      <c r="J101" s="1062"/>
      <c r="K101" s="1040" t="s">
        <v>218</v>
      </c>
      <c r="L101" s="1041"/>
      <c r="M101" s="1042"/>
      <c r="N101" s="1034" t="s">
        <v>578</v>
      </c>
      <c r="O101" s="1035"/>
      <c r="P101" s="1040" t="s">
        <v>454</v>
      </c>
      <c r="Q101" s="1042"/>
      <c r="R101" s="1070">
        <f>'様式A-2'!C12</f>
        <v>10.5</v>
      </c>
      <c r="S101" s="1071"/>
      <c r="T101" s="1072"/>
      <c r="U101" s="1073" t="s">
        <v>455</v>
      </c>
      <c r="V101" s="1074"/>
      <c r="W101" s="1073" t="s">
        <v>456</v>
      </c>
      <c r="X101" s="1074"/>
      <c r="Y101" s="1042" t="s">
        <v>217</v>
      </c>
      <c r="Z101" s="1016"/>
      <c r="AA101" s="1016"/>
      <c r="AB101" s="1016"/>
      <c r="AC101" s="1073" t="s">
        <v>457</v>
      </c>
      <c r="AD101" s="1079"/>
      <c r="AE101" s="1079"/>
      <c r="AF101" s="1079"/>
      <c r="AG101" s="1079"/>
      <c r="AH101" s="1079"/>
      <c r="AI101" s="1079"/>
      <c r="AJ101" s="1074"/>
      <c r="AK101" s="1073" t="s">
        <v>458</v>
      </c>
      <c r="AL101" s="1079"/>
      <c r="AM101" s="1079"/>
      <c r="AN101" s="1081"/>
      <c r="AO101" s="1082"/>
      <c r="AP101" s="3"/>
      <c r="AV101" s="167"/>
      <c r="AW101" s="221"/>
      <c r="AX101" s="167"/>
      <c r="AY101" s="167"/>
      <c r="AZ101" s="167"/>
      <c r="BA101" s="167"/>
      <c r="BB101" s="167"/>
      <c r="BC101" s="167"/>
      <c r="BD101" s="167"/>
    </row>
    <row r="102" spans="2:86" ht="12" customHeight="1" x14ac:dyDescent="0.15">
      <c r="B102" s="1058"/>
      <c r="C102" s="1063"/>
      <c r="D102" s="1061"/>
      <c r="E102" s="1061"/>
      <c r="F102" s="1061"/>
      <c r="G102" s="1061"/>
      <c r="H102" s="1061"/>
      <c r="I102" s="1061"/>
      <c r="J102" s="1062"/>
      <c r="K102" s="1016" t="s">
        <v>459</v>
      </c>
      <c r="L102" s="1016" t="s">
        <v>199</v>
      </c>
      <c r="M102" s="1016"/>
      <c r="N102" s="1016" t="s">
        <v>198</v>
      </c>
      <c r="O102" s="1016"/>
      <c r="P102" s="1016" t="s">
        <v>460</v>
      </c>
      <c r="Q102" s="1016"/>
      <c r="R102" s="1016" t="s">
        <v>6</v>
      </c>
      <c r="S102" s="1016"/>
      <c r="T102" s="1016"/>
      <c r="U102" s="1075"/>
      <c r="V102" s="1076"/>
      <c r="W102" s="1075"/>
      <c r="X102" s="1076"/>
      <c r="Y102" s="1042"/>
      <c r="Z102" s="1016"/>
      <c r="AA102" s="1016"/>
      <c r="AB102" s="1016"/>
      <c r="AC102" s="1077"/>
      <c r="AD102" s="1080"/>
      <c r="AE102" s="1080"/>
      <c r="AF102" s="1080"/>
      <c r="AG102" s="1080"/>
      <c r="AH102" s="1080"/>
      <c r="AI102" s="1080"/>
      <c r="AJ102" s="1078"/>
      <c r="AK102" s="1075"/>
      <c r="AL102" s="1083"/>
      <c r="AM102" s="1083"/>
      <c r="AN102" s="1084"/>
      <c r="AO102" s="1085"/>
      <c r="AP102" s="3"/>
      <c r="AV102" s="167"/>
      <c r="AW102" s="167"/>
      <c r="AX102" s="167"/>
      <c r="AY102" s="167"/>
      <c r="AZ102" s="167"/>
      <c r="BA102" s="167"/>
      <c r="BB102" s="167"/>
      <c r="BC102" s="167"/>
      <c r="BD102" s="167"/>
    </row>
    <row r="103" spans="2:86" ht="12" customHeight="1" x14ac:dyDescent="0.15">
      <c r="B103" s="1058"/>
      <c r="C103" s="1063"/>
      <c r="D103" s="1061"/>
      <c r="E103" s="1061"/>
      <c r="F103" s="1061"/>
      <c r="G103" s="1061"/>
      <c r="H103" s="1061"/>
      <c r="I103" s="1061"/>
      <c r="J103" s="1062"/>
      <c r="K103" s="1016"/>
      <c r="L103" s="1016"/>
      <c r="M103" s="1016"/>
      <c r="N103" s="1016"/>
      <c r="O103" s="1016"/>
      <c r="P103" s="1016"/>
      <c r="Q103" s="1016"/>
      <c r="R103" s="1016"/>
      <c r="S103" s="1016"/>
      <c r="T103" s="1016"/>
      <c r="U103" s="1075"/>
      <c r="V103" s="1076"/>
      <c r="W103" s="1075"/>
      <c r="X103" s="1076"/>
      <c r="Y103" s="1042" t="s">
        <v>461</v>
      </c>
      <c r="Z103" s="1016"/>
      <c r="AA103" s="1016"/>
      <c r="AB103" s="1016"/>
      <c r="AC103" s="1016" t="s">
        <v>462</v>
      </c>
      <c r="AD103" s="1016"/>
      <c r="AE103" s="1016"/>
      <c r="AF103" s="1016"/>
      <c r="AG103" s="1016" t="s">
        <v>463</v>
      </c>
      <c r="AH103" s="1016"/>
      <c r="AI103" s="1016"/>
      <c r="AJ103" s="1016"/>
      <c r="AK103" s="1075"/>
      <c r="AL103" s="1083"/>
      <c r="AM103" s="1083"/>
      <c r="AN103" s="1084"/>
      <c r="AO103" s="1085"/>
      <c r="AP103" s="3"/>
      <c r="AV103" s="167"/>
      <c r="AW103" s="167"/>
      <c r="AX103" s="167"/>
      <c r="AY103" s="167"/>
      <c r="AZ103" s="167"/>
      <c r="BA103" s="167"/>
      <c r="BB103" s="167"/>
      <c r="BC103" s="167"/>
      <c r="BD103" s="167"/>
    </row>
    <row r="104" spans="2:86" ht="12" customHeight="1" x14ac:dyDescent="0.15">
      <c r="B104" s="1058"/>
      <c r="C104" s="1063"/>
      <c r="D104" s="1061"/>
      <c r="E104" s="1061"/>
      <c r="F104" s="1061"/>
      <c r="G104" s="1061"/>
      <c r="H104" s="1061"/>
      <c r="I104" s="1061"/>
      <c r="J104" s="1062"/>
      <c r="K104" s="1016"/>
      <c r="L104" s="1016"/>
      <c r="M104" s="1016"/>
      <c r="N104" s="1016"/>
      <c r="O104" s="1016"/>
      <c r="P104" s="1016"/>
      <c r="Q104" s="1016"/>
      <c r="R104" s="1016"/>
      <c r="S104" s="1016"/>
      <c r="T104" s="1016"/>
      <c r="U104" s="1077"/>
      <c r="V104" s="1078"/>
      <c r="W104" s="1077"/>
      <c r="X104" s="1078"/>
      <c r="Y104" s="191" t="s">
        <v>32</v>
      </c>
      <c r="Z104" s="187" t="s">
        <v>33</v>
      </c>
      <c r="AA104" s="187" t="s">
        <v>464</v>
      </c>
      <c r="AB104" s="187" t="s">
        <v>465</v>
      </c>
      <c r="AC104" s="187" t="s">
        <v>32</v>
      </c>
      <c r="AD104" s="187" t="s">
        <v>33</v>
      </c>
      <c r="AE104" s="187" t="s">
        <v>464</v>
      </c>
      <c r="AF104" s="187" t="s">
        <v>465</v>
      </c>
      <c r="AG104" s="187" t="s">
        <v>32</v>
      </c>
      <c r="AH104" s="187" t="s">
        <v>33</v>
      </c>
      <c r="AI104" s="187" t="s">
        <v>464</v>
      </c>
      <c r="AJ104" s="187" t="s">
        <v>465</v>
      </c>
      <c r="AK104" s="1077"/>
      <c r="AL104" s="1080"/>
      <c r="AM104" s="1080"/>
      <c r="AN104" s="1086"/>
      <c r="AO104" s="1087"/>
      <c r="AP104" s="3"/>
      <c r="AV104" s="167"/>
      <c r="AW104" s="167"/>
      <c r="AX104" s="167"/>
      <c r="AY104" s="167"/>
      <c r="AZ104" s="167"/>
      <c r="BA104" s="167"/>
      <c r="BB104" s="167"/>
      <c r="BC104" s="167"/>
      <c r="BD104" s="167"/>
    </row>
    <row r="105" spans="2:86" ht="12" customHeight="1" x14ac:dyDescent="0.15">
      <c r="B105" s="1058"/>
      <c r="C105" s="1063"/>
      <c r="D105" s="1061"/>
      <c r="E105" s="1061"/>
      <c r="F105" s="1061"/>
      <c r="G105" s="1061"/>
      <c r="H105" s="1061"/>
      <c r="I105" s="1061"/>
      <c r="J105" s="1062"/>
      <c r="K105" s="192">
        <v>1</v>
      </c>
      <c r="L105" s="1038" t="s">
        <v>534</v>
      </c>
      <c r="M105" s="1039"/>
      <c r="N105" s="1038" t="s">
        <v>486</v>
      </c>
      <c r="O105" s="1039"/>
      <c r="P105" s="1034" t="s">
        <v>333</v>
      </c>
      <c r="Q105" s="1036"/>
      <c r="R105" s="408" t="s">
        <v>338</v>
      </c>
      <c r="S105" s="408"/>
      <c r="T105" s="408"/>
      <c r="U105" s="1034" t="s">
        <v>54</v>
      </c>
      <c r="V105" s="1036"/>
      <c r="W105" s="1034" t="s">
        <v>551</v>
      </c>
      <c r="X105" s="1035"/>
      <c r="Y105" s="276"/>
      <c r="Z105" s="276"/>
      <c r="AA105" s="276"/>
      <c r="AB105" s="276"/>
      <c r="AC105" s="223"/>
      <c r="AD105" s="223"/>
      <c r="AE105" s="223"/>
      <c r="AF105" s="223"/>
      <c r="AG105" s="223"/>
      <c r="AH105" s="223"/>
      <c r="AI105" s="223"/>
      <c r="AJ105" s="223"/>
      <c r="AK105" s="1088" t="s">
        <v>1652</v>
      </c>
      <c r="AL105" s="1089"/>
      <c r="AM105" s="1089"/>
      <c r="AN105" s="1090"/>
      <c r="AO105" s="1091"/>
      <c r="AP105" s="3"/>
      <c r="AQ105" s="222">
        <f>IF(P105="材質劣化",2,IF(P105="漏水",3,1))</f>
        <v>3</v>
      </c>
      <c r="AV105" s="167"/>
      <c r="AW105" s="167"/>
      <c r="AX105" s="167"/>
      <c r="AY105" s="167"/>
      <c r="AZ105" s="167"/>
      <c r="BA105" s="167"/>
      <c r="BB105" s="167"/>
      <c r="BC105" s="167"/>
      <c r="BD105" s="167"/>
    </row>
    <row r="106" spans="2:86" ht="12" customHeight="1" x14ac:dyDescent="0.15">
      <c r="B106" s="1058"/>
      <c r="C106" s="1063"/>
      <c r="D106" s="1061"/>
      <c r="E106" s="1061"/>
      <c r="F106" s="1061"/>
      <c r="G106" s="1061"/>
      <c r="H106" s="1061"/>
      <c r="I106" s="1061"/>
      <c r="J106" s="1062"/>
      <c r="K106" s="192">
        <v>2</v>
      </c>
      <c r="L106" s="1038" t="s">
        <v>331</v>
      </c>
      <c r="M106" s="1039"/>
      <c r="N106" s="1038" t="s">
        <v>356</v>
      </c>
      <c r="O106" s="1039"/>
      <c r="P106" s="1034" t="s">
        <v>333</v>
      </c>
      <c r="Q106" s="1036"/>
      <c r="R106" s="408" t="s">
        <v>340</v>
      </c>
      <c r="S106" s="408"/>
      <c r="T106" s="408"/>
      <c r="U106" s="1034" t="s">
        <v>554</v>
      </c>
      <c r="V106" s="1036"/>
      <c r="W106" s="1034" t="s">
        <v>1649</v>
      </c>
      <c r="X106" s="1035"/>
      <c r="Y106" s="276"/>
      <c r="Z106" s="276"/>
      <c r="AA106" s="276"/>
      <c r="AB106" s="276"/>
      <c r="AC106" s="223"/>
      <c r="AD106" s="223"/>
      <c r="AE106" s="223"/>
      <c r="AF106" s="223"/>
      <c r="AG106" s="223"/>
      <c r="AH106" s="223"/>
      <c r="AI106" s="223"/>
      <c r="AJ106" s="223">
        <f>1.2*0.15+0.8*0.15</f>
        <v>0.3</v>
      </c>
      <c r="AK106" s="1052"/>
      <c r="AL106" s="1053"/>
      <c r="AM106" s="1053"/>
      <c r="AN106" s="1054"/>
      <c r="AO106" s="1055"/>
      <c r="AP106" s="3"/>
      <c r="AQ106" s="222">
        <f t="shared" ref="AQ106:AQ124" si="35">IF(P106="材質劣化",2,IF(P106="漏水",3,1))</f>
        <v>3</v>
      </c>
      <c r="AV106" s="167"/>
      <c r="AW106" s="167"/>
      <c r="AX106" s="167"/>
      <c r="AY106" s="167"/>
      <c r="AZ106" s="167"/>
      <c r="BA106" s="167"/>
      <c r="BB106" s="167"/>
      <c r="BC106" s="167"/>
      <c r="BD106" s="167"/>
    </row>
    <row r="107" spans="2:86" ht="12" customHeight="1" x14ac:dyDescent="0.15">
      <c r="B107" s="1058"/>
      <c r="C107" s="1063"/>
      <c r="D107" s="1061"/>
      <c r="E107" s="1061"/>
      <c r="F107" s="1061"/>
      <c r="G107" s="1061"/>
      <c r="H107" s="1061"/>
      <c r="I107" s="1061"/>
      <c r="J107" s="1062"/>
      <c r="K107" s="192">
        <v>3</v>
      </c>
      <c r="L107" s="1038" t="s">
        <v>331</v>
      </c>
      <c r="M107" s="1039"/>
      <c r="N107" s="1038" t="s">
        <v>354</v>
      </c>
      <c r="O107" s="1039"/>
      <c r="P107" s="1034" t="s">
        <v>332</v>
      </c>
      <c r="Q107" s="1036"/>
      <c r="R107" s="408" t="s">
        <v>532</v>
      </c>
      <c r="S107" s="408"/>
      <c r="T107" s="408"/>
      <c r="U107" s="1034" t="s">
        <v>554</v>
      </c>
      <c r="V107" s="1036"/>
      <c r="W107" s="1034" t="s">
        <v>551</v>
      </c>
      <c r="X107" s="1035"/>
      <c r="Y107" s="276"/>
      <c r="Z107" s="276"/>
      <c r="AA107" s="276"/>
      <c r="AB107" s="276"/>
      <c r="AC107" s="223"/>
      <c r="AD107" s="223"/>
      <c r="AE107" s="223"/>
      <c r="AF107" s="223"/>
      <c r="AG107" s="223"/>
      <c r="AH107" s="223"/>
      <c r="AI107" s="223"/>
      <c r="AJ107" s="223"/>
      <c r="AK107" s="1052"/>
      <c r="AL107" s="1053"/>
      <c r="AM107" s="1053"/>
      <c r="AN107" s="1054"/>
      <c r="AO107" s="1055"/>
      <c r="AP107" s="3"/>
      <c r="AQ107" s="222">
        <f t="shared" si="35"/>
        <v>2</v>
      </c>
      <c r="AV107" s="167"/>
      <c r="AW107" s="167"/>
      <c r="AX107" s="167"/>
      <c r="AY107" s="167"/>
      <c r="AZ107" s="167"/>
      <c r="BA107" s="167"/>
      <c r="BB107" s="167"/>
      <c r="BC107" s="167"/>
      <c r="BD107" s="167"/>
    </row>
    <row r="108" spans="2:86" ht="12" customHeight="1" x14ac:dyDescent="0.15">
      <c r="B108" s="1058"/>
      <c r="C108" s="1063"/>
      <c r="D108" s="1061"/>
      <c r="E108" s="1061"/>
      <c r="F108" s="1061"/>
      <c r="G108" s="1061"/>
      <c r="H108" s="1061"/>
      <c r="I108" s="1061"/>
      <c r="J108" s="1062"/>
      <c r="K108" s="192"/>
      <c r="L108" s="1038"/>
      <c r="M108" s="1039"/>
      <c r="N108" s="1038"/>
      <c r="O108" s="1039"/>
      <c r="P108" s="1034"/>
      <c r="Q108" s="1036"/>
      <c r="R108" s="408"/>
      <c r="S108" s="408"/>
      <c r="T108" s="408"/>
      <c r="U108" s="1034"/>
      <c r="V108" s="1036"/>
      <c r="W108" s="1034"/>
      <c r="X108" s="1035"/>
      <c r="Y108" s="276"/>
      <c r="Z108" s="276"/>
      <c r="AA108" s="276"/>
      <c r="AB108" s="276"/>
      <c r="AC108" s="223"/>
      <c r="AD108" s="223"/>
      <c r="AE108" s="223"/>
      <c r="AF108" s="223"/>
      <c r="AG108" s="223"/>
      <c r="AH108" s="223"/>
      <c r="AI108" s="223"/>
      <c r="AJ108" s="223"/>
      <c r="AK108" s="1052"/>
      <c r="AL108" s="1053"/>
      <c r="AM108" s="1053"/>
      <c r="AN108" s="1054"/>
      <c r="AO108" s="1055"/>
      <c r="AP108" s="3"/>
      <c r="AQ108" s="222">
        <f t="shared" si="35"/>
        <v>1</v>
      </c>
      <c r="AV108" s="167"/>
      <c r="AW108" s="167"/>
      <c r="AX108" s="167"/>
      <c r="AY108" s="167"/>
      <c r="AZ108" s="167"/>
      <c r="BA108" s="167"/>
      <c r="BB108" s="167"/>
      <c r="BC108" s="167"/>
      <c r="BD108" s="167"/>
    </row>
    <row r="109" spans="2:86" ht="12" customHeight="1" x14ac:dyDescent="0.15">
      <c r="B109" s="1058"/>
      <c r="C109" s="1063"/>
      <c r="D109" s="1061"/>
      <c r="E109" s="1061"/>
      <c r="F109" s="1061"/>
      <c r="G109" s="1061"/>
      <c r="H109" s="1061"/>
      <c r="I109" s="1061"/>
      <c r="J109" s="1062"/>
      <c r="K109" s="192"/>
      <c r="L109" s="1038"/>
      <c r="M109" s="1039"/>
      <c r="N109" s="1038"/>
      <c r="O109" s="1039"/>
      <c r="P109" s="1034"/>
      <c r="Q109" s="1036"/>
      <c r="R109" s="408"/>
      <c r="S109" s="408"/>
      <c r="T109" s="408"/>
      <c r="U109" s="1034"/>
      <c r="V109" s="1036"/>
      <c r="W109" s="1034"/>
      <c r="X109" s="1035"/>
      <c r="Y109" s="276"/>
      <c r="Z109" s="276"/>
      <c r="AA109" s="276"/>
      <c r="AB109" s="276"/>
      <c r="AC109" s="223"/>
      <c r="AD109" s="223"/>
      <c r="AE109" s="223"/>
      <c r="AF109" s="223"/>
      <c r="AG109" s="223"/>
      <c r="AH109" s="223"/>
      <c r="AI109" s="223"/>
      <c r="AJ109" s="223"/>
      <c r="AK109" s="1052"/>
      <c r="AL109" s="1053"/>
      <c r="AM109" s="1053"/>
      <c r="AN109" s="1054"/>
      <c r="AO109" s="1055"/>
      <c r="AP109" s="3"/>
      <c r="AQ109" s="222">
        <f t="shared" si="35"/>
        <v>1</v>
      </c>
      <c r="AV109" s="167"/>
      <c r="AW109" s="167"/>
      <c r="AX109" s="167"/>
      <c r="AY109" s="167"/>
      <c r="AZ109" s="167"/>
      <c r="BA109" s="167"/>
      <c r="BB109" s="167"/>
      <c r="BC109" s="167"/>
      <c r="BD109" s="167"/>
    </row>
    <row r="110" spans="2:86" ht="12" customHeight="1" x14ac:dyDescent="0.15">
      <c r="B110" s="1058"/>
      <c r="C110" s="1063"/>
      <c r="D110" s="1061"/>
      <c r="E110" s="1061"/>
      <c r="F110" s="1061"/>
      <c r="G110" s="1061"/>
      <c r="H110" s="1061"/>
      <c r="I110" s="1061"/>
      <c r="J110" s="1062"/>
      <c r="K110" s="192"/>
      <c r="L110" s="1038"/>
      <c r="M110" s="1039"/>
      <c r="N110" s="1038"/>
      <c r="O110" s="1039"/>
      <c r="P110" s="1034"/>
      <c r="Q110" s="1036"/>
      <c r="R110" s="408"/>
      <c r="S110" s="408"/>
      <c r="T110" s="408"/>
      <c r="U110" s="1034"/>
      <c r="V110" s="1036"/>
      <c r="W110" s="1034"/>
      <c r="X110" s="1035"/>
      <c r="Y110" s="276"/>
      <c r="Z110" s="276"/>
      <c r="AA110" s="276"/>
      <c r="AB110" s="276"/>
      <c r="AC110" s="223"/>
      <c r="AD110" s="223"/>
      <c r="AE110" s="223"/>
      <c r="AF110" s="223"/>
      <c r="AG110" s="223"/>
      <c r="AH110" s="223"/>
      <c r="AI110" s="223"/>
      <c r="AJ110" s="223"/>
      <c r="AK110" s="1052"/>
      <c r="AL110" s="1053"/>
      <c r="AM110" s="1053"/>
      <c r="AN110" s="1054"/>
      <c r="AO110" s="1055"/>
      <c r="AP110" s="3"/>
      <c r="AQ110" s="222">
        <f t="shared" si="35"/>
        <v>1</v>
      </c>
      <c r="AV110" s="167"/>
      <c r="AW110" s="167"/>
      <c r="AX110" s="167"/>
      <c r="AY110" s="167"/>
      <c r="AZ110" s="167"/>
      <c r="BA110" s="167"/>
      <c r="BB110" s="167"/>
      <c r="BC110" s="167"/>
      <c r="BD110" s="167"/>
    </row>
    <row r="111" spans="2:86" s="162" customFormat="1" ht="12" customHeight="1" x14ac:dyDescent="0.15">
      <c r="B111" s="1058"/>
      <c r="C111" s="1063"/>
      <c r="D111" s="1061"/>
      <c r="E111" s="1061"/>
      <c r="F111" s="1061"/>
      <c r="G111" s="1061"/>
      <c r="H111" s="1061"/>
      <c r="I111" s="1061"/>
      <c r="J111" s="1062"/>
      <c r="K111" s="192"/>
      <c r="L111" s="1038"/>
      <c r="M111" s="1039"/>
      <c r="N111" s="1038"/>
      <c r="O111" s="1039"/>
      <c r="P111" s="1034"/>
      <c r="Q111" s="1036"/>
      <c r="R111" s="408"/>
      <c r="S111" s="408"/>
      <c r="T111" s="408"/>
      <c r="U111" s="1034"/>
      <c r="V111" s="1036"/>
      <c r="W111" s="1034"/>
      <c r="X111" s="1035"/>
      <c r="Y111" s="276"/>
      <c r="Z111" s="276"/>
      <c r="AA111" s="276"/>
      <c r="AB111" s="276"/>
      <c r="AC111" s="223"/>
      <c r="AD111" s="223"/>
      <c r="AE111" s="223"/>
      <c r="AF111" s="223"/>
      <c r="AG111" s="223"/>
      <c r="AH111" s="223"/>
      <c r="AI111" s="223"/>
      <c r="AJ111" s="223"/>
      <c r="AK111" s="1034"/>
      <c r="AL111" s="1035"/>
      <c r="AM111" s="1035"/>
      <c r="AN111" s="788"/>
      <c r="AO111" s="789"/>
      <c r="AP111" s="3"/>
      <c r="AQ111" s="222">
        <f t="shared" si="35"/>
        <v>1</v>
      </c>
    </row>
    <row r="112" spans="2:86" s="162" customFormat="1" ht="12" customHeight="1" x14ac:dyDescent="0.15">
      <c r="B112" s="1058"/>
      <c r="C112" s="1063"/>
      <c r="D112" s="1061"/>
      <c r="E112" s="1061"/>
      <c r="F112" s="1061"/>
      <c r="G112" s="1061"/>
      <c r="H112" s="1061"/>
      <c r="I112" s="1061"/>
      <c r="J112" s="1062"/>
      <c r="K112" s="192"/>
      <c r="L112" s="1038"/>
      <c r="M112" s="1039"/>
      <c r="N112" s="1038"/>
      <c r="O112" s="1039"/>
      <c r="P112" s="1034"/>
      <c r="Q112" s="1036"/>
      <c r="R112" s="408"/>
      <c r="S112" s="408"/>
      <c r="T112" s="408"/>
      <c r="U112" s="1034"/>
      <c r="V112" s="1036"/>
      <c r="W112" s="1034"/>
      <c r="X112" s="1035"/>
      <c r="Y112" s="276"/>
      <c r="Z112" s="276"/>
      <c r="AA112" s="276"/>
      <c r="AB112" s="276"/>
      <c r="AC112" s="223"/>
      <c r="AD112" s="223"/>
      <c r="AE112" s="223"/>
      <c r="AF112" s="223"/>
      <c r="AG112" s="223"/>
      <c r="AH112" s="223"/>
      <c r="AI112" s="223"/>
      <c r="AJ112" s="223"/>
      <c r="AK112" s="1034"/>
      <c r="AL112" s="1035"/>
      <c r="AM112" s="1035"/>
      <c r="AN112" s="788"/>
      <c r="AO112" s="789"/>
      <c r="AP112" s="3"/>
      <c r="AQ112" s="222">
        <f t="shared" si="35"/>
        <v>1</v>
      </c>
    </row>
    <row r="113" spans="2:46" s="162" customFormat="1" ht="12" customHeight="1" x14ac:dyDescent="0.15">
      <c r="B113" s="1058"/>
      <c r="C113" s="1063"/>
      <c r="D113" s="1061"/>
      <c r="E113" s="1061"/>
      <c r="F113" s="1061"/>
      <c r="G113" s="1061"/>
      <c r="H113" s="1061"/>
      <c r="I113" s="1061"/>
      <c r="J113" s="1062"/>
      <c r="K113" s="192"/>
      <c r="L113" s="1038"/>
      <c r="M113" s="1039"/>
      <c r="N113" s="1038"/>
      <c r="O113" s="1039"/>
      <c r="P113" s="1034"/>
      <c r="Q113" s="1036"/>
      <c r="R113" s="408"/>
      <c r="S113" s="408"/>
      <c r="T113" s="408"/>
      <c r="U113" s="1034"/>
      <c r="V113" s="1036"/>
      <c r="W113" s="1034"/>
      <c r="X113" s="1035"/>
      <c r="Y113" s="276"/>
      <c r="Z113" s="276"/>
      <c r="AA113" s="276"/>
      <c r="AB113" s="276"/>
      <c r="AC113" s="223"/>
      <c r="AD113" s="223"/>
      <c r="AE113" s="223"/>
      <c r="AF113" s="223"/>
      <c r="AG113" s="223"/>
      <c r="AH113" s="223"/>
      <c r="AI113" s="223"/>
      <c r="AJ113" s="223"/>
      <c r="AK113" s="1034"/>
      <c r="AL113" s="1035"/>
      <c r="AM113" s="1035"/>
      <c r="AN113" s="788"/>
      <c r="AO113" s="789"/>
      <c r="AP113" s="3"/>
      <c r="AQ113" s="222">
        <f t="shared" si="35"/>
        <v>1</v>
      </c>
    </row>
    <row r="114" spans="2:46" s="162" customFormat="1" ht="12" customHeight="1" x14ac:dyDescent="0.15">
      <c r="B114" s="1058"/>
      <c r="C114" s="1063"/>
      <c r="D114" s="1061"/>
      <c r="E114" s="1061"/>
      <c r="F114" s="1061"/>
      <c r="G114" s="1061"/>
      <c r="H114" s="1061"/>
      <c r="I114" s="1061"/>
      <c r="J114" s="1062"/>
      <c r="K114" s="192"/>
      <c r="L114" s="1038"/>
      <c r="M114" s="1039"/>
      <c r="N114" s="1038"/>
      <c r="O114" s="1039"/>
      <c r="P114" s="1034"/>
      <c r="Q114" s="1036"/>
      <c r="R114" s="408"/>
      <c r="S114" s="408"/>
      <c r="T114" s="408"/>
      <c r="U114" s="1034"/>
      <c r="V114" s="1036"/>
      <c r="W114" s="1034"/>
      <c r="X114" s="1035"/>
      <c r="Y114" s="276"/>
      <c r="Z114" s="276"/>
      <c r="AA114" s="276"/>
      <c r="AB114" s="276"/>
      <c r="AC114" s="223"/>
      <c r="AD114" s="223"/>
      <c r="AE114" s="223"/>
      <c r="AF114" s="223"/>
      <c r="AG114" s="223"/>
      <c r="AH114" s="223"/>
      <c r="AI114" s="223"/>
      <c r="AJ114" s="223"/>
      <c r="AK114" s="1034"/>
      <c r="AL114" s="1035"/>
      <c r="AM114" s="1035"/>
      <c r="AN114" s="788"/>
      <c r="AO114" s="789"/>
      <c r="AP114" s="3"/>
      <c r="AQ114" s="222">
        <f t="shared" si="35"/>
        <v>1</v>
      </c>
    </row>
    <row r="115" spans="2:46" s="162" customFormat="1" ht="12" customHeight="1" x14ac:dyDescent="0.15">
      <c r="B115" s="1058"/>
      <c r="C115" s="1063"/>
      <c r="D115" s="1061"/>
      <c r="E115" s="1061"/>
      <c r="F115" s="1061"/>
      <c r="G115" s="1061"/>
      <c r="H115" s="1061"/>
      <c r="I115" s="1061"/>
      <c r="J115" s="1062"/>
      <c r="K115" s="192"/>
      <c r="L115" s="1038"/>
      <c r="M115" s="1039"/>
      <c r="N115" s="1038"/>
      <c r="O115" s="1039"/>
      <c r="P115" s="1034"/>
      <c r="Q115" s="1036"/>
      <c r="R115" s="408"/>
      <c r="S115" s="408"/>
      <c r="T115" s="408"/>
      <c r="U115" s="1034"/>
      <c r="V115" s="1036"/>
      <c r="W115" s="1034"/>
      <c r="X115" s="1035"/>
      <c r="Y115" s="276"/>
      <c r="Z115" s="276"/>
      <c r="AA115" s="276"/>
      <c r="AB115" s="276"/>
      <c r="AC115" s="223"/>
      <c r="AD115" s="223"/>
      <c r="AE115" s="223"/>
      <c r="AF115" s="223"/>
      <c r="AG115" s="223"/>
      <c r="AH115" s="223"/>
      <c r="AI115" s="223"/>
      <c r="AJ115" s="223"/>
      <c r="AK115" s="1034"/>
      <c r="AL115" s="1035"/>
      <c r="AM115" s="1035"/>
      <c r="AN115" s="788"/>
      <c r="AO115" s="789"/>
      <c r="AP115" s="3"/>
      <c r="AQ115" s="222">
        <f t="shared" si="35"/>
        <v>1</v>
      </c>
    </row>
    <row r="116" spans="2:46" s="162" customFormat="1" ht="12" customHeight="1" x14ac:dyDescent="0.15">
      <c r="B116" s="1058"/>
      <c r="C116" s="1063"/>
      <c r="D116" s="1061"/>
      <c r="E116" s="1061"/>
      <c r="F116" s="1061"/>
      <c r="G116" s="1061"/>
      <c r="H116" s="1061"/>
      <c r="I116" s="1061"/>
      <c r="J116" s="1062"/>
      <c r="K116" s="192"/>
      <c r="L116" s="1038"/>
      <c r="M116" s="1039"/>
      <c r="N116" s="1038"/>
      <c r="O116" s="1039"/>
      <c r="P116" s="1034"/>
      <c r="Q116" s="1036"/>
      <c r="R116" s="408"/>
      <c r="S116" s="408"/>
      <c r="T116" s="408"/>
      <c r="U116" s="1034"/>
      <c r="V116" s="1036"/>
      <c r="W116" s="1034"/>
      <c r="X116" s="1035"/>
      <c r="Y116" s="276"/>
      <c r="Z116" s="276"/>
      <c r="AA116" s="276"/>
      <c r="AB116" s="276"/>
      <c r="AC116" s="223"/>
      <c r="AD116" s="223"/>
      <c r="AE116" s="223"/>
      <c r="AF116" s="223"/>
      <c r="AG116" s="223"/>
      <c r="AH116" s="223"/>
      <c r="AI116" s="223"/>
      <c r="AJ116" s="223"/>
      <c r="AK116" s="1034"/>
      <c r="AL116" s="1035"/>
      <c r="AM116" s="1035"/>
      <c r="AN116" s="788"/>
      <c r="AO116" s="789"/>
      <c r="AP116" s="3"/>
      <c r="AQ116" s="222">
        <f t="shared" si="35"/>
        <v>1</v>
      </c>
    </row>
    <row r="117" spans="2:46" s="162" customFormat="1" ht="12" customHeight="1" x14ac:dyDescent="0.15">
      <c r="B117" s="1058"/>
      <c r="C117" s="1063"/>
      <c r="D117" s="1061"/>
      <c r="E117" s="1061"/>
      <c r="F117" s="1061"/>
      <c r="G117" s="1061"/>
      <c r="H117" s="1061"/>
      <c r="I117" s="1061"/>
      <c r="J117" s="1062"/>
      <c r="K117" s="192"/>
      <c r="L117" s="1038"/>
      <c r="M117" s="1039"/>
      <c r="N117" s="1038"/>
      <c r="O117" s="1039"/>
      <c r="P117" s="1034"/>
      <c r="Q117" s="1036"/>
      <c r="R117" s="408"/>
      <c r="S117" s="408"/>
      <c r="T117" s="408"/>
      <c r="U117" s="1034"/>
      <c r="V117" s="1036"/>
      <c r="W117" s="1034"/>
      <c r="X117" s="1035"/>
      <c r="Y117" s="276"/>
      <c r="Z117" s="276"/>
      <c r="AA117" s="276"/>
      <c r="AB117" s="276"/>
      <c r="AC117" s="223"/>
      <c r="AD117" s="223"/>
      <c r="AE117" s="223"/>
      <c r="AF117" s="223"/>
      <c r="AG117" s="223"/>
      <c r="AH117" s="223"/>
      <c r="AI117" s="223"/>
      <c r="AJ117" s="223"/>
      <c r="AK117" s="1034"/>
      <c r="AL117" s="1035"/>
      <c r="AM117" s="1035"/>
      <c r="AN117" s="788"/>
      <c r="AO117" s="789"/>
      <c r="AP117" s="3"/>
      <c r="AQ117" s="222">
        <f t="shared" si="35"/>
        <v>1</v>
      </c>
    </row>
    <row r="118" spans="2:46" s="162" customFormat="1" ht="12" customHeight="1" x14ac:dyDescent="0.15">
      <c r="B118" s="1058"/>
      <c r="C118" s="1063"/>
      <c r="D118" s="1061"/>
      <c r="E118" s="1061"/>
      <c r="F118" s="1061"/>
      <c r="G118" s="1061"/>
      <c r="H118" s="1061"/>
      <c r="I118" s="1061"/>
      <c r="J118" s="1062"/>
      <c r="K118" s="192"/>
      <c r="L118" s="1038"/>
      <c r="M118" s="1039"/>
      <c r="N118" s="1038"/>
      <c r="O118" s="1039"/>
      <c r="P118" s="1034"/>
      <c r="Q118" s="1036"/>
      <c r="R118" s="408"/>
      <c r="S118" s="408"/>
      <c r="T118" s="408"/>
      <c r="U118" s="1034"/>
      <c r="V118" s="1036"/>
      <c r="W118" s="1034"/>
      <c r="X118" s="1035"/>
      <c r="Y118" s="276"/>
      <c r="Z118" s="276"/>
      <c r="AA118" s="276"/>
      <c r="AB118" s="276"/>
      <c r="AC118" s="223"/>
      <c r="AD118" s="223"/>
      <c r="AE118" s="223"/>
      <c r="AF118" s="223"/>
      <c r="AG118" s="223"/>
      <c r="AH118" s="223"/>
      <c r="AI118" s="223"/>
      <c r="AJ118" s="223"/>
      <c r="AK118" s="1034"/>
      <c r="AL118" s="1035"/>
      <c r="AM118" s="1035"/>
      <c r="AN118" s="788"/>
      <c r="AO118" s="789"/>
      <c r="AP118" s="3"/>
      <c r="AQ118" s="222">
        <f t="shared" si="35"/>
        <v>1</v>
      </c>
    </row>
    <row r="119" spans="2:46" s="162" customFormat="1" ht="12" customHeight="1" x14ac:dyDescent="0.15">
      <c r="B119" s="1058"/>
      <c r="C119" s="1063"/>
      <c r="D119" s="1061"/>
      <c r="E119" s="1061"/>
      <c r="F119" s="1061"/>
      <c r="G119" s="1061"/>
      <c r="H119" s="1061"/>
      <c r="I119" s="1061"/>
      <c r="J119" s="1062"/>
      <c r="K119" s="192"/>
      <c r="L119" s="1038"/>
      <c r="M119" s="1039"/>
      <c r="N119" s="1038"/>
      <c r="O119" s="1039"/>
      <c r="P119" s="1034"/>
      <c r="Q119" s="1036"/>
      <c r="R119" s="408"/>
      <c r="S119" s="408"/>
      <c r="T119" s="408"/>
      <c r="U119" s="1034"/>
      <c r="V119" s="1036"/>
      <c r="W119" s="1034"/>
      <c r="X119" s="1035"/>
      <c r="Y119" s="276"/>
      <c r="Z119" s="276"/>
      <c r="AA119" s="276"/>
      <c r="AB119" s="276"/>
      <c r="AC119" s="223"/>
      <c r="AD119" s="223"/>
      <c r="AE119" s="223"/>
      <c r="AF119" s="223"/>
      <c r="AG119" s="223"/>
      <c r="AH119" s="223"/>
      <c r="AI119" s="223"/>
      <c r="AJ119" s="223"/>
      <c r="AK119" s="1034"/>
      <c r="AL119" s="1035"/>
      <c r="AM119" s="1035"/>
      <c r="AN119" s="788"/>
      <c r="AO119" s="789"/>
      <c r="AP119" s="3"/>
      <c r="AQ119" s="222">
        <f t="shared" si="35"/>
        <v>1</v>
      </c>
    </row>
    <row r="120" spans="2:46" s="162" customFormat="1" ht="12" customHeight="1" x14ac:dyDescent="0.15">
      <c r="B120" s="1058"/>
      <c r="C120" s="1063"/>
      <c r="D120" s="1061"/>
      <c r="E120" s="1061"/>
      <c r="F120" s="1061"/>
      <c r="G120" s="1061"/>
      <c r="H120" s="1061"/>
      <c r="I120" s="1061"/>
      <c r="J120" s="1062"/>
      <c r="K120" s="192"/>
      <c r="L120" s="1038"/>
      <c r="M120" s="1039"/>
      <c r="N120" s="1038"/>
      <c r="O120" s="1039"/>
      <c r="P120" s="1034"/>
      <c r="Q120" s="1036"/>
      <c r="R120" s="408"/>
      <c r="S120" s="408"/>
      <c r="T120" s="408"/>
      <c r="U120" s="1034"/>
      <c r="V120" s="1036"/>
      <c r="W120" s="1034"/>
      <c r="X120" s="1035"/>
      <c r="Y120" s="276"/>
      <c r="Z120" s="276"/>
      <c r="AA120" s="276"/>
      <c r="AB120" s="276"/>
      <c r="AC120" s="223"/>
      <c r="AD120" s="223"/>
      <c r="AE120" s="223"/>
      <c r="AF120" s="223"/>
      <c r="AG120" s="223"/>
      <c r="AH120" s="223"/>
      <c r="AI120" s="223"/>
      <c r="AJ120" s="223"/>
      <c r="AK120" s="1034"/>
      <c r="AL120" s="1035"/>
      <c r="AM120" s="1035"/>
      <c r="AN120" s="788"/>
      <c r="AO120" s="789"/>
      <c r="AP120" s="3"/>
      <c r="AQ120" s="222">
        <f t="shared" si="35"/>
        <v>1</v>
      </c>
    </row>
    <row r="121" spans="2:46" s="162" customFormat="1" ht="12" customHeight="1" x14ac:dyDescent="0.15">
      <c r="B121" s="1058"/>
      <c r="C121" s="1063"/>
      <c r="D121" s="1061"/>
      <c r="E121" s="1061"/>
      <c r="F121" s="1061"/>
      <c r="G121" s="1061"/>
      <c r="H121" s="1061"/>
      <c r="I121" s="1061"/>
      <c r="J121" s="1062"/>
      <c r="K121" s="192"/>
      <c r="L121" s="1038"/>
      <c r="M121" s="1039"/>
      <c r="N121" s="1038"/>
      <c r="O121" s="1039"/>
      <c r="P121" s="1034"/>
      <c r="Q121" s="1036"/>
      <c r="R121" s="408"/>
      <c r="S121" s="408"/>
      <c r="T121" s="408"/>
      <c r="U121" s="1034"/>
      <c r="V121" s="1036"/>
      <c r="W121" s="1034"/>
      <c r="X121" s="1035"/>
      <c r="Y121" s="276"/>
      <c r="Z121" s="276"/>
      <c r="AA121" s="276"/>
      <c r="AB121" s="276"/>
      <c r="AC121" s="223"/>
      <c r="AD121" s="223"/>
      <c r="AE121" s="223"/>
      <c r="AF121" s="223"/>
      <c r="AG121" s="223"/>
      <c r="AH121" s="223"/>
      <c r="AI121" s="223"/>
      <c r="AJ121" s="223"/>
      <c r="AK121" s="1034"/>
      <c r="AL121" s="1035"/>
      <c r="AM121" s="1035"/>
      <c r="AN121" s="788"/>
      <c r="AO121" s="789"/>
      <c r="AP121" s="3"/>
      <c r="AQ121" s="222">
        <f t="shared" si="35"/>
        <v>1</v>
      </c>
    </row>
    <row r="122" spans="2:46" s="162" customFormat="1" ht="12" customHeight="1" x14ac:dyDescent="0.15">
      <c r="B122" s="1058"/>
      <c r="C122" s="1063"/>
      <c r="D122" s="1061"/>
      <c r="E122" s="1061"/>
      <c r="F122" s="1061"/>
      <c r="G122" s="1061"/>
      <c r="H122" s="1061"/>
      <c r="I122" s="1061"/>
      <c r="J122" s="1062"/>
      <c r="K122" s="192"/>
      <c r="L122" s="1038"/>
      <c r="M122" s="1039"/>
      <c r="N122" s="1038"/>
      <c r="O122" s="1039"/>
      <c r="P122" s="1034"/>
      <c r="Q122" s="1036"/>
      <c r="R122" s="408"/>
      <c r="S122" s="408"/>
      <c r="T122" s="408"/>
      <c r="U122" s="1034"/>
      <c r="V122" s="1036"/>
      <c r="W122" s="1034"/>
      <c r="X122" s="1035"/>
      <c r="Y122" s="276"/>
      <c r="Z122" s="276"/>
      <c r="AA122" s="276"/>
      <c r="AB122" s="276"/>
      <c r="AC122" s="223"/>
      <c r="AD122" s="223"/>
      <c r="AE122" s="223"/>
      <c r="AF122" s="223"/>
      <c r="AG122" s="223"/>
      <c r="AH122" s="223"/>
      <c r="AI122" s="223"/>
      <c r="AJ122" s="223"/>
      <c r="AK122" s="1034"/>
      <c r="AL122" s="1035"/>
      <c r="AM122" s="1035"/>
      <c r="AN122" s="788"/>
      <c r="AO122" s="789"/>
      <c r="AP122" s="3"/>
      <c r="AQ122" s="222">
        <f t="shared" si="35"/>
        <v>1</v>
      </c>
    </row>
    <row r="123" spans="2:46" s="162" customFormat="1" ht="12" customHeight="1" x14ac:dyDescent="0.15">
      <c r="B123" s="1058"/>
      <c r="C123" s="1063"/>
      <c r="D123" s="1061"/>
      <c r="E123" s="1061"/>
      <c r="F123" s="1061"/>
      <c r="G123" s="1061"/>
      <c r="H123" s="1061"/>
      <c r="I123" s="1061"/>
      <c r="J123" s="1062"/>
      <c r="K123" s="192"/>
      <c r="L123" s="1038"/>
      <c r="M123" s="1039"/>
      <c r="N123" s="1038"/>
      <c r="O123" s="1039"/>
      <c r="P123" s="1034"/>
      <c r="Q123" s="1036"/>
      <c r="R123" s="408"/>
      <c r="S123" s="408"/>
      <c r="T123" s="408"/>
      <c r="U123" s="1034"/>
      <c r="V123" s="1036"/>
      <c r="W123" s="1034"/>
      <c r="X123" s="1035"/>
      <c r="Y123" s="276"/>
      <c r="Z123" s="276"/>
      <c r="AA123" s="276"/>
      <c r="AB123" s="276"/>
      <c r="AC123" s="223"/>
      <c r="AD123" s="223"/>
      <c r="AE123" s="223"/>
      <c r="AF123" s="223"/>
      <c r="AG123" s="223"/>
      <c r="AH123" s="223"/>
      <c r="AI123" s="223"/>
      <c r="AJ123" s="223"/>
      <c r="AK123" s="1034"/>
      <c r="AL123" s="1035"/>
      <c r="AM123" s="1035"/>
      <c r="AN123" s="788"/>
      <c r="AO123" s="789"/>
      <c r="AP123" s="3"/>
      <c r="AQ123" s="222">
        <f t="shared" si="35"/>
        <v>1</v>
      </c>
    </row>
    <row r="124" spans="2:46" s="162" customFormat="1" ht="12" customHeight="1" x14ac:dyDescent="0.15">
      <c r="B124" s="1058"/>
      <c r="C124" s="1063"/>
      <c r="D124" s="1061"/>
      <c r="E124" s="1061"/>
      <c r="F124" s="1061"/>
      <c r="G124" s="1061"/>
      <c r="H124" s="1061"/>
      <c r="I124" s="1061"/>
      <c r="J124" s="1062"/>
      <c r="K124" s="192"/>
      <c r="L124" s="1038"/>
      <c r="M124" s="1039"/>
      <c r="N124" s="1038"/>
      <c r="O124" s="1039"/>
      <c r="P124" s="1034"/>
      <c r="Q124" s="1036"/>
      <c r="R124" s="408"/>
      <c r="S124" s="408"/>
      <c r="T124" s="408"/>
      <c r="U124" s="1034"/>
      <c r="V124" s="1036"/>
      <c r="W124" s="1034"/>
      <c r="X124" s="1035"/>
      <c r="Y124" s="276"/>
      <c r="Z124" s="276"/>
      <c r="AA124" s="276"/>
      <c r="AB124" s="276"/>
      <c r="AC124" s="223"/>
      <c r="AD124" s="223"/>
      <c r="AE124" s="223"/>
      <c r="AF124" s="223"/>
      <c r="AG124" s="223"/>
      <c r="AH124" s="223"/>
      <c r="AI124" s="223"/>
      <c r="AJ124" s="223"/>
      <c r="AK124" s="1034"/>
      <c r="AL124" s="1035"/>
      <c r="AM124" s="1035"/>
      <c r="AN124" s="788"/>
      <c r="AO124" s="789"/>
      <c r="AP124" s="3"/>
      <c r="AQ124" s="222">
        <f t="shared" si="35"/>
        <v>1</v>
      </c>
    </row>
    <row r="125" spans="2:46" s="162" customFormat="1" ht="12" customHeight="1" x14ac:dyDescent="0.15">
      <c r="B125" s="1058"/>
      <c r="C125" s="1063"/>
      <c r="D125" s="1061"/>
      <c r="E125" s="1061"/>
      <c r="F125" s="1061"/>
      <c r="G125" s="1061"/>
      <c r="H125" s="1061"/>
      <c r="I125" s="1061"/>
      <c r="J125" s="1062"/>
      <c r="K125" s="1016" t="s">
        <v>216</v>
      </c>
      <c r="L125" s="1016" t="s">
        <v>215</v>
      </c>
      <c r="M125" s="1016"/>
      <c r="N125" s="1016"/>
      <c r="O125" s="1016"/>
      <c r="P125" s="1016"/>
      <c r="Q125" s="1016"/>
      <c r="R125" s="1016"/>
      <c r="S125" s="1016"/>
      <c r="T125" s="1016"/>
      <c r="U125" s="1016"/>
      <c r="V125" s="1016"/>
      <c r="W125" s="1016"/>
      <c r="X125" s="1016"/>
      <c r="Y125" s="1040" t="s">
        <v>466</v>
      </c>
      <c r="Z125" s="1041"/>
      <c r="AA125" s="1041"/>
      <c r="AB125" s="1042"/>
      <c r="AC125" s="224">
        <f t="shared" ref="AC125:AJ125" si="36">SUM(AC105:AC124)</f>
        <v>0</v>
      </c>
      <c r="AD125" s="224">
        <f t="shared" si="36"/>
        <v>0</v>
      </c>
      <c r="AE125" s="224">
        <f t="shared" si="36"/>
        <v>0</v>
      </c>
      <c r="AF125" s="224">
        <f t="shared" si="36"/>
        <v>0</v>
      </c>
      <c r="AG125" s="224">
        <f t="shared" si="36"/>
        <v>0</v>
      </c>
      <c r="AH125" s="224">
        <f t="shared" si="36"/>
        <v>0</v>
      </c>
      <c r="AI125" s="224">
        <f t="shared" si="36"/>
        <v>0</v>
      </c>
      <c r="AJ125" s="224">
        <f t="shared" si="36"/>
        <v>0.3</v>
      </c>
      <c r="AK125" s="1040" t="s">
        <v>214</v>
      </c>
      <c r="AL125" s="1041"/>
      <c r="AM125" s="1041"/>
      <c r="AN125" s="788"/>
      <c r="AO125" s="789"/>
      <c r="AP125" s="3"/>
    </row>
    <row r="126" spans="2:46" s="162" customFormat="1" ht="12" customHeight="1" x14ac:dyDescent="0.15">
      <c r="B126" s="1058"/>
      <c r="C126" s="1063"/>
      <c r="D126" s="1061"/>
      <c r="E126" s="1061"/>
      <c r="F126" s="1061"/>
      <c r="G126" s="1061"/>
      <c r="H126" s="1061"/>
      <c r="I126" s="1061"/>
      <c r="J126" s="1062"/>
      <c r="K126" s="1016"/>
      <c r="L126" s="1016" t="s">
        <v>467</v>
      </c>
      <c r="M126" s="1016"/>
      <c r="N126" s="1016"/>
      <c r="O126" s="1016" t="s">
        <v>213</v>
      </c>
      <c r="P126" s="1016"/>
      <c r="Q126" s="1016"/>
      <c r="R126" s="1016"/>
      <c r="S126" s="1016"/>
      <c r="T126" s="1016"/>
      <c r="U126" s="1016"/>
      <c r="V126" s="1016"/>
      <c r="W126" s="1016"/>
      <c r="X126" s="1016"/>
      <c r="Y126" s="193">
        <f>COUNTIF(Y105:Y124,"○")</f>
        <v>0</v>
      </c>
      <c r="Z126" s="193">
        <f>COUNTIF(Z105:Z124,"○")</f>
        <v>0</v>
      </c>
      <c r="AA126" s="193">
        <f>COUNTIF(AA105:AA124,"○")</f>
        <v>0</v>
      </c>
      <c r="AB126" s="193">
        <f>COUNTIF(AB105:AB124,"○")</f>
        <v>0</v>
      </c>
      <c r="AC126" s="193">
        <f t="shared" ref="AC126:AJ126" si="37">COUNT(AC105:AC124)</f>
        <v>0</v>
      </c>
      <c r="AD126" s="193">
        <f t="shared" si="37"/>
        <v>0</v>
      </c>
      <c r="AE126" s="193">
        <f t="shared" si="37"/>
        <v>0</v>
      </c>
      <c r="AF126" s="193">
        <f t="shared" si="37"/>
        <v>0</v>
      </c>
      <c r="AG126" s="193">
        <f t="shared" si="37"/>
        <v>0</v>
      </c>
      <c r="AH126" s="193">
        <f t="shared" si="37"/>
        <v>0</v>
      </c>
      <c r="AI126" s="193">
        <f t="shared" si="37"/>
        <v>0</v>
      </c>
      <c r="AJ126" s="193">
        <f t="shared" si="37"/>
        <v>1</v>
      </c>
      <c r="AK126" s="1043"/>
      <c r="AL126" s="1044"/>
      <c r="AM126" s="1044"/>
      <c r="AN126" s="1044"/>
      <c r="AO126" s="1045"/>
      <c r="AP126" s="3"/>
    </row>
    <row r="127" spans="2:46" ht="12" customHeight="1" x14ac:dyDescent="0.15">
      <c r="B127" s="1058"/>
      <c r="C127" s="1063"/>
      <c r="D127" s="1061"/>
      <c r="E127" s="1061"/>
      <c r="F127" s="1061"/>
      <c r="G127" s="1061"/>
      <c r="H127" s="1061"/>
      <c r="I127" s="1061"/>
      <c r="J127" s="1062"/>
      <c r="K127" s="1016"/>
      <c r="L127" s="1016"/>
      <c r="M127" s="1016"/>
      <c r="N127" s="1016"/>
      <c r="O127" s="1016" t="s">
        <v>468</v>
      </c>
      <c r="P127" s="1016"/>
      <c r="Q127" s="1016"/>
      <c r="R127" s="1016"/>
      <c r="S127" s="1016"/>
      <c r="T127" s="1016"/>
      <c r="U127" s="1016"/>
      <c r="V127" s="1016"/>
      <c r="W127" s="1016"/>
      <c r="X127" s="1016"/>
      <c r="Y127" s="1034" t="str">
        <f>IF(Y126&gt;0,"Ⅳ",IF(Z126&gt;0,"Ⅲ",IF(AA126&gt;0,"Ⅱa",IF(AB126&gt;0,"Ⅱb","Ⅰ"))))</f>
        <v>Ⅰ</v>
      </c>
      <c r="Z127" s="1035"/>
      <c r="AA127" s="1035"/>
      <c r="AB127" s="1036"/>
      <c r="AC127" s="1034" t="str">
        <f>IF(AC126&gt;0,"Ⅳ",IF(AD126&gt;0,"Ⅲ",IF(AE126&gt;0,"Ⅱa",IF(AF126&gt;0,"Ⅱb","Ⅰ"))))</f>
        <v>Ⅰ</v>
      </c>
      <c r="AD127" s="1035"/>
      <c r="AE127" s="1035"/>
      <c r="AF127" s="1036"/>
      <c r="AG127" s="1034" t="str">
        <f>IF(AG126&gt;0,"Ⅳ",IF(AH126&gt;0,"Ⅲ",IF(AI126&gt;0,"Ⅱa",IF(AJ126&gt;0,"Ⅱb","Ⅰ"))))</f>
        <v>Ⅱb</v>
      </c>
      <c r="AH127" s="1035"/>
      <c r="AI127" s="1035"/>
      <c r="AJ127" s="1036"/>
      <c r="AK127" s="1046"/>
      <c r="AL127" s="1047"/>
      <c r="AM127" s="1047"/>
      <c r="AN127" s="1047"/>
      <c r="AO127" s="1048"/>
      <c r="AP127" s="3"/>
      <c r="AQ127" s="273" t="s">
        <v>312</v>
      </c>
      <c r="AR127" s="273" t="s">
        <v>313</v>
      </c>
      <c r="AS127" s="699" t="s">
        <v>316</v>
      </c>
      <c r="AT127" s="1026"/>
    </row>
    <row r="128" spans="2:46" ht="12" customHeight="1" x14ac:dyDescent="0.15">
      <c r="B128" s="1058"/>
      <c r="C128" s="1063"/>
      <c r="D128" s="1061"/>
      <c r="E128" s="1061"/>
      <c r="F128" s="1061"/>
      <c r="G128" s="1061"/>
      <c r="H128" s="1061"/>
      <c r="I128" s="1061"/>
      <c r="J128" s="1062"/>
      <c r="K128" s="1016"/>
      <c r="L128" s="1016" t="s">
        <v>469</v>
      </c>
      <c r="M128" s="1016"/>
      <c r="N128" s="1016"/>
      <c r="O128" s="1016" t="s">
        <v>212</v>
      </c>
      <c r="P128" s="1016"/>
      <c r="Q128" s="1016"/>
      <c r="R128" s="1016"/>
      <c r="S128" s="1016"/>
      <c r="T128" s="1016"/>
      <c r="U128" s="1016"/>
      <c r="V128" s="1016"/>
      <c r="W128" s="1016"/>
      <c r="X128" s="1016"/>
      <c r="Y128" s="187" t="s">
        <v>32</v>
      </c>
      <c r="Z128" s="187" t="s">
        <v>33</v>
      </c>
      <c r="AA128" s="1027" t="s">
        <v>34</v>
      </c>
      <c r="AB128" s="1027"/>
      <c r="AC128" s="187" t="s">
        <v>32</v>
      </c>
      <c r="AD128" s="187" t="s">
        <v>33</v>
      </c>
      <c r="AE128" s="1027" t="s">
        <v>34</v>
      </c>
      <c r="AF128" s="1027"/>
      <c r="AG128" s="187" t="s">
        <v>32</v>
      </c>
      <c r="AH128" s="187" t="s">
        <v>33</v>
      </c>
      <c r="AI128" s="1027" t="s">
        <v>34</v>
      </c>
      <c r="AJ128" s="1027"/>
      <c r="AK128" s="1046"/>
      <c r="AL128" s="1047"/>
      <c r="AM128" s="1047"/>
      <c r="AN128" s="1047"/>
      <c r="AO128" s="1048"/>
      <c r="AP128" s="3"/>
      <c r="AQ128" s="1028">
        <f>+Y126+Z126</f>
        <v>0</v>
      </c>
      <c r="AR128" s="1029"/>
      <c r="AS128" s="1028">
        <f>+AA126+AB126</f>
        <v>0</v>
      </c>
      <c r="AT128" s="1029"/>
    </row>
    <row r="129" spans="2:86" ht="12" customHeight="1" x14ac:dyDescent="0.15">
      <c r="B129" s="1058"/>
      <c r="C129" s="1063"/>
      <c r="D129" s="1061"/>
      <c r="E129" s="1061"/>
      <c r="F129" s="1061"/>
      <c r="G129" s="1061"/>
      <c r="H129" s="1061"/>
      <c r="I129" s="1061"/>
      <c r="J129" s="1062"/>
      <c r="K129" s="1016"/>
      <c r="L129" s="1016"/>
      <c r="M129" s="1016"/>
      <c r="N129" s="1016"/>
      <c r="O129" s="1016" t="s">
        <v>470</v>
      </c>
      <c r="P129" s="1016"/>
      <c r="Q129" s="1016"/>
      <c r="R129" s="1016"/>
      <c r="S129" s="1016"/>
      <c r="T129" s="1016"/>
      <c r="U129" s="1016"/>
      <c r="V129" s="1016"/>
      <c r="W129" s="1016"/>
      <c r="X129" s="1016"/>
      <c r="Y129" s="193" t="str">
        <f>IF(Y126=0,"",1)</f>
        <v/>
      </c>
      <c r="Z129" s="193" t="str">
        <f>IF(Z126=0,"",1)</f>
        <v/>
      </c>
      <c r="AA129" s="1030" t="str">
        <f>IF(AQ128=1,"",IF(AS128&gt;0,1,""))</f>
        <v/>
      </c>
      <c r="AB129" s="1031"/>
      <c r="AC129" s="193">
        <f>+AC126</f>
        <v>0</v>
      </c>
      <c r="AD129" s="193">
        <f>AD126</f>
        <v>0</v>
      </c>
      <c r="AE129" s="1030">
        <f>AE126+AF126</f>
        <v>0</v>
      </c>
      <c r="AF129" s="1031"/>
      <c r="AG129" s="193">
        <f>AG126</f>
        <v>0</v>
      </c>
      <c r="AH129" s="193">
        <f>AH126</f>
        <v>0</v>
      </c>
      <c r="AI129" s="1030">
        <f>AI126+AJ126</f>
        <v>1</v>
      </c>
      <c r="AJ129" s="1031"/>
      <c r="AK129" s="1046"/>
      <c r="AL129" s="1047"/>
      <c r="AM129" s="1047"/>
      <c r="AN129" s="1047"/>
      <c r="AO129" s="1048"/>
      <c r="AP129" s="3"/>
      <c r="AQ129" s="197">
        <f>+Y126+AC129+AG129</f>
        <v>0</v>
      </c>
      <c r="AR129" s="197">
        <f>+Z126+AD129+AH129</f>
        <v>0</v>
      </c>
      <c r="AS129" s="1032">
        <f>+AS128+AE129+AI129</f>
        <v>1</v>
      </c>
      <c r="AT129" s="1033"/>
    </row>
    <row r="130" spans="2:86" ht="12" customHeight="1" x14ac:dyDescent="0.15">
      <c r="B130" s="1058"/>
      <c r="C130" s="1063"/>
      <c r="D130" s="1061"/>
      <c r="E130" s="1061"/>
      <c r="F130" s="1061"/>
      <c r="G130" s="1061"/>
      <c r="H130" s="1061"/>
      <c r="I130" s="1061"/>
      <c r="J130" s="1062"/>
      <c r="K130" s="1016"/>
      <c r="L130" s="1016"/>
      <c r="M130" s="1016"/>
      <c r="N130" s="1016"/>
      <c r="O130" s="1016" t="s">
        <v>471</v>
      </c>
      <c r="P130" s="1016"/>
      <c r="Q130" s="1016"/>
      <c r="R130" s="1016"/>
      <c r="S130" s="1016"/>
      <c r="T130" s="1016"/>
      <c r="U130" s="1016"/>
      <c r="V130" s="1016"/>
      <c r="W130" s="1016"/>
      <c r="X130" s="1016"/>
      <c r="Y130" s="1034" t="s">
        <v>875</v>
      </c>
      <c r="Z130" s="1035"/>
      <c r="AA130" s="1035"/>
      <c r="AB130" s="1036"/>
      <c r="AC130" s="1034" t="str">
        <f>IF(AC129&gt;0,"Ⅳ",IF(AD129&gt;0,"Ⅲ",IF(AE129&gt;0,"Ⅱ","Ⅰ")))</f>
        <v>Ⅰ</v>
      </c>
      <c r="AD130" s="1035"/>
      <c r="AE130" s="1035"/>
      <c r="AF130" s="1036"/>
      <c r="AG130" s="1034" t="str">
        <f>IF(AG129&gt;0,"Ⅳ",IF(AH129&gt;0,"Ⅲ",IF(AI129&gt;0,"Ⅱ","Ⅰ")))</f>
        <v>Ⅱ</v>
      </c>
      <c r="AH130" s="1035"/>
      <c r="AI130" s="1035"/>
      <c r="AJ130" s="1036"/>
      <c r="AK130" s="1046"/>
      <c r="AL130" s="1047"/>
      <c r="AM130" s="1047"/>
      <c r="AN130" s="1047"/>
      <c r="AO130" s="1048"/>
      <c r="AP130" s="3"/>
      <c r="AQ130" s="1037" t="str">
        <f>IF(AQ129&gt;0,"Ⅳ",IF(AR129&gt;0,"Ⅲ",IF(AS129&gt;0,"Ⅱ","Ⅰ")))</f>
        <v>Ⅱ</v>
      </c>
      <c r="AR130" s="1037"/>
      <c r="AS130" s="1037"/>
      <c r="AT130" s="1037"/>
    </row>
    <row r="131" spans="2:86" ht="12" customHeight="1" x14ac:dyDescent="0.15">
      <c r="B131" s="1058"/>
      <c r="C131" s="1063"/>
      <c r="D131" s="1061"/>
      <c r="E131" s="1061"/>
      <c r="F131" s="1061"/>
      <c r="G131" s="1061"/>
      <c r="H131" s="1061"/>
      <c r="I131" s="1061"/>
      <c r="J131" s="1062"/>
      <c r="K131" s="1016"/>
      <c r="L131" s="1016"/>
      <c r="M131" s="1016"/>
      <c r="N131" s="1016"/>
      <c r="O131" s="1016" t="s">
        <v>472</v>
      </c>
      <c r="P131" s="1016"/>
      <c r="Q131" s="1016"/>
      <c r="R131" s="1016"/>
      <c r="S131" s="1016"/>
      <c r="T131" s="1016"/>
      <c r="U131" s="1016"/>
      <c r="V131" s="1016"/>
      <c r="W131" s="1016"/>
      <c r="X131" s="1016"/>
      <c r="Y131" s="1034" t="str">
        <f>IF(COUNTIF(Y130:AJ130,"Ⅳ")&gt;0,"Ⅳ",IF(COUNTIF(Y130:AJ130,"Ⅲ")&gt;0,"Ⅲ",IF(COUNTIF(Y130:AJ130,"Ⅱ")&gt;0,"Ⅱ","Ⅰ")))</f>
        <v>Ⅱ</v>
      </c>
      <c r="Z131" s="1035"/>
      <c r="AA131" s="1035"/>
      <c r="AB131" s="1035"/>
      <c r="AC131" s="1035"/>
      <c r="AD131" s="1035"/>
      <c r="AE131" s="1035"/>
      <c r="AF131" s="1035"/>
      <c r="AG131" s="1035"/>
      <c r="AH131" s="1035"/>
      <c r="AI131" s="1035"/>
      <c r="AJ131" s="1036"/>
      <c r="AK131" s="1049"/>
      <c r="AL131" s="1050"/>
      <c r="AM131" s="1050"/>
      <c r="AN131" s="1050"/>
      <c r="AO131" s="1051"/>
      <c r="AP131" s="3"/>
    </row>
    <row r="132" spans="2:86" ht="14.25" customHeight="1" x14ac:dyDescent="0.15">
      <c r="B132" s="1058"/>
      <c r="C132" s="1063"/>
      <c r="D132" s="1061"/>
      <c r="E132" s="1061"/>
      <c r="F132" s="1061"/>
      <c r="G132" s="1061"/>
      <c r="H132" s="1061"/>
      <c r="I132" s="1061"/>
      <c r="J132" s="1062"/>
      <c r="K132" s="1016" t="s">
        <v>169</v>
      </c>
      <c r="L132" s="1017"/>
      <c r="M132" s="1017"/>
      <c r="N132" s="1017"/>
      <c r="O132" s="1017"/>
      <c r="P132" s="1017"/>
      <c r="Q132" s="1017"/>
      <c r="R132" s="1017"/>
      <c r="S132" s="1017"/>
      <c r="T132" s="1017"/>
      <c r="U132" s="1017"/>
      <c r="V132" s="1017"/>
      <c r="W132" s="1017"/>
      <c r="X132" s="1017"/>
      <c r="Y132" s="1017"/>
      <c r="Z132" s="1017"/>
      <c r="AA132" s="1017"/>
      <c r="AB132" s="1017"/>
      <c r="AC132" s="1017"/>
      <c r="AD132" s="1017"/>
      <c r="AE132" s="1017"/>
      <c r="AF132" s="1017"/>
      <c r="AG132" s="1017"/>
      <c r="AH132" s="1017"/>
      <c r="AI132" s="1017"/>
      <c r="AJ132" s="1017"/>
      <c r="AK132" s="1017"/>
      <c r="AL132" s="1017"/>
      <c r="AM132" s="1017"/>
      <c r="AN132" s="1017"/>
      <c r="AO132" s="1017"/>
      <c r="AP132" s="3"/>
    </row>
    <row r="133" spans="2:86" ht="14.25" customHeight="1" x14ac:dyDescent="0.15">
      <c r="B133" s="1058"/>
      <c r="C133" s="1063"/>
      <c r="D133" s="1061"/>
      <c r="E133" s="1061"/>
      <c r="F133" s="1061"/>
      <c r="G133" s="1061"/>
      <c r="H133" s="1061"/>
      <c r="I133" s="1061"/>
      <c r="J133" s="1062"/>
      <c r="K133" s="1016"/>
      <c r="L133" s="1017"/>
      <c r="M133" s="1017"/>
      <c r="N133" s="1017"/>
      <c r="O133" s="1017"/>
      <c r="P133" s="1017"/>
      <c r="Q133" s="1017"/>
      <c r="R133" s="1017"/>
      <c r="S133" s="1017"/>
      <c r="T133" s="1017"/>
      <c r="U133" s="1017"/>
      <c r="V133" s="1017"/>
      <c r="W133" s="1017"/>
      <c r="X133" s="1017"/>
      <c r="Y133" s="1017"/>
      <c r="Z133" s="1017"/>
      <c r="AA133" s="1017"/>
      <c r="AB133" s="1017"/>
      <c r="AC133" s="1017"/>
      <c r="AD133" s="1017"/>
      <c r="AE133" s="1017"/>
      <c r="AF133" s="1017"/>
      <c r="AG133" s="1017"/>
      <c r="AH133" s="1017"/>
      <c r="AI133" s="1017"/>
      <c r="AJ133" s="1017"/>
      <c r="AK133" s="1017"/>
      <c r="AL133" s="1017"/>
      <c r="AM133" s="1017"/>
      <c r="AN133" s="1017"/>
      <c r="AO133" s="1017"/>
      <c r="AP133" s="3"/>
    </row>
    <row r="134" spans="2:86" ht="12" customHeight="1" x14ac:dyDescent="0.15">
      <c r="B134" s="1058"/>
      <c r="C134" s="1063"/>
      <c r="D134" s="1061"/>
      <c r="E134" s="1061"/>
      <c r="F134" s="1061"/>
      <c r="G134" s="1061"/>
      <c r="H134" s="1061"/>
      <c r="I134" s="1061"/>
      <c r="J134" s="1062"/>
      <c r="K134" s="1018" t="s">
        <v>473</v>
      </c>
      <c r="L134" s="1018"/>
      <c r="M134" s="1018"/>
      <c r="N134" s="1018"/>
      <c r="O134" s="1018"/>
      <c r="P134" s="1018"/>
      <c r="Q134" s="1018"/>
      <c r="R134" s="1018"/>
      <c r="S134" s="1018"/>
      <c r="T134" s="1018"/>
      <c r="U134" s="1018"/>
      <c r="V134" s="1018"/>
      <c r="W134" s="1018"/>
      <c r="X134" s="1018"/>
      <c r="Y134" s="1018"/>
      <c r="Z134" s="1018"/>
      <c r="AA134" s="1018"/>
      <c r="AB134" s="1018"/>
      <c r="AC134" s="1018"/>
      <c r="AD134" s="1018"/>
      <c r="AE134" s="1018"/>
      <c r="AF134" s="1018"/>
      <c r="AG134" s="1018"/>
      <c r="AH134" s="1018"/>
      <c r="AI134" s="1018"/>
      <c r="AJ134" s="1018"/>
      <c r="AK134" s="1018"/>
      <c r="AL134" s="1018"/>
      <c r="AM134" s="1018"/>
      <c r="AN134" s="1018"/>
      <c r="AO134" s="1018"/>
      <c r="AP134" s="3"/>
    </row>
    <row r="135" spans="2:86" ht="12" customHeight="1" x14ac:dyDescent="0.15">
      <c r="B135" s="1058"/>
      <c r="C135" s="1063"/>
      <c r="D135" s="1061"/>
      <c r="E135" s="1061"/>
      <c r="F135" s="1061"/>
      <c r="G135" s="1061"/>
      <c r="H135" s="1061"/>
      <c r="I135" s="1061"/>
      <c r="J135" s="1062"/>
      <c r="K135" s="1019" t="s">
        <v>523</v>
      </c>
      <c r="L135" s="1019"/>
      <c r="M135" s="1019"/>
      <c r="N135" s="1019"/>
      <c r="O135" s="1019"/>
      <c r="P135" s="1019"/>
      <c r="Q135" s="1019"/>
      <c r="R135" s="1019"/>
      <c r="S135" s="1019"/>
      <c r="T135" s="1019"/>
      <c r="U135" s="1019"/>
      <c r="V135" s="1019"/>
      <c r="W135" s="1019"/>
      <c r="X135" s="1019"/>
      <c r="Y135" s="1019"/>
      <c r="Z135" s="1019"/>
      <c r="AA135" s="1019"/>
      <c r="AB135" s="1019"/>
      <c r="AC135" s="1019"/>
      <c r="AD135" s="1019"/>
      <c r="AE135" s="1019"/>
      <c r="AF135" s="1019"/>
      <c r="AG135" s="1019"/>
      <c r="AH135" s="1019"/>
      <c r="AI135" s="1019"/>
      <c r="AJ135" s="1019"/>
      <c r="AK135" s="1019"/>
      <c r="AL135" s="1019"/>
      <c r="AM135" s="1019"/>
      <c r="AN135" s="1019"/>
      <c r="AO135" s="1019"/>
      <c r="AP135" s="3"/>
    </row>
    <row r="136" spans="2:86" ht="12" customHeight="1" x14ac:dyDescent="0.15">
      <c r="B136" s="1058"/>
      <c r="C136" s="1063"/>
      <c r="D136" s="1061"/>
      <c r="E136" s="1061"/>
      <c r="F136" s="1061"/>
      <c r="G136" s="1061"/>
      <c r="H136" s="1061"/>
      <c r="I136" s="1061"/>
      <c r="J136" s="1062"/>
      <c r="K136" s="194" t="s">
        <v>474</v>
      </c>
      <c r="L136" s="195"/>
      <c r="M136" s="195"/>
      <c r="N136" s="195"/>
      <c r="O136" s="195"/>
      <c r="P136" s="195"/>
      <c r="Q136" s="195"/>
      <c r="R136" s="195"/>
      <c r="S136" s="195"/>
      <c r="T136" s="195"/>
      <c r="U136" s="195"/>
      <c r="V136" s="195"/>
      <c r="W136" s="195"/>
      <c r="X136" s="195"/>
      <c r="Y136" s="195"/>
      <c r="Z136" s="195"/>
      <c r="AA136" s="195"/>
      <c r="AB136" s="195"/>
      <c r="AC136" s="195"/>
      <c r="AD136" s="195"/>
      <c r="AE136" s="195"/>
      <c r="AF136" s="195"/>
      <c r="AG136" s="195"/>
      <c r="AH136" s="195"/>
      <c r="AI136" s="195"/>
      <c r="AJ136" s="195"/>
      <c r="AK136" s="195"/>
      <c r="AL136" s="195"/>
      <c r="AM136" s="195"/>
      <c r="AN136" s="195"/>
      <c r="AO136" s="196"/>
      <c r="AP136" s="3"/>
    </row>
    <row r="137" spans="2:86" ht="12" customHeight="1" x14ac:dyDescent="0.15">
      <c r="B137" s="1058"/>
      <c r="C137" s="1063"/>
      <c r="D137" s="1061"/>
      <c r="E137" s="1061"/>
      <c r="F137" s="1061"/>
      <c r="G137" s="1061"/>
      <c r="H137" s="1061"/>
      <c r="I137" s="1061"/>
      <c r="J137" s="1062"/>
      <c r="K137" s="194" t="s">
        <v>475</v>
      </c>
      <c r="L137" s="195"/>
      <c r="M137" s="195"/>
      <c r="N137" s="195"/>
      <c r="O137" s="195"/>
      <c r="P137" s="195"/>
      <c r="Q137" s="195"/>
      <c r="R137" s="195"/>
      <c r="S137" s="195"/>
      <c r="T137" s="195"/>
      <c r="U137" s="195"/>
      <c r="V137" s="195"/>
      <c r="W137" s="195"/>
      <c r="X137" s="195"/>
      <c r="Y137" s="195"/>
      <c r="Z137" s="195"/>
      <c r="AA137" s="195"/>
      <c r="AB137" s="195"/>
      <c r="AC137" s="195"/>
      <c r="AD137" s="195"/>
      <c r="AE137" s="195"/>
      <c r="AF137" s="195"/>
      <c r="AG137" s="195"/>
      <c r="AH137" s="195"/>
      <c r="AI137" s="195"/>
      <c r="AJ137" s="195"/>
      <c r="AK137" s="195"/>
      <c r="AL137" s="195"/>
      <c r="AM137" s="195"/>
      <c r="AN137" s="195"/>
      <c r="AO137" s="196"/>
      <c r="AP137" s="3"/>
    </row>
    <row r="138" spans="2:86" ht="12" customHeight="1" x14ac:dyDescent="0.15">
      <c r="B138" s="1058"/>
      <c r="C138" s="1063"/>
      <c r="D138" s="1061"/>
      <c r="E138" s="1061"/>
      <c r="F138" s="1061"/>
      <c r="G138" s="1061"/>
      <c r="H138" s="1061"/>
      <c r="I138" s="1061"/>
      <c r="J138" s="1062"/>
      <c r="K138" s="1020" t="s">
        <v>476</v>
      </c>
      <c r="L138" s="1021"/>
      <c r="M138" s="1021"/>
      <c r="N138" s="1021"/>
      <c r="O138" s="1021"/>
      <c r="P138" s="1021"/>
      <c r="Q138" s="1021"/>
      <c r="R138" s="1021"/>
      <c r="S138" s="1021"/>
      <c r="T138" s="1021"/>
      <c r="U138" s="1021"/>
      <c r="V138" s="1021"/>
      <c r="W138" s="1021"/>
      <c r="X138" s="1021"/>
      <c r="Y138" s="1021"/>
      <c r="Z138" s="1021"/>
      <c r="AA138" s="1021"/>
      <c r="AB138" s="1021"/>
      <c r="AC138" s="1021"/>
      <c r="AD138" s="1021"/>
      <c r="AE138" s="1021"/>
      <c r="AF138" s="1021"/>
      <c r="AG138" s="1021"/>
      <c r="AH138" s="1021"/>
      <c r="AI138" s="1021"/>
      <c r="AJ138" s="1021"/>
      <c r="AK138" s="1021"/>
      <c r="AL138" s="1021"/>
      <c r="AM138" s="1021"/>
      <c r="AN138" s="1021"/>
      <c r="AO138" s="1022"/>
      <c r="AP138" s="3"/>
    </row>
    <row r="139" spans="2:86" ht="12" customHeight="1" x14ac:dyDescent="0.15">
      <c r="B139" s="591"/>
      <c r="C139" s="1064"/>
      <c r="D139" s="1065"/>
      <c r="E139" s="1065"/>
      <c r="F139" s="1065"/>
      <c r="G139" s="1065"/>
      <c r="H139" s="1065"/>
      <c r="I139" s="1065"/>
      <c r="J139" s="1066"/>
      <c r="K139" s="1023"/>
      <c r="L139" s="1024"/>
      <c r="M139" s="1024"/>
      <c r="N139" s="1024"/>
      <c r="O139" s="1024"/>
      <c r="P139" s="1024"/>
      <c r="Q139" s="1024"/>
      <c r="R139" s="1024"/>
      <c r="S139" s="1024"/>
      <c r="T139" s="1024"/>
      <c r="U139" s="1024"/>
      <c r="V139" s="1024"/>
      <c r="W139" s="1024"/>
      <c r="X139" s="1024"/>
      <c r="Y139" s="1024"/>
      <c r="Z139" s="1024"/>
      <c r="AA139" s="1024"/>
      <c r="AB139" s="1024"/>
      <c r="AC139" s="1024"/>
      <c r="AD139" s="1024"/>
      <c r="AE139" s="1024"/>
      <c r="AF139" s="1024"/>
      <c r="AG139" s="1024"/>
      <c r="AH139" s="1024"/>
      <c r="AI139" s="1024"/>
      <c r="AJ139" s="1024"/>
      <c r="AK139" s="1024"/>
      <c r="AL139" s="1024"/>
      <c r="AM139" s="1024"/>
      <c r="AN139" s="1024"/>
      <c r="AO139" s="1025"/>
      <c r="AP139" s="3"/>
    </row>
    <row r="140" spans="2:86" s="9" customFormat="1" ht="12" customHeight="1" x14ac:dyDescent="0.15">
      <c r="B140" s="3" t="s">
        <v>527</v>
      </c>
      <c r="AQ140" s="162"/>
      <c r="AR140" s="162"/>
      <c r="AS140" s="162"/>
      <c r="AT140" s="162"/>
      <c r="AU140" s="162"/>
      <c r="AV140" s="162"/>
      <c r="AW140" s="162"/>
      <c r="AX140" s="162"/>
      <c r="AY140" s="162"/>
      <c r="AZ140" s="162"/>
      <c r="BA140" s="162"/>
      <c r="BB140" s="162"/>
      <c r="BC140" s="162"/>
      <c r="BD140" s="162"/>
      <c r="BE140" s="162"/>
      <c r="BF140" s="162"/>
      <c r="BG140" s="162"/>
      <c r="BH140" s="162"/>
      <c r="BI140" s="162"/>
      <c r="BJ140" s="162"/>
      <c r="BK140" s="162"/>
      <c r="BL140" s="162"/>
      <c r="BM140" s="162"/>
      <c r="BN140" s="162"/>
      <c r="BO140" s="162"/>
      <c r="BP140" s="162"/>
      <c r="BQ140" s="162"/>
      <c r="BR140" s="162"/>
      <c r="BS140" s="162"/>
      <c r="BT140" s="162"/>
      <c r="BU140" s="162"/>
      <c r="BV140" s="162"/>
      <c r="BW140" s="162"/>
      <c r="BX140" s="162"/>
      <c r="BY140" s="162"/>
      <c r="BZ140" s="162"/>
      <c r="CA140" s="162"/>
      <c r="CB140" s="162"/>
      <c r="CC140" s="162"/>
      <c r="CD140" s="162"/>
      <c r="CE140" s="162"/>
      <c r="CF140" s="162"/>
      <c r="CG140" s="162"/>
      <c r="CH140" s="162"/>
    </row>
    <row r="141" spans="2:86" ht="12" customHeight="1" thickBot="1" x14ac:dyDescent="0.2">
      <c r="B141" s="3" t="s">
        <v>524</v>
      </c>
    </row>
    <row r="142" spans="2:86" ht="12" customHeight="1" x14ac:dyDescent="0.15">
      <c r="B142" s="3" t="s">
        <v>525</v>
      </c>
      <c r="AU142" s="1000" t="s">
        <v>305</v>
      </c>
      <c r="AV142" s="1001" t="s">
        <v>298</v>
      </c>
      <c r="AW142" s="1003" t="s">
        <v>299</v>
      </c>
      <c r="AX142" s="1005" t="s">
        <v>306</v>
      </c>
      <c r="AY142" s="1006"/>
      <c r="AZ142" s="1006"/>
      <c r="BA142" s="1006"/>
      <c r="BB142" s="1006"/>
      <c r="BC142" s="1006"/>
      <c r="BD142" s="1006"/>
      <c r="BE142" s="1006"/>
      <c r="BF142" s="1006"/>
      <c r="BG142" s="1006"/>
      <c r="BH142" s="1006"/>
      <c r="BI142" s="1006"/>
      <c r="BJ142" s="1006"/>
      <c r="BK142" s="1006"/>
      <c r="BL142" s="1006"/>
      <c r="BM142" s="1006"/>
      <c r="BN142" s="1006"/>
      <c r="BO142" s="1006"/>
      <c r="BP142" s="1006"/>
      <c r="BQ142" s="1006"/>
      <c r="BR142" s="1007"/>
      <c r="BS142" s="807" t="s">
        <v>300</v>
      </c>
      <c r="BT142" s="1008"/>
      <c r="BU142" s="1008"/>
      <c r="BV142" s="1008"/>
      <c r="BW142" s="1009" t="s">
        <v>307</v>
      </c>
      <c r="BX142" s="1010"/>
      <c r="BY142" s="1010"/>
      <c r="BZ142" s="1010"/>
      <c r="CA142" s="1010"/>
      <c r="CB142" s="1010"/>
      <c r="CC142" s="1010"/>
      <c r="CD142" s="1010"/>
      <c r="CE142" s="1010"/>
      <c r="CF142" s="1010"/>
      <c r="CG142" s="1010"/>
      <c r="CH142" s="1011"/>
    </row>
    <row r="143" spans="2:86" ht="12" customHeight="1" x14ac:dyDescent="0.15">
      <c r="B143" s="3" t="s">
        <v>477</v>
      </c>
      <c r="AU143" s="1000"/>
      <c r="AV143" s="1002"/>
      <c r="AW143" s="1004"/>
      <c r="AX143" s="1012" t="s">
        <v>308</v>
      </c>
      <c r="AY143" s="686"/>
      <c r="AZ143" s="686"/>
      <c r="BA143" s="686"/>
      <c r="BB143" s="686"/>
      <c r="BC143" s="686"/>
      <c r="BD143" s="686"/>
      <c r="BE143" s="686"/>
      <c r="BF143" s="686"/>
      <c r="BG143" s="686"/>
      <c r="BH143" s="686"/>
      <c r="BI143" s="686"/>
      <c r="BJ143" s="686" t="s">
        <v>309</v>
      </c>
      <c r="BK143" s="686"/>
      <c r="BL143" s="686"/>
      <c r="BM143" s="686"/>
      <c r="BN143" s="686"/>
      <c r="BO143" s="686"/>
      <c r="BP143" s="686"/>
      <c r="BQ143" s="686"/>
      <c r="BR143" s="1013"/>
      <c r="BS143" s="1008"/>
      <c r="BT143" s="1008"/>
      <c r="BU143" s="1008"/>
      <c r="BV143" s="1008"/>
      <c r="BW143" s="1014" t="s">
        <v>302</v>
      </c>
      <c r="BX143" s="699"/>
      <c r="BY143" s="699"/>
      <c r="BZ143" s="699"/>
      <c r="CA143" s="686" t="s">
        <v>310</v>
      </c>
      <c r="CB143" s="686"/>
      <c r="CC143" s="686"/>
      <c r="CD143" s="686"/>
      <c r="CE143" s="686"/>
      <c r="CF143" s="686"/>
      <c r="CG143" s="686"/>
      <c r="CH143" s="1013"/>
    </row>
    <row r="144" spans="2:86" ht="12" customHeight="1" x14ac:dyDescent="0.15">
      <c r="B144" s="3" t="s">
        <v>526</v>
      </c>
      <c r="AU144" s="1000"/>
      <c r="AV144" s="1002"/>
      <c r="AW144" s="1004"/>
      <c r="AX144" s="1012" t="s">
        <v>26</v>
      </c>
      <c r="AY144" s="686"/>
      <c r="AZ144" s="686"/>
      <c r="BA144" s="686"/>
      <c r="BB144" s="686" t="s">
        <v>22</v>
      </c>
      <c r="BC144" s="686"/>
      <c r="BD144" s="686"/>
      <c r="BE144" s="686"/>
      <c r="BF144" s="686" t="s">
        <v>24</v>
      </c>
      <c r="BG144" s="686"/>
      <c r="BH144" s="686"/>
      <c r="BI144" s="686"/>
      <c r="BJ144" s="699" t="s">
        <v>26</v>
      </c>
      <c r="BK144" s="699"/>
      <c r="BL144" s="699"/>
      <c r="BM144" s="699" t="s">
        <v>22</v>
      </c>
      <c r="BN144" s="699"/>
      <c r="BO144" s="699"/>
      <c r="BP144" s="699" t="s">
        <v>24</v>
      </c>
      <c r="BQ144" s="699"/>
      <c r="BR144" s="1015"/>
      <c r="BS144" s="807" t="s">
        <v>26</v>
      </c>
      <c r="BT144" s="807" t="s">
        <v>22</v>
      </c>
      <c r="BU144" s="807" t="s">
        <v>24</v>
      </c>
      <c r="BV144" s="807" t="s">
        <v>303</v>
      </c>
      <c r="BW144" s="1012" t="s">
        <v>311</v>
      </c>
      <c r="BX144" s="686"/>
      <c r="BY144" s="686"/>
      <c r="BZ144" s="686"/>
      <c r="CA144" s="686" t="s">
        <v>22</v>
      </c>
      <c r="CB144" s="686"/>
      <c r="CC144" s="686"/>
      <c r="CD144" s="686"/>
      <c r="CE144" s="686" t="s">
        <v>24</v>
      </c>
      <c r="CF144" s="686"/>
      <c r="CG144" s="686"/>
      <c r="CH144" s="1013"/>
    </row>
    <row r="145" spans="2:86" ht="12" customHeight="1" x14ac:dyDescent="0.15">
      <c r="B145" s="3" t="s">
        <v>478</v>
      </c>
      <c r="AU145" s="1000"/>
      <c r="AV145" s="1002"/>
      <c r="AW145" s="1004"/>
      <c r="AX145" s="156" t="s">
        <v>862</v>
      </c>
      <c r="AY145" s="157" t="s">
        <v>863</v>
      </c>
      <c r="AZ145" s="157" t="s">
        <v>864</v>
      </c>
      <c r="BA145" s="158" t="s">
        <v>865</v>
      </c>
      <c r="BB145" s="159" t="s">
        <v>866</v>
      </c>
      <c r="BC145" s="157" t="s">
        <v>863</v>
      </c>
      <c r="BD145" s="157" t="s">
        <v>867</v>
      </c>
      <c r="BE145" s="158" t="s">
        <v>865</v>
      </c>
      <c r="BF145" s="159" t="s">
        <v>866</v>
      </c>
      <c r="BG145" s="157" t="s">
        <v>863</v>
      </c>
      <c r="BH145" s="157" t="s">
        <v>864</v>
      </c>
      <c r="BI145" s="158" t="s">
        <v>865</v>
      </c>
      <c r="BJ145" s="159" t="s">
        <v>866</v>
      </c>
      <c r="BK145" s="157" t="s">
        <v>868</v>
      </c>
      <c r="BL145" s="158" t="s">
        <v>869</v>
      </c>
      <c r="BM145" s="159" t="s">
        <v>870</v>
      </c>
      <c r="BN145" s="157" t="s">
        <v>863</v>
      </c>
      <c r="BO145" s="158" t="s">
        <v>871</v>
      </c>
      <c r="BP145" s="159" t="s">
        <v>870</v>
      </c>
      <c r="BQ145" s="157" t="s">
        <v>868</v>
      </c>
      <c r="BR145" s="160" t="s">
        <v>872</v>
      </c>
      <c r="BS145" s="1008"/>
      <c r="BT145" s="1008"/>
      <c r="BU145" s="1008"/>
      <c r="BV145" s="1008"/>
      <c r="BW145" s="156" t="s">
        <v>866</v>
      </c>
      <c r="BX145" s="157" t="s">
        <v>863</v>
      </c>
      <c r="BY145" s="157" t="s">
        <v>864</v>
      </c>
      <c r="BZ145" s="158" t="s">
        <v>865</v>
      </c>
      <c r="CA145" s="159" t="s">
        <v>866</v>
      </c>
      <c r="CB145" s="157" t="s">
        <v>873</v>
      </c>
      <c r="CC145" s="157" t="s">
        <v>864</v>
      </c>
      <c r="CD145" s="158" t="s">
        <v>865</v>
      </c>
      <c r="CE145" s="159" t="s">
        <v>866</v>
      </c>
      <c r="CF145" s="157" t="s">
        <v>863</v>
      </c>
      <c r="CG145" s="157" t="s">
        <v>864</v>
      </c>
      <c r="CH145" s="160" t="s">
        <v>874</v>
      </c>
    </row>
    <row r="146" spans="2:86" x14ac:dyDescent="0.15">
      <c r="B146" s="3" t="s">
        <v>539</v>
      </c>
      <c r="AU146" s="1000"/>
      <c r="AV146" s="188" t="str">
        <f>N148</f>
        <v>S003</v>
      </c>
      <c r="AW146" s="300">
        <f>R148</f>
        <v>10.5</v>
      </c>
      <c r="AX146" s="197">
        <f>+Y173</f>
        <v>0</v>
      </c>
      <c r="AY146" s="197">
        <f>+Z173</f>
        <v>0</v>
      </c>
      <c r="AZ146" s="197">
        <f>+AA173</f>
        <v>0</v>
      </c>
      <c r="BA146" s="197">
        <f t="shared" ref="BA146" si="38">+AB173</f>
        <v>0</v>
      </c>
      <c r="BB146" s="197">
        <f>+AC173</f>
        <v>0</v>
      </c>
      <c r="BC146" s="197">
        <f t="shared" ref="BC146" si="39">+AD173</f>
        <v>0</v>
      </c>
      <c r="BD146" s="197">
        <f t="shared" ref="BD146" si="40">+AE173</f>
        <v>0</v>
      </c>
      <c r="BE146" s="197">
        <f t="shared" ref="BE146" si="41">+AF173</f>
        <v>1</v>
      </c>
      <c r="BF146" s="197">
        <f t="shared" ref="BF146" si="42">+AG173</f>
        <v>0</v>
      </c>
      <c r="BG146" s="197">
        <f t="shared" ref="BG146" si="43">+AH173</f>
        <v>0</v>
      </c>
      <c r="BH146" s="197">
        <f t="shared" ref="BH146" si="44">+AI173</f>
        <v>0</v>
      </c>
      <c r="BI146" s="197">
        <f t="shared" ref="BI146" si="45">+AJ173</f>
        <v>1</v>
      </c>
      <c r="BJ146" s="197" t="str">
        <f>+Y176</f>
        <v/>
      </c>
      <c r="BK146" s="197" t="str">
        <f t="shared" ref="BK146" si="46">+Z176</f>
        <v/>
      </c>
      <c r="BL146" s="197" t="str">
        <f>+AA176</f>
        <v/>
      </c>
      <c r="BM146" s="197">
        <f>+AC176</f>
        <v>0</v>
      </c>
      <c r="BN146" s="197">
        <f t="shared" ref="BN146" si="47">+AD176</f>
        <v>0</v>
      </c>
      <c r="BO146" s="197">
        <f t="shared" ref="BO146" si="48">+AE176</f>
        <v>1</v>
      </c>
      <c r="BP146" s="197">
        <f>+AG176</f>
        <v>0</v>
      </c>
      <c r="BQ146" s="197">
        <f>+AH176</f>
        <v>0</v>
      </c>
      <c r="BR146" s="197">
        <f>+AI176</f>
        <v>1</v>
      </c>
      <c r="BS146" s="296" t="str">
        <f>+Y177</f>
        <v>Ⅰ</v>
      </c>
      <c r="BT146" s="296" t="str">
        <f>+AC177</f>
        <v>Ⅱ</v>
      </c>
      <c r="BU146" s="296" t="str">
        <f>+AG177</f>
        <v>Ⅱ</v>
      </c>
      <c r="BV146" s="296" t="str">
        <f>+Y178</f>
        <v>Ⅱ</v>
      </c>
      <c r="BW146" s="164" t="str">
        <f>IF(Y173&gt;0,R148,"")</f>
        <v/>
      </c>
      <c r="BX146" s="165" t="str">
        <f>IF(Z173&gt;0,"",IF(AA173&gt;0,R148,""))</f>
        <v/>
      </c>
      <c r="BY146" s="165" t="str">
        <f>IF(Y173+Z173&gt;0,"",IF(AA173&gt;0,R148,""))</f>
        <v/>
      </c>
      <c r="BZ146" s="165" t="str">
        <f>IF(Y173+Z173+AA173&gt;0,"",IF(AB173&gt;0,R148,""))</f>
        <v/>
      </c>
      <c r="CA146" s="166">
        <f t="shared" ref="CA146" si="49">+AC172</f>
        <v>0</v>
      </c>
      <c r="CB146" s="166">
        <f t="shared" ref="CB146" si="50">+AD172</f>
        <v>0</v>
      </c>
      <c r="CC146" s="166">
        <f t="shared" ref="CC146" si="51">+AE172</f>
        <v>0</v>
      </c>
      <c r="CD146" s="166">
        <f t="shared" ref="CD146" si="52">+AF172</f>
        <v>1.0000000000000002E-2</v>
      </c>
      <c r="CE146" s="166">
        <f t="shared" ref="CE146" si="53">+AG172</f>
        <v>0</v>
      </c>
      <c r="CF146" s="166">
        <f t="shared" ref="CF146" si="54">+AH172</f>
        <v>0</v>
      </c>
      <c r="CG146" s="166">
        <f t="shared" ref="CG146" si="55">+AI172</f>
        <v>0</v>
      </c>
      <c r="CH146" s="166">
        <f t="shared" ref="CH146" si="56">+AJ172</f>
        <v>0.36000000000000004</v>
      </c>
    </row>
    <row r="147" spans="2:86" ht="12" customHeight="1" x14ac:dyDescent="0.15">
      <c r="B147" s="1057" t="s">
        <v>219</v>
      </c>
      <c r="C147" s="1059"/>
      <c r="D147" s="1060"/>
      <c r="E147" s="1061"/>
      <c r="F147" s="1061"/>
      <c r="G147" s="1061"/>
      <c r="H147" s="1061"/>
      <c r="I147" s="1061"/>
      <c r="J147" s="1062"/>
      <c r="K147" s="1067" t="s">
        <v>453</v>
      </c>
      <c r="L147" s="1068"/>
      <c r="M147" s="1068"/>
      <c r="N147" s="1068"/>
      <c r="O147" s="1068"/>
      <c r="P147" s="1068"/>
      <c r="Q147" s="1068"/>
      <c r="R147" s="1068"/>
      <c r="S147" s="1068"/>
      <c r="T147" s="1068"/>
      <c r="U147" s="1068"/>
      <c r="V147" s="1068"/>
      <c r="W147" s="1068"/>
      <c r="X147" s="1068"/>
      <c r="Y147" s="1068"/>
      <c r="Z147" s="1068"/>
      <c r="AA147" s="1068"/>
      <c r="AB147" s="1068"/>
      <c r="AC147" s="1068"/>
      <c r="AD147" s="1068"/>
      <c r="AE147" s="1068"/>
      <c r="AF147" s="1068"/>
      <c r="AG147" s="1068"/>
      <c r="AH147" s="1068"/>
      <c r="AI147" s="1068"/>
      <c r="AJ147" s="1068"/>
      <c r="AK147" s="1068"/>
      <c r="AL147" s="1068"/>
      <c r="AM147" s="1068"/>
      <c r="AN147" s="1068"/>
      <c r="AO147" s="1069"/>
      <c r="AP147" s="3"/>
    </row>
    <row r="148" spans="2:86" ht="12" customHeight="1" x14ac:dyDescent="0.15">
      <c r="B148" s="1058"/>
      <c r="C148" s="1063"/>
      <c r="D148" s="1061"/>
      <c r="E148" s="1061"/>
      <c r="F148" s="1061"/>
      <c r="G148" s="1061"/>
      <c r="H148" s="1061"/>
      <c r="I148" s="1061"/>
      <c r="J148" s="1062"/>
      <c r="K148" s="1040" t="s">
        <v>218</v>
      </c>
      <c r="L148" s="1041"/>
      <c r="M148" s="1042"/>
      <c r="N148" s="1034" t="s">
        <v>601</v>
      </c>
      <c r="O148" s="1035"/>
      <c r="P148" s="1040" t="s">
        <v>454</v>
      </c>
      <c r="Q148" s="1042"/>
      <c r="R148" s="1070">
        <f>'様式A-2'!C13</f>
        <v>10.5</v>
      </c>
      <c r="S148" s="1071"/>
      <c r="T148" s="1072"/>
      <c r="U148" s="1073" t="s">
        <v>455</v>
      </c>
      <c r="V148" s="1074"/>
      <c r="W148" s="1073" t="s">
        <v>456</v>
      </c>
      <c r="X148" s="1074"/>
      <c r="Y148" s="1042" t="s">
        <v>217</v>
      </c>
      <c r="Z148" s="1016"/>
      <c r="AA148" s="1016"/>
      <c r="AB148" s="1016"/>
      <c r="AC148" s="1073" t="s">
        <v>457</v>
      </c>
      <c r="AD148" s="1079"/>
      <c r="AE148" s="1079"/>
      <c r="AF148" s="1079"/>
      <c r="AG148" s="1079"/>
      <c r="AH148" s="1079"/>
      <c r="AI148" s="1079"/>
      <c r="AJ148" s="1074"/>
      <c r="AK148" s="1073" t="s">
        <v>458</v>
      </c>
      <c r="AL148" s="1079"/>
      <c r="AM148" s="1079"/>
      <c r="AN148" s="1081"/>
      <c r="AO148" s="1082"/>
      <c r="AP148" s="3"/>
      <c r="AV148" s="167"/>
      <c r="AW148" s="221"/>
      <c r="AX148" s="167"/>
      <c r="AY148" s="167"/>
      <c r="AZ148" s="167"/>
      <c r="BA148" s="167"/>
      <c r="BB148" s="167"/>
      <c r="BC148" s="167"/>
      <c r="BD148" s="167"/>
    </row>
    <row r="149" spans="2:86" ht="12" customHeight="1" x14ac:dyDescent="0.15">
      <c r="B149" s="1058"/>
      <c r="C149" s="1063"/>
      <c r="D149" s="1061"/>
      <c r="E149" s="1061"/>
      <c r="F149" s="1061"/>
      <c r="G149" s="1061"/>
      <c r="H149" s="1061"/>
      <c r="I149" s="1061"/>
      <c r="J149" s="1062"/>
      <c r="K149" s="1016" t="s">
        <v>459</v>
      </c>
      <c r="L149" s="1016" t="s">
        <v>199</v>
      </c>
      <c r="M149" s="1016"/>
      <c r="N149" s="1016" t="s">
        <v>198</v>
      </c>
      <c r="O149" s="1016"/>
      <c r="P149" s="1016" t="s">
        <v>460</v>
      </c>
      <c r="Q149" s="1016"/>
      <c r="R149" s="1016" t="s">
        <v>6</v>
      </c>
      <c r="S149" s="1016"/>
      <c r="T149" s="1016"/>
      <c r="U149" s="1075"/>
      <c r="V149" s="1076"/>
      <c r="W149" s="1075"/>
      <c r="X149" s="1076"/>
      <c r="Y149" s="1042"/>
      <c r="Z149" s="1016"/>
      <c r="AA149" s="1016"/>
      <c r="AB149" s="1016"/>
      <c r="AC149" s="1077"/>
      <c r="AD149" s="1080"/>
      <c r="AE149" s="1080"/>
      <c r="AF149" s="1080"/>
      <c r="AG149" s="1080"/>
      <c r="AH149" s="1080"/>
      <c r="AI149" s="1080"/>
      <c r="AJ149" s="1078"/>
      <c r="AK149" s="1075"/>
      <c r="AL149" s="1083"/>
      <c r="AM149" s="1083"/>
      <c r="AN149" s="1084"/>
      <c r="AO149" s="1085"/>
      <c r="AP149" s="3"/>
      <c r="AV149" s="167"/>
      <c r="AW149" s="167"/>
      <c r="AX149" s="167"/>
      <c r="AY149" s="167"/>
      <c r="AZ149" s="167"/>
      <c r="BA149" s="167"/>
      <c r="BB149" s="167"/>
      <c r="BC149" s="167"/>
      <c r="BD149" s="167"/>
    </row>
    <row r="150" spans="2:86" ht="12" customHeight="1" x14ac:dyDescent="0.15">
      <c r="B150" s="1058"/>
      <c r="C150" s="1063"/>
      <c r="D150" s="1061"/>
      <c r="E150" s="1061"/>
      <c r="F150" s="1061"/>
      <c r="G150" s="1061"/>
      <c r="H150" s="1061"/>
      <c r="I150" s="1061"/>
      <c r="J150" s="1062"/>
      <c r="K150" s="1016"/>
      <c r="L150" s="1016"/>
      <c r="M150" s="1016"/>
      <c r="N150" s="1016"/>
      <c r="O150" s="1016"/>
      <c r="P150" s="1016"/>
      <c r="Q150" s="1016"/>
      <c r="R150" s="1016"/>
      <c r="S150" s="1016"/>
      <c r="T150" s="1016"/>
      <c r="U150" s="1075"/>
      <c r="V150" s="1076"/>
      <c r="W150" s="1075"/>
      <c r="X150" s="1076"/>
      <c r="Y150" s="1042" t="s">
        <v>461</v>
      </c>
      <c r="Z150" s="1016"/>
      <c r="AA150" s="1016"/>
      <c r="AB150" s="1016"/>
      <c r="AC150" s="1016" t="s">
        <v>462</v>
      </c>
      <c r="AD150" s="1016"/>
      <c r="AE150" s="1016"/>
      <c r="AF150" s="1016"/>
      <c r="AG150" s="1016" t="s">
        <v>463</v>
      </c>
      <c r="AH150" s="1016"/>
      <c r="AI150" s="1016"/>
      <c r="AJ150" s="1016"/>
      <c r="AK150" s="1075"/>
      <c r="AL150" s="1083"/>
      <c r="AM150" s="1083"/>
      <c r="AN150" s="1084"/>
      <c r="AO150" s="1085"/>
      <c r="AP150" s="3"/>
      <c r="AV150" s="167"/>
      <c r="AW150" s="167"/>
      <c r="AX150" s="167"/>
      <c r="AY150" s="167"/>
      <c r="AZ150" s="167"/>
      <c r="BA150" s="167"/>
      <c r="BB150" s="167"/>
      <c r="BC150" s="167"/>
      <c r="BD150" s="167"/>
    </row>
    <row r="151" spans="2:86" ht="12" customHeight="1" x14ac:dyDescent="0.15">
      <c r="B151" s="1058"/>
      <c r="C151" s="1063"/>
      <c r="D151" s="1061"/>
      <c r="E151" s="1061"/>
      <c r="F151" s="1061"/>
      <c r="G151" s="1061"/>
      <c r="H151" s="1061"/>
      <c r="I151" s="1061"/>
      <c r="J151" s="1062"/>
      <c r="K151" s="1016"/>
      <c r="L151" s="1016"/>
      <c r="M151" s="1016"/>
      <c r="N151" s="1016"/>
      <c r="O151" s="1016"/>
      <c r="P151" s="1016"/>
      <c r="Q151" s="1016"/>
      <c r="R151" s="1016"/>
      <c r="S151" s="1016"/>
      <c r="T151" s="1016"/>
      <c r="U151" s="1077"/>
      <c r="V151" s="1078"/>
      <c r="W151" s="1077"/>
      <c r="X151" s="1078"/>
      <c r="Y151" s="191" t="s">
        <v>32</v>
      </c>
      <c r="Z151" s="187" t="s">
        <v>33</v>
      </c>
      <c r="AA151" s="187" t="s">
        <v>464</v>
      </c>
      <c r="AB151" s="187" t="s">
        <v>465</v>
      </c>
      <c r="AC151" s="187" t="s">
        <v>32</v>
      </c>
      <c r="AD151" s="187" t="s">
        <v>33</v>
      </c>
      <c r="AE151" s="187" t="s">
        <v>464</v>
      </c>
      <c r="AF151" s="187" t="s">
        <v>465</v>
      </c>
      <c r="AG151" s="187" t="s">
        <v>32</v>
      </c>
      <c r="AH151" s="187" t="s">
        <v>33</v>
      </c>
      <c r="AI151" s="187" t="s">
        <v>464</v>
      </c>
      <c r="AJ151" s="187" t="s">
        <v>465</v>
      </c>
      <c r="AK151" s="1077"/>
      <c r="AL151" s="1080"/>
      <c r="AM151" s="1080"/>
      <c r="AN151" s="1086"/>
      <c r="AO151" s="1087"/>
      <c r="AP151" s="3"/>
      <c r="AV151" s="167"/>
      <c r="AW151" s="167"/>
      <c r="AX151" s="167"/>
      <c r="AY151" s="167"/>
      <c r="AZ151" s="167"/>
      <c r="BA151" s="167"/>
      <c r="BB151" s="167"/>
      <c r="BC151" s="167"/>
      <c r="BD151" s="167"/>
    </row>
    <row r="152" spans="2:86" ht="12" customHeight="1" x14ac:dyDescent="0.15">
      <c r="B152" s="1058"/>
      <c r="C152" s="1063"/>
      <c r="D152" s="1061"/>
      <c r="E152" s="1061"/>
      <c r="F152" s="1061"/>
      <c r="G152" s="1061"/>
      <c r="H152" s="1061"/>
      <c r="I152" s="1061"/>
      <c r="J152" s="1062"/>
      <c r="K152" s="192">
        <v>1</v>
      </c>
      <c r="L152" s="1038" t="s">
        <v>534</v>
      </c>
      <c r="M152" s="1039"/>
      <c r="N152" s="1038" t="s">
        <v>486</v>
      </c>
      <c r="O152" s="1039"/>
      <c r="P152" s="1034" t="s">
        <v>333</v>
      </c>
      <c r="Q152" s="1036"/>
      <c r="R152" s="408" t="s">
        <v>338</v>
      </c>
      <c r="S152" s="408"/>
      <c r="T152" s="408"/>
      <c r="U152" s="1034" t="s">
        <v>54</v>
      </c>
      <c r="V152" s="1036"/>
      <c r="W152" s="1034" t="s">
        <v>551</v>
      </c>
      <c r="X152" s="1035"/>
      <c r="Y152" s="276"/>
      <c r="Z152" s="276"/>
      <c r="AA152" s="276"/>
      <c r="AB152" s="276"/>
      <c r="AC152" s="223"/>
      <c r="AD152" s="223"/>
      <c r="AE152" s="223"/>
      <c r="AF152" s="223"/>
      <c r="AG152" s="223"/>
      <c r="AH152" s="223"/>
      <c r="AI152" s="223"/>
      <c r="AJ152" s="223"/>
      <c r="AK152" s="1088" t="s">
        <v>1652</v>
      </c>
      <c r="AL152" s="1089"/>
      <c r="AM152" s="1089"/>
      <c r="AN152" s="1090"/>
      <c r="AO152" s="1091"/>
      <c r="AP152" s="3"/>
      <c r="AQ152" s="222">
        <f>IF(P152="材質劣化",2,IF(P152="漏水",3,1))</f>
        <v>3</v>
      </c>
      <c r="AV152" s="167"/>
      <c r="AW152" s="167"/>
      <c r="AX152" s="167"/>
      <c r="AY152" s="167"/>
      <c r="AZ152" s="167"/>
      <c r="BA152" s="167"/>
      <c r="BB152" s="167"/>
      <c r="BC152" s="167"/>
      <c r="BD152" s="167"/>
    </row>
    <row r="153" spans="2:86" ht="12" customHeight="1" x14ac:dyDescent="0.15">
      <c r="B153" s="1058"/>
      <c r="C153" s="1063"/>
      <c r="D153" s="1061"/>
      <c r="E153" s="1061"/>
      <c r="F153" s="1061"/>
      <c r="G153" s="1061"/>
      <c r="H153" s="1061"/>
      <c r="I153" s="1061"/>
      <c r="J153" s="1062"/>
      <c r="K153" s="192">
        <v>4</v>
      </c>
      <c r="L153" s="1038" t="s">
        <v>331</v>
      </c>
      <c r="M153" s="1039"/>
      <c r="N153" s="1038" t="s">
        <v>356</v>
      </c>
      <c r="O153" s="1039"/>
      <c r="P153" s="1034" t="s">
        <v>333</v>
      </c>
      <c r="Q153" s="1036"/>
      <c r="R153" s="408" t="s">
        <v>340</v>
      </c>
      <c r="S153" s="408"/>
      <c r="T153" s="408"/>
      <c r="U153" s="1034" t="s">
        <v>554</v>
      </c>
      <c r="V153" s="1036"/>
      <c r="W153" s="1034" t="s">
        <v>1649</v>
      </c>
      <c r="X153" s="1035"/>
      <c r="Y153" s="276"/>
      <c r="Z153" s="276"/>
      <c r="AA153" s="276"/>
      <c r="AB153" s="276"/>
      <c r="AC153" s="223"/>
      <c r="AD153" s="223"/>
      <c r="AE153" s="223"/>
      <c r="AF153" s="223"/>
      <c r="AG153" s="223"/>
      <c r="AH153" s="223"/>
      <c r="AI153" s="223"/>
      <c r="AJ153" s="223">
        <f>1.8*0.2</f>
        <v>0.36000000000000004</v>
      </c>
      <c r="AK153" s="1052"/>
      <c r="AL153" s="1053"/>
      <c r="AM153" s="1053"/>
      <c r="AN153" s="1054"/>
      <c r="AO153" s="1055"/>
      <c r="AP153" s="3"/>
      <c r="AQ153" s="222">
        <f t="shared" ref="AQ153:AQ171" si="57">IF(P153="材質劣化",2,IF(P153="漏水",3,1))</f>
        <v>3</v>
      </c>
      <c r="AV153" s="167"/>
      <c r="AW153" s="167"/>
      <c r="AX153" s="167"/>
      <c r="AY153" s="167"/>
      <c r="AZ153" s="167"/>
      <c r="BA153" s="167"/>
      <c r="BB153" s="167"/>
      <c r="BC153" s="167"/>
      <c r="BD153" s="167"/>
    </row>
    <row r="154" spans="2:86" ht="12" customHeight="1" x14ac:dyDescent="0.15">
      <c r="B154" s="1058"/>
      <c r="C154" s="1063"/>
      <c r="D154" s="1061"/>
      <c r="E154" s="1061"/>
      <c r="F154" s="1061"/>
      <c r="G154" s="1061"/>
      <c r="H154" s="1061"/>
      <c r="I154" s="1061"/>
      <c r="J154" s="1062"/>
      <c r="K154" s="192">
        <v>5</v>
      </c>
      <c r="L154" s="1038" t="s">
        <v>331</v>
      </c>
      <c r="M154" s="1039"/>
      <c r="N154" s="1038" t="s">
        <v>355</v>
      </c>
      <c r="O154" s="1039"/>
      <c r="P154" s="1034" t="s">
        <v>332</v>
      </c>
      <c r="Q154" s="1036"/>
      <c r="R154" s="408" t="s">
        <v>532</v>
      </c>
      <c r="S154" s="408"/>
      <c r="T154" s="408"/>
      <c r="U154" s="1034" t="s">
        <v>554</v>
      </c>
      <c r="V154" s="1036"/>
      <c r="W154" s="1034" t="s">
        <v>1649</v>
      </c>
      <c r="X154" s="1035"/>
      <c r="Y154" s="276"/>
      <c r="Z154" s="276"/>
      <c r="AA154" s="276"/>
      <c r="AB154" s="276"/>
      <c r="AC154" s="223"/>
      <c r="AD154" s="223"/>
      <c r="AE154" s="223"/>
      <c r="AF154" s="223">
        <f>0.1*0.1</f>
        <v>1.0000000000000002E-2</v>
      </c>
      <c r="AG154" s="223"/>
      <c r="AH154" s="223"/>
      <c r="AI154" s="223"/>
      <c r="AJ154" s="223"/>
      <c r="AK154" s="1052"/>
      <c r="AL154" s="1053"/>
      <c r="AM154" s="1053"/>
      <c r="AN154" s="1054"/>
      <c r="AO154" s="1055"/>
      <c r="AP154" s="3"/>
      <c r="AQ154" s="222">
        <f t="shared" si="57"/>
        <v>2</v>
      </c>
      <c r="AV154" s="167"/>
      <c r="AW154" s="167"/>
      <c r="AX154" s="167"/>
      <c r="AY154" s="167"/>
      <c r="AZ154" s="167"/>
      <c r="BA154" s="167"/>
      <c r="BB154" s="167"/>
      <c r="BC154" s="167"/>
      <c r="BD154" s="167"/>
    </row>
    <row r="155" spans="2:86" ht="12" customHeight="1" x14ac:dyDescent="0.15">
      <c r="B155" s="1058"/>
      <c r="C155" s="1063"/>
      <c r="D155" s="1061"/>
      <c r="E155" s="1061"/>
      <c r="F155" s="1061"/>
      <c r="G155" s="1061"/>
      <c r="H155" s="1061"/>
      <c r="I155" s="1061"/>
      <c r="J155" s="1062"/>
      <c r="K155" s="192"/>
      <c r="L155" s="1038"/>
      <c r="M155" s="1039"/>
      <c r="N155" s="1038"/>
      <c r="O155" s="1039"/>
      <c r="P155" s="1034"/>
      <c r="Q155" s="1036"/>
      <c r="R155" s="408"/>
      <c r="S155" s="408"/>
      <c r="T155" s="408"/>
      <c r="U155" s="1034"/>
      <c r="V155" s="1036"/>
      <c r="W155" s="1034"/>
      <c r="X155" s="1035"/>
      <c r="Y155" s="276"/>
      <c r="Z155" s="276"/>
      <c r="AA155" s="276"/>
      <c r="AB155" s="276"/>
      <c r="AC155" s="223"/>
      <c r="AD155" s="223"/>
      <c r="AE155" s="223"/>
      <c r="AF155" s="223"/>
      <c r="AG155" s="223"/>
      <c r="AH155" s="223"/>
      <c r="AI155" s="223"/>
      <c r="AJ155" s="223"/>
      <c r="AK155" s="1052"/>
      <c r="AL155" s="1053"/>
      <c r="AM155" s="1053"/>
      <c r="AN155" s="1054"/>
      <c r="AO155" s="1055"/>
      <c r="AP155" s="3"/>
      <c r="AQ155" s="222">
        <f t="shared" si="57"/>
        <v>1</v>
      </c>
      <c r="AV155" s="167"/>
      <c r="AW155" s="167"/>
      <c r="AX155" s="167"/>
      <c r="AY155" s="167"/>
      <c r="AZ155" s="167"/>
      <c r="BA155" s="167"/>
      <c r="BB155" s="167"/>
      <c r="BC155" s="167"/>
      <c r="BD155" s="167"/>
    </row>
    <row r="156" spans="2:86" ht="12" customHeight="1" x14ac:dyDescent="0.15">
      <c r="B156" s="1058"/>
      <c r="C156" s="1063"/>
      <c r="D156" s="1061"/>
      <c r="E156" s="1061"/>
      <c r="F156" s="1061"/>
      <c r="G156" s="1061"/>
      <c r="H156" s="1061"/>
      <c r="I156" s="1061"/>
      <c r="J156" s="1062"/>
      <c r="K156" s="192"/>
      <c r="L156" s="1038"/>
      <c r="M156" s="1039"/>
      <c r="N156" s="1038"/>
      <c r="O156" s="1039"/>
      <c r="P156" s="1034"/>
      <c r="Q156" s="1036"/>
      <c r="R156" s="408"/>
      <c r="S156" s="408"/>
      <c r="T156" s="408"/>
      <c r="U156" s="1034"/>
      <c r="V156" s="1036"/>
      <c r="W156" s="1034"/>
      <c r="X156" s="1035"/>
      <c r="Y156" s="276"/>
      <c r="Z156" s="276"/>
      <c r="AA156" s="276"/>
      <c r="AB156" s="276"/>
      <c r="AC156" s="223"/>
      <c r="AD156" s="223"/>
      <c r="AE156" s="223"/>
      <c r="AF156" s="223"/>
      <c r="AG156" s="223"/>
      <c r="AH156" s="223"/>
      <c r="AI156" s="223"/>
      <c r="AJ156" s="223"/>
      <c r="AK156" s="1052"/>
      <c r="AL156" s="1053"/>
      <c r="AM156" s="1053"/>
      <c r="AN156" s="1054"/>
      <c r="AO156" s="1055"/>
      <c r="AP156" s="3"/>
      <c r="AQ156" s="222">
        <f t="shared" si="57"/>
        <v>1</v>
      </c>
      <c r="AV156" s="167"/>
      <c r="AW156" s="167"/>
      <c r="AX156" s="167"/>
      <c r="AY156" s="167"/>
      <c r="AZ156" s="167"/>
      <c r="BA156" s="167"/>
      <c r="BB156" s="167"/>
      <c r="BC156" s="167"/>
      <c r="BD156" s="167"/>
    </row>
    <row r="157" spans="2:86" ht="12" customHeight="1" x14ac:dyDescent="0.15">
      <c r="B157" s="1058"/>
      <c r="C157" s="1063"/>
      <c r="D157" s="1061"/>
      <c r="E157" s="1061"/>
      <c r="F157" s="1061"/>
      <c r="G157" s="1061"/>
      <c r="H157" s="1061"/>
      <c r="I157" s="1061"/>
      <c r="J157" s="1062"/>
      <c r="K157" s="192"/>
      <c r="L157" s="1038"/>
      <c r="M157" s="1039"/>
      <c r="N157" s="1038"/>
      <c r="O157" s="1039"/>
      <c r="P157" s="1034"/>
      <c r="Q157" s="1036"/>
      <c r="R157" s="408"/>
      <c r="S157" s="408"/>
      <c r="T157" s="408"/>
      <c r="U157" s="1034"/>
      <c r="V157" s="1036"/>
      <c r="W157" s="1034"/>
      <c r="X157" s="1035"/>
      <c r="Y157" s="276"/>
      <c r="Z157" s="276"/>
      <c r="AA157" s="276"/>
      <c r="AB157" s="276"/>
      <c r="AC157" s="223"/>
      <c r="AD157" s="223"/>
      <c r="AE157" s="223"/>
      <c r="AF157" s="223"/>
      <c r="AG157" s="223"/>
      <c r="AH157" s="223"/>
      <c r="AI157" s="223"/>
      <c r="AJ157" s="223"/>
      <c r="AK157" s="1052"/>
      <c r="AL157" s="1053"/>
      <c r="AM157" s="1053"/>
      <c r="AN157" s="1054"/>
      <c r="AO157" s="1055"/>
      <c r="AP157" s="3"/>
      <c r="AQ157" s="222">
        <f t="shared" si="57"/>
        <v>1</v>
      </c>
      <c r="AV157" s="167"/>
      <c r="AW157" s="167"/>
      <c r="AX157" s="167"/>
      <c r="AY157" s="167"/>
      <c r="AZ157" s="167"/>
      <c r="BA157" s="167"/>
      <c r="BB157" s="167"/>
      <c r="BC157" s="167"/>
      <c r="BD157" s="167"/>
    </row>
    <row r="158" spans="2:86" s="162" customFormat="1" ht="12" customHeight="1" x14ac:dyDescent="0.15">
      <c r="B158" s="1058"/>
      <c r="C158" s="1063"/>
      <c r="D158" s="1061"/>
      <c r="E158" s="1061"/>
      <c r="F158" s="1061"/>
      <c r="G158" s="1061"/>
      <c r="H158" s="1061"/>
      <c r="I158" s="1061"/>
      <c r="J158" s="1062"/>
      <c r="K158" s="192"/>
      <c r="L158" s="1038"/>
      <c r="M158" s="1039"/>
      <c r="N158" s="1038"/>
      <c r="O158" s="1039"/>
      <c r="P158" s="1034"/>
      <c r="Q158" s="1036"/>
      <c r="R158" s="408"/>
      <c r="S158" s="408"/>
      <c r="T158" s="408"/>
      <c r="U158" s="1034"/>
      <c r="V158" s="1036"/>
      <c r="W158" s="1034"/>
      <c r="X158" s="1035"/>
      <c r="Y158" s="276"/>
      <c r="Z158" s="276"/>
      <c r="AA158" s="276"/>
      <c r="AB158" s="276"/>
      <c r="AC158" s="223"/>
      <c r="AD158" s="223"/>
      <c r="AE158" s="223"/>
      <c r="AF158" s="223"/>
      <c r="AG158" s="223"/>
      <c r="AH158" s="223"/>
      <c r="AI158" s="223"/>
      <c r="AJ158" s="223"/>
      <c r="AK158" s="1034"/>
      <c r="AL158" s="1035"/>
      <c r="AM158" s="1035"/>
      <c r="AN158" s="788"/>
      <c r="AO158" s="789"/>
      <c r="AP158" s="3"/>
      <c r="AQ158" s="222">
        <f t="shared" si="57"/>
        <v>1</v>
      </c>
    </row>
    <row r="159" spans="2:86" s="162" customFormat="1" ht="12" customHeight="1" x14ac:dyDescent="0.15">
      <c r="B159" s="1058"/>
      <c r="C159" s="1063"/>
      <c r="D159" s="1061"/>
      <c r="E159" s="1061"/>
      <c r="F159" s="1061"/>
      <c r="G159" s="1061"/>
      <c r="H159" s="1061"/>
      <c r="I159" s="1061"/>
      <c r="J159" s="1062"/>
      <c r="K159" s="192"/>
      <c r="L159" s="1038"/>
      <c r="M159" s="1039"/>
      <c r="N159" s="1038"/>
      <c r="O159" s="1039"/>
      <c r="P159" s="1034"/>
      <c r="Q159" s="1036"/>
      <c r="R159" s="408"/>
      <c r="S159" s="408"/>
      <c r="T159" s="408"/>
      <c r="U159" s="1034"/>
      <c r="V159" s="1036"/>
      <c r="W159" s="1034"/>
      <c r="X159" s="1035"/>
      <c r="Y159" s="276"/>
      <c r="Z159" s="276"/>
      <c r="AA159" s="276"/>
      <c r="AB159" s="276"/>
      <c r="AC159" s="223"/>
      <c r="AD159" s="223"/>
      <c r="AE159" s="223"/>
      <c r="AF159" s="223"/>
      <c r="AG159" s="223"/>
      <c r="AH159" s="223"/>
      <c r="AI159" s="223"/>
      <c r="AJ159" s="223"/>
      <c r="AK159" s="1034"/>
      <c r="AL159" s="1035"/>
      <c r="AM159" s="1035"/>
      <c r="AN159" s="788"/>
      <c r="AO159" s="789"/>
      <c r="AP159" s="3"/>
      <c r="AQ159" s="222">
        <f t="shared" si="57"/>
        <v>1</v>
      </c>
    </row>
    <row r="160" spans="2:86" s="162" customFormat="1" ht="12" customHeight="1" x14ac:dyDescent="0.15">
      <c r="B160" s="1058"/>
      <c r="C160" s="1063"/>
      <c r="D160" s="1061"/>
      <c r="E160" s="1061"/>
      <c r="F160" s="1061"/>
      <c r="G160" s="1061"/>
      <c r="H160" s="1061"/>
      <c r="I160" s="1061"/>
      <c r="J160" s="1062"/>
      <c r="K160" s="192"/>
      <c r="L160" s="1038"/>
      <c r="M160" s="1039"/>
      <c r="N160" s="1038"/>
      <c r="O160" s="1039"/>
      <c r="P160" s="1034"/>
      <c r="Q160" s="1036"/>
      <c r="R160" s="408"/>
      <c r="S160" s="408"/>
      <c r="T160" s="408"/>
      <c r="U160" s="1034"/>
      <c r="V160" s="1036"/>
      <c r="W160" s="1034"/>
      <c r="X160" s="1035"/>
      <c r="Y160" s="276"/>
      <c r="Z160" s="276"/>
      <c r="AA160" s="276"/>
      <c r="AB160" s="276"/>
      <c r="AC160" s="223"/>
      <c r="AD160" s="223"/>
      <c r="AE160" s="223"/>
      <c r="AF160" s="223"/>
      <c r="AG160" s="223"/>
      <c r="AH160" s="223"/>
      <c r="AI160" s="223"/>
      <c r="AJ160" s="223"/>
      <c r="AK160" s="1034"/>
      <c r="AL160" s="1035"/>
      <c r="AM160" s="1035"/>
      <c r="AN160" s="788"/>
      <c r="AO160" s="789"/>
      <c r="AP160" s="3"/>
      <c r="AQ160" s="222">
        <f t="shared" si="57"/>
        <v>1</v>
      </c>
    </row>
    <row r="161" spans="2:46" s="162" customFormat="1" ht="12" customHeight="1" x14ac:dyDescent="0.15">
      <c r="B161" s="1058"/>
      <c r="C161" s="1063"/>
      <c r="D161" s="1061"/>
      <c r="E161" s="1061"/>
      <c r="F161" s="1061"/>
      <c r="G161" s="1061"/>
      <c r="H161" s="1061"/>
      <c r="I161" s="1061"/>
      <c r="J161" s="1062"/>
      <c r="K161" s="192"/>
      <c r="L161" s="1038"/>
      <c r="M161" s="1039"/>
      <c r="N161" s="1038"/>
      <c r="O161" s="1039"/>
      <c r="P161" s="1034"/>
      <c r="Q161" s="1036"/>
      <c r="R161" s="408"/>
      <c r="S161" s="408"/>
      <c r="T161" s="408"/>
      <c r="U161" s="1034"/>
      <c r="V161" s="1036"/>
      <c r="W161" s="1034"/>
      <c r="X161" s="1035"/>
      <c r="Y161" s="276"/>
      <c r="Z161" s="276"/>
      <c r="AA161" s="276"/>
      <c r="AB161" s="276"/>
      <c r="AC161" s="223"/>
      <c r="AD161" s="223"/>
      <c r="AE161" s="223"/>
      <c r="AF161" s="223"/>
      <c r="AG161" s="223"/>
      <c r="AH161" s="223"/>
      <c r="AI161" s="223"/>
      <c r="AJ161" s="223"/>
      <c r="AK161" s="1034"/>
      <c r="AL161" s="1035"/>
      <c r="AM161" s="1035"/>
      <c r="AN161" s="788"/>
      <c r="AO161" s="789"/>
      <c r="AP161" s="3"/>
      <c r="AQ161" s="222">
        <f t="shared" si="57"/>
        <v>1</v>
      </c>
    </row>
    <row r="162" spans="2:46" s="162" customFormat="1" ht="12" customHeight="1" x14ac:dyDescent="0.15">
      <c r="B162" s="1058"/>
      <c r="C162" s="1063"/>
      <c r="D162" s="1061"/>
      <c r="E162" s="1061"/>
      <c r="F162" s="1061"/>
      <c r="G162" s="1061"/>
      <c r="H162" s="1061"/>
      <c r="I162" s="1061"/>
      <c r="J162" s="1062"/>
      <c r="K162" s="192"/>
      <c r="L162" s="1038"/>
      <c r="M162" s="1039"/>
      <c r="N162" s="1038"/>
      <c r="O162" s="1039"/>
      <c r="P162" s="1034"/>
      <c r="Q162" s="1036"/>
      <c r="R162" s="408"/>
      <c r="S162" s="408"/>
      <c r="T162" s="408"/>
      <c r="U162" s="1034"/>
      <c r="V162" s="1036"/>
      <c r="W162" s="1034"/>
      <c r="X162" s="1035"/>
      <c r="Y162" s="276"/>
      <c r="Z162" s="276"/>
      <c r="AA162" s="276"/>
      <c r="AB162" s="276"/>
      <c r="AC162" s="223"/>
      <c r="AD162" s="223"/>
      <c r="AE162" s="223"/>
      <c r="AF162" s="223"/>
      <c r="AG162" s="223"/>
      <c r="AH162" s="223"/>
      <c r="AI162" s="223"/>
      <c r="AJ162" s="223"/>
      <c r="AK162" s="1034"/>
      <c r="AL162" s="1035"/>
      <c r="AM162" s="1035"/>
      <c r="AN162" s="788"/>
      <c r="AO162" s="789"/>
      <c r="AP162" s="3"/>
      <c r="AQ162" s="222">
        <f t="shared" si="57"/>
        <v>1</v>
      </c>
    </row>
    <row r="163" spans="2:46" s="162" customFormat="1" ht="12" customHeight="1" x14ac:dyDescent="0.15">
      <c r="B163" s="1058"/>
      <c r="C163" s="1063"/>
      <c r="D163" s="1061"/>
      <c r="E163" s="1061"/>
      <c r="F163" s="1061"/>
      <c r="G163" s="1061"/>
      <c r="H163" s="1061"/>
      <c r="I163" s="1061"/>
      <c r="J163" s="1062"/>
      <c r="K163" s="192"/>
      <c r="L163" s="1038"/>
      <c r="M163" s="1039"/>
      <c r="N163" s="1038"/>
      <c r="O163" s="1039"/>
      <c r="P163" s="1034"/>
      <c r="Q163" s="1036"/>
      <c r="R163" s="408"/>
      <c r="S163" s="408"/>
      <c r="T163" s="408"/>
      <c r="U163" s="1034"/>
      <c r="V163" s="1036"/>
      <c r="W163" s="1034"/>
      <c r="X163" s="1035"/>
      <c r="Y163" s="276"/>
      <c r="Z163" s="276"/>
      <c r="AA163" s="276"/>
      <c r="AB163" s="276"/>
      <c r="AC163" s="223"/>
      <c r="AD163" s="223"/>
      <c r="AE163" s="223"/>
      <c r="AF163" s="223"/>
      <c r="AG163" s="223"/>
      <c r="AH163" s="223"/>
      <c r="AI163" s="223"/>
      <c r="AJ163" s="223"/>
      <c r="AK163" s="1034"/>
      <c r="AL163" s="1035"/>
      <c r="AM163" s="1035"/>
      <c r="AN163" s="788"/>
      <c r="AO163" s="789"/>
      <c r="AP163" s="3"/>
      <c r="AQ163" s="222">
        <f t="shared" si="57"/>
        <v>1</v>
      </c>
    </row>
    <row r="164" spans="2:46" s="162" customFormat="1" ht="12" customHeight="1" x14ac:dyDescent="0.15">
      <c r="B164" s="1058"/>
      <c r="C164" s="1063"/>
      <c r="D164" s="1061"/>
      <c r="E164" s="1061"/>
      <c r="F164" s="1061"/>
      <c r="G164" s="1061"/>
      <c r="H164" s="1061"/>
      <c r="I164" s="1061"/>
      <c r="J164" s="1062"/>
      <c r="K164" s="192"/>
      <c r="L164" s="1038"/>
      <c r="M164" s="1039"/>
      <c r="N164" s="1038"/>
      <c r="O164" s="1039"/>
      <c r="P164" s="1034"/>
      <c r="Q164" s="1036"/>
      <c r="R164" s="408"/>
      <c r="S164" s="408"/>
      <c r="T164" s="408"/>
      <c r="U164" s="1034"/>
      <c r="V164" s="1036"/>
      <c r="W164" s="1034"/>
      <c r="X164" s="1035"/>
      <c r="Y164" s="276"/>
      <c r="Z164" s="276"/>
      <c r="AA164" s="276"/>
      <c r="AB164" s="276"/>
      <c r="AC164" s="223"/>
      <c r="AD164" s="223"/>
      <c r="AE164" s="223"/>
      <c r="AF164" s="223"/>
      <c r="AG164" s="223"/>
      <c r="AH164" s="223"/>
      <c r="AI164" s="223"/>
      <c r="AJ164" s="223"/>
      <c r="AK164" s="1034"/>
      <c r="AL164" s="1035"/>
      <c r="AM164" s="1035"/>
      <c r="AN164" s="788"/>
      <c r="AO164" s="789"/>
      <c r="AP164" s="3"/>
      <c r="AQ164" s="222">
        <f t="shared" si="57"/>
        <v>1</v>
      </c>
    </row>
    <row r="165" spans="2:46" s="162" customFormat="1" ht="12" customHeight="1" x14ac:dyDescent="0.15">
      <c r="B165" s="1058"/>
      <c r="C165" s="1063"/>
      <c r="D165" s="1061"/>
      <c r="E165" s="1061"/>
      <c r="F165" s="1061"/>
      <c r="G165" s="1061"/>
      <c r="H165" s="1061"/>
      <c r="I165" s="1061"/>
      <c r="J165" s="1062"/>
      <c r="K165" s="192"/>
      <c r="L165" s="1038"/>
      <c r="M165" s="1039"/>
      <c r="N165" s="1038"/>
      <c r="O165" s="1039"/>
      <c r="P165" s="1034"/>
      <c r="Q165" s="1036"/>
      <c r="R165" s="408"/>
      <c r="S165" s="408"/>
      <c r="T165" s="408"/>
      <c r="U165" s="1034"/>
      <c r="V165" s="1036"/>
      <c r="W165" s="1034"/>
      <c r="X165" s="1035"/>
      <c r="Y165" s="276"/>
      <c r="Z165" s="276"/>
      <c r="AA165" s="276"/>
      <c r="AB165" s="276"/>
      <c r="AC165" s="223"/>
      <c r="AD165" s="223"/>
      <c r="AE165" s="223"/>
      <c r="AF165" s="223"/>
      <c r="AG165" s="223"/>
      <c r="AH165" s="223"/>
      <c r="AI165" s="223"/>
      <c r="AJ165" s="223"/>
      <c r="AK165" s="1034"/>
      <c r="AL165" s="1035"/>
      <c r="AM165" s="1035"/>
      <c r="AN165" s="788"/>
      <c r="AO165" s="789"/>
      <c r="AP165" s="3"/>
      <c r="AQ165" s="222">
        <f t="shared" si="57"/>
        <v>1</v>
      </c>
    </row>
    <row r="166" spans="2:46" s="162" customFormat="1" ht="12" customHeight="1" x14ac:dyDescent="0.15">
      <c r="B166" s="1058"/>
      <c r="C166" s="1063"/>
      <c r="D166" s="1061"/>
      <c r="E166" s="1061"/>
      <c r="F166" s="1061"/>
      <c r="G166" s="1061"/>
      <c r="H166" s="1061"/>
      <c r="I166" s="1061"/>
      <c r="J166" s="1062"/>
      <c r="K166" s="192"/>
      <c r="L166" s="1038"/>
      <c r="M166" s="1039"/>
      <c r="N166" s="1038"/>
      <c r="O166" s="1039"/>
      <c r="P166" s="1034"/>
      <c r="Q166" s="1036"/>
      <c r="R166" s="408"/>
      <c r="S166" s="408"/>
      <c r="T166" s="408"/>
      <c r="U166" s="1034"/>
      <c r="V166" s="1036"/>
      <c r="W166" s="1034"/>
      <c r="X166" s="1035"/>
      <c r="Y166" s="276"/>
      <c r="Z166" s="276"/>
      <c r="AA166" s="276"/>
      <c r="AB166" s="276"/>
      <c r="AC166" s="223"/>
      <c r="AD166" s="223"/>
      <c r="AE166" s="223"/>
      <c r="AF166" s="223"/>
      <c r="AG166" s="223"/>
      <c r="AH166" s="223"/>
      <c r="AI166" s="223"/>
      <c r="AJ166" s="223"/>
      <c r="AK166" s="1034"/>
      <c r="AL166" s="1035"/>
      <c r="AM166" s="1035"/>
      <c r="AN166" s="788"/>
      <c r="AO166" s="789"/>
      <c r="AP166" s="3"/>
      <c r="AQ166" s="222">
        <f t="shared" si="57"/>
        <v>1</v>
      </c>
    </row>
    <row r="167" spans="2:46" s="162" customFormat="1" ht="12" customHeight="1" x14ac:dyDescent="0.15">
      <c r="B167" s="1058"/>
      <c r="C167" s="1063"/>
      <c r="D167" s="1061"/>
      <c r="E167" s="1061"/>
      <c r="F167" s="1061"/>
      <c r="G167" s="1061"/>
      <c r="H167" s="1061"/>
      <c r="I167" s="1061"/>
      <c r="J167" s="1062"/>
      <c r="K167" s="192"/>
      <c r="L167" s="1038"/>
      <c r="M167" s="1039"/>
      <c r="N167" s="1038"/>
      <c r="O167" s="1039"/>
      <c r="P167" s="1034"/>
      <c r="Q167" s="1036"/>
      <c r="R167" s="408"/>
      <c r="S167" s="408"/>
      <c r="T167" s="408"/>
      <c r="U167" s="1034"/>
      <c r="V167" s="1036"/>
      <c r="W167" s="1034"/>
      <c r="X167" s="1035"/>
      <c r="Y167" s="276"/>
      <c r="Z167" s="276"/>
      <c r="AA167" s="276"/>
      <c r="AB167" s="276"/>
      <c r="AC167" s="223"/>
      <c r="AD167" s="223"/>
      <c r="AE167" s="223"/>
      <c r="AF167" s="223"/>
      <c r="AG167" s="223"/>
      <c r="AH167" s="223"/>
      <c r="AI167" s="223"/>
      <c r="AJ167" s="223"/>
      <c r="AK167" s="1034"/>
      <c r="AL167" s="1035"/>
      <c r="AM167" s="1035"/>
      <c r="AN167" s="788"/>
      <c r="AO167" s="789"/>
      <c r="AP167" s="3"/>
      <c r="AQ167" s="222">
        <f t="shared" si="57"/>
        <v>1</v>
      </c>
    </row>
    <row r="168" spans="2:46" s="162" customFormat="1" ht="12" customHeight="1" x14ac:dyDescent="0.15">
      <c r="B168" s="1058"/>
      <c r="C168" s="1063"/>
      <c r="D168" s="1061"/>
      <c r="E168" s="1061"/>
      <c r="F168" s="1061"/>
      <c r="G168" s="1061"/>
      <c r="H168" s="1061"/>
      <c r="I168" s="1061"/>
      <c r="J168" s="1062"/>
      <c r="K168" s="192"/>
      <c r="L168" s="1038"/>
      <c r="M168" s="1039"/>
      <c r="N168" s="1038"/>
      <c r="O168" s="1039"/>
      <c r="P168" s="1034"/>
      <c r="Q168" s="1036"/>
      <c r="R168" s="408"/>
      <c r="S168" s="408"/>
      <c r="T168" s="408"/>
      <c r="U168" s="1034"/>
      <c r="V168" s="1036"/>
      <c r="W168" s="1034"/>
      <c r="X168" s="1035"/>
      <c r="Y168" s="276"/>
      <c r="Z168" s="276"/>
      <c r="AA168" s="276"/>
      <c r="AB168" s="276"/>
      <c r="AC168" s="223"/>
      <c r="AD168" s="223"/>
      <c r="AE168" s="223"/>
      <c r="AF168" s="223"/>
      <c r="AG168" s="223"/>
      <c r="AH168" s="223"/>
      <c r="AI168" s="223"/>
      <c r="AJ168" s="223"/>
      <c r="AK168" s="1034"/>
      <c r="AL168" s="1035"/>
      <c r="AM168" s="1035"/>
      <c r="AN168" s="788"/>
      <c r="AO168" s="789"/>
      <c r="AP168" s="3"/>
      <c r="AQ168" s="222">
        <f t="shared" si="57"/>
        <v>1</v>
      </c>
    </row>
    <row r="169" spans="2:46" s="162" customFormat="1" ht="12" customHeight="1" x14ac:dyDescent="0.15">
      <c r="B169" s="1058"/>
      <c r="C169" s="1063"/>
      <c r="D169" s="1061"/>
      <c r="E169" s="1061"/>
      <c r="F169" s="1061"/>
      <c r="G169" s="1061"/>
      <c r="H169" s="1061"/>
      <c r="I169" s="1061"/>
      <c r="J169" s="1062"/>
      <c r="K169" s="192"/>
      <c r="L169" s="1038"/>
      <c r="M169" s="1039"/>
      <c r="N169" s="1038"/>
      <c r="O169" s="1039"/>
      <c r="P169" s="1034"/>
      <c r="Q169" s="1036"/>
      <c r="R169" s="408"/>
      <c r="S169" s="408"/>
      <c r="T169" s="408"/>
      <c r="U169" s="1034"/>
      <c r="V169" s="1036"/>
      <c r="W169" s="1034"/>
      <c r="X169" s="1035"/>
      <c r="Y169" s="276"/>
      <c r="Z169" s="276"/>
      <c r="AA169" s="276"/>
      <c r="AB169" s="276"/>
      <c r="AC169" s="223"/>
      <c r="AD169" s="223"/>
      <c r="AE169" s="223"/>
      <c r="AF169" s="223"/>
      <c r="AG169" s="223"/>
      <c r="AH169" s="223"/>
      <c r="AI169" s="223"/>
      <c r="AJ169" s="223"/>
      <c r="AK169" s="1034"/>
      <c r="AL169" s="1035"/>
      <c r="AM169" s="1035"/>
      <c r="AN169" s="788"/>
      <c r="AO169" s="789"/>
      <c r="AP169" s="3"/>
      <c r="AQ169" s="222">
        <f t="shared" si="57"/>
        <v>1</v>
      </c>
    </row>
    <row r="170" spans="2:46" s="162" customFormat="1" ht="12" customHeight="1" x14ac:dyDescent="0.15">
      <c r="B170" s="1058"/>
      <c r="C170" s="1063"/>
      <c r="D170" s="1061"/>
      <c r="E170" s="1061"/>
      <c r="F170" s="1061"/>
      <c r="G170" s="1061"/>
      <c r="H170" s="1061"/>
      <c r="I170" s="1061"/>
      <c r="J170" s="1062"/>
      <c r="K170" s="192"/>
      <c r="L170" s="1038"/>
      <c r="M170" s="1039"/>
      <c r="N170" s="1038"/>
      <c r="O170" s="1039"/>
      <c r="P170" s="1034"/>
      <c r="Q170" s="1036"/>
      <c r="R170" s="408"/>
      <c r="S170" s="408"/>
      <c r="T170" s="408"/>
      <c r="U170" s="1034"/>
      <c r="V170" s="1036"/>
      <c r="W170" s="1034"/>
      <c r="X170" s="1035"/>
      <c r="Y170" s="276"/>
      <c r="Z170" s="276"/>
      <c r="AA170" s="276"/>
      <c r="AB170" s="276"/>
      <c r="AC170" s="223"/>
      <c r="AD170" s="223"/>
      <c r="AE170" s="223"/>
      <c r="AF170" s="223"/>
      <c r="AG170" s="223"/>
      <c r="AH170" s="223"/>
      <c r="AI170" s="223"/>
      <c r="AJ170" s="223"/>
      <c r="AK170" s="1034"/>
      <c r="AL170" s="1035"/>
      <c r="AM170" s="1035"/>
      <c r="AN170" s="788"/>
      <c r="AO170" s="789"/>
      <c r="AP170" s="3"/>
      <c r="AQ170" s="222">
        <f t="shared" si="57"/>
        <v>1</v>
      </c>
    </row>
    <row r="171" spans="2:46" s="162" customFormat="1" ht="12" customHeight="1" x14ac:dyDescent="0.15">
      <c r="B171" s="1058"/>
      <c r="C171" s="1063"/>
      <c r="D171" s="1061"/>
      <c r="E171" s="1061"/>
      <c r="F171" s="1061"/>
      <c r="G171" s="1061"/>
      <c r="H171" s="1061"/>
      <c r="I171" s="1061"/>
      <c r="J171" s="1062"/>
      <c r="K171" s="192"/>
      <c r="L171" s="1038"/>
      <c r="M171" s="1039"/>
      <c r="N171" s="1038"/>
      <c r="O171" s="1039"/>
      <c r="P171" s="1034"/>
      <c r="Q171" s="1036"/>
      <c r="R171" s="408"/>
      <c r="S171" s="408"/>
      <c r="T171" s="408"/>
      <c r="U171" s="1034"/>
      <c r="V171" s="1036"/>
      <c r="W171" s="1034"/>
      <c r="X171" s="1035"/>
      <c r="Y171" s="276"/>
      <c r="Z171" s="276"/>
      <c r="AA171" s="276"/>
      <c r="AB171" s="276"/>
      <c r="AC171" s="223"/>
      <c r="AD171" s="223"/>
      <c r="AE171" s="223"/>
      <c r="AF171" s="223"/>
      <c r="AG171" s="223"/>
      <c r="AH171" s="223"/>
      <c r="AI171" s="223"/>
      <c r="AJ171" s="223"/>
      <c r="AK171" s="1034"/>
      <c r="AL171" s="1035"/>
      <c r="AM171" s="1035"/>
      <c r="AN171" s="788"/>
      <c r="AO171" s="789"/>
      <c r="AP171" s="3"/>
      <c r="AQ171" s="222">
        <f t="shared" si="57"/>
        <v>1</v>
      </c>
    </row>
    <row r="172" spans="2:46" s="162" customFormat="1" ht="12" customHeight="1" x14ac:dyDescent="0.15">
      <c r="B172" s="1058"/>
      <c r="C172" s="1063"/>
      <c r="D172" s="1061"/>
      <c r="E172" s="1061"/>
      <c r="F172" s="1061"/>
      <c r="G172" s="1061"/>
      <c r="H172" s="1061"/>
      <c r="I172" s="1061"/>
      <c r="J172" s="1062"/>
      <c r="K172" s="1016" t="s">
        <v>216</v>
      </c>
      <c r="L172" s="1016" t="s">
        <v>215</v>
      </c>
      <c r="M172" s="1016"/>
      <c r="N172" s="1016"/>
      <c r="O172" s="1016"/>
      <c r="P172" s="1016"/>
      <c r="Q172" s="1016"/>
      <c r="R172" s="1016"/>
      <c r="S172" s="1016"/>
      <c r="T172" s="1016"/>
      <c r="U172" s="1016"/>
      <c r="V172" s="1016"/>
      <c r="W172" s="1016"/>
      <c r="X172" s="1016"/>
      <c r="Y172" s="1040" t="s">
        <v>466</v>
      </c>
      <c r="Z172" s="1041"/>
      <c r="AA172" s="1041"/>
      <c r="AB172" s="1042"/>
      <c r="AC172" s="224">
        <f t="shared" ref="AC172:AJ172" si="58">SUM(AC152:AC171)</f>
        <v>0</v>
      </c>
      <c r="AD172" s="224">
        <f t="shared" si="58"/>
        <v>0</v>
      </c>
      <c r="AE172" s="224">
        <f t="shared" si="58"/>
        <v>0</v>
      </c>
      <c r="AF172" s="224">
        <f t="shared" si="58"/>
        <v>1.0000000000000002E-2</v>
      </c>
      <c r="AG172" s="224">
        <f t="shared" si="58"/>
        <v>0</v>
      </c>
      <c r="AH172" s="224">
        <f t="shared" si="58"/>
        <v>0</v>
      </c>
      <c r="AI172" s="224">
        <f t="shared" si="58"/>
        <v>0</v>
      </c>
      <c r="AJ172" s="224">
        <f t="shared" si="58"/>
        <v>0.36000000000000004</v>
      </c>
      <c r="AK172" s="1040" t="s">
        <v>214</v>
      </c>
      <c r="AL172" s="1041"/>
      <c r="AM172" s="1041"/>
      <c r="AN172" s="788"/>
      <c r="AO172" s="789"/>
      <c r="AP172" s="3"/>
    </row>
    <row r="173" spans="2:46" s="162" customFormat="1" ht="12" customHeight="1" x14ac:dyDescent="0.15">
      <c r="B173" s="1058"/>
      <c r="C173" s="1063"/>
      <c r="D173" s="1061"/>
      <c r="E173" s="1061"/>
      <c r="F173" s="1061"/>
      <c r="G173" s="1061"/>
      <c r="H173" s="1061"/>
      <c r="I173" s="1061"/>
      <c r="J173" s="1062"/>
      <c r="K173" s="1016"/>
      <c r="L173" s="1016" t="s">
        <v>467</v>
      </c>
      <c r="M173" s="1016"/>
      <c r="N173" s="1016"/>
      <c r="O173" s="1016" t="s">
        <v>213</v>
      </c>
      <c r="P173" s="1016"/>
      <c r="Q173" s="1016"/>
      <c r="R173" s="1016"/>
      <c r="S173" s="1016"/>
      <c r="T173" s="1016"/>
      <c r="U173" s="1016"/>
      <c r="V173" s="1016"/>
      <c r="W173" s="1016"/>
      <c r="X173" s="1016"/>
      <c r="Y173" s="193">
        <f>COUNTIF(Y152:Y171,"○")</f>
        <v>0</v>
      </c>
      <c r="Z173" s="193">
        <f>COUNTIF(Z152:Z171,"○")</f>
        <v>0</v>
      </c>
      <c r="AA173" s="193">
        <f>COUNTIF(AA152:AA171,"○")</f>
        <v>0</v>
      </c>
      <c r="AB173" s="193">
        <f>COUNTIF(AB152:AB171,"○")</f>
        <v>0</v>
      </c>
      <c r="AC173" s="193">
        <f t="shared" ref="AC173:AJ173" si="59">COUNT(AC152:AC171)</f>
        <v>0</v>
      </c>
      <c r="AD173" s="193">
        <f t="shared" si="59"/>
        <v>0</v>
      </c>
      <c r="AE173" s="193">
        <f t="shared" si="59"/>
        <v>0</v>
      </c>
      <c r="AF173" s="193">
        <f t="shared" si="59"/>
        <v>1</v>
      </c>
      <c r="AG173" s="193">
        <f t="shared" si="59"/>
        <v>0</v>
      </c>
      <c r="AH173" s="193">
        <f t="shared" si="59"/>
        <v>0</v>
      </c>
      <c r="AI173" s="193">
        <f t="shared" si="59"/>
        <v>0</v>
      </c>
      <c r="AJ173" s="193">
        <f t="shared" si="59"/>
        <v>1</v>
      </c>
      <c r="AK173" s="1043"/>
      <c r="AL173" s="1044"/>
      <c r="AM173" s="1044"/>
      <c r="AN173" s="1044"/>
      <c r="AO173" s="1045"/>
      <c r="AP173" s="3"/>
    </row>
    <row r="174" spans="2:46" ht="12" customHeight="1" x14ac:dyDescent="0.15">
      <c r="B174" s="1058"/>
      <c r="C174" s="1063"/>
      <c r="D174" s="1061"/>
      <c r="E174" s="1061"/>
      <c r="F174" s="1061"/>
      <c r="G174" s="1061"/>
      <c r="H174" s="1061"/>
      <c r="I174" s="1061"/>
      <c r="J174" s="1062"/>
      <c r="K174" s="1016"/>
      <c r="L174" s="1016"/>
      <c r="M174" s="1016"/>
      <c r="N174" s="1016"/>
      <c r="O174" s="1016" t="s">
        <v>468</v>
      </c>
      <c r="P174" s="1016"/>
      <c r="Q174" s="1016"/>
      <c r="R174" s="1016"/>
      <c r="S174" s="1016"/>
      <c r="T174" s="1016"/>
      <c r="U174" s="1016"/>
      <c r="V174" s="1016"/>
      <c r="W174" s="1016"/>
      <c r="X174" s="1016"/>
      <c r="Y174" s="1034" t="str">
        <f>IF(Y173&gt;0,"Ⅳ",IF(Z173&gt;0,"Ⅲ",IF(AA173&gt;0,"Ⅱa",IF(AB173&gt;0,"Ⅱb","Ⅰ"))))</f>
        <v>Ⅰ</v>
      </c>
      <c r="Z174" s="1035"/>
      <c r="AA174" s="1035"/>
      <c r="AB174" s="1036"/>
      <c r="AC174" s="1034" t="str">
        <f>IF(AC173&gt;0,"Ⅳ",IF(AD173&gt;0,"Ⅲ",IF(AE173&gt;0,"Ⅱa",IF(AF173&gt;0,"Ⅱb","Ⅰ"))))</f>
        <v>Ⅱb</v>
      </c>
      <c r="AD174" s="1035"/>
      <c r="AE174" s="1035"/>
      <c r="AF174" s="1036"/>
      <c r="AG174" s="1034" t="str">
        <f>IF(AG173&gt;0,"Ⅳ",IF(AH173&gt;0,"Ⅲ",IF(AI173&gt;0,"Ⅱa",IF(AJ173&gt;0,"Ⅱb","Ⅰ"))))</f>
        <v>Ⅱb</v>
      </c>
      <c r="AH174" s="1035"/>
      <c r="AI174" s="1035"/>
      <c r="AJ174" s="1036"/>
      <c r="AK174" s="1046"/>
      <c r="AL174" s="1047"/>
      <c r="AM174" s="1047"/>
      <c r="AN174" s="1047"/>
      <c r="AO174" s="1048"/>
      <c r="AP174" s="3"/>
      <c r="AQ174" s="273" t="s">
        <v>312</v>
      </c>
      <c r="AR174" s="273" t="s">
        <v>313</v>
      </c>
      <c r="AS174" s="699" t="s">
        <v>316</v>
      </c>
      <c r="AT174" s="1026"/>
    </row>
    <row r="175" spans="2:46" ht="12" customHeight="1" x14ac:dyDescent="0.15">
      <c r="B175" s="1058"/>
      <c r="C175" s="1063"/>
      <c r="D175" s="1061"/>
      <c r="E175" s="1061"/>
      <c r="F175" s="1061"/>
      <c r="G175" s="1061"/>
      <c r="H175" s="1061"/>
      <c r="I175" s="1061"/>
      <c r="J175" s="1062"/>
      <c r="K175" s="1016"/>
      <c r="L175" s="1016" t="s">
        <v>469</v>
      </c>
      <c r="M175" s="1016"/>
      <c r="N175" s="1016"/>
      <c r="O175" s="1016" t="s">
        <v>212</v>
      </c>
      <c r="P175" s="1016"/>
      <c r="Q175" s="1016"/>
      <c r="R175" s="1016"/>
      <c r="S175" s="1016"/>
      <c r="T175" s="1016"/>
      <c r="U175" s="1016"/>
      <c r="V175" s="1016"/>
      <c r="W175" s="1016"/>
      <c r="X175" s="1016"/>
      <c r="Y175" s="187" t="s">
        <v>32</v>
      </c>
      <c r="Z175" s="187" t="s">
        <v>33</v>
      </c>
      <c r="AA175" s="1027" t="s">
        <v>34</v>
      </c>
      <c r="AB175" s="1027"/>
      <c r="AC175" s="187" t="s">
        <v>32</v>
      </c>
      <c r="AD175" s="187" t="s">
        <v>33</v>
      </c>
      <c r="AE175" s="1027" t="s">
        <v>34</v>
      </c>
      <c r="AF175" s="1027"/>
      <c r="AG175" s="187" t="s">
        <v>32</v>
      </c>
      <c r="AH175" s="187" t="s">
        <v>33</v>
      </c>
      <c r="AI175" s="1027" t="s">
        <v>34</v>
      </c>
      <c r="AJ175" s="1027"/>
      <c r="AK175" s="1046"/>
      <c r="AL175" s="1047"/>
      <c r="AM175" s="1047"/>
      <c r="AN175" s="1047"/>
      <c r="AO175" s="1048"/>
      <c r="AP175" s="3"/>
      <c r="AQ175" s="1028">
        <f>+Y173+Z173</f>
        <v>0</v>
      </c>
      <c r="AR175" s="1029"/>
      <c r="AS175" s="1028">
        <f>+AA173+AB173</f>
        <v>0</v>
      </c>
      <c r="AT175" s="1029"/>
    </row>
    <row r="176" spans="2:46" ht="12" customHeight="1" x14ac:dyDescent="0.15">
      <c r="B176" s="1058"/>
      <c r="C176" s="1063"/>
      <c r="D176" s="1061"/>
      <c r="E176" s="1061"/>
      <c r="F176" s="1061"/>
      <c r="G176" s="1061"/>
      <c r="H176" s="1061"/>
      <c r="I176" s="1061"/>
      <c r="J176" s="1062"/>
      <c r="K176" s="1016"/>
      <c r="L176" s="1016"/>
      <c r="M176" s="1016"/>
      <c r="N176" s="1016"/>
      <c r="O176" s="1016" t="s">
        <v>470</v>
      </c>
      <c r="P176" s="1016"/>
      <c r="Q176" s="1016"/>
      <c r="R176" s="1016"/>
      <c r="S176" s="1016"/>
      <c r="T176" s="1016"/>
      <c r="U176" s="1016"/>
      <c r="V176" s="1016"/>
      <c r="W176" s="1016"/>
      <c r="X176" s="1016"/>
      <c r="Y176" s="193" t="str">
        <f>IF(Y173=0,"",1)</f>
        <v/>
      </c>
      <c r="Z176" s="193" t="str">
        <f>IF(Z173=0,"",1)</f>
        <v/>
      </c>
      <c r="AA176" s="1030" t="str">
        <f>IF(AQ175=1,"",IF(AS175&gt;0,1,""))</f>
        <v/>
      </c>
      <c r="AB176" s="1031"/>
      <c r="AC176" s="193">
        <f>+AC173</f>
        <v>0</v>
      </c>
      <c r="AD176" s="193">
        <f>AD173</f>
        <v>0</v>
      </c>
      <c r="AE176" s="1030">
        <f>AE173+AF173</f>
        <v>1</v>
      </c>
      <c r="AF176" s="1031"/>
      <c r="AG176" s="193">
        <f>AG173</f>
        <v>0</v>
      </c>
      <c r="AH176" s="193">
        <f>AH173</f>
        <v>0</v>
      </c>
      <c r="AI176" s="1030">
        <f>AI173+AJ173</f>
        <v>1</v>
      </c>
      <c r="AJ176" s="1031"/>
      <c r="AK176" s="1046"/>
      <c r="AL176" s="1047"/>
      <c r="AM176" s="1047"/>
      <c r="AN176" s="1047"/>
      <c r="AO176" s="1048"/>
      <c r="AP176" s="3"/>
      <c r="AQ176" s="197">
        <f>+Y173+AC176+AG176</f>
        <v>0</v>
      </c>
      <c r="AR176" s="197">
        <f>+Z173+AD176+AH176</f>
        <v>0</v>
      </c>
      <c r="AS176" s="1032">
        <f>+AS175+AE176+AI176</f>
        <v>2</v>
      </c>
      <c r="AT176" s="1033"/>
    </row>
    <row r="177" spans="2:86" ht="12" customHeight="1" x14ac:dyDescent="0.15">
      <c r="B177" s="1058"/>
      <c r="C177" s="1063"/>
      <c r="D177" s="1061"/>
      <c r="E177" s="1061"/>
      <c r="F177" s="1061"/>
      <c r="G177" s="1061"/>
      <c r="H177" s="1061"/>
      <c r="I177" s="1061"/>
      <c r="J177" s="1062"/>
      <c r="K177" s="1016"/>
      <c r="L177" s="1016"/>
      <c r="M177" s="1016"/>
      <c r="N177" s="1016"/>
      <c r="O177" s="1016" t="s">
        <v>471</v>
      </c>
      <c r="P177" s="1016"/>
      <c r="Q177" s="1016"/>
      <c r="R177" s="1016"/>
      <c r="S177" s="1016"/>
      <c r="T177" s="1016"/>
      <c r="U177" s="1016"/>
      <c r="V177" s="1016"/>
      <c r="W177" s="1016"/>
      <c r="X177" s="1016"/>
      <c r="Y177" s="1034" t="s">
        <v>875</v>
      </c>
      <c r="Z177" s="1035"/>
      <c r="AA177" s="1035"/>
      <c r="AB177" s="1036"/>
      <c r="AC177" s="1034" t="str">
        <f>IF(AC176&gt;0,"Ⅳ",IF(AD176&gt;0,"Ⅲ",IF(AE176&gt;0,"Ⅱ","Ⅰ")))</f>
        <v>Ⅱ</v>
      </c>
      <c r="AD177" s="1035"/>
      <c r="AE177" s="1035"/>
      <c r="AF177" s="1036"/>
      <c r="AG177" s="1034" t="str">
        <f>IF(AG176&gt;0,"Ⅳ",IF(AH176&gt;0,"Ⅲ",IF(AI176&gt;0,"Ⅱ","Ⅰ")))</f>
        <v>Ⅱ</v>
      </c>
      <c r="AH177" s="1035"/>
      <c r="AI177" s="1035"/>
      <c r="AJ177" s="1036"/>
      <c r="AK177" s="1046"/>
      <c r="AL177" s="1047"/>
      <c r="AM177" s="1047"/>
      <c r="AN177" s="1047"/>
      <c r="AO177" s="1048"/>
      <c r="AP177" s="3"/>
      <c r="AQ177" s="1037" t="str">
        <f>IF(AQ176&gt;0,"Ⅳ",IF(AR176&gt;0,"Ⅲ",IF(AS176&gt;0,"Ⅱ","Ⅰ")))</f>
        <v>Ⅱ</v>
      </c>
      <c r="AR177" s="1037"/>
      <c r="AS177" s="1037"/>
      <c r="AT177" s="1037"/>
    </row>
    <row r="178" spans="2:86" ht="12" customHeight="1" x14ac:dyDescent="0.15">
      <c r="B178" s="1058"/>
      <c r="C178" s="1063"/>
      <c r="D178" s="1061"/>
      <c r="E178" s="1061"/>
      <c r="F178" s="1061"/>
      <c r="G178" s="1061"/>
      <c r="H178" s="1061"/>
      <c r="I178" s="1061"/>
      <c r="J178" s="1062"/>
      <c r="K178" s="1016"/>
      <c r="L178" s="1016"/>
      <c r="M178" s="1016"/>
      <c r="N178" s="1016"/>
      <c r="O178" s="1016" t="s">
        <v>472</v>
      </c>
      <c r="P178" s="1016"/>
      <c r="Q178" s="1016"/>
      <c r="R178" s="1016"/>
      <c r="S178" s="1016"/>
      <c r="T178" s="1016"/>
      <c r="U178" s="1016"/>
      <c r="V178" s="1016"/>
      <c r="W178" s="1016"/>
      <c r="X178" s="1016"/>
      <c r="Y178" s="1034" t="str">
        <f>IF(COUNTIF(Y177:AJ177,"Ⅳ")&gt;0,"Ⅳ",IF(COUNTIF(Y177:AJ177,"Ⅲ")&gt;0,"Ⅲ",IF(COUNTIF(Y177:AJ177,"Ⅱ")&gt;0,"Ⅱ","Ⅰ")))</f>
        <v>Ⅱ</v>
      </c>
      <c r="Z178" s="1035"/>
      <c r="AA178" s="1035"/>
      <c r="AB178" s="1035"/>
      <c r="AC178" s="1035"/>
      <c r="AD178" s="1035"/>
      <c r="AE178" s="1035"/>
      <c r="AF178" s="1035"/>
      <c r="AG178" s="1035"/>
      <c r="AH178" s="1035"/>
      <c r="AI178" s="1035"/>
      <c r="AJ178" s="1036"/>
      <c r="AK178" s="1049"/>
      <c r="AL178" s="1050"/>
      <c r="AM178" s="1050"/>
      <c r="AN178" s="1050"/>
      <c r="AO178" s="1051"/>
      <c r="AP178" s="3"/>
    </row>
    <row r="179" spans="2:86" ht="14.25" customHeight="1" x14ac:dyDescent="0.15">
      <c r="B179" s="1058"/>
      <c r="C179" s="1063"/>
      <c r="D179" s="1061"/>
      <c r="E179" s="1061"/>
      <c r="F179" s="1061"/>
      <c r="G179" s="1061"/>
      <c r="H179" s="1061"/>
      <c r="I179" s="1061"/>
      <c r="J179" s="1062"/>
      <c r="K179" s="1016" t="s">
        <v>169</v>
      </c>
      <c r="L179" s="1017"/>
      <c r="M179" s="1017"/>
      <c r="N179" s="1017"/>
      <c r="O179" s="1017"/>
      <c r="P179" s="1017"/>
      <c r="Q179" s="1017"/>
      <c r="R179" s="1017"/>
      <c r="S179" s="1017"/>
      <c r="T179" s="1017"/>
      <c r="U179" s="1017"/>
      <c r="V179" s="1017"/>
      <c r="W179" s="1017"/>
      <c r="X179" s="1017"/>
      <c r="Y179" s="1017"/>
      <c r="Z179" s="1017"/>
      <c r="AA179" s="1017"/>
      <c r="AB179" s="1017"/>
      <c r="AC179" s="1017"/>
      <c r="AD179" s="1017"/>
      <c r="AE179" s="1017"/>
      <c r="AF179" s="1017"/>
      <c r="AG179" s="1017"/>
      <c r="AH179" s="1017"/>
      <c r="AI179" s="1017"/>
      <c r="AJ179" s="1017"/>
      <c r="AK179" s="1017"/>
      <c r="AL179" s="1017"/>
      <c r="AM179" s="1017"/>
      <c r="AN179" s="1017"/>
      <c r="AO179" s="1017"/>
      <c r="AP179" s="3"/>
    </row>
    <row r="180" spans="2:86" ht="14.25" customHeight="1" x14ac:dyDescent="0.15">
      <c r="B180" s="1058"/>
      <c r="C180" s="1063"/>
      <c r="D180" s="1061"/>
      <c r="E180" s="1061"/>
      <c r="F180" s="1061"/>
      <c r="G180" s="1061"/>
      <c r="H180" s="1061"/>
      <c r="I180" s="1061"/>
      <c r="J180" s="1062"/>
      <c r="K180" s="1016"/>
      <c r="L180" s="1017"/>
      <c r="M180" s="1017"/>
      <c r="N180" s="1017"/>
      <c r="O180" s="1017"/>
      <c r="P180" s="1017"/>
      <c r="Q180" s="1017"/>
      <c r="R180" s="1017"/>
      <c r="S180" s="1017"/>
      <c r="T180" s="1017"/>
      <c r="U180" s="1017"/>
      <c r="V180" s="1017"/>
      <c r="W180" s="1017"/>
      <c r="X180" s="1017"/>
      <c r="Y180" s="1017"/>
      <c r="Z180" s="1017"/>
      <c r="AA180" s="1017"/>
      <c r="AB180" s="1017"/>
      <c r="AC180" s="1017"/>
      <c r="AD180" s="1017"/>
      <c r="AE180" s="1017"/>
      <c r="AF180" s="1017"/>
      <c r="AG180" s="1017"/>
      <c r="AH180" s="1017"/>
      <c r="AI180" s="1017"/>
      <c r="AJ180" s="1017"/>
      <c r="AK180" s="1017"/>
      <c r="AL180" s="1017"/>
      <c r="AM180" s="1017"/>
      <c r="AN180" s="1017"/>
      <c r="AO180" s="1017"/>
      <c r="AP180" s="3"/>
    </row>
    <row r="181" spans="2:86" ht="12" customHeight="1" x14ac:dyDescent="0.15">
      <c r="B181" s="1058"/>
      <c r="C181" s="1063"/>
      <c r="D181" s="1061"/>
      <c r="E181" s="1061"/>
      <c r="F181" s="1061"/>
      <c r="G181" s="1061"/>
      <c r="H181" s="1061"/>
      <c r="I181" s="1061"/>
      <c r="J181" s="1062"/>
      <c r="K181" s="1018" t="s">
        <v>473</v>
      </c>
      <c r="L181" s="1018"/>
      <c r="M181" s="1018"/>
      <c r="N181" s="1018"/>
      <c r="O181" s="1018"/>
      <c r="P181" s="1018"/>
      <c r="Q181" s="1018"/>
      <c r="R181" s="1018"/>
      <c r="S181" s="1018"/>
      <c r="T181" s="1018"/>
      <c r="U181" s="1018"/>
      <c r="V181" s="1018"/>
      <c r="W181" s="1018"/>
      <c r="X181" s="1018"/>
      <c r="Y181" s="1018"/>
      <c r="Z181" s="1018"/>
      <c r="AA181" s="1018"/>
      <c r="AB181" s="1018"/>
      <c r="AC181" s="1018"/>
      <c r="AD181" s="1018"/>
      <c r="AE181" s="1018"/>
      <c r="AF181" s="1018"/>
      <c r="AG181" s="1018"/>
      <c r="AH181" s="1018"/>
      <c r="AI181" s="1018"/>
      <c r="AJ181" s="1018"/>
      <c r="AK181" s="1018"/>
      <c r="AL181" s="1018"/>
      <c r="AM181" s="1018"/>
      <c r="AN181" s="1018"/>
      <c r="AO181" s="1018"/>
      <c r="AP181" s="3"/>
    </row>
    <row r="182" spans="2:86" ht="12" customHeight="1" x14ac:dyDescent="0.15">
      <c r="B182" s="1058"/>
      <c r="C182" s="1063"/>
      <c r="D182" s="1061"/>
      <c r="E182" s="1061"/>
      <c r="F182" s="1061"/>
      <c r="G182" s="1061"/>
      <c r="H182" s="1061"/>
      <c r="I182" s="1061"/>
      <c r="J182" s="1062"/>
      <c r="K182" s="1019" t="s">
        <v>523</v>
      </c>
      <c r="L182" s="1019"/>
      <c r="M182" s="1019"/>
      <c r="N182" s="1019"/>
      <c r="O182" s="1019"/>
      <c r="P182" s="1019"/>
      <c r="Q182" s="1019"/>
      <c r="R182" s="1019"/>
      <c r="S182" s="1019"/>
      <c r="T182" s="1019"/>
      <c r="U182" s="1019"/>
      <c r="V182" s="1019"/>
      <c r="W182" s="1019"/>
      <c r="X182" s="1019"/>
      <c r="Y182" s="1019"/>
      <c r="Z182" s="1019"/>
      <c r="AA182" s="1019"/>
      <c r="AB182" s="1019"/>
      <c r="AC182" s="1019"/>
      <c r="AD182" s="1019"/>
      <c r="AE182" s="1019"/>
      <c r="AF182" s="1019"/>
      <c r="AG182" s="1019"/>
      <c r="AH182" s="1019"/>
      <c r="AI182" s="1019"/>
      <c r="AJ182" s="1019"/>
      <c r="AK182" s="1019"/>
      <c r="AL182" s="1019"/>
      <c r="AM182" s="1019"/>
      <c r="AN182" s="1019"/>
      <c r="AO182" s="1019"/>
      <c r="AP182" s="3"/>
    </row>
    <row r="183" spans="2:86" ht="12" customHeight="1" x14ac:dyDescent="0.15">
      <c r="B183" s="1058"/>
      <c r="C183" s="1063"/>
      <c r="D183" s="1061"/>
      <c r="E183" s="1061"/>
      <c r="F183" s="1061"/>
      <c r="G183" s="1061"/>
      <c r="H183" s="1061"/>
      <c r="I183" s="1061"/>
      <c r="J183" s="1062"/>
      <c r="K183" s="194" t="s">
        <v>474</v>
      </c>
      <c r="L183" s="195"/>
      <c r="M183" s="195"/>
      <c r="N183" s="195"/>
      <c r="O183" s="195"/>
      <c r="P183" s="195"/>
      <c r="Q183" s="195"/>
      <c r="R183" s="195"/>
      <c r="S183" s="195"/>
      <c r="T183" s="195"/>
      <c r="U183" s="195"/>
      <c r="V183" s="195"/>
      <c r="W183" s="195"/>
      <c r="X183" s="195"/>
      <c r="Y183" s="195"/>
      <c r="Z183" s="195"/>
      <c r="AA183" s="195"/>
      <c r="AB183" s="195"/>
      <c r="AC183" s="195"/>
      <c r="AD183" s="195"/>
      <c r="AE183" s="195"/>
      <c r="AF183" s="195"/>
      <c r="AG183" s="195"/>
      <c r="AH183" s="195"/>
      <c r="AI183" s="195"/>
      <c r="AJ183" s="195"/>
      <c r="AK183" s="195"/>
      <c r="AL183" s="195"/>
      <c r="AM183" s="195"/>
      <c r="AN183" s="195"/>
      <c r="AO183" s="196"/>
      <c r="AP183" s="3"/>
    </row>
    <row r="184" spans="2:86" ht="12" customHeight="1" x14ac:dyDescent="0.15">
      <c r="B184" s="1058"/>
      <c r="C184" s="1063"/>
      <c r="D184" s="1061"/>
      <c r="E184" s="1061"/>
      <c r="F184" s="1061"/>
      <c r="G184" s="1061"/>
      <c r="H184" s="1061"/>
      <c r="I184" s="1061"/>
      <c r="J184" s="1062"/>
      <c r="K184" s="194" t="s">
        <v>475</v>
      </c>
      <c r="L184" s="195"/>
      <c r="M184" s="195"/>
      <c r="N184" s="195"/>
      <c r="O184" s="195"/>
      <c r="P184" s="195"/>
      <c r="Q184" s="195"/>
      <c r="R184" s="195"/>
      <c r="S184" s="195"/>
      <c r="T184" s="195"/>
      <c r="U184" s="195"/>
      <c r="V184" s="195"/>
      <c r="W184" s="195"/>
      <c r="X184" s="195"/>
      <c r="Y184" s="195"/>
      <c r="Z184" s="195"/>
      <c r="AA184" s="195"/>
      <c r="AB184" s="195"/>
      <c r="AC184" s="195"/>
      <c r="AD184" s="195"/>
      <c r="AE184" s="195"/>
      <c r="AF184" s="195"/>
      <c r="AG184" s="195"/>
      <c r="AH184" s="195"/>
      <c r="AI184" s="195"/>
      <c r="AJ184" s="195"/>
      <c r="AK184" s="195"/>
      <c r="AL184" s="195"/>
      <c r="AM184" s="195"/>
      <c r="AN184" s="195"/>
      <c r="AO184" s="196"/>
      <c r="AP184" s="3"/>
    </row>
    <row r="185" spans="2:86" ht="12" customHeight="1" x14ac:dyDescent="0.15">
      <c r="B185" s="1058"/>
      <c r="C185" s="1063"/>
      <c r="D185" s="1061"/>
      <c r="E185" s="1061"/>
      <c r="F185" s="1061"/>
      <c r="G185" s="1061"/>
      <c r="H185" s="1061"/>
      <c r="I185" s="1061"/>
      <c r="J185" s="1062"/>
      <c r="K185" s="1020" t="s">
        <v>476</v>
      </c>
      <c r="L185" s="1021"/>
      <c r="M185" s="1021"/>
      <c r="N185" s="1021"/>
      <c r="O185" s="1021"/>
      <c r="P185" s="1021"/>
      <c r="Q185" s="1021"/>
      <c r="R185" s="1021"/>
      <c r="S185" s="1021"/>
      <c r="T185" s="1021"/>
      <c r="U185" s="1021"/>
      <c r="V185" s="1021"/>
      <c r="W185" s="1021"/>
      <c r="X185" s="1021"/>
      <c r="Y185" s="1021"/>
      <c r="Z185" s="1021"/>
      <c r="AA185" s="1021"/>
      <c r="AB185" s="1021"/>
      <c r="AC185" s="1021"/>
      <c r="AD185" s="1021"/>
      <c r="AE185" s="1021"/>
      <c r="AF185" s="1021"/>
      <c r="AG185" s="1021"/>
      <c r="AH185" s="1021"/>
      <c r="AI185" s="1021"/>
      <c r="AJ185" s="1021"/>
      <c r="AK185" s="1021"/>
      <c r="AL185" s="1021"/>
      <c r="AM185" s="1021"/>
      <c r="AN185" s="1021"/>
      <c r="AO185" s="1022"/>
      <c r="AP185" s="3"/>
    </row>
    <row r="186" spans="2:86" ht="12" customHeight="1" x14ac:dyDescent="0.15">
      <c r="B186" s="591"/>
      <c r="C186" s="1064"/>
      <c r="D186" s="1065"/>
      <c r="E186" s="1065"/>
      <c r="F186" s="1065"/>
      <c r="G186" s="1065"/>
      <c r="H186" s="1065"/>
      <c r="I186" s="1065"/>
      <c r="J186" s="1066"/>
      <c r="K186" s="1023"/>
      <c r="L186" s="1024"/>
      <c r="M186" s="1024"/>
      <c r="N186" s="1024"/>
      <c r="O186" s="1024"/>
      <c r="P186" s="1024"/>
      <c r="Q186" s="1024"/>
      <c r="R186" s="1024"/>
      <c r="S186" s="1024"/>
      <c r="T186" s="1024"/>
      <c r="U186" s="1024"/>
      <c r="V186" s="1024"/>
      <c r="W186" s="1024"/>
      <c r="X186" s="1024"/>
      <c r="Y186" s="1024"/>
      <c r="Z186" s="1024"/>
      <c r="AA186" s="1024"/>
      <c r="AB186" s="1024"/>
      <c r="AC186" s="1024"/>
      <c r="AD186" s="1024"/>
      <c r="AE186" s="1024"/>
      <c r="AF186" s="1024"/>
      <c r="AG186" s="1024"/>
      <c r="AH186" s="1024"/>
      <c r="AI186" s="1024"/>
      <c r="AJ186" s="1024"/>
      <c r="AK186" s="1024"/>
      <c r="AL186" s="1024"/>
      <c r="AM186" s="1024"/>
      <c r="AN186" s="1024"/>
      <c r="AO186" s="1025"/>
      <c r="AP186" s="3"/>
    </row>
    <row r="187" spans="2:86" s="9" customFormat="1" ht="12" customHeight="1" x14ac:dyDescent="0.15">
      <c r="B187" s="3" t="s">
        <v>527</v>
      </c>
      <c r="AQ187" s="162"/>
      <c r="AR187" s="162"/>
      <c r="AS187" s="162"/>
      <c r="AT187" s="162"/>
      <c r="AU187" s="162"/>
      <c r="AV187" s="162"/>
      <c r="AW187" s="162"/>
      <c r="AX187" s="162"/>
      <c r="AY187" s="162"/>
      <c r="AZ187" s="162"/>
      <c r="BA187" s="162"/>
      <c r="BB187" s="162"/>
      <c r="BC187" s="162"/>
      <c r="BD187" s="162"/>
      <c r="BE187" s="162"/>
      <c r="BF187" s="162"/>
      <c r="BG187" s="162"/>
      <c r="BH187" s="162"/>
      <c r="BI187" s="162"/>
      <c r="BJ187" s="162"/>
      <c r="BK187" s="162"/>
      <c r="BL187" s="162"/>
      <c r="BM187" s="162"/>
      <c r="BN187" s="162"/>
      <c r="BO187" s="162"/>
      <c r="BP187" s="162"/>
      <c r="BQ187" s="162"/>
      <c r="BR187" s="162"/>
      <c r="BS187" s="162"/>
      <c r="BT187" s="162"/>
      <c r="BU187" s="162"/>
      <c r="BV187" s="162"/>
      <c r="BW187" s="162"/>
      <c r="BX187" s="162"/>
      <c r="BY187" s="162"/>
      <c r="BZ187" s="162"/>
      <c r="CA187" s="162"/>
      <c r="CB187" s="162"/>
      <c r="CC187" s="162"/>
      <c r="CD187" s="162"/>
      <c r="CE187" s="162"/>
      <c r="CF187" s="162"/>
      <c r="CG187" s="162"/>
      <c r="CH187" s="162"/>
    </row>
    <row r="188" spans="2:86" ht="12" customHeight="1" thickBot="1" x14ac:dyDescent="0.2">
      <c r="B188" s="3" t="s">
        <v>524</v>
      </c>
    </row>
    <row r="189" spans="2:86" ht="12" customHeight="1" x14ac:dyDescent="0.15">
      <c r="B189" s="3" t="s">
        <v>525</v>
      </c>
      <c r="AU189" s="1000" t="s">
        <v>305</v>
      </c>
      <c r="AV189" s="1001" t="s">
        <v>298</v>
      </c>
      <c r="AW189" s="1003" t="s">
        <v>299</v>
      </c>
      <c r="AX189" s="1005" t="s">
        <v>306</v>
      </c>
      <c r="AY189" s="1006"/>
      <c r="AZ189" s="1006"/>
      <c r="BA189" s="1006"/>
      <c r="BB189" s="1006"/>
      <c r="BC189" s="1006"/>
      <c r="BD189" s="1006"/>
      <c r="BE189" s="1006"/>
      <c r="BF189" s="1006"/>
      <c r="BG189" s="1006"/>
      <c r="BH189" s="1006"/>
      <c r="BI189" s="1006"/>
      <c r="BJ189" s="1006"/>
      <c r="BK189" s="1006"/>
      <c r="BL189" s="1006"/>
      <c r="BM189" s="1006"/>
      <c r="BN189" s="1006"/>
      <c r="BO189" s="1006"/>
      <c r="BP189" s="1006"/>
      <c r="BQ189" s="1006"/>
      <c r="BR189" s="1007"/>
      <c r="BS189" s="807" t="s">
        <v>300</v>
      </c>
      <c r="BT189" s="1008"/>
      <c r="BU189" s="1008"/>
      <c r="BV189" s="1008"/>
      <c r="BW189" s="1009" t="s">
        <v>307</v>
      </c>
      <c r="BX189" s="1010"/>
      <c r="BY189" s="1010"/>
      <c r="BZ189" s="1010"/>
      <c r="CA189" s="1010"/>
      <c r="CB189" s="1010"/>
      <c r="CC189" s="1010"/>
      <c r="CD189" s="1010"/>
      <c r="CE189" s="1010"/>
      <c r="CF189" s="1010"/>
      <c r="CG189" s="1010"/>
      <c r="CH189" s="1011"/>
    </row>
    <row r="190" spans="2:86" ht="12" customHeight="1" x14ac:dyDescent="0.15">
      <c r="B190" s="3" t="s">
        <v>477</v>
      </c>
      <c r="AU190" s="1000"/>
      <c r="AV190" s="1002"/>
      <c r="AW190" s="1004"/>
      <c r="AX190" s="1012" t="s">
        <v>308</v>
      </c>
      <c r="AY190" s="686"/>
      <c r="AZ190" s="686"/>
      <c r="BA190" s="686"/>
      <c r="BB190" s="686"/>
      <c r="BC190" s="686"/>
      <c r="BD190" s="686"/>
      <c r="BE190" s="686"/>
      <c r="BF190" s="686"/>
      <c r="BG190" s="686"/>
      <c r="BH190" s="686"/>
      <c r="BI190" s="686"/>
      <c r="BJ190" s="686" t="s">
        <v>309</v>
      </c>
      <c r="BK190" s="686"/>
      <c r="BL190" s="686"/>
      <c r="BM190" s="686"/>
      <c r="BN190" s="686"/>
      <c r="BO190" s="686"/>
      <c r="BP190" s="686"/>
      <c r="BQ190" s="686"/>
      <c r="BR190" s="1013"/>
      <c r="BS190" s="1008"/>
      <c r="BT190" s="1008"/>
      <c r="BU190" s="1008"/>
      <c r="BV190" s="1008"/>
      <c r="BW190" s="1014" t="s">
        <v>302</v>
      </c>
      <c r="BX190" s="699"/>
      <c r="BY190" s="699"/>
      <c r="BZ190" s="699"/>
      <c r="CA190" s="686" t="s">
        <v>310</v>
      </c>
      <c r="CB190" s="686"/>
      <c r="CC190" s="686"/>
      <c r="CD190" s="686"/>
      <c r="CE190" s="686"/>
      <c r="CF190" s="686"/>
      <c r="CG190" s="686"/>
      <c r="CH190" s="1013"/>
    </row>
    <row r="191" spans="2:86" ht="12" customHeight="1" x14ac:dyDescent="0.15">
      <c r="B191" s="3" t="s">
        <v>526</v>
      </c>
      <c r="AU191" s="1000"/>
      <c r="AV191" s="1002"/>
      <c r="AW191" s="1004"/>
      <c r="AX191" s="1012" t="s">
        <v>26</v>
      </c>
      <c r="AY191" s="686"/>
      <c r="AZ191" s="686"/>
      <c r="BA191" s="686"/>
      <c r="BB191" s="686" t="s">
        <v>22</v>
      </c>
      <c r="BC191" s="686"/>
      <c r="BD191" s="686"/>
      <c r="BE191" s="686"/>
      <c r="BF191" s="686" t="s">
        <v>24</v>
      </c>
      <c r="BG191" s="686"/>
      <c r="BH191" s="686"/>
      <c r="BI191" s="686"/>
      <c r="BJ191" s="699" t="s">
        <v>26</v>
      </c>
      <c r="BK191" s="699"/>
      <c r="BL191" s="699"/>
      <c r="BM191" s="699" t="s">
        <v>22</v>
      </c>
      <c r="BN191" s="699"/>
      <c r="BO191" s="699"/>
      <c r="BP191" s="699" t="s">
        <v>24</v>
      </c>
      <c r="BQ191" s="699"/>
      <c r="BR191" s="1015"/>
      <c r="BS191" s="807" t="s">
        <v>26</v>
      </c>
      <c r="BT191" s="807" t="s">
        <v>22</v>
      </c>
      <c r="BU191" s="807" t="s">
        <v>24</v>
      </c>
      <c r="BV191" s="807" t="s">
        <v>303</v>
      </c>
      <c r="BW191" s="1012" t="s">
        <v>311</v>
      </c>
      <c r="BX191" s="686"/>
      <c r="BY191" s="686"/>
      <c r="BZ191" s="686"/>
      <c r="CA191" s="686" t="s">
        <v>22</v>
      </c>
      <c r="CB191" s="686"/>
      <c r="CC191" s="686"/>
      <c r="CD191" s="686"/>
      <c r="CE191" s="686" t="s">
        <v>24</v>
      </c>
      <c r="CF191" s="686"/>
      <c r="CG191" s="686"/>
      <c r="CH191" s="1013"/>
    </row>
    <row r="192" spans="2:86" ht="12" customHeight="1" x14ac:dyDescent="0.15">
      <c r="B192" s="3" t="s">
        <v>478</v>
      </c>
      <c r="AU192" s="1000"/>
      <c r="AV192" s="1002"/>
      <c r="AW192" s="1004"/>
      <c r="AX192" s="156" t="s">
        <v>862</v>
      </c>
      <c r="AY192" s="157" t="s">
        <v>863</v>
      </c>
      <c r="AZ192" s="157" t="s">
        <v>864</v>
      </c>
      <c r="BA192" s="158" t="s">
        <v>865</v>
      </c>
      <c r="BB192" s="159" t="s">
        <v>866</v>
      </c>
      <c r="BC192" s="157" t="s">
        <v>863</v>
      </c>
      <c r="BD192" s="157" t="s">
        <v>867</v>
      </c>
      <c r="BE192" s="158" t="s">
        <v>865</v>
      </c>
      <c r="BF192" s="159" t="s">
        <v>866</v>
      </c>
      <c r="BG192" s="157" t="s">
        <v>863</v>
      </c>
      <c r="BH192" s="157" t="s">
        <v>864</v>
      </c>
      <c r="BI192" s="158" t="s">
        <v>865</v>
      </c>
      <c r="BJ192" s="159" t="s">
        <v>866</v>
      </c>
      <c r="BK192" s="157" t="s">
        <v>868</v>
      </c>
      <c r="BL192" s="158" t="s">
        <v>869</v>
      </c>
      <c r="BM192" s="159" t="s">
        <v>870</v>
      </c>
      <c r="BN192" s="157" t="s">
        <v>863</v>
      </c>
      <c r="BO192" s="158" t="s">
        <v>871</v>
      </c>
      <c r="BP192" s="159" t="s">
        <v>870</v>
      </c>
      <c r="BQ192" s="157" t="s">
        <v>868</v>
      </c>
      <c r="BR192" s="160" t="s">
        <v>872</v>
      </c>
      <c r="BS192" s="1008"/>
      <c r="BT192" s="1008"/>
      <c r="BU192" s="1008"/>
      <c r="BV192" s="1008"/>
      <c r="BW192" s="156" t="s">
        <v>866</v>
      </c>
      <c r="BX192" s="157" t="s">
        <v>863</v>
      </c>
      <c r="BY192" s="157" t="s">
        <v>864</v>
      </c>
      <c r="BZ192" s="158" t="s">
        <v>865</v>
      </c>
      <c r="CA192" s="159" t="s">
        <v>866</v>
      </c>
      <c r="CB192" s="157" t="s">
        <v>873</v>
      </c>
      <c r="CC192" s="157" t="s">
        <v>864</v>
      </c>
      <c r="CD192" s="158" t="s">
        <v>865</v>
      </c>
      <c r="CE192" s="159" t="s">
        <v>866</v>
      </c>
      <c r="CF192" s="157" t="s">
        <v>863</v>
      </c>
      <c r="CG192" s="157" t="s">
        <v>864</v>
      </c>
      <c r="CH192" s="160" t="s">
        <v>874</v>
      </c>
    </row>
    <row r="193" spans="2:86" x14ac:dyDescent="0.15">
      <c r="B193" s="3" t="s">
        <v>539</v>
      </c>
      <c r="AU193" s="1000"/>
      <c r="AV193" s="188" t="str">
        <f>N195</f>
        <v>S004</v>
      </c>
      <c r="AW193" s="300">
        <f>R195</f>
        <v>10.5</v>
      </c>
      <c r="AX193" s="197">
        <f>+Y220</f>
        <v>0</v>
      </c>
      <c r="AY193" s="197">
        <f>+Z220</f>
        <v>0</v>
      </c>
      <c r="AZ193" s="197">
        <f>+AA220</f>
        <v>0</v>
      </c>
      <c r="BA193" s="197">
        <f t="shared" ref="BA193" si="60">+AB220</f>
        <v>0</v>
      </c>
      <c r="BB193" s="197">
        <f>+AC220</f>
        <v>0</v>
      </c>
      <c r="BC193" s="197">
        <f t="shared" ref="BC193" si="61">+AD220</f>
        <v>0</v>
      </c>
      <c r="BD193" s="197">
        <f t="shared" ref="BD193" si="62">+AE220</f>
        <v>0</v>
      </c>
      <c r="BE193" s="197">
        <f t="shared" ref="BE193" si="63">+AF220</f>
        <v>2</v>
      </c>
      <c r="BF193" s="197">
        <f t="shared" ref="BF193" si="64">+AG220</f>
        <v>0</v>
      </c>
      <c r="BG193" s="197">
        <f t="shared" ref="BG193" si="65">+AH220</f>
        <v>0</v>
      </c>
      <c r="BH193" s="197">
        <f t="shared" ref="BH193" si="66">+AI220</f>
        <v>1</v>
      </c>
      <c r="BI193" s="197">
        <f t="shared" ref="BI193" si="67">+AJ220</f>
        <v>3</v>
      </c>
      <c r="BJ193" s="197" t="str">
        <f>+Y223</f>
        <v/>
      </c>
      <c r="BK193" s="197" t="str">
        <f t="shared" ref="BK193" si="68">+Z223</f>
        <v/>
      </c>
      <c r="BL193" s="197" t="str">
        <f>+AA223</f>
        <v/>
      </c>
      <c r="BM193" s="197">
        <f>+AC223</f>
        <v>0</v>
      </c>
      <c r="BN193" s="197">
        <f t="shared" ref="BN193" si="69">+AD223</f>
        <v>0</v>
      </c>
      <c r="BO193" s="197">
        <f t="shared" ref="BO193" si="70">+AE223</f>
        <v>2</v>
      </c>
      <c r="BP193" s="197">
        <f>+AG223</f>
        <v>0</v>
      </c>
      <c r="BQ193" s="197">
        <f>+AH223</f>
        <v>0</v>
      </c>
      <c r="BR193" s="197">
        <f>+AI223</f>
        <v>4</v>
      </c>
      <c r="BS193" s="296" t="str">
        <f>+Y224</f>
        <v>Ⅰ</v>
      </c>
      <c r="BT193" s="296" t="str">
        <f>+AC224</f>
        <v>Ⅱ</v>
      </c>
      <c r="BU193" s="296" t="str">
        <f>+AG224</f>
        <v>Ⅱ</v>
      </c>
      <c r="BV193" s="296" t="str">
        <f>+Y225</f>
        <v>Ⅱ</v>
      </c>
      <c r="BW193" s="164" t="str">
        <f>IF(Y220&gt;0,R195,"")</f>
        <v/>
      </c>
      <c r="BX193" s="165" t="str">
        <f>IF(Z220&gt;0,"",IF(AA220&gt;0,R195,""))</f>
        <v/>
      </c>
      <c r="BY193" s="165" t="str">
        <f>IF(Y220+Z220&gt;0,"",IF(AA220&gt;0,R195,""))</f>
        <v/>
      </c>
      <c r="BZ193" s="165" t="str">
        <f>IF(Y220+Z220+AA220&gt;0,"",IF(AB220&gt;0,R195,""))</f>
        <v/>
      </c>
      <c r="CA193" s="166">
        <f t="shared" ref="CA193" si="71">+AC219</f>
        <v>0</v>
      </c>
      <c r="CB193" s="166">
        <f t="shared" ref="CB193" si="72">+AD219</f>
        <v>0</v>
      </c>
      <c r="CC193" s="166">
        <f t="shared" ref="CC193" si="73">+AE219</f>
        <v>0</v>
      </c>
      <c r="CD193" s="166">
        <f t="shared" ref="CD193" si="74">+AF219</f>
        <v>0.22700000000000001</v>
      </c>
      <c r="CE193" s="166">
        <f t="shared" ref="CE193" si="75">+AG219</f>
        <v>0</v>
      </c>
      <c r="CF193" s="166">
        <f t="shared" ref="CF193" si="76">+AH219</f>
        <v>0</v>
      </c>
      <c r="CG193" s="166">
        <f t="shared" ref="CG193" si="77">+AI219</f>
        <v>0.89999999999999991</v>
      </c>
      <c r="CH193" s="166">
        <f t="shared" ref="CH193" si="78">+AJ219</f>
        <v>0.58500000000000008</v>
      </c>
    </row>
    <row r="194" spans="2:86" ht="12" customHeight="1" x14ac:dyDescent="0.15">
      <c r="B194" s="1057" t="s">
        <v>219</v>
      </c>
      <c r="C194" s="1059"/>
      <c r="D194" s="1060"/>
      <c r="E194" s="1061"/>
      <c r="F194" s="1061"/>
      <c r="G194" s="1061"/>
      <c r="H194" s="1061"/>
      <c r="I194" s="1061"/>
      <c r="J194" s="1062"/>
      <c r="K194" s="1067" t="s">
        <v>453</v>
      </c>
      <c r="L194" s="1068"/>
      <c r="M194" s="1068"/>
      <c r="N194" s="1068"/>
      <c r="O194" s="1068"/>
      <c r="P194" s="1068"/>
      <c r="Q194" s="1068"/>
      <c r="R194" s="1068"/>
      <c r="S194" s="1068"/>
      <c r="T194" s="1068"/>
      <c r="U194" s="1068"/>
      <c r="V194" s="1068"/>
      <c r="W194" s="1068"/>
      <c r="X194" s="1068"/>
      <c r="Y194" s="1068"/>
      <c r="Z194" s="1068"/>
      <c r="AA194" s="1068"/>
      <c r="AB194" s="1068"/>
      <c r="AC194" s="1068"/>
      <c r="AD194" s="1068"/>
      <c r="AE194" s="1068"/>
      <c r="AF194" s="1068"/>
      <c r="AG194" s="1068"/>
      <c r="AH194" s="1068"/>
      <c r="AI194" s="1068"/>
      <c r="AJ194" s="1068"/>
      <c r="AK194" s="1068"/>
      <c r="AL194" s="1068"/>
      <c r="AM194" s="1068"/>
      <c r="AN194" s="1068"/>
      <c r="AO194" s="1069"/>
      <c r="AP194" s="3"/>
    </row>
    <row r="195" spans="2:86" ht="12" customHeight="1" x14ac:dyDescent="0.15">
      <c r="B195" s="1058"/>
      <c r="C195" s="1063"/>
      <c r="D195" s="1061"/>
      <c r="E195" s="1061"/>
      <c r="F195" s="1061"/>
      <c r="G195" s="1061"/>
      <c r="H195" s="1061"/>
      <c r="I195" s="1061"/>
      <c r="J195" s="1062"/>
      <c r="K195" s="1040" t="s">
        <v>218</v>
      </c>
      <c r="L195" s="1041"/>
      <c r="M195" s="1042"/>
      <c r="N195" s="1034" t="s">
        <v>602</v>
      </c>
      <c r="O195" s="1035"/>
      <c r="P195" s="1040" t="s">
        <v>454</v>
      </c>
      <c r="Q195" s="1042"/>
      <c r="R195" s="1070">
        <f>'様式A-2'!C14</f>
        <v>10.5</v>
      </c>
      <c r="S195" s="1071"/>
      <c r="T195" s="1072"/>
      <c r="U195" s="1073" t="s">
        <v>455</v>
      </c>
      <c r="V195" s="1074"/>
      <c r="W195" s="1073" t="s">
        <v>456</v>
      </c>
      <c r="X195" s="1074"/>
      <c r="Y195" s="1042" t="s">
        <v>217</v>
      </c>
      <c r="Z195" s="1016"/>
      <c r="AA195" s="1016"/>
      <c r="AB195" s="1016"/>
      <c r="AC195" s="1073" t="s">
        <v>457</v>
      </c>
      <c r="AD195" s="1079"/>
      <c r="AE195" s="1079"/>
      <c r="AF195" s="1079"/>
      <c r="AG195" s="1079"/>
      <c r="AH195" s="1079"/>
      <c r="AI195" s="1079"/>
      <c r="AJ195" s="1074"/>
      <c r="AK195" s="1073" t="s">
        <v>458</v>
      </c>
      <c r="AL195" s="1079"/>
      <c r="AM195" s="1079"/>
      <c r="AN195" s="1081"/>
      <c r="AO195" s="1082"/>
      <c r="AP195" s="3"/>
      <c r="AV195" s="167"/>
      <c r="AW195" s="221"/>
      <c r="AX195" s="167"/>
      <c r="AY195" s="167"/>
      <c r="AZ195" s="167"/>
      <c r="BA195" s="167"/>
      <c r="BB195" s="167"/>
      <c r="BC195" s="167"/>
      <c r="BD195" s="167"/>
    </row>
    <row r="196" spans="2:86" ht="12" customHeight="1" x14ac:dyDescent="0.15">
      <c r="B196" s="1058"/>
      <c r="C196" s="1063"/>
      <c r="D196" s="1061"/>
      <c r="E196" s="1061"/>
      <c r="F196" s="1061"/>
      <c r="G196" s="1061"/>
      <c r="H196" s="1061"/>
      <c r="I196" s="1061"/>
      <c r="J196" s="1062"/>
      <c r="K196" s="1016" t="s">
        <v>459</v>
      </c>
      <c r="L196" s="1016" t="s">
        <v>199</v>
      </c>
      <c r="M196" s="1016"/>
      <c r="N196" s="1016" t="s">
        <v>198</v>
      </c>
      <c r="O196" s="1016"/>
      <c r="P196" s="1016" t="s">
        <v>460</v>
      </c>
      <c r="Q196" s="1016"/>
      <c r="R196" s="1016" t="s">
        <v>6</v>
      </c>
      <c r="S196" s="1016"/>
      <c r="T196" s="1016"/>
      <c r="U196" s="1075"/>
      <c r="V196" s="1076"/>
      <c r="W196" s="1075"/>
      <c r="X196" s="1076"/>
      <c r="Y196" s="1042"/>
      <c r="Z196" s="1016"/>
      <c r="AA196" s="1016"/>
      <c r="AB196" s="1016"/>
      <c r="AC196" s="1077"/>
      <c r="AD196" s="1080"/>
      <c r="AE196" s="1080"/>
      <c r="AF196" s="1080"/>
      <c r="AG196" s="1080"/>
      <c r="AH196" s="1080"/>
      <c r="AI196" s="1080"/>
      <c r="AJ196" s="1078"/>
      <c r="AK196" s="1075"/>
      <c r="AL196" s="1083"/>
      <c r="AM196" s="1083"/>
      <c r="AN196" s="1084"/>
      <c r="AO196" s="1085"/>
      <c r="AP196" s="3"/>
      <c r="AV196" s="167"/>
      <c r="AW196" s="167"/>
      <c r="AX196" s="167"/>
      <c r="AY196" s="167"/>
      <c r="AZ196" s="167"/>
      <c r="BA196" s="167"/>
      <c r="BB196" s="167"/>
      <c r="BC196" s="167"/>
      <c r="BD196" s="167"/>
    </row>
    <row r="197" spans="2:86" ht="12" customHeight="1" x14ac:dyDescent="0.15">
      <c r="B197" s="1058"/>
      <c r="C197" s="1063"/>
      <c r="D197" s="1061"/>
      <c r="E197" s="1061"/>
      <c r="F197" s="1061"/>
      <c r="G197" s="1061"/>
      <c r="H197" s="1061"/>
      <c r="I197" s="1061"/>
      <c r="J197" s="1062"/>
      <c r="K197" s="1016"/>
      <c r="L197" s="1016"/>
      <c r="M197" s="1016"/>
      <c r="N197" s="1016"/>
      <c r="O197" s="1016"/>
      <c r="P197" s="1016"/>
      <c r="Q197" s="1016"/>
      <c r="R197" s="1016"/>
      <c r="S197" s="1016"/>
      <c r="T197" s="1016"/>
      <c r="U197" s="1075"/>
      <c r="V197" s="1076"/>
      <c r="W197" s="1075"/>
      <c r="X197" s="1076"/>
      <c r="Y197" s="1042" t="s">
        <v>461</v>
      </c>
      <c r="Z197" s="1016"/>
      <c r="AA197" s="1016"/>
      <c r="AB197" s="1016"/>
      <c r="AC197" s="1016" t="s">
        <v>462</v>
      </c>
      <c r="AD197" s="1016"/>
      <c r="AE197" s="1016"/>
      <c r="AF197" s="1016"/>
      <c r="AG197" s="1016" t="s">
        <v>463</v>
      </c>
      <c r="AH197" s="1016"/>
      <c r="AI197" s="1016"/>
      <c r="AJ197" s="1016"/>
      <c r="AK197" s="1075"/>
      <c r="AL197" s="1083"/>
      <c r="AM197" s="1083"/>
      <c r="AN197" s="1084"/>
      <c r="AO197" s="1085"/>
      <c r="AP197" s="3"/>
      <c r="AV197" s="167"/>
      <c r="AW197" s="167"/>
      <c r="AX197" s="167"/>
      <c r="AY197" s="167"/>
      <c r="AZ197" s="167"/>
      <c r="BA197" s="167"/>
      <c r="BB197" s="167"/>
      <c r="BC197" s="167"/>
      <c r="BD197" s="167"/>
    </row>
    <row r="198" spans="2:86" ht="12" customHeight="1" x14ac:dyDescent="0.15">
      <c r="B198" s="1058"/>
      <c r="C198" s="1063"/>
      <c r="D198" s="1061"/>
      <c r="E198" s="1061"/>
      <c r="F198" s="1061"/>
      <c r="G198" s="1061"/>
      <c r="H198" s="1061"/>
      <c r="I198" s="1061"/>
      <c r="J198" s="1062"/>
      <c r="K198" s="1016"/>
      <c r="L198" s="1016"/>
      <c r="M198" s="1016"/>
      <c r="N198" s="1016"/>
      <c r="O198" s="1016"/>
      <c r="P198" s="1016"/>
      <c r="Q198" s="1016"/>
      <c r="R198" s="1016"/>
      <c r="S198" s="1016"/>
      <c r="T198" s="1016"/>
      <c r="U198" s="1077"/>
      <c r="V198" s="1078"/>
      <c r="W198" s="1077"/>
      <c r="X198" s="1078"/>
      <c r="Y198" s="191" t="s">
        <v>32</v>
      </c>
      <c r="Z198" s="187" t="s">
        <v>33</v>
      </c>
      <c r="AA198" s="187" t="s">
        <v>464</v>
      </c>
      <c r="AB198" s="187" t="s">
        <v>465</v>
      </c>
      <c r="AC198" s="187" t="s">
        <v>32</v>
      </c>
      <c r="AD198" s="187" t="s">
        <v>33</v>
      </c>
      <c r="AE198" s="187" t="s">
        <v>464</v>
      </c>
      <c r="AF198" s="187" t="s">
        <v>465</v>
      </c>
      <c r="AG198" s="187" t="s">
        <v>32</v>
      </c>
      <c r="AH198" s="187" t="s">
        <v>33</v>
      </c>
      <c r="AI198" s="187" t="s">
        <v>464</v>
      </c>
      <c r="AJ198" s="187" t="s">
        <v>465</v>
      </c>
      <c r="AK198" s="1077"/>
      <c r="AL198" s="1080"/>
      <c r="AM198" s="1080"/>
      <c r="AN198" s="1086"/>
      <c r="AO198" s="1087"/>
      <c r="AP198" s="3"/>
      <c r="AV198" s="167"/>
      <c r="AW198" s="167"/>
      <c r="AX198" s="167"/>
      <c r="AY198" s="167"/>
      <c r="AZ198" s="167"/>
      <c r="BA198" s="167"/>
      <c r="BB198" s="167"/>
      <c r="BC198" s="167"/>
      <c r="BD198" s="167"/>
    </row>
    <row r="199" spans="2:86" ht="12" customHeight="1" x14ac:dyDescent="0.15">
      <c r="B199" s="1058"/>
      <c r="C199" s="1063"/>
      <c r="D199" s="1061"/>
      <c r="E199" s="1061"/>
      <c r="F199" s="1061"/>
      <c r="G199" s="1061"/>
      <c r="H199" s="1061"/>
      <c r="I199" s="1061"/>
      <c r="J199" s="1062"/>
      <c r="K199" s="192">
        <v>1</v>
      </c>
      <c r="L199" s="1038" t="s">
        <v>329</v>
      </c>
      <c r="M199" s="1039"/>
      <c r="N199" s="1038" t="s">
        <v>351</v>
      </c>
      <c r="O199" s="1039"/>
      <c r="P199" s="1034" t="s">
        <v>332</v>
      </c>
      <c r="Q199" s="1036"/>
      <c r="R199" s="408" t="s">
        <v>514</v>
      </c>
      <c r="S199" s="408"/>
      <c r="T199" s="408"/>
      <c r="U199" s="1034" t="s">
        <v>1648</v>
      </c>
      <c r="V199" s="1036"/>
      <c r="W199" s="1034" t="s">
        <v>1649</v>
      </c>
      <c r="X199" s="1035"/>
      <c r="Y199" s="276"/>
      <c r="Z199" s="276"/>
      <c r="AA199" s="276"/>
      <c r="AB199" s="276"/>
      <c r="AC199" s="223"/>
      <c r="AD199" s="223"/>
      <c r="AE199" s="223"/>
      <c r="AF199" s="223">
        <f>1.3*0.15</f>
        <v>0.19500000000000001</v>
      </c>
      <c r="AG199" s="223"/>
      <c r="AH199" s="223"/>
      <c r="AI199" s="223"/>
      <c r="AJ199" s="223"/>
      <c r="AK199" s="1038"/>
      <c r="AL199" s="1056"/>
      <c r="AM199" s="1056"/>
      <c r="AN199" s="799"/>
      <c r="AO199" s="800"/>
      <c r="AP199" s="3"/>
      <c r="AQ199" s="222">
        <f>IF(P199="材質劣化",2,IF(P199="漏水",3,1))</f>
        <v>2</v>
      </c>
      <c r="AV199" s="167"/>
      <c r="AW199" s="167"/>
      <c r="AX199" s="167"/>
      <c r="AY199" s="167"/>
      <c r="AZ199" s="167"/>
      <c r="BA199" s="167"/>
      <c r="BB199" s="167"/>
      <c r="BC199" s="167"/>
      <c r="BD199" s="167"/>
    </row>
    <row r="200" spans="2:86" ht="12" customHeight="1" x14ac:dyDescent="0.15">
      <c r="B200" s="1058"/>
      <c r="C200" s="1063"/>
      <c r="D200" s="1061"/>
      <c r="E200" s="1061"/>
      <c r="F200" s="1061"/>
      <c r="G200" s="1061"/>
      <c r="H200" s="1061"/>
      <c r="I200" s="1061"/>
      <c r="J200" s="1062"/>
      <c r="K200" s="192">
        <v>2</v>
      </c>
      <c r="L200" s="1038" t="s">
        <v>534</v>
      </c>
      <c r="M200" s="1039"/>
      <c r="N200" s="1038" t="s">
        <v>486</v>
      </c>
      <c r="O200" s="1039"/>
      <c r="P200" s="1034" t="s">
        <v>333</v>
      </c>
      <c r="Q200" s="1036"/>
      <c r="R200" s="408" t="s">
        <v>514</v>
      </c>
      <c r="S200" s="408"/>
      <c r="T200" s="408"/>
      <c r="U200" s="1034" t="s">
        <v>554</v>
      </c>
      <c r="V200" s="1036"/>
      <c r="W200" s="1034" t="s">
        <v>1649</v>
      </c>
      <c r="X200" s="1035"/>
      <c r="Y200" s="276"/>
      <c r="Z200" s="276"/>
      <c r="AA200" s="276"/>
      <c r="AB200" s="276"/>
      <c r="AC200" s="223"/>
      <c r="AD200" s="223"/>
      <c r="AE200" s="223"/>
      <c r="AF200" s="223"/>
      <c r="AG200" s="223"/>
      <c r="AH200" s="223"/>
      <c r="AI200" s="223"/>
      <c r="AJ200" s="223">
        <f>0.1*0.75*2+0.1*0.85</f>
        <v>0.23500000000000004</v>
      </c>
      <c r="AK200" s="1052"/>
      <c r="AL200" s="1053"/>
      <c r="AM200" s="1053"/>
      <c r="AN200" s="1054"/>
      <c r="AO200" s="1055"/>
      <c r="AP200" s="3"/>
      <c r="AQ200" s="222">
        <f t="shared" ref="AQ200:AQ218" si="79">IF(P200="材質劣化",2,IF(P200="漏水",3,1))</f>
        <v>3</v>
      </c>
      <c r="AV200" s="167"/>
      <c r="AW200" s="167"/>
      <c r="AX200" s="167"/>
      <c r="AY200" s="167"/>
      <c r="AZ200" s="167"/>
      <c r="BA200" s="167"/>
      <c r="BB200" s="167"/>
      <c r="BC200" s="167"/>
      <c r="BD200" s="167"/>
    </row>
    <row r="201" spans="2:86" ht="12" customHeight="1" x14ac:dyDescent="0.15">
      <c r="B201" s="1058"/>
      <c r="C201" s="1063"/>
      <c r="D201" s="1061"/>
      <c r="E201" s="1061"/>
      <c r="F201" s="1061"/>
      <c r="G201" s="1061"/>
      <c r="H201" s="1061"/>
      <c r="I201" s="1061"/>
      <c r="J201" s="1062"/>
      <c r="K201" s="192">
        <v>4</v>
      </c>
      <c r="L201" s="1038" t="s">
        <v>534</v>
      </c>
      <c r="M201" s="1039"/>
      <c r="N201" s="1038" t="s">
        <v>486</v>
      </c>
      <c r="O201" s="1039"/>
      <c r="P201" s="1034" t="s">
        <v>333</v>
      </c>
      <c r="Q201" s="1036"/>
      <c r="R201" s="408" t="s">
        <v>514</v>
      </c>
      <c r="S201" s="408"/>
      <c r="T201" s="408"/>
      <c r="U201" s="1034" t="s">
        <v>554</v>
      </c>
      <c r="V201" s="1036"/>
      <c r="W201" s="1034" t="s">
        <v>1649</v>
      </c>
      <c r="X201" s="1035"/>
      <c r="Y201" s="276"/>
      <c r="Z201" s="276"/>
      <c r="AA201" s="276"/>
      <c r="AB201" s="276"/>
      <c r="AC201" s="223"/>
      <c r="AD201" s="223"/>
      <c r="AE201" s="223"/>
      <c r="AF201" s="223"/>
      <c r="AG201" s="223"/>
      <c r="AH201" s="223"/>
      <c r="AI201" s="223"/>
      <c r="AJ201" s="223">
        <f>0.2*0.1</f>
        <v>2.0000000000000004E-2</v>
      </c>
      <c r="AK201" s="1052"/>
      <c r="AL201" s="1053"/>
      <c r="AM201" s="1053"/>
      <c r="AN201" s="1054"/>
      <c r="AO201" s="1055"/>
      <c r="AP201" s="3"/>
      <c r="AQ201" s="222">
        <f t="shared" si="79"/>
        <v>3</v>
      </c>
      <c r="AV201" s="167"/>
      <c r="AW201" s="167"/>
      <c r="AX201" s="167"/>
      <c r="AY201" s="167"/>
      <c r="AZ201" s="167"/>
      <c r="BA201" s="167"/>
      <c r="BB201" s="167"/>
      <c r="BC201" s="167"/>
      <c r="BD201" s="167"/>
    </row>
    <row r="202" spans="2:86" ht="12" customHeight="1" x14ac:dyDescent="0.15">
      <c r="B202" s="1058"/>
      <c r="C202" s="1063"/>
      <c r="D202" s="1061"/>
      <c r="E202" s="1061"/>
      <c r="F202" s="1061"/>
      <c r="G202" s="1061"/>
      <c r="H202" s="1061"/>
      <c r="I202" s="1061"/>
      <c r="J202" s="1062"/>
      <c r="K202" s="192">
        <v>5</v>
      </c>
      <c r="L202" s="1038" t="s">
        <v>534</v>
      </c>
      <c r="M202" s="1039"/>
      <c r="N202" s="1038" t="s">
        <v>487</v>
      </c>
      <c r="O202" s="1039"/>
      <c r="P202" s="1034" t="s">
        <v>332</v>
      </c>
      <c r="Q202" s="1036"/>
      <c r="R202" s="408" t="s">
        <v>532</v>
      </c>
      <c r="S202" s="408"/>
      <c r="T202" s="408"/>
      <c r="U202" s="1034" t="s">
        <v>1648</v>
      </c>
      <c r="V202" s="1036"/>
      <c r="W202" s="1034" t="s">
        <v>1649</v>
      </c>
      <c r="X202" s="1035"/>
      <c r="Y202" s="276"/>
      <c r="Z202" s="276"/>
      <c r="AA202" s="276"/>
      <c r="AB202" s="276"/>
      <c r="AC202" s="223"/>
      <c r="AD202" s="223"/>
      <c r="AE202" s="223"/>
      <c r="AF202" s="223">
        <f>0.08*0.4</f>
        <v>3.2000000000000001E-2</v>
      </c>
      <c r="AG202" s="223"/>
      <c r="AH202" s="223"/>
      <c r="AI202" s="223"/>
      <c r="AJ202" s="223"/>
      <c r="AK202" s="1052"/>
      <c r="AL202" s="1053"/>
      <c r="AM202" s="1053"/>
      <c r="AN202" s="1054"/>
      <c r="AO202" s="1055"/>
      <c r="AP202" s="3"/>
      <c r="AQ202" s="222">
        <f t="shared" si="79"/>
        <v>2</v>
      </c>
      <c r="AV202" s="167"/>
      <c r="AW202" s="167"/>
      <c r="AX202" s="167"/>
      <c r="AY202" s="167"/>
      <c r="AZ202" s="167"/>
      <c r="BA202" s="167"/>
      <c r="BB202" s="167"/>
      <c r="BC202" s="167"/>
      <c r="BD202" s="167"/>
    </row>
    <row r="203" spans="2:86" ht="12" customHeight="1" x14ac:dyDescent="0.15">
      <c r="B203" s="1058"/>
      <c r="C203" s="1063"/>
      <c r="D203" s="1061"/>
      <c r="E203" s="1061"/>
      <c r="F203" s="1061"/>
      <c r="G203" s="1061"/>
      <c r="H203" s="1061"/>
      <c r="I203" s="1061"/>
      <c r="J203" s="1062"/>
      <c r="K203" s="192">
        <v>6</v>
      </c>
      <c r="L203" s="1038" t="s">
        <v>534</v>
      </c>
      <c r="M203" s="1039"/>
      <c r="N203" s="1038" t="s">
        <v>487</v>
      </c>
      <c r="O203" s="1039"/>
      <c r="P203" s="1034" t="s">
        <v>332</v>
      </c>
      <c r="Q203" s="1036"/>
      <c r="R203" s="408" t="s">
        <v>338</v>
      </c>
      <c r="S203" s="408"/>
      <c r="T203" s="408"/>
      <c r="U203" s="1034" t="s">
        <v>54</v>
      </c>
      <c r="V203" s="1036"/>
      <c r="W203" s="1034" t="s">
        <v>551</v>
      </c>
      <c r="X203" s="1035"/>
      <c r="Y203" s="276"/>
      <c r="Z203" s="276"/>
      <c r="AA203" s="276"/>
      <c r="AB203" s="276"/>
      <c r="AC203" s="223"/>
      <c r="AD203" s="223"/>
      <c r="AE203" s="223"/>
      <c r="AF203" s="223"/>
      <c r="AG203" s="223"/>
      <c r="AH203" s="223"/>
      <c r="AI203" s="223"/>
      <c r="AJ203" s="223"/>
      <c r="AK203" s="1052" t="s">
        <v>1653</v>
      </c>
      <c r="AL203" s="1053"/>
      <c r="AM203" s="1053"/>
      <c r="AN203" s="1054"/>
      <c r="AO203" s="1055"/>
      <c r="AP203" s="3"/>
      <c r="AQ203" s="222">
        <f t="shared" si="79"/>
        <v>2</v>
      </c>
      <c r="AV203" s="167"/>
      <c r="AW203" s="167"/>
      <c r="AX203" s="167"/>
      <c r="AY203" s="167"/>
      <c r="AZ203" s="167"/>
      <c r="BA203" s="167"/>
      <c r="BB203" s="167"/>
      <c r="BC203" s="167"/>
      <c r="BD203" s="167"/>
    </row>
    <row r="204" spans="2:86" ht="12" customHeight="1" x14ac:dyDescent="0.15">
      <c r="B204" s="1058"/>
      <c r="C204" s="1063"/>
      <c r="D204" s="1061"/>
      <c r="E204" s="1061"/>
      <c r="F204" s="1061"/>
      <c r="G204" s="1061"/>
      <c r="H204" s="1061"/>
      <c r="I204" s="1061"/>
      <c r="J204" s="1062"/>
      <c r="K204" s="192">
        <v>7</v>
      </c>
      <c r="L204" s="1038" t="s">
        <v>534</v>
      </c>
      <c r="M204" s="1039"/>
      <c r="N204" s="1038" t="s">
        <v>485</v>
      </c>
      <c r="O204" s="1039"/>
      <c r="P204" s="1034" t="s">
        <v>332</v>
      </c>
      <c r="Q204" s="1036"/>
      <c r="R204" s="408" t="s">
        <v>338</v>
      </c>
      <c r="S204" s="408"/>
      <c r="T204" s="408"/>
      <c r="U204" s="1034" t="s">
        <v>54</v>
      </c>
      <c r="V204" s="1036"/>
      <c r="W204" s="1034" t="s">
        <v>551</v>
      </c>
      <c r="X204" s="1035"/>
      <c r="Y204" s="276"/>
      <c r="Z204" s="276"/>
      <c r="AA204" s="276"/>
      <c r="AB204" s="276"/>
      <c r="AC204" s="223"/>
      <c r="AD204" s="223"/>
      <c r="AE204" s="223"/>
      <c r="AF204" s="223"/>
      <c r="AG204" s="223"/>
      <c r="AH204" s="223"/>
      <c r="AI204" s="223"/>
      <c r="AJ204" s="223"/>
      <c r="AK204" s="1052" t="s">
        <v>1653</v>
      </c>
      <c r="AL204" s="1053"/>
      <c r="AM204" s="1053"/>
      <c r="AN204" s="1054"/>
      <c r="AO204" s="1055"/>
      <c r="AP204" s="3"/>
      <c r="AQ204" s="222">
        <f t="shared" si="79"/>
        <v>2</v>
      </c>
      <c r="AV204" s="167"/>
      <c r="AW204" s="167"/>
      <c r="AX204" s="167"/>
      <c r="AY204" s="167"/>
      <c r="AZ204" s="167"/>
      <c r="BA204" s="167"/>
      <c r="BB204" s="167"/>
      <c r="BC204" s="167"/>
      <c r="BD204" s="167"/>
    </row>
    <row r="205" spans="2:86" s="162" customFormat="1" ht="12" customHeight="1" x14ac:dyDescent="0.15">
      <c r="B205" s="1058"/>
      <c r="C205" s="1063"/>
      <c r="D205" s="1061"/>
      <c r="E205" s="1061"/>
      <c r="F205" s="1061"/>
      <c r="G205" s="1061"/>
      <c r="H205" s="1061"/>
      <c r="I205" s="1061"/>
      <c r="J205" s="1062"/>
      <c r="K205" s="192">
        <v>8</v>
      </c>
      <c r="L205" s="1038" t="s">
        <v>534</v>
      </c>
      <c r="M205" s="1039"/>
      <c r="N205" s="1038" t="s">
        <v>485</v>
      </c>
      <c r="O205" s="1039"/>
      <c r="P205" s="1034" t="s">
        <v>332</v>
      </c>
      <c r="Q205" s="1036"/>
      <c r="R205" s="408" t="s">
        <v>338</v>
      </c>
      <c r="S205" s="408"/>
      <c r="T205" s="408"/>
      <c r="U205" s="1034" t="s">
        <v>54</v>
      </c>
      <c r="V205" s="1036"/>
      <c r="W205" s="1034" t="s">
        <v>551</v>
      </c>
      <c r="X205" s="1035"/>
      <c r="Y205" s="276"/>
      <c r="Z205" s="276"/>
      <c r="AA205" s="276"/>
      <c r="AB205" s="276"/>
      <c r="AC205" s="223"/>
      <c r="AD205" s="223"/>
      <c r="AE205" s="223"/>
      <c r="AF205" s="223"/>
      <c r="AG205" s="223"/>
      <c r="AH205" s="223"/>
      <c r="AI205" s="223"/>
      <c r="AJ205" s="223"/>
      <c r="AK205" s="1052" t="s">
        <v>1653</v>
      </c>
      <c r="AL205" s="1053"/>
      <c r="AM205" s="1053"/>
      <c r="AN205" s="1054"/>
      <c r="AO205" s="1055"/>
      <c r="AP205" s="3"/>
      <c r="AQ205" s="222">
        <f t="shared" si="79"/>
        <v>2</v>
      </c>
    </row>
    <row r="206" spans="2:86" s="162" customFormat="1" ht="12" customHeight="1" x14ac:dyDescent="0.15">
      <c r="B206" s="1058"/>
      <c r="C206" s="1063"/>
      <c r="D206" s="1061"/>
      <c r="E206" s="1061"/>
      <c r="F206" s="1061"/>
      <c r="G206" s="1061"/>
      <c r="H206" s="1061"/>
      <c r="I206" s="1061"/>
      <c r="J206" s="1062"/>
      <c r="K206" s="192">
        <v>9</v>
      </c>
      <c r="L206" s="1038" t="s">
        <v>534</v>
      </c>
      <c r="M206" s="1039"/>
      <c r="N206" s="1038" t="s">
        <v>485</v>
      </c>
      <c r="O206" s="1039"/>
      <c r="P206" s="1034" t="s">
        <v>333</v>
      </c>
      <c r="Q206" s="1036"/>
      <c r="R206" s="408" t="s">
        <v>333</v>
      </c>
      <c r="S206" s="408"/>
      <c r="T206" s="408"/>
      <c r="U206" s="1034" t="s">
        <v>554</v>
      </c>
      <c r="V206" s="1036"/>
      <c r="W206" s="1034" t="s">
        <v>1655</v>
      </c>
      <c r="X206" s="1035"/>
      <c r="Y206" s="276"/>
      <c r="Z206" s="276"/>
      <c r="AA206" s="276"/>
      <c r="AB206" s="276"/>
      <c r="AC206" s="223"/>
      <c r="AD206" s="223"/>
      <c r="AE206" s="223"/>
      <c r="AF206" s="223"/>
      <c r="AG206" s="223"/>
      <c r="AH206" s="223"/>
      <c r="AI206" s="223">
        <f>1.5*0.6</f>
        <v>0.89999999999999991</v>
      </c>
      <c r="AJ206" s="223"/>
      <c r="AK206" s="1034"/>
      <c r="AL206" s="1035"/>
      <c r="AM206" s="1035"/>
      <c r="AN206" s="788"/>
      <c r="AO206" s="789"/>
      <c r="AP206" s="3"/>
      <c r="AQ206" s="222">
        <f t="shared" si="79"/>
        <v>3</v>
      </c>
    </row>
    <row r="207" spans="2:86" s="162" customFormat="1" ht="12" customHeight="1" x14ac:dyDescent="0.15">
      <c r="B207" s="1058"/>
      <c r="C207" s="1063"/>
      <c r="D207" s="1061"/>
      <c r="E207" s="1061"/>
      <c r="F207" s="1061"/>
      <c r="G207" s="1061"/>
      <c r="H207" s="1061"/>
      <c r="I207" s="1061"/>
      <c r="J207" s="1062"/>
      <c r="K207" s="192">
        <v>11</v>
      </c>
      <c r="L207" s="1038" t="s">
        <v>331</v>
      </c>
      <c r="M207" s="1039"/>
      <c r="N207" s="1038" t="s">
        <v>354</v>
      </c>
      <c r="O207" s="1039"/>
      <c r="P207" s="1034" t="s">
        <v>333</v>
      </c>
      <c r="Q207" s="1036"/>
      <c r="R207" s="408" t="s">
        <v>340</v>
      </c>
      <c r="S207" s="408"/>
      <c r="T207" s="408"/>
      <c r="U207" s="1034" t="s">
        <v>1648</v>
      </c>
      <c r="V207" s="1036"/>
      <c r="W207" s="1034" t="s">
        <v>1649</v>
      </c>
      <c r="X207" s="1035"/>
      <c r="Y207" s="276"/>
      <c r="Z207" s="276"/>
      <c r="AA207" s="276"/>
      <c r="AB207" s="276"/>
      <c r="AC207" s="223"/>
      <c r="AD207" s="223"/>
      <c r="AE207" s="223"/>
      <c r="AF207" s="223"/>
      <c r="AG207" s="223"/>
      <c r="AH207" s="223"/>
      <c r="AI207" s="223"/>
      <c r="AJ207" s="223">
        <f>1.1*0.3</f>
        <v>0.33</v>
      </c>
      <c r="AK207" s="1052"/>
      <c r="AL207" s="1053"/>
      <c r="AM207" s="1053"/>
      <c r="AN207" s="1097"/>
      <c r="AO207" s="1098"/>
      <c r="AP207" s="3"/>
      <c r="AQ207" s="222">
        <f t="shared" si="79"/>
        <v>3</v>
      </c>
    </row>
    <row r="208" spans="2:86" s="162" customFormat="1" ht="12" customHeight="1" x14ac:dyDescent="0.15">
      <c r="B208" s="1058"/>
      <c r="C208" s="1063"/>
      <c r="D208" s="1061"/>
      <c r="E208" s="1061"/>
      <c r="F208" s="1061"/>
      <c r="G208" s="1061"/>
      <c r="H208" s="1061"/>
      <c r="I208" s="1061"/>
      <c r="J208" s="1062"/>
      <c r="K208" s="192"/>
      <c r="L208" s="1038"/>
      <c r="M208" s="1039"/>
      <c r="N208" s="1038"/>
      <c r="O208" s="1039"/>
      <c r="P208" s="1034"/>
      <c r="Q208" s="1036"/>
      <c r="R208" s="408"/>
      <c r="S208" s="408"/>
      <c r="T208" s="408"/>
      <c r="U208" s="1034"/>
      <c r="V208" s="1036"/>
      <c r="W208" s="1034"/>
      <c r="X208" s="1035"/>
      <c r="Y208" s="276"/>
      <c r="Z208" s="276"/>
      <c r="AA208" s="276"/>
      <c r="AB208" s="276"/>
      <c r="AC208" s="223"/>
      <c r="AD208" s="223"/>
      <c r="AE208" s="223"/>
      <c r="AF208" s="223"/>
      <c r="AG208" s="223"/>
      <c r="AH208" s="223"/>
      <c r="AI208" s="223"/>
      <c r="AJ208" s="223"/>
      <c r="AK208" s="1034"/>
      <c r="AL208" s="1035"/>
      <c r="AM208" s="1035"/>
      <c r="AN208" s="788"/>
      <c r="AO208" s="789"/>
      <c r="AP208" s="3"/>
      <c r="AQ208" s="222">
        <f t="shared" si="79"/>
        <v>1</v>
      </c>
    </row>
    <row r="209" spans="2:46" s="162" customFormat="1" ht="12" customHeight="1" x14ac:dyDescent="0.15">
      <c r="B209" s="1058"/>
      <c r="C209" s="1063"/>
      <c r="D209" s="1061"/>
      <c r="E209" s="1061"/>
      <c r="F209" s="1061"/>
      <c r="G209" s="1061"/>
      <c r="H209" s="1061"/>
      <c r="I209" s="1061"/>
      <c r="J209" s="1062"/>
      <c r="K209" s="192"/>
      <c r="L209" s="1038"/>
      <c r="M209" s="1039"/>
      <c r="N209" s="1038"/>
      <c r="O209" s="1039"/>
      <c r="P209" s="1034"/>
      <c r="Q209" s="1036"/>
      <c r="R209" s="408"/>
      <c r="S209" s="408"/>
      <c r="T209" s="408"/>
      <c r="U209" s="1034"/>
      <c r="V209" s="1036"/>
      <c r="W209" s="1034"/>
      <c r="X209" s="1035"/>
      <c r="Y209" s="276"/>
      <c r="Z209" s="276"/>
      <c r="AA209" s="276"/>
      <c r="AB209" s="276"/>
      <c r="AC209" s="223"/>
      <c r="AD209" s="223"/>
      <c r="AE209" s="223"/>
      <c r="AF209" s="223"/>
      <c r="AG209" s="223"/>
      <c r="AH209" s="223"/>
      <c r="AI209" s="223"/>
      <c r="AJ209" s="223"/>
      <c r="AK209" s="1034"/>
      <c r="AL209" s="1035"/>
      <c r="AM209" s="1035"/>
      <c r="AN209" s="788"/>
      <c r="AO209" s="789"/>
      <c r="AP209" s="3"/>
      <c r="AQ209" s="222">
        <f t="shared" si="79"/>
        <v>1</v>
      </c>
    </row>
    <row r="210" spans="2:46" s="162" customFormat="1" ht="12" customHeight="1" x14ac:dyDescent="0.15">
      <c r="B210" s="1058"/>
      <c r="C210" s="1063"/>
      <c r="D210" s="1061"/>
      <c r="E210" s="1061"/>
      <c r="F210" s="1061"/>
      <c r="G210" s="1061"/>
      <c r="H210" s="1061"/>
      <c r="I210" s="1061"/>
      <c r="J210" s="1062"/>
      <c r="K210" s="192"/>
      <c r="L210" s="1038"/>
      <c r="M210" s="1039"/>
      <c r="N210" s="1038"/>
      <c r="O210" s="1039"/>
      <c r="P210" s="1034"/>
      <c r="Q210" s="1036"/>
      <c r="R210" s="408"/>
      <c r="S210" s="408"/>
      <c r="T210" s="408"/>
      <c r="U210" s="1034"/>
      <c r="V210" s="1036"/>
      <c r="W210" s="1034"/>
      <c r="X210" s="1035"/>
      <c r="Y210" s="276"/>
      <c r="Z210" s="276"/>
      <c r="AA210" s="276"/>
      <c r="AB210" s="276"/>
      <c r="AC210" s="223"/>
      <c r="AD210" s="223"/>
      <c r="AE210" s="223"/>
      <c r="AF210" s="223"/>
      <c r="AG210" s="223"/>
      <c r="AH210" s="223"/>
      <c r="AI210" s="223"/>
      <c r="AJ210" s="223"/>
      <c r="AK210" s="1034"/>
      <c r="AL210" s="1035"/>
      <c r="AM210" s="1035"/>
      <c r="AN210" s="788"/>
      <c r="AO210" s="789"/>
      <c r="AP210" s="3"/>
      <c r="AQ210" s="222">
        <f t="shared" si="79"/>
        <v>1</v>
      </c>
    </row>
    <row r="211" spans="2:46" s="162" customFormat="1" ht="12" customHeight="1" x14ac:dyDescent="0.15">
      <c r="B211" s="1058"/>
      <c r="C211" s="1063"/>
      <c r="D211" s="1061"/>
      <c r="E211" s="1061"/>
      <c r="F211" s="1061"/>
      <c r="G211" s="1061"/>
      <c r="H211" s="1061"/>
      <c r="I211" s="1061"/>
      <c r="J211" s="1062"/>
      <c r="K211" s="192"/>
      <c r="L211" s="1038"/>
      <c r="M211" s="1039"/>
      <c r="N211" s="1038"/>
      <c r="O211" s="1039"/>
      <c r="P211" s="1034"/>
      <c r="Q211" s="1036"/>
      <c r="R211" s="408"/>
      <c r="S211" s="408"/>
      <c r="T211" s="408"/>
      <c r="U211" s="1034"/>
      <c r="V211" s="1036"/>
      <c r="W211" s="1034"/>
      <c r="X211" s="1035"/>
      <c r="Y211" s="276"/>
      <c r="Z211" s="276"/>
      <c r="AA211" s="276"/>
      <c r="AB211" s="276"/>
      <c r="AC211" s="223"/>
      <c r="AD211" s="223"/>
      <c r="AE211" s="223"/>
      <c r="AF211" s="223"/>
      <c r="AG211" s="223"/>
      <c r="AH211" s="223"/>
      <c r="AI211" s="223"/>
      <c r="AJ211" s="223"/>
      <c r="AK211" s="1034"/>
      <c r="AL211" s="1035"/>
      <c r="AM211" s="1035"/>
      <c r="AN211" s="788"/>
      <c r="AO211" s="789"/>
      <c r="AP211" s="3"/>
      <c r="AQ211" s="222">
        <f t="shared" si="79"/>
        <v>1</v>
      </c>
    </row>
    <row r="212" spans="2:46" s="162" customFormat="1" ht="12" customHeight="1" x14ac:dyDescent="0.15">
      <c r="B212" s="1058"/>
      <c r="C212" s="1063"/>
      <c r="D212" s="1061"/>
      <c r="E212" s="1061"/>
      <c r="F212" s="1061"/>
      <c r="G212" s="1061"/>
      <c r="H212" s="1061"/>
      <c r="I212" s="1061"/>
      <c r="J212" s="1062"/>
      <c r="K212" s="192"/>
      <c r="L212" s="1038"/>
      <c r="M212" s="1039"/>
      <c r="N212" s="1038"/>
      <c r="O212" s="1039"/>
      <c r="P212" s="1034"/>
      <c r="Q212" s="1036"/>
      <c r="R212" s="408"/>
      <c r="S212" s="408"/>
      <c r="T212" s="408"/>
      <c r="U212" s="1034"/>
      <c r="V212" s="1036"/>
      <c r="W212" s="1034"/>
      <c r="X212" s="1035"/>
      <c r="Y212" s="276"/>
      <c r="Z212" s="276"/>
      <c r="AA212" s="276"/>
      <c r="AB212" s="276"/>
      <c r="AC212" s="223"/>
      <c r="AD212" s="223"/>
      <c r="AE212" s="223"/>
      <c r="AF212" s="223"/>
      <c r="AG212" s="223"/>
      <c r="AH212" s="223"/>
      <c r="AI212" s="223"/>
      <c r="AJ212" s="223"/>
      <c r="AK212" s="1034"/>
      <c r="AL212" s="1035"/>
      <c r="AM212" s="1035"/>
      <c r="AN212" s="788"/>
      <c r="AO212" s="789"/>
      <c r="AP212" s="3"/>
      <c r="AQ212" s="222">
        <f t="shared" si="79"/>
        <v>1</v>
      </c>
    </row>
    <row r="213" spans="2:46" s="162" customFormat="1" ht="12" customHeight="1" x14ac:dyDescent="0.15">
      <c r="B213" s="1058"/>
      <c r="C213" s="1063"/>
      <c r="D213" s="1061"/>
      <c r="E213" s="1061"/>
      <c r="F213" s="1061"/>
      <c r="G213" s="1061"/>
      <c r="H213" s="1061"/>
      <c r="I213" s="1061"/>
      <c r="J213" s="1062"/>
      <c r="K213" s="192"/>
      <c r="L213" s="1038"/>
      <c r="M213" s="1039"/>
      <c r="N213" s="1038"/>
      <c r="O213" s="1039"/>
      <c r="P213" s="1034"/>
      <c r="Q213" s="1036"/>
      <c r="R213" s="408"/>
      <c r="S213" s="408"/>
      <c r="T213" s="408"/>
      <c r="U213" s="1034"/>
      <c r="V213" s="1036"/>
      <c r="W213" s="1034"/>
      <c r="X213" s="1035"/>
      <c r="Y213" s="276"/>
      <c r="Z213" s="276"/>
      <c r="AA213" s="276"/>
      <c r="AB213" s="276"/>
      <c r="AC213" s="223"/>
      <c r="AD213" s="223"/>
      <c r="AE213" s="223"/>
      <c r="AF213" s="223"/>
      <c r="AG213" s="223"/>
      <c r="AH213" s="223"/>
      <c r="AI213" s="223"/>
      <c r="AJ213" s="223"/>
      <c r="AK213" s="1034"/>
      <c r="AL213" s="1035"/>
      <c r="AM213" s="1035"/>
      <c r="AN213" s="788"/>
      <c r="AO213" s="789"/>
      <c r="AP213" s="3"/>
      <c r="AQ213" s="222">
        <f t="shared" si="79"/>
        <v>1</v>
      </c>
    </row>
    <row r="214" spans="2:46" s="162" customFormat="1" ht="12" customHeight="1" x14ac:dyDescent="0.15">
      <c r="B214" s="1058"/>
      <c r="C214" s="1063"/>
      <c r="D214" s="1061"/>
      <c r="E214" s="1061"/>
      <c r="F214" s="1061"/>
      <c r="G214" s="1061"/>
      <c r="H214" s="1061"/>
      <c r="I214" s="1061"/>
      <c r="J214" s="1062"/>
      <c r="K214" s="192"/>
      <c r="L214" s="1038"/>
      <c r="M214" s="1039"/>
      <c r="N214" s="1038"/>
      <c r="O214" s="1039"/>
      <c r="P214" s="1034"/>
      <c r="Q214" s="1036"/>
      <c r="R214" s="408"/>
      <c r="S214" s="408"/>
      <c r="T214" s="408"/>
      <c r="U214" s="1034"/>
      <c r="V214" s="1036"/>
      <c r="W214" s="1034"/>
      <c r="X214" s="1035"/>
      <c r="Y214" s="276"/>
      <c r="Z214" s="276"/>
      <c r="AA214" s="276"/>
      <c r="AB214" s="276"/>
      <c r="AC214" s="223"/>
      <c r="AD214" s="223"/>
      <c r="AE214" s="223"/>
      <c r="AF214" s="223"/>
      <c r="AG214" s="223"/>
      <c r="AH214" s="223"/>
      <c r="AI214" s="223"/>
      <c r="AJ214" s="223"/>
      <c r="AK214" s="1034"/>
      <c r="AL214" s="1035"/>
      <c r="AM214" s="1035"/>
      <c r="AN214" s="788"/>
      <c r="AO214" s="789"/>
      <c r="AP214" s="3"/>
      <c r="AQ214" s="222">
        <f t="shared" si="79"/>
        <v>1</v>
      </c>
    </row>
    <row r="215" spans="2:46" s="162" customFormat="1" ht="12" customHeight="1" x14ac:dyDescent="0.15">
      <c r="B215" s="1058"/>
      <c r="C215" s="1063"/>
      <c r="D215" s="1061"/>
      <c r="E215" s="1061"/>
      <c r="F215" s="1061"/>
      <c r="G215" s="1061"/>
      <c r="H215" s="1061"/>
      <c r="I215" s="1061"/>
      <c r="J215" s="1062"/>
      <c r="K215" s="192"/>
      <c r="L215" s="1038"/>
      <c r="M215" s="1039"/>
      <c r="N215" s="1038"/>
      <c r="O215" s="1039"/>
      <c r="P215" s="1034"/>
      <c r="Q215" s="1036"/>
      <c r="R215" s="408"/>
      <c r="S215" s="408"/>
      <c r="T215" s="408"/>
      <c r="U215" s="1034"/>
      <c r="V215" s="1036"/>
      <c r="W215" s="1034"/>
      <c r="X215" s="1035"/>
      <c r="Y215" s="276"/>
      <c r="Z215" s="276"/>
      <c r="AA215" s="276"/>
      <c r="AB215" s="276"/>
      <c r="AC215" s="223"/>
      <c r="AD215" s="223"/>
      <c r="AE215" s="223"/>
      <c r="AF215" s="223"/>
      <c r="AG215" s="223"/>
      <c r="AH215" s="223"/>
      <c r="AI215" s="223"/>
      <c r="AJ215" s="223"/>
      <c r="AK215" s="1034"/>
      <c r="AL215" s="1035"/>
      <c r="AM215" s="1035"/>
      <c r="AN215" s="788"/>
      <c r="AO215" s="789"/>
      <c r="AP215" s="3"/>
      <c r="AQ215" s="222">
        <f t="shared" si="79"/>
        <v>1</v>
      </c>
    </row>
    <row r="216" spans="2:46" s="162" customFormat="1" ht="12" customHeight="1" x14ac:dyDescent="0.15">
      <c r="B216" s="1058"/>
      <c r="C216" s="1063"/>
      <c r="D216" s="1061"/>
      <c r="E216" s="1061"/>
      <c r="F216" s="1061"/>
      <c r="G216" s="1061"/>
      <c r="H216" s="1061"/>
      <c r="I216" s="1061"/>
      <c r="J216" s="1062"/>
      <c r="K216" s="192"/>
      <c r="L216" s="1038"/>
      <c r="M216" s="1039"/>
      <c r="N216" s="1038"/>
      <c r="O216" s="1039"/>
      <c r="P216" s="1034"/>
      <c r="Q216" s="1036"/>
      <c r="R216" s="408"/>
      <c r="S216" s="408"/>
      <c r="T216" s="408"/>
      <c r="U216" s="1034"/>
      <c r="V216" s="1036"/>
      <c r="W216" s="1034"/>
      <c r="X216" s="1035"/>
      <c r="Y216" s="276"/>
      <c r="Z216" s="276"/>
      <c r="AA216" s="276"/>
      <c r="AB216" s="276"/>
      <c r="AC216" s="223"/>
      <c r="AD216" s="223"/>
      <c r="AE216" s="223"/>
      <c r="AF216" s="223"/>
      <c r="AG216" s="223"/>
      <c r="AH216" s="223"/>
      <c r="AI216" s="223"/>
      <c r="AJ216" s="223"/>
      <c r="AK216" s="1034"/>
      <c r="AL216" s="1035"/>
      <c r="AM216" s="1035"/>
      <c r="AN216" s="788"/>
      <c r="AO216" s="789"/>
      <c r="AP216" s="3"/>
      <c r="AQ216" s="222">
        <f t="shared" si="79"/>
        <v>1</v>
      </c>
    </row>
    <row r="217" spans="2:46" s="162" customFormat="1" ht="12" customHeight="1" x14ac:dyDescent="0.15">
      <c r="B217" s="1058"/>
      <c r="C217" s="1063"/>
      <c r="D217" s="1061"/>
      <c r="E217" s="1061"/>
      <c r="F217" s="1061"/>
      <c r="G217" s="1061"/>
      <c r="H217" s="1061"/>
      <c r="I217" s="1061"/>
      <c r="J217" s="1062"/>
      <c r="K217" s="192"/>
      <c r="L217" s="1038"/>
      <c r="M217" s="1039"/>
      <c r="N217" s="1038"/>
      <c r="O217" s="1039"/>
      <c r="P217" s="1034"/>
      <c r="Q217" s="1036"/>
      <c r="R217" s="408"/>
      <c r="S217" s="408"/>
      <c r="T217" s="408"/>
      <c r="U217" s="1034"/>
      <c r="V217" s="1036"/>
      <c r="W217" s="1034"/>
      <c r="X217" s="1035"/>
      <c r="Y217" s="276"/>
      <c r="Z217" s="276"/>
      <c r="AA217" s="276"/>
      <c r="AB217" s="276"/>
      <c r="AC217" s="223"/>
      <c r="AD217" s="223"/>
      <c r="AE217" s="223"/>
      <c r="AF217" s="223"/>
      <c r="AG217" s="223"/>
      <c r="AH217" s="223"/>
      <c r="AI217" s="223"/>
      <c r="AJ217" s="223"/>
      <c r="AK217" s="1034"/>
      <c r="AL217" s="1035"/>
      <c r="AM217" s="1035"/>
      <c r="AN217" s="788"/>
      <c r="AO217" s="789"/>
      <c r="AP217" s="3"/>
      <c r="AQ217" s="222">
        <f t="shared" si="79"/>
        <v>1</v>
      </c>
    </row>
    <row r="218" spans="2:46" s="162" customFormat="1" ht="12" customHeight="1" x14ac:dyDescent="0.15">
      <c r="B218" s="1058"/>
      <c r="C218" s="1063"/>
      <c r="D218" s="1061"/>
      <c r="E218" s="1061"/>
      <c r="F218" s="1061"/>
      <c r="G218" s="1061"/>
      <c r="H218" s="1061"/>
      <c r="I218" s="1061"/>
      <c r="J218" s="1062"/>
      <c r="K218" s="192"/>
      <c r="L218" s="1038"/>
      <c r="M218" s="1039"/>
      <c r="N218" s="1038"/>
      <c r="O218" s="1039"/>
      <c r="P218" s="1034"/>
      <c r="Q218" s="1036"/>
      <c r="R218" s="408"/>
      <c r="S218" s="408"/>
      <c r="T218" s="408"/>
      <c r="U218" s="1034"/>
      <c r="V218" s="1036"/>
      <c r="W218" s="1034"/>
      <c r="X218" s="1035"/>
      <c r="Y218" s="276"/>
      <c r="Z218" s="276"/>
      <c r="AA218" s="276"/>
      <c r="AB218" s="276"/>
      <c r="AC218" s="223"/>
      <c r="AD218" s="223"/>
      <c r="AE218" s="223"/>
      <c r="AF218" s="223"/>
      <c r="AG218" s="223"/>
      <c r="AH218" s="223"/>
      <c r="AI218" s="223"/>
      <c r="AJ218" s="223"/>
      <c r="AK218" s="1034"/>
      <c r="AL218" s="1035"/>
      <c r="AM218" s="1035"/>
      <c r="AN218" s="788"/>
      <c r="AO218" s="789"/>
      <c r="AP218" s="3"/>
      <c r="AQ218" s="222">
        <f t="shared" si="79"/>
        <v>1</v>
      </c>
    </row>
    <row r="219" spans="2:46" s="162" customFormat="1" ht="12" customHeight="1" x14ac:dyDescent="0.15">
      <c r="B219" s="1058"/>
      <c r="C219" s="1063"/>
      <c r="D219" s="1061"/>
      <c r="E219" s="1061"/>
      <c r="F219" s="1061"/>
      <c r="G219" s="1061"/>
      <c r="H219" s="1061"/>
      <c r="I219" s="1061"/>
      <c r="J219" s="1062"/>
      <c r="K219" s="1016" t="s">
        <v>216</v>
      </c>
      <c r="L219" s="1016" t="s">
        <v>215</v>
      </c>
      <c r="M219" s="1016"/>
      <c r="N219" s="1016"/>
      <c r="O219" s="1016"/>
      <c r="P219" s="1016"/>
      <c r="Q219" s="1016"/>
      <c r="R219" s="1016"/>
      <c r="S219" s="1016"/>
      <c r="T219" s="1016"/>
      <c r="U219" s="1016"/>
      <c r="V219" s="1016"/>
      <c r="W219" s="1016"/>
      <c r="X219" s="1016"/>
      <c r="Y219" s="1040" t="s">
        <v>466</v>
      </c>
      <c r="Z219" s="1041"/>
      <c r="AA219" s="1041"/>
      <c r="AB219" s="1042"/>
      <c r="AC219" s="224">
        <f t="shared" ref="AC219:AJ219" si="80">SUM(AC199:AC218)</f>
        <v>0</v>
      </c>
      <c r="AD219" s="224">
        <f t="shared" si="80"/>
        <v>0</v>
      </c>
      <c r="AE219" s="224">
        <f t="shared" si="80"/>
        <v>0</v>
      </c>
      <c r="AF219" s="224">
        <f t="shared" si="80"/>
        <v>0.22700000000000001</v>
      </c>
      <c r="AG219" s="224">
        <f t="shared" si="80"/>
        <v>0</v>
      </c>
      <c r="AH219" s="224">
        <f t="shared" si="80"/>
        <v>0</v>
      </c>
      <c r="AI219" s="224">
        <f t="shared" si="80"/>
        <v>0.89999999999999991</v>
      </c>
      <c r="AJ219" s="224">
        <f t="shared" si="80"/>
        <v>0.58500000000000008</v>
      </c>
      <c r="AK219" s="1040" t="s">
        <v>214</v>
      </c>
      <c r="AL219" s="1041"/>
      <c r="AM219" s="1041"/>
      <c r="AN219" s="788"/>
      <c r="AO219" s="789"/>
      <c r="AP219" s="3"/>
    </row>
    <row r="220" spans="2:46" s="162" customFormat="1" ht="12" customHeight="1" x14ac:dyDescent="0.15">
      <c r="B220" s="1058"/>
      <c r="C220" s="1063"/>
      <c r="D220" s="1061"/>
      <c r="E220" s="1061"/>
      <c r="F220" s="1061"/>
      <c r="G220" s="1061"/>
      <c r="H220" s="1061"/>
      <c r="I220" s="1061"/>
      <c r="J220" s="1062"/>
      <c r="K220" s="1016"/>
      <c r="L220" s="1016" t="s">
        <v>467</v>
      </c>
      <c r="M220" s="1016"/>
      <c r="N220" s="1016"/>
      <c r="O220" s="1016" t="s">
        <v>213</v>
      </c>
      <c r="P220" s="1016"/>
      <c r="Q220" s="1016"/>
      <c r="R220" s="1016"/>
      <c r="S220" s="1016"/>
      <c r="T220" s="1016"/>
      <c r="U220" s="1016"/>
      <c r="V220" s="1016"/>
      <c r="W220" s="1016"/>
      <c r="X220" s="1016"/>
      <c r="Y220" s="193">
        <f>COUNTIF(Y199:Y218,"○")</f>
        <v>0</v>
      </c>
      <c r="Z220" s="193">
        <f>COUNTIF(Z199:Z218,"○")</f>
        <v>0</v>
      </c>
      <c r="AA220" s="193">
        <f>COUNTIF(AA199:AA218,"○")</f>
        <v>0</v>
      </c>
      <c r="AB220" s="193">
        <f>COUNTIF(AB199:AB218,"○")</f>
        <v>0</v>
      </c>
      <c r="AC220" s="193">
        <f t="shared" ref="AC220:AJ220" si="81">COUNT(AC199:AC218)</f>
        <v>0</v>
      </c>
      <c r="AD220" s="193">
        <f t="shared" si="81"/>
        <v>0</v>
      </c>
      <c r="AE220" s="193">
        <f t="shared" si="81"/>
        <v>0</v>
      </c>
      <c r="AF220" s="193">
        <f t="shared" si="81"/>
        <v>2</v>
      </c>
      <c r="AG220" s="193">
        <f t="shared" si="81"/>
        <v>0</v>
      </c>
      <c r="AH220" s="193">
        <f t="shared" si="81"/>
        <v>0</v>
      </c>
      <c r="AI220" s="193">
        <f t="shared" si="81"/>
        <v>1</v>
      </c>
      <c r="AJ220" s="193">
        <f t="shared" si="81"/>
        <v>3</v>
      </c>
      <c r="AK220" s="1043"/>
      <c r="AL220" s="1044"/>
      <c r="AM220" s="1044"/>
      <c r="AN220" s="1044"/>
      <c r="AO220" s="1045"/>
      <c r="AP220" s="3"/>
    </row>
    <row r="221" spans="2:46" ht="12" customHeight="1" x14ac:dyDescent="0.15">
      <c r="B221" s="1058"/>
      <c r="C221" s="1063"/>
      <c r="D221" s="1061"/>
      <c r="E221" s="1061"/>
      <c r="F221" s="1061"/>
      <c r="G221" s="1061"/>
      <c r="H221" s="1061"/>
      <c r="I221" s="1061"/>
      <c r="J221" s="1062"/>
      <c r="K221" s="1016"/>
      <c r="L221" s="1016"/>
      <c r="M221" s="1016"/>
      <c r="N221" s="1016"/>
      <c r="O221" s="1016" t="s">
        <v>468</v>
      </c>
      <c r="P221" s="1016"/>
      <c r="Q221" s="1016"/>
      <c r="R221" s="1016"/>
      <c r="S221" s="1016"/>
      <c r="T221" s="1016"/>
      <c r="U221" s="1016"/>
      <c r="V221" s="1016"/>
      <c r="W221" s="1016"/>
      <c r="X221" s="1016"/>
      <c r="Y221" s="1034" t="str">
        <f>IF(Y220&gt;0,"Ⅳ",IF(Z220&gt;0,"Ⅲ",IF(AA220&gt;0,"Ⅱa",IF(AB220&gt;0,"Ⅱb","Ⅰ"))))</f>
        <v>Ⅰ</v>
      </c>
      <c r="Z221" s="1035"/>
      <c r="AA221" s="1035"/>
      <c r="AB221" s="1036"/>
      <c r="AC221" s="1034" t="str">
        <f>IF(AC220&gt;0,"Ⅳ",IF(AD220&gt;0,"Ⅲ",IF(AE220&gt;0,"Ⅱa",IF(AF220&gt;0,"Ⅱb","Ⅰ"))))</f>
        <v>Ⅱb</v>
      </c>
      <c r="AD221" s="1035"/>
      <c r="AE221" s="1035"/>
      <c r="AF221" s="1036"/>
      <c r="AG221" s="1034" t="str">
        <f>IF(AG220&gt;0,"Ⅳ",IF(AH220&gt;0,"Ⅲ",IF(AI220&gt;0,"Ⅱa",IF(AJ220&gt;0,"Ⅱb","Ⅰ"))))</f>
        <v>Ⅱa</v>
      </c>
      <c r="AH221" s="1035"/>
      <c r="AI221" s="1035"/>
      <c r="AJ221" s="1036"/>
      <c r="AK221" s="1046"/>
      <c r="AL221" s="1047"/>
      <c r="AM221" s="1047"/>
      <c r="AN221" s="1047"/>
      <c r="AO221" s="1048"/>
      <c r="AP221" s="3"/>
      <c r="AQ221" s="273" t="s">
        <v>312</v>
      </c>
      <c r="AR221" s="273" t="s">
        <v>313</v>
      </c>
      <c r="AS221" s="699" t="s">
        <v>316</v>
      </c>
      <c r="AT221" s="1026"/>
    </row>
    <row r="222" spans="2:46" ht="12" customHeight="1" x14ac:dyDescent="0.15">
      <c r="B222" s="1058"/>
      <c r="C222" s="1063"/>
      <c r="D222" s="1061"/>
      <c r="E222" s="1061"/>
      <c r="F222" s="1061"/>
      <c r="G222" s="1061"/>
      <c r="H222" s="1061"/>
      <c r="I222" s="1061"/>
      <c r="J222" s="1062"/>
      <c r="K222" s="1016"/>
      <c r="L222" s="1016" t="s">
        <v>469</v>
      </c>
      <c r="M222" s="1016"/>
      <c r="N222" s="1016"/>
      <c r="O222" s="1016" t="s">
        <v>212</v>
      </c>
      <c r="P222" s="1016"/>
      <c r="Q222" s="1016"/>
      <c r="R222" s="1016"/>
      <c r="S222" s="1016"/>
      <c r="T222" s="1016"/>
      <c r="U222" s="1016"/>
      <c r="V222" s="1016"/>
      <c r="W222" s="1016"/>
      <c r="X222" s="1016"/>
      <c r="Y222" s="187" t="s">
        <v>32</v>
      </c>
      <c r="Z222" s="187" t="s">
        <v>33</v>
      </c>
      <c r="AA222" s="1027" t="s">
        <v>34</v>
      </c>
      <c r="AB222" s="1027"/>
      <c r="AC222" s="187" t="s">
        <v>32</v>
      </c>
      <c r="AD222" s="187" t="s">
        <v>33</v>
      </c>
      <c r="AE222" s="1027" t="s">
        <v>34</v>
      </c>
      <c r="AF222" s="1027"/>
      <c r="AG222" s="187" t="s">
        <v>32</v>
      </c>
      <c r="AH222" s="187" t="s">
        <v>33</v>
      </c>
      <c r="AI222" s="1027" t="s">
        <v>34</v>
      </c>
      <c r="AJ222" s="1027"/>
      <c r="AK222" s="1046"/>
      <c r="AL222" s="1047"/>
      <c r="AM222" s="1047"/>
      <c r="AN222" s="1047"/>
      <c r="AO222" s="1048"/>
      <c r="AP222" s="3"/>
      <c r="AQ222" s="1028">
        <f>+Y220+Z220</f>
        <v>0</v>
      </c>
      <c r="AR222" s="1029"/>
      <c r="AS222" s="1028">
        <f>+AA220+AB220</f>
        <v>0</v>
      </c>
      <c r="AT222" s="1029"/>
    </row>
    <row r="223" spans="2:46" ht="12" customHeight="1" x14ac:dyDescent="0.15">
      <c r="B223" s="1058"/>
      <c r="C223" s="1063"/>
      <c r="D223" s="1061"/>
      <c r="E223" s="1061"/>
      <c r="F223" s="1061"/>
      <c r="G223" s="1061"/>
      <c r="H223" s="1061"/>
      <c r="I223" s="1061"/>
      <c r="J223" s="1062"/>
      <c r="K223" s="1016"/>
      <c r="L223" s="1016"/>
      <c r="M223" s="1016"/>
      <c r="N223" s="1016"/>
      <c r="O223" s="1016" t="s">
        <v>470</v>
      </c>
      <c r="P223" s="1016"/>
      <c r="Q223" s="1016"/>
      <c r="R223" s="1016"/>
      <c r="S223" s="1016"/>
      <c r="T223" s="1016"/>
      <c r="U223" s="1016"/>
      <c r="V223" s="1016"/>
      <c r="W223" s="1016"/>
      <c r="X223" s="1016"/>
      <c r="Y223" s="193" t="str">
        <f>IF(Y220=0,"",1)</f>
        <v/>
      </c>
      <c r="Z223" s="193" t="str">
        <f>IF(Z220=0,"",1)</f>
        <v/>
      </c>
      <c r="AA223" s="1030" t="str">
        <f>IF(AQ222=1,"",IF(AS222&gt;0,1,""))</f>
        <v/>
      </c>
      <c r="AB223" s="1031"/>
      <c r="AC223" s="193">
        <f>+AC220</f>
        <v>0</v>
      </c>
      <c r="AD223" s="193">
        <f>AD220</f>
        <v>0</v>
      </c>
      <c r="AE223" s="1030">
        <f>AE220+AF220</f>
        <v>2</v>
      </c>
      <c r="AF223" s="1031"/>
      <c r="AG223" s="193">
        <f>AG220</f>
        <v>0</v>
      </c>
      <c r="AH223" s="193">
        <f>AH220</f>
        <v>0</v>
      </c>
      <c r="AI223" s="1030">
        <f>AI220+AJ220</f>
        <v>4</v>
      </c>
      <c r="AJ223" s="1031"/>
      <c r="AK223" s="1046"/>
      <c r="AL223" s="1047"/>
      <c r="AM223" s="1047"/>
      <c r="AN223" s="1047"/>
      <c r="AO223" s="1048"/>
      <c r="AP223" s="3"/>
      <c r="AQ223" s="197">
        <f>+Y220+AC223+AG223</f>
        <v>0</v>
      </c>
      <c r="AR223" s="197">
        <f>+Z220+AD223+AH223</f>
        <v>0</v>
      </c>
      <c r="AS223" s="1032">
        <f>+AS222+AE223+AI223</f>
        <v>6</v>
      </c>
      <c r="AT223" s="1033"/>
    </row>
    <row r="224" spans="2:46" ht="12" customHeight="1" x14ac:dyDescent="0.15">
      <c r="B224" s="1058"/>
      <c r="C224" s="1063"/>
      <c r="D224" s="1061"/>
      <c r="E224" s="1061"/>
      <c r="F224" s="1061"/>
      <c r="G224" s="1061"/>
      <c r="H224" s="1061"/>
      <c r="I224" s="1061"/>
      <c r="J224" s="1062"/>
      <c r="K224" s="1016"/>
      <c r="L224" s="1016"/>
      <c r="M224" s="1016"/>
      <c r="N224" s="1016"/>
      <c r="O224" s="1016" t="s">
        <v>471</v>
      </c>
      <c r="P224" s="1016"/>
      <c r="Q224" s="1016"/>
      <c r="R224" s="1016"/>
      <c r="S224" s="1016"/>
      <c r="T224" s="1016"/>
      <c r="U224" s="1016"/>
      <c r="V224" s="1016"/>
      <c r="W224" s="1016"/>
      <c r="X224" s="1016"/>
      <c r="Y224" s="1034" t="s">
        <v>875</v>
      </c>
      <c r="Z224" s="1035"/>
      <c r="AA224" s="1035"/>
      <c r="AB224" s="1036"/>
      <c r="AC224" s="1034" t="str">
        <f>IF(AC223&gt;0,"Ⅳ",IF(AD223&gt;0,"Ⅲ",IF(AE223&gt;0,"Ⅱ","Ⅰ")))</f>
        <v>Ⅱ</v>
      </c>
      <c r="AD224" s="1035"/>
      <c r="AE224" s="1035"/>
      <c r="AF224" s="1036"/>
      <c r="AG224" s="1034" t="str">
        <f>IF(AG223&gt;0,"Ⅳ",IF(AH223&gt;0,"Ⅲ",IF(AI223&gt;0,"Ⅱ","Ⅰ")))</f>
        <v>Ⅱ</v>
      </c>
      <c r="AH224" s="1035"/>
      <c r="AI224" s="1035"/>
      <c r="AJ224" s="1036"/>
      <c r="AK224" s="1046"/>
      <c r="AL224" s="1047"/>
      <c r="AM224" s="1047"/>
      <c r="AN224" s="1047"/>
      <c r="AO224" s="1048"/>
      <c r="AP224" s="3"/>
      <c r="AQ224" s="1037" t="str">
        <f>IF(AQ223&gt;0,"Ⅳ",IF(AR223&gt;0,"Ⅲ",IF(AS223&gt;0,"Ⅱ","Ⅰ")))</f>
        <v>Ⅱ</v>
      </c>
      <c r="AR224" s="1037"/>
      <c r="AS224" s="1037"/>
      <c r="AT224" s="1037"/>
    </row>
    <row r="225" spans="2:86" ht="12" customHeight="1" x14ac:dyDescent="0.15">
      <c r="B225" s="1058"/>
      <c r="C225" s="1063"/>
      <c r="D225" s="1061"/>
      <c r="E225" s="1061"/>
      <c r="F225" s="1061"/>
      <c r="G225" s="1061"/>
      <c r="H225" s="1061"/>
      <c r="I225" s="1061"/>
      <c r="J225" s="1062"/>
      <c r="K225" s="1016"/>
      <c r="L225" s="1016"/>
      <c r="M225" s="1016"/>
      <c r="N225" s="1016"/>
      <c r="O225" s="1016" t="s">
        <v>472</v>
      </c>
      <c r="P225" s="1016"/>
      <c r="Q225" s="1016"/>
      <c r="R225" s="1016"/>
      <c r="S225" s="1016"/>
      <c r="T225" s="1016"/>
      <c r="U225" s="1016"/>
      <c r="V225" s="1016"/>
      <c r="W225" s="1016"/>
      <c r="X225" s="1016"/>
      <c r="Y225" s="1034" t="str">
        <f>IF(COUNTIF(Y224:AJ224,"Ⅳ")&gt;0,"Ⅳ",IF(COUNTIF(Y224:AJ224,"Ⅲ")&gt;0,"Ⅲ",IF(COUNTIF(Y224:AJ224,"Ⅱ")&gt;0,"Ⅱ","Ⅰ")))</f>
        <v>Ⅱ</v>
      </c>
      <c r="Z225" s="1035"/>
      <c r="AA225" s="1035"/>
      <c r="AB225" s="1035"/>
      <c r="AC225" s="1035"/>
      <c r="AD225" s="1035"/>
      <c r="AE225" s="1035"/>
      <c r="AF225" s="1035"/>
      <c r="AG225" s="1035"/>
      <c r="AH225" s="1035"/>
      <c r="AI225" s="1035"/>
      <c r="AJ225" s="1036"/>
      <c r="AK225" s="1049"/>
      <c r="AL225" s="1050"/>
      <c r="AM225" s="1050"/>
      <c r="AN225" s="1050"/>
      <c r="AO225" s="1051"/>
      <c r="AP225" s="3"/>
    </row>
    <row r="226" spans="2:86" ht="14.25" customHeight="1" x14ac:dyDescent="0.15">
      <c r="B226" s="1058"/>
      <c r="C226" s="1063"/>
      <c r="D226" s="1061"/>
      <c r="E226" s="1061"/>
      <c r="F226" s="1061"/>
      <c r="G226" s="1061"/>
      <c r="H226" s="1061"/>
      <c r="I226" s="1061"/>
      <c r="J226" s="1062"/>
      <c r="K226" s="1016" t="s">
        <v>169</v>
      </c>
      <c r="L226" s="1017"/>
      <c r="M226" s="1017"/>
      <c r="N226" s="1017"/>
      <c r="O226" s="1017"/>
      <c r="P226" s="1017"/>
      <c r="Q226" s="1017"/>
      <c r="R226" s="1017"/>
      <c r="S226" s="1017"/>
      <c r="T226" s="1017"/>
      <c r="U226" s="1017"/>
      <c r="V226" s="1017"/>
      <c r="W226" s="1017"/>
      <c r="X226" s="1017"/>
      <c r="Y226" s="1017"/>
      <c r="Z226" s="1017"/>
      <c r="AA226" s="1017"/>
      <c r="AB226" s="1017"/>
      <c r="AC226" s="1017"/>
      <c r="AD226" s="1017"/>
      <c r="AE226" s="1017"/>
      <c r="AF226" s="1017"/>
      <c r="AG226" s="1017"/>
      <c r="AH226" s="1017"/>
      <c r="AI226" s="1017"/>
      <c r="AJ226" s="1017"/>
      <c r="AK226" s="1017"/>
      <c r="AL226" s="1017"/>
      <c r="AM226" s="1017"/>
      <c r="AN226" s="1017"/>
      <c r="AO226" s="1017"/>
      <c r="AP226" s="3"/>
    </row>
    <row r="227" spans="2:86" ht="14.25" customHeight="1" x14ac:dyDescent="0.15">
      <c r="B227" s="1058"/>
      <c r="C227" s="1063"/>
      <c r="D227" s="1061"/>
      <c r="E227" s="1061"/>
      <c r="F227" s="1061"/>
      <c r="G227" s="1061"/>
      <c r="H227" s="1061"/>
      <c r="I227" s="1061"/>
      <c r="J227" s="1062"/>
      <c r="K227" s="1016"/>
      <c r="L227" s="1017"/>
      <c r="M227" s="1017"/>
      <c r="N227" s="1017"/>
      <c r="O227" s="1017"/>
      <c r="P227" s="1017"/>
      <c r="Q227" s="1017"/>
      <c r="R227" s="1017"/>
      <c r="S227" s="1017"/>
      <c r="T227" s="1017"/>
      <c r="U227" s="1017"/>
      <c r="V227" s="1017"/>
      <c r="W227" s="1017"/>
      <c r="X227" s="1017"/>
      <c r="Y227" s="1017"/>
      <c r="Z227" s="1017"/>
      <c r="AA227" s="1017"/>
      <c r="AB227" s="1017"/>
      <c r="AC227" s="1017"/>
      <c r="AD227" s="1017"/>
      <c r="AE227" s="1017"/>
      <c r="AF227" s="1017"/>
      <c r="AG227" s="1017"/>
      <c r="AH227" s="1017"/>
      <c r="AI227" s="1017"/>
      <c r="AJ227" s="1017"/>
      <c r="AK227" s="1017"/>
      <c r="AL227" s="1017"/>
      <c r="AM227" s="1017"/>
      <c r="AN227" s="1017"/>
      <c r="AO227" s="1017"/>
      <c r="AP227" s="3"/>
    </row>
    <row r="228" spans="2:86" ht="12" customHeight="1" x14ac:dyDescent="0.15">
      <c r="B228" s="1058"/>
      <c r="C228" s="1063"/>
      <c r="D228" s="1061"/>
      <c r="E228" s="1061"/>
      <c r="F228" s="1061"/>
      <c r="G228" s="1061"/>
      <c r="H228" s="1061"/>
      <c r="I228" s="1061"/>
      <c r="J228" s="1062"/>
      <c r="K228" s="1018" t="s">
        <v>473</v>
      </c>
      <c r="L228" s="1018"/>
      <c r="M228" s="1018"/>
      <c r="N228" s="1018"/>
      <c r="O228" s="1018"/>
      <c r="P228" s="1018"/>
      <c r="Q228" s="1018"/>
      <c r="R228" s="1018"/>
      <c r="S228" s="1018"/>
      <c r="T228" s="1018"/>
      <c r="U228" s="1018"/>
      <c r="V228" s="1018"/>
      <c r="W228" s="1018"/>
      <c r="X228" s="1018"/>
      <c r="Y228" s="1018"/>
      <c r="Z228" s="1018"/>
      <c r="AA228" s="1018"/>
      <c r="AB228" s="1018"/>
      <c r="AC228" s="1018"/>
      <c r="AD228" s="1018"/>
      <c r="AE228" s="1018"/>
      <c r="AF228" s="1018"/>
      <c r="AG228" s="1018"/>
      <c r="AH228" s="1018"/>
      <c r="AI228" s="1018"/>
      <c r="AJ228" s="1018"/>
      <c r="AK228" s="1018"/>
      <c r="AL228" s="1018"/>
      <c r="AM228" s="1018"/>
      <c r="AN228" s="1018"/>
      <c r="AO228" s="1018"/>
      <c r="AP228" s="3"/>
    </row>
    <row r="229" spans="2:86" ht="12" customHeight="1" x14ac:dyDescent="0.15">
      <c r="B229" s="1058"/>
      <c r="C229" s="1063"/>
      <c r="D229" s="1061"/>
      <c r="E229" s="1061"/>
      <c r="F229" s="1061"/>
      <c r="G229" s="1061"/>
      <c r="H229" s="1061"/>
      <c r="I229" s="1061"/>
      <c r="J229" s="1062"/>
      <c r="K229" s="1019" t="s">
        <v>523</v>
      </c>
      <c r="L229" s="1019"/>
      <c r="M229" s="1019"/>
      <c r="N229" s="1019"/>
      <c r="O229" s="1019"/>
      <c r="P229" s="1019"/>
      <c r="Q229" s="1019"/>
      <c r="R229" s="1019"/>
      <c r="S229" s="1019"/>
      <c r="T229" s="1019"/>
      <c r="U229" s="1019"/>
      <c r="V229" s="1019"/>
      <c r="W229" s="1019"/>
      <c r="X229" s="1019"/>
      <c r="Y229" s="1019"/>
      <c r="Z229" s="1019"/>
      <c r="AA229" s="1019"/>
      <c r="AB229" s="1019"/>
      <c r="AC229" s="1019"/>
      <c r="AD229" s="1019"/>
      <c r="AE229" s="1019"/>
      <c r="AF229" s="1019"/>
      <c r="AG229" s="1019"/>
      <c r="AH229" s="1019"/>
      <c r="AI229" s="1019"/>
      <c r="AJ229" s="1019"/>
      <c r="AK229" s="1019"/>
      <c r="AL229" s="1019"/>
      <c r="AM229" s="1019"/>
      <c r="AN229" s="1019"/>
      <c r="AO229" s="1019"/>
      <c r="AP229" s="3"/>
    </row>
    <row r="230" spans="2:86" ht="12" customHeight="1" x14ac:dyDescent="0.15">
      <c r="B230" s="1058"/>
      <c r="C230" s="1063"/>
      <c r="D230" s="1061"/>
      <c r="E230" s="1061"/>
      <c r="F230" s="1061"/>
      <c r="G230" s="1061"/>
      <c r="H230" s="1061"/>
      <c r="I230" s="1061"/>
      <c r="J230" s="1062"/>
      <c r="K230" s="194" t="s">
        <v>474</v>
      </c>
      <c r="L230" s="195"/>
      <c r="M230" s="195"/>
      <c r="N230" s="195"/>
      <c r="O230" s="195"/>
      <c r="P230" s="195"/>
      <c r="Q230" s="195"/>
      <c r="R230" s="195"/>
      <c r="S230" s="195"/>
      <c r="T230" s="195"/>
      <c r="U230" s="195"/>
      <c r="V230" s="195"/>
      <c r="W230" s="195"/>
      <c r="X230" s="195"/>
      <c r="Y230" s="195"/>
      <c r="Z230" s="195"/>
      <c r="AA230" s="195"/>
      <c r="AB230" s="195"/>
      <c r="AC230" s="195"/>
      <c r="AD230" s="195"/>
      <c r="AE230" s="195"/>
      <c r="AF230" s="195"/>
      <c r="AG230" s="195"/>
      <c r="AH230" s="195"/>
      <c r="AI230" s="195"/>
      <c r="AJ230" s="195"/>
      <c r="AK230" s="195"/>
      <c r="AL230" s="195"/>
      <c r="AM230" s="195"/>
      <c r="AN230" s="195"/>
      <c r="AO230" s="196"/>
      <c r="AP230" s="3"/>
    </row>
    <row r="231" spans="2:86" ht="12" customHeight="1" x14ac:dyDescent="0.15">
      <c r="B231" s="1058"/>
      <c r="C231" s="1063"/>
      <c r="D231" s="1061"/>
      <c r="E231" s="1061"/>
      <c r="F231" s="1061"/>
      <c r="G231" s="1061"/>
      <c r="H231" s="1061"/>
      <c r="I231" s="1061"/>
      <c r="J231" s="1062"/>
      <c r="K231" s="194" t="s">
        <v>475</v>
      </c>
      <c r="L231" s="195"/>
      <c r="M231" s="195"/>
      <c r="N231" s="195"/>
      <c r="O231" s="195"/>
      <c r="P231" s="195"/>
      <c r="Q231" s="195"/>
      <c r="R231" s="195"/>
      <c r="S231" s="195"/>
      <c r="T231" s="195"/>
      <c r="U231" s="195"/>
      <c r="V231" s="195"/>
      <c r="W231" s="195"/>
      <c r="X231" s="195"/>
      <c r="Y231" s="195"/>
      <c r="Z231" s="195"/>
      <c r="AA231" s="195"/>
      <c r="AB231" s="195"/>
      <c r="AC231" s="195"/>
      <c r="AD231" s="195"/>
      <c r="AE231" s="195"/>
      <c r="AF231" s="195"/>
      <c r="AG231" s="195"/>
      <c r="AH231" s="195"/>
      <c r="AI231" s="195"/>
      <c r="AJ231" s="195"/>
      <c r="AK231" s="195"/>
      <c r="AL231" s="195"/>
      <c r="AM231" s="195"/>
      <c r="AN231" s="195"/>
      <c r="AO231" s="196"/>
      <c r="AP231" s="3"/>
    </row>
    <row r="232" spans="2:86" ht="12" customHeight="1" x14ac:dyDescent="0.15">
      <c r="B232" s="1058"/>
      <c r="C232" s="1063"/>
      <c r="D232" s="1061"/>
      <c r="E232" s="1061"/>
      <c r="F232" s="1061"/>
      <c r="G232" s="1061"/>
      <c r="H232" s="1061"/>
      <c r="I232" s="1061"/>
      <c r="J232" s="1062"/>
      <c r="K232" s="1020" t="s">
        <v>476</v>
      </c>
      <c r="L232" s="1021"/>
      <c r="M232" s="1021"/>
      <c r="N232" s="1021"/>
      <c r="O232" s="1021"/>
      <c r="P232" s="1021"/>
      <c r="Q232" s="1021"/>
      <c r="R232" s="1021"/>
      <c r="S232" s="1021"/>
      <c r="T232" s="1021"/>
      <c r="U232" s="1021"/>
      <c r="V232" s="1021"/>
      <c r="W232" s="1021"/>
      <c r="X232" s="1021"/>
      <c r="Y232" s="1021"/>
      <c r="Z232" s="1021"/>
      <c r="AA232" s="1021"/>
      <c r="AB232" s="1021"/>
      <c r="AC232" s="1021"/>
      <c r="AD232" s="1021"/>
      <c r="AE232" s="1021"/>
      <c r="AF232" s="1021"/>
      <c r="AG232" s="1021"/>
      <c r="AH232" s="1021"/>
      <c r="AI232" s="1021"/>
      <c r="AJ232" s="1021"/>
      <c r="AK232" s="1021"/>
      <c r="AL232" s="1021"/>
      <c r="AM232" s="1021"/>
      <c r="AN232" s="1021"/>
      <c r="AO232" s="1022"/>
      <c r="AP232" s="3"/>
    </row>
    <row r="233" spans="2:86" ht="12" customHeight="1" x14ac:dyDescent="0.15">
      <c r="B233" s="591"/>
      <c r="C233" s="1064"/>
      <c r="D233" s="1065"/>
      <c r="E233" s="1065"/>
      <c r="F233" s="1065"/>
      <c r="G233" s="1065"/>
      <c r="H233" s="1065"/>
      <c r="I233" s="1065"/>
      <c r="J233" s="1066"/>
      <c r="K233" s="1023"/>
      <c r="L233" s="1024"/>
      <c r="M233" s="1024"/>
      <c r="N233" s="1024"/>
      <c r="O233" s="1024"/>
      <c r="P233" s="1024"/>
      <c r="Q233" s="1024"/>
      <c r="R233" s="1024"/>
      <c r="S233" s="1024"/>
      <c r="T233" s="1024"/>
      <c r="U233" s="1024"/>
      <c r="V233" s="1024"/>
      <c r="W233" s="1024"/>
      <c r="X233" s="1024"/>
      <c r="Y233" s="1024"/>
      <c r="Z233" s="1024"/>
      <c r="AA233" s="1024"/>
      <c r="AB233" s="1024"/>
      <c r="AC233" s="1024"/>
      <c r="AD233" s="1024"/>
      <c r="AE233" s="1024"/>
      <c r="AF233" s="1024"/>
      <c r="AG233" s="1024"/>
      <c r="AH233" s="1024"/>
      <c r="AI233" s="1024"/>
      <c r="AJ233" s="1024"/>
      <c r="AK233" s="1024"/>
      <c r="AL233" s="1024"/>
      <c r="AM233" s="1024"/>
      <c r="AN233" s="1024"/>
      <c r="AO233" s="1025"/>
      <c r="AP233" s="3"/>
    </row>
    <row r="234" spans="2:86" s="9" customFormat="1" ht="12" customHeight="1" x14ac:dyDescent="0.15">
      <c r="B234" s="3" t="s">
        <v>527</v>
      </c>
      <c r="AQ234" s="162"/>
      <c r="AR234" s="162"/>
      <c r="AS234" s="162"/>
      <c r="AT234" s="162"/>
      <c r="AU234" s="162"/>
      <c r="AV234" s="162"/>
      <c r="AW234" s="162"/>
      <c r="AX234" s="162"/>
      <c r="AY234" s="162"/>
      <c r="AZ234" s="162"/>
      <c r="BA234" s="162"/>
      <c r="BB234" s="162"/>
      <c r="BC234" s="162"/>
      <c r="BD234" s="162"/>
      <c r="BE234" s="162"/>
      <c r="BF234" s="162"/>
      <c r="BG234" s="162"/>
      <c r="BH234" s="162"/>
      <c r="BI234" s="162"/>
      <c r="BJ234" s="162"/>
      <c r="BK234" s="162"/>
      <c r="BL234" s="162"/>
      <c r="BM234" s="162"/>
      <c r="BN234" s="162"/>
      <c r="BO234" s="162"/>
      <c r="BP234" s="162"/>
      <c r="BQ234" s="162"/>
      <c r="BR234" s="162"/>
      <c r="BS234" s="162"/>
      <c r="BT234" s="162"/>
      <c r="BU234" s="162"/>
      <c r="BV234" s="162"/>
      <c r="BW234" s="162"/>
      <c r="BX234" s="162"/>
      <c r="BY234" s="162"/>
      <c r="BZ234" s="162"/>
      <c r="CA234" s="162"/>
      <c r="CB234" s="162"/>
      <c r="CC234" s="162"/>
      <c r="CD234" s="162"/>
      <c r="CE234" s="162"/>
      <c r="CF234" s="162"/>
      <c r="CG234" s="162"/>
      <c r="CH234" s="162"/>
    </row>
    <row r="235" spans="2:86" ht="12" customHeight="1" thickBot="1" x14ac:dyDescent="0.2">
      <c r="B235" s="3" t="s">
        <v>524</v>
      </c>
    </row>
    <row r="236" spans="2:86" ht="12" customHeight="1" x14ac:dyDescent="0.15">
      <c r="B236" s="3" t="s">
        <v>525</v>
      </c>
      <c r="AU236" s="1000" t="s">
        <v>305</v>
      </c>
      <c r="AV236" s="1001" t="s">
        <v>298</v>
      </c>
      <c r="AW236" s="1003" t="s">
        <v>299</v>
      </c>
      <c r="AX236" s="1005" t="s">
        <v>306</v>
      </c>
      <c r="AY236" s="1006"/>
      <c r="AZ236" s="1006"/>
      <c r="BA236" s="1006"/>
      <c r="BB236" s="1006"/>
      <c r="BC236" s="1006"/>
      <c r="BD236" s="1006"/>
      <c r="BE236" s="1006"/>
      <c r="BF236" s="1006"/>
      <c r="BG236" s="1006"/>
      <c r="BH236" s="1006"/>
      <c r="BI236" s="1006"/>
      <c r="BJ236" s="1006"/>
      <c r="BK236" s="1006"/>
      <c r="BL236" s="1006"/>
      <c r="BM236" s="1006"/>
      <c r="BN236" s="1006"/>
      <c r="BO236" s="1006"/>
      <c r="BP236" s="1006"/>
      <c r="BQ236" s="1006"/>
      <c r="BR236" s="1007"/>
      <c r="BS236" s="807" t="s">
        <v>300</v>
      </c>
      <c r="BT236" s="1008"/>
      <c r="BU236" s="1008"/>
      <c r="BV236" s="1008"/>
      <c r="BW236" s="1009" t="s">
        <v>307</v>
      </c>
      <c r="BX236" s="1010"/>
      <c r="BY236" s="1010"/>
      <c r="BZ236" s="1010"/>
      <c r="CA236" s="1010"/>
      <c r="CB236" s="1010"/>
      <c r="CC236" s="1010"/>
      <c r="CD236" s="1010"/>
      <c r="CE236" s="1010"/>
      <c r="CF236" s="1010"/>
      <c r="CG236" s="1010"/>
      <c r="CH236" s="1011"/>
    </row>
    <row r="237" spans="2:86" ht="12" customHeight="1" x14ac:dyDescent="0.15">
      <c r="B237" s="3" t="s">
        <v>477</v>
      </c>
      <c r="AU237" s="1000"/>
      <c r="AV237" s="1002"/>
      <c r="AW237" s="1004"/>
      <c r="AX237" s="1012" t="s">
        <v>308</v>
      </c>
      <c r="AY237" s="686"/>
      <c r="AZ237" s="686"/>
      <c r="BA237" s="686"/>
      <c r="BB237" s="686"/>
      <c r="BC237" s="686"/>
      <c r="BD237" s="686"/>
      <c r="BE237" s="686"/>
      <c r="BF237" s="686"/>
      <c r="BG237" s="686"/>
      <c r="BH237" s="686"/>
      <c r="BI237" s="686"/>
      <c r="BJ237" s="686" t="s">
        <v>309</v>
      </c>
      <c r="BK237" s="686"/>
      <c r="BL237" s="686"/>
      <c r="BM237" s="686"/>
      <c r="BN237" s="686"/>
      <c r="BO237" s="686"/>
      <c r="BP237" s="686"/>
      <c r="BQ237" s="686"/>
      <c r="BR237" s="1013"/>
      <c r="BS237" s="1008"/>
      <c r="BT237" s="1008"/>
      <c r="BU237" s="1008"/>
      <c r="BV237" s="1008"/>
      <c r="BW237" s="1014" t="s">
        <v>302</v>
      </c>
      <c r="BX237" s="699"/>
      <c r="BY237" s="699"/>
      <c r="BZ237" s="699"/>
      <c r="CA237" s="686" t="s">
        <v>310</v>
      </c>
      <c r="CB237" s="686"/>
      <c r="CC237" s="686"/>
      <c r="CD237" s="686"/>
      <c r="CE237" s="686"/>
      <c r="CF237" s="686"/>
      <c r="CG237" s="686"/>
      <c r="CH237" s="1013"/>
    </row>
    <row r="238" spans="2:86" ht="12" customHeight="1" x14ac:dyDescent="0.15">
      <c r="B238" s="3" t="s">
        <v>526</v>
      </c>
      <c r="AU238" s="1000"/>
      <c r="AV238" s="1002"/>
      <c r="AW238" s="1004"/>
      <c r="AX238" s="1012" t="s">
        <v>26</v>
      </c>
      <c r="AY238" s="686"/>
      <c r="AZ238" s="686"/>
      <c r="BA238" s="686"/>
      <c r="BB238" s="686" t="s">
        <v>22</v>
      </c>
      <c r="BC238" s="686"/>
      <c r="BD238" s="686"/>
      <c r="BE238" s="686"/>
      <c r="BF238" s="686" t="s">
        <v>24</v>
      </c>
      <c r="BG238" s="686"/>
      <c r="BH238" s="686"/>
      <c r="BI238" s="686"/>
      <c r="BJ238" s="699" t="s">
        <v>26</v>
      </c>
      <c r="BK238" s="699"/>
      <c r="BL238" s="699"/>
      <c r="BM238" s="699" t="s">
        <v>22</v>
      </c>
      <c r="BN238" s="699"/>
      <c r="BO238" s="699"/>
      <c r="BP238" s="699" t="s">
        <v>24</v>
      </c>
      <c r="BQ238" s="699"/>
      <c r="BR238" s="1015"/>
      <c r="BS238" s="807" t="s">
        <v>26</v>
      </c>
      <c r="BT238" s="807" t="s">
        <v>22</v>
      </c>
      <c r="BU238" s="807" t="s">
        <v>24</v>
      </c>
      <c r="BV238" s="807" t="s">
        <v>303</v>
      </c>
      <c r="BW238" s="1012" t="s">
        <v>311</v>
      </c>
      <c r="BX238" s="686"/>
      <c r="BY238" s="686"/>
      <c r="BZ238" s="686"/>
      <c r="CA238" s="686" t="s">
        <v>22</v>
      </c>
      <c r="CB238" s="686"/>
      <c r="CC238" s="686"/>
      <c r="CD238" s="686"/>
      <c r="CE238" s="686" t="s">
        <v>24</v>
      </c>
      <c r="CF238" s="686"/>
      <c r="CG238" s="686"/>
      <c r="CH238" s="1013"/>
    </row>
    <row r="239" spans="2:86" ht="12" customHeight="1" x14ac:dyDescent="0.15">
      <c r="B239" s="3" t="s">
        <v>478</v>
      </c>
      <c r="AU239" s="1000"/>
      <c r="AV239" s="1002"/>
      <c r="AW239" s="1004"/>
      <c r="AX239" s="156" t="s">
        <v>862</v>
      </c>
      <c r="AY239" s="157" t="s">
        <v>863</v>
      </c>
      <c r="AZ239" s="157" t="s">
        <v>864</v>
      </c>
      <c r="BA239" s="158" t="s">
        <v>865</v>
      </c>
      <c r="BB239" s="159" t="s">
        <v>866</v>
      </c>
      <c r="BC239" s="157" t="s">
        <v>863</v>
      </c>
      <c r="BD239" s="157" t="s">
        <v>867</v>
      </c>
      <c r="BE239" s="158" t="s">
        <v>865</v>
      </c>
      <c r="BF239" s="159" t="s">
        <v>866</v>
      </c>
      <c r="BG239" s="157" t="s">
        <v>863</v>
      </c>
      <c r="BH239" s="157" t="s">
        <v>864</v>
      </c>
      <c r="BI239" s="158" t="s">
        <v>865</v>
      </c>
      <c r="BJ239" s="159" t="s">
        <v>866</v>
      </c>
      <c r="BK239" s="157" t="s">
        <v>868</v>
      </c>
      <c r="BL239" s="158" t="s">
        <v>869</v>
      </c>
      <c r="BM239" s="159" t="s">
        <v>870</v>
      </c>
      <c r="BN239" s="157" t="s">
        <v>863</v>
      </c>
      <c r="BO239" s="158" t="s">
        <v>871</v>
      </c>
      <c r="BP239" s="159" t="s">
        <v>870</v>
      </c>
      <c r="BQ239" s="157" t="s">
        <v>868</v>
      </c>
      <c r="BR239" s="160" t="s">
        <v>872</v>
      </c>
      <c r="BS239" s="1008"/>
      <c r="BT239" s="1008"/>
      <c r="BU239" s="1008"/>
      <c r="BV239" s="1008"/>
      <c r="BW239" s="156" t="s">
        <v>866</v>
      </c>
      <c r="BX239" s="157" t="s">
        <v>863</v>
      </c>
      <c r="BY239" s="157" t="s">
        <v>864</v>
      </c>
      <c r="BZ239" s="158" t="s">
        <v>865</v>
      </c>
      <c r="CA239" s="159" t="s">
        <v>866</v>
      </c>
      <c r="CB239" s="157" t="s">
        <v>873</v>
      </c>
      <c r="CC239" s="157" t="s">
        <v>864</v>
      </c>
      <c r="CD239" s="158" t="s">
        <v>865</v>
      </c>
      <c r="CE239" s="159" t="s">
        <v>866</v>
      </c>
      <c r="CF239" s="157" t="s">
        <v>863</v>
      </c>
      <c r="CG239" s="157" t="s">
        <v>864</v>
      </c>
      <c r="CH239" s="160" t="s">
        <v>874</v>
      </c>
    </row>
    <row r="240" spans="2:86" x14ac:dyDescent="0.15">
      <c r="B240" s="3" t="s">
        <v>539</v>
      </c>
      <c r="AU240" s="1000"/>
      <c r="AV240" s="188" t="str">
        <f>N242</f>
        <v>S005</v>
      </c>
      <c r="AW240" s="300">
        <f>R242</f>
        <v>10.5</v>
      </c>
      <c r="AX240" s="197">
        <f>+Y267</f>
        <v>0</v>
      </c>
      <c r="AY240" s="197">
        <f>+Z267</f>
        <v>0</v>
      </c>
      <c r="AZ240" s="197">
        <f>+AA267</f>
        <v>0</v>
      </c>
      <c r="BA240" s="197">
        <f t="shared" ref="BA240" si="82">+AB267</f>
        <v>0</v>
      </c>
      <c r="BB240" s="197">
        <f>+AC267</f>
        <v>0</v>
      </c>
      <c r="BC240" s="197">
        <f t="shared" ref="BC240" si="83">+AD267</f>
        <v>0</v>
      </c>
      <c r="BD240" s="197">
        <f t="shared" ref="BD240" si="84">+AE267</f>
        <v>0</v>
      </c>
      <c r="BE240" s="197">
        <f t="shared" ref="BE240" si="85">+AF267</f>
        <v>1</v>
      </c>
      <c r="BF240" s="197">
        <f t="shared" ref="BF240" si="86">+AG267</f>
        <v>0</v>
      </c>
      <c r="BG240" s="197">
        <f t="shared" ref="BG240" si="87">+AH267</f>
        <v>0</v>
      </c>
      <c r="BH240" s="197">
        <f t="shared" ref="BH240" si="88">+AI267</f>
        <v>0</v>
      </c>
      <c r="BI240" s="197">
        <f t="shared" ref="BI240" si="89">+AJ267</f>
        <v>1</v>
      </c>
      <c r="BJ240" s="197" t="str">
        <f>+Y270</f>
        <v/>
      </c>
      <c r="BK240" s="197" t="str">
        <f t="shared" ref="BK240" si="90">+Z270</f>
        <v/>
      </c>
      <c r="BL240" s="197" t="str">
        <f>+AA270</f>
        <v/>
      </c>
      <c r="BM240" s="197">
        <f>+AC270</f>
        <v>0</v>
      </c>
      <c r="BN240" s="197">
        <f t="shared" ref="BN240" si="91">+AD270</f>
        <v>0</v>
      </c>
      <c r="BO240" s="197">
        <f t="shared" ref="BO240" si="92">+AE270</f>
        <v>1</v>
      </c>
      <c r="BP240" s="197">
        <f>+AG270</f>
        <v>0</v>
      </c>
      <c r="BQ240" s="197">
        <f>+AH270</f>
        <v>0</v>
      </c>
      <c r="BR240" s="197">
        <f>+AI270</f>
        <v>1</v>
      </c>
      <c r="BS240" s="296" t="str">
        <f>+Y271</f>
        <v>Ⅰ</v>
      </c>
      <c r="BT240" s="296" t="str">
        <f>+AC271</f>
        <v>Ⅱ</v>
      </c>
      <c r="BU240" s="296" t="str">
        <f>+AG271</f>
        <v>Ⅱ</v>
      </c>
      <c r="BV240" s="296" t="str">
        <f>+Y272</f>
        <v>Ⅱ</v>
      </c>
      <c r="BW240" s="164" t="str">
        <f>IF(Y267&gt;0,R242,"")</f>
        <v/>
      </c>
      <c r="BX240" s="165" t="str">
        <f>IF(Z267&gt;0,"",IF(AA267&gt;0,R242,""))</f>
        <v/>
      </c>
      <c r="BY240" s="165" t="str">
        <f>IF(Y267+Z267&gt;0,"",IF(AA267&gt;0,R242,""))</f>
        <v/>
      </c>
      <c r="BZ240" s="165" t="str">
        <f>IF(Y267+Z267+AA267&gt;0,"",IF(AB267&gt;0,R242,""))</f>
        <v/>
      </c>
      <c r="CA240" s="166">
        <f t="shared" ref="CA240" si="93">+AC266</f>
        <v>0</v>
      </c>
      <c r="CB240" s="166">
        <f t="shared" ref="CB240" si="94">+AD266</f>
        <v>0</v>
      </c>
      <c r="CC240" s="166">
        <f t="shared" ref="CC240" si="95">+AE266</f>
        <v>0</v>
      </c>
      <c r="CD240" s="166">
        <f t="shared" ref="CD240" si="96">+AF266</f>
        <v>0.375</v>
      </c>
      <c r="CE240" s="166">
        <f t="shared" ref="CE240" si="97">+AG266</f>
        <v>0</v>
      </c>
      <c r="CF240" s="166">
        <f t="shared" ref="CF240" si="98">+AH266</f>
        <v>0</v>
      </c>
      <c r="CG240" s="166">
        <f t="shared" ref="CG240" si="99">+AI266</f>
        <v>0</v>
      </c>
      <c r="CH240" s="166">
        <f t="shared" ref="CH240" si="100">+AJ266</f>
        <v>0.3</v>
      </c>
    </row>
    <row r="241" spans="2:56" ht="12" customHeight="1" x14ac:dyDescent="0.15">
      <c r="B241" s="1057" t="s">
        <v>219</v>
      </c>
      <c r="C241" s="1059"/>
      <c r="D241" s="1060"/>
      <c r="E241" s="1061"/>
      <c r="F241" s="1061"/>
      <c r="G241" s="1061"/>
      <c r="H241" s="1061"/>
      <c r="I241" s="1061"/>
      <c r="J241" s="1062"/>
      <c r="K241" s="1067" t="s">
        <v>453</v>
      </c>
      <c r="L241" s="1068"/>
      <c r="M241" s="1068"/>
      <c r="N241" s="1068"/>
      <c r="O241" s="1068"/>
      <c r="P241" s="1068"/>
      <c r="Q241" s="1068"/>
      <c r="R241" s="1068"/>
      <c r="S241" s="1068"/>
      <c r="T241" s="1068"/>
      <c r="U241" s="1068"/>
      <c r="V241" s="1068"/>
      <c r="W241" s="1068"/>
      <c r="X241" s="1068"/>
      <c r="Y241" s="1068"/>
      <c r="Z241" s="1068"/>
      <c r="AA241" s="1068"/>
      <c r="AB241" s="1068"/>
      <c r="AC241" s="1068"/>
      <c r="AD241" s="1068"/>
      <c r="AE241" s="1068"/>
      <c r="AF241" s="1068"/>
      <c r="AG241" s="1068"/>
      <c r="AH241" s="1068"/>
      <c r="AI241" s="1068"/>
      <c r="AJ241" s="1068"/>
      <c r="AK241" s="1068"/>
      <c r="AL241" s="1068"/>
      <c r="AM241" s="1068"/>
      <c r="AN241" s="1068"/>
      <c r="AO241" s="1069"/>
      <c r="AP241" s="3"/>
    </row>
    <row r="242" spans="2:56" ht="12" customHeight="1" x14ac:dyDescent="0.15">
      <c r="B242" s="1058"/>
      <c r="C242" s="1063"/>
      <c r="D242" s="1061"/>
      <c r="E242" s="1061"/>
      <c r="F242" s="1061"/>
      <c r="G242" s="1061"/>
      <c r="H242" s="1061"/>
      <c r="I242" s="1061"/>
      <c r="J242" s="1062"/>
      <c r="K242" s="1040" t="s">
        <v>218</v>
      </c>
      <c r="L242" s="1041"/>
      <c r="M242" s="1042"/>
      <c r="N242" s="1034" t="s">
        <v>603</v>
      </c>
      <c r="O242" s="1035"/>
      <c r="P242" s="1040" t="s">
        <v>454</v>
      </c>
      <c r="Q242" s="1042"/>
      <c r="R242" s="1070">
        <f>'様式A-2'!C15</f>
        <v>10.5</v>
      </c>
      <c r="S242" s="1071"/>
      <c r="T242" s="1072"/>
      <c r="U242" s="1073" t="s">
        <v>455</v>
      </c>
      <c r="V242" s="1074"/>
      <c r="W242" s="1073" t="s">
        <v>456</v>
      </c>
      <c r="X242" s="1074"/>
      <c r="Y242" s="1042" t="s">
        <v>217</v>
      </c>
      <c r="Z242" s="1016"/>
      <c r="AA242" s="1016"/>
      <c r="AB242" s="1016"/>
      <c r="AC242" s="1073" t="s">
        <v>457</v>
      </c>
      <c r="AD242" s="1079"/>
      <c r="AE242" s="1079"/>
      <c r="AF242" s="1079"/>
      <c r="AG242" s="1079"/>
      <c r="AH242" s="1079"/>
      <c r="AI242" s="1079"/>
      <c r="AJ242" s="1074"/>
      <c r="AK242" s="1073" t="s">
        <v>458</v>
      </c>
      <c r="AL242" s="1079"/>
      <c r="AM242" s="1079"/>
      <c r="AN242" s="1081"/>
      <c r="AO242" s="1082"/>
      <c r="AP242" s="3"/>
      <c r="AV242" s="167"/>
      <c r="AW242" s="221"/>
      <c r="AX242" s="167"/>
      <c r="AY242" s="167"/>
      <c r="AZ242" s="167"/>
      <c r="BA242" s="167"/>
      <c r="BB242" s="167"/>
      <c r="BC242" s="167"/>
      <c r="BD242" s="167"/>
    </row>
    <row r="243" spans="2:56" ht="12" customHeight="1" x14ac:dyDescent="0.15">
      <c r="B243" s="1058"/>
      <c r="C243" s="1063"/>
      <c r="D243" s="1061"/>
      <c r="E243" s="1061"/>
      <c r="F243" s="1061"/>
      <c r="G243" s="1061"/>
      <c r="H243" s="1061"/>
      <c r="I243" s="1061"/>
      <c r="J243" s="1062"/>
      <c r="K243" s="1016" t="s">
        <v>459</v>
      </c>
      <c r="L243" s="1016" t="s">
        <v>199</v>
      </c>
      <c r="M243" s="1016"/>
      <c r="N243" s="1016" t="s">
        <v>198</v>
      </c>
      <c r="O243" s="1016"/>
      <c r="P243" s="1016" t="s">
        <v>460</v>
      </c>
      <c r="Q243" s="1016"/>
      <c r="R243" s="1016" t="s">
        <v>6</v>
      </c>
      <c r="S243" s="1016"/>
      <c r="T243" s="1016"/>
      <c r="U243" s="1075"/>
      <c r="V243" s="1076"/>
      <c r="W243" s="1075"/>
      <c r="X243" s="1076"/>
      <c r="Y243" s="1042"/>
      <c r="Z243" s="1016"/>
      <c r="AA243" s="1016"/>
      <c r="AB243" s="1016"/>
      <c r="AC243" s="1077"/>
      <c r="AD243" s="1080"/>
      <c r="AE243" s="1080"/>
      <c r="AF243" s="1080"/>
      <c r="AG243" s="1080"/>
      <c r="AH243" s="1080"/>
      <c r="AI243" s="1080"/>
      <c r="AJ243" s="1078"/>
      <c r="AK243" s="1075"/>
      <c r="AL243" s="1083"/>
      <c r="AM243" s="1083"/>
      <c r="AN243" s="1084"/>
      <c r="AO243" s="1085"/>
      <c r="AP243" s="3"/>
      <c r="AV243" s="167"/>
      <c r="AW243" s="167"/>
      <c r="AX243" s="167"/>
      <c r="AY243" s="167"/>
      <c r="AZ243" s="167"/>
      <c r="BA243" s="167"/>
      <c r="BB243" s="167"/>
      <c r="BC243" s="167"/>
      <c r="BD243" s="167"/>
    </row>
    <row r="244" spans="2:56" ht="12" customHeight="1" x14ac:dyDescent="0.15">
      <c r="B244" s="1058"/>
      <c r="C244" s="1063"/>
      <c r="D244" s="1061"/>
      <c r="E244" s="1061"/>
      <c r="F244" s="1061"/>
      <c r="G244" s="1061"/>
      <c r="H244" s="1061"/>
      <c r="I244" s="1061"/>
      <c r="J244" s="1062"/>
      <c r="K244" s="1016"/>
      <c r="L244" s="1016"/>
      <c r="M244" s="1016"/>
      <c r="N244" s="1016"/>
      <c r="O244" s="1016"/>
      <c r="P244" s="1016"/>
      <c r="Q244" s="1016"/>
      <c r="R244" s="1016"/>
      <c r="S244" s="1016"/>
      <c r="T244" s="1016"/>
      <c r="U244" s="1075"/>
      <c r="V244" s="1076"/>
      <c r="W244" s="1075"/>
      <c r="X244" s="1076"/>
      <c r="Y244" s="1042" t="s">
        <v>461</v>
      </c>
      <c r="Z244" s="1016"/>
      <c r="AA244" s="1016"/>
      <c r="AB244" s="1016"/>
      <c r="AC244" s="1016" t="s">
        <v>462</v>
      </c>
      <c r="AD244" s="1016"/>
      <c r="AE244" s="1016"/>
      <c r="AF244" s="1016"/>
      <c r="AG244" s="1016" t="s">
        <v>463</v>
      </c>
      <c r="AH244" s="1016"/>
      <c r="AI244" s="1016"/>
      <c r="AJ244" s="1016"/>
      <c r="AK244" s="1075"/>
      <c r="AL244" s="1083"/>
      <c r="AM244" s="1083"/>
      <c r="AN244" s="1084"/>
      <c r="AO244" s="1085"/>
      <c r="AP244" s="3"/>
      <c r="AV244" s="167"/>
      <c r="AW244" s="167"/>
      <c r="AX244" s="167"/>
      <c r="AY244" s="167"/>
      <c r="AZ244" s="167"/>
      <c r="BA244" s="167"/>
      <c r="BB244" s="167"/>
      <c r="BC244" s="167"/>
      <c r="BD244" s="167"/>
    </row>
    <row r="245" spans="2:56" ht="12" customHeight="1" x14ac:dyDescent="0.15">
      <c r="B245" s="1058"/>
      <c r="C245" s="1063"/>
      <c r="D245" s="1061"/>
      <c r="E245" s="1061"/>
      <c r="F245" s="1061"/>
      <c r="G245" s="1061"/>
      <c r="H245" s="1061"/>
      <c r="I245" s="1061"/>
      <c r="J245" s="1062"/>
      <c r="K245" s="1016"/>
      <c r="L245" s="1016"/>
      <c r="M245" s="1016"/>
      <c r="N245" s="1016"/>
      <c r="O245" s="1016"/>
      <c r="P245" s="1016"/>
      <c r="Q245" s="1016"/>
      <c r="R245" s="1016"/>
      <c r="S245" s="1016"/>
      <c r="T245" s="1016"/>
      <c r="U245" s="1077"/>
      <c r="V245" s="1078"/>
      <c r="W245" s="1077"/>
      <c r="X245" s="1078"/>
      <c r="Y245" s="191" t="s">
        <v>32</v>
      </c>
      <c r="Z245" s="187" t="s">
        <v>33</v>
      </c>
      <c r="AA245" s="187" t="s">
        <v>464</v>
      </c>
      <c r="AB245" s="187" t="s">
        <v>465</v>
      </c>
      <c r="AC245" s="187" t="s">
        <v>32</v>
      </c>
      <c r="AD245" s="187" t="s">
        <v>33</v>
      </c>
      <c r="AE245" s="187" t="s">
        <v>464</v>
      </c>
      <c r="AF245" s="187" t="s">
        <v>465</v>
      </c>
      <c r="AG245" s="187" t="s">
        <v>32</v>
      </c>
      <c r="AH245" s="187" t="s">
        <v>33</v>
      </c>
      <c r="AI245" s="187" t="s">
        <v>464</v>
      </c>
      <c r="AJ245" s="187" t="s">
        <v>465</v>
      </c>
      <c r="AK245" s="1077"/>
      <c r="AL245" s="1080"/>
      <c r="AM245" s="1080"/>
      <c r="AN245" s="1086"/>
      <c r="AO245" s="1087"/>
      <c r="AP245" s="3"/>
      <c r="AV245" s="167"/>
      <c r="AW245" s="167"/>
      <c r="AX245" s="167"/>
      <c r="AY245" s="167"/>
      <c r="AZ245" s="167"/>
      <c r="BA245" s="167"/>
      <c r="BB245" s="167"/>
      <c r="BC245" s="167"/>
      <c r="BD245" s="167"/>
    </row>
    <row r="246" spans="2:56" ht="12" customHeight="1" x14ac:dyDescent="0.15">
      <c r="B246" s="1058"/>
      <c r="C246" s="1063"/>
      <c r="D246" s="1061"/>
      <c r="E246" s="1061"/>
      <c r="F246" s="1061"/>
      <c r="G246" s="1061"/>
      <c r="H246" s="1061"/>
      <c r="I246" s="1061"/>
      <c r="J246" s="1062"/>
      <c r="K246" s="192">
        <v>1</v>
      </c>
      <c r="L246" s="1038" t="s">
        <v>329</v>
      </c>
      <c r="M246" s="1039"/>
      <c r="N246" s="1038" t="s">
        <v>351</v>
      </c>
      <c r="O246" s="1039"/>
      <c r="P246" s="1034" t="s">
        <v>332</v>
      </c>
      <c r="Q246" s="1036"/>
      <c r="R246" s="408" t="s">
        <v>514</v>
      </c>
      <c r="S246" s="408"/>
      <c r="T246" s="408"/>
      <c r="U246" s="1034" t="s">
        <v>1648</v>
      </c>
      <c r="V246" s="1036"/>
      <c r="W246" s="1034" t="s">
        <v>1649</v>
      </c>
      <c r="X246" s="1035"/>
      <c r="Y246" s="276"/>
      <c r="Z246" s="276"/>
      <c r="AA246" s="276"/>
      <c r="AB246" s="276"/>
      <c r="AC246" s="223"/>
      <c r="AD246" s="223"/>
      <c r="AE246" s="223"/>
      <c r="AF246" s="223">
        <f>2.5*0.15</f>
        <v>0.375</v>
      </c>
      <c r="AG246" s="223"/>
      <c r="AH246" s="223"/>
      <c r="AI246" s="223"/>
      <c r="AJ246" s="223"/>
      <c r="AK246" s="1038"/>
      <c r="AL246" s="1056"/>
      <c r="AM246" s="1056"/>
      <c r="AN246" s="799"/>
      <c r="AO246" s="800"/>
      <c r="AP246" s="3"/>
      <c r="AQ246" s="222">
        <f>IF(P246="材質劣化",2,IF(P246="漏水",3,1))</f>
        <v>2</v>
      </c>
      <c r="AV246" s="167"/>
      <c r="AW246" s="167"/>
      <c r="AX246" s="167"/>
      <c r="AY246" s="167"/>
      <c r="AZ246" s="167"/>
      <c r="BA246" s="167"/>
      <c r="BB246" s="167"/>
      <c r="BC246" s="167"/>
      <c r="BD246" s="167"/>
    </row>
    <row r="247" spans="2:56" ht="12" customHeight="1" x14ac:dyDescent="0.15">
      <c r="B247" s="1058"/>
      <c r="C247" s="1063"/>
      <c r="D247" s="1061"/>
      <c r="E247" s="1061"/>
      <c r="F247" s="1061"/>
      <c r="G247" s="1061"/>
      <c r="H247" s="1061"/>
      <c r="I247" s="1061"/>
      <c r="J247" s="1062"/>
      <c r="K247" s="192">
        <v>2</v>
      </c>
      <c r="L247" s="1038" t="s">
        <v>534</v>
      </c>
      <c r="M247" s="1039"/>
      <c r="N247" s="1038" t="s">
        <v>486</v>
      </c>
      <c r="O247" s="1039"/>
      <c r="P247" s="1034" t="s">
        <v>332</v>
      </c>
      <c r="Q247" s="1036"/>
      <c r="R247" s="408" t="s">
        <v>532</v>
      </c>
      <c r="S247" s="408"/>
      <c r="T247" s="408"/>
      <c r="U247" s="1034" t="s">
        <v>551</v>
      </c>
      <c r="V247" s="1036"/>
      <c r="W247" s="1034" t="s">
        <v>551</v>
      </c>
      <c r="X247" s="1035"/>
      <c r="Y247" s="276"/>
      <c r="Z247" s="276"/>
      <c r="AA247" s="276"/>
      <c r="AB247" s="276"/>
      <c r="AC247" s="223"/>
      <c r="AD247" s="223"/>
      <c r="AE247" s="223"/>
      <c r="AF247" s="223"/>
      <c r="AG247" s="223"/>
      <c r="AH247" s="223"/>
      <c r="AI247" s="223"/>
      <c r="AJ247" s="223"/>
      <c r="AK247" s="1052"/>
      <c r="AL247" s="1053"/>
      <c r="AM247" s="1053"/>
      <c r="AN247" s="1054"/>
      <c r="AO247" s="1055"/>
      <c r="AP247" s="3"/>
      <c r="AQ247" s="222">
        <f t="shared" ref="AQ247:AQ265" si="101">IF(P247="材質劣化",2,IF(P247="漏水",3,1))</f>
        <v>2</v>
      </c>
      <c r="AV247" s="167"/>
      <c r="AW247" s="167"/>
      <c r="AX247" s="167"/>
      <c r="AY247" s="167"/>
      <c r="AZ247" s="167"/>
      <c r="BA247" s="167"/>
      <c r="BB247" s="167"/>
      <c r="BC247" s="167"/>
      <c r="BD247" s="167"/>
    </row>
    <row r="248" spans="2:56" ht="12" customHeight="1" x14ac:dyDescent="0.15">
      <c r="B248" s="1058"/>
      <c r="C248" s="1063"/>
      <c r="D248" s="1061"/>
      <c r="E248" s="1061"/>
      <c r="F248" s="1061"/>
      <c r="G248" s="1061"/>
      <c r="H248" s="1061"/>
      <c r="I248" s="1061"/>
      <c r="J248" s="1062"/>
      <c r="K248" s="192">
        <v>4</v>
      </c>
      <c r="L248" s="1038" t="s">
        <v>331</v>
      </c>
      <c r="M248" s="1039"/>
      <c r="N248" s="1038" t="s">
        <v>354</v>
      </c>
      <c r="O248" s="1039"/>
      <c r="P248" s="1034" t="s">
        <v>332</v>
      </c>
      <c r="Q248" s="1036"/>
      <c r="R248" s="408" t="s">
        <v>532</v>
      </c>
      <c r="S248" s="408"/>
      <c r="T248" s="408"/>
      <c r="U248" s="1034" t="s">
        <v>554</v>
      </c>
      <c r="V248" s="1036"/>
      <c r="W248" s="1034" t="s">
        <v>551</v>
      </c>
      <c r="X248" s="1035"/>
      <c r="Y248" s="276"/>
      <c r="Z248" s="276"/>
      <c r="AA248" s="276"/>
      <c r="AB248" s="276"/>
      <c r="AC248" s="223"/>
      <c r="AD248" s="223"/>
      <c r="AE248" s="223"/>
      <c r="AF248" s="223"/>
      <c r="AG248" s="223"/>
      <c r="AH248" s="223"/>
      <c r="AI248" s="223"/>
      <c r="AJ248" s="223"/>
      <c r="AK248" s="1052"/>
      <c r="AL248" s="1053"/>
      <c r="AM248" s="1053"/>
      <c r="AN248" s="1054"/>
      <c r="AO248" s="1055"/>
      <c r="AP248" s="3"/>
      <c r="AQ248" s="222">
        <f t="shared" si="101"/>
        <v>2</v>
      </c>
      <c r="AV248" s="167"/>
      <c r="AW248" s="167"/>
      <c r="AX248" s="167"/>
      <c r="AY248" s="167"/>
      <c r="AZ248" s="167"/>
      <c r="BA248" s="167"/>
      <c r="BB248" s="167"/>
      <c r="BC248" s="167"/>
      <c r="BD248" s="167"/>
    </row>
    <row r="249" spans="2:56" ht="12" customHeight="1" x14ac:dyDescent="0.15">
      <c r="B249" s="1058"/>
      <c r="C249" s="1063"/>
      <c r="D249" s="1061"/>
      <c r="E249" s="1061"/>
      <c r="F249" s="1061"/>
      <c r="G249" s="1061"/>
      <c r="H249" s="1061"/>
      <c r="I249" s="1061"/>
      <c r="J249" s="1062"/>
      <c r="K249" s="192">
        <v>5</v>
      </c>
      <c r="L249" s="1038" t="s">
        <v>331</v>
      </c>
      <c r="M249" s="1039"/>
      <c r="N249" s="1038" t="s">
        <v>355</v>
      </c>
      <c r="O249" s="1039"/>
      <c r="P249" s="1034" t="s">
        <v>333</v>
      </c>
      <c r="Q249" s="1036"/>
      <c r="R249" s="408" t="s">
        <v>340</v>
      </c>
      <c r="S249" s="408"/>
      <c r="T249" s="408"/>
      <c r="U249" s="1034" t="s">
        <v>554</v>
      </c>
      <c r="V249" s="1036"/>
      <c r="W249" s="1034" t="s">
        <v>1649</v>
      </c>
      <c r="X249" s="1035"/>
      <c r="Y249" s="276"/>
      <c r="Z249" s="276"/>
      <c r="AA249" s="276"/>
      <c r="AB249" s="276"/>
      <c r="AC249" s="223"/>
      <c r="AD249" s="223"/>
      <c r="AE249" s="223"/>
      <c r="AF249" s="223"/>
      <c r="AG249" s="223"/>
      <c r="AH249" s="223"/>
      <c r="AI249" s="223"/>
      <c r="AJ249" s="223">
        <f>0.5*0.6</f>
        <v>0.3</v>
      </c>
      <c r="AK249" s="1052"/>
      <c r="AL249" s="1053"/>
      <c r="AM249" s="1053"/>
      <c r="AN249" s="1054"/>
      <c r="AO249" s="1055"/>
      <c r="AP249" s="3"/>
      <c r="AQ249" s="222">
        <f t="shared" si="101"/>
        <v>3</v>
      </c>
      <c r="AV249" s="167"/>
      <c r="AW249" s="167"/>
      <c r="AX249" s="167"/>
      <c r="AY249" s="167"/>
      <c r="AZ249" s="167"/>
      <c r="BA249" s="167"/>
      <c r="BB249" s="167"/>
      <c r="BC249" s="167"/>
      <c r="BD249" s="167"/>
    </row>
    <row r="250" spans="2:56" ht="12" customHeight="1" x14ac:dyDescent="0.15">
      <c r="B250" s="1058"/>
      <c r="C250" s="1063"/>
      <c r="D250" s="1061"/>
      <c r="E250" s="1061"/>
      <c r="F250" s="1061"/>
      <c r="G250" s="1061"/>
      <c r="H250" s="1061"/>
      <c r="I250" s="1061"/>
      <c r="J250" s="1062"/>
      <c r="K250" s="192"/>
      <c r="L250" s="1038"/>
      <c r="M250" s="1039"/>
      <c r="N250" s="1038"/>
      <c r="O250" s="1039"/>
      <c r="P250" s="1034"/>
      <c r="Q250" s="1036"/>
      <c r="R250" s="408"/>
      <c r="S250" s="408"/>
      <c r="T250" s="408"/>
      <c r="U250" s="1034"/>
      <c r="V250" s="1036"/>
      <c r="W250" s="1034"/>
      <c r="X250" s="1035"/>
      <c r="Y250" s="276"/>
      <c r="Z250" s="276"/>
      <c r="AA250" s="276"/>
      <c r="AB250" s="276"/>
      <c r="AC250" s="223"/>
      <c r="AD250" s="223"/>
      <c r="AE250" s="223"/>
      <c r="AF250" s="223"/>
      <c r="AG250" s="223"/>
      <c r="AH250" s="223"/>
      <c r="AI250" s="223"/>
      <c r="AJ250" s="223"/>
      <c r="AK250" s="1052"/>
      <c r="AL250" s="1053"/>
      <c r="AM250" s="1053"/>
      <c r="AN250" s="1054"/>
      <c r="AO250" s="1055"/>
      <c r="AP250" s="3"/>
      <c r="AQ250" s="222">
        <f t="shared" si="101"/>
        <v>1</v>
      </c>
      <c r="AV250" s="167"/>
      <c r="AW250" s="167"/>
      <c r="AX250" s="167"/>
      <c r="AY250" s="167"/>
      <c r="AZ250" s="167"/>
      <c r="BA250" s="167"/>
      <c r="BB250" s="167"/>
      <c r="BC250" s="167"/>
      <c r="BD250" s="167"/>
    </row>
    <row r="251" spans="2:56" ht="12" customHeight="1" x14ac:dyDescent="0.15">
      <c r="B251" s="1058"/>
      <c r="C251" s="1063"/>
      <c r="D251" s="1061"/>
      <c r="E251" s="1061"/>
      <c r="F251" s="1061"/>
      <c r="G251" s="1061"/>
      <c r="H251" s="1061"/>
      <c r="I251" s="1061"/>
      <c r="J251" s="1062"/>
      <c r="K251" s="192"/>
      <c r="L251" s="1038"/>
      <c r="M251" s="1039"/>
      <c r="N251" s="1038"/>
      <c r="O251" s="1039"/>
      <c r="P251" s="1034"/>
      <c r="Q251" s="1036"/>
      <c r="R251" s="408"/>
      <c r="S251" s="408"/>
      <c r="T251" s="408"/>
      <c r="U251" s="1034"/>
      <c r="V251" s="1036"/>
      <c r="W251" s="1034"/>
      <c r="X251" s="1035"/>
      <c r="Y251" s="276"/>
      <c r="Z251" s="276"/>
      <c r="AA251" s="276"/>
      <c r="AB251" s="276"/>
      <c r="AC251" s="223"/>
      <c r="AD251" s="223"/>
      <c r="AE251" s="223"/>
      <c r="AF251" s="223"/>
      <c r="AG251" s="223"/>
      <c r="AH251" s="223"/>
      <c r="AI251" s="223"/>
      <c r="AJ251" s="223"/>
      <c r="AK251" s="1052"/>
      <c r="AL251" s="1053"/>
      <c r="AM251" s="1053"/>
      <c r="AN251" s="1054"/>
      <c r="AO251" s="1055"/>
      <c r="AP251" s="3"/>
      <c r="AQ251" s="222">
        <f t="shared" si="101"/>
        <v>1</v>
      </c>
      <c r="AV251" s="167"/>
      <c r="AW251" s="167"/>
      <c r="AX251" s="167"/>
      <c r="AY251" s="167"/>
      <c r="AZ251" s="167"/>
      <c r="BA251" s="167"/>
      <c r="BB251" s="167"/>
      <c r="BC251" s="167"/>
      <c r="BD251" s="167"/>
    </row>
    <row r="252" spans="2:56" s="162" customFormat="1" ht="12" customHeight="1" x14ac:dyDescent="0.15">
      <c r="B252" s="1058"/>
      <c r="C252" s="1063"/>
      <c r="D252" s="1061"/>
      <c r="E252" s="1061"/>
      <c r="F252" s="1061"/>
      <c r="G252" s="1061"/>
      <c r="H252" s="1061"/>
      <c r="I252" s="1061"/>
      <c r="J252" s="1062"/>
      <c r="K252" s="192"/>
      <c r="L252" s="1038"/>
      <c r="M252" s="1039"/>
      <c r="N252" s="1038"/>
      <c r="O252" s="1039"/>
      <c r="P252" s="1034"/>
      <c r="Q252" s="1036"/>
      <c r="R252" s="408"/>
      <c r="S252" s="408"/>
      <c r="T252" s="408"/>
      <c r="U252" s="1034"/>
      <c r="V252" s="1036"/>
      <c r="W252" s="1034"/>
      <c r="X252" s="1035"/>
      <c r="Y252" s="276"/>
      <c r="Z252" s="276"/>
      <c r="AA252" s="276"/>
      <c r="AB252" s="276"/>
      <c r="AC252" s="223"/>
      <c r="AD252" s="223"/>
      <c r="AE252" s="223"/>
      <c r="AF252" s="223"/>
      <c r="AG252" s="223"/>
      <c r="AH252" s="223"/>
      <c r="AI252" s="223"/>
      <c r="AJ252" s="223"/>
      <c r="AK252" s="1034"/>
      <c r="AL252" s="1035"/>
      <c r="AM252" s="1035"/>
      <c r="AN252" s="788"/>
      <c r="AO252" s="789"/>
      <c r="AP252" s="3"/>
      <c r="AQ252" s="222">
        <f t="shared" si="101"/>
        <v>1</v>
      </c>
    </row>
    <row r="253" spans="2:56" s="162" customFormat="1" ht="12" customHeight="1" x14ac:dyDescent="0.15">
      <c r="B253" s="1058"/>
      <c r="C253" s="1063"/>
      <c r="D253" s="1061"/>
      <c r="E253" s="1061"/>
      <c r="F253" s="1061"/>
      <c r="G253" s="1061"/>
      <c r="H253" s="1061"/>
      <c r="I253" s="1061"/>
      <c r="J253" s="1062"/>
      <c r="K253" s="192"/>
      <c r="L253" s="1038"/>
      <c r="M253" s="1039"/>
      <c r="N253" s="1038"/>
      <c r="O253" s="1039"/>
      <c r="P253" s="1034"/>
      <c r="Q253" s="1036"/>
      <c r="R253" s="408"/>
      <c r="S253" s="408"/>
      <c r="T253" s="408"/>
      <c r="U253" s="1034"/>
      <c r="V253" s="1036"/>
      <c r="W253" s="1034"/>
      <c r="X253" s="1035"/>
      <c r="Y253" s="276"/>
      <c r="Z253" s="276"/>
      <c r="AA253" s="276"/>
      <c r="AB253" s="276"/>
      <c r="AC253" s="223"/>
      <c r="AD253" s="223"/>
      <c r="AE253" s="223"/>
      <c r="AF253" s="223"/>
      <c r="AG253" s="223"/>
      <c r="AH253" s="223"/>
      <c r="AI253" s="223"/>
      <c r="AJ253" s="223"/>
      <c r="AK253" s="1034"/>
      <c r="AL253" s="1035"/>
      <c r="AM253" s="1035"/>
      <c r="AN253" s="788"/>
      <c r="AO253" s="789"/>
      <c r="AP253" s="3"/>
      <c r="AQ253" s="222">
        <f t="shared" si="101"/>
        <v>1</v>
      </c>
    </row>
    <row r="254" spans="2:56" s="162" customFormat="1" ht="12" customHeight="1" x14ac:dyDescent="0.15">
      <c r="B254" s="1058"/>
      <c r="C254" s="1063"/>
      <c r="D254" s="1061"/>
      <c r="E254" s="1061"/>
      <c r="F254" s="1061"/>
      <c r="G254" s="1061"/>
      <c r="H254" s="1061"/>
      <c r="I254" s="1061"/>
      <c r="J254" s="1062"/>
      <c r="K254" s="192"/>
      <c r="L254" s="1038"/>
      <c r="M254" s="1039"/>
      <c r="N254" s="1038"/>
      <c r="O254" s="1039"/>
      <c r="P254" s="1034"/>
      <c r="Q254" s="1036"/>
      <c r="R254" s="408"/>
      <c r="S254" s="408"/>
      <c r="T254" s="408"/>
      <c r="U254" s="1034"/>
      <c r="V254" s="1036"/>
      <c r="W254" s="1034"/>
      <c r="X254" s="1035"/>
      <c r="Y254" s="276"/>
      <c r="Z254" s="276"/>
      <c r="AA254" s="276"/>
      <c r="AB254" s="276"/>
      <c r="AC254" s="223"/>
      <c r="AD254" s="223"/>
      <c r="AE254" s="223"/>
      <c r="AF254" s="223"/>
      <c r="AG254" s="223"/>
      <c r="AH254" s="223"/>
      <c r="AI254" s="223"/>
      <c r="AJ254" s="223"/>
      <c r="AK254" s="1034"/>
      <c r="AL254" s="1035"/>
      <c r="AM254" s="1035"/>
      <c r="AN254" s="788"/>
      <c r="AO254" s="789"/>
      <c r="AP254" s="3"/>
      <c r="AQ254" s="222">
        <f t="shared" si="101"/>
        <v>1</v>
      </c>
    </row>
    <row r="255" spans="2:56" s="162" customFormat="1" ht="12" customHeight="1" x14ac:dyDescent="0.15">
      <c r="B255" s="1058"/>
      <c r="C255" s="1063"/>
      <c r="D255" s="1061"/>
      <c r="E255" s="1061"/>
      <c r="F255" s="1061"/>
      <c r="G255" s="1061"/>
      <c r="H255" s="1061"/>
      <c r="I255" s="1061"/>
      <c r="J255" s="1062"/>
      <c r="K255" s="192"/>
      <c r="L255" s="1038"/>
      <c r="M255" s="1039"/>
      <c r="N255" s="1038"/>
      <c r="O255" s="1039"/>
      <c r="P255" s="1034"/>
      <c r="Q255" s="1036"/>
      <c r="R255" s="408"/>
      <c r="S255" s="408"/>
      <c r="T255" s="408"/>
      <c r="U255" s="1034"/>
      <c r="V255" s="1036"/>
      <c r="W255" s="1034"/>
      <c r="X255" s="1035"/>
      <c r="Y255" s="276"/>
      <c r="Z255" s="276"/>
      <c r="AA255" s="276"/>
      <c r="AB255" s="276"/>
      <c r="AC255" s="223"/>
      <c r="AD255" s="223"/>
      <c r="AE255" s="223"/>
      <c r="AF255" s="223"/>
      <c r="AG255" s="223"/>
      <c r="AH255" s="223"/>
      <c r="AI255" s="223"/>
      <c r="AJ255" s="223"/>
      <c r="AK255" s="1034"/>
      <c r="AL255" s="1035"/>
      <c r="AM255" s="1035"/>
      <c r="AN255" s="788"/>
      <c r="AO255" s="789"/>
      <c r="AP255" s="3"/>
      <c r="AQ255" s="222">
        <f t="shared" si="101"/>
        <v>1</v>
      </c>
    </row>
    <row r="256" spans="2:56" s="162" customFormat="1" ht="12" customHeight="1" x14ac:dyDescent="0.15">
      <c r="B256" s="1058"/>
      <c r="C256" s="1063"/>
      <c r="D256" s="1061"/>
      <c r="E256" s="1061"/>
      <c r="F256" s="1061"/>
      <c r="G256" s="1061"/>
      <c r="H256" s="1061"/>
      <c r="I256" s="1061"/>
      <c r="J256" s="1062"/>
      <c r="K256" s="192"/>
      <c r="L256" s="1038"/>
      <c r="M256" s="1039"/>
      <c r="N256" s="1038"/>
      <c r="O256" s="1039"/>
      <c r="P256" s="1034"/>
      <c r="Q256" s="1036"/>
      <c r="R256" s="408"/>
      <c r="S256" s="408"/>
      <c r="T256" s="408"/>
      <c r="U256" s="1034"/>
      <c r="V256" s="1036"/>
      <c r="W256" s="1034"/>
      <c r="X256" s="1035"/>
      <c r="Y256" s="276"/>
      <c r="Z256" s="276"/>
      <c r="AA256" s="276"/>
      <c r="AB256" s="276"/>
      <c r="AC256" s="223"/>
      <c r="AD256" s="223"/>
      <c r="AE256" s="223"/>
      <c r="AF256" s="223"/>
      <c r="AG256" s="223"/>
      <c r="AH256" s="223"/>
      <c r="AI256" s="223"/>
      <c r="AJ256" s="223"/>
      <c r="AK256" s="1034"/>
      <c r="AL256" s="1035"/>
      <c r="AM256" s="1035"/>
      <c r="AN256" s="788"/>
      <c r="AO256" s="789"/>
      <c r="AP256" s="3"/>
      <c r="AQ256" s="222">
        <f t="shared" si="101"/>
        <v>1</v>
      </c>
    </row>
    <row r="257" spans="2:46" s="162" customFormat="1" ht="12" customHeight="1" x14ac:dyDescent="0.15">
      <c r="B257" s="1058"/>
      <c r="C257" s="1063"/>
      <c r="D257" s="1061"/>
      <c r="E257" s="1061"/>
      <c r="F257" s="1061"/>
      <c r="G257" s="1061"/>
      <c r="H257" s="1061"/>
      <c r="I257" s="1061"/>
      <c r="J257" s="1062"/>
      <c r="K257" s="192"/>
      <c r="L257" s="1038"/>
      <c r="M257" s="1039"/>
      <c r="N257" s="1038"/>
      <c r="O257" s="1039"/>
      <c r="P257" s="1034"/>
      <c r="Q257" s="1036"/>
      <c r="R257" s="408"/>
      <c r="S257" s="408"/>
      <c r="T257" s="408"/>
      <c r="U257" s="1034"/>
      <c r="V257" s="1036"/>
      <c r="W257" s="1034"/>
      <c r="X257" s="1035"/>
      <c r="Y257" s="276"/>
      <c r="Z257" s="276"/>
      <c r="AA257" s="276"/>
      <c r="AB257" s="276"/>
      <c r="AC257" s="223"/>
      <c r="AD257" s="223"/>
      <c r="AE257" s="223"/>
      <c r="AF257" s="223"/>
      <c r="AG257" s="223"/>
      <c r="AH257" s="223"/>
      <c r="AI257" s="223"/>
      <c r="AJ257" s="223"/>
      <c r="AK257" s="1034"/>
      <c r="AL257" s="1035"/>
      <c r="AM257" s="1035"/>
      <c r="AN257" s="788"/>
      <c r="AO257" s="789"/>
      <c r="AP257" s="3"/>
      <c r="AQ257" s="222">
        <f t="shared" si="101"/>
        <v>1</v>
      </c>
    </row>
    <row r="258" spans="2:46" s="162" customFormat="1" ht="12" customHeight="1" x14ac:dyDescent="0.15">
      <c r="B258" s="1058"/>
      <c r="C258" s="1063"/>
      <c r="D258" s="1061"/>
      <c r="E258" s="1061"/>
      <c r="F258" s="1061"/>
      <c r="G258" s="1061"/>
      <c r="H258" s="1061"/>
      <c r="I258" s="1061"/>
      <c r="J258" s="1062"/>
      <c r="K258" s="192"/>
      <c r="L258" s="1038"/>
      <c r="M258" s="1039"/>
      <c r="N258" s="1038"/>
      <c r="O258" s="1039"/>
      <c r="P258" s="1034"/>
      <c r="Q258" s="1036"/>
      <c r="R258" s="408"/>
      <c r="S258" s="408"/>
      <c r="T258" s="408"/>
      <c r="U258" s="1034"/>
      <c r="V258" s="1036"/>
      <c r="W258" s="1034"/>
      <c r="X258" s="1035"/>
      <c r="Y258" s="276"/>
      <c r="Z258" s="276"/>
      <c r="AA258" s="276"/>
      <c r="AB258" s="276"/>
      <c r="AC258" s="223"/>
      <c r="AD258" s="223"/>
      <c r="AE258" s="223"/>
      <c r="AF258" s="223"/>
      <c r="AG258" s="223"/>
      <c r="AH258" s="223"/>
      <c r="AI258" s="223"/>
      <c r="AJ258" s="223"/>
      <c r="AK258" s="1034"/>
      <c r="AL258" s="1035"/>
      <c r="AM258" s="1035"/>
      <c r="AN258" s="788"/>
      <c r="AO258" s="789"/>
      <c r="AP258" s="3"/>
      <c r="AQ258" s="222">
        <f t="shared" si="101"/>
        <v>1</v>
      </c>
    </row>
    <row r="259" spans="2:46" s="162" customFormat="1" ht="12" customHeight="1" x14ac:dyDescent="0.15">
      <c r="B259" s="1058"/>
      <c r="C259" s="1063"/>
      <c r="D259" s="1061"/>
      <c r="E259" s="1061"/>
      <c r="F259" s="1061"/>
      <c r="G259" s="1061"/>
      <c r="H259" s="1061"/>
      <c r="I259" s="1061"/>
      <c r="J259" s="1062"/>
      <c r="K259" s="192"/>
      <c r="L259" s="1038"/>
      <c r="M259" s="1039"/>
      <c r="N259" s="1038"/>
      <c r="O259" s="1039"/>
      <c r="P259" s="1034"/>
      <c r="Q259" s="1036"/>
      <c r="R259" s="408"/>
      <c r="S259" s="408"/>
      <c r="T259" s="408"/>
      <c r="U259" s="1034"/>
      <c r="V259" s="1036"/>
      <c r="W259" s="1034"/>
      <c r="X259" s="1035"/>
      <c r="Y259" s="276"/>
      <c r="Z259" s="276"/>
      <c r="AA259" s="276"/>
      <c r="AB259" s="276"/>
      <c r="AC259" s="223"/>
      <c r="AD259" s="223"/>
      <c r="AE259" s="223"/>
      <c r="AF259" s="223"/>
      <c r="AG259" s="223"/>
      <c r="AH259" s="223"/>
      <c r="AI259" s="223"/>
      <c r="AJ259" s="223"/>
      <c r="AK259" s="1034"/>
      <c r="AL259" s="1035"/>
      <c r="AM259" s="1035"/>
      <c r="AN259" s="788"/>
      <c r="AO259" s="789"/>
      <c r="AP259" s="3"/>
      <c r="AQ259" s="222">
        <f t="shared" si="101"/>
        <v>1</v>
      </c>
    </row>
    <row r="260" spans="2:46" s="162" customFormat="1" ht="12" customHeight="1" x14ac:dyDescent="0.15">
      <c r="B260" s="1058"/>
      <c r="C260" s="1063"/>
      <c r="D260" s="1061"/>
      <c r="E260" s="1061"/>
      <c r="F260" s="1061"/>
      <c r="G260" s="1061"/>
      <c r="H260" s="1061"/>
      <c r="I260" s="1061"/>
      <c r="J260" s="1062"/>
      <c r="K260" s="192"/>
      <c r="L260" s="1038"/>
      <c r="M260" s="1039"/>
      <c r="N260" s="1038"/>
      <c r="O260" s="1039"/>
      <c r="P260" s="1034"/>
      <c r="Q260" s="1036"/>
      <c r="R260" s="408"/>
      <c r="S260" s="408"/>
      <c r="T260" s="408"/>
      <c r="U260" s="1034"/>
      <c r="V260" s="1036"/>
      <c r="W260" s="1034"/>
      <c r="X260" s="1035"/>
      <c r="Y260" s="276"/>
      <c r="Z260" s="276"/>
      <c r="AA260" s="276"/>
      <c r="AB260" s="276"/>
      <c r="AC260" s="223"/>
      <c r="AD260" s="223"/>
      <c r="AE260" s="223"/>
      <c r="AF260" s="223"/>
      <c r="AG260" s="223"/>
      <c r="AH260" s="223"/>
      <c r="AI260" s="223"/>
      <c r="AJ260" s="223"/>
      <c r="AK260" s="1034"/>
      <c r="AL260" s="1035"/>
      <c r="AM260" s="1035"/>
      <c r="AN260" s="788"/>
      <c r="AO260" s="789"/>
      <c r="AP260" s="3"/>
      <c r="AQ260" s="222">
        <f t="shared" si="101"/>
        <v>1</v>
      </c>
    </row>
    <row r="261" spans="2:46" s="162" customFormat="1" ht="12" customHeight="1" x14ac:dyDescent="0.15">
      <c r="B261" s="1058"/>
      <c r="C261" s="1063"/>
      <c r="D261" s="1061"/>
      <c r="E261" s="1061"/>
      <c r="F261" s="1061"/>
      <c r="G261" s="1061"/>
      <c r="H261" s="1061"/>
      <c r="I261" s="1061"/>
      <c r="J261" s="1062"/>
      <c r="K261" s="192"/>
      <c r="L261" s="1038"/>
      <c r="M261" s="1039"/>
      <c r="N261" s="1038"/>
      <c r="O261" s="1039"/>
      <c r="P261" s="1034"/>
      <c r="Q261" s="1036"/>
      <c r="R261" s="408"/>
      <c r="S261" s="408"/>
      <c r="T261" s="408"/>
      <c r="U261" s="1034"/>
      <c r="V261" s="1036"/>
      <c r="W261" s="1034"/>
      <c r="X261" s="1035"/>
      <c r="Y261" s="276"/>
      <c r="Z261" s="276"/>
      <c r="AA261" s="276"/>
      <c r="AB261" s="276"/>
      <c r="AC261" s="223"/>
      <c r="AD261" s="223"/>
      <c r="AE261" s="223"/>
      <c r="AF261" s="223"/>
      <c r="AG261" s="223"/>
      <c r="AH261" s="223"/>
      <c r="AI261" s="223"/>
      <c r="AJ261" s="223"/>
      <c r="AK261" s="1034"/>
      <c r="AL261" s="1035"/>
      <c r="AM261" s="1035"/>
      <c r="AN261" s="788"/>
      <c r="AO261" s="789"/>
      <c r="AP261" s="3"/>
      <c r="AQ261" s="222">
        <f t="shared" si="101"/>
        <v>1</v>
      </c>
    </row>
    <row r="262" spans="2:46" s="162" customFormat="1" ht="12" customHeight="1" x14ac:dyDescent="0.15">
      <c r="B262" s="1058"/>
      <c r="C262" s="1063"/>
      <c r="D262" s="1061"/>
      <c r="E262" s="1061"/>
      <c r="F262" s="1061"/>
      <c r="G262" s="1061"/>
      <c r="H262" s="1061"/>
      <c r="I262" s="1061"/>
      <c r="J262" s="1062"/>
      <c r="K262" s="192"/>
      <c r="L262" s="1038"/>
      <c r="M262" s="1039"/>
      <c r="N262" s="1038"/>
      <c r="O262" s="1039"/>
      <c r="P262" s="1034"/>
      <c r="Q262" s="1036"/>
      <c r="R262" s="408"/>
      <c r="S262" s="408"/>
      <c r="T262" s="408"/>
      <c r="U262" s="1034"/>
      <c r="V262" s="1036"/>
      <c r="W262" s="1034"/>
      <c r="X262" s="1035"/>
      <c r="Y262" s="276"/>
      <c r="Z262" s="276"/>
      <c r="AA262" s="276"/>
      <c r="AB262" s="276"/>
      <c r="AC262" s="223"/>
      <c r="AD262" s="223"/>
      <c r="AE262" s="223"/>
      <c r="AF262" s="223"/>
      <c r="AG262" s="223"/>
      <c r="AH262" s="223"/>
      <c r="AI262" s="223"/>
      <c r="AJ262" s="223"/>
      <c r="AK262" s="1034"/>
      <c r="AL262" s="1035"/>
      <c r="AM262" s="1035"/>
      <c r="AN262" s="788"/>
      <c r="AO262" s="789"/>
      <c r="AP262" s="3"/>
      <c r="AQ262" s="222">
        <f t="shared" si="101"/>
        <v>1</v>
      </c>
    </row>
    <row r="263" spans="2:46" s="162" customFormat="1" ht="12" customHeight="1" x14ac:dyDescent="0.15">
      <c r="B263" s="1058"/>
      <c r="C263" s="1063"/>
      <c r="D263" s="1061"/>
      <c r="E263" s="1061"/>
      <c r="F263" s="1061"/>
      <c r="G263" s="1061"/>
      <c r="H263" s="1061"/>
      <c r="I263" s="1061"/>
      <c r="J263" s="1062"/>
      <c r="K263" s="192"/>
      <c r="L263" s="1038"/>
      <c r="M263" s="1039"/>
      <c r="N263" s="1038"/>
      <c r="O263" s="1039"/>
      <c r="P263" s="1034"/>
      <c r="Q263" s="1036"/>
      <c r="R263" s="408"/>
      <c r="S263" s="408"/>
      <c r="T263" s="408"/>
      <c r="U263" s="1034"/>
      <c r="V263" s="1036"/>
      <c r="W263" s="1034"/>
      <c r="X263" s="1035"/>
      <c r="Y263" s="276"/>
      <c r="Z263" s="276"/>
      <c r="AA263" s="276"/>
      <c r="AB263" s="276"/>
      <c r="AC263" s="223"/>
      <c r="AD263" s="223"/>
      <c r="AE263" s="223"/>
      <c r="AF263" s="223"/>
      <c r="AG263" s="223"/>
      <c r="AH263" s="223"/>
      <c r="AI263" s="223"/>
      <c r="AJ263" s="223"/>
      <c r="AK263" s="1034"/>
      <c r="AL263" s="1035"/>
      <c r="AM263" s="1035"/>
      <c r="AN263" s="788"/>
      <c r="AO263" s="789"/>
      <c r="AP263" s="3"/>
      <c r="AQ263" s="222">
        <f t="shared" si="101"/>
        <v>1</v>
      </c>
    </row>
    <row r="264" spans="2:46" s="162" customFormat="1" ht="12" customHeight="1" x14ac:dyDescent="0.15">
      <c r="B264" s="1058"/>
      <c r="C264" s="1063"/>
      <c r="D264" s="1061"/>
      <c r="E264" s="1061"/>
      <c r="F264" s="1061"/>
      <c r="G264" s="1061"/>
      <c r="H264" s="1061"/>
      <c r="I264" s="1061"/>
      <c r="J264" s="1062"/>
      <c r="K264" s="192"/>
      <c r="L264" s="1038"/>
      <c r="M264" s="1039"/>
      <c r="N264" s="1038"/>
      <c r="O264" s="1039"/>
      <c r="P264" s="1034"/>
      <c r="Q264" s="1036"/>
      <c r="R264" s="408"/>
      <c r="S264" s="408"/>
      <c r="T264" s="408"/>
      <c r="U264" s="1034"/>
      <c r="V264" s="1036"/>
      <c r="W264" s="1034"/>
      <c r="X264" s="1035"/>
      <c r="Y264" s="276"/>
      <c r="Z264" s="276"/>
      <c r="AA264" s="276"/>
      <c r="AB264" s="276"/>
      <c r="AC264" s="223"/>
      <c r="AD264" s="223"/>
      <c r="AE264" s="223"/>
      <c r="AF264" s="223"/>
      <c r="AG264" s="223"/>
      <c r="AH264" s="223"/>
      <c r="AI264" s="223"/>
      <c r="AJ264" s="223"/>
      <c r="AK264" s="1034"/>
      <c r="AL264" s="1035"/>
      <c r="AM264" s="1035"/>
      <c r="AN264" s="788"/>
      <c r="AO264" s="789"/>
      <c r="AP264" s="3"/>
      <c r="AQ264" s="222">
        <f t="shared" si="101"/>
        <v>1</v>
      </c>
    </row>
    <row r="265" spans="2:46" s="162" customFormat="1" ht="12" customHeight="1" x14ac:dyDescent="0.15">
      <c r="B265" s="1058"/>
      <c r="C265" s="1063"/>
      <c r="D265" s="1061"/>
      <c r="E265" s="1061"/>
      <c r="F265" s="1061"/>
      <c r="G265" s="1061"/>
      <c r="H265" s="1061"/>
      <c r="I265" s="1061"/>
      <c r="J265" s="1062"/>
      <c r="K265" s="192"/>
      <c r="L265" s="1038"/>
      <c r="M265" s="1039"/>
      <c r="N265" s="1038"/>
      <c r="O265" s="1039"/>
      <c r="P265" s="1034"/>
      <c r="Q265" s="1036"/>
      <c r="R265" s="408"/>
      <c r="S265" s="408"/>
      <c r="T265" s="408"/>
      <c r="U265" s="1034"/>
      <c r="V265" s="1036"/>
      <c r="W265" s="1034"/>
      <c r="X265" s="1035"/>
      <c r="Y265" s="276"/>
      <c r="Z265" s="276"/>
      <c r="AA265" s="276"/>
      <c r="AB265" s="276"/>
      <c r="AC265" s="223"/>
      <c r="AD265" s="223"/>
      <c r="AE265" s="223"/>
      <c r="AF265" s="223"/>
      <c r="AG265" s="223"/>
      <c r="AH265" s="223"/>
      <c r="AI265" s="223"/>
      <c r="AJ265" s="223"/>
      <c r="AK265" s="1034"/>
      <c r="AL265" s="1035"/>
      <c r="AM265" s="1035"/>
      <c r="AN265" s="788"/>
      <c r="AO265" s="789"/>
      <c r="AP265" s="3"/>
      <c r="AQ265" s="222">
        <f t="shared" si="101"/>
        <v>1</v>
      </c>
    </row>
    <row r="266" spans="2:46" s="162" customFormat="1" ht="12" customHeight="1" x14ac:dyDescent="0.15">
      <c r="B266" s="1058"/>
      <c r="C266" s="1063"/>
      <c r="D266" s="1061"/>
      <c r="E266" s="1061"/>
      <c r="F266" s="1061"/>
      <c r="G266" s="1061"/>
      <c r="H266" s="1061"/>
      <c r="I266" s="1061"/>
      <c r="J266" s="1062"/>
      <c r="K266" s="1016" t="s">
        <v>216</v>
      </c>
      <c r="L266" s="1016" t="s">
        <v>215</v>
      </c>
      <c r="M266" s="1016"/>
      <c r="N266" s="1016"/>
      <c r="O266" s="1016"/>
      <c r="P266" s="1016"/>
      <c r="Q266" s="1016"/>
      <c r="R266" s="1016"/>
      <c r="S266" s="1016"/>
      <c r="T266" s="1016"/>
      <c r="U266" s="1016"/>
      <c r="V266" s="1016"/>
      <c r="W266" s="1016"/>
      <c r="X266" s="1016"/>
      <c r="Y266" s="1040" t="s">
        <v>466</v>
      </c>
      <c r="Z266" s="1041"/>
      <c r="AA266" s="1041"/>
      <c r="AB266" s="1042"/>
      <c r="AC266" s="224">
        <f t="shared" ref="AC266:AJ266" si="102">SUM(AC246:AC265)</f>
        <v>0</v>
      </c>
      <c r="AD266" s="224">
        <f t="shared" si="102"/>
        <v>0</v>
      </c>
      <c r="AE266" s="224">
        <f t="shared" si="102"/>
        <v>0</v>
      </c>
      <c r="AF266" s="224">
        <f t="shared" si="102"/>
        <v>0.375</v>
      </c>
      <c r="AG266" s="224">
        <f t="shared" si="102"/>
        <v>0</v>
      </c>
      <c r="AH266" s="224">
        <f t="shared" si="102"/>
        <v>0</v>
      </c>
      <c r="AI266" s="224">
        <f t="shared" si="102"/>
        <v>0</v>
      </c>
      <c r="AJ266" s="224">
        <f t="shared" si="102"/>
        <v>0.3</v>
      </c>
      <c r="AK266" s="1040" t="s">
        <v>214</v>
      </c>
      <c r="AL266" s="1041"/>
      <c r="AM266" s="1041"/>
      <c r="AN266" s="788"/>
      <c r="AO266" s="789"/>
      <c r="AP266" s="3"/>
    </row>
    <row r="267" spans="2:46" s="162" customFormat="1" ht="12" customHeight="1" x14ac:dyDescent="0.15">
      <c r="B267" s="1058"/>
      <c r="C267" s="1063"/>
      <c r="D267" s="1061"/>
      <c r="E267" s="1061"/>
      <c r="F267" s="1061"/>
      <c r="G267" s="1061"/>
      <c r="H267" s="1061"/>
      <c r="I267" s="1061"/>
      <c r="J267" s="1062"/>
      <c r="K267" s="1016"/>
      <c r="L267" s="1016" t="s">
        <v>467</v>
      </c>
      <c r="M267" s="1016"/>
      <c r="N267" s="1016"/>
      <c r="O267" s="1016" t="s">
        <v>213</v>
      </c>
      <c r="P267" s="1016"/>
      <c r="Q267" s="1016"/>
      <c r="R267" s="1016"/>
      <c r="S267" s="1016"/>
      <c r="T267" s="1016"/>
      <c r="U267" s="1016"/>
      <c r="V267" s="1016"/>
      <c r="W267" s="1016"/>
      <c r="X267" s="1016"/>
      <c r="Y267" s="193">
        <f>COUNTIF(Y246:Y265,"○")</f>
        <v>0</v>
      </c>
      <c r="Z267" s="193">
        <f>COUNTIF(Z246:Z265,"○")</f>
        <v>0</v>
      </c>
      <c r="AA267" s="193">
        <f>COUNTIF(AA246:AA265,"○")</f>
        <v>0</v>
      </c>
      <c r="AB267" s="193">
        <f>COUNTIF(AB246:AB265,"○")</f>
        <v>0</v>
      </c>
      <c r="AC267" s="193">
        <f t="shared" ref="AC267:AJ267" si="103">COUNT(AC246:AC265)</f>
        <v>0</v>
      </c>
      <c r="AD267" s="193">
        <f t="shared" si="103"/>
        <v>0</v>
      </c>
      <c r="AE267" s="193">
        <f t="shared" si="103"/>
        <v>0</v>
      </c>
      <c r="AF267" s="193">
        <f t="shared" si="103"/>
        <v>1</v>
      </c>
      <c r="AG267" s="193">
        <f t="shared" si="103"/>
        <v>0</v>
      </c>
      <c r="AH267" s="193">
        <f t="shared" si="103"/>
        <v>0</v>
      </c>
      <c r="AI267" s="193">
        <f t="shared" si="103"/>
        <v>0</v>
      </c>
      <c r="AJ267" s="193">
        <f t="shared" si="103"/>
        <v>1</v>
      </c>
      <c r="AK267" s="1043"/>
      <c r="AL267" s="1044"/>
      <c r="AM267" s="1044"/>
      <c r="AN267" s="1044"/>
      <c r="AO267" s="1045"/>
      <c r="AP267" s="3"/>
    </row>
    <row r="268" spans="2:46" ht="12" customHeight="1" x14ac:dyDescent="0.15">
      <c r="B268" s="1058"/>
      <c r="C268" s="1063"/>
      <c r="D268" s="1061"/>
      <c r="E268" s="1061"/>
      <c r="F268" s="1061"/>
      <c r="G268" s="1061"/>
      <c r="H268" s="1061"/>
      <c r="I268" s="1061"/>
      <c r="J268" s="1062"/>
      <c r="K268" s="1016"/>
      <c r="L268" s="1016"/>
      <c r="M268" s="1016"/>
      <c r="N268" s="1016"/>
      <c r="O268" s="1016" t="s">
        <v>468</v>
      </c>
      <c r="P268" s="1016"/>
      <c r="Q268" s="1016"/>
      <c r="R268" s="1016"/>
      <c r="S268" s="1016"/>
      <c r="T268" s="1016"/>
      <c r="U268" s="1016"/>
      <c r="V268" s="1016"/>
      <c r="W268" s="1016"/>
      <c r="X268" s="1016"/>
      <c r="Y268" s="1034" t="str">
        <f>IF(Y267&gt;0,"Ⅳ",IF(Z267&gt;0,"Ⅲ",IF(AA267&gt;0,"Ⅱa",IF(AB267&gt;0,"Ⅱb","Ⅰ"))))</f>
        <v>Ⅰ</v>
      </c>
      <c r="Z268" s="1035"/>
      <c r="AA268" s="1035"/>
      <c r="AB268" s="1036"/>
      <c r="AC268" s="1034" t="str">
        <f>IF(AC267&gt;0,"Ⅳ",IF(AD267&gt;0,"Ⅲ",IF(AE267&gt;0,"Ⅱa",IF(AF267&gt;0,"Ⅱb","Ⅰ"))))</f>
        <v>Ⅱb</v>
      </c>
      <c r="AD268" s="1035"/>
      <c r="AE268" s="1035"/>
      <c r="AF268" s="1036"/>
      <c r="AG268" s="1034" t="str">
        <f>IF(AG267&gt;0,"Ⅳ",IF(AH267&gt;0,"Ⅲ",IF(AI267&gt;0,"Ⅱa",IF(AJ267&gt;0,"Ⅱb","Ⅰ"))))</f>
        <v>Ⅱb</v>
      </c>
      <c r="AH268" s="1035"/>
      <c r="AI268" s="1035"/>
      <c r="AJ268" s="1036"/>
      <c r="AK268" s="1046"/>
      <c r="AL268" s="1047"/>
      <c r="AM268" s="1047"/>
      <c r="AN268" s="1047"/>
      <c r="AO268" s="1048"/>
      <c r="AP268" s="3"/>
      <c r="AQ268" s="273" t="s">
        <v>312</v>
      </c>
      <c r="AR268" s="273" t="s">
        <v>313</v>
      </c>
      <c r="AS268" s="699" t="s">
        <v>316</v>
      </c>
      <c r="AT268" s="1026"/>
    </row>
    <row r="269" spans="2:46" ht="12" customHeight="1" x14ac:dyDescent="0.15">
      <c r="B269" s="1058"/>
      <c r="C269" s="1063"/>
      <c r="D269" s="1061"/>
      <c r="E269" s="1061"/>
      <c r="F269" s="1061"/>
      <c r="G269" s="1061"/>
      <c r="H269" s="1061"/>
      <c r="I269" s="1061"/>
      <c r="J269" s="1062"/>
      <c r="K269" s="1016"/>
      <c r="L269" s="1016" t="s">
        <v>469</v>
      </c>
      <c r="M269" s="1016"/>
      <c r="N269" s="1016"/>
      <c r="O269" s="1016" t="s">
        <v>212</v>
      </c>
      <c r="P269" s="1016"/>
      <c r="Q269" s="1016"/>
      <c r="R269" s="1016"/>
      <c r="S269" s="1016"/>
      <c r="T269" s="1016"/>
      <c r="U269" s="1016"/>
      <c r="V269" s="1016"/>
      <c r="W269" s="1016"/>
      <c r="X269" s="1016"/>
      <c r="Y269" s="187" t="s">
        <v>32</v>
      </c>
      <c r="Z269" s="187" t="s">
        <v>33</v>
      </c>
      <c r="AA269" s="1027" t="s">
        <v>34</v>
      </c>
      <c r="AB269" s="1027"/>
      <c r="AC269" s="187" t="s">
        <v>32</v>
      </c>
      <c r="AD269" s="187" t="s">
        <v>33</v>
      </c>
      <c r="AE269" s="1027" t="s">
        <v>34</v>
      </c>
      <c r="AF269" s="1027"/>
      <c r="AG269" s="187" t="s">
        <v>32</v>
      </c>
      <c r="AH269" s="187" t="s">
        <v>33</v>
      </c>
      <c r="AI269" s="1027" t="s">
        <v>34</v>
      </c>
      <c r="AJ269" s="1027"/>
      <c r="AK269" s="1046"/>
      <c r="AL269" s="1047"/>
      <c r="AM269" s="1047"/>
      <c r="AN269" s="1047"/>
      <c r="AO269" s="1048"/>
      <c r="AP269" s="3"/>
      <c r="AQ269" s="1028">
        <f>+Y267+Z267</f>
        <v>0</v>
      </c>
      <c r="AR269" s="1029"/>
      <c r="AS269" s="1028">
        <f>+AA267+AB267</f>
        <v>0</v>
      </c>
      <c r="AT269" s="1029"/>
    </row>
    <row r="270" spans="2:46" ht="12" customHeight="1" x14ac:dyDescent="0.15">
      <c r="B270" s="1058"/>
      <c r="C270" s="1063"/>
      <c r="D270" s="1061"/>
      <c r="E270" s="1061"/>
      <c r="F270" s="1061"/>
      <c r="G270" s="1061"/>
      <c r="H270" s="1061"/>
      <c r="I270" s="1061"/>
      <c r="J270" s="1062"/>
      <c r="K270" s="1016"/>
      <c r="L270" s="1016"/>
      <c r="M270" s="1016"/>
      <c r="N270" s="1016"/>
      <c r="O270" s="1016" t="s">
        <v>470</v>
      </c>
      <c r="P270" s="1016"/>
      <c r="Q270" s="1016"/>
      <c r="R270" s="1016"/>
      <c r="S270" s="1016"/>
      <c r="T270" s="1016"/>
      <c r="U270" s="1016"/>
      <c r="V270" s="1016"/>
      <c r="W270" s="1016"/>
      <c r="X270" s="1016"/>
      <c r="Y270" s="193" t="str">
        <f>IF(Y267=0,"",1)</f>
        <v/>
      </c>
      <c r="Z270" s="193" t="str">
        <f>IF(Z267=0,"",1)</f>
        <v/>
      </c>
      <c r="AA270" s="1030" t="str">
        <f>IF(AQ269=1,"",IF(AS269&gt;0,1,""))</f>
        <v/>
      </c>
      <c r="AB270" s="1031"/>
      <c r="AC270" s="193">
        <f>+AC267</f>
        <v>0</v>
      </c>
      <c r="AD270" s="193">
        <f>AD267</f>
        <v>0</v>
      </c>
      <c r="AE270" s="1030">
        <f>AE267+AF267</f>
        <v>1</v>
      </c>
      <c r="AF270" s="1031"/>
      <c r="AG270" s="193">
        <f>AG267</f>
        <v>0</v>
      </c>
      <c r="AH270" s="193">
        <f>AH267</f>
        <v>0</v>
      </c>
      <c r="AI270" s="1030">
        <f>AI267+AJ267</f>
        <v>1</v>
      </c>
      <c r="AJ270" s="1031"/>
      <c r="AK270" s="1046"/>
      <c r="AL270" s="1047"/>
      <c r="AM270" s="1047"/>
      <c r="AN270" s="1047"/>
      <c r="AO270" s="1048"/>
      <c r="AP270" s="3"/>
      <c r="AQ270" s="197">
        <f>+Y267+AC270+AG270</f>
        <v>0</v>
      </c>
      <c r="AR270" s="197">
        <f>+Z267+AD270+AH270</f>
        <v>0</v>
      </c>
      <c r="AS270" s="1032">
        <f>+AS269+AE270+AI270</f>
        <v>2</v>
      </c>
      <c r="AT270" s="1033"/>
    </row>
    <row r="271" spans="2:46" ht="12" customHeight="1" x14ac:dyDescent="0.15">
      <c r="B271" s="1058"/>
      <c r="C271" s="1063"/>
      <c r="D271" s="1061"/>
      <c r="E271" s="1061"/>
      <c r="F271" s="1061"/>
      <c r="G271" s="1061"/>
      <c r="H271" s="1061"/>
      <c r="I271" s="1061"/>
      <c r="J271" s="1062"/>
      <c r="K271" s="1016"/>
      <c r="L271" s="1016"/>
      <c r="M271" s="1016"/>
      <c r="N271" s="1016"/>
      <c r="O271" s="1016" t="s">
        <v>471</v>
      </c>
      <c r="P271" s="1016"/>
      <c r="Q271" s="1016"/>
      <c r="R271" s="1016"/>
      <c r="S271" s="1016"/>
      <c r="T271" s="1016"/>
      <c r="U271" s="1016"/>
      <c r="V271" s="1016"/>
      <c r="W271" s="1016"/>
      <c r="X271" s="1016"/>
      <c r="Y271" s="1034" t="s">
        <v>875</v>
      </c>
      <c r="Z271" s="1035"/>
      <c r="AA271" s="1035"/>
      <c r="AB271" s="1036"/>
      <c r="AC271" s="1034" t="str">
        <f>IF(AC270&gt;0,"Ⅳ",IF(AD270&gt;0,"Ⅲ",IF(AE270&gt;0,"Ⅱ","Ⅰ")))</f>
        <v>Ⅱ</v>
      </c>
      <c r="AD271" s="1035"/>
      <c r="AE271" s="1035"/>
      <c r="AF271" s="1036"/>
      <c r="AG271" s="1034" t="str">
        <f>IF(AG270&gt;0,"Ⅳ",IF(AH270&gt;0,"Ⅲ",IF(AI270&gt;0,"Ⅱ","Ⅰ")))</f>
        <v>Ⅱ</v>
      </c>
      <c r="AH271" s="1035"/>
      <c r="AI271" s="1035"/>
      <c r="AJ271" s="1036"/>
      <c r="AK271" s="1046"/>
      <c r="AL271" s="1047"/>
      <c r="AM271" s="1047"/>
      <c r="AN271" s="1047"/>
      <c r="AO271" s="1048"/>
      <c r="AP271" s="3"/>
      <c r="AQ271" s="1037" t="str">
        <f>IF(AQ270&gt;0,"Ⅳ",IF(AR270&gt;0,"Ⅲ",IF(AS270&gt;0,"Ⅱ","Ⅰ")))</f>
        <v>Ⅱ</v>
      </c>
      <c r="AR271" s="1037"/>
      <c r="AS271" s="1037"/>
      <c r="AT271" s="1037"/>
    </row>
    <row r="272" spans="2:46" ht="12" customHeight="1" x14ac:dyDescent="0.15">
      <c r="B272" s="1058"/>
      <c r="C272" s="1063"/>
      <c r="D272" s="1061"/>
      <c r="E272" s="1061"/>
      <c r="F272" s="1061"/>
      <c r="G272" s="1061"/>
      <c r="H272" s="1061"/>
      <c r="I272" s="1061"/>
      <c r="J272" s="1062"/>
      <c r="K272" s="1016"/>
      <c r="L272" s="1016"/>
      <c r="M272" s="1016"/>
      <c r="N272" s="1016"/>
      <c r="O272" s="1016" t="s">
        <v>472</v>
      </c>
      <c r="P272" s="1016"/>
      <c r="Q272" s="1016"/>
      <c r="R272" s="1016"/>
      <c r="S272" s="1016"/>
      <c r="T272" s="1016"/>
      <c r="U272" s="1016"/>
      <c r="V272" s="1016"/>
      <c r="W272" s="1016"/>
      <c r="X272" s="1016"/>
      <c r="Y272" s="1034" t="str">
        <f>IF(COUNTIF(Y271:AJ271,"Ⅳ")&gt;0,"Ⅳ",IF(COUNTIF(Y271:AJ271,"Ⅲ")&gt;0,"Ⅲ",IF(COUNTIF(Y271:AJ271,"Ⅱ")&gt;0,"Ⅱ","Ⅰ")))</f>
        <v>Ⅱ</v>
      </c>
      <c r="Z272" s="1035"/>
      <c r="AA272" s="1035"/>
      <c r="AB272" s="1035"/>
      <c r="AC272" s="1035"/>
      <c r="AD272" s="1035"/>
      <c r="AE272" s="1035"/>
      <c r="AF272" s="1035"/>
      <c r="AG272" s="1035"/>
      <c r="AH272" s="1035"/>
      <c r="AI272" s="1035"/>
      <c r="AJ272" s="1036"/>
      <c r="AK272" s="1049"/>
      <c r="AL272" s="1050"/>
      <c r="AM272" s="1050"/>
      <c r="AN272" s="1050"/>
      <c r="AO272" s="1051"/>
      <c r="AP272" s="3"/>
    </row>
    <row r="273" spans="2:86" ht="14.25" customHeight="1" x14ac:dyDescent="0.15">
      <c r="B273" s="1058"/>
      <c r="C273" s="1063"/>
      <c r="D273" s="1061"/>
      <c r="E273" s="1061"/>
      <c r="F273" s="1061"/>
      <c r="G273" s="1061"/>
      <c r="H273" s="1061"/>
      <c r="I273" s="1061"/>
      <c r="J273" s="1062"/>
      <c r="K273" s="1016" t="s">
        <v>169</v>
      </c>
      <c r="L273" s="1017"/>
      <c r="M273" s="1017"/>
      <c r="N273" s="1017"/>
      <c r="O273" s="1017"/>
      <c r="P273" s="1017"/>
      <c r="Q273" s="1017"/>
      <c r="R273" s="1017"/>
      <c r="S273" s="1017"/>
      <c r="T273" s="1017"/>
      <c r="U273" s="1017"/>
      <c r="V273" s="1017"/>
      <c r="W273" s="1017"/>
      <c r="X273" s="1017"/>
      <c r="Y273" s="1017"/>
      <c r="Z273" s="1017"/>
      <c r="AA273" s="1017"/>
      <c r="AB273" s="1017"/>
      <c r="AC273" s="1017"/>
      <c r="AD273" s="1017"/>
      <c r="AE273" s="1017"/>
      <c r="AF273" s="1017"/>
      <c r="AG273" s="1017"/>
      <c r="AH273" s="1017"/>
      <c r="AI273" s="1017"/>
      <c r="AJ273" s="1017"/>
      <c r="AK273" s="1017"/>
      <c r="AL273" s="1017"/>
      <c r="AM273" s="1017"/>
      <c r="AN273" s="1017"/>
      <c r="AO273" s="1017"/>
      <c r="AP273" s="3"/>
    </row>
    <row r="274" spans="2:86" ht="14.25" customHeight="1" x14ac:dyDescent="0.15">
      <c r="B274" s="1058"/>
      <c r="C274" s="1063"/>
      <c r="D274" s="1061"/>
      <c r="E274" s="1061"/>
      <c r="F274" s="1061"/>
      <c r="G274" s="1061"/>
      <c r="H274" s="1061"/>
      <c r="I274" s="1061"/>
      <c r="J274" s="1062"/>
      <c r="K274" s="1016"/>
      <c r="L274" s="1017"/>
      <c r="M274" s="1017"/>
      <c r="N274" s="1017"/>
      <c r="O274" s="1017"/>
      <c r="P274" s="1017"/>
      <c r="Q274" s="1017"/>
      <c r="R274" s="1017"/>
      <c r="S274" s="1017"/>
      <c r="T274" s="1017"/>
      <c r="U274" s="1017"/>
      <c r="V274" s="1017"/>
      <c r="W274" s="1017"/>
      <c r="X274" s="1017"/>
      <c r="Y274" s="1017"/>
      <c r="Z274" s="1017"/>
      <c r="AA274" s="1017"/>
      <c r="AB274" s="1017"/>
      <c r="AC274" s="1017"/>
      <c r="AD274" s="1017"/>
      <c r="AE274" s="1017"/>
      <c r="AF274" s="1017"/>
      <c r="AG274" s="1017"/>
      <c r="AH274" s="1017"/>
      <c r="AI274" s="1017"/>
      <c r="AJ274" s="1017"/>
      <c r="AK274" s="1017"/>
      <c r="AL274" s="1017"/>
      <c r="AM274" s="1017"/>
      <c r="AN274" s="1017"/>
      <c r="AO274" s="1017"/>
      <c r="AP274" s="3"/>
    </row>
    <row r="275" spans="2:86" ht="12" customHeight="1" x14ac:dyDescent="0.15">
      <c r="B275" s="1058"/>
      <c r="C275" s="1063"/>
      <c r="D275" s="1061"/>
      <c r="E275" s="1061"/>
      <c r="F275" s="1061"/>
      <c r="G275" s="1061"/>
      <c r="H275" s="1061"/>
      <c r="I275" s="1061"/>
      <c r="J275" s="1062"/>
      <c r="K275" s="1018" t="s">
        <v>473</v>
      </c>
      <c r="L275" s="1018"/>
      <c r="M275" s="1018"/>
      <c r="N275" s="1018"/>
      <c r="O275" s="1018"/>
      <c r="P275" s="1018"/>
      <c r="Q275" s="1018"/>
      <c r="R275" s="1018"/>
      <c r="S275" s="1018"/>
      <c r="T275" s="1018"/>
      <c r="U275" s="1018"/>
      <c r="V275" s="1018"/>
      <c r="W275" s="1018"/>
      <c r="X275" s="1018"/>
      <c r="Y275" s="1018"/>
      <c r="Z275" s="1018"/>
      <c r="AA275" s="1018"/>
      <c r="AB275" s="1018"/>
      <c r="AC275" s="1018"/>
      <c r="AD275" s="1018"/>
      <c r="AE275" s="1018"/>
      <c r="AF275" s="1018"/>
      <c r="AG275" s="1018"/>
      <c r="AH275" s="1018"/>
      <c r="AI275" s="1018"/>
      <c r="AJ275" s="1018"/>
      <c r="AK275" s="1018"/>
      <c r="AL275" s="1018"/>
      <c r="AM275" s="1018"/>
      <c r="AN275" s="1018"/>
      <c r="AO275" s="1018"/>
      <c r="AP275" s="3"/>
    </row>
    <row r="276" spans="2:86" ht="12" customHeight="1" x14ac:dyDescent="0.15">
      <c r="B276" s="1058"/>
      <c r="C276" s="1063"/>
      <c r="D276" s="1061"/>
      <c r="E276" s="1061"/>
      <c r="F276" s="1061"/>
      <c r="G276" s="1061"/>
      <c r="H276" s="1061"/>
      <c r="I276" s="1061"/>
      <c r="J276" s="1062"/>
      <c r="K276" s="1019" t="s">
        <v>523</v>
      </c>
      <c r="L276" s="1019"/>
      <c r="M276" s="1019"/>
      <c r="N276" s="1019"/>
      <c r="O276" s="1019"/>
      <c r="P276" s="1019"/>
      <c r="Q276" s="1019"/>
      <c r="R276" s="1019"/>
      <c r="S276" s="1019"/>
      <c r="T276" s="1019"/>
      <c r="U276" s="1019"/>
      <c r="V276" s="1019"/>
      <c r="W276" s="1019"/>
      <c r="X276" s="1019"/>
      <c r="Y276" s="1019"/>
      <c r="Z276" s="1019"/>
      <c r="AA276" s="1019"/>
      <c r="AB276" s="1019"/>
      <c r="AC276" s="1019"/>
      <c r="AD276" s="1019"/>
      <c r="AE276" s="1019"/>
      <c r="AF276" s="1019"/>
      <c r="AG276" s="1019"/>
      <c r="AH276" s="1019"/>
      <c r="AI276" s="1019"/>
      <c r="AJ276" s="1019"/>
      <c r="AK276" s="1019"/>
      <c r="AL276" s="1019"/>
      <c r="AM276" s="1019"/>
      <c r="AN276" s="1019"/>
      <c r="AO276" s="1019"/>
      <c r="AP276" s="3"/>
    </row>
    <row r="277" spans="2:86" ht="12" customHeight="1" x14ac:dyDescent="0.15">
      <c r="B277" s="1058"/>
      <c r="C277" s="1063"/>
      <c r="D277" s="1061"/>
      <c r="E277" s="1061"/>
      <c r="F277" s="1061"/>
      <c r="G277" s="1061"/>
      <c r="H277" s="1061"/>
      <c r="I277" s="1061"/>
      <c r="J277" s="1062"/>
      <c r="K277" s="194" t="s">
        <v>474</v>
      </c>
      <c r="L277" s="195"/>
      <c r="M277" s="195"/>
      <c r="N277" s="195"/>
      <c r="O277" s="195"/>
      <c r="P277" s="195"/>
      <c r="Q277" s="195"/>
      <c r="R277" s="195"/>
      <c r="S277" s="195"/>
      <c r="T277" s="195"/>
      <c r="U277" s="195"/>
      <c r="V277" s="195"/>
      <c r="W277" s="195"/>
      <c r="X277" s="195"/>
      <c r="Y277" s="195"/>
      <c r="Z277" s="195"/>
      <c r="AA277" s="195"/>
      <c r="AB277" s="195"/>
      <c r="AC277" s="195"/>
      <c r="AD277" s="195"/>
      <c r="AE277" s="195"/>
      <c r="AF277" s="195"/>
      <c r="AG277" s="195"/>
      <c r="AH277" s="195"/>
      <c r="AI277" s="195"/>
      <c r="AJ277" s="195"/>
      <c r="AK277" s="195"/>
      <c r="AL277" s="195"/>
      <c r="AM277" s="195"/>
      <c r="AN277" s="195"/>
      <c r="AO277" s="196"/>
      <c r="AP277" s="3"/>
    </row>
    <row r="278" spans="2:86" ht="12" customHeight="1" x14ac:dyDescent="0.15">
      <c r="B278" s="1058"/>
      <c r="C278" s="1063"/>
      <c r="D278" s="1061"/>
      <c r="E278" s="1061"/>
      <c r="F278" s="1061"/>
      <c r="G278" s="1061"/>
      <c r="H278" s="1061"/>
      <c r="I278" s="1061"/>
      <c r="J278" s="1062"/>
      <c r="K278" s="194" t="s">
        <v>475</v>
      </c>
      <c r="L278" s="195"/>
      <c r="M278" s="195"/>
      <c r="N278" s="195"/>
      <c r="O278" s="195"/>
      <c r="P278" s="195"/>
      <c r="Q278" s="195"/>
      <c r="R278" s="195"/>
      <c r="S278" s="195"/>
      <c r="T278" s="195"/>
      <c r="U278" s="195"/>
      <c r="V278" s="195"/>
      <c r="W278" s="195"/>
      <c r="X278" s="195"/>
      <c r="Y278" s="195"/>
      <c r="Z278" s="195"/>
      <c r="AA278" s="195"/>
      <c r="AB278" s="195"/>
      <c r="AC278" s="195"/>
      <c r="AD278" s="195"/>
      <c r="AE278" s="195"/>
      <c r="AF278" s="195"/>
      <c r="AG278" s="195"/>
      <c r="AH278" s="195"/>
      <c r="AI278" s="195"/>
      <c r="AJ278" s="195"/>
      <c r="AK278" s="195"/>
      <c r="AL278" s="195"/>
      <c r="AM278" s="195"/>
      <c r="AN278" s="195"/>
      <c r="AO278" s="196"/>
      <c r="AP278" s="3"/>
    </row>
    <row r="279" spans="2:86" ht="12" customHeight="1" x14ac:dyDescent="0.15">
      <c r="B279" s="1058"/>
      <c r="C279" s="1063"/>
      <c r="D279" s="1061"/>
      <c r="E279" s="1061"/>
      <c r="F279" s="1061"/>
      <c r="G279" s="1061"/>
      <c r="H279" s="1061"/>
      <c r="I279" s="1061"/>
      <c r="J279" s="1062"/>
      <c r="K279" s="1020" t="s">
        <v>476</v>
      </c>
      <c r="L279" s="1021"/>
      <c r="M279" s="1021"/>
      <c r="N279" s="1021"/>
      <c r="O279" s="1021"/>
      <c r="P279" s="1021"/>
      <c r="Q279" s="1021"/>
      <c r="R279" s="1021"/>
      <c r="S279" s="1021"/>
      <c r="T279" s="1021"/>
      <c r="U279" s="1021"/>
      <c r="V279" s="1021"/>
      <c r="W279" s="1021"/>
      <c r="X279" s="1021"/>
      <c r="Y279" s="1021"/>
      <c r="Z279" s="1021"/>
      <c r="AA279" s="1021"/>
      <c r="AB279" s="1021"/>
      <c r="AC279" s="1021"/>
      <c r="AD279" s="1021"/>
      <c r="AE279" s="1021"/>
      <c r="AF279" s="1021"/>
      <c r="AG279" s="1021"/>
      <c r="AH279" s="1021"/>
      <c r="AI279" s="1021"/>
      <c r="AJ279" s="1021"/>
      <c r="AK279" s="1021"/>
      <c r="AL279" s="1021"/>
      <c r="AM279" s="1021"/>
      <c r="AN279" s="1021"/>
      <c r="AO279" s="1022"/>
      <c r="AP279" s="3"/>
    </row>
    <row r="280" spans="2:86" ht="12" customHeight="1" x14ac:dyDescent="0.15">
      <c r="B280" s="591"/>
      <c r="C280" s="1064"/>
      <c r="D280" s="1065"/>
      <c r="E280" s="1065"/>
      <c r="F280" s="1065"/>
      <c r="G280" s="1065"/>
      <c r="H280" s="1065"/>
      <c r="I280" s="1065"/>
      <c r="J280" s="1066"/>
      <c r="K280" s="1023"/>
      <c r="L280" s="1024"/>
      <c r="M280" s="1024"/>
      <c r="N280" s="1024"/>
      <c r="O280" s="1024"/>
      <c r="P280" s="1024"/>
      <c r="Q280" s="1024"/>
      <c r="R280" s="1024"/>
      <c r="S280" s="1024"/>
      <c r="T280" s="1024"/>
      <c r="U280" s="1024"/>
      <c r="V280" s="1024"/>
      <c r="W280" s="1024"/>
      <c r="X280" s="1024"/>
      <c r="Y280" s="1024"/>
      <c r="Z280" s="1024"/>
      <c r="AA280" s="1024"/>
      <c r="AB280" s="1024"/>
      <c r="AC280" s="1024"/>
      <c r="AD280" s="1024"/>
      <c r="AE280" s="1024"/>
      <c r="AF280" s="1024"/>
      <c r="AG280" s="1024"/>
      <c r="AH280" s="1024"/>
      <c r="AI280" s="1024"/>
      <c r="AJ280" s="1024"/>
      <c r="AK280" s="1024"/>
      <c r="AL280" s="1024"/>
      <c r="AM280" s="1024"/>
      <c r="AN280" s="1024"/>
      <c r="AO280" s="1025"/>
      <c r="AP280" s="3"/>
    </row>
    <row r="281" spans="2:86" s="9" customFormat="1" ht="12" customHeight="1" x14ac:dyDescent="0.15">
      <c r="B281" s="3" t="s">
        <v>527</v>
      </c>
      <c r="AQ281" s="162"/>
      <c r="AR281" s="162"/>
      <c r="AS281" s="162"/>
      <c r="AT281" s="162"/>
      <c r="AU281" s="162"/>
      <c r="AV281" s="162"/>
      <c r="AW281" s="162"/>
      <c r="AX281" s="162"/>
      <c r="AY281" s="162"/>
      <c r="AZ281" s="162"/>
      <c r="BA281" s="162"/>
      <c r="BB281" s="162"/>
      <c r="BC281" s="162"/>
      <c r="BD281" s="162"/>
      <c r="BE281" s="162"/>
      <c r="BF281" s="162"/>
      <c r="BG281" s="162"/>
      <c r="BH281" s="162"/>
      <c r="BI281" s="162"/>
      <c r="BJ281" s="162"/>
      <c r="BK281" s="162"/>
      <c r="BL281" s="162"/>
      <c r="BM281" s="162"/>
      <c r="BN281" s="162"/>
      <c r="BO281" s="162"/>
      <c r="BP281" s="162"/>
      <c r="BQ281" s="162"/>
      <c r="BR281" s="162"/>
      <c r="BS281" s="162"/>
      <c r="BT281" s="162"/>
      <c r="BU281" s="162"/>
      <c r="BV281" s="162"/>
      <c r="BW281" s="162"/>
      <c r="BX281" s="162"/>
      <c r="BY281" s="162"/>
      <c r="BZ281" s="162"/>
      <c r="CA281" s="162"/>
      <c r="CB281" s="162"/>
      <c r="CC281" s="162"/>
      <c r="CD281" s="162"/>
      <c r="CE281" s="162"/>
      <c r="CF281" s="162"/>
      <c r="CG281" s="162"/>
      <c r="CH281" s="162"/>
    </row>
    <row r="282" spans="2:86" ht="12" customHeight="1" thickBot="1" x14ac:dyDescent="0.2">
      <c r="B282" s="3" t="s">
        <v>524</v>
      </c>
    </row>
    <row r="283" spans="2:86" ht="12" customHeight="1" x14ac:dyDescent="0.15">
      <c r="B283" s="3" t="s">
        <v>525</v>
      </c>
      <c r="AU283" s="1000" t="s">
        <v>305</v>
      </c>
      <c r="AV283" s="1001" t="s">
        <v>298</v>
      </c>
      <c r="AW283" s="1003" t="s">
        <v>299</v>
      </c>
      <c r="AX283" s="1005" t="s">
        <v>306</v>
      </c>
      <c r="AY283" s="1006"/>
      <c r="AZ283" s="1006"/>
      <c r="BA283" s="1006"/>
      <c r="BB283" s="1006"/>
      <c r="BC283" s="1006"/>
      <c r="BD283" s="1006"/>
      <c r="BE283" s="1006"/>
      <c r="BF283" s="1006"/>
      <c r="BG283" s="1006"/>
      <c r="BH283" s="1006"/>
      <c r="BI283" s="1006"/>
      <c r="BJ283" s="1006"/>
      <c r="BK283" s="1006"/>
      <c r="BL283" s="1006"/>
      <c r="BM283" s="1006"/>
      <c r="BN283" s="1006"/>
      <c r="BO283" s="1006"/>
      <c r="BP283" s="1006"/>
      <c r="BQ283" s="1006"/>
      <c r="BR283" s="1007"/>
      <c r="BS283" s="807" t="s">
        <v>300</v>
      </c>
      <c r="BT283" s="1008"/>
      <c r="BU283" s="1008"/>
      <c r="BV283" s="1008"/>
      <c r="BW283" s="1009" t="s">
        <v>307</v>
      </c>
      <c r="BX283" s="1010"/>
      <c r="BY283" s="1010"/>
      <c r="BZ283" s="1010"/>
      <c r="CA283" s="1010"/>
      <c r="CB283" s="1010"/>
      <c r="CC283" s="1010"/>
      <c r="CD283" s="1010"/>
      <c r="CE283" s="1010"/>
      <c r="CF283" s="1010"/>
      <c r="CG283" s="1010"/>
      <c r="CH283" s="1011"/>
    </row>
    <row r="284" spans="2:86" ht="12" customHeight="1" x14ac:dyDescent="0.15">
      <c r="B284" s="3" t="s">
        <v>477</v>
      </c>
      <c r="AU284" s="1000"/>
      <c r="AV284" s="1002"/>
      <c r="AW284" s="1004"/>
      <c r="AX284" s="1012" t="s">
        <v>308</v>
      </c>
      <c r="AY284" s="686"/>
      <c r="AZ284" s="686"/>
      <c r="BA284" s="686"/>
      <c r="BB284" s="686"/>
      <c r="BC284" s="686"/>
      <c r="BD284" s="686"/>
      <c r="BE284" s="686"/>
      <c r="BF284" s="686"/>
      <c r="BG284" s="686"/>
      <c r="BH284" s="686"/>
      <c r="BI284" s="686"/>
      <c r="BJ284" s="686" t="s">
        <v>309</v>
      </c>
      <c r="BK284" s="686"/>
      <c r="BL284" s="686"/>
      <c r="BM284" s="686"/>
      <c r="BN284" s="686"/>
      <c r="BO284" s="686"/>
      <c r="BP284" s="686"/>
      <c r="BQ284" s="686"/>
      <c r="BR284" s="1013"/>
      <c r="BS284" s="1008"/>
      <c r="BT284" s="1008"/>
      <c r="BU284" s="1008"/>
      <c r="BV284" s="1008"/>
      <c r="BW284" s="1014" t="s">
        <v>302</v>
      </c>
      <c r="BX284" s="699"/>
      <c r="BY284" s="699"/>
      <c r="BZ284" s="699"/>
      <c r="CA284" s="686" t="s">
        <v>310</v>
      </c>
      <c r="CB284" s="686"/>
      <c r="CC284" s="686"/>
      <c r="CD284" s="686"/>
      <c r="CE284" s="686"/>
      <c r="CF284" s="686"/>
      <c r="CG284" s="686"/>
      <c r="CH284" s="1013"/>
    </row>
    <row r="285" spans="2:86" ht="12" customHeight="1" x14ac:dyDescent="0.15">
      <c r="B285" s="3" t="s">
        <v>526</v>
      </c>
      <c r="AU285" s="1000"/>
      <c r="AV285" s="1002"/>
      <c r="AW285" s="1004"/>
      <c r="AX285" s="1012" t="s">
        <v>26</v>
      </c>
      <c r="AY285" s="686"/>
      <c r="AZ285" s="686"/>
      <c r="BA285" s="686"/>
      <c r="BB285" s="686" t="s">
        <v>22</v>
      </c>
      <c r="BC285" s="686"/>
      <c r="BD285" s="686"/>
      <c r="BE285" s="686"/>
      <c r="BF285" s="686" t="s">
        <v>24</v>
      </c>
      <c r="BG285" s="686"/>
      <c r="BH285" s="686"/>
      <c r="BI285" s="686"/>
      <c r="BJ285" s="699" t="s">
        <v>26</v>
      </c>
      <c r="BK285" s="699"/>
      <c r="BL285" s="699"/>
      <c r="BM285" s="699" t="s">
        <v>22</v>
      </c>
      <c r="BN285" s="699"/>
      <c r="BO285" s="699"/>
      <c r="BP285" s="699" t="s">
        <v>24</v>
      </c>
      <c r="BQ285" s="699"/>
      <c r="BR285" s="1015"/>
      <c r="BS285" s="807" t="s">
        <v>26</v>
      </c>
      <c r="BT285" s="807" t="s">
        <v>22</v>
      </c>
      <c r="BU285" s="807" t="s">
        <v>24</v>
      </c>
      <c r="BV285" s="807" t="s">
        <v>303</v>
      </c>
      <c r="BW285" s="1012" t="s">
        <v>311</v>
      </c>
      <c r="BX285" s="686"/>
      <c r="BY285" s="686"/>
      <c r="BZ285" s="686"/>
      <c r="CA285" s="686" t="s">
        <v>22</v>
      </c>
      <c r="CB285" s="686"/>
      <c r="CC285" s="686"/>
      <c r="CD285" s="686"/>
      <c r="CE285" s="686" t="s">
        <v>24</v>
      </c>
      <c r="CF285" s="686"/>
      <c r="CG285" s="686"/>
      <c r="CH285" s="1013"/>
    </row>
    <row r="286" spans="2:86" ht="12" customHeight="1" x14ac:dyDescent="0.15">
      <c r="B286" s="3" t="s">
        <v>478</v>
      </c>
      <c r="AU286" s="1000"/>
      <c r="AV286" s="1002"/>
      <c r="AW286" s="1004"/>
      <c r="AX286" s="156" t="s">
        <v>862</v>
      </c>
      <c r="AY286" s="157" t="s">
        <v>863</v>
      </c>
      <c r="AZ286" s="157" t="s">
        <v>864</v>
      </c>
      <c r="BA286" s="158" t="s">
        <v>865</v>
      </c>
      <c r="BB286" s="159" t="s">
        <v>866</v>
      </c>
      <c r="BC286" s="157" t="s">
        <v>863</v>
      </c>
      <c r="BD286" s="157" t="s">
        <v>867</v>
      </c>
      <c r="BE286" s="158" t="s">
        <v>865</v>
      </c>
      <c r="BF286" s="159" t="s">
        <v>866</v>
      </c>
      <c r="BG286" s="157" t="s">
        <v>863</v>
      </c>
      <c r="BH286" s="157" t="s">
        <v>864</v>
      </c>
      <c r="BI286" s="158" t="s">
        <v>865</v>
      </c>
      <c r="BJ286" s="159" t="s">
        <v>866</v>
      </c>
      <c r="BK286" s="157" t="s">
        <v>868</v>
      </c>
      <c r="BL286" s="158" t="s">
        <v>869</v>
      </c>
      <c r="BM286" s="159" t="s">
        <v>870</v>
      </c>
      <c r="BN286" s="157" t="s">
        <v>863</v>
      </c>
      <c r="BO286" s="158" t="s">
        <v>871</v>
      </c>
      <c r="BP286" s="159" t="s">
        <v>870</v>
      </c>
      <c r="BQ286" s="157" t="s">
        <v>868</v>
      </c>
      <c r="BR286" s="160" t="s">
        <v>872</v>
      </c>
      <c r="BS286" s="1008"/>
      <c r="BT286" s="1008"/>
      <c r="BU286" s="1008"/>
      <c r="BV286" s="1008"/>
      <c r="BW286" s="156" t="s">
        <v>866</v>
      </c>
      <c r="BX286" s="157" t="s">
        <v>863</v>
      </c>
      <c r="BY286" s="157" t="s">
        <v>864</v>
      </c>
      <c r="BZ286" s="158" t="s">
        <v>865</v>
      </c>
      <c r="CA286" s="159" t="s">
        <v>866</v>
      </c>
      <c r="CB286" s="157" t="s">
        <v>873</v>
      </c>
      <c r="CC286" s="157" t="s">
        <v>864</v>
      </c>
      <c r="CD286" s="158" t="s">
        <v>865</v>
      </c>
      <c r="CE286" s="159" t="s">
        <v>866</v>
      </c>
      <c r="CF286" s="157" t="s">
        <v>863</v>
      </c>
      <c r="CG286" s="157" t="s">
        <v>864</v>
      </c>
      <c r="CH286" s="160" t="s">
        <v>874</v>
      </c>
    </row>
    <row r="287" spans="2:86" x14ac:dyDescent="0.15">
      <c r="B287" s="3" t="s">
        <v>539</v>
      </c>
      <c r="AU287" s="1000"/>
      <c r="AV287" s="188" t="str">
        <f>N289</f>
        <v>S006</v>
      </c>
      <c r="AW287" s="300">
        <f>R289</f>
        <v>10.5</v>
      </c>
      <c r="AX287" s="197">
        <f>+Y314</f>
        <v>0</v>
      </c>
      <c r="AY287" s="197">
        <f>+Z314</f>
        <v>0</v>
      </c>
      <c r="AZ287" s="197">
        <f>+AA314</f>
        <v>0</v>
      </c>
      <c r="BA287" s="197">
        <f t="shared" ref="BA287" si="104">+AB314</f>
        <v>0</v>
      </c>
      <c r="BB287" s="197">
        <f>+AC314</f>
        <v>0</v>
      </c>
      <c r="BC287" s="197">
        <f t="shared" ref="BC287" si="105">+AD314</f>
        <v>0</v>
      </c>
      <c r="BD287" s="197">
        <f t="shared" ref="BD287" si="106">+AE314</f>
        <v>0</v>
      </c>
      <c r="BE287" s="197">
        <f t="shared" ref="BE287" si="107">+AF314</f>
        <v>2</v>
      </c>
      <c r="BF287" s="197">
        <f t="shared" ref="BF287" si="108">+AG314</f>
        <v>0</v>
      </c>
      <c r="BG287" s="197">
        <f t="shared" ref="BG287" si="109">+AH314</f>
        <v>0</v>
      </c>
      <c r="BH287" s="197">
        <f t="shared" ref="BH287" si="110">+AI314</f>
        <v>0</v>
      </c>
      <c r="BI287" s="197">
        <f t="shared" ref="BI287" si="111">+AJ314</f>
        <v>0</v>
      </c>
      <c r="BJ287" s="197" t="str">
        <f>+Y317</f>
        <v/>
      </c>
      <c r="BK287" s="197" t="str">
        <f t="shared" ref="BK287" si="112">+Z317</f>
        <v/>
      </c>
      <c r="BL287" s="197" t="str">
        <f>+AA317</f>
        <v/>
      </c>
      <c r="BM287" s="197">
        <f>+AC317</f>
        <v>0</v>
      </c>
      <c r="BN287" s="197">
        <f t="shared" ref="BN287" si="113">+AD317</f>
        <v>0</v>
      </c>
      <c r="BO287" s="197">
        <f t="shared" ref="BO287" si="114">+AE317</f>
        <v>2</v>
      </c>
      <c r="BP287" s="197">
        <f>+AG317</f>
        <v>0</v>
      </c>
      <c r="BQ287" s="197">
        <f>+AH317</f>
        <v>0</v>
      </c>
      <c r="BR287" s="197">
        <f>+AI317</f>
        <v>0</v>
      </c>
      <c r="BS287" s="296" t="str">
        <f>+Y318</f>
        <v>Ⅰ</v>
      </c>
      <c r="BT287" s="296" t="str">
        <f>+AC318</f>
        <v>Ⅱ</v>
      </c>
      <c r="BU287" s="296" t="str">
        <f>+AG318</f>
        <v>Ⅰ</v>
      </c>
      <c r="BV287" s="296" t="str">
        <f>+Y319</f>
        <v>Ⅱ</v>
      </c>
      <c r="BW287" s="164" t="str">
        <f>IF(Y314&gt;0,R289,"")</f>
        <v/>
      </c>
      <c r="BX287" s="165" t="str">
        <f>IF(Z314&gt;0,"",IF(AA314&gt;0,R289,""))</f>
        <v/>
      </c>
      <c r="BY287" s="165" t="str">
        <f>IF(Y314+Z314&gt;0,"",IF(AA314&gt;0,R289,""))</f>
        <v/>
      </c>
      <c r="BZ287" s="165" t="str">
        <f>IF(Y314+Z314+AA314&gt;0,"",IF(AB314&gt;0,R289,""))</f>
        <v/>
      </c>
      <c r="CA287" s="166">
        <f t="shared" ref="CA287" si="115">+AC313</f>
        <v>0</v>
      </c>
      <c r="CB287" s="166">
        <f t="shared" ref="CB287" si="116">+AD313</f>
        <v>0</v>
      </c>
      <c r="CC287" s="166">
        <f t="shared" ref="CC287" si="117">+AE313</f>
        <v>0</v>
      </c>
      <c r="CD287" s="166">
        <f t="shared" ref="CD287" si="118">+AF313</f>
        <v>0.19500000000000001</v>
      </c>
      <c r="CE287" s="166">
        <f t="shared" ref="CE287" si="119">+AG313</f>
        <v>0</v>
      </c>
      <c r="CF287" s="166">
        <f t="shared" ref="CF287" si="120">+AH313</f>
        <v>0</v>
      </c>
      <c r="CG287" s="166">
        <f t="shared" ref="CG287" si="121">+AI313</f>
        <v>0</v>
      </c>
      <c r="CH287" s="166">
        <f t="shared" ref="CH287" si="122">+AJ313</f>
        <v>0</v>
      </c>
    </row>
    <row r="288" spans="2:86" ht="12" customHeight="1" x14ac:dyDescent="0.15">
      <c r="B288" s="1057" t="s">
        <v>219</v>
      </c>
      <c r="C288" s="1059"/>
      <c r="D288" s="1060"/>
      <c r="E288" s="1061"/>
      <c r="F288" s="1061"/>
      <c r="G288" s="1061"/>
      <c r="H288" s="1061"/>
      <c r="I288" s="1061"/>
      <c r="J288" s="1062"/>
      <c r="K288" s="1067" t="s">
        <v>453</v>
      </c>
      <c r="L288" s="1068"/>
      <c r="M288" s="1068"/>
      <c r="N288" s="1068"/>
      <c r="O288" s="1068"/>
      <c r="P288" s="1068"/>
      <c r="Q288" s="1068"/>
      <c r="R288" s="1068"/>
      <c r="S288" s="1068"/>
      <c r="T288" s="1068"/>
      <c r="U288" s="1068"/>
      <c r="V288" s="1068"/>
      <c r="W288" s="1068"/>
      <c r="X288" s="1068"/>
      <c r="Y288" s="1068"/>
      <c r="Z288" s="1068"/>
      <c r="AA288" s="1068"/>
      <c r="AB288" s="1068"/>
      <c r="AC288" s="1068"/>
      <c r="AD288" s="1068"/>
      <c r="AE288" s="1068"/>
      <c r="AF288" s="1068"/>
      <c r="AG288" s="1068"/>
      <c r="AH288" s="1068"/>
      <c r="AI288" s="1068"/>
      <c r="AJ288" s="1068"/>
      <c r="AK288" s="1068"/>
      <c r="AL288" s="1068"/>
      <c r="AM288" s="1068"/>
      <c r="AN288" s="1068"/>
      <c r="AO288" s="1069"/>
      <c r="AP288" s="3"/>
    </row>
    <row r="289" spans="2:56" ht="12" customHeight="1" x14ac:dyDescent="0.15">
      <c r="B289" s="1058"/>
      <c r="C289" s="1063"/>
      <c r="D289" s="1061"/>
      <c r="E289" s="1061"/>
      <c r="F289" s="1061"/>
      <c r="G289" s="1061"/>
      <c r="H289" s="1061"/>
      <c r="I289" s="1061"/>
      <c r="J289" s="1062"/>
      <c r="K289" s="1040" t="s">
        <v>218</v>
      </c>
      <c r="L289" s="1041"/>
      <c r="M289" s="1042"/>
      <c r="N289" s="1034" t="s">
        <v>604</v>
      </c>
      <c r="O289" s="1035"/>
      <c r="P289" s="1040" t="s">
        <v>454</v>
      </c>
      <c r="Q289" s="1042"/>
      <c r="R289" s="1070">
        <f>'様式A-2'!C16</f>
        <v>10.5</v>
      </c>
      <c r="S289" s="1071"/>
      <c r="T289" s="1072"/>
      <c r="U289" s="1073" t="s">
        <v>455</v>
      </c>
      <c r="V289" s="1074"/>
      <c r="W289" s="1073" t="s">
        <v>456</v>
      </c>
      <c r="X289" s="1074"/>
      <c r="Y289" s="1042" t="s">
        <v>217</v>
      </c>
      <c r="Z289" s="1016"/>
      <c r="AA289" s="1016"/>
      <c r="AB289" s="1016"/>
      <c r="AC289" s="1073" t="s">
        <v>457</v>
      </c>
      <c r="AD289" s="1079"/>
      <c r="AE289" s="1079"/>
      <c r="AF289" s="1079"/>
      <c r="AG289" s="1079"/>
      <c r="AH289" s="1079"/>
      <c r="AI289" s="1079"/>
      <c r="AJ289" s="1074"/>
      <c r="AK289" s="1073" t="s">
        <v>458</v>
      </c>
      <c r="AL289" s="1079"/>
      <c r="AM289" s="1079"/>
      <c r="AN289" s="1081"/>
      <c r="AO289" s="1082"/>
      <c r="AP289" s="3"/>
      <c r="AV289" s="167"/>
      <c r="AW289" s="221"/>
      <c r="AX289" s="167"/>
      <c r="AY289" s="167"/>
      <c r="AZ289" s="167"/>
      <c r="BA289" s="167"/>
      <c r="BB289" s="167"/>
      <c r="BC289" s="167"/>
      <c r="BD289" s="167"/>
    </row>
    <row r="290" spans="2:56" ht="12" customHeight="1" x14ac:dyDescent="0.15">
      <c r="B290" s="1058"/>
      <c r="C290" s="1063"/>
      <c r="D290" s="1061"/>
      <c r="E290" s="1061"/>
      <c r="F290" s="1061"/>
      <c r="G290" s="1061"/>
      <c r="H290" s="1061"/>
      <c r="I290" s="1061"/>
      <c r="J290" s="1062"/>
      <c r="K290" s="1016" t="s">
        <v>459</v>
      </c>
      <c r="L290" s="1016" t="s">
        <v>199</v>
      </c>
      <c r="M290" s="1016"/>
      <c r="N290" s="1016" t="s">
        <v>198</v>
      </c>
      <c r="O290" s="1016"/>
      <c r="P290" s="1016" t="s">
        <v>460</v>
      </c>
      <c r="Q290" s="1016"/>
      <c r="R290" s="1016" t="s">
        <v>6</v>
      </c>
      <c r="S290" s="1016"/>
      <c r="T290" s="1016"/>
      <c r="U290" s="1075"/>
      <c r="V290" s="1076"/>
      <c r="W290" s="1075"/>
      <c r="X290" s="1076"/>
      <c r="Y290" s="1042"/>
      <c r="Z290" s="1016"/>
      <c r="AA290" s="1016"/>
      <c r="AB290" s="1016"/>
      <c r="AC290" s="1077"/>
      <c r="AD290" s="1080"/>
      <c r="AE290" s="1080"/>
      <c r="AF290" s="1080"/>
      <c r="AG290" s="1080"/>
      <c r="AH290" s="1080"/>
      <c r="AI290" s="1080"/>
      <c r="AJ290" s="1078"/>
      <c r="AK290" s="1075"/>
      <c r="AL290" s="1083"/>
      <c r="AM290" s="1083"/>
      <c r="AN290" s="1084"/>
      <c r="AO290" s="1085"/>
      <c r="AP290" s="3"/>
      <c r="AV290" s="167"/>
      <c r="AW290" s="167"/>
      <c r="AX290" s="167"/>
      <c r="AY290" s="167"/>
      <c r="AZ290" s="167"/>
      <c r="BA290" s="167"/>
      <c r="BB290" s="167"/>
      <c r="BC290" s="167"/>
      <c r="BD290" s="167"/>
    </row>
    <row r="291" spans="2:56" ht="12" customHeight="1" x14ac:dyDescent="0.15">
      <c r="B291" s="1058"/>
      <c r="C291" s="1063"/>
      <c r="D291" s="1061"/>
      <c r="E291" s="1061"/>
      <c r="F291" s="1061"/>
      <c r="G291" s="1061"/>
      <c r="H291" s="1061"/>
      <c r="I291" s="1061"/>
      <c r="J291" s="1062"/>
      <c r="K291" s="1016"/>
      <c r="L291" s="1016"/>
      <c r="M291" s="1016"/>
      <c r="N291" s="1016"/>
      <c r="O291" s="1016"/>
      <c r="P291" s="1016"/>
      <c r="Q291" s="1016"/>
      <c r="R291" s="1016"/>
      <c r="S291" s="1016"/>
      <c r="T291" s="1016"/>
      <c r="U291" s="1075"/>
      <c r="V291" s="1076"/>
      <c r="W291" s="1075"/>
      <c r="X291" s="1076"/>
      <c r="Y291" s="1042" t="s">
        <v>461</v>
      </c>
      <c r="Z291" s="1016"/>
      <c r="AA291" s="1016"/>
      <c r="AB291" s="1016"/>
      <c r="AC291" s="1016" t="s">
        <v>462</v>
      </c>
      <c r="AD291" s="1016"/>
      <c r="AE291" s="1016"/>
      <c r="AF291" s="1016"/>
      <c r="AG291" s="1016" t="s">
        <v>463</v>
      </c>
      <c r="AH291" s="1016"/>
      <c r="AI291" s="1016"/>
      <c r="AJ291" s="1016"/>
      <c r="AK291" s="1075"/>
      <c r="AL291" s="1083"/>
      <c r="AM291" s="1083"/>
      <c r="AN291" s="1084"/>
      <c r="AO291" s="1085"/>
      <c r="AP291" s="3"/>
      <c r="AV291" s="167"/>
      <c r="AW291" s="167"/>
      <c r="AX291" s="167"/>
      <c r="AY291" s="167"/>
      <c r="AZ291" s="167"/>
      <c r="BA291" s="167"/>
      <c r="BB291" s="167"/>
      <c r="BC291" s="167"/>
      <c r="BD291" s="167"/>
    </row>
    <row r="292" spans="2:56" ht="12" customHeight="1" x14ac:dyDescent="0.15">
      <c r="B292" s="1058"/>
      <c r="C292" s="1063"/>
      <c r="D292" s="1061"/>
      <c r="E292" s="1061"/>
      <c r="F292" s="1061"/>
      <c r="G292" s="1061"/>
      <c r="H292" s="1061"/>
      <c r="I292" s="1061"/>
      <c r="J292" s="1062"/>
      <c r="K292" s="1016"/>
      <c r="L292" s="1016"/>
      <c r="M292" s="1016"/>
      <c r="N292" s="1016"/>
      <c r="O292" s="1016"/>
      <c r="P292" s="1016"/>
      <c r="Q292" s="1016"/>
      <c r="R292" s="1016"/>
      <c r="S292" s="1016"/>
      <c r="T292" s="1016"/>
      <c r="U292" s="1077"/>
      <c r="V292" s="1078"/>
      <c r="W292" s="1077"/>
      <c r="X292" s="1078"/>
      <c r="Y292" s="191" t="s">
        <v>32</v>
      </c>
      <c r="Z292" s="187" t="s">
        <v>33</v>
      </c>
      <c r="AA292" s="187" t="s">
        <v>464</v>
      </c>
      <c r="AB292" s="187" t="s">
        <v>465</v>
      </c>
      <c r="AC292" s="187" t="s">
        <v>32</v>
      </c>
      <c r="AD292" s="187" t="s">
        <v>33</v>
      </c>
      <c r="AE292" s="187" t="s">
        <v>464</v>
      </c>
      <c r="AF292" s="187" t="s">
        <v>465</v>
      </c>
      <c r="AG292" s="187" t="s">
        <v>32</v>
      </c>
      <c r="AH292" s="187" t="s">
        <v>33</v>
      </c>
      <c r="AI292" s="187" t="s">
        <v>464</v>
      </c>
      <c r="AJ292" s="187" t="s">
        <v>465</v>
      </c>
      <c r="AK292" s="1077"/>
      <c r="AL292" s="1080"/>
      <c r="AM292" s="1080"/>
      <c r="AN292" s="1086"/>
      <c r="AO292" s="1087"/>
      <c r="AP292" s="3"/>
      <c r="AV292" s="167"/>
      <c r="AW292" s="167"/>
      <c r="AX292" s="167"/>
      <c r="AY292" s="167"/>
      <c r="AZ292" s="167"/>
      <c r="BA292" s="167"/>
      <c r="BB292" s="167"/>
      <c r="BC292" s="167"/>
      <c r="BD292" s="167"/>
    </row>
    <row r="293" spans="2:56" ht="12" customHeight="1" x14ac:dyDescent="0.15">
      <c r="B293" s="1058"/>
      <c r="C293" s="1063"/>
      <c r="D293" s="1061"/>
      <c r="E293" s="1061"/>
      <c r="F293" s="1061"/>
      <c r="G293" s="1061"/>
      <c r="H293" s="1061"/>
      <c r="I293" s="1061"/>
      <c r="J293" s="1062"/>
      <c r="K293" s="192">
        <v>1</v>
      </c>
      <c r="L293" s="1038" t="s">
        <v>329</v>
      </c>
      <c r="M293" s="1039"/>
      <c r="N293" s="1038" t="s">
        <v>351</v>
      </c>
      <c r="O293" s="1039"/>
      <c r="P293" s="1034" t="s">
        <v>332</v>
      </c>
      <c r="Q293" s="1036"/>
      <c r="R293" s="408" t="s">
        <v>514</v>
      </c>
      <c r="S293" s="408"/>
      <c r="T293" s="408"/>
      <c r="U293" s="1034" t="s">
        <v>1648</v>
      </c>
      <c r="V293" s="1036"/>
      <c r="W293" s="1034" t="s">
        <v>1649</v>
      </c>
      <c r="X293" s="1035"/>
      <c r="Y293" s="276"/>
      <c r="Z293" s="276"/>
      <c r="AA293" s="276"/>
      <c r="AB293" s="276"/>
      <c r="AC293" s="223"/>
      <c r="AD293" s="223"/>
      <c r="AE293" s="223"/>
      <c r="AF293" s="223">
        <f>1.3*0.15</f>
        <v>0.19500000000000001</v>
      </c>
      <c r="AG293" s="223"/>
      <c r="AH293" s="223"/>
      <c r="AI293" s="223"/>
      <c r="AJ293" s="223"/>
      <c r="AK293" s="1088"/>
      <c r="AL293" s="1089"/>
      <c r="AM293" s="1089"/>
      <c r="AN293" s="1090"/>
      <c r="AO293" s="1091"/>
      <c r="AP293" s="3"/>
      <c r="AQ293" s="222">
        <f>IF(P293="材質劣化",2,IF(P293="漏水",3,1))</f>
        <v>2</v>
      </c>
      <c r="AV293" s="167"/>
      <c r="AW293" s="167"/>
      <c r="AX293" s="167"/>
      <c r="AY293" s="167"/>
      <c r="AZ293" s="167"/>
      <c r="BA293" s="167"/>
      <c r="BB293" s="167"/>
      <c r="BC293" s="167"/>
      <c r="BD293" s="167"/>
    </row>
    <row r="294" spans="2:56" ht="12" customHeight="1" x14ac:dyDescent="0.15">
      <c r="B294" s="1058"/>
      <c r="C294" s="1063"/>
      <c r="D294" s="1061"/>
      <c r="E294" s="1061"/>
      <c r="F294" s="1061"/>
      <c r="G294" s="1061"/>
      <c r="H294" s="1061"/>
      <c r="I294" s="1061"/>
      <c r="J294" s="1062"/>
      <c r="K294" s="192">
        <v>2</v>
      </c>
      <c r="L294" s="1038" t="s">
        <v>534</v>
      </c>
      <c r="M294" s="1039"/>
      <c r="N294" s="1038" t="s">
        <v>486</v>
      </c>
      <c r="O294" s="1039"/>
      <c r="P294" s="1034" t="s">
        <v>332</v>
      </c>
      <c r="Q294" s="1036"/>
      <c r="R294" s="408" t="s">
        <v>338</v>
      </c>
      <c r="S294" s="408"/>
      <c r="T294" s="408"/>
      <c r="U294" s="1034" t="s">
        <v>54</v>
      </c>
      <c r="V294" s="1036"/>
      <c r="W294" s="1034" t="s">
        <v>551</v>
      </c>
      <c r="X294" s="1035"/>
      <c r="Y294" s="276"/>
      <c r="Z294" s="276"/>
      <c r="AA294" s="276"/>
      <c r="AB294" s="276"/>
      <c r="AC294" s="223"/>
      <c r="AD294" s="223"/>
      <c r="AE294" s="223"/>
      <c r="AF294" s="223"/>
      <c r="AG294" s="223"/>
      <c r="AH294" s="223"/>
      <c r="AI294" s="223"/>
      <c r="AJ294" s="223"/>
      <c r="AK294" s="1088" t="s">
        <v>1656</v>
      </c>
      <c r="AL294" s="1089"/>
      <c r="AM294" s="1089"/>
      <c r="AN294" s="1090"/>
      <c r="AO294" s="1091"/>
      <c r="AP294" s="3"/>
      <c r="AQ294" s="222">
        <f t="shared" ref="AQ294:AQ312" si="123">IF(P294="材質劣化",2,IF(P294="漏水",3,1))</f>
        <v>2</v>
      </c>
      <c r="AV294" s="167"/>
      <c r="AW294" s="167"/>
      <c r="AX294" s="167"/>
      <c r="AY294" s="167"/>
      <c r="AZ294" s="167"/>
      <c r="BA294" s="167"/>
      <c r="BB294" s="167"/>
      <c r="BC294" s="167"/>
      <c r="BD294" s="167"/>
    </row>
    <row r="295" spans="2:56" ht="12" customHeight="1" x14ac:dyDescent="0.15">
      <c r="B295" s="1058"/>
      <c r="C295" s="1063"/>
      <c r="D295" s="1061"/>
      <c r="E295" s="1061"/>
      <c r="F295" s="1061"/>
      <c r="G295" s="1061"/>
      <c r="H295" s="1061"/>
      <c r="I295" s="1061"/>
      <c r="J295" s="1062"/>
      <c r="K295" s="192">
        <v>3</v>
      </c>
      <c r="L295" s="1038" t="s">
        <v>534</v>
      </c>
      <c r="M295" s="1039"/>
      <c r="N295" s="1038" t="s">
        <v>486</v>
      </c>
      <c r="O295" s="1039"/>
      <c r="P295" s="1034" t="s">
        <v>332</v>
      </c>
      <c r="Q295" s="1036"/>
      <c r="R295" s="408" t="s">
        <v>338</v>
      </c>
      <c r="S295" s="408"/>
      <c r="T295" s="408"/>
      <c r="U295" s="1034" t="s">
        <v>54</v>
      </c>
      <c r="V295" s="1036"/>
      <c r="W295" s="1034" t="s">
        <v>551</v>
      </c>
      <c r="X295" s="1035"/>
      <c r="Y295" s="276"/>
      <c r="Z295" s="276"/>
      <c r="AA295" s="276"/>
      <c r="AB295" s="276"/>
      <c r="AC295" s="223"/>
      <c r="AD295" s="223"/>
      <c r="AE295" s="223"/>
      <c r="AF295" s="223"/>
      <c r="AG295" s="223"/>
      <c r="AH295" s="223"/>
      <c r="AI295" s="223"/>
      <c r="AJ295" s="223"/>
      <c r="AK295" s="1088" t="s">
        <v>1656</v>
      </c>
      <c r="AL295" s="1089"/>
      <c r="AM295" s="1089"/>
      <c r="AN295" s="1090"/>
      <c r="AO295" s="1091"/>
      <c r="AP295" s="3"/>
      <c r="AQ295" s="222">
        <f t="shared" si="123"/>
        <v>2</v>
      </c>
      <c r="AV295" s="167"/>
      <c r="AW295" s="167"/>
      <c r="AX295" s="167"/>
      <c r="AY295" s="167"/>
      <c r="AZ295" s="167"/>
      <c r="BA295" s="167"/>
      <c r="BB295" s="167"/>
      <c r="BC295" s="167"/>
      <c r="BD295" s="167"/>
    </row>
    <row r="296" spans="2:56" ht="12" customHeight="1" x14ac:dyDescent="0.15">
      <c r="B296" s="1058"/>
      <c r="C296" s="1063"/>
      <c r="D296" s="1061"/>
      <c r="E296" s="1061"/>
      <c r="F296" s="1061"/>
      <c r="G296" s="1061"/>
      <c r="H296" s="1061"/>
      <c r="I296" s="1061"/>
      <c r="J296" s="1062"/>
      <c r="K296" s="192">
        <v>5</v>
      </c>
      <c r="L296" s="1038" t="s">
        <v>534</v>
      </c>
      <c r="M296" s="1039"/>
      <c r="N296" s="1038" t="s">
        <v>487</v>
      </c>
      <c r="O296" s="1039"/>
      <c r="P296" s="1034" t="s">
        <v>333</v>
      </c>
      <c r="Q296" s="1036"/>
      <c r="R296" s="408" t="s">
        <v>338</v>
      </c>
      <c r="S296" s="408"/>
      <c r="T296" s="408"/>
      <c r="U296" s="1034" t="s">
        <v>54</v>
      </c>
      <c r="V296" s="1036"/>
      <c r="W296" s="1034" t="s">
        <v>551</v>
      </c>
      <c r="X296" s="1035"/>
      <c r="Y296" s="276"/>
      <c r="Z296" s="276"/>
      <c r="AA296" s="276"/>
      <c r="AB296" s="276"/>
      <c r="AC296" s="223"/>
      <c r="AD296" s="223"/>
      <c r="AE296" s="223"/>
      <c r="AF296" s="223"/>
      <c r="AG296" s="223"/>
      <c r="AH296" s="223"/>
      <c r="AI296" s="223"/>
      <c r="AJ296" s="223"/>
      <c r="AK296" s="1052" t="s">
        <v>1652</v>
      </c>
      <c r="AL296" s="1053"/>
      <c r="AM296" s="1053"/>
      <c r="AN296" s="1054"/>
      <c r="AO296" s="1055"/>
      <c r="AP296" s="3"/>
      <c r="AQ296" s="222">
        <f t="shared" si="123"/>
        <v>3</v>
      </c>
      <c r="AV296" s="167"/>
      <c r="AW296" s="167"/>
      <c r="AX296" s="167"/>
      <c r="AY296" s="167"/>
      <c r="AZ296" s="167"/>
      <c r="BA296" s="167"/>
      <c r="BB296" s="167"/>
      <c r="BC296" s="167"/>
      <c r="BD296" s="167"/>
    </row>
    <row r="297" spans="2:56" ht="12" customHeight="1" x14ac:dyDescent="0.15">
      <c r="B297" s="1058"/>
      <c r="C297" s="1063"/>
      <c r="D297" s="1061"/>
      <c r="E297" s="1061"/>
      <c r="F297" s="1061"/>
      <c r="G297" s="1061"/>
      <c r="H297" s="1061"/>
      <c r="I297" s="1061"/>
      <c r="J297" s="1062"/>
      <c r="K297" s="192">
        <v>6</v>
      </c>
      <c r="L297" s="1038" t="s">
        <v>331</v>
      </c>
      <c r="M297" s="1039"/>
      <c r="N297" s="1038" t="s">
        <v>356</v>
      </c>
      <c r="O297" s="1039"/>
      <c r="P297" s="1034" t="s">
        <v>332</v>
      </c>
      <c r="Q297" s="1036"/>
      <c r="R297" s="408" t="s">
        <v>338</v>
      </c>
      <c r="S297" s="408"/>
      <c r="T297" s="408"/>
      <c r="U297" s="1034" t="s">
        <v>1648</v>
      </c>
      <c r="V297" s="1036"/>
      <c r="W297" s="1034" t="s">
        <v>1649</v>
      </c>
      <c r="X297" s="1035"/>
      <c r="Y297" s="276"/>
      <c r="Z297" s="276"/>
      <c r="AA297" s="276"/>
      <c r="AB297" s="276"/>
      <c r="AC297" s="223"/>
      <c r="AD297" s="223"/>
      <c r="AE297" s="223"/>
      <c r="AF297" s="223"/>
      <c r="AG297" s="223"/>
      <c r="AH297" s="223"/>
      <c r="AI297" s="223"/>
      <c r="AJ297" s="223"/>
      <c r="AK297" s="1052"/>
      <c r="AL297" s="1053"/>
      <c r="AM297" s="1053"/>
      <c r="AN297" s="1054"/>
      <c r="AO297" s="1055"/>
      <c r="AP297" s="3"/>
      <c r="AQ297" s="222">
        <f t="shared" si="123"/>
        <v>2</v>
      </c>
      <c r="AV297" s="167"/>
      <c r="AW297" s="167"/>
      <c r="AX297" s="167"/>
      <c r="AY297" s="167"/>
      <c r="AZ297" s="167"/>
      <c r="BA297" s="167"/>
      <c r="BB297" s="167"/>
      <c r="BC297" s="167"/>
      <c r="BD297" s="167"/>
    </row>
    <row r="298" spans="2:56" ht="12" customHeight="1" x14ac:dyDescent="0.15">
      <c r="B298" s="1058"/>
      <c r="C298" s="1063"/>
      <c r="D298" s="1061"/>
      <c r="E298" s="1061"/>
      <c r="F298" s="1061"/>
      <c r="G298" s="1061"/>
      <c r="H298" s="1061"/>
      <c r="I298" s="1061"/>
      <c r="J298" s="1062"/>
      <c r="K298" s="192"/>
      <c r="L298" s="1038"/>
      <c r="M298" s="1039"/>
      <c r="N298" s="1038"/>
      <c r="O298" s="1039"/>
      <c r="P298" s="1034"/>
      <c r="Q298" s="1036"/>
      <c r="R298" s="408"/>
      <c r="S298" s="408"/>
      <c r="T298" s="408"/>
      <c r="U298" s="1034"/>
      <c r="V298" s="1036"/>
      <c r="W298" s="1034"/>
      <c r="X298" s="1035"/>
      <c r="Y298" s="276"/>
      <c r="Z298" s="276"/>
      <c r="AA298" s="276"/>
      <c r="AB298" s="276"/>
      <c r="AC298" s="223"/>
      <c r="AD298" s="223"/>
      <c r="AE298" s="223"/>
      <c r="AF298" s="223"/>
      <c r="AG298" s="223"/>
      <c r="AH298" s="223"/>
      <c r="AI298" s="223"/>
      <c r="AJ298" s="223"/>
      <c r="AK298" s="1052"/>
      <c r="AL298" s="1053"/>
      <c r="AM298" s="1053"/>
      <c r="AN298" s="1054"/>
      <c r="AO298" s="1055"/>
      <c r="AP298" s="3"/>
      <c r="AQ298" s="222">
        <f t="shared" si="123"/>
        <v>1</v>
      </c>
      <c r="AV298" s="167"/>
      <c r="AW298" s="167"/>
      <c r="AX298" s="167"/>
      <c r="AY298" s="167"/>
      <c r="AZ298" s="167"/>
      <c r="BA298" s="167"/>
      <c r="BB298" s="167"/>
      <c r="BC298" s="167"/>
      <c r="BD298" s="167"/>
    </row>
    <row r="299" spans="2:56" s="162" customFormat="1" ht="12" customHeight="1" x14ac:dyDescent="0.15">
      <c r="B299" s="1058"/>
      <c r="C299" s="1063"/>
      <c r="D299" s="1061"/>
      <c r="E299" s="1061"/>
      <c r="F299" s="1061"/>
      <c r="G299" s="1061"/>
      <c r="H299" s="1061"/>
      <c r="I299" s="1061"/>
      <c r="J299" s="1062"/>
      <c r="K299" s="192"/>
      <c r="L299" s="1038"/>
      <c r="M299" s="1039"/>
      <c r="N299" s="1038"/>
      <c r="O299" s="1039"/>
      <c r="P299" s="1034"/>
      <c r="Q299" s="1036"/>
      <c r="R299" s="408"/>
      <c r="S299" s="408"/>
      <c r="T299" s="408"/>
      <c r="U299" s="1034"/>
      <c r="V299" s="1036"/>
      <c r="W299" s="1034"/>
      <c r="X299" s="1035"/>
      <c r="Y299" s="276"/>
      <c r="Z299" s="276"/>
      <c r="AA299" s="276"/>
      <c r="AB299" s="276"/>
      <c r="AC299" s="223"/>
      <c r="AD299" s="223"/>
      <c r="AE299" s="223"/>
      <c r="AF299" s="223"/>
      <c r="AG299" s="223"/>
      <c r="AH299" s="223"/>
      <c r="AI299" s="223"/>
      <c r="AJ299" s="223"/>
      <c r="AK299" s="1034"/>
      <c r="AL299" s="1035"/>
      <c r="AM299" s="1035"/>
      <c r="AN299" s="788"/>
      <c r="AO299" s="789"/>
      <c r="AP299" s="3"/>
      <c r="AQ299" s="222">
        <f t="shared" si="123"/>
        <v>1</v>
      </c>
    </row>
    <row r="300" spans="2:56" s="162" customFormat="1" ht="12" customHeight="1" x14ac:dyDescent="0.15">
      <c r="B300" s="1058"/>
      <c r="C300" s="1063"/>
      <c r="D300" s="1061"/>
      <c r="E300" s="1061"/>
      <c r="F300" s="1061"/>
      <c r="G300" s="1061"/>
      <c r="H300" s="1061"/>
      <c r="I300" s="1061"/>
      <c r="J300" s="1062"/>
      <c r="K300" s="192"/>
      <c r="L300" s="1038"/>
      <c r="M300" s="1039"/>
      <c r="N300" s="1038"/>
      <c r="O300" s="1039"/>
      <c r="P300" s="1034"/>
      <c r="Q300" s="1036"/>
      <c r="R300" s="408"/>
      <c r="S300" s="408"/>
      <c r="T300" s="408"/>
      <c r="U300" s="1034"/>
      <c r="V300" s="1036"/>
      <c r="W300" s="1034"/>
      <c r="X300" s="1035"/>
      <c r="Y300" s="276"/>
      <c r="Z300" s="276"/>
      <c r="AA300" s="276"/>
      <c r="AB300" s="276"/>
      <c r="AC300" s="223"/>
      <c r="AD300" s="223"/>
      <c r="AE300" s="223"/>
      <c r="AF300" s="223"/>
      <c r="AG300" s="223"/>
      <c r="AH300" s="223"/>
      <c r="AI300" s="223"/>
      <c r="AJ300" s="223"/>
      <c r="AK300" s="1034"/>
      <c r="AL300" s="1035"/>
      <c r="AM300" s="1035"/>
      <c r="AN300" s="788"/>
      <c r="AO300" s="789"/>
      <c r="AP300" s="3"/>
      <c r="AQ300" s="222">
        <f t="shared" si="123"/>
        <v>1</v>
      </c>
    </row>
    <row r="301" spans="2:56" s="162" customFormat="1" ht="12" customHeight="1" x14ac:dyDescent="0.15">
      <c r="B301" s="1058"/>
      <c r="C301" s="1063"/>
      <c r="D301" s="1061"/>
      <c r="E301" s="1061"/>
      <c r="F301" s="1061"/>
      <c r="G301" s="1061"/>
      <c r="H301" s="1061"/>
      <c r="I301" s="1061"/>
      <c r="J301" s="1062"/>
      <c r="K301" s="192"/>
      <c r="L301" s="1038"/>
      <c r="M301" s="1039"/>
      <c r="N301" s="1038"/>
      <c r="O301" s="1039"/>
      <c r="P301" s="1034"/>
      <c r="Q301" s="1036"/>
      <c r="R301" s="408"/>
      <c r="S301" s="408"/>
      <c r="T301" s="408"/>
      <c r="U301" s="1034"/>
      <c r="V301" s="1036"/>
      <c r="W301" s="1034"/>
      <c r="X301" s="1035"/>
      <c r="Y301" s="276"/>
      <c r="Z301" s="276"/>
      <c r="AA301" s="276"/>
      <c r="AB301" s="276"/>
      <c r="AC301" s="223"/>
      <c r="AD301" s="223"/>
      <c r="AE301" s="223"/>
      <c r="AF301" s="223"/>
      <c r="AG301" s="223"/>
      <c r="AH301" s="223"/>
      <c r="AI301" s="223"/>
      <c r="AJ301" s="223"/>
      <c r="AK301" s="1034"/>
      <c r="AL301" s="1035"/>
      <c r="AM301" s="1035"/>
      <c r="AN301" s="788"/>
      <c r="AO301" s="789"/>
      <c r="AP301" s="3"/>
      <c r="AQ301" s="222">
        <f t="shared" si="123"/>
        <v>1</v>
      </c>
    </row>
    <row r="302" spans="2:56" s="162" customFormat="1" ht="12" customHeight="1" x14ac:dyDescent="0.15">
      <c r="B302" s="1058"/>
      <c r="C302" s="1063"/>
      <c r="D302" s="1061"/>
      <c r="E302" s="1061"/>
      <c r="F302" s="1061"/>
      <c r="G302" s="1061"/>
      <c r="H302" s="1061"/>
      <c r="I302" s="1061"/>
      <c r="J302" s="1062"/>
      <c r="K302" s="192"/>
      <c r="L302" s="1038"/>
      <c r="M302" s="1039"/>
      <c r="N302" s="1038"/>
      <c r="O302" s="1039"/>
      <c r="P302" s="1034"/>
      <c r="Q302" s="1036"/>
      <c r="R302" s="408"/>
      <c r="S302" s="408"/>
      <c r="T302" s="408"/>
      <c r="U302" s="1034"/>
      <c r="V302" s="1036"/>
      <c r="W302" s="1034"/>
      <c r="X302" s="1035"/>
      <c r="Y302" s="276"/>
      <c r="Z302" s="276"/>
      <c r="AA302" s="276"/>
      <c r="AB302" s="276"/>
      <c r="AC302" s="223"/>
      <c r="AD302" s="223"/>
      <c r="AE302" s="223"/>
      <c r="AF302" s="223"/>
      <c r="AG302" s="223"/>
      <c r="AH302" s="223"/>
      <c r="AI302" s="223"/>
      <c r="AJ302" s="223"/>
      <c r="AK302" s="1034"/>
      <c r="AL302" s="1035"/>
      <c r="AM302" s="1035"/>
      <c r="AN302" s="788"/>
      <c r="AO302" s="789"/>
      <c r="AP302" s="3"/>
      <c r="AQ302" s="222">
        <f t="shared" si="123"/>
        <v>1</v>
      </c>
    </row>
    <row r="303" spans="2:56" s="162" customFormat="1" ht="12" customHeight="1" x14ac:dyDescent="0.15">
      <c r="B303" s="1058"/>
      <c r="C303" s="1063"/>
      <c r="D303" s="1061"/>
      <c r="E303" s="1061"/>
      <c r="F303" s="1061"/>
      <c r="G303" s="1061"/>
      <c r="H303" s="1061"/>
      <c r="I303" s="1061"/>
      <c r="J303" s="1062"/>
      <c r="K303" s="192"/>
      <c r="L303" s="1038"/>
      <c r="M303" s="1039"/>
      <c r="N303" s="1038"/>
      <c r="O303" s="1039"/>
      <c r="P303" s="1034"/>
      <c r="Q303" s="1036"/>
      <c r="R303" s="408"/>
      <c r="S303" s="408"/>
      <c r="T303" s="408"/>
      <c r="U303" s="1034"/>
      <c r="V303" s="1036"/>
      <c r="W303" s="1034"/>
      <c r="X303" s="1035"/>
      <c r="Y303" s="276"/>
      <c r="Z303" s="276"/>
      <c r="AA303" s="276"/>
      <c r="AB303" s="276"/>
      <c r="AC303" s="223"/>
      <c r="AD303" s="223"/>
      <c r="AE303" s="223"/>
      <c r="AF303" s="223"/>
      <c r="AG303" s="223"/>
      <c r="AH303" s="223"/>
      <c r="AI303" s="223"/>
      <c r="AJ303" s="223"/>
      <c r="AK303" s="1034"/>
      <c r="AL303" s="1035"/>
      <c r="AM303" s="1035"/>
      <c r="AN303" s="788"/>
      <c r="AO303" s="789"/>
      <c r="AP303" s="3"/>
      <c r="AQ303" s="222">
        <f t="shared" si="123"/>
        <v>1</v>
      </c>
    </row>
    <row r="304" spans="2:56" s="162" customFormat="1" ht="12" customHeight="1" x14ac:dyDescent="0.15">
      <c r="B304" s="1058"/>
      <c r="C304" s="1063"/>
      <c r="D304" s="1061"/>
      <c r="E304" s="1061"/>
      <c r="F304" s="1061"/>
      <c r="G304" s="1061"/>
      <c r="H304" s="1061"/>
      <c r="I304" s="1061"/>
      <c r="J304" s="1062"/>
      <c r="K304" s="192"/>
      <c r="L304" s="1038"/>
      <c r="M304" s="1039"/>
      <c r="N304" s="1038"/>
      <c r="O304" s="1039"/>
      <c r="P304" s="1034"/>
      <c r="Q304" s="1036"/>
      <c r="R304" s="408"/>
      <c r="S304" s="408"/>
      <c r="T304" s="408"/>
      <c r="U304" s="1034"/>
      <c r="V304" s="1036"/>
      <c r="W304" s="1034"/>
      <c r="X304" s="1035"/>
      <c r="Y304" s="276"/>
      <c r="Z304" s="276"/>
      <c r="AA304" s="276"/>
      <c r="AB304" s="276"/>
      <c r="AC304" s="223"/>
      <c r="AD304" s="223"/>
      <c r="AE304" s="223"/>
      <c r="AF304" s="223"/>
      <c r="AG304" s="223"/>
      <c r="AH304" s="223"/>
      <c r="AI304" s="223"/>
      <c r="AJ304" s="223"/>
      <c r="AK304" s="1034"/>
      <c r="AL304" s="1035"/>
      <c r="AM304" s="1035"/>
      <c r="AN304" s="788"/>
      <c r="AO304" s="789"/>
      <c r="AP304" s="3"/>
      <c r="AQ304" s="222">
        <f t="shared" si="123"/>
        <v>1</v>
      </c>
    </row>
    <row r="305" spans="2:46" s="162" customFormat="1" ht="12" customHeight="1" x14ac:dyDescent="0.15">
      <c r="B305" s="1058"/>
      <c r="C305" s="1063"/>
      <c r="D305" s="1061"/>
      <c r="E305" s="1061"/>
      <c r="F305" s="1061"/>
      <c r="G305" s="1061"/>
      <c r="H305" s="1061"/>
      <c r="I305" s="1061"/>
      <c r="J305" s="1062"/>
      <c r="K305" s="192"/>
      <c r="L305" s="1038"/>
      <c r="M305" s="1039"/>
      <c r="N305" s="1038"/>
      <c r="O305" s="1039"/>
      <c r="P305" s="1034"/>
      <c r="Q305" s="1036"/>
      <c r="R305" s="408"/>
      <c r="S305" s="408"/>
      <c r="T305" s="408"/>
      <c r="U305" s="1034"/>
      <c r="V305" s="1036"/>
      <c r="W305" s="1034"/>
      <c r="X305" s="1035"/>
      <c r="Y305" s="276"/>
      <c r="Z305" s="276"/>
      <c r="AA305" s="276"/>
      <c r="AB305" s="276"/>
      <c r="AC305" s="223"/>
      <c r="AD305" s="223"/>
      <c r="AE305" s="223"/>
      <c r="AF305" s="223"/>
      <c r="AG305" s="223"/>
      <c r="AH305" s="223"/>
      <c r="AI305" s="223"/>
      <c r="AJ305" s="223"/>
      <c r="AK305" s="1034"/>
      <c r="AL305" s="1035"/>
      <c r="AM305" s="1035"/>
      <c r="AN305" s="788"/>
      <c r="AO305" s="789"/>
      <c r="AP305" s="3"/>
      <c r="AQ305" s="222">
        <f t="shared" si="123"/>
        <v>1</v>
      </c>
    </row>
    <row r="306" spans="2:46" s="162" customFormat="1" ht="12" customHeight="1" x14ac:dyDescent="0.15">
      <c r="B306" s="1058"/>
      <c r="C306" s="1063"/>
      <c r="D306" s="1061"/>
      <c r="E306" s="1061"/>
      <c r="F306" s="1061"/>
      <c r="G306" s="1061"/>
      <c r="H306" s="1061"/>
      <c r="I306" s="1061"/>
      <c r="J306" s="1062"/>
      <c r="K306" s="192"/>
      <c r="L306" s="1038"/>
      <c r="M306" s="1039"/>
      <c r="N306" s="1038"/>
      <c r="O306" s="1039"/>
      <c r="P306" s="1034"/>
      <c r="Q306" s="1036"/>
      <c r="R306" s="408"/>
      <c r="S306" s="408"/>
      <c r="T306" s="408"/>
      <c r="U306" s="1034"/>
      <c r="V306" s="1036"/>
      <c r="W306" s="1034"/>
      <c r="X306" s="1035"/>
      <c r="Y306" s="276"/>
      <c r="Z306" s="276"/>
      <c r="AA306" s="276"/>
      <c r="AB306" s="276"/>
      <c r="AC306" s="223"/>
      <c r="AD306" s="223"/>
      <c r="AE306" s="223"/>
      <c r="AF306" s="223"/>
      <c r="AG306" s="223"/>
      <c r="AH306" s="223"/>
      <c r="AI306" s="223"/>
      <c r="AJ306" s="223"/>
      <c r="AK306" s="1034"/>
      <c r="AL306" s="1035"/>
      <c r="AM306" s="1035"/>
      <c r="AN306" s="788"/>
      <c r="AO306" s="789"/>
      <c r="AP306" s="3"/>
      <c r="AQ306" s="222">
        <f t="shared" si="123"/>
        <v>1</v>
      </c>
    </row>
    <row r="307" spans="2:46" s="162" customFormat="1" ht="12" customHeight="1" x14ac:dyDescent="0.15">
      <c r="B307" s="1058"/>
      <c r="C307" s="1063"/>
      <c r="D307" s="1061"/>
      <c r="E307" s="1061"/>
      <c r="F307" s="1061"/>
      <c r="G307" s="1061"/>
      <c r="H307" s="1061"/>
      <c r="I307" s="1061"/>
      <c r="J307" s="1062"/>
      <c r="K307" s="192"/>
      <c r="L307" s="1038"/>
      <c r="M307" s="1039"/>
      <c r="N307" s="1038"/>
      <c r="O307" s="1039"/>
      <c r="P307" s="1034"/>
      <c r="Q307" s="1036"/>
      <c r="R307" s="408"/>
      <c r="S307" s="408"/>
      <c r="T307" s="408"/>
      <c r="U307" s="1034"/>
      <c r="V307" s="1036"/>
      <c r="W307" s="1034"/>
      <c r="X307" s="1035"/>
      <c r="Y307" s="276"/>
      <c r="Z307" s="276"/>
      <c r="AA307" s="276"/>
      <c r="AB307" s="276"/>
      <c r="AC307" s="223"/>
      <c r="AD307" s="223"/>
      <c r="AE307" s="223"/>
      <c r="AF307" s="223"/>
      <c r="AG307" s="223"/>
      <c r="AH307" s="223"/>
      <c r="AI307" s="223"/>
      <c r="AJ307" s="223"/>
      <c r="AK307" s="1034"/>
      <c r="AL307" s="1035"/>
      <c r="AM307" s="1035"/>
      <c r="AN307" s="788"/>
      <c r="AO307" s="789"/>
      <c r="AP307" s="3"/>
      <c r="AQ307" s="222">
        <f t="shared" si="123"/>
        <v>1</v>
      </c>
    </row>
    <row r="308" spans="2:46" s="162" customFormat="1" ht="12" customHeight="1" x14ac:dyDescent="0.15">
      <c r="B308" s="1058"/>
      <c r="C308" s="1063"/>
      <c r="D308" s="1061"/>
      <c r="E308" s="1061"/>
      <c r="F308" s="1061"/>
      <c r="G308" s="1061"/>
      <c r="H308" s="1061"/>
      <c r="I308" s="1061"/>
      <c r="J308" s="1062"/>
      <c r="K308" s="192"/>
      <c r="L308" s="1038"/>
      <c r="M308" s="1039"/>
      <c r="N308" s="1038"/>
      <c r="O308" s="1039"/>
      <c r="P308" s="1034"/>
      <c r="Q308" s="1036"/>
      <c r="R308" s="408"/>
      <c r="S308" s="408"/>
      <c r="T308" s="408"/>
      <c r="U308" s="1034"/>
      <c r="V308" s="1036"/>
      <c r="W308" s="1034"/>
      <c r="X308" s="1035"/>
      <c r="Y308" s="276"/>
      <c r="Z308" s="276"/>
      <c r="AA308" s="276"/>
      <c r="AB308" s="276"/>
      <c r="AC308" s="223"/>
      <c r="AD308" s="223"/>
      <c r="AE308" s="223"/>
      <c r="AF308" s="223"/>
      <c r="AG308" s="223"/>
      <c r="AH308" s="223"/>
      <c r="AI308" s="223"/>
      <c r="AJ308" s="223"/>
      <c r="AK308" s="1034"/>
      <c r="AL308" s="1035"/>
      <c r="AM308" s="1035"/>
      <c r="AN308" s="788"/>
      <c r="AO308" s="789"/>
      <c r="AP308" s="3"/>
      <c r="AQ308" s="222">
        <f t="shared" si="123"/>
        <v>1</v>
      </c>
    </row>
    <row r="309" spans="2:46" s="162" customFormat="1" ht="12" customHeight="1" x14ac:dyDescent="0.15">
      <c r="B309" s="1058"/>
      <c r="C309" s="1063"/>
      <c r="D309" s="1061"/>
      <c r="E309" s="1061"/>
      <c r="F309" s="1061"/>
      <c r="G309" s="1061"/>
      <c r="H309" s="1061"/>
      <c r="I309" s="1061"/>
      <c r="J309" s="1062"/>
      <c r="K309" s="192"/>
      <c r="L309" s="1038"/>
      <c r="M309" s="1039"/>
      <c r="N309" s="1038"/>
      <c r="O309" s="1039"/>
      <c r="P309" s="1034"/>
      <c r="Q309" s="1036"/>
      <c r="R309" s="408"/>
      <c r="S309" s="408"/>
      <c r="T309" s="408"/>
      <c r="U309" s="1034"/>
      <c r="V309" s="1036"/>
      <c r="W309" s="1034"/>
      <c r="X309" s="1035"/>
      <c r="Y309" s="276"/>
      <c r="Z309" s="276"/>
      <c r="AA309" s="276"/>
      <c r="AB309" s="276"/>
      <c r="AC309" s="223"/>
      <c r="AD309" s="223"/>
      <c r="AE309" s="223"/>
      <c r="AF309" s="223"/>
      <c r="AG309" s="223"/>
      <c r="AH309" s="223"/>
      <c r="AI309" s="223"/>
      <c r="AJ309" s="223"/>
      <c r="AK309" s="1034"/>
      <c r="AL309" s="1035"/>
      <c r="AM309" s="1035"/>
      <c r="AN309" s="788"/>
      <c r="AO309" s="789"/>
      <c r="AP309" s="3"/>
      <c r="AQ309" s="222">
        <f t="shared" si="123"/>
        <v>1</v>
      </c>
    </row>
    <row r="310" spans="2:46" s="162" customFormat="1" ht="12" customHeight="1" x14ac:dyDescent="0.15">
      <c r="B310" s="1058"/>
      <c r="C310" s="1063"/>
      <c r="D310" s="1061"/>
      <c r="E310" s="1061"/>
      <c r="F310" s="1061"/>
      <c r="G310" s="1061"/>
      <c r="H310" s="1061"/>
      <c r="I310" s="1061"/>
      <c r="J310" s="1062"/>
      <c r="K310" s="192"/>
      <c r="L310" s="1038"/>
      <c r="M310" s="1039"/>
      <c r="N310" s="1038"/>
      <c r="O310" s="1039"/>
      <c r="P310" s="1034"/>
      <c r="Q310" s="1036"/>
      <c r="R310" s="408"/>
      <c r="S310" s="408"/>
      <c r="T310" s="408"/>
      <c r="U310" s="1034"/>
      <c r="V310" s="1036"/>
      <c r="W310" s="1034"/>
      <c r="X310" s="1035"/>
      <c r="Y310" s="276"/>
      <c r="Z310" s="276"/>
      <c r="AA310" s="276"/>
      <c r="AB310" s="276"/>
      <c r="AC310" s="223"/>
      <c r="AD310" s="223"/>
      <c r="AE310" s="223"/>
      <c r="AF310" s="223"/>
      <c r="AG310" s="223"/>
      <c r="AH310" s="223"/>
      <c r="AI310" s="223"/>
      <c r="AJ310" s="223"/>
      <c r="AK310" s="1034"/>
      <c r="AL310" s="1035"/>
      <c r="AM310" s="1035"/>
      <c r="AN310" s="788"/>
      <c r="AO310" s="789"/>
      <c r="AP310" s="3"/>
      <c r="AQ310" s="222">
        <f t="shared" si="123"/>
        <v>1</v>
      </c>
    </row>
    <row r="311" spans="2:46" s="162" customFormat="1" ht="12" customHeight="1" x14ac:dyDescent="0.15">
      <c r="B311" s="1058"/>
      <c r="C311" s="1063"/>
      <c r="D311" s="1061"/>
      <c r="E311" s="1061"/>
      <c r="F311" s="1061"/>
      <c r="G311" s="1061"/>
      <c r="H311" s="1061"/>
      <c r="I311" s="1061"/>
      <c r="J311" s="1062"/>
      <c r="K311" s="192"/>
      <c r="L311" s="1038"/>
      <c r="M311" s="1039"/>
      <c r="N311" s="1038"/>
      <c r="O311" s="1039"/>
      <c r="P311" s="1034"/>
      <c r="Q311" s="1036"/>
      <c r="R311" s="408"/>
      <c r="S311" s="408"/>
      <c r="T311" s="408"/>
      <c r="U311" s="1034"/>
      <c r="V311" s="1036"/>
      <c r="W311" s="1034"/>
      <c r="X311" s="1035"/>
      <c r="Y311" s="276"/>
      <c r="Z311" s="276"/>
      <c r="AA311" s="276"/>
      <c r="AB311" s="276"/>
      <c r="AC311" s="223"/>
      <c r="AD311" s="223"/>
      <c r="AE311" s="223"/>
      <c r="AF311" s="223"/>
      <c r="AG311" s="223"/>
      <c r="AH311" s="223"/>
      <c r="AI311" s="223"/>
      <c r="AJ311" s="223"/>
      <c r="AK311" s="1034"/>
      <c r="AL311" s="1035"/>
      <c r="AM311" s="1035"/>
      <c r="AN311" s="788"/>
      <c r="AO311" s="789"/>
      <c r="AP311" s="3"/>
      <c r="AQ311" s="222">
        <f t="shared" si="123"/>
        <v>1</v>
      </c>
    </row>
    <row r="312" spans="2:46" s="162" customFormat="1" ht="12" customHeight="1" x14ac:dyDescent="0.15">
      <c r="B312" s="1058"/>
      <c r="C312" s="1063"/>
      <c r="D312" s="1061"/>
      <c r="E312" s="1061"/>
      <c r="F312" s="1061"/>
      <c r="G312" s="1061"/>
      <c r="H312" s="1061"/>
      <c r="I312" s="1061"/>
      <c r="J312" s="1062"/>
      <c r="K312" s="192"/>
      <c r="L312" s="1038"/>
      <c r="M312" s="1039"/>
      <c r="N312" s="1038"/>
      <c r="O312" s="1039"/>
      <c r="P312" s="1034"/>
      <c r="Q312" s="1036"/>
      <c r="R312" s="408"/>
      <c r="S312" s="408"/>
      <c r="T312" s="408"/>
      <c r="U312" s="1034"/>
      <c r="V312" s="1036"/>
      <c r="W312" s="1034"/>
      <c r="X312" s="1035"/>
      <c r="Y312" s="276"/>
      <c r="Z312" s="276"/>
      <c r="AA312" s="276"/>
      <c r="AB312" s="276"/>
      <c r="AC312" s="223"/>
      <c r="AD312" s="223"/>
      <c r="AE312" s="223"/>
      <c r="AF312" s="223"/>
      <c r="AG312" s="223"/>
      <c r="AH312" s="223"/>
      <c r="AI312" s="223"/>
      <c r="AJ312" s="223"/>
      <c r="AK312" s="1034"/>
      <c r="AL312" s="1035"/>
      <c r="AM312" s="1035"/>
      <c r="AN312" s="788"/>
      <c r="AO312" s="789"/>
      <c r="AP312" s="3"/>
      <c r="AQ312" s="222">
        <f t="shared" si="123"/>
        <v>1</v>
      </c>
    </row>
    <row r="313" spans="2:46" s="162" customFormat="1" ht="12" customHeight="1" x14ac:dyDescent="0.15">
      <c r="B313" s="1058"/>
      <c r="C313" s="1063"/>
      <c r="D313" s="1061"/>
      <c r="E313" s="1061"/>
      <c r="F313" s="1061"/>
      <c r="G313" s="1061"/>
      <c r="H313" s="1061"/>
      <c r="I313" s="1061"/>
      <c r="J313" s="1062"/>
      <c r="K313" s="1016" t="s">
        <v>216</v>
      </c>
      <c r="L313" s="1016" t="s">
        <v>215</v>
      </c>
      <c r="M313" s="1016"/>
      <c r="N313" s="1016"/>
      <c r="O313" s="1016"/>
      <c r="P313" s="1016"/>
      <c r="Q313" s="1016"/>
      <c r="R313" s="1016"/>
      <c r="S313" s="1016"/>
      <c r="T313" s="1016"/>
      <c r="U313" s="1016"/>
      <c r="V313" s="1016"/>
      <c r="W313" s="1016"/>
      <c r="X313" s="1016"/>
      <c r="Y313" s="1040" t="s">
        <v>466</v>
      </c>
      <c r="Z313" s="1041"/>
      <c r="AA313" s="1041"/>
      <c r="AB313" s="1042"/>
      <c r="AC313" s="224">
        <f t="shared" ref="AC313:AJ313" si="124">SUM(AC293:AC312)</f>
        <v>0</v>
      </c>
      <c r="AD313" s="224">
        <f t="shared" si="124"/>
        <v>0</v>
      </c>
      <c r="AE313" s="224">
        <f t="shared" si="124"/>
        <v>0</v>
      </c>
      <c r="AF313" s="224">
        <f t="shared" si="124"/>
        <v>0.19500000000000001</v>
      </c>
      <c r="AG313" s="224">
        <f t="shared" si="124"/>
        <v>0</v>
      </c>
      <c r="AH313" s="224">
        <f t="shared" si="124"/>
        <v>0</v>
      </c>
      <c r="AI313" s="224">
        <f t="shared" si="124"/>
        <v>0</v>
      </c>
      <c r="AJ313" s="224">
        <f t="shared" si="124"/>
        <v>0</v>
      </c>
      <c r="AK313" s="1040" t="s">
        <v>214</v>
      </c>
      <c r="AL313" s="1041"/>
      <c r="AM313" s="1041"/>
      <c r="AN313" s="788"/>
      <c r="AO313" s="789"/>
      <c r="AP313" s="3"/>
    </row>
    <row r="314" spans="2:46" s="162" customFormat="1" ht="12" customHeight="1" x14ac:dyDescent="0.15">
      <c r="B314" s="1058"/>
      <c r="C314" s="1063"/>
      <c r="D314" s="1061"/>
      <c r="E314" s="1061"/>
      <c r="F314" s="1061"/>
      <c r="G314" s="1061"/>
      <c r="H314" s="1061"/>
      <c r="I314" s="1061"/>
      <c r="J314" s="1062"/>
      <c r="K314" s="1016"/>
      <c r="L314" s="1016" t="s">
        <v>467</v>
      </c>
      <c r="M314" s="1016"/>
      <c r="N314" s="1016"/>
      <c r="O314" s="1016" t="s">
        <v>213</v>
      </c>
      <c r="P314" s="1016"/>
      <c r="Q314" s="1016"/>
      <c r="R314" s="1016"/>
      <c r="S314" s="1016"/>
      <c r="T314" s="1016"/>
      <c r="U314" s="1016"/>
      <c r="V314" s="1016"/>
      <c r="W314" s="1016"/>
      <c r="X314" s="1016"/>
      <c r="Y314" s="193">
        <f>COUNTIF(Y293:Y312,"○")</f>
        <v>0</v>
      </c>
      <c r="Z314" s="193">
        <f>COUNTIF(Z293:Z312,"○")</f>
        <v>0</v>
      </c>
      <c r="AA314" s="193">
        <f>COUNTIF(AA293:AA312,"○")</f>
        <v>0</v>
      </c>
      <c r="AB314" s="193">
        <f>COUNTIF(AB293:AB312,"○")</f>
        <v>0</v>
      </c>
      <c r="AC314" s="193">
        <f t="shared" ref="AC314:AJ314" si="125">COUNT(AC293:AC312)</f>
        <v>0</v>
      </c>
      <c r="AD314" s="193">
        <f t="shared" si="125"/>
        <v>0</v>
      </c>
      <c r="AE314" s="193">
        <f t="shared" si="125"/>
        <v>0</v>
      </c>
      <c r="AF314" s="193">
        <v>2</v>
      </c>
      <c r="AG314" s="193">
        <f t="shared" si="125"/>
        <v>0</v>
      </c>
      <c r="AH314" s="193">
        <f t="shared" si="125"/>
        <v>0</v>
      </c>
      <c r="AI314" s="193">
        <f t="shared" si="125"/>
        <v>0</v>
      </c>
      <c r="AJ314" s="193">
        <f t="shared" si="125"/>
        <v>0</v>
      </c>
      <c r="AK314" s="1043"/>
      <c r="AL314" s="1044"/>
      <c r="AM314" s="1044"/>
      <c r="AN314" s="1044"/>
      <c r="AO314" s="1045"/>
      <c r="AP314" s="3"/>
    </row>
    <row r="315" spans="2:46" ht="12" customHeight="1" x14ac:dyDescent="0.15">
      <c r="B315" s="1058"/>
      <c r="C315" s="1063"/>
      <c r="D315" s="1061"/>
      <c r="E315" s="1061"/>
      <c r="F315" s="1061"/>
      <c r="G315" s="1061"/>
      <c r="H315" s="1061"/>
      <c r="I315" s="1061"/>
      <c r="J315" s="1062"/>
      <c r="K315" s="1016"/>
      <c r="L315" s="1016"/>
      <c r="M315" s="1016"/>
      <c r="N315" s="1016"/>
      <c r="O315" s="1016" t="s">
        <v>468</v>
      </c>
      <c r="P315" s="1016"/>
      <c r="Q315" s="1016"/>
      <c r="R315" s="1016"/>
      <c r="S315" s="1016"/>
      <c r="T315" s="1016"/>
      <c r="U315" s="1016"/>
      <c r="V315" s="1016"/>
      <c r="W315" s="1016"/>
      <c r="X315" s="1016"/>
      <c r="Y315" s="1034" t="str">
        <f>IF(Y314&gt;0,"Ⅳ",IF(Z314&gt;0,"Ⅲ",IF(AA314&gt;0,"Ⅱa",IF(AB314&gt;0,"Ⅱb","Ⅰ"))))</f>
        <v>Ⅰ</v>
      </c>
      <c r="Z315" s="1035"/>
      <c r="AA315" s="1035"/>
      <c r="AB315" s="1036"/>
      <c r="AC315" s="1034" t="str">
        <f>IF(AC314&gt;0,"Ⅳ",IF(AD314&gt;0,"Ⅲ",IF(AE314&gt;0,"Ⅱa",IF(AF314&gt;0,"Ⅱb","Ⅰ"))))</f>
        <v>Ⅱb</v>
      </c>
      <c r="AD315" s="1035"/>
      <c r="AE315" s="1035"/>
      <c r="AF315" s="1036"/>
      <c r="AG315" s="1034" t="str">
        <f>IF(AG314&gt;0,"Ⅳ",IF(AH314&gt;0,"Ⅲ",IF(AI314&gt;0,"Ⅱa",IF(AJ314&gt;0,"Ⅱb","Ⅰ"))))</f>
        <v>Ⅰ</v>
      </c>
      <c r="AH315" s="1035"/>
      <c r="AI315" s="1035"/>
      <c r="AJ315" s="1036"/>
      <c r="AK315" s="1046"/>
      <c r="AL315" s="1047"/>
      <c r="AM315" s="1047"/>
      <c r="AN315" s="1047"/>
      <c r="AO315" s="1048"/>
      <c r="AP315" s="3"/>
      <c r="AQ315" s="273" t="s">
        <v>312</v>
      </c>
      <c r="AR315" s="273" t="s">
        <v>313</v>
      </c>
      <c r="AS315" s="699" t="s">
        <v>316</v>
      </c>
      <c r="AT315" s="1026"/>
    </row>
    <row r="316" spans="2:46" ht="12" customHeight="1" x14ac:dyDescent="0.15">
      <c r="B316" s="1058"/>
      <c r="C316" s="1063"/>
      <c r="D316" s="1061"/>
      <c r="E316" s="1061"/>
      <c r="F316" s="1061"/>
      <c r="G316" s="1061"/>
      <c r="H316" s="1061"/>
      <c r="I316" s="1061"/>
      <c r="J316" s="1062"/>
      <c r="K316" s="1016"/>
      <c r="L316" s="1016" t="s">
        <v>469</v>
      </c>
      <c r="M316" s="1016"/>
      <c r="N316" s="1016"/>
      <c r="O316" s="1016" t="s">
        <v>212</v>
      </c>
      <c r="P316" s="1016"/>
      <c r="Q316" s="1016"/>
      <c r="R316" s="1016"/>
      <c r="S316" s="1016"/>
      <c r="T316" s="1016"/>
      <c r="U316" s="1016"/>
      <c r="V316" s="1016"/>
      <c r="W316" s="1016"/>
      <c r="X316" s="1016"/>
      <c r="Y316" s="187" t="s">
        <v>32</v>
      </c>
      <c r="Z316" s="187" t="s">
        <v>33</v>
      </c>
      <c r="AA316" s="1027" t="s">
        <v>34</v>
      </c>
      <c r="AB316" s="1027"/>
      <c r="AC316" s="187" t="s">
        <v>32</v>
      </c>
      <c r="AD316" s="187" t="s">
        <v>33</v>
      </c>
      <c r="AE316" s="1027" t="s">
        <v>34</v>
      </c>
      <c r="AF316" s="1027"/>
      <c r="AG316" s="187" t="s">
        <v>32</v>
      </c>
      <c r="AH316" s="187" t="s">
        <v>33</v>
      </c>
      <c r="AI316" s="1027" t="s">
        <v>34</v>
      </c>
      <c r="AJ316" s="1027"/>
      <c r="AK316" s="1046"/>
      <c r="AL316" s="1047"/>
      <c r="AM316" s="1047"/>
      <c r="AN316" s="1047"/>
      <c r="AO316" s="1048"/>
      <c r="AP316" s="3"/>
      <c r="AQ316" s="1028">
        <f>+Y314+Z314</f>
        <v>0</v>
      </c>
      <c r="AR316" s="1029"/>
      <c r="AS316" s="1028">
        <f>+AA314+AB314</f>
        <v>0</v>
      </c>
      <c r="AT316" s="1029"/>
    </row>
    <row r="317" spans="2:46" ht="12" customHeight="1" x14ac:dyDescent="0.15">
      <c r="B317" s="1058"/>
      <c r="C317" s="1063"/>
      <c r="D317" s="1061"/>
      <c r="E317" s="1061"/>
      <c r="F317" s="1061"/>
      <c r="G317" s="1061"/>
      <c r="H317" s="1061"/>
      <c r="I317" s="1061"/>
      <c r="J317" s="1062"/>
      <c r="K317" s="1016"/>
      <c r="L317" s="1016"/>
      <c r="M317" s="1016"/>
      <c r="N317" s="1016"/>
      <c r="O317" s="1016" t="s">
        <v>470</v>
      </c>
      <c r="P317" s="1016"/>
      <c r="Q317" s="1016"/>
      <c r="R317" s="1016"/>
      <c r="S317" s="1016"/>
      <c r="T317" s="1016"/>
      <c r="U317" s="1016"/>
      <c r="V317" s="1016"/>
      <c r="W317" s="1016"/>
      <c r="X317" s="1016"/>
      <c r="Y317" s="193" t="str">
        <f>IF(Y314=0,"",1)</f>
        <v/>
      </c>
      <c r="Z317" s="193" t="str">
        <f>IF(Z314=0,"",1)</f>
        <v/>
      </c>
      <c r="AA317" s="1030" t="str">
        <f>IF(AQ316=1,"",IF(AS316&gt;0,1,""))</f>
        <v/>
      </c>
      <c r="AB317" s="1031"/>
      <c r="AC317" s="193">
        <f>+AC314</f>
        <v>0</v>
      </c>
      <c r="AD317" s="193">
        <f>AD314</f>
        <v>0</v>
      </c>
      <c r="AE317" s="1030">
        <f>AE314+AF314</f>
        <v>2</v>
      </c>
      <c r="AF317" s="1031"/>
      <c r="AG317" s="193">
        <f>AG314</f>
        <v>0</v>
      </c>
      <c r="AH317" s="193">
        <f>AH314</f>
        <v>0</v>
      </c>
      <c r="AI317" s="1030">
        <f>AI314+AJ314</f>
        <v>0</v>
      </c>
      <c r="AJ317" s="1031"/>
      <c r="AK317" s="1046"/>
      <c r="AL317" s="1047"/>
      <c r="AM317" s="1047"/>
      <c r="AN317" s="1047"/>
      <c r="AO317" s="1048"/>
      <c r="AP317" s="3"/>
      <c r="AQ317" s="197">
        <f>+Y314+AC317+AG317</f>
        <v>0</v>
      </c>
      <c r="AR317" s="197">
        <f>+Z314+AD317+AH317</f>
        <v>0</v>
      </c>
      <c r="AS317" s="1032">
        <f>+AS316+AE317+AI317</f>
        <v>2</v>
      </c>
      <c r="AT317" s="1033"/>
    </row>
    <row r="318" spans="2:46" ht="12" customHeight="1" x14ac:dyDescent="0.15">
      <c r="B318" s="1058"/>
      <c r="C318" s="1063"/>
      <c r="D318" s="1061"/>
      <c r="E318" s="1061"/>
      <c r="F318" s="1061"/>
      <c r="G318" s="1061"/>
      <c r="H318" s="1061"/>
      <c r="I318" s="1061"/>
      <c r="J318" s="1062"/>
      <c r="K318" s="1016"/>
      <c r="L318" s="1016"/>
      <c r="M318" s="1016"/>
      <c r="N318" s="1016"/>
      <c r="O318" s="1016" t="s">
        <v>471</v>
      </c>
      <c r="P318" s="1016"/>
      <c r="Q318" s="1016"/>
      <c r="R318" s="1016"/>
      <c r="S318" s="1016"/>
      <c r="T318" s="1016"/>
      <c r="U318" s="1016"/>
      <c r="V318" s="1016"/>
      <c r="W318" s="1016"/>
      <c r="X318" s="1016"/>
      <c r="Y318" s="1034" t="s">
        <v>875</v>
      </c>
      <c r="Z318" s="1035"/>
      <c r="AA318" s="1035"/>
      <c r="AB318" s="1036"/>
      <c r="AC318" s="1034" t="str">
        <f>IF(AC317&gt;0,"Ⅳ",IF(AD317&gt;0,"Ⅲ",IF(AE317&gt;0,"Ⅱ","Ⅰ")))</f>
        <v>Ⅱ</v>
      </c>
      <c r="AD318" s="1035"/>
      <c r="AE318" s="1035"/>
      <c r="AF318" s="1036"/>
      <c r="AG318" s="1034" t="str">
        <f>IF(AG317&gt;0,"Ⅳ",IF(AH317&gt;0,"Ⅲ",IF(AI317&gt;0,"Ⅱ","Ⅰ")))</f>
        <v>Ⅰ</v>
      </c>
      <c r="AH318" s="1035"/>
      <c r="AI318" s="1035"/>
      <c r="AJ318" s="1036"/>
      <c r="AK318" s="1046"/>
      <c r="AL318" s="1047"/>
      <c r="AM318" s="1047"/>
      <c r="AN318" s="1047"/>
      <c r="AO318" s="1048"/>
      <c r="AP318" s="3"/>
      <c r="AQ318" s="1037" t="str">
        <f>IF(AQ317&gt;0,"Ⅳ",IF(AR317&gt;0,"Ⅲ",IF(AS317&gt;0,"Ⅱ","Ⅰ")))</f>
        <v>Ⅱ</v>
      </c>
      <c r="AR318" s="1037"/>
      <c r="AS318" s="1037"/>
      <c r="AT318" s="1037"/>
    </row>
    <row r="319" spans="2:46" ht="12" customHeight="1" x14ac:dyDescent="0.15">
      <c r="B319" s="1058"/>
      <c r="C319" s="1063"/>
      <c r="D319" s="1061"/>
      <c r="E319" s="1061"/>
      <c r="F319" s="1061"/>
      <c r="G319" s="1061"/>
      <c r="H319" s="1061"/>
      <c r="I319" s="1061"/>
      <c r="J319" s="1062"/>
      <c r="K319" s="1016"/>
      <c r="L319" s="1016"/>
      <c r="M319" s="1016"/>
      <c r="N319" s="1016"/>
      <c r="O319" s="1016" t="s">
        <v>472</v>
      </c>
      <c r="P319" s="1016"/>
      <c r="Q319" s="1016"/>
      <c r="R319" s="1016"/>
      <c r="S319" s="1016"/>
      <c r="T319" s="1016"/>
      <c r="U319" s="1016"/>
      <c r="V319" s="1016"/>
      <c r="W319" s="1016"/>
      <c r="X319" s="1016"/>
      <c r="Y319" s="1034" t="str">
        <f>IF(COUNTIF(Y318:AJ318,"Ⅳ")&gt;0,"Ⅳ",IF(COUNTIF(Y318:AJ318,"Ⅲ")&gt;0,"Ⅲ",IF(COUNTIF(Y318:AJ318,"Ⅱ")&gt;0,"Ⅱ","Ⅰ")))</f>
        <v>Ⅱ</v>
      </c>
      <c r="Z319" s="1035"/>
      <c r="AA319" s="1035"/>
      <c r="AB319" s="1035"/>
      <c r="AC319" s="1035"/>
      <c r="AD319" s="1035"/>
      <c r="AE319" s="1035"/>
      <c r="AF319" s="1035"/>
      <c r="AG319" s="1035"/>
      <c r="AH319" s="1035"/>
      <c r="AI319" s="1035"/>
      <c r="AJ319" s="1036"/>
      <c r="AK319" s="1049"/>
      <c r="AL319" s="1050"/>
      <c r="AM319" s="1050"/>
      <c r="AN319" s="1050"/>
      <c r="AO319" s="1051"/>
      <c r="AP319" s="3"/>
    </row>
    <row r="320" spans="2:46" ht="14.25" customHeight="1" x14ac:dyDescent="0.15">
      <c r="B320" s="1058"/>
      <c r="C320" s="1063"/>
      <c r="D320" s="1061"/>
      <c r="E320" s="1061"/>
      <c r="F320" s="1061"/>
      <c r="G320" s="1061"/>
      <c r="H320" s="1061"/>
      <c r="I320" s="1061"/>
      <c r="J320" s="1062"/>
      <c r="K320" s="1016" t="s">
        <v>169</v>
      </c>
      <c r="L320" s="1017"/>
      <c r="M320" s="1017"/>
      <c r="N320" s="1017"/>
      <c r="O320" s="1017"/>
      <c r="P320" s="1017"/>
      <c r="Q320" s="1017"/>
      <c r="R320" s="1017"/>
      <c r="S320" s="1017"/>
      <c r="T320" s="1017"/>
      <c r="U320" s="1017"/>
      <c r="V320" s="1017"/>
      <c r="W320" s="1017"/>
      <c r="X320" s="1017"/>
      <c r="Y320" s="1017"/>
      <c r="Z320" s="1017"/>
      <c r="AA320" s="1017"/>
      <c r="AB320" s="1017"/>
      <c r="AC320" s="1017"/>
      <c r="AD320" s="1017"/>
      <c r="AE320" s="1017"/>
      <c r="AF320" s="1017"/>
      <c r="AG320" s="1017"/>
      <c r="AH320" s="1017"/>
      <c r="AI320" s="1017"/>
      <c r="AJ320" s="1017"/>
      <c r="AK320" s="1017"/>
      <c r="AL320" s="1017"/>
      <c r="AM320" s="1017"/>
      <c r="AN320" s="1017"/>
      <c r="AO320" s="1017"/>
      <c r="AP320" s="3"/>
    </row>
    <row r="321" spans="2:86" ht="14.25" customHeight="1" x14ac:dyDescent="0.15">
      <c r="B321" s="1058"/>
      <c r="C321" s="1063"/>
      <c r="D321" s="1061"/>
      <c r="E321" s="1061"/>
      <c r="F321" s="1061"/>
      <c r="G321" s="1061"/>
      <c r="H321" s="1061"/>
      <c r="I321" s="1061"/>
      <c r="J321" s="1062"/>
      <c r="K321" s="1016"/>
      <c r="L321" s="1017"/>
      <c r="M321" s="1017"/>
      <c r="N321" s="1017"/>
      <c r="O321" s="1017"/>
      <c r="P321" s="1017"/>
      <c r="Q321" s="1017"/>
      <c r="R321" s="1017"/>
      <c r="S321" s="1017"/>
      <c r="T321" s="1017"/>
      <c r="U321" s="1017"/>
      <c r="V321" s="1017"/>
      <c r="W321" s="1017"/>
      <c r="X321" s="1017"/>
      <c r="Y321" s="1017"/>
      <c r="Z321" s="1017"/>
      <c r="AA321" s="1017"/>
      <c r="AB321" s="1017"/>
      <c r="AC321" s="1017"/>
      <c r="AD321" s="1017"/>
      <c r="AE321" s="1017"/>
      <c r="AF321" s="1017"/>
      <c r="AG321" s="1017"/>
      <c r="AH321" s="1017"/>
      <c r="AI321" s="1017"/>
      <c r="AJ321" s="1017"/>
      <c r="AK321" s="1017"/>
      <c r="AL321" s="1017"/>
      <c r="AM321" s="1017"/>
      <c r="AN321" s="1017"/>
      <c r="AO321" s="1017"/>
      <c r="AP321" s="3"/>
    </row>
    <row r="322" spans="2:86" ht="12" customHeight="1" x14ac:dyDescent="0.15">
      <c r="B322" s="1058"/>
      <c r="C322" s="1063"/>
      <c r="D322" s="1061"/>
      <c r="E322" s="1061"/>
      <c r="F322" s="1061"/>
      <c r="G322" s="1061"/>
      <c r="H322" s="1061"/>
      <c r="I322" s="1061"/>
      <c r="J322" s="1062"/>
      <c r="K322" s="1018" t="s">
        <v>473</v>
      </c>
      <c r="L322" s="1018"/>
      <c r="M322" s="1018"/>
      <c r="N322" s="1018"/>
      <c r="O322" s="1018"/>
      <c r="P322" s="1018"/>
      <c r="Q322" s="1018"/>
      <c r="R322" s="1018"/>
      <c r="S322" s="1018"/>
      <c r="T322" s="1018"/>
      <c r="U322" s="1018"/>
      <c r="V322" s="1018"/>
      <c r="W322" s="1018"/>
      <c r="X322" s="1018"/>
      <c r="Y322" s="1018"/>
      <c r="Z322" s="1018"/>
      <c r="AA322" s="1018"/>
      <c r="AB322" s="1018"/>
      <c r="AC322" s="1018"/>
      <c r="AD322" s="1018"/>
      <c r="AE322" s="1018"/>
      <c r="AF322" s="1018"/>
      <c r="AG322" s="1018"/>
      <c r="AH322" s="1018"/>
      <c r="AI322" s="1018"/>
      <c r="AJ322" s="1018"/>
      <c r="AK322" s="1018"/>
      <c r="AL322" s="1018"/>
      <c r="AM322" s="1018"/>
      <c r="AN322" s="1018"/>
      <c r="AO322" s="1018"/>
      <c r="AP322" s="3"/>
    </row>
    <row r="323" spans="2:86" ht="12" customHeight="1" x14ac:dyDescent="0.15">
      <c r="B323" s="1058"/>
      <c r="C323" s="1063"/>
      <c r="D323" s="1061"/>
      <c r="E323" s="1061"/>
      <c r="F323" s="1061"/>
      <c r="G323" s="1061"/>
      <c r="H323" s="1061"/>
      <c r="I323" s="1061"/>
      <c r="J323" s="1062"/>
      <c r="K323" s="1019" t="s">
        <v>523</v>
      </c>
      <c r="L323" s="1019"/>
      <c r="M323" s="1019"/>
      <c r="N323" s="1019"/>
      <c r="O323" s="1019"/>
      <c r="P323" s="1019"/>
      <c r="Q323" s="1019"/>
      <c r="R323" s="1019"/>
      <c r="S323" s="1019"/>
      <c r="T323" s="1019"/>
      <c r="U323" s="1019"/>
      <c r="V323" s="1019"/>
      <c r="W323" s="1019"/>
      <c r="X323" s="1019"/>
      <c r="Y323" s="1019"/>
      <c r="Z323" s="1019"/>
      <c r="AA323" s="1019"/>
      <c r="AB323" s="1019"/>
      <c r="AC323" s="1019"/>
      <c r="AD323" s="1019"/>
      <c r="AE323" s="1019"/>
      <c r="AF323" s="1019"/>
      <c r="AG323" s="1019"/>
      <c r="AH323" s="1019"/>
      <c r="AI323" s="1019"/>
      <c r="AJ323" s="1019"/>
      <c r="AK323" s="1019"/>
      <c r="AL323" s="1019"/>
      <c r="AM323" s="1019"/>
      <c r="AN323" s="1019"/>
      <c r="AO323" s="1019"/>
      <c r="AP323" s="3"/>
    </row>
    <row r="324" spans="2:86" ht="12" customHeight="1" x14ac:dyDescent="0.15">
      <c r="B324" s="1058"/>
      <c r="C324" s="1063"/>
      <c r="D324" s="1061"/>
      <c r="E324" s="1061"/>
      <c r="F324" s="1061"/>
      <c r="G324" s="1061"/>
      <c r="H324" s="1061"/>
      <c r="I324" s="1061"/>
      <c r="J324" s="1062"/>
      <c r="K324" s="194" t="s">
        <v>474</v>
      </c>
      <c r="L324" s="195"/>
      <c r="M324" s="195"/>
      <c r="N324" s="195"/>
      <c r="O324" s="195"/>
      <c r="P324" s="195"/>
      <c r="Q324" s="195"/>
      <c r="R324" s="195"/>
      <c r="S324" s="195"/>
      <c r="T324" s="195"/>
      <c r="U324" s="195"/>
      <c r="V324" s="195"/>
      <c r="W324" s="195"/>
      <c r="X324" s="195"/>
      <c r="Y324" s="195"/>
      <c r="Z324" s="195"/>
      <c r="AA324" s="195"/>
      <c r="AB324" s="195"/>
      <c r="AC324" s="195"/>
      <c r="AD324" s="195"/>
      <c r="AE324" s="195"/>
      <c r="AF324" s="195"/>
      <c r="AG324" s="195"/>
      <c r="AH324" s="195"/>
      <c r="AI324" s="195"/>
      <c r="AJ324" s="195"/>
      <c r="AK324" s="195"/>
      <c r="AL324" s="195"/>
      <c r="AM324" s="195"/>
      <c r="AN324" s="195"/>
      <c r="AO324" s="196"/>
      <c r="AP324" s="3"/>
    </row>
    <row r="325" spans="2:86" ht="12" customHeight="1" x14ac:dyDescent="0.15">
      <c r="B325" s="1058"/>
      <c r="C325" s="1063"/>
      <c r="D325" s="1061"/>
      <c r="E325" s="1061"/>
      <c r="F325" s="1061"/>
      <c r="G325" s="1061"/>
      <c r="H325" s="1061"/>
      <c r="I325" s="1061"/>
      <c r="J325" s="1062"/>
      <c r="K325" s="194" t="s">
        <v>475</v>
      </c>
      <c r="L325" s="195"/>
      <c r="M325" s="195"/>
      <c r="N325" s="195"/>
      <c r="O325" s="195"/>
      <c r="P325" s="195"/>
      <c r="Q325" s="195"/>
      <c r="R325" s="195"/>
      <c r="S325" s="195"/>
      <c r="T325" s="195"/>
      <c r="U325" s="195"/>
      <c r="V325" s="195"/>
      <c r="W325" s="195"/>
      <c r="X325" s="195"/>
      <c r="Y325" s="195"/>
      <c r="Z325" s="195"/>
      <c r="AA325" s="195"/>
      <c r="AB325" s="195"/>
      <c r="AC325" s="195"/>
      <c r="AD325" s="195"/>
      <c r="AE325" s="195"/>
      <c r="AF325" s="195"/>
      <c r="AG325" s="195"/>
      <c r="AH325" s="195"/>
      <c r="AI325" s="195"/>
      <c r="AJ325" s="195"/>
      <c r="AK325" s="195"/>
      <c r="AL325" s="195"/>
      <c r="AM325" s="195"/>
      <c r="AN325" s="195"/>
      <c r="AO325" s="196"/>
      <c r="AP325" s="3"/>
    </row>
    <row r="326" spans="2:86" ht="12" customHeight="1" x14ac:dyDescent="0.15">
      <c r="B326" s="1058"/>
      <c r="C326" s="1063"/>
      <c r="D326" s="1061"/>
      <c r="E326" s="1061"/>
      <c r="F326" s="1061"/>
      <c r="G326" s="1061"/>
      <c r="H326" s="1061"/>
      <c r="I326" s="1061"/>
      <c r="J326" s="1062"/>
      <c r="K326" s="1020" t="s">
        <v>476</v>
      </c>
      <c r="L326" s="1021"/>
      <c r="M326" s="1021"/>
      <c r="N326" s="1021"/>
      <c r="O326" s="1021"/>
      <c r="P326" s="1021"/>
      <c r="Q326" s="1021"/>
      <c r="R326" s="1021"/>
      <c r="S326" s="1021"/>
      <c r="T326" s="1021"/>
      <c r="U326" s="1021"/>
      <c r="V326" s="1021"/>
      <c r="W326" s="1021"/>
      <c r="X326" s="1021"/>
      <c r="Y326" s="1021"/>
      <c r="Z326" s="1021"/>
      <c r="AA326" s="1021"/>
      <c r="AB326" s="1021"/>
      <c r="AC326" s="1021"/>
      <c r="AD326" s="1021"/>
      <c r="AE326" s="1021"/>
      <c r="AF326" s="1021"/>
      <c r="AG326" s="1021"/>
      <c r="AH326" s="1021"/>
      <c r="AI326" s="1021"/>
      <c r="AJ326" s="1021"/>
      <c r="AK326" s="1021"/>
      <c r="AL326" s="1021"/>
      <c r="AM326" s="1021"/>
      <c r="AN326" s="1021"/>
      <c r="AO326" s="1022"/>
      <c r="AP326" s="3"/>
    </row>
    <row r="327" spans="2:86" ht="12" customHeight="1" x14ac:dyDescent="0.15">
      <c r="B327" s="591"/>
      <c r="C327" s="1064"/>
      <c r="D327" s="1065"/>
      <c r="E327" s="1065"/>
      <c r="F327" s="1065"/>
      <c r="G327" s="1065"/>
      <c r="H327" s="1065"/>
      <c r="I327" s="1065"/>
      <c r="J327" s="1066"/>
      <c r="K327" s="1023"/>
      <c r="L327" s="1024"/>
      <c r="M327" s="1024"/>
      <c r="N327" s="1024"/>
      <c r="O327" s="1024"/>
      <c r="P327" s="1024"/>
      <c r="Q327" s="1024"/>
      <c r="R327" s="1024"/>
      <c r="S327" s="1024"/>
      <c r="T327" s="1024"/>
      <c r="U327" s="1024"/>
      <c r="V327" s="1024"/>
      <c r="W327" s="1024"/>
      <c r="X327" s="1024"/>
      <c r="Y327" s="1024"/>
      <c r="Z327" s="1024"/>
      <c r="AA327" s="1024"/>
      <c r="AB327" s="1024"/>
      <c r="AC327" s="1024"/>
      <c r="AD327" s="1024"/>
      <c r="AE327" s="1024"/>
      <c r="AF327" s="1024"/>
      <c r="AG327" s="1024"/>
      <c r="AH327" s="1024"/>
      <c r="AI327" s="1024"/>
      <c r="AJ327" s="1024"/>
      <c r="AK327" s="1024"/>
      <c r="AL327" s="1024"/>
      <c r="AM327" s="1024"/>
      <c r="AN327" s="1024"/>
      <c r="AO327" s="1025"/>
      <c r="AP327" s="3"/>
    </row>
    <row r="328" spans="2:86" s="9" customFormat="1" ht="12" customHeight="1" x14ac:dyDescent="0.15">
      <c r="B328" s="3" t="s">
        <v>527</v>
      </c>
      <c r="AQ328" s="162"/>
      <c r="AR328" s="162"/>
      <c r="AS328" s="162"/>
      <c r="AT328" s="162"/>
      <c r="AU328" s="162"/>
      <c r="AV328" s="162"/>
      <c r="AW328" s="162"/>
      <c r="AX328" s="162"/>
      <c r="AY328" s="162"/>
      <c r="AZ328" s="162"/>
      <c r="BA328" s="162"/>
      <c r="BB328" s="162"/>
      <c r="BC328" s="162"/>
      <c r="BD328" s="162"/>
      <c r="BE328" s="162"/>
      <c r="BF328" s="162"/>
      <c r="BG328" s="162"/>
      <c r="BH328" s="162"/>
      <c r="BI328" s="162"/>
      <c r="BJ328" s="162"/>
      <c r="BK328" s="162"/>
      <c r="BL328" s="162"/>
      <c r="BM328" s="162"/>
      <c r="BN328" s="162"/>
      <c r="BO328" s="162"/>
      <c r="BP328" s="162"/>
      <c r="BQ328" s="162"/>
      <c r="BR328" s="162"/>
      <c r="BS328" s="162"/>
      <c r="BT328" s="162"/>
      <c r="BU328" s="162"/>
      <c r="BV328" s="162"/>
      <c r="BW328" s="162"/>
      <c r="BX328" s="162"/>
      <c r="BY328" s="162"/>
      <c r="BZ328" s="162"/>
      <c r="CA328" s="162"/>
      <c r="CB328" s="162"/>
      <c r="CC328" s="162"/>
      <c r="CD328" s="162"/>
      <c r="CE328" s="162"/>
      <c r="CF328" s="162"/>
      <c r="CG328" s="162"/>
      <c r="CH328" s="162"/>
    </row>
    <row r="329" spans="2:86" ht="12" customHeight="1" thickBot="1" x14ac:dyDescent="0.2">
      <c r="B329" s="3" t="s">
        <v>524</v>
      </c>
    </row>
    <row r="330" spans="2:86" ht="12" customHeight="1" x14ac:dyDescent="0.15">
      <c r="B330" s="3" t="s">
        <v>525</v>
      </c>
      <c r="AU330" s="1000" t="s">
        <v>305</v>
      </c>
      <c r="AV330" s="1001" t="s">
        <v>298</v>
      </c>
      <c r="AW330" s="1003" t="s">
        <v>299</v>
      </c>
      <c r="AX330" s="1005" t="s">
        <v>306</v>
      </c>
      <c r="AY330" s="1006"/>
      <c r="AZ330" s="1006"/>
      <c r="BA330" s="1006"/>
      <c r="BB330" s="1006"/>
      <c r="BC330" s="1006"/>
      <c r="BD330" s="1006"/>
      <c r="BE330" s="1006"/>
      <c r="BF330" s="1006"/>
      <c r="BG330" s="1006"/>
      <c r="BH330" s="1006"/>
      <c r="BI330" s="1006"/>
      <c r="BJ330" s="1006"/>
      <c r="BK330" s="1006"/>
      <c r="BL330" s="1006"/>
      <c r="BM330" s="1006"/>
      <c r="BN330" s="1006"/>
      <c r="BO330" s="1006"/>
      <c r="BP330" s="1006"/>
      <c r="BQ330" s="1006"/>
      <c r="BR330" s="1007"/>
      <c r="BS330" s="807" t="s">
        <v>300</v>
      </c>
      <c r="BT330" s="1008"/>
      <c r="BU330" s="1008"/>
      <c r="BV330" s="1008"/>
      <c r="BW330" s="1009" t="s">
        <v>307</v>
      </c>
      <c r="BX330" s="1010"/>
      <c r="BY330" s="1010"/>
      <c r="BZ330" s="1010"/>
      <c r="CA330" s="1010"/>
      <c r="CB330" s="1010"/>
      <c r="CC330" s="1010"/>
      <c r="CD330" s="1010"/>
      <c r="CE330" s="1010"/>
      <c r="CF330" s="1010"/>
      <c r="CG330" s="1010"/>
      <c r="CH330" s="1011"/>
    </row>
    <row r="331" spans="2:86" ht="12" customHeight="1" x14ac:dyDescent="0.15">
      <c r="B331" s="3" t="s">
        <v>477</v>
      </c>
      <c r="AU331" s="1000"/>
      <c r="AV331" s="1002"/>
      <c r="AW331" s="1004"/>
      <c r="AX331" s="1012" t="s">
        <v>308</v>
      </c>
      <c r="AY331" s="686"/>
      <c r="AZ331" s="686"/>
      <c r="BA331" s="686"/>
      <c r="BB331" s="686"/>
      <c r="BC331" s="686"/>
      <c r="BD331" s="686"/>
      <c r="BE331" s="686"/>
      <c r="BF331" s="686"/>
      <c r="BG331" s="686"/>
      <c r="BH331" s="686"/>
      <c r="BI331" s="686"/>
      <c r="BJ331" s="686" t="s">
        <v>309</v>
      </c>
      <c r="BK331" s="686"/>
      <c r="BL331" s="686"/>
      <c r="BM331" s="686"/>
      <c r="BN331" s="686"/>
      <c r="BO331" s="686"/>
      <c r="BP331" s="686"/>
      <c r="BQ331" s="686"/>
      <c r="BR331" s="1013"/>
      <c r="BS331" s="1008"/>
      <c r="BT331" s="1008"/>
      <c r="BU331" s="1008"/>
      <c r="BV331" s="1008"/>
      <c r="BW331" s="1014" t="s">
        <v>302</v>
      </c>
      <c r="BX331" s="699"/>
      <c r="BY331" s="699"/>
      <c r="BZ331" s="699"/>
      <c r="CA331" s="686" t="s">
        <v>310</v>
      </c>
      <c r="CB331" s="686"/>
      <c r="CC331" s="686"/>
      <c r="CD331" s="686"/>
      <c r="CE331" s="686"/>
      <c r="CF331" s="686"/>
      <c r="CG331" s="686"/>
      <c r="CH331" s="1013"/>
    </row>
    <row r="332" spans="2:86" ht="12" customHeight="1" x14ac:dyDescent="0.15">
      <c r="B332" s="3" t="s">
        <v>526</v>
      </c>
      <c r="AU332" s="1000"/>
      <c r="AV332" s="1002"/>
      <c r="AW332" s="1004"/>
      <c r="AX332" s="1012" t="s">
        <v>26</v>
      </c>
      <c r="AY332" s="686"/>
      <c r="AZ332" s="686"/>
      <c r="BA332" s="686"/>
      <c r="BB332" s="686" t="s">
        <v>22</v>
      </c>
      <c r="BC332" s="686"/>
      <c r="BD332" s="686"/>
      <c r="BE332" s="686"/>
      <c r="BF332" s="686" t="s">
        <v>24</v>
      </c>
      <c r="BG332" s="686"/>
      <c r="BH332" s="686"/>
      <c r="BI332" s="686"/>
      <c r="BJ332" s="699" t="s">
        <v>26</v>
      </c>
      <c r="BK332" s="699"/>
      <c r="BL332" s="699"/>
      <c r="BM332" s="699" t="s">
        <v>22</v>
      </c>
      <c r="BN332" s="699"/>
      <c r="BO332" s="699"/>
      <c r="BP332" s="699" t="s">
        <v>24</v>
      </c>
      <c r="BQ332" s="699"/>
      <c r="BR332" s="1015"/>
      <c r="BS332" s="807" t="s">
        <v>26</v>
      </c>
      <c r="BT332" s="807" t="s">
        <v>22</v>
      </c>
      <c r="BU332" s="807" t="s">
        <v>24</v>
      </c>
      <c r="BV332" s="807" t="s">
        <v>303</v>
      </c>
      <c r="BW332" s="1012" t="s">
        <v>311</v>
      </c>
      <c r="BX332" s="686"/>
      <c r="BY332" s="686"/>
      <c r="BZ332" s="686"/>
      <c r="CA332" s="686" t="s">
        <v>22</v>
      </c>
      <c r="CB332" s="686"/>
      <c r="CC332" s="686"/>
      <c r="CD332" s="686"/>
      <c r="CE332" s="686" t="s">
        <v>24</v>
      </c>
      <c r="CF332" s="686"/>
      <c r="CG332" s="686"/>
      <c r="CH332" s="1013"/>
    </row>
    <row r="333" spans="2:86" ht="12" customHeight="1" x14ac:dyDescent="0.15">
      <c r="B333" s="3" t="s">
        <v>478</v>
      </c>
      <c r="AU333" s="1000"/>
      <c r="AV333" s="1002"/>
      <c r="AW333" s="1004"/>
      <c r="AX333" s="156" t="s">
        <v>862</v>
      </c>
      <c r="AY333" s="157" t="s">
        <v>863</v>
      </c>
      <c r="AZ333" s="157" t="s">
        <v>864</v>
      </c>
      <c r="BA333" s="158" t="s">
        <v>865</v>
      </c>
      <c r="BB333" s="159" t="s">
        <v>866</v>
      </c>
      <c r="BC333" s="157" t="s">
        <v>863</v>
      </c>
      <c r="BD333" s="157" t="s">
        <v>867</v>
      </c>
      <c r="BE333" s="158" t="s">
        <v>865</v>
      </c>
      <c r="BF333" s="159" t="s">
        <v>866</v>
      </c>
      <c r="BG333" s="157" t="s">
        <v>863</v>
      </c>
      <c r="BH333" s="157" t="s">
        <v>864</v>
      </c>
      <c r="BI333" s="158" t="s">
        <v>865</v>
      </c>
      <c r="BJ333" s="159" t="s">
        <v>866</v>
      </c>
      <c r="BK333" s="157" t="s">
        <v>868</v>
      </c>
      <c r="BL333" s="158" t="s">
        <v>869</v>
      </c>
      <c r="BM333" s="159" t="s">
        <v>870</v>
      </c>
      <c r="BN333" s="157" t="s">
        <v>863</v>
      </c>
      <c r="BO333" s="158" t="s">
        <v>871</v>
      </c>
      <c r="BP333" s="159" t="s">
        <v>870</v>
      </c>
      <c r="BQ333" s="157" t="s">
        <v>868</v>
      </c>
      <c r="BR333" s="160" t="s">
        <v>872</v>
      </c>
      <c r="BS333" s="1008"/>
      <c r="BT333" s="1008"/>
      <c r="BU333" s="1008"/>
      <c r="BV333" s="1008"/>
      <c r="BW333" s="156" t="s">
        <v>866</v>
      </c>
      <c r="BX333" s="157" t="s">
        <v>863</v>
      </c>
      <c r="BY333" s="157" t="s">
        <v>864</v>
      </c>
      <c r="BZ333" s="158" t="s">
        <v>865</v>
      </c>
      <c r="CA333" s="159" t="s">
        <v>866</v>
      </c>
      <c r="CB333" s="157" t="s">
        <v>873</v>
      </c>
      <c r="CC333" s="157" t="s">
        <v>864</v>
      </c>
      <c r="CD333" s="158" t="s">
        <v>865</v>
      </c>
      <c r="CE333" s="159" t="s">
        <v>866</v>
      </c>
      <c r="CF333" s="157" t="s">
        <v>863</v>
      </c>
      <c r="CG333" s="157" t="s">
        <v>864</v>
      </c>
      <c r="CH333" s="160" t="s">
        <v>874</v>
      </c>
    </row>
    <row r="334" spans="2:86" x14ac:dyDescent="0.15">
      <c r="B334" s="3" t="s">
        <v>539</v>
      </c>
      <c r="AU334" s="1000"/>
      <c r="AV334" s="188" t="str">
        <f>N336</f>
        <v>S007</v>
      </c>
      <c r="AW334" s="300">
        <f>R336</f>
        <v>3.5</v>
      </c>
      <c r="AX334" s="197">
        <f>+Y361</f>
        <v>0</v>
      </c>
      <c r="AY334" s="197">
        <f>+Z361</f>
        <v>0</v>
      </c>
      <c r="AZ334" s="197">
        <f>+AA361</f>
        <v>0</v>
      </c>
      <c r="BA334" s="197">
        <f t="shared" ref="BA334" si="126">+AB361</f>
        <v>0</v>
      </c>
      <c r="BB334" s="197">
        <f>+AC361</f>
        <v>0</v>
      </c>
      <c r="BC334" s="197">
        <f t="shared" ref="BC334" si="127">+AD361</f>
        <v>0</v>
      </c>
      <c r="BD334" s="197">
        <f t="shared" ref="BD334" si="128">+AE361</f>
        <v>0</v>
      </c>
      <c r="BE334" s="197">
        <f t="shared" ref="BE334" si="129">+AF361</f>
        <v>0</v>
      </c>
      <c r="BF334" s="197">
        <f t="shared" ref="BF334" si="130">+AG361</f>
        <v>0</v>
      </c>
      <c r="BG334" s="197">
        <f t="shared" ref="BG334" si="131">+AH361</f>
        <v>0</v>
      </c>
      <c r="BH334" s="197">
        <f t="shared" ref="BH334" si="132">+AI361</f>
        <v>0</v>
      </c>
      <c r="BI334" s="197">
        <f t="shared" ref="BI334" si="133">+AJ361</f>
        <v>0</v>
      </c>
      <c r="BJ334" s="197" t="str">
        <f>+Y364</f>
        <v/>
      </c>
      <c r="BK334" s="197" t="str">
        <f t="shared" ref="BK334" si="134">+Z364</f>
        <v/>
      </c>
      <c r="BL334" s="197" t="str">
        <f>+AA364</f>
        <v/>
      </c>
      <c r="BM334" s="197">
        <f>+AC364</f>
        <v>0</v>
      </c>
      <c r="BN334" s="197">
        <f t="shared" ref="BN334" si="135">+AD364</f>
        <v>0</v>
      </c>
      <c r="BO334" s="197">
        <f t="shared" ref="BO334" si="136">+AE364</f>
        <v>0</v>
      </c>
      <c r="BP334" s="197">
        <f>+AG364</f>
        <v>0</v>
      </c>
      <c r="BQ334" s="197">
        <f>+AH364</f>
        <v>0</v>
      </c>
      <c r="BR334" s="197">
        <f>+AI364</f>
        <v>0</v>
      </c>
      <c r="BS334" s="296" t="str">
        <f>+Y365</f>
        <v>Ⅰ</v>
      </c>
      <c r="BT334" s="296" t="str">
        <f>+AC365</f>
        <v>Ⅰ</v>
      </c>
      <c r="BU334" s="296" t="str">
        <f>+AG365</f>
        <v>Ⅰ</v>
      </c>
      <c r="BV334" s="296" t="str">
        <f>+Y366</f>
        <v>Ⅰ</v>
      </c>
      <c r="BW334" s="164" t="str">
        <f>IF(Y361&gt;0,R336,"")</f>
        <v/>
      </c>
      <c r="BX334" s="165" t="str">
        <f>IF(Z361&gt;0,"",IF(AA361&gt;0,R336,""))</f>
        <v/>
      </c>
      <c r="BY334" s="165" t="str">
        <f>IF(Y361+Z361&gt;0,"",IF(AA361&gt;0,R336,""))</f>
        <v/>
      </c>
      <c r="BZ334" s="165" t="str">
        <f>IF(Y361+Z361+AA361&gt;0,"",IF(AB361&gt;0,R336,""))</f>
        <v/>
      </c>
      <c r="CA334" s="166">
        <f t="shared" ref="CA334" si="137">+AC360</f>
        <v>0</v>
      </c>
      <c r="CB334" s="166">
        <f t="shared" ref="CB334" si="138">+AD360</f>
        <v>0</v>
      </c>
      <c r="CC334" s="166">
        <f t="shared" ref="CC334" si="139">+AE360</f>
        <v>0</v>
      </c>
      <c r="CD334" s="166">
        <f t="shared" ref="CD334" si="140">+AF360</f>
        <v>0</v>
      </c>
      <c r="CE334" s="166">
        <f t="shared" ref="CE334" si="141">+AG360</f>
        <v>0</v>
      </c>
      <c r="CF334" s="166">
        <f t="shared" ref="CF334" si="142">+AH360</f>
        <v>0</v>
      </c>
      <c r="CG334" s="166">
        <f t="shared" ref="CG334" si="143">+AI360</f>
        <v>0</v>
      </c>
      <c r="CH334" s="166">
        <f t="shared" ref="CH334" si="144">+AJ360</f>
        <v>0</v>
      </c>
    </row>
    <row r="335" spans="2:86" ht="12" customHeight="1" x14ac:dyDescent="0.15">
      <c r="B335" s="1057" t="s">
        <v>219</v>
      </c>
      <c r="C335" s="1059"/>
      <c r="D335" s="1060"/>
      <c r="E335" s="1061"/>
      <c r="F335" s="1061"/>
      <c r="G335" s="1061"/>
      <c r="H335" s="1061"/>
      <c r="I335" s="1061"/>
      <c r="J335" s="1062"/>
      <c r="K335" s="1067" t="s">
        <v>453</v>
      </c>
      <c r="L335" s="1068"/>
      <c r="M335" s="1068"/>
      <c r="N335" s="1068"/>
      <c r="O335" s="1068"/>
      <c r="P335" s="1068"/>
      <c r="Q335" s="1068"/>
      <c r="R335" s="1068"/>
      <c r="S335" s="1068"/>
      <c r="T335" s="1068"/>
      <c r="U335" s="1068"/>
      <c r="V335" s="1068"/>
      <c r="W335" s="1068"/>
      <c r="X335" s="1068"/>
      <c r="Y335" s="1068"/>
      <c r="Z335" s="1068"/>
      <c r="AA335" s="1068"/>
      <c r="AB335" s="1068"/>
      <c r="AC335" s="1068"/>
      <c r="AD335" s="1068"/>
      <c r="AE335" s="1068"/>
      <c r="AF335" s="1068"/>
      <c r="AG335" s="1068"/>
      <c r="AH335" s="1068"/>
      <c r="AI335" s="1068"/>
      <c r="AJ335" s="1068"/>
      <c r="AK335" s="1068"/>
      <c r="AL335" s="1068"/>
      <c r="AM335" s="1068"/>
      <c r="AN335" s="1068"/>
      <c r="AO335" s="1069"/>
      <c r="AP335" s="3"/>
    </row>
    <row r="336" spans="2:86" ht="12" customHeight="1" x14ac:dyDescent="0.15">
      <c r="B336" s="1058"/>
      <c r="C336" s="1063"/>
      <c r="D336" s="1061"/>
      <c r="E336" s="1061"/>
      <c r="F336" s="1061"/>
      <c r="G336" s="1061"/>
      <c r="H336" s="1061"/>
      <c r="I336" s="1061"/>
      <c r="J336" s="1062"/>
      <c r="K336" s="1040" t="s">
        <v>218</v>
      </c>
      <c r="L336" s="1041"/>
      <c r="M336" s="1042"/>
      <c r="N336" s="1034" t="s">
        <v>605</v>
      </c>
      <c r="O336" s="1035"/>
      <c r="P336" s="1040" t="s">
        <v>454</v>
      </c>
      <c r="Q336" s="1042"/>
      <c r="R336" s="1070">
        <f>'様式A-2'!C17</f>
        <v>3.5</v>
      </c>
      <c r="S336" s="1071"/>
      <c r="T336" s="1072"/>
      <c r="U336" s="1073" t="s">
        <v>455</v>
      </c>
      <c r="V336" s="1074"/>
      <c r="W336" s="1073" t="s">
        <v>456</v>
      </c>
      <c r="X336" s="1074"/>
      <c r="Y336" s="1042" t="s">
        <v>217</v>
      </c>
      <c r="Z336" s="1016"/>
      <c r="AA336" s="1016"/>
      <c r="AB336" s="1016"/>
      <c r="AC336" s="1073" t="s">
        <v>457</v>
      </c>
      <c r="AD336" s="1079"/>
      <c r="AE336" s="1079"/>
      <c r="AF336" s="1079"/>
      <c r="AG336" s="1079"/>
      <c r="AH336" s="1079"/>
      <c r="AI336" s="1079"/>
      <c r="AJ336" s="1074"/>
      <c r="AK336" s="1073" t="s">
        <v>458</v>
      </c>
      <c r="AL336" s="1079"/>
      <c r="AM336" s="1079"/>
      <c r="AN336" s="1081"/>
      <c r="AO336" s="1082"/>
      <c r="AP336" s="3"/>
      <c r="AV336" s="167"/>
      <c r="AW336" s="221"/>
      <c r="AX336" s="167"/>
      <c r="AY336" s="167"/>
      <c r="AZ336" s="167"/>
      <c r="BA336" s="167"/>
      <c r="BB336" s="167"/>
      <c r="BC336" s="167"/>
      <c r="BD336" s="167"/>
    </row>
    <row r="337" spans="2:56" ht="12" customHeight="1" x14ac:dyDescent="0.15">
      <c r="B337" s="1058"/>
      <c r="C337" s="1063"/>
      <c r="D337" s="1061"/>
      <c r="E337" s="1061"/>
      <c r="F337" s="1061"/>
      <c r="G337" s="1061"/>
      <c r="H337" s="1061"/>
      <c r="I337" s="1061"/>
      <c r="J337" s="1062"/>
      <c r="K337" s="1016" t="s">
        <v>459</v>
      </c>
      <c r="L337" s="1016" t="s">
        <v>199</v>
      </c>
      <c r="M337" s="1016"/>
      <c r="N337" s="1016" t="s">
        <v>198</v>
      </c>
      <c r="O337" s="1016"/>
      <c r="P337" s="1016" t="s">
        <v>460</v>
      </c>
      <c r="Q337" s="1016"/>
      <c r="R337" s="1016" t="s">
        <v>6</v>
      </c>
      <c r="S337" s="1016"/>
      <c r="T337" s="1016"/>
      <c r="U337" s="1075"/>
      <c r="V337" s="1076"/>
      <c r="W337" s="1075"/>
      <c r="X337" s="1076"/>
      <c r="Y337" s="1042"/>
      <c r="Z337" s="1016"/>
      <c r="AA337" s="1016"/>
      <c r="AB337" s="1016"/>
      <c r="AC337" s="1077"/>
      <c r="AD337" s="1080"/>
      <c r="AE337" s="1080"/>
      <c r="AF337" s="1080"/>
      <c r="AG337" s="1080"/>
      <c r="AH337" s="1080"/>
      <c r="AI337" s="1080"/>
      <c r="AJ337" s="1078"/>
      <c r="AK337" s="1075"/>
      <c r="AL337" s="1083"/>
      <c r="AM337" s="1083"/>
      <c r="AN337" s="1084"/>
      <c r="AO337" s="1085"/>
      <c r="AP337" s="3"/>
      <c r="AV337" s="167"/>
      <c r="AW337" s="167"/>
      <c r="AX337" s="167"/>
      <c r="AY337" s="167"/>
      <c r="AZ337" s="167"/>
      <c r="BA337" s="167"/>
      <c r="BB337" s="167"/>
      <c r="BC337" s="167"/>
      <c r="BD337" s="167"/>
    </row>
    <row r="338" spans="2:56" ht="12" customHeight="1" x14ac:dyDescent="0.15">
      <c r="B338" s="1058"/>
      <c r="C338" s="1063"/>
      <c r="D338" s="1061"/>
      <c r="E338" s="1061"/>
      <c r="F338" s="1061"/>
      <c r="G338" s="1061"/>
      <c r="H338" s="1061"/>
      <c r="I338" s="1061"/>
      <c r="J338" s="1062"/>
      <c r="K338" s="1016"/>
      <c r="L338" s="1016"/>
      <c r="M338" s="1016"/>
      <c r="N338" s="1016"/>
      <c r="O338" s="1016"/>
      <c r="P338" s="1016"/>
      <c r="Q338" s="1016"/>
      <c r="R338" s="1016"/>
      <c r="S338" s="1016"/>
      <c r="T338" s="1016"/>
      <c r="U338" s="1075"/>
      <c r="V338" s="1076"/>
      <c r="W338" s="1075"/>
      <c r="X338" s="1076"/>
      <c r="Y338" s="1042" t="s">
        <v>461</v>
      </c>
      <c r="Z338" s="1016"/>
      <c r="AA338" s="1016"/>
      <c r="AB338" s="1016"/>
      <c r="AC338" s="1016" t="s">
        <v>462</v>
      </c>
      <c r="AD338" s="1016"/>
      <c r="AE338" s="1016"/>
      <c r="AF338" s="1016"/>
      <c r="AG338" s="1016" t="s">
        <v>463</v>
      </c>
      <c r="AH338" s="1016"/>
      <c r="AI338" s="1016"/>
      <c r="AJ338" s="1016"/>
      <c r="AK338" s="1075"/>
      <c r="AL338" s="1083"/>
      <c r="AM338" s="1083"/>
      <c r="AN338" s="1084"/>
      <c r="AO338" s="1085"/>
      <c r="AP338" s="3"/>
      <c r="AV338" s="167"/>
      <c r="AW338" s="167"/>
      <c r="AX338" s="167"/>
      <c r="AY338" s="167"/>
      <c r="AZ338" s="167"/>
      <c r="BA338" s="167"/>
      <c r="BB338" s="167"/>
      <c r="BC338" s="167"/>
      <c r="BD338" s="167"/>
    </row>
    <row r="339" spans="2:56" ht="12" customHeight="1" x14ac:dyDescent="0.15">
      <c r="B339" s="1058"/>
      <c r="C339" s="1063"/>
      <c r="D339" s="1061"/>
      <c r="E339" s="1061"/>
      <c r="F339" s="1061"/>
      <c r="G339" s="1061"/>
      <c r="H339" s="1061"/>
      <c r="I339" s="1061"/>
      <c r="J339" s="1062"/>
      <c r="K339" s="1016"/>
      <c r="L339" s="1016"/>
      <c r="M339" s="1016"/>
      <c r="N339" s="1016"/>
      <c r="O339" s="1016"/>
      <c r="P339" s="1016"/>
      <c r="Q339" s="1016"/>
      <c r="R339" s="1016"/>
      <c r="S339" s="1016"/>
      <c r="T339" s="1016"/>
      <c r="U339" s="1077"/>
      <c r="V339" s="1078"/>
      <c r="W339" s="1077"/>
      <c r="X339" s="1078"/>
      <c r="Y339" s="191" t="s">
        <v>32</v>
      </c>
      <c r="Z339" s="187" t="s">
        <v>33</v>
      </c>
      <c r="AA339" s="187" t="s">
        <v>464</v>
      </c>
      <c r="AB339" s="187" t="s">
        <v>465</v>
      </c>
      <c r="AC339" s="187" t="s">
        <v>32</v>
      </c>
      <c r="AD339" s="187" t="s">
        <v>33</v>
      </c>
      <c r="AE339" s="187" t="s">
        <v>464</v>
      </c>
      <c r="AF339" s="187" t="s">
        <v>465</v>
      </c>
      <c r="AG339" s="187" t="s">
        <v>32</v>
      </c>
      <c r="AH339" s="187" t="s">
        <v>33</v>
      </c>
      <c r="AI339" s="187" t="s">
        <v>464</v>
      </c>
      <c r="AJ339" s="187" t="s">
        <v>465</v>
      </c>
      <c r="AK339" s="1077"/>
      <c r="AL339" s="1080"/>
      <c r="AM339" s="1080"/>
      <c r="AN339" s="1086"/>
      <c r="AO339" s="1087"/>
      <c r="AP339" s="3"/>
      <c r="AV339" s="167"/>
      <c r="AW339" s="167"/>
      <c r="AX339" s="167"/>
      <c r="AY339" s="167"/>
      <c r="AZ339" s="167"/>
      <c r="BA339" s="167"/>
      <c r="BB339" s="167"/>
      <c r="BC339" s="167"/>
      <c r="BD339" s="167"/>
    </row>
    <row r="340" spans="2:56" ht="12" customHeight="1" x14ac:dyDescent="0.15">
      <c r="B340" s="1058"/>
      <c r="C340" s="1063"/>
      <c r="D340" s="1061"/>
      <c r="E340" s="1061"/>
      <c r="F340" s="1061"/>
      <c r="G340" s="1061"/>
      <c r="H340" s="1061"/>
      <c r="I340" s="1061"/>
      <c r="J340" s="1062"/>
      <c r="K340" s="192">
        <v>1</v>
      </c>
      <c r="L340" s="1038" t="s">
        <v>534</v>
      </c>
      <c r="M340" s="1039"/>
      <c r="N340" s="1038" t="s">
        <v>485</v>
      </c>
      <c r="O340" s="1039"/>
      <c r="P340" s="1034" t="s">
        <v>333</v>
      </c>
      <c r="Q340" s="1036"/>
      <c r="R340" s="408" t="s">
        <v>338</v>
      </c>
      <c r="S340" s="408"/>
      <c r="T340" s="408"/>
      <c r="U340" s="1034" t="s">
        <v>551</v>
      </c>
      <c r="V340" s="1036"/>
      <c r="W340" s="1034" t="s">
        <v>551</v>
      </c>
      <c r="X340" s="1035"/>
      <c r="Y340" s="276"/>
      <c r="Z340" s="276"/>
      <c r="AA340" s="276"/>
      <c r="AB340" s="276"/>
      <c r="AC340" s="223"/>
      <c r="AD340" s="223"/>
      <c r="AE340" s="223"/>
      <c r="AF340" s="223"/>
      <c r="AG340" s="223"/>
      <c r="AH340" s="223"/>
      <c r="AI340" s="223"/>
      <c r="AJ340" s="223"/>
      <c r="AK340" s="1038"/>
      <c r="AL340" s="1056"/>
      <c r="AM340" s="1056"/>
      <c r="AN340" s="799"/>
      <c r="AO340" s="800"/>
      <c r="AP340" s="3"/>
      <c r="AQ340" s="222">
        <f>IF(P340="材質劣化",2,IF(P340="漏水",3,1))</f>
        <v>3</v>
      </c>
      <c r="AV340" s="167"/>
      <c r="AW340" s="167"/>
      <c r="AX340" s="167"/>
      <c r="AY340" s="167"/>
      <c r="AZ340" s="167"/>
      <c r="BA340" s="167"/>
      <c r="BB340" s="167"/>
      <c r="BC340" s="167"/>
      <c r="BD340" s="167"/>
    </row>
    <row r="341" spans="2:56" ht="12" customHeight="1" x14ac:dyDescent="0.15">
      <c r="B341" s="1058"/>
      <c r="C341" s="1063"/>
      <c r="D341" s="1061"/>
      <c r="E341" s="1061"/>
      <c r="F341" s="1061"/>
      <c r="G341" s="1061"/>
      <c r="H341" s="1061"/>
      <c r="I341" s="1061"/>
      <c r="J341" s="1062"/>
      <c r="K341" s="192">
        <v>2</v>
      </c>
      <c r="L341" s="1038" t="s">
        <v>331</v>
      </c>
      <c r="M341" s="1039"/>
      <c r="N341" s="1038" t="s">
        <v>355</v>
      </c>
      <c r="O341" s="1039"/>
      <c r="P341" s="1034" t="s">
        <v>332</v>
      </c>
      <c r="Q341" s="1036"/>
      <c r="R341" s="408" t="s">
        <v>336</v>
      </c>
      <c r="S341" s="408"/>
      <c r="T341" s="408"/>
      <c r="U341" s="1034" t="s">
        <v>551</v>
      </c>
      <c r="V341" s="1036"/>
      <c r="W341" s="1034" t="s">
        <v>551</v>
      </c>
      <c r="X341" s="1035"/>
      <c r="Y341" s="276"/>
      <c r="Z341" s="276"/>
      <c r="AA341" s="276"/>
      <c r="AB341" s="276"/>
      <c r="AC341" s="223"/>
      <c r="AD341" s="223"/>
      <c r="AE341" s="223"/>
      <c r="AF341" s="223"/>
      <c r="AG341" s="223"/>
      <c r="AH341" s="223"/>
      <c r="AI341" s="223"/>
      <c r="AJ341" s="223"/>
      <c r="AK341" s="1052" t="s">
        <v>1657</v>
      </c>
      <c r="AL341" s="1053"/>
      <c r="AM341" s="1053"/>
      <c r="AN341" s="1054"/>
      <c r="AO341" s="1055"/>
      <c r="AP341" s="3"/>
      <c r="AQ341" s="222">
        <f t="shared" ref="AQ341:AQ359" si="145">IF(P341="材質劣化",2,IF(P341="漏水",3,1))</f>
        <v>2</v>
      </c>
      <c r="AV341" s="167"/>
      <c r="AW341" s="167"/>
      <c r="AX341" s="167"/>
      <c r="AY341" s="167"/>
      <c r="AZ341" s="167"/>
      <c r="BA341" s="167"/>
      <c r="BB341" s="167"/>
      <c r="BC341" s="167"/>
      <c r="BD341" s="167"/>
    </row>
    <row r="342" spans="2:56" ht="12" customHeight="1" x14ac:dyDescent="0.15">
      <c r="B342" s="1058"/>
      <c r="C342" s="1063"/>
      <c r="D342" s="1061"/>
      <c r="E342" s="1061"/>
      <c r="F342" s="1061"/>
      <c r="G342" s="1061"/>
      <c r="H342" s="1061"/>
      <c r="I342" s="1061"/>
      <c r="J342" s="1062"/>
      <c r="K342" s="192"/>
      <c r="L342" s="1038"/>
      <c r="M342" s="1039"/>
      <c r="N342" s="1038"/>
      <c r="O342" s="1039"/>
      <c r="P342" s="1034"/>
      <c r="Q342" s="1036"/>
      <c r="R342" s="408"/>
      <c r="S342" s="408"/>
      <c r="T342" s="408"/>
      <c r="U342" s="1034"/>
      <c r="V342" s="1036"/>
      <c r="W342" s="1034"/>
      <c r="X342" s="1035"/>
      <c r="Y342" s="276"/>
      <c r="Z342" s="276"/>
      <c r="AA342" s="276"/>
      <c r="AB342" s="276"/>
      <c r="AC342" s="223"/>
      <c r="AD342" s="223"/>
      <c r="AE342" s="223"/>
      <c r="AF342" s="223"/>
      <c r="AG342" s="223"/>
      <c r="AH342" s="223"/>
      <c r="AI342" s="223"/>
      <c r="AJ342" s="223"/>
      <c r="AK342" s="1052"/>
      <c r="AL342" s="1053"/>
      <c r="AM342" s="1053"/>
      <c r="AN342" s="1054"/>
      <c r="AO342" s="1055"/>
      <c r="AP342" s="3"/>
      <c r="AQ342" s="222">
        <f t="shared" si="145"/>
        <v>1</v>
      </c>
      <c r="AV342" s="167"/>
      <c r="AW342" s="167"/>
      <c r="AX342" s="167"/>
      <c r="AY342" s="167"/>
      <c r="AZ342" s="167"/>
      <c r="BA342" s="167"/>
      <c r="BB342" s="167"/>
      <c r="BC342" s="167"/>
      <c r="BD342" s="167"/>
    </row>
    <row r="343" spans="2:56" ht="12" customHeight="1" x14ac:dyDescent="0.15">
      <c r="B343" s="1058"/>
      <c r="C343" s="1063"/>
      <c r="D343" s="1061"/>
      <c r="E343" s="1061"/>
      <c r="F343" s="1061"/>
      <c r="G343" s="1061"/>
      <c r="H343" s="1061"/>
      <c r="I343" s="1061"/>
      <c r="J343" s="1062"/>
      <c r="K343" s="192"/>
      <c r="L343" s="1038"/>
      <c r="M343" s="1039"/>
      <c r="N343" s="1038"/>
      <c r="O343" s="1039"/>
      <c r="P343" s="1034"/>
      <c r="Q343" s="1036"/>
      <c r="R343" s="408"/>
      <c r="S343" s="408"/>
      <c r="T343" s="408"/>
      <c r="U343" s="1034"/>
      <c r="V343" s="1036"/>
      <c r="W343" s="1034"/>
      <c r="X343" s="1035"/>
      <c r="Y343" s="276"/>
      <c r="Z343" s="276"/>
      <c r="AA343" s="276"/>
      <c r="AB343" s="276"/>
      <c r="AC343" s="223"/>
      <c r="AD343" s="223"/>
      <c r="AE343" s="223"/>
      <c r="AF343" s="223"/>
      <c r="AG343" s="223"/>
      <c r="AH343" s="223"/>
      <c r="AI343" s="223"/>
      <c r="AJ343" s="223"/>
      <c r="AK343" s="1052"/>
      <c r="AL343" s="1053"/>
      <c r="AM343" s="1053"/>
      <c r="AN343" s="1054"/>
      <c r="AO343" s="1055"/>
      <c r="AP343" s="3"/>
      <c r="AQ343" s="222">
        <f t="shared" si="145"/>
        <v>1</v>
      </c>
      <c r="AV343" s="167"/>
      <c r="AW343" s="167"/>
      <c r="AX343" s="167"/>
      <c r="AY343" s="167"/>
      <c r="AZ343" s="167"/>
      <c r="BA343" s="167"/>
      <c r="BB343" s="167"/>
      <c r="BC343" s="167"/>
      <c r="BD343" s="167"/>
    </row>
    <row r="344" spans="2:56" ht="12" customHeight="1" x14ac:dyDescent="0.15">
      <c r="B344" s="1058"/>
      <c r="C344" s="1063"/>
      <c r="D344" s="1061"/>
      <c r="E344" s="1061"/>
      <c r="F344" s="1061"/>
      <c r="G344" s="1061"/>
      <c r="H344" s="1061"/>
      <c r="I344" s="1061"/>
      <c r="J344" s="1062"/>
      <c r="K344" s="192"/>
      <c r="L344" s="1038"/>
      <c r="M344" s="1039"/>
      <c r="N344" s="1038"/>
      <c r="O344" s="1039"/>
      <c r="P344" s="1034"/>
      <c r="Q344" s="1036"/>
      <c r="R344" s="408"/>
      <c r="S344" s="408"/>
      <c r="T344" s="408"/>
      <c r="U344" s="1034"/>
      <c r="V344" s="1036"/>
      <c r="W344" s="1034"/>
      <c r="X344" s="1035"/>
      <c r="Y344" s="276"/>
      <c r="Z344" s="276"/>
      <c r="AA344" s="276"/>
      <c r="AB344" s="276"/>
      <c r="AC344" s="223"/>
      <c r="AD344" s="223"/>
      <c r="AE344" s="223"/>
      <c r="AF344" s="223"/>
      <c r="AG344" s="223"/>
      <c r="AH344" s="223"/>
      <c r="AI344" s="223"/>
      <c r="AJ344" s="223"/>
      <c r="AK344" s="1052"/>
      <c r="AL344" s="1053"/>
      <c r="AM344" s="1053"/>
      <c r="AN344" s="1054"/>
      <c r="AO344" s="1055"/>
      <c r="AP344" s="3"/>
      <c r="AQ344" s="222">
        <f t="shared" si="145"/>
        <v>1</v>
      </c>
      <c r="AV344" s="167"/>
      <c r="AW344" s="167"/>
      <c r="AX344" s="167"/>
      <c r="AY344" s="167"/>
      <c r="AZ344" s="167"/>
      <c r="BA344" s="167"/>
      <c r="BB344" s="167"/>
      <c r="BC344" s="167"/>
      <c r="BD344" s="167"/>
    </row>
    <row r="345" spans="2:56" ht="12" customHeight="1" x14ac:dyDescent="0.15">
      <c r="B345" s="1058"/>
      <c r="C345" s="1063"/>
      <c r="D345" s="1061"/>
      <c r="E345" s="1061"/>
      <c r="F345" s="1061"/>
      <c r="G345" s="1061"/>
      <c r="H345" s="1061"/>
      <c r="I345" s="1061"/>
      <c r="J345" s="1062"/>
      <c r="K345" s="192"/>
      <c r="L345" s="1038"/>
      <c r="M345" s="1039"/>
      <c r="N345" s="1038"/>
      <c r="O345" s="1039"/>
      <c r="P345" s="1034"/>
      <c r="Q345" s="1036"/>
      <c r="R345" s="408"/>
      <c r="S345" s="408"/>
      <c r="T345" s="408"/>
      <c r="U345" s="1034"/>
      <c r="V345" s="1036"/>
      <c r="W345" s="1034"/>
      <c r="X345" s="1035"/>
      <c r="Y345" s="276"/>
      <c r="Z345" s="276"/>
      <c r="AA345" s="276"/>
      <c r="AB345" s="276"/>
      <c r="AC345" s="223"/>
      <c r="AD345" s="223"/>
      <c r="AE345" s="223"/>
      <c r="AF345" s="223"/>
      <c r="AG345" s="223"/>
      <c r="AH345" s="223"/>
      <c r="AI345" s="223"/>
      <c r="AJ345" s="223"/>
      <c r="AK345" s="1052"/>
      <c r="AL345" s="1053"/>
      <c r="AM345" s="1053"/>
      <c r="AN345" s="1054"/>
      <c r="AO345" s="1055"/>
      <c r="AP345" s="3"/>
      <c r="AQ345" s="222">
        <f t="shared" si="145"/>
        <v>1</v>
      </c>
      <c r="AV345" s="167"/>
      <c r="AW345" s="167"/>
      <c r="AX345" s="167"/>
      <c r="AY345" s="167"/>
      <c r="AZ345" s="167"/>
      <c r="BA345" s="167"/>
      <c r="BB345" s="167"/>
      <c r="BC345" s="167"/>
      <c r="BD345" s="167"/>
    </row>
    <row r="346" spans="2:56" s="162" customFormat="1" ht="12" customHeight="1" x14ac:dyDescent="0.15">
      <c r="B346" s="1058"/>
      <c r="C346" s="1063"/>
      <c r="D346" s="1061"/>
      <c r="E346" s="1061"/>
      <c r="F346" s="1061"/>
      <c r="G346" s="1061"/>
      <c r="H346" s="1061"/>
      <c r="I346" s="1061"/>
      <c r="J346" s="1062"/>
      <c r="K346" s="192"/>
      <c r="L346" s="1038"/>
      <c r="M346" s="1039"/>
      <c r="N346" s="1038"/>
      <c r="O346" s="1039"/>
      <c r="P346" s="1034"/>
      <c r="Q346" s="1036"/>
      <c r="R346" s="408"/>
      <c r="S346" s="408"/>
      <c r="T346" s="408"/>
      <c r="U346" s="1034"/>
      <c r="V346" s="1036"/>
      <c r="W346" s="1034"/>
      <c r="X346" s="1035"/>
      <c r="Y346" s="276"/>
      <c r="Z346" s="276"/>
      <c r="AA346" s="276"/>
      <c r="AB346" s="276"/>
      <c r="AC346" s="223"/>
      <c r="AD346" s="223"/>
      <c r="AE346" s="223"/>
      <c r="AF346" s="223"/>
      <c r="AG346" s="223"/>
      <c r="AH346" s="223"/>
      <c r="AI346" s="223"/>
      <c r="AJ346" s="223"/>
      <c r="AK346" s="1034"/>
      <c r="AL346" s="1035"/>
      <c r="AM346" s="1035"/>
      <c r="AN346" s="788"/>
      <c r="AO346" s="789"/>
      <c r="AP346" s="3"/>
      <c r="AQ346" s="222">
        <f t="shared" si="145"/>
        <v>1</v>
      </c>
    </row>
    <row r="347" spans="2:56" s="162" customFormat="1" ht="12" customHeight="1" x14ac:dyDescent="0.15">
      <c r="B347" s="1058"/>
      <c r="C347" s="1063"/>
      <c r="D347" s="1061"/>
      <c r="E347" s="1061"/>
      <c r="F347" s="1061"/>
      <c r="G347" s="1061"/>
      <c r="H347" s="1061"/>
      <c r="I347" s="1061"/>
      <c r="J347" s="1062"/>
      <c r="K347" s="192"/>
      <c r="L347" s="1038"/>
      <c r="M347" s="1039"/>
      <c r="N347" s="1038"/>
      <c r="O347" s="1039"/>
      <c r="P347" s="1034"/>
      <c r="Q347" s="1036"/>
      <c r="R347" s="408"/>
      <c r="S347" s="408"/>
      <c r="T347" s="408"/>
      <c r="U347" s="1034"/>
      <c r="V347" s="1036"/>
      <c r="W347" s="1034"/>
      <c r="X347" s="1035"/>
      <c r="Y347" s="276"/>
      <c r="Z347" s="276"/>
      <c r="AA347" s="276"/>
      <c r="AB347" s="276"/>
      <c r="AC347" s="223"/>
      <c r="AD347" s="223"/>
      <c r="AE347" s="223"/>
      <c r="AF347" s="223"/>
      <c r="AG347" s="223"/>
      <c r="AH347" s="223"/>
      <c r="AI347" s="223"/>
      <c r="AJ347" s="223"/>
      <c r="AK347" s="1034"/>
      <c r="AL347" s="1035"/>
      <c r="AM347" s="1035"/>
      <c r="AN347" s="788"/>
      <c r="AO347" s="789"/>
      <c r="AP347" s="3"/>
      <c r="AQ347" s="222">
        <f t="shared" si="145"/>
        <v>1</v>
      </c>
    </row>
    <row r="348" spans="2:56" s="162" customFormat="1" ht="12" customHeight="1" x14ac:dyDescent="0.15">
      <c r="B348" s="1058"/>
      <c r="C348" s="1063"/>
      <c r="D348" s="1061"/>
      <c r="E348" s="1061"/>
      <c r="F348" s="1061"/>
      <c r="G348" s="1061"/>
      <c r="H348" s="1061"/>
      <c r="I348" s="1061"/>
      <c r="J348" s="1062"/>
      <c r="K348" s="192"/>
      <c r="L348" s="1038"/>
      <c r="M348" s="1039"/>
      <c r="N348" s="1038"/>
      <c r="O348" s="1039"/>
      <c r="P348" s="1034"/>
      <c r="Q348" s="1036"/>
      <c r="R348" s="408"/>
      <c r="S348" s="408"/>
      <c r="T348" s="408"/>
      <c r="U348" s="1034"/>
      <c r="V348" s="1036"/>
      <c r="W348" s="1034"/>
      <c r="X348" s="1035"/>
      <c r="Y348" s="276"/>
      <c r="Z348" s="276"/>
      <c r="AA348" s="276"/>
      <c r="AB348" s="276"/>
      <c r="AC348" s="223"/>
      <c r="AD348" s="223"/>
      <c r="AE348" s="223"/>
      <c r="AF348" s="223"/>
      <c r="AG348" s="223"/>
      <c r="AH348" s="223"/>
      <c r="AI348" s="223"/>
      <c r="AJ348" s="223"/>
      <c r="AK348" s="1034"/>
      <c r="AL348" s="1035"/>
      <c r="AM348" s="1035"/>
      <c r="AN348" s="788"/>
      <c r="AO348" s="789"/>
      <c r="AP348" s="3"/>
      <c r="AQ348" s="222">
        <f t="shared" si="145"/>
        <v>1</v>
      </c>
    </row>
    <row r="349" spans="2:56" s="162" customFormat="1" ht="12" customHeight="1" x14ac:dyDescent="0.15">
      <c r="B349" s="1058"/>
      <c r="C349" s="1063"/>
      <c r="D349" s="1061"/>
      <c r="E349" s="1061"/>
      <c r="F349" s="1061"/>
      <c r="G349" s="1061"/>
      <c r="H349" s="1061"/>
      <c r="I349" s="1061"/>
      <c r="J349" s="1062"/>
      <c r="K349" s="192"/>
      <c r="L349" s="1038"/>
      <c r="M349" s="1039"/>
      <c r="N349" s="1038"/>
      <c r="O349" s="1039"/>
      <c r="P349" s="1034"/>
      <c r="Q349" s="1036"/>
      <c r="R349" s="408"/>
      <c r="S349" s="408"/>
      <c r="T349" s="408"/>
      <c r="U349" s="1034"/>
      <c r="V349" s="1036"/>
      <c r="W349" s="1034"/>
      <c r="X349" s="1035"/>
      <c r="Y349" s="276"/>
      <c r="Z349" s="276"/>
      <c r="AA349" s="276"/>
      <c r="AB349" s="276"/>
      <c r="AC349" s="223"/>
      <c r="AD349" s="223"/>
      <c r="AE349" s="223"/>
      <c r="AF349" s="223"/>
      <c r="AG349" s="223"/>
      <c r="AH349" s="223"/>
      <c r="AI349" s="223"/>
      <c r="AJ349" s="223"/>
      <c r="AK349" s="1034"/>
      <c r="AL349" s="1035"/>
      <c r="AM349" s="1035"/>
      <c r="AN349" s="788"/>
      <c r="AO349" s="789"/>
      <c r="AP349" s="3"/>
      <c r="AQ349" s="222">
        <f t="shared" si="145"/>
        <v>1</v>
      </c>
    </row>
    <row r="350" spans="2:56" s="162" customFormat="1" ht="12" customHeight="1" x14ac:dyDescent="0.15">
      <c r="B350" s="1058"/>
      <c r="C350" s="1063"/>
      <c r="D350" s="1061"/>
      <c r="E350" s="1061"/>
      <c r="F350" s="1061"/>
      <c r="G350" s="1061"/>
      <c r="H350" s="1061"/>
      <c r="I350" s="1061"/>
      <c r="J350" s="1062"/>
      <c r="K350" s="192"/>
      <c r="L350" s="1038"/>
      <c r="M350" s="1039"/>
      <c r="N350" s="1038"/>
      <c r="O350" s="1039"/>
      <c r="P350" s="1034"/>
      <c r="Q350" s="1036"/>
      <c r="R350" s="408"/>
      <c r="S350" s="408"/>
      <c r="T350" s="408"/>
      <c r="U350" s="1034"/>
      <c r="V350" s="1036"/>
      <c r="W350" s="1034"/>
      <c r="X350" s="1035"/>
      <c r="Y350" s="276"/>
      <c r="Z350" s="276"/>
      <c r="AA350" s="276"/>
      <c r="AB350" s="276"/>
      <c r="AC350" s="223"/>
      <c r="AD350" s="223"/>
      <c r="AE350" s="223"/>
      <c r="AF350" s="223"/>
      <c r="AG350" s="223"/>
      <c r="AH350" s="223"/>
      <c r="AI350" s="223"/>
      <c r="AJ350" s="223"/>
      <c r="AK350" s="1034"/>
      <c r="AL350" s="1035"/>
      <c r="AM350" s="1035"/>
      <c r="AN350" s="788"/>
      <c r="AO350" s="789"/>
      <c r="AP350" s="3"/>
      <c r="AQ350" s="222">
        <f t="shared" si="145"/>
        <v>1</v>
      </c>
    </row>
    <row r="351" spans="2:56" s="162" customFormat="1" ht="12" customHeight="1" x14ac:dyDescent="0.15">
      <c r="B351" s="1058"/>
      <c r="C351" s="1063"/>
      <c r="D351" s="1061"/>
      <c r="E351" s="1061"/>
      <c r="F351" s="1061"/>
      <c r="G351" s="1061"/>
      <c r="H351" s="1061"/>
      <c r="I351" s="1061"/>
      <c r="J351" s="1062"/>
      <c r="K351" s="192"/>
      <c r="L351" s="1038"/>
      <c r="M351" s="1039"/>
      <c r="N351" s="1038"/>
      <c r="O351" s="1039"/>
      <c r="P351" s="1034"/>
      <c r="Q351" s="1036"/>
      <c r="R351" s="408"/>
      <c r="S351" s="408"/>
      <c r="T351" s="408"/>
      <c r="U351" s="1034"/>
      <c r="V351" s="1036"/>
      <c r="W351" s="1034"/>
      <c r="X351" s="1035"/>
      <c r="Y351" s="276"/>
      <c r="Z351" s="276"/>
      <c r="AA351" s="276"/>
      <c r="AB351" s="276"/>
      <c r="AC351" s="223"/>
      <c r="AD351" s="223"/>
      <c r="AE351" s="223"/>
      <c r="AF351" s="223"/>
      <c r="AG351" s="223"/>
      <c r="AH351" s="223"/>
      <c r="AI351" s="223"/>
      <c r="AJ351" s="223"/>
      <c r="AK351" s="1034"/>
      <c r="AL351" s="1035"/>
      <c r="AM351" s="1035"/>
      <c r="AN351" s="788"/>
      <c r="AO351" s="789"/>
      <c r="AP351" s="3"/>
      <c r="AQ351" s="222">
        <f t="shared" si="145"/>
        <v>1</v>
      </c>
    </row>
    <row r="352" spans="2:56" s="162" customFormat="1" ht="12" customHeight="1" x14ac:dyDescent="0.15">
      <c r="B352" s="1058"/>
      <c r="C352" s="1063"/>
      <c r="D352" s="1061"/>
      <c r="E352" s="1061"/>
      <c r="F352" s="1061"/>
      <c r="G352" s="1061"/>
      <c r="H352" s="1061"/>
      <c r="I352" s="1061"/>
      <c r="J352" s="1062"/>
      <c r="K352" s="192"/>
      <c r="L352" s="1038"/>
      <c r="M352" s="1039"/>
      <c r="N352" s="1038"/>
      <c r="O352" s="1039"/>
      <c r="P352" s="1034"/>
      <c r="Q352" s="1036"/>
      <c r="R352" s="408"/>
      <c r="S352" s="408"/>
      <c r="T352" s="408"/>
      <c r="U352" s="1034"/>
      <c r="V352" s="1036"/>
      <c r="W352" s="1034"/>
      <c r="X352" s="1035"/>
      <c r="Y352" s="276"/>
      <c r="Z352" s="276"/>
      <c r="AA352" s="276"/>
      <c r="AB352" s="276"/>
      <c r="AC352" s="223"/>
      <c r="AD352" s="223"/>
      <c r="AE352" s="223"/>
      <c r="AF352" s="223"/>
      <c r="AG352" s="223"/>
      <c r="AH352" s="223"/>
      <c r="AI352" s="223"/>
      <c r="AJ352" s="223"/>
      <c r="AK352" s="1034"/>
      <c r="AL352" s="1035"/>
      <c r="AM352" s="1035"/>
      <c r="AN352" s="788"/>
      <c r="AO352" s="789"/>
      <c r="AP352" s="3"/>
      <c r="AQ352" s="222">
        <f t="shared" si="145"/>
        <v>1</v>
      </c>
    </row>
    <row r="353" spans="2:46" s="162" customFormat="1" ht="12" customHeight="1" x14ac:dyDescent="0.15">
      <c r="B353" s="1058"/>
      <c r="C353" s="1063"/>
      <c r="D353" s="1061"/>
      <c r="E353" s="1061"/>
      <c r="F353" s="1061"/>
      <c r="G353" s="1061"/>
      <c r="H353" s="1061"/>
      <c r="I353" s="1061"/>
      <c r="J353" s="1062"/>
      <c r="K353" s="192"/>
      <c r="L353" s="1038"/>
      <c r="M353" s="1039"/>
      <c r="N353" s="1038"/>
      <c r="O353" s="1039"/>
      <c r="P353" s="1034"/>
      <c r="Q353" s="1036"/>
      <c r="R353" s="408"/>
      <c r="S353" s="408"/>
      <c r="T353" s="408"/>
      <c r="U353" s="1034"/>
      <c r="V353" s="1036"/>
      <c r="W353" s="1034"/>
      <c r="X353" s="1035"/>
      <c r="Y353" s="276"/>
      <c r="Z353" s="276"/>
      <c r="AA353" s="276"/>
      <c r="AB353" s="276"/>
      <c r="AC353" s="223"/>
      <c r="AD353" s="223"/>
      <c r="AE353" s="223"/>
      <c r="AF353" s="223"/>
      <c r="AG353" s="223"/>
      <c r="AH353" s="223"/>
      <c r="AI353" s="223"/>
      <c r="AJ353" s="223"/>
      <c r="AK353" s="1034"/>
      <c r="AL353" s="1035"/>
      <c r="AM353" s="1035"/>
      <c r="AN353" s="788"/>
      <c r="AO353" s="789"/>
      <c r="AP353" s="3"/>
      <c r="AQ353" s="222">
        <f t="shared" si="145"/>
        <v>1</v>
      </c>
    </row>
    <row r="354" spans="2:46" s="162" customFormat="1" ht="12" customHeight="1" x14ac:dyDescent="0.15">
      <c r="B354" s="1058"/>
      <c r="C354" s="1063"/>
      <c r="D354" s="1061"/>
      <c r="E354" s="1061"/>
      <c r="F354" s="1061"/>
      <c r="G354" s="1061"/>
      <c r="H354" s="1061"/>
      <c r="I354" s="1061"/>
      <c r="J354" s="1062"/>
      <c r="K354" s="192"/>
      <c r="L354" s="1038"/>
      <c r="M354" s="1039"/>
      <c r="N354" s="1038"/>
      <c r="O354" s="1039"/>
      <c r="P354" s="1034"/>
      <c r="Q354" s="1036"/>
      <c r="R354" s="408"/>
      <c r="S354" s="408"/>
      <c r="T354" s="408"/>
      <c r="U354" s="1034"/>
      <c r="V354" s="1036"/>
      <c r="W354" s="1034"/>
      <c r="X354" s="1035"/>
      <c r="Y354" s="276"/>
      <c r="Z354" s="276"/>
      <c r="AA354" s="276"/>
      <c r="AB354" s="276"/>
      <c r="AC354" s="223"/>
      <c r="AD354" s="223"/>
      <c r="AE354" s="223"/>
      <c r="AF354" s="223"/>
      <c r="AG354" s="223"/>
      <c r="AH354" s="223"/>
      <c r="AI354" s="223"/>
      <c r="AJ354" s="223"/>
      <c r="AK354" s="1034"/>
      <c r="AL354" s="1035"/>
      <c r="AM354" s="1035"/>
      <c r="AN354" s="788"/>
      <c r="AO354" s="789"/>
      <c r="AP354" s="3"/>
      <c r="AQ354" s="222">
        <f t="shared" si="145"/>
        <v>1</v>
      </c>
    </row>
    <row r="355" spans="2:46" s="162" customFormat="1" ht="12" customHeight="1" x14ac:dyDescent="0.15">
      <c r="B355" s="1058"/>
      <c r="C355" s="1063"/>
      <c r="D355" s="1061"/>
      <c r="E355" s="1061"/>
      <c r="F355" s="1061"/>
      <c r="G355" s="1061"/>
      <c r="H355" s="1061"/>
      <c r="I355" s="1061"/>
      <c r="J355" s="1062"/>
      <c r="K355" s="192"/>
      <c r="L355" s="1038"/>
      <c r="M355" s="1039"/>
      <c r="N355" s="1038"/>
      <c r="O355" s="1039"/>
      <c r="P355" s="1034"/>
      <c r="Q355" s="1036"/>
      <c r="R355" s="408"/>
      <c r="S355" s="408"/>
      <c r="T355" s="408"/>
      <c r="U355" s="1034"/>
      <c r="V355" s="1036"/>
      <c r="W355" s="1034"/>
      <c r="X355" s="1035"/>
      <c r="Y355" s="276"/>
      <c r="Z355" s="276"/>
      <c r="AA355" s="276"/>
      <c r="AB355" s="276"/>
      <c r="AC355" s="223"/>
      <c r="AD355" s="223"/>
      <c r="AE355" s="223"/>
      <c r="AF355" s="223"/>
      <c r="AG355" s="223"/>
      <c r="AH355" s="223"/>
      <c r="AI355" s="223"/>
      <c r="AJ355" s="223"/>
      <c r="AK355" s="1034"/>
      <c r="AL355" s="1035"/>
      <c r="AM355" s="1035"/>
      <c r="AN355" s="788"/>
      <c r="AO355" s="789"/>
      <c r="AP355" s="3"/>
      <c r="AQ355" s="222">
        <f t="shared" si="145"/>
        <v>1</v>
      </c>
    </row>
    <row r="356" spans="2:46" s="162" customFormat="1" ht="12" customHeight="1" x14ac:dyDescent="0.15">
      <c r="B356" s="1058"/>
      <c r="C356" s="1063"/>
      <c r="D356" s="1061"/>
      <c r="E356" s="1061"/>
      <c r="F356" s="1061"/>
      <c r="G356" s="1061"/>
      <c r="H356" s="1061"/>
      <c r="I356" s="1061"/>
      <c r="J356" s="1062"/>
      <c r="K356" s="192"/>
      <c r="L356" s="1038"/>
      <c r="M356" s="1039"/>
      <c r="N356" s="1038"/>
      <c r="O356" s="1039"/>
      <c r="P356" s="1034"/>
      <c r="Q356" s="1036"/>
      <c r="R356" s="408"/>
      <c r="S356" s="408"/>
      <c r="T356" s="408"/>
      <c r="U356" s="1034"/>
      <c r="V356" s="1036"/>
      <c r="W356" s="1034"/>
      <c r="X356" s="1035"/>
      <c r="Y356" s="276"/>
      <c r="Z356" s="276"/>
      <c r="AA356" s="276"/>
      <c r="AB356" s="276"/>
      <c r="AC356" s="223"/>
      <c r="AD356" s="223"/>
      <c r="AE356" s="223"/>
      <c r="AF356" s="223"/>
      <c r="AG356" s="223"/>
      <c r="AH356" s="223"/>
      <c r="AI356" s="223"/>
      <c r="AJ356" s="223"/>
      <c r="AK356" s="1034"/>
      <c r="AL356" s="1035"/>
      <c r="AM356" s="1035"/>
      <c r="AN356" s="788"/>
      <c r="AO356" s="789"/>
      <c r="AP356" s="3"/>
      <c r="AQ356" s="222">
        <f t="shared" si="145"/>
        <v>1</v>
      </c>
    </row>
    <row r="357" spans="2:46" s="162" customFormat="1" ht="12" customHeight="1" x14ac:dyDescent="0.15">
      <c r="B357" s="1058"/>
      <c r="C357" s="1063"/>
      <c r="D357" s="1061"/>
      <c r="E357" s="1061"/>
      <c r="F357" s="1061"/>
      <c r="G357" s="1061"/>
      <c r="H357" s="1061"/>
      <c r="I357" s="1061"/>
      <c r="J357" s="1062"/>
      <c r="K357" s="192"/>
      <c r="L357" s="1038"/>
      <c r="M357" s="1039"/>
      <c r="N357" s="1038"/>
      <c r="O357" s="1039"/>
      <c r="P357" s="1034"/>
      <c r="Q357" s="1036"/>
      <c r="R357" s="408"/>
      <c r="S357" s="408"/>
      <c r="T357" s="408"/>
      <c r="U357" s="1034"/>
      <c r="V357" s="1036"/>
      <c r="W357" s="1034"/>
      <c r="X357" s="1035"/>
      <c r="Y357" s="276"/>
      <c r="Z357" s="276"/>
      <c r="AA357" s="276"/>
      <c r="AB357" s="276"/>
      <c r="AC357" s="223"/>
      <c r="AD357" s="223"/>
      <c r="AE357" s="223"/>
      <c r="AF357" s="223"/>
      <c r="AG357" s="223"/>
      <c r="AH357" s="223"/>
      <c r="AI357" s="223"/>
      <c r="AJ357" s="223"/>
      <c r="AK357" s="1034"/>
      <c r="AL357" s="1035"/>
      <c r="AM357" s="1035"/>
      <c r="AN357" s="788"/>
      <c r="AO357" s="789"/>
      <c r="AP357" s="3"/>
      <c r="AQ357" s="222">
        <f t="shared" si="145"/>
        <v>1</v>
      </c>
    </row>
    <row r="358" spans="2:46" s="162" customFormat="1" ht="12" customHeight="1" x14ac:dyDescent="0.15">
      <c r="B358" s="1058"/>
      <c r="C358" s="1063"/>
      <c r="D358" s="1061"/>
      <c r="E358" s="1061"/>
      <c r="F358" s="1061"/>
      <c r="G358" s="1061"/>
      <c r="H358" s="1061"/>
      <c r="I358" s="1061"/>
      <c r="J358" s="1062"/>
      <c r="K358" s="192"/>
      <c r="L358" s="1038"/>
      <c r="M358" s="1039"/>
      <c r="N358" s="1038"/>
      <c r="O358" s="1039"/>
      <c r="P358" s="1034"/>
      <c r="Q358" s="1036"/>
      <c r="R358" s="408"/>
      <c r="S358" s="408"/>
      <c r="T358" s="408"/>
      <c r="U358" s="1034"/>
      <c r="V358" s="1036"/>
      <c r="W358" s="1034"/>
      <c r="X358" s="1035"/>
      <c r="Y358" s="276"/>
      <c r="Z358" s="276"/>
      <c r="AA358" s="276"/>
      <c r="AB358" s="276"/>
      <c r="AC358" s="223"/>
      <c r="AD358" s="223"/>
      <c r="AE358" s="223"/>
      <c r="AF358" s="223"/>
      <c r="AG358" s="223"/>
      <c r="AH358" s="223"/>
      <c r="AI358" s="223"/>
      <c r="AJ358" s="223"/>
      <c r="AK358" s="1034"/>
      <c r="AL358" s="1035"/>
      <c r="AM358" s="1035"/>
      <c r="AN358" s="788"/>
      <c r="AO358" s="789"/>
      <c r="AP358" s="3"/>
      <c r="AQ358" s="222">
        <f t="shared" si="145"/>
        <v>1</v>
      </c>
    </row>
    <row r="359" spans="2:46" s="162" customFormat="1" ht="12" customHeight="1" x14ac:dyDescent="0.15">
      <c r="B359" s="1058"/>
      <c r="C359" s="1063"/>
      <c r="D359" s="1061"/>
      <c r="E359" s="1061"/>
      <c r="F359" s="1061"/>
      <c r="G359" s="1061"/>
      <c r="H359" s="1061"/>
      <c r="I359" s="1061"/>
      <c r="J359" s="1062"/>
      <c r="K359" s="192"/>
      <c r="L359" s="1038"/>
      <c r="M359" s="1039"/>
      <c r="N359" s="1038"/>
      <c r="O359" s="1039"/>
      <c r="P359" s="1034"/>
      <c r="Q359" s="1036"/>
      <c r="R359" s="408"/>
      <c r="S359" s="408"/>
      <c r="T359" s="408"/>
      <c r="U359" s="1034"/>
      <c r="V359" s="1036"/>
      <c r="W359" s="1034"/>
      <c r="X359" s="1035"/>
      <c r="Y359" s="276"/>
      <c r="Z359" s="276"/>
      <c r="AA359" s="276"/>
      <c r="AB359" s="276"/>
      <c r="AC359" s="223"/>
      <c r="AD359" s="223"/>
      <c r="AE359" s="223"/>
      <c r="AF359" s="223"/>
      <c r="AG359" s="223"/>
      <c r="AH359" s="223"/>
      <c r="AI359" s="223"/>
      <c r="AJ359" s="223"/>
      <c r="AK359" s="1034"/>
      <c r="AL359" s="1035"/>
      <c r="AM359" s="1035"/>
      <c r="AN359" s="788"/>
      <c r="AO359" s="789"/>
      <c r="AP359" s="3"/>
      <c r="AQ359" s="222">
        <f t="shared" si="145"/>
        <v>1</v>
      </c>
    </row>
    <row r="360" spans="2:46" s="162" customFormat="1" ht="12" customHeight="1" x14ac:dyDescent="0.15">
      <c r="B360" s="1058"/>
      <c r="C360" s="1063"/>
      <c r="D360" s="1061"/>
      <c r="E360" s="1061"/>
      <c r="F360" s="1061"/>
      <c r="G360" s="1061"/>
      <c r="H360" s="1061"/>
      <c r="I360" s="1061"/>
      <c r="J360" s="1062"/>
      <c r="K360" s="1016" t="s">
        <v>216</v>
      </c>
      <c r="L360" s="1016" t="s">
        <v>215</v>
      </c>
      <c r="M360" s="1016"/>
      <c r="N360" s="1016"/>
      <c r="O360" s="1016"/>
      <c r="P360" s="1016"/>
      <c r="Q360" s="1016"/>
      <c r="R360" s="1016"/>
      <c r="S360" s="1016"/>
      <c r="T360" s="1016"/>
      <c r="U360" s="1016"/>
      <c r="V360" s="1016"/>
      <c r="W360" s="1016"/>
      <c r="X360" s="1016"/>
      <c r="Y360" s="1040" t="s">
        <v>466</v>
      </c>
      <c r="Z360" s="1041"/>
      <c r="AA360" s="1041"/>
      <c r="AB360" s="1042"/>
      <c r="AC360" s="224">
        <f t="shared" ref="AC360:AJ360" si="146">SUM(AC340:AC359)</f>
        <v>0</v>
      </c>
      <c r="AD360" s="224">
        <f t="shared" si="146"/>
        <v>0</v>
      </c>
      <c r="AE360" s="224">
        <f t="shared" si="146"/>
        <v>0</v>
      </c>
      <c r="AF360" s="224">
        <f t="shared" si="146"/>
        <v>0</v>
      </c>
      <c r="AG360" s="224">
        <f t="shared" si="146"/>
        <v>0</v>
      </c>
      <c r="AH360" s="224">
        <f t="shared" si="146"/>
        <v>0</v>
      </c>
      <c r="AI360" s="224">
        <f t="shared" si="146"/>
        <v>0</v>
      </c>
      <c r="AJ360" s="224">
        <f t="shared" si="146"/>
        <v>0</v>
      </c>
      <c r="AK360" s="1040" t="s">
        <v>214</v>
      </c>
      <c r="AL360" s="1041"/>
      <c r="AM360" s="1041"/>
      <c r="AN360" s="788"/>
      <c r="AO360" s="789"/>
      <c r="AP360" s="3"/>
    </row>
    <row r="361" spans="2:46" s="162" customFormat="1" ht="12" customHeight="1" x14ac:dyDescent="0.15">
      <c r="B361" s="1058"/>
      <c r="C361" s="1063"/>
      <c r="D361" s="1061"/>
      <c r="E361" s="1061"/>
      <c r="F361" s="1061"/>
      <c r="G361" s="1061"/>
      <c r="H361" s="1061"/>
      <c r="I361" s="1061"/>
      <c r="J361" s="1062"/>
      <c r="K361" s="1016"/>
      <c r="L361" s="1016" t="s">
        <v>467</v>
      </c>
      <c r="M361" s="1016"/>
      <c r="N361" s="1016"/>
      <c r="O361" s="1016" t="s">
        <v>213</v>
      </c>
      <c r="P361" s="1016"/>
      <c r="Q361" s="1016"/>
      <c r="R361" s="1016"/>
      <c r="S361" s="1016"/>
      <c r="T361" s="1016"/>
      <c r="U361" s="1016"/>
      <c r="V361" s="1016"/>
      <c r="W361" s="1016"/>
      <c r="X361" s="1016"/>
      <c r="Y361" s="193">
        <f>COUNTIF(Y340:Y359,"○")</f>
        <v>0</v>
      </c>
      <c r="Z361" s="193">
        <f>COUNTIF(Z340:Z359,"○")</f>
        <v>0</v>
      </c>
      <c r="AA361" s="193">
        <f>COUNTIF(AA340:AA359,"○")</f>
        <v>0</v>
      </c>
      <c r="AB361" s="193">
        <f>COUNTIF(AB340:AB359,"○")</f>
        <v>0</v>
      </c>
      <c r="AC361" s="193">
        <f t="shared" ref="AC361:AJ361" si="147">COUNT(AC340:AC359)</f>
        <v>0</v>
      </c>
      <c r="AD361" s="193">
        <f t="shared" si="147"/>
        <v>0</v>
      </c>
      <c r="AE361" s="193">
        <f t="shared" si="147"/>
        <v>0</v>
      </c>
      <c r="AF361" s="193">
        <f t="shared" si="147"/>
        <v>0</v>
      </c>
      <c r="AG361" s="193">
        <f t="shared" si="147"/>
        <v>0</v>
      </c>
      <c r="AH361" s="193">
        <f t="shared" si="147"/>
        <v>0</v>
      </c>
      <c r="AI361" s="193">
        <f t="shared" si="147"/>
        <v>0</v>
      </c>
      <c r="AJ361" s="193">
        <f t="shared" si="147"/>
        <v>0</v>
      </c>
      <c r="AK361" s="1043"/>
      <c r="AL361" s="1044"/>
      <c r="AM361" s="1044"/>
      <c r="AN361" s="1044"/>
      <c r="AO361" s="1045"/>
      <c r="AP361" s="3"/>
    </row>
    <row r="362" spans="2:46" ht="12" customHeight="1" x14ac:dyDescent="0.15">
      <c r="B362" s="1058"/>
      <c r="C362" s="1063"/>
      <c r="D362" s="1061"/>
      <c r="E362" s="1061"/>
      <c r="F362" s="1061"/>
      <c r="G362" s="1061"/>
      <c r="H362" s="1061"/>
      <c r="I362" s="1061"/>
      <c r="J362" s="1062"/>
      <c r="K362" s="1016"/>
      <c r="L362" s="1016"/>
      <c r="M362" s="1016"/>
      <c r="N362" s="1016"/>
      <c r="O362" s="1016" t="s">
        <v>468</v>
      </c>
      <c r="P362" s="1016"/>
      <c r="Q362" s="1016"/>
      <c r="R362" s="1016"/>
      <c r="S362" s="1016"/>
      <c r="T362" s="1016"/>
      <c r="U362" s="1016"/>
      <c r="V362" s="1016"/>
      <c r="W362" s="1016"/>
      <c r="X362" s="1016"/>
      <c r="Y362" s="1034" t="str">
        <f>IF(Y361&gt;0,"Ⅳ",IF(Z361&gt;0,"Ⅲ",IF(AA361&gt;0,"Ⅱa",IF(AB361&gt;0,"Ⅱb","Ⅰ"))))</f>
        <v>Ⅰ</v>
      </c>
      <c r="Z362" s="1035"/>
      <c r="AA362" s="1035"/>
      <c r="AB362" s="1036"/>
      <c r="AC362" s="1034" t="str">
        <f>IF(AC361&gt;0,"Ⅳ",IF(AD361&gt;0,"Ⅲ",IF(AE361&gt;0,"Ⅱa",IF(AF361&gt;0,"Ⅱb","Ⅰ"))))</f>
        <v>Ⅰ</v>
      </c>
      <c r="AD362" s="1035"/>
      <c r="AE362" s="1035"/>
      <c r="AF362" s="1036"/>
      <c r="AG362" s="1034" t="str">
        <f>IF(AG361&gt;0,"Ⅳ",IF(AH361&gt;0,"Ⅲ",IF(AI361&gt;0,"Ⅱa",IF(AJ361&gt;0,"Ⅱb","Ⅰ"))))</f>
        <v>Ⅰ</v>
      </c>
      <c r="AH362" s="1035"/>
      <c r="AI362" s="1035"/>
      <c r="AJ362" s="1036"/>
      <c r="AK362" s="1046"/>
      <c r="AL362" s="1047"/>
      <c r="AM362" s="1047"/>
      <c r="AN362" s="1047"/>
      <c r="AO362" s="1048"/>
      <c r="AP362" s="3"/>
      <c r="AQ362" s="273" t="s">
        <v>312</v>
      </c>
      <c r="AR362" s="273" t="s">
        <v>313</v>
      </c>
      <c r="AS362" s="699" t="s">
        <v>316</v>
      </c>
      <c r="AT362" s="1026"/>
    </row>
    <row r="363" spans="2:46" ht="12" customHeight="1" x14ac:dyDescent="0.15">
      <c r="B363" s="1058"/>
      <c r="C363" s="1063"/>
      <c r="D363" s="1061"/>
      <c r="E363" s="1061"/>
      <c r="F363" s="1061"/>
      <c r="G363" s="1061"/>
      <c r="H363" s="1061"/>
      <c r="I363" s="1061"/>
      <c r="J363" s="1062"/>
      <c r="K363" s="1016"/>
      <c r="L363" s="1016" t="s">
        <v>469</v>
      </c>
      <c r="M363" s="1016"/>
      <c r="N363" s="1016"/>
      <c r="O363" s="1016" t="s">
        <v>212</v>
      </c>
      <c r="P363" s="1016"/>
      <c r="Q363" s="1016"/>
      <c r="R363" s="1016"/>
      <c r="S363" s="1016"/>
      <c r="T363" s="1016"/>
      <c r="U363" s="1016"/>
      <c r="V363" s="1016"/>
      <c r="W363" s="1016"/>
      <c r="X363" s="1016"/>
      <c r="Y363" s="187" t="s">
        <v>32</v>
      </c>
      <c r="Z363" s="187" t="s">
        <v>33</v>
      </c>
      <c r="AA363" s="1027" t="s">
        <v>34</v>
      </c>
      <c r="AB363" s="1027"/>
      <c r="AC363" s="187" t="s">
        <v>32</v>
      </c>
      <c r="AD363" s="187" t="s">
        <v>33</v>
      </c>
      <c r="AE363" s="1027" t="s">
        <v>34</v>
      </c>
      <c r="AF363" s="1027"/>
      <c r="AG363" s="187" t="s">
        <v>32</v>
      </c>
      <c r="AH363" s="187" t="s">
        <v>33</v>
      </c>
      <c r="AI363" s="1027" t="s">
        <v>34</v>
      </c>
      <c r="AJ363" s="1027"/>
      <c r="AK363" s="1046"/>
      <c r="AL363" s="1047"/>
      <c r="AM363" s="1047"/>
      <c r="AN363" s="1047"/>
      <c r="AO363" s="1048"/>
      <c r="AP363" s="3"/>
      <c r="AQ363" s="1028">
        <f>+Y361+Z361</f>
        <v>0</v>
      </c>
      <c r="AR363" s="1029"/>
      <c r="AS363" s="1028">
        <f>+AA361+AB361</f>
        <v>0</v>
      </c>
      <c r="AT363" s="1029"/>
    </row>
    <row r="364" spans="2:46" ht="12" customHeight="1" x14ac:dyDescent="0.15">
      <c r="B364" s="1058"/>
      <c r="C364" s="1063"/>
      <c r="D364" s="1061"/>
      <c r="E364" s="1061"/>
      <c r="F364" s="1061"/>
      <c r="G364" s="1061"/>
      <c r="H364" s="1061"/>
      <c r="I364" s="1061"/>
      <c r="J364" s="1062"/>
      <c r="K364" s="1016"/>
      <c r="L364" s="1016"/>
      <c r="M364" s="1016"/>
      <c r="N364" s="1016"/>
      <c r="O364" s="1016" t="s">
        <v>470</v>
      </c>
      <c r="P364" s="1016"/>
      <c r="Q364" s="1016"/>
      <c r="R364" s="1016"/>
      <c r="S364" s="1016"/>
      <c r="T364" s="1016"/>
      <c r="U364" s="1016"/>
      <c r="V364" s="1016"/>
      <c r="W364" s="1016"/>
      <c r="X364" s="1016"/>
      <c r="Y364" s="193" t="str">
        <f>IF(Y361=0,"",1)</f>
        <v/>
      </c>
      <c r="Z364" s="193" t="str">
        <f>IF(Z361=0,"",1)</f>
        <v/>
      </c>
      <c r="AA364" s="1030" t="str">
        <f>IF(AQ363=1,"",IF(AS363&gt;0,1,""))</f>
        <v/>
      </c>
      <c r="AB364" s="1031"/>
      <c r="AC364" s="193">
        <f>+AC361</f>
        <v>0</v>
      </c>
      <c r="AD364" s="193">
        <f>AD361</f>
        <v>0</v>
      </c>
      <c r="AE364" s="1030">
        <f>AE361+AF361</f>
        <v>0</v>
      </c>
      <c r="AF364" s="1031"/>
      <c r="AG364" s="193">
        <f>AG361</f>
        <v>0</v>
      </c>
      <c r="AH364" s="193">
        <f>AH361</f>
        <v>0</v>
      </c>
      <c r="AI364" s="1030">
        <f>AI361+AJ361</f>
        <v>0</v>
      </c>
      <c r="AJ364" s="1031"/>
      <c r="AK364" s="1046"/>
      <c r="AL364" s="1047"/>
      <c r="AM364" s="1047"/>
      <c r="AN364" s="1047"/>
      <c r="AO364" s="1048"/>
      <c r="AP364" s="3"/>
      <c r="AQ364" s="197">
        <f>+Y361+AC364+AG364</f>
        <v>0</v>
      </c>
      <c r="AR364" s="197">
        <f>+Z361+AD364+AH364</f>
        <v>0</v>
      </c>
      <c r="AS364" s="1032">
        <f>+AS363+AE364+AI364</f>
        <v>0</v>
      </c>
      <c r="AT364" s="1033"/>
    </row>
    <row r="365" spans="2:46" ht="12" customHeight="1" x14ac:dyDescent="0.15">
      <c r="B365" s="1058"/>
      <c r="C365" s="1063"/>
      <c r="D365" s="1061"/>
      <c r="E365" s="1061"/>
      <c r="F365" s="1061"/>
      <c r="G365" s="1061"/>
      <c r="H365" s="1061"/>
      <c r="I365" s="1061"/>
      <c r="J365" s="1062"/>
      <c r="K365" s="1016"/>
      <c r="L365" s="1016"/>
      <c r="M365" s="1016"/>
      <c r="N365" s="1016"/>
      <c r="O365" s="1016" t="s">
        <v>471</v>
      </c>
      <c r="P365" s="1016"/>
      <c r="Q365" s="1016"/>
      <c r="R365" s="1016"/>
      <c r="S365" s="1016"/>
      <c r="T365" s="1016"/>
      <c r="U365" s="1016"/>
      <c r="V365" s="1016"/>
      <c r="W365" s="1016"/>
      <c r="X365" s="1016"/>
      <c r="Y365" s="1034" t="s">
        <v>875</v>
      </c>
      <c r="Z365" s="1035"/>
      <c r="AA365" s="1035"/>
      <c r="AB365" s="1036"/>
      <c r="AC365" s="1034" t="str">
        <f>IF(AC364&gt;0,"Ⅳ",IF(AD364&gt;0,"Ⅲ",IF(AE364&gt;0,"Ⅱ","Ⅰ")))</f>
        <v>Ⅰ</v>
      </c>
      <c r="AD365" s="1035"/>
      <c r="AE365" s="1035"/>
      <c r="AF365" s="1036"/>
      <c r="AG365" s="1034" t="str">
        <f>IF(AG364&gt;0,"Ⅳ",IF(AH364&gt;0,"Ⅲ",IF(AI364&gt;0,"Ⅱ","Ⅰ")))</f>
        <v>Ⅰ</v>
      </c>
      <c r="AH365" s="1035"/>
      <c r="AI365" s="1035"/>
      <c r="AJ365" s="1036"/>
      <c r="AK365" s="1046"/>
      <c r="AL365" s="1047"/>
      <c r="AM365" s="1047"/>
      <c r="AN365" s="1047"/>
      <c r="AO365" s="1048"/>
      <c r="AP365" s="3"/>
      <c r="AQ365" s="1037" t="str">
        <f>IF(AQ364&gt;0,"Ⅳ",IF(AR364&gt;0,"Ⅲ",IF(AS364&gt;0,"Ⅱ","Ⅰ")))</f>
        <v>Ⅰ</v>
      </c>
      <c r="AR365" s="1037"/>
      <c r="AS365" s="1037"/>
      <c r="AT365" s="1037"/>
    </row>
    <row r="366" spans="2:46" ht="12" customHeight="1" x14ac:dyDescent="0.15">
      <c r="B366" s="1058"/>
      <c r="C366" s="1063"/>
      <c r="D366" s="1061"/>
      <c r="E366" s="1061"/>
      <c r="F366" s="1061"/>
      <c r="G366" s="1061"/>
      <c r="H366" s="1061"/>
      <c r="I366" s="1061"/>
      <c r="J366" s="1062"/>
      <c r="K366" s="1016"/>
      <c r="L366" s="1016"/>
      <c r="M366" s="1016"/>
      <c r="N366" s="1016"/>
      <c r="O366" s="1016" t="s">
        <v>472</v>
      </c>
      <c r="P366" s="1016"/>
      <c r="Q366" s="1016"/>
      <c r="R366" s="1016"/>
      <c r="S366" s="1016"/>
      <c r="T366" s="1016"/>
      <c r="U366" s="1016"/>
      <c r="V366" s="1016"/>
      <c r="W366" s="1016"/>
      <c r="X366" s="1016"/>
      <c r="Y366" s="1034" t="str">
        <f>IF(COUNTIF(Y365:AJ365,"Ⅳ")&gt;0,"Ⅳ",IF(COUNTIF(Y365:AJ365,"Ⅲ")&gt;0,"Ⅲ",IF(COUNTIF(Y365:AJ365,"Ⅱ")&gt;0,"Ⅱ","Ⅰ")))</f>
        <v>Ⅰ</v>
      </c>
      <c r="Z366" s="1035"/>
      <c r="AA366" s="1035"/>
      <c r="AB366" s="1035"/>
      <c r="AC366" s="1035"/>
      <c r="AD366" s="1035"/>
      <c r="AE366" s="1035"/>
      <c r="AF366" s="1035"/>
      <c r="AG366" s="1035"/>
      <c r="AH366" s="1035"/>
      <c r="AI366" s="1035"/>
      <c r="AJ366" s="1036"/>
      <c r="AK366" s="1049"/>
      <c r="AL366" s="1050"/>
      <c r="AM366" s="1050"/>
      <c r="AN366" s="1050"/>
      <c r="AO366" s="1051"/>
      <c r="AP366" s="3"/>
    </row>
    <row r="367" spans="2:46" ht="14.25" customHeight="1" x14ac:dyDescent="0.15">
      <c r="B367" s="1058"/>
      <c r="C367" s="1063"/>
      <c r="D367" s="1061"/>
      <c r="E367" s="1061"/>
      <c r="F367" s="1061"/>
      <c r="G367" s="1061"/>
      <c r="H367" s="1061"/>
      <c r="I367" s="1061"/>
      <c r="J367" s="1062"/>
      <c r="K367" s="1016" t="s">
        <v>169</v>
      </c>
      <c r="L367" s="1017"/>
      <c r="M367" s="1017"/>
      <c r="N367" s="1017"/>
      <c r="O367" s="1017"/>
      <c r="P367" s="1017"/>
      <c r="Q367" s="1017"/>
      <c r="R367" s="1017"/>
      <c r="S367" s="1017"/>
      <c r="T367" s="1017"/>
      <c r="U367" s="1017"/>
      <c r="V367" s="1017"/>
      <c r="W367" s="1017"/>
      <c r="X367" s="1017"/>
      <c r="Y367" s="1017"/>
      <c r="Z367" s="1017"/>
      <c r="AA367" s="1017"/>
      <c r="AB367" s="1017"/>
      <c r="AC367" s="1017"/>
      <c r="AD367" s="1017"/>
      <c r="AE367" s="1017"/>
      <c r="AF367" s="1017"/>
      <c r="AG367" s="1017"/>
      <c r="AH367" s="1017"/>
      <c r="AI367" s="1017"/>
      <c r="AJ367" s="1017"/>
      <c r="AK367" s="1017"/>
      <c r="AL367" s="1017"/>
      <c r="AM367" s="1017"/>
      <c r="AN367" s="1017"/>
      <c r="AO367" s="1017"/>
      <c r="AP367" s="3"/>
    </row>
    <row r="368" spans="2:46" ht="14.25" customHeight="1" x14ac:dyDescent="0.15">
      <c r="B368" s="1058"/>
      <c r="C368" s="1063"/>
      <c r="D368" s="1061"/>
      <c r="E368" s="1061"/>
      <c r="F368" s="1061"/>
      <c r="G368" s="1061"/>
      <c r="H368" s="1061"/>
      <c r="I368" s="1061"/>
      <c r="J368" s="1062"/>
      <c r="K368" s="1016"/>
      <c r="L368" s="1017"/>
      <c r="M368" s="1017"/>
      <c r="N368" s="1017"/>
      <c r="O368" s="1017"/>
      <c r="P368" s="1017"/>
      <c r="Q368" s="1017"/>
      <c r="R368" s="1017"/>
      <c r="S368" s="1017"/>
      <c r="T368" s="1017"/>
      <c r="U368" s="1017"/>
      <c r="V368" s="1017"/>
      <c r="W368" s="1017"/>
      <c r="X368" s="1017"/>
      <c r="Y368" s="1017"/>
      <c r="Z368" s="1017"/>
      <c r="AA368" s="1017"/>
      <c r="AB368" s="1017"/>
      <c r="AC368" s="1017"/>
      <c r="AD368" s="1017"/>
      <c r="AE368" s="1017"/>
      <c r="AF368" s="1017"/>
      <c r="AG368" s="1017"/>
      <c r="AH368" s="1017"/>
      <c r="AI368" s="1017"/>
      <c r="AJ368" s="1017"/>
      <c r="AK368" s="1017"/>
      <c r="AL368" s="1017"/>
      <c r="AM368" s="1017"/>
      <c r="AN368" s="1017"/>
      <c r="AO368" s="1017"/>
      <c r="AP368" s="3"/>
    </row>
    <row r="369" spans="2:86" ht="12" customHeight="1" x14ac:dyDescent="0.15">
      <c r="B369" s="1058"/>
      <c r="C369" s="1063"/>
      <c r="D369" s="1061"/>
      <c r="E369" s="1061"/>
      <c r="F369" s="1061"/>
      <c r="G369" s="1061"/>
      <c r="H369" s="1061"/>
      <c r="I369" s="1061"/>
      <c r="J369" s="1062"/>
      <c r="K369" s="1018" t="s">
        <v>473</v>
      </c>
      <c r="L369" s="1018"/>
      <c r="M369" s="1018"/>
      <c r="N369" s="1018"/>
      <c r="O369" s="1018"/>
      <c r="P369" s="1018"/>
      <c r="Q369" s="1018"/>
      <c r="R369" s="1018"/>
      <c r="S369" s="1018"/>
      <c r="T369" s="1018"/>
      <c r="U369" s="1018"/>
      <c r="V369" s="1018"/>
      <c r="W369" s="1018"/>
      <c r="X369" s="1018"/>
      <c r="Y369" s="1018"/>
      <c r="Z369" s="1018"/>
      <c r="AA369" s="1018"/>
      <c r="AB369" s="1018"/>
      <c r="AC369" s="1018"/>
      <c r="AD369" s="1018"/>
      <c r="AE369" s="1018"/>
      <c r="AF369" s="1018"/>
      <c r="AG369" s="1018"/>
      <c r="AH369" s="1018"/>
      <c r="AI369" s="1018"/>
      <c r="AJ369" s="1018"/>
      <c r="AK369" s="1018"/>
      <c r="AL369" s="1018"/>
      <c r="AM369" s="1018"/>
      <c r="AN369" s="1018"/>
      <c r="AO369" s="1018"/>
      <c r="AP369" s="3"/>
    </row>
    <row r="370" spans="2:86" ht="12" customHeight="1" x14ac:dyDescent="0.15">
      <c r="B370" s="1058"/>
      <c r="C370" s="1063"/>
      <c r="D370" s="1061"/>
      <c r="E370" s="1061"/>
      <c r="F370" s="1061"/>
      <c r="G370" s="1061"/>
      <c r="H370" s="1061"/>
      <c r="I370" s="1061"/>
      <c r="J370" s="1062"/>
      <c r="K370" s="1019" t="s">
        <v>523</v>
      </c>
      <c r="L370" s="1019"/>
      <c r="M370" s="1019"/>
      <c r="N370" s="1019"/>
      <c r="O370" s="1019"/>
      <c r="P370" s="1019"/>
      <c r="Q370" s="1019"/>
      <c r="R370" s="1019"/>
      <c r="S370" s="1019"/>
      <c r="T370" s="1019"/>
      <c r="U370" s="1019"/>
      <c r="V370" s="1019"/>
      <c r="W370" s="1019"/>
      <c r="X370" s="1019"/>
      <c r="Y370" s="1019"/>
      <c r="Z370" s="1019"/>
      <c r="AA370" s="1019"/>
      <c r="AB370" s="1019"/>
      <c r="AC370" s="1019"/>
      <c r="AD370" s="1019"/>
      <c r="AE370" s="1019"/>
      <c r="AF370" s="1019"/>
      <c r="AG370" s="1019"/>
      <c r="AH370" s="1019"/>
      <c r="AI370" s="1019"/>
      <c r="AJ370" s="1019"/>
      <c r="AK370" s="1019"/>
      <c r="AL370" s="1019"/>
      <c r="AM370" s="1019"/>
      <c r="AN370" s="1019"/>
      <c r="AO370" s="1019"/>
      <c r="AP370" s="3"/>
    </row>
    <row r="371" spans="2:86" ht="12" customHeight="1" x14ac:dyDescent="0.15">
      <c r="B371" s="1058"/>
      <c r="C371" s="1063"/>
      <c r="D371" s="1061"/>
      <c r="E371" s="1061"/>
      <c r="F371" s="1061"/>
      <c r="G371" s="1061"/>
      <c r="H371" s="1061"/>
      <c r="I371" s="1061"/>
      <c r="J371" s="1062"/>
      <c r="K371" s="194" t="s">
        <v>474</v>
      </c>
      <c r="L371" s="195"/>
      <c r="M371" s="195"/>
      <c r="N371" s="195"/>
      <c r="O371" s="195"/>
      <c r="P371" s="195"/>
      <c r="Q371" s="195"/>
      <c r="R371" s="195"/>
      <c r="S371" s="195"/>
      <c r="T371" s="195"/>
      <c r="U371" s="195"/>
      <c r="V371" s="195"/>
      <c r="W371" s="195"/>
      <c r="X371" s="195"/>
      <c r="Y371" s="195"/>
      <c r="Z371" s="195"/>
      <c r="AA371" s="195"/>
      <c r="AB371" s="195"/>
      <c r="AC371" s="195"/>
      <c r="AD371" s="195"/>
      <c r="AE371" s="195"/>
      <c r="AF371" s="195"/>
      <c r="AG371" s="195"/>
      <c r="AH371" s="195"/>
      <c r="AI371" s="195"/>
      <c r="AJ371" s="195"/>
      <c r="AK371" s="195"/>
      <c r="AL371" s="195"/>
      <c r="AM371" s="195"/>
      <c r="AN371" s="195"/>
      <c r="AO371" s="196"/>
      <c r="AP371" s="3"/>
    </row>
    <row r="372" spans="2:86" ht="12" customHeight="1" x14ac:dyDescent="0.15">
      <c r="B372" s="1058"/>
      <c r="C372" s="1063"/>
      <c r="D372" s="1061"/>
      <c r="E372" s="1061"/>
      <c r="F372" s="1061"/>
      <c r="G372" s="1061"/>
      <c r="H372" s="1061"/>
      <c r="I372" s="1061"/>
      <c r="J372" s="1062"/>
      <c r="K372" s="194" t="s">
        <v>475</v>
      </c>
      <c r="L372" s="195"/>
      <c r="M372" s="195"/>
      <c r="N372" s="195"/>
      <c r="O372" s="195"/>
      <c r="P372" s="195"/>
      <c r="Q372" s="195"/>
      <c r="R372" s="195"/>
      <c r="S372" s="195"/>
      <c r="T372" s="195"/>
      <c r="U372" s="195"/>
      <c r="V372" s="195"/>
      <c r="W372" s="195"/>
      <c r="X372" s="195"/>
      <c r="Y372" s="195"/>
      <c r="Z372" s="195"/>
      <c r="AA372" s="195"/>
      <c r="AB372" s="195"/>
      <c r="AC372" s="195"/>
      <c r="AD372" s="195"/>
      <c r="AE372" s="195"/>
      <c r="AF372" s="195"/>
      <c r="AG372" s="195"/>
      <c r="AH372" s="195"/>
      <c r="AI372" s="195"/>
      <c r="AJ372" s="195"/>
      <c r="AK372" s="195"/>
      <c r="AL372" s="195"/>
      <c r="AM372" s="195"/>
      <c r="AN372" s="195"/>
      <c r="AO372" s="196"/>
      <c r="AP372" s="3"/>
    </row>
    <row r="373" spans="2:86" ht="12" customHeight="1" x14ac:dyDescent="0.15">
      <c r="B373" s="1058"/>
      <c r="C373" s="1063"/>
      <c r="D373" s="1061"/>
      <c r="E373" s="1061"/>
      <c r="F373" s="1061"/>
      <c r="G373" s="1061"/>
      <c r="H373" s="1061"/>
      <c r="I373" s="1061"/>
      <c r="J373" s="1062"/>
      <c r="K373" s="1020" t="s">
        <v>476</v>
      </c>
      <c r="L373" s="1021"/>
      <c r="M373" s="1021"/>
      <c r="N373" s="1021"/>
      <c r="O373" s="1021"/>
      <c r="P373" s="1021"/>
      <c r="Q373" s="1021"/>
      <c r="R373" s="1021"/>
      <c r="S373" s="1021"/>
      <c r="T373" s="1021"/>
      <c r="U373" s="1021"/>
      <c r="V373" s="1021"/>
      <c r="W373" s="1021"/>
      <c r="X373" s="1021"/>
      <c r="Y373" s="1021"/>
      <c r="Z373" s="1021"/>
      <c r="AA373" s="1021"/>
      <c r="AB373" s="1021"/>
      <c r="AC373" s="1021"/>
      <c r="AD373" s="1021"/>
      <c r="AE373" s="1021"/>
      <c r="AF373" s="1021"/>
      <c r="AG373" s="1021"/>
      <c r="AH373" s="1021"/>
      <c r="AI373" s="1021"/>
      <c r="AJ373" s="1021"/>
      <c r="AK373" s="1021"/>
      <c r="AL373" s="1021"/>
      <c r="AM373" s="1021"/>
      <c r="AN373" s="1021"/>
      <c r="AO373" s="1022"/>
      <c r="AP373" s="3"/>
    </row>
    <row r="374" spans="2:86" ht="12" customHeight="1" x14ac:dyDescent="0.15">
      <c r="B374" s="591"/>
      <c r="C374" s="1064"/>
      <c r="D374" s="1065"/>
      <c r="E374" s="1065"/>
      <c r="F374" s="1065"/>
      <c r="G374" s="1065"/>
      <c r="H374" s="1065"/>
      <c r="I374" s="1065"/>
      <c r="J374" s="1066"/>
      <c r="K374" s="1023"/>
      <c r="L374" s="1024"/>
      <c r="M374" s="1024"/>
      <c r="N374" s="1024"/>
      <c r="O374" s="1024"/>
      <c r="P374" s="1024"/>
      <c r="Q374" s="1024"/>
      <c r="R374" s="1024"/>
      <c r="S374" s="1024"/>
      <c r="T374" s="1024"/>
      <c r="U374" s="1024"/>
      <c r="V374" s="1024"/>
      <c r="W374" s="1024"/>
      <c r="X374" s="1024"/>
      <c r="Y374" s="1024"/>
      <c r="Z374" s="1024"/>
      <c r="AA374" s="1024"/>
      <c r="AB374" s="1024"/>
      <c r="AC374" s="1024"/>
      <c r="AD374" s="1024"/>
      <c r="AE374" s="1024"/>
      <c r="AF374" s="1024"/>
      <c r="AG374" s="1024"/>
      <c r="AH374" s="1024"/>
      <c r="AI374" s="1024"/>
      <c r="AJ374" s="1024"/>
      <c r="AK374" s="1024"/>
      <c r="AL374" s="1024"/>
      <c r="AM374" s="1024"/>
      <c r="AN374" s="1024"/>
      <c r="AO374" s="1025"/>
      <c r="AP374" s="3"/>
    </row>
    <row r="375" spans="2:86" s="9" customFormat="1" ht="12" customHeight="1" x14ac:dyDescent="0.15">
      <c r="B375" s="3" t="s">
        <v>527</v>
      </c>
      <c r="AQ375" s="162"/>
      <c r="AR375" s="162"/>
      <c r="AS375" s="162"/>
      <c r="AT375" s="162"/>
      <c r="AU375" s="162"/>
      <c r="AV375" s="162"/>
      <c r="AW375" s="162"/>
      <c r="AX375" s="162"/>
      <c r="AY375" s="162"/>
      <c r="AZ375" s="162"/>
      <c r="BA375" s="162"/>
      <c r="BB375" s="162"/>
      <c r="BC375" s="162"/>
      <c r="BD375" s="162"/>
      <c r="BE375" s="162"/>
      <c r="BF375" s="162"/>
      <c r="BG375" s="162"/>
      <c r="BH375" s="162"/>
      <c r="BI375" s="162"/>
      <c r="BJ375" s="162"/>
      <c r="BK375" s="162"/>
      <c r="BL375" s="162"/>
      <c r="BM375" s="162"/>
      <c r="BN375" s="162"/>
      <c r="BO375" s="162"/>
      <c r="BP375" s="162"/>
      <c r="BQ375" s="162"/>
      <c r="BR375" s="162"/>
      <c r="BS375" s="162"/>
      <c r="BT375" s="162"/>
      <c r="BU375" s="162"/>
      <c r="BV375" s="162"/>
      <c r="BW375" s="162"/>
      <c r="BX375" s="162"/>
      <c r="BY375" s="162"/>
      <c r="BZ375" s="162"/>
      <c r="CA375" s="162"/>
      <c r="CB375" s="162"/>
      <c r="CC375" s="162"/>
      <c r="CD375" s="162"/>
      <c r="CE375" s="162"/>
      <c r="CF375" s="162"/>
      <c r="CG375" s="162"/>
      <c r="CH375" s="162"/>
    </row>
    <row r="376" spans="2:86" ht="12" customHeight="1" thickBot="1" x14ac:dyDescent="0.2">
      <c r="B376" s="3" t="s">
        <v>524</v>
      </c>
    </row>
    <row r="377" spans="2:86" ht="12" customHeight="1" x14ac:dyDescent="0.15">
      <c r="B377" s="3" t="s">
        <v>525</v>
      </c>
      <c r="AU377" s="1000" t="s">
        <v>305</v>
      </c>
      <c r="AV377" s="1001" t="s">
        <v>298</v>
      </c>
      <c r="AW377" s="1003" t="s">
        <v>299</v>
      </c>
      <c r="AX377" s="1005" t="s">
        <v>306</v>
      </c>
      <c r="AY377" s="1006"/>
      <c r="AZ377" s="1006"/>
      <c r="BA377" s="1006"/>
      <c r="BB377" s="1006"/>
      <c r="BC377" s="1006"/>
      <c r="BD377" s="1006"/>
      <c r="BE377" s="1006"/>
      <c r="BF377" s="1006"/>
      <c r="BG377" s="1006"/>
      <c r="BH377" s="1006"/>
      <c r="BI377" s="1006"/>
      <c r="BJ377" s="1006"/>
      <c r="BK377" s="1006"/>
      <c r="BL377" s="1006"/>
      <c r="BM377" s="1006"/>
      <c r="BN377" s="1006"/>
      <c r="BO377" s="1006"/>
      <c r="BP377" s="1006"/>
      <c r="BQ377" s="1006"/>
      <c r="BR377" s="1007"/>
      <c r="BS377" s="807" t="s">
        <v>300</v>
      </c>
      <c r="BT377" s="1008"/>
      <c r="BU377" s="1008"/>
      <c r="BV377" s="1008"/>
      <c r="BW377" s="1009" t="s">
        <v>307</v>
      </c>
      <c r="BX377" s="1010"/>
      <c r="BY377" s="1010"/>
      <c r="BZ377" s="1010"/>
      <c r="CA377" s="1010"/>
      <c r="CB377" s="1010"/>
      <c r="CC377" s="1010"/>
      <c r="CD377" s="1010"/>
      <c r="CE377" s="1010"/>
      <c r="CF377" s="1010"/>
      <c r="CG377" s="1010"/>
      <c r="CH377" s="1011"/>
    </row>
    <row r="378" spans="2:86" ht="12" customHeight="1" x14ac:dyDescent="0.15">
      <c r="B378" s="3" t="s">
        <v>477</v>
      </c>
      <c r="AU378" s="1000"/>
      <c r="AV378" s="1002"/>
      <c r="AW378" s="1004"/>
      <c r="AX378" s="1012" t="s">
        <v>308</v>
      </c>
      <c r="AY378" s="686"/>
      <c r="AZ378" s="686"/>
      <c r="BA378" s="686"/>
      <c r="BB378" s="686"/>
      <c r="BC378" s="686"/>
      <c r="BD378" s="686"/>
      <c r="BE378" s="686"/>
      <c r="BF378" s="686"/>
      <c r="BG378" s="686"/>
      <c r="BH378" s="686"/>
      <c r="BI378" s="686"/>
      <c r="BJ378" s="686" t="s">
        <v>309</v>
      </c>
      <c r="BK378" s="686"/>
      <c r="BL378" s="686"/>
      <c r="BM378" s="686"/>
      <c r="BN378" s="686"/>
      <c r="BO378" s="686"/>
      <c r="BP378" s="686"/>
      <c r="BQ378" s="686"/>
      <c r="BR378" s="1013"/>
      <c r="BS378" s="1008"/>
      <c r="BT378" s="1008"/>
      <c r="BU378" s="1008"/>
      <c r="BV378" s="1008"/>
      <c r="BW378" s="1014" t="s">
        <v>302</v>
      </c>
      <c r="BX378" s="699"/>
      <c r="BY378" s="699"/>
      <c r="BZ378" s="699"/>
      <c r="CA378" s="686" t="s">
        <v>310</v>
      </c>
      <c r="CB378" s="686"/>
      <c r="CC378" s="686"/>
      <c r="CD378" s="686"/>
      <c r="CE378" s="686"/>
      <c r="CF378" s="686"/>
      <c r="CG378" s="686"/>
      <c r="CH378" s="1013"/>
    </row>
    <row r="379" spans="2:86" ht="12" customHeight="1" x14ac:dyDescent="0.15">
      <c r="B379" s="3" t="s">
        <v>526</v>
      </c>
      <c r="AU379" s="1000"/>
      <c r="AV379" s="1002"/>
      <c r="AW379" s="1004"/>
      <c r="AX379" s="1012" t="s">
        <v>26</v>
      </c>
      <c r="AY379" s="686"/>
      <c r="AZ379" s="686"/>
      <c r="BA379" s="686"/>
      <c r="BB379" s="686" t="s">
        <v>22</v>
      </c>
      <c r="BC379" s="686"/>
      <c r="BD379" s="686"/>
      <c r="BE379" s="686"/>
      <c r="BF379" s="686" t="s">
        <v>24</v>
      </c>
      <c r="BG379" s="686"/>
      <c r="BH379" s="686"/>
      <c r="BI379" s="686"/>
      <c r="BJ379" s="699" t="s">
        <v>26</v>
      </c>
      <c r="BK379" s="699"/>
      <c r="BL379" s="699"/>
      <c r="BM379" s="699" t="s">
        <v>22</v>
      </c>
      <c r="BN379" s="699"/>
      <c r="BO379" s="699"/>
      <c r="BP379" s="699" t="s">
        <v>24</v>
      </c>
      <c r="BQ379" s="699"/>
      <c r="BR379" s="1015"/>
      <c r="BS379" s="807" t="s">
        <v>26</v>
      </c>
      <c r="BT379" s="807" t="s">
        <v>22</v>
      </c>
      <c r="BU379" s="807" t="s">
        <v>24</v>
      </c>
      <c r="BV379" s="807" t="s">
        <v>303</v>
      </c>
      <c r="BW379" s="1012" t="s">
        <v>311</v>
      </c>
      <c r="BX379" s="686"/>
      <c r="BY379" s="686"/>
      <c r="BZ379" s="686"/>
      <c r="CA379" s="686" t="s">
        <v>22</v>
      </c>
      <c r="CB379" s="686"/>
      <c r="CC379" s="686"/>
      <c r="CD379" s="686"/>
      <c r="CE379" s="686" t="s">
        <v>24</v>
      </c>
      <c r="CF379" s="686"/>
      <c r="CG379" s="686"/>
      <c r="CH379" s="1013"/>
    </row>
    <row r="380" spans="2:86" ht="12" customHeight="1" x14ac:dyDescent="0.15">
      <c r="B380" s="3" t="s">
        <v>478</v>
      </c>
      <c r="AU380" s="1000"/>
      <c r="AV380" s="1002"/>
      <c r="AW380" s="1004"/>
      <c r="AX380" s="156" t="s">
        <v>862</v>
      </c>
      <c r="AY380" s="157" t="s">
        <v>863</v>
      </c>
      <c r="AZ380" s="157" t="s">
        <v>864</v>
      </c>
      <c r="BA380" s="158" t="s">
        <v>865</v>
      </c>
      <c r="BB380" s="159" t="s">
        <v>866</v>
      </c>
      <c r="BC380" s="157" t="s">
        <v>863</v>
      </c>
      <c r="BD380" s="157" t="s">
        <v>867</v>
      </c>
      <c r="BE380" s="158" t="s">
        <v>865</v>
      </c>
      <c r="BF380" s="159" t="s">
        <v>866</v>
      </c>
      <c r="BG380" s="157" t="s">
        <v>863</v>
      </c>
      <c r="BH380" s="157" t="s">
        <v>864</v>
      </c>
      <c r="BI380" s="158" t="s">
        <v>865</v>
      </c>
      <c r="BJ380" s="159" t="s">
        <v>866</v>
      </c>
      <c r="BK380" s="157" t="s">
        <v>868</v>
      </c>
      <c r="BL380" s="158" t="s">
        <v>869</v>
      </c>
      <c r="BM380" s="159" t="s">
        <v>870</v>
      </c>
      <c r="BN380" s="157" t="s">
        <v>863</v>
      </c>
      <c r="BO380" s="158" t="s">
        <v>871</v>
      </c>
      <c r="BP380" s="159" t="s">
        <v>870</v>
      </c>
      <c r="BQ380" s="157" t="s">
        <v>868</v>
      </c>
      <c r="BR380" s="160" t="s">
        <v>872</v>
      </c>
      <c r="BS380" s="1008"/>
      <c r="BT380" s="1008"/>
      <c r="BU380" s="1008"/>
      <c r="BV380" s="1008"/>
      <c r="BW380" s="156" t="s">
        <v>866</v>
      </c>
      <c r="BX380" s="157" t="s">
        <v>863</v>
      </c>
      <c r="BY380" s="157" t="s">
        <v>864</v>
      </c>
      <c r="BZ380" s="158" t="s">
        <v>865</v>
      </c>
      <c r="CA380" s="159" t="s">
        <v>866</v>
      </c>
      <c r="CB380" s="157" t="s">
        <v>873</v>
      </c>
      <c r="CC380" s="157" t="s">
        <v>864</v>
      </c>
      <c r="CD380" s="158" t="s">
        <v>865</v>
      </c>
      <c r="CE380" s="159" t="s">
        <v>866</v>
      </c>
      <c r="CF380" s="157" t="s">
        <v>863</v>
      </c>
      <c r="CG380" s="157" t="s">
        <v>864</v>
      </c>
      <c r="CH380" s="160" t="s">
        <v>874</v>
      </c>
    </row>
    <row r="381" spans="2:86" x14ac:dyDescent="0.15">
      <c r="B381" s="3" t="s">
        <v>539</v>
      </c>
      <c r="AU381" s="1000"/>
      <c r="AV381" s="188" t="str">
        <f>N383</f>
        <v>S008</v>
      </c>
      <c r="AW381" s="300">
        <f>R383</f>
        <v>10.6</v>
      </c>
      <c r="AX381" s="197">
        <f>+Y408</f>
        <v>0</v>
      </c>
      <c r="AY381" s="197">
        <f>+Z408</f>
        <v>0</v>
      </c>
      <c r="AZ381" s="197">
        <f>+AA408</f>
        <v>0</v>
      </c>
      <c r="BA381" s="197">
        <f t="shared" ref="BA381" si="148">+AB408</f>
        <v>0</v>
      </c>
      <c r="BB381" s="197">
        <f>+AC408</f>
        <v>0</v>
      </c>
      <c r="BC381" s="197">
        <f t="shared" ref="BC381" si="149">+AD408</f>
        <v>0</v>
      </c>
      <c r="BD381" s="197">
        <f t="shared" ref="BD381" si="150">+AE408</f>
        <v>0</v>
      </c>
      <c r="BE381" s="197">
        <f t="shared" ref="BE381" si="151">+AF408</f>
        <v>2</v>
      </c>
      <c r="BF381" s="197">
        <f t="shared" ref="BF381" si="152">+AG408</f>
        <v>0</v>
      </c>
      <c r="BG381" s="197">
        <f t="shared" ref="BG381" si="153">+AH408</f>
        <v>0</v>
      </c>
      <c r="BH381" s="197">
        <f t="shared" ref="BH381" si="154">+AI408</f>
        <v>0</v>
      </c>
      <c r="BI381" s="197">
        <f t="shared" ref="BI381" si="155">+AJ408</f>
        <v>0</v>
      </c>
      <c r="BJ381" s="197" t="str">
        <f>+Y411</f>
        <v/>
      </c>
      <c r="BK381" s="197" t="str">
        <f t="shared" ref="BK381" si="156">+Z411</f>
        <v/>
      </c>
      <c r="BL381" s="197" t="str">
        <f>+AA411</f>
        <v/>
      </c>
      <c r="BM381" s="197">
        <f>+AC411</f>
        <v>0</v>
      </c>
      <c r="BN381" s="197">
        <f t="shared" ref="BN381" si="157">+AD411</f>
        <v>0</v>
      </c>
      <c r="BO381" s="197">
        <f t="shared" ref="BO381" si="158">+AE411</f>
        <v>2</v>
      </c>
      <c r="BP381" s="197">
        <f>+AG411</f>
        <v>0</v>
      </c>
      <c r="BQ381" s="197">
        <f>+AH411</f>
        <v>0</v>
      </c>
      <c r="BR381" s="197">
        <f>+AI411</f>
        <v>0</v>
      </c>
      <c r="BS381" s="296" t="str">
        <f>+Y412</f>
        <v>Ⅰ</v>
      </c>
      <c r="BT381" s="296" t="str">
        <f>+AC412</f>
        <v>Ⅱ</v>
      </c>
      <c r="BU381" s="296" t="str">
        <f>+AG412</f>
        <v>Ⅰ</v>
      </c>
      <c r="BV381" s="296" t="str">
        <f>+Y413</f>
        <v>Ⅱ</v>
      </c>
      <c r="BW381" s="164" t="str">
        <f>IF(Y408&gt;0,R383,"")</f>
        <v/>
      </c>
      <c r="BX381" s="165" t="str">
        <f>IF(Z408&gt;0,"",IF(AA408&gt;0,R383,""))</f>
        <v/>
      </c>
      <c r="BY381" s="165" t="str">
        <f>IF(Y408+Z408&gt;0,"",IF(AA408&gt;0,R383,""))</f>
        <v/>
      </c>
      <c r="BZ381" s="165" t="str">
        <f>IF(Y408+Z408+AA408&gt;0,"",IF(AB408&gt;0,R383,""))</f>
        <v/>
      </c>
      <c r="CA381" s="166">
        <f t="shared" ref="CA381" si="159">+AC407</f>
        <v>0</v>
      </c>
      <c r="CB381" s="166">
        <f t="shared" ref="CB381" si="160">+AD407</f>
        <v>0</v>
      </c>
      <c r="CC381" s="166">
        <f t="shared" ref="CC381" si="161">+AE407</f>
        <v>0</v>
      </c>
      <c r="CD381" s="166">
        <f t="shared" ref="CD381" si="162">+AF407</f>
        <v>0.6</v>
      </c>
      <c r="CE381" s="166">
        <f t="shared" ref="CE381" si="163">+AG407</f>
        <v>0</v>
      </c>
      <c r="CF381" s="166">
        <f t="shared" ref="CF381" si="164">+AH407</f>
        <v>0</v>
      </c>
      <c r="CG381" s="166">
        <f t="shared" ref="CG381" si="165">+AI407</f>
        <v>0</v>
      </c>
      <c r="CH381" s="166">
        <f t="shared" ref="CH381" si="166">+AJ407</f>
        <v>0</v>
      </c>
    </row>
    <row r="382" spans="2:86" ht="12" customHeight="1" x14ac:dyDescent="0.15">
      <c r="B382" s="1057" t="s">
        <v>219</v>
      </c>
      <c r="C382" s="1059"/>
      <c r="D382" s="1060"/>
      <c r="E382" s="1061"/>
      <c r="F382" s="1061"/>
      <c r="G382" s="1061"/>
      <c r="H382" s="1061"/>
      <c r="I382" s="1061"/>
      <c r="J382" s="1062"/>
      <c r="K382" s="1067" t="s">
        <v>453</v>
      </c>
      <c r="L382" s="1068"/>
      <c r="M382" s="1068"/>
      <c r="N382" s="1068"/>
      <c r="O382" s="1068"/>
      <c r="P382" s="1068"/>
      <c r="Q382" s="1068"/>
      <c r="R382" s="1068"/>
      <c r="S382" s="1068"/>
      <c r="T382" s="1068"/>
      <c r="U382" s="1068"/>
      <c r="V382" s="1068"/>
      <c r="W382" s="1068"/>
      <c r="X382" s="1068"/>
      <c r="Y382" s="1068"/>
      <c r="Z382" s="1068"/>
      <c r="AA382" s="1068"/>
      <c r="AB382" s="1068"/>
      <c r="AC382" s="1068"/>
      <c r="AD382" s="1068"/>
      <c r="AE382" s="1068"/>
      <c r="AF382" s="1068"/>
      <c r="AG382" s="1068"/>
      <c r="AH382" s="1068"/>
      <c r="AI382" s="1068"/>
      <c r="AJ382" s="1068"/>
      <c r="AK382" s="1068"/>
      <c r="AL382" s="1068"/>
      <c r="AM382" s="1068"/>
      <c r="AN382" s="1068"/>
      <c r="AO382" s="1069"/>
      <c r="AP382" s="3"/>
    </row>
    <row r="383" spans="2:86" ht="12" customHeight="1" x14ac:dyDescent="0.15">
      <c r="B383" s="1058"/>
      <c r="C383" s="1063"/>
      <c r="D383" s="1061"/>
      <c r="E383" s="1061"/>
      <c r="F383" s="1061"/>
      <c r="G383" s="1061"/>
      <c r="H383" s="1061"/>
      <c r="I383" s="1061"/>
      <c r="J383" s="1062"/>
      <c r="K383" s="1040" t="s">
        <v>218</v>
      </c>
      <c r="L383" s="1041"/>
      <c r="M383" s="1042"/>
      <c r="N383" s="1034" t="s">
        <v>606</v>
      </c>
      <c r="O383" s="1035"/>
      <c r="P383" s="1040" t="s">
        <v>454</v>
      </c>
      <c r="Q383" s="1042"/>
      <c r="R383" s="1070">
        <f>'様式A-2'!C18</f>
        <v>10.6</v>
      </c>
      <c r="S383" s="1071"/>
      <c r="T383" s="1072"/>
      <c r="U383" s="1073" t="s">
        <v>455</v>
      </c>
      <c r="V383" s="1074"/>
      <c r="W383" s="1073" t="s">
        <v>456</v>
      </c>
      <c r="X383" s="1074"/>
      <c r="Y383" s="1042" t="s">
        <v>217</v>
      </c>
      <c r="Z383" s="1016"/>
      <c r="AA383" s="1016"/>
      <c r="AB383" s="1016"/>
      <c r="AC383" s="1073" t="s">
        <v>457</v>
      </c>
      <c r="AD383" s="1079"/>
      <c r="AE383" s="1079"/>
      <c r="AF383" s="1079"/>
      <c r="AG383" s="1079"/>
      <c r="AH383" s="1079"/>
      <c r="AI383" s="1079"/>
      <c r="AJ383" s="1074"/>
      <c r="AK383" s="1073" t="s">
        <v>458</v>
      </c>
      <c r="AL383" s="1079"/>
      <c r="AM383" s="1079"/>
      <c r="AN383" s="1081"/>
      <c r="AO383" s="1082"/>
      <c r="AP383" s="3"/>
      <c r="AV383" s="167"/>
      <c r="AW383" s="221"/>
      <c r="AX383" s="167"/>
      <c r="AY383" s="167"/>
      <c r="AZ383" s="167"/>
      <c r="BA383" s="167"/>
      <c r="BB383" s="167"/>
      <c r="BC383" s="167"/>
      <c r="BD383" s="167"/>
    </row>
    <row r="384" spans="2:86" ht="12" customHeight="1" x14ac:dyDescent="0.15">
      <c r="B384" s="1058"/>
      <c r="C384" s="1063"/>
      <c r="D384" s="1061"/>
      <c r="E384" s="1061"/>
      <c r="F384" s="1061"/>
      <c r="G384" s="1061"/>
      <c r="H384" s="1061"/>
      <c r="I384" s="1061"/>
      <c r="J384" s="1062"/>
      <c r="K384" s="1016" t="s">
        <v>459</v>
      </c>
      <c r="L384" s="1016" t="s">
        <v>199</v>
      </c>
      <c r="M384" s="1016"/>
      <c r="N384" s="1016" t="s">
        <v>198</v>
      </c>
      <c r="O384" s="1016"/>
      <c r="P384" s="1016" t="s">
        <v>460</v>
      </c>
      <c r="Q384" s="1016"/>
      <c r="R384" s="1016" t="s">
        <v>6</v>
      </c>
      <c r="S384" s="1016"/>
      <c r="T384" s="1016"/>
      <c r="U384" s="1075"/>
      <c r="V384" s="1076"/>
      <c r="W384" s="1075"/>
      <c r="X384" s="1076"/>
      <c r="Y384" s="1042"/>
      <c r="Z384" s="1016"/>
      <c r="AA384" s="1016"/>
      <c r="AB384" s="1016"/>
      <c r="AC384" s="1077"/>
      <c r="AD384" s="1080"/>
      <c r="AE384" s="1080"/>
      <c r="AF384" s="1080"/>
      <c r="AG384" s="1080"/>
      <c r="AH384" s="1080"/>
      <c r="AI384" s="1080"/>
      <c r="AJ384" s="1078"/>
      <c r="AK384" s="1075"/>
      <c r="AL384" s="1083"/>
      <c r="AM384" s="1083"/>
      <c r="AN384" s="1084"/>
      <c r="AO384" s="1085"/>
      <c r="AP384" s="3"/>
      <c r="AV384" s="167"/>
      <c r="AW384" s="167"/>
      <c r="AX384" s="167"/>
      <c r="AY384" s="167"/>
      <c r="AZ384" s="167"/>
      <c r="BA384" s="167"/>
      <c r="BB384" s="167"/>
      <c r="BC384" s="167"/>
      <c r="BD384" s="167"/>
    </row>
    <row r="385" spans="2:56" ht="12" customHeight="1" x14ac:dyDescent="0.15">
      <c r="B385" s="1058"/>
      <c r="C385" s="1063"/>
      <c r="D385" s="1061"/>
      <c r="E385" s="1061"/>
      <c r="F385" s="1061"/>
      <c r="G385" s="1061"/>
      <c r="H385" s="1061"/>
      <c r="I385" s="1061"/>
      <c r="J385" s="1062"/>
      <c r="K385" s="1016"/>
      <c r="L385" s="1016"/>
      <c r="M385" s="1016"/>
      <c r="N385" s="1016"/>
      <c r="O385" s="1016"/>
      <c r="P385" s="1016"/>
      <c r="Q385" s="1016"/>
      <c r="R385" s="1016"/>
      <c r="S385" s="1016"/>
      <c r="T385" s="1016"/>
      <c r="U385" s="1075"/>
      <c r="V385" s="1076"/>
      <c r="W385" s="1075"/>
      <c r="X385" s="1076"/>
      <c r="Y385" s="1042" t="s">
        <v>461</v>
      </c>
      <c r="Z385" s="1016"/>
      <c r="AA385" s="1016"/>
      <c r="AB385" s="1016"/>
      <c r="AC385" s="1016" t="s">
        <v>462</v>
      </c>
      <c r="AD385" s="1016"/>
      <c r="AE385" s="1016"/>
      <c r="AF385" s="1016"/>
      <c r="AG385" s="1016" t="s">
        <v>463</v>
      </c>
      <c r="AH385" s="1016"/>
      <c r="AI385" s="1016"/>
      <c r="AJ385" s="1016"/>
      <c r="AK385" s="1075"/>
      <c r="AL385" s="1083"/>
      <c r="AM385" s="1083"/>
      <c r="AN385" s="1084"/>
      <c r="AO385" s="1085"/>
      <c r="AP385" s="3"/>
      <c r="AV385" s="167"/>
      <c r="AW385" s="167"/>
      <c r="AX385" s="167"/>
      <c r="AY385" s="167"/>
      <c r="AZ385" s="167"/>
      <c r="BA385" s="167"/>
      <c r="BB385" s="167"/>
      <c r="BC385" s="167"/>
      <c r="BD385" s="167"/>
    </row>
    <row r="386" spans="2:56" ht="12" customHeight="1" x14ac:dyDescent="0.15">
      <c r="B386" s="1058"/>
      <c r="C386" s="1063"/>
      <c r="D386" s="1061"/>
      <c r="E386" s="1061"/>
      <c r="F386" s="1061"/>
      <c r="G386" s="1061"/>
      <c r="H386" s="1061"/>
      <c r="I386" s="1061"/>
      <c r="J386" s="1062"/>
      <c r="K386" s="1016"/>
      <c r="L386" s="1016"/>
      <c r="M386" s="1016"/>
      <c r="N386" s="1016"/>
      <c r="O386" s="1016"/>
      <c r="P386" s="1016"/>
      <c r="Q386" s="1016"/>
      <c r="R386" s="1016"/>
      <c r="S386" s="1016"/>
      <c r="T386" s="1016"/>
      <c r="U386" s="1077"/>
      <c r="V386" s="1078"/>
      <c r="W386" s="1077"/>
      <c r="X386" s="1078"/>
      <c r="Y386" s="191" t="s">
        <v>32</v>
      </c>
      <c r="Z386" s="187" t="s">
        <v>33</v>
      </c>
      <c r="AA386" s="187" t="s">
        <v>464</v>
      </c>
      <c r="AB386" s="187" t="s">
        <v>465</v>
      </c>
      <c r="AC386" s="187" t="s">
        <v>32</v>
      </c>
      <c r="AD386" s="187" t="s">
        <v>33</v>
      </c>
      <c r="AE386" s="187" t="s">
        <v>464</v>
      </c>
      <c r="AF386" s="187" t="s">
        <v>465</v>
      </c>
      <c r="AG386" s="187" t="s">
        <v>32</v>
      </c>
      <c r="AH386" s="187" t="s">
        <v>33</v>
      </c>
      <c r="AI386" s="187" t="s">
        <v>464</v>
      </c>
      <c r="AJ386" s="187" t="s">
        <v>465</v>
      </c>
      <c r="AK386" s="1077"/>
      <c r="AL386" s="1080"/>
      <c r="AM386" s="1080"/>
      <c r="AN386" s="1086"/>
      <c r="AO386" s="1087"/>
      <c r="AP386" s="3"/>
      <c r="AV386" s="167"/>
      <c r="AW386" s="167"/>
      <c r="AX386" s="167"/>
      <c r="AY386" s="167"/>
      <c r="AZ386" s="167"/>
      <c r="BA386" s="167"/>
      <c r="BB386" s="167"/>
      <c r="BC386" s="167"/>
      <c r="BD386" s="167"/>
    </row>
    <row r="387" spans="2:56" ht="12" customHeight="1" x14ac:dyDescent="0.15">
      <c r="B387" s="1058"/>
      <c r="C387" s="1063"/>
      <c r="D387" s="1061"/>
      <c r="E387" s="1061"/>
      <c r="F387" s="1061"/>
      <c r="G387" s="1061"/>
      <c r="H387" s="1061"/>
      <c r="I387" s="1061"/>
      <c r="J387" s="1062"/>
      <c r="K387" s="192">
        <v>1</v>
      </c>
      <c r="L387" s="1038" t="s">
        <v>329</v>
      </c>
      <c r="M387" s="1039"/>
      <c r="N387" s="1038" t="s">
        <v>351</v>
      </c>
      <c r="O387" s="1039"/>
      <c r="P387" s="1034" t="s">
        <v>332</v>
      </c>
      <c r="Q387" s="1036"/>
      <c r="R387" s="408" t="s">
        <v>514</v>
      </c>
      <c r="S387" s="408"/>
      <c r="T387" s="408"/>
      <c r="U387" s="1034" t="s">
        <v>1648</v>
      </c>
      <c r="V387" s="1036"/>
      <c r="W387" s="1034" t="s">
        <v>1649</v>
      </c>
      <c r="X387" s="1035"/>
      <c r="Y387" s="276"/>
      <c r="Z387" s="276"/>
      <c r="AA387" s="276"/>
      <c r="AB387" s="276"/>
      <c r="AC387" s="223"/>
      <c r="AD387" s="223"/>
      <c r="AE387" s="223"/>
      <c r="AF387" s="223">
        <f>2.5*0.15</f>
        <v>0.375</v>
      </c>
      <c r="AG387" s="223"/>
      <c r="AH387" s="223"/>
      <c r="AI387" s="223"/>
      <c r="AJ387" s="223"/>
      <c r="AK387" s="1038"/>
      <c r="AL387" s="1056"/>
      <c r="AM387" s="1056"/>
      <c r="AN387" s="799"/>
      <c r="AO387" s="800"/>
      <c r="AP387" s="3"/>
      <c r="AQ387" s="222">
        <f>IF(P387="材質劣化",2,IF(P387="漏水",3,1))</f>
        <v>2</v>
      </c>
      <c r="AV387" s="167"/>
      <c r="AW387" s="167"/>
      <c r="AX387" s="167"/>
      <c r="AY387" s="167"/>
      <c r="AZ387" s="167"/>
      <c r="BA387" s="167"/>
      <c r="BB387" s="167"/>
      <c r="BC387" s="167"/>
      <c r="BD387" s="167"/>
    </row>
    <row r="388" spans="2:56" ht="12" customHeight="1" x14ac:dyDescent="0.15">
      <c r="B388" s="1058"/>
      <c r="C388" s="1063"/>
      <c r="D388" s="1061"/>
      <c r="E388" s="1061"/>
      <c r="F388" s="1061"/>
      <c r="G388" s="1061"/>
      <c r="H388" s="1061"/>
      <c r="I388" s="1061"/>
      <c r="J388" s="1062"/>
      <c r="K388" s="192">
        <v>2</v>
      </c>
      <c r="L388" s="1038" t="s">
        <v>534</v>
      </c>
      <c r="M388" s="1039"/>
      <c r="N388" s="1038" t="s">
        <v>487</v>
      </c>
      <c r="O388" s="1039"/>
      <c r="P388" s="1034" t="s">
        <v>332</v>
      </c>
      <c r="Q388" s="1036"/>
      <c r="R388" s="408" t="s">
        <v>338</v>
      </c>
      <c r="S388" s="408"/>
      <c r="T388" s="408"/>
      <c r="U388" s="1034" t="s">
        <v>54</v>
      </c>
      <c r="V388" s="1036"/>
      <c r="W388" s="1034" t="s">
        <v>551</v>
      </c>
      <c r="X388" s="1035"/>
      <c r="Y388" s="276"/>
      <c r="Z388" s="276"/>
      <c r="AA388" s="276"/>
      <c r="AB388" s="276"/>
      <c r="AC388" s="223"/>
      <c r="AD388" s="223"/>
      <c r="AE388" s="223"/>
      <c r="AF388" s="223"/>
      <c r="AG388" s="223"/>
      <c r="AH388" s="223"/>
      <c r="AI388" s="223"/>
      <c r="AJ388" s="223"/>
      <c r="AK388" s="1052" t="s">
        <v>1653</v>
      </c>
      <c r="AL388" s="1053"/>
      <c r="AM388" s="1053"/>
      <c r="AN388" s="1054"/>
      <c r="AO388" s="1055"/>
      <c r="AP388" s="3"/>
      <c r="AQ388" s="222">
        <f t="shared" ref="AQ388:AQ406" si="167">IF(P388="材質劣化",2,IF(P388="漏水",3,1))</f>
        <v>2</v>
      </c>
      <c r="AV388" s="167"/>
      <c r="AW388" s="167"/>
      <c r="AX388" s="167"/>
      <c r="AY388" s="167"/>
      <c r="AZ388" s="167"/>
      <c r="BA388" s="167"/>
      <c r="BB388" s="167"/>
      <c r="BC388" s="167"/>
      <c r="BD388" s="167"/>
    </row>
    <row r="389" spans="2:56" ht="12" customHeight="1" x14ac:dyDescent="0.15">
      <c r="B389" s="1058"/>
      <c r="C389" s="1063"/>
      <c r="D389" s="1061"/>
      <c r="E389" s="1061"/>
      <c r="F389" s="1061"/>
      <c r="G389" s="1061"/>
      <c r="H389" s="1061"/>
      <c r="I389" s="1061"/>
      <c r="J389" s="1062"/>
      <c r="K389" s="192">
        <v>3</v>
      </c>
      <c r="L389" s="1038" t="s">
        <v>534</v>
      </c>
      <c r="M389" s="1039"/>
      <c r="N389" s="1038" t="s">
        <v>485</v>
      </c>
      <c r="O389" s="1039"/>
      <c r="P389" s="1034" t="s">
        <v>332</v>
      </c>
      <c r="Q389" s="1036"/>
      <c r="R389" s="408" t="s">
        <v>338</v>
      </c>
      <c r="S389" s="408"/>
      <c r="T389" s="408"/>
      <c r="U389" s="1034" t="s">
        <v>54</v>
      </c>
      <c r="V389" s="1036"/>
      <c r="W389" s="1034" t="s">
        <v>551</v>
      </c>
      <c r="X389" s="1035"/>
      <c r="Y389" s="276"/>
      <c r="Z389" s="276"/>
      <c r="AA389" s="276"/>
      <c r="AB389" s="276"/>
      <c r="AC389" s="223"/>
      <c r="AD389" s="223"/>
      <c r="AE389" s="223"/>
      <c r="AF389" s="223"/>
      <c r="AG389" s="223"/>
      <c r="AH389" s="223"/>
      <c r="AI389" s="223"/>
      <c r="AJ389" s="223"/>
      <c r="AK389" s="1052" t="s">
        <v>1651</v>
      </c>
      <c r="AL389" s="1053"/>
      <c r="AM389" s="1053"/>
      <c r="AN389" s="1054"/>
      <c r="AO389" s="1055"/>
      <c r="AP389" s="3"/>
      <c r="AQ389" s="222">
        <f t="shared" si="167"/>
        <v>2</v>
      </c>
      <c r="AV389" s="167"/>
      <c r="AW389" s="167"/>
      <c r="AX389" s="167"/>
      <c r="AY389" s="167"/>
      <c r="AZ389" s="167"/>
      <c r="BA389" s="167"/>
      <c r="BB389" s="167"/>
      <c r="BC389" s="167"/>
      <c r="BD389" s="167"/>
    </row>
    <row r="390" spans="2:56" ht="12" customHeight="1" x14ac:dyDescent="0.15">
      <c r="B390" s="1058"/>
      <c r="C390" s="1063"/>
      <c r="D390" s="1061"/>
      <c r="E390" s="1061"/>
      <c r="F390" s="1061"/>
      <c r="G390" s="1061"/>
      <c r="H390" s="1061"/>
      <c r="I390" s="1061"/>
      <c r="J390" s="1062"/>
      <c r="K390" s="192">
        <v>4</v>
      </c>
      <c r="L390" s="1038" t="s">
        <v>331</v>
      </c>
      <c r="M390" s="1039"/>
      <c r="N390" s="1038" t="s">
        <v>356</v>
      </c>
      <c r="O390" s="1039"/>
      <c r="P390" s="1034" t="s">
        <v>332</v>
      </c>
      <c r="Q390" s="1036"/>
      <c r="R390" s="408" t="s">
        <v>532</v>
      </c>
      <c r="S390" s="408"/>
      <c r="T390" s="408"/>
      <c r="U390" s="1034" t="s">
        <v>554</v>
      </c>
      <c r="V390" s="1036"/>
      <c r="W390" s="1034" t="s">
        <v>1649</v>
      </c>
      <c r="X390" s="1035"/>
      <c r="Y390" s="276"/>
      <c r="Z390" s="276"/>
      <c r="AA390" s="276"/>
      <c r="AB390" s="276"/>
      <c r="AC390" s="223"/>
      <c r="AD390" s="223"/>
      <c r="AE390" s="223"/>
      <c r="AF390" s="223">
        <f>1.5*0.15</f>
        <v>0.22499999999999998</v>
      </c>
      <c r="AG390" s="223"/>
      <c r="AH390" s="223"/>
      <c r="AI390" s="223"/>
      <c r="AJ390" s="223"/>
      <c r="AK390" s="1052"/>
      <c r="AL390" s="1053"/>
      <c r="AM390" s="1053"/>
      <c r="AN390" s="1054"/>
      <c r="AO390" s="1055"/>
      <c r="AP390" s="3"/>
      <c r="AQ390" s="222">
        <f t="shared" si="167"/>
        <v>2</v>
      </c>
      <c r="AV390" s="167"/>
      <c r="AW390" s="167"/>
      <c r="AX390" s="167"/>
      <c r="AY390" s="167"/>
      <c r="AZ390" s="167"/>
      <c r="BA390" s="167"/>
      <c r="BB390" s="167"/>
      <c r="BC390" s="167"/>
      <c r="BD390" s="167"/>
    </row>
    <row r="391" spans="2:56" ht="12" customHeight="1" x14ac:dyDescent="0.15">
      <c r="B391" s="1058"/>
      <c r="C391" s="1063"/>
      <c r="D391" s="1061"/>
      <c r="E391" s="1061"/>
      <c r="F391" s="1061"/>
      <c r="G391" s="1061"/>
      <c r="H391" s="1061"/>
      <c r="I391" s="1061"/>
      <c r="J391" s="1062"/>
      <c r="K391" s="192"/>
      <c r="L391" s="1038"/>
      <c r="M391" s="1039"/>
      <c r="N391" s="1038"/>
      <c r="O391" s="1039"/>
      <c r="P391" s="1034"/>
      <c r="Q391" s="1036"/>
      <c r="R391" s="408"/>
      <c r="S391" s="408"/>
      <c r="T391" s="408"/>
      <c r="U391" s="1034"/>
      <c r="V391" s="1036"/>
      <c r="W391" s="1034"/>
      <c r="X391" s="1035"/>
      <c r="Y391" s="276"/>
      <c r="Z391" s="276"/>
      <c r="AA391" s="276"/>
      <c r="AB391" s="276"/>
      <c r="AC391" s="223"/>
      <c r="AD391" s="223"/>
      <c r="AE391" s="223"/>
      <c r="AF391" s="223"/>
      <c r="AG391" s="223"/>
      <c r="AH391" s="223"/>
      <c r="AI391" s="223"/>
      <c r="AJ391" s="223"/>
      <c r="AK391" s="1052"/>
      <c r="AL391" s="1053"/>
      <c r="AM391" s="1053"/>
      <c r="AN391" s="1097"/>
      <c r="AO391" s="1098"/>
      <c r="AP391" s="3"/>
      <c r="AQ391" s="222">
        <f t="shared" si="167"/>
        <v>1</v>
      </c>
      <c r="AV391" s="167"/>
      <c r="AW391" s="167"/>
      <c r="AX391" s="167"/>
      <c r="AY391" s="167"/>
      <c r="AZ391" s="167"/>
      <c r="BA391" s="167"/>
      <c r="BB391" s="167"/>
      <c r="BC391" s="167"/>
      <c r="BD391" s="167"/>
    </row>
    <row r="392" spans="2:56" ht="12" customHeight="1" x14ac:dyDescent="0.15">
      <c r="B392" s="1058"/>
      <c r="C392" s="1063"/>
      <c r="D392" s="1061"/>
      <c r="E392" s="1061"/>
      <c r="F392" s="1061"/>
      <c r="G392" s="1061"/>
      <c r="H392" s="1061"/>
      <c r="I392" s="1061"/>
      <c r="J392" s="1062"/>
      <c r="K392" s="192"/>
      <c r="L392" s="1038"/>
      <c r="M392" s="1039"/>
      <c r="N392" s="1038"/>
      <c r="O392" s="1039"/>
      <c r="P392" s="1034"/>
      <c r="Q392" s="1036"/>
      <c r="R392" s="408"/>
      <c r="S392" s="408"/>
      <c r="T392" s="408"/>
      <c r="U392" s="1034"/>
      <c r="V392" s="1036"/>
      <c r="W392" s="1034"/>
      <c r="X392" s="1035"/>
      <c r="Y392" s="276"/>
      <c r="Z392" s="276"/>
      <c r="AA392" s="276"/>
      <c r="AB392" s="276"/>
      <c r="AC392" s="223"/>
      <c r="AD392" s="223"/>
      <c r="AE392" s="223"/>
      <c r="AF392" s="223"/>
      <c r="AG392" s="223"/>
      <c r="AH392" s="223"/>
      <c r="AI392" s="223"/>
      <c r="AJ392" s="223"/>
      <c r="AK392" s="1052"/>
      <c r="AL392" s="1053"/>
      <c r="AM392" s="1053"/>
      <c r="AN392" s="1054"/>
      <c r="AO392" s="1055"/>
      <c r="AP392" s="3"/>
      <c r="AQ392" s="222">
        <f t="shared" si="167"/>
        <v>1</v>
      </c>
      <c r="AV392" s="167"/>
      <c r="AW392" s="167"/>
      <c r="AX392" s="167"/>
      <c r="AY392" s="167"/>
      <c r="AZ392" s="167"/>
      <c r="BA392" s="167"/>
      <c r="BB392" s="167"/>
      <c r="BC392" s="167"/>
      <c r="BD392" s="167"/>
    </row>
    <row r="393" spans="2:56" s="162" customFormat="1" ht="12" customHeight="1" x14ac:dyDescent="0.15">
      <c r="B393" s="1058"/>
      <c r="C393" s="1063"/>
      <c r="D393" s="1061"/>
      <c r="E393" s="1061"/>
      <c r="F393" s="1061"/>
      <c r="G393" s="1061"/>
      <c r="H393" s="1061"/>
      <c r="I393" s="1061"/>
      <c r="J393" s="1062"/>
      <c r="K393" s="192"/>
      <c r="L393" s="1038"/>
      <c r="M393" s="1039"/>
      <c r="N393" s="1038"/>
      <c r="O393" s="1039"/>
      <c r="P393" s="1034"/>
      <c r="Q393" s="1036"/>
      <c r="R393" s="408"/>
      <c r="S393" s="408"/>
      <c r="T393" s="408"/>
      <c r="U393" s="1034"/>
      <c r="V393" s="1036"/>
      <c r="W393" s="1034"/>
      <c r="X393" s="1035"/>
      <c r="Y393" s="276"/>
      <c r="Z393" s="276"/>
      <c r="AA393" s="276"/>
      <c r="AB393" s="276"/>
      <c r="AC393" s="223"/>
      <c r="AD393" s="223"/>
      <c r="AE393" s="223"/>
      <c r="AF393" s="223"/>
      <c r="AG393" s="223"/>
      <c r="AH393" s="223"/>
      <c r="AI393" s="223"/>
      <c r="AJ393" s="223"/>
      <c r="AK393" s="1034"/>
      <c r="AL393" s="1035"/>
      <c r="AM393" s="1035"/>
      <c r="AN393" s="788"/>
      <c r="AO393" s="789"/>
      <c r="AP393" s="3"/>
      <c r="AQ393" s="222">
        <f t="shared" si="167"/>
        <v>1</v>
      </c>
    </row>
    <row r="394" spans="2:56" s="162" customFormat="1" ht="12" customHeight="1" x14ac:dyDescent="0.15">
      <c r="B394" s="1058"/>
      <c r="C394" s="1063"/>
      <c r="D394" s="1061"/>
      <c r="E394" s="1061"/>
      <c r="F394" s="1061"/>
      <c r="G394" s="1061"/>
      <c r="H394" s="1061"/>
      <c r="I394" s="1061"/>
      <c r="J394" s="1062"/>
      <c r="K394" s="192"/>
      <c r="L394" s="1038"/>
      <c r="M394" s="1039"/>
      <c r="N394" s="1038"/>
      <c r="O394" s="1039"/>
      <c r="P394" s="1034"/>
      <c r="Q394" s="1036"/>
      <c r="R394" s="408"/>
      <c r="S394" s="408"/>
      <c r="T394" s="408"/>
      <c r="U394" s="1034"/>
      <c r="V394" s="1036"/>
      <c r="W394" s="1034"/>
      <c r="X394" s="1035"/>
      <c r="Y394" s="276"/>
      <c r="Z394" s="276"/>
      <c r="AA394" s="276"/>
      <c r="AB394" s="276"/>
      <c r="AC394" s="223"/>
      <c r="AD394" s="223"/>
      <c r="AE394" s="223"/>
      <c r="AF394" s="223"/>
      <c r="AG394" s="223"/>
      <c r="AH394" s="223"/>
      <c r="AI394" s="223"/>
      <c r="AJ394" s="223"/>
      <c r="AK394" s="1034"/>
      <c r="AL394" s="1035"/>
      <c r="AM394" s="1035"/>
      <c r="AN394" s="788"/>
      <c r="AO394" s="789"/>
      <c r="AP394" s="3"/>
      <c r="AQ394" s="222">
        <f t="shared" si="167"/>
        <v>1</v>
      </c>
    </row>
    <row r="395" spans="2:56" s="162" customFormat="1" ht="12" customHeight="1" x14ac:dyDescent="0.15">
      <c r="B395" s="1058"/>
      <c r="C395" s="1063"/>
      <c r="D395" s="1061"/>
      <c r="E395" s="1061"/>
      <c r="F395" s="1061"/>
      <c r="G395" s="1061"/>
      <c r="H395" s="1061"/>
      <c r="I395" s="1061"/>
      <c r="J395" s="1062"/>
      <c r="K395" s="192"/>
      <c r="L395" s="1038"/>
      <c r="M395" s="1039"/>
      <c r="N395" s="1038"/>
      <c r="O395" s="1039"/>
      <c r="P395" s="1034"/>
      <c r="Q395" s="1036"/>
      <c r="R395" s="408"/>
      <c r="S395" s="408"/>
      <c r="T395" s="408"/>
      <c r="U395" s="1034"/>
      <c r="V395" s="1036"/>
      <c r="W395" s="1034"/>
      <c r="X395" s="1035"/>
      <c r="Y395" s="276"/>
      <c r="Z395" s="276"/>
      <c r="AA395" s="276"/>
      <c r="AB395" s="276"/>
      <c r="AC395" s="223"/>
      <c r="AD395" s="223"/>
      <c r="AE395" s="223"/>
      <c r="AF395" s="223"/>
      <c r="AG395" s="223"/>
      <c r="AH395" s="223"/>
      <c r="AI395" s="223"/>
      <c r="AJ395" s="223"/>
      <c r="AK395" s="1034"/>
      <c r="AL395" s="1035"/>
      <c r="AM395" s="1035"/>
      <c r="AN395" s="788"/>
      <c r="AO395" s="789"/>
      <c r="AP395" s="3"/>
      <c r="AQ395" s="222">
        <f t="shared" si="167"/>
        <v>1</v>
      </c>
    </row>
    <row r="396" spans="2:56" s="162" customFormat="1" ht="12" customHeight="1" x14ac:dyDescent="0.15">
      <c r="B396" s="1058"/>
      <c r="C396" s="1063"/>
      <c r="D396" s="1061"/>
      <c r="E396" s="1061"/>
      <c r="F396" s="1061"/>
      <c r="G396" s="1061"/>
      <c r="H396" s="1061"/>
      <c r="I396" s="1061"/>
      <c r="J396" s="1062"/>
      <c r="K396" s="192"/>
      <c r="L396" s="1038"/>
      <c r="M396" s="1039"/>
      <c r="N396" s="1038"/>
      <c r="O396" s="1039"/>
      <c r="P396" s="1034"/>
      <c r="Q396" s="1036"/>
      <c r="R396" s="408"/>
      <c r="S396" s="408"/>
      <c r="T396" s="408"/>
      <c r="U396" s="1034"/>
      <c r="V396" s="1036"/>
      <c r="W396" s="1034"/>
      <c r="X396" s="1035"/>
      <c r="Y396" s="276"/>
      <c r="Z396" s="276"/>
      <c r="AA396" s="276"/>
      <c r="AB396" s="276"/>
      <c r="AC396" s="223"/>
      <c r="AD396" s="223"/>
      <c r="AE396" s="223"/>
      <c r="AF396" s="223"/>
      <c r="AG396" s="223"/>
      <c r="AH396" s="223"/>
      <c r="AI396" s="223"/>
      <c r="AJ396" s="223"/>
      <c r="AK396" s="1034"/>
      <c r="AL396" s="1035"/>
      <c r="AM396" s="1035"/>
      <c r="AN396" s="788"/>
      <c r="AO396" s="789"/>
      <c r="AP396" s="3"/>
      <c r="AQ396" s="222">
        <f t="shared" si="167"/>
        <v>1</v>
      </c>
    </row>
    <row r="397" spans="2:56" s="162" customFormat="1" ht="12" customHeight="1" x14ac:dyDescent="0.15">
      <c r="B397" s="1058"/>
      <c r="C397" s="1063"/>
      <c r="D397" s="1061"/>
      <c r="E397" s="1061"/>
      <c r="F397" s="1061"/>
      <c r="G397" s="1061"/>
      <c r="H397" s="1061"/>
      <c r="I397" s="1061"/>
      <c r="J397" s="1062"/>
      <c r="K397" s="192"/>
      <c r="L397" s="1038"/>
      <c r="M397" s="1039"/>
      <c r="N397" s="1038"/>
      <c r="O397" s="1039"/>
      <c r="P397" s="1034"/>
      <c r="Q397" s="1036"/>
      <c r="R397" s="408"/>
      <c r="S397" s="408"/>
      <c r="T397" s="408"/>
      <c r="U397" s="1034"/>
      <c r="V397" s="1036"/>
      <c r="W397" s="1034"/>
      <c r="X397" s="1035"/>
      <c r="Y397" s="276"/>
      <c r="Z397" s="276"/>
      <c r="AA397" s="276"/>
      <c r="AB397" s="276"/>
      <c r="AC397" s="223"/>
      <c r="AD397" s="223"/>
      <c r="AE397" s="223"/>
      <c r="AF397" s="223"/>
      <c r="AG397" s="223"/>
      <c r="AH397" s="223"/>
      <c r="AI397" s="223"/>
      <c r="AJ397" s="223"/>
      <c r="AK397" s="1034"/>
      <c r="AL397" s="1035"/>
      <c r="AM397" s="1035"/>
      <c r="AN397" s="788"/>
      <c r="AO397" s="789"/>
      <c r="AP397" s="3"/>
      <c r="AQ397" s="222">
        <f t="shared" si="167"/>
        <v>1</v>
      </c>
    </row>
    <row r="398" spans="2:56" s="162" customFormat="1" ht="12" customHeight="1" x14ac:dyDescent="0.15">
      <c r="B398" s="1058"/>
      <c r="C398" s="1063"/>
      <c r="D398" s="1061"/>
      <c r="E398" s="1061"/>
      <c r="F398" s="1061"/>
      <c r="G398" s="1061"/>
      <c r="H398" s="1061"/>
      <c r="I398" s="1061"/>
      <c r="J398" s="1062"/>
      <c r="K398" s="192"/>
      <c r="L398" s="1038"/>
      <c r="M398" s="1039"/>
      <c r="N398" s="1038"/>
      <c r="O398" s="1039"/>
      <c r="P398" s="1034"/>
      <c r="Q398" s="1036"/>
      <c r="R398" s="408"/>
      <c r="S398" s="408"/>
      <c r="T398" s="408"/>
      <c r="U398" s="1034"/>
      <c r="V398" s="1036"/>
      <c r="W398" s="1034"/>
      <c r="X398" s="1035"/>
      <c r="Y398" s="276"/>
      <c r="Z398" s="276"/>
      <c r="AA398" s="276"/>
      <c r="AB398" s="276"/>
      <c r="AC398" s="223"/>
      <c r="AD398" s="223"/>
      <c r="AE398" s="223"/>
      <c r="AF398" s="223"/>
      <c r="AG398" s="223"/>
      <c r="AH398" s="223"/>
      <c r="AI398" s="223"/>
      <c r="AJ398" s="223"/>
      <c r="AK398" s="1034"/>
      <c r="AL398" s="1035"/>
      <c r="AM398" s="1035"/>
      <c r="AN398" s="788"/>
      <c r="AO398" s="789"/>
      <c r="AP398" s="3"/>
      <c r="AQ398" s="222">
        <f t="shared" si="167"/>
        <v>1</v>
      </c>
    </row>
    <row r="399" spans="2:56" s="162" customFormat="1" ht="12" customHeight="1" x14ac:dyDescent="0.15">
      <c r="B399" s="1058"/>
      <c r="C399" s="1063"/>
      <c r="D399" s="1061"/>
      <c r="E399" s="1061"/>
      <c r="F399" s="1061"/>
      <c r="G399" s="1061"/>
      <c r="H399" s="1061"/>
      <c r="I399" s="1061"/>
      <c r="J399" s="1062"/>
      <c r="K399" s="192"/>
      <c r="L399" s="1038"/>
      <c r="M399" s="1039"/>
      <c r="N399" s="1038"/>
      <c r="O399" s="1039"/>
      <c r="P399" s="1034"/>
      <c r="Q399" s="1036"/>
      <c r="R399" s="408"/>
      <c r="S399" s="408"/>
      <c r="T399" s="408"/>
      <c r="U399" s="1034"/>
      <c r="V399" s="1036"/>
      <c r="W399" s="1034"/>
      <c r="X399" s="1035"/>
      <c r="Y399" s="276"/>
      <c r="Z399" s="276"/>
      <c r="AA399" s="276"/>
      <c r="AB399" s="276"/>
      <c r="AC399" s="223"/>
      <c r="AD399" s="223"/>
      <c r="AE399" s="223"/>
      <c r="AF399" s="223"/>
      <c r="AG399" s="223"/>
      <c r="AH399" s="223"/>
      <c r="AI399" s="223"/>
      <c r="AJ399" s="223"/>
      <c r="AK399" s="1034"/>
      <c r="AL399" s="1035"/>
      <c r="AM399" s="1035"/>
      <c r="AN399" s="788"/>
      <c r="AO399" s="789"/>
      <c r="AP399" s="3"/>
      <c r="AQ399" s="222">
        <f t="shared" si="167"/>
        <v>1</v>
      </c>
    </row>
    <row r="400" spans="2:56" s="162" customFormat="1" ht="12" customHeight="1" x14ac:dyDescent="0.15">
      <c r="B400" s="1058"/>
      <c r="C400" s="1063"/>
      <c r="D400" s="1061"/>
      <c r="E400" s="1061"/>
      <c r="F400" s="1061"/>
      <c r="G400" s="1061"/>
      <c r="H400" s="1061"/>
      <c r="I400" s="1061"/>
      <c r="J400" s="1062"/>
      <c r="K400" s="192"/>
      <c r="L400" s="1038"/>
      <c r="M400" s="1039"/>
      <c r="N400" s="1038"/>
      <c r="O400" s="1039"/>
      <c r="P400" s="1034"/>
      <c r="Q400" s="1036"/>
      <c r="R400" s="408"/>
      <c r="S400" s="408"/>
      <c r="T400" s="408"/>
      <c r="U400" s="1034"/>
      <c r="V400" s="1036"/>
      <c r="W400" s="1034"/>
      <c r="X400" s="1035"/>
      <c r="Y400" s="276"/>
      <c r="Z400" s="276"/>
      <c r="AA400" s="276"/>
      <c r="AB400" s="276"/>
      <c r="AC400" s="223"/>
      <c r="AD400" s="223"/>
      <c r="AE400" s="223"/>
      <c r="AF400" s="223"/>
      <c r="AG400" s="223"/>
      <c r="AH400" s="223"/>
      <c r="AI400" s="223"/>
      <c r="AJ400" s="223"/>
      <c r="AK400" s="1034"/>
      <c r="AL400" s="1035"/>
      <c r="AM400" s="1035"/>
      <c r="AN400" s="788"/>
      <c r="AO400" s="789"/>
      <c r="AP400" s="3"/>
      <c r="AQ400" s="222">
        <f t="shared" si="167"/>
        <v>1</v>
      </c>
    </row>
    <row r="401" spans="2:46" s="162" customFormat="1" ht="12" customHeight="1" x14ac:dyDescent="0.15">
      <c r="B401" s="1058"/>
      <c r="C401" s="1063"/>
      <c r="D401" s="1061"/>
      <c r="E401" s="1061"/>
      <c r="F401" s="1061"/>
      <c r="G401" s="1061"/>
      <c r="H401" s="1061"/>
      <c r="I401" s="1061"/>
      <c r="J401" s="1062"/>
      <c r="K401" s="192"/>
      <c r="L401" s="1038"/>
      <c r="M401" s="1039"/>
      <c r="N401" s="1038"/>
      <c r="O401" s="1039"/>
      <c r="P401" s="1034"/>
      <c r="Q401" s="1036"/>
      <c r="R401" s="408"/>
      <c r="S401" s="408"/>
      <c r="T401" s="408"/>
      <c r="U401" s="1034"/>
      <c r="V401" s="1036"/>
      <c r="W401" s="1034"/>
      <c r="X401" s="1035"/>
      <c r="Y401" s="276"/>
      <c r="Z401" s="276"/>
      <c r="AA401" s="276"/>
      <c r="AB401" s="276"/>
      <c r="AC401" s="223"/>
      <c r="AD401" s="223"/>
      <c r="AE401" s="223"/>
      <c r="AF401" s="223"/>
      <c r="AG401" s="223"/>
      <c r="AH401" s="223"/>
      <c r="AI401" s="223"/>
      <c r="AJ401" s="223"/>
      <c r="AK401" s="1034"/>
      <c r="AL401" s="1035"/>
      <c r="AM401" s="1035"/>
      <c r="AN401" s="788"/>
      <c r="AO401" s="789"/>
      <c r="AP401" s="3"/>
      <c r="AQ401" s="222">
        <f t="shared" si="167"/>
        <v>1</v>
      </c>
    </row>
    <row r="402" spans="2:46" s="162" customFormat="1" ht="12" customHeight="1" x14ac:dyDescent="0.15">
      <c r="B402" s="1058"/>
      <c r="C402" s="1063"/>
      <c r="D402" s="1061"/>
      <c r="E402" s="1061"/>
      <c r="F402" s="1061"/>
      <c r="G402" s="1061"/>
      <c r="H402" s="1061"/>
      <c r="I402" s="1061"/>
      <c r="J402" s="1062"/>
      <c r="K402" s="192"/>
      <c r="L402" s="1038"/>
      <c r="M402" s="1039"/>
      <c r="N402" s="1038"/>
      <c r="O402" s="1039"/>
      <c r="P402" s="1034"/>
      <c r="Q402" s="1036"/>
      <c r="R402" s="408"/>
      <c r="S402" s="408"/>
      <c r="T402" s="408"/>
      <c r="U402" s="1034"/>
      <c r="V402" s="1036"/>
      <c r="W402" s="1034"/>
      <c r="X402" s="1035"/>
      <c r="Y402" s="276"/>
      <c r="Z402" s="276"/>
      <c r="AA402" s="276"/>
      <c r="AB402" s="276"/>
      <c r="AC402" s="223"/>
      <c r="AD402" s="223"/>
      <c r="AE402" s="223"/>
      <c r="AF402" s="223"/>
      <c r="AG402" s="223"/>
      <c r="AH402" s="223"/>
      <c r="AI402" s="223"/>
      <c r="AJ402" s="223"/>
      <c r="AK402" s="1034"/>
      <c r="AL402" s="1035"/>
      <c r="AM402" s="1035"/>
      <c r="AN402" s="788"/>
      <c r="AO402" s="789"/>
      <c r="AP402" s="3"/>
      <c r="AQ402" s="222">
        <f t="shared" si="167"/>
        <v>1</v>
      </c>
    </row>
    <row r="403" spans="2:46" s="162" customFormat="1" ht="12" customHeight="1" x14ac:dyDescent="0.15">
      <c r="B403" s="1058"/>
      <c r="C403" s="1063"/>
      <c r="D403" s="1061"/>
      <c r="E403" s="1061"/>
      <c r="F403" s="1061"/>
      <c r="G403" s="1061"/>
      <c r="H403" s="1061"/>
      <c r="I403" s="1061"/>
      <c r="J403" s="1062"/>
      <c r="K403" s="192"/>
      <c r="L403" s="1038"/>
      <c r="M403" s="1039"/>
      <c r="N403" s="1038"/>
      <c r="O403" s="1039"/>
      <c r="P403" s="1034"/>
      <c r="Q403" s="1036"/>
      <c r="R403" s="408"/>
      <c r="S403" s="408"/>
      <c r="T403" s="408"/>
      <c r="U403" s="1034"/>
      <c r="V403" s="1036"/>
      <c r="W403" s="1034"/>
      <c r="X403" s="1035"/>
      <c r="Y403" s="276"/>
      <c r="Z403" s="276"/>
      <c r="AA403" s="276"/>
      <c r="AB403" s="276"/>
      <c r="AC403" s="223"/>
      <c r="AD403" s="223"/>
      <c r="AE403" s="223"/>
      <c r="AF403" s="223"/>
      <c r="AG403" s="223"/>
      <c r="AH403" s="223"/>
      <c r="AI403" s="223"/>
      <c r="AJ403" s="223"/>
      <c r="AK403" s="1034"/>
      <c r="AL403" s="1035"/>
      <c r="AM403" s="1035"/>
      <c r="AN403" s="788"/>
      <c r="AO403" s="789"/>
      <c r="AP403" s="3"/>
      <c r="AQ403" s="222">
        <f t="shared" si="167"/>
        <v>1</v>
      </c>
    </row>
    <row r="404" spans="2:46" s="162" customFormat="1" ht="12" customHeight="1" x14ac:dyDescent="0.15">
      <c r="B404" s="1058"/>
      <c r="C404" s="1063"/>
      <c r="D404" s="1061"/>
      <c r="E404" s="1061"/>
      <c r="F404" s="1061"/>
      <c r="G404" s="1061"/>
      <c r="H404" s="1061"/>
      <c r="I404" s="1061"/>
      <c r="J404" s="1062"/>
      <c r="K404" s="192"/>
      <c r="L404" s="1038"/>
      <c r="M404" s="1039"/>
      <c r="N404" s="1038"/>
      <c r="O404" s="1039"/>
      <c r="P404" s="1034"/>
      <c r="Q404" s="1036"/>
      <c r="R404" s="408"/>
      <c r="S404" s="408"/>
      <c r="T404" s="408"/>
      <c r="U404" s="1034"/>
      <c r="V404" s="1036"/>
      <c r="W404" s="1034"/>
      <c r="X404" s="1035"/>
      <c r="Y404" s="276"/>
      <c r="Z404" s="276"/>
      <c r="AA404" s="276"/>
      <c r="AB404" s="276"/>
      <c r="AC404" s="223"/>
      <c r="AD404" s="223"/>
      <c r="AE404" s="223"/>
      <c r="AF404" s="223"/>
      <c r="AG404" s="223"/>
      <c r="AH404" s="223"/>
      <c r="AI404" s="223"/>
      <c r="AJ404" s="223"/>
      <c r="AK404" s="1034"/>
      <c r="AL404" s="1035"/>
      <c r="AM404" s="1035"/>
      <c r="AN404" s="788"/>
      <c r="AO404" s="789"/>
      <c r="AP404" s="3"/>
      <c r="AQ404" s="222">
        <f t="shared" si="167"/>
        <v>1</v>
      </c>
    </row>
    <row r="405" spans="2:46" s="162" customFormat="1" ht="12" customHeight="1" x14ac:dyDescent="0.15">
      <c r="B405" s="1058"/>
      <c r="C405" s="1063"/>
      <c r="D405" s="1061"/>
      <c r="E405" s="1061"/>
      <c r="F405" s="1061"/>
      <c r="G405" s="1061"/>
      <c r="H405" s="1061"/>
      <c r="I405" s="1061"/>
      <c r="J405" s="1062"/>
      <c r="K405" s="192"/>
      <c r="L405" s="1038"/>
      <c r="M405" s="1039"/>
      <c r="N405" s="1038"/>
      <c r="O405" s="1039"/>
      <c r="P405" s="1034"/>
      <c r="Q405" s="1036"/>
      <c r="R405" s="408"/>
      <c r="S405" s="408"/>
      <c r="T405" s="408"/>
      <c r="U405" s="1034"/>
      <c r="V405" s="1036"/>
      <c r="W405" s="1034"/>
      <c r="X405" s="1035"/>
      <c r="Y405" s="276"/>
      <c r="Z405" s="276"/>
      <c r="AA405" s="276"/>
      <c r="AB405" s="276"/>
      <c r="AC405" s="223"/>
      <c r="AD405" s="223"/>
      <c r="AE405" s="223"/>
      <c r="AF405" s="223"/>
      <c r="AG405" s="223"/>
      <c r="AH405" s="223"/>
      <c r="AI405" s="223"/>
      <c r="AJ405" s="223"/>
      <c r="AK405" s="1034"/>
      <c r="AL405" s="1035"/>
      <c r="AM405" s="1035"/>
      <c r="AN405" s="788"/>
      <c r="AO405" s="789"/>
      <c r="AP405" s="3"/>
      <c r="AQ405" s="222">
        <f t="shared" si="167"/>
        <v>1</v>
      </c>
    </row>
    <row r="406" spans="2:46" s="162" customFormat="1" ht="12" customHeight="1" x14ac:dyDescent="0.15">
      <c r="B406" s="1058"/>
      <c r="C406" s="1063"/>
      <c r="D406" s="1061"/>
      <c r="E406" s="1061"/>
      <c r="F406" s="1061"/>
      <c r="G406" s="1061"/>
      <c r="H406" s="1061"/>
      <c r="I406" s="1061"/>
      <c r="J406" s="1062"/>
      <c r="K406" s="192"/>
      <c r="L406" s="1038"/>
      <c r="M406" s="1039"/>
      <c r="N406" s="1038"/>
      <c r="O406" s="1039"/>
      <c r="P406" s="1034"/>
      <c r="Q406" s="1036"/>
      <c r="R406" s="408"/>
      <c r="S406" s="408"/>
      <c r="T406" s="408"/>
      <c r="U406" s="1034"/>
      <c r="V406" s="1036"/>
      <c r="W406" s="1034"/>
      <c r="X406" s="1035"/>
      <c r="Y406" s="276"/>
      <c r="Z406" s="276"/>
      <c r="AA406" s="276"/>
      <c r="AB406" s="276"/>
      <c r="AC406" s="223"/>
      <c r="AD406" s="223"/>
      <c r="AE406" s="223"/>
      <c r="AF406" s="223"/>
      <c r="AG406" s="223"/>
      <c r="AH406" s="223"/>
      <c r="AI406" s="223"/>
      <c r="AJ406" s="223"/>
      <c r="AK406" s="1034"/>
      <c r="AL406" s="1035"/>
      <c r="AM406" s="1035"/>
      <c r="AN406" s="788"/>
      <c r="AO406" s="789"/>
      <c r="AP406" s="3"/>
      <c r="AQ406" s="222">
        <f t="shared" si="167"/>
        <v>1</v>
      </c>
    </row>
    <row r="407" spans="2:46" s="162" customFormat="1" ht="12" customHeight="1" x14ac:dyDescent="0.15">
      <c r="B407" s="1058"/>
      <c r="C407" s="1063"/>
      <c r="D407" s="1061"/>
      <c r="E407" s="1061"/>
      <c r="F407" s="1061"/>
      <c r="G407" s="1061"/>
      <c r="H407" s="1061"/>
      <c r="I407" s="1061"/>
      <c r="J407" s="1062"/>
      <c r="K407" s="1016" t="s">
        <v>216</v>
      </c>
      <c r="L407" s="1016" t="s">
        <v>215</v>
      </c>
      <c r="M407" s="1016"/>
      <c r="N407" s="1016"/>
      <c r="O407" s="1016"/>
      <c r="P407" s="1016"/>
      <c r="Q407" s="1016"/>
      <c r="R407" s="1016"/>
      <c r="S407" s="1016"/>
      <c r="T407" s="1016"/>
      <c r="U407" s="1016"/>
      <c r="V407" s="1016"/>
      <c r="W407" s="1016"/>
      <c r="X407" s="1016"/>
      <c r="Y407" s="1040" t="s">
        <v>466</v>
      </c>
      <c r="Z407" s="1041"/>
      <c r="AA407" s="1041"/>
      <c r="AB407" s="1042"/>
      <c r="AC407" s="224">
        <f t="shared" ref="AC407:AJ407" si="168">SUM(AC387:AC406)</f>
        <v>0</v>
      </c>
      <c r="AD407" s="224">
        <f t="shared" si="168"/>
        <v>0</v>
      </c>
      <c r="AE407" s="224">
        <f t="shared" si="168"/>
        <v>0</v>
      </c>
      <c r="AF407" s="224">
        <f t="shared" si="168"/>
        <v>0.6</v>
      </c>
      <c r="AG407" s="224">
        <f t="shared" si="168"/>
        <v>0</v>
      </c>
      <c r="AH407" s="224">
        <f t="shared" si="168"/>
        <v>0</v>
      </c>
      <c r="AI407" s="224">
        <f t="shared" si="168"/>
        <v>0</v>
      </c>
      <c r="AJ407" s="224">
        <f t="shared" si="168"/>
        <v>0</v>
      </c>
      <c r="AK407" s="1040" t="s">
        <v>214</v>
      </c>
      <c r="AL407" s="1041"/>
      <c r="AM407" s="1041"/>
      <c r="AN407" s="788"/>
      <c r="AO407" s="789"/>
      <c r="AP407" s="3"/>
    </row>
    <row r="408" spans="2:46" s="162" customFormat="1" ht="12" customHeight="1" x14ac:dyDescent="0.15">
      <c r="B408" s="1058"/>
      <c r="C408" s="1063"/>
      <c r="D408" s="1061"/>
      <c r="E408" s="1061"/>
      <c r="F408" s="1061"/>
      <c r="G408" s="1061"/>
      <c r="H408" s="1061"/>
      <c r="I408" s="1061"/>
      <c r="J408" s="1062"/>
      <c r="K408" s="1016"/>
      <c r="L408" s="1016" t="s">
        <v>467</v>
      </c>
      <c r="M408" s="1016"/>
      <c r="N408" s="1016"/>
      <c r="O408" s="1016" t="s">
        <v>213</v>
      </c>
      <c r="P408" s="1016"/>
      <c r="Q408" s="1016"/>
      <c r="R408" s="1016"/>
      <c r="S408" s="1016"/>
      <c r="T408" s="1016"/>
      <c r="U408" s="1016"/>
      <c r="V408" s="1016"/>
      <c r="W408" s="1016"/>
      <c r="X408" s="1016"/>
      <c r="Y408" s="193">
        <f>COUNTIF(Y387:Y406,"○")</f>
        <v>0</v>
      </c>
      <c r="Z408" s="193">
        <f>COUNTIF(Z387:Z406,"○")</f>
        <v>0</v>
      </c>
      <c r="AA408" s="193">
        <f>COUNTIF(AA387:AA406,"○")</f>
        <v>0</v>
      </c>
      <c r="AB408" s="193">
        <f>COUNTIF(AB387:AB406,"○")</f>
        <v>0</v>
      </c>
      <c r="AC408" s="193">
        <f t="shared" ref="AC408:AJ408" si="169">COUNT(AC387:AC406)</f>
        <v>0</v>
      </c>
      <c r="AD408" s="193">
        <f t="shared" si="169"/>
        <v>0</v>
      </c>
      <c r="AE408" s="193">
        <f t="shared" si="169"/>
        <v>0</v>
      </c>
      <c r="AF408" s="193">
        <f t="shared" si="169"/>
        <v>2</v>
      </c>
      <c r="AG408" s="193">
        <f t="shared" si="169"/>
        <v>0</v>
      </c>
      <c r="AH408" s="193">
        <f t="shared" si="169"/>
        <v>0</v>
      </c>
      <c r="AI408" s="193">
        <f t="shared" si="169"/>
        <v>0</v>
      </c>
      <c r="AJ408" s="193">
        <f t="shared" si="169"/>
        <v>0</v>
      </c>
      <c r="AK408" s="1043"/>
      <c r="AL408" s="1044"/>
      <c r="AM408" s="1044"/>
      <c r="AN408" s="1044"/>
      <c r="AO408" s="1045"/>
      <c r="AP408" s="3"/>
    </row>
    <row r="409" spans="2:46" ht="12" customHeight="1" x14ac:dyDescent="0.15">
      <c r="B409" s="1058"/>
      <c r="C409" s="1063"/>
      <c r="D409" s="1061"/>
      <c r="E409" s="1061"/>
      <c r="F409" s="1061"/>
      <c r="G409" s="1061"/>
      <c r="H409" s="1061"/>
      <c r="I409" s="1061"/>
      <c r="J409" s="1062"/>
      <c r="K409" s="1016"/>
      <c r="L409" s="1016"/>
      <c r="M409" s="1016"/>
      <c r="N409" s="1016"/>
      <c r="O409" s="1016" t="s">
        <v>468</v>
      </c>
      <c r="P409" s="1016"/>
      <c r="Q409" s="1016"/>
      <c r="R409" s="1016"/>
      <c r="S409" s="1016"/>
      <c r="T409" s="1016"/>
      <c r="U409" s="1016"/>
      <c r="V409" s="1016"/>
      <c r="W409" s="1016"/>
      <c r="X409" s="1016"/>
      <c r="Y409" s="1034" t="str">
        <f>IF(Y408&gt;0,"Ⅳ",IF(Z408&gt;0,"Ⅲ",IF(AA408&gt;0,"Ⅱa",IF(AB408&gt;0,"Ⅱb","Ⅰ"))))</f>
        <v>Ⅰ</v>
      </c>
      <c r="Z409" s="1035"/>
      <c r="AA409" s="1035"/>
      <c r="AB409" s="1036"/>
      <c r="AC409" s="1034" t="str">
        <f>IF(AC408&gt;0,"Ⅳ",IF(AD408&gt;0,"Ⅲ",IF(AE408&gt;0,"Ⅱa",IF(AF408&gt;0,"Ⅱb","Ⅰ"))))</f>
        <v>Ⅱb</v>
      </c>
      <c r="AD409" s="1035"/>
      <c r="AE409" s="1035"/>
      <c r="AF409" s="1036"/>
      <c r="AG409" s="1034" t="str">
        <f>IF(AG408&gt;0,"Ⅳ",IF(AH408&gt;0,"Ⅲ",IF(AI408&gt;0,"Ⅱa",IF(AJ408&gt;0,"Ⅱb","Ⅰ"))))</f>
        <v>Ⅰ</v>
      </c>
      <c r="AH409" s="1035"/>
      <c r="AI409" s="1035"/>
      <c r="AJ409" s="1036"/>
      <c r="AK409" s="1046"/>
      <c r="AL409" s="1047"/>
      <c r="AM409" s="1047"/>
      <c r="AN409" s="1047"/>
      <c r="AO409" s="1048"/>
      <c r="AP409" s="3"/>
      <c r="AQ409" s="273" t="s">
        <v>312</v>
      </c>
      <c r="AR409" s="273" t="s">
        <v>313</v>
      </c>
      <c r="AS409" s="699" t="s">
        <v>316</v>
      </c>
      <c r="AT409" s="1026"/>
    </row>
    <row r="410" spans="2:46" ht="12" customHeight="1" x14ac:dyDescent="0.15">
      <c r="B410" s="1058"/>
      <c r="C410" s="1063"/>
      <c r="D410" s="1061"/>
      <c r="E410" s="1061"/>
      <c r="F410" s="1061"/>
      <c r="G410" s="1061"/>
      <c r="H410" s="1061"/>
      <c r="I410" s="1061"/>
      <c r="J410" s="1062"/>
      <c r="K410" s="1016"/>
      <c r="L410" s="1016" t="s">
        <v>469</v>
      </c>
      <c r="M410" s="1016"/>
      <c r="N410" s="1016"/>
      <c r="O410" s="1016" t="s">
        <v>212</v>
      </c>
      <c r="P410" s="1016"/>
      <c r="Q410" s="1016"/>
      <c r="R410" s="1016"/>
      <c r="S410" s="1016"/>
      <c r="T410" s="1016"/>
      <c r="U410" s="1016"/>
      <c r="V410" s="1016"/>
      <c r="W410" s="1016"/>
      <c r="X410" s="1016"/>
      <c r="Y410" s="187" t="s">
        <v>32</v>
      </c>
      <c r="Z410" s="187" t="s">
        <v>33</v>
      </c>
      <c r="AA410" s="1027" t="s">
        <v>34</v>
      </c>
      <c r="AB410" s="1027"/>
      <c r="AC410" s="187" t="s">
        <v>32</v>
      </c>
      <c r="AD410" s="187" t="s">
        <v>33</v>
      </c>
      <c r="AE410" s="1027" t="s">
        <v>34</v>
      </c>
      <c r="AF410" s="1027"/>
      <c r="AG410" s="187" t="s">
        <v>32</v>
      </c>
      <c r="AH410" s="187" t="s">
        <v>33</v>
      </c>
      <c r="AI410" s="1027" t="s">
        <v>34</v>
      </c>
      <c r="AJ410" s="1027"/>
      <c r="AK410" s="1046"/>
      <c r="AL410" s="1047"/>
      <c r="AM410" s="1047"/>
      <c r="AN410" s="1047"/>
      <c r="AO410" s="1048"/>
      <c r="AP410" s="3"/>
      <c r="AQ410" s="1028">
        <f>+Y408+Z408</f>
        <v>0</v>
      </c>
      <c r="AR410" s="1029"/>
      <c r="AS410" s="1028">
        <f>+AA408+AB408</f>
        <v>0</v>
      </c>
      <c r="AT410" s="1029"/>
    </row>
    <row r="411" spans="2:46" ht="12" customHeight="1" x14ac:dyDescent="0.15">
      <c r="B411" s="1058"/>
      <c r="C411" s="1063"/>
      <c r="D411" s="1061"/>
      <c r="E411" s="1061"/>
      <c r="F411" s="1061"/>
      <c r="G411" s="1061"/>
      <c r="H411" s="1061"/>
      <c r="I411" s="1061"/>
      <c r="J411" s="1062"/>
      <c r="K411" s="1016"/>
      <c r="L411" s="1016"/>
      <c r="M411" s="1016"/>
      <c r="N411" s="1016"/>
      <c r="O411" s="1016" t="s">
        <v>470</v>
      </c>
      <c r="P411" s="1016"/>
      <c r="Q411" s="1016"/>
      <c r="R411" s="1016"/>
      <c r="S411" s="1016"/>
      <c r="T411" s="1016"/>
      <c r="U411" s="1016"/>
      <c r="V411" s="1016"/>
      <c r="W411" s="1016"/>
      <c r="X411" s="1016"/>
      <c r="Y411" s="193" t="str">
        <f>IF(Y408=0,"",1)</f>
        <v/>
      </c>
      <c r="Z411" s="193" t="str">
        <f>IF(Z408=0,"",1)</f>
        <v/>
      </c>
      <c r="AA411" s="1030" t="str">
        <f>IF(AQ410=1,"",IF(AS410&gt;0,1,""))</f>
        <v/>
      </c>
      <c r="AB411" s="1031"/>
      <c r="AC411" s="193">
        <f>+AC408</f>
        <v>0</v>
      </c>
      <c r="AD411" s="193">
        <f>AD408</f>
        <v>0</v>
      </c>
      <c r="AE411" s="1030">
        <f>AE408+AF408</f>
        <v>2</v>
      </c>
      <c r="AF411" s="1031"/>
      <c r="AG411" s="193">
        <f>AG408</f>
        <v>0</v>
      </c>
      <c r="AH411" s="193">
        <f>AH408</f>
        <v>0</v>
      </c>
      <c r="AI411" s="1030">
        <f>AI408+AJ408</f>
        <v>0</v>
      </c>
      <c r="AJ411" s="1031"/>
      <c r="AK411" s="1046"/>
      <c r="AL411" s="1047"/>
      <c r="AM411" s="1047"/>
      <c r="AN411" s="1047"/>
      <c r="AO411" s="1048"/>
      <c r="AP411" s="3"/>
      <c r="AQ411" s="197">
        <f>+Y408+AC411+AG411</f>
        <v>0</v>
      </c>
      <c r="AR411" s="197">
        <f>+Z408+AD411+AH411</f>
        <v>0</v>
      </c>
      <c r="AS411" s="1032">
        <f>+AS410+AE411+AI411</f>
        <v>2</v>
      </c>
      <c r="AT411" s="1033"/>
    </row>
    <row r="412" spans="2:46" ht="12" customHeight="1" x14ac:dyDescent="0.15">
      <c r="B412" s="1058"/>
      <c r="C412" s="1063"/>
      <c r="D412" s="1061"/>
      <c r="E412" s="1061"/>
      <c r="F412" s="1061"/>
      <c r="G412" s="1061"/>
      <c r="H412" s="1061"/>
      <c r="I412" s="1061"/>
      <c r="J412" s="1062"/>
      <c r="K412" s="1016"/>
      <c r="L412" s="1016"/>
      <c r="M412" s="1016"/>
      <c r="N412" s="1016"/>
      <c r="O412" s="1016" t="s">
        <v>471</v>
      </c>
      <c r="P412" s="1016"/>
      <c r="Q412" s="1016"/>
      <c r="R412" s="1016"/>
      <c r="S412" s="1016"/>
      <c r="T412" s="1016"/>
      <c r="U412" s="1016"/>
      <c r="V412" s="1016"/>
      <c r="W412" s="1016"/>
      <c r="X412" s="1016"/>
      <c r="Y412" s="1034" t="s">
        <v>875</v>
      </c>
      <c r="Z412" s="1035"/>
      <c r="AA412" s="1035"/>
      <c r="AB412" s="1036"/>
      <c r="AC412" s="1034" t="str">
        <f>IF(AC411&gt;0,"Ⅳ",IF(AD411&gt;0,"Ⅲ",IF(AE411&gt;0,"Ⅱ","Ⅰ")))</f>
        <v>Ⅱ</v>
      </c>
      <c r="AD412" s="1035"/>
      <c r="AE412" s="1035"/>
      <c r="AF412" s="1036"/>
      <c r="AG412" s="1034" t="str">
        <f>IF(AG411&gt;0,"Ⅳ",IF(AH411&gt;0,"Ⅲ",IF(AI411&gt;0,"Ⅱ","Ⅰ")))</f>
        <v>Ⅰ</v>
      </c>
      <c r="AH412" s="1035"/>
      <c r="AI412" s="1035"/>
      <c r="AJ412" s="1036"/>
      <c r="AK412" s="1046"/>
      <c r="AL412" s="1047"/>
      <c r="AM412" s="1047"/>
      <c r="AN412" s="1047"/>
      <c r="AO412" s="1048"/>
      <c r="AP412" s="3"/>
      <c r="AQ412" s="1037" t="str">
        <f>IF(AQ411&gt;0,"Ⅳ",IF(AR411&gt;0,"Ⅲ",IF(AS411&gt;0,"Ⅱ","Ⅰ")))</f>
        <v>Ⅱ</v>
      </c>
      <c r="AR412" s="1037"/>
      <c r="AS412" s="1037"/>
      <c r="AT412" s="1037"/>
    </row>
    <row r="413" spans="2:46" ht="12" customHeight="1" x14ac:dyDescent="0.15">
      <c r="B413" s="1058"/>
      <c r="C413" s="1063"/>
      <c r="D413" s="1061"/>
      <c r="E413" s="1061"/>
      <c r="F413" s="1061"/>
      <c r="G413" s="1061"/>
      <c r="H413" s="1061"/>
      <c r="I413" s="1061"/>
      <c r="J413" s="1062"/>
      <c r="K413" s="1016"/>
      <c r="L413" s="1016"/>
      <c r="M413" s="1016"/>
      <c r="N413" s="1016"/>
      <c r="O413" s="1016" t="s">
        <v>472</v>
      </c>
      <c r="P413" s="1016"/>
      <c r="Q413" s="1016"/>
      <c r="R413" s="1016"/>
      <c r="S413" s="1016"/>
      <c r="T413" s="1016"/>
      <c r="U413" s="1016"/>
      <c r="V413" s="1016"/>
      <c r="W413" s="1016"/>
      <c r="X413" s="1016"/>
      <c r="Y413" s="1034" t="str">
        <f>IF(COUNTIF(Y412:AJ412,"Ⅳ")&gt;0,"Ⅳ",IF(COUNTIF(Y412:AJ412,"Ⅲ")&gt;0,"Ⅲ",IF(COUNTIF(Y412:AJ412,"Ⅱ")&gt;0,"Ⅱ","Ⅰ")))</f>
        <v>Ⅱ</v>
      </c>
      <c r="Z413" s="1035"/>
      <c r="AA413" s="1035"/>
      <c r="AB413" s="1035"/>
      <c r="AC413" s="1035"/>
      <c r="AD413" s="1035"/>
      <c r="AE413" s="1035"/>
      <c r="AF413" s="1035"/>
      <c r="AG413" s="1035"/>
      <c r="AH413" s="1035"/>
      <c r="AI413" s="1035"/>
      <c r="AJ413" s="1036"/>
      <c r="AK413" s="1049"/>
      <c r="AL413" s="1050"/>
      <c r="AM413" s="1050"/>
      <c r="AN413" s="1050"/>
      <c r="AO413" s="1051"/>
      <c r="AP413" s="3"/>
    </row>
    <row r="414" spans="2:46" ht="14.25" customHeight="1" x14ac:dyDescent="0.15">
      <c r="B414" s="1058"/>
      <c r="C414" s="1063"/>
      <c r="D414" s="1061"/>
      <c r="E414" s="1061"/>
      <c r="F414" s="1061"/>
      <c r="G414" s="1061"/>
      <c r="H414" s="1061"/>
      <c r="I414" s="1061"/>
      <c r="J414" s="1062"/>
      <c r="K414" s="1016" t="s">
        <v>169</v>
      </c>
      <c r="L414" s="1017"/>
      <c r="M414" s="1017"/>
      <c r="N414" s="1017"/>
      <c r="O414" s="1017"/>
      <c r="P414" s="1017"/>
      <c r="Q414" s="1017"/>
      <c r="R414" s="1017"/>
      <c r="S414" s="1017"/>
      <c r="T414" s="1017"/>
      <c r="U414" s="1017"/>
      <c r="V414" s="1017"/>
      <c r="W414" s="1017"/>
      <c r="X414" s="1017"/>
      <c r="Y414" s="1017"/>
      <c r="Z414" s="1017"/>
      <c r="AA414" s="1017"/>
      <c r="AB414" s="1017"/>
      <c r="AC414" s="1017"/>
      <c r="AD414" s="1017"/>
      <c r="AE414" s="1017"/>
      <c r="AF414" s="1017"/>
      <c r="AG414" s="1017"/>
      <c r="AH414" s="1017"/>
      <c r="AI414" s="1017"/>
      <c r="AJ414" s="1017"/>
      <c r="AK414" s="1017"/>
      <c r="AL414" s="1017"/>
      <c r="AM414" s="1017"/>
      <c r="AN414" s="1017"/>
      <c r="AO414" s="1017"/>
      <c r="AP414" s="3"/>
    </row>
    <row r="415" spans="2:46" ht="14.25" customHeight="1" x14ac:dyDescent="0.15">
      <c r="B415" s="1058"/>
      <c r="C415" s="1063"/>
      <c r="D415" s="1061"/>
      <c r="E415" s="1061"/>
      <c r="F415" s="1061"/>
      <c r="G415" s="1061"/>
      <c r="H415" s="1061"/>
      <c r="I415" s="1061"/>
      <c r="J415" s="1062"/>
      <c r="K415" s="1016"/>
      <c r="L415" s="1017"/>
      <c r="M415" s="1017"/>
      <c r="N415" s="1017"/>
      <c r="O415" s="1017"/>
      <c r="P415" s="1017"/>
      <c r="Q415" s="1017"/>
      <c r="R415" s="1017"/>
      <c r="S415" s="1017"/>
      <c r="T415" s="1017"/>
      <c r="U415" s="1017"/>
      <c r="V415" s="1017"/>
      <c r="W415" s="1017"/>
      <c r="X415" s="1017"/>
      <c r="Y415" s="1017"/>
      <c r="Z415" s="1017"/>
      <c r="AA415" s="1017"/>
      <c r="AB415" s="1017"/>
      <c r="AC415" s="1017"/>
      <c r="AD415" s="1017"/>
      <c r="AE415" s="1017"/>
      <c r="AF415" s="1017"/>
      <c r="AG415" s="1017"/>
      <c r="AH415" s="1017"/>
      <c r="AI415" s="1017"/>
      <c r="AJ415" s="1017"/>
      <c r="AK415" s="1017"/>
      <c r="AL415" s="1017"/>
      <c r="AM415" s="1017"/>
      <c r="AN415" s="1017"/>
      <c r="AO415" s="1017"/>
      <c r="AP415" s="3"/>
    </row>
    <row r="416" spans="2:46" ht="12" customHeight="1" x14ac:dyDescent="0.15">
      <c r="B416" s="1058"/>
      <c r="C416" s="1063"/>
      <c r="D416" s="1061"/>
      <c r="E416" s="1061"/>
      <c r="F416" s="1061"/>
      <c r="G416" s="1061"/>
      <c r="H416" s="1061"/>
      <c r="I416" s="1061"/>
      <c r="J416" s="1062"/>
      <c r="K416" s="1018" t="s">
        <v>473</v>
      </c>
      <c r="L416" s="1018"/>
      <c r="M416" s="1018"/>
      <c r="N416" s="1018"/>
      <c r="O416" s="1018"/>
      <c r="P416" s="1018"/>
      <c r="Q416" s="1018"/>
      <c r="R416" s="1018"/>
      <c r="S416" s="1018"/>
      <c r="T416" s="1018"/>
      <c r="U416" s="1018"/>
      <c r="V416" s="1018"/>
      <c r="W416" s="1018"/>
      <c r="X416" s="1018"/>
      <c r="Y416" s="1018"/>
      <c r="Z416" s="1018"/>
      <c r="AA416" s="1018"/>
      <c r="AB416" s="1018"/>
      <c r="AC416" s="1018"/>
      <c r="AD416" s="1018"/>
      <c r="AE416" s="1018"/>
      <c r="AF416" s="1018"/>
      <c r="AG416" s="1018"/>
      <c r="AH416" s="1018"/>
      <c r="AI416" s="1018"/>
      <c r="AJ416" s="1018"/>
      <c r="AK416" s="1018"/>
      <c r="AL416" s="1018"/>
      <c r="AM416" s="1018"/>
      <c r="AN416" s="1018"/>
      <c r="AO416" s="1018"/>
      <c r="AP416" s="3"/>
    </row>
    <row r="417" spans="2:86" ht="12" customHeight="1" x14ac:dyDescent="0.15">
      <c r="B417" s="1058"/>
      <c r="C417" s="1063"/>
      <c r="D417" s="1061"/>
      <c r="E417" s="1061"/>
      <c r="F417" s="1061"/>
      <c r="G417" s="1061"/>
      <c r="H417" s="1061"/>
      <c r="I417" s="1061"/>
      <c r="J417" s="1062"/>
      <c r="K417" s="1019" t="s">
        <v>523</v>
      </c>
      <c r="L417" s="1019"/>
      <c r="M417" s="1019"/>
      <c r="N417" s="1019"/>
      <c r="O417" s="1019"/>
      <c r="P417" s="1019"/>
      <c r="Q417" s="1019"/>
      <c r="R417" s="1019"/>
      <c r="S417" s="1019"/>
      <c r="T417" s="1019"/>
      <c r="U417" s="1019"/>
      <c r="V417" s="1019"/>
      <c r="W417" s="1019"/>
      <c r="X417" s="1019"/>
      <c r="Y417" s="1019"/>
      <c r="Z417" s="1019"/>
      <c r="AA417" s="1019"/>
      <c r="AB417" s="1019"/>
      <c r="AC417" s="1019"/>
      <c r="AD417" s="1019"/>
      <c r="AE417" s="1019"/>
      <c r="AF417" s="1019"/>
      <c r="AG417" s="1019"/>
      <c r="AH417" s="1019"/>
      <c r="AI417" s="1019"/>
      <c r="AJ417" s="1019"/>
      <c r="AK417" s="1019"/>
      <c r="AL417" s="1019"/>
      <c r="AM417" s="1019"/>
      <c r="AN417" s="1019"/>
      <c r="AO417" s="1019"/>
      <c r="AP417" s="3"/>
    </row>
    <row r="418" spans="2:86" ht="12" customHeight="1" x14ac:dyDescent="0.15">
      <c r="B418" s="1058"/>
      <c r="C418" s="1063"/>
      <c r="D418" s="1061"/>
      <c r="E418" s="1061"/>
      <c r="F418" s="1061"/>
      <c r="G418" s="1061"/>
      <c r="H418" s="1061"/>
      <c r="I418" s="1061"/>
      <c r="J418" s="1062"/>
      <c r="K418" s="194" t="s">
        <v>474</v>
      </c>
      <c r="L418" s="195"/>
      <c r="M418" s="195"/>
      <c r="N418" s="195"/>
      <c r="O418" s="195"/>
      <c r="P418" s="195"/>
      <c r="Q418" s="195"/>
      <c r="R418" s="195"/>
      <c r="S418" s="195"/>
      <c r="T418" s="195"/>
      <c r="U418" s="195"/>
      <c r="V418" s="195"/>
      <c r="W418" s="195"/>
      <c r="X418" s="195"/>
      <c r="Y418" s="195"/>
      <c r="Z418" s="195"/>
      <c r="AA418" s="195"/>
      <c r="AB418" s="195"/>
      <c r="AC418" s="195"/>
      <c r="AD418" s="195"/>
      <c r="AE418" s="195"/>
      <c r="AF418" s="195"/>
      <c r="AG418" s="195"/>
      <c r="AH418" s="195"/>
      <c r="AI418" s="195"/>
      <c r="AJ418" s="195"/>
      <c r="AK418" s="195"/>
      <c r="AL418" s="195"/>
      <c r="AM418" s="195"/>
      <c r="AN418" s="195"/>
      <c r="AO418" s="196"/>
      <c r="AP418" s="3"/>
    </row>
    <row r="419" spans="2:86" ht="12" customHeight="1" x14ac:dyDescent="0.15">
      <c r="B419" s="1058"/>
      <c r="C419" s="1063"/>
      <c r="D419" s="1061"/>
      <c r="E419" s="1061"/>
      <c r="F419" s="1061"/>
      <c r="G419" s="1061"/>
      <c r="H419" s="1061"/>
      <c r="I419" s="1061"/>
      <c r="J419" s="1062"/>
      <c r="K419" s="194" t="s">
        <v>475</v>
      </c>
      <c r="L419" s="195"/>
      <c r="M419" s="195"/>
      <c r="N419" s="195"/>
      <c r="O419" s="195"/>
      <c r="P419" s="195"/>
      <c r="Q419" s="195"/>
      <c r="R419" s="195"/>
      <c r="S419" s="195"/>
      <c r="T419" s="195"/>
      <c r="U419" s="195"/>
      <c r="V419" s="195"/>
      <c r="W419" s="195"/>
      <c r="X419" s="195"/>
      <c r="Y419" s="195"/>
      <c r="Z419" s="195"/>
      <c r="AA419" s="195"/>
      <c r="AB419" s="195"/>
      <c r="AC419" s="195"/>
      <c r="AD419" s="195"/>
      <c r="AE419" s="195"/>
      <c r="AF419" s="195"/>
      <c r="AG419" s="195"/>
      <c r="AH419" s="195"/>
      <c r="AI419" s="195"/>
      <c r="AJ419" s="195"/>
      <c r="AK419" s="195"/>
      <c r="AL419" s="195"/>
      <c r="AM419" s="195"/>
      <c r="AN419" s="195"/>
      <c r="AO419" s="196"/>
      <c r="AP419" s="3"/>
    </row>
    <row r="420" spans="2:86" ht="12" customHeight="1" x14ac:dyDescent="0.15">
      <c r="B420" s="1058"/>
      <c r="C420" s="1063"/>
      <c r="D420" s="1061"/>
      <c r="E420" s="1061"/>
      <c r="F420" s="1061"/>
      <c r="G420" s="1061"/>
      <c r="H420" s="1061"/>
      <c r="I420" s="1061"/>
      <c r="J420" s="1062"/>
      <c r="K420" s="1020" t="s">
        <v>476</v>
      </c>
      <c r="L420" s="1021"/>
      <c r="M420" s="1021"/>
      <c r="N420" s="1021"/>
      <c r="O420" s="1021"/>
      <c r="P420" s="1021"/>
      <c r="Q420" s="1021"/>
      <c r="R420" s="1021"/>
      <c r="S420" s="1021"/>
      <c r="T420" s="1021"/>
      <c r="U420" s="1021"/>
      <c r="V420" s="1021"/>
      <c r="W420" s="1021"/>
      <c r="X420" s="1021"/>
      <c r="Y420" s="1021"/>
      <c r="Z420" s="1021"/>
      <c r="AA420" s="1021"/>
      <c r="AB420" s="1021"/>
      <c r="AC420" s="1021"/>
      <c r="AD420" s="1021"/>
      <c r="AE420" s="1021"/>
      <c r="AF420" s="1021"/>
      <c r="AG420" s="1021"/>
      <c r="AH420" s="1021"/>
      <c r="AI420" s="1021"/>
      <c r="AJ420" s="1021"/>
      <c r="AK420" s="1021"/>
      <c r="AL420" s="1021"/>
      <c r="AM420" s="1021"/>
      <c r="AN420" s="1021"/>
      <c r="AO420" s="1022"/>
      <c r="AP420" s="3"/>
    </row>
    <row r="421" spans="2:86" ht="12" customHeight="1" x14ac:dyDescent="0.15">
      <c r="B421" s="591"/>
      <c r="C421" s="1064"/>
      <c r="D421" s="1065"/>
      <c r="E421" s="1065"/>
      <c r="F421" s="1065"/>
      <c r="G421" s="1065"/>
      <c r="H421" s="1065"/>
      <c r="I421" s="1065"/>
      <c r="J421" s="1066"/>
      <c r="K421" s="1023"/>
      <c r="L421" s="1024"/>
      <c r="M421" s="1024"/>
      <c r="N421" s="1024"/>
      <c r="O421" s="1024"/>
      <c r="P421" s="1024"/>
      <c r="Q421" s="1024"/>
      <c r="R421" s="1024"/>
      <c r="S421" s="1024"/>
      <c r="T421" s="1024"/>
      <c r="U421" s="1024"/>
      <c r="V421" s="1024"/>
      <c r="W421" s="1024"/>
      <c r="X421" s="1024"/>
      <c r="Y421" s="1024"/>
      <c r="Z421" s="1024"/>
      <c r="AA421" s="1024"/>
      <c r="AB421" s="1024"/>
      <c r="AC421" s="1024"/>
      <c r="AD421" s="1024"/>
      <c r="AE421" s="1024"/>
      <c r="AF421" s="1024"/>
      <c r="AG421" s="1024"/>
      <c r="AH421" s="1024"/>
      <c r="AI421" s="1024"/>
      <c r="AJ421" s="1024"/>
      <c r="AK421" s="1024"/>
      <c r="AL421" s="1024"/>
      <c r="AM421" s="1024"/>
      <c r="AN421" s="1024"/>
      <c r="AO421" s="1025"/>
      <c r="AP421" s="3"/>
    </row>
    <row r="422" spans="2:86" s="9" customFormat="1" ht="12" customHeight="1" x14ac:dyDescent="0.15">
      <c r="B422" s="3" t="s">
        <v>527</v>
      </c>
      <c r="AQ422" s="162"/>
      <c r="AR422" s="162"/>
      <c r="AS422" s="162"/>
      <c r="AT422" s="162"/>
      <c r="AU422" s="162"/>
      <c r="AV422" s="162"/>
      <c r="AW422" s="162"/>
      <c r="AX422" s="162"/>
      <c r="AY422" s="162"/>
      <c r="AZ422" s="162"/>
      <c r="BA422" s="162"/>
      <c r="BB422" s="162"/>
      <c r="BC422" s="162"/>
      <c r="BD422" s="162"/>
      <c r="BE422" s="162"/>
      <c r="BF422" s="162"/>
      <c r="BG422" s="162"/>
      <c r="BH422" s="162"/>
      <c r="BI422" s="162"/>
      <c r="BJ422" s="162"/>
      <c r="BK422" s="162"/>
      <c r="BL422" s="162"/>
      <c r="BM422" s="162"/>
      <c r="BN422" s="162"/>
      <c r="BO422" s="162"/>
      <c r="BP422" s="162"/>
      <c r="BQ422" s="162"/>
      <c r="BR422" s="162"/>
      <c r="BS422" s="162"/>
      <c r="BT422" s="162"/>
      <c r="BU422" s="162"/>
      <c r="BV422" s="162"/>
      <c r="BW422" s="162"/>
      <c r="BX422" s="162"/>
      <c r="BY422" s="162"/>
      <c r="BZ422" s="162"/>
      <c r="CA422" s="162"/>
      <c r="CB422" s="162"/>
      <c r="CC422" s="162"/>
      <c r="CD422" s="162"/>
      <c r="CE422" s="162"/>
      <c r="CF422" s="162"/>
      <c r="CG422" s="162"/>
      <c r="CH422" s="162"/>
    </row>
    <row r="423" spans="2:86" ht="12" customHeight="1" thickBot="1" x14ac:dyDescent="0.2">
      <c r="B423" s="3" t="s">
        <v>524</v>
      </c>
    </row>
    <row r="424" spans="2:86" ht="12" customHeight="1" x14ac:dyDescent="0.15">
      <c r="B424" s="3" t="s">
        <v>525</v>
      </c>
      <c r="AU424" s="1000" t="s">
        <v>305</v>
      </c>
      <c r="AV424" s="1001" t="s">
        <v>298</v>
      </c>
      <c r="AW424" s="1003" t="s">
        <v>299</v>
      </c>
      <c r="AX424" s="1005" t="s">
        <v>306</v>
      </c>
      <c r="AY424" s="1006"/>
      <c r="AZ424" s="1006"/>
      <c r="BA424" s="1006"/>
      <c r="BB424" s="1006"/>
      <c r="BC424" s="1006"/>
      <c r="BD424" s="1006"/>
      <c r="BE424" s="1006"/>
      <c r="BF424" s="1006"/>
      <c r="BG424" s="1006"/>
      <c r="BH424" s="1006"/>
      <c r="BI424" s="1006"/>
      <c r="BJ424" s="1006"/>
      <c r="BK424" s="1006"/>
      <c r="BL424" s="1006"/>
      <c r="BM424" s="1006"/>
      <c r="BN424" s="1006"/>
      <c r="BO424" s="1006"/>
      <c r="BP424" s="1006"/>
      <c r="BQ424" s="1006"/>
      <c r="BR424" s="1007"/>
      <c r="BS424" s="807" t="s">
        <v>300</v>
      </c>
      <c r="BT424" s="1008"/>
      <c r="BU424" s="1008"/>
      <c r="BV424" s="1008"/>
      <c r="BW424" s="1009" t="s">
        <v>307</v>
      </c>
      <c r="BX424" s="1010"/>
      <c r="BY424" s="1010"/>
      <c r="BZ424" s="1010"/>
      <c r="CA424" s="1010"/>
      <c r="CB424" s="1010"/>
      <c r="CC424" s="1010"/>
      <c r="CD424" s="1010"/>
      <c r="CE424" s="1010"/>
      <c r="CF424" s="1010"/>
      <c r="CG424" s="1010"/>
      <c r="CH424" s="1011"/>
    </row>
    <row r="425" spans="2:86" ht="12" customHeight="1" x14ac:dyDescent="0.15">
      <c r="B425" s="3" t="s">
        <v>477</v>
      </c>
      <c r="AU425" s="1000"/>
      <c r="AV425" s="1002"/>
      <c r="AW425" s="1004"/>
      <c r="AX425" s="1012" t="s">
        <v>308</v>
      </c>
      <c r="AY425" s="686"/>
      <c r="AZ425" s="686"/>
      <c r="BA425" s="686"/>
      <c r="BB425" s="686"/>
      <c r="BC425" s="686"/>
      <c r="BD425" s="686"/>
      <c r="BE425" s="686"/>
      <c r="BF425" s="686"/>
      <c r="BG425" s="686"/>
      <c r="BH425" s="686"/>
      <c r="BI425" s="686"/>
      <c r="BJ425" s="686" t="s">
        <v>309</v>
      </c>
      <c r="BK425" s="686"/>
      <c r="BL425" s="686"/>
      <c r="BM425" s="686"/>
      <c r="BN425" s="686"/>
      <c r="BO425" s="686"/>
      <c r="BP425" s="686"/>
      <c r="BQ425" s="686"/>
      <c r="BR425" s="1013"/>
      <c r="BS425" s="1008"/>
      <c r="BT425" s="1008"/>
      <c r="BU425" s="1008"/>
      <c r="BV425" s="1008"/>
      <c r="BW425" s="1014" t="s">
        <v>302</v>
      </c>
      <c r="BX425" s="699"/>
      <c r="BY425" s="699"/>
      <c r="BZ425" s="699"/>
      <c r="CA425" s="686" t="s">
        <v>310</v>
      </c>
      <c r="CB425" s="686"/>
      <c r="CC425" s="686"/>
      <c r="CD425" s="686"/>
      <c r="CE425" s="686"/>
      <c r="CF425" s="686"/>
      <c r="CG425" s="686"/>
      <c r="CH425" s="1013"/>
    </row>
    <row r="426" spans="2:86" ht="12" customHeight="1" x14ac:dyDescent="0.15">
      <c r="B426" s="3" t="s">
        <v>526</v>
      </c>
      <c r="AU426" s="1000"/>
      <c r="AV426" s="1002"/>
      <c r="AW426" s="1004"/>
      <c r="AX426" s="1012" t="s">
        <v>26</v>
      </c>
      <c r="AY426" s="686"/>
      <c r="AZ426" s="686"/>
      <c r="BA426" s="686"/>
      <c r="BB426" s="686" t="s">
        <v>22</v>
      </c>
      <c r="BC426" s="686"/>
      <c r="BD426" s="686"/>
      <c r="BE426" s="686"/>
      <c r="BF426" s="686" t="s">
        <v>24</v>
      </c>
      <c r="BG426" s="686"/>
      <c r="BH426" s="686"/>
      <c r="BI426" s="686"/>
      <c r="BJ426" s="699" t="s">
        <v>26</v>
      </c>
      <c r="BK426" s="699"/>
      <c r="BL426" s="699"/>
      <c r="BM426" s="699" t="s">
        <v>22</v>
      </c>
      <c r="BN426" s="699"/>
      <c r="BO426" s="699"/>
      <c r="BP426" s="699" t="s">
        <v>24</v>
      </c>
      <c r="BQ426" s="699"/>
      <c r="BR426" s="1015"/>
      <c r="BS426" s="807" t="s">
        <v>26</v>
      </c>
      <c r="BT426" s="807" t="s">
        <v>22</v>
      </c>
      <c r="BU426" s="807" t="s">
        <v>24</v>
      </c>
      <c r="BV426" s="807" t="s">
        <v>303</v>
      </c>
      <c r="BW426" s="1012" t="s">
        <v>311</v>
      </c>
      <c r="BX426" s="686"/>
      <c r="BY426" s="686"/>
      <c r="BZ426" s="686"/>
      <c r="CA426" s="686" t="s">
        <v>22</v>
      </c>
      <c r="CB426" s="686"/>
      <c r="CC426" s="686"/>
      <c r="CD426" s="686"/>
      <c r="CE426" s="686" t="s">
        <v>24</v>
      </c>
      <c r="CF426" s="686"/>
      <c r="CG426" s="686"/>
      <c r="CH426" s="1013"/>
    </row>
    <row r="427" spans="2:86" ht="12" customHeight="1" x14ac:dyDescent="0.15">
      <c r="B427" s="3" t="s">
        <v>478</v>
      </c>
      <c r="AU427" s="1000"/>
      <c r="AV427" s="1002"/>
      <c r="AW427" s="1004"/>
      <c r="AX427" s="156" t="s">
        <v>862</v>
      </c>
      <c r="AY427" s="157" t="s">
        <v>863</v>
      </c>
      <c r="AZ427" s="157" t="s">
        <v>864</v>
      </c>
      <c r="BA427" s="158" t="s">
        <v>865</v>
      </c>
      <c r="BB427" s="159" t="s">
        <v>866</v>
      </c>
      <c r="BC427" s="157" t="s">
        <v>863</v>
      </c>
      <c r="BD427" s="157" t="s">
        <v>867</v>
      </c>
      <c r="BE427" s="158" t="s">
        <v>865</v>
      </c>
      <c r="BF427" s="159" t="s">
        <v>866</v>
      </c>
      <c r="BG427" s="157" t="s">
        <v>863</v>
      </c>
      <c r="BH427" s="157" t="s">
        <v>864</v>
      </c>
      <c r="BI427" s="158" t="s">
        <v>865</v>
      </c>
      <c r="BJ427" s="159" t="s">
        <v>866</v>
      </c>
      <c r="BK427" s="157" t="s">
        <v>868</v>
      </c>
      <c r="BL427" s="158" t="s">
        <v>869</v>
      </c>
      <c r="BM427" s="159" t="s">
        <v>870</v>
      </c>
      <c r="BN427" s="157" t="s">
        <v>863</v>
      </c>
      <c r="BO427" s="158" t="s">
        <v>871</v>
      </c>
      <c r="BP427" s="159" t="s">
        <v>870</v>
      </c>
      <c r="BQ427" s="157" t="s">
        <v>868</v>
      </c>
      <c r="BR427" s="160" t="s">
        <v>872</v>
      </c>
      <c r="BS427" s="1008"/>
      <c r="BT427" s="1008"/>
      <c r="BU427" s="1008"/>
      <c r="BV427" s="1008"/>
      <c r="BW427" s="156" t="s">
        <v>866</v>
      </c>
      <c r="BX427" s="157" t="s">
        <v>863</v>
      </c>
      <c r="BY427" s="157" t="s">
        <v>864</v>
      </c>
      <c r="BZ427" s="158" t="s">
        <v>865</v>
      </c>
      <c r="CA427" s="159" t="s">
        <v>866</v>
      </c>
      <c r="CB427" s="157" t="s">
        <v>873</v>
      </c>
      <c r="CC427" s="157" t="s">
        <v>864</v>
      </c>
      <c r="CD427" s="158" t="s">
        <v>865</v>
      </c>
      <c r="CE427" s="159" t="s">
        <v>866</v>
      </c>
      <c r="CF427" s="157" t="s">
        <v>863</v>
      </c>
      <c r="CG427" s="157" t="s">
        <v>864</v>
      </c>
      <c r="CH427" s="160" t="s">
        <v>874</v>
      </c>
    </row>
    <row r="428" spans="2:86" x14ac:dyDescent="0.15">
      <c r="B428" s="3" t="s">
        <v>539</v>
      </c>
      <c r="AU428" s="1000"/>
      <c r="AV428" s="188" t="str">
        <f>N430</f>
        <v>S009</v>
      </c>
      <c r="AW428" s="300">
        <f>R430</f>
        <v>10.5</v>
      </c>
      <c r="AX428" s="197">
        <f>+Y455</f>
        <v>0</v>
      </c>
      <c r="AY428" s="197">
        <f>+Z455</f>
        <v>0</v>
      </c>
      <c r="AZ428" s="197">
        <f>+AA455</f>
        <v>0</v>
      </c>
      <c r="BA428" s="197">
        <f t="shared" ref="BA428" si="170">+AB455</f>
        <v>0</v>
      </c>
      <c r="BB428" s="197">
        <f>+AC455</f>
        <v>0</v>
      </c>
      <c r="BC428" s="197">
        <f t="shared" ref="BC428" si="171">+AD455</f>
        <v>0</v>
      </c>
      <c r="BD428" s="197">
        <f t="shared" ref="BD428" si="172">+AE455</f>
        <v>0</v>
      </c>
      <c r="BE428" s="197">
        <f t="shared" ref="BE428" si="173">+AF455</f>
        <v>2</v>
      </c>
      <c r="BF428" s="197">
        <f t="shared" ref="BF428" si="174">+AG455</f>
        <v>0</v>
      </c>
      <c r="BG428" s="197">
        <f t="shared" ref="BG428" si="175">+AH455</f>
        <v>0</v>
      </c>
      <c r="BH428" s="197">
        <f t="shared" ref="BH428" si="176">+AI455</f>
        <v>0</v>
      </c>
      <c r="BI428" s="197">
        <f t="shared" ref="BI428" si="177">+AJ455</f>
        <v>0</v>
      </c>
      <c r="BJ428" s="197" t="str">
        <f>+Y458</f>
        <v/>
      </c>
      <c r="BK428" s="197" t="str">
        <f t="shared" ref="BK428" si="178">+Z458</f>
        <v/>
      </c>
      <c r="BL428" s="197" t="str">
        <f>+AA458</f>
        <v/>
      </c>
      <c r="BM428" s="197">
        <f>+AC458</f>
        <v>0</v>
      </c>
      <c r="BN428" s="197">
        <f t="shared" ref="BN428" si="179">+AD458</f>
        <v>0</v>
      </c>
      <c r="BO428" s="197">
        <f t="shared" ref="BO428" si="180">+AE458</f>
        <v>2</v>
      </c>
      <c r="BP428" s="197">
        <f>+AG458</f>
        <v>0</v>
      </c>
      <c r="BQ428" s="197">
        <f>+AH458</f>
        <v>0</v>
      </c>
      <c r="BR428" s="197">
        <f>+AI458</f>
        <v>0</v>
      </c>
      <c r="BS428" s="296" t="str">
        <f>+Y459</f>
        <v>Ⅰ</v>
      </c>
      <c r="BT428" s="296" t="str">
        <f>+AC459</f>
        <v>Ⅱ</v>
      </c>
      <c r="BU428" s="296" t="str">
        <f>+AG459</f>
        <v>Ⅰ</v>
      </c>
      <c r="BV428" s="296" t="str">
        <f>+Y460</f>
        <v>Ⅱ</v>
      </c>
      <c r="BW428" s="164" t="str">
        <f>IF(Y455&gt;0,R430,"")</f>
        <v/>
      </c>
      <c r="BX428" s="165" t="str">
        <f>IF(Z455&gt;0,"",IF(AA455&gt;0,R430,""))</f>
        <v/>
      </c>
      <c r="BY428" s="165" t="str">
        <f>IF(Y455+Z455&gt;0,"",IF(AA455&gt;0,R430,""))</f>
        <v/>
      </c>
      <c r="BZ428" s="165" t="str">
        <f>IF(Y455+Z455+AA455&gt;0,"",IF(AB455&gt;0,R430,""))</f>
        <v/>
      </c>
      <c r="CA428" s="166">
        <f t="shared" ref="CA428" si="181">+AC454</f>
        <v>0</v>
      </c>
      <c r="CB428" s="166">
        <f t="shared" ref="CB428" si="182">+AD454</f>
        <v>0</v>
      </c>
      <c r="CC428" s="166">
        <f t="shared" ref="CC428" si="183">+AE454</f>
        <v>0</v>
      </c>
      <c r="CD428" s="166">
        <f t="shared" ref="CD428" si="184">+AF454</f>
        <v>0.19800000000000001</v>
      </c>
      <c r="CE428" s="166">
        <f t="shared" ref="CE428" si="185">+AG454</f>
        <v>0</v>
      </c>
      <c r="CF428" s="166">
        <f t="shared" ref="CF428" si="186">+AH454</f>
        <v>0</v>
      </c>
      <c r="CG428" s="166">
        <f t="shared" ref="CG428" si="187">+AI454</f>
        <v>0</v>
      </c>
      <c r="CH428" s="166">
        <f t="shared" ref="CH428" si="188">+AJ454</f>
        <v>0</v>
      </c>
    </row>
    <row r="429" spans="2:86" ht="12" customHeight="1" x14ac:dyDescent="0.15">
      <c r="B429" s="1057" t="s">
        <v>219</v>
      </c>
      <c r="C429" s="1059"/>
      <c r="D429" s="1060"/>
      <c r="E429" s="1061"/>
      <c r="F429" s="1061"/>
      <c r="G429" s="1061"/>
      <c r="H429" s="1061"/>
      <c r="I429" s="1061"/>
      <c r="J429" s="1062"/>
      <c r="K429" s="1067" t="s">
        <v>453</v>
      </c>
      <c r="L429" s="1068"/>
      <c r="M429" s="1068"/>
      <c r="N429" s="1068"/>
      <c r="O429" s="1068"/>
      <c r="P429" s="1068"/>
      <c r="Q429" s="1068"/>
      <c r="R429" s="1068"/>
      <c r="S429" s="1068"/>
      <c r="T429" s="1068"/>
      <c r="U429" s="1068"/>
      <c r="V429" s="1068"/>
      <c r="W429" s="1068"/>
      <c r="X429" s="1068"/>
      <c r="Y429" s="1068"/>
      <c r="Z429" s="1068"/>
      <c r="AA429" s="1068"/>
      <c r="AB429" s="1068"/>
      <c r="AC429" s="1068"/>
      <c r="AD429" s="1068"/>
      <c r="AE429" s="1068"/>
      <c r="AF429" s="1068"/>
      <c r="AG429" s="1068"/>
      <c r="AH429" s="1068"/>
      <c r="AI429" s="1068"/>
      <c r="AJ429" s="1068"/>
      <c r="AK429" s="1068"/>
      <c r="AL429" s="1068"/>
      <c r="AM429" s="1068"/>
      <c r="AN429" s="1068"/>
      <c r="AO429" s="1069"/>
      <c r="AP429" s="3"/>
    </row>
    <row r="430" spans="2:86" ht="12" customHeight="1" x14ac:dyDescent="0.15">
      <c r="B430" s="1058"/>
      <c r="C430" s="1063"/>
      <c r="D430" s="1061"/>
      <c r="E430" s="1061"/>
      <c r="F430" s="1061"/>
      <c r="G430" s="1061"/>
      <c r="H430" s="1061"/>
      <c r="I430" s="1061"/>
      <c r="J430" s="1062"/>
      <c r="K430" s="1040" t="s">
        <v>218</v>
      </c>
      <c r="L430" s="1041"/>
      <c r="M430" s="1042"/>
      <c r="N430" s="1034" t="s">
        <v>607</v>
      </c>
      <c r="O430" s="1035"/>
      <c r="P430" s="1040" t="s">
        <v>454</v>
      </c>
      <c r="Q430" s="1042"/>
      <c r="R430" s="1070">
        <f>'様式A-2'!C19</f>
        <v>10.5</v>
      </c>
      <c r="S430" s="1071"/>
      <c r="T430" s="1072"/>
      <c r="U430" s="1073" t="s">
        <v>455</v>
      </c>
      <c r="V430" s="1074"/>
      <c r="W430" s="1073" t="s">
        <v>456</v>
      </c>
      <c r="X430" s="1074"/>
      <c r="Y430" s="1042" t="s">
        <v>217</v>
      </c>
      <c r="Z430" s="1016"/>
      <c r="AA430" s="1016"/>
      <c r="AB430" s="1016"/>
      <c r="AC430" s="1073" t="s">
        <v>457</v>
      </c>
      <c r="AD430" s="1079"/>
      <c r="AE430" s="1079"/>
      <c r="AF430" s="1079"/>
      <c r="AG430" s="1079"/>
      <c r="AH430" s="1079"/>
      <c r="AI430" s="1079"/>
      <c r="AJ430" s="1074"/>
      <c r="AK430" s="1073" t="s">
        <v>458</v>
      </c>
      <c r="AL430" s="1079"/>
      <c r="AM430" s="1079"/>
      <c r="AN430" s="1081"/>
      <c r="AO430" s="1082"/>
      <c r="AP430" s="3"/>
      <c r="AV430" s="167"/>
      <c r="AW430" s="221"/>
      <c r="AX430" s="167"/>
      <c r="AY430" s="167"/>
      <c r="AZ430" s="167"/>
      <c r="BA430" s="167"/>
      <c r="BB430" s="167"/>
      <c r="BC430" s="167"/>
      <c r="BD430" s="167"/>
    </row>
    <row r="431" spans="2:86" ht="12" customHeight="1" x14ac:dyDescent="0.15">
      <c r="B431" s="1058"/>
      <c r="C431" s="1063"/>
      <c r="D431" s="1061"/>
      <c r="E431" s="1061"/>
      <c r="F431" s="1061"/>
      <c r="G431" s="1061"/>
      <c r="H431" s="1061"/>
      <c r="I431" s="1061"/>
      <c r="J431" s="1062"/>
      <c r="K431" s="1016" t="s">
        <v>459</v>
      </c>
      <c r="L431" s="1016" t="s">
        <v>199</v>
      </c>
      <c r="M431" s="1016"/>
      <c r="N431" s="1016" t="s">
        <v>198</v>
      </c>
      <c r="O431" s="1016"/>
      <c r="P431" s="1016" t="s">
        <v>460</v>
      </c>
      <c r="Q431" s="1016"/>
      <c r="R431" s="1016" t="s">
        <v>6</v>
      </c>
      <c r="S431" s="1016"/>
      <c r="T431" s="1016"/>
      <c r="U431" s="1075"/>
      <c r="V431" s="1076"/>
      <c r="W431" s="1075"/>
      <c r="X431" s="1076"/>
      <c r="Y431" s="1042"/>
      <c r="Z431" s="1016"/>
      <c r="AA431" s="1016"/>
      <c r="AB431" s="1016"/>
      <c r="AC431" s="1077"/>
      <c r="AD431" s="1080"/>
      <c r="AE431" s="1080"/>
      <c r="AF431" s="1080"/>
      <c r="AG431" s="1080"/>
      <c r="AH431" s="1080"/>
      <c r="AI431" s="1080"/>
      <c r="AJ431" s="1078"/>
      <c r="AK431" s="1075"/>
      <c r="AL431" s="1083"/>
      <c r="AM431" s="1083"/>
      <c r="AN431" s="1084"/>
      <c r="AO431" s="1085"/>
      <c r="AP431" s="3"/>
      <c r="AV431" s="167"/>
      <c r="AW431" s="167"/>
      <c r="AX431" s="167"/>
      <c r="AY431" s="167"/>
      <c r="AZ431" s="167"/>
      <c r="BA431" s="167"/>
      <c r="BB431" s="167"/>
      <c r="BC431" s="167"/>
      <c r="BD431" s="167"/>
    </row>
    <row r="432" spans="2:86" ht="12" customHeight="1" x14ac:dyDescent="0.15">
      <c r="B432" s="1058"/>
      <c r="C432" s="1063"/>
      <c r="D432" s="1061"/>
      <c r="E432" s="1061"/>
      <c r="F432" s="1061"/>
      <c r="G432" s="1061"/>
      <c r="H432" s="1061"/>
      <c r="I432" s="1061"/>
      <c r="J432" s="1062"/>
      <c r="K432" s="1016"/>
      <c r="L432" s="1016"/>
      <c r="M432" s="1016"/>
      <c r="N432" s="1016"/>
      <c r="O432" s="1016"/>
      <c r="P432" s="1016"/>
      <c r="Q432" s="1016"/>
      <c r="R432" s="1016"/>
      <c r="S432" s="1016"/>
      <c r="T432" s="1016"/>
      <c r="U432" s="1075"/>
      <c r="V432" s="1076"/>
      <c r="W432" s="1075"/>
      <c r="X432" s="1076"/>
      <c r="Y432" s="1042" t="s">
        <v>461</v>
      </c>
      <c r="Z432" s="1016"/>
      <c r="AA432" s="1016"/>
      <c r="AB432" s="1016"/>
      <c r="AC432" s="1016" t="s">
        <v>462</v>
      </c>
      <c r="AD432" s="1016"/>
      <c r="AE432" s="1016"/>
      <c r="AF432" s="1016"/>
      <c r="AG432" s="1016" t="s">
        <v>463</v>
      </c>
      <c r="AH432" s="1016"/>
      <c r="AI432" s="1016"/>
      <c r="AJ432" s="1016"/>
      <c r="AK432" s="1075"/>
      <c r="AL432" s="1083"/>
      <c r="AM432" s="1083"/>
      <c r="AN432" s="1084"/>
      <c r="AO432" s="1085"/>
      <c r="AP432" s="3"/>
      <c r="AV432" s="167"/>
      <c r="AW432" s="167"/>
      <c r="AX432" s="167"/>
      <c r="AY432" s="167"/>
      <c r="AZ432" s="167"/>
      <c r="BA432" s="167"/>
      <c r="BB432" s="167"/>
      <c r="BC432" s="167"/>
      <c r="BD432" s="167"/>
    </row>
    <row r="433" spans="2:56" ht="12" customHeight="1" x14ac:dyDescent="0.15">
      <c r="B433" s="1058"/>
      <c r="C433" s="1063"/>
      <c r="D433" s="1061"/>
      <c r="E433" s="1061"/>
      <c r="F433" s="1061"/>
      <c r="G433" s="1061"/>
      <c r="H433" s="1061"/>
      <c r="I433" s="1061"/>
      <c r="J433" s="1062"/>
      <c r="K433" s="1016"/>
      <c r="L433" s="1016"/>
      <c r="M433" s="1016"/>
      <c r="N433" s="1016"/>
      <c r="O433" s="1016"/>
      <c r="P433" s="1016"/>
      <c r="Q433" s="1016"/>
      <c r="R433" s="1016"/>
      <c r="S433" s="1016"/>
      <c r="T433" s="1016"/>
      <c r="U433" s="1077"/>
      <c r="V433" s="1078"/>
      <c r="W433" s="1077"/>
      <c r="X433" s="1078"/>
      <c r="Y433" s="191" t="s">
        <v>32</v>
      </c>
      <c r="Z433" s="187" t="s">
        <v>33</v>
      </c>
      <c r="AA433" s="187" t="s">
        <v>464</v>
      </c>
      <c r="AB433" s="187" t="s">
        <v>465</v>
      </c>
      <c r="AC433" s="187" t="s">
        <v>32</v>
      </c>
      <c r="AD433" s="187" t="s">
        <v>33</v>
      </c>
      <c r="AE433" s="187" t="s">
        <v>464</v>
      </c>
      <c r="AF433" s="187" t="s">
        <v>465</v>
      </c>
      <c r="AG433" s="187" t="s">
        <v>32</v>
      </c>
      <c r="AH433" s="187" t="s">
        <v>33</v>
      </c>
      <c r="AI433" s="187" t="s">
        <v>464</v>
      </c>
      <c r="AJ433" s="187" t="s">
        <v>465</v>
      </c>
      <c r="AK433" s="1077"/>
      <c r="AL433" s="1080"/>
      <c r="AM433" s="1080"/>
      <c r="AN433" s="1086"/>
      <c r="AO433" s="1087"/>
      <c r="AP433" s="3"/>
      <c r="AV433" s="167"/>
      <c r="AW433" s="167"/>
      <c r="AX433" s="167"/>
      <c r="AY433" s="167"/>
      <c r="AZ433" s="167"/>
      <c r="BA433" s="167"/>
      <c r="BB433" s="167"/>
      <c r="BC433" s="167"/>
      <c r="BD433" s="167"/>
    </row>
    <row r="434" spans="2:56" ht="12" customHeight="1" x14ac:dyDescent="0.15">
      <c r="B434" s="1058"/>
      <c r="C434" s="1063"/>
      <c r="D434" s="1061"/>
      <c r="E434" s="1061"/>
      <c r="F434" s="1061"/>
      <c r="G434" s="1061"/>
      <c r="H434" s="1061"/>
      <c r="I434" s="1061"/>
      <c r="J434" s="1062"/>
      <c r="K434" s="192">
        <v>1</v>
      </c>
      <c r="L434" s="1038" t="s">
        <v>329</v>
      </c>
      <c r="M434" s="1039"/>
      <c r="N434" s="1038" t="s">
        <v>351</v>
      </c>
      <c r="O434" s="1039"/>
      <c r="P434" s="1034" t="s">
        <v>332</v>
      </c>
      <c r="Q434" s="1036"/>
      <c r="R434" s="408" t="s">
        <v>514</v>
      </c>
      <c r="S434" s="408"/>
      <c r="T434" s="408"/>
      <c r="U434" s="1034" t="s">
        <v>1648</v>
      </c>
      <c r="V434" s="1036"/>
      <c r="W434" s="1034" t="s">
        <v>1649</v>
      </c>
      <c r="X434" s="1035"/>
      <c r="Y434" s="276"/>
      <c r="Z434" s="276"/>
      <c r="AA434" s="276"/>
      <c r="AB434" s="276"/>
      <c r="AC434" s="223"/>
      <c r="AD434" s="223"/>
      <c r="AE434" s="223"/>
      <c r="AF434" s="223">
        <f>1.3*0.15</f>
        <v>0.19500000000000001</v>
      </c>
      <c r="AG434" s="223"/>
      <c r="AH434" s="223"/>
      <c r="AI434" s="223"/>
      <c r="AJ434" s="223"/>
      <c r="AK434" s="1038"/>
      <c r="AL434" s="1056"/>
      <c r="AM434" s="1056"/>
      <c r="AN434" s="799"/>
      <c r="AO434" s="800"/>
      <c r="AP434" s="3"/>
      <c r="AQ434" s="222">
        <f>IF(P434="材質劣化",2,IF(P434="漏水",3,1))</f>
        <v>2</v>
      </c>
      <c r="AV434" s="167"/>
      <c r="AW434" s="167"/>
      <c r="AX434" s="167"/>
      <c r="AY434" s="167"/>
      <c r="AZ434" s="167"/>
      <c r="BA434" s="167"/>
      <c r="BB434" s="167"/>
      <c r="BC434" s="167"/>
      <c r="BD434" s="167"/>
    </row>
    <row r="435" spans="2:56" ht="12" customHeight="1" x14ac:dyDescent="0.15">
      <c r="B435" s="1058"/>
      <c r="C435" s="1063"/>
      <c r="D435" s="1061"/>
      <c r="E435" s="1061"/>
      <c r="F435" s="1061"/>
      <c r="G435" s="1061"/>
      <c r="H435" s="1061"/>
      <c r="I435" s="1061"/>
      <c r="J435" s="1062"/>
      <c r="K435" s="192">
        <v>2</v>
      </c>
      <c r="L435" s="1038" t="s">
        <v>534</v>
      </c>
      <c r="M435" s="1039"/>
      <c r="N435" s="1038" t="s">
        <v>485</v>
      </c>
      <c r="O435" s="1039"/>
      <c r="P435" s="1034" t="s">
        <v>332</v>
      </c>
      <c r="Q435" s="1036"/>
      <c r="R435" s="408" t="s">
        <v>338</v>
      </c>
      <c r="S435" s="408"/>
      <c r="T435" s="408"/>
      <c r="U435" s="1034" t="s">
        <v>54</v>
      </c>
      <c r="V435" s="1036"/>
      <c r="W435" s="1034" t="s">
        <v>551</v>
      </c>
      <c r="X435" s="1035"/>
      <c r="Y435" s="276"/>
      <c r="Z435" s="276"/>
      <c r="AA435" s="276"/>
      <c r="AB435" s="276"/>
      <c r="AC435" s="223"/>
      <c r="AD435" s="223"/>
      <c r="AE435" s="223"/>
      <c r="AF435" s="223"/>
      <c r="AG435" s="223"/>
      <c r="AH435" s="223"/>
      <c r="AI435" s="223"/>
      <c r="AJ435" s="223"/>
      <c r="AK435" s="1052" t="s">
        <v>1656</v>
      </c>
      <c r="AL435" s="1053"/>
      <c r="AM435" s="1053"/>
      <c r="AN435" s="1054"/>
      <c r="AO435" s="1055"/>
      <c r="AP435" s="3"/>
      <c r="AQ435" s="222">
        <f t="shared" ref="AQ435:AQ453" si="189">IF(P435="材質劣化",2,IF(P435="漏水",3,1))</f>
        <v>2</v>
      </c>
      <c r="AV435" s="167"/>
      <c r="AW435" s="167"/>
      <c r="AX435" s="167"/>
      <c r="AY435" s="167"/>
      <c r="AZ435" s="167"/>
      <c r="BA435" s="167"/>
      <c r="BB435" s="167"/>
      <c r="BC435" s="167"/>
      <c r="BD435" s="167"/>
    </row>
    <row r="436" spans="2:56" ht="12" customHeight="1" x14ac:dyDescent="0.15">
      <c r="B436" s="1058"/>
      <c r="C436" s="1063"/>
      <c r="D436" s="1061"/>
      <c r="E436" s="1061"/>
      <c r="F436" s="1061"/>
      <c r="G436" s="1061"/>
      <c r="H436" s="1061"/>
      <c r="I436" s="1061"/>
      <c r="J436" s="1062"/>
      <c r="K436" s="192">
        <v>3</v>
      </c>
      <c r="L436" s="1038" t="s">
        <v>331</v>
      </c>
      <c r="M436" s="1039"/>
      <c r="N436" s="1038" t="s">
        <v>355</v>
      </c>
      <c r="O436" s="1039"/>
      <c r="P436" s="1034" t="s">
        <v>332</v>
      </c>
      <c r="Q436" s="1036"/>
      <c r="R436" s="408" t="s">
        <v>532</v>
      </c>
      <c r="S436" s="408"/>
      <c r="T436" s="408"/>
      <c r="U436" s="1034" t="s">
        <v>554</v>
      </c>
      <c r="V436" s="1036"/>
      <c r="W436" s="1034" t="s">
        <v>1649</v>
      </c>
      <c r="X436" s="1035"/>
      <c r="Y436" s="276"/>
      <c r="Z436" s="276"/>
      <c r="AA436" s="276"/>
      <c r="AB436" s="276"/>
      <c r="AC436" s="223"/>
      <c r="AD436" s="223"/>
      <c r="AE436" s="223"/>
      <c r="AF436" s="332">
        <f>0.1*0.03</f>
        <v>3.0000000000000001E-3</v>
      </c>
      <c r="AG436" s="223"/>
      <c r="AH436" s="223"/>
      <c r="AI436" s="223"/>
      <c r="AJ436" s="223"/>
      <c r="AK436" s="1052"/>
      <c r="AL436" s="1053"/>
      <c r="AM436" s="1053"/>
      <c r="AN436" s="1054"/>
      <c r="AO436" s="1055"/>
      <c r="AP436" s="3"/>
      <c r="AQ436" s="222">
        <f t="shared" si="189"/>
        <v>2</v>
      </c>
      <c r="AV436" s="167"/>
      <c r="AW436" s="167"/>
      <c r="AX436" s="167"/>
      <c r="AY436" s="167"/>
      <c r="AZ436" s="167"/>
      <c r="BA436" s="167"/>
      <c r="BB436" s="167"/>
      <c r="BC436" s="167"/>
      <c r="BD436" s="167"/>
    </row>
    <row r="437" spans="2:56" ht="12" customHeight="1" x14ac:dyDescent="0.15">
      <c r="B437" s="1058"/>
      <c r="C437" s="1063"/>
      <c r="D437" s="1061"/>
      <c r="E437" s="1061"/>
      <c r="F437" s="1061"/>
      <c r="G437" s="1061"/>
      <c r="H437" s="1061"/>
      <c r="I437" s="1061"/>
      <c r="J437" s="1062"/>
      <c r="K437" s="192"/>
      <c r="L437" s="1038"/>
      <c r="M437" s="1039"/>
      <c r="N437" s="1038"/>
      <c r="O437" s="1039"/>
      <c r="P437" s="1034"/>
      <c r="Q437" s="1036"/>
      <c r="R437" s="408"/>
      <c r="S437" s="408"/>
      <c r="T437" s="408"/>
      <c r="U437" s="1034"/>
      <c r="V437" s="1036"/>
      <c r="W437" s="1034"/>
      <c r="X437" s="1035"/>
      <c r="Y437" s="276"/>
      <c r="Z437" s="276"/>
      <c r="AA437" s="276"/>
      <c r="AB437" s="276"/>
      <c r="AC437" s="223"/>
      <c r="AD437" s="223"/>
      <c r="AE437" s="223"/>
      <c r="AF437" s="223"/>
      <c r="AG437" s="223"/>
      <c r="AH437" s="223"/>
      <c r="AI437" s="223"/>
      <c r="AJ437" s="223"/>
      <c r="AK437" s="1052"/>
      <c r="AL437" s="1053"/>
      <c r="AM437" s="1053"/>
      <c r="AN437" s="1054"/>
      <c r="AO437" s="1055"/>
      <c r="AP437" s="3"/>
      <c r="AQ437" s="222">
        <f t="shared" si="189"/>
        <v>1</v>
      </c>
      <c r="AV437" s="167"/>
      <c r="AW437" s="167"/>
      <c r="AX437" s="167"/>
      <c r="AY437" s="167"/>
      <c r="AZ437" s="167"/>
      <c r="BA437" s="167"/>
      <c r="BB437" s="167"/>
      <c r="BC437" s="167"/>
      <c r="BD437" s="167"/>
    </row>
    <row r="438" spans="2:56" ht="12" customHeight="1" x14ac:dyDescent="0.15">
      <c r="B438" s="1058"/>
      <c r="C438" s="1063"/>
      <c r="D438" s="1061"/>
      <c r="E438" s="1061"/>
      <c r="F438" s="1061"/>
      <c r="G438" s="1061"/>
      <c r="H438" s="1061"/>
      <c r="I438" s="1061"/>
      <c r="J438" s="1062"/>
      <c r="K438" s="192"/>
      <c r="L438" s="1038"/>
      <c r="M438" s="1039"/>
      <c r="N438" s="1038"/>
      <c r="O438" s="1039"/>
      <c r="P438" s="1034"/>
      <c r="Q438" s="1036"/>
      <c r="R438" s="408"/>
      <c r="S438" s="408"/>
      <c r="T438" s="408"/>
      <c r="U438" s="1034"/>
      <c r="V438" s="1036"/>
      <c r="W438" s="1034"/>
      <c r="X438" s="1035"/>
      <c r="Y438" s="276"/>
      <c r="Z438" s="276"/>
      <c r="AA438" s="276"/>
      <c r="AB438" s="276"/>
      <c r="AC438" s="223"/>
      <c r="AD438" s="223"/>
      <c r="AE438" s="223"/>
      <c r="AF438" s="223"/>
      <c r="AG438" s="223"/>
      <c r="AH438" s="223"/>
      <c r="AI438" s="223"/>
      <c r="AJ438" s="223"/>
      <c r="AK438" s="1052"/>
      <c r="AL438" s="1053"/>
      <c r="AM438" s="1053"/>
      <c r="AN438" s="1054"/>
      <c r="AO438" s="1055"/>
      <c r="AP438" s="3"/>
      <c r="AQ438" s="222">
        <f t="shared" si="189"/>
        <v>1</v>
      </c>
      <c r="AV438" s="167"/>
      <c r="AW438" s="167"/>
      <c r="AX438" s="167"/>
      <c r="AY438" s="167"/>
      <c r="AZ438" s="167"/>
      <c r="BA438" s="167"/>
      <c r="BB438" s="167"/>
      <c r="BC438" s="167"/>
      <c r="BD438" s="167"/>
    </row>
    <row r="439" spans="2:56" ht="12" customHeight="1" x14ac:dyDescent="0.15">
      <c r="B439" s="1058"/>
      <c r="C439" s="1063"/>
      <c r="D439" s="1061"/>
      <c r="E439" s="1061"/>
      <c r="F439" s="1061"/>
      <c r="G439" s="1061"/>
      <c r="H439" s="1061"/>
      <c r="I439" s="1061"/>
      <c r="J439" s="1062"/>
      <c r="K439" s="192"/>
      <c r="L439" s="1038"/>
      <c r="M439" s="1039"/>
      <c r="N439" s="1038"/>
      <c r="O439" s="1039"/>
      <c r="P439" s="1034"/>
      <c r="Q439" s="1036"/>
      <c r="R439" s="408"/>
      <c r="S439" s="408"/>
      <c r="T439" s="408"/>
      <c r="U439" s="1034"/>
      <c r="V439" s="1036"/>
      <c r="W439" s="1034"/>
      <c r="X439" s="1035"/>
      <c r="Y439" s="276"/>
      <c r="Z439" s="276"/>
      <c r="AA439" s="276"/>
      <c r="AB439" s="276"/>
      <c r="AC439" s="223"/>
      <c r="AD439" s="223"/>
      <c r="AE439" s="223"/>
      <c r="AF439" s="223"/>
      <c r="AG439" s="223"/>
      <c r="AH439" s="223"/>
      <c r="AI439" s="223"/>
      <c r="AJ439" s="223"/>
      <c r="AK439" s="1052"/>
      <c r="AL439" s="1053"/>
      <c r="AM439" s="1053"/>
      <c r="AN439" s="1054"/>
      <c r="AO439" s="1055"/>
      <c r="AP439" s="3"/>
      <c r="AQ439" s="222">
        <f t="shared" si="189"/>
        <v>1</v>
      </c>
      <c r="AV439" s="167"/>
      <c r="AW439" s="167"/>
      <c r="AX439" s="167"/>
      <c r="AY439" s="167"/>
      <c r="AZ439" s="167"/>
      <c r="BA439" s="167"/>
      <c r="BB439" s="167"/>
      <c r="BC439" s="167"/>
      <c r="BD439" s="167"/>
    </row>
    <row r="440" spans="2:56" s="162" customFormat="1" ht="12" customHeight="1" x14ac:dyDescent="0.15">
      <c r="B440" s="1058"/>
      <c r="C440" s="1063"/>
      <c r="D440" s="1061"/>
      <c r="E440" s="1061"/>
      <c r="F440" s="1061"/>
      <c r="G440" s="1061"/>
      <c r="H440" s="1061"/>
      <c r="I440" s="1061"/>
      <c r="J440" s="1062"/>
      <c r="K440" s="192"/>
      <c r="L440" s="1038"/>
      <c r="M440" s="1039"/>
      <c r="N440" s="1038"/>
      <c r="O440" s="1039"/>
      <c r="P440" s="1034"/>
      <c r="Q440" s="1036"/>
      <c r="R440" s="408"/>
      <c r="S440" s="408"/>
      <c r="T440" s="408"/>
      <c r="U440" s="1034"/>
      <c r="V440" s="1036"/>
      <c r="W440" s="1034"/>
      <c r="X440" s="1035"/>
      <c r="Y440" s="276"/>
      <c r="Z440" s="276"/>
      <c r="AA440" s="276"/>
      <c r="AB440" s="276"/>
      <c r="AC440" s="223"/>
      <c r="AD440" s="223"/>
      <c r="AE440" s="223"/>
      <c r="AF440" s="223"/>
      <c r="AG440" s="223"/>
      <c r="AH440" s="223"/>
      <c r="AI440" s="223"/>
      <c r="AJ440" s="223"/>
      <c r="AK440" s="1034"/>
      <c r="AL440" s="1035"/>
      <c r="AM440" s="1035"/>
      <c r="AN440" s="788"/>
      <c r="AO440" s="789"/>
      <c r="AP440" s="3"/>
      <c r="AQ440" s="222">
        <f t="shared" si="189"/>
        <v>1</v>
      </c>
    </row>
    <row r="441" spans="2:56" s="162" customFormat="1" ht="12" customHeight="1" x14ac:dyDescent="0.15">
      <c r="B441" s="1058"/>
      <c r="C441" s="1063"/>
      <c r="D441" s="1061"/>
      <c r="E441" s="1061"/>
      <c r="F441" s="1061"/>
      <c r="G441" s="1061"/>
      <c r="H441" s="1061"/>
      <c r="I441" s="1061"/>
      <c r="J441" s="1062"/>
      <c r="K441" s="192"/>
      <c r="L441" s="1038"/>
      <c r="M441" s="1039"/>
      <c r="N441" s="1038"/>
      <c r="O441" s="1039"/>
      <c r="P441" s="1034"/>
      <c r="Q441" s="1036"/>
      <c r="R441" s="408"/>
      <c r="S441" s="408"/>
      <c r="T441" s="408"/>
      <c r="U441" s="1034"/>
      <c r="V441" s="1036"/>
      <c r="W441" s="1034"/>
      <c r="X441" s="1035"/>
      <c r="Y441" s="276"/>
      <c r="Z441" s="276"/>
      <c r="AA441" s="276"/>
      <c r="AB441" s="276"/>
      <c r="AC441" s="223"/>
      <c r="AD441" s="223"/>
      <c r="AE441" s="223"/>
      <c r="AF441" s="223"/>
      <c r="AG441" s="223"/>
      <c r="AH441" s="223"/>
      <c r="AI441" s="223"/>
      <c r="AJ441" s="223"/>
      <c r="AK441" s="1034"/>
      <c r="AL441" s="1035"/>
      <c r="AM441" s="1035"/>
      <c r="AN441" s="788"/>
      <c r="AO441" s="789"/>
      <c r="AP441" s="3"/>
      <c r="AQ441" s="222">
        <f t="shared" si="189"/>
        <v>1</v>
      </c>
    </row>
    <row r="442" spans="2:56" s="162" customFormat="1" ht="12" customHeight="1" x14ac:dyDescent="0.15">
      <c r="B442" s="1058"/>
      <c r="C442" s="1063"/>
      <c r="D442" s="1061"/>
      <c r="E442" s="1061"/>
      <c r="F442" s="1061"/>
      <c r="G442" s="1061"/>
      <c r="H442" s="1061"/>
      <c r="I442" s="1061"/>
      <c r="J442" s="1062"/>
      <c r="K442" s="192"/>
      <c r="L442" s="1038"/>
      <c r="M442" s="1039"/>
      <c r="N442" s="1038"/>
      <c r="O442" s="1039"/>
      <c r="P442" s="1034"/>
      <c r="Q442" s="1036"/>
      <c r="R442" s="408"/>
      <c r="S442" s="408"/>
      <c r="T442" s="408"/>
      <c r="U442" s="1034"/>
      <c r="V442" s="1036"/>
      <c r="W442" s="1034"/>
      <c r="X442" s="1035"/>
      <c r="Y442" s="276"/>
      <c r="Z442" s="276"/>
      <c r="AA442" s="276"/>
      <c r="AB442" s="276"/>
      <c r="AC442" s="223"/>
      <c r="AD442" s="223"/>
      <c r="AE442" s="223"/>
      <c r="AF442" s="223"/>
      <c r="AG442" s="223"/>
      <c r="AH442" s="223"/>
      <c r="AI442" s="223"/>
      <c r="AJ442" s="223"/>
      <c r="AK442" s="1034"/>
      <c r="AL442" s="1035"/>
      <c r="AM442" s="1035"/>
      <c r="AN442" s="788"/>
      <c r="AO442" s="789"/>
      <c r="AP442" s="3"/>
      <c r="AQ442" s="222">
        <f t="shared" si="189"/>
        <v>1</v>
      </c>
    </row>
    <row r="443" spans="2:56" s="162" customFormat="1" ht="12" customHeight="1" x14ac:dyDescent="0.15">
      <c r="B443" s="1058"/>
      <c r="C443" s="1063"/>
      <c r="D443" s="1061"/>
      <c r="E443" s="1061"/>
      <c r="F443" s="1061"/>
      <c r="G443" s="1061"/>
      <c r="H443" s="1061"/>
      <c r="I443" s="1061"/>
      <c r="J443" s="1062"/>
      <c r="K443" s="192"/>
      <c r="L443" s="1038"/>
      <c r="M443" s="1039"/>
      <c r="N443" s="1038"/>
      <c r="O443" s="1039"/>
      <c r="P443" s="1034"/>
      <c r="Q443" s="1036"/>
      <c r="R443" s="408"/>
      <c r="S443" s="408"/>
      <c r="T443" s="408"/>
      <c r="U443" s="1034"/>
      <c r="V443" s="1036"/>
      <c r="W443" s="1034"/>
      <c r="X443" s="1035"/>
      <c r="Y443" s="276"/>
      <c r="Z443" s="276"/>
      <c r="AA443" s="276"/>
      <c r="AB443" s="276"/>
      <c r="AC443" s="223"/>
      <c r="AD443" s="223"/>
      <c r="AE443" s="223"/>
      <c r="AF443" s="223"/>
      <c r="AG443" s="223"/>
      <c r="AH443" s="223"/>
      <c r="AI443" s="223"/>
      <c r="AJ443" s="223"/>
      <c r="AK443" s="1034"/>
      <c r="AL443" s="1035"/>
      <c r="AM443" s="1035"/>
      <c r="AN443" s="788"/>
      <c r="AO443" s="789"/>
      <c r="AP443" s="3"/>
      <c r="AQ443" s="222">
        <f t="shared" si="189"/>
        <v>1</v>
      </c>
    </row>
    <row r="444" spans="2:56" s="162" customFormat="1" ht="12" customHeight="1" x14ac:dyDescent="0.15">
      <c r="B444" s="1058"/>
      <c r="C444" s="1063"/>
      <c r="D444" s="1061"/>
      <c r="E444" s="1061"/>
      <c r="F444" s="1061"/>
      <c r="G444" s="1061"/>
      <c r="H444" s="1061"/>
      <c r="I444" s="1061"/>
      <c r="J444" s="1062"/>
      <c r="K444" s="192"/>
      <c r="L444" s="1038"/>
      <c r="M444" s="1039"/>
      <c r="N444" s="1038"/>
      <c r="O444" s="1039"/>
      <c r="P444" s="1034"/>
      <c r="Q444" s="1036"/>
      <c r="R444" s="408"/>
      <c r="S444" s="408"/>
      <c r="T444" s="408"/>
      <c r="U444" s="1034"/>
      <c r="V444" s="1036"/>
      <c r="W444" s="1034"/>
      <c r="X444" s="1035"/>
      <c r="Y444" s="276"/>
      <c r="Z444" s="276"/>
      <c r="AA444" s="276"/>
      <c r="AB444" s="276"/>
      <c r="AC444" s="223"/>
      <c r="AD444" s="223"/>
      <c r="AE444" s="223"/>
      <c r="AF444" s="223"/>
      <c r="AG444" s="223"/>
      <c r="AH444" s="223"/>
      <c r="AI444" s="223"/>
      <c r="AJ444" s="223"/>
      <c r="AK444" s="1034"/>
      <c r="AL444" s="1035"/>
      <c r="AM444" s="1035"/>
      <c r="AN444" s="788"/>
      <c r="AO444" s="789"/>
      <c r="AP444" s="3"/>
      <c r="AQ444" s="222">
        <f t="shared" si="189"/>
        <v>1</v>
      </c>
    </row>
    <row r="445" spans="2:56" s="162" customFormat="1" ht="12" customHeight="1" x14ac:dyDescent="0.15">
      <c r="B445" s="1058"/>
      <c r="C445" s="1063"/>
      <c r="D445" s="1061"/>
      <c r="E445" s="1061"/>
      <c r="F445" s="1061"/>
      <c r="G445" s="1061"/>
      <c r="H445" s="1061"/>
      <c r="I445" s="1061"/>
      <c r="J445" s="1062"/>
      <c r="K445" s="192"/>
      <c r="L445" s="1038"/>
      <c r="M445" s="1039"/>
      <c r="N445" s="1038"/>
      <c r="O445" s="1039"/>
      <c r="P445" s="1034"/>
      <c r="Q445" s="1036"/>
      <c r="R445" s="408"/>
      <c r="S445" s="408"/>
      <c r="T445" s="408"/>
      <c r="U445" s="1034"/>
      <c r="V445" s="1036"/>
      <c r="W445" s="1034"/>
      <c r="X445" s="1035"/>
      <c r="Y445" s="276"/>
      <c r="Z445" s="276"/>
      <c r="AA445" s="276"/>
      <c r="AB445" s="276"/>
      <c r="AC445" s="223"/>
      <c r="AD445" s="223"/>
      <c r="AE445" s="223"/>
      <c r="AF445" s="223"/>
      <c r="AG445" s="223"/>
      <c r="AH445" s="223"/>
      <c r="AI445" s="223"/>
      <c r="AJ445" s="223"/>
      <c r="AK445" s="1034"/>
      <c r="AL445" s="1035"/>
      <c r="AM445" s="1035"/>
      <c r="AN445" s="788"/>
      <c r="AO445" s="789"/>
      <c r="AP445" s="3"/>
      <c r="AQ445" s="222">
        <f t="shared" si="189"/>
        <v>1</v>
      </c>
    </row>
    <row r="446" spans="2:56" s="162" customFormat="1" ht="12" customHeight="1" x14ac:dyDescent="0.15">
      <c r="B446" s="1058"/>
      <c r="C446" s="1063"/>
      <c r="D446" s="1061"/>
      <c r="E446" s="1061"/>
      <c r="F446" s="1061"/>
      <c r="G446" s="1061"/>
      <c r="H446" s="1061"/>
      <c r="I446" s="1061"/>
      <c r="J446" s="1062"/>
      <c r="K446" s="192"/>
      <c r="L446" s="1038"/>
      <c r="M446" s="1039"/>
      <c r="N446" s="1038"/>
      <c r="O446" s="1039"/>
      <c r="P446" s="1034"/>
      <c r="Q446" s="1036"/>
      <c r="R446" s="408"/>
      <c r="S446" s="408"/>
      <c r="T446" s="408"/>
      <c r="U446" s="1034"/>
      <c r="V446" s="1036"/>
      <c r="W446" s="1034"/>
      <c r="X446" s="1035"/>
      <c r="Y446" s="276"/>
      <c r="Z446" s="276"/>
      <c r="AA446" s="276"/>
      <c r="AB446" s="276"/>
      <c r="AC446" s="223"/>
      <c r="AD446" s="223"/>
      <c r="AE446" s="223"/>
      <c r="AF446" s="223"/>
      <c r="AG446" s="223"/>
      <c r="AH446" s="223"/>
      <c r="AI446" s="223"/>
      <c r="AJ446" s="223"/>
      <c r="AK446" s="1034"/>
      <c r="AL446" s="1035"/>
      <c r="AM446" s="1035"/>
      <c r="AN446" s="788"/>
      <c r="AO446" s="789"/>
      <c r="AP446" s="3"/>
      <c r="AQ446" s="222">
        <f t="shared" si="189"/>
        <v>1</v>
      </c>
    </row>
    <row r="447" spans="2:56" s="162" customFormat="1" ht="12" customHeight="1" x14ac:dyDescent="0.15">
      <c r="B447" s="1058"/>
      <c r="C447" s="1063"/>
      <c r="D447" s="1061"/>
      <c r="E447" s="1061"/>
      <c r="F447" s="1061"/>
      <c r="G447" s="1061"/>
      <c r="H447" s="1061"/>
      <c r="I447" s="1061"/>
      <c r="J447" s="1062"/>
      <c r="K447" s="192"/>
      <c r="L447" s="1038"/>
      <c r="M447" s="1039"/>
      <c r="N447" s="1038"/>
      <c r="O447" s="1039"/>
      <c r="P447" s="1034"/>
      <c r="Q447" s="1036"/>
      <c r="R447" s="408"/>
      <c r="S447" s="408"/>
      <c r="T447" s="408"/>
      <c r="U447" s="1034"/>
      <c r="V447" s="1036"/>
      <c r="W447" s="1034"/>
      <c r="X447" s="1035"/>
      <c r="Y447" s="276"/>
      <c r="Z447" s="276"/>
      <c r="AA447" s="276"/>
      <c r="AB447" s="276"/>
      <c r="AC447" s="223"/>
      <c r="AD447" s="223"/>
      <c r="AE447" s="223"/>
      <c r="AF447" s="223"/>
      <c r="AG447" s="223"/>
      <c r="AH447" s="223"/>
      <c r="AI447" s="223"/>
      <c r="AJ447" s="223"/>
      <c r="AK447" s="1034"/>
      <c r="AL447" s="1035"/>
      <c r="AM447" s="1035"/>
      <c r="AN447" s="788"/>
      <c r="AO447" s="789"/>
      <c r="AP447" s="3"/>
      <c r="AQ447" s="222">
        <f t="shared" si="189"/>
        <v>1</v>
      </c>
    </row>
    <row r="448" spans="2:56" s="162" customFormat="1" ht="12" customHeight="1" x14ac:dyDescent="0.15">
      <c r="B448" s="1058"/>
      <c r="C448" s="1063"/>
      <c r="D448" s="1061"/>
      <c r="E448" s="1061"/>
      <c r="F448" s="1061"/>
      <c r="G448" s="1061"/>
      <c r="H448" s="1061"/>
      <c r="I448" s="1061"/>
      <c r="J448" s="1062"/>
      <c r="K448" s="192"/>
      <c r="L448" s="1038"/>
      <c r="M448" s="1039"/>
      <c r="N448" s="1038"/>
      <c r="O448" s="1039"/>
      <c r="P448" s="1034"/>
      <c r="Q448" s="1036"/>
      <c r="R448" s="408"/>
      <c r="S448" s="408"/>
      <c r="T448" s="408"/>
      <c r="U448" s="1034"/>
      <c r="V448" s="1036"/>
      <c r="W448" s="1034"/>
      <c r="X448" s="1035"/>
      <c r="Y448" s="276"/>
      <c r="Z448" s="276"/>
      <c r="AA448" s="276"/>
      <c r="AB448" s="276"/>
      <c r="AC448" s="223"/>
      <c r="AD448" s="223"/>
      <c r="AE448" s="223"/>
      <c r="AF448" s="223"/>
      <c r="AG448" s="223"/>
      <c r="AH448" s="223"/>
      <c r="AI448" s="223"/>
      <c r="AJ448" s="223"/>
      <c r="AK448" s="1034"/>
      <c r="AL448" s="1035"/>
      <c r="AM448" s="1035"/>
      <c r="AN448" s="788"/>
      <c r="AO448" s="789"/>
      <c r="AP448" s="3"/>
      <c r="AQ448" s="222">
        <f t="shared" si="189"/>
        <v>1</v>
      </c>
    </row>
    <row r="449" spans="2:46" s="162" customFormat="1" ht="12" customHeight="1" x14ac:dyDescent="0.15">
      <c r="B449" s="1058"/>
      <c r="C449" s="1063"/>
      <c r="D449" s="1061"/>
      <c r="E449" s="1061"/>
      <c r="F449" s="1061"/>
      <c r="G449" s="1061"/>
      <c r="H449" s="1061"/>
      <c r="I449" s="1061"/>
      <c r="J449" s="1062"/>
      <c r="K449" s="192"/>
      <c r="L449" s="1038"/>
      <c r="M449" s="1039"/>
      <c r="N449" s="1038"/>
      <c r="O449" s="1039"/>
      <c r="P449" s="1034"/>
      <c r="Q449" s="1036"/>
      <c r="R449" s="408"/>
      <c r="S449" s="408"/>
      <c r="T449" s="408"/>
      <c r="U449" s="1034"/>
      <c r="V449" s="1036"/>
      <c r="W449" s="1034"/>
      <c r="X449" s="1035"/>
      <c r="Y449" s="276"/>
      <c r="Z449" s="276"/>
      <c r="AA449" s="276"/>
      <c r="AB449" s="276"/>
      <c r="AC449" s="223"/>
      <c r="AD449" s="223"/>
      <c r="AE449" s="223"/>
      <c r="AF449" s="223"/>
      <c r="AG449" s="223"/>
      <c r="AH449" s="223"/>
      <c r="AI449" s="223"/>
      <c r="AJ449" s="223"/>
      <c r="AK449" s="1034"/>
      <c r="AL449" s="1035"/>
      <c r="AM449" s="1035"/>
      <c r="AN449" s="788"/>
      <c r="AO449" s="789"/>
      <c r="AP449" s="3"/>
      <c r="AQ449" s="222">
        <f t="shared" si="189"/>
        <v>1</v>
      </c>
    </row>
    <row r="450" spans="2:46" s="162" customFormat="1" ht="12" customHeight="1" x14ac:dyDescent="0.15">
      <c r="B450" s="1058"/>
      <c r="C450" s="1063"/>
      <c r="D450" s="1061"/>
      <c r="E450" s="1061"/>
      <c r="F450" s="1061"/>
      <c r="G450" s="1061"/>
      <c r="H450" s="1061"/>
      <c r="I450" s="1061"/>
      <c r="J450" s="1062"/>
      <c r="K450" s="192"/>
      <c r="L450" s="1038"/>
      <c r="M450" s="1039"/>
      <c r="N450" s="1038"/>
      <c r="O450" s="1039"/>
      <c r="P450" s="1034"/>
      <c r="Q450" s="1036"/>
      <c r="R450" s="408"/>
      <c r="S450" s="408"/>
      <c r="T450" s="408"/>
      <c r="U450" s="1034"/>
      <c r="V450" s="1036"/>
      <c r="W450" s="1034"/>
      <c r="X450" s="1035"/>
      <c r="Y450" s="276"/>
      <c r="Z450" s="276"/>
      <c r="AA450" s="276"/>
      <c r="AB450" s="276"/>
      <c r="AC450" s="223"/>
      <c r="AD450" s="223"/>
      <c r="AE450" s="223"/>
      <c r="AF450" s="223"/>
      <c r="AG450" s="223"/>
      <c r="AH450" s="223"/>
      <c r="AI450" s="223"/>
      <c r="AJ450" s="223"/>
      <c r="AK450" s="1034"/>
      <c r="AL450" s="1035"/>
      <c r="AM450" s="1035"/>
      <c r="AN450" s="788"/>
      <c r="AO450" s="789"/>
      <c r="AP450" s="3"/>
      <c r="AQ450" s="222">
        <f t="shared" si="189"/>
        <v>1</v>
      </c>
    </row>
    <row r="451" spans="2:46" s="162" customFormat="1" ht="12" customHeight="1" x14ac:dyDescent="0.15">
      <c r="B451" s="1058"/>
      <c r="C451" s="1063"/>
      <c r="D451" s="1061"/>
      <c r="E451" s="1061"/>
      <c r="F451" s="1061"/>
      <c r="G451" s="1061"/>
      <c r="H451" s="1061"/>
      <c r="I451" s="1061"/>
      <c r="J451" s="1062"/>
      <c r="K451" s="192"/>
      <c r="L451" s="1038"/>
      <c r="M451" s="1039"/>
      <c r="N451" s="1038"/>
      <c r="O451" s="1039"/>
      <c r="P451" s="1034"/>
      <c r="Q451" s="1036"/>
      <c r="R451" s="408"/>
      <c r="S451" s="408"/>
      <c r="T451" s="408"/>
      <c r="U451" s="1034"/>
      <c r="V451" s="1036"/>
      <c r="W451" s="1034"/>
      <c r="X451" s="1035"/>
      <c r="Y451" s="276"/>
      <c r="Z451" s="276"/>
      <c r="AA451" s="276"/>
      <c r="AB451" s="276"/>
      <c r="AC451" s="223"/>
      <c r="AD451" s="223"/>
      <c r="AE451" s="223"/>
      <c r="AF451" s="223"/>
      <c r="AG451" s="223"/>
      <c r="AH451" s="223"/>
      <c r="AI451" s="223"/>
      <c r="AJ451" s="223"/>
      <c r="AK451" s="1034"/>
      <c r="AL451" s="1035"/>
      <c r="AM451" s="1035"/>
      <c r="AN451" s="788"/>
      <c r="AO451" s="789"/>
      <c r="AP451" s="3"/>
      <c r="AQ451" s="222">
        <f t="shared" si="189"/>
        <v>1</v>
      </c>
    </row>
    <row r="452" spans="2:46" s="162" customFormat="1" ht="12" customHeight="1" x14ac:dyDescent="0.15">
      <c r="B452" s="1058"/>
      <c r="C452" s="1063"/>
      <c r="D452" s="1061"/>
      <c r="E452" s="1061"/>
      <c r="F452" s="1061"/>
      <c r="G452" s="1061"/>
      <c r="H452" s="1061"/>
      <c r="I452" s="1061"/>
      <c r="J452" s="1062"/>
      <c r="K452" s="192"/>
      <c r="L452" s="1038"/>
      <c r="M452" s="1039"/>
      <c r="N452" s="1038"/>
      <c r="O452" s="1039"/>
      <c r="P452" s="1034"/>
      <c r="Q452" s="1036"/>
      <c r="R452" s="408"/>
      <c r="S452" s="408"/>
      <c r="T452" s="408"/>
      <c r="U452" s="1034"/>
      <c r="V452" s="1036"/>
      <c r="W452" s="1034"/>
      <c r="X452" s="1035"/>
      <c r="Y452" s="276"/>
      <c r="Z452" s="276"/>
      <c r="AA452" s="276"/>
      <c r="AB452" s="276"/>
      <c r="AC452" s="223"/>
      <c r="AD452" s="223"/>
      <c r="AE452" s="223"/>
      <c r="AF452" s="223"/>
      <c r="AG452" s="223"/>
      <c r="AH452" s="223"/>
      <c r="AI452" s="223"/>
      <c r="AJ452" s="223"/>
      <c r="AK452" s="1034"/>
      <c r="AL452" s="1035"/>
      <c r="AM452" s="1035"/>
      <c r="AN452" s="788"/>
      <c r="AO452" s="789"/>
      <c r="AP452" s="3"/>
      <c r="AQ452" s="222">
        <f t="shared" si="189"/>
        <v>1</v>
      </c>
    </row>
    <row r="453" spans="2:46" s="162" customFormat="1" ht="12" customHeight="1" x14ac:dyDescent="0.15">
      <c r="B453" s="1058"/>
      <c r="C453" s="1063"/>
      <c r="D453" s="1061"/>
      <c r="E453" s="1061"/>
      <c r="F453" s="1061"/>
      <c r="G453" s="1061"/>
      <c r="H453" s="1061"/>
      <c r="I453" s="1061"/>
      <c r="J453" s="1062"/>
      <c r="K453" s="192"/>
      <c r="L453" s="1038"/>
      <c r="M453" s="1039"/>
      <c r="N453" s="1038"/>
      <c r="O453" s="1039"/>
      <c r="P453" s="1034"/>
      <c r="Q453" s="1036"/>
      <c r="R453" s="408"/>
      <c r="S453" s="408"/>
      <c r="T453" s="408"/>
      <c r="U453" s="1034"/>
      <c r="V453" s="1036"/>
      <c r="W453" s="1034"/>
      <c r="X453" s="1035"/>
      <c r="Y453" s="276"/>
      <c r="Z453" s="276"/>
      <c r="AA453" s="276"/>
      <c r="AB453" s="276"/>
      <c r="AC453" s="223"/>
      <c r="AD453" s="223"/>
      <c r="AE453" s="223"/>
      <c r="AF453" s="223"/>
      <c r="AG453" s="223"/>
      <c r="AH453" s="223"/>
      <c r="AI453" s="223"/>
      <c r="AJ453" s="223"/>
      <c r="AK453" s="1034"/>
      <c r="AL453" s="1035"/>
      <c r="AM453" s="1035"/>
      <c r="AN453" s="788"/>
      <c r="AO453" s="789"/>
      <c r="AP453" s="3"/>
      <c r="AQ453" s="222">
        <f t="shared" si="189"/>
        <v>1</v>
      </c>
    </row>
    <row r="454" spans="2:46" s="162" customFormat="1" ht="12" customHeight="1" x14ac:dyDescent="0.15">
      <c r="B454" s="1058"/>
      <c r="C454" s="1063"/>
      <c r="D454" s="1061"/>
      <c r="E454" s="1061"/>
      <c r="F454" s="1061"/>
      <c r="G454" s="1061"/>
      <c r="H454" s="1061"/>
      <c r="I454" s="1061"/>
      <c r="J454" s="1062"/>
      <c r="K454" s="1016" t="s">
        <v>216</v>
      </c>
      <c r="L454" s="1016" t="s">
        <v>215</v>
      </c>
      <c r="M454" s="1016"/>
      <c r="N454" s="1016"/>
      <c r="O454" s="1016"/>
      <c r="P454" s="1016"/>
      <c r="Q454" s="1016"/>
      <c r="R454" s="1016"/>
      <c r="S454" s="1016"/>
      <c r="T454" s="1016"/>
      <c r="U454" s="1016"/>
      <c r="V454" s="1016"/>
      <c r="W454" s="1016"/>
      <c r="X454" s="1016"/>
      <c r="Y454" s="1040" t="s">
        <v>466</v>
      </c>
      <c r="Z454" s="1041"/>
      <c r="AA454" s="1041"/>
      <c r="AB454" s="1042"/>
      <c r="AC454" s="224">
        <f t="shared" ref="AC454:AJ454" si="190">SUM(AC434:AC453)</f>
        <v>0</v>
      </c>
      <c r="AD454" s="224">
        <f t="shared" si="190"/>
        <v>0</v>
      </c>
      <c r="AE454" s="224">
        <f t="shared" si="190"/>
        <v>0</v>
      </c>
      <c r="AF454" s="224">
        <f t="shared" si="190"/>
        <v>0.19800000000000001</v>
      </c>
      <c r="AG454" s="224">
        <f t="shared" si="190"/>
        <v>0</v>
      </c>
      <c r="AH454" s="224">
        <f t="shared" si="190"/>
        <v>0</v>
      </c>
      <c r="AI454" s="224">
        <f t="shared" si="190"/>
        <v>0</v>
      </c>
      <c r="AJ454" s="224">
        <f t="shared" si="190"/>
        <v>0</v>
      </c>
      <c r="AK454" s="1040" t="s">
        <v>214</v>
      </c>
      <c r="AL454" s="1041"/>
      <c r="AM454" s="1041"/>
      <c r="AN454" s="788"/>
      <c r="AO454" s="789"/>
      <c r="AP454" s="3"/>
    </row>
    <row r="455" spans="2:46" s="162" customFormat="1" ht="12" customHeight="1" x14ac:dyDescent="0.15">
      <c r="B455" s="1058"/>
      <c r="C455" s="1063"/>
      <c r="D455" s="1061"/>
      <c r="E455" s="1061"/>
      <c r="F455" s="1061"/>
      <c r="G455" s="1061"/>
      <c r="H455" s="1061"/>
      <c r="I455" s="1061"/>
      <c r="J455" s="1062"/>
      <c r="K455" s="1016"/>
      <c r="L455" s="1016" t="s">
        <v>467</v>
      </c>
      <c r="M455" s="1016"/>
      <c r="N455" s="1016"/>
      <c r="O455" s="1016" t="s">
        <v>213</v>
      </c>
      <c r="P455" s="1016"/>
      <c r="Q455" s="1016"/>
      <c r="R455" s="1016"/>
      <c r="S455" s="1016"/>
      <c r="T455" s="1016"/>
      <c r="U455" s="1016"/>
      <c r="V455" s="1016"/>
      <c r="W455" s="1016"/>
      <c r="X455" s="1016"/>
      <c r="Y455" s="193">
        <f>COUNTIF(Y434:Y453,"○")</f>
        <v>0</v>
      </c>
      <c r="Z455" s="193">
        <f>COUNTIF(Z434:Z453,"○")</f>
        <v>0</v>
      </c>
      <c r="AA455" s="193">
        <f>COUNTIF(AA434:AA453,"○")</f>
        <v>0</v>
      </c>
      <c r="AB455" s="193">
        <f>COUNTIF(AB434:AB453,"○")</f>
        <v>0</v>
      </c>
      <c r="AC455" s="193">
        <f t="shared" ref="AC455:AJ455" si="191">COUNT(AC434:AC453)</f>
        <v>0</v>
      </c>
      <c r="AD455" s="193">
        <f t="shared" si="191"/>
        <v>0</v>
      </c>
      <c r="AE455" s="193">
        <f t="shared" si="191"/>
        <v>0</v>
      </c>
      <c r="AF455" s="193">
        <f t="shared" si="191"/>
        <v>2</v>
      </c>
      <c r="AG455" s="193">
        <f t="shared" si="191"/>
        <v>0</v>
      </c>
      <c r="AH455" s="193">
        <f t="shared" si="191"/>
        <v>0</v>
      </c>
      <c r="AI455" s="193">
        <f t="shared" si="191"/>
        <v>0</v>
      </c>
      <c r="AJ455" s="193">
        <f t="shared" si="191"/>
        <v>0</v>
      </c>
      <c r="AK455" s="1043"/>
      <c r="AL455" s="1044"/>
      <c r="AM455" s="1044"/>
      <c r="AN455" s="1044"/>
      <c r="AO455" s="1045"/>
      <c r="AP455" s="3"/>
    </row>
    <row r="456" spans="2:46" ht="12" customHeight="1" x14ac:dyDescent="0.15">
      <c r="B456" s="1058"/>
      <c r="C456" s="1063"/>
      <c r="D456" s="1061"/>
      <c r="E456" s="1061"/>
      <c r="F456" s="1061"/>
      <c r="G456" s="1061"/>
      <c r="H456" s="1061"/>
      <c r="I456" s="1061"/>
      <c r="J456" s="1062"/>
      <c r="K456" s="1016"/>
      <c r="L456" s="1016"/>
      <c r="M456" s="1016"/>
      <c r="N456" s="1016"/>
      <c r="O456" s="1016" t="s">
        <v>468</v>
      </c>
      <c r="P456" s="1016"/>
      <c r="Q456" s="1016"/>
      <c r="R456" s="1016"/>
      <c r="S456" s="1016"/>
      <c r="T456" s="1016"/>
      <c r="U456" s="1016"/>
      <c r="V456" s="1016"/>
      <c r="W456" s="1016"/>
      <c r="X456" s="1016"/>
      <c r="Y456" s="1034" t="str">
        <f>IF(Y455&gt;0,"Ⅳ",IF(Z455&gt;0,"Ⅲ",IF(AA455&gt;0,"Ⅱa",IF(AB455&gt;0,"Ⅱb","Ⅰ"))))</f>
        <v>Ⅰ</v>
      </c>
      <c r="Z456" s="1035"/>
      <c r="AA456" s="1035"/>
      <c r="AB456" s="1036"/>
      <c r="AC456" s="1034" t="str">
        <f>IF(AC455&gt;0,"Ⅳ",IF(AD455&gt;0,"Ⅲ",IF(AE455&gt;0,"Ⅱa",IF(AF455&gt;0,"Ⅱb","Ⅰ"))))</f>
        <v>Ⅱb</v>
      </c>
      <c r="AD456" s="1035"/>
      <c r="AE456" s="1035"/>
      <c r="AF456" s="1036"/>
      <c r="AG456" s="1034" t="str">
        <f>IF(AG455&gt;0,"Ⅳ",IF(AH455&gt;0,"Ⅲ",IF(AI455&gt;0,"Ⅱa",IF(AJ455&gt;0,"Ⅱb","Ⅰ"))))</f>
        <v>Ⅰ</v>
      </c>
      <c r="AH456" s="1035"/>
      <c r="AI456" s="1035"/>
      <c r="AJ456" s="1036"/>
      <c r="AK456" s="1046"/>
      <c r="AL456" s="1047"/>
      <c r="AM456" s="1047"/>
      <c r="AN456" s="1047"/>
      <c r="AO456" s="1048"/>
      <c r="AP456" s="3"/>
      <c r="AQ456" s="273" t="s">
        <v>312</v>
      </c>
      <c r="AR456" s="273" t="s">
        <v>313</v>
      </c>
      <c r="AS456" s="699" t="s">
        <v>316</v>
      </c>
      <c r="AT456" s="1026"/>
    </row>
    <row r="457" spans="2:46" ht="12" customHeight="1" x14ac:dyDescent="0.15">
      <c r="B457" s="1058"/>
      <c r="C457" s="1063"/>
      <c r="D457" s="1061"/>
      <c r="E457" s="1061"/>
      <c r="F457" s="1061"/>
      <c r="G457" s="1061"/>
      <c r="H457" s="1061"/>
      <c r="I457" s="1061"/>
      <c r="J457" s="1062"/>
      <c r="K457" s="1016"/>
      <c r="L457" s="1016" t="s">
        <v>469</v>
      </c>
      <c r="M457" s="1016"/>
      <c r="N457" s="1016"/>
      <c r="O457" s="1016" t="s">
        <v>212</v>
      </c>
      <c r="P457" s="1016"/>
      <c r="Q457" s="1016"/>
      <c r="R457" s="1016"/>
      <c r="S457" s="1016"/>
      <c r="T457" s="1016"/>
      <c r="U457" s="1016"/>
      <c r="V457" s="1016"/>
      <c r="W457" s="1016"/>
      <c r="X457" s="1016"/>
      <c r="Y457" s="187" t="s">
        <v>32</v>
      </c>
      <c r="Z457" s="187" t="s">
        <v>33</v>
      </c>
      <c r="AA457" s="1027" t="s">
        <v>34</v>
      </c>
      <c r="AB457" s="1027"/>
      <c r="AC457" s="187" t="s">
        <v>32</v>
      </c>
      <c r="AD457" s="187" t="s">
        <v>33</v>
      </c>
      <c r="AE457" s="1027" t="s">
        <v>34</v>
      </c>
      <c r="AF457" s="1027"/>
      <c r="AG457" s="187" t="s">
        <v>32</v>
      </c>
      <c r="AH457" s="187" t="s">
        <v>33</v>
      </c>
      <c r="AI457" s="1027" t="s">
        <v>34</v>
      </c>
      <c r="AJ457" s="1027"/>
      <c r="AK457" s="1046"/>
      <c r="AL457" s="1047"/>
      <c r="AM457" s="1047"/>
      <c r="AN457" s="1047"/>
      <c r="AO457" s="1048"/>
      <c r="AP457" s="3"/>
      <c r="AQ457" s="1028">
        <f>+Y455+Z455</f>
        <v>0</v>
      </c>
      <c r="AR457" s="1029"/>
      <c r="AS457" s="1028">
        <f>+AA455+AB455</f>
        <v>0</v>
      </c>
      <c r="AT457" s="1029"/>
    </row>
    <row r="458" spans="2:46" ht="12" customHeight="1" x14ac:dyDescent="0.15">
      <c r="B458" s="1058"/>
      <c r="C458" s="1063"/>
      <c r="D458" s="1061"/>
      <c r="E458" s="1061"/>
      <c r="F458" s="1061"/>
      <c r="G458" s="1061"/>
      <c r="H458" s="1061"/>
      <c r="I458" s="1061"/>
      <c r="J458" s="1062"/>
      <c r="K458" s="1016"/>
      <c r="L458" s="1016"/>
      <c r="M458" s="1016"/>
      <c r="N458" s="1016"/>
      <c r="O458" s="1016" t="s">
        <v>470</v>
      </c>
      <c r="P458" s="1016"/>
      <c r="Q458" s="1016"/>
      <c r="R458" s="1016"/>
      <c r="S458" s="1016"/>
      <c r="T458" s="1016"/>
      <c r="U458" s="1016"/>
      <c r="V458" s="1016"/>
      <c r="W458" s="1016"/>
      <c r="X458" s="1016"/>
      <c r="Y458" s="193" t="str">
        <f>IF(Y455=0,"",1)</f>
        <v/>
      </c>
      <c r="Z458" s="193" t="str">
        <f>IF(Z455=0,"",1)</f>
        <v/>
      </c>
      <c r="AA458" s="1030" t="str">
        <f>IF(AQ457=1,"",IF(AS457&gt;0,1,""))</f>
        <v/>
      </c>
      <c r="AB458" s="1031"/>
      <c r="AC458" s="193">
        <f>+AC455</f>
        <v>0</v>
      </c>
      <c r="AD458" s="193">
        <f>AD455</f>
        <v>0</v>
      </c>
      <c r="AE458" s="1030">
        <f>AE455+AF455</f>
        <v>2</v>
      </c>
      <c r="AF458" s="1031"/>
      <c r="AG458" s="193">
        <f>AG455</f>
        <v>0</v>
      </c>
      <c r="AH458" s="193">
        <f>AH455</f>
        <v>0</v>
      </c>
      <c r="AI458" s="1030">
        <f>AI455+AJ455</f>
        <v>0</v>
      </c>
      <c r="AJ458" s="1031"/>
      <c r="AK458" s="1046"/>
      <c r="AL458" s="1047"/>
      <c r="AM458" s="1047"/>
      <c r="AN458" s="1047"/>
      <c r="AO458" s="1048"/>
      <c r="AP458" s="3"/>
      <c r="AQ458" s="197">
        <f>+Y455+AC458+AG458</f>
        <v>0</v>
      </c>
      <c r="AR458" s="197">
        <f>+Z455+AD458+AH458</f>
        <v>0</v>
      </c>
      <c r="AS458" s="1032">
        <f>+AS457+AE458+AI458</f>
        <v>2</v>
      </c>
      <c r="AT458" s="1033"/>
    </row>
    <row r="459" spans="2:46" ht="12" customHeight="1" x14ac:dyDescent="0.15">
      <c r="B459" s="1058"/>
      <c r="C459" s="1063"/>
      <c r="D459" s="1061"/>
      <c r="E459" s="1061"/>
      <c r="F459" s="1061"/>
      <c r="G459" s="1061"/>
      <c r="H459" s="1061"/>
      <c r="I459" s="1061"/>
      <c r="J459" s="1062"/>
      <c r="K459" s="1016"/>
      <c r="L459" s="1016"/>
      <c r="M459" s="1016"/>
      <c r="N459" s="1016"/>
      <c r="O459" s="1016" t="s">
        <v>471</v>
      </c>
      <c r="P459" s="1016"/>
      <c r="Q459" s="1016"/>
      <c r="R459" s="1016"/>
      <c r="S459" s="1016"/>
      <c r="T459" s="1016"/>
      <c r="U459" s="1016"/>
      <c r="V459" s="1016"/>
      <c r="W459" s="1016"/>
      <c r="X459" s="1016"/>
      <c r="Y459" s="1034" t="s">
        <v>875</v>
      </c>
      <c r="Z459" s="1035"/>
      <c r="AA459" s="1035"/>
      <c r="AB459" s="1036"/>
      <c r="AC459" s="1034" t="str">
        <f>IF(AC458&gt;0,"Ⅳ",IF(AD458&gt;0,"Ⅲ",IF(AE458&gt;0,"Ⅱ","Ⅰ")))</f>
        <v>Ⅱ</v>
      </c>
      <c r="AD459" s="1035"/>
      <c r="AE459" s="1035"/>
      <c r="AF459" s="1036"/>
      <c r="AG459" s="1034" t="str">
        <f>IF(AG458&gt;0,"Ⅳ",IF(AH458&gt;0,"Ⅲ",IF(AI458&gt;0,"Ⅱ","Ⅰ")))</f>
        <v>Ⅰ</v>
      </c>
      <c r="AH459" s="1035"/>
      <c r="AI459" s="1035"/>
      <c r="AJ459" s="1036"/>
      <c r="AK459" s="1046"/>
      <c r="AL459" s="1047"/>
      <c r="AM459" s="1047"/>
      <c r="AN459" s="1047"/>
      <c r="AO459" s="1048"/>
      <c r="AP459" s="3"/>
      <c r="AQ459" s="1037" t="str">
        <f>IF(AQ458&gt;0,"Ⅳ",IF(AR458&gt;0,"Ⅲ",IF(AS458&gt;0,"Ⅱ","Ⅰ")))</f>
        <v>Ⅱ</v>
      </c>
      <c r="AR459" s="1037"/>
      <c r="AS459" s="1037"/>
      <c r="AT459" s="1037"/>
    </row>
    <row r="460" spans="2:46" ht="12" customHeight="1" x14ac:dyDescent="0.15">
      <c r="B460" s="1058"/>
      <c r="C460" s="1063"/>
      <c r="D460" s="1061"/>
      <c r="E460" s="1061"/>
      <c r="F460" s="1061"/>
      <c r="G460" s="1061"/>
      <c r="H460" s="1061"/>
      <c r="I460" s="1061"/>
      <c r="J460" s="1062"/>
      <c r="K460" s="1016"/>
      <c r="L460" s="1016"/>
      <c r="M460" s="1016"/>
      <c r="N460" s="1016"/>
      <c r="O460" s="1016" t="s">
        <v>472</v>
      </c>
      <c r="P460" s="1016"/>
      <c r="Q460" s="1016"/>
      <c r="R460" s="1016"/>
      <c r="S460" s="1016"/>
      <c r="T460" s="1016"/>
      <c r="U460" s="1016"/>
      <c r="V460" s="1016"/>
      <c r="W460" s="1016"/>
      <c r="X460" s="1016"/>
      <c r="Y460" s="1034" t="str">
        <f>IF(COUNTIF(Y459:AJ459,"Ⅳ")&gt;0,"Ⅳ",IF(COUNTIF(Y459:AJ459,"Ⅲ")&gt;0,"Ⅲ",IF(COUNTIF(Y459:AJ459,"Ⅱ")&gt;0,"Ⅱ","Ⅰ")))</f>
        <v>Ⅱ</v>
      </c>
      <c r="Z460" s="1035"/>
      <c r="AA460" s="1035"/>
      <c r="AB460" s="1035"/>
      <c r="AC460" s="1035"/>
      <c r="AD460" s="1035"/>
      <c r="AE460" s="1035"/>
      <c r="AF460" s="1035"/>
      <c r="AG460" s="1035"/>
      <c r="AH460" s="1035"/>
      <c r="AI460" s="1035"/>
      <c r="AJ460" s="1036"/>
      <c r="AK460" s="1049"/>
      <c r="AL460" s="1050"/>
      <c r="AM460" s="1050"/>
      <c r="AN460" s="1050"/>
      <c r="AO460" s="1051"/>
      <c r="AP460" s="3"/>
    </row>
    <row r="461" spans="2:46" ht="14.25" customHeight="1" x14ac:dyDescent="0.15">
      <c r="B461" s="1058"/>
      <c r="C461" s="1063"/>
      <c r="D461" s="1061"/>
      <c r="E461" s="1061"/>
      <c r="F461" s="1061"/>
      <c r="G461" s="1061"/>
      <c r="H461" s="1061"/>
      <c r="I461" s="1061"/>
      <c r="J461" s="1062"/>
      <c r="K461" s="1016" t="s">
        <v>169</v>
      </c>
      <c r="L461" s="1017"/>
      <c r="M461" s="1017"/>
      <c r="N461" s="1017"/>
      <c r="O461" s="1017"/>
      <c r="P461" s="1017"/>
      <c r="Q461" s="1017"/>
      <c r="R461" s="1017"/>
      <c r="S461" s="1017"/>
      <c r="T461" s="1017"/>
      <c r="U461" s="1017"/>
      <c r="V461" s="1017"/>
      <c r="W461" s="1017"/>
      <c r="X461" s="1017"/>
      <c r="Y461" s="1017"/>
      <c r="Z461" s="1017"/>
      <c r="AA461" s="1017"/>
      <c r="AB461" s="1017"/>
      <c r="AC461" s="1017"/>
      <c r="AD461" s="1017"/>
      <c r="AE461" s="1017"/>
      <c r="AF461" s="1017"/>
      <c r="AG461" s="1017"/>
      <c r="AH461" s="1017"/>
      <c r="AI461" s="1017"/>
      <c r="AJ461" s="1017"/>
      <c r="AK461" s="1017"/>
      <c r="AL461" s="1017"/>
      <c r="AM461" s="1017"/>
      <c r="AN461" s="1017"/>
      <c r="AO461" s="1017"/>
      <c r="AP461" s="3"/>
    </row>
    <row r="462" spans="2:46" ht="14.25" customHeight="1" x14ac:dyDescent="0.15">
      <c r="B462" s="1058"/>
      <c r="C462" s="1063"/>
      <c r="D462" s="1061"/>
      <c r="E462" s="1061"/>
      <c r="F462" s="1061"/>
      <c r="G462" s="1061"/>
      <c r="H462" s="1061"/>
      <c r="I462" s="1061"/>
      <c r="J462" s="1062"/>
      <c r="K462" s="1016"/>
      <c r="L462" s="1017"/>
      <c r="M462" s="1017"/>
      <c r="N462" s="1017"/>
      <c r="O462" s="1017"/>
      <c r="P462" s="1017"/>
      <c r="Q462" s="1017"/>
      <c r="R462" s="1017"/>
      <c r="S462" s="1017"/>
      <c r="T462" s="1017"/>
      <c r="U462" s="1017"/>
      <c r="V462" s="1017"/>
      <c r="W462" s="1017"/>
      <c r="X462" s="1017"/>
      <c r="Y462" s="1017"/>
      <c r="Z462" s="1017"/>
      <c r="AA462" s="1017"/>
      <c r="AB462" s="1017"/>
      <c r="AC462" s="1017"/>
      <c r="AD462" s="1017"/>
      <c r="AE462" s="1017"/>
      <c r="AF462" s="1017"/>
      <c r="AG462" s="1017"/>
      <c r="AH462" s="1017"/>
      <c r="AI462" s="1017"/>
      <c r="AJ462" s="1017"/>
      <c r="AK462" s="1017"/>
      <c r="AL462" s="1017"/>
      <c r="AM462" s="1017"/>
      <c r="AN462" s="1017"/>
      <c r="AO462" s="1017"/>
      <c r="AP462" s="3"/>
    </row>
    <row r="463" spans="2:46" ht="12" customHeight="1" x14ac:dyDescent="0.15">
      <c r="B463" s="1058"/>
      <c r="C463" s="1063"/>
      <c r="D463" s="1061"/>
      <c r="E463" s="1061"/>
      <c r="F463" s="1061"/>
      <c r="G463" s="1061"/>
      <c r="H463" s="1061"/>
      <c r="I463" s="1061"/>
      <c r="J463" s="1062"/>
      <c r="K463" s="1018" t="s">
        <v>473</v>
      </c>
      <c r="L463" s="1018"/>
      <c r="M463" s="1018"/>
      <c r="N463" s="1018"/>
      <c r="O463" s="1018"/>
      <c r="P463" s="1018"/>
      <c r="Q463" s="1018"/>
      <c r="R463" s="1018"/>
      <c r="S463" s="1018"/>
      <c r="T463" s="1018"/>
      <c r="U463" s="1018"/>
      <c r="V463" s="1018"/>
      <c r="W463" s="1018"/>
      <c r="X463" s="1018"/>
      <c r="Y463" s="1018"/>
      <c r="Z463" s="1018"/>
      <c r="AA463" s="1018"/>
      <c r="AB463" s="1018"/>
      <c r="AC463" s="1018"/>
      <c r="AD463" s="1018"/>
      <c r="AE463" s="1018"/>
      <c r="AF463" s="1018"/>
      <c r="AG463" s="1018"/>
      <c r="AH463" s="1018"/>
      <c r="AI463" s="1018"/>
      <c r="AJ463" s="1018"/>
      <c r="AK463" s="1018"/>
      <c r="AL463" s="1018"/>
      <c r="AM463" s="1018"/>
      <c r="AN463" s="1018"/>
      <c r="AO463" s="1018"/>
      <c r="AP463" s="3"/>
    </row>
    <row r="464" spans="2:46" ht="12" customHeight="1" x14ac:dyDescent="0.15">
      <c r="B464" s="1058"/>
      <c r="C464" s="1063"/>
      <c r="D464" s="1061"/>
      <c r="E464" s="1061"/>
      <c r="F464" s="1061"/>
      <c r="G464" s="1061"/>
      <c r="H464" s="1061"/>
      <c r="I464" s="1061"/>
      <c r="J464" s="1062"/>
      <c r="K464" s="1019" t="s">
        <v>523</v>
      </c>
      <c r="L464" s="1019"/>
      <c r="M464" s="1019"/>
      <c r="N464" s="1019"/>
      <c r="O464" s="1019"/>
      <c r="P464" s="1019"/>
      <c r="Q464" s="1019"/>
      <c r="R464" s="1019"/>
      <c r="S464" s="1019"/>
      <c r="T464" s="1019"/>
      <c r="U464" s="1019"/>
      <c r="V464" s="1019"/>
      <c r="W464" s="1019"/>
      <c r="X464" s="1019"/>
      <c r="Y464" s="1019"/>
      <c r="Z464" s="1019"/>
      <c r="AA464" s="1019"/>
      <c r="AB464" s="1019"/>
      <c r="AC464" s="1019"/>
      <c r="AD464" s="1019"/>
      <c r="AE464" s="1019"/>
      <c r="AF464" s="1019"/>
      <c r="AG464" s="1019"/>
      <c r="AH464" s="1019"/>
      <c r="AI464" s="1019"/>
      <c r="AJ464" s="1019"/>
      <c r="AK464" s="1019"/>
      <c r="AL464" s="1019"/>
      <c r="AM464" s="1019"/>
      <c r="AN464" s="1019"/>
      <c r="AO464" s="1019"/>
      <c r="AP464" s="3"/>
    </row>
    <row r="465" spans="2:86" ht="12" customHeight="1" x14ac:dyDescent="0.15">
      <c r="B465" s="1058"/>
      <c r="C465" s="1063"/>
      <c r="D465" s="1061"/>
      <c r="E465" s="1061"/>
      <c r="F465" s="1061"/>
      <c r="G465" s="1061"/>
      <c r="H465" s="1061"/>
      <c r="I465" s="1061"/>
      <c r="J465" s="1062"/>
      <c r="K465" s="194" t="s">
        <v>474</v>
      </c>
      <c r="L465" s="195"/>
      <c r="M465" s="195"/>
      <c r="N465" s="195"/>
      <c r="O465" s="195"/>
      <c r="P465" s="195"/>
      <c r="Q465" s="195"/>
      <c r="R465" s="195"/>
      <c r="S465" s="195"/>
      <c r="T465" s="195"/>
      <c r="U465" s="195"/>
      <c r="V465" s="195"/>
      <c r="W465" s="195"/>
      <c r="X465" s="195"/>
      <c r="Y465" s="195"/>
      <c r="Z465" s="195"/>
      <c r="AA465" s="195"/>
      <c r="AB465" s="195"/>
      <c r="AC465" s="195"/>
      <c r="AD465" s="195"/>
      <c r="AE465" s="195"/>
      <c r="AF465" s="195"/>
      <c r="AG465" s="195"/>
      <c r="AH465" s="195"/>
      <c r="AI465" s="195"/>
      <c r="AJ465" s="195"/>
      <c r="AK465" s="195"/>
      <c r="AL465" s="195"/>
      <c r="AM465" s="195"/>
      <c r="AN465" s="195"/>
      <c r="AO465" s="196"/>
      <c r="AP465" s="3"/>
    </row>
    <row r="466" spans="2:86" ht="12" customHeight="1" x14ac:dyDescent="0.15">
      <c r="B466" s="1058"/>
      <c r="C466" s="1063"/>
      <c r="D466" s="1061"/>
      <c r="E466" s="1061"/>
      <c r="F466" s="1061"/>
      <c r="G466" s="1061"/>
      <c r="H466" s="1061"/>
      <c r="I466" s="1061"/>
      <c r="J466" s="1062"/>
      <c r="K466" s="194" t="s">
        <v>475</v>
      </c>
      <c r="L466" s="195"/>
      <c r="M466" s="195"/>
      <c r="N466" s="195"/>
      <c r="O466" s="195"/>
      <c r="P466" s="195"/>
      <c r="Q466" s="195"/>
      <c r="R466" s="195"/>
      <c r="S466" s="195"/>
      <c r="T466" s="195"/>
      <c r="U466" s="195"/>
      <c r="V466" s="195"/>
      <c r="W466" s="195"/>
      <c r="X466" s="195"/>
      <c r="Y466" s="195"/>
      <c r="Z466" s="195"/>
      <c r="AA466" s="195"/>
      <c r="AB466" s="195"/>
      <c r="AC466" s="195"/>
      <c r="AD466" s="195"/>
      <c r="AE466" s="195"/>
      <c r="AF466" s="195"/>
      <c r="AG466" s="195"/>
      <c r="AH466" s="195"/>
      <c r="AI466" s="195"/>
      <c r="AJ466" s="195"/>
      <c r="AK466" s="195"/>
      <c r="AL466" s="195"/>
      <c r="AM466" s="195"/>
      <c r="AN466" s="195"/>
      <c r="AO466" s="196"/>
      <c r="AP466" s="3"/>
    </row>
    <row r="467" spans="2:86" ht="12" customHeight="1" x14ac:dyDescent="0.15">
      <c r="B467" s="1058"/>
      <c r="C467" s="1063"/>
      <c r="D467" s="1061"/>
      <c r="E467" s="1061"/>
      <c r="F467" s="1061"/>
      <c r="G467" s="1061"/>
      <c r="H467" s="1061"/>
      <c r="I467" s="1061"/>
      <c r="J467" s="1062"/>
      <c r="K467" s="1020" t="s">
        <v>476</v>
      </c>
      <c r="L467" s="1021"/>
      <c r="M467" s="1021"/>
      <c r="N467" s="1021"/>
      <c r="O467" s="1021"/>
      <c r="P467" s="1021"/>
      <c r="Q467" s="1021"/>
      <c r="R467" s="1021"/>
      <c r="S467" s="1021"/>
      <c r="T467" s="1021"/>
      <c r="U467" s="1021"/>
      <c r="V467" s="1021"/>
      <c r="W467" s="1021"/>
      <c r="X467" s="1021"/>
      <c r="Y467" s="1021"/>
      <c r="Z467" s="1021"/>
      <c r="AA467" s="1021"/>
      <c r="AB467" s="1021"/>
      <c r="AC467" s="1021"/>
      <c r="AD467" s="1021"/>
      <c r="AE467" s="1021"/>
      <c r="AF467" s="1021"/>
      <c r="AG467" s="1021"/>
      <c r="AH467" s="1021"/>
      <c r="AI467" s="1021"/>
      <c r="AJ467" s="1021"/>
      <c r="AK467" s="1021"/>
      <c r="AL467" s="1021"/>
      <c r="AM467" s="1021"/>
      <c r="AN467" s="1021"/>
      <c r="AO467" s="1022"/>
      <c r="AP467" s="3"/>
    </row>
    <row r="468" spans="2:86" ht="12" customHeight="1" x14ac:dyDescent="0.15">
      <c r="B468" s="591"/>
      <c r="C468" s="1064"/>
      <c r="D468" s="1065"/>
      <c r="E468" s="1065"/>
      <c r="F468" s="1065"/>
      <c r="G468" s="1065"/>
      <c r="H468" s="1065"/>
      <c r="I468" s="1065"/>
      <c r="J468" s="1066"/>
      <c r="K468" s="1023"/>
      <c r="L468" s="1024"/>
      <c r="M468" s="1024"/>
      <c r="N468" s="1024"/>
      <c r="O468" s="1024"/>
      <c r="P468" s="1024"/>
      <c r="Q468" s="1024"/>
      <c r="R468" s="1024"/>
      <c r="S468" s="1024"/>
      <c r="T468" s="1024"/>
      <c r="U468" s="1024"/>
      <c r="V468" s="1024"/>
      <c r="W468" s="1024"/>
      <c r="X468" s="1024"/>
      <c r="Y468" s="1024"/>
      <c r="Z468" s="1024"/>
      <c r="AA468" s="1024"/>
      <c r="AB468" s="1024"/>
      <c r="AC468" s="1024"/>
      <c r="AD468" s="1024"/>
      <c r="AE468" s="1024"/>
      <c r="AF468" s="1024"/>
      <c r="AG468" s="1024"/>
      <c r="AH468" s="1024"/>
      <c r="AI468" s="1024"/>
      <c r="AJ468" s="1024"/>
      <c r="AK468" s="1024"/>
      <c r="AL468" s="1024"/>
      <c r="AM468" s="1024"/>
      <c r="AN468" s="1024"/>
      <c r="AO468" s="1025"/>
      <c r="AP468" s="3"/>
    </row>
    <row r="469" spans="2:86" s="9" customFormat="1" ht="12" customHeight="1" x14ac:dyDescent="0.15">
      <c r="B469" s="3" t="s">
        <v>527</v>
      </c>
      <c r="AQ469" s="162"/>
      <c r="AR469" s="162"/>
      <c r="AS469" s="162"/>
      <c r="AT469" s="162"/>
      <c r="AU469" s="162"/>
      <c r="AV469" s="162"/>
      <c r="AW469" s="162"/>
      <c r="AX469" s="162"/>
      <c r="AY469" s="162"/>
      <c r="AZ469" s="162"/>
      <c r="BA469" s="162"/>
      <c r="BB469" s="162"/>
      <c r="BC469" s="162"/>
      <c r="BD469" s="162"/>
      <c r="BE469" s="162"/>
      <c r="BF469" s="162"/>
      <c r="BG469" s="162"/>
      <c r="BH469" s="162"/>
      <c r="BI469" s="162"/>
      <c r="BJ469" s="162"/>
      <c r="BK469" s="162"/>
      <c r="BL469" s="162"/>
      <c r="BM469" s="162"/>
      <c r="BN469" s="162"/>
      <c r="BO469" s="162"/>
      <c r="BP469" s="162"/>
      <c r="BQ469" s="162"/>
      <c r="BR469" s="162"/>
      <c r="BS469" s="162"/>
      <c r="BT469" s="162"/>
      <c r="BU469" s="162"/>
      <c r="BV469" s="162"/>
      <c r="BW469" s="162"/>
      <c r="BX469" s="162"/>
      <c r="BY469" s="162"/>
      <c r="BZ469" s="162"/>
      <c r="CA469" s="162"/>
      <c r="CB469" s="162"/>
      <c r="CC469" s="162"/>
      <c r="CD469" s="162"/>
      <c r="CE469" s="162"/>
      <c r="CF469" s="162"/>
      <c r="CG469" s="162"/>
      <c r="CH469" s="162"/>
    </row>
    <row r="470" spans="2:86" ht="12" customHeight="1" thickBot="1" x14ac:dyDescent="0.2">
      <c r="B470" s="3" t="s">
        <v>524</v>
      </c>
    </row>
    <row r="471" spans="2:86" ht="12" customHeight="1" x14ac:dyDescent="0.15">
      <c r="B471" s="3" t="s">
        <v>525</v>
      </c>
      <c r="AU471" s="1000" t="s">
        <v>305</v>
      </c>
      <c r="AV471" s="1001" t="s">
        <v>298</v>
      </c>
      <c r="AW471" s="1003" t="s">
        <v>299</v>
      </c>
      <c r="AX471" s="1005" t="s">
        <v>306</v>
      </c>
      <c r="AY471" s="1006"/>
      <c r="AZ471" s="1006"/>
      <c r="BA471" s="1006"/>
      <c r="BB471" s="1006"/>
      <c r="BC471" s="1006"/>
      <c r="BD471" s="1006"/>
      <c r="BE471" s="1006"/>
      <c r="BF471" s="1006"/>
      <c r="BG471" s="1006"/>
      <c r="BH471" s="1006"/>
      <c r="BI471" s="1006"/>
      <c r="BJ471" s="1006"/>
      <c r="BK471" s="1006"/>
      <c r="BL471" s="1006"/>
      <c r="BM471" s="1006"/>
      <c r="BN471" s="1006"/>
      <c r="BO471" s="1006"/>
      <c r="BP471" s="1006"/>
      <c r="BQ471" s="1006"/>
      <c r="BR471" s="1007"/>
      <c r="BS471" s="807" t="s">
        <v>300</v>
      </c>
      <c r="BT471" s="1008"/>
      <c r="BU471" s="1008"/>
      <c r="BV471" s="1008"/>
      <c r="BW471" s="1009" t="s">
        <v>307</v>
      </c>
      <c r="BX471" s="1010"/>
      <c r="BY471" s="1010"/>
      <c r="BZ471" s="1010"/>
      <c r="CA471" s="1010"/>
      <c r="CB471" s="1010"/>
      <c r="CC471" s="1010"/>
      <c r="CD471" s="1010"/>
      <c r="CE471" s="1010"/>
      <c r="CF471" s="1010"/>
      <c r="CG471" s="1010"/>
      <c r="CH471" s="1011"/>
    </row>
    <row r="472" spans="2:86" ht="12" customHeight="1" x14ac:dyDescent="0.15">
      <c r="B472" s="3" t="s">
        <v>477</v>
      </c>
      <c r="AU472" s="1000"/>
      <c r="AV472" s="1002"/>
      <c r="AW472" s="1004"/>
      <c r="AX472" s="1012" t="s">
        <v>308</v>
      </c>
      <c r="AY472" s="686"/>
      <c r="AZ472" s="686"/>
      <c r="BA472" s="686"/>
      <c r="BB472" s="686"/>
      <c r="BC472" s="686"/>
      <c r="BD472" s="686"/>
      <c r="BE472" s="686"/>
      <c r="BF472" s="686"/>
      <c r="BG472" s="686"/>
      <c r="BH472" s="686"/>
      <c r="BI472" s="686"/>
      <c r="BJ472" s="686" t="s">
        <v>309</v>
      </c>
      <c r="BK472" s="686"/>
      <c r="BL472" s="686"/>
      <c r="BM472" s="686"/>
      <c r="BN472" s="686"/>
      <c r="BO472" s="686"/>
      <c r="BP472" s="686"/>
      <c r="BQ472" s="686"/>
      <c r="BR472" s="1013"/>
      <c r="BS472" s="1008"/>
      <c r="BT472" s="1008"/>
      <c r="BU472" s="1008"/>
      <c r="BV472" s="1008"/>
      <c r="BW472" s="1014" t="s">
        <v>302</v>
      </c>
      <c r="BX472" s="699"/>
      <c r="BY472" s="699"/>
      <c r="BZ472" s="699"/>
      <c r="CA472" s="686" t="s">
        <v>310</v>
      </c>
      <c r="CB472" s="686"/>
      <c r="CC472" s="686"/>
      <c r="CD472" s="686"/>
      <c r="CE472" s="686"/>
      <c r="CF472" s="686"/>
      <c r="CG472" s="686"/>
      <c r="CH472" s="1013"/>
    </row>
    <row r="473" spans="2:86" ht="12" customHeight="1" x14ac:dyDescent="0.15">
      <c r="B473" s="3" t="s">
        <v>526</v>
      </c>
      <c r="AU473" s="1000"/>
      <c r="AV473" s="1002"/>
      <c r="AW473" s="1004"/>
      <c r="AX473" s="1012" t="s">
        <v>26</v>
      </c>
      <c r="AY473" s="686"/>
      <c r="AZ473" s="686"/>
      <c r="BA473" s="686"/>
      <c r="BB473" s="686" t="s">
        <v>22</v>
      </c>
      <c r="BC473" s="686"/>
      <c r="BD473" s="686"/>
      <c r="BE473" s="686"/>
      <c r="BF473" s="686" t="s">
        <v>24</v>
      </c>
      <c r="BG473" s="686"/>
      <c r="BH473" s="686"/>
      <c r="BI473" s="686"/>
      <c r="BJ473" s="699" t="s">
        <v>26</v>
      </c>
      <c r="BK473" s="699"/>
      <c r="BL473" s="699"/>
      <c r="BM473" s="699" t="s">
        <v>22</v>
      </c>
      <c r="BN473" s="699"/>
      <c r="BO473" s="699"/>
      <c r="BP473" s="699" t="s">
        <v>24</v>
      </c>
      <c r="BQ473" s="699"/>
      <c r="BR473" s="1015"/>
      <c r="BS473" s="807" t="s">
        <v>26</v>
      </c>
      <c r="BT473" s="807" t="s">
        <v>22</v>
      </c>
      <c r="BU473" s="807" t="s">
        <v>24</v>
      </c>
      <c r="BV473" s="807" t="s">
        <v>303</v>
      </c>
      <c r="BW473" s="1012" t="s">
        <v>311</v>
      </c>
      <c r="BX473" s="686"/>
      <c r="BY473" s="686"/>
      <c r="BZ473" s="686"/>
      <c r="CA473" s="686" t="s">
        <v>22</v>
      </c>
      <c r="CB473" s="686"/>
      <c r="CC473" s="686"/>
      <c r="CD473" s="686"/>
      <c r="CE473" s="686" t="s">
        <v>24</v>
      </c>
      <c r="CF473" s="686"/>
      <c r="CG473" s="686"/>
      <c r="CH473" s="1013"/>
    </row>
    <row r="474" spans="2:86" ht="12" customHeight="1" x14ac:dyDescent="0.15">
      <c r="B474" s="3" t="s">
        <v>478</v>
      </c>
      <c r="AU474" s="1000"/>
      <c r="AV474" s="1002"/>
      <c r="AW474" s="1004"/>
      <c r="AX474" s="156" t="s">
        <v>862</v>
      </c>
      <c r="AY474" s="157" t="s">
        <v>863</v>
      </c>
      <c r="AZ474" s="157" t="s">
        <v>864</v>
      </c>
      <c r="BA474" s="158" t="s">
        <v>865</v>
      </c>
      <c r="BB474" s="159" t="s">
        <v>866</v>
      </c>
      <c r="BC474" s="157" t="s">
        <v>863</v>
      </c>
      <c r="BD474" s="157" t="s">
        <v>867</v>
      </c>
      <c r="BE474" s="158" t="s">
        <v>865</v>
      </c>
      <c r="BF474" s="159" t="s">
        <v>866</v>
      </c>
      <c r="BG474" s="157" t="s">
        <v>863</v>
      </c>
      <c r="BH474" s="157" t="s">
        <v>864</v>
      </c>
      <c r="BI474" s="158" t="s">
        <v>865</v>
      </c>
      <c r="BJ474" s="159" t="s">
        <v>866</v>
      </c>
      <c r="BK474" s="157" t="s">
        <v>868</v>
      </c>
      <c r="BL474" s="158" t="s">
        <v>869</v>
      </c>
      <c r="BM474" s="159" t="s">
        <v>870</v>
      </c>
      <c r="BN474" s="157" t="s">
        <v>863</v>
      </c>
      <c r="BO474" s="158" t="s">
        <v>871</v>
      </c>
      <c r="BP474" s="159" t="s">
        <v>870</v>
      </c>
      <c r="BQ474" s="157" t="s">
        <v>868</v>
      </c>
      <c r="BR474" s="160" t="s">
        <v>872</v>
      </c>
      <c r="BS474" s="1008"/>
      <c r="BT474" s="1008"/>
      <c r="BU474" s="1008"/>
      <c r="BV474" s="1008"/>
      <c r="BW474" s="156" t="s">
        <v>866</v>
      </c>
      <c r="BX474" s="157" t="s">
        <v>863</v>
      </c>
      <c r="BY474" s="157" t="s">
        <v>864</v>
      </c>
      <c r="BZ474" s="158" t="s">
        <v>865</v>
      </c>
      <c r="CA474" s="159" t="s">
        <v>866</v>
      </c>
      <c r="CB474" s="157" t="s">
        <v>873</v>
      </c>
      <c r="CC474" s="157" t="s">
        <v>864</v>
      </c>
      <c r="CD474" s="158" t="s">
        <v>865</v>
      </c>
      <c r="CE474" s="159" t="s">
        <v>866</v>
      </c>
      <c r="CF474" s="157" t="s">
        <v>863</v>
      </c>
      <c r="CG474" s="157" t="s">
        <v>864</v>
      </c>
      <c r="CH474" s="160" t="s">
        <v>874</v>
      </c>
    </row>
    <row r="475" spans="2:86" x14ac:dyDescent="0.15">
      <c r="B475" s="3" t="s">
        <v>539</v>
      </c>
      <c r="AU475" s="1000"/>
      <c r="AV475" s="188" t="str">
        <f>N477</f>
        <v>S010</v>
      </c>
      <c r="AW475" s="300">
        <f>R477</f>
        <v>10.5</v>
      </c>
      <c r="AX475" s="197">
        <f>+Y502</f>
        <v>0</v>
      </c>
      <c r="AY475" s="197">
        <f>+Z502</f>
        <v>0</v>
      </c>
      <c r="AZ475" s="197">
        <f>+AA502</f>
        <v>0</v>
      </c>
      <c r="BA475" s="197">
        <f t="shared" ref="BA475" si="192">+AB502</f>
        <v>0</v>
      </c>
      <c r="BB475" s="197">
        <f>+AC502</f>
        <v>0</v>
      </c>
      <c r="BC475" s="197">
        <f t="shared" ref="BC475" si="193">+AD502</f>
        <v>0</v>
      </c>
      <c r="BD475" s="197">
        <f t="shared" ref="BD475" si="194">+AE502</f>
        <v>0</v>
      </c>
      <c r="BE475" s="197">
        <f t="shared" ref="BE475" si="195">+AF502</f>
        <v>1</v>
      </c>
      <c r="BF475" s="197">
        <f t="shared" ref="BF475" si="196">+AG502</f>
        <v>0</v>
      </c>
      <c r="BG475" s="197">
        <f t="shared" ref="BG475" si="197">+AH502</f>
        <v>0</v>
      </c>
      <c r="BH475" s="197">
        <f t="shared" ref="BH475" si="198">+AI502</f>
        <v>0</v>
      </c>
      <c r="BI475" s="197">
        <f t="shared" ref="BI475" si="199">+AJ502</f>
        <v>0</v>
      </c>
      <c r="BJ475" s="197" t="str">
        <f>+Y505</f>
        <v/>
      </c>
      <c r="BK475" s="197" t="str">
        <f t="shared" ref="BK475" si="200">+Z505</f>
        <v/>
      </c>
      <c r="BL475" s="197" t="str">
        <f>+AA505</f>
        <v/>
      </c>
      <c r="BM475" s="197">
        <f>+AC505</f>
        <v>0</v>
      </c>
      <c r="BN475" s="197">
        <f t="shared" ref="BN475" si="201">+AD505</f>
        <v>0</v>
      </c>
      <c r="BO475" s="197">
        <f t="shared" ref="BO475" si="202">+AE505</f>
        <v>1</v>
      </c>
      <c r="BP475" s="197">
        <f>+AG505</f>
        <v>0</v>
      </c>
      <c r="BQ475" s="197">
        <f>+AH505</f>
        <v>0</v>
      </c>
      <c r="BR475" s="197">
        <f>+AI505</f>
        <v>0</v>
      </c>
      <c r="BS475" s="296" t="str">
        <f>+Y506</f>
        <v>Ⅰ</v>
      </c>
      <c r="BT475" s="296" t="str">
        <f>+AC506</f>
        <v>Ⅱ</v>
      </c>
      <c r="BU475" s="296" t="str">
        <f>+AG506</f>
        <v>Ⅰ</v>
      </c>
      <c r="BV475" s="296" t="str">
        <f>+Y507</f>
        <v>Ⅱ</v>
      </c>
      <c r="BW475" s="164" t="str">
        <f>IF(Y502&gt;0,R477,"")</f>
        <v/>
      </c>
      <c r="BX475" s="165" t="str">
        <f>IF(Z502&gt;0,"",IF(AA502&gt;0,R477,""))</f>
        <v/>
      </c>
      <c r="BY475" s="165" t="str">
        <f>IF(Y502+Z502&gt;0,"",IF(AA502&gt;0,R477,""))</f>
        <v/>
      </c>
      <c r="BZ475" s="165" t="str">
        <f>IF(Y502+Z502+AA502&gt;0,"",IF(AB502&gt;0,R477,""))</f>
        <v/>
      </c>
      <c r="CA475" s="166">
        <f t="shared" ref="CA475" si="203">+AC501</f>
        <v>0</v>
      </c>
      <c r="CB475" s="166">
        <f t="shared" ref="CB475" si="204">+AD501</f>
        <v>0</v>
      </c>
      <c r="CC475" s="166">
        <f t="shared" ref="CC475" si="205">+AE501</f>
        <v>0</v>
      </c>
      <c r="CD475" s="166">
        <f t="shared" ref="CD475" si="206">+AF501</f>
        <v>0.5</v>
      </c>
      <c r="CE475" s="166">
        <f t="shared" ref="CE475" si="207">+AG501</f>
        <v>0</v>
      </c>
      <c r="CF475" s="166">
        <f t="shared" ref="CF475" si="208">+AH501</f>
        <v>0</v>
      </c>
      <c r="CG475" s="166">
        <f t="shared" ref="CG475" si="209">+AI501</f>
        <v>0</v>
      </c>
      <c r="CH475" s="166">
        <f t="shared" ref="CH475" si="210">+AJ501</f>
        <v>0</v>
      </c>
    </row>
    <row r="476" spans="2:86" ht="12" customHeight="1" x14ac:dyDescent="0.15">
      <c r="B476" s="1057" t="s">
        <v>219</v>
      </c>
      <c r="C476" s="1059"/>
      <c r="D476" s="1060"/>
      <c r="E476" s="1061"/>
      <c r="F476" s="1061"/>
      <c r="G476" s="1061"/>
      <c r="H476" s="1061"/>
      <c r="I476" s="1061"/>
      <c r="J476" s="1062"/>
      <c r="K476" s="1067" t="s">
        <v>453</v>
      </c>
      <c r="L476" s="1068"/>
      <c r="M476" s="1068"/>
      <c r="N476" s="1068"/>
      <c r="O476" s="1068"/>
      <c r="P476" s="1068"/>
      <c r="Q476" s="1068"/>
      <c r="R476" s="1068"/>
      <c r="S476" s="1068"/>
      <c r="T476" s="1068"/>
      <c r="U476" s="1068"/>
      <c r="V476" s="1068"/>
      <c r="W476" s="1068"/>
      <c r="X476" s="1068"/>
      <c r="Y476" s="1068"/>
      <c r="Z476" s="1068"/>
      <c r="AA476" s="1068"/>
      <c r="AB476" s="1068"/>
      <c r="AC476" s="1068"/>
      <c r="AD476" s="1068"/>
      <c r="AE476" s="1068"/>
      <c r="AF476" s="1068"/>
      <c r="AG476" s="1068"/>
      <c r="AH476" s="1068"/>
      <c r="AI476" s="1068"/>
      <c r="AJ476" s="1068"/>
      <c r="AK476" s="1068"/>
      <c r="AL476" s="1068"/>
      <c r="AM476" s="1068"/>
      <c r="AN476" s="1068"/>
      <c r="AO476" s="1069"/>
      <c r="AP476" s="3"/>
    </row>
    <row r="477" spans="2:86" ht="12" customHeight="1" x14ac:dyDescent="0.15">
      <c r="B477" s="1058"/>
      <c r="C477" s="1063"/>
      <c r="D477" s="1061"/>
      <c r="E477" s="1061"/>
      <c r="F477" s="1061"/>
      <c r="G477" s="1061"/>
      <c r="H477" s="1061"/>
      <c r="I477" s="1061"/>
      <c r="J477" s="1062"/>
      <c r="K477" s="1040" t="s">
        <v>218</v>
      </c>
      <c r="L477" s="1041"/>
      <c r="M477" s="1042"/>
      <c r="N477" s="1034" t="s">
        <v>608</v>
      </c>
      <c r="O477" s="1035"/>
      <c r="P477" s="1040" t="s">
        <v>454</v>
      </c>
      <c r="Q477" s="1042"/>
      <c r="R477" s="1070">
        <f>'様式A-2'!C20</f>
        <v>10.5</v>
      </c>
      <c r="S477" s="1071"/>
      <c r="T477" s="1072"/>
      <c r="U477" s="1073" t="s">
        <v>455</v>
      </c>
      <c r="V477" s="1074"/>
      <c r="W477" s="1073" t="s">
        <v>456</v>
      </c>
      <c r="X477" s="1074"/>
      <c r="Y477" s="1042" t="s">
        <v>217</v>
      </c>
      <c r="Z477" s="1016"/>
      <c r="AA477" s="1016"/>
      <c r="AB477" s="1016"/>
      <c r="AC477" s="1073" t="s">
        <v>457</v>
      </c>
      <c r="AD477" s="1079"/>
      <c r="AE477" s="1079"/>
      <c r="AF477" s="1079"/>
      <c r="AG477" s="1079"/>
      <c r="AH477" s="1079"/>
      <c r="AI477" s="1079"/>
      <c r="AJ477" s="1074"/>
      <c r="AK477" s="1073" t="s">
        <v>458</v>
      </c>
      <c r="AL477" s="1079"/>
      <c r="AM477" s="1079"/>
      <c r="AN477" s="1081"/>
      <c r="AO477" s="1082"/>
      <c r="AP477" s="3"/>
      <c r="AV477" s="167"/>
      <c r="AW477" s="221"/>
      <c r="AX477" s="167"/>
      <c r="AY477" s="167"/>
      <c r="AZ477" s="167"/>
      <c r="BA477" s="167"/>
      <c r="BB477" s="167"/>
      <c r="BC477" s="167"/>
      <c r="BD477" s="167"/>
    </row>
    <row r="478" spans="2:86" ht="12" customHeight="1" x14ac:dyDescent="0.15">
      <c r="B478" s="1058"/>
      <c r="C478" s="1063"/>
      <c r="D478" s="1061"/>
      <c r="E478" s="1061"/>
      <c r="F478" s="1061"/>
      <c r="G478" s="1061"/>
      <c r="H478" s="1061"/>
      <c r="I478" s="1061"/>
      <c r="J478" s="1062"/>
      <c r="K478" s="1016" t="s">
        <v>459</v>
      </c>
      <c r="L478" s="1016" t="s">
        <v>199</v>
      </c>
      <c r="M478" s="1016"/>
      <c r="N478" s="1016" t="s">
        <v>198</v>
      </c>
      <c r="O478" s="1016"/>
      <c r="P478" s="1016" t="s">
        <v>460</v>
      </c>
      <c r="Q478" s="1016"/>
      <c r="R478" s="1016" t="s">
        <v>6</v>
      </c>
      <c r="S478" s="1016"/>
      <c r="T478" s="1016"/>
      <c r="U478" s="1075"/>
      <c r="V478" s="1076"/>
      <c r="W478" s="1075"/>
      <c r="X478" s="1076"/>
      <c r="Y478" s="1042"/>
      <c r="Z478" s="1016"/>
      <c r="AA478" s="1016"/>
      <c r="AB478" s="1016"/>
      <c r="AC478" s="1077"/>
      <c r="AD478" s="1080"/>
      <c r="AE478" s="1080"/>
      <c r="AF478" s="1080"/>
      <c r="AG478" s="1080"/>
      <c r="AH478" s="1080"/>
      <c r="AI478" s="1080"/>
      <c r="AJ478" s="1078"/>
      <c r="AK478" s="1075"/>
      <c r="AL478" s="1083"/>
      <c r="AM478" s="1083"/>
      <c r="AN478" s="1084"/>
      <c r="AO478" s="1085"/>
      <c r="AP478" s="3"/>
      <c r="AV478" s="167"/>
      <c r="AW478" s="167"/>
      <c r="AX478" s="167"/>
      <c r="AY478" s="167"/>
      <c r="AZ478" s="167"/>
      <c r="BA478" s="167"/>
      <c r="BB478" s="167"/>
      <c r="BC478" s="167"/>
      <c r="BD478" s="167"/>
    </row>
    <row r="479" spans="2:86" ht="12" customHeight="1" x14ac:dyDescent="0.15">
      <c r="B479" s="1058"/>
      <c r="C479" s="1063"/>
      <c r="D479" s="1061"/>
      <c r="E479" s="1061"/>
      <c r="F479" s="1061"/>
      <c r="G479" s="1061"/>
      <c r="H479" s="1061"/>
      <c r="I479" s="1061"/>
      <c r="J479" s="1062"/>
      <c r="K479" s="1016"/>
      <c r="L479" s="1016"/>
      <c r="M479" s="1016"/>
      <c r="N479" s="1016"/>
      <c r="O479" s="1016"/>
      <c r="P479" s="1016"/>
      <c r="Q479" s="1016"/>
      <c r="R479" s="1016"/>
      <c r="S479" s="1016"/>
      <c r="T479" s="1016"/>
      <c r="U479" s="1075"/>
      <c r="V479" s="1076"/>
      <c r="W479" s="1075"/>
      <c r="X479" s="1076"/>
      <c r="Y479" s="1042" t="s">
        <v>461</v>
      </c>
      <c r="Z479" s="1016"/>
      <c r="AA479" s="1016"/>
      <c r="AB479" s="1016"/>
      <c r="AC479" s="1016" t="s">
        <v>462</v>
      </c>
      <c r="AD479" s="1016"/>
      <c r="AE479" s="1016"/>
      <c r="AF479" s="1016"/>
      <c r="AG479" s="1016" t="s">
        <v>463</v>
      </c>
      <c r="AH479" s="1016"/>
      <c r="AI479" s="1016"/>
      <c r="AJ479" s="1016"/>
      <c r="AK479" s="1075"/>
      <c r="AL479" s="1083"/>
      <c r="AM479" s="1083"/>
      <c r="AN479" s="1084"/>
      <c r="AO479" s="1085"/>
      <c r="AP479" s="3"/>
      <c r="AV479" s="167"/>
      <c r="AW479" s="167"/>
      <c r="AX479" s="167"/>
      <c r="AY479" s="167"/>
      <c r="AZ479" s="167"/>
      <c r="BA479" s="167"/>
      <c r="BB479" s="167"/>
      <c r="BC479" s="167"/>
      <c r="BD479" s="167"/>
    </row>
    <row r="480" spans="2:86" ht="12" customHeight="1" x14ac:dyDescent="0.15">
      <c r="B480" s="1058"/>
      <c r="C480" s="1063"/>
      <c r="D480" s="1061"/>
      <c r="E480" s="1061"/>
      <c r="F480" s="1061"/>
      <c r="G480" s="1061"/>
      <c r="H480" s="1061"/>
      <c r="I480" s="1061"/>
      <c r="J480" s="1062"/>
      <c r="K480" s="1016"/>
      <c r="L480" s="1016"/>
      <c r="M480" s="1016"/>
      <c r="N480" s="1016"/>
      <c r="O480" s="1016"/>
      <c r="P480" s="1016"/>
      <c r="Q480" s="1016"/>
      <c r="R480" s="1016"/>
      <c r="S480" s="1016"/>
      <c r="T480" s="1016"/>
      <c r="U480" s="1077"/>
      <c r="V480" s="1078"/>
      <c r="W480" s="1077"/>
      <c r="X480" s="1078"/>
      <c r="Y480" s="191" t="s">
        <v>32</v>
      </c>
      <c r="Z480" s="187" t="s">
        <v>33</v>
      </c>
      <c r="AA480" s="187" t="s">
        <v>464</v>
      </c>
      <c r="AB480" s="187" t="s">
        <v>465</v>
      </c>
      <c r="AC480" s="187" t="s">
        <v>32</v>
      </c>
      <c r="AD480" s="187" t="s">
        <v>33</v>
      </c>
      <c r="AE480" s="187" t="s">
        <v>464</v>
      </c>
      <c r="AF480" s="187" t="s">
        <v>465</v>
      </c>
      <c r="AG480" s="187" t="s">
        <v>32</v>
      </c>
      <c r="AH480" s="187" t="s">
        <v>33</v>
      </c>
      <c r="AI480" s="187" t="s">
        <v>464</v>
      </c>
      <c r="AJ480" s="187" t="s">
        <v>465</v>
      </c>
      <c r="AK480" s="1077"/>
      <c r="AL480" s="1080"/>
      <c r="AM480" s="1080"/>
      <c r="AN480" s="1086"/>
      <c r="AO480" s="1087"/>
      <c r="AP480" s="3"/>
      <c r="AV480" s="167"/>
      <c r="AW480" s="167"/>
      <c r="AX480" s="167"/>
      <c r="AY480" s="167"/>
      <c r="AZ480" s="167"/>
      <c r="BA480" s="167"/>
      <c r="BB480" s="167"/>
      <c r="BC480" s="167"/>
      <c r="BD480" s="167"/>
    </row>
    <row r="481" spans="2:56" ht="12" customHeight="1" x14ac:dyDescent="0.15">
      <c r="B481" s="1058"/>
      <c r="C481" s="1063"/>
      <c r="D481" s="1061"/>
      <c r="E481" s="1061"/>
      <c r="F481" s="1061"/>
      <c r="G481" s="1061"/>
      <c r="H481" s="1061"/>
      <c r="I481" s="1061"/>
      <c r="J481" s="1062"/>
      <c r="K481" s="192">
        <v>1</v>
      </c>
      <c r="L481" s="1038" t="s">
        <v>534</v>
      </c>
      <c r="M481" s="1039"/>
      <c r="N481" s="1038" t="s">
        <v>486</v>
      </c>
      <c r="O481" s="1039"/>
      <c r="P481" s="1034" t="s">
        <v>332</v>
      </c>
      <c r="Q481" s="1036"/>
      <c r="R481" s="408" t="s">
        <v>338</v>
      </c>
      <c r="S481" s="408"/>
      <c r="T481" s="408"/>
      <c r="U481" s="1034" t="s">
        <v>54</v>
      </c>
      <c r="V481" s="1036"/>
      <c r="W481" s="1034" t="s">
        <v>551</v>
      </c>
      <c r="X481" s="1035"/>
      <c r="Y481" s="276"/>
      <c r="Z481" s="276"/>
      <c r="AA481" s="276"/>
      <c r="AB481" s="276"/>
      <c r="AC481" s="223"/>
      <c r="AD481" s="223"/>
      <c r="AE481" s="223"/>
      <c r="AF481" s="223"/>
      <c r="AG481" s="223"/>
      <c r="AH481" s="223"/>
      <c r="AI481" s="223"/>
      <c r="AJ481" s="223"/>
      <c r="AK481" s="1052" t="s">
        <v>1656</v>
      </c>
      <c r="AL481" s="1053"/>
      <c r="AM481" s="1053"/>
      <c r="AN481" s="1054"/>
      <c r="AO481" s="1055"/>
      <c r="AP481" s="3"/>
      <c r="AQ481" s="222">
        <f>IF(P481="材質劣化",2,IF(P481="漏水",3,1))</f>
        <v>2</v>
      </c>
      <c r="AV481" s="167"/>
      <c r="AW481" s="167"/>
      <c r="AX481" s="167"/>
      <c r="AY481" s="167"/>
      <c r="AZ481" s="167"/>
      <c r="BA481" s="167"/>
      <c r="BB481" s="167"/>
      <c r="BC481" s="167"/>
      <c r="BD481" s="167"/>
    </row>
    <row r="482" spans="2:56" ht="12" customHeight="1" x14ac:dyDescent="0.15">
      <c r="B482" s="1058"/>
      <c r="C482" s="1063"/>
      <c r="D482" s="1061"/>
      <c r="E482" s="1061"/>
      <c r="F482" s="1061"/>
      <c r="G482" s="1061"/>
      <c r="H482" s="1061"/>
      <c r="I482" s="1061"/>
      <c r="J482" s="1062"/>
      <c r="K482" s="192">
        <v>2</v>
      </c>
      <c r="L482" s="1038" t="s">
        <v>534</v>
      </c>
      <c r="M482" s="1039"/>
      <c r="N482" s="1038" t="s">
        <v>485</v>
      </c>
      <c r="O482" s="1039"/>
      <c r="P482" s="1034" t="s">
        <v>332</v>
      </c>
      <c r="Q482" s="1036"/>
      <c r="R482" s="408" t="s">
        <v>338</v>
      </c>
      <c r="S482" s="408"/>
      <c r="T482" s="408"/>
      <c r="U482" s="1034" t="s">
        <v>54</v>
      </c>
      <c r="V482" s="1036"/>
      <c r="W482" s="1034" t="s">
        <v>551</v>
      </c>
      <c r="X482" s="1035"/>
      <c r="Y482" s="276"/>
      <c r="Z482" s="276"/>
      <c r="AA482" s="276"/>
      <c r="AB482" s="276"/>
      <c r="AC482" s="223"/>
      <c r="AD482" s="223"/>
      <c r="AE482" s="223"/>
      <c r="AF482" s="223"/>
      <c r="AG482" s="223"/>
      <c r="AH482" s="223"/>
      <c r="AI482" s="223"/>
      <c r="AJ482" s="223"/>
      <c r="AK482" s="1052" t="s">
        <v>1656</v>
      </c>
      <c r="AL482" s="1053"/>
      <c r="AM482" s="1053"/>
      <c r="AN482" s="1054"/>
      <c r="AO482" s="1055"/>
      <c r="AP482" s="3"/>
      <c r="AQ482" s="222">
        <f t="shared" ref="AQ482:AQ500" si="211">IF(P482="材質劣化",2,IF(P482="漏水",3,1))</f>
        <v>2</v>
      </c>
      <c r="AV482" s="167"/>
      <c r="AW482" s="167"/>
      <c r="AX482" s="167"/>
      <c r="AY482" s="167"/>
      <c r="AZ482" s="167"/>
      <c r="BA482" s="167"/>
      <c r="BB482" s="167"/>
      <c r="BC482" s="167"/>
      <c r="BD482" s="167"/>
    </row>
    <row r="483" spans="2:56" ht="12" customHeight="1" x14ac:dyDescent="0.15">
      <c r="B483" s="1058"/>
      <c r="C483" s="1063"/>
      <c r="D483" s="1061"/>
      <c r="E483" s="1061"/>
      <c r="F483" s="1061"/>
      <c r="G483" s="1061"/>
      <c r="H483" s="1061"/>
      <c r="I483" s="1061"/>
      <c r="J483" s="1062"/>
      <c r="K483" s="192">
        <v>3</v>
      </c>
      <c r="L483" s="1038" t="s">
        <v>331</v>
      </c>
      <c r="M483" s="1039"/>
      <c r="N483" s="1038" t="s">
        <v>356</v>
      </c>
      <c r="O483" s="1039"/>
      <c r="P483" s="1034" t="s">
        <v>332</v>
      </c>
      <c r="Q483" s="1036"/>
      <c r="R483" s="408" t="s">
        <v>338</v>
      </c>
      <c r="S483" s="408"/>
      <c r="T483" s="408"/>
      <c r="U483" s="1034" t="s">
        <v>554</v>
      </c>
      <c r="V483" s="1036"/>
      <c r="W483" s="1034" t="s">
        <v>1649</v>
      </c>
      <c r="X483" s="1035"/>
      <c r="Y483" s="276"/>
      <c r="Z483" s="276"/>
      <c r="AA483" s="276"/>
      <c r="AB483" s="276"/>
      <c r="AC483" s="223"/>
      <c r="AD483" s="223"/>
      <c r="AE483" s="223"/>
      <c r="AF483" s="223">
        <f>0.1*5</f>
        <v>0.5</v>
      </c>
      <c r="AG483" s="223"/>
      <c r="AH483" s="223"/>
      <c r="AI483" s="223"/>
      <c r="AJ483" s="223"/>
      <c r="AK483" s="1052"/>
      <c r="AL483" s="1053"/>
      <c r="AM483" s="1053"/>
      <c r="AN483" s="1054"/>
      <c r="AO483" s="1055"/>
      <c r="AP483" s="3"/>
      <c r="AQ483" s="222">
        <f t="shared" si="211"/>
        <v>2</v>
      </c>
      <c r="AV483" s="167"/>
      <c r="AW483" s="167"/>
      <c r="AX483" s="167"/>
      <c r="AY483" s="167"/>
      <c r="AZ483" s="167"/>
      <c r="BA483" s="167"/>
      <c r="BB483" s="167"/>
      <c r="BC483" s="167"/>
      <c r="BD483" s="167"/>
    </row>
    <row r="484" spans="2:56" ht="12" customHeight="1" x14ac:dyDescent="0.15">
      <c r="B484" s="1058"/>
      <c r="C484" s="1063"/>
      <c r="D484" s="1061"/>
      <c r="E484" s="1061"/>
      <c r="F484" s="1061"/>
      <c r="G484" s="1061"/>
      <c r="H484" s="1061"/>
      <c r="I484" s="1061"/>
      <c r="J484" s="1062"/>
      <c r="K484" s="192">
        <v>4</v>
      </c>
      <c r="L484" s="1038" t="s">
        <v>331</v>
      </c>
      <c r="M484" s="1039"/>
      <c r="N484" s="1038" t="s">
        <v>354</v>
      </c>
      <c r="O484" s="1039"/>
      <c r="P484" s="1034" t="s">
        <v>332</v>
      </c>
      <c r="Q484" s="1036"/>
      <c r="R484" s="408" t="s">
        <v>532</v>
      </c>
      <c r="S484" s="408"/>
      <c r="T484" s="408"/>
      <c r="U484" s="1034" t="s">
        <v>554</v>
      </c>
      <c r="V484" s="1036"/>
      <c r="W484" s="1034" t="s">
        <v>551</v>
      </c>
      <c r="X484" s="1035"/>
      <c r="Y484" s="276"/>
      <c r="Z484" s="276"/>
      <c r="AA484" s="276"/>
      <c r="AB484" s="276"/>
      <c r="AC484" s="223"/>
      <c r="AD484" s="223"/>
      <c r="AE484" s="223"/>
      <c r="AF484" s="223"/>
      <c r="AG484" s="223"/>
      <c r="AH484" s="223"/>
      <c r="AI484" s="223"/>
      <c r="AJ484" s="223"/>
      <c r="AK484" s="1052"/>
      <c r="AL484" s="1053"/>
      <c r="AM484" s="1053"/>
      <c r="AN484" s="1054"/>
      <c r="AO484" s="1055"/>
      <c r="AP484" s="3"/>
      <c r="AQ484" s="222">
        <f t="shared" si="211"/>
        <v>2</v>
      </c>
      <c r="AV484" s="167"/>
      <c r="AW484" s="167"/>
      <c r="AX484" s="167"/>
      <c r="AY484" s="167"/>
      <c r="AZ484" s="167"/>
      <c r="BA484" s="167"/>
      <c r="BB484" s="167"/>
      <c r="BC484" s="167"/>
      <c r="BD484" s="167"/>
    </row>
    <row r="485" spans="2:56" ht="12" customHeight="1" x14ac:dyDescent="0.15">
      <c r="B485" s="1058"/>
      <c r="C485" s="1063"/>
      <c r="D485" s="1061"/>
      <c r="E485" s="1061"/>
      <c r="F485" s="1061"/>
      <c r="G485" s="1061"/>
      <c r="H485" s="1061"/>
      <c r="I485" s="1061"/>
      <c r="J485" s="1062"/>
      <c r="K485" s="192">
        <v>5</v>
      </c>
      <c r="L485" s="1038" t="s">
        <v>331</v>
      </c>
      <c r="M485" s="1039"/>
      <c r="N485" s="1038" t="s">
        <v>354</v>
      </c>
      <c r="O485" s="1039"/>
      <c r="P485" s="1034" t="s">
        <v>332</v>
      </c>
      <c r="Q485" s="1036"/>
      <c r="R485" s="408" t="s">
        <v>532</v>
      </c>
      <c r="S485" s="408"/>
      <c r="T485" s="408"/>
      <c r="U485" s="1034" t="s">
        <v>554</v>
      </c>
      <c r="V485" s="1036"/>
      <c r="W485" s="1034" t="s">
        <v>551</v>
      </c>
      <c r="X485" s="1035"/>
      <c r="Y485" s="276"/>
      <c r="Z485" s="276"/>
      <c r="AA485" s="276"/>
      <c r="AB485" s="276"/>
      <c r="AC485" s="223"/>
      <c r="AD485" s="223"/>
      <c r="AE485" s="223"/>
      <c r="AF485" s="223"/>
      <c r="AG485" s="223"/>
      <c r="AH485" s="223"/>
      <c r="AI485" s="223"/>
      <c r="AJ485" s="223"/>
      <c r="AK485" s="1052"/>
      <c r="AL485" s="1053"/>
      <c r="AM485" s="1053"/>
      <c r="AN485" s="1054"/>
      <c r="AO485" s="1055"/>
      <c r="AP485" s="3"/>
      <c r="AQ485" s="222">
        <f t="shared" si="211"/>
        <v>2</v>
      </c>
      <c r="AV485" s="167"/>
      <c r="AW485" s="167"/>
      <c r="AX485" s="167"/>
      <c r="AY485" s="167"/>
      <c r="AZ485" s="167"/>
      <c r="BA485" s="167"/>
      <c r="BB485" s="167"/>
      <c r="BC485" s="167"/>
      <c r="BD485" s="167"/>
    </row>
    <row r="486" spans="2:56" ht="12" customHeight="1" x14ac:dyDescent="0.15">
      <c r="B486" s="1058"/>
      <c r="C486" s="1063"/>
      <c r="D486" s="1061"/>
      <c r="E486" s="1061"/>
      <c r="F486" s="1061"/>
      <c r="G486" s="1061"/>
      <c r="H486" s="1061"/>
      <c r="I486" s="1061"/>
      <c r="J486" s="1062"/>
      <c r="K486" s="192"/>
      <c r="L486" s="1038"/>
      <c r="M486" s="1039"/>
      <c r="N486" s="1038"/>
      <c r="O486" s="1039"/>
      <c r="P486" s="1034"/>
      <c r="Q486" s="1036"/>
      <c r="R486" s="408"/>
      <c r="S486" s="408"/>
      <c r="T486" s="408"/>
      <c r="U486" s="1034"/>
      <c r="V486" s="1036"/>
      <c r="W486" s="1034"/>
      <c r="X486" s="1035"/>
      <c r="Y486" s="276"/>
      <c r="Z486" s="276"/>
      <c r="AA486" s="276"/>
      <c r="AB486" s="276"/>
      <c r="AC486" s="223"/>
      <c r="AD486" s="223"/>
      <c r="AE486" s="223"/>
      <c r="AF486" s="223"/>
      <c r="AG486" s="223"/>
      <c r="AH486" s="223"/>
      <c r="AI486" s="223"/>
      <c r="AJ486" s="223"/>
      <c r="AK486" s="1052"/>
      <c r="AL486" s="1053"/>
      <c r="AM486" s="1053"/>
      <c r="AN486" s="1054"/>
      <c r="AO486" s="1055"/>
      <c r="AP486" s="3"/>
      <c r="AQ486" s="222">
        <f t="shared" si="211"/>
        <v>1</v>
      </c>
      <c r="AV486" s="167"/>
      <c r="AW486" s="167"/>
      <c r="AX486" s="167"/>
      <c r="AY486" s="167"/>
      <c r="AZ486" s="167"/>
      <c r="BA486" s="167"/>
      <c r="BB486" s="167"/>
      <c r="BC486" s="167"/>
      <c r="BD486" s="167"/>
    </row>
    <row r="487" spans="2:56" s="162" customFormat="1" ht="12" customHeight="1" x14ac:dyDescent="0.15">
      <c r="B487" s="1058"/>
      <c r="C487" s="1063"/>
      <c r="D487" s="1061"/>
      <c r="E487" s="1061"/>
      <c r="F487" s="1061"/>
      <c r="G487" s="1061"/>
      <c r="H487" s="1061"/>
      <c r="I487" s="1061"/>
      <c r="J487" s="1062"/>
      <c r="K487" s="192"/>
      <c r="L487" s="1038"/>
      <c r="M487" s="1039"/>
      <c r="N487" s="1038"/>
      <c r="O487" s="1039"/>
      <c r="P487" s="1034"/>
      <c r="Q487" s="1036"/>
      <c r="R487" s="408"/>
      <c r="S487" s="408"/>
      <c r="T487" s="408"/>
      <c r="U487" s="1034"/>
      <c r="V487" s="1036"/>
      <c r="W487" s="1034"/>
      <c r="X487" s="1035"/>
      <c r="Y487" s="276"/>
      <c r="Z487" s="276"/>
      <c r="AA487" s="276"/>
      <c r="AB487" s="276"/>
      <c r="AC487" s="223"/>
      <c r="AD487" s="223"/>
      <c r="AE487" s="223"/>
      <c r="AF487" s="223"/>
      <c r="AG487" s="223"/>
      <c r="AH487" s="223"/>
      <c r="AI487" s="223"/>
      <c r="AJ487" s="223"/>
      <c r="AK487" s="1034"/>
      <c r="AL487" s="1035"/>
      <c r="AM487" s="1035"/>
      <c r="AN487" s="788"/>
      <c r="AO487" s="789"/>
      <c r="AP487" s="3"/>
      <c r="AQ487" s="222">
        <f t="shared" si="211"/>
        <v>1</v>
      </c>
    </row>
    <row r="488" spans="2:56" s="162" customFormat="1" ht="12" customHeight="1" x14ac:dyDescent="0.15">
      <c r="B488" s="1058"/>
      <c r="C488" s="1063"/>
      <c r="D488" s="1061"/>
      <c r="E488" s="1061"/>
      <c r="F488" s="1061"/>
      <c r="G488" s="1061"/>
      <c r="H488" s="1061"/>
      <c r="I488" s="1061"/>
      <c r="J488" s="1062"/>
      <c r="K488" s="192"/>
      <c r="L488" s="1038"/>
      <c r="M488" s="1039"/>
      <c r="N488" s="1038"/>
      <c r="O488" s="1039"/>
      <c r="P488" s="1034"/>
      <c r="Q488" s="1036"/>
      <c r="R488" s="408"/>
      <c r="S488" s="408"/>
      <c r="T488" s="408"/>
      <c r="U488" s="1034"/>
      <c r="V488" s="1036"/>
      <c r="W488" s="1034"/>
      <c r="X488" s="1035"/>
      <c r="Y488" s="276"/>
      <c r="Z488" s="276"/>
      <c r="AA488" s="276"/>
      <c r="AB488" s="276"/>
      <c r="AC488" s="223"/>
      <c r="AD488" s="223"/>
      <c r="AE488" s="223"/>
      <c r="AF488" s="223"/>
      <c r="AG488" s="223"/>
      <c r="AH488" s="223"/>
      <c r="AI488" s="223"/>
      <c r="AJ488" s="223"/>
      <c r="AK488" s="1034"/>
      <c r="AL488" s="1035"/>
      <c r="AM488" s="1035"/>
      <c r="AN488" s="788"/>
      <c r="AO488" s="789"/>
      <c r="AP488" s="3"/>
      <c r="AQ488" s="222">
        <f t="shared" si="211"/>
        <v>1</v>
      </c>
    </row>
    <row r="489" spans="2:56" s="162" customFormat="1" ht="12" customHeight="1" x14ac:dyDescent="0.15">
      <c r="B489" s="1058"/>
      <c r="C489" s="1063"/>
      <c r="D489" s="1061"/>
      <c r="E489" s="1061"/>
      <c r="F489" s="1061"/>
      <c r="G489" s="1061"/>
      <c r="H489" s="1061"/>
      <c r="I489" s="1061"/>
      <c r="J489" s="1062"/>
      <c r="K489" s="192"/>
      <c r="L489" s="1038"/>
      <c r="M489" s="1039"/>
      <c r="N489" s="1038"/>
      <c r="O489" s="1039"/>
      <c r="P489" s="1034"/>
      <c r="Q489" s="1036"/>
      <c r="R489" s="408"/>
      <c r="S489" s="408"/>
      <c r="T489" s="408"/>
      <c r="U489" s="1034"/>
      <c r="V489" s="1036"/>
      <c r="W489" s="1034"/>
      <c r="X489" s="1035"/>
      <c r="Y489" s="276"/>
      <c r="Z489" s="276"/>
      <c r="AA489" s="276"/>
      <c r="AB489" s="276"/>
      <c r="AC489" s="223"/>
      <c r="AD489" s="223"/>
      <c r="AE489" s="223"/>
      <c r="AF489" s="223"/>
      <c r="AG489" s="223"/>
      <c r="AH489" s="223"/>
      <c r="AI489" s="223"/>
      <c r="AJ489" s="223"/>
      <c r="AK489" s="1034"/>
      <c r="AL489" s="1035"/>
      <c r="AM489" s="1035"/>
      <c r="AN489" s="788"/>
      <c r="AO489" s="789"/>
      <c r="AP489" s="3"/>
      <c r="AQ489" s="222">
        <f t="shared" si="211"/>
        <v>1</v>
      </c>
    </row>
    <row r="490" spans="2:56" s="162" customFormat="1" ht="12" customHeight="1" x14ac:dyDescent="0.15">
      <c r="B490" s="1058"/>
      <c r="C490" s="1063"/>
      <c r="D490" s="1061"/>
      <c r="E490" s="1061"/>
      <c r="F490" s="1061"/>
      <c r="G490" s="1061"/>
      <c r="H490" s="1061"/>
      <c r="I490" s="1061"/>
      <c r="J490" s="1062"/>
      <c r="K490" s="192"/>
      <c r="L490" s="1038"/>
      <c r="M490" s="1039"/>
      <c r="N490" s="1038"/>
      <c r="O490" s="1039"/>
      <c r="P490" s="1034"/>
      <c r="Q490" s="1036"/>
      <c r="R490" s="408"/>
      <c r="S490" s="408"/>
      <c r="T490" s="408"/>
      <c r="U490" s="1034"/>
      <c r="V490" s="1036"/>
      <c r="W490" s="1034"/>
      <c r="X490" s="1035"/>
      <c r="Y490" s="276"/>
      <c r="Z490" s="276"/>
      <c r="AA490" s="276"/>
      <c r="AB490" s="276"/>
      <c r="AC490" s="223"/>
      <c r="AD490" s="223"/>
      <c r="AE490" s="223"/>
      <c r="AF490" s="223"/>
      <c r="AG490" s="223"/>
      <c r="AH490" s="223"/>
      <c r="AI490" s="223"/>
      <c r="AJ490" s="223"/>
      <c r="AK490" s="1034"/>
      <c r="AL490" s="1035"/>
      <c r="AM490" s="1035"/>
      <c r="AN490" s="788"/>
      <c r="AO490" s="789"/>
      <c r="AP490" s="3"/>
      <c r="AQ490" s="222">
        <f t="shared" si="211"/>
        <v>1</v>
      </c>
    </row>
    <row r="491" spans="2:56" s="162" customFormat="1" ht="12" customHeight="1" x14ac:dyDescent="0.15">
      <c r="B491" s="1058"/>
      <c r="C491" s="1063"/>
      <c r="D491" s="1061"/>
      <c r="E491" s="1061"/>
      <c r="F491" s="1061"/>
      <c r="G491" s="1061"/>
      <c r="H491" s="1061"/>
      <c r="I491" s="1061"/>
      <c r="J491" s="1062"/>
      <c r="K491" s="192"/>
      <c r="L491" s="1038"/>
      <c r="M491" s="1039"/>
      <c r="N491" s="1038"/>
      <c r="O491" s="1039"/>
      <c r="P491" s="1034"/>
      <c r="Q491" s="1036"/>
      <c r="R491" s="408"/>
      <c r="S491" s="408"/>
      <c r="T491" s="408"/>
      <c r="U491" s="1034"/>
      <c r="V491" s="1036"/>
      <c r="W491" s="1034"/>
      <c r="X491" s="1035"/>
      <c r="Y491" s="276"/>
      <c r="Z491" s="276"/>
      <c r="AA491" s="276"/>
      <c r="AB491" s="276"/>
      <c r="AC491" s="223"/>
      <c r="AD491" s="223"/>
      <c r="AE491" s="223"/>
      <c r="AF491" s="223"/>
      <c r="AG491" s="223"/>
      <c r="AH491" s="223"/>
      <c r="AI491" s="223"/>
      <c r="AJ491" s="223"/>
      <c r="AK491" s="1034"/>
      <c r="AL491" s="1035"/>
      <c r="AM491" s="1035"/>
      <c r="AN491" s="788"/>
      <c r="AO491" s="789"/>
      <c r="AP491" s="3"/>
      <c r="AQ491" s="222">
        <f t="shared" si="211"/>
        <v>1</v>
      </c>
    </row>
    <row r="492" spans="2:56" s="162" customFormat="1" ht="12" customHeight="1" x14ac:dyDescent="0.15">
      <c r="B492" s="1058"/>
      <c r="C492" s="1063"/>
      <c r="D492" s="1061"/>
      <c r="E492" s="1061"/>
      <c r="F492" s="1061"/>
      <c r="G492" s="1061"/>
      <c r="H492" s="1061"/>
      <c r="I492" s="1061"/>
      <c r="J492" s="1062"/>
      <c r="K492" s="192"/>
      <c r="L492" s="1038"/>
      <c r="M492" s="1039"/>
      <c r="N492" s="1038"/>
      <c r="O492" s="1039"/>
      <c r="P492" s="1034"/>
      <c r="Q492" s="1036"/>
      <c r="R492" s="408"/>
      <c r="S492" s="408"/>
      <c r="T492" s="408"/>
      <c r="U492" s="1034"/>
      <c r="V492" s="1036"/>
      <c r="W492" s="1034"/>
      <c r="X492" s="1035"/>
      <c r="Y492" s="276"/>
      <c r="Z492" s="276"/>
      <c r="AA492" s="276"/>
      <c r="AB492" s="276"/>
      <c r="AC492" s="223"/>
      <c r="AD492" s="223"/>
      <c r="AE492" s="223"/>
      <c r="AF492" s="223"/>
      <c r="AG492" s="223"/>
      <c r="AH492" s="223"/>
      <c r="AI492" s="223"/>
      <c r="AJ492" s="223"/>
      <c r="AK492" s="1034"/>
      <c r="AL492" s="1035"/>
      <c r="AM492" s="1035"/>
      <c r="AN492" s="788"/>
      <c r="AO492" s="789"/>
      <c r="AP492" s="3"/>
      <c r="AQ492" s="222">
        <f t="shared" si="211"/>
        <v>1</v>
      </c>
    </row>
    <row r="493" spans="2:56" s="162" customFormat="1" ht="12" customHeight="1" x14ac:dyDescent="0.15">
      <c r="B493" s="1058"/>
      <c r="C493" s="1063"/>
      <c r="D493" s="1061"/>
      <c r="E493" s="1061"/>
      <c r="F493" s="1061"/>
      <c r="G493" s="1061"/>
      <c r="H493" s="1061"/>
      <c r="I493" s="1061"/>
      <c r="J493" s="1062"/>
      <c r="K493" s="192"/>
      <c r="L493" s="1038"/>
      <c r="M493" s="1039"/>
      <c r="N493" s="1038"/>
      <c r="O493" s="1039"/>
      <c r="P493" s="1034"/>
      <c r="Q493" s="1036"/>
      <c r="R493" s="408"/>
      <c r="S493" s="408"/>
      <c r="T493" s="408"/>
      <c r="U493" s="1034"/>
      <c r="V493" s="1036"/>
      <c r="W493" s="1034"/>
      <c r="X493" s="1035"/>
      <c r="Y493" s="276"/>
      <c r="Z493" s="276"/>
      <c r="AA493" s="276"/>
      <c r="AB493" s="276"/>
      <c r="AC493" s="223"/>
      <c r="AD493" s="223"/>
      <c r="AE493" s="223"/>
      <c r="AF493" s="223"/>
      <c r="AG493" s="223"/>
      <c r="AH493" s="223"/>
      <c r="AI493" s="223"/>
      <c r="AJ493" s="223"/>
      <c r="AK493" s="1034"/>
      <c r="AL493" s="1035"/>
      <c r="AM493" s="1035"/>
      <c r="AN493" s="788"/>
      <c r="AO493" s="789"/>
      <c r="AP493" s="3"/>
      <c r="AQ493" s="222">
        <f t="shared" si="211"/>
        <v>1</v>
      </c>
    </row>
    <row r="494" spans="2:56" s="162" customFormat="1" ht="12" customHeight="1" x14ac:dyDescent="0.15">
      <c r="B494" s="1058"/>
      <c r="C494" s="1063"/>
      <c r="D494" s="1061"/>
      <c r="E494" s="1061"/>
      <c r="F494" s="1061"/>
      <c r="G494" s="1061"/>
      <c r="H494" s="1061"/>
      <c r="I494" s="1061"/>
      <c r="J494" s="1062"/>
      <c r="K494" s="192"/>
      <c r="L494" s="1038"/>
      <c r="M494" s="1039"/>
      <c r="N494" s="1038"/>
      <c r="O494" s="1039"/>
      <c r="P494" s="1034"/>
      <c r="Q494" s="1036"/>
      <c r="R494" s="408"/>
      <c r="S494" s="408"/>
      <c r="T494" s="408"/>
      <c r="U494" s="1034"/>
      <c r="V494" s="1036"/>
      <c r="W494" s="1034"/>
      <c r="X494" s="1035"/>
      <c r="Y494" s="276"/>
      <c r="Z494" s="276"/>
      <c r="AA494" s="276"/>
      <c r="AB494" s="276"/>
      <c r="AC494" s="223"/>
      <c r="AD494" s="223"/>
      <c r="AE494" s="223"/>
      <c r="AF494" s="223"/>
      <c r="AG494" s="223"/>
      <c r="AH494" s="223"/>
      <c r="AI494" s="223"/>
      <c r="AJ494" s="223"/>
      <c r="AK494" s="1034"/>
      <c r="AL494" s="1035"/>
      <c r="AM494" s="1035"/>
      <c r="AN494" s="788"/>
      <c r="AO494" s="789"/>
      <c r="AP494" s="3"/>
      <c r="AQ494" s="222">
        <f t="shared" si="211"/>
        <v>1</v>
      </c>
    </row>
    <row r="495" spans="2:56" s="162" customFormat="1" ht="12" customHeight="1" x14ac:dyDescent="0.15">
      <c r="B495" s="1058"/>
      <c r="C495" s="1063"/>
      <c r="D495" s="1061"/>
      <c r="E495" s="1061"/>
      <c r="F495" s="1061"/>
      <c r="G495" s="1061"/>
      <c r="H495" s="1061"/>
      <c r="I495" s="1061"/>
      <c r="J495" s="1062"/>
      <c r="K495" s="192"/>
      <c r="L495" s="1038"/>
      <c r="M495" s="1039"/>
      <c r="N495" s="1038"/>
      <c r="O495" s="1039"/>
      <c r="P495" s="1034"/>
      <c r="Q495" s="1036"/>
      <c r="R495" s="408"/>
      <c r="S495" s="408"/>
      <c r="T495" s="408"/>
      <c r="U495" s="1034"/>
      <c r="V495" s="1036"/>
      <c r="W495" s="1034"/>
      <c r="X495" s="1035"/>
      <c r="Y495" s="276"/>
      <c r="Z495" s="276"/>
      <c r="AA495" s="276"/>
      <c r="AB495" s="276"/>
      <c r="AC495" s="223"/>
      <c r="AD495" s="223"/>
      <c r="AE495" s="223"/>
      <c r="AF495" s="223"/>
      <c r="AG495" s="223"/>
      <c r="AH495" s="223"/>
      <c r="AI495" s="223"/>
      <c r="AJ495" s="223"/>
      <c r="AK495" s="1034"/>
      <c r="AL495" s="1035"/>
      <c r="AM495" s="1035"/>
      <c r="AN495" s="788"/>
      <c r="AO495" s="789"/>
      <c r="AP495" s="3"/>
      <c r="AQ495" s="222">
        <f t="shared" si="211"/>
        <v>1</v>
      </c>
    </row>
    <row r="496" spans="2:56" s="162" customFormat="1" ht="12" customHeight="1" x14ac:dyDescent="0.15">
      <c r="B496" s="1058"/>
      <c r="C496" s="1063"/>
      <c r="D496" s="1061"/>
      <c r="E496" s="1061"/>
      <c r="F496" s="1061"/>
      <c r="G496" s="1061"/>
      <c r="H496" s="1061"/>
      <c r="I496" s="1061"/>
      <c r="J496" s="1062"/>
      <c r="K496" s="192"/>
      <c r="L496" s="1038"/>
      <c r="M496" s="1039"/>
      <c r="N496" s="1038"/>
      <c r="O496" s="1039"/>
      <c r="P496" s="1034"/>
      <c r="Q496" s="1036"/>
      <c r="R496" s="408"/>
      <c r="S496" s="408"/>
      <c r="T496" s="408"/>
      <c r="U496" s="1034"/>
      <c r="V496" s="1036"/>
      <c r="W496" s="1034"/>
      <c r="X496" s="1035"/>
      <c r="Y496" s="276"/>
      <c r="Z496" s="276"/>
      <c r="AA496" s="276"/>
      <c r="AB496" s="276"/>
      <c r="AC496" s="223"/>
      <c r="AD496" s="223"/>
      <c r="AE496" s="223"/>
      <c r="AF496" s="223"/>
      <c r="AG496" s="223"/>
      <c r="AH496" s="223"/>
      <c r="AI496" s="223"/>
      <c r="AJ496" s="223"/>
      <c r="AK496" s="1034"/>
      <c r="AL496" s="1035"/>
      <c r="AM496" s="1035"/>
      <c r="AN496" s="788"/>
      <c r="AO496" s="789"/>
      <c r="AP496" s="3"/>
      <c r="AQ496" s="222">
        <f t="shared" si="211"/>
        <v>1</v>
      </c>
    </row>
    <row r="497" spans="2:46" s="162" customFormat="1" ht="12" customHeight="1" x14ac:dyDescent="0.15">
      <c r="B497" s="1058"/>
      <c r="C497" s="1063"/>
      <c r="D497" s="1061"/>
      <c r="E497" s="1061"/>
      <c r="F497" s="1061"/>
      <c r="G497" s="1061"/>
      <c r="H497" s="1061"/>
      <c r="I497" s="1061"/>
      <c r="J497" s="1062"/>
      <c r="K497" s="192"/>
      <c r="L497" s="1038"/>
      <c r="M497" s="1039"/>
      <c r="N497" s="1038"/>
      <c r="O497" s="1039"/>
      <c r="P497" s="1034"/>
      <c r="Q497" s="1036"/>
      <c r="R497" s="408"/>
      <c r="S497" s="408"/>
      <c r="T497" s="408"/>
      <c r="U497" s="1034"/>
      <c r="V497" s="1036"/>
      <c r="W497" s="1034"/>
      <c r="X497" s="1035"/>
      <c r="Y497" s="276"/>
      <c r="Z497" s="276"/>
      <c r="AA497" s="276"/>
      <c r="AB497" s="276"/>
      <c r="AC497" s="223"/>
      <c r="AD497" s="223"/>
      <c r="AE497" s="223"/>
      <c r="AF497" s="223"/>
      <c r="AG497" s="223"/>
      <c r="AH497" s="223"/>
      <c r="AI497" s="223"/>
      <c r="AJ497" s="223"/>
      <c r="AK497" s="1034"/>
      <c r="AL497" s="1035"/>
      <c r="AM497" s="1035"/>
      <c r="AN497" s="788"/>
      <c r="AO497" s="789"/>
      <c r="AP497" s="3"/>
      <c r="AQ497" s="222">
        <f t="shared" si="211"/>
        <v>1</v>
      </c>
    </row>
    <row r="498" spans="2:46" s="162" customFormat="1" ht="12" customHeight="1" x14ac:dyDescent="0.15">
      <c r="B498" s="1058"/>
      <c r="C498" s="1063"/>
      <c r="D498" s="1061"/>
      <c r="E498" s="1061"/>
      <c r="F498" s="1061"/>
      <c r="G498" s="1061"/>
      <c r="H498" s="1061"/>
      <c r="I498" s="1061"/>
      <c r="J498" s="1062"/>
      <c r="K498" s="192"/>
      <c r="L498" s="1038"/>
      <c r="M498" s="1039"/>
      <c r="N498" s="1038"/>
      <c r="O498" s="1039"/>
      <c r="P498" s="1034"/>
      <c r="Q498" s="1036"/>
      <c r="R498" s="408"/>
      <c r="S498" s="408"/>
      <c r="T498" s="408"/>
      <c r="U498" s="1034"/>
      <c r="V498" s="1036"/>
      <c r="W498" s="1034"/>
      <c r="X498" s="1035"/>
      <c r="Y498" s="276"/>
      <c r="Z498" s="276"/>
      <c r="AA498" s="276"/>
      <c r="AB498" s="276"/>
      <c r="AC498" s="223"/>
      <c r="AD498" s="223"/>
      <c r="AE498" s="223"/>
      <c r="AF498" s="223"/>
      <c r="AG498" s="223"/>
      <c r="AH498" s="223"/>
      <c r="AI498" s="223"/>
      <c r="AJ498" s="223"/>
      <c r="AK498" s="1034"/>
      <c r="AL498" s="1035"/>
      <c r="AM498" s="1035"/>
      <c r="AN498" s="788"/>
      <c r="AO498" s="789"/>
      <c r="AP498" s="3"/>
      <c r="AQ498" s="222">
        <f t="shared" si="211"/>
        <v>1</v>
      </c>
    </row>
    <row r="499" spans="2:46" s="162" customFormat="1" ht="12" customHeight="1" x14ac:dyDescent="0.15">
      <c r="B499" s="1058"/>
      <c r="C499" s="1063"/>
      <c r="D499" s="1061"/>
      <c r="E499" s="1061"/>
      <c r="F499" s="1061"/>
      <c r="G499" s="1061"/>
      <c r="H499" s="1061"/>
      <c r="I499" s="1061"/>
      <c r="J499" s="1062"/>
      <c r="K499" s="192"/>
      <c r="L499" s="1038"/>
      <c r="M499" s="1039"/>
      <c r="N499" s="1038"/>
      <c r="O499" s="1039"/>
      <c r="P499" s="1034"/>
      <c r="Q499" s="1036"/>
      <c r="R499" s="408"/>
      <c r="S499" s="408"/>
      <c r="T499" s="408"/>
      <c r="U499" s="1034"/>
      <c r="V499" s="1036"/>
      <c r="W499" s="1034"/>
      <c r="X499" s="1035"/>
      <c r="Y499" s="276"/>
      <c r="Z499" s="276"/>
      <c r="AA499" s="276"/>
      <c r="AB499" s="276"/>
      <c r="AC499" s="223"/>
      <c r="AD499" s="223"/>
      <c r="AE499" s="223"/>
      <c r="AF499" s="223"/>
      <c r="AG499" s="223"/>
      <c r="AH499" s="223"/>
      <c r="AI499" s="223"/>
      <c r="AJ499" s="223"/>
      <c r="AK499" s="1034"/>
      <c r="AL499" s="1035"/>
      <c r="AM499" s="1035"/>
      <c r="AN499" s="788"/>
      <c r="AO499" s="789"/>
      <c r="AP499" s="3"/>
      <c r="AQ499" s="222">
        <f t="shared" si="211"/>
        <v>1</v>
      </c>
    </row>
    <row r="500" spans="2:46" s="162" customFormat="1" ht="12" customHeight="1" x14ac:dyDescent="0.15">
      <c r="B500" s="1058"/>
      <c r="C500" s="1063"/>
      <c r="D500" s="1061"/>
      <c r="E500" s="1061"/>
      <c r="F500" s="1061"/>
      <c r="G500" s="1061"/>
      <c r="H500" s="1061"/>
      <c r="I500" s="1061"/>
      <c r="J500" s="1062"/>
      <c r="K500" s="192"/>
      <c r="L500" s="1038"/>
      <c r="M500" s="1039"/>
      <c r="N500" s="1038"/>
      <c r="O500" s="1039"/>
      <c r="P500" s="1034"/>
      <c r="Q500" s="1036"/>
      <c r="R500" s="408"/>
      <c r="S500" s="408"/>
      <c r="T500" s="408"/>
      <c r="U500" s="1034"/>
      <c r="V500" s="1036"/>
      <c r="W500" s="1034"/>
      <c r="X500" s="1035"/>
      <c r="Y500" s="276"/>
      <c r="Z500" s="276"/>
      <c r="AA500" s="276"/>
      <c r="AB500" s="276"/>
      <c r="AC500" s="223"/>
      <c r="AD500" s="223"/>
      <c r="AE500" s="223"/>
      <c r="AF500" s="223"/>
      <c r="AG500" s="223"/>
      <c r="AH500" s="223"/>
      <c r="AI500" s="223"/>
      <c r="AJ500" s="223"/>
      <c r="AK500" s="1034"/>
      <c r="AL500" s="1035"/>
      <c r="AM500" s="1035"/>
      <c r="AN500" s="788"/>
      <c r="AO500" s="789"/>
      <c r="AP500" s="3"/>
      <c r="AQ500" s="222">
        <f t="shared" si="211"/>
        <v>1</v>
      </c>
    </row>
    <row r="501" spans="2:46" s="162" customFormat="1" ht="12" customHeight="1" x14ac:dyDescent="0.15">
      <c r="B501" s="1058"/>
      <c r="C501" s="1063"/>
      <c r="D501" s="1061"/>
      <c r="E501" s="1061"/>
      <c r="F501" s="1061"/>
      <c r="G501" s="1061"/>
      <c r="H501" s="1061"/>
      <c r="I501" s="1061"/>
      <c r="J501" s="1062"/>
      <c r="K501" s="1016" t="s">
        <v>216</v>
      </c>
      <c r="L501" s="1016" t="s">
        <v>215</v>
      </c>
      <c r="M501" s="1016"/>
      <c r="N501" s="1016"/>
      <c r="O501" s="1016"/>
      <c r="P501" s="1016"/>
      <c r="Q501" s="1016"/>
      <c r="R501" s="1016"/>
      <c r="S501" s="1016"/>
      <c r="T501" s="1016"/>
      <c r="U501" s="1016"/>
      <c r="V501" s="1016"/>
      <c r="W501" s="1016"/>
      <c r="X501" s="1016"/>
      <c r="Y501" s="1040" t="s">
        <v>466</v>
      </c>
      <c r="Z501" s="1041"/>
      <c r="AA501" s="1041"/>
      <c r="AB501" s="1042"/>
      <c r="AC501" s="224">
        <f t="shared" ref="AC501:AJ501" si="212">SUM(AC481:AC500)</f>
        <v>0</v>
      </c>
      <c r="AD501" s="224">
        <f t="shared" si="212"/>
        <v>0</v>
      </c>
      <c r="AE501" s="224">
        <f t="shared" si="212"/>
        <v>0</v>
      </c>
      <c r="AF501" s="224">
        <f t="shared" si="212"/>
        <v>0.5</v>
      </c>
      <c r="AG501" s="224">
        <f t="shared" si="212"/>
        <v>0</v>
      </c>
      <c r="AH501" s="224">
        <f t="shared" si="212"/>
        <v>0</v>
      </c>
      <c r="AI501" s="224">
        <f t="shared" si="212"/>
        <v>0</v>
      </c>
      <c r="AJ501" s="224">
        <f t="shared" si="212"/>
        <v>0</v>
      </c>
      <c r="AK501" s="1040" t="s">
        <v>214</v>
      </c>
      <c r="AL501" s="1041"/>
      <c r="AM501" s="1041"/>
      <c r="AN501" s="788"/>
      <c r="AO501" s="789"/>
      <c r="AP501" s="3"/>
    </row>
    <row r="502" spans="2:46" s="162" customFormat="1" ht="12" customHeight="1" x14ac:dyDescent="0.15">
      <c r="B502" s="1058"/>
      <c r="C502" s="1063"/>
      <c r="D502" s="1061"/>
      <c r="E502" s="1061"/>
      <c r="F502" s="1061"/>
      <c r="G502" s="1061"/>
      <c r="H502" s="1061"/>
      <c r="I502" s="1061"/>
      <c r="J502" s="1062"/>
      <c r="K502" s="1016"/>
      <c r="L502" s="1016" t="s">
        <v>467</v>
      </c>
      <c r="M502" s="1016"/>
      <c r="N502" s="1016"/>
      <c r="O502" s="1016" t="s">
        <v>213</v>
      </c>
      <c r="P502" s="1016"/>
      <c r="Q502" s="1016"/>
      <c r="R502" s="1016"/>
      <c r="S502" s="1016"/>
      <c r="T502" s="1016"/>
      <c r="U502" s="1016"/>
      <c r="V502" s="1016"/>
      <c r="W502" s="1016"/>
      <c r="X502" s="1016"/>
      <c r="Y502" s="193">
        <f>COUNTIF(Y481:Y500,"○")</f>
        <v>0</v>
      </c>
      <c r="Z502" s="193">
        <f>COUNTIF(Z481:Z500,"○")</f>
        <v>0</v>
      </c>
      <c r="AA502" s="193">
        <f>COUNTIF(AA481:AA500,"○")</f>
        <v>0</v>
      </c>
      <c r="AB502" s="193">
        <f>COUNTIF(AB481:AB500,"○")</f>
        <v>0</v>
      </c>
      <c r="AC502" s="193">
        <f t="shared" ref="AC502:AJ502" si="213">COUNT(AC481:AC500)</f>
        <v>0</v>
      </c>
      <c r="AD502" s="193">
        <f t="shared" si="213"/>
        <v>0</v>
      </c>
      <c r="AE502" s="193">
        <f t="shared" si="213"/>
        <v>0</v>
      </c>
      <c r="AF502" s="193">
        <f t="shared" si="213"/>
        <v>1</v>
      </c>
      <c r="AG502" s="193">
        <f t="shared" si="213"/>
        <v>0</v>
      </c>
      <c r="AH502" s="193">
        <f t="shared" si="213"/>
        <v>0</v>
      </c>
      <c r="AI502" s="193">
        <f t="shared" si="213"/>
        <v>0</v>
      </c>
      <c r="AJ502" s="193">
        <f t="shared" si="213"/>
        <v>0</v>
      </c>
      <c r="AK502" s="1043"/>
      <c r="AL502" s="1044"/>
      <c r="AM502" s="1044"/>
      <c r="AN502" s="1044"/>
      <c r="AO502" s="1045"/>
      <c r="AP502" s="3"/>
    </row>
    <row r="503" spans="2:46" ht="12" customHeight="1" x14ac:dyDescent="0.15">
      <c r="B503" s="1058"/>
      <c r="C503" s="1063"/>
      <c r="D503" s="1061"/>
      <c r="E503" s="1061"/>
      <c r="F503" s="1061"/>
      <c r="G503" s="1061"/>
      <c r="H503" s="1061"/>
      <c r="I503" s="1061"/>
      <c r="J503" s="1062"/>
      <c r="K503" s="1016"/>
      <c r="L503" s="1016"/>
      <c r="M503" s="1016"/>
      <c r="N503" s="1016"/>
      <c r="O503" s="1016" t="s">
        <v>468</v>
      </c>
      <c r="P503" s="1016"/>
      <c r="Q503" s="1016"/>
      <c r="R503" s="1016"/>
      <c r="S503" s="1016"/>
      <c r="T503" s="1016"/>
      <c r="U503" s="1016"/>
      <c r="V503" s="1016"/>
      <c r="W503" s="1016"/>
      <c r="X503" s="1016"/>
      <c r="Y503" s="1034" t="str">
        <f>IF(Y502&gt;0,"Ⅳ",IF(Z502&gt;0,"Ⅲ",IF(AA502&gt;0,"Ⅱa",IF(AB502&gt;0,"Ⅱb","Ⅰ"))))</f>
        <v>Ⅰ</v>
      </c>
      <c r="Z503" s="1035"/>
      <c r="AA503" s="1035"/>
      <c r="AB503" s="1036"/>
      <c r="AC503" s="1034" t="str">
        <f>IF(AC502&gt;0,"Ⅳ",IF(AD502&gt;0,"Ⅲ",IF(AE502&gt;0,"Ⅱa",IF(AF502&gt;0,"Ⅱb","Ⅰ"))))</f>
        <v>Ⅱb</v>
      </c>
      <c r="AD503" s="1035"/>
      <c r="AE503" s="1035"/>
      <c r="AF503" s="1036"/>
      <c r="AG503" s="1034" t="str">
        <f>IF(AG502&gt;0,"Ⅳ",IF(AH502&gt;0,"Ⅲ",IF(AI502&gt;0,"Ⅱa",IF(AJ502&gt;0,"Ⅱb","Ⅰ"))))</f>
        <v>Ⅰ</v>
      </c>
      <c r="AH503" s="1035"/>
      <c r="AI503" s="1035"/>
      <c r="AJ503" s="1036"/>
      <c r="AK503" s="1046"/>
      <c r="AL503" s="1047"/>
      <c r="AM503" s="1047"/>
      <c r="AN503" s="1047"/>
      <c r="AO503" s="1048"/>
      <c r="AP503" s="3"/>
      <c r="AQ503" s="273" t="s">
        <v>312</v>
      </c>
      <c r="AR503" s="273" t="s">
        <v>313</v>
      </c>
      <c r="AS503" s="699" t="s">
        <v>316</v>
      </c>
      <c r="AT503" s="1026"/>
    </row>
    <row r="504" spans="2:46" ht="12" customHeight="1" x14ac:dyDescent="0.15">
      <c r="B504" s="1058"/>
      <c r="C504" s="1063"/>
      <c r="D504" s="1061"/>
      <c r="E504" s="1061"/>
      <c r="F504" s="1061"/>
      <c r="G504" s="1061"/>
      <c r="H504" s="1061"/>
      <c r="I504" s="1061"/>
      <c r="J504" s="1062"/>
      <c r="K504" s="1016"/>
      <c r="L504" s="1016" t="s">
        <v>469</v>
      </c>
      <c r="M504" s="1016"/>
      <c r="N504" s="1016"/>
      <c r="O504" s="1016" t="s">
        <v>212</v>
      </c>
      <c r="P504" s="1016"/>
      <c r="Q504" s="1016"/>
      <c r="R504" s="1016"/>
      <c r="S504" s="1016"/>
      <c r="T504" s="1016"/>
      <c r="U504" s="1016"/>
      <c r="V504" s="1016"/>
      <c r="W504" s="1016"/>
      <c r="X504" s="1016"/>
      <c r="Y504" s="187" t="s">
        <v>32</v>
      </c>
      <c r="Z504" s="187" t="s">
        <v>33</v>
      </c>
      <c r="AA504" s="1027" t="s">
        <v>34</v>
      </c>
      <c r="AB504" s="1027"/>
      <c r="AC504" s="187" t="s">
        <v>32</v>
      </c>
      <c r="AD504" s="187" t="s">
        <v>33</v>
      </c>
      <c r="AE504" s="1027" t="s">
        <v>34</v>
      </c>
      <c r="AF504" s="1027"/>
      <c r="AG504" s="187" t="s">
        <v>32</v>
      </c>
      <c r="AH504" s="187" t="s">
        <v>33</v>
      </c>
      <c r="AI504" s="1027" t="s">
        <v>34</v>
      </c>
      <c r="AJ504" s="1027"/>
      <c r="AK504" s="1046"/>
      <c r="AL504" s="1047"/>
      <c r="AM504" s="1047"/>
      <c r="AN504" s="1047"/>
      <c r="AO504" s="1048"/>
      <c r="AP504" s="3"/>
      <c r="AQ504" s="1028">
        <f>+Y502+Z502</f>
        <v>0</v>
      </c>
      <c r="AR504" s="1029"/>
      <c r="AS504" s="1028">
        <f>+AA502+AB502</f>
        <v>0</v>
      </c>
      <c r="AT504" s="1029"/>
    </row>
    <row r="505" spans="2:46" ht="12" customHeight="1" x14ac:dyDescent="0.15">
      <c r="B505" s="1058"/>
      <c r="C505" s="1063"/>
      <c r="D505" s="1061"/>
      <c r="E505" s="1061"/>
      <c r="F505" s="1061"/>
      <c r="G505" s="1061"/>
      <c r="H505" s="1061"/>
      <c r="I505" s="1061"/>
      <c r="J505" s="1062"/>
      <c r="K505" s="1016"/>
      <c r="L505" s="1016"/>
      <c r="M505" s="1016"/>
      <c r="N505" s="1016"/>
      <c r="O505" s="1016" t="s">
        <v>470</v>
      </c>
      <c r="P505" s="1016"/>
      <c r="Q505" s="1016"/>
      <c r="R505" s="1016"/>
      <c r="S505" s="1016"/>
      <c r="T505" s="1016"/>
      <c r="U505" s="1016"/>
      <c r="V505" s="1016"/>
      <c r="W505" s="1016"/>
      <c r="X505" s="1016"/>
      <c r="Y505" s="193" t="str">
        <f>IF(Y502=0,"",1)</f>
        <v/>
      </c>
      <c r="Z505" s="193" t="str">
        <f>IF(Z502=0,"",1)</f>
        <v/>
      </c>
      <c r="AA505" s="1030" t="str">
        <f>IF(AQ504=1,"",IF(AS504&gt;0,1,""))</f>
        <v/>
      </c>
      <c r="AB505" s="1031"/>
      <c r="AC505" s="193">
        <f>+AC502</f>
        <v>0</v>
      </c>
      <c r="AD505" s="193">
        <f>AD502</f>
        <v>0</v>
      </c>
      <c r="AE505" s="1030">
        <f>AE502+AF502</f>
        <v>1</v>
      </c>
      <c r="AF505" s="1031"/>
      <c r="AG505" s="193">
        <f>AG502</f>
        <v>0</v>
      </c>
      <c r="AH505" s="193">
        <f>AH502</f>
        <v>0</v>
      </c>
      <c r="AI505" s="1030">
        <f>AI502+AJ502</f>
        <v>0</v>
      </c>
      <c r="AJ505" s="1031"/>
      <c r="AK505" s="1046"/>
      <c r="AL505" s="1047"/>
      <c r="AM505" s="1047"/>
      <c r="AN505" s="1047"/>
      <c r="AO505" s="1048"/>
      <c r="AP505" s="3"/>
      <c r="AQ505" s="197">
        <f>+Y502+AC505+AG505</f>
        <v>0</v>
      </c>
      <c r="AR505" s="197">
        <f>+Z502+AD505+AH505</f>
        <v>0</v>
      </c>
      <c r="AS505" s="1032">
        <f>+AS504+AE505+AI505</f>
        <v>1</v>
      </c>
      <c r="AT505" s="1033"/>
    </row>
    <row r="506" spans="2:46" ht="12" customHeight="1" x14ac:dyDescent="0.15">
      <c r="B506" s="1058"/>
      <c r="C506" s="1063"/>
      <c r="D506" s="1061"/>
      <c r="E506" s="1061"/>
      <c r="F506" s="1061"/>
      <c r="G506" s="1061"/>
      <c r="H506" s="1061"/>
      <c r="I506" s="1061"/>
      <c r="J506" s="1062"/>
      <c r="K506" s="1016"/>
      <c r="L506" s="1016"/>
      <c r="M506" s="1016"/>
      <c r="N506" s="1016"/>
      <c r="O506" s="1016" t="s">
        <v>471</v>
      </c>
      <c r="P506" s="1016"/>
      <c r="Q506" s="1016"/>
      <c r="R506" s="1016"/>
      <c r="S506" s="1016"/>
      <c r="T506" s="1016"/>
      <c r="U506" s="1016"/>
      <c r="V506" s="1016"/>
      <c r="W506" s="1016"/>
      <c r="X506" s="1016"/>
      <c r="Y506" s="1034" t="s">
        <v>875</v>
      </c>
      <c r="Z506" s="1035"/>
      <c r="AA506" s="1035"/>
      <c r="AB506" s="1036"/>
      <c r="AC506" s="1034" t="str">
        <f>IF(AC505&gt;0,"Ⅳ",IF(AD505&gt;0,"Ⅲ",IF(AE505&gt;0,"Ⅱ","Ⅰ")))</f>
        <v>Ⅱ</v>
      </c>
      <c r="AD506" s="1035"/>
      <c r="AE506" s="1035"/>
      <c r="AF506" s="1036"/>
      <c r="AG506" s="1034" t="str">
        <f>IF(AG505&gt;0,"Ⅳ",IF(AH505&gt;0,"Ⅲ",IF(AI505&gt;0,"Ⅱ","Ⅰ")))</f>
        <v>Ⅰ</v>
      </c>
      <c r="AH506" s="1035"/>
      <c r="AI506" s="1035"/>
      <c r="AJ506" s="1036"/>
      <c r="AK506" s="1046"/>
      <c r="AL506" s="1047"/>
      <c r="AM506" s="1047"/>
      <c r="AN506" s="1047"/>
      <c r="AO506" s="1048"/>
      <c r="AP506" s="3"/>
      <c r="AQ506" s="1037" t="str">
        <f>IF(AQ505&gt;0,"Ⅳ",IF(AR505&gt;0,"Ⅲ",IF(AS505&gt;0,"Ⅱ","Ⅰ")))</f>
        <v>Ⅱ</v>
      </c>
      <c r="AR506" s="1037"/>
      <c r="AS506" s="1037"/>
      <c r="AT506" s="1037"/>
    </row>
    <row r="507" spans="2:46" ht="12" customHeight="1" x14ac:dyDescent="0.15">
      <c r="B507" s="1058"/>
      <c r="C507" s="1063"/>
      <c r="D507" s="1061"/>
      <c r="E507" s="1061"/>
      <c r="F507" s="1061"/>
      <c r="G507" s="1061"/>
      <c r="H507" s="1061"/>
      <c r="I507" s="1061"/>
      <c r="J507" s="1062"/>
      <c r="K507" s="1016"/>
      <c r="L507" s="1016"/>
      <c r="M507" s="1016"/>
      <c r="N507" s="1016"/>
      <c r="O507" s="1016" t="s">
        <v>472</v>
      </c>
      <c r="P507" s="1016"/>
      <c r="Q507" s="1016"/>
      <c r="R507" s="1016"/>
      <c r="S507" s="1016"/>
      <c r="T507" s="1016"/>
      <c r="U507" s="1016"/>
      <c r="V507" s="1016"/>
      <c r="W507" s="1016"/>
      <c r="X507" s="1016"/>
      <c r="Y507" s="1034" t="str">
        <f>IF(COUNTIF(Y506:AJ506,"Ⅳ")&gt;0,"Ⅳ",IF(COUNTIF(Y506:AJ506,"Ⅲ")&gt;0,"Ⅲ",IF(COUNTIF(Y506:AJ506,"Ⅱ")&gt;0,"Ⅱ","Ⅰ")))</f>
        <v>Ⅱ</v>
      </c>
      <c r="Z507" s="1035"/>
      <c r="AA507" s="1035"/>
      <c r="AB507" s="1035"/>
      <c r="AC507" s="1035"/>
      <c r="AD507" s="1035"/>
      <c r="AE507" s="1035"/>
      <c r="AF507" s="1035"/>
      <c r="AG507" s="1035"/>
      <c r="AH507" s="1035"/>
      <c r="AI507" s="1035"/>
      <c r="AJ507" s="1036"/>
      <c r="AK507" s="1049"/>
      <c r="AL507" s="1050"/>
      <c r="AM507" s="1050"/>
      <c r="AN507" s="1050"/>
      <c r="AO507" s="1051"/>
      <c r="AP507" s="3"/>
    </row>
    <row r="508" spans="2:46" ht="14.25" customHeight="1" x14ac:dyDescent="0.15">
      <c r="B508" s="1058"/>
      <c r="C508" s="1063"/>
      <c r="D508" s="1061"/>
      <c r="E508" s="1061"/>
      <c r="F508" s="1061"/>
      <c r="G508" s="1061"/>
      <c r="H508" s="1061"/>
      <c r="I508" s="1061"/>
      <c r="J508" s="1062"/>
      <c r="K508" s="1016" t="s">
        <v>169</v>
      </c>
      <c r="L508" s="1017"/>
      <c r="M508" s="1017"/>
      <c r="N508" s="1017"/>
      <c r="O508" s="1017"/>
      <c r="P508" s="1017"/>
      <c r="Q508" s="1017"/>
      <c r="R508" s="1017"/>
      <c r="S508" s="1017"/>
      <c r="T508" s="1017"/>
      <c r="U508" s="1017"/>
      <c r="V508" s="1017"/>
      <c r="W508" s="1017"/>
      <c r="X508" s="1017"/>
      <c r="Y508" s="1017"/>
      <c r="Z508" s="1017"/>
      <c r="AA508" s="1017"/>
      <c r="AB508" s="1017"/>
      <c r="AC508" s="1017"/>
      <c r="AD508" s="1017"/>
      <c r="AE508" s="1017"/>
      <c r="AF508" s="1017"/>
      <c r="AG508" s="1017"/>
      <c r="AH508" s="1017"/>
      <c r="AI508" s="1017"/>
      <c r="AJ508" s="1017"/>
      <c r="AK508" s="1017"/>
      <c r="AL508" s="1017"/>
      <c r="AM508" s="1017"/>
      <c r="AN508" s="1017"/>
      <c r="AO508" s="1017"/>
      <c r="AP508" s="3"/>
    </row>
    <row r="509" spans="2:46" ht="14.25" customHeight="1" x14ac:dyDescent="0.15">
      <c r="B509" s="1058"/>
      <c r="C509" s="1063"/>
      <c r="D509" s="1061"/>
      <c r="E509" s="1061"/>
      <c r="F509" s="1061"/>
      <c r="G509" s="1061"/>
      <c r="H509" s="1061"/>
      <c r="I509" s="1061"/>
      <c r="J509" s="1062"/>
      <c r="K509" s="1016"/>
      <c r="L509" s="1017"/>
      <c r="M509" s="1017"/>
      <c r="N509" s="1017"/>
      <c r="O509" s="1017"/>
      <c r="P509" s="1017"/>
      <c r="Q509" s="1017"/>
      <c r="R509" s="1017"/>
      <c r="S509" s="1017"/>
      <c r="T509" s="1017"/>
      <c r="U509" s="1017"/>
      <c r="V509" s="1017"/>
      <c r="W509" s="1017"/>
      <c r="X509" s="1017"/>
      <c r="Y509" s="1017"/>
      <c r="Z509" s="1017"/>
      <c r="AA509" s="1017"/>
      <c r="AB509" s="1017"/>
      <c r="AC509" s="1017"/>
      <c r="AD509" s="1017"/>
      <c r="AE509" s="1017"/>
      <c r="AF509" s="1017"/>
      <c r="AG509" s="1017"/>
      <c r="AH509" s="1017"/>
      <c r="AI509" s="1017"/>
      <c r="AJ509" s="1017"/>
      <c r="AK509" s="1017"/>
      <c r="AL509" s="1017"/>
      <c r="AM509" s="1017"/>
      <c r="AN509" s="1017"/>
      <c r="AO509" s="1017"/>
      <c r="AP509" s="3"/>
    </row>
    <row r="510" spans="2:46" ht="12" customHeight="1" x14ac:dyDescent="0.15">
      <c r="B510" s="1058"/>
      <c r="C510" s="1063"/>
      <c r="D510" s="1061"/>
      <c r="E510" s="1061"/>
      <c r="F510" s="1061"/>
      <c r="G510" s="1061"/>
      <c r="H510" s="1061"/>
      <c r="I510" s="1061"/>
      <c r="J510" s="1062"/>
      <c r="K510" s="1018" t="s">
        <v>473</v>
      </c>
      <c r="L510" s="1018"/>
      <c r="M510" s="1018"/>
      <c r="N510" s="1018"/>
      <c r="O510" s="1018"/>
      <c r="P510" s="1018"/>
      <c r="Q510" s="1018"/>
      <c r="R510" s="1018"/>
      <c r="S510" s="1018"/>
      <c r="T510" s="1018"/>
      <c r="U510" s="1018"/>
      <c r="V510" s="1018"/>
      <c r="W510" s="1018"/>
      <c r="X510" s="1018"/>
      <c r="Y510" s="1018"/>
      <c r="Z510" s="1018"/>
      <c r="AA510" s="1018"/>
      <c r="AB510" s="1018"/>
      <c r="AC510" s="1018"/>
      <c r="AD510" s="1018"/>
      <c r="AE510" s="1018"/>
      <c r="AF510" s="1018"/>
      <c r="AG510" s="1018"/>
      <c r="AH510" s="1018"/>
      <c r="AI510" s="1018"/>
      <c r="AJ510" s="1018"/>
      <c r="AK510" s="1018"/>
      <c r="AL510" s="1018"/>
      <c r="AM510" s="1018"/>
      <c r="AN510" s="1018"/>
      <c r="AO510" s="1018"/>
      <c r="AP510" s="3"/>
    </row>
    <row r="511" spans="2:46" ht="12" customHeight="1" x14ac:dyDescent="0.15">
      <c r="B511" s="1058"/>
      <c r="C511" s="1063"/>
      <c r="D511" s="1061"/>
      <c r="E511" s="1061"/>
      <c r="F511" s="1061"/>
      <c r="G511" s="1061"/>
      <c r="H511" s="1061"/>
      <c r="I511" s="1061"/>
      <c r="J511" s="1062"/>
      <c r="K511" s="1019" t="s">
        <v>523</v>
      </c>
      <c r="L511" s="1019"/>
      <c r="M511" s="1019"/>
      <c r="N511" s="1019"/>
      <c r="O511" s="1019"/>
      <c r="P511" s="1019"/>
      <c r="Q511" s="1019"/>
      <c r="R511" s="1019"/>
      <c r="S511" s="1019"/>
      <c r="T511" s="1019"/>
      <c r="U511" s="1019"/>
      <c r="V511" s="1019"/>
      <c r="W511" s="1019"/>
      <c r="X511" s="1019"/>
      <c r="Y511" s="1019"/>
      <c r="Z511" s="1019"/>
      <c r="AA511" s="1019"/>
      <c r="AB511" s="1019"/>
      <c r="AC511" s="1019"/>
      <c r="AD511" s="1019"/>
      <c r="AE511" s="1019"/>
      <c r="AF511" s="1019"/>
      <c r="AG511" s="1019"/>
      <c r="AH511" s="1019"/>
      <c r="AI511" s="1019"/>
      <c r="AJ511" s="1019"/>
      <c r="AK511" s="1019"/>
      <c r="AL511" s="1019"/>
      <c r="AM511" s="1019"/>
      <c r="AN511" s="1019"/>
      <c r="AO511" s="1019"/>
      <c r="AP511" s="3"/>
    </row>
    <row r="512" spans="2:46" ht="12" customHeight="1" x14ac:dyDescent="0.15">
      <c r="B512" s="1058"/>
      <c r="C512" s="1063"/>
      <c r="D512" s="1061"/>
      <c r="E512" s="1061"/>
      <c r="F512" s="1061"/>
      <c r="G512" s="1061"/>
      <c r="H512" s="1061"/>
      <c r="I512" s="1061"/>
      <c r="J512" s="1062"/>
      <c r="K512" s="194" t="s">
        <v>474</v>
      </c>
      <c r="L512" s="195"/>
      <c r="M512" s="195"/>
      <c r="N512" s="195"/>
      <c r="O512" s="195"/>
      <c r="P512" s="195"/>
      <c r="Q512" s="195"/>
      <c r="R512" s="195"/>
      <c r="S512" s="195"/>
      <c r="T512" s="195"/>
      <c r="U512" s="195"/>
      <c r="V512" s="195"/>
      <c r="W512" s="195"/>
      <c r="X512" s="195"/>
      <c r="Y512" s="195"/>
      <c r="Z512" s="195"/>
      <c r="AA512" s="195"/>
      <c r="AB512" s="195"/>
      <c r="AC512" s="195"/>
      <c r="AD512" s="195"/>
      <c r="AE512" s="195"/>
      <c r="AF512" s="195"/>
      <c r="AG512" s="195"/>
      <c r="AH512" s="195"/>
      <c r="AI512" s="195"/>
      <c r="AJ512" s="195"/>
      <c r="AK512" s="195"/>
      <c r="AL512" s="195"/>
      <c r="AM512" s="195"/>
      <c r="AN512" s="195"/>
      <c r="AO512" s="196"/>
      <c r="AP512" s="3"/>
    </row>
    <row r="513" spans="2:86" ht="12" customHeight="1" x14ac:dyDescent="0.15">
      <c r="B513" s="1058"/>
      <c r="C513" s="1063"/>
      <c r="D513" s="1061"/>
      <c r="E513" s="1061"/>
      <c r="F513" s="1061"/>
      <c r="G513" s="1061"/>
      <c r="H513" s="1061"/>
      <c r="I513" s="1061"/>
      <c r="J513" s="1062"/>
      <c r="K513" s="194" t="s">
        <v>475</v>
      </c>
      <c r="L513" s="195"/>
      <c r="M513" s="195"/>
      <c r="N513" s="195"/>
      <c r="O513" s="195"/>
      <c r="P513" s="195"/>
      <c r="Q513" s="195"/>
      <c r="R513" s="195"/>
      <c r="S513" s="195"/>
      <c r="T513" s="195"/>
      <c r="U513" s="195"/>
      <c r="V513" s="195"/>
      <c r="W513" s="195"/>
      <c r="X513" s="195"/>
      <c r="Y513" s="195"/>
      <c r="Z513" s="195"/>
      <c r="AA513" s="195"/>
      <c r="AB513" s="195"/>
      <c r="AC513" s="195"/>
      <c r="AD513" s="195"/>
      <c r="AE513" s="195"/>
      <c r="AF513" s="195"/>
      <c r="AG513" s="195"/>
      <c r="AH513" s="195"/>
      <c r="AI513" s="195"/>
      <c r="AJ513" s="195"/>
      <c r="AK513" s="195"/>
      <c r="AL513" s="195"/>
      <c r="AM513" s="195"/>
      <c r="AN513" s="195"/>
      <c r="AO513" s="196"/>
      <c r="AP513" s="3"/>
    </row>
    <row r="514" spans="2:86" ht="12" customHeight="1" x14ac:dyDescent="0.15">
      <c r="B514" s="1058"/>
      <c r="C514" s="1063"/>
      <c r="D514" s="1061"/>
      <c r="E514" s="1061"/>
      <c r="F514" s="1061"/>
      <c r="G514" s="1061"/>
      <c r="H514" s="1061"/>
      <c r="I514" s="1061"/>
      <c r="J514" s="1062"/>
      <c r="K514" s="1020" t="s">
        <v>476</v>
      </c>
      <c r="L514" s="1021"/>
      <c r="M514" s="1021"/>
      <c r="N514" s="1021"/>
      <c r="O514" s="1021"/>
      <c r="P514" s="1021"/>
      <c r="Q514" s="1021"/>
      <c r="R514" s="1021"/>
      <c r="S514" s="1021"/>
      <c r="T514" s="1021"/>
      <c r="U514" s="1021"/>
      <c r="V514" s="1021"/>
      <c r="W514" s="1021"/>
      <c r="X514" s="1021"/>
      <c r="Y514" s="1021"/>
      <c r="Z514" s="1021"/>
      <c r="AA514" s="1021"/>
      <c r="AB514" s="1021"/>
      <c r="AC514" s="1021"/>
      <c r="AD514" s="1021"/>
      <c r="AE514" s="1021"/>
      <c r="AF514" s="1021"/>
      <c r="AG514" s="1021"/>
      <c r="AH514" s="1021"/>
      <c r="AI514" s="1021"/>
      <c r="AJ514" s="1021"/>
      <c r="AK514" s="1021"/>
      <c r="AL514" s="1021"/>
      <c r="AM514" s="1021"/>
      <c r="AN514" s="1021"/>
      <c r="AO514" s="1022"/>
      <c r="AP514" s="3"/>
    </row>
    <row r="515" spans="2:86" ht="12" customHeight="1" x14ac:dyDescent="0.15">
      <c r="B515" s="591"/>
      <c r="C515" s="1064"/>
      <c r="D515" s="1065"/>
      <c r="E515" s="1065"/>
      <c r="F515" s="1065"/>
      <c r="G515" s="1065"/>
      <c r="H515" s="1065"/>
      <c r="I515" s="1065"/>
      <c r="J515" s="1066"/>
      <c r="K515" s="1023"/>
      <c r="L515" s="1024"/>
      <c r="M515" s="1024"/>
      <c r="N515" s="1024"/>
      <c r="O515" s="1024"/>
      <c r="P515" s="1024"/>
      <c r="Q515" s="1024"/>
      <c r="R515" s="1024"/>
      <c r="S515" s="1024"/>
      <c r="T515" s="1024"/>
      <c r="U515" s="1024"/>
      <c r="V515" s="1024"/>
      <c r="W515" s="1024"/>
      <c r="X515" s="1024"/>
      <c r="Y515" s="1024"/>
      <c r="Z515" s="1024"/>
      <c r="AA515" s="1024"/>
      <c r="AB515" s="1024"/>
      <c r="AC515" s="1024"/>
      <c r="AD515" s="1024"/>
      <c r="AE515" s="1024"/>
      <c r="AF515" s="1024"/>
      <c r="AG515" s="1024"/>
      <c r="AH515" s="1024"/>
      <c r="AI515" s="1024"/>
      <c r="AJ515" s="1024"/>
      <c r="AK515" s="1024"/>
      <c r="AL515" s="1024"/>
      <c r="AM515" s="1024"/>
      <c r="AN515" s="1024"/>
      <c r="AO515" s="1025"/>
      <c r="AP515" s="3"/>
    </row>
    <row r="516" spans="2:86" s="9" customFormat="1" ht="12" customHeight="1" x14ac:dyDescent="0.15">
      <c r="B516" s="3" t="s">
        <v>527</v>
      </c>
      <c r="AQ516" s="162"/>
      <c r="AR516" s="162"/>
      <c r="AS516" s="162"/>
      <c r="AT516" s="162"/>
      <c r="AU516" s="162"/>
      <c r="AV516" s="162"/>
      <c r="AW516" s="162"/>
      <c r="AX516" s="162"/>
      <c r="AY516" s="162"/>
      <c r="AZ516" s="162"/>
      <c r="BA516" s="162"/>
      <c r="BB516" s="162"/>
      <c r="BC516" s="162"/>
      <c r="BD516" s="162"/>
      <c r="BE516" s="162"/>
      <c r="BF516" s="162"/>
      <c r="BG516" s="162"/>
      <c r="BH516" s="162"/>
      <c r="BI516" s="162"/>
      <c r="BJ516" s="162"/>
      <c r="BK516" s="162"/>
      <c r="BL516" s="162"/>
      <c r="BM516" s="162"/>
      <c r="BN516" s="162"/>
      <c r="BO516" s="162"/>
      <c r="BP516" s="162"/>
      <c r="BQ516" s="162"/>
      <c r="BR516" s="162"/>
      <c r="BS516" s="162"/>
      <c r="BT516" s="162"/>
      <c r="BU516" s="162"/>
      <c r="BV516" s="162"/>
      <c r="BW516" s="162"/>
      <c r="BX516" s="162"/>
      <c r="BY516" s="162"/>
      <c r="BZ516" s="162"/>
      <c r="CA516" s="162"/>
      <c r="CB516" s="162"/>
      <c r="CC516" s="162"/>
      <c r="CD516" s="162"/>
      <c r="CE516" s="162"/>
      <c r="CF516" s="162"/>
      <c r="CG516" s="162"/>
      <c r="CH516" s="162"/>
    </row>
    <row r="517" spans="2:86" ht="12" customHeight="1" thickBot="1" x14ac:dyDescent="0.2">
      <c r="B517" s="3" t="s">
        <v>524</v>
      </c>
    </row>
    <row r="518" spans="2:86" ht="12" customHeight="1" x14ac:dyDescent="0.15">
      <c r="B518" s="3" t="s">
        <v>525</v>
      </c>
      <c r="AU518" s="1000" t="s">
        <v>305</v>
      </c>
      <c r="AV518" s="1001" t="s">
        <v>298</v>
      </c>
      <c r="AW518" s="1003" t="s">
        <v>299</v>
      </c>
      <c r="AX518" s="1005" t="s">
        <v>306</v>
      </c>
      <c r="AY518" s="1006"/>
      <c r="AZ518" s="1006"/>
      <c r="BA518" s="1006"/>
      <c r="BB518" s="1006"/>
      <c r="BC518" s="1006"/>
      <c r="BD518" s="1006"/>
      <c r="BE518" s="1006"/>
      <c r="BF518" s="1006"/>
      <c r="BG518" s="1006"/>
      <c r="BH518" s="1006"/>
      <c r="BI518" s="1006"/>
      <c r="BJ518" s="1006"/>
      <c r="BK518" s="1006"/>
      <c r="BL518" s="1006"/>
      <c r="BM518" s="1006"/>
      <c r="BN518" s="1006"/>
      <c r="BO518" s="1006"/>
      <c r="BP518" s="1006"/>
      <c r="BQ518" s="1006"/>
      <c r="BR518" s="1007"/>
      <c r="BS518" s="807" t="s">
        <v>300</v>
      </c>
      <c r="BT518" s="1008"/>
      <c r="BU518" s="1008"/>
      <c r="BV518" s="1008"/>
      <c r="BW518" s="1009" t="s">
        <v>307</v>
      </c>
      <c r="BX518" s="1010"/>
      <c r="BY518" s="1010"/>
      <c r="BZ518" s="1010"/>
      <c r="CA518" s="1010"/>
      <c r="CB518" s="1010"/>
      <c r="CC518" s="1010"/>
      <c r="CD518" s="1010"/>
      <c r="CE518" s="1010"/>
      <c r="CF518" s="1010"/>
      <c r="CG518" s="1010"/>
      <c r="CH518" s="1011"/>
    </row>
    <row r="519" spans="2:86" ht="12" customHeight="1" x14ac:dyDescent="0.15">
      <c r="B519" s="3" t="s">
        <v>477</v>
      </c>
      <c r="AU519" s="1000"/>
      <c r="AV519" s="1002"/>
      <c r="AW519" s="1004"/>
      <c r="AX519" s="1012" t="s">
        <v>308</v>
      </c>
      <c r="AY519" s="686"/>
      <c r="AZ519" s="686"/>
      <c r="BA519" s="686"/>
      <c r="BB519" s="686"/>
      <c r="BC519" s="686"/>
      <c r="BD519" s="686"/>
      <c r="BE519" s="686"/>
      <c r="BF519" s="686"/>
      <c r="BG519" s="686"/>
      <c r="BH519" s="686"/>
      <c r="BI519" s="686"/>
      <c r="BJ519" s="686" t="s">
        <v>309</v>
      </c>
      <c r="BK519" s="686"/>
      <c r="BL519" s="686"/>
      <c r="BM519" s="686"/>
      <c r="BN519" s="686"/>
      <c r="BO519" s="686"/>
      <c r="BP519" s="686"/>
      <c r="BQ519" s="686"/>
      <c r="BR519" s="1013"/>
      <c r="BS519" s="1008"/>
      <c r="BT519" s="1008"/>
      <c r="BU519" s="1008"/>
      <c r="BV519" s="1008"/>
      <c r="BW519" s="1014" t="s">
        <v>302</v>
      </c>
      <c r="BX519" s="699"/>
      <c r="BY519" s="699"/>
      <c r="BZ519" s="699"/>
      <c r="CA519" s="686" t="s">
        <v>310</v>
      </c>
      <c r="CB519" s="686"/>
      <c r="CC519" s="686"/>
      <c r="CD519" s="686"/>
      <c r="CE519" s="686"/>
      <c r="CF519" s="686"/>
      <c r="CG519" s="686"/>
      <c r="CH519" s="1013"/>
    </row>
    <row r="520" spans="2:86" ht="12" customHeight="1" x14ac:dyDescent="0.15">
      <c r="B520" s="3" t="s">
        <v>526</v>
      </c>
      <c r="AU520" s="1000"/>
      <c r="AV520" s="1002"/>
      <c r="AW520" s="1004"/>
      <c r="AX520" s="1012" t="s">
        <v>26</v>
      </c>
      <c r="AY520" s="686"/>
      <c r="AZ520" s="686"/>
      <c r="BA520" s="686"/>
      <c r="BB520" s="686" t="s">
        <v>22</v>
      </c>
      <c r="BC520" s="686"/>
      <c r="BD520" s="686"/>
      <c r="BE520" s="686"/>
      <c r="BF520" s="686" t="s">
        <v>24</v>
      </c>
      <c r="BG520" s="686"/>
      <c r="BH520" s="686"/>
      <c r="BI520" s="686"/>
      <c r="BJ520" s="699" t="s">
        <v>26</v>
      </c>
      <c r="BK520" s="699"/>
      <c r="BL520" s="699"/>
      <c r="BM520" s="699" t="s">
        <v>22</v>
      </c>
      <c r="BN520" s="699"/>
      <c r="BO520" s="699"/>
      <c r="BP520" s="699" t="s">
        <v>24</v>
      </c>
      <c r="BQ520" s="699"/>
      <c r="BR520" s="1015"/>
      <c r="BS520" s="807" t="s">
        <v>26</v>
      </c>
      <c r="BT520" s="807" t="s">
        <v>22</v>
      </c>
      <c r="BU520" s="807" t="s">
        <v>24</v>
      </c>
      <c r="BV520" s="807" t="s">
        <v>303</v>
      </c>
      <c r="BW520" s="1012" t="s">
        <v>311</v>
      </c>
      <c r="BX520" s="686"/>
      <c r="BY520" s="686"/>
      <c r="BZ520" s="686"/>
      <c r="CA520" s="686" t="s">
        <v>22</v>
      </c>
      <c r="CB520" s="686"/>
      <c r="CC520" s="686"/>
      <c r="CD520" s="686"/>
      <c r="CE520" s="686" t="s">
        <v>24</v>
      </c>
      <c r="CF520" s="686"/>
      <c r="CG520" s="686"/>
      <c r="CH520" s="1013"/>
    </row>
    <row r="521" spans="2:86" ht="12" customHeight="1" x14ac:dyDescent="0.15">
      <c r="B521" s="3" t="s">
        <v>478</v>
      </c>
      <c r="AU521" s="1000"/>
      <c r="AV521" s="1002"/>
      <c r="AW521" s="1004"/>
      <c r="AX521" s="156" t="s">
        <v>862</v>
      </c>
      <c r="AY521" s="157" t="s">
        <v>863</v>
      </c>
      <c r="AZ521" s="157" t="s">
        <v>864</v>
      </c>
      <c r="BA521" s="158" t="s">
        <v>865</v>
      </c>
      <c r="BB521" s="159" t="s">
        <v>866</v>
      </c>
      <c r="BC521" s="157" t="s">
        <v>863</v>
      </c>
      <c r="BD521" s="157" t="s">
        <v>867</v>
      </c>
      <c r="BE521" s="158" t="s">
        <v>865</v>
      </c>
      <c r="BF521" s="159" t="s">
        <v>866</v>
      </c>
      <c r="BG521" s="157" t="s">
        <v>863</v>
      </c>
      <c r="BH521" s="157" t="s">
        <v>864</v>
      </c>
      <c r="BI521" s="158" t="s">
        <v>865</v>
      </c>
      <c r="BJ521" s="159" t="s">
        <v>866</v>
      </c>
      <c r="BK521" s="157" t="s">
        <v>868</v>
      </c>
      <c r="BL521" s="158" t="s">
        <v>869</v>
      </c>
      <c r="BM521" s="159" t="s">
        <v>870</v>
      </c>
      <c r="BN521" s="157" t="s">
        <v>863</v>
      </c>
      <c r="BO521" s="158" t="s">
        <v>871</v>
      </c>
      <c r="BP521" s="159" t="s">
        <v>870</v>
      </c>
      <c r="BQ521" s="157" t="s">
        <v>868</v>
      </c>
      <c r="BR521" s="160" t="s">
        <v>872</v>
      </c>
      <c r="BS521" s="1008"/>
      <c r="BT521" s="1008"/>
      <c r="BU521" s="1008"/>
      <c r="BV521" s="1008"/>
      <c r="BW521" s="156" t="s">
        <v>866</v>
      </c>
      <c r="BX521" s="157" t="s">
        <v>863</v>
      </c>
      <c r="BY521" s="157" t="s">
        <v>864</v>
      </c>
      <c r="BZ521" s="158" t="s">
        <v>865</v>
      </c>
      <c r="CA521" s="159" t="s">
        <v>866</v>
      </c>
      <c r="CB521" s="157" t="s">
        <v>873</v>
      </c>
      <c r="CC521" s="157" t="s">
        <v>864</v>
      </c>
      <c r="CD521" s="158" t="s">
        <v>865</v>
      </c>
      <c r="CE521" s="159" t="s">
        <v>866</v>
      </c>
      <c r="CF521" s="157" t="s">
        <v>863</v>
      </c>
      <c r="CG521" s="157" t="s">
        <v>864</v>
      </c>
      <c r="CH521" s="160" t="s">
        <v>874</v>
      </c>
    </row>
    <row r="522" spans="2:86" x14ac:dyDescent="0.15">
      <c r="B522" s="3" t="s">
        <v>539</v>
      </c>
      <c r="AU522" s="1000"/>
      <c r="AV522" s="188" t="str">
        <f>N524</f>
        <v>S011</v>
      </c>
      <c r="AW522" s="300">
        <f>R524</f>
        <v>10.6</v>
      </c>
      <c r="AX522" s="197">
        <f>+Y549</f>
        <v>0</v>
      </c>
      <c r="AY522" s="197">
        <f>+Z549</f>
        <v>1</v>
      </c>
      <c r="AZ522" s="197">
        <f>+AA549</f>
        <v>0</v>
      </c>
      <c r="BA522" s="197">
        <f t="shared" ref="BA522" si="214">+AB549</f>
        <v>0</v>
      </c>
      <c r="BB522" s="197">
        <f>+AC549</f>
        <v>0</v>
      </c>
      <c r="BC522" s="197">
        <f t="shared" ref="BC522" si="215">+AD549</f>
        <v>0</v>
      </c>
      <c r="BD522" s="197">
        <f t="shared" ref="BD522" si="216">+AE549</f>
        <v>1</v>
      </c>
      <c r="BE522" s="197">
        <f t="shared" ref="BE522" si="217">+AF549</f>
        <v>1</v>
      </c>
      <c r="BF522" s="197">
        <f t="shared" ref="BF522" si="218">+AG549</f>
        <v>0</v>
      </c>
      <c r="BG522" s="197">
        <f t="shared" ref="BG522" si="219">+AH549</f>
        <v>0</v>
      </c>
      <c r="BH522" s="197">
        <f t="shared" ref="BH522" si="220">+AI549</f>
        <v>0</v>
      </c>
      <c r="BI522" s="197">
        <f t="shared" ref="BI522" si="221">+AJ549</f>
        <v>0</v>
      </c>
      <c r="BJ522" s="197" t="str">
        <f>+Y552</f>
        <v/>
      </c>
      <c r="BK522" s="197">
        <f t="shared" ref="BK522" si="222">+Z552</f>
        <v>1</v>
      </c>
      <c r="BL522" s="197" t="str">
        <f>+AA552</f>
        <v/>
      </c>
      <c r="BM522" s="197">
        <f>+AC552</f>
        <v>0</v>
      </c>
      <c r="BN522" s="197">
        <f t="shared" ref="BN522" si="223">+AD552</f>
        <v>0</v>
      </c>
      <c r="BO522" s="197">
        <f t="shared" ref="BO522" si="224">+AE552</f>
        <v>2</v>
      </c>
      <c r="BP522" s="197">
        <f>+AG552</f>
        <v>0</v>
      </c>
      <c r="BQ522" s="197">
        <f>+AH552</f>
        <v>0</v>
      </c>
      <c r="BR522" s="197">
        <f>+AI552</f>
        <v>0</v>
      </c>
      <c r="BS522" s="296" t="str">
        <f>+Y553</f>
        <v>Ⅲ</v>
      </c>
      <c r="BT522" s="296" t="str">
        <f>+AC553</f>
        <v>Ⅱ</v>
      </c>
      <c r="BU522" s="296" t="str">
        <f>+AG553</f>
        <v>Ⅰ</v>
      </c>
      <c r="BV522" s="296" t="str">
        <f>+Y554</f>
        <v>Ⅲ</v>
      </c>
      <c r="BW522" s="164" t="str">
        <f>IF(Y549&gt;0,R524,"")</f>
        <v/>
      </c>
      <c r="BX522" s="165" t="str">
        <f>IF(Z549&gt;0,"",IF(AA549&gt;0,R524,""))</f>
        <v/>
      </c>
      <c r="BY522" s="165" t="str">
        <f>IF(Y549+Z549&gt;0,"",IF(AA549&gt;0,R524,""))</f>
        <v/>
      </c>
      <c r="BZ522" s="165" t="str">
        <f>IF(Y549+Z549+AA549&gt;0,"",IF(AB549&gt;0,R524,""))</f>
        <v/>
      </c>
      <c r="CA522" s="166">
        <f t="shared" ref="CA522" si="225">+AC548</f>
        <v>0</v>
      </c>
      <c r="CB522" s="166">
        <f t="shared" ref="CB522" si="226">+AD548</f>
        <v>0</v>
      </c>
      <c r="CC522" s="166">
        <f t="shared" ref="CC522" si="227">+AE548</f>
        <v>5.000000000000001E-3</v>
      </c>
      <c r="CD522" s="166">
        <f t="shared" ref="CD522" si="228">+AF548</f>
        <v>0.19500000000000001</v>
      </c>
      <c r="CE522" s="166">
        <f t="shared" ref="CE522" si="229">+AG548</f>
        <v>0</v>
      </c>
      <c r="CF522" s="166">
        <f t="shared" ref="CF522" si="230">+AH548</f>
        <v>0</v>
      </c>
      <c r="CG522" s="166">
        <f t="shared" ref="CG522" si="231">+AI548</f>
        <v>0</v>
      </c>
      <c r="CH522" s="166">
        <f t="shared" ref="CH522" si="232">+AJ548</f>
        <v>0</v>
      </c>
    </row>
    <row r="523" spans="2:86" ht="12" customHeight="1" x14ac:dyDescent="0.15">
      <c r="B523" s="1057" t="s">
        <v>219</v>
      </c>
      <c r="C523" s="1059"/>
      <c r="D523" s="1060"/>
      <c r="E523" s="1061"/>
      <c r="F523" s="1061"/>
      <c r="G523" s="1061"/>
      <c r="H523" s="1061"/>
      <c r="I523" s="1061"/>
      <c r="J523" s="1062"/>
      <c r="K523" s="1067" t="s">
        <v>453</v>
      </c>
      <c r="L523" s="1068"/>
      <c r="M523" s="1068"/>
      <c r="N523" s="1068"/>
      <c r="O523" s="1068"/>
      <c r="P523" s="1068"/>
      <c r="Q523" s="1068"/>
      <c r="R523" s="1068"/>
      <c r="S523" s="1068"/>
      <c r="T523" s="1068"/>
      <c r="U523" s="1068"/>
      <c r="V523" s="1068"/>
      <c r="W523" s="1068"/>
      <c r="X523" s="1068"/>
      <c r="Y523" s="1068"/>
      <c r="Z523" s="1068"/>
      <c r="AA523" s="1068"/>
      <c r="AB523" s="1068"/>
      <c r="AC523" s="1068"/>
      <c r="AD523" s="1068"/>
      <c r="AE523" s="1068"/>
      <c r="AF523" s="1068"/>
      <c r="AG523" s="1068"/>
      <c r="AH523" s="1068"/>
      <c r="AI523" s="1068"/>
      <c r="AJ523" s="1068"/>
      <c r="AK523" s="1068"/>
      <c r="AL523" s="1068"/>
      <c r="AM523" s="1068"/>
      <c r="AN523" s="1068"/>
      <c r="AO523" s="1069"/>
      <c r="AP523" s="3"/>
    </row>
    <row r="524" spans="2:86" ht="12" customHeight="1" x14ac:dyDescent="0.15">
      <c r="B524" s="1058"/>
      <c r="C524" s="1063"/>
      <c r="D524" s="1061"/>
      <c r="E524" s="1061"/>
      <c r="F524" s="1061"/>
      <c r="G524" s="1061"/>
      <c r="H524" s="1061"/>
      <c r="I524" s="1061"/>
      <c r="J524" s="1062"/>
      <c r="K524" s="1040" t="s">
        <v>218</v>
      </c>
      <c r="L524" s="1041"/>
      <c r="M524" s="1042"/>
      <c r="N524" s="1034" t="s">
        <v>609</v>
      </c>
      <c r="O524" s="1035"/>
      <c r="P524" s="1040" t="s">
        <v>454</v>
      </c>
      <c r="Q524" s="1042"/>
      <c r="R524" s="1070">
        <f>'様式A-2'!C21</f>
        <v>10.6</v>
      </c>
      <c r="S524" s="1071"/>
      <c r="T524" s="1072"/>
      <c r="U524" s="1073" t="s">
        <v>455</v>
      </c>
      <c r="V524" s="1074"/>
      <c r="W524" s="1073" t="s">
        <v>456</v>
      </c>
      <c r="X524" s="1074"/>
      <c r="Y524" s="1042" t="s">
        <v>217</v>
      </c>
      <c r="Z524" s="1016"/>
      <c r="AA524" s="1016"/>
      <c r="AB524" s="1016"/>
      <c r="AC524" s="1073" t="s">
        <v>457</v>
      </c>
      <c r="AD524" s="1079"/>
      <c r="AE524" s="1079"/>
      <c r="AF524" s="1079"/>
      <c r="AG524" s="1079"/>
      <c r="AH524" s="1079"/>
      <c r="AI524" s="1079"/>
      <c r="AJ524" s="1074"/>
      <c r="AK524" s="1073" t="s">
        <v>458</v>
      </c>
      <c r="AL524" s="1079"/>
      <c r="AM524" s="1079"/>
      <c r="AN524" s="1081"/>
      <c r="AO524" s="1082"/>
      <c r="AP524" s="3"/>
      <c r="AV524" s="167"/>
      <c r="AW524" s="221"/>
      <c r="AX524" s="167"/>
      <c r="AY524" s="167"/>
      <c r="AZ524" s="167"/>
      <c r="BA524" s="167"/>
      <c r="BB524" s="167"/>
      <c r="BC524" s="167"/>
      <c r="BD524" s="167"/>
    </row>
    <row r="525" spans="2:86" ht="12" customHeight="1" x14ac:dyDescent="0.15">
      <c r="B525" s="1058"/>
      <c r="C525" s="1063"/>
      <c r="D525" s="1061"/>
      <c r="E525" s="1061"/>
      <c r="F525" s="1061"/>
      <c r="G525" s="1061"/>
      <c r="H525" s="1061"/>
      <c r="I525" s="1061"/>
      <c r="J525" s="1062"/>
      <c r="K525" s="1016" t="s">
        <v>459</v>
      </c>
      <c r="L525" s="1016" t="s">
        <v>199</v>
      </c>
      <c r="M525" s="1016"/>
      <c r="N525" s="1016" t="s">
        <v>198</v>
      </c>
      <c r="O525" s="1016"/>
      <c r="P525" s="1016" t="s">
        <v>460</v>
      </c>
      <c r="Q525" s="1016"/>
      <c r="R525" s="1016" t="s">
        <v>6</v>
      </c>
      <c r="S525" s="1016"/>
      <c r="T525" s="1016"/>
      <c r="U525" s="1075"/>
      <c r="V525" s="1076"/>
      <c r="W525" s="1075"/>
      <c r="X525" s="1076"/>
      <c r="Y525" s="1042"/>
      <c r="Z525" s="1016"/>
      <c r="AA525" s="1016"/>
      <c r="AB525" s="1016"/>
      <c r="AC525" s="1077"/>
      <c r="AD525" s="1080"/>
      <c r="AE525" s="1080"/>
      <c r="AF525" s="1080"/>
      <c r="AG525" s="1080"/>
      <c r="AH525" s="1080"/>
      <c r="AI525" s="1080"/>
      <c r="AJ525" s="1078"/>
      <c r="AK525" s="1075"/>
      <c r="AL525" s="1083"/>
      <c r="AM525" s="1083"/>
      <c r="AN525" s="1084"/>
      <c r="AO525" s="1085"/>
      <c r="AP525" s="3"/>
      <c r="AV525" s="167"/>
      <c r="AW525" s="167"/>
      <c r="AX525" s="167"/>
      <c r="AY525" s="167"/>
      <c r="AZ525" s="167"/>
      <c r="BA525" s="167"/>
      <c r="BB525" s="167"/>
      <c r="BC525" s="167"/>
      <c r="BD525" s="167"/>
    </row>
    <row r="526" spans="2:86" ht="12" customHeight="1" x14ac:dyDescent="0.15">
      <c r="B526" s="1058"/>
      <c r="C526" s="1063"/>
      <c r="D526" s="1061"/>
      <c r="E526" s="1061"/>
      <c r="F526" s="1061"/>
      <c r="G526" s="1061"/>
      <c r="H526" s="1061"/>
      <c r="I526" s="1061"/>
      <c r="J526" s="1062"/>
      <c r="K526" s="1016"/>
      <c r="L526" s="1016"/>
      <c r="M526" s="1016"/>
      <c r="N526" s="1016"/>
      <c r="O526" s="1016"/>
      <c r="P526" s="1016"/>
      <c r="Q526" s="1016"/>
      <c r="R526" s="1016"/>
      <c r="S526" s="1016"/>
      <c r="T526" s="1016"/>
      <c r="U526" s="1075"/>
      <c r="V526" s="1076"/>
      <c r="W526" s="1075"/>
      <c r="X526" s="1076"/>
      <c r="Y526" s="1042" t="s">
        <v>461</v>
      </c>
      <c r="Z526" s="1016"/>
      <c r="AA526" s="1016"/>
      <c r="AB526" s="1016"/>
      <c r="AC526" s="1016" t="s">
        <v>462</v>
      </c>
      <c r="AD526" s="1016"/>
      <c r="AE526" s="1016"/>
      <c r="AF526" s="1016"/>
      <c r="AG526" s="1016" t="s">
        <v>463</v>
      </c>
      <c r="AH526" s="1016"/>
      <c r="AI526" s="1016"/>
      <c r="AJ526" s="1016"/>
      <c r="AK526" s="1075"/>
      <c r="AL526" s="1083"/>
      <c r="AM526" s="1083"/>
      <c r="AN526" s="1084"/>
      <c r="AO526" s="1085"/>
      <c r="AP526" s="3"/>
      <c r="AV526" s="167"/>
      <c r="AW526" s="167"/>
      <c r="AX526" s="167"/>
      <c r="AY526" s="167"/>
      <c r="AZ526" s="167"/>
      <c r="BA526" s="167"/>
      <c r="BB526" s="167"/>
      <c r="BC526" s="167"/>
      <c r="BD526" s="167"/>
    </row>
    <row r="527" spans="2:86" ht="12" customHeight="1" x14ac:dyDescent="0.15">
      <c r="B527" s="1058"/>
      <c r="C527" s="1063"/>
      <c r="D527" s="1061"/>
      <c r="E527" s="1061"/>
      <c r="F527" s="1061"/>
      <c r="G527" s="1061"/>
      <c r="H527" s="1061"/>
      <c r="I527" s="1061"/>
      <c r="J527" s="1062"/>
      <c r="K527" s="1016"/>
      <c r="L527" s="1016"/>
      <c r="M527" s="1016"/>
      <c r="N527" s="1016"/>
      <c r="O527" s="1016"/>
      <c r="P527" s="1016"/>
      <c r="Q527" s="1016"/>
      <c r="R527" s="1016"/>
      <c r="S527" s="1016"/>
      <c r="T527" s="1016"/>
      <c r="U527" s="1077"/>
      <c r="V527" s="1078"/>
      <c r="W527" s="1077"/>
      <c r="X527" s="1078"/>
      <c r="Y527" s="191" t="s">
        <v>32</v>
      </c>
      <c r="Z527" s="187" t="s">
        <v>33</v>
      </c>
      <c r="AA527" s="187" t="s">
        <v>464</v>
      </c>
      <c r="AB527" s="187" t="s">
        <v>465</v>
      </c>
      <c r="AC527" s="187" t="s">
        <v>32</v>
      </c>
      <c r="AD527" s="187" t="s">
        <v>33</v>
      </c>
      <c r="AE527" s="187" t="s">
        <v>464</v>
      </c>
      <c r="AF527" s="187" t="s">
        <v>465</v>
      </c>
      <c r="AG527" s="187" t="s">
        <v>32</v>
      </c>
      <c r="AH527" s="187" t="s">
        <v>33</v>
      </c>
      <c r="AI527" s="187" t="s">
        <v>464</v>
      </c>
      <c r="AJ527" s="187" t="s">
        <v>465</v>
      </c>
      <c r="AK527" s="1077"/>
      <c r="AL527" s="1080"/>
      <c r="AM527" s="1080"/>
      <c r="AN527" s="1086"/>
      <c r="AO527" s="1087"/>
      <c r="AP527" s="3"/>
      <c r="AV527" s="167"/>
      <c r="AW527" s="167"/>
      <c r="AX527" s="167"/>
      <c r="AY527" s="167"/>
      <c r="AZ527" s="167"/>
      <c r="BA527" s="167"/>
      <c r="BB527" s="167"/>
      <c r="BC527" s="167"/>
      <c r="BD527" s="167"/>
    </row>
    <row r="528" spans="2:86" ht="12" customHeight="1" x14ac:dyDescent="0.15">
      <c r="B528" s="1058"/>
      <c r="C528" s="1063"/>
      <c r="D528" s="1061"/>
      <c r="E528" s="1061"/>
      <c r="F528" s="1061"/>
      <c r="G528" s="1061"/>
      <c r="H528" s="1061"/>
      <c r="I528" s="1061"/>
      <c r="J528" s="1062"/>
      <c r="K528" s="192">
        <v>1</v>
      </c>
      <c r="L528" s="1038" t="s">
        <v>329</v>
      </c>
      <c r="M528" s="1039"/>
      <c r="N528" s="1038" t="s">
        <v>351</v>
      </c>
      <c r="O528" s="1039"/>
      <c r="P528" s="1034" t="s">
        <v>332</v>
      </c>
      <c r="Q528" s="1036"/>
      <c r="R528" s="408" t="s">
        <v>514</v>
      </c>
      <c r="S528" s="408"/>
      <c r="T528" s="408"/>
      <c r="U528" s="1034" t="s">
        <v>1648</v>
      </c>
      <c r="V528" s="1036"/>
      <c r="W528" s="1034" t="s">
        <v>1649</v>
      </c>
      <c r="X528" s="1035"/>
      <c r="Y528" s="276"/>
      <c r="Z528" s="276"/>
      <c r="AA528" s="276"/>
      <c r="AB528" s="276"/>
      <c r="AC528" s="223"/>
      <c r="AD528" s="223"/>
      <c r="AE528" s="223"/>
      <c r="AF528" s="223">
        <f>1.3*0.15</f>
        <v>0.19500000000000001</v>
      </c>
      <c r="AG528" s="223"/>
      <c r="AH528" s="223"/>
      <c r="AI528" s="223"/>
      <c r="AJ528" s="223"/>
      <c r="AK528" s="1038"/>
      <c r="AL528" s="1056"/>
      <c r="AM528" s="1056"/>
      <c r="AN528" s="799"/>
      <c r="AO528" s="800"/>
      <c r="AP528" s="3"/>
      <c r="AQ528" s="222">
        <f>IF(P528="材質劣化",2,IF(P528="漏水",3,1))</f>
        <v>2</v>
      </c>
      <c r="AV528" s="167"/>
      <c r="AW528" s="167"/>
      <c r="AX528" s="167"/>
      <c r="AY528" s="167"/>
      <c r="AZ528" s="167"/>
      <c r="BA528" s="167"/>
      <c r="BB528" s="167"/>
      <c r="BC528" s="167"/>
      <c r="BD528" s="167"/>
    </row>
    <row r="529" spans="2:56" ht="12" customHeight="1" x14ac:dyDescent="0.15">
      <c r="B529" s="1058"/>
      <c r="C529" s="1063"/>
      <c r="D529" s="1061"/>
      <c r="E529" s="1061"/>
      <c r="F529" s="1061"/>
      <c r="G529" s="1061"/>
      <c r="H529" s="1061"/>
      <c r="I529" s="1061"/>
      <c r="J529" s="1062"/>
      <c r="K529" s="192">
        <v>2</v>
      </c>
      <c r="L529" s="1038" t="s">
        <v>534</v>
      </c>
      <c r="M529" s="1039"/>
      <c r="N529" s="1038" t="s">
        <v>486</v>
      </c>
      <c r="O529" s="1039"/>
      <c r="P529" s="1034" t="s">
        <v>342</v>
      </c>
      <c r="Q529" s="1036"/>
      <c r="R529" s="408" t="s">
        <v>336</v>
      </c>
      <c r="S529" s="408"/>
      <c r="T529" s="408"/>
      <c r="U529" s="1034" t="s">
        <v>554</v>
      </c>
      <c r="V529" s="1036"/>
      <c r="W529" s="1034" t="s">
        <v>54</v>
      </c>
      <c r="X529" s="1035"/>
      <c r="Y529" s="276"/>
      <c r="Z529" s="276" t="s">
        <v>881</v>
      </c>
      <c r="AA529" s="276"/>
      <c r="AB529" s="276"/>
      <c r="AC529" s="223"/>
      <c r="AD529" s="223"/>
      <c r="AE529" s="223"/>
      <c r="AF529" s="223"/>
      <c r="AG529" s="223"/>
      <c r="AH529" s="223"/>
      <c r="AI529" s="223"/>
      <c r="AJ529" s="223"/>
      <c r="AK529" s="1052"/>
      <c r="AL529" s="1053"/>
      <c r="AM529" s="1053"/>
      <c r="AN529" s="1054"/>
      <c r="AO529" s="1055"/>
      <c r="AP529" s="3"/>
      <c r="AQ529" s="222">
        <f t="shared" ref="AQ529:AQ547" si="233">IF(P529="材質劣化",2,IF(P529="漏水",3,1))</f>
        <v>1</v>
      </c>
      <c r="AV529" s="167"/>
      <c r="AW529" s="167"/>
      <c r="AX529" s="167"/>
      <c r="AY529" s="167"/>
      <c r="AZ529" s="167"/>
      <c r="BA529" s="167"/>
      <c r="BB529" s="167"/>
      <c r="BC529" s="167"/>
      <c r="BD529" s="167"/>
    </row>
    <row r="530" spans="2:56" ht="12" customHeight="1" x14ac:dyDescent="0.15">
      <c r="B530" s="1058"/>
      <c r="C530" s="1063"/>
      <c r="D530" s="1061"/>
      <c r="E530" s="1061"/>
      <c r="F530" s="1061"/>
      <c r="G530" s="1061"/>
      <c r="H530" s="1061"/>
      <c r="I530" s="1061"/>
      <c r="J530" s="1062"/>
      <c r="K530" s="192">
        <v>3</v>
      </c>
      <c r="L530" s="1038" t="s">
        <v>534</v>
      </c>
      <c r="M530" s="1039"/>
      <c r="N530" s="1038" t="s">
        <v>486</v>
      </c>
      <c r="O530" s="1039"/>
      <c r="P530" s="1034" t="s">
        <v>332</v>
      </c>
      <c r="Q530" s="1036"/>
      <c r="R530" s="408" t="s">
        <v>338</v>
      </c>
      <c r="S530" s="408"/>
      <c r="T530" s="408"/>
      <c r="U530" s="1034" t="s">
        <v>54</v>
      </c>
      <c r="V530" s="1036"/>
      <c r="W530" s="1034" t="s">
        <v>551</v>
      </c>
      <c r="X530" s="1035"/>
      <c r="Y530" s="276"/>
      <c r="Z530" s="276"/>
      <c r="AA530" s="276"/>
      <c r="AB530" s="276"/>
      <c r="AC530" s="223"/>
      <c r="AD530" s="223"/>
      <c r="AE530" s="223"/>
      <c r="AF530" s="223"/>
      <c r="AG530" s="223"/>
      <c r="AH530" s="223"/>
      <c r="AI530" s="223"/>
      <c r="AJ530" s="223"/>
      <c r="AK530" s="1052" t="s">
        <v>1656</v>
      </c>
      <c r="AL530" s="1053"/>
      <c r="AM530" s="1053"/>
      <c r="AN530" s="1054"/>
      <c r="AO530" s="1055"/>
      <c r="AP530" s="3"/>
      <c r="AQ530" s="222">
        <f t="shared" si="233"/>
        <v>2</v>
      </c>
      <c r="AV530" s="167"/>
      <c r="AW530" s="167"/>
      <c r="AX530" s="167"/>
      <c r="AY530" s="167"/>
      <c r="AZ530" s="167"/>
      <c r="BA530" s="167"/>
      <c r="BB530" s="167"/>
      <c r="BC530" s="167"/>
      <c r="BD530" s="167"/>
    </row>
    <row r="531" spans="2:56" ht="12" customHeight="1" x14ac:dyDescent="0.15">
      <c r="B531" s="1058"/>
      <c r="C531" s="1063"/>
      <c r="D531" s="1061"/>
      <c r="E531" s="1061"/>
      <c r="F531" s="1061"/>
      <c r="G531" s="1061"/>
      <c r="H531" s="1061"/>
      <c r="I531" s="1061"/>
      <c r="J531" s="1062"/>
      <c r="K531" s="192">
        <v>4</v>
      </c>
      <c r="L531" s="1038" t="s">
        <v>534</v>
      </c>
      <c r="M531" s="1039"/>
      <c r="N531" s="1038" t="s">
        <v>486</v>
      </c>
      <c r="O531" s="1039"/>
      <c r="P531" s="1034" t="s">
        <v>332</v>
      </c>
      <c r="Q531" s="1036"/>
      <c r="R531" s="408" t="s">
        <v>532</v>
      </c>
      <c r="S531" s="408"/>
      <c r="T531" s="408"/>
      <c r="U531" s="1034" t="s">
        <v>1648</v>
      </c>
      <c r="V531" s="1036"/>
      <c r="W531" s="1034" t="s">
        <v>1655</v>
      </c>
      <c r="X531" s="1035"/>
      <c r="Y531" s="276"/>
      <c r="Z531" s="276"/>
      <c r="AA531" s="276"/>
      <c r="AB531" s="276"/>
      <c r="AC531" s="223"/>
      <c r="AD531" s="223"/>
      <c r="AE531" s="223">
        <f>0.1*0.05</f>
        <v>5.000000000000001E-3</v>
      </c>
      <c r="AF531" s="223"/>
      <c r="AG531" s="223"/>
      <c r="AH531" s="223"/>
      <c r="AI531" s="223"/>
      <c r="AJ531" s="223"/>
      <c r="AK531" s="1052"/>
      <c r="AL531" s="1053"/>
      <c r="AM531" s="1053"/>
      <c r="AN531" s="1054"/>
      <c r="AO531" s="1055"/>
      <c r="AP531" s="3"/>
      <c r="AQ531" s="222">
        <f t="shared" si="233"/>
        <v>2</v>
      </c>
      <c r="AV531" s="167"/>
      <c r="AW531" s="167"/>
      <c r="AX531" s="167"/>
      <c r="AY531" s="167"/>
      <c r="AZ531" s="167"/>
      <c r="BA531" s="167"/>
      <c r="BB531" s="167"/>
      <c r="BC531" s="167"/>
      <c r="BD531" s="167"/>
    </row>
    <row r="532" spans="2:56" ht="12" customHeight="1" x14ac:dyDescent="0.15">
      <c r="B532" s="1058"/>
      <c r="C532" s="1063"/>
      <c r="D532" s="1061"/>
      <c r="E532" s="1061"/>
      <c r="F532" s="1061"/>
      <c r="G532" s="1061"/>
      <c r="H532" s="1061"/>
      <c r="I532" s="1061"/>
      <c r="J532" s="1062"/>
      <c r="K532" s="192">
        <v>5</v>
      </c>
      <c r="L532" s="1038" t="s">
        <v>534</v>
      </c>
      <c r="M532" s="1039"/>
      <c r="N532" s="1038" t="s">
        <v>487</v>
      </c>
      <c r="O532" s="1039"/>
      <c r="P532" s="1034" t="s">
        <v>332</v>
      </c>
      <c r="Q532" s="1036"/>
      <c r="R532" s="408" t="s">
        <v>338</v>
      </c>
      <c r="S532" s="408"/>
      <c r="T532" s="408"/>
      <c r="U532" s="1034" t="s">
        <v>54</v>
      </c>
      <c r="V532" s="1036"/>
      <c r="W532" s="1034" t="s">
        <v>551</v>
      </c>
      <c r="X532" s="1035"/>
      <c r="Y532" s="276"/>
      <c r="Z532" s="276"/>
      <c r="AA532" s="276"/>
      <c r="AB532" s="276"/>
      <c r="AC532" s="223"/>
      <c r="AD532" s="223"/>
      <c r="AE532" s="223"/>
      <c r="AF532" s="223"/>
      <c r="AG532" s="223"/>
      <c r="AH532" s="223"/>
      <c r="AI532" s="223"/>
      <c r="AJ532" s="223"/>
      <c r="AK532" s="1052" t="s">
        <v>1656</v>
      </c>
      <c r="AL532" s="1053"/>
      <c r="AM532" s="1053"/>
      <c r="AN532" s="1054"/>
      <c r="AO532" s="1055"/>
      <c r="AP532" s="3"/>
      <c r="AQ532" s="222">
        <f t="shared" si="233"/>
        <v>2</v>
      </c>
      <c r="AV532" s="167"/>
      <c r="AW532" s="167"/>
      <c r="AX532" s="167"/>
      <c r="AY532" s="167"/>
      <c r="AZ532" s="167"/>
      <c r="BA532" s="167"/>
      <c r="BB532" s="167"/>
      <c r="BC532" s="167"/>
      <c r="BD532" s="167"/>
    </row>
    <row r="533" spans="2:56" ht="12" customHeight="1" x14ac:dyDescent="0.15">
      <c r="B533" s="1058"/>
      <c r="C533" s="1063"/>
      <c r="D533" s="1061"/>
      <c r="E533" s="1061"/>
      <c r="F533" s="1061"/>
      <c r="G533" s="1061"/>
      <c r="H533" s="1061"/>
      <c r="I533" s="1061"/>
      <c r="J533" s="1062"/>
      <c r="K533" s="192">
        <v>6</v>
      </c>
      <c r="L533" s="1038" t="s">
        <v>534</v>
      </c>
      <c r="M533" s="1039"/>
      <c r="N533" s="1038" t="s">
        <v>485</v>
      </c>
      <c r="O533" s="1039"/>
      <c r="P533" s="1034" t="s">
        <v>332</v>
      </c>
      <c r="Q533" s="1036"/>
      <c r="R533" s="408" t="s">
        <v>338</v>
      </c>
      <c r="S533" s="408"/>
      <c r="T533" s="408"/>
      <c r="U533" s="1034" t="s">
        <v>54</v>
      </c>
      <c r="V533" s="1036"/>
      <c r="W533" s="1034" t="s">
        <v>551</v>
      </c>
      <c r="X533" s="1035"/>
      <c r="Y533" s="276"/>
      <c r="Z533" s="276"/>
      <c r="AA533" s="276"/>
      <c r="AB533" s="276"/>
      <c r="AC533" s="223"/>
      <c r="AD533" s="223"/>
      <c r="AE533" s="223"/>
      <c r="AF533" s="223"/>
      <c r="AG533" s="223"/>
      <c r="AH533" s="223"/>
      <c r="AI533" s="223"/>
      <c r="AJ533" s="223"/>
      <c r="AK533" s="1052" t="s">
        <v>1656</v>
      </c>
      <c r="AL533" s="1053"/>
      <c r="AM533" s="1053"/>
      <c r="AN533" s="1054"/>
      <c r="AO533" s="1055"/>
      <c r="AP533" s="3"/>
      <c r="AQ533" s="222">
        <f t="shared" si="233"/>
        <v>2</v>
      </c>
      <c r="AV533" s="167"/>
      <c r="AW533" s="167"/>
      <c r="AX533" s="167"/>
      <c r="AY533" s="167"/>
      <c r="AZ533" s="167"/>
      <c r="BA533" s="167"/>
      <c r="BB533" s="167"/>
      <c r="BC533" s="167"/>
      <c r="BD533" s="167"/>
    </row>
    <row r="534" spans="2:56" s="162" customFormat="1" ht="12" customHeight="1" x14ac:dyDescent="0.15">
      <c r="B534" s="1058"/>
      <c r="C534" s="1063"/>
      <c r="D534" s="1061"/>
      <c r="E534" s="1061"/>
      <c r="F534" s="1061"/>
      <c r="G534" s="1061"/>
      <c r="H534" s="1061"/>
      <c r="I534" s="1061"/>
      <c r="J534" s="1062"/>
      <c r="K534" s="192">
        <v>7</v>
      </c>
      <c r="L534" s="1038" t="s">
        <v>534</v>
      </c>
      <c r="M534" s="1039"/>
      <c r="N534" s="1038" t="s">
        <v>485</v>
      </c>
      <c r="O534" s="1039"/>
      <c r="P534" s="1034" t="s">
        <v>332</v>
      </c>
      <c r="Q534" s="1036"/>
      <c r="R534" s="408" t="s">
        <v>338</v>
      </c>
      <c r="S534" s="408"/>
      <c r="T534" s="408"/>
      <c r="U534" s="1034" t="s">
        <v>54</v>
      </c>
      <c r="V534" s="1036"/>
      <c r="W534" s="1034" t="s">
        <v>551</v>
      </c>
      <c r="X534" s="1035"/>
      <c r="Y534" s="276"/>
      <c r="Z534" s="276"/>
      <c r="AA534" s="276"/>
      <c r="AB534" s="276"/>
      <c r="AC534" s="223"/>
      <c r="AD534" s="223"/>
      <c r="AE534" s="223"/>
      <c r="AF534" s="223"/>
      <c r="AG534" s="223"/>
      <c r="AH534" s="223"/>
      <c r="AI534" s="223"/>
      <c r="AJ534" s="223"/>
      <c r="AK534" s="1052" t="s">
        <v>1658</v>
      </c>
      <c r="AL534" s="1053"/>
      <c r="AM534" s="1053"/>
      <c r="AN534" s="1101"/>
      <c r="AO534" s="1102"/>
      <c r="AP534" s="3"/>
      <c r="AQ534" s="222">
        <f t="shared" si="233"/>
        <v>2</v>
      </c>
    </row>
    <row r="535" spans="2:56" s="162" customFormat="1" ht="12" customHeight="1" x14ac:dyDescent="0.15">
      <c r="B535" s="1058"/>
      <c r="C535" s="1063"/>
      <c r="D535" s="1061"/>
      <c r="E535" s="1061"/>
      <c r="F535" s="1061"/>
      <c r="G535" s="1061"/>
      <c r="H535" s="1061"/>
      <c r="I535" s="1061"/>
      <c r="J535" s="1062"/>
      <c r="K535" s="192">
        <v>8</v>
      </c>
      <c r="L535" s="1038" t="s">
        <v>331</v>
      </c>
      <c r="M535" s="1039"/>
      <c r="N535" s="1038" t="s">
        <v>356</v>
      </c>
      <c r="O535" s="1039"/>
      <c r="P535" s="1034" t="s">
        <v>342</v>
      </c>
      <c r="Q535" s="1036"/>
      <c r="R535" s="408" t="s">
        <v>336</v>
      </c>
      <c r="S535" s="408"/>
      <c r="T535" s="408"/>
      <c r="U535" s="1034" t="s">
        <v>551</v>
      </c>
      <c r="V535" s="1036"/>
      <c r="W535" s="1034" t="s">
        <v>551</v>
      </c>
      <c r="X535" s="1035"/>
      <c r="Y535" s="276"/>
      <c r="Z535" s="276"/>
      <c r="AA535" s="276"/>
      <c r="AB535" s="276"/>
      <c r="AC535" s="223"/>
      <c r="AD535" s="223"/>
      <c r="AE535" s="223"/>
      <c r="AF535" s="223"/>
      <c r="AG535" s="223"/>
      <c r="AH535" s="223"/>
      <c r="AI535" s="223"/>
      <c r="AJ535" s="223"/>
      <c r="AK535" s="1034"/>
      <c r="AL535" s="1035"/>
      <c r="AM535" s="1035"/>
      <c r="AN535" s="788"/>
      <c r="AO535" s="789"/>
      <c r="AP535" s="3"/>
      <c r="AQ535" s="222">
        <f t="shared" si="233"/>
        <v>1</v>
      </c>
    </row>
    <row r="536" spans="2:56" s="162" customFormat="1" ht="12" customHeight="1" x14ac:dyDescent="0.15">
      <c r="B536" s="1058"/>
      <c r="C536" s="1063"/>
      <c r="D536" s="1061"/>
      <c r="E536" s="1061"/>
      <c r="F536" s="1061"/>
      <c r="G536" s="1061"/>
      <c r="H536" s="1061"/>
      <c r="I536" s="1061"/>
      <c r="J536" s="1062"/>
      <c r="K536" s="192"/>
      <c r="L536" s="1038"/>
      <c r="M536" s="1039"/>
      <c r="N536" s="1038"/>
      <c r="O536" s="1039"/>
      <c r="P536" s="1034"/>
      <c r="Q536" s="1036"/>
      <c r="R536" s="408"/>
      <c r="S536" s="408"/>
      <c r="T536" s="408"/>
      <c r="U536" s="1034"/>
      <c r="V536" s="1036"/>
      <c r="W536" s="1034"/>
      <c r="X536" s="1035"/>
      <c r="Y536" s="276"/>
      <c r="Z536" s="276"/>
      <c r="AA536" s="276"/>
      <c r="AB536" s="276"/>
      <c r="AC536" s="223"/>
      <c r="AD536" s="223"/>
      <c r="AE536" s="223"/>
      <c r="AF536" s="223"/>
      <c r="AG536" s="223"/>
      <c r="AH536" s="223"/>
      <c r="AI536" s="223"/>
      <c r="AJ536" s="223"/>
      <c r="AK536" s="1034"/>
      <c r="AL536" s="1035"/>
      <c r="AM536" s="1035"/>
      <c r="AN536" s="788"/>
      <c r="AO536" s="789"/>
      <c r="AP536" s="3"/>
      <c r="AQ536" s="222">
        <f t="shared" si="233"/>
        <v>1</v>
      </c>
    </row>
    <row r="537" spans="2:56" s="162" customFormat="1" ht="12" customHeight="1" x14ac:dyDescent="0.15">
      <c r="B537" s="1058"/>
      <c r="C537" s="1063"/>
      <c r="D537" s="1061"/>
      <c r="E537" s="1061"/>
      <c r="F537" s="1061"/>
      <c r="G537" s="1061"/>
      <c r="H537" s="1061"/>
      <c r="I537" s="1061"/>
      <c r="J537" s="1062"/>
      <c r="K537" s="192"/>
      <c r="L537" s="1038"/>
      <c r="M537" s="1039"/>
      <c r="N537" s="1038"/>
      <c r="O537" s="1039"/>
      <c r="P537" s="1034"/>
      <c r="Q537" s="1036"/>
      <c r="R537" s="408"/>
      <c r="S537" s="408"/>
      <c r="T537" s="408"/>
      <c r="U537" s="1034"/>
      <c r="V537" s="1036"/>
      <c r="W537" s="1034"/>
      <c r="X537" s="1035"/>
      <c r="Y537" s="276"/>
      <c r="Z537" s="276"/>
      <c r="AA537" s="276"/>
      <c r="AB537" s="276"/>
      <c r="AC537" s="223"/>
      <c r="AD537" s="223"/>
      <c r="AE537" s="223"/>
      <c r="AF537" s="223"/>
      <c r="AG537" s="223"/>
      <c r="AH537" s="223"/>
      <c r="AI537" s="223"/>
      <c r="AJ537" s="223"/>
      <c r="AK537" s="1034"/>
      <c r="AL537" s="1035"/>
      <c r="AM537" s="1035"/>
      <c r="AN537" s="788"/>
      <c r="AO537" s="789"/>
      <c r="AP537" s="3"/>
      <c r="AQ537" s="222">
        <f t="shared" si="233"/>
        <v>1</v>
      </c>
    </row>
    <row r="538" spans="2:56" s="162" customFormat="1" ht="12" customHeight="1" x14ac:dyDescent="0.15">
      <c r="B538" s="1058"/>
      <c r="C538" s="1063"/>
      <c r="D538" s="1061"/>
      <c r="E538" s="1061"/>
      <c r="F538" s="1061"/>
      <c r="G538" s="1061"/>
      <c r="H538" s="1061"/>
      <c r="I538" s="1061"/>
      <c r="J538" s="1062"/>
      <c r="K538" s="192"/>
      <c r="L538" s="1038"/>
      <c r="M538" s="1039"/>
      <c r="N538" s="1038"/>
      <c r="O538" s="1039"/>
      <c r="P538" s="1034"/>
      <c r="Q538" s="1036"/>
      <c r="R538" s="408"/>
      <c r="S538" s="408"/>
      <c r="T538" s="408"/>
      <c r="U538" s="1034"/>
      <c r="V538" s="1036"/>
      <c r="W538" s="1034"/>
      <c r="X538" s="1035"/>
      <c r="Y538" s="276"/>
      <c r="Z538" s="276"/>
      <c r="AA538" s="276"/>
      <c r="AB538" s="276"/>
      <c r="AC538" s="223"/>
      <c r="AD538" s="223"/>
      <c r="AE538" s="223"/>
      <c r="AF538" s="223"/>
      <c r="AG538" s="223"/>
      <c r="AH538" s="223"/>
      <c r="AI538" s="223"/>
      <c r="AJ538" s="223"/>
      <c r="AK538" s="1034"/>
      <c r="AL538" s="1035"/>
      <c r="AM538" s="1035"/>
      <c r="AN538" s="788"/>
      <c r="AO538" s="789"/>
      <c r="AP538" s="3"/>
      <c r="AQ538" s="222">
        <f t="shared" si="233"/>
        <v>1</v>
      </c>
    </row>
    <row r="539" spans="2:56" s="162" customFormat="1" ht="12" customHeight="1" x14ac:dyDescent="0.15">
      <c r="B539" s="1058"/>
      <c r="C539" s="1063"/>
      <c r="D539" s="1061"/>
      <c r="E539" s="1061"/>
      <c r="F539" s="1061"/>
      <c r="G539" s="1061"/>
      <c r="H539" s="1061"/>
      <c r="I539" s="1061"/>
      <c r="J539" s="1062"/>
      <c r="K539" s="192"/>
      <c r="L539" s="1038"/>
      <c r="M539" s="1039"/>
      <c r="N539" s="1038"/>
      <c r="O539" s="1039"/>
      <c r="P539" s="1034"/>
      <c r="Q539" s="1036"/>
      <c r="R539" s="408"/>
      <c r="S539" s="408"/>
      <c r="T539" s="408"/>
      <c r="U539" s="1034"/>
      <c r="V539" s="1036"/>
      <c r="W539" s="1034"/>
      <c r="X539" s="1035"/>
      <c r="Y539" s="276"/>
      <c r="Z539" s="276"/>
      <c r="AA539" s="276"/>
      <c r="AB539" s="276"/>
      <c r="AC539" s="223"/>
      <c r="AD539" s="223"/>
      <c r="AE539" s="223"/>
      <c r="AF539" s="223"/>
      <c r="AG539" s="223"/>
      <c r="AH539" s="223"/>
      <c r="AI539" s="223"/>
      <c r="AJ539" s="223"/>
      <c r="AK539" s="1034"/>
      <c r="AL539" s="1035"/>
      <c r="AM539" s="1035"/>
      <c r="AN539" s="788"/>
      <c r="AO539" s="789"/>
      <c r="AP539" s="3"/>
      <c r="AQ539" s="222">
        <f t="shared" si="233"/>
        <v>1</v>
      </c>
    </row>
    <row r="540" spans="2:56" s="162" customFormat="1" ht="12" customHeight="1" x14ac:dyDescent="0.15">
      <c r="B540" s="1058"/>
      <c r="C540" s="1063"/>
      <c r="D540" s="1061"/>
      <c r="E540" s="1061"/>
      <c r="F540" s="1061"/>
      <c r="G540" s="1061"/>
      <c r="H540" s="1061"/>
      <c r="I540" s="1061"/>
      <c r="J540" s="1062"/>
      <c r="K540" s="192"/>
      <c r="L540" s="1038"/>
      <c r="M540" s="1039"/>
      <c r="N540" s="1038"/>
      <c r="O540" s="1039"/>
      <c r="P540" s="1034"/>
      <c r="Q540" s="1036"/>
      <c r="R540" s="408"/>
      <c r="S540" s="408"/>
      <c r="T540" s="408"/>
      <c r="U540" s="1034"/>
      <c r="V540" s="1036"/>
      <c r="W540" s="1034"/>
      <c r="X540" s="1035"/>
      <c r="Y540" s="276"/>
      <c r="Z540" s="276"/>
      <c r="AA540" s="276"/>
      <c r="AB540" s="276"/>
      <c r="AC540" s="223"/>
      <c r="AD540" s="223"/>
      <c r="AE540" s="223"/>
      <c r="AF540" s="223"/>
      <c r="AG540" s="223"/>
      <c r="AH540" s="223"/>
      <c r="AI540" s="223"/>
      <c r="AJ540" s="223"/>
      <c r="AK540" s="1034"/>
      <c r="AL540" s="1035"/>
      <c r="AM540" s="1035"/>
      <c r="AN540" s="788"/>
      <c r="AO540" s="789"/>
      <c r="AP540" s="3"/>
      <c r="AQ540" s="222">
        <f t="shared" si="233"/>
        <v>1</v>
      </c>
    </row>
    <row r="541" spans="2:56" s="162" customFormat="1" ht="12" customHeight="1" x14ac:dyDescent="0.15">
      <c r="B541" s="1058"/>
      <c r="C541" s="1063"/>
      <c r="D541" s="1061"/>
      <c r="E541" s="1061"/>
      <c r="F541" s="1061"/>
      <c r="G541" s="1061"/>
      <c r="H541" s="1061"/>
      <c r="I541" s="1061"/>
      <c r="J541" s="1062"/>
      <c r="K541" s="192"/>
      <c r="L541" s="1038"/>
      <c r="M541" s="1039"/>
      <c r="N541" s="1038"/>
      <c r="O541" s="1039"/>
      <c r="P541" s="1034"/>
      <c r="Q541" s="1036"/>
      <c r="R541" s="408"/>
      <c r="S541" s="408"/>
      <c r="T541" s="408"/>
      <c r="U541" s="1034"/>
      <c r="V541" s="1036"/>
      <c r="W541" s="1034"/>
      <c r="X541" s="1035"/>
      <c r="Y541" s="276"/>
      <c r="Z541" s="276"/>
      <c r="AA541" s="276"/>
      <c r="AB541" s="276"/>
      <c r="AC541" s="223"/>
      <c r="AD541" s="223"/>
      <c r="AE541" s="223"/>
      <c r="AF541" s="223"/>
      <c r="AG541" s="223"/>
      <c r="AH541" s="223"/>
      <c r="AI541" s="223"/>
      <c r="AJ541" s="223"/>
      <c r="AK541" s="1034"/>
      <c r="AL541" s="1035"/>
      <c r="AM541" s="1035"/>
      <c r="AN541" s="788"/>
      <c r="AO541" s="789"/>
      <c r="AP541" s="3"/>
      <c r="AQ541" s="222">
        <f t="shared" si="233"/>
        <v>1</v>
      </c>
    </row>
    <row r="542" spans="2:56" s="162" customFormat="1" ht="12" customHeight="1" x14ac:dyDescent="0.15">
      <c r="B542" s="1058"/>
      <c r="C542" s="1063"/>
      <c r="D542" s="1061"/>
      <c r="E542" s="1061"/>
      <c r="F542" s="1061"/>
      <c r="G542" s="1061"/>
      <c r="H542" s="1061"/>
      <c r="I542" s="1061"/>
      <c r="J542" s="1062"/>
      <c r="K542" s="192"/>
      <c r="L542" s="1038"/>
      <c r="M542" s="1039"/>
      <c r="N542" s="1038"/>
      <c r="O542" s="1039"/>
      <c r="P542" s="1034"/>
      <c r="Q542" s="1036"/>
      <c r="R542" s="408"/>
      <c r="S542" s="408"/>
      <c r="T542" s="408"/>
      <c r="U542" s="1034"/>
      <c r="V542" s="1036"/>
      <c r="W542" s="1034"/>
      <c r="X542" s="1035"/>
      <c r="Y542" s="276"/>
      <c r="Z542" s="276"/>
      <c r="AA542" s="276"/>
      <c r="AB542" s="276"/>
      <c r="AC542" s="223"/>
      <c r="AD542" s="223"/>
      <c r="AE542" s="223"/>
      <c r="AF542" s="223"/>
      <c r="AG542" s="223"/>
      <c r="AH542" s="223"/>
      <c r="AI542" s="223"/>
      <c r="AJ542" s="223"/>
      <c r="AK542" s="1034"/>
      <c r="AL542" s="1035"/>
      <c r="AM542" s="1035"/>
      <c r="AN542" s="788"/>
      <c r="AO542" s="789"/>
      <c r="AP542" s="3"/>
      <c r="AQ542" s="222">
        <f t="shared" si="233"/>
        <v>1</v>
      </c>
    </row>
    <row r="543" spans="2:56" s="162" customFormat="1" ht="12" customHeight="1" x14ac:dyDescent="0.15">
      <c r="B543" s="1058"/>
      <c r="C543" s="1063"/>
      <c r="D543" s="1061"/>
      <c r="E543" s="1061"/>
      <c r="F543" s="1061"/>
      <c r="G543" s="1061"/>
      <c r="H543" s="1061"/>
      <c r="I543" s="1061"/>
      <c r="J543" s="1062"/>
      <c r="K543" s="192"/>
      <c r="L543" s="1038"/>
      <c r="M543" s="1039"/>
      <c r="N543" s="1038"/>
      <c r="O543" s="1039"/>
      <c r="P543" s="1034"/>
      <c r="Q543" s="1036"/>
      <c r="R543" s="408"/>
      <c r="S543" s="408"/>
      <c r="T543" s="408"/>
      <c r="U543" s="1034"/>
      <c r="V543" s="1036"/>
      <c r="W543" s="1034"/>
      <c r="X543" s="1035"/>
      <c r="Y543" s="276"/>
      <c r="Z543" s="276"/>
      <c r="AA543" s="276"/>
      <c r="AB543" s="276"/>
      <c r="AC543" s="223"/>
      <c r="AD543" s="223"/>
      <c r="AE543" s="223"/>
      <c r="AF543" s="223"/>
      <c r="AG543" s="223"/>
      <c r="AH543" s="223"/>
      <c r="AI543" s="223"/>
      <c r="AJ543" s="223"/>
      <c r="AK543" s="1034"/>
      <c r="AL543" s="1035"/>
      <c r="AM543" s="1035"/>
      <c r="AN543" s="788"/>
      <c r="AO543" s="789"/>
      <c r="AP543" s="3"/>
      <c r="AQ543" s="222">
        <f t="shared" si="233"/>
        <v>1</v>
      </c>
    </row>
    <row r="544" spans="2:56" s="162" customFormat="1" ht="12" customHeight="1" x14ac:dyDescent="0.15">
      <c r="B544" s="1058"/>
      <c r="C544" s="1063"/>
      <c r="D544" s="1061"/>
      <c r="E544" s="1061"/>
      <c r="F544" s="1061"/>
      <c r="G544" s="1061"/>
      <c r="H544" s="1061"/>
      <c r="I544" s="1061"/>
      <c r="J544" s="1062"/>
      <c r="K544" s="192"/>
      <c r="L544" s="1038"/>
      <c r="M544" s="1039"/>
      <c r="N544" s="1038"/>
      <c r="O544" s="1039"/>
      <c r="P544" s="1034"/>
      <c r="Q544" s="1036"/>
      <c r="R544" s="408"/>
      <c r="S544" s="408"/>
      <c r="T544" s="408"/>
      <c r="U544" s="1034"/>
      <c r="V544" s="1036"/>
      <c r="W544" s="1034"/>
      <c r="X544" s="1035"/>
      <c r="Y544" s="276"/>
      <c r="Z544" s="276"/>
      <c r="AA544" s="276"/>
      <c r="AB544" s="276"/>
      <c r="AC544" s="223"/>
      <c r="AD544" s="223"/>
      <c r="AE544" s="223"/>
      <c r="AF544" s="223"/>
      <c r="AG544" s="223"/>
      <c r="AH544" s="223"/>
      <c r="AI544" s="223"/>
      <c r="AJ544" s="223"/>
      <c r="AK544" s="1034"/>
      <c r="AL544" s="1035"/>
      <c r="AM544" s="1035"/>
      <c r="AN544" s="788"/>
      <c r="AO544" s="789"/>
      <c r="AP544" s="3"/>
      <c r="AQ544" s="222">
        <f t="shared" si="233"/>
        <v>1</v>
      </c>
    </row>
    <row r="545" spans="2:46" s="162" customFormat="1" ht="12" customHeight="1" x14ac:dyDescent="0.15">
      <c r="B545" s="1058"/>
      <c r="C545" s="1063"/>
      <c r="D545" s="1061"/>
      <c r="E545" s="1061"/>
      <c r="F545" s="1061"/>
      <c r="G545" s="1061"/>
      <c r="H545" s="1061"/>
      <c r="I545" s="1061"/>
      <c r="J545" s="1062"/>
      <c r="K545" s="192"/>
      <c r="L545" s="1038"/>
      <c r="M545" s="1039"/>
      <c r="N545" s="1038"/>
      <c r="O545" s="1039"/>
      <c r="P545" s="1034"/>
      <c r="Q545" s="1036"/>
      <c r="R545" s="408"/>
      <c r="S545" s="408"/>
      <c r="T545" s="408"/>
      <c r="U545" s="1034"/>
      <c r="V545" s="1036"/>
      <c r="W545" s="1034"/>
      <c r="X545" s="1035"/>
      <c r="Y545" s="276"/>
      <c r="Z545" s="276"/>
      <c r="AA545" s="276"/>
      <c r="AB545" s="276"/>
      <c r="AC545" s="223"/>
      <c r="AD545" s="223"/>
      <c r="AE545" s="223"/>
      <c r="AF545" s="223"/>
      <c r="AG545" s="223"/>
      <c r="AH545" s="223"/>
      <c r="AI545" s="223"/>
      <c r="AJ545" s="223"/>
      <c r="AK545" s="1034"/>
      <c r="AL545" s="1035"/>
      <c r="AM545" s="1035"/>
      <c r="AN545" s="788"/>
      <c r="AO545" s="789"/>
      <c r="AP545" s="3"/>
      <c r="AQ545" s="222">
        <f t="shared" si="233"/>
        <v>1</v>
      </c>
    </row>
    <row r="546" spans="2:46" s="162" customFormat="1" ht="12" customHeight="1" x14ac:dyDescent="0.15">
      <c r="B546" s="1058"/>
      <c r="C546" s="1063"/>
      <c r="D546" s="1061"/>
      <c r="E546" s="1061"/>
      <c r="F546" s="1061"/>
      <c r="G546" s="1061"/>
      <c r="H546" s="1061"/>
      <c r="I546" s="1061"/>
      <c r="J546" s="1062"/>
      <c r="K546" s="192"/>
      <c r="L546" s="1038"/>
      <c r="M546" s="1039"/>
      <c r="N546" s="1038"/>
      <c r="O546" s="1039"/>
      <c r="P546" s="1034"/>
      <c r="Q546" s="1036"/>
      <c r="R546" s="408"/>
      <c r="S546" s="408"/>
      <c r="T546" s="408"/>
      <c r="U546" s="1034"/>
      <c r="V546" s="1036"/>
      <c r="W546" s="1034"/>
      <c r="X546" s="1035"/>
      <c r="Y546" s="276"/>
      <c r="Z546" s="276"/>
      <c r="AA546" s="276"/>
      <c r="AB546" s="276"/>
      <c r="AC546" s="223"/>
      <c r="AD546" s="223"/>
      <c r="AE546" s="223"/>
      <c r="AF546" s="223"/>
      <c r="AG546" s="223"/>
      <c r="AH546" s="223"/>
      <c r="AI546" s="223"/>
      <c r="AJ546" s="223"/>
      <c r="AK546" s="1034"/>
      <c r="AL546" s="1035"/>
      <c r="AM546" s="1035"/>
      <c r="AN546" s="788"/>
      <c r="AO546" s="789"/>
      <c r="AP546" s="3"/>
      <c r="AQ546" s="222">
        <f t="shared" si="233"/>
        <v>1</v>
      </c>
    </row>
    <row r="547" spans="2:46" s="162" customFormat="1" ht="12" customHeight="1" x14ac:dyDescent="0.15">
      <c r="B547" s="1058"/>
      <c r="C547" s="1063"/>
      <c r="D547" s="1061"/>
      <c r="E547" s="1061"/>
      <c r="F547" s="1061"/>
      <c r="G547" s="1061"/>
      <c r="H547" s="1061"/>
      <c r="I547" s="1061"/>
      <c r="J547" s="1062"/>
      <c r="K547" s="192"/>
      <c r="L547" s="1038"/>
      <c r="M547" s="1039"/>
      <c r="N547" s="1038"/>
      <c r="O547" s="1039"/>
      <c r="P547" s="1034"/>
      <c r="Q547" s="1036"/>
      <c r="R547" s="408"/>
      <c r="S547" s="408"/>
      <c r="T547" s="408"/>
      <c r="U547" s="1034"/>
      <c r="V547" s="1036"/>
      <c r="W547" s="1034"/>
      <c r="X547" s="1035"/>
      <c r="Y547" s="276"/>
      <c r="Z547" s="276"/>
      <c r="AA547" s="276"/>
      <c r="AB547" s="276"/>
      <c r="AC547" s="223"/>
      <c r="AD547" s="223"/>
      <c r="AE547" s="223"/>
      <c r="AF547" s="223"/>
      <c r="AG547" s="223"/>
      <c r="AH547" s="223"/>
      <c r="AI547" s="223"/>
      <c r="AJ547" s="223"/>
      <c r="AK547" s="1034"/>
      <c r="AL547" s="1035"/>
      <c r="AM547" s="1035"/>
      <c r="AN547" s="788"/>
      <c r="AO547" s="789"/>
      <c r="AP547" s="3"/>
      <c r="AQ547" s="222">
        <f t="shared" si="233"/>
        <v>1</v>
      </c>
    </row>
    <row r="548" spans="2:46" s="162" customFormat="1" ht="12" customHeight="1" x14ac:dyDescent="0.15">
      <c r="B548" s="1058"/>
      <c r="C548" s="1063"/>
      <c r="D548" s="1061"/>
      <c r="E548" s="1061"/>
      <c r="F548" s="1061"/>
      <c r="G548" s="1061"/>
      <c r="H548" s="1061"/>
      <c r="I548" s="1061"/>
      <c r="J548" s="1062"/>
      <c r="K548" s="1016" t="s">
        <v>216</v>
      </c>
      <c r="L548" s="1016" t="s">
        <v>215</v>
      </c>
      <c r="M548" s="1016"/>
      <c r="N548" s="1016"/>
      <c r="O548" s="1016"/>
      <c r="P548" s="1016"/>
      <c r="Q548" s="1016"/>
      <c r="R548" s="1016"/>
      <c r="S548" s="1016"/>
      <c r="T548" s="1016"/>
      <c r="U548" s="1016"/>
      <c r="V548" s="1016"/>
      <c r="W548" s="1016"/>
      <c r="X548" s="1016"/>
      <c r="Y548" s="1040" t="s">
        <v>466</v>
      </c>
      <c r="Z548" s="1041"/>
      <c r="AA548" s="1041"/>
      <c r="AB548" s="1042"/>
      <c r="AC548" s="224">
        <f t="shared" ref="AC548:AJ548" si="234">SUM(AC528:AC547)</f>
        <v>0</v>
      </c>
      <c r="AD548" s="224">
        <f t="shared" si="234"/>
        <v>0</v>
      </c>
      <c r="AE548" s="224">
        <f t="shared" si="234"/>
        <v>5.000000000000001E-3</v>
      </c>
      <c r="AF548" s="224">
        <f t="shared" si="234"/>
        <v>0.19500000000000001</v>
      </c>
      <c r="AG548" s="224">
        <f t="shared" si="234"/>
        <v>0</v>
      </c>
      <c r="AH548" s="224">
        <f t="shared" si="234"/>
        <v>0</v>
      </c>
      <c r="AI548" s="224">
        <f t="shared" si="234"/>
        <v>0</v>
      </c>
      <c r="AJ548" s="224">
        <f t="shared" si="234"/>
        <v>0</v>
      </c>
      <c r="AK548" s="1040" t="s">
        <v>214</v>
      </c>
      <c r="AL548" s="1041"/>
      <c r="AM548" s="1041"/>
      <c r="AN548" s="788"/>
      <c r="AO548" s="789"/>
      <c r="AP548" s="3"/>
    </row>
    <row r="549" spans="2:46" s="162" customFormat="1" ht="12" customHeight="1" x14ac:dyDescent="0.15">
      <c r="B549" s="1058"/>
      <c r="C549" s="1063"/>
      <c r="D549" s="1061"/>
      <c r="E549" s="1061"/>
      <c r="F549" s="1061"/>
      <c r="G549" s="1061"/>
      <c r="H549" s="1061"/>
      <c r="I549" s="1061"/>
      <c r="J549" s="1062"/>
      <c r="K549" s="1016"/>
      <c r="L549" s="1016" t="s">
        <v>467</v>
      </c>
      <c r="M549" s="1016"/>
      <c r="N549" s="1016"/>
      <c r="O549" s="1016" t="s">
        <v>213</v>
      </c>
      <c r="P549" s="1016"/>
      <c r="Q549" s="1016"/>
      <c r="R549" s="1016"/>
      <c r="S549" s="1016"/>
      <c r="T549" s="1016"/>
      <c r="U549" s="1016"/>
      <c r="V549" s="1016"/>
      <c r="W549" s="1016"/>
      <c r="X549" s="1016"/>
      <c r="Y549" s="193">
        <f>COUNTIF(Y528:Y547,"○")</f>
        <v>0</v>
      </c>
      <c r="Z549" s="193">
        <f>COUNTIF(Z528:Z547,"○")</f>
        <v>1</v>
      </c>
      <c r="AA549" s="193">
        <f>COUNTIF(AA528:AA547,"○")</f>
        <v>0</v>
      </c>
      <c r="AB549" s="193">
        <f>COUNTIF(AB528:AB547,"○")</f>
        <v>0</v>
      </c>
      <c r="AC549" s="193">
        <f t="shared" ref="AC549:AJ549" si="235">COUNT(AC528:AC547)</f>
        <v>0</v>
      </c>
      <c r="AD549" s="193">
        <f t="shared" si="235"/>
        <v>0</v>
      </c>
      <c r="AE549" s="193">
        <f t="shared" si="235"/>
        <v>1</v>
      </c>
      <c r="AF549" s="193">
        <f t="shared" si="235"/>
        <v>1</v>
      </c>
      <c r="AG549" s="193">
        <f t="shared" si="235"/>
        <v>0</v>
      </c>
      <c r="AH549" s="193">
        <f t="shared" si="235"/>
        <v>0</v>
      </c>
      <c r="AI549" s="193">
        <f t="shared" si="235"/>
        <v>0</v>
      </c>
      <c r="AJ549" s="193">
        <f t="shared" si="235"/>
        <v>0</v>
      </c>
      <c r="AK549" s="1043"/>
      <c r="AL549" s="1044"/>
      <c r="AM549" s="1044"/>
      <c r="AN549" s="1044"/>
      <c r="AO549" s="1045"/>
      <c r="AP549" s="3"/>
    </row>
    <row r="550" spans="2:46" ht="12" customHeight="1" x14ac:dyDescent="0.15">
      <c r="B550" s="1058"/>
      <c r="C550" s="1063"/>
      <c r="D550" s="1061"/>
      <c r="E550" s="1061"/>
      <c r="F550" s="1061"/>
      <c r="G550" s="1061"/>
      <c r="H550" s="1061"/>
      <c r="I550" s="1061"/>
      <c r="J550" s="1062"/>
      <c r="K550" s="1016"/>
      <c r="L550" s="1016"/>
      <c r="M550" s="1016"/>
      <c r="N550" s="1016"/>
      <c r="O550" s="1016" t="s">
        <v>468</v>
      </c>
      <c r="P550" s="1016"/>
      <c r="Q550" s="1016"/>
      <c r="R550" s="1016"/>
      <c r="S550" s="1016"/>
      <c r="T550" s="1016"/>
      <c r="U550" s="1016"/>
      <c r="V550" s="1016"/>
      <c r="W550" s="1016"/>
      <c r="X550" s="1016"/>
      <c r="Y550" s="1034" t="str">
        <f>IF(Y549&gt;0,"Ⅳ",IF(Z549&gt;0,"Ⅲ",IF(AA549&gt;0,"Ⅱa",IF(AB549&gt;0,"Ⅱb","Ⅰ"))))</f>
        <v>Ⅲ</v>
      </c>
      <c r="Z550" s="1035"/>
      <c r="AA550" s="1035"/>
      <c r="AB550" s="1036"/>
      <c r="AC550" s="1034" t="str">
        <f>IF(AC549&gt;0,"Ⅳ",IF(AD549&gt;0,"Ⅲ",IF(AE549&gt;0,"Ⅱa",IF(AF549&gt;0,"Ⅱb","Ⅰ"))))</f>
        <v>Ⅱa</v>
      </c>
      <c r="AD550" s="1035"/>
      <c r="AE550" s="1035"/>
      <c r="AF550" s="1036"/>
      <c r="AG550" s="1034" t="str">
        <f>IF(AG549&gt;0,"Ⅳ",IF(AH549&gt;0,"Ⅲ",IF(AI549&gt;0,"Ⅱa",IF(AJ549&gt;0,"Ⅱb","Ⅰ"))))</f>
        <v>Ⅰ</v>
      </c>
      <c r="AH550" s="1035"/>
      <c r="AI550" s="1035"/>
      <c r="AJ550" s="1036"/>
      <c r="AK550" s="1046"/>
      <c r="AL550" s="1047"/>
      <c r="AM550" s="1047"/>
      <c r="AN550" s="1047"/>
      <c r="AO550" s="1048"/>
      <c r="AP550" s="3"/>
      <c r="AQ550" s="273" t="s">
        <v>312</v>
      </c>
      <c r="AR550" s="273" t="s">
        <v>313</v>
      </c>
      <c r="AS550" s="699" t="s">
        <v>316</v>
      </c>
      <c r="AT550" s="1026"/>
    </row>
    <row r="551" spans="2:46" ht="12" customHeight="1" x14ac:dyDescent="0.15">
      <c r="B551" s="1058"/>
      <c r="C551" s="1063"/>
      <c r="D551" s="1061"/>
      <c r="E551" s="1061"/>
      <c r="F551" s="1061"/>
      <c r="G551" s="1061"/>
      <c r="H551" s="1061"/>
      <c r="I551" s="1061"/>
      <c r="J551" s="1062"/>
      <c r="K551" s="1016"/>
      <c r="L551" s="1016" t="s">
        <v>469</v>
      </c>
      <c r="M551" s="1016"/>
      <c r="N551" s="1016"/>
      <c r="O551" s="1016" t="s">
        <v>212</v>
      </c>
      <c r="P551" s="1016"/>
      <c r="Q551" s="1016"/>
      <c r="R551" s="1016"/>
      <c r="S551" s="1016"/>
      <c r="T551" s="1016"/>
      <c r="U551" s="1016"/>
      <c r="V551" s="1016"/>
      <c r="W551" s="1016"/>
      <c r="X551" s="1016"/>
      <c r="Y551" s="187" t="s">
        <v>32</v>
      </c>
      <c r="Z551" s="187" t="s">
        <v>33</v>
      </c>
      <c r="AA551" s="1027" t="s">
        <v>34</v>
      </c>
      <c r="AB551" s="1027"/>
      <c r="AC551" s="187" t="s">
        <v>32</v>
      </c>
      <c r="AD551" s="187" t="s">
        <v>33</v>
      </c>
      <c r="AE551" s="1027" t="s">
        <v>34</v>
      </c>
      <c r="AF551" s="1027"/>
      <c r="AG551" s="187" t="s">
        <v>32</v>
      </c>
      <c r="AH551" s="187" t="s">
        <v>33</v>
      </c>
      <c r="AI551" s="1027" t="s">
        <v>34</v>
      </c>
      <c r="AJ551" s="1027"/>
      <c r="AK551" s="1046"/>
      <c r="AL551" s="1047"/>
      <c r="AM551" s="1047"/>
      <c r="AN551" s="1047"/>
      <c r="AO551" s="1048"/>
      <c r="AP551" s="3"/>
      <c r="AQ551" s="1028">
        <f>+Y549+Z549</f>
        <v>1</v>
      </c>
      <c r="AR551" s="1029"/>
      <c r="AS551" s="1028">
        <f>+AA549+AB549</f>
        <v>0</v>
      </c>
      <c r="AT551" s="1029"/>
    </row>
    <row r="552" spans="2:46" ht="12" customHeight="1" x14ac:dyDescent="0.15">
      <c r="B552" s="1058"/>
      <c r="C552" s="1063"/>
      <c r="D552" s="1061"/>
      <c r="E552" s="1061"/>
      <c r="F552" s="1061"/>
      <c r="G552" s="1061"/>
      <c r="H552" s="1061"/>
      <c r="I552" s="1061"/>
      <c r="J552" s="1062"/>
      <c r="K552" s="1016"/>
      <c r="L552" s="1016"/>
      <c r="M552" s="1016"/>
      <c r="N552" s="1016"/>
      <c r="O552" s="1016" t="s">
        <v>470</v>
      </c>
      <c r="P552" s="1016"/>
      <c r="Q552" s="1016"/>
      <c r="R552" s="1016"/>
      <c r="S552" s="1016"/>
      <c r="T552" s="1016"/>
      <c r="U552" s="1016"/>
      <c r="V552" s="1016"/>
      <c r="W552" s="1016"/>
      <c r="X552" s="1016"/>
      <c r="Y552" s="193" t="str">
        <f>IF(Y549=0,"",1)</f>
        <v/>
      </c>
      <c r="Z552" s="193">
        <f>IF(Z549=0,"",1)</f>
        <v>1</v>
      </c>
      <c r="AA552" s="1030" t="str">
        <f>IF(AQ551=1,"",IF(AS551&gt;0,1,""))</f>
        <v/>
      </c>
      <c r="AB552" s="1031"/>
      <c r="AC552" s="193">
        <f>+AC549</f>
        <v>0</v>
      </c>
      <c r="AD552" s="193">
        <f>AD549</f>
        <v>0</v>
      </c>
      <c r="AE552" s="1030">
        <f>AE549+AF549</f>
        <v>2</v>
      </c>
      <c r="AF552" s="1031"/>
      <c r="AG552" s="193">
        <f>AG549</f>
        <v>0</v>
      </c>
      <c r="AH552" s="193">
        <f>AH549</f>
        <v>0</v>
      </c>
      <c r="AI552" s="1030">
        <f>AI549+AJ549</f>
        <v>0</v>
      </c>
      <c r="AJ552" s="1031"/>
      <c r="AK552" s="1046"/>
      <c r="AL552" s="1047"/>
      <c r="AM552" s="1047"/>
      <c r="AN552" s="1047"/>
      <c r="AO552" s="1048"/>
      <c r="AP552" s="3"/>
      <c r="AQ552" s="197">
        <f>+Y549+AC552+AG552</f>
        <v>0</v>
      </c>
      <c r="AR552" s="197">
        <f>+Z549+AD552+AH552</f>
        <v>1</v>
      </c>
      <c r="AS552" s="1032">
        <f>+AS551+AE552+AI552</f>
        <v>2</v>
      </c>
      <c r="AT552" s="1033"/>
    </row>
    <row r="553" spans="2:46" ht="12" customHeight="1" x14ac:dyDescent="0.15">
      <c r="B553" s="1058"/>
      <c r="C553" s="1063"/>
      <c r="D553" s="1061"/>
      <c r="E553" s="1061"/>
      <c r="F553" s="1061"/>
      <c r="G553" s="1061"/>
      <c r="H553" s="1061"/>
      <c r="I553" s="1061"/>
      <c r="J553" s="1062"/>
      <c r="K553" s="1016"/>
      <c r="L553" s="1016"/>
      <c r="M553" s="1016"/>
      <c r="N553" s="1016"/>
      <c r="O553" s="1016" t="s">
        <v>471</v>
      </c>
      <c r="P553" s="1016"/>
      <c r="Q553" s="1016"/>
      <c r="R553" s="1016"/>
      <c r="S553" s="1016"/>
      <c r="T553" s="1016"/>
      <c r="U553" s="1016"/>
      <c r="V553" s="1016"/>
      <c r="W553" s="1016"/>
      <c r="X553" s="1016"/>
      <c r="Y553" s="1034" t="s">
        <v>346</v>
      </c>
      <c r="Z553" s="1035"/>
      <c r="AA553" s="1035"/>
      <c r="AB553" s="1036"/>
      <c r="AC553" s="1034" t="str">
        <f>IF(AC552&gt;0,"Ⅳ",IF(AD552&gt;0,"Ⅲ",IF(AE552&gt;0,"Ⅱ","Ⅰ")))</f>
        <v>Ⅱ</v>
      </c>
      <c r="AD553" s="1035"/>
      <c r="AE553" s="1035"/>
      <c r="AF553" s="1036"/>
      <c r="AG553" s="1034" t="str">
        <f>IF(AG552&gt;0,"Ⅳ",IF(AH552&gt;0,"Ⅲ",IF(AI552&gt;0,"Ⅱ","Ⅰ")))</f>
        <v>Ⅰ</v>
      </c>
      <c r="AH553" s="1035"/>
      <c r="AI553" s="1035"/>
      <c r="AJ553" s="1036"/>
      <c r="AK553" s="1046"/>
      <c r="AL553" s="1047"/>
      <c r="AM553" s="1047"/>
      <c r="AN553" s="1047"/>
      <c r="AO553" s="1048"/>
      <c r="AP553" s="3"/>
      <c r="AQ553" s="1037" t="str">
        <f>IF(AQ552&gt;0,"Ⅳ",IF(AR552&gt;0,"Ⅲ",IF(AS552&gt;0,"Ⅱ","Ⅰ")))</f>
        <v>Ⅲ</v>
      </c>
      <c r="AR553" s="1037"/>
      <c r="AS553" s="1037"/>
      <c r="AT553" s="1037"/>
    </row>
    <row r="554" spans="2:46" ht="12" customHeight="1" x14ac:dyDescent="0.15">
      <c r="B554" s="1058"/>
      <c r="C554" s="1063"/>
      <c r="D554" s="1061"/>
      <c r="E554" s="1061"/>
      <c r="F554" s="1061"/>
      <c r="G554" s="1061"/>
      <c r="H554" s="1061"/>
      <c r="I554" s="1061"/>
      <c r="J554" s="1062"/>
      <c r="K554" s="1016"/>
      <c r="L554" s="1016"/>
      <c r="M554" s="1016"/>
      <c r="N554" s="1016"/>
      <c r="O554" s="1016" t="s">
        <v>472</v>
      </c>
      <c r="P554" s="1016"/>
      <c r="Q554" s="1016"/>
      <c r="R554" s="1016"/>
      <c r="S554" s="1016"/>
      <c r="T554" s="1016"/>
      <c r="U554" s="1016"/>
      <c r="V554" s="1016"/>
      <c r="W554" s="1016"/>
      <c r="X554" s="1016"/>
      <c r="Y554" s="1034" t="str">
        <f>IF(COUNTIF(Y553:AJ553,"Ⅳ")&gt;0,"Ⅳ",IF(COUNTIF(Y553:AJ553,"Ⅲ")&gt;0,"Ⅲ",IF(COUNTIF(Y553:AJ553,"Ⅱ")&gt;0,"Ⅱ","Ⅰ")))</f>
        <v>Ⅲ</v>
      </c>
      <c r="Z554" s="1035"/>
      <c r="AA554" s="1035"/>
      <c r="AB554" s="1035"/>
      <c r="AC554" s="1035"/>
      <c r="AD554" s="1035"/>
      <c r="AE554" s="1035"/>
      <c r="AF554" s="1035"/>
      <c r="AG554" s="1035"/>
      <c r="AH554" s="1035"/>
      <c r="AI554" s="1035"/>
      <c r="AJ554" s="1036"/>
      <c r="AK554" s="1049"/>
      <c r="AL554" s="1050"/>
      <c r="AM554" s="1050"/>
      <c r="AN554" s="1050"/>
      <c r="AO554" s="1051"/>
      <c r="AP554" s="3"/>
    </row>
    <row r="555" spans="2:46" ht="14.25" customHeight="1" x14ac:dyDescent="0.15">
      <c r="B555" s="1058"/>
      <c r="C555" s="1063"/>
      <c r="D555" s="1061"/>
      <c r="E555" s="1061"/>
      <c r="F555" s="1061"/>
      <c r="G555" s="1061"/>
      <c r="H555" s="1061"/>
      <c r="I555" s="1061"/>
      <c r="J555" s="1062"/>
      <c r="K555" s="1016" t="s">
        <v>169</v>
      </c>
      <c r="L555" s="1017"/>
      <c r="M555" s="1017"/>
      <c r="N555" s="1017"/>
      <c r="O555" s="1017"/>
      <c r="P555" s="1017"/>
      <c r="Q555" s="1017"/>
      <c r="R555" s="1017"/>
      <c r="S555" s="1017"/>
      <c r="T555" s="1017"/>
      <c r="U555" s="1017"/>
      <c r="V555" s="1017"/>
      <c r="W555" s="1017"/>
      <c r="X555" s="1017"/>
      <c r="Y555" s="1017"/>
      <c r="Z555" s="1017"/>
      <c r="AA555" s="1017"/>
      <c r="AB555" s="1017"/>
      <c r="AC555" s="1017"/>
      <c r="AD555" s="1017"/>
      <c r="AE555" s="1017"/>
      <c r="AF555" s="1017"/>
      <c r="AG555" s="1017"/>
      <c r="AH555" s="1017"/>
      <c r="AI555" s="1017"/>
      <c r="AJ555" s="1017"/>
      <c r="AK555" s="1017"/>
      <c r="AL555" s="1017"/>
      <c r="AM555" s="1017"/>
      <c r="AN555" s="1017"/>
      <c r="AO555" s="1017"/>
      <c r="AP555" s="3"/>
    </row>
    <row r="556" spans="2:46" ht="14.25" customHeight="1" x14ac:dyDescent="0.15">
      <c r="B556" s="1058"/>
      <c r="C556" s="1063"/>
      <c r="D556" s="1061"/>
      <c r="E556" s="1061"/>
      <c r="F556" s="1061"/>
      <c r="G556" s="1061"/>
      <c r="H556" s="1061"/>
      <c r="I556" s="1061"/>
      <c r="J556" s="1062"/>
      <c r="K556" s="1016"/>
      <c r="L556" s="1017"/>
      <c r="M556" s="1017"/>
      <c r="N556" s="1017"/>
      <c r="O556" s="1017"/>
      <c r="P556" s="1017"/>
      <c r="Q556" s="1017"/>
      <c r="R556" s="1017"/>
      <c r="S556" s="1017"/>
      <c r="T556" s="1017"/>
      <c r="U556" s="1017"/>
      <c r="V556" s="1017"/>
      <c r="W556" s="1017"/>
      <c r="X556" s="1017"/>
      <c r="Y556" s="1017"/>
      <c r="Z556" s="1017"/>
      <c r="AA556" s="1017"/>
      <c r="AB556" s="1017"/>
      <c r="AC556" s="1017"/>
      <c r="AD556" s="1017"/>
      <c r="AE556" s="1017"/>
      <c r="AF556" s="1017"/>
      <c r="AG556" s="1017"/>
      <c r="AH556" s="1017"/>
      <c r="AI556" s="1017"/>
      <c r="AJ556" s="1017"/>
      <c r="AK556" s="1017"/>
      <c r="AL556" s="1017"/>
      <c r="AM556" s="1017"/>
      <c r="AN556" s="1017"/>
      <c r="AO556" s="1017"/>
      <c r="AP556" s="3"/>
    </row>
    <row r="557" spans="2:46" ht="12" customHeight="1" x14ac:dyDescent="0.15">
      <c r="B557" s="1058"/>
      <c r="C557" s="1063"/>
      <c r="D557" s="1061"/>
      <c r="E557" s="1061"/>
      <c r="F557" s="1061"/>
      <c r="G557" s="1061"/>
      <c r="H557" s="1061"/>
      <c r="I557" s="1061"/>
      <c r="J557" s="1062"/>
      <c r="K557" s="1018" t="s">
        <v>473</v>
      </c>
      <c r="L557" s="1018"/>
      <c r="M557" s="1018"/>
      <c r="N557" s="1018"/>
      <c r="O557" s="1018"/>
      <c r="P557" s="1018"/>
      <c r="Q557" s="1018"/>
      <c r="R557" s="1018"/>
      <c r="S557" s="1018"/>
      <c r="T557" s="1018"/>
      <c r="U557" s="1018"/>
      <c r="V557" s="1018"/>
      <c r="W557" s="1018"/>
      <c r="X557" s="1018"/>
      <c r="Y557" s="1018"/>
      <c r="Z557" s="1018"/>
      <c r="AA557" s="1018"/>
      <c r="AB557" s="1018"/>
      <c r="AC557" s="1018"/>
      <c r="AD557" s="1018"/>
      <c r="AE557" s="1018"/>
      <c r="AF557" s="1018"/>
      <c r="AG557" s="1018"/>
      <c r="AH557" s="1018"/>
      <c r="AI557" s="1018"/>
      <c r="AJ557" s="1018"/>
      <c r="AK557" s="1018"/>
      <c r="AL557" s="1018"/>
      <c r="AM557" s="1018"/>
      <c r="AN557" s="1018"/>
      <c r="AO557" s="1018"/>
      <c r="AP557" s="3"/>
    </row>
    <row r="558" spans="2:46" ht="12" customHeight="1" x14ac:dyDescent="0.15">
      <c r="B558" s="1058"/>
      <c r="C558" s="1063"/>
      <c r="D558" s="1061"/>
      <c r="E558" s="1061"/>
      <c r="F558" s="1061"/>
      <c r="G558" s="1061"/>
      <c r="H558" s="1061"/>
      <c r="I558" s="1061"/>
      <c r="J558" s="1062"/>
      <c r="K558" s="1019" t="s">
        <v>523</v>
      </c>
      <c r="L558" s="1019"/>
      <c r="M558" s="1019"/>
      <c r="N558" s="1019"/>
      <c r="O558" s="1019"/>
      <c r="P558" s="1019"/>
      <c r="Q558" s="1019"/>
      <c r="R558" s="1019"/>
      <c r="S558" s="1019"/>
      <c r="T558" s="1019"/>
      <c r="U558" s="1019"/>
      <c r="V558" s="1019"/>
      <c r="W558" s="1019"/>
      <c r="X558" s="1019"/>
      <c r="Y558" s="1019"/>
      <c r="Z558" s="1019"/>
      <c r="AA558" s="1019"/>
      <c r="AB558" s="1019"/>
      <c r="AC558" s="1019"/>
      <c r="AD558" s="1019"/>
      <c r="AE558" s="1019"/>
      <c r="AF558" s="1019"/>
      <c r="AG558" s="1019"/>
      <c r="AH558" s="1019"/>
      <c r="AI558" s="1019"/>
      <c r="AJ558" s="1019"/>
      <c r="AK558" s="1019"/>
      <c r="AL558" s="1019"/>
      <c r="AM558" s="1019"/>
      <c r="AN558" s="1019"/>
      <c r="AO558" s="1019"/>
      <c r="AP558" s="3"/>
    </row>
    <row r="559" spans="2:46" ht="12" customHeight="1" x14ac:dyDescent="0.15">
      <c r="B559" s="1058"/>
      <c r="C559" s="1063"/>
      <c r="D559" s="1061"/>
      <c r="E559" s="1061"/>
      <c r="F559" s="1061"/>
      <c r="G559" s="1061"/>
      <c r="H559" s="1061"/>
      <c r="I559" s="1061"/>
      <c r="J559" s="1062"/>
      <c r="K559" s="194" t="s">
        <v>474</v>
      </c>
      <c r="L559" s="195"/>
      <c r="M559" s="195"/>
      <c r="N559" s="195"/>
      <c r="O559" s="195"/>
      <c r="P559" s="195"/>
      <c r="Q559" s="195"/>
      <c r="R559" s="195"/>
      <c r="S559" s="195"/>
      <c r="T559" s="195"/>
      <c r="U559" s="195"/>
      <c r="V559" s="195"/>
      <c r="W559" s="195"/>
      <c r="X559" s="195"/>
      <c r="Y559" s="195"/>
      <c r="Z559" s="195"/>
      <c r="AA559" s="195"/>
      <c r="AB559" s="195"/>
      <c r="AC559" s="195"/>
      <c r="AD559" s="195"/>
      <c r="AE559" s="195"/>
      <c r="AF559" s="195"/>
      <c r="AG559" s="195"/>
      <c r="AH559" s="195"/>
      <c r="AI559" s="195"/>
      <c r="AJ559" s="195"/>
      <c r="AK559" s="195"/>
      <c r="AL559" s="195"/>
      <c r="AM559" s="195"/>
      <c r="AN559" s="195"/>
      <c r="AO559" s="196"/>
      <c r="AP559" s="3"/>
    </row>
    <row r="560" spans="2:46" ht="12" customHeight="1" x14ac:dyDescent="0.15">
      <c r="B560" s="1058"/>
      <c r="C560" s="1063"/>
      <c r="D560" s="1061"/>
      <c r="E560" s="1061"/>
      <c r="F560" s="1061"/>
      <c r="G560" s="1061"/>
      <c r="H560" s="1061"/>
      <c r="I560" s="1061"/>
      <c r="J560" s="1062"/>
      <c r="K560" s="194" t="s">
        <v>475</v>
      </c>
      <c r="L560" s="195"/>
      <c r="M560" s="195"/>
      <c r="N560" s="195"/>
      <c r="O560" s="195"/>
      <c r="P560" s="195"/>
      <c r="Q560" s="195"/>
      <c r="R560" s="195"/>
      <c r="S560" s="195"/>
      <c r="T560" s="195"/>
      <c r="U560" s="195"/>
      <c r="V560" s="195"/>
      <c r="W560" s="195"/>
      <c r="X560" s="195"/>
      <c r="Y560" s="195"/>
      <c r="Z560" s="195"/>
      <c r="AA560" s="195"/>
      <c r="AB560" s="195"/>
      <c r="AC560" s="195"/>
      <c r="AD560" s="195"/>
      <c r="AE560" s="195"/>
      <c r="AF560" s="195"/>
      <c r="AG560" s="195"/>
      <c r="AH560" s="195"/>
      <c r="AI560" s="195"/>
      <c r="AJ560" s="195"/>
      <c r="AK560" s="195"/>
      <c r="AL560" s="195"/>
      <c r="AM560" s="195"/>
      <c r="AN560" s="195"/>
      <c r="AO560" s="196"/>
      <c r="AP560" s="3"/>
    </row>
    <row r="561" spans="2:86" ht="12" customHeight="1" x14ac:dyDescent="0.15">
      <c r="B561" s="1058"/>
      <c r="C561" s="1063"/>
      <c r="D561" s="1061"/>
      <c r="E561" s="1061"/>
      <c r="F561" s="1061"/>
      <c r="G561" s="1061"/>
      <c r="H561" s="1061"/>
      <c r="I561" s="1061"/>
      <c r="J561" s="1062"/>
      <c r="K561" s="1020" t="s">
        <v>476</v>
      </c>
      <c r="L561" s="1021"/>
      <c r="M561" s="1021"/>
      <c r="N561" s="1021"/>
      <c r="O561" s="1021"/>
      <c r="P561" s="1021"/>
      <c r="Q561" s="1021"/>
      <c r="R561" s="1021"/>
      <c r="S561" s="1021"/>
      <c r="T561" s="1021"/>
      <c r="U561" s="1021"/>
      <c r="V561" s="1021"/>
      <c r="W561" s="1021"/>
      <c r="X561" s="1021"/>
      <c r="Y561" s="1021"/>
      <c r="Z561" s="1021"/>
      <c r="AA561" s="1021"/>
      <c r="AB561" s="1021"/>
      <c r="AC561" s="1021"/>
      <c r="AD561" s="1021"/>
      <c r="AE561" s="1021"/>
      <c r="AF561" s="1021"/>
      <c r="AG561" s="1021"/>
      <c r="AH561" s="1021"/>
      <c r="AI561" s="1021"/>
      <c r="AJ561" s="1021"/>
      <c r="AK561" s="1021"/>
      <c r="AL561" s="1021"/>
      <c r="AM561" s="1021"/>
      <c r="AN561" s="1021"/>
      <c r="AO561" s="1022"/>
      <c r="AP561" s="3"/>
    </row>
    <row r="562" spans="2:86" ht="12" customHeight="1" x14ac:dyDescent="0.15">
      <c r="B562" s="591"/>
      <c r="C562" s="1064"/>
      <c r="D562" s="1065"/>
      <c r="E562" s="1065"/>
      <c r="F562" s="1065"/>
      <c r="G562" s="1065"/>
      <c r="H562" s="1065"/>
      <c r="I562" s="1065"/>
      <c r="J562" s="1066"/>
      <c r="K562" s="1023"/>
      <c r="L562" s="1024"/>
      <c r="M562" s="1024"/>
      <c r="N562" s="1024"/>
      <c r="O562" s="1024"/>
      <c r="P562" s="1024"/>
      <c r="Q562" s="1024"/>
      <c r="R562" s="1024"/>
      <c r="S562" s="1024"/>
      <c r="T562" s="1024"/>
      <c r="U562" s="1024"/>
      <c r="V562" s="1024"/>
      <c r="W562" s="1024"/>
      <c r="X562" s="1024"/>
      <c r="Y562" s="1024"/>
      <c r="Z562" s="1024"/>
      <c r="AA562" s="1024"/>
      <c r="AB562" s="1024"/>
      <c r="AC562" s="1024"/>
      <c r="AD562" s="1024"/>
      <c r="AE562" s="1024"/>
      <c r="AF562" s="1024"/>
      <c r="AG562" s="1024"/>
      <c r="AH562" s="1024"/>
      <c r="AI562" s="1024"/>
      <c r="AJ562" s="1024"/>
      <c r="AK562" s="1024"/>
      <c r="AL562" s="1024"/>
      <c r="AM562" s="1024"/>
      <c r="AN562" s="1024"/>
      <c r="AO562" s="1025"/>
      <c r="AP562" s="3"/>
    </row>
    <row r="563" spans="2:86" s="9" customFormat="1" ht="12" customHeight="1" x14ac:dyDescent="0.15">
      <c r="B563" s="3" t="s">
        <v>527</v>
      </c>
      <c r="AQ563" s="162"/>
      <c r="AR563" s="162"/>
      <c r="AS563" s="162"/>
      <c r="AT563" s="162"/>
      <c r="AU563" s="162"/>
      <c r="AV563" s="162"/>
      <c r="AW563" s="162"/>
      <c r="AX563" s="162"/>
      <c r="AY563" s="162"/>
      <c r="AZ563" s="162"/>
      <c r="BA563" s="162"/>
      <c r="BB563" s="162"/>
      <c r="BC563" s="162"/>
      <c r="BD563" s="162"/>
      <c r="BE563" s="162"/>
      <c r="BF563" s="162"/>
      <c r="BG563" s="162"/>
      <c r="BH563" s="162"/>
      <c r="BI563" s="162"/>
      <c r="BJ563" s="162"/>
      <c r="BK563" s="162"/>
      <c r="BL563" s="162"/>
      <c r="BM563" s="162"/>
      <c r="BN563" s="162"/>
      <c r="BO563" s="162"/>
      <c r="BP563" s="162"/>
      <c r="BQ563" s="162"/>
      <c r="BR563" s="162"/>
      <c r="BS563" s="162"/>
      <c r="BT563" s="162"/>
      <c r="BU563" s="162"/>
      <c r="BV563" s="162"/>
      <c r="BW563" s="162"/>
      <c r="BX563" s="162"/>
      <c r="BY563" s="162"/>
      <c r="BZ563" s="162"/>
      <c r="CA563" s="162"/>
      <c r="CB563" s="162"/>
      <c r="CC563" s="162"/>
      <c r="CD563" s="162"/>
      <c r="CE563" s="162"/>
      <c r="CF563" s="162"/>
      <c r="CG563" s="162"/>
      <c r="CH563" s="162"/>
    </row>
    <row r="564" spans="2:86" ht="12" customHeight="1" thickBot="1" x14ac:dyDescent="0.2">
      <c r="B564" s="3" t="s">
        <v>524</v>
      </c>
    </row>
    <row r="565" spans="2:86" ht="12" customHeight="1" x14ac:dyDescent="0.15">
      <c r="B565" s="3" t="s">
        <v>525</v>
      </c>
      <c r="AU565" s="1000" t="s">
        <v>305</v>
      </c>
      <c r="AV565" s="1001" t="s">
        <v>298</v>
      </c>
      <c r="AW565" s="1003" t="s">
        <v>299</v>
      </c>
      <c r="AX565" s="1005" t="s">
        <v>306</v>
      </c>
      <c r="AY565" s="1006"/>
      <c r="AZ565" s="1006"/>
      <c r="BA565" s="1006"/>
      <c r="BB565" s="1006"/>
      <c r="BC565" s="1006"/>
      <c r="BD565" s="1006"/>
      <c r="BE565" s="1006"/>
      <c r="BF565" s="1006"/>
      <c r="BG565" s="1006"/>
      <c r="BH565" s="1006"/>
      <c r="BI565" s="1006"/>
      <c r="BJ565" s="1006"/>
      <c r="BK565" s="1006"/>
      <c r="BL565" s="1006"/>
      <c r="BM565" s="1006"/>
      <c r="BN565" s="1006"/>
      <c r="BO565" s="1006"/>
      <c r="BP565" s="1006"/>
      <c r="BQ565" s="1006"/>
      <c r="BR565" s="1007"/>
      <c r="BS565" s="807" t="s">
        <v>300</v>
      </c>
      <c r="BT565" s="1008"/>
      <c r="BU565" s="1008"/>
      <c r="BV565" s="1008"/>
      <c r="BW565" s="1009" t="s">
        <v>307</v>
      </c>
      <c r="BX565" s="1010"/>
      <c r="BY565" s="1010"/>
      <c r="BZ565" s="1010"/>
      <c r="CA565" s="1010"/>
      <c r="CB565" s="1010"/>
      <c r="CC565" s="1010"/>
      <c r="CD565" s="1010"/>
      <c r="CE565" s="1010"/>
      <c r="CF565" s="1010"/>
      <c r="CG565" s="1010"/>
      <c r="CH565" s="1011"/>
    </row>
    <row r="566" spans="2:86" ht="12" customHeight="1" x14ac:dyDescent="0.15">
      <c r="B566" s="3" t="s">
        <v>477</v>
      </c>
      <c r="AU566" s="1000"/>
      <c r="AV566" s="1002"/>
      <c r="AW566" s="1004"/>
      <c r="AX566" s="1012" t="s">
        <v>308</v>
      </c>
      <c r="AY566" s="686"/>
      <c r="AZ566" s="686"/>
      <c r="BA566" s="686"/>
      <c r="BB566" s="686"/>
      <c r="BC566" s="686"/>
      <c r="BD566" s="686"/>
      <c r="BE566" s="686"/>
      <c r="BF566" s="686"/>
      <c r="BG566" s="686"/>
      <c r="BH566" s="686"/>
      <c r="BI566" s="686"/>
      <c r="BJ566" s="686" t="s">
        <v>309</v>
      </c>
      <c r="BK566" s="686"/>
      <c r="BL566" s="686"/>
      <c r="BM566" s="686"/>
      <c r="BN566" s="686"/>
      <c r="BO566" s="686"/>
      <c r="BP566" s="686"/>
      <c r="BQ566" s="686"/>
      <c r="BR566" s="1013"/>
      <c r="BS566" s="1008"/>
      <c r="BT566" s="1008"/>
      <c r="BU566" s="1008"/>
      <c r="BV566" s="1008"/>
      <c r="BW566" s="1014" t="s">
        <v>302</v>
      </c>
      <c r="BX566" s="699"/>
      <c r="BY566" s="699"/>
      <c r="BZ566" s="699"/>
      <c r="CA566" s="686" t="s">
        <v>310</v>
      </c>
      <c r="CB566" s="686"/>
      <c r="CC566" s="686"/>
      <c r="CD566" s="686"/>
      <c r="CE566" s="686"/>
      <c r="CF566" s="686"/>
      <c r="CG566" s="686"/>
      <c r="CH566" s="1013"/>
    </row>
    <row r="567" spans="2:86" ht="12" customHeight="1" x14ac:dyDescent="0.15">
      <c r="B567" s="3" t="s">
        <v>526</v>
      </c>
      <c r="AU567" s="1000"/>
      <c r="AV567" s="1002"/>
      <c r="AW567" s="1004"/>
      <c r="AX567" s="1012" t="s">
        <v>26</v>
      </c>
      <c r="AY567" s="686"/>
      <c r="AZ567" s="686"/>
      <c r="BA567" s="686"/>
      <c r="BB567" s="686" t="s">
        <v>22</v>
      </c>
      <c r="BC567" s="686"/>
      <c r="BD567" s="686"/>
      <c r="BE567" s="686"/>
      <c r="BF567" s="686" t="s">
        <v>24</v>
      </c>
      <c r="BG567" s="686"/>
      <c r="BH567" s="686"/>
      <c r="BI567" s="686"/>
      <c r="BJ567" s="699" t="s">
        <v>26</v>
      </c>
      <c r="BK567" s="699"/>
      <c r="BL567" s="699"/>
      <c r="BM567" s="699" t="s">
        <v>22</v>
      </c>
      <c r="BN567" s="699"/>
      <c r="BO567" s="699"/>
      <c r="BP567" s="699" t="s">
        <v>24</v>
      </c>
      <c r="BQ567" s="699"/>
      <c r="BR567" s="1015"/>
      <c r="BS567" s="807" t="s">
        <v>26</v>
      </c>
      <c r="BT567" s="807" t="s">
        <v>22</v>
      </c>
      <c r="BU567" s="807" t="s">
        <v>24</v>
      </c>
      <c r="BV567" s="807" t="s">
        <v>303</v>
      </c>
      <c r="BW567" s="1012" t="s">
        <v>311</v>
      </c>
      <c r="BX567" s="686"/>
      <c r="BY567" s="686"/>
      <c r="BZ567" s="686"/>
      <c r="CA567" s="686" t="s">
        <v>22</v>
      </c>
      <c r="CB567" s="686"/>
      <c r="CC567" s="686"/>
      <c r="CD567" s="686"/>
      <c r="CE567" s="686" t="s">
        <v>24</v>
      </c>
      <c r="CF567" s="686"/>
      <c r="CG567" s="686"/>
      <c r="CH567" s="1013"/>
    </row>
    <row r="568" spans="2:86" ht="12" customHeight="1" x14ac:dyDescent="0.15">
      <c r="B568" s="3" t="s">
        <v>478</v>
      </c>
      <c r="AU568" s="1000"/>
      <c r="AV568" s="1002"/>
      <c r="AW568" s="1004"/>
      <c r="AX568" s="156" t="s">
        <v>862</v>
      </c>
      <c r="AY568" s="157" t="s">
        <v>863</v>
      </c>
      <c r="AZ568" s="157" t="s">
        <v>864</v>
      </c>
      <c r="BA568" s="158" t="s">
        <v>865</v>
      </c>
      <c r="BB568" s="159" t="s">
        <v>866</v>
      </c>
      <c r="BC568" s="157" t="s">
        <v>863</v>
      </c>
      <c r="BD568" s="157" t="s">
        <v>867</v>
      </c>
      <c r="BE568" s="158" t="s">
        <v>865</v>
      </c>
      <c r="BF568" s="159" t="s">
        <v>866</v>
      </c>
      <c r="BG568" s="157" t="s">
        <v>863</v>
      </c>
      <c r="BH568" s="157" t="s">
        <v>864</v>
      </c>
      <c r="BI568" s="158" t="s">
        <v>865</v>
      </c>
      <c r="BJ568" s="159" t="s">
        <v>866</v>
      </c>
      <c r="BK568" s="157" t="s">
        <v>868</v>
      </c>
      <c r="BL568" s="158" t="s">
        <v>869</v>
      </c>
      <c r="BM568" s="159" t="s">
        <v>870</v>
      </c>
      <c r="BN568" s="157" t="s">
        <v>863</v>
      </c>
      <c r="BO568" s="158" t="s">
        <v>871</v>
      </c>
      <c r="BP568" s="159" t="s">
        <v>870</v>
      </c>
      <c r="BQ568" s="157" t="s">
        <v>868</v>
      </c>
      <c r="BR568" s="160" t="s">
        <v>872</v>
      </c>
      <c r="BS568" s="1008"/>
      <c r="BT568" s="1008"/>
      <c r="BU568" s="1008"/>
      <c r="BV568" s="1008"/>
      <c r="BW568" s="156" t="s">
        <v>866</v>
      </c>
      <c r="BX568" s="157" t="s">
        <v>863</v>
      </c>
      <c r="BY568" s="157" t="s">
        <v>864</v>
      </c>
      <c r="BZ568" s="158" t="s">
        <v>865</v>
      </c>
      <c r="CA568" s="159" t="s">
        <v>866</v>
      </c>
      <c r="CB568" s="157" t="s">
        <v>873</v>
      </c>
      <c r="CC568" s="157" t="s">
        <v>864</v>
      </c>
      <c r="CD568" s="158" t="s">
        <v>865</v>
      </c>
      <c r="CE568" s="159" t="s">
        <v>866</v>
      </c>
      <c r="CF568" s="157" t="s">
        <v>863</v>
      </c>
      <c r="CG568" s="157" t="s">
        <v>864</v>
      </c>
      <c r="CH568" s="160" t="s">
        <v>874</v>
      </c>
    </row>
    <row r="569" spans="2:86" x14ac:dyDescent="0.15">
      <c r="B569" s="3" t="s">
        <v>539</v>
      </c>
      <c r="AU569" s="1000"/>
      <c r="AV569" s="188" t="str">
        <f>N571</f>
        <v>S012</v>
      </c>
      <c r="AW569" s="300">
        <f>R571</f>
        <v>10.5</v>
      </c>
      <c r="AX569" s="197">
        <f>+Y596</f>
        <v>0</v>
      </c>
      <c r="AY569" s="197">
        <f>+Z596</f>
        <v>1</v>
      </c>
      <c r="AZ569" s="197">
        <f>+AA596</f>
        <v>0</v>
      </c>
      <c r="BA569" s="197">
        <f t="shared" ref="BA569" si="236">+AB596</f>
        <v>0</v>
      </c>
      <c r="BB569" s="197">
        <f>+AC596</f>
        <v>0</v>
      </c>
      <c r="BC569" s="197">
        <f t="shared" ref="BC569" si="237">+AD596</f>
        <v>0</v>
      </c>
      <c r="BD569" s="197">
        <f t="shared" ref="BD569" si="238">+AE596</f>
        <v>2</v>
      </c>
      <c r="BE569" s="197">
        <f t="shared" ref="BE569" si="239">+AF596</f>
        <v>1</v>
      </c>
      <c r="BF569" s="197">
        <f t="shared" ref="BF569" si="240">+AG596</f>
        <v>0</v>
      </c>
      <c r="BG569" s="197">
        <f t="shared" ref="BG569" si="241">+AH596</f>
        <v>0</v>
      </c>
      <c r="BH569" s="197">
        <f t="shared" ref="BH569" si="242">+AI596</f>
        <v>0</v>
      </c>
      <c r="BI569" s="197">
        <f t="shared" ref="BI569" si="243">+AJ596</f>
        <v>1</v>
      </c>
      <c r="BJ569" s="197" t="str">
        <f>+Y599</f>
        <v/>
      </c>
      <c r="BK569" s="197">
        <f t="shared" ref="BK569" si="244">+Z599</f>
        <v>1</v>
      </c>
      <c r="BL569" s="197" t="str">
        <f>+AA599</f>
        <v/>
      </c>
      <c r="BM569" s="197">
        <f>+AC599</f>
        <v>0</v>
      </c>
      <c r="BN569" s="197">
        <f t="shared" ref="BN569" si="245">+AD599</f>
        <v>0</v>
      </c>
      <c r="BO569" s="197">
        <f t="shared" ref="BO569" si="246">+AE599</f>
        <v>3</v>
      </c>
      <c r="BP569" s="197">
        <f>+AG599</f>
        <v>0</v>
      </c>
      <c r="BQ569" s="197">
        <f>+AH599</f>
        <v>0</v>
      </c>
      <c r="BR569" s="197">
        <f>+AI599</f>
        <v>1</v>
      </c>
      <c r="BS569" s="296" t="str">
        <f>+Y600</f>
        <v>Ⅲ</v>
      </c>
      <c r="BT569" s="296" t="str">
        <f>+AC600</f>
        <v>Ⅱ</v>
      </c>
      <c r="BU569" s="296" t="str">
        <f>+AG600</f>
        <v>Ⅱ</v>
      </c>
      <c r="BV569" s="296" t="str">
        <f>+Y601</f>
        <v>Ⅲ</v>
      </c>
      <c r="BW569" s="164" t="str">
        <f>IF(Y596&gt;0,R571,"")</f>
        <v/>
      </c>
      <c r="BX569" s="165" t="str">
        <f>IF(Z596&gt;0,"",IF(AA596&gt;0,R571,""))</f>
        <v/>
      </c>
      <c r="BY569" s="165" t="str">
        <f>IF(Y596+Z596&gt;0,"",IF(AA596&gt;0,R571,""))</f>
        <v/>
      </c>
      <c r="BZ569" s="165" t="str">
        <f>IF(Y596+Z596+AA596&gt;0,"",IF(AB596&gt;0,R571,""))</f>
        <v/>
      </c>
      <c r="CA569" s="166">
        <f t="shared" ref="CA569" si="247">+AC595</f>
        <v>0</v>
      </c>
      <c r="CB569" s="166">
        <f t="shared" ref="CB569" si="248">+AD595</f>
        <v>0</v>
      </c>
      <c r="CC569" s="166">
        <f t="shared" ref="CC569" si="249">+AE595</f>
        <v>2.2000000000000002E-2</v>
      </c>
      <c r="CD569" s="166">
        <f t="shared" ref="CD569" si="250">+AF595</f>
        <v>3.4999999999999996E-2</v>
      </c>
      <c r="CE569" s="166">
        <f t="shared" ref="CE569" si="251">+AG595</f>
        <v>0</v>
      </c>
      <c r="CF569" s="166">
        <f t="shared" ref="CF569" si="252">+AH595</f>
        <v>0</v>
      </c>
      <c r="CG569" s="166">
        <f t="shared" ref="CG569" si="253">+AI595</f>
        <v>0</v>
      </c>
      <c r="CH569" s="166">
        <f t="shared" ref="CH569" si="254">+AJ595</f>
        <v>0.33</v>
      </c>
    </row>
    <row r="570" spans="2:86" ht="12" customHeight="1" x14ac:dyDescent="0.15">
      <c r="B570" s="1057" t="s">
        <v>219</v>
      </c>
      <c r="C570" s="1059"/>
      <c r="D570" s="1060"/>
      <c r="E570" s="1061"/>
      <c r="F570" s="1061"/>
      <c r="G570" s="1061"/>
      <c r="H570" s="1061"/>
      <c r="I570" s="1061"/>
      <c r="J570" s="1062"/>
      <c r="K570" s="1067" t="s">
        <v>453</v>
      </c>
      <c r="L570" s="1068"/>
      <c r="M570" s="1068"/>
      <c r="N570" s="1068"/>
      <c r="O570" s="1068"/>
      <c r="P570" s="1068"/>
      <c r="Q570" s="1068"/>
      <c r="R570" s="1068"/>
      <c r="S570" s="1068"/>
      <c r="T570" s="1068"/>
      <c r="U570" s="1068"/>
      <c r="V570" s="1068"/>
      <c r="W570" s="1068"/>
      <c r="X570" s="1068"/>
      <c r="Y570" s="1068"/>
      <c r="Z570" s="1068"/>
      <c r="AA570" s="1068"/>
      <c r="AB570" s="1068"/>
      <c r="AC570" s="1068"/>
      <c r="AD570" s="1068"/>
      <c r="AE570" s="1068"/>
      <c r="AF570" s="1068"/>
      <c r="AG570" s="1068"/>
      <c r="AH570" s="1068"/>
      <c r="AI570" s="1068"/>
      <c r="AJ570" s="1068"/>
      <c r="AK570" s="1068"/>
      <c r="AL570" s="1068"/>
      <c r="AM570" s="1068"/>
      <c r="AN570" s="1068"/>
      <c r="AO570" s="1069"/>
      <c r="AP570" s="3"/>
    </row>
    <row r="571" spans="2:86" ht="12" customHeight="1" x14ac:dyDescent="0.15">
      <c r="B571" s="1058"/>
      <c r="C571" s="1063"/>
      <c r="D571" s="1061"/>
      <c r="E571" s="1061"/>
      <c r="F571" s="1061"/>
      <c r="G571" s="1061"/>
      <c r="H571" s="1061"/>
      <c r="I571" s="1061"/>
      <c r="J571" s="1062"/>
      <c r="K571" s="1040" t="s">
        <v>218</v>
      </c>
      <c r="L571" s="1041"/>
      <c r="M571" s="1042"/>
      <c r="N571" s="1034" t="s">
        <v>610</v>
      </c>
      <c r="O571" s="1035"/>
      <c r="P571" s="1040" t="s">
        <v>454</v>
      </c>
      <c r="Q571" s="1042"/>
      <c r="R571" s="1070">
        <f>'様式A-2'!C22</f>
        <v>10.5</v>
      </c>
      <c r="S571" s="1071"/>
      <c r="T571" s="1072"/>
      <c r="U571" s="1073" t="s">
        <v>455</v>
      </c>
      <c r="V571" s="1074"/>
      <c r="W571" s="1073" t="s">
        <v>456</v>
      </c>
      <c r="X571" s="1074"/>
      <c r="Y571" s="1042" t="s">
        <v>217</v>
      </c>
      <c r="Z571" s="1016"/>
      <c r="AA571" s="1016"/>
      <c r="AB571" s="1016"/>
      <c r="AC571" s="1073" t="s">
        <v>457</v>
      </c>
      <c r="AD571" s="1079"/>
      <c r="AE571" s="1079"/>
      <c r="AF571" s="1079"/>
      <c r="AG571" s="1079"/>
      <c r="AH571" s="1079"/>
      <c r="AI571" s="1079"/>
      <c r="AJ571" s="1074"/>
      <c r="AK571" s="1073" t="s">
        <v>458</v>
      </c>
      <c r="AL571" s="1079"/>
      <c r="AM571" s="1079"/>
      <c r="AN571" s="1081"/>
      <c r="AO571" s="1082"/>
      <c r="AP571" s="3"/>
      <c r="AV571" s="167"/>
      <c r="AW571" s="221"/>
      <c r="AX571" s="167"/>
      <c r="AY571" s="167"/>
      <c r="AZ571" s="167"/>
      <c r="BA571" s="167"/>
      <c r="BB571" s="167"/>
      <c r="BC571" s="167"/>
      <c r="BD571" s="167"/>
    </row>
    <row r="572" spans="2:86" ht="12" customHeight="1" x14ac:dyDescent="0.15">
      <c r="B572" s="1058"/>
      <c r="C572" s="1063"/>
      <c r="D572" s="1061"/>
      <c r="E572" s="1061"/>
      <c r="F572" s="1061"/>
      <c r="G572" s="1061"/>
      <c r="H572" s="1061"/>
      <c r="I572" s="1061"/>
      <c r="J572" s="1062"/>
      <c r="K572" s="1016" t="s">
        <v>459</v>
      </c>
      <c r="L572" s="1016" t="s">
        <v>199</v>
      </c>
      <c r="M572" s="1016"/>
      <c r="N572" s="1016" t="s">
        <v>198</v>
      </c>
      <c r="O572" s="1016"/>
      <c r="P572" s="1016" t="s">
        <v>460</v>
      </c>
      <c r="Q572" s="1016"/>
      <c r="R572" s="1016" t="s">
        <v>6</v>
      </c>
      <c r="S572" s="1016"/>
      <c r="T572" s="1016"/>
      <c r="U572" s="1075"/>
      <c r="V572" s="1076"/>
      <c r="W572" s="1075"/>
      <c r="X572" s="1076"/>
      <c r="Y572" s="1042"/>
      <c r="Z572" s="1016"/>
      <c r="AA572" s="1016"/>
      <c r="AB572" s="1016"/>
      <c r="AC572" s="1077"/>
      <c r="AD572" s="1080"/>
      <c r="AE572" s="1080"/>
      <c r="AF572" s="1080"/>
      <c r="AG572" s="1080"/>
      <c r="AH572" s="1080"/>
      <c r="AI572" s="1080"/>
      <c r="AJ572" s="1078"/>
      <c r="AK572" s="1075"/>
      <c r="AL572" s="1083"/>
      <c r="AM572" s="1083"/>
      <c r="AN572" s="1084"/>
      <c r="AO572" s="1085"/>
      <c r="AP572" s="3"/>
      <c r="AV572" s="167"/>
      <c r="AW572" s="167"/>
      <c r="AX572" s="167"/>
      <c r="AY572" s="167"/>
      <c r="AZ572" s="167"/>
      <c r="BA572" s="167"/>
      <c r="BB572" s="167"/>
      <c r="BC572" s="167"/>
      <c r="BD572" s="167"/>
    </row>
    <row r="573" spans="2:86" ht="12" customHeight="1" x14ac:dyDescent="0.15">
      <c r="B573" s="1058"/>
      <c r="C573" s="1063"/>
      <c r="D573" s="1061"/>
      <c r="E573" s="1061"/>
      <c r="F573" s="1061"/>
      <c r="G573" s="1061"/>
      <c r="H573" s="1061"/>
      <c r="I573" s="1061"/>
      <c r="J573" s="1062"/>
      <c r="K573" s="1016"/>
      <c r="L573" s="1016"/>
      <c r="M573" s="1016"/>
      <c r="N573" s="1016"/>
      <c r="O573" s="1016"/>
      <c r="P573" s="1016"/>
      <c r="Q573" s="1016"/>
      <c r="R573" s="1016"/>
      <c r="S573" s="1016"/>
      <c r="T573" s="1016"/>
      <c r="U573" s="1075"/>
      <c r="V573" s="1076"/>
      <c r="W573" s="1075"/>
      <c r="X573" s="1076"/>
      <c r="Y573" s="1042" t="s">
        <v>461</v>
      </c>
      <c r="Z573" s="1016"/>
      <c r="AA573" s="1016"/>
      <c r="AB573" s="1016"/>
      <c r="AC573" s="1016" t="s">
        <v>462</v>
      </c>
      <c r="AD573" s="1016"/>
      <c r="AE573" s="1016"/>
      <c r="AF573" s="1016"/>
      <c r="AG573" s="1016" t="s">
        <v>463</v>
      </c>
      <c r="AH573" s="1016"/>
      <c r="AI573" s="1016"/>
      <c r="AJ573" s="1016"/>
      <c r="AK573" s="1075"/>
      <c r="AL573" s="1083"/>
      <c r="AM573" s="1083"/>
      <c r="AN573" s="1084"/>
      <c r="AO573" s="1085"/>
      <c r="AP573" s="3"/>
      <c r="AV573" s="167"/>
      <c r="AW573" s="167"/>
      <c r="AX573" s="167"/>
      <c r="AY573" s="167"/>
      <c r="AZ573" s="167"/>
      <c r="BA573" s="167"/>
      <c r="BB573" s="167"/>
      <c r="BC573" s="167"/>
      <c r="BD573" s="167"/>
    </row>
    <row r="574" spans="2:86" ht="12" customHeight="1" x14ac:dyDescent="0.15">
      <c r="B574" s="1058"/>
      <c r="C574" s="1063"/>
      <c r="D574" s="1061"/>
      <c r="E574" s="1061"/>
      <c r="F574" s="1061"/>
      <c r="G574" s="1061"/>
      <c r="H574" s="1061"/>
      <c r="I574" s="1061"/>
      <c r="J574" s="1062"/>
      <c r="K574" s="1016"/>
      <c r="L574" s="1016"/>
      <c r="M574" s="1016"/>
      <c r="N574" s="1016"/>
      <c r="O574" s="1016"/>
      <c r="P574" s="1016"/>
      <c r="Q574" s="1016"/>
      <c r="R574" s="1016"/>
      <c r="S574" s="1016"/>
      <c r="T574" s="1016"/>
      <c r="U574" s="1077"/>
      <c r="V574" s="1078"/>
      <c r="W574" s="1077"/>
      <c r="X574" s="1078"/>
      <c r="Y574" s="191" t="s">
        <v>32</v>
      </c>
      <c r="Z574" s="187" t="s">
        <v>33</v>
      </c>
      <c r="AA574" s="187" t="s">
        <v>464</v>
      </c>
      <c r="AB574" s="187" t="s">
        <v>465</v>
      </c>
      <c r="AC574" s="187" t="s">
        <v>32</v>
      </c>
      <c r="AD574" s="187" t="s">
        <v>33</v>
      </c>
      <c r="AE574" s="187" t="s">
        <v>464</v>
      </c>
      <c r="AF574" s="187" t="s">
        <v>465</v>
      </c>
      <c r="AG574" s="187" t="s">
        <v>32</v>
      </c>
      <c r="AH574" s="187" t="s">
        <v>33</v>
      </c>
      <c r="AI574" s="187" t="s">
        <v>464</v>
      </c>
      <c r="AJ574" s="187" t="s">
        <v>465</v>
      </c>
      <c r="AK574" s="1077"/>
      <c r="AL574" s="1080"/>
      <c r="AM574" s="1080"/>
      <c r="AN574" s="1086"/>
      <c r="AO574" s="1087"/>
      <c r="AP574" s="3"/>
      <c r="AV574" s="167"/>
      <c r="AW574" s="167"/>
      <c r="AX574" s="167"/>
      <c r="AY574" s="167"/>
      <c r="AZ574" s="167"/>
      <c r="BA574" s="167"/>
      <c r="BB574" s="167"/>
      <c r="BC574" s="167"/>
      <c r="BD574" s="167"/>
    </row>
    <row r="575" spans="2:86" ht="12" customHeight="1" x14ac:dyDescent="0.15">
      <c r="B575" s="1058"/>
      <c r="C575" s="1063"/>
      <c r="D575" s="1061"/>
      <c r="E575" s="1061"/>
      <c r="F575" s="1061"/>
      <c r="G575" s="1061"/>
      <c r="H575" s="1061"/>
      <c r="I575" s="1061"/>
      <c r="J575" s="1062"/>
      <c r="K575" s="192">
        <v>1</v>
      </c>
      <c r="L575" s="1038" t="s">
        <v>534</v>
      </c>
      <c r="M575" s="1039"/>
      <c r="N575" s="1038" t="s">
        <v>486</v>
      </c>
      <c r="O575" s="1039"/>
      <c r="P575" s="1034" t="s">
        <v>332</v>
      </c>
      <c r="Q575" s="1036"/>
      <c r="R575" s="408" t="s">
        <v>338</v>
      </c>
      <c r="S575" s="408"/>
      <c r="T575" s="408"/>
      <c r="U575" s="1034" t="s">
        <v>54</v>
      </c>
      <c r="V575" s="1036"/>
      <c r="W575" s="1034" t="s">
        <v>551</v>
      </c>
      <c r="X575" s="1035"/>
      <c r="Y575" s="276"/>
      <c r="Z575" s="276"/>
      <c r="AA575" s="276"/>
      <c r="AB575" s="276"/>
      <c r="AC575" s="223"/>
      <c r="AD575" s="223"/>
      <c r="AE575" s="223"/>
      <c r="AF575" s="223"/>
      <c r="AG575" s="223"/>
      <c r="AH575" s="223"/>
      <c r="AI575" s="223"/>
      <c r="AJ575" s="223"/>
      <c r="AK575" s="1088" t="s">
        <v>1656</v>
      </c>
      <c r="AL575" s="1089"/>
      <c r="AM575" s="1089"/>
      <c r="AN575" s="1090"/>
      <c r="AO575" s="1091"/>
      <c r="AP575" s="3"/>
      <c r="AQ575" s="222">
        <f>IF(P575="材質劣化",2,IF(P575="漏水",3,1))</f>
        <v>2</v>
      </c>
      <c r="AV575" s="167"/>
      <c r="AW575" s="167"/>
      <c r="AX575" s="167"/>
      <c r="AY575" s="167"/>
      <c r="AZ575" s="167"/>
      <c r="BA575" s="167"/>
      <c r="BB575" s="167"/>
      <c r="BC575" s="167"/>
      <c r="BD575" s="167"/>
    </row>
    <row r="576" spans="2:86" ht="12" customHeight="1" x14ac:dyDescent="0.15">
      <c r="B576" s="1058"/>
      <c r="C576" s="1063"/>
      <c r="D576" s="1061"/>
      <c r="E576" s="1061"/>
      <c r="F576" s="1061"/>
      <c r="G576" s="1061"/>
      <c r="H576" s="1061"/>
      <c r="I576" s="1061"/>
      <c r="J576" s="1062"/>
      <c r="K576" s="192">
        <v>2</v>
      </c>
      <c r="L576" s="1038" t="s">
        <v>534</v>
      </c>
      <c r="M576" s="1039"/>
      <c r="N576" s="1038" t="s">
        <v>486</v>
      </c>
      <c r="O576" s="1039"/>
      <c r="P576" s="1034" t="s">
        <v>332</v>
      </c>
      <c r="Q576" s="1036"/>
      <c r="R576" s="408" t="s">
        <v>338</v>
      </c>
      <c r="S576" s="408"/>
      <c r="T576" s="408"/>
      <c r="U576" s="1034" t="s">
        <v>54</v>
      </c>
      <c r="V576" s="1036"/>
      <c r="W576" s="1034" t="s">
        <v>551</v>
      </c>
      <c r="X576" s="1035"/>
      <c r="Y576" s="276"/>
      <c r="Z576" s="276"/>
      <c r="AA576" s="276"/>
      <c r="AB576" s="276"/>
      <c r="AC576" s="223"/>
      <c r="AD576" s="223"/>
      <c r="AE576" s="223"/>
      <c r="AF576" s="223"/>
      <c r="AG576" s="223"/>
      <c r="AH576" s="223"/>
      <c r="AI576" s="223"/>
      <c r="AJ576" s="223"/>
      <c r="AK576" s="1088" t="s">
        <v>1656</v>
      </c>
      <c r="AL576" s="1089"/>
      <c r="AM576" s="1089"/>
      <c r="AN576" s="1090"/>
      <c r="AO576" s="1091"/>
      <c r="AP576" s="3"/>
      <c r="AQ576" s="222">
        <f t="shared" ref="AQ576:AQ594" si="255">IF(P576="材質劣化",2,IF(P576="漏水",3,1))</f>
        <v>2</v>
      </c>
      <c r="AV576" s="167"/>
      <c r="AW576" s="167"/>
      <c r="AX576" s="167"/>
      <c r="AY576" s="167"/>
      <c r="AZ576" s="167"/>
      <c r="BA576" s="167"/>
      <c r="BB576" s="167"/>
      <c r="BC576" s="167"/>
      <c r="BD576" s="167"/>
    </row>
    <row r="577" spans="2:56" ht="12" customHeight="1" x14ac:dyDescent="0.15">
      <c r="B577" s="1058"/>
      <c r="C577" s="1063"/>
      <c r="D577" s="1061"/>
      <c r="E577" s="1061"/>
      <c r="F577" s="1061"/>
      <c r="G577" s="1061"/>
      <c r="H577" s="1061"/>
      <c r="I577" s="1061"/>
      <c r="J577" s="1062"/>
      <c r="K577" s="192">
        <v>3</v>
      </c>
      <c r="L577" s="1038" t="s">
        <v>534</v>
      </c>
      <c r="M577" s="1039"/>
      <c r="N577" s="1038" t="s">
        <v>486</v>
      </c>
      <c r="O577" s="1039"/>
      <c r="P577" s="1034" t="s">
        <v>332</v>
      </c>
      <c r="Q577" s="1036"/>
      <c r="R577" s="408" t="s">
        <v>338</v>
      </c>
      <c r="S577" s="408"/>
      <c r="T577" s="408"/>
      <c r="U577" s="1034" t="s">
        <v>54</v>
      </c>
      <c r="V577" s="1036"/>
      <c r="W577" s="1034" t="s">
        <v>551</v>
      </c>
      <c r="X577" s="1035"/>
      <c r="Y577" s="276"/>
      <c r="Z577" s="276"/>
      <c r="AA577" s="276"/>
      <c r="AB577" s="276"/>
      <c r="AC577" s="223"/>
      <c r="AD577" s="223"/>
      <c r="AE577" s="223"/>
      <c r="AF577" s="223"/>
      <c r="AG577" s="223"/>
      <c r="AH577" s="223"/>
      <c r="AI577" s="223"/>
      <c r="AJ577" s="223"/>
      <c r="AK577" s="1088" t="s">
        <v>1656</v>
      </c>
      <c r="AL577" s="1089"/>
      <c r="AM577" s="1089"/>
      <c r="AN577" s="1090"/>
      <c r="AO577" s="1091"/>
      <c r="AP577" s="3"/>
      <c r="AQ577" s="222">
        <f t="shared" si="255"/>
        <v>2</v>
      </c>
      <c r="AV577" s="167"/>
      <c r="AW577" s="167"/>
      <c r="AX577" s="167"/>
      <c r="AY577" s="167"/>
      <c r="AZ577" s="167"/>
      <c r="BA577" s="167"/>
      <c r="BB577" s="167"/>
      <c r="BC577" s="167"/>
      <c r="BD577" s="167"/>
    </row>
    <row r="578" spans="2:56" ht="12" customHeight="1" x14ac:dyDescent="0.15">
      <c r="B578" s="1058"/>
      <c r="C578" s="1063"/>
      <c r="D578" s="1061"/>
      <c r="E578" s="1061"/>
      <c r="F578" s="1061"/>
      <c r="G578" s="1061"/>
      <c r="H578" s="1061"/>
      <c r="I578" s="1061"/>
      <c r="J578" s="1062"/>
      <c r="K578" s="192">
        <v>4</v>
      </c>
      <c r="L578" s="1038" t="s">
        <v>534</v>
      </c>
      <c r="M578" s="1039"/>
      <c r="N578" s="1038" t="s">
        <v>486</v>
      </c>
      <c r="O578" s="1039"/>
      <c r="P578" s="1034" t="s">
        <v>332</v>
      </c>
      <c r="Q578" s="1036"/>
      <c r="R578" s="408" t="s">
        <v>532</v>
      </c>
      <c r="S578" s="408"/>
      <c r="T578" s="408"/>
      <c r="U578" s="1034" t="s">
        <v>1648</v>
      </c>
      <c r="V578" s="1036"/>
      <c r="W578" s="1034" t="s">
        <v>1655</v>
      </c>
      <c r="X578" s="1035"/>
      <c r="Y578" s="276"/>
      <c r="Z578" s="276"/>
      <c r="AA578" s="276"/>
      <c r="AB578" s="276"/>
      <c r="AC578" s="223"/>
      <c r="AD578" s="223"/>
      <c r="AE578" s="223">
        <f>0.05*0.2</f>
        <v>1.0000000000000002E-2</v>
      </c>
      <c r="AF578" s="223"/>
      <c r="AG578" s="223"/>
      <c r="AH578" s="223"/>
      <c r="AI578" s="223"/>
      <c r="AJ578" s="223"/>
      <c r="AK578" s="1052"/>
      <c r="AL578" s="1053"/>
      <c r="AM578" s="1053"/>
      <c r="AN578" s="1054"/>
      <c r="AO578" s="1055"/>
      <c r="AP578" s="3"/>
      <c r="AQ578" s="222">
        <f t="shared" si="255"/>
        <v>2</v>
      </c>
      <c r="AV578" s="167"/>
      <c r="AW578" s="167"/>
      <c r="AX578" s="167"/>
      <c r="AY578" s="167"/>
      <c r="AZ578" s="167"/>
      <c r="BA578" s="167"/>
      <c r="BB578" s="167"/>
      <c r="BC578" s="167"/>
      <c r="BD578" s="167"/>
    </row>
    <row r="579" spans="2:56" ht="12" customHeight="1" x14ac:dyDescent="0.15">
      <c r="B579" s="1058"/>
      <c r="C579" s="1063"/>
      <c r="D579" s="1061"/>
      <c r="E579" s="1061"/>
      <c r="F579" s="1061"/>
      <c r="G579" s="1061"/>
      <c r="H579" s="1061"/>
      <c r="I579" s="1061"/>
      <c r="J579" s="1062"/>
      <c r="K579" s="192">
        <v>5</v>
      </c>
      <c r="L579" s="1038" t="s">
        <v>534</v>
      </c>
      <c r="M579" s="1039"/>
      <c r="N579" s="1038" t="s">
        <v>486</v>
      </c>
      <c r="O579" s="1039"/>
      <c r="P579" s="1034" t="s">
        <v>342</v>
      </c>
      <c r="Q579" s="1036"/>
      <c r="R579" s="408" t="s">
        <v>336</v>
      </c>
      <c r="S579" s="408"/>
      <c r="T579" s="408"/>
      <c r="U579" s="1034" t="s">
        <v>551</v>
      </c>
      <c r="V579" s="1036"/>
      <c r="W579" s="1034" t="s">
        <v>54</v>
      </c>
      <c r="X579" s="1035"/>
      <c r="Y579" s="276"/>
      <c r="Z579" s="276" t="s">
        <v>881</v>
      </c>
      <c r="AA579" s="276"/>
      <c r="AB579" s="276"/>
      <c r="AC579" s="223"/>
      <c r="AD579" s="223"/>
      <c r="AE579" s="223"/>
      <c r="AF579" s="223"/>
      <c r="AG579" s="223"/>
      <c r="AH579" s="223"/>
      <c r="AI579" s="223"/>
      <c r="AJ579" s="223"/>
      <c r="AK579" s="1052"/>
      <c r="AL579" s="1053"/>
      <c r="AM579" s="1053"/>
      <c r="AN579" s="1054"/>
      <c r="AO579" s="1055"/>
      <c r="AP579" s="3"/>
      <c r="AQ579" s="222">
        <f t="shared" si="255"/>
        <v>1</v>
      </c>
      <c r="AV579" s="167"/>
      <c r="AW579" s="167"/>
      <c r="AX579" s="167"/>
      <c r="AY579" s="167"/>
      <c r="AZ579" s="167"/>
      <c r="BA579" s="167"/>
      <c r="BB579" s="167"/>
      <c r="BC579" s="167"/>
      <c r="BD579" s="167"/>
    </row>
    <row r="580" spans="2:56" ht="12" customHeight="1" x14ac:dyDescent="0.15">
      <c r="B580" s="1058"/>
      <c r="C580" s="1063"/>
      <c r="D580" s="1061"/>
      <c r="E580" s="1061"/>
      <c r="F580" s="1061"/>
      <c r="G580" s="1061"/>
      <c r="H580" s="1061"/>
      <c r="I580" s="1061"/>
      <c r="J580" s="1062"/>
      <c r="K580" s="192">
        <v>6</v>
      </c>
      <c r="L580" s="1038" t="s">
        <v>534</v>
      </c>
      <c r="M580" s="1039"/>
      <c r="N580" s="1038" t="s">
        <v>486</v>
      </c>
      <c r="O580" s="1039"/>
      <c r="P580" s="1034" t="s">
        <v>332</v>
      </c>
      <c r="Q580" s="1036"/>
      <c r="R580" s="408" t="s">
        <v>338</v>
      </c>
      <c r="S580" s="408"/>
      <c r="T580" s="408"/>
      <c r="U580" s="1034" t="s">
        <v>54</v>
      </c>
      <c r="V580" s="1036"/>
      <c r="W580" s="1034" t="s">
        <v>551</v>
      </c>
      <c r="X580" s="1035"/>
      <c r="Y580" s="276"/>
      <c r="Z580" s="276"/>
      <c r="AA580" s="276"/>
      <c r="AB580" s="276"/>
      <c r="AC580" s="223"/>
      <c r="AD580" s="223"/>
      <c r="AE580" s="223"/>
      <c r="AF580" s="223"/>
      <c r="AG580" s="223"/>
      <c r="AH580" s="223"/>
      <c r="AI580" s="223"/>
      <c r="AJ580" s="223"/>
      <c r="AK580" s="1088" t="s">
        <v>1656</v>
      </c>
      <c r="AL580" s="1089"/>
      <c r="AM580" s="1089"/>
      <c r="AN580" s="1090"/>
      <c r="AO580" s="1091"/>
      <c r="AP580" s="3"/>
      <c r="AQ580" s="222">
        <f t="shared" si="255"/>
        <v>2</v>
      </c>
      <c r="AV580" s="167"/>
      <c r="AW580" s="167"/>
      <c r="AX580" s="167"/>
      <c r="AY580" s="167"/>
      <c r="AZ580" s="167"/>
      <c r="BA580" s="167"/>
      <c r="BB580" s="167"/>
      <c r="BC580" s="167"/>
      <c r="BD580" s="167"/>
    </row>
    <row r="581" spans="2:56" s="162" customFormat="1" ht="12" customHeight="1" x14ac:dyDescent="0.15">
      <c r="B581" s="1058"/>
      <c r="C581" s="1063"/>
      <c r="D581" s="1061"/>
      <c r="E581" s="1061"/>
      <c r="F581" s="1061"/>
      <c r="G581" s="1061"/>
      <c r="H581" s="1061"/>
      <c r="I581" s="1061"/>
      <c r="J581" s="1062"/>
      <c r="K581" s="192">
        <v>7</v>
      </c>
      <c r="L581" s="1038" t="s">
        <v>534</v>
      </c>
      <c r="M581" s="1039"/>
      <c r="N581" s="1038" t="s">
        <v>486</v>
      </c>
      <c r="O581" s="1039"/>
      <c r="P581" s="1034" t="s">
        <v>332</v>
      </c>
      <c r="Q581" s="1036"/>
      <c r="R581" s="408" t="s">
        <v>532</v>
      </c>
      <c r="S581" s="408"/>
      <c r="T581" s="408"/>
      <c r="U581" s="1034" t="s">
        <v>1648</v>
      </c>
      <c r="V581" s="1036"/>
      <c r="W581" s="1034" t="s">
        <v>1655</v>
      </c>
      <c r="X581" s="1035"/>
      <c r="Y581" s="276"/>
      <c r="Z581" s="276"/>
      <c r="AA581" s="276"/>
      <c r="AB581" s="276"/>
      <c r="AC581" s="223"/>
      <c r="AD581" s="223"/>
      <c r="AE581" s="223">
        <f>0.15*0.08</f>
        <v>1.2E-2</v>
      </c>
      <c r="AF581" s="223"/>
      <c r="AG581" s="223"/>
      <c r="AH581" s="223"/>
      <c r="AI581" s="223"/>
      <c r="AJ581" s="223"/>
      <c r="AK581" s="1034"/>
      <c r="AL581" s="1035"/>
      <c r="AM581" s="1035"/>
      <c r="AN581" s="788"/>
      <c r="AO581" s="789"/>
      <c r="AP581" s="3"/>
      <c r="AQ581" s="222">
        <f t="shared" si="255"/>
        <v>2</v>
      </c>
    </row>
    <row r="582" spans="2:56" s="162" customFormat="1" ht="12" customHeight="1" x14ac:dyDescent="0.15">
      <c r="B582" s="1058"/>
      <c r="C582" s="1063"/>
      <c r="D582" s="1061"/>
      <c r="E582" s="1061"/>
      <c r="F582" s="1061"/>
      <c r="G582" s="1061"/>
      <c r="H582" s="1061"/>
      <c r="I582" s="1061"/>
      <c r="J582" s="1062"/>
      <c r="K582" s="192">
        <v>8</v>
      </c>
      <c r="L582" s="1038" t="s">
        <v>534</v>
      </c>
      <c r="M582" s="1039"/>
      <c r="N582" s="1038" t="s">
        <v>485</v>
      </c>
      <c r="O582" s="1039"/>
      <c r="P582" s="1034" t="s">
        <v>332</v>
      </c>
      <c r="Q582" s="1036"/>
      <c r="R582" s="408" t="s">
        <v>338</v>
      </c>
      <c r="S582" s="408"/>
      <c r="T582" s="408"/>
      <c r="U582" s="1034" t="s">
        <v>554</v>
      </c>
      <c r="V582" s="1036"/>
      <c r="W582" s="1034" t="s">
        <v>551</v>
      </c>
      <c r="X582" s="1035"/>
      <c r="Y582" s="276"/>
      <c r="Z582" s="276"/>
      <c r="AA582" s="276"/>
      <c r="AB582" s="276"/>
      <c r="AC582" s="223"/>
      <c r="AD582" s="223"/>
      <c r="AE582" s="223"/>
      <c r="AF582" s="223"/>
      <c r="AG582" s="223"/>
      <c r="AH582" s="223"/>
      <c r="AI582" s="223"/>
      <c r="AJ582" s="223"/>
      <c r="AK582" s="1052" t="s">
        <v>1658</v>
      </c>
      <c r="AL582" s="1053"/>
      <c r="AM582" s="1053"/>
      <c r="AN582" s="1101"/>
      <c r="AO582" s="1102"/>
      <c r="AP582" s="3"/>
      <c r="AQ582" s="222">
        <f t="shared" si="255"/>
        <v>2</v>
      </c>
    </row>
    <row r="583" spans="2:56" s="162" customFormat="1" ht="12" customHeight="1" x14ac:dyDescent="0.15">
      <c r="B583" s="1058"/>
      <c r="C583" s="1063"/>
      <c r="D583" s="1061"/>
      <c r="E583" s="1061"/>
      <c r="F583" s="1061"/>
      <c r="G583" s="1061"/>
      <c r="H583" s="1061"/>
      <c r="I583" s="1061"/>
      <c r="J583" s="1062"/>
      <c r="K583" s="192">
        <v>9</v>
      </c>
      <c r="L583" s="1038" t="s">
        <v>534</v>
      </c>
      <c r="M583" s="1039"/>
      <c r="N583" s="1038" t="s">
        <v>485</v>
      </c>
      <c r="O583" s="1039"/>
      <c r="P583" s="1034" t="s">
        <v>332</v>
      </c>
      <c r="Q583" s="1036"/>
      <c r="R583" s="408" t="s">
        <v>338</v>
      </c>
      <c r="S583" s="408"/>
      <c r="T583" s="408"/>
      <c r="U583" s="1034" t="s">
        <v>54</v>
      </c>
      <c r="V583" s="1036"/>
      <c r="W583" s="1034" t="s">
        <v>551</v>
      </c>
      <c r="X583" s="1035"/>
      <c r="Y583" s="276"/>
      <c r="Z583" s="276"/>
      <c r="AA583" s="276"/>
      <c r="AB583" s="276"/>
      <c r="AC583" s="223"/>
      <c r="AD583" s="223"/>
      <c r="AE583" s="223"/>
      <c r="AF583" s="223"/>
      <c r="AG583" s="223"/>
      <c r="AH583" s="223"/>
      <c r="AI583" s="223"/>
      <c r="AJ583" s="223"/>
      <c r="AK583" s="1052" t="s">
        <v>1658</v>
      </c>
      <c r="AL583" s="1053"/>
      <c r="AM583" s="1053"/>
      <c r="AN583" s="1101"/>
      <c r="AO583" s="1102"/>
      <c r="AP583" s="3"/>
      <c r="AQ583" s="222">
        <f t="shared" si="255"/>
        <v>2</v>
      </c>
    </row>
    <row r="584" spans="2:56" s="162" customFormat="1" ht="12" customHeight="1" x14ac:dyDescent="0.15">
      <c r="B584" s="1058"/>
      <c r="C584" s="1063"/>
      <c r="D584" s="1061"/>
      <c r="E584" s="1061"/>
      <c r="F584" s="1061"/>
      <c r="G584" s="1061"/>
      <c r="H584" s="1061"/>
      <c r="I584" s="1061"/>
      <c r="J584" s="1062"/>
      <c r="K584" s="192">
        <v>10</v>
      </c>
      <c r="L584" s="1038" t="s">
        <v>331</v>
      </c>
      <c r="M584" s="1039"/>
      <c r="N584" s="1038" t="s">
        <v>356</v>
      </c>
      <c r="O584" s="1039"/>
      <c r="P584" s="1034" t="s">
        <v>332</v>
      </c>
      <c r="Q584" s="1036"/>
      <c r="R584" s="408" t="s">
        <v>532</v>
      </c>
      <c r="S584" s="408"/>
      <c r="T584" s="408"/>
      <c r="U584" s="1034" t="s">
        <v>1648</v>
      </c>
      <c r="V584" s="1036"/>
      <c r="W584" s="1034" t="s">
        <v>1649</v>
      </c>
      <c r="X584" s="1035"/>
      <c r="Y584" s="276"/>
      <c r="Z584" s="276"/>
      <c r="AA584" s="276"/>
      <c r="AB584" s="276"/>
      <c r="AC584" s="223"/>
      <c r="AD584" s="223"/>
      <c r="AE584" s="223"/>
      <c r="AF584" s="223">
        <f>0.1*0.35</f>
        <v>3.4999999999999996E-2</v>
      </c>
      <c r="AG584" s="223"/>
      <c r="AH584" s="223"/>
      <c r="AI584" s="223"/>
      <c r="AJ584" s="223"/>
      <c r="AK584" s="1034"/>
      <c r="AL584" s="1035"/>
      <c r="AM584" s="1035"/>
      <c r="AN584" s="788"/>
      <c r="AO584" s="789"/>
      <c r="AP584" s="3"/>
      <c r="AQ584" s="222">
        <f t="shared" si="255"/>
        <v>2</v>
      </c>
    </row>
    <row r="585" spans="2:56" s="162" customFormat="1" ht="12" customHeight="1" x14ac:dyDescent="0.15">
      <c r="B585" s="1058"/>
      <c r="C585" s="1063"/>
      <c r="D585" s="1061"/>
      <c r="E585" s="1061"/>
      <c r="F585" s="1061"/>
      <c r="G585" s="1061"/>
      <c r="H585" s="1061"/>
      <c r="I585" s="1061"/>
      <c r="J585" s="1062"/>
      <c r="K585" s="192">
        <v>11</v>
      </c>
      <c r="L585" s="1038" t="s">
        <v>331</v>
      </c>
      <c r="M585" s="1039"/>
      <c r="N585" s="1038" t="s">
        <v>355</v>
      </c>
      <c r="O585" s="1039"/>
      <c r="P585" s="1034" t="s">
        <v>333</v>
      </c>
      <c r="Q585" s="1036"/>
      <c r="R585" s="408" t="s">
        <v>340</v>
      </c>
      <c r="S585" s="408"/>
      <c r="T585" s="408"/>
      <c r="U585" s="1034" t="s">
        <v>554</v>
      </c>
      <c r="V585" s="1036"/>
      <c r="W585" s="1034" t="s">
        <v>1649</v>
      </c>
      <c r="X585" s="1035"/>
      <c r="Y585" s="276"/>
      <c r="Z585" s="276"/>
      <c r="AA585" s="276"/>
      <c r="AB585" s="276"/>
      <c r="AC585" s="223"/>
      <c r="AD585" s="223"/>
      <c r="AE585" s="223"/>
      <c r="AF585" s="223"/>
      <c r="AG585" s="223"/>
      <c r="AH585" s="223"/>
      <c r="AI585" s="223"/>
      <c r="AJ585" s="223">
        <f>1.1*0.3</f>
        <v>0.33</v>
      </c>
      <c r="AK585" s="1034"/>
      <c r="AL585" s="1035"/>
      <c r="AM585" s="1035"/>
      <c r="AN585" s="788"/>
      <c r="AO585" s="789"/>
      <c r="AP585" s="3"/>
      <c r="AQ585" s="222">
        <f t="shared" si="255"/>
        <v>3</v>
      </c>
    </row>
    <row r="586" spans="2:56" s="162" customFormat="1" ht="12" customHeight="1" x14ac:dyDescent="0.15">
      <c r="B586" s="1058"/>
      <c r="C586" s="1063"/>
      <c r="D586" s="1061"/>
      <c r="E586" s="1061"/>
      <c r="F586" s="1061"/>
      <c r="G586" s="1061"/>
      <c r="H586" s="1061"/>
      <c r="I586" s="1061"/>
      <c r="J586" s="1062"/>
      <c r="K586" s="192"/>
      <c r="L586" s="1038"/>
      <c r="M586" s="1039"/>
      <c r="N586" s="1038"/>
      <c r="O586" s="1039"/>
      <c r="P586" s="1034"/>
      <c r="Q586" s="1036"/>
      <c r="R586" s="408"/>
      <c r="S586" s="408"/>
      <c r="T586" s="408"/>
      <c r="U586" s="1034"/>
      <c r="V586" s="1036"/>
      <c r="W586" s="1034"/>
      <c r="X586" s="1035"/>
      <c r="Y586" s="276"/>
      <c r="Z586" s="276"/>
      <c r="AA586" s="276"/>
      <c r="AB586" s="276"/>
      <c r="AC586" s="223"/>
      <c r="AD586" s="223"/>
      <c r="AE586" s="223"/>
      <c r="AF586" s="223"/>
      <c r="AG586" s="223"/>
      <c r="AH586" s="223"/>
      <c r="AI586" s="223"/>
      <c r="AJ586" s="223"/>
      <c r="AK586" s="1034"/>
      <c r="AL586" s="1035"/>
      <c r="AM586" s="1035"/>
      <c r="AN586" s="788"/>
      <c r="AO586" s="789"/>
      <c r="AP586" s="3"/>
      <c r="AQ586" s="222">
        <f t="shared" si="255"/>
        <v>1</v>
      </c>
    </row>
    <row r="587" spans="2:56" s="162" customFormat="1" ht="12" customHeight="1" x14ac:dyDescent="0.15">
      <c r="B587" s="1058"/>
      <c r="C587" s="1063"/>
      <c r="D587" s="1061"/>
      <c r="E587" s="1061"/>
      <c r="F587" s="1061"/>
      <c r="G587" s="1061"/>
      <c r="H587" s="1061"/>
      <c r="I587" s="1061"/>
      <c r="J587" s="1062"/>
      <c r="K587" s="192"/>
      <c r="L587" s="1038"/>
      <c r="M587" s="1039"/>
      <c r="N587" s="1038"/>
      <c r="O587" s="1039"/>
      <c r="P587" s="1034"/>
      <c r="Q587" s="1036"/>
      <c r="R587" s="408"/>
      <c r="S587" s="408"/>
      <c r="T587" s="408"/>
      <c r="U587" s="1034"/>
      <c r="V587" s="1036"/>
      <c r="W587" s="1034"/>
      <c r="X587" s="1035"/>
      <c r="Y587" s="276"/>
      <c r="Z587" s="276"/>
      <c r="AA587" s="276"/>
      <c r="AB587" s="276"/>
      <c r="AC587" s="223"/>
      <c r="AD587" s="223"/>
      <c r="AE587" s="223"/>
      <c r="AF587" s="223"/>
      <c r="AG587" s="223"/>
      <c r="AH587" s="223"/>
      <c r="AI587" s="223"/>
      <c r="AJ587" s="223"/>
      <c r="AK587" s="1034"/>
      <c r="AL587" s="1035"/>
      <c r="AM587" s="1035"/>
      <c r="AN587" s="788"/>
      <c r="AO587" s="789"/>
      <c r="AP587" s="3"/>
      <c r="AQ587" s="222">
        <f t="shared" si="255"/>
        <v>1</v>
      </c>
    </row>
    <row r="588" spans="2:56" s="162" customFormat="1" ht="12" customHeight="1" x14ac:dyDescent="0.15">
      <c r="B588" s="1058"/>
      <c r="C588" s="1063"/>
      <c r="D588" s="1061"/>
      <c r="E588" s="1061"/>
      <c r="F588" s="1061"/>
      <c r="G588" s="1061"/>
      <c r="H588" s="1061"/>
      <c r="I588" s="1061"/>
      <c r="J588" s="1062"/>
      <c r="K588" s="192"/>
      <c r="L588" s="1038"/>
      <c r="M588" s="1039"/>
      <c r="N588" s="1038"/>
      <c r="O588" s="1039"/>
      <c r="P588" s="1034"/>
      <c r="Q588" s="1036"/>
      <c r="R588" s="408"/>
      <c r="S588" s="408"/>
      <c r="T588" s="408"/>
      <c r="U588" s="1034"/>
      <c r="V588" s="1036"/>
      <c r="W588" s="1034"/>
      <c r="X588" s="1035"/>
      <c r="Y588" s="276"/>
      <c r="Z588" s="276"/>
      <c r="AA588" s="276"/>
      <c r="AB588" s="276"/>
      <c r="AC588" s="223"/>
      <c r="AD588" s="223"/>
      <c r="AE588" s="223"/>
      <c r="AF588" s="223"/>
      <c r="AG588" s="223"/>
      <c r="AH588" s="223"/>
      <c r="AI588" s="223"/>
      <c r="AJ588" s="223"/>
      <c r="AK588" s="1034"/>
      <c r="AL588" s="1035"/>
      <c r="AM588" s="1035"/>
      <c r="AN588" s="788"/>
      <c r="AO588" s="789"/>
      <c r="AP588" s="3"/>
      <c r="AQ588" s="222">
        <f t="shared" si="255"/>
        <v>1</v>
      </c>
    </row>
    <row r="589" spans="2:56" s="162" customFormat="1" ht="12" customHeight="1" x14ac:dyDescent="0.15">
      <c r="B589" s="1058"/>
      <c r="C589" s="1063"/>
      <c r="D589" s="1061"/>
      <c r="E589" s="1061"/>
      <c r="F589" s="1061"/>
      <c r="G589" s="1061"/>
      <c r="H589" s="1061"/>
      <c r="I589" s="1061"/>
      <c r="J589" s="1062"/>
      <c r="K589" s="192"/>
      <c r="L589" s="1038"/>
      <c r="M589" s="1039"/>
      <c r="N589" s="1038"/>
      <c r="O589" s="1039"/>
      <c r="P589" s="1034"/>
      <c r="Q589" s="1036"/>
      <c r="R589" s="408"/>
      <c r="S589" s="408"/>
      <c r="T589" s="408"/>
      <c r="U589" s="1034"/>
      <c r="V589" s="1036"/>
      <c r="W589" s="1034"/>
      <c r="X589" s="1035"/>
      <c r="Y589" s="276"/>
      <c r="Z589" s="276"/>
      <c r="AA589" s="276"/>
      <c r="AB589" s="276"/>
      <c r="AC589" s="223"/>
      <c r="AD589" s="223"/>
      <c r="AE589" s="223"/>
      <c r="AF589" s="223"/>
      <c r="AG589" s="223"/>
      <c r="AH589" s="223"/>
      <c r="AI589" s="223"/>
      <c r="AJ589" s="223"/>
      <c r="AK589" s="1034"/>
      <c r="AL589" s="1035"/>
      <c r="AM589" s="1035"/>
      <c r="AN589" s="788"/>
      <c r="AO589" s="789"/>
      <c r="AP589" s="3"/>
      <c r="AQ589" s="222">
        <f t="shared" si="255"/>
        <v>1</v>
      </c>
    </row>
    <row r="590" spans="2:56" s="162" customFormat="1" ht="12" customHeight="1" x14ac:dyDescent="0.15">
      <c r="B590" s="1058"/>
      <c r="C590" s="1063"/>
      <c r="D590" s="1061"/>
      <c r="E590" s="1061"/>
      <c r="F590" s="1061"/>
      <c r="G590" s="1061"/>
      <c r="H590" s="1061"/>
      <c r="I590" s="1061"/>
      <c r="J590" s="1062"/>
      <c r="K590" s="192"/>
      <c r="L590" s="1038"/>
      <c r="M590" s="1039"/>
      <c r="N590" s="1038"/>
      <c r="O590" s="1039"/>
      <c r="P590" s="1034"/>
      <c r="Q590" s="1036"/>
      <c r="R590" s="408"/>
      <c r="S590" s="408"/>
      <c r="T590" s="408"/>
      <c r="U590" s="1034"/>
      <c r="V590" s="1036"/>
      <c r="W590" s="1034"/>
      <c r="X590" s="1035"/>
      <c r="Y590" s="276"/>
      <c r="Z590" s="276"/>
      <c r="AA590" s="276"/>
      <c r="AB590" s="276"/>
      <c r="AC590" s="223"/>
      <c r="AD590" s="223"/>
      <c r="AE590" s="223"/>
      <c r="AF590" s="223"/>
      <c r="AG590" s="223"/>
      <c r="AH590" s="223"/>
      <c r="AI590" s="223"/>
      <c r="AJ590" s="223"/>
      <c r="AK590" s="1034"/>
      <c r="AL590" s="1035"/>
      <c r="AM590" s="1035"/>
      <c r="AN590" s="788"/>
      <c r="AO590" s="789"/>
      <c r="AP590" s="3"/>
      <c r="AQ590" s="222">
        <f t="shared" si="255"/>
        <v>1</v>
      </c>
    </row>
    <row r="591" spans="2:56" s="162" customFormat="1" ht="12" customHeight="1" x14ac:dyDescent="0.15">
      <c r="B591" s="1058"/>
      <c r="C591" s="1063"/>
      <c r="D591" s="1061"/>
      <c r="E591" s="1061"/>
      <c r="F591" s="1061"/>
      <c r="G591" s="1061"/>
      <c r="H591" s="1061"/>
      <c r="I591" s="1061"/>
      <c r="J591" s="1062"/>
      <c r="K591" s="192"/>
      <c r="L591" s="1038"/>
      <c r="M591" s="1039"/>
      <c r="N591" s="1038"/>
      <c r="O591" s="1039"/>
      <c r="P591" s="1034"/>
      <c r="Q591" s="1036"/>
      <c r="R591" s="408"/>
      <c r="S591" s="408"/>
      <c r="T591" s="408"/>
      <c r="U591" s="1034"/>
      <c r="V591" s="1036"/>
      <c r="W591" s="1034"/>
      <c r="X591" s="1035"/>
      <c r="Y591" s="276"/>
      <c r="Z591" s="276"/>
      <c r="AA591" s="276"/>
      <c r="AB591" s="276"/>
      <c r="AC591" s="223"/>
      <c r="AD591" s="223"/>
      <c r="AE591" s="223"/>
      <c r="AF591" s="223"/>
      <c r="AG591" s="223"/>
      <c r="AH591" s="223"/>
      <c r="AI591" s="223"/>
      <c r="AJ591" s="223"/>
      <c r="AK591" s="1034"/>
      <c r="AL591" s="1035"/>
      <c r="AM591" s="1035"/>
      <c r="AN591" s="788"/>
      <c r="AO591" s="789"/>
      <c r="AP591" s="3"/>
      <c r="AQ591" s="222">
        <f t="shared" si="255"/>
        <v>1</v>
      </c>
    </row>
    <row r="592" spans="2:56" s="162" customFormat="1" ht="12" customHeight="1" x14ac:dyDescent="0.15">
      <c r="B592" s="1058"/>
      <c r="C592" s="1063"/>
      <c r="D592" s="1061"/>
      <c r="E592" s="1061"/>
      <c r="F592" s="1061"/>
      <c r="G592" s="1061"/>
      <c r="H592" s="1061"/>
      <c r="I592" s="1061"/>
      <c r="J592" s="1062"/>
      <c r="K592" s="192"/>
      <c r="L592" s="1038"/>
      <c r="M592" s="1039"/>
      <c r="N592" s="1038"/>
      <c r="O592" s="1039"/>
      <c r="P592" s="1034"/>
      <c r="Q592" s="1036"/>
      <c r="R592" s="408"/>
      <c r="S592" s="408"/>
      <c r="T592" s="408"/>
      <c r="U592" s="1034"/>
      <c r="V592" s="1036"/>
      <c r="W592" s="1034"/>
      <c r="X592" s="1035"/>
      <c r="Y592" s="276"/>
      <c r="Z592" s="276"/>
      <c r="AA592" s="276"/>
      <c r="AB592" s="276"/>
      <c r="AC592" s="223"/>
      <c r="AD592" s="223"/>
      <c r="AE592" s="223"/>
      <c r="AF592" s="223"/>
      <c r="AG592" s="223"/>
      <c r="AH592" s="223"/>
      <c r="AI592" s="223"/>
      <c r="AJ592" s="223"/>
      <c r="AK592" s="1034"/>
      <c r="AL592" s="1035"/>
      <c r="AM592" s="1035"/>
      <c r="AN592" s="788"/>
      <c r="AO592" s="789"/>
      <c r="AP592" s="3"/>
      <c r="AQ592" s="222">
        <f t="shared" si="255"/>
        <v>1</v>
      </c>
    </row>
    <row r="593" spans="2:46" s="162" customFormat="1" ht="12" customHeight="1" x14ac:dyDescent="0.15">
      <c r="B593" s="1058"/>
      <c r="C593" s="1063"/>
      <c r="D593" s="1061"/>
      <c r="E593" s="1061"/>
      <c r="F593" s="1061"/>
      <c r="G593" s="1061"/>
      <c r="H593" s="1061"/>
      <c r="I593" s="1061"/>
      <c r="J593" s="1062"/>
      <c r="K593" s="192"/>
      <c r="L593" s="1038"/>
      <c r="M593" s="1039"/>
      <c r="N593" s="1038"/>
      <c r="O593" s="1039"/>
      <c r="P593" s="1034"/>
      <c r="Q593" s="1036"/>
      <c r="R593" s="408"/>
      <c r="S593" s="408"/>
      <c r="T593" s="408"/>
      <c r="U593" s="1034"/>
      <c r="V593" s="1036"/>
      <c r="W593" s="1034"/>
      <c r="X593" s="1035"/>
      <c r="Y593" s="276"/>
      <c r="Z593" s="276"/>
      <c r="AA593" s="276"/>
      <c r="AB593" s="276"/>
      <c r="AC593" s="223"/>
      <c r="AD593" s="223"/>
      <c r="AE593" s="223"/>
      <c r="AF593" s="223"/>
      <c r="AG593" s="223"/>
      <c r="AH593" s="223"/>
      <c r="AI593" s="223"/>
      <c r="AJ593" s="223"/>
      <c r="AK593" s="1034"/>
      <c r="AL593" s="1035"/>
      <c r="AM593" s="1035"/>
      <c r="AN593" s="788"/>
      <c r="AO593" s="789"/>
      <c r="AP593" s="3"/>
      <c r="AQ593" s="222">
        <f t="shared" si="255"/>
        <v>1</v>
      </c>
    </row>
    <row r="594" spans="2:46" s="162" customFormat="1" ht="12" customHeight="1" x14ac:dyDescent="0.15">
      <c r="B594" s="1058"/>
      <c r="C594" s="1063"/>
      <c r="D594" s="1061"/>
      <c r="E594" s="1061"/>
      <c r="F594" s="1061"/>
      <c r="G594" s="1061"/>
      <c r="H594" s="1061"/>
      <c r="I594" s="1061"/>
      <c r="J594" s="1062"/>
      <c r="K594" s="192"/>
      <c r="L594" s="1038"/>
      <c r="M594" s="1039"/>
      <c r="N594" s="1038"/>
      <c r="O594" s="1039"/>
      <c r="P594" s="1034"/>
      <c r="Q594" s="1036"/>
      <c r="R594" s="408"/>
      <c r="S594" s="408"/>
      <c r="T594" s="408"/>
      <c r="U594" s="1034"/>
      <c r="V594" s="1036"/>
      <c r="W594" s="1034"/>
      <c r="X594" s="1035"/>
      <c r="Y594" s="276"/>
      <c r="Z594" s="276"/>
      <c r="AA594" s="276"/>
      <c r="AB594" s="276"/>
      <c r="AC594" s="223"/>
      <c r="AD594" s="223"/>
      <c r="AE594" s="223"/>
      <c r="AF594" s="223"/>
      <c r="AG594" s="223"/>
      <c r="AH594" s="223"/>
      <c r="AI594" s="223"/>
      <c r="AJ594" s="223"/>
      <c r="AK594" s="1034"/>
      <c r="AL594" s="1035"/>
      <c r="AM594" s="1035"/>
      <c r="AN594" s="788"/>
      <c r="AO594" s="789"/>
      <c r="AP594" s="3"/>
      <c r="AQ594" s="222">
        <f t="shared" si="255"/>
        <v>1</v>
      </c>
    </row>
    <row r="595" spans="2:46" s="162" customFormat="1" ht="12" customHeight="1" x14ac:dyDescent="0.15">
      <c r="B595" s="1058"/>
      <c r="C595" s="1063"/>
      <c r="D595" s="1061"/>
      <c r="E595" s="1061"/>
      <c r="F595" s="1061"/>
      <c r="G595" s="1061"/>
      <c r="H595" s="1061"/>
      <c r="I595" s="1061"/>
      <c r="J595" s="1062"/>
      <c r="K595" s="1016" t="s">
        <v>216</v>
      </c>
      <c r="L595" s="1016" t="s">
        <v>215</v>
      </c>
      <c r="M595" s="1016"/>
      <c r="N595" s="1016"/>
      <c r="O595" s="1016"/>
      <c r="P595" s="1016"/>
      <c r="Q595" s="1016"/>
      <c r="R595" s="1016"/>
      <c r="S595" s="1016"/>
      <c r="T595" s="1016"/>
      <c r="U595" s="1016"/>
      <c r="V595" s="1016"/>
      <c r="W595" s="1016"/>
      <c r="X595" s="1016"/>
      <c r="Y595" s="1040" t="s">
        <v>466</v>
      </c>
      <c r="Z595" s="1041"/>
      <c r="AA595" s="1041"/>
      <c r="AB595" s="1042"/>
      <c r="AC595" s="224">
        <f t="shared" ref="AC595:AJ595" si="256">SUM(AC575:AC594)</f>
        <v>0</v>
      </c>
      <c r="AD595" s="224">
        <f t="shared" si="256"/>
        <v>0</v>
      </c>
      <c r="AE595" s="224">
        <f t="shared" si="256"/>
        <v>2.2000000000000002E-2</v>
      </c>
      <c r="AF595" s="224">
        <f t="shared" si="256"/>
        <v>3.4999999999999996E-2</v>
      </c>
      <c r="AG595" s="224">
        <f t="shared" si="256"/>
        <v>0</v>
      </c>
      <c r="AH595" s="224">
        <f t="shared" si="256"/>
        <v>0</v>
      </c>
      <c r="AI595" s="224">
        <f t="shared" si="256"/>
        <v>0</v>
      </c>
      <c r="AJ595" s="224">
        <f t="shared" si="256"/>
        <v>0.33</v>
      </c>
      <c r="AK595" s="1040" t="s">
        <v>214</v>
      </c>
      <c r="AL595" s="1041"/>
      <c r="AM595" s="1041"/>
      <c r="AN595" s="788"/>
      <c r="AO595" s="789"/>
      <c r="AP595" s="3"/>
    </row>
    <row r="596" spans="2:46" s="162" customFormat="1" ht="12" customHeight="1" x14ac:dyDescent="0.15">
      <c r="B596" s="1058"/>
      <c r="C596" s="1063"/>
      <c r="D596" s="1061"/>
      <c r="E596" s="1061"/>
      <c r="F596" s="1061"/>
      <c r="G596" s="1061"/>
      <c r="H596" s="1061"/>
      <c r="I596" s="1061"/>
      <c r="J596" s="1062"/>
      <c r="K596" s="1016"/>
      <c r="L596" s="1016" t="s">
        <v>467</v>
      </c>
      <c r="M596" s="1016"/>
      <c r="N596" s="1016"/>
      <c r="O596" s="1016" t="s">
        <v>213</v>
      </c>
      <c r="P596" s="1016"/>
      <c r="Q596" s="1016"/>
      <c r="R596" s="1016"/>
      <c r="S596" s="1016"/>
      <c r="T596" s="1016"/>
      <c r="U596" s="1016"/>
      <c r="V596" s="1016"/>
      <c r="W596" s="1016"/>
      <c r="X596" s="1016"/>
      <c r="Y596" s="193">
        <f>COUNTIF(Y575:Y594,"○")</f>
        <v>0</v>
      </c>
      <c r="Z596" s="193">
        <f>COUNTIF(Z575:Z594,"○")</f>
        <v>1</v>
      </c>
      <c r="AA596" s="193">
        <f>COUNTIF(AA575:AA594,"○")</f>
        <v>0</v>
      </c>
      <c r="AB596" s="193">
        <f>COUNTIF(AB575:AB594,"○")</f>
        <v>0</v>
      </c>
      <c r="AC596" s="193">
        <f t="shared" ref="AC596:AJ596" si="257">COUNT(AC575:AC594)</f>
        <v>0</v>
      </c>
      <c r="AD596" s="193">
        <f t="shared" si="257"/>
        <v>0</v>
      </c>
      <c r="AE596" s="193">
        <f t="shared" si="257"/>
        <v>2</v>
      </c>
      <c r="AF596" s="193">
        <f t="shared" si="257"/>
        <v>1</v>
      </c>
      <c r="AG596" s="193">
        <f t="shared" si="257"/>
        <v>0</v>
      </c>
      <c r="AH596" s="193">
        <f t="shared" si="257"/>
        <v>0</v>
      </c>
      <c r="AI596" s="193">
        <f t="shared" si="257"/>
        <v>0</v>
      </c>
      <c r="AJ596" s="193">
        <f t="shared" si="257"/>
        <v>1</v>
      </c>
      <c r="AK596" s="1043"/>
      <c r="AL596" s="1044"/>
      <c r="AM596" s="1044"/>
      <c r="AN596" s="1044"/>
      <c r="AO596" s="1045"/>
      <c r="AP596" s="3"/>
    </row>
    <row r="597" spans="2:46" ht="12" customHeight="1" x14ac:dyDescent="0.15">
      <c r="B597" s="1058"/>
      <c r="C597" s="1063"/>
      <c r="D597" s="1061"/>
      <c r="E597" s="1061"/>
      <c r="F597" s="1061"/>
      <c r="G597" s="1061"/>
      <c r="H597" s="1061"/>
      <c r="I597" s="1061"/>
      <c r="J597" s="1062"/>
      <c r="K597" s="1016"/>
      <c r="L597" s="1016"/>
      <c r="M597" s="1016"/>
      <c r="N597" s="1016"/>
      <c r="O597" s="1016" t="s">
        <v>468</v>
      </c>
      <c r="P597" s="1016"/>
      <c r="Q597" s="1016"/>
      <c r="R597" s="1016"/>
      <c r="S597" s="1016"/>
      <c r="T597" s="1016"/>
      <c r="U597" s="1016"/>
      <c r="V597" s="1016"/>
      <c r="W597" s="1016"/>
      <c r="X597" s="1016"/>
      <c r="Y597" s="1034" t="str">
        <f>IF(Y596&gt;0,"Ⅳ",IF(Z596&gt;0,"Ⅲ",IF(AA596&gt;0,"Ⅱa",IF(AB596&gt;0,"Ⅱb","Ⅰ"))))</f>
        <v>Ⅲ</v>
      </c>
      <c r="Z597" s="1035"/>
      <c r="AA597" s="1035"/>
      <c r="AB597" s="1036"/>
      <c r="AC597" s="1034" t="str">
        <f>IF(AC596&gt;0,"Ⅳ",IF(AD596&gt;0,"Ⅲ",IF(AE596&gt;0,"Ⅱa",IF(AF596&gt;0,"Ⅱb","Ⅰ"))))</f>
        <v>Ⅱa</v>
      </c>
      <c r="AD597" s="1035"/>
      <c r="AE597" s="1035"/>
      <c r="AF597" s="1036"/>
      <c r="AG597" s="1034" t="str">
        <f>IF(AG596&gt;0,"Ⅳ",IF(AH596&gt;0,"Ⅲ",IF(AI596&gt;0,"Ⅱa",IF(AJ596&gt;0,"Ⅱb","Ⅰ"))))</f>
        <v>Ⅱb</v>
      </c>
      <c r="AH597" s="1035"/>
      <c r="AI597" s="1035"/>
      <c r="AJ597" s="1036"/>
      <c r="AK597" s="1046"/>
      <c r="AL597" s="1047"/>
      <c r="AM597" s="1047"/>
      <c r="AN597" s="1047"/>
      <c r="AO597" s="1048"/>
      <c r="AP597" s="3"/>
      <c r="AQ597" s="273" t="s">
        <v>312</v>
      </c>
      <c r="AR597" s="273" t="s">
        <v>313</v>
      </c>
      <c r="AS597" s="699" t="s">
        <v>316</v>
      </c>
      <c r="AT597" s="1026"/>
    </row>
    <row r="598" spans="2:46" ht="12" customHeight="1" x14ac:dyDescent="0.15">
      <c r="B598" s="1058"/>
      <c r="C598" s="1063"/>
      <c r="D598" s="1061"/>
      <c r="E598" s="1061"/>
      <c r="F598" s="1061"/>
      <c r="G598" s="1061"/>
      <c r="H598" s="1061"/>
      <c r="I598" s="1061"/>
      <c r="J598" s="1062"/>
      <c r="K598" s="1016"/>
      <c r="L598" s="1016" t="s">
        <v>469</v>
      </c>
      <c r="M598" s="1016"/>
      <c r="N598" s="1016"/>
      <c r="O598" s="1016" t="s">
        <v>212</v>
      </c>
      <c r="P598" s="1016"/>
      <c r="Q598" s="1016"/>
      <c r="R598" s="1016"/>
      <c r="S598" s="1016"/>
      <c r="T598" s="1016"/>
      <c r="U598" s="1016"/>
      <c r="V598" s="1016"/>
      <c r="W598" s="1016"/>
      <c r="X598" s="1016"/>
      <c r="Y598" s="187" t="s">
        <v>32</v>
      </c>
      <c r="Z598" s="187" t="s">
        <v>33</v>
      </c>
      <c r="AA598" s="1027" t="s">
        <v>34</v>
      </c>
      <c r="AB598" s="1027"/>
      <c r="AC598" s="187" t="s">
        <v>32</v>
      </c>
      <c r="AD598" s="187" t="s">
        <v>33</v>
      </c>
      <c r="AE598" s="1027" t="s">
        <v>34</v>
      </c>
      <c r="AF598" s="1027"/>
      <c r="AG598" s="187" t="s">
        <v>32</v>
      </c>
      <c r="AH598" s="187" t="s">
        <v>33</v>
      </c>
      <c r="AI598" s="1027" t="s">
        <v>34</v>
      </c>
      <c r="AJ598" s="1027"/>
      <c r="AK598" s="1046"/>
      <c r="AL598" s="1047"/>
      <c r="AM598" s="1047"/>
      <c r="AN598" s="1047"/>
      <c r="AO598" s="1048"/>
      <c r="AP598" s="3"/>
      <c r="AQ598" s="1028">
        <f>+Y596+Z596</f>
        <v>1</v>
      </c>
      <c r="AR598" s="1029"/>
      <c r="AS598" s="1028">
        <f>+AA596+AB596</f>
        <v>0</v>
      </c>
      <c r="AT598" s="1029"/>
    </row>
    <row r="599" spans="2:46" ht="12" customHeight="1" x14ac:dyDescent="0.15">
      <c r="B599" s="1058"/>
      <c r="C599" s="1063"/>
      <c r="D599" s="1061"/>
      <c r="E599" s="1061"/>
      <c r="F599" s="1061"/>
      <c r="G599" s="1061"/>
      <c r="H599" s="1061"/>
      <c r="I599" s="1061"/>
      <c r="J599" s="1062"/>
      <c r="K599" s="1016"/>
      <c r="L599" s="1016"/>
      <c r="M599" s="1016"/>
      <c r="N599" s="1016"/>
      <c r="O599" s="1016" t="s">
        <v>470</v>
      </c>
      <c r="P599" s="1016"/>
      <c r="Q599" s="1016"/>
      <c r="R599" s="1016"/>
      <c r="S599" s="1016"/>
      <c r="T599" s="1016"/>
      <c r="U599" s="1016"/>
      <c r="V599" s="1016"/>
      <c r="W599" s="1016"/>
      <c r="X599" s="1016"/>
      <c r="Y599" s="193" t="str">
        <f>IF(Y596=0,"",1)</f>
        <v/>
      </c>
      <c r="Z599" s="193">
        <f>IF(Z596=0,"",1)</f>
        <v>1</v>
      </c>
      <c r="AA599" s="1030" t="str">
        <f>IF(AQ598=1,"",IF(AS598&gt;0,1,""))</f>
        <v/>
      </c>
      <c r="AB599" s="1031"/>
      <c r="AC599" s="193">
        <f>+AC596</f>
        <v>0</v>
      </c>
      <c r="AD599" s="193">
        <f>AD596</f>
        <v>0</v>
      </c>
      <c r="AE599" s="1030">
        <f>AE596+AF596</f>
        <v>3</v>
      </c>
      <c r="AF599" s="1031"/>
      <c r="AG599" s="193">
        <f>AG596</f>
        <v>0</v>
      </c>
      <c r="AH599" s="193">
        <f>AH596</f>
        <v>0</v>
      </c>
      <c r="AI599" s="1030">
        <f>AI596+AJ596</f>
        <v>1</v>
      </c>
      <c r="AJ599" s="1031"/>
      <c r="AK599" s="1046"/>
      <c r="AL599" s="1047"/>
      <c r="AM599" s="1047"/>
      <c r="AN599" s="1047"/>
      <c r="AO599" s="1048"/>
      <c r="AP599" s="3"/>
      <c r="AQ599" s="197">
        <f>+Y596+AC599+AG599</f>
        <v>0</v>
      </c>
      <c r="AR599" s="197">
        <f>+Z596+AD599+AH599</f>
        <v>1</v>
      </c>
      <c r="AS599" s="1032">
        <f>+AS598+AE599+AI599</f>
        <v>4</v>
      </c>
      <c r="AT599" s="1033"/>
    </row>
    <row r="600" spans="2:46" ht="12" customHeight="1" x14ac:dyDescent="0.15">
      <c r="B600" s="1058"/>
      <c r="C600" s="1063"/>
      <c r="D600" s="1061"/>
      <c r="E600" s="1061"/>
      <c r="F600" s="1061"/>
      <c r="G600" s="1061"/>
      <c r="H600" s="1061"/>
      <c r="I600" s="1061"/>
      <c r="J600" s="1062"/>
      <c r="K600" s="1016"/>
      <c r="L600" s="1016"/>
      <c r="M600" s="1016"/>
      <c r="N600" s="1016"/>
      <c r="O600" s="1016" t="s">
        <v>471</v>
      </c>
      <c r="P600" s="1016"/>
      <c r="Q600" s="1016"/>
      <c r="R600" s="1016"/>
      <c r="S600" s="1016"/>
      <c r="T600" s="1016"/>
      <c r="U600" s="1016"/>
      <c r="V600" s="1016"/>
      <c r="W600" s="1016"/>
      <c r="X600" s="1016"/>
      <c r="Y600" s="1034" t="s">
        <v>346</v>
      </c>
      <c r="Z600" s="1035"/>
      <c r="AA600" s="1035"/>
      <c r="AB600" s="1036"/>
      <c r="AC600" s="1034" t="str">
        <f>IF(AC599&gt;0,"Ⅳ",IF(AD599&gt;0,"Ⅲ",IF(AE599&gt;0,"Ⅱ","Ⅰ")))</f>
        <v>Ⅱ</v>
      </c>
      <c r="AD600" s="1035"/>
      <c r="AE600" s="1035"/>
      <c r="AF600" s="1036"/>
      <c r="AG600" s="1034" t="str">
        <f>IF(AG599&gt;0,"Ⅳ",IF(AH599&gt;0,"Ⅲ",IF(AI599&gt;0,"Ⅱ","Ⅰ")))</f>
        <v>Ⅱ</v>
      </c>
      <c r="AH600" s="1035"/>
      <c r="AI600" s="1035"/>
      <c r="AJ600" s="1036"/>
      <c r="AK600" s="1046"/>
      <c r="AL600" s="1047"/>
      <c r="AM600" s="1047"/>
      <c r="AN600" s="1047"/>
      <c r="AO600" s="1048"/>
      <c r="AP600" s="3"/>
      <c r="AQ600" s="1037" t="str">
        <f>IF(AQ599&gt;0,"Ⅳ",IF(AR599&gt;0,"Ⅲ",IF(AS599&gt;0,"Ⅱ","Ⅰ")))</f>
        <v>Ⅲ</v>
      </c>
      <c r="AR600" s="1037"/>
      <c r="AS600" s="1037"/>
      <c r="AT600" s="1037"/>
    </row>
    <row r="601" spans="2:46" ht="12" customHeight="1" x14ac:dyDescent="0.15">
      <c r="B601" s="1058"/>
      <c r="C601" s="1063"/>
      <c r="D601" s="1061"/>
      <c r="E601" s="1061"/>
      <c r="F601" s="1061"/>
      <c r="G601" s="1061"/>
      <c r="H601" s="1061"/>
      <c r="I601" s="1061"/>
      <c r="J601" s="1062"/>
      <c r="K601" s="1016"/>
      <c r="L601" s="1016"/>
      <c r="M601" s="1016"/>
      <c r="N601" s="1016"/>
      <c r="O601" s="1016" t="s">
        <v>472</v>
      </c>
      <c r="P601" s="1016"/>
      <c r="Q601" s="1016"/>
      <c r="R601" s="1016"/>
      <c r="S601" s="1016"/>
      <c r="T601" s="1016"/>
      <c r="U601" s="1016"/>
      <c r="V601" s="1016"/>
      <c r="W601" s="1016"/>
      <c r="X601" s="1016"/>
      <c r="Y601" s="1034" t="str">
        <f>IF(COUNTIF(Y600:AJ600,"Ⅳ")&gt;0,"Ⅳ",IF(COUNTIF(Y600:AJ600,"Ⅲ")&gt;0,"Ⅲ",IF(COUNTIF(Y600:AJ600,"Ⅱ")&gt;0,"Ⅱ","Ⅰ")))</f>
        <v>Ⅲ</v>
      </c>
      <c r="Z601" s="1035"/>
      <c r="AA601" s="1035"/>
      <c r="AB601" s="1035"/>
      <c r="AC601" s="1035"/>
      <c r="AD601" s="1035"/>
      <c r="AE601" s="1035"/>
      <c r="AF601" s="1035"/>
      <c r="AG601" s="1035"/>
      <c r="AH601" s="1035"/>
      <c r="AI601" s="1035"/>
      <c r="AJ601" s="1036"/>
      <c r="AK601" s="1049"/>
      <c r="AL601" s="1050"/>
      <c r="AM601" s="1050"/>
      <c r="AN601" s="1050"/>
      <c r="AO601" s="1051"/>
      <c r="AP601" s="3"/>
    </row>
    <row r="602" spans="2:46" ht="14.25" customHeight="1" x14ac:dyDescent="0.15">
      <c r="B602" s="1058"/>
      <c r="C602" s="1063"/>
      <c r="D602" s="1061"/>
      <c r="E602" s="1061"/>
      <c r="F602" s="1061"/>
      <c r="G602" s="1061"/>
      <c r="H602" s="1061"/>
      <c r="I602" s="1061"/>
      <c r="J602" s="1062"/>
      <c r="K602" s="1016" t="s">
        <v>169</v>
      </c>
      <c r="L602" s="1017"/>
      <c r="M602" s="1017"/>
      <c r="N602" s="1017"/>
      <c r="O602" s="1017"/>
      <c r="P602" s="1017"/>
      <c r="Q602" s="1017"/>
      <c r="R602" s="1017"/>
      <c r="S602" s="1017"/>
      <c r="T602" s="1017"/>
      <c r="U602" s="1017"/>
      <c r="V602" s="1017"/>
      <c r="W602" s="1017"/>
      <c r="X602" s="1017"/>
      <c r="Y602" s="1017"/>
      <c r="Z602" s="1017"/>
      <c r="AA602" s="1017"/>
      <c r="AB602" s="1017"/>
      <c r="AC602" s="1017"/>
      <c r="AD602" s="1017"/>
      <c r="AE602" s="1017"/>
      <c r="AF602" s="1017"/>
      <c r="AG602" s="1017"/>
      <c r="AH602" s="1017"/>
      <c r="AI602" s="1017"/>
      <c r="AJ602" s="1017"/>
      <c r="AK602" s="1017"/>
      <c r="AL602" s="1017"/>
      <c r="AM602" s="1017"/>
      <c r="AN602" s="1017"/>
      <c r="AO602" s="1017"/>
      <c r="AP602" s="3"/>
    </row>
    <row r="603" spans="2:46" ht="14.25" customHeight="1" x14ac:dyDescent="0.15">
      <c r="B603" s="1058"/>
      <c r="C603" s="1063"/>
      <c r="D603" s="1061"/>
      <c r="E603" s="1061"/>
      <c r="F603" s="1061"/>
      <c r="G603" s="1061"/>
      <c r="H603" s="1061"/>
      <c r="I603" s="1061"/>
      <c r="J603" s="1062"/>
      <c r="K603" s="1016"/>
      <c r="L603" s="1017"/>
      <c r="M603" s="1017"/>
      <c r="N603" s="1017"/>
      <c r="O603" s="1017"/>
      <c r="P603" s="1017"/>
      <c r="Q603" s="1017"/>
      <c r="R603" s="1017"/>
      <c r="S603" s="1017"/>
      <c r="T603" s="1017"/>
      <c r="U603" s="1017"/>
      <c r="V603" s="1017"/>
      <c r="W603" s="1017"/>
      <c r="X603" s="1017"/>
      <c r="Y603" s="1017"/>
      <c r="Z603" s="1017"/>
      <c r="AA603" s="1017"/>
      <c r="AB603" s="1017"/>
      <c r="AC603" s="1017"/>
      <c r="AD603" s="1017"/>
      <c r="AE603" s="1017"/>
      <c r="AF603" s="1017"/>
      <c r="AG603" s="1017"/>
      <c r="AH603" s="1017"/>
      <c r="AI603" s="1017"/>
      <c r="AJ603" s="1017"/>
      <c r="AK603" s="1017"/>
      <c r="AL603" s="1017"/>
      <c r="AM603" s="1017"/>
      <c r="AN603" s="1017"/>
      <c r="AO603" s="1017"/>
      <c r="AP603" s="3"/>
    </row>
    <row r="604" spans="2:46" ht="12" customHeight="1" x14ac:dyDescent="0.15">
      <c r="B604" s="1058"/>
      <c r="C604" s="1063"/>
      <c r="D604" s="1061"/>
      <c r="E604" s="1061"/>
      <c r="F604" s="1061"/>
      <c r="G604" s="1061"/>
      <c r="H604" s="1061"/>
      <c r="I604" s="1061"/>
      <c r="J604" s="1062"/>
      <c r="K604" s="1018" t="s">
        <v>473</v>
      </c>
      <c r="L604" s="1018"/>
      <c r="M604" s="1018"/>
      <c r="N604" s="1018"/>
      <c r="O604" s="1018"/>
      <c r="P604" s="1018"/>
      <c r="Q604" s="1018"/>
      <c r="R604" s="1018"/>
      <c r="S604" s="1018"/>
      <c r="T604" s="1018"/>
      <c r="U604" s="1018"/>
      <c r="V604" s="1018"/>
      <c r="W604" s="1018"/>
      <c r="X604" s="1018"/>
      <c r="Y604" s="1018"/>
      <c r="Z604" s="1018"/>
      <c r="AA604" s="1018"/>
      <c r="AB604" s="1018"/>
      <c r="AC604" s="1018"/>
      <c r="AD604" s="1018"/>
      <c r="AE604" s="1018"/>
      <c r="AF604" s="1018"/>
      <c r="AG604" s="1018"/>
      <c r="AH604" s="1018"/>
      <c r="AI604" s="1018"/>
      <c r="AJ604" s="1018"/>
      <c r="AK604" s="1018"/>
      <c r="AL604" s="1018"/>
      <c r="AM604" s="1018"/>
      <c r="AN604" s="1018"/>
      <c r="AO604" s="1018"/>
      <c r="AP604" s="3"/>
    </row>
    <row r="605" spans="2:46" ht="12" customHeight="1" x14ac:dyDescent="0.15">
      <c r="B605" s="1058"/>
      <c r="C605" s="1063"/>
      <c r="D605" s="1061"/>
      <c r="E605" s="1061"/>
      <c r="F605" s="1061"/>
      <c r="G605" s="1061"/>
      <c r="H605" s="1061"/>
      <c r="I605" s="1061"/>
      <c r="J605" s="1062"/>
      <c r="K605" s="1019" t="s">
        <v>523</v>
      </c>
      <c r="L605" s="1019"/>
      <c r="M605" s="1019"/>
      <c r="N605" s="1019"/>
      <c r="O605" s="1019"/>
      <c r="P605" s="1019"/>
      <c r="Q605" s="1019"/>
      <c r="R605" s="1019"/>
      <c r="S605" s="1019"/>
      <c r="T605" s="1019"/>
      <c r="U605" s="1019"/>
      <c r="V605" s="1019"/>
      <c r="W605" s="1019"/>
      <c r="X605" s="1019"/>
      <c r="Y605" s="1019"/>
      <c r="Z605" s="1019"/>
      <c r="AA605" s="1019"/>
      <c r="AB605" s="1019"/>
      <c r="AC605" s="1019"/>
      <c r="AD605" s="1019"/>
      <c r="AE605" s="1019"/>
      <c r="AF605" s="1019"/>
      <c r="AG605" s="1019"/>
      <c r="AH605" s="1019"/>
      <c r="AI605" s="1019"/>
      <c r="AJ605" s="1019"/>
      <c r="AK605" s="1019"/>
      <c r="AL605" s="1019"/>
      <c r="AM605" s="1019"/>
      <c r="AN605" s="1019"/>
      <c r="AO605" s="1019"/>
      <c r="AP605" s="3"/>
    </row>
    <row r="606" spans="2:46" ht="12" customHeight="1" x14ac:dyDescent="0.15">
      <c r="B606" s="1058"/>
      <c r="C606" s="1063"/>
      <c r="D606" s="1061"/>
      <c r="E606" s="1061"/>
      <c r="F606" s="1061"/>
      <c r="G606" s="1061"/>
      <c r="H606" s="1061"/>
      <c r="I606" s="1061"/>
      <c r="J606" s="1062"/>
      <c r="K606" s="194" t="s">
        <v>474</v>
      </c>
      <c r="L606" s="195"/>
      <c r="M606" s="195"/>
      <c r="N606" s="195"/>
      <c r="O606" s="195"/>
      <c r="P606" s="195"/>
      <c r="Q606" s="195"/>
      <c r="R606" s="195"/>
      <c r="S606" s="195"/>
      <c r="T606" s="195"/>
      <c r="U606" s="195"/>
      <c r="V606" s="195"/>
      <c r="W606" s="195"/>
      <c r="X606" s="195"/>
      <c r="Y606" s="195"/>
      <c r="Z606" s="195"/>
      <c r="AA606" s="195"/>
      <c r="AB606" s="195"/>
      <c r="AC606" s="195"/>
      <c r="AD606" s="195"/>
      <c r="AE606" s="195"/>
      <c r="AF606" s="195"/>
      <c r="AG606" s="195"/>
      <c r="AH606" s="195"/>
      <c r="AI606" s="195"/>
      <c r="AJ606" s="195"/>
      <c r="AK606" s="195"/>
      <c r="AL606" s="195"/>
      <c r="AM606" s="195"/>
      <c r="AN606" s="195"/>
      <c r="AO606" s="196"/>
      <c r="AP606" s="3"/>
    </row>
    <row r="607" spans="2:46" ht="12" customHeight="1" x14ac:dyDescent="0.15">
      <c r="B607" s="1058"/>
      <c r="C607" s="1063"/>
      <c r="D607" s="1061"/>
      <c r="E607" s="1061"/>
      <c r="F607" s="1061"/>
      <c r="G607" s="1061"/>
      <c r="H607" s="1061"/>
      <c r="I607" s="1061"/>
      <c r="J607" s="1062"/>
      <c r="K607" s="194" t="s">
        <v>475</v>
      </c>
      <c r="L607" s="195"/>
      <c r="M607" s="195"/>
      <c r="N607" s="195"/>
      <c r="O607" s="195"/>
      <c r="P607" s="195"/>
      <c r="Q607" s="195"/>
      <c r="R607" s="195"/>
      <c r="S607" s="195"/>
      <c r="T607" s="195"/>
      <c r="U607" s="195"/>
      <c r="V607" s="195"/>
      <c r="W607" s="195"/>
      <c r="X607" s="195"/>
      <c r="Y607" s="195"/>
      <c r="Z607" s="195"/>
      <c r="AA607" s="195"/>
      <c r="AB607" s="195"/>
      <c r="AC607" s="195"/>
      <c r="AD607" s="195"/>
      <c r="AE607" s="195"/>
      <c r="AF607" s="195"/>
      <c r="AG607" s="195"/>
      <c r="AH607" s="195"/>
      <c r="AI607" s="195"/>
      <c r="AJ607" s="195"/>
      <c r="AK607" s="195"/>
      <c r="AL607" s="195"/>
      <c r="AM607" s="195"/>
      <c r="AN607" s="195"/>
      <c r="AO607" s="196"/>
      <c r="AP607" s="3"/>
    </row>
    <row r="608" spans="2:46" ht="12" customHeight="1" x14ac:dyDescent="0.15">
      <c r="B608" s="1058"/>
      <c r="C608" s="1063"/>
      <c r="D608" s="1061"/>
      <c r="E608" s="1061"/>
      <c r="F608" s="1061"/>
      <c r="G608" s="1061"/>
      <c r="H608" s="1061"/>
      <c r="I608" s="1061"/>
      <c r="J608" s="1062"/>
      <c r="K608" s="1020" t="s">
        <v>476</v>
      </c>
      <c r="L608" s="1021"/>
      <c r="M608" s="1021"/>
      <c r="N608" s="1021"/>
      <c r="O608" s="1021"/>
      <c r="P608" s="1021"/>
      <c r="Q608" s="1021"/>
      <c r="R608" s="1021"/>
      <c r="S608" s="1021"/>
      <c r="T608" s="1021"/>
      <c r="U608" s="1021"/>
      <c r="V608" s="1021"/>
      <c r="W608" s="1021"/>
      <c r="X608" s="1021"/>
      <c r="Y608" s="1021"/>
      <c r="Z608" s="1021"/>
      <c r="AA608" s="1021"/>
      <c r="AB608" s="1021"/>
      <c r="AC608" s="1021"/>
      <c r="AD608" s="1021"/>
      <c r="AE608" s="1021"/>
      <c r="AF608" s="1021"/>
      <c r="AG608" s="1021"/>
      <c r="AH608" s="1021"/>
      <c r="AI608" s="1021"/>
      <c r="AJ608" s="1021"/>
      <c r="AK608" s="1021"/>
      <c r="AL608" s="1021"/>
      <c r="AM608" s="1021"/>
      <c r="AN608" s="1021"/>
      <c r="AO608" s="1022"/>
      <c r="AP608" s="3"/>
    </row>
    <row r="609" spans="2:86" ht="12" customHeight="1" x14ac:dyDescent="0.15">
      <c r="B609" s="591"/>
      <c r="C609" s="1064"/>
      <c r="D609" s="1065"/>
      <c r="E609" s="1065"/>
      <c r="F609" s="1065"/>
      <c r="G609" s="1065"/>
      <c r="H609" s="1065"/>
      <c r="I609" s="1065"/>
      <c r="J609" s="1066"/>
      <c r="K609" s="1023"/>
      <c r="L609" s="1024"/>
      <c r="M609" s="1024"/>
      <c r="N609" s="1024"/>
      <c r="O609" s="1024"/>
      <c r="P609" s="1024"/>
      <c r="Q609" s="1024"/>
      <c r="R609" s="1024"/>
      <c r="S609" s="1024"/>
      <c r="T609" s="1024"/>
      <c r="U609" s="1024"/>
      <c r="V609" s="1024"/>
      <c r="W609" s="1024"/>
      <c r="X609" s="1024"/>
      <c r="Y609" s="1024"/>
      <c r="Z609" s="1024"/>
      <c r="AA609" s="1024"/>
      <c r="AB609" s="1024"/>
      <c r="AC609" s="1024"/>
      <c r="AD609" s="1024"/>
      <c r="AE609" s="1024"/>
      <c r="AF609" s="1024"/>
      <c r="AG609" s="1024"/>
      <c r="AH609" s="1024"/>
      <c r="AI609" s="1024"/>
      <c r="AJ609" s="1024"/>
      <c r="AK609" s="1024"/>
      <c r="AL609" s="1024"/>
      <c r="AM609" s="1024"/>
      <c r="AN609" s="1024"/>
      <c r="AO609" s="1025"/>
      <c r="AP609" s="3"/>
    </row>
    <row r="610" spans="2:86" s="9" customFormat="1" ht="12" customHeight="1" x14ac:dyDescent="0.15">
      <c r="B610" s="3" t="s">
        <v>527</v>
      </c>
      <c r="AQ610" s="162"/>
      <c r="AR610" s="162"/>
      <c r="AS610" s="162"/>
      <c r="AT610" s="162"/>
      <c r="AU610" s="162"/>
      <c r="AV610" s="162"/>
      <c r="AW610" s="162"/>
      <c r="AX610" s="162"/>
      <c r="AY610" s="162"/>
      <c r="AZ610" s="162"/>
      <c r="BA610" s="162"/>
      <c r="BB610" s="162"/>
      <c r="BC610" s="162"/>
      <c r="BD610" s="162"/>
      <c r="BE610" s="162"/>
      <c r="BF610" s="162"/>
      <c r="BG610" s="162"/>
      <c r="BH610" s="162"/>
      <c r="BI610" s="162"/>
      <c r="BJ610" s="162"/>
      <c r="BK610" s="162"/>
      <c r="BL610" s="162"/>
      <c r="BM610" s="162"/>
      <c r="BN610" s="162"/>
      <c r="BO610" s="162"/>
      <c r="BP610" s="162"/>
      <c r="BQ610" s="162"/>
      <c r="BR610" s="162"/>
      <c r="BS610" s="162"/>
      <c r="BT610" s="162"/>
      <c r="BU610" s="162"/>
      <c r="BV610" s="162"/>
      <c r="BW610" s="162"/>
      <c r="BX610" s="162"/>
      <c r="BY610" s="162"/>
      <c r="BZ610" s="162"/>
      <c r="CA610" s="162"/>
      <c r="CB610" s="162"/>
      <c r="CC610" s="162"/>
      <c r="CD610" s="162"/>
      <c r="CE610" s="162"/>
      <c r="CF610" s="162"/>
      <c r="CG610" s="162"/>
      <c r="CH610" s="162"/>
    </row>
    <row r="611" spans="2:86" ht="12" customHeight="1" thickBot="1" x14ac:dyDescent="0.2">
      <c r="B611" s="3" t="s">
        <v>524</v>
      </c>
    </row>
    <row r="612" spans="2:86" ht="12" customHeight="1" x14ac:dyDescent="0.15">
      <c r="B612" s="3" t="s">
        <v>525</v>
      </c>
      <c r="AU612" s="1000" t="s">
        <v>305</v>
      </c>
      <c r="AV612" s="1001" t="s">
        <v>298</v>
      </c>
      <c r="AW612" s="1003" t="s">
        <v>299</v>
      </c>
      <c r="AX612" s="1005" t="s">
        <v>306</v>
      </c>
      <c r="AY612" s="1006"/>
      <c r="AZ612" s="1006"/>
      <c r="BA612" s="1006"/>
      <c r="BB612" s="1006"/>
      <c r="BC612" s="1006"/>
      <c r="BD612" s="1006"/>
      <c r="BE612" s="1006"/>
      <c r="BF612" s="1006"/>
      <c r="BG612" s="1006"/>
      <c r="BH612" s="1006"/>
      <c r="BI612" s="1006"/>
      <c r="BJ612" s="1006"/>
      <c r="BK612" s="1006"/>
      <c r="BL612" s="1006"/>
      <c r="BM612" s="1006"/>
      <c r="BN612" s="1006"/>
      <c r="BO612" s="1006"/>
      <c r="BP612" s="1006"/>
      <c r="BQ612" s="1006"/>
      <c r="BR612" s="1007"/>
      <c r="BS612" s="807" t="s">
        <v>300</v>
      </c>
      <c r="BT612" s="1008"/>
      <c r="BU612" s="1008"/>
      <c r="BV612" s="1008"/>
      <c r="BW612" s="1009" t="s">
        <v>307</v>
      </c>
      <c r="BX612" s="1010"/>
      <c r="BY612" s="1010"/>
      <c r="BZ612" s="1010"/>
      <c r="CA612" s="1010"/>
      <c r="CB612" s="1010"/>
      <c r="CC612" s="1010"/>
      <c r="CD612" s="1010"/>
      <c r="CE612" s="1010"/>
      <c r="CF612" s="1010"/>
      <c r="CG612" s="1010"/>
      <c r="CH612" s="1011"/>
    </row>
    <row r="613" spans="2:86" ht="12" customHeight="1" x14ac:dyDescent="0.15">
      <c r="B613" s="3" t="s">
        <v>477</v>
      </c>
      <c r="AU613" s="1000"/>
      <c r="AV613" s="1002"/>
      <c r="AW613" s="1004"/>
      <c r="AX613" s="1012" t="s">
        <v>308</v>
      </c>
      <c r="AY613" s="686"/>
      <c r="AZ613" s="686"/>
      <c r="BA613" s="686"/>
      <c r="BB613" s="686"/>
      <c r="BC613" s="686"/>
      <c r="BD613" s="686"/>
      <c r="BE613" s="686"/>
      <c r="BF613" s="686"/>
      <c r="BG613" s="686"/>
      <c r="BH613" s="686"/>
      <c r="BI613" s="686"/>
      <c r="BJ613" s="686" t="s">
        <v>309</v>
      </c>
      <c r="BK613" s="686"/>
      <c r="BL613" s="686"/>
      <c r="BM613" s="686"/>
      <c r="BN613" s="686"/>
      <c r="BO613" s="686"/>
      <c r="BP613" s="686"/>
      <c r="BQ613" s="686"/>
      <c r="BR613" s="1013"/>
      <c r="BS613" s="1008"/>
      <c r="BT613" s="1008"/>
      <c r="BU613" s="1008"/>
      <c r="BV613" s="1008"/>
      <c r="BW613" s="1014" t="s">
        <v>302</v>
      </c>
      <c r="BX613" s="699"/>
      <c r="BY613" s="699"/>
      <c r="BZ613" s="699"/>
      <c r="CA613" s="686" t="s">
        <v>310</v>
      </c>
      <c r="CB613" s="686"/>
      <c r="CC613" s="686"/>
      <c r="CD613" s="686"/>
      <c r="CE613" s="686"/>
      <c r="CF613" s="686"/>
      <c r="CG613" s="686"/>
      <c r="CH613" s="1013"/>
    </row>
    <row r="614" spans="2:86" ht="12" customHeight="1" x14ac:dyDescent="0.15">
      <c r="B614" s="3" t="s">
        <v>526</v>
      </c>
      <c r="AU614" s="1000"/>
      <c r="AV614" s="1002"/>
      <c r="AW614" s="1004"/>
      <c r="AX614" s="1012" t="s">
        <v>26</v>
      </c>
      <c r="AY614" s="686"/>
      <c r="AZ614" s="686"/>
      <c r="BA614" s="686"/>
      <c r="BB614" s="686" t="s">
        <v>22</v>
      </c>
      <c r="BC614" s="686"/>
      <c r="BD614" s="686"/>
      <c r="BE614" s="686"/>
      <c r="BF614" s="686" t="s">
        <v>24</v>
      </c>
      <c r="BG614" s="686"/>
      <c r="BH614" s="686"/>
      <c r="BI614" s="686"/>
      <c r="BJ614" s="699" t="s">
        <v>26</v>
      </c>
      <c r="BK614" s="699"/>
      <c r="BL614" s="699"/>
      <c r="BM614" s="699" t="s">
        <v>22</v>
      </c>
      <c r="BN614" s="699"/>
      <c r="BO614" s="699"/>
      <c r="BP614" s="699" t="s">
        <v>24</v>
      </c>
      <c r="BQ614" s="699"/>
      <c r="BR614" s="1015"/>
      <c r="BS614" s="807" t="s">
        <v>26</v>
      </c>
      <c r="BT614" s="807" t="s">
        <v>22</v>
      </c>
      <c r="BU614" s="807" t="s">
        <v>24</v>
      </c>
      <c r="BV614" s="807" t="s">
        <v>303</v>
      </c>
      <c r="BW614" s="1012" t="s">
        <v>311</v>
      </c>
      <c r="BX614" s="686"/>
      <c r="BY614" s="686"/>
      <c r="BZ614" s="686"/>
      <c r="CA614" s="686" t="s">
        <v>22</v>
      </c>
      <c r="CB614" s="686"/>
      <c r="CC614" s="686"/>
      <c r="CD614" s="686"/>
      <c r="CE614" s="686" t="s">
        <v>24</v>
      </c>
      <c r="CF614" s="686"/>
      <c r="CG614" s="686"/>
      <c r="CH614" s="1013"/>
    </row>
    <row r="615" spans="2:86" ht="12" customHeight="1" x14ac:dyDescent="0.15">
      <c r="B615" s="3" t="s">
        <v>478</v>
      </c>
      <c r="AU615" s="1000"/>
      <c r="AV615" s="1002"/>
      <c r="AW615" s="1004"/>
      <c r="AX615" s="156" t="s">
        <v>862</v>
      </c>
      <c r="AY615" s="157" t="s">
        <v>863</v>
      </c>
      <c r="AZ615" s="157" t="s">
        <v>864</v>
      </c>
      <c r="BA615" s="158" t="s">
        <v>865</v>
      </c>
      <c r="BB615" s="159" t="s">
        <v>866</v>
      </c>
      <c r="BC615" s="157" t="s">
        <v>863</v>
      </c>
      <c r="BD615" s="157" t="s">
        <v>867</v>
      </c>
      <c r="BE615" s="158" t="s">
        <v>865</v>
      </c>
      <c r="BF615" s="159" t="s">
        <v>866</v>
      </c>
      <c r="BG615" s="157" t="s">
        <v>863</v>
      </c>
      <c r="BH615" s="157" t="s">
        <v>864</v>
      </c>
      <c r="BI615" s="158" t="s">
        <v>865</v>
      </c>
      <c r="BJ615" s="159" t="s">
        <v>866</v>
      </c>
      <c r="BK615" s="157" t="s">
        <v>868</v>
      </c>
      <c r="BL615" s="158" t="s">
        <v>869</v>
      </c>
      <c r="BM615" s="159" t="s">
        <v>870</v>
      </c>
      <c r="BN615" s="157" t="s">
        <v>863</v>
      </c>
      <c r="BO615" s="158" t="s">
        <v>871</v>
      </c>
      <c r="BP615" s="159" t="s">
        <v>870</v>
      </c>
      <c r="BQ615" s="157" t="s">
        <v>868</v>
      </c>
      <c r="BR615" s="160" t="s">
        <v>872</v>
      </c>
      <c r="BS615" s="1008"/>
      <c r="BT615" s="1008"/>
      <c r="BU615" s="1008"/>
      <c r="BV615" s="1008"/>
      <c r="BW615" s="156" t="s">
        <v>866</v>
      </c>
      <c r="BX615" s="157" t="s">
        <v>863</v>
      </c>
      <c r="BY615" s="157" t="s">
        <v>864</v>
      </c>
      <c r="BZ615" s="158" t="s">
        <v>865</v>
      </c>
      <c r="CA615" s="159" t="s">
        <v>866</v>
      </c>
      <c r="CB615" s="157" t="s">
        <v>873</v>
      </c>
      <c r="CC615" s="157" t="s">
        <v>864</v>
      </c>
      <c r="CD615" s="158" t="s">
        <v>865</v>
      </c>
      <c r="CE615" s="159" t="s">
        <v>866</v>
      </c>
      <c r="CF615" s="157" t="s">
        <v>863</v>
      </c>
      <c r="CG615" s="157" t="s">
        <v>864</v>
      </c>
      <c r="CH615" s="160" t="s">
        <v>874</v>
      </c>
    </row>
    <row r="616" spans="2:86" x14ac:dyDescent="0.15">
      <c r="B616" s="3" t="s">
        <v>539</v>
      </c>
      <c r="AU616" s="1000"/>
      <c r="AV616" s="188" t="str">
        <f>N618</f>
        <v>S013</v>
      </c>
      <c r="AW616" s="300">
        <f>R618</f>
        <v>10.5</v>
      </c>
      <c r="AX616" s="197">
        <f>+Y643</f>
        <v>0</v>
      </c>
      <c r="AY616" s="197">
        <f>+Z643</f>
        <v>0</v>
      </c>
      <c r="AZ616" s="197">
        <f>+AA643</f>
        <v>0</v>
      </c>
      <c r="BA616" s="197">
        <f t="shared" ref="BA616" si="258">+AB643</f>
        <v>0</v>
      </c>
      <c r="BB616" s="197">
        <f>+AC643</f>
        <v>0</v>
      </c>
      <c r="BC616" s="197">
        <f t="shared" ref="BC616" si="259">+AD643</f>
        <v>0</v>
      </c>
      <c r="BD616" s="197">
        <f t="shared" ref="BD616" si="260">+AE643</f>
        <v>1</v>
      </c>
      <c r="BE616" s="197">
        <f t="shared" ref="BE616" si="261">+AF643</f>
        <v>0</v>
      </c>
      <c r="BF616" s="197">
        <f t="shared" ref="BF616" si="262">+AG643</f>
        <v>0</v>
      </c>
      <c r="BG616" s="197">
        <f t="shared" ref="BG616" si="263">+AH643</f>
        <v>0</v>
      </c>
      <c r="BH616" s="197">
        <f t="shared" ref="BH616" si="264">+AI643</f>
        <v>0</v>
      </c>
      <c r="BI616" s="197">
        <f t="shared" ref="BI616" si="265">+AJ643</f>
        <v>2</v>
      </c>
      <c r="BJ616" s="197" t="str">
        <f>+Y646</f>
        <v/>
      </c>
      <c r="BK616" s="197" t="str">
        <f t="shared" ref="BK616" si="266">+Z646</f>
        <v/>
      </c>
      <c r="BL616" s="197" t="str">
        <f>+AA646</f>
        <v/>
      </c>
      <c r="BM616" s="197">
        <f>+AC646</f>
        <v>0</v>
      </c>
      <c r="BN616" s="197">
        <f t="shared" ref="BN616" si="267">+AD646</f>
        <v>0</v>
      </c>
      <c r="BO616" s="197">
        <f t="shared" ref="BO616" si="268">+AE646</f>
        <v>1</v>
      </c>
      <c r="BP616" s="197">
        <f>+AG646</f>
        <v>0</v>
      </c>
      <c r="BQ616" s="197">
        <f>+AH646</f>
        <v>0</v>
      </c>
      <c r="BR616" s="197">
        <f>+AI646</f>
        <v>2</v>
      </c>
      <c r="BS616" s="296" t="str">
        <f>+Y647</f>
        <v>Ⅰ</v>
      </c>
      <c r="BT616" s="296" t="str">
        <f>+AC647</f>
        <v>Ⅱ</v>
      </c>
      <c r="BU616" s="296" t="str">
        <f>+AG647</f>
        <v>Ⅱ</v>
      </c>
      <c r="BV616" s="296" t="str">
        <f>+Y648</f>
        <v>Ⅱ</v>
      </c>
      <c r="BW616" s="164" t="str">
        <f>IF(Y643&gt;0,R618,"")</f>
        <v/>
      </c>
      <c r="BX616" s="165" t="str">
        <f>IF(Z643&gt;0,"",IF(AA643&gt;0,R618,""))</f>
        <v/>
      </c>
      <c r="BY616" s="165" t="str">
        <f>IF(Y643+Z643&gt;0,"",IF(AA643&gt;0,R618,""))</f>
        <v/>
      </c>
      <c r="BZ616" s="165" t="str">
        <f>IF(Y643+Z643+AA643&gt;0,"",IF(AB643&gt;0,R618,""))</f>
        <v/>
      </c>
      <c r="CA616" s="166">
        <f t="shared" ref="CA616" si="269">+AC642</f>
        <v>0</v>
      </c>
      <c r="CB616" s="166">
        <f t="shared" ref="CB616" si="270">+AD642</f>
        <v>0</v>
      </c>
      <c r="CC616" s="166">
        <f t="shared" ref="CC616" si="271">+AE642</f>
        <v>5.000000000000001E-3</v>
      </c>
      <c r="CD616" s="166">
        <f t="shared" ref="CD616" si="272">+AF642</f>
        <v>0</v>
      </c>
      <c r="CE616" s="166">
        <f t="shared" ref="CE616" si="273">+AG642</f>
        <v>0</v>
      </c>
      <c r="CF616" s="166">
        <f t="shared" ref="CF616" si="274">+AH642</f>
        <v>0</v>
      </c>
      <c r="CG616" s="166">
        <f t="shared" ref="CG616" si="275">+AI642</f>
        <v>0</v>
      </c>
      <c r="CH616" s="166">
        <f t="shared" ref="CH616" si="276">+AJ642</f>
        <v>3.97</v>
      </c>
    </row>
    <row r="617" spans="2:86" ht="12" customHeight="1" x14ac:dyDescent="0.15">
      <c r="B617" s="1057" t="s">
        <v>219</v>
      </c>
      <c r="C617" s="1059"/>
      <c r="D617" s="1060"/>
      <c r="E617" s="1061"/>
      <c r="F617" s="1061"/>
      <c r="G617" s="1061"/>
      <c r="H617" s="1061"/>
      <c r="I617" s="1061"/>
      <c r="J617" s="1062"/>
      <c r="K617" s="1067" t="s">
        <v>453</v>
      </c>
      <c r="L617" s="1068"/>
      <c r="M617" s="1068"/>
      <c r="N617" s="1068"/>
      <c r="O617" s="1068"/>
      <c r="P617" s="1068"/>
      <c r="Q617" s="1068"/>
      <c r="R617" s="1068"/>
      <c r="S617" s="1068"/>
      <c r="T617" s="1068"/>
      <c r="U617" s="1068"/>
      <c r="V617" s="1068"/>
      <c r="W617" s="1068"/>
      <c r="X617" s="1068"/>
      <c r="Y617" s="1068"/>
      <c r="Z617" s="1068"/>
      <c r="AA617" s="1068"/>
      <c r="AB617" s="1068"/>
      <c r="AC617" s="1068"/>
      <c r="AD617" s="1068"/>
      <c r="AE617" s="1068"/>
      <c r="AF617" s="1068"/>
      <c r="AG617" s="1068"/>
      <c r="AH617" s="1068"/>
      <c r="AI617" s="1068"/>
      <c r="AJ617" s="1068"/>
      <c r="AK617" s="1068"/>
      <c r="AL617" s="1068"/>
      <c r="AM617" s="1068"/>
      <c r="AN617" s="1068"/>
      <c r="AO617" s="1069"/>
      <c r="AP617" s="3"/>
    </row>
    <row r="618" spans="2:86" ht="12" customHeight="1" x14ac:dyDescent="0.15">
      <c r="B618" s="1058"/>
      <c r="C618" s="1063"/>
      <c r="D618" s="1061"/>
      <c r="E618" s="1061"/>
      <c r="F618" s="1061"/>
      <c r="G618" s="1061"/>
      <c r="H618" s="1061"/>
      <c r="I618" s="1061"/>
      <c r="J618" s="1062"/>
      <c r="K618" s="1040" t="s">
        <v>218</v>
      </c>
      <c r="L618" s="1041"/>
      <c r="M618" s="1042"/>
      <c r="N618" s="1034" t="s">
        <v>617</v>
      </c>
      <c r="O618" s="1035"/>
      <c r="P618" s="1040" t="s">
        <v>454</v>
      </c>
      <c r="Q618" s="1042"/>
      <c r="R618" s="1070">
        <f>'様式A-2'!C23</f>
        <v>10.5</v>
      </c>
      <c r="S618" s="1071"/>
      <c r="T618" s="1072"/>
      <c r="U618" s="1073" t="s">
        <v>455</v>
      </c>
      <c r="V618" s="1074"/>
      <c r="W618" s="1073" t="s">
        <v>456</v>
      </c>
      <c r="X618" s="1074"/>
      <c r="Y618" s="1042" t="s">
        <v>217</v>
      </c>
      <c r="Z618" s="1016"/>
      <c r="AA618" s="1016"/>
      <c r="AB618" s="1016"/>
      <c r="AC618" s="1073" t="s">
        <v>457</v>
      </c>
      <c r="AD618" s="1079"/>
      <c r="AE618" s="1079"/>
      <c r="AF618" s="1079"/>
      <c r="AG618" s="1079"/>
      <c r="AH618" s="1079"/>
      <c r="AI618" s="1079"/>
      <c r="AJ618" s="1074"/>
      <c r="AK618" s="1073" t="s">
        <v>458</v>
      </c>
      <c r="AL618" s="1079"/>
      <c r="AM618" s="1079"/>
      <c r="AN618" s="1081"/>
      <c r="AO618" s="1082"/>
      <c r="AP618" s="3"/>
      <c r="AV618" s="167"/>
      <c r="AW618" s="221"/>
      <c r="AX618" s="167"/>
      <c r="AY618" s="167"/>
      <c r="AZ618" s="167"/>
      <c r="BA618" s="167"/>
      <c r="BB618" s="167"/>
      <c r="BC618" s="167"/>
      <c r="BD618" s="167"/>
    </row>
    <row r="619" spans="2:86" ht="12" customHeight="1" x14ac:dyDescent="0.15">
      <c r="B619" s="1058"/>
      <c r="C619" s="1063"/>
      <c r="D619" s="1061"/>
      <c r="E619" s="1061"/>
      <c r="F619" s="1061"/>
      <c r="G619" s="1061"/>
      <c r="H619" s="1061"/>
      <c r="I619" s="1061"/>
      <c r="J619" s="1062"/>
      <c r="K619" s="1016" t="s">
        <v>459</v>
      </c>
      <c r="L619" s="1016" t="s">
        <v>199</v>
      </c>
      <c r="M619" s="1016"/>
      <c r="N619" s="1016" t="s">
        <v>198</v>
      </c>
      <c r="O619" s="1016"/>
      <c r="P619" s="1016" t="s">
        <v>460</v>
      </c>
      <c r="Q619" s="1016"/>
      <c r="R619" s="1016" t="s">
        <v>6</v>
      </c>
      <c r="S619" s="1016"/>
      <c r="T619" s="1016"/>
      <c r="U619" s="1075"/>
      <c r="V619" s="1076"/>
      <c r="W619" s="1075"/>
      <c r="X619" s="1076"/>
      <c r="Y619" s="1042"/>
      <c r="Z619" s="1016"/>
      <c r="AA619" s="1016"/>
      <c r="AB619" s="1016"/>
      <c r="AC619" s="1077"/>
      <c r="AD619" s="1080"/>
      <c r="AE619" s="1080"/>
      <c r="AF619" s="1080"/>
      <c r="AG619" s="1080"/>
      <c r="AH619" s="1080"/>
      <c r="AI619" s="1080"/>
      <c r="AJ619" s="1078"/>
      <c r="AK619" s="1075"/>
      <c r="AL619" s="1083"/>
      <c r="AM619" s="1083"/>
      <c r="AN619" s="1084"/>
      <c r="AO619" s="1085"/>
      <c r="AP619" s="3"/>
      <c r="AV619" s="167"/>
      <c r="AW619" s="167"/>
      <c r="AX619" s="167"/>
      <c r="AY619" s="167"/>
      <c r="AZ619" s="167"/>
      <c r="BA619" s="167"/>
      <c r="BB619" s="167"/>
      <c r="BC619" s="167"/>
      <c r="BD619" s="167"/>
    </row>
    <row r="620" spans="2:86" ht="12" customHeight="1" x14ac:dyDescent="0.15">
      <c r="B620" s="1058"/>
      <c r="C620" s="1063"/>
      <c r="D620" s="1061"/>
      <c r="E620" s="1061"/>
      <c r="F620" s="1061"/>
      <c r="G620" s="1061"/>
      <c r="H620" s="1061"/>
      <c r="I620" s="1061"/>
      <c r="J620" s="1062"/>
      <c r="K620" s="1016"/>
      <c r="L620" s="1016"/>
      <c r="M620" s="1016"/>
      <c r="N620" s="1016"/>
      <c r="O620" s="1016"/>
      <c r="P620" s="1016"/>
      <c r="Q620" s="1016"/>
      <c r="R620" s="1016"/>
      <c r="S620" s="1016"/>
      <c r="T620" s="1016"/>
      <c r="U620" s="1075"/>
      <c r="V620" s="1076"/>
      <c r="W620" s="1075"/>
      <c r="X620" s="1076"/>
      <c r="Y620" s="1042" t="s">
        <v>461</v>
      </c>
      <c r="Z620" s="1016"/>
      <c r="AA620" s="1016"/>
      <c r="AB620" s="1016"/>
      <c r="AC620" s="1016" t="s">
        <v>462</v>
      </c>
      <c r="AD620" s="1016"/>
      <c r="AE620" s="1016"/>
      <c r="AF620" s="1016"/>
      <c r="AG620" s="1016" t="s">
        <v>463</v>
      </c>
      <c r="AH620" s="1016"/>
      <c r="AI620" s="1016"/>
      <c r="AJ620" s="1016"/>
      <c r="AK620" s="1075"/>
      <c r="AL620" s="1083"/>
      <c r="AM620" s="1083"/>
      <c r="AN620" s="1084"/>
      <c r="AO620" s="1085"/>
      <c r="AP620" s="3"/>
      <c r="AV620" s="167"/>
      <c r="AW620" s="167"/>
      <c r="AX620" s="167"/>
      <c r="AY620" s="167"/>
      <c r="AZ620" s="167"/>
      <c r="BA620" s="167"/>
      <c r="BB620" s="167"/>
      <c r="BC620" s="167"/>
      <c r="BD620" s="167"/>
    </row>
    <row r="621" spans="2:86" ht="12" customHeight="1" x14ac:dyDescent="0.15">
      <c r="B621" s="1058"/>
      <c r="C621" s="1063"/>
      <c r="D621" s="1061"/>
      <c r="E621" s="1061"/>
      <c r="F621" s="1061"/>
      <c r="G621" s="1061"/>
      <c r="H621" s="1061"/>
      <c r="I621" s="1061"/>
      <c r="J621" s="1062"/>
      <c r="K621" s="1016"/>
      <c r="L621" s="1016"/>
      <c r="M621" s="1016"/>
      <c r="N621" s="1016"/>
      <c r="O621" s="1016"/>
      <c r="P621" s="1016"/>
      <c r="Q621" s="1016"/>
      <c r="R621" s="1016"/>
      <c r="S621" s="1016"/>
      <c r="T621" s="1016"/>
      <c r="U621" s="1077"/>
      <c r="V621" s="1078"/>
      <c r="W621" s="1077"/>
      <c r="X621" s="1078"/>
      <c r="Y621" s="191" t="s">
        <v>32</v>
      </c>
      <c r="Z621" s="187" t="s">
        <v>33</v>
      </c>
      <c r="AA621" s="187" t="s">
        <v>464</v>
      </c>
      <c r="AB621" s="187" t="s">
        <v>465</v>
      </c>
      <c r="AC621" s="187" t="s">
        <v>32</v>
      </c>
      <c r="AD621" s="187" t="s">
        <v>33</v>
      </c>
      <c r="AE621" s="187" t="s">
        <v>464</v>
      </c>
      <c r="AF621" s="187" t="s">
        <v>465</v>
      </c>
      <c r="AG621" s="187" t="s">
        <v>32</v>
      </c>
      <c r="AH621" s="187" t="s">
        <v>33</v>
      </c>
      <c r="AI621" s="187" t="s">
        <v>464</v>
      </c>
      <c r="AJ621" s="187" t="s">
        <v>465</v>
      </c>
      <c r="AK621" s="1077"/>
      <c r="AL621" s="1080"/>
      <c r="AM621" s="1080"/>
      <c r="AN621" s="1086"/>
      <c r="AO621" s="1087"/>
      <c r="AP621" s="3"/>
      <c r="AV621" s="167"/>
      <c r="AW621" s="167"/>
      <c r="AX621" s="167"/>
      <c r="AY621" s="167"/>
      <c r="AZ621" s="167"/>
      <c r="BA621" s="167"/>
      <c r="BB621" s="167"/>
      <c r="BC621" s="167"/>
      <c r="BD621" s="167"/>
    </row>
    <row r="622" spans="2:86" ht="12" customHeight="1" x14ac:dyDescent="0.15">
      <c r="B622" s="1058"/>
      <c r="C622" s="1063"/>
      <c r="D622" s="1061"/>
      <c r="E622" s="1061"/>
      <c r="F622" s="1061"/>
      <c r="G622" s="1061"/>
      <c r="H622" s="1061"/>
      <c r="I622" s="1061"/>
      <c r="J622" s="1062"/>
      <c r="K622" s="192">
        <v>1</v>
      </c>
      <c r="L622" s="1038" t="s">
        <v>534</v>
      </c>
      <c r="M622" s="1039"/>
      <c r="N622" s="1038" t="s">
        <v>486</v>
      </c>
      <c r="O622" s="1039"/>
      <c r="P622" s="1034" t="s">
        <v>332</v>
      </c>
      <c r="Q622" s="1036"/>
      <c r="R622" s="408" t="s">
        <v>532</v>
      </c>
      <c r="S622" s="408"/>
      <c r="T622" s="408"/>
      <c r="U622" s="1034" t="s">
        <v>1648</v>
      </c>
      <c r="V622" s="1036"/>
      <c r="W622" s="1034" t="s">
        <v>1655</v>
      </c>
      <c r="X622" s="1035"/>
      <c r="Y622" s="276"/>
      <c r="Z622" s="276"/>
      <c r="AA622" s="276"/>
      <c r="AB622" s="276"/>
      <c r="AC622" s="223"/>
      <c r="AD622" s="223"/>
      <c r="AE622" s="223">
        <f>0.1*0.05</f>
        <v>5.000000000000001E-3</v>
      </c>
      <c r="AF622" s="223"/>
      <c r="AG622" s="223"/>
      <c r="AH622" s="223"/>
      <c r="AI622" s="223"/>
      <c r="AJ622" s="223"/>
      <c r="AK622" s="1038"/>
      <c r="AL622" s="1056"/>
      <c r="AM622" s="1056"/>
      <c r="AN622" s="799"/>
      <c r="AO622" s="800"/>
      <c r="AP622" s="3"/>
      <c r="AQ622" s="222">
        <f>IF(P622="材質劣化",2,IF(P622="漏水",3,1))</f>
        <v>2</v>
      </c>
      <c r="AV622" s="167"/>
      <c r="AW622" s="167"/>
      <c r="AX622" s="167"/>
      <c r="AY622" s="167"/>
      <c r="AZ622" s="167"/>
      <c r="BA622" s="167"/>
      <c r="BB622" s="167"/>
      <c r="BC622" s="167"/>
      <c r="BD622" s="167"/>
    </row>
    <row r="623" spans="2:86" ht="12" customHeight="1" x14ac:dyDescent="0.15">
      <c r="B623" s="1058"/>
      <c r="C623" s="1063"/>
      <c r="D623" s="1061"/>
      <c r="E623" s="1061"/>
      <c r="F623" s="1061"/>
      <c r="G623" s="1061"/>
      <c r="H623" s="1061"/>
      <c r="I623" s="1061"/>
      <c r="J623" s="1062"/>
      <c r="K623" s="192">
        <v>2</v>
      </c>
      <c r="L623" s="1038" t="s">
        <v>534</v>
      </c>
      <c r="M623" s="1039"/>
      <c r="N623" s="1038" t="s">
        <v>486</v>
      </c>
      <c r="O623" s="1039"/>
      <c r="P623" s="1034" t="s">
        <v>332</v>
      </c>
      <c r="Q623" s="1036"/>
      <c r="R623" s="408" t="s">
        <v>338</v>
      </c>
      <c r="S623" s="408"/>
      <c r="T623" s="408"/>
      <c r="U623" s="1034" t="s">
        <v>54</v>
      </c>
      <c r="V623" s="1036"/>
      <c r="W623" s="1034" t="s">
        <v>551</v>
      </c>
      <c r="X623" s="1035"/>
      <c r="Y623" s="276"/>
      <c r="Z623" s="276"/>
      <c r="AA623" s="276"/>
      <c r="AB623" s="276"/>
      <c r="AC623" s="223"/>
      <c r="AD623" s="223"/>
      <c r="AE623" s="223"/>
      <c r="AF623" s="223"/>
      <c r="AG623" s="223"/>
      <c r="AH623" s="223"/>
      <c r="AI623" s="223"/>
      <c r="AJ623" s="223"/>
      <c r="AK623" s="1088" t="s">
        <v>1656</v>
      </c>
      <c r="AL623" s="1089"/>
      <c r="AM623" s="1089"/>
      <c r="AN623" s="1090"/>
      <c r="AO623" s="1091"/>
      <c r="AP623" s="3"/>
      <c r="AQ623" s="222">
        <f t="shared" ref="AQ623:AQ641" si="277">IF(P623="材質劣化",2,IF(P623="漏水",3,1))</f>
        <v>2</v>
      </c>
      <c r="AV623" s="167"/>
      <c r="AW623" s="167"/>
      <c r="AX623" s="167"/>
      <c r="AY623" s="167"/>
      <c r="AZ623" s="167"/>
      <c r="BA623" s="167"/>
      <c r="BB623" s="167"/>
      <c r="BC623" s="167"/>
      <c r="BD623" s="167"/>
    </row>
    <row r="624" spans="2:86" ht="12" customHeight="1" x14ac:dyDescent="0.15">
      <c r="B624" s="1058"/>
      <c r="C624" s="1063"/>
      <c r="D624" s="1061"/>
      <c r="E624" s="1061"/>
      <c r="F624" s="1061"/>
      <c r="G624" s="1061"/>
      <c r="H624" s="1061"/>
      <c r="I624" s="1061"/>
      <c r="J624" s="1062"/>
      <c r="K624" s="192">
        <v>3</v>
      </c>
      <c r="L624" s="1038" t="s">
        <v>534</v>
      </c>
      <c r="M624" s="1039"/>
      <c r="N624" s="1038" t="s">
        <v>486</v>
      </c>
      <c r="O624" s="1039"/>
      <c r="P624" s="1034" t="s">
        <v>332</v>
      </c>
      <c r="Q624" s="1036"/>
      <c r="R624" s="408" t="s">
        <v>338</v>
      </c>
      <c r="S624" s="408"/>
      <c r="T624" s="408"/>
      <c r="U624" s="1034" t="s">
        <v>54</v>
      </c>
      <c r="V624" s="1036"/>
      <c r="W624" s="1034" t="s">
        <v>551</v>
      </c>
      <c r="X624" s="1035"/>
      <c r="Y624" s="276"/>
      <c r="Z624" s="276"/>
      <c r="AA624" s="276"/>
      <c r="AB624" s="276"/>
      <c r="AC624" s="223"/>
      <c r="AD624" s="223"/>
      <c r="AE624" s="223"/>
      <c r="AF624" s="223"/>
      <c r="AG624" s="223"/>
      <c r="AH624" s="223"/>
      <c r="AI624" s="223"/>
      <c r="AJ624" s="223"/>
      <c r="AK624" s="1088" t="s">
        <v>1656</v>
      </c>
      <c r="AL624" s="1089"/>
      <c r="AM624" s="1089"/>
      <c r="AN624" s="1090"/>
      <c r="AO624" s="1091"/>
      <c r="AP624" s="3"/>
      <c r="AQ624" s="222">
        <f t="shared" si="277"/>
        <v>2</v>
      </c>
      <c r="AV624" s="167"/>
      <c r="AW624" s="167"/>
      <c r="AX624" s="167"/>
      <c r="AY624" s="167"/>
      <c r="AZ624" s="167"/>
      <c r="BA624" s="167"/>
      <c r="BB624" s="167"/>
      <c r="BC624" s="167"/>
      <c r="BD624" s="167"/>
    </row>
    <row r="625" spans="2:56" ht="12" customHeight="1" x14ac:dyDescent="0.15">
      <c r="B625" s="1058"/>
      <c r="C625" s="1063"/>
      <c r="D625" s="1061"/>
      <c r="E625" s="1061"/>
      <c r="F625" s="1061"/>
      <c r="G625" s="1061"/>
      <c r="H625" s="1061"/>
      <c r="I625" s="1061"/>
      <c r="J625" s="1062"/>
      <c r="K625" s="192">
        <v>4</v>
      </c>
      <c r="L625" s="1038" t="s">
        <v>534</v>
      </c>
      <c r="M625" s="1039"/>
      <c r="N625" s="1038" t="s">
        <v>485</v>
      </c>
      <c r="O625" s="1039"/>
      <c r="P625" s="1034" t="s">
        <v>333</v>
      </c>
      <c r="Q625" s="1036"/>
      <c r="R625" s="408" t="s">
        <v>514</v>
      </c>
      <c r="S625" s="408"/>
      <c r="T625" s="408"/>
      <c r="U625" s="1034" t="s">
        <v>554</v>
      </c>
      <c r="V625" s="1036"/>
      <c r="W625" s="1034" t="s">
        <v>1649</v>
      </c>
      <c r="X625" s="1035"/>
      <c r="Y625" s="276"/>
      <c r="Z625" s="276"/>
      <c r="AA625" s="276"/>
      <c r="AB625" s="276"/>
      <c r="AC625" s="223"/>
      <c r="AD625" s="223"/>
      <c r="AE625" s="223"/>
      <c r="AF625" s="223"/>
      <c r="AG625" s="223"/>
      <c r="AH625" s="223"/>
      <c r="AI625" s="223"/>
      <c r="AJ625" s="223">
        <f>0.1*0.1</f>
        <v>1.0000000000000002E-2</v>
      </c>
      <c r="AK625" s="1052"/>
      <c r="AL625" s="1053"/>
      <c r="AM625" s="1053"/>
      <c r="AN625" s="1054"/>
      <c r="AO625" s="1055"/>
      <c r="AP625" s="3"/>
      <c r="AQ625" s="222">
        <f t="shared" si="277"/>
        <v>3</v>
      </c>
      <c r="AV625" s="167"/>
      <c r="AW625" s="167"/>
      <c r="AX625" s="167"/>
      <c r="AY625" s="167"/>
      <c r="AZ625" s="167"/>
      <c r="BA625" s="167"/>
      <c r="BB625" s="167"/>
      <c r="BC625" s="167"/>
      <c r="BD625" s="167"/>
    </row>
    <row r="626" spans="2:56" ht="12" customHeight="1" x14ac:dyDescent="0.15">
      <c r="B626" s="1058"/>
      <c r="C626" s="1063"/>
      <c r="D626" s="1061"/>
      <c r="E626" s="1061"/>
      <c r="F626" s="1061"/>
      <c r="G626" s="1061"/>
      <c r="H626" s="1061"/>
      <c r="I626" s="1061"/>
      <c r="J626" s="1062"/>
      <c r="K626" s="192">
        <v>5</v>
      </c>
      <c r="L626" s="1038" t="s">
        <v>331</v>
      </c>
      <c r="M626" s="1039"/>
      <c r="N626" s="1038" t="s">
        <v>356</v>
      </c>
      <c r="O626" s="1039"/>
      <c r="P626" s="1034" t="s">
        <v>333</v>
      </c>
      <c r="Q626" s="1036"/>
      <c r="R626" s="408" t="s">
        <v>340</v>
      </c>
      <c r="S626" s="408"/>
      <c r="T626" s="408"/>
      <c r="U626" s="1034" t="s">
        <v>554</v>
      </c>
      <c r="V626" s="1036"/>
      <c r="W626" s="1034" t="s">
        <v>1649</v>
      </c>
      <c r="X626" s="1035"/>
      <c r="Y626" s="276"/>
      <c r="Z626" s="276"/>
      <c r="AA626" s="276"/>
      <c r="AB626" s="276"/>
      <c r="AC626" s="223"/>
      <c r="AD626" s="223"/>
      <c r="AE626" s="223"/>
      <c r="AF626" s="223"/>
      <c r="AG626" s="223"/>
      <c r="AH626" s="223"/>
      <c r="AI626" s="223"/>
      <c r="AJ626" s="223">
        <f>7.2*0.55</f>
        <v>3.9600000000000004</v>
      </c>
      <c r="AK626" s="1052"/>
      <c r="AL626" s="1053"/>
      <c r="AM626" s="1053"/>
      <c r="AN626" s="1054"/>
      <c r="AO626" s="1055"/>
      <c r="AP626" s="3"/>
      <c r="AQ626" s="222">
        <f t="shared" si="277"/>
        <v>3</v>
      </c>
      <c r="AV626" s="167"/>
      <c r="AW626" s="167"/>
      <c r="AX626" s="167"/>
      <c r="AY626" s="167"/>
      <c r="AZ626" s="167"/>
      <c r="BA626" s="167"/>
      <c r="BB626" s="167"/>
      <c r="BC626" s="167"/>
      <c r="BD626" s="167"/>
    </row>
    <row r="627" spans="2:56" ht="12" customHeight="1" x14ac:dyDescent="0.15">
      <c r="B627" s="1058"/>
      <c r="C627" s="1063"/>
      <c r="D627" s="1061"/>
      <c r="E627" s="1061"/>
      <c r="F627" s="1061"/>
      <c r="G627" s="1061"/>
      <c r="H627" s="1061"/>
      <c r="I627" s="1061"/>
      <c r="J627" s="1062"/>
      <c r="K627" s="192">
        <v>6</v>
      </c>
      <c r="L627" s="1038" t="s">
        <v>331</v>
      </c>
      <c r="M627" s="1039"/>
      <c r="N627" s="1038" t="s">
        <v>354</v>
      </c>
      <c r="O627" s="1039"/>
      <c r="P627" s="1034" t="s">
        <v>332</v>
      </c>
      <c r="Q627" s="1036"/>
      <c r="R627" s="408" t="s">
        <v>532</v>
      </c>
      <c r="S627" s="408"/>
      <c r="T627" s="408"/>
      <c r="U627" s="1034" t="s">
        <v>554</v>
      </c>
      <c r="V627" s="1036"/>
      <c r="W627" s="1034" t="s">
        <v>551</v>
      </c>
      <c r="X627" s="1035"/>
      <c r="Y627" s="276"/>
      <c r="Z627" s="276"/>
      <c r="AA627" s="276"/>
      <c r="AB627" s="276"/>
      <c r="AC627" s="223"/>
      <c r="AD627" s="223"/>
      <c r="AE627" s="223"/>
      <c r="AF627" s="223"/>
      <c r="AG627" s="223"/>
      <c r="AH627" s="223"/>
      <c r="AI627" s="223"/>
      <c r="AJ627" s="223"/>
      <c r="AK627" s="1052"/>
      <c r="AL627" s="1053"/>
      <c r="AM627" s="1053"/>
      <c r="AN627" s="1054"/>
      <c r="AO627" s="1055"/>
      <c r="AP627" s="3"/>
      <c r="AQ627" s="222">
        <f t="shared" si="277"/>
        <v>2</v>
      </c>
      <c r="AV627" s="167"/>
      <c r="AW627" s="167"/>
      <c r="AX627" s="167"/>
      <c r="AY627" s="167"/>
      <c r="AZ627" s="167"/>
      <c r="BA627" s="167"/>
      <c r="BB627" s="167"/>
      <c r="BC627" s="167"/>
      <c r="BD627" s="167"/>
    </row>
    <row r="628" spans="2:56" s="162" customFormat="1" ht="12" customHeight="1" x14ac:dyDescent="0.15">
      <c r="B628" s="1058"/>
      <c r="C628" s="1063"/>
      <c r="D628" s="1061"/>
      <c r="E628" s="1061"/>
      <c r="F628" s="1061"/>
      <c r="G628" s="1061"/>
      <c r="H628" s="1061"/>
      <c r="I628" s="1061"/>
      <c r="J628" s="1062"/>
      <c r="K628" s="192"/>
      <c r="L628" s="1038"/>
      <c r="M628" s="1039"/>
      <c r="N628" s="1038"/>
      <c r="O628" s="1039"/>
      <c r="P628" s="1034"/>
      <c r="Q628" s="1036"/>
      <c r="R628" s="408"/>
      <c r="S628" s="408"/>
      <c r="T628" s="408"/>
      <c r="U628" s="1034"/>
      <c r="V628" s="1036"/>
      <c r="W628" s="1034"/>
      <c r="X628" s="1035"/>
      <c r="Y628" s="276"/>
      <c r="Z628" s="276"/>
      <c r="AA628" s="276"/>
      <c r="AB628" s="276"/>
      <c r="AC628" s="223"/>
      <c r="AD628" s="223"/>
      <c r="AE628" s="223"/>
      <c r="AF628" s="223"/>
      <c r="AG628" s="223"/>
      <c r="AH628" s="223"/>
      <c r="AI628" s="223"/>
      <c r="AJ628" s="223"/>
      <c r="AK628" s="1034"/>
      <c r="AL628" s="1035"/>
      <c r="AM628" s="1035"/>
      <c r="AN628" s="788"/>
      <c r="AO628" s="789"/>
      <c r="AP628" s="3"/>
      <c r="AQ628" s="222">
        <f t="shared" si="277"/>
        <v>1</v>
      </c>
    </row>
    <row r="629" spans="2:56" s="162" customFormat="1" ht="12" customHeight="1" x14ac:dyDescent="0.15">
      <c r="B629" s="1058"/>
      <c r="C629" s="1063"/>
      <c r="D629" s="1061"/>
      <c r="E629" s="1061"/>
      <c r="F629" s="1061"/>
      <c r="G629" s="1061"/>
      <c r="H629" s="1061"/>
      <c r="I629" s="1061"/>
      <c r="J629" s="1062"/>
      <c r="K629" s="192"/>
      <c r="L629" s="1038"/>
      <c r="M629" s="1039"/>
      <c r="N629" s="1038"/>
      <c r="O629" s="1039"/>
      <c r="P629" s="1034"/>
      <c r="Q629" s="1036"/>
      <c r="R629" s="408"/>
      <c r="S629" s="408"/>
      <c r="T629" s="408"/>
      <c r="U629" s="1034"/>
      <c r="V629" s="1036"/>
      <c r="W629" s="1034"/>
      <c r="X629" s="1035"/>
      <c r="Y629" s="276"/>
      <c r="Z629" s="276"/>
      <c r="AA629" s="276"/>
      <c r="AB629" s="276"/>
      <c r="AC629" s="223"/>
      <c r="AD629" s="223"/>
      <c r="AE629" s="223"/>
      <c r="AF629" s="223"/>
      <c r="AG629" s="223"/>
      <c r="AH629" s="223"/>
      <c r="AI629" s="223"/>
      <c r="AJ629" s="223"/>
      <c r="AK629" s="1034"/>
      <c r="AL629" s="1035"/>
      <c r="AM629" s="1035"/>
      <c r="AN629" s="788"/>
      <c r="AO629" s="789"/>
      <c r="AP629" s="3"/>
      <c r="AQ629" s="222">
        <f t="shared" si="277"/>
        <v>1</v>
      </c>
    </row>
    <row r="630" spans="2:56" s="162" customFormat="1" ht="12" customHeight="1" x14ac:dyDescent="0.15">
      <c r="B630" s="1058"/>
      <c r="C630" s="1063"/>
      <c r="D630" s="1061"/>
      <c r="E630" s="1061"/>
      <c r="F630" s="1061"/>
      <c r="G630" s="1061"/>
      <c r="H630" s="1061"/>
      <c r="I630" s="1061"/>
      <c r="J630" s="1062"/>
      <c r="K630" s="192"/>
      <c r="L630" s="1038"/>
      <c r="M630" s="1039"/>
      <c r="N630" s="1038"/>
      <c r="O630" s="1039"/>
      <c r="P630" s="1034"/>
      <c r="Q630" s="1036"/>
      <c r="R630" s="408"/>
      <c r="S630" s="408"/>
      <c r="T630" s="408"/>
      <c r="U630" s="1034"/>
      <c r="V630" s="1036"/>
      <c r="W630" s="1034"/>
      <c r="X630" s="1035"/>
      <c r="Y630" s="276"/>
      <c r="Z630" s="276"/>
      <c r="AA630" s="276"/>
      <c r="AB630" s="276"/>
      <c r="AC630" s="223"/>
      <c r="AD630" s="223"/>
      <c r="AE630" s="223"/>
      <c r="AF630" s="223"/>
      <c r="AG630" s="223"/>
      <c r="AH630" s="223"/>
      <c r="AI630" s="223"/>
      <c r="AJ630" s="223"/>
      <c r="AK630" s="1034"/>
      <c r="AL630" s="1035"/>
      <c r="AM630" s="1035"/>
      <c r="AN630" s="788"/>
      <c r="AO630" s="789"/>
      <c r="AP630" s="3"/>
      <c r="AQ630" s="222">
        <f t="shared" si="277"/>
        <v>1</v>
      </c>
    </row>
    <row r="631" spans="2:56" s="162" customFormat="1" ht="12" customHeight="1" x14ac:dyDescent="0.15">
      <c r="B631" s="1058"/>
      <c r="C631" s="1063"/>
      <c r="D631" s="1061"/>
      <c r="E631" s="1061"/>
      <c r="F631" s="1061"/>
      <c r="G631" s="1061"/>
      <c r="H631" s="1061"/>
      <c r="I631" s="1061"/>
      <c r="J631" s="1062"/>
      <c r="K631" s="192"/>
      <c r="L631" s="1038"/>
      <c r="M631" s="1039"/>
      <c r="N631" s="1038"/>
      <c r="O631" s="1039"/>
      <c r="P631" s="1034"/>
      <c r="Q631" s="1036"/>
      <c r="R631" s="408"/>
      <c r="S631" s="408"/>
      <c r="T631" s="408"/>
      <c r="U631" s="1034"/>
      <c r="V631" s="1036"/>
      <c r="W631" s="1034"/>
      <c r="X631" s="1035"/>
      <c r="Y631" s="276"/>
      <c r="Z631" s="276"/>
      <c r="AA631" s="276"/>
      <c r="AB631" s="276"/>
      <c r="AC631" s="223"/>
      <c r="AD631" s="223"/>
      <c r="AE631" s="223"/>
      <c r="AF631" s="223"/>
      <c r="AG631" s="223"/>
      <c r="AH631" s="223"/>
      <c r="AI631" s="223"/>
      <c r="AJ631" s="223"/>
      <c r="AK631" s="1034"/>
      <c r="AL631" s="1035"/>
      <c r="AM631" s="1035"/>
      <c r="AN631" s="788"/>
      <c r="AO631" s="789"/>
      <c r="AP631" s="3"/>
      <c r="AQ631" s="222">
        <f t="shared" si="277"/>
        <v>1</v>
      </c>
    </row>
    <row r="632" spans="2:56" s="162" customFormat="1" ht="12" customHeight="1" x14ac:dyDescent="0.15">
      <c r="B632" s="1058"/>
      <c r="C632" s="1063"/>
      <c r="D632" s="1061"/>
      <c r="E632" s="1061"/>
      <c r="F632" s="1061"/>
      <c r="G632" s="1061"/>
      <c r="H632" s="1061"/>
      <c r="I632" s="1061"/>
      <c r="J632" s="1062"/>
      <c r="K632" s="192"/>
      <c r="L632" s="1038"/>
      <c r="M632" s="1039"/>
      <c r="N632" s="1038"/>
      <c r="O632" s="1039"/>
      <c r="P632" s="1034"/>
      <c r="Q632" s="1036"/>
      <c r="R632" s="408"/>
      <c r="S632" s="408"/>
      <c r="T632" s="408"/>
      <c r="U632" s="1034"/>
      <c r="V632" s="1036"/>
      <c r="W632" s="1034"/>
      <c r="X632" s="1035"/>
      <c r="Y632" s="276"/>
      <c r="Z632" s="276"/>
      <c r="AA632" s="276"/>
      <c r="AB632" s="276"/>
      <c r="AC632" s="223"/>
      <c r="AD632" s="223"/>
      <c r="AE632" s="223"/>
      <c r="AF632" s="223"/>
      <c r="AG632" s="223"/>
      <c r="AH632" s="223"/>
      <c r="AI632" s="223"/>
      <c r="AJ632" s="223"/>
      <c r="AK632" s="1034"/>
      <c r="AL632" s="1035"/>
      <c r="AM632" s="1035"/>
      <c r="AN632" s="788"/>
      <c r="AO632" s="789"/>
      <c r="AP632" s="3"/>
      <c r="AQ632" s="222">
        <f t="shared" si="277"/>
        <v>1</v>
      </c>
    </row>
    <row r="633" spans="2:56" s="162" customFormat="1" ht="12" customHeight="1" x14ac:dyDescent="0.15">
      <c r="B633" s="1058"/>
      <c r="C633" s="1063"/>
      <c r="D633" s="1061"/>
      <c r="E633" s="1061"/>
      <c r="F633" s="1061"/>
      <c r="G633" s="1061"/>
      <c r="H633" s="1061"/>
      <c r="I633" s="1061"/>
      <c r="J633" s="1062"/>
      <c r="K633" s="192"/>
      <c r="L633" s="1038"/>
      <c r="M633" s="1039"/>
      <c r="N633" s="1038"/>
      <c r="O633" s="1039"/>
      <c r="P633" s="1034"/>
      <c r="Q633" s="1036"/>
      <c r="R633" s="408"/>
      <c r="S633" s="408"/>
      <c r="T633" s="408"/>
      <c r="U633" s="1034"/>
      <c r="V633" s="1036"/>
      <c r="W633" s="1034"/>
      <c r="X633" s="1035"/>
      <c r="Y633" s="276"/>
      <c r="Z633" s="276"/>
      <c r="AA633" s="276"/>
      <c r="AB633" s="276"/>
      <c r="AC633" s="223"/>
      <c r="AD633" s="223"/>
      <c r="AE633" s="223"/>
      <c r="AF633" s="223"/>
      <c r="AG633" s="223"/>
      <c r="AH633" s="223"/>
      <c r="AI633" s="223"/>
      <c r="AJ633" s="223"/>
      <c r="AK633" s="1034"/>
      <c r="AL633" s="1035"/>
      <c r="AM633" s="1035"/>
      <c r="AN633" s="788"/>
      <c r="AO633" s="789"/>
      <c r="AP633" s="3"/>
      <c r="AQ633" s="222">
        <f t="shared" si="277"/>
        <v>1</v>
      </c>
    </row>
    <row r="634" spans="2:56" s="162" customFormat="1" ht="12" customHeight="1" x14ac:dyDescent="0.15">
      <c r="B634" s="1058"/>
      <c r="C634" s="1063"/>
      <c r="D634" s="1061"/>
      <c r="E634" s="1061"/>
      <c r="F634" s="1061"/>
      <c r="G634" s="1061"/>
      <c r="H634" s="1061"/>
      <c r="I634" s="1061"/>
      <c r="J634" s="1062"/>
      <c r="K634" s="192"/>
      <c r="L634" s="1038"/>
      <c r="M634" s="1039"/>
      <c r="N634" s="1038"/>
      <c r="O634" s="1039"/>
      <c r="P634" s="1034"/>
      <c r="Q634" s="1036"/>
      <c r="R634" s="408"/>
      <c r="S634" s="408"/>
      <c r="T634" s="408"/>
      <c r="U634" s="1034"/>
      <c r="V634" s="1036"/>
      <c r="W634" s="1034"/>
      <c r="X634" s="1035"/>
      <c r="Y634" s="276"/>
      <c r="Z634" s="276"/>
      <c r="AA634" s="276"/>
      <c r="AB634" s="276"/>
      <c r="AC634" s="223"/>
      <c r="AD634" s="223"/>
      <c r="AE634" s="223"/>
      <c r="AF634" s="223"/>
      <c r="AG634" s="223"/>
      <c r="AH634" s="223"/>
      <c r="AI634" s="223"/>
      <c r="AJ634" s="223"/>
      <c r="AK634" s="1034"/>
      <c r="AL634" s="1035"/>
      <c r="AM634" s="1035"/>
      <c r="AN634" s="788"/>
      <c r="AO634" s="789"/>
      <c r="AP634" s="3"/>
      <c r="AQ634" s="222">
        <f t="shared" si="277"/>
        <v>1</v>
      </c>
    </row>
    <row r="635" spans="2:56" s="162" customFormat="1" ht="12" customHeight="1" x14ac:dyDescent="0.15">
      <c r="B635" s="1058"/>
      <c r="C635" s="1063"/>
      <c r="D635" s="1061"/>
      <c r="E635" s="1061"/>
      <c r="F635" s="1061"/>
      <c r="G635" s="1061"/>
      <c r="H635" s="1061"/>
      <c r="I635" s="1061"/>
      <c r="J635" s="1062"/>
      <c r="K635" s="192"/>
      <c r="L635" s="1038"/>
      <c r="M635" s="1039"/>
      <c r="N635" s="1038"/>
      <c r="O635" s="1039"/>
      <c r="P635" s="1034"/>
      <c r="Q635" s="1036"/>
      <c r="R635" s="408"/>
      <c r="S635" s="408"/>
      <c r="T635" s="408"/>
      <c r="U635" s="1034"/>
      <c r="V635" s="1036"/>
      <c r="W635" s="1034"/>
      <c r="X635" s="1035"/>
      <c r="Y635" s="276"/>
      <c r="Z635" s="276"/>
      <c r="AA635" s="276"/>
      <c r="AB635" s="276"/>
      <c r="AC635" s="223"/>
      <c r="AD635" s="223"/>
      <c r="AE635" s="223"/>
      <c r="AF635" s="223"/>
      <c r="AG635" s="223"/>
      <c r="AH635" s="223"/>
      <c r="AI635" s="223"/>
      <c r="AJ635" s="223"/>
      <c r="AK635" s="1034"/>
      <c r="AL635" s="1035"/>
      <c r="AM635" s="1035"/>
      <c r="AN635" s="788"/>
      <c r="AO635" s="789"/>
      <c r="AP635" s="3"/>
      <c r="AQ635" s="222">
        <f t="shared" si="277"/>
        <v>1</v>
      </c>
    </row>
    <row r="636" spans="2:56" s="162" customFormat="1" ht="12" customHeight="1" x14ac:dyDescent="0.15">
      <c r="B636" s="1058"/>
      <c r="C636" s="1063"/>
      <c r="D636" s="1061"/>
      <c r="E636" s="1061"/>
      <c r="F636" s="1061"/>
      <c r="G636" s="1061"/>
      <c r="H636" s="1061"/>
      <c r="I636" s="1061"/>
      <c r="J636" s="1062"/>
      <c r="K636" s="192"/>
      <c r="L636" s="1038"/>
      <c r="M636" s="1039"/>
      <c r="N636" s="1038"/>
      <c r="O636" s="1039"/>
      <c r="P636" s="1034"/>
      <c r="Q636" s="1036"/>
      <c r="R636" s="408"/>
      <c r="S636" s="408"/>
      <c r="T636" s="408"/>
      <c r="U636" s="1034"/>
      <c r="V636" s="1036"/>
      <c r="W636" s="1034"/>
      <c r="X636" s="1035"/>
      <c r="Y636" s="276"/>
      <c r="Z636" s="276"/>
      <c r="AA636" s="276"/>
      <c r="AB636" s="276"/>
      <c r="AC636" s="223"/>
      <c r="AD636" s="223"/>
      <c r="AE636" s="223"/>
      <c r="AF636" s="223"/>
      <c r="AG636" s="223"/>
      <c r="AH636" s="223"/>
      <c r="AI636" s="223"/>
      <c r="AJ636" s="223"/>
      <c r="AK636" s="1034"/>
      <c r="AL636" s="1035"/>
      <c r="AM636" s="1035"/>
      <c r="AN636" s="788"/>
      <c r="AO636" s="789"/>
      <c r="AP636" s="3"/>
      <c r="AQ636" s="222">
        <f t="shared" si="277"/>
        <v>1</v>
      </c>
    </row>
    <row r="637" spans="2:56" s="162" customFormat="1" ht="12" customHeight="1" x14ac:dyDescent="0.15">
      <c r="B637" s="1058"/>
      <c r="C637" s="1063"/>
      <c r="D637" s="1061"/>
      <c r="E637" s="1061"/>
      <c r="F637" s="1061"/>
      <c r="G637" s="1061"/>
      <c r="H637" s="1061"/>
      <c r="I637" s="1061"/>
      <c r="J637" s="1062"/>
      <c r="K637" s="192"/>
      <c r="L637" s="1038"/>
      <c r="M637" s="1039"/>
      <c r="N637" s="1038"/>
      <c r="O637" s="1039"/>
      <c r="P637" s="1034"/>
      <c r="Q637" s="1036"/>
      <c r="R637" s="408"/>
      <c r="S637" s="408"/>
      <c r="T637" s="408"/>
      <c r="U637" s="1034"/>
      <c r="V637" s="1036"/>
      <c r="W637" s="1034"/>
      <c r="X637" s="1035"/>
      <c r="Y637" s="276"/>
      <c r="Z637" s="276"/>
      <c r="AA637" s="276"/>
      <c r="AB637" s="276"/>
      <c r="AC637" s="223"/>
      <c r="AD637" s="223"/>
      <c r="AE637" s="223"/>
      <c r="AF637" s="223"/>
      <c r="AG637" s="223"/>
      <c r="AH637" s="223"/>
      <c r="AI637" s="223"/>
      <c r="AJ637" s="223"/>
      <c r="AK637" s="1034"/>
      <c r="AL637" s="1035"/>
      <c r="AM637" s="1035"/>
      <c r="AN637" s="788"/>
      <c r="AO637" s="789"/>
      <c r="AP637" s="3"/>
      <c r="AQ637" s="222">
        <f t="shared" si="277"/>
        <v>1</v>
      </c>
    </row>
    <row r="638" spans="2:56" s="162" customFormat="1" ht="12" customHeight="1" x14ac:dyDescent="0.15">
      <c r="B638" s="1058"/>
      <c r="C638" s="1063"/>
      <c r="D638" s="1061"/>
      <c r="E638" s="1061"/>
      <c r="F638" s="1061"/>
      <c r="G638" s="1061"/>
      <c r="H638" s="1061"/>
      <c r="I638" s="1061"/>
      <c r="J638" s="1062"/>
      <c r="K638" s="192"/>
      <c r="L638" s="1038"/>
      <c r="M638" s="1039"/>
      <c r="N638" s="1038"/>
      <c r="O638" s="1039"/>
      <c r="P638" s="1034"/>
      <c r="Q638" s="1036"/>
      <c r="R638" s="408"/>
      <c r="S638" s="408"/>
      <c r="T638" s="408"/>
      <c r="U638" s="1034"/>
      <c r="V638" s="1036"/>
      <c r="W638" s="1034"/>
      <c r="X638" s="1035"/>
      <c r="Y638" s="276"/>
      <c r="Z638" s="276"/>
      <c r="AA638" s="276"/>
      <c r="AB638" s="276"/>
      <c r="AC638" s="223"/>
      <c r="AD638" s="223"/>
      <c r="AE638" s="223"/>
      <c r="AF638" s="223"/>
      <c r="AG638" s="223"/>
      <c r="AH638" s="223"/>
      <c r="AI638" s="223"/>
      <c r="AJ638" s="223"/>
      <c r="AK638" s="1034"/>
      <c r="AL638" s="1035"/>
      <c r="AM638" s="1035"/>
      <c r="AN638" s="788"/>
      <c r="AO638" s="789"/>
      <c r="AP638" s="3"/>
      <c r="AQ638" s="222">
        <f t="shared" si="277"/>
        <v>1</v>
      </c>
    </row>
    <row r="639" spans="2:56" s="162" customFormat="1" ht="12" customHeight="1" x14ac:dyDescent="0.15">
      <c r="B639" s="1058"/>
      <c r="C639" s="1063"/>
      <c r="D639" s="1061"/>
      <c r="E639" s="1061"/>
      <c r="F639" s="1061"/>
      <c r="G639" s="1061"/>
      <c r="H639" s="1061"/>
      <c r="I639" s="1061"/>
      <c r="J639" s="1062"/>
      <c r="K639" s="192"/>
      <c r="L639" s="1038"/>
      <c r="M639" s="1039"/>
      <c r="N639" s="1038"/>
      <c r="O639" s="1039"/>
      <c r="P639" s="1034"/>
      <c r="Q639" s="1036"/>
      <c r="R639" s="408"/>
      <c r="S639" s="408"/>
      <c r="T639" s="408"/>
      <c r="U639" s="1034"/>
      <c r="V639" s="1036"/>
      <c r="W639" s="1034"/>
      <c r="X639" s="1035"/>
      <c r="Y639" s="276"/>
      <c r="Z639" s="276"/>
      <c r="AA639" s="276"/>
      <c r="AB639" s="276"/>
      <c r="AC639" s="223"/>
      <c r="AD639" s="223"/>
      <c r="AE639" s="223"/>
      <c r="AF639" s="223"/>
      <c r="AG639" s="223"/>
      <c r="AH639" s="223"/>
      <c r="AI639" s="223"/>
      <c r="AJ639" s="223"/>
      <c r="AK639" s="1034"/>
      <c r="AL639" s="1035"/>
      <c r="AM639" s="1035"/>
      <c r="AN639" s="788"/>
      <c r="AO639" s="789"/>
      <c r="AP639" s="3"/>
      <c r="AQ639" s="222">
        <f t="shared" si="277"/>
        <v>1</v>
      </c>
    </row>
    <row r="640" spans="2:56" s="162" customFormat="1" ht="12" customHeight="1" x14ac:dyDescent="0.15">
      <c r="B640" s="1058"/>
      <c r="C640" s="1063"/>
      <c r="D640" s="1061"/>
      <c r="E640" s="1061"/>
      <c r="F640" s="1061"/>
      <c r="G640" s="1061"/>
      <c r="H640" s="1061"/>
      <c r="I640" s="1061"/>
      <c r="J640" s="1062"/>
      <c r="K640" s="192"/>
      <c r="L640" s="1038"/>
      <c r="M640" s="1039"/>
      <c r="N640" s="1038"/>
      <c r="O640" s="1039"/>
      <c r="P640" s="1034"/>
      <c r="Q640" s="1036"/>
      <c r="R640" s="408"/>
      <c r="S640" s="408"/>
      <c r="T640" s="408"/>
      <c r="U640" s="1034"/>
      <c r="V640" s="1036"/>
      <c r="W640" s="1034"/>
      <c r="X640" s="1035"/>
      <c r="Y640" s="276"/>
      <c r="Z640" s="276"/>
      <c r="AA640" s="276"/>
      <c r="AB640" s="276"/>
      <c r="AC640" s="223"/>
      <c r="AD640" s="223"/>
      <c r="AE640" s="223"/>
      <c r="AF640" s="223"/>
      <c r="AG640" s="223"/>
      <c r="AH640" s="223"/>
      <c r="AI640" s="223"/>
      <c r="AJ640" s="223"/>
      <c r="AK640" s="1034"/>
      <c r="AL640" s="1035"/>
      <c r="AM640" s="1035"/>
      <c r="AN640" s="788"/>
      <c r="AO640" s="789"/>
      <c r="AP640" s="3"/>
      <c r="AQ640" s="222">
        <f t="shared" si="277"/>
        <v>1</v>
      </c>
    </row>
    <row r="641" spans="2:46" s="162" customFormat="1" ht="12" customHeight="1" x14ac:dyDescent="0.15">
      <c r="B641" s="1058"/>
      <c r="C641" s="1063"/>
      <c r="D641" s="1061"/>
      <c r="E641" s="1061"/>
      <c r="F641" s="1061"/>
      <c r="G641" s="1061"/>
      <c r="H641" s="1061"/>
      <c r="I641" s="1061"/>
      <c r="J641" s="1062"/>
      <c r="K641" s="192"/>
      <c r="L641" s="1038"/>
      <c r="M641" s="1039"/>
      <c r="N641" s="1038"/>
      <c r="O641" s="1039"/>
      <c r="P641" s="1034"/>
      <c r="Q641" s="1036"/>
      <c r="R641" s="408"/>
      <c r="S641" s="408"/>
      <c r="T641" s="408"/>
      <c r="U641" s="1034"/>
      <c r="V641" s="1036"/>
      <c r="W641" s="1034"/>
      <c r="X641" s="1035"/>
      <c r="Y641" s="276"/>
      <c r="Z641" s="276"/>
      <c r="AA641" s="276"/>
      <c r="AB641" s="276"/>
      <c r="AC641" s="223"/>
      <c r="AD641" s="223"/>
      <c r="AE641" s="223"/>
      <c r="AF641" s="223"/>
      <c r="AG641" s="223"/>
      <c r="AH641" s="223"/>
      <c r="AI641" s="223"/>
      <c r="AJ641" s="223"/>
      <c r="AK641" s="1034"/>
      <c r="AL641" s="1035"/>
      <c r="AM641" s="1035"/>
      <c r="AN641" s="788"/>
      <c r="AO641" s="789"/>
      <c r="AP641" s="3"/>
      <c r="AQ641" s="222">
        <f t="shared" si="277"/>
        <v>1</v>
      </c>
    </row>
    <row r="642" spans="2:46" s="162" customFormat="1" ht="12" customHeight="1" x14ac:dyDescent="0.15">
      <c r="B642" s="1058"/>
      <c r="C642" s="1063"/>
      <c r="D642" s="1061"/>
      <c r="E642" s="1061"/>
      <c r="F642" s="1061"/>
      <c r="G642" s="1061"/>
      <c r="H642" s="1061"/>
      <c r="I642" s="1061"/>
      <c r="J642" s="1062"/>
      <c r="K642" s="1016" t="s">
        <v>216</v>
      </c>
      <c r="L642" s="1016" t="s">
        <v>215</v>
      </c>
      <c r="M642" s="1016"/>
      <c r="N642" s="1016"/>
      <c r="O642" s="1016"/>
      <c r="P642" s="1016"/>
      <c r="Q642" s="1016"/>
      <c r="R642" s="1016"/>
      <c r="S642" s="1016"/>
      <c r="T642" s="1016"/>
      <c r="U642" s="1016"/>
      <c r="V642" s="1016"/>
      <c r="W642" s="1016"/>
      <c r="X642" s="1016"/>
      <c r="Y642" s="1040" t="s">
        <v>466</v>
      </c>
      <c r="Z642" s="1041"/>
      <c r="AA642" s="1041"/>
      <c r="AB642" s="1042"/>
      <c r="AC642" s="224">
        <f t="shared" ref="AC642:AJ642" si="278">SUM(AC622:AC641)</f>
        <v>0</v>
      </c>
      <c r="AD642" s="224">
        <f t="shared" si="278"/>
        <v>0</v>
      </c>
      <c r="AE642" s="224">
        <f t="shared" si="278"/>
        <v>5.000000000000001E-3</v>
      </c>
      <c r="AF642" s="224">
        <f t="shared" si="278"/>
        <v>0</v>
      </c>
      <c r="AG642" s="224">
        <f t="shared" si="278"/>
        <v>0</v>
      </c>
      <c r="AH642" s="224">
        <f t="shared" si="278"/>
        <v>0</v>
      </c>
      <c r="AI642" s="224">
        <f t="shared" si="278"/>
        <v>0</v>
      </c>
      <c r="AJ642" s="224">
        <f t="shared" si="278"/>
        <v>3.97</v>
      </c>
      <c r="AK642" s="1040" t="s">
        <v>214</v>
      </c>
      <c r="AL642" s="1041"/>
      <c r="AM642" s="1041"/>
      <c r="AN642" s="788"/>
      <c r="AO642" s="789"/>
      <c r="AP642" s="3"/>
    </row>
    <row r="643" spans="2:46" s="162" customFormat="1" ht="12" customHeight="1" x14ac:dyDescent="0.15">
      <c r="B643" s="1058"/>
      <c r="C643" s="1063"/>
      <c r="D643" s="1061"/>
      <c r="E643" s="1061"/>
      <c r="F643" s="1061"/>
      <c r="G643" s="1061"/>
      <c r="H643" s="1061"/>
      <c r="I643" s="1061"/>
      <c r="J643" s="1062"/>
      <c r="K643" s="1016"/>
      <c r="L643" s="1016" t="s">
        <v>467</v>
      </c>
      <c r="M643" s="1016"/>
      <c r="N643" s="1016"/>
      <c r="O643" s="1016" t="s">
        <v>213</v>
      </c>
      <c r="P643" s="1016"/>
      <c r="Q643" s="1016"/>
      <c r="R643" s="1016"/>
      <c r="S643" s="1016"/>
      <c r="T643" s="1016"/>
      <c r="U643" s="1016"/>
      <c r="V643" s="1016"/>
      <c r="W643" s="1016"/>
      <c r="X643" s="1016"/>
      <c r="Y643" s="193">
        <f>COUNTIF(Y622:Y641,"○")</f>
        <v>0</v>
      </c>
      <c r="Z643" s="193">
        <f>COUNTIF(Z622:Z641,"○")</f>
        <v>0</v>
      </c>
      <c r="AA643" s="193">
        <f>COUNTIF(AA622:AA641,"○")</f>
        <v>0</v>
      </c>
      <c r="AB643" s="193">
        <f>COUNTIF(AB622:AB641,"○")</f>
        <v>0</v>
      </c>
      <c r="AC643" s="193">
        <f t="shared" ref="AC643:AJ643" si="279">COUNT(AC622:AC641)</f>
        <v>0</v>
      </c>
      <c r="AD643" s="193">
        <f t="shared" si="279"/>
        <v>0</v>
      </c>
      <c r="AE643" s="193">
        <f t="shared" si="279"/>
        <v>1</v>
      </c>
      <c r="AF643" s="193">
        <f t="shared" si="279"/>
        <v>0</v>
      </c>
      <c r="AG643" s="193">
        <f t="shared" si="279"/>
        <v>0</v>
      </c>
      <c r="AH643" s="193">
        <f t="shared" si="279"/>
        <v>0</v>
      </c>
      <c r="AI643" s="193">
        <f t="shared" si="279"/>
        <v>0</v>
      </c>
      <c r="AJ643" s="193">
        <f t="shared" si="279"/>
        <v>2</v>
      </c>
      <c r="AK643" s="1043"/>
      <c r="AL643" s="1044"/>
      <c r="AM643" s="1044"/>
      <c r="AN643" s="1044"/>
      <c r="AO643" s="1045"/>
      <c r="AP643" s="3"/>
    </row>
    <row r="644" spans="2:46" ht="12" customHeight="1" x14ac:dyDescent="0.15">
      <c r="B644" s="1058"/>
      <c r="C644" s="1063"/>
      <c r="D644" s="1061"/>
      <c r="E644" s="1061"/>
      <c r="F644" s="1061"/>
      <c r="G644" s="1061"/>
      <c r="H644" s="1061"/>
      <c r="I644" s="1061"/>
      <c r="J644" s="1062"/>
      <c r="K644" s="1016"/>
      <c r="L644" s="1016"/>
      <c r="M644" s="1016"/>
      <c r="N644" s="1016"/>
      <c r="O644" s="1016" t="s">
        <v>468</v>
      </c>
      <c r="P644" s="1016"/>
      <c r="Q644" s="1016"/>
      <c r="R644" s="1016"/>
      <c r="S644" s="1016"/>
      <c r="T644" s="1016"/>
      <c r="U644" s="1016"/>
      <c r="V644" s="1016"/>
      <c r="W644" s="1016"/>
      <c r="X644" s="1016"/>
      <c r="Y644" s="1034" t="str">
        <f>IF(Y643&gt;0,"Ⅳ",IF(Z643&gt;0,"Ⅲ",IF(AA643&gt;0,"Ⅱa",IF(AB643&gt;0,"Ⅱb","Ⅰ"))))</f>
        <v>Ⅰ</v>
      </c>
      <c r="Z644" s="1035"/>
      <c r="AA644" s="1035"/>
      <c r="AB644" s="1036"/>
      <c r="AC644" s="1034" t="str">
        <f>IF(AC643&gt;0,"Ⅳ",IF(AD643&gt;0,"Ⅲ",IF(AE643&gt;0,"Ⅱa",IF(AF643&gt;0,"Ⅱb","Ⅰ"))))</f>
        <v>Ⅱa</v>
      </c>
      <c r="AD644" s="1035"/>
      <c r="AE644" s="1035"/>
      <c r="AF644" s="1036"/>
      <c r="AG644" s="1034" t="str">
        <f>IF(AG643&gt;0,"Ⅳ",IF(AH643&gt;0,"Ⅲ",IF(AI643&gt;0,"Ⅱa",IF(AJ643&gt;0,"Ⅱb","Ⅰ"))))</f>
        <v>Ⅱb</v>
      </c>
      <c r="AH644" s="1035"/>
      <c r="AI644" s="1035"/>
      <c r="AJ644" s="1036"/>
      <c r="AK644" s="1046"/>
      <c r="AL644" s="1047"/>
      <c r="AM644" s="1047"/>
      <c r="AN644" s="1047"/>
      <c r="AO644" s="1048"/>
      <c r="AP644" s="3"/>
      <c r="AQ644" s="273" t="s">
        <v>312</v>
      </c>
      <c r="AR644" s="273" t="s">
        <v>313</v>
      </c>
      <c r="AS644" s="699" t="s">
        <v>316</v>
      </c>
      <c r="AT644" s="1026"/>
    </row>
    <row r="645" spans="2:46" ht="12" customHeight="1" x14ac:dyDescent="0.15">
      <c r="B645" s="1058"/>
      <c r="C645" s="1063"/>
      <c r="D645" s="1061"/>
      <c r="E645" s="1061"/>
      <c r="F645" s="1061"/>
      <c r="G645" s="1061"/>
      <c r="H645" s="1061"/>
      <c r="I645" s="1061"/>
      <c r="J645" s="1062"/>
      <c r="K645" s="1016"/>
      <c r="L645" s="1016" t="s">
        <v>469</v>
      </c>
      <c r="M645" s="1016"/>
      <c r="N645" s="1016"/>
      <c r="O645" s="1016" t="s">
        <v>212</v>
      </c>
      <c r="P645" s="1016"/>
      <c r="Q645" s="1016"/>
      <c r="R645" s="1016"/>
      <c r="S645" s="1016"/>
      <c r="T645" s="1016"/>
      <c r="U645" s="1016"/>
      <c r="V645" s="1016"/>
      <c r="W645" s="1016"/>
      <c r="X645" s="1016"/>
      <c r="Y645" s="187" t="s">
        <v>32</v>
      </c>
      <c r="Z645" s="187" t="s">
        <v>33</v>
      </c>
      <c r="AA645" s="1027" t="s">
        <v>34</v>
      </c>
      <c r="AB645" s="1027"/>
      <c r="AC645" s="187" t="s">
        <v>32</v>
      </c>
      <c r="AD645" s="187" t="s">
        <v>33</v>
      </c>
      <c r="AE645" s="1027" t="s">
        <v>34</v>
      </c>
      <c r="AF645" s="1027"/>
      <c r="AG645" s="187" t="s">
        <v>32</v>
      </c>
      <c r="AH645" s="187" t="s">
        <v>33</v>
      </c>
      <c r="AI645" s="1027" t="s">
        <v>34</v>
      </c>
      <c r="AJ645" s="1027"/>
      <c r="AK645" s="1046"/>
      <c r="AL645" s="1047"/>
      <c r="AM645" s="1047"/>
      <c r="AN645" s="1047"/>
      <c r="AO645" s="1048"/>
      <c r="AP645" s="3"/>
      <c r="AQ645" s="1028">
        <f>+Y643+Z643</f>
        <v>0</v>
      </c>
      <c r="AR645" s="1029"/>
      <c r="AS645" s="1028">
        <f>+AA643+AB643</f>
        <v>0</v>
      </c>
      <c r="AT645" s="1029"/>
    </row>
    <row r="646" spans="2:46" ht="12" customHeight="1" x14ac:dyDescent="0.15">
      <c r="B646" s="1058"/>
      <c r="C646" s="1063"/>
      <c r="D646" s="1061"/>
      <c r="E646" s="1061"/>
      <c r="F646" s="1061"/>
      <c r="G646" s="1061"/>
      <c r="H646" s="1061"/>
      <c r="I646" s="1061"/>
      <c r="J646" s="1062"/>
      <c r="K646" s="1016"/>
      <c r="L646" s="1016"/>
      <c r="M646" s="1016"/>
      <c r="N646" s="1016"/>
      <c r="O646" s="1016" t="s">
        <v>470</v>
      </c>
      <c r="P646" s="1016"/>
      <c r="Q646" s="1016"/>
      <c r="R646" s="1016"/>
      <c r="S646" s="1016"/>
      <c r="T646" s="1016"/>
      <c r="U646" s="1016"/>
      <c r="V646" s="1016"/>
      <c r="W646" s="1016"/>
      <c r="X646" s="1016"/>
      <c r="Y646" s="193" t="str">
        <f>IF(Y643=0,"",1)</f>
        <v/>
      </c>
      <c r="Z646" s="193" t="str">
        <f>IF(Z643=0,"",1)</f>
        <v/>
      </c>
      <c r="AA646" s="1030" t="str">
        <f>IF(AQ645=1,"",IF(AS645&gt;0,1,""))</f>
        <v/>
      </c>
      <c r="AB646" s="1031"/>
      <c r="AC646" s="193">
        <f>+AC643</f>
        <v>0</v>
      </c>
      <c r="AD646" s="193">
        <f>AD643</f>
        <v>0</v>
      </c>
      <c r="AE646" s="1030">
        <f>AE643+AF643</f>
        <v>1</v>
      </c>
      <c r="AF646" s="1031"/>
      <c r="AG646" s="193">
        <f>AG643</f>
        <v>0</v>
      </c>
      <c r="AH646" s="193">
        <f>AH643</f>
        <v>0</v>
      </c>
      <c r="AI646" s="1030">
        <f>AI643+AJ643</f>
        <v>2</v>
      </c>
      <c r="AJ646" s="1031"/>
      <c r="AK646" s="1046"/>
      <c r="AL646" s="1047"/>
      <c r="AM646" s="1047"/>
      <c r="AN646" s="1047"/>
      <c r="AO646" s="1048"/>
      <c r="AP646" s="3"/>
      <c r="AQ646" s="197">
        <f>+Y643+AC646+AG646</f>
        <v>0</v>
      </c>
      <c r="AR646" s="197">
        <f>+Z643+AD646+AH646</f>
        <v>0</v>
      </c>
      <c r="AS646" s="1032">
        <f>+AS645+AE646+AI646</f>
        <v>3</v>
      </c>
      <c r="AT646" s="1033"/>
    </row>
    <row r="647" spans="2:46" ht="12" customHeight="1" x14ac:dyDescent="0.15">
      <c r="B647" s="1058"/>
      <c r="C647" s="1063"/>
      <c r="D647" s="1061"/>
      <c r="E647" s="1061"/>
      <c r="F647" s="1061"/>
      <c r="G647" s="1061"/>
      <c r="H647" s="1061"/>
      <c r="I647" s="1061"/>
      <c r="J647" s="1062"/>
      <c r="K647" s="1016"/>
      <c r="L647" s="1016"/>
      <c r="M647" s="1016"/>
      <c r="N647" s="1016"/>
      <c r="O647" s="1016" t="s">
        <v>471</v>
      </c>
      <c r="P647" s="1016"/>
      <c r="Q647" s="1016"/>
      <c r="R647" s="1016"/>
      <c r="S647" s="1016"/>
      <c r="T647" s="1016"/>
      <c r="U647" s="1016"/>
      <c r="V647" s="1016"/>
      <c r="W647" s="1016"/>
      <c r="X647" s="1016"/>
      <c r="Y647" s="1034" t="s">
        <v>875</v>
      </c>
      <c r="Z647" s="1035"/>
      <c r="AA647" s="1035"/>
      <c r="AB647" s="1036"/>
      <c r="AC647" s="1034" t="str">
        <f>IF(AC646&gt;0,"Ⅳ",IF(AD646&gt;0,"Ⅲ",IF(AE646&gt;0,"Ⅱ","Ⅰ")))</f>
        <v>Ⅱ</v>
      </c>
      <c r="AD647" s="1035"/>
      <c r="AE647" s="1035"/>
      <c r="AF647" s="1036"/>
      <c r="AG647" s="1034" t="str">
        <f>IF(AG646&gt;0,"Ⅳ",IF(AH646&gt;0,"Ⅲ",IF(AI646&gt;0,"Ⅱ","Ⅰ")))</f>
        <v>Ⅱ</v>
      </c>
      <c r="AH647" s="1035"/>
      <c r="AI647" s="1035"/>
      <c r="AJ647" s="1036"/>
      <c r="AK647" s="1046"/>
      <c r="AL647" s="1047"/>
      <c r="AM647" s="1047"/>
      <c r="AN647" s="1047"/>
      <c r="AO647" s="1048"/>
      <c r="AP647" s="3"/>
      <c r="AQ647" s="1037" t="str">
        <f>IF(AQ646&gt;0,"Ⅳ",IF(AR646&gt;0,"Ⅲ",IF(AS646&gt;0,"Ⅱ","Ⅰ")))</f>
        <v>Ⅱ</v>
      </c>
      <c r="AR647" s="1037"/>
      <c r="AS647" s="1037"/>
      <c r="AT647" s="1037"/>
    </row>
    <row r="648" spans="2:46" ht="12" customHeight="1" x14ac:dyDescent="0.15">
      <c r="B648" s="1058"/>
      <c r="C648" s="1063"/>
      <c r="D648" s="1061"/>
      <c r="E648" s="1061"/>
      <c r="F648" s="1061"/>
      <c r="G648" s="1061"/>
      <c r="H648" s="1061"/>
      <c r="I648" s="1061"/>
      <c r="J648" s="1062"/>
      <c r="K648" s="1016"/>
      <c r="L648" s="1016"/>
      <c r="M648" s="1016"/>
      <c r="N648" s="1016"/>
      <c r="O648" s="1016" t="s">
        <v>472</v>
      </c>
      <c r="P648" s="1016"/>
      <c r="Q648" s="1016"/>
      <c r="R648" s="1016"/>
      <c r="S648" s="1016"/>
      <c r="T648" s="1016"/>
      <c r="U648" s="1016"/>
      <c r="V648" s="1016"/>
      <c r="W648" s="1016"/>
      <c r="X648" s="1016"/>
      <c r="Y648" s="1034" t="str">
        <f>IF(COUNTIF(Y647:AJ647,"Ⅳ")&gt;0,"Ⅳ",IF(COUNTIF(Y647:AJ647,"Ⅲ")&gt;0,"Ⅲ",IF(COUNTIF(Y647:AJ647,"Ⅱ")&gt;0,"Ⅱ","Ⅰ")))</f>
        <v>Ⅱ</v>
      </c>
      <c r="Z648" s="1035"/>
      <c r="AA648" s="1035"/>
      <c r="AB648" s="1035"/>
      <c r="AC648" s="1035"/>
      <c r="AD648" s="1035"/>
      <c r="AE648" s="1035"/>
      <c r="AF648" s="1035"/>
      <c r="AG648" s="1035"/>
      <c r="AH648" s="1035"/>
      <c r="AI648" s="1035"/>
      <c r="AJ648" s="1036"/>
      <c r="AK648" s="1049"/>
      <c r="AL648" s="1050"/>
      <c r="AM648" s="1050"/>
      <c r="AN648" s="1050"/>
      <c r="AO648" s="1051"/>
      <c r="AP648" s="3"/>
    </row>
    <row r="649" spans="2:46" ht="14.25" customHeight="1" x14ac:dyDescent="0.15">
      <c r="B649" s="1058"/>
      <c r="C649" s="1063"/>
      <c r="D649" s="1061"/>
      <c r="E649" s="1061"/>
      <c r="F649" s="1061"/>
      <c r="G649" s="1061"/>
      <c r="H649" s="1061"/>
      <c r="I649" s="1061"/>
      <c r="J649" s="1062"/>
      <c r="K649" s="1016" t="s">
        <v>169</v>
      </c>
      <c r="L649" s="1017"/>
      <c r="M649" s="1017"/>
      <c r="N649" s="1017"/>
      <c r="O649" s="1017"/>
      <c r="P649" s="1017"/>
      <c r="Q649" s="1017"/>
      <c r="R649" s="1017"/>
      <c r="S649" s="1017"/>
      <c r="T649" s="1017"/>
      <c r="U649" s="1017"/>
      <c r="V649" s="1017"/>
      <c r="W649" s="1017"/>
      <c r="X649" s="1017"/>
      <c r="Y649" s="1017"/>
      <c r="Z649" s="1017"/>
      <c r="AA649" s="1017"/>
      <c r="AB649" s="1017"/>
      <c r="AC649" s="1017"/>
      <c r="AD649" s="1017"/>
      <c r="AE649" s="1017"/>
      <c r="AF649" s="1017"/>
      <c r="AG649" s="1017"/>
      <c r="AH649" s="1017"/>
      <c r="AI649" s="1017"/>
      <c r="AJ649" s="1017"/>
      <c r="AK649" s="1017"/>
      <c r="AL649" s="1017"/>
      <c r="AM649" s="1017"/>
      <c r="AN649" s="1017"/>
      <c r="AO649" s="1017"/>
      <c r="AP649" s="3"/>
    </row>
    <row r="650" spans="2:46" ht="14.25" customHeight="1" x14ac:dyDescent="0.15">
      <c r="B650" s="1058"/>
      <c r="C650" s="1063"/>
      <c r="D650" s="1061"/>
      <c r="E650" s="1061"/>
      <c r="F650" s="1061"/>
      <c r="G650" s="1061"/>
      <c r="H650" s="1061"/>
      <c r="I650" s="1061"/>
      <c r="J650" s="1062"/>
      <c r="K650" s="1016"/>
      <c r="L650" s="1017"/>
      <c r="M650" s="1017"/>
      <c r="N650" s="1017"/>
      <c r="O650" s="1017"/>
      <c r="P650" s="1017"/>
      <c r="Q650" s="1017"/>
      <c r="R650" s="1017"/>
      <c r="S650" s="1017"/>
      <c r="T650" s="1017"/>
      <c r="U650" s="1017"/>
      <c r="V650" s="1017"/>
      <c r="W650" s="1017"/>
      <c r="X650" s="1017"/>
      <c r="Y650" s="1017"/>
      <c r="Z650" s="1017"/>
      <c r="AA650" s="1017"/>
      <c r="AB650" s="1017"/>
      <c r="AC650" s="1017"/>
      <c r="AD650" s="1017"/>
      <c r="AE650" s="1017"/>
      <c r="AF650" s="1017"/>
      <c r="AG650" s="1017"/>
      <c r="AH650" s="1017"/>
      <c r="AI650" s="1017"/>
      <c r="AJ650" s="1017"/>
      <c r="AK650" s="1017"/>
      <c r="AL650" s="1017"/>
      <c r="AM650" s="1017"/>
      <c r="AN650" s="1017"/>
      <c r="AO650" s="1017"/>
      <c r="AP650" s="3"/>
    </row>
    <row r="651" spans="2:46" ht="12" customHeight="1" x14ac:dyDescent="0.15">
      <c r="B651" s="1058"/>
      <c r="C651" s="1063"/>
      <c r="D651" s="1061"/>
      <c r="E651" s="1061"/>
      <c r="F651" s="1061"/>
      <c r="G651" s="1061"/>
      <c r="H651" s="1061"/>
      <c r="I651" s="1061"/>
      <c r="J651" s="1062"/>
      <c r="K651" s="1018" t="s">
        <v>473</v>
      </c>
      <c r="L651" s="1018"/>
      <c r="M651" s="1018"/>
      <c r="N651" s="1018"/>
      <c r="O651" s="1018"/>
      <c r="P651" s="1018"/>
      <c r="Q651" s="1018"/>
      <c r="R651" s="1018"/>
      <c r="S651" s="1018"/>
      <c r="T651" s="1018"/>
      <c r="U651" s="1018"/>
      <c r="V651" s="1018"/>
      <c r="W651" s="1018"/>
      <c r="X651" s="1018"/>
      <c r="Y651" s="1018"/>
      <c r="Z651" s="1018"/>
      <c r="AA651" s="1018"/>
      <c r="AB651" s="1018"/>
      <c r="AC651" s="1018"/>
      <c r="AD651" s="1018"/>
      <c r="AE651" s="1018"/>
      <c r="AF651" s="1018"/>
      <c r="AG651" s="1018"/>
      <c r="AH651" s="1018"/>
      <c r="AI651" s="1018"/>
      <c r="AJ651" s="1018"/>
      <c r="AK651" s="1018"/>
      <c r="AL651" s="1018"/>
      <c r="AM651" s="1018"/>
      <c r="AN651" s="1018"/>
      <c r="AO651" s="1018"/>
      <c r="AP651" s="3"/>
    </row>
    <row r="652" spans="2:46" ht="12" customHeight="1" x14ac:dyDescent="0.15">
      <c r="B652" s="1058"/>
      <c r="C652" s="1063"/>
      <c r="D652" s="1061"/>
      <c r="E652" s="1061"/>
      <c r="F652" s="1061"/>
      <c r="G652" s="1061"/>
      <c r="H652" s="1061"/>
      <c r="I652" s="1061"/>
      <c r="J652" s="1062"/>
      <c r="K652" s="1019" t="s">
        <v>523</v>
      </c>
      <c r="L652" s="1019"/>
      <c r="M652" s="1019"/>
      <c r="N652" s="1019"/>
      <c r="O652" s="1019"/>
      <c r="P652" s="1019"/>
      <c r="Q652" s="1019"/>
      <c r="R652" s="1019"/>
      <c r="S652" s="1019"/>
      <c r="T652" s="1019"/>
      <c r="U652" s="1019"/>
      <c r="V652" s="1019"/>
      <c r="W652" s="1019"/>
      <c r="X652" s="1019"/>
      <c r="Y652" s="1019"/>
      <c r="Z652" s="1019"/>
      <c r="AA652" s="1019"/>
      <c r="AB652" s="1019"/>
      <c r="AC652" s="1019"/>
      <c r="AD652" s="1019"/>
      <c r="AE652" s="1019"/>
      <c r="AF652" s="1019"/>
      <c r="AG652" s="1019"/>
      <c r="AH652" s="1019"/>
      <c r="AI652" s="1019"/>
      <c r="AJ652" s="1019"/>
      <c r="AK652" s="1019"/>
      <c r="AL652" s="1019"/>
      <c r="AM652" s="1019"/>
      <c r="AN652" s="1019"/>
      <c r="AO652" s="1019"/>
      <c r="AP652" s="3"/>
    </row>
    <row r="653" spans="2:46" ht="12" customHeight="1" x14ac:dyDescent="0.15">
      <c r="B653" s="1058"/>
      <c r="C653" s="1063"/>
      <c r="D653" s="1061"/>
      <c r="E653" s="1061"/>
      <c r="F653" s="1061"/>
      <c r="G653" s="1061"/>
      <c r="H653" s="1061"/>
      <c r="I653" s="1061"/>
      <c r="J653" s="1062"/>
      <c r="K653" s="194" t="s">
        <v>474</v>
      </c>
      <c r="L653" s="195"/>
      <c r="M653" s="195"/>
      <c r="N653" s="195"/>
      <c r="O653" s="195"/>
      <c r="P653" s="195"/>
      <c r="Q653" s="195"/>
      <c r="R653" s="195"/>
      <c r="S653" s="195"/>
      <c r="T653" s="195"/>
      <c r="U653" s="195"/>
      <c r="V653" s="195"/>
      <c r="W653" s="195"/>
      <c r="X653" s="195"/>
      <c r="Y653" s="195"/>
      <c r="Z653" s="195"/>
      <c r="AA653" s="195"/>
      <c r="AB653" s="195"/>
      <c r="AC653" s="195"/>
      <c r="AD653" s="195"/>
      <c r="AE653" s="195"/>
      <c r="AF653" s="195"/>
      <c r="AG653" s="195"/>
      <c r="AH653" s="195"/>
      <c r="AI653" s="195"/>
      <c r="AJ653" s="195"/>
      <c r="AK653" s="195"/>
      <c r="AL653" s="195"/>
      <c r="AM653" s="195"/>
      <c r="AN653" s="195"/>
      <c r="AO653" s="196"/>
      <c r="AP653" s="3"/>
    </row>
    <row r="654" spans="2:46" ht="12" customHeight="1" x14ac:dyDescent="0.15">
      <c r="B654" s="1058"/>
      <c r="C654" s="1063"/>
      <c r="D654" s="1061"/>
      <c r="E654" s="1061"/>
      <c r="F654" s="1061"/>
      <c r="G654" s="1061"/>
      <c r="H654" s="1061"/>
      <c r="I654" s="1061"/>
      <c r="J654" s="1062"/>
      <c r="K654" s="194" t="s">
        <v>475</v>
      </c>
      <c r="L654" s="195"/>
      <c r="M654" s="195"/>
      <c r="N654" s="195"/>
      <c r="O654" s="195"/>
      <c r="P654" s="195"/>
      <c r="Q654" s="195"/>
      <c r="R654" s="195"/>
      <c r="S654" s="195"/>
      <c r="T654" s="195"/>
      <c r="U654" s="195"/>
      <c r="V654" s="195"/>
      <c r="W654" s="195"/>
      <c r="X654" s="195"/>
      <c r="Y654" s="195"/>
      <c r="Z654" s="195"/>
      <c r="AA654" s="195"/>
      <c r="AB654" s="195"/>
      <c r="AC654" s="195"/>
      <c r="AD654" s="195"/>
      <c r="AE654" s="195"/>
      <c r="AF654" s="195"/>
      <c r="AG654" s="195"/>
      <c r="AH654" s="195"/>
      <c r="AI654" s="195"/>
      <c r="AJ654" s="195"/>
      <c r="AK654" s="195"/>
      <c r="AL654" s="195"/>
      <c r="AM654" s="195"/>
      <c r="AN654" s="195"/>
      <c r="AO654" s="196"/>
      <c r="AP654" s="3"/>
    </row>
    <row r="655" spans="2:46" ht="12" customHeight="1" x14ac:dyDescent="0.15">
      <c r="B655" s="1058"/>
      <c r="C655" s="1063"/>
      <c r="D655" s="1061"/>
      <c r="E655" s="1061"/>
      <c r="F655" s="1061"/>
      <c r="G655" s="1061"/>
      <c r="H655" s="1061"/>
      <c r="I655" s="1061"/>
      <c r="J655" s="1062"/>
      <c r="K655" s="1020" t="s">
        <v>476</v>
      </c>
      <c r="L655" s="1021"/>
      <c r="M655" s="1021"/>
      <c r="N655" s="1021"/>
      <c r="O655" s="1021"/>
      <c r="P655" s="1021"/>
      <c r="Q655" s="1021"/>
      <c r="R655" s="1021"/>
      <c r="S655" s="1021"/>
      <c r="T655" s="1021"/>
      <c r="U655" s="1021"/>
      <c r="V655" s="1021"/>
      <c r="W655" s="1021"/>
      <c r="X655" s="1021"/>
      <c r="Y655" s="1021"/>
      <c r="Z655" s="1021"/>
      <c r="AA655" s="1021"/>
      <c r="AB655" s="1021"/>
      <c r="AC655" s="1021"/>
      <c r="AD655" s="1021"/>
      <c r="AE655" s="1021"/>
      <c r="AF655" s="1021"/>
      <c r="AG655" s="1021"/>
      <c r="AH655" s="1021"/>
      <c r="AI655" s="1021"/>
      <c r="AJ655" s="1021"/>
      <c r="AK655" s="1021"/>
      <c r="AL655" s="1021"/>
      <c r="AM655" s="1021"/>
      <c r="AN655" s="1021"/>
      <c r="AO655" s="1022"/>
      <c r="AP655" s="3"/>
    </row>
    <row r="656" spans="2:46" ht="12" customHeight="1" x14ac:dyDescent="0.15">
      <c r="B656" s="591"/>
      <c r="C656" s="1064"/>
      <c r="D656" s="1065"/>
      <c r="E656" s="1065"/>
      <c r="F656" s="1065"/>
      <c r="G656" s="1065"/>
      <c r="H656" s="1065"/>
      <c r="I656" s="1065"/>
      <c r="J656" s="1066"/>
      <c r="K656" s="1023"/>
      <c r="L656" s="1024"/>
      <c r="M656" s="1024"/>
      <c r="N656" s="1024"/>
      <c r="O656" s="1024"/>
      <c r="P656" s="1024"/>
      <c r="Q656" s="1024"/>
      <c r="R656" s="1024"/>
      <c r="S656" s="1024"/>
      <c r="T656" s="1024"/>
      <c r="U656" s="1024"/>
      <c r="V656" s="1024"/>
      <c r="W656" s="1024"/>
      <c r="X656" s="1024"/>
      <c r="Y656" s="1024"/>
      <c r="Z656" s="1024"/>
      <c r="AA656" s="1024"/>
      <c r="AB656" s="1024"/>
      <c r="AC656" s="1024"/>
      <c r="AD656" s="1024"/>
      <c r="AE656" s="1024"/>
      <c r="AF656" s="1024"/>
      <c r="AG656" s="1024"/>
      <c r="AH656" s="1024"/>
      <c r="AI656" s="1024"/>
      <c r="AJ656" s="1024"/>
      <c r="AK656" s="1024"/>
      <c r="AL656" s="1024"/>
      <c r="AM656" s="1024"/>
      <c r="AN656" s="1024"/>
      <c r="AO656" s="1025"/>
      <c r="AP656" s="3"/>
    </row>
    <row r="657" spans="2:86" s="9" customFormat="1" ht="12" customHeight="1" x14ac:dyDescent="0.15">
      <c r="B657" s="3" t="s">
        <v>527</v>
      </c>
      <c r="AQ657" s="162"/>
      <c r="AR657" s="162"/>
      <c r="AS657" s="162"/>
      <c r="AT657" s="162"/>
      <c r="AU657" s="162"/>
      <c r="AV657" s="162"/>
      <c r="AW657" s="162"/>
      <c r="AX657" s="162"/>
      <c r="AY657" s="162"/>
      <c r="AZ657" s="162"/>
      <c r="BA657" s="162"/>
      <c r="BB657" s="162"/>
      <c r="BC657" s="162"/>
      <c r="BD657" s="162"/>
      <c r="BE657" s="162"/>
      <c r="BF657" s="162"/>
      <c r="BG657" s="162"/>
      <c r="BH657" s="162"/>
      <c r="BI657" s="162"/>
      <c r="BJ657" s="162"/>
      <c r="BK657" s="162"/>
      <c r="BL657" s="162"/>
      <c r="BM657" s="162"/>
      <c r="BN657" s="162"/>
      <c r="BO657" s="162"/>
      <c r="BP657" s="162"/>
      <c r="BQ657" s="162"/>
      <c r="BR657" s="162"/>
      <c r="BS657" s="162"/>
      <c r="BT657" s="162"/>
      <c r="BU657" s="162"/>
      <c r="BV657" s="162"/>
      <c r="BW657" s="162"/>
      <c r="BX657" s="162"/>
      <c r="BY657" s="162"/>
      <c r="BZ657" s="162"/>
      <c r="CA657" s="162"/>
      <c r="CB657" s="162"/>
      <c r="CC657" s="162"/>
      <c r="CD657" s="162"/>
      <c r="CE657" s="162"/>
      <c r="CF657" s="162"/>
      <c r="CG657" s="162"/>
      <c r="CH657" s="162"/>
    </row>
    <row r="658" spans="2:86" ht="12" customHeight="1" thickBot="1" x14ac:dyDescent="0.2">
      <c r="B658" s="3" t="s">
        <v>524</v>
      </c>
    </row>
    <row r="659" spans="2:86" ht="12" customHeight="1" x14ac:dyDescent="0.15">
      <c r="B659" s="3" t="s">
        <v>525</v>
      </c>
      <c r="AU659" s="1000" t="s">
        <v>305</v>
      </c>
      <c r="AV659" s="1001" t="s">
        <v>298</v>
      </c>
      <c r="AW659" s="1003" t="s">
        <v>299</v>
      </c>
      <c r="AX659" s="1005" t="s">
        <v>306</v>
      </c>
      <c r="AY659" s="1006"/>
      <c r="AZ659" s="1006"/>
      <c r="BA659" s="1006"/>
      <c r="BB659" s="1006"/>
      <c r="BC659" s="1006"/>
      <c r="BD659" s="1006"/>
      <c r="BE659" s="1006"/>
      <c r="BF659" s="1006"/>
      <c r="BG659" s="1006"/>
      <c r="BH659" s="1006"/>
      <c r="BI659" s="1006"/>
      <c r="BJ659" s="1006"/>
      <c r="BK659" s="1006"/>
      <c r="BL659" s="1006"/>
      <c r="BM659" s="1006"/>
      <c r="BN659" s="1006"/>
      <c r="BO659" s="1006"/>
      <c r="BP659" s="1006"/>
      <c r="BQ659" s="1006"/>
      <c r="BR659" s="1007"/>
      <c r="BS659" s="807" t="s">
        <v>300</v>
      </c>
      <c r="BT659" s="1008"/>
      <c r="BU659" s="1008"/>
      <c r="BV659" s="1008"/>
      <c r="BW659" s="1009" t="s">
        <v>307</v>
      </c>
      <c r="BX659" s="1010"/>
      <c r="BY659" s="1010"/>
      <c r="BZ659" s="1010"/>
      <c r="CA659" s="1010"/>
      <c r="CB659" s="1010"/>
      <c r="CC659" s="1010"/>
      <c r="CD659" s="1010"/>
      <c r="CE659" s="1010"/>
      <c r="CF659" s="1010"/>
      <c r="CG659" s="1010"/>
      <c r="CH659" s="1011"/>
    </row>
    <row r="660" spans="2:86" ht="12" customHeight="1" x14ac:dyDescent="0.15">
      <c r="B660" s="3" t="s">
        <v>477</v>
      </c>
      <c r="AU660" s="1000"/>
      <c r="AV660" s="1002"/>
      <c r="AW660" s="1004"/>
      <c r="AX660" s="1012" t="s">
        <v>308</v>
      </c>
      <c r="AY660" s="686"/>
      <c r="AZ660" s="686"/>
      <c r="BA660" s="686"/>
      <c r="BB660" s="686"/>
      <c r="BC660" s="686"/>
      <c r="BD660" s="686"/>
      <c r="BE660" s="686"/>
      <c r="BF660" s="686"/>
      <c r="BG660" s="686"/>
      <c r="BH660" s="686"/>
      <c r="BI660" s="686"/>
      <c r="BJ660" s="686" t="s">
        <v>309</v>
      </c>
      <c r="BK660" s="686"/>
      <c r="BL660" s="686"/>
      <c r="BM660" s="686"/>
      <c r="BN660" s="686"/>
      <c r="BO660" s="686"/>
      <c r="BP660" s="686"/>
      <c r="BQ660" s="686"/>
      <c r="BR660" s="1013"/>
      <c r="BS660" s="1008"/>
      <c r="BT660" s="1008"/>
      <c r="BU660" s="1008"/>
      <c r="BV660" s="1008"/>
      <c r="BW660" s="1014" t="s">
        <v>302</v>
      </c>
      <c r="BX660" s="699"/>
      <c r="BY660" s="699"/>
      <c r="BZ660" s="699"/>
      <c r="CA660" s="686" t="s">
        <v>310</v>
      </c>
      <c r="CB660" s="686"/>
      <c r="CC660" s="686"/>
      <c r="CD660" s="686"/>
      <c r="CE660" s="686"/>
      <c r="CF660" s="686"/>
      <c r="CG660" s="686"/>
      <c r="CH660" s="1013"/>
    </row>
    <row r="661" spans="2:86" ht="12" customHeight="1" x14ac:dyDescent="0.15">
      <c r="B661" s="3" t="s">
        <v>526</v>
      </c>
      <c r="AU661" s="1000"/>
      <c r="AV661" s="1002"/>
      <c r="AW661" s="1004"/>
      <c r="AX661" s="1012" t="s">
        <v>26</v>
      </c>
      <c r="AY661" s="686"/>
      <c r="AZ661" s="686"/>
      <c r="BA661" s="686"/>
      <c r="BB661" s="686" t="s">
        <v>22</v>
      </c>
      <c r="BC661" s="686"/>
      <c r="BD661" s="686"/>
      <c r="BE661" s="686"/>
      <c r="BF661" s="686" t="s">
        <v>24</v>
      </c>
      <c r="BG661" s="686"/>
      <c r="BH661" s="686"/>
      <c r="BI661" s="686"/>
      <c r="BJ661" s="699" t="s">
        <v>26</v>
      </c>
      <c r="BK661" s="699"/>
      <c r="BL661" s="699"/>
      <c r="BM661" s="699" t="s">
        <v>22</v>
      </c>
      <c r="BN661" s="699"/>
      <c r="BO661" s="699"/>
      <c r="BP661" s="699" t="s">
        <v>24</v>
      </c>
      <c r="BQ661" s="699"/>
      <c r="BR661" s="1015"/>
      <c r="BS661" s="807" t="s">
        <v>26</v>
      </c>
      <c r="BT661" s="807" t="s">
        <v>22</v>
      </c>
      <c r="BU661" s="807" t="s">
        <v>24</v>
      </c>
      <c r="BV661" s="807" t="s">
        <v>303</v>
      </c>
      <c r="BW661" s="1012" t="s">
        <v>311</v>
      </c>
      <c r="BX661" s="686"/>
      <c r="BY661" s="686"/>
      <c r="BZ661" s="686"/>
      <c r="CA661" s="686" t="s">
        <v>22</v>
      </c>
      <c r="CB661" s="686"/>
      <c r="CC661" s="686"/>
      <c r="CD661" s="686"/>
      <c r="CE661" s="686" t="s">
        <v>24</v>
      </c>
      <c r="CF661" s="686"/>
      <c r="CG661" s="686"/>
      <c r="CH661" s="1013"/>
    </row>
    <row r="662" spans="2:86" ht="12" customHeight="1" x14ac:dyDescent="0.15">
      <c r="B662" s="3" t="s">
        <v>478</v>
      </c>
      <c r="AU662" s="1000"/>
      <c r="AV662" s="1002"/>
      <c r="AW662" s="1004"/>
      <c r="AX662" s="156" t="s">
        <v>862</v>
      </c>
      <c r="AY662" s="157" t="s">
        <v>863</v>
      </c>
      <c r="AZ662" s="157" t="s">
        <v>864</v>
      </c>
      <c r="BA662" s="158" t="s">
        <v>865</v>
      </c>
      <c r="BB662" s="159" t="s">
        <v>866</v>
      </c>
      <c r="BC662" s="157" t="s">
        <v>863</v>
      </c>
      <c r="BD662" s="157" t="s">
        <v>867</v>
      </c>
      <c r="BE662" s="158" t="s">
        <v>865</v>
      </c>
      <c r="BF662" s="159" t="s">
        <v>866</v>
      </c>
      <c r="BG662" s="157" t="s">
        <v>863</v>
      </c>
      <c r="BH662" s="157" t="s">
        <v>864</v>
      </c>
      <c r="BI662" s="158" t="s">
        <v>865</v>
      </c>
      <c r="BJ662" s="159" t="s">
        <v>866</v>
      </c>
      <c r="BK662" s="157" t="s">
        <v>868</v>
      </c>
      <c r="BL662" s="158" t="s">
        <v>869</v>
      </c>
      <c r="BM662" s="159" t="s">
        <v>870</v>
      </c>
      <c r="BN662" s="157" t="s">
        <v>863</v>
      </c>
      <c r="BO662" s="158" t="s">
        <v>871</v>
      </c>
      <c r="BP662" s="159" t="s">
        <v>870</v>
      </c>
      <c r="BQ662" s="157" t="s">
        <v>868</v>
      </c>
      <c r="BR662" s="160" t="s">
        <v>872</v>
      </c>
      <c r="BS662" s="1008"/>
      <c r="BT662" s="1008"/>
      <c r="BU662" s="1008"/>
      <c r="BV662" s="1008"/>
      <c r="BW662" s="156" t="s">
        <v>866</v>
      </c>
      <c r="BX662" s="157" t="s">
        <v>863</v>
      </c>
      <c r="BY662" s="157" t="s">
        <v>864</v>
      </c>
      <c r="BZ662" s="158" t="s">
        <v>865</v>
      </c>
      <c r="CA662" s="159" t="s">
        <v>866</v>
      </c>
      <c r="CB662" s="157" t="s">
        <v>873</v>
      </c>
      <c r="CC662" s="157" t="s">
        <v>864</v>
      </c>
      <c r="CD662" s="158" t="s">
        <v>865</v>
      </c>
      <c r="CE662" s="159" t="s">
        <v>866</v>
      </c>
      <c r="CF662" s="157" t="s">
        <v>863</v>
      </c>
      <c r="CG662" s="157" t="s">
        <v>864</v>
      </c>
      <c r="CH662" s="160" t="s">
        <v>874</v>
      </c>
    </row>
    <row r="663" spans="2:86" x14ac:dyDescent="0.15">
      <c r="B663" s="3" t="s">
        <v>539</v>
      </c>
      <c r="AU663" s="1000"/>
      <c r="AV663" s="188" t="str">
        <f>N665</f>
        <v>S014</v>
      </c>
      <c r="AW663" s="300">
        <f>R665</f>
        <v>10.6</v>
      </c>
      <c r="AX663" s="197">
        <f>+Y690</f>
        <v>0</v>
      </c>
      <c r="AY663" s="197">
        <f>+Z690</f>
        <v>0</v>
      </c>
      <c r="AZ663" s="197">
        <f>+AA690</f>
        <v>0</v>
      </c>
      <c r="BA663" s="197">
        <f t="shared" ref="BA663" si="280">+AB690</f>
        <v>0</v>
      </c>
      <c r="BB663" s="197">
        <f>+AC690</f>
        <v>0</v>
      </c>
      <c r="BC663" s="197">
        <f t="shared" ref="BC663" si="281">+AD690</f>
        <v>0</v>
      </c>
      <c r="BD663" s="197">
        <f t="shared" ref="BD663" si="282">+AE690</f>
        <v>1</v>
      </c>
      <c r="BE663" s="197">
        <f t="shared" ref="BE663" si="283">+AF690</f>
        <v>2</v>
      </c>
      <c r="BF663" s="197">
        <f t="shared" ref="BF663" si="284">+AG690</f>
        <v>0</v>
      </c>
      <c r="BG663" s="197">
        <f t="shared" ref="BG663" si="285">+AH690</f>
        <v>0</v>
      </c>
      <c r="BH663" s="197">
        <f t="shared" ref="BH663" si="286">+AI690</f>
        <v>0</v>
      </c>
      <c r="BI663" s="197">
        <f t="shared" ref="BI663" si="287">+AJ690</f>
        <v>0</v>
      </c>
      <c r="BJ663" s="197" t="str">
        <f>+Y693</f>
        <v/>
      </c>
      <c r="BK663" s="197" t="str">
        <f t="shared" ref="BK663" si="288">+Z693</f>
        <v/>
      </c>
      <c r="BL663" s="197" t="str">
        <f>+AA693</f>
        <v/>
      </c>
      <c r="BM663" s="197">
        <f>+AC693</f>
        <v>0</v>
      </c>
      <c r="BN663" s="197">
        <f t="shared" ref="BN663" si="289">+AD693</f>
        <v>0</v>
      </c>
      <c r="BO663" s="197">
        <f t="shared" ref="BO663" si="290">+AE693</f>
        <v>3</v>
      </c>
      <c r="BP663" s="197">
        <f>+AG693</f>
        <v>0</v>
      </c>
      <c r="BQ663" s="197">
        <f>+AH693</f>
        <v>0</v>
      </c>
      <c r="BR663" s="197">
        <f>+AI693</f>
        <v>0</v>
      </c>
      <c r="BS663" s="296" t="str">
        <f>+Y694</f>
        <v>Ⅰ</v>
      </c>
      <c r="BT663" s="296" t="str">
        <f>+AC694</f>
        <v>Ⅱ</v>
      </c>
      <c r="BU663" s="296" t="str">
        <f>+AG694</f>
        <v>Ⅰ</v>
      </c>
      <c r="BV663" s="296" t="str">
        <f>+Y695</f>
        <v>Ⅱ</v>
      </c>
      <c r="BW663" s="164" t="str">
        <f>IF(Y690&gt;0,R665,"")</f>
        <v/>
      </c>
      <c r="BX663" s="165" t="str">
        <f>IF(Z690&gt;0,"",IF(AA690&gt;0,R665,""))</f>
        <v/>
      </c>
      <c r="BY663" s="165" t="str">
        <f>IF(Y690+Z690&gt;0,"",IF(AA690&gt;0,R665,""))</f>
        <v/>
      </c>
      <c r="BZ663" s="165" t="str">
        <f>IF(Y690+Z690+AA690&gt;0,"",IF(AB690&gt;0,R665,""))</f>
        <v/>
      </c>
      <c r="CA663" s="166">
        <f t="shared" ref="CA663" si="291">+AC689</f>
        <v>0</v>
      </c>
      <c r="CB663" s="166">
        <f t="shared" ref="CB663" si="292">+AD689</f>
        <v>0</v>
      </c>
      <c r="CC663" s="166">
        <f t="shared" ref="CC663" si="293">+AE689</f>
        <v>7.4999999999999997E-3</v>
      </c>
      <c r="CD663" s="166">
        <f t="shared" ref="CD663" si="294">+AF689</f>
        <v>0</v>
      </c>
      <c r="CE663" s="166">
        <f t="shared" ref="CE663" si="295">+AG689</f>
        <v>0</v>
      </c>
      <c r="CF663" s="166">
        <f t="shared" ref="CF663" si="296">+AH689</f>
        <v>0</v>
      </c>
      <c r="CG663" s="166">
        <f t="shared" ref="CG663" si="297">+AI689</f>
        <v>0</v>
      </c>
      <c r="CH663" s="166">
        <f t="shared" ref="CH663" si="298">+AJ689</f>
        <v>0</v>
      </c>
    </row>
    <row r="664" spans="2:86" ht="12" customHeight="1" x14ac:dyDescent="0.15">
      <c r="B664" s="1057" t="s">
        <v>219</v>
      </c>
      <c r="C664" s="1059"/>
      <c r="D664" s="1060"/>
      <c r="E664" s="1061"/>
      <c r="F664" s="1061"/>
      <c r="G664" s="1061"/>
      <c r="H664" s="1061"/>
      <c r="I664" s="1061"/>
      <c r="J664" s="1062"/>
      <c r="K664" s="1067" t="s">
        <v>453</v>
      </c>
      <c r="L664" s="1068"/>
      <c r="M664" s="1068"/>
      <c r="N664" s="1068"/>
      <c r="O664" s="1068"/>
      <c r="P664" s="1068"/>
      <c r="Q664" s="1068"/>
      <c r="R664" s="1068"/>
      <c r="S664" s="1068"/>
      <c r="T664" s="1068"/>
      <c r="U664" s="1068"/>
      <c r="V664" s="1068"/>
      <c r="W664" s="1068"/>
      <c r="X664" s="1068"/>
      <c r="Y664" s="1068"/>
      <c r="Z664" s="1068"/>
      <c r="AA664" s="1068"/>
      <c r="AB664" s="1068"/>
      <c r="AC664" s="1068"/>
      <c r="AD664" s="1068"/>
      <c r="AE664" s="1068"/>
      <c r="AF664" s="1068"/>
      <c r="AG664" s="1068"/>
      <c r="AH664" s="1068"/>
      <c r="AI664" s="1068"/>
      <c r="AJ664" s="1068"/>
      <c r="AK664" s="1068"/>
      <c r="AL664" s="1068"/>
      <c r="AM664" s="1068"/>
      <c r="AN664" s="1068"/>
      <c r="AO664" s="1069"/>
      <c r="AP664" s="3"/>
    </row>
    <row r="665" spans="2:86" ht="12" customHeight="1" x14ac:dyDescent="0.15">
      <c r="B665" s="1058"/>
      <c r="C665" s="1063"/>
      <c r="D665" s="1061"/>
      <c r="E665" s="1061"/>
      <c r="F665" s="1061"/>
      <c r="G665" s="1061"/>
      <c r="H665" s="1061"/>
      <c r="I665" s="1061"/>
      <c r="J665" s="1062"/>
      <c r="K665" s="1040" t="s">
        <v>218</v>
      </c>
      <c r="L665" s="1041"/>
      <c r="M665" s="1042"/>
      <c r="N665" s="1034" t="s">
        <v>618</v>
      </c>
      <c r="O665" s="1035"/>
      <c r="P665" s="1040" t="s">
        <v>454</v>
      </c>
      <c r="Q665" s="1042"/>
      <c r="R665" s="1070">
        <f>'様式A-2'!C24</f>
        <v>10.6</v>
      </c>
      <c r="S665" s="1071"/>
      <c r="T665" s="1072"/>
      <c r="U665" s="1073" t="s">
        <v>455</v>
      </c>
      <c r="V665" s="1074"/>
      <c r="W665" s="1073" t="s">
        <v>456</v>
      </c>
      <c r="X665" s="1074"/>
      <c r="Y665" s="1042" t="s">
        <v>217</v>
      </c>
      <c r="Z665" s="1016"/>
      <c r="AA665" s="1016"/>
      <c r="AB665" s="1016"/>
      <c r="AC665" s="1073" t="s">
        <v>457</v>
      </c>
      <c r="AD665" s="1079"/>
      <c r="AE665" s="1079"/>
      <c r="AF665" s="1079"/>
      <c r="AG665" s="1079"/>
      <c r="AH665" s="1079"/>
      <c r="AI665" s="1079"/>
      <c r="AJ665" s="1074"/>
      <c r="AK665" s="1073" t="s">
        <v>458</v>
      </c>
      <c r="AL665" s="1079"/>
      <c r="AM665" s="1079"/>
      <c r="AN665" s="1081"/>
      <c r="AO665" s="1082"/>
      <c r="AP665" s="3"/>
      <c r="AV665" s="167"/>
      <c r="AW665" s="221"/>
      <c r="AX665" s="167"/>
      <c r="AY665" s="167"/>
      <c r="AZ665" s="167"/>
      <c r="BA665" s="167"/>
      <c r="BB665" s="167"/>
      <c r="BC665" s="167"/>
      <c r="BD665" s="167"/>
    </row>
    <row r="666" spans="2:86" ht="12" customHeight="1" x14ac:dyDescent="0.15">
      <c r="B666" s="1058"/>
      <c r="C666" s="1063"/>
      <c r="D666" s="1061"/>
      <c r="E666" s="1061"/>
      <c r="F666" s="1061"/>
      <c r="G666" s="1061"/>
      <c r="H666" s="1061"/>
      <c r="I666" s="1061"/>
      <c r="J666" s="1062"/>
      <c r="K666" s="1016" t="s">
        <v>459</v>
      </c>
      <c r="L666" s="1016" t="s">
        <v>199</v>
      </c>
      <c r="M666" s="1016"/>
      <c r="N666" s="1016" t="s">
        <v>198</v>
      </c>
      <c r="O666" s="1016"/>
      <c r="P666" s="1016" t="s">
        <v>460</v>
      </c>
      <c r="Q666" s="1016"/>
      <c r="R666" s="1016" t="s">
        <v>6</v>
      </c>
      <c r="S666" s="1016"/>
      <c r="T666" s="1016"/>
      <c r="U666" s="1075"/>
      <c r="V666" s="1076"/>
      <c r="W666" s="1075"/>
      <c r="X666" s="1076"/>
      <c r="Y666" s="1042"/>
      <c r="Z666" s="1016"/>
      <c r="AA666" s="1016"/>
      <c r="AB666" s="1016"/>
      <c r="AC666" s="1077"/>
      <c r="AD666" s="1080"/>
      <c r="AE666" s="1080"/>
      <c r="AF666" s="1080"/>
      <c r="AG666" s="1080"/>
      <c r="AH666" s="1080"/>
      <c r="AI666" s="1080"/>
      <c r="AJ666" s="1078"/>
      <c r="AK666" s="1075"/>
      <c r="AL666" s="1083"/>
      <c r="AM666" s="1083"/>
      <c r="AN666" s="1084"/>
      <c r="AO666" s="1085"/>
      <c r="AP666" s="3"/>
      <c r="AV666" s="167"/>
      <c r="AW666" s="167"/>
      <c r="AX666" s="167"/>
      <c r="AY666" s="167"/>
      <c r="AZ666" s="167"/>
      <c r="BA666" s="167"/>
      <c r="BB666" s="167"/>
      <c r="BC666" s="167"/>
      <c r="BD666" s="167"/>
    </row>
    <row r="667" spans="2:86" ht="12" customHeight="1" x14ac:dyDescent="0.15">
      <c r="B667" s="1058"/>
      <c r="C667" s="1063"/>
      <c r="D667" s="1061"/>
      <c r="E667" s="1061"/>
      <c r="F667" s="1061"/>
      <c r="G667" s="1061"/>
      <c r="H667" s="1061"/>
      <c r="I667" s="1061"/>
      <c r="J667" s="1062"/>
      <c r="K667" s="1016"/>
      <c r="L667" s="1016"/>
      <c r="M667" s="1016"/>
      <c r="N667" s="1016"/>
      <c r="O667" s="1016"/>
      <c r="P667" s="1016"/>
      <c r="Q667" s="1016"/>
      <c r="R667" s="1016"/>
      <c r="S667" s="1016"/>
      <c r="T667" s="1016"/>
      <c r="U667" s="1075"/>
      <c r="V667" s="1076"/>
      <c r="W667" s="1075"/>
      <c r="X667" s="1076"/>
      <c r="Y667" s="1042" t="s">
        <v>461</v>
      </c>
      <c r="Z667" s="1016"/>
      <c r="AA667" s="1016"/>
      <c r="AB667" s="1016"/>
      <c r="AC667" s="1016" t="s">
        <v>462</v>
      </c>
      <c r="AD667" s="1016"/>
      <c r="AE667" s="1016"/>
      <c r="AF667" s="1016"/>
      <c r="AG667" s="1016" t="s">
        <v>463</v>
      </c>
      <c r="AH667" s="1016"/>
      <c r="AI667" s="1016"/>
      <c r="AJ667" s="1016"/>
      <c r="AK667" s="1075"/>
      <c r="AL667" s="1083"/>
      <c r="AM667" s="1083"/>
      <c r="AN667" s="1084"/>
      <c r="AO667" s="1085"/>
      <c r="AP667" s="3"/>
      <c r="AV667" s="167"/>
      <c r="AW667" s="167"/>
      <c r="AX667" s="167"/>
      <c r="AY667" s="167"/>
      <c r="AZ667" s="167"/>
      <c r="BA667" s="167"/>
      <c r="BB667" s="167"/>
      <c r="BC667" s="167"/>
      <c r="BD667" s="167"/>
    </row>
    <row r="668" spans="2:86" ht="12" customHeight="1" x14ac:dyDescent="0.15">
      <c r="B668" s="1058"/>
      <c r="C668" s="1063"/>
      <c r="D668" s="1061"/>
      <c r="E668" s="1061"/>
      <c r="F668" s="1061"/>
      <c r="G668" s="1061"/>
      <c r="H668" s="1061"/>
      <c r="I668" s="1061"/>
      <c r="J668" s="1062"/>
      <c r="K668" s="1016"/>
      <c r="L668" s="1016"/>
      <c r="M668" s="1016"/>
      <c r="N668" s="1016"/>
      <c r="O668" s="1016"/>
      <c r="P668" s="1016"/>
      <c r="Q668" s="1016"/>
      <c r="R668" s="1016"/>
      <c r="S668" s="1016"/>
      <c r="T668" s="1016"/>
      <c r="U668" s="1077"/>
      <c r="V668" s="1078"/>
      <c r="W668" s="1077"/>
      <c r="X668" s="1078"/>
      <c r="Y668" s="191" t="s">
        <v>32</v>
      </c>
      <c r="Z668" s="187" t="s">
        <v>33</v>
      </c>
      <c r="AA668" s="187" t="s">
        <v>464</v>
      </c>
      <c r="AB668" s="187" t="s">
        <v>465</v>
      </c>
      <c r="AC668" s="187" t="s">
        <v>32</v>
      </c>
      <c r="AD668" s="187" t="s">
        <v>33</v>
      </c>
      <c r="AE668" s="187" t="s">
        <v>464</v>
      </c>
      <c r="AF668" s="187" t="s">
        <v>465</v>
      </c>
      <c r="AG668" s="187" t="s">
        <v>32</v>
      </c>
      <c r="AH668" s="187" t="s">
        <v>33</v>
      </c>
      <c r="AI668" s="187" t="s">
        <v>464</v>
      </c>
      <c r="AJ668" s="187" t="s">
        <v>465</v>
      </c>
      <c r="AK668" s="1077"/>
      <c r="AL668" s="1080"/>
      <c r="AM668" s="1080"/>
      <c r="AN668" s="1086"/>
      <c r="AO668" s="1087"/>
      <c r="AP668" s="3"/>
      <c r="AV668" s="167"/>
      <c r="AW668" s="167"/>
      <c r="AX668" s="167"/>
      <c r="AY668" s="167"/>
      <c r="AZ668" s="167"/>
      <c r="BA668" s="167"/>
      <c r="BB668" s="167"/>
      <c r="BC668" s="167"/>
      <c r="BD668" s="167"/>
    </row>
    <row r="669" spans="2:86" ht="12" customHeight="1" x14ac:dyDescent="0.15">
      <c r="B669" s="1058"/>
      <c r="C669" s="1063"/>
      <c r="D669" s="1061"/>
      <c r="E669" s="1061"/>
      <c r="F669" s="1061"/>
      <c r="G669" s="1061"/>
      <c r="H669" s="1061"/>
      <c r="I669" s="1061"/>
      <c r="J669" s="1062"/>
      <c r="K669" s="192">
        <v>1</v>
      </c>
      <c r="L669" s="1038" t="s">
        <v>534</v>
      </c>
      <c r="M669" s="1039"/>
      <c r="N669" s="1038" t="s">
        <v>486</v>
      </c>
      <c r="O669" s="1039"/>
      <c r="P669" s="1034" t="s">
        <v>332</v>
      </c>
      <c r="Q669" s="1036"/>
      <c r="R669" s="408" t="s">
        <v>532</v>
      </c>
      <c r="S669" s="408"/>
      <c r="T669" s="408"/>
      <c r="U669" s="1034" t="s">
        <v>1648</v>
      </c>
      <c r="V669" s="1036"/>
      <c r="W669" s="1034" t="s">
        <v>1655</v>
      </c>
      <c r="X669" s="1035"/>
      <c r="Y669" s="276"/>
      <c r="Z669" s="276"/>
      <c r="AA669" s="276"/>
      <c r="AB669" s="276"/>
      <c r="AC669" s="223"/>
      <c r="AD669" s="223"/>
      <c r="AE669" s="223">
        <f>0.05*0.15</f>
        <v>7.4999999999999997E-3</v>
      </c>
      <c r="AF669" s="223"/>
      <c r="AG669" s="223"/>
      <c r="AH669" s="223"/>
      <c r="AI669" s="223"/>
      <c r="AJ669" s="223"/>
      <c r="AK669" s="1038"/>
      <c r="AL669" s="1056"/>
      <c r="AM669" s="1056"/>
      <c r="AN669" s="799"/>
      <c r="AO669" s="800"/>
      <c r="AP669" s="3"/>
      <c r="AQ669" s="222">
        <f>IF(P669="材質劣化",2,IF(P669="漏水",3,1))</f>
        <v>2</v>
      </c>
      <c r="AV669" s="167"/>
      <c r="AW669" s="167"/>
      <c r="AX669" s="167"/>
      <c r="AY669" s="167"/>
      <c r="AZ669" s="167"/>
      <c r="BA669" s="167"/>
      <c r="BB669" s="167"/>
      <c r="BC669" s="167"/>
      <c r="BD669" s="167"/>
    </row>
    <row r="670" spans="2:86" ht="12" customHeight="1" x14ac:dyDescent="0.15">
      <c r="B670" s="1058"/>
      <c r="C670" s="1063"/>
      <c r="D670" s="1061"/>
      <c r="E670" s="1061"/>
      <c r="F670" s="1061"/>
      <c r="G670" s="1061"/>
      <c r="H670" s="1061"/>
      <c r="I670" s="1061"/>
      <c r="J670" s="1062"/>
      <c r="K670" s="192">
        <v>2</v>
      </c>
      <c r="L670" s="1038" t="s">
        <v>534</v>
      </c>
      <c r="M670" s="1039"/>
      <c r="N670" s="1038" t="s">
        <v>487</v>
      </c>
      <c r="O670" s="1039"/>
      <c r="P670" s="1034" t="s">
        <v>333</v>
      </c>
      <c r="Q670" s="1036"/>
      <c r="R670" s="408" t="s">
        <v>333</v>
      </c>
      <c r="S670" s="408"/>
      <c r="T670" s="408"/>
      <c r="U670" s="1034" t="s">
        <v>551</v>
      </c>
      <c r="V670" s="1036"/>
      <c r="W670" s="1034" t="s">
        <v>551</v>
      </c>
      <c r="X670" s="1035"/>
      <c r="Y670" s="276"/>
      <c r="Z670" s="276"/>
      <c r="AA670" s="276"/>
      <c r="AB670" s="276"/>
      <c r="AC670" s="223"/>
      <c r="AD670" s="223"/>
      <c r="AE670" s="223"/>
      <c r="AF670" s="223"/>
      <c r="AG670" s="223"/>
      <c r="AH670" s="223"/>
      <c r="AI670" s="223"/>
      <c r="AJ670" s="223"/>
      <c r="AK670" s="1052"/>
      <c r="AL670" s="1053"/>
      <c r="AM670" s="1053"/>
      <c r="AN670" s="1054"/>
      <c r="AO670" s="1055"/>
      <c r="AP670" s="3"/>
      <c r="AQ670" s="222">
        <f t="shared" ref="AQ670:AQ688" si="299">IF(P670="材質劣化",2,IF(P670="漏水",3,1))</f>
        <v>3</v>
      </c>
      <c r="AV670" s="167"/>
      <c r="AW670" s="167"/>
      <c r="AX670" s="167"/>
      <c r="AY670" s="167"/>
      <c r="AZ670" s="167"/>
      <c r="BA670" s="167"/>
      <c r="BB670" s="167"/>
      <c r="BC670" s="167"/>
      <c r="BD670" s="167"/>
    </row>
    <row r="671" spans="2:86" ht="12" customHeight="1" x14ac:dyDescent="0.15">
      <c r="B671" s="1058"/>
      <c r="C671" s="1063"/>
      <c r="D671" s="1061"/>
      <c r="E671" s="1061"/>
      <c r="F671" s="1061"/>
      <c r="G671" s="1061"/>
      <c r="H671" s="1061"/>
      <c r="I671" s="1061"/>
      <c r="J671" s="1062"/>
      <c r="K671" s="192">
        <v>3</v>
      </c>
      <c r="L671" s="1038" t="s">
        <v>534</v>
      </c>
      <c r="M671" s="1039"/>
      <c r="N671" s="1038" t="s">
        <v>485</v>
      </c>
      <c r="O671" s="1039"/>
      <c r="P671" s="1034" t="s">
        <v>333</v>
      </c>
      <c r="Q671" s="1036"/>
      <c r="R671" s="408" t="s">
        <v>338</v>
      </c>
      <c r="S671" s="408"/>
      <c r="T671" s="408"/>
      <c r="U671" s="1034" t="s">
        <v>54</v>
      </c>
      <c r="V671" s="1036"/>
      <c r="W671" s="1034" t="s">
        <v>551</v>
      </c>
      <c r="X671" s="1035"/>
      <c r="Y671" s="276"/>
      <c r="Z671" s="276"/>
      <c r="AA671" s="276"/>
      <c r="AB671" s="276"/>
      <c r="AC671" s="223"/>
      <c r="AD671" s="223"/>
      <c r="AE671" s="223"/>
      <c r="AF671" s="223"/>
      <c r="AG671" s="223"/>
      <c r="AH671" s="223"/>
      <c r="AI671" s="223"/>
      <c r="AJ671" s="223"/>
      <c r="AK671" s="1052" t="s">
        <v>1660</v>
      </c>
      <c r="AL671" s="1053"/>
      <c r="AM671" s="1053"/>
      <c r="AN671" s="1054"/>
      <c r="AO671" s="1055"/>
      <c r="AP671" s="3"/>
      <c r="AQ671" s="222">
        <f t="shared" si="299"/>
        <v>3</v>
      </c>
      <c r="AV671" s="167"/>
      <c r="AW671" s="167"/>
      <c r="AX671" s="167"/>
      <c r="AY671" s="167"/>
      <c r="AZ671" s="167"/>
      <c r="BA671" s="167"/>
      <c r="BB671" s="167"/>
      <c r="BC671" s="167"/>
      <c r="BD671" s="167"/>
    </row>
    <row r="672" spans="2:86" ht="12" customHeight="1" x14ac:dyDescent="0.15">
      <c r="B672" s="1058"/>
      <c r="C672" s="1063"/>
      <c r="D672" s="1061"/>
      <c r="E672" s="1061"/>
      <c r="F672" s="1061"/>
      <c r="G672" s="1061"/>
      <c r="H672" s="1061"/>
      <c r="I672" s="1061"/>
      <c r="J672" s="1062"/>
      <c r="K672" s="192">
        <v>4</v>
      </c>
      <c r="L672" s="1038" t="s">
        <v>534</v>
      </c>
      <c r="M672" s="1039"/>
      <c r="N672" s="1038" t="s">
        <v>485</v>
      </c>
      <c r="O672" s="1039"/>
      <c r="P672" s="1034" t="s">
        <v>332</v>
      </c>
      <c r="Q672" s="1036"/>
      <c r="R672" s="408" t="s">
        <v>338</v>
      </c>
      <c r="S672" s="408"/>
      <c r="T672" s="408"/>
      <c r="U672" s="1034" t="s">
        <v>54</v>
      </c>
      <c r="V672" s="1036"/>
      <c r="W672" s="1034" t="s">
        <v>551</v>
      </c>
      <c r="X672" s="1035"/>
      <c r="Y672" s="276"/>
      <c r="Z672" s="276"/>
      <c r="AA672" s="276"/>
      <c r="AB672" s="276"/>
      <c r="AC672" s="223"/>
      <c r="AD672" s="223"/>
      <c r="AE672" s="223"/>
      <c r="AF672" s="223"/>
      <c r="AG672" s="223"/>
      <c r="AH672" s="223"/>
      <c r="AI672" s="223"/>
      <c r="AJ672" s="223"/>
      <c r="AK672" s="1052" t="s">
        <v>1656</v>
      </c>
      <c r="AL672" s="1053"/>
      <c r="AM672" s="1053"/>
      <c r="AN672" s="1054"/>
      <c r="AO672" s="1055"/>
      <c r="AP672" s="3"/>
      <c r="AQ672" s="222">
        <f t="shared" si="299"/>
        <v>2</v>
      </c>
      <c r="AV672" s="167"/>
      <c r="AW672" s="167"/>
      <c r="AX672" s="167"/>
      <c r="AY672" s="167"/>
      <c r="AZ672" s="167"/>
      <c r="BA672" s="167"/>
      <c r="BB672" s="167"/>
      <c r="BC672" s="167"/>
      <c r="BD672" s="167"/>
    </row>
    <row r="673" spans="2:56" ht="12" customHeight="1" x14ac:dyDescent="0.15">
      <c r="B673" s="1058"/>
      <c r="C673" s="1063"/>
      <c r="D673" s="1061"/>
      <c r="E673" s="1061"/>
      <c r="F673" s="1061"/>
      <c r="G673" s="1061"/>
      <c r="H673" s="1061"/>
      <c r="I673" s="1061"/>
      <c r="J673" s="1062"/>
      <c r="K673" s="192">
        <v>5</v>
      </c>
      <c r="L673" s="1038" t="s">
        <v>331</v>
      </c>
      <c r="M673" s="1039"/>
      <c r="N673" s="1038" t="s">
        <v>356</v>
      </c>
      <c r="O673" s="1039"/>
      <c r="P673" s="1034" t="s">
        <v>332</v>
      </c>
      <c r="Q673" s="1036"/>
      <c r="R673" s="408" t="s">
        <v>338</v>
      </c>
      <c r="S673" s="408"/>
      <c r="T673" s="408"/>
      <c r="U673" s="1034" t="s">
        <v>554</v>
      </c>
      <c r="V673" s="1036"/>
      <c r="W673" s="1034" t="s">
        <v>1649</v>
      </c>
      <c r="X673" s="1035"/>
      <c r="Y673" s="276"/>
      <c r="Z673" s="276"/>
      <c r="AA673" s="276"/>
      <c r="AB673" s="276"/>
      <c r="AC673" s="223"/>
      <c r="AD673" s="223"/>
      <c r="AE673" s="223"/>
      <c r="AF673" s="223"/>
      <c r="AG673" s="223"/>
      <c r="AH673" s="223"/>
      <c r="AI673" s="223"/>
      <c r="AJ673" s="223"/>
      <c r="AK673" s="1052"/>
      <c r="AL673" s="1053"/>
      <c r="AM673" s="1053"/>
      <c r="AN673" s="1054"/>
      <c r="AO673" s="1055"/>
      <c r="AP673" s="3"/>
      <c r="AQ673" s="222">
        <f t="shared" si="299"/>
        <v>2</v>
      </c>
      <c r="AV673" s="167"/>
      <c r="AW673" s="167"/>
      <c r="AX673" s="167"/>
      <c r="AY673" s="167"/>
      <c r="AZ673" s="167"/>
      <c r="BA673" s="167"/>
      <c r="BB673" s="167"/>
      <c r="BC673" s="167"/>
      <c r="BD673" s="167"/>
    </row>
    <row r="674" spans="2:56" ht="12" customHeight="1" x14ac:dyDescent="0.15">
      <c r="B674" s="1058"/>
      <c r="C674" s="1063"/>
      <c r="D674" s="1061"/>
      <c r="E674" s="1061"/>
      <c r="F674" s="1061"/>
      <c r="G674" s="1061"/>
      <c r="H674" s="1061"/>
      <c r="I674" s="1061"/>
      <c r="J674" s="1062"/>
      <c r="K674" s="192">
        <v>6</v>
      </c>
      <c r="L674" s="1038" t="s">
        <v>331</v>
      </c>
      <c r="M674" s="1039"/>
      <c r="N674" s="1038" t="s">
        <v>354</v>
      </c>
      <c r="O674" s="1039"/>
      <c r="P674" s="1034" t="s">
        <v>332</v>
      </c>
      <c r="Q674" s="1036"/>
      <c r="R674" s="408" t="s">
        <v>532</v>
      </c>
      <c r="S674" s="408"/>
      <c r="T674" s="408"/>
      <c r="U674" s="1034" t="s">
        <v>554</v>
      </c>
      <c r="V674" s="1036"/>
      <c r="W674" s="1034" t="s">
        <v>551</v>
      </c>
      <c r="X674" s="1035"/>
      <c r="Y674" s="276"/>
      <c r="Z674" s="276"/>
      <c r="AA674" s="276"/>
      <c r="AB674" s="276"/>
      <c r="AC674" s="223"/>
      <c r="AD674" s="223"/>
      <c r="AE674" s="223"/>
      <c r="AF674" s="223"/>
      <c r="AG674" s="223"/>
      <c r="AH674" s="223"/>
      <c r="AI674" s="223"/>
      <c r="AJ674" s="223"/>
      <c r="AK674" s="1052"/>
      <c r="AL674" s="1053"/>
      <c r="AM674" s="1053"/>
      <c r="AN674" s="1054"/>
      <c r="AO674" s="1055"/>
      <c r="AP674" s="3"/>
      <c r="AQ674" s="222">
        <f t="shared" si="299"/>
        <v>2</v>
      </c>
      <c r="AV674" s="167"/>
      <c r="AW674" s="167"/>
      <c r="AX674" s="167"/>
      <c r="AY674" s="167"/>
      <c r="AZ674" s="167"/>
      <c r="BA674" s="167"/>
      <c r="BB674" s="167"/>
      <c r="BC674" s="167"/>
      <c r="BD674" s="167"/>
    </row>
    <row r="675" spans="2:56" s="162" customFormat="1" ht="12" customHeight="1" x14ac:dyDescent="0.15">
      <c r="B675" s="1058"/>
      <c r="C675" s="1063"/>
      <c r="D675" s="1061"/>
      <c r="E675" s="1061"/>
      <c r="F675" s="1061"/>
      <c r="G675" s="1061"/>
      <c r="H675" s="1061"/>
      <c r="I675" s="1061"/>
      <c r="J675" s="1062"/>
      <c r="K675" s="192"/>
      <c r="L675" s="1038"/>
      <c r="M675" s="1039"/>
      <c r="N675" s="1038"/>
      <c r="O675" s="1039"/>
      <c r="P675" s="1034"/>
      <c r="Q675" s="1036"/>
      <c r="R675" s="408"/>
      <c r="S675" s="408"/>
      <c r="T675" s="408"/>
      <c r="U675" s="1034"/>
      <c r="V675" s="1036"/>
      <c r="W675" s="1034"/>
      <c r="X675" s="1035"/>
      <c r="Y675" s="276"/>
      <c r="Z675" s="276"/>
      <c r="AA675" s="276"/>
      <c r="AB675" s="276"/>
      <c r="AC675" s="223"/>
      <c r="AD675" s="223"/>
      <c r="AE675" s="223"/>
      <c r="AF675" s="223"/>
      <c r="AG675" s="223"/>
      <c r="AH675" s="223"/>
      <c r="AI675" s="223"/>
      <c r="AJ675" s="223"/>
      <c r="AK675" s="1034"/>
      <c r="AL675" s="1035"/>
      <c r="AM675" s="1035"/>
      <c r="AN675" s="788"/>
      <c r="AO675" s="789"/>
      <c r="AP675" s="3"/>
      <c r="AQ675" s="222">
        <f t="shared" si="299"/>
        <v>1</v>
      </c>
    </row>
    <row r="676" spans="2:56" s="162" customFormat="1" ht="12" customHeight="1" x14ac:dyDescent="0.15">
      <c r="B676" s="1058"/>
      <c r="C676" s="1063"/>
      <c r="D676" s="1061"/>
      <c r="E676" s="1061"/>
      <c r="F676" s="1061"/>
      <c r="G676" s="1061"/>
      <c r="H676" s="1061"/>
      <c r="I676" s="1061"/>
      <c r="J676" s="1062"/>
      <c r="K676" s="192"/>
      <c r="L676" s="1038"/>
      <c r="M676" s="1039"/>
      <c r="N676" s="1038"/>
      <c r="O676" s="1039"/>
      <c r="P676" s="1034"/>
      <c r="Q676" s="1036"/>
      <c r="R676" s="408"/>
      <c r="S676" s="408"/>
      <c r="T676" s="408"/>
      <c r="U676" s="1034"/>
      <c r="V676" s="1036"/>
      <c r="W676" s="1034"/>
      <c r="X676" s="1035"/>
      <c r="Y676" s="276"/>
      <c r="Z676" s="276"/>
      <c r="AA676" s="276"/>
      <c r="AB676" s="276"/>
      <c r="AC676" s="223"/>
      <c r="AD676" s="223"/>
      <c r="AE676" s="223"/>
      <c r="AF676" s="223"/>
      <c r="AG676" s="223"/>
      <c r="AH676" s="223"/>
      <c r="AI676" s="223"/>
      <c r="AJ676" s="223"/>
      <c r="AK676" s="1034"/>
      <c r="AL676" s="1035"/>
      <c r="AM676" s="1035"/>
      <c r="AN676" s="788"/>
      <c r="AO676" s="789"/>
      <c r="AP676" s="3"/>
      <c r="AQ676" s="222">
        <f t="shared" si="299"/>
        <v>1</v>
      </c>
    </row>
    <row r="677" spans="2:56" s="162" customFormat="1" ht="12" customHeight="1" x14ac:dyDescent="0.15">
      <c r="B677" s="1058"/>
      <c r="C677" s="1063"/>
      <c r="D677" s="1061"/>
      <c r="E677" s="1061"/>
      <c r="F677" s="1061"/>
      <c r="G677" s="1061"/>
      <c r="H677" s="1061"/>
      <c r="I677" s="1061"/>
      <c r="J677" s="1062"/>
      <c r="K677" s="192"/>
      <c r="L677" s="1038"/>
      <c r="M677" s="1039"/>
      <c r="N677" s="1038"/>
      <c r="O677" s="1039"/>
      <c r="P677" s="1034"/>
      <c r="Q677" s="1036"/>
      <c r="R677" s="408"/>
      <c r="S677" s="408"/>
      <c r="T677" s="408"/>
      <c r="U677" s="1034"/>
      <c r="V677" s="1036"/>
      <c r="W677" s="1034"/>
      <c r="X677" s="1035"/>
      <c r="Y677" s="276"/>
      <c r="Z677" s="276"/>
      <c r="AA677" s="276"/>
      <c r="AB677" s="276"/>
      <c r="AC677" s="223"/>
      <c r="AD677" s="223"/>
      <c r="AE677" s="223"/>
      <c r="AF677" s="223"/>
      <c r="AG677" s="223"/>
      <c r="AH677" s="223"/>
      <c r="AI677" s="223"/>
      <c r="AJ677" s="223"/>
      <c r="AK677" s="1034"/>
      <c r="AL677" s="1035"/>
      <c r="AM677" s="1035"/>
      <c r="AN677" s="788"/>
      <c r="AO677" s="789"/>
      <c r="AP677" s="3"/>
      <c r="AQ677" s="222">
        <f t="shared" si="299"/>
        <v>1</v>
      </c>
    </row>
    <row r="678" spans="2:56" s="162" customFormat="1" ht="12" customHeight="1" x14ac:dyDescent="0.15">
      <c r="B678" s="1058"/>
      <c r="C678" s="1063"/>
      <c r="D678" s="1061"/>
      <c r="E678" s="1061"/>
      <c r="F678" s="1061"/>
      <c r="G678" s="1061"/>
      <c r="H678" s="1061"/>
      <c r="I678" s="1061"/>
      <c r="J678" s="1062"/>
      <c r="K678" s="192"/>
      <c r="L678" s="1038"/>
      <c r="M678" s="1039"/>
      <c r="N678" s="1038"/>
      <c r="O678" s="1039"/>
      <c r="P678" s="1034"/>
      <c r="Q678" s="1036"/>
      <c r="R678" s="408"/>
      <c r="S678" s="408"/>
      <c r="T678" s="408"/>
      <c r="U678" s="1034"/>
      <c r="V678" s="1036"/>
      <c r="W678" s="1034"/>
      <c r="X678" s="1035"/>
      <c r="Y678" s="276"/>
      <c r="Z678" s="276"/>
      <c r="AA678" s="276"/>
      <c r="AB678" s="276"/>
      <c r="AC678" s="223"/>
      <c r="AD678" s="223"/>
      <c r="AE678" s="223"/>
      <c r="AF678" s="223"/>
      <c r="AG678" s="223"/>
      <c r="AH678" s="223"/>
      <c r="AI678" s="223"/>
      <c r="AJ678" s="223"/>
      <c r="AK678" s="1034"/>
      <c r="AL678" s="1035"/>
      <c r="AM678" s="1035"/>
      <c r="AN678" s="788"/>
      <c r="AO678" s="789"/>
      <c r="AP678" s="3"/>
      <c r="AQ678" s="222">
        <f t="shared" si="299"/>
        <v>1</v>
      </c>
    </row>
    <row r="679" spans="2:56" s="162" customFormat="1" ht="12" customHeight="1" x14ac:dyDescent="0.15">
      <c r="B679" s="1058"/>
      <c r="C679" s="1063"/>
      <c r="D679" s="1061"/>
      <c r="E679" s="1061"/>
      <c r="F679" s="1061"/>
      <c r="G679" s="1061"/>
      <c r="H679" s="1061"/>
      <c r="I679" s="1061"/>
      <c r="J679" s="1062"/>
      <c r="K679" s="192"/>
      <c r="L679" s="1038"/>
      <c r="M679" s="1039"/>
      <c r="N679" s="1038"/>
      <c r="O679" s="1039"/>
      <c r="P679" s="1034"/>
      <c r="Q679" s="1036"/>
      <c r="R679" s="408"/>
      <c r="S679" s="408"/>
      <c r="T679" s="408"/>
      <c r="U679" s="1034"/>
      <c r="V679" s="1036"/>
      <c r="W679" s="1034"/>
      <c r="X679" s="1035"/>
      <c r="Y679" s="276"/>
      <c r="Z679" s="276"/>
      <c r="AA679" s="276"/>
      <c r="AB679" s="276"/>
      <c r="AC679" s="223"/>
      <c r="AD679" s="223"/>
      <c r="AE679" s="223"/>
      <c r="AF679" s="223"/>
      <c r="AG679" s="223"/>
      <c r="AH679" s="223"/>
      <c r="AI679" s="223"/>
      <c r="AJ679" s="223"/>
      <c r="AK679" s="1034"/>
      <c r="AL679" s="1035"/>
      <c r="AM679" s="1035"/>
      <c r="AN679" s="788"/>
      <c r="AO679" s="789"/>
      <c r="AP679" s="3"/>
      <c r="AQ679" s="222">
        <f t="shared" si="299"/>
        <v>1</v>
      </c>
    </row>
    <row r="680" spans="2:56" s="162" customFormat="1" ht="12" customHeight="1" x14ac:dyDescent="0.15">
      <c r="B680" s="1058"/>
      <c r="C680" s="1063"/>
      <c r="D680" s="1061"/>
      <c r="E680" s="1061"/>
      <c r="F680" s="1061"/>
      <c r="G680" s="1061"/>
      <c r="H680" s="1061"/>
      <c r="I680" s="1061"/>
      <c r="J680" s="1062"/>
      <c r="K680" s="192"/>
      <c r="L680" s="1038"/>
      <c r="M680" s="1039"/>
      <c r="N680" s="1038"/>
      <c r="O680" s="1039"/>
      <c r="P680" s="1034"/>
      <c r="Q680" s="1036"/>
      <c r="R680" s="408"/>
      <c r="S680" s="408"/>
      <c r="T680" s="408"/>
      <c r="U680" s="1034"/>
      <c r="V680" s="1036"/>
      <c r="W680" s="1034"/>
      <c r="X680" s="1035"/>
      <c r="Y680" s="276"/>
      <c r="Z680" s="276"/>
      <c r="AA680" s="276"/>
      <c r="AB680" s="276"/>
      <c r="AC680" s="223"/>
      <c r="AD680" s="223"/>
      <c r="AE680" s="223"/>
      <c r="AF680" s="223"/>
      <c r="AG680" s="223"/>
      <c r="AH680" s="223"/>
      <c r="AI680" s="223"/>
      <c r="AJ680" s="223"/>
      <c r="AK680" s="1034"/>
      <c r="AL680" s="1035"/>
      <c r="AM680" s="1035"/>
      <c r="AN680" s="788"/>
      <c r="AO680" s="789"/>
      <c r="AP680" s="3"/>
      <c r="AQ680" s="222">
        <f t="shared" si="299"/>
        <v>1</v>
      </c>
    </row>
    <row r="681" spans="2:56" s="162" customFormat="1" ht="12" customHeight="1" x14ac:dyDescent="0.15">
      <c r="B681" s="1058"/>
      <c r="C681" s="1063"/>
      <c r="D681" s="1061"/>
      <c r="E681" s="1061"/>
      <c r="F681" s="1061"/>
      <c r="G681" s="1061"/>
      <c r="H681" s="1061"/>
      <c r="I681" s="1061"/>
      <c r="J681" s="1062"/>
      <c r="K681" s="192"/>
      <c r="L681" s="1038"/>
      <c r="M681" s="1039"/>
      <c r="N681" s="1038"/>
      <c r="O681" s="1039"/>
      <c r="P681" s="1034"/>
      <c r="Q681" s="1036"/>
      <c r="R681" s="408"/>
      <c r="S681" s="408"/>
      <c r="T681" s="408"/>
      <c r="U681" s="1034"/>
      <c r="V681" s="1036"/>
      <c r="W681" s="1034"/>
      <c r="X681" s="1035"/>
      <c r="Y681" s="276"/>
      <c r="Z681" s="276"/>
      <c r="AA681" s="276"/>
      <c r="AB681" s="276"/>
      <c r="AC681" s="223"/>
      <c r="AD681" s="223"/>
      <c r="AE681" s="223"/>
      <c r="AF681" s="223"/>
      <c r="AG681" s="223"/>
      <c r="AH681" s="223"/>
      <c r="AI681" s="223"/>
      <c r="AJ681" s="223"/>
      <c r="AK681" s="1034"/>
      <c r="AL681" s="1035"/>
      <c r="AM681" s="1035"/>
      <c r="AN681" s="788"/>
      <c r="AO681" s="789"/>
      <c r="AP681" s="3"/>
      <c r="AQ681" s="222">
        <f t="shared" si="299"/>
        <v>1</v>
      </c>
    </row>
    <row r="682" spans="2:56" s="162" customFormat="1" ht="12" customHeight="1" x14ac:dyDescent="0.15">
      <c r="B682" s="1058"/>
      <c r="C682" s="1063"/>
      <c r="D682" s="1061"/>
      <c r="E682" s="1061"/>
      <c r="F682" s="1061"/>
      <c r="G682" s="1061"/>
      <c r="H682" s="1061"/>
      <c r="I682" s="1061"/>
      <c r="J682" s="1062"/>
      <c r="K682" s="192"/>
      <c r="L682" s="1038"/>
      <c r="M682" s="1039"/>
      <c r="N682" s="1038"/>
      <c r="O682" s="1039"/>
      <c r="P682" s="1034"/>
      <c r="Q682" s="1036"/>
      <c r="R682" s="408"/>
      <c r="S682" s="408"/>
      <c r="T682" s="408"/>
      <c r="U682" s="1034"/>
      <c r="V682" s="1036"/>
      <c r="W682" s="1034"/>
      <c r="X682" s="1035"/>
      <c r="Y682" s="276"/>
      <c r="Z682" s="276"/>
      <c r="AA682" s="276"/>
      <c r="AB682" s="276"/>
      <c r="AC682" s="223"/>
      <c r="AD682" s="223"/>
      <c r="AE682" s="223"/>
      <c r="AF682" s="223"/>
      <c r="AG682" s="223"/>
      <c r="AH682" s="223"/>
      <c r="AI682" s="223"/>
      <c r="AJ682" s="223"/>
      <c r="AK682" s="1034"/>
      <c r="AL682" s="1035"/>
      <c r="AM682" s="1035"/>
      <c r="AN682" s="788"/>
      <c r="AO682" s="789"/>
      <c r="AP682" s="3"/>
      <c r="AQ682" s="222">
        <f t="shared" si="299"/>
        <v>1</v>
      </c>
    </row>
    <row r="683" spans="2:56" s="162" customFormat="1" ht="12" customHeight="1" x14ac:dyDescent="0.15">
      <c r="B683" s="1058"/>
      <c r="C683" s="1063"/>
      <c r="D683" s="1061"/>
      <c r="E683" s="1061"/>
      <c r="F683" s="1061"/>
      <c r="G683" s="1061"/>
      <c r="H683" s="1061"/>
      <c r="I683" s="1061"/>
      <c r="J683" s="1062"/>
      <c r="K683" s="192"/>
      <c r="L683" s="1038"/>
      <c r="M683" s="1039"/>
      <c r="N683" s="1038"/>
      <c r="O683" s="1039"/>
      <c r="P683" s="1034"/>
      <c r="Q683" s="1036"/>
      <c r="R683" s="408"/>
      <c r="S683" s="408"/>
      <c r="T683" s="408"/>
      <c r="U683" s="1034"/>
      <c r="V683" s="1036"/>
      <c r="W683" s="1034"/>
      <c r="X683" s="1035"/>
      <c r="Y683" s="276"/>
      <c r="Z683" s="276"/>
      <c r="AA683" s="276"/>
      <c r="AB683" s="276"/>
      <c r="AC683" s="223"/>
      <c r="AD683" s="223"/>
      <c r="AE683" s="223"/>
      <c r="AF683" s="223"/>
      <c r="AG683" s="223"/>
      <c r="AH683" s="223"/>
      <c r="AI683" s="223"/>
      <c r="AJ683" s="223"/>
      <c r="AK683" s="1034"/>
      <c r="AL683" s="1035"/>
      <c r="AM683" s="1035"/>
      <c r="AN683" s="788"/>
      <c r="AO683" s="789"/>
      <c r="AP683" s="3"/>
      <c r="AQ683" s="222">
        <f t="shared" si="299"/>
        <v>1</v>
      </c>
    </row>
    <row r="684" spans="2:56" s="162" customFormat="1" ht="12" customHeight="1" x14ac:dyDescent="0.15">
      <c r="B684" s="1058"/>
      <c r="C684" s="1063"/>
      <c r="D684" s="1061"/>
      <c r="E684" s="1061"/>
      <c r="F684" s="1061"/>
      <c r="G684" s="1061"/>
      <c r="H684" s="1061"/>
      <c r="I684" s="1061"/>
      <c r="J684" s="1062"/>
      <c r="K684" s="192"/>
      <c r="L684" s="1038"/>
      <c r="M684" s="1039"/>
      <c r="N684" s="1038"/>
      <c r="O684" s="1039"/>
      <c r="P684" s="1034"/>
      <c r="Q684" s="1036"/>
      <c r="R684" s="408"/>
      <c r="S684" s="408"/>
      <c r="T684" s="408"/>
      <c r="U684" s="1034"/>
      <c r="V684" s="1036"/>
      <c r="W684" s="1034"/>
      <c r="X684" s="1035"/>
      <c r="Y684" s="276"/>
      <c r="Z684" s="276"/>
      <c r="AA684" s="276"/>
      <c r="AB684" s="276"/>
      <c r="AC684" s="223"/>
      <c r="AD684" s="223"/>
      <c r="AE684" s="223"/>
      <c r="AF684" s="223"/>
      <c r="AG684" s="223"/>
      <c r="AH684" s="223"/>
      <c r="AI684" s="223"/>
      <c r="AJ684" s="223"/>
      <c r="AK684" s="1034"/>
      <c r="AL684" s="1035"/>
      <c r="AM684" s="1035"/>
      <c r="AN684" s="788"/>
      <c r="AO684" s="789"/>
      <c r="AP684" s="3"/>
      <c r="AQ684" s="222">
        <f t="shared" si="299"/>
        <v>1</v>
      </c>
    </row>
    <row r="685" spans="2:56" s="162" customFormat="1" ht="12" customHeight="1" x14ac:dyDescent="0.15">
      <c r="B685" s="1058"/>
      <c r="C685" s="1063"/>
      <c r="D685" s="1061"/>
      <c r="E685" s="1061"/>
      <c r="F685" s="1061"/>
      <c r="G685" s="1061"/>
      <c r="H685" s="1061"/>
      <c r="I685" s="1061"/>
      <c r="J685" s="1062"/>
      <c r="K685" s="192"/>
      <c r="L685" s="1038"/>
      <c r="M685" s="1039"/>
      <c r="N685" s="1038"/>
      <c r="O685" s="1039"/>
      <c r="P685" s="1034"/>
      <c r="Q685" s="1036"/>
      <c r="R685" s="408"/>
      <c r="S685" s="408"/>
      <c r="T685" s="408"/>
      <c r="U685" s="1034"/>
      <c r="V685" s="1036"/>
      <c r="W685" s="1034"/>
      <c r="X685" s="1035"/>
      <c r="Y685" s="276"/>
      <c r="Z685" s="276"/>
      <c r="AA685" s="276"/>
      <c r="AB685" s="276"/>
      <c r="AC685" s="223"/>
      <c r="AD685" s="223"/>
      <c r="AE685" s="223"/>
      <c r="AF685" s="223"/>
      <c r="AG685" s="223"/>
      <c r="AH685" s="223"/>
      <c r="AI685" s="223"/>
      <c r="AJ685" s="223"/>
      <c r="AK685" s="1034"/>
      <c r="AL685" s="1035"/>
      <c r="AM685" s="1035"/>
      <c r="AN685" s="788"/>
      <c r="AO685" s="789"/>
      <c r="AP685" s="3"/>
      <c r="AQ685" s="222">
        <f t="shared" si="299"/>
        <v>1</v>
      </c>
    </row>
    <row r="686" spans="2:56" s="162" customFormat="1" ht="12" customHeight="1" x14ac:dyDescent="0.15">
      <c r="B686" s="1058"/>
      <c r="C686" s="1063"/>
      <c r="D686" s="1061"/>
      <c r="E686" s="1061"/>
      <c r="F686" s="1061"/>
      <c r="G686" s="1061"/>
      <c r="H686" s="1061"/>
      <c r="I686" s="1061"/>
      <c r="J686" s="1062"/>
      <c r="K686" s="192"/>
      <c r="L686" s="1038"/>
      <c r="M686" s="1039"/>
      <c r="N686" s="1038"/>
      <c r="O686" s="1039"/>
      <c r="P686" s="1034"/>
      <c r="Q686" s="1036"/>
      <c r="R686" s="408"/>
      <c r="S686" s="408"/>
      <c r="T686" s="408"/>
      <c r="U686" s="1034"/>
      <c r="V686" s="1036"/>
      <c r="W686" s="1034"/>
      <c r="X686" s="1035"/>
      <c r="Y686" s="276"/>
      <c r="Z686" s="276"/>
      <c r="AA686" s="276"/>
      <c r="AB686" s="276"/>
      <c r="AC686" s="223"/>
      <c r="AD686" s="223"/>
      <c r="AE686" s="223"/>
      <c r="AF686" s="223"/>
      <c r="AG686" s="223"/>
      <c r="AH686" s="223"/>
      <c r="AI686" s="223"/>
      <c r="AJ686" s="223"/>
      <c r="AK686" s="1034"/>
      <c r="AL686" s="1035"/>
      <c r="AM686" s="1035"/>
      <c r="AN686" s="788"/>
      <c r="AO686" s="789"/>
      <c r="AP686" s="3"/>
      <c r="AQ686" s="222">
        <f t="shared" si="299"/>
        <v>1</v>
      </c>
    </row>
    <row r="687" spans="2:56" s="162" customFormat="1" ht="12" customHeight="1" x14ac:dyDescent="0.15">
      <c r="B687" s="1058"/>
      <c r="C687" s="1063"/>
      <c r="D687" s="1061"/>
      <c r="E687" s="1061"/>
      <c r="F687" s="1061"/>
      <c r="G687" s="1061"/>
      <c r="H687" s="1061"/>
      <c r="I687" s="1061"/>
      <c r="J687" s="1062"/>
      <c r="K687" s="192"/>
      <c r="L687" s="1038"/>
      <c r="M687" s="1039"/>
      <c r="N687" s="1038"/>
      <c r="O687" s="1039"/>
      <c r="P687" s="1034"/>
      <c r="Q687" s="1036"/>
      <c r="R687" s="408"/>
      <c r="S687" s="408"/>
      <c r="T687" s="408"/>
      <c r="U687" s="1034"/>
      <c r="V687" s="1036"/>
      <c r="W687" s="1034"/>
      <c r="X687" s="1035"/>
      <c r="Y687" s="276"/>
      <c r="Z687" s="276"/>
      <c r="AA687" s="276"/>
      <c r="AB687" s="276"/>
      <c r="AC687" s="223"/>
      <c r="AD687" s="223"/>
      <c r="AE687" s="223"/>
      <c r="AF687" s="223"/>
      <c r="AG687" s="223"/>
      <c r="AH687" s="223"/>
      <c r="AI687" s="223"/>
      <c r="AJ687" s="223"/>
      <c r="AK687" s="1034"/>
      <c r="AL687" s="1035"/>
      <c r="AM687" s="1035"/>
      <c r="AN687" s="788"/>
      <c r="AO687" s="789"/>
      <c r="AP687" s="3"/>
      <c r="AQ687" s="222">
        <f t="shared" si="299"/>
        <v>1</v>
      </c>
    </row>
    <row r="688" spans="2:56" s="162" customFormat="1" ht="12" customHeight="1" x14ac:dyDescent="0.15">
      <c r="B688" s="1058"/>
      <c r="C688" s="1063"/>
      <c r="D688" s="1061"/>
      <c r="E688" s="1061"/>
      <c r="F688" s="1061"/>
      <c r="G688" s="1061"/>
      <c r="H688" s="1061"/>
      <c r="I688" s="1061"/>
      <c r="J688" s="1062"/>
      <c r="K688" s="192"/>
      <c r="L688" s="1038"/>
      <c r="M688" s="1039"/>
      <c r="N688" s="1038"/>
      <c r="O688" s="1039"/>
      <c r="P688" s="1034"/>
      <c r="Q688" s="1036"/>
      <c r="R688" s="408"/>
      <c r="S688" s="408"/>
      <c r="T688" s="408"/>
      <c r="U688" s="1034"/>
      <c r="V688" s="1036"/>
      <c r="W688" s="1034"/>
      <c r="X688" s="1035"/>
      <c r="Y688" s="276"/>
      <c r="Z688" s="276"/>
      <c r="AA688" s="276"/>
      <c r="AB688" s="276"/>
      <c r="AC688" s="223"/>
      <c r="AD688" s="223"/>
      <c r="AE688" s="223"/>
      <c r="AF688" s="223"/>
      <c r="AG688" s="223"/>
      <c r="AH688" s="223"/>
      <c r="AI688" s="223"/>
      <c r="AJ688" s="223"/>
      <c r="AK688" s="1034"/>
      <c r="AL688" s="1035"/>
      <c r="AM688" s="1035"/>
      <c r="AN688" s="788"/>
      <c r="AO688" s="789"/>
      <c r="AP688" s="3"/>
      <c r="AQ688" s="222">
        <f t="shared" si="299"/>
        <v>1</v>
      </c>
    </row>
    <row r="689" spans="2:86" s="162" customFormat="1" ht="12" customHeight="1" x14ac:dyDescent="0.15">
      <c r="B689" s="1058"/>
      <c r="C689" s="1063"/>
      <c r="D689" s="1061"/>
      <c r="E689" s="1061"/>
      <c r="F689" s="1061"/>
      <c r="G689" s="1061"/>
      <c r="H689" s="1061"/>
      <c r="I689" s="1061"/>
      <c r="J689" s="1062"/>
      <c r="K689" s="1016" t="s">
        <v>216</v>
      </c>
      <c r="L689" s="1016" t="s">
        <v>215</v>
      </c>
      <c r="M689" s="1016"/>
      <c r="N689" s="1016"/>
      <c r="O689" s="1016"/>
      <c r="P689" s="1016"/>
      <c r="Q689" s="1016"/>
      <c r="R689" s="1016"/>
      <c r="S689" s="1016"/>
      <c r="T689" s="1016"/>
      <c r="U689" s="1016"/>
      <c r="V689" s="1016"/>
      <c r="W689" s="1016"/>
      <c r="X689" s="1016"/>
      <c r="Y689" s="1040" t="s">
        <v>466</v>
      </c>
      <c r="Z689" s="1041"/>
      <c r="AA689" s="1041"/>
      <c r="AB689" s="1042"/>
      <c r="AC689" s="224">
        <f t="shared" ref="AC689:AJ689" si="300">SUM(AC669:AC688)</f>
        <v>0</v>
      </c>
      <c r="AD689" s="224">
        <f t="shared" si="300"/>
        <v>0</v>
      </c>
      <c r="AE689" s="224">
        <f t="shared" si="300"/>
        <v>7.4999999999999997E-3</v>
      </c>
      <c r="AF689" s="224">
        <f t="shared" si="300"/>
        <v>0</v>
      </c>
      <c r="AG689" s="224">
        <f t="shared" si="300"/>
        <v>0</v>
      </c>
      <c r="AH689" s="224">
        <f t="shared" si="300"/>
        <v>0</v>
      </c>
      <c r="AI689" s="224">
        <f t="shared" si="300"/>
        <v>0</v>
      </c>
      <c r="AJ689" s="224">
        <f t="shared" si="300"/>
        <v>0</v>
      </c>
      <c r="AK689" s="1040" t="s">
        <v>214</v>
      </c>
      <c r="AL689" s="1041"/>
      <c r="AM689" s="1041"/>
      <c r="AN689" s="788"/>
      <c r="AO689" s="789"/>
      <c r="AP689" s="3"/>
    </row>
    <row r="690" spans="2:86" s="162" customFormat="1" ht="12" customHeight="1" x14ac:dyDescent="0.15">
      <c r="B690" s="1058"/>
      <c r="C690" s="1063"/>
      <c r="D690" s="1061"/>
      <c r="E690" s="1061"/>
      <c r="F690" s="1061"/>
      <c r="G690" s="1061"/>
      <c r="H690" s="1061"/>
      <c r="I690" s="1061"/>
      <c r="J690" s="1062"/>
      <c r="K690" s="1016"/>
      <c r="L690" s="1016" t="s">
        <v>467</v>
      </c>
      <c r="M690" s="1016"/>
      <c r="N690" s="1016"/>
      <c r="O690" s="1016" t="s">
        <v>213</v>
      </c>
      <c r="P690" s="1016"/>
      <c r="Q690" s="1016"/>
      <c r="R690" s="1016"/>
      <c r="S690" s="1016"/>
      <c r="T690" s="1016"/>
      <c r="U690" s="1016"/>
      <c r="V690" s="1016"/>
      <c r="W690" s="1016"/>
      <c r="X690" s="1016"/>
      <c r="Y690" s="193">
        <f>COUNTIF(Y669:Y688,"○")</f>
        <v>0</v>
      </c>
      <c r="Z690" s="193">
        <f>COUNTIF(Z669:Z688,"○")</f>
        <v>0</v>
      </c>
      <c r="AA690" s="193">
        <f>COUNTIF(AA669:AA688,"○")</f>
        <v>0</v>
      </c>
      <c r="AB690" s="193">
        <f>COUNTIF(AB669:AB688,"○")</f>
        <v>0</v>
      </c>
      <c r="AC690" s="193">
        <f t="shared" ref="AC690:AJ690" si="301">COUNT(AC669:AC688)</f>
        <v>0</v>
      </c>
      <c r="AD690" s="193">
        <f t="shared" si="301"/>
        <v>0</v>
      </c>
      <c r="AE690" s="193">
        <f t="shared" si="301"/>
        <v>1</v>
      </c>
      <c r="AF690" s="193">
        <v>2</v>
      </c>
      <c r="AG690" s="193">
        <f t="shared" si="301"/>
        <v>0</v>
      </c>
      <c r="AH690" s="193">
        <f t="shared" si="301"/>
        <v>0</v>
      </c>
      <c r="AI690" s="193">
        <f t="shared" si="301"/>
        <v>0</v>
      </c>
      <c r="AJ690" s="193">
        <f t="shared" si="301"/>
        <v>0</v>
      </c>
      <c r="AK690" s="1043"/>
      <c r="AL690" s="1044"/>
      <c r="AM690" s="1044"/>
      <c r="AN690" s="1044"/>
      <c r="AO690" s="1045"/>
      <c r="AP690" s="3"/>
    </row>
    <row r="691" spans="2:86" ht="12" customHeight="1" x14ac:dyDescent="0.15">
      <c r="B691" s="1058"/>
      <c r="C691" s="1063"/>
      <c r="D691" s="1061"/>
      <c r="E691" s="1061"/>
      <c r="F691" s="1061"/>
      <c r="G691" s="1061"/>
      <c r="H691" s="1061"/>
      <c r="I691" s="1061"/>
      <c r="J691" s="1062"/>
      <c r="K691" s="1016"/>
      <c r="L691" s="1016"/>
      <c r="M691" s="1016"/>
      <c r="N691" s="1016"/>
      <c r="O691" s="1016" t="s">
        <v>468</v>
      </c>
      <c r="P691" s="1016"/>
      <c r="Q691" s="1016"/>
      <c r="R691" s="1016"/>
      <c r="S691" s="1016"/>
      <c r="T691" s="1016"/>
      <c r="U691" s="1016"/>
      <c r="V691" s="1016"/>
      <c r="W691" s="1016"/>
      <c r="X691" s="1016"/>
      <c r="Y691" s="1034" t="str">
        <f>IF(Y690&gt;0,"Ⅳ",IF(Z690&gt;0,"Ⅲ",IF(AA690&gt;0,"Ⅱa",IF(AB690&gt;0,"Ⅱb","Ⅰ"))))</f>
        <v>Ⅰ</v>
      </c>
      <c r="Z691" s="1035"/>
      <c r="AA691" s="1035"/>
      <c r="AB691" s="1036"/>
      <c r="AC691" s="1034" t="str">
        <f>IF(AC690&gt;0,"Ⅳ",IF(AD690&gt;0,"Ⅲ",IF(AE690&gt;0,"Ⅱa",IF(AF690&gt;0,"Ⅱb","Ⅰ"))))</f>
        <v>Ⅱa</v>
      </c>
      <c r="AD691" s="1035"/>
      <c r="AE691" s="1035"/>
      <c r="AF691" s="1036"/>
      <c r="AG691" s="1034" t="str">
        <f>IF(AG690&gt;0,"Ⅳ",IF(AH690&gt;0,"Ⅲ",IF(AI690&gt;0,"Ⅱa",IF(AJ690&gt;0,"Ⅱb","Ⅰ"))))</f>
        <v>Ⅰ</v>
      </c>
      <c r="AH691" s="1035"/>
      <c r="AI691" s="1035"/>
      <c r="AJ691" s="1036"/>
      <c r="AK691" s="1046"/>
      <c r="AL691" s="1047"/>
      <c r="AM691" s="1047"/>
      <c r="AN691" s="1047"/>
      <c r="AO691" s="1048"/>
      <c r="AP691" s="3"/>
      <c r="AQ691" s="273" t="s">
        <v>312</v>
      </c>
      <c r="AR691" s="273" t="s">
        <v>313</v>
      </c>
      <c r="AS691" s="699" t="s">
        <v>316</v>
      </c>
      <c r="AT691" s="1026"/>
    </row>
    <row r="692" spans="2:86" ht="12" customHeight="1" x14ac:dyDescent="0.15">
      <c r="B692" s="1058"/>
      <c r="C692" s="1063"/>
      <c r="D692" s="1061"/>
      <c r="E692" s="1061"/>
      <c r="F692" s="1061"/>
      <c r="G692" s="1061"/>
      <c r="H692" s="1061"/>
      <c r="I692" s="1061"/>
      <c r="J692" s="1062"/>
      <c r="K692" s="1016"/>
      <c r="L692" s="1016" t="s">
        <v>469</v>
      </c>
      <c r="M692" s="1016"/>
      <c r="N692" s="1016"/>
      <c r="O692" s="1016" t="s">
        <v>212</v>
      </c>
      <c r="P692" s="1016"/>
      <c r="Q692" s="1016"/>
      <c r="R692" s="1016"/>
      <c r="S692" s="1016"/>
      <c r="T692" s="1016"/>
      <c r="U692" s="1016"/>
      <c r="V692" s="1016"/>
      <c r="W692" s="1016"/>
      <c r="X692" s="1016"/>
      <c r="Y692" s="187" t="s">
        <v>32</v>
      </c>
      <c r="Z692" s="187" t="s">
        <v>33</v>
      </c>
      <c r="AA692" s="1027" t="s">
        <v>34</v>
      </c>
      <c r="AB692" s="1027"/>
      <c r="AC692" s="187" t="s">
        <v>32</v>
      </c>
      <c r="AD692" s="187" t="s">
        <v>33</v>
      </c>
      <c r="AE692" s="1027" t="s">
        <v>34</v>
      </c>
      <c r="AF692" s="1027"/>
      <c r="AG692" s="187" t="s">
        <v>32</v>
      </c>
      <c r="AH692" s="187" t="s">
        <v>33</v>
      </c>
      <c r="AI692" s="1027" t="s">
        <v>34</v>
      </c>
      <c r="AJ692" s="1027"/>
      <c r="AK692" s="1046"/>
      <c r="AL692" s="1047"/>
      <c r="AM692" s="1047"/>
      <c r="AN692" s="1047"/>
      <c r="AO692" s="1048"/>
      <c r="AP692" s="3"/>
      <c r="AQ692" s="1028">
        <f>+Y690+Z690</f>
        <v>0</v>
      </c>
      <c r="AR692" s="1029"/>
      <c r="AS692" s="1028">
        <f>+AA690+AB690</f>
        <v>0</v>
      </c>
      <c r="AT692" s="1029"/>
    </row>
    <row r="693" spans="2:86" ht="12" customHeight="1" x14ac:dyDescent="0.15">
      <c r="B693" s="1058"/>
      <c r="C693" s="1063"/>
      <c r="D693" s="1061"/>
      <c r="E693" s="1061"/>
      <c r="F693" s="1061"/>
      <c r="G693" s="1061"/>
      <c r="H693" s="1061"/>
      <c r="I693" s="1061"/>
      <c r="J693" s="1062"/>
      <c r="K693" s="1016"/>
      <c r="L693" s="1016"/>
      <c r="M693" s="1016"/>
      <c r="N693" s="1016"/>
      <c r="O693" s="1016" t="s">
        <v>470</v>
      </c>
      <c r="P693" s="1016"/>
      <c r="Q693" s="1016"/>
      <c r="R693" s="1016"/>
      <c r="S693" s="1016"/>
      <c r="T693" s="1016"/>
      <c r="U693" s="1016"/>
      <c r="V693" s="1016"/>
      <c r="W693" s="1016"/>
      <c r="X693" s="1016"/>
      <c r="Y693" s="193" t="str">
        <f>IF(Y690=0,"",1)</f>
        <v/>
      </c>
      <c r="Z693" s="193" t="str">
        <f>IF(Z690=0,"",1)</f>
        <v/>
      </c>
      <c r="AA693" s="1030" t="str">
        <f>IF(AQ692=1,"",IF(AS692&gt;0,1,""))</f>
        <v/>
      </c>
      <c r="AB693" s="1031"/>
      <c r="AC693" s="193">
        <f>+AC690</f>
        <v>0</v>
      </c>
      <c r="AD693" s="193">
        <f>AD690</f>
        <v>0</v>
      </c>
      <c r="AE693" s="1030">
        <f>AE690+AF690</f>
        <v>3</v>
      </c>
      <c r="AF693" s="1031"/>
      <c r="AG693" s="193">
        <f>AG690</f>
        <v>0</v>
      </c>
      <c r="AH693" s="193">
        <f>AH690</f>
        <v>0</v>
      </c>
      <c r="AI693" s="1030">
        <f>AI690+AJ690</f>
        <v>0</v>
      </c>
      <c r="AJ693" s="1031"/>
      <c r="AK693" s="1046"/>
      <c r="AL693" s="1047"/>
      <c r="AM693" s="1047"/>
      <c r="AN693" s="1047"/>
      <c r="AO693" s="1048"/>
      <c r="AP693" s="3"/>
      <c r="AQ693" s="197">
        <f>+Y690+AC693+AG693</f>
        <v>0</v>
      </c>
      <c r="AR693" s="197">
        <f>+Z690+AD693+AH693</f>
        <v>0</v>
      </c>
      <c r="AS693" s="1032">
        <f>+AS692+AE693+AI693</f>
        <v>3</v>
      </c>
      <c r="AT693" s="1033"/>
    </row>
    <row r="694" spans="2:86" ht="12" customHeight="1" x14ac:dyDescent="0.15">
      <c r="B694" s="1058"/>
      <c r="C694" s="1063"/>
      <c r="D694" s="1061"/>
      <c r="E694" s="1061"/>
      <c r="F694" s="1061"/>
      <c r="G694" s="1061"/>
      <c r="H694" s="1061"/>
      <c r="I694" s="1061"/>
      <c r="J694" s="1062"/>
      <c r="K694" s="1016"/>
      <c r="L694" s="1016"/>
      <c r="M694" s="1016"/>
      <c r="N694" s="1016"/>
      <c r="O694" s="1016" t="s">
        <v>471</v>
      </c>
      <c r="P694" s="1016"/>
      <c r="Q694" s="1016"/>
      <c r="R694" s="1016"/>
      <c r="S694" s="1016"/>
      <c r="T694" s="1016"/>
      <c r="U694" s="1016"/>
      <c r="V694" s="1016"/>
      <c r="W694" s="1016"/>
      <c r="X694" s="1016"/>
      <c r="Y694" s="1034" t="s">
        <v>875</v>
      </c>
      <c r="Z694" s="1035"/>
      <c r="AA694" s="1035"/>
      <c r="AB694" s="1036"/>
      <c r="AC694" s="1034" t="str">
        <f>IF(AC693&gt;0,"Ⅳ",IF(AD693&gt;0,"Ⅲ",IF(AE693&gt;0,"Ⅱ","Ⅰ")))</f>
        <v>Ⅱ</v>
      </c>
      <c r="AD694" s="1035"/>
      <c r="AE694" s="1035"/>
      <c r="AF694" s="1036"/>
      <c r="AG694" s="1034" t="str">
        <f>IF(AG693&gt;0,"Ⅳ",IF(AH693&gt;0,"Ⅲ",IF(AI693&gt;0,"Ⅱ","Ⅰ")))</f>
        <v>Ⅰ</v>
      </c>
      <c r="AH694" s="1035"/>
      <c r="AI694" s="1035"/>
      <c r="AJ694" s="1036"/>
      <c r="AK694" s="1046"/>
      <c r="AL694" s="1047"/>
      <c r="AM694" s="1047"/>
      <c r="AN694" s="1047"/>
      <c r="AO694" s="1048"/>
      <c r="AP694" s="3"/>
      <c r="AQ694" s="1037" t="str">
        <f>IF(AQ693&gt;0,"Ⅳ",IF(AR693&gt;0,"Ⅲ",IF(AS693&gt;0,"Ⅱ","Ⅰ")))</f>
        <v>Ⅱ</v>
      </c>
      <c r="AR694" s="1037"/>
      <c r="AS694" s="1037"/>
      <c r="AT694" s="1037"/>
    </row>
    <row r="695" spans="2:86" ht="12" customHeight="1" x14ac:dyDescent="0.15">
      <c r="B695" s="1058"/>
      <c r="C695" s="1063"/>
      <c r="D695" s="1061"/>
      <c r="E695" s="1061"/>
      <c r="F695" s="1061"/>
      <c r="G695" s="1061"/>
      <c r="H695" s="1061"/>
      <c r="I695" s="1061"/>
      <c r="J695" s="1062"/>
      <c r="K695" s="1016"/>
      <c r="L695" s="1016"/>
      <c r="M695" s="1016"/>
      <c r="N695" s="1016"/>
      <c r="O695" s="1016" t="s">
        <v>472</v>
      </c>
      <c r="P695" s="1016"/>
      <c r="Q695" s="1016"/>
      <c r="R695" s="1016"/>
      <c r="S695" s="1016"/>
      <c r="T695" s="1016"/>
      <c r="U695" s="1016"/>
      <c r="V695" s="1016"/>
      <c r="W695" s="1016"/>
      <c r="X695" s="1016"/>
      <c r="Y695" s="1034" t="str">
        <f>IF(COUNTIF(Y694:AJ694,"Ⅳ")&gt;0,"Ⅳ",IF(COUNTIF(Y694:AJ694,"Ⅲ")&gt;0,"Ⅲ",IF(COUNTIF(Y694:AJ694,"Ⅱ")&gt;0,"Ⅱ","Ⅰ")))</f>
        <v>Ⅱ</v>
      </c>
      <c r="Z695" s="1035"/>
      <c r="AA695" s="1035"/>
      <c r="AB695" s="1035"/>
      <c r="AC695" s="1035"/>
      <c r="AD695" s="1035"/>
      <c r="AE695" s="1035"/>
      <c r="AF695" s="1035"/>
      <c r="AG695" s="1035"/>
      <c r="AH695" s="1035"/>
      <c r="AI695" s="1035"/>
      <c r="AJ695" s="1036"/>
      <c r="AK695" s="1049"/>
      <c r="AL695" s="1050"/>
      <c r="AM695" s="1050"/>
      <c r="AN695" s="1050"/>
      <c r="AO695" s="1051"/>
      <c r="AP695" s="3"/>
    </row>
    <row r="696" spans="2:86" ht="14.25" customHeight="1" x14ac:dyDescent="0.15">
      <c r="B696" s="1058"/>
      <c r="C696" s="1063"/>
      <c r="D696" s="1061"/>
      <c r="E696" s="1061"/>
      <c r="F696" s="1061"/>
      <c r="G696" s="1061"/>
      <c r="H696" s="1061"/>
      <c r="I696" s="1061"/>
      <c r="J696" s="1062"/>
      <c r="K696" s="1016" t="s">
        <v>169</v>
      </c>
      <c r="L696" s="1017"/>
      <c r="M696" s="1017"/>
      <c r="N696" s="1017"/>
      <c r="O696" s="1017"/>
      <c r="P696" s="1017"/>
      <c r="Q696" s="1017"/>
      <c r="R696" s="1017"/>
      <c r="S696" s="1017"/>
      <c r="T696" s="1017"/>
      <c r="U696" s="1017"/>
      <c r="V696" s="1017"/>
      <c r="W696" s="1017"/>
      <c r="X696" s="1017"/>
      <c r="Y696" s="1017"/>
      <c r="Z696" s="1017"/>
      <c r="AA696" s="1017"/>
      <c r="AB696" s="1017"/>
      <c r="AC696" s="1017"/>
      <c r="AD696" s="1017"/>
      <c r="AE696" s="1017"/>
      <c r="AF696" s="1017"/>
      <c r="AG696" s="1017"/>
      <c r="AH696" s="1017"/>
      <c r="AI696" s="1017"/>
      <c r="AJ696" s="1017"/>
      <c r="AK696" s="1017"/>
      <c r="AL696" s="1017"/>
      <c r="AM696" s="1017"/>
      <c r="AN696" s="1017"/>
      <c r="AO696" s="1017"/>
      <c r="AP696" s="3"/>
    </row>
    <row r="697" spans="2:86" ht="14.25" customHeight="1" x14ac:dyDescent="0.15">
      <c r="B697" s="1058"/>
      <c r="C697" s="1063"/>
      <c r="D697" s="1061"/>
      <c r="E697" s="1061"/>
      <c r="F697" s="1061"/>
      <c r="G697" s="1061"/>
      <c r="H697" s="1061"/>
      <c r="I697" s="1061"/>
      <c r="J697" s="1062"/>
      <c r="K697" s="1016"/>
      <c r="L697" s="1017"/>
      <c r="M697" s="1017"/>
      <c r="N697" s="1017"/>
      <c r="O697" s="1017"/>
      <c r="P697" s="1017"/>
      <c r="Q697" s="1017"/>
      <c r="R697" s="1017"/>
      <c r="S697" s="1017"/>
      <c r="T697" s="1017"/>
      <c r="U697" s="1017"/>
      <c r="V697" s="1017"/>
      <c r="W697" s="1017"/>
      <c r="X697" s="1017"/>
      <c r="Y697" s="1017"/>
      <c r="Z697" s="1017"/>
      <c r="AA697" s="1017"/>
      <c r="AB697" s="1017"/>
      <c r="AC697" s="1017"/>
      <c r="AD697" s="1017"/>
      <c r="AE697" s="1017"/>
      <c r="AF697" s="1017"/>
      <c r="AG697" s="1017"/>
      <c r="AH697" s="1017"/>
      <c r="AI697" s="1017"/>
      <c r="AJ697" s="1017"/>
      <c r="AK697" s="1017"/>
      <c r="AL697" s="1017"/>
      <c r="AM697" s="1017"/>
      <c r="AN697" s="1017"/>
      <c r="AO697" s="1017"/>
      <c r="AP697" s="3"/>
    </row>
    <row r="698" spans="2:86" ht="12" customHeight="1" x14ac:dyDescent="0.15">
      <c r="B698" s="1058"/>
      <c r="C698" s="1063"/>
      <c r="D698" s="1061"/>
      <c r="E698" s="1061"/>
      <c r="F698" s="1061"/>
      <c r="G698" s="1061"/>
      <c r="H698" s="1061"/>
      <c r="I698" s="1061"/>
      <c r="J698" s="1062"/>
      <c r="K698" s="1018" t="s">
        <v>473</v>
      </c>
      <c r="L698" s="1018"/>
      <c r="M698" s="1018"/>
      <c r="N698" s="1018"/>
      <c r="O698" s="1018"/>
      <c r="P698" s="1018"/>
      <c r="Q698" s="1018"/>
      <c r="R698" s="1018"/>
      <c r="S698" s="1018"/>
      <c r="T698" s="1018"/>
      <c r="U698" s="1018"/>
      <c r="V698" s="1018"/>
      <c r="W698" s="1018"/>
      <c r="X698" s="1018"/>
      <c r="Y698" s="1018"/>
      <c r="Z698" s="1018"/>
      <c r="AA698" s="1018"/>
      <c r="AB698" s="1018"/>
      <c r="AC698" s="1018"/>
      <c r="AD698" s="1018"/>
      <c r="AE698" s="1018"/>
      <c r="AF698" s="1018"/>
      <c r="AG698" s="1018"/>
      <c r="AH698" s="1018"/>
      <c r="AI698" s="1018"/>
      <c r="AJ698" s="1018"/>
      <c r="AK698" s="1018"/>
      <c r="AL698" s="1018"/>
      <c r="AM698" s="1018"/>
      <c r="AN698" s="1018"/>
      <c r="AO698" s="1018"/>
      <c r="AP698" s="3"/>
    </row>
    <row r="699" spans="2:86" ht="12" customHeight="1" x14ac:dyDescent="0.15">
      <c r="B699" s="1058"/>
      <c r="C699" s="1063"/>
      <c r="D699" s="1061"/>
      <c r="E699" s="1061"/>
      <c r="F699" s="1061"/>
      <c r="G699" s="1061"/>
      <c r="H699" s="1061"/>
      <c r="I699" s="1061"/>
      <c r="J699" s="1062"/>
      <c r="K699" s="1019" t="s">
        <v>523</v>
      </c>
      <c r="L699" s="1019"/>
      <c r="M699" s="1019"/>
      <c r="N699" s="1019"/>
      <c r="O699" s="1019"/>
      <c r="P699" s="1019"/>
      <c r="Q699" s="1019"/>
      <c r="R699" s="1019"/>
      <c r="S699" s="1019"/>
      <c r="T699" s="1019"/>
      <c r="U699" s="1019"/>
      <c r="V699" s="1019"/>
      <c r="W699" s="1019"/>
      <c r="X699" s="1019"/>
      <c r="Y699" s="1019"/>
      <c r="Z699" s="1019"/>
      <c r="AA699" s="1019"/>
      <c r="AB699" s="1019"/>
      <c r="AC699" s="1019"/>
      <c r="AD699" s="1019"/>
      <c r="AE699" s="1019"/>
      <c r="AF699" s="1019"/>
      <c r="AG699" s="1019"/>
      <c r="AH699" s="1019"/>
      <c r="AI699" s="1019"/>
      <c r="AJ699" s="1019"/>
      <c r="AK699" s="1019"/>
      <c r="AL699" s="1019"/>
      <c r="AM699" s="1019"/>
      <c r="AN699" s="1019"/>
      <c r="AO699" s="1019"/>
      <c r="AP699" s="3"/>
    </row>
    <row r="700" spans="2:86" ht="12" customHeight="1" x14ac:dyDescent="0.15">
      <c r="B700" s="1058"/>
      <c r="C700" s="1063"/>
      <c r="D700" s="1061"/>
      <c r="E700" s="1061"/>
      <c r="F700" s="1061"/>
      <c r="G700" s="1061"/>
      <c r="H700" s="1061"/>
      <c r="I700" s="1061"/>
      <c r="J700" s="1062"/>
      <c r="K700" s="194" t="s">
        <v>474</v>
      </c>
      <c r="L700" s="195"/>
      <c r="M700" s="195"/>
      <c r="N700" s="195"/>
      <c r="O700" s="195"/>
      <c r="P700" s="195"/>
      <c r="Q700" s="195"/>
      <c r="R700" s="195"/>
      <c r="S700" s="195"/>
      <c r="T700" s="195"/>
      <c r="U700" s="195"/>
      <c r="V700" s="195"/>
      <c r="W700" s="195"/>
      <c r="X700" s="195"/>
      <c r="Y700" s="195"/>
      <c r="Z700" s="195"/>
      <c r="AA700" s="195"/>
      <c r="AB700" s="195"/>
      <c r="AC700" s="195"/>
      <c r="AD700" s="195"/>
      <c r="AE700" s="195"/>
      <c r="AF700" s="195"/>
      <c r="AG700" s="195"/>
      <c r="AH700" s="195"/>
      <c r="AI700" s="195"/>
      <c r="AJ700" s="195"/>
      <c r="AK700" s="195"/>
      <c r="AL700" s="195"/>
      <c r="AM700" s="195"/>
      <c r="AN700" s="195"/>
      <c r="AO700" s="196"/>
      <c r="AP700" s="3"/>
    </row>
    <row r="701" spans="2:86" ht="12" customHeight="1" x14ac:dyDescent="0.15">
      <c r="B701" s="1058"/>
      <c r="C701" s="1063"/>
      <c r="D701" s="1061"/>
      <c r="E701" s="1061"/>
      <c r="F701" s="1061"/>
      <c r="G701" s="1061"/>
      <c r="H701" s="1061"/>
      <c r="I701" s="1061"/>
      <c r="J701" s="1062"/>
      <c r="K701" s="194" t="s">
        <v>475</v>
      </c>
      <c r="L701" s="195"/>
      <c r="M701" s="195"/>
      <c r="N701" s="195"/>
      <c r="O701" s="195"/>
      <c r="P701" s="195"/>
      <c r="Q701" s="195"/>
      <c r="R701" s="195"/>
      <c r="S701" s="195"/>
      <c r="T701" s="195"/>
      <c r="U701" s="195"/>
      <c r="V701" s="195"/>
      <c r="W701" s="195"/>
      <c r="X701" s="195"/>
      <c r="Y701" s="195"/>
      <c r="Z701" s="195"/>
      <c r="AA701" s="195"/>
      <c r="AB701" s="195"/>
      <c r="AC701" s="195"/>
      <c r="AD701" s="195"/>
      <c r="AE701" s="195"/>
      <c r="AF701" s="195"/>
      <c r="AG701" s="195"/>
      <c r="AH701" s="195"/>
      <c r="AI701" s="195"/>
      <c r="AJ701" s="195"/>
      <c r="AK701" s="195"/>
      <c r="AL701" s="195"/>
      <c r="AM701" s="195"/>
      <c r="AN701" s="195"/>
      <c r="AO701" s="196"/>
      <c r="AP701" s="3"/>
    </row>
    <row r="702" spans="2:86" ht="12" customHeight="1" x14ac:dyDescent="0.15">
      <c r="B702" s="1058"/>
      <c r="C702" s="1063"/>
      <c r="D702" s="1061"/>
      <c r="E702" s="1061"/>
      <c r="F702" s="1061"/>
      <c r="G702" s="1061"/>
      <c r="H702" s="1061"/>
      <c r="I702" s="1061"/>
      <c r="J702" s="1062"/>
      <c r="K702" s="1020" t="s">
        <v>476</v>
      </c>
      <c r="L702" s="1021"/>
      <c r="M702" s="1021"/>
      <c r="N702" s="1021"/>
      <c r="O702" s="1021"/>
      <c r="P702" s="1021"/>
      <c r="Q702" s="1021"/>
      <c r="R702" s="1021"/>
      <c r="S702" s="1021"/>
      <c r="T702" s="1021"/>
      <c r="U702" s="1021"/>
      <c r="V702" s="1021"/>
      <c r="W702" s="1021"/>
      <c r="X702" s="1021"/>
      <c r="Y702" s="1021"/>
      <c r="Z702" s="1021"/>
      <c r="AA702" s="1021"/>
      <c r="AB702" s="1021"/>
      <c r="AC702" s="1021"/>
      <c r="AD702" s="1021"/>
      <c r="AE702" s="1021"/>
      <c r="AF702" s="1021"/>
      <c r="AG702" s="1021"/>
      <c r="AH702" s="1021"/>
      <c r="AI702" s="1021"/>
      <c r="AJ702" s="1021"/>
      <c r="AK702" s="1021"/>
      <c r="AL702" s="1021"/>
      <c r="AM702" s="1021"/>
      <c r="AN702" s="1021"/>
      <c r="AO702" s="1022"/>
      <c r="AP702" s="3"/>
    </row>
    <row r="703" spans="2:86" ht="12" customHeight="1" x14ac:dyDescent="0.15">
      <c r="B703" s="591"/>
      <c r="C703" s="1064"/>
      <c r="D703" s="1065"/>
      <c r="E703" s="1065"/>
      <c r="F703" s="1065"/>
      <c r="G703" s="1065"/>
      <c r="H703" s="1065"/>
      <c r="I703" s="1065"/>
      <c r="J703" s="1066"/>
      <c r="K703" s="1023"/>
      <c r="L703" s="1024"/>
      <c r="M703" s="1024"/>
      <c r="N703" s="1024"/>
      <c r="O703" s="1024"/>
      <c r="P703" s="1024"/>
      <c r="Q703" s="1024"/>
      <c r="R703" s="1024"/>
      <c r="S703" s="1024"/>
      <c r="T703" s="1024"/>
      <c r="U703" s="1024"/>
      <c r="V703" s="1024"/>
      <c r="W703" s="1024"/>
      <c r="X703" s="1024"/>
      <c r="Y703" s="1024"/>
      <c r="Z703" s="1024"/>
      <c r="AA703" s="1024"/>
      <c r="AB703" s="1024"/>
      <c r="AC703" s="1024"/>
      <c r="AD703" s="1024"/>
      <c r="AE703" s="1024"/>
      <c r="AF703" s="1024"/>
      <c r="AG703" s="1024"/>
      <c r="AH703" s="1024"/>
      <c r="AI703" s="1024"/>
      <c r="AJ703" s="1024"/>
      <c r="AK703" s="1024"/>
      <c r="AL703" s="1024"/>
      <c r="AM703" s="1024"/>
      <c r="AN703" s="1024"/>
      <c r="AO703" s="1025"/>
      <c r="AP703" s="3"/>
    </row>
    <row r="704" spans="2:86" s="9" customFormat="1" ht="12" customHeight="1" x14ac:dyDescent="0.15">
      <c r="B704" s="3" t="s">
        <v>527</v>
      </c>
      <c r="AQ704" s="162"/>
      <c r="AR704" s="162"/>
      <c r="AS704" s="162"/>
      <c r="AT704" s="162"/>
      <c r="AU704" s="162"/>
      <c r="AV704" s="162"/>
      <c r="AW704" s="162"/>
      <c r="AX704" s="162"/>
      <c r="AY704" s="162"/>
      <c r="AZ704" s="162"/>
      <c r="BA704" s="162"/>
      <c r="BB704" s="162"/>
      <c r="BC704" s="162"/>
      <c r="BD704" s="162"/>
      <c r="BE704" s="162"/>
      <c r="BF704" s="162"/>
      <c r="BG704" s="162"/>
      <c r="BH704" s="162"/>
      <c r="BI704" s="162"/>
      <c r="BJ704" s="162"/>
      <c r="BK704" s="162"/>
      <c r="BL704" s="162"/>
      <c r="BM704" s="162"/>
      <c r="BN704" s="162"/>
      <c r="BO704" s="162"/>
      <c r="BP704" s="162"/>
      <c r="BQ704" s="162"/>
      <c r="BR704" s="162"/>
      <c r="BS704" s="162"/>
      <c r="BT704" s="162"/>
      <c r="BU704" s="162"/>
      <c r="BV704" s="162"/>
      <c r="BW704" s="162"/>
      <c r="BX704" s="162"/>
      <c r="BY704" s="162"/>
      <c r="BZ704" s="162"/>
      <c r="CA704" s="162"/>
      <c r="CB704" s="162"/>
      <c r="CC704" s="162"/>
      <c r="CD704" s="162"/>
      <c r="CE704" s="162"/>
      <c r="CF704" s="162"/>
      <c r="CG704" s="162"/>
      <c r="CH704" s="162"/>
    </row>
    <row r="705" spans="2:86" ht="12" customHeight="1" thickBot="1" x14ac:dyDescent="0.2">
      <c r="B705" s="3" t="s">
        <v>524</v>
      </c>
    </row>
    <row r="706" spans="2:86" ht="12" customHeight="1" x14ac:dyDescent="0.15">
      <c r="B706" s="3" t="s">
        <v>525</v>
      </c>
      <c r="AU706" s="1000" t="s">
        <v>305</v>
      </c>
      <c r="AV706" s="1001" t="s">
        <v>298</v>
      </c>
      <c r="AW706" s="1003" t="s">
        <v>299</v>
      </c>
      <c r="AX706" s="1005" t="s">
        <v>306</v>
      </c>
      <c r="AY706" s="1006"/>
      <c r="AZ706" s="1006"/>
      <c r="BA706" s="1006"/>
      <c r="BB706" s="1006"/>
      <c r="BC706" s="1006"/>
      <c r="BD706" s="1006"/>
      <c r="BE706" s="1006"/>
      <c r="BF706" s="1006"/>
      <c r="BG706" s="1006"/>
      <c r="BH706" s="1006"/>
      <c r="BI706" s="1006"/>
      <c r="BJ706" s="1006"/>
      <c r="BK706" s="1006"/>
      <c r="BL706" s="1006"/>
      <c r="BM706" s="1006"/>
      <c r="BN706" s="1006"/>
      <c r="BO706" s="1006"/>
      <c r="BP706" s="1006"/>
      <c r="BQ706" s="1006"/>
      <c r="BR706" s="1007"/>
      <c r="BS706" s="807" t="s">
        <v>300</v>
      </c>
      <c r="BT706" s="1008"/>
      <c r="BU706" s="1008"/>
      <c r="BV706" s="1008"/>
      <c r="BW706" s="1009" t="s">
        <v>307</v>
      </c>
      <c r="BX706" s="1010"/>
      <c r="BY706" s="1010"/>
      <c r="BZ706" s="1010"/>
      <c r="CA706" s="1010"/>
      <c r="CB706" s="1010"/>
      <c r="CC706" s="1010"/>
      <c r="CD706" s="1010"/>
      <c r="CE706" s="1010"/>
      <c r="CF706" s="1010"/>
      <c r="CG706" s="1010"/>
      <c r="CH706" s="1011"/>
    </row>
    <row r="707" spans="2:86" ht="12" customHeight="1" x14ac:dyDescent="0.15">
      <c r="B707" s="3" t="s">
        <v>477</v>
      </c>
      <c r="AU707" s="1000"/>
      <c r="AV707" s="1002"/>
      <c r="AW707" s="1004"/>
      <c r="AX707" s="1012" t="s">
        <v>308</v>
      </c>
      <c r="AY707" s="686"/>
      <c r="AZ707" s="686"/>
      <c r="BA707" s="686"/>
      <c r="BB707" s="686"/>
      <c r="BC707" s="686"/>
      <c r="BD707" s="686"/>
      <c r="BE707" s="686"/>
      <c r="BF707" s="686"/>
      <c r="BG707" s="686"/>
      <c r="BH707" s="686"/>
      <c r="BI707" s="686"/>
      <c r="BJ707" s="686" t="s">
        <v>309</v>
      </c>
      <c r="BK707" s="686"/>
      <c r="BL707" s="686"/>
      <c r="BM707" s="686"/>
      <c r="BN707" s="686"/>
      <c r="BO707" s="686"/>
      <c r="BP707" s="686"/>
      <c r="BQ707" s="686"/>
      <c r="BR707" s="1013"/>
      <c r="BS707" s="1008"/>
      <c r="BT707" s="1008"/>
      <c r="BU707" s="1008"/>
      <c r="BV707" s="1008"/>
      <c r="BW707" s="1014" t="s">
        <v>302</v>
      </c>
      <c r="BX707" s="699"/>
      <c r="BY707" s="699"/>
      <c r="BZ707" s="699"/>
      <c r="CA707" s="686" t="s">
        <v>310</v>
      </c>
      <c r="CB707" s="686"/>
      <c r="CC707" s="686"/>
      <c r="CD707" s="686"/>
      <c r="CE707" s="686"/>
      <c r="CF707" s="686"/>
      <c r="CG707" s="686"/>
      <c r="CH707" s="1013"/>
    </row>
    <row r="708" spans="2:86" ht="12" customHeight="1" x14ac:dyDescent="0.15">
      <c r="B708" s="3" t="s">
        <v>526</v>
      </c>
      <c r="AU708" s="1000"/>
      <c r="AV708" s="1002"/>
      <c r="AW708" s="1004"/>
      <c r="AX708" s="1012" t="s">
        <v>26</v>
      </c>
      <c r="AY708" s="686"/>
      <c r="AZ708" s="686"/>
      <c r="BA708" s="686"/>
      <c r="BB708" s="686" t="s">
        <v>22</v>
      </c>
      <c r="BC708" s="686"/>
      <c r="BD708" s="686"/>
      <c r="BE708" s="686"/>
      <c r="BF708" s="686" t="s">
        <v>24</v>
      </c>
      <c r="BG708" s="686"/>
      <c r="BH708" s="686"/>
      <c r="BI708" s="686"/>
      <c r="BJ708" s="699" t="s">
        <v>26</v>
      </c>
      <c r="BK708" s="699"/>
      <c r="BL708" s="699"/>
      <c r="BM708" s="699" t="s">
        <v>22</v>
      </c>
      <c r="BN708" s="699"/>
      <c r="BO708" s="699"/>
      <c r="BP708" s="699" t="s">
        <v>24</v>
      </c>
      <c r="BQ708" s="699"/>
      <c r="BR708" s="1015"/>
      <c r="BS708" s="807" t="s">
        <v>26</v>
      </c>
      <c r="BT708" s="807" t="s">
        <v>22</v>
      </c>
      <c r="BU708" s="807" t="s">
        <v>24</v>
      </c>
      <c r="BV708" s="807" t="s">
        <v>303</v>
      </c>
      <c r="BW708" s="1012" t="s">
        <v>311</v>
      </c>
      <c r="BX708" s="686"/>
      <c r="BY708" s="686"/>
      <c r="BZ708" s="686"/>
      <c r="CA708" s="686" t="s">
        <v>22</v>
      </c>
      <c r="CB708" s="686"/>
      <c r="CC708" s="686"/>
      <c r="CD708" s="686"/>
      <c r="CE708" s="686" t="s">
        <v>24</v>
      </c>
      <c r="CF708" s="686"/>
      <c r="CG708" s="686"/>
      <c r="CH708" s="1013"/>
    </row>
    <row r="709" spans="2:86" ht="12" customHeight="1" x14ac:dyDescent="0.15">
      <c r="B709" s="3" t="s">
        <v>478</v>
      </c>
      <c r="AU709" s="1000"/>
      <c r="AV709" s="1002"/>
      <c r="AW709" s="1004"/>
      <c r="AX709" s="156" t="s">
        <v>862</v>
      </c>
      <c r="AY709" s="157" t="s">
        <v>863</v>
      </c>
      <c r="AZ709" s="157" t="s">
        <v>864</v>
      </c>
      <c r="BA709" s="158" t="s">
        <v>865</v>
      </c>
      <c r="BB709" s="159" t="s">
        <v>866</v>
      </c>
      <c r="BC709" s="157" t="s">
        <v>863</v>
      </c>
      <c r="BD709" s="157" t="s">
        <v>867</v>
      </c>
      <c r="BE709" s="158" t="s">
        <v>865</v>
      </c>
      <c r="BF709" s="159" t="s">
        <v>866</v>
      </c>
      <c r="BG709" s="157" t="s">
        <v>863</v>
      </c>
      <c r="BH709" s="157" t="s">
        <v>864</v>
      </c>
      <c r="BI709" s="158" t="s">
        <v>865</v>
      </c>
      <c r="BJ709" s="159" t="s">
        <v>866</v>
      </c>
      <c r="BK709" s="157" t="s">
        <v>868</v>
      </c>
      <c r="BL709" s="158" t="s">
        <v>869</v>
      </c>
      <c r="BM709" s="159" t="s">
        <v>870</v>
      </c>
      <c r="BN709" s="157" t="s">
        <v>863</v>
      </c>
      <c r="BO709" s="158" t="s">
        <v>871</v>
      </c>
      <c r="BP709" s="159" t="s">
        <v>870</v>
      </c>
      <c r="BQ709" s="157" t="s">
        <v>868</v>
      </c>
      <c r="BR709" s="160" t="s">
        <v>872</v>
      </c>
      <c r="BS709" s="1008"/>
      <c r="BT709" s="1008"/>
      <c r="BU709" s="1008"/>
      <c r="BV709" s="1008"/>
      <c r="BW709" s="156" t="s">
        <v>866</v>
      </c>
      <c r="BX709" s="157" t="s">
        <v>863</v>
      </c>
      <c r="BY709" s="157" t="s">
        <v>864</v>
      </c>
      <c r="BZ709" s="158" t="s">
        <v>865</v>
      </c>
      <c r="CA709" s="159" t="s">
        <v>866</v>
      </c>
      <c r="CB709" s="157" t="s">
        <v>873</v>
      </c>
      <c r="CC709" s="157" t="s">
        <v>864</v>
      </c>
      <c r="CD709" s="158" t="s">
        <v>865</v>
      </c>
      <c r="CE709" s="159" t="s">
        <v>866</v>
      </c>
      <c r="CF709" s="157" t="s">
        <v>863</v>
      </c>
      <c r="CG709" s="157" t="s">
        <v>864</v>
      </c>
      <c r="CH709" s="160" t="s">
        <v>874</v>
      </c>
    </row>
    <row r="710" spans="2:86" x14ac:dyDescent="0.15">
      <c r="B710" s="3" t="s">
        <v>539</v>
      </c>
      <c r="AU710" s="1000"/>
      <c r="AV710" s="188" t="str">
        <f>N712</f>
        <v>S015</v>
      </c>
      <c r="AW710" s="300">
        <f>R712</f>
        <v>10.4</v>
      </c>
      <c r="AX710" s="197">
        <f>+Y737</f>
        <v>0</v>
      </c>
      <c r="AY710" s="197">
        <f>+Z737</f>
        <v>0</v>
      </c>
      <c r="AZ710" s="197">
        <f>+AA737</f>
        <v>2</v>
      </c>
      <c r="BA710" s="197">
        <f t="shared" ref="BA710" si="302">+AB737</f>
        <v>0</v>
      </c>
      <c r="BB710" s="197">
        <f>+AC737</f>
        <v>0</v>
      </c>
      <c r="BC710" s="197">
        <f t="shared" ref="BC710" si="303">+AD737</f>
        <v>0</v>
      </c>
      <c r="BD710" s="197">
        <f t="shared" ref="BD710" si="304">+AE737</f>
        <v>1</v>
      </c>
      <c r="BE710" s="197">
        <f t="shared" ref="BE710" si="305">+AF737</f>
        <v>2</v>
      </c>
      <c r="BF710" s="197">
        <f t="shared" ref="BF710" si="306">+AG737</f>
        <v>0</v>
      </c>
      <c r="BG710" s="197">
        <f t="shared" ref="BG710" si="307">+AH737</f>
        <v>0</v>
      </c>
      <c r="BH710" s="197">
        <f t="shared" ref="BH710" si="308">+AI737</f>
        <v>0</v>
      </c>
      <c r="BI710" s="197">
        <f t="shared" ref="BI710" si="309">+AJ737</f>
        <v>1</v>
      </c>
      <c r="BJ710" s="197" t="str">
        <f>+Y740</f>
        <v/>
      </c>
      <c r="BK710" s="197" t="str">
        <f t="shared" ref="BK710" si="310">+Z740</f>
        <v/>
      </c>
      <c r="BL710" s="197">
        <f>+AA740</f>
        <v>1</v>
      </c>
      <c r="BM710" s="197">
        <f>+AC740</f>
        <v>0</v>
      </c>
      <c r="BN710" s="197">
        <f t="shared" ref="BN710" si="311">+AD740</f>
        <v>0</v>
      </c>
      <c r="BO710" s="197">
        <f t="shared" ref="BO710" si="312">+AE740</f>
        <v>3</v>
      </c>
      <c r="BP710" s="197">
        <f>+AG740</f>
        <v>0</v>
      </c>
      <c r="BQ710" s="197">
        <f>+AH740</f>
        <v>0</v>
      </c>
      <c r="BR710" s="197">
        <f>+AI740</f>
        <v>1</v>
      </c>
      <c r="BS710" s="296" t="str">
        <f>+Y741</f>
        <v>Ⅱ</v>
      </c>
      <c r="BT710" s="296" t="str">
        <f>+AC741</f>
        <v>Ⅱ</v>
      </c>
      <c r="BU710" s="296" t="str">
        <f>+AG741</f>
        <v>Ⅱ</v>
      </c>
      <c r="BV710" s="296" t="str">
        <f>+Y742</f>
        <v>Ⅱ</v>
      </c>
      <c r="BW710" s="164" t="str">
        <f>IF(Y737&gt;0,R712,"")</f>
        <v/>
      </c>
      <c r="BX710" s="165">
        <f>IF(Z737&gt;0,"",IF(AA737&gt;0,R712,""))</f>
        <v>10.4</v>
      </c>
      <c r="BY710" s="165">
        <f>IF(Y737+Z737&gt;0,"",IF(AA737&gt;0,R712,""))</f>
        <v>10.4</v>
      </c>
      <c r="BZ710" s="165" t="str">
        <f>IF(Y737+Z737+AA737&gt;0,"",IF(AB737&gt;0,R712,""))</f>
        <v/>
      </c>
      <c r="CA710" s="166">
        <f t="shared" ref="CA710" si="313">+AC736</f>
        <v>0</v>
      </c>
      <c r="CB710" s="166">
        <f t="shared" ref="CB710" si="314">+AD736</f>
        <v>0</v>
      </c>
      <c r="CC710" s="166">
        <f t="shared" ref="CC710" si="315">+AE736</f>
        <v>0.03</v>
      </c>
      <c r="CD710" s="166">
        <f t="shared" ref="CD710" si="316">+AF736</f>
        <v>9.375</v>
      </c>
      <c r="CE710" s="166">
        <f t="shared" ref="CE710" si="317">+AG736</f>
        <v>0</v>
      </c>
      <c r="CF710" s="166">
        <f t="shared" ref="CF710" si="318">+AH736</f>
        <v>0</v>
      </c>
      <c r="CG710" s="166">
        <f t="shared" ref="CG710" si="319">+AI736</f>
        <v>0</v>
      </c>
      <c r="CH710" s="166">
        <f t="shared" ref="CH710" si="320">+AJ736</f>
        <v>1.085</v>
      </c>
    </row>
    <row r="711" spans="2:86" ht="12" customHeight="1" x14ac:dyDescent="0.15">
      <c r="B711" s="1057" t="s">
        <v>219</v>
      </c>
      <c r="C711" s="1059"/>
      <c r="D711" s="1060"/>
      <c r="E711" s="1061"/>
      <c r="F711" s="1061"/>
      <c r="G711" s="1061"/>
      <c r="H711" s="1061"/>
      <c r="I711" s="1061"/>
      <c r="J711" s="1062"/>
      <c r="K711" s="1067" t="s">
        <v>453</v>
      </c>
      <c r="L711" s="1068"/>
      <c r="M711" s="1068"/>
      <c r="N711" s="1068"/>
      <c r="O711" s="1068"/>
      <c r="P711" s="1068"/>
      <c r="Q711" s="1068"/>
      <c r="R711" s="1068"/>
      <c r="S711" s="1068"/>
      <c r="T711" s="1068"/>
      <c r="U711" s="1068"/>
      <c r="V711" s="1068"/>
      <c r="W711" s="1068"/>
      <c r="X711" s="1068"/>
      <c r="Y711" s="1068"/>
      <c r="Z711" s="1068"/>
      <c r="AA711" s="1068"/>
      <c r="AB711" s="1068"/>
      <c r="AC711" s="1068"/>
      <c r="AD711" s="1068"/>
      <c r="AE711" s="1068"/>
      <c r="AF711" s="1068"/>
      <c r="AG711" s="1068"/>
      <c r="AH711" s="1068"/>
      <c r="AI711" s="1068"/>
      <c r="AJ711" s="1068"/>
      <c r="AK711" s="1068"/>
      <c r="AL711" s="1068"/>
      <c r="AM711" s="1068"/>
      <c r="AN711" s="1068"/>
      <c r="AO711" s="1069"/>
      <c r="AP711" s="3"/>
    </row>
    <row r="712" spans="2:86" ht="12" customHeight="1" x14ac:dyDescent="0.15">
      <c r="B712" s="1058"/>
      <c r="C712" s="1063"/>
      <c r="D712" s="1061"/>
      <c r="E712" s="1061"/>
      <c r="F712" s="1061"/>
      <c r="G712" s="1061"/>
      <c r="H712" s="1061"/>
      <c r="I712" s="1061"/>
      <c r="J712" s="1062"/>
      <c r="K712" s="1040" t="s">
        <v>218</v>
      </c>
      <c r="L712" s="1041"/>
      <c r="M712" s="1042"/>
      <c r="N712" s="1034" t="s">
        <v>619</v>
      </c>
      <c r="O712" s="1035"/>
      <c r="P712" s="1040" t="s">
        <v>454</v>
      </c>
      <c r="Q712" s="1042"/>
      <c r="R712" s="1070">
        <f>'様式A-2'!C25</f>
        <v>10.4</v>
      </c>
      <c r="S712" s="1071"/>
      <c r="T712" s="1072"/>
      <c r="U712" s="1073" t="s">
        <v>455</v>
      </c>
      <c r="V712" s="1074"/>
      <c r="W712" s="1073" t="s">
        <v>456</v>
      </c>
      <c r="X712" s="1074"/>
      <c r="Y712" s="1042" t="s">
        <v>217</v>
      </c>
      <c r="Z712" s="1016"/>
      <c r="AA712" s="1016"/>
      <c r="AB712" s="1016"/>
      <c r="AC712" s="1073" t="s">
        <v>457</v>
      </c>
      <c r="AD712" s="1079"/>
      <c r="AE712" s="1079"/>
      <c r="AF712" s="1079"/>
      <c r="AG712" s="1079"/>
      <c r="AH712" s="1079"/>
      <c r="AI712" s="1079"/>
      <c r="AJ712" s="1074"/>
      <c r="AK712" s="1073" t="s">
        <v>458</v>
      </c>
      <c r="AL712" s="1079"/>
      <c r="AM712" s="1079"/>
      <c r="AN712" s="1081"/>
      <c r="AO712" s="1082"/>
      <c r="AP712" s="3"/>
      <c r="AV712" s="167"/>
      <c r="AW712" s="221"/>
      <c r="AX712" s="167"/>
      <c r="AY712" s="167"/>
      <c r="AZ712" s="167"/>
      <c r="BA712" s="167"/>
      <c r="BB712" s="167"/>
      <c r="BC712" s="167"/>
      <c r="BD712" s="167"/>
    </row>
    <row r="713" spans="2:86" ht="12" customHeight="1" x14ac:dyDescent="0.15">
      <c r="B713" s="1058"/>
      <c r="C713" s="1063"/>
      <c r="D713" s="1061"/>
      <c r="E713" s="1061"/>
      <c r="F713" s="1061"/>
      <c r="G713" s="1061"/>
      <c r="H713" s="1061"/>
      <c r="I713" s="1061"/>
      <c r="J713" s="1062"/>
      <c r="K713" s="1016" t="s">
        <v>459</v>
      </c>
      <c r="L713" s="1016" t="s">
        <v>199</v>
      </c>
      <c r="M713" s="1016"/>
      <c r="N713" s="1016" t="s">
        <v>198</v>
      </c>
      <c r="O713" s="1016"/>
      <c r="P713" s="1016" t="s">
        <v>460</v>
      </c>
      <c r="Q713" s="1016"/>
      <c r="R713" s="1016" t="s">
        <v>6</v>
      </c>
      <c r="S713" s="1016"/>
      <c r="T713" s="1016"/>
      <c r="U713" s="1075"/>
      <c r="V713" s="1076"/>
      <c r="W713" s="1075"/>
      <c r="X713" s="1076"/>
      <c r="Y713" s="1042"/>
      <c r="Z713" s="1016"/>
      <c r="AA713" s="1016"/>
      <c r="AB713" s="1016"/>
      <c r="AC713" s="1077"/>
      <c r="AD713" s="1080"/>
      <c r="AE713" s="1080"/>
      <c r="AF713" s="1080"/>
      <c r="AG713" s="1080"/>
      <c r="AH713" s="1080"/>
      <c r="AI713" s="1080"/>
      <c r="AJ713" s="1078"/>
      <c r="AK713" s="1075"/>
      <c r="AL713" s="1083"/>
      <c r="AM713" s="1083"/>
      <c r="AN713" s="1084"/>
      <c r="AO713" s="1085"/>
      <c r="AP713" s="3"/>
      <c r="AV713" s="167"/>
      <c r="AW713" s="167"/>
      <c r="AX713" s="167"/>
      <c r="AY713" s="167"/>
      <c r="AZ713" s="167"/>
      <c r="BA713" s="167"/>
      <c r="BB713" s="167"/>
      <c r="BC713" s="167"/>
      <c r="BD713" s="167"/>
    </row>
    <row r="714" spans="2:86" ht="12" customHeight="1" x14ac:dyDescent="0.15">
      <c r="B714" s="1058"/>
      <c r="C714" s="1063"/>
      <c r="D714" s="1061"/>
      <c r="E714" s="1061"/>
      <c r="F714" s="1061"/>
      <c r="G714" s="1061"/>
      <c r="H714" s="1061"/>
      <c r="I714" s="1061"/>
      <c r="J714" s="1062"/>
      <c r="K714" s="1016"/>
      <c r="L714" s="1016"/>
      <c r="M714" s="1016"/>
      <c r="N714" s="1016"/>
      <c r="O714" s="1016"/>
      <c r="P714" s="1016"/>
      <c r="Q714" s="1016"/>
      <c r="R714" s="1016"/>
      <c r="S714" s="1016"/>
      <c r="T714" s="1016"/>
      <c r="U714" s="1075"/>
      <c r="V714" s="1076"/>
      <c r="W714" s="1075"/>
      <c r="X714" s="1076"/>
      <c r="Y714" s="1042" t="s">
        <v>461</v>
      </c>
      <c r="Z714" s="1016"/>
      <c r="AA714" s="1016"/>
      <c r="AB714" s="1016"/>
      <c r="AC714" s="1016" t="s">
        <v>462</v>
      </c>
      <c r="AD714" s="1016"/>
      <c r="AE714" s="1016"/>
      <c r="AF714" s="1016"/>
      <c r="AG714" s="1016" t="s">
        <v>463</v>
      </c>
      <c r="AH714" s="1016"/>
      <c r="AI714" s="1016"/>
      <c r="AJ714" s="1016"/>
      <c r="AK714" s="1075"/>
      <c r="AL714" s="1083"/>
      <c r="AM714" s="1083"/>
      <c r="AN714" s="1084"/>
      <c r="AO714" s="1085"/>
      <c r="AP714" s="3"/>
      <c r="AV714" s="167"/>
      <c r="AW714" s="167"/>
      <c r="AX714" s="167"/>
      <c r="AY714" s="167"/>
      <c r="AZ714" s="167"/>
      <c r="BA714" s="167"/>
      <c r="BB714" s="167"/>
      <c r="BC714" s="167"/>
      <c r="BD714" s="167"/>
    </row>
    <row r="715" spans="2:86" ht="12" customHeight="1" x14ac:dyDescent="0.15">
      <c r="B715" s="1058"/>
      <c r="C715" s="1063"/>
      <c r="D715" s="1061"/>
      <c r="E715" s="1061"/>
      <c r="F715" s="1061"/>
      <c r="G715" s="1061"/>
      <c r="H715" s="1061"/>
      <c r="I715" s="1061"/>
      <c r="J715" s="1062"/>
      <c r="K715" s="1016"/>
      <c r="L715" s="1016"/>
      <c r="M715" s="1016"/>
      <c r="N715" s="1016"/>
      <c r="O715" s="1016"/>
      <c r="P715" s="1016"/>
      <c r="Q715" s="1016"/>
      <c r="R715" s="1016"/>
      <c r="S715" s="1016"/>
      <c r="T715" s="1016"/>
      <c r="U715" s="1077"/>
      <c r="V715" s="1078"/>
      <c r="W715" s="1077"/>
      <c r="X715" s="1078"/>
      <c r="Y715" s="191" t="s">
        <v>32</v>
      </c>
      <c r="Z715" s="187" t="s">
        <v>33</v>
      </c>
      <c r="AA715" s="187" t="s">
        <v>464</v>
      </c>
      <c r="AB715" s="187" t="s">
        <v>465</v>
      </c>
      <c r="AC715" s="187" t="s">
        <v>32</v>
      </c>
      <c r="AD715" s="187" t="s">
        <v>33</v>
      </c>
      <c r="AE715" s="187" t="s">
        <v>464</v>
      </c>
      <c r="AF715" s="187" t="s">
        <v>465</v>
      </c>
      <c r="AG715" s="187" t="s">
        <v>32</v>
      </c>
      <c r="AH715" s="187" t="s">
        <v>33</v>
      </c>
      <c r="AI715" s="187" t="s">
        <v>464</v>
      </c>
      <c r="AJ715" s="187" t="s">
        <v>465</v>
      </c>
      <c r="AK715" s="1077"/>
      <c r="AL715" s="1080"/>
      <c r="AM715" s="1080"/>
      <c r="AN715" s="1086"/>
      <c r="AO715" s="1087"/>
      <c r="AP715" s="3"/>
      <c r="AV715" s="167"/>
      <c r="AW715" s="167"/>
      <c r="AX715" s="167"/>
      <c r="AY715" s="167"/>
      <c r="AZ715" s="167"/>
      <c r="BA715" s="167"/>
      <c r="BB715" s="167"/>
      <c r="BC715" s="167"/>
      <c r="BD715" s="167"/>
    </row>
    <row r="716" spans="2:86" ht="12" customHeight="1" x14ac:dyDescent="0.15">
      <c r="B716" s="1058"/>
      <c r="C716" s="1063"/>
      <c r="D716" s="1061"/>
      <c r="E716" s="1061"/>
      <c r="F716" s="1061"/>
      <c r="G716" s="1061"/>
      <c r="H716" s="1061"/>
      <c r="I716" s="1061"/>
      <c r="J716" s="1062"/>
      <c r="K716" s="192">
        <v>1</v>
      </c>
      <c r="L716" s="1038" t="s">
        <v>329</v>
      </c>
      <c r="M716" s="1039"/>
      <c r="N716" s="1038" t="s">
        <v>351</v>
      </c>
      <c r="O716" s="1039"/>
      <c r="P716" s="1034" t="s">
        <v>332</v>
      </c>
      <c r="Q716" s="1036"/>
      <c r="R716" s="408" t="s">
        <v>514</v>
      </c>
      <c r="S716" s="408"/>
      <c r="T716" s="408"/>
      <c r="U716" s="1034" t="s">
        <v>1648</v>
      </c>
      <c r="V716" s="1036"/>
      <c r="W716" s="1034" t="s">
        <v>1649</v>
      </c>
      <c r="X716" s="1035"/>
      <c r="Y716" s="276"/>
      <c r="Z716" s="276"/>
      <c r="AA716" s="276"/>
      <c r="AB716" s="276"/>
      <c r="AC716" s="223"/>
      <c r="AD716" s="223"/>
      <c r="AE716" s="223"/>
      <c r="AF716" s="223">
        <f>2.5*0.15</f>
        <v>0.375</v>
      </c>
      <c r="AG716" s="223"/>
      <c r="AH716" s="223"/>
      <c r="AI716" s="223"/>
      <c r="AJ716" s="223"/>
      <c r="AK716" s="1038"/>
      <c r="AL716" s="1056"/>
      <c r="AM716" s="1056"/>
      <c r="AN716" s="799"/>
      <c r="AO716" s="800"/>
      <c r="AP716" s="3"/>
      <c r="AQ716" s="222">
        <f>IF(P716="材質劣化",2,IF(P716="漏水",3,1))</f>
        <v>2</v>
      </c>
      <c r="AV716" s="167"/>
      <c r="AW716" s="167"/>
      <c r="AX716" s="167"/>
      <c r="AY716" s="167"/>
      <c r="AZ716" s="167"/>
      <c r="BA716" s="167"/>
      <c r="BB716" s="167"/>
      <c r="BC716" s="167"/>
      <c r="BD716" s="167"/>
    </row>
    <row r="717" spans="2:86" ht="12" customHeight="1" x14ac:dyDescent="0.15">
      <c r="B717" s="1058"/>
      <c r="C717" s="1063"/>
      <c r="D717" s="1061"/>
      <c r="E717" s="1061"/>
      <c r="F717" s="1061"/>
      <c r="G717" s="1061"/>
      <c r="H717" s="1061"/>
      <c r="I717" s="1061"/>
      <c r="J717" s="1062"/>
      <c r="K717" s="192">
        <v>2</v>
      </c>
      <c r="L717" s="1038" t="s">
        <v>534</v>
      </c>
      <c r="M717" s="1039"/>
      <c r="N717" s="1038" t="s">
        <v>486</v>
      </c>
      <c r="O717" s="1039"/>
      <c r="P717" s="1034" t="s">
        <v>332</v>
      </c>
      <c r="Q717" s="1036"/>
      <c r="R717" s="408" t="s">
        <v>338</v>
      </c>
      <c r="S717" s="408"/>
      <c r="T717" s="408"/>
      <c r="U717" s="1034" t="s">
        <v>54</v>
      </c>
      <c r="V717" s="1036"/>
      <c r="W717" s="1034" t="s">
        <v>551</v>
      </c>
      <c r="X717" s="1035"/>
      <c r="Y717" s="276"/>
      <c r="Z717" s="276"/>
      <c r="AA717" s="276"/>
      <c r="AB717" s="276"/>
      <c r="AC717" s="223"/>
      <c r="AD717" s="223"/>
      <c r="AE717" s="223"/>
      <c r="AF717" s="223"/>
      <c r="AG717" s="223"/>
      <c r="AH717" s="223"/>
      <c r="AI717" s="223"/>
      <c r="AJ717" s="223"/>
      <c r="AK717" s="1052" t="s">
        <v>1656</v>
      </c>
      <c r="AL717" s="1053"/>
      <c r="AM717" s="1053"/>
      <c r="AN717" s="1054"/>
      <c r="AO717" s="1055"/>
      <c r="AP717" s="3"/>
      <c r="AQ717" s="222">
        <f t="shared" ref="AQ717:AQ735" si="321">IF(P717="材質劣化",2,IF(P717="漏水",3,1))</f>
        <v>2</v>
      </c>
      <c r="AV717" s="167"/>
      <c r="AW717" s="167"/>
      <c r="AX717" s="167"/>
      <c r="AY717" s="167"/>
      <c r="AZ717" s="167"/>
      <c r="BA717" s="167"/>
      <c r="BB717" s="167"/>
      <c r="BC717" s="167"/>
      <c r="BD717" s="167"/>
    </row>
    <row r="718" spans="2:86" ht="12" customHeight="1" x14ac:dyDescent="0.15">
      <c r="B718" s="1058"/>
      <c r="C718" s="1063"/>
      <c r="D718" s="1061"/>
      <c r="E718" s="1061"/>
      <c r="F718" s="1061"/>
      <c r="G718" s="1061"/>
      <c r="H718" s="1061"/>
      <c r="I718" s="1061"/>
      <c r="J718" s="1062"/>
      <c r="K718" s="192">
        <v>3</v>
      </c>
      <c r="L718" s="1038" t="s">
        <v>534</v>
      </c>
      <c r="M718" s="1039"/>
      <c r="N718" s="1038" t="s">
        <v>486</v>
      </c>
      <c r="O718" s="1039"/>
      <c r="P718" s="1034" t="s">
        <v>332</v>
      </c>
      <c r="Q718" s="1036"/>
      <c r="R718" s="408" t="s">
        <v>532</v>
      </c>
      <c r="S718" s="408"/>
      <c r="T718" s="408"/>
      <c r="U718" s="1034" t="s">
        <v>551</v>
      </c>
      <c r="V718" s="1036"/>
      <c r="W718" s="1034" t="s">
        <v>551</v>
      </c>
      <c r="X718" s="1035"/>
      <c r="Y718" s="276"/>
      <c r="Z718" s="276"/>
      <c r="AA718" s="276"/>
      <c r="AB718" s="276"/>
      <c r="AC718" s="223"/>
      <c r="AD718" s="223"/>
      <c r="AE718" s="223"/>
      <c r="AF718" s="223"/>
      <c r="AG718" s="223"/>
      <c r="AH718" s="223"/>
      <c r="AI718" s="223"/>
      <c r="AJ718" s="223"/>
      <c r="AK718" s="1052"/>
      <c r="AL718" s="1053"/>
      <c r="AM718" s="1053"/>
      <c r="AN718" s="1054"/>
      <c r="AO718" s="1055"/>
      <c r="AP718" s="3"/>
      <c r="AQ718" s="222">
        <f t="shared" si="321"/>
        <v>2</v>
      </c>
      <c r="AV718" s="167"/>
      <c r="AW718" s="167"/>
      <c r="AX718" s="167"/>
      <c r="AY718" s="167"/>
      <c r="AZ718" s="167"/>
      <c r="BA718" s="167"/>
      <c r="BB718" s="167"/>
      <c r="BC718" s="167"/>
      <c r="BD718" s="167"/>
    </row>
    <row r="719" spans="2:86" ht="12" customHeight="1" x14ac:dyDescent="0.15">
      <c r="B719" s="1058"/>
      <c r="C719" s="1063"/>
      <c r="D719" s="1061"/>
      <c r="E719" s="1061"/>
      <c r="F719" s="1061"/>
      <c r="G719" s="1061"/>
      <c r="H719" s="1061"/>
      <c r="I719" s="1061"/>
      <c r="J719" s="1062"/>
      <c r="K719" s="192">
        <v>4</v>
      </c>
      <c r="L719" s="1038" t="s">
        <v>534</v>
      </c>
      <c r="M719" s="1039"/>
      <c r="N719" s="1038" t="s">
        <v>486</v>
      </c>
      <c r="O719" s="1039"/>
      <c r="P719" s="1034" t="s">
        <v>332</v>
      </c>
      <c r="Q719" s="1036"/>
      <c r="R719" s="408" t="s">
        <v>338</v>
      </c>
      <c r="S719" s="408"/>
      <c r="T719" s="408"/>
      <c r="U719" s="1034" t="s">
        <v>54</v>
      </c>
      <c r="V719" s="1036"/>
      <c r="W719" s="1034" t="s">
        <v>551</v>
      </c>
      <c r="X719" s="1035"/>
      <c r="Y719" s="276"/>
      <c r="Z719" s="276"/>
      <c r="AA719" s="276"/>
      <c r="AB719" s="276"/>
      <c r="AC719" s="223"/>
      <c r="AD719" s="223"/>
      <c r="AE719" s="223"/>
      <c r="AF719" s="223"/>
      <c r="AG719" s="223"/>
      <c r="AH719" s="223"/>
      <c r="AI719" s="223"/>
      <c r="AJ719" s="223"/>
      <c r="AK719" s="1052" t="s">
        <v>1656</v>
      </c>
      <c r="AL719" s="1053"/>
      <c r="AM719" s="1053"/>
      <c r="AN719" s="1054"/>
      <c r="AO719" s="1055"/>
      <c r="AP719" s="3"/>
      <c r="AQ719" s="222">
        <f t="shared" si="321"/>
        <v>2</v>
      </c>
      <c r="AV719" s="167"/>
      <c r="AW719" s="167"/>
      <c r="AX719" s="167"/>
      <c r="AY719" s="167"/>
      <c r="AZ719" s="167"/>
      <c r="BA719" s="167"/>
      <c r="BB719" s="167"/>
      <c r="BC719" s="167"/>
      <c r="BD719" s="167"/>
    </row>
    <row r="720" spans="2:86" ht="12" customHeight="1" x14ac:dyDescent="0.15">
      <c r="B720" s="1058"/>
      <c r="C720" s="1063"/>
      <c r="D720" s="1061"/>
      <c r="E720" s="1061"/>
      <c r="F720" s="1061"/>
      <c r="G720" s="1061"/>
      <c r="H720" s="1061"/>
      <c r="I720" s="1061"/>
      <c r="J720" s="1062"/>
      <c r="K720" s="192">
        <v>5</v>
      </c>
      <c r="L720" s="1038" t="s">
        <v>534</v>
      </c>
      <c r="M720" s="1039"/>
      <c r="N720" s="1038" t="s">
        <v>486</v>
      </c>
      <c r="O720" s="1039"/>
      <c r="P720" s="1034" t="s">
        <v>332</v>
      </c>
      <c r="Q720" s="1036"/>
      <c r="R720" s="408" t="s">
        <v>532</v>
      </c>
      <c r="S720" s="408"/>
      <c r="T720" s="408"/>
      <c r="U720" s="1034" t="s">
        <v>1648</v>
      </c>
      <c r="V720" s="1036"/>
      <c r="W720" s="1034" t="s">
        <v>1655</v>
      </c>
      <c r="X720" s="1035"/>
      <c r="Y720" s="276"/>
      <c r="Z720" s="276"/>
      <c r="AA720" s="276"/>
      <c r="AB720" s="276"/>
      <c r="AC720" s="223"/>
      <c r="AD720" s="223"/>
      <c r="AE720" s="223">
        <f>0.3*0.1</f>
        <v>0.03</v>
      </c>
      <c r="AF720" s="223"/>
      <c r="AG720" s="223"/>
      <c r="AH720" s="223"/>
      <c r="AI720" s="223"/>
      <c r="AJ720" s="223"/>
      <c r="AK720" s="1052"/>
      <c r="AL720" s="1053"/>
      <c r="AM720" s="1053"/>
      <c r="AN720" s="1054"/>
      <c r="AO720" s="1055"/>
      <c r="AP720" s="3"/>
      <c r="AQ720" s="222">
        <f t="shared" si="321"/>
        <v>2</v>
      </c>
      <c r="AV720" s="167"/>
      <c r="AW720" s="167"/>
      <c r="AX720" s="167"/>
      <c r="AY720" s="167"/>
      <c r="AZ720" s="167"/>
      <c r="BA720" s="167"/>
      <c r="BB720" s="167"/>
      <c r="BC720" s="167"/>
      <c r="BD720" s="167"/>
    </row>
    <row r="721" spans="2:56" ht="12" customHeight="1" x14ac:dyDescent="0.15">
      <c r="B721" s="1058"/>
      <c r="C721" s="1063"/>
      <c r="D721" s="1061"/>
      <c r="E721" s="1061"/>
      <c r="F721" s="1061"/>
      <c r="G721" s="1061"/>
      <c r="H721" s="1061"/>
      <c r="I721" s="1061"/>
      <c r="J721" s="1062"/>
      <c r="K721" s="192">
        <v>6</v>
      </c>
      <c r="L721" s="1038" t="s">
        <v>534</v>
      </c>
      <c r="M721" s="1039"/>
      <c r="N721" s="1038" t="s">
        <v>486</v>
      </c>
      <c r="O721" s="1039"/>
      <c r="P721" s="1034" t="s">
        <v>342</v>
      </c>
      <c r="Q721" s="1036"/>
      <c r="R721" s="408" t="s">
        <v>336</v>
      </c>
      <c r="S721" s="408"/>
      <c r="T721" s="408"/>
      <c r="U721" s="1034" t="s">
        <v>551</v>
      </c>
      <c r="V721" s="1036"/>
      <c r="W721" s="1034" t="s">
        <v>1655</v>
      </c>
      <c r="X721" s="1035"/>
      <c r="Y721" s="276"/>
      <c r="Z721" s="276"/>
      <c r="AA721" s="276" t="s">
        <v>881</v>
      </c>
      <c r="AB721" s="276"/>
      <c r="AC721" s="223"/>
      <c r="AD721" s="223"/>
      <c r="AE721" s="223"/>
      <c r="AF721" s="223"/>
      <c r="AG721" s="223"/>
      <c r="AH721" s="223"/>
      <c r="AI721" s="223"/>
      <c r="AJ721" s="223"/>
      <c r="AK721" s="1052"/>
      <c r="AL721" s="1053"/>
      <c r="AM721" s="1053"/>
      <c r="AN721" s="1054"/>
      <c r="AO721" s="1055"/>
      <c r="AP721" s="3"/>
      <c r="AQ721" s="222">
        <f t="shared" si="321"/>
        <v>1</v>
      </c>
      <c r="AV721" s="167"/>
      <c r="AW721" s="167"/>
      <c r="AX721" s="167"/>
      <c r="AY721" s="167"/>
      <c r="AZ721" s="167"/>
      <c r="BA721" s="167"/>
      <c r="BB721" s="167"/>
      <c r="BC721" s="167"/>
      <c r="BD721" s="167"/>
    </row>
    <row r="722" spans="2:56" s="162" customFormat="1" ht="12" customHeight="1" x14ac:dyDescent="0.15">
      <c r="B722" s="1058"/>
      <c r="C722" s="1063"/>
      <c r="D722" s="1061"/>
      <c r="E722" s="1061"/>
      <c r="F722" s="1061"/>
      <c r="G722" s="1061"/>
      <c r="H722" s="1061"/>
      <c r="I722" s="1061"/>
      <c r="J722" s="1062"/>
      <c r="K722" s="192">
        <v>7</v>
      </c>
      <c r="L722" s="1038" t="s">
        <v>534</v>
      </c>
      <c r="M722" s="1039"/>
      <c r="N722" s="1038" t="s">
        <v>486</v>
      </c>
      <c r="O722" s="1039"/>
      <c r="P722" s="1034" t="s">
        <v>342</v>
      </c>
      <c r="Q722" s="1036"/>
      <c r="R722" s="408" t="s">
        <v>336</v>
      </c>
      <c r="S722" s="408"/>
      <c r="T722" s="408"/>
      <c r="U722" s="1034" t="s">
        <v>551</v>
      </c>
      <c r="V722" s="1036"/>
      <c r="W722" s="1034" t="s">
        <v>1655</v>
      </c>
      <c r="X722" s="1035"/>
      <c r="Y722" s="276"/>
      <c r="Z722" s="276"/>
      <c r="AA722" s="320" t="s">
        <v>881</v>
      </c>
      <c r="AB722" s="276"/>
      <c r="AC722" s="223"/>
      <c r="AD722" s="223"/>
      <c r="AE722" s="223"/>
      <c r="AF722" s="223"/>
      <c r="AG722" s="223"/>
      <c r="AH722" s="223"/>
      <c r="AI722" s="223"/>
      <c r="AJ722" s="223"/>
      <c r="AK722" s="1034"/>
      <c r="AL722" s="1035"/>
      <c r="AM722" s="1035"/>
      <c r="AN722" s="788"/>
      <c r="AO722" s="789"/>
      <c r="AP722" s="3"/>
      <c r="AQ722" s="222">
        <f t="shared" si="321"/>
        <v>1</v>
      </c>
    </row>
    <row r="723" spans="2:56" s="162" customFormat="1" ht="12" customHeight="1" x14ac:dyDescent="0.15">
      <c r="B723" s="1058"/>
      <c r="C723" s="1063"/>
      <c r="D723" s="1061"/>
      <c r="E723" s="1061"/>
      <c r="F723" s="1061"/>
      <c r="G723" s="1061"/>
      <c r="H723" s="1061"/>
      <c r="I723" s="1061"/>
      <c r="J723" s="1062"/>
      <c r="K723" s="192">
        <v>8</v>
      </c>
      <c r="L723" s="1038" t="s">
        <v>534</v>
      </c>
      <c r="M723" s="1039"/>
      <c r="N723" s="1038" t="s">
        <v>485</v>
      </c>
      <c r="O723" s="1039"/>
      <c r="P723" s="1034" t="s">
        <v>333</v>
      </c>
      <c r="Q723" s="1036"/>
      <c r="R723" s="408" t="s">
        <v>338</v>
      </c>
      <c r="S723" s="408"/>
      <c r="T723" s="408"/>
      <c r="U723" s="1034" t="s">
        <v>551</v>
      </c>
      <c r="V723" s="1036"/>
      <c r="W723" s="1034" t="s">
        <v>551</v>
      </c>
      <c r="X723" s="1035"/>
      <c r="Y723" s="276"/>
      <c r="Z723" s="276"/>
      <c r="AA723" s="276"/>
      <c r="AB723" s="276"/>
      <c r="AC723" s="223"/>
      <c r="AD723" s="223"/>
      <c r="AE723" s="223"/>
      <c r="AF723" s="223"/>
      <c r="AG723" s="223"/>
      <c r="AH723" s="223"/>
      <c r="AI723" s="223"/>
      <c r="AJ723" s="223"/>
      <c r="AK723" s="1034"/>
      <c r="AL723" s="1035"/>
      <c r="AM723" s="1035"/>
      <c r="AN723" s="788"/>
      <c r="AO723" s="789"/>
      <c r="AP723" s="3"/>
      <c r="AQ723" s="222">
        <f t="shared" si="321"/>
        <v>3</v>
      </c>
    </row>
    <row r="724" spans="2:56" s="162" customFormat="1" ht="12" customHeight="1" x14ac:dyDescent="0.15">
      <c r="B724" s="1058"/>
      <c r="C724" s="1063"/>
      <c r="D724" s="1061"/>
      <c r="E724" s="1061"/>
      <c r="F724" s="1061"/>
      <c r="G724" s="1061"/>
      <c r="H724" s="1061"/>
      <c r="I724" s="1061"/>
      <c r="J724" s="1062"/>
      <c r="K724" s="192">
        <v>9</v>
      </c>
      <c r="L724" s="1038" t="s">
        <v>331</v>
      </c>
      <c r="M724" s="1039"/>
      <c r="N724" s="1038" t="s">
        <v>356</v>
      </c>
      <c r="O724" s="1039"/>
      <c r="P724" s="1034" t="s">
        <v>332</v>
      </c>
      <c r="Q724" s="1036"/>
      <c r="R724" s="408" t="s">
        <v>532</v>
      </c>
      <c r="S724" s="408"/>
      <c r="T724" s="408"/>
      <c r="U724" s="1034" t="s">
        <v>1648</v>
      </c>
      <c r="V724" s="1036"/>
      <c r="W724" s="1034" t="s">
        <v>1649</v>
      </c>
      <c r="X724" s="1035"/>
      <c r="Y724" s="276"/>
      <c r="Z724" s="276"/>
      <c r="AA724" s="276"/>
      <c r="AB724" s="276"/>
      <c r="AC724" s="223"/>
      <c r="AD724" s="223"/>
      <c r="AE724" s="223"/>
      <c r="AF724" s="223">
        <f>3*3</f>
        <v>9</v>
      </c>
      <c r="AG724" s="223"/>
      <c r="AH724" s="223"/>
      <c r="AI724" s="223"/>
      <c r="AJ724" s="223"/>
      <c r="AK724" s="1034"/>
      <c r="AL724" s="1035"/>
      <c r="AM724" s="1035"/>
      <c r="AN724" s="788"/>
      <c r="AO724" s="789"/>
      <c r="AP724" s="3"/>
      <c r="AQ724" s="222">
        <f t="shared" si="321"/>
        <v>2</v>
      </c>
    </row>
    <row r="725" spans="2:56" s="162" customFormat="1" ht="12" customHeight="1" x14ac:dyDescent="0.15">
      <c r="B725" s="1058"/>
      <c r="C725" s="1063"/>
      <c r="D725" s="1061"/>
      <c r="E725" s="1061"/>
      <c r="F725" s="1061"/>
      <c r="G725" s="1061"/>
      <c r="H725" s="1061"/>
      <c r="I725" s="1061"/>
      <c r="J725" s="1062"/>
      <c r="K725" s="192">
        <v>10</v>
      </c>
      <c r="L725" s="1038" t="s">
        <v>331</v>
      </c>
      <c r="M725" s="1039"/>
      <c r="N725" s="1038" t="s">
        <v>355</v>
      </c>
      <c r="O725" s="1039"/>
      <c r="P725" s="1034" t="s">
        <v>333</v>
      </c>
      <c r="Q725" s="1036"/>
      <c r="R725" s="408" t="s">
        <v>340</v>
      </c>
      <c r="S725" s="408"/>
      <c r="T725" s="408"/>
      <c r="U725" s="1034" t="s">
        <v>554</v>
      </c>
      <c r="V725" s="1036"/>
      <c r="W725" s="1034" t="s">
        <v>1649</v>
      </c>
      <c r="X725" s="1035"/>
      <c r="Y725" s="276"/>
      <c r="Z725" s="276"/>
      <c r="AA725" s="276"/>
      <c r="AB725" s="276"/>
      <c r="AC725" s="223"/>
      <c r="AD725" s="223"/>
      <c r="AE725" s="223"/>
      <c r="AF725" s="223"/>
      <c r="AG725" s="223"/>
      <c r="AH725" s="223"/>
      <c r="AI725" s="223"/>
      <c r="AJ725" s="223">
        <f>3.1*0.35</f>
        <v>1.085</v>
      </c>
      <c r="AK725" s="1034"/>
      <c r="AL725" s="1035"/>
      <c r="AM725" s="1035"/>
      <c r="AN725" s="788"/>
      <c r="AO725" s="789"/>
      <c r="AP725" s="3"/>
      <c r="AQ725" s="222">
        <f t="shared" si="321"/>
        <v>3</v>
      </c>
    </row>
    <row r="726" spans="2:56" s="162" customFormat="1" ht="12" customHeight="1" x14ac:dyDescent="0.15">
      <c r="B726" s="1058"/>
      <c r="C726" s="1063"/>
      <c r="D726" s="1061"/>
      <c r="E726" s="1061"/>
      <c r="F726" s="1061"/>
      <c r="G726" s="1061"/>
      <c r="H726" s="1061"/>
      <c r="I726" s="1061"/>
      <c r="J726" s="1062"/>
      <c r="K726" s="192"/>
      <c r="L726" s="1038"/>
      <c r="M726" s="1039"/>
      <c r="N726" s="1038"/>
      <c r="O726" s="1039"/>
      <c r="P726" s="1034"/>
      <c r="Q726" s="1036"/>
      <c r="R726" s="408"/>
      <c r="S726" s="408"/>
      <c r="T726" s="408"/>
      <c r="U726" s="1034"/>
      <c r="V726" s="1036"/>
      <c r="W726" s="1034"/>
      <c r="X726" s="1035"/>
      <c r="Y726" s="276"/>
      <c r="Z726" s="276"/>
      <c r="AA726" s="276"/>
      <c r="AB726" s="276"/>
      <c r="AC726" s="223"/>
      <c r="AD726" s="223"/>
      <c r="AE726" s="223"/>
      <c r="AF726" s="223"/>
      <c r="AG726" s="223"/>
      <c r="AH726" s="223"/>
      <c r="AI726" s="223"/>
      <c r="AJ726" s="223"/>
      <c r="AK726" s="1034"/>
      <c r="AL726" s="1035"/>
      <c r="AM726" s="1035"/>
      <c r="AN726" s="788"/>
      <c r="AO726" s="789"/>
      <c r="AP726" s="3"/>
      <c r="AQ726" s="222">
        <f t="shared" si="321"/>
        <v>1</v>
      </c>
    </row>
    <row r="727" spans="2:56" s="162" customFormat="1" ht="12" customHeight="1" x14ac:dyDescent="0.15">
      <c r="B727" s="1058"/>
      <c r="C727" s="1063"/>
      <c r="D727" s="1061"/>
      <c r="E727" s="1061"/>
      <c r="F727" s="1061"/>
      <c r="G727" s="1061"/>
      <c r="H727" s="1061"/>
      <c r="I727" s="1061"/>
      <c r="J727" s="1062"/>
      <c r="K727" s="192"/>
      <c r="L727" s="1038"/>
      <c r="M727" s="1039"/>
      <c r="N727" s="1038"/>
      <c r="O727" s="1039"/>
      <c r="P727" s="1034"/>
      <c r="Q727" s="1036"/>
      <c r="R727" s="408"/>
      <c r="S727" s="408"/>
      <c r="T727" s="408"/>
      <c r="U727" s="1034"/>
      <c r="V727" s="1036"/>
      <c r="W727" s="1034"/>
      <c r="X727" s="1035"/>
      <c r="Y727" s="276"/>
      <c r="Z727" s="276"/>
      <c r="AA727" s="276"/>
      <c r="AB727" s="276"/>
      <c r="AC727" s="223"/>
      <c r="AD727" s="223"/>
      <c r="AE727" s="223"/>
      <c r="AF727" s="223"/>
      <c r="AG727" s="223"/>
      <c r="AH727" s="223"/>
      <c r="AI727" s="223"/>
      <c r="AJ727" s="223"/>
      <c r="AK727" s="1034"/>
      <c r="AL727" s="1035"/>
      <c r="AM727" s="1035"/>
      <c r="AN727" s="788"/>
      <c r="AO727" s="789"/>
      <c r="AP727" s="3"/>
      <c r="AQ727" s="222">
        <f t="shared" si="321"/>
        <v>1</v>
      </c>
    </row>
    <row r="728" spans="2:56" s="162" customFormat="1" ht="12" customHeight="1" x14ac:dyDescent="0.15">
      <c r="B728" s="1058"/>
      <c r="C728" s="1063"/>
      <c r="D728" s="1061"/>
      <c r="E728" s="1061"/>
      <c r="F728" s="1061"/>
      <c r="G728" s="1061"/>
      <c r="H728" s="1061"/>
      <c r="I728" s="1061"/>
      <c r="J728" s="1062"/>
      <c r="K728" s="192"/>
      <c r="L728" s="1038"/>
      <c r="M728" s="1039"/>
      <c r="N728" s="1038"/>
      <c r="O728" s="1039"/>
      <c r="P728" s="1034"/>
      <c r="Q728" s="1036"/>
      <c r="R728" s="408"/>
      <c r="S728" s="408"/>
      <c r="T728" s="408"/>
      <c r="U728" s="1034"/>
      <c r="V728" s="1036"/>
      <c r="W728" s="1034"/>
      <c r="X728" s="1035"/>
      <c r="Y728" s="276"/>
      <c r="Z728" s="276"/>
      <c r="AA728" s="276"/>
      <c r="AB728" s="276"/>
      <c r="AC728" s="223"/>
      <c r="AD728" s="223"/>
      <c r="AE728" s="223"/>
      <c r="AF728" s="223"/>
      <c r="AG728" s="223"/>
      <c r="AH728" s="223"/>
      <c r="AI728" s="223"/>
      <c r="AJ728" s="223"/>
      <c r="AK728" s="1034"/>
      <c r="AL728" s="1035"/>
      <c r="AM728" s="1035"/>
      <c r="AN728" s="788"/>
      <c r="AO728" s="789"/>
      <c r="AP728" s="3"/>
      <c r="AQ728" s="222">
        <f t="shared" si="321"/>
        <v>1</v>
      </c>
    </row>
    <row r="729" spans="2:56" s="162" customFormat="1" ht="12" customHeight="1" x14ac:dyDescent="0.15">
      <c r="B729" s="1058"/>
      <c r="C729" s="1063"/>
      <c r="D729" s="1061"/>
      <c r="E729" s="1061"/>
      <c r="F729" s="1061"/>
      <c r="G729" s="1061"/>
      <c r="H729" s="1061"/>
      <c r="I729" s="1061"/>
      <c r="J729" s="1062"/>
      <c r="K729" s="192"/>
      <c r="L729" s="1038"/>
      <c r="M729" s="1039"/>
      <c r="N729" s="1038"/>
      <c r="O729" s="1039"/>
      <c r="P729" s="1034"/>
      <c r="Q729" s="1036"/>
      <c r="R729" s="408"/>
      <c r="S729" s="408"/>
      <c r="T729" s="408"/>
      <c r="U729" s="1034"/>
      <c r="V729" s="1036"/>
      <c r="W729" s="1034"/>
      <c r="X729" s="1035"/>
      <c r="Y729" s="276"/>
      <c r="Z729" s="276"/>
      <c r="AA729" s="276"/>
      <c r="AB729" s="276"/>
      <c r="AC729" s="223"/>
      <c r="AD729" s="223"/>
      <c r="AE729" s="223"/>
      <c r="AF729" s="223"/>
      <c r="AG729" s="223"/>
      <c r="AH729" s="223"/>
      <c r="AI729" s="223"/>
      <c r="AJ729" s="223"/>
      <c r="AK729" s="1034"/>
      <c r="AL729" s="1035"/>
      <c r="AM729" s="1035"/>
      <c r="AN729" s="788"/>
      <c r="AO729" s="789"/>
      <c r="AP729" s="3"/>
      <c r="AQ729" s="222">
        <f t="shared" si="321"/>
        <v>1</v>
      </c>
    </row>
    <row r="730" spans="2:56" s="162" customFormat="1" ht="12" customHeight="1" x14ac:dyDescent="0.15">
      <c r="B730" s="1058"/>
      <c r="C730" s="1063"/>
      <c r="D730" s="1061"/>
      <c r="E730" s="1061"/>
      <c r="F730" s="1061"/>
      <c r="G730" s="1061"/>
      <c r="H730" s="1061"/>
      <c r="I730" s="1061"/>
      <c r="J730" s="1062"/>
      <c r="K730" s="192"/>
      <c r="L730" s="1038"/>
      <c r="M730" s="1039"/>
      <c r="N730" s="1038"/>
      <c r="O730" s="1039"/>
      <c r="P730" s="1034"/>
      <c r="Q730" s="1036"/>
      <c r="R730" s="408"/>
      <c r="S730" s="408"/>
      <c r="T730" s="408"/>
      <c r="U730" s="1034"/>
      <c r="V730" s="1036"/>
      <c r="W730" s="1034"/>
      <c r="X730" s="1035"/>
      <c r="Y730" s="276"/>
      <c r="Z730" s="276"/>
      <c r="AA730" s="276"/>
      <c r="AB730" s="276"/>
      <c r="AC730" s="223"/>
      <c r="AD730" s="223"/>
      <c r="AE730" s="223"/>
      <c r="AF730" s="223"/>
      <c r="AG730" s="223"/>
      <c r="AH730" s="223"/>
      <c r="AI730" s="223"/>
      <c r="AJ730" s="223"/>
      <c r="AK730" s="1034"/>
      <c r="AL730" s="1035"/>
      <c r="AM730" s="1035"/>
      <c r="AN730" s="788"/>
      <c r="AO730" s="789"/>
      <c r="AP730" s="3"/>
      <c r="AQ730" s="222">
        <f t="shared" si="321"/>
        <v>1</v>
      </c>
    </row>
    <row r="731" spans="2:56" s="162" customFormat="1" ht="12" customHeight="1" x14ac:dyDescent="0.15">
      <c r="B731" s="1058"/>
      <c r="C731" s="1063"/>
      <c r="D731" s="1061"/>
      <c r="E731" s="1061"/>
      <c r="F731" s="1061"/>
      <c r="G731" s="1061"/>
      <c r="H731" s="1061"/>
      <c r="I731" s="1061"/>
      <c r="J731" s="1062"/>
      <c r="K731" s="192"/>
      <c r="L731" s="1038"/>
      <c r="M731" s="1039"/>
      <c r="N731" s="1038"/>
      <c r="O731" s="1039"/>
      <c r="P731" s="1034"/>
      <c r="Q731" s="1036"/>
      <c r="R731" s="408"/>
      <c r="S731" s="408"/>
      <c r="T731" s="408"/>
      <c r="U731" s="1034"/>
      <c r="V731" s="1036"/>
      <c r="W731" s="1034"/>
      <c r="X731" s="1035"/>
      <c r="Y731" s="276"/>
      <c r="Z731" s="276"/>
      <c r="AA731" s="276"/>
      <c r="AB731" s="276"/>
      <c r="AC731" s="223"/>
      <c r="AD731" s="223"/>
      <c r="AE731" s="223"/>
      <c r="AF731" s="223"/>
      <c r="AG731" s="223"/>
      <c r="AH731" s="223"/>
      <c r="AI731" s="223"/>
      <c r="AJ731" s="223"/>
      <c r="AK731" s="1034"/>
      <c r="AL731" s="1035"/>
      <c r="AM731" s="1035"/>
      <c r="AN731" s="788"/>
      <c r="AO731" s="789"/>
      <c r="AP731" s="3"/>
      <c r="AQ731" s="222">
        <f t="shared" si="321"/>
        <v>1</v>
      </c>
    </row>
    <row r="732" spans="2:56" s="162" customFormat="1" ht="12" customHeight="1" x14ac:dyDescent="0.15">
      <c r="B732" s="1058"/>
      <c r="C732" s="1063"/>
      <c r="D732" s="1061"/>
      <c r="E732" s="1061"/>
      <c r="F732" s="1061"/>
      <c r="G732" s="1061"/>
      <c r="H732" s="1061"/>
      <c r="I732" s="1061"/>
      <c r="J732" s="1062"/>
      <c r="K732" s="192"/>
      <c r="L732" s="1038"/>
      <c r="M732" s="1039"/>
      <c r="N732" s="1038"/>
      <c r="O732" s="1039"/>
      <c r="P732" s="1034"/>
      <c r="Q732" s="1036"/>
      <c r="R732" s="408"/>
      <c r="S732" s="408"/>
      <c r="T732" s="408"/>
      <c r="U732" s="1034"/>
      <c r="V732" s="1036"/>
      <c r="W732" s="1034"/>
      <c r="X732" s="1035"/>
      <c r="Y732" s="276"/>
      <c r="Z732" s="276"/>
      <c r="AA732" s="276"/>
      <c r="AB732" s="276"/>
      <c r="AC732" s="223"/>
      <c r="AD732" s="223"/>
      <c r="AE732" s="223"/>
      <c r="AF732" s="223"/>
      <c r="AG732" s="223"/>
      <c r="AH732" s="223"/>
      <c r="AI732" s="223"/>
      <c r="AJ732" s="223"/>
      <c r="AK732" s="1034"/>
      <c r="AL732" s="1035"/>
      <c r="AM732" s="1035"/>
      <c r="AN732" s="788"/>
      <c r="AO732" s="789"/>
      <c r="AP732" s="3"/>
      <c r="AQ732" s="222">
        <f t="shared" si="321"/>
        <v>1</v>
      </c>
    </row>
    <row r="733" spans="2:56" s="162" customFormat="1" ht="12" customHeight="1" x14ac:dyDescent="0.15">
      <c r="B733" s="1058"/>
      <c r="C733" s="1063"/>
      <c r="D733" s="1061"/>
      <c r="E733" s="1061"/>
      <c r="F733" s="1061"/>
      <c r="G733" s="1061"/>
      <c r="H733" s="1061"/>
      <c r="I733" s="1061"/>
      <c r="J733" s="1062"/>
      <c r="K733" s="192"/>
      <c r="L733" s="1038"/>
      <c r="M733" s="1039"/>
      <c r="N733" s="1038"/>
      <c r="O733" s="1039"/>
      <c r="P733" s="1034"/>
      <c r="Q733" s="1036"/>
      <c r="R733" s="408"/>
      <c r="S733" s="408"/>
      <c r="T733" s="408"/>
      <c r="U733" s="1034"/>
      <c r="V733" s="1036"/>
      <c r="W733" s="1034"/>
      <c r="X733" s="1035"/>
      <c r="Y733" s="276"/>
      <c r="Z733" s="276"/>
      <c r="AA733" s="276"/>
      <c r="AB733" s="276"/>
      <c r="AC733" s="223"/>
      <c r="AD733" s="223"/>
      <c r="AE733" s="223"/>
      <c r="AF733" s="223"/>
      <c r="AG733" s="223"/>
      <c r="AH733" s="223"/>
      <c r="AI733" s="223"/>
      <c r="AJ733" s="223"/>
      <c r="AK733" s="1034"/>
      <c r="AL733" s="1035"/>
      <c r="AM733" s="1035"/>
      <c r="AN733" s="788"/>
      <c r="AO733" s="789"/>
      <c r="AP733" s="3"/>
      <c r="AQ733" s="222">
        <f t="shared" si="321"/>
        <v>1</v>
      </c>
    </row>
    <row r="734" spans="2:56" s="162" customFormat="1" ht="12" customHeight="1" x14ac:dyDescent="0.15">
      <c r="B734" s="1058"/>
      <c r="C734" s="1063"/>
      <c r="D734" s="1061"/>
      <c r="E734" s="1061"/>
      <c r="F734" s="1061"/>
      <c r="G734" s="1061"/>
      <c r="H734" s="1061"/>
      <c r="I734" s="1061"/>
      <c r="J734" s="1062"/>
      <c r="K734" s="192"/>
      <c r="L734" s="1038"/>
      <c r="M734" s="1039"/>
      <c r="N734" s="1038"/>
      <c r="O734" s="1039"/>
      <c r="P734" s="1034"/>
      <c r="Q734" s="1036"/>
      <c r="R734" s="408"/>
      <c r="S734" s="408"/>
      <c r="T734" s="408"/>
      <c r="U734" s="1034"/>
      <c r="V734" s="1036"/>
      <c r="W734" s="1034"/>
      <c r="X734" s="1035"/>
      <c r="Y734" s="276"/>
      <c r="Z734" s="276"/>
      <c r="AA734" s="276"/>
      <c r="AB734" s="276"/>
      <c r="AC734" s="223"/>
      <c r="AD734" s="223"/>
      <c r="AE734" s="223"/>
      <c r="AF734" s="223"/>
      <c r="AG734" s="223"/>
      <c r="AH734" s="223"/>
      <c r="AI734" s="223"/>
      <c r="AJ734" s="223"/>
      <c r="AK734" s="1034"/>
      <c r="AL734" s="1035"/>
      <c r="AM734" s="1035"/>
      <c r="AN734" s="788"/>
      <c r="AO734" s="789"/>
      <c r="AP734" s="3"/>
      <c r="AQ734" s="222">
        <f t="shared" si="321"/>
        <v>1</v>
      </c>
    </row>
    <row r="735" spans="2:56" s="162" customFormat="1" ht="12" customHeight="1" x14ac:dyDescent="0.15">
      <c r="B735" s="1058"/>
      <c r="C735" s="1063"/>
      <c r="D735" s="1061"/>
      <c r="E735" s="1061"/>
      <c r="F735" s="1061"/>
      <c r="G735" s="1061"/>
      <c r="H735" s="1061"/>
      <c r="I735" s="1061"/>
      <c r="J735" s="1062"/>
      <c r="K735" s="192"/>
      <c r="L735" s="1038"/>
      <c r="M735" s="1039"/>
      <c r="N735" s="1038"/>
      <c r="O735" s="1039"/>
      <c r="P735" s="1034"/>
      <c r="Q735" s="1036"/>
      <c r="R735" s="408"/>
      <c r="S735" s="408"/>
      <c r="T735" s="408"/>
      <c r="U735" s="1034"/>
      <c r="V735" s="1036"/>
      <c r="W735" s="1034"/>
      <c r="X735" s="1035"/>
      <c r="Y735" s="276"/>
      <c r="Z735" s="276"/>
      <c r="AA735" s="276"/>
      <c r="AB735" s="276"/>
      <c r="AC735" s="223"/>
      <c r="AD735" s="223"/>
      <c r="AE735" s="223"/>
      <c r="AF735" s="223"/>
      <c r="AG735" s="223"/>
      <c r="AH735" s="223"/>
      <c r="AI735" s="223"/>
      <c r="AJ735" s="223"/>
      <c r="AK735" s="1034"/>
      <c r="AL735" s="1035"/>
      <c r="AM735" s="1035"/>
      <c r="AN735" s="788"/>
      <c r="AO735" s="789"/>
      <c r="AP735" s="3"/>
      <c r="AQ735" s="222">
        <f t="shared" si="321"/>
        <v>1</v>
      </c>
    </row>
    <row r="736" spans="2:56" s="162" customFormat="1" ht="12" customHeight="1" x14ac:dyDescent="0.15">
      <c r="B736" s="1058"/>
      <c r="C736" s="1063"/>
      <c r="D736" s="1061"/>
      <c r="E736" s="1061"/>
      <c r="F736" s="1061"/>
      <c r="G736" s="1061"/>
      <c r="H736" s="1061"/>
      <c r="I736" s="1061"/>
      <c r="J736" s="1062"/>
      <c r="K736" s="1016" t="s">
        <v>216</v>
      </c>
      <c r="L736" s="1016" t="s">
        <v>215</v>
      </c>
      <c r="M736" s="1016"/>
      <c r="N736" s="1016"/>
      <c r="O736" s="1016"/>
      <c r="P736" s="1016"/>
      <c r="Q736" s="1016"/>
      <c r="R736" s="1016"/>
      <c r="S736" s="1016"/>
      <c r="T736" s="1016"/>
      <c r="U736" s="1016"/>
      <c r="V736" s="1016"/>
      <c r="W736" s="1016"/>
      <c r="X736" s="1016"/>
      <c r="Y736" s="1040" t="s">
        <v>466</v>
      </c>
      <c r="Z736" s="1041"/>
      <c r="AA736" s="1041"/>
      <c r="AB736" s="1042"/>
      <c r="AC736" s="224">
        <f t="shared" ref="AC736:AJ736" si="322">SUM(AC716:AC735)</f>
        <v>0</v>
      </c>
      <c r="AD736" s="224">
        <f t="shared" si="322"/>
        <v>0</v>
      </c>
      <c r="AE736" s="224">
        <f t="shared" si="322"/>
        <v>0.03</v>
      </c>
      <c r="AF736" s="224">
        <f t="shared" si="322"/>
        <v>9.375</v>
      </c>
      <c r="AG736" s="224">
        <f t="shared" si="322"/>
        <v>0</v>
      </c>
      <c r="AH736" s="224">
        <f t="shared" si="322"/>
        <v>0</v>
      </c>
      <c r="AI736" s="224">
        <f t="shared" si="322"/>
        <v>0</v>
      </c>
      <c r="AJ736" s="224">
        <f t="shared" si="322"/>
        <v>1.085</v>
      </c>
      <c r="AK736" s="1040" t="s">
        <v>214</v>
      </c>
      <c r="AL736" s="1041"/>
      <c r="AM736" s="1041"/>
      <c r="AN736" s="788"/>
      <c r="AO736" s="789"/>
      <c r="AP736" s="3"/>
    </row>
    <row r="737" spans="2:86" s="162" customFormat="1" ht="12" customHeight="1" x14ac:dyDescent="0.15">
      <c r="B737" s="1058"/>
      <c r="C737" s="1063"/>
      <c r="D737" s="1061"/>
      <c r="E737" s="1061"/>
      <c r="F737" s="1061"/>
      <c r="G737" s="1061"/>
      <c r="H737" s="1061"/>
      <c r="I737" s="1061"/>
      <c r="J737" s="1062"/>
      <c r="K737" s="1016"/>
      <c r="L737" s="1016" t="s">
        <v>467</v>
      </c>
      <c r="M737" s="1016"/>
      <c r="N737" s="1016"/>
      <c r="O737" s="1016" t="s">
        <v>213</v>
      </c>
      <c r="P737" s="1016"/>
      <c r="Q737" s="1016"/>
      <c r="R737" s="1016"/>
      <c r="S737" s="1016"/>
      <c r="T737" s="1016"/>
      <c r="U737" s="1016"/>
      <c r="V737" s="1016"/>
      <c r="W737" s="1016"/>
      <c r="X737" s="1016"/>
      <c r="Y737" s="193">
        <f>COUNTIF(Y716:Y735,"○")</f>
        <v>0</v>
      </c>
      <c r="Z737" s="193">
        <f>COUNTIF(Z716:Z735,"○")</f>
        <v>0</v>
      </c>
      <c r="AA737" s="193">
        <f>COUNTIF(AA716:AA735,"○")</f>
        <v>2</v>
      </c>
      <c r="AB737" s="193">
        <f>COUNTIF(AB716:AB735,"○")</f>
        <v>0</v>
      </c>
      <c r="AC737" s="193">
        <f t="shared" ref="AC737:AJ737" si="323">COUNT(AC716:AC735)</f>
        <v>0</v>
      </c>
      <c r="AD737" s="193">
        <f t="shared" si="323"/>
        <v>0</v>
      </c>
      <c r="AE737" s="193">
        <f t="shared" si="323"/>
        <v>1</v>
      </c>
      <c r="AF737" s="193">
        <f t="shared" si="323"/>
        <v>2</v>
      </c>
      <c r="AG737" s="193">
        <f t="shared" si="323"/>
        <v>0</v>
      </c>
      <c r="AH737" s="193">
        <f t="shared" si="323"/>
        <v>0</v>
      </c>
      <c r="AI737" s="193">
        <f t="shared" si="323"/>
        <v>0</v>
      </c>
      <c r="AJ737" s="193">
        <f t="shared" si="323"/>
        <v>1</v>
      </c>
      <c r="AK737" s="1043"/>
      <c r="AL737" s="1044"/>
      <c r="AM737" s="1044"/>
      <c r="AN737" s="1044"/>
      <c r="AO737" s="1045"/>
      <c r="AP737" s="3"/>
    </row>
    <row r="738" spans="2:86" ht="12" customHeight="1" x14ac:dyDescent="0.15">
      <c r="B738" s="1058"/>
      <c r="C738" s="1063"/>
      <c r="D738" s="1061"/>
      <c r="E738" s="1061"/>
      <c r="F738" s="1061"/>
      <c r="G738" s="1061"/>
      <c r="H738" s="1061"/>
      <c r="I738" s="1061"/>
      <c r="J738" s="1062"/>
      <c r="K738" s="1016"/>
      <c r="L738" s="1016"/>
      <c r="M738" s="1016"/>
      <c r="N738" s="1016"/>
      <c r="O738" s="1016" t="s">
        <v>468</v>
      </c>
      <c r="P738" s="1016"/>
      <c r="Q738" s="1016"/>
      <c r="R738" s="1016"/>
      <c r="S738" s="1016"/>
      <c r="T738" s="1016"/>
      <c r="U738" s="1016"/>
      <c r="V738" s="1016"/>
      <c r="W738" s="1016"/>
      <c r="X738" s="1016"/>
      <c r="Y738" s="1034" t="str">
        <f>IF(Y737&gt;0,"Ⅳ",IF(Z737&gt;0,"Ⅲ",IF(AA737&gt;0,"Ⅱa",IF(AB737&gt;0,"Ⅱb","Ⅰ"))))</f>
        <v>Ⅱa</v>
      </c>
      <c r="Z738" s="1035"/>
      <c r="AA738" s="1035"/>
      <c r="AB738" s="1036"/>
      <c r="AC738" s="1034" t="str">
        <f>IF(AC737&gt;0,"Ⅳ",IF(AD737&gt;0,"Ⅲ",IF(AE737&gt;0,"Ⅱa",IF(AF737&gt;0,"Ⅱb","Ⅰ"))))</f>
        <v>Ⅱa</v>
      </c>
      <c r="AD738" s="1035"/>
      <c r="AE738" s="1035"/>
      <c r="AF738" s="1036"/>
      <c r="AG738" s="1034" t="str">
        <f>IF(AG737&gt;0,"Ⅳ",IF(AH737&gt;0,"Ⅲ",IF(AI737&gt;0,"Ⅱa",IF(AJ737&gt;0,"Ⅱb","Ⅰ"))))</f>
        <v>Ⅱb</v>
      </c>
      <c r="AH738" s="1035"/>
      <c r="AI738" s="1035"/>
      <c r="AJ738" s="1036"/>
      <c r="AK738" s="1046"/>
      <c r="AL738" s="1047"/>
      <c r="AM738" s="1047"/>
      <c r="AN738" s="1047"/>
      <c r="AO738" s="1048"/>
      <c r="AP738" s="3"/>
      <c r="AQ738" s="273" t="s">
        <v>312</v>
      </c>
      <c r="AR738" s="273" t="s">
        <v>313</v>
      </c>
      <c r="AS738" s="699" t="s">
        <v>316</v>
      </c>
      <c r="AT738" s="1026"/>
    </row>
    <row r="739" spans="2:86" ht="12" customHeight="1" x14ac:dyDescent="0.15">
      <c r="B739" s="1058"/>
      <c r="C739" s="1063"/>
      <c r="D739" s="1061"/>
      <c r="E739" s="1061"/>
      <c r="F739" s="1061"/>
      <c r="G739" s="1061"/>
      <c r="H739" s="1061"/>
      <c r="I739" s="1061"/>
      <c r="J739" s="1062"/>
      <c r="K739" s="1016"/>
      <c r="L739" s="1016" t="s">
        <v>469</v>
      </c>
      <c r="M739" s="1016"/>
      <c r="N739" s="1016"/>
      <c r="O739" s="1016" t="s">
        <v>212</v>
      </c>
      <c r="P739" s="1016"/>
      <c r="Q739" s="1016"/>
      <c r="R739" s="1016"/>
      <c r="S739" s="1016"/>
      <c r="T739" s="1016"/>
      <c r="U739" s="1016"/>
      <c r="V739" s="1016"/>
      <c r="W739" s="1016"/>
      <c r="X739" s="1016"/>
      <c r="Y739" s="187" t="s">
        <v>32</v>
      </c>
      <c r="Z739" s="187" t="s">
        <v>33</v>
      </c>
      <c r="AA739" s="1027" t="s">
        <v>34</v>
      </c>
      <c r="AB739" s="1027"/>
      <c r="AC739" s="187" t="s">
        <v>32</v>
      </c>
      <c r="AD739" s="187" t="s">
        <v>33</v>
      </c>
      <c r="AE739" s="1027" t="s">
        <v>34</v>
      </c>
      <c r="AF739" s="1027"/>
      <c r="AG739" s="187" t="s">
        <v>32</v>
      </c>
      <c r="AH739" s="187" t="s">
        <v>33</v>
      </c>
      <c r="AI739" s="1027" t="s">
        <v>34</v>
      </c>
      <c r="AJ739" s="1027"/>
      <c r="AK739" s="1046"/>
      <c r="AL739" s="1047"/>
      <c r="AM739" s="1047"/>
      <c r="AN739" s="1047"/>
      <c r="AO739" s="1048"/>
      <c r="AP739" s="3"/>
      <c r="AQ739" s="1028">
        <f>+Y737+Z737</f>
        <v>0</v>
      </c>
      <c r="AR739" s="1029"/>
      <c r="AS739" s="1028">
        <f>+AA737+AB737</f>
        <v>2</v>
      </c>
      <c r="AT739" s="1029"/>
    </row>
    <row r="740" spans="2:86" ht="12" customHeight="1" x14ac:dyDescent="0.15">
      <c r="B740" s="1058"/>
      <c r="C740" s="1063"/>
      <c r="D740" s="1061"/>
      <c r="E740" s="1061"/>
      <c r="F740" s="1061"/>
      <c r="G740" s="1061"/>
      <c r="H740" s="1061"/>
      <c r="I740" s="1061"/>
      <c r="J740" s="1062"/>
      <c r="K740" s="1016"/>
      <c r="L740" s="1016"/>
      <c r="M740" s="1016"/>
      <c r="N740" s="1016"/>
      <c r="O740" s="1016" t="s">
        <v>470</v>
      </c>
      <c r="P740" s="1016"/>
      <c r="Q740" s="1016"/>
      <c r="R740" s="1016"/>
      <c r="S740" s="1016"/>
      <c r="T740" s="1016"/>
      <c r="U740" s="1016"/>
      <c r="V740" s="1016"/>
      <c r="W740" s="1016"/>
      <c r="X740" s="1016"/>
      <c r="Y740" s="193" t="str">
        <f>IF(Y737=0,"",1)</f>
        <v/>
      </c>
      <c r="Z740" s="193" t="str">
        <f>IF(Z737=0,"",1)</f>
        <v/>
      </c>
      <c r="AA740" s="1030">
        <f>IF(AQ739=1,"",IF(AS739&gt;0,1,""))</f>
        <v>1</v>
      </c>
      <c r="AB740" s="1031"/>
      <c r="AC740" s="193">
        <f>+AC737</f>
        <v>0</v>
      </c>
      <c r="AD740" s="193">
        <f>AD737</f>
        <v>0</v>
      </c>
      <c r="AE740" s="1030">
        <f>AE737+AF737</f>
        <v>3</v>
      </c>
      <c r="AF740" s="1031"/>
      <c r="AG740" s="193">
        <f>AG737</f>
        <v>0</v>
      </c>
      <c r="AH740" s="193">
        <f>AH737</f>
        <v>0</v>
      </c>
      <c r="AI740" s="1030">
        <f>AI737+AJ737</f>
        <v>1</v>
      </c>
      <c r="AJ740" s="1031"/>
      <c r="AK740" s="1046"/>
      <c r="AL740" s="1047"/>
      <c r="AM740" s="1047"/>
      <c r="AN740" s="1047"/>
      <c r="AO740" s="1048"/>
      <c r="AP740" s="3"/>
      <c r="AQ740" s="197">
        <f>+Y737+AC740+AG740</f>
        <v>0</v>
      </c>
      <c r="AR740" s="197">
        <f>+Z737+AD740+AH740</f>
        <v>0</v>
      </c>
      <c r="AS740" s="1032">
        <f>+AS739+AE740+AI740</f>
        <v>6</v>
      </c>
      <c r="AT740" s="1033"/>
    </row>
    <row r="741" spans="2:86" ht="12" customHeight="1" x14ac:dyDescent="0.15">
      <c r="B741" s="1058"/>
      <c r="C741" s="1063"/>
      <c r="D741" s="1061"/>
      <c r="E741" s="1061"/>
      <c r="F741" s="1061"/>
      <c r="G741" s="1061"/>
      <c r="H741" s="1061"/>
      <c r="I741" s="1061"/>
      <c r="J741" s="1062"/>
      <c r="K741" s="1016"/>
      <c r="L741" s="1016"/>
      <c r="M741" s="1016"/>
      <c r="N741" s="1016"/>
      <c r="O741" s="1016" t="s">
        <v>471</v>
      </c>
      <c r="P741" s="1016"/>
      <c r="Q741" s="1016"/>
      <c r="R741" s="1016"/>
      <c r="S741" s="1016"/>
      <c r="T741" s="1016"/>
      <c r="U741" s="1016"/>
      <c r="V741" s="1016"/>
      <c r="W741" s="1016"/>
      <c r="X741" s="1016"/>
      <c r="Y741" s="1034" t="s">
        <v>1718</v>
      </c>
      <c r="Z741" s="1035"/>
      <c r="AA741" s="1035"/>
      <c r="AB741" s="1036"/>
      <c r="AC741" s="1034" t="str">
        <f>IF(AC740&gt;0,"Ⅳ",IF(AD740&gt;0,"Ⅲ",IF(AE740&gt;0,"Ⅱ","Ⅰ")))</f>
        <v>Ⅱ</v>
      </c>
      <c r="AD741" s="1035"/>
      <c r="AE741" s="1035"/>
      <c r="AF741" s="1036"/>
      <c r="AG741" s="1034" t="str">
        <f>IF(AG740&gt;0,"Ⅳ",IF(AH740&gt;0,"Ⅲ",IF(AI740&gt;0,"Ⅱ","Ⅰ")))</f>
        <v>Ⅱ</v>
      </c>
      <c r="AH741" s="1035"/>
      <c r="AI741" s="1035"/>
      <c r="AJ741" s="1036"/>
      <c r="AK741" s="1046"/>
      <c r="AL741" s="1047"/>
      <c r="AM741" s="1047"/>
      <c r="AN741" s="1047"/>
      <c r="AO741" s="1048"/>
      <c r="AP741" s="3"/>
      <c r="AQ741" s="1037" t="str">
        <f>IF(AQ740&gt;0,"Ⅳ",IF(AR740&gt;0,"Ⅲ",IF(AS740&gt;0,"Ⅱ","Ⅰ")))</f>
        <v>Ⅱ</v>
      </c>
      <c r="AR741" s="1037"/>
      <c r="AS741" s="1037"/>
      <c r="AT741" s="1037"/>
    </row>
    <row r="742" spans="2:86" ht="12" customHeight="1" x14ac:dyDescent="0.15">
      <c r="B742" s="1058"/>
      <c r="C742" s="1063"/>
      <c r="D742" s="1061"/>
      <c r="E742" s="1061"/>
      <c r="F742" s="1061"/>
      <c r="G742" s="1061"/>
      <c r="H742" s="1061"/>
      <c r="I742" s="1061"/>
      <c r="J742" s="1062"/>
      <c r="K742" s="1016"/>
      <c r="L742" s="1016"/>
      <c r="M742" s="1016"/>
      <c r="N742" s="1016"/>
      <c r="O742" s="1016" t="s">
        <v>472</v>
      </c>
      <c r="P742" s="1016"/>
      <c r="Q742" s="1016"/>
      <c r="R742" s="1016"/>
      <c r="S742" s="1016"/>
      <c r="T742" s="1016"/>
      <c r="U742" s="1016"/>
      <c r="V742" s="1016"/>
      <c r="W742" s="1016"/>
      <c r="X742" s="1016"/>
      <c r="Y742" s="1034" t="str">
        <f>IF(COUNTIF(Y741:AJ741,"Ⅳ")&gt;0,"Ⅳ",IF(COUNTIF(Y741:AJ741,"Ⅲ")&gt;0,"Ⅲ",IF(COUNTIF(Y741:AJ741,"Ⅱ")&gt;0,"Ⅱ","Ⅰ")))</f>
        <v>Ⅱ</v>
      </c>
      <c r="Z742" s="1035"/>
      <c r="AA742" s="1035"/>
      <c r="AB742" s="1035"/>
      <c r="AC742" s="1035"/>
      <c r="AD742" s="1035"/>
      <c r="AE742" s="1035"/>
      <c r="AF742" s="1035"/>
      <c r="AG742" s="1035"/>
      <c r="AH742" s="1035"/>
      <c r="AI742" s="1035"/>
      <c r="AJ742" s="1036"/>
      <c r="AK742" s="1049"/>
      <c r="AL742" s="1050"/>
      <c r="AM742" s="1050"/>
      <c r="AN742" s="1050"/>
      <c r="AO742" s="1051"/>
      <c r="AP742" s="3"/>
    </row>
    <row r="743" spans="2:86" ht="14.25" customHeight="1" x14ac:dyDescent="0.15">
      <c r="B743" s="1058"/>
      <c r="C743" s="1063"/>
      <c r="D743" s="1061"/>
      <c r="E743" s="1061"/>
      <c r="F743" s="1061"/>
      <c r="G743" s="1061"/>
      <c r="H743" s="1061"/>
      <c r="I743" s="1061"/>
      <c r="J743" s="1062"/>
      <c r="K743" s="1016" t="s">
        <v>169</v>
      </c>
      <c r="L743" s="1017"/>
      <c r="M743" s="1017"/>
      <c r="N743" s="1017"/>
      <c r="O743" s="1017"/>
      <c r="P743" s="1017"/>
      <c r="Q743" s="1017"/>
      <c r="R743" s="1017"/>
      <c r="S743" s="1017"/>
      <c r="T743" s="1017"/>
      <c r="U743" s="1017"/>
      <c r="V743" s="1017"/>
      <c r="W743" s="1017"/>
      <c r="X743" s="1017"/>
      <c r="Y743" s="1017"/>
      <c r="Z743" s="1017"/>
      <c r="AA743" s="1017"/>
      <c r="AB743" s="1017"/>
      <c r="AC743" s="1017"/>
      <c r="AD743" s="1017"/>
      <c r="AE743" s="1017"/>
      <c r="AF743" s="1017"/>
      <c r="AG743" s="1017"/>
      <c r="AH743" s="1017"/>
      <c r="AI743" s="1017"/>
      <c r="AJ743" s="1017"/>
      <c r="AK743" s="1017"/>
      <c r="AL743" s="1017"/>
      <c r="AM743" s="1017"/>
      <c r="AN743" s="1017"/>
      <c r="AO743" s="1017"/>
      <c r="AP743" s="3"/>
    </row>
    <row r="744" spans="2:86" ht="14.25" customHeight="1" x14ac:dyDescent="0.15">
      <c r="B744" s="1058"/>
      <c r="C744" s="1063"/>
      <c r="D744" s="1061"/>
      <c r="E744" s="1061"/>
      <c r="F744" s="1061"/>
      <c r="G744" s="1061"/>
      <c r="H744" s="1061"/>
      <c r="I744" s="1061"/>
      <c r="J744" s="1062"/>
      <c r="K744" s="1016"/>
      <c r="L744" s="1017"/>
      <c r="M744" s="1017"/>
      <c r="N744" s="1017"/>
      <c r="O744" s="1017"/>
      <c r="P744" s="1017"/>
      <c r="Q744" s="1017"/>
      <c r="R744" s="1017"/>
      <c r="S744" s="1017"/>
      <c r="T744" s="1017"/>
      <c r="U744" s="1017"/>
      <c r="V744" s="1017"/>
      <c r="W744" s="1017"/>
      <c r="X744" s="1017"/>
      <c r="Y744" s="1017"/>
      <c r="Z744" s="1017"/>
      <c r="AA744" s="1017"/>
      <c r="AB744" s="1017"/>
      <c r="AC744" s="1017"/>
      <c r="AD744" s="1017"/>
      <c r="AE744" s="1017"/>
      <c r="AF744" s="1017"/>
      <c r="AG744" s="1017"/>
      <c r="AH744" s="1017"/>
      <c r="AI744" s="1017"/>
      <c r="AJ744" s="1017"/>
      <c r="AK744" s="1017"/>
      <c r="AL744" s="1017"/>
      <c r="AM744" s="1017"/>
      <c r="AN744" s="1017"/>
      <c r="AO744" s="1017"/>
      <c r="AP744" s="3"/>
    </row>
    <row r="745" spans="2:86" ht="12" customHeight="1" x14ac:dyDescent="0.15">
      <c r="B745" s="1058"/>
      <c r="C745" s="1063"/>
      <c r="D745" s="1061"/>
      <c r="E745" s="1061"/>
      <c r="F745" s="1061"/>
      <c r="G745" s="1061"/>
      <c r="H745" s="1061"/>
      <c r="I745" s="1061"/>
      <c r="J745" s="1062"/>
      <c r="K745" s="1018" t="s">
        <v>473</v>
      </c>
      <c r="L745" s="1018"/>
      <c r="M745" s="1018"/>
      <c r="N745" s="1018"/>
      <c r="O745" s="1018"/>
      <c r="P745" s="1018"/>
      <c r="Q745" s="1018"/>
      <c r="R745" s="1018"/>
      <c r="S745" s="1018"/>
      <c r="T745" s="1018"/>
      <c r="U745" s="1018"/>
      <c r="V745" s="1018"/>
      <c r="W745" s="1018"/>
      <c r="X745" s="1018"/>
      <c r="Y745" s="1018"/>
      <c r="Z745" s="1018"/>
      <c r="AA745" s="1018"/>
      <c r="AB745" s="1018"/>
      <c r="AC745" s="1018"/>
      <c r="AD745" s="1018"/>
      <c r="AE745" s="1018"/>
      <c r="AF745" s="1018"/>
      <c r="AG745" s="1018"/>
      <c r="AH745" s="1018"/>
      <c r="AI745" s="1018"/>
      <c r="AJ745" s="1018"/>
      <c r="AK745" s="1018"/>
      <c r="AL745" s="1018"/>
      <c r="AM745" s="1018"/>
      <c r="AN745" s="1018"/>
      <c r="AO745" s="1018"/>
      <c r="AP745" s="3"/>
    </row>
    <row r="746" spans="2:86" ht="12" customHeight="1" x14ac:dyDescent="0.15">
      <c r="B746" s="1058"/>
      <c r="C746" s="1063"/>
      <c r="D746" s="1061"/>
      <c r="E746" s="1061"/>
      <c r="F746" s="1061"/>
      <c r="G746" s="1061"/>
      <c r="H746" s="1061"/>
      <c r="I746" s="1061"/>
      <c r="J746" s="1062"/>
      <c r="K746" s="1019" t="s">
        <v>523</v>
      </c>
      <c r="L746" s="1019"/>
      <c r="M746" s="1019"/>
      <c r="N746" s="1019"/>
      <c r="O746" s="1019"/>
      <c r="P746" s="1019"/>
      <c r="Q746" s="1019"/>
      <c r="R746" s="1019"/>
      <c r="S746" s="1019"/>
      <c r="T746" s="1019"/>
      <c r="U746" s="1019"/>
      <c r="V746" s="1019"/>
      <c r="W746" s="1019"/>
      <c r="X746" s="1019"/>
      <c r="Y746" s="1019"/>
      <c r="Z746" s="1019"/>
      <c r="AA746" s="1019"/>
      <c r="AB746" s="1019"/>
      <c r="AC746" s="1019"/>
      <c r="AD746" s="1019"/>
      <c r="AE746" s="1019"/>
      <c r="AF746" s="1019"/>
      <c r="AG746" s="1019"/>
      <c r="AH746" s="1019"/>
      <c r="AI746" s="1019"/>
      <c r="AJ746" s="1019"/>
      <c r="AK746" s="1019"/>
      <c r="AL746" s="1019"/>
      <c r="AM746" s="1019"/>
      <c r="AN746" s="1019"/>
      <c r="AO746" s="1019"/>
      <c r="AP746" s="3"/>
    </row>
    <row r="747" spans="2:86" ht="12" customHeight="1" x14ac:dyDescent="0.15">
      <c r="B747" s="1058"/>
      <c r="C747" s="1063"/>
      <c r="D747" s="1061"/>
      <c r="E747" s="1061"/>
      <c r="F747" s="1061"/>
      <c r="G747" s="1061"/>
      <c r="H747" s="1061"/>
      <c r="I747" s="1061"/>
      <c r="J747" s="1062"/>
      <c r="K747" s="194" t="s">
        <v>474</v>
      </c>
      <c r="L747" s="195"/>
      <c r="M747" s="195"/>
      <c r="N747" s="195"/>
      <c r="O747" s="195"/>
      <c r="P747" s="195"/>
      <c r="Q747" s="195"/>
      <c r="R747" s="195"/>
      <c r="S747" s="195"/>
      <c r="T747" s="195"/>
      <c r="U747" s="195"/>
      <c r="V747" s="195"/>
      <c r="W747" s="195"/>
      <c r="X747" s="195"/>
      <c r="Y747" s="195"/>
      <c r="Z747" s="195"/>
      <c r="AA747" s="195"/>
      <c r="AB747" s="195"/>
      <c r="AC747" s="195"/>
      <c r="AD747" s="195"/>
      <c r="AE747" s="195"/>
      <c r="AF747" s="195"/>
      <c r="AG747" s="195"/>
      <c r="AH747" s="195"/>
      <c r="AI747" s="195"/>
      <c r="AJ747" s="195"/>
      <c r="AK747" s="195"/>
      <c r="AL747" s="195"/>
      <c r="AM747" s="195"/>
      <c r="AN747" s="195"/>
      <c r="AO747" s="196"/>
      <c r="AP747" s="3"/>
    </row>
    <row r="748" spans="2:86" ht="12" customHeight="1" x14ac:dyDescent="0.15">
      <c r="B748" s="1058"/>
      <c r="C748" s="1063"/>
      <c r="D748" s="1061"/>
      <c r="E748" s="1061"/>
      <c r="F748" s="1061"/>
      <c r="G748" s="1061"/>
      <c r="H748" s="1061"/>
      <c r="I748" s="1061"/>
      <c r="J748" s="1062"/>
      <c r="K748" s="194" t="s">
        <v>475</v>
      </c>
      <c r="L748" s="195"/>
      <c r="M748" s="195"/>
      <c r="N748" s="195"/>
      <c r="O748" s="195"/>
      <c r="P748" s="195"/>
      <c r="Q748" s="195"/>
      <c r="R748" s="195"/>
      <c r="S748" s="195"/>
      <c r="T748" s="195"/>
      <c r="U748" s="195"/>
      <c r="V748" s="195"/>
      <c r="W748" s="195"/>
      <c r="X748" s="195"/>
      <c r="Y748" s="195"/>
      <c r="Z748" s="195"/>
      <c r="AA748" s="195"/>
      <c r="AB748" s="195"/>
      <c r="AC748" s="195"/>
      <c r="AD748" s="195"/>
      <c r="AE748" s="195"/>
      <c r="AF748" s="195"/>
      <c r="AG748" s="195"/>
      <c r="AH748" s="195"/>
      <c r="AI748" s="195"/>
      <c r="AJ748" s="195"/>
      <c r="AK748" s="195"/>
      <c r="AL748" s="195"/>
      <c r="AM748" s="195"/>
      <c r="AN748" s="195"/>
      <c r="AO748" s="196"/>
      <c r="AP748" s="3"/>
    </row>
    <row r="749" spans="2:86" ht="12" customHeight="1" x14ac:dyDescent="0.15">
      <c r="B749" s="1058"/>
      <c r="C749" s="1063"/>
      <c r="D749" s="1061"/>
      <c r="E749" s="1061"/>
      <c r="F749" s="1061"/>
      <c r="G749" s="1061"/>
      <c r="H749" s="1061"/>
      <c r="I749" s="1061"/>
      <c r="J749" s="1062"/>
      <c r="K749" s="1020" t="s">
        <v>476</v>
      </c>
      <c r="L749" s="1021"/>
      <c r="M749" s="1021"/>
      <c r="N749" s="1021"/>
      <c r="O749" s="1021"/>
      <c r="P749" s="1021"/>
      <c r="Q749" s="1021"/>
      <c r="R749" s="1021"/>
      <c r="S749" s="1021"/>
      <c r="T749" s="1021"/>
      <c r="U749" s="1021"/>
      <c r="V749" s="1021"/>
      <c r="W749" s="1021"/>
      <c r="X749" s="1021"/>
      <c r="Y749" s="1021"/>
      <c r="Z749" s="1021"/>
      <c r="AA749" s="1021"/>
      <c r="AB749" s="1021"/>
      <c r="AC749" s="1021"/>
      <c r="AD749" s="1021"/>
      <c r="AE749" s="1021"/>
      <c r="AF749" s="1021"/>
      <c r="AG749" s="1021"/>
      <c r="AH749" s="1021"/>
      <c r="AI749" s="1021"/>
      <c r="AJ749" s="1021"/>
      <c r="AK749" s="1021"/>
      <c r="AL749" s="1021"/>
      <c r="AM749" s="1021"/>
      <c r="AN749" s="1021"/>
      <c r="AO749" s="1022"/>
      <c r="AP749" s="3"/>
    </row>
    <row r="750" spans="2:86" ht="12" customHeight="1" x14ac:dyDescent="0.15">
      <c r="B750" s="591"/>
      <c r="C750" s="1064"/>
      <c r="D750" s="1065"/>
      <c r="E750" s="1065"/>
      <c r="F750" s="1065"/>
      <c r="G750" s="1065"/>
      <c r="H750" s="1065"/>
      <c r="I750" s="1065"/>
      <c r="J750" s="1066"/>
      <c r="K750" s="1023"/>
      <c r="L750" s="1024"/>
      <c r="M750" s="1024"/>
      <c r="N750" s="1024"/>
      <c r="O750" s="1024"/>
      <c r="P750" s="1024"/>
      <c r="Q750" s="1024"/>
      <c r="R750" s="1024"/>
      <c r="S750" s="1024"/>
      <c r="T750" s="1024"/>
      <c r="U750" s="1024"/>
      <c r="V750" s="1024"/>
      <c r="W750" s="1024"/>
      <c r="X750" s="1024"/>
      <c r="Y750" s="1024"/>
      <c r="Z750" s="1024"/>
      <c r="AA750" s="1024"/>
      <c r="AB750" s="1024"/>
      <c r="AC750" s="1024"/>
      <c r="AD750" s="1024"/>
      <c r="AE750" s="1024"/>
      <c r="AF750" s="1024"/>
      <c r="AG750" s="1024"/>
      <c r="AH750" s="1024"/>
      <c r="AI750" s="1024"/>
      <c r="AJ750" s="1024"/>
      <c r="AK750" s="1024"/>
      <c r="AL750" s="1024"/>
      <c r="AM750" s="1024"/>
      <c r="AN750" s="1024"/>
      <c r="AO750" s="1025"/>
      <c r="AP750" s="3"/>
    </row>
    <row r="751" spans="2:86" s="9" customFormat="1" ht="12" customHeight="1" x14ac:dyDescent="0.15">
      <c r="B751" s="3" t="s">
        <v>527</v>
      </c>
      <c r="AQ751" s="162"/>
      <c r="AR751" s="162"/>
      <c r="AS751" s="162"/>
      <c r="AT751" s="162"/>
      <c r="AU751" s="162"/>
      <c r="AV751" s="162"/>
      <c r="AW751" s="162"/>
      <c r="AX751" s="162"/>
      <c r="AY751" s="162"/>
      <c r="AZ751" s="162"/>
      <c r="BA751" s="162"/>
      <c r="BB751" s="162"/>
      <c r="BC751" s="162"/>
      <c r="BD751" s="162"/>
      <c r="BE751" s="162"/>
      <c r="BF751" s="162"/>
      <c r="BG751" s="162"/>
      <c r="BH751" s="162"/>
      <c r="BI751" s="162"/>
      <c r="BJ751" s="162"/>
      <c r="BK751" s="162"/>
      <c r="BL751" s="162"/>
      <c r="BM751" s="162"/>
      <c r="BN751" s="162"/>
      <c r="BO751" s="162"/>
      <c r="BP751" s="162"/>
      <c r="BQ751" s="162"/>
      <c r="BR751" s="162"/>
      <c r="BS751" s="162"/>
      <c r="BT751" s="162"/>
      <c r="BU751" s="162"/>
      <c r="BV751" s="162"/>
      <c r="BW751" s="162"/>
      <c r="BX751" s="162"/>
      <c r="BY751" s="162"/>
      <c r="BZ751" s="162"/>
      <c r="CA751" s="162"/>
      <c r="CB751" s="162"/>
      <c r="CC751" s="162"/>
      <c r="CD751" s="162"/>
      <c r="CE751" s="162"/>
      <c r="CF751" s="162"/>
      <c r="CG751" s="162"/>
      <c r="CH751" s="162"/>
    </row>
    <row r="752" spans="2:86" ht="12" customHeight="1" thickBot="1" x14ac:dyDescent="0.2">
      <c r="B752" s="3" t="s">
        <v>524</v>
      </c>
    </row>
    <row r="753" spans="2:86" ht="12" customHeight="1" x14ac:dyDescent="0.15">
      <c r="B753" s="3" t="s">
        <v>525</v>
      </c>
      <c r="AU753" s="1000" t="s">
        <v>305</v>
      </c>
      <c r="AV753" s="1001" t="s">
        <v>298</v>
      </c>
      <c r="AW753" s="1003" t="s">
        <v>299</v>
      </c>
      <c r="AX753" s="1005" t="s">
        <v>306</v>
      </c>
      <c r="AY753" s="1006"/>
      <c r="AZ753" s="1006"/>
      <c r="BA753" s="1006"/>
      <c r="BB753" s="1006"/>
      <c r="BC753" s="1006"/>
      <c r="BD753" s="1006"/>
      <c r="BE753" s="1006"/>
      <c r="BF753" s="1006"/>
      <c r="BG753" s="1006"/>
      <c r="BH753" s="1006"/>
      <c r="BI753" s="1006"/>
      <c r="BJ753" s="1006"/>
      <c r="BK753" s="1006"/>
      <c r="BL753" s="1006"/>
      <c r="BM753" s="1006"/>
      <c r="BN753" s="1006"/>
      <c r="BO753" s="1006"/>
      <c r="BP753" s="1006"/>
      <c r="BQ753" s="1006"/>
      <c r="BR753" s="1007"/>
      <c r="BS753" s="807" t="s">
        <v>300</v>
      </c>
      <c r="BT753" s="1008"/>
      <c r="BU753" s="1008"/>
      <c r="BV753" s="1008"/>
      <c r="BW753" s="1009" t="s">
        <v>307</v>
      </c>
      <c r="BX753" s="1010"/>
      <c r="BY753" s="1010"/>
      <c r="BZ753" s="1010"/>
      <c r="CA753" s="1010"/>
      <c r="CB753" s="1010"/>
      <c r="CC753" s="1010"/>
      <c r="CD753" s="1010"/>
      <c r="CE753" s="1010"/>
      <c r="CF753" s="1010"/>
      <c r="CG753" s="1010"/>
      <c r="CH753" s="1011"/>
    </row>
    <row r="754" spans="2:86" ht="12" customHeight="1" x14ac:dyDescent="0.15">
      <c r="B754" s="3" t="s">
        <v>477</v>
      </c>
      <c r="AU754" s="1000"/>
      <c r="AV754" s="1002"/>
      <c r="AW754" s="1004"/>
      <c r="AX754" s="1012" t="s">
        <v>308</v>
      </c>
      <c r="AY754" s="686"/>
      <c r="AZ754" s="686"/>
      <c r="BA754" s="686"/>
      <c r="BB754" s="686"/>
      <c r="BC754" s="686"/>
      <c r="BD754" s="686"/>
      <c r="BE754" s="686"/>
      <c r="BF754" s="686"/>
      <c r="BG754" s="686"/>
      <c r="BH754" s="686"/>
      <c r="BI754" s="686"/>
      <c r="BJ754" s="686" t="s">
        <v>309</v>
      </c>
      <c r="BK754" s="686"/>
      <c r="BL754" s="686"/>
      <c r="BM754" s="686"/>
      <c r="BN754" s="686"/>
      <c r="BO754" s="686"/>
      <c r="BP754" s="686"/>
      <c r="BQ754" s="686"/>
      <c r="BR754" s="1013"/>
      <c r="BS754" s="1008"/>
      <c r="BT754" s="1008"/>
      <c r="BU754" s="1008"/>
      <c r="BV754" s="1008"/>
      <c r="BW754" s="1014" t="s">
        <v>302</v>
      </c>
      <c r="BX754" s="699"/>
      <c r="BY754" s="699"/>
      <c r="BZ754" s="699"/>
      <c r="CA754" s="686" t="s">
        <v>310</v>
      </c>
      <c r="CB754" s="686"/>
      <c r="CC754" s="686"/>
      <c r="CD754" s="686"/>
      <c r="CE754" s="686"/>
      <c r="CF754" s="686"/>
      <c r="CG754" s="686"/>
      <c r="CH754" s="1013"/>
    </row>
    <row r="755" spans="2:86" ht="12" customHeight="1" x14ac:dyDescent="0.15">
      <c r="B755" s="3" t="s">
        <v>526</v>
      </c>
      <c r="AU755" s="1000"/>
      <c r="AV755" s="1002"/>
      <c r="AW755" s="1004"/>
      <c r="AX755" s="1012" t="s">
        <v>26</v>
      </c>
      <c r="AY755" s="686"/>
      <c r="AZ755" s="686"/>
      <c r="BA755" s="686"/>
      <c r="BB755" s="686" t="s">
        <v>22</v>
      </c>
      <c r="BC755" s="686"/>
      <c r="BD755" s="686"/>
      <c r="BE755" s="686"/>
      <c r="BF755" s="686" t="s">
        <v>24</v>
      </c>
      <c r="BG755" s="686"/>
      <c r="BH755" s="686"/>
      <c r="BI755" s="686"/>
      <c r="BJ755" s="699" t="s">
        <v>26</v>
      </c>
      <c r="BK755" s="699"/>
      <c r="BL755" s="699"/>
      <c r="BM755" s="699" t="s">
        <v>22</v>
      </c>
      <c r="BN755" s="699"/>
      <c r="BO755" s="699"/>
      <c r="BP755" s="699" t="s">
        <v>24</v>
      </c>
      <c r="BQ755" s="699"/>
      <c r="BR755" s="1015"/>
      <c r="BS755" s="807" t="s">
        <v>26</v>
      </c>
      <c r="BT755" s="807" t="s">
        <v>22</v>
      </c>
      <c r="BU755" s="807" t="s">
        <v>24</v>
      </c>
      <c r="BV755" s="807" t="s">
        <v>303</v>
      </c>
      <c r="BW755" s="1012" t="s">
        <v>311</v>
      </c>
      <c r="BX755" s="686"/>
      <c r="BY755" s="686"/>
      <c r="BZ755" s="686"/>
      <c r="CA755" s="686" t="s">
        <v>22</v>
      </c>
      <c r="CB755" s="686"/>
      <c r="CC755" s="686"/>
      <c r="CD755" s="686"/>
      <c r="CE755" s="686" t="s">
        <v>24</v>
      </c>
      <c r="CF755" s="686"/>
      <c r="CG755" s="686"/>
      <c r="CH755" s="1013"/>
    </row>
    <row r="756" spans="2:86" ht="12" customHeight="1" x14ac:dyDescent="0.15">
      <c r="B756" s="3" t="s">
        <v>478</v>
      </c>
      <c r="AU756" s="1000"/>
      <c r="AV756" s="1002"/>
      <c r="AW756" s="1004"/>
      <c r="AX756" s="156" t="s">
        <v>862</v>
      </c>
      <c r="AY756" s="157" t="s">
        <v>863</v>
      </c>
      <c r="AZ756" s="157" t="s">
        <v>864</v>
      </c>
      <c r="BA756" s="158" t="s">
        <v>865</v>
      </c>
      <c r="BB756" s="159" t="s">
        <v>866</v>
      </c>
      <c r="BC756" s="157" t="s">
        <v>863</v>
      </c>
      <c r="BD756" s="157" t="s">
        <v>867</v>
      </c>
      <c r="BE756" s="158" t="s">
        <v>865</v>
      </c>
      <c r="BF756" s="159" t="s">
        <v>866</v>
      </c>
      <c r="BG756" s="157" t="s">
        <v>863</v>
      </c>
      <c r="BH756" s="157" t="s">
        <v>864</v>
      </c>
      <c r="BI756" s="158" t="s">
        <v>865</v>
      </c>
      <c r="BJ756" s="159" t="s">
        <v>866</v>
      </c>
      <c r="BK756" s="157" t="s">
        <v>868</v>
      </c>
      <c r="BL756" s="158" t="s">
        <v>869</v>
      </c>
      <c r="BM756" s="159" t="s">
        <v>870</v>
      </c>
      <c r="BN756" s="157" t="s">
        <v>863</v>
      </c>
      <c r="BO756" s="158" t="s">
        <v>871</v>
      </c>
      <c r="BP756" s="159" t="s">
        <v>870</v>
      </c>
      <c r="BQ756" s="157" t="s">
        <v>868</v>
      </c>
      <c r="BR756" s="160" t="s">
        <v>872</v>
      </c>
      <c r="BS756" s="1008"/>
      <c r="BT756" s="1008"/>
      <c r="BU756" s="1008"/>
      <c r="BV756" s="1008"/>
      <c r="BW756" s="156" t="s">
        <v>866</v>
      </c>
      <c r="BX756" s="157" t="s">
        <v>863</v>
      </c>
      <c r="BY756" s="157" t="s">
        <v>864</v>
      </c>
      <c r="BZ756" s="158" t="s">
        <v>865</v>
      </c>
      <c r="CA756" s="159" t="s">
        <v>866</v>
      </c>
      <c r="CB756" s="157" t="s">
        <v>873</v>
      </c>
      <c r="CC756" s="157" t="s">
        <v>864</v>
      </c>
      <c r="CD756" s="158" t="s">
        <v>865</v>
      </c>
      <c r="CE756" s="159" t="s">
        <v>866</v>
      </c>
      <c r="CF756" s="157" t="s">
        <v>863</v>
      </c>
      <c r="CG756" s="157" t="s">
        <v>864</v>
      </c>
      <c r="CH756" s="160" t="s">
        <v>874</v>
      </c>
    </row>
    <row r="757" spans="2:86" x14ac:dyDescent="0.15">
      <c r="B757" s="3" t="s">
        <v>539</v>
      </c>
      <c r="AU757" s="1000"/>
      <c r="AV757" s="188" t="str">
        <f>N759</f>
        <v>S016</v>
      </c>
      <c r="AW757" s="300">
        <f>R759</f>
        <v>10.5</v>
      </c>
      <c r="AX757" s="197">
        <f>+Y784</f>
        <v>0</v>
      </c>
      <c r="AY757" s="197">
        <f>+Z784</f>
        <v>1</v>
      </c>
      <c r="AZ757" s="197">
        <f>+AA784</f>
        <v>0</v>
      </c>
      <c r="BA757" s="197">
        <f t="shared" ref="BA757" si="324">+AB784</f>
        <v>0</v>
      </c>
      <c r="BB757" s="197">
        <f>+AC784</f>
        <v>0</v>
      </c>
      <c r="BC757" s="197">
        <f t="shared" ref="BC757" si="325">+AD784</f>
        <v>0</v>
      </c>
      <c r="BD757" s="197">
        <f t="shared" ref="BD757" si="326">+AE784</f>
        <v>2</v>
      </c>
      <c r="BE757" s="197">
        <f t="shared" ref="BE757" si="327">+AF784</f>
        <v>2</v>
      </c>
      <c r="BF757" s="197">
        <f t="shared" ref="BF757" si="328">+AG784</f>
        <v>0</v>
      </c>
      <c r="BG757" s="197">
        <f t="shared" ref="BG757" si="329">+AH784</f>
        <v>0</v>
      </c>
      <c r="BH757" s="197">
        <f t="shared" ref="BH757" si="330">+AI784</f>
        <v>0</v>
      </c>
      <c r="BI757" s="197">
        <f t="shared" ref="BI757" si="331">+AJ784</f>
        <v>1</v>
      </c>
      <c r="BJ757" s="197" t="str">
        <f>+Y787</f>
        <v/>
      </c>
      <c r="BK757" s="197">
        <f t="shared" ref="BK757" si="332">+Z787</f>
        <v>1</v>
      </c>
      <c r="BL757" s="197" t="str">
        <f>+AA787</f>
        <v/>
      </c>
      <c r="BM757" s="197">
        <f>+AC787</f>
        <v>0</v>
      </c>
      <c r="BN757" s="197">
        <f t="shared" ref="BN757" si="333">+AD787</f>
        <v>0</v>
      </c>
      <c r="BO757" s="197">
        <f t="shared" ref="BO757" si="334">+AE787</f>
        <v>4</v>
      </c>
      <c r="BP757" s="197">
        <f>+AG787</f>
        <v>0</v>
      </c>
      <c r="BQ757" s="197">
        <f>+AH787</f>
        <v>0</v>
      </c>
      <c r="BR757" s="197">
        <f>+AI787</f>
        <v>1</v>
      </c>
      <c r="BS757" s="296" t="str">
        <f>+Y788</f>
        <v>Ⅲ</v>
      </c>
      <c r="BT757" s="296" t="str">
        <f>+AC788</f>
        <v>Ⅱ</v>
      </c>
      <c r="BU757" s="296" t="str">
        <f>+AG788</f>
        <v>Ⅱ</v>
      </c>
      <c r="BV757" s="296" t="str">
        <f>+Y789</f>
        <v>Ⅲ</v>
      </c>
      <c r="BW757" s="164" t="str">
        <f>IF(Y784&gt;0,R759,"")</f>
        <v/>
      </c>
      <c r="BX757" s="165" t="str">
        <f>IF(Z784&gt;0,"",IF(AA784&gt;0,R759,""))</f>
        <v/>
      </c>
      <c r="BY757" s="165" t="str">
        <f>IF(Y784+Z784&gt;0,"",IF(AA784&gt;0,R759,""))</f>
        <v/>
      </c>
      <c r="BZ757" s="165" t="str">
        <f>IF(Y784+Z784+AA784&gt;0,"",IF(AB784&gt;0,R759,""))</f>
        <v/>
      </c>
      <c r="CA757" s="166">
        <f t="shared" ref="CA757" si="335">+AC783</f>
        <v>0</v>
      </c>
      <c r="CB757" s="166">
        <f t="shared" ref="CB757" si="336">+AD783</f>
        <v>0</v>
      </c>
      <c r="CC757" s="166">
        <f t="shared" ref="CC757" si="337">+AE783</f>
        <v>4.8400000000000012E-2</v>
      </c>
      <c r="CD757" s="166">
        <f t="shared" ref="CD757" si="338">+AF783</f>
        <v>0.21000000000000002</v>
      </c>
      <c r="CE757" s="166">
        <f t="shared" ref="CE757" si="339">+AG783</f>
        <v>0</v>
      </c>
      <c r="CF757" s="166">
        <f t="shared" ref="CF757" si="340">+AH783</f>
        <v>0</v>
      </c>
      <c r="CG757" s="166">
        <f t="shared" ref="CG757" si="341">+AI783</f>
        <v>0</v>
      </c>
      <c r="CH757" s="166">
        <f t="shared" ref="CH757" si="342">+AJ783</f>
        <v>0.59499999999999997</v>
      </c>
    </row>
    <row r="758" spans="2:86" ht="12" customHeight="1" x14ac:dyDescent="0.15">
      <c r="B758" s="1057" t="s">
        <v>219</v>
      </c>
      <c r="C758" s="1059"/>
      <c r="D758" s="1060"/>
      <c r="E758" s="1061"/>
      <c r="F758" s="1061"/>
      <c r="G758" s="1061"/>
      <c r="H758" s="1061"/>
      <c r="I758" s="1061"/>
      <c r="J758" s="1062"/>
      <c r="K758" s="1067" t="s">
        <v>453</v>
      </c>
      <c r="L758" s="1068"/>
      <c r="M758" s="1068"/>
      <c r="N758" s="1068"/>
      <c r="O758" s="1068"/>
      <c r="P758" s="1068"/>
      <c r="Q758" s="1068"/>
      <c r="R758" s="1068"/>
      <c r="S758" s="1068"/>
      <c r="T758" s="1068"/>
      <c r="U758" s="1068"/>
      <c r="V758" s="1068"/>
      <c r="W758" s="1068"/>
      <c r="X758" s="1068"/>
      <c r="Y758" s="1068"/>
      <c r="Z758" s="1068"/>
      <c r="AA758" s="1068"/>
      <c r="AB758" s="1068"/>
      <c r="AC758" s="1068"/>
      <c r="AD758" s="1068"/>
      <c r="AE758" s="1068"/>
      <c r="AF758" s="1068"/>
      <c r="AG758" s="1068"/>
      <c r="AH758" s="1068"/>
      <c r="AI758" s="1068"/>
      <c r="AJ758" s="1068"/>
      <c r="AK758" s="1068"/>
      <c r="AL758" s="1068"/>
      <c r="AM758" s="1068"/>
      <c r="AN758" s="1068"/>
      <c r="AO758" s="1069"/>
      <c r="AP758" s="3"/>
    </row>
    <row r="759" spans="2:86" ht="12" customHeight="1" x14ac:dyDescent="0.15">
      <c r="B759" s="1058"/>
      <c r="C759" s="1063"/>
      <c r="D759" s="1061"/>
      <c r="E759" s="1061"/>
      <c r="F759" s="1061"/>
      <c r="G759" s="1061"/>
      <c r="H759" s="1061"/>
      <c r="I759" s="1061"/>
      <c r="J759" s="1062"/>
      <c r="K759" s="1040" t="s">
        <v>218</v>
      </c>
      <c r="L759" s="1041"/>
      <c r="M759" s="1042"/>
      <c r="N759" s="1034" t="s">
        <v>620</v>
      </c>
      <c r="O759" s="1035"/>
      <c r="P759" s="1040" t="s">
        <v>454</v>
      </c>
      <c r="Q759" s="1042"/>
      <c r="R759" s="1070">
        <f>'様式A-2'!C26</f>
        <v>10.5</v>
      </c>
      <c r="S759" s="1071"/>
      <c r="T759" s="1072"/>
      <c r="U759" s="1073" t="s">
        <v>455</v>
      </c>
      <c r="V759" s="1074"/>
      <c r="W759" s="1073" t="s">
        <v>456</v>
      </c>
      <c r="X759" s="1074"/>
      <c r="Y759" s="1042" t="s">
        <v>217</v>
      </c>
      <c r="Z759" s="1016"/>
      <c r="AA759" s="1016"/>
      <c r="AB759" s="1016"/>
      <c r="AC759" s="1073" t="s">
        <v>457</v>
      </c>
      <c r="AD759" s="1079"/>
      <c r="AE759" s="1079"/>
      <c r="AF759" s="1079"/>
      <c r="AG759" s="1079"/>
      <c r="AH759" s="1079"/>
      <c r="AI759" s="1079"/>
      <c r="AJ759" s="1074"/>
      <c r="AK759" s="1073" t="s">
        <v>458</v>
      </c>
      <c r="AL759" s="1079"/>
      <c r="AM759" s="1079"/>
      <c r="AN759" s="1081"/>
      <c r="AO759" s="1082"/>
      <c r="AP759" s="3"/>
      <c r="AV759" s="167"/>
      <c r="AW759" s="221"/>
      <c r="AX759" s="167"/>
      <c r="AY759" s="167"/>
      <c r="AZ759" s="167"/>
      <c r="BA759" s="167"/>
      <c r="BB759" s="167"/>
      <c r="BC759" s="167"/>
      <c r="BD759" s="167"/>
    </row>
    <row r="760" spans="2:86" ht="12" customHeight="1" x14ac:dyDescent="0.15">
      <c r="B760" s="1058"/>
      <c r="C760" s="1063"/>
      <c r="D760" s="1061"/>
      <c r="E760" s="1061"/>
      <c r="F760" s="1061"/>
      <c r="G760" s="1061"/>
      <c r="H760" s="1061"/>
      <c r="I760" s="1061"/>
      <c r="J760" s="1062"/>
      <c r="K760" s="1016" t="s">
        <v>459</v>
      </c>
      <c r="L760" s="1016" t="s">
        <v>199</v>
      </c>
      <c r="M760" s="1016"/>
      <c r="N760" s="1016" t="s">
        <v>198</v>
      </c>
      <c r="O760" s="1016"/>
      <c r="P760" s="1016" t="s">
        <v>460</v>
      </c>
      <c r="Q760" s="1016"/>
      <c r="R760" s="1016" t="s">
        <v>6</v>
      </c>
      <c r="S760" s="1016"/>
      <c r="T760" s="1016"/>
      <c r="U760" s="1075"/>
      <c r="V760" s="1076"/>
      <c r="W760" s="1075"/>
      <c r="X760" s="1076"/>
      <c r="Y760" s="1042"/>
      <c r="Z760" s="1016"/>
      <c r="AA760" s="1016"/>
      <c r="AB760" s="1016"/>
      <c r="AC760" s="1077"/>
      <c r="AD760" s="1080"/>
      <c r="AE760" s="1080"/>
      <c r="AF760" s="1080"/>
      <c r="AG760" s="1080"/>
      <c r="AH760" s="1080"/>
      <c r="AI760" s="1080"/>
      <c r="AJ760" s="1078"/>
      <c r="AK760" s="1075"/>
      <c r="AL760" s="1083"/>
      <c r="AM760" s="1083"/>
      <c r="AN760" s="1084"/>
      <c r="AO760" s="1085"/>
      <c r="AP760" s="3"/>
      <c r="AV760" s="167"/>
      <c r="AW760" s="167"/>
      <c r="AX760" s="167"/>
      <c r="AY760" s="167"/>
      <c r="AZ760" s="167"/>
      <c r="BA760" s="167"/>
      <c r="BB760" s="167"/>
      <c r="BC760" s="167"/>
      <c r="BD760" s="167"/>
    </row>
    <row r="761" spans="2:86" ht="12" customHeight="1" x14ac:dyDescent="0.15">
      <c r="B761" s="1058"/>
      <c r="C761" s="1063"/>
      <c r="D761" s="1061"/>
      <c r="E761" s="1061"/>
      <c r="F761" s="1061"/>
      <c r="G761" s="1061"/>
      <c r="H761" s="1061"/>
      <c r="I761" s="1061"/>
      <c r="J761" s="1062"/>
      <c r="K761" s="1016"/>
      <c r="L761" s="1016"/>
      <c r="M761" s="1016"/>
      <c r="N761" s="1016"/>
      <c r="O761" s="1016"/>
      <c r="P761" s="1016"/>
      <c r="Q761" s="1016"/>
      <c r="R761" s="1016"/>
      <c r="S761" s="1016"/>
      <c r="T761" s="1016"/>
      <c r="U761" s="1075"/>
      <c r="V761" s="1076"/>
      <c r="W761" s="1075"/>
      <c r="X761" s="1076"/>
      <c r="Y761" s="1042" t="s">
        <v>461</v>
      </c>
      <c r="Z761" s="1016"/>
      <c r="AA761" s="1016"/>
      <c r="AB761" s="1016"/>
      <c r="AC761" s="1016" t="s">
        <v>462</v>
      </c>
      <c r="AD761" s="1016"/>
      <c r="AE761" s="1016"/>
      <c r="AF761" s="1016"/>
      <c r="AG761" s="1016" t="s">
        <v>463</v>
      </c>
      <c r="AH761" s="1016"/>
      <c r="AI761" s="1016"/>
      <c r="AJ761" s="1016"/>
      <c r="AK761" s="1075"/>
      <c r="AL761" s="1083"/>
      <c r="AM761" s="1083"/>
      <c r="AN761" s="1084"/>
      <c r="AO761" s="1085"/>
      <c r="AP761" s="3"/>
      <c r="AV761" s="167"/>
      <c r="AW761" s="167"/>
      <c r="AX761" s="167"/>
      <c r="AY761" s="167"/>
      <c r="AZ761" s="167"/>
      <c r="BA761" s="167"/>
      <c r="BB761" s="167"/>
      <c r="BC761" s="167"/>
      <c r="BD761" s="167"/>
    </row>
    <row r="762" spans="2:86" ht="12" customHeight="1" x14ac:dyDescent="0.15">
      <c r="B762" s="1058"/>
      <c r="C762" s="1063"/>
      <c r="D762" s="1061"/>
      <c r="E762" s="1061"/>
      <c r="F762" s="1061"/>
      <c r="G762" s="1061"/>
      <c r="H762" s="1061"/>
      <c r="I762" s="1061"/>
      <c r="J762" s="1062"/>
      <c r="K762" s="1016"/>
      <c r="L762" s="1016"/>
      <c r="M762" s="1016"/>
      <c r="N762" s="1016"/>
      <c r="O762" s="1016"/>
      <c r="P762" s="1016"/>
      <c r="Q762" s="1016"/>
      <c r="R762" s="1016"/>
      <c r="S762" s="1016"/>
      <c r="T762" s="1016"/>
      <c r="U762" s="1077"/>
      <c r="V762" s="1078"/>
      <c r="W762" s="1077"/>
      <c r="X762" s="1078"/>
      <c r="Y762" s="191" t="s">
        <v>32</v>
      </c>
      <c r="Z762" s="187" t="s">
        <v>33</v>
      </c>
      <c r="AA762" s="187" t="s">
        <v>464</v>
      </c>
      <c r="AB762" s="187" t="s">
        <v>465</v>
      </c>
      <c r="AC762" s="187" t="s">
        <v>32</v>
      </c>
      <c r="AD762" s="187" t="s">
        <v>33</v>
      </c>
      <c r="AE762" s="187" t="s">
        <v>464</v>
      </c>
      <c r="AF762" s="187" t="s">
        <v>465</v>
      </c>
      <c r="AG762" s="187" t="s">
        <v>32</v>
      </c>
      <c r="AH762" s="187" t="s">
        <v>33</v>
      </c>
      <c r="AI762" s="187" t="s">
        <v>464</v>
      </c>
      <c r="AJ762" s="187" t="s">
        <v>465</v>
      </c>
      <c r="AK762" s="1077"/>
      <c r="AL762" s="1080"/>
      <c r="AM762" s="1080"/>
      <c r="AN762" s="1086"/>
      <c r="AO762" s="1087"/>
      <c r="AP762" s="3"/>
      <c r="AV762" s="167"/>
      <c r="AW762" s="167"/>
      <c r="AX762" s="167"/>
      <c r="AY762" s="167"/>
      <c r="AZ762" s="167"/>
      <c r="BA762" s="167"/>
      <c r="BB762" s="167"/>
      <c r="BC762" s="167"/>
      <c r="BD762" s="167"/>
    </row>
    <row r="763" spans="2:86" ht="12" customHeight="1" x14ac:dyDescent="0.15">
      <c r="B763" s="1058"/>
      <c r="C763" s="1063"/>
      <c r="D763" s="1061"/>
      <c r="E763" s="1061"/>
      <c r="F763" s="1061"/>
      <c r="G763" s="1061"/>
      <c r="H763" s="1061"/>
      <c r="I763" s="1061"/>
      <c r="J763" s="1062"/>
      <c r="K763" s="192">
        <v>1</v>
      </c>
      <c r="L763" s="1038" t="s">
        <v>329</v>
      </c>
      <c r="M763" s="1039"/>
      <c r="N763" s="1038" t="s">
        <v>351</v>
      </c>
      <c r="O763" s="1039"/>
      <c r="P763" s="1034" t="s">
        <v>332</v>
      </c>
      <c r="Q763" s="1036"/>
      <c r="R763" s="408" t="s">
        <v>514</v>
      </c>
      <c r="S763" s="408"/>
      <c r="T763" s="408"/>
      <c r="U763" s="1034" t="s">
        <v>1648</v>
      </c>
      <c r="V763" s="1036"/>
      <c r="W763" s="1034" t="s">
        <v>1649</v>
      </c>
      <c r="X763" s="1035"/>
      <c r="Y763" s="276"/>
      <c r="Z763" s="276"/>
      <c r="AA763" s="276"/>
      <c r="AB763" s="276"/>
      <c r="AC763" s="223"/>
      <c r="AD763" s="223"/>
      <c r="AE763" s="223"/>
      <c r="AF763" s="223">
        <f>1.3*0.15</f>
        <v>0.19500000000000001</v>
      </c>
      <c r="AG763" s="223"/>
      <c r="AH763" s="223"/>
      <c r="AI763" s="223"/>
      <c r="AJ763" s="223"/>
      <c r="AK763" s="1038"/>
      <c r="AL763" s="1056"/>
      <c r="AM763" s="1056"/>
      <c r="AN763" s="799"/>
      <c r="AO763" s="800"/>
      <c r="AP763" s="3"/>
      <c r="AQ763" s="222">
        <f>IF(P763="材質劣化",2,IF(P763="漏水",3,1))</f>
        <v>2</v>
      </c>
      <c r="AV763" s="167"/>
      <c r="AW763" s="167"/>
      <c r="AX763" s="167"/>
      <c r="AY763" s="167"/>
      <c r="AZ763" s="167"/>
      <c r="BA763" s="167"/>
      <c r="BB763" s="167"/>
      <c r="BC763" s="167"/>
      <c r="BD763" s="167"/>
    </row>
    <row r="764" spans="2:86" ht="12" customHeight="1" x14ac:dyDescent="0.15">
      <c r="B764" s="1058"/>
      <c r="C764" s="1063"/>
      <c r="D764" s="1061"/>
      <c r="E764" s="1061"/>
      <c r="F764" s="1061"/>
      <c r="G764" s="1061"/>
      <c r="H764" s="1061"/>
      <c r="I764" s="1061"/>
      <c r="J764" s="1062"/>
      <c r="K764" s="192">
        <v>2</v>
      </c>
      <c r="L764" s="1038" t="s">
        <v>534</v>
      </c>
      <c r="M764" s="1039"/>
      <c r="N764" s="1038" t="s">
        <v>486</v>
      </c>
      <c r="O764" s="1039"/>
      <c r="P764" s="1034" t="s">
        <v>342</v>
      </c>
      <c r="Q764" s="1036"/>
      <c r="R764" s="408" t="s">
        <v>336</v>
      </c>
      <c r="S764" s="408"/>
      <c r="T764" s="408"/>
      <c r="U764" s="1034" t="s">
        <v>551</v>
      </c>
      <c r="V764" s="1036"/>
      <c r="W764" s="1034" t="s">
        <v>54</v>
      </c>
      <c r="X764" s="1035"/>
      <c r="Y764" s="276"/>
      <c r="Z764" s="276" t="s">
        <v>881</v>
      </c>
      <c r="AA764" s="276"/>
      <c r="AB764" s="276"/>
      <c r="AC764" s="223"/>
      <c r="AD764" s="223"/>
      <c r="AE764" s="223"/>
      <c r="AF764" s="223"/>
      <c r="AG764" s="223"/>
      <c r="AH764" s="223"/>
      <c r="AI764" s="223"/>
      <c r="AJ764" s="223"/>
      <c r="AK764" s="1052"/>
      <c r="AL764" s="1053"/>
      <c r="AM764" s="1053"/>
      <c r="AN764" s="1054"/>
      <c r="AO764" s="1055"/>
      <c r="AP764" s="3"/>
      <c r="AQ764" s="222">
        <f t="shared" ref="AQ764:AQ782" si="343">IF(P764="材質劣化",2,IF(P764="漏水",3,1))</f>
        <v>1</v>
      </c>
      <c r="AV764" s="167"/>
      <c r="AW764" s="167"/>
      <c r="AX764" s="167"/>
      <c r="AY764" s="167"/>
      <c r="AZ764" s="167"/>
      <c r="BA764" s="167"/>
      <c r="BB764" s="167"/>
      <c r="BC764" s="167"/>
      <c r="BD764" s="167"/>
    </row>
    <row r="765" spans="2:86" ht="12" customHeight="1" x14ac:dyDescent="0.15">
      <c r="B765" s="1058"/>
      <c r="C765" s="1063"/>
      <c r="D765" s="1061"/>
      <c r="E765" s="1061"/>
      <c r="F765" s="1061"/>
      <c r="G765" s="1061"/>
      <c r="H765" s="1061"/>
      <c r="I765" s="1061"/>
      <c r="J765" s="1062"/>
      <c r="K765" s="192">
        <v>3</v>
      </c>
      <c r="L765" s="1038" t="s">
        <v>534</v>
      </c>
      <c r="M765" s="1039"/>
      <c r="N765" s="1038" t="s">
        <v>486</v>
      </c>
      <c r="O765" s="1039"/>
      <c r="P765" s="1034" t="s">
        <v>332</v>
      </c>
      <c r="Q765" s="1036"/>
      <c r="R765" s="408" t="s">
        <v>532</v>
      </c>
      <c r="S765" s="408"/>
      <c r="T765" s="408"/>
      <c r="U765" s="1034" t="s">
        <v>1648</v>
      </c>
      <c r="V765" s="1036"/>
      <c r="W765" s="1034" t="s">
        <v>1655</v>
      </c>
      <c r="X765" s="1035"/>
      <c r="Y765" s="276"/>
      <c r="Z765" s="276"/>
      <c r="AA765" s="276"/>
      <c r="AB765" s="276"/>
      <c r="AC765" s="223"/>
      <c r="AD765" s="223"/>
      <c r="AE765" s="223">
        <f>0.4*0.05</f>
        <v>2.0000000000000004E-2</v>
      </c>
      <c r="AF765" s="223"/>
      <c r="AG765" s="223"/>
      <c r="AH765" s="223"/>
      <c r="AI765" s="223"/>
      <c r="AJ765" s="223"/>
      <c r="AK765" s="1052"/>
      <c r="AL765" s="1053"/>
      <c r="AM765" s="1053"/>
      <c r="AN765" s="1054"/>
      <c r="AO765" s="1055"/>
      <c r="AP765" s="3"/>
      <c r="AQ765" s="222">
        <f t="shared" si="343"/>
        <v>2</v>
      </c>
      <c r="AV765" s="167"/>
      <c r="AW765" s="167"/>
      <c r="AX765" s="167"/>
      <c r="AY765" s="167"/>
      <c r="AZ765" s="167"/>
      <c r="BA765" s="167"/>
      <c r="BB765" s="167"/>
      <c r="BC765" s="167"/>
      <c r="BD765" s="167"/>
    </row>
    <row r="766" spans="2:86" ht="12" customHeight="1" x14ac:dyDescent="0.15">
      <c r="B766" s="1058"/>
      <c r="C766" s="1063"/>
      <c r="D766" s="1061"/>
      <c r="E766" s="1061"/>
      <c r="F766" s="1061"/>
      <c r="G766" s="1061"/>
      <c r="H766" s="1061"/>
      <c r="I766" s="1061"/>
      <c r="J766" s="1062"/>
      <c r="K766" s="192">
        <v>4</v>
      </c>
      <c r="L766" s="1038" t="s">
        <v>534</v>
      </c>
      <c r="M766" s="1039"/>
      <c r="N766" s="1038" t="s">
        <v>486</v>
      </c>
      <c r="O766" s="1039"/>
      <c r="P766" s="1034" t="s">
        <v>332</v>
      </c>
      <c r="Q766" s="1036"/>
      <c r="R766" s="408" t="s">
        <v>338</v>
      </c>
      <c r="S766" s="408"/>
      <c r="T766" s="408"/>
      <c r="U766" s="1034" t="s">
        <v>54</v>
      </c>
      <c r="V766" s="1036"/>
      <c r="W766" s="1034" t="s">
        <v>551</v>
      </c>
      <c r="X766" s="1035"/>
      <c r="Y766" s="276"/>
      <c r="Z766" s="276"/>
      <c r="AA766" s="276"/>
      <c r="AB766" s="276"/>
      <c r="AC766" s="223"/>
      <c r="AD766" s="223"/>
      <c r="AE766" s="223"/>
      <c r="AF766" s="223"/>
      <c r="AG766" s="223"/>
      <c r="AH766" s="223"/>
      <c r="AI766" s="223"/>
      <c r="AJ766" s="223"/>
      <c r="AK766" s="1052" t="s">
        <v>1656</v>
      </c>
      <c r="AL766" s="1053"/>
      <c r="AM766" s="1053"/>
      <c r="AN766" s="1054"/>
      <c r="AO766" s="1055"/>
      <c r="AP766" s="3"/>
      <c r="AQ766" s="222">
        <f t="shared" si="343"/>
        <v>2</v>
      </c>
      <c r="AV766" s="167"/>
      <c r="AW766" s="167"/>
      <c r="AX766" s="167"/>
      <c r="AY766" s="167"/>
      <c r="AZ766" s="167"/>
      <c r="BA766" s="167"/>
      <c r="BB766" s="167"/>
      <c r="BC766" s="167"/>
      <c r="BD766" s="167"/>
    </row>
    <row r="767" spans="2:86" ht="12" customHeight="1" x14ac:dyDescent="0.15">
      <c r="B767" s="1058"/>
      <c r="C767" s="1063"/>
      <c r="D767" s="1061"/>
      <c r="E767" s="1061"/>
      <c r="F767" s="1061"/>
      <c r="G767" s="1061"/>
      <c r="H767" s="1061"/>
      <c r="I767" s="1061"/>
      <c r="J767" s="1062"/>
      <c r="K767" s="192">
        <v>5</v>
      </c>
      <c r="L767" s="1038" t="s">
        <v>534</v>
      </c>
      <c r="M767" s="1039"/>
      <c r="N767" s="1038" t="s">
        <v>486</v>
      </c>
      <c r="O767" s="1039"/>
      <c r="P767" s="1034" t="s">
        <v>332</v>
      </c>
      <c r="Q767" s="1036"/>
      <c r="R767" s="408" t="s">
        <v>532</v>
      </c>
      <c r="S767" s="408"/>
      <c r="T767" s="408"/>
      <c r="U767" s="1034" t="s">
        <v>1648</v>
      </c>
      <c r="V767" s="1036"/>
      <c r="W767" s="1034" t="s">
        <v>1655</v>
      </c>
      <c r="X767" s="1035"/>
      <c r="Y767" s="276"/>
      <c r="Z767" s="276"/>
      <c r="AA767" s="276"/>
      <c r="AB767" s="276"/>
      <c r="AC767" s="223"/>
      <c r="AD767" s="223"/>
      <c r="AE767" s="223">
        <f>0.1*0.2+0.07*0.12</f>
        <v>2.8400000000000005E-2</v>
      </c>
      <c r="AF767" s="223"/>
      <c r="AG767" s="223"/>
      <c r="AH767" s="223"/>
      <c r="AI767" s="223"/>
      <c r="AJ767" s="223"/>
      <c r="AK767" s="1052"/>
      <c r="AL767" s="1053"/>
      <c r="AM767" s="1053"/>
      <c r="AN767" s="1054"/>
      <c r="AO767" s="1055"/>
      <c r="AP767" s="3"/>
      <c r="AQ767" s="222">
        <f t="shared" si="343"/>
        <v>2</v>
      </c>
      <c r="AV767" s="167"/>
      <c r="AW767" s="167"/>
      <c r="AX767" s="167"/>
      <c r="AY767" s="167"/>
      <c r="AZ767" s="167"/>
      <c r="BA767" s="167"/>
      <c r="BB767" s="167"/>
      <c r="BC767" s="167"/>
      <c r="BD767" s="167"/>
    </row>
    <row r="768" spans="2:86" ht="12" customHeight="1" x14ac:dyDescent="0.15">
      <c r="B768" s="1058"/>
      <c r="C768" s="1063"/>
      <c r="D768" s="1061"/>
      <c r="E768" s="1061"/>
      <c r="F768" s="1061"/>
      <c r="G768" s="1061"/>
      <c r="H768" s="1061"/>
      <c r="I768" s="1061"/>
      <c r="J768" s="1062"/>
      <c r="K768" s="192">
        <v>6</v>
      </c>
      <c r="L768" s="1038" t="s">
        <v>534</v>
      </c>
      <c r="M768" s="1039"/>
      <c r="N768" s="1038" t="s">
        <v>487</v>
      </c>
      <c r="O768" s="1039"/>
      <c r="P768" s="1034" t="s">
        <v>332</v>
      </c>
      <c r="Q768" s="1036"/>
      <c r="R768" s="408" t="s">
        <v>338</v>
      </c>
      <c r="S768" s="408"/>
      <c r="T768" s="408"/>
      <c r="U768" s="1034" t="s">
        <v>54</v>
      </c>
      <c r="V768" s="1036"/>
      <c r="W768" s="1034" t="s">
        <v>551</v>
      </c>
      <c r="X768" s="1035"/>
      <c r="Y768" s="276"/>
      <c r="Z768" s="276"/>
      <c r="AA768" s="276"/>
      <c r="AB768" s="276"/>
      <c r="AC768" s="223"/>
      <c r="AD768" s="223"/>
      <c r="AE768" s="223"/>
      <c r="AF768" s="223"/>
      <c r="AG768" s="223"/>
      <c r="AH768" s="223"/>
      <c r="AI768" s="223"/>
      <c r="AJ768" s="223"/>
      <c r="AK768" s="1052" t="s">
        <v>1653</v>
      </c>
      <c r="AL768" s="1053"/>
      <c r="AM768" s="1053"/>
      <c r="AN768" s="1054"/>
      <c r="AO768" s="1055"/>
      <c r="AP768" s="3"/>
      <c r="AQ768" s="222">
        <f t="shared" si="343"/>
        <v>2</v>
      </c>
      <c r="AV768" s="167"/>
      <c r="AW768" s="167"/>
      <c r="AX768" s="167"/>
      <c r="AY768" s="167"/>
      <c r="AZ768" s="167"/>
      <c r="BA768" s="167"/>
      <c r="BB768" s="167"/>
      <c r="BC768" s="167"/>
      <c r="BD768" s="167"/>
    </row>
    <row r="769" spans="2:43" s="162" customFormat="1" ht="12" customHeight="1" x14ac:dyDescent="0.15">
      <c r="B769" s="1058"/>
      <c r="C769" s="1063"/>
      <c r="D769" s="1061"/>
      <c r="E769" s="1061"/>
      <c r="F769" s="1061"/>
      <c r="G769" s="1061"/>
      <c r="H769" s="1061"/>
      <c r="I769" s="1061"/>
      <c r="J769" s="1062"/>
      <c r="K769" s="192">
        <v>7</v>
      </c>
      <c r="L769" s="1038" t="s">
        <v>331</v>
      </c>
      <c r="M769" s="1039"/>
      <c r="N769" s="1038" t="s">
        <v>356</v>
      </c>
      <c r="O769" s="1039"/>
      <c r="P769" s="1034" t="s">
        <v>333</v>
      </c>
      <c r="Q769" s="1036"/>
      <c r="R769" s="408" t="s">
        <v>340</v>
      </c>
      <c r="S769" s="408"/>
      <c r="T769" s="408"/>
      <c r="U769" s="1034" t="s">
        <v>554</v>
      </c>
      <c r="V769" s="1036"/>
      <c r="W769" s="1034" t="s">
        <v>1649</v>
      </c>
      <c r="X769" s="1035"/>
      <c r="Y769" s="276"/>
      <c r="Z769" s="276"/>
      <c r="AA769" s="276"/>
      <c r="AB769" s="276"/>
      <c r="AC769" s="223"/>
      <c r="AD769" s="223"/>
      <c r="AE769" s="223"/>
      <c r="AF769" s="223"/>
      <c r="AG769" s="223"/>
      <c r="AH769" s="223"/>
      <c r="AI769" s="223"/>
      <c r="AJ769" s="223">
        <f>1.7*0.35</f>
        <v>0.59499999999999997</v>
      </c>
      <c r="AK769" s="1034"/>
      <c r="AL769" s="1035"/>
      <c r="AM769" s="1035"/>
      <c r="AN769" s="788"/>
      <c r="AO769" s="789"/>
      <c r="AP769" s="3"/>
      <c r="AQ769" s="222">
        <f t="shared" si="343"/>
        <v>3</v>
      </c>
    </row>
    <row r="770" spans="2:43" s="162" customFormat="1" ht="12" customHeight="1" x14ac:dyDescent="0.15">
      <c r="B770" s="1058"/>
      <c r="C770" s="1063"/>
      <c r="D770" s="1061"/>
      <c r="E770" s="1061"/>
      <c r="F770" s="1061"/>
      <c r="G770" s="1061"/>
      <c r="H770" s="1061"/>
      <c r="I770" s="1061"/>
      <c r="J770" s="1062"/>
      <c r="K770" s="192">
        <v>8</v>
      </c>
      <c r="L770" s="1038" t="s">
        <v>331</v>
      </c>
      <c r="M770" s="1039"/>
      <c r="N770" s="1038" t="s">
        <v>356</v>
      </c>
      <c r="O770" s="1039"/>
      <c r="P770" s="1034" t="s">
        <v>332</v>
      </c>
      <c r="Q770" s="1036"/>
      <c r="R770" s="408" t="s">
        <v>532</v>
      </c>
      <c r="S770" s="408"/>
      <c r="T770" s="408"/>
      <c r="U770" s="1034" t="s">
        <v>554</v>
      </c>
      <c r="V770" s="1036"/>
      <c r="W770" s="1034" t="s">
        <v>1649</v>
      </c>
      <c r="X770" s="1035"/>
      <c r="Y770" s="276"/>
      <c r="Z770" s="276"/>
      <c r="AA770" s="276"/>
      <c r="AB770" s="276"/>
      <c r="AC770" s="223"/>
      <c r="AD770" s="223"/>
      <c r="AE770" s="223"/>
      <c r="AF770" s="223">
        <f>0.3*0.05</f>
        <v>1.4999999999999999E-2</v>
      </c>
      <c r="AG770" s="223"/>
      <c r="AH770" s="223"/>
      <c r="AI770" s="223"/>
      <c r="AJ770" s="223"/>
      <c r="AK770" s="1034"/>
      <c r="AL770" s="1035"/>
      <c r="AM770" s="1035"/>
      <c r="AN770" s="788"/>
      <c r="AO770" s="789"/>
      <c r="AP770" s="3"/>
      <c r="AQ770" s="222">
        <f t="shared" si="343"/>
        <v>2</v>
      </c>
    </row>
    <row r="771" spans="2:43" s="162" customFormat="1" ht="12" customHeight="1" x14ac:dyDescent="0.15">
      <c r="B771" s="1058"/>
      <c r="C771" s="1063"/>
      <c r="D771" s="1061"/>
      <c r="E771" s="1061"/>
      <c r="F771" s="1061"/>
      <c r="G771" s="1061"/>
      <c r="H771" s="1061"/>
      <c r="I771" s="1061"/>
      <c r="J771" s="1062"/>
      <c r="K771" s="192"/>
      <c r="L771" s="1038"/>
      <c r="M771" s="1039"/>
      <c r="N771" s="1038"/>
      <c r="O771" s="1039"/>
      <c r="P771" s="1034"/>
      <c r="Q771" s="1036"/>
      <c r="R771" s="408"/>
      <c r="S771" s="408"/>
      <c r="T771" s="408"/>
      <c r="U771" s="1034"/>
      <c r="V771" s="1036"/>
      <c r="W771" s="1034"/>
      <c r="X771" s="1035"/>
      <c r="Y771" s="276"/>
      <c r="Z771" s="276"/>
      <c r="AA771" s="276"/>
      <c r="AB771" s="276"/>
      <c r="AC771" s="223"/>
      <c r="AD771" s="223"/>
      <c r="AE771" s="223"/>
      <c r="AF771" s="223"/>
      <c r="AG771" s="223"/>
      <c r="AH771" s="223"/>
      <c r="AI771" s="223"/>
      <c r="AJ771" s="223"/>
      <c r="AK771" s="1052"/>
      <c r="AL771" s="1053"/>
      <c r="AM771" s="1053"/>
      <c r="AN771" s="1099"/>
      <c r="AO771" s="1100"/>
      <c r="AP771" s="3"/>
      <c r="AQ771" s="222">
        <f t="shared" si="343"/>
        <v>1</v>
      </c>
    </row>
    <row r="772" spans="2:43" s="162" customFormat="1" ht="12" customHeight="1" x14ac:dyDescent="0.15">
      <c r="B772" s="1058"/>
      <c r="C772" s="1063"/>
      <c r="D772" s="1061"/>
      <c r="E772" s="1061"/>
      <c r="F772" s="1061"/>
      <c r="G772" s="1061"/>
      <c r="H772" s="1061"/>
      <c r="I772" s="1061"/>
      <c r="J772" s="1062"/>
      <c r="K772" s="192"/>
      <c r="L772" s="1038"/>
      <c r="M772" s="1039"/>
      <c r="N772" s="1038"/>
      <c r="O772" s="1039"/>
      <c r="P772" s="1034"/>
      <c r="Q772" s="1036"/>
      <c r="R772" s="408"/>
      <c r="S772" s="408"/>
      <c r="T772" s="408"/>
      <c r="U772" s="1034"/>
      <c r="V772" s="1036"/>
      <c r="W772" s="1034"/>
      <c r="X772" s="1035"/>
      <c r="Y772" s="276"/>
      <c r="Z772" s="276"/>
      <c r="AA772" s="276"/>
      <c r="AB772" s="276"/>
      <c r="AC772" s="223"/>
      <c r="AD772" s="223"/>
      <c r="AE772" s="223"/>
      <c r="AF772" s="223"/>
      <c r="AG772" s="223"/>
      <c r="AH772" s="223"/>
      <c r="AI772" s="223"/>
      <c r="AJ772" s="223"/>
      <c r="AK772" s="1034"/>
      <c r="AL772" s="1035"/>
      <c r="AM772" s="1035"/>
      <c r="AN772" s="788"/>
      <c r="AO772" s="789"/>
      <c r="AP772" s="3"/>
      <c r="AQ772" s="222">
        <f t="shared" si="343"/>
        <v>1</v>
      </c>
    </row>
    <row r="773" spans="2:43" s="162" customFormat="1" ht="12" customHeight="1" x14ac:dyDescent="0.15">
      <c r="B773" s="1058"/>
      <c r="C773" s="1063"/>
      <c r="D773" s="1061"/>
      <c r="E773" s="1061"/>
      <c r="F773" s="1061"/>
      <c r="G773" s="1061"/>
      <c r="H773" s="1061"/>
      <c r="I773" s="1061"/>
      <c r="J773" s="1062"/>
      <c r="K773" s="192"/>
      <c r="L773" s="1038"/>
      <c r="M773" s="1039"/>
      <c r="N773" s="1038"/>
      <c r="O773" s="1039"/>
      <c r="P773" s="1034"/>
      <c r="Q773" s="1036"/>
      <c r="R773" s="408"/>
      <c r="S773" s="408"/>
      <c r="T773" s="408"/>
      <c r="U773" s="1034"/>
      <c r="V773" s="1036"/>
      <c r="W773" s="1034"/>
      <c r="X773" s="1035"/>
      <c r="Y773" s="276"/>
      <c r="Z773" s="276"/>
      <c r="AA773" s="276"/>
      <c r="AB773" s="276"/>
      <c r="AC773" s="223"/>
      <c r="AD773" s="223"/>
      <c r="AE773" s="223"/>
      <c r="AF773" s="223"/>
      <c r="AG773" s="223"/>
      <c r="AH773" s="223"/>
      <c r="AI773" s="223"/>
      <c r="AJ773" s="223"/>
      <c r="AK773" s="1034"/>
      <c r="AL773" s="1035"/>
      <c r="AM773" s="1035"/>
      <c r="AN773" s="788"/>
      <c r="AO773" s="789"/>
      <c r="AP773" s="3"/>
      <c r="AQ773" s="222">
        <f t="shared" si="343"/>
        <v>1</v>
      </c>
    </row>
    <row r="774" spans="2:43" s="162" customFormat="1" ht="12" customHeight="1" x14ac:dyDescent="0.15">
      <c r="B774" s="1058"/>
      <c r="C774" s="1063"/>
      <c r="D774" s="1061"/>
      <c r="E774" s="1061"/>
      <c r="F774" s="1061"/>
      <c r="G774" s="1061"/>
      <c r="H774" s="1061"/>
      <c r="I774" s="1061"/>
      <c r="J774" s="1062"/>
      <c r="K774" s="192"/>
      <c r="L774" s="1038"/>
      <c r="M774" s="1039"/>
      <c r="N774" s="1038"/>
      <c r="O774" s="1039"/>
      <c r="P774" s="1034"/>
      <c r="Q774" s="1036"/>
      <c r="R774" s="408"/>
      <c r="S774" s="408"/>
      <c r="T774" s="408"/>
      <c r="U774" s="1034"/>
      <c r="V774" s="1036"/>
      <c r="W774" s="1034"/>
      <c r="X774" s="1035"/>
      <c r="Y774" s="276"/>
      <c r="Z774" s="276"/>
      <c r="AA774" s="276"/>
      <c r="AB774" s="276"/>
      <c r="AC774" s="223"/>
      <c r="AD774" s="223"/>
      <c r="AE774" s="223"/>
      <c r="AF774" s="223"/>
      <c r="AG774" s="223"/>
      <c r="AH774" s="223"/>
      <c r="AI774" s="223"/>
      <c r="AJ774" s="223"/>
      <c r="AK774" s="1034"/>
      <c r="AL774" s="1035"/>
      <c r="AM774" s="1035"/>
      <c r="AN774" s="788"/>
      <c r="AO774" s="789"/>
      <c r="AP774" s="3"/>
      <c r="AQ774" s="222">
        <f t="shared" si="343"/>
        <v>1</v>
      </c>
    </row>
    <row r="775" spans="2:43" s="162" customFormat="1" ht="12" customHeight="1" x14ac:dyDescent="0.15">
      <c r="B775" s="1058"/>
      <c r="C775" s="1063"/>
      <c r="D775" s="1061"/>
      <c r="E775" s="1061"/>
      <c r="F775" s="1061"/>
      <c r="G775" s="1061"/>
      <c r="H775" s="1061"/>
      <c r="I775" s="1061"/>
      <c r="J775" s="1062"/>
      <c r="K775" s="192"/>
      <c r="L775" s="1038"/>
      <c r="M775" s="1039"/>
      <c r="N775" s="1038"/>
      <c r="O775" s="1039"/>
      <c r="P775" s="1034"/>
      <c r="Q775" s="1036"/>
      <c r="R775" s="408"/>
      <c r="S775" s="408"/>
      <c r="T775" s="408"/>
      <c r="U775" s="1034"/>
      <c r="V775" s="1036"/>
      <c r="W775" s="1034"/>
      <c r="X775" s="1035"/>
      <c r="Y775" s="276"/>
      <c r="Z775" s="276"/>
      <c r="AA775" s="276"/>
      <c r="AB775" s="276"/>
      <c r="AC775" s="223"/>
      <c r="AD775" s="223"/>
      <c r="AE775" s="223"/>
      <c r="AF775" s="223"/>
      <c r="AG775" s="223"/>
      <c r="AH775" s="223"/>
      <c r="AI775" s="223"/>
      <c r="AJ775" s="223"/>
      <c r="AK775" s="1034"/>
      <c r="AL775" s="1035"/>
      <c r="AM775" s="1035"/>
      <c r="AN775" s="788"/>
      <c r="AO775" s="789"/>
      <c r="AP775" s="3"/>
      <c r="AQ775" s="222">
        <f t="shared" si="343"/>
        <v>1</v>
      </c>
    </row>
    <row r="776" spans="2:43" s="162" customFormat="1" ht="12" customHeight="1" x14ac:dyDescent="0.15">
      <c r="B776" s="1058"/>
      <c r="C776" s="1063"/>
      <c r="D776" s="1061"/>
      <c r="E776" s="1061"/>
      <c r="F776" s="1061"/>
      <c r="G776" s="1061"/>
      <c r="H776" s="1061"/>
      <c r="I776" s="1061"/>
      <c r="J776" s="1062"/>
      <c r="K776" s="192"/>
      <c r="L776" s="1038"/>
      <c r="M776" s="1039"/>
      <c r="N776" s="1038"/>
      <c r="O776" s="1039"/>
      <c r="P776" s="1034"/>
      <c r="Q776" s="1036"/>
      <c r="R776" s="408"/>
      <c r="S776" s="408"/>
      <c r="T776" s="408"/>
      <c r="U776" s="1034"/>
      <c r="V776" s="1036"/>
      <c r="W776" s="1034"/>
      <c r="X776" s="1035"/>
      <c r="Y776" s="276"/>
      <c r="Z776" s="276"/>
      <c r="AA776" s="276"/>
      <c r="AB776" s="276"/>
      <c r="AC776" s="223"/>
      <c r="AD776" s="223"/>
      <c r="AE776" s="223"/>
      <c r="AF776" s="223"/>
      <c r="AG776" s="223"/>
      <c r="AH776" s="223"/>
      <c r="AI776" s="223"/>
      <c r="AJ776" s="223"/>
      <c r="AK776" s="1034"/>
      <c r="AL776" s="1035"/>
      <c r="AM776" s="1035"/>
      <c r="AN776" s="788"/>
      <c r="AO776" s="789"/>
      <c r="AP776" s="3"/>
      <c r="AQ776" s="222">
        <f t="shared" si="343"/>
        <v>1</v>
      </c>
    </row>
    <row r="777" spans="2:43" s="162" customFormat="1" ht="12" customHeight="1" x14ac:dyDescent="0.15">
      <c r="B777" s="1058"/>
      <c r="C777" s="1063"/>
      <c r="D777" s="1061"/>
      <c r="E777" s="1061"/>
      <c r="F777" s="1061"/>
      <c r="G777" s="1061"/>
      <c r="H777" s="1061"/>
      <c r="I777" s="1061"/>
      <c r="J777" s="1062"/>
      <c r="K777" s="192"/>
      <c r="L777" s="1038"/>
      <c r="M777" s="1039"/>
      <c r="N777" s="1038"/>
      <c r="O777" s="1039"/>
      <c r="P777" s="1034"/>
      <c r="Q777" s="1036"/>
      <c r="R777" s="408"/>
      <c r="S777" s="408"/>
      <c r="T777" s="408"/>
      <c r="U777" s="1034"/>
      <c r="V777" s="1036"/>
      <c r="W777" s="1034"/>
      <c r="X777" s="1035"/>
      <c r="Y777" s="276"/>
      <c r="Z777" s="276"/>
      <c r="AA777" s="276"/>
      <c r="AB777" s="276"/>
      <c r="AC777" s="223"/>
      <c r="AD777" s="223"/>
      <c r="AE777" s="223"/>
      <c r="AF777" s="223"/>
      <c r="AG777" s="223"/>
      <c r="AH777" s="223"/>
      <c r="AI777" s="223"/>
      <c r="AJ777" s="223"/>
      <c r="AK777" s="1034"/>
      <c r="AL777" s="1035"/>
      <c r="AM777" s="1035"/>
      <c r="AN777" s="788"/>
      <c r="AO777" s="789"/>
      <c r="AP777" s="3"/>
      <c r="AQ777" s="222">
        <f t="shared" si="343"/>
        <v>1</v>
      </c>
    </row>
    <row r="778" spans="2:43" s="162" customFormat="1" ht="12" customHeight="1" x14ac:dyDescent="0.15">
      <c r="B778" s="1058"/>
      <c r="C778" s="1063"/>
      <c r="D778" s="1061"/>
      <c r="E778" s="1061"/>
      <c r="F778" s="1061"/>
      <c r="G778" s="1061"/>
      <c r="H778" s="1061"/>
      <c r="I778" s="1061"/>
      <c r="J778" s="1062"/>
      <c r="K778" s="192"/>
      <c r="L778" s="1038"/>
      <c r="M778" s="1039"/>
      <c r="N778" s="1038"/>
      <c r="O778" s="1039"/>
      <c r="P778" s="1034"/>
      <c r="Q778" s="1036"/>
      <c r="R778" s="408"/>
      <c r="S778" s="408"/>
      <c r="T778" s="408"/>
      <c r="U778" s="1034"/>
      <c r="V778" s="1036"/>
      <c r="W778" s="1034"/>
      <c r="X778" s="1035"/>
      <c r="Y778" s="276"/>
      <c r="Z778" s="276"/>
      <c r="AA778" s="276"/>
      <c r="AB778" s="276"/>
      <c r="AC778" s="223"/>
      <c r="AD778" s="223"/>
      <c r="AE778" s="223"/>
      <c r="AF778" s="223"/>
      <c r="AG778" s="223"/>
      <c r="AH778" s="223"/>
      <c r="AI778" s="223"/>
      <c r="AJ778" s="223"/>
      <c r="AK778" s="1034"/>
      <c r="AL778" s="1035"/>
      <c r="AM778" s="1035"/>
      <c r="AN778" s="788"/>
      <c r="AO778" s="789"/>
      <c r="AP778" s="3"/>
      <c r="AQ778" s="222">
        <f t="shared" si="343"/>
        <v>1</v>
      </c>
    </row>
    <row r="779" spans="2:43" s="162" customFormat="1" ht="12" customHeight="1" x14ac:dyDescent="0.15">
      <c r="B779" s="1058"/>
      <c r="C779" s="1063"/>
      <c r="D779" s="1061"/>
      <c r="E779" s="1061"/>
      <c r="F779" s="1061"/>
      <c r="G779" s="1061"/>
      <c r="H779" s="1061"/>
      <c r="I779" s="1061"/>
      <c r="J779" s="1062"/>
      <c r="K779" s="192"/>
      <c r="L779" s="1038"/>
      <c r="M779" s="1039"/>
      <c r="N779" s="1038"/>
      <c r="O779" s="1039"/>
      <c r="P779" s="1034"/>
      <c r="Q779" s="1036"/>
      <c r="R779" s="408"/>
      <c r="S779" s="408"/>
      <c r="T779" s="408"/>
      <c r="U779" s="1034"/>
      <c r="V779" s="1036"/>
      <c r="W779" s="1034"/>
      <c r="X779" s="1035"/>
      <c r="Y779" s="276"/>
      <c r="Z779" s="276"/>
      <c r="AA779" s="276"/>
      <c r="AB779" s="276"/>
      <c r="AC779" s="223"/>
      <c r="AD779" s="223"/>
      <c r="AE779" s="223"/>
      <c r="AF779" s="223"/>
      <c r="AG779" s="223"/>
      <c r="AH779" s="223"/>
      <c r="AI779" s="223"/>
      <c r="AJ779" s="223"/>
      <c r="AK779" s="1034"/>
      <c r="AL779" s="1035"/>
      <c r="AM779" s="1035"/>
      <c r="AN779" s="788"/>
      <c r="AO779" s="789"/>
      <c r="AP779" s="3"/>
      <c r="AQ779" s="222">
        <f t="shared" si="343"/>
        <v>1</v>
      </c>
    </row>
    <row r="780" spans="2:43" s="162" customFormat="1" ht="12" customHeight="1" x14ac:dyDescent="0.15">
      <c r="B780" s="1058"/>
      <c r="C780" s="1063"/>
      <c r="D780" s="1061"/>
      <c r="E780" s="1061"/>
      <c r="F780" s="1061"/>
      <c r="G780" s="1061"/>
      <c r="H780" s="1061"/>
      <c r="I780" s="1061"/>
      <c r="J780" s="1062"/>
      <c r="K780" s="192"/>
      <c r="L780" s="1038"/>
      <c r="M780" s="1039"/>
      <c r="N780" s="1038"/>
      <c r="O780" s="1039"/>
      <c r="P780" s="1034"/>
      <c r="Q780" s="1036"/>
      <c r="R780" s="408"/>
      <c r="S780" s="408"/>
      <c r="T780" s="408"/>
      <c r="U780" s="1034"/>
      <c r="V780" s="1036"/>
      <c r="W780" s="1034"/>
      <c r="X780" s="1035"/>
      <c r="Y780" s="276"/>
      <c r="Z780" s="276"/>
      <c r="AA780" s="276"/>
      <c r="AB780" s="276"/>
      <c r="AC780" s="223"/>
      <c r="AD780" s="223"/>
      <c r="AE780" s="223"/>
      <c r="AF780" s="223"/>
      <c r="AG780" s="223"/>
      <c r="AH780" s="223"/>
      <c r="AI780" s="223"/>
      <c r="AJ780" s="223"/>
      <c r="AK780" s="1034"/>
      <c r="AL780" s="1035"/>
      <c r="AM780" s="1035"/>
      <c r="AN780" s="788"/>
      <c r="AO780" s="789"/>
      <c r="AP780" s="3"/>
      <c r="AQ780" s="222">
        <f t="shared" si="343"/>
        <v>1</v>
      </c>
    </row>
    <row r="781" spans="2:43" s="162" customFormat="1" ht="12" customHeight="1" x14ac:dyDescent="0.15">
      <c r="B781" s="1058"/>
      <c r="C781" s="1063"/>
      <c r="D781" s="1061"/>
      <c r="E781" s="1061"/>
      <c r="F781" s="1061"/>
      <c r="G781" s="1061"/>
      <c r="H781" s="1061"/>
      <c r="I781" s="1061"/>
      <c r="J781" s="1062"/>
      <c r="K781" s="192"/>
      <c r="L781" s="1038"/>
      <c r="M781" s="1039"/>
      <c r="N781" s="1038"/>
      <c r="O781" s="1039"/>
      <c r="P781" s="1034"/>
      <c r="Q781" s="1036"/>
      <c r="R781" s="408"/>
      <c r="S781" s="408"/>
      <c r="T781" s="408"/>
      <c r="U781" s="1034"/>
      <c r="V781" s="1036"/>
      <c r="W781" s="1034"/>
      <c r="X781" s="1035"/>
      <c r="Y781" s="276"/>
      <c r="Z781" s="276"/>
      <c r="AA781" s="276"/>
      <c r="AB781" s="276"/>
      <c r="AC781" s="223"/>
      <c r="AD781" s="223"/>
      <c r="AE781" s="223"/>
      <c r="AF781" s="223"/>
      <c r="AG781" s="223"/>
      <c r="AH781" s="223"/>
      <c r="AI781" s="223"/>
      <c r="AJ781" s="223"/>
      <c r="AK781" s="1034"/>
      <c r="AL781" s="1035"/>
      <c r="AM781" s="1035"/>
      <c r="AN781" s="788"/>
      <c r="AO781" s="789"/>
      <c r="AP781" s="3"/>
      <c r="AQ781" s="222">
        <f t="shared" si="343"/>
        <v>1</v>
      </c>
    </row>
    <row r="782" spans="2:43" s="162" customFormat="1" ht="12" customHeight="1" x14ac:dyDescent="0.15">
      <c r="B782" s="1058"/>
      <c r="C782" s="1063"/>
      <c r="D782" s="1061"/>
      <c r="E782" s="1061"/>
      <c r="F782" s="1061"/>
      <c r="G782" s="1061"/>
      <c r="H782" s="1061"/>
      <c r="I782" s="1061"/>
      <c r="J782" s="1062"/>
      <c r="K782" s="192"/>
      <c r="L782" s="1038"/>
      <c r="M782" s="1039"/>
      <c r="N782" s="1038"/>
      <c r="O782" s="1039"/>
      <c r="P782" s="1034"/>
      <c r="Q782" s="1036"/>
      <c r="R782" s="408"/>
      <c r="S782" s="408"/>
      <c r="T782" s="408"/>
      <c r="U782" s="1034"/>
      <c r="V782" s="1036"/>
      <c r="W782" s="1034"/>
      <c r="X782" s="1035"/>
      <c r="Y782" s="276"/>
      <c r="Z782" s="276"/>
      <c r="AA782" s="276"/>
      <c r="AB782" s="276"/>
      <c r="AC782" s="223"/>
      <c r="AD782" s="223"/>
      <c r="AE782" s="223"/>
      <c r="AF782" s="223"/>
      <c r="AG782" s="223"/>
      <c r="AH782" s="223"/>
      <c r="AI782" s="223"/>
      <c r="AJ782" s="223"/>
      <c r="AK782" s="1034"/>
      <c r="AL782" s="1035"/>
      <c r="AM782" s="1035"/>
      <c r="AN782" s="788"/>
      <c r="AO782" s="789"/>
      <c r="AP782" s="3"/>
      <c r="AQ782" s="222">
        <f t="shared" si="343"/>
        <v>1</v>
      </c>
    </row>
    <row r="783" spans="2:43" s="162" customFormat="1" ht="12" customHeight="1" x14ac:dyDescent="0.15">
      <c r="B783" s="1058"/>
      <c r="C783" s="1063"/>
      <c r="D783" s="1061"/>
      <c r="E783" s="1061"/>
      <c r="F783" s="1061"/>
      <c r="G783" s="1061"/>
      <c r="H783" s="1061"/>
      <c r="I783" s="1061"/>
      <c r="J783" s="1062"/>
      <c r="K783" s="1016" t="s">
        <v>216</v>
      </c>
      <c r="L783" s="1016" t="s">
        <v>215</v>
      </c>
      <c r="M783" s="1016"/>
      <c r="N783" s="1016"/>
      <c r="O783" s="1016"/>
      <c r="P783" s="1016"/>
      <c r="Q783" s="1016"/>
      <c r="R783" s="1016"/>
      <c r="S783" s="1016"/>
      <c r="T783" s="1016"/>
      <c r="U783" s="1016"/>
      <c r="V783" s="1016"/>
      <c r="W783" s="1016"/>
      <c r="X783" s="1016"/>
      <c r="Y783" s="1040" t="s">
        <v>466</v>
      </c>
      <c r="Z783" s="1041"/>
      <c r="AA783" s="1041"/>
      <c r="AB783" s="1042"/>
      <c r="AC783" s="224">
        <f t="shared" ref="AC783:AJ783" si="344">SUM(AC763:AC782)</f>
        <v>0</v>
      </c>
      <c r="AD783" s="224">
        <f t="shared" si="344"/>
        <v>0</v>
      </c>
      <c r="AE783" s="224">
        <f t="shared" si="344"/>
        <v>4.8400000000000012E-2</v>
      </c>
      <c r="AF783" s="224">
        <f t="shared" si="344"/>
        <v>0.21000000000000002</v>
      </c>
      <c r="AG783" s="224">
        <f t="shared" si="344"/>
        <v>0</v>
      </c>
      <c r="AH783" s="224">
        <f t="shared" si="344"/>
        <v>0</v>
      </c>
      <c r="AI783" s="224">
        <f t="shared" si="344"/>
        <v>0</v>
      </c>
      <c r="AJ783" s="224">
        <f t="shared" si="344"/>
        <v>0.59499999999999997</v>
      </c>
      <c r="AK783" s="1040" t="s">
        <v>214</v>
      </c>
      <c r="AL783" s="1041"/>
      <c r="AM783" s="1041"/>
      <c r="AN783" s="788"/>
      <c r="AO783" s="789"/>
      <c r="AP783" s="3"/>
    </row>
    <row r="784" spans="2:43" s="162" customFormat="1" ht="12" customHeight="1" x14ac:dyDescent="0.15">
      <c r="B784" s="1058"/>
      <c r="C784" s="1063"/>
      <c r="D784" s="1061"/>
      <c r="E784" s="1061"/>
      <c r="F784" s="1061"/>
      <c r="G784" s="1061"/>
      <c r="H784" s="1061"/>
      <c r="I784" s="1061"/>
      <c r="J784" s="1062"/>
      <c r="K784" s="1016"/>
      <c r="L784" s="1016" t="s">
        <v>467</v>
      </c>
      <c r="M784" s="1016"/>
      <c r="N784" s="1016"/>
      <c r="O784" s="1016" t="s">
        <v>213</v>
      </c>
      <c r="P784" s="1016"/>
      <c r="Q784" s="1016"/>
      <c r="R784" s="1016"/>
      <c r="S784" s="1016"/>
      <c r="T784" s="1016"/>
      <c r="U784" s="1016"/>
      <c r="V784" s="1016"/>
      <c r="W784" s="1016"/>
      <c r="X784" s="1016"/>
      <c r="Y784" s="193">
        <f>COUNTIF(Y763:Y782,"○")</f>
        <v>0</v>
      </c>
      <c r="Z784" s="193">
        <f>COUNTIF(Z763:Z782,"○")</f>
        <v>1</v>
      </c>
      <c r="AA784" s="193">
        <f>COUNTIF(AA763:AA782,"○")</f>
        <v>0</v>
      </c>
      <c r="AB784" s="193">
        <f>COUNTIF(AB763:AB782,"○")</f>
        <v>0</v>
      </c>
      <c r="AC784" s="193">
        <f t="shared" ref="AC784:AJ784" si="345">COUNT(AC763:AC782)</f>
        <v>0</v>
      </c>
      <c r="AD784" s="193">
        <f t="shared" si="345"/>
        <v>0</v>
      </c>
      <c r="AE784" s="193">
        <f t="shared" si="345"/>
        <v>2</v>
      </c>
      <c r="AF784" s="193">
        <f t="shared" si="345"/>
        <v>2</v>
      </c>
      <c r="AG784" s="193">
        <f t="shared" si="345"/>
        <v>0</v>
      </c>
      <c r="AH784" s="193">
        <f t="shared" si="345"/>
        <v>0</v>
      </c>
      <c r="AI784" s="193">
        <f t="shared" si="345"/>
        <v>0</v>
      </c>
      <c r="AJ784" s="193">
        <f t="shared" si="345"/>
        <v>1</v>
      </c>
      <c r="AK784" s="1043"/>
      <c r="AL784" s="1044"/>
      <c r="AM784" s="1044"/>
      <c r="AN784" s="1044"/>
      <c r="AO784" s="1045"/>
      <c r="AP784" s="3"/>
    </row>
    <row r="785" spans="2:86" ht="12" customHeight="1" x14ac:dyDescent="0.15">
      <c r="B785" s="1058"/>
      <c r="C785" s="1063"/>
      <c r="D785" s="1061"/>
      <c r="E785" s="1061"/>
      <c r="F785" s="1061"/>
      <c r="G785" s="1061"/>
      <c r="H785" s="1061"/>
      <c r="I785" s="1061"/>
      <c r="J785" s="1062"/>
      <c r="K785" s="1016"/>
      <c r="L785" s="1016"/>
      <c r="M785" s="1016"/>
      <c r="N785" s="1016"/>
      <c r="O785" s="1016" t="s">
        <v>468</v>
      </c>
      <c r="P785" s="1016"/>
      <c r="Q785" s="1016"/>
      <c r="R785" s="1016"/>
      <c r="S785" s="1016"/>
      <c r="T785" s="1016"/>
      <c r="U785" s="1016"/>
      <c r="V785" s="1016"/>
      <c r="W785" s="1016"/>
      <c r="X785" s="1016"/>
      <c r="Y785" s="1034" t="str">
        <f>IF(Y784&gt;0,"Ⅳ",IF(Z784&gt;0,"Ⅲ",IF(AA784&gt;0,"Ⅱa",IF(AB784&gt;0,"Ⅱb","Ⅰ"))))</f>
        <v>Ⅲ</v>
      </c>
      <c r="Z785" s="1035"/>
      <c r="AA785" s="1035"/>
      <c r="AB785" s="1036"/>
      <c r="AC785" s="1034" t="str">
        <f>IF(AC784&gt;0,"Ⅳ",IF(AD784&gt;0,"Ⅲ",IF(AE784&gt;0,"Ⅱa",IF(AF784&gt;0,"Ⅱb","Ⅰ"))))</f>
        <v>Ⅱa</v>
      </c>
      <c r="AD785" s="1035"/>
      <c r="AE785" s="1035"/>
      <c r="AF785" s="1036"/>
      <c r="AG785" s="1034" t="str">
        <f>IF(AG784&gt;0,"Ⅳ",IF(AH784&gt;0,"Ⅲ",IF(AI784&gt;0,"Ⅱa",IF(AJ784&gt;0,"Ⅱb","Ⅰ"))))</f>
        <v>Ⅱb</v>
      </c>
      <c r="AH785" s="1035"/>
      <c r="AI785" s="1035"/>
      <c r="AJ785" s="1036"/>
      <c r="AK785" s="1046"/>
      <c r="AL785" s="1047"/>
      <c r="AM785" s="1047"/>
      <c r="AN785" s="1047"/>
      <c r="AO785" s="1048"/>
      <c r="AP785" s="3"/>
      <c r="AQ785" s="273" t="s">
        <v>312</v>
      </c>
      <c r="AR785" s="273" t="s">
        <v>313</v>
      </c>
      <c r="AS785" s="699" t="s">
        <v>316</v>
      </c>
      <c r="AT785" s="1026"/>
    </row>
    <row r="786" spans="2:86" ht="12" customHeight="1" x14ac:dyDescent="0.15">
      <c r="B786" s="1058"/>
      <c r="C786" s="1063"/>
      <c r="D786" s="1061"/>
      <c r="E786" s="1061"/>
      <c r="F786" s="1061"/>
      <c r="G786" s="1061"/>
      <c r="H786" s="1061"/>
      <c r="I786" s="1061"/>
      <c r="J786" s="1062"/>
      <c r="K786" s="1016"/>
      <c r="L786" s="1016" t="s">
        <v>469</v>
      </c>
      <c r="M786" s="1016"/>
      <c r="N786" s="1016"/>
      <c r="O786" s="1016" t="s">
        <v>212</v>
      </c>
      <c r="P786" s="1016"/>
      <c r="Q786" s="1016"/>
      <c r="R786" s="1016"/>
      <c r="S786" s="1016"/>
      <c r="T786" s="1016"/>
      <c r="U786" s="1016"/>
      <c r="V786" s="1016"/>
      <c r="W786" s="1016"/>
      <c r="X786" s="1016"/>
      <c r="Y786" s="187" t="s">
        <v>32</v>
      </c>
      <c r="Z786" s="187" t="s">
        <v>33</v>
      </c>
      <c r="AA786" s="1027" t="s">
        <v>34</v>
      </c>
      <c r="AB786" s="1027"/>
      <c r="AC786" s="187" t="s">
        <v>32</v>
      </c>
      <c r="AD786" s="187" t="s">
        <v>33</v>
      </c>
      <c r="AE786" s="1027" t="s">
        <v>34</v>
      </c>
      <c r="AF786" s="1027"/>
      <c r="AG786" s="187" t="s">
        <v>32</v>
      </c>
      <c r="AH786" s="187" t="s">
        <v>33</v>
      </c>
      <c r="AI786" s="1027" t="s">
        <v>34</v>
      </c>
      <c r="AJ786" s="1027"/>
      <c r="AK786" s="1046"/>
      <c r="AL786" s="1047"/>
      <c r="AM786" s="1047"/>
      <c r="AN786" s="1047"/>
      <c r="AO786" s="1048"/>
      <c r="AP786" s="3"/>
      <c r="AQ786" s="1028">
        <f>+Y784+Z784</f>
        <v>1</v>
      </c>
      <c r="AR786" s="1029"/>
      <c r="AS786" s="1028">
        <f>+AA784+AB784</f>
        <v>0</v>
      </c>
      <c r="AT786" s="1029"/>
    </row>
    <row r="787" spans="2:86" ht="12" customHeight="1" x14ac:dyDescent="0.15">
      <c r="B787" s="1058"/>
      <c r="C787" s="1063"/>
      <c r="D787" s="1061"/>
      <c r="E787" s="1061"/>
      <c r="F787" s="1061"/>
      <c r="G787" s="1061"/>
      <c r="H787" s="1061"/>
      <c r="I787" s="1061"/>
      <c r="J787" s="1062"/>
      <c r="K787" s="1016"/>
      <c r="L787" s="1016"/>
      <c r="M787" s="1016"/>
      <c r="N787" s="1016"/>
      <c r="O787" s="1016" t="s">
        <v>470</v>
      </c>
      <c r="P787" s="1016"/>
      <c r="Q787" s="1016"/>
      <c r="R787" s="1016"/>
      <c r="S787" s="1016"/>
      <c r="T787" s="1016"/>
      <c r="U787" s="1016"/>
      <c r="V787" s="1016"/>
      <c r="W787" s="1016"/>
      <c r="X787" s="1016"/>
      <c r="Y787" s="193" t="str">
        <f>IF(Y784=0,"",1)</f>
        <v/>
      </c>
      <c r="Z787" s="193">
        <f>IF(Z784=0,"",1)</f>
        <v>1</v>
      </c>
      <c r="AA787" s="1030" t="str">
        <f>IF(AQ786=1,"",IF(AS786&gt;0,1,""))</f>
        <v/>
      </c>
      <c r="AB787" s="1031"/>
      <c r="AC787" s="193">
        <f>+AC784</f>
        <v>0</v>
      </c>
      <c r="AD787" s="193">
        <f>AD784</f>
        <v>0</v>
      </c>
      <c r="AE787" s="1030">
        <f>AE784+AF784</f>
        <v>4</v>
      </c>
      <c r="AF787" s="1031"/>
      <c r="AG787" s="193">
        <f>AG784</f>
        <v>0</v>
      </c>
      <c r="AH787" s="193">
        <f>AH784</f>
        <v>0</v>
      </c>
      <c r="AI787" s="1030">
        <f>AI784+AJ784</f>
        <v>1</v>
      </c>
      <c r="AJ787" s="1031"/>
      <c r="AK787" s="1046"/>
      <c r="AL787" s="1047"/>
      <c r="AM787" s="1047"/>
      <c r="AN787" s="1047"/>
      <c r="AO787" s="1048"/>
      <c r="AP787" s="3"/>
      <c r="AQ787" s="197">
        <f>+Y784+AC787+AG787</f>
        <v>0</v>
      </c>
      <c r="AR787" s="197">
        <f>+Z784+AD787+AH787</f>
        <v>1</v>
      </c>
      <c r="AS787" s="1032">
        <f>+AS786+AE787+AI787</f>
        <v>5</v>
      </c>
      <c r="AT787" s="1033"/>
    </row>
    <row r="788" spans="2:86" ht="12" customHeight="1" x14ac:dyDescent="0.15">
      <c r="B788" s="1058"/>
      <c r="C788" s="1063"/>
      <c r="D788" s="1061"/>
      <c r="E788" s="1061"/>
      <c r="F788" s="1061"/>
      <c r="G788" s="1061"/>
      <c r="H788" s="1061"/>
      <c r="I788" s="1061"/>
      <c r="J788" s="1062"/>
      <c r="K788" s="1016"/>
      <c r="L788" s="1016"/>
      <c r="M788" s="1016"/>
      <c r="N788" s="1016"/>
      <c r="O788" s="1016" t="s">
        <v>471</v>
      </c>
      <c r="P788" s="1016"/>
      <c r="Q788" s="1016"/>
      <c r="R788" s="1016"/>
      <c r="S788" s="1016"/>
      <c r="T788" s="1016"/>
      <c r="U788" s="1016"/>
      <c r="V788" s="1016"/>
      <c r="W788" s="1016"/>
      <c r="X788" s="1016"/>
      <c r="Y788" s="1034" t="s">
        <v>346</v>
      </c>
      <c r="Z788" s="1035"/>
      <c r="AA788" s="1035"/>
      <c r="AB788" s="1036"/>
      <c r="AC788" s="1034" t="str">
        <f>IF(AC787&gt;0,"Ⅳ",IF(AD787&gt;0,"Ⅲ",IF(AE787&gt;0,"Ⅱ","Ⅰ")))</f>
        <v>Ⅱ</v>
      </c>
      <c r="AD788" s="1035"/>
      <c r="AE788" s="1035"/>
      <c r="AF788" s="1036"/>
      <c r="AG788" s="1034" t="str">
        <f>IF(AG787&gt;0,"Ⅳ",IF(AH787&gt;0,"Ⅲ",IF(AI787&gt;0,"Ⅱ","Ⅰ")))</f>
        <v>Ⅱ</v>
      </c>
      <c r="AH788" s="1035"/>
      <c r="AI788" s="1035"/>
      <c r="AJ788" s="1036"/>
      <c r="AK788" s="1046"/>
      <c r="AL788" s="1047"/>
      <c r="AM788" s="1047"/>
      <c r="AN788" s="1047"/>
      <c r="AO788" s="1048"/>
      <c r="AP788" s="3"/>
      <c r="AQ788" s="1037" t="str">
        <f>IF(AQ787&gt;0,"Ⅳ",IF(AR787&gt;0,"Ⅲ",IF(AS787&gt;0,"Ⅱ","Ⅰ")))</f>
        <v>Ⅲ</v>
      </c>
      <c r="AR788" s="1037"/>
      <c r="AS788" s="1037"/>
      <c r="AT788" s="1037"/>
    </row>
    <row r="789" spans="2:86" ht="12" customHeight="1" x14ac:dyDescent="0.15">
      <c r="B789" s="1058"/>
      <c r="C789" s="1063"/>
      <c r="D789" s="1061"/>
      <c r="E789" s="1061"/>
      <c r="F789" s="1061"/>
      <c r="G789" s="1061"/>
      <c r="H789" s="1061"/>
      <c r="I789" s="1061"/>
      <c r="J789" s="1062"/>
      <c r="K789" s="1016"/>
      <c r="L789" s="1016"/>
      <c r="M789" s="1016"/>
      <c r="N789" s="1016"/>
      <c r="O789" s="1016" t="s">
        <v>472</v>
      </c>
      <c r="P789" s="1016"/>
      <c r="Q789" s="1016"/>
      <c r="R789" s="1016"/>
      <c r="S789" s="1016"/>
      <c r="T789" s="1016"/>
      <c r="U789" s="1016"/>
      <c r="V789" s="1016"/>
      <c r="W789" s="1016"/>
      <c r="X789" s="1016"/>
      <c r="Y789" s="1034" t="str">
        <f>IF(COUNTIF(Y788:AJ788,"Ⅳ")&gt;0,"Ⅳ",IF(COUNTIF(Y788:AJ788,"Ⅲ")&gt;0,"Ⅲ",IF(COUNTIF(Y788:AJ788,"Ⅱ")&gt;0,"Ⅱ","Ⅰ")))</f>
        <v>Ⅲ</v>
      </c>
      <c r="Z789" s="1035"/>
      <c r="AA789" s="1035"/>
      <c r="AB789" s="1035"/>
      <c r="AC789" s="1035"/>
      <c r="AD789" s="1035"/>
      <c r="AE789" s="1035"/>
      <c r="AF789" s="1035"/>
      <c r="AG789" s="1035"/>
      <c r="AH789" s="1035"/>
      <c r="AI789" s="1035"/>
      <c r="AJ789" s="1036"/>
      <c r="AK789" s="1049"/>
      <c r="AL789" s="1050"/>
      <c r="AM789" s="1050"/>
      <c r="AN789" s="1050"/>
      <c r="AO789" s="1051"/>
      <c r="AP789" s="3"/>
    </row>
    <row r="790" spans="2:86" ht="14.25" customHeight="1" x14ac:dyDescent="0.15">
      <c r="B790" s="1058"/>
      <c r="C790" s="1063"/>
      <c r="D790" s="1061"/>
      <c r="E790" s="1061"/>
      <c r="F790" s="1061"/>
      <c r="G790" s="1061"/>
      <c r="H790" s="1061"/>
      <c r="I790" s="1061"/>
      <c r="J790" s="1062"/>
      <c r="K790" s="1016" t="s">
        <v>169</v>
      </c>
      <c r="L790" s="1017"/>
      <c r="M790" s="1017"/>
      <c r="N790" s="1017"/>
      <c r="O790" s="1017"/>
      <c r="P790" s="1017"/>
      <c r="Q790" s="1017"/>
      <c r="R790" s="1017"/>
      <c r="S790" s="1017"/>
      <c r="T790" s="1017"/>
      <c r="U790" s="1017"/>
      <c r="V790" s="1017"/>
      <c r="W790" s="1017"/>
      <c r="X790" s="1017"/>
      <c r="Y790" s="1017"/>
      <c r="Z790" s="1017"/>
      <c r="AA790" s="1017"/>
      <c r="AB790" s="1017"/>
      <c r="AC790" s="1017"/>
      <c r="AD790" s="1017"/>
      <c r="AE790" s="1017"/>
      <c r="AF790" s="1017"/>
      <c r="AG790" s="1017"/>
      <c r="AH790" s="1017"/>
      <c r="AI790" s="1017"/>
      <c r="AJ790" s="1017"/>
      <c r="AK790" s="1017"/>
      <c r="AL790" s="1017"/>
      <c r="AM790" s="1017"/>
      <c r="AN790" s="1017"/>
      <c r="AO790" s="1017"/>
      <c r="AP790" s="3"/>
    </row>
    <row r="791" spans="2:86" ht="14.25" customHeight="1" x14ac:dyDescent="0.15">
      <c r="B791" s="1058"/>
      <c r="C791" s="1063"/>
      <c r="D791" s="1061"/>
      <c r="E791" s="1061"/>
      <c r="F791" s="1061"/>
      <c r="G791" s="1061"/>
      <c r="H791" s="1061"/>
      <c r="I791" s="1061"/>
      <c r="J791" s="1062"/>
      <c r="K791" s="1016"/>
      <c r="L791" s="1017"/>
      <c r="M791" s="1017"/>
      <c r="N791" s="1017"/>
      <c r="O791" s="1017"/>
      <c r="P791" s="1017"/>
      <c r="Q791" s="1017"/>
      <c r="R791" s="1017"/>
      <c r="S791" s="1017"/>
      <c r="T791" s="1017"/>
      <c r="U791" s="1017"/>
      <c r="V791" s="1017"/>
      <c r="W791" s="1017"/>
      <c r="X791" s="1017"/>
      <c r="Y791" s="1017"/>
      <c r="Z791" s="1017"/>
      <c r="AA791" s="1017"/>
      <c r="AB791" s="1017"/>
      <c r="AC791" s="1017"/>
      <c r="AD791" s="1017"/>
      <c r="AE791" s="1017"/>
      <c r="AF791" s="1017"/>
      <c r="AG791" s="1017"/>
      <c r="AH791" s="1017"/>
      <c r="AI791" s="1017"/>
      <c r="AJ791" s="1017"/>
      <c r="AK791" s="1017"/>
      <c r="AL791" s="1017"/>
      <c r="AM791" s="1017"/>
      <c r="AN791" s="1017"/>
      <c r="AO791" s="1017"/>
      <c r="AP791" s="3"/>
    </row>
    <row r="792" spans="2:86" ht="12" customHeight="1" x14ac:dyDescent="0.15">
      <c r="B792" s="1058"/>
      <c r="C792" s="1063"/>
      <c r="D792" s="1061"/>
      <c r="E792" s="1061"/>
      <c r="F792" s="1061"/>
      <c r="G792" s="1061"/>
      <c r="H792" s="1061"/>
      <c r="I792" s="1061"/>
      <c r="J792" s="1062"/>
      <c r="K792" s="1018" t="s">
        <v>473</v>
      </c>
      <c r="L792" s="1018"/>
      <c r="M792" s="1018"/>
      <c r="N792" s="1018"/>
      <c r="O792" s="1018"/>
      <c r="P792" s="1018"/>
      <c r="Q792" s="1018"/>
      <c r="R792" s="1018"/>
      <c r="S792" s="1018"/>
      <c r="T792" s="1018"/>
      <c r="U792" s="1018"/>
      <c r="V792" s="1018"/>
      <c r="W792" s="1018"/>
      <c r="X792" s="1018"/>
      <c r="Y792" s="1018"/>
      <c r="Z792" s="1018"/>
      <c r="AA792" s="1018"/>
      <c r="AB792" s="1018"/>
      <c r="AC792" s="1018"/>
      <c r="AD792" s="1018"/>
      <c r="AE792" s="1018"/>
      <c r="AF792" s="1018"/>
      <c r="AG792" s="1018"/>
      <c r="AH792" s="1018"/>
      <c r="AI792" s="1018"/>
      <c r="AJ792" s="1018"/>
      <c r="AK792" s="1018"/>
      <c r="AL792" s="1018"/>
      <c r="AM792" s="1018"/>
      <c r="AN792" s="1018"/>
      <c r="AO792" s="1018"/>
      <c r="AP792" s="3"/>
    </row>
    <row r="793" spans="2:86" ht="12" customHeight="1" x14ac:dyDescent="0.15">
      <c r="B793" s="1058"/>
      <c r="C793" s="1063"/>
      <c r="D793" s="1061"/>
      <c r="E793" s="1061"/>
      <c r="F793" s="1061"/>
      <c r="G793" s="1061"/>
      <c r="H793" s="1061"/>
      <c r="I793" s="1061"/>
      <c r="J793" s="1062"/>
      <c r="K793" s="1019" t="s">
        <v>523</v>
      </c>
      <c r="L793" s="1019"/>
      <c r="M793" s="1019"/>
      <c r="N793" s="1019"/>
      <c r="O793" s="1019"/>
      <c r="P793" s="1019"/>
      <c r="Q793" s="1019"/>
      <c r="R793" s="1019"/>
      <c r="S793" s="1019"/>
      <c r="T793" s="1019"/>
      <c r="U793" s="1019"/>
      <c r="V793" s="1019"/>
      <c r="W793" s="1019"/>
      <c r="X793" s="1019"/>
      <c r="Y793" s="1019"/>
      <c r="Z793" s="1019"/>
      <c r="AA793" s="1019"/>
      <c r="AB793" s="1019"/>
      <c r="AC793" s="1019"/>
      <c r="AD793" s="1019"/>
      <c r="AE793" s="1019"/>
      <c r="AF793" s="1019"/>
      <c r="AG793" s="1019"/>
      <c r="AH793" s="1019"/>
      <c r="AI793" s="1019"/>
      <c r="AJ793" s="1019"/>
      <c r="AK793" s="1019"/>
      <c r="AL793" s="1019"/>
      <c r="AM793" s="1019"/>
      <c r="AN793" s="1019"/>
      <c r="AO793" s="1019"/>
      <c r="AP793" s="3"/>
    </row>
    <row r="794" spans="2:86" ht="12" customHeight="1" x14ac:dyDescent="0.15">
      <c r="B794" s="1058"/>
      <c r="C794" s="1063"/>
      <c r="D794" s="1061"/>
      <c r="E794" s="1061"/>
      <c r="F794" s="1061"/>
      <c r="G794" s="1061"/>
      <c r="H794" s="1061"/>
      <c r="I794" s="1061"/>
      <c r="J794" s="1062"/>
      <c r="K794" s="194" t="s">
        <v>474</v>
      </c>
      <c r="L794" s="195"/>
      <c r="M794" s="195"/>
      <c r="N794" s="195"/>
      <c r="O794" s="195"/>
      <c r="P794" s="195"/>
      <c r="Q794" s="195"/>
      <c r="R794" s="195"/>
      <c r="S794" s="195"/>
      <c r="T794" s="195"/>
      <c r="U794" s="195"/>
      <c r="V794" s="195"/>
      <c r="W794" s="195"/>
      <c r="X794" s="195"/>
      <c r="Y794" s="195"/>
      <c r="Z794" s="195"/>
      <c r="AA794" s="195"/>
      <c r="AB794" s="195"/>
      <c r="AC794" s="195"/>
      <c r="AD794" s="195"/>
      <c r="AE794" s="195"/>
      <c r="AF794" s="195"/>
      <c r="AG794" s="195"/>
      <c r="AH794" s="195"/>
      <c r="AI794" s="195"/>
      <c r="AJ794" s="195"/>
      <c r="AK794" s="195"/>
      <c r="AL794" s="195"/>
      <c r="AM794" s="195"/>
      <c r="AN794" s="195"/>
      <c r="AO794" s="196"/>
      <c r="AP794" s="3"/>
    </row>
    <row r="795" spans="2:86" ht="12" customHeight="1" x14ac:dyDescent="0.15">
      <c r="B795" s="1058"/>
      <c r="C795" s="1063"/>
      <c r="D795" s="1061"/>
      <c r="E795" s="1061"/>
      <c r="F795" s="1061"/>
      <c r="G795" s="1061"/>
      <c r="H795" s="1061"/>
      <c r="I795" s="1061"/>
      <c r="J795" s="1062"/>
      <c r="K795" s="194" t="s">
        <v>475</v>
      </c>
      <c r="L795" s="195"/>
      <c r="M795" s="195"/>
      <c r="N795" s="195"/>
      <c r="O795" s="195"/>
      <c r="P795" s="195"/>
      <c r="Q795" s="195"/>
      <c r="R795" s="195"/>
      <c r="S795" s="195"/>
      <c r="T795" s="195"/>
      <c r="U795" s="195"/>
      <c r="V795" s="195"/>
      <c r="W795" s="195"/>
      <c r="X795" s="195"/>
      <c r="Y795" s="195"/>
      <c r="Z795" s="195"/>
      <c r="AA795" s="195"/>
      <c r="AB795" s="195"/>
      <c r="AC795" s="195"/>
      <c r="AD795" s="195"/>
      <c r="AE795" s="195"/>
      <c r="AF795" s="195"/>
      <c r="AG795" s="195"/>
      <c r="AH795" s="195"/>
      <c r="AI795" s="195"/>
      <c r="AJ795" s="195"/>
      <c r="AK795" s="195"/>
      <c r="AL795" s="195"/>
      <c r="AM795" s="195"/>
      <c r="AN795" s="195"/>
      <c r="AO795" s="196"/>
      <c r="AP795" s="3"/>
    </row>
    <row r="796" spans="2:86" ht="12" customHeight="1" x14ac:dyDescent="0.15">
      <c r="B796" s="1058"/>
      <c r="C796" s="1063"/>
      <c r="D796" s="1061"/>
      <c r="E796" s="1061"/>
      <c r="F796" s="1061"/>
      <c r="G796" s="1061"/>
      <c r="H796" s="1061"/>
      <c r="I796" s="1061"/>
      <c r="J796" s="1062"/>
      <c r="K796" s="1020" t="s">
        <v>476</v>
      </c>
      <c r="L796" s="1021"/>
      <c r="M796" s="1021"/>
      <c r="N796" s="1021"/>
      <c r="O796" s="1021"/>
      <c r="P796" s="1021"/>
      <c r="Q796" s="1021"/>
      <c r="R796" s="1021"/>
      <c r="S796" s="1021"/>
      <c r="T796" s="1021"/>
      <c r="U796" s="1021"/>
      <c r="V796" s="1021"/>
      <c r="W796" s="1021"/>
      <c r="X796" s="1021"/>
      <c r="Y796" s="1021"/>
      <c r="Z796" s="1021"/>
      <c r="AA796" s="1021"/>
      <c r="AB796" s="1021"/>
      <c r="AC796" s="1021"/>
      <c r="AD796" s="1021"/>
      <c r="AE796" s="1021"/>
      <c r="AF796" s="1021"/>
      <c r="AG796" s="1021"/>
      <c r="AH796" s="1021"/>
      <c r="AI796" s="1021"/>
      <c r="AJ796" s="1021"/>
      <c r="AK796" s="1021"/>
      <c r="AL796" s="1021"/>
      <c r="AM796" s="1021"/>
      <c r="AN796" s="1021"/>
      <c r="AO796" s="1022"/>
      <c r="AP796" s="3"/>
    </row>
    <row r="797" spans="2:86" ht="12" customHeight="1" x14ac:dyDescent="0.15">
      <c r="B797" s="591"/>
      <c r="C797" s="1064"/>
      <c r="D797" s="1065"/>
      <c r="E797" s="1065"/>
      <c r="F797" s="1065"/>
      <c r="G797" s="1065"/>
      <c r="H797" s="1065"/>
      <c r="I797" s="1065"/>
      <c r="J797" s="1066"/>
      <c r="K797" s="1023"/>
      <c r="L797" s="1024"/>
      <c r="M797" s="1024"/>
      <c r="N797" s="1024"/>
      <c r="O797" s="1024"/>
      <c r="P797" s="1024"/>
      <c r="Q797" s="1024"/>
      <c r="R797" s="1024"/>
      <c r="S797" s="1024"/>
      <c r="T797" s="1024"/>
      <c r="U797" s="1024"/>
      <c r="V797" s="1024"/>
      <c r="W797" s="1024"/>
      <c r="X797" s="1024"/>
      <c r="Y797" s="1024"/>
      <c r="Z797" s="1024"/>
      <c r="AA797" s="1024"/>
      <c r="AB797" s="1024"/>
      <c r="AC797" s="1024"/>
      <c r="AD797" s="1024"/>
      <c r="AE797" s="1024"/>
      <c r="AF797" s="1024"/>
      <c r="AG797" s="1024"/>
      <c r="AH797" s="1024"/>
      <c r="AI797" s="1024"/>
      <c r="AJ797" s="1024"/>
      <c r="AK797" s="1024"/>
      <c r="AL797" s="1024"/>
      <c r="AM797" s="1024"/>
      <c r="AN797" s="1024"/>
      <c r="AO797" s="1025"/>
      <c r="AP797" s="3"/>
    </row>
    <row r="798" spans="2:86" s="9" customFormat="1" ht="12" customHeight="1" x14ac:dyDescent="0.15">
      <c r="B798" s="3" t="s">
        <v>527</v>
      </c>
      <c r="AQ798" s="162"/>
      <c r="AR798" s="162"/>
      <c r="AS798" s="162"/>
      <c r="AT798" s="162"/>
      <c r="AU798" s="162"/>
      <c r="AV798" s="162"/>
      <c r="AW798" s="162"/>
      <c r="AX798" s="162"/>
      <c r="AY798" s="162"/>
      <c r="AZ798" s="162"/>
      <c r="BA798" s="162"/>
      <c r="BB798" s="162"/>
      <c r="BC798" s="162"/>
      <c r="BD798" s="162"/>
      <c r="BE798" s="162"/>
      <c r="BF798" s="162"/>
      <c r="BG798" s="162"/>
      <c r="BH798" s="162"/>
      <c r="BI798" s="162"/>
      <c r="BJ798" s="162"/>
      <c r="BK798" s="162"/>
      <c r="BL798" s="162"/>
      <c r="BM798" s="162"/>
      <c r="BN798" s="162"/>
      <c r="BO798" s="162"/>
      <c r="BP798" s="162"/>
      <c r="BQ798" s="162"/>
      <c r="BR798" s="162"/>
      <c r="BS798" s="162"/>
      <c r="BT798" s="162"/>
      <c r="BU798" s="162"/>
      <c r="BV798" s="162"/>
      <c r="BW798" s="162"/>
      <c r="BX798" s="162"/>
      <c r="BY798" s="162"/>
      <c r="BZ798" s="162"/>
      <c r="CA798" s="162"/>
      <c r="CB798" s="162"/>
      <c r="CC798" s="162"/>
      <c r="CD798" s="162"/>
      <c r="CE798" s="162"/>
      <c r="CF798" s="162"/>
      <c r="CG798" s="162"/>
      <c r="CH798" s="162"/>
    </row>
    <row r="799" spans="2:86" ht="12" customHeight="1" thickBot="1" x14ac:dyDescent="0.2">
      <c r="B799" s="3" t="s">
        <v>524</v>
      </c>
    </row>
    <row r="800" spans="2:86" ht="12" customHeight="1" x14ac:dyDescent="0.15">
      <c r="B800" s="3" t="s">
        <v>525</v>
      </c>
      <c r="AU800" s="1000" t="s">
        <v>305</v>
      </c>
      <c r="AV800" s="1001" t="s">
        <v>298</v>
      </c>
      <c r="AW800" s="1003" t="s">
        <v>299</v>
      </c>
      <c r="AX800" s="1005" t="s">
        <v>306</v>
      </c>
      <c r="AY800" s="1006"/>
      <c r="AZ800" s="1006"/>
      <c r="BA800" s="1006"/>
      <c r="BB800" s="1006"/>
      <c r="BC800" s="1006"/>
      <c r="BD800" s="1006"/>
      <c r="BE800" s="1006"/>
      <c r="BF800" s="1006"/>
      <c r="BG800" s="1006"/>
      <c r="BH800" s="1006"/>
      <c r="BI800" s="1006"/>
      <c r="BJ800" s="1006"/>
      <c r="BK800" s="1006"/>
      <c r="BL800" s="1006"/>
      <c r="BM800" s="1006"/>
      <c r="BN800" s="1006"/>
      <c r="BO800" s="1006"/>
      <c r="BP800" s="1006"/>
      <c r="BQ800" s="1006"/>
      <c r="BR800" s="1007"/>
      <c r="BS800" s="807" t="s">
        <v>300</v>
      </c>
      <c r="BT800" s="1008"/>
      <c r="BU800" s="1008"/>
      <c r="BV800" s="1008"/>
      <c r="BW800" s="1009" t="s">
        <v>307</v>
      </c>
      <c r="BX800" s="1010"/>
      <c r="BY800" s="1010"/>
      <c r="BZ800" s="1010"/>
      <c r="CA800" s="1010"/>
      <c r="CB800" s="1010"/>
      <c r="CC800" s="1010"/>
      <c r="CD800" s="1010"/>
      <c r="CE800" s="1010"/>
      <c r="CF800" s="1010"/>
      <c r="CG800" s="1010"/>
      <c r="CH800" s="1011"/>
    </row>
    <row r="801" spans="2:86" ht="12" customHeight="1" x14ac:dyDescent="0.15">
      <c r="B801" s="3" t="s">
        <v>477</v>
      </c>
      <c r="AU801" s="1000"/>
      <c r="AV801" s="1002"/>
      <c r="AW801" s="1004"/>
      <c r="AX801" s="1012" t="s">
        <v>308</v>
      </c>
      <c r="AY801" s="686"/>
      <c r="AZ801" s="686"/>
      <c r="BA801" s="686"/>
      <c r="BB801" s="686"/>
      <c r="BC801" s="686"/>
      <c r="BD801" s="686"/>
      <c r="BE801" s="686"/>
      <c r="BF801" s="686"/>
      <c r="BG801" s="686"/>
      <c r="BH801" s="686"/>
      <c r="BI801" s="686"/>
      <c r="BJ801" s="686" t="s">
        <v>309</v>
      </c>
      <c r="BK801" s="686"/>
      <c r="BL801" s="686"/>
      <c r="BM801" s="686"/>
      <c r="BN801" s="686"/>
      <c r="BO801" s="686"/>
      <c r="BP801" s="686"/>
      <c r="BQ801" s="686"/>
      <c r="BR801" s="1013"/>
      <c r="BS801" s="1008"/>
      <c r="BT801" s="1008"/>
      <c r="BU801" s="1008"/>
      <c r="BV801" s="1008"/>
      <c r="BW801" s="1014" t="s">
        <v>302</v>
      </c>
      <c r="BX801" s="699"/>
      <c r="BY801" s="699"/>
      <c r="BZ801" s="699"/>
      <c r="CA801" s="686" t="s">
        <v>310</v>
      </c>
      <c r="CB801" s="686"/>
      <c r="CC801" s="686"/>
      <c r="CD801" s="686"/>
      <c r="CE801" s="686"/>
      <c r="CF801" s="686"/>
      <c r="CG801" s="686"/>
      <c r="CH801" s="1013"/>
    </row>
    <row r="802" spans="2:86" ht="12" customHeight="1" x14ac:dyDescent="0.15">
      <c r="B802" s="3" t="s">
        <v>526</v>
      </c>
      <c r="AU802" s="1000"/>
      <c r="AV802" s="1002"/>
      <c r="AW802" s="1004"/>
      <c r="AX802" s="1012" t="s">
        <v>26</v>
      </c>
      <c r="AY802" s="686"/>
      <c r="AZ802" s="686"/>
      <c r="BA802" s="686"/>
      <c r="BB802" s="686" t="s">
        <v>22</v>
      </c>
      <c r="BC802" s="686"/>
      <c r="BD802" s="686"/>
      <c r="BE802" s="686"/>
      <c r="BF802" s="686" t="s">
        <v>24</v>
      </c>
      <c r="BG802" s="686"/>
      <c r="BH802" s="686"/>
      <c r="BI802" s="686"/>
      <c r="BJ802" s="699" t="s">
        <v>26</v>
      </c>
      <c r="BK802" s="699"/>
      <c r="BL802" s="699"/>
      <c r="BM802" s="699" t="s">
        <v>22</v>
      </c>
      <c r="BN802" s="699"/>
      <c r="BO802" s="699"/>
      <c r="BP802" s="699" t="s">
        <v>24</v>
      </c>
      <c r="BQ802" s="699"/>
      <c r="BR802" s="1015"/>
      <c r="BS802" s="807" t="s">
        <v>26</v>
      </c>
      <c r="BT802" s="807" t="s">
        <v>22</v>
      </c>
      <c r="BU802" s="807" t="s">
        <v>24</v>
      </c>
      <c r="BV802" s="807" t="s">
        <v>303</v>
      </c>
      <c r="BW802" s="1012" t="s">
        <v>311</v>
      </c>
      <c r="BX802" s="686"/>
      <c r="BY802" s="686"/>
      <c r="BZ802" s="686"/>
      <c r="CA802" s="686" t="s">
        <v>22</v>
      </c>
      <c r="CB802" s="686"/>
      <c r="CC802" s="686"/>
      <c r="CD802" s="686"/>
      <c r="CE802" s="686" t="s">
        <v>24</v>
      </c>
      <c r="CF802" s="686"/>
      <c r="CG802" s="686"/>
      <c r="CH802" s="1013"/>
    </row>
    <row r="803" spans="2:86" ht="12" customHeight="1" x14ac:dyDescent="0.15">
      <c r="B803" s="3" t="s">
        <v>478</v>
      </c>
      <c r="AU803" s="1000"/>
      <c r="AV803" s="1002"/>
      <c r="AW803" s="1004"/>
      <c r="AX803" s="156" t="s">
        <v>862</v>
      </c>
      <c r="AY803" s="157" t="s">
        <v>863</v>
      </c>
      <c r="AZ803" s="157" t="s">
        <v>864</v>
      </c>
      <c r="BA803" s="158" t="s">
        <v>865</v>
      </c>
      <c r="BB803" s="159" t="s">
        <v>866</v>
      </c>
      <c r="BC803" s="157" t="s">
        <v>863</v>
      </c>
      <c r="BD803" s="157" t="s">
        <v>867</v>
      </c>
      <c r="BE803" s="158" t="s">
        <v>865</v>
      </c>
      <c r="BF803" s="159" t="s">
        <v>866</v>
      </c>
      <c r="BG803" s="157" t="s">
        <v>863</v>
      </c>
      <c r="BH803" s="157" t="s">
        <v>864</v>
      </c>
      <c r="BI803" s="158" t="s">
        <v>865</v>
      </c>
      <c r="BJ803" s="159" t="s">
        <v>866</v>
      </c>
      <c r="BK803" s="157" t="s">
        <v>868</v>
      </c>
      <c r="BL803" s="158" t="s">
        <v>869</v>
      </c>
      <c r="BM803" s="159" t="s">
        <v>870</v>
      </c>
      <c r="BN803" s="157" t="s">
        <v>863</v>
      </c>
      <c r="BO803" s="158" t="s">
        <v>871</v>
      </c>
      <c r="BP803" s="159" t="s">
        <v>870</v>
      </c>
      <c r="BQ803" s="157" t="s">
        <v>868</v>
      </c>
      <c r="BR803" s="160" t="s">
        <v>872</v>
      </c>
      <c r="BS803" s="1008"/>
      <c r="BT803" s="1008"/>
      <c r="BU803" s="1008"/>
      <c r="BV803" s="1008"/>
      <c r="BW803" s="156" t="s">
        <v>866</v>
      </c>
      <c r="BX803" s="157" t="s">
        <v>863</v>
      </c>
      <c r="BY803" s="157" t="s">
        <v>864</v>
      </c>
      <c r="BZ803" s="158" t="s">
        <v>865</v>
      </c>
      <c r="CA803" s="159" t="s">
        <v>866</v>
      </c>
      <c r="CB803" s="157" t="s">
        <v>873</v>
      </c>
      <c r="CC803" s="157" t="s">
        <v>864</v>
      </c>
      <c r="CD803" s="158" t="s">
        <v>865</v>
      </c>
      <c r="CE803" s="159" t="s">
        <v>866</v>
      </c>
      <c r="CF803" s="157" t="s">
        <v>863</v>
      </c>
      <c r="CG803" s="157" t="s">
        <v>864</v>
      </c>
      <c r="CH803" s="160" t="s">
        <v>874</v>
      </c>
    </row>
    <row r="804" spans="2:86" x14ac:dyDescent="0.15">
      <c r="B804" s="3" t="s">
        <v>539</v>
      </c>
      <c r="AU804" s="1000"/>
      <c r="AV804" s="188" t="str">
        <f>N806</f>
        <v>S017</v>
      </c>
      <c r="AW804" s="300">
        <f>R806</f>
        <v>10.5</v>
      </c>
      <c r="AX804" s="197">
        <f>+Y831</f>
        <v>0</v>
      </c>
      <c r="AY804" s="197">
        <f>+Z831</f>
        <v>0</v>
      </c>
      <c r="AZ804" s="197">
        <f>+AA831</f>
        <v>0</v>
      </c>
      <c r="BA804" s="197">
        <f t="shared" ref="BA804" si="346">+AB831</f>
        <v>0</v>
      </c>
      <c r="BB804" s="197">
        <f>+AC831</f>
        <v>0</v>
      </c>
      <c r="BC804" s="197">
        <f t="shared" ref="BC804" si="347">+AD831</f>
        <v>0</v>
      </c>
      <c r="BD804" s="197">
        <f t="shared" ref="BD804" si="348">+AE831</f>
        <v>0</v>
      </c>
      <c r="BE804" s="197">
        <f t="shared" ref="BE804" si="349">+AF831</f>
        <v>0</v>
      </c>
      <c r="BF804" s="197">
        <f t="shared" ref="BF804" si="350">+AG831</f>
        <v>0</v>
      </c>
      <c r="BG804" s="197">
        <f t="shared" ref="BG804" si="351">+AH831</f>
        <v>0</v>
      </c>
      <c r="BH804" s="197">
        <f t="shared" ref="BH804" si="352">+AI831</f>
        <v>0</v>
      </c>
      <c r="BI804" s="197">
        <f t="shared" ref="BI804" si="353">+AJ831</f>
        <v>0</v>
      </c>
      <c r="BJ804" s="197" t="str">
        <f>+Y834</f>
        <v/>
      </c>
      <c r="BK804" s="197" t="str">
        <f t="shared" ref="BK804" si="354">+Z834</f>
        <v/>
      </c>
      <c r="BL804" s="197" t="str">
        <f>+AA834</f>
        <v/>
      </c>
      <c r="BM804" s="197">
        <f>+AC834</f>
        <v>0</v>
      </c>
      <c r="BN804" s="197">
        <f t="shared" ref="BN804" si="355">+AD834</f>
        <v>0</v>
      </c>
      <c r="BO804" s="197">
        <f t="shared" ref="BO804" si="356">+AE834</f>
        <v>0</v>
      </c>
      <c r="BP804" s="197">
        <f>+AG834</f>
        <v>0</v>
      </c>
      <c r="BQ804" s="197">
        <f>+AH834</f>
        <v>0</v>
      </c>
      <c r="BR804" s="197">
        <f>+AI834</f>
        <v>0</v>
      </c>
      <c r="BS804" s="296" t="str">
        <f>+Y835</f>
        <v>Ⅰ</v>
      </c>
      <c r="BT804" s="296" t="str">
        <f>+AC835</f>
        <v>Ⅰ</v>
      </c>
      <c r="BU804" s="296" t="str">
        <f>+AG835</f>
        <v>Ⅰ</v>
      </c>
      <c r="BV804" s="296" t="str">
        <f>+Y836</f>
        <v>Ⅰ</v>
      </c>
      <c r="BW804" s="164" t="str">
        <f>IF(Y831&gt;0,R806,"")</f>
        <v/>
      </c>
      <c r="BX804" s="165" t="str">
        <f>IF(Z831&gt;0,"",IF(AA831&gt;0,R806,""))</f>
        <v/>
      </c>
      <c r="BY804" s="165" t="str">
        <f>IF(Y831+Z831&gt;0,"",IF(AA831&gt;0,R806,""))</f>
        <v/>
      </c>
      <c r="BZ804" s="165" t="str">
        <f>IF(Y831+Z831+AA831&gt;0,"",IF(AB831&gt;0,R806,""))</f>
        <v/>
      </c>
      <c r="CA804" s="166">
        <f t="shared" ref="CA804" si="357">+AC830</f>
        <v>0</v>
      </c>
      <c r="CB804" s="166">
        <f t="shared" ref="CB804" si="358">+AD830</f>
        <v>0</v>
      </c>
      <c r="CC804" s="166">
        <f t="shared" ref="CC804" si="359">+AE830</f>
        <v>0</v>
      </c>
      <c r="CD804" s="166">
        <f t="shared" ref="CD804" si="360">+AF830</f>
        <v>0</v>
      </c>
      <c r="CE804" s="166">
        <f t="shared" ref="CE804" si="361">+AG830</f>
        <v>0</v>
      </c>
      <c r="CF804" s="166">
        <f t="shared" ref="CF804" si="362">+AH830</f>
        <v>0</v>
      </c>
      <c r="CG804" s="166">
        <f t="shared" ref="CG804" si="363">+AI830</f>
        <v>0</v>
      </c>
      <c r="CH804" s="166">
        <f t="shared" ref="CH804" si="364">+AJ830</f>
        <v>0</v>
      </c>
    </row>
    <row r="805" spans="2:86" ht="12" customHeight="1" x14ac:dyDescent="0.15">
      <c r="B805" s="1057" t="s">
        <v>219</v>
      </c>
      <c r="C805" s="1059"/>
      <c r="D805" s="1060"/>
      <c r="E805" s="1061"/>
      <c r="F805" s="1061"/>
      <c r="G805" s="1061"/>
      <c r="H805" s="1061"/>
      <c r="I805" s="1061"/>
      <c r="J805" s="1062"/>
      <c r="K805" s="1067" t="s">
        <v>453</v>
      </c>
      <c r="L805" s="1068"/>
      <c r="M805" s="1068"/>
      <c r="N805" s="1068"/>
      <c r="O805" s="1068"/>
      <c r="P805" s="1068"/>
      <c r="Q805" s="1068"/>
      <c r="R805" s="1068"/>
      <c r="S805" s="1068"/>
      <c r="T805" s="1068"/>
      <c r="U805" s="1068"/>
      <c r="V805" s="1068"/>
      <c r="W805" s="1068"/>
      <c r="X805" s="1068"/>
      <c r="Y805" s="1068"/>
      <c r="Z805" s="1068"/>
      <c r="AA805" s="1068"/>
      <c r="AB805" s="1068"/>
      <c r="AC805" s="1068"/>
      <c r="AD805" s="1068"/>
      <c r="AE805" s="1068"/>
      <c r="AF805" s="1068"/>
      <c r="AG805" s="1068"/>
      <c r="AH805" s="1068"/>
      <c r="AI805" s="1068"/>
      <c r="AJ805" s="1068"/>
      <c r="AK805" s="1068"/>
      <c r="AL805" s="1068"/>
      <c r="AM805" s="1068"/>
      <c r="AN805" s="1068"/>
      <c r="AO805" s="1069"/>
      <c r="AP805" s="3"/>
    </row>
    <row r="806" spans="2:86" ht="12" customHeight="1" x14ac:dyDescent="0.15">
      <c r="B806" s="1058"/>
      <c r="C806" s="1063"/>
      <c r="D806" s="1061"/>
      <c r="E806" s="1061"/>
      <c r="F806" s="1061"/>
      <c r="G806" s="1061"/>
      <c r="H806" s="1061"/>
      <c r="I806" s="1061"/>
      <c r="J806" s="1062"/>
      <c r="K806" s="1040" t="s">
        <v>218</v>
      </c>
      <c r="L806" s="1041"/>
      <c r="M806" s="1042"/>
      <c r="N806" s="1034" t="s">
        <v>621</v>
      </c>
      <c r="O806" s="1035"/>
      <c r="P806" s="1040" t="s">
        <v>454</v>
      </c>
      <c r="Q806" s="1042"/>
      <c r="R806" s="1070">
        <f>'様式A-2'!C27</f>
        <v>10.5</v>
      </c>
      <c r="S806" s="1071"/>
      <c r="T806" s="1072"/>
      <c r="U806" s="1073" t="s">
        <v>455</v>
      </c>
      <c r="V806" s="1074"/>
      <c r="W806" s="1073" t="s">
        <v>456</v>
      </c>
      <c r="X806" s="1074"/>
      <c r="Y806" s="1042" t="s">
        <v>217</v>
      </c>
      <c r="Z806" s="1016"/>
      <c r="AA806" s="1016"/>
      <c r="AB806" s="1016"/>
      <c r="AC806" s="1073" t="s">
        <v>457</v>
      </c>
      <c r="AD806" s="1079"/>
      <c r="AE806" s="1079"/>
      <c r="AF806" s="1079"/>
      <c r="AG806" s="1079"/>
      <c r="AH806" s="1079"/>
      <c r="AI806" s="1079"/>
      <c r="AJ806" s="1074"/>
      <c r="AK806" s="1073" t="s">
        <v>458</v>
      </c>
      <c r="AL806" s="1079"/>
      <c r="AM806" s="1079"/>
      <c r="AN806" s="1081"/>
      <c r="AO806" s="1082"/>
      <c r="AP806" s="3"/>
      <c r="AV806" s="167"/>
      <c r="AW806" s="221"/>
      <c r="AX806" s="167"/>
      <c r="AY806" s="167"/>
      <c r="AZ806" s="167"/>
      <c r="BA806" s="167"/>
      <c r="BB806" s="167"/>
      <c r="BC806" s="167"/>
      <c r="BD806" s="167"/>
    </row>
    <row r="807" spans="2:86" ht="12" customHeight="1" x14ac:dyDescent="0.15">
      <c r="B807" s="1058"/>
      <c r="C807" s="1063"/>
      <c r="D807" s="1061"/>
      <c r="E807" s="1061"/>
      <c r="F807" s="1061"/>
      <c r="G807" s="1061"/>
      <c r="H807" s="1061"/>
      <c r="I807" s="1061"/>
      <c r="J807" s="1062"/>
      <c r="K807" s="1016" t="s">
        <v>459</v>
      </c>
      <c r="L807" s="1016" t="s">
        <v>199</v>
      </c>
      <c r="M807" s="1016"/>
      <c r="N807" s="1016" t="s">
        <v>198</v>
      </c>
      <c r="O807" s="1016"/>
      <c r="P807" s="1016" t="s">
        <v>460</v>
      </c>
      <c r="Q807" s="1016"/>
      <c r="R807" s="1016" t="s">
        <v>6</v>
      </c>
      <c r="S807" s="1016"/>
      <c r="T807" s="1016"/>
      <c r="U807" s="1075"/>
      <c r="V807" s="1076"/>
      <c r="W807" s="1075"/>
      <c r="X807" s="1076"/>
      <c r="Y807" s="1042"/>
      <c r="Z807" s="1016"/>
      <c r="AA807" s="1016"/>
      <c r="AB807" s="1016"/>
      <c r="AC807" s="1077"/>
      <c r="AD807" s="1080"/>
      <c r="AE807" s="1080"/>
      <c r="AF807" s="1080"/>
      <c r="AG807" s="1080"/>
      <c r="AH807" s="1080"/>
      <c r="AI807" s="1080"/>
      <c r="AJ807" s="1078"/>
      <c r="AK807" s="1075"/>
      <c r="AL807" s="1083"/>
      <c r="AM807" s="1083"/>
      <c r="AN807" s="1084"/>
      <c r="AO807" s="1085"/>
      <c r="AP807" s="3"/>
      <c r="AV807" s="167"/>
      <c r="AW807" s="167"/>
      <c r="AX807" s="167"/>
      <c r="AY807" s="167"/>
      <c r="AZ807" s="167"/>
      <c r="BA807" s="167"/>
      <c r="BB807" s="167"/>
      <c r="BC807" s="167"/>
      <c r="BD807" s="167"/>
    </row>
    <row r="808" spans="2:86" ht="12" customHeight="1" x14ac:dyDescent="0.15">
      <c r="B808" s="1058"/>
      <c r="C808" s="1063"/>
      <c r="D808" s="1061"/>
      <c r="E808" s="1061"/>
      <c r="F808" s="1061"/>
      <c r="G808" s="1061"/>
      <c r="H808" s="1061"/>
      <c r="I808" s="1061"/>
      <c r="J808" s="1062"/>
      <c r="K808" s="1016"/>
      <c r="L808" s="1016"/>
      <c r="M808" s="1016"/>
      <c r="N808" s="1016"/>
      <c r="O808" s="1016"/>
      <c r="P808" s="1016"/>
      <c r="Q808" s="1016"/>
      <c r="R808" s="1016"/>
      <c r="S808" s="1016"/>
      <c r="T808" s="1016"/>
      <c r="U808" s="1075"/>
      <c r="V808" s="1076"/>
      <c r="W808" s="1075"/>
      <c r="X808" s="1076"/>
      <c r="Y808" s="1042" t="s">
        <v>461</v>
      </c>
      <c r="Z808" s="1016"/>
      <c r="AA808" s="1016"/>
      <c r="AB808" s="1016"/>
      <c r="AC808" s="1016" t="s">
        <v>462</v>
      </c>
      <c r="AD808" s="1016"/>
      <c r="AE808" s="1016"/>
      <c r="AF808" s="1016"/>
      <c r="AG808" s="1016" t="s">
        <v>463</v>
      </c>
      <c r="AH808" s="1016"/>
      <c r="AI808" s="1016"/>
      <c r="AJ808" s="1016"/>
      <c r="AK808" s="1075"/>
      <c r="AL808" s="1083"/>
      <c r="AM808" s="1083"/>
      <c r="AN808" s="1084"/>
      <c r="AO808" s="1085"/>
      <c r="AP808" s="3"/>
      <c r="AV808" s="167"/>
      <c r="AW808" s="167"/>
      <c r="AX808" s="167"/>
      <c r="AY808" s="167"/>
      <c r="AZ808" s="167"/>
      <c r="BA808" s="167"/>
      <c r="BB808" s="167"/>
      <c r="BC808" s="167"/>
      <c r="BD808" s="167"/>
    </row>
    <row r="809" spans="2:86" ht="12" customHeight="1" x14ac:dyDescent="0.15">
      <c r="B809" s="1058"/>
      <c r="C809" s="1063"/>
      <c r="D809" s="1061"/>
      <c r="E809" s="1061"/>
      <c r="F809" s="1061"/>
      <c r="G809" s="1061"/>
      <c r="H809" s="1061"/>
      <c r="I809" s="1061"/>
      <c r="J809" s="1062"/>
      <c r="K809" s="1016"/>
      <c r="L809" s="1016"/>
      <c r="M809" s="1016"/>
      <c r="N809" s="1016"/>
      <c r="O809" s="1016"/>
      <c r="P809" s="1016"/>
      <c r="Q809" s="1016"/>
      <c r="R809" s="1016"/>
      <c r="S809" s="1016"/>
      <c r="T809" s="1016"/>
      <c r="U809" s="1077"/>
      <c r="V809" s="1078"/>
      <c r="W809" s="1077"/>
      <c r="X809" s="1078"/>
      <c r="Y809" s="191" t="s">
        <v>32</v>
      </c>
      <c r="Z809" s="187" t="s">
        <v>33</v>
      </c>
      <c r="AA809" s="187" t="s">
        <v>464</v>
      </c>
      <c r="AB809" s="187" t="s">
        <v>465</v>
      </c>
      <c r="AC809" s="187" t="s">
        <v>32</v>
      </c>
      <c r="AD809" s="187" t="s">
        <v>33</v>
      </c>
      <c r="AE809" s="187" t="s">
        <v>464</v>
      </c>
      <c r="AF809" s="187" t="s">
        <v>465</v>
      </c>
      <c r="AG809" s="187" t="s">
        <v>32</v>
      </c>
      <c r="AH809" s="187" t="s">
        <v>33</v>
      </c>
      <c r="AI809" s="187" t="s">
        <v>464</v>
      </c>
      <c r="AJ809" s="187" t="s">
        <v>465</v>
      </c>
      <c r="AK809" s="1077"/>
      <c r="AL809" s="1080"/>
      <c r="AM809" s="1080"/>
      <c r="AN809" s="1086"/>
      <c r="AO809" s="1087"/>
      <c r="AP809" s="3"/>
      <c r="AV809" s="167"/>
      <c r="AW809" s="167"/>
      <c r="AX809" s="167"/>
      <c r="AY809" s="167"/>
      <c r="AZ809" s="167"/>
      <c r="BA809" s="167"/>
      <c r="BB809" s="167"/>
      <c r="BC809" s="167"/>
      <c r="BD809" s="167"/>
    </row>
    <row r="810" spans="2:86" ht="12" customHeight="1" x14ac:dyDescent="0.15">
      <c r="B810" s="1058"/>
      <c r="C810" s="1063"/>
      <c r="D810" s="1061"/>
      <c r="E810" s="1061"/>
      <c r="F810" s="1061"/>
      <c r="G810" s="1061"/>
      <c r="H810" s="1061"/>
      <c r="I810" s="1061"/>
      <c r="J810" s="1062"/>
      <c r="K810" s="192">
        <v>1</v>
      </c>
      <c r="L810" s="1038" t="s">
        <v>534</v>
      </c>
      <c r="M810" s="1039"/>
      <c r="N810" s="1038" t="s">
        <v>486</v>
      </c>
      <c r="O810" s="1039"/>
      <c r="P810" s="1034" t="s">
        <v>332</v>
      </c>
      <c r="Q810" s="1036"/>
      <c r="R810" s="408" t="s">
        <v>338</v>
      </c>
      <c r="S810" s="408"/>
      <c r="T810" s="408"/>
      <c r="U810" s="1034" t="s">
        <v>54</v>
      </c>
      <c r="V810" s="1036"/>
      <c r="W810" s="1034" t="s">
        <v>551</v>
      </c>
      <c r="X810" s="1035"/>
      <c r="Y810" s="276"/>
      <c r="Z810" s="276"/>
      <c r="AA810" s="276"/>
      <c r="AB810" s="276"/>
      <c r="AC810" s="223"/>
      <c r="AD810" s="223"/>
      <c r="AE810" s="223"/>
      <c r="AF810" s="223"/>
      <c r="AG810" s="223"/>
      <c r="AH810" s="223"/>
      <c r="AI810" s="223"/>
      <c r="AJ810" s="223"/>
      <c r="AK810" s="1088" t="s">
        <v>1651</v>
      </c>
      <c r="AL810" s="1089"/>
      <c r="AM810" s="1089"/>
      <c r="AN810" s="1090"/>
      <c r="AO810" s="1091"/>
      <c r="AP810" s="3"/>
      <c r="AQ810" s="222">
        <f>IF(P810="材質劣化",2,IF(P810="漏水",3,1))</f>
        <v>2</v>
      </c>
      <c r="AV810" s="167"/>
      <c r="AW810" s="167"/>
      <c r="AX810" s="167"/>
      <c r="AY810" s="167"/>
      <c r="AZ810" s="167"/>
      <c r="BA810" s="167"/>
      <c r="BB810" s="167"/>
      <c r="BC810" s="167"/>
      <c r="BD810" s="167"/>
    </row>
    <row r="811" spans="2:86" ht="12" customHeight="1" x14ac:dyDescent="0.15">
      <c r="B811" s="1058"/>
      <c r="C811" s="1063"/>
      <c r="D811" s="1061"/>
      <c r="E811" s="1061"/>
      <c r="F811" s="1061"/>
      <c r="G811" s="1061"/>
      <c r="H811" s="1061"/>
      <c r="I811" s="1061"/>
      <c r="J811" s="1062"/>
      <c r="K811" s="192">
        <v>2</v>
      </c>
      <c r="L811" s="1038" t="s">
        <v>534</v>
      </c>
      <c r="M811" s="1039"/>
      <c r="N811" s="1038" t="s">
        <v>485</v>
      </c>
      <c r="O811" s="1039"/>
      <c r="P811" s="1034" t="s">
        <v>332</v>
      </c>
      <c r="Q811" s="1036"/>
      <c r="R811" s="408" t="s">
        <v>338</v>
      </c>
      <c r="S811" s="408"/>
      <c r="T811" s="408"/>
      <c r="U811" s="1034" t="s">
        <v>54</v>
      </c>
      <c r="V811" s="1036"/>
      <c r="W811" s="1034" t="s">
        <v>551</v>
      </c>
      <c r="X811" s="1035"/>
      <c r="Y811" s="276"/>
      <c r="Z811" s="276"/>
      <c r="AA811" s="276"/>
      <c r="AB811" s="276"/>
      <c r="AC811" s="223"/>
      <c r="AD811" s="223"/>
      <c r="AE811" s="223"/>
      <c r="AF811" s="223"/>
      <c r="AG811" s="223"/>
      <c r="AH811" s="223"/>
      <c r="AI811" s="223"/>
      <c r="AJ811" s="223"/>
      <c r="AK811" s="1088" t="s">
        <v>1651</v>
      </c>
      <c r="AL811" s="1089"/>
      <c r="AM811" s="1089"/>
      <c r="AN811" s="1090"/>
      <c r="AO811" s="1091"/>
      <c r="AP811" s="3"/>
      <c r="AQ811" s="222">
        <f t="shared" ref="AQ811:AQ829" si="365">IF(P811="材質劣化",2,IF(P811="漏水",3,1))</f>
        <v>2</v>
      </c>
      <c r="AV811" s="167"/>
      <c r="AW811" s="167"/>
      <c r="AX811" s="167"/>
      <c r="AY811" s="167"/>
      <c r="AZ811" s="167"/>
      <c r="BA811" s="167"/>
      <c r="BB811" s="167"/>
      <c r="BC811" s="167"/>
      <c r="BD811" s="167"/>
    </row>
    <row r="812" spans="2:86" ht="12" customHeight="1" x14ac:dyDescent="0.15">
      <c r="B812" s="1058"/>
      <c r="C812" s="1063"/>
      <c r="D812" s="1061"/>
      <c r="E812" s="1061"/>
      <c r="F812" s="1061"/>
      <c r="G812" s="1061"/>
      <c r="H812" s="1061"/>
      <c r="I812" s="1061"/>
      <c r="J812" s="1062"/>
      <c r="K812" s="192"/>
      <c r="L812" s="1038"/>
      <c r="M812" s="1039"/>
      <c r="N812" s="1038"/>
      <c r="O812" s="1039"/>
      <c r="P812" s="1034"/>
      <c r="Q812" s="1036"/>
      <c r="R812" s="408"/>
      <c r="S812" s="408"/>
      <c r="T812" s="408"/>
      <c r="U812" s="1034"/>
      <c r="V812" s="1036"/>
      <c r="W812" s="1034"/>
      <c r="X812" s="1035"/>
      <c r="Y812" s="276"/>
      <c r="Z812" s="276"/>
      <c r="AA812" s="276"/>
      <c r="AB812" s="276"/>
      <c r="AC812" s="223"/>
      <c r="AD812" s="223"/>
      <c r="AE812" s="223"/>
      <c r="AF812" s="223"/>
      <c r="AG812" s="223"/>
      <c r="AH812" s="223"/>
      <c r="AI812" s="223"/>
      <c r="AJ812" s="223"/>
      <c r="AK812" s="1052"/>
      <c r="AL812" s="1053"/>
      <c r="AM812" s="1053"/>
      <c r="AN812" s="1054"/>
      <c r="AO812" s="1055"/>
      <c r="AP812" s="3"/>
      <c r="AQ812" s="222">
        <f t="shared" si="365"/>
        <v>1</v>
      </c>
      <c r="AV812" s="167"/>
      <c r="AW812" s="167"/>
      <c r="AX812" s="167"/>
      <c r="AY812" s="167"/>
      <c r="AZ812" s="167"/>
      <c r="BA812" s="167"/>
      <c r="BB812" s="167"/>
      <c r="BC812" s="167"/>
      <c r="BD812" s="167"/>
    </row>
    <row r="813" spans="2:86" ht="12" customHeight="1" x14ac:dyDescent="0.15">
      <c r="B813" s="1058"/>
      <c r="C813" s="1063"/>
      <c r="D813" s="1061"/>
      <c r="E813" s="1061"/>
      <c r="F813" s="1061"/>
      <c r="G813" s="1061"/>
      <c r="H813" s="1061"/>
      <c r="I813" s="1061"/>
      <c r="J813" s="1062"/>
      <c r="K813" s="192"/>
      <c r="L813" s="1038"/>
      <c r="M813" s="1039"/>
      <c r="N813" s="1038"/>
      <c r="O813" s="1039"/>
      <c r="P813" s="1034"/>
      <c r="Q813" s="1036"/>
      <c r="R813" s="408"/>
      <c r="S813" s="408"/>
      <c r="T813" s="408"/>
      <c r="U813" s="1034"/>
      <c r="V813" s="1036"/>
      <c r="W813" s="1034"/>
      <c r="X813" s="1035"/>
      <c r="Y813" s="276"/>
      <c r="Z813" s="276"/>
      <c r="AA813" s="276"/>
      <c r="AB813" s="276"/>
      <c r="AC813" s="223"/>
      <c r="AD813" s="223"/>
      <c r="AE813" s="223"/>
      <c r="AF813" s="223"/>
      <c r="AG813" s="223"/>
      <c r="AH813" s="223"/>
      <c r="AI813" s="223"/>
      <c r="AJ813" s="223"/>
      <c r="AK813" s="1052"/>
      <c r="AL813" s="1053"/>
      <c r="AM813" s="1053"/>
      <c r="AN813" s="1054"/>
      <c r="AO813" s="1055"/>
      <c r="AP813" s="3"/>
      <c r="AQ813" s="222">
        <f t="shared" si="365"/>
        <v>1</v>
      </c>
      <c r="AV813" s="167"/>
      <c r="AW813" s="167"/>
      <c r="AX813" s="167"/>
      <c r="AY813" s="167"/>
      <c r="AZ813" s="167"/>
      <c r="BA813" s="167"/>
      <c r="BB813" s="167"/>
      <c r="BC813" s="167"/>
      <c r="BD813" s="167"/>
    </row>
    <row r="814" spans="2:86" ht="12" customHeight="1" x14ac:dyDescent="0.15">
      <c r="B814" s="1058"/>
      <c r="C814" s="1063"/>
      <c r="D814" s="1061"/>
      <c r="E814" s="1061"/>
      <c r="F814" s="1061"/>
      <c r="G814" s="1061"/>
      <c r="H814" s="1061"/>
      <c r="I814" s="1061"/>
      <c r="J814" s="1062"/>
      <c r="K814" s="192"/>
      <c r="L814" s="1038"/>
      <c r="M814" s="1039"/>
      <c r="N814" s="1038"/>
      <c r="O814" s="1039"/>
      <c r="P814" s="1034"/>
      <c r="Q814" s="1036"/>
      <c r="R814" s="408"/>
      <c r="S814" s="408"/>
      <c r="T814" s="408"/>
      <c r="U814" s="1034"/>
      <c r="V814" s="1036"/>
      <c r="W814" s="1034"/>
      <c r="X814" s="1035"/>
      <c r="Y814" s="276"/>
      <c r="Z814" s="276"/>
      <c r="AA814" s="276"/>
      <c r="AB814" s="276"/>
      <c r="AC814" s="223"/>
      <c r="AD814" s="223"/>
      <c r="AE814" s="223"/>
      <c r="AF814" s="223"/>
      <c r="AG814" s="223"/>
      <c r="AH814" s="223"/>
      <c r="AI814" s="223"/>
      <c r="AJ814" s="223"/>
      <c r="AK814" s="1052"/>
      <c r="AL814" s="1053"/>
      <c r="AM814" s="1053"/>
      <c r="AN814" s="1054"/>
      <c r="AO814" s="1055"/>
      <c r="AP814" s="3"/>
      <c r="AQ814" s="222">
        <f t="shared" si="365"/>
        <v>1</v>
      </c>
      <c r="AV814" s="167"/>
      <c r="AW814" s="167"/>
      <c r="AX814" s="167"/>
      <c r="AY814" s="167"/>
      <c r="AZ814" s="167"/>
      <c r="BA814" s="167"/>
      <c r="BB814" s="167"/>
      <c r="BC814" s="167"/>
      <c r="BD814" s="167"/>
    </row>
    <row r="815" spans="2:86" ht="12" customHeight="1" x14ac:dyDescent="0.15">
      <c r="B815" s="1058"/>
      <c r="C815" s="1063"/>
      <c r="D815" s="1061"/>
      <c r="E815" s="1061"/>
      <c r="F815" s="1061"/>
      <c r="G815" s="1061"/>
      <c r="H815" s="1061"/>
      <c r="I815" s="1061"/>
      <c r="J815" s="1062"/>
      <c r="K815" s="192"/>
      <c r="L815" s="1038"/>
      <c r="M815" s="1039"/>
      <c r="N815" s="1038"/>
      <c r="O815" s="1039"/>
      <c r="P815" s="1034"/>
      <c r="Q815" s="1036"/>
      <c r="R815" s="408"/>
      <c r="S815" s="408"/>
      <c r="T815" s="408"/>
      <c r="U815" s="1034"/>
      <c r="V815" s="1036"/>
      <c r="W815" s="1034"/>
      <c r="X815" s="1035"/>
      <c r="Y815" s="276"/>
      <c r="Z815" s="276"/>
      <c r="AA815" s="276"/>
      <c r="AB815" s="276"/>
      <c r="AC815" s="223"/>
      <c r="AD815" s="223"/>
      <c r="AE815" s="223"/>
      <c r="AF815" s="223"/>
      <c r="AG815" s="223"/>
      <c r="AH815" s="223"/>
      <c r="AI815" s="223"/>
      <c r="AJ815" s="223"/>
      <c r="AK815" s="1052"/>
      <c r="AL815" s="1053"/>
      <c r="AM815" s="1053"/>
      <c r="AN815" s="1054"/>
      <c r="AO815" s="1055"/>
      <c r="AP815" s="3"/>
      <c r="AQ815" s="222">
        <f t="shared" si="365"/>
        <v>1</v>
      </c>
      <c r="AV815" s="167"/>
      <c r="AW815" s="167"/>
      <c r="AX815" s="167"/>
      <c r="AY815" s="167"/>
      <c r="AZ815" s="167"/>
      <c r="BA815" s="167"/>
      <c r="BB815" s="167"/>
      <c r="BC815" s="167"/>
      <c r="BD815" s="167"/>
    </row>
    <row r="816" spans="2:86" s="162" customFormat="1" ht="12" customHeight="1" x14ac:dyDescent="0.15">
      <c r="B816" s="1058"/>
      <c r="C816" s="1063"/>
      <c r="D816" s="1061"/>
      <c r="E816" s="1061"/>
      <c r="F816" s="1061"/>
      <c r="G816" s="1061"/>
      <c r="H816" s="1061"/>
      <c r="I816" s="1061"/>
      <c r="J816" s="1062"/>
      <c r="K816" s="192"/>
      <c r="L816" s="1038"/>
      <c r="M816" s="1039"/>
      <c r="N816" s="1038"/>
      <c r="O816" s="1039"/>
      <c r="P816" s="1034"/>
      <c r="Q816" s="1036"/>
      <c r="R816" s="408"/>
      <c r="S816" s="408"/>
      <c r="T816" s="408"/>
      <c r="U816" s="1034"/>
      <c r="V816" s="1036"/>
      <c r="W816" s="1034"/>
      <c r="X816" s="1035"/>
      <c r="Y816" s="276"/>
      <c r="Z816" s="276"/>
      <c r="AA816" s="276"/>
      <c r="AB816" s="276"/>
      <c r="AC816" s="223"/>
      <c r="AD816" s="223"/>
      <c r="AE816" s="223"/>
      <c r="AF816" s="223"/>
      <c r="AG816" s="223"/>
      <c r="AH816" s="223"/>
      <c r="AI816" s="223"/>
      <c r="AJ816" s="223"/>
      <c r="AK816" s="1034"/>
      <c r="AL816" s="1035"/>
      <c r="AM816" s="1035"/>
      <c r="AN816" s="788"/>
      <c r="AO816" s="789"/>
      <c r="AP816" s="3"/>
      <c r="AQ816" s="222">
        <f t="shared" si="365"/>
        <v>1</v>
      </c>
    </row>
    <row r="817" spans="2:46" s="162" customFormat="1" ht="12" customHeight="1" x14ac:dyDescent="0.15">
      <c r="B817" s="1058"/>
      <c r="C817" s="1063"/>
      <c r="D817" s="1061"/>
      <c r="E817" s="1061"/>
      <c r="F817" s="1061"/>
      <c r="G817" s="1061"/>
      <c r="H817" s="1061"/>
      <c r="I817" s="1061"/>
      <c r="J817" s="1062"/>
      <c r="K817" s="192"/>
      <c r="L817" s="1038"/>
      <c r="M817" s="1039"/>
      <c r="N817" s="1038"/>
      <c r="O817" s="1039"/>
      <c r="P817" s="1034"/>
      <c r="Q817" s="1036"/>
      <c r="R817" s="408"/>
      <c r="S817" s="408"/>
      <c r="T817" s="408"/>
      <c r="U817" s="1034"/>
      <c r="V817" s="1036"/>
      <c r="W817" s="1034"/>
      <c r="X817" s="1035"/>
      <c r="Y817" s="276"/>
      <c r="Z817" s="276"/>
      <c r="AA817" s="276"/>
      <c r="AB817" s="276"/>
      <c r="AC817" s="223"/>
      <c r="AD817" s="223"/>
      <c r="AE817" s="223"/>
      <c r="AF817" s="223"/>
      <c r="AG817" s="223"/>
      <c r="AH817" s="223"/>
      <c r="AI817" s="223"/>
      <c r="AJ817" s="223"/>
      <c r="AK817" s="1034"/>
      <c r="AL817" s="1035"/>
      <c r="AM817" s="1035"/>
      <c r="AN817" s="788"/>
      <c r="AO817" s="789"/>
      <c r="AP817" s="3"/>
      <c r="AQ817" s="222">
        <f t="shared" si="365"/>
        <v>1</v>
      </c>
    </row>
    <row r="818" spans="2:46" s="162" customFormat="1" ht="12" customHeight="1" x14ac:dyDescent="0.15">
      <c r="B818" s="1058"/>
      <c r="C818" s="1063"/>
      <c r="D818" s="1061"/>
      <c r="E818" s="1061"/>
      <c r="F818" s="1061"/>
      <c r="G818" s="1061"/>
      <c r="H818" s="1061"/>
      <c r="I818" s="1061"/>
      <c r="J818" s="1062"/>
      <c r="K818" s="192"/>
      <c r="L818" s="1038"/>
      <c r="M818" s="1039"/>
      <c r="N818" s="1038"/>
      <c r="O818" s="1039"/>
      <c r="P818" s="1034"/>
      <c r="Q818" s="1036"/>
      <c r="R818" s="408"/>
      <c r="S818" s="408"/>
      <c r="T818" s="408"/>
      <c r="U818" s="1034"/>
      <c r="V818" s="1036"/>
      <c r="W818" s="1034"/>
      <c r="X818" s="1035"/>
      <c r="Y818" s="276"/>
      <c r="Z818" s="276"/>
      <c r="AA818" s="276"/>
      <c r="AB818" s="276"/>
      <c r="AC818" s="223"/>
      <c r="AD818" s="223"/>
      <c r="AE818" s="223"/>
      <c r="AF818" s="223"/>
      <c r="AG818" s="223"/>
      <c r="AH818" s="223"/>
      <c r="AI818" s="223"/>
      <c r="AJ818" s="223"/>
      <c r="AK818" s="1034"/>
      <c r="AL818" s="1035"/>
      <c r="AM818" s="1035"/>
      <c r="AN818" s="788"/>
      <c r="AO818" s="789"/>
      <c r="AP818" s="3"/>
      <c r="AQ818" s="222">
        <f t="shared" si="365"/>
        <v>1</v>
      </c>
    </row>
    <row r="819" spans="2:46" s="162" customFormat="1" ht="12" customHeight="1" x14ac:dyDescent="0.15">
      <c r="B819" s="1058"/>
      <c r="C819" s="1063"/>
      <c r="D819" s="1061"/>
      <c r="E819" s="1061"/>
      <c r="F819" s="1061"/>
      <c r="G819" s="1061"/>
      <c r="H819" s="1061"/>
      <c r="I819" s="1061"/>
      <c r="J819" s="1062"/>
      <c r="K819" s="192"/>
      <c r="L819" s="1038"/>
      <c r="M819" s="1039"/>
      <c r="N819" s="1038"/>
      <c r="O819" s="1039"/>
      <c r="P819" s="1034"/>
      <c r="Q819" s="1036"/>
      <c r="R819" s="408"/>
      <c r="S819" s="408"/>
      <c r="T819" s="408"/>
      <c r="U819" s="1034"/>
      <c r="V819" s="1036"/>
      <c r="W819" s="1034"/>
      <c r="X819" s="1035"/>
      <c r="Y819" s="276"/>
      <c r="Z819" s="276"/>
      <c r="AA819" s="276"/>
      <c r="AB819" s="276"/>
      <c r="AC819" s="223"/>
      <c r="AD819" s="223"/>
      <c r="AE819" s="223"/>
      <c r="AF819" s="223"/>
      <c r="AG819" s="223"/>
      <c r="AH819" s="223"/>
      <c r="AI819" s="223"/>
      <c r="AJ819" s="223"/>
      <c r="AK819" s="1034"/>
      <c r="AL819" s="1035"/>
      <c r="AM819" s="1035"/>
      <c r="AN819" s="788"/>
      <c r="AO819" s="789"/>
      <c r="AP819" s="3"/>
      <c r="AQ819" s="222">
        <f t="shared" si="365"/>
        <v>1</v>
      </c>
    </row>
    <row r="820" spans="2:46" s="162" customFormat="1" ht="12" customHeight="1" x14ac:dyDescent="0.15">
      <c r="B820" s="1058"/>
      <c r="C820" s="1063"/>
      <c r="D820" s="1061"/>
      <c r="E820" s="1061"/>
      <c r="F820" s="1061"/>
      <c r="G820" s="1061"/>
      <c r="H820" s="1061"/>
      <c r="I820" s="1061"/>
      <c r="J820" s="1062"/>
      <c r="K820" s="192"/>
      <c r="L820" s="1038"/>
      <c r="M820" s="1039"/>
      <c r="N820" s="1038"/>
      <c r="O820" s="1039"/>
      <c r="P820" s="1034"/>
      <c r="Q820" s="1036"/>
      <c r="R820" s="408"/>
      <c r="S820" s="408"/>
      <c r="T820" s="408"/>
      <c r="U820" s="1034"/>
      <c r="V820" s="1036"/>
      <c r="W820" s="1034"/>
      <c r="X820" s="1035"/>
      <c r="Y820" s="276"/>
      <c r="Z820" s="276"/>
      <c r="AA820" s="276"/>
      <c r="AB820" s="276"/>
      <c r="AC820" s="223"/>
      <c r="AD820" s="223"/>
      <c r="AE820" s="223"/>
      <c r="AF820" s="223"/>
      <c r="AG820" s="223"/>
      <c r="AH820" s="223"/>
      <c r="AI820" s="223"/>
      <c r="AJ820" s="223"/>
      <c r="AK820" s="1034"/>
      <c r="AL820" s="1035"/>
      <c r="AM820" s="1035"/>
      <c r="AN820" s="788"/>
      <c r="AO820" s="789"/>
      <c r="AP820" s="3"/>
      <c r="AQ820" s="222">
        <f t="shared" si="365"/>
        <v>1</v>
      </c>
    </row>
    <row r="821" spans="2:46" s="162" customFormat="1" ht="12" customHeight="1" x14ac:dyDescent="0.15">
      <c r="B821" s="1058"/>
      <c r="C821" s="1063"/>
      <c r="D821" s="1061"/>
      <c r="E821" s="1061"/>
      <c r="F821" s="1061"/>
      <c r="G821" s="1061"/>
      <c r="H821" s="1061"/>
      <c r="I821" s="1061"/>
      <c r="J821" s="1062"/>
      <c r="K821" s="192"/>
      <c r="L821" s="1038"/>
      <c r="M821" s="1039"/>
      <c r="N821" s="1038"/>
      <c r="O821" s="1039"/>
      <c r="P821" s="1034"/>
      <c r="Q821" s="1036"/>
      <c r="R821" s="408"/>
      <c r="S821" s="408"/>
      <c r="T821" s="408"/>
      <c r="U821" s="1034"/>
      <c r="V821" s="1036"/>
      <c r="W821" s="1034"/>
      <c r="X821" s="1035"/>
      <c r="Y821" s="276"/>
      <c r="Z821" s="276"/>
      <c r="AA821" s="276"/>
      <c r="AB821" s="276"/>
      <c r="AC821" s="223"/>
      <c r="AD821" s="223"/>
      <c r="AE821" s="223"/>
      <c r="AF821" s="223"/>
      <c r="AG821" s="223"/>
      <c r="AH821" s="223"/>
      <c r="AI821" s="223"/>
      <c r="AJ821" s="223"/>
      <c r="AK821" s="1034"/>
      <c r="AL821" s="1035"/>
      <c r="AM821" s="1035"/>
      <c r="AN821" s="788"/>
      <c r="AO821" s="789"/>
      <c r="AP821" s="3"/>
      <c r="AQ821" s="222">
        <f t="shared" si="365"/>
        <v>1</v>
      </c>
    </row>
    <row r="822" spans="2:46" s="162" customFormat="1" ht="12" customHeight="1" x14ac:dyDescent="0.15">
      <c r="B822" s="1058"/>
      <c r="C822" s="1063"/>
      <c r="D822" s="1061"/>
      <c r="E822" s="1061"/>
      <c r="F822" s="1061"/>
      <c r="G822" s="1061"/>
      <c r="H822" s="1061"/>
      <c r="I822" s="1061"/>
      <c r="J822" s="1062"/>
      <c r="K822" s="192"/>
      <c r="L822" s="1038"/>
      <c r="M822" s="1039"/>
      <c r="N822" s="1038"/>
      <c r="O822" s="1039"/>
      <c r="P822" s="1034"/>
      <c r="Q822" s="1036"/>
      <c r="R822" s="408"/>
      <c r="S822" s="408"/>
      <c r="T822" s="408"/>
      <c r="U822" s="1034"/>
      <c r="V822" s="1036"/>
      <c r="W822" s="1034"/>
      <c r="X822" s="1035"/>
      <c r="Y822" s="276"/>
      <c r="Z822" s="276"/>
      <c r="AA822" s="276"/>
      <c r="AB822" s="276"/>
      <c r="AC822" s="223"/>
      <c r="AD822" s="223"/>
      <c r="AE822" s="223"/>
      <c r="AF822" s="223"/>
      <c r="AG822" s="223"/>
      <c r="AH822" s="223"/>
      <c r="AI822" s="223"/>
      <c r="AJ822" s="223"/>
      <c r="AK822" s="1034"/>
      <c r="AL822" s="1035"/>
      <c r="AM822" s="1035"/>
      <c r="AN822" s="788"/>
      <c r="AO822" s="789"/>
      <c r="AP822" s="3"/>
      <c r="AQ822" s="222">
        <f t="shared" si="365"/>
        <v>1</v>
      </c>
    </row>
    <row r="823" spans="2:46" s="162" customFormat="1" ht="12" customHeight="1" x14ac:dyDescent="0.15">
      <c r="B823" s="1058"/>
      <c r="C823" s="1063"/>
      <c r="D823" s="1061"/>
      <c r="E823" s="1061"/>
      <c r="F823" s="1061"/>
      <c r="G823" s="1061"/>
      <c r="H823" s="1061"/>
      <c r="I823" s="1061"/>
      <c r="J823" s="1062"/>
      <c r="K823" s="192"/>
      <c r="L823" s="1038"/>
      <c r="M823" s="1039"/>
      <c r="N823" s="1038"/>
      <c r="O823" s="1039"/>
      <c r="P823" s="1034"/>
      <c r="Q823" s="1036"/>
      <c r="R823" s="408"/>
      <c r="S823" s="408"/>
      <c r="T823" s="408"/>
      <c r="U823" s="1034"/>
      <c r="V823" s="1036"/>
      <c r="W823" s="1034"/>
      <c r="X823" s="1035"/>
      <c r="Y823" s="276"/>
      <c r="Z823" s="276"/>
      <c r="AA823" s="276"/>
      <c r="AB823" s="276"/>
      <c r="AC823" s="223"/>
      <c r="AD823" s="223"/>
      <c r="AE823" s="223"/>
      <c r="AF823" s="223"/>
      <c r="AG823" s="223"/>
      <c r="AH823" s="223"/>
      <c r="AI823" s="223"/>
      <c r="AJ823" s="223"/>
      <c r="AK823" s="1034"/>
      <c r="AL823" s="1035"/>
      <c r="AM823" s="1035"/>
      <c r="AN823" s="788"/>
      <c r="AO823" s="789"/>
      <c r="AP823" s="3"/>
      <c r="AQ823" s="222">
        <f t="shared" si="365"/>
        <v>1</v>
      </c>
    </row>
    <row r="824" spans="2:46" s="162" customFormat="1" ht="12" customHeight="1" x14ac:dyDescent="0.15">
      <c r="B824" s="1058"/>
      <c r="C824" s="1063"/>
      <c r="D824" s="1061"/>
      <c r="E824" s="1061"/>
      <c r="F824" s="1061"/>
      <c r="G824" s="1061"/>
      <c r="H824" s="1061"/>
      <c r="I824" s="1061"/>
      <c r="J824" s="1062"/>
      <c r="K824" s="192"/>
      <c r="L824" s="1038"/>
      <c r="M824" s="1039"/>
      <c r="N824" s="1038"/>
      <c r="O824" s="1039"/>
      <c r="P824" s="1034"/>
      <c r="Q824" s="1036"/>
      <c r="R824" s="408"/>
      <c r="S824" s="408"/>
      <c r="T824" s="408"/>
      <c r="U824" s="1034"/>
      <c r="V824" s="1036"/>
      <c r="W824" s="1034"/>
      <c r="X824" s="1035"/>
      <c r="Y824" s="276"/>
      <c r="Z824" s="276"/>
      <c r="AA824" s="276"/>
      <c r="AB824" s="276"/>
      <c r="AC824" s="223"/>
      <c r="AD824" s="223"/>
      <c r="AE824" s="223"/>
      <c r="AF824" s="223"/>
      <c r="AG824" s="223"/>
      <c r="AH824" s="223"/>
      <c r="AI824" s="223"/>
      <c r="AJ824" s="223"/>
      <c r="AK824" s="1034"/>
      <c r="AL824" s="1035"/>
      <c r="AM824" s="1035"/>
      <c r="AN824" s="788"/>
      <c r="AO824" s="789"/>
      <c r="AP824" s="3"/>
      <c r="AQ824" s="222">
        <f t="shared" si="365"/>
        <v>1</v>
      </c>
    </row>
    <row r="825" spans="2:46" s="162" customFormat="1" ht="12" customHeight="1" x14ac:dyDescent="0.15">
      <c r="B825" s="1058"/>
      <c r="C825" s="1063"/>
      <c r="D825" s="1061"/>
      <c r="E825" s="1061"/>
      <c r="F825" s="1061"/>
      <c r="G825" s="1061"/>
      <c r="H825" s="1061"/>
      <c r="I825" s="1061"/>
      <c r="J825" s="1062"/>
      <c r="K825" s="192"/>
      <c r="L825" s="1038"/>
      <c r="M825" s="1039"/>
      <c r="N825" s="1038"/>
      <c r="O825" s="1039"/>
      <c r="P825" s="1034"/>
      <c r="Q825" s="1036"/>
      <c r="R825" s="408"/>
      <c r="S825" s="408"/>
      <c r="T825" s="408"/>
      <c r="U825" s="1034"/>
      <c r="V825" s="1036"/>
      <c r="W825" s="1034"/>
      <c r="X825" s="1035"/>
      <c r="Y825" s="276"/>
      <c r="Z825" s="276"/>
      <c r="AA825" s="276"/>
      <c r="AB825" s="276"/>
      <c r="AC825" s="223"/>
      <c r="AD825" s="223"/>
      <c r="AE825" s="223"/>
      <c r="AF825" s="223"/>
      <c r="AG825" s="223"/>
      <c r="AH825" s="223"/>
      <c r="AI825" s="223"/>
      <c r="AJ825" s="223"/>
      <c r="AK825" s="1034"/>
      <c r="AL825" s="1035"/>
      <c r="AM825" s="1035"/>
      <c r="AN825" s="788"/>
      <c r="AO825" s="789"/>
      <c r="AP825" s="3"/>
      <c r="AQ825" s="222">
        <f t="shared" si="365"/>
        <v>1</v>
      </c>
    </row>
    <row r="826" spans="2:46" s="162" customFormat="1" ht="12" customHeight="1" x14ac:dyDescent="0.15">
      <c r="B826" s="1058"/>
      <c r="C826" s="1063"/>
      <c r="D826" s="1061"/>
      <c r="E826" s="1061"/>
      <c r="F826" s="1061"/>
      <c r="G826" s="1061"/>
      <c r="H826" s="1061"/>
      <c r="I826" s="1061"/>
      <c r="J826" s="1062"/>
      <c r="K826" s="192"/>
      <c r="L826" s="1038"/>
      <c r="M826" s="1039"/>
      <c r="N826" s="1038"/>
      <c r="O826" s="1039"/>
      <c r="P826" s="1034"/>
      <c r="Q826" s="1036"/>
      <c r="R826" s="408"/>
      <c r="S826" s="408"/>
      <c r="T826" s="408"/>
      <c r="U826" s="1034"/>
      <c r="V826" s="1036"/>
      <c r="W826" s="1034"/>
      <c r="X826" s="1035"/>
      <c r="Y826" s="276"/>
      <c r="Z826" s="276"/>
      <c r="AA826" s="276"/>
      <c r="AB826" s="276"/>
      <c r="AC826" s="223"/>
      <c r="AD826" s="223"/>
      <c r="AE826" s="223"/>
      <c r="AF826" s="223"/>
      <c r="AG826" s="223"/>
      <c r="AH826" s="223"/>
      <c r="AI826" s="223"/>
      <c r="AJ826" s="223"/>
      <c r="AK826" s="1034"/>
      <c r="AL826" s="1035"/>
      <c r="AM826" s="1035"/>
      <c r="AN826" s="788"/>
      <c r="AO826" s="789"/>
      <c r="AP826" s="3"/>
      <c r="AQ826" s="222">
        <f t="shared" si="365"/>
        <v>1</v>
      </c>
    </row>
    <row r="827" spans="2:46" s="162" customFormat="1" ht="12" customHeight="1" x14ac:dyDescent="0.15">
      <c r="B827" s="1058"/>
      <c r="C827" s="1063"/>
      <c r="D827" s="1061"/>
      <c r="E827" s="1061"/>
      <c r="F827" s="1061"/>
      <c r="G827" s="1061"/>
      <c r="H827" s="1061"/>
      <c r="I827" s="1061"/>
      <c r="J827" s="1062"/>
      <c r="K827" s="192"/>
      <c r="L827" s="1038"/>
      <c r="M827" s="1039"/>
      <c r="N827" s="1038"/>
      <c r="O827" s="1039"/>
      <c r="P827" s="1034"/>
      <c r="Q827" s="1036"/>
      <c r="R827" s="408"/>
      <c r="S827" s="408"/>
      <c r="T827" s="408"/>
      <c r="U827" s="1034"/>
      <c r="V827" s="1036"/>
      <c r="W827" s="1034"/>
      <c r="X827" s="1035"/>
      <c r="Y827" s="276"/>
      <c r="Z827" s="276"/>
      <c r="AA827" s="276"/>
      <c r="AB827" s="276"/>
      <c r="AC827" s="223"/>
      <c r="AD827" s="223"/>
      <c r="AE827" s="223"/>
      <c r="AF827" s="223"/>
      <c r="AG827" s="223"/>
      <c r="AH827" s="223"/>
      <c r="AI827" s="223"/>
      <c r="AJ827" s="223"/>
      <c r="AK827" s="1034"/>
      <c r="AL827" s="1035"/>
      <c r="AM827" s="1035"/>
      <c r="AN827" s="788"/>
      <c r="AO827" s="789"/>
      <c r="AP827" s="3"/>
      <c r="AQ827" s="222">
        <f t="shared" si="365"/>
        <v>1</v>
      </c>
    </row>
    <row r="828" spans="2:46" s="162" customFormat="1" ht="12" customHeight="1" x14ac:dyDescent="0.15">
      <c r="B828" s="1058"/>
      <c r="C828" s="1063"/>
      <c r="D828" s="1061"/>
      <c r="E828" s="1061"/>
      <c r="F828" s="1061"/>
      <c r="G828" s="1061"/>
      <c r="H828" s="1061"/>
      <c r="I828" s="1061"/>
      <c r="J828" s="1062"/>
      <c r="K828" s="192"/>
      <c r="L828" s="1038"/>
      <c r="M828" s="1039"/>
      <c r="N828" s="1038"/>
      <c r="O828" s="1039"/>
      <c r="P828" s="1034"/>
      <c r="Q828" s="1036"/>
      <c r="R828" s="408"/>
      <c r="S828" s="408"/>
      <c r="T828" s="408"/>
      <c r="U828" s="1034"/>
      <c r="V828" s="1036"/>
      <c r="W828" s="1034"/>
      <c r="X828" s="1035"/>
      <c r="Y828" s="276"/>
      <c r="Z828" s="276"/>
      <c r="AA828" s="276"/>
      <c r="AB828" s="276"/>
      <c r="AC828" s="223"/>
      <c r="AD828" s="223"/>
      <c r="AE828" s="223"/>
      <c r="AF828" s="223"/>
      <c r="AG828" s="223"/>
      <c r="AH828" s="223"/>
      <c r="AI828" s="223"/>
      <c r="AJ828" s="223"/>
      <c r="AK828" s="1034"/>
      <c r="AL828" s="1035"/>
      <c r="AM828" s="1035"/>
      <c r="AN828" s="788"/>
      <c r="AO828" s="789"/>
      <c r="AP828" s="3"/>
      <c r="AQ828" s="222">
        <f t="shared" si="365"/>
        <v>1</v>
      </c>
    </row>
    <row r="829" spans="2:46" s="162" customFormat="1" ht="12" customHeight="1" x14ac:dyDescent="0.15">
      <c r="B829" s="1058"/>
      <c r="C829" s="1063"/>
      <c r="D829" s="1061"/>
      <c r="E829" s="1061"/>
      <c r="F829" s="1061"/>
      <c r="G829" s="1061"/>
      <c r="H829" s="1061"/>
      <c r="I829" s="1061"/>
      <c r="J829" s="1062"/>
      <c r="K829" s="192"/>
      <c r="L829" s="1038"/>
      <c r="M829" s="1039"/>
      <c r="N829" s="1038"/>
      <c r="O829" s="1039"/>
      <c r="P829" s="1034"/>
      <c r="Q829" s="1036"/>
      <c r="R829" s="408"/>
      <c r="S829" s="408"/>
      <c r="T829" s="408"/>
      <c r="U829" s="1034"/>
      <c r="V829" s="1036"/>
      <c r="W829" s="1034"/>
      <c r="X829" s="1035"/>
      <c r="Y829" s="276"/>
      <c r="Z829" s="276"/>
      <c r="AA829" s="276"/>
      <c r="AB829" s="276"/>
      <c r="AC829" s="223"/>
      <c r="AD829" s="223"/>
      <c r="AE829" s="223"/>
      <c r="AF829" s="223"/>
      <c r="AG829" s="223"/>
      <c r="AH829" s="223"/>
      <c r="AI829" s="223"/>
      <c r="AJ829" s="223"/>
      <c r="AK829" s="1034"/>
      <c r="AL829" s="1035"/>
      <c r="AM829" s="1035"/>
      <c r="AN829" s="788"/>
      <c r="AO829" s="789"/>
      <c r="AP829" s="3"/>
      <c r="AQ829" s="222">
        <f t="shared" si="365"/>
        <v>1</v>
      </c>
    </row>
    <row r="830" spans="2:46" s="162" customFormat="1" ht="12" customHeight="1" x14ac:dyDescent="0.15">
      <c r="B830" s="1058"/>
      <c r="C830" s="1063"/>
      <c r="D830" s="1061"/>
      <c r="E830" s="1061"/>
      <c r="F830" s="1061"/>
      <c r="G830" s="1061"/>
      <c r="H830" s="1061"/>
      <c r="I830" s="1061"/>
      <c r="J830" s="1062"/>
      <c r="K830" s="1016" t="s">
        <v>216</v>
      </c>
      <c r="L830" s="1016" t="s">
        <v>215</v>
      </c>
      <c r="M830" s="1016"/>
      <c r="N830" s="1016"/>
      <c r="O830" s="1016"/>
      <c r="P830" s="1016"/>
      <c r="Q830" s="1016"/>
      <c r="R830" s="1016"/>
      <c r="S830" s="1016"/>
      <c r="T830" s="1016"/>
      <c r="U830" s="1016"/>
      <c r="V830" s="1016"/>
      <c r="W830" s="1016"/>
      <c r="X830" s="1016"/>
      <c r="Y830" s="1040" t="s">
        <v>466</v>
      </c>
      <c r="Z830" s="1041"/>
      <c r="AA830" s="1041"/>
      <c r="AB830" s="1042"/>
      <c r="AC830" s="224">
        <f t="shared" ref="AC830:AJ830" si="366">SUM(AC810:AC829)</f>
        <v>0</v>
      </c>
      <c r="AD830" s="224">
        <f t="shared" si="366"/>
        <v>0</v>
      </c>
      <c r="AE830" s="224">
        <f t="shared" si="366"/>
        <v>0</v>
      </c>
      <c r="AF830" s="224">
        <f t="shared" si="366"/>
        <v>0</v>
      </c>
      <c r="AG830" s="224">
        <f t="shared" si="366"/>
        <v>0</v>
      </c>
      <c r="AH830" s="224">
        <f t="shared" si="366"/>
        <v>0</v>
      </c>
      <c r="AI830" s="224">
        <f t="shared" si="366"/>
        <v>0</v>
      </c>
      <c r="AJ830" s="224">
        <f t="shared" si="366"/>
        <v>0</v>
      </c>
      <c r="AK830" s="1040" t="s">
        <v>214</v>
      </c>
      <c r="AL830" s="1041"/>
      <c r="AM830" s="1041"/>
      <c r="AN830" s="788"/>
      <c r="AO830" s="789"/>
      <c r="AP830" s="3"/>
    </row>
    <row r="831" spans="2:46" s="162" customFormat="1" ht="12" customHeight="1" x14ac:dyDescent="0.15">
      <c r="B831" s="1058"/>
      <c r="C831" s="1063"/>
      <c r="D831" s="1061"/>
      <c r="E831" s="1061"/>
      <c r="F831" s="1061"/>
      <c r="G831" s="1061"/>
      <c r="H831" s="1061"/>
      <c r="I831" s="1061"/>
      <c r="J831" s="1062"/>
      <c r="K831" s="1016"/>
      <c r="L831" s="1016" t="s">
        <v>467</v>
      </c>
      <c r="M831" s="1016"/>
      <c r="N831" s="1016"/>
      <c r="O831" s="1016" t="s">
        <v>213</v>
      </c>
      <c r="P831" s="1016"/>
      <c r="Q831" s="1016"/>
      <c r="R831" s="1016"/>
      <c r="S831" s="1016"/>
      <c r="T831" s="1016"/>
      <c r="U831" s="1016"/>
      <c r="V831" s="1016"/>
      <c r="W831" s="1016"/>
      <c r="X831" s="1016"/>
      <c r="Y831" s="193">
        <f>COUNTIF(Y810:Y829,"○")</f>
        <v>0</v>
      </c>
      <c r="Z831" s="193">
        <f>COUNTIF(Z810:Z829,"○")</f>
        <v>0</v>
      </c>
      <c r="AA831" s="193">
        <f>COUNTIF(AA810:AA829,"○")</f>
        <v>0</v>
      </c>
      <c r="AB831" s="193">
        <f>COUNTIF(AB810:AB829,"○")</f>
        <v>0</v>
      </c>
      <c r="AC831" s="193">
        <f t="shared" ref="AC831:AJ831" si="367">COUNT(AC810:AC829)</f>
        <v>0</v>
      </c>
      <c r="AD831" s="193">
        <f t="shared" si="367"/>
        <v>0</v>
      </c>
      <c r="AE831" s="193">
        <f t="shared" si="367"/>
        <v>0</v>
      </c>
      <c r="AF831" s="193">
        <f t="shared" si="367"/>
        <v>0</v>
      </c>
      <c r="AG831" s="193">
        <f t="shared" si="367"/>
        <v>0</v>
      </c>
      <c r="AH831" s="193">
        <f t="shared" si="367"/>
        <v>0</v>
      </c>
      <c r="AI831" s="193">
        <f t="shared" si="367"/>
        <v>0</v>
      </c>
      <c r="AJ831" s="193">
        <f t="shared" si="367"/>
        <v>0</v>
      </c>
      <c r="AK831" s="1043"/>
      <c r="AL831" s="1044"/>
      <c r="AM831" s="1044"/>
      <c r="AN831" s="1044"/>
      <c r="AO831" s="1045"/>
      <c r="AP831" s="3"/>
    </row>
    <row r="832" spans="2:46" ht="12" customHeight="1" x14ac:dyDescent="0.15">
      <c r="B832" s="1058"/>
      <c r="C832" s="1063"/>
      <c r="D832" s="1061"/>
      <c r="E832" s="1061"/>
      <c r="F832" s="1061"/>
      <c r="G832" s="1061"/>
      <c r="H832" s="1061"/>
      <c r="I832" s="1061"/>
      <c r="J832" s="1062"/>
      <c r="K832" s="1016"/>
      <c r="L832" s="1016"/>
      <c r="M832" s="1016"/>
      <c r="N832" s="1016"/>
      <c r="O832" s="1016" t="s">
        <v>468</v>
      </c>
      <c r="P832" s="1016"/>
      <c r="Q832" s="1016"/>
      <c r="R832" s="1016"/>
      <c r="S832" s="1016"/>
      <c r="T832" s="1016"/>
      <c r="U832" s="1016"/>
      <c r="V832" s="1016"/>
      <c r="W832" s="1016"/>
      <c r="X832" s="1016"/>
      <c r="Y832" s="1034" t="str">
        <f>IF(Y831&gt;0,"Ⅳ",IF(Z831&gt;0,"Ⅲ",IF(AA831&gt;0,"Ⅱa",IF(AB831&gt;0,"Ⅱb","Ⅰ"))))</f>
        <v>Ⅰ</v>
      </c>
      <c r="Z832" s="1035"/>
      <c r="AA832" s="1035"/>
      <c r="AB832" s="1036"/>
      <c r="AC832" s="1034" t="str">
        <f>IF(AC831&gt;0,"Ⅳ",IF(AD831&gt;0,"Ⅲ",IF(AE831&gt;0,"Ⅱa",IF(AF831&gt;0,"Ⅱb","Ⅰ"))))</f>
        <v>Ⅰ</v>
      </c>
      <c r="AD832" s="1035"/>
      <c r="AE832" s="1035"/>
      <c r="AF832" s="1036"/>
      <c r="AG832" s="1034" t="str">
        <f>IF(AG831&gt;0,"Ⅳ",IF(AH831&gt;0,"Ⅲ",IF(AI831&gt;0,"Ⅱa",IF(AJ831&gt;0,"Ⅱb","Ⅰ"))))</f>
        <v>Ⅰ</v>
      </c>
      <c r="AH832" s="1035"/>
      <c r="AI832" s="1035"/>
      <c r="AJ832" s="1036"/>
      <c r="AK832" s="1046"/>
      <c r="AL832" s="1047"/>
      <c r="AM832" s="1047"/>
      <c r="AN832" s="1047"/>
      <c r="AO832" s="1048"/>
      <c r="AP832" s="3"/>
      <c r="AQ832" s="273" t="s">
        <v>312</v>
      </c>
      <c r="AR832" s="273" t="s">
        <v>313</v>
      </c>
      <c r="AS832" s="699" t="s">
        <v>316</v>
      </c>
      <c r="AT832" s="1026"/>
    </row>
    <row r="833" spans="2:86" ht="12" customHeight="1" x14ac:dyDescent="0.15">
      <c r="B833" s="1058"/>
      <c r="C833" s="1063"/>
      <c r="D833" s="1061"/>
      <c r="E833" s="1061"/>
      <c r="F833" s="1061"/>
      <c r="G833" s="1061"/>
      <c r="H833" s="1061"/>
      <c r="I833" s="1061"/>
      <c r="J833" s="1062"/>
      <c r="K833" s="1016"/>
      <c r="L833" s="1016" t="s">
        <v>469</v>
      </c>
      <c r="M833" s="1016"/>
      <c r="N833" s="1016"/>
      <c r="O833" s="1016" t="s">
        <v>212</v>
      </c>
      <c r="P833" s="1016"/>
      <c r="Q833" s="1016"/>
      <c r="R833" s="1016"/>
      <c r="S833" s="1016"/>
      <c r="T833" s="1016"/>
      <c r="U833" s="1016"/>
      <c r="V833" s="1016"/>
      <c r="W833" s="1016"/>
      <c r="X833" s="1016"/>
      <c r="Y833" s="187" t="s">
        <v>32</v>
      </c>
      <c r="Z833" s="187" t="s">
        <v>33</v>
      </c>
      <c r="AA833" s="1027" t="s">
        <v>34</v>
      </c>
      <c r="AB833" s="1027"/>
      <c r="AC833" s="187" t="s">
        <v>32</v>
      </c>
      <c r="AD833" s="187" t="s">
        <v>33</v>
      </c>
      <c r="AE833" s="1027" t="s">
        <v>34</v>
      </c>
      <c r="AF833" s="1027"/>
      <c r="AG833" s="187" t="s">
        <v>32</v>
      </c>
      <c r="AH833" s="187" t="s">
        <v>33</v>
      </c>
      <c r="AI833" s="1027" t="s">
        <v>34</v>
      </c>
      <c r="AJ833" s="1027"/>
      <c r="AK833" s="1046"/>
      <c r="AL833" s="1047"/>
      <c r="AM833" s="1047"/>
      <c r="AN833" s="1047"/>
      <c r="AO833" s="1048"/>
      <c r="AP833" s="3"/>
      <c r="AQ833" s="1028">
        <f>+Y831+Z831</f>
        <v>0</v>
      </c>
      <c r="AR833" s="1029"/>
      <c r="AS833" s="1028">
        <f>+AA831+AB831</f>
        <v>0</v>
      </c>
      <c r="AT833" s="1029"/>
    </row>
    <row r="834" spans="2:86" ht="12" customHeight="1" x14ac:dyDescent="0.15">
      <c r="B834" s="1058"/>
      <c r="C834" s="1063"/>
      <c r="D834" s="1061"/>
      <c r="E834" s="1061"/>
      <c r="F834" s="1061"/>
      <c r="G834" s="1061"/>
      <c r="H834" s="1061"/>
      <c r="I834" s="1061"/>
      <c r="J834" s="1062"/>
      <c r="K834" s="1016"/>
      <c r="L834" s="1016"/>
      <c r="M834" s="1016"/>
      <c r="N834" s="1016"/>
      <c r="O834" s="1016" t="s">
        <v>470</v>
      </c>
      <c r="P834" s="1016"/>
      <c r="Q834" s="1016"/>
      <c r="R834" s="1016"/>
      <c r="S834" s="1016"/>
      <c r="T834" s="1016"/>
      <c r="U834" s="1016"/>
      <c r="V834" s="1016"/>
      <c r="W834" s="1016"/>
      <c r="X834" s="1016"/>
      <c r="Y834" s="193" t="str">
        <f>IF(Y831=0,"",1)</f>
        <v/>
      </c>
      <c r="Z834" s="193" t="str">
        <f>IF(Z831=0,"",1)</f>
        <v/>
      </c>
      <c r="AA834" s="1030" t="str">
        <f>IF(AQ833=1,"",IF(AS833&gt;0,1,""))</f>
        <v/>
      </c>
      <c r="AB834" s="1031"/>
      <c r="AC834" s="193">
        <f>+AC831</f>
        <v>0</v>
      </c>
      <c r="AD834" s="193">
        <f>AD831</f>
        <v>0</v>
      </c>
      <c r="AE834" s="1030">
        <f>AE831+AF831</f>
        <v>0</v>
      </c>
      <c r="AF834" s="1031"/>
      <c r="AG834" s="193">
        <f>AG831</f>
        <v>0</v>
      </c>
      <c r="AH834" s="193">
        <f>AH831</f>
        <v>0</v>
      </c>
      <c r="AI834" s="1030">
        <f>AI831+AJ831</f>
        <v>0</v>
      </c>
      <c r="AJ834" s="1031"/>
      <c r="AK834" s="1046"/>
      <c r="AL834" s="1047"/>
      <c r="AM834" s="1047"/>
      <c r="AN834" s="1047"/>
      <c r="AO834" s="1048"/>
      <c r="AP834" s="3"/>
      <c r="AQ834" s="197">
        <f>+Y831+AC834+AG834</f>
        <v>0</v>
      </c>
      <c r="AR834" s="197">
        <f>+Z831+AD834+AH834</f>
        <v>0</v>
      </c>
      <c r="AS834" s="1032">
        <f>+AS833+AE834+AI834</f>
        <v>0</v>
      </c>
      <c r="AT834" s="1033"/>
    </row>
    <row r="835" spans="2:86" ht="12" customHeight="1" x14ac:dyDescent="0.15">
      <c r="B835" s="1058"/>
      <c r="C835" s="1063"/>
      <c r="D835" s="1061"/>
      <c r="E835" s="1061"/>
      <c r="F835" s="1061"/>
      <c r="G835" s="1061"/>
      <c r="H835" s="1061"/>
      <c r="I835" s="1061"/>
      <c r="J835" s="1062"/>
      <c r="K835" s="1016"/>
      <c r="L835" s="1016"/>
      <c r="M835" s="1016"/>
      <c r="N835" s="1016"/>
      <c r="O835" s="1016" t="s">
        <v>471</v>
      </c>
      <c r="P835" s="1016"/>
      <c r="Q835" s="1016"/>
      <c r="R835" s="1016"/>
      <c r="S835" s="1016"/>
      <c r="T835" s="1016"/>
      <c r="U835" s="1016"/>
      <c r="V835" s="1016"/>
      <c r="W835" s="1016"/>
      <c r="X835" s="1016"/>
      <c r="Y835" s="1034" t="s">
        <v>875</v>
      </c>
      <c r="Z835" s="1035"/>
      <c r="AA835" s="1035"/>
      <c r="AB835" s="1036"/>
      <c r="AC835" s="1034" t="str">
        <f>IF(AC834&gt;0,"Ⅳ",IF(AD834&gt;0,"Ⅲ",IF(AE834&gt;0,"Ⅱ","Ⅰ")))</f>
        <v>Ⅰ</v>
      </c>
      <c r="AD835" s="1035"/>
      <c r="AE835" s="1035"/>
      <c r="AF835" s="1036"/>
      <c r="AG835" s="1034" t="str">
        <f>IF(AG834&gt;0,"Ⅳ",IF(AH834&gt;0,"Ⅲ",IF(AI834&gt;0,"Ⅱ","Ⅰ")))</f>
        <v>Ⅰ</v>
      </c>
      <c r="AH835" s="1035"/>
      <c r="AI835" s="1035"/>
      <c r="AJ835" s="1036"/>
      <c r="AK835" s="1046"/>
      <c r="AL835" s="1047"/>
      <c r="AM835" s="1047"/>
      <c r="AN835" s="1047"/>
      <c r="AO835" s="1048"/>
      <c r="AP835" s="3"/>
      <c r="AQ835" s="1037" t="str">
        <f>IF(AQ834&gt;0,"Ⅳ",IF(AR834&gt;0,"Ⅲ",IF(AS834&gt;0,"Ⅱ","Ⅰ")))</f>
        <v>Ⅰ</v>
      </c>
      <c r="AR835" s="1037"/>
      <c r="AS835" s="1037"/>
      <c r="AT835" s="1037"/>
    </row>
    <row r="836" spans="2:86" ht="12" customHeight="1" x14ac:dyDescent="0.15">
      <c r="B836" s="1058"/>
      <c r="C836" s="1063"/>
      <c r="D836" s="1061"/>
      <c r="E836" s="1061"/>
      <c r="F836" s="1061"/>
      <c r="G836" s="1061"/>
      <c r="H836" s="1061"/>
      <c r="I836" s="1061"/>
      <c r="J836" s="1062"/>
      <c r="K836" s="1016"/>
      <c r="L836" s="1016"/>
      <c r="M836" s="1016"/>
      <c r="N836" s="1016"/>
      <c r="O836" s="1016" t="s">
        <v>472</v>
      </c>
      <c r="P836" s="1016"/>
      <c r="Q836" s="1016"/>
      <c r="R836" s="1016"/>
      <c r="S836" s="1016"/>
      <c r="T836" s="1016"/>
      <c r="U836" s="1016"/>
      <c r="V836" s="1016"/>
      <c r="W836" s="1016"/>
      <c r="X836" s="1016"/>
      <c r="Y836" s="1034" t="str">
        <f>IF(COUNTIF(Y835:AJ835,"Ⅳ")&gt;0,"Ⅳ",IF(COUNTIF(Y835:AJ835,"Ⅲ")&gt;0,"Ⅲ",IF(COUNTIF(Y835:AJ835,"Ⅱ")&gt;0,"Ⅱ","Ⅰ")))</f>
        <v>Ⅰ</v>
      </c>
      <c r="Z836" s="1035"/>
      <c r="AA836" s="1035"/>
      <c r="AB836" s="1035"/>
      <c r="AC836" s="1035"/>
      <c r="AD836" s="1035"/>
      <c r="AE836" s="1035"/>
      <c r="AF836" s="1035"/>
      <c r="AG836" s="1035"/>
      <c r="AH836" s="1035"/>
      <c r="AI836" s="1035"/>
      <c r="AJ836" s="1036"/>
      <c r="AK836" s="1049"/>
      <c r="AL836" s="1050"/>
      <c r="AM836" s="1050"/>
      <c r="AN836" s="1050"/>
      <c r="AO836" s="1051"/>
      <c r="AP836" s="3"/>
    </row>
    <row r="837" spans="2:86" ht="14.25" customHeight="1" x14ac:dyDescent="0.15">
      <c r="B837" s="1058"/>
      <c r="C837" s="1063"/>
      <c r="D837" s="1061"/>
      <c r="E837" s="1061"/>
      <c r="F837" s="1061"/>
      <c r="G837" s="1061"/>
      <c r="H837" s="1061"/>
      <c r="I837" s="1061"/>
      <c r="J837" s="1062"/>
      <c r="K837" s="1016" t="s">
        <v>169</v>
      </c>
      <c r="L837" s="1017"/>
      <c r="M837" s="1017"/>
      <c r="N837" s="1017"/>
      <c r="O837" s="1017"/>
      <c r="P837" s="1017"/>
      <c r="Q837" s="1017"/>
      <c r="R837" s="1017"/>
      <c r="S837" s="1017"/>
      <c r="T837" s="1017"/>
      <c r="U837" s="1017"/>
      <c r="V837" s="1017"/>
      <c r="W837" s="1017"/>
      <c r="X837" s="1017"/>
      <c r="Y837" s="1017"/>
      <c r="Z837" s="1017"/>
      <c r="AA837" s="1017"/>
      <c r="AB837" s="1017"/>
      <c r="AC837" s="1017"/>
      <c r="AD837" s="1017"/>
      <c r="AE837" s="1017"/>
      <c r="AF837" s="1017"/>
      <c r="AG837" s="1017"/>
      <c r="AH837" s="1017"/>
      <c r="AI837" s="1017"/>
      <c r="AJ837" s="1017"/>
      <c r="AK837" s="1017"/>
      <c r="AL837" s="1017"/>
      <c r="AM837" s="1017"/>
      <c r="AN837" s="1017"/>
      <c r="AO837" s="1017"/>
      <c r="AP837" s="3"/>
    </row>
    <row r="838" spans="2:86" ht="14.25" customHeight="1" x14ac:dyDescent="0.15">
      <c r="B838" s="1058"/>
      <c r="C838" s="1063"/>
      <c r="D838" s="1061"/>
      <c r="E838" s="1061"/>
      <c r="F838" s="1061"/>
      <c r="G838" s="1061"/>
      <c r="H838" s="1061"/>
      <c r="I838" s="1061"/>
      <c r="J838" s="1062"/>
      <c r="K838" s="1016"/>
      <c r="L838" s="1017"/>
      <c r="M838" s="1017"/>
      <c r="N838" s="1017"/>
      <c r="O838" s="1017"/>
      <c r="P838" s="1017"/>
      <c r="Q838" s="1017"/>
      <c r="R838" s="1017"/>
      <c r="S838" s="1017"/>
      <c r="T838" s="1017"/>
      <c r="U838" s="1017"/>
      <c r="V838" s="1017"/>
      <c r="W838" s="1017"/>
      <c r="X838" s="1017"/>
      <c r="Y838" s="1017"/>
      <c r="Z838" s="1017"/>
      <c r="AA838" s="1017"/>
      <c r="AB838" s="1017"/>
      <c r="AC838" s="1017"/>
      <c r="AD838" s="1017"/>
      <c r="AE838" s="1017"/>
      <c r="AF838" s="1017"/>
      <c r="AG838" s="1017"/>
      <c r="AH838" s="1017"/>
      <c r="AI838" s="1017"/>
      <c r="AJ838" s="1017"/>
      <c r="AK838" s="1017"/>
      <c r="AL838" s="1017"/>
      <c r="AM838" s="1017"/>
      <c r="AN838" s="1017"/>
      <c r="AO838" s="1017"/>
      <c r="AP838" s="3"/>
    </row>
    <row r="839" spans="2:86" ht="12" customHeight="1" x14ac:dyDescent="0.15">
      <c r="B839" s="1058"/>
      <c r="C839" s="1063"/>
      <c r="D839" s="1061"/>
      <c r="E839" s="1061"/>
      <c r="F839" s="1061"/>
      <c r="G839" s="1061"/>
      <c r="H839" s="1061"/>
      <c r="I839" s="1061"/>
      <c r="J839" s="1062"/>
      <c r="K839" s="1018" t="s">
        <v>473</v>
      </c>
      <c r="L839" s="1018"/>
      <c r="M839" s="1018"/>
      <c r="N839" s="1018"/>
      <c r="O839" s="1018"/>
      <c r="P839" s="1018"/>
      <c r="Q839" s="1018"/>
      <c r="R839" s="1018"/>
      <c r="S839" s="1018"/>
      <c r="T839" s="1018"/>
      <c r="U839" s="1018"/>
      <c r="V839" s="1018"/>
      <c r="W839" s="1018"/>
      <c r="X839" s="1018"/>
      <c r="Y839" s="1018"/>
      <c r="Z839" s="1018"/>
      <c r="AA839" s="1018"/>
      <c r="AB839" s="1018"/>
      <c r="AC839" s="1018"/>
      <c r="AD839" s="1018"/>
      <c r="AE839" s="1018"/>
      <c r="AF839" s="1018"/>
      <c r="AG839" s="1018"/>
      <c r="AH839" s="1018"/>
      <c r="AI839" s="1018"/>
      <c r="AJ839" s="1018"/>
      <c r="AK839" s="1018"/>
      <c r="AL839" s="1018"/>
      <c r="AM839" s="1018"/>
      <c r="AN839" s="1018"/>
      <c r="AO839" s="1018"/>
      <c r="AP839" s="3"/>
    </row>
    <row r="840" spans="2:86" ht="12" customHeight="1" x14ac:dyDescent="0.15">
      <c r="B840" s="1058"/>
      <c r="C840" s="1063"/>
      <c r="D840" s="1061"/>
      <c r="E840" s="1061"/>
      <c r="F840" s="1061"/>
      <c r="G840" s="1061"/>
      <c r="H840" s="1061"/>
      <c r="I840" s="1061"/>
      <c r="J840" s="1062"/>
      <c r="K840" s="1019" t="s">
        <v>523</v>
      </c>
      <c r="L840" s="1019"/>
      <c r="M840" s="1019"/>
      <c r="N840" s="1019"/>
      <c r="O840" s="1019"/>
      <c r="P840" s="1019"/>
      <c r="Q840" s="1019"/>
      <c r="R840" s="1019"/>
      <c r="S840" s="1019"/>
      <c r="T840" s="1019"/>
      <c r="U840" s="1019"/>
      <c r="V840" s="1019"/>
      <c r="W840" s="1019"/>
      <c r="X840" s="1019"/>
      <c r="Y840" s="1019"/>
      <c r="Z840" s="1019"/>
      <c r="AA840" s="1019"/>
      <c r="AB840" s="1019"/>
      <c r="AC840" s="1019"/>
      <c r="AD840" s="1019"/>
      <c r="AE840" s="1019"/>
      <c r="AF840" s="1019"/>
      <c r="AG840" s="1019"/>
      <c r="AH840" s="1019"/>
      <c r="AI840" s="1019"/>
      <c r="AJ840" s="1019"/>
      <c r="AK840" s="1019"/>
      <c r="AL840" s="1019"/>
      <c r="AM840" s="1019"/>
      <c r="AN840" s="1019"/>
      <c r="AO840" s="1019"/>
      <c r="AP840" s="3"/>
    </row>
    <row r="841" spans="2:86" ht="12" customHeight="1" x14ac:dyDescent="0.15">
      <c r="B841" s="1058"/>
      <c r="C841" s="1063"/>
      <c r="D841" s="1061"/>
      <c r="E841" s="1061"/>
      <c r="F841" s="1061"/>
      <c r="G841" s="1061"/>
      <c r="H841" s="1061"/>
      <c r="I841" s="1061"/>
      <c r="J841" s="1062"/>
      <c r="K841" s="194" t="s">
        <v>474</v>
      </c>
      <c r="L841" s="195"/>
      <c r="M841" s="195"/>
      <c r="N841" s="195"/>
      <c r="O841" s="195"/>
      <c r="P841" s="195"/>
      <c r="Q841" s="195"/>
      <c r="R841" s="195"/>
      <c r="S841" s="195"/>
      <c r="T841" s="195"/>
      <c r="U841" s="195"/>
      <c r="V841" s="195"/>
      <c r="W841" s="195"/>
      <c r="X841" s="195"/>
      <c r="Y841" s="195"/>
      <c r="Z841" s="195"/>
      <c r="AA841" s="195"/>
      <c r="AB841" s="195"/>
      <c r="AC841" s="195"/>
      <c r="AD841" s="195"/>
      <c r="AE841" s="195"/>
      <c r="AF841" s="195"/>
      <c r="AG841" s="195"/>
      <c r="AH841" s="195"/>
      <c r="AI841" s="195"/>
      <c r="AJ841" s="195"/>
      <c r="AK841" s="195"/>
      <c r="AL841" s="195"/>
      <c r="AM841" s="195"/>
      <c r="AN841" s="195"/>
      <c r="AO841" s="196"/>
      <c r="AP841" s="3"/>
    </row>
    <row r="842" spans="2:86" ht="12" customHeight="1" x14ac:dyDescent="0.15">
      <c r="B842" s="1058"/>
      <c r="C842" s="1063"/>
      <c r="D842" s="1061"/>
      <c r="E842" s="1061"/>
      <c r="F842" s="1061"/>
      <c r="G842" s="1061"/>
      <c r="H842" s="1061"/>
      <c r="I842" s="1061"/>
      <c r="J842" s="1062"/>
      <c r="K842" s="194" t="s">
        <v>475</v>
      </c>
      <c r="L842" s="195"/>
      <c r="M842" s="195"/>
      <c r="N842" s="195"/>
      <c r="O842" s="195"/>
      <c r="P842" s="195"/>
      <c r="Q842" s="195"/>
      <c r="R842" s="195"/>
      <c r="S842" s="195"/>
      <c r="T842" s="195"/>
      <c r="U842" s="195"/>
      <c r="V842" s="195"/>
      <c r="W842" s="195"/>
      <c r="X842" s="195"/>
      <c r="Y842" s="195"/>
      <c r="Z842" s="195"/>
      <c r="AA842" s="195"/>
      <c r="AB842" s="195"/>
      <c r="AC842" s="195"/>
      <c r="AD842" s="195"/>
      <c r="AE842" s="195"/>
      <c r="AF842" s="195"/>
      <c r="AG842" s="195"/>
      <c r="AH842" s="195"/>
      <c r="AI842" s="195"/>
      <c r="AJ842" s="195"/>
      <c r="AK842" s="195"/>
      <c r="AL842" s="195"/>
      <c r="AM842" s="195"/>
      <c r="AN842" s="195"/>
      <c r="AO842" s="196"/>
      <c r="AP842" s="3"/>
    </row>
    <row r="843" spans="2:86" ht="12" customHeight="1" x14ac:dyDescent="0.15">
      <c r="B843" s="1058"/>
      <c r="C843" s="1063"/>
      <c r="D843" s="1061"/>
      <c r="E843" s="1061"/>
      <c r="F843" s="1061"/>
      <c r="G843" s="1061"/>
      <c r="H843" s="1061"/>
      <c r="I843" s="1061"/>
      <c r="J843" s="1062"/>
      <c r="K843" s="1020" t="s">
        <v>476</v>
      </c>
      <c r="L843" s="1021"/>
      <c r="M843" s="1021"/>
      <c r="N843" s="1021"/>
      <c r="O843" s="1021"/>
      <c r="P843" s="1021"/>
      <c r="Q843" s="1021"/>
      <c r="R843" s="1021"/>
      <c r="S843" s="1021"/>
      <c r="T843" s="1021"/>
      <c r="U843" s="1021"/>
      <c r="V843" s="1021"/>
      <c r="W843" s="1021"/>
      <c r="X843" s="1021"/>
      <c r="Y843" s="1021"/>
      <c r="Z843" s="1021"/>
      <c r="AA843" s="1021"/>
      <c r="AB843" s="1021"/>
      <c r="AC843" s="1021"/>
      <c r="AD843" s="1021"/>
      <c r="AE843" s="1021"/>
      <c r="AF843" s="1021"/>
      <c r="AG843" s="1021"/>
      <c r="AH843" s="1021"/>
      <c r="AI843" s="1021"/>
      <c r="AJ843" s="1021"/>
      <c r="AK843" s="1021"/>
      <c r="AL843" s="1021"/>
      <c r="AM843" s="1021"/>
      <c r="AN843" s="1021"/>
      <c r="AO843" s="1022"/>
      <c r="AP843" s="3"/>
    </row>
    <row r="844" spans="2:86" ht="12" customHeight="1" x14ac:dyDescent="0.15">
      <c r="B844" s="591"/>
      <c r="C844" s="1064"/>
      <c r="D844" s="1065"/>
      <c r="E844" s="1065"/>
      <c r="F844" s="1065"/>
      <c r="G844" s="1065"/>
      <c r="H844" s="1065"/>
      <c r="I844" s="1065"/>
      <c r="J844" s="1066"/>
      <c r="K844" s="1023"/>
      <c r="L844" s="1024"/>
      <c r="M844" s="1024"/>
      <c r="N844" s="1024"/>
      <c r="O844" s="1024"/>
      <c r="P844" s="1024"/>
      <c r="Q844" s="1024"/>
      <c r="R844" s="1024"/>
      <c r="S844" s="1024"/>
      <c r="T844" s="1024"/>
      <c r="U844" s="1024"/>
      <c r="V844" s="1024"/>
      <c r="W844" s="1024"/>
      <c r="X844" s="1024"/>
      <c r="Y844" s="1024"/>
      <c r="Z844" s="1024"/>
      <c r="AA844" s="1024"/>
      <c r="AB844" s="1024"/>
      <c r="AC844" s="1024"/>
      <c r="AD844" s="1024"/>
      <c r="AE844" s="1024"/>
      <c r="AF844" s="1024"/>
      <c r="AG844" s="1024"/>
      <c r="AH844" s="1024"/>
      <c r="AI844" s="1024"/>
      <c r="AJ844" s="1024"/>
      <c r="AK844" s="1024"/>
      <c r="AL844" s="1024"/>
      <c r="AM844" s="1024"/>
      <c r="AN844" s="1024"/>
      <c r="AO844" s="1025"/>
      <c r="AP844" s="3"/>
    </row>
    <row r="845" spans="2:86" s="9" customFormat="1" ht="12" customHeight="1" x14ac:dyDescent="0.15">
      <c r="B845" s="3" t="s">
        <v>527</v>
      </c>
      <c r="AQ845" s="162"/>
      <c r="AR845" s="162"/>
      <c r="AS845" s="162"/>
      <c r="AT845" s="162"/>
      <c r="AU845" s="162"/>
      <c r="AV845" s="162"/>
      <c r="AW845" s="162"/>
      <c r="AX845" s="162"/>
      <c r="AY845" s="162"/>
      <c r="AZ845" s="162"/>
      <c r="BA845" s="162"/>
      <c r="BB845" s="162"/>
      <c r="BC845" s="162"/>
      <c r="BD845" s="162"/>
      <c r="BE845" s="162"/>
      <c r="BF845" s="162"/>
      <c r="BG845" s="162"/>
      <c r="BH845" s="162"/>
      <c r="BI845" s="162"/>
      <c r="BJ845" s="162"/>
      <c r="BK845" s="162"/>
      <c r="BL845" s="162"/>
      <c r="BM845" s="162"/>
      <c r="BN845" s="162"/>
      <c r="BO845" s="162"/>
      <c r="BP845" s="162"/>
      <c r="BQ845" s="162"/>
      <c r="BR845" s="162"/>
      <c r="BS845" s="162"/>
      <c r="BT845" s="162"/>
      <c r="BU845" s="162"/>
      <c r="BV845" s="162"/>
      <c r="BW845" s="162"/>
      <c r="BX845" s="162"/>
      <c r="BY845" s="162"/>
      <c r="BZ845" s="162"/>
      <c r="CA845" s="162"/>
      <c r="CB845" s="162"/>
      <c r="CC845" s="162"/>
      <c r="CD845" s="162"/>
      <c r="CE845" s="162"/>
      <c r="CF845" s="162"/>
      <c r="CG845" s="162"/>
      <c r="CH845" s="162"/>
    </row>
    <row r="846" spans="2:86" ht="12" customHeight="1" thickBot="1" x14ac:dyDescent="0.2">
      <c r="B846" s="3" t="s">
        <v>524</v>
      </c>
    </row>
    <row r="847" spans="2:86" ht="12" customHeight="1" x14ac:dyDescent="0.15">
      <c r="B847" s="3" t="s">
        <v>525</v>
      </c>
      <c r="AU847" s="1000" t="s">
        <v>305</v>
      </c>
      <c r="AV847" s="1001" t="s">
        <v>298</v>
      </c>
      <c r="AW847" s="1003" t="s">
        <v>299</v>
      </c>
      <c r="AX847" s="1005" t="s">
        <v>306</v>
      </c>
      <c r="AY847" s="1006"/>
      <c r="AZ847" s="1006"/>
      <c r="BA847" s="1006"/>
      <c r="BB847" s="1006"/>
      <c r="BC847" s="1006"/>
      <c r="BD847" s="1006"/>
      <c r="BE847" s="1006"/>
      <c r="BF847" s="1006"/>
      <c r="BG847" s="1006"/>
      <c r="BH847" s="1006"/>
      <c r="BI847" s="1006"/>
      <c r="BJ847" s="1006"/>
      <c r="BK847" s="1006"/>
      <c r="BL847" s="1006"/>
      <c r="BM847" s="1006"/>
      <c r="BN847" s="1006"/>
      <c r="BO847" s="1006"/>
      <c r="BP847" s="1006"/>
      <c r="BQ847" s="1006"/>
      <c r="BR847" s="1007"/>
      <c r="BS847" s="807" t="s">
        <v>300</v>
      </c>
      <c r="BT847" s="1008"/>
      <c r="BU847" s="1008"/>
      <c r="BV847" s="1008"/>
      <c r="BW847" s="1009" t="s">
        <v>307</v>
      </c>
      <c r="BX847" s="1010"/>
      <c r="BY847" s="1010"/>
      <c r="BZ847" s="1010"/>
      <c r="CA847" s="1010"/>
      <c r="CB847" s="1010"/>
      <c r="CC847" s="1010"/>
      <c r="CD847" s="1010"/>
      <c r="CE847" s="1010"/>
      <c r="CF847" s="1010"/>
      <c r="CG847" s="1010"/>
      <c r="CH847" s="1011"/>
    </row>
    <row r="848" spans="2:86" ht="12" customHeight="1" x14ac:dyDescent="0.15">
      <c r="B848" s="3" t="s">
        <v>477</v>
      </c>
      <c r="AU848" s="1000"/>
      <c r="AV848" s="1002"/>
      <c r="AW848" s="1004"/>
      <c r="AX848" s="1012" t="s">
        <v>308</v>
      </c>
      <c r="AY848" s="686"/>
      <c r="AZ848" s="686"/>
      <c r="BA848" s="686"/>
      <c r="BB848" s="686"/>
      <c r="BC848" s="686"/>
      <c r="BD848" s="686"/>
      <c r="BE848" s="686"/>
      <c r="BF848" s="686"/>
      <c r="BG848" s="686"/>
      <c r="BH848" s="686"/>
      <c r="BI848" s="686"/>
      <c r="BJ848" s="686" t="s">
        <v>309</v>
      </c>
      <c r="BK848" s="686"/>
      <c r="BL848" s="686"/>
      <c r="BM848" s="686"/>
      <c r="BN848" s="686"/>
      <c r="BO848" s="686"/>
      <c r="BP848" s="686"/>
      <c r="BQ848" s="686"/>
      <c r="BR848" s="1013"/>
      <c r="BS848" s="1008"/>
      <c r="BT848" s="1008"/>
      <c r="BU848" s="1008"/>
      <c r="BV848" s="1008"/>
      <c r="BW848" s="1014" t="s">
        <v>302</v>
      </c>
      <c r="BX848" s="699"/>
      <c r="BY848" s="699"/>
      <c r="BZ848" s="699"/>
      <c r="CA848" s="686" t="s">
        <v>310</v>
      </c>
      <c r="CB848" s="686"/>
      <c r="CC848" s="686"/>
      <c r="CD848" s="686"/>
      <c r="CE848" s="686"/>
      <c r="CF848" s="686"/>
      <c r="CG848" s="686"/>
      <c r="CH848" s="1013"/>
    </row>
    <row r="849" spans="2:86" ht="12" customHeight="1" x14ac:dyDescent="0.15">
      <c r="B849" s="3" t="s">
        <v>526</v>
      </c>
      <c r="AU849" s="1000"/>
      <c r="AV849" s="1002"/>
      <c r="AW849" s="1004"/>
      <c r="AX849" s="1012" t="s">
        <v>26</v>
      </c>
      <c r="AY849" s="686"/>
      <c r="AZ849" s="686"/>
      <c r="BA849" s="686"/>
      <c r="BB849" s="686" t="s">
        <v>22</v>
      </c>
      <c r="BC849" s="686"/>
      <c r="BD849" s="686"/>
      <c r="BE849" s="686"/>
      <c r="BF849" s="686" t="s">
        <v>24</v>
      </c>
      <c r="BG849" s="686"/>
      <c r="BH849" s="686"/>
      <c r="BI849" s="686"/>
      <c r="BJ849" s="699" t="s">
        <v>26</v>
      </c>
      <c r="BK849" s="699"/>
      <c r="BL849" s="699"/>
      <c r="BM849" s="699" t="s">
        <v>22</v>
      </c>
      <c r="BN849" s="699"/>
      <c r="BO849" s="699"/>
      <c r="BP849" s="699" t="s">
        <v>24</v>
      </c>
      <c r="BQ849" s="699"/>
      <c r="BR849" s="1015"/>
      <c r="BS849" s="807" t="s">
        <v>26</v>
      </c>
      <c r="BT849" s="807" t="s">
        <v>22</v>
      </c>
      <c r="BU849" s="807" t="s">
        <v>24</v>
      </c>
      <c r="BV849" s="807" t="s">
        <v>303</v>
      </c>
      <c r="BW849" s="1012" t="s">
        <v>311</v>
      </c>
      <c r="BX849" s="686"/>
      <c r="BY849" s="686"/>
      <c r="BZ849" s="686"/>
      <c r="CA849" s="686" t="s">
        <v>22</v>
      </c>
      <c r="CB849" s="686"/>
      <c r="CC849" s="686"/>
      <c r="CD849" s="686"/>
      <c r="CE849" s="686" t="s">
        <v>24</v>
      </c>
      <c r="CF849" s="686"/>
      <c r="CG849" s="686"/>
      <c r="CH849" s="1013"/>
    </row>
    <row r="850" spans="2:86" ht="12" customHeight="1" x14ac:dyDescent="0.15">
      <c r="B850" s="3" t="s">
        <v>478</v>
      </c>
      <c r="AU850" s="1000"/>
      <c r="AV850" s="1002"/>
      <c r="AW850" s="1004"/>
      <c r="AX850" s="156" t="s">
        <v>862</v>
      </c>
      <c r="AY850" s="157" t="s">
        <v>863</v>
      </c>
      <c r="AZ850" s="157" t="s">
        <v>864</v>
      </c>
      <c r="BA850" s="158" t="s">
        <v>865</v>
      </c>
      <c r="BB850" s="159" t="s">
        <v>866</v>
      </c>
      <c r="BC850" s="157" t="s">
        <v>863</v>
      </c>
      <c r="BD850" s="157" t="s">
        <v>867</v>
      </c>
      <c r="BE850" s="158" t="s">
        <v>865</v>
      </c>
      <c r="BF850" s="159" t="s">
        <v>866</v>
      </c>
      <c r="BG850" s="157" t="s">
        <v>863</v>
      </c>
      <c r="BH850" s="157" t="s">
        <v>864</v>
      </c>
      <c r="BI850" s="158" t="s">
        <v>865</v>
      </c>
      <c r="BJ850" s="159" t="s">
        <v>866</v>
      </c>
      <c r="BK850" s="157" t="s">
        <v>868</v>
      </c>
      <c r="BL850" s="158" t="s">
        <v>869</v>
      </c>
      <c r="BM850" s="159" t="s">
        <v>870</v>
      </c>
      <c r="BN850" s="157" t="s">
        <v>863</v>
      </c>
      <c r="BO850" s="158" t="s">
        <v>871</v>
      </c>
      <c r="BP850" s="159" t="s">
        <v>870</v>
      </c>
      <c r="BQ850" s="157" t="s">
        <v>868</v>
      </c>
      <c r="BR850" s="160" t="s">
        <v>872</v>
      </c>
      <c r="BS850" s="1008"/>
      <c r="BT850" s="1008"/>
      <c r="BU850" s="1008"/>
      <c r="BV850" s="1008"/>
      <c r="BW850" s="156" t="s">
        <v>866</v>
      </c>
      <c r="BX850" s="157" t="s">
        <v>863</v>
      </c>
      <c r="BY850" s="157" t="s">
        <v>864</v>
      </c>
      <c r="BZ850" s="158" t="s">
        <v>865</v>
      </c>
      <c r="CA850" s="159" t="s">
        <v>866</v>
      </c>
      <c r="CB850" s="157" t="s">
        <v>873</v>
      </c>
      <c r="CC850" s="157" t="s">
        <v>864</v>
      </c>
      <c r="CD850" s="158" t="s">
        <v>865</v>
      </c>
      <c r="CE850" s="159" t="s">
        <v>866</v>
      </c>
      <c r="CF850" s="157" t="s">
        <v>863</v>
      </c>
      <c r="CG850" s="157" t="s">
        <v>864</v>
      </c>
      <c r="CH850" s="160" t="s">
        <v>874</v>
      </c>
    </row>
    <row r="851" spans="2:86" x14ac:dyDescent="0.15">
      <c r="B851" s="3" t="s">
        <v>539</v>
      </c>
      <c r="AU851" s="1000"/>
      <c r="AV851" s="188" t="str">
        <f>N853</f>
        <v>S018</v>
      </c>
      <c r="AW851" s="300">
        <f>R853</f>
        <v>10.5</v>
      </c>
      <c r="AX851" s="197">
        <f>+Y878</f>
        <v>0</v>
      </c>
      <c r="AY851" s="197">
        <f>+Z878</f>
        <v>0</v>
      </c>
      <c r="AZ851" s="197">
        <f>+AA878</f>
        <v>0</v>
      </c>
      <c r="BA851" s="197">
        <f t="shared" ref="BA851" si="368">+AB878</f>
        <v>0</v>
      </c>
      <c r="BB851" s="197">
        <f>+AC878</f>
        <v>0</v>
      </c>
      <c r="BC851" s="197">
        <f t="shared" ref="BC851" si="369">+AD878</f>
        <v>0</v>
      </c>
      <c r="BD851" s="197">
        <f t="shared" ref="BD851" si="370">+AE878</f>
        <v>0</v>
      </c>
      <c r="BE851" s="197">
        <f t="shared" ref="BE851" si="371">+AF878</f>
        <v>0</v>
      </c>
      <c r="BF851" s="197">
        <f t="shared" ref="BF851" si="372">+AG878</f>
        <v>0</v>
      </c>
      <c r="BG851" s="197">
        <f t="shared" ref="BG851" si="373">+AH878</f>
        <v>0</v>
      </c>
      <c r="BH851" s="197">
        <f t="shared" ref="BH851" si="374">+AI878</f>
        <v>0</v>
      </c>
      <c r="BI851" s="197">
        <f t="shared" ref="BI851" si="375">+AJ878</f>
        <v>1</v>
      </c>
      <c r="BJ851" s="197" t="str">
        <f>+Y881</f>
        <v/>
      </c>
      <c r="BK851" s="197" t="str">
        <f t="shared" ref="BK851" si="376">+Z881</f>
        <v/>
      </c>
      <c r="BL851" s="197" t="str">
        <f>+AA881</f>
        <v/>
      </c>
      <c r="BM851" s="197">
        <f>+AC881</f>
        <v>0</v>
      </c>
      <c r="BN851" s="197">
        <f t="shared" ref="BN851" si="377">+AD881</f>
        <v>0</v>
      </c>
      <c r="BO851" s="197">
        <f t="shared" ref="BO851" si="378">+AE881</f>
        <v>0</v>
      </c>
      <c r="BP851" s="197">
        <f>+AG881</f>
        <v>0</v>
      </c>
      <c r="BQ851" s="197">
        <f>+AH881</f>
        <v>0</v>
      </c>
      <c r="BR851" s="197">
        <f>+AI881</f>
        <v>1</v>
      </c>
      <c r="BS851" s="296" t="str">
        <f>+Y882</f>
        <v>Ⅰ</v>
      </c>
      <c r="BT851" s="296" t="str">
        <f>+AC882</f>
        <v>Ⅰ</v>
      </c>
      <c r="BU851" s="296" t="str">
        <f>+AG882</f>
        <v>Ⅱ</v>
      </c>
      <c r="BV851" s="296" t="str">
        <f>+Y883</f>
        <v>Ⅱ</v>
      </c>
      <c r="BW851" s="164" t="str">
        <f>IF(Y878&gt;0,R853,"")</f>
        <v/>
      </c>
      <c r="BX851" s="165" t="str">
        <f>IF(Z878&gt;0,"",IF(AA878&gt;0,R853,""))</f>
        <v/>
      </c>
      <c r="BY851" s="165" t="str">
        <f>IF(Y878+Z878&gt;0,"",IF(AA878&gt;0,R853,""))</f>
        <v/>
      </c>
      <c r="BZ851" s="165" t="str">
        <f>IF(Y878+Z878+AA878&gt;0,"",IF(AB878&gt;0,R853,""))</f>
        <v/>
      </c>
      <c r="CA851" s="166">
        <f t="shared" ref="CA851" si="379">+AC877</f>
        <v>0</v>
      </c>
      <c r="CB851" s="166">
        <f t="shared" ref="CB851" si="380">+AD877</f>
        <v>0</v>
      </c>
      <c r="CC851" s="166">
        <f t="shared" ref="CC851" si="381">+AE877</f>
        <v>0</v>
      </c>
      <c r="CD851" s="166">
        <f t="shared" ref="CD851" si="382">+AF877</f>
        <v>0</v>
      </c>
      <c r="CE851" s="166">
        <f t="shared" ref="CE851" si="383">+AG877</f>
        <v>0</v>
      </c>
      <c r="CF851" s="166">
        <f t="shared" ref="CF851" si="384">+AH877</f>
        <v>0</v>
      </c>
      <c r="CG851" s="166">
        <f t="shared" ref="CG851" si="385">+AI877</f>
        <v>0</v>
      </c>
      <c r="CH851" s="166">
        <f t="shared" ref="CH851" si="386">+AJ877</f>
        <v>0.30000000000000004</v>
      </c>
    </row>
    <row r="852" spans="2:86" ht="12" customHeight="1" x14ac:dyDescent="0.15">
      <c r="B852" s="1057" t="s">
        <v>219</v>
      </c>
      <c r="C852" s="1059"/>
      <c r="D852" s="1060"/>
      <c r="E852" s="1061"/>
      <c r="F852" s="1061"/>
      <c r="G852" s="1061"/>
      <c r="H852" s="1061"/>
      <c r="I852" s="1061"/>
      <c r="J852" s="1062"/>
      <c r="K852" s="1067" t="s">
        <v>453</v>
      </c>
      <c r="L852" s="1068"/>
      <c r="M852" s="1068"/>
      <c r="N852" s="1068"/>
      <c r="O852" s="1068"/>
      <c r="P852" s="1068"/>
      <c r="Q852" s="1068"/>
      <c r="R852" s="1068"/>
      <c r="S852" s="1068"/>
      <c r="T852" s="1068"/>
      <c r="U852" s="1068"/>
      <c r="V852" s="1068"/>
      <c r="W852" s="1068"/>
      <c r="X852" s="1068"/>
      <c r="Y852" s="1068"/>
      <c r="Z852" s="1068"/>
      <c r="AA852" s="1068"/>
      <c r="AB852" s="1068"/>
      <c r="AC852" s="1068"/>
      <c r="AD852" s="1068"/>
      <c r="AE852" s="1068"/>
      <c r="AF852" s="1068"/>
      <c r="AG852" s="1068"/>
      <c r="AH852" s="1068"/>
      <c r="AI852" s="1068"/>
      <c r="AJ852" s="1068"/>
      <c r="AK852" s="1068"/>
      <c r="AL852" s="1068"/>
      <c r="AM852" s="1068"/>
      <c r="AN852" s="1068"/>
      <c r="AO852" s="1069"/>
      <c r="AP852" s="3"/>
    </row>
    <row r="853" spans="2:86" ht="12" customHeight="1" x14ac:dyDescent="0.15">
      <c r="B853" s="1058"/>
      <c r="C853" s="1063"/>
      <c r="D853" s="1061"/>
      <c r="E853" s="1061"/>
      <c r="F853" s="1061"/>
      <c r="G853" s="1061"/>
      <c r="H853" s="1061"/>
      <c r="I853" s="1061"/>
      <c r="J853" s="1062"/>
      <c r="K853" s="1040" t="s">
        <v>218</v>
      </c>
      <c r="L853" s="1041"/>
      <c r="M853" s="1042"/>
      <c r="N853" s="1034" t="s">
        <v>622</v>
      </c>
      <c r="O853" s="1035"/>
      <c r="P853" s="1040" t="s">
        <v>454</v>
      </c>
      <c r="Q853" s="1042"/>
      <c r="R853" s="1070">
        <f>'様式A-2'!C28</f>
        <v>10.5</v>
      </c>
      <c r="S853" s="1071"/>
      <c r="T853" s="1072"/>
      <c r="U853" s="1073" t="s">
        <v>455</v>
      </c>
      <c r="V853" s="1074"/>
      <c r="W853" s="1073" t="s">
        <v>456</v>
      </c>
      <c r="X853" s="1074"/>
      <c r="Y853" s="1042" t="s">
        <v>217</v>
      </c>
      <c r="Z853" s="1016"/>
      <c r="AA853" s="1016"/>
      <c r="AB853" s="1016"/>
      <c r="AC853" s="1073" t="s">
        <v>457</v>
      </c>
      <c r="AD853" s="1079"/>
      <c r="AE853" s="1079"/>
      <c r="AF853" s="1079"/>
      <c r="AG853" s="1079"/>
      <c r="AH853" s="1079"/>
      <c r="AI853" s="1079"/>
      <c r="AJ853" s="1074"/>
      <c r="AK853" s="1073" t="s">
        <v>458</v>
      </c>
      <c r="AL853" s="1079"/>
      <c r="AM853" s="1079"/>
      <c r="AN853" s="1081"/>
      <c r="AO853" s="1082"/>
      <c r="AP853" s="3"/>
      <c r="AV853" s="167"/>
      <c r="AW853" s="221"/>
      <c r="AX853" s="167"/>
      <c r="AY853" s="167"/>
      <c r="AZ853" s="167"/>
      <c r="BA853" s="167"/>
      <c r="BB853" s="167"/>
      <c r="BC853" s="167"/>
      <c r="BD853" s="167"/>
    </row>
    <row r="854" spans="2:86" ht="12" customHeight="1" x14ac:dyDescent="0.15">
      <c r="B854" s="1058"/>
      <c r="C854" s="1063"/>
      <c r="D854" s="1061"/>
      <c r="E854" s="1061"/>
      <c r="F854" s="1061"/>
      <c r="G854" s="1061"/>
      <c r="H854" s="1061"/>
      <c r="I854" s="1061"/>
      <c r="J854" s="1062"/>
      <c r="K854" s="1016" t="s">
        <v>459</v>
      </c>
      <c r="L854" s="1016" t="s">
        <v>199</v>
      </c>
      <c r="M854" s="1016"/>
      <c r="N854" s="1016" t="s">
        <v>198</v>
      </c>
      <c r="O854" s="1016"/>
      <c r="P854" s="1016" t="s">
        <v>460</v>
      </c>
      <c r="Q854" s="1016"/>
      <c r="R854" s="1016" t="s">
        <v>6</v>
      </c>
      <c r="S854" s="1016"/>
      <c r="T854" s="1016"/>
      <c r="U854" s="1075"/>
      <c r="V854" s="1076"/>
      <c r="W854" s="1075"/>
      <c r="X854" s="1076"/>
      <c r="Y854" s="1042"/>
      <c r="Z854" s="1016"/>
      <c r="AA854" s="1016"/>
      <c r="AB854" s="1016"/>
      <c r="AC854" s="1077"/>
      <c r="AD854" s="1080"/>
      <c r="AE854" s="1080"/>
      <c r="AF854" s="1080"/>
      <c r="AG854" s="1080"/>
      <c r="AH854" s="1080"/>
      <c r="AI854" s="1080"/>
      <c r="AJ854" s="1078"/>
      <c r="AK854" s="1075"/>
      <c r="AL854" s="1083"/>
      <c r="AM854" s="1083"/>
      <c r="AN854" s="1084"/>
      <c r="AO854" s="1085"/>
      <c r="AP854" s="3"/>
      <c r="AV854" s="167"/>
      <c r="AW854" s="167"/>
      <c r="AX854" s="167"/>
      <c r="AY854" s="167"/>
      <c r="AZ854" s="167"/>
      <c r="BA854" s="167"/>
      <c r="BB854" s="167"/>
      <c r="BC854" s="167"/>
      <c r="BD854" s="167"/>
    </row>
    <row r="855" spans="2:86" ht="12" customHeight="1" x14ac:dyDescent="0.15">
      <c r="B855" s="1058"/>
      <c r="C855" s="1063"/>
      <c r="D855" s="1061"/>
      <c r="E855" s="1061"/>
      <c r="F855" s="1061"/>
      <c r="G855" s="1061"/>
      <c r="H855" s="1061"/>
      <c r="I855" s="1061"/>
      <c r="J855" s="1062"/>
      <c r="K855" s="1016"/>
      <c r="L855" s="1016"/>
      <c r="M855" s="1016"/>
      <c r="N855" s="1016"/>
      <c r="O855" s="1016"/>
      <c r="P855" s="1016"/>
      <c r="Q855" s="1016"/>
      <c r="R855" s="1016"/>
      <c r="S855" s="1016"/>
      <c r="T855" s="1016"/>
      <c r="U855" s="1075"/>
      <c r="V855" s="1076"/>
      <c r="W855" s="1075"/>
      <c r="X855" s="1076"/>
      <c r="Y855" s="1042" t="s">
        <v>461</v>
      </c>
      <c r="Z855" s="1016"/>
      <c r="AA855" s="1016"/>
      <c r="AB855" s="1016"/>
      <c r="AC855" s="1016" t="s">
        <v>462</v>
      </c>
      <c r="AD855" s="1016"/>
      <c r="AE855" s="1016"/>
      <c r="AF855" s="1016"/>
      <c r="AG855" s="1016" t="s">
        <v>463</v>
      </c>
      <c r="AH855" s="1016"/>
      <c r="AI855" s="1016"/>
      <c r="AJ855" s="1016"/>
      <c r="AK855" s="1075"/>
      <c r="AL855" s="1083"/>
      <c r="AM855" s="1083"/>
      <c r="AN855" s="1084"/>
      <c r="AO855" s="1085"/>
      <c r="AP855" s="3"/>
      <c r="AV855" s="167"/>
      <c r="AW855" s="167"/>
      <c r="AX855" s="167"/>
      <c r="AY855" s="167"/>
      <c r="AZ855" s="167"/>
      <c r="BA855" s="167"/>
      <c r="BB855" s="167"/>
      <c r="BC855" s="167"/>
      <c r="BD855" s="167"/>
    </row>
    <row r="856" spans="2:86" ht="12" customHeight="1" x14ac:dyDescent="0.15">
      <c r="B856" s="1058"/>
      <c r="C856" s="1063"/>
      <c r="D856" s="1061"/>
      <c r="E856" s="1061"/>
      <c r="F856" s="1061"/>
      <c r="G856" s="1061"/>
      <c r="H856" s="1061"/>
      <c r="I856" s="1061"/>
      <c r="J856" s="1062"/>
      <c r="K856" s="1016"/>
      <c r="L856" s="1016"/>
      <c r="M856" s="1016"/>
      <c r="N856" s="1016"/>
      <c r="O856" s="1016"/>
      <c r="P856" s="1016"/>
      <c r="Q856" s="1016"/>
      <c r="R856" s="1016"/>
      <c r="S856" s="1016"/>
      <c r="T856" s="1016"/>
      <c r="U856" s="1077"/>
      <c r="V856" s="1078"/>
      <c r="W856" s="1077"/>
      <c r="X856" s="1078"/>
      <c r="Y856" s="191" t="s">
        <v>32</v>
      </c>
      <c r="Z856" s="187" t="s">
        <v>33</v>
      </c>
      <c r="AA856" s="187" t="s">
        <v>464</v>
      </c>
      <c r="AB856" s="187" t="s">
        <v>465</v>
      </c>
      <c r="AC856" s="187" t="s">
        <v>32</v>
      </c>
      <c r="AD856" s="187" t="s">
        <v>33</v>
      </c>
      <c r="AE856" s="187" t="s">
        <v>464</v>
      </c>
      <c r="AF856" s="187" t="s">
        <v>465</v>
      </c>
      <c r="AG856" s="187" t="s">
        <v>32</v>
      </c>
      <c r="AH856" s="187" t="s">
        <v>33</v>
      </c>
      <c r="AI856" s="187" t="s">
        <v>464</v>
      </c>
      <c r="AJ856" s="187" t="s">
        <v>465</v>
      </c>
      <c r="AK856" s="1077"/>
      <c r="AL856" s="1080"/>
      <c r="AM856" s="1080"/>
      <c r="AN856" s="1086"/>
      <c r="AO856" s="1087"/>
      <c r="AP856" s="3"/>
      <c r="AV856" s="167"/>
      <c r="AW856" s="167"/>
      <c r="AX856" s="167"/>
      <c r="AY856" s="167"/>
      <c r="AZ856" s="167"/>
      <c r="BA856" s="167"/>
      <c r="BB856" s="167"/>
      <c r="BC856" s="167"/>
      <c r="BD856" s="167"/>
    </row>
    <row r="857" spans="2:86" ht="12" customHeight="1" x14ac:dyDescent="0.15">
      <c r="B857" s="1058"/>
      <c r="C857" s="1063"/>
      <c r="D857" s="1061"/>
      <c r="E857" s="1061"/>
      <c r="F857" s="1061"/>
      <c r="G857" s="1061"/>
      <c r="H857" s="1061"/>
      <c r="I857" s="1061"/>
      <c r="J857" s="1062"/>
      <c r="K857" s="192">
        <v>1</v>
      </c>
      <c r="L857" s="1038" t="s">
        <v>534</v>
      </c>
      <c r="M857" s="1039"/>
      <c r="N857" s="1038" t="s">
        <v>486</v>
      </c>
      <c r="O857" s="1039"/>
      <c r="P857" s="1034" t="s">
        <v>332</v>
      </c>
      <c r="Q857" s="1036"/>
      <c r="R857" s="408" t="s">
        <v>338</v>
      </c>
      <c r="S857" s="408"/>
      <c r="T857" s="408"/>
      <c r="U857" s="1034" t="s">
        <v>54</v>
      </c>
      <c r="V857" s="1036"/>
      <c r="W857" s="1034" t="s">
        <v>551</v>
      </c>
      <c r="X857" s="1035"/>
      <c r="Y857" s="276"/>
      <c r="Z857" s="276"/>
      <c r="AA857" s="276"/>
      <c r="AB857" s="276"/>
      <c r="AC857" s="223"/>
      <c r="AD857" s="223"/>
      <c r="AE857" s="223"/>
      <c r="AF857" s="223"/>
      <c r="AG857" s="223"/>
      <c r="AH857" s="223"/>
      <c r="AI857" s="223"/>
      <c r="AJ857" s="223"/>
      <c r="AK857" s="1088" t="s">
        <v>1658</v>
      </c>
      <c r="AL857" s="1089"/>
      <c r="AM857" s="1089"/>
      <c r="AN857" s="1090"/>
      <c r="AO857" s="1091"/>
      <c r="AP857" s="3"/>
      <c r="AQ857" s="222">
        <f>IF(P857="材質劣化",2,IF(P857="漏水",3,1))</f>
        <v>2</v>
      </c>
      <c r="AV857" s="167"/>
      <c r="AW857" s="167"/>
      <c r="AX857" s="167"/>
      <c r="AY857" s="167"/>
      <c r="AZ857" s="167"/>
      <c r="BA857" s="167"/>
      <c r="BB857" s="167"/>
      <c r="BC857" s="167"/>
      <c r="BD857" s="167"/>
    </row>
    <row r="858" spans="2:86" ht="12" customHeight="1" x14ac:dyDescent="0.15">
      <c r="B858" s="1058"/>
      <c r="C858" s="1063"/>
      <c r="D858" s="1061"/>
      <c r="E858" s="1061"/>
      <c r="F858" s="1061"/>
      <c r="G858" s="1061"/>
      <c r="H858" s="1061"/>
      <c r="I858" s="1061"/>
      <c r="J858" s="1062"/>
      <c r="K858" s="192">
        <v>2</v>
      </c>
      <c r="L858" s="1038" t="s">
        <v>534</v>
      </c>
      <c r="M858" s="1039"/>
      <c r="N858" s="1038" t="s">
        <v>486</v>
      </c>
      <c r="O858" s="1039"/>
      <c r="P858" s="1034" t="s">
        <v>332</v>
      </c>
      <c r="Q858" s="1036"/>
      <c r="R858" s="408" t="s">
        <v>338</v>
      </c>
      <c r="S858" s="408"/>
      <c r="T858" s="408"/>
      <c r="U858" s="1034" t="s">
        <v>54</v>
      </c>
      <c r="V858" s="1036"/>
      <c r="W858" s="1034" t="s">
        <v>551</v>
      </c>
      <c r="X858" s="1035"/>
      <c r="Y858" s="276"/>
      <c r="Z858" s="276"/>
      <c r="AA858" s="276"/>
      <c r="AB858" s="276"/>
      <c r="AC858" s="223"/>
      <c r="AD858" s="223"/>
      <c r="AE858" s="223"/>
      <c r="AF858" s="223"/>
      <c r="AG858" s="223"/>
      <c r="AH858" s="223"/>
      <c r="AI858" s="223"/>
      <c r="AJ858" s="223"/>
      <c r="AK858" s="1088" t="s">
        <v>1658</v>
      </c>
      <c r="AL858" s="1089"/>
      <c r="AM858" s="1089"/>
      <c r="AN858" s="1090"/>
      <c r="AO858" s="1091"/>
      <c r="AP858" s="3"/>
      <c r="AQ858" s="222">
        <f t="shared" ref="AQ858:AQ876" si="387">IF(P858="材質劣化",2,IF(P858="漏水",3,1))</f>
        <v>2</v>
      </c>
      <c r="AV858" s="167"/>
      <c r="AW858" s="167"/>
      <c r="AX858" s="167"/>
      <c r="AY858" s="167"/>
      <c r="AZ858" s="167"/>
      <c r="BA858" s="167"/>
      <c r="BB858" s="167"/>
      <c r="BC858" s="167"/>
      <c r="BD858" s="167"/>
    </row>
    <row r="859" spans="2:86" ht="12" customHeight="1" x14ac:dyDescent="0.15">
      <c r="B859" s="1058"/>
      <c r="C859" s="1063"/>
      <c r="D859" s="1061"/>
      <c r="E859" s="1061"/>
      <c r="F859" s="1061"/>
      <c r="G859" s="1061"/>
      <c r="H859" s="1061"/>
      <c r="I859" s="1061"/>
      <c r="J859" s="1062"/>
      <c r="K859" s="192">
        <v>3</v>
      </c>
      <c r="L859" s="1038" t="s">
        <v>534</v>
      </c>
      <c r="M859" s="1039"/>
      <c r="N859" s="1038" t="s">
        <v>487</v>
      </c>
      <c r="O859" s="1039"/>
      <c r="P859" s="1034" t="s">
        <v>333</v>
      </c>
      <c r="Q859" s="1036"/>
      <c r="R859" s="408" t="s">
        <v>338</v>
      </c>
      <c r="S859" s="408"/>
      <c r="T859" s="408"/>
      <c r="U859" s="1034" t="s">
        <v>551</v>
      </c>
      <c r="V859" s="1036"/>
      <c r="W859" s="1034" t="s">
        <v>551</v>
      </c>
      <c r="X859" s="1035"/>
      <c r="Y859" s="276"/>
      <c r="Z859" s="276"/>
      <c r="AA859" s="276"/>
      <c r="AB859" s="276"/>
      <c r="AC859" s="223"/>
      <c r="AD859" s="223"/>
      <c r="AE859" s="223"/>
      <c r="AF859" s="223"/>
      <c r="AG859" s="223"/>
      <c r="AH859" s="223"/>
      <c r="AI859" s="223"/>
      <c r="AJ859" s="223"/>
      <c r="AK859" s="1052" t="s">
        <v>1660</v>
      </c>
      <c r="AL859" s="1053"/>
      <c r="AM859" s="1053"/>
      <c r="AN859" s="1054"/>
      <c r="AO859" s="1055"/>
      <c r="AP859" s="3"/>
      <c r="AQ859" s="222">
        <f t="shared" si="387"/>
        <v>3</v>
      </c>
      <c r="AV859" s="167"/>
      <c r="AW859" s="167"/>
      <c r="AX859" s="167"/>
      <c r="AY859" s="167"/>
      <c r="AZ859" s="167"/>
      <c r="BA859" s="167"/>
      <c r="BB859" s="167"/>
      <c r="BC859" s="167"/>
      <c r="BD859" s="167"/>
    </row>
    <row r="860" spans="2:86" ht="12" customHeight="1" x14ac:dyDescent="0.15">
      <c r="B860" s="1058"/>
      <c r="C860" s="1063"/>
      <c r="D860" s="1061"/>
      <c r="E860" s="1061"/>
      <c r="F860" s="1061"/>
      <c r="G860" s="1061"/>
      <c r="H860" s="1061"/>
      <c r="I860" s="1061"/>
      <c r="J860" s="1062"/>
      <c r="K860" s="192">
        <v>4</v>
      </c>
      <c r="L860" s="1038" t="s">
        <v>331</v>
      </c>
      <c r="M860" s="1039"/>
      <c r="N860" s="1038" t="s">
        <v>356</v>
      </c>
      <c r="O860" s="1039"/>
      <c r="P860" s="1034" t="s">
        <v>333</v>
      </c>
      <c r="Q860" s="1036"/>
      <c r="R860" s="408" t="s">
        <v>340</v>
      </c>
      <c r="S860" s="408"/>
      <c r="T860" s="408"/>
      <c r="U860" s="1034" t="s">
        <v>1648</v>
      </c>
      <c r="V860" s="1036"/>
      <c r="W860" s="1034" t="s">
        <v>1649</v>
      </c>
      <c r="X860" s="1035"/>
      <c r="Y860" s="276"/>
      <c r="Z860" s="276"/>
      <c r="AA860" s="276"/>
      <c r="AB860" s="276"/>
      <c r="AC860" s="223"/>
      <c r="AD860" s="223"/>
      <c r="AE860" s="223"/>
      <c r="AF860" s="223"/>
      <c r="AG860" s="223"/>
      <c r="AH860" s="223"/>
      <c r="AI860" s="223"/>
      <c r="AJ860" s="223">
        <f>1.5*0.2</f>
        <v>0.30000000000000004</v>
      </c>
      <c r="AK860" s="1052"/>
      <c r="AL860" s="1053"/>
      <c r="AM860" s="1053"/>
      <c r="AN860" s="1054"/>
      <c r="AO860" s="1055"/>
      <c r="AP860" s="3"/>
      <c r="AQ860" s="222">
        <f t="shared" si="387"/>
        <v>3</v>
      </c>
      <c r="AV860" s="167"/>
      <c r="AW860" s="167"/>
      <c r="AX860" s="167"/>
      <c r="AY860" s="167"/>
      <c r="AZ860" s="167"/>
      <c r="BA860" s="167"/>
      <c r="BB860" s="167"/>
      <c r="BC860" s="167"/>
      <c r="BD860" s="167"/>
    </row>
    <row r="861" spans="2:86" ht="12" customHeight="1" x14ac:dyDescent="0.15">
      <c r="B861" s="1058"/>
      <c r="C861" s="1063"/>
      <c r="D861" s="1061"/>
      <c r="E861" s="1061"/>
      <c r="F861" s="1061"/>
      <c r="G861" s="1061"/>
      <c r="H861" s="1061"/>
      <c r="I861" s="1061"/>
      <c r="J861" s="1062"/>
      <c r="K861" s="192">
        <v>5</v>
      </c>
      <c r="L861" s="1038" t="s">
        <v>331</v>
      </c>
      <c r="M861" s="1039"/>
      <c r="N861" s="1038" t="s">
        <v>354</v>
      </c>
      <c r="O861" s="1039"/>
      <c r="P861" s="1034" t="s">
        <v>332</v>
      </c>
      <c r="Q861" s="1036"/>
      <c r="R861" s="408" t="s">
        <v>532</v>
      </c>
      <c r="S861" s="408"/>
      <c r="T861" s="408"/>
      <c r="U861" s="1034" t="s">
        <v>554</v>
      </c>
      <c r="V861" s="1036"/>
      <c r="W861" s="1034" t="s">
        <v>551</v>
      </c>
      <c r="X861" s="1035"/>
      <c r="Y861" s="276"/>
      <c r="Z861" s="276"/>
      <c r="AA861" s="276"/>
      <c r="AB861" s="276"/>
      <c r="AC861" s="223"/>
      <c r="AD861" s="223"/>
      <c r="AE861" s="223"/>
      <c r="AF861" s="223"/>
      <c r="AG861" s="223"/>
      <c r="AH861" s="223"/>
      <c r="AI861" s="223"/>
      <c r="AJ861" s="223"/>
      <c r="AK861" s="1052"/>
      <c r="AL861" s="1053"/>
      <c r="AM861" s="1053"/>
      <c r="AN861" s="1054"/>
      <c r="AO861" s="1055"/>
      <c r="AP861" s="3"/>
      <c r="AQ861" s="222">
        <f t="shared" si="387"/>
        <v>2</v>
      </c>
      <c r="AV861" s="167"/>
      <c r="AW861" s="167"/>
      <c r="AX861" s="167"/>
      <c r="AY861" s="167"/>
      <c r="AZ861" s="167"/>
      <c r="BA861" s="167"/>
      <c r="BB861" s="167"/>
      <c r="BC861" s="167"/>
      <c r="BD861" s="167"/>
    </row>
    <row r="862" spans="2:86" ht="12" customHeight="1" x14ac:dyDescent="0.15">
      <c r="B862" s="1058"/>
      <c r="C862" s="1063"/>
      <c r="D862" s="1061"/>
      <c r="E862" s="1061"/>
      <c r="F862" s="1061"/>
      <c r="G862" s="1061"/>
      <c r="H862" s="1061"/>
      <c r="I862" s="1061"/>
      <c r="J862" s="1062"/>
      <c r="K862" s="192">
        <v>6</v>
      </c>
      <c r="L862" s="1038" t="s">
        <v>331</v>
      </c>
      <c r="M862" s="1039"/>
      <c r="N862" s="1038" t="s">
        <v>354</v>
      </c>
      <c r="O862" s="1039"/>
      <c r="P862" s="1034" t="s">
        <v>332</v>
      </c>
      <c r="Q862" s="1036"/>
      <c r="R862" s="408" t="s">
        <v>532</v>
      </c>
      <c r="S862" s="408"/>
      <c r="T862" s="408"/>
      <c r="U862" s="1034" t="s">
        <v>554</v>
      </c>
      <c r="V862" s="1036"/>
      <c r="W862" s="1034" t="s">
        <v>551</v>
      </c>
      <c r="X862" s="1035"/>
      <c r="Y862" s="276"/>
      <c r="Z862" s="276"/>
      <c r="AA862" s="276"/>
      <c r="AB862" s="276"/>
      <c r="AC862" s="223"/>
      <c r="AD862" s="223"/>
      <c r="AE862" s="223"/>
      <c r="AF862" s="223"/>
      <c r="AG862" s="223"/>
      <c r="AH862" s="223"/>
      <c r="AI862" s="223"/>
      <c r="AJ862" s="223"/>
      <c r="AK862" s="1052"/>
      <c r="AL862" s="1053"/>
      <c r="AM862" s="1053"/>
      <c r="AN862" s="1054"/>
      <c r="AO862" s="1055"/>
      <c r="AP862" s="3"/>
      <c r="AQ862" s="222">
        <f t="shared" si="387"/>
        <v>2</v>
      </c>
      <c r="AV862" s="167"/>
      <c r="AW862" s="167"/>
      <c r="AX862" s="167"/>
      <c r="AY862" s="167"/>
      <c r="AZ862" s="167"/>
      <c r="BA862" s="167"/>
      <c r="BB862" s="167"/>
      <c r="BC862" s="167"/>
      <c r="BD862" s="167"/>
    </row>
    <row r="863" spans="2:86" s="162" customFormat="1" ht="12" customHeight="1" x14ac:dyDescent="0.15">
      <c r="B863" s="1058"/>
      <c r="C863" s="1063"/>
      <c r="D863" s="1061"/>
      <c r="E863" s="1061"/>
      <c r="F863" s="1061"/>
      <c r="G863" s="1061"/>
      <c r="H863" s="1061"/>
      <c r="I863" s="1061"/>
      <c r="J863" s="1062"/>
      <c r="K863" s="192"/>
      <c r="L863" s="1038"/>
      <c r="M863" s="1039"/>
      <c r="N863" s="1038"/>
      <c r="O863" s="1039"/>
      <c r="P863" s="1034"/>
      <c r="Q863" s="1036"/>
      <c r="R863" s="408"/>
      <c r="S863" s="408"/>
      <c r="T863" s="408"/>
      <c r="U863" s="1034"/>
      <c r="V863" s="1036"/>
      <c r="W863" s="1034"/>
      <c r="X863" s="1035"/>
      <c r="Y863" s="276"/>
      <c r="Z863" s="276"/>
      <c r="AA863" s="276"/>
      <c r="AB863" s="276"/>
      <c r="AC863" s="223"/>
      <c r="AD863" s="223"/>
      <c r="AE863" s="223"/>
      <c r="AF863" s="223"/>
      <c r="AG863" s="223"/>
      <c r="AH863" s="223"/>
      <c r="AI863" s="223"/>
      <c r="AJ863" s="223"/>
      <c r="AK863" s="1034"/>
      <c r="AL863" s="1035"/>
      <c r="AM863" s="1035"/>
      <c r="AN863" s="788"/>
      <c r="AO863" s="789"/>
      <c r="AP863" s="3"/>
      <c r="AQ863" s="222">
        <f t="shared" si="387"/>
        <v>1</v>
      </c>
    </row>
    <row r="864" spans="2:86" s="162" customFormat="1" ht="12" customHeight="1" x14ac:dyDescent="0.15">
      <c r="B864" s="1058"/>
      <c r="C864" s="1063"/>
      <c r="D864" s="1061"/>
      <c r="E864" s="1061"/>
      <c r="F864" s="1061"/>
      <c r="G864" s="1061"/>
      <c r="H864" s="1061"/>
      <c r="I864" s="1061"/>
      <c r="J864" s="1062"/>
      <c r="K864" s="192"/>
      <c r="L864" s="1038"/>
      <c r="M864" s="1039"/>
      <c r="N864" s="1038"/>
      <c r="O864" s="1039"/>
      <c r="P864" s="1034"/>
      <c r="Q864" s="1036"/>
      <c r="R864" s="408"/>
      <c r="S864" s="408"/>
      <c r="T864" s="408"/>
      <c r="U864" s="1034"/>
      <c r="V864" s="1036"/>
      <c r="W864" s="1034"/>
      <c r="X864" s="1035"/>
      <c r="Y864" s="276"/>
      <c r="Z864" s="276"/>
      <c r="AA864" s="276"/>
      <c r="AB864" s="276"/>
      <c r="AC864" s="223"/>
      <c r="AD864" s="223"/>
      <c r="AE864" s="223"/>
      <c r="AF864" s="223"/>
      <c r="AG864" s="223"/>
      <c r="AH864" s="223"/>
      <c r="AI864" s="223"/>
      <c r="AJ864" s="223"/>
      <c r="AK864" s="1034"/>
      <c r="AL864" s="1035"/>
      <c r="AM864" s="1035"/>
      <c r="AN864" s="788"/>
      <c r="AO864" s="789"/>
      <c r="AP864" s="3"/>
      <c r="AQ864" s="222">
        <f t="shared" si="387"/>
        <v>1</v>
      </c>
    </row>
    <row r="865" spans="2:46" s="162" customFormat="1" ht="12" customHeight="1" x14ac:dyDescent="0.15">
      <c r="B865" s="1058"/>
      <c r="C865" s="1063"/>
      <c r="D865" s="1061"/>
      <c r="E865" s="1061"/>
      <c r="F865" s="1061"/>
      <c r="G865" s="1061"/>
      <c r="H865" s="1061"/>
      <c r="I865" s="1061"/>
      <c r="J865" s="1062"/>
      <c r="K865" s="192"/>
      <c r="L865" s="1038"/>
      <c r="M865" s="1039"/>
      <c r="N865" s="1038"/>
      <c r="O865" s="1039"/>
      <c r="P865" s="1034"/>
      <c r="Q865" s="1036"/>
      <c r="R865" s="408"/>
      <c r="S865" s="408"/>
      <c r="T865" s="408"/>
      <c r="U865" s="1034"/>
      <c r="V865" s="1036"/>
      <c r="W865" s="1034"/>
      <c r="X865" s="1035"/>
      <c r="Y865" s="276"/>
      <c r="Z865" s="276"/>
      <c r="AA865" s="276"/>
      <c r="AB865" s="276"/>
      <c r="AC865" s="223"/>
      <c r="AD865" s="223"/>
      <c r="AE865" s="223"/>
      <c r="AF865" s="223"/>
      <c r="AG865" s="223"/>
      <c r="AH865" s="223"/>
      <c r="AI865" s="223"/>
      <c r="AJ865" s="223"/>
      <c r="AK865" s="1034"/>
      <c r="AL865" s="1035"/>
      <c r="AM865" s="1035"/>
      <c r="AN865" s="788"/>
      <c r="AO865" s="789"/>
      <c r="AP865" s="3"/>
      <c r="AQ865" s="222">
        <f t="shared" si="387"/>
        <v>1</v>
      </c>
    </row>
    <row r="866" spans="2:46" s="162" customFormat="1" ht="12" customHeight="1" x14ac:dyDescent="0.15">
      <c r="B866" s="1058"/>
      <c r="C866" s="1063"/>
      <c r="D866" s="1061"/>
      <c r="E866" s="1061"/>
      <c r="F866" s="1061"/>
      <c r="G866" s="1061"/>
      <c r="H866" s="1061"/>
      <c r="I866" s="1061"/>
      <c r="J866" s="1062"/>
      <c r="K866" s="192"/>
      <c r="L866" s="1038"/>
      <c r="M866" s="1039"/>
      <c r="N866" s="1038"/>
      <c r="O866" s="1039"/>
      <c r="P866" s="1034"/>
      <c r="Q866" s="1036"/>
      <c r="R866" s="408"/>
      <c r="S866" s="408"/>
      <c r="T866" s="408"/>
      <c r="U866" s="1034"/>
      <c r="V866" s="1036"/>
      <c r="W866" s="1034"/>
      <c r="X866" s="1035"/>
      <c r="Y866" s="276"/>
      <c r="Z866" s="276"/>
      <c r="AA866" s="276"/>
      <c r="AB866" s="276"/>
      <c r="AC866" s="223"/>
      <c r="AD866" s="223"/>
      <c r="AE866" s="223"/>
      <c r="AF866" s="223"/>
      <c r="AG866" s="223"/>
      <c r="AH866" s="223"/>
      <c r="AI866" s="223"/>
      <c r="AJ866" s="223"/>
      <c r="AK866" s="1034"/>
      <c r="AL866" s="1035"/>
      <c r="AM866" s="1035"/>
      <c r="AN866" s="788"/>
      <c r="AO866" s="789"/>
      <c r="AP866" s="3"/>
      <c r="AQ866" s="222">
        <f t="shared" si="387"/>
        <v>1</v>
      </c>
    </row>
    <row r="867" spans="2:46" s="162" customFormat="1" ht="12" customHeight="1" x14ac:dyDescent="0.15">
      <c r="B867" s="1058"/>
      <c r="C867" s="1063"/>
      <c r="D867" s="1061"/>
      <c r="E867" s="1061"/>
      <c r="F867" s="1061"/>
      <c r="G867" s="1061"/>
      <c r="H867" s="1061"/>
      <c r="I867" s="1061"/>
      <c r="J867" s="1062"/>
      <c r="K867" s="192"/>
      <c r="L867" s="1038"/>
      <c r="M867" s="1039"/>
      <c r="N867" s="1038"/>
      <c r="O867" s="1039"/>
      <c r="P867" s="1034"/>
      <c r="Q867" s="1036"/>
      <c r="R867" s="408"/>
      <c r="S867" s="408"/>
      <c r="T867" s="408"/>
      <c r="U867" s="1034"/>
      <c r="V867" s="1036"/>
      <c r="W867" s="1034"/>
      <c r="X867" s="1035"/>
      <c r="Y867" s="276"/>
      <c r="Z867" s="276"/>
      <c r="AA867" s="276"/>
      <c r="AB867" s="276"/>
      <c r="AC867" s="223"/>
      <c r="AD867" s="223"/>
      <c r="AE867" s="223"/>
      <c r="AF867" s="223"/>
      <c r="AG867" s="223"/>
      <c r="AH867" s="223"/>
      <c r="AI867" s="223"/>
      <c r="AJ867" s="223"/>
      <c r="AK867" s="1034"/>
      <c r="AL867" s="1035"/>
      <c r="AM867" s="1035"/>
      <c r="AN867" s="788"/>
      <c r="AO867" s="789"/>
      <c r="AP867" s="3"/>
      <c r="AQ867" s="222">
        <f t="shared" si="387"/>
        <v>1</v>
      </c>
    </row>
    <row r="868" spans="2:46" s="162" customFormat="1" ht="12" customHeight="1" x14ac:dyDescent="0.15">
      <c r="B868" s="1058"/>
      <c r="C868" s="1063"/>
      <c r="D868" s="1061"/>
      <c r="E868" s="1061"/>
      <c r="F868" s="1061"/>
      <c r="G868" s="1061"/>
      <c r="H868" s="1061"/>
      <c r="I868" s="1061"/>
      <c r="J868" s="1062"/>
      <c r="K868" s="192"/>
      <c r="L868" s="1038"/>
      <c r="M868" s="1039"/>
      <c r="N868" s="1038"/>
      <c r="O868" s="1039"/>
      <c r="P868" s="1034"/>
      <c r="Q868" s="1036"/>
      <c r="R868" s="408"/>
      <c r="S868" s="408"/>
      <c r="T868" s="408"/>
      <c r="U868" s="1034"/>
      <c r="V868" s="1036"/>
      <c r="W868" s="1034"/>
      <c r="X868" s="1035"/>
      <c r="Y868" s="276"/>
      <c r="Z868" s="276"/>
      <c r="AA868" s="276"/>
      <c r="AB868" s="276"/>
      <c r="AC868" s="223"/>
      <c r="AD868" s="223"/>
      <c r="AE868" s="223"/>
      <c r="AF868" s="223"/>
      <c r="AG868" s="223"/>
      <c r="AH868" s="223"/>
      <c r="AI868" s="223"/>
      <c r="AJ868" s="223"/>
      <c r="AK868" s="1034"/>
      <c r="AL868" s="1035"/>
      <c r="AM868" s="1035"/>
      <c r="AN868" s="788"/>
      <c r="AO868" s="789"/>
      <c r="AP868" s="3"/>
      <c r="AQ868" s="222">
        <f t="shared" si="387"/>
        <v>1</v>
      </c>
    </row>
    <row r="869" spans="2:46" s="162" customFormat="1" ht="12" customHeight="1" x14ac:dyDescent="0.15">
      <c r="B869" s="1058"/>
      <c r="C869" s="1063"/>
      <c r="D869" s="1061"/>
      <c r="E869" s="1061"/>
      <c r="F869" s="1061"/>
      <c r="G869" s="1061"/>
      <c r="H869" s="1061"/>
      <c r="I869" s="1061"/>
      <c r="J869" s="1062"/>
      <c r="K869" s="192"/>
      <c r="L869" s="1038"/>
      <c r="M869" s="1039"/>
      <c r="N869" s="1038"/>
      <c r="O869" s="1039"/>
      <c r="P869" s="1034"/>
      <c r="Q869" s="1036"/>
      <c r="R869" s="408"/>
      <c r="S869" s="408"/>
      <c r="T869" s="408"/>
      <c r="U869" s="1034"/>
      <c r="V869" s="1036"/>
      <c r="W869" s="1034"/>
      <c r="X869" s="1035"/>
      <c r="Y869" s="276"/>
      <c r="Z869" s="276"/>
      <c r="AA869" s="276"/>
      <c r="AB869" s="276"/>
      <c r="AC869" s="223"/>
      <c r="AD869" s="223"/>
      <c r="AE869" s="223"/>
      <c r="AF869" s="223"/>
      <c r="AG869" s="223"/>
      <c r="AH869" s="223"/>
      <c r="AI869" s="223"/>
      <c r="AJ869" s="223"/>
      <c r="AK869" s="1034"/>
      <c r="AL869" s="1035"/>
      <c r="AM869" s="1035"/>
      <c r="AN869" s="788"/>
      <c r="AO869" s="789"/>
      <c r="AP869" s="3"/>
      <c r="AQ869" s="222">
        <f t="shared" si="387"/>
        <v>1</v>
      </c>
    </row>
    <row r="870" spans="2:46" s="162" customFormat="1" ht="12" customHeight="1" x14ac:dyDescent="0.15">
      <c r="B870" s="1058"/>
      <c r="C870" s="1063"/>
      <c r="D870" s="1061"/>
      <c r="E870" s="1061"/>
      <c r="F870" s="1061"/>
      <c r="G870" s="1061"/>
      <c r="H870" s="1061"/>
      <c r="I870" s="1061"/>
      <c r="J870" s="1062"/>
      <c r="K870" s="192"/>
      <c r="L870" s="1038"/>
      <c r="M870" s="1039"/>
      <c r="N870" s="1038"/>
      <c r="O870" s="1039"/>
      <c r="P870" s="1034"/>
      <c r="Q870" s="1036"/>
      <c r="R870" s="408"/>
      <c r="S870" s="408"/>
      <c r="T870" s="408"/>
      <c r="U870" s="1034"/>
      <c r="V870" s="1036"/>
      <c r="W870" s="1034"/>
      <c r="X870" s="1035"/>
      <c r="Y870" s="276"/>
      <c r="Z870" s="276"/>
      <c r="AA870" s="276"/>
      <c r="AB870" s="276"/>
      <c r="AC870" s="223"/>
      <c r="AD870" s="223"/>
      <c r="AE870" s="223"/>
      <c r="AF870" s="223"/>
      <c r="AG870" s="223"/>
      <c r="AH870" s="223"/>
      <c r="AI870" s="223"/>
      <c r="AJ870" s="223"/>
      <c r="AK870" s="1034"/>
      <c r="AL870" s="1035"/>
      <c r="AM870" s="1035"/>
      <c r="AN870" s="788"/>
      <c r="AO870" s="789"/>
      <c r="AP870" s="3"/>
      <c r="AQ870" s="222">
        <f t="shared" si="387"/>
        <v>1</v>
      </c>
    </row>
    <row r="871" spans="2:46" s="162" customFormat="1" ht="12" customHeight="1" x14ac:dyDescent="0.15">
      <c r="B871" s="1058"/>
      <c r="C871" s="1063"/>
      <c r="D871" s="1061"/>
      <c r="E871" s="1061"/>
      <c r="F871" s="1061"/>
      <c r="G871" s="1061"/>
      <c r="H871" s="1061"/>
      <c r="I871" s="1061"/>
      <c r="J871" s="1062"/>
      <c r="K871" s="192"/>
      <c r="L871" s="1038"/>
      <c r="M871" s="1039"/>
      <c r="N871" s="1038"/>
      <c r="O871" s="1039"/>
      <c r="P871" s="1034"/>
      <c r="Q871" s="1036"/>
      <c r="R871" s="408"/>
      <c r="S871" s="408"/>
      <c r="T871" s="408"/>
      <c r="U871" s="1034"/>
      <c r="V871" s="1036"/>
      <c r="W871" s="1034"/>
      <c r="X871" s="1035"/>
      <c r="Y871" s="276"/>
      <c r="Z871" s="276"/>
      <c r="AA871" s="276"/>
      <c r="AB871" s="276"/>
      <c r="AC871" s="223"/>
      <c r="AD871" s="223"/>
      <c r="AE871" s="223"/>
      <c r="AF871" s="223"/>
      <c r="AG871" s="223"/>
      <c r="AH871" s="223"/>
      <c r="AI871" s="223"/>
      <c r="AJ871" s="223"/>
      <c r="AK871" s="1034"/>
      <c r="AL871" s="1035"/>
      <c r="AM871" s="1035"/>
      <c r="AN871" s="788"/>
      <c r="AO871" s="789"/>
      <c r="AP871" s="3"/>
      <c r="AQ871" s="222">
        <f t="shared" si="387"/>
        <v>1</v>
      </c>
    </row>
    <row r="872" spans="2:46" s="162" customFormat="1" ht="12" customHeight="1" x14ac:dyDescent="0.15">
      <c r="B872" s="1058"/>
      <c r="C872" s="1063"/>
      <c r="D872" s="1061"/>
      <c r="E872" s="1061"/>
      <c r="F872" s="1061"/>
      <c r="G872" s="1061"/>
      <c r="H872" s="1061"/>
      <c r="I872" s="1061"/>
      <c r="J872" s="1062"/>
      <c r="K872" s="192"/>
      <c r="L872" s="1038"/>
      <c r="M872" s="1039"/>
      <c r="N872" s="1038"/>
      <c r="O872" s="1039"/>
      <c r="P872" s="1034"/>
      <c r="Q872" s="1036"/>
      <c r="R872" s="408"/>
      <c r="S872" s="408"/>
      <c r="T872" s="408"/>
      <c r="U872" s="1034"/>
      <c r="V872" s="1036"/>
      <c r="W872" s="1034"/>
      <c r="X872" s="1035"/>
      <c r="Y872" s="276"/>
      <c r="Z872" s="276"/>
      <c r="AA872" s="276"/>
      <c r="AB872" s="276"/>
      <c r="AC872" s="223"/>
      <c r="AD872" s="223"/>
      <c r="AE872" s="223"/>
      <c r="AF872" s="223"/>
      <c r="AG872" s="223"/>
      <c r="AH872" s="223"/>
      <c r="AI872" s="223"/>
      <c r="AJ872" s="223"/>
      <c r="AK872" s="1034"/>
      <c r="AL872" s="1035"/>
      <c r="AM872" s="1035"/>
      <c r="AN872" s="788"/>
      <c r="AO872" s="789"/>
      <c r="AP872" s="3"/>
      <c r="AQ872" s="222">
        <f t="shared" si="387"/>
        <v>1</v>
      </c>
    </row>
    <row r="873" spans="2:46" s="162" customFormat="1" ht="12" customHeight="1" x14ac:dyDescent="0.15">
      <c r="B873" s="1058"/>
      <c r="C873" s="1063"/>
      <c r="D873" s="1061"/>
      <c r="E873" s="1061"/>
      <c r="F873" s="1061"/>
      <c r="G873" s="1061"/>
      <c r="H873" s="1061"/>
      <c r="I873" s="1061"/>
      <c r="J873" s="1062"/>
      <c r="K873" s="192"/>
      <c r="L873" s="1038"/>
      <c r="M873" s="1039"/>
      <c r="N873" s="1038"/>
      <c r="O873" s="1039"/>
      <c r="P873" s="1034"/>
      <c r="Q873" s="1036"/>
      <c r="R873" s="408"/>
      <c r="S873" s="408"/>
      <c r="T873" s="408"/>
      <c r="U873" s="1034"/>
      <c r="V873" s="1036"/>
      <c r="W873" s="1034"/>
      <c r="X873" s="1035"/>
      <c r="Y873" s="276"/>
      <c r="Z873" s="276"/>
      <c r="AA873" s="276"/>
      <c r="AB873" s="276"/>
      <c r="AC873" s="223"/>
      <c r="AD873" s="223"/>
      <c r="AE873" s="223"/>
      <c r="AF873" s="223"/>
      <c r="AG873" s="223"/>
      <c r="AH873" s="223"/>
      <c r="AI873" s="223"/>
      <c r="AJ873" s="223"/>
      <c r="AK873" s="1034"/>
      <c r="AL873" s="1035"/>
      <c r="AM873" s="1035"/>
      <c r="AN873" s="788"/>
      <c r="AO873" s="789"/>
      <c r="AP873" s="3"/>
      <c r="AQ873" s="222">
        <f t="shared" si="387"/>
        <v>1</v>
      </c>
    </row>
    <row r="874" spans="2:46" s="162" customFormat="1" ht="12" customHeight="1" x14ac:dyDescent="0.15">
      <c r="B874" s="1058"/>
      <c r="C874" s="1063"/>
      <c r="D874" s="1061"/>
      <c r="E874" s="1061"/>
      <c r="F874" s="1061"/>
      <c r="G874" s="1061"/>
      <c r="H874" s="1061"/>
      <c r="I874" s="1061"/>
      <c r="J874" s="1062"/>
      <c r="K874" s="192"/>
      <c r="L874" s="1038"/>
      <c r="M874" s="1039"/>
      <c r="N874" s="1038"/>
      <c r="O874" s="1039"/>
      <c r="P874" s="1034"/>
      <c r="Q874" s="1036"/>
      <c r="R874" s="408"/>
      <c r="S874" s="408"/>
      <c r="T874" s="408"/>
      <c r="U874" s="1034"/>
      <c r="V874" s="1036"/>
      <c r="W874" s="1034"/>
      <c r="X874" s="1035"/>
      <c r="Y874" s="276"/>
      <c r="Z874" s="276"/>
      <c r="AA874" s="276"/>
      <c r="AB874" s="276"/>
      <c r="AC874" s="223"/>
      <c r="AD874" s="223"/>
      <c r="AE874" s="223"/>
      <c r="AF874" s="223"/>
      <c r="AG874" s="223"/>
      <c r="AH874" s="223"/>
      <c r="AI874" s="223"/>
      <c r="AJ874" s="223"/>
      <c r="AK874" s="1034"/>
      <c r="AL874" s="1035"/>
      <c r="AM874" s="1035"/>
      <c r="AN874" s="788"/>
      <c r="AO874" s="789"/>
      <c r="AP874" s="3"/>
      <c r="AQ874" s="222">
        <f t="shared" si="387"/>
        <v>1</v>
      </c>
    </row>
    <row r="875" spans="2:46" s="162" customFormat="1" ht="12" customHeight="1" x14ac:dyDescent="0.15">
      <c r="B875" s="1058"/>
      <c r="C875" s="1063"/>
      <c r="D875" s="1061"/>
      <c r="E875" s="1061"/>
      <c r="F875" s="1061"/>
      <c r="G875" s="1061"/>
      <c r="H875" s="1061"/>
      <c r="I875" s="1061"/>
      <c r="J875" s="1062"/>
      <c r="K875" s="192"/>
      <c r="L875" s="1038"/>
      <c r="M875" s="1039"/>
      <c r="N875" s="1038"/>
      <c r="O875" s="1039"/>
      <c r="P875" s="1034"/>
      <c r="Q875" s="1036"/>
      <c r="R875" s="408"/>
      <c r="S875" s="408"/>
      <c r="T875" s="408"/>
      <c r="U875" s="1034"/>
      <c r="V875" s="1036"/>
      <c r="W875" s="1034"/>
      <c r="X875" s="1035"/>
      <c r="Y875" s="276"/>
      <c r="Z875" s="276"/>
      <c r="AA875" s="276"/>
      <c r="AB875" s="276"/>
      <c r="AC875" s="223"/>
      <c r="AD875" s="223"/>
      <c r="AE875" s="223"/>
      <c r="AF875" s="223"/>
      <c r="AG875" s="223"/>
      <c r="AH875" s="223"/>
      <c r="AI875" s="223"/>
      <c r="AJ875" s="223"/>
      <c r="AK875" s="1034"/>
      <c r="AL875" s="1035"/>
      <c r="AM875" s="1035"/>
      <c r="AN875" s="788"/>
      <c r="AO875" s="789"/>
      <c r="AP875" s="3"/>
      <c r="AQ875" s="222">
        <f t="shared" si="387"/>
        <v>1</v>
      </c>
    </row>
    <row r="876" spans="2:46" s="162" customFormat="1" ht="12" customHeight="1" x14ac:dyDescent="0.15">
      <c r="B876" s="1058"/>
      <c r="C876" s="1063"/>
      <c r="D876" s="1061"/>
      <c r="E876" s="1061"/>
      <c r="F876" s="1061"/>
      <c r="G876" s="1061"/>
      <c r="H876" s="1061"/>
      <c r="I876" s="1061"/>
      <c r="J876" s="1062"/>
      <c r="K876" s="192"/>
      <c r="L876" s="1038"/>
      <c r="M876" s="1039"/>
      <c r="N876" s="1038"/>
      <c r="O876" s="1039"/>
      <c r="P876" s="1034"/>
      <c r="Q876" s="1036"/>
      <c r="R876" s="408"/>
      <c r="S876" s="408"/>
      <c r="T876" s="408"/>
      <c r="U876" s="1034"/>
      <c r="V876" s="1036"/>
      <c r="W876" s="1034"/>
      <c r="X876" s="1035"/>
      <c r="Y876" s="276"/>
      <c r="Z876" s="276"/>
      <c r="AA876" s="276"/>
      <c r="AB876" s="276"/>
      <c r="AC876" s="223"/>
      <c r="AD876" s="223"/>
      <c r="AE876" s="223"/>
      <c r="AF876" s="223"/>
      <c r="AG876" s="223"/>
      <c r="AH876" s="223"/>
      <c r="AI876" s="223"/>
      <c r="AJ876" s="223"/>
      <c r="AK876" s="1034"/>
      <c r="AL876" s="1035"/>
      <c r="AM876" s="1035"/>
      <c r="AN876" s="788"/>
      <c r="AO876" s="789"/>
      <c r="AP876" s="3"/>
      <c r="AQ876" s="222">
        <f t="shared" si="387"/>
        <v>1</v>
      </c>
    </row>
    <row r="877" spans="2:46" s="162" customFormat="1" ht="12" customHeight="1" x14ac:dyDescent="0.15">
      <c r="B877" s="1058"/>
      <c r="C877" s="1063"/>
      <c r="D877" s="1061"/>
      <c r="E877" s="1061"/>
      <c r="F877" s="1061"/>
      <c r="G877" s="1061"/>
      <c r="H877" s="1061"/>
      <c r="I877" s="1061"/>
      <c r="J877" s="1062"/>
      <c r="K877" s="1016" t="s">
        <v>216</v>
      </c>
      <c r="L877" s="1016" t="s">
        <v>215</v>
      </c>
      <c r="M877" s="1016"/>
      <c r="N877" s="1016"/>
      <c r="O877" s="1016"/>
      <c r="P877" s="1016"/>
      <c r="Q877" s="1016"/>
      <c r="R877" s="1016"/>
      <c r="S877" s="1016"/>
      <c r="T877" s="1016"/>
      <c r="U877" s="1016"/>
      <c r="V877" s="1016"/>
      <c r="W877" s="1016"/>
      <c r="X877" s="1016"/>
      <c r="Y877" s="1040" t="s">
        <v>466</v>
      </c>
      <c r="Z877" s="1041"/>
      <c r="AA877" s="1041"/>
      <c r="AB877" s="1042"/>
      <c r="AC877" s="224">
        <f t="shared" ref="AC877:AJ877" si="388">SUM(AC857:AC876)</f>
        <v>0</v>
      </c>
      <c r="AD877" s="224">
        <f t="shared" si="388"/>
        <v>0</v>
      </c>
      <c r="AE877" s="224">
        <f t="shared" si="388"/>
        <v>0</v>
      </c>
      <c r="AF877" s="224">
        <f t="shared" si="388"/>
        <v>0</v>
      </c>
      <c r="AG877" s="224">
        <f t="shared" si="388"/>
        <v>0</v>
      </c>
      <c r="AH877" s="224">
        <f t="shared" si="388"/>
        <v>0</v>
      </c>
      <c r="AI877" s="224">
        <f t="shared" si="388"/>
        <v>0</v>
      </c>
      <c r="AJ877" s="224">
        <f t="shared" si="388"/>
        <v>0.30000000000000004</v>
      </c>
      <c r="AK877" s="1040" t="s">
        <v>214</v>
      </c>
      <c r="AL877" s="1041"/>
      <c r="AM877" s="1041"/>
      <c r="AN877" s="788"/>
      <c r="AO877" s="789"/>
      <c r="AP877" s="3"/>
    </row>
    <row r="878" spans="2:46" s="162" customFormat="1" ht="12" customHeight="1" x14ac:dyDescent="0.15">
      <c r="B878" s="1058"/>
      <c r="C878" s="1063"/>
      <c r="D878" s="1061"/>
      <c r="E878" s="1061"/>
      <c r="F878" s="1061"/>
      <c r="G878" s="1061"/>
      <c r="H878" s="1061"/>
      <c r="I878" s="1061"/>
      <c r="J878" s="1062"/>
      <c r="K878" s="1016"/>
      <c r="L878" s="1016" t="s">
        <v>467</v>
      </c>
      <c r="M878" s="1016"/>
      <c r="N878" s="1016"/>
      <c r="O878" s="1016" t="s">
        <v>213</v>
      </c>
      <c r="P878" s="1016"/>
      <c r="Q878" s="1016"/>
      <c r="R878" s="1016"/>
      <c r="S878" s="1016"/>
      <c r="T878" s="1016"/>
      <c r="U878" s="1016"/>
      <c r="V878" s="1016"/>
      <c r="W878" s="1016"/>
      <c r="X878" s="1016"/>
      <c r="Y878" s="193">
        <f>COUNTIF(Y857:Y876,"○")</f>
        <v>0</v>
      </c>
      <c r="Z878" s="193">
        <f>COUNTIF(Z857:Z876,"○")</f>
        <v>0</v>
      </c>
      <c r="AA878" s="193">
        <f>COUNTIF(AA857:AA876,"○")</f>
        <v>0</v>
      </c>
      <c r="AB878" s="193">
        <f>COUNTIF(AB857:AB876,"○")</f>
        <v>0</v>
      </c>
      <c r="AC878" s="193">
        <f t="shared" ref="AC878:AJ878" si="389">COUNT(AC857:AC876)</f>
        <v>0</v>
      </c>
      <c r="AD878" s="193">
        <f t="shared" si="389"/>
        <v>0</v>
      </c>
      <c r="AE878" s="193">
        <f t="shared" si="389"/>
        <v>0</v>
      </c>
      <c r="AF878" s="193">
        <f t="shared" si="389"/>
        <v>0</v>
      </c>
      <c r="AG878" s="193">
        <f t="shared" si="389"/>
        <v>0</v>
      </c>
      <c r="AH878" s="193">
        <f t="shared" si="389"/>
        <v>0</v>
      </c>
      <c r="AI878" s="193">
        <f t="shared" si="389"/>
        <v>0</v>
      </c>
      <c r="AJ878" s="193">
        <f t="shared" si="389"/>
        <v>1</v>
      </c>
      <c r="AK878" s="1043"/>
      <c r="AL878" s="1044"/>
      <c r="AM878" s="1044"/>
      <c r="AN878" s="1044"/>
      <c r="AO878" s="1045"/>
      <c r="AP878" s="3"/>
    </row>
    <row r="879" spans="2:46" ht="12" customHeight="1" x14ac:dyDescent="0.15">
      <c r="B879" s="1058"/>
      <c r="C879" s="1063"/>
      <c r="D879" s="1061"/>
      <c r="E879" s="1061"/>
      <c r="F879" s="1061"/>
      <c r="G879" s="1061"/>
      <c r="H879" s="1061"/>
      <c r="I879" s="1061"/>
      <c r="J879" s="1062"/>
      <c r="K879" s="1016"/>
      <c r="L879" s="1016"/>
      <c r="M879" s="1016"/>
      <c r="N879" s="1016"/>
      <c r="O879" s="1016" t="s">
        <v>468</v>
      </c>
      <c r="P879" s="1016"/>
      <c r="Q879" s="1016"/>
      <c r="R879" s="1016"/>
      <c r="S879" s="1016"/>
      <c r="T879" s="1016"/>
      <c r="U879" s="1016"/>
      <c r="V879" s="1016"/>
      <c r="W879" s="1016"/>
      <c r="X879" s="1016"/>
      <c r="Y879" s="1034" t="str">
        <f>IF(Y878&gt;0,"Ⅳ",IF(Z878&gt;0,"Ⅲ",IF(AA878&gt;0,"Ⅱa",IF(AB878&gt;0,"Ⅱb","Ⅰ"))))</f>
        <v>Ⅰ</v>
      </c>
      <c r="Z879" s="1035"/>
      <c r="AA879" s="1035"/>
      <c r="AB879" s="1036"/>
      <c r="AC879" s="1034" t="str">
        <f>IF(AC878&gt;0,"Ⅳ",IF(AD878&gt;0,"Ⅲ",IF(AE878&gt;0,"Ⅱa",IF(AF878&gt;0,"Ⅱb","Ⅰ"))))</f>
        <v>Ⅰ</v>
      </c>
      <c r="AD879" s="1035"/>
      <c r="AE879" s="1035"/>
      <c r="AF879" s="1036"/>
      <c r="AG879" s="1034" t="str">
        <f>IF(AG878&gt;0,"Ⅳ",IF(AH878&gt;0,"Ⅲ",IF(AI878&gt;0,"Ⅱa",IF(AJ878&gt;0,"Ⅱb","Ⅰ"))))</f>
        <v>Ⅱb</v>
      </c>
      <c r="AH879" s="1035"/>
      <c r="AI879" s="1035"/>
      <c r="AJ879" s="1036"/>
      <c r="AK879" s="1046"/>
      <c r="AL879" s="1047"/>
      <c r="AM879" s="1047"/>
      <c r="AN879" s="1047"/>
      <c r="AO879" s="1048"/>
      <c r="AP879" s="3"/>
      <c r="AQ879" s="273" t="s">
        <v>312</v>
      </c>
      <c r="AR879" s="273" t="s">
        <v>313</v>
      </c>
      <c r="AS879" s="699" t="s">
        <v>316</v>
      </c>
      <c r="AT879" s="1026"/>
    </row>
    <row r="880" spans="2:46" ht="12" customHeight="1" x14ac:dyDescent="0.15">
      <c r="B880" s="1058"/>
      <c r="C880" s="1063"/>
      <c r="D880" s="1061"/>
      <c r="E880" s="1061"/>
      <c r="F880" s="1061"/>
      <c r="G880" s="1061"/>
      <c r="H880" s="1061"/>
      <c r="I880" s="1061"/>
      <c r="J880" s="1062"/>
      <c r="K880" s="1016"/>
      <c r="L880" s="1016" t="s">
        <v>469</v>
      </c>
      <c r="M880" s="1016"/>
      <c r="N880" s="1016"/>
      <c r="O880" s="1016" t="s">
        <v>212</v>
      </c>
      <c r="P880" s="1016"/>
      <c r="Q880" s="1016"/>
      <c r="R880" s="1016"/>
      <c r="S880" s="1016"/>
      <c r="T880" s="1016"/>
      <c r="U880" s="1016"/>
      <c r="V880" s="1016"/>
      <c r="W880" s="1016"/>
      <c r="X880" s="1016"/>
      <c r="Y880" s="187" t="s">
        <v>32</v>
      </c>
      <c r="Z880" s="187" t="s">
        <v>33</v>
      </c>
      <c r="AA880" s="1027" t="s">
        <v>34</v>
      </c>
      <c r="AB880" s="1027"/>
      <c r="AC880" s="187" t="s">
        <v>32</v>
      </c>
      <c r="AD880" s="187" t="s">
        <v>33</v>
      </c>
      <c r="AE880" s="1027" t="s">
        <v>34</v>
      </c>
      <c r="AF880" s="1027"/>
      <c r="AG880" s="187" t="s">
        <v>32</v>
      </c>
      <c r="AH880" s="187" t="s">
        <v>33</v>
      </c>
      <c r="AI880" s="1027" t="s">
        <v>34</v>
      </c>
      <c r="AJ880" s="1027"/>
      <c r="AK880" s="1046"/>
      <c r="AL880" s="1047"/>
      <c r="AM880" s="1047"/>
      <c r="AN880" s="1047"/>
      <c r="AO880" s="1048"/>
      <c r="AP880" s="3"/>
      <c r="AQ880" s="1028">
        <f>+Y878+Z878</f>
        <v>0</v>
      </c>
      <c r="AR880" s="1029"/>
      <c r="AS880" s="1028">
        <f>+AA878+AB878</f>
        <v>0</v>
      </c>
      <c r="AT880" s="1029"/>
    </row>
    <row r="881" spans="2:86" ht="12" customHeight="1" x14ac:dyDescent="0.15">
      <c r="B881" s="1058"/>
      <c r="C881" s="1063"/>
      <c r="D881" s="1061"/>
      <c r="E881" s="1061"/>
      <c r="F881" s="1061"/>
      <c r="G881" s="1061"/>
      <c r="H881" s="1061"/>
      <c r="I881" s="1061"/>
      <c r="J881" s="1062"/>
      <c r="K881" s="1016"/>
      <c r="L881" s="1016"/>
      <c r="M881" s="1016"/>
      <c r="N881" s="1016"/>
      <c r="O881" s="1016" t="s">
        <v>470</v>
      </c>
      <c r="P881" s="1016"/>
      <c r="Q881" s="1016"/>
      <c r="R881" s="1016"/>
      <c r="S881" s="1016"/>
      <c r="T881" s="1016"/>
      <c r="U881" s="1016"/>
      <c r="V881" s="1016"/>
      <c r="W881" s="1016"/>
      <c r="X881" s="1016"/>
      <c r="Y881" s="193" t="str">
        <f>IF(Y878=0,"",1)</f>
        <v/>
      </c>
      <c r="Z881" s="193" t="str">
        <f>IF(Z878=0,"",1)</f>
        <v/>
      </c>
      <c r="AA881" s="1030" t="str">
        <f>IF(AQ880=1,"",IF(AS880&gt;0,1,""))</f>
        <v/>
      </c>
      <c r="AB881" s="1031"/>
      <c r="AC881" s="193">
        <f>+AC878</f>
        <v>0</v>
      </c>
      <c r="AD881" s="193">
        <f>AD878</f>
        <v>0</v>
      </c>
      <c r="AE881" s="1030">
        <f>AE878+AF878</f>
        <v>0</v>
      </c>
      <c r="AF881" s="1031"/>
      <c r="AG881" s="193">
        <f>AG878</f>
        <v>0</v>
      </c>
      <c r="AH881" s="193">
        <f>AH878</f>
        <v>0</v>
      </c>
      <c r="AI881" s="1030">
        <f>AI878+AJ878</f>
        <v>1</v>
      </c>
      <c r="AJ881" s="1031"/>
      <c r="AK881" s="1046"/>
      <c r="AL881" s="1047"/>
      <c r="AM881" s="1047"/>
      <c r="AN881" s="1047"/>
      <c r="AO881" s="1048"/>
      <c r="AP881" s="3"/>
      <c r="AQ881" s="197">
        <f>+Y878+AC881+AG881</f>
        <v>0</v>
      </c>
      <c r="AR881" s="197">
        <f>+Z878+AD881+AH881</f>
        <v>0</v>
      </c>
      <c r="AS881" s="1032">
        <f>+AS880+AE881+AI881</f>
        <v>1</v>
      </c>
      <c r="AT881" s="1033"/>
    </row>
    <row r="882" spans="2:86" ht="12" customHeight="1" x14ac:dyDescent="0.15">
      <c r="B882" s="1058"/>
      <c r="C882" s="1063"/>
      <c r="D882" s="1061"/>
      <c r="E882" s="1061"/>
      <c r="F882" s="1061"/>
      <c r="G882" s="1061"/>
      <c r="H882" s="1061"/>
      <c r="I882" s="1061"/>
      <c r="J882" s="1062"/>
      <c r="K882" s="1016"/>
      <c r="L882" s="1016"/>
      <c r="M882" s="1016"/>
      <c r="N882" s="1016"/>
      <c r="O882" s="1016" t="s">
        <v>471</v>
      </c>
      <c r="P882" s="1016"/>
      <c r="Q882" s="1016"/>
      <c r="R882" s="1016"/>
      <c r="S882" s="1016"/>
      <c r="T882" s="1016"/>
      <c r="U882" s="1016"/>
      <c r="V882" s="1016"/>
      <c r="W882" s="1016"/>
      <c r="X882" s="1016"/>
      <c r="Y882" s="1034" t="s">
        <v>875</v>
      </c>
      <c r="Z882" s="1035"/>
      <c r="AA882" s="1035"/>
      <c r="AB882" s="1036"/>
      <c r="AC882" s="1034" t="str">
        <f>IF(AC881&gt;0,"Ⅳ",IF(AD881&gt;0,"Ⅲ",IF(AE881&gt;0,"Ⅱ","Ⅰ")))</f>
        <v>Ⅰ</v>
      </c>
      <c r="AD882" s="1035"/>
      <c r="AE882" s="1035"/>
      <c r="AF882" s="1036"/>
      <c r="AG882" s="1034" t="str">
        <f>IF(AG881&gt;0,"Ⅳ",IF(AH881&gt;0,"Ⅲ",IF(AI881&gt;0,"Ⅱ","Ⅰ")))</f>
        <v>Ⅱ</v>
      </c>
      <c r="AH882" s="1035"/>
      <c r="AI882" s="1035"/>
      <c r="AJ882" s="1036"/>
      <c r="AK882" s="1046"/>
      <c r="AL882" s="1047"/>
      <c r="AM882" s="1047"/>
      <c r="AN882" s="1047"/>
      <c r="AO882" s="1048"/>
      <c r="AP882" s="3"/>
      <c r="AQ882" s="1037" t="str">
        <f>IF(AQ881&gt;0,"Ⅳ",IF(AR881&gt;0,"Ⅲ",IF(AS881&gt;0,"Ⅱ","Ⅰ")))</f>
        <v>Ⅱ</v>
      </c>
      <c r="AR882" s="1037"/>
      <c r="AS882" s="1037"/>
      <c r="AT882" s="1037"/>
    </row>
    <row r="883" spans="2:86" ht="12" customHeight="1" x14ac:dyDescent="0.15">
      <c r="B883" s="1058"/>
      <c r="C883" s="1063"/>
      <c r="D883" s="1061"/>
      <c r="E883" s="1061"/>
      <c r="F883" s="1061"/>
      <c r="G883" s="1061"/>
      <c r="H883" s="1061"/>
      <c r="I883" s="1061"/>
      <c r="J883" s="1062"/>
      <c r="K883" s="1016"/>
      <c r="L883" s="1016"/>
      <c r="M883" s="1016"/>
      <c r="N883" s="1016"/>
      <c r="O883" s="1016" t="s">
        <v>472</v>
      </c>
      <c r="P883" s="1016"/>
      <c r="Q883" s="1016"/>
      <c r="R883" s="1016"/>
      <c r="S883" s="1016"/>
      <c r="T883" s="1016"/>
      <c r="U883" s="1016"/>
      <c r="V883" s="1016"/>
      <c r="W883" s="1016"/>
      <c r="X883" s="1016"/>
      <c r="Y883" s="1034" t="str">
        <f>IF(COUNTIF(Y882:AJ882,"Ⅳ")&gt;0,"Ⅳ",IF(COUNTIF(Y882:AJ882,"Ⅲ")&gt;0,"Ⅲ",IF(COUNTIF(Y882:AJ882,"Ⅱ")&gt;0,"Ⅱ","Ⅰ")))</f>
        <v>Ⅱ</v>
      </c>
      <c r="Z883" s="1035"/>
      <c r="AA883" s="1035"/>
      <c r="AB883" s="1035"/>
      <c r="AC883" s="1035"/>
      <c r="AD883" s="1035"/>
      <c r="AE883" s="1035"/>
      <c r="AF883" s="1035"/>
      <c r="AG883" s="1035"/>
      <c r="AH883" s="1035"/>
      <c r="AI883" s="1035"/>
      <c r="AJ883" s="1036"/>
      <c r="AK883" s="1049"/>
      <c r="AL883" s="1050"/>
      <c r="AM883" s="1050"/>
      <c r="AN883" s="1050"/>
      <c r="AO883" s="1051"/>
      <c r="AP883" s="3"/>
    </row>
    <row r="884" spans="2:86" ht="14.25" customHeight="1" x14ac:dyDescent="0.15">
      <c r="B884" s="1058"/>
      <c r="C884" s="1063"/>
      <c r="D884" s="1061"/>
      <c r="E884" s="1061"/>
      <c r="F884" s="1061"/>
      <c r="G884" s="1061"/>
      <c r="H884" s="1061"/>
      <c r="I884" s="1061"/>
      <c r="J884" s="1062"/>
      <c r="K884" s="1016" t="s">
        <v>169</v>
      </c>
      <c r="L884" s="1017"/>
      <c r="M884" s="1017"/>
      <c r="N884" s="1017"/>
      <c r="O884" s="1017"/>
      <c r="P884" s="1017"/>
      <c r="Q884" s="1017"/>
      <c r="R884" s="1017"/>
      <c r="S884" s="1017"/>
      <c r="T884" s="1017"/>
      <c r="U884" s="1017"/>
      <c r="V884" s="1017"/>
      <c r="W884" s="1017"/>
      <c r="X884" s="1017"/>
      <c r="Y884" s="1017"/>
      <c r="Z884" s="1017"/>
      <c r="AA884" s="1017"/>
      <c r="AB884" s="1017"/>
      <c r="AC884" s="1017"/>
      <c r="AD884" s="1017"/>
      <c r="AE884" s="1017"/>
      <c r="AF884" s="1017"/>
      <c r="AG884" s="1017"/>
      <c r="AH884" s="1017"/>
      <c r="AI884" s="1017"/>
      <c r="AJ884" s="1017"/>
      <c r="AK884" s="1017"/>
      <c r="AL884" s="1017"/>
      <c r="AM884" s="1017"/>
      <c r="AN884" s="1017"/>
      <c r="AO884" s="1017"/>
      <c r="AP884" s="3"/>
    </row>
    <row r="885" spans="2:86" ht="14.25" customHeight="1" x14ac:dyDescent="0.15">
      <c r="B885" s="1058"/>
      <c r="C885" s="1063"/>
      <c r="D885" s="1061"/>
      <c r="E885" s="1061"/>
      <c r="F885" s="1061"/>
      <c r="G885" s="1061"/>
      <c r="H885" s="1061"/>
      <c r="I885" s="1061"/>
      <c r="J885" s="1062"/>
      <c r="K885" s="1016"/>
      <c r="L885" s="1017"/>
      <c r="M885" s="1017"/>
      <c r="N885" s="1017"/>
      <c r="O885" s="1017"/>
      <c r="P885" s="1017"/>
      <c r="Q885" s="1017"/>
      <c r="R885" s="1017"/>
      <c r="S885" s="1017"/>
      <c r="T885" s="1017"/>
      <c r="U885" s="1017"/>
      <c r="V885" s="1017"/>
      <c r="W885" s="1017"/>
      <c r="X885" s="1017"/>
      <c r="Y885" s="1017"/>
      <c r="Z885" s="1017"/>
      <c r="AA885" s="1017"/>
      <c r="AB885" s="1017"/>
      <c r="AC885" s="1017"/>
      <c r="AD885" s="1017"/>
      <c r="AE885" s="1017"/>
      <c r="AF885" s="1017"/>
      <c r="AG885" s="1017"/>
      <c r="AH885" s="1017"/>
      <c r="AI885" s="1017"/>
      <c r="AJ885" s="1017"/>
      <c r="AK885" s="1017"/>
      <c r="AL885" s="1017"/>
      <c r="AM885" s="1017"/>
      <c r="AN885" s="1017"/>
      <c r="AO885" s="1017"/>
      <c r="AP885" s="3"/>
    </row>
    <row r="886" spans="2:86" ht="12" customHeight="1" x14ac:dyDescent="0.15">
      <c r="B886" s="1058"/>
      <c r="C886" s="1063"/>
      <c r="D886" s="1061"/>
      <c r="E886" s="1061"/>
      <c r="F886" s="1061"/>
      <c r="G886" s="1061"/>
      <c r="H886" s="1061"/>
      <c r="I886" s="1061"/>
      <c r="J886" s="1062"/>
      <c r="K886" s="1018" t="s">
        <v>473</v>
      </c>
      <c r="L886" s="1018"/>
      <c r="M886" s="1018"/>
      <c r="N886" s="1018"/>
      <c r="O886" s="1018"/>
      <c r="P886" s="1018"/>
      <c r="Q886" s="1018"/>
      <c r="R886" s="1018"/>
      <c r="S886" s="1018"/>
      <c r="T886" s="1018"/>
      <c r="U886" s="1018"/>
      <c r="V886" s="1018"/>
      <c r="W886" s="1018"/>
      <c r="X886" s="1018"/>
      <c r="Y886" s="1018"/>
      <c r="Z886" s="1018"/>
      <c r="AA886" s="1018"/>
      <c r="AB886" s="1018"/>
      <c r="AC886" s="1018"/>
      <c r="AD886" s="1018"/>
      <c r="AE886" s="1018"/>
      <c r="AF886" s="1018"/>
      <c r="AG886" s="1018"/>
      <c r="AH886" s="1018"/>
      <c r="AI886" s="1018"/>
      <c r="AJ886" s="1018"/>
      <c r="AK886" s="1018"/>
      <c r="AL886" s="1018"/>
      <c r="AM886" s="1018"/>
      <c r="AN886" s="1018"/>
      <c r="AO886" s="1018"/>
      <c r="AP886" s="3"/>
    </row>
    <row r="887" spans="2:86" ht="12" customHeight="1" x14ac:dyDescent="0.15">
      <c r="B887" s="1058"/>
      <c r="C887" s="1063"/>
      <c r="D887" s="1061"/>
      <c r="E887" s="1061"/>
      <c r="F887" s="1061"/>
      <c r="G887" s="1061"/>
      <c r="H887" s="1061"/>
      <c r="I887" s="1061"/>
      <c r="J887" s="1062"/>
      <c r="K887" s="1019" t="s">
        <v>523</v>
      </c>
      <c r="L887" s="1019"/>
      <c r="M887" s="1019"/>
      <c r="N887" s="1019"/>
      <c r="O887" s="1019"/>
      <c r="P887" s="1019"/>
      <c r="Q887" s="1019"/>
      <c r="R887" s="1019"/>
      <c r="S887" s="1019"/>
      <c r="T887" s="1019"/>
      <c r="U887" s="1019"/>
      <c r="V887" s="1019"/>
      <c r="W887" s="1019"/>
      <c r="X887" s="1019"/>
      <c r="Y887" s="1019"/>
      <c r="Z887" s="1019"/>
      <c r="AA887" s="1019"/>
      <c r="AB887" s="1019"/>
      <c r="AC887" s="1019"/>
      <c r="AD887" s="1019"/>
      <c r="AE887" s="1019"/>
      <c r="AF887" s="1019"/>
      <c r="AG887" s="1019"/>
      <c r="AH887" s="1019"/>
      <c r="AI887" s="1019"/>
      <c r="AJ887" s="1019"/>
      <c r="AK887" s="1019"/>
      <c r="AL887" s="1019"/>
      <c r="AM887" s="1019"/>
      <c r="AN887" s="1019"/>
      <c r="AO887" s="1019"/>
      <c r="AP887" s="3"/>
    </row>
    <row r="888" spans="2:86" ht="12" customHeight="1" x14ac:dyDescent="0.15">
      <c r="B888" s="1058"/>
      <c r="C888" s="1063"/>
      <c r="D888" s="1061"/>
      <c r="E888" s="1061"/>
      <c r="F888" s="1061"/>
      <c r="G888" s="1061"/>
      <c r="H888" s="1061"/>
      <c r="I888" s="1061"/>
      <c r="J888" s="1062"/>
      <c r="K888" s="194" t="s">
        <v>474</v>
      </c>
      <c r="L888" s="195"/>
      <c r="M888" s="195"/>
      <c r="N888" s="195"/>
      <c r="O888" s="195"/>
      <c r="P888" s="195"/>
      <c r="Q888" s="195"/>
      <c r="R888" s="195"/>
      <c r="S888" s="195"/>
      <c r="T888" s="195"/>
      <c r="U888" s="195"/>
      <c r="V888" s="195"/>
      <c r="W888" s="195"/>
      <c r="X888" s="195"/>
      <c r="Y888" s="195"/>
      <c r="Z888" s="195"/>
      <c r="AA888" s="195"/>
      <c r="AB888" s="195"/>
      <c r="AC888" s="195"/>
      <c r="AD888" s="195"/>
      <c r="AE888" s="195"/>
      <c r="AF888" s="195"/>
      <c r="AG888" s="195"/>
      <c r="AH888" s="195"/>
      <c r="AI888" s="195"/>
      <c r="AJ888" s="195"/>
      <c r="AK888" s="195"/>
      <c r="AL888" s="195"/>
      <c r="AM888" s="195"/>
      <c r="AN888" s="195"/>
      <c r="AO888" s="196"/>
      <c r="AP888" s="3"/>
    </row>
    <row r="889" spans="2:86" ht="12" customHeight="1" x14ac:dyDescent="0.15">
      <c r="B889" s="1058"/>
      <c r="C889" s="1063"/>
      <c r="D889" s="1061"/>
      <c r="E889" s="1061"/>
      <c r="F889" s="1061"/>
      <c r="G889" s="1061"/>
      <c r="H889" s="1061"/>
      <c r="I889" s="1061"/>
      <c r="J889" s="1062"/>
      <c r="K889" s="194" t="s">
        <v>475</v>
      </c>
      <c r="L889" s="195"/>
      <c r="M889" s="195"/>
      <c r="N889" s="195"/>
      <c r="O889" s="195"/>
      <c r="P889" s="195"/>
      <c r="Q889" s="195"/>
      <c r="R889" s="195"/>
      <c r="S889" s="195"/>
      <c r="T889" s="195"/>
      <c r="U889" s="195"/>
      <c r="V889" s="195"/>
      <c r="W889" s="195"/>
      <c r="X889" s="195"/>
      <c r="Y889" s="195"/>
      <c r="Z889" s="195"/>
      <c r="AA889" s="195"/>
      <c r="AB889" s="195"/>
      <c r="AC889" s="195"/>
      <c r="AD889" s="195"/>
      <c r="AE889" s="195"/>
      <c r="AF889" s="195"/>
      <c r="AG889" s="195"/>
      <c r="AH889" s="195"/>
      <c r="AI889" s="195"/>
      <c r="AJ889" s="195"/>
      <c r="AK889" s="195"/>
      <c r="AL889" s="195"/>
      <c r="AM889" s="195"/>
      <c r="AN889" s="195"/>
      <c r="AO889" s="196"/>
      <c r="AP889" s="3"/>
    </row>
    <row r="890" spans="2:86" ht="12" customHeight="1" x14ac:dyDescent="0.15">
      <c r="B890" s="1058"/>
      <c r="C890" s="1063"/>
      <c r="D890" s="1061"/>
      <c r="E890" s="1061"/>
      <c r="F890" s="1061"/>
      <c r="G890" s="1061"/>
      <c r="H890" s="1061"/>
      <c r="I890" s="1061"/>
      <c r="J890" s="1062"/>
      <c r="K890" s="1020" t="s">
        <v>476</v>
      </c>
      <c r="L890" s="1021"/>
      <c r="M890" s="1021"/>
      <c r="N890" s="1021"/>
      <c r="O890" s="1021"/>
      <c r="P890" s="1021"/>
      <c r="Q890" s="1021"/>
      <c r="R890" s="1021"/>
      <c r="S890" s="1021"/>
      <c r="T890" s="1021"/>
      <c r="U890" s="1021"/>
      <c r="V890" s="1021"/>
      <c r="W890" s="1021"/>
      <c r="X890" s="1021"/>
      <c r="Y890" s="1021"/>
      <c r="Z890" s="1021"/>
      <c r="AA890" s="1021"/>
      <c r="AB890" s="1021"/>
      <c r="AC890" s="1021"/>
      <c r="AD890" s="1021"/>
      <c r="AE890" s="1021"/>
      <c r="AF890" s="1021"/>
      <c r="AG890" s="1021"/>
      <c r="AH890" s="1021"/>
      <c r="AI890" s="1021"/>
      <c r="AJ890" s="1021"/>
      <c r="AK890" s="1021"/>
      <c r="AL890" s="1021"/>
      <c r="AM890" s="1021"/>
      <c r="AN890" s="1021"/>
      <c r="AO890" s="1022"/>
      <c r="AP890" s="3"/>
    </row>
    <row r="891" spans="2:86" ht="12" customHeight="1" x14ac:dyDescent="0.15">
      <c r="B891" s="591"/>
      <c r="C891" s="1064"/>
      <c r="D891" s="1065"/>
      <c r="E891" s="1065"/>
      <c r="F891" s="1065"/>
      <c r="G891" s="1065"/>
      <c r="H891" s="1065"/>
      <c r="I891" s="1065"/>
      <c r="J891" s="1066"/>
      <c r="K891" s="1023"/>
      <c r="L891" s="1024"/>
      <c r="M891" s="1024"/>
      <c r="N891" s="1024"/>
      <c r="O891" s="1024"/>
      <c r="P891" s="1024"/>
      <c r="Q891" s="1024"/>
      <c r="R891" s="1024"/>
      <c r="S891" s="1024"/>
      <c r="T891" s="1024"/>
      <c r="U891" s="1024"/>
      <c r="V891" s="1024"/>
      <c r="W891" s="1024"/>
      <c r="X891" s="1024"/>
      <c r="Y891" s="1024"/>
      <c r="Z891" s="1024"/>
      <c r="AA891" s="1024"/>
      <c r="AB891" s="1024"/>
      <c r="AC891" s="1024"/>
      <c r="AD891" s="1024"/>
      <c r="AE891" s="1024"/>
      <c r="AF891" s="1024"/>
      <c r="AG891" s="1024"/>
      <c r="AH891" s="1024"/>
      <c r="AI891" s="1024"/>
      <c r="AJ891" s="1024"/>
      <c r="AK891" s="1024"/>
      <c r="AL891" s="1024"/>
      <c r="AM891" s="1024"/>
      <c r="AN891" s="1024"/>
      <c r="AO891" s="1025"/>
      <c r="AP891" s="3"/>
    </row>
    <row r="892" spans="2:86" s="9" customFormat="1" ht="12" customHeight="1" x14ac:dyDescent="0.15">
      <c r="B892" s="3" t="s">
        <v>527</v>
      </c>
      <c r="AQ892" s="162"/>
      <c r="AR892" s="162"/>
      <c r="AS892" s="162"/>
      <c r="AT892" s="162"/>
      <c r="AU892" s="162"/>
      <c r="AV892" s="162"/>
      <c r="AW892" s="162"/>
      <c r="AX892" s="162"/>
      <c r="AY892" s="162"/>
      <c r="AZ892" s="162"/>
      <c r="BA892" s="162"/>
      <c r="BB892" s="162"/>
      <c r="BC892" s="162"/>
      <c r="BD892" s="162"/>
      <c r="BE892" s="162"/>
      <c r="BF892" s="162"/>
      <c r="BG892" s="162"/>
      <c r="BH892" s="162"/>
      <c r="BI892" s="162"/>
      <c r="BJ892" s="162"/>
      <c r="BK892" s="162"/>
      <c r="BL892" s="162"/>
      <c r="BM892" s="162"/>
      <c r="BN892" s="162"/>
      <c r="BO892" s="162"/>
      <c r="BP892" s="162"/>
      <c r="BQ892" s="162"/>
      <c r="BR892" s="162"/>
      <c r="BS892" s="162"/>
      <c r="BT892" s="162"/>
      <c r="BU892" s="162"/>
      <c r="BV892" s="162"/>
      <c r="BW892" s="162"/>
      <c r="BX892" s="162"/>
      <c r="BY892" s="162"/>
      <c r="BZ892" s="162"/>
      <c r="CA892" s="162"/>
      <c r="CB892" s="162"/>
      <c r="CC892" s="162"/>
      <c r="CD892" s="162"/>
      <c r="CE892" s="162"/>
      <c r="CF892" s="162"/>
      <c r="CG892" s="162"/>
      <c r="CH892" s="162"/>
    </row>
    <row r="893" spans="2:86" ht="12" customHeight="1" thickBot="1" x14ac:dyDescent="0.2">
      <c r="B893" s="3" t="s">
        <v>524</v>
      </c>
    </row>
    <row r="894" spans="2:86" ht="12" customHeight="1" x14ac:dyDescent="0.15">
      <c r="B894" s="3" t="s">
        <v>525</v>
      </c>
      <c r="AU894" s="1000" t="s">
        <v>305</v>
      </c>
      <c r="AV894" s="1001" t="s">
        <v>298</v>
      </c>
      <c r="AW894" s="1003" t="s">
        <v>299</v>
      </c>
      <c r="AX894" s="1005" t="s">
        <v>306</v>
      </c>
      <c r="AY894" s="1006"/>
      <c r="AZ894" s="1006"/>
      <c r="BA894" s="1006"/>
      <c r="BB894" s="1006"/>
      <c r="BC894" s="1006"/>
      <c r="BD894" s="1006"/>
      <c r="BE894" s="1006"/>
      <c r="BF894" s="1006"/>
      <c r="BG894" s="1006"/>
      <c r="BH894" s="1006"/>
      <c r="BI894" s="1006"/>
      <c r="BJ894" s="1006"/>
      <c r="BK894" s="1006"/>
      <c r="BL894" s="1006"/>
      <c r="BM894" s="1006"/>
      <c r="BN894" s="1006"/>
      <c r="BO894" s="1006"/>
      <c r="BP894" s="1006"/>
      <c r="BQ894" s="1006"/>
      <c r="BR894" s="1007"/>
      <c r="BS894" s="807" t="s">
        <v>300</v>
      </c>
      <c r="BT894" s="1008"/>
      <c r="BU894" s="1008"/>
      <c r="BV894" s="1008"/>
      <c r="BW894" s="1009" t="s">
        <v>307</v>
      </c>
      <c r="BX894" s="1010"/>
      <c r="BY894" s="1010"/>
      <c r="BZ894" s="1010"/>
      <c r="CA894" s="1010"/>
      <c r="CB894" s="1010"/>
      <c r="CC894" s="1010"/>
      <c r="CD894" s="1010"/>
      <c r="CE894" s="1010"/>
      <c r="CF894" s="1010"/>
      <c r="CG894" s="1010"/>
      <c r="CH894" s="1011"/>
    </row>
    <row r="895" spans="2:86" ht="12" customHeight="1" x14ac:dyDescent="0.15">
      <c r="B895" s="3" t="s">
        <v>477</v>
      </c>
      <c r="AU895" s="1000"/>
      <c r="AV895" s="1002"/>
      <c r="AW895" s="1004"/>
      <c r="AX895" s="1012" t="s">
        <v>308</v>
      </c>
      <c r="AY895" s="686"/>
      <c r="AZ895" s="686"/>
      <c r="BA895" s="686"/>
      <c r="BB895" s="686"/>
      <c r="BC895" s="686"/>
      <c r="BD895" s="686"/>
      <c r="BE895" s="686"/>
      <c r="BF895" s="686"/>
      <c r="BG895" s="686"/>
      <c r="BH895" s="686"/>
      <c r="BI895" s="686"/>
      <c r="BJ895" s="686" t="s">
        <v>309</v>
      </c>
      <c r="BK895" s="686"/>
      <c r="BL895" s="686"/>
      <c r="BM895" s="686"/>
      <c r="BN895" s="686"/>
      <c r="BO895" s="686"/>
      <c r="BP895" s="686"/>
      <c r="BQ895" s="686"/>
      <c r="BR895" s="1013"/>
      <c r="BS895" s="1008"/>
      <c r="BT895" s="1008"/>
      <c r="BU895" s="1008"/>
      <c r="BV895" s="1008"/>
      <c r="BW895" s="1014" t="s">
        <v>302</v>
      </c>
      <c r="BX895" s="699"/>
      <c r="BY895" s="699"/>
      <c r="BZ895" s="699"/>
      <c r="CA895" s="686" t="s">
        <v>310</v>
      </c>
      <c r="CB895" s="686"/>
      <c r="CC895" s="686"/>
      <c r="CD895" s="686"/>
      <c r="CE895" s="686"/>
      <c r="CF895" s="686"/>
      <c r="CG895" s="686"/>
      <c r="CH895" s="1013"/>
    </row>
    <row r="896" spans="2:86" ht="12" customHeight="1" x14ac:dyDescent="0.15">
      <c r="B896" s="3" t="s">
        <v>526</v>
      </c>
      <c r="AU896" s="1000"/>
      <c r="AV896" s="1002"/>
      <c r="AW896" s="1004"/>
      <c r="AX896" s="1012" t="s">
        <v>26</v>
      </c>
      <c r="AY896" s="686"/>
      <c r="AZ896" s="686"/>
      <c r="BA896" s="686"/>
      <c r="BB896" s="686" t="s">
        <v>22</v>
      </c>
      <c r="BC896" s="686"/>
      <c r="BD896" s="686"/>
      <c r="BE896" s="686"/>
      <c r="BF896" s="686" t="s">
        <v>24</v>
      </c>
      <c r="BG896" s="686"/>
      <c r="BH896" s="686"/>
      <c r="BI896" s="686"/>
      <c r="BJ896" s="699" t="s">
        <v>26</v>
      </c>
      <c r="BK896" s="699"/>
      <c r="BL896" s="699"/>
      <c r="BM896" s="699" t="s">
        <v>22</v>
      </c>
      <c r="BN896" s="699"/>
      <c r="BO896" s="699"/>
      <c r="BP896" s="699" t="s">
        <v>24</v>
      </c>
      <c r="BQ896" s="699"/>
      <c r="BR896" s="1015"/>
      <c r="BS896" s="807" t="s">
        <v>26</v>
      </c>
      <c r="BT896" s="807" t="s">
        <v>22</v>
      </c>
      <c r="BU896" s="807" t="s">
        <v>24</v>
      </c>
      <c r="BV896" s="807" t="s">
        <v>303</v>
      </c>
      <c r="BW896" s="1012" t="s">
        <v>311</v>
      </c>
      <c r="BX896" s="686"/>
      <c r="BY896" s="686"/>
      <c r="BZ896" s="686"/>
      <c r="CA896" s="686" t="s">
        <v>22</v>
      </c>
      <c r="CB896" s="686"/>
      <c r="CC896" s="686"/>
      <c r="CD896" s="686"/>
      <c r="CE896" s="686" t="s">
        <v>24</v>
      </c>
      <c r="CF896" s="686"/>
      <c r="CG896" s="686"/>
      <c r="CH896" s="1013"/>
    </row>
    <row r="897" spans="2:86" ht="12" customHeight="1" x14ac:dyDescent="0.15">
      <c r="B897" s="3" t="s">
        <v>478</v>
      </c>
      <c r="AU897" s="1000"/>
      <c r="AV897" s="1002"/>
      <c r="AW897" s="1004"/>
      <c r="AX897" s="156" t="s">
        <v>862</v>
      </c>
      <c r="AY897" s="157" t="s">
        <v>863</v>
      </c>
      <c r="AZ897" s="157" t="s">
        <v>864</v>
      </c>
      <c r="BA897" s="158" t="s">
        <v>865</v>
      </c>
      <c r="BB897" s="159" t="s">
        <v>866</v>
      </c>
      <c r="BC897" s="157" t="s">
        <v>863</v>
      </c>
      <c r="BD897" s="157" t="s">
        <v>867</v>
      </c>
      <c r="BE897" s="158" t="s">
        <v>865</v>
      </c>
      <c r="BF897" s="159" t="s">
        <v>866</v>
      </c>
      <c r="BG897" s="157" t="s">
        <v>863</v>
      </c>
      <c r="BH897" s="157" t="s">
        <v>864</v>
      </c>
      <c r="BI897" s="158" t="s">
        <v>865</v>
      </c>
      <c r="BJ897" s="159" t="s">
        <v>866</v>
      </c>
      <c r="BK897" s="157" t="s">
        <v>868</v>
      </c>
      <c r="BL897" s="158" t="s">
        <v>869</v>
      </c>
      <c r="BM897" s="159" t="s">
        <v>870</v>
      </c>
      <c r="BN897" s="157" t="s">
        <v>863</v>
      </c>
      <c r="BO897" s="158" t="s">
        <v>871</v>
      </c>
      <c r="BP897" s="159" t="s">
        <v>870</v>
      </c>
      <c r="BQ897" s="157" t="s">
        <v>868</v>
      </c>
      <c r="BR897" s="160" t="s">
        <v>872</v>
      </c>
      <c r="BS897" s="1008"/>
      <c r="BT897" s="1008"/>
      <c r="BU897" s="1008"/>
      <c r="BV897" s="1008"/>
      <c r="BW897" s="156" t="s">
        <v>866</v>
      </c>
      <c r="BX897" s="157" t="s">
        <v>863</v>
      </c>
      <c r="BY897" s="157" t="s">
        <v>864</v>
      </c>
      <c r="BZ897" s="158" t="s">
        <v>865</v>
      </c>
      <c r="CA897" s="159" t="s">
        <v>866</v>
      </c>
      <c r="CB897" s="157" t="s">
        <v>873</v>
      </c>
      <c r="CC897" s="157" t="s">
        <v>864</v>
      </c>
      <c r="CD897" s="158" t="s">
        <v>865</v>
      </c>
      <c r="CE897" s="159" t="s">
        <v>866</v>
      </c>
      <c r="CF897" s="157" t="s">
        <v>863</v>
      </c>
      <c r="CG897" s="157" t="s">
        <v>864</v>
      </c>
      <c r="CH897" s="160" t="s">
        <v>874</v>
      </c>
    </row>
    <row r="898" spans="2:86" x14ac:dyDescent="0.15">
      <c r="B898" s="3" t="s">
        <v>539</v>
      </c>
      <c r="AU898" s="1000"/>
      <c r="AV898" s="188" t="str">
        <f>N900</f>
        <v>S019</v>
      </c>
      <c r="AW898" s="300">
        <f>R900</f>
        <v>10.5</v>
      </c>
      <c r="AX898" s="197">
        <f>+Y925</f>
        <v>0</v>
      </c>
      <c r="AY898" s="197">
        <f>+Z925</f>
        <v>0</v>
      </c>
      <c r="AZ898" s="197">
        <f>+AA925</f>
        <v>0</v>
      </c>
      <c r="BA898" s="197">
        <f t="shared" ref="BA898" si="390">+AB925</f>
        <v>0</v>
      </c>
      <c r="BB898" s="197">
        <f>+AC925</f>
        <v>0</v>
      </c>
      <c r="BC898" s="197">
        <f t="shared" ref="BC898" si="391">+AD925</f>
        <v>0</v>
      </c>
      <c r="BD898" s="197">
        <f t="shared" ref="BD898" si="392">+AE925</f>
        <v>1</v>
      </c>
      <c r="BE898" s="197">
        <f t="shared" ref="BE898" si="393">+AF925</f>
        <v>1</v>
      </c>
      <c r="BF898" s="197">
        <f t="shared" ref="BF898" si="394">+AG925</f>
        <v>0</v>
      </c>
      <c r="BG898" s="197">
        <f t="shared" ref="BG898" si="395">+AH925</f>
        <v>0</v>
      </c>
      <c r="BH898" s="197">
        <f t="shared" ref="BH898" si="396">+AI925</f>
        <v>0</v>
      </c>
      <c r="BI898" s="197">
        <f t="shared" ref="BI898" si="397">+AJ925</f>
        <v>1</v>
      </c>
      <c r="BJ898" s="197" t="str">
        <f>+Y928</f>
        <v/>
      </c>
      <c r="BK898" s="197" t="str">
        <f t="shared" ref="BK898" si="398">+Z928</f>
        <v/>
      </c>
      <c r="BL898" s="197" t="str">
        <f>+AA928</f>
        <v/>
      </c>
      <c r="BM898" s="197">
        <f>+AC928</f>
        <v>0</v>
      </c>
      <c r="BN898" s="197">
        <f t="shared" ref="BN898" si="399">+AD928</f>
        <v>0</v>
      </c>
      <c r="BO898" s="197">
        <f t="shared" ref="BO898" si="400">+AE928</f>
        <v>2</v>
      </c>
      <c r="BP898" s="197">
        <f>+AG928</f>
        <v>0</v>
      </c>
      <c r="BQ898" s="197">
        <f>+AH928</f>
        <v>0</v>
      </c>
      <c r="BR898" s="197">
        <f>+AI928</f>
        <v>1</v>
      </c>
      <c r="BS898" s="296" t="str">
        <f>+Y929</f>
        <v>Ⅰ</v>
      </c>
      <c r="BT898" s="296" t="str">
        <f>+AC929</f>
        <v>Ⅱ</v>
      </c>
      <c r="BU898" s="296" t="str">
        <f>+AG929</f>
        <v>Ⅱ</v>
      </c>
      <c r="BV898" s="296" t="str">
        <f>+Y930</f>
        <v>Ⅱ</v>
      </c>
      <c r="BW898" s="164" t="str">
        <f>IF(Y925&gt;0,R900,"")</f>
        <v/>
      </c>
      <c r="BX898" s="165" t="str">
        <f>IF(Z925&gt;0,"",IF(AA925&gt;0,R900,""))</f>
        <v/>
      </c>
      <c r="BY898" s="165" t="str">
        <f>IF(Y925+Z925&gt;0,"",IF(AA925&gt;0,R900,""))</f>
        <v/>
      </c>
      <c r="BZ898" s="165" t="str">
        <f>IF(Y925+Z925+AA925&gt;0,"",IF(AB925&gt;0,R900,""))</f>
        <v/>
      </c>
      <c r="CA898" s="166">
        <f t="shared" ref="CA898" si="401">+AC924</f>
        <v>0</v>
      </c>
      <c r="CB898" s="166">
        <f t="shared" ref="CB898" si="402">+AD924</f>
        <v>0</v>
      </c>
      <c r="CC898" s="166">
        <f t="shared" ref="CC898" si="403">+AE924</f>
        <v>6.0000000000000001E-3</v>
      </c>
      <c r="CD898" s="166">
        <f t="shared" ref="CD898" si="404">+AF924</f>
        <v>1.4999999999999999E-2</v>
      </c>
      <c r="CE898" s="166">
        <f t="shared" ref="CE898" si="405">+AG924</f>
        <v>0</v>
      </c>
      <c r="CF898" s="166">
        <f t="shared" ref="CF898" si="406">+AH924</f>
        <v>0</v>
      </c>
      <c r="CG898" s="166">
        <f t="shared" ref="CG898" si="407">+AI924</f>
        <v>0</v>
      </c>
      <c r="CH898" s="166">
        <f t="shared" ref="CH898" si="408">+AJ924</f>
        <v>0.16500000000000001</v>
      </c>
    </row>
    <row r="899" spans="2:86" ht="12" customHeight="1" x14ac:dyDescent="0.15">
      <c r="B899" s="1057" t="s">
        <v>219</v>
      </c>
      <c r="C899" s="1059"/>
      <c r="D899" s="1060"/>
      <c r="E899" s="1061"/>
      <c r="F899" s="1061"/>
      <c r="G899" s="1061"/>
      <c r="H899" s="1061"/>
      <c r="I899" s="1061"/>
      <c r="J899" s="1062"/>
      <c r="K899" s="1067" t="s">
        <v>453</v>
      </c>
      <c r="L899" s="1068"/>
      <c r="M899" s="1068"/>
      <c r="N899" s="1068"/>
      <c r="O899" s="1068"/>
      <c r="P899" s="1068"/>
      <c r="Q899" s="1068"/>
      <c r="R899" s="1068"/>
      <c r="S899" s="1068"/>
      <c r="T899" s="1068"/>
      <c r="U899" s="1068"/>
      <c r="V899" s="1068"/>
      <c r="W899" s="1068"/>
      <c r="X899" s="1068"/>
      <c r="Y899" s="1068"/>
      <c r="Z899" s="1068"/>
      <c r="AA899" s="1068"/>
      <c r="AB899" s="1068"/>
      <c r="AC899" s="1068"/>
      <c r="AD899" s="1068"/>
      <c r="AE899" s="1068"/>
      <c r="AF899" s="1068"/>
      <c r="AG899" s="1068"/>
      <c r="AH899" s="1068"/>
      <c r="AI899" s="1068"/>
      <c r="AJ899" s="1068"/>
      <c r="AK899" s="1068"/>
      <c r="AL899" s="1068"/>
      <c r="AM899" s="1068"/>
      <c r="AN899" s="1068"/>
      <c r="AO899" s="1069"/>
      <c r="AP899" s="3"/>
    </row>
    <row r="900" spans="2:86" ht="12" customHeight="1" x14ac:dyDescent="0.15">
      <c r="B900" s="1058"/>
      <c r="C900" s="1063"/>
      <c r="D900" s="1061"/>
      <c r="E900" s="1061"/>
      <c r="F900" s="1061"/>
      <c r="G900" s="1061"/>
      <c r="H900" s="1061"/>
      <c r="I900" s="1061"/>
      <c r="J900" s="1062"/>
      <c r="K900" s="1040" t="s">
        <v>218</v>
      </c>
      <c r="L900" s="1041"/>
      <c r="M900" s="1042"/>
      <c r="N900" s="1034" t="s">
        <v>623</v>
      </c>
      <c r="O900" s="1035"/>
      <c r="P900" s="1040" t="s">
        <v>454</v>
      </c>
      <c r="Q900" s="1042"/>
      <c r="R900" s="1070">
        <f>'様式A-2'!C29</f>
        <v>10.5</v>
      </c>
      <c r="S900" s="1071"/>
      <c r="T900" s="1072"/>
      <c r="U900" s="1073" t="s">
        <v>455</v>
      </c>
      <c r="V900" s="1074"/>
      <c r="W900" s="1073" t="s">
        <v>456</v>
      </c>
      <c r="X900" s="1074"/>
      <c r="Y900" s="1042" t="s">
        <v>217</v>
      </c>
      <c r="Z900" s="1016"/>
      <c r="AA900" s="1016"/>
      <c r="AB900" s="1016"/>
      <c r="AC900" s="1073" t="s">
        <v>457</v>
      </c>
      <c r="AD900" s="1079"/>
      <c r="AE900" s="1079"/>
      <c r="AF900" s="1079"/>
      <c r="AG900" s="1079"/>
      <c r="AH900" s="1079"/>
      <c r="AI900" s="1079"/>
      <c r="AJ900" s="1074"/>
      <c r="AK900" s="1073" t="s">
        <v>458</v>
      </c>
      <c r="AL900" s="1079"/>
      <c r="AM900" s="1079"/>
      <c r="AN900" s="1081"/>
      <c r="AO900" s="1082"/>
      <c r="AP900" s="3"/>
      <c r="AV900" s="167"/>
      <c r="AW900" s="221"/>
      <c r="AX900" s="167"/>
      <c r="AY900" s="167"/>
      <c r="AZ900" s="167"/>
      <c r="BA900" s="167"/>
      <c r="BB900" s="167"/>
      <c r="BC900" s="167"/>
      <c r="BD900" s="167"/>
    </row>
    <row r="901" spans="2:86" ht="12" customHeight="1" x14ac:dyDescent="0.15">
      <c r="B901" s="1058"/>
      <c r="C901" s="1063"/>
      <c r="D901" s="1061"/>
      <c r="E901" s="1061"/>
      <c r="F901" s="1061"/>
      <c r="G901" s="1061"/>
      <c r="H901" s="1061"/>
      <c r="I901" s="1061"/>
      <c r="J901" s="1062"/>
      <c r="K901" s="1016" t="s">
        <v>459</v>
      </c>
      <c r="L901" s="1016" t="s">
        <v>199</v>
      </c>
      <c r="M901" s="1016"/>
      <c r="N901" s="1016" t="s">
        <v>198</v>
      </c>
      <c r="O901" s="1016"/>
      <c r="P901" s="1016" t="s">
        <v>460</v>
      </c>
      <c r="Q901" s="1016"/>
      <c r="R901" s="1016" t="s">
        <v>6</v>
      </c>
      <c r="S901" s="1016"/>
      <c r="T901" s="1016"/>
      <c r="U901" s="1075"/>
      <c r="V901" s="1076"/>
      <c r="W901" s="1075"/>
      <c r="X901" s="1076"/>
      <c r="Y901" s="1042"/>
      <c r="Z901" s="1016"/>
      <c r="AA901" s="1016"/>
      <c r="AB901" s="1016"/>
      <c r="AC901" s="1077"/>
      <c r="AD901" s="1080"/>
      <c r="AE901" s="1080"/>
      <c r="AF901" s="1080"/>
      <c r="AG901" s="1080"/>
      <c r="AH901" s="1080"/>
      <c r="AI901" s="1080"/>
      <c r="AJ901" s="1078"/>
      <c r="AK901" s="1075"/>
      <c r="AL901" s="1083"/>
      <c r="AM901" s="1083"/>
      <c r="AN901" s="1084"/>
      <c r="AO901" s="1085"/>
      <c r="AP901" s="3"/>
      <c r="AV901" s="167"/>
      <c r="AW901" s="167"/>
      <c r="AX901" s="167"/>
      <c r="AY901" s="167"/>
      <c r="AZ901" s="167"/>
      <c r="BA901" s="167"/>
      <c r="BB901" s="167"/>
      <c r="BC901" s="167"/>
      <c r="BD901" s="167"/>
    </row>
    <row r="902" spans="2:86" ht="12" customHeight="1" x14ac:dyDescent="0.15">
      <c r="B902" s="1058"/>
      <c r="C902" s="1063"/>
      <c r="D902" s="1061"/>
      <c r="E902" s="1061"/>
      <c r="F902" s="1061"/>
      <c r="G902" s="1061"/>
      <c r="H902" s="1061"/>
      <c r="I902" s="1061"/>
      <c r="J902" s="1062"/>
      <c r="K902" s="1016"/>
      <c r="L902" s="1016"/>
      <c r="M902" s="1016"/>
      <c r="N902" s="1016"/>
      <c r="O902" s="1016"/>
      <c r="P902" s="1016"/>
      <c r="Q902" s="1016"/>
      <c r="R902" s="1016"/>
      <c r="S902" s="1016"/>
      <c r="T902" s="1016"/>
      <c r="U902" s="1075"/>
      <c r="V902" s="1076"/>
      <c r="W902" s="1075"/>
      <c r="X902" s="1076"/>
      <c r="Y902" s="1042" t="s">
        <v>461</v>
      </c>
      <c r="Z902" s="1016"/>
      <c r="AA902" s="1016"/>
      <c r="AB902" s="1016"/>
      <c r="AC902" s="1016" t="s">
        <v>462</v>
      </c>
      <c r="AD902" s="1016"/>
      <c r="AE902" s="1016"/>
      <c r="AF902" s="1016"/>
      <c r="AG902" s="1016" t="s">
        <v>463</v>
      </c>
      <c r="AH902" s="1016"/>
      <c r="AI902" s="1016"/>
      <c r="AJ902" s="1016"/>
      <c r="AK902" s="1075"/>
      <c r="AL902" s="1083"/>
      <c r="AM902" s="1083"/>
      <c r="AN902" s="1084"/>
      <c r="AO902" s="1085"/>
      <c r="AP902" s="3"/>
      <c r="AV902" s="167"/>
      <c r="AW902" s="167"/>
      <c r="AX902" s="167"/>
      <c r="AY902" s="167"/>
      <c r="AZ902" s="167"/>
      <c r="BA902" s="167"/>
      <c r="BB902" s="167"/>
      <c r="BC902" s="167"/>
      <c r="BD902" s="167"/>
    </row>
    <row r="903" spans="2:86" ht="12" customHeight="1" x14ac:dyDescent="0.15">
      <c r="B903" s="1058"/>
      <c r="C903" s="1063"/>
      <c r="D903" s="1061"/>
      <c r="E903" s="1061"/>
      <c r="F903" s="1061"/>
      <c r="G903" s="1061"/>
      <c r="H903" s="1061"/>
      <c r="I903" s="1061"/>
      <c r="J903" s="1062"/>
      <c r="K903" s="1016"/>
      <c r="L903" s="1016"/>
      <c r="M903" s="1016"/>
      <c r="N903" s="1016"/>
      <c r="O903" s="1016"/>
      <c r="P903" s="1016"/>
      <c r="Q903" s="1016"/>
      <c r="R903" s="1016"/>
      <c r="S903" s="1016"/>
      <c r="T903" s="1016"/>
      <c r="U903" s="1077"/>
      <c r="V903" s="1078"/>
      <c r="W903" s="1077"/>
      <c r="X903" s="1078"/>
      <c r="Y903" s="191" t="s">
        <v>32</v>
      </c>
      <c r="Z903" s="187" t="s">
        <v>33</v>
      </c>
      <c r="AA903" s="187" t="s">
        <v>464</v>
      </c>
      <c r="AB903" s="187" t="s">
        <v>465</v>
      </c>
      <c r="AC903" s="187" t="s">
        <v>32</v>
      </c>
      <c r="AD903" s="187" t="s">
        <v>33</v>
      </c>
      <c r="AE903" s="187" t="s">
        <v>464</v>
      </c>
      <c r="AF903" s="187" t="s">
        <v>465</v>
      </c>
      <c r="AG903" s="187" t="s">
        <v>32</v>
      </c>
      <c r="AH903" s="187" t="s">
        <v>33</v>
      </c>
      <c r="AI903" s="187" t="s">
        <v>464</v>
      </c>
      <c r="AJ903" s="187" t="s">
        <v>465</v>
      </c>
      <c r="AK903" s="1077"/>
      <c r="AL903" s="1080"/>
      <c r="AM903" s="1080"/>
      <c r="AN903" s="1086"/>
      <c r="AO903" s="1087"/>
      <c r="AP903" s="3"/>
      <c r="AV903" s="167"/>
      <c r="AW903" s="167"/>
      <c r="AX903" s="167"/>
      <c r="AY903" s="167"/>
      <c r="AZ903" s="167"/>
      <c r="BA903" s="167"/>
      <c r="BB903" s="167"/>
      <c r="BC903" s="167"/>
      <c r="BD903" s="167"/>
    </row>
    <row r="904" spans="2:86" ht="12" customHeight="1" x14ac:dyDescent="0.15">
      <c r="B904" s="1058"/>
      <c r="C904" s="1063"/>
      <c r="D904" s="1061"/>
      <c r="E904" s="1061"/>
      <c r="F904" s="1061"/>
      <c r="G904" s="1061"/>
      <c r="H904" s="1061"/>
      <c r="I904" s="1061"/>
      <c r="J904" s="1062"/>
      <c r="K904" s="192">
        <v>1</v>
      </c>
      <c r="L904" s="1038" t="s">
        <v>534</v>
      </c>
      <c r="M904" s="1039"/>
      <c r="N904" s="1038" t="s">
        <v>486</v>
      </c>
      <c r="O904" s="1039"/>
      <c r="P904" s="1034" t="s">
        <v>332</v>
      </c>
      <c r="Q904" s="1036"/>
      <c r="R904" s="408" t="s">
        <v>338</v>
      </c>
      <c r="S904" s="408"/>
      <c r="T904" s="408"/>
      <c r="U904" s="1034" t="s">
        <v>54</v>
      </c>
      <c r="V904" s="1036"/>
      <c r="W904" s="1034" t="s">
        <v>551</v>
      </c>
      <c r="X904" s="1035"/>
      <c r="Y904" s="276"/>
      <c r="Z904" s="276"/>
      <c r="AA904" s="276"/>
      <c r="AB904" s="276"/>
      <c r="AC904" s="223"/>
      <c r="AD904" s="223"/>
      <c r="AE904" s="223"/>
      <c r="AF904" s="223"/>
      <c r="AG904" s="223"/>
      <c r="AH904" s="223"/>
      <c r="AI904" s="223"/>
      <c r="AJ904" s="223"/>
      <c r="AK904" s="1088" t="s">
        <v>1658</v>
      </c>
      <c r="AL904" s="1089"/>
      <c r="AM904" s="1089"/>
      <c r="AN904" s="1090"/>
      <c r="AO904" s="1091"/>
      <c r="AP904" s="3"/>
      <c r="AQ904" s="222">
        <f>IF(P904="材質劣化",2,IF(P904="漏水",3,1))</f>
        <v>2</v>
      </c>
      <c r="AV904" s="167"/>
      <c r="AW904" s="167"/>
      <c r="AX904" s="167"/>
      <c r="AY904" s="167"/>
      <c r="AZ904" s="167"/>
      <c r="BA904" s="167"/>
      <c r="BB904" s="167"/>
      <c r="BC904" s="167"/>
      <c r="BD904" s="167"/>
    </row>
    <row r="905" spans="2:86" ht="12" customHeight="1" x14ac:dyDescent="0.15">
      <c r="B905" s="1058"/>
      <c r="C905" s="1063"/>
      <c r="D905" s="1061"/>
      <c r="E905" s="1061"/>
      <c r="F905" s="1061"/>
      <c r="G905" s="1061"/>
      <c r="H905" s="1061"/>
      <c r="I905" s="1061"/>
      <c r="J905" s="1062"/>
      <c r="K905" s="192">
        <v>2</v>
      </c>
      <c r="L905" s="1038" t="s">
        <v>534</v>
      </c>
      <c r="M905" s="1039"/>
      <c r="N905" s="1038" t="s">
        <v>486</v>
      </c>
      <c r="O905" s="1039"/>
      <c r="P905" s="1034" t="s">
        <v>332</v>
      </c>
      <c r="Q905" s="1036"/>
      <c r="R905" s="408" t="s">
        <v>532</v>
      </c>
      <c r="S905" s="408"/>
      <c r="T905" s="408"/>
      <c r="U905" s="1034" t="s">
        <v>1648</v>
      </c>
      <c r="V905" s="1036"/>
      <c r="W905" s="1034" t="s">
        <v>1655</v>
      </c>
      <c r="X905" s="1035"/>
      <c r="Y905" s="276"/>
      <c r="Z905" s="276"/>
      <c r="AA905" s="276"/>
      <c r="AB905" s="276"/>
      <c r="AC905" s="223"/>
      <c r="AD905" s="223"/>
      <c r="AE905" s="223">
        <f>0.1*0.03*2</f>
        <v>6.0000000000000001E-3</v>
      </c>
      <c r="AF905" s="223"/>
      <c r="AG905" s="223"/>
      <c r="AH905" s="223"/>
      <c r="AI905" s="223"/>
      <c r="AJ905" s="223"/>
      <c r="AK905" s="1052"/>
      <c r="AL905" s="1053"/>
      <c r="AM905" s="1053"/>
      <c r="AN905" s="1054"/>
      <c r="AO905" s="1055"/>
      <c r="AP905" s="3"/>
      <c r="AQ905" s="222">
        <f t="shared" ref="AQ905:AQ923" si="409">IF(P905="材質劣化",2,IF(P905="漏水",3,1))</f>
        <v>2</v>
      </c>
      <c r="AV905" s="167"/>
      <c r="AW905" s="167"/>
      <c r="AX905" s="167"/>
      <c r="AY905" s="167"/>
      <c r="AZ905" s="167"/>
      <c r="BA905" s="167"/>
      <c r="BB905" s="167"/>
      <c r="BC905" s="167"/>
      <c r="BD905" s="167"/>
    </row>
    <row r="906" spans="2:86" ht="12" customHeight="1" x14ac:dyDescent="0.15">
      <c r="B906" s="1058"/>
      <c r="C906" s="1063"/>
      <c r="D906" s="1061"/>
      <c r="E906" s="1061"/>
      <c r="F906" s="1061"/>
      <c r="G906" s="1061"/>
      <c r="H906" s="1061"/>
      <c r="I906" s="1061"/>
      <c r="J906" s="1062"/>
      <c r="K906" s="192">
        <v>3</v>
      </c>
      <c r="L906" s="1038" t="s">
        <v>534</v>
      </c>
      <c r="M906" s="1039"/>
      <c r="N906" s="1038" t="s">
        <v>487</v>
      </c>
      <c r="O906" s="1039"/>
      <c r="P906" s="1034" t="s">
        <v>332</v>
      </c>
      <c r="Q906" s="1036"/>
      <c r="R906" s="408" t="s">
        <v>338</v>
      </c>
      <c r="S906" s="408"/>
      <c r="T906" s="408"/>
      <c r="U906" s="1034" t="s">
        <v>54</v>
      </c>
      <c r="V906" s="1036"/>
      <c r="W906" s="1034" t="s">
        <v>551</v>
      </c>
      <c r="X906" s="1035"/>
      <c r="Y906" s="276"/>
      <c r="Z906" s="276"/>
      <c r="AA906" s="276"/>
      <c r="AB906" s="276"/>
      <c r="AC906" s="223"/>
      <c r="AD906" s="223"/>
      <c r="AE906" s="223"/>
      <c r="AF906" s="223"/>
      <c r="AG906" s="223"/>
      <c r="AH906" s="223"/>
      <c r="AI906" s="223"/>
      <c r="AJ906" s="223"/>
      <c r="AK906" s="1052" t="s">
        <v>1651</v>
      </c>
      <c r="AL906" s="1053"/>
      <c r="AM906" s="1053"/>
      <c r="AN906" s="1054"/>
      <c r="AO906" s="1055"/>
      <c r="AP906" s="3"/>
      <c r="AQ906" s="222">
        <f t="shared" si="409"/>
        <v>2</v>
      </c>
      <c r="AV906" s="167"/>
      <c r="AW906" s="167"/>
      <c r="AX906" s="167"/>
      <c r="AY906" s="167"/>
      <c r="AZ906" s="167"/>
      <c r="BA906" s="167"/>
      <c r="BB906" s="167"/>
      <c r="BC906" s="167"/>
      <c r="BD906" s="167"/>
    </row>
    <row r="907" spans="2:86" ht="12" customHeight="1" x14ac:dyDescent="0.15">
      <c r="B907" s="1058"/>
      <c r="C907" s="1063"/>
      <c r="D907" s="1061"/>
      <c r="E907" s="1061"/>
      <c r="F907" s="1061"/>
      <c r="G907" s="1061"/>
      <c r="H907" s="1061"/>
      <c r="I907" s="1061"/>
      <c r="J907" s="1062"/>
      <c r="K907" s="192">
        <v>4</v>
      </c>
      <c r="L907" s="1038" t="s">
        <v>534</v>
      </c>
      <c r="M907" s="1039"/>
      <c r="N907" s="1038" t="s">
        <v>487</v>
      </c>
      <c r="O907" s="1039"/>
      <c r="P907" s="1034" t="s">
        <v>332</v>
      </c>
      <c r="Q907" s="1036"/>
      <c r="R907" s="408" t="s">
        <v>338</v>
      </c>
      <c r="S907" s="408"/>
      <c r="T907" s="408"/>
      <c r="U907" s="1034" t="s">
        <v>54</v>
      </c>
      <c r="V907" s="1036"/>
      <c r="W907" s="1034" t="s">
        <v>551</v>
      </c>
      <c r="X907" s="1035"/>
      <c r="Y907" s="276"/>
      <c r="Z907" s="276"/>
      <c r="AA907" s="276"/>
      <c r="AB907" s="276"/>
      <c r="AC907" s="223"/>
      <c r="AD907" s="223"/>
      <c r="AE907" s="223"/>
      <c r="AF907" s="223"/>
      <c r="AG907" s="223"/>
      <c r="AH907" s="223"/>
      <c r="AI907" s="223"/>
      <c r="AJ907" s="223"/>
      <c r="AK907" s="1052" t="s">
        <v>1651</v>
      </c>
      <c r="AL907" s="1053"/>
      <c r="AM907" s="1053"/>
      <c r="AN907" s="1054"/>
      <c r="AO907" s="1055"/>
      <c r="AP907" s="3"/>
      <c r="AQ907" s="222">
        <f t="shared" si="409"/>
        <v>2</v>
      </c>
      <c r="AV907" s="167"/>
      <c r="AW907" s="167"/>
      <c r="AX907" s="167"/>
      <c r="AY907" s="167"/>
      <c r="AZ907" s="167"/>
      <c r="BA907" s="167"/>
      <c r="BB907" s="167"/>
      <c r="BC907" s="167"/>
      <c r="BD907" s="167"/>
    </row>
    <row r="908" spans="2:86" ht="12" customHeight="1" x14ac:dyDescent="0.15">
      <c r="B908" s="1058"/>
      <c r="C908" s="1063"/>
      <c r="D908" s="1061"/>
      <c r="E908" s="1061"/>
      <c r="F908" s="1061"/>
      <c r="G908" s="1061"/>
      <c r="H908" s="1061"/>
      <c r="I908" s="1061"/>
      <c r="J908" s="1062"/>
      <c r="K908" s="192">
        <v>5</v>
      </c>
      <c r="L908" s="1038" t="s">
        <v>331</v>
      </c>
      <c r="M908" s="1039"/>
      <c r="N908" s="1038" t="s">
        <v>355</v>
      </c>
      <c r="O908" s="1039"/>
      <c r="P908" s="1034" t="s">
        <v>333</v>
      </c>
      <c r="Q908" s="1036"/>
      <c r="R908" s="408" t="s">
        <v>340</v>
      </c>
      <c r="S908" s="408"/>
      <c r="T908" s="408"/>
      <c r="U908" s="1034" t="s">
        <v>554</v>
      </c>
      <c r="V908" s="1036"/>
      <c r="W908" s="1034" t="s">
        <v>1649</v>
      </c>
      <c r="X908" s="1035"/>
      <c r="Y908" s="276"/>
      <c r="Z908" s="276"/>
      <c r="AA908" s="276"/>
      <c r="AB908" s="276"/>
      <c r="AC908" s="223"/>
      <c r="AD908" s="223"/>
      <c r="AE908" s="223"/>
      <c r="AF908" s="223"/>
      <c r="AG908" s="223"/>
      <c r="AH908" s="223"/>
      <c r="AI908" s="223"/>
      <c r="AJ908" s="223">
        <f>1.1*0.15</f>
        <v>0.16500000000000001</v>
      </c>
      <c r="AK908" s="1052"/>
      <c r="AL908" s="1053"/>
      <c r="AM908" s="1053"/>
      <c r="AN908" s="1054"/>
      <c r="AO908" s="1055"/>
      <c r="AP908" s="3"/>
      <c r="AQ908" s="222">
        <f t="shared" si="409"/>
        <v>3</v>
      </c>
      <c r="AV908" s="167"/>
      <c r="AW908" s="167"/>
      <c r="AX908" s="167"/>
      <c r="AY908" s="167"/>
      <c r="AZ908" s="167"/>
      <c r="BA908" s="167"/>
      <c r="BB908" s="167"/>
      <c r="BC908" s="167"/>
      <c r="BD908" s="167"/>
    </row>
    <row r="909" spans="2:86" ht="12" customHeight="1" x14ac:dyDescent="0.15">
      <c r="B909" s="1058"/>
      <c r="C909" s="1063"/>
      <c r="D909" s="1061"/>
      <c r="E909" s="1061"/>
      <c r="F909" s="1061"/>
      <c r="G909" s="1061"/>
      <c r="H909" s="1061"/>
      <c r="I909" s="1061"/>
      <c r="J909" s="1062"/>
      <c r="K909" s="192">
        <v>6</v>
      </c>
      <c r="L909" s="1038" t="s">
        <v>331</v>
      </c>
      <c r="M909" s="1039"/>
      <c r="N909" s="1038" t="s">
        <v>355</v>
      </c>
      <c r="O909" s="1039"/>
      <c r="P909" s="1034" t="s">
        <v>332</v>
      </c>
      <c r="Q909" s="1036"/>
      <c r="R909" s="408" t="s">
        <v>532</v>
      </c>
      <c r="S909" s="408"/>
      <c r="T909" s="408"/>
      <c r="U909" s="1034" t="s">
        <v>554</v>
      </c>
      <c r="V909" s="1036"/>
      <c r="W909" s="1034" t="s">
        <v>1649</v>
      </c>
      <c r="X909" s="1035"/>
      <c r="Y909" s="276"/>
      <c r="Z909" s="276"/>
      <c r="AA909" s="276"/>
      <c r="AB909" s="276"/>
      <c r="AC909" s="223"/>
      <c r="AD909" s="223"/>
      <c r="AE909" s="223"/>
      <c r="AF909" s="223">
        <f>0.3*0.05</f>
        <v>1.4999999999999999E-2</v>
      </c>
      <c r="AG909" s="223"/>
      <c r="AH909" s="223"/>
      <c r="AI909" s="223"/>
      <c r="AJ909" s="223"/>
      <c r="AK909" s="1052"/>
      <c r="AL909" s="1053"/>
      <c r="AM909" s="1053"/>
      <c r="AN909" s="1054"/>
      <c r="AO909" s="1055"/>
      <c r="AP909" s="3"/>
      <c r="AQ909" s="222">
        <f t="shared" si="409"/>
        <v>2</v>
      </c>
      <c r="AV909" s="167"/>
      <c r="AW909" s="167"/>
      <c r="AX909" s="167"/>
      <c r="AY909" s="167"/>
      <c r="AZ909" s="167"/>
      <c r="BA909" s="167"/>
      <c r="BB909" s="167"/>
      <c r="BC909" s="167"/>
      <c r="BD909" s="167"/>
    </row>
    <row r="910" spans="2:86" s="162" customFormat="1" ht="12" customHeight="1" x14ac:dyDescent="0.15">
      <c r="B910" s="1058"/>
      <c r="C910" s="1063"/>
      <c r="D910" s="1061"/>
      <c r="E910" s="1061"/>
      <c r="F910" s="1061"/>
      <c r="G910" s="1061"/>
      <c r="H910" s="1061"/>
      <c r="I910" s="1061"/>
      <c r="J910" s="1062"/>
      <c r="K910" s="192"/>
      <c r="L910" s="1038"/>
      <c r="M910" s="1039"/>
      <c r="N910" s="1038"/>
      <c r="O910" s="1039"/>
      <c r="P910" s="1034"/>
      <c r="Q910" s="1036"/>
      <c r="R910" s="408"/>
      <c r="S910" s="408"/>
      <c r="T910" s="408"/>
      <c r="U910" s="1034"/>
      <c r="V910" s="1036"/>
      <c r="W910" s="1034"/>
      <c r="X910" s="1035"/>
      <c r="Y910" s="276"/>
      <c r="Z910" s="276"/>
      <c r="AA910" s="276"/>
      <c r="AB910" s="276"/>
      <c r="AC910" s="223"/>
      <c r="AD910" s="223"/>
      <c r="AE910" s="223"/>
      <c r="AF910" s="223"/>
      <c r="AG910" s="223"/>
      <c r="AH910" s="223"/>
      <c r="AI910" s="223"/>
      <c r="AJ910" s="223"/>
      <c r="AK910" s="1034"/>
      <c r="AL910" s="1035"/>
      <c r="AM910" s="1035"/>
      <c r="AN910" s="788"/>
      <c r="AO910" s="789"/>
      <c r="AP910" s="3"/>
      <c r="AQ910" s="222">
        <f t="shared" si="409"/>
        <v>1</v>
      </c>
    </row>
    <row r="911" spans="2:86" s="162" customFormat="1" ht="12" customHeight="1" x14ac:dyDescent="0.15">
      <c r="B911" s="1058"/>
      <c r="C911" s="1063"/>
      <c r="D911" s="1061"/>
      <c r="E911" s="1061"/>
      <c r="F911" s="1061"/>
      <c r="G911" s="1061"/>
      <c r="H911" s="1061"/>
      <c r="I911" s="1061"/>
      <c r="J911" s="1062"/>
      <c r="K911" s="192"/>
      <c r="L911" s="1038"/>
      <c r="M911" s="1039"/>
      <c r="N911" s="1038"/>
      <c r="O911" s="1039"/>
      <c r="P911" s="1034"/>
      <c r="Q911" s="1036"/>
      <c r="R911" s="408"/>
      <c r="S911" s="408"/>
      <c r="T911" s="408"/>
      <c r="U911" s="1034"/>
      <c r="V911" s="1036"/>
      <c r="W911" s="1034"/>
      <c r="X911" s="1035"/>
      <c r="Y911" s="276"/>
      <c r="Z911" s="276"/>
      <c r="AA911" s="276"/>
      <c r="AB911" s="276"/>
      <c r="AC911" s="223"/>
      <c r="AD911" s="223"/>
      <c r="AE911" s="223"/>
      <c r="AF911" s="223"/>
      <c r="AG911" s="223"/>
      <c r="AH911" s="223"/>
      <c r="AI911" s="223"/>
      <c r="AJ911" s="223"/>
      <c r="AK911" s="1034"/>
      <c r="AL911" s="1035"/>
      <c r="AM911" s="1035"/>
      <c r="AN911" s="788"/>
      <c r="AO911" s="789"/>
      <c r="AP911" s="3"/>
      <c r="AQ911" s="222">
        <f t="shared" si="409"/>
        <v>1</v>
      </c>
    </row>
    <row r="912" spans="2:86" s="162" customFormat="1" ht="12" customHeight="1" x14ac:dyDescent="0.15">
      <c r="B912" s="1058"/>
      <c r="C912" s="1063"/>
      <c r="D912" s="1061"/>
      <c r="E912" s="1061"/>
      <c r="F912" s="1061"/>
      <c r="G912" s="1061"/>
      <c r="H912" s="1061"/>
      <c r="I912" s="1061"/>
      <c r="J912" s="1062"/>
      <c r="K912" s="192"/>
      <c r="L912" s="1038"/>
      <c r="M912" s="1039"/>
      <c r="N912" s="1038"/>
      <c r="O912" s="1039"/>
      <c r="P912" s="1034"/>
      <c r="Q912" s="1036"/>
      <c r="R912" s="408"/>
      <c r="S912" s="408"/>
      <c r="T912" s="408"/>
      <c r="U912" s="1034"/>
      <c r="V912" s="1036"/>
      <c r="W912" s="1034"/>
      <c r="X912" s="1035"/>
      <c r="Y912" s="276"/>
      <c r="Z912" s="276"/>
      <c r="AA912" s="276"/>
      <c r="AB912" s="276"/>
      <c r="AC912" s="223"/>
      <c r="AD912" s="223"/>
      <c r="AE912" s="223"/>
      <c r="AF912" s="223"/>
      <c r="AG912" s="223"/>
      <c r="AH912" s="223"/>
      <c r="AI912" s="223"/>
      <c r="AJ912" s="223"/>
      <c r="AK912" s="1034"/>
      <c r="AL912" s="1035"/>
      <c r="AM912" s="1035"/>
      <c r="AN912" s="788"/>
      <c r="AO912" s="789"/>
      <c r="AP912" s="3"/>
      <c r="AQ912" s="222">
        <f t="shared" si="409"/>
        <v>1</v>
      </c>
    </row>
    <row r="913" spans="2:46" s="162" customFormat="1" ht="12" customHeight="1" x14ac:dyDescent="0.15">
      <c r="B913" s="1058"/>
      <c r="C913" s="1063"/>
      <c r="D913" s="1061"/>
      <c r="E913" s="1061"/>
      <c r="F913" s="1061"/>
      <c r="G913" s="1061"/>
      <c r="H913" s="1061"/>
      <c r="I913" s="1061"/>
      <c r="J913" s="1062"/>
      <c r="K913" s="192"/>
      <c r="L913" s="1038"/>
      <c r="M913" s="1039"/>
      <c r="N913" s="1038"/>
      <c r="O913" s="1039"/>
      <c r="P913" s="1034"/>
      <c r="Q913" s="1036"/>
      <c r="R913" s="408"/>
      <c r="S913" s="408"/>
      <c r="T913" s="408"/>
      <c r="U913" s="1034"/>
      <c r="V913" s="1036"/>
      <c r="W913" s="1034"/>
      <c r="X913" s="1035"/>
      <c r="Y913" s="276"/>
      <c r="Z913" s="276"/>
      <c r="AA913" s="276"/>
      <c r="AB913" s="276"/>
      <c r="AC913" s="223"/>
      <c r="AD913" s="223"/>
      <c r="AE913" s="223"/>
      <c r="AF913" s="223"/>
      <c r="AG913" s="223"/>
      <c r="AH913" s="223"/>
      <c r="AI913" s="223"/>
      <c r="AJ913" s="223"/>
      <c r="AK913" s="1034"/>
      <c r="AL913" s="1035"/>
      <c r="AM913" s="1035"/>
      <c r="AN913" s="788"/>
      <c r="AO913" s="789"/>
      <c r="AP913" s="3"/>
      <c r="AQ913" s="222">
        <f t="shared" si="409"/>
        <v>1</v>
      </c>
    </row>
    <row r="914" spans="2:46" s="162" customFormat="1" ht="12" customHeight="1" x14ac:dyDescent="0.15">
      <c r="B914" s="1058"/>
      <c r="C914" s="1063"/>
      <c r="D914" s="1061"/>
      <c r="E914" s="1061"/>
      <c r="F914" s="1061"/>
      <c r="G914" s="1061"/>
      <c r="H914" s="1061"/>
      <c r="I914" s="1061"/>
      <c r="J914" s="1062"/>
      <c r="K914" s="192"/>
      <c r="L914" s="1038"/>
      <c r="M914" s="1039"/>
      <c r="N914" s="1038"/>
      <c r="O914" s="1039"/>
      <c r="P914" s="1034"/>
      <c r="Q914" s="1036"/>
      <c r="R914" s="408"/>
      <c r="S914" s="408"/>
      <c r="T914" s="408"/>
      <c r="U914" s="1034"/>
      <c r="V914" s="1036"/>
      <c r="W914" s="1034"/>
      <c r="X914" s="1035"/>
      <c r="Y914" s="276"/>
      <c r="Z914" s="276"/>
      <c r="AA914" s="276"/>
      <c r="AB914" s="276"/>
      <c r="AC914" s="223"/>
      <c r="AD914" s="223"/>
      <c r="AE914" s="223"/>
      <c r="AF914" s="223"/>
      <c r="AG914" s="223"/>
      <c r="AH914" s="223"/>
      <c r="AI914" s="223"/>
      <c r="AJ914" s="223"/>
      <c r="AK914" s="1034"/>
      <c r="AL914" s="1035"/>
      <c r="AM914" s="1035"/>
      <c r="AN914" s="788"/>
      <c r="AO914" s="789"/>
      <c r="AP914" s="3"/>
      <c r="AQ914" s="222">
        <f t="shared" si="409"/>
        <v>1</v>
      </c>
    </row>
    <row r="915" spans="2:46" s="162" customFormat="1" ht="12" customHeight="1" x14ac:dyDescent="0.15">
      <c r="B915" s="1058"/>
      <c r="C915" s="1063"/>
      <c r="D915" s="1061"/>
      <c r="E915" s="1061"/>
      <c r="F915" s="1061"/>
      <c r="G915" s="1061"/>
      <c r="H915" s="1061"/>
      <c r="I915" s="1061"/>
      <c r="J915" s="1062"/>
      <c r="K915" s="192"/>
      <c r="L915" s="1038"/>
      <c r="M915" s="1039"/>
      <c r="N915" s="1038"/>
      <c r="O915" s="1039"/>
      <c r="P915" s="1034"/>
      <c r="Q915" s="1036"/>
      <c r="R915" s="408"/>
      <c r="S915" s="408"/>
      <c r="T915" s="408"/>
      <c r="U915" s="1034"/>
      <c r="V915" s="1036"/>
      <c r="W915" s="1034"/>
      <c r="X915" s="1035"/>
      <c r="Y915" s="276"/>
      <c r="Z915" s="276"/>
      <c r="AA915" s="276"/>
      <c r="AB915" s="276"/>
      <c r="AC915" s="223"/>
      <c r="AD915" s="223"/>
      <c r="AE915" s="223"/>
      <c r="AF915" s="223"/>
      <c r="AG915" s="223"/>
      <c r="AH915" s="223"/>
      <c r="AI915" s="223"/>
      <c r="AJ915" s="223"/>
      <c r="AK915" s="1034"/>
      <c r="AL915" s="1035"/>
      <c r="AM915" s="1035"/>
      <c r="AN915" s="788"/>
      <c r="AO915" s="789"/>
      <c r="AP915" s="3"/>
      <c r="AQ915" s="222">
        <f t="shared" si="409"/>
        <v>1</v>
      </c>
    </row>
    <row r="916" spans="2:46" s="162" customFormat="1" ht="12" customHeight="1" x14ac:dyDescent="0.15">
      <c r="B916" s="1058"/>
      <c r="C916" s="1063"/>
      <c r="D916" s="1061"/>
      <c r="E916" s="1061"/>
      <c r="F916" s="1061"/>
      <c r="G916" s="1061"/>
      <c r="H916" s="1061"/>
      <c r="I916" s="1061"/>
      <c r="J916" s="1062"/>
      <c r="K916" s="192"/>
      <c r="L916" s="1038"/>
      <c r="M916" s="1039"/>
      <c r="N916" s="1038"/>
      <c r="O916" s="1039"/>
      <c r="P916" s="1034"/>
      <c r="Q916" s="1036"/>
      <c r="R916" s="408"/>
      <c r="S916" s="408"/>
      <c r="T916" s="408"/>
      <c r="U916" s="1034"/>
      <c r="V916" s="1036"/>
      <c r="W916" s="1034"/>
      <c r="X916" s="1035"/>
      <c r="Y916" s="276"/>
      <c r="Z916" s="276"/>
      <c r="AA916" s="276"/>
      <c r="AB916" s="276"/>
      <c r="AC916" s="223"/>
      <c r="AD916" s="223"/>
      <c r="AE916" s="223"/>
      <c r="AF916" s="223"/>
      <c r="AG916" s="223"/>
      <c r="AH916" s="223"/>
      <c r="AI916" s="223"/>
      <c r="AJ916" s="223"/>
      <c r="AK916" s="1034"/>
      <c r="AL916" s="1035"/>
      <c r="AM916" s="1035"/>
      <c r="AN916" s="788"/>
      <c r="AO916" s="789"/>
      <c r="AP916" s="3"/>
      <c r="AQ916" s="222">
        <f t="shared" si="409"/>
        <v>1</v>
      </c>
    </row>
    <row r="917" spans="2:46" s="162" customFormat="1" ht="12" customHeight="1" x14ac:dyDescent="0.15">
      <c r="B917" s="1058"/>
      <c r="C917" s="1063"/>
      <c r="D917" s="1061"/>
      <c r="E917" s="1061"/>
      <c r="F917" s="1061"/>
      <c r="G917" s="1061"/>
      <c r="H917" s="1061"/>
      <c r="I917" s="1061"/>
      <c r="J917" s="1062"/>
      <c r="K917" s="192"/>
      <c r="L917" s="1038"/>
      <c r="M917" s="1039"/>
      <c r="N917" s="1038"/>
      <c r="O917" s="1039"/>
      <c r="P917" s="1034"/>
      <c r="Q917" s="1036"/>
      <c r="R917" s="408"/>
      <c r="S917" s="408"/>
      <c r="T917" s="408"/>
      <c r="U917" s="1034"/>
      <c r="V917" s="1036"/>
      <c r="W917" s="1034"/>
      <c r="X917" s="1035"/>
      <c r="Y917" s="276"/>
      <c r="Z917" s="276"/>
      <c r="AA917" s="276"/>
      <c r="AB917" s="276"/>
      <c r="AC917" s="223"/>
      <c r="AD917" s="223"/>
      <c r="AE917" s="223"/>
      <c r="AF917" s="223"/>
      <c r="AG917" s="223"/>
      <c r="AH917" s="223"/>
      <c r="AI917" s="223"/>
      <c r="AJ917" s="223"/>
      <c r="AK917" s="1034"/>
      <c r="AL917" s="1035"/>
      <c r="AM917" s="1035"/>
      <c r="AN917" s="788"/>
      <c r="AO917" s="789"/>
      <c r="AP917" s="3"/>
      <c r="AQ917" s="222">
        <f t="shared" si="409"/>
        <v>1</v>
      </c>
    </row>
    <row r="918" spans="2:46" s="162" customFormat="1" ht="12" customHeight="1" x14ac:dyDescent="0.15">
      <c r="B918" s="1058"/>
      <c r="C918" s="1063"/>
      <c r="D918" s="1061"/>
      <c r="E918" s="1061"/>
      <c r="F918" s="1061"/>
      <c r="G918" s="1061"/>
      <c r="H918" s="1061"/>
      <c r="I918" s="1061"/>
      <c r="J918" s="1062"/>
      <c r="K918" s="192"/>
      <c r="L918" s="1038"/>
      <c r="M918" s="1039"/>
      <c r="N918" s="1038"/>
      <c r="O918" s="1039"/>
      <c r="P918" s="1034"/>
      <c r="Q918" s="1036"/>
      <c r="R918" s="408"/>
      <c r="S918" s="408"/>
      <c r="T918" s="408"/>
      <c r="U918" s="1034"/>
      <c r="V918" s="1036"/>
      <c r="W918" s="1034"/>
      <c r="X918" s="1035"/>
      <c r="Y918" s="276"/>
      <c r="Z918" s="276"/>
      <c r="AA918" s="276"/>
      <c r="AB918" s="276"/>
      <c r="AC918" s="223"/>
      <c r="AD918" s="223"/>
      <c r="AE918" s="223"/>
      <c r="AF918" s="223"/>
      <c r="AG918" s="223"/>
      <c r="AH918" s="223"/>
      <c r="AI918" s="223"/>
      <c r="AJ918" s="223"/>
      <c r="AK918" s="1034"/>
      <c r="AL918" s="1035"/>
      <c r="AM918" s="1035"/>
      <c r="AN918" s="788"/>
      <c r="AO918" s="789"/>
      <c r="AP918" s="3"/>
      <c r="AQ918" s="222">
        <f t="shared" si="409"/>
        <v>1</v>
      </c>
    </row>
    <row r="919" spans="2:46" s="162" customFormat="1" ht="12" customHeight="1" x14ac:dyDescent="0.15">
      <c r="B919" s="1058"/>
      <c r="C919" s="1063"/>
      <c r="D919" s="1061"/>
      <c r="E919" s="1061"/>
      <c r="F919" s="1061"/>
      <c r="G919" s="1061"/>
      <c r="H919" s="1061"/>
      <c r="I919" s="1061"/>
      <c r="J919" s="1062"/>
      <c r="K919" s="192"/>
      <c r="L919" s="1038"/>
      <c r="M919" s="1039"/>
      <c r="N919" s="1038"/>
      <c r="O919" s="1039"/>
      <c r="P919" s="1034"/>
      <c r="Q919" s="1036"/>
      <c r="R919" s="408"/>
      <c r="S919" s="408"/>
      <c r="T919" s="408"/>
      <c r="U919" s="1034"/>
      <c r="V919" s="1036"/>
      <c r="W919" s="1034"/>
      <c r="X919" s="1035"/>
      <c r="Y919" s="276"/>
      <c r="Z919" s="276"/>
      <c r="AA919" s="276"/>
      <c r="AB919" s="276"/>
      <c r="AC919" s="223"/>
      <c r="AD919" s="223"/>
      <c r="AE919" s="223"/>
      <c r="AF919" s="223"/>
      <c r="AG919" s="223"/>
      <c r="AH919" s="223"/>
      <c r="AI919" s="223"/>
      <c r="AJ919" s="223"/>
      <c r="AK919" s="1034"/>
      <c r="AL919" s="1035"/>
      <c r="AM919" s="1035"/>
      <c r="AN919" s="788"/>
      <c r="AO919" s="789"/>
      <c r="AP919" s="3"/>
      <c r="AQ919" s="222">
        <f t="shared" si="409"/>
        <v>1</v>
      </c>
    </row>
    <row r="920" spans="2:46" s="162" customFormat="1" ht="12" customHeight="1" x14ac:dyDescent="0.15">
      <c r="B920" s="1058"/>
      <c r="C920" s="1063"/>
      <c r="D920" s="1061"/>
      <c r="E920" s="1061"/>
      <c r="F920" s="1061"/>
      <c r="G920" s="1061"/>
      <c r="H920" s="1061"/>
      <c r="I920" s="1061"/>
      <c r="J920" s="1062"/>
      <c r="K920" s="192"/>
      <c r="L920" s="1038"/>
      <c r="M920" s="1039"/>
      <c r="N920" s="1038"/>
      <c r="O920" s="1039"/>
      <c r="P920" s="1034"/>
      <c r="Q920" s="1036"/>
      <c r="R920" s="408"/>
      <c r="S920" s="408"/>
      <c r="T920" s="408"/>
      <c r="U920" s="1034"/>
      <c r="V920" s="1036"/>
      <c r="W920" s="1034"/>
      <c r="X920" s="1035"/>
      <c r="Y920" s="276"/>
      <c r="Z920" s="276"/>
      <c r="AA920" s="276"/>
      <c r="AB920" s="276"/>
      <c r="AC920" s="223"/>
      <c r="AD920" s="223"/>
      <c r="AE920" s="223"/>
      <c r="AF920" s="223"/>
      <c r="AG920" s="223"/>
      <c r="AH920" s="223"/>
      <c r="AI920" s="223"/>
      <c r="AJ920" s="223"/>
      <c r="AK920" s="1034"/>
      <c r="AL920" s="1035"/>
      <c r="AM920" s="1035"/>
      <c r="AN920" s="788"/>
      <c r="AO920" s="789"/>
      <c r="AP920" s="3"/>
      <c r="AQ920" s="222">
        <f t="shared" si="409"/>
        <v>1</v>
      </c>
    </row>
    <row r="921" spans="2:46" s="162" customFormat="1" ht="12" customHeight="1" x14ac:dyDescent="0.15">
      <c r="B921" s="1058"/>
      <c r="C921" s="1063"/>
      <c r="D921" s="1061"/>
      <c r="E921" s="1061"/>
      <c r="F921" s="1061"/>
      <c r="G921" s="1061"/>
      <c r="H921" s="1061"/>
      <c r="I921" s="1061"/>
      <c r="J921" s="1062"/>
      <c r="K921" s="192"/>
      <c r="L921" s="1038"/>
      <c r="M921" s="1039"/>
      <c r="N921" s="1038"/>
      <c r="O921" s="1039"/>
      <c r="P921" s="1034"/>
      <c r="Q921" s="1036"/>
      <c r="R921" s="408"/>
      <c r="S921" s="408"/>
      <c r="T921" s="408"/>
      <c r="U921" s="1034"/>
      <c r="V921" s="1036"/>
      <c r="W921" s="1034"/>
      <c r="X921" s="1035"/>
      <c r="Y921" s="276"/>
      <c r="Z921" s="276"/>
      <c r="AA921" s="276"/>
      <c r="AB921" s="276"/>
      <c r="AC921" s="223"/>
      <c r="AD921" s="223"/>
      <c r="AE921" s="223"/>
      <c r="AF921" s="223"/>
      <c r="AG921" s="223"/>
      <c r="AH921" s="223"/>
      <c r="AI921" s="223"/>
      <c r="AJ921" s="223"/>
      <c r="AK921" s="1034"/>
      <c r="AL921" s="1035"/>
      <c r="AM921" s="1035"/>
      <c r="AN921" s="788"/>
      <c r="AO921" s="789"/>
      <c r="AP921" s="3"/>
      <c r="AQ921" s="222">
        <f t="shared" si="409"/>
        <v>1</v>
      </c>
    </row>
    <row r="922" spans="2:46" s="162" customFormat="1" ht="12" customHeight="1" x14ac:dyDescent="0.15">
      <c r="B922" s="1058"/>
      <c r="C922" s="1063"/>
      <c r="D922" s="1061"/>
      <c r="E922" s="1061"/>
      <c r="F922" s="1061"/>
      <c r="G922" s="1061"/>
      <c r="H922" s="1061"/>
      <c r="I922" s="1061"/>
      <c r="J922" s="1062"/>
      <c r="K922" s="192"/>
      <c r="L922" s="1038"/>
      <c r="M922" s="1039"/>
      <c r="N922" s="1038"/>
      <c r="O922" s="1039"/>
      <c r="P922" s="1034"/>
      <c r="Q922" s="1036"/>
      <c r="R922" s="408"/>
      <c r="S922" s="408"/>
      <c r="T922" s="408"/>
      <c r="U922" s="1034"/>
      <c r="V922" s="1036"/>
      <c r="W922" s="1034"/>
      <c r="X922" s="1035"/>
      <c r="Y922" s="276"/>
      <c r="Z922" s="276"/>
      <c r="AA922" s="276"/>
      <c r="AB922" s="276"/>
      <c r="AC922" s="223"/>
      <c r="AD922" s="223"/>
      <c r="AE922" s="223"/>
      <c r="AF922" s="223"/>
      <c r="AG922" s="223"/>
      <c r="AH922" s="223"/>
      <c r="AI922" s="223"/>
      <c r="AJ922" s="223"/>
      <c r="AK922" s="1034"/>
      <c r="AL922" s="1035"/>
      <c r="AM922" s="1035"/>
      <c r="AN922" s="788"/>
      <c r="AO922" s="789"/>
      <c r="AP922" s="3"/>
      <c r="AQ922" s="222">
        <f t="shared" si="409"/>
        <v>1</v>
      </c>
    </row>
    <row r="923" spans="2:46" s="162" customFormat="1" ht="12" customHeight="1" x14ac:dyDescent="0.15">
      <c r="B923" s="1058"/>
      <c r="C923" s="1063"/>
      <c r="D923" s="1061"/>
      <c r="E923" s="1061"/>
      <c r="F923" s="1061"/>
      <c r="G923" s="1061"/>
      <c r="H923" s="1061"/>
      <c r="I923" s="1061"/>
      <c r="J923" s="1062"/>
      <c r="K923" s="192"/>
      <c r="L923" s="1038"/>
      <c r="M923" s="1039"/>
      <c r="N923" s="1038"/>
      <c r="O923" s="1039"/>
      <c r="P923" s="1034"/>
      <c r="Q923" s="1036"/>
      <c r="R923" s="408"/>
      <c r="S923" s="408"/>
      <c r="T923" s="408"/>
      <c r="U923" s="1034"/>
      <c r="V923" s="1036"/>
      <c r="W923" s="1034"/>
      <c r="X923" s="1035"/>
      <c r="Y923" s="276"/>
      <c r="Z923" s="276"/>
      <c r="AA923" s="276"/>
      <c r="AB923" s="276"/>
      <c r="AC923" s="223"/>
      <c r="AD923" s="223"/>
      <c r="AE923" s="223"/>
      <c r="AF923" s="223"/>
      <c r="AG923" s="223"/>
      <c r="AH923" s="223"/>
      <c r="AI923" s="223"/>
      <c r="AJ923" s="223"/>
      <c r="AK923" s="1034"/>
      <c r="AL923" s="1035"/>
      <c r="AM923" s="1035"/>
      <c r="AN923" s="788"/>
      <c r="AO923" s="789"/>
      <c r="AP923" s="3"/>
      <c r="AQ923" s="222">
        <f t="shared" si="409"/>
        <v>1</v>
      </c>
    </row>
    <row r="924" spans="2:46" s="162" customFormat="1" ht="12" customHeight="1" x14ac:dyDescent="0.15">
      <c r="B924" s="1058"/>
      <c r="C924" s="1063"/>
      <c r="D924" s="1061"/>
      <c r="E924" s="1061"/>
      <c r="F924" s="1061"/>
      <c r="G924" s="1061"/>
      <c r="H924" s="1061"/>
      <c r="I924" s="1061"/>
      <c r="J924" s="1062"/>
      <c r="K924" s="1016" t="s">
        <v>216</v>
      </c>
      <c r="L924" s="1016" t="s">
        <v>215</v>
      </c>
      <c r="M924" s="1016"/>
      <c r="N924" s="1016"/>
      <c r="O924" s="1016"/>
      <c r="P924" s="1016"/>
      <c r="Q924" s="1016"/>
      <c r="R924" s="1016"/>
      <c r="S924" s="1016"/>
      <c r="T924" s="1016"/>
      <c r="U924" s="1016"/>
      <c r="V924" s="1016"/>
      <c r="W924" s="1016"/>
      <c r="X924" s="1016"/>
      <c r="Y924" s="1040" t="s">
        <v>466</v>
      </c>
      <c r="Z924" s="1041"/>
      <c r="AA924" s="1041"/>
      <c r="AB924" s="1042"/>
      <c r="AC924" s="224">
        <f t="shared" ref="AC924:AJ924" si="410">SUM(AC904:AC923)</f>
        <v>0</v>
      </c>
      <c r="AD924" s="224">
        <f t="shared" si="410"/>
        <v>0</v>
      </c>
      <c r="AE924" s="224">
        <f t="shared" si="410"/>
        <v>6.0000000000000001E-3</v>
      </c>
      <c r="AF924" s="224">
        <f t="shared" si="410"/>
        <v>1.4999999999999999E-2</v>
      </c>
      <c r="AG924" s="224">
        <f t="shared" si="410"/>
        <v>0</v>
      </c>
      <c r="AH924" s="224">
        <f t="shared" si="410"/>
        <v>0</v>
      </c>
      <c r="AI924" s="224">
        <f t="shared" si="410"/>
        <v>0</v>
      </c>
      <c r="AJ924" s="224">
        <f t="shared" si="410"/>
        <v>0.16500000000000001</v>
      </c>
      <c r="AK924" s="1040" t="s">
        <v>214</v>
      </c>
      <c r="AL924" s="1041"/>
      <c r="AM924" s="1041"/>
      <c r="AN924" s="788"/>
      <c r="AO924" s="789"/>
      <c r="AP924" s="3"/>
    </row>
    <row r="925" spans="2:46" s="162" customFormat="1" ht="12" customHeight="1" x14ac:dyDescent="0.15">
      <c r="B925" s="1058"/>
      <c r="C925" s="1063"/>
      <c r="D925" s="1061"/>
      <c r="E925" s="1061"/>
      <c r="F925" s="1061"/>
      <c r="G925" s="1061"/>
      <c r="H925" s="1061"/>
      <c r="I925" s="1061"/>
      <c r="J925" s="1062"/>
      <c r="K925" s="1016"/>
      <c r="L925" s="1016" t="s">
        <v>467</v>
      </c>
      <c r="M925" s="1016"/>
      <c r="N925" s="1016"/>
      <c r="O925" s="1016" t="s">
        <v>213</v>
      </c>
      <c r="P925" s="1016"/>
      <c r="Q925" s="1016"/>
      <c r="R925" s="1016"/>
      <c r="S925" s="1016"/>
      <c r="T925" s="1016"/>
      <c r="U925" s="1016"/>
      <c r="V925" s="1016"/>
      <c r="W925" s="1016"/>
      <c r="X925" s="1016"/>
      <c r="Y925" s="193">
        <f>COUNTIF(Y904:Y923,"○")</f>
        <v>0</v>
      </c>
      <c r="Z925" s="193">
        <f>COUNTIF(Z904:Z923,"○")</f>
        <v>0</v>
      </c>
      <c r="AA925" s="193">
        <f>COUNTIF(AA904:AA923,"○")</f>
        <v>0</v>
      </c>
      <c r="AB925" s="193">
        <f>COUNTIF(AB904:AB923,"○")</f>
        <v>0</v>
      </c>
      <c r="AC925" s="193">
        <f t="shared" ref="AC925:AJ925" si="411">COUNT(AC904:AC923)</f>
        <v>0</v>
      </c>
      <c r="AD925" s="193">
        <f t="shared" si="411"/>
        <v>0</v>
      </c>
      <c r="AE925" s="193">
        <f t="shared" si="411"/>
        <v>1</v>
      </c>
      <c r="AF925" s="193">
        <f t="shared" si="411"/>
        <v>1</v>
      </c>
      <c r="AG925" s="193">
        <f t="shared" si="411"/>
        <v>0</v>
      </c>
      <c r="AH925" s="193">
        <f t="shared" si="411"/>
        <v>0</v>
      </c>
      <c r="AI925" s="193">
        <f t="shared" si="411"/>
        <v>0</v>
      </c>
      <c r="AJ925" s="193">
        <f t="shared" si="411"/>
        <v>1</v>
      </c>
      <c r="AK925" s="1043"/>
      <c r="AL925" s="1044"/>
      <c r="AM925" s="1044"/>
      <c r="AN925" s="1044"/>
      <c r="AO925" s="1045"/>
      <c r="AP925" s="3"/>
    </row>
    <row r="926" spans="2:46" ht="12" customHeight="1" x14ac:dyDescent="0.15">
      <c r="B926" s="1058"/>
      <c r="C926" s="1063"/>
      <c r="D926" s="1061"/>
      <c r="E926" s="1061"/>
      <c r="F926" s="1061"/>
      <c r="G926" s="1061"/>
      <c r="H926" s="1061"/>
      <c r="I926" s="1061"/>
      <c r="J926" s="1062"/>
      <c r="K926" s="1016"/>
      <c r="L926" s="1016"/>
      <c r="M926" s="1016"/>
      <c r="N926" s="1016"/>
      <c r="O926" s="1016" t="s">
        <v>468</v>
      </c>
      <c r="P926" s="1016"/>
      <c r="Q926" s="1016"/>
      <c r="R926" s="1016"/>
      <c r="S926" s="1016"/>
      <c r="T926" s="1016"/>
      <c r="U926" s="1016"/>
      <c r="V926" s="1016"/>
      <c r="W926" s="1016"/>
      <c r="X926" s="1016"/>
      <c r="Y926" s="1034" t="str">
        <f>IF(Y925&gt;0,"Ⅳ",IF(Z925&gt;0,"Ⅲ",IF(AA925&gt;0,"Ⅱa",IF(AB925&gt;0,"Ⅱb","Ⅰ"))))</f>
        <v>Ⅰ</v>
      </c>
      <c r="Z926" s="1035"/>
      <c r="AA926" s="1035"/>
      <c r="AB926" s="1036"/>
      <c r="AC926" s="1034" t="str">
        <f>IF(AC925&gt;0,"Ⅳ",IF(AD925&gt;0,"Ⅲ",IF(AE925&gt;0,"Ⅱa",IF(AF925&gt;0,"Ⅱb","Ⅰ"))))</f>
        <v>Ⅱa</v>
      </c>
      <c r="AD926" s="1035"/>
      <c r="AE926" s="1035"/>
      <c r="AF926" s="1036"/>
      <c r="AG926" s="1034" t="str">
        <f>IF(AG925&gt;0,"Ⅳ",IF(AH925&gt;0,"Ⅲ",IF(AI925&gt;0,"Ⅱa",IF(AJ925&gt;0,"Ⅱb","Ⅰ"))))</f>
        <v>Ⅱb</v>
      </c>
      <c r="AH926" s="1035"/>
      <c r="AI926" s="1035"/>
      <c r="AJ926" s="1036"/>
      <c r="AK926" s="1046"/>
      <c r="AL926" s="1047"/>
      <c r="AM926" s="1047"/>
      <c r="AN926" s="1047"/>
      <c r="AO926" s="1048"/>
      <c r="AP926" s="3"/>
      <c r="AQ926" s="273" t="s">
        <v>312</v>
      </c>
      <c r="AR926" s="273" t="s">
        <v>313</v>
      </c>
      <c r="AS926" s="699" t="s">
        <v>316</v>
      </c>
      <c r="AT926" s="1026"/>
    </row>
    <row r="927" spans="2:46" ht="12" customHeight="1" x14ac:dyDescent="0.15">
      <c r="B927" s="1058"/>
      <c r="C927" s="1063"/>
      <c r="D927" s="1061"/>
      <c r="E927" s="1061"/>
      <c r="F927" s="1061"/>
      <c r="G927" s="1061"/>
      <c r="H927" s="1061"/>
      <c r="I927" s="1061"/>
      <c r="J927" s="1062"/>
      <c r="K927" s="1016"/>
      <c r="L927" s="1016" t="s">
        <v>469</v>
      </c>
      <c r="M927" s="1016"/>
      <c r="N927" s="1016"/>
      <c r="O927" s="1016" t="s">
        <v>212</v>
      </c>
      <c r="P927" s="1016"/>
      <c r="Q927" s="1016"/>
      <c r="R927" s="1016"/>
      <c r="S927" s="1016"/>
      <c r="T927" s="1016"/>
      <c r="U927" s="1016"/>
      <c r="V927" s="1016"/>
      <c r="W927" s="1016"/>
      <c r="X927" s="1016"/>
      <c r="Y927" s="187" t="s">
        <v>32</v>
      </c>
      <c r="Z927" s="187" t="s">
        <v>33</v>
      </c>
      <c r="AA927" s="1027" t="s">
        <v>34</v>
      </c>
      <c r="AB927" s="1027"/>
      <c r="AC927" s="187" t="s">
        <v>32</v>
      </c>
      <c r="AD927" s="187" t="s">
        <v>33</v>
      </c>
      <c r="AE927" s="1027" t="s">
        <v>34</v>
      </c>
      <c r="AF927" s="1027"/>
      <c r="AG927" s="187" t="s">
        <v>32</v>
      </c>
      <c r="AH927" s="187" t="s">
        <v>33</v>
      </c>
      <c r="AI927" s="1027" t="s">
        <v>34</v>
      </c>
      <c r="AJ927" s="1027"/>
      <c r="AK927" s="1046"/>
      <c r="AL927" s="1047"/>
      <c r="AM927" s="1047"/>
      <c r="AN927" s="1047"/>
      <c r="AO927" s="1048"/>
      <c r="AP927" s="3"/>
      <c r="AQ927" s="1028">
        <f>+Y925+Z925</f>
        <v>0</v>
      </c>
      <c r="AR927" s="1029"/>
      <c r="AS927" s="1028">
        <f>+AA925+AB925</f>
        <v>0</v>
      </c>
      <c r="AT927" s="1029"/>
    </row>
    <row r="928" spans="2:46" ht="12" customHeight="1" x14ac:dyDescent="0.15">
      <c r="B928" s="1058"/>
      <c r="C928" s="1063"/>
      <c r="D928" s="1061"/>
      <c r="E928" s="1061"/>
      <c r="F928" s="1061"/>
      <c r="G928" s="1061"/>
      <c r="H928" s="1061"/>
      <c r="I928" s="1061"/>
      <c r="J928" s="1062"/>
      <c r="K928" s="1016"/>
      <c r="L928" s="1016"/>
      <c r="M928" s="1016"/>
      <c r="N928" s="1016"/>
      <c r="O928" s="1016" t="s">
        <v>470</v>
      </c>
      <c r="P928" s="1016"/>
      <c r="Q928" s="1016"/>
      <c r="R928" s="1016"/>
      <c r="S928" s="1016"/>
      <c r="T928" s="1016"/>
      <c r="U928" s="1016"/>
      <c r="V928" s="1016"/>
      <c r="W928" s="1016"/>
      <c r="X928" s="1016"/>
      <c r="Y928" s="193" t="str">
        <f>IF(Y925=0,"",1)</f>
        <v/>
      </c>
      <c r="Z928" s="193" t="str">
        <f>IF(Z925=0,"",1)</f>
        <v/>
      </c>
      <c r="AA928" s="1030" t="str">
        <f>IF(AQ927=1,"",IF(AS927&gt;0,1,""))</f>
        <v/>
      </c>
      <c r="AB928" s="1031"/>
      <c r="AC928" s="193">
        <f>+AC925</f>
        <v>0</v>
      </c>
      <c r="AD928" s="193">
        <f>AD925</f>
        <v>0</v>
      </c>
      <c r="AE928" s="1030">
        <f>AE925+AF925</f>
        <v>2</v>
      </c>
      <c r="AF928" s="1031"/>
      <c r="AG928" s="193">
        <f>AG925</f>
        <v>0</v>
      </c>
      <c r="AH928" s="193">
        <f>AH925</f>
        <v>0</v>
      </c>
      <c r="AI928" s="1030">
        <f>AI925+AJ925</f>
        <v>1</v>
      </c>
      <c r="AJ928" s="1031"/>
      <c r="AK928" s="1046"/>
      <c r="AL928" s="1047"/>
      <c r="AM928" s="1047"/>
      <c r="AN928" s="1047"/>
      <c r="AO928" s="1048"/>
      <c r="AP928" s="3"/>
      <c r="AQ928" s="197">
        <f>+Y925+AC928+AG928</f>
        <v>0</v>
      </c>
      <c r="AR928" s="197">
        <f>+Z925+AD928+AH928</f>
        <v>0</v>
      </c>
      <c r="AS928" s="1032">
        <f>+AS927+AE928+AI928</f>
        <v>3</v>
      </c>
      <c r="AT928" s="1033"/>
    </row>
    <row r="929" spans="2:86" ht="12" customHeight="1" x14ac:dyDescent="0.15">
      <c r="B929" s="1058"/>
      <c r="C929" s="1063"/>
      <c r="D929" s="1061"/>
      <c r="E929" s="1061"/>
      <c r="F929" s="1061"/>
      <c r="G929" s="1061"/>
      <c r="H929" s="1061"/>
      <c r="I929" s="1061"/>
      <c r="J929" s="1062"/>
      <c r="K929" s="1016"/>
      <c r="L929" s="1016"/>
      <c r="M929" s="1016"/>
      <c r="N929" s="1016"/>
      <c r="O929" s="1016" t="s">
        <v>471</v>
      </c>
      <c r="P929" s="1016"/>
      <c r="Q929" s="1016"/>
      <c r="R929" s="1016"/>
      <c r="S929" s="1016"/>
      <c r="T929" s="1016"/>
      <c r="U929" s="1016"/>
      <c r="V929" s="1016"/>
      <c r="W929" s="1016"/>
      <c r="X929" s="1016"/>
      <c r="Y929" s="1034" t="s">
        <v>875</v>
      </c>
      <c r="Z929" s="1035"/>
      <c r="AA929" s="1035"/>
      <c r="AB929" s="1036"/>
      <c r="AC929" s="1034" t="str">
        <f>IF(AC928&gt;0,"Ⅳ",IF(AD928&gt;0,"Ⅲ",IF(AE928&gt;0,"Ⅱ","Ⅰ")))</f>
        <v>Ⅱ</v>
      </c>
      <c r="AD929" s="1035"/>
      <c r="AE929" s="1035"/>
      <c r="AF929" s="1036"/>
      <c r="AG929" s="1034" t="str">
        <f>IF(AG928&gt;0,"Ⅳ",IF(AH928&gt;0,"Ⅲ",IF(AI928&gt;0,"Ⅱ","Ⅰ")))</f>
        <v>Ⅱ</v>
      </c>
      <c r="AH929" s="1035"/>
      <c r="AI929" s="1035"/>
      <c r="AJ929" s="1036"/>
      <c r="AK929" s="1046"/>
      <c r="AL929" s="1047"/>
      <c r="AM929" s="1047"/>
      <c r="AN929" s="1047"/>
      <c r="AO929" s="1048"/>
      <c r="AP929" s="3"/>
      <c r="AQ929" s="1037" t="str">
        <f>IF(AQ928&gt;0,"Ⅳ",IF(AR928&gt;0,"Ⅲ",IF(AS928&gt;0,"Ⅱ","Ⅰ")))</f>
        <v>Ⅱ</v>
      </c>
      <c r="AR929" s="1037"/>
      <c r="AS929" s="1037"/>
      <c r="AT929" s="1037"/>
    </row>
    <row r="930" spans="2:86" ht="12" customHeight="1" x14ac:dyDescent="0.15">
      <c r="B930" s="1058"/>
      <c r="C930" s="1063"/>
      <c r="D930" s="1061"/>
      <c r="E930" s="1061"/>
      <c r="F930" s="1061"/>
      <c r="G930" s="1061"/>
      <c r="H930" s="1061"/>
      <c r="I930" s="1061"/>
      <c r="J930" s="1062"/>
      <c r="K930" s="1016"/>
      <c r="L930" s="1016"/>
      <c r="M930" s="1016"/>
      <c r="N930" s="1016"/>
      <c r="O930" s="1016" t="s">
        <v>472</v>
      </c>
      <c r="P930" s="1016"/>
      <c r="Q930" s="1016"/>
      <c r="R930" s="1016"/>
      <c r="S930" s="1016"/>
      <c r="T930" s="1016"/>
      <c r="U930" s="1016"/>
      <c r="V930" s="1016"/>
      <c r="W930" s="1016"/>
      <c r="X930" s="1016"/>
      <c r="Y930" s="1034" t="str">
        <f>IF(COUNTIF(Y929:AJ929,"Ⅳ")&gt;0,"Ⅳ",IF(COUNTIF(Y929:AJ929,"Ⅲ")&gt;0,"Ⅲ",IF(COUNTIF(Y929:AJ929,"Ⅱ")&gt;0,"Ⅱ","Ⅰ")))</f>
        <v>Ⅱ</v>
      </c>
      <c r="Z930" s="1035"/>
      <c r="AA930" s="1035"/>
      <c r="AB930" s="1035"/>
      <c r="AC930" s="1035"/>
      <c r="AD930" s="1035"/>
      <c r="AE930" s="1035"/>
      <c r="AF930" s="1035"/>
      <c r="AG930" s="1035"/>
      <c r="AH930" s="1035"/>
      <c r="AI930" s="1035"/>
      <c r="AJ930" s="1036"/>
      <c r="AK930" s="1049"/>
      <c r="AL930" s="1050"/>
      <c r="AM930" s="1050"/>
      <c r="AN930" s="1050"/>
      <c r="AO930" s="1051"/>
      <c r="AP930" s="3"/>
    </row>
    <row r="931" spans="2:86" ht="14.25" customHeight="1" x14ac:dyDescent="0.15">
      <c r="B931" s="1058"/>
      <c r="C931" s="1063"/>
      <c r="D931" s="1061"/>
      <c r="E931" s="1061"/>
      <c r="F931" s="1061"/>
      <c r="G931" s="1061"/>
      <c r="H931" s="1061"/>
      <c r="I931" s="1061"/>
      <c r="J931" s="1062"/>
      <c r="K931" s="1016" t="s">
        <v>169</v>
      </c>
      <c r="L931" s="1017"/>
      <c r="M931" s="1017"/>
      <c r="N931" s="1017"/>
      <c r="O931" s="1017"/>
      <c r="P931" s="1017"/>
      <c r="Q931" s="1017"/>
      <c r="R931" s="1017"/>
      <c r="S931" s="1017"/>
      <c r="T931" s="1017"/>
      <c r="U931" s="1017"/>
      <c r="V931" s="1017"/>
      <c r="W931" s="1017"/>
      <c r="X931" s="1017"/>
      <c r="Y931" s="1017"/>
      <c r="Z931" s="1017"/>
      <c r="AA931" s="1017"/>
      <c r="AB931" s="1017"/>
      <c r="AC931" s="1017"/>
      <c r="AD931" s="1017"/>
      <c r="AE931" s="1017"/>
      <c r="AF931" s="1017"/>
      <c r="AG931" s="1017"/>
      <c r="AH931" s="1017"/>
      <c r="AI931" s="1017"/>
      <c r="AJ931" s="1017"/>
      <c r="AK931" s="1017"/>
      <c r="AL931" s="1017"/>
      <c r="AM931" s="1017"/>
      <c r="AN931" s="1017"/>
      <c r="AO931" s="1017"/>
      <c r="AP931" s="3"/>
    </row>
    <row r="932" spans="2:86" ht="14.25" customHeight="1" x14ac:dyDescent="0.15">
      <c r="B932" s="1058"/>
      <c r="C932" s="1063"/>
      <c r="D932" s="1061"/>
      <c r="E932" s="1061"/>
      <c r="F932" s="1061"/>
      <c r="G932" s="1061"/>
      <c r="H932" s="1061"/>
      <c r="I932" s="1061"/>
      <c r="J932" s="1062"/>
      <c r="K932" s="1016"/>
      <c r="L932" s="1017"/>
      <c r="M932" s="1017"/>
      <c r="N932" s="1017"/>
      <c r="O932" s="1017"/>
      <c r="P932" s="1017"/>
      <c r="Q932" s="1017"/>
      <c r="R932" s="1017"/>
      <c r="S932" s="1017"/>
      <c r="T932" s="1017"/>
      <c r="U932" s="1017"/>
      <c r="V932" s="1017"/>
      <c r="W932" s="1017"/>
      <c r="X932" s="1017"/>
      <c r="Y932" s="1017"/>
      <c r="Z932" s="1017"/>
      <c r="AA932" s="1017"/>
      <c r="AB932" s="1017"/>
      <c r="AC932" s="1017"/>
      <c r="AD932" s="1017"/>
      <c r="AE932" s="1017"/>
      <c r="AF932" s="1017"/>
      <c r="AG932" s="1017"/>
      <c r="AH932" s="1017"/>
      <c r="AI932" s="1017"/>
      <c r="AJ932" s="1017"/>
      <c r="AK932" s="1017"/>
      <c r="AL932" s="1017"/>
      <c r="AM932" s="1017"/>
      <c r="AN932" s="1017"/>
      <c r="AO932" s="1017"/>
      <c r="AP932" s="3"/>
    </row>
    <row r="933" spans="2:86" ht="12" customHeight="1" x14ac:dyDescent="0.15">
      <c r="B933" s="1058"/>
      <c r="C933" s="1063"/>
      <c r="D933" s="1061"/>
      <c r="E933" s="1061"/>
      <c r="F933" s="1061"/>
      <c r="G933" s="1061"/>
      <c r="H933" s="1061"/>
      <c r="I933" s="1061"/>
      <c r="J933" s="1062"/>
      <c r="K933" s="1018" t="s">
        <v>473</v>
      </c>
      <c r="L933" s="1018"/>
      <c r="M933" s="1018"/>
      <c r="N933" s="1018"/>
      <c r="O933" s="1018"/>
      <c r="P933" s="1018"/>
      <c r="Q933" s="1018"/>
      <c r="R933" s="1018"/>
      <c r="S933" s="1018"/>
      <c r="T933" s="1018"/>
      <c r="U933" s="1018"/>
      <c r="V933" s="1018"/>
      <c r="W933" s="1018"/>
      <c r="X933" s="1018"/>
      <c r="Y933" s="1018"/>
      <c r="Z933" s="1018"/>
      <c r="AA933" s="1018"/>
      <c r="AB933" s="1018"/>
      <c r="AC933" s="1018"/>
      <c r="AD933" s="1018"/>
      <c r="AE933" s="1018"/>
      <c r="AF933" s="1018"/>
      <c r="AG933" s="1018"/>
      <c r="AH933" s="1018"/>
      <c r="AI933" s="1018"/>
      <c r="AJ933" s="1018"/>
      <c r="AK933" s="1018"/>
      <c r="AL933" s="1018"/>
      <c r="AM933" s="1018"/>
      <c r="AN933" s="1018"/>
      <c r="AO933" s="1018"/>
      <c r="AP933" s="3"/>
    </row>
    <row r="934" spans="2:86" ht="12" customHeight="1" x14ac:dyDescent="0.15">
      <c r="B934" s="1058"/>
      <c r="C934" s="1063"/>
      <c r="D934" s="1061"/>
      <c r="E934" s="1061"/>
      <c r="F934" s="1061"/>
      <c r="G934" s="1061"/>
      <c r="H934" s="1061"/>
      <c r="I934" s="1061"/>
      <c r="J934" s="1062"/>
      <c r="K934" s="1019" t="s">
        <v>523</v>
      </c>
      <c r="L934" s="1019"/>
      <c r="M934" s="1019"/>
      <c r="N934" s="1019"/>
      <c r="O934" s="1019"/>
      <c r="P934" s="1019"/>
      <c r="Q934" s="1019"/>
      <c r="R934" s="1019"/>
      <c r="S934" s="1019"/>
      <c r="T934" s="1019"/>
      <c r="U934" s="1019"/>
      <c r="V934" s="1019"/>
      <c r="W934" s="1019"/>
      <c r="X934" s="1019"/>
      <c r="Y934" s="1019"/>
      <c r="Z934" s="1019"/>
      <c r="AA934" s="1019"/>
      <c r="AB934" s="1019"/>
      <c r="AC934" s="1019"/>
      <c r="AD934" s="1019"/>
      <c r="AE934" s="1019"/>
      <c r="AF934" s="1019"/>
      <c r="AG934" s="1019"/>
      <c r="AH934" s="1019"/>
      <c r="AI934" s="1019"/>
      <c r="AJ934" s="1019"/>
      <c r="AK934" s="1019"/>
      <c r="AL934" s="1019"/>
      <c r="AM934" s="1019"/>
      <c r="AN934" s="1019"/>
      <c r="AO934" s="1019"/>
      <c r="AP934" s="3"/>
    </row>
    <row r="935" spans="2:86" ht="12" customHeight="1" x14ac:dyDescent="0.15">
      <c r="B935" s="1058"/>
      <c r="C935" s="1063"/>
      <c r="D935" s="1061"/>
      <c r="E935" s="1061"/>
      <c r="F935" s="1061"/>
      <c r="G935" s="1061"/>
      <c r="H935" s="1061"/>
      <c r="I935" s="1061"/>
      <c r="J935" s="1062"/>
      <c r="K935" s="194" t="s">
        <v>474</v>
      </c>
      <c r="L935" s="195"/>
      <c r="M935" s="195"/>
      <c r="N935" s="195"/>
      <c r="O935" s="195"/>
      <c r="P935" s="195"/>
      <c r="Q935" s="195"/>
      <c r="R935" s="195"/>
      <c r="S935" s="195"/>
      <c r="T935" s="195"/>
      <c r="U935" s="195"/>
      <c r="V935" s="195"/>
      <c r="W935" s="195"/>
      <c r="X935" s="195"/>
      <c r="Y935" s="195"/>
      <c r="Z935" s="195"/>
      <c r="AA935" s="195"/>
      <c r="AB935" s="195"/>
      <c r="AC935" s="195"/>
      <c r="AD935" s="195"/>
      <c r="AE935" s="195"/>
      <c r="AF935" s="195"/>
      <c r="AG935" s="195"/>
      <c r="AH935" s="195"/>
      <c r="AI935" s="195"/>
      <c r="AJ935" s="195"/>
      <c r="AK935" s="195"/>
      <c r="AL935" s="195"/>
      <c r="AM935" s="195"/>
      <c r="AN935" s="195"/>
      <c r="AO935" s="196"/>
      <c r="AP935" s="3"/>
    </row>
    <row r="936" spans="2:86" ht="12" customHeight="1" x14ac:dyDescent="0.15">
      <c r="B936" s="1058"/>
      <c r="C936" s="1063"/>
      <c r="D936" s="1061"/>
      <c r="E936" s="1061"/>
      <c r="F936" s="1061"/>
      <c r="G936" s="1061"/>
      <c r="H936" s="1061"/>
      <c r="I936" s="1061"/>
      <c r="J936" s="1062"/>
      <c r="K936" s="194" t="s">
        <v>475</v>
      </c>
      <c r="L936" s="195"/>
      <c r="M936" s="195"/>
      <c r="N936" s="195"/>
      <c r="O936" s="195"/>
      <c r="P936" s="195"/>
      <c r="Q936" s="195"/>
      <c r="R936" s="195"/>
      <c r="S936" s="195"/>
      <c r="T936" s="195"/>
      <c r="U936" s="195"/>
      <c r="V936" s="195"/>
      <c r="W936" s="195"/>
      <c r="X936" s="195"/>
      <c r="Y936" s="195"/>
      <c r="Z936" s="195"/>
      <c r="AA936" s="195"/>
      <c r="AB936" s="195"/>
      <c r="AC936" s="195"/>
      <c r="AD936" s="195"/>
      <c r="AE936" s="195"/>
      <c r="AF936" s="195"/>
      <c r="AG936" s="195"/>
      <c r="AH936" s="195"/>
      <c r="AI936" s="195"/>
      <c r="AJ936" s="195"/>
      <c r="AK936" s="195"/>
      <c r="AL936" s="195"/>
      <c r="AM936" s="195"/>
      <c r="AN936" s="195"/>
      <c r="AO936" s="196"/>
      <c r="AP936" s="3"/>
    </row>
    <row r="937" spans="2:86" ht="12" customHeight="1" x14ac:dyDescent="0.15">
      <c r="B937" s="1058"/>
      <c r="C937" s="1063"/>
      <c r="D937" s="1061"/>
      <c r="E937" s="1061"/>
      <c r="F937" s="1061"/>
      <c r="G937" s="1061"/>
      <c r="H937" s="1061"/>
      <c r="I937" s="1061"/>
      <c r="J937" s="1062"/>
      <c r="K937" s="1020" t="s">
        <v>476</v>
      </c>
      <c r="L937" s="1021"/>
      <c r="M937" s="1021"/>
      <c r="N937" s="1021"/>
      <c r="O937" s="1021"/>
      <c r="P937" s="1021"/>
      <c r="Q937" s="1021"/>
      <c r="R937" s="1021"/>
      <c r="S937" s="1021"/>
      <c r="T937" s="1021"/>
      <c r="U937" s="1021"/>
      <c r="V937" s="1021"/>
      <c r="W937" s="1021"/>
      <c r="X937" s="1021"/>
      <c r="Y937" s="1021"/>
      <c r="Z937" s="1021"/>
      <c r="AA937" s="1021"/>
      <c r="AB937" s="1021"/>
      <c r="AC937" s="1021"/>
      <c r="AD937" s="1021"/>
      <c r="AE937" s="1021"/>
      <c r="AF937" s="1021"/>
      <c r="AG937" s="1021"/>
      <c r="AH937" s="1021"/>
      <c r="AI937" s="1021"/>
      <c r="AJ937" s="1021"/>
      <c r="AK937" s="1021"/>
      <c r="AL937" s="1021"/>
      <c r="AM937" s="1021"/>
      <c r="AN937" s="1021"/>
      <c r="AO937" s="1022"/>
      <c r="AP937" s="3"/>
    </row>
    <row r="938" spans="2:86" ht="12" customHeight="1" x14ac:dyDescent="0.15">
      <c r="B938" s="591"/>
      <c r="C938" s="1064"/>
      <c r="D938" s="1065"/>
      <c r="E938" s="1065"/>
      <c r="F938" s="1065"/>
      <c r="G938" s="1065"/>
      <c r="H938" s="1065"/>
      <c r="I938" s="1065"/>
      <c r="J938" s="1066"/>
      <c r="K938" s="1023"/>
      <c r="L938" s="1024"/>
      <c r="M938" s="1024"/>
      <c r="N938" s="1024"/>
      <c r="O938" s="1024"/>
      <c r="P938" s="1024"/>
      <c r="Q938" s="1024"/>
      <c r="R938" s="1024"/>
      <c r="S938" s="1024"/>
      <c r="T938" s="1024"/>
      <c r="U938" s="1024"/>
      <c r="V938" s="1024"/>
      <c r="W938" s="1024"/>
      <c r="X938" s="1024"/>
      <c r="Y938" s="1024"/>
      <c r="Z938" s="1024"/>
      <c r="AA938" s="1024"/>
      <c r="AB938" s="1024"/>
      <c r="AC938" s="1024"/>
      <c r="AD938" s="1024"/>
      <c r="AE938" s="1024"/>
      <c r="AF938" s="1024"/>
      <c r="AG938" s="1024"/>
      <c r="AH938" s="1024"/>
      <c r="AI938" s="1024"/>
      <c r="AJ938" s="1024"/>
      <c r="AK938" s="1024"/>
      <c r="AL938" s="1024"/>
      <c r="AM938" s="1024"/>
      <c r="AN938" s="1024"/>
      <c r="AO938" s="1025"/>
      <c r="AP938" s="3"/>
    </row>
    <row r="939" spans="2:86" s="9" customFormat="1" ht="12" customHeight="1" x14ac:dyDescent="0.15">
      <c r="B939" s="3" t="s">
        <v>527</v>
      </c>
      <c r="AQ939" s="162"/>
      <c r="AR939" s="162"/>
      <c r="AS939" s="162"/>
      <c r="AT939" s="162"/>
      <c r="AU939" s="162"/>
      <c r="AV939" s="162"/>
      <c r="AW939" s="162"/>
      <c r="AX939" s="162"/>
      <c r="AY939" s="162"/>
      <c r="AZ939" s="162"/>
      <c r="BA939" s="162"/>
      <c r="BB939" s="162"/>
      <c r="BC939" s="162"/>
      <c r="BD939" s="162"/>
      <c r="BE939" s="162"/>
      <c r="BF939" s="162"/>
      <c r="BG939" s="162"/>
      <c r="BH939" s="162"/>
      <c r="BI939" s="162"/>
      <c r="BJ939" s="162"/>
      <c r="BK939" s="162"/>
      <c r="BL939" s="162"/>
      <c r="BM939" s="162"/>
      <c r="BN939" s="162"/>
      <c r="BO939" s="162"/>
      <c r="BP939" s="162"/>
      <c r="BQ939" s="162"/>
      <c r="BR939" s="162"/>
      <c r="BS939" s="162"/>
      <c r="BT939" s="162"/>
      <c r="BU939" s="162"/>
      <c r="BV939" s="162"/>
      <c r="BW939" s="162"/>
      <c r="BX939" s="162"/>
      <c r="BY939" s="162"/>
      <c r="BZ939" s="162"/>
      <c r="CA939" s="162"/>
      <c r="CB939" s="162"/>
      <c r="CC939" s="162"/>
      <c r="CD939" s="162"/>
      <c r="CE939" s="162"/>
      <c r="CF939" s="162"/>
      <c r="CG939" s="162"/>
      <c r="CH939" s="162"/>
    </row>
    <row r="940" spans="2:86" ht="12" customHeight="1" thickBot="1" x14ac:dyDescent="0.2">
      <c r="B940" s="3" t="s">
        <v>524</v>
      </c>
    </row>
    <row r="941" spans="2:86" ht="12" customHeight="1" x14ac:dyDescent="0.15">
      <c r="B941" s="3" t="s">
        <v>525</v>
      </c>
      <c r="AU941" s="1000" t="s">
        <v>305</v>
      </c>
      <c r="AV941" s="1001" t="s">
        <v>298</v>
      </c>
      <c r="AW941" s="1003" t="s">
        <v>299</v>
      </c>
      <c r="AX941" s="1005" t="s">
        <v>306</v>
      </c>
      <c r="AY941" s="1006"/>
      <c r="AZ941" s="1006"/>
      <c r="BA941" s="1006"/>
      <c r="BB941" s="1006"/>
      <c r="BC941" s="1006"/>
      <c r="BD941" s="1006"/>
      <c r="BE941" s="1006"/>
      <c r="BF941" s="1006"/>
      <c r="BG941" s="1006"/>
      <c r="BH941" s="1006"/>
      <c r="BI941" s="1006"/>
      <c r="BJ941" s="1006"/>
      <c r="BK941" s="1006"/>
      <c r="BL941" s="1006"/>
      <c r="BM941" s="1006"/>
      <c r="BN941" s="1006"/>
      <c r="BO941" s="1006"/>
      <c r="BP941" s="1006"/>
      <c r="BQ941" s="1006"/>
      <c r="BR941" s="1007"/>
      <c r="BS941" s="807" t="s">
        <v>300</v>
      </c>
      <c r="BT941" s="1008"/>
      <c r="BU941" s="1008"/>
      <c r="BV941" s="1008"/>
      <c r="BW941" s="1009" t="s">
        <v>307</v>
      </c>
      <c r="BX941" s="1010"/>
      <c r="BY941" s="1010"/>
      <c r="BZ941" s="1010"/>
      <c r="CA941" s="1010"/>
      <c r="CB941" s="1010"/>
      <c r="CC941" s="1010"/>
      <c r="CD941" s="1010"/>
      <c r="CE941" s="1010"/>
      <c r="CF941" s="1010"/>
      <c r="CG941" s="1010"/>
      <c r="CH941" s="1011"/>
    </row>
    <row r="942" spans="2:86" ht="12" customHeight="1" x14ac:dyDescent="0.15">
      <c r="B942" s="3" t="s">
        <v>477</v>
      </c>
      <c r="AU942" s="1000"/>
      <c r="AV942" s="1002"/>
      <c r="AW942" s="1004"/>
      <c r="AX942" s="1012" t="s">
        <v>308</v>
      </c>
      <c r="AY942" s="686"/>
      <c r="AZ942" s="686"/>
      <c r="BA942" s="686"/>
      <c r="BB942" s="686"/>
      <c r="BC942" s="686"/>
      <c r="BD942" s="686"/>
      <c r="BE942" s="686"/>
      <c r="BF942" s="686"/>
      <c r="BG942" s="686"/>
      <c r="BH942" s="686"/>
      <c r="BI942" s="686"/>
      <c r="BJ942" s="686" t="s">
        <v>309</v>
      </c>
      <c r="BK942" s="686"/>
      <c r="BL942" s="686"/>
      <c r="BM942" s="686"/>
      <c r="BN942" s="686"/>
      <c r="BO942" s="686"/>
      <c r="BP942" s="686"/>
      <c r="BQ942" s="686"/>
      <c r="BR942" s="1013"/>
      <c r="BS942" s="1008"/>
      <c r="BT942" s="1008"/>
      <c r="BU942" s="1008"/>
      <c r="BV942" s="1008"/>
      <c r="BW942" s="1014" t="s">
        <v>302</v>
      </c>
      <c r="BX942" s="699"/>
      <c r="BY942" s="699"/>
      <c r="BZ942" s="699"/>
      <c r="CA942" s="686" t="s">
        <v>310</v>
      </c>
      <c r="CB942" s="686"/>
      <c r="CC942" s="686"/>
      <c r="CD942" s="686"/>
      <c r="CE942" s="686"/>
      <c r="CF942" s="686"/>
      <c r="CG942" s="686"/>
      <c r="CH942" s="1013"/>
    </row>
    <row r="943" spans="2:86" ht="12" customHeight="1" x14ac:dyDescent="0.15">
      <c r="B943" s="3" t="s">
        <v>526</v>
      </c>
      <c r="AU943" s="1000"/>
      <c r="AV943" s="1002"/>
      <c r="AW943" s="1004"/>
      <c r="AX943" s="1012" t="s">
        <v>26</v>
      </c>
      <c r="AY943" s="686"/>
      <c r="AZ943" s="686"/>
      <c r="BA943" s="686"/>
      <c r="BB943" s="686" t="s">
        <v>22</v>
      </c>
      <c r="BC943" s="686"/>
      <c r="BD943" s="686"/>
      <c r="BE943" s="686"/>
      <c r="BF943" s="686" t="s">
        <v>24</v>
      </c>
      <c r="BG943" s="686"/>
      <c r="BH943" s="686"/>
      <c r="BI943" s="686"/>
      <c r="BJ943" s="699" t="s">
        <v>26</v>
      </c>
      <c r="BK943" s="699"/>
      <c r="BL943" s="699"/>
      <c r="BM943" s="699" t="s">
        <v>22</v>
      </c>
      <c r="BN943" s="699"/>
      <c r="BO943" s="699"/>
      <c r="BP943" s="699" t="s">
        <v>24</v>
      </c>
      <c r="BQ943" s="699"/>
      <c r="BR943" s="1015"/>
      <c r="BS943" s="807" t="s">
        <v>26</v>
      </c>
      <c r="BT943" s="807" t="s">
        <v>22</v>
      </c>
      <c r="BU943" s="807" t="s">
        <v>24</v>
      </c>
      <c r="BV943" s="807" t="s">
        <v>303</v>
      </c>
      <c r="BW943" s="1012" t="s">
        <v>311</v>
      </c>
      <c r="BX943" s="686"/>
      <c r="BY943" s="686"/>
      <c r="BZ943" s="686"/>
      <c r="CA943" s="686" t="s">
        <v>22</v>
      </c>
      <c r="CB943" s="686"/>
      <c r="CC943" s="686"/>
      <c r="CD943" s="686"/>
      <c r="CE943" s="686" t="s">
        <v>24</v>
      </c>
      <c r="CF943" s="686"/>
      <c r="CG943" s="686"/>
      <c r="CH943" s="1013"/>
    </row>
    <row r="944" spans="2:86" ht="12" customHeight="1" x14ac:dyDescent="0.15">
      <c r="B944" s="3" t="s">
        <v>478</v>
      </c>
      <c r="AU944" s="1000"/>
      <c r="AV944" s="1002"/>
      <c r="AW944" s="1004"/>
      <c r="AX944" s="156" t="s">
        <v>862</v>
      </c>
      <c r="AY944" s="157" t="s">
        <v>863</v>
      </c>
      <c r="AZ944" s="157" t="s">
        <v>864</v>
      </c>
      <c r="BA944" s="158" t="s">
        <v>865</v>
      </c>
      <c r="BB944" s="159" t="s">
        <v>866</v>
      </c>
      <c r="BC944" s="157" t="s">
        <v>863</v>
      </c>
      <c r="BD944" s="157" t="s">
        <v>867</v>
      </c>
      <c r="BE944" s="158" t="s">
        <v>865</v>
      </c>
      <c r="BF944" s="159" t="s">
        <v>866</v>
      </c>
      <c r="BG944" s="157" t="s">
        <v>863</v>
      </c>
      <c r="BH944" s="157" t="s">
        <v>864</v>
      </c>
      <c r="BI944" s="158" t="s">
        <v>865</v>
      </c>
      <c r="BJ944" s="159" t="s">
        <v>866</v>
      </c>
      <c r="BK944" s="157" t="s">
        <v>868</v>
      </c>
      <c r="BL944" s="158" t="s">
        <v>869</v>
      </c>
      <c r="BM944" s="159" t="s">
        <v>870</v>
      </c>
      <c r="BN944" s="157" t="s">
        <v>863</v>
      </c>
      <c r="BO944" s="158" t="s">
        <v>871</v>
      </c>
      <c r="BP944" s="159" t="s">
        <v>870</v>
      </c>
      <c r="BQ944" s="157" t="s">
        <v>868</v>
      </c>
      <c r="BR944" s="160" t="s">
        <v>872</v>
      </c>
      <c r="BS944" s="1008"/>
      <c r="BT944" s="1008"/>
      <c r="BU944" s="1008"/>
      <c r="BV944" s="1008"/>
      <c r="BW944" s="156" t="s">
        <v>866</v>
      </c>
      <c r="BX944" s="157" t="s">
        <v>863</v>
      </c>
      <c r="BY944" s="157" t="s">
        <v>864</v>
      </c>
      <c r="BZ944" s="158" t="s">
        <v>865</v>
      </c>
      <c r="CA944" s="159" t="s">
        <v>866</v>
      </c>
      <c r="CB944" s="157" t="s">
        <v>873</v>
      </c>
      <c r="CC944" s="157" t="s">
        <v>864</v>
      </c>
      <c r="CD944" s="158" t="s">
        <v>865</v>
      </c>
      <c r="CE944" s="159" t="s">
        <v>866</v>
      </c>
      <c r="CF944" s="157" t="s">
        <v>863</v>
      </c>
      <c r="CG944" s="157" t="s">
        <v>864</v>
      </c>
      <c r="CH944" s="160" t="s">
        <v>874</v>
      </c>
    </row>
    <row r="945" spans="2:86" x14ac:dyDescent="0.15">
      <c r="B945" s="3" t="s">
        <v>539</v>
      </c>
      <c r="AU945" s="1000"/>
      <c r="AV945" s="188" t="str">
        <f>N947</f>
        <v>S020</v>
      </c>
      <c r="AW945" s="300">
        <f>R947</f>
        <v>10.6</v>
      </c>
      <c r="AX945" s="197">
        <f>+Y972</f>
        <v>0</v>
      </c>
      <c r="AY945" s="197">
        <f>+Z972</f>
        <v>0</v>
      </c>
      <c r="AZ945" s="197">
        <f>+AA972</f>
        <v>0</v>
      </c>
      <c r="BA945" s="197">
        <f t="shared" ref="BA945" si="412">+AB972</f>
        <v>0</v>
      </c>
      <c r="BB945" s="197">
        <f>+AC972</f>
        <v>0</v>
      </c>
      <c r="BC945" s="197">
        <f t="shared" ref="BC945" si="413">+AD972</f>
        <v>0</v>
      </c>
      <c r="BD945" s="197">
        <f t="shared" ref="BD945" si="414">+AE972</f>
        <v>0</v>
      </c>
      <c r="BE945" s="197">
        <f t="shared" ref="BE945" si="415">+AF972</f>
        <v>1</v>
      </c>
      <c r="BF945" s="197">
        <f t="shared" ref="BF945" si="416">+AG972</f>
        <v>0</v>
      </c>
      <c r="BG945" s="197">
        <f t="shared" ref="BG945" si="417">+AH972</f>
        <v>0</v>
      </c>
      <c r="BH945" s="197">
        <f t="shared" ref="BH945" si="418">+AI972</f>
        <v>0</v>
      </c>
      <c r="BI945" s="197">
        <f t="shared" ref="BI945" si="419">+AJ972</f>
        <v>0</v>
      </c>
      <c r="BJ945" s="197" t="str">
        <f>+Y975</f>
        <v/>
      </c>
      <c r="BK945" s="197" t="str">
        <f t="shared" ref="BK945" si="420">+Z975</f>
        <v/>
      </c>
      <c r="BL945" s="197" t="str">
        <f>+AA975</f>
        <v/>
      </c>
      <c r="BM945" s="197">
        <f>+AC975</f>
        <v>0</v>
      </c>
      <c r="BN945" s="197">
        <f t="shared" ref="BN945" si="421">+AD975</f>
        <v>0</v>
      </c>
      <c r="BO945" s="197">
        <f t="shared" ref="BO945" si="422">+AE975</f>
        <v>1</v>
      </c>
      <c r="BP945" s="197">
        <f>+AG975</f>
        <v>0</v>
      </c>
      <c r="BQ945" s="197">
        <f>+AH975</f>
        <v>0</v>
      </c>
      <c r="BR945" s="197">
        <f>+AI975</f>
        <v>0</v>
      </c>
      <c r="BS945" s="296" t="str">
        <f>+Y976</f>
        <v>Ⅰ</v>
      </c>
      <c r="BT945" s="296" t="str">
        <f>+AC976</f>
        <v>Ⅱ</v>
      </c>
      <c r="BU945" s="296" t="str">
        <f>+AG976</f>
        <v>Ⅰ</v>
      </c>
      <c r="BV945" s="296" t="str">
        <f>+Y977</f>
        <v>Ⅱ</v>
      </c>
      <c r="BW945" s="164" t="str">
        <f>IF(Y972&gt;0,R947,"")</f>
        <v/>
      </c>
      <c r="BX945" s="165" t="str">
        <f>IF(Z972&gt;0,"",IF(AA972&gt;0,R947,""))</f>
        <v/>
      </c>
      <c r="BY945" s="165" t="str">
        <f>IF(Y972+Z972&gt;0,"",IF(AA972&gt;0,R947,""))</f>
        <v/>
      </c>
      <c r="BZ945" s="165" t="str">
        <f>IF(Y972+Z972+AA972&gt;0,"",IF(AB972&gt;0,R947,""))</f>
        <v/>
      </c>
      <c r="CA945" s="166">
        <f t="shared" ref="CA945" si="423">+AC971</f>
        <v>0</v>
      </c>
      <c r="CB945" s="166">
        <f t="shared" ref="CB945" si="424">+AD971</f>
        <v>0</v>
      </c>
      <c r="CC945" s="166">
        <f t="shared" ref="CC945" si="425">+AE971</f>
        <v>0</v>
      </c>
      <c r="CD945" s="166">
        <f t="shared" ref="CD945" si="426">+AF971</f>
        <v>0.6</v>
      </c>
      <c r="CE945" s="166">
        <f t="shared" ref="CE945" si="427">+AG971</f>
        <v>0</v>
      </c>
      <c r="CF945" s="166">
        <f t="shared" ref="CF945" si="428">+AH971</f>
        <v>0</v>
      </c>
      <c r="CG945" s="166">
        <f t="shared" ref="CG945" si="429">+AI971</f>
        <v>0</v>
      </c>
      <c r="CH945" s="166">
        <f t="shared" ref="CH945" si="430">+AJ971</f>
        <v>0</v>
      </c>
    </row>
    <row r="946" spans="2:86" ht="12" customHeight="1" x14ac:dyDescent="0.15">
      <c r="B946" s="1057" t="s">
        <v>219</v>
      </c>
      <c r="C946" s="1059"/>
      <c r="D946" s="1060"/>
      <c r="E946" s="1061"/>
      <c r="F946" s="1061"/>
      <c r="G946" s="1061"/>
      <c r="H946" s="1061"/>
      <c r="I946" s="1061"/>
      <c r="J946" s="1062"/>
      <c r="K946" s="1067" t="s">
        <v>453</v>
      </c>
      <c r="L946" s="1068"/>
      <c r="M946" s="1068"/>
      <c r="N946" s="1068"/>
      <c r="O946" s="1068"/>
      <c r="P946" s="1068"/>
      <c r="Q946" s="1068"/>
      <c r="R946" s="1068"/>
      <c r="S946" s="1068"/>
      <c r="T946" s="1068"/>
      <c r="U946" s="1068"/>
      <c r="V946" s="1068"/>
      <c r="W946" s="1068"/>
      <c r="X946" s="1068"/>
      <c r="Y946" s="1068"/>
      <c r="Z946" s="1068"/>
      <c r="AA946" s="1068"/>
      <c r="AB946" s="1068"/>
      <c r="AC946" s="1068"/>
      <c r="AD946" s="1068"/>
      <c r="AE946" s="1068"/>
      <c r="AF946" s="1068"/>
      <c r="AG946" s="1068"/>
      <c r="AH946" s="1068"/>
      <c r="AI946" s="1068"/>
      <c r="AJ946" s="1068"/>
      <c r="AK946" s="1068"/>
      <c r="AL946" s="1068"/>
      <c r="AM946" s="1068"/>
      <c r="AN946" s="1068"/>
      <c r="AO946" s="1069"/>
      <c r="AP946" s="3"/>
    </row>
    <row r="947" spans="2:86" ht="12" customHeight="1" x14ac:dyDescent="0.15">
      <c r="B947" s="1058"/>
      <c r="C947" s="1063"/>
      <c r="D947" s="1061"/>
      <c r="E947" s="1061"/>
      <c r="F947" s="1061"/>
      <c r="G947" s="1061"/>
      <c r="H947" s="1061"/>
      <c r="I947" s="1061"/>
      <c r="J947" s="1062"/>
      <c r="K947" s="1040" t="s">
        <v>218</v>
      </c>
      <c r="L947" s="1041"/>
      <c r="M947" s="1042"/>
      <c r="N947" s="1034" t="s">
        <v>624</v>
      </c>
      <c r="O947" s="1035"/>
      <c r="P947" s="1040" t="s">
        <v>454</v>
      </c>
      <c r="Q947" s="1042"/>
      <c r="R947" s="1070">
        <f>'様式A-2'!C30</f>
        <v>10.6</v>
      </c>
      <c r="S947" s="1071"/>
      <c r="T947" s="1072"/>
      <c r="U947" s="1073" t="s">
        <v>455</v>
      </c>
      <c r="V947" s="1074"/>
      <c r="W947" s="1073" t="s">
        <v>456</v>
      </c>
      <c r="X947" s="1074"/>
      <c r="Y947" s="1042" t="s">
        <v>217</v>
      </c>
      <c r="Z947" s="1016"/>
      <c r="AA947" s="1016"/>
      <c r="AB947" s="1016"/>
      <c r="AC947" s="1073" t="s">
        <v>457</v>
      </c>
      <c r="AD947" s="1079"/>
      <c r="AE947" s="1079"/>
      <c r="AF947" s="1079"/>
      <c r="AG947" s="1079"/>
      <c r="AH947" s="1079"/>
      <c r="AI947" s="1079"/>
      <c r="AJ947" s="1074"/>
      <c r="AK947" s="1073" t="s">
        <v>458</v>
      </c>
      <c r="AL947" s="1079"/>
      <c r="AM947" s="1079"/>
      <c r="AN947" s="1081"/>
      <c r="AO947" s="1082"/>
      <c r="AP947" s="3"/>
      <c r="AV947" s="167"/>
      <c r="AW947" s="221"/>
      <c r="AX947" s="167"/>
      <c r="AY947" s="167"/>
      <c r="AZ947" s="167"/>
      <c r="BA947" s="167"/>
      <c r="BB947" s="167"/>
      <c r="BC947" s="167"/>
      <c r="BD947" s="167"/>
    </row>
    <row r="948" spans="2:86" ht="12" customHeight="1" x14ac:dyDescent="0.15">
      <c r="B948" s="1058"/>
      <c r="C948" s="1063"/>
      <c r="D948" s="1061"/>
      <c r="E948" s="1061"/>
      <c r="F948" s="1061"/>
      <c r="G948" s="1061"/>
      <c r="H948" s="1061"/>
      <c r="I948" s="1061"/>
      <c r="J948" s="1062"/>
      <c r="K948" s="1016" t="s">
        <v>459</v>
      </c>
      <c r="L948" s="1016" t="s">
        <v>199</v>
      </c>
      <c r="M948" s="1016"/>
      <c r="N948" s="1016" t="s">
        <v>198</v>
      </c>
      <c r="O948" s="1016"/>
      <c r="P948" s="1016" t="s">
        <v>460</v>
      </c>
      <c r="Q948" s="1016"/>
      <c r="R948" s="1016" t="s">
        <v>6</v>
      </c>
      <c r="S948" s="1016"/>
      <c r="T948" s="1016"/>
      <c r="U948" s="1075"/>
      <c r="V948" s="1076"/>
      <c r="W948" s="1075"/>
      <c r="X948" s="1076"/>
      <c r="Y948" s="1042"/>
      <c r="Z948" s="1016"/>
      <c r="AA948" s="1016"/>
      <c r="AB948" s="1016"/>
      <c r="AC948" s="1077"/>
      <c r="AD948" s="1080"/>
      <c r="AE948" s="1080"/>
      <c r="AF948" s="1080"/>
      <c r="AG948" s="1080"/>
      <c r="AH948" s="1080"/>
      <c r="AI948" s="1080"/>
      <c r="AJ948" s="1078"/>
      <c r="AK948" s="1075"/>
      <c r="AL948" s="1083"/>
      <c r="AM948" s="1083"/>
      <c r="AN948" s="1084"/>
      <c r="AO948" s="1085"/>
      <c r="AP948" s="3"/>
      <c r="AV948" s="167"/>
      <c r="AW948" s="167"/>
      <c r="AX948" s="167"/>
      <c r="AY948" s="167"/>
      <c r="AZ948" s="167"/>
      <c r="BA948" s="167"/>
      <c r="BB948" s="167"/>
      <c r="BC948" s="167"/>
      <c r="BD948" s="167"/>
    </row>
    <row r="949" spans="2:86" ht="12" customHeight="1" x14ac:dyDescent="0.15">
      <c r="B949" s="1058"/>
      <c r="C949" s="1063"/>
      <c r="D949" s="1061"/>
      <c r="E949" s="1061"/>
      <c r="F949" s="1061"/>
      <c r="G949" s="1061"/>
      <c r="H949" s="1061"/>
      <c r="I949" s="1061"/>
      <c r="J949" s="1062"/>
      <c r="K949" s="1016"/>
      <c r="L949" s="1016"/>
      <c r="M949" s="1016"/>
      <c r="N949" s="1016"/>
      <c r="O949" s="1016"/>
      <c r="P949" s="1016"/>
      <c r="Q949" s="1016"/>
      <c r="R949" s="1016"/>
      <c r="S949" s="1016"/>
      <c r="T949" s="1016"/>
      <c r="U949" s="1075"/>
      <c r="V949" s="1076"/>
      <c r="W949" s="1075"/>
      <c r="X949" s="1076"/>
      <c r="Y949" s="1042" t="s">
        <v>461</v>
      </c>
      <c r="Z949" s="1016"/>
      <c r="AA949" s="1016"/>
      <c r="AB949" s="1016"/>
      <c r="AC949" s="1016" t="s">
        <v>462</v>
      </c>
      <c r="AD949" s="1016"/>
      <c r="AE949" s="1016"/>
      <c r="AF949" s="1016"/>
      <c r="AG949" s="1016" t="s">
        <v>463</v>
      </c>
      <c r="AH949" s="1016"/>
      <c r="AI949" s="1016"/>
      <c r="AJ949" s="1016"/>
      <c r="AK949" s="1075"/>
      <c r="AL949" s="1083"/>
      <c r="AM949" s="1083"/>
      <c r="AN949" s="1084"/>
      <c r="AO949" s="1085"/>
      <c r="AP949" s="3"/>
      <c r="AV949" s="167"/>
      <c r="AW949" s="167"/>
      <c r="AX949" s="167"/>
      <c r="AY949" s="167"/>
      <c r="AZ949" s="167"/>
      <c r="BA949" s="167"/>
      <c r="BB949" s="167"/>
      <c r="BC949" s="167"/>
      <c r="BD949" s="167"/>
    </row>
    <row r="950" spans="2:86" ht="12" customHeight="1" x14ac:dyDescent="0.15">
      <c r="B950" s="1058"/>
      <c r="C950" s="1063"/>
      <c r="D950" s="1061"/>
      <c r="E950" s="1061"/>
      <c r="F950" s="1061"/>
      <c r="G950" s="1061"/>
      <c r="H950" s="1061"/>
      <c r="I950" s="1061"/>
      <c r="J950" s="1062"/>
      <c r="K950" s="1016"/>
      <c r="L950" s="1016"/>
      <c r="M950" s="1016"/>
      <c r="N950" s="1016"/>
      <c r="O950" s="1016"/>
      <c r="P950" s="1016"/>
      <c r="Q950" s="1016"/>
      <c r="R950" s="1016"/>
      <c r="S950" s="1016"/>
      <c r="T950" s="1016"/>
      <c r="U950" s="1077"/>
      <c r="V950" s="1078"/>
      <c r="W950" s="1077"/>
      <c r="X950" s="1078"/>
      <c r="Y950" s="191" t="s">
        <v>32</v>
      </c>
      <c r="Z950" s="187" t="s">
        <v>33</v>
      </c>
      <c r="AA950" s="187" t="s">
        <v>464</v>
      </c>
      <c r="AB950" s="187" t="s">
        <v>465</v>
      </c>
      <c r="AC950" s="187" t="s">
        <v>32</v>
      </c>
      <c r="AD950" s="187" t="s">
        <v>33</v>
      </c>
      <c r="AE950" s="187" t="s">
        <v>464</v>
      </c>
      <c r="AF950" s="187" t="s">
        <v>465</v>
      </c>
      <c r="AG950" s="187" t="s">
        <v>32</v>
      </c>
      <c r="AH950" s="187" t="s">
        <v>33</v>
      </c>
      <c r="AI950" s="187" t="s">
        <v>464</v>
      </c>
      <c r="AJ950" s="187" t="s">
        <v>465</v>
      </c>
      <c r="AK950" s="1077"/>
      <c r="AL950" s="1080"/>
      <c r="AM950" s="1080"/>
      <c r="AN950" s="1086"/>
      <c r="AO950" s="1087"/>
      <c r="AP950" s="3"/>
      <c r="AV950" s="167"/>
      <c r="AW950" s="167"/>
      <c r="AX950" s="167"/>
      <c r="AY950" s="167"/>
      <c r="AZ950" s="167"/>
      <c r="BA950" s="167"/>
      <c r="BB950" s="167"/>
      <c r="BC950" s="167"/>
      <c r="BD950" s="167"/>
    </row>
    <row r="951" spans="2:86" ht="12" customHeight="1" x14ac:dyDescent="0.15">
      <c r="B951" s="1058"/>
      <c r="C951" s="1063"/>
      <c r="D951" s="1061"/>
      <c r="E951" s="1061"/>
      <c r="F951" s="1061"/>
      <c r="G951" s="1061"/>
      <c r="H951" s="1061"/>
      <c r="I951" s="1061"/>
      <c r="J951" s="1062"/>
      <c r="K951" s="192">
        <v>1</v>
      </c>
      <c r="L951" s="1038" t="s">
        <v>534</v>
      </c>
      <c r="M951" s="1039"/>
      <c r="N951" s="1038" t="s">
        <v>486</v>
      </c>
      <c r="O951" s="1039"/>
      <c r="P951" s="1034" t="s">
        <v>333</v>
      </c>
      <c r="Q951" s="1036"/>
      <c r="R951" s="408" t="s">
        <v>338</v>
      </c>
      <c r="S951" s="408"/>
      <c r="T951" s="408"/>
      <c r="U951" s="1034" t="s">
        <v>551</v>
      </c>
      <c r="V951" s="1036"/>
      <c r="W951" s="1034" t="s">
        <v>551</v>
      </c>
      <c r="X951" s="1035"/>
      <c r="Y951" s="276"/>
      <c r="Z951" s="276"/>
      <c r="AA951" s="276"/>
      <c r="AB951" s="276"/>
      <c r="AC951" s="223"/>
      <c r="AD951" s="223"/>
      <c r="AE951" s="223"/>
      <c r="AF951" s="223"/>
      <c r="AG951" s="223"/>
      <c r="AH951" s="223"/>
      <c r="AI951" s="223"/>
      <c r="AJ951" s="223"/>
      <c r="AK951" s="1088" t="s">
        <v>1652</v>
      </c>
      <c r="AL951" s="1089"/>
      <c r="AM951" s="1089"/>
      <c r="AN951" s="1090"/>
      <c r="AO951" s="1091"/>
      <c r="AP951" s="3"/>
      <c r="AQ951" s="222">
        <f>IF(P951="材質劣化",2,IF(P951="漏水",3,1))</f>
        <v>3</v>
      </c>
      <c r="AV951" s="167"/>
      <c r="AW951" s="167"/>
      <c r="AX951" s="167"/>
      <c r="AY951" s="167"/>
      <c r="AZ951" s="167"/>
      <c r="BA951" s="167"/>
      <c r="BB951" s="167"/>
      <c r="BC951" s="167"/>
      <c r="BD951" s="167"/>
    </row>
    <row r="952" spans="2:86" ht="12" customHeight="1" x14ac:dyDescent="0.15">
      <c r="B952" s="1058"/>
      <c r="C952" s="1063"/>
      <c r="D952" s="1061"/>
      <c r="E952" s="1061"/>
      <c r="F952" s="1061"/>
      <c r="G952" s="1061"/>
      <c r="H952" s="1061"/>
      <c r="I952" s="1061"/>
      <c r="J952" s="1062"/>
      <c r="K952" s="192">
        <v>2</v>
      </c>
      <c r="L952" s="1038" t="s">
        <v>534</v>
      </c>
      <c r="M952" s="1039"/>
      <c r="N952" s="1038" t="s">
        <v>487</v>
      </c>
      <c r="O952" s="1039"/>
      <c r="P952" s="1034" t="s">
        <v>332</v>
      </c>
      <c r="Q952" s="1036"/>
      <c r="R952" s="408" t="s">
        <v>532</v>
      </c>
      <c r="S952" s="408"/>
      <c r="T952" s="408"/>
      <c r="U952" s="1034" t="s">
        <v>551</v>
      </c>
      <c r="V952" s="1036"/>
      <c r="W952" s="1034" t="s">
        <v>551</v>
      </c>
      <c r="X952" s="1035"/>
      <c r="Y952" s="276"/>
      <c r="Z952" s="276"/>
      <c r="AA952" s="276"/>
      <c r="AB952" s="276"/>
      <c r="AC952" s="223"/>
      <c r="AD952" s="223"/>
      <c r="AE952" s="223"/>
      <c r="AF952" s="223"/>
      <c r="AG952" s="223"/>
      <c r="AH952" s="223"/>
      <c r="AI952" s="223"/>
      <c r="AJ952" s="223"/>
      <c r="AK952" s="1052"/>
      <c r="AL952" s="1053"/>
      <c r="AM952" s="1053"/>
      <c r="AN952" s="1054"/>
      <c r="AO952" s="1055"/>
      <c r="AP952" s="3"/>
      <c r="AQ952" s="222">
        <f t="shared" ref="AQ952:AQ970" si="431">IF(P952="材質劣化",2,IF(P952="漏水",3,1))</f>
        <v>2</v>
      </c>
      <c r="AV952" s="167"/>
      <c r="AW952" s="167"/>
      <c r="AX952" s="167"/>
      <c r="AY952" s="167"/>
      <c r="AZ952" s="167"/>
      <c r="BA952" s="167"/>
      <c r="BB952" s="167"/>
      <c r="BC952" s="167"/>
      <c r="BD952" s="167"/>
    </row>
    <row r="953" spans="2:86" ht="12" customHeight="1" x14ac:dyDescent="0.15">
      <c r="B953" s="1058"/>
      <c r="C953" s="1063"/>
      <c r="D953" s="1061"/>
      <c r="E953" s="1061"/>
      <c r="F953" s="1061"/>
      <c r="G953" s="1061"/>
      <c r="H953" s="1061"/>
      <c r="I953" s="1061"/>
      <c r="J953" s="1062"/>
      <c r="K953" s="192">
        <v>3</v>
      </c>
      <c r="L953" s="1038" t="s">
        <v>534</v>
      </c>
      <c r="M953" s="1039"/>
      <c r="N953" s="1038" t="s">
        <v>485</v>
      </c>
      <c r="O953" s="1039"/>
      <c r="P953" s="1034" t="s">
        <v>332</v>
      </c>
      <c r="Q953" s="1036"/>
      <c r="R953" s="408" t="s">
        <v>338</v>
      </c>
      <c r="S953" s="408"/>
      <c r="T953" s="408"/>
      <c r="U953" s="1034" t="s">
        <v>54</v>
      </c>
      <c r="V953" s="1036"/>
      <c r="W953" s="1034" t="s">
        <v>551</v>
      </c>
      <c r="X953" s="1035"/>
      <c r="Y953" s="276"/>
      <c r="Z953" s="276"/>
      <c r="AA953" s="276"/>
      <c r="AB953" s="276"/>
      <c r="AC953" s="223"/>
      <c r="AD953" s="223"/>
      <c r="AE953" s="223"/>
      <c r="AF953" s="223"/>
      <c r="AG953" s="223"/>
      <c r="AH953" s="223"/>
      <c r="AI953" s="223"/>
      <c r="AJ953" s="223"/>
      <c r="AK953" s="1052" t="s">
        <v>1656</v>
      </c>
      <c r="AL953" s="1053"/>
      <c r="AM953" s="1053"/>
      <c r="AN953" s="1054"/>
      <c r="AO953" s="1055"/>
      <c r="AP953" s="3"/>
      <c r="AQ953" s="222">
        <f t="shared" si="431"/>
        <v>2</v>
      </c>
      <c r="AV953" s="167"/>
      <c r="AW953" s="167"/>
      <c r="AX953" s="167"/>
      <c r="AY953" s="167"/>
      <c r="AZ953" s="167"/>
      <c r="BA953" s="167"/>
      <c r="BB953" s="167"/>
      <c r="BC953" s="167"/>
      <c r="BD953" s="167"/>
    </row>
    <row r="954" spans="2:86" ht="12" customHeight="1" x14ac:dyDescent="0.15">
      <c r="B954" s="1058"/>
      <c r="C954" s="1063"/>
      <c r="D954" s="1061"/>
      <c r="E954" s="1061"/>
      <c r="F954" s="1061"/>
      <c r="G954" s="1061"/>
      <c r="H954" s="1061"/>
      <c r="I954" s="1061"/>
      <c r="J954" s="1062"/>
      <c r="K954" s="192">
        <v>5</v>
      </c>
      <c r="L954" s="1038" t="s">
        <v>331</v>
      </c>
      <c r="M954" s="1039"/>
      <c r="N954" s="1038" t="s">
        <v>355</v>
      </c>
      <c r="O954" s="1039"/>
      <c r="P954" s="1034" t="s">
        <v>332</v>
      </c>
      <c r="Q954" s="1036"/>
      <c r="R954" s="408" t="s">
        <v>532</v>
      </c>
      <c r="S954" s="408"/>
      <c r="T954" s="408"/>
      <c r="U954" s="1034" t="s">
        <v>554</v>
      </c>
      <c r="V954" s="1036"/>
      <c r="W954" s="1034" t="s">
        <v>1649</v>
      </c>
      <c r="X954" s="1035"/>
      <c r="Y954" s="276"/>
      <c r="Z954" s="276"/>
      <c r="AA954" s="276"/>
      <c r="AB954" s="276"/>
      <c r="AC954" s="223"/>
      <c r="AD954" s="223"/>
      <c r="AE954" s="223"/>
      <c r="AF954" s="223">
        <f>2*0.3</f>
        <v>0.6</v>
      </c>
      <c r="AG954" s="223"/>
      <c r="AH954" s="223"/>
      <c r="AI954" s="223"/>
      <c r="AJ954" s="223"/>
      <c r="AK954" s="1052"/>
      <c r="AL954" s="1053"/>
      <c r="AM954" s="1053"/>
      <c r="AN954" s="1097"/>
      <c r="AO954" s="1098"/>
      <c r="AP954" s="3"/>
      <c r="AQ954" s="222">
        <f t="shared" si="431"/>
        <v>2</v>
      </c>
      <c r="AV954" s="167"/>
      <c r="AW954" s="167"/>
      <c r="AX954" s="167"/>
      <c r="AY954" s="167"/>
      <c r="AZ954" s="167"/>
      <c r="BA954" s="167"/>
      <c r="BB954" s="167"/>
      <c r="BC954" s="167"/>
      <c r="BD954" s="167"/>
    </row>
    <row r="955" spans="2:86" ht="12" customHeight="1" x14ac:dyDescent="0.15">
      <c r="B955" s="1058"/>
      <c r="C955" s="1063"/>
      <c r="D955" s="1061"/>
      <c r="E955" s="1061"/>
      <c r="F955" s="1061"/>
      <c r="G955" s="1061"/>
      <c r="H955" s="1061"/>
      <c r="I955" s="1061"/>
      <c r="J955" s="1062"/>
      <c r="K955" s="192"/>
      <c r="L955" s="1038"/>
      <c r="M955" s="1039"/>
      <c r="N955" s="1038"/>
      <c r="O955" s="1039"/>
      <c r="P955" s="1034"/>
      <c r="Q955" s="1036"/>
      <c r="R955" s="408"/>
      <c r="S955" s="408"/>
      <c r="T955" s="408"/>
      <c r="U955" s="1034"/>
      <c r="V955" s="1036"/>
      <c r="W955" s="1034"/>
      <c r="X955" s="1035"/>
      <c r="Y955" s="276"/>
      <c r="Z955" s="276"/>
      <c r="AA955" s="276"/>
      <c r="AB955" s="276"/>
      <c r="AC955" s="223"/>
      <c r="AD955" s="223"/>
      <c r="AE955" s="223"/>
      <c r="AF955" s="223"/>
      <c r="AG955" s="223"/>
      <c r="AH955" s="223"/>
      <c r="AI955" s="223"/>
      <c r="AJ955" s="223"/>
      <c r="AK955" s="1052"/>
      <c r="AL955" s="1053"/>
      <c r="AM955" s="1053"/>
      <c r="AN955" s="1054"/>
      <c r="AO955" s="1055"/>
      <c r="AP955" s="3"/>
      <c r="AQ955" s="222">
        <f t="shared" si="431"/>
        <v>1</v>
      </c>
      <c r="AV955" s="167"/>
      <c r="AW955" s="167"/>
      <c r="AX955" s="167"/>
      <c r="AY955" s="167"/>
      <c r="AZ955" s="167"/>
      <c r="BA955" s="167"/>
      <c r="BB955" s="167"/>
      <c r="BC955" s="167"/>
      <c r="BD955" s="167"/>
    </row>
    <row r="956" spans="2:86" ht="12" customHeight="1" x14ac:dyDescent="0.15">
      <c r="B956" s="1058"/>
      <c r="C956" s="1063"/>
      <c r="D956" s="1061"/>
      <c r="E956" s="1061"/>
      <c r="F956" s="1061"/>
      <c r="G956" s="1061"/>
      <c r="H956" s="1061"/>
      <c r="I956" s="1061"/>
      <c r="J956" s="1062"/>
      <c r="K956" s="192"/>
      <c r="L956" s="1038"/>
      <c r="M956" s="1039"/>
      <c r="N956" s="1038"/>
      <c r="O956" s="1039"/>
      <c r="P956" s="1034"/>
      <c r="Q956" s="1036"/>
      <c r="R956" s="408"/>
      <c r="S956" s="408"/>
      <c r="T956" s="408"/>
      <c r="U956" s="1034"/>
      <c r="V956" s="1036"/>
      <c r="W956" s="1034"/>
      <c r="X956" s="1035"/>
      <c r="Y956" s="276"/>
      <c r="Z956" s="276"/>
      <c r="AA956" s="276"/>
      <c r="AB956" s="276"/>
      <c r="AC956" s="223"/>
      <c r="AD956" s="223"/>
      <c r="AE956" s="223"/>
      <c r="AF956" s="223"/>
      <c r="AG956" s="223"/>
      <c r="AH956" s="223"/>
      <c r="AI956" s="223"/>
      <c r="AJ956" s="223"/>
      <c r="AK956" s="1052"/>
      <c r="AL956" s="1053"/>
      <c r="AM956" s="1053"/>
      <c r="AN956" s="1054"/>
      <c r="AO956" s="1055"/>
      <c r="AP956" s="3"/>
      <c r="AQ956" s="222">
        <f t="shared" si="431"/>
        <v>1</v>
      </c>
      <c r="AV956" s="167"/>
      <c r="AW956" s="167"/>
      <c r="AX956" s="167"/>
      <c r="AY956" s="167"/>
      <c r="AZ956" s="167"/>
      <c r="BA956" s="167"/>
      <c r="BB956" s="167"/>
      <c r="BC956" s="167"/>
      <c r="BD956" s="167"/>
    </row>
    <row r="957" spans="2:86" s="162" customFormat="1" ht="12" customHeight="1" x14ac:dyDescent="0.15">
      <c r="B957" s="1058"/>
      <c r="C957" s="1063"/>
      <c r="D957" s="1061"/>
      <c r="E957" s="1061"/>
      <c r="F957" s="1061"/>
      <c r="G957" s="1061"/>
      <c r="H957" s="1061"/>
      <c r="I957" s="1061"/>
      <c r="J957" s="1062"/>
      <c r="K957" s="192"/>
      <c r="L957" s="1038"/>
      <c r="M957" s="1039"/>
      <c r="N957" s="1038"/>
      <c r="O957" s="1039"/>
      <c r="P957" s="1034"/>
      <c r="Q957" s="1036"/>
      <c r="R957" s="408"/>
      <c r="S957" s="408"/>
      <c r="T957" s="408"/>
      <c r="U957" s="1034"/>
      <c r="V957" s="1036"/>
      <c r="W957" s="1034"/>
      <c r="X957" s="1035"/>
      <c r="Y957" s="276"/>
      <c r="Z957" s="276"/>
      <c r="AA957" s="276"/>
      <c r="AB957" s="276"/>
      <c r="AC957" s="223"/>
      <c r="AD957" s="223"/>
      <c r="AE957" s="223"/>
      <c r="AF957" s="223"/>
      <c r="AG957" s="223"/>
      <c r="AH957" s="223"/>
      <c r="AI957" s="223"/>
      <c r="AJ957" s="223"/>
      <c r="AK957" s="1034"/>
      <c r="AL957" s="1035"/>
      <c r="AM957" s="1035"/>
      <c r="AN957" s="788"/>
      <c r="AO957" s="789"/>
      <c r="AP957" s="3"/>
      <c r="AQ957" s="222">
        <f t="shared" si="431"/>
        <v>1</v>
      </c>
    </row>
    <row r="958" spans="2:86" s="162" customFormat="1" ht="12" customHeight="1" x14ac:dyDescent="0.15">
      <c r="B958" s="1058"/>
      <c r="C958" s="1063"/>
      <c r="D958" s="1061"/>
      <c r="E958" s="1061"/>
      <c r="F958" s="1061"/>
      <c r="G958" s="1061"/>
      <c r="H958" s="1061"/>
      <c r="I958" s="1061"/>
      <c r="J958" s="1062"/>
      <c r="K958" s="192"/>
      <c r="L958" s="1038"/>
      <c r="M958" s="1039"/>
      <c r="N958" s="1038"/>
      <c r="O958" s="1039"/>
      <c r="P958" s="1034"/>
      <c r="Q958" s="1036"/>
      <c r="R958" s="408"/>
      <c r="S958" s="408"/>
      <c r="T958" s="408"/>
      <c r="U958" s="1034"/>
      <c r="V958" s="1036"/>
      <c r="W958" s="1034"/>
      <c r="X958" s="1035"/>
      <c r="Y958" s="276"/>
      <c r="Z958" s="276"/>
      <c r="AA958" s="276"/>
      <c r="AB958" s="276"/>
      <c r="AC958" s="223"/>
      <c r="AD958" s="223"/>
      <c r="AE958" s="223"/>
      <c r="AF958" s="223"/>
      <c r="AG958" s="223"/>
      <c r="AH958" s="223"/>
      <c r="AI958" s="223"/>
      <c r="AJ958" s="223"/>
      <c r="AK958" s="1034"/>
      <c r="AL958" s="1035"/>
      <c r="AM958" s="1035"/>
      <c r="AN958" s="788"/>
      <c r="AO958" s="789"/>
      <c r="AP958" s="3"/>
      <c r="AQ958" s="222">
        <f t="shared" si="431"/>
        <v>1</v>
      </c>
    </row>
    <row r="959" spans="2:86" s="162" customFormat="1" ht="12" customHeight="1" x14ac:dyDescent="0.15">
      <c r="B959" s="1058"/>
      <c r="C959" s="1063"/>
      <c r="D959" s="1061"/>
      <c r="E959" s="1061"/>
      <c r="F959" s="1061"/>
      <c r="G959" s="1061"/>
      <c r="H959" s="1061"/>
      <c r="I959" s="1061"/>
      <c r="J959" s="1062"/>
      <c r="K959" s="192"/>
      <c r="L959" s="1038"/>
      <c r="M959" s="1039"/>
      <c r="N959" s="1038"/>
      <c r="O959" s="1039"/>
      <c r="P959" s="1034"/>
      <c r="Q959" s="1036"/>
      <c r="R959" s="408"/>
      <c r="S959" s="408"/>
      <c r="T959" s="408"/>
      <c r="U959" s="1034"/>
      <c r="V959" s="1036"/>
      <c r="W959" s="1034"/>
      <c r="X959" s="1035"/>
      <c r="Y959" s="276"/>
      <c r="Z959" s="276"/>
      <c r="AA959" s="276"/>
      <c r="AB959" s="276"/>
      <c r="AC959" s="223"/>
      <c r="AD959" s="223"/>
      <c r="AE959" s="223"/>
      <c r="AF959" s="223"/>
      <c r="AG959" s="223"/>
      <c r="AH959" s="223"/>
      <c r="AI959" s="223"/>
      <c r="AJ959" s="223"/>
      <c r="AK959" s="1034"/>
      <c r="AL959" s="1035"/>
      <c r="AM959" s="1035"/>
      <c r="AN959" s="788"/>
      <c r="AO959" s="789"/>
      <c r="AP959" s="3"/>
      <c r="AQ959" s="222">
        <f t="shared" si="431"/>
        <v>1</v>
      </c>
    </row>
    <row r="960" spans="2:86" s="162" customFormat="1" ht="12" customHeight="1" x14ac:dyDescent="0.15">
      <c r="B960" s="1058"/>
      <c r="C960" s="1063"/>
      <c r="D960" s="1061"/>
      <c r="E960" s="1061"/>
      <c r="F960" s="1061"/>
      <c r="G960" s="1061"/>
      <c r="H960" s="1061"/>
      <c r="I960" s="1061"/>
      <c r="J960" s="1062"/>
      <c r="K960" s="192"/>
      <c r="L960" s="1038"/>
      <c r="M960" s="1039"/>
      <c r="N960" s="1038"/>
      <c r="O960" s="1039"/>
      <c r="P960" s="1034"/>
      <c r="Q960" s="1036"/>
      <c r="R960" s="408"/>
      <c r="S960" s="408"/>
      <c r="T960" s="408"/>
      <c r="U960" s="1034"/>
      <c r="V960" s="1036"/>
      <c r="W960" s="1034"/>
      <c r="X960" s="1035"/>
      <c r="Y960" s="276"/>
      <c r="Z960" s="276"/>
      <c r="AA960" s="276"/>
      <c r="AB960" s="276"/>
      <c r="AC960" s="223"/>
      <c r="AD960" s="223"/>
      <c r="AE960" s="223"/>
      <c r="AF960" s="223"/>
      <c r="AG960" s="223"/>
      <c r="AH960" s="223"/>
      <c r="AI960" s="223"/>
      <c r="AJ960" s="223"/>
      <c r="AK960" s="1034"/>
      <c r="AL960" s="1035"/>
      <c r="AM960" s="1035"/>
      <c r="AN960" s="788"/>
      <c r="AO960" s="789"/>
      <c r="AP960" s="3"/>
      <c r="AQ960" s="222">
        <f t="shared" si="431"/>
        <v>1</v>
      </c>
    </row>
    <row r="961" spans="2:46" s="162" customFormat="1" ht="12" customHeight="1" x14ac:dyDescent="0.15">
      <c r="B961" s="1058"/>
      <c r="C961" s="1063"/>
      <c r="D961" s="1061"/>
      <c r="E961" s="1061"/>
      <c r="F961" s="1061"/>
      <c r="G961" s="1061"/>
      <c r="H961" s="1061"/>
      <c r="I961" s="1061"/>
      <c r="J961" s="1062"/>
      <c r="K961" s="192"/>
      <c r="L961" s="1038"/>
      <c r="M961" s="1039"/>
      <c r="N961" s="1038"/>
      <c r="O961" s="1039"/>
      <c r="P961" s="1034"/>
      <c r="Q961" s="1036"/>
      <c r="R961" s="408"/>
      <c r="S961" s="408"/>
      <c r="T961" s="408"/>
      <c r="U961" s="1034"/>
      <c r="V961" s="1036"/>
      <c r="W961" s="1034"/>
      <c r="X961" s="1035"/>
      <c r="Y961" s="276"/>
      <c r="Z961" s="276"/>
      <c r="AA961" s="276"/>
      <c r="AB961" s="276"/>
      <c r="AC961" s="223"/>
      <c r="AD961" s="223"/>
      <c r="AE961" s="223"/>
      <c r="AF961" s="223"/>
      <c r="AG961" s="223"/>
      <c r="AH961" s="223"/>
      <c r="AI961" s="223"/>
      <c r="AJ961" s="223"/>
      <c r="AK961" s="1034"/>
      <c r="AL961" s="1035"/>
      <c r="AM961" s="1035"/>
      <c r="AN961" s="788"/>
      <c r="AO961" s="789"/>
      <c r="AP961" s="3"/>
      <c r="AQ961" s="222">
        <f t="shared" si="431"/>
        <v>1</v>
      </c>
    </row>
    <row r="962" spans="2:46" s="162" customFormat="1" ht="12" customHeight="1" x14ac:dyDescent="0.15">
      <c r="B962" s="1058"/>
      <c r="C962" s="1063"/>
      <c r="D962" s="1061"/>
      <c r="E962" s="1061"/>
      <c r="F962" s="1061"/>
      <c r="G962" s="1061"/>
      <c r="H962" s="1061"/>
      <c r="I962" s="1061"/>
      <c r="J962" s="1062"/>
      <c r="K962" s="192"/>
      <c r="L962" s="1038"/>
      <c r="M962" s="1039"/>
      <c r="N962" s="1038"/>
      <c r="O962" s="1039"/>
      <c r="P962" s="1034"/>
      <c r="Q962" s="1036"/>
      <c r="R962" s="408"/>
      <c r="S962" s="408"/>
      <c r="T962" s="408"/>
      <c r="U962" s="1034"/>
      <c r="V962" s="1036"/>
      <c r="W962" s="1034"/>
      <c r="X962" s="1035"/>
      <c r="Y962" s="276"/>
      <c r="Z962" s="276"/>
      <c r="AA962" s="276"/>
      <c r="AB962" s="276"/>
      <c r="AC962" s="223"/>
      <c r="AD962" s="223"/>
      <c r="AE962" s="223"/>
      <c r="AF962" s="223"/>
      <c r="AG962" s="223"/>
      <c r="AH962" s="223"/>
      <c r="AI962" s="223"/>
      <c r="AJ962" s="223"/>
      <c r="AK962" s="1034"/>
      <c r="AL962" s="1035"/>
      <c r="AM962" s="1035"/>
      <c r="AN962" s="788"/>
      <c r="AO962" s="789"/>
      <c r="AP962" s="3"/>
      <c r="AQ962" s="222">
        <f t="shared" si="431"/>
        <v>1</v>
      </c>
    </row>
    <row r="963" spans="2:46" s="162" customFormat="1" ht="12" customHeight="1" x14ac:dyDescent="0.15">
      <c r="B963" s="1058"/>
      <c r="C963" s="1063"/>
      <c r="D963" s="1061"/>
      <c r="E963" s="1061"/>
      <c r="F963" s="1061"/>
      <c r="G963" s="1061"/>
      <c r="H963" s="1061"/>
      <c r="I963" s="1061"/>
      <c r="J963" s="1062"/>
      <c r="K963" s="192"/>
      <c r="L963" s="1038"/>
      <c r="M963" s="1039"/>
      <c r="N963" s="1038"/>
      <c r="O963" s="1039"/>
      <c r="P963" s="1034"/>
      <c r="Q963" s="1036"/>
      <c r="R963" s="408"/>
      <c r="S963" s="408"/>
      <c r="T963" s="408"/>
      <c r="U963" s="1034"/>
      <c r="V963" s="1036"/>
      <c r="W963" s="1034"/>
      <c r="X963" s="1035"/>
      <c r="Y963" s="276"/>
      <c r="Z963" s="276"/>
      <c r="AA963" s="276"/>
      <c r="AB963" s="276"/>
      <c r="AC963" s="223"/>
      <c r="AD963" s="223"/>
      <c r="AE963" s="223"/>
      <c r="AF963" s="223"/>
      <c r="AG963" s="223"/>
      <c r="AH963" s="223"/>
      <c r="AI963" s="223"/>
      <c r="AJ963" s="223"/>
      <c r="AK963" s="1034"/>
      <c r="AL963" s="1035"/>
      <c r="AM963" s="1035"/>
      <c r="AN963" s="788"/>
      <c r="AO963" s="789"/>
      <c r="AP963" s="3"/>
      <c r="AQ963" s="222">
        <f t="shared" si="431"/>
        <v>1</v>
      </c>
    </row>
    <row r="964" spans="2:46" s="162" customFormat="1" ht="12" customHeight="1" x14ac:dyDescent="0.15">
      <c r="B964" s="1058"/>
      <c r="C964" s="1063"/>
      <c r="D964" s="1061"/>
      <c r="E964" s="1061"/>
      <c r="F964" s="1061"/>
      <c r="G964" s="1061"/>
      <c r="H964" s="1061"/>
      <c r="I964" s="1061"/>
      <c r="J964" s="1062"/>
      <c r="K964" s="192"/>
      <c r="L964" s="1038"/>
      <c r="M964" s="1039"/>
      <c r="N964" s="1038"/>
      <c r="O964" s="1039"/>
      <c r="P964" s="1034"/>
      <c r="Q964" s="1036"/>
      <c r="R964" s="408"/>
      <c r="S964" s="408"/>
      <c r="T964" s="408"/>
      <c r="U964" s="1034"/>
      <c r="V964" s="1036"/>
      <c r="W964" s="1034"/>
      <c r="X964" s="1035"/>
      <c r="Y964" s="276"/>
      <c r="Z964" s="276"/>
      <c r="AA964" s="276"/>
      <c r="AB964" s="276"/>
      <c r="AC964" s="223"/>
      <c r="AD964" s="223"/>
      <c r="AE964" s="223"/>
      <c r="AF964" s="223"/>
      <c r="AG964" s="223"/>
      <c r="AH964" s="223"/>
      <c r="AI964" s="223"/>
      <c r="AJ964" s="223"/>
      <c r="AK964" s="1034"/>
      <c r="AL964" s="1035"/>
      <c r="AM964" s="1035"/>
      <c r="AN964" s="788"/>
      <c r="AO964" s="789"/>
      <c r="AP964" s="3"/>
      <c r="AQ964" s="222">
        <f t="shared" si="431"/>
        <v>1</v>
      </c>
    </row>
    <row r="965" spans="2:46" s="162" customFormat="1" ht="12" customHeight="1" x14ac:dyDescent="0.15">
      <c r="B965" s="1058"/>
      <c r="C965" s="1063"/>
      <c r="D965" s="1061"/>
      <c r="E965" s="1061"/>
      <c r="F965" s="1061"/>
      <c r="G965" s="1061"/>
      <c r="H965" s="1061"/>
      <c r="I965" s="1061"/>
      <c r="J965" s="1062"/>
      <c r="K965" s="192"/>
      <c r="L965" s="1038"/>
      <c r="M965" s="1039"/>
      <c r="N965" s="1038"/>
      <c r="O965" s="1039"/>
      <c r="P965" s="1034"/>
      <c r="Q965" s="1036"/>
      <c r="R965" s="408"/>
      <c r="S965" s="408"/>
      <c r="T965" s="408"/>
      <c r="U965" s="1034"/>
      <c r="V965" s="1036"/>
      <c r="W965" s="1034"/>
      <c r="X965" s="1035"/>
      <c r="Y965" s="276"/>
      <c r="Z965" s="276"/>
      <c r="AA965" s="276"/>
      <c r="AB965" s="276"/>
      <c r="AC965" s="223"/>
      <c r="AD965" s="223"/>
      <c r="AE965" s="223"/>
      <c r="AF965" s="223"/>
      <c r="AG965" s="223"/>
      <c r="AH965" s="223"/>
      <c r="AI965" s="223"/>
      <c r="AJ965" s="223"/>
      <c r="AK965" s="1034"/>
      <c r="AL965" s="1035"/>
      <c r="AM965" s="1035"/>
      <c r="AN965" s="788"/>
      <c r="AO965" s="789"/>
      <c r="AP965" s="3"/>
      <c r="AQ965" s="222">
        <f t="shared" si="431"/>
        <v>1</v>
      </c>
    </row>
    <row r="966" spans="2:46" s="162" customFormat="1" ht="12" customHeight="1" x14ac:dyDescent="0.15">
      <c r="B966" s="1058"/>
      <c r="C966" s="1063"/>
      <c r="D966" s="1061"/>
      <c r="E966" s="1061"/>
      <c r="F966" s="1061"/>
      <c r="G966" s="1061"/>
      <c r="H966" s="1061"/>
      <c r="I966" s="1061"/>
      <c r="J966" s="1062"/>
      <c r="K966" s="192"/>
      <c r="L966" s="1038"/>
      <c r="M966" s="1039"/>
      <c r="N966" s="1038"/>
      <c r="O966" s="1039"/>
      <c r="P966" s="1034"/>
      <c r="Q966" s="1036"/>
      <c r="R966" s="408"/>
      <c r="S966" s="408"/>
      <c r="T966" s="408"/>
      <c r="U966" s="1034"/>
      <c r="V966" s="1036"/>
      <c r="W966" s="1034"/>
      <c r="X966" s="1035"/>
      <c r="Y966" s="276"/>
      <c r="Z966" s="276"/>
      <c r="AA966" s="276"/>
      <c r="AB966" s="276"/>
      <c r="AC966" s="223"/>
      <c r="AD966" s="223"/>
      <c r="AE966" s="223"/>
      <c r="AF966" s="223"/>
      <c r="AG966" s="223"/>
      <c r="AH966" s="223"/>
      <c r="AI966" s="223"/>
      <c r="AJ966" s="223"/>
      <c r="AK966" s="1034"/>
      <c r="AL966" s="1035"/>
      <c r="AM966" s="1035"/>
      <c r="AN966" s="788"/>
      <c r="AO966" s="789"/>
      <c r="AP966" s="3"/>
      <c r="AQ966" s="222">
        <f t="shared" si="431"/>
        <v>1</v>
      </c>
    </row>
    <row r="967" spans="2:46" s="162" customFormat="1" ht="12" customHeight="1" x14ac:dyDescent="0.15">
      <c r="B967" s="1058"/>
      <c r="C967" s="1063"/>
      <c r="D967" s="1061"/>
      <c r="E967" s="1061"/>
      <c r="F967" s="1061"/>
      <c r="G967" s="1061"/>
      <c r="H967" s="1061"/>
      <c r="I967" s="1061"/>
      <c r="J967" s="1062"/>
      <c r="K967" s="192"/>
      <c r="L967" s="1038"/>
      <c r="M967" s="1039"/>
      <c r="N967" s="1038"/>
      <c r="O967" s="1039"/>
      <c r="P967" s="1034"/>
      <c r="Q967" s="1036"/>
      <c r="R967" s="408"/>
      <c r="S967" s="408"/>
      <c r="T967" s="408"/>
      <c r="U967" s="1034"/>
      <c r="V967" s="1036"/>
      <c r="W967" s="1034"/>
      <c r="X967" s="1035"/>
      <c r="Y967" s="276"/>
      <c r="Z967" s="276"/>
      <c r="AA967" s="276"/>
      <c r="AB967" s="276"/>
      <c r="AC967" s="223"/>
      <c r="AD967" s="223"/>
      <c r="AE967" s="223"/>
      <c r="AF967" s="223"/>
      <c r="AG967" s="223"/>
      <c r="AH967" s="223"/>
      <c r="AI967" s="223"/>
      <c r="AJ967" s="223"/>
      <c r="AK967" s="1034"/>
      <c r="AL967" s="1035"/>
      <c r="AM967" s="1035"/>
      <c r="AN967" s="788"/>
      <c r="AO967" s="789"/>
      <c r="AP967" s="3"/>
      <c r="AQ967" s="222">
        <f t="shared" si="431"/>
        <v>1</v>
      </c>
    </row>
    <row r="968" spans="2:46" s="162" customFormat="1" ht="12" customHeight="1" x14ac:dyDescent="0.15">
      <c r="B968" s="1058"/>
      <c r="C968" s="1063"/>
      <c r="D968" s="1061"/>
      <c r="E968" s="1061"/>
      <c r="F968" s="1061"/>
      <c r="G968" s="1061"/>
      <c r="H968" s="1061"/>
      <c r="I968" s="1061"/>
      <c r="J968" s="1062"/>
      <c r="K968" s="192"/>
      <c r="L968" s="1038"/>
      <c r="M968" s="1039"/>
      <c r="N968" s="1038"/>
      <c r="O968" s="1039"/>
      <c r="P968" s="1034"/>
      <c r="Q968" s="1036"/>
      <c r="R968" s="408"/>
      <c r="S968" s="408"/>
      <c r="T968" s="408"/>
      <c r="U968" s="1034"/>
      <c r="V968" s="1036"/>
      <c r="W968" s="1034"/>
      <c r="X968" s="1035"/>
      <c r="Y968" s="276"/>
      <c r="Z968" s="276"/>
      <c r="AA968" s="276"/>
      <c r="AB968" s="276"/>
      <c r="AC968" s="223"/>
      <c r="AD968" s="223"/>
      <c r="AE968" s="223"/>
      <c r="AF968" s="223"/>
      <c r="AG968" s="223"/>
      <c r="AH968" s="223"/>
      <c r="AI968" s="223"/>
      <c r="AJ968" s="223"/>
      <c r="AK968" s="1034"/>
      <c r="AL968" s="1035"/>
      <c r="AM968" s="1035"/>
      <c r="AN968" s="788"/>
      <c r="AO968" s="789"/>
      <c r="AP968" s="3"/>
      <c r="AQ968" s="222">
        <f t="shared" si="431"/>
        <v>1</v>
      </c>
    </row>
    <row r="969" spans="2:46" s="162" customFormat="1" ht="12" customHeight="1" x14ac:dyDescent="0.15">
      <c r="B969" s="1058"/>
      <c r="C969" s="1063"/>
      <c r="D969" s="1061"/>
      <c r="E969" s="1061"/>
      <c r="F969" s="1061"/>
      <c r="G969" s="1061"/>
      <c r="H969" s="1061"/>
      <c r="I969" s="1061"/>
      <c r="J969" s="1062"/>
      <c r="K969" s="192"/>
      <c r="L969" s="1038"/>
      <c r="M969" s="1039"/>
      <c r="N969" s="1038"/>
      <c r="O969" s="1039"/>
      <c r="P969" s="1034"/>
      <c r="Q969" s="1036"/>
      <c r="R969" s="408"/>
      <c r="S969" s="408"/>
      <c r="T969" s="408"/>
      <c r="U969" s="1034"/>
      <c r="V969" s="1036"/>
      <c r="W969" s="1034"/>
      <c r="X969" s="1035"/>
      <c r="Y969" s="276"/>
      <c r="Z969" s="276"/>
      <c r="AA969" s="276"/>
      <c r="AB969" s="276"/>
      <c r="AC969" s="223"/>
      <c r="AD969" s="223"/>
      <c r="AE969" s="223"/>
      <c r="AF969" s="223"/>
      <c r="AG969" s="223"/>
      <c r="AH969" s="223"/>
      <c r="AI969" s="223"/>
      <c r="AJ969" s="223"/>
      <c r="AK969" s="1034"/>
      <c r="AL969" s="1035"/>
      <c r="AM969" s="1035"/>
      <c r="AN969" s="788"/>
      <c r="AO969" s="789"/>
      <c r="AP969" s="3"/>
      <c r="AQ969" s="222">
        <f t="shared" si="431"/>
        <v>1</v>
      </c>
    </row>
    <row r="970" spans="2:46" s="162" customFormat="1" ht="12" customHeight="1" x14ac:dyDescent="0.15">
      <c r="B970" s="1058"/>
      <c r="C970" s="1063"/>
      <c r="D970" s="1061"/>
      <c r="E970" s="1061"/>
      <c r="F970" s="1061"/>
      <c r="G970" s="1061"/>
      <c r="H970" s="1061"/>
      <c r="I970" s="1061"/>
      <c r="J970" s="1062"/>
      <c r="K970" s="192"/>
      <c r="L970" s="1038"/>
      <c r="M970" s="1039"/>
      <c r="N970" s="1038"/>
      <c r="O970" s="1039"/>
      <c r="P970" s="1034"/>
      <c r="Q970" s="1036"/>
      <c r="R970" s="408"/>
      <c r="S970" s="408"/>
      <c r="T970" s="408"/>
      <c r="U970" s="1034"/>
      <c r="V970" s="1036"/>
      <c r="W970" s="1034"/>
      <c r="X970" s="1035"/>
      <c r="Y970" s="276"/>
      <c r="Z970" s="276"/>
      <c r="AA970" s="276"/>
      <c r="AB970" s="276"/>
      <c r="AC970" s="223"/>
      <c r="AD970" s="223"/>
      <c r="AE970" s="223"/>
      <c r="AF970" s="223"/>
      <c r="AG970" s="223"/>
      <c r="AH970" s="223"/>
      <c r="AI970" s="223"/>
      <c r="AJ970" s="223"/>
      <c r="AK970" s="1034"/>
      <c r="AL970" s="1035"/>
      <c r="AM970" s="1035"/>
      <c r="AN970" s="788"/>
      <c r="AO970" s="789"/>
      <c r="AP970" s="3"/>
      <c r="AQ970" s="222">
        <f t="shared" si="431"/>
        <v>1</v>
      </c>
    </row>
    <row r="971" spans="2:46" s="162" customFormat="1" ht="12" customHeight="1" x14ac:dyDescent="0.15">
      <c r="B971" s="1058"/>
      <c r="C971" s="1063"/>
      <c r="D971" s="1061"/>
      <c r="E971" s="1061"/>
      <c r="F971" s="1061"/>
      <c r="G971" s="1061"/>
      <c r="H971" s="1061"/>
      <c r="I971" s="1061"/>
      <c r="J971" s="1062"/>
      <c r="K971" s="1016" t="s">
        <v>216</v>
      </c>
      <c r="L971" s="1016" t="s">
        <v>215</v>
      </c>
      <c r="M971" s="1016"/>
      <c r="N971" s="1016"/>
      <c r="O971" s="1016"/>
      <c r="P971" s="1016"/>
      <c r="Q971" s="1016"/>
      <c r="R971" s="1016"/>
      <c r="S971" s="1016"/>
      <c r="T971" s="1016"/>
      <c r="U971" s="1016"/>
      <c r="V971" s="1016"/>
      <c r="W971" s="1016"/>
      <c r="X971" s="1016"/>
      <c r="Y971" s="1040" t="s">
        <v>466</v>
      </c>
      <c r="Z971" s="1041"/>
      <c r="AA971" s="1041"/>
      <c r="AB971" s="1042"/>
      <c r="AC971" s="224">
        <f t="shared" ref="AC971:AJ971" si="432">SUM(AC951:AC970)</f>
        <v>0</v>
      </c>
      <c r="AD971" s="224">
        <f t="shared" si="432"/>
        <v>0</v>
      </c>
      <c r="AE971" s="224">
        <f t="shared" si="432"/>
        <v>0</v>
      </c>
      <c r="AF971" s="224">
        <f t="shared" si="432"/>
        <v>0.6</v>
      </c>
      <c r="AG971" s="224">
        <f t="shared" si="432"/>
        <v>0</v>
      </c>
      <c r="AH971" s="224">
        <f t="shared" si="432"/>
        <v>0</v>
      </c>
      <c r="AI971" s="224">
        <f t="shared" si="432"/>
        <v>0</v>
      </c>
      <c r="AJ971" s="224">
        <f t="shared" si="432"/>
        <v>0</v>
      </c>
      <c r="AK971" s="1040" t="s">
        <v>214</v>
      </c>
      <c r="AL971" s="1041"/>
      <c r="AM971" s="1041"/>
      <c r="AN971" s="788"/>
      <c r="AO971" s="789"/>
      <c r="AP971" s="3"/>
    </row>
    <row r="972" spans="2:46" s="162" customFormat="1" ht="12" customHeight="1" x14ac:dyDescent="0.15">
      <c r="B972" s="1058"/>
      <c r="C972" s="1063"/>
      <c r="D972" s="1061"/>
      <c r="E972" s="1061"/>
      <c r="F972" s="1061"/>
      <c r="G972" s="1061"/>
      <c r="H972" s="1061"/>
      <c r="I972" s="1061"/>
      <c r="J972" s="1062"/>
      <c r="K972" s="1016"/>
      <c r="L972" s="1016" t="s">
        <v>467</v>
      </c>
      <c r="M972" s="1016"/>
      <c r="N972" s="1016"/>
      <c r="O972" s="1016" t="s">
        <v>213</v>
      </c>
      <c r="P972" s="1016"/>
      <c r="Q972" s="1016"/>
      <c r="R972" s="1016"/>
      <c r="S972" s="1016"/>
      <c r="T972" s="1016"/>
      <c r="U972" s="1016"/>
      <c r="V972" s="1016"/>
      <c r="W972" s="1016"/>
      <c r="X972" s="1016"/>
      <c r="Y972" s="193">
        <f>COUNTIF(Y951:Y970,"○")</f>
        <v>0</v>
      </c>
      <c r="Z972" s="193">
        <f>COUNTIF(Z951:Z970,"○")</f>
        <v>0</v>
      </c>
      <c r="AA972" s="193">
        <f>COUNTIF(AA951:AA970,"○")</f>
        <v>0</v>
      </c>
      <c r="AB972" s="193">
        <f>COUNTIF(AB951:AB970,"○")</f>
        <v>0</v>
      </c>
      <c r="AC972" s="193">
        <f t="shared" ref="AC972:AJ972" si="433">COUNT(AC951:AC970)</f>
        <v>0</v>
      </c>
      <c r="AD972" s="193">
        <f t="shared" si="433"/>
        <v>0</v>
      </c>
      <c r="AE972" s="193">
        <f t="shared" si="433"/>
        <v>0</v>
      </c>
      <c r="AF972" s="193">
        <f t="shared" si="433"/>
        <v>1</v>
      </c>
      <c r="AG972" s="193">
        <f t="shared" si="433"/>
        <v>0</v>
      </c>
      <c r="AH972" s="193">
        <f t="shared" si="433"/>
        <v>0</v>
      </c>
      <c r="AI972" s="193">
        <f t="shared" si="433"/>
        <v>0</v>
      </c>
      <c r="AJ972" s="193">
        <f t="shared" si="433"/>
        <v>0</v>
      </c>
      <c r="AK972" s="1043"/>
      <c r="AL972" s="1044"/>
      <c r="AM972" s="1044"/>
      <c r="AN972" s="1044"/>
      <c r="AO972" s="1045"/>
      <c r="AP972" s="3"/>
    </row>
    <row r="973" spans="2:46" ht="12" customHeight="1" x14ac:dyDescent="0.15">
      <c r="B973" s="1058"/>
      <c r="C973" s="1063"/>
      <c r="D973" s="1061"/>
      <c r="E973" s="1061"/>
      <c r="F973" s="1061"/>
      <c r="G973" s="1061"/>
      <c r="H973" s="1061"/>
      <c r="I973" s="1061"/>
      <c r="J973" s="1062"/>
      <c r="K973" s="1016"/>
      <c r="L973" s="1016"/>
      <c r="M973" s="1016"/>
      <c r="N973" s="1016"/>
      <c r="O973" s="1016" t="s">
        <v>468</v>
      </c>
      <c r="P973" s="1016"/>
      <c r="Q973" s="1016"/>
      <c r="R973" s="1016"/>
      <c r="S973" s="1016"/>
      <c r="T973" s="1016"/>
      <c r="U973" s="1016"/>
      <c r="V973" s="1016"/>
      <c r="W973" s="1016"/>
      <c r="X973" s="1016"/>
      <c r="Y973" s="1034" t="str">
        <f>IF(Y972&gt;0,"Ⅳ",IF(Z972&gt;0,"Ⅲ",IF(AA972&gt;0,"Ⅱa",IF(AB972&gt;0,"Ⅱb","Ⅰ"))))</f>
        <v>Ⅰ</v>
      </c>
      <c r="Z973" s="1035"/>
      <c r="AA973" s="1035"/>
      <c r="AB973" s="1036"/>
      <c r="AC973" s="1034" t="str">
        <f>IF(AC972&gt;0,"Ⅳ",IF(AD972&gt;0,"Ⅲ",IF(AE972&gt;0,"Ⅱa",IF(AF972&gt;0,"Ⅱb","Ⅰ"))))</f>
        <v>Ⅱb</v>
      </c>
      <c r="AD973" s="1035"/>
      <c r="AE973" s="1035"/>
      <c r="AF973" s="1036"/>
      <c r="AG973" s="1034" t="str">
        <f>IF(AG972&gt;0,"Ⅳ",IF(AH972&gt;0,"Ⅲ",IF(AI972&gt;0,"Ⅱa",IF(AJ972&gt;0,"Ⅱb","Ⅰ"))))</f>
        <v>Ⅰ</v>
      </c>
      <c r="AH973" s="1035"/>
      <c r="AI973" s="1035"/>
      <c r="AJ973" s="1036"/>
      <c r="AK973" s="1046"/>
      <c r="AL973" s="1047"/>
      <c r="AM973" s="1047"/>
      <c r="AN973" s="1047"/>
      <c r="AO973" s="1048"/>
      <c r="AP973" s="3"/>
      <c r="AQ973" s="273" t="s">
        <v>312</v>
      </c>
      <c r="AR973" s="273" t="s">
        <v>313</v>
      </c>
      <c r="AS973" s="699" t="s">
        <v>316</v>
      </c>
      <c r="AT973" s="1026"/>
    </row>
    <row r="974" spans="2:46" ht="12" customHeight="1" x14ac:dyDescent="0.15">
      <c r="B974" s="1058"/>
      <c r="C974" s="1063"/>
      <c r="D974" s="1061"/>
      <c r="E974" s="1061"/>
      <c r="F974" s="1061"/>
      <c r="G974" s="1061"/>
      <c r="H974" s="1061"/>
      <c r="I974" s="1061"/>
      <c r="J974" s="1062"/>
      <c r="K974" s="1016"/>
      <c r="L974" s="1016" t="s">
        <v>469</v>
      </c>
      <c r="M974" s="1016"/>
      <c r="N974" s="1016"/>
      <c r="O974" s="1016" t="s">
        <v>212</v>
      </c>
      <c r="P974" s="1016"/>
      <c r="Q974" s="1016"/>
      <c r="R974" s="1016"/>
      <c r="S974" s="1016"/>
      <c r="T974" s="1016"/>
      <c r="U974" s="1016"/>
      <c r="V974" s="1016"/>
      <c r="W974" s="1016"/>
      <c r="X974" s="1016"/>
      <c r="Y974" s="187" t="s">
        <v>32</v>
      </c>
      <c r="Z974" s="187" t="s">
        <v>33</v>
      </c>
      <c r="AA974" s="1027" t="s">
        <v>34</v>
      </c>
      <c r="AB974" s="1027"/>
      <c r="AC974" s="187" t="s">
        <v>32</v>
      </c>
      <c r="AD974" s="187" t="s">
        <v>33</v>
      </c>
      <c r="AE974" s="1027" t="s">
        <v>34</v>
      </c>
      <c r="AF974" s="1027"/>
      <c r="AG974" s="187" t="s">
        <v>32</v>
      </c>
      <c r="AH974" s="187" t="s">
        <v>33</v>
      </c>
      <c r="AI974" s="1027" t="s">
        <v>34</v>
      </c>
      <c r="AJ974" s="1027"/>
      <c r="AK974" s="1046"/>
      <c r="AL974" s="1047"/>
      <c r="AM974" s="1047"/>
      <c r="AN974" s="1047"/>
      <c r="AO974" s="1048"/>
      <c r="AP974" s="3"/>
      <c r="AQ974" s="1028">
        <f>+Y972+Z972</f>
        <v>0</v>
      </c>
      <c r="AR974" s="1029"/>
      <c r="AS974" s="1028">
        <f>+AA972+AB972</f>
        <v>0</v>
      </c>
      <c r="AT974" s="1029"/>
    </row>
    <row r="975" spans="2:46" ht="12" customHeight="1" x14ac:dyDescent="0.15">
      <c r="B975" s="1058"/>
      <c r="C975" s="1063"/>
      <c r="D975" s="1061"/>
      <c r="E975" s="1061"/>
      <c r="F975" s="1061"/>
      <c r="G975" s="1061"/>
      <c r="H975" s="1061"/>
      <c r="I975" s="1061"/>
      <c r="J975" s="1062"/>
      <c r="K975" s="1016"/>
      <c r="L975" s="1016"/>
      <c r="M975" s="1016"/>
      <c r="N975" s="1016"/>
      <c r="O975" s="1016" t="s">
        <v>470</v>
      </c>
      <c r="P975" s="1016"/>
      <c r="Q975" s="1016"/>
      <c r="R975" s="1016"/>
      <c r="S975" s="1016"/>
      <c r="T975" s="1016"/>
      <c r="U975" s="1016"/>
      <c r="V975" s="1016"/>
      <c r="W975" s="1016"/>
      <c r="X975" s="1016"/>
      <c r="Y975" s="193" t="str">
        <f>IF(Y972=0,"",1)</f>
        <v/>
      </c>
      <c r="Z975" s="193" t="str">
        <f>IF(Z972=0,"",1)</f>
        <v/>
      </c>
      <c r="AA975" s="1030" t="str">
        <f>IF(AQ974=1,"",IF(AS974&gt;0,1,""))</f>
        <v/>
      </c>
      <c r="AB975" s="1031"/>
      <c r="AC975" s="193">
        <f>+AC972</f>
        <v>0</v>
      </c>
      <c r="AD975" s="193">
        <f>AD972</f>
        <v>0</v>
      </c>
      <c r="AE975" s="1030">
        <f>AE972+AF972</f>
        <v>1</v>
      </c>
      <c r="AF975" s="1031"/>
      <c r="AG975" s="193">
        <f>AG972</f>
        <v>0</v>
      </c>
      <c r="AH975" s="193">
        <f>AH972</f>
        <v>0</v>
      </c>
      <c r="AI975" s="1030">
        <f>AI972+AJ972</f>
        <v>0</v>
      </c>
      <c r="AJ975" s="1031"/>
      <c r="AK975" s="1046"/>
      <c r="AL975" s="1047"/>
      <c r="AM975" s="1047"/>
      <c r="AN975" s="1047"/>
      <c r="AO975" s="1048"/>
      <c r="AP975" s="3"/>
      <c r="AQ975" s="197">
        <f>+Y972+AC975+AG975</f>
        <v>0</v>
      </c>
      <c r="AR975" s="197">
        <f>+Z972+AD975+AH975</f>
        <v>0</v>
      </c>
      <c r="AS975" s="1032">
        <f>+AS974+AE975+AI975</f>
        <v>1</v>
      </c>
      <c r="AT975" s="1033"/>
    </row>
    <row r="976" spans="2:46" ht="12" customHeight="1" x14ac:dyDescent="0.15">
      <c r="B976" s="1058"/>
      <c r="C976" s="1063"/>
      <c r="D976" s="1061"/>
      <c r="E976" s="1061"/>
      <c r="F976" s="1061"/>
      <c r="G976" s="1061"/>
      <c r="H976" s="1061"/>
      <c r="I976" s="1061"/>
      <c r="J976" s="1062"/>
      <c r="K976" s="1016"/>
      <c r="L976" s="1016"/>
      <c r="M976" s="1016"/>
      <c r="N976" s="1016"/>
      <c r="O976" s="1016" t="s">
        <v>471</v>
      </c>
      <c r="P976" s="1016"/>
      <c r="Q976" s="1016"/>
      <c r="R976" s="1016"/>
      <c r="S976" s="1016"/>
      <c r="T976" s="1016"/>
      <c r="U976" s="1016"/>
      <c r="V976" s="1016"/>
      <c r="W976" s="1016"/>
      <c r="X976" s="1016"/>
      <c r="Y976" s="1034" t="s">
        <v>875</v>
      </c>
      <c r="Z976" s="1035"/>
      <c r="AA976" s="1035"/>
      <c r="AB976" s="1036"/>
      <c r="AC976" s="1034" t="str">
        <f>IF(AC975&gt;0,"Ⅳ",IF(AD975&gt;0,"Ⅲ",IF(AE975&gt;0,"Ⅱ","Ⅰ")))</f>
        <v>Ⅱ</v>
      </c>
      <c r="AD976" s="1035"/>
      <c r="AE976" s="1035"/>
      <c r="AF976" s="1036"/>
      <c r="AG976" s="1034" t="str">
        <f>IF(AG975&gt;0,"Ⅳ",IF(AH975&gt;0,"Ⅲ",IF(AI975&gt;0,"Ⅱ","Ⅰ")))</f>
        <v>Ⅰ</v>
      </c>
      <c r="AH976" s="1035"/>
      <c r="AI976" s="1035"/>
      <c r="AJ976" s="1036"/>
      <c r="AK976" s="1046"/>
      <c r="AL976" s="1047"/>
      <c r="AM976" s="1047"/>
      <c r="AN976" s="1047"/>
      <c r="AO976" s="1048"/>
      <c r="AP976" s="3"/>
      <c r="AQ976" s="1037" t="str">
        <f>IF(AQ975&gt;0,"Ⅳ",IF(AR975&gt;0,"Ⅲ",IF(AS975&gt;0,"Ⅱ","Ⅰ")))</f>
        <v>Ⅱ</v>
      </c>
      <c r="AR976" s="1037"/>
      <c r="AS976" s="1037"/>
      <c r="AT976" s="1037"/>
    </row>
    <row r="977" spans="2:86" ht="12" customHeight="1" x14ac:dyDescent="0.15">
      <c r="B977" s="1058"/>
      <c r="C977" s="1063"/>
      <c r="D977" s="1061"/>
      <c r="E977" s="1061"/>
      <c r="F977" s="1061"/>
      <c r="G977" s="1061"/>
      <c r="H977" s="1061"/>
      <c r="I977" s="1061"/>
      <c r="J977" s="1062"/>
      <c r="K977" s="1016"/>
      <c r="L977" s="1016"/>
      <c r="M977" s="1016"/>
      <c r="N977" s="1016"/>
      <c r="O977" s="1016" t="s">
        <v>472</v>
      </c>
      <c r="P977" s="1016"/>
      <c r="Q977" s="1016"/>
      <c r="R977" s="1016"/>
      <c r="S977" s="1016"/>
      <c r="T977" s="1016"/>
      <c r="U977" s="1016"/>
      <c r="V977" s="1016"/>
      <c r="W977" s="1016"/>
      <c r="X977" s="1016"/>
      <c r="Y977" s="1034" t="str">
        <f>IF(COUNTIF(Y976:AJ976,"Ⅳ")&gt;0,"Ⅳ",IF(COUNTIF(Y976:AJ976,"Ⅲ")&gt;0,"Ⅲ",IF(COUNTIF(Y976:AJ976,"Ⅱ")&gt;0,"Ⅱ","Ⅰ")))</f>
        <v>Ⅱ</v>
      </c>
      <c r="Z977" s="1035"/>
      <c r="AA977" s="1035"/>
      <c r="AB977" s="1035"/>
      <c r="AC977" s="1035"/>
      <c r="AD977" s="1035"/>
      <c r="AE977" s="1035"/>
      <c r="AF977" s="1035"/>
      <c r="AG977" s="1035"/>
      <c r="AH977" s="1035"/>
      <c r="AI977" s="1035"/>
      <c r="AJ977" s="1036"/>
      <c r="AK977" s="1049"/>
      <c r="AL977" s="1050"/>
      <c r="AM977" s="1050"/>
      <c r="AN977" s="1050"/>
      <c r="AO977" s="1051"/>
      <c r="AP977" s="3"/>
    </row>
    <row r="978" spans="2:86" ht="14.25" customHeight="1" x14ac:dyDescent="0.15">
      <c r="B978" s="1058"/>
      <c r="C978" s="1063"/>
      <c r="D978" s="1061"/>
      <c r="E978" s="1061"/>
      <c r="F978" s="1061"/>
      <c r="G978" s="1061"/>
      <c r="H978" s="1061"/>
      <c r="I978" s="1061"/>
      <c r="J978" s="1062"/>
      <c r="K978" s="1016" t="s">
        <v>169</v>
      </c>
      <c r="L978" s="1017"/>
      <c r="M978" s="1017"/>
      <c r="N978" s="1017"/>
      <c r="O978" s="1017"/>
      <c r="P978" s="1017"/>
      <c r="Q978" s="1017"/>
      <c r="R978" s="1017"/>
      <c r="S978" s="1017"/>
      <c r="T978" s="1017"/>
      <c r="U978" s="1017"/>
      <c r="V978" s="1017"/>
      <c r="W978" s="1017"/>
      <c r="X978" s="1017"/>
      <c r="Y978" s="1017"/>
      <c r="Z978" s="1017"/>
      <c r="AA978" s="1017"/>
      <c r="AB978" s="1017"/>
      <c r="AC978" s="1017"/>
      <c r="AD978" s="1017"/>
      <c r="AE978" s="1017"/>
      <c r="AF978" s="1017"/>
      <c r="AG978" s="1017"/>
      <c r="AH978" s="1017"/>
      <c r="AI978" s="1017"/>
      <c r="AJ978" s="1017"/>
      <c r="AK978" s="1017"/>
      <c r="AL978" s="1017"/>
      <c r="AM978" s="1017"/>
      <c r="AN978" s="1017"/>
      <c r="AO978" s="1017"/>
      <c r="AP978" s="3"/>
    </row>
    <row r="979" spans="2:86" ht="14.25" customHeight="1" x14ac:dyDescent="0.15">
      <c r="B979" s="1058"/>
      <c r="C979" s="1063"/>
      <c r="D979" s="1061"/>
      <c r="E979" s="1061"/>
      <c r="F979" s="1061"/>
      <c r="G979" s="1061"/>
      <c r="H979" s="1061"/>
      <c r="I979" s="1061"/>
      <c r="J979" s="1062"/>
      <c r="K979" s="1016"/>
      <c r="L979" s="1017"/>
      <c r="M979" s="1017"/>
      <c r="N979" s="1017"/>
      <c r="O979" s="1017"/>
      <c r="P979" s="1017"/>
      <c r="Q979" s="1017"/>
      <c r="R979" s="1017"/>
      <c r="S979" s="1017"/>
      <c r="T979" s="1017"/>
      <c r="U979" s="1017"/>
      <c r="V979" s="1017"/>
      <c r="W979" s="1017"/>
      <c r="X979" s="1017"/>
      <c r="Y979" s="1017"/>
      <c r="Z979" s="1017"/>
      <c r="AA979" s="1017"/>
      <c r="AB979" s="1017"/>
      <c r="AC979" s="1017"/>
      <c r="AD979" s="1017"/>
      <c r="AE979" s="1017"/>
      <c r="AF979" s="1017"/>
      <c r="AG979" s="1017"/>
      <c r="AH979" s="1017"/>
      <c r="AI979" s="1017"/>
      <c r="AJ979" s="1017"/>
      <c r="AK979" s="1017"/>
      <c r="AL979" s="1017"/>
      <c r="AM979" s="1017"/>
      <c r="AN979" s="1017"/>
      <c r="AO979" s="1017"/>
      <c r="AP979" s="3"/>
    </row>
    <row r="980" spans="2:86" ht="12" customHeight="1" x14ac:dyDescent="0.15">
      <c r="B980" s="1058"/>
      <c r="C980" s="1063"/>
      <c r="D980" s="1061"/>
      <c r="E980" s="1061"/>
      <c r="F980" s="1061"/>
      <c r="G980" s="1061"/>
      <c r="H980" s="1061"/>
      <c r="I980" s="1061"/>
      <c r="J980" s="1062"/>
      <c r="K980" s="1018" t="s">
        <v>473</v>
      </c>
      <c r="L980" s="1018"/>
      <c r="M980" s="1018"/>
      <c r="N980" s="1018"/>
      <c r="O980" s="1018"/>
      <c r="P980" s="1018"/>
      <c r="Q980" s="1018"/>
      <c r="R980" s="1018"/>
      <c r="S980" s="1018"/>
      <c r="T980" s="1018"/>
      <c r="U980" s="1018"/>
      <c r="V980" s="1018"/>
      <c r="W980" s="1018"/>
      <c r="X980" s="1018"/>
      <c r="Y980" s="1018"/>
      <c r="Z980" s="1018"/>
      <c r="AA980" s="1018"/>
      <c r="AB980" s="1018"/>
      <c r="AC980" s="1018"/>
      <c r="AD980" s="1018"/>
      <c r="AE980" s="1018"/>
      <c r="AF980" s="1018"/>
      <c r="AG980" s="1018"/>
      <c r="AH980" s="1018"/>
      <c r="AI980" s="1018"/>
      <c r="AJ980" s="1018"/>
      <c r="AK980" s="1018"/>
      <c r="AL980" s="1018"/>
      <c r="AM980" s="1018"/>
      <c r="AN980" s="1018"/>
      <c r="AO980" s="1018"/>
      <c r="AP980" s="3"/>
    </row>
    <row r="981" spans="2:86" ht="12" customHeight="1" x14ac:dyDescent="0.15">
      <c r="B981" s="1058"/>
      <c r="C981" s="1063"/>
      <c r="D981" s="1061"/>
      <c r="E981" s="1061"/>
      <c r="F981" s="1061"/>
      <c r="G981" s="1061"/>
      <c r="H981" s="1061"/>
      <c r="I981" s="1061"/>
      <c r="J981" s="1062"/>
      <c r="K981" s="1019" t="s">
        <v>523</v>
      </c>
      <c r="L981" s="1019"/>
      <c r="M981" s="1019"/>
      <c r="N981" s="1019"/>
      <c r="O981" s="1019"/>
      <c r="P981" s="1019"/>
      <c r="Q981" s="1019"/>
      <c r="R981" s="1019"/>
      <c r="S981" s="1019"/>
      <c r="T981" s="1019"/>
      <c r="U981" s="1019"/>
      <c r="V981" s="1019"/>
      <c r="W981" s="1019"/>
      <c r="X981" s="1019"/>
      <c r="Y981" s="1019"/>
      <c r="Z981" s="1019"/>
      <c r="AA981" s="1019"/>
      <c r="AB981" s="1019"/>
      <c r="AC981" s="1019"/>
      <c r="AD981" s="1019"/>
      <c r="AE981" s="1019"/>
      <c r="AF981" s="1019"/>
      <c r="AG981" s="1019"/>
      <c r="AH981" s="1019"/>
      <c r="AI981" s="1019"/>
      <c r="AJ981" s="1019"/>
      <c r="AK981" s="1019"/>
      <c r="AL981" s="1019"/>
      <c r="AM981" s="1019"/>
      <c r="AN981" s="1019"/>
      <c r="AO981" s="1019"/>
      <c r="AP981" s="3"/>
    </row>
    <row r="982" spans="2:86" ht="12" customHeight="1" x14ac:dyDescent="0.15">
      <c r="B982" s="1058"/>
      <c r="C982" s="1063"/>
      <c r="D982" s="1061"/>
      <c r="E982" s="1061"/>
      <c r="F982" s="1061"/>
      <c r="G982" s="1061"/>
      <c r="H982" s="1061"/>
      <c r="I982" s="1061"/>
      <c r="J982" s="1062"/>
      <c r="K982" s="194" t="s">
        <v>474</v>
      </c>
      <c r="L982" s="195"/>
      <c r="M982" s="195"/>
      <c r="N982" s="195"/>
      <c r="O982" s="195"/>
      <c r="P982" s="195"/>
      <c r="Q982" s="195"/>
      <c r="R982" s="195"/>
      <c r="S982" s="195"/>
      <c r="T982" s="195"/>
      <c r="U982" s="195"/>
      <c r="V982" s="195"/>
      <c r="W982" s="195"/>
      <c r="X982" s="195"/>
      <c r="Y982" s="195"/>
      <c r="Z982" s="195"/>
      <c r="AA982" s="195"/>
      <c r="AB982" s="195"/>
      <c r="AC982" s="195"/>
      <c r="AD982" s="195"/>
      <c r="AE982" s="195"/>
      <c r="AF982" s="195"/>
      <c r="AG982" s="195"/>
      <c r="AH982" s="195"/>
      <c r="AI982" s="195"/>
      <c r="AJ982" s="195"/>
      <c r="AK982" s="195"/>
      <c r="AL982" s="195"/>
      <c r="AM982" s="195"/>
      <c r="AN982" s="195"/>
      <c r="AO982" s="196"/>
      <c r="AP982" s="3"/>
    </row>
    <row r="983" spans="2:86" ht="12" customHeight="1" x14ac:dyDescent="0.15">
      <c r="B983" s="1058"/>
      <c r="C983" s="1063"/>
      <c r="D983" s="1061"/>
      <c r="E983" s="1061"/>
      <c r="F983" s="1061"/>
      <c r="G983" s="1061"/>
      <c r="H983" s="1061"/>
      <c r="I983" s="1061"/>
      <c r="J983" s="1062"/>
      <c r="K983" s="194" t="s">
        <v>475</v>
      </c>
      <c r="L983" s="195"/>
      <c r="M983" s="195"/>
      <c r="N983" s="195"/>
      <c r="O983" s="195"/>
      <c r="P983" s="195"/>
      <c r="Q983" s="195"/>
      <c r="R983" s="195"/>
      <c r="S983" s="195"/>
      <c r="T983" s="195"/>
      <c r="U983" s="195"/>
      <c r="V983" s="195"/>
      <c r="W983" s="195"/>
      <c r="X983" s="195"/>
      <c r="Y983" s="195"/>
      <c r="Z983" s="195"/>
      <c r="AA983" s="195"/>
      <c r="AB983" s="195"/>
      <c r="AC983" s="195"/>
      <c r="AD983" s="195"/>
      <c r="AE983" s="195"/>
      <c r="AF983" s="195"/>
      <c r="AG983" s="195"/>
      <c r="AH983" s="195"/>
      <c r="AI983" s="195"/>
      <c r="AJ983" s="195"/>
      <c r="AK983" s="195"/>
      <c r="AL983" s="195"/>
      <c r="AM983" s="195"/>
      <c r="AN983" s="195"/>
      <c r="AO983" s="196"/>
      <c r="AP983" s="3"/>
    </row>
    <row r="984" spans="2:86" ht="12" customHeight="1" x14ac:dyDescent="0.15">
      <c r="B984" s="1058"/>
      <c r="C984" s="1063"/>
      <c r="D984" s="1061"/>
      <c r="E984" s="1061"/>
      <c r="F984" s="1061"/>
      <c r="G984" s="1061"/>
      <c r="H984" s="1061"/>
      <c r="I984" s="1061"/>
      <c r="J984" s="1062"/>
      <c r="K984" s="1020" t="s">
        <v>476</v>
      </c>
      <c r="L984" s="1021"/>
      <c r="M984" s="1021"/>
      <c r="N984" s="1021"/>
      <c r="O984" s="1021"/>
      <c r="P984" s="1021"/>
      <c r="Q984" s="1021"/>
      <c r="R984" s="1021"/>
      <c r="S984" s="1021"/>
      <c r="T984" s="1021"/>
      <c r="U984" s="1021"/>
      <c r="V984" s="1021"/>
      <c r="W984" s="1021"/>
      <c r="X984" s="1021"/>
      <c r="Y984" s="1021"/>
      <c r="Z984" s="1021"/>
      <c r="AA984" s="1021"/>
      <c r="AB984" s="1021"/>
      <c r="AC984" s="1021"/>
      <c r="AD984" s="1021"/>
      <c r="AE984" s="1021"/>
      <c r="AF984" s="1021"/>
      <c r="AG984" s="1021"/>
      <c r="AH984" s="1021"/>
      <c r="AI984" s="1021"/>
      <c r="AJ984" s="1021"/>
      <c r="AK984" s="1021"/>
      <c r="AL984" s="1021"/>
      <c r="AM984" s="1021"/>
      <c r="AN984" s="1021"/>
      <c r="AO984" s="1022"/>
      <c r="AP984" s="3"/>
    </row>
    <row r="985" spans="2:86" ht="12" customHeight="1" x14ac:dyDescent="0.15">
      <c r="B985" s="591"/>
      <c r="C985" s="1064"/>
      <c r="D985" s="1065"/>
      <c r="E985" s="1065"/>
      <c r="F985" s="1065"/>
      <c r="G985" s="1065"/>
      <c r="H985" s="1065"/>
      <c r="I985" s="1065"/>
      <c r="J985" s="1066"/>
      <c r="K985" s="1023"/>
      <c r="L985" s="1024"/>
      <c r="M985" s="1024"/>
      <c r="N985" s="1024"/>
      <c r="O985" s="1024"/>
      <c r="P985" s="1024"/>
      <c r="Q985" s="1024"/>
      <c r="R985" s="1024"/>
      <c r="S985" s="1024"/>
      <c r="T985" s="1024"/>
      <c r="U985" s="1024"/>
      <c r="V985" s="1024"/>
      <c r="W985" s="1024"/>
      <c r="X985" s="1024"/>
      <c r="Y985" s="1024"/>
      <c r="Z985" s="1024"/>
      <c r="AA985" s="1024"/>
      <c r="AB985" s="1024"/>
      <c r="AC985" s="1024"/>
      <c r="AD985" s="1024"/>
      <c r="AE985" s="1024"/>
      <c r="AF985" s="1024"/>
      <c r="AG985" s="1024"/>
      <c r="AH985" s="1024"/>
      <c r="AI985" s="1024"/>
      <c r="AJ985" s="1024"/>
      <c r="AK985" s="1024"/>
      <c r="AL985" s="1024"/>
      <c r="AM985" s="1024"/>
      <c r="AN985" s="1024"/>
      <c r="AO985" s="1025"/>
      <c r="AP985" s="3"/>
    </row>
    <row r="986" spans="2:86" s="9" customFormat="1" ht="12" customHeight="1" x14ac:dyDescent="0.15">
      <c r="B986" s="3" t="s">
        <v>527</v>
      </c>
      <c r="AQ986" s="162"/>
      <c r="AR986" s="162"/>
      <c r="AS986" s="162"/>
      <c r="AT986" s="162"/>
      <c r="AU986" s="162"/>
      <c r="AV986" s="162"/>
      <c r="AW986" s="162"/>
      <c r="AX986" s="162"/>
      <c r="AY986" s="162"/>
      <c r="AZ986" s="162"/>
      <c r="BA986" s="162"/>
      <c r="BB986" s="162"/>
      <c r="BC986" s="162"/>
      <c r="BD986" s="162"/>
      <c r="BE986" s="162"/>
      <c r="BF986" s="162"/>
      <c r="BG986" s="162"/>
      <c r="BH986" s="162"/>
      <c r="BI986" s="162"/>
      <c r="BJ986" s="162"/>
      <c r="BK986" s="162"/>
      <c r="BL986" s="162"/>
      <c r="BM986" s="162"/>
      <c r="BN986" s="162"/>
      <c r="BO986" s="162"/>
      <c r="BP986" s="162"/>
      <c r="BQ986" s="162"/>
      <c r="BR986" s="162"/>
      <c r="BS986" s="162"/>
      <c r="BT986" s="162"/>
      <c r="BU986" s="162"/>
      <c r="BV986" s="162"/>
      <c r="BW986" s="162"/>
      <c r="BX986" s="162"/>
      <c r="BY986" s="162"/>
      <c r="BZ986" s="162"/>
      <c r="CA986" s="162"/>
      <c r="CB986" s="162"/>
      <c r="CC986" s="162"/>
      <c r="CD986" s="162"/>
      <c r="CE986" s="162"/>
      <c r="CF986" s="162"/>
      <c r="CG986" s="162"/>
      <c r="CH986" s="162"/>
    </row>
    <row r="987" spans="2:86" ht="12" customHeight="1" thickBot="1" x14ac:dyDescent="0.2">
      <c r="B987" s="3" t="s">
        <v>524</v>
      </c>
    </row>
    <row r="988" spans="2:86" ht="12" customHeight="1" x14ac:dyDescent="0.15">
      <c r="B988" s="3" t="s">
        <v>525</v>
      </c>
      <c r="AU988" s="1000" t="s">
        <v>305</v>
      </c>
      <c r="AV988" s="1001" t="s">
        <v>298</v>
      </c>
      <c r="AW988" s="1003" t="s">
        <v>299</v>
      </c>
      <c r="AX988" s="1005" t="s">
        <v>306</v>
      </c>
      <c r="AY988" s="1006"/>
      <c r="AZ988" s="1006"/>
      <c r="BA988" s="1006"/>
      <c r="BB988" s="1006"/>
      <c r="BC988" s="1006"/>
      <c r="BD988" s="1006"/>
      <c r="BE988" s="1006"/>
      <c r="BF988" s="1006"/>
      <c r="BG988" s="1006"/>
      <c r="BH988" s="1006"/>
      <c r="BI988" s="1006"/>
      <c r="BJ988" s="1006"/>
      <c r="BK988" s="1006"/>
      <c r="BL988" s="1006"/>
      <c r="BM988" s="1006"/>
      <c r="BN988" s="1006"/>
      <c r="BO988" s="1006"/>
      <c r="BP988" s="1006"/>
      <c r="BQ988" s="1006"/>
      <c r="BR988" s="1007"/>
      <c r="BS988" s="807" t="s">
        <v>300</v>
      </c>
      <c r="BT988" s="1008"/>
      <c r="BU988" s="1008"/>
      <c r="BV988" s="1008"/>
      <c r="BW988" s="1009" t="s">
        <v>307</v>
      </c>
      <c r="BX988" s="1010"/>
      <c r="BY988" s="1010"/>
      <c r="BZ988" s="1010"/>
      <c r="CA988" s="1010"/>
      <c r="CB988" s="1010"/>
      <c r="CC988" s="1010"/>
      <c r="CD988" s="1010"/>
      <c r="CE988" s="1010"/>
      <c r="CF988" s="1010"/>
      <c r="CG988" s="1010"/>
      <c r="CH988" s="1011"/>
    </row>
    <row r="989" spans="2:86" ht="12" customHeight="1" x14ac:dyDescent="0.15">
      <c r="B989" s="3" t="s">
        <v>477</v>
      </c>
      <c r="AU989" s="1000"/>
      <c r="AV989" s="1002"/>
      <c r="AW989" s="1004"/>
      <c r="AX989" s="1012" t="s">
        <v>308</v>
      </c>
      <c r="AY989" s="686"/>
      <c r="AZ989" s="686"/>
      <c r="BA989" s="686"/>
      <c r="BB989" s="686"/>
      <c r="BC989" s="686"/>
      <c r="BD989" s="686"/>
      <c r="BE989" s="686"/>
      <c r="BF989" s="686"/>
      <c r="BG989" s="686"/>
      <c r="BH989" s="686"/>
      <c r="BI989" s="686"/>
      <c r="BJ989" s="686" t="s">
        <v>309</v>
      </c>
      <c r="BK989" s="686"/>
      <c r="BL989" s="686"/>
      <c r="BM989" s="686"/>
      <c r="BN989" s="686"/>
      <c r="BO989" s="686"/>
      <c r="BP989" s="686"/>
      <c r="BQ989" s="686"/>
      <c r="BR989" s="1013"/>
      <c r="BS989" s="1008"/>
      <c r="BT989" s="1008"/>
      <c r="BU989" s="1008"/>
      <c r="BV989" s="1008"/>
      <c r="BW989" s="1014" t="s">
        <v>302</v>
      </c>
      <c r="BX989" s="699"/>
      <c r="BY989" s="699"/>
      <c r="BZ989" s="699"/>
      <c r="CA989" s="686" t="s">
        <v>310</v>
      </c>
      <c r="CB989" s="686"/>
      <c r="CC989" s="686"/>
      <c r="CD989" s="686"/>
      <c r="CE989" s="686"/>
      <c r="CF989" s="686"/>
      <c r="CG989" s="686"/>
      <c r="CH989" s="1013"/>
    </row>
    <row r="990" spans="2:86" ht="12" customHeight="1" x14ac:dyDescent="0.15">
      <c r="B990" s="3" t="s">
        <v>526</v>
      </c>
      <c r="AU990" s="1000"/>
      <c r="AV990" s="1002"/>
      <c r="AW990" s="1004"/>
      <c r="AX990" s="1012" t="s">
        <v>26</v>
      </c>
      <c r="AY990" s="686"/>
      <c r="AZ990" s="686"/>
      <c r="BA990" s="686"/>
      <c r="BB990" s="686" t="s">
        <v>22</v>
      </c>
      <c r="BC990" s="686"/>
      <c r="BD990" s="686"/>
      <c r="BE990" s="686"/>
      <c r="BF990" s="686" t="s">
        <v>24</v>
      </c>
      <c r="BG990" s="686"/>
      <c r="BH990" s="686"/>
      <c r="BI990" s="686"/>
      <c r="BJ990" s="699" t="s">
        <v>26</v>
      </c>
      <c r="BK990" s="699"/>
      <c r="BL990" s="699"/>
      <c r="BM990" s="699" t="s">
        <v>22</v>
      </c>
      <c r="BN990" s="699"/>
      <c r="BO990" s="699"/>
      <c r="BP990" s="699" t="s">
        <v>24</v>
      </c>
      <c r="BQ990" s="699"/>
      <c r="BR990" s="1015"/>
      <c r="BS990" s="807" t="s">
        <v>26</v>
      </c>
      <c r="BT990" s="807" t="s">
        <v>22</v>
      </c>
      <c r="BU990" s="807" t="s">
        <v>24</v>
      </c>
      <c r="BV990" s="807" t="s">
        <v>303</v>
      </c>
      <c r="BW990" s="1012" t="s">
        <v>311</v>
      </c>
      <c r="BX990" s="686"/>
      <c r="BY990" s="686"/>
      <c r="BZ990" s="686"/>
      <c r="CA990" s="686" t="s">
        <v>22</v>
      </c>
      <c r="CB990" s="686"/>
      <c r="CC990" s="686"/>
      <c r="CD990" s="686"/>
      <c r="CE990" s="686" t="s">
        <v>24</v>
      </c>
      <c r="CF990" s="686"/>
      <c r="CG990" s="686"/>
      <c r="CH990" s="1013"/>
    </row>
    <row r="991" spans="2:86" ht="12" customHeight="1" x14ac:dyDescent="0.15">
      <c r="B991" s="3" t="s">
        <v>478</v>
      </c>
      <c r="AU991" s="1000"/>
      <c r="AV991" s="1002"/>
      <c r="AW991" s="1004"/>
      <c r="AX991" s="156" t="s">
        <v>862</v>
      </c>
      <c r="AY991" s="157" t="s">
        <v>863</v>
      </c>
      <c r="AZ991" s="157" t="s">
        <v>864</v>
      </c>
      <c r="BA991" s="158" t="s">
        <v>865</v>
      </c>
      <c r="BB991" s="159" t="s">
        <v>866</v>
      </c>
      <c r="BC991" s="157" t="s">
        <v>863</v>
      </c>
      <c r="BD991" s="157" t="s">
        <v>867</v>
      </c>
      <c r="BE991" s="158" t="s">
        <v>865</v>
      </c>
      <c r="BF991" s="159" t="s">
        <v>866</v>
      </c>
      <c r="BG991" s="157" t="s">
        <v>863</v>
      </c>
      <c r="BH991" s="157" t="s">
        <v>864</v>
      </c>
      <c r="BI991" s="158" t="s">
        <v>865</v>
      </c>
      <c r="BJ991" s="159" t="s">
        <v>866</v>
      </c>
      <c r="BK991" s="157" t="s">
        <v>868</v>
      </c>
      <c r="BL991" s="158" t="s">
        <v>869</v>
      </c>
      <c r="BM991" s="159" t="s">
        <v>870</v>
      </c>
      <c r="BN991" s="157" t="s">
        <v>863</v>
      </c>
      <c r="BO991" s="158" t="s">
        <v>871</v>
      </c>
      <c r="BP991" s="159" t="s">
        <v>870</v>
      </c>
      <c r="BQ991" s="157" t="s">
        <v>868</v>
      </c>
      <c r="BR991" s="160" t="s">
        <v>872</v>
      </c>
      <c r="BS991" s="1008"/>
      <c r="BT991" s="1008"/>
      <c r="BU991" s="1008"/>
      <c r="BV991" s="1008"/>
      <c r="BW991" s="156" t="s">
        <v>866</v>
      </c>
      <c r="BX991" s="157" t="s">
        <v>863</v>
      </c>
      <c r="BY991" s="157" t="s">
        <v>864</v>
      </c>
      <c r="BZ991" s="158" t="s">
        <v>865</v>
      </c>
      <c r="CA991" s="159" t="s">
        <v>866</v>
      </c>
      <c r="CB991" s="157" t="s">
        <v>873</v>
      </c>
      <c r="CC991" s="157" t="s">
        <v>864</v>
      </c>
      <c r="CD991" s="158" t="s">
        <v>865</v>
      </c>
      <c r="CE991" s="159" t="s">
        <v>866</v>
      </c>
      <c r="CF991" s="157" t="s">
        <v>863</v>
      </c>
      <c r="CG991" s="157" t="s">
        <v>864</v>
      </c>
      <c r="CH991" s="160" t="s">
        <v>874</v>
      </c>
    </row>
    <row r="992" spans="2:86" x14ac:dyDescent="0.15">
      <c r="B992" s="3" t="s">
        <v>539</v>
      </c>
      <c r="AU992" s="1000"/>
      <c r="AV992" s="188" t="str">
        <f>N994</f>
        <v>S021</v>
      </c>
      <c r="AW992" s="300">
        <f>R994</f>
        <v>10.5</v>
      </c>
      <c r="AX992" s="197">
        <f>+Y1019</f>
        <v>0</v>
      </c>
      <c r="AY992" s="197">
        <f>+Z1019</f>
        <v>0</v>
      </c>
      <c r="AZ992" s="197">
        <f>+AA1019</f>
        <v>0</v>
      </c>
      <c r="BA992" s="197">
        <f t="shared" ref="BA992" si="434">+AB1019</f>
        <v>0</v>
      </c>
      <c r="BB992" s="197">
        <f>+AC1019</f>
        <v>0</v>
      </c>
      <c r="BC992" s="197">
        <f t="shared" ref="BC992" si="435">+AD1019</f>
        <v>0</v>
      </c>
      <c r="BD992" s="197">
        <f t="shared" ref="BD992" si="436">+AE1019</f>
        <v>0</v>
      </c>
      <c r="BE992" s="197">
        <f t="shared" ref="BE992" si="437">+AF1019</f>
        <v>1</v>
      </c>
      <c r="BF992" s="197">
        <f t="shared" ref="BF992" si="438">+AG1019</f>
        <v>0</v>
      </c>
      <c r="BG992" s="197">
        <f t="shared" ref="BG992" si="439">+AH1019</f>
        <v>0</v>
      </c>
      <c r="BH992" s="197">
        <f t="shared" ref="BH992" si="440">+AI1019</f>
        <v>0</v>
      </c>
      <c r="BI992" s="197">
        <f t="shared" ref="BI992" si="441">+AJ1019</f>
        <v>1</v>
      </c>
      <c r="BJ992" s="197" t="str">
        <f>+Y1022</f>
        <v/>
      </c>
      <c r="BK992" s="197" t="str">
        <f t="shared" ref="BK992" si="442">+Z1022</f>
        <v/>
      </c>
      <c r="BL992" s="197" t="str">
        <f>+AA1022</f>
        <v/>
      </c>
      <c r="BM992" s="197">
        <f>+AC1022</f>
        <v>0</v>
      </c>
      <c r="BN992" s="197">
        <f t="shared" ref="BN992" si="443">+AD1022</f>
        <v>0</v>
      </c>
      <c r="BO992" s="197">
        <f t="shared" ref="BO992" si="444">+AE1022</f>
        <v>1</v>
      </c>
      <c r="BP992" s="197">
        <f>+AG1022</f>
        <v>0</v>
      </c>
      <c r="BQ992" s="197">
        <f>+AH1022</f>
        <v>0</v>
      </c>
      <c r="BR992" s="197">
        <f>+AI1022</f>
        <v>1</v>
      </c>
      <c r="BS992" s="296" t="str">
        <f>+Y1023</f>
        <v>Ⅰ</v>
      </c>
      <c r="BT992" s="296" t="str">
        <f>+AC1023</f>
        <v>Ⅱ</v>
      </c>
      <c r="BU992" s="296" t="str">
        <f>+AG1023</f>
        <v>Ⅱ</v>
      </c>
      <c r="BV992" s="296" t="str">
        <f>+Y1024</f>
        <v>Ⅱ</v>
      </c>
      <c r="BW992" s="164" t="str">
        <f>IF(Y1019&gt;0,R994,"")</f>
        <v/>
      </c>
      <c r="BX992" s="165" t="str">
        <f>IF(Z1019&gt;0,"",IF(AA1019&gt;0,R994,""))</f>
        <v/>
      </c>
      <c r="BY992" s="165" t="str">
        <f>IF(Y1019+Z1019&gt;0,"",IF(AA1019&gt;0,R994,""))</f>
        <v/>
      </c>
      <c r="BZ992" s="165" t="str">
        <f>IF(Y1019+Z1019+AA1019&gt;0,"",IF(AB1019&gt;0,R994,""))</f>
        <v/>
      </c>
      <c r="CA992" s="166">
        <f t="shared" ref="CA992" si="445">+AC1018</f>
        <v>0</v>
      </c>
      <c r="CB992" s="166">
        <f t="shared" ref="CB992" si="446">+AD1018</f>
        <v>0</v>
      </c>
      <c r="CC992" s="166">
        <f t="shared" ref="CC992" si="447">+AE1018</f>
        <v>0</v>
      </c>
      <c r="CD992" s="166">
        <f t="shared" ref="CD992" si="448">+AF1018</f>
        <v>0.1</v>
      </c>
      <c r="CE992" s="166">
        <f t="shared" ref="CE992" si="449">+AG1018</f>
        <v>0</v>
      </c>
      <c r="CF992" s="166">
        <f t="shared" ref="CF992" si="450">+AH1018</f>
        <v>0</v>
      </c>
      <c r="CG992" s="166">
        <f t="shared" ref="CG992" si="451">+AI1018</f>
        <v>0</v>
      </c>
      <c r="CH992" s="166">
        <f t="shared" ref="CH992" si="452">+AJ1018</f>
        <v>2.75</v>
      </c>
    </row>
    <row r="993" spans="2:56" ht="12" customHeight="1" x14ac:dyDescent="0.15">
      <c r="B993" s="1057" t="s">
        <v>219</v>
      </c>
      <c r="C993" s="1059"/>
      <c r="D993" s="1060"/>
      <c r="E993" s="1061"/>
      <c r="F993" s="1061"/>
      <c r="G993" s="1061"/>
      <c r="H993" s="1061"/>
      <c r="I993" s="1061"/>
      <c r="J993" s="1062"/>
      <c r="K993" s="1067" t="s">
        <v>453</v>
      </c>
      <c r="L993" s="1068"/>
      <c r="M993" s="1068"/>
      <c r="N993" s="1068"/>
      <c r="O993" s="1068"/>
      <c r="P993" s="1068"/>
      <c r="Q993" s="1068"/>
      <c r="R993" s="1068"/>
      <c r="S993" s="1068"/>
      <c r="T993" s="1068"/>
      <c r="U993" s="1068"/>
      <c r="V993" s="1068"/>
      <c r="W993" s="1068"/>
      <c r="X993" s="1068"/>
      <c r="Y993" s="1068"/>
      <c r="Z993" s="1068"/>
      <c r="AA993" s="1068"/>
      <c r="AB993" s="1068"/>
      <c r="AC993" s="1068"/>
      <c r="AD993" s="1068"/>
      <c r="AE993" s="1068"/>
      <c r="AF993" s="1068"/>
      <c r="AG993" s="1068"/>
      <c r="AH993" s="1068"/>
      <c r="AI993" s="1068"/>
      <c r="AJ993" s="1068"/>
      <c r="AK993" s="1068"/>
      <c r="AL993" s="1068"/>
      <c r="AM993" s="1068"/>
      <c r="AN993" s="1068"/>
      <c r="AO993" s="1069"/>
      <c r="AP993" s="3"/>
    </row>
    <row r="994" spans="2:56" ht="12" customHeight="1" x14ac:dyDescent="0.15">
      <c r="B994" s="1058"/>
      <c r="C994" s="1063"/>
      <c r="D994" s="1061"/>
      <c r="E994" s="1061"/>
      <c r="F994" s="1061"/>
      <c r="G994" s="1061"/>
      <c r="H994" s="1061"/>
      <c r="I994" s="1061"/>
      <c r="J994" s="1062"/>
      <c r="K994" s="1040" t="s">
        <v>218</v>
      </c>
      <c r="L994" s="1041"/>
      <c r="M994" s="1042"/>
      <c r="N994" s="1034" t="s">
        <v>625</v>
      </c>
      <c r="O994" s="1035"/>
      <c r="P994" s="1040" t="s">
        <v>454</v>
      </c>
      <c r="Q994" s="1042"/>
      <c r="R994" s="1070">
        <f>'様式A-2'!C31</f>
        <v>10.5</v>
      </c>
      <c r="S994" s="1071"/>
      <c r="T994" s="1072"/>
      <c r="U994" s="1073" t="s">
        <v>455</v>
      </c>
      <c r="V994" s="1074"/>
      <c r="W994" s="1073" t="s">
        <v>456</v>
      </c>
      <c r="X994" s="1074"/>
      <c r="Y994" s="1042" t="s">
        <v>217</v>
      </c>
      <c r="Z994" s="1016"/>
      <c r="AA994" s="1016"/>
      <c r="AB994" s="1016"/>
      <c r="AC994" s="1073" t="s">
        <v>457</v>
      </c>
      <c r="AD994" s="1079"/>
      <c r="AE994" s="1079"/>
      <c r="AF994" s="1079"/>
      <c r="AG994" s="1079"/>
      <c r="AH994" s="1079"/>
      <c r="AI994" s="1079"/>
      <c r="AJ994" s="1074"/>
      <c r="AK994" s="1073" t="s">
        <v>458</v>
      </c>
      <c r="AL994" s="1079"/>
      <c r="AM994" s="1079"/>
      <c r="AN994" s="1081"/>
      <c r="AO994" s="1082"/>
      <c r="AP994" s="3"/>
      <c r="AV994" s="167"/>
      <c r="AW994" s="221"/>
      <c r="AX994" s="167"/>
      <c r="AY994" s="167"/>
      <c r="AZ994" s="167"/>
      <c r="BA994" s="167"/>
      <c r="BB994" s="167"/>
      <c r="BC994" s="167"/>
      <c r="BD994" s="167"/>
    </row>
    <row r="995" spans="2:56" ht="12" customHeight="1" x14ac:dyDescent="0.15">
      <c r="B995" s="1058"/>
      <c r="C995" s="1063"/>
      <c r="D995" s="1061"/>
      <c r="E995" s="1061"/>
      <c r="F995" s="1061"/>
      <c r="G995" s="1061"/>
      <c r="H995" s="1061"/>
      <c r="I995" s="1061"/>
      <c r="J995" s="1062"/>
      <c r="K995" s="1016" t="s">
        <v>459</v>
      </c>
      <c r="L995" s="1016" t="s">
        <v>199</v>
      </c>
      <c r="M995" s="1016"/>
      <c r="N995" s="1016" t="s">
        <v>198</v>
      </c>
      <c r="O995" s="1016"/>
      <c r="P995" s="1016" t="s">
        <v>460</v>
      </c>
      <c r="Q995" s="1016"/>
      <c r="R995" s="1016" t="s">
        <v>6</v>
      </c>
      <c r="S995" s="1016"/>
      <c r="T995" s="1016"/>
      <c r="U995" s="1075"/>
      <c r="V995" s="1076"/>
      <c r="W995" s="1075"/>
      <c r="X995" s="1076"/>
      <c r="Y995" s="1042"/>
      <c r="Z995" s="1016"/>
      <c r="AA995" s="1016"/>
      <c r="AB995" s="1016"/>
      <c r="AC995" s="1077"/>
      <c r="AD995" s="1080"/>
      <c r="AE995" s="1080"/>
      <c r="AF995" s="1080"/>
      <c r="AG995" s="1080"/>
      <c r="AH995" s="1080"/>
      <c r="AI995" s="1080"/>
      <c r="AJ995" s="1078"/>
      <c r="AK995" s="1075"/>
      <c r="AL995" s="1083"/>
      <c r="AM995" s="1083"/>
      <c r="AN995" s="1084"/>
      <c r="AO995" s="1085"/>
      <c r="AP995" s="3"/>
      <c r="AV995" s="167"/>
      <c r="AW995" s="167"/>
      <c r="AX995" s="167"/>
      <c r="AY995" s="167"/>
      <c r="AZ995" s="167"/>
      <c r="BA995" s="167"/>
      <c r="BB995" s="167"/>
      <c r="BC995" s="167"/>
      <c r="BD995" s="167"/>
    </row>
    <row r="996" spans="2:56" ht="12" customHeight="1" x14ac:dyDescent="0.15">
      <c r="B996" s="1058"/>
      <c r="C996" s="1063"/>
      <c r="D996" s="1061"/>
      <c r="E996" s="1061"/>
      <c r="F996" s="1061"/>
      <c r="G996" s="1061"/>
      <c r="H996" s="1061"/>
      <c r="I996" s="1061"/>
      <c r="J996" s="1062"/>
      <c r="K996" s="1016"/>
      <c r="L996" s="1016"/>
      <c r="M996" s="1016"/>
      <c r="N996" s="1016"/>
      <c r="O996" s="1016"/>
      <c r="P996" s="1016"/>
      <c r="Q996" s="1016"/>
      <c r="R996" s="1016"/>
      <c r="S996" s="1016"/>
      <c r="T996" s="1016"/>
      <c r="U996" s="1075"/>
      <c r="V996" s="1076"/>
      <c r="W996" s="1075"/>
      <c r="X996" s="1076"/>
      <c r="Y996" s="1042" t="s">
        <v>461</v>
      </c>
      <c r="Z996" s="1016"/>
      <c r="AA996" s="1016"/>
      <c r="AB996" s="1016"/>
      <c r="AC996" s="1016" t="s">
        <v>462</v>
      </c>
      <c r="AD996" s="1016"/>
      <c r="AE996" s="1016"/>
      <c r="AF996" s="1016"/>
      <c r="AG996" s="1016" t="s">
        <v>463</v>
      </c>
      <c r="AH996" s="1016"/>
      <c r="AI996" s="1016"/>
      <c r="AJ996" s="1016"/>
      <c r="AK996" s="1075"/>
      <c r="AL996" s="1083"/>
      <c r="AM996" s="1083"/>
      <c r="AN996" s="1084"/>
      <c r="AO996" s="1085"/>
      <c r="AP996" s="3"/>
      <c r="AV996" s="167"/>
      <c r="AW996" s="167"/>
      <c r="AX996" s="167"/>
      <c r="AY996" s="167"/>
      <c r="AZ996" s="167"/>
      <c r="BA996" s="167"/>
      <c r="BB996" s="167"/>
      <c r="BC996" s="167"/>
      <c r="BD996" s="167"/>
    </row>
    <row r="997" spans="2:56" ht="12" customHeight="1" x14ac:dyDescent="0.15">
      <c r="B997" s="1058"/>
      <c r="C997" s="1063"/>
      <c r="D997" s="1061"/>
      <c r="E997" s="1061"/>
      <c r="F997" s="1061"/>
      <c r="G997" s="1061"/>
      <c r="H997" s="1061"/>
      <c r="I997" s="1061"/>
      <c r="J997" s="1062"/>
      <c r="K997" s="1016"/>
      <c r="L997" s="1016"/>
      <c r="M997" s="1016"/>
      <c r="N997" s="1016"/>
      <c r="O997" s="1016"/>
      <c r="P997" s="1016"/>
      <c r="Q997" s="1016"/>
      <c r="R997" s="1016"/>
      <c r="S997" s="1016"/>
      <c r="T997" s="1016"/>
      <c r="U997" s="1077"/>
      <c r="V997" s="1078"/>
      <c r="W997" s="1077"/>
      <c r="X997" s="1078"/>
      <c r="Y997" s="191" t="s">
        <v>32</v>
      </c>
      <c r="Z997" s="187" t="s">
        <v>33</v>
      </c>
      <c r="AA997" s="187" t="s">
        <v>464</v>
      </c>
      <c r="AB997" s="187" t="s">
        <v>465</v>
      </c>
      <c r="AC997" s="187" t="s">
        <v>32</v>
      </c>
      <c r="AD997" s="187" t="s">
        <v>33</v>
      </c>
      <c r="AE997" s="187" t="s">
        <v>464</v>
      </c>
      <c r="AF997" s="187" t="s">
        <v>465</v>
      </c>
      <c r="AG997" s="187" t="s">
        <v>32</v>
      </c>
      <c r="AH997" s="187" t="s">
        <v>33</v>
      </c>
      <c r="AI997" s="187" t="s">
        <v>464</v>
      </c>
      <c r="AJ997" s="187" t="s">
        <v>465</v>
      </c>
      <c r="AK997" s="1077"/>
      <c r="AL997" s="1080"/>
      <c r="AM997" s="1080"/>
      <c r="AN997" s="1086"/>
      <c r="AO997" s="1087"/>
      <c r="AP997" s="3"/>
      <c r="AV997" s="167"/>
      <c r="AW997" s="167"/>
      <c r="AX997" s="167"/>
      <c r="AY997" s="167"/>
      <c r="AZ997" s="167"/>
      <c r="BA997" s="167"/>
      <c r="BB997" s="167"/>
      <c r="BC997" s="167"/>
      <c r="BD997" s="167"/>
    </row>
    <row r="998" spans="2:56" ht="12" customHeight="1" x14ac:dyDescent="0.15">
      <c r="B998" s="1058"/>
      <c r="C998" s="1063"/>
      <c r="D998" s="1061"/>
      <c r="E998" s="1061"/>
      <c r="F998" s="1061"/>
      <c r="G998" s="1061"/>
      <c r="H998" s="1061"/>
      <c r="I998" s="1061"/>
      <c r="J998" s="1062"/>
      <c r="K998" s="192">
        <v>1</v>
      </c>
      <c r="L998" s="1038" t="s">
        <v>534</v>
      </c>
      <c r="M998" s="1039"/>
      <c r="N998" s="1038" t="s">
        <v>486</v>
      </c>
      <c r="O998" s="1039"/>
      <c r="P998" s="1034" t="s">
        <v>333</v>
      </c>
      <c r="Q998" s="1036"/>
      <c r="R998" s="408" t="s">
        <v>338</v>
      </c>
      <c r="S998" s="408"/>
      <c r="T998" s="408"/>
      <c r="U998" s="1034" t="s">
        <v>551</v>
      </c>
      <c r="V998" s="1036"/>
      <c r="W998" s="1034" t="s">
        <v>551</v>
      </c>
      <c r="X998" s="1035"/>
      <c r="Y998" s="276"/>
      <c r="Z998" s="276"/>
      <c r="AA998" s="276"/>
      <c r="AB998" s="276"/>
      <c r="AC998" s="223"/>
      <c r="AD998" s="223"/>
      <c r="AE998" s="223"/>
      <c r="AF998" s="223"/>
      <c r="AG998" s="223"/>
      <c r="AH998" s="223"/>
      <c r="AI998" s="223"/>
      <c r="AJ998" s="223"/>
      <c r="AK998" s="1038"/>
      <c r="AL998" s="1056"/>
      <c r="AM998" s="1056"/>
      <c r="AN998" s="799"/>
      <c r="AO998" s="800"/>
      <c r="AP998" s="3"/>
      <c r="AQ998" s="222">
        <f>IF(P998="材質劣化",2,IF(P998="漏水",3,1))</f>
        <v>3</v>
      </c>
      <c r="AV998" s="167"/>
      <c r="AW998" s="167"/>
      <c r="AX998" s="167"/>
      <c r="AY998" s="167"/>
      <c r="AZ998" s="167"/>
      <c r="BA998" s="167"/>
      <c r="BB998" s="167"/>
      <c r="BC998" s="167"/>
      <c r="BD998" s="167"/>
    </row>
    <row r="999" spans="2:56" ht="12" customHeight="1" x14ac:dyDescent="0.15">
      <c r="B999" s="1058"/>
      <c r="C999" s="1063"/>
      <c r="D999" s="1061"/>
      <c r="E999" s="1061"/>
      <c r="F999" s="1061"/>
      <c r="G999" s="1061"/>
      <c r="H999" s="1061"/>
      <c r="I999" s="1061"/>
      <c r="J999" s="1062"/>
      <c r="K999" s="192">
        <v>2</v>
      </c>
      <c r="L999" s="1038" t="s">
        <v>534</v>
      </c>
      <c r="M999" s="1039"/>
      <c r="N999" s="1038" t="s">
        <v>485</v>
      </c>
      <c r="O999" s="1039"/>
      <c r="P999" s="1034" t="s">
        <v>332</v>
      </c>
      <c r="Q999" s="1036"/>
      <c r="R999" s="408" t="s">
        <v>336</v>
      </c>
      <c r="S999" s="408"/>
      <c r="T999" s="408"/>
      <c r="U999" s="1034" t="s">
        <v>551</v>
      </c>
      <c r="V999" s="1036"/>
      <c r="W999" s="1034" t="s">
        <v>551</v>
      </c>
      <c r="X999" s="1035"/>
      <c r="Y999" s="276"/>
      <c r="Z999" s="276"/>
      <c r="AA999" s="276"/>
      <c r="AB999" s="276"/>
      <c r="AC999" s="223"/>
      <c r="AD999" s="223"/>
      <c r="AE999" s="223"/>
      <c r="AF999" s="223"/>
      <c r="AG999" s="223"/>
      <c r="AH999" s="223"/>
      <c r="AI999" s="223"/>
      <c r="AJ999" s="223"/>
      <c r="AK999" s="1052" t="s">
        <v>1682</v>
      </c>
      <c r="AL999" s="1053"/>
      <c r="AM999" s="1053"/>
      <c r="AN999" s="1054"/>
      <c r="AO999" s="1055"/>
      <c r="AP999" s="3"/>
      <c r="AQ999" s="222">
        <f t="shared" ref="AQ999:AQ1017" si="453">IF(P999="材質劣化",2,IF(P999="漏水",3,1))</f>
        <v>2</v>
      </c>
      <c r="AV999" s="167"/>
      <c r="AW999" s="167"/>
      <c r="AX999" s="167"/>
      <c r="AY999" s="167"/>
      <c r="AZ999" s="167"/>
      <c r="BA999" s="167"/>
      <c r="BB999" s="167"/>
      <c r="BC999" s="167"/>
      <c r="BD999" s="167"/>
    </row>
    <row r="1000" spans="2:56" ht="12" customHeight="1" x14ac:dyDescent="0.15">
      <c r="B1000" s="1058"/>
      <c r="C1000" s="1063"/>
      <c r="D1000" s="1061"/>
      <c r="E1000" s="1061"/>
      <c r="F1000" s="1061"/>
      <c r="G1000" s="1061"/>
      <c r="H1000" s="1061"/>
      <c r="I1000" s="1061"/>
      <c r="J1000" s="1062"/>
      <c r="K1000" s="192">
        <v>3</v>
      </c>
      <c r="L1000" s="1038" t="s">
        <v>329</v>
      </c>
      <c r="M1000" s="1039"/>
      <c r="N1000" s="1038" t="s">
        <v>351</v>
      </c>
      <c r="O1000" s="1039"/>
      <c r="P1000" s="1034" t="s">
        <v>332</v>
      </c>
      <c r="Q1000" s="1036"/>
      <c r="R1000" s="408" t="s">
        <v>514</v>
      </c>
      <c r="S1000" s="408"/>
      <c r="T1000" s="408"/>
      <c r="U1000" s="1034" t="s">
        <v>1648</v>
      </c>
      <c r="V1000" s="1036"/>
      <c r="W1000" s="1034" t="s">
        <v>1649</v>
      </c>
      <c r="X1000" s="1035"/>
      <c r="Y1000" s="276"/>
      <c r="Z1000" s="276"/>
      <c r="AA1000" s="276"/>
      <c r="AB1000" s="276"/>
      <c r="AC1000" s="223"/>
      <c r="AD1000" s="223"/>
      <c r="AE1000" s="223"/>
      <c r="AF1000" s="223">
        <f>0.5*0.2</f>
        <v>0.1</v>
      </c>
      <c r="AG1000" s="223"/>
      <c r="AH1000" s="223"/>
      <c r="AI1000" s="223"/>
      <c r="AJ1000" s="223"/>
      <c r="AK1000" s="1052"/>
      <c r="AL1000" s="1053"/>
      <c r="AM1000" s="1053"/>
      <c r="AN1000" s="1054"/>
      <c r="AO1000" s="1055"/>
      <c r="AP1000" s="3"/>
      <c r="AQ1000" s="222">
        <f t="shared" si="453"/>
        <v>2</v>
      </c>
      <c r="AV1000" s="167"/>
      <c r="AW1000" s="167"/>
      <c r="AX1000" s="167"/>
      <c r="AY1000" s="167"/>
      <c r="AZ1000" s="167"/>
      <c r="BA1000" s="167"/>
      <c r="BB1000" s="167"/>
      <c r="BC1000" s="167"/>
      <c r="BD1000" s="167"/>
    </row>
    <row r="1001" spans="2:56" ht="12" customHeight="1" x14ac:dyDescent="0.15">
      <c r="B1001" s="1058"/>
      <c r="C1001" s="1063"/>
      <c r="D1001" s="1061"/>
      <c r="E1001" s="1061"/>
      <c r="F1001" s="1061"/>
      <c r="G1001" s="1061"/>
      <c r="H1001" s="1061"/>
      <c r="I1001" s="1061"/>
      <c r="J1001" s="1062"/>
      <c r="K1001" s="192">
        <v>4</v>
      </c>
      <c r="L1001" s="1038" t="s">
        <v>331</v>
      </c>
      <c r="M1001" s="1039"/>
      <c r="N1001" s="1038" t="s">
        <v>356</v>
      </c>
      <c r="O1001" s="1039"/>
      <c r="P1001" s="1034" t="s">
        <v>333</v>
      </c>
      <c r="Q1001" s="1036"/>
      <c r="R1001" s="408" t="s">
        <v>340</v>
      </c>
      <c r="S1001" s="408"/>
      <c r="T1001" s="408"/>
      <c r="U1001" s="1034" t="s">
        <v>554</v>
      </c>
      <c r="V1001" s="1036"/>
      <c r="W1001" s="1034" t="s">
        <v>1649</v>
      </c>
      <c r="X1001" s="1035"/>
      <c r="Y1001" s="276"/>
      <c r="Z1001" s="276"/>
      <c r="AA1001" s="276"/>
      <c r="AB1001" s="276"/>
      <c r="AC1001" s="223"/>
      <c r="AD1001" s="223"/>
      <c r="AE1001" s="223"/>
      <c r="AF1001" s="223"/>
      <c r="AG1001" s="223"/>
      <c r="AH1001" s="223"/>
      <c r="AI1001" s="223"/>
      <c r="AJ1001" s="223">
        <f>5.5*0.5</f>
        <v>2.75</v>
      </c>
      <c r="AK1001" s="1052"/>
      <c r="AL1001" s="1053"/>
      <c r="AM1001" s="1053"/>
      <c r="AN1001" s="1054"/>
      <c r="AO1001" s="1055"/>
      <c r="AP1001" s="3"/>
      <c r="AQ1001" s="222">
        <f t="shared" si="453"/>
        <v>3</v>
      </c>
      <c r="AV1001" s="167"/>
      <c r="AW1001" s="167"/>
      <c r="AX1001" s="167"/>
      <c r="AY1001" s="167"/>
      <c r="AZ1001" s="167"/>
      <c r="BA1001" s="167"/>
      <c r="BB1001" s="167"/>
      <c r="BC1001" s="167"/>
      <c r="BD1001" s="167"/>
    </row>
    <row r="1002" spans="2:56" ht="12" customHeight="1" x14ac:dyDescent="0.15">
      <c r="B1002" s="1058"/>
      <c r="C1002" s="1063"/>
      <c r="D1002" s="1061"/>
      <c r="E1002" s="1061"/>
      <c r="F1002" s="1061"/>
      <c r="G1002" s="1061"/>
      <c r="H1002" s="1061"/>
      <c r="I1002" s="1061"/>
      <c r="J1002" s="1062"/>
      <c r="K1002" s="192"/>
      <c r="L1002" s="1038"/>
      <c r="M1002" s="1039"/>
      <c r="N1002" s="1038"/>
      <c r="O1002" s="1039"/>
      <c r="P1002" s="1034"/>
      <c r="Q1002" s="1036"/>
      <c r="R1002" s="408"/>
      <c r="S1002" s="408"/>
      <c r="T1002" s="408"/>
      <c r="U1002" s="1034"/>
      <c r="V1002" s="1036"/>
      <c r="W1002" s="1034"/>
      <c r="X1002" s="1035"/>
      <c r="Y1002" s="276"/>
      <c r="Z1002" s="276"/>
      <c r="AA1002" s="276"/>
      <c r="AB1002" s="276"/>
      <c r="AC1002" s="223"/>
      <c r="AD1002" s="223"/>
      <c r="AE1002" s="223"/>
      <c r="AF1002" s="223"/>
      <c r="AG1002" s="223"/>
      <c r="AH1002" s="223"/>
      <c r="AI1002" s="223"/>
      <c r="AJ1002" s="223"/>
      <c r="AK1002" s="1052"/>
      <c r="AL1002" s="1053"/>
      <c r="AM1002" s="1053"/>
      <c r="AN1002" s="1054"/>
      <c r="AO1002" s="1055"/>
      <c r="AP1002" s="3"/>
      <c r="AQ1002" s="222">
        <f t="shared" si="453"/>
        <v>1</v>
      </c>
      <c r="AV1002" s="167"/>
      <c r="AW1002" s="167"/>
      <c r="AX1002" s="167"/>
      <c r="AY1002" s="167"/>
      <c r="AZ1002" s="167"/>
      <c r="BA1002" s="167"/>
      <c r="BB1002" s="167"/>
      <c r="BC1002" s="167"/>
      <c r="BD1002" s="167"/>
    </row>
    <row r="1003" spans="2:56" ht="12" customHeight="1" x14ac:dyDescent="0.15">
      <c r="B1003" s="1058"/>
      <c r="C1003" s="1063"/>
      <c r="D1003" s="1061"/>
      <c r="E1003" s="1061"/>
      <c r="F1003" s="1061"/>
      <c r="G1003" s="1061"/>
      <c r="H1003" s="1061"/>
      <c r="I1003" s="1061"/>
      <c r="J1003" s="1062"/>
      <c r="K1003" s="192"/>
      <c r="L1003" s="1038"/>
      <c r="M1003" s="1039"/>
      <c r="N1003" s="1038"/>
      <c r="O1003" s="1039"/>
      <c r="P1003" s="1034"/>
      <c r="Q1003" s="1036"/>
      <c r="R1003" s="408"/>
      <c r="S1003" s="408"/>
      <c r="T1003" s="408"/>
      <c r="U1003" s="1034"/>
      <c r="V1003" s="1036"/>
      <c r="W1003" s="1034"/>
      <c r="X1003" s="1035"/>
      <c r="Y1003" s="276"/>
      <c r="Z1003" s="276"/>
      <c r="AA1003" s="276"/>
      <c r="AB1003" s="276"/>
      <c r="AC1003" s="223"/>
      <c r="AD1003" s="223"/>
      <c r="AE1003" s="223"/>
      <c r="AF1003" s="223"/>
      <c r="AG1003" s="223"/>
      <c r="AH1003" s="223"/>
      <c r="AI1003" s="223"/>
      <c r="AJ1003" s="223"/>
      <c r="AK1003" s="1052"/>
      <c r="AL1003" s="1053"/>
      <c r="AM1003" s="1053"/>
      <c r="AN1003" s="1054"/>
      <c r="AO1003" s="1055"/>
      <c r="AP1003" s="3"/>
      <c r="AQ1003" s="222">
        <f t="shared" si="453"/>
        <v>1</v>
      </c>
      <c r="AV1003" s="167"/>
      <c r="AW1003" s="167"/>
      <c r="AX1003" s="167"/>
      <c r="AY1003" s="167"/>
      <c r="AZ1003" s="167"/>
      <c r="BA1003" s="167"/>
      <c r="BB1003" s="167"/>
      <c r="BC1003" s="167"/>
      <c r="BD1003" s="167"/>
    </row>
    <row r="1004" spans="2:56" s="162" customFormat="1" ht="12" customHeight="1" x14ac:dyDescent="0.15">
      <c r="B1004" s="1058"/>
      <c r="C1004" s="1063"/>
      <c r="D1004" s="1061"/>
      <c r="E1004" s="1061"/>
      <c r="F1004" s="1061"/>
      <c r="G1004" s="1061"/>
      <c r="H1004" s="1061"/>
      <c r="I1004" s="1061"/>
      <c r="J1004" s="1062"/>
      <c r="K1004" s="192"/>
      <c r="L1004" s="1038"/>
      <c r="M1004" s="1039"/>
      <c r="N1004" s="1038"/>
      <c r="O1004" s="1039"/>
      <c r="P1004" s="1034"/>
      <c r="Q1004" s="1036"/>
      <c r="R1004" s="408"/>
      <c r="S1004" s="408"/>
      <c r="T1004" s="408"/>
      <c r="U1004" s="1034"/>
      <c r="V1004" s="1036"/>
      <c r="W1004" s="1034"/>
      <c r="X1004" s="1035"/>
      <c r="Y1004" s="276"/>
      <c r="Z1004" s="276"/>
      <c r="AA1004" s="276"/>
      <c r="AB1004" s="276"/>
      <c r="AC1004" s="223"/>
      <c r="AD1004" s="223"/>
      <c r="AE1004" s="223"/>
      <c r="AF1004" s="223"/>
      <c r="AG1004" s="223"/>
      <c r="AH1004" s="223"/>
      <c r="AI1004" s="223"/>
      <c r="AJ1004" s="223"/>
      <c r="AK1004" s="1034"/>
      <c r="AL1004" s="1035"/>
      <c r="AM1004" s="1035"/>
      <c r="AN1004" s="788"/>
      <c r="AO1004" s="789"/>
      <c r="AP1004" s="3"/>
      <c r="AQ1004" s="222">
        <f t="shared" si="453"/>
        <v>1</v>
      </c>
    </row>
    <row r="1005" spans="2:56" s="162" customFormat="1" ht="12" customHeight="1" x14ac:dyDescent="0.15">
      <c r="B1005" s="1058"/>
      <c r="C1005" s="1063"/>
      <c r="D1005" s="1061"/>
      <c r="E1005" s="1061"/>
      <c r="F1005" s="1061"/>
      <c r="G1005" s="1061"/>
      <c r="H1005" s="1061"/>
      <c r="I1005" s="1061"/>
      <c r="J1005" s="1062"/>
      <c r="K1005" s="192"/>
      <c r="L1005" s="1038"/>
      <c r="M1005" s="1039"/>
      <c r="N1005" s="1038"/>
      <c r="O1005" s="1039"/>
      <c r="P1005" s="1034"/>
      <c r="Q1005" s="1036"/>
      <c r="R1005" s="408"/>
      <c r="S1005" s="408"/>
      <c r="T1005" s="408"/>
      <c r="U1005" s="1034"/>
      <c r="V1005" s="1036"/>
      <c r="W1005" s="1034"/>
      <c r="X1005" s="1035"/>
      <c r="Y1005" s="276"/>
      <c r="Z1005" s="276"/>
      <c r="AA1005" s="276"/>
      <c r="AB1005" s="276"/>
      <c r="AC1005" s="223"/>
      <c r="AD1005" s="223"/>
      <c r="AE1005" s="223"/>
      <c r="AF1005" s="223"/>
      <c r="AG1005" s="223"/>
      <c r="AH1005" s="223"/>
      <c r="AI1005" s="223"/>
      <c r="AJ1005" s="223"/>
      <c r="AK1005" s="1034"/>
      <c r="AL1005" s="1035"/>
      <c r="AM1005" s="1035"/>
      <c r="AN1005" s="788"/>
      <c r="AO1005" s="789"/>
      <c r="AP1005" s="3"/>
      <c r="AQ1005" s="222">
        <f t="shared" si="453"/>
        <v>1</v>
      </c>
    </row>
    <row r="1006" spans="2:56" s="162" customFormat="1" ht="12" customHeight="1" x14ac:dyDescent="0.15">
      <c r="B1006" s="1058"/>
      <c r="C1006" s="1063"/>
      <c r="D1006" s="1061"/>
      <c r="E1006" s="1061"/>
      <c r="F1006" s="1061"/>
      <c r="G1006" s="1061"/>
      <c r="H1006" s="1061"/>
      <c r="I1006" s="1061"/>
      <c r="J1006" s="1062"/>
      <c r="K1006" s="192"/>
      <c r="L1006" s="1038"/>
      <c r="M1006" s="1039"/>
      <c r="N1006" s="1038"/>
      <c r="O1006" s="1039"/>
      <c r="P1006" s="1034"/>
      <c r="Q1006" s="1036"/>
      <c r="R1006" s="408"/>
      <c r="S1006" s="408"/>
      <c r="T1006" s="408"/>
      <c r="U1006" s="1034"/>
      <c r="V1006" s="1036"/>
      <c r="W1006" s="1034"/>
      <c r="X1006" s="1035"/>
      <c r="Y1006" s="276"/>
      <c r="Z1006" s="276"/>
      <c r="AA1006" s="276"/>
      <c r="AB1006" s="276"/>
      <c r="AC1006" s="223"/>
      <c r="AD1006" s="223"/>
      <c r="AE1006" s="223"/>
      <c r="AF1006" s="223"/>
      <c r="AG1006" s="223"/>
      <c r="AH1006" s="223"/>
      <c r="AI1006" s="223"/>
      <c r="AJ1006" s="223"/>
      <c r="AK1006" s="1034"/>
      <c r="AL1006" s="1035"/>
      <c r="AM1006" s="1035"/>
      <c r="AN1006" s="788"/>
      <c r="AO1006" s="789"/>
      <c r="AP1006" s="3"/>
      <c r="AQ1006" s="222">
        <f t="shared" si="453"/>
        <v>1</v>
      </c>
    </row>
    <row r="1007" spans="2:56" s="162" customFormat="1" ht="12" customHeight="1" x14ac:dyDescent="0.15">
      <c r="B1007" s="1058"/>
      <c r="C1007" s="1063"/>
      <c r="D1007" s="1061"/>
      <c r="E1007" s="1061"/>
      <c r="F1007" s="1061"/>
      <c r="G1007" s="1061"/>
      <c r="H1007" s="1061"/>
      <c r="I1007" s="1061"/>
      <c r="J1007" s="1062"/>
      <c r="K1007" s="192"/>
      <c r="L1007" s="1038"/>
      <c r="M1007" s="1039"/>
      <c r="N1007" s="1038"/>
      <c r="O1007" s="1039"/>
      <c r="P1007" s="1034"/>
      <c r="Q1007" s="1036"/>
      <c r="R1007" s="408"/>
      <c r="S1007" s="408"/>
      <c r="T1007" s="408"/>
      <c r="U1007" s="1034"/>
      <c r="V1007" s="1036"/>
      <c r="W1007" s="1034"/>
      <c r="X1007" s="1035"/>
      <c r="Y1007" s="276"/>
      <c r="Z1007" s="276"/>
      <c r="AA1007" s="276"/>
      <c r="AB1007" s="276"/>
      <c r="AC1007" s="223"/>
      <c r="AD1007" s="223"/>
      <c r="AE1007" s="223"/>
      <c r="AF1007" s="223"/>
      <c r="AG1007" s="223"/>
      <c r="AH1007" s="223"/>
      <c r="AI1007" s="223"/>
      <c r="AJ1007" s="223"/>
      <c r="AK1007" s="1034"/>
      <c r="AL1007" s="1035"/>
      <c r="AM1007" s="1035"/>
      <c r="AN1007" s="788"/>
      <c r="AO1007" s="789"/>
      <c r="AP1007" s="3"/>
      <c r="AQ1007" s="222">
        <f t="shared" si="453"/>
        <v>1</v>
      </c>
    </row>
    <row r="1008" spans="2:56" s="162" customFormat="1" ht="12" customHeight="1" x14ac:dyDescent="0.15">
      <c r="B1008" s="1058"/>
      <c r="C1008" s="1063"/>
      <c r="D1008" s="1061"/>
      <c r="E1008" s="1061"/>
      <c r="F1008" s="1061"/>
      <c r="G1008" s="1061"/>
      <c r="H1008" s="1061"/>
      <c r="I1008" s="1061"/>
      <c r="J1008" s="1062"/>
      <c r="K1008" s="192"/>
      <c r="L1008" s="1038"/>
      <c r="M1008" s="1039"/>
      <c r="N1008" s="1038"/>
      <c r="O1008" s="1039"/>
      <c r="P1008" s="1034"/>
      <c r="Q1008" s="1036"/>
      <c r="R1008" s="408"/>
      <c r="S1008" s="408"/>
      <c r="T1008" s="408"/>
      <c r="U1008" s="1034"/>
      <c r="V1008" s="1036"/>
      <c r="W1008" s="1034"/>
      <c r="X1008" s="1035"/>
      <c r="Y1008" s="276"/>
      <c r="Z1008" s="276"/>
      <c r="AA1008" s="276"/>
      <c r="AB1008" s="276"/>
      <c r="AC1008" s="223"/>
      <c r="AD1008" s="223"/>
      <c r="AE1008" s="223"/>
      <c r="AF1008" s="223"/>
      <c r="AG1008" s="223"/>
      <c r="AH1008" s="223"/>
      <c r="AI1008" s="223"/>
      <c r="AJ1008" s="223"/>
      <c r="AK1008" s="1034"/>
      <c r="AL1008" s="1035"/>
      <c r="AM1008" s="1035"/>
      <c r="AN1008" s="788"/>
      <c r="AO1008" s="789"/>
      <c r="AP1008" s="3"/>
      <c r="AQ1008" s="222">
        <f t="shared" si="453"/>
        <v>1</v>
      </c>
    </row>
    <row r="1009" spans="2:46" s="162" customFormat="1" ht="12" customHeight="1" x14ac:dyDescent="0.15">
      <c r="B1009" s="1058"/>
      <c r="C1009" s="1063"/>
      <c r="D1009" s="1061"/>
      <c r="E1009" s="1061"/>
      <c r="F1009" s="1061"/>
      <c r="G1009" s="1061"/>
      <c r="H1009" s="1061"/>
      <c r="I1009" s="1061"/>
      <c r="J1009" s="1062"/>
      <c r="K1009" s="192"/>
      <c r="L1009" s="1038"/>
      <c r="M1009" s="1039"/>
      <c r="N1009" s="1038"/>
      <c r="O1009" s="1039"/>
      <c r="P1009" s="1034"/>
      <c r="Q1009" s="1036"/>
      <c r="R1009" s="408"/>
      <c r="S1009" s="408"/>
      <c r="T1009" s="408"/>
      <c r="U1009" s="1034"/>
      <c r="V1009" s="1036"/>
      <c r="W1009" s="1034"/>
      <c r="X1009" s="1035"/>
      <c r="Y1009" s="276"/>
      <c r="Z1009" s="276"/>
      <c r="AA1009" s="276"/>
      <c r="AB1009" s="276"/>
      <c r="AC1009" s="223"/>
      <c r="AD1009" s="223"/>
      <c r="AE1009" s="223"/>
      <c r="AF1009" s="223"/>
      <c r="AG1009" s="223"/>
      <c r="AH1009" s="223"/>
      <c r="AI1009" s="223"/>
      <c r="AJ1009" s="223"/>
      <c r="AK1009" s="1034"/>
      <c r="AL1009" s="1035"/>
      <c r="AM1009" s="1035"/>
      <c r="AN1009" s="788"/>
      <c r="AO1009" s="789"/>
      <c r="AP1009" s="3"/>
      <c r="AQ1009" s="222">
        <f t="shared" si="453"/>
        <v>1</v>
      </c>
    </row>
    <row r="1010" spans="2:46" s="162" customFormat="1" ht="12" customHeight="1" x14ac:dyDescent="0.15">
      <c r="B1010" s="1058"/>
      <c r="C1010" s="1063"/>
      <c r="D1010" s="1061"/>
      <c r="E1010" s="1061"/>
      <c r="F1010" s="1061"/>
      <c r="G1010" s="1061"/>
      <c r="H1010" s="1061"/>
      <c r="I1010" s="1061"/>
      <c r="J1010" s="1062"/>
      <c r="K1010" s="192"/>
      <c r="L1010" s="1038"/>
      <c r="M1010" s="1039"/>
      <c r="N1010" s="1038"/>
      <c r="O1010" s="1039"/>
      <c r="P1010" s="1034"/>
      <c r="Q1010" s="1036"/>
      <c r="R1010" s="408"/>
      <c r="S1010" s="408"/>
      <c r="T1010" s="408"/>
      <c r="U1010" s="1034"/>
      <c r="V1010" s="1036"/>
      <c r="W1010" s="1034"/>
      <c r="X1010" s="1035"/>
      <c r="Y1010" s="276"/>
      <c r="Z1010" s="276"/>
      <c r="AA1010" s="276"/>
      <c r="AB1010" s="276"/>
      <c r="AC1010" s="223"/>
      <c r="AD1010" s="223"/>
      <c r="AE1010" s="223"/>
      <c r="AF1010" s="223"/>
      <c r="AG1010" s="223"/>
      <c r="AH1010" s="223"/>
      <c r="AI1010" s="223"/>
      <c r="AJ1010" s="223"/>
      <c r="AK1010" s="1034"/>
      <c r="AL1010" s="1035"/>
      <c r="AM1010" s="1035"/>
      <c r="AN1010" s="788"/>
      <c r="AO1010" s="789"/>
      <c r="AP1010" s="3"/>
      <c r="AQ1010" s="222">
        <f t="shared" si="453"/>
        <v>1</v>
      </c>
    </row>
    <row r="1011" spans="2:46" s="162" customFormat="1" ht="12" customHeight="1" x14ac:dyDescent="0.15">
      <c r="B1011" s="1058"/>
      <c r="C1011" s="1063"/>
      <c r="D1011" s="1061"/>
      <c r="E1011" s="1061"/>
      <c r="F1011" s="1061"/>
      <c r="G1011" s="1061"/>
      <c r="H1011" s="1061"/>
      <c r="I1011" s="1061"/>
      <c r="J1011" s="1062"/>
      <c r="K1011" s="192"/>
      <c r="L1011" s="1038"/>
      <c r="M1011" s="1039"/>
      <c r="N1011" s="1038"/>
      <c r="O1011" s="1039"/>
      <c r="P1011" s="1034"/>
      <c r="Q1011" s="1036"/>
      <c r="R1011" s="408"/>
      <c r="S1011" s="408"/>
      <c r="T1011" s="408"/>
      <c r="U1011" s="1034"/>
      <c r="V1011" s="1036"/>
      <c r="W1011" s="1034"/>
      <c r="X1011" s="1035"/>
      <c r="Y1011" s="276"/>
      <c r="Z1011" s="276"/>
      <c r="AA1011" s="276"/>
      <c r="AB1011" s="276"/>
      <c r="AC1011" s="223"/>
      <c r="AD1011" s="223"/>
      <c r="AE1011" s="223"/>
      <c r="AF1011" s="223"/>
      <c r="AG1011" s="223"/>
      <c r="AH1011" s="223"/>
      <c r="AI1011" s="223"/>
      <c r="AJ1011" s="223"/>
      <c r="AK1011" s="1034"/>
      <c r="AL1011" s="1035"/>
      <c r="AM1011" s="1035"/>
      <c r="AN1011" s="788"/>
      <c r="AO1011" s="789"/>
      <c r="AP1011" s="3"/>
      <c r="AQ1011" s="222">
        <f t="shared" si="453"/>
        <v>1</v>
      </c>
    </row>
    <row r="1012" spans="2:46" s="162" customFormat="1" ht="12" customHeight="1" x14ac:dyDescent="0.15">
      <c r="B1012" s="1058"/>
      <c r="C1012" s="1063"/>
      <c r="D1012" s="1061"/>
      <c r="E1012" s="1061"/>
      <c r="F1012" s="1061"/>
      <c r="G1012" s="1061"/>
      <c r="H1012" s="1061"/>
      <c r="I1012" s="1061"/>
      <c r="J1012" s="1062"/>
      <c r="K1012" s="192"/>
      <c r="L1012" s="1038"/>
      <c r="M1012" s="1039"/>
      <c r="N1012" s="1038"/>
      <c r="O1012" s="1039"/>
      <c r="P1012" s="1034"/>
      <c r="Q1012" s="1036"/>
      <c r="R1012" s="408"/>
      <c r="S1012" s="408"/>
      <c r="T1012" s="408"/>
      <c r="U1012" s="1034"/>
      <c r="V1012" s="1036"/>
      <c r="W1012" s="1034"/>
      <c r="X1012" s="1035"/>
      <c r="Y1012" s="276"/>
      <c r="Z1012" s="276"/>
      <c r="AA1012" s="276"/>
      <c r="AB1012" s="276"/>
      <c r="AC1012" s="223"/>
      <c r="AD1012" s="223"/>
      <c r="AE1012" s="223"/>
      <c r="AF1012" s="223"/>
      <c r="AG1012" s="223"/>
      <c r="AH1012" s="223"/>
      <c r="AI1012" s="223"/>
      <c r="AJ1012" s="223"/>
      <c r="AK1012" s="1034"/>
      <c r="AL1012" s="1035"/>
      <c r="AM1012" s="1035"/>
      <c r="AN1012" s="788"/>
      <c r="AO1012" s="789"/>
      <c r="AP1012" s="3"/>
      <c r="AQ1012" s="222">
        <f t="shared" si="453"/>
        <v>1</v>
      </c>
    </row>
    <row r="1013" spans="2:46" s="162" customFormat="1" ht="12" customHeight="1" x14ac:dyDescent="0.15">
      <c r="B1013" s="1058"/>
      <c r="C1013" s="1063"/>
      <c r="D1013" s="1061"/>
      <c r="E1013" s="1061"/>
      <c r="F1013" s="1061"/>
      <c r="G1013" s="1061"/>
      <c r="H1013" s="1061"/>
      <c r="I1013" s="1061"/>
      <c r="J1013" s="1062"/>
      <c r="K1013" s="192"/>
      <c r="L1013" s="1038"/>
      <c r="M1013" s="1039"/>
      <c r="N1013" s="1038"/>
      <c r="O1013" s="1039"/>
      <c r="P1013" s="1034"/>
      <c r="Q1013" s="1036"/>
      <c r="R1013" s="408"/>
      <c r="S1013" s="408"/>
      <c r="T1013" s="408"/>
      <c r="U1013" s="1034"/>
      <c r="V1013" s="1036"/>
      <c r="W1013" s="1034"/>
      <c r="X1013" s="1035"/>
      <c r="Y1013" s="276"/>
      <c r="Z1013" s="276"/>
      <c r="AA1013" s="276"/>
      <c r="AB1013" s="276"/>
      <c r="AC1013" s="223"/>
      <c r="AD1013" s="223"/>
      <c r="AE1013" s="223"/>
      <c r="AF1013" s="223"/>
      <c r="AG1013" s="223"/>
      <c r="AH1013" s="223"/>
      <c r="AI1013" s="223"/>
      <c r="AJ1013" s="223"/>
      <c r="AK1013" s="1034"/>
      <c r="AL1013" s="1035"/>
      <c r="AM1013" s="1035"/>
      <c r="AN1013" s="788"/>
      <c r="AO1013" s="789"/>
      <c r="AP1013" s="3"/>
      <c r="AQ1013" s="222">
        <f t="shared" si="453"/>
        <v>1</v>
      </c>
    </row>
    <row r="1014" spans="2:46" s="162" customFormat="1" ht="12" customHeight="1" x14ac:dyDescent="0.15">
      <c r="B1014" s="1058"/>
      <c r="C1014" s="1063"/>
      <c r="D1014" s="1061"/>
      <c r="E1014" s="1061"/>
      <c r="F1014" s="1061"/>
      <c r="G1014" s="1061"/>
      <c r="H1014" s="1061"/>
      <c r="I1014" s="1061"/>
      <c r="J1014" s="1062"/>
      <c r="K1014" s="192"/>
      <c r="L1014" s="1038"/>
      <c r="M1014" s="1039"/>
      <c r="N1014" s="1038"/>
      <c r="O1014" s="1039"/>
      <c r="P1014" s="1034"/>
      <c r="Q1014" s="1036"/>
      <c r="R1014" s="408"/>
      <c r="S1014" s="408"/>
      <c r="T1014" s="408"/>
      <c r="U1014" s="1034"/>
      <c r="V1014" s="1036"/>
      <c r="W1014" s="1034"/>
      <c r="X1014" s="1035"/>
      <c r="Y1014" s="276"/>
      <c r="Z1014" s="276"/>
      <c r="AA1014" s="276"/>
      <c r="AB1014" s="276"/>
      <c r="AC1014" s="223"/>
      <c r="AD1014" s="223"/>
      <c r="AE1014" s="223"/>
      <c r="AF1014" s="223"/>
      <c r="AG1014" s="223"/>
      <c r="AH1014" s="223"/>
      <c r="AI1014" s="223"/>
      <c r="AJ1014" s="223"/>
      <c r="AK1014" s="1034"/>
      <c r="AL1014" s="1035"/>
      <c r="AM1014" s="1035"/>
      <c r="AN1014" s="788"/>
      <c r="AO1014" s="789"/>
      <c r="AP1014" s="3"/>
      <c r="AQ1014" s="222">
        <f t="shared" si="453"/>
        <v>1</v>
      </c>
    </row>
    <row r="1015" spans="2:46" s="162" customFormat="1" ht="12" customHeight="1" x14ac:dyDescent="0.15">
      <c r="B1015" s="1058"/>
      <c r="C1015" s="1063"/>
      <c r="D1015" s="1061"/>
      <c r="E1015" s="1061"/>
      <c r="F1015" s="1061"/>
      <c r="G1015" s="1061"/>
      <c r="H1015" s="1061"/>
      <c r="I1015" s="1061"/>
      <c r="J1015" s="1062"/>
      <c r="K1015" s="192"/>
      <c r="L1015" s="1038"/>
      <c r="M1015" s="1039"/>
      <c r="N1015" s="1038"/>
      <c r="O1015" s="1039"/>
      <c r="P1015" s="1034"/>
      <c r="Q1015" s="1036"/>
      <c r="R1015" s="408"/>
      <c r="S1015" s="408"/>
      <c r="T1015" s="408"/>
      <c r="U1015" s="1034"/>
      <c r="V1015" s="1036"/>
      <c r="W1015" s="1034"/>
      <c r="X1015" s="1035"/>
      <c r="Y1015" s="276"/>
      <c r="Z1015" s="276"/>
      <c r="AA1015" s="276"/>
      <c r="AB1015" s="276"/>
      <c r="AC1015" s="223"/>
      <c r="AD1015" s="223"/>
      <c r="AE1015" s="223"/>
      <c r="AF1015" s="223"/>
      <c r="AG1015" s="223"/>
      <c r="AH1015" s="223"/>
      <c r="AI1015" s="223"/>
      <c r="AJ1015" s="223"/>
      <c r="AK1015" s="1034"/>
      <c r="AL1015" s="1035"/>
      <c r="AM1015" s="1035"/>
      <c r="AN1015" s="788"/>
      <c r="AO1015" s="789"/>
      <c r="AP1015" s="3"/>
      <c r="AQ1015" s="222">
        <f t="shared" si="453"/>
        <v>1</v>
      </c>
    </row>
    <row r="1016" spans="2:46" s="162" customFormat="1" ht="12" customHeight="1" x14ac:dyDescent="0.15">
      <c r="B1016" s="1058"/>
      <c r="C1016" s="1063"/>
      <c r="D1016" s="1061"/>
      <c r="E1016" s="1061"/>
      <c r="F1016" s="1061"/>
      <c r="G1016" s="1061"/>
      <c r="H1016" s="1061"/>
      <c r="I1016" s="1061"/>
      <c r="J1016" s="1062"/>
      <c r="K1016" s="192"/>
      <c r="L1016" s="1038"/>
      <c r="M1016" s="1039"/>
      <c r="N1016" s="1038"/>
      <c r="O1016" s="1039"/>
      <c r="P1016" s="1034"/>
      <c r="Q1016" s="1036"/>
      <c r="R1016" s="408"/>
      <c r="S1016" s="408"/>
      <c r="T1016" s="408"/>
      <c r="U1016" s="1034"/>
      <c r="V1016" s="1036"/>
      <c r="W1016" s="1034"/>
      <c r="X1016" s="1035"/>
      <c r="Y1016" s="276"/>
      <c r="Z1016" s="276"/>
      <c r="AA1016" s="276"/>
      <c r="AB1016" s="276"/>
      <c r="AC1016" s="223"/>
      <c r="AD1016" s="223"/>
      <c r="AE1016" s="223"/>
      <c r="AF1016" s="223"/>
      <c r="AG1016" s="223"/>
      <c r="AH1016" s="223"/>
      <c r="AI1016" s="223"/>
      <c r="AJ1016" s="223"/>
      <c r="AK1016" s="1034"/>
      <c r="AL1016" s="1035"/>
      <c r="AM1016" s="1035"/>
      <c r="AN1016" s="788"/>
      <c r="AO1016" s="789"/>
      <c r="AP1016" s="3"/>
      <c r="AQ1016" s="222">
        <f t="shared" si="453"/>
        <v>1</v>
      </c>
    </row>
    <row r="1017" spans="2:46" s="162" customFormat="1" ht="12" customHeight="1" x14ac:dyDescent="0.15">
      <c r="B1017" s="1058"/>
      <c r="C1017" s="1063"/>
      <c r="D1017" s="1061"/>
      <c r="E1017" s="1061"/>
      <c r="F1017" s="1061"/>
      <c r="G1017" s="1061"/>
      <c r="H1017" s="1061"/>
      <c r="I1017" s="1061"/>
      <c r="J1017" s="1062"/>
      <c r="K1017" s="192"/>
      <c r="L1017" s="1038"/>
      <c r="M1017" s="1039"/>
      <c r="N1017" s="1038"/>
      <c r="O1017" s="1039"/>
      <c r="P1017" s="1034"/>
      <c r="Q1017" s="1036"/>
      <c r="R1017" s="408"/>
      <c r="S1017" s="408"/>
      <c r="T1017" s="408"/>
      <c r="U1017" s="1034"/>
      <c r="V1017" s="1036"/>
      <c r="W1017" s="1034"/>
      <c r="X1017" s="1035"/>
      <c r="Y1017" s="276"/>
      <c r="Z1017" s="276"/>
      <c r="AA1017" s="276"/>
      <c r="AB1017" s="276"/>
      <c r="AC1017" s="223"/>
      <c r="AD1017" s="223"/>
      <c r="AE1017" s="223"/>
      <c r="AF1017" s="223"/>
      <c r="AG1017" s="223"/>
      <c r="AH1017" s="223"/>
      <c r="AI1017" s="223"/>
      <c r="AJ1017" s="223"/>
      <c r="AK1017" s="1034"/>
      <c r="AL1017" s="1035"/>
      <c r="AM1017" s="1035"/>
      <c r="AN1017" s="788"/>
      <c r="AO1017" s="789"/>
      <c r="AP1017" s="3"/>
      <c r="AQ1017" s="222">
        <f t="shared" si="453"/>
        <v>1</v>
      </c>
    </row>
    <row r="1018" spans="2:46" s="162" customFormat="1" ht="12" customHeight="1" x14ac:dyDescent="0.15">
      <c r="B1018" s="1058"/>
      <c r="C1018" s="1063"/>
      <c r="D1018" s="1061"/>
      <c r="E1018" s="1061"/>
      <c r="F1018" s="1061"/>
      <c r="G1018" s="1061"/>
      <c r="H1018" s="1061"/>
      <c r="I1018" s="1061"/>
      <c r="J1018" s="1062"/>
      <c r="K1018" s="1016" t="s">
        <v>216</v>
      </c>
      <c r="L1018" s="1016" t="s">
        <v>215</v>
      </c>
      <c r="M1018" s="1016"/>
      <c r="N1018" s="1016"/>
      <c r="O1018" s="1016"/>
      <c r="P1018" s="1016"/>
      <c r="Q1018" s="1016"/>
      <c r="R1018" s="1016"/>
      <c r="S1018" s="1016"/>
      <c r="T1018" s="1016"/>
      <c r="U1018" s="1016"/>
      <c r="V1018" s="1016"/>
      <c r="W1018" s="1016"/>
      <c r="X1018" s="1016"/>
      <c r="Y1018" s="1040" t="s">
        <v>466</v>
      </c>
      <c r="Z1018" s="1041"/>
      <c r="AA1018" s="1041"/>
      <c r="AB1018" s="1042"/>
      <c r="AC1018" s="224">
        <f t="shared" ref="AC1018:AJ1018" si="454">SUM(AC998:AC1017)</f>
        <v>0</v>
      </c>
      <c r="AD1018" s="224">
        <f t="shared" si="454"/>
        <v>0</v>
      </c>
      <c r="AE1018" s="224">
        <f t="shared" si="454"/>
        <v>0</v>
      </c>
      <c r="AF1018" s="224">
        <f t="shared" si="454"/>
        <v>0.1</v>
      </c>
      <c r="AG1018" s="224">
        <f t="shared" si="454"/>
        <v>0</v>
      </c>
      <c r="AH1018" s="224">
        <f t="shared" si="454"/>
        <v>0</v>
      </c>
      <c r="AI1018" s="224">
        <f t="shared" si="454"/>
        <v>0</v>
      </c>
      <c r="AJ1018" s="224">
        <f t="shared" si="454"/>
        <v>2.75</v>
      </c>
      <c r="AK1018" s="1040" t="s">
        <v>214</v>
      </c>
      <c r="AL1018" s="1041"/>
      <c r="AM1018" s="1041"/>
      <c r="AN1018" s="788"/>
      <c r="AO1018" s="789"/>
      <c r="AP1018" s="3"/>
    </row>
    <row r="1019" spans="2:46" s="162" customFormat="1" ht="12" customHeight="1" x14ac:dyDescent="0.15">
      <c r="B1019" s="1058"/>
      <c r="C1019" s="1063"/>
      <c r="D1019" s="1061"/>
      <c r="E1019" s="1061"/>
      <c r="F1019" s="1061"/>
      <c r="G1019" s="1061"/>
      <c r="H1019" s="1061"/>
      <c r="I1019" s="1061"/>
      <c r="J1019" s="1062"/>
      <c r="K1019" s="1016"/>
      <c r="L1019" s="1016" t="s">
        <v>467</v>
      </c>
      <c r="M1019" s="1016"/>
      <c r="N1019" s="1016"/>
      <c r="O1019" s="1016" t="s">
        <v>213</v>
      </c>
      <c r="P1019" s="1016"/>
      <c r="Q1019" s="1016"/>
      <c r="R1019" s="1016"/>
      <c r="S1019" s="1016"/>
      <c r="T1019" s="1016"/>
      <c r="U1019" s="1016"/>
      <c r="V1019" s="1016"/>
      <c r="W1019" s="1016"/>
      <c r="X1019" s="1016"/>
      <c r="Y1019" s="193">
        <f>COUNTIF(Y998:Y1017,"○")</f>
        <v>0</v>
      </c>
      <c r="Z1019" s="193">
        <f>COUNTIF(Z998:Z1017,"○")</f>
        <v>0</v>
      </c>
      <c r="AA1019" s="193">
        <f>COUNTIF(AA998:AA1017,"○")</f>
        <v>0</v>
      </c>
      <c r="AB1019" s="193">
        <f>COUNTIF(AB998:AB1017,"○")</f>
        <v>0</v>
      </c>
      <c r="AC1019" s="193">
        <f t="shared" ref="AC1019:AJ1019" si="455">COUNT(AC998:AC1017)</f>
        <v>0</v>
      </c>
      <c r="AD1019" s="193">
        <f t="shared" si="455"/>
        <v>0</v>
      </c>
      <c r="AE1019" s="193">
        <f t="shared" si="455"/>
        <v>0</v>
      </c>
      <c r="AF1019" s="193">
        <f t="shared" si="455"/>
        <v>1</v>
      </c>
      <c r="AG1019" s="193">
        <f t="shared" si="455"/>
        <v>0</v>
      </c>
      <c r="AH1019" s="193">
        <f t="shared" si="455"/>
        <v>0</v>
      </c>
      <c r="AI1019" s="193">
        <f t="shared" si="455"/>
        <v>0</v>
      </c>
      <c r="AJ1019" s="193">
        <f t="shared" si="455"/>
        <v>1</v>
      </c>
      <c r="AK1019" s="1043"/>
      <c r="AL1019" s="1044"/>
      <c r="AM1019" s="1044"/>
      <c r="AN1019" s="1044"/>
      <c r="AO1019" s="1045"/>
      <c r="AP1019" s="3"/>
    </row>
    <row r="1020" spans="2:46" ht="12" customHeight="1" x14ac:dyDescent="0.15">
      <c r="B1020" s="1058"/>
      <c r="C1020" s="1063"/>
      <c r="D1020" s="1061"/>
      <c r="E1020" s="1061"/>
      <c r="F1020" s="1061"/>
      <c r="G1020" s="1061"/>
      <c r="H1020" s="1061"/>
      <c r="I1020" s="1061"/>
      <c r="J1020" s="1062"/>
      <c r="K1020" s="1016"/>
      <c r="L1020" s="1016"/>
      <c r="M1020" s="1016"/>
      <c r="N1020" s="1016"/>
      <c r="O1020" s="1016" t="s">
        <v>468</v>
      </c>
      <c r="P1020" s="1016"/>
      <c r="Q1020" s="1016"/>
      <c r="R1020" s="1016"/>
      <c r="S1020" s="1016"/>
      <c r="T1020" s="1016"/>
      <c r="U1020" s="1016"/>
      <c r="V1020" s="1016"/>
      <c r="W1020" s="1016"/>
      <c r="X1020" s="1016"/>
      <c r="Y1020" s="1034" t="str">
        <f>IF(Y1019&gt;0,"Ⅳ",IF(Z1019&gt;0,"Ⅲ",IF(AA1019&gt;0,"Ⅱa",IF(AB1019&gt;0,"Ⅱb","Ⅰ"))))</f>
        <v>Ⅰ</v>
      </c>
      <c r="Z1020" s="1035"/>
      <c r="AA1020" s="1035"/>
      <c r="AB1020" s="1036"/>
      <c r="AC1020" s="1034" t="str">
        <f>IF(AC1019&gt;0,"Ⅳ",IF(AD1019&gt;0,"Ⅲ",IF(AE1019&gt;0,"Ⅱa",IF(AF1019&gt;0,"Ⅱb","Ⅰ"))))</f>
        <v>Ⅱb</v>
      </c>
      <c r="AD1020" s="1035"/>
      <c r="AE1020" s="1035"/>
      <c r="AF1020" s="1036"/>
      <c r="AG1020" s="1034" t="str">
        <f>IF(AG1019&gt;0,"Ⅳ",IF(AH1019&gt;0,"Ⅲ",IF(AI1019&gt;0,"Ⅱa",IF(AJ1019&gt;0,"Ⅱb","Ⅰ"))))</f>
        <v>Ⅱb</v>
      </c>
      <c r="AH1020" s="1035"/>
      <c r="AI1020" s="1035"/>
      <c r="AJ1020" s="1036"/>
      <c r="AK1020" s="1046"/>
      <c r="AL1020" s="1047"/>
      <c r="AM1020" s="1047"/>
      <c r="AN1020" s="1047"/>
      <c r="AO1020" s="1048"/>
      <c r="AP1020" s="3"/>
      <c r="AQ1020" s="273" t="s">
        <v>312</v>
      </c>
      <c r="AR1020" s="273" t="s">
        <v>313</v>
      </c>
      <c r="AS1020" s="699" t="s">
        <v>316</v>
      </c>
      <c r="AT1020" s="1026"/>
    </row>
    <row r="1021" spans="2:46" ht="12" customHeight="1" x14ac:dyDescent="0.15">
      <c r="B1021" s="1058"/>
      <c r="C1021" s="1063"/>
      <c r="D1021" s="1061"/>
      <c r="E1021" s="1061"/>
      <c r="F1021" s="1061"/>
      <c r="G1021" s="1061"/>
      <c r="H1021" s="1061"/>
      <c r="I1021" s="1061"/>
      <c r="J1021" s="1062"/>
      <c r="K1021" s="1016"/>
      <c r="L1021" s="1016" t="s">
        <v>469</v>
      </c>
      <c r="M1021" s="1016"/>
      <c r="N1021" s="1016"/>
      <c r="O1021" s="1016" t="s">
        <v>212</v>
      </c>
      <c r="P1021" s="1016"/>
      <c r="Q1021" s="1016"/>
      <c r="R1021" s="1016"/>
      <c r="S1021" s="1016"/>
      <c r="T1021" s="1016"/>
      <c r="U1021" s="1016"/>
      <c r="V1021" s="1016"/>
      <c r="W1021" s="1016"/>
      <c r="X1021" s="1016"/>
      <c r="Y1021" s="187" t="s">
        <v>32</v>
      </c>
      <c r="Z1021" s="187" t="s">
        <v>33</v>
      </c>
      <c r="AA1021" s="1027" t="s">
        <v>34</v>
      </c>
      <c r="AB1021" s="1027"/>
      <c r="AC1021" s="187" t="s">
        <v>32</v>
      </c>
      <c r="AD1021" s="187" t="s">
        <v>33</v>
      </c>
      <c r="AE1021" s="1027" t="s">
        <v>34</v>
      </c>
      <c r="AF1021" s="1027"/>
      <c r="AG1021" s="187" t="s">
        <v>32</v>
      </c>
      <c r="AH1021" s="187" t="s">
        <v>33</v>
      </c>
      <c r="AI1021" s="1027" t="s">
        <v>34</v>
      </c>
      <c r="AJ1021" s="1027"/>
      <c r="AK1021" s="1046"/>
      <c r="AL1021" s="1047"/>
      <c r="AM1021" s="1047"/>
      <c r="AN1021" s="1047"/>
      <c r="AO1021" s="1048"/>
      <c r="AP1021" s="3"/>
      <c r="AQ1021" s="1028">
        <f>+Y1019+Z1019</f>
        <v>0</v>
      </c>
      <c r="AR1021" s="1029"/>
      <c r="AS1021" s="1028">
        <f>+AA1019+AB1019</f>
        <v>0</v>
      </c>
      <c r="AT1021" s="1029"/>
    </row>
    <row r="1022" spans="2:46" ht="12" customHeight="1" x14ac:dyDescent="0.15">
      <c r="B1022" s="1058"/>
      <c r="C1022" s="1063"/>
      <c r="D1022" s="1061"/>
      <c r="E1022" s="1061"/>
      <c r="F1022" s="1061"/>
      <c r="G1022" s="1061"/>
      <c r="H1022" s="1061"/>
      <c r="I1022" s="1061"/>
      <c r="J1022" s="1062"/>
      <c r="K1022" s="1016"/>
      <c r="L1022" s="1016"/>
      <c r="M1022" s="1016"/>
      <c r="N1022" s="1016"/>
      <c r="O1022" s="1016" t="s">
        <v>470</v>
      </c>
      <c r="P1022" s="1016"/>
      <c r="Q1022" s="1016"/>
      <c r="R1022" s="1016"/>
      <c r="S1022" s="1016"/>
      <c r="T1022" s="1016"/>
      <c r="U1022" s="1016"/>
      <c r="V1022" s="1016"/>
      <c r="W1022" s="1016"/>
      <c r="X1022" s="1016"/>
      <c r="Y1022" s="193" t="str">
        <f>IF(Y1019=0,"",1)</f>
        <v/>
      </c>
      <c r="Z1022" s="193" t="str">
        <f>IF(Z1019=0,"",1)</f>
        <v/>
      </c>
      <c r="AA1022" s="1030" t="str">
        <f>IF(AQ1021=1,"",IF(AS1021&gt;0,1,""))</f>
        <v/>
      </c>
      <c r="AB1022" s="1031"/>
      <c r="AC1022" s="193">
        <f>+AC1019</f>
        <v>0</v>
      </c>
      <c r="AD1022" s="193">
        <f>AD1019</f>
        <v>0</v>
      </c>
      <c r="AE1022" s="1030">
        <f>AE1019+AF1019</f>
        <v>1</v>
      </c>
      <c r="AF1022" s="1031"/>
      <c r="AG1022" s="193">
        <f>AG1019</f>
        <v>0</v>
      </c>
      <c r="AH1022" s="193">
        <f>AH1019</f>
        <v>0</v>
      </c>
      <c r="AI1022" s="1030">
        <f>AI1019+AJ1019</f>
        <v>1</v>
      </c>
      <c r="AJ1022" s="1031"/>
      <c r="AK1022" s="1046"/>
      <c r="AL1022" s="1047"/>
      <c r="AM1022" s="1047"/>
      <c r="AN1022" s="1047"/>
      <c r="AO1022" s="1048"/>
      <c r="AP1022" s="3"/>
      <c r="AQ1022" s="197">
        <f>+Y1019+AC1022+AG1022</f>
        <v>0</v>
      </c>
      <c r="AR1022" s="197">
        <f>+Z1019+AD1022+AH1022</f>
        <v>0</v>
      </c>
      <c r="AS1022" s="1032">
        <f>+AS1021+AE1022+AI1022</f>
        <v>2</v>
      </c>
      <c r="AT1022" s="1033"/>
    </row>
    <row r="1023" spans="2:46" ht="12" customHeight="1" x14ac:dyDescent="0.15">
      <c r="B1023" s="1058"/>
      <c r="C1023" s="1063"/>
      <c r="D1023" s="1061"/>
      <c r="E1023" s="1061"/>
      <c r="F1023" s="1061"/>
      <c r="G1023" s="1061"/>
      <c r="H1023" s="1061"/>
      <c r="I1023" s="1061"/>
      <c r="J1023" s="1062"/>
      <c r="K1023" s="1016"/>
      <c r="L1023" s="1016"/>
      <c r="M1023" s="1016"/>
      <c r="N1023" s="1016"/>
      <c r="O1023" s="1016" t="s">
        <v>471</v>
      </c>
      <c r="P1023" s="1016"/>
      <c r="Q1023" s="1016"/>
      <c r="R1023" s="1016"/>
      <c r="S1023" s="1016"/>
      <c r="T1023" s="1016"/>
      <c r="U1023" s="1016"/>
      <c r="V1023" s="1016"/>
      <c r="W1023" s="1016"/>
      <c r="X1023" s="1016"/>
      <c r="Y1023" s="1034" t="s">
        <v>875</v>
      </c>
      <c r="Z1023" s="1035"/>
      <c r="AA1023" s="1035"/>
      <c r="AB1023" s="1036"/>
      <c r="AC1023" s="1034" t="str">
        <f>IF(AC1022&gt;0,"Ⅳ",IF(AD1022&gt;0,"Ⅲ",IF(AE1022&gt;0,"Ⅱ","Ⅰ")))</f>
        <v>Ⅱ</v>
      </c>
      <c r="AD1023" s="1035"/>
      <c r="AE1023" s="1035"/>
      <c r="AF1023" s="1036"/>
      <c r="AG1023" s="1034" t="str">
        <f>IF(AG1022&gt;0,"Ⅳ",IF(AH1022&gt;0,"Ⅲ",IF(AI1022&gt;0,"Ⅱ","Ⅰ")))</f>
        <v>Ⅱ</v>
      </c>
      <c r="AH1023" s="1035"/>
      <c r="AI1023" s="1035"/>
      <c r="AJ1023" s="1036"/>
      <c r="AK1023" s="1046"/>
      <c r="AL1023" s="1047"/>
      <c r="AM1023" s="1047"/>
      <c r="AN1023" s="1047"/>
      <c r="AO1023" s="1048"/>
      <c r="AP1023" s="3"/>
      <c r="AQ1023" s="1037" t="str">
        <f>IF(AQ1022&gt;0,"Ⅳ",IF(AR1022&gt;0,"Ⅲ",IF(AS1022&gt;0,"Ⅱ","Ⅰ")))</f>
        <v>Ⅱ</v>
      </c>
      <c r="AR1023" s="1037"/>
      <c r="AS1023" s="1037"/>
      <c r="AT1023" s="1037"/>
    </row>
    <row r="1024" spans="2:46" ht="12" customHeight="1" x14ac:dyDescent="0.15">
      <c r="B1024" s="1058"/>
      <c r="C1024" s="1063"/>
      <c r="D1024" s="1061"/>
      <c r="E1024" s="1061"/>
      <c r="F1024" s="1061"/>
      <c r="G1024" s="1061"/>
      <c r="H1024" s="1061"/>
      <c r="I1024" s="1061"/>
      <c r="J1024" s="1062"/>
      <c r="K1024" s="1016"/>
      <c r="L1024" s="1016"/>
      <c r="M1024" s="1016"/>
      <c r="N1024" s="1016"/>
      <c r="O1024" s="1016" t="s">
        <v>472</v>
      </c>
      <c r="P1024" s="1016"/>
      <c r="Q1024" s="1016"/>
      <c r="R1024" s="1016"/>
      <c r="S1024" s="1016"/>
      <c r="T1024" s="1016"/>
      <c r="U1024" s="1016"/>
      <c r="V1024" s="1016"/>
      <c r="W1024" s="1016"/>
      <c r="X1024" s="1016"/>
      <c r="Y1024" s="1034" t="str">
        <f>IF(COUNTIF(Y1023:AJ1023,"Ⅳ")&gt;0,"Ⅳ",IF(COUNTIF(Y1023:AJ1023,"Ⅲ")&gt;0,"Ⅲ",IF(COUNTIF(Y1023:AJ1023,"Ⅱ")&gt;0,"Ⅱ","Ⅰ")))</f>
        <v>Ⅱ</v>
      </c>
      <c r="Z1024" s="1035"/>
      <c r="AA1024" s="1035"/>
      <c r="AB1024" s="1035"/>
      <c r="AC1024" s="1035"/>
      <c r="AD1024" s="1035"/>
      <c r="AE1024" s="1035"/>
      <c r="AF1024" s="1035"/>
      <c r="AG1024" s="1035"/>
      <c r="AH1024" s="1035"/>
      <c r="AI1024" s="1035"/>
      <c r="AJ1024" s="1036"/>
      <c r="AK1024" s="1049"/>
      <c r="AL1024" s="1050"/>
      <c r="AM1024" s="1050"/>
      <c r="AN1024" s="1050"/>
      <c r="AO1024" s="1051"/>
      <c r="AP1024" s="3"/>
    </row>
    <row r="1025" spans="2:86" ht="14.25" customHeight="1" x14ac:dyDescent="0.15">
      <c r="B1025" s="1058"/>
      <c r="C1025" s="1063"/>
      <c r="D1025" s="1061"/>
      <c r="E1025" s="1061"/>
      <c r="F1025" s="1061"/>
      <c r="G1025" s="1061"/>
      <c r="H1025" s="1061"/>
      <c r="I1025" s="1061"/>
      <c r="J1025" s="1062"/>
      <c r="K1025" s="1016" t="s">
        <v>169</v>
      </c>
      <c r="L1025" s="1017"/>
      <c r="M1025" s="1017"/>
      <c r="N1025" s="1017"/>
      <c r="O1025" s="1017"/>
      <c r="P1025" s="1017"/>
      <c r="Q1025" s="1017"/>
      <c r="R1025" s="1017"/>
      <c r="S1025" s="1017"/>
      <c r="T1025" s="1017"/>
      <c r="U1025" s="1017"/>
      <c r="V1025" s="1017"/>
      <c r="W1025" s="1017"/>
      <c r="X1025" s="1017"/>
      <c r="Y1025" s="1017"/>
      <c r="Z1025" s="1017"/>
      <c r="AA1025" s="1017"/>
      <c r="AB1025" s="1017"/>
      <c r="AC1025" s="1017"/>
      <c r="AD1025" s="1017"/>
      <c r="AE1025" s="1017"/>
      <c r="AF1025" s="1017"/>
      <c r="AG1025" s="1017"/>
      <c r="AH1025" s="1017"/>
      <c r="AI1025" s="1017"/>
      <c r="AJ1025" s="1017"/>
      <c r="AK1025" s="1017"/>
      <c r="AL1025" s="1017"/>
      <c r="AM1025" s="1017"/>
      <c r="AN1025" s="1017"/>
      <c r="AO1025" s="1017"/>
      <c r="AP1025" s="3"/>
    </row>
    <row r="1026" spans="2:86" ht="14.25" customHeight="1" x14ac:dyDescent="0.15">
      <c r="B1026" s="1058"/>
      <c r="C1026" s="1063"/>
      <c r="D1026" s="1061"/>
      <c r="E1026" s="1061"/>
      <c r="F1026" s="1061"/>
      <c r="G1026" s="1061"/>
      <c r="H1026" s="1061"/>
      <c r="I1026" s="1061"/>
      <c r="J1026" s="1062"/>
      <c r="K1026" s="1016"/>
      <c r="L1026" s="1017"/>
      <c r="M1026" s="1017"/>
      <c r="N1026" s="1017"/>
      <c r="O1026" s="1017"/>
      <c r="P1026" s="1017"/>
      <c r="Q1026" s="1017"/>
      <c r="R1026" s="1017"/>
      <c r="S1026" s="1017"/>
      <c r="T1026" s="1017"/>
      <c r="U1026" s="1017"/>
      <c r="V1026" s="1017"/>
      <c r="W1026" s="1017"/>
      <c r="X1026" s="1017"/>
      <c r="Y1026" s="1017"/>
      <c r="Z1026" s="1017"/>
      <c r="AA1026" s="1017"/>
      <c r="AB1026" s="1017"/>
      <c r="AC1026" s="1017"/>
      <c r="AD1026" s="1017"/>
      <c r="AE1026" s="1017"/>
      <c r="AF1026" s="1017"/>
      <c r="AG1026" s="1017"/>
      <c r="AH1026" s="1017"/>
      <c r="AI1026" s="1017"/>
      <c r="AJ1026" s="1017"/>
      <c r="AK1026" s="1017"/>
      <c r="AL1026" s="1017"/>
      <c r="AM1026" s="1017"/>
      <c r="AN1026" s="1017"/>
      <c r="AO1026" s="1017"/>
      <c r="AP1026" s="3"/>
    </row>
    <row r="1027" spans="2:86" ht="12" customHeight="1" x14ac:dyDescent="0.15">
      <c r="B1027" s="1058"/>
      <c r="C1027" s="1063"/>
      <c r="D1027" s="1061"/>
      <c r="E1027" s="1061"/>
      <c r="F1027" s="1061"/>
      <c r="G1027" s="1061"/>
      <c r="H1027" s="1061"/>
      <c r="I1027" s="1061"/>
      <c r="J1027" s="1062"/>
      <c r="K1027" s="1018" t="s">
        <v>473</v>
      </c>
      <c r="L1027" s="1018"/>
      <c r="M1027" s="1018"/>
      <c r="N1027" s="1018"/>
      <c r="O1027" s="1018"/>
      <c r="P1027" s="1018"/>
      <c r="Q1027" s="1018"/>
      <c r="R1027" s="1018"/>
      <c r="S1027" s="1018"/>
      <c r="T1027" s="1018"/>
      <c r="U1027" s="1018"/>
      <c r="V1027" s="1018"/>
      <c r="W1027" s="1018"/>
      <c r="X1027" s="1018"/>
      <c r="Y1027" s="1018"/>
      <c r="Z1027" s="1018"/>
      <c r="AA1027" s="1018"/>
      <c r="AB1027" s="1018"/>
      <c r="AC1027" s="1018"/>
      <c r="AD1027" s="1018"/>
      <c r="AE1027" s="1018"/>
      <c r="AF1027" s="1018"/>
      <c r="AG1027" s="1018"/>
      <c r="AH1027" s="1018"/>
      <c r="AI1027" s="1018"/>
      <c r="AJ1027" s="1018"/>
      <c r="AK1027" s="1018"/>
      <c r="AL1027" s="1018"/>
      <c r="AM1027" s="1018"/>
      <c r="AN1027" s="1018"/>
      <c r="AO1027" s="1018"/>
      <c r="AP1027" s="3"/>
    </row>
    <row r="1028" spans="2:86" ht="12" customHeight="1" x14ac:dyDescent="0.15">
      <c r="B1028" s="1058"/>
      <c r="C1028" s="1063"/>
      <c r="D1028" s="1061"/>
      <c r="E1028" s="1061"/>
      <c r="F1028" s="1061"/>
      <c r="G1028" s="1061"/>
      <c r="H1028" s="1061"/>
      <c r="I1028" s="1061"/>
      <c r="J1028" s="1062"/>
      <c r="K1028" s="1019" t="s">
        <v>523</v>
      </c>
      <c r="L1028" s="1019"/>
      <c r="M1028" s="1019"/>
      <c r="N1028" s="1019"/>
      <c r="O1028" s="1019"/>
      <c r="P1028" s="1019"/>
      <c r="Q1028" s="1019"/>
      <c r="R1028" s="1019"/>
      <c r="S1028" s="1019"/>
      <c r="T1028" s="1019"/>
      <c r="U1028" s="1019"/>
      <c r="V1028" s="1019"/>
      <c r="W1028" s="1019"/>
      <c r="X1028" s="1019"/>
      <c r="Y1028" s="1019"/>
      <c r="Z1028" s="1019"/>
      <c r="AA1028" s="1019"/>
      <c r="AB1028" s="1019"/>
      <c r="AC1028" s="1019"/>
      <c r="AD1028" s="1019"/>
      <c r="AE1028" s="1019"/>
      <c r="AF1028" s="1019"/>
      <c r="AG1028" s="1019"/>
      <c r="AH1028" s="1019"/>
      <c r="AI1028" s="1019"/>
      <c r="AJ1028" s="1019"/>
      <c r="AK1028" s="1019"/>
      <c r="AL1028" s="1019"/>
      <c r="AM1028" s="1019"/>
      <c r="AN1028" s="1019"/>
      <c r="AO1028" s="1019"/>
      <c r="AP1028" s="3"/>
    </row>
    <row r="1029" spans="2:86" ht="12" customHeight="1" x14ac:dyDescent="0.15">
      <c r="B1029" s="1058"/>
      <c r="C1029" s="1063"/>
      <c r="D1029" s="1061"/>
      <c r="E1029" s="1061"/>
      <c r="F1029" s="1061"/>
      <c r="G1029" s="1061"/>
      <c r="H1029" s="1061"/>
      <c r="I1029" s="1061"/>
      <c r="J1029" s="1062"/>
      <c r="K1029" s="194" t="s">
        <v>474</v>
      </c>
      <c r="L1029" s="195"/>
      <c r="M1029" s="195"/>
      <c r="N1029" s="195"/>
      <c r="O1029" s="195"/>
      <c r="P1029" s="195"/>
      <c r="Q1029" s="195"/>
      <c r="R1029" s="195"/>
      <c r="S1029" s="195"/>
      <c r="T1029" s="195"/>
      <c r="U1029" s="195"/>
      <c r="V1029" s="195"/>
      <c r="W1029" s="195"/>
      <c r="X1029" s="195"/>
      <c r="Y1029" s="195"/>
      <c r="Z1029" s="195"/>
      <c r="AA1029" s="195"/>
      <c r="AB1029" s="195"/>
      <c r="AC1029" s="195"/>
      <c r="AD1029" s="195"/>
      <c r="AE1029" s="195"/>
      <c r="AF1029" s="195"/>
      <c r="AG1029" s="195"/>
      <c r="AH1029" s="195"/>
      <c r="AI1029" s="195"/>
      <c r="AJ1029" s="195"/>
      <c r="AK1029" s="195"/>
      <c r="AL1029" s="195"/>
      <c r="AM1029" s="195"/>
      <c r="AN1029" s="195"/>
      <c r="AO1029" s="196"/>
      <c r="AP1029" s="3"/>
    </row>
    <row r="1030" spans="2:86" ht="12" customHeight="1" x14ac:dyDescent="0.15">
      <c r="B1030" s="1058"/>
      <c r="C1030" s="1063"/>
      <c r="D1030" s="1061"/>
      <c r="E1030" s="1061"/>
      <c r="F1030" s="1061"/>
      <c r="G1030" s="1061"/>
      <c r="H1030" s="1061"/>
      <c r="I1030" s="1061"/>
      <c r="J1030" s="1062"/>
      <c r="K1030" s="194" t="s">
        <v>475</v>
      </c>
      <c r="L1030" s="195"/>
      <c r="M1030" s="195"/>
      <c r="N1030" s="195"/>
      <c r="O1030" s="195"/>
      <c r="P1030" s="195"/>
      <c r="Q1030" s="195"/>
      <c r="R1030" s="195"/>
      <c r="S1030" s="195"/>
      <c r="T1030" s="195"/>
      <c r="U1030" s="195"/>
      <c r="V1030" s="195"/>
      <c r="W1030" s="195"/>
      <c r="X1030" s="195"/>
      <c r="Y1030" s="195"/>
      <c r="Z1030" s="195"/>
      <c r="AA1030" s="195"/>
      <c r="AB1030" s="195"/>
      <c r="AC1030" s="195"/>
      <c r="AD1030" s="195"/>
      <c r="AE1030" s="195"/>
      <c r="AF1030" s="195"/>
      <c r="AG1030" s="195"/>
      <c r="AH1030" s="195"/>
      <c r="AI1030" s="195"/>
      <c r="AJ1030" s="195"/>
      <c r="AK1030" s="195"/>
      <c r="AL1030" s="195"/>
      <c r="AM1030" s="195"/>
      <c r="AN1030" s="195"/>
      <c r="AO1030" s="196"/>
      <c r="AP1030" s="3"/>
    </row>
    <row r="1031" spans="2:86" ht="12" customHeight="1" x14ac:dyDescent="0.15">
      <c r="B1031" s="1058"/>
      <c r="C1031" s="1063"/>
      <c r="D1031" s="1061"/>
      <c r="E1031" s="1061"/>
      <c r="F1031" s="1061"/>
      <c r="G1031" s="1061"/>
      <c r="H1031" s="1061"/>
      <c r="I1031" s="1061"/>
      <c r="J1031" s="1062"/>
      <c r="K1031" s="1020" t="s">
        <v>476</v>
      </c>
      <c r="L1031" s="1021"/>
      <c r="M1031" s="1021"/>
      <c r="N1031" s="1021"/>
      <c r="O1031" s="1021"/>
      <c r="P1031" s="1021"/>
      <c r="Q1031" s="1021"/>
      <c r="R1031" s="1021"/>
      <c r="S1031" s="1021"/>
      <c r="T1031" s="1021"/>
      <c r="U1031" s="1021"/>
      <c r="V1031" s="1021"/>
      <c r="W1031" s="1021"/>
      <c r="X1031" s="1021"/>
      <c r="Y1031" s="1021"/>
      <c r="Z1031" s="1021"/>
      <c r="AA1031" s="1021"/>
      <c r="AB1031" s="1021"/>
      <c r="AC1031" s="1021"/>
      <c r="AD1031" s="1021"/>
      <c r="AE1031" s="1021"/>
      <c r="AF1031" s="1021"/>
      <c r="AG1031" s="1021"/>
      <c r="AH1031" s="1021"/>
      <c r="AI1031" s="1021"/>
      <c r="AJ1031" s="1021"/>
      <c r="AK1031" s="1021"/>
      <c r="AL1031" s="1021"/>
      <c r="AM1031" s="1021"/>
      <c r="AN1031" s="1021"/>
      <c r="AO1031" s="1022"/>
      <c r="AP1031" s="3"/>
    </row>
    <row r="1032" spans="2:86" ht="12" customHeight="1" x14ac:dyDescent="0.15">
      <c r="B1032" s="591"/>
      <c r="C1032" s="1064"/>
      <c r="D1032" s="1065"/>
      <c r="E1032" s="1065"/>
      <c r="F1032" s="1065"/>
      <c r="G1032" s="1065"/>
      <c r="H1032" s="1065"/>
      <c r="I1032" s="1065"/>
      <c r="J1032" s="1066"/>
      <c r="K1032" s="1023"/>
      <c r="L1032" s="1024"/>
      <c r="M1032" s="1024"/>
      <c r="N1032" s="1024"/>
      <c r="O1032" s="1024"/>
      <c r="P1032" s="1024"/>
      <c r="Q1032" s="1024"/>
      <c r="R1032" s="1024"/>
      <c r="S1032" s="1024"/>
      <c r="T1032" s="1024"/>
      <c r="U1032" s="1024"/>
      <c r="V1032" s="1024"/>
      <c r="W1032" s="1024"/>
      <c r="X1032" s="1024"/>
      <c r="Y1032" s="1024"/>
      <c r="Z1032" s="1024"/>
      <c r="AA1032" s="1024"/>
      <c r="AB1032" s="1024"/>
      <c r="AC1032" s="1024"/>
      <c r="AD1032" s="1024"/>
      <c r="AE1032" s="1024"/>
      <c r="AF1032" s="1024"/>
      <c r="AG1032" s="1024"/>
      <c r="AH1032" s="1024"/>
      <c r="AI1032" s="1024"/>
      <c r="AJ1032" s="1024"/>
      <c r="AK1032" s="1024"/>
      <c r="AL1032" s="1024"/>
      <c r="AM1032" s="1024"/>
      <c r="AN1032" s="1024"/>
      <c r="AO1032" s="1025"/>
      <c r="AP1032" s="3"/>
    </row>
    <row r="1033" spans="2:86" s="9" customFormat="1" ht="12" customHeight="1" x14ac:dyDescent="0.15">
      <c r="B1033" s="3" t="s">
        <v>527</v>
      </c>
      <c r="AQ1033" s="162"/>
      <c r="AR1033" s="162"/>
      <c r="AS1033" s="162"/>
      <c r="AT1033" s="162"/>
      <c r="AU1033" s="162"/>
      <c r="AV1033" s="162"/>
      <c r="AW1033" s="162"/>
      <c r="AX1033" s="162"/>
      <c r="AY1033" s="162"/>
      <c r="AZ1033" s="162"/>
      <c r="BA1033" s="162"/>
      <c r="BB1033" s="162"/>
      <c r="BC1033" s="162"/>
      <c r="BD1033" s="162"/>
      <c r="BE1033" s="162"/>
      <c r="BF1033" s="162"/>
      <c r="BG1033" s="162"/>
      <c r="BH1033" s="162"/>
      <c r="BI1033" s="162"/>
      <c r="BJ1033" s="162"/>
      <c r="BK1033" s="162"/>
      <c r="BL1033" s="162"/>
      <c r="BM1033" s="162"/>
      <c r="BN1033" s="162"/>
      <c r="BO1033" s="162"/>
      <c r="BP1033" s="162"/>
      <c r="BQ1033" s="162"/>
      <c r="BR1033" s="162"/>
      <c r="BS1033" s="162"/>
      <c r="BT1033" s="162"/>
      <c r="BU1033" s="162"/>
      <c r="BV1033" s="162"/>
      <c r="BW1033" s="162"/>
      <c r="BX1033" s="162"/>
      <c r="BY1033" s="162"/>
      <c r="BZ1033" s="162"/>
      <c r="CA1033" s="162"/>
      <c r="CB1033" s="162"/>
      <c r="CC1033" s="162"/>
      <c r="CD1033" s="162"/>
      <c r="CE1033" s="162"/>
      <c r="CF1033" s="162"/>
      <c r="CG1033" s="162"/>
      <c r="CH1033" s="162"/>
    </row>
    <row r="1034" spans="2:86" ht="12" customHeight="1" thickBot="1" x14ac:dyDescent="0.2">
      <c r="B1034" s="3" t="s">
        <v>524</v>
      </c>
    </row>
    <row r="1035" spans="2:86" ht="12" customHeight="1" x14ac:dyDescent="0.15">
      <c r="B1035" s="3" t="s">
        <v>525</v>
      </c>
      <c r="AU1035" s="1000" t="s">
        <v>305</v>
      </c>
      <c r="AV1035" s="1001" t="s">
        <v>298</v>
      </c>
      <c r="AW1035" s="1003" t="s">
        <v>299</v>
      </c>
      <c r="AX1035" s="1005" t="s">
        <v>306</v>
      </c>
      <c r="AY1035" s="1006"/>
      <c r="AZ1035" s="1006"/>
      <c r="BA1035" s="1006"/>
      <c r="BB1035" s="1006"/>
      <c r="BC1035" s="1006"/>
      <c r="BD1035" s="1006"/>
      <c r="BE1035" s="1006"/>
      <c r="BF1035" s="1006"/>
      <c r="BG1035" s="1006"/>
      <c r="BH1035" s="1006"/>
      <c r="BI1035" s="1006"/>
      <c r="BJ1035" s="1006"/>
      <c r="BK1035" s="1006"/>
      <c r="BL1035" s="1006"/>
      <c r="BM1035" s="1006"/>
      <c r="BN1035" s="1006"/>
      <c r="BO1035" s="1006"/>
      <c r="BP1035" s="1006"/>
      <c r="BQ1035" s="1006"/>
      <c r="BR1035" s="1007"/>
      <c r="BS1035" s="807" t="s">
        <v>300</v>
      </c>
      <c r="BT1035" s="1008"/>
      <c r="BU1035" s="1008"/>
      <c r="BV1035" s="1008"/>
      <c r="BW1035" s="1009" t="s">
        <v>307</v>
      </c>
      <c r="BX1035" s="1010"/>
      <c r="BY1035" s="1010"/>
      <c r="BZ1035" s="1010"/>
      <c r="CA1035" s="1010"/>
      <c r="CB1035" s="1010"/>
      <c r="CC1035" s="1010"/>
      <c r="CD1035" s="1010"/>
      <c r="CE1035" s="1010"/>
      <c r="CF1035" s="1010"/>
      <c r="CG1035" s="1010"/>
      <c r="CH1035" s="1011"/>
    </row>
    <row r="1036" spans="2:86" ht="12" customHeight="1" x14ac:dyDescent="0.15">
      <c r="B1036" s="3" t="s">
        <v>477</v>
      </c>
      <c r="AU1036" s="1000"/>
      <c r="AV1036" s="1002"/>
      <c r="AW1036" s="1004"/>
      <c r="AX1036" s="1012" t="s">
        <v>308</v>
      </c>
      <c r="AY1036" s="686"/>
      <c r="AZ1036" s="686"/>
      <c r="BA1036" s="686"/>
      <c r="BB1036" s="686"/>
      <c r="BC1036" s="686"/>
      <c r="BD1036" s="686"/>
      <c r="BE1036" s="686"/>
      <c r="BF1036" s="686"/>
      <c r="BG1036" s="686"/>
      <c r="BH1036" s="686"/>
      <c r="BI1036" s="686"/>
      <c r="BJ1036" s="686" t="s">
        <v>309</v>
      </c>
      <c r="BK1036" s="686"/>
      <c r="BL1036" s="686"/>
      <c r="BM1036" s="686"/>
      <c r="BN1036" s="686"/>
      <c r="BO1036" s="686"/>
      <c r="BP1036" s="686"/>
      <c r="BQ1036" s="686"/>
      <c r="BR1036" s="1013"/>
      <c r="BS1036" s="1008"/>
      <c r="BT1036" s="1008"/>
      <c r="BU1036" s="1008"/>
      <c r="BV1036" s="1008"/>
      <c r="BW1036" s="1014" t="s">
        <v>302</v>
      </c>
      <c r="BX1036" s="699"/>
      <c r="BY1036" s="699"/>
      <c r="BZ1036" s="699"/>
      <c r="CA1036" s="686" t="s">
        <v>310</v>
      </c>
      <c r="CB1036" s="686"/>
      <c r="CC1036" s="686"/>
      <c r="CD1036" s="686"/>
      <c r="CE1036" s="686"/>
      <c r="CF1036" s="686"/>
      <c r="CG1036" s="686"/>
      <c r="CH1036" s="1013"/>
    </row>
    <row r="1037" spans="2:86" ht="12" customHeight="1" x14ac:dyDescent="0.15">
      <c r="B1037" s="3" t="s">
        <v>526</v>
      </c>
      <c r="AU1037" s="1000"/>
      <c r="AV1037" s="1002"/>
      <c r="AW1037" s="1004"/>
      <c r="AX1037" s="1012" t="s">
        <v>26</v>
      </c>
      <c r="AY1037" s="686"/>
      <c r="AZ1037" s="686"/>
      <c r="BA1037" s="686"/>
      <c r="BB1037" s="686" t="s">
        <v>22</v>
      </c>
      <c r="BC1037" s="686"/>
      <c r="BD1037" s="686"/>
      <c r="BE1037" s="686"/>
      <c r="BF1037" s="686" t="s">
        <v>24</v>
      </c>
      <c r="BG1037" s="686"/>
      <c r="BH1037" s="686"/>
      <c r="BI1037" s="686"/>
      <c r="BJ1037" s="699" t="s">
        <v>26</v>
      </c>
      <c r="BK1037" s="699"/>
      <c r="BL1037" s="699"/>
      <c r="BM1037" s="699" t="s">
        <v>22</v>
      </c>
      <c r="BN1037" s="699"/>
      <c r="BO1037" s="699"/>
      <c r="BP1037" s="699" t="s">
        <v>24</v>
      </c>
      <c r="BQ1037" s="699"/>
      <c r="BR1037" s="1015"/>
      <c r="BS1037" s="807" t="s">
        <v>26</v>
      </c>
      <c r="BT1037" s="807" t="s">
        <v>22</v>
      </c>
      <c r="BU1037" s="807" t="s">
        <v>24</v>
      </c>
      <c r="BV1037" s="807" t="s">
        <v>303</v>
      </c>
      <c r="BW1037" s="1012" t="s">
        <v>311</v>
      </c>
      <c r="BX1037" s="686"/>
      <c r="BY1037" s="686"/>
      <c r="BZ1037" s="686"/>
      <c r="CA1037" s="686" t="s">
        <v>22</v>
      </c>
      <c r="CB1037" s="686"/>
      <c r="CC1037" s="686"/>
      <c r="CD1037" s="686"/>
      <c r="CE1037" s="686" t="s">
        <v>24</v>
      </c>
      <c r="CF1037" s="686"/>
      <c r="CG1037" s="686"/>
      <c r="CH1037" s="1013"/>
    </row>
    <row r="1038" spans="2:86" ht="12" customHeight="1" x14ac:dyDescent="0.15">
      <c r="B1038" s="3" t="s">
        <v>478</v>
      </c>
      <c r="AU1038" s="1000"/>
      <c r="AV1038" s="1002"/>
      <c r="AW1038" s="1004"/>
      <c r="AX1038" s="156" t="s">
        <v>862</v>
      </c>
      <c r="AY1038" s="157" t="s">
        <v>863</v>
      </c>
      <c r="AZ1038" s="157" t="s">
        <v>864</v>
      </c>
      <c r="BA1038" s="158" t="s">
        <v>865</v>
      </c>
      <c r="BB1038" s="159" t="s">
        <v>866</v>
      </c>
      <c r="BC1038" s="157" t="s">
        <v>863</v>
      </c>
      <c r="BD1038" s="157" t="s">
        <v>867</v>
      </c>
      <c r="BE1038" s="158" t="s">
        <v>865</v>
      </c>
      <c r="BF1038" s="159" t="s">
        <v>866</v>
      </c>
      <c r="BG1038" s="157" t="s">
        <v>863</v>
      </c>
      <c r="BH1038" s="157" t="s">
        <v>864</v>
      </c>
      <c r="BI1038" s="158" t="s">
        <v>865</v>
      </c>
      <c r="BJ1038" s="159" t="s">
        <v>866</v>
      </c>
      <c r="BK1038" s="157" t="s">
        <v>868</v>
      </c>
      <c r="BL1038" s="158" t="s">
        <v>869</v>
      </c>
      <c r="BM1038" s="159" t="s">
        <v>870</v>
      </c>
      <c r="BN1038" s="157" t="s">
        <v>863</v>
      </c>
      <c r="BO1038" s="158" t="s">
        <v>871</v>
      </c>
      <c r="BP1038" s="159" t="s">
        <v>870</v>
      </c>
      <c r="BQ1038" s="157" t="s">
        <v>868</v>
      </c>
      <c r="BR1038" s="160" t="s">
        <v>872</v>
      </c>
      <c r="BS1038" s="1008"/>
      <c r="BT1038" s="1008"/>
      <c r="BU1038" s="1008"/>
      <c r="BV1038" s="1008"/>
      <c r="BW1038" s="156" t="s">
        <v>866</v>
      </c>
      <c r="BX1038" s="157" t="s">
        <v>863</v>
      </c>
      <c r="BY1038" s="157" t="s">
        <v>864</v>
      </c>
      <c r="BZ1038" s="158" t="s">
        <v>865</v>
      </c>
      <c r="CA1038" s="159" t="s">
        <v>866</v>
      </c>
      <c r="CB1038" s="157" t="s">
        <v>873</v>
      </c>
      <c r="CC1038" s="157" t="s">
        <v>864</v>
      </c>
      <c r="CD1038" s="158" t="s">
        <v>865</v>
      </c>
      <c r="CE1038" s="159" t="s">
        <v>866</v>
      </c>
      <c r="CF1038" s="157" t="s">
        <v>863</v>
      </c>
      <c r="CG1038" s="157" t="s">
        <v>864</v>
      </c>
      <c r="CH1038" s="160" t="s">
        <v>874</v>
      </c>
    </row>
    <row r="1039" spans="2:86" x14ac:dyDescent="0.15">
      <c r="B1039" s="3" t="s">
        <v>539</v>
      </c>
      <c r="AU1039" s="1000"/>
      <c r="AV1039" s="188" t="str">
        <f>N1041</f>
        <v>S022</v>
      </c>
      <c r="AW1039" s="300">
        <f>R1041</f>
        <v>10.5</v>
      </c>
      <c r="AX1039" s="197">
        <f>+Y1066</f>
        <v>0</v>
      </c>
      <c r="AY1039" s="197">
        <f>+Z1066</f>
        <v>0</v>
      </c>
      <c r="AZ1039" s="197">
        <f>+AA1066</f>
        <v>0</v>
      </c>
      <c r="BA1039" s="197">
        <f t="shared" ref="BA1039" si="456">+AB1066</f>
        <v>0</v>
      </c>
      <c r="BB1039" s="197">
        <f>+AC1066</f>
        <v>0</v>
      </c>
      <c r="BC1039" s="197">
        <f t="shared" ref="BC1039" si="457">+AD1066</f>
        <v>0</v>
      </c>
      <c r="BD1039" s="197">
        <f t="shared" ref="BD1039" si="458">+AE1066</f>
        <v>1</v>
      </c>
      <c r="BE1039" s="197">
        <f t="shared" ref="BE1039" si="459">+AF1066</f>
        <v>0</v>
      </c>
      <c r="BF1039" s="197">
        <f t="shared" ref="BF1039" si="460">+AG1066</f>
        <v>0</v>
      </c>
      <c r="BG1039" s="197">
        <f t="shared" ref="BG1039" si="461">+AH1066</f>
        <v>0</v>
      </c>
      <c r="BH1039" s="197">
        <f t="shared" ref="BH1039" si="462">+AI1066</f>
        <v>0</v>
      </c>
      <c r="BI1039" s="197">
        <f t="shared" ref="BI1039" si="463">+AJ1066</f>
        <v>1</v>
      </c>
      <c r="BJ1039" s="197" t="str">
        <f>+Y1069</f>
        <v/>
      </c>
      <c r="BK1039" s="197" t="str">
        <f t="shared" ref="BK1039" si="464">+Z1069</f>
        <v/>
      </c>
      <c r="BL1039" s="197" t="str">
        <f>+AA1069</f>
        <v/>
      </c>
      <c r="BM1039" s="197">
        <f>+AC1069</f>
        <v>0</v>
      </c>
      <c r="BN1039" s="197">
        <f t="shared" ref="BN1039" si="465">+AD1069</f>
        <v>0</v>
      </c>
      <c r="BO1039" s="197">
        <f t="shared" ref="BO1039" si="466">+AE1069</f>
        <v>1</v>
      </c>
      <c r="BP1039" s="197">
        <f>+AG1069</f>
        <v>0</v>
      </c>
      <c r="BQ1039" s="197">
        <f>+AH1069</f>
        <v>0</v>
      </c>
      <c r="BR1039" s="197">
        <f>+AI1069</f>
        <v>1</v>
      </c>
      <c r="BS1039" s="296" t="str">
        <f>+Y1070</f>
        <v>Ⅰ</v>
      </c>
      <c r="BT1039" s="296" t="str">
        <f>+AC1070</f>
        <v>Ⅱ</v>
      </c>
      <c r="BU1039" s="296" t="str">
        <f>+AG1070</f>
        <v>Ⅱ</v>
      </c>
      <c r="BV1039" s="296" t="str">
        <f>+Y1071</f>
        <v>Ⅱ</v>
      </c>
      <c r="BW1039" s="164" t="str">
        <f>IF(Y1066&gt;0,R1041,"")</f>
        <v/>
      </c>
      <c r="BX1039" s="165" t="str">
        <f>IF(Z1066&gt;0,"",IF(AA1066&gt;0,R1041,""))</f>
        <v/>
      </c>
      <c r="BY1039" s="165" t="str">
        <f>IF(Y1066+Z1066&gt;0,"",IF(AA1066&gt;0,R1041,""))</f>
        <v/>
      </c>
      <c r="BZ1039" s="165" t="str">
        <f>IF(Y1066+Z1066+AA1066&gt;0,"",IF(AB1066&gt;0,R1041,""))</f>
        <v/>
      </c>
      <c r="CA1039" s="166">
        <f t="shared" ref="CA1039" si="467">+AC1065</f>
        <v>0</v>
      </c>
      <c r="CB1039" s="166">
        <f t="shared" ref="CB1039" si="468">+AD1065</f>
        <v>0</v>
      </c>
      <c r="CC1039" s="166">
        <f t="shared" ref="CC1039" si="469">+AE1065</f>
        <v>2.0000000000000004E-2</v>
      </c>
      <c r="CD1039" s="166">
        <f t="shared" ref="CD1039" si="470">+AF1065</f>
        <v>0</v>
      </c>
      <c r="CE1039" s="166">
        <f t="shared" ref="CE1039" si="471">+AG1065</f>
        <v>0</v>
      </c>
      <c r="CF1039" s="166">
        <f t="shared" ref="CF1039" si="472">+AH1065</f>
        <v>0</v>
      </c>
      <c r="CG1039" s="166">
        <f t="shared" ref="CG1039" si="473">+AI1065</f>
        <v>0</v>
      </c>
      <c r="CH1039" s="166">
        <f t="shared" ref="CH1039" si="474">+AJ1065</f>
        <v>1.6</v>
      </c>
    </row>
    <row r="1040" spans="2:86" ht="12" customHeight="1" x14ac:dyDescent="0.15">
      <c r="B1040" s="1057" t="s">
        <v>219</v>
      </c>
      <c r="C1040" s="1059"/>
      <c r="D1040" s="1060"/>
      <c r="E1040" s="1061"/>
      <c r="F1040" s="1061"/>
      <c r="G1040" s="1061"/>
      <c r="H1040" s="1061"/>
      <c r="I1040" s="1061"/>
      <c r="J1040" s="1062"/>
      <c r="K1040" s="1067" t="s">
        <v>453</v>
      </c>
      <c r="L1040" s="1068"/>
      <c r="M1040" s="1068"/>
      <c r="N1040" s="1068"/>
      <c r="O1040" s="1068"/>
      <c r="P1040" s="1068"/>
      <c r="Q1040" s="1068"/>
      <c r="R1040" s="1068"/>
      <c r="S1040" s="1068"/>
      <c r="T1040" s="1068"/>
      <c r="U1040" s="1068"/>
      <c r="V1040" s="1068"/>
      <c r="W1040" s="1068"/>
      <c r="X1040" s="1068"/>
      <c r="Y1040" s="1068"/>
      <c r="Z1040" s="1068"/>
      <c r="AA1040" s="1068"/>
      <c r="AB1040" s="1068"/>
      <c r="AC1040" s="1068"/>
      <c r="AD1040" s="1068"/>
      <c r="AE1040" s="1068"/>
      <c r="AF1040" s="1068"/>
      <c r="AG1040" s="1068"/>
      <c r="AH1040" s="1068"/>
      <c r="AI1040" s="1068"/>
      <c r="AJ1040" s="1068"/>
      <c r="AK1040" s="1068"/>
      <c r="AL1040" s="1068"/>
      <c r="AM1040" s="1068"/>
      <c r="AN1040" s="1068"/>
      <c r="AO1040" s="1069"/>
      <c r="AP1040" s="3"/>
    </row>
    <row r="1041" spans="2:56" ht="12" customHeight="1" x14ac:dyDescent="0.15">
      <c r="B1041" s="1058"/>
      <c r="C1041" s="1063"/>
      <c r="D1041" s="1061"/>
      <c r="E1041" s="1061"/>
      <c r="F1041" s="1061"/>
      <c r="G1041" s="1061"/>
      <c r="H1041" s="1061"/>
      <c r="I1041" s="1061"/>
      <c r="J1041" s="1062"/>
      <c r="K1041" s="1040" t="s">
        <v>218</v>
      </c>
      <c r="L1041" s="1041"/>
      <c r="M1041" s="1042"/>
      <c r="N1041" s="1034" t="s">
        <v>626</v>
      </c>
      <c r="O1041" s="1035"/>
      <c r="P1041" s="1040" t="s">
        <v>454</v>
      </c>
      <c r="Q1041" s="1042"/>
      <c r="R1041" s="1070">
        <f>'様式A-2'!C32</f>
        <v>10.5</v>
      </c>
      <c r="S1041" s="1071"/>
      <c r="T1041" s="1072"/>
      <c r="U1041" s="1073" t="s">
        <v>455</v>
      </c>
      <c r="V1041" s="1074"/>
      <c r="W1041" s="1073" t="s">
        <v>456</v>
      </c>
      <c r="X1041" s="1074"/>
      <c r="Y1041" s="1042" t="s">
        <v>217</v>
      </c>
      <c r="Z1041" s="1016"/>
      <c r="AA1041" s="1016"/>
      <c r="AB1041" s="1016"/>
      <c r="AC1041" s="1073" t="s">
        <v>457</v>
      </c>
      <c r="AD1041" s="1079"/>
      <c r="AE1041" s="1079"/>
      <c r="AF1041" s="1079"/>
      <c r="AG1041" s="1079"/>
      <c r="AH1041" s="1079"/>
      <c r="AI1041" s="1079"/>
      <c r="AJ1041" s="1074"/>
      <c r="AK1041" s="1073" t="s">
        <v>458</v>
      </c>
      <c r="AL1041" s="1079"/>
      <c r="AM1041" s="1079"/>
      <c r="AN1041" s="1081"/>
      <c r="AO1041" s="1082"/>
      <c r="AP1041" s="3"/>
      <c r="AV1041" s="167"/>
      <c r="AW1041" s="221"/>
      <c r="AX1041" s="167"/>
      <c r="AY1041" s="167"/>
      <c r="AZ1041" s="167"/>
      <c r="BA1041" s="167"/>
      <c r="BB1041" s="167"/>
      <c r="BC1041" s="167"/>
      <c r="BD1041" s="167"/>
    </row>
    <row r="1042" spans="2:56" ht="12" customHeight="1" x14ac:dyDescent="0.15">
      <c r="B1042" s="1058"/>
      <c r="C1042" s="1063"/>
      <c r="D1042" s="1061"/>
      <c r="E1042" s="1061"/>
      <c r="F1042" s="1061"/>
      <c r="G1042" s="1061"/>
      <c r="H1042" s="1061"/>
      <c r="I1042" s="1061"/>
      <c r="J1042" s="1062"/>
      <c r="K1042" s="1016" t="s">
        <v>459</v>
      </c>
      <c r="L1042" s="1016" t="s">
        <v>199</v>
      </c>
      <c r="M1042" s="1016"/>
      <c r="N1042" s="1016" t="s">
        <v>198</v>
      </c>
      <c r="O1042" s="1016"/>
      <c r="P1042" s="1016" t="s">
        <v>460</v>
      </c>
      <c r="Q1042" s="1016"/>
      <c r="R1042" s="1016" t="s">
        <v>6</v>
      </c>
      <c r="S1042" s="1016"/>
      <c r="T1042" s="1016"/>
      <c r="U1042" s="1075"/>
      <c r="V1042" s="1076"/>
      <c r="W1042" s="1075"/>
      <c r="X1042" s="1076"/>
      <c r="Y1042" s="1042"/>
      <c r="Z1042" s="1016"/>
      <c r="AA1042" s="1016"/>
      <c r="AB1042" s="1016"/>
      <c r="AC1042" s="1077"/>
      <c r="AD1042" s="1080"/>
      <c r="AE1042" s="1080"/>
      <c r="AF1042" s="1080"/>
      <c r="AG1042" s="1080"/>
      <c r="AH1042" s="1080"/>
      <c r="AI1042" s="1080"/>
      <c r="AJ1042" s="1078"/>
      <c r="AK1042" s="1075"/>
      <c r="AL1042" s="1083"/>
      <c r="AM1042" s="1083"/>
      <c r="AN1042" s="1084"/>
      <c r="AO1042" s="1085"/>
      <c r="AP1042" s="3"/>
      <c r="AV1042" s="167"/>
      <c r="AW1042" s="167"/>
      <c r="AX1042" s="167"/>
      <c r="AY1042" s="167"/>
      <c r="AZ1042" s="167"/>
      <c r="BA1042" s="167"/>
      <c r="BB1042" s="167"/>
      <c r="BC1042" s="167"/>
      <c r="BD1042" s="167"/>
    </row>
    <row r="1043" spans="2:56" ht="12" customHeight="1" x14ac:dyDescent="0.15">
      <c r="B1043" s="1058"/>
      <c r="C1043" s="1063"/>
      <c r="D1043" s="1061"/>
      <c r="E1043" s="1061"/>
      <c r="F1043" s="1061"/>
      <c r="G1043" s="1061"/>
      <c r="H1043" s="1061"/>
      <c r="I1043" s="1061"/>
      <c r="J1043" s="1062"/>
      <c r="K1043" s="1016"/>
      <c r="L1043" s="1016"/>
      <c r="M1043" s="1016"/>
      <c r="N1043" s="1016"/>
      <c r="O1043" s="1016"/>
      <c r="P1043" s="1016"/>
      <c r="Q1043" s="1016"/>
      <c r="R1043" s="1016"/>
      <c r="S1043" s="1016"/>
      <c r="T1043" s="1016"/>
      <c r="U1043" s="1075"/>
      <c r="V1043" s="1076"/>
      <c r="W1043" s="1075"/>
      <c r="X1043" s="1076"/>
      <c r="Y1043" s="1042" t="s">
        <v>461</v>
      </c>
      <c r="Z1043" s="1016"/>
      <c r="AA1043" s="1016"/>
      <c r="AB1043" s="1016"/>
      <c r="AC1043" s="1016" t="s">
        <v>462</v>
      </c>
      <c r="AD1043" s="1016"/>
      <c r="AE1043" s="1016"/>
      <c r="AF1043" s="1016"/>
      <c r="AG1043" s="1016" t="s">
        <v>463</v>
      </c>
      <c r="AH1043" s="1016"/>
      <c r="AI1043" s="1016"/>
      <c r="AJ1043" s="1016"/>
      <c r="AK1043" s="1075"/>
      <c r="AL1043" s="1083"/>
      <c r="AM1043" s="1083"/>
      <c r="AN1043" s="1084"/>
      <c r="AO1043" s="1085"/>
      <c r="AP1043" s="3"/>
      <c r="AV1043" s="167"/>
      <c r="AW1043" s="167"/>
      <c r="AX1043" s="167"/>
      <c r="AY1043" s="167"/>
      <c r="AZ1043" s="167"/>
      <c r="BA1043" s="167"/>
      <c r="BB1043" s="167"/>
      <c r="BC1043" s="167"/>
      <c r="BD1043" s="167"/>
    </row>
    <row r="1044" spans="2:56" ht="12" customHeight="1" x14ac:dyDescent="0.15">
      <c r="B1044" s="1058"/>
      <c r="C1044" s="1063"/>
      <c r="D1044" s="1061"/>
      <c r="E1044" s="1061"/>
      <c r="F1044" s="1061"/>
      <c r="G1044" s="1061"/>
      <c r="H1044" s="1061"/>
      <c r="I1044" s="1061"/>
      <c r="J1044" s="1062"/>
      <c r="K1044" s="1016"/>
      <c r="L1044" s="1016"/>
      <c r="M1044" s="1016"/>
      <c r="N1044" s="1016"/>
      <c r="O1044" s="1016"/>
      <c r="P1044" s="1016"/>
      <c r="Q1044" s="1016"/>
      <c r="R1044" s="1016"/>
      <c r="S1044" s="1016"/>
      <c r="T1044" s="1016"/>
      <c r="U1044" s="1077"/>
      <c r="V1044" s="1078"/>
      <c r="W1044" s="1077"/>
      <c r="X1044" s="1078"/>
      <c r="Y1044" s="191" t="s">
        <v>32</v>
      </c>
      <c r="Z1044" s="187" t="s">
        <v>33</v>
      </c>
      <c r="AA1044" s="187" t="s">
        <v>464</v>
      </c>
      <c r="AB1044" s="187" t="s">
        <v>465</v>
      </c>
      <c r="AC1044" s="187" t="s">
        <v>32</v>
      </c>
      <c r="AD1044" s="187" t="s">
        <v>33</v>
      </c>
      <c r="AE1044" s="187" t="s">
        <v>464</v>
      </c>
      <c r="AF1044" s="187" t="s">
        <v>465</v>
      </c>
      <c r="AG1044" s="187" t="s">
        <v>32</v>
      </c>
      <c r="AH1044" s="187" t="s">
        <v>33</v>
      </c>
      <c r="AI1044" s="187" t="s">
        <v>464</v>
      </c>
      <c r="AJ1044" s="187" t="s">
        <v>465</v>
      </c>
      <c r="AK1044" s="1077"/>
      <c r="AL1044" s="1080"/>
      <c r="AM1044" s="1080"/>
      <c r="AN1044" s="1086"/>
      <c r="AO1044" s="1087"/>
      <c r="AP1044" s="3"/>
      <c r="AV1044" s="167"/>
      <c r="AW1044" s="167"/>
      <c r="AX1044" s="167"/>
      <c r="AY1044" s="167"/>
      <c r="AZ1044" s="167"/>
      <c r="BA1044" s="167"/>
      <c r="BB1044" s="167"/>
      <c r="BC1044" s="167"/>
      <c r="BD1044" s="167"/>
    </row>
    <row r="1045" spans="2:56" ht="12" customHeight="1" x14ac:dyDescent="0.15">
      <c r="B1045" s="1058"/>
      <c r="C1045" s="1063"/>
      <c r="D1045" s="1061"/>
      <c r="E1045" s="1061"/>
      <c r="F1045" s="1061"/>
      <c r="G1045" s="1061"/>
      <c r="H1045" s="1061"/>
      <c r="I1045" s="1061"/>
      <c r="J1045" s="1062"/>
      <c r="K1045" s="192">
        <v>1</v>
      </c>
      <c r="L1045" s="1038" t="s">
        <v>534</v>
      </c>
      <c r="M1045" s="1039"/>
      <c r="N1045" s="1038" t="s">
        <v>486</v>
      </c>
      <c r="O1045" s="1039"/>
      <c r="P1045" s="1034" t="s">
        <v>332</v>
      </c>
      <c r="Q1045" s="1036"/>
      <c r="R1045" s="408" t="s">
        <v>338</v>
      </c>
      <c r="S1045" s="408"/>
      <c r="T1045" s="408"/>
      <c r="U1045" s="1034" t="s">
        <v>54</v>
      </c>
      <c r="V1045" s="1036"/>
      <c r="W1045" s="1034" t="s">
        <v>551</v>
      </c>
      <c r="X1045" s="1035"/>
      <c r="Y1045" s="276"/>
      <c r="Z1045" s="276"/>
      <c r="AA1045" s="276"/>
      <c r="AB1045" s="276"/>
      <c r="AC1045" s="223"/>
      <c r="AD1045" s="223"/>
      <c r="AE1045" s="223"/>
      <c r="AF1045" s="223"/>
      <c r="AG1045" s="223"/>
      <c r="AH1045" s="223"/>
      <c r="AI1045" s="223"/>
      <c r="AJ1045" s="223"/>
      <c r="AK1045" s="1088" t="s">
        <v>1683</v>
      </c>
      <c r="AL1045" s="1089"/>
      <c r="AM1045" s="1089"/>
      <c r="AN1045" s="1090"/>
      <c r="AO1045" s="1091"/>
      <c r="AP1045" s="3"/>
      <c r="AQ1045" s="222">
        <f>IF(P1045="材質劣化",2,IF(P1045="漏水",3,1))</f>
        <v>2</v>
      </c>
      <c r="AV1045" s="167"/>
      <c r="AW1045" s="167"/>
      <c r="AX1045" s="167"/>
      <c r="AY1045" s="167"/>
      <c r="AZ1045" s="167"/>
      <c r="BA1045" s="167"/>
      <c r="BB1045" s="167"/>
      <c r="BC1045" s="167"/>
      <c r="BD1045" s="167"/>
    </row>
    <row r="1046" spans="2:56" ht="12" customHeight="1" x14ac:dyDescent="0.15">
      <c r="B1046" s="1058"/>
      <c r="C1046" s="1063"/>
      <c r="D1046" s="1061"/>
      <c r="E1046" s="1061"/>
      <c r="F1046" s="1061"/>
      <c r="G1046" s="1061"/>
      <c r="H1046" s="1061"/>
      <c r="I1046" s="1061"/>
      <c r="J1046" s="1062"/>
      <c r="K1046" s="192">
        <v>2</v>
      </c>
      <c r="L1046" s="1038" t="s">
        <v>534</v>
      </c>
      <c r="M1046" s="1039"/>
      <c r="N1046" s="1038" t="s">
        <v>485</v>
      </c>
      <c r="O1046" s="1039"/>
      <c r="P1046" s="1034" t="s">
        <v>333</v>
      </c>
      <c r="Q1046" s="1036"/>
      <c r="R1046" s="408" t="s">
        <v>333</v>
      </c>
      <c r="S1046" s="408"/>
      <c r="T1046" s="408"/>
      <c r="U1046" s="1034" t="s">
        <v>551</v>
      </c>
      <c r="V1046" s="1036"/>
      <c r="W1046" s="1034" t="s">
        <v>551</v>
      </c>
      <c r="X1046" s="1035"/>
      <c r="Y1046" s="276"/>
      <c r="Z1046" s="276"/>
      <c r="AA1046" s="276"/>
      <c r="AB1046" s="276"/>
      <c r="AC1046" s="223"/>
      <c r="AD1046" s="223"/>
      <c r="AE1046" s="223"/>
      <c r="AF1046" s="223"/>
      <c r="AG1046" s="223"/>
      <c r="AH1046" s="223"/>
      <c r="AI1046" s="223"/>
      <c r="AJ1046" s="223"/>
      <c r="AK1046" s="1052"/>
      <c r="AL1046" s="1053"/>
      <c r="AM1046" s="1053"/>
      <c r="AN1046" s="1054"/>
      <c r="AO1046" s="1055"/>
      <c r="AP1046" s="3"/>
      <c r="AQ1046" s="222">
        <f t="shared" ref="AQ1046:AQ1064" si="475">IF(P1046="材質劣化",2,IF(P1046="漏水",3,1))</f>
        <v>3</v>
      </c>
      <c r="AV1046" s="167"/>
      <c r="AW1046" s="167"/>
      <c r="AX1046" s="167"/>
      <c r="AY1046" s="167"/>
      <c r="AZ1046" s="167"/>
      <c r="BA1046" s="167"/>
      <c r="BB1046" s="167"/>
      <c r="BC1046" s="167"/>
      <c r="BD1046" s="167"/>
    </row>
    <row r="1047" spans="2:56" ht="12" customHeight="1" x14ac:dyDescent="0.15">
      <c r="B1047" s="1058"/>
      <c r="C1047" s="1063"/>
      <c r="D1047" s="1061"/>
      <c r="E1047" s="1061"/>
      <c r="F1047" s="1061"/>
      <c r="G1047" s="1061"/>
      <c r="H1047" s="1061"/>
      <c r="I1047" s="1061"/>
      <c r="J1047" s="1062"/>
      <c r="K1047" s="192">
        <v>3</v>
      </c>
      <c r="L1047" s="1038" t="s">
        <v>534</v>
      </c>
      <c r="M1047" s="1039"/>
      <c r="N1047" s="1038" t="s">
        <v>485</v>
      </c>
      <c r="O1047" s="1039"/>
      <c r="P1047" s="1034" t="s">
        <v>332</v>
      </c>
      <c r="Q1047" s="1036"/>
      <c r="R1047" s="408" t="s">
        <v>532</v>
      </c>
      <c r="S1047" s="408"/>
      <c r="T1047" s="408"/>
      <c r="U1047" s="1034" t="s">
        <v>1648</v>
      </c>
      <c r="V1047" s="1036"/>
      <c r="W1047" s="1034" t="s">
        <v>1655</v>
      </c>
      <c r="X1047" s="1035"/>
      <c r="Y1047" s="276"/>
      <c r="Z1047" s="276"/>
      <c r="AA1047" s="276"/>
      <c r="AB1047" s="276"/>
      <c r="AC1047" s="223"/>
      <c r="AD1047" s="223"/>
      <c r="AE1047" s="223">
        <f>0.1*0.2</f>
        <v>2.0000000000000004E-2</v>
      </c>
      <c r="AF1047" s="223"/>
      <c r="AG1047" s="223"/>
      <c r="AH1047" s="223"/>
      <c r="AI1047" s="223"/>
      <c r="AJ1047" s="223"/>
      <c r="AK1047" s="1052"/>
      <c r="AL1047" s="1053"/>
      <c r="AM1047" s="1053"/>
      <c r="AN1047" s="1054"/>
      <c r="AO1047" s="1055"/>
      <c r="AP1047" s="3"/>
      <c r="AQ1047" s="222">
        <f t="shared" si="475"/>
        <v>2</v>
      </c>
      <c r="AV1047" s="167"/>
      <c r="AW1047" s="167"/>
      <c r="AX1047" s="167"/>
      <c r="AY1047" s="167"/>
      <c r="AZ1047" s="167"/>
      <c r="BA1047" s="167"/>
      <c r="BB1047" s="167"/>
      <c r="BC1047" s="167"/>
      <c r="BD1047" s="167"/>
    </row>
    <row r="1048" spans="2:56" ht="12" customHeight="1" x14ac:dyDescent="0.15">
      <c r="B1048" s="1058"/>
      <c r="C1048" s="1063"/>
      <c r="D1048" s="1061"/>
      <c r="E1048" s="1061"/>
      <c r="F1048" s="1061"/>
      <c r="G1048" s="1061"/>
      <c r="H1048" s="1061"/>
      <c r="I1048" s="1061"/>
      <c r="J1048" s="1062"/>
      <c r="K1048" s="192">
        <v>4</v>
      </c>
      <c r="L1048" s="1038" t="s">
        <v>534</v>
      </c>
      <c r="M1048" s="1039"/>
      <c r="N1048" s="1038" t="s">
        <v>485</v>
      </c>
      <c r="O1048" s="1039"/>
      <c r="P1048" s="1034" t="s">
        <v>332</v>
      </c>
      <c r="Q1048" s="1036"/>
      <c r="R1048" s="408" t="s">
        <v>338</v>
      </c>
      <c r="S1048" s="408"/>
      <c r="T1048" s="408"/>
      <c r="U1048" s="1034" t="s">
        <v>54</v>
      </c>
      <c r="V1048" s="1036"/>
      <c r="W1048" s="1034" t="s">
        <v>551</v>
      </c>
      <c r="X1048" s="1035"/>
      <c r="Y1048" s="276"/>
      <c r="Z1048" s="276"/>
      <c r="AA1048" s="276"/>
      <c r="AB1048" s="276"/>
      <c r="AC1048" s="223"/>
      <c r="AD1048" s="223"/>
      <c r="AE1048" s="223"/>
      <c r="AF1048" s="223"/>
      <c r="AG1048" s="223"/>
      <c r="AH1048" s="223"/>
      <c r="AI1048" s="223"/>
      <c r="AJ1048" s="223"/>
      <c r="AK1048" s="1088" t="s">
        <v>1683</v>
      </c>
      <c r="AL1048" s="1089"/>
      <c r="AM1048" s="1089"/>
      <c r="AN1048" s="1090"/>
      <c r="AO1048" s="1091"/>
      <c r="AP1048" s="3"/>
      <c r="AQ1048" s="222">
        <f t="shared" si="475"/>
        <v>2</v>
      </c>
      <c r="AV1048" s="167"/>
      <c r="AW1048" s="167"/>
      <c r="AX1048" s="167"/>
      <c r="AY1048" s="167"/>
      <c r="AZ1048" s="167"/>
      <c r="BA1048" s="167"/>
      <c r="BB1048" s="167"/>
      <c r="BC1048" s="167"/>
      <c r="BD1048" s="167"/>
    </row>
    <row r="1049" spans="2:56" ht="12" customHeight="1" x14ac:dyDescent="0.15">
      <c r="B1049" s="1058"/>
      <c r="C1049" s="1063"/>
      <c r="D1049" s="1061"/>
      <c r="E1049" s="1061"/>
      <c r="F1049" s="1061"/>
      <c r="G1049" s="1061"/>
      <c r="H1049" s="1061"/>
      <c r="I1049" s="1061"/>
      <c r="J1049" s="1062"/>
      <c r="K1049" s="192">
        <v>6</v>
      </c>
      <c r="L1049" s="1038" t="s">
        <v>331</v>
      </c>
      <c r="M1049" s="1039"/>
      <c r="N1049" s="1038" t="s">
        <v>356</v>
      </c>
      <c r="O1049" s="1039"/>
      <c r="P1049" s="1034" t="s">
        <v>333</v>
      </c>
      <c r="Q1049" s="1036"/>
      <c r="R1049" s="408" t="s">
        <v>340</v>
      </c>
      <c r="S1049" s="408"/>
      <c r="T1049" s="408"/>
      <c r="U1049" s="1034" t="s">
        <v>554</v>
      </c>
      <c r="V1049" s="1036"/>
      <c r="W1049" s="1034" t="s">
        <v>1649</v>
      </c>
      <c r="X1049" s="1035"/>
      <c r="Y1049" s="276"/>
      <c r="Z1049" s="276"/>
      <c r="AA1049" s="276"/>
      <c r="AB1049" s="276"/>
      <c r="AC1049" s="223"/>
      <c r="AD1049" s="223"/>
      <c r="AE1049" s="223"/>
      <c r="AF1049" s="223"/>
      <c r="AG1049" s="223"/>
      <c r="AH1049" s="223"/>
      <c r="AI1049" s="223"/>
      <c r="AJ1049" s="223">
        <f>4*0.4</f>
        <v>1.6</v>
      </c>
      <c r="AK1049" s="1052"/>
      <c r="AL1049" s="1053"/>
      <c r="AM1049" s="1053"/>
      <c r="AN1049" s="1054"/>
      <c r="AO1049" s="1055"/>
      <c r="AP1049" s="3"/>
      <c r="AQ1049" s="222">
        <f t="shared" si="475"/>
        <v>3</v>
      </c>
      <c r="AV1049" s="167"/>
      <c r="AW1049" s="167"/>
      <c r="AX1049" s="167"/>
      <c r="AY1049" s="167"/>
      <c r="AZ1049" s="167"/>
      <c r="BA1049" s="167"/>
      <c r="BB1049" s="167"/>
      <c r="BC1049" s="167"/>
      <c r="BD1049" s="167"/>
    </row>
    <row r="1050" spans="2:56" ht="12" customHeight="1" x14ac:dyDescent="0.15">
      <c r="B1050" s="1058"/>
      <c r="C1050" s="1063"/>
      <c r="D1050" s="1061"/>
      <c r="E1050" s="1061"/>
      <c r="F1050" s="1061"/>
      <c r="G1050" s="1061"/>
      <c r="H1050" s="1061"/>
      <c r="I1050" s="1061"/>
      <c r="J1050" s="1062"/>
      <c r="K1050" s="192"/>
      <c r="L1050" s="1038"/>
      <c r="M1050" s="1039"/>
      <c r="N1050" s="1038"/>
      <c r="O1050" s="1039"/>
      <c r="P1050" s="1034"/>
      <c r="Q1050" s="1036"/>
      <c r="R1050" s="408"/>
      <c r="S1050" s="408"/>
      <c r="T1050" s="408"/>
      <c r="U1050" s="1034"/>
      <c r="V1050" s="1036"/>
      <c r="W1050" s="1034"/>
      <c r="X1050" s="1035"/>
      <c r="Y1050" s="276"/>
      <c r="Z1050" s="276"/>
      <c r="AA1050" s="276"/>
      <c r="AB1050" s="276"/>
      <c r="AC1050" s="223"/>
      <c r="AD1050" s="223"/>
      <c r="AE1050" s="223"/>
      <c r="AF1050" s="223"/>
      <c r="AG1050" s="223"/>
      <c r="AH1050" s="223"/>
      <c r="AI1050" s="223"/>
      <c r="AJ1050" s="223"/>
      <c r="AK1050" s="1052"/>
      <c r="AL1050" s="1053"/>
      <c r="AM1050" s="1053"/>
      <c r="AN1050" s="1054"/>
      <c r="AO1050" s="1055"/>
      <c r="AP1050" s="3"/>
      <c r="AQ1050" s="222">
        <f t="shared" si="475"/>
        <v>1</v>
      </c>
      <c r="AV1050" s="167"/>
      <c r="AW1050" s="167"/>
      <c r="AX1050" s="167"/>
      <c r="AY1050" s="167"/>
      <c r="AZ1050" s="167"/>
      <c r="BA1050" s="167"/>
      <c r="BB1050" s="167"/>
      <c r="BC1050" s="167"/>
      <c r="BD1050" s="167"/>
    </row>
    <row r="1051" spans="2:56" s="162" customFormat="1" ht="12" customHeight="1" x14ac:dyDescent="0.15">
      <c r="B1051" s="1058"/>
      <c r="C1051" s="1063"/>
      <c r="D1051" s="1061"/>
      <c r="E1051" s="1061"/>
      <c r="F1051" s="1061"/>
      <c r="G1051" s="1061"/>
      <c r="H1051" s="1061"/>
      <c r="I1051" s="1061"/>
      <c r="J1051" s="1062"/>
      <c r="K1051" s="192"/>
      <c r="L1051" s="1038"/>
      <c r="M1051" s="1039"/>
      <c r="N1051" s="1038"/>
      <c r="O1051" s="1039"/>
      <c r="P1051" s="1034"/>
      <c r="Q1051" s="1036"/>
      <c r="R1051" s="408"/>
      <c r="S1051" s="408"/>
      <c r="T1051" s="408"/>
      <c r="U1051" s="1034"/>
      <c r="V1051" s="1036"/>
      <c r="W1051" s="1034"/>
      <c r="X1051" s="1035"/>
      <c r="Y1051" s="276"/>
      <c r="Z1051" s="276"/>
      <c r="AA1051" s="276"/>
      <c r="AB1051" s="276"/>
      <c r="AC1051" s="223"/>
      <c r="AD1051" s="223"/>
      <c r="AE1051" s="223"/>
      <c r="AF1051" s="223"/>
      <c r="AG1051" s="223"/>
      <c r="AH1051" s="223"/>
      <c r="AI1051" s="223"/>
      <c r="AJ1051" s="223"/>
      <c r="AK1051" s="1034"/>
      <c r="AL1051" s="1035"/>
      <c r="AM1051" s="1035"/>
      <c r="AN1051" s="788"/>
      <c r="AO1051" s="789"/>
      <c r="AP1051" s="3"/>
      <c r="AQ1051" s="222">
        <f t="shared" si="475"/>
        <v>1</v>
      </c>
    </row>
    <row r="1052" spans="2:56" s="162" customFormat="1" ht="12" customHeight="1" x14ac:dyDescent="0.15">
      <c r="B1052" s="1058"/>
      <c r="C1052" s="1063"/>
      <c r="D1052" s="1061"/>
      <c r="E1052" s="1061"/>
      <c r="F1052" s="1061"/>
      <c r="G1052" s="1061"/>
      <c r="H1052" s="1061"/>
      <c r="I1052" s="1061"/>
      <c r="J1052" s="1062"/>
      <c r="K1052" s="192"/>
      <c r="L1052" s="1038"/>
      <c r="M1052" s="1039"/>
      <c r="N1052" s="1038"/>
      <c r="O1052" s="1039"/>
      <c r="P1052" s="1034"/>
      <c r="Q1052" s="1036"/>
      <c r="R1052" s="408"/>
      <c r="S1052" s="408"/>
      <c r="T1052" s="408"/>
      <c r="U1052" s="1034"/>
      <c r="V1052" s="1036"/>
      <c r="W1052" s="1034"/>
      <c r="X1052" s="1035"/>
      <c r="Y1052" s="276"/>
      <c r="Z1052" s="276"/>
      <c r="AA1052" s="276"/>
      <c r="AB1052" s="276"/>
      <c r="AC1052" s="223"/>
      <c r="AD1052" s="223"/>
      <c r="AE1052" s="223"/>
      <c r="AF1052" s="223"/>
      <c r="AG1052" s="223"/>
      <c r="AH1052" s="223"/>
      <c r="AI1052" s="223"/>
      <c r="AJ1052" s="223"/>
      <c r="AK1052" s="1034"/>
      <c r="AL1052" s="1035"/>
      <c r="AM1052" s="1035"/>
      <c r="AN1052" s="788"/>
      <c r="AO1052" s="789"/>
      <c r="AP1052" s="3"/>
      <c r="AQ1052" s="222">
        <f t="shared" si="475"/>
        <v>1</v>
      </c>
    </row>
    <row r="1053" spans="2:56" s="162" customFormat="1" ht="12" customHeight="1" x14ac:dyDescent="0.15">
      <c r="B1053" s="1058"/>
      <c r="C1053" s="1063"/>
      <c r="D1053" s="1061"/>
      <c r="E1053" s="1061"/>
      <c r="F1053" s="1061"/>
      <c r="G1053" s="1061"/>
      <c r="H1053" s="1061"/>
      <c r="I1053" s="1061"/>
      <c r="J1053" s="1062"/>
      <c r="K1053" s="192"/>
      <c r="L1053" s="1038"/>
      <c r="M1053" s="1039"/>
      <c r="N1053" s="1038"/>
      <c r="O1053" s="1039"/>
      <c r="P1053" s="1034"/>
      <c r="Q1053" s="1036"/>
      <c r="R1053" s="408"/>
      <c r="S1053" s="408"/>
      <c r="T1053" s="408"/>
      <c r="U1053" s="1034"/>
      <c r="V1053" s="1036"/>
      <c r="W1053" s="1034"/>
      <c r="X1053" s="1035"/>
      <c r="Y1053" s="276"/>
      <c r="Z1053" s="276"/>
      <c r="AA1053" s="276"/>
      <c r="AB1053" s="276"/>
      <c r="AC1053" s="223"/>
      <c r="AD1053" s="223"/>
      <c r="AE1053" s="223"/>
      <c r="AF1053" s="223"/>
      <c r="AG1053" s="223"/>
      <c r="AH1053" s="223"/>
      <c r="AI1053" s="223"/>
      <c r="AJ1053" s="223"/>
      <c r="AK1053" s="1034"/>
      <c r="AL1053" s="1035"/>
      <c r="AM1053" s="1035"/>
      <c r="AN1053" s="788"/>
      <c r="AO1053" s="789"/>
      <c r="AP1053" s="3"/>
      <c r="AQ1053" s="222">
        <f t="shared" si="475"/>
        <v>1</v>
      </c>
    </row>
    <row r="1054" spans="2:56" s="162" customFormat="1" ht="12" customHeight="1" x14ac:dyDescent="0.15">
      <c r="B1054" s="1058"/>
      <c r="C1054" s="1063"/>
      <c r="D1054" s="1061"/>
      <c r="E1054" s="1061"/>
      <c r="F1054" s="1061"/>
      <c r="G1054" s="1061"/>
      <c r="H1054" s="1061"/>
      <c r="I1054" s="1061"/>
      <c r="J1054" s="1062"/>
      <c r="K1054" s="192"/>
      <c r="L1054" s="1038"/>
      <c r="M1054" s="1039"/>
      <c r="N1054" s="1038"/>
      <c r="O1054" s="1039"/>
      <c r="P1054" s="1034"/>
      <c r="Q1054" s="1036"/>
      <c r="R1054" s="408"/>
      <c r="S1054" s="408"/>
      <c r="T1054" s="408"/>
      <c r="U1054" s="1034"/>
      <c r="V1054" s="1036"/>
      <c r="W1054" s="1034"/>
      <c r="X1054" s="1035"/>
      <c r="Y1054" s="276"/>
      <c r="Z1054" s="276"/>
      <c r="AA1054" s="276"/>
      <c r="AB1054" s="276"/>
      <c r="AC1054" s="223"/>
      <c r="AD1054" s="223"/>
      <c r="AE1054" s="223"/>
      <c r="AF1054" s="223"/>
      <c r="AG1054" s="223"/>
      <c r="AH1054" s="223"/>
      <c r="AI1054" s="223"/>
      <c r="AJ1054" s="223"/>
      <c r="AK1054" s="1034"/>
      <c r="AL1054" s="1035"/>
      <c r="AM1054" s="1035"/>
      <c r="AN1054" s="788"/>
      <c r="AO1054" s="789"/>
      <c r="AP1054" s="3"/>
      <c r="AQ1054" s="222">
        <f t="shared" si="475"/>
        <v>1</v>
      </c>
    </row>
    <row r="1055" spans="2:56" s="162" customFormat="1" ht="12" customHeight="1" x14ac:dyDescent="0.15">
      <c r="B1055" s="1058"/>
      <c r="C1055" s="1063"/>
      <c r="D1055" s="1061"/>
      <c r="E1055" s="1061"/>
      <c r="F1055" s="1061"/>
      <c r="G1055" s="1061"/>
      <c r="H1055" s="1061"/>
      <c r="I1055" s="1061"/>
      <c r="J1055" s="1062"/>
      <c r="K1055" s="192"/>
      <c r="L1055" s="1038"/>
      <c r="M1055" s="1039"/>
      <c r="N1055" s="1038"/>
      <c r="O1055" s="1039"/>
      <c r="P1055" s="1034"/>
      <c r="Q1055" s="1036"/>
      <c r="R1055" s="408"/>
      <c r="S1055" s="408"/>
      <c r="T1055" s="408"/>
      <c r="U1055" s="1034"/>
      <c r="V1055" s="1036"/>
      <c r="W1055" s="1034"/>
      <c r="X1055" s="1035"/>
      <c r="Y1055" s="276"/>
      <c r="Z1055" s="276"/>
      <c r="AA1055" s="276"/>
      <c r="AB1055" s="276"/>
      <c r="AC1055" s="223"/>
      <c r="AD1055" s="223"/>
      <c r="AE1055" s="223"/>
      <c r="AF1055" s="223"/>
      <c r="AG1055" s="223"/>
      <c r="AH1055" s="223"/>
      <c r="AI1055" s="223"/>
      <c r="AJ1055" s="223"/>
      <c r="AK1055" s="1034"/>
      <c r="AL1055" s="1035"/>
      <c r="AM1055" s="1035"/>
      <c r="AN1055" s="788"/>
      <c r="AO1055" s="789"/>
      <c r="AP1055" s="3"/>
      <c r="AQ1055" s="222">
        <f t="shared" si="475"/>
        <v>1</v>
      </c>
    </row>
    <row r="1056" spans="2:56" s="162" customFormat="1" ht="12" customHeight="1" x14ac:dyDescent="0.15">
      <c r="B1056" s="1058"/>
      <c r="C1056" s="1063"/>
      <c r="D1056" s="1061"/>
      <c r="E1056" s="1061"/>
      <c r="F1056" s="1061"/>
      <c r="G1056" s="1061"/>
      <c r="H1056" s="1061"/>
      <c r="I1056" s="1061"/>
      <c r="J1056" s="1062"/>
      <c r="K1056" s="192"/>
      <c r="L1056" s="1038"/>
      <c r="M1056" s="1039"/>
      <c r="N1056" s="1038"/>
      <c r="O1056" s="1039"/>
      <c r="P1056" s="1034"/>
      <c r="Q1056" s="1036"/>
      <c r="R1056" s="408"/>
      <c r="S1056" s="408"/>
      <c r="T1056" s="408"/>
      <c r="U1056" s="1034"/>
      <c r="V1056" s="1036"/>
      <c r="W1056" s="1034"/>
      <c r="X1056" s="1035"/>
      <c r="Y1056" s="276"/>
      <c r="Z1056" s="276"/>
      <c r="AA1056" s="276"/>
      <c r="AB1056" s="276"/>
      <c r="AC1056" s="223"/>
      <c r="AD1056" s="223"/>
      <c r="AE1056" s="223"/>
      <c r="AF1056" s="223"/>
      <c r="AG1056" s="223"/>
      <c r="AH1056" s="223"/>
      <c r="AI1056" s="223"/>
      <c r="AJ1056" s="223"/>
      <c r="AK1056" s="1034"/>
      <c r="AL1056" s="1035"/>
      <c r="AM1056" s="1035"/>
      <c r="AN1056" s="788"/>
      <c r="AO1056" s="789"/>
      <c r="AP1056" s="3"/>
      <c r="AQ1056" s="222">
        <f t="shared" si="475"/>
        <v>1</v>
      </c>
    </row>
    <row r="1057" spans="2:46" s="162" customFormat="1" ht="12" customHeight="1" x14ac:dyDescent="0.15">
      <c r="B1057" s="1058"/>
      <c r="C1057" s="1063"/>
      <c r="D1057" s="1061"/>
      <c r="E1057" s="1061"/>
      <c r="F1057" s="1061"/>
      <c r="G1057" s="1061"/>
      <c r="H1057" s="1061"/>
      <c r="I1057" s="1061"/>
      <c r="J1057" s="1062"/>
      <c r="K1057" s="192"/>
      <c r="L1057" s="1038"/>
      <c r="M1057" s="1039"/>
      <c r="N1057" s="1038"/>
      <c r="O1057" s="1039"/>
      <c r="P1057" s="1034"/>
      <c r="Q1057" s="1036"/>
      <c r="R1057" s="408"/>
      <c r="S1057" s="408"/>
      <c r="T1057" s="408"/>
      <c r="U1057" s="1034"/>
      <c r="V1057" s="1036"/>
      <c r="W1057" s="1034"/>
      <c r="X1057" s="1035"/>
      <c r="Y1057" s="276"/>
      <c r="Z1057" s="276"/>
      <c r="AA1057" s="276"/>
      <c r="AB1057" s="276"/>
      <c r="AC1057" s="223"/>
      <c r="AD1057" s="223"/>
      <c r="AE1057" s="223"/>
      <c r="AF1057" s="223"/>
      <c r="AG1057" s="223"/>
      <c r="AH1057" s="223"/>
      <c r="AI1057" s="223"/>
      <c r="AJ1057" s="223"/>
      <c r="AK1057" s="1034"/>
      <c r="AL1057" s="1035"/>
      <c r="AM1057" s="1035"/>
      <c r="AN1057" s="788"/>
      <c r="AO1057" s="789"/>
      <c r="AP1057" s="3"/>
      <c r="AQ1057" s="222">
        <f t="shared" si="475"/>
        <v>1</v>
      </c>
    </row>
    <row r="1058" spans="2:46" s="162" customFormat="1" ht="12" customHeight="1" x14ac:dyDescent="0.15">
      <c r="B1058" s="1058"/>
      <c r="C1058" s="1063"/>
      <c r="D1058" s="1061"/>
      <c r="E1058" s="1061"/>
      <c r="F1058" s="1061"/>
      <c r="G1058" s="1061"/>
      <c r="H1058" s="1061"/>
      <c r="I1058" s="1061"/>
      <c r="J1058" s="1062"/>
      <c r="K1058" s="192"/>
      <c r="L1058" s="1038"/>
      <c r="M1058" s="1039"/>
      <c r="N1058" s="1038"/>
      <c r="O1058" s="1039"/>
      <c r="P1058" s="1034"/>
      <c r="Q1058" s="1036"/>
      <c r="R1058" s="408"/>
      <c r="S1058" s="408"/>
      <c r="T1058" s="408"/>
      <c r="U1058" s="1034"/>
      <c r="V1058" s="1036"/>
      <c r="W1058" s="1034"/>
      <c r="X1058" s="1035"/>
      <c r="Y1058" s="276"/>
      <c r="Z1058" s="276"/>
      <c r="AA1058" s="276"/>
      <c r="AB1058" s="276"/>
      <c r="AC1058" s="223"/>
      <c r="AD1058" s="223"/>
      <c r="AE1058" s="223"/>
      <c r="AF1058" s="223"/>
      <c r="AG1058" s="223"/>
      <c r="AH1058" s="223"/>
      <c r="AI1058" s="223"/>
      <c r="AJ1058" s="223"/>
      <c r="AK1058" s="1034"/>
      <c r="AL1058" s="1035"/>
      <c r="AM1058" s="1035"/>
      <c r="AN1058" s="788"/>
      <c r="AO1058" s="789"/>
      <c r="AP1058" s="3"/>
      <c r="AQ1058" s="222">
        <f t="shared" si="475"/>
        <v>1</v>
      </c>
    </row>
    <row r="1059" spans="2:46" s="162" customFormat="1" ht="12" customHeight="1" x14ac:dyDescent="0.15">
      <c r="B1059" s="1058"/>
      <c r="C1059" s="1063"/>
      <c r="D1059" s="1061"/>
      <c r="E1059" s="1061"/>
      <c r="F1059" s="1061"/>
      <c r="G1059" s="1061"/>
      <c r="H1059" s="1061"/>
      <c r="I1059" s="1061"/>
      <c r="J1059" s="1062"/>
      <c r="K1059" s="192"/>
      <c r="L1059" s="1038"/>
      <c r="M1059" s="1039"/>
      <c r="N1059" s="1038"/>
      <c r="O1059" s="1039"/>
      <c r="P1059" s="1034"/>
      <c r="Q1059" s="1036"/>
      <c r="R1059" s="408"/>
      <c r="S1059" s="408"/>
      <c r="T1059" s="408"/>
      <c r="U1059" s="1034"/>
      <c r="V1059" s="1036"/>
      <c r="W1059" s="1034"/>
      <c r="X1059" s="1035"/>
      <c r="Y1059" s="276"/>
      <c r="Z1059" s="276"/>
      <c r="AA1059" s="276"/>
      <c r="AB1059" s="276"/>
      <c r="AC1059" s="223"/>
      <c r="AD1059" s="223"/>
      <c r="AE1059" s="223"/>
      <c r="AF1059" s="223"/>
      <c r="AG1059" s="223"/>
      <c r="AH1059" s="223"/>
      <c r="AI1059" s="223"/>
      <c r="AJ1059" s="223"/>
      <c r="AK1059" s="1034"/>
      <c r="AL1059" s="1035"/>
      <c r="AM1059" s="1035"/>
      <c r="AN1059" s="788"/>
      <c r="AO1059" s="789"/>
      <c r="AP1059" s="3"/>
      <c r="AQ1059" s="222">
        <f t="shared" si="475"/>
        <v>1</v>
      </c>
    </row>
    <row r="1060" spans="2:46" s="162" customFormat="1" ht="12" customHeight="1" x14ac:dyDescent="0.15">
      <c r="B1060" s="1058"/>
      <c r="C1060" s="1063"/>
      <c r="D1060" s="1061"/>
      <c r="E1060" s="1061"/>
      <c r="F1060" s="1061"/>
      <c r="G1060" s="1061"/>
      <c r="H1060" s="1061"/>
      <c r="I1060" s="1061"/>
      <c r="J1060" s="1062"/>
      <c r="K1060" s="192"/>
      <c r="L1060" s="1038"/>
      <c r="M1060" s="1039"/>
      <c r="N1060" s="1038"/>
      <c r="O1060" s="1039"/>
      <c r="P1060" s="1034"/>
      <c r="Q1060" s="1036"/>
      <c r="R1060" s="408"/>
      <c r="S1060" s="408"/>
      <c r="T1060" s="408"/>
      <c r="U1060" s="1034"/>
      <c r="V1060" s="1036"/>
      <c r="W1060" s="1034"/>
      <c r="X1060" s="1035"/>
      <c r="Y1060" s="276"/>
      <c r="Z1060" s="276"/>
      <c r="AA1060" s="276"/>
      <c r="AB1060" s="276"/>
      <c r="AC1060" s="223"/>
      <c r="AD1060" s="223"/>
      <c r="AE1060" s="223"/>
      <c r="AF1060" s="223"/>
      <c r="AG1060" s="223"/>
      <c r="AH1060" s="223"/>
      <c r="AI1060" s="223"/>
      <c r="AJ1060" s="223"/>
      <c r="AK1060" s="1034"/>
      <c r="AL1060" s="1035"/>
      <c r="AM1060" s="1035"/>
      <c r="AN1060" s="788"/>
      <c r="AO1060" s="789"/>
      <c r="AP1060" s="3"/>
      <c r="AQ1060" s="222">
        <f t="shared" si="475"/>
        <v>1</v>
      </c>
    </row>
    <row r="1061" spans="2:46" s="162" customFormat="1" ht="12" customHeight="1" x14ac:dyDescent="0.15">
      <c r="B1061" s="1058"/>
      <c r="C1061" s="1063"/>
      <c r="D1061" s="1061"/>
      <c r="E1061" s="1061"/>
      <c r="F1061" s="1061"/>
      <c r="G1061" s="1061"/>
      <c r="H1061" s="1061"/>
      <c r="I1061" s="1061"/>
      <c r="J1061" s="1062"/>
      <c r="K1061" s="192"/>
      <c r="L1061" s="1038"/>
      <c r="M1061" s="1039"/>
      <c r="N1061" s="1038"/>
      <c r="O1061" s="1039"/>
      <c r="P1061" s="1034"/>
      <c r="Q1061" s="1036"/>
      <c r="R1061" s="408"/>
      <c r="S1061" s="408"/>
      <c r="T1061" s="408"/>
      <c r="U1061" s="1034"/>
      <c r="V1061" s="1036"/>
      <c r="W1061" s="1034"/>
      <c r="X1061" s="1035"/>
      <c r="Y1061" s="276"/>
      <c r="Z1061" s="276"/>
      <c r="AA1061" s="276"/>
      <c r="AB1061" s="276"/>
      <c r="AC1061" s="223"/>
      <c r="AD1061" s="223"/>
      <c r="AE1061" s="223"/>
      <c r="AF1061" s="223"/>
      <c r="AG1061" s="223"/>
      <c r="AH1061" s="223"/>
      <c r="AI1061" s="223"/>
      <c r="AJ1061" s="223"/>
      <c r="AK1061" s="1034"/>
      <c r="AL1061" s="1035"/>
      <c r="AM1061" s="1035"/>
      <c r="AN1061" s="788"/>
      <c r="AO1061" s="789"/>
      <c r="AP1061" s="3"/>
      <c r="AQ1061" s="222">
        <f t="shared" si="475"/>
        <v>1</v>
      </c>
    </row>
    <row r="1062" spans="2:46" s="162" customFormat="1" ht="12" customHeight="1" x14ac:dyDescent="0.15">
      <c r="B1062" s="1058"/>
      <c r="C1062" s="1063"/>
      <c r="D1062" s="1061"/>
      <c r="E1062" s="1061"/>
      <c r="F1062" s="1061"/>
      <c r="G1062" s="1061"/>
      <c r="H1062" s="1061"/>
      <c r="I1062" s="1061"/>
      <c r="J1062" s="1062"/>
      <c r="K1062" s="192"/>
      <c r="L1062" s="1038"/>
      <c r="M1062" s="1039"/>
      <c r="N1062" s="1038"/>
      <c r="O1062" s="1039"/>
      <c r="P1062" s="1034"/>
      <c r="Q1062" s="1036"/>
      <c r="R1062" s="408"/>
      <c r="S1062" s="408"/>
      <c r="T1062" s="408"/>
      <c r="U1062" s="1034"/>
      <c r="V1062" s="1036"/>
      <c r="W1062" s="1034"/>
      <c r="X1062" s="1035"/>
      <c r="Y1062" s="276"/>
      <c r="Z1062" s="276"/>
      <c r="AA1062" s="276"/>
      <c r="AB1062" s="276"/>
      <c r="AC1062" s="223"/>
      <c r="AD1062" s="223"/>
      <c r="AE1062" s="223"/>
      <c r="AF1062" s="223"/>
      <c r="AG1062" s="223"/>
      <c r="AH1062" s="223"/>
      <c r="AI1062" s="223"/>
      <c r="AJ1062" s="223"/>
      <c r="AK1062" s="1034"/>
      <c r="AL1062" s="1035"/>
      <c r="AM1062" s="1035"/>
      <c r="AN1062" s="788"/>
      <c r="AO1062" s="789"/>
      <c r="AP1062" s="3"/>
      <c r="AQ1062" s="222">
        <f t="shared" si="475"/>
        <v>1</v>
      </c>
    </row>
    <row r="1063" spans="2:46" s="162" customFormat="1" ht="12" customHeight="1" x14ac:dyDescent="0.15">
      <c r="B1063" s="1058"/>
      <c r="C1063" s="1063"/>
      <c r="D1063" s="1061"/>
      <c r="E1063" s="1061"/>
      <c r="F1063" s="1061"/>
      <c r="G1063" s="1061"/>
      <c r="H1063" s="1061"/>
      <c r="I1063" s="1061"/>
      <c r="J1063" s="1062"/>
      <c r="K1063" s="192"/>
      <c r="L1063" s="1038"/>
      <c r="M1063" s="1039"/>
      <c r="N1063" s="1038"/>
      <c r="O1063" s="1039"/>
      <c r="P1063" s="1034"/>
      <c r="Q1063" s="1036"/>
      <c r="R1063" s="408"/>
      <c r="S1063" s="408"/>
      <c r="T1063" s="408"/>
      <c r="U1063" s="1034"/>
      <c r="V1063" s="1036"/>
      <c r="W1063" s="1034"/>
      <c r="X1063" s="1035"/>
      <c r="Y1063" s="276"/>
      <c r="Z1063" s="276"/>
      <c r="AA1063" s="276"/>
      <c r="AB1063" s="276"/>
      <c r="AC1063" s="223"/>
      <c r="AD1063" s="223"/>
      <c r="AE1063" s="223"/>
      <c r="AF1063" s="223"/>
      <c r="AG1063" s="223"/>
      <c r="AH1063" s="223"/>
      <c r="AI1063" s="223"/>
      <c r="AJ1063" s="223"/>
      <c r="AK1063" s="1034"/>
      <c r="AL1063" s="1035"/>
      <c r="AM1063" s="1035"/>
      <c r="AN1063" s="788"/>
      <c r="AO1063" s="789"/>
      <c r="AP1063" s="3"/>
      <c r="AQ1063" s="222">
        <f t="shared" si="475"/>
        <v>1</v>
      </c>
    </row>
    <row r="1064" spans="2:46" s="162" customFormat="1" ht="12" customHeight="1" x14ac:dyDescent="0.15">
      <c r="B1064" s="1058"/>
      <c r="C1064" s="1063"/>
      <c r="D1064" s="1061"/>
      <c r="E1064" s="1061"/>
      <c r="F1064" s="1061"/>
      <c r="G1064" s="1061"/>
      <c r="H1064" s="1061"/>
      <c r="I1064" s="1061"/>
      <c r="J1064" s="1062"/>
      <c r="K1064" s="192"/>
      <c r="L1064" s="1038"/>
      <c r="M1064" s="1039"/>
      <c r="N1064" s="1038"/>
      <c r="O1064" s="1039"/>
      <c r="P1064" s="1034"/>
      <c r="Q1064" s="1036"/>
      <c r="R1064" s="408"/>
      <c r="S1064" s="408"/>
      <c r="T1064" s="408"/>
      <c r="U1064" s="1034"/>
      <c r="V1064" s="1036"/>
      <c r="W1064" s="1034"/>
      <c r="X1064" s="1035"/>
      <c r="Y1064" s="276"/>
      <c r="Z1064" s="276"/>
      <c r="AA1064" s="276"/>
      <c r="AB1064" s="276"/>
      <c r="AC1064" s="223"/>
      <c r="AD1064" s="223"/>
      <c r="AE1064" s="223"/>
      <c r="AF1064" s="223"/>
      <c r="AG1064" s="223"/>
      <c r="AH1064" s="223"/>
      <c r="AI1064" s="223"/>
      <c r="AJ1064" s="223"/>
      <c r="AK1064" s="1034"/>
      <c r="AL1064" s="1035"/>
      <c r="AM1064" s="1035"/>
      <c r="AN1064" s="788"/>
      <c r="AO1064" s="789"/>
      <c r="AP1064" s="3"/>
      <c r="AQ1064" s="222">
        <f t="shared" si="475"/>
        <v>1</v>
      </c>
    </row>
    <row r="1065" spans="2:46" s="162" customFormat="1" ht="12" customHeight="1" x14ac:dyDescent="0.15">
      <c r="B1065" s="1058"/>
      <c r="C1065" s="1063"/>
      <c r="D1065" s="1061"/>
      <c r="E1065" s="1061"/>
      <c r="F1065" s="1061"/>
      <c r="G1065" s="1061"/>
      <c r="H1065" s="1061"/>
      <c r="I1065" s="1061"/>
      <c r="J1065" s="1062"/>
      <c r="K1065" s="1016" t="s">
        <v>216</v>
      </c>
      <c r="L1065" s="1016" t="s">
        <v>215</v>
      </c>
      <c r="M1065" s="1016"/>
      <c r="N1065" s="1016"/>
      <c r="O1065" s="1016"/>
      <c r="P1065" s="1016"/>
      <c r="Q1065" s="1016"/>
      <c r="R1065" s="1016"/>
      <c r="S1065" s="1016"/>
      <c r="T1065" s="1016"/>
      <c r="U1065" s="1016"/>
      <c r="V1065" s="1016"/>
      <c r="W1065" s="1016"/>
      <c r="X1065" s="1016"/>
      <c r="Y1065" s="1040" t="s">
        <v>466</v>
      </c>
      <c r="Z1065" s="1041"/>
      <c r="AA1065" s="1041"/>
      <c r="AB1065" s="1042"/>
      <c r="AC1065" s="224">
        <f t="shared" ref="AC1065:AJ1065" si="476">SUM(AC1045:AC1064)</f>
        <v>0</v>
      </c>
      <c r="AD1065" s="224">
        <f t="shared" si="476"/>
        <v>0</v>
      </c>
      <c r="AE1065" s="224">
        <f t="shared" si="476"/>
        <v>2.0000000000000004E-2</v>
      </c>
      <c r="AF1065" s="224">
        <f t="shared" si="476"/>
        <v>0</v>
      </c>
      <c r="AG1065" s="224">
        <f t="shared" si="476"/>
        <v>0</v>
      </c>
      <c r="AH1065" s="224">
        <f t="shared" si="476"/>
        <v>0</v>
      </c>
      <c r="AI1065" s="224">
        <f t="shared" si="476"/>
        <v>0</v>
      </c>
      <c r="AJ1065" s="224">
        <f t="shared" si="476"/>
        <v>1.6</v>
      </c>
      <c r="AK1065" s="1040" t="s">
        <v>214</v>
      </c>
      <c r="AL1065" s="1041"/>
      <c r="AM1065" s="1041"/>
      <c r="AN1065" s="788"/>
      <c r="AO1065" s="789"/>
      <c r="AP1065" s="3"/>
    </row>
    <row r="1066" spans="2:46" s="162" customFormat="1" ht="12" customHeight="1" x14ac:dyDescent="0.15">
      <c r="B1066" s="1058"/>
      <c r="C1066" s="1063"/>
      <c r="D1066" s="1061"/>
      <c r="E1066" s="1061"/>
      <c r="F1066" s="1061"/>
      <c r="G1066" s="1061"/>
      <c r="H1066" s="1061"/>
      <c r="I1066" s="1061"/>
      <c r="J1066" s="1062"/>
      <c r="K1066" s="1016"/>
      <c r="L1066" s="1016" t="s">
        <v>467</v>
      </c>
      <c r="M1066" s="1016"/>
      <c r="N1066" s="1016"/>
      <c r="O1066" s="1016" t="s">
        <v>213</v>
      </c>
      <c r="P1066" s="1016"/>
      <c r="Q1066" s="1016"/>
      <c r="R1066" s="1016"/>
      <c r="S1066" s="1016"/>
      <c r="T1066" s="1016"/>
      <c r="U1066" s="1016"/>
      <c r="V1066" s="1016"/>
      <c r="W1066" s="1016"/>
      <c r="X1066" s="1016"/>
      <c r="Y1066" s="193">
        <f>COUNTIF(Y1045:Y1064,"○")</f>
        <v>0</v>
      </c>
      <c r="Z1066" s="193">
        <f>COUNTIF(Z1045:Z1064,"○")</f>
        <v>0</v>
      </c>
      <c r="AA1066" s="193">
        <f>COUNTIF(AA1045:AA1064,"○")</f>
        <v>0</v>
      </c>
      <c r="AB1066" s="193">
        <f>COUNTIF(AB1045:AB1064,"○")</f>
        <v>0</v>
      </c>
      <c r="AC1066" s="193">
        <f t="shared" ref="AC1066:AJ1066" si="477">COUNT(AC1045:AC1064)</f>
        <v>0</v>
      </c>
      <c r="AD1066" s="193">
        <f t="shared" si="477"/>
        <v>0</v>
      </c>
      <c r="AE1066" s="193">
        <f t="shared" si="477"/>
        <v>1</v>
      </c>
      <c r="AF1066" s="193">
        <f t="shared" si="477"/>
        <v>0</v>
      </c>
      <c r="AG1066" s="193">
        <f t="shared" si="477"/>
        <v>0</v>
      </c>
      <c r="AH1066" s="193">
        <f t="shared" si="477"/>
        <v>0</v>
      </c>
      <c r="AI1066" s="193">
        <f t="shared" si="477"/>
        <v>0</v>
      </c>
      <c r="AJ1066" s="193">
        <f t="shared" si="477"/>
        <v>1</v>
      </c>
      <c r="AK1066" s="1043"/>
      <c r="AL1066" s="1044"/>
      <c r="AM1066" s="1044"/>
      <c r="AN1066" s="1044"/>
      <c r="AO1066" s="1045"/>
      <c r="AP1066" s="3"/>
    </row>
    <row r="1067" spans="2:46" ht="12" customHeight="1" x14ac:dyDescent="0.15">
      <c r="B1067" s="1058"/>
      <c r="C1067" s="1063"/>
      <c r="D1067" s="1061"/>
      <c r="E1067" s="1061"/>
      <c r="F1067" s="1061"/>
      <c r="G1067" s="1061"/>
      <c r="H1067" s="1061"/>
      <c r="I1067" s="1061"/>
      <c r="J1067" s="1062"/>
      <c r="K1067" s="1016"/>
      <c r="L1067" s="1016"/>
      <c r="M1067" s="1016"/>
      <c r="N1067" s="1016"/>
      <c r="O1067" s="1016" t="s">
        <v>468</v>
      </c>
      <c r="P1067" s="1016"/>
      <c r="Q1067" s="1016"/>
      <c r="R1067" s="1016"/>
      <c r="S1067" s="1016"/>
      <c r="T1067" s="1016"/>
      <c r="U1067" s="1016"/>
      <c r="V1067" s="1016"/>
      <c r="W1067" s="1016"/>
      <c r="X1067" s="1016"/>
      <c r="Y1067" s="1034" t="str">
        <f>IF(Y1066&gt;0,"Ⅳ",IF(Z1066&gt;0,"Ⅲ",IF(AA1066&gt;0,"Ⅱa",IF(AB1066&gt;0,"Ⅱb","Ⅰ"))))</f>
        <v>Ⅰ</v>
      </c>
      <c r="Z1067" s="1035"/>
      <c r="AA1067" s="1035"/>
      <c r="AB1067" s="1036"/>
      <c r="AC1067" s="1034" t="str">
        <f>IF(AC1066&gt;0,"Ⅳ",IF(AD1066&gt;0,"Ⅲ",IF(AE1066&gt;0,"Ⅱa",IF(AF1066&gt;0,"Ⅱb","Ⅰ"))))</f>
        <v>Ⅱa</v>
      </c>
      <c r="AD1067" s="1035"/>
      <c r="AE1067" s="1035"/>
      <c r="AF1067" s="1036"/>
      <c r="AG1067" s="1034" t="str">
        <f>IF(AG1066&gt;0,"Ⅳ",IF(AH1066&gt;0,"Ⅲ",IF(AI1066&gt;0,"Ⅱa",IF(AJ1066&gt;0,"Ⅱb","Ⅰ"))))</f>
        <v>Ⅱb</v>
      </c>
      <c r="AH1067" s="1035"/>
      <c r="AI1067" s="1035"/>
      <c r="AJ1067" s="1036"/>
      <c r="AK1067" s="1046"/>
      <c r="AL1067" s="1047"/>
      <c r="AM1067" s="1047"/>
      <c r="AN1067" s="1047"/>
      <c r="AO1067" s="1048"/>
      <c r="AP1067" s="3"/>
      <c r="AQ1067" s="273" t="s">
        <v>312</v>
      </c>
      <c r="AR1067" s="273" t="s">
        <v>313</v>
      </c>
      <c r="AS1067" s="699" t="s">
        <v>316</v>
      </c>
      <c r="AT1067" s="1026"/>
    </row>
    <row r="1068" spans="2:46" ht="12" customHeight="1" x14ac:dyDescent="0.15">
      <c r="B1068" s="1058"/>
      <c r="C1068" s="1063"/>
      <c r="D1068" s="1061"/>
      <c r="E1068" s="1061"/>
      <c r="F1068" s="1061"/>
      <c r="G1068" s="1061"/>
      <c r="H1068" s="1061"/>
      <c r="I1068" s="1061"/>
      <c r="J1068" s="1062"/>
      <c r="K1068" s="1016"/>
      <c r="L1068" s="1016" t="s">
        <v>469</v>
      </c>
      <c r="M1068" s="1016"/>
      <c r="N1068" s="1016"/>
      <c r="O1068" s="1016" t="s">
        <v>212</v>
      </c>
      <c r="P1068" s="1016"/>
      <c r="Q1068" s="1016"/>
      <c r="R1068" s="1016"/>
      <c r="S1068" s="1016"/>
      <c r="T1068" s="1016"/>
      <c r="U1068" s="1016"/>
      <c r="V1068" s="1016"/>
      <c r="W1068" s="1016"/>
      <c r="X1068" s="1016"/>
      <c r="Y1068" s="187" t="s">
        <v>32</v>
      </c>
      <c r="Z1068" s="187" t="s">
        <v>33</v>
      </c>
      <c r="AA1068" s="1027" t="s">
        <v>34</v>
      </c>
      <c r="AB1068" s="1027"/>
      <c r="AC1068" s="187" t="s">
        <v>32</v>
      </c>
      <c r="AD1068" s="187" t="s">
        <v>33</v>
      </c>
      <c r="AE1068" s="1027" t="s">
        <v>34</v>
      </c>
      <c r="AF1068" s="1027"/>
      <c r="AG1068" s="187" t="s">
        <v>32</v>
      </c>
      <c r="AH1068" s="187" t="s">
        <v>33</v>
      </c>
      <c r="AI1068" s="1027" t="s">
        <v>34</v>
      </c>
      <c r="AJ1068" s="1027"/>
      <c r="AK1068" s="1046"/>
      <c r="AL1068" s="1047"/>
      <c r="AM1068" s="1047"/>
      <c r="AN1068" s="1047"/>
      <c r="AO1068" s="1048"/>
      <c r="AP1068" s="3"/>
      <c r="AQ1068" s="1028">
        <f>+Y1066+Z1066</f>
        <v>0</v>
      </c>
      <c r="AR1068" s="1029"/>
      <c r="AS1068" s="1028">
        <f>+AA1066+AB1066</f>
        <v>0</v>
      </c>
      <c r="AT1068" s="1029"/>
    </row>
    <row r="1069" spans="2:46" ht="12" customHeight="1" x14ac:dyDescent="0.15">
      <c r="B1069" s="1058"/>
      <c r="C1069" s="1063"/>
      <c r="D1069" s="1061"/>
      <c r="E1069" s="1061"/>
      <c r="F1069" s="1061"/>
      <c r="G1069" s="1061"/>
      <c r="H1069" s="1061"/>
      <c r="I1069" s="1061"/>
      <c r="J1069" s="1062"/>
      <c r="K1069" s="1016"/>
      <c r="L1069" s="1016"/>
      <c r="M1069" s="1016"/>
      <c r="N1069" s="1016"/>
      <c r="O1069" s="1016" t="s">
        <v>470</v>
      </c>
      <c r="P1069" s="1016"/>
      <c r="Q1069" s="1016"/>
      <c r="R1069" s="1016"/>
      <c r="S1069" s="1016"/>
      <c r="T1069" s="1016"/>
      <c r="U1069" s="1016"/>
      <c r="V1069" s="1016"/>
      <c r="W1069" s="1016"/>
      <c r="X1069" s="1016"/>
      <c r="Y1069" s="193" t="str">
        <f>IF(Y1066=0,"",1)</f>
        <v/>
      </c>
      <c r="Z1069" s="193" t="str">
        <f>IF(Z1066=0,"",1)</f>
        <v/>
      </c>
      <c r="AA1069" s="1030" t="str">
        <f>IF(AQ1068=1,"",IF(AS1068&gt;0,1,""))</f>
        <v/>
      </c>
      <c r="AB1069" s="1031"/>
      <c r="AC1069" s="193">
        <f>+AC1066</f>
        <v>0</v>
      </c>
      <c r="AD1069" s="193">
        <f>AD1066</f>
        <v>0</v>
      </c>
      <c r="AE1069" s="1030">
        <f>AE1066+AF1066</f>
        <v>1</v>
      </c>
      <c r="AF1069" s="1031"/>
      <c r="AG1069" s="193">
        <f>AG1066</f>
        <v>0</v>
      </c>
      <c r="AH1069" s="193">
        <f>AH1066</f>
        <v>0</v>
      </c>
      <c r="AI1069" s="1030">
        <f>AI1066+AJ1066</f>
        <v>1</v>
      </c>
      <c r="AJ1069" s="1031"/>
      <c r="AK1069" s="1046"/>
      <c r="AL1069" s="1047"/>
      <c r="AM1069" s="1047"/>
      <c r="AN1069" s="1047"/>
      <c r="AO1069" s="1048"/>
      <c r="AP1069" s="3"/>
      <c r="AQ1069" s="197">
        <f>+Y1066+AC1069+AG1069</f>
        <v>0</v>
      </c>
      <c r="AR1069" s="197">
        <f>+Z1066+AD1069+AH1069</f>
        <v>0</v>
      </c>
      <c r="AS1069" s="1032">
        <f>+AS1068+AE1069+AI1069</f>
        <v>2</v>
      </c>
      <c r="AT1069" s="1033"/>
    </row>
    <row r="1070" spans="2:46" ht="12" customHeight="1" x14ac:dyDescent="0.15">
      <c r="B1070" s="1058"/>
      <c r="C1070" s="1063"/>
      <c r="D1070" s="1061"/>
      <c r="E1070" s="1061"/>
      <c r="F1070" s="1061"/>
      <c r="G1070" s="1061"/>
      <c r="H1070" s="1061"/>
      <c r="I1070" s="1061"/>
      <c r="J1070" s="1062"/>
      <c r="K1070" s="1016"/>
      <c r="L1070" s="1016"/>
      <c r="M1070" s="1016"/>
      <c r="N1070" s="1016"/>
      <c r="O1070" s="1016" t="s">
        <v>471</v>
      </c>
      <c r="P1070" s="1016"/>
      <c r="Q1070" s="1016"/>
      <c r="R1070" s="1016"/>
      <c r="S1070" s="1016"/>
      <c r="T1070" s="1016"/>
      <c r="U1070" s="1016"/>
      <c r="V1070" s="1016"/>
      <c r="W1070" s="1016"/>
      <c r="X1070" s="1016"/>
      <c r="Y1070" s="1034" t="s">
        <v>875</v>
      </c>
      <c r="Z1070" s="1035"/>
      <c r="AA1070" s="1035"/>
      <c r="AB1070" s="1036"/>
      <c r="AC1070" s="1034" t="str">
        <f>IF(AC1069&gt;0,"Ⅳ",IF(AD1069&gt;0,"Ⅲ",IF(AE1069&gt;0,"Ⅱ","Ⅰ")))</f>
        <v>Ⅱ</v>
      </c>
      <c r="AD1070" s="1035"/>
      <c r="AE1070" s="1035"/>
      <c r="AF1070" s="1036"/>
      <c r="AG1070" s="1034" t="str">
        <f>IF(AG1069&gt;0,"Ⅳ",IF(AH1069&gt;0,"Ⅲ",IF(AI1069&gt;0,"Ⅱ","Ⅰ")))</f>
        <v>Ⅱ</v>
      </c>
      <c r="AH1070" s="1035"/>
      <c r="AI1070" s="1035"/>
      <c r="AJ1070" s="1036"/>
      <c r="AK1070" s="1046"/>
      <c r="AL1070" s="1047"/>
      <c r="AM1070" s="1047"/>
      <c r="AN1070" s="1047"/>
      <c r="AO1070" s="1048"/>
      <c r="AP1070" s="3"/>
      <c r="AQ1070" s="1037" t="str">
        <f>IF(AQ1069&gt;0,"Ⅳ",IF(AR1069&gt;0,"Ⅲ",IF(AS1069&gt;0,"Ⅱ","Ⅰ")))</f>
        <v>Ⅱ</v>
      </c>
      <c r="AR1070" s="1037"/>
      <c r="AS1070" s="1037"/>
      <c r="AT1070" s="1037"/>
    </row>
    <row r="1071" spans="2:46" ht="12" customHeight="1" x14ac:dyDescent="0.15">
      <c r="B1071" s="1058"/>
      <c r="C1071" s="1063"/>
      <c r="D1071" s="1061"/>
      <c r="E1071" s="1061"/>
      <c r="F1071" s="1061"/>
      <c r="G1071" s="1061"/>
      <c r="H1071" s="1061"/>
      <c r="I1071" s="1061"/>
      <c r="J1071" s="1062"/>
      <c r="K1071" s="1016"/>
      <c r="L1071" s="1016"/>
      <c r="M1071" s="1016"/>
      <c r="N1071" s="1016"/>
      <c r="O1071" s="1016" t="s">
        <v>472</v>
      </c>
      <c r="P1071" s="1016"/>
      <c r="Q1071" s="1016"/>
      <c r="R1071" s="1016"/>
      <c r="S1071" s="1016"/>
      <c r="T1071" s="1016"/>
      <c r="U1071" s="1016"/>
      <c r="V1071" s="1016"/>
      <c r="W1071" s="1016"/>
      <c r="X1071" s="1016"/>
      <c r="Y1071" s="1034" t="str">
        <f>IF(COUNTIF(Y1070:AJ1070,"Ⅳ")&gt;0,"Ⅳ",IF(COUNTIF(Y1070:AJ1070,"Ⅲ")&gt;0,"Ⅲ",IF(COUNTIF(Y1070:AJ1070,"Ⅱ")&gt;0,"Ⅱ","Ⅰ")))</f>
        <v>Ⅱ</v>
      </c>
      <c r="Z1071" s="1035"/>
      <c r="AA1071" s="1035"/>
      <c r="AB1071" s="1035"/>
      <c r="AC1071" s="1035"/>
      <c r="AD1071" s="1035"/>
      <c r="AE1071" s="1035"/>
      <c r="AF1071" s="1035"/>
      <c r="AG1071" s="1035"/>
      <c r="AH1071" s="1035"/>
      <c r="AI1071" s="1035"/>
      <c r="AJ1071" s="1036"/>
      <c r="AK1071" s="1049"/>
      <c r="AL1071" s="1050"/>
      <c r="AM1071" s="1050"/>
      <c r="AN1071" s="1050"/>
      <c r="AO1071" s="1051"/>
      <c r="AP1071" s="3"/>
    </row>
    <row r="1072" spans="2:46" ht="14.25" customHeight="1" x14ac:dyDescent="0.15">
      <c r="B1072" s="1058"/>
      <c r="C1072" s="1063"/>
      <c r="D1072" s="1061"/>
      <c r="E1072" s="1061"/>
      <c r="F1072" s="1061"/>
      <c r="G1072" s="1061"/>
      <c r="H1072" s="1061"/>
      <c r="I1072" s="1061"/>
      <c r="J1072" s="1062"/>
      <c r="K1072" s="1016" t="s">
        <v>169</v>
      </c>
      <c r="L1072" s="1017"/>
      <c r="M1072" s="1017"/>
      <c r="N1072" s="1017"/>
      <c r="O1072" s="1017"/>
      <c r="P1072" s="1017"/>
      <c r="Q1072" s="1017"/>
      <c r="R1072" s="1017"/>
      <c r="S1072" s="1017"/>
      <c r="T1072" s="1017"/>
      <c r="U1072" s="1017"/>
      <c r="V1072" s="1017"/>
      <c r="W1072" s="1017"/>
      <c r="X1072" s="1017"/>
      <c r="Y1072" s="1017"/>
      <c r="Z1072" s="1017"/>
      <c r="AA1072" s="1017"/>
      <c r="AB1072" s="1017"/>
      <c r="AC1072" s="1017"/>
      <c r="AD1072" s="1017"/>
      <c r="AE1072" s="1017"/>
      <c r="AF1072" s="1017"/>
      <c r="AG1072" s="1017"/>
      <c r="AH1072" s="1017"/>
      <c r="AI1072" s="1017"/>
      <c r="AJ1072" s="1017"/>
      <c r="AK1072" s="1017"/>
      <c r="AL1072" s="1017"/>
      <c r="AM1072" s="1017"/>
      <c r="AN1072" s="1017"/>
      <c r="AO1072" s="1017"/>
      <c r="AP1072" s="3"/>
    </row>
    <row r="1073" spans="2:86" ht="14.25" customHeight="1" x14ac:dyDescent="0.15">
      <c r="B1073" s="1058"/>
      <c r="C1073" s="1063"/>
      <c r="D1073" s="1061"/>
      <c r="E1073" s="1061"/>
      <c r="F1073" s="1061"/>
      <c r="G1073" s="1061"/>
      <c r="H1073" s="1061"/>
      <c r="I1073" s="1061"/>
      <c r="J1073" s="1062"/>
      <c r="K1073" s="1016"/>
      <c r="L1073" s="1017"/>
      <c r="M1073" s="1017"/>
      <c r="N1073" s="1017"/>
      <c r="O1073" s="1017"/>
      <c r="P1073" s="1017"/>
      <c r="Q1073" s="1017"/>
      <c r="R1073" s="1017"/>
      <c r="S1073" s="1017"/>
      <c r="T1073" s="1017"/>
      <c r="U1073" s="1017"/>
      <c r="V1073" s="1017"/>
      <c r="W1073" s="1017"/>
      <c r="X1073" s="1017"/>
      <c r="Y1073" s="1017"/>
      <c r="Z1073" s="1017"/>
      <c r="AA1073" s="1017"/>
      <c r="AB1073" s="1017"/>
      <c r="AC1073" s="1017"/>
      <c r="AD1073" s="1017"/>
      <c r="AE1073" s="1017"/>
      <c r="AF1073" s="1017"/>
      <c r="AG1073" s="1017"/>
      <c r="AH1073" s="1017"/>
      <c r="AI1073" s="1017"/>
      <c r="AJ1073" s="1017"/>
      <c r="AK1073" s="1017"/>
      <c r="AL1073" s="1017"/>
      <c r="AM1073" s="1017"/>
      <c r="AN1073" s="1017"/>
      <c r="AO1073" s="1017"/>
      <c r="AP1073" s="3"/>
    </row>
    <row r="1074" spans="2:86" ht="12" customHeight="1" x14ac:dyDescent="0.15">
      <c r="B1074" s="1058"/>
      <c r="C1074" s="1063"/>
      <c r="D1074" s="1061"/>
      <c r="E1074" s="1061"/>
      <c r="F1074" s="1061"/>
      <c r="G1074" s="1061"/>
      <c r="H1074" s="1061"/>
      <c r="I1074" s="1061"/>
      <c r="J1074" s="1062"/>
      <c r="K1074" s="1018" t="s">
        <v>473</v>
      </c>
      <c r="L1074" s="1018"/>
      <c r="M1074" s="1018"/>
      <c r="N1074" s="1018"/>
      <c r="O1074" s="1018"/>
      <c r="P1074" s="1018"/>
      <c r="Q1074" s="1018"/>
      <c r="R1074" s="1018"/>
      <c r="S1074" s="1018"/>
      <c r="T1074" s="1018"/>
      <c r="U1074" s="1018"/>
      <c r="V1074" s="1018"/>
      <c r="W1074" s="1018"/>
      <c r="X1074" s="1018"/>
      <c r="Y1074" s="1018"/>
      <c r="Z1074" s="1018"/>
      <c r="AA1074" s="1018"/>
      <c r="AB1074" s="1018"/>
      <c r="AC1074" s="1018"/>
      <c r="AD1074" s="1018"/>
      <c r="AE1074" s="1018"/>
      <c r="AF1074" s="1018"/>
      <c r="AG1074" s="1018"/>
      <c r="AH1074" s="1018"/>
      <c r="AI1074" s="1018"/>
      <c r="AJ1074" s="1018"/>
      <c r="AK1074" s="1018"/>
      <c r="AL1074" s="1018"/>
      <c r="AM1074" s="1018"/>
      <c r="AN1074" s="1018"/>
      <c r="AO1074" s="1018"/>
      <c r="AP1074" s="3"/>
    </row>
    <row r="1075" spans="2:86" ht="12" customHeight="1" x14ac:dyDescent="0.15">
      <c r="B1075" s="1058"/>
      <c r="C1075" s="1063"/>
      <c r="D1075" s="1061"/>
      <c r="E1075" s="1061"/>
      <c r="F1075" s="1061"/>
      <c r="G1075" s="1061"/>
      <c r="H1075" s="1061"/>
      <c r="I1075" s="1061"/>
      <c r="J1075" s="1062"/>
      <c r="K1075" s="1019" t="s">
        <v>523</v>
      </c>
      <c r="L1075" s="1019"/>
      <c r="M1075" s="1019"/>
      <c r="N1075" s="1019"/>
      <c r="O1075" s="1019"/>
      <c r="P1075" s="1019"/>
      <c r="Q1075" s="1019"/>
      <c r="R1075" s="1019"/>
      <c r="S1075" s="1019"/>
      <c r="T1075" s="1019"/>
      <c r="U1075" s="1019"/>
      <c r="V1075" s="1019"/>
      <c r="W1075" s="1019"/>
      <c r="X1075" s="1019"/>
      <c r="Y1075" s="1019"/>
      <c r="Z1075" s="1019"/>
      <c r="AA1075" s="1019"/>
      <c r="AB1075" s="1019"/>
      <c r="AC1075" s="1019"/>
      <c r="AD1075" s="1019"/>
      <c r="AE1075" s="1019"/>
      <c r="AF1075" s="1019"/>
      <c r="AG1075" s="1019"/>
      <c r="AH1075" s="1019"/>
      <c r="AI1075" s="1019"/>
      <c r="AJ1075" s="1019"/>
      <c r="AK1075" s="1019"/>
      <c r="AL1075" s="1019"/>
      <c r="AM1075" s="1019"/>
      <c r="AN1075" s="1019"/>
      <c r="AO1075" s="1019"/>
      <c r="AP1075" s="3"/>
    </row>
    <row r="1076" spans="2:86" ht="12" customHeight="1" x14ac:dyDescent="0.15">
      <c r="B1076" s="1058"/>
      <c r="C1076" s="1063"/>
      <c r="D1076" s="1061"/>
      <c r="E1076" s="1061"/>
      <c r="F1076" s="1061"/>
      <c r="G1076" s="1061"/>
      <c r="H1076" s="1061"/>
      <c r="I1076" s="1061"/>
      <c r="J1076" s="1062"/>
      <c r="K1076" s="194" t="s">
        <v>474</v>
      </c>
      <c r="L1076" s="195"/>
      <c r="M1076" s="195"/>
      <c r="N1076" s="195"/>
      <c r="O1076" s="195"/>
      <c r="P1076" s="195"/>
      <c r="Q1076" s="195"/>
      <c r="R1076" s="195"/>
      <c r="S1076" s="195"/>
      <c r="T1076" s="195"/>
      <c r="U1076" s="195"/>
      <c r="V1076" s="195"/>
      <c r="W1076" s="195"/>
      <c r="X1076" s="195"/>
      <c r="Y1076" s="195"/>
      <c r="Z1076" s="195"/>
      <c r="AA1076" s="195"/>
      <c r="AB1076" s="195"/>
      <c r="AC1076" s="195"/>
      <c r="AD1076" s="195"/>
      <c r="AE1076" s="195"/>
      <c r="AF1076" s="195"/>
      <c r="AG1076" s="195"/>
      <c r="AH1076" s="195"/>
      <c r="AI1076" s="195"/>
      <c r="AJ1076" s="195"/>
      <c r="AK1076" s="195"/>
      <c r="AL1076" s="195"/>
      <c r="AM1076" s="195"/>
      <c r="AN1076" s="195"/>
      <c r="AO1076" s="196"/>
      <c r="AP1076" s="3"/>
    </row>
    <row r="1077" spans="2:86" ht="12" customHeight="1" x14ac:dyDescent="0.15">
      <c r="B1077" s="1058"/>
      <c r="C1077" s="1063"/>
      <c r="D1077" s="1061"/>
      <c r="E1077" s="1061"/>
      <c r="F1077" s="1061"/>
      <c r="G1077" s="1061"/>
      <c r="H1077" s="1061"/>
      <c r="I1077" s="1061"/>
      <c r="J1077" s="1062"/>
      <c r="K1077" s="194" t="s">
        <v>475</v>
      </c>
      <c r="L1077" s="195"/>
      <c r="M1077" s="195"/>
      <c r="N1077" s="195"/>
      <c r="O1077" s="195"/>
      <c r="P1077" s="195"/>
      <c r="Q1077" s="195"/>
      <c r="R1077" s="195"/>
      <c r="S1077" s="195"/>
      <c r="T1077" s="195"/>
      <c r="U1077" s="195"/>
      <c r="V1077" s="195"/>
      <c r="W1077" s="195"/>
      <c r="X1077" s="195"/>
      <c r="Y1077" s="195"/>
      <c r="Z1077" s="195"/>
      <c r="AA1077" s="195"/>
      <c r="AB1077" s="195"/>
      <c r="AC1077" s="195"/>
      <c r="AD1077" s="195"/>
      <c r="AE1077" s="195"/>
      <c r="AF1077" s="195"/>
      <c r="AG1077" s="195"/>
      <c r="AH1077" s="195"/>
      <c r="AI1077" s="195"/>
      <c r="AJ1077" s="195"/>
      <c r="AK1077" s="195"/>
      <c r="AL1077" s="195"/>
      <c r="AM1077" s="195"/>
      <c r="AN1077" s="195"/>
      <c r="AO1077" s="196"/>
      <c r="AP1077" s="3"/>
    </row>
    <row r="1078" spans="2:86" ht="12" customHeight="1" x14ac:dyDescent="0.15">
      <c r="B1078" s="1058"/>
      <c r="C1078" s="1063"/>
      <c r="D1078" s="1061"/>
      <c r="E1078" s="1061"/>
      <c r="F1078" s="1061"/>
      <c r="G1078" s="1061"/>
      <c r="H1078" s="1061"/>
      <c r="I1078" s="1061"/>
      <c r="J1078" s="1062"/>
      <c r="K1078" s="1020" t="s">
        <v>476</v>
      </c>
      <c r="L1078" s="1021"/>
      <c r="M1078" s="1021"/>
      <c r="N1078" s="1021"/>
      <c r="O1078" s="1021"/>
      <c r="P1078" s="1021"/>
      <c r="Q1078" s="1021"/>
      <c r="R1078" s="1021"/>
      <c r="S1078" s="1021"/>
      <c r="T1078" s="1021"/>
      <c r="U1078" s="1021"/>
      <c r="V1078" s="1021"/>
      <c r="W1078" s="1021"/>
      <c r="X1078" s="1021"/>
      <c r="Y1078" s="1021"/>
      <c r="Z1078" s="1021"/>
      <c r="AA1078" s="1021"/>
      <c r="AB1078" s="1021"/>
      <c r="AC1078" s="1021"/>
      <c r="AD1078" s="1021"/>
      <c r="AE1078" s="1021"/>
      <c r="AF1078" s="1021"/>
      <c r="AG1078" s="1021"/>
      <c r="AH1078" s="1021"/>
      <c r="AI1078" s="1021"/>
      <c r="AJ1078" s="1021"/>
      <c r="AK1078" s="1021"/>
      <c r="AL1078" s="1021"/>
      <c r="AM1078" s="1021"/>
      <c r="AN1078" s="1021"/>
      <c r="AO1078" s="1022"/>
      <c r="AP1078" s="3"/>
    </row>
    <row r="1079" spans="2:86" ht="12" customHeight="1" x14ac:dyDescent="0.15">
      <c r="B1079" s="591"/>
      <c r="C1079" s="1064"/>
      <c r="D1079" s="1065"/>
      <c r="E1079" s="1065"/>
      <c r="F1079" s="1065"/>
      <c r="G1079" s="1065"/>
      <c r="H1079" s="1065"/>
      <c r="I1079" s="1065"/>
      <c r="J1079" s="1066"/>
      <c r="K1079" s="1023"/>
      <c r="L1079" s="1024"/>
      <c r="M1079" s="1024"/>
      <c r="N1079" s="1024"/>
      <c r="O1079" s="1024"/>
      <c r="P1079" s="1024"/>
      <c r="Q1079" s="1024"/>
      <c r="R1079" s="1024"/>
      <c r="S1079" s="1024"/>
      <c r="T1079" s="1024"/>
      <c r="U1079" s="1024"/>
      <c r="V1079" s="1024"/>
      <c r="W1079" s="1024"/>
      <c r="X1079" s="1024"/>
      <c r="Y1079" s="1024"/>
      <c r="Z1079" s="1024"/>
      <c r="AA1079" s="1024"/>
      <c r="AB1079" s="1024"/>
      <c r="AC1079" s="1024"/>
      <c r="AD1079" s="1024"/>
      <c r="AE1079" s="1024"/>
      <c r="AF1079" s="1024"/>
      <c r="AG1079" s="1024"/>
      <c r="AH1079" s="1024"/>
      <c r="AI1079" s="1024"/>
      <c r="AJ1079" s="1024"/>
      <c r="AK1079" s="1024"/>
      <c r="AL1079" s="1024"/>
      <c r="AM1079" s="1024"/>
      <c r="AN1079" s="1024"/>
      <c r="AO1079" s="1025"/>
      <c r="AP1079" s="3"/>
    </row>
    <row r="1080" spans="2:86" s="9" customFormat="1" ht="12" customHeight="1" x14ac:dyDescent="0.15">
      <c r="B1080" s="3" t="s">
        <v>527</v>
      </c>
      <c r="AQ1080" s="162"/>
      <c r="AR1080" s="162"/>
      <c r="AS1080" s="162"/>
      <c r="AT1080" s="162"/>
      <c r="AU1080" s="162"/>
      <c r="AV1080" s="162"/>
      <c r="AW1080" s="162"/>
      <c r="AX1080" s="162"/>
      <c r="AY1080" s="162"/>
      <c r="AZ1080" s="162"/>
      <c r="BA1080" s="162"/>
      <c r="BB1080" s="162"/>
      <c r="BC1080" s="162"/>
      <c r="BD1080" s="162"/>
      <c r="BE1080" s="162"/>
      <c r="BF1080" s="162"/>
      <c r="BG1080" s="162"/>
      <c r="BH1080" s="162"/>
      <c r="BI1080" s="162"/>
      <c r="BJ1080" s="162"/>
      <c r="BK1080" s="162"/>
      <c r="BL1080" s="162"/>
      <c r="BM1080" s="162"/>
      <c r="BN1080" s="162"/>
      <c r="BO1080" s="162"/>
      <c r="BP1080" s="162"/>
      <c r="BQ1080" s="162"/>
      <c r="BR1080" s="162"/>
      <c r="BS1080" s="162"/>
      <c r="BT1080" s="162"/>
      <c r="BU1080" s="162"/>
      <c r="BV1080" s="162"/>
      <c r="BW1080" s="162"/>
      <c r="BX1080" s="162"/>
      <c r="BY1080" s="162"/>
      <c r="BZ1080" s="162"/>
      <c r="CA1080" s="162"/>
      <c r="CB1080" s="162"/>
      <c r="CC1080" s="162"/>
      <c r="CD1080" s="162"/>
      <c r="CE1080" s="162"/>
      <c r="CF1080" s="162"/>
      <c r="CG1080" s="162"/>
      <c r="CH1080" s="162"/>
    </row>
    <row r="1081" spans="2:86" ht="12" customHeight="1" thickBot="1" x14ac:dyDescent="0.2">
      <c r="B1081" s="3" t="s">
        <v>524</v>
      </c>
    </row>
    <row r="1082" spans="2:86" ht="12" customHeight="1" x14ac:dyDescent="0.15">
      <c r="B1082" s="3" t="s">
        <v>525</v>
      </c>
      <c r="AU1082" s="1000" t="s">
        <v>305</v>
      </c>
      <c r="AV1082" s="1001" t="s">
        <v>298</v>
      </c>
      <c r="AW1082" s="1003" t="s">
        <v>299</v>
      </c>
      <c r="AX1082" s="1005" t="s">
        <v>306</v>
      </c>
      <c r="AY1082" s="1006"/>
      <c r="AZ1082" s="1006"/>
      <c r="BA1082" s="1006"/>
      <c r="BB1082" s="1006"/>
      <c r="BC1082" s="1006"/>
      <c r="BD1082" s="1006"/>
      <c r="BE1082" s="1006"/>
      <c r="BF1082" s="1006"/>
      <c r="BG1082" s="1006"/>
      <c r="BH1082" s="1006"/>
      <c r="BI1082" s="1006"/>
      <c r="BJ1082" s="1006"/>
      <c r="BK1082" s="1006"/>
      <c r="BL1082" s="1006"/>
      <c r="BM1082" s="1006"/>
      <c r="BN1082" s="1006"/>
      <c r="BO1082" s="1006"/>
      <c r="BP1082" s="1006"/>
      <c r="BQ1082" s="1006"/>
      <c r="BR1082" s="1007"/>
      <c r="BS1082" s="807" t="s">
        <v>300</v>
      </c>
      <c r="BT1082" s="1008"/>
      <c r="BU1082" s="1008"/>
      <c r="BV1082" s="1008"/>
      <c r="BW1082" s="1009" t="s">
        <v>307</v>
      </c>
      <c r="BX1082" s="1010"/>
      <c r="BY1082" s="1010"/>
      <c r="BZ1082" s="1010"/>
      <c r="CA1082" s="1010"/>
      <c r="CB1082" s="1010"/>
      <c r="CC1082" s="1010"/>
      <c r="CD1082" s="1010"/>
      <c r="CE1082" s="1010"/>
      <c r="CF1082" s="1010"/>
      <c r="CG1082" s="1010"/>
      <c r="CH1082" s="1011"/>
    </row>
    <row r="1083" spans="2:86" ht="12" customHeight="1" x14ac:dyDescent="0.15">
      <c r="B1083" s="3" t="s">
        <v>477</v>
      </c>
      <c r="AU1083" s="1000"/>
      <c r="AV1083" s="1002"/>
      <c r="AW1083" s="1004"/>
      <c r="AX1083" s="1012" t="s">
        <v>308</v>
      </c>
      <c r="AY1083" s="686"/>
      <c r="AZ1083" s="686"/>
      <c r="BA1083" s="686"/>
      <c r="BB1083" s="686"/>
      <c r="BC1083" s="686"/>
      <c r="BD1083" s="686"/>
      <c r="BE1083" s="686"/>
      <c r="BF1083" s="686"/>
      <c r="BG1083" s="686"/>
      <c r="BH1083" s="686"/>
      <c r="BI1083" s="686"/>
      <c r="BJ1083" s="686" t="s">
        <v>309</v>
      </c>
      <c r="BK1083" s="686"/>
      <c r="BL1083" s="686"/>
      <c r="BM1083" s="686"/>
      <c r="BN1083" s="686"/>
      <c r="BO1083" s="686"/>
      <c r="BP1083" s="686"/>
      <c r="BQ1083" s="686"/>
      <c r="BR1083" s="1013"/>
      <c r="BS1083" s="1008"/>
      <c r="BT1083" s="1008"/>
      <c r="BU1083" s="1008"/>
      <c r="BV1083" s="1008"/>
      <c r="BW1083" s="1014" t="s">
        <v>302</v>
      </c>
      <c r="BX1083" s="699"/>
      <c r="BY1083" s="699"/>
      <c r="BZ1083" s="699"/>
      <c r="CA1083" s="686" t="s">
        <v>310</v>
      </c>
      <c r="CB1083" s="686"/>
      <c r="CC1083" s="686"/>
      <c r="CD1083" s="686"/>
      <c r="CE1083" s="686"/>
      <c r="CF1083" s="686"/>
      <c r="CG1083" s="686"/>
      <c r="CH1083" s="1013"/>
    </row>
    <row r="1084" spans="2:86" ht="12" customHeight="1" x14ac:dyDescent="0.15">
      <c r="B1084" s="3" t="s">
        <v>526</v>
      </c>
      <c r="AU1084" s="1000"/>
      <c r="AV1084" s="1002"/>
      <c r="AW1084" s="1004"/>
      <c r="AX1084" s="1012" t="s">
        <v>26</v>
      </c>
      <c r="AY1084" s="686"/>
      <c r="AZ1084" s="686"/>
      <c r="BA1084" s="686"/>
      <c r="BB1084" s="686" t="s">
        <v>22</v>
      </c>
      <c r="BC1084" s="686"/>
      <c r="BD1084" s="686"/>
      <c r="BE1084" s="686"/>
      <c r="BF1084" s="686" t="s">
        <v>24</v>
      </c>
      <c r="BG1084" s="686"/>
      <c r="BH1084" s="686"/>
      <c r="BI1084" s="686"/>
      <c r="BJ1084" s="699" t="s">
        <v>26</v>
      </c>
      <c r="BK1084" s="699"/>
      <c r="BL1084" s="699"/>
      <c r="BM1084" s="699" t="s">
        <v>22</v>
      </c>
      <c r="BN1084" s="699"/>
      <c r="BO1084" s="699"/>
      <c r="BP1084" s="699" t="s">
        <v>24</v>
      </c>
      <c r="BQ1084" s="699"/>
      <c r="BR1084" s="1015"/>
      <c r="BS1084" s="807" t="s">
        <v>26</v>
      </c>
      <c r="BT1084" s="807" t="s">
        <v>22</v>
      </c>
      <c r="BU1084" s="807" t="s">
        <v>24</v>
      </c>
      <c r="BV1084" s="807" t="s">
        <v>303</v>
      </c>
      <c r="BW1084" s="1012" t="s">
        <v>311</v>
      </c>
      <c r="BX1084" s="686"/>
      <c r="BY1084" s="686"/>
      <c r="BZ1084" s="686"/>
      <c r="CA1084" s="686" t="s">
        <v>22</v>
      </c>
      <c r="CB1084" s="686"/>
      <c r="CC1084" s="686"/>
      <c r="CD1084" s="686"/>
      <c r="CE1084" s="686" t="s">
        <v>24</v>
      </c>
      <c r="CF1084" s="686"/>
      <c r="CG1084" s="686"/>
      <c r="CH1084" s="1013"/>
    </row>
    <row r="1085" spans="2:86" ht="12" customHeight="1" x14ac:dyDescent="0.15">
      <c r="B1085" s="3" t="s">
        <v>478</v>
      </c>
      <c r="AU1085" s="1000"/>
      <c r="AV1085" s="1002"/>
      <c r="AW1085" s="1004"/>
      <c r="AX1085" s="156" t="s">
        <v>862</v>
      </c>
      <c r="AY1085" s="157" t="s">
        <v>863</v>
      </c>
      <c r="AZ1085" s="157" t="s">
        <v>864</v>
      </c>
      <c r="BA1085" s="158" t="s">
        <v>865</v>
      </c>
      <c r="BB1085" s="159" t="s">
        <v>866</v>
      </c>
      <c r="BC1085" s="157" t="s">
        <v>863</v>
      </c>
      <c r="BD1085" s="157" t="s">
        <v>867</v>
      </c>
      <c r="BE1085" s="158" t="s">
        <v>865</v>
      </c>
      <c r="BF1085" s="159" t="s">
        <v>866</v>
      </c>
      <c r="BG1085" s="157" t="s">
        <v>863</v>
      </c>
      <c r="BH1085" s="157" t="s">
        <v>864</v>
      </c>
      <c r="BI1085" s="158" t="s">
        <v>865</v>
      </c>
      <c r="BJ1085" s="159" t="s">
        <v>866</v>
      </c>
      <c r="BK1085" s="157" t="s">
        <v>868</v>
      </c>
      <c r="BL1085" s="158" t="s">
        <v>869</v>
      </c>
      <c r="BM1085" s="159" t="s">
        <v>870</v>
      </c>
      <c r="BN1085" s="157" t="s">
        <v>863</v>
      </c>
      <c r="BO1085" s="158" t="s">
        <v>871</v>
      </c>
      <c r="BP1085" s="159" t="s">
        <v>870</v>
      </c>
      <c r="BQ1085" s="157" t="s">
        <v>868</v>
      </c>
      <c r="BR1085" s="160" t="s">
        <v>872</v>
      </c>
      <c r="BS1085" s="1008"/>
      <c r="BT1085" s="1008"/>
      <c r="BU1085" s="1008"/>
      <c r="BV1085" s="1008"/>
      <c r="BW1085" s="156" t="s">
        <v>866</v>
      </c>
      <c r="BX1085" s="157" t="s">
        <v>863</v>
      </c>
      <c r="BY1085" s="157" t="s">
        <v>864</v>
      </c>
      <c r="BZ1085" s="158" t="s">
        <v>865</v>
      </c>
      <c r="CA1085" s="159" t="s">
        <v>866</v>
      </c>
      <c r="CB1085" s="157" t="s">
        <v>873</v>
      </c>
      <c r="CC1085" s="157" t="s">
        <v>864</v>
      </c>
      <c r="CD1085" s="158" t="s">
        <v>865</v>
      </c>
      <c r="CE1085" s="159" t="s">
        <v>866</v>
      </c>
      <c r="CF1085" s="157" t="s">
        <v>863</v>
      </c>
      <c r="CG1085" s="157" t="s">
        <v>864</v>
      </c>
      <c r="CH1085" s="160" t="s">
        <v>874</v>
      </c>
    </row>
    <row r="1086" spans="2:86" x14ac:dyDescent="0.15">
      <c r="B1086" s="3" t="s">
        <v>539</v>
      </c>
      <c r="AU1086" s="1000"/>
      <c r="AV1086" s="188" t="str">
        <f>N1088</f>
        <v>S023</v>
      </c>
      <c r="AW1086" s="300">
        <f>R1088</f>
        <v>10.5</v>
      </c>
      <c r="AX1086" s="197">
        <f>+Y1113</f>
        <v>0</v>
      </c>
      <c r="AY1086" s="197">
        <f>+Z1113</f>
        <v>0</v>
      </c>
      <c r="AZ1086" s="197">
        <f>+AA1113</f>
        <v>0</v>
      </c>
      <c r="BA1086" s="197">
        <f t="shared" ref="BA1086" si="478">+AB1113</f>
        <v>0</v>
      </c>
      <c r="BB1086" s="197">
        <f>+AC1113</f>
        <v>0</v>
      </c>
      <c r="BC1086" s="197">
        <f t="shared" ref="BC1086" si="479">+AD1113</f>
        <v>0</v>
      </c>
      <c r="BD1086" s="197">
        <f t="shared" ref="BD1086" si="480">+AE1113</f>
        <v>0</v>
      </c>
      <c r="BE1086" s="197">
        <f t="shared" ref="BE1086" si="481">+AF1113</f>
        <v>0</v>
      </c>
      <c r="BF1086" s="197">
        <f t="shared" ref="BF1086" si="482">+AG1113</f>
        <v>0</v>
      </c>
      <c r="BG1086" s="197">
        <f t="shared" ref="BG1086" si="483">+AH1113</f>
        <v>0</v>
      </c>
      <c r="BH1086" s="197">
        <f t="shared" ref="BH1086" si="484">+AI1113</f>
        <v>0</v>
      </c>
      <c r="BI1086" s="197">
        <f t="shared" ref="BI1086" si="485">+AJ1113</f>
        <v>3</v>
      </c>
      <c r="BJ1086" s="197" t="str">
        <f>+Y1116</f>
        <v/>
      </c>
      <c r="BK1086" s="197" t="str">
        <f t="shared" ref="BK1086" si="486">+Z1116</f>
        <v/>
      </c>
      <c r="BL1086" s="197" t="str">
        <f>+AA1116</f>
        <v/>
      </c>
      <c r="BM1086" s="197">
        <f>+AC1116</f>
        <v>0</v>
      </c>
      <c r="BN1086" s="197">
        <f t="shared" ref="BN1086" si="487">+AD1116</f>
        <v>0</v>
      </c>
      <c r="BO1086" s="197">
        <f t="shared" ref="BO1086" si="488">+AE1116</f>
        <v>0</v>
      </c>
      <c r="BP1086" s="197">
        <f>+AG1116</f>
        <v>0</v>
      </c>
      <c r="BQ1086" s="197">
        <f>+AH1116</f>
        <v>0</v>
      </c>
      <c r="BR1086" s="197">
        <f>+AI1116</f>
        <v>3</v>
      </c>
      <c r="BS1086" s="296" t="str">
        <f>+Y1117</f>
        <v>Ⅰ</v>
      </c>
      <c r="BT1086" s="296" t="str">
        <f>+AC1117</f>
        <v>Ⅰ</v>
      </c>
      <c r="BU1086" s="296" t="str">
        <f>+AG1117</f>
        <v>Ⅱ</v>
      </c>
      <c r="BV1086" s="296" t="str">
        <f>+Y1118</f>
        <v>Ⅱ</v>
      </c>
      <c r="BW1086" s="164" t="str">
        <f>IF(Y1113&gt;0,R1088,"")</f>
        <v/>
      </c>
      <c r="BX1086" s="165" t="str">
        <f>IF(Z1113&gt;0,"",IF(AA1113&gt;0,R1088,""))</f>
        <v/>
      </c>
      <c r="BY1086" s="165" t="str">
        <f>IF(Y1113+Z1113&gt;0,"",IF(AA1113&gt;0,R1088,""))</f>
        <v/>
      </c>
      <c r="BZ1086" s="165" t="str">
        <f>IF(Y1113+Z1113+AA1113&gt;0,"",IF(AB1113&gt;0,R1088,""))</f>
        <v/>
      </c>
      <c r="CA1086" s="166">
        <f t="shared" ref="CA1086" si="489">+AC1112</f>
        <v>0</v>
      </c>
      <c r="CB1086" s="166">
        <f t="shared" ref="CB1086" si="490">+AD1112</f>
        <v>0</v>
      </c>
      <c r="CC1086" s="166">
        <f t="shared" ref="CC1086" si="491">+AE1112</f>
        <v>0</v>
      </c>
      <c r="CD1086" s="166">
        <f t="shared" ref="CD1086" si="492">+AF1112</f>
        <v>0</v>
      </c>
      <c r="CE1086" s="166">
        <f t="shared" ref="CE1086" si="493">+AG1112</f>
        <v>0</v>
      </c>
      <c r="CF1086" s="166">
        <f t="shared" ref="CF1086" si="494">+AH1112</f>
        <v>0</v>
      </c>
      <c r="CG1086" s="166">
        <f t="shared" ref="CG1086" si="495">+AI1112</f>
        <v>0</v>
      </c>
      <c r="CH1086" s="166">
        <f t="shared" ref="CH1086" si="496">+AJ1112</f>
        <v>7.4975000000000005</v>
      </c>
    </row>
    <row r="1087" spans="2:86" ht="12" customHeight="1" x14ac:dyDescent="0.15">
      <c r="B1087" s="1057" t="s">
        <v>219</v>
      </c>
      <c r="C1087" s="1059"/>
      <c r="D1087" s="1060"/>
      <c r="E1087" s="1061"/>
      <c r="F1087" s="1061"/>
      <c r="G1087" s="1061"/>
      <c r="H1087" s="1061"/>
      <c r="I1087" s="1061"/>
      <c r="J1087" s="1062"/>
      <c r="K1087" s="1067" t="s">
        <v>453</v>
      </c>
      <c r="L1087" s="1068"/>
      <c r="M1087" s="1068"/>
      <c r="N1087" s="1068"/>
      <c r="O1087" s="1068"/>
      <c r="P1087" s="1068"/>
      <c r="Q1087" s="1068"/>
      <c r="R1087" s="1068"/>
      <c r="S1087" s="1068"/>
      <c r="T1087" s="1068"/>
      <c r="U1087" s="1068"/>
      <c r="V1087" s="1068"/>
      <c r="W1087" s="1068"/>
      <c r="X1087" s="1068"/>
      <c r="Y1087" s="1068"/>
      <c r="Z1087" s="1068"/>
      <c r="AA1087" s="1068"/>
      <c r="AB1087" s="1068"/>
      <c r="AC1087" s="1068"/>
      <c r="AD1087" s="1068"/>
      <c r="AE1087" s="1068"/>
      <c r="AF1087" s="1068"/>
      <c r="AG1087" s="1068"/>
      <c r="AH1087" s="1068"/>
      <c r="AI1087" s="1068"/>
      <c r="AJ1087" s="1068"/>
      <c r="AK1087" s="1068"/>
      <c r="AL1087" s="1068"/>
      <c r="AM1087" s="1068"/>
      <c r="AN1087" s="1068"/>
      <c r="AO1087" s="1069"/>
      <c r="AP1087" s="3"/>
    </row>
    <row r="1088" spans="2:86" ht="12" customHeight="1" x14ac:dyDescent="0.15">
      <c r="B1088" s="1058"/>
      <c r="C1088" s="1063"/>
      <c r="D1088" s="1061"/>
      <c r="E1088" s="1061"/>
      <c r="F1088" s="1061"/>
      <c r="G1088" s="1061"/>
      <c r="H1088" s="1061"/>
      <c r="I1088" s="1061"/>
      <c r="J1088" s="1062"/>
      <c r="K1088" s="1040" t="s">
        <v>218</v>
      </c>
      <c r="L1088" s="1041"/>
      <c r="M1088" s="1042"/>
      <c r="N1088" s="1034" t="s">
        <v>747</v>
      </c>
      <c r="O1088" s="1035"/>
      <c r="P1088" s="1040" t="s">
        <v>454</v>
      </c>
      <c r="Q1088" s="1042"/>
      <c r="R1088" s="1070">
        <f>'様式A-2'!C33</f>
        <v>10.5</v>
      </c>
      <c r="S1088" s="1071"/>
      <c r="T1088" s="1072"/>
      <c r="U1088" s="1073" t="s">
        <v>455</v>
      </c>
      <c r="V1088" s="1074"/>
      <c r="W1088" s="1073" t="s">
        <v>456</v>
      </c>
      <c r="X1088" s="1074"/>
      <c r="Y1088" s="1042" t="s">
        <v>217</v>
      </c>
      <c r="Z1088" s="1016"/>
      <c r="AA1088" s="1016"/>
      <c r="AB1088" s="1016"/>
      <c r="AC1088" s="1073" t="s">
        <v>457</v>
      </c>
      <c r="AD1088" s="1079"/>
      <c r="AE1088" s="1079"/>
      <c r="AF1088" s="1079"/>
      <c r="AG1088" s="1079"/>
      <c r="AH1088" s="1079"/>
      <c r="AI1088" s="1079"/>
      <c r="AJ1088" s="1074"/>
      <c r="AK1088" s="1073" t="s">
        <v>458</v>
      </c>
      <c r="AL1088" s="1079"/>
      <c r="AM1088" s="1079"/>
      <c r="AN1088" s="1081"/>
      <c r="AO1088" s="1082"/>
      <c r="AP1088" s="3"/>
      <c r="AV1088" s="167"/>
      <c r="AW1088" s="221"/>
      <c r="AX1088" s="167"/>
      <c r="AY1088" s="167"/>
      <c r="AZ1088" s="167"/>
      <c r="BA1088" s="167"/>
      <c r="BB1088" s="167"/>
      <c r="BC1088" s="167"/>
      <c r="BD1088" s="167"/>
    </row>
    <row r="1089" spans="2:56" ht="12" customHeight="1" x14ac:dyDescent="0.15">
      <c r="B1089" s="1058"/>
      <c r="C1089" s="1063"/>
      <c r="D1089" s="1061"/>
      <c r="E1089" s="1061"/>
      <c r="F1089" s="1061"/>
      <c r="G1089" s="1061"/>
      <c r="H1089" s="1061"/>
      <c r="I1089" s="1061"/>
      <c r="J1089" s="1062"/>
      <c r="K1089" s="1016" t="s">
        <v>459</v>
      </c>
      <c r="L1089" s="1016" t="s">
        <v>199</v>
      </c>
      <c r="M1089" s="1016"/>
      <c r="N1089" s="1016" t="s">
        <v>198</v>
      </c>
      <c r="O1089" s="1016"/>
      <c r="P1089" s="1016" t="s">
        <v>460</v>
      </c>
      <c r="Q1089" s="1016"/>
      <c r="R1089" s="1016" t="s">
        <v>6</v>
      </c>
      <c r="S1089" s="1016"/>
      <c r="T1089" s="1016"/>
      <c r="U1089" s="1075"/>
      <c r="V1089" s="1076"/>
      <c r="W1089" s="1075"/>
      <c r="X1089" s="1076"/>
      <c r="Y1089" s="1042"/>
      <c r="Z1089" s="1016"/>
      <c r="AA1089" s="1016"/>
      <c r="AB1089" s="1016"/>
      <c r="AC1089" s="1077"/>
      <c r="AD1089" s="1080"/>
      <c r="AE1089" s="1080"/>
      <c r="AF1089" s="1080"/>
      <c r="AG1089" s="1080"/>
      <c r="AH1089" s="1080"/>
      <c r="AI1089" s="1080"/>
      <c r="AJ1089" s="1078"/>
      <c r="AK1089" s="1075"/>
      <c r="AL1089" s="1083"/>
      <c r="AM1089" s="1083"/>
      <c r="AN1089" s="1084"/>
      <c r="AO1089" s="1085"/>
      <c r="AP1089" s="3"/>
      <c r="AV1089" s="167"/>
      <c r="AW1089" s="167"/>
      <c r="AX1089" s="167"/>
      <c r="AY1089" s="167"/>
      <c r="AZ1089" s="167"/>
      <c r="BA1089" s="167"/>
      <c r="BB1089" s="167"/>
      <c r="BC1089" s="167"/>
      <c r="BD1089" s="167"/>
    </row>
    <row r="1090" spans="2:56" ht="12" customHeight="1" x14ac:dyDescent="0.15">
      <c r="B1090" s="1058"/>
      <c r="C1090" s="1063"/>
      <c r="D1090" s="1061"/>
      <c r="E1090" s="1061"/>
      <c r="F1090" s="1061"/>
      <c r="G1090" s="1061"/>
      <c r="H1090" s="1061"/>
      <c r="I1090" s="1061"/>
      <c r="J1090" s="1062"/>
      <c r="K1090" s="1016"/>
      <c r="L1090" s="1016"/>
      <c r="M1090" s="1016"/>
      <c r="N1090" s="1016"/>
      <c r="O1090" s="1016"/>
      <c r="P1090" s="1016"/>
      <c r="Q1090" s="1016"/>
      <c r="R1090" s="1016"/>
      <c r="S1090" s="1016"/>
      <c r="T1090" s="1016"/>
      <c r="U1090" s="1075"/>
      <c r="V1090" s="1076"/>
      <c r="W1090" s="1075"/>
      <c r="X1090" s="1076"/>
      <c r="Y1090" s="1042" t="s">
        <v>461</v>
      </c>
      <c r="Z1090" s="1016"/>
      <c r="AA1090" s="1016"/>
      <c r="AB1090" s="1016"/>
      <c r="AC1090" s="1016" t="s">
        <v>462</v>
      </c>
      <c r="AD1090" s="1016"/>
      <c r="AE1090" s="1016"/>
      <c r="AF1090" s="1016"/>
      <c r="AG1090" s="1016" t="s">
        <v>463</v>
      </c>
      <c r="AH1090" s="1016"/>
      <c r="AI1090" s="1016"/>
      <c r="AJ1090" s="1016"/>
      <c r="AK1090" s="1075"/>
      <c r="AL1090" s="1083"/>
      <c r="AM1090" s="1083"/>
      <c r="AN1090" s="1084"/>
      <c r="AO1090" s="1085"/>
      <c r="AP1090" s="3"/>
      <c r="AV1090" s="167"/>
      <c r="AW1090" s="167"/>
      <c r="AX1090" s="167"/>
      <c r="AY1090" s="167"/>
      <c r="AZ1090" s="167"/>
      <c r="BA1090" s="167"/>
      <c r="BB1090" s="167"/>
      <c r="BC1090" s="167"/>
      <c r="BD1090" s="167"/>
    </row>
    <row r="1091" spans="2:56" ht="12" customHeight="1" x14ac:dyDescent="0.15">
      <c r="B1091" s="1058"/>
      <c r="C1091" s="1063"/>
      <c r="D1091" s="1061"/>
      <c r="E1091" s="1061"/>
      <c r="F1091" s="1061"/>
      <c r="G1091" s="1061"/>
      <c r="H1091" s="1061"/>
      <c r="I1091" s="1061"/>
      <c r="J1091" s="1062"/>
      <c r="K1091" s="1016"/>
      <c r="L1091" s="1016"/>
      <c r="M1091" s="1016"/>
      <c r="N1091" s="1016"/>
      <c r="O1091" s="1016"/>
      <c r="P1091" s="1016"/>
      <c r="Q1091" s="1016"/>
      <c r="R1091" s="1016"/>
      <c r="S1091" s="1016"/>
      <c r="T1091" s="1016"/>
      <c r="U1091" s="1077"/>
      <c r="V1091" s="1078"/>
      <c r="W1091" s="1077"/>
      <c r="X1091" s="1078"/>
      <c r="Y1091" s="191" t="s">
        <v>32</v>
      </c>
      <c r="Z1091" s="187" t="s">
        <v>33</v>
      </c>
      <c r="AA1091" s="187" t="s">
        <v>464</v>
      </c>
      <c r="AB1091" s="187" t="s">
        <v>465</v>
      </c>
      <c r="AC1091" s="187" t="s">
        <v>32</v>
      </c>
      <c r="AD1091" s="187" t="s">
        <v>33</v>
      </c>
      <c r="AE1091" s="187" t="s">
        <v>464</v>
      </c>
      <c r="AF1091" s="187" t="s">
        <v>465</v>
      </c>
      <c r="AG1091" s="187" t="s">
        <v>32</v>
      </c>
      <c r="AH1091" s="187" t="s">
        <v>33</v>
      </c>
      <c r="AI1091" s="187" t="s">
        <v>464</v>
      </c>
      <c r="AJ1091" s="187" t="s">
        <v>465</v>
      </c>
      <c r="AK1091" s="1077"/>
      <c r="AL1091" s="1080"/>
      <c r="AM1091" s="1080"/>
      <c r="AN1091" s="1086"/>
      <c r="AO1091" s="1087"/>
      <c r="AP1091" s="3"/>
      <c r="AV1091" s="167"/>
      <c r="AW1091" s="167"/>
      <c r="AX1091" s="167"/>
      <c r="AY1091" s="167"/>
      <c r="AZ1091" s="167"/>
      <c r="BA1091" s="167"/>
      <c r="BB1091" s="167"/>
      <c r="BC1091" s="167"/>
      <c r="BD1091" s="167"/>
    </row>
    <row r="1092" spans="2:56" ht="12" customHeight="1" x14ac:dyDescent="0.15">
      <c r="B1092" s="1058"/>
      <c r="C1092" s="1063"/>
      <c r="D1092" s="1061"/>
      <c r="E1092" s="1061"/>
      <c r="F1092" s="1061"/>
      <c r="G1092" s="1061"/>
      <c r="H1092" s="1061"/>
      <c r="I1092" s="1061"/>
      <c r="J1092" s="1062"/>
      <c r="K1092" s="192">
        <v>1</v>
      </c>
      <c r="L1092" s="1038" t="s">
        <v>534</v>
      </c>
      <c r="M1092" s="1039"/>
      <c r="N1092" s="1038" t="s">
        <v>487</v>
      </c>
      <c r="O1092" s="1039"/>
      <c r="P1092" s="1034" t="s">
        <v>332</v>
      </c>
      <c r="Q1092" s="1036"/>
      <c r="R1092" s="408" t="s">
        <v>338</v>
      </c>
      <c r="S1092" s="408"/>
      <c r="T1092" s="408"/>
      <c r="U1092" s="1034" t="s">
        <v>54</v>
      </c>
      <c r="V1092" s="1036"/>
      <c r="W1092" s="1034" t="s">
        <v>551</v>
      </c>
      <c r="X1092" s="1035"/>
      <c r="Y1092" s="276"/>
      <c r="Z1092" s="276"/>
      <c r="AA1092" s="276"/>
      <c r="AB1092" s="276"/>
      <c r="AC1092" s="223"/>
      <c r="AD1092" s="223"/>
      <c r="AE1092" s="223"/>
      <c r="AF1092" s="223"/>
      <c r="AG1092" s="223"/>
      <c r="AH1092" s="223"/>
      <c r="AI1092" s="223"/>
      <c r="AJ1092" s="223"/>
      <c r="AK1092" s="1088" t="s">
        <v>1684</v>
      </c>
      <c r="AL1092" s="1089"/>
      <c r="AM1092" s="1089"/>
      <c r="AN1092" s="1090"/>
      <c r="AO1092" s="1091"/>
      <c r="AP1092" s="3"/>
      <c r="AQ1092" s="222">
        <f>IF(P1092="材質劣化",2,IF(P1092="漏水",3,1))</f>
        <v>2</v>
      </c>
      <c r="AV1092" s="167"/>
      <c r="AW1092" s="167"/>
      <c r="AX1092" s="167"/>
      <c r="AY1092" s="167"/>
      <c r="AZ1092" s="167"/>
      <c r="BA1092" s="167"/>
      <c r="BB1092" s="167"/>
      <c r="BC1092" s="167"/>
      <c r="BD1092" s="167"/>
    </row>
    <row r="1093" spans="2:56" ht="12" customHeight="1" x14ac:dyDescent="0.15">
      <c r="B1093" s="1058"/>
      <c r="C1093" s="1063"/>
      <c r="D1093" s="1061"/>
      <c r="E1093" s="1061"/>
      <c r="F1093" s="1061"/>
      <c r="G1093" s="1061"/>
      <c r="H1093" s="1061"/>
      <c r="I1093" s="1061"/>
      <c r="J1093" s="1062"/>
      <c r="K1093" s="192">
        <v>2</v>
      </c>
      <c r="L1093" s="1038" t="s">
        <v>534</v>
      </c>
      <c r="M1093" s="1039"/>
      <c r="N1093" s="1038" t="s">
        <v>487</v>
      </c>
      <c r="O1093" s="1039"/>
      <c r="P1093" s="1034" t="s">
        <v>332</v>
      </c>
      <c r="Q1093" s="1036"/>
      <c r="R1093" s="408" t="s">
        <v>338</v>
      </c>
      <c r="S1093" s="408"/>
      <c r="T1093" s="408"/>
      <c r="U1093" s="1034" t="s">
        <v>54</v>
      </c>
      <c r="V1093" s="1036"/>
      <c r="W1093" s="1034" t="s">
        <v>551</v>
      </c>
      <c r="X1093" s="1035"/>
      <c r="Y1093" s="276"/>
      <c r="Z1093" s="276"/>
      <c r="AA1093" s="276"/>
      <c r="AB1093" s="276"/>
      <c r="AC1093" s="223"/>
      <c r="AD1093" s="223"/>
      <c r="AE1093" s="223"/>
      <c r="AF1093" s="223"/>
      <c r="AG1093" s="223"/>
      <c r="AH1093" s="223"/>
      <c r="AI1093" s="223"/>
      <c r="AJ1093" s="223"/>
      <c r="AK1093" s="1052" t="s">
        <v>1685</v>
      </c>
      <c r="AL1093" s="1053"/>
      <c r="AM1093" s="1053"/>
      <c r="AN1093" s="1054"/>
      <c r="AO1093" s="1055"/>
      <c r="AP1093" s="3"/>
      <c r="AQ1093" s="222">
        <f t="shared" ref="AQ1093:AQ1111" si="497">IF(P1093="材質劣化",2,IF(P1093="漏水",3,1))</f>
        <v>2</v>
      </c>
      <c r="AV1093" s="167"/>
      <c r="AW1093" s="167"/>
      <c r="AX1093" s="167"/>
      <c r="AY1093" s="167"/>
      <c r="AZ1093" s="167"/>
      <c r="BA1093" s="167"/>
      <c r="BB1093" s="167"/>
      <c r="BC1093" s="167"/>
      <c r="BD1093" s="167"/>
    </row>
    <row r="1094" spans="2:56" ht="12" customHeight="1" x14ac:dyDescent="0.15">
      <c r="B1094" s="1058"/>
      <c r="C1094" s="1063"/>
      <c r="D1094" s="1061"/>
      <c r="E1094" s="1061"/>
      <c r="F1094" s="1061"/>
      <c r="G1094" s="1061"/>
      <c r="H1094" s="1061"/>
      <c r="I1094" s="1061"/>
      <c r="J1094" s="1062"/>
      <c r="K1094" s="192">
        <v>3</v>
      </c>
      <c r="L1094" s="1038" t="s">
        <v>534</v>
      </c>
      <c r="M1094" s="1039"/>
      <c r="N1094" s="1038" t="s">
        <v>485</v>
      </c>
      <c r="O1094" s="1039"/>
      <c r="P1094" s="1034" t="s">
        <v>332</v>
      </c>
      <c r="Q1094" s="1036"/>
      <c r="R1094" s="408" t="s">
        <v>338</v>
      </c>
      <c r="S1094" s="408"/>
      <c r="T1094" s="408"/>
      <c r="U1094" s="1034" t="s">
        <v>54</v>
      </c>
      <c r="V1094" s="1036"/>
      <c r="W1094" s="1034" t="s">
        <v>551</v>
      </c>
      <c r="X1094" s="1035"/>
      <c r="Y1094" s="276"/>
      <c r="Z1094" s="276"/>
      <c r="AA1094" s="276"/>
      <c r="AB1094" s="276"/>
      <c r="AC1094" s="223"/>
      <c r="AD1094" s="223"/>
      <c r="AE1094" s="223"/>
      <c r="AF1094" s="223"/>
      <c r="AG1094" s="223"/>
      <c r="AH1094" s="223"/>
      <c r="AI1094" s="223"/>
      <c r="AJ1094" s="223"/>
      <c r="AK1094" s="1052" t="s">
        <v>1685</v>
      </c>
      <c r="AL1094" s="1053"/>
      <c r="AM1094" s="1053"/>
      <c r="AN1094" s="1054"/>
      <c r="AO1094" s="1055"/>
      <c r="AP1094" s="3"/>
      <c r="AQ1094" s="222">
        <f t="shared" si="497"/>
        <v>2</v>
      </c>
      <c r="AV1094" s="167"/>
      <c r="AW1094" s="167"/>
      <c r="AX1094" s="167"/>
      <c r="AY1094" s="167"/>
      <c r="AZ1094" s="167"/>
      <c r="BA1094" s="167"/>
      <c r="BB1094" s="167"/>
      <c r="BC1094" s="167"/>
      <c r="BD1094" s="167"/>
    </row>
    <row r="1095" spans="2:56" ht="12" customHeight="1" x14ac:dyDescent="0.15">
      <c r="B1095" s="1058"/>
      <c r="C1095" s="1063"/>
      <c r="D1095" s="1061"/>
      <c r="E1095" s="1061"/>
      <c r="F1095" s="1061"/>
      <c r="G1095" s="1061"/>
      <c r="H1095" s="1061"/>
      <c r="I1095" s="1061"/>
      <c r="J1095" s="1062"/>
      <c r="K1095" s="192">
        <v>4</v>
      </c>
      <c r="L1095" s="1038" t="s">
        <v>534</v>
      </c>
      <c r="M1095" s="1039"/>
      <c r="N1095" s="1038" t="s">
        <v>485</v>
      </c>
      <c r="O1095" s="1039"/>
      <c r="P1095" s="1034" t="s">
        <v>333</v>
      </c>
      <c r="Q1095" s="1036"/>
      <c r="R1095" s="408" t="s">
        <v>338</v>
      </c>
      <c r="S1095" s="408"/>
      <c r="T1095" s="408"/>
      <c r="U1095" s="1034" t="s">
        <v>551</v>
      </c>
      <c r="V1095" s="1036"/>
      <c r="W1095" s="1034" t="s">
        <v>551</v>
      </c>
      <c r="X1095" s="1035"/>
      <c r="Y1095" s="276"/>
      <c r="Z1095" s="276"/>
      <c r="AA1095" s="276"/>
      <c r="AB1095" s="276"/>
      <c r="AC1095" s="223"/>
      <c r="AD1095" s="223"/>
      <c r="AE1095" s="223"/>
      <c r="AF1095" s="223"/>
      <c r="AG1095" s="223"/>
      <c r="AH1095" s="223"/>
      <c r="AI1095" s="223"/>
      <c r="AJ1095" s="223"/>
      <c r="AK1095" s="1052"/>
      <c r="AL1095" s="1053"/>
      <c r="AM1095" s="1053"/>
      <c r="AN1095" s="1054"/>
      <c r="AO1095" s="1055"/>
      <c r="AP1095" s="3"/>
      <c r="AQ1095" s="222">
        <f t="shared" si="497"/>
        <v>3</v>
      </c>
      <c r="AV1095" s="167"/>
      <c r="AW1095" s="167"/>
      <c r="AX1095" s="167"/>
      <c r="AY1095" s="167"/>
      <c r="AZ1095" s="167"/>
      <c r="BA1095" s="167"/>
      <c r="BB1095" s="167"/>
      <c r="BC1095" s="167"/>
      <c r="BD1095" s="167"/>
    </row>
    <row r="1096" spans="2:56" ht="12" customHeight="1" x14ac:dyDescent="0.15">
      <c r="B1096" s="1058"/>
      <c r="C1096" s="1063"/>
      <c r="D1096" s="1061"/>
      <c r="E1096" s="1061"/>
      <c r="F1096" s="1061"/>
      <c r="G1096" s="1061"/>
      <c r="H1096" s="1061"/>
      <c r="I1096" s="1061"/>
      <c r="J1096" s="1062"/>
      <c r="K1096" s="192">
        <v>5</v>
      </c>
      <c r="L1096" s="1038" t="s">
        <v>534</v>
      </c>
      <c r="M1096" s="1039"/>
      <c r="N1096" s="1038" t="s">
        <v>485</v>
      </c>
      <c r="O1096" s="1039"/>
      <c r="P1096" s="1034" t="s">
        <v>333</v>
      </c>
      <c r="Q1096" s="1036"/>
      <c r="R1096" s="408" t="s">
        <v>333</v>
      </c>
      <c r="S1096" s="408"/>
      <c r="T1096" s="408"/>
      <c r="U1096" s="1034" t="s">
        <v>554</v>
      </c>
      <c r="V1096" s="1036"/>
      <c r="W1096" s="1034" t="s">
        <v>1649</v>
      </c>
      <c r="X1096" s="1035"/>
      <c r="Y1096" s="276"/>
      <c r="Z1096" s="276"/>
      <c r="AA1096" s="276"/>
      <c r="AB1096" s="276"/>
      <c r="AC1096" s="223"/>
      <c r="AD1096" s="223"/>
      <c r="AE1096" s="223"/>
      <c r="AF1096" s="223"/>
      <c r="AG1096" s="223"/>
      <c r="AH1096" s="223"/>
      <c r="AI1096" s="223"/>
      <c r="AJ1096" s="223">
        <f>0.4*0.8</f>
        <v>0.32000000000000006</v>
      </c>
      <c r="AK1096" s="1052"/>
      <c r="AL1096" s="1053"/>
      <c r="AM1096" s="1053"/>
      <c r="AN1096" s="1054"/>
      <c r="AO1096" s="1055"/>
      <c r="AP1096" s="3"/>
      <c r="AQ1096" s="222">
        <f t="shared" si="497"/>
        <v>3</v>
      </c>
      <c r="AV1096" s="167"/>
      <c r="AW1096" s="167"/>
      <c r="AX1096" s="167"/>
      <c r="AY1096" s="167"/>
      <c r="AZ1096" s="167"/>
      <c r="BA1096" s="167"/>
      <c r="BB1096" s="167"/>
      <c r="BC1096" s="167"/>
      <c r="BD1096" s="167"/>
    </row>
    <row r="1097" spans="2:56" ht="12" customHeight="1" x14ac:dyDescent="0.15">
      <c r="B1097" s="1058"/>
      <c r="C1097" s="1063"/>
      <c r="D1097" s="1061"/>
      <c r="E1097" s="1061"/>
      <c r="F1097" s="1061"/>
      <c r="G1097" s="1061"/>
      <c r="H1097" s="1061"/>
      <c r="I1097" s="1061"/>
      <c r="J1097" s="1062"/>
      <c r="K1097" s="192">
        <v>6</v>
      </c>
      <c r="L1097" s="1038" t="s">
        <v>331</v>
      </c>
      <c r="M1097" s="1039"/>
      <c r="N1097" s="1038" t="s">
        <v>356</v>
      </c>
      <c r="O1097" s="1039"/>
      <c r="P1097" s="1034" t="s">
        <v>333</v>
      </c>
      <c r="Q1097" s="1036"/>
      <c r="R1097" s="408" t="s">
        <v>340</v>
      </c>
      <c r="S1097" s="408"/>
      <c r="T1097" s="408"/>
      <c r="U1097" s="1034" t="s">
        <v>554</v>
      </c>
      <c r="V1097" s="1036"/>
      <c r="W1097" s="1034" t="s">
        <v>1649</v>
      </c>
      <c r="X1097" s="1035"/>
      <c r="Y1097" s="276"/>
      <c r="Z1097" s="276"/>
      <c r="AA1097" s="276"/>
      <c r="AB1097" s="276"/>
      <c r="AC1097" s="223"/>
      <c r="AD1097" s="223"/>
      <c r="AE1097" s="223"/>
      <c r="AF1097" s="223"/>
      <c r="AG1097" s="223"/>
      <c r="AH1097" s="223"/>
      <c r="AI1097" s="223"/>
      <c r="AJ1097" s="223">
        <f>16.5*0.4</f>
        <v>6.6000000000000005</v>
      </c>
      <c r="AK1097" s="1052"/>
      <c r="AL1097" s="1053"/>
      <c r="AM1097" s="1053"/>
      <c r="AN1097" s="1054"/>
      <c r="AO1097" s="1055"/>
      <c r="AP1097" s="3"/>
      <c r="AQ1097" s="222">
        <f t="shared" si="497"/>
        <v>3</v>
      </c>
      <c r="AV1097" s="167"/>
      <c r="AW1097" s="167"/>
      <c r="AX1097" s="167"/>
      <c r="AY1097" s="167"/>
      <c r="AZ1097" s="167"/>
      <c r="BA1097" s="167"/>
      <c r="BB1097" s="167"/>
      <c r="BC1097" s="167"/>
      <c r="BD1097" s="167"/>
    </row>
    <row r="1098" spans="2:56" s="162" customFormat="1" ht="12" customHeight="1" x14ac:dyDescent="0.15">
      <c r="B1098" s="1058"/>
      <c r="C1098" s="1063"/>
      <c r="D1098" s="1061"/>
      <c r="E1098" s="1061"/>
      <c r="F1098" s="1061"/>
      <c r="G1098" s="1061"/>
      <c r="H1098" s="1061"/>
      <c r="I1098" s="1061"/>
      <c r="J1098" s="1062"/>
      <c r="K1098" s="192">
        <v>7</v>
      </c>
      <c r="L1098" s="1038" t="s">
        <v>331</v>
      </c>
      <c r="M1098" s="1039"/>
      <c r="N1098" s="1038" t="s">
        <v>355</v>
      </c>
      <c r="O1098" s="1039"/>
      <c r="P1098" s="1034" t="s">
        <v>333</v>
      </c>
      <c r="Q1098" s="1036"/>
      <c r="R1098" s="408" t="s">
        <v>340</v>
      </c>
      <c r="S1098" s="408"/>
      <c r="T1098" s="408"/>
      <c r="U1098" s="1034" t="s">
        <v>554</v>
      </c>
      <c r="V1098" s="1036"/>
      <c r="W1098" s="1034" t="s">
        <v>1649</v>
      </c>
      <c r="X1098" s="1035"/>
      <c r="Y1098" s="276"/>
      <c r="Z1098" s="276"/>
      <c r="AA1098" s="276"/>
      <c r="AB1098" s="276"/>
      <c r="AC1098" s="223"/>
      <c r="AD1098" s="223"/>
      <c r="AE1098" s="223"/>
      <c r="AF1098" s="223"/>
      <c r="AG1098" s="223"/>
      <c r="AH1098" s="223"/>
      <c r="AI1098" s="223"/>
      <c r="AJ1098" s="223">
        <f>1.65*0.35</f>
        <v>0.5774999999999999</v>
      </c>
      <c r="AK1098" s="1034"/>
      <c r="AL1098" s="1035"/>
      <c r="AM1098" s="1035"/>
      <c r="AN1098" s="788"/>
      <c r="AO1098" s="789"/>
      <c r="AP1098" s="3"/>
      <c r="AQ1098" s="222">
        <f t="shared" si="497"/>
        <v>3</v>
      </c>
    </row>
    <row r="1099" spans="2:56" s="162" customFormat="1" ht="12" customHeight="1" x14ac:dyDescent="0.15">
      <c r="B1099" s="1058"/>
      <c r="C1099" s="1063"/>
      <c r="D1099" s="1061"/>
      <c r="E1099" s="1061"/>
      <c r="F1099" s="1061"/>
      <c r="G1099" s="1061"/>
      <c r="H1099" s="1061"/>
      <c r="I1099" s="1061"/>
      <c r="J1099" s="1062"/>
      <c r="K1099" s="192"/>
      <c r="L1099" s="1038"/>
      <c r="M1099" s="1039"/>
      <c r="N1099" s="1038"/>
      <c r="O1099" s="1039"/>
      <c r="P1099" s="1034"/>
      <c r="Q1099" s="1036"/>
      <c r="R1099" s="408"/>
      <c r="S1099" s="408"/>
      <c r="T1099" s="408"/>
      <c r="U1099" s="1034"/>
      <c r="V1099" s="1036"/>
      <c r="W1099" s="1034"/>
      <c r="X1099" s="1035"/>
      <c r="Y1099" s="276"/>
      <c r="Z1099" s="276"/>
      <c r="AA1099" s="276"/>
      <c r="AB1099" s="276"/>
      <c r="AC1099" s="223"/>
      <c r="AD1099" s="223"/>
      <c r="AE1099" s="223"/>
      <c r="AF1099" s="223"/>
      <c r="AG1099" s="223"/>
      <c r="AH1099" s="223"/>
      <c r="AI1099" s="223"/>
      <c r="AJ1099" s="223"/>
      <c r="AK1099" s="1034"/>
      <c r="AL1099" s="1035"/>
      <c r="AM1099" s="1035"/>
      <c r="AN1099" s="788"/>
      <c r="AO1099" s="789"/>
      <c r="AP1099" s="3"/>
      <c r="AQ1099" s="222">
        <f t="shared" si="497"/>
        <v>1</v>
      </c>
    </row>
    <row r="1100" spans="2:56" s="162" customFormat="1" ht="12" customHeight="1" x14ac:dyDescent="0.15">
      <c r="B1100" s="1058"/>
      <c r="C1100" s="1063"/>
      <c r="D1100" s="1061"/>
      <c r="E1100" s="1061"/>
      <c r="F1100" s="1061"/>
      <c r="G1100" s="1061"/>
      <c r="H1100" s="1061"/>
      <c r="I1100" s="1061"/>
      <c r="J1100" s="1062"/>
      <c r="K1100" s="192"/>
      <c r="L1100" s="1038"/>
      <c r="M1100" s="1039"/>
      <c r="N1100" s="1038"/>
      <c r="O1100" s="1039"/>
      <c r="P1100" s="1034"/>
      <c r="Q1100" s="1036"/>
      <c r="R1100" s="408"/>
      <c r="S1100" s="408"/>
      <c r="T1100" s="408"/>
      <c r="U1100" s="1034"/>
      <c r="V1100" s="1036"/>
      <c r="W1100" s="1034"/>
      <c r="X1100" s="1035"/>
      <c r="Y1100" s="276"/>
      <c r="Z1100" s="276"/>
      <c r="AA1100" s="276"/>
      <c r="AB1100" s="276"/>
      <c r="AC1100" s="223"/>
      <c r="AD1100" s="223"/>
      <c r="AE1100" s="223"/>
      <c r="AF1100" s="223"/>
      <c r="AG1100" s="223"/>
      <c r="AH1100" s="223"/>
      <c r="AI1100" s="223"/>
      <c r="AJ1100" s="223"/>
      <c r="AK1100" s="1034"/>
      <c r="AL1100" s="1035"/>
      <c r="AM1100" s="1035"/>
      <c r="AN1100" s="788"/>
      <c r="AO1100" s="789"/>
      <c r="AP1100" s="3"/>
      <c r="AQ1100" s="222">
        <f t="shared" si="497"/>
        <v>1</v>
      </c>
    </row>
    <row r="1101" spans="2:56" s="162" customFormat="1" ht="12" customHeight="1" x14ac:dyDescent="0.15">
      <c r="B1101" s="1058"/>
      <c r="C1101" s="1063"/>
      <c r="D1101" s="1061"/>
      <c r="E1101" s="1061"/>
      <c r="F1101" s="1061"/>
      <c r="G1101" s="1061"/>
      <c r="H1101" s="1061"/>
      <c r="I1101" s="1061"/>
      <c r="J1101" s="1062"/>
      <c r="K1101" s="192"/>
      <c r="L1101" s="1038"/>
      <c r="M1101" s="1039"/>
      <c r="N1101" s="1038"/>
      <c r="O1101" s="1039"/>
      <c r="P1101" s="1034"/>
      <c r="Q1101" s="1036"/>
      <c r="R1101" s="408"/>
      <c r="S1101" s="408"/>
      <c r="T1101" s="408"/>
      <c r="U1101" s="1034"/>
      <c r="V1101" s="1036"/>
      <c r="W1101" s="1034"/>
      <c r="X1101" s="1035"/>
      <c r="Y1101" s="276"/>
      <c r="Z1101" s="276"/>
      <c r="AA1101" s="276"/>
      <c r="AB1101" s="276"/>
      <c r="AC1101" s="223"/>
      <c r="AD1101" s="223"/>
      <c r="AE1101" s="223"/>
      <c r="AF1101" s="223"/>
      <c r="AG1101" s="223"/>
      <c r="AH1101" s="223"/>
      <c r="AI1101" s="223"/>
      <c r="AJ1101" s="223"/>
      <c r="AK1101" s="1034"/>
      <c r="AL1101" s="1035"/>
      <c r="AM1101" s="1035"/>
      <c r="AN1101" s="788"/>
      <c r="AO1101" s="789"/>
      <c r="AP1101" s="3"/>
      <c r="AQ1101" s="222">
        <f t="shared" si="497"/>
        <v>1</v>
      </c>
    </row>
    <row r="1102" spans="2:56" s="162" customFormat="1" ht="12" customHeight="1" x14ac:dyDescent="0.15">
      <c r="B1102" s="1058"/>
      <c r="C1102" s="1063"/>
      <c r="D1102" s="1061"/>
      <c r="E1102" s="1061"/>
      <c r="F1102" s="1061"/>
      <c r="G1102" s="1061"/>
      <c r="H1102" s="1061"/>
      <c r="I1102" s="1061"/>
      <c r="J1102" s="1062"/>
      <c r="K1102" s="192"/>
      <c r="L1102" s="1038"/>
      <c r="M1102" s="1039"/>
      <c r="N1102" s="1038"/>
      <c r="O1102" s="1039"/>
      <c r="P1102" s="1034"/>
      <c r="Q1102" s="1036"/>
      <c r="R1102" s="408"/>
      <c r="S1102" s="408"/>
      <c r="T1102" s="408"/>
      <c r="U1102" s="1034"/>
      <c r="V1102" s="1036"/>
      <c r="W1102" s="1034"/>
      <c r="X1102" s="1035"/>
      <c r="Y1102" s="276"/>
      <c r="Z1102" s="276"/>
      <c r="AA1102" s="276"/>
      <c r="AB1102" s="276"/>
      <c r="AC1102" s="223"/>
      <c r="AD1102" s="223"/>
      <c r="AE1102" s="223"/>
      <c r="AF1102" s="223"/>
      <c r="AG1102" s="223"/>
      <c r="AH1102" s="223"/>
      <c r="AI1102" s="223"/>
      <c r="AJ1102" s="223"/>
      <c r="AK1102" s="1034"/>
      <c r="AL1102" s="1035"/>
      <c r="AM1102" s="1035"/>
      <c r="AN1102" s="788"/>
      <c r="AO1102" s="789"/>
      <c r="AP1102" s="3"/>
      <c r="AQ1102" s="222">
        <f t="shared" si="497"/>
        <v>1</v>
      </c>
    </row>
    <row r="1103" spans="2:56" s="162" customFormat="1" ht="12" customHeight="1" x14ac:dyDescent="0.15">
      <c r="B1103" s="1058"/>
      <c r="C1103" s="1063"/>
      <c r="D1103" s="1061"/>
      <c r="E1103" s="1061"/>
      <c r="F1103" s="1061"/>
      <c r="G1103" s="1061"/>
      <c r="H1103" s="1061"/>
      <c r="I1103" s="1061"/>
      <c r="J1103" s="1062"/>
      <c r="K1103" s="192"/>
      <c r="L1103" s="1038"/>
      <c r="M1103" s="1039"/>
      <c r="N1103" s="1038"/>
      <c r="O1103" s="1039"/>
      <c r="P1103" s="1034"/>
      <c r="Q1103" s="1036"/>
      <c r="R1103" s="408"/>
      <c r="S1103" s="408"/>
      <c r="T1103" s="408"/>
      <c r="U1103" s="1034"/>
      <c r="V1103" s="1036"/>
      <c r="W1103" s="1034"/>
      <c r="X1103" s="1035"/>
      <c r="Y1103" s="276"/>
      <c r="Z1103" s="276"/>
      <c r="AA1103" s="276"/>
      <c r="AB1103" s="276"/>
      <c r="AC1103" s="223"/>
      <c r="AD1103" s="223"/>
      <c r="AE1103" s="223"/>
      <c r="AF1103" s="223"/>
      <c r="AG1103" s="223"/>
      <c r="AH1103" s="223"/>
      <c r="AI1103" s="223"/>
      <c r="AJ1103" s="223"/>
      <c r="AK1103" s="1034"/>
      <c r="AL1103" s="1035"/>
      <c r="AM1103" s="1035"/>
      <c r="AN1103" s="788"/>
      <c r="AO1103" s="789"/>
      <c r="AP1103" s="3"/>
      <c r="AQ1103" s="222">
        <f t="shared" si="497"/>
        <v>1</v>
      </c>
    </row>
    <row r="1104" spans="2:56" s="162" customFormat="1" ht="12" customHeight="1" x14ac:dyDescent="0.15">
      <c r="B1104" s="1058"/>
      <c r="C1104" s="1063"/>
      <c r="D1104" s="1061"/>
      <c r="E1104" s="1061"/>
      <c r="F1104" s="1061"/>
      <c r="G1104" s="1061"/>
      <c r="H1104" s="1061"/>
      <c r="I1104" s="1061"/>
      <c r="J1104" s="1062"/>
      <c r="K1104" s="192"/>
      <c r="L1104" s="1038"/>
      <c r="M1104" s="1039"/>
      <c r="N1104" s="1038"/>
      <c r="O1104" s="1039"/>
      <c r="P1104" s="1034"/>
      <c r="Q1104" s="1036"/>
      <c r="R1104" s="408"/>
      <c r="S1104" s="408"/>
      <c r="T1104" s="408"/>
      <c r="U1104" s="1034"/>
      <c r="V1104" s="1036"/>
      <c r="W1104" s="1034"/>
      <c r="X1104" s="1035"/>
      <c r="Y1104" s="276"/>
      <c r="Z1104" s="276"/>
      <c r="AA1104" s="276"/>
      <c r="AB1104" s="276"/>
      <c r="AC1104" s="223"/>
      <c r="AD1104" s="223"/>
      <c r="AE1104" s="223"/>
      <c r="AF1104" s="223"/>
      <c r="AG1104" s="223"/>
      <c r="AH1104" s="223"/>
      <c r="AI1104" s="223"/>
      <c r="AJ1104" s="223"/>
      <c r="AK1104" s="1034"/>
      <c r="AL1104" s="1035"/>
      <c r="AM1104" s="1035"/>
      <c r="AN1104" s="788"/>
      <c r="AO1104" s="789"/>
      <c r="AP1104" s="3"/>
      <c r="AQ1104" s="222">
        <f t="shared" si="497"/>
        <v>1</v>
      </c>
    </row>
    <row r="1105" spans="2:46" s="162" customFormat="1" ht="12" customHeight="1" x14ac:dyDescent="0.15">
      <c r="B1105" s="1058"/>
      <c r="C1105" s="1063"/>
      <c r="D1105" s="1061"/>
      <c r="E1105" s="1061"/>
      <c r="F1105" s="1061"/>
      <c r="G1105" s="1061"/>
      <c r="H1105" s="1061"/>
      <c r="I1105" s="1061"/>
      <c r="J1105" s="1062"/>
      <c r="K1105" s="192"/>
      <c r="L1105" s="1038"/>
      <c r="M1105" s="1039"/>
      <c r="N1105" s="1038"/>
      <c r="O1105" s="1039"/>
      <c r="P1105" s="1034"/>
      <c r="Q1105" s="1036"/>
      <c r="R1105" s="408"/>
      <c r="S1105" s="408"/>
      <c r="T1105" s="408"/>
      <c r="U1105" s="1034"/>
      <c r="V1105" s="1036"/>
      <c r="W1105" s="1034"/>
      <c r="X1105" s="1035"/>
      <c r="Y1105" s="276"/>
      <c r="Z1105" s="276"/>
      <c r="AA1105" s="276"/>
      <c r="AB1105" s="276"/>
      <c r="AC1105" s="223"/>
      <c r="AD1105" s="223"/>
      <c r="AE1105" s="223"/>
      <c r="AF1105" s="223"/>
      <c r="AG1105" s="223"/>
      <c r="AH1105" s="223"/>
      <c r="AI1105" s="223"/>
      <c r="AJ1105" s="223"/>
      <c r="AK1105" s="1034"/>
      <c r="AL1105" s="1035"/>
      <c r="AM1105" s="1035"/>
      <c r="AN1105" s="788"/>
      <c r="AO1105" s="789"/>
      <c r="AP1105" s="3"/>
      <c r="AQ1105" s="222">
        <f t="shared" si="497"/>
        <v>1</v>
      </c>
    </row>
    <row r="1106" spans="2:46" s="162" customFormat="1" ht="12" customHeight="1" x14ac:dyDescent="0.15">
      <c r="B1106" s="1058"/>
      <c r="C1106" s="1063"/>
      <c r="D1106" s="1061"/>
      <c r="E1106" s="1061"/>
      <c r="F1106" s="1061"/>
      <c r="G1106" s="1061"/>
      <c r="H1106" s="1061"/>
      <c r="I1106" s="1061"/>
      <c r="J1106" s="1062"/>
      <c r="K1106" s="192"/>
      <c r="L1106" s="1038"/>
      <c r="M1106" s="1039"/>
      <c r="N1106" s="1038"/>
      <c r="O1106" s="1039"/>
      <c r="P1106" s="1034"/>
      <c r="Q1106" s="1036"/>
      <c r="R1106" s="408"/>
      <c r="S1106" s="408"/>
      <c r="T1106" s="408"/>
      <c r="U1106" s="1034"/>
      <c r="V1106" s="1036"/>
      <c r="W1106" s="1034"/>
      <c r="X1106" s="1035"/>
      <c r="Y1106" s="276"/>
      <c r="Z1106" s="276"/>
      <c r="AA1106" s="276"/>
      <c r="AB1106" s="276"/>
      <c r="AC1106" s="223"/>
      <c r="AD1106" s="223"/>
      <c r="AE1106" s="223"/>
      <c r="AF1106" s="223"/>
      <c r="AG1106" s="223"/>
      <c r="AH1106" s="223"/>
      <c r="AI1106" s="223"/>
      <c r="AJ1106" s="223"/>
      <c r="AK1106" s="1034"/>
      <c r="AL1106" s="1035"/>
      <c r="AM1106" s="1035"/>
      <c r="AN1106" s="788"/>
      <c r="AO1106" s="789"/>
      <c r="AP1106" s="3"/>
      <c r="AQ1106" s="222">
        <f t="shared" si="497"/>
        <v>1</v>
      </c>
    </row>
    <row r="1107" spans="2:46" s="162" customFormat="1" ht="12" customHeight="1" x14ac:dyDescent="0.15">
      <c r="B1107" s="1058"/>
      <c r="C1107" s="1063"/>
      <c r="D1107" s="1061"/>
      <c r="E1107" s="1061"/>
      <c r="F1107" s="1061"/>
      <c r="G1107" s="1061"/>
      <c r="H1107" s="1061"/>
      <c r="I1107" s="1061"/>
      <c r="J1107" s="1062"/>
      <c r="K1107" s="192"/>
      <c r="L1107" s="1038"/>
      <c r="M1107" s="1039"/>
      <c r="N1107" s="1038"/>
      <c r="O1107" s="1039"/>
      <c r="P1107" s="1034"/>
      <c r="Q1107" s="1036"/>
      <c r="R1107" s="408"/>
      <c r="S1107" s="408"/>
      <c r="T1107" s="408"/>
      <c r="U1107" s="1034"/>
      <c r="V1107" s="1036"/>
      <c r="W1107" s="1034"/>
      <c r="X1107" s="1035"/>
      <c r="Y1107" s="276"/>
      <c r="Z1107" s="276"/>
      <c r="AA1107" s="276"/>
      <c r="AB1107" s="276"/>
      <c r="AC1107" s="223"/>
      <c r="AD1107" s="223"/>
      <c r="AE1107" s="223"/>
      <c r="AF1107" s="223"/>
      <c r="AG1107" s="223"/>
      <c r="AH1107" s="223"/>
      <c r="AI1107" s="223"/>
      <c r="AJ1107" s="223"/>
      <c r="AK1107" s="1034"/>
      <c r="AL1107" s="1035"/>
      <c r="AM1107" s="1035"/>
      <c r="AN1107" s="788"/>
      <c r="AO1107" s="789"/>
      <c r="AP1107" s="3"/>
      <c r="AQ1107" s="222">
        <f t="shared" si="497"/>
        <v>1</v>
      </c>
    </row>
    <row r="1108" spans="2:46" s="162" customFormat="1" ht="12" customHeight="1" x14ac:dyDescent="0.15">
      <c r="B1108" s="1058"/>
      <c r="C1108" s="1063"/>
      <c r="D1108" s="1061"/>
      <c r="E1108" s="1061"/>
      <c r="F1108" s="1061"/>
      <c r="G1108" s="1061"/>
      <c r="H1108" s="1061"/>
      <c r="I1108" s="1061"/>
      <c r="J1108" s="1062"/>
      <c r="K1108" s="192"/>
      <c r="L1108" s="1038"/>
      <c r="M1108" s="1039"/>
      <c r="N1108" s="1038"/>
      <c r="O1108" s="1039"/>
      <c r="P1108" s="1034"/>
      <c r="Q1108" s="1036"/>
      <c r="R1108" s="408"/>
      <c r="S1108" s="408"/>
      <c r="T1108" s="408"/>
      <c r="U1108" s="1034"/>
      <c r="V1108" s="1036"/>
      <c r="W1108" s="1034"/>
      <c r="X1108" s="1035"/>
      <c r="Y1108" s="276"/>
      <c r="Z1108" s="276"/>
      <c r="AA1108" s="276"/>
      <c r="AB1108" s="276"/>
      <c r="AC1108" s="223"/>
      <c r="AD1108" s="223"/>
      <c r="AE1108" s="223"/>
      <c r="AF1108" s="223"/>
      <c r="AG1108" s="223"/>
      <c r="AH1108" s="223"/>
      <c r="AI1108" s="223"/>
      <c r="AJ1108" s="223"/>
      <c r="AK1108" s="1034"/>
      <c r="AL1108" s="1035"/>
      <c r="AM1108" s="1035"/>
      <c r="AN1108" s="788"/>
      <c r="AO1108" s="789"/>
      <c r="AP1108" s="3"/>
      <c r="AQ1108" s="222">
        <f t="shared" si="497"/>
        <v>1</v>
      </c>
    </row>
    <row r="1109" spans="2:46" s="162" customFormat="1" ht="12" customHeight="1" x14ac:dyDescent="0.15">
      <c r="B1109" s="1058"/>
      <c r="C1109" s="1063"/>
      <c r="D1109" s="1061"/>
      <c r="E1109" s="1061"/>
      <c r="F1109" s="1061"/>
      <c r="G1109" s="1061"/>
      <c r="H1109" s="1061"/>
      <c r="I1109" s="1061"/>
      <c r="J1109" s="1062"/>
      <c r="K1109" s="192"/>
      <c r="L1109" s="1038"/>
      <c r="M1109" s="1039"/>
      <c r="N1109" s="1038"/>
      <c r="O1109" s="1039"/>
      <c r="P1109" s="1034"/>
      <c r="Q1109" s="1036"/>
      <c r="R1109" s="408"/>
      <c r="S1109" s="408"/>
      <c r="T1109" s="408"/>
      <c r="U1109" s="1034"/>
      <c r="V1109" s="1036"/>
      <c r="W1109" s="1034"/>
      <c r="X1109" s="1035"/>
      <c r="Y1109" s="276"/>
      <c r="Z1109" s="276"/>
      <c r="AA1109" s="276"/>
      <c r="AB1109" s="276"/>
      <c r="AC1109" s="223"/>
      <c r="AD1109" s="223"/>
      <c r="AE1109" s="223"/>
      <c r="AF1109" s="223"/>
      <c r="AG1109" s="223"/>
      <c r="AH1109" s="223"/>
      <c r="AI1109" s="223"/>
      <c r="AJ1109" s="223"/>
      <c r="AK1109" s="1034"/>
      <c r="AL1109" s="1035"/>
      <c r="AM1109" s="1035"/>
      <c r="AN1109" s="788"/>
      <c r="AO1109" s="789"/>
      <c r="AP1109" s="3"/>
      <c r="AQ1109" s="222">
        <f t="shared" si="497"/>
        <v>1</v>
      </c>
    </row>
    <row r="1110" spans="2:46" s="162" customFormat="1" ht="12" customHeight="1" x14ac:dyDescent="0.15">
      <c r="B1110" s="1058"/>
      <c r="C1110" s="1063"/>
      <c r="D1110" s="1061"/>
      <c r="E1110" s="1061"/>
      <c r="F1110" s="1061"/>
      <c r="G1110" s="1061"/>
      <c r="H1110" s="1061"/>
      <c r="I1110" s="1061"/>
      <c r="J1110" s="1062"/>
      <c r="K1110" s="192"/>
      <c r="L1110" s="1038"/>
      <c r="M1110" s="1039"/>
      <c r="N1110" s="1038"/>
      <c r="O1110" s="1039"/>
      <c r="P1110" s="1034"/>
      <c r="Q1110" s="1036"/>
      <c r="R1110" s="408"/>
      <c r="S1110" s="408"/>
      <c r="T1110" s="408"/>
      <c r="U1110" s="1034"/>
      <c r="V1110" s="1036"/>
      <c r="W1110" s="1034"/>
      <c r="X1110" s="1035"/>
      <c r="Y1110" s="276"/>
      <c r="Z1110" s="276"/>
      <c r="AA1110" s="276"/>
      <c r="AB1110" s="276"/>
      <c r="AC1110" s="223"/>
      <c r="AD1110" s="223"/>
      <c r="AE1110" s="223"/>
      <c r="AF1110" s="223"/>
      <c r="AG1110" s="223"/>
      <c r="AH1110" s="223"/>
      <c r="AI1110" s="223"/>
      <c r="AJ1110" s="223"/>
      <c r="AK1110" s="1034"/>
      <c r="AL1110" s="1035"/>
      <c r="AM1110" s="1035"/>
      <c r="AN1110" s="788"/>
      <c r="AO1110" s="789"/>
      <c r="AP1110" s="3"/>
      <c r="AQ1110" s="222">
        <f t="shared" si="497"/>
        <v>1</v>
      </c>
    </row>
    <row r="1111" spans="2:46" s="162" customFormat="1" ht="12" customHeight="1" x14ac:dyDescent="0.15">
      <c r="B1111" s="1058"/>
      <c r="C1111" s="1063"/>
      <c r="D1111" s="1061"/>
      <c r="E1111" s="1061"/>
      <c r="F1111" s="1061"/>
      <c r="G1111" s="1061"/>
      <c r="H1111" s="1061"/>
      <c r="I1111" s="1061"/>
      <c r="J1111" s="1062"/>
      <c r="K1111" s="192"/>
      <c r="L1111" s="1038"/>
      <c r="M1111" s="1039"/>
      <c r="N1111" s="1038"/>
      <c r="O1111" s="1039"/>
      <c r="P1111" s="1034"/>
      <c r="Q1111" s="1036"/>
      <c r="R1111" s="408"/>
      <c r="S1111" s="408"/>
      <c r="T1111" s="408"/>
      <c r="U1111" s="1034"/>
      <c r="V1111" s="1036"/>
      <c r="W1111" s="1034"/>
      <c r="X1111" s="1035"/>
      <c r="Y1111" s="276"/>
      <c r="Z1111" s="276"/>
      <c r="AA1111" s="276"/>
      <c r="AB1111" s="276"/>
      <c r="AC1111" s="223"/>
      <c r="AD1111" s="223"/>
      <c r="AE1111" s="223"/>
      <c r="AF1111" s="223"/>
      <c r="AG1111" s="223"/>
      <c r="AH1111" s="223"/>
      <c r="AI1111" s="223"/>
      <c r="AJ1111" s="223"/>
      <c r="AK1111" s="1034"/>
      <c r="AL1111" s="1035"/>
      <c r="AM1111" s="1035"/>
      <c r="AN1111" s="788"/>
      <c r="AO1111" s="789"/>
      <c r="AP1111" s="3"/>
      <c r="AQ1111" s="222">
        <f t="shared" si="497"/>
        <v>1</v>
      </c>
    </row>
    <row r="1112" spans="2:46" s="162" customFormat="1" ht="12" customHeight="1" x14ac:dyDescent="0.15">
      <c r="B1112" s="1058"/>
      <c r="C1112" s="1063"/>
      <c r="D1112" s="1061"/>
      <c r="E1112" s="1061"/>
      <c r="F1112" s="1061"/>
      <c r="G1112" s="1061"/>
      <c r="H1112" s="1061"/>
      <c r="I1112" s="1061"/>
      <c r="J1112" s="1062"/>
      <c r="K1112" s="1016" t="s">
        <v>216</v>
      </c>
      <c r="L1112" s="1016" t="s">
        <v>215</v>
      </c>
      <c r="M1112" s="1016"/>
      <c r="N1112" s="1016"/>
      <c r="O1112" s="1016"/>
      <c r="P1112" s="1016"/>
      <c r="Q1112" s="1016"/>
      <c r="R1112" s="1016"/>
      <c r="S1112" s="1016"/>
      <c r="T1112" s="1016"/>
      <c r="U1112" s="1016"/>
      <c r="V1112" s="1016"/>
      <c r="W1112" s="1016"/>
      <c r="X1112" s="1016"/>
      <c r="Y1112" s="1040" t="s">
        <v>466</v>
      </c>
      <c r="Z1112" s="1041"/>
      <c r="AA1112" s="1041"/>
      <c r="AB1112" s="1042"/>
      <c r="AC1112" s="224">
        <f t="shared" ref="AC1112:AJ1112" si="498">SUM(AC1092:AC1111)</f>
        <v>0</v>
      </c>
      <c r="AD1112" s="224">
        <f t="shared" si="498"/>
        <v>0</v>
      </c>
      <c r="AE1112" s="224">
        <f t="shared" si="498"/>
        <v>0</v>
      </c>
      <c r="AF1112" s="224">
        <f t="shared" si="498"/>
        <v>0</v>
      </c>
      <c r="AG1112" s="224">
        <f t="shared" si="498"/>
        <v>0</v>
      </c>
      <c r="AH1112" s="224">
        <f t="shared" si="498"/>
        <v>0</v>
      </c>
      <c r="AI1112" s="224">
        <f t="shared" si="498"/>
        <v>0</v>
      </c>
      <c r="AJ1112" s="224">
        <f t="shared" si="498"/>
        <v>7.4975000000000005</v>
      </c>
      <c r="AK1112" s="1040" t="s">
        <v>214</v>
      </c>
      <c r="AL1112" s="1041"/>
      <c r="AM1112" s="1041"/>
      <c r="AN1112" s="788"/>
      <c r="AO1112" s="789"/>
      <c r="AP1112" s="3"/>
    </row>
    <row r="1113" spans="2:46" s="162" customFormat="1" ht="12" customHeight="1" x14ac:dyDescent="0.15">
      <c r="B1113" s="1058"/>
      <c r="C1113" s="1063"/>
      <c r="D1113" s="1061"/>
      <c r="E1113" s="1061"/>
      <c r="F1113" s="1061"/>
      <c r="G1113" s="1061"/>
      <c r="H1113" s="1061"/>
      <c r="I1113" s="1061"/>
      <c r="J1113" s="1062"/>
      <c r="K1113" s="1016"/>
      <c r="L1113" s="1016" t="s">
        <v>467</v>
      </c>
      <c r="M1113" s="1016"/>
      <c r="N1113" s="1016"/>
      <c r="O1113" s="1016" t="s">
        <v>213</v>
      </c>
      <c r="P1113" s="1016"/>
      <c r="Q1113" s="1016"/>
      <c r="R1113" s="1016"/>
      <c r="S1113" s="1016"/>
      <c r="T1113" s="1016"/>
      <c r="U1113" s="1016"/>
      <c r="V1113" s="1016"/>
      <c r="W1113" s="1016"/>
      <c r="X1113" s="1016"/>
      <c r="Y1113" s="193">
        <f>COUNTIF(Y1092:Y1111,"○")</f>
        <v>0</v>
      </c>
      <c r="Z1113" s="193">
        <f>COUNTIF(Z1092:Z1111,"○")</f>
        <v>0</v>
      </c>
      <c r="AA1113" s="193">
        <f>COUNTIF(AA1092:AA1111,"○")</f>
        <v>0</v>
      </c>
      <c r="AB1113" s="193">
        <f>COUNTIF(AB1092:AB1111,"○")</f>
        <v>0</v>
      </c>
      <c r="AC1113" s="193">
        <f t="shared" ref="AC1113:AJ1113" si="499">COUNT(AC1092:AC1111)</f>
        <v>0</v>
      </c>
      <c r="AD1113" s="193">
        <f t="shared" si="499"/>
        <v>0</v>
      </c>
      <c r="AE1113" s="193">
        <f t="shared" si="499"/>
        <v>0</v>
      </c>
      <c r="AF1113" s="193">
        <f t="shared" si="499"/>
        <v>0</v>
      </c>
      <c r="AG1113" s="193">
        <f t="shared" si="499"/>
        <v>0</v>
      </c>
      <c r="AH1113" s="193">
        <f t="shared" si="499"/>
        <v>0</v>
      </c>
      <c r="AI1113" s="193">
        <f t="shared" si="499"/>
        <v>0</v>
      </c>
      <c r="AJ1113" s="193">
        <f t="shared" si="499"/>
        <v>3</v>
      </c>
      <c r="AK1113" s="1043"/>
      <c r="AL1113" s="1044"/>
      <c r="AM1113" s="1044"/>
      <c r="AN1113" s="1044"/>
      <c r="AO1113" s="1045"/>
      <c r="AP1113" s="3"/>
    </row>
    <row r="1114" spans="2:46" ht="12" customHeight="1" x14ac:dyDescent="0.15">
      <c r="B1114" s="1058"/>
      <c r="C1114" s="1063"/>
      <c r="D1114" s="1061"/>
      <c r="E1114" s="1061"/>
      <c r="F1114" s="1061"/>
      <c r="G1114" s="1061"/>
      <c r="H1114" s="1061"/>
      <c r="I1114" s="1061"/>
      <c r="J1114" s="1062"/>
      <c r="K1114" s="1016"/>
      <c r="L1114" s="1016"/>
      <c r="M1114" s="1016"/>
      <c r="N1114" s="1016"/>
      <c r="O1114" s="1016" t="s">
        <v>468</v>
      </c>
      <c r="P1114" s="1016"/>
      <c r="Q1114" s="1016"/>
      <c r="R1114" s="1016"/>
      <c r="S1114" s="1016"/>
      <c r="T1114" s="1016"/>
      <c r="U1114" s="1016"/>
      <c r="V1114" s="1016"/>
      <c r="W1114" s="1016"/>
      <c r="X1114" s="1016"/>
      <c r="Y1114" s="1034" t="str">
        <f>IF(Y1113&gt;0,"Ⅳ",IF(Z1113&gt;0,"Ⅲ",IF(AA1113&gt;0,"Ⅱa",IF(AB1113&gt;0,"Ⅱb","Ⅰ"))))</f>
        <v>Ⅰ</v>
      </c>
      <c r="Z1114" s="1035"/>
      <c r="AA1114" s="1035"/>
      <c r="AB1114" s="1036"/>
      <c r="AC1114" s="1034" t="str">
        <f>IF(AC1113&gt;0,"Ⅳ",IF(AD1113&gt;0,"Ⅲ",IF(AE1113&gt;0,"Ⅱa",IF(AF1113&gt;0,"Ⅱb","Ⅰ"))))</f>
        <v>Ⅰ</v>
      </c>
      <c r="AD1114" s="1035"/>
      <c r="AE1114" s="1035"/>
      <c r="AF1114" s="1036"/>
      <c r="AG1114" s="1034" t="str">
        <f>IF(AG1113&gt;0,"Ⅳ",IF(AH1113&gt;0,"Ⅲ",IF(AI1113&gt;0,"Ⅱa",IF(AJ1113&gt;0,"Ⅱb","Ⅰ"))))</f>
        <v>Ⅱb</v>
      </c>
      <c r="AH1114" s="1035"/>
      <c r="AI1114" s="1035"/>
      <c r="AJ1114" s="1036"/>
      <c r="AK1114" s="1046"/>
      <c r="AL1114" s="1047"/>
      <c r="AM1114" s="1047"/>
      <c r="AN1114" s="1047"/>
      <c r="AO1114" s="1048"/>
      <c r="AP1114" s="3"/>
      <c r="AQ1114" s="273" t="s">
        <v>312</v>
      </c>
      <c r="AR1114" s="273" t="s">
        <v>313</v>
      </c>
      <c r="AS1114" s="699" t="s">
        <v>316</v>
      </c>
      <c r="AT1114" s="1026"/>
    </row>
    <row r="1115" spans="2:46" ht="12" customHeight="1" x14ac:dyDescent="0.15">
      <c r="B1115" s="1058"/>
      <c r="C1115" s="1063"/>
      <c r="D1115" s="1061"/>
      <c r="E1115" s="1061"/>
      <c r="F1115" s="1061"/>
      <c r="G1115" s="1061"/>
      <c r="H1115" s="1061"/>
      <c r="I1115" s="1061"/>
      <c r="J1115" s="1062"/>
      <c r="K1115" s="1016"/>
      <c r="L1115" s="1016" t="s">
        <v>469</v>
      </c>
      <c r="M1115" s="1016"/>
      <c r="N1115" s="1016"/>
      <c r="O1115" s="1016" t="s">
        <v>212</v>
      </c>
      <c r="P1115" s="1016"/>
      <c r="Q1115" s="1016"/>
      <c r="R1115" s="1016"/>
      <c r="S1115" s="1016"/>
      <c r="T1115" s="1016"/>
      <c r="U1115" s="1016"/>
      <c r="V1115" s="1016"/>
      <c r="W1115" s="1016"/>
      <c r="X1115" s="1016"/>
      <c r="Y1115" s="187" t="s">
        <v>32</v>
      </c>
      <c r="Z1115" s="187" t="s">
        <v>33</v>
      </c>
      <c r="AA1115" s="1027" t="s">
        <v>34</v>
      </c>
      <c r="AB1115" s="1027"/>
      <c r="AC1115" s="187" t="s">
        <v>32</v>
      </c>
      <c r="AD1115" s="187" t="s">
        <v>33</v>
      </c>
      <c r="AE1115" s="1027" t="s">
        <v>34</v>
      </c>
      <c r="AF1115" s="1027"/>
      <c r="AG1115" s="187" t="s">
        <v>32</v>
      </c>
      <c r="AH1115" s="187" t="s">
        <v>33</v>
      </c>
      <c r="AI1115" s="1027" t="s">
        <v>34</v>
      </c>
      <c r="AJ1115" s="1027"/>
      <c r="AK1115" s="1046"/>
      <c r="AL1115" s="1047"/>
      <c r="AM1115" s="1047"/>
      <c r="AN1115" s="1047"/>
      <c r="AO1115" s="1048"/>
      <c r="AP1115" s="3"/>
      <c r="AQ1115" s="1028">
        <f>+Y1113+Z1113</f>
        <v>0</v>
      </c>
      <c r="AR1115" s="1029"/>
      <c r="AS1115" s="1028">
        <f>+AA1113+AB1113</f>
        <v>0</v>
      </c>
      <c r="AT1115" s="1029"/>
    </row>
    <row r="1116" spans="2:46" ht="12" customHeight="1" x14ac:dyDescent="0.15">
      <c r="B1116" s="1058"/>
      <c r="C1116" s="1063"/>
      <c r="D1116" s="1061"/>
      <c r="E1116" s="1061"/>
      <c r="F1116" s="1061"/>
      <c r="G1116" s="1061"/>
      <c r="H1116" s="1061"/>
      <c r="I1116" s="1061"/>
      <c r="J1116" s="1062"/>
      <c r="K1116" s="1016"/>
      <c r="L1116" s="1016"/>
      <c r="M1116" s="1016"/>
      <c r="N1116" s="1016"/>
      <c r="O1116" s="1016" t="s">
        <v>470</v>
      </c>
      <c r="P1116" s="1016"/>
      <c r="Q1116" s="1016"/>
      <c r="R1116" s="1016"/>
      <c r="S1116" s="1016"/>
      <c r="T1116" s="1016"/>
      <c r="U1116" s="1016"/>
      <c r="V1116" s="1016"/>
      <c r="W1116" s="1016"/>
      <c r="X1116" s="1016"/>
      <c r="Y1116" s="193" t="str">
        <f>IF(Y1113=0,"",1)</f>
        <v/>
      </c>
      <c r="Z1116" s="193" t="str">
        <f>IF(Z1113=0,"",1)</f>
        <v/>
      </c>
      <c r="AA1116" s="1030" t="str">
        <f>IF(AQ1115=1,"",IF(AS1115&gt;0,1,""))</f>
        <v/>
      </c>
      <c r="AB1116" s="1031"/>
      <c r="AC1116" s="193">
        <f>+AC1113</f>
        <v>0</v>
      </c>
      <c r="AD1116" s="193">
        <f>AD1113</f>
        <v>0</v>
      </c>
      <c r="AE1116" s="1030">
        <f>AE1113+AF1113</f>
        <v>0</v>
      </c>
      <c r="AF1116" s="1031"/>
      <c r="AG1116" s="193">
        <f>AG1113</f>
        <v>0</v>
      </c>
      <c r="AH1116" s="193">
        <f>AH1113</f>
        <v>0</v>
      </c>
      <c r="AI1116" s="1030">
        <f>AI1113+AJ1113</f>
        <v>3</v>
      </c>
      <c r="AJ1116" s="1031"/>
      <c r="AK1116" s="1046"/>
      <c r="AL1116" s="1047"/>
      <c r="AM1116" s="1047"/>
      <c r="AN1116" s="1047"/>
      <c r="AO1116" s="1048"/>
      <c r="AP1116" s="3"/>
      <c r="AQ1116" s="197">
        <f>+Y1113+AC1116+AG1116</f>
        <v>0</v>
      </c>
      <c r="AR1116" s="197">
        <f>+Z1113+AD1116+AH1116</f>
        <v>0</v>
      </c>
      <c r="AS1116" s="1032">
        <f>+AS1115+AE1116+AI1116</f>
        <v>3</v>
      </c>
      <c r="AT1116" s="1033"/>
    </row>
    <row r="1117" spans="2:46" ht="12" customHeight="1" x14ac:dyDescent="0.15">
      <c r="B1117" s="1058"/>
      <c r="C1117" s="1063"/>
      <c r="D1117" s="1061"/>
      <c r="E1117" s="1061"/>
      <c r="F1117" s="1061"/>
      <c r="G1117" s="1061"/>
      <c r="H1117" s="1061"/>
      <c r="I1117" s="1061"/>
      <c r="J1117" s="1062"/>
      <c r="K1117" s="1016"/>
      <c r="L1117" s="1016"/>
      <c r="M1117" s="1016"/>
      <c r="N1117" s="1016"/>
      <c r="O1117" s="1016" t="s">
        <v>471</v>
      </c>
      <c r="P1117" s="1016"/>
      <c r="Q1117" s="1016"/>
      <c r="R1117" s="1016"/>
      <c r="S1117" s="1016"/>
      <c r="T1117" s="1016"/>
      <c r="U1117" s="1016"/>
      <c r="V1117" s="1016"/>
      <c r="W1117" s="1016"/>
      <c r="X1117" s="1016"/>
      <c r="Y1117" s="1034" t="s">
        <v>875</v>
      </c>
      <c r="Z1117" s="1035"/>
      <c r="AA1117" s="1035"/>
      <c r="AB1117" s="1036"/>
      <c r="AC1117" s="1034" t="str">
        <f>IF(AC1116&gt;0,"Ⅳ",IF(AD1116&gt;0,"Ⅲ",IF(AE1116&gt;0,"Ⅱ","Ⅰ")))</f>
        <v>Ⅰ</v>
      </c>
      <c r="AD1117" s="1035"/>
      <c r="AE1117" s="1035"/>
      <c r="AF1117" s="1036"/>
      <c r="AG1117" s="1034" t="str">
        <f>IF(AG1116&gt;0,"Ⅳ",IF(AH1116&gt;0,"Ⅲ",IF(AI1116&gt;0,"Ⅱ","Ⅰ")))</f>
        <v>Ⅱ</v>
      </c>
      <c r="AH1117" s="1035"/>
      <c r="AI1117" s="1035"/>
      <c r="AJ1117" s="1036"/>
      <c r="AK1117" s="1046"/>
      <c r="AL1117" s="1047"/>
      <c r="AM1117" s="1047"/>
      <c r="AN1117" s="1047"/>
      <c r="AO1117" s="1048"/>
      <c r="AP1117" s="3"/>
      <c r="AQ1117" s="1037" t="str">
        <f>IF(AQ1116&gt;0,"Ⅳ",IF(AR1116&gt;0,"Ⅲ",IF(AS1116&gt;0,"Ⅱ","Ⅰ")))</f>
        <v>Ⅱ</v>
      </c>
      <c r="AR1117" s="1037"/>
      <c r="AS1117" s="1037"/>
      <c r="AT1117" s="1037"/>
    </row>
    <row r="1118" spans="2:46" ht="12" customHeight="1" x14ac:dyDescent="0.15">
      <c r="B1118" s="1058"/>
      <c r="C1118" s="1063"/>
      <c r="D1118" s="1061"/>
      <c r="E1118" s="1061"/>
      <c r="F1118" s="1061"/>
      <c r="G1118" s="1061"/>
      <c r="H1118" s="1061"/>
      <c r="I1118" s="1061"/>
      <c r="J1118" s="1062"/>
      <c r="K1118" s="1016"/>
      <c r="L1118" s="1016"/>
      <c r="M1118" s="1016"/>
      <c r="N1118" s="1016"/>
      <c r="O1118" s="1016" t="s">
        <v>472</v>
      </c>
      <c r="P1118" s="1016"/>
      <c r="Q1118" s="1016"/>
      <c r="R1118" s="1016"/>
      <c r="S1118" s="1016"/>
      <c r="T1118" s="1016"/>
      <c r="U1118" s="1016"/>
      <c r="V1118" s="1016"/>
      <c r="W1118" s="1016"/>
      <c r="X1118" s="1016"/>
      <c r="Y1118" s="1034" t="str">
        <f>IF(COUNTIF(Y1117:AJ1117,"Ⅳ")&gt;0,"Ⅳ",IF(COUNTIF(Y1117:AJ1117,"Ⅲ")&gt;0,"Ⅲ",IF(COUNTIF(Y1117:AJ1117,"Ⅱ")&gt;0,"Ⅱ","Ⅰ")))</f>
        <v>Ⅱ</v>
      </c>
      <c r="Z1118" s="1035"/>
      <c r="AA1118" s="1035"/>
      <c r="AB1118" s="1035"/>
      <c r="AC1118" s="1035"/>
      <c r="AD1118" s="1035"/>
      <c r="AE1118" s="1035"/>
      <c r="AF1118" s="1035"/>
      <c r="AG1118" s="1035"/>
      <c r="AH1118" s="1035"/>
      <c r="AI1118" s="1035"/>
      <c r="AJ1118" s="1036"/>
      <c r="AK1118" s="1049"/>
      <c r="AL1118" s="1050"/>
      <c r="AM1118" s="1050"/>
      <c r="AN1118" s="1050"/>
      <c r="AO1118" s="1051"/>
      <c r="AP1118" s="3"/>
    </row>
    <row r="1119" spans="2:46" ht="14.25" customHeight="1" x14ac:dyDescent="0.15">
      <c r="B1119" s="1058"/>
      <c r="C1119" s="1063"/>
      <c r="D1119" s="1061"/>
      <c r="E1119" s="1061"/>
      <c r="F1119" s="1061"/>
      <c r="G1119" s="1061"/>
      <c r="H1119" s="1061"/>
      <c r="I1119" s="1061"/>
      <c r="J1119" s="1062"/>
      <c r="K1119" s="1016" t="s">
        <v>169</v>
      </c>
      <c r="L1119" s="1017"/>
      <c r="M1119" s="1017"/>
      <c r="N1119" s="1017"/>
      <c r="O1119" s="1017"/>
      <c r="P1119" s="1017"/>
      <c r="Q1119" s="1017"/>
      <c r="R1119" s="1017"/>
      <c r="S1119" s="1017"/>
      <c r="T1119" s="1017"/>
      <c r="U1119" s="1017"/>
      <c r="V1119" s="1017"/>
      <c r="W1119" s="1017"/>
      <c r="X1119" s="1017"/>
      <c r="Y1119" s="1017"/>
      <c r="Z1119" s="1017"/>
      <c r="AA1119" s="1017"/>
      <c r="AB1119" s="1017"/>
      <c r="AC1119" s="1017"/>
      <c r="AD1119" s="1017"/>
      <c r="AE1119" s="1017"/>
      <c r="AF1119" s="1017"/>
      <c r="AG1119" s="1017"/>
      <c r="AH1119" s="1017"/>
      <c r="AI1119" s="1017"/>
      <c r="AJ1119" s="1017"/>
      <c r="AK1119" s="1017"/>
      <c r="AL1119" s="1017"/>
      <c r="AM1119" s="1017"/>
      <c r="AN1119" s="1017"/>
      <c r="AO1119" s="1017"/>
      <c r="AP1119" s="3"/>
    </row>
    <row r="1120" spans="2:46" ht="14.25" customHeight="1" x14ac:dyDescent="0.15">
      <c r="B1120" s="1058"/>
      <c r="C1120" s="1063"/>
      <c r="D1120" s="1061"/>
      <c r="E1120" s="1061"/>
      <c r="F1120" s="1061"/>
      <c r="G1120" s="1061"/>
      <c r="H1120" s="1061"/>
      <c r="I1120" s="1061"/>
      <c r="J1120" s="1062"/>
      <c r="K1120" s="1016"/>
      <c r="L1120" s="1017"/>
      <c r="M1120" s="1017"/>
      <c r="N1120" s="1017"/>
      <c r="O1120" s="1017"/>
      <c r="P1120" s="1017"/>
      <c r="Q1120" s="1017"/>
      <c r="R1120" s="1017"/>
      <c r="S1120" s="1017"/>
      <c r="T1120" s="1017"/>
      <c r="U1120" s="1017"/>
      <c r="V1120" s="1017"/>
      <c r="W1120" s="1017"/>
      <c r="X1120" s="1017"/>
      <c r="Y1120" s="1017"/>
      <c r="Z1120" s="1017"/>
      <c r="AA1120" s="1017"/>
      <c r="AB1120" s="1017"/>
      <c r="AC1120" s="1017"/>
      <c r="AD1120" s="1017"/>
      <c r="AE1120" s="1017"/>
      <c r="AF1120" s="1017"/>
      <c r="AG1120" s="1017"/>
      <c r="AH1120" s="1017"/>
      <c r="AI1120" s="1017"/>
      <c r="AJ1120" s="1017"/>
      <c r="AK1120" s="1017"/>
      <c r="AL1120" s="1017"/>
      <c r="AM1120" s="1017"/>
      <c r="AN1120" s="1017"/>
      <c r="AO1120" s="1017"/>
      <c r="AP1120" s="3"/>
    </row>
    <row r="1121" spans="2:86" ht="12" customHeight="1" x14ac:dyDescent="0.15">
      <c r="B1121" s="1058"/>
      <c r="C1121" s="1063"/>
      <c r="D1121" s="1061"/>
      <c r="E1121" s="1061"/>
      <c r="F1121" s="1061"/>
      <c r="G1121" s="1061"/>
      <c r="H1121" s="1061"/>
      <c r="I1121" s="1061"/>
      <c r="J1121" s="1062"/>
      <c r="K1121" s="1018" t="s">
        <v>473</v>
      </c>
      <c r="L1121" s="1018"/>
      <c r="M1121" s="1018"/>
      <c r="N1121" s="1018"/>
      <c r="O1121" s="1018"/>
      <c r="P1121" s="1018"/>
      <c r="Q1121" s="1018"/>
      <c r="R1121" s="1018"/>
      <c r="S1121" s="1018"/>
      <c r="T1121" s="1018"/>
      <c r="U1121" s="1018"/>
      <c r="V1121" s="1018"/>
      <c r="W1121" s="1018"/>
      <c r="X1121" s="1018"/>
      <c r="Y1121" s="1018"/>
      <c r="Z1121" s="1018"/>
      <c r="AA1121" s="1018"/>
      <c r="AB1121" s="1018"/>
      <c r="AC1121" s="1018"/>
      <c r="AD1121" s="1018"/>
      <c r="AE1121" s="1018"/>
      <c r="AF1121" s="1018"/>
      <c r="AG1121" s="1018"/>
      <c r="AH1121" s="1018"/>
      <c r="AI1121" s="1018"/>
      <c r="AJ1121" s="1018"/>
      <c r="AK1121" s="1018"/>
      <c r="AL1121" s="1018"/>
      <c r="AM1121" s="1018"/>
      <c r="AN1121" s="1018"/>
      <c r="AO1121" s="1018"/>
      <c r="AP1121" s="3"/>
    </row>
    <row r="1122" spans="2:86" ht="12" customHeight="1" x14ac:dyDescent="0.15">
      <c r="B1122" s="1058"/>
      <c r="C1122" s="1063"/>
      <c r="D1122" s="1061"/>
      <c r="E1122" s="1061"/>
      <c r="F1122" s="1061"/>
      <c r="G1122" s="1061"/>
      <c r="H1122" s="1061"/>
      <c r="I1122" s="1061"/>
      <c r="J1122" s="1062"/>
      <c r="K1122" s="1019" t="s">
        <v>523</v>
      </c>
      <c r="L1122" s="1019"/>
      <c r="M1122" s="1019"/>
      <c r="N1122" s="1019"/>
      <c r="O1122" s="1019"/>
      <c r="P1122" s="1019"/>
      <c r="Q1122" s="1019"/>
      <c r="R1122" s="1019"/>
      <c r="S1122" s="1019"/>
      <c r="T1122" s="1019"/>
      <c r="U1122" s="1019"/>
      <c r="V1122" s="1019"/>
      <c r="W1122" s="1019"/>
      <c r="X1122" s="1019"/>
      <c r="Y1122" s="1019"/>
      <c r="Z1122" s="1019"/>
      <c r="AA1122" s="1019"/>
      <c r="AB1122" s="1019"/>
      <c r="AC1122" s="1019"/>
      <c r="AD1122" s="1019"/>
      <c r="AE1122" s="1019"/>
      <c r="AF1122" s="1019"/>
      <c r="AG1122" s="1019"/>
      <c r="AH1122" s="1019"/>
      <c r="AI1122" s="1019"/>
      <c r="AJ1122" s="1019"/>
      <c r="AK1122" s="1019"/>
      <c r="AL1122" s="1019"/>
      <c r="AM1122" s="1019"/>
      <c r="AN1122" s="1019"/>
      <c r="AO1122" s="1019"/>
      <c r="AP1122" s="3"/>
    </row>
    <row r="1123" spans="2:86" ht="12" customHeight="1" x14ac:dyDescent="0.15">
      <c r="B1123" s="1058"/>
      <c r="C1123" s="1063"/>
      <c r="D1123" s="1061"/>
      <c r="E1123" s="1061"/>
      <c r="F1123" s="1061"/>
      <c r="G1123" s="1061"/>
      <c r="H1123" s="1061"/>
      <c r="I1123" s="1061"/>
      <c r="J1123" s="1062"/>
      <c r="K1123" s="194" t="s">
        <v>474</v>
      </c>
      <c r="L1123" s="195"/>
      <c r="M1123" s="195"/>
      <c r="N1123" s="195"/>
      <c r="O1123" s="195"/>
      <c r="P1123" s="195"/>
      <c r="Q1123" s="195"/>
      <c r="R1123" s="195"/>
      <c r="S1123" s="195"/>
      <c r="T1123" s="195"/>
      <c r="U1123" s="195"/>
      <c r="V1123" s="195"/>
      <c r="W1123" s="195"/>
      <c r="X1123" s="195"/>
      <c r="Y1123" s="195"/>
      <c r="Z1123" s="195"/>
      <c r="AA1123" s="195"/>
      <c r="AB1123" s="195"/>
      <c r="AC1123" s="195"/>
      <c r="AD1123" s="195"/>
      <c r="AE1123" s="195"/>
      <c r="AF1123" s="195"/>
      <c r="AG1123" s="195"/>
      <c r="AH1123" s="195"/>
      <c r="AI1123" s="195"/>
      <c r="AJ1123" s="195"/>
      <c r="AK1123" s="195"/>
      <c r="AL1123" s="195"/>
      <c r="AM1123" s="195"/>
      <c r="AN1123" s="195"/>
      <c r="AO1123" s="196"/>
      <c r="AP1123" s="3"/>
    </row>
    <row r="1124" spans="2:86" ht="12" customHeight="1" x14ac:dyDescent="0.15">
      <c r="B1124" s="1058"/>
      <c r="C1124" s="1063"/>
      <c r="D1124" s="1061"/>
      <c r="E1124" s="1061"/>
      <c r="F1124" s="1061"/>
      <c r="G1124" s="1061"/>
      <c r="H1124" s="1061"/>
      <c r="I1124" s="1061"/>
      <c r="J1124" s="1062"/>
      <c r="K1124" s="194" t="s">
        <v>475</v>
      </c>
      <c r="L1124" s="195"/>
      <c r="M1124" s="195"/>
      <c r="N1124" s="195"/>
      <c r="O1124" s="195"/>
      <c r="P1124" s="195"/>
      <c r="Q1124" s="195"/>
      <c r="R1124" s="195"/>
      <c r="S1124" s="195"/>
      <c r="T1124" s="195"/>
      <c r="U1124" s="195"/>
      <c r="V1124" s="195"/>
      <c r="W1124" s="195"/>
      <c r="X1124" s="195"/>
      <c r="Y1124" s="195"/>
      <c r="Z1124" s="195"/>
      <c r="AA1124" s="195"/>
      <c r="AB1124" s="195"/>
      <c r="AC1124" s="195"/>
      <c r="AD1124" s="195"/>
      <c r="AE1124" s="195"/>
      <c r="AF1124" s="195"/>
      <c r="AG1124" s="195"/>
      <c r="AH1124" s="195"/>
      <c r="AI1124" s="195"/>
      <c r="AJ1124" s="195"/>
      <c r="AK1124" s="195"/>
      <c r="AL1124" s="195"/>
      <c r="AM1124" s="195"/>
      <c r="AN1124" s="195"/>
      <c r="AO1124" s="196"/>
      <c r="AP1124" s="3"/>
    </row>
    <row r="1125" spans="2:86" ht="12" customHeight="1" x14ac:dyDescent="0.15">
      <c r="B1125" s="1058"/>
      <c r="C1125" s="1063"/>
      <c r="D1125" s="1061"/>
      <c r="E1125" s="1061"/>
      <c r="F1125" s="1061"/>
      <c r="G1125" s="1061"/>
      <c r="H1125" s="1061"/>
      <c r="I1125" s="1061"/>
      <c r="J1125" s="1062"/>
      <c r="K1125" s="1020" t="s">
        <v>476</v>
      </c>
      <c r="L1125" s="1021"/>
      <c r="M1125" s="1021"/>
      <c r="N1125" s="1021"/>
      <c r="O1125" s="1021"/>
      <c r="P1125" s="1021"/>
      <c r="Q1125" s="1021"/>
      <c r="R1125" s="1021"/>
      <c r="S1125" s="1021"/>
      <c r="T1125" s="1021"/>
      <c r="U1125" s="1021"/>
      <c r="V1125" s="1021"/>
      <c r="W1125" s="1021"/>
      <c r="X1125" s="1021"/>
      <c r="Y1125" s="1021"/>
      <c r="Z1125" s="1021"/>
      <c r="AA1125" s="1021"/>
      <c r="AB1125" s="1021"/>
      <c r="AC1125" s="1021"/>
      <c r="AD1125" s="1021"/>
      <c r="AE1125" s="1021"/>
      <c r="AF1125" s="1021"/>
      <c r="AG1125" s="1021"/>
      <c r="AH1125" s="1021"/>
      <c r="AI1125" s="1021"/>
      <c r="AJ1125" s="1021"/>
      <c r="AK1125" s="1021"/>
      <c r="AL1125" s="1021"/>
      <c r="AM1125" s="1021"/>
      <c r="AN1125" s="1021"/>
      <c r="AO1125" s="1022"/>
      <c r="AP1125" s="3"/>
    </row>
    <row r="1126" spans="2:86" ht="12" customHeight="1" x14ac:dyDescent="0.15">
      <c r="B1126" s="591"/>
      <c r="C1126" s="1064"/>
      <c r="D1126" s="1065"/>
      <c r="E1126" s="1065"/>
      <c r="F1126" s="1065"/>
      <c r="G1126" s="1065"/>
      <c r="H1126" s="1065"/>
      <c r="I1126" s="1065"/>
      <c r="J1126" s="1066"/>
      <c r="K1126" s="1023"/>
      <c r="L1126" s="1024"/>
      <c r="M1126" s="1024"/>
      <c r="N1126" s="1024"/>
      <c r="O1126" s="1024"/>
      <c r="P1126" s="1024"/>
      <c r="Q1126" s="1024"/>
      <c r="R1126" s="1024"/>
      <c r="S1126" s="1024"/>
      <c r="T1126" s="1024"/>
      <c r="U1126" s="1024"/>
      <c r="V1126" s="1024"/>
      <c r="W1126" s="1024"/>
      <c r="X1126" s="1024"/>
      <c r="Y1126" s="1024"/>
      <c r="Z1126" s="1024"/>
      <c r="AA1126" s="1024"/>
      <c r="AB1126" s="1024"/>
      <c r="AC1126" s="1024"/>
      <c r="AD1126" s="1024"/>
      <c r="AE1126" s="1024"/>
      <c r="AF1126" s="1024"/>
      <c r="AG1126" s="1024"/>
      <c r="AH1126" s="1024"/>
      <c r="AI1126" s="1024"/>
      <c r="AJ1126" s="1024"/>
      <c r="AK1126" s="1024"/>
      <c r="AL1126" s="1024"/>
      <c r="AM1126" s="1024"/>
      <c r="AN1126" s="1024"/>
      <c r="AO1126" s="1025"/>
      <c r="AP1126" s="3"/>
    </row>
    <row r="1127" spans="2:86" s="9" customFormat="1" ht="12" customHeight="1" x14ac:dyDescent="0.15">
      <c r="B1127" s="3" t="s">
        <v>527</v>
      </c>
      <c r="AQ1127" s="162"/>
      <c r="AR1127" s="162"/>
      <c r="AS1127" s="162"/>
      <c r="AT1127" s="162"/>
      <c r="AU1127" s="162"/>
      <c r="AV1127" s="162"/>
      <c r="AW1127" s="162"/>
      <c r="AX1127" s="162"/>
      <c r="AY1127" s="162"/>
      <c r="AZ1127" s="162"/>
      <c r="BA1127" s="162"/>
      <c r="BB1127" s="162"/>
      <c r="BC1127" s="162"/>
      <c r="BD1127" s="162"/>
      <c r="BE1127" s="162"/>
      <c r="BF1127" s="162"/>
      <c r="BG1127" s="162"/>
      <c r="BH1127" s="162"/>
      <c r="BI1127" s="162"/>
      <c r="BJ1127" s="162"/>
      <c r="BK1127" s="162"/>
      <c r="BL1127" s="162"/>
      <c r="BM1127" s="162"/>
      <c r="BN1127" s="162"/>
      <c r="BO1127" s="162"/>
      <c r="BP1127" s="162"/>
      <c r="BQ1127" s="162"/>
      <c r="BR1127" s="162"/>
      <c r="BS1127" s="162"/>
      <c r="BT1127" s="162"/>
      <c r="BU1127" s="162"/>
      <c r="BV1127" s="162"/>
      <c r="BW1127" s="162"/>
      <c r="BX1127" s="162"/>
      <c r="BY1127" s="162"/>
      <c r="BZ1127" s="162"/>
      <c r="CA1127" s="162"/>
      <c r="CB1127" s="162"/>
      <c r="CC1127" s="162"/>
      <c r="CD1127" s="162"/>
      <c r="CE1127" s="162"/>
      <c r="CF1127" s="162"/>
      <c r="CG1127" s="162"/>
      <c r="CH1127" s="162"/>
    </row>
    <row r="1128" spans="2:86" ht="12" customHeight="1" thickBot="1" x14ac:dyDescent="0.2">
      <c r="B1128" s="3" t="s">
        <v>524</v>
      </c>
    </row>
    <row r="1129" spans="2:86" ht="12" customHeight="1" x14ac:dyDescent="0.15">
      <c r="B1129" s="3" t="s">
        <v>525</v>
      </c>
      <c r="AU1129" s="1000" t="s">
        <v>305</v>
      </c>
      <c r="AV1129" s="1001" t="s">
        <v>298</v>
      </c>
      <c r="AW1129" s="1003" t="s">
        <v>299</v>
      </c>
      <c r="AX1129" s="1005" t="s">
        <v>306</v>
      </c>
      <c r="AY1129" s="1006"/>
      <c r="AZ1129" s="1006"/>
      <c r="BA1129" s="1006"/>
      <c r="BB1129" s="1006"/>
      <c r="BC1129" s="1006"/>
      <c r="BD1129" s="1006"/>
      <c r="BE1129" s="1006"/>
      <c r="BF1129" s="1006"/>
      <c r="BG1129" s="1006"/>
      <c r="BH1129" s="1006"/>
      <c r="BI1129" s="1006"/>
      <c r="BJ1129" s="1006"/>
      <c r="BK1129" s="1006"/>
      <c r="BL1129" s="1006"/>
      <c r="BM1129" s="1006"/>
      <c r="BN1129" s="1006"/>
      <c r="BO1129" s="1006"/>
      <c r="BP1129" s="1006"/>
      <c r="BQ1129" s="1006"/>
      <c r="BR1129" s="1007"/>
      <c r="BS1129" s="807" t="s">
        <v>300</v>
      </c>
      <c r="BT1129" s="1008"/>
      <c r="BU1129" s="1008"/>
      <c r="BV1129" s="1008"/>
      <c r="BW1129" s="1009" t="s">
        <v>307</v>
      </c>
      <c r="BX1129" s="1010"/>
      <c r="BY1129" s="1010"/>
      <c r="BZ1129" s="1010"/>
      <c r="CA1129" s="1010"/>
      <c r="CB1129" s="1010"/>
      <c r="CC1129" s="1010"/>
      <c r="CD1129" s="1010"/>
      <c r="CE1129" s="1010"/>
      <c r="CF1129" s="1010"/>
      <c r="CG1129" s="1010"/>
      <c r="CH1129" s="1011"/>
    </row>
    <row r="1130" spans="2:86" ht="12" customHeight="1" x14ac:dyDescent="0.15">
      <c r="B1130" s="3" t="s">
        <v>477</v>
      </c>
      <c r="AU1130" s="1000"/>
      <c r="AV1130" s="1002"/>
      <c r="AW1130" s="1004"/>
      <c r="AX1130" s="1012" t="s">
        <v>308</v>
      </c>
      <c r="AY1130" s="686"/>
      <c r="AZ1130" s="686"/>
      <c r="BA1130" s="686"/>
      <c r="BB1130" s="686"/>
      <c r="BC1130" s="686"/>
      <c r="BD1130" s="686"/>
      <c r="BE1130" s="686"/>
      <c r="BF1130" s="686"/>
      <c r="BG1130" s="686"/>
      <c r="BH1130" s="686"/>
      <c r="BI1130" s="686"/>
      <c r="BJ1130" s="686" t="s">
        <v>309</v>
      </c>
      <c r="BK1130" s="686"/>
      <c r="BL1130" s="686"/>
      <c r="BM1130" s="686"/>
      <c r="BN1130" s="686"/>
      <c r="BO1130" s="686"/>
      <c r="BP1130" s="686"/>
      <c r="BQ1130" s="686"/>
      <c r="BR1130" s="1013"/>
      <c r="BS1130" s="1008"/>
      <c r="BT1130" s="1008"/>
      <c r="BU1130" s="1008"/>
      <c r="BV1130" s="1008"/>
      <c r="BW1130" s="1014" t="s">
        <v>302</v>
      </c>
      <c r="BX1130" s="699"/>
      <c r="BY1130" s="699"/>
      <c r="BZ1130" s="699"/>
      <c r="CA1130" s="686" t="s">
        <v>310</v>
      </c>
      <c r="CB1130" s="686"/>
      <c r="CC1130" s="686"/>
      <c r="CD1130" s="686"/>
      <c r="CE1130" s="686"/>
      <c r="CF1130" s="686"/>
      <c r="CG1130" s="686"/>
      <c r="CH1130" s="1013"/>
    </row>
    <row r="1131" spans="2:86" ht="12" customHeight="1" x14ac:dyDescent="0.15">
      <c r="B1131" s="3" t="s">
        <v>526</v>
      </c>
      <c r="AU1131" s="1000"/>
      <c r="AV1131" s="1002"/>
      <c r="AW1131" s="1004"/>
      <c r="AX1131" s="1012" t="s">
        <v>26</v>
      </c>
      <c r="AY1131" s="686"/>
      <c r="AZ1131" s="686"/>
      <c r="BA1131" s="686"/>
      <c r="BB1131" s="686" t="s">
        <v>22</v>
      </c>
      <c r="BC1131" s="686"/>
      <c r="BD1131" s="686"/>
      <c r="BE1131" s="686"/>
      <c r="BF1131" s="686" t="s">
        <v>24</v>
      </c>
      <c r="BG1131" s="686"/>
      <c r="BH1131" s="686"/>
      <c r="BI1131" s="686"/>
      <c r="BJ1131" s="699" t="s">
        <v>26</v>
      </c>
      <c r="BK1131" s="699"/>
      <c r="BL1131" s="699"/>
      <c r="BM1131" s="699" t="s">
        <v>22</v>
      </c>
      <c r="BN1131" s="699"/>
      <c r="BO1131" s="699"/>
      <c r="BP1131" s="699" t="s">
        <v>24</v>
      </c>
      <c r="BQ1131" s="699"/>
      <c r="BR1131" s="1015"/>
      <c r="BS1131" s="807" t="s">
        <v>26</v>
      </c>
      <c r="BT1131" s="807" t="s">
        <v>22</v>
      </c>
      <c r="BU1131" s="807" t="s">
        <v>24</v>
      </c>
      <c r="BV1131" s="807" t="s">
        <v>303</v>
      </c>
      <c r="BW1131" s="1012" t="s">
        <v>311</v>
      </c>
      <c r="BX1131" s="686"/>
      <c r="BY1131" s="686"/>
      <c r="BZ1131" s="686"/>
      <c r="CA1131" s="686" t="s">
        <v>22</v>
      </c>
      <c r="CB1131" s="686"/>
      <c r="CC1131" s="686"/>
      <c r="CD1131" s="686"/>
      <c r="CE1131" s="686" t="s">
        <v>24</v>
      </c>
      <c r="CF1131" s="686"/>
      <c r="CG1131" s="686"/>
      <c r="CH1131" s="1013"/>
    </row>
    <row r="1132" spans="2:86" ht="12" customHeight="1" x14ac:dyDescent="0.15">
      <c r="B1132" s="3" t="s">
        <v>478</v>
      </c>
      <c r="AU1132" s="1000"/>
      <c r="AV1132" s="1002"/>
      <c r="AW1132" s="1004"/>
      <c r="AX1132" s="156" t="s">
        <v>862</v>
      </c>
      <c r="AY1132" s="157" t="s">
        <v>863</v>
      </c>
      <c r="AZ1132" s="157" t="s">
        <v>864</v>
      </c>
      <c r="BA1132" s="158" t="s">
        <v>865</v>
      </c>
      <c r="BB1132" s="159" t="s">
        <v>866</v>
      </c>
      <c r="BC1132" s="157" t="s">
        <v>863</v>
      </c>
      <c r="BD1132" s="157" t="s">
        <v>867</v>
      </c>
      <c r="BE1132" s="158" t="s">
        <v>865</v>
      </c>
      <c r="BF1132" s="159" t="s">
        <v>866</v>
      </c>
      <c r="BG1132" s="157" t="s">
        <v>863</v>
      </c>
      <c r="BH1132" s="157" t="s">
        <v>864</v>
      </c>
      <c r="BI1132" s="158" t="s">
        <v>865</v>
      </c>
      <c r="BJ1132" s="159" t="s">
        <v>866</v>
      </c>
      <c r="BK1132" s="157" t="s">
        <v>868</v>
      </c>
      <c r="BL1132" s="158" t="s">
        <v>869</v>
      </c>
      <c r="BM1132" s="159" t="s">
        <v>870</v>
      </c>
      <c r="BN1132" s="157" t="s">
        <v>863</v>
      </c>
      <c r="BO1132" s="158" t="s">
        <v>871</v>
      </c>
      <c r="BP1132" s="159" t="s">
        <v>870</v>
      </c>
      <c r="BQ1132" s="157" t="s">
        <v>868</v>
      </c>
      <c r="BR1132" s="160" t="s">
        <v>872</v>
      </c>
      <c r="BS1132" s="1008"/>
      <c r="BT1132" s="1008"/>
      <c r="BU1132" s="1008"/>
      <c r="BV1132" s="1008"/>
      <c r="BW1132" s="156" t="s">
        <v>866</v>
      </c>
      <c r="BX1132" s="157" t="s">
        <v>863</v>
      </c>
      <c r="BY1132" s="157" t="s">
        <v>864</v>
      </c>
      <c r="BZ1132" s="158" t="s">
        <v>865</v>
      </c>
      <c r="CA1132" s="159" t="s">
        <v>866</v>
      </c>
      <c r="CB1132" s="157" t="s">
        <v>873</v>
      </c>
      <c r="CC1132" s="157" t="s">
        <v>864</v>
      </c>
      <c r="CD1132" s="158" t="s">
        <v>865</v>
      </c>
      <c r="CE1132" s="159" t="s">
        <v>866</v>
      </c>
      <c r="CF1132" s="157" t="s">
        <v>863</v>
      </c>
      <c r="CG1132" s="157" t="s">
        <v>864</v>
      </c>
      <c r="CH1132" s="160" t="s">
        <v>874</v>
      </c>
    </row>
    <row r="1133" spans="2:86" x14ac:dyDescent="0.15">
      <c r="B1133" s="3" t="s">
        <v>539</v>
      </c>
      <c r="AU1133" s="1000"/>
      <c r="AV1133" s="188" t="str">
        <f>N1135</f>
        <v>S024</v>
      </c>
      <c r="AW1133" s="300">
        <f>R1135</f>
        <v>10.5</v>
      </c>
      <c r="AX1133" s="197">
        <f>+Y1160</f>
        <v>0</v>
      </c>
      <c r="AY1133" s="197">
        <f>+Z1160</f>
        <v>0</v>
      </c>
      <c r="AZ1133" s="197">
        <f>+AA1160</f>
        <v>0</v>
      </c>
      <c r="BA1133" s="197">
        <f t="shared" ref="BA1133" si="500">+AB1160</f>
        <v>0</v>
      </c>
      <c r="BB1133" s="197">
        <f>+AC1160</f>
        <v>0</v>
      </c>
      <c r="BC1133" s="197">
        <f t="shared" ref="BC1133" si="501">+AD1160</f>
        <v>0</v>
      </c>
      <c r="BD1133" s="197">
        <f t="shared" ref="BD1133" si="502">+AE1160</f>
        <v>0</v>
      </c>
      <c r="BE1133" s="197">
        <f t="shared" ref="BE1133" si="503">+AF1160</f>
        <v>1</v>
      </c>
      <c r="BF1133" s="197">
        <f t="shared" ref="BF1133" si="504">+AG1160</f>
        <v>0</v>
      </c>
      <c r="BG1133" s="197">
        <f t="shared" ref="BG1133" si="505">+AH1160</f>
        <v>0</v>
      </c>
      <c r="BH1133" s="197">
        <f t="shared" ref="BH1133" si="506">+AI1160</f>
        <v>0</v>
      </c>
      <c r="BI1133" s="197">
        <f t="shared" ref="BI1133" si="507">+AJ1160</f>
        <v>1</v>
      </c>
      <c r="BJ1133" s="197" t="str">
        <f>+Y1163</f>
        <v/>
      </c>
      <c r="BK1133" s="197" t="str">
        <f t="shared" ref="BK1133" si="508">+Z1163</f>
        <v/>
      </c>
      <c r="BL1133" s="197" t="str">
        <f>+AA1163</f>
        <v/>
      </c>
      <c r="BM1133" s="197">
        <f>+AC1163</f>
        <v>0</v>
      </c>
      <c r="BN1133" s="197">
        <f t="shared" ref="BN1133" si="509">+AD1163</f>
        <v>0</v>
      </c>
      <c r="BO1133" s="197">
        <f t="shared" ref="BO1133" si="510">+AE1163</f>
        <v>1</v>
      </c>
      <c r="BP1133" s="197">
        <f>+AG1163</f>
        <v>0</v>
      </c>
      <c r="BQ1133" s="197">
        <f>+AH1163</f>
        <v>0</v>
      </c>
      <c r="BR1133" s="197">
        <f>+AI1163</f>
        <v>1</v>
      </c>
      <c r="BS1133" s="296" t="str">
        <f>+Y1164</f>
        <v>Ⅰ</v>
      </c>
      <c r="BT1133" s="296" t="str">
        <f>+AC1164</f>
        <v>Ⅱ</v>
      </c>
      <c r="BU1133" s="296" t="str">
        <f>+AG1164</f>
        <v>Ⅱ</v>
      </c>
      <c r="BV1133" s="296" t="str">
        <f>+Y1165</f>
        <v>Ⅱ</v>
      </c>
      <c r="BW1133" s="164" t="str">
        <f>IF(Y1160&gt;0,R1135,"")</f>
        <v/>
      </c>
      <c r="BX1133" s="165" t="str">
        <f>IF(Z1160&gt;0,"",IF(AA1160&gt;0,R1135,""))</f>
        <v/>
      </c>
      <c r="BY1133" s="165" t="str">
        <f>IF(Y1160+Z1160&gt;0,"",IF(AA1160&gt;0,R1135,""))</f>
        <v/>
      </c>
      <c r="BZ1133" s="165" t="str">
        <f>IF(Y1160+Z1160+AA1160&gt;0,"",IF(AB1160&gt;0,R1135,""))</f>
        <v/>
      </c>
      <c r="CA1133" s="166">
        <f t="shared" ref="CA1133" si="511">+AC1159</f>
        <v>0</v>
      </c>
      <c r="CB1133" s="166">
        <f t="shared" ref="CB1133" si="512">+AD1159</f>
        <v>0</v>
      </c>
      <c r="CC1133" s="166">
        <f t="shared" ref="CC1133" si="513">+AE1159</f>
        <v>0</v>
      </c>
      <c r="CD1133" s="166">
        <f t="shared" ref="CD1133" si="514">+AF1159</f>
        <v>0.6</v>
      </c>
      <c r="CE1133" s="166">
        <f t="shared" ref="CE1133" si="515">+AG1159</f>
        <v>0</v>
      </c>
      <c r="CF1133" s="166">
        <f t="shared" ref="CF1133" si="516">+AH1159</f>
        <v>0</v>
      </c>
      <c r="CG1133" s="166">
        <f t="shared" ref="CG1133" si="517">+AI1159</f>
        <v>0</v>
      </c>
      <c r="CH1133" s="166">
        <f t="shared" ref="CH1133" si="518">+AJ1159</f>
        <v>0.31000000000000005</v>
      </c>
    </row>
    <row r="1134" spans="2:86" ht="12" customHeight="1" x14ac:dyDescent="0.15">
      <c r="B1134" s="1057" t="s">
        <v>219</v>
      </c>
      <c r="C1134" s="1059"/>
      <c r="D1134" s="1060"/>
      <c r="E1134" s="1061"/>
      <c r="F1134" s="1061"/>
      <c r="G1134" s="1061"/>
      <c r="H1134" s="1061"/>
      <c r="I1134" s="1061"/>
      <c r="J1134" s="1062"/>
      <c r="K1134" s="1067" t="s">
        <v>453</v>
      </c>
      <c r="L1134" s="1068"/>
      <c r="M1134" s="1068"/>
      <c r="N1134" s="1068"/>
      <c r="O1134" s="1068"/>
      <c r="P1134" s="1068"/>
      <c r="Q1134" s="1068"/>
      <c r="R1134" s="1068"/>
      <c r="S1134" s="1068"/>
      <c r="T1134" s="1068"/>
      <c r="U1134" s="1068"/>
      <c r="V1134" s="1068"/>
      <c r="W1134" s="1068"/>
      <c r="X1134" s="1068"/>
      <c r="Y1134" s="1068"/>
      <c r="Z1134" s="1068"/>
      <c r="AA1134" s="1068"/>
      <c r="AB1134" s="1068"/>
      <c r="AC1134" s="1068"/>
      <c r="AD1134" s="1068"/>
      <c r="AE1134" s="1068"/>
      <c r="AF1134" s="1068"/>
      <c r="AG1134" s="1068"/>
      <c r="AH1134" s="1068"/>
      <c r="AI1134" s="1068"/>
      <c r="AJ1134" s="1068"/>
      <c r="AK1134" s="1068"/>
      <c r="AL1134" s="1068"/>
      <c r="AM1134" s="1068"/>
      <c r="AN1134" s="1068"/>
      <c r="AO1134" s="1069"/>
      <c r="AP1134" s="3"/>
    </row>
    <row r="1135" spans="2:86" ht="12" customHeight="1" x14ac:dyDescent="0.15">
      <c r="B1135" s="1058"/>
      <c r="C1135" s="1063"/>
      <c r="D1135" s="1061"/>
      <c r="E1135" s="1061"/>
      <c r="F1135" s="1061"/>
      <c r="G1135" s="1061"/>
      <c r="H1135" s="1061"/>
      <c r="I1135" s="1061"/>
      <c r="J1135" s="1062"/>
      <c r="K1135" s="1040" t="s">
        <v>218</v>
      </c>
      <c r="L1135" s="1041"/>
      <c r="M1135" s="1042"/>
      <c r="N1135" s="1034" t="s">
        <v>748</v>
      </c>
      <c r="O1135" s="1035"/>
      <c r="P1135" s="1040" t="s">
        <v>454</v>
      </c>
      <c r="Q1135" s="1042"/>
      <c r="R1135" s="1070">
        <f>'様式A-2'!C34</f>
        <v>10.5</v>
      </c>
      <c r="S1135" s="1071"/>
      <c r="T1135" s="1072"/>
      <c r="U1135" s="1073" t="s">
        <v>455</v>
      </c>
      <c r="V1135" s="1074"/>
      <c r="W1135" s="1073" t="s">
        <v>456</v>
      </c>
      <c r="X1135" s="1074"/>
      <c r="Y1135" s="1042" t="s">
        <v>217</v>
      </c>
      <c r="Z1135" s="1016"/>
      <c r="AA1135" s="1016"/>
      <c r="AB1135" s="1016"/>
      <c r="AC1135" s="1073" t="s">
        <v>457</v>
      </c>
      <c r="AD1135" s="1079"/>
      <c r="AE1135" s="1079"/>
      <c r="AF1135" s="1079"/>
      <c r="AG1135" s="1079"/>
      <c r="AH1135" s="1079"/>
      <c r="AI1135" s="1079"/>
      <c r="AJ1135" s="1074"/>
      <c r="AK1135" s="1073" t="s">
        <v>458</v>
      </c>
      <c r="AL1135" s="1079"/>
      <c r="AM1135" s="1079"/>
      <c r="AN1135" s="1081"/>
      <c r="AO1135" s="1082"/>
      <c r="AP1135" s="3"/>
      <c r="AV1135" s="167"/>
      <c r="AW1135" s="221"/>
      <c r="AX1135" s="167"/>
      <c r="AY1135" s="167"/>
      <c r="AZ1135" s="167"/>
      <c r="BA1135" s="167"/>
      <c r="BB1135" s="167"/>
      <c r="BC1135" s="167"/>
      <c r="BD1135" s="167"/>
    </row>
    <row r="1136" spans="2:86" ht="12" customHeight="1" x14ac:dyDescent="0.15">
      <c r="B1136" s="1058"/>
      <c r="C1136" s="1063"/>
      <c r="D1136" s="1061"/>
      <c r="E1136" s="1061"/>
      <c r="F1136" s="1061"/>
      <c r="G1136" s="1061"/>
      <c r="H1136" s="1061"/>
      <c r="I1136" s="1061"/>
      <c r="J1136" s="1062"/>
      <c r="K1136" s="1016" t="s">
        <v>459</v>
      </c>
      <c r="L1136" s="1016" t="s">
        <v>199</v>
      </c>
      <c r="M1136" s="1016"/>
      <c r="N1136" s="1016" t="s">
        <v>198</v>
      </c>
      <c r="O1136" s="1016"/>
      <c r="P1136" s="1016" t="s">
        <v>460</v>
      </c>
      <c r="Q1136" s="1016"/>
      <c r="R1136" s="1016" t="s">
        <v>6</v>
      </c>
      <c r="S1136" s="1016"/>
      <c r="T1136" s="1016"/>
      <c r="U1136" s="1075"/>
      <c r="V1136" s="1076"/>
      <c r="W1136" s="1075"/>
      <c r="X1136" s="1076"/>
      <c r="Y1136" s="1042"/>
      <c r="Z1136" s="1016"/>
      <c r="AA1136" s="1016"/>
      <c r="AB1136" s="1016"/>
      <c r="AC1136" s="1077"/>
      <c r="AD1136" s="1080"/>
      <c r="AE1136" s="1080"/>
      <c r="AF1136" s="1080"/>
      <c r="AG1136" s="1080"/>
      <c r="AH1136" s="1080"/>
      <c r="AI1136" s="1080"/>
      <c r="AJ1136" s="1078"/>
      <c r="AK1136" s="1075"/>
      <c r="AL1136" s="1083"/>
      <c r="AM1136" s="1083"/>
      <c r="AN1136" s="1084"/>
      <c r="AO1136" s="1085"/>
      <c r="AP1136" s="3"/>
      <c r="AV1136" s="167"/>
      <c r="AW1136" s="167"/>
      <c r="AX1136" s="167"/>
      <c r="AY1136" s="167"/>
      <c r="AZ1136" s="167"/>
      <c r="BA1136" s="167"/>
      <c r="BB1136" s="167"/>
      <c r="BC1136" s="167"/>
      <c r="BD1136" s="167"/>
    </row>
    <row r="1137" spans="2:56" ht="12" customHeight="1" x14ac:dyDescent="0.15">
      <c r="B1137" s="1058"/>
      <c r="C1137" s="1063"/>
      <c r="D1137" s="1061"/>
      <c r="E1137" s="1061"/>
      <c r="F1137" s="1061"/>
      <c r="G1137" s="1061"/>
      <c r="H1137" s="1061"/>
      <c r="I1137" s="1061"/>
      <c r="J1137" s="1062"/>
      <c r="K1137" s="1016"/>
      <c r="L1137" s="1016"/>
      <c r="M1137" s="1016"/>
      <c r="N1137" s="1016"/>
      <c r="O1137" s="1016"/>
      <c r="P1137" s="1016"/>
      <c r="Q1137" s="1016"/>
      <c r="R1137" s="1016"/>
      <c r="S1137" s="1016"/>
      <c r="T1137" s="1016"/>
      <c r="U1137" s="1075"/>
      <c r="V1137" s="1076"/>
      <c r="W1137" s="1075"/>
      <c r="X1137" s="1076"/>
      <c r="Y1137" s="1042" t="s">
        <v>461</v>
      </c>
      <c r="Z1137" s="1016"/>
      <c r="AA1137" s="1016"/>
      <c r="AB1137" s="1016"/>
      <c r="AC1137" s="1016" t="s">
        <v>462</v>
      </c>
      <c r="AD1137" s="1016"/>
      <c r="AE1137" s="1016"/>
      <c r="AF1137" s="1016"/>
      <c r="AG1137" s="1016" t="s">
        <v>463</v>
      </c>
      <c r="AH1137" s="1016"/>
      <c r="AI1137" s="1016"/>
      <c r="AJ1137" s="1016"/>
      <c r="AK1137" s="1075"/>
      <c r="AL1137" s="1083"/>
      <c r="AM1137" s="1083"/>
      <c r="AN1137" s="1084"/>
      <c r="AO1137" s="1085"/>
      <c r="AP1137" s="3"/>
      <c r="AV1137" s="167"/>
      <c r="AW1137" s="167"/>
      <c r="AX1137" s="167"/>
      <c r="AY1137" s="167"/>
      <c r="AZ1137" s="167"/>
      <c r="BA1137" s="167"/>
      <c r="BB1137" s="167"/>
      <c r="BC1137" s="167"/>
      <c r="BD1137" s="167"/>
    </row>
    <row r="1138" spans="2:56" ht="12" customHeight="1" x14ac:dyDescent="0.15">
      <c r="B1138" s="1058"/>
      <c r="C1138" s="1063"/>
      <c r="D1138" s="1061"/>
      <c r="E1138" s="1061"/>
      <c r="F1138" s="1061"/>
      <c r="G1138" s="1061"/>
      <c r="H1138" s="1061"/>
      <c r="I1138" s="1061"/>
      <c r="J1138" s="1062"/>
      <c r="K1138" s="1016"/>
      <c r="L1138" s="1016"/>
      <c r="M1138" s="1016"/>
      <c r="N1138" s="1016"/>
      <c r="O1138" s="1016"/>
      <c r="P1138" s="1016"/>
      <c r="Q1138" s="1016"/>
      <c r="R1138" s="1016"/>
      <c r="S1138" s="1016"/>
      <c r="T1138" s="1016"/>
      <c r="U1138" s="1077"/>
      <c r="V1138" s="1078"/>
      <c r="W1138" s="1077"/>
      <c r="X1138" s="1078"/>
      <c r="Y1138" s="191" t="s">
        <v>32</v>
      </c>
      <c r="Z1138" s="187" t="s">
        <v>33</v>
      </c>
      <c r="AA1138" s="187" t="s">
        <v>464</v>
      </c>
      <c r="AB1138" s="187" t="s">
        <v>465</v>
      </c>
      <c r="AC1138" s="187" t="s">
        <v>32</v>
      </c>
      <c r="AD1138" s="187" t="s">
        <v>33</v>
      </c>
      <c r="AE1138" s="187" t="s">
        <v>464</v>
      </c>
      <c r="AF1138" s="187" t="s">
        <v>465</v>
      </c>
      <c r="AG1138" s="187" t="s">
        <v>32</v>
      </c>
      <c r="AH1138" s="187" t="s">
        <v>33</v>
      </c>
      <c r="AI1138" s="187" t="s">
        <v>464</v>
      </c>
      <c r="AJ1138" s="187" t="s">
        <v>465</v>
      </c>
      <c r="AK1138" s="1077"/>
      <c r="AL1138" s="1080"/>
      <c r="AM1138" s="1080"/>
      <c r="AN1138" s="1086"/>
      <c r="AO1138" s="1087"/>
      <c r="AP1138" s="3"/>
      <c r="AV1138" s="167"/>
      <c r="AW1138" s="167"/>
      <c r="AX1138" s="167"/>
      <c r="AY1138" s="167"/>
      <c r="AZ1138" s="167"/>
      <c r="BA1138" s="167"/>
      <c r="BB1138" s="167"/>
      <c r="BC1138" s="167"/>
      <c r="BD1138" s="167"/>
    </row>
    <row r="1139" spans="2:56" ht="12" customHeight="1" x14ac:dyDescent="0.15">
      <c r="B1139" s="1058"/>
      <c r="C1139" s="1063"/>
      <c r="D1139" s="1061"/>
      <c r="E1139" s="1061"/>
      <c r="F1139" s="1061"/>
      <c r="G1139" s="1061"/>
      <c r="H1139" s="1061"/>
      <c r="I1139" s="1061"/>
      <c r="J1139" s="1062"/>
      <c r="K1139" s="192">
        <v>1</v>
      </c>
      <c r="L1139" s="1038" t="s">
        <v>329</v>
      </c>
      <c r="M1139" s="1039"/>
      <c r="N1139" s="1038" t="s">
        <v>351</v>
      </c>
      <c r="O1139" s="1039"/>
      <c r="P1139" s="1034" t="s">
        <v>332</v>
      </c>
      <c r="Q1139" s="1036"/>
      <c r="R1139" s="408" t="s">
        <v>514</v>
      </c>
      <c r="S1139" s="408"/>
      <c r="T1139" s="408"/>
      <c r="U1139" s="1034" t="s">
        <v>1648</v>
      </c>
      <c r="V1139" s="1036"/>
      <c r="W1139" s="1034" t="s">
        <v>1649</v>
      </c>
      <c r="X1139" s="1035"/>
      <c r="Y1139" s="286"/>
      <c r="Z1139" s="286"/>
      <c r="AA1139" s="286"/>
      <c r="AB1139" s="286"/>
      <c r="AC1139" s="223"/>
      <c r="AD1139" s="223"/>
      <c r="AE1139" s="223"/>
      <c r="AF1139" s="223">
        <f>4*0.15</f>
        <v>0.6</v>
      </c>
      <c r="AG1139" s="223"/>
      <c r="AH1139" s="223"/>
      <c r="AI1139" s="223"/>
      <c r="AJ1139" s="223"/>
      <c r="AK1139" s="1038"/>
      <c r="AL1139" s="1056"/>
      <c r="AM1139" s="1056"/>
      <c r="AN1139" s="799"/>
      <c r="AO1139" s="800"/>
      <c r="AP1139" s="3"/>
      <c r="AQ1139" s="222">
        <f>IF(P1139="材質劣化",2,IF(P1139="漏水",3,1))</f>
        <v>2</v>
      </c>
      <c r="AV1139" s="167"/>
      <c r="AW1139" s="167"/>
      <c r="AX1139" s="167"/>
      <c r="AY1139" s="167"/>
      <c r="AZ1139" s="167"/>
      <c r="BA1139" s="167"/>
      <c r="BB1139" s="167"/>
      <c r="BC1139" s="167"/>
      <c r="BD1139" s="167"/>
    </row>
    <row r="1140" spans="2:56" ht="12" customHeight="1" x14ac:dyDescent="0.15">
      <c r="B1140" s="1058"/>
      <c r="C1140" s="1063"/>
      <c r="D1140" s="1061"/>
      <c r="E1140" s="1061"/>
      <c r="F1140" s="1061"/>
      <c r="G1140" s="1061"/>
      <c r="H1140" s="1061"/>
      <c r="I1140" s="1061"/>
      <c r="J1140" s="1062"/>
      <c r="K1140" s="192">
        <v>2</v>
      </c>
      <c r="L1140" s="1038" t="s">
        <v>331</v>
      </c>
      <c r="M1140" s="1039"/>
      <c r="N1140" s="1038" t="s">
        <v>355</v>
      </c>
      <c r="O1140" s="1039"/>
      <c r="P1140" s="1034" t="s">
        <v>333</v>
      </c>
      <c r="Q1140" s="1036"/>
      <c r="R1140" s="408" t="s">
        <v>340</v>
      </c>
      <c r="S1140" s="408"/>
      <c r="T1140" s="408"/>
      <c r="U1140" s="1034" t="s">
        <v>554</v>
      </c>
      <c r="V1140" s="1036"/>
      <c r="W1140" s="1034" t="s">
        <v>1649</v>
      </c>
      <c r="X1140" s="1035"/>
      <c r="Y1140" s="286"/>
      <c r="Z1140" s="286"/>
      <c r="AA1140" s="286"/>
      <c r="AB1140" s="286"/>
      <c r="AC1140" s="223"/>
      <c r="AD1140" s="223"/>
      <c r="AE1140" s="223"/>
      <c r="AF1140" s="223"/>
      <c r="AG1140" s="223"/>
      <c r="AH1140" s="223"/>
      <c r="AI1140" s="223"/>
      <c r="AJ1140" s="223">
        <f>1.55*0.2</f>
        <v>0.31000000000000005</v>
      </c>
      <c r="AK1140" s="1052"/>
      <c r="AL1140" s="1053"/>
      <c r="AM1140" s="1053"/>
      <c r="AN1140" s="1054"/>
      <c r="AO1140" s="1055"/>
      <c r="AP1140" s="3"/>
      <c r="AQ1140" s="222">
        <f t="shared" ref="AQ1140:AQ1158" si="519">IF(P1140="材質劣化",2,IF(P1140="漏水",3,1))</f>
        <v>3</v>
      </c>
      <c r="AV1140" s="167"/>
      <c r="AW1140" s="167"/>
      <c r="AX1140" s="167"/>
      <c r="AY1140" s="167"/>
      <c r="AZ1140" s="167"/>
      <c r="BA1140" s="167"/>
      <c r="BB1140" s="167"/>
      <c r="BC1140" s="167"/>
      <c r="BD1140" s="167"/>
    </row>
    <row r="1141" spans="2:56" ht="12" customHeight="1" x14ac:dyDescent="0.15">
      <c r="B1141" s="1058"/>
      <c r="C1141" s="1063"/>
      <c r="D1141" s="1061"/>
      <c r="E1141" s="1061"/>
      <c r="F1141" s="1061"/>
      <c r="G1141" s="1061"/>
      <c r="H1141" s="1061"/>
      <c r="I1141" s="1061"/>
      <c r="J1141" s="1062"/>
      <c r="K1141" s="192"/>
      <c r="L1141" s="1038"/>
      <c r="M1141" s="1039"/>
      <c r="N1141" s="1038"/>
      <c r="O1141" s="1039"/>
      <c r="P1141" s="1034"/>
      <c r="Q1141" s="1036"/>
      <c r="R1141" s="408"/>
      <c r="S1141" s="408"/>
      <c r="T1141" s="408"/>
      <c r="U1141" s="1034"/>
      <c r="V1141" s="1036"/>
      <c r="W1141" s="1034"/>
      <c r="X1141" s="1035"/>
      <c r="Y1141" s="286"/>
      <c r="Z1141" s="286"/>
      <c r="AA1141" s="286"/>
      <c r="AB1141" s="286"/>
      <c r="AC1141" s="223"/>
      <c r="AD1141" s="223"/>
      <c r="AE1141" s="223"/>
      <c r="AF1141" s="223"/>
      <c r="AG1141" s="223"/>
      <c r="AH1141" s="223"/>
      <c r="AI1141" s="223"/>
      <c r="AJ1141" s="223"/>
      <c r="AK1141" s="1052"/>
      <c r="AL1141" s="1053"/>
      <c r="AM1141" s="1053"/>
      <c r="AN1141" s="1054"/>
      <c r="AO1141" s="1055"/>
      <c r="AP1141" s="3"/>
      <c r="AQ1141" s="222">
        <f t="shared" si="519"/>
        <v>1</v>
      </c>
      <c r="AV1141" s="167"/>
      <c r="AW1141" s="167"/>
      <c r="AX1141" s="167"/>
      <c r="AY1141" s="167"/>
      <c r="AZ1141" s="167"/>
      <c r="BA1141" s="167"/>
      <c r="BB1141" s="167"/>
      <c r="BC1141" s="167"/>
      <c r="BD1141" s="167"/>
    </row>
    <row r="1142" spans="2:56" ht="12" customHeight="1" x14ac:dyDescent="0.15">
      <c r="B1142" s="1058"/>
      <c r="C1142" s="1063"/>
      <c r="D1142" s="1061"/>
      <c r="E1142" s="1061"/>
      <c r="F1142" s="1061"/>
      <c r="G1142" s="1061"/>
      <c r="H1142" s="1061"/>
      <c r="I1142" s="1061"/>
      <c r="J1142" s="1062"/>
      <c r="K1142" s="192"/>
      <c r="L1142" s="1038"/>
      <c r="M1142" s="1039"/>
      <c r="N1142" s="1038"/>
      <c r="O1142" s="1039"/>
      <c r="P1142" s="1034"/>
      <c r="Q1142" s="1036"/>
      <c r="R1142" s="408"/>
      <c r="S1142" s="408"/>
      <c r="T1142" s="408"/>
      <c r="U1142" s="1034"/>
      <c r="V1142" s="1036"/>
      <c r="W1142" s="1034"/>
      <c r="X1142" s="1035"/>
      <c r="Y1142" s="286"/>
      <c r="Z1142" s="286"/>
      <c r="AA1142" s="286"/>
      <c r="AB1142" s="286"/>
      <c r="AC1142" s="223"/>
      <c r="AD1142" s="223"/>
      <c r="AE1142" s="223"/>
      <c r="AF1142" s="223"/>
      <c r="AG1142" s="223"/>
      <c r="AH1142" s="223"/>
      <c r="AI1142" s="223"/>
      <c r="AJ1142" s="223"/>
      <c r="AK1142" s="1052"/>
      <c r="AL1142" s="1053"/>
      <c r="AM1142" s="1053"/>
      <c r="AN1142" s="1054"/>
      <c r="AO1142" s="1055"/>
      <c r="AP1142" s="3"/>
      <c r="AQ1142" s="222">
        <f t="shared" si="519"/>
        <v>1</v>
      </c>
      <c r="AV1142" s="167"/>
      <c r="AW1142" s="167"/>
      <c r="AX1142" s="167"/>
      <c r="AY1142" s="167"/>
      <c r="AZ1142" s="167"/>
      <c r="BA1142" s="167"/>
      <c r="BB1142" s="167"/>
      <c r="BC1142" s="167"/>
      <c r="BD1142" s="167"/>
    </row>
    <row r="1143" spans="2:56" ht="12" customHeight="1" x14ac:dyDescent="0.15">
      <c r="B1143" s="1058"/>
      <c r="C1143" s="1063"/>
      <c r="D1143" s="1061"/>
      <c r="E1143" s="1061"/>
      <c r="F1143" s="1061"/>
      <c r="G1143" s="1061"/>
      <c r="H1143" s="1061"/>
      <c r="I1143" s="1061"/>
      <c r="J1143" s="1062"/>
      <c r="K1143" s="192"/>
      <c r="L1143" s="1038"/>
      <c r="M1143" s="1039"/>
      <c r="N1143" s="1038"/>
      <c r="O1143" s="1039"/>
      <c r="P1143" s="1034"/>
      <c r="Q1143" s="1036"/>
      <c r="R1143" s="408"/>
      <c r="S1143" s="408"/>
      <c r="T1143" s="408"/>
      <c r="U1143" s="1034"/>
      <c r="V1143" s="1036"/>
      <c r="W1143" s="1034"/>
      <c r="X1143" s="1035"/>
      <c r="Y1143" s="286"/>
      <c r="Z1143" s="286"/>
      <c r="AA1143" s="286"/>
      <c r="AB1143" s="286"/>
      <c r="AC1143" s="223"/>
      <c r="AD1143" s="223"/>
      <c r="AE1143" s="223"/>
      <c r="AF1143" s="223"/>
      <c r="AG1143" s="223"/>
      <c r="AH1143" s="223"/>
      <c r="AI1143" s="223"/>
      <c r="AJ1143" s="223"/>
      <c r="AK1143" s="1052"/>
      <c r="AL1143" s="1053"/>
      <c r="AM1143" s="1053"/>
      <c r="AN1143" s="1054"/>
      <c r="AO1143" s="1055"/>
      <c r="AP1143" s="3"/>
      <c r="AQ1143" s="222">
        <f t="shared" si="519"/>
        <v>1</v>
      </c>
      <c r="AV1143" s="167"/>
      <c r="AW1143" s="167"/>
      <c r="AX1143" s="167"/>
      <c r="AY1143" s="167"/>
      <c r="AZ1143" s="167"/>
      <c r="BA1143" s="167"/>
      <c r="BB1143" s="167"/>
      <c r="BC1143" s="167"/>
      <c r="BD1143" s="167"/>
    </row>
    <row r="1144" spans="2:56" ht="12" customHeight="1" x14ac:dyDescent="0.15">
      <c r="B1144" s="1058"/>
      <c r="C1144" s="1063"/>
      <c r="D1144" s="1061"/>
      <c r="E1144" s="1061"/>
      <c r="F1144" s="1061"/>
      <c r="G1144" s="1061"/>
      <c r="H1144" s="1061"/>
      <c r="I1144" s="1061"/>
      <c r="J1144" s="1062"/>
      <c r="K1144" s="192"/>
      <c r="L1144" s="1038"/>
      <c r="M1144" s="1039"/>
      <c r="N1144" s="1038"/>
      <c r="O1144" s="1039"/>
      <c r="P1144" s="1034"/>
      <c r="Q1144" s="1036"/>
      <c r="R1144" s="408"/>
      <c r="S1144" s="408"/>
      <c r="T1144" s="408"/>
      <c r="U1144" s="1034"/>
      <c r="V1144" s="1036"/>
      <c r="W1144" s="1034"/>
      <c r="X1144" s="1035"/>
      <c r="Y1144" s="286"/>
      <c r="Z1144" s="286"/>
      <c r="AA1144" s="286"/>
      <c r="AB1144" s="286"/>
      <c r="AC1144" s="223"/>
      <c r="AD1144" s="223"/>
      <c r="AE1144" s="223"/>
      <c r="AF1144" s="223"/>
      <c r="AG1144" s="223"/>
      <c r="AH1144" s="223"/>
      <c r="AI1144" s="223"/>
      <c r="AJ1144" s="223"/>
      <c r="AK1144" s="1052"/>
      <c r="AL1144" s="1053"/>
      <c r="AM1144" s="1053"/>
      <c r="AN1144" s="1054"/>
      <c r="AO1144" s="1055"/>
      <c r="AP1144" s="3"/>
      <c r="AQ1144" s="222">
        <f t="shared" si="519"/>
        <v>1</v>
      </c>
      <c r="AV1144" s="167"/>
      <c r="AW1144" s="167"/>
      <c r="AX1144" s="167"/>
      <c r="AY1144" s="167"/>
      <c r="AZ1144" s="167"/>
      <c r="BA1144" s="167"/>
      <c r="BB1144" s="167"/>
      <c r="BC1144" s="167"/>
      <c r="BD1144" s="167"/>
    </row>
    <row r="1145" spans="2:56" s="162" customFormat="1" ht="12" customHeight="1" x14ac:dyDescent="0.15">
      <c r="B1145" s="1058"/>
      <c r="C1145" s="1063"/>
      <c r="D1145" s="1061"/>
      <c r="E1145" s="1061"/>
      <c r="F1145" s="1061"/>
      <c r="G1145" s="1061"/>
      <c r="H1145" s="1061"/>
      <c r="I1145" s="1061"/>
      <c r="J1145" s="1062"/>
      <c r="K1145" s="192"/>
      <c r="L1145" s="1038"/>
      <c r="M1145" s="1039"/>
      <c r="N1145" s="1038"/>
      <c r="O1145" s="1039"/>
      <c r="P1145" s="1034"/>
      <c r="Q1145" s="1036"/>
      <c r="R1145" s="408"/>
      <c r="S1145" s="408"/>
      <c r="T1145" s="408"/>
      <c r="U1145" s="1034"/>
      <c r="V1145" s="1036"/>
      <c r="W1145" s="1034"/>
      <c r="X1145" s="1035"/>
      <c r="Y1145" s="286"/>
      <c r="Z1145" s="286"/>
      <c r="AA1145" s="286"/>
      <c r="AB1145" s="286"/>
      <c r="AC1145" s="223"/>
      <c r="AD1145" s="223"/>
      <c r="AE1145" s="223"/>
      <c r="AF1145" s="223"/>
      <c r="AG1145" s="223"/>
      <c r="AH1145" s="223"/>
      <c r="AI1145" s="223"/>
      <c r="AJ1145" s="223"/>
      <c r="AK1145" s="1034"/>
      <c r="AL1145" s="1035"/>
      <c r="AM1145" s="1035"/>
      <c r="AN1145" s="788"/>
      <c r="AO1145" s="789"/>
      <c r="AP1145" s="3"/>
      <c r="AQ1145" s="222">
        <f t="shared" si="519"/>
        <v>1</v>
      </c>
    </row>
    <row r="1146" spans="2:56" s="162" customFormat="1" ht="12" customHeight="1" x14ac:dyDescent="0.15">
      <c r="B1146" s="1058"/>
      <c r="C1146" s="1063"/>
      <c r="D1146" s="1061"/>
      <c r="E1146" s="1061"/>
      <c r="F1146" s="1061"/>
      <c r="G1146" s="1061"/>
      <c r="H1146" s="1061"/>
      <c r="I1146" s="1061"/>
      <c r="J1146" s="1062"/>
      <c r="K1146" s="192"/>
      <c r="L1146" s="1038"/>
      <c r="M1146" s="1039"/>
      <c r="N1146" s="1038"/>
      <c r="O1146" s="1039"/>
      <c r="P1146" s="1034"/>
      <c r="Q1146" s="1036"/>
      <c r="R1146" s="408"/>
      <c r="S1146" s="408"/>
      <c r="T1146" s="408"/>
      <c r="U1146" s="1034"/>
      <c r="V1146" s="1036"/>
      <c r="W1146" s="1034"/>
      <c r="X1146" s="1035"/>
      <c r="Y1146" s="286"/>
      <c r="Z1146" s="286"/>
      <c r="AA1146" s="286"/>
      <c r="AB1146" s="286"/>
      <c r="AC1146" s="223"/>
      <c r="AD1146" s="223"/>
      <c r="AE1146" s="223"/>
      <c r="AF1146" s="223"/>
      <c r="AG1146" s="223"/>
      <c r="AH1146" s="223"/>
      <c r="AI1146" s="223"/>
      <c r="AJ1146" s="223"/>
      <c r="AK1146" s="1034"/>
      <c r="AL1146" s="1035"/>
      <c r="AM1146" s="1035"/>
      <c r="AN1146" s="788"/>
      <c r="AO1146" s="789"/>
      <c r="AP1146" s="3"/>
      <c r="AQ1146" s="222">
        <f t="shared" si="519"/>
        <v>1</v>
      </c>
    </row>
    <row r="1147" spans="2:56" s="162" customFormat="1" ht="12" customHeight="1" x14ac:dyDescent="0.15">
      <c r="B1147" s="1058"/>
      <c r="C1147" s="1063"/>
      <c r="D1147" s="1061"/>
      <c r="E1147" s="1061"/>
      <c r="F1147" s="1061"/>
      <c r="G1147" s="1061"/>
      <c r="H1147" s="1061"/>
      <c r="I1147" s="1061"/>
      <c r="J1147" s="1062"/>
      <c r="K1147" s="192"/>
      <c r="L1147" s="1038"/>
      <c r="M1147" s="1039"/>
      <c r="N1147" s="1038"/>
      <c r="O1147" s="1039"/>
      <c r="P1147" s="1034"/>
      <c r="Q1147" s="1036"/>
      <c r="R1147" s="408"/>
      <c r="S1147" s="408"/>
      <c r="T1147" s="408"/>
      <c r="U1147" s="1034"/>
      <c r="V1147" s="1036"/>
      <c r="W1147" s="1034"/>
      <c r="X1147" s="1035"/>
      <c r="Y1147" s="286"/>
      <c r="Z1147" s="286"/>
      <c r="AA1147" s="286"/>
      <c r="AB1147" s="286"/>
      <c r="AC1147" s="223"/>
      <c r="AD1147" s="223"/>
      <c r="AE1147" s="223"/>
      <c r="AF1147" s="223"/>
      <c r="AG1147" s="223"/>
      <c r="AH1147" s="223"/>
      <c r="AI1147" s="223"/>
      <c r="AJ1147" s="223"/>
      <c r="AK1147" s="1034"/>
      <c r="AL1147" s="1035"/>
      <c r="AM1147" s="1035"/>
      <c r="AN1147" s="788"/>
      <c r="AO1147" s="789"/>
      <c r="AP1147" s="3"/>
      <c r="AQ1147" s="222">
        <f t="shared" si="519"/>
        <v>1</v>
      </c>
    </row>
    <row r="1148" spans="2:56" s="162" customFormat="1" ht="12" customHeight="1" x14ac:dyDescent="0.15">
      <c r="B1148" s="1058"/>
      <c r="C1148" s="1063"/>
      <c r="D1148" s="1061"/>
      <c r="E1148" s="1061"/>
      <c r="F1148" s="1061"/>
      <c r="G1148" s="1061"/>
      <c r="H1148" s="1061"/>
      <c r="I1148" s="1061"/>
      <c r="J1148" s="1062"/>
      <c r="K1148" s="192"/>
      <c r="L1148" s="1038"/>
      <c r="M1148" s="1039"/>
      <c r="N1148" s="1038"/>
      <c r="O1148" s="1039"/>
      <c r="P1148" s="1034"/>
      <c r="Q1148" s="1036"/>
      <c r="R1148" s="408"/>
      <c r="S1148" s="408"/>
      <c r="T1148" s="408"/>
      <c r="U1148" s="1034"/>
      <c r="V1148" s="1036"/>
      <c r="W1148" s="1034"/>
      <c r="X1148" s="1035"/>
      <c r="Y1148" s="286"/>
      <c r="Z1148" s="286"/>
      <c r="AA1148" s="286"/>
      <c r="AB1148" s="286"/>
      <c r="AC1148" s="223"/>
      <c r="AD1148" s="223"/>
      <c r="AE1148" s="223"/>
      <c r="AF1148" s="223"/>
      <c r="AG1148" s="223"/>
      <c r="AH1148" s="223"/>
      <c r="AI1148" s="223"/>
      <c r="AJ1148" s="223"/>
      <c r="AK1148" s="1034"/>
      <c r="AL1148" s="1035"/>
      <c r="AM1148" s="1035"/>
      <c r="AN1148" s="788"/>
      <c r="AO1148" s="789"/>
      <c r="AP1148" s="3"/>
      <c r="AQ1148" s="222">
        <f t="shared" si="519"/>
        <v>1</v>
      </c>
    </row>
    <row r="1149" spans="2:56" s="162" customFormat="1" ht="12" customHeight="1" x14ac:dyDescent="0.15">
      <c r="B1149" s="1058"/>
      <c r="C1149" s="1063"/>
      <c r="D1149" s="1061"/>
      <c r="E1149" s="1061"/>
      <c r="F1149" s="1061"/>
      <c r="G1149" s="1061"/>
      <c r="H1149" s="1061"/>
      <c r="I1149" s="1061"/>
      <c r="J1149" s="1062"/>
      <c r="K1149" s="192"/>
      <c r="L1149" s="1038"/>
      <c r="M1149" s="1039"/>
      <c r="N1149" s="1038"/>
      <c r="O1149" s="1039"/>
      <c r="P1149" s="1034"/>
      <c r="Q1149" s="1036"/>
      <c r="R1149" s="408"/>
      <c r="S1149" s="408"/>
      <c r="T1149" s="408"/>
      <c r="U1149" s="1034"/>
      <c r="V1149" s="1036"/>
      <c r="W1149" s="1034"/>
      <c r="X1149" s="1035"/>
      <c r="Y1149" s="286"/>
      <c r="Z1149" s="286"/>
      <c r="AA1149" s="286"/>
      <c r="AB1149" s="286"/>
      <c r="AC1149" s="223"/>
      <c r="AD1149" s="223"/>
      <c r="AE1149" s="223"/>
      <c r="AF1149" s="223"/>
      <c r="AG1149" s="223"/>
      <c r="AH1149" s="223"/>
      <c r="AI1149" s="223"/>
      <c r="AJ1149" s="223"/>
      <c r="AK1149" s="1034"/>
      <c r="AL1149" s="1035"/>
      <c r="AM1149" s="1035"/>
      <c r="AN1149" s="788"/>
      <c r="AO1149" s="789"/>
      <c r="AP1149" s="3"/>
      <c r="AQ1149" s="222">
        <f t="shared" si="519"/>
        <v>1</v>
      </c>
    </row>
    <row r="1150" spans="2:56" s="162" customFormat="1" ht="12" customHeight="1" x14ac:dyDescent="0.15">
      <c r="B1150" s="1058"/>
      <c r="C1150" s="1063"/>
      <c r="D1150" s="1061"/>
      <c r="E1150" s="1061"/>
      <c r="F1150" s="1061"/>
      <c r="G1150" s="1061"/>
      <c r="H1150" s="1061"/>
      <c r="I1150" s="1061"/>
      <c r="J1150" s="1062"/>
      <c r="K1150" s="192"/>
      <c r="L1150" s="1038"/>
      <c r="M1150" s="1039"/>
      <c r="N1150" s="1038"/>
      <c r="O1150" s="1039"/>
      <c r="P1150" s="1034"/>
      <c r="Q1150" s="1036"/>
      <c r="R1150" s="408"/>
      <c r="S1150" s="408"/>
      <c r="T1150" s="408"/>
      <c r="U1150" s="1034"/>
      <c r="V1150" s="1036"/>
      <c r="W1150" s="1034"/>
      <c r="X1150" s="1035"/>
      <c r="Y1150" s="286"/>
      <c r="Z1150" s="286"/>
      <c r="AA1150" s="286"/>
      <c r="AB1150" s="286"/>
      <c r="AC1150" s="223"/>
      <c r="AD1150" s="223"/>
      <c r="AE1150" s="223"/>
      <c r="AF1150" s="223"/>
      <c r="AG1150" s="223"/>
      <c r="AH1150" s="223"/>
      <c r="AI1150" s="223"/>
      <c r="AJ1150" s="223"/>
      <c r="AK1150" s="1034"/>
      <c r="AL1150" s="1035"/>
      <c r="AM1150" s="1035"/>
      <c r="AN1150" s="788"/>
      <c r="AO1150" s="789"/>
      <c r="AP1150" s="3"/>
      <c r="AQ1150" s="222">
        <f t="shared" si="519"/>
        <v>1</v>
      </c>
    </row>
    <row r="1151" spans="2:56" s="162" customFormat="1" ht="12" customHeight="1" x14ac:dyDescent="0.15">
      <c r="B1151" s="1058"/>
      <c r="C1151" s="1063"/>
      <c r="D1151" s="1061"/>
      <c r="E1151" s="1061"/>
      <c r="F1151" s="1061"/>
      <c r="G1151" s="1061"/>
      <c r="H1151" s="1061"/>
      <c r="I1151" s="1061"/>
      <c r="J1151" s="1062"/>
      <c r="K1151" s="192"/>
      <c r="L1151" s="1038"/>
      <c r="M1151" s="1039"/>
      <c r="N1151" s="1038"/>
      <c r="O1151" s="1039"/>
      <c r="P1151" s="1034"/>
      <c r="Q1151" s="1036"/>
      <c r="R1151" s="408"/>
      <c r="S1151" s="408"/>
      <c r="T1151" s="408"/>
      <c r="U1151" s="1034"/>
      <c r="V1151" s="1036"/>
      <c r="W1151" s="1034"/>
      <c r="X1151" s="1035"/>
      <c r="Y1151" s="286"/>
      <c r="Z1151" s="286"/>
      <c r="AA1151" s="286"/>
      <c r="AB1151" s="286"/>
      <c r="AC1151" s="223"/>
      <c r="AD1151" s="223"/>
      <c r="AE1151" s="223"/>
      <c r="AF1151" s="223"/>
      <c r="AG1151" s="223"/>
      <c r="AH1151" s="223"/>
      <c r="AI1151" s="223"/>
      <c r="AJ1151" s="223"/>
      <c r="AK1151" s="1034"/>
      <c r="AL1151" s="1035"/>
      <c r="AM1151" s="1035"/>
      <c r="AN1151" s="788"/>
      <c r="AO1151" s="789"/>
      <c r="AP1151" s="3"/>
      <c r="AQ1151" s="222">
        <f t="shared" si="519"/>
        <v>1</v>
      </c>
    </row>
    <row r="1152" spans="2:56" s="162" customFormat="1" ht="12" customHeight="1" x14ac:dyDescent="0.15">
      <c r="B1152" s="1058"/>
      <c r="C1152" s="1063"/>
      <c r="D1152" s="1061"/>
      <c r="E1152" s="1061"/>
      <c r="F1152" s="1061"/>
      <c r="G1152" s="1061"/>
      <c r="H1152" s="1061"/>
      <c r="I1152" s="1061"/>
      <c r="J1152" s="1062"/>
      <c r="K1152" s="192"/>
      <c r="L1152" s="1038"/>
      <c r="M1152" s="1039"/>
      <c r="N1152" s="1038"/>
      <c r="O1152" s="1039"/>
      <c r="P1152" s="1034"/>
      <c r="Q1152" s="1036"/>
      <c r="R1152" s="408"/>
      <c r="S1152" s="408"/>
      <c r="T1152" s="408"/>
      <c r="U1152" s="1034"/>
      <c r="V1152" s="1036"/>
      <c r="W1152" s="1034"/>
      <c r="X1152" s="1035"/>
      <c r="Y1152" s="286"/>
      <c r="Z1152" s="286"/>
      <c r="AA1152" s="286"/>
      <c r="AB1152" s="286"/>
      <c r="AC1152" s="223"/>
      <c r="AD1152" s="223"/>
      <c r="AE1152" s="223"/>
      <c r="AF1152" s="223"/>
      <c r="AG1152" s="223"/>
      <c r="AH1152" s="223"/>
      <c r="AI1152" s="223"/>
      <c r="AJ1152" s="223"/>
      <c r="AK1152" s="1034"/>
      <c r="AL1152" s="1035"/>
      <c r="AM1152" s="1035"/>
      <c r="AN1152" s="788"/>
      <c r="AO1152" s="789"/>
      <c r="AP1152" s="3"/>
      <c r="AQ1152" s="222">
        <f t="shared" si="519"/>
        <v>1</v>
      </c>
    </row>
    <row r="1153" spans="2:46" s="162" customFormat="1" ht="12" customHeight="1" x14ac:dyDescent="0.15">
      <c r="B1153" s="1058"/>
      <c r="C1153" s="1063"/>
      <c r="D1153" s="1061"/>
      <c r="E1153" s="1061"/>
      <c r="F1153" s="1061"/>
      <c r="G1153" s="1061"/>
      <c r="H1153" s="1061"/>
      <c r="I1153" s="1061"/>
      <c r="J1153" s="1062"/>
      <c r="K1153" s="192"/>
      <c r="L1153" s="1038"/>
      <c r="M1153" s="1039"/>
      <c r="N1153" s="1038"/>
      <c r="O1153" s="1039"/>
      <c r="P1153" s="1034"/>
      <c r="Q1153" s="1036"/>
      <c r="R1153" s="408"/>
      <c r="S1153" s="408"/>
      <c r="T1153" s="408"/>
      <c r="U1153" s="1034"/>
      <c r="V1153" s="1036"/>
      <c r="W1153" s="1034"/>
      <c r="X1153" s="1035"/>
      <c r="Y1153" s="286"/>
      <c r="Z1153" s="286"/>
      <c r="AA1153" s="286"/>
      <c r="AB1153" s="286"/>
      <c r="AC1153" s="223"/>
      <c r="AD1153" s="223"/>
      <c r="AE1153" s="223"/>
      <c r="AF1153" s="223"/>
      <c r="AG1153" s="223"/>
      <c r="AH1153" s="223"/>
      <c r="AI1153" s="223"/>
      <c r="AJ1153" s="223"/>
      <c r="AK1153" s="1034"/>
      <c r="AL1153" s="1035"/>
      <c r="AM1153" s="1035"/>
      <c r="AN1153" s="788"/>
      <c r="AO1153" s="789"/>
      <c r="AP1153" s="3"/>
      <c r="AQ1153" s="222">
        <f t="shared" si="519"/>
        <v>1</v>
      </c>
    </row>
    <row r="1154" spans="2:46" s="162" customFormat="1" ht="12" customHeight="1" x14ac:dyDescent="0.15">
      <c r="B1154" s="1058"/>
      <c r="C1154" s="1063"/>
      <c r="D1154" s="1061"/>
      <c r="E1154" s="1061"/>
      <c r="F1154" s="1061"/>
      <c r="G1154" s="1061"/>
      <c r="H1154" s="1061"/>
      <c r="I1154" s="1061"/>
      <c r="J1154" s="1062"/>
      <c r="K1154" s="192"/>
      <c r="L1154" s="1038"/>
      <c r="M1154" s="1039"/>
      <c r="N1154" s="1038"/>
      <c r="O1154" s="1039"/>
      <c r="P1154" s="1034"/>
      <c r="Q1154" s="1036"/>
      <c r="R1154" s="408"/>
      <c r="S1154" s="408"/>
      <c r="T1154" s="408"/>
      <c r="U1154" s="1034"/>
      <c r="V1154" s="1036"/>
      <c r="W1154" s="1034"/>
      <c r="X1154" s="1035"/>
      <c r="Y1154" s="286"/>
      <c r="Z1154" s="286"/>
      <c r="AA1154" s="286"/>
      <c r="AB1154" s="286"/>
      <c r="AC1154" s="223"/>
      <c r="AD1154" s="223"/>
      <c r="AE1154" s="223"/>
      <c r="AF1154" s="223"/>
      <c r="AG1154" s="223"/>
      <c r="AH1154" s="223"/>
      <c r="AI1154" s="223"/>
      <c r="AJ1154" s="223"/>
      <c r="AK1154" s="1034"/>
      <c r="AL1154" s="1035"/>
      <c r="AM1154" s="1035"/>
      <c r="AN1154" s="788"/>
      <c r="AO1154" s="789"/>
      <c r="AP1154" s="3"/>
      <c r="AQ1154" s="222">
        <f t="shared" si="519"/>
        <v>1</v>
      </c>
    </row>
    <row r="1155" spans="2:46" s="162" customFormat="1" ht="12" customHeight="1" x14ac:dyDescent="0.15">
      <c r="B1155" s="1058"/>
      <c r="C1155" s="1063"/>
      <c r="D1155" s="1061"/>
      <c r="E1155" s="1061"/>
      <c r="F1155" s="1061"/>
      <c r="G1155" s="1061"/>
      <c r="H1155" s="1061"/>
      <c r="I1155" s="1061"/>
      <c r="J1155" s="1062"/>
      <c r="K1155" s="192"/>
      <c r="L1155" s="1038"/>
      <c r="M1155" s="1039"/>
      <c r="N1155" s="1038"/>
      <c r="O1155" s="1039"/>
      <c r="P1155" s="1034"/>
      <c r="Q1155" s="1036"/>
      <c r="R1155" s="408"/>
      <c r="S1155" s="408"/>
      <c r="T1155" s="408"/>
      <c r="U1155" s="1034"/>
      <c r="V1155" s="1036"/>
      <c r="W1155" s="1034"/>
      <c r="X1155" s="1035"/>
      <c r="Y1155" s="286"/>
      <c r="Z1155" s="286"/>
      <c r="AA1155" s="286"/>
      <c r="AB1155" s="286"/>
      <c r="AC1155" s="223"/>
      <c r="AD1155" s="223"/>
      <c r="AE1155" s="223"/>
      <c r="AF1155" s="223"/>
      <c r="AG1155" s="223"/>
      <c r="AH1155" s="223"/>
      <c r="AI1155" s="223"/>
      <c r="AJ1155" s="223"/>
      <c r="AK1155" s="1034"/>
      <c r="AL1155" s="1035"/>
      <c r="AM1155" s="1035"/>
      <c r="AN1155" s="788"/>
      <c r="AO1155" s="789"/>
      <c r="AP1155" s="3"/>
      <c r="AQ1155" s="222">
        <f t="shared" si="519"/>
        <v>1</v>
      </c>
    </row>
    <row r="1156" spans="2:46" s="162" customFormat="1" ht="12" customHeight="1" x14ac:dyDescent="0.15">
      <c r="B1156" s="1058"/>
      <c r="C1156" s="1063"/>
      <c r="D1156" s="1061"/>
      <c r="E1156" s="1061"/>
      <c r="F1156" s="1061"/>
      <c r="G1156" s="1061"/>
      <c r="H1156" s="1061"/>
      <c r="I1156" s="1061"/>
      <c r="J1156" s="1062"/>
      <c r="K1156" s="192"/>
      <c r="L1156" s="1038"/>
      <c r="M1156" s="1039"/>
      <c r="N1156" s="1038"/>
      <c r="O1156" s="1039"/>
      <c r="P1156" s="1034"/>
      <c r="Q1156" s="1036"/>
      <c r="R1156" s="408"/>
      <c r="S1156" s="408"/>
      <c r="T1156" s="408"/>
      <c r="U1156" s="1034"/>
      <c r="V1156" s="1036"/>
      <c r="W1156" s="1034"/>
      <c r="X1156" s="1035"/>
      <c r="Y1156" s="286"/>
      <c r="Z1156" s="286"/>
      <c r="AA1156" s="286"/>
      <c r="AB1156" s="286"/>
      <c r="AC1156" s="223"/>
      <c r="AD1156" s="223"/>
      <c r="AE1156" s="223"/>
      <c r="AF1156" s="223"/>
      <c r="AG1156" s="223"/>
      <c r="AH1156" s="223"/>
      <c r="AI1156" s="223"/>
      <c r="AJ1156" s="223"/>
      <c r="AK1156" s="1034"/>
      <c r="AL1156" s="1035"/>
      <c r="AM1156" s="1035"/>
      <c r="AN1156" s="788"/>
      <c r="AO1156" s="789"/>
      <c r="AP1156" s="3"/>
      <c r="AQ1156" s="222">
        <f t="shared" si="519"/>
        <v>1</v>
      </c>
    </row>
    <row r="1157" spans="2:46" s="162" customFormat="1" ht="12" customHeight="1" x14ac:dyDescent="0.15">
      <c r="B1157" s="1058"/>
      <c r="C1157" s="1063"/>
      <c r="D1157" s="1061"/>
      <c r="E1157" s="1061"/>
      <c r="F1157" s="1061"/>
      <c r="G1157" s="1061"/>
      <c r="H1157" s="1061"/>
      <c r="I1157" s="1061"/>
      <c r="J1157" s="1062"/>
      <c r="K1157" s="192"/>
      <c r="L1157" s="1038"/>
      <c r="M1157" s="1039"/>
      <c r="N1157" s="1038"/>
      <c r="O1157" s="1039"/>
      <c r="P1157" s="1034"/>
      <c r="Q1157" s="1036"/>
      <c r="R1157" s="408"/>
      <c r="S1157" s="408"/>
      <c r="T1157" s="408"/>
      <c r="U1157" s="1034"/>
      <c r="V1157" s="1036"/>
      <c r="W1157" s="1034"/>
      <c r="X1157" s="1035"/>
      <c r="Y1157" s="286"/>
      <c r="Z1157" s="286"/>
      <c r="AA1157" s="286"/>
      <c r="AB1157" s="286"/>
      <c r="AC1157" s="223"/>
      <c r="AD1157" s="223"/>
      <c r="AE1157" s="223"/>
      <c r="AF1157" s="223"/>
      <c r="AG1157" s="223"/>
      <c r="AH1157" s="223"/>
      <c r="AI1157" s="223"/>
      <c r="AJ1157" s="223"/>
      <c r="AK1157" s="1034"/>
      <c r="AL1157" s="1035"/>
      <c r="AM1157" s="1035"/>
      <c r="AN1157" s="788"/>
      <c r="AO1157" s="789"/>
      <c r="AP1157" s="3"/>
      <c r="AQ1157" s="222">
        <f t="shared" si="519"/>
        <v>1</v>
      </c>
    </row>
    <row r="1158" spans="2:46" s="162" customFormat="1" ht="12" customHeight="1" x14ac:dyDescent="0.15">
      <c r="B1158" s="1058"/>
      <c r="C1158" s="1063"/>
      <c r="D1158" s="1061"/>
      <c r="E1158" s="1061"/>
      <c r="F1158" s="1061"/>
      <c r="G1158" s="1061"/>
      <c r="H1158" s="1061"/>
      <c r="I1158" s="1061"/>
      <c r="J1158" s="1062"/>
      <c r="K1158" s="192"/>
      <c r="L1158" s="1038"/>
      <c r="M1158" s="1039"/>
      <c r="N1158" s="1038"/>
      <c r="O1158" s="1039"/>
      <c r="P1158" s="1034"/>
      <c r="Q1158" s="1036"/>
      <c r="R1158" s="408"/>
      <c r="S1158" s="408"/>
      <c r="T1158" s="408"/>
      <c r="U1158" s="1034"/>
      <c r="V1158" s="1036"/>
      <c r="W1158" s="1034"/>
      <c r="X1158" s="1035"/>
      <c r="Y1158" s="286"/>
      <c r="Z1158" s="286"/>
      <c r="AA1158" s="286"/>
      <c r="AB1158" s="286"/>
      <c r="AC1158" s="223"/>
      <c r="AD1158" s="223"/>
      <c r="AE1158" s="223"/>
      <c r="AF1158" s="223"/>
      <c r="AG1158" s="223"/>
      <c r="AH1158" s="223"/>
      <c r="AI1158" s="223"/>
      <c r="AJ1158" s="223"/>
      <c r="AK1158" s="1034"/>
      <c r="AL1158" s="1035"/>
      <c r="AM1158" s="1035"/>
      <c r="AN1158" s="788"/>
      <c r="AO1158" s="789"/>
      <c r="AP1158" s="3"/>
      <c r="AQ1158" s="222">
        <f t="shared" si="519"/>
        <v>1</v>
      </c>
    </row>
    <row r="1159" spans="2:46" s="162" customFormat="1" ht="12" customHeight="1" x14ac:dyDescent="0.15">
      <c r="B1159" s="1058"/>
      <c r="C1159" s="1063"/>
      <c r="D1159" s="1061"/>
      <c r="E1159" s="1061"/>
      <c r="F1159" s="1061"/>
      <c r="G1159" s="1061"/>
      <c r="H1159" s="1061"/>
      <c r="I1159" s="1061"/>
      <c r="J1159" s="1062"/>
      <c r="K1159" s="1016" t="s">
        <v>216</v>
      </c>
      <c r="L1159" s="1016" t="s">
        <v>215</v>
      </c>
      <c r="M1159" s="1016"/>
      <c r="N1159" s="1016"/>
      <c r="O1159" s="1016"/>
      <c r="P1159" s="1016"/>
      <c r="Q1159" s="1016"/>
      <c r="R1159" s="1016"/>
      <c r="S1159" s="1016"/>
      <c r="T1159" s="1016"/>
      <c r="U1159" s="1016"/>
      <c r="V1159" s="1016"/>
      <c r="W1159" s="1016"/>
      <c r="X1159" s="1016"/>
      <c r="Y1159" s="1040" t="s">
        <v>466</v>
      </c>
      <c r="Z1159" s="1041"/>
      <c r="AA1159" s="1041"/>
      <c r="AB1159" s="1042"/>
      <c r="AC1159" s="224">
        <f t="shared" ref="AC1159:AJ1159" si="520">SUM(AC1139:AC1158)</f>
        <v>0</v>
      </c>
      <c r="AD1159" s="224">
        <f t="shared" si="520"/>
        <v>0</v>
      </c>
      <c r="AE1159" s="224">
        <f t="shared" si="520"/>
        <v>0</v>
      </c>
      <c r="AF1159" s="224">
        <f t="shared" si="520"/>
        <v>0.6</v>
      </c>
      <c r="AG1159" s="224">
        <f t="shared" si="520"/>
        <v>0</v>
      </c>
      <c r="AH1159" s="224">
        <f t="shared" si="520"/>
        <v>0</v>
      </c>
      <c r="AI1159" s="224">
        <f t="shared" si="520"/>
        <v>0</v>
      </c>
      <c r="AJ1159" s="224">
        <f t="shared" si="520"/>
        <v>0.31000000000000005</v>
      </c>
      <c r="AK1159" s="1040" t="s">
        <v>214</v>
      </c>
      <c r="AL1159" s="1041"/>
      <c r="AM1159" s="1041"/>
      <c r="AN1159" s="788"/>
      <c r="AO1159" s="789"/>
      <c r="AP1159" s="3"/>
    </row>
    <row r="1160" spans="2:46" s="162" customFormat="1" ht="12" customHeight="1" x14ac:dyDescent="0.15">
      <c r="B1160" s="1058"/>
      <c r="C1160" s="1063"/>
      <c r="D1160" s="1061"/>
      <c r="E1160" s="1061"/>
      <c r="F1160" s="1061"/>
      <c r="G1160" s="1061"/>
      <c r="H1160" s="1061"/>
      <c r="I1160" s="1061"/>
      <c r="J1160" s="1062"/>
      <c r="K1160" s="1016"/>
      <c r="L1160" s="1016" t="s">
        <v>467</v>
      </c>
      <c r="M1160" s="1016"/>
      <c r="N1160" s="1016"/>
      <c r="O1160" s="1016" t="s">
        <v>213</v>
      </c>
      <c r="P1160" s="1016"/>
      <c r="Q1160" s="1016"/>
      <c r="R1160" s="1016"/>
      <c r="S1160" s="1016"/>
      <c r="T1160" s="1016"/>
      <c r="U1160" s="1016"/>
      <c r="V1160" s="1016"/>
      <c r="W1160" s="1016"/>
      <c r="X1160" s="1016"/>
      <c r="Y1160" s="193">
        <f>COUNTIF(Y1139:Y1158,"○")</f>
        <v>0</v>
      </c>
      <c r="Z1160" s="193">
        <f>COUNTIF(Z1139:Z1158,"○")</f>
        <v>0</v>
      </c>
      <c r="AA1160" s="193">
        <f>COUNTIF(AA1139:AA1158,"○")</f>
        <v>0</v>
      </c>
      <c r="AB1160" s="193">
        <f>COUNTIF(AB1139:AB1158,"○")</f>
        <v>0</v>
      </c>
      <c r="AC1160" s="193">
        <f t="shared" ref="AC1160:AJ1160" si="521">COUNT(AC1139:AC1158)</f>
        <v>0</v>
      </c>
      <c r="AD1160" s="193">
        <f t="shared" si="521"/>
        <v>0</v>
      </c>
      <c r="AE1160" s="193">
        <f t="shared" si="521"/>
        <v>0</v>
      </c>
      <c r="AF1160" s="193">
        <f t="shared" si="521"/>
        <v>1</v>
      </c>
      <c r="AG1160" s="193">
        <f t="shared" si="521"/>
        <v>0</v>
      </c>
      <c r="AH1160" s="193">
        <f t="shared" si="521"/>
        <v>0</v>
      </c>
      <c r="AI1160" s="193">
        <f t="shared" si="521"/>
        <v>0</v>
      </c>
      <c r="AJ1160" s="193">
        <f t="shared" si="521"/>
        <v>1</v>
      </c>
      <c r="AK1160" s="1043"/>
      <c r="AL1160" s="1044"/>
      <c r="AM1160" s="1044"/>
      <c r="AN1160" s="1044"/>
      <c r="AO1160" s="1045"/>
      <c r="AP1160" s="3"/>
    </row>
    <row r="1161" spans="2:46" ht="12" customHeight="1" x14ac:dyDescent="0.15">
      <c r="B1161" s="1058"/>
      <c r="C1161" s="1063"/>
      <c r="D1161" s="1061"/>
      <c r="E1161" s="1061"/>
      <c r="F1161" s="1061"/>
      <c r="G1161" s="1061"/>
      <c r="H1161" s="1061"/>
      <c r="I1161" s="1061"/>
      <c r="J1161" s="1062"/>
      <c r="K1161" s="1016"/>
      <c r="L1161" s="1016"/>
      <c r="M1161" s="1016"/>
      <c r="N1161" s="1016"/>
      <c r="O1161" s="1016" t="s">
        <v>468</v>
      </c>
      <c r="P1161" s="1016"/>
      <c r="Q1161" s="1016"/>
      <c r="R1161" s="1016"/>
      <c r="S1161" s="1016"/>
      <c r="T1161" s="1016"/>
      <c r="U1161" s="1016"/>
      <c r="V1161" s="1016"/>
      <c r="W1161" s="1016"/>
      <c r="X1161" s="1016"/>
      <c r="Y1161" s="1034" t="str">
        <f>IF(Y1160&gt;0,"Ⅳ",IF(Z1160&gt;0,"Ⅲ",IF(AA1160&gt;0,"Ⅱa",IF(AB1160&gt;0,"Ⅱb","Ⅰ"))))</f>
        <v>Ⅰ</v>
      </c>
      <c r="Z1161" s="1035"/>
      <c r="AA1161" s="1035"/>
      <c r="AB1161" s="1036"/>
      <c r="AC1161" s="1034" t="str">
        <f>IF(AC1160&gt;0,"Ⅳ",IF(AD1160&gt;0,"Ⅲ",IF(AE1160&gt;0,"Ⅱa",IF(AF1160&gt;0,"Ⅱb","Ⅰ"))))</f>
        <v>Ⅱb</v>
      </c>
      <c r="AD1161" s="1035"/>
      <c r="AE1161" s="1035"/>
      <c r="AF1161" s="1036"/>
      <c r="AG1161" s="1034" t="str">
        <f>IF(AG1160&gt;0,"Ⅳ",IF(AH1160&gt;0,"Ⅲ",IF(AI1160&gt;0,"Ⅱa",IF(AJ1160&gt;0,"Ⅱb","Ⅰ"))))</f>
        <v>Ⅱb</v>
      </c>
      <c r="AH1161" s="1035"/>
      <c r="AI1161" s="1035"/>
      <c r="AJ1161" s="1036"/>
      <c r="AK1161" s="1046"/>
      <c r="AL1161" s="1047"/>
      <c r="AM1161" s="1047"/>
      <c r="AN1161" s="1047"/>
      <c r="AO1161" s="1048"/>
      <c r="AP1161" s="3"/>
      <c r="AQ1161" s="282" t="s">
        <v>312</v>
      </c>
      <c r="AR1161" s="282" t="s">
        <v>313</v>
      </c>
      <c r="AS1161" s="699" t="s">
        <v>316</v>
      </c>
      <c r="AT1161" s="1026"/>
    </row>
    <row r="1162" spans="2:46" ht="12" customHeight="1" x14ac:dyDescent="0.15">
      <c r="B1162" s="1058"/>
      <c r="C1162" s="1063"/>
      <c r="D1162" s="1061"/>
      <c r="E1162" s="1061"/>
      <c r="F1162" s="1061"/>
      <c r="G1162" s="1061"/>
      <c r="H1162" s="1061"/>
      <c r="I1162" s="1061"/>
      <c r="J1162" s="1062"/>
      <c r="K1162" s="1016"/>
      <c r="L1162" s="1016" t="s">
        <v>469</v>
      </c>
      <c r="M1162" s="1016"/>
      <c r="N1162" s="1016"/>
      <c r="O1162" s="1016" t="s">
        <v>212</v>
      </c>
      <c r="P1162" s="1016"/>
      <c r="Q1162" s="1016"/>
      <c r="R1162" s="1016"/>
      <c r="S1162" s="1016"/>
      <c r="T1162" s="1016"/>
      <c r="U1162" s="1016"/>
      <c r="V1162" s="1016"/>
      <c r="W1162" s="1016"/>
      <c r="X1162" s="1016"/>
      <c r="Y1162" s="187" t="s">
        <v>32</v>
      </c>
      <c r="Z1162" s="187" t="s">
        <v>33</v>
      </c>
      <c r="AA1162" s="1027" t="s">
        <v>34</v>
      </c>
      <c r="AB1162" s="1027"/>
      <c r="AC1162" s="187" t="s">
        <v>32</v>
      </c>
      <c r="AD1162" s="187" t="s">
        <v>33</v>
      </c>
      <c r="AE1162" s="1027" t="s">
        <v>34</v>
      </c>
      <c r="AF1162" s="1027"/>
      <c r="AG1162" s="187" t="s">
        <v>32</v>
      </c>
      <c r="AH1162" s="187" t="s">
        <v>33</v>
      </c>
      <c r="AI1162" s="1027" t="s">
        <v>34</v>
      </c>
      <c r="AJ1162" s="1027"/>
      <c r="AK1162" s="1046"/>
      <c r="AL1162" s="1047"/>
      <c r="AM1162" s="1047"/>
      <c r="AN1162" s="1047"/>
      <c r="AO1162" s="1048"/>
      <c r="AP1162" s="3"/>
      <c r="AQ1162" s="1028">
        <f>+Y1160+Z1160</f>
        <v>0</v>
      </c>
      <c r="AR1162" s="1029"/>
      <c r="AS1162" s="1028">
        <f>+AA1160+AB1160</f>
        <v>0</v>
      </c>
      <c r="AT1162" s="1029"/>
    </row>
    <row r="1163" spans="2:46" ht="12" customHeight="1" x14ac:dyDescent="0.15">
      <c r="B1163" s="1058"/>
      <c r="C1163" s="1063"/>
      <c r="D1163" s="1061"/>
      <c r="E1163" s="1061"/>
      <c r="F1163" s="1061"/>
      <c r="G1163" s="1061"/>
      <c r="H1163" s="1061"/>
      <c r="I1163" s="1061"/>
      <c r="J1163" s="1062"/>
      <c r="K1163" s="1016"/>
      <c r="L1163" s="1016"/>
      <c r="M1163" s="1016"/>
      <c r="N1163" s="1016"/>
      <c r="O1163" s="1016" t="s">
        <v>470</v>
      </c>
      <c r="P1163" s="1016"/>
      <c r="Q1163" s="1016"/>
      <c r="R1163" s="1016"/>
      <c r="S1163" s="1016"/>
      <c r="T1163" s="1016"/>
      <c r="U1163" s="1016"/>
      <c r="V1163" s="1016"/>
      <c r="W1163" s="1016"/>
      <c r="X1163" s="1016"/>
      <c r="Y1163" s="193" t="str">
        <f>IF(Y1160=0,"",1)</f>
        <v/>
      </c>
      <c r="Z1163" s="193" t="str">
        <f>IF(Z1160=0,"",1)</f>
        <v/>
      </c>
      <c r="AA1163" s="1030" t="str">
        <f>IF(AQ1162=1,"",IF(AS1162&gt;0,1,""))</f>
        <v/>
      </c>
      <c r="AB1163" s="1031"/>
      <c r="AC1163" s="193">
        <f>+AC1160</f>
        <v>0</v>
      </c>
      <c r="AD1163" s="193">
        <f>AD1160</f>
        <v>0</v>
      </c>
      <c r="AE1163" s="1030">
        <f>AE1160+AF1160</f>
        <v>1</v>
      </c>
      <c r="AF1163" s="1031"/>
      <c r="AG1163" s="193">
        <f>AG1160</f>
        <v>0</v>
      </c>
      <c r="AH1163" s="193">
        <f>AH1160</f>
        <v>0</v>
      </c>
      <c r="AI1163" s="1030">
        <f>AI1160+AJ1160</f>
        <v>1</v>
      </c>
      <c r="AJ1163" s="1031"/>
      <c r="AK1163" s="1046"/>
      <c r="AL1163" s="1047"/>
      <c r="AM1163" s="1047"/>
      <c r="AN1163" s="1047"/>
      <c r="AO1163" s="1048"/>
      <c r="AP1163" s="3"/>
      <c r="AQ1163" s="197">
        <f>+Y1160+AC1163+AG1163</f>
        <v>0</v>
      </c>
      <c r="AR1163" s="197">
        <f>+Z1160+AD1163+AH1163</f>
        <v>0</v>
      </c>
      <c r="AS1163" s="1032">
        <f>+AS1162+AE1163+AI1163</f>
        <v>2</v>
      </c>
      <c r="AT1163" s="1033"/>
    </row>
    <row r="1164" spans="2:46" ht="12" customHeight="1" x14ac:dyDescent="0.15">
      <c r="B1164" s="1058"/>
      <c r="C1164" s="1063"/>
      <c r="D1164" s="1061"/>
      <c r="E1164" s="1061"/>
      <c r="F1164" s="1061"/>
      <c r="G1164" s="1061"/>
      <c r="H1164" s="1061"/>
      <c r="I1164" s="1061"/>
      <c r="J1164" s="1062"/>
      <c r="K1164" s="1016"/>
      <c r="L1164" s="1016"/>
      <c r="M1164" s="1016"/>
      <c r="N1164" s="1016"/>
      <c r="O1164" s="1016" t="s">
        <v>471</v>
      </c>
      <c r="P1164" s="1016"/>
      <c r="Q1164" s="1016"/>
      <c r="R1164" s="1016"/>
      <c r="S1164" s="1016"/>
      <c r="T1164" s="1016"/>
      <c r="U1164" s="1016"/>
      <c r="V1164" s="1016"/>
      <c r="W1164" s="1016"/>
      <c r="X1164" s="1016"/>
      <c r="Y1164" s="1034" t="s">
        <v>875</v>
      </c>
      <c r="Z1164" s="1035"/>
      <c r="AA1164" s="1035"/>
      <c r="AB1164" s="1036"/>
      <c r="AC1164" s="1034" t="str">
        <f>IF(AC1163&gt;0,"Ⅳ",IF(AD1163&gt;0,"Ⅲ",IF(AE1163&gt;0,"Ⅱ","Ⅰ")))</f>
        <v>Ⅱ</v>
      </c>
      <c r="AD1164" s="1035"/>
      <c r="AE1164" s="1035"/>
      <c r="AF1164" s="1036"/>
      <c r="AG1164" s="1034" t="str">
        <f>IF(AG1163&gt;0,"Ⅳ",IF(AH1163&gt;0,"Ⅲ",IF(AI1163&gt;0,"Ⅱ","Ⅰ")))</f>
        <v>Ⅱ</v>
      </c>
      <c r="AH1164" s="1035"/>
      <c r="AI1164" s="1035"/>
      <c r="AJ1164" s="1036"/>
      <c r="AK1164" s="1046"/>
      <c r="AL1164" s="1047"/>
      <c r="AM1164" s="1047"/>
      <c r="AN1164" s="1047"/>
      <c r="AO1164" s="1048"/>
      <c r="AP1164" s="3"/>
      <c r="AQ1164" s="1037" t="str">
        <f>IF(AQ1163&gt;0,"Ⅳ",IF(AR1163&gt;0,"Ⅲ",IF(AS1163&gt;0,"Ⅱ","Ⅰ")))</f>
        <v>Ⅱ</v>
      </c>
      <c r="AR1164" s="1037"/>
      <c r="AS1164" s="1037"/>
      <c r="AT1164" s="1037"/>
    </row>
    <row r="1165" spans="2:46" ht="12" customHeight="1" x14ac:dyDescent="0.15">
      <c r="B1165" s="1058"/>
      <c r="C1165" s="1063"/>
      <c r="D1165" s="1061"/>
      <c r="E1165" s="1061"/>
      <c r="F1165" s="1061"/>
      <c r="G1165" s="1061"/>
      <c r="H1165" s="1061"/>
      <c r="I1165" s="1061"/>
      <c r="J1165" s="1062"/>
      <c r="K1165" s="1016"/>
      <c r="L1165" s="1016"/>
      <c r="M1165" s="1016"/>
      <c r="N1165" s="1016"/>
      <c r="O1165" s="1016" t="s">
        <v>472</v>
      </c>
      <c r="P1165" s="1016"/>
      <c r="Q1165" s="1016"/>
      <c r="R1165" s="1016"/>
      <c r="S1165" s="1016"/>
      <c r="T1165" s="1016"/>
      <c r="U1165" s="1016"/>
      <c r="V1165" s="1016"/>
      <c r="W1165" s="1016"/>
      <c r="X1165" s="1016"/>
      <c r="Y1165" s="1034" t="str">
        <f>IF(COUNTIF(Y1164:AJ1164,"Ⅳ")&gt;0,"Ⅳ",IF(COUNTIF(Y1164:AJ1164,"Ⅲ")&gt;0,"Ⅲ",IF(COUNTIF(Y1164:AJ1164,"Ⅱ")&gt;0,"Ⅱ","Ⅰ")))</f>
        <v>Ⅱ</v>
      </c>
      <c r="Z1165" s="1035"/>
      <c r="AA1165" s="1035"/>
      <c r="AB1165" s="1035"/>
      <c r="AC1165" s="1035"/>
      <c r="AD1165" s="1035"/>
      <c r="AE1165" s="1035"/>
      <c r="AF1165" s="1035"/>
      <c r="AG1165" s="1035"/>
      <c r="AH1165" s="1035"/>
      <c r="AI1165" s="1035"/>
      <c r="AJ1165" s="1036"/>
      <c r="AK1165" s="1049"/>
      <c r="AL1165" s="1050"/>
      <c r="AM1165" s="1050"/>
      <c r="AN1165" s="1050"/>
      <c r="AO1165" s="1051"/>
      <c r="AP1165" s="3"/>
    </row>
    <row r="1166" spans="2:46" ht="14.25" customHeight="1" x14ac:dyDescent="0.15">
      <c r="B1166" s="1058"/>
      <c r="C1166" s="1063"/>
      <c r="D1166" s="1061"/>
      <c r="E1166" s="1061"/>
      <c r="F1166" s="1061"/>
      <c r="G1166" s="1061"/>
      <c r="H1166" s="1061"/>
      <c r="I1166" s="1061"/>
      <c r="J1166" s="1062"/>
      <c r="K1166" s="1016" t="s">
        <v>169</v>
      </c>
      <c r="L1166" s="1017"/>
      <c r="M1166" s="1017"/>
      <c r="N1166" s="1017"/>
      <c r="O1166" s="1017"/>
      <c r="P1166" s="1017"/>
      <c r="Q1166" s="1017"/>
      <c r="R1166" s="1017"/>
      <c r="S1166" s="1017"/>
      <c r="T1166" s="1017"/>
      <c r="U1166" s="1017"/>
      <c r="V1166" s="1017"/>
      <c r="W1166" s="1017"/>
      <c r="X1166" s="1017"/>
      <c r="Y1166" s="1017"/>
      <c r="Z1166" s="1017"/>
      <c r="AA1166" s="1017"/>
      <c r="AB1166" s="1017"/>
      <c r="AC1166" s="1017"/>
      <c r="AD1166" s="1017"/>
      <c r="AE1166" s="1017"/>
      <c r="AF1166" s="1017"/>
      <c r="AG1166" s="1017"/>
      <c r="AH1166" s="1017"/>
      <c r="AI1166" s="1017"/>
      <c r="AJ1166" s="1017"/>
      <c r="AK1166" s="1017"/>
      <c r="AL1166" s="1017"/>
      <c r="AM1166" s="1017"/>
      <c r="AN1166" s="1017"/>
      <c r="AO1166" s="1017"/>
      <c r="AP1166" s="3"/>
    </row>
    <row r="1167" spans="2:46" ht="14.25" customHeight="1" x14ac:dyDescent="0.15">
      <c r="B1167" s="1058"/>
      <c r="C1167" s="1063"/>
      <c r="D1167" s="1061"/>
      <c r="E1167" s="1061"/>
      <c r="F1167" s="1061"/>
      <c r="G1167" s="1061"/>
      <c r="H1167" s="1061"/>
      <c r="I1167" s="1061"/>
      <c r="J1167" s="1062"/>
      <c r="K1167" s="1016"/>
      <c r="L1167" s="1017"/>
      <c r="M1167" s="1017"/>
      <c r="N1167" s="1017"/>
      <c r="O1167" s="1017"/>
      <c r="P1167" s="1017"/>
      <c r="Q1167" s="1017"/>
      <c r="R1167" s="1017"/>
      <c r="S1167" s="1017"/>
      <c r="T1167" s="1017"/>
      <c r="U1167" s="1017"/>
      <c r="V1167" s="1017"/>
      <c r="W1167" s="1017"/>
      <c r="X1167" s="1017"/>
      <c r="Y1167" s="1017"/>
      <c r="Z1167" s="1017"/>
      <c r="AA1167" s="1017"/>
      <c r="AB1167" s="1017"/>
      <c r="AC1167" s="1017"/>
      <c r="AD1167" s="1017"/>
      <c r="AE1167" s="1017"/>
      <c r="AF1167" s="1017"/>
      <c r="AG1167" s="1017"/>
      <c r="AH1167" s="1017"/>
      <c r="AI1167" s="1017"/>
      <c r="AJ1167" s="1017"/>
      <c r="AK1167" s="1017"/>
      <c r="AL1167" s="1017"/>
      <c r="AM1167" s="1017"/>
      <c r="AN1167" s="1017"/>
      <c r="AO1167" s="1017"/>
      <c r="AP1167" s="3"/>
    </row>
    <row r="1168" spans="2:46" ht="12" customHeight="1" x14ac:dyDescent="0.15">
      <c r="B1168" s="1058"/>
      <c r="C1168" s="1063"/>
      <c r="D1168" s="1061"/>
      <c r="E1168" s="1061"/>
      <c r="F1168" s="1061"/>
      <c r="G1168" s="1061"/>
      <c r="H1168" s="1061"/>
      <c r="I1168" s="1061"/>
      <c r="J1168" s="1062"/>
      <c r="K1168" s="1018" t="s">
        <v>473</v>
      </c>
      <c r="L1168" s="1018"/>
      <c r="M1168" s="1018"/>
      <c r="N1168" s="1018"/>
      <c r="O1168" s="1018"/>
      <c r="P1168" s="1018"/>
      <c r="Q1168" s="1018"/>
      <c r="R1168" s="1018"/>
      <c r="S1168" s="1018"/>
      <c r="T1168" s="1018"/>
      <c r="U1168" s="1018"/>
      <c r="V1168" s="1018"/>
      <c r="W1168" s="1018"/>
      <c r="X1168" s="1018"/>
      <c r="Y1168" s="1018"/>
      <c r="Z1168" s="1018"/>
      <c r="AA1168" s="1018"/>
      <c r="AB1168" s="1018"/>
      <c r="AC1168" s="1018"/>
      <c r="AD1168" s="1018"/>
      <c r="AE1168" s="1018"/>
      <c r="AF1168" s="1018"/>
      <c r="AG1168" s="1018"/>
      <c r="AH1168" s="1018"/>
      <c r="AI1168" s="1018"/>
      <c r="AJ1168" s="1018"/>
      <c r="AK1168" s="1018"/>
      <c r="AL1168" s="1018"/>
      <c r="AM1168" s="1018"/>
      <c r="AN1168" s="1018"/>
      <c r="AO1168" s="1018"/>
      <c r="AP1168" s="3"/>
    </row>
    <row r="1169" spans="2:86" ht="12" customHeight="1" x14ac:dyDescent="0.15">
      <c r="B1169" s="1058"/>
      <c r="C1169" s="1063"/>
      <c r="D1169" s="1061"/>
      <c r="E1169" s="1061"/>
      <c r="F1169" s="1061"/>
      <c r="G1169" s="1061"/>
      <c r="H1169" s="1061"/>
      <c r="I1169" s="1061"/>
      <c r="J1169" s="1062"/>
      <c r="K1169" s="1019" t="s">
        <v>523</v>
      </c>
      <c r="L1169" s="1019"/>
      <c r="M1169" s="1019"/>
      <c r="N1169" s="1019"/>
      <c r="O1169" s="1019"/>
      <c r="P1169" s="1019"/>
      <c r="Q1169" s="1019"/>
      <c r="R1169" s="1019"/>
      <c r="S1169" s="1019"/>
      <c r="T1169" s="1019"/>
      <c r="U1169" s="1019"/>
      <c r="V1169" s="1019"/>
      <c r="W1169" s="1019"/>
      <c r="X1169" s="1019"/>
      <c r="Y1169" s="1019"/>
      <c r="Z1169" s="1019"/>
      <c r="AA1169" s="1019"/>
      <c r="AB1169" s="1019"/>
      <c r="AC1169" s="1019"/>
      <c r="AD1169" s="1019"/>
      <c r="AE1169" s="1019"/>
      <c r="AF1169" s="1019"/>
      <c r="AG1169" s="1019"/>
      <c r="AH1169" s="1019"/>
      <c r="AI1169" s="1019"/>
      <c r="AJ1169" s="1019"/>
      <c r="AK1169" s="1019"/>
      <c r="AL1169" s="1019"/>
      <c r="AM1169" s="1019"/>
      <c r="AN1169" s="1019"/>
      <c r="AO1169" s="1019"/>
      <c r="AP1169" s="3"/>
    </row>
    <row r="1170" spans="2:86" ht="12" customHeight="1" x14ac:dyDescent="0.15">
      <c r="B1170" s="1058"/>
      <c r="C1170" s="1063"/>
      <c r="D1170" s="1061"/>
      <c r="E1170" s="1061"/>
      <c r="F1170" s="1061"/>
      <c r="G1170" s="1061"/>
      <c r="H1170" s="1061"/>
      <c r="I1170" s="1061"/>
      <c r="J1170" s="1062"/>
      <c r="K1170" s="194" t="s">
        <v>474</v>
      </c>
      <c r="L1170" s="195"/>
      <c r="M1170" s="195"/>
      <c r="N1170" s="195"/>
      <c r="O1170" s="195"/>
      <c r="P1170" s="195"/>
      <c r="Q1170" s="195"/>
      <c r="R1170" s="195"/>
      <c r="S1170" s="195"/>
      <c r="T1170" s="195"/>
      <c r="U1170" s="195"/>
      <c r="V1170" s="195"/>
      <c r="W1170" s="195"/>
      <c r="X1170" s="195"/>
      <c r="Y1170" s="195"/>
      <c r="Z1170" s="195"/>
      <c r="AA1170" s="195"/>
      <c r="AB1170" s="195"/>
      <c r="AC1170" s="195"/>
      <c r="AD1170" s="195"/>
      <c r="AE1170" s="195"/>
      <c r="AF1170" s="195"/>
      <c r="AG1170" s="195"/>
      <c r="AH1170" s="195"/>
      <c r="AI1170" s="195"/>
      <c r="AJ1170" s="195"/>
      <c r="AK1170" s="195"/>
      <c r="AL1170" s="195"/>
      <c r="AM1170" s="195"/>
      <c r="AN1170" s="195"/>
      <c r="AO1170" s="196"/>
      <c r="AP1170" s="3"/>
    </row>
    <row r="1171" spans="2:86" ht="12" customHeight="1" x14ac:dyDescent="0.15">
      <c r="B1171" s="1058"/>
      <c r="C1171" s="1063"/>
      <c r="D1171" s="1061"/>
      <c r="E1171" s="1061"/>
      <c r="F1171" s="1061"/>
      <c r="G1171" s="1061"/>
      <c r="H1171" s="1061"/>
      <c r="I1171" s="1061"/>
      <c r="J1171" s="1062"/>
      <c r="K1171" s="194" t="s">
        <v>475</v>
      </c>
      <c r="L1171" s="195"/>
      <c r="M1171" s="195"/>
      <c r="N1171" s="195"/>
      <c r="O1171" s="195"/>
      <c r="P1171" s="195"/>
      <c r="Q1171" s="195"/>
      <c r="R1171" s="195"/>
      <c r="S1171" s="195"/>
      <c r="T1171" s="195"/>
      <c r="U1171" s="195"/>
      <c r="V1171" s="195"/>
      <c r="W1171" s="195"/>
      <c r="X1171" s="195"/>
      <c r="Y1171" s="195"/>
      <c r="Z1171" s="195"/>
      <c r="AA1171" s="195"/>
      <c r="AB1171" s="195"/>
      <c r="AC1171" s="195"/>
      <c r="AD1171" s="195"/>
      <c r="AE1171" s="195"/>
      <c r="AF1171" s="195"/>
      <c r="AG1171" s="195"/>
      <c r="AH1171" s="195"/>
      <c r="AI1171" s="195"/>
      <c r="AJ1171" s="195"/>
      <c r="AK1171" s="195"/>
      <c r="AL1171" s="195"/>
      <c r="AM1171" s="195"/>
      <c r="AN1171" s="195"/>
      <c r="AO1171" s="196"/>
      <c r="AP1171" s="3"/>
    </row>
    <row r="1172" spans="2:86" ht="12" customHeight="1" x14ac:dyDescent="0.15">
      <c r="B1172" s="1058"/>
      <c r="C1172" s="1063"/>
      <c r="D1172" s="1061"/>
      <c r="E1172" s="1061"/>
      <c r="F1172" s="1061"/>
      <c r="G1172" s="1061"/>
      <c r="H1172" s="1061"/>
      <c r="I1172" s="1061"/>
      <c r="J1172" s="1062"/>
      <c r="K1172" s="1020" t="s">
        <v>476</v>
      </c>
      <c r="L1172" s="1021"/>
      <c r="M1172" s="1021"/>
      <c r="N1172" s="1021"/>
      <c r="O1172" s="1021"/>
      <c r="P1172" s="1021"/>
      <c r="Q1172" s="1021"/>
      <c r="R1172" s="1021"/>
      <c r="S1172" s="1021"/>
      <c r="T1172" s="1021"/>
      <c r="U1172" s="1021"/>
      <c r="V1172" s="1021"/>
      <c r="W1172" s="1021"/>
      <c r="X1172" s="1021"/>
      <c r="Y1172" s="1021"/>
      <c r="Z1172" s="1021"/>
      <c r="AA1172" s="1021"/>
      <c r="AB1172" s="1021"/>
      <c r="AC1172" s="1021"/>
      <c r="AD1172" s="1021"/>
      <c r="AE1172" s="1021"/>
      <c r="AF1172" s="1021"/>
      <c r="AG1172" s="1021"/>
      <c r="AH1172" s="1021"/>
      <c r="AI1172" s="1021"/>
      <c r="AJ1172" s="1021"/>
      <c r="AK1172" s="1021"/>
      <c r="AL1172" s="1021"/>
      <c r="AM1172" s="1021"/>
      <c r="AN1172" s="1021"/>
      <c r="AO1172" s="1022"/>
      <c r="AP1172" s="3"/>
    </row>
    <row r="1173" spans="2:86" ht="12" customHeight="1" x14ac:dyDescent="0.15">
      <c r="B1173" s="591"/>
      <c r="C1173" s="1064"/>
      <c r="D1173" s="1065"/>
      <c r="E1173" s="1065"/>
      <c r="F1173" s="1065"/>
      <c r="G1173" s="1065"/>
      <c r="H1173" s="1065"/>
      <c r="I1173" s="1065"/>
      <c r="J1173" s="1066"/>
      <c r="K1173" s="1023"/>
      <c r="L1173" s="1024"/>
      <c r="M1173" s="1024"/>
      <c r="N1173" s="1024"/>
      <c r="O1173" s="1024"/>
      <c r="P1173" s="1024"/>
      <c r="Q1173" s="1024"/>
      <c r="R1173" s="1024"/>
      <c r="S1173" s="1024"/>
      <c r="T1173" s="1024"/>
      <c r="U1173" s="1024"/>
      <c r="V1173" s="1024"/>
      <c r="W1173" s="1024"/>
      <c r="X1173" s="1024"/>
      <c r="Y1173" s="1024"/>
      <c r="Z1173" s="1024"/>
      <c r="AA1173" s="1024"/>
      <c r="AB1173" s="1024"/>
      <c r="AC1173" s="1024"/>
      <c r="AD1173" s="1024"/>
      <c r="AE1173" s="1024"/>
      <c r="AF1173" s="1024"/>
      <c r="AG1173" s="1024"/>
      <c r="AH1173" s="1024"/>
      <c r="AI1173" s="1024"/>
      <c r="AJ1173" s="1024"/>
      <c r="AK1173" s="1024"/>
      <c r="AL1173" s="1024"/>
      <c r="AM1173" s="1024"/>
      <c r="AN1173" s="1024"/>
      <c r="AO1173" s="1025"/>
      <c r="AP1173" s="3"/>
    </row>
    <row r="1174" spans="2:86" s="9" customFormat="1" ht="12" customHeight="1" x14ac:dyDescent="0.15">
      <c r="B1174" s="3" t="s">
        <v>527</v>
      </c>
      <c r="AQ1174" s="162"/>
      <c r="AR1174" s="162"/>
      <c r="AS1174" s="162"/>
      <c r="AT1174" s="162"/>
      <c r="AU1174" s="162"/>
      <c r="AV1174" s="162"/>
      <c r="AW1174" s="162"/>
      <c r="AX1174" s="162"/>
      <c r="AY1174" s="162"/>
      <c r="AZ1174" s="162"/>
      <c r="BA1174" s="162"/>
      <c r="BB1174" s="162"/>
      <c r="BC1174" s="162"/>
      <c r="BD1174" s="162"/>
      <c r="BE1174" s="162"/>
      <c r="BF1174" s="162"/>
      <c r="BG1174" s="162"/>
      <c r="BH1174" s="162"/>
      <c r="BI1174" s="162"/>
      <c r="BJ1174" s="162"/>
      <c r="BK1174" s="162"/>
      <c r="BL1174" s="162"/>
      <c r="BM1174" s="162"/>
      <c r="BN1174" s="162"/>
      <c r="BO1174" s="162"/>
      <c r="BP1174" s="162"/>
      <c r="BQ1174" s="162"/>
      <c r="BR1174" s="162"/>
      <c r="BS1174" s="162"/>
      <c r="BT1174" s="162"/>
      <c r="BU1174" s="162"/>
      <c r="BV1174" s="162"/>
      <c r="BW1174" s="162"/>
      <c r="BX1174" s="162"/>
      <c r="BY1174" s="162"/>
      <c r="BZ1174" s="162"/>
      <c r="CA1174" s="162"/>
      <c r="CB1174" s="162"/>
      <c r="CC1174" s="162"/>
      <c r="CD1174" s="162"/>
      <c r="CE1174" s="162"/>
      <c r="CF1174" s="162"/>
      <c r="CG1174" s="162"/>
      <c r="CH1174" s="162"/>
    </row>
    <row r="1175" spans="2:86" ht="12" customHeight="1" thickBot="1" x14ac:dyDescent="0.2">
      <c r="B1175" s="3" t="s">
        <v>524</v>
      </c>
    </row>
    <row r="1176" spans="2:86" ht="12" customHeight="1" x14ac:dyDescent="0.15">
      <c r="B1176" s="3" t="s">
        <v>525</v>
      </c>
      <c r="AU1176" s="1000" t="s">
        <v>305</v>
      </c>
      <c r="AV1176" s="1001" t="s">
        <v>298</v>
      </c>
      <c r="AW1176" s="1003" t="s">
        <v>299</v>
      </c>
      <c r="AX1176" s="1005" t="s">
        <v>306</v>
      </c>
      <c r="AY1176" s="1006"/>
      <c r="AZ1176" s="1006"/>
      <c r="BA1176" s="1006"/>
      <c r="BB1176" s="1006"/>
      <c r="BC1176" s="1006"/>
      <c r="BD1176" s="1006"/>
      <c r="BE1176" s="1006"/>
      <c r="BF1176" s="1006"/>
      <c r="BG1176" s="1006"/>
      <c r="BH1176" s="1006"/>
      <c r="BI1176" s="1006"/>
      <c r="BJ1176" s="1006"/>
      <c r="BK1176" s="1006"/>
      <c r="BL1176" s="1006"/>
      <c r="BM1176" s="1006"/>
      <c r="BN1176" s="1006"/>
      <c r="BO1176" s="1006"/>
      <c r="BP1176" s="1006"/>
      <c r="BQ1176" s="1006"/>
      <c r="BR1176" s="1007"/>
      <c r="BS1176" s="807" t="s">
        <v>300</v>
      </c>
      <c r="BT1176" s="1008"/>
      <c r="BU1176" s="1008"/>
      <c r="BV1176" s="1008"/>
      <c r="BW1176" s="1009" t="s">
        <v>307</v>
      </c>
      <c r="BX1176" s="1010"/>
      <c r="BY1176" s="1010"/>
      <c r="BZ1176" s="1010"/>
      <c r="CA1176" s="1010"/>
      <c r="CB1176" s="1010"/>
      <c r="CC1176" s="1010"/>
      <c r="CD1176" s="1010"/>
      <c r="CE1176" s="1010"/>
      <c r="CF1176" s="1010"/>
      <c r="CG1176" s="1010"/>
      <c r="CH1176" s="1011"/>
    </row>
    <row r="1177" spans="2:86" ht="12" customHeight="1" x14ac:dyDescent="0.15">
      <c r="B1177" s="3" t="s">
        <v>477</v>
      </c>
      <c r="AU1177" s="1000"/>
      <c r="AV1177" s="1002"/>
      <c r="AW1177" s="1004"/>
      <c r="AX1177" s="1012" t="s">
        <v>308</v>
      </c>
      <c r="AY1177" s="686"/>
      <c r="AZ1177" s="686"/>
      <c r="BA1177" s="686"/>
      <c r="BB1177" s="686"/>
      <c r="BC1177" s="686"/>
      <c r="BD1177" s="686"/>
      <c r="BE1177" s="686"/>
      <c r="BF1177" s="686"/>
      <c r="BG1177" s="686"/>
      <c r="BH1177" s="686"/>
      <c r="BI1177" s="686"/>
      <c r="BJ1177" s="686" t="s">
        <v>309</v>
      </c>
      <c r="BK1177" s="686"/>
      <c r="BL1177" s="686"/>
      <c r="BM1177" s="686"/>
      <c r="BN1177" s="686"/>
      <c r="BO1177" s="686"/>
      <c r="BP1177" s="686"/>
      <c r="BQ1177" s="686"/>
      <c r="BR1177" s="1013"/>
      <c r="BS1177" s="1008"/>
      <c r="BT1177" s="1008"/>
      <c r="BU1177" s="1008"/>
      <c r="BV1177" s="1008"/>
      <c r="BW1177" s="1014" t="s">
        <v>302</v>
      </c>
      <c r="BX1177" s="699"/>
      <c r="BY1177" s="699"/>
      <c r="BZ1177" s="699"/>
      <c r="CA1177" s="686" t="s">
        <v>310</v>
      </c>
      <c r="CB1177" s="686"/>
      <c r="CC1177" s="686"/>
      <c r="CD1177" s="686"/>
      <c r="CE1177" s="686"/>
      <c r="CF1177" s="686"/>
      <c r="CG1177" s="686"/>
      <c r="CH1177" s="1013"/>
    </row>
    <row r="1178" spans="2:86" ht="12" customHeight="1" x14ac:dyDescent="0.15">
      <c r="B1178" s="3" t="s">
        <v>526</v>
      </c>
      <c r="AU1178" s="1000"/>
      <c r="AV1178" s="1002"/>
      <c r="AW1178" s="1004"/>
      <c r="AX1178" s="1012" t="s">
        <v>26</v>
      </c>
      <c r="AY1178" s="686"/>
      <c r="AZ1178" s="686"/>
      <c r="BA1178" s="686"/>
      <c r="BB1178" s="686" t="s">
        <v>22</v>
      </c>
      <c r="BC1178" s="686"/>
      <c r="BD1178" s="686"/>
      <c r="BE1178" s="686"/>
      <c r="BF1178" s="686" t="s">
        <v>24</v>
      </c>
      <c r="BG1178" s="686"/>
      <c r="BH1178" s="686"/>
      <c r="BI1178" s="686"/>
      <c r="BJ1178" s="699" t="s">
        <v>26</v>
      </c>
      <c r="BK1178" s="699"/>
      <c r="BL1178" s="699"/>
      <c r="BM1178" s="699" t="s">
        <v>22</v>
      </c>
      <c r="BN1178" s="699"/>
      <c r="BO1178" s="699"/>
      <c r="BP1178" s="699" t="s">
        <v>24</v>
      </c>
      <c r="BQ1178" s="699"/>
      <c r="BR1178" s="1015"/>
      <c r="BS1178" s="807" t="s">
        <v>26</v>
      </c>
      <c r="BT1178" s="807" t="s">
        <v>22</v>
      </c>
      <c r="BU1178" s="807" t="s">
        <v>24</v>
      </c>
      <c r="BV1178" s="807" t="s">
        <v>303</v>
      </c>
      <c r="BW1178" s="1012" t="s">
        <v>311</v>
      </c>
      <c r="BX1178" s="686"/>
      <c r="BY1178" s="686"/>
      <c r="BZ1178" s="686"/>
      <c r="CA1178" s="686" t="s">
        <v>22</v>
      </c>
      <c r="CB1178" s="686"/>
      <c r="CC1178" s="686"/>
      <c r="CD1178" s="686"/>
      <c r="CE1178" s="686" t="s">
        <v>24</v>
      </c>
      <c r="CF1178" s="686"/>
      <c r="CG1178" s="686"/>
      <c r="CH1178" s="1013"/>
    </row>
    <row r="1179" spans="2:86" ht="12" customHeight="1" x14ac:dyDescent="0.15">
      <c r="B1179" s="3" t="s">
        <v>478</v>
      </c>
      <c r="AU1179" s="1000"/>
      <c r="AV1179" s="1002"/>
      <c r="AW1179" s="1004"/>
      <c r="AX1179" s="156" t="s">
        <v>862</v>
      </c>
      <c r="AY1179" s="157" t="s">
        <v>863</v>
      </c>
      <c r="AZ1179" s="157" t="s">
        <v>864</v>
      </c>
      <c r="BA1179" s="158" t="s">
        <v>865</v>
      </c>
      <c r="BB1179" s="159" t="s">
        <v>866</v>
      </c>
      <c r="BC1179" s="157" t="s">
        <v>863</v>
      </c>
      <c r="BD1179" s="157" t="s">
        <v>867</v>
      </c>
      <c r="BE1179" s="158" t="s">
        <v>865</v>
      </c>
      <c r="BF1179" s="159" t="s">
        <v>866</v>
      </c>
      <c r="BG1179" s="157" t="s">
        <v>863</v>
      </c>
      <c r="BH1179" s="157" t="s">
        <v>864</v>
      </c>
      <c r="BI1179" s="158" t="s">
        <v>865</v>
      </c>
      <c r="BJ1179" s="159" t="s">
        <v>866</v>
      </c>
      <c r="BK1179" s="157" t="s">
        <v>868</v>
      </c>
      <c r="BL1179" s="158" t="s">
        <v>869</v>
      </c>
      <c r="BM1179" s="159" t="s">
        <v>870</v>
      </c>
      <c r="BN1179" s="157" t="s">
        <v>863</v>
      </c>
      <c r="BO1179" s="158" t="s">
        <v>871</v>
      </c>
      <c r="BP1179" s="159" t="s">
        <v>870</v>
      </c>
      <c r="BQ1179" s="157" t="s">
        <v>868</v>
      </c>
      <c r="BR1179" s="160" t="s">
        <v>872</v>
      </c>
      <c r="BS1179" s="1008"/>
      <c r="BT1179" s="1008"/>
      <c r="BU1179" s="1008"/>
      <c r="BV1179" s="1008"/>
      <c r="BW1179" s="156" t="s">
        <v>866</v>
      </c>
      <c r="BX1179" s="157" t="s">
        <v>863</v>
      </c>
      <c r="BY1179" s="157" t="s">
        <v>864</v>
      </c>
      <c r="BZ1179" s="158" t="s">
        <v>865</v>
      </c>
      <c r="CA1179" s="159" t="s">
        <v>866</v>
      </c>
      <c r="CB1179" s="157" t="s">
        <v>873</v>
      </c>
      <c r="CC1179" s="157" t="s">
        <v>864</v>
      </c>
      <c r="CD1179" s="158" t="s">
        <v>865</v>
      </c>
      <c r="CE1179" s="159" t="s">
        <v>866</v>
      </c>
      <c r="CF1179" s="157" t="s">
        <v>863</v>
      </c>
      <c r="CG1179" s="157" t="s">
        <v>864</v>
      </c>
      <c r="CH1179" s="160" t="s">
        <v>874</v>
      </c>
    </row>
    <row r="1180" spans="2:86" x14ac:dyDescent="0.15">
      <c r="B1180" s="3" t="s">
        <v>539</v>
      </c>
      <c r="AU1180" s="1000"/>
      <c r="AV1180" s="188" t="str">
        <f>N1182</f>
        <v>S025</v>
      </c>
      <c r="AW1180" s="300">
        <f>R1182</f>
        <v>10.5</v>
      </c>
      <c r="AX1180" s="197">
        <f>+Y1207</f>
        <v>0</v>
      </c>
      <c r="AY1180" s="197">
        <f>+Z1207</f>
        <v>0</v>
      </c>
      <c r="AZ1180" s="197">
        <f>+AA1207</f>
        <v>0</v>
      </c>
      <c r="BA1180" s="197">
        <f t="shared" ref="BA1180" si="522">+AB1207</f>
        <v>0</v>
      </c>
      <c r="BB1180" s="197">
        <f>+AC1207</f>
        <v>0</v>
      </c>
      <c r="BC1180" s="197">
        <f t="shared" ref="BC1180" si="523">+AD1207</f>
        <v>0</v>
      </c>
      <c r="BD1180" s="197">
        <f t="shared" ref="BD1180" si="524">+AE1207</f>
        <v>0</v>
      </c>
      <c r="BE1180" s="197">
        <f t="shared" ref="BE1180" si="525">+AF1207</f>
        <v>3</v>
      </c>
      <c r="BF1180" s="197">
        <f t="shared" ref="BF1180" si="526">+AG1207</f>
        <v>0</v>
      </c>
      <c r="BG1180" s="197">
        <f t="shared" ref="BG1180" si="527">+AH1207</f>
        <v>0</v>
      </c>
      <c r="BH1180" s="197">
        <f t="shared" ref="BH1180" si="528">+AI1207</f>
        <v>0</v>
      </c>
      <c r="BI1180" s="197">
        <f t="shared" ref="BI1180" si="529">+AJ1207</f>
        <v>2</v>
      </c>
      <c r="BJ1180" s="197" t="str">
        <f>+Y1210</f>
        <v/>
      </c>
      <c r="BK1180" s="197" t="str">
        <f t="shared" ref="BK1180" si="530">+Z1210</f>
        <v/>
      </c>
      <c r="BL1180" s="197" t="str">
        <f>+AA1210</f>
        <v/>
      </c>
      <c r="BM1180" s="197">
        <f>+AC1210</f>
        <v>0</v>
      </c>
      <c r="BN1180" s="197">
        <f t="shared" ref="BN1180" si="531">+AD1210</f>
        <v>0</v>
      </c>
      <c r="BO1180" s="197">
        <f t="shared" ref="BO1180" si="532">+AE1210</f>
        <v>3</v>
      </c>
      <c r="BP1180" s="197">
        <f>+AG1210</f>
        <v>0</v>
      </c>
      <c r="BQ1180" s="197">
        <f>+AH1210</f>
        <v>0</v>
      </c>
      <c r="BR1180" s="197">
        <f>+AI1210</f>
        <v>2</v>
      </c>
      <c r="BS1180" s="296" t="str">
        <f>+Y1211</f>
        <v>Ⅰ</v>
      </c>
      <c r="BT1180" s="296" t="str">
        <f>+AC1211</f>
        <v>Ⅱ</v>
      </c>
      <c r="BU1180" s="296" t="str">
        <f>+AG1211</f>
        <v>Ⅱ</v>
      </c>
      <c r="BV1180" s="296" t="str">
        <f>+Y1212</f>
        <v>Ⅱ</v>
      </c>
      <c r="BW1180" s="164" t="str">
        <f>IF(Y1207&gt;0,R1182,"")</f>
        <v/>
      </c>
      <c r="BX1180" s="165" t="str">
        <f>IF(Z1207&gt;0,"",IF(AA1207&gt;0,R1182,""))</f>
        <v/>
      </c>
      <c r="BY1180" s="165" t="str">
        <f>IF(Y1207+Z1207&gt;0,"",IF(AA1207&gt;0,R1182,""))</f>
        <v/>
      </c>
      <c r="BZ1180" s="165" t="str">
        <f>IF(Y1207+Z1207+AA1207&gt;0,"",IF(AB1207&gt;0,R1182,""))</f>
        <v/>
      </c>
      <c r="CA1180" s="166">
        <f t="shared" ref="CA1180" si="533">+AC1206</f>
        <v>0</v>
      </c>
      <c r="CB1180" s="166">
        <f t="shared" ref="CB1180" si="534">+AD1206</f>
        <v>0</v>
      </c>
      <c r="CC1180" s="166">
        <f t="shared" ref="CC1180" si="535">+AE1206</f>
        <v>0</v>
      </c>
      <c r="CD1180" s="166">
        <f t="shared" ref="CD1180" si="536">+AF1206</f>
        <v>0.72499999999999987</v>
      </c>
      <c r="CE1180" s="166">
        <f t="shared" ref="CE1180" si="537">+AG1206</f>
        <v>0</v>
      </c>
      <c r="CF1180" s="166">
        <f t="shared" ref="CF1180" si="538">+AH1206</f>
        <v>0</v>
      </c>
      <c r="CG1180" s="166">
        <f t="shared" ref="CG1180" si="539">+AI1206</f>
        <v>0</v>
      </c>
      <c r="CH1180" s="166">
        <f t="shared" ref="CH1180" si="540">+AJ1206</f>
        <v>5.76</v>
      </c>
    </row>
    <row r="1181" spans="2:86" ht="12" customHeight="1" x14ac:dyDescent="0.15">
      <c r="B1181" s="1057" t="s">
        <v>219</v>
      </c>
      <c r="C1181" s="1059"/>
      <c r="D1181" s="1060"/>
      <c r="E1181" s="1061"/>
      <c r="F1181" s="1061"/>
      <c r="G1181" s="1061"/>
      <c r="H1181" s="1061"/>
      <c r="I1181" s="1061"/>
      <c r="J1181" s="1062"/>
      <c r="K1181" s="1067" t="s">
        <v>453</v>
      </c>
      <c r="L1181" s="1068"/>
      <c r="M1181" s="1068"/>
      <c r="N1181" s="1068"/>
      <c r="O1181" s="1068"/>
      <c r="P1181" s="1068"/>
      <c r="Q1181" s="1068"/>
      <c r="R1181" s="1068"/>
      <c r="S1181" s="1068"/>
      <c r="T1181" s="1068"/>
      <c r="U1181" s="1068"/>
      <c r="V1181" s="1068"/>
      <c r="W1181" s="1068"/>
      <c r="X1181" s="1068"/>
      <c r="Y1181" s="1068"/>
      <c r="Z1181" s="1068"/>
      <c r="AA1181" s="1068"/>
      <c r="AB1181" s="1068"/>
      <c r="AC1181" s="1068"/>
      <c r="AD1181" s="1068"/>
      <c r="AE1181" s="1068"/>
      <c r="AF1181" s="1068"/>
      <c r="AG1181" s="1068"/>
      <c r="AH1181" s="1068"/>
      <c r="AI1181" s="1068"/>
      <c r="AJ1181" s="1068"/>
      <c r="AK1181" s="1068"/>
      <c r="AL1181" s="1068"/>
      <c r="AM1181" s="1068"/>
      <c r="AN1181" s="1068"/>
      <c r="AO1181" s="1069"/>
      <c r="AP1181" s="3"/>
    </row>
    <row r="1182" spans="2:86" ht="12" customHeight="1" x14ac:dyDescent="0.15">
      <c r="B1182" s="1058"/>
      <c r="C1182" s="1063"/>
      <c r="D1182" s="1061"/>
      <c r="E1182" s="1061"/>
      <c r="F1182" s="1061"/>
      <c r="G1182" s="1061"/>
      <c r="H1182" s="1061"/>
      <c r="I1182" s="1061"/>
      <c r="J1182" s="1062"/>
      <c r="K1182" s="1040" t="s">
        <v>218</v>
      </c>
      <c r="L1182" s="1041"/>
      <c r="M1182" s="1042"/>
      <c r="N1182" s="1034" t="s">
        <v>749</v>
      </c>
      <c r="O1182" s="1035"/>
      <c r="P1182" s="1040" t="s">
        <v>454</v>
      </c>
      <c r="Q1182" s="1042"/>
      <c r="R1182" s="1070">
        <f>'様式A-2'!C35</f>
        <v>10.5</v>
      </c>
      <c r="S1182" s="1071"/>
      <c r="T1182" s="1072"/>
      <c r="U1182" s="1073" t="s">
        <v>455</v>
      </c>
      <c r="V1182" s="1074"/>
      <c r="W1182" s="1073" t="s">
        <v>456</v>
      </c>
      <c r="X1182" s="1074"/>
      <c r="Y1182" s="1042" t="s">
        <v>217</v>
      </c>
      <c r="Z1182" s="1016"/>
      <c r="AA1182" s="1016"/>
      <c r="AB1182" s="1016"/>
      <c r="AC1182" s="1073" t="s">
        <v>457</v>
      </c>
      <c r="AD1182" s="1079"/>
      <c r="AE1182" s="1079"/>
      <c r="AF1182" s="1079"/>
      <c r="AG1182" s="1079"/>
      <c r="AH1182" s="1079"/>
      <c r="AI1182" s="1079"/>
      <c r="AJ1182" s="1074"/>
      <c r="AK1182" s="1073" t="s">
        <v>458</v>
      </c>
      <c r="AL1182" s="1079"/>
      <c r="AM1182" s="1079"/>
      <c r="AN1182" s="1081"/>
      <c r="AO1182" s="1082"/>
      <c r="AP1182" s="3"/>
      <c r="AV1182" s="167"/>
      <c r="AW1182" s="221"/>
      <c r="AX1182" s="167"/>
      <c r="AY1182" s="167"/>
      <c r="AZ1182" s="167"/>
      <c r="BA1182" s="167"/>
      <c r="BB1182" s="167"/>
      <c r="BC1182" s="167"/>
      <c r="BD1182" s="167"/>
    </row>
    <row r="1183" spans="2:86" ht="12" customHeight="1" x14ac:dyDescent="0.15">
      <c r="B1183" s="1058"/>
      <c r="C1183" s="1063"/>
      <c r="D1183" s="1061"/>
      <c r="E1183" s="1061"/>
      <c r="F1183" s="1061"/>
      <c r="G1183" s="1061"/>
      <c r="H1183" s="1061"/>
      <c r="I1183" s="1061"/>
      <c r="J1183" s="1062"/>
      <c r="K1183" s="1016" t="s">
        <v>459</v>
      </c>
      <c r="L1183" s="1016" t="s">
        <v>199</v>
      </c>
      <c r="M1183" s="1016"/>
      <c r="N1183" s="1016" t="s">
        <v>198</v>
      </c>
      <c r="O1183" s="1016"/>
      <c r="P1183" s="1016" t="s">
        <v>460</v>
      </c>
      <c r="Q1183" s="1016"/>
      <c r="R1183" s="1016" t="s">
        <v>6</v>
      </c>
      <c r="S1183" s="1016"/>
      <c r="T1183" s="1016"/>
      <c r="U1183" s="1075"/>
      <c r="V1183" s="1076"/>
      <c r="W1183" s="1075"/>
      <c r="X1183" s="1076"/>
      <c r="Y1183" s="1042"/>
      <c r="Z1183" s="1016"/>
      <c r="AA1183" s="1016"/>
      <c r="AB1183" s="1016"/>
      <c r="AC1183" s="1077"/>
      <c r="AD1183" s="1080"/>
      <c r="AE1183" s="1080"/>
      <c r="AF1183" s="1080"/>
      <c r="AG1183" s="1080"/>
      <c r="AH1183" s="1080"/>
      <c r="AI1183" s="1080"/>
      <c r="AJ1183" s="1078"/>
      <c r="AK1183" s="1075"/>
      <c r="AL1183" s="1083"/>
      <c r="AM1183" s="1083"/>
      <c r="AN1183" s="1084"/>
      <c r="AO1183" s="1085"/>
      <c r="AP1183" s="3"/>
      <c r="AV1183" s="167"/>
      <c r="AW1183" s="167"/>
      <c r="AX1183" s="167"/>
      <c r="AY1183" s="167"/>
      <c r="AZ1183" s="167"/>
      <c r="BA1183" s="167"/>
      <c r="BB1183" s="167"/>
      <c r="BC1183" s="167"/>
      <c r="BD1183" s="167"/>
    </row>
    <row r="1184" spans="2:86" ht="12" customHeight="1" x14ac:dyDescent="0.15">
      <c r="B1184" s="1058"/>
      <c r="C1184" s="1063"/>
      <c r="D1184" s="1061"/>
      <c r="E1184" s="1061"/>
      <c r="F1184" s="1061"/>
      <c r="G1184" s="1061"/>
      <c r="H1184" s="1061"/>
      <c r="I1184" s="1061"/>
      <c r="J1184" s="1062"/>
      <c r="K1184" s="1016"/>
      <c r="L1184" s="1016"/>
      <c r="M1184" s="1016"/>
      <c r="N1184" s="1016"/>
      <c r="O1184" s="1016"/>
      <c r="P1184" s="1016"/>
      <c r="Q1184" s="1016"/>
      <c r="R1184" s="1016"/>
      <c r="S1184" s="1016"/>
      <c r="T1184" s="1016"/>
      <c r="U1184" s="1075"/>
      <c r="V1184" s="1076"/>
      <c r="W1184" s="1075"/>
      <c r="X1184" s="1076"/>
      <c r="Y1184" s="1042" t="s">
        <v>461</v>
      </c>
      <c r="Z1184" s="1016"/>
      <c r="AA1184" s="1016"/>
      <c r="AB1184" s="1016"/>
      <c r="AC1184" s="1016" t="s">
        <v>462</v>
      </c>
      <c r="AD1184" s="1016"/>
      <c r="AE1184" s="1016"/>
      <c r="AF1184" s="1016"/>
      <c r="AG1184" s="1016" t="s">
        <v>463</v>
      </c>
      <c r="AH1184" s="1016"/>
      <c r="AI1184" s="1016"/>
      <c r="AJ1184" s="1016"/>
      <c r="AK1184" s="1075"/>
      <c r="AL1184" s="1083"/>
      <c r="AM1184" s="1083"/>
      <c r="AN1184" s="1084"/>
      <c r="AO1184" s="1085"/>
      <c r="AP1184" s="3"/>
      <c r="AV1184" s="167"/>
      <c r="AW1184" s="167"/>
      <c r="AX1184" s="167"/>
      <c r="AY1184" s="167"/>
      <c r="AZ1184" s="167"/>
      <c r="BA1184" s="167"/>
      <c r="BB1184" s="167"/>
      <c r="BC1184" s="167"/>
      <c r="BD1184" s="167"/>
    </row>
    <row r="1185" spans="2:56" ht="12" customHeight="1" x14ac:dyDescent="0.15">
      <c r="B1185" s="1058"/>
      <c r="C1185" s="1063"/>
      <c r="D1185" s="1061"/>
      <c r="E1185" s="1061"/>
      <c r="F1185" s="1061"/>
      <c r="G1185" s="1061"/>
      <c r="H1185" s="1061"/>
      <c r="I1185" s="1061"/>
      <c r="J1185" s="1062"/>
      <c r="K1185" s="1016"/>
      <c r="L1185" s="1016"/>
      <c r="M1185" s="1016"/>
      <c r="N1185" s="1016"/>
      <c r="O1185" s="1016"/>
      <c r="P1185" s="1016"/>
      <c r="Q1185" s="1016"/>
      <c r="R1185" s="1016"/>
      <c r="S1185" s="1016"/>
      <c r="T1185" s="1016"/>
      <c r="U1185" s="1077"/>
      <c r="V1185" s="1078"/>
      <c r="W1185" s="1077"/>
      <c r="X1185" s="1078"/>
      <c r="Y1185" s="191" t="s">
        <v>32</v>
      </c>
      <c r="Z1185" s="187" t="s">
        <v>33</v>
      </c>
      <c r="AA1185" s="187" t="s">
        <v>464</v>
      </c>
      <c r="AB1185" s="187" t="s">
        <v>465</v>
      </c>
      <c r="AC1185" s="187" t="s">
        <v>32</v>
      </c>
      <c r="AD1185" s="187" t="s">
        <v>33</v>
      </c>
      <c r="AE1185" s="187" t="s">
        <v>464</v>
      </c>
      <c r="AF1185" s="187" t="s">
        <v>465</v>
      </c>
      <c r="AG1185" s="187" t="s">
        <v>32</v>
      </c>
      <c r="AH1185" s="187" t="s">
        <v>33</v>
      </c>
      <c r="AI1185" s="187" t="s">
        <v>464</v>
      </c>
      <c r="AJ1185" s="187" t="s">
        <v>465</v>
      </c>
      <c r="AK1185" s="1077"/>
      <c r="AL1185" s="1080"/>
      <c r="AM1185" s="1080"/>
      <c r="AN1185" s="1086"/>
      <c r="AO1185" s="1087"/>
      <c r="AP1185" s="3"/>
      <c r="AV1185" s="167"/>
      <c r="AW1185" s="167"/>
      <c r="AX1185" s="167"/>
      <c r="AY1185" s="167"/>
      <c r="AZ1185" s="167"/>
      <c r="BA1185" s="167"/>
      <c r="BB1185" s="167"/>
      <c r="BC1185" s="167"/>
      <c r="BD1185" s="167"/>
    </row>
    <row r="1186" spans="2:56" ht="12" customHeight="1" x14ac:dyDescent="0.15">
      <c r="B1186" s="1058"/>
      <c r="C1186" s="1063"/>
      <c r="D1186" s="1061"/>
      <c r="E1186" s="1061"/>
      <c r="F1186" s="1061"/>
      <c r="G1186" s="1061"/>
      <c r="H1186" s="1061"/>
      <c r="I1186" s="1061"/>
      <c r="J1186" s="1062"/>
      <c r="K1186" s="192">
        <v>1</v>
      </c>
      <c r="L1186" s="1038" t="s">
        <v>329</v>
      </c>
      <c r="M1186" s="1039"/>
      <c r="N1186" s="1038" t="s">
        <v>351</v>
      </c>
      <c r="O1186" s="1039"/>
      <c r="P1186" s="1034" t="s">
        <v>332</v>
      </c>
      <c r="Q1186" s="1036"/>
      <c r="R1186" s="408" t="s">
        <v>514</v>
      </c>
      <c r="S1186" s="408"/>
      <c r="T1186" s="408"/>
      <c r="U1186" s="1034" t="s">
        <v>1648</v>
      </c>
      <c r="V1186" s="1036"/>
      <c r="W1186" s="1034" t="s">
        <v>1649</v>
      </c>
      <c r="X1186" s="1035"/>
      <c r="Y1186" s="286"/>
      <c r="Z1186" s="286"/>
      <c r="AA1186" s="286"/>
      <c r="AB1186" s="286"/>
      <c r="AC1186" s="223"/>
      <c r="AD1186" s="223"/>
      <c r="AE1186" s="223"/>
      <c r="AF1186" s="223">
        <f>1.3*0.15</f>
        <v>0.19500000000000001</v>
      </c>
      <c r="AG1186" s="223"/>
      <c r="AH1186" s="223"/>
      <c r="AI1186" s="223"/>
      <c r="AJ1186" s="223"/>
      <c r="AK1186" s="1038"/>
      <c r="AL1186" s="1056"/>
      <c r="AM1186" s="1056"/>
      <c r="AN1186" s="799"/>
      <c r="AO1186" s="800"/>
      <c r="AP1186" s="3"/>
      <c r="AQ1186" s="222">
        <f>IF(P1186="材質劣化",2,IF(P1186="漏水",3,1))</f>
        <v>2</v>
      </c>
      <c r="AV1186" s="167"/>
      <c r="AW1186" s="167"/>
      <c r="AX1186" s="167"/>
      <c r="AY1186" s="167"/>
      <c r="AZ1186" s="167"/>
      <c r="BA1186" s="167"/>
      <c r="BB1186" s="167"/>
      <c r="BC1186" s="167"/>
      <c r="BD1186" s="167"/>
    </row>
    <row r="1187" spans="2:56" ht="12" customHeight="1" x14ac:dyDescent="0.15">
      <c r="B1187" s="1058"/>
      <c r="C1187" s="1063"/>
      <c r="D1187" s="1061"/>
      <c r="E1187" s="1061"/>
      <c r="F1187" s="1061"/>
      <c r="G1187" s="1061"/>
      <c r="H1187" s="1061"/>
      <c r="I1187" s="1061"/>
      <c r="J1187" s="1062"/>
      <c r="K1187" s="192">
        <v>2</v>
      </c>
      <c r="L1187" s="1038" t="s">
        <v>534</v>
      </c>
      <c r="M1187" s="1039"/>
      <c r="N1187" s="1038" t="s">
        <v>487</v>
      </c>
      <c r="O1187" s="1039"/>
      <c r="P1187" s="1034" t="s">
        <v>332</v>
      </c>
      <c r="Q1187" s="1036"/>
      <c r="R1187" s="408" t="s">
        <v>338</v>
      </c>
      <c r="S1187" s="408"/>
      <c r="T1187" s="408"/>
      <c r="U1187" s="1034" t="s">
        <v>54</v>
      </c>
      <c r="V1187" s="1036"/>
      <c r="W1187" s="1034" t="s">
        <v>551</v>
      </c>
      <c r="X1187" s="1035"/>
      <c r="Y1187" s="286"/>
      <c r="Z1187" s="286"/>
      <c r="AA1187" s="286"/>
      <c r="AB1187" s="286"/>
      <c r="AC1187" s="223"/>
      <c r="AD1187" s="223"/>
      <c r="AE1187" s="223"/>
      <c r="AF1187" s="223"/>
      <c r="AG1187" s="223"/>
      <c r="AH1187" s="223"/>
      <c r="AI1187" s="223"/>
      <c r="AJ1187" s="223"/>
      <c r="AK1187" s="1052" t="s">
        <v>1684</v>
      </c>
      <c r="AL1187" s="1053"/>
      <c r="AM1187" s="1053"/>
      <c r="AN1187" s="1054"/>
      <c r="AO1187" s="1055"/>
      <c r="AP1187" s="3"/>
      <c r="AQ1187" s="222">
        <f t="shared" ref="AQ1187:AQ1205" si="541">IF(P1187="材質劣化",2,IF(P1187="漏水",3,1))</f>
        <v>2</v>
      </c>
      <c r="AV1187" s="167"/>
      <c r="AW1187" s="167"/>
      <c r="AX1187" s="167"/>
      <c r="AY1187" s="167"/>
      <c r="AZ1187" s="167"/>
      <c r="BA1187" s="167"/>
      <c r="BB1187" s="167"/>
      <c r="BC1187" s="167"/>
      <c r="BD1187" s="167"/>
    </row>
    <row r="1188" spans="2:56" ht="12" customHeight="1" x14ac:dyDescent="0.15">
      <c r="B1188" s="1058"/>
      <c r="C1188" s="1063"/>
      <c r="D1188" s="1061"/>
      <c r="E1188" s="1061"/>
      <c r="F1188" s="1061"/>
      <c r="G1188" s="1061"/>
      <c r="H1188" s="1061"/>
      <c r="I1188" s="1061"/>
      <c r="J1188" s="1062"/>
      <c r="K1188" s="192">
        <v>3</v>
      </c>
      <c r="L1188" s="1038" t="s">
        <v>534</v>
      </c>
      <c r="M1188" s="1039"/>
      <c r="N1188" s="1038" t="s">
        <v>485</v>
      </c>
      <c r="O1188" s="1039"/>
      <c r="P1188" s="1034" t="s">
        <v>333</v>
      </c>
      <c r="Q1188" s="1036"/>
      <c r="R1188" s="408" t="s">
        <v>338</v>
      </c>
      <c r="S1188" s="408"/>
      <c r="T1188" s="408"/>
      <c r="U1188" s="1034" t="s">
        <v>554</v>
      </c>
      <c r="V1188" s="1036"/>
      <c r="W1188" s="1034" t="s">
        <v>551</v>
      </c>
      <c r="X1188" s="1035"/>
      <c r="Y1188" s="286"/>
      <c r="Z1188" s="286"/>
      <c r="AA1188" s="286"/>
      <c r="AB1188" s="286"/>
      <c r="AC1188" s="223"/>
      <c r="AD1188" s="223"/>
      <c r="AE1188" s="223"/>
      <c r="AF1188" s="223"/>
      <c r="AG1188" s="223"/>
      <c r="AH1188" s="223"/>
      <c r="AI1188" s="223"/>
      <c r="AJ1188" s="223"/>
      <c r="AK1188" s="1052"/>
      <c r="AL1188" s="1053"/>
      <c r="AM1188" s="1053"/>
      <c r="AN1188" s="1054"/>
      <c r="AO1188" s="1055"/>
      <c r="AP1188" s="3"/>
      <c r="AQ1188" s="222">
        <f t="shared" si="541"/>
        <v>3</v>
      </c>
      <c r="AV1188" s="167"/>
      <c r="AW1188" s="167"/>
      <c r="AX1188" s="167"/>
      <c r="AY1188" s="167"/>
      <c r="AZ1188" s="167"/>
      <c r="BA1188" s="167"/>
      <c r="BB1188" s="167"/>
      <c r="BC1188" s="167"/>
      <c r="BD1188" s="167"/>
    </row>
    <row r="1189" spans="2:56" ht="12" customHeight="1" x14ac:dyDescent="0.15">
      <c r="B1189" s="1058"/>
      <c r="C1189" s="1063"/>
      <c r="D1189" s="1061"/>
      <c r="E1189" s="1061"/>
      <c r="F1189" s="1061"/>
      <c r="G1189" s="1061"/>
      <c r="H1189" s="1061"/>
      <c r="I1189" s="1061"/>
      <c r="J1189" s="1062"/>
      <c r="K1189" s="192">
        <v>4</v>
      </c>
      <c r="L1189" s="1038" t="s">
        <v>331</v>
      </c>
      <c r="M1189" s="1039"/>
      <c r="N1189" s="1038" t="s">
        <v>356</v>
      </c>
      <c r="O1189" s="1039"/>
      <c r="P1189" s="1034" t="s">
        <v>333</v>
      </c>
      <c r="Q1189" s="1036"/>
      <c r="R1189" s="408" t="s">
        <v>340</v>
      </c>
      <c r="S1189" s="408"/>
      <c r="T1189" s="408"/>
      <c r="U1189" s="1034" t="s">
        <v>1648</v>
      </c>
      <c r="V1189" s="1036"/>
      <c r="W1189" s="1034" t="s">
        <v>1649</v>
      </c>
      <c r="X1189" s="1035"/>
      <c r="Y1189" s="286"/>
      <c r="Z1189" s="286"/>
      <c r="AA1189" s="286"/>
      <c r="AB1189" s="286"/>
      <c r="AC1189" s="223"/>
      <c r="AD1189" s="223"/>
      <c r="AE1189" s="223"/>
      <c r="AF1189" s="223"/>
      <c r="AG1189" s="223"/>
      <c r="AH1189" s="223"/>
      <c r="AI1189" s="223"/>
      <c r="AJ1189" s="223">
        <f>10*0.4</f>
        <v>4</v>
      </c>
      <c r="AK1189" s="1052"/>
      <c r="AL1189" s="1053"/>
      <c r="AM1189" s="1053"/>
      <c r="AN1189" s="1054"/>
      <c r="AO1189" s="1055"/>
      <c r="AP1189" s="3"/>
      <c r="AQ1189" s="222">
        <f t="shared" si="541"/>
        <v>3</v>
      </c>
      <c r="AV1189" s="167"/>
      <c r="AW1189" s="167"/>
      <c r="AX1189" s="167"/>
      <c r="AY1189" s="167"/>
      <c r="AZ1189" s="167"/>
      <c r="BA1189" s="167"/>
      <c r="BB1189" s="167"/>
      <c r="BC1189" s="167"/>
      <c r="BD1189" s="167"/>
    </row>
    <row r="1190" spans="2:56" ht="12" customHeight="1" x14ac:dyDescent="0.15">
      <c r="B1190" s="1058"/>
      <c r="C1190" s="1063"/>
      <c r="D1190" s="1061"/>
      <c r="E1190" s="1061"/>
      <c r="F1190" s="1061"/>
      <c r="G1190" s="1061"/>
      <c r="H1190" s="1061"/>
      <c r="I1190" s="1061"/>
      <c r="J1190" s="1062"/>
      <c r="K1190" s="192">
        <v>5</v>
      </c>
      <c r="L1190" s="1038" t="s">
        <v>331</v>
      </c>
      <c r="M1190" s="1039"/>
      <c r="N1190" s="1038" t="s">
        <v>356</v>
      </c>
      <c r="O1190" s="1039"/>
      <c r="P1190" s="1034" t="s">
        <v>332</v>
      </c>
      <c r="Q1190" s="1036"/>
      <c r="R1190" s="408" t="s">
        <v>532</v>
      </c>
      <c r="S1190" s="408"/>
      <c r="T1190" s="408"/>
      <c r="U1190" s="1034" t="s">
        <v>1648</v>
      </c>
      <c r="V1190" s="1036"/>
      <c r="W1190" s="1034" t="s">
        <v>1649</v>
      </c>
      <c r="X1190" s="1035"/>
      <c r="Y1190" s="286"/>
      <c r="Z1190" s="286"/>
      <c r="AA1190" s="286"/>
      <c r="AB1190" s="286"/>
      <c r="AC1190" s="223"/>
      <c r="AD1190" s="223"/>
      <c r="AE1190" s="223"/>
      <c r="AF1190" s="223">
        <f>1.3*0.35</f>
        <v>0.45499999999999996</v>
      </c>
      <c r="AG1190" s="223"/>
      <c r="AH1190" s="223"/>
      <c r="AI1190" s="223"/>
      <c r="AJ1190" s="223"/>
      <c r="AK1190" s="1052"/>
      <c r="AL1190" s="1053"/>
      <c r="AM1190" s="1053"/>
      <c r="AN1190" s="1054"/>
      <c r="AO1190" s="1055"/>
      <c r="AP1190" s="3"/>
      <c r="AQ1190" s="222">
        <f t="shared" si="541"/>
        <v>2</v>
      </c>
      <c r="AV1190" s="167"/>
      <c r="AW1190" s="167"/>
      <c r="AX1190" s="167"/>
      <c r="AY1190" s="167"/>
      <c r="AZ1190" s="167"/>
      <c r="BA1190" s="167"/>
      <c r="BB1190" s="167"/>
      <c r="BC1190" s="167"/>
      <c r="BD1190" s="167"/>
    </row>
    <row r="1191" spans="2:56" ht="12" customHeight="1" x14ac:dyDescent="0.15">
      <c r="B1191" s="1058"/>
      <c r="C1191" s="1063"/>
      <c r="D1191" s="1061"/>
      <c r="E1191" s="1061"/>
      <c r="F1191" s="1061"/>
      <c r="G1191" s="1061"/>
      <c r="H1191" s="1061"/>
      <c r="I1191" s="1061"/>
      <c r="J1191" s="1062"/>
      <c r="K1191" s="192">
        <v>6</v>
      </c>
      <c r="L1191" s="1038" t="s">
        <v>331</v>
      </c>
      <c r="M1191" s="1039"/>
      <c r="N1191" s="1038" t="s">
        <v>355</v>
      </c>
      <c r="O1191" s="1039"/>
      <c r="P1191" s="1034" t="s">
        <v>332</v>
      </c>
      <c r="Q1191" s="1036"/>
      <c r="R1191" s="408" t="s">
        <v>532</v>
      </c>
      <c r="S1191" s="408"/>
      <c r="T1191" s="408"/>
      <c r="U1191" s="1034" t="s">
        <v>554</v>
      </c>
      <c r="V1191" s="1036"/>
      <c r="W1191" s="1034" t="s">
        <v>1649</v>
      </c>
      <c r="X1191" s="1035"/>
      <c r="Y1191" s="286"/>
      <c r="Z1191" s="286"/>
      <c r="AA1191" s="286"/>
      <c r="AB1191" s="286"/>
      <c r="AC1191" s="223"/>
      <c r="AD1191" s="223"/>
      <c r="AE1191" s="223"/>
      <c r="AF1191" s="223">
        <f>0.25*0.3</f>
        <v>7.4999999999999997E-2</v>
      </c>
      <c r="AG1191" s="223"/>
      <c r="AH1191" s="223"/>
      <c r="AI1191" s="223"/>
      <c r="AJ1191" s="223"/>
      <c r="AK1191" s="1052"/>
      <c r="AL1191" s="1053"/>
      <c r="AM1191" s="1053"/>
      <c r="AN1191" s="1054"/>
      <c r="AO1191" s="1055"/>
      <c r="AP1191" s="3"/>
      <c r="AQ1191" s="222">
        <f t="shared" si="541"/>
        <v>2</v>
      </c>
      <c r="AV1191" s="167"/>
      <c r="AW1191" s="167"/>
      <c r="AX1191" s="167"/>
      <c r="AY1191" s="167"/>
      <c r="AZ1191" s="167"/>
      <c r="BA1191" s="167"/>
      <c r="BB1191" s="167"/>
      <c r="BC1191" s="167"/>
      <c r="BD1191" s="167"/>
    </row>
    <row r="1192" spans="2:56" s="162" customFormat="1" ht="12" customHeight="1" x14ac:dyDescent="0.15">
      <c r="B1192" s="1058"/>
      <c r="C1192" s="1063"/>
      <c r="D1192" s="1061"/>
      <c r="E1192" s="1061"/>
      <c r="F1192" s="1061"/>
      <c r="G1192" s="1061"/>
      <c r="H1192" s="1061"/>
      <c r="I1192" s="1061"/>
      <c r="J1192" s="1062"/>
      <c r="K1192" s="192">
        <v>7</v>
      </c>
      <c r="L1192" s="1038" t="s">
        <v>331</v>
      </c>
      <c r="M1192" s="1039"/>
      <c r="N1192" s="1038" t="s">
        <v>355</v>
      </c>
      <c r="O1192" s="1039"/>
      <c r="P1192" s="1034" t="s">
        <v>333</v>
      </c>
      <c r="Q1192" s="1036"/>
      <c r="R1192" s="408" t="s">
        <v>340</v>
      </c>
      <c r="S1192" s="408"/>
      <c r="T1192" s="408"/>
      <c r="U1192" s="1034" t="s">
        <v>554</v>
      </c>
      <c r="V1192" s="1036"/>
      <c r="W1192" s="1034" t="s">
        <v>1649</v>
      </c>
      <c r="X1192" s="1035"/>
      <c r="Y1192" s="286"/>
      <c r="Z1192" s="286"/>
      <c r="AA1192" s="286"/>
      <c r="AB1192" s="286"/>
      <c r="AC1192" s="223"/>
      <c r="AD1192" s="223"/>
      <c r="AE1192" s="223"/>
      <c r="AF1192" s="223"/>
      <c r="AG1192" s="223"/>
      <c r="AH1192" s="223"/>
      <c r="AI1192" s="223"/>
      <c r="AJ1192" s="223">
        <f>4.4*0.4</f>
        <v>1.7600000000000002</v>
      </c>
      <c r="AK1192" s="1034"/>
      <c r="AL1192" s="1035"/>
      <c r="AM1192" s="1035"/>
      <c r="AN1192" s="788"/>
      <c r="AO1192" s="789"/>
      <c r="AP1192" s="3"/>
      <c r="AQ1192" s="222">
        <f t="shared" si="541"/>
        <v>3</v>
      </c>
    </row>
    <row r="1193" spans="2:56" s="162" customFormat="1" ht="12" customHeight="1" x14ac:dyDescent="0.15">
      <c r="B1193" s="1058"/>
      <c r="C1193" s="1063"/>
      <c r="D1193" s="1061"/>
      <c r="E1193" s="1061"/>
      <c r="F1193" s="1061"/>
      <c r="G1193" s="1061"/>
      <c r="H1193" s="1061"/>
      <c r="I1193" s="1061"/>
      <c r="J1193" s="1062"/>
      <c r="K1193" s="192"/>
      <c r="L1193" s="1038"/>
      <c r="M1193" s="1039"/>
      <c r="N1193" s="1038"/>
      <c r="O1193" s="1039"/>
      <c r="P1193" s="1034"/>
      <c r="Q1193" s="1036"/>
      <c r="R1193" s="408"/>
      <c r="S1193" s="408"/>
      <c r="T1193" s="408"/>
      <c r="U1193" s="1034"/>
      <c r="V1193" s="1036"/>
      <c r="W1193" s="1034"/>
      <c r="X1193" s="1035"/>
      <c r="Y1193" s="286"/>
      <c r="Z1193" s="286"/>
      <c r="AA1193" s="286"/>
      <c r="AB1193" s="286"/>
      <c r="AC1193" s="223"/>
      <c r="AD1193" s="223"/>
      <c r="AE1193" s="223"/>
      <c r="AF1193" s="223"/>
      <c r="AG1193" s="223"/>
      <c r="AH1193" s="223"/>
      <c r="AI1193" s="223"/>
      <c r="AJ1193" s="223"/>
      <c r="AK1193" s="1034"/>
      <c r="AL1193" s="1035"/>
      <c r="AM1193" s="1035"/>
      <c r="AN1193" s="788"/>
      <c r="AO1193" s="789"/>
      <c r="AP1193" s="3"/>
      <c r="AQ1193" s="222">
        <f t="shared" si="541"/>
        <v>1</v>
      </c>
    </row>
    <row r="1194" spans="2:56" s="162" customFormat="1" ht="12" customHeight="1" x14ac:dyDescent="0.15">
      <c r="B1194" s="1058"/>
      <c r="C1194" s="1063"/>
      <c r="D1194" s="1061"/>
      <c r="E1194" s="1061"/>
      <c r="F1194" s="1061"/>
      <c r="G1194" s="1061"/>
      <c r="H1194" s="1061"/>
      <c r="I1194" s="1061"/>
      <c r="J1194" s="1062"/>
      <c r="K1194" s="192"/>
      <c r="L1194" s="1038"/>
      <c r="M1194" s="1039"/>
      <c r="N1194" s="1038"/>
      <c r="O1194" s="1039"/>
      <c r="P1194" s="1034"/>
      <c r="Q1194" s="1036"/>
      <c r="R1194" s="408"/>
      <c r="S1194" s="408"/>
      <c r="T1194" s="408"/>
      <c r="U1194" s="1034"/>
      <c r="V1194" s="1036"/>
      <c r="W1194" s="1034"/>
      <c r="X1194" s="1035"/>
      <c r="Y1194" s="286"/>
      <c r="Z1194" s="286"/>
      <c r="AA1194" s="286"/>
      <c r="AB1194" s="286"/>
      <c r="AC1194" s="223"/>
      <c r="AD1194" s="223"/>
      <c r="AE1194" s="223"/>
      <c r="AF1194" s="223"/>
      <c r="AG1194" s="223"/>
      <c r="AH1194" s="223"/>
      <c r="AI1194" s="223"/>
      <c r="AJ1194" s="223"/>
      <c r="AK1194" s="1034"/>
      <c r="AL1194" s="1035"/>
      <c r="AM1194" s="1035"/>
      <c r="AN1194" s="788"/>
      <c r="AO1194" s="789"/>
      <c r="AP1194" s="3"/>
      <c r="AQ1194" s="222">
        <f t="shared" si="541"/>
        <v>1</v>
      </c>
    </row>
    <row r="1195" spans="2:56" s="162" customFormat="1" ht="12" customHeight="1" x14ac:dyDescent="0.15">
      <c r="B1195" s="1058"/>
      <c r="C1195" s="1063"/>
      <c r="D1195" s="1061"/>
      <c r="E1195" s="1061"/>
      <c r="F1195" s="1061"/>
      <c r="G1195" s="1061"/>
      <c r="H1195" s="1061"/>
      <c r="I1195" s="1061"/>
      <c r="J1195" s="1062"/>
      <c r="K1195" s="192"/>
      <c r="L1195" s="1038"/>
      <c r="M1195" s="1039"/>
      <c r="N1195" s="1038"/>
      <c r="O1195" s="1039"/>
      <c r="P1195" s="1034"/>
      <c r="Q1195" s="1036"/>
      <c r="R1195" s="408"/>
      <c r="S1195" s="408"/>
      <c r="T1195" s="408"/>
      <c r="U1195" s="1034"/>
      <c r="V1195" s="1036"/>
      <c r="W1195" s="1034"/>
      <c r="X1195" s="1035"/>
      <c r="Y1195" s="286"/>
      <c r="Z1195" s="286"/>
      <c r="AA1195" s="286"/>
      <c r="AB1195" s="286"/>
      <c r="AC1195" s="223"/>
      <c r="AD1195" s="223"/>
      <c r="AE1195" s="223"/>
      <c r="AF1195" s="223"/>
      <c r="AG1195" s="223"/>
      <c r="AH1195" s="223"/>
      <c r="AI1195" s="223"/>
      <c r="AJ1195" s="223"/>
      <c r="AK1195" s="1034"/>
      <c r="AL1195" s="1035"/>
      <c r="AM1195" s="1035"/>
      <c r="AN1195" s="788"/>
      <c r="AO1195" s="789"/>
      <c r="AP1195" s="3"/>
      <c r="AQ1195" s="222">
        <f t="shared" si="541"/>
        <v>1</v>
      </c>
    </row>
    <row r="1196" spans="2:56" s="162" customFormat="1" ht="12" customHeight="1" x14ac:dyDescent="0.15">
      <c r="B1196" s="1058"/>
      <c r="C1196" s="1063"/>
      <c r="D1196" s="1061"/>
      <c r="E1196" s="1061"/>
      <c r="F1196" s="1061"/>
      <c r="G1196" s="1061"/>
      <c r="H1196" s="1061"/>
      <c r="I1196" s="1061"/>
      <c r="J1196" s="1062"/>
      <c r="K1196" s="192"/>
      <c r="L1196" s="1038"/>
      <c r="M1196" s="1039"/>
      <c r="N1196" s="1038"/>
      <c r="O1196" s="1039"/>
      <c r="P1196" s="1034"/>
      <c r="Q1196" s="1036"/>
      <c r="R1196" s="408"/>
      <c r="S1196" s="408"/>
      <c r="T1196" s="408"/>
      <c r="U1196" s="1034"/>
      <c r="V1196" s="1036"/>
      <c r="W1196" s="1034"/>
      <c r="X1196" s="1035"/>
      <c r="Y1196" s="286"/>
      <c r="Z1196" s="286"/>
      <c r="AA1196" s="286"/>
      <c r="AB1196" s="286"/>
      <c r="AC1196" s="223"/>
      <c r="AD1196" s="223"/>
      <c r="AE1196" s="223"/>
      <c r="AF1196" s="223"/>
      <c r="AG1196" s="223"/>
      <c r="AH1196" s="223"/>
      <c r="AI1196" s="223"/>
      <c r="AJ1196" s="223"/>
      <c r="AK1196" s="1034"/>
      <c r="AL1196" s="1035"/>
      <c r="AM1196" s="1035"/>
      <c r="AN1196" s="788"/>
      <c r="AO1196" s="789"/>
      <c r="AP1196" s="3"/>
      <c r="AQ1196" s="222">
        <f t="shared" si="541"/>
        <v>1</v>
      </c>
    </row>
    <row r="1197" spans="2:56" s="162" customFormat="1" ht="12" customHeight="1" x14ac:dyDescent="0.15">
      <c r="B1197" s="1058"/>
      <c r="C1197" s="1063"/>
      <c r="D1197" s="1061"/>
      <c r="E1197" s="1061"/>
      <c r="F1197" s="1061"/>
      <c r="G1197" s="1061"/>
      <c r="H1197" s="1061"/>
      <c r="I1197" s="1061"/>
      <c r="J1197" s="1062"/>
      <c r="K1197" s="192"/>
      <c r="L1197" s="1038"/>
      <c r="M1197" s="1039"/>
      <c r="N1197" s="1038"/>
      <c r="O1197" s="1039"/>
      <c r="P1197" s="1034"/>
      <c r="Q1197" s="1036"/>
      <c r="R1197" s="408"/>
      <c r="S1197" s="408"/>
      <c r="T1197" s="408"/>
      <c r="U1197" s="1034"/>
      <c r="V1197" s="1036"/>
      <c r="W1197" s="1034"/>
      <c r="X1197" s="1035"/>
      <c r="Y1197" s="286"/>
      <c r="Z1197" s="286"/>
      <c r="AA1197" s="286"/>
      <c r="AB1197" s="286"/>
      <c r="AC1197" s="223"/>
      <c r="AD1197" s="223"/>
      <c r="AE1197" s="223"/>
      <c r="AF1197" s="223"/>
      <c r="AG1197" s="223"/>
      <c r="AH1197" s="223"/>
      <c r="AI1197" s="223"/>
      <c r="AJ1197" s="223"/>
      <c r="AK1197" s="1034"/>
      <c r="AL1197" s="1035"/>
      <c r="AM1197" s="1035"/>
      <c r="AN1197" s="788"/>
      <c r="AO1197" s="789"/>
      <c r="AP1197" s="3"/>
      <c r="AQ1197" s="222">
        <f t="shared" si="541"/>
        <v>1</v>
      </c>
    </row>
    <row r="1198" spans="2:56" s="162" customFormat="1" ht="12" customHeight="1" x14ac:dyDescent="0.15">
      <c r="B1198" s="1058"/>
      <c r="C1198" s="1063"/>
      <c r="D1198" s="1061"/>
      <c r="E1198" s="1061"/>
      <c r="F1198" s="1061"/>
      <c r="G1198" s="1061"/>
      <c r="H1198" s="1061"/>
      <c r="I1198" s="1061"/>
      <c r="J1198" s="1062"/>
      <c r="K1198" s="192"/>
      <c r="L1198" s="1038"/>
      <c r="M1198" s="1039"/>
      <c r="N1198" s="1038"/>
      <c r="O1198" s="1039"/>
      <c r="P1198" s="1034"/>
      <c r="Q1198" s="1036"/>
      <c r="R1198" s="408"/>
      <c r="S1198" s="408"/>
      <c r="T1198" s="408"/>
      <c r="U1198" s="1034"/>
      <c r="V1198" s="1036"/>
      <c r="W1198" s="1034"/>
      <c r="X1198" s="1035"/>
      <c r="Y1198" s="286"/>
      <c r="Z1198" s="286"/>
      <c r="AA1198" s="286"/>
      <c r="AB1198" s="286"/>
      <c r="AC1198" s="223"/>
      <c r="AD1198" s="223"/>
      <c r="AE1198" s="223"/>
      <c r="AF1198" s="223"/>
      <c r="AG1198" s="223"/>
      <c r="AH1198" s="223"/>
      <c r="AI1198" s="223"/>
      <c r="AJ1198" s="223"/>
      <c r="AK1198" s="1034"/>
      <c r="AL1198" s="1035"/>
      <c r="AM1198" s="1035"/>
      <c r="AN1198" s="788"/>
      <c r="AO1198" s="789"/>
      <c r="AP1198" s="3"/>
      <c r="AQ1198" s="222">
        <f t="shared" si="541"/>
        <v>1</v>
      </c>
    </row>
    <row r="1199" spans="2:56" s="162" customFormat="1" ht="12" customHeight="1" x14ac:dyDescent="0.15">
      <c r="B1199" s="1058"/>
      <c r="C1199" s="1063"/>
      <c r="D1199" s="1061"/>
      <c r="E1199" s="1061"/>
      <c r="F1199" s="1061"/>
      <c r="G1199" s="1061"/>
      <c r="H1199" s="1061"/>
      <c r="I1199" s="1061"/>
      <c r="J1199" s="1062"/>
      <c r="K1199" s="192"/>
      <c r="L1199" s="1038"/>
      <c r="M1199" s="1039"/>
      <c r="N1199" s="1038"/>
      <c r="O1199" s="1039"/>
      <c r="P1199" s="1034"/>
      <c r="Q1199" s="1036"/>
      <c r="R1199" s="408"/>
      <c r="S1199" s="408"/>
      <c r="T1199" s="408"/>
      <c r="U1199" s="1034"/>
      <c r="V1199" s="1036"/>
      <c r="W1199" s="1034"/>
      <c r="X1199" s="1035"/>
      <c r="Y1199" s="286"/>
      <c r="Z1199" s="286"/>
      <c r="AA1199" s="286"/>
      <c r="AB1199" s="286"/>
      <c r="AC1199" s="223"/>
      <c r="AD1199" s="223"/>
      <c r="AE1199" s="223"/>
      <c r="AF1199" s="223"/>
      <c r="AG1199" s="223"/>
      <c r="AH1199" s="223"/>
      <c r="AI1199" s="223"/>
      <c r="AJ1199" s="223"/>
      <c r="AK1199" s="1034"/>
      <c r="AL1199" s="1035"/>
      <c r="AM1199" s="1035"/>
      <c r="AN1199" s="788"/>
      <c r="AO1199" s="789"/>
      <c r="AP1199" s="3"/>
      <c r="AQ1199" s="222">
        <f t="shared" si="541"/>
        <v>1</v>
      </c>
    </row>
    <row r="1200" spans="2:56" s="162" customFormat="1" ht="12" customHeight="1" x14ac:dyDescent="0.15">
      <c r="B1200" s="1058"/>
      <c r="C1200" s="1063"/>
      <c r="D1200" s="1061"/>
      <c r="E1200" s="1061"/>
      <c r="F1200" s="1061"/>
      <c r="G1200" s="1061"/>
      <c r="H1200" s="1061"/>
      <c r="I1200" s="1061"/>
      <c r="J1200" s="1062"/>
      <c r="K1200" s="192"/>
      <c r="L1200" s="1038"/>
      <c r="M1200" s="1039"/>
      <c r="N1200" s="1038"/>
      <c r="O1200" s="1039"/>
      <c r="P1200" s="1034"/>
      <c r="Q1200" s="1036"/>
      <c r="R1200" s="408"/>
      <c r="S1200" s="408"/>
      <c r="T1200" s="408"/>
      <c r="U1200" s="1034"/>
      <c r="V1200" s="1036"/>
      <c r="W1200" s="1034"/>
      <c r="X1200" s="1035"/>
      <c r="Y1200" s="286"/>
      <c r="Z1200" s="286"/>
      <c r="AA1200" s="286"/>
      <c r="AB1200" s="286"/>
      <c r="AC1200" s="223"/>
      <c r="AD1200" s="223"/>
      <c r="AE1200" s="223"/>
      <c r="AF1200" s="223"/>
      <c r="AG1200" s="223"/>
      <c r="AH1200" s="223"/>
      <c r="AI1200" s="223"/>
      <c r="AJ1200" s="223"/>
      <c r="AK1200" s="1034"/>
      <c r="AL1200" s="1035"/>
      <c r="AM1200" s="1035"/>
      <c r="AN1200" s="788"/>
      <c r="AO1200" s="789"/>
      <c r="AP1200" s="3"/>
      <c r="AQ1200" s="222">
        <f t="shared" si="541"/>
        <v>1</v>
      </c>
    </row>
    <row r="1201" spans="2:46" s="162" customFormat="1" ht="12" customHeight="1" x14ac:dyDescent="0.15">
      <c r="B1201" s="1058"/>
      <c r="C1201" s="1063"/>
      <c r="D1201" s="1061"/>
      <c r="E1201" s="1061"/>
      <c r="F1201" s="1061"/>
      <c r="G1201" s="1061"/>
      <c r="H1201" s="1061"/>
      <c r="I1201" s="1061"/>
      <c r="J1201" s="1062"/>
      <c r="K1201" s="192"/>
      <c r="L1201" s="1038"/>
      <c r="M1201" s="1039"/>
      <c r="N1201" s="1038"/>
      <c r="O1201" s="1039"/>
      <c r="P1201" s="1034"/>
      <c r="Q1201" s="1036"/>
      <c r="R1201" s="408"/>
      <c r="S1201" s="408"/>
      <c r="T1201" s="408"/>
      <c r="U1201" s="1034"/>
      <c r="V1201" s="1036"/>
      <c r="W1201" s="1034"/>
      <c r="X1201" s="1035"/>
      <c r="Y1201" s="286"/>
      <c r="Z1201" s="286"/>
      <c r="AA1201" s="286"/>
      <c r="AB1201" s="286"/>
      <c r="AC1201" s="223"/>
      <c r="AD1201" s="223"/>
      <c r="AE1201" s="223"/>
      <c r="AF1201" s="223"/>
      <c r="AG1201" s="223"/>
      <c r="AH1201" s="223"/>
      <c r="AI1201" s="223"/>
      <c r="AJ1201" s="223"/>
      <c r="AK1201" s="1034"/>
      <c r="AL1201" s="1035"/>
      <c r="AM1201" s="1035"/>
      <c r="AN1201" s="788"/>
      <c r="AO1201" s="789"/>
      <c r="AP1201" s="3"/>
      <c r="AQ1201" s="222">
        <f t="shared" si="541"/>
        <v>1</v>
      </c>
    </row>
    <row r="1202" spans="2:46" s="162" customFormat="1" ht="12" customHeight="1" x14ac:dyDescent="0.15">
      <c r="B1202" s="1058"/>
      <c r="C1202" s="1063"/>
      <c r="D1202" s="1061"/>
      <c r="E1202" s="1061"/>
      <c r="F1202" s="1061"/>
      <c r="G1202" s="1061"/>
      <c r="H1202" s="1061"/>
      <c r="I1202" s="1061"/>
      <c r="J1202" s="1062"/>
      <c r="K1202" s="192"/>
      <c r="L1202" s="1038"/>
      <c r="M1202" s="1039"/>
      <c r="N1202" s="1038"/>
      <c r="O1202" s="1039"/>
      <c r="P1202" s="1034"/>
      <c r="Q1202" s="1036"/>
      <c r="R1202" s="408"/>
      <c r="S1202" s="408"/>
      <c r="T1202" s="408"/>
      <c r="U1202" s="1034"/>
      <c r="V1202" s="1036"/>
      <c r="W1202" s="1034"/>
      <c r="X1202" s="1035"/>
      <c r="Y1202" s="286"/>
      <c r="Z1202" s="286"/>
      <c r="AA1202" s="286"/>
      <c r="AB1202" s="286"/>
      <c r="AC1202" s="223"/>
      <c r="AD1202" s="223"/>
      <c r="AE1202" s="223"/>
      <c r="AF1202" s="223"/>
      <c r="AG1202" s="223"/>
      <c r="AH1202" s="223"/>
      <c r="AI1202" s="223"/>
      <c r="AJ1202" s="223"/>
      <c r="AK1202" s="1034"/>
      <c r="AL1202" s="1035"/>
      <c r="AM1202" s="1035"/>
      <c r="AN1202" s="788"/>
      <c r="AO1202" s="789"/>
      <c r="AP1202" s="3"/>
      <c r="AQ1202" s="222">
        <f t="shared" si="541"/>
        <v>1</v>
      </c>
    </row>
    <row r="1203" spans="2:46" s="162" customFormat="1" ht="12" customHeight="1" x14ac:dyDescent="0.15">
      <c r="B1203" s="1058"/>
      <c r="C1203" s="1063"/>
      <c r="D1203" s="1061"/>
      <c r="E1203" s="1061"/>
      <c r="F1203" s="1061"/>
      <c r="G1203" s="1061"/>
      <c r="H1203" s="1061"/>
      <c r="I1203" s="1061"/>
      <c r="J1203" s="1062"/>
      <c r="K1203" s="192"/>
      <c r="L1203" s="1038"/>
      <c r="M1203" s="1039"/>
      <c r="N1203" s="1038"/>
      <c r="O1203" s="1039"/>
      <c r="P1203" s="1034"/>
      <c r="Q1203" s="1036"/>
      <c r="R1203" s="408"/>
      <c r="S1203" s="408"/>
      <c r="T1203" s="408"/>
      <c r="U1203" s="1034"/>
      <c r="V1203" s="1036"/>
      <c r="W1203" s="1034"/>
      <c r="X1203" s="1035"/>
      <c r="Y1203" s="286"/>
      <c r="Z1203" s="286"/>
      <c r="AA1203" s="286"/>
      <c r="AB1203" s="286"/>
      <c r="AC1203" s="223"/>
      <c r="AD1203" s="223"/>
      <c r="AE1203" s="223"/>
      <c r="AF1203" s="223"/>
      <c r="AG1203" s="223"/>
      <c r="AH1203" s="223"/>
      <c r="AI1203" s="223"/>
      <c r="AJ1203" s="223"/>
      <c r="AK1203" s="1034"/>
      <c r="AL1203" s="1035"/>
      <c r="AM1203" s="1035"/>
      <c r="AN1203" s="788"/>
      <c r="AO1203" s="789"/>
      <c r="AP1203" s="3"/>
      <c r="AQ1203" s="222">
        <f t="shared" si="541"/>
        <v>1</v>
      </c>
    </row>
    <row r="1204" spans="2:46" s="162" customFormat="1" ht="12" customHeight="1" x14ac:dyDescent="0.15">
      <c r="B1204" s="1058"/>
      <c r="C1204" s="1063"/>
      <c r="D1204" s="1061"/>
      <c r="E1204" s="1061"/>
      <c r="F1204" s="1061"/>
      <c r="G1204" s="1061"/>
      <c r="H1204" s="1061"/>
      <c r="I1204" s="1061"/>
      <c r="J1204" s="1062"/>
      <c r="K1204" s="192"/>
      <c r="L1204" s="1038"/>
      <c r="M1204" s="1039"/>
      <c r="N1204" s="1038"/>
      <c r="O1204" s="1039"/>
      <c r="P1204" s="1034"/>
      <c r="Q1204" s="1036"/>
      <c r="R1204" s="408"/>
      <c r="S1204" s="408"/>
      <c r="T1204" s="408"/>
      <c r="U1204" s="1034"/>
      <c r="V1204" s="1036"/>
      <c r="W1204" s="1034"/>
      <c r="X1204" s="1035"/>
      <c r="Y1204" s="286"/>
      <c r="Z1204" s="286"/>
      <c r="AA1204" s="286"/>
      <c r="AB1204" s="286"/>
      <c r="AC1204" s="223"/>
      <c r="AD1204" s="223"/>
      <c r="AE1204" s="223"/>
      <c r="AF1204" s="223"/>
      <c r="AG1204" s="223"/>
      <c r="AH1204" s="223"/>
      <c r="AI1204" s="223"/>
      <c r="AJ1204" s="223"/>
      <c r="AK1204" s="1034"/>
      <c r="AL1204" s="1035"/>
      <c r="AM1204" s="1035"/>
      <c r="AN1204" s="788"/>
      <c r="AO1204" s="789"/>
      <c r="AP1204" s="3"/>
      <c r="AQ1204" s="222">
        <f t="shared" si="541"/>
        <v>1</v>
      </c>
    </row>
    <row r="1205" spans="2:46" s="162" customFormat="1" ht="12" customHeight="1" x14ac:dyDescent="0.15">
      <c r="B1205" s="1058"/>
      <c r="C1205" s="1063"/>
      <c r="D1205" s="1061"/>
      <c r="E1205" s="1061"/>
      <c r="F1205" s="1061"/>
      <c r="G1205" s="1061"/>
      <c r="H1205" s="1061"/>
      <c r="I1205" s="1061"/>
      <c r="J1205" s="1062"/>
      <c r="K1205" s="192"/>
      <c r="L1205" s="1038"/>
      <c r="M1205" s="1039"/>
      <c r="N1205" s="1038"/>
      <c r="O1205" s="1039"/>
      <c r="P1205" s="1034"/>
      <c r="Q1205" s="1036"/>
      <c r="R1205" s="408"/>
      <c r="S1205" s="408"/>
      <c r="T1205" s="408"/>
      <c r="U1205" s="1034"/>
      <c r="V1205" s="1036"/>
      <c r="W1205" s="1034"/>
      <c r="X1205" s="1035"/>
      <c r="Y1205" s="286"/>
      <c r="Z1205" s="286"/>
      <c r="AA1205" s="286"/>
      <c r="AB1205" s="286"/>
      <c r="AC1205" s="223"/>
      <c r="AD1205" s="223"/>
      <c r="AE1205" s="223"/>
      <c r="AF1205" s="223"/>
      <c r="AG1205" s="223"/>
      <c r="AH1205" s="223"/>
      <c r="AI1205" s="223"/>
      <c r="AJ1205" s="223"/>
      <c r="AK1205" s="1034"/>
      <c r="AL1205" s="1035"/>
      <c r="AM1205" s="1035"/>
      <c r="AN1205" s="788"/>
      <c r="AO1205" s="789"/>
      <c r="AP1205" s="3"/>
      <c r="AQ1205" s="222">
        <f t="shared" si="541"/>
        <v>1</v>
      </c>
    </row>
    <row r="1206" spans="2:46" s="162" customFormat="1" ht="12" customHeight="1" x14ac:dyDescent="0.15">
      <c r="B1206" s="1058"/>
      <c r="C1206" s="1063"/>
      <c r="D1206" s="1061"/>
      <c r="E1206" s="1061"/>
      <c r="F1206" s="1061"/>
      <c r="G1206" s="1061"/>
      <c r="H1206" s="1061"/>
      <c r="I1206" s="1061"/>
      <c r="J1206" s="1062"/>
      <c r="K1206" s="1016" t="s">
        <v>216</v>
      </c>
      <c r="L1206" s="1016" t="s">
        <v>215</v>
      </c>
      <c r="M1206" s="1016"/>
      <c r="N1206" s="1016"/>
      <c r="O1206" s="1016"/>
      <c r="P1206" s="1016"/>
      <c r="Q1206" s="1016"/>
      <c r="R1206" s="1016"/>
      <c r="S1206" s="1016"/>
      <c r="T1206" s="1016"/>
      <c r="U1206" s="1016"/>
      <c r="V1206" s="1016"/>
      <c r="W1206" s="1016"/>
      <c r="X1206" s="1016"/>
      <c r="Y1206" s="1040" t="s">
        <v>466</v>
      </c>
      <c r="Z1206" s="1041"/>
      <c r="AA1206" s="1041"/>
      <c r="AB1206" s="1042"/>
      <c r="AC1206" s="224">
        <f t="shared" ref="AC1206:AJ1206" si="542">SUM(AC1186:AC1205)</f>
        <v>0</v>
      </c>
      <c r="AD1206" s="224">
        <f t="shared" si="542"/>
        <v>0</v>
      </c>
      <c r="AE1206" s="224">
        <f t="shared" si="542"/>
        <v>0</v>
      </c>
      <c r="AF1206" s="224">
        <f t="shared" si="542"/>
        <v>0.72499999999999987</v>
      </c>
      <c r="AG1206" s="224">
        <f t="shared" si="542"/>
        <v>0</v>
      </c>
      <c r="AH1206" s="224">
        <f t="shared" si="542"/>
        <v>0</v>
      </c>
      <c r="AI1206" s="224">
        <f t="shared" si="542"/>
        <v>0</v>
      </c>
      <c r="AJ1206" s="224">
        <f t="shared" si="542"/>
        <v>5.76</v>
      </c>
      <c r="AK1206" s="1040" t="s">
        <v>214</v>
      </c>
      <c r="AL1206" s="1041"/>
      <c r="AM1206" s="1041"/>
      <c r="AN1206" s="788"/>
      <c r="AO1206" s="789"/>
      <c r="AP1206" s="3"/>
    </row>
    <row r="1207" spans="2:46" s="162" customFormat="1" ht="12" customHeight="1" x14ac:dyDescent="0.15">
      <c r="B1207" s="1058"/>
      <c r="C1207" s="1063"/>
      <c r="D1207" s="1061"/>
      <c r="E1207" s="1061"/>
      <c r="F1207" s="1061"/>
      <c r="G1207" s="1061"/>
      <c r="H1207" s="1061"/>
      <c r="I1207" s="1061"/>
      <c r="J1207" s="1062"/>
      <c r="K1207" s="1016"/>
      <c r="L1207" s="1016" t="s">
        <v>467</v>
      </c>
      <c r="M1207" s="1016"/>
      <c r="N1207" s="1016"/>
      <c r="O1207" s="1016" t="s">
        <v>213</v>
      </c>
      <c r="P1207" s="1016"/>
      <c r="Q1207" s="1016"/>
      <c r="R1207" s="1016"/>
      <c r="S1207" s="1016"/>
      <c r="T1207" s="1016"/>
      <c r="U1207" s="1016"/>
      <c r="V1207" s="1016"/>
      <c r="W1207" s="1016"/>
      <c r="X1207" s="1016"/>
      <c r="Y1207" s="193">
        <f>COUNTIF(Y1186:Y1205,"○")</f>
        <v>0</v>
      </c>
      <c r="Z1207" s="193">
        <f>COUNTIF(Z1186:Z1205,"○")</f>
        <v>0</v>
      </c>
      <c r="AA1207" s="193">
        <f>COUNTIF(AA1186:AA1205,"○")</f>
        <v>0</v>
      </c>
      <c r="AB1207" s="193">
        <f>COUNTIF(AB1186:AB1205,"○")</f>
        <v>0</v>
      </c>
      <c r="AC1207" s="193">
        <f t="shared" ref="AC1207:AJ1207" si="543">COUNT(AC1186:AC1205)</f>
        <v>0</v>
      </c>
      <c r="AD1207" s="193">
        <f t="shared" si="543"/>
        <v>0</v>
      </c>
      <c r="AE1207" s="193">
        <f t="shared" si="543"/>
        <v>0</v>
      </c>
      <c r="AF1207" s="193">
        <f t="shared" si="543"/>
        <v>3</v>
      </c>
      <c r="AG1207" s="193">
        <f t="shared" si="543"/>
        <v>0</v>
      </c>
      <c r="AH1207" s="193">
        <f t="shared" si="543"/>
        <v>0</v>
      </c>
      <c r="AI1207" s="193">
        <f t="shared" si="543"/>
        <v>0</v>
      </c>
      <c r="AJ1207" s="193">
        <f t="shared" si="543"/>
        <v>2</v>
      </c>
      <c r="AK1207" s="1043"/>
      <c r="AL1207" s="1044"/>
      <c r="AM1207" s="1044"/>
      <c r="AN1207" s="1044"/>
      <c r="AO1207" s="1045"/>
      <c r="AP1207" s="3"/>
    </row>
    <row r="1208" spans="2:46" ht="12" customHeight="1" x14ac:dyDescent="0.15">
      <c r="B1208" s="1058"/>
      <c r="C1208" s="1063"/>
      <c r="D1208" s="1061"/>
      <c r="E1208" s="1061"/>
      <c r="F1208" s="1061"/>
      <c r="G1208" s="1061"/>
      <c r="H1208" s="1061"/>
      <c r="I1208" s="1061"/>
      <c r="J1208" s="1062"/>
      <c r="K1208" s="1016"/>
      <c r="L1208" s="1016"/>
      <c r="M1208" s="1016"/>
      <c r="N1208" s="1016"/>
      <c r="O1208" s="1016" t="s">
        <v>468</v>
      </c>
      <c r="P1208" s="1016"/>
      <c r="Q1208" s="1016"/>
      <c r="R1208" s="1016"/>
      <c r="S1208" s="1016"/>
      <c r="T1208" s="1016"/>
      <c r="U1208" s="1016"/>
      <c r="V1208" s="1016"/>
      <c r="W1208" s="1016"/>
      <c r="X1208" s="1016"/>
      <c r="Y1208" s="1034" t="str">
        <f>IF(Y1207&gt;0,"Ⅳ",IF(Z1207&gt;0,"Ⅲ",IF(AA1207&gt;0,"Ⅱa",IF(AB1207&gt;0,"Ⅱb","Ⅰ"))))</f>
        <v>Ⅰ</v>
      </c>
      <c r="Z1208" s="1035"/>
      <c r="AA1208" s="1035"/>
      <c r="AB1208" s="1036"/>
      <c r="AC1208" s="1034" t="str">
        <f>IF(AC1207&gt;0,"Ⅳ",IF(AD1207&gt;0,"Ⅲ",IF(AE1207&gt;0,"Ⅱa",IF(AF1207&gt;0,"Ⅱb","Ⅰ"))))</f>
        <v>Ⅱb</v>
      </c>
      <c r="AD1208" s="1035"/>
      <c r="AE1208" s="1035"/>
      <c r="AF1208" s="1036"/>
      <c r="AG1208" s="1034" t="str">
        <f>IF(AG1207&gt;0,"Ⅳ",IF(AH1207&gt;0,"Ⅲ",IF(AI1207&gt;0,"Ⅱa",IF(AJ1207&gt;0,"Ⅱb","Ⅰ"))))</f>
        <v>Ⅱb</v>
      </c>
      <c r="AH1208" s="1035"/>
      <c r="AI1208" s="1035"/>
      <c r="AJ1208" s="1036"/>
      <c r="AK1208" s="1046"/>
      <c r="AL1208" s="1047"/>
      <c r="AM1208" s="1047"/>
      <c r="AN1208" s="1047"/>
      <c r="AO1208" s="1048"/>
      <c r="AP1208" s="3"/>
      <c r="AQ1208" s="282" t="s">
        <v>312</v>
      </c>
      <c r="AR1208" s="282" t="s">
        <v>313</v>
      </c>
      <c r="AS1208" s="699" t="s">
        <v>316</v>
      </c>
      <c r="AT1208" s="1026"/>
    </row>
    <row r="1209" spans="2:46" ht="12" customHeight="1" x14ac:dyDescent="0.15">
      <c r="B1209" s="1058"/>
      <c r="C1209" s="1063"/>
      <c r="D1209" s="1061"/>
      <c r="E1209" s="1061"/>
      <c r="F1209" s="1061"/>
      <c r="G1209" s="1061"/>
      <c r="H1209" s="1061"/>
      <c r="I1209" s="1061"/>
      <c r="J1209" s="1062"/>
      <c r="K1209" s="1016"/>
      <c r="L1209" s="1016" t="s">
        <v>469</v>
      </c>
      <c r="M1209" s="1016"/>
      <c r="N1209" s="1016"/>
      <c r="O1209" s="1016" t="s">
        <v>212</v>
      </c>
      <c r="P1209" s="1016"/>
      <c r="Q1209" s="1016"/>
      <c r="R1209" s="1016"/>
      <c r="S1209" s="1016"/>
      <c r="T1209" s="1016"/>
      <c r="U1209" s="1016"/>
      <c r="V1209" s="1016"/>
      <c r="W1209" s="1016"/>
      <c r="X1209" s="1016"/>
      <c r="Y1209" s="187" t="s">
        <v>32</v>
      </c>
      <c r="Z1209" s="187" t="s">
        <v>33</v>
      </c>
      <c r="AA1209" s="1027" t="s">
        <v>34</v>
      </c>
      <c r="AB1209" s="1027"/>
      <c r="AC1209" s="187" t="s">
        <v>32</v>
      </c>
      <c r="AD1209" s="187" t="s">
        <v>33</v>
      </c>
      <c r="AE1209" s="1027" t="s">
        <v>34</v>
      </c>
      <c r="AF1209" s="1027"/>
      <c r="AG1209" s="187" t="s">
        <v>32</v>
      </c>
      <c r="AH1209" s="187" t="s">
        <v>33</v>
      </c>
      <c r="AI1209" s="1027" t="s">
        <v>34</v>
      </c>
      <c r="AJ1209" s="1027"/>
      <c r="AK1209" s="1046"/>
      <c r="AL1209" s="1047"/>
      <c r="AM1209" s="1047"/>
      <c r="AN1209" s="1047"/>
      <c r="AO1209" s="1048"/>
      <c r="AP1209" s="3"/>
      <c r="AQ1209" s="1028">
        <f>+Y1207+Z1207</f>
        <v>0</v>
      </c>
      <c r="AR1209" s="1029"/>
      <c r="AS1209" s="1028">
        <f>+AA1207+AB1207</f>
        <v>0</v>
      </c>
      <c r="AT1209" s="1029"/>
    </row>
    <row r="1210" spans="2:46" ht="12" customHeight="1" x14ac:dyDescent="0.15">
      <c r="B1210" s="1058"/>
      <c r="C1210" s="1063"/>
      <c r="D1210" s="1061"/>
      <c r="E1210" s="1061"/>
      <c r="F1210" s="1061"/>
      <c r="G1210" s="1061"/>
      <c r="H1210" s="1061"/>
      <c r="I1210" s="1061"/>
      <c r="J1210" s="1062"/>
      <c r="K1210" s="1016"/>
      <c r="L1210" s="1016"/>
      <c r="M1210" s="1016"/>
      <c r="N1210" s="1016"/>
      <c r="O1210" s="1016" t="s">
        <v>470</v>
      </c>
      <c r="P1210" s="1016"/>
      <c r="Q1210" s="1016"/>
      <c r="R1210" s="1016"/>
      <c r="S1210" s="1016"/>
      <c r="T1210" s="1016"/>
      <c r="U1210" s="1016"/>
      <c r="V1210" s="1016"/>
      <c r="W1210" s="1016"/>
      <c r="X1210" s="1016"/>
      <c r="Y1210" s="193" t="str">
        <f>IF(Y1207=0,"",1)</f>
        <v/>
      </c>
      <c r="Z1210" s="193" t="str">
        <f>IF(Z1207=0,"",1)</f>
        <v/>
      </c>
      <c r="AA1210" s="1030" t="str">
        <f>IF(AQ1209=1,"",IF(AS1209&gt;0,1,""))</f>
        <v/>
      </c>
      <c r="AB1210" s="1031"/>
      <c r="AC1210" s="193">
        <f>+AC1207</f>
        <v>0</v>
      </c>
      <c r="AD1210" s="193">
        <f>AD1207</f>
        <v>0</v>
      </c>
      <c r="AE1210" s="1030">
        <f>AE1207+AF1207</f>
        <v>3</v>
      </c>
      <c r="AF1210" s="1031"/>
      <c r="AG1210" s="193">
        <f>AG1207</f>
        <v>0</v>
      </c>
      <c r="AH1210" s="193">
        <f>AH1207</f>
        <v>0</v>
      </c>
      <c r="AI1210" s="1030">
        <f>AI1207+AJ1207</f>
        <v>2</v>
      </c>
      <c r="AJ1210" s="1031"/>
      <c r="AK1210" s="1046"/>
      <c r="AL1210" s="1047"/>
      <c r="AM1210" s="1047"/>
      <c r="AN1210" s="1047"/>
      <c r="AO1210" s="1048"/>
      <c r="AP1210" s="3"/>
      <c r="AQ1210" s="197">
        <f>+Y1207+AC1210+AG1210</f>
        <v>0</v>
      </c>
      <c r="AR1210" s="197">
        <f>+Z1207+AD1210+AH1210</f>
        <v>0</v>
      </c>
      <c r="AS1210" s="1032">
        <f>+AS1209+AE1210+AI1210</f>
        <v>5</v>
      </c>
      <c r="AT1210" s="1033"/>
    </row>
    <row r="1211" spans="2:46" ht="12" customHeight="1" x14ac:dyDescent="0.15">
      <c r="B1211" s="1058"/>
      <c r="C1211" s="1063"/>
      <c r="D1211" s="1061"/>
      <c r="E1211" s="1061"/>
      <c r="F1211" s="1061"/>
      <c r="G1211" s="1061"/>
      <c r="H1211" s="1061"/>
      <c r="I1211" s="1061"/>
      <c r="J1211" s="1062"/>
      <c r="K1211" s="1016"/>
      <c r="L1211" s="1016"/>
      <c r="M1211" s="1016"/>
      <c r="N1211" s="1016"/>
      <c r="O1211" s="1016" t="s">
        <v>471</v>
      </c>
      <c r="P1211" s="1016"/>
      <c r="Q1211" s="1016"/>
      <c r="R1211" s="1016"/>
      <c r="S1211" s="1016"/>
      <c r="T1211" s="1016"/>
      <c r="U1211" s="1016"/>
      <c r="V1211" s="1016"/>
      <c r="W1211" s="1016"/>
      <c r="X1211" s="1016"/>
      <c r="Y1211" s="1034" t="s">
        <v>875</v>
      </c>
      <c r="Z1211" s="1035"/>
      <c r="AA1211" s="1035"/>
      <c r="AB1211" s="1036"/>
      <c r="AC1211" s="1034" t="str">
        <f>IF(AC1210&gt;0,"Ⅳ",IF(AD1210&gt;0,"Ⅲ",IF(AE1210&gt;0,"Ⅱ","Ⅰ")))</f>
        <v>Ⅱ</v>
      </c>
      <c r="AD1211" s="1035"/>
      <c r="AE1211" s="1035"/>
      <c r="AF1211" s="1036"/>
      <c r="AG1211" s="1034" t="str">
        <f>IF(AG1210&gt;0,"Ⅳ",IF(AH1210&gt;0,"Ⅲ",IF(AI1210&gt;0,"Ⅱ","Ⅰ")))</f>
        <v>Ⅱ</v>
      </c>
      <c r="AH1211" s="1035"/>
      <c r="AI1211" s="1035"/>
      <c r="AJ1211" s="1036"/>
      <c r="AK1211" s="1046"/>
      <c r="AL1211" s="1047"/>
      <c r="AM1211" s="1047"/>
      <c r="AN1211" s="1047"/>
      <c r="AO1211" s="1048"/>
      <c r="AP1211" s="3"/>
      <c r="AQ1211" s="1037" t="str">
        <f>IF(AQ1210&gt;0,"Ⅳ",IF(AR1210&gt;0,"Ⅲ",IF(AS1210&gt;0,"Ⅱ","Ⅰ")))</f>
        <v>Ⅱ</v>
      </c>
      <c r="AR1211" s="1037"/>
      <c r="AS1211" s="1037"/>
      <c r="AT1211" s="1037"/>
    </row>
    <row r="1212" spans="2:46" ht="12" customHeight="1" x14ac:dyDescent="0.15">
      <c r="B1212" s="1058"/>
      <c r="C1212" s="1063"/>
      <c r="D1212" s="1061"/>
      <c r="E1212" s="1061"/>
      <c r="F1212" s="1061"/>
      <c r="G1212" s="1061"/>
      <c r="H1212" s="1061"/>
      <c r="I1212" s="1061"/>
      <c r="J1212" s="1062"/>
      <c r="K1212" s="1016"/>
      <c r="L1212" s="1016"/>
      <c r="M1212" s="1016"/>
      <c r="N1212" s="1016"/>
      <c r="O1212" s="1016" t="s">
        <v>472</v>
      </c>
      <c r="P1212" s="1016"/>
      <c r="Q1212" s="1016"/>
      <c r="R1212" s="1016"/>
      <c r="S1212" s="1016"/>
      <c r="T1212" s="1016"/>
      <c r="U1212" s="1016"/>
      <c r="V1212" s="1016"/>
      <c r="W1212" s="1016"/>
      <c r="X1212" s="1016"/>
      <c r="Y1212" s="1034" t="str">
        <f>IF(COUNTIF(Y1211:AJ1211,"Ⅳ")&gt;0,"Ⅳ",IF(COUNTIF(Y1211:AJ1211,"Ⅲ")&gt;0,"Ⅲ",IF(COUNTIF(Y1211:AJ1211,"Ⅱ")&gt;0,"Ⅱ","Ⅰ")))</f>
        <v>Ⅱ</v>
      </c>
      <c r="Z1212" s="1035"/>
      <c r="AA1212" s="1035"/>
      <c r="AB1212" s="1035"/>
      <c r="AC1212" s="1035"/>
      <c r="AD1212" s="1035"/>
      <c r="AE1212" s="1035"/>
      <c r="AF1212" s="1035"/>
      <c r="AG1212" s="1035"/>
      <c r="AH1212" s="1035"/>
      <c r="AI1212" s="1035"/>
      <c r="AJ1212" s="1036"/>
      <c r="AK1212" s="1049"/>
      <c r="AL1212" s="1050"/>
      <c r="AM1212" s="1050"/>
      <c r="AN1212" s="1050"/>
      <c r="AO1212" s="1051"/>
      <c r="AP1212" s="3"/>
    </row>
    <row r="1213" spans="2:46" ht="14.25" customHeight="1" x14ac:dyDescent="0.15">
      <c r="B1213" s="1058"/>
      <c r="C1213" s="1063"/>
      <c r="D1213" s="1061"/>
      <c r="E1213" s="1061"/>
      <c r="F1213" s="1061"/>
      <c r="G1213" s="1061"/>
      <c r="H1213" s="1061"/>
      <c r="I1213" s="1061"/>
      <c r="J1213" s="1062"/>
      <c r="K1213" s="1016" t="s">
        <v>169</v>
      </c>
      <c r="L1213" s="1017"/>
      <c r="M1213" s="1017"/>
      <c r="N1213" s="1017"/>
      <c r="O1213" s="1017"/>
      <c r="P1213" s="1017"/>
      <c r="Q1213" s="1017"/>
      <c r="R1213" s="1017"/>
      <c r="S1213" s="1017"/>
      <c r="T1213" s="1017"/>
      <c r="U1213" s="1017"/>
      <c r="V1213" s="1017"/>
      <c r="W1213" s="1017"/>
      <c r="X1213" s="1017"/>
      <c r="Y1213" s="1017"/>
      <c r="Z1213" s="1017"/>
      <c r="AA1213" s="1017"/>
      <c r="AB1213" s="1017"/>
      <c r="AC1213" s="1017"/>
      <c r="AD1213" s="1017"/>
      <c r="AE1213" s="1017"/>
      <c r="AF1213" s="1017"/>
      <c r="AG1213" s="1017"/>
      <c r="AH1213" s="1017"/>
      <c r="AI1213" s="1017"/>
      <c r="AJ1213" s="1017"/>
      <c r="AK1213" s="1017"/>
      <c r="AL1213" s="1017"/>
      <c r="AM1213" s="1017"/>
      <c r="AN1213" s="1017"/>
      <c r="AO1213" s="1017"/>
      <c r="AP1213" s="3"/>
    </row>
    <row r="1214" spans="2:46" ht="14.25" customHeight="1" x14ac:dyDescent="0.15">
      <c r="B1214" s="1058"/>
      <c r="C1214" s="1063"/>
      <c r="D1214" s="1061"/>
      <c r="E1214" s="1061"/>
      <c r="F1214" s="1061"/>
      <c r="G1214" s="1061"/>
      <c r="H1214" s="1061"/>
      <c r="I1214" s="1061"/>
      <c r="J1214" s="1062"/>
      <c r="K1214" s="1016"/>
      <c r="L1214" s="1017"/>
      <c r="M1214" s="1017"/>
      <c r="N1214" s="1017"/>
      <c r="O1214" s="1017"/>
      <c r="P1214" s="1017"/>
      <c r="Q1214" s="1017"/>
      <c r="R1214" s="1017"/>
      <c r="S1214" s="1017"/>
      <c r="T1214" s="1017"/>
      <c r="U1214" s="1017"/>
      <c r="V1214" s="1017"/>
      <c r="W1214" s="1017"/>
      <c r="X1214" s="1017"/>
      <c r="Y1214" s="1017"/>
      <c r="Z1214" s="1017"/>
      <c r="AA1214" s="1017"/>
      <c r="AB1214" s="1017"/>
      <c r="AC1214" s="1017"/>
      <c r="AD1214" s="1017"/>
      <c r="AE1214" s="1017"/>
      <c r="AF1214" s="1017"/>
      <c r="AG1214" s="1017"/>
      <c r="AH1214" s="1017"/>
      <c r="AI1214" s="1017"/>
      <c r="AJ1214" s="1017"/>
      <c r="AK1214" s="1017"/>
      <c r="AL1214" s="1017"/>
      <c r="AM1214" s="1017"/>
      <c r="AN1214" s="1017"/>
      <c r="AO1214" s="1017"/>
      <c r="AP1214" s="3"/>
    </row>
    <row r="1215" spans="2:46" ht="12" customHeight="1" x14ac:dyDescent="0.15">
      <c r="B1215" s="1058"/>
      <c r="C1215" s="1063"/>
      <c r="D1215" s="1061"/>
      <c r="E1215" s="1061"/>
      <c r="F1215" s="1061"/>
      <c r="G1215" s="1061"/>
      <c r="H1215" s="1061"/>
      <c r="I1215" s="1061"/>
      <c r="J1215" s="1062"/>
      <c r="K1215" s="1018" t="s">
        <v>473</v>
      </c>
      <c r="L1215" s="1018"/>
      <c r="M1215" s="1018"/>
      <c r="N1215" s="1018"/>
      <c r="O1215" s="1018"/>
      <c r="P1215" s="1018"/>
      <c r="Q1215" s="1018"/>
      <c r="R1215" s="1018"/>
      <c r="S1215" s="1018"/>
      <c r="T1215" s="1018"/>
      <c r="U1215" s="1018"/>
      <c r="V1215" s="1018"/>
      <c r="W1215" s="1018"/>
      <c r="X1215" s="1018"/>
      <c r="Y1215" s="1018"/>
      <c r="Z1215" s="1018"/>
      <c r="AA1215" s="1018"/>
      <c r="AB1215" s="1018"/>
      <c r="AC1215" s="1018"/>
      <c r="AD1215" s="1018"/>
      <c r="AE1215" s="1018"/>
      <c r="AF1215" s="1018"/>
      <c r="AG1215" s="1018"/>
      <c r="AH1215" s="1018"/>
      <c r="AI1215" s="1018"/>
      <c r="AJ1215" s="1018"/>
      <c r="AK1215" s="1018"/>
      <c r="AL1215" s="1018"/>
      <c r="AM1215" s="1018"/>
      <c r="AN1215" s="1018"/>
      <c r="AO1215" s="1018"/>
      <c r="AP1215" s="3"/>
    </row>
    <row r="1216" spans="2:46" ht="12" customHeight="1" x14ac:dyDescent="0.15">
      <c r="B1216" s="1058"/>
      <c r="C1216" s="1063"/>
      <c r="D1216" s="1061"/>
      <c r="E1216" s="1061"/>
      <c r="F1216" s="1061"/>
      <c r="G1216" s="1061"/>
      <c r="H1216" s="1061"/>
      <c r="I1216" s="1061"/>
      <c r="J1216" s="1062"/>
      <c r="K1216" s="1019" t="s">
        <v>523</v>
      </c>
      <c r="L1216" s="1019"/>
      <c r="M1216" s="1019"/>
      <c r="N1216" s="1019"/>
      <c r="O1216" s="1019"/>
      <c r="P1216" s="1019"/>
      <c r="Q1216" s="1019"/>
      <c r="R1216" s="1019"/>
      <c r="S1216" s="1019"/>
      <c r="T1216" s="1019"/>
      <c r="U1216" s="1019"/>
      <c r="V1216" s="1019"/>
      <c r="W1216" s="1019"/>
      <c r="X1216" s="1019"/>
      <c r="Y1216" s="1019"/>
      <c r="Z1216" s="1019"/>
      <c r="AA1216" s="1019"/>
      <c r="AB1216" s="1019"/>
      <c r="AC1216" s="1019"/>
      <c r="AD1216" s="1019"/>
      <c r="AE1216" s="1019"/>
      <c r="AF1216" s="1019"/>
      <c r="AG1216" s="1019"/>
      <c r="AH1216" s="1019"/>
      <c r="AI1216" s="1019"/>
      <c r="AJ1216" s="1019"/>
      <c r="AK1216" s="1019"/>
      <c r="AL1216" s="1019"/>
      <c r="AM1216" s="1019"/>
      <c r="AN1216" s="1019"/>
      <c r="AO1216" s="1019"/>
      <c r="AP1216" s="3"/>
    </row>
    <row r="1217" spans="2:86" ht="12" customHeight="1" x14ac:dyDescent="0.15">
      <c r="B1217" s="1058"/>
      <c r="C1217" s="1063"/>
      <c r="D1217" s="1061"/>
      <c r="E1217" s="1061"/>
      <c r="F1217" s="1061"/>
      <c r="G1217" s="1061"/>
      <c r="H1217" s="1061"/>
      <c r="I1217" s="1061"/>
      <c r="J1217" s="1062"/>
      <c r="K1217" s="194" t="s">
        <v>474</v>
      </c>
      <c r="L1217" s="195"/>
      <c r="M1217" s="195"/>
      <c r="N1217" s="195"/>
      <c r="O1217" s="195"/>
      <c r="P1217" s="195"/>
      <c r="Q1217" s="195"/>
      <c r="R1217" s="195"/>
      <c r="S1217" s="195"/>
      <c r="T1217" s="195"/>
      <c r="U1217" s="195"/>
      <c r="V1217" s="195"/>
      <c r="W1217" s="195"/>
      <c r="X1217" s="195"/>
      <c r="Y1217" s="195"/>
      <c r="Z1217" s="195"/>
      <c r="AA1217" s="195"/>
      <c r="AB1217" s="195"/>
      <c r="AC1217" s="195"/>
      <c r="AD1217" s="195"/>
      <c r="AE1217" s="195"/>
      <c r="AF1217" s="195"/>
      <c r="AG1217" s="195"/>
      <c r="AH1217" s="195"/>
      <c r="AI1217" s="195"/>
      <c r="AJ1217" s="195"/>
      <c r="AK1217" s="195"/>
      <c r="AL1217" s="195"/>
      <c r="AM1217" s="195"/>
      <c r="AN1217" s="195"/>
      <c r="AO1217" s="196"/>
      <c r="AP1217" s="3"/>
    </row>
    <row r="1218" spans="2:86" ht="12" customHeight="1" x14ac:dyDescent="0.15">
      <c r="B1218" s="1058"/>
      <c r="C1218" s="1063"/>
      <c r="D1218" s="1061"/>
      <c r="E1218" s="1061"/>
      <c r="F1218" s="1061"/>
      <c r="G1218" s="1061"/>
      <c r="H1218" s="1061"/>
      <c r="I1218" s="1061"/>
      <c r="J1218" s="1062"/>
      <c r="K1218" s="194" t="s">
        <v>475</v>
      </c>
      <c r="L1218" s="195"/>
      <c r="M1218" s="195"/>
      <c r="N1218" s="195"/>
      <c r="O1218" s="195"/>
      <c r="P1218" s="195"/>
      <c r="Q1218" s="195"/>
      <c r="R1218" s="195"/>
      <c r="S1218" s="195"/>
      <c r="T1218" s="195"/>
      <c r="U1218" s="195"/>
      <c r="V1218" s="195"/>
      <c r="W1218" s="195"/>
      <c r="X1218" s="195"/>
      <c r="Y1218" s="195"/>
      <c r="Z1218" s="195"/>
      <c r="AA1218" s="195"/>
      <c r="AB1218" s="195"/>
      <c r="AC1218" s="195"/>
      <c r="AD1218" s="195"/>
      <c r="AE1218" s="195"/>
      <c r="AF1218" s="195"/>
      <c r="AG1218" s="195"/>
      <c r="AH1218" s="195"/>
      <c r="AI1218" s="195"/>
      <c r="AJ1218" s="195"/>
      <c r="AK1218" s="195"/>
      <c r="AL1218" s="195"/>
      <c r="AM1218" s="195"/>
      <c r="AN1218" s="195"/>
      <c r="AO1218" s="196"/>
      <c r="AP1218" s="3"/>
    </row>
    <row r="1219" spans="2:86" ht="12" customHeight="1" x14ac:dyDescent="0.15">
      <c r="B1219" s="1058"/>
      <c r="C1219" s="1063"/>
      <c r="D1219" s="1061"/>
      <c r="E1219" s="1061"/>
      <c r="F1219" s="1061"/>
      <c r="G1219" s="1061"/>
      <c r="H1219" s="1061"/>
      <c r="I1219" s="1061"/>
      <c r="J1219" s="1062"/>
      <c r="K1219" s="1020" t="s">
        <v>476</v>
      </c>
      <c r="L1219" s="1021"/>
      <c r="M1219" s="1021"/>
      <c r="N1219" s="1021"/>
      <c r="O1219" s="1021"/>
      <c r="P1219" s="1021"/>
      <c r="Q1219" s="1021"/>
      <c r="R1219" s="1021"/>
      <c r="S1219" s="1021"/>
      <c r="T1219" s="1021"/>
      <c r="U1219" s="1021"/>
      <c r="V1219" s="1021"/>
      <c r="W1219" s="1021"/>
      <c r="X1219" s="1021"/>
      <c r="Y1219" s="1021"/>
      <c r="Z1219" s="1021"/>
      <c r="AA1219" s="1021"/>
      <c r="AB1219" s="1021"/>
      <c r="AC1219" s="1021"/>
      <c r="AD1219" s="1021"/>
      <c r="AE1219" s="1021"/>
      <c r="AF1219" s="1021"/>
      <c r="AG1219" s="1021"/>
      <c r="AH1219" s="1021"/>
      <c r="AI1219" s="1021"/>
      <c r="AJ1219" s="1021"/>
      <c r="AK1219" s="1021"/>
      <c r="AL1219" s="1021"/>
      <c r="AM1219" s="1021"/>
      <c r="AN1219" s="1021"/>
      <c r="AO1219" s="1022"/>
      <c r="AP1219" s="3"/>
    </row>
    <row r="1220" spans="2:86" ht="12" customHeight="1" x14ac:dyDescent="0.15">
      <c r="B1220" s="591"/>
      <c r="C1220" s="1064"/>
      <c r="D1220" s="1065"/>
      <c r="E1220" s="1065"/>
      <c r="F1220" s="1065"/>
      <c r="G1220" s="1065"/>
      <c r="H1220" s="1065"/>
      <c r="I1220" s="1065"/>
      <c r="J1220" s="1066"/>
      <c r="K1220" s="1023"/>
      <c r="L1220" s="1024"/>
      <c r="M1220" s="1024"/>
      <c r="N1220" s="1024"/>
      <c r="O1220" s="1024"/>
      <c r="P1220" s="1024"/>
      <c r="Q1220" s="1024"/>
      <c r="R1220" s="1024"/>
      <c r="S1220" s="1024"/>
      <c r="T1220" s="1024"/>
      <c r="U1220" s="1024"/>
      <c r="V1220" s="1024"/>
      <c r="W1220" s="1024"/>
      <c r="X1220" s="1024"/>
      <c r="Y1220" s="1024"/>
      <c r="Z1220" s="1024"/>
      <c r="AA1220" s="1024"/>
      <c r="AB1220" s="1024"/>
      <c r="AC1220" s="1024"/>
      <c r="AD1220" s="1024"/>
      <c r="AE1220" s="1024"/>
      <c r="AF1220" s="1024"/>
      <c r="AG1220" s="1024"/>
      <c r="AH1220" s="1024"/>
      <c r="AI1220" s="1024"/>
      <c r="AJ1220" s="1024"/>
      <c r="AK1220" s="1024"/>
      <c r="AL1220" s="1024"/>
      <c r="AM1220" s="1024"/>
      <c r="AN1220" s="1024"/>
      <c r="AO1220" s="1025"/>
      <c r="AP1220" s="3"/>
    </row>
    <row r="1221" spans="2:86" s="9" customFormat="1" ht="12" customHeight="1" x14ac:dyDescent="0.15">
      <c r="B1221" s="3" t="s">
        <v>527</v>
      </c>
      <c r="AQ1221" s="162"/>
      <c r="AR1221" s="162"/>
      <c r="AS1221" s="162"/>
      <c r="AT1221" s="162"/>
      <c r="AU1221" s="162"/>
      <c r="AV1221" s="162"/>
      <c r="AW1221" s="162"/>
      <c r="AX1221" s="162"/>
      <c r="AY1221" s="162"/>
      <c r="AZ1221" s="162"/>
      <c r="BA1221" s="162"/>
      <c r="BB1221" s="162"/>
      <c r="BC1221" s="162"/>
      <c r="BD1221" s="162"/>
      <c r="BE1221" s="162"/>
      <c r="BF1221" s="162"/>
      <c r="BG1221" s="162"/>
      <c r="BH1221" s="162"/>
      <c r="BI1221" s="162"/>
      <c r="BJ1221" s="162"/>
      <c r="BK1221" s="162"/>
      <c r="BL1221" s="162"/>
      <c r="BM1221" s="162"/>
      <c r="BN1221" s="162"/>
      <c r="BO1221" s="162"/>
      <c r="BP1221" s="162"/>
      <c r="BQ1221" s="162"/>
      <c r="BR1221" s="162"/>
      <c r="BS1221" s="162"/>
      <c r="BT1221" s="162"/>
      <c r="BU1221" s="162"/>
      <c r="BV1221" s="162"/>
      <c r="BW1221" s="162"/>
      <c r="BX1221" s="162"/>
      <c r="BY1221" s="162"/>
      <c r="BZ1221" s="162"/>
      <c r="CA1221" s="162"/>
      <c r="CB1221" s="162"/>
      <c r="CC1221" s="162"/>
      <c r="CD1221" s="162"/>
      <c r="CE1221" s="162"/>
      <c r="CF1221" s="162"/>
      <c r="CG1221" s="162"/>
      <c r="CH1221" s="162"/>
    </row>
    <row r="1222" spans="2:86" ht="12" customHeight="1" thickBot="1" x14ac:dyDescent="0.2">
      <c r="B1222" s="3" t="s">
        <v>524</v>
      </c>
    </row>
    <row r="1223" spans="2:86" ht="12" customHeight="1" x14ac:dyDescent="0.15">
      <c r="B1223" s="3" t="s">
        <v>525</v>
      </c>
      <c r="AU1223" s="1000" t="s">
        <v>305</v>
      </c>
      <c r="AV1223" s="1001" t="s">
        <v>298</v>
      </c>
      <c r="AW1223" s="1003" t="s">
        <v>299</v>
      </c>
      <c r="AX1223" s="1005" t="s">
        <v>306</v>
      </c>
      <c r="AY1223" s="1006"/>
      <c r="AZ1223" s="1006"/>
      <c r="BA1223" s="1006"/>
      <c r="BB1223" s="1006"/>
      <c r="BC1223" s="1006"/>
      <c r="BD1223" s="1006"/>
      <c r="BE1223" s="1006"/>
      <c r="BF1223" s="1006"/>
      <c r="BG1223" s="1006"/>
      <c r="BH1223" s="1006"/>
      <c r="BI1223" s="1006"/>
      <c r="BJ1223" s="1006"/>
      <c r="BK1223" s="1006"/>
      <c r="BL1223" s="1006"/>
      <c r="BM1223" s="1006"/>
      <c r="BN1223" s="1006"/>
      <c r="BO1223" s="1006"/>
      <c r="BP1223" s="1006"/>
      <c r="BQ1223" s="1006"/>
      <c r="BR1223" s="1007"/>
      <c r="BS1223" s="807" t="s">
        <v>300</v>
      </c>
      <c r="BT1223" s="1008"/>
      <c r="BU1223" s="1008"/>
      <c r="BV1223" s="1008"/>
      <c r="BW1223" s="1009" t="s">
        <v>307</v>
      </c>
      <c r="BX1223" s="1010"/>
      <c r="BY1223" s="1010"/>
      <c r="BZ1223" s="1010"/>
      <c r="CA1223" s="1010"/>
      <c r="CB1223" s="1010"/>
      <c r="CC1223" s="1010"/>
      <c r="CD1223" s="1010"/>
      <c r="CE1223" s="1010"/>
      <c r="CF1223" s="1010"/>
      <c r="CG1223" s="1010"/>
      <c r="CH1223" s="1011"/>
    </row>
    <row r="1224" spans="2:86" ht="12" customHeight="1" x14ac:dyDescent="0.15">
      <c r="B1224" s="3" t="s">
        <v>477</v>
      </c>
      <c r="AU1224" s="1000"/>
      <c r="AV1224" s="1002"/>
      <c r="AW1224" s="1004"/>
      <c r="AX1224" s="1012" t="s">
        <v>308</v>
      </c>
      <c r="AY1224" s="686"/>
      <c r="AZ1224" s="686"/>
      <c r="BA1224" s="686"/>
      <c r="BB1224" s="686"/>
      <c r="BC1224" s="686"/>
      <c r="BD1224" s="686"/>
      <c r="BE1224" s="686"/>
      <c r="BF1224" s="686"/>
      <c r="BG1224" s="686"/>
      <c r="BH1224" s="686"/>
      <c r="BI1224" s="686"/>
      <c r="BJ1224" s="686" t="s">
        <v>309</v>
      </c>
      <c r="BK1224" s="686"/>
      <c r="BL1224" s="686"/>
      <c r="BM1224" s="686"/>
      <c r="BN1224" s="686"/>
      <c r="BO1224" s="686"/>
      <c r="BP1224" s="686"/>
      <c r="BQ1224" s="686"/>
      <c r="BR1224" s="1013"/>
      <c r="BS1224" s="1008"/>
      <c r="BT1224" s="1008"/>
      <c r="BU1224" s="1008"/>
      <c r="BV1224" s="1008"/>
      <c r="BW1224" s="1014" t="s">
        <v>302</v>
      </c>
      <c r="BX1224" s="699"/>
      <c r="BY1224" s="699"/>
      <c r="BZ1224" s="699"/>
      <c r="CA1224" s="686" t="s">
        <v>310</v>
      </c>
      <c r="CB1224" s="686"/>
      <c r="CC1224" s="686"/>
      <c r="CD1224" s="686"/>
      <c r="CE1224" s="686"/>
      <c r="CF1224" s="686"/>
      <c r="CG1224" s="686"/>
      <c r="CH1224" s="1013"/>
    </row>
    <row r="1225" spans="2:86" ht="12" customHeight="1" x14ac:dyDescent="0.15">
      <c r="B1225" s="3" t="s">
        <v>526</v>
      </c>
      <c r="AU1225" s="1000"/>
      <c r="AV1225" s="1002"/>
      <c r="AW1225" s="1004"/>
      <c r="AX1225" s="1012" t="s">
        <v>26</v>
      </c>
      <c r="AY1225" s="686"/>
      <c r="AZ1225" s="686"/>
      <c r="BA1225" s="686"/>
      <c r="BB1225" s="686" t="s">
        <v>22</v>
      </c>
      <c r="BC1225" s="686"/>
      <c r="BD1225" s="686"/>
      <c r="BE1225" s="686"/>
      <c r="BF1225" s="686" t="s">
        <v>24</v>
      </c>
      <c r="BG1225" s="686"/>
      <c r="BH1225" s="686"/>
      <c r="BI1225" s="686"/>
      <c r="BJ1225" s="699" t="s">
        <v>26</v>
      </c>
      <c r="BK1225" s="699"/>
      <c r="BL1225" s="699"/>
      <c r="BM1225" s="699" t="s">
        <v>22</v>
      </c>
      <c r="BN1225" s="699"/>
      <c r="BO1225" s="699"/>
      <c r="BP1225" s="699" t="s">
        <v>24</v>
      </c>
      <c r="BQ1225" s="699"/>
      <c r="BR1225" s="1015"/>
      <c r="BS1225" s="807" t="s">
        <v>26</v>
      </c>
      <c r="BT1225" s="807" t="s">
        <v>22</v>
      </c>
      <c r="BU1225" s="807" t="s">
        <v>24</v>
      </c>
      <c r="BV1225" s="807" t="s">
        <v>303</v>
      </c>
      <c r="BW1225" s="1012" t="s">
        <v>311</v>
      </c>
      <c r="BX1225" s="686"/>
      <c r="BY1225" s="686"/>
      <c r="BZ1225" s="686"/>
      <c r="CA1225" s="686" t="s">
        <v>22</v>
      </c>
      <c r="CB1225" s="686"/>
      <c r="CC1225" s="686"/>
      <c r="CD1225" s="686"/>
      <c r="CE1225" s="686" t="s">
        <v>24</v>
      </c>
      <c r="CF1225" s="686"/>
      <c r="CG1225" s="686"/>
      <c r="CH1225" s="1013"/>
    </row>
    <row r="1226" spans="2:86" ht="12" customHeight="1" x14ac:dyDescent="0.15">
      <c r="B1226" s="3" t="s">
        <v>478</v>
      </c>
      <c r="AU1226" s="1000"/>
      <c r="AV1226" s="1002"/>
      <c r="AW1226" s="1004"/>
      <c r="AX1226" s="156" t="s">
        <v>862</v>
      </c>
      <c r="AY1226" s="157" t="s">
        <v>863</v>
      </c>
      <c r="AZ1226" s="157" t="s">
        <v>864</v>
      </c>
      <c r="BA1226" s="158" t="s">
        <v>865</v>
      </c>
      <c r="BB1226" s="159" t="s">
        <v>866</v>
      </c>
      <c r="BC1226" s="157" t="s">
        <v>863</v>
      </c>
      <c r="BD1226" s="157" t="s">
        <v>867</v>
      </c>
      <c r="BE1226" s="158" t="s">
        <v>865</v>
      </c>
      <c r="BF1226" s="159" t="s">
        <v>866</v>
      </c>
      <c r="BG1226" s="157" t="s">
        <v>863</v>
      </c>
      <c r="BH1226" s="157" t="s">
        <v>864</v>
      </c>
      <c r="BI1226" s="158" t="s">
        <v>865</v>
      </c>
      <c r="BJ1226" s="159" t="s">
        <v>866</v>
      </c>
      <c r="BK1226" s="157" t="s">
        <v>868</v>
      </c>
      <c r="BL1226" s="158" t="s">
        <v>869</v>
      </c>
      <c r="BM1226" s="159" t="s">
        <v>870</v>
      </c>
      <c r="BN1226" s="157" t="s">
        <v>863</v>
      </c>
      <c r="BO1226" s="158" t="s">
        <v>871</v>
      </c>
      <c r="BP1226" s="159" t="s">
        <v>870</v>
      </c>
      <c r="BQ1226" s="157" t="s">
        <v>868</v>
      </c>
      <c r="BR1226" s="160" t="s">
        <v>872</v>
      </c>
      <c r="BS1226" s="1008"/>
      <c r="BT1226" s="1008"/>
      <c r="BU1226" s="1008"/>
      <c r="BV1226" s="1008"/>
      <c r="BW1226" s="156" t="s">
        <v>866</v>
      </c>
      <c r="BX1226" s="157" t="s">
        <v>863</v>
      </c>
      <c r="BY1226" s="157" t="s">
        <v>864</v>
      </c>
      <c r="BZ1226" s="158" t="s">
        <v>865</v>
      </c>
      <c r="CA1226" s="159" t="s">
        <v>866</v>
      </c>
      <c r="CB1226" s="157" t="s">
        <v>873</v>
      </c>
      <c r="CC1226" s="157" t="s">
        <v>864</v>
      </c>
      <c r="CD1226" s="158" t="s">
        <v>865</v>
      </c>
      <c r="CE1226" s="159" t="s">
        <v>866</v>
      </c>
      <c r="CF1226" s="157" t="s">
        <v>863</v>
      </c>
      <c r="CG1226" s="157" t="s">
        <v>864</v>
      </c>
      <c r="CH1226" s="160" t="s">
        <v>874</v>
      </c>
    </row>
    <row r="1227" spans="2:86" x14ac:dyDescent="0.15">
      <c r="B1227" s="3" t="s">
        <v>539</v>
      </c>
      <c r="AU1227" s="1000"/>
      <c r="AV1227" s="188" t="str">
        <f>N1229</f>
        <v>S026</v>
      </c>
      <c r="AW1227" s="300">
        <f>R1229</f>
        <v>10.5</v>
      </c>
      <c r="AX1227" s="197">
        <f>+Y1254</f>
        <v>0</v>
      </c>
      <c r="AY1227" s="197">
        <f>+Z1254</f>
        <v>0</v>
      </c>
      <c r="AZ1227" s="197">
        <f>+AA1254</f>
        <v>0</v>
      </c>
      <c r="BA1227" s="197">
        <f t="shared" ref="BA1227" si="544">+AB1254</f>
        <v>0</v>
      </c>
      <c r="BB1227" s="197">
        <f>+AC1254</f>
        <v>0</v>
      </c>
      <c r="BC1227" s="197">
        <f t="shared" ref="BC1227" si="545">+AD1254</f>
        <v>0</v>
      </c>
      <c r="BD1227" s="197">
        <f t="shared" ref="BD1227" si="546">+AE1254</f>
        <v>0</v>
      </c>
      <c r="BE1227" s="197">
        <f t="shared" ref="BE1227" si="547">+AF1254</f>
        <v>2</v>
      </c>
      <c r="BF1227" s="197">
        <f t="shared" ref="BF1227" si="548">+AG1254</f>
        <v>0</v>
      </c>
      <c r="BG1227" s="197">
        <f t="shared" ref="BG1227" si="549">+AH1254</f>
        <v>0</v>
      </c>
      <c r="BH1227" s="197">
        <f t="shared" ref="BH1227" si="550">+AI1254</f>
        <v>0</v>
      </c>
      <c r="BI1227" s="197">
        <f t="shared" ref="BI1227" si="551">+AJ1254</f>
        <v>2</v>
      </c>
      <c r="BJ1227" s="197" t="str">
        <f>+Y1257</f>
        <v/>
      </c>
      <c r="BK1227" s="197" t="str">
        <f t="shared" ref="BK1227" si="552">+Z1257</f>
        <v/>
      </c>
      <c r="BL1227" s="197" t="str">
        <f>+AA1257</f>
        <v/>
      </c>
      <c r="BM1227" s="197">
        <f>+AC1257</f>
        <v>0</v>
      </c>
      <c r="BN1227" s="197">
        <f t="shared" ref="BN1227" si="553">+AD1257</f>
        <v>0</v>
      </c>
      <c r="BO1227" s="197">
        <f t="shared" ref="BO1227" si="554">+AE1257</f>
        <v>2</v>
      </c>
      <c r="BP1227" s="197">
        <f>+AG1257</f>
        <v>0</v>
      </c>
      <c r="BQ1227" s="197">
        <f>+AH1257</f>
        <v>0</v>
      </c>
      <c r="BR1227" s="197">
        <f>+AI1257</f>
        <v>2</v>
      </c>
      <c r="BS1227" s="296" t="str">
        <f>+Y1258</f>
        <v>Ⅰ</v>
      </c>
      <c r="BT1227" s="296" t="str">
        <f>+AC1258</f>
        <v>Ⅱ</v>
      </c>
      <c r="BU1227" s="296" t="str">
        <f>+AG1258</f>
        <v>Ⅱ</v>
      </c>
      <c r="BV1227" s="296" t="str">
        <f>+Y1259</f>
        <v>Ⅱ</v>
      </c>
      <c r="BW1227" s="164" t="str">
        <f>IF(Y1254&gt;0,R1229,"")</f>
        <v/>
      </c>
      <c r="BX1227" s="165" t="str">
        <f>IF(Z1254&gt;0,"",IF(AA1254&gt;0,R1229,""))</f>
        <v/>
      </c>
      <c r="BY1227" s="165" t="str">
        <f>IF(Y1254+Z1254&gt;0,"",IF(AA1254&gt;0,R1229,""))</f>
        <v/>
      </c>
      <c r="BZ1227" s="165" t="str">
        <f>IF(Y1254+Z1254+AA1254&gt;0,"",IF(AB1254&gt;0,R1229,""))</f>
        <v/>
      </c>
      <c r="CA1227" s="166">
        <f t="shared" ref="CA1227" si="555">+AC1253</f>
        <v>0</v>
      </c>
      <c r="CB1227" s="166">
        <f t="shared" ref="CB1227" si="556">+AD1253</f>
        <v>0</v>
      </c>
      <c r="CC1227" s="166">
        <f t="shared" ref="CC1227" si="557">+AE1253</f>
        <v>0</v>
      </c>
      <c r="CD1227" s="166">
        <f t="shared" ref="CD1227" si="558">+AF1253</f>
        <v>0.72</v>
      </c>
      <c r="CE1227" s="166">
        <f t="shared" ref="CE1227" si="559">+AG1253</f>
        <v>0</v>
      </c>
      <c r="CF1227" s="166">
        <f t="shared" ref="CF1227" si="560">+AH1253</f>
        <v>0</v>
      </c>
      <c r="CG1227" s="166">
        <f t="shared" ref="CG1227" si="561">+AI1253</f>
        <v>0</v>
      </c>
      <c r="CH1227" s="166">
        <f t="shared" ref="CH1227" si="562">+AJ1253</f>
        <v>28.75</v>
      </c>
    </row>
    <row r="1228" spans="2:86" ht="12" customHeight="1" x14ac:dyDescent="0.15">
      <c r="B1228" s="1057" t="s">
        <v>219</v>
      </c>
      <c r="C1228" s="1059"/>
      <c r="D1228" s="1060"/>
      <c r="E1228" s="1061"/>
      <c r="F1228" s="1061"/>
      <c r="G1228" s="1061"/>
      <c r="H1228" s="1061"/>
      <c r="I1228" s="1061"/>
      <c r="J1228" s="1062"/>
      <c r="K1228" s="1067" t="s">
        <v>453</v>
      </c>
      <c r="L1228" s="1068"/>
      <c r="M1228" s="1068"/>
      <c r="N1228" s="1068"/>
      <c r="O1228" s="1068"/>
      <c r="P1228" s="1068"/>
      <c r="Q1228" s="1068"/>
      <c r="R1228" s="1068"/>
      <c r="S1228" s="1068"/>
      <c r="T1228" s="1068"/>
      <c r="U1228" s="1068"/>
      <c r="V1228" s="1068"/>
      <c r="W1228" s="1068"/>
      <c r="X1228" s="1068"/>
      <c r="Y1228" s="1068"/>
      <c r="Z1228" s="1068"/>
      <c r="AA1228" s="1068"/>
      <c r="AB1228" s="1068"/>
      <c r="AC1228" s="1068"/>
      <c r="AD1228" s="1068"/>
      <c r="AE1228" s="1068"/>
      <c r="AF1228" s="1068"/>
      <c r="AG1228" s="1068"/>
      <c r="AH1228" s="1068"/>
      <c r="AI1228" s="1068"/>
      <c r="AJ1228" s="1068"/>
      <c r="AK1228" s="1068"/>
      <c r="AL1228" s="1068"/>
      <c r="AM1228" s="1068"/>
      <c r="AN1228" s="1068"/>
      <c r="AO1228" s="1069"/>
      <c r="AP1228" s="3"/>
    </row>
    <row r="1229" spans="2:86" ht="12" customHeight="1" x14ac:dyDescent="0.15">
      <c r="B1229" s="1058"/>
      <c r="C1229" s="1063"/>
      <c r="D1229" s="1061"/>
      <c r="E1229" s="1061"/>
      <c r="F1229" s="1061"/>
      <c r="G1229" s="1061"/>
      <c r="H1229" s="1061"/>
      <c r="I1229" s="1061"/>
      <c r="J1229" s="1062"/>
      <c r="K1229" s="1040" t="s">
        <v>218</v>
      </c>
      <c r="L1229" s="1041"/>
      <c r="M1229" s="1042"/>
      <c r="N1229" s="1034" t="s">
        <v>750</v>
      </c>
      <c r="O1229" s="1035"/>
      <c r="P1229" s="1040" t="s">
        <v>454</v>
      </c>
      <c r="Q1229" s="1042"/>
      <c r="R1229" s="1070">
        <f>'様式A-2'!C36</f>
        <v>10.5</v>
      </c>
      <c r="S1229" s="1071"/>
      <c r="T1229" s="1072"/>
      <c r="U1229" s="1073" t="s">
        <v>455</v>
      </c>
      <c r="V1229" s="1074"/>
      <c r="W1229" s="1073" t="s">
        <v>456</v>
      </c>
      <c r="X1229" s="1074"/>
      <c r="Y1229" s="1042" t="s">
        <v>217</v>
      </c>
      <c r="Z1229" s="1016"/>
      <c r="AA1229" s="1016"/>
      <c r="AB1229" s="1016"/>
      <c r="AC1229" s="1073" t="s">
        <v>457</v>
      </c>
      <c r="AD1229" s="1079"/>
      <c r="AE1229" s="1079"/>
      <c r="AF1229" s="1079"/>
      <c r="AG1229" s="1079"/>
      <c r="AH1229" s="1079"/>
      <c r="AI1229" s="1079"/>
      <c r="AJ1229" s="1074"/>
      <c r="AK1229" s="1073" t="s">
        <v>458</v>
      </c>
      <c r="AL1229" s="1079"/>
      <c r="AM1229" s="1079"/>
      <c r="AN1229" s="1081"/>
      <c r="AO1229" s="1082"/>
      <c r="AP1229" s="3"/>
      <c r="AV1229" s="167"/>
      <c r="AW1229" s="221"/>
      <c r="AX1229" s="167"/>
      <c r="AY1229" s="167"/>
      <c r="AZ1229" s="167"/>
      <c r="BA1229" s="167"/>
      <c r="BB1229" s="167"/>
      <c r="BC1229" s="167"/>
      <c r="BD1229" s="167"/>
    </row>
    <row r="1230" spans="2:86" ht="12" customHeight="1" x14ac:dyDescent="0.15">
      <c r="B1230" s="1058"/>
      <c r="C1230" s="1063"/>
      <c r="D1230" s="1061"/>
      <c r="E1230" s="1061"/>
      <c r="F1230" s="1061"/>
      <c r="G1230" s="1061"/>
      <c r="H1230" s="1061"/>
      <c r="I1230" s="1061"/>
      <c r="J1230" s="1062"/>
      <c r="K1230" s="1016" t="s">
        <v>459</v>
      </c>
      <c r="L1230" s="1016" t="s">
        <v>199</v>
      </c>
      <c r="M1230" s="1016"/>
      <c r="N1230" s="1016" t="s">
        <v>198</v>
      </c>
      <c r="O1230" s="1016"/>
      <c r="P1230" s="1016" t="s">
        <v>460</v>
      </c>
      <c r="Q1230" s="1016"/>
      <c r="R1230" s="1016" t="s">
        <v>6</v>
      </c>
      <c r="S1230" s="1016"/>
      <c r="T1230" s="1016"/>
      <c r="U1230" s="1075"/>
      <c r="V1230" s="1076"/>
      <c r="W1230" s="1075"/>
      <c r="X1230" s="1076"/>
      <c r="Y1230" s="1042"/>
      <c r="Z1230" s="1016"/>
      <c r="AA1230" s="1016"/>
      <c r="AB1230" s="1016"/>
      <c r="AC1230" s="1077"/>
      <c r="AD1230" s="1080"/>
      <c r="AE1230" s="1080"/>
      <c r="AF1230" s="1080"/>
      <c r="AG1230" s="1080"/>
      <c r="AH1230" s="1080"/>
      <c r="AI1230" s="1080"/>
      <c r="AJ1230" s="1078"/>
      <c r="AK1230" s="1075"/>
      <c r="AL1230" s="1083"/>
      <c r="AM1230" s="1083"/>
      <c r="AN1230" s="1084"/>
      <c r="AO1230" s="1085"/>
      <c r="AP1230" s="3"/>
      <c r="AV1230" s="167"/>
      <c r="AW1230" s="167"/>
      <c r="AX1230" s="167"/>
      <c r="AY1230" s="167"/>
      <c r="AZ1230" s="167"/>
      <c r="BA1230" s="167"/>
      <c r="BB1230" s="167"/>
      <c r="BC1230" s="167"/>
      <c r="BD1230" s="167"/>
    </row>
    <row r="1231" spans="2:86" ht="12" customHeight="1" x14ac:dyDescent="0.15">
      <c r="B1231" s="1058"/>
      <c r="C1231" s="1063"/>
      <c r="D1231" s="1061"/>
      <c r="E1231" s="1061"/>
      <c r="F1231" s="1061"/>
      <c r="G1231" s="1061"/>
      <c r="H1231" s="1061"/>
      <c r="I1231" s="1061"/>
      <c r="J1231" s="1062"/>
      <c r="K1231" s="1016"/>
      <c r="L1231" s="1016"/>
      <c r="M1231" s="1016"/>
      <c r="N1231" s="1016"/>
      <c r="O1231" s="1016"/>
      <c r="P1231" s="1016"/>
      <c r="Q1231" s="1016"/>
      <c r="R1231" s="1016"/>
      <c r="S1231" s="1016"/>
      <c r="T1231" s="1016"/>
      <c r="U1231" s="1075"/>
      <c r="V1231" s="1076"/>
      <c r="W1231" s="1075"/>
      <c r="X1231" s="1076"/>
      <c r="Y1231" s="1042" t="s">
        <v>461</v>
      </c>
      <c r="Z1231" s="1016"/>
      <c r="AA1231" s="1016"/>
      <c r="AB1231" s="1016"/>
      <c r="AC1231" s="1016" t="s">
        <v>462</v>
      </c>
      <c r="AD1231" s="1016"/>
      <c r="AE1231" s="1016"/>
      <c r="AF1231" s="1016"/>
      <c r="AG1231" s="1016" t="s">
        <v>463</v>
      </c>
      <c r="AH1231" s="1016"/>
      <c r="AI1231" s="1016"/>
      <c r="AJ1231" s="1016"/>
      <c r="AK1231" s="1075"/>
      <c r="AL1231" s="1083"/>
      <c r="AM1231" s="1083"/>
      <c r="AN1231" s="1084"/>
      <c r="AO1231" s="1085"/>
      <c r="AP1231" s="3"/>
      <c r="AV1231" s="167"/>
      <c r="AW1231" s="167"/>
      <c r="AX1231" s="167"/>
      <c r="AY1231" s="167"/>
      <c r="AZ1231" s="167"/>
      <c r="BA1231" s="167"/>
      <c r="BB1231" s="167"/>
      <c r="BC1231" s="167"/>
      <c r="BD1231" s="167"/>
    </row>
    <row r="1232" spans="2:86" ht="12" customHeight="1" x14ac:dyDescent="0.15">
      <c r="B1232" s="1058"/>
      <c r="C1232" s="1063"/>
      <c r="D1232" s="1061"/>
      <c r="E1232" s="1061"/>
      <c r="F1232" s="1061"/>
      <c r="G1232" s="1061"/>
      <c r="H1232" s="1061"/>
      <c r="I1232" s="1061"/>
      <c r="J1232" s="1062"/>
      <c r="K1232" s="1016"/>
      <c r="L1232" s="1016"/>
      <c r="M1232" s="1016"/>
      <c r="N1232" s="1016"/>
      <c r="O1232" s="1016"/>
      <c r="P1232" s="1016"/>
      <c r="Q1232" s="1016"/>
      <c r="R1232" s="1016"/>
      <c r="S1232" s="1016"/>
      <c r="T1232" s="1016"/>
      <c r="U1232" s="1077"/>
      <c r="V1232" s="1078"/>
      <c r="W1232" s="1077"/>
      <c r="X1232" s="1078"/>
      <c r="Y1232" s="191" t="s">
        <v>32</v>
      </c>
      <c r="Z1232" s="187" t="s">
        <v>33</v>
      </c>
      <c r="AA1232" s="187" t="s">
        <v>464</v>
      </c>
      <c r="AB1232" s="187" t="s">
        <v>465</v>
      </c>
      <c r="AC1232" s="187" t="s">
        <v>32</v>
      </c>
      <c r="AD1232" s="187" t="s">
        <v>33</v>
      </c>
      <c r="AE1232" s="187" t="s">
        <v>464</v>
      </c>
      <c r="AF1232" s="187" t="s">
        <v>465</v>
      </c>
      <c r="AG1232" s="187" t="s">
        <v>32</v>
      </c>
      <c r="AH1232" s="187" t="s">
        <v>33</v>
      </c>
      <c r="AI1232" s="187" t="s">
        <v>464</v>
      </c>
      <c r="AJ1232" s="187" t="s">
        <v>465</v>
      </c>
      <c r="AK1232" s="1077"/>
      <c r="AL1232" s="1080"/>
      <c r="AM1232" s="1080"/>
      <c r="AN1232" s="1086"/>
      <c r="AO1232" s="1087"/>
      <c r="AP1232" s="3"/>
      <c r="AV1232" s="167"/>
      <c r="AW1232" s="167"/>
      <c r="AX1232" s="167"/>
      <c r="AY1232" s="167"/>
      <c r="AZ1232" s="167"/>
      <c r="BA1232" s="167"/>
      <c r="BB1232" s="167"/>
      <c r="BC1232" s="167"/>
      <c r="BD1232" s="167"/>
    </row>
    <row r="1233" spans="2:56" ht="12" customHeight="1" x14ac:dyDescent="0.15">
      <c r="B1233" s="1058"/>
      <c r="C1233" s="1063"/>
      <c r="D1233" s="1061"/>
      <c r="E1233" s="1061"/>
      <c r="F1233" s="1061"/>
      <c r="G1233" s="1061"/>
      <c r="H1233" s="1061"/>
      <c r="I1233" s="1061"/>
      <c r="J1233" s="1062"/>
      <c r="K1233" s="192">
        <v>1</v>
      </c>
      <c r="L1233" s="1038" t="s">
        <v>329</v>
      </c>
      <c r="M1233" s="1039"/>
      <c r="N1233" s="1038" t="s">
        <v>351</v>
      </c>
      <c r="O1233" s="1039"/>
      <c r="P1233" s="1034" t="s">
        <v>332</v>
      </c>
      <c r="Q1233" s="1036"/>
      <c r="R1233" s="408" t="s">
        <v>514</v>
      </c>
      <c r="S1233" s="408"/>
      <c r="T1233" s="408"/>
      <c r="U1233" s="1034" t="s">
        <v>1648</v>
      </c>
      <c r="V1233" s="1036"/>
      <c r="W1233" s="1034" t="s">
        <v>1649</v>
      </c>
      <c r="X1233" s="1035"/>
      <c r="Y1233" s="286"/>
      <c r="Z1233" s="286"/>
      <c r="AA1233" s="286"/>
      <c r="AB1233" s="286"/>
      <c r="AC1233" s="223"/>
      <c r="AD1233" s="223"/>
      <c r="AE1233" s="223"/>
      <c r="AF1233" s="223">
        <f>1.3*0.15</f>
        <v>0.19500000000000001</v>
      </c>
      <c r="AG1233" s="223"/>
      <c r="AH1233" s="223"/>
      <c r="AI1233" s="223"/>
      <c r="AJ1233" s="223"/>
      <c r="AK1233" s="1038"/>
      <c r="AL1233" s="1056"/>
      <c r="AM1233" s="1056"/>
      <c r="AN1233" s="799"/>
      <c r="AO1233" s="800"/>
      <c r="AP1233" s="3"/>
      <c r="AQ1233" s="222">
        <f>IF(P1233="材質劣化",2,IF(P1233="漏水",3,1))</f>
        <v>2</v>
      </c>
      <c r="AV1233" s="167"/>
      <c r="AW1233" s="167"/>
      <c r="AX1233" s="167"/>
      <c r="AY1233" s="167"/>
      <c r="AZ1233" s="167"/>
      <c r="BA1233" s="167"/>
      <c r="BB1233" s="167"/>
      <c r="BC1233" s="167"/>
      <c r="BD1233" s="167"/>
    </row>
    <row r="1234" spans="2:56" ht="12" customHeight="1" x14ac:dyDescent="0.15">
      <c r="B1234" s="1058"/>
      <c r="C1234" s="1063"/>
      <c r="D1234" s="1061"/>
      <c r="E1234" s="1061"/>
      <c r="F1234" s="1061"/>
      <c r="G1234" s="1061"/>
      <c r="H1234" s="1061"/>
      <c r="I1234" s="1061"/>
      <c r="J1234" s="1062"/>
      <c r="K1234" s="192">
        <v>2</v>
      </c>
      <c r="L1234" s="1038" t="s">
        <v>534</v>
      </c>
      <c r="M1234" s="1039"/>
      <c r="N1234" s="1038" t="s">
        <v>486</v>
      </c>
      <c r="O1234" s="1039"/>
      <c r="P1234" s="1034" t="s">
        <v>332</v>
      </c>
      <c r="Q1234" s="1036"/>
      <c r="R1234" s="408" t="s">
        <v>338</v>
      </c>
      <c r="S1234" s="408"/>
      <c r="T1234" s="408"/>
      <c r="U1234" s="1034" t="s">
        <v>54</v>
      </c>
      <c r="V1234" s="1036"/>
      <c r="W1234" s="1034" t="s">
        <v>551</v>
      </c>
      <c r="X1234" s="1035"/>
      <c r="Y1234" s="286"/>
      <c r="Z1234" s="286"/>
      <c r="AA1234" s="286"/>
      <c r="AB1234" s="286"/>
      <c r="AC1234" s="223"/>
      <c r="AD1234" s="223"/>
      <c r="AE1234" s="223"/>
      <c r="AF1234" s="223"/>
      <c r="AG1234" s="223"/>
      <c r="AH1234" s="223"/>
      <c r="AI1234" s="223"/>
      <c r="AJ1234" s="223"/>
      <c r="AK1234" s="1052" t="s">
        <v>1685</v>
      </c>
      <c r="AL1234" s="1053"/>
      <c r="AM1234" s="1053"/>
      <c r="AN1234" s="1054"/>
      <c r="AO1234" s="1055"/>
      <c r="AP1234" s="3"/>
      <c r="AQ1234" s="222">
        <f t="shared" ref="AQ1234:AQ1252" si="563">IF(P1234="材質劣化",2,IF(P1234="漏水",3,1))</f>
        <v>2</v>
      </c>
      <c r="AV1234" s="167"/>
      <c r="AW1234" s="167"/>
      <c r="AX1234" s="167"/>
      <c r="AY1234" s="167"/>
      <c r="AZ1234" s="167"/>
      <c r="BA1234" s="167"/>
      <c r="BB1234" s="167"/>
      <c r="BC1234" s="167"/>
      <c r="BD1234" s="167"/>
    </row>
    <row r="1235" spans="2:56" ht="12" customHeight="1" x14ac:dyDescent="0.15">
      <c r="B1235" s="1058"/>
      <c r="C1235" s="1063"/>
      <c r="D1235" s="1061"/>
      <c r="E1235" s="1061"/>
      <c r="F1235" s="1061"/>
      <c r="G1235" s="1061"/>
      <c r="H1235" s="1061"/>
      <c r="I1235" s="1061"/>
      <c r="J1235" s="1062"/>
      <c r="K1235" s="192">
        <v>3</v>
      </c>
      <c r="L1235" s="1038" t="s">
        <v>331</v>
      </c>
      <c r="M1235" s="1039"/>
      <c r="N1235" s="1038" t="s">
        <v>356</v>
      </c>
      <c r="O1235" s="1039"/>
      <c r="P1235" s="1034" t="s">
        <v>332</v>
      </c>
      <c r="Q1235" s="1036"/>
      <c r="R1235" s="408" t="s">
        <v>532</v>
      </c>
      <c r="S1235" s="408"/>
      <c r="T1235" s="408"/>
      <c r="U1235" s="1034" t="s">
        <v>1648</v>
      </c>
      <c r="V1235" s="1036"/>
      <c r="W1235" s="1034" t="s">
        <v>1649</v>
      </c>
      <c r="X1235" s="1035"/>
      <c r="Y1235" s="286"/>
      <c r="Z1235" s="286"/>
      <c r="AA1235" s="286"/>
      <c r="AB1235" s="286"/>
      <c r="AC1235" s="223"/>
      <c r="AD1235" s="223"/>
      <c r="AE1235" s="223"/>
      <c r="AF1235" s="223">
        <f>1.5*0.35</f>
        <v>0.52499999999999991</v>
      </c>
      <c r="AG1235" s="223"/>
      <c r="AH1235" s="223"/>
      <c r="AI1235" s="223"/>
      <c r="AJ1235" s="223"/>
      <c r="AK1235" s="1052"/>
      <c r="AL1235" s="1053"/>
      <c r="AM1235" s="1053"/>
      <c r="AN1235" s="1054"/>
      <c r="AO1235" s="1055"/>
      <c r="AP1235" s="3"/>
      <c r="AQ1235" s="222">
        <f t="shared" si="563"/>
        <v>2</v>
      </c>
      <c r="AV1235" s="167"/>
      <c r="AW1235" s="167"/>
      <c r="AX1235" s="167"/>
      <c r="AY1235" s="167"/>
      <c r="AZ1235" s="167"/>
      <c r="BA1235" s="167"/>
      <c r="BB1235" s="167"/>
      <c r="BC1235" s="167"/>
      <c r="BD1235" s="167"/>
    </row>
    <row r="1236" spans="2:56" ht="12" customHeight="1" x14ac:dyDescent="0.15">
      <c r="B1236" s="1058"/>
      <c r="C1236" s="1063"/>
      <c r="D1236" s="1061"/>
      <c r="E1236" s="1061"/>
      <c r="F1236" s="1061"/>
      <c r="G1236" s="1061"/>
      <c r="H1236" s="1061"/>
      <c r="I1236" s="1061"/>
      <c r="J1236" s="1062"/>
      <c r="K1236" s="192">
        <v>4</v>
      </c>
      <c r="L1236" s="1038" t="s">
        <v>331</v>
      </c>
      <c r="M1236" s="1039"/>
      <c r="N1236" s="1038" t="s">
        <v>356</v>
      </c>
      <c r="O1236" s="1039"/>
      <c r="P1236" s="1034" t="s">
        <v>333</v>
      </c>
      <c r="Q1236" s="1036"/>
      <c r="R1236" s="408" t="s">
        <v>340</v>
      </c>
      <c r="S1236" s="408"/>
      <c r="T1236" s="408"/>
      <c r="U1236" s="1034" t="s">
        <v>554</v>
      </c>
      <c r="V1236" s="1036"/>
      <c r="W1236" s="1034" t="s">
        <v>1649</v>
      </c>
      <c r="X1236" s="1035"/>
      <c r="Y1236" s="286"/>
      <c r="Z1236" s="286"/>
      <c r="AA1236" s="286"/>
      <c r="AB1236" s="286"/>
      <c r="AC1236" s="223"/>
      <c r="AD1236" s="223"/>
      <c r="AE1236" s="223"/>
      <c r="AF1236" s="223"/>
      <c r="AG1236" s="223"/>
      <c r="AH1236" s="223"/>
      <c r="AI1236" s="223"/>
      <c r="AJ1236" s="223">
        <f>10*0.4</f>
        <v>4</v>
      </c>
      <c r="AK1236" s="1052"/>
      <c r="AL1236" s="1053"/>
      <c r="AM1236" s="1053"/>
      <c r="AN1236" s="1054"/>
      <c r="AO1236" s="1055"/>
      <c r="AP1236" s="3"/>
      <c r="AQ1236" s="222">
        <f t="shared" si="563"/>
        <v>3</v>
      </c>
      <c r="AV1236" s="167"/>
      <c r="AW1236" s="167"/>
      <c r="AX1236" s="167"/>
      <c r="AY1236" s="167"/>
      <c r="AZ1236" s="167"/>
      <c r="BA1236" s="167"/>
      <c r="BB1236" s="167"/>
      <c r="BC1236" s="167"/>
      <c r="BD1236" s="167"/>
    </row>
    <row r="1237" spans="2:56" ht="12" customHeight="1" x14ac:dyDescent="0.15">
      <c r="B1237" s="1058"/>
      <c r="C1237" s="1063"/>
      <c r="D1237" s="1061"/>
      <c r="E1237" s="1061"/>
      <c r="F1237" s="1061"/>
      <c r="G1237" s="1061"/>
      <c r="H1237" s="1061"/>
      <c r="I1237" s="1061"/>
      <c r="J1237" s="1062"/>
      <c r="K1237" s="192">
        <v>5</v>
      </c>
      <c r="L1237" s="1038" t="s">
        <v>331</v>
      </c>
      <c r="M1237" s="1039"/>
      <c r="N1237" s="1038" t="s">
        <v>355</v>
      </c>
      <c r="O1237" s="1039"/>
      <c r="P1237" s="1034" t="s">
        <v>333</v>
      </c>
      <c r="Q1237" s="1036"/>
      <c r="R1237" s="408" t="s">
        <v>340</v>
      </c>
      <c r="S1237" s="408"/>
      <c r="T1237" s="408"/>
      <c r="U1237" s="1034" t="s">
        <v>554</v>
      </c>
      <c r="V1237" s="1036"/>
      <c r="W1237" s="1034" t="s">
        <v>1649</v>
      </c>
      <c r="X1237" s="1035"/>
      <c r="Y1237" s="286"/>
      <c r="Z1237" s="286"/>
      <c r="AA1237" s="286"/>
      <c r="AB1237" s="286"/>
      <c r="AC1237" s="223"/>
      <c r="AD1237" s="223"/>
      <c r="AE1237" s="223"/>
      <c r="AF1237" s="223"/>
      <c r="AG1237" s="223"/>
      <c r="AH1237" s="223"/>
      <c r="AI1237" s="223"/>
      <c r="AJ1237" s="331">
        <f>16.5*1.5</f>
        <v>24.75</v>
      </c>
      <c r="AK1237" s="1052"/>
      <c r="AL1237" s="1053"/>
      <c r="AM1237" s="1053"/>
      <c r="AN1237" s="1054"/>
      <c r="AO1237" s="1055"/>
      <c r="AP1237" s="3"/>
      <c r="AQ1237" s="222">
        <f t="shared" si="563"/>
        <v>3</v>
      </c>
      <c r="AV1237" s="167"/>
      <c r="AW1237" s="167"/>
      <c r="AX1237" s="167"/>
      <c r="AY1237" s="167"/>
      <c r="AZ1237" s="167"/>
      <c r="BA1237" s="167"/>
      <c r="BB1237" s="167"/>
      <c r="BC1237" s="167"/>
      <c r="BD1237" s="167"/>
    </row>
    <row r="1238" spans="2:56" ht="12" customHeight="1" x14ac:dyDescent="0.15">
      <c r="B1238" s="1058"/>
      <c r="C1238" s="1063"/>
      <c r="D1238" s="1061"/>
      <c r="E1238" s="1061"/>
      <c r="F1238" s="1061"/>
      <c r="G1238" s="1061"/>
      <c r="H1238" s="1061"/>
      <c r="I1238" s="1061"/>
      <c r="J1238" s="1062"/>
      <c r="K1238" s="192"/>
      <c r="L1238" s="1038"/>
      <c r="M1238" s="1039"/>
      <c r="N1238" s="1038"/>
      <c r="O1238" s="1039"/>
      <c r="P1238" s="1034"/>
      <c r="Q1238" s="1036"/>
      <c r="R1238" s="408"/>
      <c r="S1238" s="408"/>
      <c r="T1238" s="408"/>
      <c r="U1238" s="1034"/>
      <c r="V1238" s="1036"/>
      <c r="W1238" s="1034"/>
      <c r="X1238" s="1035"/>
      <c r="Y1238" s="286"/>
      <c r="Z1238" s="286"/>
      <c r="AA1238" s="286"/>
      <c r="AB1238" s="286"/>
      <c r="AC1238" s="223"/>
      <c r="AD1238" s="223"/>
      <c r="AE1238" s="223"/>
      <c r="AF1238" s="223"/>
      <c r="AG1238" s="223"/>
      <c r="AH1238" s="223"/>
      <c r="AI1238" s="223"/>
      <c r="AJ1238" s="223"/>
      <c r="AK1238" s="1052"/>
      <c r="AL1238" s="1053"/>
      <c r="AM1238" s="1053"/>
      <c r="AN1238" s="1054"/>
      <c r="AO1238" s="1055"/>
      <c r="AP1238" s="3"/>
      <c r="AQ1238" s="222">
        <f t="shared" si="563"/>
        <v>1</v>
      </c>
      <c r="AV1238" s="167"/>
      <c r="AW1238" s="167"/>
      <c r="AX1238" s="167"/>
      <c r="AY1238" s="167"/>
      <c r="AZ1238" s="167"/>
      <c r="BA1238" s="167"/>
      <c r="BB1238" s="167"/>
      <c r="BC1238" s="167"/>
      <c r="BD1238" s="167"/>
    </row>
    <row r="1239" spans="2:56" s="162" customFormat="1" ht="12" customHeight="1" x14ac:dyDescent="0.15">
      <c r="B1239" s="1058"/>
      <c r="C1239" s="1063"/>
      <c r="D1239" s="1061"/>
      <c r="E1239" s="1061"/>
      <c r="F1239" s="1061"/>
      <c r="G1239" s="1061"/>
      <c r="H1239" s="1061"/>
      <c r="I1239" s="1061"/>
      <c r="J1239" s="1062"/>
      <c r="K1239" s="192"/>
      <c r="L1239" s="1038"/>
      <c r="M1239" s="1039"/>
      <c r="N1239" s="1038"/>
      <c r="O1239" s="1039"/>
      <c r="P1239" s="1034"/>
      <c r="Q1239" s="1036"/>
      <c r="R1239" s="408"/>
      <c r="S1239" s="408"/>
      <c r="T1239" s="408"/>
      <c r="U1239" s="1034"/>
      <c r="V1239" s="1036"/>
      <c r="W1239" s="1034"/>
      <c r="X1239" s="1035"/>
      <c r="Y1239" s="286"/>
      <c r="Z1239" s="286"/>
      <c r="AA1239" s="286"/>
      <c r="AB1239" s="286"/>
      <c r="AC1239" s="223"/>
      <c r="AD1239" s="223"/>
      <c r="AE1239" s="223"/>
      <c r="AF1239" s="223"/>
      <c r="AG1239" s="223"/>
      <c r="AH1239" s="223"/>
      <c r="AI1239" s="223"/>
      <c r="AJ1239" s="223"/>
      <c r="AK1239" s="1034"/>
      <c r="AL1239" s="1035"/>
      <c r="AM1239" s="1035"/>
      <c r="AN1239" s="788"/>
      <c r="AO1239" s="789"/>
      <c r="AP1239" s="3"/>
      <c r="AQ1239" s="222">
        <f t="shared" si="563"/>
        <v>1</v>
      </c>
    </row>
    <row r="1240" spans="2:56" s="162" customFormat="1" ht="12" customHeight="1" x14ac:dyDescent="0.15">
      <c r="B1240" s="1058"/>
      <c r="C1240" s="1063"/>
      <c r="D1240" s="1061"/>
      <c r="E1240" s="1061"/>
      <c r="F1240" s="1061"/>
      <c r="G1240" s="1061"/>
      <c r="H1240" s="1061"/>
      <c r="I1240" s="1061"/>
      <c r="J1240" s="1062"/>
      <c r="K1240" s="192"/>
      <c r="L1240" s="1038"/>
      <c r="M1240" s="1039"/>
      <c r="N1240" s="1038"/>
      <c r="O1240" s="1039"/>
      <c r="P1240" s="1034"/>
      <c r="Q1240" s="1036"/>
      <c r="R1240" s="408"/>
      <c r="S1240" s="408"/>
      <c r="T1240" s="408"/>
      <c r="U1240" s="1034"/>
      <c r="V1240" s="1036"/>
      <c r="W1240" s="1034"/>
      <c r="X1240" s="1035"/>
      <c r="Y1240" s="286"/>
      <c r="Z1240" s="286"/>
      <c r="AA1240" s="286"/>
      <c r="AB1240" s="286"/>
      <c r="AC1240" s="223"/>
      <c r="AD1240" s="223"/>
      <c r="AE1240" s="223"/>
      <c r="AF1240" s="223"/>
      <c r="AG1240" s="223"/>
      <c r="AH1240" s="223"/>
      <c r="AI1240" s="223"/>
      <c r="AJ1240" s="223"/>
      <c r="AK1240" s="1034"/>
      <c r="AL1240" s="1035"/>
      <c r="AM1240" s="1035"/>
      <c r="AN1240" s="788"/>
      <c r="AO1240" s="789"/>
      <c r="AP1240" s="3"/>
      <c r="AQ1240" s="222">
        <f t="shared" si="563"/>
        <v>1</v>
      </c>
    </row>
    <row r="1241" spans="2:56" s="162" customFormat="1" ht="12" customHeight="1" x14ac:dyDescent="0.15">
      <c r="B1241" s="1058"/>
      <c r="C1241" s="1063"/>
      <c r="D1241" s="1061"/>
      <c r="E1241" s="1061"/>
      <c r="F1241" s="1061"/>
      <c r="G1241" s="1061"/>
      <c r="H1241" s="1061"/>
      <c r="I1241" s="1061"/>
      <c r="J1241" s="1062"/>
      <c r="K1241" s="192"/>
      <c r="L1241" s="1038"/>
      <c r="M1241" s="1039"/>
      <c r="N1241" s="1038"/>
      <c r="O1241" s="1039"/>
      <c r="P1241" s="1034"/>
      <c r="Q1241" s="1036"/>
      <c r="R1241" s="408"/>
      <c r="S1241" s="408"/>
      <c r="T1241" s="408"/>
      <c r="U1241" s="1034"/>
      <c r="V1241" s="1036"/>
      <c r="W1241" s="1034"/>
      <c r="X1241" s="1035"/>
      <c r="Y1241" s="286"/>
      <c r="Z1241" s="286"/>
      <c r="AA1241" s="286"/>
      <c r="AB1241" s="286"/>
      <c r="AC1241" s="223"/>
      <c r="AD1241" s="223"/>
      <c r="AE1241" s="223"/>
      <c r="AF1241" s="223"/>
      <c r="AG1241" s="223"/>
      <c r="AH1241" s="223"/>
      <c r="AI1241" s="223"/>
      <c r="AJ1241" s="223"/>
      <c r="AK1241" s="1034"/>
      <c r="AL1241" s="1035"/>
      <c r="AM1241" s="1035"/>
      <c r="AN1241" s="788"/>
      <c r="AO1241" s="789"/>
      <c r="AP1241" s="3"/>
      <c r="AQ1241" s="222">
        <f t="shared" si="563"/>
        <v>1</v>
      </c>
    </row>
    <row r="1242" spans="2:56" s="162" customFormat="1" ht="12" customHeight="1" x14ac:dyDescent="0.15">
      <c r="B1242" s="1058"/>
      <c r="C1242" s="1063"/>
      <c r="D1242" s="1061"/>
      <c r="E1242" s="1061"/>
      <c r="F1242" s="1061"/>
      <c r="G1242" s="1061"/>
      <c r="H1242" s="1061"/>
      <c r="I1242" s="1061"/>
      <c r="J1242" s="1062"/>
      <c r="K1242" s="192"/>
      <c r="L1242" s="1038"/>
      <c r="M1242" s="1039"/>
      <c r="N1242" s="1038"/>
      <c r="O1242" s="1039"/>
      <c r="P1242" s="1034"/>
      <c r="Q1242" s="1036"/>
      <c r="R1242" s="408"/>
      <c r="S1242" s="408"/>
      <c r="T1242" s="408"/>
      <c r="U1242" s="1034"/>
      <c r="V1242" s="1036"/>
      <c r="W1242" s="1034"/>
      <c r="X1242" s="1035"/>
      <c r="Y1242" s="286"/>
      <c r="Z1242" s="286"/>
      <c r="AA1242" s="286"/>
      <c r="AB1242" s="286"/>
      <c r="AC1242" s="223"/>
      <c r="AD1242" s="223"/>
      <c r="AE1242" s="223"/>
      <c r="AF1242" s="223"/>
      <c r="AG1242" s="223"/>
      <c r="AH1242" s="223"/>
      <c r="AI1242" s="223"/>
      <c r="AJ1242" s="223"/>
      <c r="AK1242" s="1034"/>
      <c r="AL1242" s="1035"/>
      <c r="AM1242" s="1035"/>
      <c r="AN1242" s="788"/>
      <c r="AO1242" s="789"/>
      <c r="AP1242" s="3"/>
      <c r="AQ1242" s="222">
        <f t="shared" si="563"/>
        <v>1</v>
      </c>
    </row>
    <row r="1243" spans="2:56" s="162" customFormat="1" ht="12" customHeight="1" x14ac:dyDescent="0.15">
      <c r="B1243" s="1058"/>
      <c r="C1243" s="1063"/>
      <c r="D1243" s="1061"/>
      <c r="E1243" s="1061"/>
      <c r="F1243" s="1061"/>
      <c r="G1243" s="1061"/>
      <c r="H1243" s="1061"/>
      <c r="I1243" s="1061"/>
      <c r="J1243" s="1062"/>
      <c r="K1243" s="192"/>
      <c r="L1243" s="1038"/>
      <c r="M1243" s="1039"/>
      <c r="N1243" s="1038"/>
      <c r="O1243" s="1039"/>
      <c r="P1243" s="1034"/>
      <c r="Q1243" s="1036"/>
      <c r="R1243" s="408"/>
      <c r="S1243" s="408"/>
      <c r="T1243" s="408"/>
      <c r="U1243" s="1034"/>
      <c r="V1243" s="1036"/>
      <c r="W1243" s="1034"/>
      <c r="X1243" s="1035"/>
      <c r="Y1243" s="286"/>
      <c r="Z1243" s="286"/>
      <c r="AA1243" s="286"/>
      <c r="AB1243" s="286"/>
      <c r="AC1243" s="223"/>
      <c r="AD1243" s="223"/>
      <c r="AE1243" s="223"/>
      <c r="AF1243" s="223"/>
      <c r="AG1243" s="223"/>
      <c r="AH1243" s="223"/>
      <c r="AI1243" s="223"/>
      <c r="AJ1243" s="223"/>
      <c r="AK1243" s="1034"/>
      <c r="AL1243" s="1035"/>
      <c r="AM1243" s="1035"/>
      <c r="AN1243" s="788"/>
      <c r="AO1243" s="789"/>
      <c r="AP1243" s="3"/>
      <c r="AQ1243" s="222">
        <f t="shared" si="563"/>
        <v>1</v>
      </c>
    </row>
    <row r="1244" spans="2:56" s="162" customFormat="1" ht="12" customHeight="1" x14ac:dyDescent="0.15">
      <c r="B1244" s="1058"/>
      <c r="C1244" s="1063"/>
      <c r="D1244" s="1061"/>
      <c r="E1244" s="1061"/>
      <c r="F1244" s="1061"/>
      <c r="G1244" s="1061"/>
      <c r="H1244" s="1061"/>
      <c r="I1244" s="1061"/>
      <c r="J1244" s="1062"/>
      <c r="K1244" s="192"/>
      <c r="L1244" s="1038"/>
      <c r="M1244" s="1039"/>
      <c r="N1244" s="1038"/>
      <c r="O1244" s="1039"/>
      <c r="P1244" s="1034"/>
      <c r="Q1244" s="1036"/>
      <c r="R1244" s="408"/>
      <c r="S1244" s="408"/>
      <c r="T1244" s="408"/>
      <c r="U1244" s="1034"/>
      <c r="V1244" s="1036"/>
      <c r="W1244" s="1034"/>
      <c r="X1244" s="1035"/>
      <c r="Y1244" s="286"/>
      <c r="Z1244" s="286"/>
      <c r="AA1244" s="286"/>
      <c r="AB1244" s="286"/>
      <c r="AC1244" s="223"/>
      <c r="AD1244" s="223"/>
      <c r="AE1244" s="223"/>
      <c r="AF1244" s="223"/>
      <c r="AG1244" s="223"/>
      <c r="AH1244" s="223"/>
      <c r="AI1244" s="223"/>
      <c r="AJ1244" s="223"/>
      <c r="AK1244" s="1034"/>
      <c r="AL1244" s="1035"/>
      <c r="AM1244" s="1035"/>
      <c r="AN1244" s="788"/>
      <c r="AO1244" s="789"/>
      <c r="AP1244" s="3"/>
      <c r="AQ1244" s="222">
        <f t="shared" si="563"/>
        <v>1</v>
      </c>
    </row>
    <row r="1245" spans="2:56" s="162" customFormat="1" ht="12" customHeight="1" x14ac:dyDescent="0.15">
      <c r="B1245" s="1058"/>
      <c r="C1245" s="1063"/>
      <c r="D1245" s="1061"/>
      <c r="E1245" s="1061"/>
      <c r="F1245" s="1061"/>
      <c r="G1245" s="1061"/>
      <c r="H1245" s="1061"/>
      <c r="I1245" s="1061"/>
      <c r="J1245" s="1062"/>
      <c r="K1245" s="192"/>
      <c r="L1245" s="1038"/>
      <c r="M1245" s="1039"/>
      <c r="N1245" s="1038"/>
      <c r="O1245" s="1039"/>
      <c r="P1245" s="1034"/>
      <c r="Q1245" s="1036"/>
      <c r="R1245" s="408"/>
      <c r="S1245" s="408"/>
      <c r="T1245" s="408"/>
      <c r="U1245" s="1034"/>
      <c r="V1245" s="1036"/>
      <c r="W1245" s="1034"/>
      <c r="X1245" s="1035"/>
      <c r="Y1245" s="286"/>
      <c r="Z1245" s="286"/>
      <c r="AA1245" s="286"/>
      <c r="AB1245" s="286"/>
      <c r="AC1245" s="223"/>
      <c r="AD1245" s="223"/>
      <c r="AE1245" s="223"/>
      <c r="AF1245" s="223"/>
      <c r="AG1245" s="223"/>
      <c r="AH1245" s="223"/>
      <c r="AI1245" s="223"/>
      <c r="AJ1245" s="223"/>
      <c r="AK1245" s="1034"/>
      <c r="AL1245" s="1035"/>
      <c r="AM1245" s="1035"/>
      <c r="AN1245" s="788"/>
      <c r="AO1245" s="789"/>
      <c r="AP1245" s="3"/>
      <c r="AQ1245" s="222">
        <f t="shared" si="563"/>
        <v>1</v>
      </c>
    </row>
    <row r="1246" spans="2:56" s="162" customFormat="1" ht="12" customHeight="1" x14ac:dyDescent="0.15">
      <c r="B1246" s="1058"/>
      <c r="C1246" s="1063"/>
      <c r="D1246" s="1061"/>
      <c r="E1246" s="1061"/>
      <c r="F1246" s="1061"/>
      <c r="G1246" s="1061"/>
      <c r="H1246" s="1061"/>
      <c r="I1246" s="1061"/>
      <c r="J1246" s="1062"/>
      <c r="K1246" s="192"/>
      <c r="L1246" s="1038"/>
      <c r="M1246" s="1039"/>
      <c r="N1246" s="1038"/>
      <c r="O1246" s="1039"/>
      <c r="P1246" s="1034"/>
      <c r="Q1246" s="1036"/>
      <c r="R1246" s="408"/>
      <c r="S1246" s="408"/>
      <c r="T1246" s="408"/>
      <c r="U1246" s="1034"/>
      <c r="V1246" s="1036"/>
      <c r="W1246" s="1034"/>
      <c r="X1246" s="1035"/>
      <c r="Y1246" s="286"/>
      <c r="Z1246" s="286"/>
      <c r="AA1246" s="286"/>
      <c r="AB1246" s="286"/>
      <c r="AC1246" s="223"/>
      <c r="AD1246" s="223"/>
      <c r="AE1246" s="223"/>
      <c r="AF1246" s="223"/>
      <c r="AG1246" s="223"/>
      <c r="AH1246" s="223"/>
      <c r="AI1246" s="223"/>
      <c r="AJ1246" s="223"/>
      <c r="AK1246" s="1034"/>
      <c r="AL1246" s="1035"/>
      <c r="AM1246" s="1035"/>
      <c r="AN1246" s="788"/>
      <c r="AO1246" s="789"/>
      <c r="AP1246" s="3"/>
      <c r="AQ1246" s="222">
        <f t="shared" si="563"/>
        <v>1</v>
      </c>
    </row>
    <row r="1247" spans="2:56" s="162" customFormat="1" ht="12" customHeight="1" x14ac:dyDescent="0.15">
      <c r="B1247" s="1058"/>
      <c r="C1247" s="1063"/>
      <c r="D1247" s="1061"/>
      <c r="E1247" s="1061"/>
      <c r="F1247" s="1061"/>
      <c r="G1247" s="1061"/>
      <c r="H1247" s="1061"/>
      <c r="I1247" s="1061"/>
      <c r="J1247" s="1062"/>
      <c r="K1247" s="192"/>
      <c r="L1247" s="1038"/>
      <c r="M1247" s="1039"/>
      <c r="N1247" s="1038"/>
      <c r="O1247" s="1039"/>
      <c r="P1247" s="1034"/>
      <c r="Q1247" s="1036"/>
      <c r="R1247" s="408"/>
      <c r="S1247" s="408"/>
      <c r="T1247" s="408"/>
      <c r="U1247" s="1034"/>
      <c r="V1247" s="1036"/>
      <c r="W1247" s="1034"/>
      <c r="X1247" s="1035"/>
      <c r="Y1247" s="286"/>
      <c r="Z1247" s="286"/>
      <c r="AA1247" s="286"/>
      <c r="AB1247" s="286"/>
      <c r="AC1247" s="223"/>
      <c r="AD1247" s="223"/>
      <c r="AE1247" s="223"/>
      <c r="AF1247" s="223"/>
      <c r="AG1247" s="223"/>
      <c r="AH1247" s="223"/>
      <c r="AI1247" s="223"/>
      <c r="AJ1247" s="223"/>
      <c r="AK1247" s="1034"/>
      <c r="AL1247" s="1035"/>
      <c r="AM1247" s="1035"/>
      <c r="AN1247" s="788"/>
      <c r="AO1247" s="789"/>
      <c r="AP1247" s="3"/>
      <c r="AQ1247" s="222">
        <f t="shared" si="563"/>
        <v>1</v>
      </c>
    </row>
    <row r="1248" spans="2:56" s="162" customFormat="1" ht="12" customHeight="1" x14ac:dyDescent="0.15">
      <c r="B1248" s="1058"/>
      <c r="C1248" s="1063"/>
      <c r="D1248" s="1061"/>
      <c r="E1248" s="1061"/>
      <c r="F1248" s="1061"/>
      <c r="G1248" s="1061"/>
      <c r="H1248" s="1061"/>
      <c r="I1248" s="1061"/>
      <c r="J1248" s="1062"/>
      <c r="K1248" s="192"/>
      <c r="L1248" s="1038"/>
      <c r="M1248" s="1039"/>
      <c r="N1248" s="1038"/>
      <c r="O1248" s="1039"/>
      <c r="P1248" s="1034"/>
      <c r="Q1248" s="1036"/>
      <c r="R1248" s="408"/>
      <c r="S1248" s="408"/>
      <c r="T1248" s="408"/>
      <c r="U1248" s="1034"/>
      <c r="V1248" s="1036"/>
      <c r="W1248" s="1034"/>
      <c r="X1248" s="1035"/>
      <c r="Y1248" s="286"/>
      <c r="Z1248" s="286"/>
      <c r="AA1248" s="286"/>
      <c r="AB1248" s="286"/>
      <c r="AC1248" s="223"/>
      <c r="AD1248" s="223"/>
      <c r="AE1248" s="223"/>
      <c r="AF1248" s="223"/>
      <c r="AG1248" s="223"/>
      <c r="AH1248" s="223"/>
      <c r="AI1248" s="223"/>
      <c r="AJ1248" s="223"/>
      <c r="AK1248" s="1034"/>
      <c r="AL1248" s="1035"/>
      <c r="AM1248" s="1035"/>
      <c r="AN1248" s="788"/>
      <c r="AO1248" s="789"/>
      <c r="AP1248" s="3"/>
      <c r="AQ1248" s="222">
        <f t="shared" si="563"/>
        <v>1</v>
      </c>
    </row>
    <row r="1249" spans="2:46" s="162" customFormat="1" ht="12" customHeight="1" x14ac:dyDescent="0.15">
      <c r="B1249" s="1058"/>
      <c r="C1249" s="1063"/>
      <c r="D1249" s="1061"/>
      <c r="E1249" s="1061"/>
      <c r="F1249" s="1061"/>
      <c r="G1249" s="1061"/>
      <c r="H1249" s="1061"/>
      <c r="I1249" s="1061"/>
      <c r="J1249" s="1062"/>
      <c r="K1249" s="192"/>
      <c r="L1249" s="1038"/>
      <c r="M1249" s="1039"/>
      <c r="N1249" s="1038"/>
      <c r="O1249" s="1039"/>
      <c r="P1249" s="1034"/>
      <c r="Q1249" s="1036"/>
      <c r="R1249" s="408"/>
      <c r="S1249" s="408"/>
      <c r="T1249" s="408"/>
      <c r="U1249" s="1034"/>
      <c r="V1249" s="1036"/>
      <c r="W1249" s="1034"/>
      <c r="X1249" s="1035"/>
      <c r="Y1249" s="286"/>
      <c r="Z1249" s="286"/>
      <c r="AA1249" s="286"/>
      <c r="AB1249" s="286"/>
      <c r="AC1249" s="223"/>
      <c r="AD1249" s="223"/>
      <c r="AE1249" s="223"/>
      <c r="AF1249" s="223"/>
      <c r="AG1249" s="223"/>
      <c r="AH1249" s="223"/>
      <c r="AI1249" s="223"/>
      <c r="AJ1249" s="223"/>
      <c r="AK1249" s="1034"/>
      <c r="AL1249" s="1035"/>
      <c r="AM1249" s="1035"/>
      <c r="AN1249" s="788"/>
      <c r="AO1249" s="789"/>
      <c r="AP1249" s="3"/>
      <c r="AQ1249" s="222">
        <f t="shared" si="563"/>
        <v>1</v>
      </c>
    </row>
    <row r="1250" spans="2:46" s="162" customFormat="1" ht="12" customHeight="1" x14ac:dyDescent="0.15">
      <c r="B1250" s="1058"/>
      <c r="C1250" s="1063"/>
      <c r="D1250" s="1061"/>
      <c r="E1250" s="1061"/>
      <c r="F1250" s="1061"/>
      <c r="G1250" s="1061"/>
      <c r="H1250" s="1061"/>
      <c r="I1250" s="1061"/>
      <c r="J1250" s="1062"/>
      <c r="K1250" s="192"/>
      <c r="L1250" s="1038"/>
      <c r="M1250" s="1039"/>
      <c r="N1250" s="1038"/>
      <c r="O1250" s="1039"/>
      <c r="P1250" s="1034"/>
      <c r="Q1250" s="1036"/>
      <c r="R1250" s="408"/>
      <c r="S1250" s="408"/>
      <c r="T1250" s="408"/>
      <c r="U1250" s="1034"/>
      <c r="V1250" s="1036"/>
      <c r="W1250" s="1034"/>
      <c r="X1250" s="1035"/>
      <c r="Y1250" s="286"/>
      <c r="Z1250" s="286"/>
      <c r="AA1250" s="286"/>
      <c r="AB1250" s="286"/>
      <c r="AC1250" s="223"/>
      <c r="AD1250" s="223"/>
      <c r="AE1250" s="223"/>
      <c r="AF1250" s="223"/>
      <c r="AG1250" s="223"/>
      <c r="AH1250" s="223"/>
      <c r="AI1250" s="223"/>
      <c r="AJ1250" s="223"/>
      <c r="AK1250" s="1034"/>
      <c r="AL1250" s="1035"/>
      <c r="AM1250" s="1035"/>
      <c r="AN1250" s="788"/>
      <c r="AO1250" s="789"/>
      <c r="AP1250" s="3"/>
      <c r="AQ1250" s="222">
        <f t="shared" si="563"/>
        <v>1</v>
      </c>
    </row>
    <row r="1251" spans="2:46" s="162" customFormat="1" ht="12" customHeight="1" x14ac:dyDescent="0.15">
      <c r="B1251" s="1058"/>
      <c r="C1251" s="1063"/>
      <c r="D1251" s="1061"/>
      <c r="E1251" s="1061"/>
      <c r="F1251" s="1061"/>
      <c r="G1251" s="1061"/>
      <c r="H1251" s="1061"/>
      <c r="I1251" s="1061"/>
      <c r="J1251" s="1062"/>
      <c r="K1251" s="192"/>
      <c r="L1251" s="1038"/>
      <c r="M1251" s="1039"/>
      <c r="N1251" s="1038"/>
      <c r="O1251" s="1039"/>
      <c r="P1251" s="1034"/>
      <c r="Q1251" s="1036"/>
      <c r="R1251" s="408"/>
      <c r="S1251" s="408"/>
      <c r="T1251" s="408"/>
      <c r="U1251" s="1034"/>
      <c r="V1251" s="1036"/>
      <c r="W1251" s="1034"/>
      <c r="X1251" s="1035"/>
      <c r="Y1251" s="286"/>
      <c r="Z1251" s="286"/>
      <c r="AA1251" s="286"/>
      <c r="AB1251" s="286"/>
      <c r="AC1251" s="223"/>
      <c r="AD1251" s="223"/>
      <c r="AE1251" s="223"/>
      <c r="AF1251" s="223"/>
      <c r="AG1251" s="223"/>
      <c r="AH1251" s="223"/>
      <c r="AI1251" s="223"/>
      <c r="AJ1251" s="223"/>
      <c r="AK1251" s="1034"/>
      <c r="AL1251" s="1035"/>
      <c r="AM1251" s="1035"/>
      <c r="AN1251" s="788"/>
      <c r="AO1251" s="789"/>
      <c r="AP1251" s="3"/>
      <c r="AQ1251" s="222">
        <f t="shared" si="563"/>
        <v>1</v>
      </c>
    </row>
    <row r="1252" spans="2:46" s="162" customFormat="1" ht="12" customHeight="1" x14ac:dyDescent="0.15">
      <c r="B1252" s="1058"/>
      <c r="C1252" s="1063"/>
      <c r="D1252" s="1061"/>
      <c r="E1252" s="1061"/>
      <c r="F1252" s="1061"/>
      <c r="G1252" s="1061"/>
      <c r="H1252" s="1061"/>
      <c r="I1252" s="1061"/>
      <c r="J1252" s="1062"/>
      <c r="K1252" s="192"/>
      <c r="L1252" s="1038"/>
      <c r="M1252" s="1039"/>
      <c r="N1252" s="1038"/>
      <c r="O1252" s="1039"/>
      <c r="P1252" s="1034"/>
      <c r="Q1252" s="1036"/>
      <c r="R1252" s="408"/>
      <c r="S1252" s="408"/>
      <c r="T1252" s="408"/>
      <c r="U1252" s="1034"/>
      <c r="V1252" s="1036"/>
      <c r="W1252" s="1034"/>
      <c r="X1252" s="1035"/>
      <c r="Y1252" s="286"/>
      <c r="Z1252" s="286"/>
      <c r="AA1252" s="286"/>
      <c r="AB1252" s="286"/>
      <c r="AC1252" s="223"/>
      <c r="AD1252" s="223"/>
      <c r="AE1252" s="223"/>
      <c r="AF1252" s="223"/>
      <c r="AG1252" s="223"/>
      <c r="AH1252" s="223"/>
      <c r="AI1252" s="223"/>
      <c r="AJ1252" s="223"/>
      <c r="AK1252" s="1034"/>
      <c r="AL1252" s="1035"/>
      <c r="AM1252" s="1035"/>
      <c r="AN1252" s="788"/>
      <c r="AO1252" s="789"/>
      <c r="AP1252" s="3"/>
      <c r="AQ1252" s="222">
        <f t="shared" si="563"/>
        <v>1</v>
      </c>
    </row>
    <row r="1253" spans="2:46" s="162" customFormat="1" ht="12" customHeight="1" x14ac:dyDescent="0.15">
      <c r="B1253" s="1058"/>
      <c r="C1253" s="1063"/>
      <c r="D1253" s="1061"/>
      <c r="E1253" s="1061"/>
      <c r="F1253" s="1061"/>
      <c r="G1253" s="1061"/>
      <c r="H1253" s="1061"/>
      <c r="I1253" s="1061"/>
      <c r="J1253" s="1062"/>
      <c r="K1253" s="1016" t="s">
        <v>216</v>
      </c>
      <c r="L1253" s="1016" t="s">
        <v>215</v>
      </c>
      <c r="M1253" s="1016"/>
      <c r="N1253" s="1016"/>
      <c r="O1253" s="1016"/>
      <c r="P1253" s="1016"/>
      <c r="Q1253" s="1016"/>
      <c r="R1253" s="1016"/>
      <c r="S1253" s="1016"/>
      <c r="T1253" s="1016"/>
      <c r="U1253" s="1016"/>
      <c r="V1253" s="1016"/>
      <c r="W1253" s="1016"/>
      <c r="X1253" s="1016"/>
      <c r="Y1253" s="1040" t="s">
        <v>466</v>
      </c>
      <c r="Z1253" s="1041"/>
      <c r="AA1253" s="1041"/>
      <c r="AB1253" s="1042"/>
      <c r="AC1253" s="224">
        <f t="shared" ref="AC1253:AJ1253" si="564">SUM(AC1233:AC1252)</f>
        <v>0</v>
      </c>
      <c r="AD1253" s="224">
        <f t="shared" si="564"/>
        <v>0</v>
      </c>
      <c r="AE1253" s="224">
        <f t="shared" si="564"/>
        <v>0</v>
      </c>
      <c r="AF1253" s="224">
        <f t="shared" si="564"/>
        <v>0.72</v>
      </c>
      <c r="AG1253" s="224">
        <f t="shared" si="564"/>
        <v>0</v>
      </c>
      <c r="AH1253" s="224">
        <f t="shared" si="564"/>
        <v>0</v>
      </c>
      <c r="AI1253" s="224">
        <f t="shared" si="564"/>
        <v>0</v>
      </c>
      <c r="AJ1253" s="224">
        <f t="shared" si="564"/>
        <v>28.75</v>
      </c>
      <c r="AK1253" s="1040" t="s">
        <v>214</v>
      </c>
      <c r="AL1253" s="1041"/>
      <c r="AM1253" s="1041"/>
      <c r="AN1253" s="788"/>
      <c r="AO1253" s="789"/>
      <c r="AP1253" s="3"/>
    </row>
    <row r="1254" spans="2:46" s="162" customFormat="1" ht="12" customHeight="1" x14ac:dyDescent="0.15">
      <c r="B1254" s="1058"/>
      <c r="C1254" s="1063"/>
      <c r="D1254" s="1061"/>
      <c r="E1254" s="1061"/>
      <c r="F1254" s="1061"/>
      <c r="G1254" s="1061"/>
      <c r="H1254" s="1061"/>
      <c r="I1254" s="1061"/>
      <c r="J1254" s="1062"/>
      <c r="K1254" s="1016"/>
      <c r="L1254" s="1016" t="s">
        <v>467</v>
      </c>
      <c r="M1254" s="1016"/>
      <c r="N1254" s="1016"/>
      <c r="O1254" s="1016" t="s">
        <v>213</v>
      </c>
      <c r="P1254" s="1016"/>
      <c r="Q1254" s="1016"/>
      <c r="R1254" s="1016"/>
      <c r="S1254" s="1016"/>
      <c r="T1254" s="1016"/>
      <c r="U1254" s="1016"/>
      <c r="V1254" s="1016"/>
      <c r="W1254" s="1016"/>
      <c r="X1254" s="1016"/>
      <c r="Y1254" s="193">
        <f>COUNTIF(Y1233:Y1252,"○")</f>
        <v>0</v>
      </c>
      <c r="Z1254" s="193">
        <f>COUNTIF(Z1233:Z1252,"○")</f>
        <v>0</v>
      </c>
      <c r="AA1254" s="193">
        <f>COUNTIF(AA1233:AA1252,"○")</f>
        <v>0</v>
      </c>
      <c r="AB1254" s="193">
        <f>COUNTIF(AB1233:AB1252,"○")</f>
        <v>0</v>
      </c>
      <c r="AC1254" s="193">
        <f t="shared" ref="AC1254:AJ1254" si="565">COUNT(AC1233:AC1252)</f>
        <v>0</v>
      </c>
      <c r="AD1254" s="193">
        <f t="shared" si="565"/>
        <v>0</v>
      </c>
      <c r="AE1254" s="193">
        <f t="shared" si="565"/>
        <v>0</v>
      </c>
      <c r="AF1254" s="193">
        <f t="shared" si="565"/>
        <v>2</v>
      </c>
      <c r="AG1254" s="193">
        <f t="shared" si="565"/>
        <v>0</v>
      </c>
      <c r="AH1254" s="193">
        <f t="shared" si="565"/>
        <v>0</v>
      </c>
      <c r="AI1254" s="193">
        <f t="shared" si="565"/>
        <v>0</v>
      </c>
      <c r="AJ1254" s="193">
        <f t="shared" si="565"/>
        <v>2</v>
      </c>
      <c r="AK1254" s="1043"/>
      <c r="AL1254" s="1044"/>
      <c r="AM1254" s="1044"/>
      <c r="AN1254" s="1044"/>
      <c r="AO1254" s="1045"/>
      <c r="AP1254" s="3"/>
    </row>
    <row r="1255" spans="2:46" ht="12" customHeight="1" x14ac:dyDescent="0.15">
      <c r="B1255" s="1058"/>
      <c r="C1255" s="1063"/>
      <c r="D1255" s="1061"/>
      <c r="E1255" s="1061"/>
      <c r="F1255" s="1061"/>
      <c r="G1255" s="1061"/>
      <c r="H1255" s="1061"/>
      <c r="I1255" s="1061"/>
      <c r="J1255" s="1062"/>
      <c r="K1255" s="1016"/>
      <c r="L1255" s="1016"/>
      <c r="M1255" s="1016"/>
      <c r="N1255" s="1016"/>
      <c r="O1255" s="1016" t="s">
        <v>468</v>
      </c>
      <c r="P1255" s="1016"/>
      <c r="Q1255" s="1016"/>
      <c r="R1255" s="1016"/>
      <c r="S1255" s="1016"/>
      <c r="T1255" s="1016"/>
      <c r="U1255" s="1016"/>
      <c r="V1255" s="1016"/>
      <c r="W1255" s="1016"/>
      <c r="X1255" s="1016"/>
      <c r="Y1255" s="1034" t="str">
        <f>IF(Y1254&gt;0,"Ⅳ",IF(Z1254&gt;0,"Ⅲ",IF(AA1254&gt;0,"Ⅱa",IF(AB1254&gt;0,"Ⅱb","Ⅰ"))))</f>
        <v>Ⅰ</v>
      </c>
      <c r="Z1255" s="1035"/>
      <c r="AA1255" s="1035"/>
      <c r="AB1255" s="1036"/>
      <c r="AC1255" s="1034" t="str">
        <f>IF(AC1254&gt;0,"Ⅳ",IF(AD1254&gt;0,"Ⅲ",IF(AE1254&gt;0,"Ⅱa",IF(AF1254&gt;0,"Ⅱb","Ⅰ"))))</f>
        <v>Ⅱb</v>
      </c>
      <c r="AD1255" s="1035"/>
      <c r="AE1255" s="1035"/>
      <c r="AF1255" s="1036"/>
      <c r="AG1255" s="1034" t="str">
        <f>IF(AG1254&gt;0,"Ⅳ",IF(AH1254&gt;0,"Ⅲ",IF(AI1254&gt;0,"Ⅱa",IF(AJ1254&gt;0,"Ⅱb","Ⅰ"))))</f>
        <v>Ⅱb</v>
      </c>
      <c r="AH1255" s="1035"/>
      <c r="AI1255" s="1035"/>
      <c r="AJ1255" s="1036"/>
      <c r="AK1255" s="1046"/>
      <c r="AL1255" s="1047"/>
      <c r="AM1255" s="1047"/>
      <c r="AN1255" s="1047"/>
      <c r="AO1255" s="1048"/>
      <c r="AP1255" s="3"/>
      <c r="AQ1255" s="282" t="s">
        <v>312</v>
      </c>
      <c r="AR1255" s="282" t="s">
        <v>313</v>
      </c>
      <c r="AS1255" s="699" t="s">
        <v>316</v>
      </c>
      <c r="AT1255" s="1026"/>
    </row>
    <row r="1256" spans="2:46" ht="12" customHeight="1" x14ac:dyDescent="0.15">
      <c r="B1256" s="1058"/>
      <c r="C1256" s="1063"/>
      <c r="D1256" s="1061"/>
      <c r="E1256" s="1061"/>
      <c r="F1256" s="1061"/>
      <c r="G1256" s="1061"/>
      <c r="H1256" s="1061"/>
      <c r="I1256" s="1061"/>
      <c r="J1256" s="1062"/>
      <c r="K1256" s="1016"/>
      <c r="L1256" s="1016" t="s">
        <v>469</v>
      </c>
      <c r="M1256" s="1016"/>
      <c r="N1256" s="1016"/>
      <c r="O1256" s="1016" t="s">
        <v>212</v>
      </c>
      <c r="P1256" s="1016"/>
      <c r="Q1256" s="1016"/>
      <c r="R1256" s="1016"/>
      <c r="S1256" s="1016"/>
      <c r="T1256" s="1016"/>
      <c r="U1256" s="1016"/>
      <c r="V1256" s="1016"/>
      <c r="W1256" s="1016"/>
      <c r="X1256" s="1016"/>
      <c r="Y1256" s="187" t="s">
        <v>32</v>
      </c>
      <c r="Z1256" s="187" t="s">
        <v>33</v>
      </c>
      <c r="AA1256" s="1027" t="s">
        <v>34</v>
      </c>
      <c r="AB1256" s="1027"/>
      <c r="AC1256" s="187" t="s">
        <v>32</v>
      </c>
      <c r="AD1256" s="187" t="s">
        <v>33</v>
      </c>
      <c r="AE1256" s="1027" t="s">
        <v>34</v>
      </c>
      <c r="AF1256" s="1027"/>
      <c r="AG1256" s="187" t="s">
        <v>32</v>
      </c>
      <c r="AH1256" s="187" t="s">
        <v>33</v>
      </c>
      <c r="AI1256" s="1027" t="s">
        <v>34</v>
      </c>
      <c r="AJ1256" s="1027"/>
      <c r="AK1256" s="1046"/>
      <c r="AL1256" s="1047"/>
      <c r="AM1256" s="1047"/>
      <c r="AN1256" s="1047"/>
      <c r="AO1256" s="1048"/>
      <c r="AP1256" s="3"/>
      <c r="AQ1256" s="1028">
        <f>+Y1254+Z1254</f>
        <v>0</v>
      </c>
      <c r="AR1256" s="1029"/>
      <c r="AS1256" s="1028">
        <f>+AA1254+AB1254</f>
        <v>0</v>
      </c>
      <c r="AT1256" s="1029"/>
    </row>
    <row r="1257" spans="2:46" ht="12" customHeight="1" x14ac:dyDescent="0.15">
      <c r="B1257" s="1058"/>
      <c r="C1257" s="1063"/>
      <c r="D1257" s="1061"/>
      <c r="E1257" s="1061"/>
      <c r="F1257" s="1061"/>
      <c r="G1257" s="1061"/>
      <c r="H1257" s="1061"/>
      <c r="I1257" s="1061"/>
      <c r="J1257" s="1062"/>
      <c r="K1257" s="1016"/>
      <c r="L1257" s="1016"/>
      <c r="M1257" s="1016"/>
      <c r="N1257" s="1016"/>
      <c r="O1257" s="1016" t="s">
        <v>470</v>
      </c>
      <c r="P1257" s="1016"/>
      <c r="Q1257" s="1016"/>
      <c r="R1257" s="1016"/>
      <c r="S1257" s="1016"/>
      <c r="T1257" s="1016"/>
      <c r="U1257" s="1016"/>
      <c r="V1257" s="1016"/>
      <c r="W1257" s="1016"/>
      <c r="X1257" s="1016"/>
      <c r="Y1257" s="193" t="str">
        <f>IF(Y1254=0,"",1)</f>
        <v/>
      </c>
      <c r="Z1257" s="193" t="str">
        <f>IF(Z1254=0,"",1)</f>
        <v/>
      </c>
      <c r="AA1257" s="1030" t="str">
        <f>IF(AQ1256=1,"",IF(AS1256&gt;0,1,""))</f>
        <v/>
      </c>
      <c r="AB1257" s="1031"/>
      <c r="AC1257" s="193">
        <f>+AC1254</f>
        <v>0</v>
      </c>
      <c r="AD1257" s="193">
        <f>AD1254</f>
        <v>0</v>
      </c>
      <c r="AE1257" s="1030">
        <f>AE1254+AF1254</f>
        <v>2</v>
      </c>
      <c r="AF1257" s="1031"/>
      <c r="AG1257" s="193">
        <f>AG1254</f>
        <v>0</v>
      </c>
      <c r="AH1257" s="193">
        <f>AH1254</f>
        <v>0</v>
      </c>
      <c r="AI1257" s="1030">
        <f>AI1254+AJ1254</f>
        <v>2</v>
      </c>
      <c r="AJ1257" s="1031"/>
      <c r="AK1257" s="1046"/>
      <c r="AL1257" s="1047"/>
      <c r="AM1257" s="1047"/>
      <c r="AN1257" s="1047"/>
      <c r="AO1257" s="1048"/>
      <c r="AP1257" s="3"/>
      <c r="AQ1257" s="197">
        <f>+Y1254+AC1257+AG1257</f>
        <v>0</v>
      </c>
      <c r="AR1257" s="197">
        <f>+Z1254+AD1257+AH1257</f>
        <v>0</v>
      </c>
      <c r="AS1257" s="1032">
        <f>+AS1256+AE1257+AI1257</f>
        <v>4</v>
      </c>
      <c r="AT1257" s="1033"/>
    </row>
    <row r="1258" spans="2:46" ht="12" customHeight="1" x14ac:dyDescent="0.15">
      <c r="B1258" s="1058"/>
      <c r="C1258" s="1063"/>
      <c r="D1258" s="1061"/>
      <c r="E1258" s="1061"/>
      <c r="F1258" s="1061"/>
      <c r="G1258" s="1061"/>
      <c r="H1258" s="1061"/>
      <c r="I1258" s="1061"/>
      <c r="J1258" s="1062"/>
      <c r="K1258" s="1016"/>
      <c r="L1258" s="1016"/>
      <c r="M1258" s="1016"/>
      <c r="N1258" s="1016"/>
      <c r="O1258" s="1016" t="s">
        <v>471</v>
      </c>
      <c r="P1258" s="1016"/>
      <c r="Q1258" s="1016"/>
      <c r="R1258" s="1016"/>
      <c r="S1258" s="1016"/>
      <c r="T1258" s="1016"/>
      <c r="U1258" s="1016"/>
      <c r="V1258" s="1016"/>
      <c r="W1258" s="1016"/>
      <c r="X1258" s="1016"/>
      <c r="Y1258" s="1034" t="s">
        <v>875</v>
      </c>
      <c r="Z1258" s="1035"/>
      <c r="AA1258" s="1035"/>
      <c r="AB1258" s="1036"/>
      <c r="AC1258" s="1034" t="str">
        <f>IF(AC1257&gt;0,"Ⅳ",IF(AD1257&gt;0,"Ⅲ",IF(AE1257&gt;0,"Ⅱ","Ⅰ")))</f>
        <v>Ⅱ</v>
      </c>
      <c r="AD1258" s="1035"/>
      <c r="AE1258" s="1035"/>
      <c r="AF1258" s="1036"/>
      <c r="AG1258" s="1034" t="str">
        <f>IF(AG1257&gt;0,"Ⅳ",IF(AH1257&gt;0,"Ⅲ",IF(AI1257&gt;0,"Ⅱ","Ⅰ")))</f>
        <v>Ⅱ</v>
      </c>
      <c r="AH1258" s="1035"/>
      <c r="AI1258" s="1035"/>
      <c r="AJ1258" s="1036"/>
      <c r="AK1258" s="1046"/>
      <c r="AL1258" s="1047"/>
      <c r="AM1258" s="1047"/>
      <c r="AN1258" s="1047"/>
      <c r="AO1258" s="1048"/>
      <c r="AP1258" s="3"/>
      <c r="AQ1258" s="1037" t="str">
        <f>IF(AQ1257&gt;0,"Ⅳ",IF(AR1257&gt;0,"Ⅲ",IF(AS1257&gt;0,"Ⅱ","Ⅰ")))</f>
        <v>Ⅱ</v>
      </c>
      <c r="AR1258" s="1037"/>
      <c r="AS1258" s="1037"/>
      <c r="AT1258" s="1037"/>
    </row>
    <row r="1259" spans="2:46" ht="12" customHeight="1" x14ac:dyDescent="0.15">
      <c r="B1259" s="1058"/>
      <c r="C1259" s="1063"/>
      <c r="D1259" s="1061"/>
      <c r="E1259" s="1061"/>
      <c r="F1259" s="1061"/>
      <c r="G1259" s="1061"/>
      <c r="H1259" s="1061"/>
      <c r="I1259" s="1061"/>
      <c r="J1259" s="1062"/>
      <c r="K1259" s="1016"/>
      <c r="L1259" s="1016"/>
      <c r="M1259" s="1016"/>
      <c r="N1259" s="1016"/>
      <c r="O1259" s="1016" t="s">
        <v>472</v>
      </c>
      <c r="P1259" s="1016"/>
      <c r="Q1259" s="1016"/>
      <c r="R1259" s="1016"/>
      <c r="S1259" s="1016"/>
      <c r="T1259" s="1016"/>
      <c r="U1259" s="1016"/>
      <c r="V1259" s="1016"/>
      <c r="W1259" s="1016"/>
      <c r="X1259" s="1016"/>
      <c r="Y1259" s="1034" t="str">
        <f>IF(COUNTIF(Y1258:AJ1258,"Ⅳ")&gt;0,"Ⅳ",IF(COUNTIF(Y1258:AJ1258,"Ⅲ")&gt;0,"Ⅲ",IF(COUNTIF(Y1258:AJ1258,"Ⅱ")&gt;0,"Ⅱ","Ⅰ")))</f>
        <v>Ⅱ</v>
      </c>
      <c r="Z1259" s="1035"/>
      <c r="AA1259" s="1035"/>
      <c r="AB1259" s="1035"/>
      <c r="AC1259" s="1035"/>
      <c r="AD1259" s="1035"/>
      <c r="AE1259" s="1035"/>
      <c r="AF1259" s="1035"/>
      <c r="AG1259" s="1035"/>
      <c r="AH1259" s="1035"/>
      <c r="AI1259" s="1035"/>
      <c r="AJ1259" s="1036"/>
      <c r="AK1259" s="1049"/>
      <c r="AL1259" s="1050"/>
      <c r="AM1259" s="1050"/>
      <c r="AN1259" s="1050"/>
      <c r="AO1259" s="1051"/>
      <c r="AP1259" s="3"/>
    </row>
    <row r="1260" spans="2:46" ht="14.25" customHeight="1" x14ac:dyDescent="0.15">
      <c r="B1260" s="1058"/>
      <c r="C1260" s="1063"/>
      <c r="D1260" s="1061"/>
      <c r="E1260" s="1061"/>
      <c r="F1260" s="1061"/>
      <c r="G1260" s="1061"/>
      <c r="H1260" s="1061"/>
      <c r="I1260" s="1061"/>
      <c r="J1260" s="1062"/>
      <c r="K1260" s="1016" t="s">
        <v>169</v>
      </c>
      <c r="L1260" s="1017"/>
      <c r="M1260" s="1017"/>
      <c r="N1260" s="1017"/>
      <c r="O1260" s="1017"/>
      <c r="P1260" s="1017"/>
      <c r="Q1260" s="1017"/>
      <c r="R1260" s="1017"/>
      <c r="S1260" s="1017"/>
      <c r="T1260" s="1017"/>
      <c r="U1260" s="1017"/>
      <c r="V1260" s="1017"/>
      <c r="W1260" s="1017"/>
      <c r="X1260" s="1017"/>
      <c r="Y1260" s="1017"/>
      <c r="Z1260" s="1017"/>
      <c r="AA1260" s="1017"/>
      <c r="AB1260" s="1017"/>
      <c r="AC1260" s="1017"/>
      <c r="AD1260" s="1017"/>
      <c r="AE1260" s="1017"/>
      <c r="AF1260" s="1017"/>
      <c r="AG1260" s="1017"/>
      <c r="AH1260" s="1017"/>
      <c r="AI1260" s="1017"/>
      <c r="AJ1260" s="1017"/>
      <c r="AK1260" s="1017"/>
      <c r="AL1260" s="1017"/>
      <c r="AM1260" s="1017"/>
      <c r="AN1260" s="1017"/>
      <c r="AO1260" s="1017"/>
      <c r="AP1260" s="3"/>
    </row>
    <row r="1261" spans="2:46" ht="14.25" customHeight="1" x14ac:dyDescent="0.15">
      <c r="B1261" s="1058"/>
      <c r="C1261" s="1063"/>
      <c r="D1261" s="1061"/>
      <c r="E1261" s="1061"/>
      <c r="F1261" s="1061"/>
      <c r="G1261" s="1061"/>
      <c r="H1261" s="1061"/>
      <c r="I1261" s="1061"/>
      <c r="J1261" s="1062"/>
      <c r="K1261" s="1016"/>
      <c r="L1261" s="1017"/>
      <c r="M1261" s="1017"/>
      <c r="N1261" s="1017"/>
      <c r="O1261" s="1017"/>
      <c r="P1261" s="1017"/>
      <c r="Q1261" s="1017"/>
      <c r="R1261" s="1017"/>
      <c r="S1261" s="1017"/>
      <c r="T1261" s="1017"/>
      <c r="U1261" s="1017"/>
      <c r="V1261" s="1017"/>
      <c r="W1261" s="1017"/>
      <c r="X1261" s="1017"/>
      <c r="Y1261" s="1017"/>
      <c r="Z1261" s="1017"/>
      <c r="AA1261" s="1017"/>
      <c r="AB1261" s="1017"/>
      <c r="AC1261" s="1017"/>
      <c r="AD1261" s="1017"/>
      <c r="AE1261" s="1017"/>
      <c r="AF1261" s="1017"/>
      <c r="AG1261" s="1017"/>
      <c r="AH1261" s="1017"/>
      <c r="AI1261" s="1017"/>
      <c r="AJ1261" s="1017"/>
      <c r="AK1261" s="1017"/>
      <c r="AL1261" s="1017"/>
      <c r="AM1261" s="1017"/>
      <c r="AN1261" s="1017"/>
      <c r="AO1261" s="1017"/>
      <c r="AP1261" s="3"/>
    </row>
    <row r="1262" spans="2:46" ht="12" customHeight="1" x14ac:dyDescent="0.15">
      <c r="B1262" s="1058"/>
      <c r="C1262" s="1063"/>
      <c r="D1262" s="1061"/>
      <c r="E1262" s="1061"/>
      <c r="F1262" s="1061"/>
      <c r="G1262" s="1061"/>
      <c r="H1262" s="1061"/>
      <c r="I1262" s="1061"/>
      <c r="J1262" s="1062"/>
      <c r="K1262" s="1018" t="s">
        <v>473</v>
      </c>
      <c r="L1262" s="1018"/>
      <c r="M1262" s="1018"/>
      <c r="N1262" s="1018"/>
      <c r="O1262" s="1018"/>
      <c r="P1262" s="1018"/>
      <c r="Q1262" s="1018"/>
      <c r="R1262" s="1018"/>
      <c r="S1262" s="1018"/>
      <c r="T1262" s="1018"/>
      <c r="U1262" s="1018"/>
      <c r="V1262" s="1018"/>
      <c r="W1262" s="1018"/>
      <c r="X1262" s="1018"/>
      <c r="Y1262" s="1018"/>
      <c r="Z1262" s="1018"/>
      <c r="AA1262" s="1018"/>
      <c r="AB1262" s="1018"/>
      <c r="AC1262" s="1018"/>
      <c r="AD1262" s="1018"/>
      <c r="AE1262" s="1018"/>
      <c r="AF1262" s="1018"/>
      <c r="AG1262" s="1018"/>
      <c r="AH1262" s="1018"/>
      <c r="AI1262" s="1018"/>
      <c r="AJ1262" s="1018"/>
      <c r="AK1262" s="1018"/>
      <c r="AL1262" s="1018"/>
      <c r="AM1262" s="1018"/>
      <c r="AN1262" s="1018"/>
      <c r="AO1262" s="1018"/>
      <c r="AP1262" s="3"/>
    </row>
    <row r="1263" spans="2:46" ht="12" customHeight="1" x14ac:dyDescent="0.15">
      <c r="B1263" s="1058"/>
      <c r="C1263" s="1063"/>
      <c r="D1263" s="1061"/>
      <c r="E1263" s="1061"/>
      <c r="F1263" s="1061"/>
      <c r="G1263" s="1061"/>
      <c r="H1263" s="1061"/>
      <c r="I1263" s="1061"/>
      <c r="J1263" s="1062"/>
      <c r="K1263" s="1019" t="s">
        <v>523</v>
      </c>
      <c r="L1263" s="1019"/>
      <c r="M1263" s="1019"/>
      <c r="N1263" s="1019"/>
      <c r="O1263" s="1019"/>
      <c r="P1263" s="1019"/>
      <c r="Q1263" s="1019"/>
      <c r="R1263" s="1019"/>
      <c r="S1263" s="1019"/>
      <c r="T1263" s="1019"/>
      <c r="U1263" s="1019"/>
      <c r="V1263" s="1019"/>
      <c r="W1263" s="1019"/>
      <c r="X1263" s="1019"/>
      <c r="Y1263" s="1019"/>
      <c r="Z1263" s="1019"/>
      <c r="AA1263" s="1019"/>
      <c r="AB1263" s="1019"/>
      <c r="AC1263" s="1019"/>
      <c r="AD1263" s="1019"/>
      <c r="AE1263" s="1019"/>
      <c r="AF1263" s="1019"/>
      <c r="AG1263" s="1019"/>
      <c r="AH1263" s="1019"/>
      <c r="AI1263" s="1019"/>
      <c r="AJ1263" s="1019"/>
      <c r="AK1263" s="1019"/>
      <c r="AL1263" s="1019"/>
      <c r="AM1263" s="1019"/>
      <c r="AN1263" s="1019"/>
      <c r="AO1263" s="1019"/>
      <c r="AP1263" s="3"/>
    </row>
    <row r="1264" spans="2:46" ht="12" customHeight="1" x14ac:dyDescent="0.15">
      <c r="B1264" s="1058"/>
      <c r="C1264" s="1063"/>
      <c r="D1264" s="1061"/>
      <c r="E1264" s="1061"/>
      <c r="F1264" s="1061"/>
      <c r="G1264" s="1061"/>
      <c r="H1264" s="1061"/>
      <c r="I1264" s="1061"/>
      <c r="J1264" s="1062"/>
      <c r="K1264" s="194" t="s">
        <v>474</v>
      </c>
      <c r="L1264" s="195"/>
      <c r="M1264" s="195"/>
      <c r="N1264" s="195"/>
      <c r="O1264" s="195"/>
      <c r="P1264" s="195"/>
      <c r="Q1264" s="195"/>
      <c r="R1264" s="195"/>
      <c r="S1264" s="195"/>
      <c r="T1264" s="195"/>
      <c r="U1264" s="195"/>
      <c r="V1264" s="195"/>
      <c r="W1264" s="195"/>
      <c r="X1264" s="195"/>
      <c r="Y1264" s="195"/>
      <c r="Z1264" s="195"/>
      <c r="AA1264" s="195"/>
      <c r="AB1264" s="195"/>
      <c r="AC1264" s="195"/>
      <c r="AD1264" s="195"/>
      <c r="AE1264" s="195"/>
      <c r="AF1264" s="195"/>
      <c r="AG1264" s="195"/>
      <c r="AH1264" s="195"/>
      <c r="AI1264" s="195"/>
      <c r="AJ1264" s="195"/>
      <c r="AK1264" s="195"/>
      <c r="AL1264" s="195"/>
      <c r="AM1264" s="195"/>
      <c r="AN1264" s="195"/>
      <c r="AO1264" s="196"/>
      <c r="AP1264" s="3"/>
    </row>
    <row r="1265" spans="2:86" ht="12" customHeight="1" x14ac:dyDescent="0.15">
      <c r="B1265" s="1058"/>
      <c r="C1265" s="1063"/>
      <c r="D1265" s="1061"/>
      <c r="E1265" s="1061"/>
      <c r="F1265" s="1061"/>
      <c r="G1265" s="1061"/>
      <c r="H1265" s="1061"/>
      <c r="I1265" s="1061"/>
      <c r="J1265" s="1062"/>
      <c r="K1265" s="194" t="s">
        <v>475</v>
      </c>
      <c r="L1265" s="195"/>
      <c r="M1265" s="195"/>
      <c r="N1265" s="195"/>
      <c r="O1265" s="195"/>
      <c r="P1265" s="195"/>
      <c r="Q1265" s="195"/>
      <c r="R1265" s="195"/>
      <c r="S1265" s="195"/>
      <c r="T1265" s="195"/>
      <c r="U1265" s="195"/>
      <c r="V1265" s="195"/>
      <c r="W1265" s="195"/>
      <c r="X1265" s="195"/>
      <c r="Y1265" s="195"/>
      <c r="Z1265" s="195"/>
      <c r="AA1265" s="195"/>
      <c r="AB1265" s="195"/>
      <c r="AC1265" s="195"/>
      <c r="AD1265" s="195"/>
      <c r="AE1265" s="195"/>
      <c r="AF1265" s="195"/>
      <c r="AG1265" s="195"/>
      <c r="AH1265" s="195"/>
      <c r="AI1265" s="195"/>
      <c r="AJ1265" s="195"/>
      <c r="AK1265" s="195"/>
      <c r="AL1265" s="195"/>
      <c r="AM1265" s="195"/>
      <c r="AN1265" s="195"/>
      <c r="AO1265" s="196"/>
      <c r="AP1265" s="3"/>
    </row>
    <row r="1266" spans="2:86" ht="12" customHeight="1" x14ac:dyDescent="0.15">
      <c r="B1266" s="1058"/>
      <c r="C1266" s="1063"/>
      <c r="D1266" s="1061"/>
      <c r="E1266" s="1061"/>
      <c r="F1266" s="1061"/>
      <c r="G1266" s="1061"/>
      <c r="H1266" s="1061"/>
      <c r="I1266" s="1061"/>
      <c r="J1266" s="1062"/>
      <c r="K1266" s="1020" t="s">
        <v>476</v>
      </c>
      <c r="L1266" s="1021"/>
      <c r="M1266" s="1021"/>
      <c r="N1266" s="1021"/>
      <c r="O1266" s="1021"/>
      <c r="P1266" s="1021"/>
      <c r="Q1266" s="1021"/>
      <c r="R1266" s="1021"/>
      <c r="S1266" s="1021"/>
      <c r="T1266" s="1021"/>
      <c r="U1266" s="1021"/>
      <c r="V1266" s="1021"/>
      <c r="W1266" s="1021"/>
      <c r="X1266" s="1021"/>
      <c r="Y1266" s="1021"/>
      <c r="Z1266" s="1021"/>
      <c r="AA1266" s="1021"/>
      <c r="AB1266" s="1021"/>
      <c r="AC1266" s="1021"/>
      <c r="AD1266" s="1021"/>
      <c r="AE1266" s="1021"/>
      <c r="AF1266" s="1021"/>
      <c r="AG1266" s="1021"/>
      <c r="AH1266" s="1021"/>
      <c r="AI1266" s="1021"/>
      <c r="AJ1266" s="1021"/>
      <c r="AK1266" s="1021"/>
      <c r="AL1266" s="1021"/>
      <c r="AM1266" s="1021"/>
      <c r="AN1266" s="1021"/>
      <c r="AO1266" s="1022"/>
      <c r="AP1266" s="3"/>
    </row>
    <row r="1267" spans="2:86" ht="12" customHeight="1" x14ac:dyDescent="0.15">
      <c r="B1267" s="591"/>
      <c r="C1267" s="1064"/>
      <c r="D1267" s="1065"/>
      <c r="E1267" s="1065"/>
      <c r="F1267" s="1065"/>
      <c r="G1267" s="1065"/>
      <c r="H1267" s="1065"/>
      <c r="I1267" s="1065"/>
      <c r="J1267" s="1066"/>
      <c r="K1267" s="1023"/>
      <c r="L1267" s="1024"/>
      <c r="M1267" s="1024"/>
      <c r="N1267" s="1024"/>
      <c r="O1267" s="1024"/>
      <c r="P1267" s="1024"/>
      <c r="Q1267" s="1024"/>
      <c r="R1267" s="1024"/>
      <c r="S1267" s="1024"/>
      <c r="T1267" s="1024"/>
      <c r="U1267" s="1024"/>
      <c r="V1267" s="1024"/>
      <c r="W1267" s="1024"/>
      <c r="X1267" s="1024"/>
      <c r="Y1267" s="1024"/>
      <c r="Z1267" s="1024"/>
      <c r="AA1267" s="1024"/>
      <c r="AB1267" s="1024"/>
      <c r="AC1267" s="1024"/>
      <c r="AD1267" s="1024"/>
      <c r="AE1267" s="1024"/>
      <c r="AF1267" s="1024"/>
      <c r="AG1267" s="1024"/>
      <c r="AH1267" s="1024"/>
      <c r="AI1267" s="1024"/>
      <c r="AJ1267" s="1024"/>
      <c r="AK1267" s="1024"/>
      <c r="AL1267" s="1024"/>
      <c r="AM1267" s="1024"/>
      <c r="AN1267" s="1024"/>
      <c r="AO1267" s="1025"/>
      <c r="AP1267" s="3"/>
    </row>
    <row r="1268" spans="2:86" s="9" customFormat="1" ht="12" customHeight="1" x14ac:dyDescent="0.15">
      <c r="B1268" s="3" t="s">
        <v>527</v>
      </c>
      <c r="AQ1268" s="162"/>
      <c r="AR1268" s="162"/>
      <c r="AS1268" s="162"/>
      <c r="AT1268" s="162"/>
      <c r="AU1268" s="162"/>
      <c r="AV1268" s="162"/>
      <c r="AW1268" s="162"/>
      <c r="AX1268" s="162"/>
      <c r="AY1268" s="162"/>
      <c r="AZ1268" s="162"/>
      <c r="BA1268" s="162"/>
      <c r="BB1268" s="162"/>
      <c r="BC1268" s="162"/>
      <c r="BD1268" s="162"/>
      <c r="BE1268" s="162"/>
      <c r="BF1268" s="162"/>
      <c r="BG1268" s="162"/>
      <c r="BH1268" s="162"/>
      <c r="BI1268" s="162"/>
      <c r="BJ1268" s="162"/>
      <c r="BK1268" s="162"/>
      <c r="BL1268" s="162"/>
      <c r="BM1268" s="162"/>
      <c r="BN1268" s="162"/>
      <c r="BO1268" s="162"/>
      <c r="BP1268" s="162"/>
      <c r="BQ1268" s="162"/>
      <c r="BR1268" s="162"/>
      <c r="BS1268" s="162"/>
      <c r="BT1268" s="162"/>
      <c r="BU1268" s="162"/>
      <c r="BV1268" s="162"/>
      <c r="BW1268" s="162"/>
      <c r="BX1268" s="162"/>
      <c r="BY1268" s="162"/>
      <c r="BZ1268" s="162"/>
      <c r="CA1268" s="162"/>
      <c r="CB1268" s="162"/>
      <c r="CC1268" s="162"/>
      <c r="CD1268" s="162"/>
      <c r="CE1268" s="162"/>
      <c r="CF1268" s="162"/>
      <c r="CG1268" s="162"/>
      <c r="CH1268" s="162"/>
    </row>
    <row r="1269" spans="2:86" ht="12" customHeight="1" thickBot="1" x14ac:dyDescent="0.2">
      <c r="B1269" s="3" t="s">
        <v>524</v>
      </c>
    </row>
    <row r="1270" spans="2:86" ht="12" customHeight="1" x14ac:dyDescent="0.15">
      <c r="B1270" s="3" t="s">
        <v>525</v>
      </c>
      <c r="AU1270" s="1000" t="s">
        <v>305</v>
      </c>
      <c r="AV1270" s="1001" t="s">
        <v>298</v>
      </c>
      <c r="AW1270" s="1003" t="s">
        <v>299</v>
      </c>
      <c r="AX1270" s="1005" t="s">
        <v>306</v>
      </c>
      <c r="AY1270" s="1006"/>
      <c r="AZ1270" s="1006"/>
      <c r="BA1270" s="1006"/>
      <c r="BB1270" s="1006"/>
      <c r="BC1270" s="1006"/>
      <c r="BD1270" s="1006"/>
      <c r="BE1270" s="1006"/>
      <c r="BF1270" s="1006"/>
      <c r="BG1270" s="1006"/>
      <c r="BH1270" s="1006"/>
      <c r="BI1270" s="1006"/>
      <c r="BJ1270" s="1006"/>
      <c r="BK1270" s="1006"/>
      <c r="BL1270" s="1006"/>
      <c r="BM1270" s="1006"/>
      <c r="BN1270" s="1006"/>
      <c r="BO1270" s="1006"/>
      <c r="BP1270" s="1006"/>
      <c r="BQ1270" s="1006"/>
      <c r="BR1270" s="1007"/>
      <c r="BS1270" s="807" t="s">
        <v>300</v>
      </c>
      <c r="BT1270" s="1008"/>
      <c r="BU1270" s="1008"/>
      <c r="BV1270" s="1008"/>
      <c r="BW1270" s="1009" t="s">
        <v>307</v>
      </c>
      <c r="BX1270" s="1010"/>
      <c r="BY1270" s="1010"/>
      <c r="BZ1270" s="1010"/>
      <c r="CA1270" s="1010"/>
      <c r="CB1270" s="1010"/>
      <c r="CC1270" s="1010"/>
      <c r="CD1270" s="1010"/>
      <c r="CE1270" s="1010"/>
      <c r="CF1270" s="1010"/>
      <c r="CG1270" s="1010"/>
      <c r="CH1270" s="1011"/>
    </row>
    <row r="1271" spans="2:86" ht="12" customHeight="1" x14ac:dyDescent="0.15">
      <c r="B1271" s="3" t="s">
        <v>477</v>
      </c>
      <c r="AU1271" s="1000"/>
      <c r="AV1271" s="1002"/>
      <c r="AW1271" s="1004"/>
      <c r="AX1271" s="1012" t="s">
        <v>308</v>
      </c>
      <c r="AY1271" s="686"/>
      <c r="AZ1271" s="686"/>
      <c r="BA1271" s="686"/>
      <c r="BB1271" s="686"/>
      <c r="BC1271" s="686"/>
      <c r="BD1271" s="686"/>
      <c r="BE1271" s="686"/>
      <c r="BF1271" s="686"/>
      <c r="BG1271" s="686"/>
      <c r="BH1271" s="686"/>
      <c r="BI1271" s="686"/>
      <c r="BJ1271" s="686" t="s">
        <v>309</v>
      </c>
      <c r="BK1271" s="686"/>
      <c r="BL1271" s="686"/>
      <c r="BM1271" s="686"/>
      <c r="BN1271" s="686"/>
      <c r="BO1271" s="686"/>
      <c r="BP1271" s="686"/>
      <c r="BQ1271" s="686"/>
      <c r="BR1271" s="1013"/>
      <c r="BS1271" s="1008"/>
      <c r="BT1271" s="1008"/>
      <c r="BU1271" s="1008"/>
      <c r="BV1271" s="1008"/>
      <c r="BW1271" s="1014" t="s">
        <v>302</v>
      </c>
      <c r="BX1271" s="699"/>
      <c r="BY1271" s="699"/>
      <c r="BZ1271" s="699"/>
      <c r="CA1271" s="686" t="s">
        <v>310</v>
      </c>
      <c r="CB1271" s="686"/>
      <c r="CC1271" s="686"/>
      <c r="CD1271" s="686"/>
      <c r="CE1271" s="686"/>
      <c r="CF1271" s="686"/>
      <c r="CG1271" s="686"/>
      <c r="CH1271" s="1013"/>
    </row>
    <row r="1272" spans="2:86" ht="12" customHeight="1" x14ac:dyDescent="0.15">
      <c r="B1272" s="3" t="s">
        <v>526</v>
      </c>
      <c r="AU1272" s="1000"/>
      <c r="AV1272" s="1002"/>
      <c r="AW1272" s="1004"/>
      <c r="AX1272" s="1012" t="s">
        <v>26</v>
      </c>
      <c r="AY1272" s="686"/>
      <c r="AZ1272" s="686"/>
      <c r="BA1272" s="686"/>
      <c r="BB1272" s="686" t="s">
        <v>22</v>
      </c>
      <c r="BC1272" s="686"/>
      <c r="BD1272" s="686"/>
      <c r="BE1272" s="686"/>
      <c r="BF1272" s="686" t="s">
        <v>24</v>
      </c>
      <c r="BG1272" s="686"/>
      <c r="BH1272" s="686"/>
      <c r="BI1272" s="686"/>
      <c r="BJ1272" s="699" t="s">
        <v>26</v>
      </c>
      <c r="BK1272" s="699"/>
      <c r="BL1272" s="699"/>
      <c r="BM1272" s="699" t="s">
        <v>22</v>
      </c>
      <c r="BN1272" s="699"/>
      <c r="BO1272" s="699"/>
      <c r="BP1272" s="699" t="s">
        <v>24</v>
      </c>
      <c r="BQ1272" s="699"/>
      <c r="BR1272" s="1015"/>
      <c r="BS1272" s="807" t="s">
        <v>26</v>
      </c>
      <c r="BT1272" s="807" t="s">
        <v>22</v>
      </c>
      <c r="BU1272" s="807" t="s">
        <v>24</v>
      </c>
      <c r="BV1272" s="807" t="s">
        <v>303</v>
      </c>
      <c r="BW1272" s="1012" t="s">
        <v>311</v>
      </c>
      <c r="BX1272" s="686"/>
      <c r="BY1272" s="686"/>
      <c r="BZ1272" s="686"/>
      <c r="CA1272" s="686" t="s">
        <v>22</v>
      </c>
      <c r="CB1272" s="686"/>
      <c r="CC1272" s="686"/>
      <c r="CD1272" s="686"/>
      <c r="CE1272" s="686" t="s">
        <v>24</v>
      </c>
      <c r="CF1272" s="686"/>
      <c r="CG1272" s="686"/>
      <c r="CH1272" s="1013"/>
    </row>
    <row r="1273" spans="2:86" ht="12" customHeight="1" x14ac:dyDescent="0.15">
      <c r="B1273" s="3" t="s">
        <v>478</v>
      </c>
      <c r="AU1273" s="1000"/>
      <c r="AV1273" s="1002"/>
      <c r="AW1273" s="1004"/>
      <c r="AX1273" s="156" t="s">
        <v>862</v>
      </c>
      <c r="AY1273" s="157" t="s">
        <v>863</v>
      </c>
      <c r="AZ1273" s="157" t="s">
        <v>864</v>
      </c>
      <c r="BA1273" s="158" t="s">
        <v>865</v>
      </c>
      <c r="BB1273" s="159" t="s">
        <v>866</v>
      </c>
      <c r="BC1273" s="157" t="s">
        <v>863</v>
      </c>
      <c r="BD1273" s="157" t="s">
        <v>867</v>
      </c>
      <c r="BE1273" s="158" t="s">
        <v>865</v>
      </c>
      <c r="BF1273" s="159" t="s">
        <v>866</v>
      </c>
      <c r="BG1273" s="157" t="s">
        <v>863</v>
      </c>
      <c r="BH1273" s="157" t="s">
        <v>864</v>
      </c>
      <c r="BI1273" s="158" t="s">
        <v>865</v>
      </c>
      <c r="BJ1273" s="159" t="s">
        <v>866</v>
      </c>
      <c r="BK1273" s="157" t="s">
        <v>868</v>
      </c>
      <c r="BL1273" s="158" t="s">
        <v>869</v>
      </c>
      <c r="BM1273" s="159" t="s">
        <v>870</v>
      </c>
      <c r="BN1273" s="157" t="s">
        <v>863</v>
      </c>
      <c r="BO1273" s="158" t="s">
        <v>871</v>
      </c>
      <c r="BP1273" s="159" t="s">
        <v>870</v>
      </c>
      <c r="BQ1273" s="157" t="s">
        <v>868</v>
      </c>
      <c r="BR1273" s="160" t="s">
        <v>872</v>
      </c>
      <c r="BS1273" s="1008"/>
      <c r="BT1273" s="1008"/>
      <c r="BU1273" s="1008"/>
      <c r="BV1273" s="1008"/>
      <c r="BW1273" s="156" t="s">
        <v>866</v>
      </c>
      <c r="BX1273" s="157" t="s">
        <v>863</v>
      </c>
      <c r="BY1273" s="157" t="s">
        <v>864</v>
      </c>
      <c r="BZ1273" s="158" t="s">
        <v>865</v>
      </c>
      <c r="CA1273" s="159" t="s">
        <v>866</v>
      </c>
      <c r="CB1273" s="157" t="s">
        <v>873</v>
      </c>
      <c r="CC1273" s="157" t="s">
        <v>864</v>
      </c>
      <c r="CD1273" s="158" t="s">
        <v>865</v>
      </c>
      <c r="CE1273" s="159" t="s">
        <v>866</v>
      </c>
      <c r="CF1273" s="157" t="s">
        <v>863</v>
      </c>
      <c r="CG1273" s="157" t="s">
        <v>864</v>
      </c>
      <c r="CH1273" s="160" t="s">
        <v>874</v>
      </c>
    </row>
    <row r="1274" spans="2:86" x14ac:dyDescent="0.15">
      <c r="B1274" s="3" t="s">
        <v>539</v>
      </c>
      <c r="AU1274" s="1000"/>
      <c r="AV1274" s="188" t="str">
        <f>N1276</f>
        <v>S027</v>
      </c>
      <c r="AW1274" s="300">
        <f>R1276</f>
        <v>10.5</v>
      </c>
      <c r="AX1274" s="197">
        <f>+Y1301</f>
        <v>0</v>
      </c>
      <c r="AY1274" s="197">
        <f>+Z1301</f>
        <v>0</v>
      </c>
      <c r="AZ1274" s="197">
        <f>+AA1301</f>
        <v>0</v>
      </c>
      <c r="BA1274" s="197">
        <f t="shared" ref="BA1274" si="566">+AB1301</f>
        <v>0</v>
      </c>
      <c r="BB1274" s="197">
        <f>+AC1301</f>
        <v>0</v>
      </c>
      <c r="BC1274" s="197">
        <f t="shared" ref="BC1274" si="567">+AD1301</f>
        <v>0</v>
      </c>
      <c r="BD1274" s="197">
        <f t="shared" ref="BD1274" si="568">+AE1301</f>
        <v>0</v>
      </c>
      <c r="BE1274" s="197">
        <f t="shared" ref="BE1274" si="569">+AF1301</f>
        <v>1</v>
      </c>
      <c r="BF1274" s="197">
        <f t="shared" ref="BF1274" si="570">+AG1301</f>
        <v>0</v>
      </c>
      <c r="BG1274" s="197">
        <f t="shared" ref="BG1274" si="571">+AH1301</f>
        <v>0</v>
      </c>
      <c r="BH1274" s="197">
        <f t="shared" ref="BH1274" si="572">+AI1301</f>
        <v>0</v>
      </c>
      <c r="BI1274" s="197">
        <f t="shared" ref="BI1274" si="573">+AJ1301</f>
        <v>1</v>
      </c>
      <c r="BJ1274" s="197" t="str">
        <f>+Y1304</f>
        <v/>
      </c>
      <c r="BK1274" s="197" t="str">
        <f t="shared" ref="BK1274" si="574">+Z1304</f>
        <v/>
      </c>
      <c r="BL1274" s="197" t="str">
        <f>+AA1304</f>
        <v/>
      </c>
      <c r="BM1274" s="197">
        <f>+AC1304</f>
        <v>0</v>
      </c>
      <c r="BN1274" s="197">
        <f t="shared" ref="BN1274" si="575">+AD1304</f>
        <v>0</v>
      </c>
      <c r="BO1274" s="197">
        <f t="shared" ref="BO1274" si="576">+AE1304</f>
        <v>1</v>
      </c>
      <c r="BP1274" s="197">
        <f>+AG1304</f>
        <v>0</v>
      </c>
      <c r="BQ1274" s="197">
        <f>+AH1304</f>
        <v>0</v>
      </c>
      <c r="BR1274" s="197">
        <f>+AI1304</f>
        <v>1</v>
      </c>
      <c r="BS1274" s="296" t="str">
        <f>+Y1305</f>
        <v>Ⅰ</v>
      </c>
      <c r="BT1274" s="296" t="str">
        <f>+AC1305</f>
        <v>Ⅱ</v>
      </c>
      <c r="BU1274" s="296" t="str">
        <f>+AG1305</f>
        <v>Ⅱ</v>
      </c>
      <c r="BV1274" s="296" t="str">
        <f>+Y1306</f>
        <v>Ⅱ</v>
      </c>
      <c r="BW1274" s="164" t="str">
        <f>IF(Y1301&gt;0,R1276,"")</f>
        <v/>
      </c>
      <c r="BX1274" s="165" t="str">
        <f>IF(Z1301&gt;0,"",IF(AA1301&gt;0,R1276,""))</f>
        <v/>
      </c>
      <c r="BY1274" s="165" t="str">
        <f>IF(Y1301+Z1301&gt;0,"",IF(AA1301&gt;0,R1276,""))</f>
        <v/>
      </c>
      <c r="BZ1274" s="165" t="str">
        <f>IF(Y1301+Z1301+AA1301&gt;0,"",IF(AB1301&gt;0,R1276,""))</f>
        <v/>
      </c>
      <c r="CA1274" s="166">
        <f t="shared" ref="CA1274" si="577">+AC1300</f>
        <v>0</v>
      </c>
      <c r="CB1274" s="166">
        <f t="shared" ref="CB1274" si="578">+AD1300</f>
        <v>0</v>
      </c>
      <c r="CC1274" s="166">
        <f t="shared" ref="CC1274" si="579">+AE1300</f>
        <v>0</v>
      </c>
      <c r="CD1274" s="166">
        <f t="shared" ref="CD1274" si="580">+AF1300</f>
        <v>0.19500000000000001</v>
      </c>
      <c r="CE1274" s="166">
        <f t="shared" ref="CE1274" si="581">+AG1300</f>
        <v>0</v>
      </c>
      <c r="CF1274" s="166">
        <f t="shared" ref="CF1274" si="582">+AH1300</f>
        <v>0</v>
      </c>
      <c r="CG1274" s="166">
        <f t="shared" ref="CG1274" si="583">+AI1300</f>
        <v>0</v>
      </c>
      <c r="CH1274" s="166">
        <f t="shared" ref="CH1274" si="584">+AJ1300</f>
        <v>0.26</v>
      </c>
    </row>
    <row r="1275" spans="2:86" ht="12" customHeight="1" x14ac:dyDescent="0.15">
      <c r="B1275" s="1057" t="s">
        <v>219</v>
      </c>
      <c r="C1275" s="1059"/>
      <c r="D1275" s="1060"/>
      <c r="E1275" s="1061"/>
      <c r="F1275" s="1061"/>
      <c r="G1275" s="1061"/>
      <c r="H1275" s="1061"/>
      <c r="I1275" s="1061"/>
      <c r="J1275" s="1062"/>
      <c r="K1275" s="1067" t="s">
        <v>453</v>
      </c>
      <c r="L1275" s="1068"/>
      <c r="M1275" s="1068"/>
      <c r="N1275" s="1068"/>
      <c r="O1275" s="1068"/>
      <c r="P1275" s="1068"/>
      <c r="Q1275" s="1068"/>
      <c r="R1275" s="1068"/>
      <c r="S1275" s="1068"/>
      <c r="T1275" s="1068"/>
      <c r="U1275" s="1068"/>
      <c r="V1275" s="1068"/>
      <c r="W1275" s="1068"/>
      <c r="X1275" s="1068"/>
      <c r="Y1275" s="1068"/>
      <c r="Z1275" s="1068"/>
      <c r="AA1275" s="1068"/>
      <c r="AB1275" s="1068"/>
      <c r="AC1275" s="1068"/>
      <c r="AD1275" s="1068"/>
      <c r="AE1275" s="1068"/>
      <c r="AF1275" s="1068"/>
      <c r="AG1275" s="1068"/>
      <c r="AH1275" s="1068"/>
      <c r="AI1275" s="1068"/>
      <c r="AJ1275" s="1068"/>
      <c r="AK1275" s="1068"/>
      <c r="AL1275" s="1068"/>
      <c r="AM1275" s="1068"/>
      <c r="AN1275" s="1068"/>
      <c r="AO1275" s="1069"/>
      <c r="AP1275" s="3"/>
    </row>
    <row r="1276" spans="2:86" ht="12" customHeight="1" x14ac:dyDescent="0.15">
      <c r="B1276" s="1058"/>
      <c r="C1276" s="1063"/>
      <c r="D1276" s="1061"/>
      <c r="E1276" s="1061"/>
      <c r="F1276" s="1061"/>
      <c r="G1276" s="1061"/>
      <c r="H1276" s="1061"/>
      <c r="I1276" s="1061"/>
      <c r="J1276" s="1062"/>
      <c r="K1276" s="1040" t="s">
        <v>218</v>
      </c>
      <c r="L1276" s="1041"/>
      <c r="M1276" s="1042"/>
      <c r="N1276" s="1034" t="s">
        <v>751</v>
      </c>
      <c r="O1276" s="1035"/>
      <c r="P1276" s="1040" t="s">
        <v>454</v>
      </c>
      <c r="Q1276" s="1042"/>
      <c r="R1276" s="1070">
        <f>'様式A-2'!C37</f>
        <v>10.5</v>
      </c>
      <c r="S1276" s="1071"/>
      <c r="T1276" s="1072"/>
      <c r="U1276" s="1073" t="s">
        <v>455</v>
      </c>
      <c r="V1276" s="1074"/>
      <c r="W1276" s="1073" t="s">
        <v>456</v>
      </c>
      <c r="X1276" s="1074"/>
      <c r="Y1276" s="1042" t="s">
        <v>217</v>
      </c>
      <c r="Z1276" s="1016"/>
      <c r="AA1276" s="1016"/>
      <c r="AB1276" s="1016"/>
      <c r="AC1276" s="1073" t="s">
        <v>457</v>
      </c>
      <c r="AD1276" s="1079"/>
      <c r="AE1276" s="1079"/>
      <c r="AF1276" s="1079"/>
      <c r="AG1276" s="1079"/>
      <c r="AH1276" s="1079"/>
      <c r="AI1276" s="1079"/>
      <c r="AJ1276" s="1074"/>
      <c r="AK1276" s="1073" t="s">
        <v>458</v>
      </c>
      <c r="AL1276" s="1079"/>
      <c r="AM1276" s="1079"/>
      <c r="AN1276" s="1081"/>
      <c r="AO1276" s="1082"/>
      <c r="AP1276" s="3"/>
      <c r="AV1276" s="167"/>
      <c r="AW1276" s="221"/>
      <c r="AX1276" s="167"/>
      <c r="AY1276" s="167"/>
      <c r="AZ1276" s="167"/>
      <c r="BA1276" s="167"/>
      <c r="BB1276" s="167"/>
      <c r="BC1276" s="167"/>
      <c r="BD1276" s="167"/>
    </row>
    <row r="1277" spans="2:86" ht="12" customHeight="1" x14ac:dyDescent="0.15">
      <c r="B1277" s="1058"/>
      <c r="C1277" s="1063"/>
      <c r="D1277" s="1061"/>
      <c r="E1277" s="1061"/>
      <c r="F1277" s="1061"/>
      <c r="G1277" s="1061"/>
      <c r="H1277" s="1061"/>
      <c r="I1277" s="1061"/>
      <c r="J1277" s="1062"/>
      <c r="K1277" s="1016" t="s">
        <v>459</v>
      </c>
      <c r="L1277" s="1016" t="s">
        <v>199</v>
      </c>
      <c r="M1277" s="1016"/>
      <c r="N1277" s="1016" t="s">
        <v>198</v>
      </c>
      <c r="O1277" s="1016"/>
      <c r="P1277" s="1016" t="s">
        <v>460</v>
      </c>
      <c r="Q1277" s="1016"/>
      <c r="R1277" s="1016" t="s">
        <v>6</v>
      </c>
      <c r="S1277" s="1016"/>
      <c r="T1277" s="1016"/>
      <c r="U1277" s="1075"/>
      <c r="V1277" s="1076"/>
      <c r="W1277" s="1075"/>
      <c r="X1277" s="1076"/>
      <c r="Y1277" s="1042"/>
      <c r="Z1277" s="1016"/>
      <c r="AA1277" s="1016"/>
      <c r="AB1277" s="1016"/>
      <c r="AC1277" s="1077"/>
      <c r="AD1277" s="1080"/>
      <c r="AE1277" s="1080"/>
      <c r="AF1277" s="1080"/>
      <c r="AG1277" s="1080"/>
      <c r="AH1277" s="1080"/>
      <c r="AI1277" s="1080"/>
      <c r="AJ1277" s="1078"/>
      <c r="AK1277" s="1075"/>
      <c r="AL1277" s="1083"/>
      <c r="AM1277" s="1083"/>
      <c r="AN1277" s="1084"/>
      <c r="AO1277" s="1085"/>
      <c r="AP1277" s="3"/>
      <c r="AV1277" s="167"/>
      <c r="AW1277" s="167"/>
      <c r="AX1277" s="167"/>
      <c r="AY1277" s="167"/>
      <c r="AZ1277" s="167"/>
      <c r="BA1277" s="167"/>
      <c r="BB1277" s="167"/>
      <c r="BC1277" s="167"/>
      <c r="BD1277" s="167"/>
    </row>
    <row r="1278" spans="2:86" ht="12" customHeight="1" x14ac:dyDescent="0.15">
      <c r="B1278" s="1058"/>
      <c r="C1278" s="1063"/>
      <c r="D1278" s="1061"/>
      <c r="E1278" s="1061"/>
      <c r="F1278" s="1061"/>
      <c r="G1278" s="1061"/>
      <c r="H1278" s="1061"/>
      <c r="I1278" s="1061"/>
      <c r="J1278" s="1062"/>
      <c r="K1278" s="1016"/>
      <c r="L1278" s="1016"/>
      <c r="M1278" s="1016"/>
      <c r="N1278" s="1016"/>
      <c r="O1278" s="1016"/>
      <c r="P1278" s="1016"/>
      <c r="Q1278" s="1016"/>
      <c r="R1278" s="1016"/>
      <c r="S1278" s="1016"/>
      <c r="T1278" s="1016"/>
      <c r="U1278" s="1075"/>
      <c r="V1278" s="1076"/>
      <c r="W1278" s="1075"/>
      <c r="X1278" s="1076"/>
      <c r="Y1278" s="1042" t="s">
        <v>461</v>
      </c>
      <c r="Z1278" s="1016"/>
      <c r="AA1278" s="1016"/>
      <c r="AB1278" s="1016"/>
      <c r="AC1278" s="1016" t="s">
        <v>462</v>
      </c>
      <c r="AD1278" s="1016"/>
      <c r="AE1278" s="1016"/>
      <c r="AF1278" s="1016"/>
      <c r="AG1278" s="1016" t="s">
        <v>463</v>
      </c>
      <c r="AH1278" s="1016"/>
      <c r="AI1278" s="1016"/>
      <c r="AJ1278" s="1016"/>
      <c r="AK1278" s="1075"/>
      <c r="AL1278" s="1083"/>
      <c r="AM1278" s="1083"/>
      <c r="AN1278" s="1084"/>
      <c r="AO1278" s="1085"/>
      <c r="AP1278" s="3"/>
      <c r="AV1278" s="167"/>
      <c r="AW1278" s="167"/>
      <c r="AX1278" s="167"/>
      <c r="AY1278" s="167"/>
      <c r="AZ1278" s="167"/>
      <c r="BA1278" s="167"/>
      <c r="BB1278" s="167"/>
      <c r="BC1278" s="167"/>
      <c r="BD1278" s="167"/>
    </row>
    <row r="1279" spans="2:86" ht="12" customHeight="1" x14ac:dyDescent="0.15">
      <c r="B1279" s="1058"/>
      <c r="C1279" s="1063"/>
      <c r="D1279" s="1061"/>
      <c r="E1279" s="1061"/>
      <c r="F1279" s="1061"/>
      <c r="G1279" s="1061"/>
      <c r="H1279" s="1061"/>
      <c r="I1279" s="1061"/>
      <c r="J1279" s="1062"/>
      <c r="K1279" s="1016"/>
      <c r="L1279" s="1016"/>
      <c r="M1279" s="1016"/>
      <c r="N1279" s="1016"/>
      <c r="O1279" s="1016"/>
      <c r="P1279" s="1016"/>
      <c r="Q1279" s="1016"/>
      <c r="R1279" s="1016"/>
      <c r="S1279" s="1016"/>
      <c r="T1279" s="1016"/>
      <c r="U1279" s="1077"/>
      <c r="V1279" s="1078"/>
      <c r="W1279" s="1077"/>
      <c r="X1279" s="1078"/>
      <c r="Y1279" s="191" t="s">
        <v>32</v>
      </c>
      <c r="Z1279" s="187" t="s">
        <v>33</v>
      </c>
      <c r="AA1279" s="187" t="s">
        <v>464</v>
      </c>
      <c r="AB1279" s="187" t="s">
        <v>465</v>
      </c>
      <c r="AC1279" s="187" t="s">
        <v>32</v>
      </c>
      <c r="AD1279" s="187" t="s">
        <v>33</v>
      </c>
      <c r="AE1279" s="187" t="s">
        <v>464</v>
      </c>
      <c r="AF1279" s="187" t="s">
        <v>465</v>
      </c>
      <c r="AG1279" s="187" t="s">
        <v>32</v>
      </c>
      <c r="AH1279" s="187" t="s">
        <v>33</v>
      </c>
      <c r="AI1279" s="187" t="s">
        <v>464</v>
      </c>
      <c r="AJ1279" s="187" t="s">
        <v>465</v>
      </c>
      <c r="AK1279" s="1077"/>
      <c r="AL1279" s="1080"/>
      <c r="AM1279" s="1080"/>
      <c r="AN1279" s="1086"/>
      <c r="AO1279" s="1087"/>
      <c r="AP1279" s="3"/>
      <c r="AV1279" s="167"/>
      <c r="AW1279" s="167"/>
      <c r="AX1279" s="167"/>
      <c r="AY1279" s="167"/>
      <c r="AZ1279" s="167"/>
      <c r="BA1279" s="167"/>
      <c r="BB1279" s="167"/>
      <c r="BC1279" s="167"/>
      <c r="BD1279" s="167"/>
    </row>
    <row r="1280" spans="2:86" ht="12" customHeight="1" x14ac:dyDescent="0.15">
      <c r="B1280" s="1058"/>
      <c r="C1280" s="1063"/>
      <c r="D1280" s="1061"/>
      <c r="E1280" s="1061"/>
      <c r="F1280" s="1061"/>
      <c r="G1280" s="1061"/>
      <c r="H1280" s="1061"/>
      <c r="I1280" s="1061"/>
      <c r="J1280" s="1062"/>
      <c r="K1280" s="192">
        <v>1</v>
      </c>
      <c r="L1280" s="1038" t="s">
        <v>329</v>
      </c>
      <c r="M1280" s="1039"/>
      <c r="N1280" s="1038" t="s">
        <v>351</v>
      </c>
      <c r="O1280" s="1039"/>
      <c r="P1280" s="1034" t="s">
        <v>332</v>
      </c>
      <c r="Q1280" s="1036"/>
      <c r="R1280" s="408" t="s">
        <v>514</v>
      </c>
      <c r="S1280" s="408"/>
      <c r="T1280" s="408"/>
      <c r="U1280" s="1034" t="s">
        <v>1648</v>
      </c>
      <c r="V1280" s="1036"/>
      <c r="W1280" s="1034" t="s">
        <v>1649</v>
      </c>
      <c r="X1280" s="1035"/>
      <c r="Y1280" s="286"/>
      <c r="Z1280" s="286"/>
      <c r="AA1280" s="286"/>
      <c r="AB1280" s="286"/>
      <c r="AC1280" s="223"/>
      <c r="AD1280" s="223"/>
      <c r="AE1280" s="223"/>
      <c r="AF1280" s="223">
        <f>1.3*0.15</f>
        <v>0.19500000000000001</v>
      </c>
      <c r="AG1280" s="223"/>
      <c r="AH1280" s="223"/>
      <c r="AI1280" s="223"/>
      <c r="AJ1280" s="223"/>
      <c r="AK1280" s="1038"/>
      <c r="AL1280" s="1056"/>
      <c r="AM1280" s="1056"/>
      <c r="AN1280" s="799"/>
      <c r="AO1280" s="800"/>
      <c r="AP1280" s="3"/>
      <c r="AQ1280" s="222">
        <f>IF(P1280="材質劣化",2,IF(P1280="漏水",3,1))</f>
        <v>2</v>
      </c>
      <c r="AV1280" s="167"/>
      <c r="AW1280" s="167"/>
      <c r="AX1280" s="167"/>
      <c r="AY1280" s="167"/>
      <c r="AZ1280" s="167"/>
      <c r="BA1280" s="167"/>
      <c r="BB1280" s="167"/>
      <c r="BC1280" s="167"/>
      <c r="BD1280" s="167"/>
    </row>
    <row r="1281" spans="2:56" ht="12" customHeight="1" x14ac:dyDescent="0.15">
      <c r="B1281" s="1058"/>
      <c r="C1281" s="1063"/>
      <c r="D1281" s="1061"/>
      <c r="E1281" s="1061"/>
      <c r="F1281" s="1061"/>
      <c r="G1281" s="1061"/>
      <c r="H1281" s="1061"/>
      <c r="I1281" s="1061"/>
      <c r="J1281" s="1062"/>
      <c r="K1281" s="192">
        <v>2</v>
      </c>
      <c r="L1281" s="1038" t="s">
        <v>534</v>
      </c>
      <c r="M1281" s="1039"/>
      <c r="N1281" s="1038" t="s">
        <v>485</v>
      </c>
      <c r="O1281" s="1039"/>
      <c r="P1281" s="1034" t="s">
        <v>333</v>
      </c>
      <c r="Q1281" s="1036"/>
      <c r="R1281" s="408" t="s">
        <v>338</v>
      </c>
      <c r="S1281" s="408"/>
      <c r="T1281" s="408"/>
      <c r="U1281" s="1034" t="s">
        <v>554</v>
      </c>
      <c r="V1281" s="1036"/>
      <c r="W1281" s="1034" t="s">
        <v>551</v>
      </c>
      <c r="X1281" s="1035"/>
      <c r="Y1281" s="286"/>
      <c r="Z1281" s="286"/>
      <c r="AA1281" s="286"/>
      <c r="AB1281" s="286"/>
      <c r="AC1281" s="223"/>
      <c r="AD1281" s="223"/>
      <c r="AE1281" s="223"/>
      <c r="AF1281" s="223"/>
      <c r="AG1281" s="223"/>
      <c r="AH1281" s="223"/>
      <c r="AI1281" s="223"/>
      <c r="AJ1281" s="223"/>
      <c r="AK1281" s="1052"/>
      <c r="AL1281" s="1053"/>
      <c r="AM1281" s="1053"/>
      <c r="AN1281" s="1054"/>
      <c r="AO1281" s="1055"/>
      <c r="AP1281" s="3"/>
      <c r="AQ1281" s="222">
        <f t="shared" ref="AQ1281:AQ1299" si="585">IF(P1281="材質劣化",2,IF(P1281="漏水",3,1))</f>
        <v>3</v>
      </c>
      <c r="AV1281" s="167"/>
      <c r="AW1281" s="167"/>
      <c r="AX1281" s="167"/>
      <c r="AY1281" s="167"/>
      <c r="AZ1281" s="167"/>
      <c r="BA1281" s="167"/>
      <c r="BB1281" s="167"/>
      <c r="BC1281" s="167"/>
      <c r="BD1281" s="167"/>
    </row>
    <row r="1282" spans="2:56" ht="12" customHeight="1" x14ac:dyDescent="0.15">
      <c r="B1282" s="1058"/>
      <c r="C1282" s="1063"/>
      <c r="D1282" s="1061"/>
      <c r="E1282" s="1061"/>
      <c r="F1282" s="1061"/>
      <c r="G1282" s="1061"/>
      <c r="H1282" s="1061"/>
      <c r="I1282" s="1061"/>
      <c r="J1282" s="1062"/>
      <c r="K1282" s="192">
        <v>3</v>
      </c>
      <c r="L1282" s="1038" t="s">
        <v>331</v>
      </c>
      <c r="M1282" s="1039"/>
      <c r="N1282" s="1038" t="s">
        <v>356</v>
      </c>
      <c r="O1282" s="1039"/>
      <c r="P1282" s="1034" t="s">
        <v>333</v>
      </c>
      <c r="Q1282" s="1036"/>
      <c r="R1282" s="408" t="s">
        <v>340</v>
      </c>
      <c r="S1282" s="408"/>
      <c r="T1282" s="408"/>
      <c r="U1282" s="1034" t="s">
        <v>554</v>
      </c>
      <c r="V1282" s="1036"/>
      <c r="W1282" s="1034" t="s">
        <v>1649</v>
      </c>
      <c r="X1282" s="1035"/>
      <c r="Y1282" s="286"/>
      <c r="Z1282" s="286"/>
      <c r="AA1282" s="286"/>
      <c r="AB1282" s="286"/>
      <c r="AC1282" s="223"/>
      <c r="AD1282" s="223"/>
      <c r="AE1282" s="223"/>
      <c r="AF1282" s="223"/>
      <c r="AG1282" s="223"/>
      <c r="AH1282" s="223"/>
      <c r="AI1282" s="223"/>
      <c r="AJ1282" s="223">
        <f>1.3*0.2</f>
        <v>0.26</v>
      </c>
      <c r="AK1282" s="1052"/>
      <c r="AL1282" s="1053"/>
      <c r="AM1282" s="1053"/>
      <c r="AN1282" s="1054"/>
      <c r="AO1282" s="1055"/>
      <c r="AP1282" s="3"/>
      <c r="AQ1282" s="222">
        <f t="shared" si="585"/>
        <v>3</v>
      </c>
      <c r="AV1282" s="167"/>
      <c r="AW1282" s="167"/>
      <c r="AX1282" s="167"/>
      <c r="AY1282" s="167"/>
      <c r="AZ1282" s="167"/>
      <c r="BA1282" s="167"/>
      <c r="BB1282" s="167"/>
      <c r="BC1282" s="167"/>
      <c r="BD1282" s="167"/>
    </row>
    <row r="1283" spans="2:56" ht="12" customHeight="1" x14ac:dyDescent="0.15">
      <c r="B1283" s="1058"/>
      <c r="C1283" s="1063"/>
      <c r="D1283" s="1061"/>
      <c r="E1283" s="1061"/>
      <c r="F1283" s="1061"/>
      <c r="G1283" s="1061"/>
      <c r="H1283" s="1061"/>
      <c r="I1283" s="1061"/>
      <c r="J1283" s="1062"/>
      <c r="K1283" s="192">
        <v>4</v>
      </c>
      <c r="L1283" s="1038" t="s">
        <v>331</v>
      </c>
      <c r="M1283" s="1039"/>
      <c r="N1283" s="1038" t="s">
        <v>354</v>
      </c>
      <c r="O1283" s="1039"/>
      <c r="P1283" s="1034" t="s">
        <v>332</v>
      </c>
      <c r="Q1283" s="1036"/>
      <c r="R1283" s="408" t="s">
        <v>532</v>
      </c>
      <c r="S1283" s="408"/>
      <c r="T1283" s="408"/>
      <c r="U1283" s="1034" t="s">
        <v>554</v>
      </c>
      <c r="V1283" s="1036"/>
      <c r="W1283" s="1034" t="s">
        <v>551</v>
      </c>
      <c r="X1283" s="1035"/>
      <c r="Y1283" s="286"/>
      <c r="Z1283" s="286"/>
      <c r="AA1283" s="286"/>
      <c r="AB1283" s="286"/>
      <c r="AC1283" s="223"/>
      <c r="AD1283" s="223"/>
      <c r="AE1283" s="223"/>
      <c r="AF1283" s="223"/>
      <c r="AG1283" s="223"/>
      <c r="AH1283" s="223"/>
      <c r="AI1283" s="223"/>
      <c r="AJ1283" s="223"/>
      <c r="AK1283" s="1052"/>
      <c r="AL1283" s="1053"/>
      <c r="AM1283" s="1053"/>
      <c r="AN1283" s="1054"/>
      <c r="AO1283" s="1055"/>
      <c r="AP1283" s="3"/>
      <c r="AQ1283" s="222">
        <f t="shared" si="585"/>
        <v>2</v>
      </c>
      <c r="AV1283" s="167"/>
      <c r="AW1283" s="167"/>
      <c r="AX1283" s="167"/>
      <c r="AY1283" s="167"/>
      <c r="AZ1283" s="167"/>
      <c r="BA1283" s="167"/>
      <c r="BB1283" s="167"/>
      <c r="BC1283" s="167"/>
      <c r="BD1283" s="167"/>
    </row>
    <row r="1284" spans="2:56" ht="12" customHeight="1" x14ac:dyDescent="0.15">
      <c r="B1284" s="1058"/>
      <c r="C1284" s="1063"/>
      <c r="D1284" s="1061"/>
      <c r="E1284" s="1061"/>
      <c r="F1284" s="1061"/>
      <c r="G1284" s="1061"/>
      <c r="H1284" s="1061"/>
      <c r="I1284" s="1061"/>
      <c r="J1284" s="1062"/>
      <c r="K1284" s="192">
        <v>5</v>
      </c>
      <c r="L1284" s="1038" t="s">
        <v>331</v>
      </c>
      <c r="M1284" s="1039"/>
      <c r="N1284" s="1038" t="s">
        <v>354</v>
      </c>
      <c r="O1284" s="1039"/>
      <c r="P1284" s="1034" t="s">
        <v>332</v>
      </c>
      <c r="Q1284" s="1036"/>
      <c r="R1284" s="408" t="s">
        <v>532</v>
      </c>
      <c r="S1284" s="408"/>
      <c r="T1284" s="408"/>
      <c r="U1284" s="1034" t="s">
        <v>554</v>
      </c>
      <c r="V1284" s="1036"/>
      <c r="W1284" s="1034" t="s">
        <v>551</v>
      </c>
      <c r="X1284" s="1035"/>
      <c r="Y1284" s="286"/>
      <c r="Z1284" s="286"/>
      <c r="AA1284" s="286"/>
      <c r="AB1284" s="286"/>
      <c r="AC1284" s="223"/>
      <c r="AD1284" s="223"/>
      <c r="AE1284" s="223"/>
      <c r="AF1284" s="223"/>
      <c r="AG1284" s="223"/>
      <c r="AH1284" s="223"/>
      <c r="AI1284" s="223"/>
      <c r="AJ1284" s="223"/>
      <c r="AK1284" s="1052"/>
      <c r="AL1284" s="1053"/>
      <c r="AM1284" s="1053"/>
      <c r="AN1284" s="1054"/>
      <c r="AO1284" s="1055"/>
      <c r="AP1284" s="3"/>
      <c r="AQ1284" s="222">
        <f t="shared" si="585"/>
        <v>2</v>
      </c>
      <c r="AV1284" s="167"/>
      <c r="AW1284" s="167"/>
      <c r="AX1284" s="167"/>
      <c r="AY1284" s="167"/>
      <c r="AZ1284" s="167"/>
      <c r="BA1284" s="167"/>
      <c r="BB1284" s="167"/>
      <c r="BC1284" s="167"/>
      <c r="BD1284" s="167"/>
    </row>
    <row r="1285" spans="2:56" ht="12" customHeight="1" x14ac:dyDescent="0.15">
      <c r="B1285" s="1058"/>
      <c r="C1285" s="1063"/>
      <c r="D1285" s="1061"/>
      <c r="E1285" s="1061"/>
      <c r="F1285" s="1061"/>
      <c r="G1285" s="1061"/>
      <c r="H1285" s="1061"/>
      <c r="I1285" s="1061"/>
      <c r="J1285" s="1062"/>
      <c r="K1285" s="192"/>
      <c r="L1285" s="1038"/>
      <c r="M1285" s="1039"/>
      <c r="N1285" s="1038"/>
      <c r="O1285" s="1039"/>
      <c r="P1285" s="1034"/>
      <c r="Q1285" s="1036"/>
      <c r="R1285" s="408"/>
      <c r="S1285" s="408"/>
      <c r="T1285" s="408"/>
      <c r="U1285" s="1034"/>
      <c r="V1285" s="1036"/>
      <c r="W1285" s="1034"/>
      <c r="X1285" s="1035"/>
      <c r="Y1285" s="286"/>
      <c r="Z1285" s="286"/>
      <c r="AA1285" s="286"/>
      <c r="AB1285" s="286"/>
      <c r="AC1285" s="223"/>
      <c r="AD1285" s="223"/>
      <c r="AE1285" s="223"/>
      <c r="AF1285" s="223"/>
      <c r="AG1285" s="223"/>
      <c r="AH1285" s="223"/>
      <c r="AI1285" s="223"/>
      <c r="AJ1285" s="223"/>
      <c r="AK1285" s="1052"/>
      <c r="AL1285" s="1053"/>
      <c r="AM1285" s="1053"/>
      <c r="AN1285" s="1054"/>
      <c r="AO1285" s="1055"/>
      <c r="AP1285" s="3"/>
      <c r="AQ1285" s="222">
        <f t="shared" si="585"/>
        <v>1</v>
      </c>
      <c r="AV1285" s="167"/>
      <c r="AW1285" s="167"/>
      <c r="AX1285" s="167"/>
      <c r="AY1285" s="167"/>
      <c r="AZ1285" s="167"/>
      <c r="BA1285" s="167"/>
      <c r="BB1285" s="167"/>
      <c r="BC1285" s="167"/>
      <c r="BD1285" s="167"/>
    </row>
    <row r="1286" spans="2:56" s="162" customFormat="1" ht="12" customHeight="1" x14ac:dyDescent="0.15">
      <c r="B1286" s="1058"/>
      <c r="C1286" s="1063"/>
      <c r="D1286" s="1061"/>
      <c r="E1286" s="1061"/>
      <c r="F1286" s="1061"/>
      <c r="G1286" s="1061"/>
      <c r="H1286" s="1061"/>
      <c r="I1286" s="1061"/>
      <c r="J1286" s="1062"/>
      <c r="K1286" s="192"/>
      <c r="L1286" s="1038"/>
      <c r="M1286" s="1039"/>
      <c r="N1286" s="1038"/>
      <c r="O1286" s="1039"/>
      <c r="P1286" s="1034"/>
      <c r="Q1286" s="1036"/>
      <c r="R1286" s="408"/>
      <c r="S1286" s="408"/>
      <c r="T1286" s="408"/>
      <c r="U1286" s="1034"/>
      <c r="V1286" s="1036"/>
      <c r="W1286" s="1034"/>
      <c r="X1286" s="1035"/>
      <c r="Y1286" s="286"/>
      <c r="Z1286" s="286"/>
      <c r="AA1286" s="286"/>
      <c r="AB1286" s="286"/>
      <c r="AC1286" s="223"/>
      <c r="AD1286" s="223"/>
      <c r="AE1286" s="223"/>
      <c r="AF1286" s="223"/>
      <c r="AG1286" s="223"/>
      <c r="AH1286" s="223"/>
      <c r="AI1286" s="223"/>
      <c r="AJ1286" s="223"/>
      <c r="AK1286" s="1034"/>
      <c r="AL1286" s="1035"/>
      <c r="AM1286" s="1035"/>
      <c r="AN1286" s="788"/>
      <c r="AO1286" s="789"/>
      <c r="AP1286" s="3"/>
      <c r="AQ1286" s="222">
        <f t="shared" si="585"/>
        <v>1</v>
      </c>
    </row>
    <row r="1287" spans="2:56" s="162" customFormat="1" ht="12" customHeight="1" x14ac:dyDescent="0.15">
      <c r="B1287" s="1058"/>
      <c r="C1287" s="1063"/>
      <c r="D1287" s="1061"/>
      <c r="E1287" s="1061"/>
      <c r="F1287" s="1061"/>
      <c r="G1287" s="1061"/>
      <c r="H1287" s="1061"/>
      <c r="I1287" s="1061"/>
      <c r="J1287" s="1062"/>
      <c r="K1287" s="192"/>
      <c r="L1287" s="1038"/>
      <c r="M1287" s="1039"/>
      <c r="N1287" s="1038"/>
      <c r="O1287" s="1039"/>
      <c r="P1287" s="1034"/>
      <c r="Q1287" s="1036"/>
      <c r="R1287" s="408"/>
      <c r="S1287" s="408"/>
      <c r="T1287" s="408"/>
      <c r="U1287" s="1034"/>
      <c r="V1287" s="1036"/>
      <c r="W1287" s="1034"/>
      <c r="X1287" s="1035"/>
      <c r="Y1287" s="286"/>
      <c r="Z1287" s="286"/>
      <c r="AA1287" s="286"/>
      <c r="AB1287" s="286"/>
      <c r="AC1287" s="223"/>
      <c r="AD1287" s="223"/>
      <c r="AE1287" s="223"/>
      <c r="AF1287" s="223"/>
      <c r="AG1287" s="223"/>
      <c r="AH1287" s="223"/>
      <c r="AI1287" s="223"/>
      <c r="AJ1287" s="223"/>
      <c r="AK1287" s="1034"/>
      <c r="AL1287" s="1035"/>
      <c r="AM1287" s="1035"/>
      <c r="AN1287" s="788"/>
      <c r="AO1287" s="789"/>
      <c r="AP1287" s="3"/>
      <c r="AQ1287" s="222">
        <f t="shared" si="585"/>
        <v>1</v>
      </c>
    </row>
    <row r="1288" spans="2:56" s="162" customFormat="1" ht="12" customHeight="1" x14ac:dyDescent="0.15">
      <c r="B1288" s="1058"/>
      <c r="C1288" s="1063"/>
      <c r="D1288" s="1061"/>
      <c r="E1288" s="1061"/>
      <c r="F1288" s="1061"/>
      <c r="G1288" s="1061"/>
      <c r="H1288" s="1061"/>
      <c r="I1288" s="1061"/>
      <c r="J1288" s="1062"/>
      <c r="K1288" s="192"/>
      <c r="L1288" s="1038"/>
      <c r="M1288" s="1039"/>
      <c r="N1288" s="1038"/>
      <c r="O1288" s="1039"/>
      <c r="P1288" s="1034"/>
      <c r="Q1288" s="1036"/>
      <c r="R1288" s="408"/>
      <c r="S1288" s="408"/>
      <c r="T1288" s="408"/>
      <c r="U1288" s="1034"/>
      <c r="V1288" s="1036"/>
      <c r="W1288" s="1034"/>
      <c r="X1288" s="1035"/>
      <c r="Y1288" s="286"/>
      <c r="Z1288" s="286"/>
      <c r="AA1288" s="286"/>
      <c r="AB1288" s="286"/>
      <c r="AC1288" s="223"/>
      <c r="AD1288" s="223"/>
      <c r="AE1288" s="223"/>
      <c r="AF1288" s="223"/>
      <c r="AG1288" s="223"/>
      <c r="AH1288" s="223"/>
      <c r="AI1288" s="223"/>
      <c r="AJ1288" s="223"/>
      <c r="AK1288" s="1034"/>
      <c r="AL1288" s="1035"/>
      <c r="AM1288" s="1035"/>
      <c r="AN1288" s="788"/>
      <c r="AO1288" s="789"/>
      <c r="AP1288" s="3"/>
      <c r="AQ1288" s="222">
        <f t="shared" si="585"/>
        <v>1</v>
      </c>
    </row>
    <row r="1289" spans="2:56" s="162" customFormat="1" ht="12" customHeight="1" x14ac:dyDescent="0.15">
      <c r="B1289" s="1058"/>
      <c r="C1289" s="1063"/>
      <c r="D1289" s="1061"/>
      <c r="E1289" s="1061"/>
      <c r="F1289" s="1061"/>
      <c r="G1289" s="1061"/>
      <c r="H1289" s="1061"/>
      <c r="I1289" s="1061"/>
      <c r="J1289" s="1062"/>
      <c r="K1289" s="192"/>
      <c r="L1289" s="1038"/>
      <c r="M1289" s="1039"/>
      <c r="N1289" s="1038"/>
      <c r="O1289" s="1039"/>
      <c r="P1289" s="1034"/>
      <c r="Q1289" s="1036"/>
      <c r="R1289" s="408"/>
      <c r="S1289" s="408"/>
      <c r="T1289" s="408"/>
      <c r="U1289" s="1034"/>
      <c r="V1289" s="1036"/>
      <c r="W1289" s="1034"/>
      <c r="X1289" s="1035"/>
      <c r="Y1289" s="286"/>
      <c r="Z1289" s="286"/>
      <c r="AA1289" s="286"/>
      <c r="AB1289" s="286"/>
      <c r="AC1289" s="223"/>
      <c r="AD1289" s="223"/>
      <c r="AE1289" s="223"/>
      <c r="AF1289" s="223"/>
      <c r="AG1289" s="223"/>
      <c r="AH1289" s="223"/>
      <c r="AI1289" s="223"/>
      <c r="AJ1289" s="223"/>
      <c r="AK1289" s="1034"/>
      <c r="AL1289" s="1035"/>
      <c r="AM1289" s="1035"/>
      <c r="AN1289" s="788"/>
      <c r="AO1289" s="789"/>
      <c r="AP1289" s="3"/>
      <c r="AQ1289" s="222">
        <f t="shared" si="585"/>
        <v>1</v>
      </c>
    </row>
    <row r="1290" spans="2:56" s="162" customFormat="1" ht="12" customHeight="1" x14ac:dyDescent="0.15">
      <c r="B1290" s="1058"/>
      <c r="C1290" s="1063"/>
      <c r="D1290" s="1061"/>
      <c r="E1290" s="1061"/>
      <c r="F1290" s="1061"/>
      <c r="G1290" s="1061"/>
      <c r="H1290" s="1061"/>
      <c r="I1290" s="1061"/>
      <c r="J1290" s="1062"/>
      <c r="K1290" s="192"/>
      <c r="L1290" s="1038"/>
      <c r="M1290" s="1039"/>
      <c r="N1290" s="1038"/>
      <c r="O1290" s="1039"/>
      <c r="P1290" s="1034"/>
      <c r="Q1290" s="1036"/>
      <c r="R1290" s="408"/>
      <c r="S1290" s="408"/>
      <c r="T1290" s="408"/>
      <c r="U1290" s="1034"/>
      <c r="V1290" s="1036"/>
      <c r="W1290" s="1034"/>
      <c r="X1290" s="1035"/>
      <c r="Y1290" s="286"/>
      <c r="Z1290" s="286"/>
      <c r="AA1290" s="286"/>
      <c r="AB1290" s="286"/>
      <c r="AC1290" s="223"/>
      <c r="AD1290" s="223"/>
      <c r="AE1290" s="223"/>
      <c r="AF1290" s="223"/>
      <c r="AG1290" s="223"/>
      <c r="AH1290" s="223"/>
      <c r="AI1290" s="223"/>
      <c r="AJ1290" s="223"/>
      <c r="AK1290" s="1034"/>
      <c r="AL1290" s="1035"/>
      <c r="AM1290" s="1035"/>
      <c r="AN1290" s="788"/>
      <c r="AO1290" s="789"/>
      <c r="AP1290" s="3"/>
      <c r="AQ1290" s="222">
        <f t="shared" si="585"/>
        <v>1</v>
      </c>
    </row>
    <row r="1291" spans="2:56" s="162" customFormat="1" ht="12" customHeight="1" x14ac:dyDescent="0.15">
      <c r="B1291" s="1058"/>
      <c r="C1291" s="1063"/>
      <c r="D1291" s="1061"/>
      <c r="E1291" s="1061"/>
      <c r="F1291" s="1061"/>
      <c r="G1291" s="1061"/>
      <c r="H1291" s="1061"/>
      <c r="I1291" s="1061"/>
      <c r="J1291" s="1062"/>
      <c r="K1291" s="192"/>
      <c r="L1291" s="1038"/>
      <c r="M1291" s="1039"/>
      <c r="N1291" s="1038"/>
      <c r="O1291" s="1039"/>
      <c r="P1291" s="1034"/>
      <c r="Q1291" s="1036"/>
      <c r="R1291" s="408"/>
      <c r="S1291" s="408"/>
      <c r="T1291" s="408"/>
      <c r="U1291" s="1034"/>
      <c r="V1291" s="1036"/>
      <c r="W1291" s="1034"/>
      <c r="X1291" s="1035"/>
      <c r="Y1291" s="286"/>
      <c r="Z1291" s="286"/>
      <c r="AA1291" s="286"/>
      <c r="AB1291" s="286"/>
      <c r="AC1291" s="223"/>
      <c r="AD1291" s="223"/>
      <c r="AE1291" s="223"/>
      <c r="AF1291" s="223"/>
      <c r="AG1291" s="223"/>
      <c r="AH1291" s="223"/>
      <c r="AI1291" s="223"/>
      <c r="AJ1291" s="223"/>
      <c r="AK1291" s="1034"/>
      <c r="AL1291" s="1035"/>
      <c r="AM1291" s="1035"/>
      <c r="AN1291" s="788"/>
      <c r="AO1291" s="789"/>
      <c r="AP1291" s="3"/>
      <c r="AQ1291" s="222">
        <f t="shared" si="585"/>
        <v>1</v>
      </c>
    </row>
    <row r="1292" spans="2:56" s="162" customFormat="1" ht="12" customHeight="1" x14ac:dyDescent="0.15">
      <c r="B1292" s="1058"/>
      <c r="C1292" s="1063"/>
      <c r="D1292" s="1061"/>
      <c r="E1292" s="1061"/>
      <c r="F1292" s="1061"/>
      <c r="G1292" s="1061"/>
      <c r="H1292" s="1061"/>
      <c r="I1292" s="1061"/>
      <c r="J1292" s="1062"/>
      <c r="K1292" s="192"/>
      <c r="L1292" s="1038"/>
      <c r="M1292" s="1039"/>
      <c r="N1292" s="1038"/>
      <c r="O1292" s="1039"/>
      <c r="P1292" s="1034"/>
      <c r="Q1292" s="1036"/>
      <c r="R1292" s="408"/>
      <c r="S1292" s="408"/>
      <c r="T1292" s="408"/>
      <c r="U1292" s="1034"/>
      <c r="V1292" s="1036"/>
      <c r="W1292" s="1034"/>
      <c r="X1292" s="1035"/>
      <c r="Y1292" s="286"/>
      <c r="Z1292" s="286"/>
      <c r="AA1292" s="286"/>
      <c r="AB1292" s="286"/>
      <c r="AC1292" s="223"/>
      <c r="AD1292" s="223"/>
      <c r="AE1292" s="223"/>
      <c r="AF1292" s="223"/>
      <c r="AG1292" s="223"/>
      <c r="AH1292" s="223"/>
      <c r="AI1292" s="223"/>
      <c r="AJ1292" s="223"/>
      <c r="AK1292" s="1034"/>
      <c r="AL1292" s="1035"/>
      <c r="AM1292" s="1035"/>
      <c r="AN1292" s="788"/>
      <c r="AO1292" s="789"/>
      <c r="AP1292" s="3"/>
      <c r="AQ1292" s="222">
        <f t="shared" si="585"/>
        <v>1</v>
      </c>
    </row>
    <row r="1293" spans="2:56" s="162" customFormat="1" ht="12" customHeight="1" x14ac:dyDescent="0.15">
      <c r="B1293" s="1058"/>
      <c r="C1293" s="1063"/>
      <c r="D1293" s="1061"/>
      <c r="E1293" s="1061"/>
      <c r="F1293" s="1061"/>
      <c r="G1293" s="1061"/>
      <c r="H1293" s="1061"/>
      <c r="I1293" s="1061"/>
      <c r="J1293" s="1062"/>
      <c r="K1293" s="192"/>
      <c r="L1293" s="1038"/>
      <c r="M1293" s="1039"/>
      <c r="N1293" s="1038"/>
      <c r="O1293" s="1039"/>
      <c r="P1293" s="1034"/>
      <c r="Q1293" s="1036"/>
      <c r="R1293" s="408"/>
      <c r="S1293" s="408"/>
      <c r="T1293" s="408"/>
      <c r="U1293" s="1034"/>
      <c r="V1293" s="1036"/>
      <c r="W1293" s="1034"/>
      <c r="X1293" s="1035"/>
      <c r="Y1293" s="286"/>
      <c r="Z1293" s="286"/>
      <c r="AA1293" s="286"/>
      <c r="AB1293" s="286"/>
      <c r="AC1293" s="223"/>
      <c r="AD1293" s="223"/>
      <c r="AE1293" s="223"/>
      <c r="AF1293" s="223"/>
      <c r="AG1293" s="223"/>
      <c r="AH1293" s="223"/>
      <c r="AI1293" s="223"/>
      <c r="AJ1293" s="223"/>
      <c r="AK1293" s="1034"/>
      <c r="AL1293" s="1035"/>
      <c r="AM1293" s="1035"/>
      <c r="AN1293" s="788"/>
      <c r="AO1293" s="789"/>
      <c r="AP1293" s="3"/>
      <c r="AQ1293" s="222">
        <f t="shared" si="585"/>
        <v>1</v>
      </c>
    </row>
    <row r="1294" spans="2:56" s="162" customFormat="1" ht="12" customHeight="1" x14ac:dyDescent="0.15">
      <c r="B1294" s="1058"/>
      <c r="C1294" s="1063"/>
      <c r="D1294" s="1061"/>
      <c r="E1294" s="1061"/>
      <c r="F1294" s="1061"/>
      <c r="G1294" s="1061"/>
      <c r="H1294" s="1061"/>
      <c r="I1294" s="1061"/>
      <c r="J1294" s="1062"/>
      <c r="K1294" s="192"/>
      <c r="L1294" s="1038"/>
      <c r="M1294" s="1039"/>
      <c r="N1294" s="1038"/>
      <c r="O1294" s="1039"/>
      <c r="P1294" s="1034"/>
      <c r="Q1294" s="1036"/>
      <c r="R1294" s="408"/>
      <c r="S1294" s="408"/>
      <c r="T1294" s="408"/>
      <c r="U1294" s="1034"/>
      <c r="V1294" s="1036"/>
      <c r="W1294" s="1034"/>
      <c r="X1294" s="1035"/>
      <c r="Y1294" s="286"/>
      <c r="Z1294" s="286"/>
      <c r="AA1294" s="286"/>
      <c r="AB1294" s="286"/>
      <c r="AC1294" s="223"/>
      <c r="AD1294" s="223"/>
      <c r="AE1294" s="223"/>
      <c r="AF1294" s="223"/>
      <c r="AG1294" s="223"/>
      <c r="AH1294" s="223"/>
      <c r="AI1294" s="223"/>
      <c r="AJ1294" s="223"/>
      <c r="AK1294" s="1034"/>
      <c r="AL1294" s="1035"/>
      <c r="AM1294" s="1035"/>
      <c r="AN1294" s="788"/>
      <c r="AO1294" s="789"/>
      <c r="AP1294" s="3"/>
      <c r="AQ1294" s="222">
        <f t="shared" si="585"/>
        <v>1</v>
      </c>
    </row>
    <row r="1295" spans="2:56" s="162" customFormat="1" ht="12" customHeight="1" x14ac:dyDescent="0.15">
      <c r="B1295" s="1058"/>
      <c r="C1295" s="1063"/>
      <c r="D1295" s="1061"/>
      <c r="E1295" s="1061"/>
      <c r="F1295" s="1061"/>
      <c r="G1295" s="1061"/>
      <c r="H1295" s="1061"/>
      <c r="I1295" s="1061"/>
      <c r="J1295" s="1062"/>
      <c r="K1295" s="192"/>
      <c r="L1295" s="1038"/>
      <c r="M1295" s="1039"/>
      <c r="N1295" s="1038"/>
      <c r="O1295" s="1039"/>
      <c r="P1295" s="1034"/>
      <c r="Q1295" s="1036"/>
      <c r="R1295" s="408"/>
      <c r="S1295" s="408"/>
      <c r="T1295" s="408"/>
      <c r="U1295" s="1034"/>
      <c r="V1295" s="1036"/>
      <c r="W1295" s="1034"/>
      <c r="X1295" s="1035"/>
      <c r="Y1295" s="286"/>
      <c r="Z1295" s="286"/>
      <c r="AA1295" s="286"/>
      <c r="AB1295" s="286"/>
      <c r="AC1295" s="223"/>
      <c r="AD1295" s="223"/>
      <c r="AE1295" s="223"/>
      <c r="AF1295" s="223"/>
      <c r="AG1295" s="223"/>
      <c r="AH1295" s="223"/>
      <c r="AI1295" s="223"/>
      <c r="AJ1295" s="223"/>
      <c r="AK1295" s="1034"/>
      <c r="AL1295" s="1035"/>
      <c r="AM1295" s="1035"/>
      <c r="AN1295" s="788"/>
      <c r="AO1295" s="789"/>
      <c r="AP1295" s="3"/>
      <c r="AQ1295" s="222">
        <f t="shared" si="585"/>
        <v>1</v>
      </c>
    </row>
    <row r="1296" spans="2:56" s="162" customFormat="1" ht="12" customHeight="1" x14ac:dyDescent="0.15">
      <c r="B1296" s="1058"/>
      <c r="C1296" s="1063"/>
      <c r="D1296" s="1061"/>
      <c r="E1296" s="1061"/>
      <c r="F1296" s="1061"/>
      <c r="G1296" s="1061"/>
      <c r="H1296" s="1061"/>
      <c r="I1296" s="1061"/>
      <c r="J1296" s="1062"/>
      <c r="K1296" s="192"/>
      <c r="L1296" s="1038"/>
      <c r="M1296" s="1039"/>
      <c r="N1296" s="1038"/>
      <c r="O1296" s="1039"/>
      <c r="P1296" s="1034"/>
      <c r="Q1296" s="1036"/>
      <c r="R1296" s="408"/>
      <c r="S1296" s="408"/>
      <c r="T1296" s="408"/>
      <c r="U1296" s="1034"/>
      <c r="V1296" s="1036"/>
      <c r="W1296" s="1034"/>
      <c r="X1296" s="1035"/>
      <c r="Y1296" s="286"/>
      <c r="Z1296" s="286"/>
      <c r="AA1296" s="286"/>
      <c r="AB1296" s="286"/>
      <c r="AC1296" s="223"/>
      <c r="AD1296" s="223"/>
      <c r="AE1296" s="223"/>
      <c r="AF1296" s="223"/>
      <c r="AG1296" s="223"/>
      <c r="AH1296" s="223"/>
      <c r="AI1296" s="223"/>
      <c r="AJ1296" s="223"/>
      <c r="AK1296" s="1034"/>
      <c r="AL1296" s="1035"/>
      <c r="AM1296" s="1035"/>
      <c r="AN1296" s="788"/>
      <c r="AO1296" s="789"/>
      <c r="AP1296" s="3"/>
      <c r="AQ1296" s="222">
        <f t="shared" si="585"/>
        <v>1</v>
      </c>
    </row>
    <row r="1297" spans="2:46" s="162" customFormat="1" ht="12" customHeight="1" x14ac:dyDescent="0.15">
      <c r="B1297" s="1058"/>
      <c r="C1297" s="1063"/>
      <c r="D1297" s="1061"/>
      <c r="E1297" s="1061"/>
      <c r="F1297" s="1061"/>
      <c r="G1297" s="1061"/>
      <c r="H1297" s="1061"/>
      <c r="I1297" s="1061"/>
      <c r="J1297" s="1062"/>
      <c r="K1297" s="192"/>
      <c r="L1297" s="1038"/>
      <c r="M1297" s="1039"/>
      <c r="N1297" s="1038"/>
      <c r="O1297" s="1039"/>
      <c r="P1297" s="1034"/>
      <c r="Q1297" s="1036"/>
      <c r="R1297" s="408"/>
      <c r="S1297" s="408"/>
      <c r="T1297" s="408"/>
      <c r="U1297" s="1034"/>
      <c r="V1297" s="1036"/>
      <c r="W1297" s="1034"/>
      <c r="X1297" s="1035"/>
      <c r="Y1297" s="286"/>
      <c r="Z1297" s="286"/>
      <c r="AA1297" s="286"/>
      <c r="AB1297" s="286"/>
      <c r="AC1297" s="223"/>
      <c r="AD1297" s="223"/>
      <c r="AE1297" s="223"/>
      <c r="AF1297" s="223"/>
      <c r="AG1297" s="223"/>
      <c r="AH1297" s="223"/>
      <c r="AI1297" s="223"/>
      <c r="AJ1297" s="223"/>
      <c r="AK1297" s="1034"/>
      <c r="AL1297" s="1035"/>
      <c r="AM1297" s="1035"/>
      <c r="AN1297" s="788"/>
      <c r="AO1297" s="789"/>
      <c r="AP1297" s="3"/>
      <c r="AQ1297" s="222">
        <f t="shared" si="585"/>
        <v>1</v>
      </c>
    </row>
    <row r="1298" spans="2:46" s="162" customFormat="1" ht="12" customHeight="1" x14ac:dyDescent="0.15">
      <c r="B1298" s="1058"/>
      <c r="C1298" s="1063"/>
      <c r="D1298" s="1061"/>
      <c r="E1298" s="1061"/>
      <c r="F1298" s="1061"/>
      <c r="G1298" s="1061"/>
      <c r="H1298" s="1061"/>
      <c r="I1298" s="1061"/>
      <c r="J1298" s="1062"/>
      <c r="K1298" s="192"/>
      <c r="L1298" s="1038"/>
      <c r="M1298" s="1039"/>
      <c r="N1298" s="1038"/>
      <c r="O1298" s="1039"/>
      <c r="P1298" s="1034"/>
      <c r="Q1298" s="1036"/>
      <c r="R1298" s="408"/>
      <c r="S1298" s="408"/>
      <c r="T1298" s="408"/>
      <c r="U1298" s="1034"/>
      <c r="V1298" s="1036"/>
      <c r="W1298" s="1034"/>
      <c r="X1298" s="1035"/>
      <c r="Y1298" s="286"/>
      <c r="Z1298" s="286"/>
      <c r="AA1298" s="286"/>
      <c r="AB1298" s="286"/>
      <c r="AC1298" s="223"/>
      <c r="AD1298" s="223"/>
      <c r="AE1298" s="223"/>
      <c r="AF1298" s="223"/>
      <c r="AG1298" s="223"/>
      <c r="AH1298" s="223"/>
      <c r="AI1298" s="223"/>
      <c r="AJ1298" s="223"/>
      <c r="AK1298" s="1034"/>
      <c r="AL1298" s="1035"/>
      <c r="AM1298" s="1035"/>
      <c r="AN1298" s="788"/>
      <c r="AO1298" s="789"/>
      <c r="AP1298" s="3"/>
      <c r="AQ1298" s="222">
        <f t="shared" si="585"/>
        <v>1</v>
      </c>
    </row>
    <row r="1299" spans="2:46" s="162" customFormat="1" ht="12" customHeight="1" x14ac:dyDescent="0.15">
      <c r="B1299" s="1058"/>
      <c r="C1299" s="1063"/>
      <c r="D1299" s="1061"/>
      <c r="E1299" s="1061"/>
      <c r="F1299" s="1061"/>
      <c r="G1299" s="1061"/>
      <c r="H1299" s="1061"/>
      <c r="I1299" s="1061"/>
      <c r="J1299" s="1062"/>
      <c r="K1299" s="192"/>
      <c r="L1299" s="1038"/>
      <c r="M1299" s="1039"/>
      <c r="N1299" s="1038"/>
      <c r="O1299" s="1039"/>
      <c r="P1299" s="1034"/>
      <c r="Q1299" s="1036"/>
      <c r="R1299" s="408"/>
      <c r="S1299" s="408"/>
      <c r="T1299" s="408"/>
      <c r="U1299" s="1034"/>
      <c r="V1299" s="1036"/>
      <c r="W1299" s="1034"/>
      <c r="X1299" s="1035"/>
      <c r="Y1299" s="286"/>
      <c r="Z1299" s="286"/>
      <c r="AA1299" s="286"/>
      <c r="AB1299" s="286"/>
      <c r="AC1299" s="223"/>
      <c r="AD1299" s="223"/>
      <c r="AE1299" s="223"/>
      <c r="AF1299" s="223"/>
      <c r="AG1299" s="223"/>
      <c r="AH1299" s="223"/>
      <c r="AI1299" s="223"/>
      <c r="AJ1299" s="223"/>
      <c r="AK1299" s="1034"/>
      <c r="AL1299" s="1035"/>
      <c r="AM1299" s="1035"/>
      <c r="AN1299" s="788"/>
      <c r="AO1299" s="789"/>
      <c r="AP1299" s="3"/>
      <c r="AQ1299" s="222">
        <f t="shared" si="585"/>
        <v>1</v>
      </c>
    </row>
    <row r="1300" spans="2:46" s="162" customFormat="1" ht="12" customHeight="1" x14ac:dyDescent="0.15">
      <c r="B1300" s="1058"/>
      <c r="C1300" s="1063"/>
      <c r="D1300" s="1061"/>
      <c r="E1300" s="1061"/>
      <c r="F1300" s="1061"/>
      <c r="G1300" s="1061"/>
      <c r="H1300" s="1061"/>
      <c r="I1300" s="1061"/>
      <c r="J1300" s="1062"/>
      <c r="K1300" s="1016" t="s">
        <v>216</v>
      </c>
      <c r="L1300" s="1016" t="s">
        <v>215</v>
      </c>
      <c r="M1300" s="1016"/>
      <c r="N1300" s="1016"/>
      <c r="O1300" s="1016"/>
      <c r="P1300" s="1016"/>
      <c r="Q1300" s="1016"/>
      <c r="R1300" s="1016"/>
      <c r="S1300" s="1016"/>
      <c r="T1300" s="1016"/>
      <c r="U1300" s="1016"/>
      <c r="V1300" s="1016"/>
      <c r="W1300" s="1016"/>
      <c r="X1300" s="1016"/>
      <c r="Y1300" s="1040" t="s">
        <v>466</v>
      </c>
      <c r="Z1300" s="1041"/>
      <c r="AA1300" s="1041"/>
      <c r="AB1300" s="1042"/>
      <c r="AC1300" s="224">
        <f t="shared" ref="AC1300:AJ1300" si="586">SUM(AC1280:AC1299)</f>
        <v>0</v>
      </c>
      <c r="AD1300" s="224">
        <f t="shared" si="586"/>
        <v>0</v>
      </c>
      <c r="AE1300" s="224">
        <f t="shared" si="586"/>
        <v>0</v>
      </c>
      <c r="AF1300" s="224">
        <f t="shared" si="586"/>
        <v>0.19500000000000001</v>
      </c>
      <c r="AG1300" s="224">
        <f t="shared" si="586"/>
        <v>0</v>
      </c>
      <c r="AH1300" s="224">
        <f t="shared" si="586"/>
        <v>0</v>
      </c>
      <c r="AI1300" s="224">
        <f t="shared" si="586"/>
        <v>0</v>
      </c>
      <c r="AJ1300" s="224">
        <f t="shared" si="586"/>
        <v>0.26</v>
      </c>
      <c r="AK1300" s="1040" t="s">
        <v>214</v>
      </c>
      <c r="AL1300" s="1041"/>
      <c r="AM1300" s="1041"/>
      <c r="AN1300" s="788"/>
      <c r="AO1300" s="789"/>
      <c r="AP1300" s="3"/>
    </row>
    <row r="1301" spans="2:46" s="162" customFormat="1" ht="12" customHeight="1" x14ac:dyDescent="0.15">
      <c r="B1301" s="1058"/>
      <c r="C1301" s="1063"/>
      <c r="D1301" s="1061"/>
      <c r="E1301" s="1061"/>
      <c r="F1301" s="1061"/>
      <c r="G1301" s="1061"/>
      <c r="H1301" s="1061"/>
      <c r="I1301" s="1061"/>
      <c r="J1301" s="1062"/>
      <c r="K1301" s="1016"/>
      <c r="L1301" s="1016" t="s">
        <v>467</v>
      </c>
      <c r="M1301" s="1016"/>
      <c r="N1301" s="1016"/>
      <c r="O1301" s="1016" t="s">
        <v>213</v>
      </c>
      <c r="P1301" s="1016"/>
      <c r="Q1301" s="1016"/>
      <c r="R1301" s="1016"/>
      <c r="S1301" s="1016"/>
      <c r="T1301" s="1016"/>
      <c r="U1301" s="1016"/>
      <c r="V1301" s="1016"/>
      <c r="W1301" s="1016"/>
      <c r="X1301" s="1016"/>
      <c r="Y1301" s="193">
        <f>COUNTIF(Y1280:Y1299,"○")</f>
        <v>0</v>
      </c>
      <c r="Z1301" s="193">
        <f>COUNTIF(Z1280:Z1299,"○")</f>
        <v>0</v>
      </c>
      <c r="AA1301" s="193">
        <f>COUNTIF(AA1280:AA1299,"○")</f>
        <v>0</v>
      </c>
      <c r="AB1301" s="193">
        <f>COUNTIF(AB1280:AB1299,"○")</f>
        <v>0</v>
      </c>
      <c r="AC1301" s="193">
        <f t="shared" ref="AC1301:AJ1301" si="587">COUNT(AC1280:AC1299)</f>
        <v>0</v>
      </c>
      <c r="AD1301" s="193">
        <f t="shared" si="587"/>
        <v>0</v>
      </c>
      <c r="AE1301" s="193">
        <f t="shared" si="587"/>
        <v>0</v>
      </c>
      <c r="AF1301" s="193">
        <f t="shared" si="587"/>
        <v>1</v>
      </c>
      <c r="AG1301" s="193">
        <f t="shared" si="587"/>
        <v>0</v>
      </c>
      <c r="AH1301" s="193">
        <f t="shared" si="587"/>
        <v>0</v>
      </c>
      <c r="AI1301" s="193">
        <f t="shared" si="587"/>
        <v>0</v>
      </c>
      <c r="AJ1301" s="193">
        <f t="shared" si="587"/>
        <v>1</v>
      </c>
      <c r="AK1301" s="1043"/>
      <c r="AL1301" s="1044"/>
      <c r="AM1301" s="1044"/>
      <c r="AN1301" s="1044"/>
      <c r="AO1301" s="1045"/>
      <c r="AP1301" s="3"/>
    </row>
    <row r="1302" spans="2:46" ht="12" customHeight="1" x14ac:dyDescent="0.15">
      <c r="B1302" s="1058"/>
      <c r="C1302" s="1063"/>
      <c r="D1302" s="1061"/>
      <c r="E1302" s="1061"/>
      <c r="F1302" s="1061"/>
      <c r="G1302" s="1061"/>
      <c r="H1302" s="1061"/>
      <c r="I1302" s="1061"/>
      <c r="J1302" s="1062"/>
      <c r="K1302" s="1016"/>
      <c r="L1302" s="1016"/>
      <c r="M1302" s="1016"/>
      <c r="N1302" s="1016"/>
      <c r="O1302" s="1016" t="s">
        <v>468</v>
      </c>
      <c r="P1302" s="1016"/>
      <c r="Q1302" s="1016"/>
      <c r="R1302" s="1016"/>
      <c r="S1302" s="1016"/>
      <c r="T1302" s="1016"/>
      <c r="U1302" s="1016"/>
      <c r="V1302" s="1016"/>
      <c r="W1302" s="1016"/>
      <c r="X1302" s="1016"/>
      <c r="Y1302" s="1034" t="str">
        <f>IF(Y1301&gt;0,"Ⅳ",IF(Z1301&gt;0,"Ⅲ",IF(AA1301&gt;0,"Ⅱa",IF(AB1301&gt;0,"Ⅱb","Ⅰ"))))</f>
        <v>Ⅰ</v>
      </c>
      <c r="Z1302" s="1035"/>
      <c r="AA1302" s="1035"/>
      <c r="AB1302" s="1036"/>
      <c r="AC1302" s="1034" t="str">
        <f>IF(AC1301&gt;0,"Ⅳ",IF(AD1301&gt;0,"Ⅲ",IF(AE1301&gt;0,"Ⅱa",IF(AF1301&gt;0,"Ⅱb","Ⅰ"))))</f>
        <v>Ⅱb</v>
      </c>
      <c r="AD1302" s="1035"/>
      <c r="AE1302" s="1035"/>
      <c r="AF1302" s="1036"/>
      <c r="AG1302" s="1034" t="str">
        <f>IF(AG1301&gt;0,"Ⅳ",IF(AH1301&gt;0,"Ⅲ",IF(AI1301&gt;0,"Ⅱa",IF(AJ1301&gt;0,"Ⅱb","Ⅰ"))))</f>
        <v>Ⅱb</v>
      </c>
      <c r="AH1302" s="1035"/>
      <c r="AI1302" s="1035"/>
      <c r="AJ1302" s="1036"/>
      <c r="AK1302" s="1046"/>
      <c r="AL1302" s="1047"/>
      <c r="AM1302" s="1047"/>
      <c r="AN1302" s="1047"/>
      <c r="AO1302" s="1048"/>
      <c r="AP1302" s="3"/>
      <c r="AQ1302" s="282" t="s">
        <v>312</v>
      </c>
      <c r="AR1302" s="282" t="s">
        <v>313</v>
      </c>
      <c r="AS1302" s="699" t="s">
        <v>316</v>
      </c>
      <c r="AT1302" s="1026"/>
    </row>
    <row r="1303" spans="2:46" ht="12" customHeight="1" x14ac:dyDescent="0.15">
      <c r="B1303" s="1058"/>
      <c r="C1303" s="1063"/>
      <c r="D1303" s="1061"/>
      <c r="E1303" s="1061"/>
      <c r="F1303" s="1061"/>
      <c r="G1303" s="1061"/>
      <c r="H1303" s="1061"/>
      <c r="I1303" s="1061"/>
      <c r="J1303" s="1062"/>
      <c r="K1303" s="1016"/>
      <c r="L1303" s="1016" t="s">
        <v>469</v>
      </c>
      <c r="M1303" s="1016"/>
      <c r="N1303" s="1016"/>
      <c r="O1303" s="1016" t="s">
        <v>212</v>
      </c>
      <c r="P1303" s="1016"/>
      <c r="Q1303" s="1016"/>
      <c r="R1303" s="1016"/>
      <c r="S1303" s="1016"/>
      <c r="T1303" s="1016"/>
      <c r="U1303" s="1016"/>
      <c r="V1303" s="1016"/>
      <c r="W1303" s="1016"/>
      <c r="X1303" s="1016"/>
      <c r="Y1303" s="187" t="s">
        <v>32</v>
      </c>
      <c r="Z1303" s="187" t="s">
        <v>33</v>
      </c>
      <c r="AA1303" s="1027" t="s">
        <v>34</v>
      </c>
      <c r="AB1303" s="1027"/>
      <c r="AC1303" s="187" t="s">
        <v>32</v>
      </c>
      <c r="AD1303" s="187" t="s">
        <v>33</v>
      </c>
      <c r="AE1303" s="1027" t="s">
        <v>34</v>
      </c>
      <c r="AF1303" s="1027"/>
      <c r="AG1303" s="187" t="s">
        <v>32</v>
      </c>
      <c r="AH1303" s="187" t="s">
        <v>33</v>
      </c>
      <c r="AI1303" s="1027" t="s">
        <v>34</v>
      </c>
      <c r="AJ1303" s="1027"/>
      <c r="AK1303" s="1046"/>
      <c r="AL1303" s="1047"/>
      <c r="AM1303" s="1047"/>
      <c r="AN1303" s="1047"/>
      <c r="AO1303" s="1048"/>
      <c r="AP1303" s="3"/>
      <c r="AQ1303" s="1028">
        <f>+Y1301+Z1301</f>
        <v>0</v>
      </c>
      <c r="AR1303" s="1029"/>
      <c r="AS1303" s="1028">
        <f>+AA1301+AB1301</f>
        <v>0</v>
      </c>
      <c r="AT1303" s="1029"/>
    </row>
    <row r="1304" spans="2:46" ht="12" customHeight="1" x14ac:dyDescent="0.15">
      <c r="B1304" s="1058"/>
      <c r="C1304" s="1063"/>
      <c r="D1304" s="1061"/>
      <c r="E1304" s="1061"/>
      <c r="F1304" s="1061"/>
      <c r="G1304" s="1061"/>
      <c r="H1304" s="1061"/>
      <c r="I1304" s="1061"/>
      <c r="J1304" s="1062"/>
      <c r="K1304" s="1016"/>
      <c r="L1304" s="1016"/>
      <c r="M1304" s="1016"/>
      <c r="N1304" s="1016"/>
      <c r="O1304" s="1016" t="s">
        <v>470</v>
      </c>
      <c r="P1304" s="1016"/>
      <c r="Q1304" s="1016"/>
      <c r="R1304" s="1016"/>
      <c r="S1304" s="1016"/>
      <c r="T1304" s="1016"/>
      <c r="U1304" s="1016"/>
      <c r="V1304" s="1016"/>
      <c r="W1304" s="1016"/>
      <c r="X1304" s="1016"/>
      <c r="Y1304" s="193" t="str">
        <f>IF(Y1301=0,"",1)</f>
        <v/>
      </c>
      <c r="Z1304" s="193" t="str">
        <f>IF(Z1301=0,"",1)</f>
        <v/>
      </c>
      <c r="AA1304" s="1030" t="str">
        <f>IF(AQ1303=1,"",IF(AS1303&gt;0,1,""))</f>
        <v/>
      </c>
      <c r="AB1304" s="1031"/>
      <c r="AC1304" s="193">
        <f>+AC1301</f>
        <v>0</v>
      </c>
      <c r="AD1304" s="193">
        <f>AD1301</f>
        <v>0</v>
      </c>
      <c r="AE1304" s="1030">
        <f>AE1301+AF1301</f>
        <v>1</v>
      </c>
      <c r="AF1304" s="1031"/>
      <c r="AG1304" s="193">
        <f>AG1301</f>
        <v>0</v>
      </c>
      <c r="AH1304" s="193">
        <f>AH1301</f>
        <v>0</v>
      </c>
      <c r="AI1304" s="1030">
        <f>AI1301+AJ1301</f>
        <v>1</v>
      </c>
      <c r="AJ1304" s="1031"/>
      <c r="AK1304" s="1046"/>
      <c r="AL1304" s="1047"/>
      <c r="AM1304" s="1047"/>
      <c r="AN1304" s="1047"/>
      <c r="AO1304" s="1048"/>
      <c r="AP1304" s="3"/>
      <c r="AQ1304" s="197">
        <f>+Y1301+AC1304+AG1304</f>
        <v>0</v>
      </c>
      <c r="AR1304" s="197">
        <f>+Z1301+AD1304+AH1304</f>
        <v>0</v>
      </c>
      <c r="AS1304" s="1032">
        <f>+AS1303+AE1304+AI1304</f>
        <v>2</v>
      </c>
      <c r="AT1304" s="1033"/>
    </row>
    <row r="1305" spans="2:46" ht="12" customHeight="1" x14ac:dyDescent="0.15">
      <c r="B1305" s="1058"/>
      <c r="C1305" s="1063"/>
      <c r="D1305" s="1061"/>
      <c r="E1305" s="1061"/>
      <c r="F1305" s="1061"/>
      <c r="G1305" s="1061"/>
      <c r="H1305" s="1061"/>
      <c r="I1305" s="1061"/>
      <c r="J1305" s="1062"/>
      <c r="K1305" s="1016"/>
      <c r="L1305" s="1016"/>
      <c r="M1305" s="1016"/>
      <c r="N1305" s="1016"/>
      <c r="O1305" s="1016" t="s">
        <v>471</v>
      </c>
      <c r="P1305" s="1016"/>
      <c r="Q1305" s="1016"/>
      <c r="R1305" s="1016"/>
      <c r="S1305" s="1016"/>
      <c r="T1305" s="1016"/>
      <c r="U1305" s="1016"/>
      <c r="V1305" s="1016"/>
      <c r="W1305" s="1016"/>
      <c r="X1305" s="1016"/>
      <c r="Y1305" s="1034" t="s">
        <v>875</v>
      </c>
      <c r="Z1305" s="1035"/>
      <c r="AA1305" s="1035"/>
      <c r="AB1305" s="1036"/>
      <c r="AC1305" s="1034" t="str">
        <f>IF(AC1304&gt;0,"Ⅳ",IF(AD1304&gt;0,"Ⅲ",IF(AE1304&gt;0,"Ⅱ","Ⅰ")))</f>
        <v>Ⅱ</v>
      </c>
      <c r="AD1305" s="1035"/>
      <c r="AE1305" s="1035"/>
      <c r="AF1305" s="1036"/>
      <c r="AG1305" s="1034" t="str">
        <f>IF(AG1304&gt;0,"Ⅳ",IF(AH1304&gt;0,"Ⅲ",IF(AI1304&gt;0,"Ⅱ","Ⅰ")))</f>
        <v>Ⅱ</v>
      </c>
      <c r="AH1305" s="1035"/>
      <c r="AI1305" s="1035"/>
      <c r="AJ1305" s="1036"/>
      <c r="AK1305" s="1046"/>
      <c r="AL1305" s="1047"/>
      <c r="AM1305" s="1047"/>
      <c r="AN1305" s="1047"/>
      <c r="AO1305" s="1048"/>
      <c r="AP1305" s="3"/>
      <c r="AQ1305" s="1037" t="str">
        <f>IF(AQ1304&gt;0,"Ⅳ",IF(AR1304&gt;0,"Ⅲ",IF(AS1304&gt;0,"Ⅱ","Ⅰ")))</f>
        <v>Ⅱ</v>
      </c>
      <c r="AR1305" s="1037"/>
      <c r="AS1305" s="1037"/>
      <c r="AT1305" s="1037"/>
    </row>
    <row r="1306" spans="2:46" ht="12" customHeight="1" x14ac:dyDescent="0.15">
      <c r="B1306" s="1058"/>
      <c r="C1306" s="1063"/>
      <c r="D1306" s="1061"/>
      <c r="E1306" s="1061"/>
      <c r="F1306" s="1061"/>
      <c r="G1306" s="1061"/>
      <c r="H1306" s="1061"/>
      <c r="I1306" s="1061"/>
      <c r="J1306" s="1062"/>
      <c r="K1306" s="1016"/>
      <c r="L1306" s="1016"/>
      <c r="M1306" s="1016"/>
      <c r="N1306" s="1016"/>
      <c r="O1306" s="1016" t="s">
        <v>472</v>
      </c>
      <c r="P1306" s="1016"/>
      <c r="Q1306" s="1016"/>
      <c r="R1306" s="1016"/>
      <c r="S1306" s="1016"/>
      <c r="T1306" s="1016"/>
      <c r="U1306" s="1016"/>
      <c r="V1306" s="1016"/>
      <c r="W1306" s="1016"/>
      <c r="X1306" s="1016"/>
      <c r="Y1306" s="1034" t="str">
        <f>IF(COUNTIF(Y1305:AJ1305,"Ⅳ")&gt;0,"Ⅳ",IF(COUNTIF(Y1305:AJ1305,"Ⅲ")&gt;0,"Ⅲ",IF(COUNTIF(Y1305:AJ1305,"Ⅱ")&gt;0,"Ⅱ","Ⅰ")))</f>
        <v>Ⅱ</v>
      </c>
      <c r="Z1306" s="1035"/>
      <c r="AA1306" s="1035"/>
      <c r="AB1306" s="1035"/>
      <c r="AC1306" s="1035"/>
      <c r="AD1306" s="1035"/>
      <c r="AE1306" s="1035"/>
      <c r="AF1306" s="1035"/>
      <c r="AG1306" s="1035"/>
      <c r="AH1306" s="1035"/>
      <c r="AI1306" s="1035"/>
      <c r="AJ1306" s="1036"/>
      <c r="AK1306" s="1049"/>
      <c r="AL1306" s="1050"/>
      <c r="AM1306" s="1050"/>
      <c r="AN1306" s="1050"/>
      <c r="AO1306" s="1051"/>
      <c r="AP1306" s="3"/>
    </row>
    <row r="1307" spans="2:46" ht="14.25" customHeight="1" x14ac:dyDescent="0.15">
      <c r="B1307" s="1058"/>
      <c r="C1307" s="1063"/>
      <c r="D1307" s="1061"/>
      <c r="E1307" s="1061"/>
      <c r="F1307" s="1061"/>
      <c r="G1307" s="1061"/>
      <c r="H1307" s="1061"/>
      <c r="I1307" s="1061"/>
      <c r="J1307" s="1062"/>
      <c r="K1307" s="1016" t="s">
        <v>169</v>
      </c>
      <c r="L1307" s="1017"/>
      <c r="M1307" s="1017"/>
      <c r="N1307" s="1017"/>
      <c r="O1307" s="1017"/>
      <c r="P1307" s="1017"/>
      <c r="Q1307" s="1017"/>
      <c r="R1307" s="1017"/>
      <c r="S1307" s="1017"/>
      <c r="T1307" s="1017"/>
      <c r="U1307" s="1017"/>
      <c r="V1307" s="1017"/>
      <c r="W1307" s="1017"/>
      <c r="X1307" s="1017"/>
      <c r="Y1307" s="1017"/>
      <c r="Z1307" s="1017"/>
      <c r="AA1307" s="1017"/>
      <c r="AB1307" s="1017"/>
      <c r="AC1307" s="1017"/>
      <c r="AD1307" s="1017"/>
      <c r="AE1307" s="1017"/>
      <c r="AF1307" s="1017"/>
      <c r="AG1307" s="1017"/>
      <c r="AH1307" s="1017"/>
      <c r="AI1307" s="1017"/>
      <c r="AJ1307" s="1017"/>
      <c r="AK1307" s="1017"/>
      <c r="AL1307" s="1017"/>
      <c r="AM1307" s="1017"/>
      <c r="AN1307" s="1017"/>
      <c r="AO1307" s="1017"/>
      <c r="AP1307" s="3"/>
    </row>
    <row r="1308" spans="2:46" ht="14.25" customHeight="1" x14ac:dyDescent="0.15">
      <c r="B1308" s="1058"/>
      <c r="C1308" s="1063"/>
      <c r="D1308" s="1061"/>
      <c r="E1308" s="1061"/>
      <c r="F1308" s="1061"/>
      <c r="G1308" s="1061"/>
      <c r="H1308" s="1061"/>
      <c r="I1308" s="1061"/>
      <c r="J1308" s="1062"/>
      <c r="K1308" s="1016"/>
      <c r="L1308" s="1017"/>
      <c r="M1308" s="1017"/>
      <c r="N1308" s="1017"/>
      <c r="O1308" s="1017"/>
      <c r="P1308" s="1017"/>
      <c r="Q1308" s="1017"/>
      <c r="R1308" s="1017"/>
      <c r="S1308" s="1017"/>
      <c r="T1308" s="1017"/>
      <c r="U1308" s="1017"/>
      <c r="V1308" s="1017"/>
      <c r="W1308" s="1017"/>
      <c r="X1308" s="1017"/>
      <c r="Y1308" s="1017"/>
      <c r="Z1308" s="1017"/>
      <c r="AA1308" s="1017"/>
      <c r="AB1308" s="1017"/>
      <c r="AC1308" s="1017"/>
      <c r="AD1308" s="1017"/>
      <c r="AE1308" s="1017"/>
      <c r="AF1308" s="1017"/>
      <c r="AG1308" s="1017"/>
      <c r="AH1308" s="1017"/>
      <c r="AI1308" s="1017"/>
      <c r="AJ1308" s="1017"/>
      <c r="AK1308" s="1017"/>
      <c r="AL1308" s="1017"/>
      <c r="AM1308" s="1017"/>
      <c r="AN1308" s="1017"/>
      <c r="AO1308" s="1017"/>
      <c r="AP1308" s="3"/>
    </row>
    <row r="1309" spans="2:46" ht="12" customHeight="1" x14ac:dyDescent="0.15">
      <c r="B1309" s="1058"/>
      <c r="C1309" s="1063"/>
      <c r="D1309" s="1061"/>
      <c r="E1309" s="1061"/>
      <c r="F1309" s="1061"/>
      <c r="G1309" s="1061"/>
      <c r="H1309" s="1061"/>
      <c r="I1309" s="1061"/>
      <c r="J1309" s="1062"/>
      <c r="K1309" s="1018" t="s">
        <v>473</v>
      </c>
      <c r="L1309" s="1018"/>
      <c r="M1309" s="1018"/>
      <c r="N1309" s="1018"/>
      <c r="O1309" s="1018"/>
      <c r="P1309" s="1018"/>
      <c r="Q1309" s="1018"/>
      <c r="R1309" s="1018"/>
      <c r="S1309" s="1018"/>
      <c r="T1309" s="1018"/>
      <c r="U1309" s="1018"/>
      <c r="V1309" s="1018"/>
      <c r="W1309" s="1018"/>
      <c r="X1309" s="1018"/>
      <c r="Y1309" s="1018"/>
      <c r="Z1309" s="1018"/>
      <c r="AA1309" s="1018"/>
      <c r="AB1309" s="1018"/>
      <c r="AC1309" s="1018"/>
      <c r="AD1309" s="1018"/>
      <c r="AE1309" s="1018"/>
      <c r="AF1309" s="1018"/>
      <c r="AG1309" s="1018"/>
      <c r="AH1309" s="1018"/>
      <c r="AI1309" s="1018"/>
      <c r="AJ1309" s="1018"/>
      <c r="AK1309" s="1018"/>
      <c r="AL1309" s="1018"/>
      <c r="AM1309" s="1018"/>
      <c r="AN1309" s="1018"/>
      <c r="AO1309" s="1018"/>
      <c r="AP1309" s="3"/>
    </row>
    <row r="1310" spans="2:46" ht="12" customHeight="1" x14ac:dyDescent="0.15">
      <c r="B1310" s="1058"/>
      <c r="C1310" s="1063"/>
      <c r="D1310" s="1061"/>
      <c r="E1310" s="1061"/>
      <c r="F1310" s="1061"/>
      <c r="G1310" s="1061"/>
      <c r="H1310" s="1061"/>
      <c r="I1310" s="1061"/>
      <c r="J1310" s="1062"/>
      <c r="K1310" s="1019" t="s">
        <v>523</v>
      </c>
      <c r="L1310" s="1019"/>
      <c r="M1310" s="1019"/>
      <c r="N1310" s="1019"/>
      <c r="O1310" s="1019"/>
      <c r="P1310" s="1019"/>
      <c r="Q1310" s="1019"/>
      <c r="R1310" s="1019"/>
      <c r="S1310" s="1019"/>
      <c r="T1310" s="1019"/>
      <c r="U1310" s="1019"/>
      <c r="V1310" s="1019"/>
      <c r="W1310" s="1019"/>
      <c r="X1310" s="1019"/>
      <c r="Y1310" s="1019"/>
      <c r="Z1310" s="1019"/>
      <c r="AA1310" s="1019"/>
      <c r="AB1310" s="1019"/>
      <c r="AC1310" s="1019"/>
      <c r="AD1310" s="1019"/>
      <c r="AE1310" s="1019"/>
      <c r="AF1310" s="1019"/>
      <c r="AG1310" s="1019"/>
      <c r="AH1310" s="1019"/>
      <c r="AI1310" s="1019"/>
      <c r="AJ1310" s="1019"/>
      <c r="AK1310" s="1019"/>
      <c r="AL1310" s="1019"/>
      <c r="AM1310" s="1019"/>
      <c r="AN1310" s="1019"/>
      <c r="AO1310" s="1019"/>
      <c r="AP1310" s="3"/>
    </row>
    <row r="1311" spans="2:46" ht="12" customHeight="1" x14ac:dyDescent="0.15">
      <c r="B1311" s="1058"/>
      <c r="C1311" s="1063"/>
      <c r="D1311" s="1061"/>
      <c r="E1311" s="1061"/>
      <c r="F1311" s="1061"/>
      <c r="G1311" s="1061"/>
      <c r="H1311" s="1061"/>
      <c r="I1311" s="1061"/>
      <c r="J1311" s="1062"/>
      <c r="K1311" s="194" t="s">
        <v>474</v>
      </c>
      <c r="L1311" s="195"/>
      <c r="M1311" s="195"/>
      <c r="N1311" s="195"/>
      <c r="O1311" s="195"/>
      <c r="P1311" s="195"/>
      <c r="Q1311" s="195"/>
      <c r="R1311" s="195"/>
      <c r="S1311" s="195"/>
      <c r="T1311" s="195"/>
      <c r="U1311" s="195"/>
      <c r="V1311" s="195"/>
      <c r="W1311" s="195"/>
      <c r="X1311" s="195"/>
      <c r="Y1311" s="195"/>
      <c r="Z1311" s="195"/>
      <c r="AA1311" s="195"/>
      <c r="AB1311" s="195"/>
      <c r="AC1311" s="195"/>
      <c r="AD1311" s="195"/>
      <c r="AE1311" s="195"/>
      <c r="AF1311" s="195"/>
      <c r="AG1311" s="195"/>
      <c r="AH1311" s="195"/>
      <c r="AI1311" s="195"/>
      <c r="AJ1311" s="195"/>
      <c r="AK1311" s="195"/>
      <c r="AL1311" s="195"/>
      <c r="AM1311" s="195"/>
      <c r="AN1311" s="195"/>
      <c r="AO1311" s="196"/>
      <c r="AP1311" s="3"/>
    </row>
    <row r="1312" spans="2:46" ht="12" customHeight="1" x14ac:dyDescent="0.15">
      <c r="B1312" s="1058"/>
      <c r="C1312" s="1063"/>
      <c r="D1312" s="1061"/>
      <c r="E1312" s="1061"/>
      <c r="F1312" s="1061"/>
      <c r="G1312" s="1061"/>
      <c r="H1312" s="1061"/>
      <c r="I1312" s="1061"/>
      <c r="J1312" s="1062"/>
      <c r="K1312" s="194" t="s">
        <v>475</v>
      </c>
      <c r="L1312" s="195"/>
      <c r="M1312" s="195"/>
      <c r="N1312" s="195"/>
      <c r="O1312" s="195"/>
      <c r="P1312" s="195"/>
      <c r="Q1312" s="195"/>
      <c r="R1312" s="195"/>
      <c r="S1312" s="195"/>
      <c r="T1312" s="195"/>
      <c r="U1312" s="195"/>
      <c r="V1312" s="195"/>
      <c r="W1312" s="195"/>
      <c r="X1312" s="195"/>
      <c r="Y1312" s="195"/>
      <c r="Z1312" s="195"/>
      <c r="AA1312" s="195"/>
      <c r="AB1312" s="195"/>
      <c r="AC1312" s="195"/>
      <c r="AD1312" s="195"/>
      <c r="AE1312" s="195"/>
      <c r="AF1312" s="195"/>
      <c r="AG1312" s="195"/>
      <c r="AH1312" s="195"/>
      <c r="AI1312" s="195"/>
      <c r="AJ1312" s="195"/>
      <c r="AK1312" s="195"/>
      <c r="AL1312" s="195"/>
      <c r="AM1312" s="195"/>
      <c r="AN1312" s="195"/>
      <c r="AO1312" s="196"/>
      <c r="AP1312" s="3"/>
    </row>
    <row r="1313" spans="2:86" ht="12" customHeight="1" x14ac:dyDescent="0.15">
      <c r="B1313" s="1058"/>
      <c r="C1313" s="1063"/>
      <c r="D1313" s="1061"/>
      <c r="E1313" s="1061"/>
      <c r="F1313" s="1061"/>
      <c r="G1313" s="1061"/>
      <c r="H1313" s="1061"/>
      <c r="I1313" s="1061"/>
      <c r="J1313" s="1062"/>
      <c r="K1313" s="1020" t="s">
        <v>476</v>
      </c>
      <c r="L1313" s="1021"/>
      <c r="M1313" s="1021"/>
      <c r="N1313" s="1021"/>
      <c r="O1313" s="1021"/>
      <c r="P1313" s="1021"/>
      <c r="Q1313" s="1021"/>
      <c r="R1313" s="1021"/>
      <c r="S1313" s="1021"/>
      <c r="T1313" s="1021"/>
      <c r="U1313" s="1021"/>
      <c r="V1313" s="1021"/>
      <c r="W1313" s="1021"/>
      <c r="X1313" s="1021"/>
      <c r="Y1313" s="1021"/>
      <c r="Z1313" s="1021"/>
      <c r="AA1313" s="1021"/>
      <c r="AB1313" s="1021"/>
      <c r="AC1313" s="1021"/>
      <c r="AD1313" s="1021"/>
      <c r="AE1313" s="1021"/>
      <c r="AF1313" s="1021"/>
      <c r="AG1313" s="1021"/>
      <c r="AH1313" s="1021"/>
      <c r="AI1313" s="1021"/>
      <c r="AJ1313" s="1021"/>
      <c r="AK1313" s="1021"/>
      <c r="AL1313" s="1021"/>
      <c r="AM1313" s="1021"/>
      <c r="AN1313" s="1021"/>
      <c r="AO1313" s="1022"/>
      <c r="AP1313" s="3"/>
    </row>
    <row r="1314" spans="2:86" ht="12" customHeight="1" x14ac:dyDescent="0.15">
      <c r="B1314" s="591"/>
      <c r="C1314" s="1064"/>
      <c r="D1314" s="1065"/>
      <c r="E1314" s="1065"/>
      <c r="F1314" s="1065"/>
      <c r="G1314" s="1065"/>
      <c r="H1314" s="1065"/>
      <c r="I1314" s="1065"/>
      <c r="J1314" s="1066"/>
      <c r="K1314" s="1023"/>
      <c r="L1314" s="1024"/>
      <c r="M1314" s="1024"/>
      <c r="N1314" s="1024"/>
      <c r="O1314" s="1024"/>
      <c r="P1314" s="1024"/>
      <c r="Q1314" s="1024"/>
      <c r="R1314" s="1024"/>
      <c r="S1314" s="1024"/>
      <c r="T1314" s="1024"/>
      <c r="U1314" s="1024"/>
      <c r="V1314" s="1024"/>
      <c r="W1314" s="1024"/>
      <c r="X1314" s="1024"/>
      <c r="Y1314" s="1024"/>
      <c r="Z1314" s="1024"/>
      <c r="AA1314" s="1024"/>
      <c r="AB1314" s="1024"/>
      <c r="AC1314" s="1024"/>
      <c r="AD1314" s="1024"/>
      <c r="AE1314" s="1024"/>
      <c r="AF1314" s="1024"/>
      <c r="AG1314" s="1024"/>
      <c r="AH1314" s="1024"/>
      <c r="AI1314" s="1024"/>
      <c r="AJ1314" s="1024"/>
      <c r="AK1314" s="1024"/>
      <c r="AL1314" s="1024"/>
      <c r="AM1314" s="1024"/>
      <c r="AN1314" s="1024"/>
      <c r="AO1314" s="1025"/>
      <c r="AP1314" s="3"/>
    </row>
    <row r="1315" spans="2:86" s="9" customFormat="1" ht="12" customHeight="1" x14ac:dyDescent="0.15">
      <c r="B1315" s="3" t="s">
        <v>527</v>
      </c>
      <c r="AQ1315" s="162"/>
      <c r="AR1315" s="162"/>
      <c r="AS1315" s="162"/>
      <c r="AT1315" s="162"/>
      <c r="AU1315" s="162"/>
      <c r="AV1315" s="162"/>
      <c r="AW1315" s="162"/>
      <c r="AX1315" s="162"/>
      <c r="AY1315" s="162"/>
      <c r="AZ1315" s="162"/>
      <c r="BA1315" s="162"/>
      <c r="BB1315" s="162"/>
      <c r="BC1315" s="162"/>
      <c r="BD1315" s="162"/>
      <c r="BE1315" s="162"/>
      <c r="BF1315" s="162"/>
      <c r="BG1315" s="162"/>
      <c r="BH1315" s="162"/>
      <c r="BI1315" s="162"/>
      <c r="BJ1315" s="162"/>
      <c r="BK1315" s="162"/>
      <c r="BL1315" s="162"/>
      <c r="BM1315" s="162"/>
      <c r="BN1315" s="162"/>
      <c r="BO1315" s="162"/>
      <c r="BP1315" s="162"/>
      <c r="BQ1315" s="162"/>
      <c r="BR1315" s="162"/>
      <c r="BS1315" s="162"/>
      <c r="BT1315" s="162"/>
      <c r="BU1315" s="162"/>
      <c r="BV1315" s="162"/>
      <c r="BW1315" s="162"/>
      <c r="BX1315" s="162"/>
      <c r="BY1315" s="162"/>
      <c r="BZ1315" s="162"/>
      <c r="CA1315" s="162"/>
      <c r="CB1315" s="162"/>
      <c r="CC1315" s="162"/>
      <c r="CD1315" s="162"/>
      <c r="CE1315" s="162"/>
      <c r="CF1315" s="162"/>
      <c r="CG1315" s="162"/>
      <c r="CH1315" s="162"/>
    </row>
    <row r="1316" spans="2:86" ht="12" customHeight="1" thickBot="1" x14ac:dyDescent="0.2">
      <c r="B1316" s="3" t="s">
        <v>524</v>
      </c>
    </row>
    <row r="1317" spans="2:86" ht="12" customHeight="1" x14ac:dyDescent="0.15">
      <c r="B1317" s="3" t="s">
        <v>525</v>
      </c>
      <c r="AU1317" s="1000" t="s">
        <v>305</v>
      </c>
      <c r="AV1317" s="1001" t="s">
        <v>298</v>
      </c>
      <c r="AW1317" s="1003" t="s">
        <v>299</v>
      </c>
      <c r="AX1317" s="1005" t="s">
        <v>306</v>
      </c>
      <c r="AY1317" s="1006"/>
      <c r="AZ1317" s="1006"/>
      <c r="BA1317" s="1006"/>
      <c r="BB1317" s="1006"/>
      <c r="BC1317" s="1006"/>
      <c r="BD1317" s="1006"/>
      <c r="BE1317" s="1006"/>
      <c r="BF1317" s="1006"/>
      <c r="BG1317" s="1006"/>
      <c r="BH1317" s="1006"/>
      <c r="BI1317" s="1006"/>
      <c r="BJ1317" s="1006"/>
      <c r="BK1317" s="1006"/>
      <c r="BL1317" s="1006"/>
      <c r="BM1317" s="1006"/>
      <c r="BN1317" s="1006"/>
      <c r="BO1317" s="1006"/>
      <c r="BP1317" s="1006"/>
      <c r="BQ1317" s="1006"/>
      <c r="BR1317" s="1007"/>
      <c r="BS1317" s="807" t="s">
        <v>300</v>
      </c>
      <c r="BT1317" s="1008"/>
      <c r="BU1317" s="1008"/>
      <c r="BV1317" s="1008"/>
      <c r="BW1317" s="1009" t="s">
        <v>307</v>
      </c>
      <c r="BX1317" s="1010"/>
      <c r="BY1317" s="1010"/>
      <c r="BZ1317" s="1010"/>
      <c r="CA1317" s="1010"/>
      <c r="CB1317" s="1010"/>
      <c r="CC1317" s="1010"/>
      <c r="CD1317" s="1010"/>
      <c r="CE1317" s="1010"/>
      <c r="CF1317" s="1010"/>
      <c r="CG1317" s="1010"/>
      <c r="CH1317" s="1011"/>
    </row>
    <row r="1318" spans="2:86" ht="12" customHeight="1" x14ac:dyDescent="0.15">
      <c r="B1318" s="3" t="s">
        <v>477</v>
      </c>
      <c r="AU1318" s="1000"/>
      <c r="AV1318" s="1002"/>
      <c r="AW1318" s="1004"/>
      <c r="AX1318" s="1012" t="s">
        <v>308</v>
      </c>
      <c r="AY1318" s="686"/>
      <c r="AZ1318" s="686"/>
      <c r="BA1318" s="686"/>
      <c r="BB1318" s="686"/>
      <c r="BC1318" s="686"/>
      <c r="BD1318" s="686"/>
      <c r="BE1318" s="686"/>
      <c r="BF1318" s="686"/>
      <c r="BG1318" s="686"/>
      <c r="BH1318" s="686"/>
      <c r="BI1318" s="686"/>
      <c r="BJ1318" s="686" t="s">
        <v>309</v>
      </c>
      <c r="BK1318" s="686"/>
      <c r="BL1318" s="686"/>
      <c r="BM1318" s="686"/>
      <c r="BN1318" s="686"/>
      <c r="BO1318" s="686"/>
      <c r="BP1318" s="686"/>
      <c r="BQ1318" s="686"/>
      <c r="BR1318" s="1013"/>
      <c r="BS1318" s="1008"/>
      <c r="BT1318" s="1008"/>
      <c r="BU1318" s="1008"/>
      <c r="BV1318" s="1008"/>
      <c r="BW1318" s="1014" t="s">
        <v>302</v>
      </c>
      <c r="BX1318" s="699"/>
      <c r="BY1318" s="699"/>
      <c r="BZ1318" s="699"/>
      <c r="CA1318" s="686" t="s">
        <v>310</v>
      </c>
      <c r="CB1318" s="686"/>
      <c r="CC1318" s="686"/>
      <c r="CD1318" s="686"/>
      <c r="CE1318" s="686"/>
      <c r="CF1318" s="686"/>
      <c r="CG1318" s="686"/>
      <c r="CH1318" s="1013"/>
    </row>
    <row r="1319" spans="2:86" ht="12" customHeight="1" x14ac:dyDescent="0.15">
      <c r="B1319" s="3" t="s">
        <v>526</v>
      </c>
      <c r="AU1319" s="1000"/>
      <c r="AV1319" s="1002"/>
      <c r="AW1319" s="1004"/>
      <c r="AX1319" s="1012" t="s">
        <v>26</v>
      </c>
      <c r="AY1319" s="686"/>
      <c r="AZ1319" s="686"/>
      <c r="BA1319" s="686"/>
      <c r="BB1319" s="686" t="s">
        <v>22</v>
      </c>
      <c r="BC1319" s="686"/>
      <c r="BD1319" s="686"/>
      <c r="BE1319" s="686"/>
      <c r="BF1319" s="686" t="s">
        <v>24</v>
      </c>
      <c r="BG1319" s="686"/>
      <c r="BH1319" s="686"/>
      <c r="BI1319" s="686"/>
      <c r="BJ1319" s="699" t="s">
        <v>26</v>
      </c>
      <c r="BK1319" s="699"/>
      <c r="BL1319" s="699"/>
      <c r="BM1319" s="699" t="s">
        <v>22</v>
      </c>
      <c r="BN1319" s="699"/>
      <c r="BO1319" s="699"/>
      <c r="BP1319" s="699" t="s">
        <v>24</v>
      </c>
      <c r="BQ1319" s="699"/>
      <c r="BR1319" s="1015"/>
      <c r="BS1319" s="807" t="s">
        <v>26</v>
      </c>
      <c r="BT1319" s="807" t="s">
        <v>22</v>
      </c>
      <c r="BU1319" s="807" t="s">
        <v>24</v>
      </c>
      <c r="BV1319" s="807" t="s">
        <v>303</v>
      </c>
      <c r="BW1319" s="1012" t="s">
        <v>311</v>
      </c>
      <c r="BX1319" s="686"/>
      <c r="BY1319" s="686"/>
      <c r="BZ1319" s="686"/>
      <c r="CA1319" s="686" t="s">
        <v>22</v>
      </c>
      <c r="CB1319" s="686"/>
      <c r="CC1319" s="686"/>
      <c r="CD1319" s="686"/>
      <c r="CE1319" s="686" t="s">
        <v>24</v>
      </c>
      <c r="CF1319" s="686"/>
      <c r="CG1319" s="686"/>
      <c r="CH1319" s="1013"/>
    </row>
    <row r="1320" spans="2:86" ht="12" customHeight="1" x14ac:dyDescent="0.15">
      <c r="B1320" s="3" t="s">
        <v>478</v>
      </c>
      <c r="AU1320" s="1000"/>
      <c r="AV1320" s="1002"/>
      <c r="AW1320" s="1004"/>
      <c r="AX1320" s="156" t="s">
        <v>862</v>
      </c>
      <c r="AY1320" s="157" t="s">
        <v>863</v>
      </c>
      <c r="AZ1320" s="157" t="s">
        <v>864</v>
      </c>
      <c r="BA1320" s="158" t="s">
        <v>865</v>
      </c>
      <c r="BB1320" s="159" t="s">
        <v>866</v>
      </c>
      <c r="BC1320" s="157" t="s">
        <v>863</v>
      </c>
      <c r="BD1320" s="157" t="s">
        <v>867</v>
      </c>
      <c r="BE1320" s="158" t="s">
        <v>865</v>
      </c>
      <c r="BF1320" s="159" t="s">
        <v>866</v>
      </c>
      <c r="BG1320" s="157" t="s">
        <v>863</v>
      </c>
      <c r="BH1320" s="157" t="s">
        <v>864</v>
      </c>
      <c r="BI1320" s="158" t="s">
        <v>865</v>
      </c>
      <c r="BJ1320" s="159" t="s">
        <v>866</v>
      </c>
      <c r="BK1320" s="157" t="s">
        <v>868</v>
      </c>
      <c r="BL1320" s="158" t="s">
        <v>869</v>
      </c>
      <c r="BM1320" s="159" t="s">
        <v>870</v>
      </c>
      <c r="BN1320" s="157" t="s">
        <v>863</v>
      </c>
      <c r="BO1320" s="158" t="s">
        <v>871</v>
      </c>
      <c r="BP1320" s="159" t="s">
        <v>870</v>
      </c>
      <c r="BQ1320" s="157" t="s">
        <v>868</v>
      </c>
      <c r="BR1320" s="160" t="s">
        <v>872</v>
      </c>
      <c r="BS1320" s="1008"/>
      <c r="BT1320" s="1008"/>
      <c r="BU1320" s="1008"/>
      <c r="BV1320" s="1008"/>
      <c r="BW1320" s="156" t="s">
        <v>866</v>
      </c>
      <c r="BX1320" s="157" t="s">
        <v>863</v>
      </c>
      <c r="BY1320" s="157" t="s">
        <v>864</v>
      </c>
      <c r="BZ1320" s="158" t="s">
        <v>865</v>
      </c>
      <c r="CA1320" s="159" t="s">
        <v>866</v>
      </c>
      <c r="CB1320" s="157" t="s">
        <v>873</v>
      </c>
      <c r="CC1320" s="157" t="s">
        <v>864</v>
      </c>
      <c r="CD1320" s="158" t="s">
        <v>865</v>
      </c>
      <c r="CE1320" s="159" t="s">
        <v>866</v>
      </c>
      <c r="CF1320" s="157" t="s">
        <v>863</v>
      </c>
      <c r="CG1320" s="157" t="s">
        <v>864</v>
      </c>
      <c r="CH1320" s="160" t="s">
        <v>874</v>
      </c>
    </row>
    <row r="1321" spans="2:86" x14ac:dyDescent="0.15">
      <c r="B1321" s="3" t="s">
        <v>539</v>
      </c>
      <c r="AU1321" s="1000"/>
      <c r="AV1321" s="188" t="str">
        <f>N1323</f>
        <v>S028</v>
      </c>
      <c r="AW1321" s="300">
        <f>R1323</f>
        <v>10.5</v>
      </c>
      <c r="AX1321" s="197">
        <f>+Y1348</f>
        <v>0</v>
      </c>
      <c r="AY1321" s="197">
        <f>+Z1348</f>
        <v>0</v>
      </c>
      <c r="AZ1321" s="197">
        <f>+AA1348</f>
        <v>0</v>
      </c>
      <c r="BA1321" s="197">
        <f t="shared" ref="BA1321" si="588">+AB1348</f>
        <v>0</v>
      </c>
      <c r="BB1321" s="197">
        <f>+AC1348</f>
        <v>0</v>
      </c>
      <c r="BC1321" s="197">
        <f t="shared" ref="BC1321" si="589">+AD1348</f>
        <v>0</v>
      </c>
      <c r="BD1321" s="197">
        <f t="shared" ref="BD1321" si="590">+AE1348</f>
        <v>0</v>
      </c>
      <c r="BE1321" s="197">
        <f t="shared" ref="BE1321" si="591">+AF1348</f>
        <v>1</v>
      </c>
      <c r="BF1321" s="197">
        <f t="shared" ref="BF1321" si="592">+AG1348</f>
        <v>0</v>
      </c>
      <c r="BG1321" s="197">
        <f t="shared" ref="BG1321" si="593">+AH1348</f>
        <v>0</v>
      </c>
      <c r="BH1321" s="197">
        <f t="shared" ref="BH1321" si="594">+AI1348</f>
        <v>0</v>
      </c>
      <c r="BI1321" s="197">
        <f t="shared" ref="BI1321" si="595">+AJ1348</f>
        <v>2</v>
      </c>
      <c r="BJ1321" s="197" t="str">
        <f>+Y1351</f>
        <v/>
      </c>
      <c r="BK1321" s="197" t="str">
        <f t="shared" ref="BK1321" si="596">+Z1351</f>
        <v/>
      </c>
      <c r="BL1321" s="197" t="str">
        <f>+AA1351</f>
        <v/>
      </c>
      <c r="BM1321" s="197">
        <f>+AC1351</f>
        <v>0</v>
      </c>
      <c r="BN1321" s="197">
        <f t="shared" ref="BN1321" si="597">+AD1351</f>
        <v>0</v>
      </c>
      <c r="BO1321" s="197">
        <f t="shared" ref="BO1321" si="598">+AE1351</f>
        <v>1</v>
      </c>
      <c r="BP1321" s="197">
        <f>+AG1351</f>
        <v>0</v>
      </c>
      <c r="BQ1321" s="197">
        <f>+AH1351</f>
        <v>0</v>
      </c>
      <c r="BR1321" s="197">
        <f>+AI1351</f>
        <v>2</v>
      </c>
      <c r="BS1321" s="296" t="str">
        <f>+Y1352</f>
        <v>Ⅰ</v>
      </c>
      <c r="BT1321" s="296" t="str">
        <f>+AC1352</f>
        <v>Ⅱ</v>
      </c>
      <c r="BU1321" s="296" t="str">
        <f>+AG1352</f>
        <v>Ⅱ</v>
      </c>
      <c r="BV1321" s="296" t="str">
        <f>+Y1353</f>
        <v>Ⅱ</v>
      </c>
      <c r="BW1321" s="164" t="str">
        <f>IF(Y1348&gt;0,R1323,"")</f>
        <v/>
      </c>
      <c r="BX1321" s="165" t="str">
        <f>IF(Z1348&gt;0,"",IF(AA1348&gt;0,R1323,""))</f>
        <v/>
      </c>
      <c r="BY1321" s="165" t="str">
        <f>IF(Y1348+Z1348&gt;0,"",IF(AA1348&gt;0,R1323,""))</f>
        <v/>
      </c>
      <c r="BZ1321" s="165" t="str">
        <f>IF(Y1348+Z1348+AA1348&gt;0,"",IF(AB1348&gt;0,R1323,""))</f>
        <v/>
      </c>
      <c r="CA1321" s="166">
        <f t="shared" ref="CA1321" si="599">+AC1347</f>
        <v>0</v>
      </c>
      <c r="CB1321" s="166">
        <f t="shared" ref="CB1321" si="600">+AD1347</f>
        <v>0</v>
      </c>
      <c r="CC1321" s="166">
        <f t="shared" ref="CC1321" si="601">+AE1347</f>
        <v>0</v>
      </c>
      <c r="CD1321" s="166">
        <f t="shared" ref="CD1321" si="602">+AF1347</f>
        <v>0.375</v>
      </c>
      <c r="CE1321" s="166">
        <f t="shared" ref="CE1321" si="603">+AG1347</f>
        <v>0</v>
      </c>
      <c r="CF1321" s="166">
        <f t="shared" ref="CF1321" si="604">+AH1347</f>
        <v>0</v>
      </c>
      <c r="CG1321" s="166">
        <f t="shared" ref="CG1321" si="605">+AI1347</f>
        <v>0</v>
      </c>
      <c r="CH1321" s="166">
        <f t="shared" ref="CH1321" si="606">+AJ1347</f>
        <v>3.4000000000000004</v>
      </c>
    </row>
    <row r="1322" spans="2:86" ht="12" customHeight="1" x14ac:dyDescent="0.15">
      <c r="B1322" s="1057" t="s">
        <v>219</v>
      </c>
      <c r="C1322" s="1059"/>
      <c r="D1322" s="1060"/>
      <c r="E1322" s="1061"/>
      <c r="F1322" s="1061"/>
      <c r="G1322" s="1061"/>
      <c r="H1322" s="1061"/>
      <c r="I1322" s="1061"/>
      <c r="J1322" s="1062"/>
      <c r="K1322" s="1067" t="s">
        <v>453</v>
      </c>
      <c r="L1322" s="1068"/>
      <c r="M1322" s="1068"/>
      <c r="N1322" s="1068"/>
      <c r="O1322" s="1068"/>
      <c r="P1322" s="1068"/>
      <c r="Q1322" s="1068"/>
      <c r="R1322" s="1068"/>
      <c r="S1322" s="1068"/>
      <c r="T1322" s="1068"/>
      <c r="U1322" s="1068"/>
      <c r="V1322" s="1068"/>
      <c r="W1322" s="1068"/>
      <c r="X1322" s="1068"/>
      <c r="Y1322" s="1068"/>
      <c r="Z1322" s="1068"/>
      <c r="AA1322" s="1068"/>
      <c r="AB1322" s="1068"/>
      <c r="AC1322" s="1068"/>
      <c r="AD1322" s="1068"/>
      <c r="AE1322" s="1068"/>
      <c r="AF1322" s="1068"/>
      <c r="AG1322" s="1068"/>
      <c r="AH1322" s="1068"/>
      <c r="AI1322" s="1068"/>
      <c r="AJ1322" s="1068"/>
      <c r="AK1322" s="1068"/>
      <c r="AL1322" s="1068"/>
      <c r="AM1322" s="1068"/>
      <c r="AN1322" s="1068"/>
      <c r="AO1322" s="1069"/>
      <c r="AP1322" s="3"/>
    </row>
    <row r="1323" spans="2:86" ht="12" customHeight="1" x14ac:dyDescent="0.15">
      <c r="B1323" s="1058"/>
      <c r="C1323" s="1063"/>
      <c r="D1323" s="1061"/>
      <c r="E1323" s="1061"/>
      <c r="F1323" s="1061"/>
      <c r="G1323" s="1061"/>
      <c r="H1323" s="1061"/>
      <c r="I1323" s="1061"/>
      <c r="J1323" s="1062"/>
      <c r="K1323" s="1040" t="s">
        <v>218</v>
      </c>
      <c r="L1323" s="1041"/>
      <c r="M1323" s="1042"/>
      <c r="N1323" s="1034" t="s">
        <v>752</v>
      </c>
      <c r="O1323" s="1035"/>
      <c r="P1323" s="1040" t="s">
        <v>454</v>
      </c>
      <c r="Q1323" s="1042"/>
      <c r="R1323" s="1070">
        <f>'様式A-2'!C38</f>
        <v>10.5</v>
      </c>
      <c r="S1323" s="1071"/>
      <c r="T1323" s="1072"/>
      <c r="U1323" s="1073" t="s">
        <v>455</v>
      </c>
      <c r="V1323" s="1074"/>
      <c r="W1323" s="1073" t="s">
        <v>456</v>
      </c>
      <c r="X1323" s="1074"/>
      <c r="Y1323" s="1042" t="s">
        <v>217</v>
      </c>
      <c r="Z1323" s="1016"/>
      <c r="AA1323" s="1016"/>
      <c r="AB1323" s="1016"/>
      <c r="AC1323" s="1073" t="s">
        <v>457</v>
      </c>
      <c r="AD1323" s="1079"/>
      <c r="AE1323" s="1079"/>
      <c r="AF1323" s="1079"/>
      <c r="AG1323" s="1079"/>
      <c r="AH1323" s="1079"/>
      <c r="AI1323" s="1079"/>
      <c r="AJ1323" s="1074"/>
      <c r="AK1323" s="1073" t="s">
        <v>458</v>
      </c>
      <c r="AL1323" s="1079"/>
      <c r="AM1323" s="1079"/>
      <c r="AN1323" s="1081"/>
      <c r="AO1323" s="1082"/>
      <c r="AP1323" s="3"/>
      <c r="AV1323" s="167"/>
      <c r="AW1323" s="221"/>
      <c r="AX1323" s="167"/>
      <c r="AY1323" s="167"/>
      <c r="AZ1323" s="167"/>
      <c r="BA1323" s="167"/>
      <c r="BB1323" s="167"/>
      <c r="BC1323" s="167"/>
      <c r="BD1323" s="167"/>
    </row>
    <row r="1324" spans="2:86" ht="12" customHeight="1" x14ac:dyDescent="0.15">
      <c r="B1324" s="1058"/>
      <c r="C1324" s="1063"/>
      <c r="D1324" s="1061"/>
      <c r="E1324" s="1061"/>
      <c r="F1324" s="1061"/>
      <c r="G1324" s="1061"/>
      <c r="H1324" s="1061"/>
      <c r="I1324" s="1061"/>
      <c r="J1324" s="1062"/>
      <c r="K1324" s="1016" t="s">
        <v>459</v>
      </c>
      <c r="L1324" s="1016" t="s">
        <v>199</v>
      </c>
      <c r="M1324" s="1016"/>
      <c r="N1324" s="1016" t="s">
        <v>198</v>
      </c>
      <c r="O1324" s="1016"/>
      <c r="P1324" s="1016" t="s">
        <v>460</v>
      </c>
      <c r="Q1324" s="1016"/>
      <c r="R1324" s="1016" t="s">
        <v>6</v>
      </c>
      <c r="S1324" s="1016"/>
      <c r="T1324" s="1016"/>
      <c r="U1324" s="1075"/>
      <c r="V1324" s="1076"/>
      <c r="W1324" s="1075"/>
      <c r="X1324" s="1076"/>
      <c r="Y1324" s="1042"/>
      <c r="Z1324" s="1016"/>
      <c r="AA1324" s="1016"/>
      <c r="AB1324" s="1016"/>
      <c r="AC1324" s="1077"/>
      <c r="AD1324" s="1080"/>
      <c r="AE1324" s="1080"/>
      <c r="AF1324" s="1080"/>
      <c r="AG1324" s="1080"/>
      <c r="AH1324" s="1080"/>
      <c r="AI1324" s="1080"/>
      <c r="AJ1324" s="1078"/>
      <c r="AK1324" s="1075"/>
      <c r="AL1324" s="1083"/>
      <c r="AM1324" s="1083"/>
      <c r="AN1324" s="1084"/>
      <c r="AO1324" s="1085"/>
      <c r="AP1324" s="3"/>
      <c r="AV1324" s="167"/>
      <c r="AW1324" s="167"/>
      <c r="AX1324" s="167"/>
      <c r="AY1324" s="167"/>
      <c r="AZ1324" s="167"/>
      <c r="BA1324" s="167"/>
      <c r="BB1324" s="167"/>
      <c r="BC1324" s="167"/>
      <c r="BD1324" s="167"/>
    </row>
    <row r="1325" spans="2:86" ht="12" customHeight="1" x14ac:dyDescent="0.15">
      <c r="B1325" s="1058"/>
      <c r="C1325" s="1063"/>
      <c r="D1325" s="1061"/>
      <c r="E1325" s="1061"/>
      <c r="F1325" s="1061"/>
      <c r="G1325" s="1061"/>
      <c r="H1325" s="1061"/>
      <c r="I1325" s="1061"/>
      <c r="J1325" s="1062"/>
      <c r="K1325" s="1016"/>
      <c r="L1325" s="1016"/>
      <c r="M1325" s="1016"/>
      <c r="N1325" s="1016"/>
      <c r="O1325" s="1016"/>
      <c r="P1325" s="1016"/>
      <c r="Q1325" s="1016"/>
      <c r="R1325" s="1016"/>
      <c r="S1325" s="1016"/>
      <c r="T1325" s="1016"/>
      <c r="U1325" s="1075"/>
      <c r="V1325" s="1076"/>
      <c r="W1325" s="1075"/>
      <c r="X1325" s="1076"/>
      <c r="Y1325" s="1042" t="s">
        <v>461</v>
      </c>
      <c r="Z1325" s="1016"/>
      <c r="AA1325" s="1016"/>
      <c r="AB1325" s="1016"/>
      <c r="AC1325" s="1016" t="s">
        <v>462</v>
      </c>
      <c r="AD1325" s="1016"/>
      <c r="AE1325" s="1016"/>
      <c r="AF1325" s="1016"/>
      <c r="AG1325" s="1016" t="s">
        <v>463</v>
      </c>
      <c r="AH1325" s="1016"/>
      <c r="AI1325" s="1016"/>
      <c r="AJ1325" s="1016"/>
      <c r="AK1325" s="1075"/>
      <c r="AL1325" s="1083"/>
      <c r="AM1325" s="1083"/>
      <c r="AN1325" s="1084"/>
      <c r="AO1325" s="1085"/>
      <c r="AP1325" s="3"/>
      <c r="AV1325" s="167"/>
      <c r="AW1325" s="167"/>
      <c r="AX1325" s="167"/>
      <c r="AY1325" s="167"/>
      <c r="AZ1325" s="167"/>
      <c r="BA1325" s="167"/>
      <c r="BB1325" s="167"/>
      <c r="BC1325" s="167"/>
      <c r="BD1325" s="167"/>
    </row>
    <row r="1326" spans="2:86" ht="12" customHeight="1" x14ac:dyDescent="0.15">
      <c r="B1326" s="1058"/>
      <c r="C1326" s="1063"/>
      <c r="D1326" s="1061"/>
      <c r="E1326" s="1061"/>
      <c r="F1326" s="1061"/>
      <c r="G1326" s="1061"/>
      <c r="H1326" s="1061"/>
      <c r="I1326" s="1061"/>
      <c r="J1326" s="1062"/>
      <c r="K1326" s="1016"/>
      <c r="L1326" s="1016"/>
      <c r="M1326" s="1016"/>
      <c r="N1326" s="1016"/>
      <c r="O1326" s="1016"/>
      <c r="P1326" s="1016"/>
      <c r="Q1326" s="1016"/>
      <c r="R1326" s="1016"/>
      <c r="S1326" s="1016"/>
      <c r="T1326" s="1016"/>
      <c r="U1326" s="1077"/>
      <c r="V1326" s="1078"/>
      <c r="W1326" s="1077"/>
      <c r="X1326" s="1078"/>
      <c r="Y1326" s="191" t="s">
        <v>32</v>
      </c>
      <c r="Z1326" s="187" t="s">
        <v>33</v>
      </c>
      <c r="AA1326" s="187" t="s">
        <v>464</v>
      </c>
      <c r="AB1326" s="187" t="s">
        <v>465</v>
      </c>
      <c r="AC1326" s="187" t="s">
        <v>32</v>
      </c>
      <c r="AD1326" s="187" t="s">
        <v>33</v>
      </c>
      <c r="AE1326" s="187" t="s">
        <v>464</v>
      </c>
      <c r="AF1326" s="187" t="s">
        <v>465</v>
      </c>
      <c r="AG1326" s="187" t="s">
        <v>32</v>
      </c>
      <c r="AH1326" s="187" t="s">
        <v>33</v>
      </c>
      <c r="AI1326" s="187" t="s">
        <v>464</v>
      </c>
      <c r="AJ1326" s="187" t="s">
        <v>465</v>
      </c>
      <c r="AK1326" s="1077"/>
      <c r="AL1326" s="1080"/>
      <c r="AM1326" s="1080"/>
      <c r="AN1326" s="1086"/>
      <c r="AO1326" s="1087"/>
      <c r="AP1326" s="3"/>
      <c r="AV1326" s="167"/>
      <c r="AW1326" s="167"/>
      <c r="AX1326" s="167"/>
      <c r="AY1326" s="167"/>
      <c r="AZ1326" s="167"/>
      <c r="BA1326" s="167"/>
      <c r="BB1326" s="167"/>
      <c r="BC1326" s="167"/>
      <c r="BD1326" s="167"/>
    </row>
    <row r="1327" spans="2:86" ht="12" customHeight="1" x14ac:dyDescent="0.15">
      <c r="B1327" s="1058"/>
      <c r="C1327" s="1063"/>
      <c r="D1327" s="1061"/>
      <c r="E1327" s="1061"/>
      <c r="F1327" s="1061"/>
      <c r="G1327" s="1061"/>
      <c r="H1327" s="1061"/>
      <c r="I1327" s="1061"/>
      <c r="J1327" s="1062"/>
      <c r="K1327" s="192">
        <v>1</v>
      </c>
      <c r="L1327" s="1038" t="s">
        <v>329</v>
      </c>
      <c r="M1327" s="1039"/>
      <c r="N1327" s="1038" t="s">
        <v>351</v>
      </c>
      <c r="O1327" s="1039"/>
      <c r="P1327" s="1034" t="s">
        <v>332</v>
      </c>
      <c r="Q1327" s="1036"/>
      <c r="R1327" s="408" t="s">
        <v>514</v>
      </c>
      <c r="S1327" s="408"/>
      <c r="T1327" s="408"/>
      <c r="U1327" s="1034" t="s">
        <v>1648</v>
      </c>
      <c r="V1327" s="1036"/>
      <c r="W1327" s="1034" t="s">
        <v>1649</v>
      </c>
      <c r="X1327" s="1035"/>
      <c r="Y1327" s="286"/>
      <c r="Z1327" s="286"/>
      <c r="AA1327" s="286"/>
      <c r="AB1327" s="286"/>
      <c r="AC1327" s="223"/>
      <c r="AD1327" s="223"/>
      <c r="AE1327" s="223"/>
      <c r="AF1327" s="223">
        <f>2.5*0.15</f>
        <v>0.375</v>
      </c>
      <c r="AG1327" s="223"/>
      <c r="AH1327" s="223"/>
      <c r="AI1327" s="223"/>
      <c r="AJ1327" s="223"/>
      <c r="AK1327" s="1038"/>
      <c r="AL1327" s="1056"/>
      <c r="AM1327" s="1056"/>
      <c r="AN1327" s="799"/>
      <c r="AO1327" s="800"/>
      <c r="AP1327" s="3"/>
      <c r="AQ1327" s="222">
        <f>IF(P1327="材質劣化",2,IF(P1327="漏水",3,1))</f>
        <v>2</v>
      </c>
      <c r="AV1327" s="167"/>
      <c r="AW1327" s="167"/>
      <c r="AX1327" s="167"/>
      <c r="AY1327" s="167"/>
      <c r="AZ1327" s="167"/>
      <c r="BA1327" s="167"/>
      <c r="BB1327" s="167"/>
      <c r="BC1327" s="167"/>
      <c r="BD1327" s="167"/>
    </row>
    <row r="1328" spans="2:86" ht="12" customHeight="1" x14ac:dyDescent="0.15">
      <c r="B1328" s="1058"/>
      <c r="C1328" s="1063"/>
      <c r="D1328" s="1061"/>
      <c r="E1328" s="1061"/>
      <c r="F1328" s="1061"/>
      <c r="G1328" s="1061"/>
      <c r="H1328" s="1061"/>
      <c r="I1328" s="1061"/>
      <c r="J1328" s="1062"/>
      <c r="K1328" s="192">
        <v>2</v>
      </c>
      <c r="L1328" s="1038" t="s">
        <v>534</v>
      </c>
      <c r="M1328" s="1039"/>
      <c r="N1328" s="1038" t="s">
        <v>487</v>
      </c>
      <c r="O1328" s="1039"/>
      <c r="P1328" s="1034" t="s">
        <v>333</v>
      </c>
      <c r="Q1328" s="1036"/>
      <c r="R1328" s="408" t="s">
        <v>338</v>
      </c>
      <c r="S1328" s="408"/>
      <c r="T1328" s="408"/>
      <c r="U1328" s="1034" t="s">
        <v>551</v>
      </c>
      <c r="V1328" s="1036"/>
      <c r="W1328" s="1034" t="s">
        <v>551</v>
      </c>
      <c r="X1328" s="1035"/>
      <c r="Y1328" s="286"/>
      <c r="Z1328" s="286"/>
      <c r="AA1328" s="286"/>
      <c r="AB1328" s="286"/>
      <c r="AC1328" s="223"/>
      <c r="AD1328" s="223"/>
      <c r="AE1328" s="223"/>
      <c r="AF1328" s="223"/>
      <c r="AG1328" s="223"/>
      <c r="AH1328" s="223"/>
      <c r="AI1328" s="223"/>
      <c r="AJ1328" s="223"/>
      <c r="AK1328" s="1052" t="s">
        <v>1687</v>
      </c>
      <c r="AL1328" s="1053"/>
      <c r="AM1328" s="1053"/>
      <c r="AN1328" s="1054"/>
      <c r="AO1328" s="1055"/>
      <c r="AP1328" s="3"/>
      <c r="AQ1328" s="222">
        <f t="shared" ref="AQ1328:AQ1346" si="607">IF(P1328="材質劣化",2,IF(P1328="漏水",3,1))</f>
        <v>3</v>
      </c>
      <c r="AV1328" s="167"/>
      <c r="AW1328" s="167"/>
      <c r="AX1328" s="167"/>
      <c r="AY1328" s="167"/>
      <c r="AZ1328" s="167"/>
      <c r="BA1328" s="167"/>
      <c r="BB1328" s="167"/>
      <c r="BC1328" s="167"/>
      <c r="BD1328" s="167"/>
    </row>
    <row r="1329" spans="2:56" ht="12" customHeight="1" x14ac:dyDescent="0.15">
      <c r="B1329" s="1058"/>
      <c r="C1329" s="1063"/>
      <c r="D1329" s="1061"/>
      <c r="E1329" s="1061"/>
      <c r="F1329" s="1061"/>
      <c r="G1329" s="1061"/>
      <c r="H1329" s="1061"/>
      <c r="I1329" s="1061"/>
      <c r="J1329" s="1062"/>
      <c r="K1329" s="192">
        <v>3</v>
      </c>
      <c r="L1329" s="1038" t="s">
        <v>534</v>
      </c>
      <c r="M1329" s="1039"/>
      <c r="N1329" s="1038" t="s">
        <v>485</v>
      </c>
      <c r="O1329" s="1039"/>
      <c r="P1329" s="1034" t="s">
        <v>333</v>
      </c>
      <c r="Q1329" s="1036"/>
      <c r="R1329" s="408" t="s">
        <v>338</v>
      </c>
      <c r="S1329" s="408"/>
      <c r="T1329" s="408"/>
      <c r="U1329" s="1034" t="s">
        <v>54</v>
      </c>
      <c r="V1329" s="1036"/>
      <c r="W1329" s="1034" t="s">
        <v>551</v>
      </c>
      <c r="X1329" s="1035"/>
      <c r="Y1329" s="286"/>
      <c r="Z1329" s="286"/>
      <c r="AA1329" s="286"/>
      <c r="AB1329" s="286"/>
      <c r="AC1329" s="223"/>
      <c r="AD1329" s="223"/>
      <c r="AE1329" s="223"/>
      <c r="AF1329" s="223"/>
      <c r="AG1329" s="223"/>
      <c r="AH1329" s="223"/>
      <c r="AI1329" s="223"/>
      <c r="AJ1329" s="223"/>
      <c r="AK1329" s="1052" t="s">
        <v>1687</v>
      </c>
      <c r="AL1329" s="1053"/>
      <c r="AM1329" s="1053"/>
      <c r="AN1329" s="1054"/>
      <c r="AO1329" s="1055"/>
      <c r="AP1329" s="3"/>
      <c r="AQ1329" s="222">
        <f t="shared" si="607"/>
        <v>3</v>
      </c>
      <c r="AV1329" s="167"/>
      <c r="AW1329" s="167"/>
      <c r="AX1329" s="167"/>
      <c r="AY1329" s="167"/>
      <c r="AZ1329" s="167"/>
      <c r="BA1329" s="167"/>
      <c r="BB1329" s="167"/>
      <c r="BC1329" s="167"/>
      <c r="BD1329" s="167"/>
    </row>
    <row r="1330" spans="2:56" ht="12" customHeight="1" x14ac:dyDescent="0.15">
      <c r="B1330" s="1058"/>
      <c r="C1330" s="1063"/>
      <c r="D1330" s="1061"/>
      <c r="E1330" s="1061"/>
      <c r="F1330" s="1061"/>
      <c r="G1330" s="1061"/>
      <c r="H1330" s="1061"/>
      <c r="I1330" s="1061"/>
      <c r="J1330" s="1062"/>
      <c r="K1330" s="192">
        <v>4</v>
      </c>
      <c r="L1330" s="1038" t="s">
        <v>331</v>
      </c>
      <c r="M1330" s="1039"/>
      <c r="N1330" s="1038" t="s">
        <v>356</v>
      </c>
      <c r="O1330" s="1039"/>
      <c r="P1330" s="1034" t="s">
        <v>333</v>
      </c>
      <c r="Q1330" s="1036"/>
      <c r="R1330" s="408" t="s">
        <v>340</v>
      </c>
      <c r="S1330" s="408"/>
      <c r="T1330" s="408"/>
      <c r="U1330" s="1034" t="s">
        <v>554</v>
      </c>
      <c r="V1330" s="1036"/>
      <c r="W1330" s="1034" t="s">
        <v>1649</v>
      </c>
      <c r="X1330" s="1035"/>
      <c r="Y1330" s="286"/>
      <c r="Z1330" s="286"/>
      <c r="AA1330" s="286"/>
      <c r="AB1330" s="286"/>
      <c r="AC1330" s="223"/>
      <c r="AD1330" s="223"/>
      <c r="AE1330" s="223"/>
      <c r="AF1330" s="223"/>
      <c r="AG1330" s="223"/>
      <c r="AH1330" s="223"/>
      <c r="AI1330" s="223"/>
      <c r="AJ1330" s="223">
        <f>4.5*0.4</f>
        <v>1.8</v>
      </c>
      <c r="AK1330" s="1052"/>
      <c r="AL1330" s="1053"/>
      <c r="AM1330" s="1053"/>
      <c r="AN1330" s="1054"/>
      <c r="AO1330" s="1055"/>
      <c r="AP1330" s="3"/>
      <c r="AQ1330" s="222">
        <f t="shared" si="607"/>
        <v>3</v>
      </c>
      <c r="AV1330" s="167"/>
      <c r="AW1330" s="167"/>
      <c r="AX1330" s="167"/>
      <c r="AY1330" s="167"/>
      <c r="AZ1330" s="167"/>
      <c r="BA1330" s="167"/>
      <c r="BB1330" s="167"/>
      <c r="BC1330" s="167"/>
      <c r="BD1330" s="167"/>
    </row>
    <row r="1331" spans="2:56" ht="12" customHeight="1" x14ac:dyDescent="0.15">
      <c r="B1331" s="1058"/>
      <c r="C1331" s="1063"/>
      <c r="D1331" s="1061"/>
      <c r="E1331" s="1061"/>
      <c r="F1331" s="1061"/>
      <c r="G1331" s="1061"/>
      <c r="H1331" s="1061"/>
      <c r="I1331" s="1061"/>
      <c r="J1331" s="1062"/>
      <c r="K1331" s="192">
        <v>5</v>
      </c>
      <c r="L1331" s="1038" t="s">
        <v>331</v>
      </c>
      <c r="M1331" s="1039"/>
      <c r="N1331" s="1038" t="s">
        <v>354</v>
      </c>
      <c r="O1331" s="1039"/>
      <c r="P1331" s="1034" t="s">
        <v>332</v>
      </c>
      <c r="Q1331" s="1036"/>
      <c r="R1331" s="408" t="s">
        <v>532</v>
      </c>
      <c r="S1331" s="408"/>
      <c r="T1331" s="408"/>
      <c r="U1331" s="1034" t="s">
        <v>1648</v>
      </c>
      <c r="V1331" s="1036"/>
      <c r="W1331" s="1034" t="s">
        <v>551</v>
      </c>
      <c r="X1331" s="1035"/>
      <c r="Y1331" s="286"/>
      <c r="Z1331" s="286"/>
      <c r="AA1331" s="286"/>
      <c r="AB1331" s="286"/>
      <c r="AC1331" s="223"/>
      <c r="AD1331" s="223"/>
      <c r="AE1331" s="223"/>
      <c r="AF1331" s="223"/>
      <c r="AG1331" s="223"/>
      <c r="AH1331" s="223"/>
      <c r="AI1331" s="223"/>
      <c r="AJ1331" s="223"/>
      <c r="AK1331" s="1052"/>
      <c r="AL1331" s="1053"/>
      <c r="AM1331" s="1053"/>
      <c r="AN1331" s="1054"/>
      <c r="AO1331" s="1055"/>
      <c r="AP1331" s="3"/>
      <c r="AQ1331" s="222">
        <f t="shared" si="607"/>
        <v>2</v>
      </c>
      <c r="AV1331" s="167"/>
      <c r="AW1331" s="167"/>
      <c r="AX1331" s="167"/>
      <c r="AY1331" s="167"/>
      <c r="AZ1331" s="167"/>
      <c r="BA1331" s="167"/>
      <c r="BB1331" s="167"/>
      <c r="BC1331" s="167"/>
      <c r="BD1331" s="167"/>
    </row>
    <row r="1332" spans="2:56" ht="12" customHeight="1" x14ac:dyDescent="0.15">
      <c r="B1332" s="1058"/>
      <c r="C1332" s="1063"/>
      <c r="D1332" s="1061"/>
      <c r="E1332" s="1061"/>
      <c r="F1332" s="1061"/>
      <c r="G1332" s="1061"/>
      <c r="H1332" s="1061"/>
      <c r="I1332" s="1061"/>
      <c r="J1332" s="1062"/>
      <c r="K1332" s="192">
        <v>6</v>
      </c>
      <c r="L1332" s="1038" t="s">
        <v>331</v>
      </c>
      <c r="M1332" s="1039"/>
      <c r="N1332" s="1038" t="s">
        <v>355</v>
      </c>
      <c r="O1332" s="1039"/>
      <c r="P1332" s="1034" t="s">
        <v>333</v>
      </c>
      <c r="Q1332" s="1036"/>
      <c r="R1332" s="408" t="s">
        <v>340</v>
      </c>
      <c r="S1332" s="408"/>
      <c r="T1332" s="408"/>
      <c r="U1332" s="1034" t="s">
        <v>554</v>
      </c>
      <c r="V1332" s="1036"/>
      <c r="W1332" s="1034" t="s">
        <v>1649</v>
      </c>
      <c r="X1332" s="1035"/>
      <c r="Y1332" s="286"/>
      <c r="Z1332" s="286"/>
      <c r="AA1332" s="286"/>
      <c r="AB1332" s="286"/>
      <c r="AC1332" s="223"/>
      <c r="AD1332" s="223"/>
      <c r="AE1332" s="223"/>
      <c r="AF1332" s="223"/>
      <c r="AG1332" s="223"/>
      <c r="AH1332" s="223"/>
      <c r="AI1332" s="223"/>
      <c r="AJ1332" s="223">
        <f>4*0.4</f>
        <v>1.6</v>
      </c>
      <c r="AK1332" s="1052"/>
      <c r="AL1332" s="1053"/>
      <c r="AM1332" s="1053"/>
      <c r="AN1332" s="1054"/>
      <c r="AO1332" s="1055"/>
      <c r="AP1332" s="3"/>
      <c r="AQ1332" s="222">
        <f t="shared" si="607"/>
        <v>3</v>
      </c>
      <c r="AV1332" s="167"/>
      <c r="AW1332" s="167"/>
      <c r="AX1332" s="167"/>
      <c r="AY1332" s="167"/>
      <c r="AZ1332" s="167"/>
      <c r="BA1332" s="167"/>
      <c r="BB1332" s="167"/>
      <c r="BC1332" s="167"/>
      <c r="BD1332" s="167"/>
    </row>
    <row r="1333" spans="2:56" s="162" customFormat="1" ht="12" customHeight="1" x14ac:dyDescent="0.15">
      <c r="B1333" s="1058"/>
      <c r="C1333" s="1063"/>
      <c r="D1333" s="1061"/>
      <c r="E1333" s="1061"/>
      <c r="F1333" s="1061"/>
      <c r="G1333" s="1061"/>
      <c r="H1333" s="1061"/>
      <c r="I1333" s="1061"/>
      <c r="J1333" s="1062"/>
      <c r="K1333" s="192"/>
      <c r="L1333" s="1038"/>
      <c r="M1333" s="1039"/>
      <c r="N1333" s="1038"/>
      <c r="O1333" s="1039"/>
      <c r="P1333" s="1034"/>
      <c r="Q1333" s="1036"/>
      <c r="R1333" s="408"/>
      <c r="S1333" s="408"/>
      <c r="T1333" s="408"/>
      <c r="U1333" s="1034"/>
      <c r="V1333" s="1036"/>
      <c r="W1333" s="1034"/>
      <c r="X1333" s="1035"/>
      <c r="Y1333" s="286"/>
      <c r="Z1333" s="286"/>
      <c r="AA1333" s="286"/>
      <c r="AB1333" s="286"/>
      <c r="AC1333" s="223"/>
      <c r="AD1333" s="223"/>
      <c r="AE1333" s="223"/>
      <c r="AF1333" s="223"/>
      <c r="AG1333" s="223"/>
      <c r="AH1333" s="223"/>
      <c r="AI1333" s="223"/>
      <c r="AJ1333" s="223"/>
      <c r="AK1333" s="1034"/>
      <c r="AL1333" s="1035"/>
      <c r="AM1333" s="1035"/>
      <c r="AN1333" s="788"/>
      <c r="AO1333" s="789"/>
      <c r="AP1333" s="3"/>
      <c r="AQ1333" s="222">
        <f t="shared" si="607"/>
        <v>1</v>
      </c>
    </row>
    <row r="1334" spans="2:56" s="162" customFormat="1" ht="12" customHeight="1" x14ac:dyDescent="0.15">
      <c r="B1334" s="1058"/>
      <c r="C1334" s="1063"/>
      <c r="D1334" s="1061"/>
      <c r="E1334" s="1061"/>
      <c r="F1334" s="1061"/>
      <c r="G1334" s="1061"/>
      <c r="H1334" s="1061"/>
      <c r="I1334" s="1061"/>
      <c r="J1334" s="1062"/>
      <c r="K1334" s="192"/>
      <c r="L1334" s="1038"/>
      <c r="M1334" s="1039"/>
      <c r="N1334" s="1038"/>
      <c r="O1334" s="1039"/>
      <c r="P1334" s="1034"/>
      <c r="Q1334" s="1036"/>
      <c r="R1334" s="408"/>
      <c r="S1334" s="408"/>
      <c r="T1334" s="408"/>
      <c r="U1334" s="1034"/>
      <c r="V1334" s="1036"/>
      <c r="W1334" s="1034"/>
      <c r="X1334" s="1035"/>
      <c r="Y1334" s="286"/>
      <c r="Z1334" s="286"/>
      <c r="AA1334" s="286"/>
      <c r="AB1334" s="286"/>
      <c r="AC1334" s="223"/>
      <c r="AD1334" s="223"/>
      <c r="AE1334" s="223"/>
      <c r="AF1334" s="223"/>
      <c r="AG1334" s="223"/>
      <c r="AH1334" s="223"/>
      <c r="AI1334" s="223"/>
      <c r="AJ1334" s="223"/>
      <c r="AK1334" s="1034"/>
      <c r="AL1334" s="1035"/>
      <c r="AM1334" s="1035"/>
      <c r="AN1334" s="788"/>
      <c r="AO1334" s="789"/>
      <c r="AP1334" s="3"/>
      <c r="AQ1334" s="222">
        <f t="shared" si="607"/>
        <v>1</v>
      </c>
    </row>
    <row r="1335" spans="2:56" s="162" customFormat="1" ht="12" customHeight="1" x14ac:dyDescent="0.15">
      <c r="B1335" s="1058"/>
      <c r="C1335" s="1063"/>
      <c r="D1335" s="1061"/>
      <c r="E1335" s="1061"/>
      <c r="F1335" s="1061"/>
      <c r="G1335" s="1061"/>
      <c r="H1335" s="1061"/>
      <c r="I1335" s="1061"/>
      <c r="J1335" s="1062"/>
      <c r="K1335" s="192"/>
      <c r="L1335" s="1038"/>
      <c r="M1335" s="1039"/>
      <c r="N1335" s="1038"/>
      <c r="O1335" s="1039"/>
      <c r="P1335" s="1034"/>
      <c r="Q1335" s="1036"/>
      <c r="R1335" s="408"/>
      <c r="S1335" s="408"/>
      <c r="T1335" s="408"/>
      <c r="U1335" s="1034"/>
      <c r="V1335" s="1036"/>
      <c r="W1335" s="1034"/>
      <c r="X1335" s="1035"/>
      <c r="Y1335" s="286"/>
      <c r="Z1335" s="286"/>
      <c r="AA1335" s="286"/>
      <c r="AB1335" s="286"/>
      <c r="AC1335" s="223"/>
      <c r="AD1335" s="223"/>
      <c r="AE1335" s="223"/>
      <c r="AF1335" s="223"/>
      <c r="AG1335" s="223"/>
      <c r="AH1335" s="223"/>
      <c r="AI1335" s="223"/>
      <c r="AJ1335" s="223"/>
      <c r="AK1335" s="1034"/>
      <c r="AL1335" s="1035"/>
      <c r="AM1335" s="1035"/>
      <c r="AN1335" s="788"/>
      <c r="AO1335" s="789"/>
      <c r="AP1335" s="3"/>
      <c r="AQ1335" s="222">
        <f t="shared" si="607"/>
        <v>1</v>
      </c>
    </row>
    <row r="1336" spans="2:56" s="162" customFormat="1" ht="12" customHeight="1" x14ac:dyDescent="0.15">
      <c r="B1336" s="1058"/>
      <c r="C1336" s="1063"/>
      <c r="D1336" s="1061"/>
      <c r="E1336" s="1061"/>
      <c r="F1336" s="1061"/>
      <c r="G1336" s="1061"/>
      <c r="H1336" s="1061"/>
      <c r="I1336" s="1061"/>
      <c r="J1336" s="1062"/>
      <c r="K1336" s="192"/>
      <c r="L1336" s="1038"/>
      <c r="M1336" s="1039"/>
      <c r="N1336" s="1038"/>
      <c r="O1336" s="1039"/>
      <c r="P1336" s="1034"/>
      <c r="Q1336" s="1036"/>
      <c r="R1336" s="408"/>
      <c r="S1336" s="408"/>
      <c r="T1336" s="408"/>
      <c r="U1336" s="1034"/>
      <c r="V1336" s="1036"/>
      <c r="W1336" s="1034"/>
      <c r="X1336" s="1035"/>
      <c r="Y1336" s="286"/>
      <c r="Z1336" s="286"/>
      <c r="AA1336" s="286"/>
      <c r="AB1336" s="286"/>
      <c r="AC1336" s="223"/>
      <c r="AD1336" s="223"/>
      <c r="AE1336" s="223"/>
      <c r="AF1336" s="223"/>
      <c r="AG1336" s="223"/>
      <c r="AH1336" s="223"/>
      <c r="AI1336" s="223"/>
      <c r="AJ1336" s="223"/>
      <c r="AK1336" s="1034"/>
      <c r="AL1336" s="1035"/>
      <c r="AM1336" s="1035"/>
      <c r="AN1336" s="788"/>
      <c r="AO1336" s="789"/>
      <c r="AP1336" s="3"/>
      <c r="AQ1336" s="222">
        <f t="shared" si="607"/>
        <v>1</v>
      </c>
    </row>
    <row r="1337" spans="2:56" s="162" customFormat="1" ht="12" customHeight="1" x14ac:dyDescent="0.15">
      <c r="B1337" s="1058"/>
      <c r="C1337" s="1063"/>
      <c r="D1337" s="1061"/>
      <c r="E1337" s="1061"/>
      <c r="F1337" s="1061"/>
      <c r="G1337" s="1061"/>
      <c r="H1337" s="1061"/>
      <c r="I1337" s="1061"/>
      <c r="J1337" s="1062"/>
      <c r="K1337" s="192"/>
      <c r="L1337" s="1038"/>
      <c r="M1337" s="1039"/>
      <c r="N1337" s="1038"/>
      <c r="O1337" s="1039"/>
      <c r="P1337" s="1034"/>
      <c r="Q1337" s="1036"/>
      <c r="R1337" s="408"/>
      <c r="S1337" s="408"/>
      <c r="T1337" s="408"/>
      <c r="U1337" s="1034"/>
      <c r="V1337" s="1036"/>
      <c r="W1337" s="1034"/>
      <c r="X1337" s="1035"/>
      <c r="Y1337" s="286"/>
      <c r="Z1337" s="286"/>
      <c r="AA1337" s="286"/>
      <c r="AB1337" s="286"/>
      <c r="AC1337" s="223"/>
      <c r="AD1337" s="223"/>
      <c r="AE1337" s="223"/>
      <c r="AF1337" s="223"/>
      <c r="AG1337" s="223"/>
      <c r="AH1337" s="223"/>
      <c r="AI1337" s="223"/>
      <c r="AJ1337" s="223"/>
      <c r="AK1337" s="1034"/>
      <c r="AL1337" s="1035"/>
      <c r="AM1337" s="1035"/>
      <c r="AN1337" s="788"/>
      <c r="AO1337" s="789"/>
      <c r="AP1337" s="3"/>
      <c r="AQ1337" s="222">
        <f t="shared" si="607"/>
        <v>1</v>
      </c>
    </row>
    <row r="1338" spans="2:56" s="162" customFormat="1" ht="12" customHeight="1" x14ac:dyDescent="0.15">
      <c r="B1338" s="1058"/>
      <c r="C1338" s="1063"/>
      <c r="D1338" s="1061"/>
      <c r="E1338" s="1061"/>
      <c r="F1338" s="1061"/>
      <c r="G1338" s="1061"/>
      <c r="H1338" s="1061"/>
      <c r="I1338" s="1061"/>
      <c r="J1338" s="1062"/>
      <c r="K1338" s="192"/>
      <c r="L1338" s="1038"/>
      <c r="M1338" s="1039"/>
      <c r="N1338" s="1038"/>
      <c r="O1338" s="1039"/>
      <c r="P1338" s="1034"/>
      <c r="Q1338" s="1036"/>
      <c r="R1338" s="408"/>
      <c r="S1338" s="408"/>
      <c r="T1338" s="408"/>
      <c r="U1338" s="1034"/>
      <c r="V1338" s="1036"/>
      <c r="W1338" s="1034"/>
      <c r="X1338" s="1035"/>
      <c r="Y1338" s="286"/>
      <c r="Z1338" s="286"/>
      <c r="AA1338" s="286"/>
      <c r="AB1338" s="286"/>
      <c r="AC1338" s="223"/>
      <c r="AD1338" s="223"/>
      <c r="AE1338" s="223"/>
      <c r="AF1338" s="223"/>
      <c r="AG1338" s="223"/>
      <c r="AH1338" s="223"/>
      <c r="AI1338" s="223"/>
      <c r="AJ1338" s="223"/>
      <c r="AK1338" s="1034"/>
      <c r="AL1338" s="1035"/>
      <c r="AM1338" s="1035"/>
      <c r="AN1338" s="788"/>
      <c r="AO1338" s="789"/>
      <c r="AP1338" s="3"/>
      <c r="AQ1338" s="222">
        <f t="shared" si="607"/>
        <v>1</v>
      </c>
    </row>
    <row r="1339" spans="2:56" s="162" customFormat="1" ht="12" customHeight="1" x14ac:dyDescent="0.15">
      <c r="B1339" s="1058"/>
      <c r="C1339" s="1063"/>
      <c r="D1339" s="1061"/>
      <c r="E1339" s="1061"/>
      <c r="F1339" s="1061"/>
      <c r="G1339" s="1061"/>
      <c r="H1339" s="1061"/>
      <c r="I1339" s="1061"/>
      <c r="J1339" s="1062"/>
      <c r="K1339" s="192"/>
      <c r="L1339" s="1038"/>
      <c r="M1339" s="1039"/>
      <c r="N1339" s="1038"/>
      <c r="O1339" s="1039"/>
      <c r="P1339" s="1034"/>
      <c r="Q1339" s="1036"/>
      <c r="R1339" s="408"/>
      <c r="S1339" s="408"/>
      <c r="T1339" s="408"/>
      <c r="U1339" s="1034"/>
      <c r="V1339" s="1036"/>
      <c r="W1339" s="1034"/>
      <c r="X1339" s="1035"/>
      <c r="Y1339" s="286"/>
      <c r="Z1339" s="286"/>
      <c r="AA1339" s="286"/>
      <c r="AB1339" s="286"/>
      <c r="AC1339" s="223"/>
      <c r="AD1339" s="223"/>
      <c r="AE1339" s="223"/>
      <c r="AF1339" s="223"/>
      <c r="AG1339" s="223"/>
      <c r="AH1339" s="223"/>
      <c r="AI1339" s="223"/>
      <c r="AJ1339" s="223"/>
      <c r="AK1339" s="1034"/>
      <c r="AL1339" s="1035"/>
      <c r="AM1339" s="1035"/>
      <c r="AN1339" s="788"/>
      <c r="AO1339" s="789"/>
      <c r="AP1339" s="3"/>
      <c r="AQ1339" s="222">
        <f t="shared" si="607"/>
        <v>1</v>
      </c>
    </row>
    <row r="1340" spans="2:56" s="162" customFormat="1" ht="12" customHeight="1" x14ac:dyDescent="0.15">
      <c r="B1340" s="1058"/>
      <c r="C1340" s="1063"/>
      <c r="D1340" s="1061"/>
      <c r="E1340" s="1061"/>
      <c r="F1340" s="1061"/>
      <c r="G1340" s="1061"/>
      <c r="H1340" s="1061"/>
      <c r="I1340" s="1061"/>
      <c r="J1340" s="1062"/>
      <c r="K1340" s="192"/>
      <c r="L1340" s="1038"/>
      <c r="M1340" s="1039"/>
      <c r="N1340" s="1038"/>
      <c r="O1340" s="1039"/>
      <c r="P1340" s="1034"/>
      <c r="Q1340" s="1036"/>
      <c r="R1340" s="408"/>
      <c r="S1340" s="408"/>
      <c r="T1340" s="408"/>
      <c r="U1340" s="1034"/>
      <c r="V1340" s="1036"/>
      <c r="W1340" s="1034"/>
      <c r="X1340" s="1035"/>
      <c r="Y1340" s="286"/>
      <c r="Z1340" s="286"/>
      <c r="AA1340" s="286"/>
      <c r="AB1340" s="286"/>
      <c r="AC1340" s="223"/>
      <c r="AD1340" s="223"/>
      <c r="AE1340" s="223"/>
      <c r="AF1340" s="223"/>
      <c r="AG1340" s="223"/>
      <c r="AH1340" s="223"/>
      <c r="AI1340" s="223"/>
      <c r="AJ1340" s="223"/>
      <c r="AK1340" s="1034"/>
      <c r="AL1340" s="1035"/>
      <c r="AM1340" s="1035"/>
      <c r="AN1340" s="788"/>
      <c r="AO1340" s="789"/>
      <c r="AP1340" s="3"/>
      <c r="AQ1340" s="222">
        <f t="shared" si="607"/>
        <v>1</v>
      </c>
    </row>
    <row r="1341" spans="2:56" s="162" customFormat="1" ht="12" customHeight="1" x14ac:dyDescent="0.15">
      <c r="B1341" s="1058"/>
      <c r="C1341" s="1063"/>
      <c r="D1341" s="1061"/>
      <c r="E1341" s="1061"/>
      <c r="F1341" s="1061"/>
      <c r="G1341" s="1061"/>
      <c r="H1341" s="1061"/>
      <c r="I1341" s="1061"/>
      <c r="J1341" s="1062"/>
      <c r="K1341" s="192"/>
      <c r="L1341" s="1038"/>
      <c r="M1341" s="1039"/>
      <c r="N1341" s="1038"/>
      <c r="O1341" s="1039"/>
      <c r="P1341" s="1034"/>
      <c r="Q1341" s="1036"/>
      <c r="R1341" s="408"/>
      <c r="S1341" s="408"/>
      <c r="T1341" s="408"/>
      <c r="U1341" s="1034"/>
      <c r="V1341" s="1036"/>
      <c r="W1341" s="1034"/>
      <c r="X1341" s="1035"/>
      <c r="Y1341" s="286"/>
      <c r="Z1341" s="286"/>
      <c r="AA1341" s="286"/>
      <c r="AB1341" s="286"/>
      <c r="AC1341" s="223"/>
      <c r="AD1341" s="223"/>
      <c r="AE1341" s="223"/>
      <c r="AF1341" s="223"/>
      <c r="AG1341" s="223"/>
      <c r="AH1341" s="223"/>
      <c r="AI1341" s="223"/>
      <c r="AJ1341" s="223"/>
      <c r="AK1341" s="1034"/>
      <c r="AL1341" s="1035"/>
      <c r="AM1341" s="1035"/>
      <c r="AN1341" s="788"/>
      <c r="AO1341" s="789"/>
      <c r="AP1341" s="3"/>
      <c r="AQ1341" s="222">
        <f t="shared" si="607"/>
        <v>1</v>
      </c>
    </row>
    <row r="1342" spans="2:56" s="162" customFormat="1" ht="12" customHeight="1" x14ac:dyDescent="0.15">
      <c r="B1342" s="1058"/>
      <c r="C1342" s="1063"/>
      <c r="D1342" s="1061"/>
      <c r="E1342" s="1061"/>
      <c r="F1342" s="1061"/>
      <c r="G1342" s="1061"/>
      <c r="H1342" s="1061"/>
      <c r="I1342" s="1061"/>
      <c r="J1342" s="1062"/>
      <c r="K1342" s="192"/>
      <c r="L1342" s="1038"/>
      <c r="M1342" s="1039"/>
      <c r="N1342" s="1038"/>
      <c r="O1342" s="1039"/>
      <c r="P1342" s="1034"/>
      <c r="Q1342" s="1036"/>
      <c r="R1342" s="408"/>
      <c r="S1342" s="408"/>
      <c r="T1342" s="408"/>
      <c r="U1342" s="1034"/>
      <c r="V1342" s="1036"/>
      <c r="W1342" s="1034"/>
      <c r="X1342" s="1035"/>
      <c r="Y1342" s="286"/>
      <c r="Z1342" s="286"/>
      <c r="AA1342" s="286"/>
      <c r="AB1342" s="286"/>
      <c r="AC1342" s="223"/>
      <c r="AD1342" s="223"/>
      <c r="AE1342" s="223"/>
      <c r="AF1342" s="223"/>
      <c r="AG1342" s="223"/>
      <c r="AH1342" s="223"/>
      <c r="AI1342" s="223"/>
      <c r="AJ1342" s="223"/>
      <c r="AK1342" s="1034"/>
      <c r="AL1342" s="1035"/>
      <c r="AM1342" s="1035"/>
      <c r="AN1342" s="788"/>
      <c r="AO1342" s="789"/>
      <c r="AP1342" s="3"/>
      <c r="AQ1342" s="222">
        <f t="shared" si="607"/>
        <v>1</v>
      </c>
    </row>
    <row r="1343" spans="2:56" s="162" customFormat="1" ht="12" customHeight="1" x14ac:dyDescent="0.15">
      <c r="B1343" s="1058"/>
      <c r="C1343" s="1063"/>
      <c r="D1343" s="1061"/>
      <c r="E1343" s="1061"/>
      <c r="F1343" s="1061"/>
      <c r="G1343" s="1061"/>
      <c r="H1343" s="1061"/>
      <c r="I1343" s="1061"/>
      <c r="J1343" s="1062"/>
      <c r="K1343" s="192"/>
      <c r="L1343" s="1038"/>
      <c r="M1343" s="1039"/>
      <c r="N1343" s="1038"/>
      <c r="O1343" s="1039"/>
      <c r="P1343" s="1034"/>
      <c r="Q1343" s="1036"/>
      <c r="R1343" s="408"/>
      <c r="S1343" s="408"/>
      <c r="T1343" s="408"/>
      <c r="U1343" s="1034"/>
      <c r="V1343" s="1036"/>
      <c r="W1343" s="1034"/>
      <c r="X1343" s="1035"/>
      <c r="Y1343" s="286"/>
      <c r="Z1343" s="286"/>
      <c r="AA1343" s="286"/>
      <c r="AB1343" s="286"/>
      <c r="AC1343" s="223"/>
      <c r="AD1343" s="223"/>
      <c r="AE1343" s="223"/>
      <c r="AF1343" s="223"/>
      <c r="AG1343" s="223"/>
      <c r="AH1343" s="223"/>
      <c r="AI1343" s="223"/>
      <c r="AJ1343" s="223"/>
      <c r="AK1343" s="1034"/>
      <c r="AL1343" s="1035"/>
      <c r="AM1343" s="1035"/>
      <c r="AN1343" s="788"/>
      <c r="AO1343" s="789"/>
      <c r="AP1343" s="3"/>
      <c r="AQ1343" s="222">
        <f t="shared" si="607"/>
        <v>1</v>
      </c>
    </row>
    <row r="1344" spans="2:56" s="162" customFormat="1" ht="12" customHeight="1" x14ac:dyDescent="0.15">
      <c r="B1344" s="1058"/>
      <c r="C1344" s="1063"/>
      <c r="D1344" s="1061"/>
      <c r="E1344" s="1061"/>
      <c r="F1344" s="1061"/>
      <c r="G1344" s="1061"/>
      <c r="H1344" s="1061"/>
      <c r="I1344" s="1061"/>
      <c r="J1344" s="1062"/>
      <c r="K1344" s="192"/>
      <c r="L1344" s="1038"/>
      <c r="M1344" s="1039"/>
      <c r="N1344" s="1038"/>
      <c r="O1344" s="1039"/>
      <c r="P1344" s="1034"/>
      <c r="Q1344" s="1036"/>
      <c r="R1344" s="408"/>
      <c r="S1344" s="408"/>
      <c r="T1344" s="408"/>
      <c r="U1344" s="1034"/>
      <c r="V1344" s="1036"/>
      <c r="W1344" s="1034"/>
      <c r="X1344" s="1035"/>
      <c r="Y1344" s="286"/>
      <c r="Z1344" s="286"/>
      <c r="AA1344" s="286"/>
      <c r="AB1344" s="286"/>
      <c r="AC1344" s="223"/>
      <c r="AD1344" s="223"/>
      <c r="AE1344" s="223"/>
      <c r="AF1344" s="223"/>
      <c r="AG1344" s="223"/>
      <c r="AH1344" s="223"/>
      <c r="AI1344" s="223"/>
      <c r="AJ1344" s="223"/>
      <c r="AK1344" s="1034"/>
      <c r="AL1344" s="1035"/>
      <c r="AM1344" s="1035"/>
      <c r="AN1344" s="788"/>
      <c r="AO1344" s="789"/>
      <c r="AP1344" s="3"/>
      <c r="AQ1344" s="222">
        <f t="shared" si="607"/>
        <v>1</v>
      </c>
    </row>
    <row r="1345" spans="2:46" s="162" customFormat="1" ht="12" customHeight="1" x14ac:dyDescent="0.15">
      <c r="B1345" s="1058"/>
      <c r="C1345" s="1063"/>
      <c r="D1345" s="1061"/>
      <c r="E1345" s="1061"/>
      <c r="F1345" s="1061"/>
      <c r="G1345" s="1061"/>
      <c r="H1345" s="1061"/>
      <c r="I1345" s="1061"/>
      <c r="J1345" s="1062"/>
      <c r="K1345" s="192"/>
      <c r="L1345" s="1038"/>
      <c r="M1345" s="1039"/>
      <c r="N1345" s="1038"/>
      <c r="O1345" s="1039"/>
      <c r="P1345" s="1034"/>
      <c r="Q1345" s="1036"/>
      <c r="R1345" s="408"/>
      <c r="S1345" s="408"/>
      <c r="T1345" s="408"/>
      <c r="U1345" s="1034"/>
      <c r="V1345" s="1036"/>
      <c r="W1345" s="1034"/>
      <c r="X1345" s="1035"/>
      <c r="Y1345" s="286"/>
      <c r="Z1345" s="286"/>
      <c r="AA1345" s="286"/>
      <c r="AB1345" s="286"/>
      <c r="AC1345" s="223"/>
      <c r="AD1345" s="223"/>
      <c r="AE1345" s="223"/>
      <c r="AF1345" s="223"/>
      <c r="AG1345" s="223"/>
      <c r="AH1345" s="223"/>
      <c r="AI1345" s="223"/>
      <c r="AJ1345" s="223"/>
      <c r="AK1345" s="1034"/>
      <c r="AL1345" s="1035"/>
      <c r="AM1345" s="1035"/>
      <c r="AN1345" s="788"/>
      <c r="AO1345" s="789"/>
      <c r="AP1345" s="3"/>
      <c r="AQ1345" s="222">
        <f t="shared" si="607"/>
        <v>1</v>
      </c>
    </row>
    <row r="1346" spans="2:46" s="162" customFormat="1" ht="12" customHeight="1" x14ac:dyDescent="0.15">
      <c r="B1346" s="1058"/>
      <c r="C1346" s="1063"/>
      <c r="D1346" s="1061"/>
      <c r="E1346" s="1061"/>
      <c r="F1346" s="1061"/>
      <c r="G1346" s="1061"/>
      <c r="H1346" s="1061"/>
      <c r="I1346" s="1061"/>
      <c r="J1346" s="1062"/>
      <c r="K1346" s="192"/>
      <c r="L1346" s="1038"/>
      <c r="M1346" s="1039"/>
      <c r="N1346" s="1038"/>
      <c r="O1346" s="1039"/>
      <c r="P1346" s="1034"/>
      <c r="Q1346" s="1036"/>
      <c r="R1346" s="408"/>
      <c r="S1346" s="408"/>
      <c r="T1346" s="408"/>
      <c r="U1346" s="1034"/>
      <c r="V1346" s="1036"/>
      <c r="W1346" s="1034"/>
      <c r="X1346" s="1035"/>
      <c r="Y1346" s="286"/>
      <c r="Z1346" s="286"/>
      <c r="AA1346" s="286"/>
      <c r="AB1346" s="286"/>
      <c r="AC1346" s="223"/>
      <c r="AD1346" s="223"/>
      <c r="AE1346" s="223"/>
      <c r="AF1346" s="223"/>
      <c r="AG1346" s="223"/>
      <c r="AH1346" s="223"/>
      <c r="AI1346" s="223"/>
      <c r="AJ1346" s="223"/>
      <c r="AK1346" s="1034"/>
      <c r="AL1346" s="1035"/>
      <c r="AM1346" s="1035"/>
      <c r="AN1346" s="788"/>
      <c r="AO1346" s="789"/>
      <c r="AP1346" s="3"/>
      <c r="AQ1346" s="222">
        <f t="shared" si="607"/>
        <v>1</v>
      </c>
    </row>
    <row r="1347" spans="2:46" s="162" customFormat="1" ht="12" customHeight="1" x14ac:dyDescent="0.15">
      <c r="B1347" s="1058"/>
      <c r="C1347" s="1063"/>
      <c r="D1347" s="1061"/>
      <c r="E1347" s="1061"/>
      <c r="F1347" s="1061"/>
      <c r="G1347" s="1061"/>
      <c r="H1347" s="1061"/>
      <c r="I1347" s="1061"/>
      <c r="J1347" s="1062"/>
      <c r="K1347" s="1016" t="s">
        <v>216</v>
      </c>
      <c r="L1347" s="1016" t="s">
        <v>215</v>
      </c>
      <c r="M1347" s="1016"/>
      <c r="N1347" s="1016"/>
      <c r="O1347" s="1016"/>
      <c r="P1347" s="1016"/>
      <c r="Q1347" s="1016"/>
      <c r="R1347" s="1016"/>
      <c r="S1347" s="1016"/>
      <c r="T1347" s="1016"/>
      <c r="U1347" s="1016"/>
      <c r="V1347" s="1016"/>
      <c r="W1347" s="1016"/>
      <c r="X1347" s="1016"/>
      <c r="Y1347" s="1040" t="s">
        <v>466</v>
      </c>
      <c r="Z1347" s="1041"/>
      <c r="AA1347" s="1041"/>
      <c r="AB1347" s="1042"/>
      <c r="AC1347" s="224">
        <f t="shared" ref="AC1347:AJ1347" si="608">SUM(AC1327:AC1346)</f>
        <v>0</v>
      </c>
      <c r="AD1347" s="224">
        <f t="shared" si="608"/>
        <v>0</v>
      </c>
      <c r="AE1347" s="224">
        <f t="shared" si="608"/>
        <v>0</v>
      </c>
      <c r="AF1347" s="224">
        <f t="shared" si="608"/>
        <v>0.375</v>
      </c>
      <c r="AG1347" s="224">
        <f t="shared" si="608"/>
        <v>0</v>
      </c>
      <c r="AH1347" s="224">
        <f t="shared" si="608"/>
        <v>0</v>
      </c>
      <c r="AI1347" s="224">
        <f t="shared" si="608"/>
        <v>0</v>
      </c>
      <c r="AJ1347" s="224">
        <f t="shared" si="608"/>
        <v>3.4000000000000004</v>
      </c>
      <c r="AK1347" s="1040" t="s">
        <v>214</v>
      </c>
      <c r="AL1347" s="1041"/>
      <c r="AM1347" s="1041"/>
      <c r="AN1347" s="788"/>
      <c r="AO1347" s="789"/>
      <c r="AP1347" s="3"/>
    </row>
    <row r="1348" spans="2:46" s="162" customFormat="1" ht="12" customHeight="1" x14ac:dyDescent="0.15">
      <c r="B1348" s="1058"/>
      <c r="C1348" s="1063"/>
      <c r="D1348" s="1061"/>
      <c r="E1348" s="1061"/>
      <c r="F1348" s="1061"/>
      <c r="G1348" s="1061"/>
      <c r="H1348" s="1061"/>
      <c r="I1348" s="1061"/>
      <c r="J1348" s="1062"/>
      <c r="K1348" s="1016"/>
      <c r="L1348" s="1016" t="s">
        <v>467</v>
      </c>
      <c r="M1348" s="1016"/>
      <c r="N1348" s="1016"/>
      <c r="O1348" s="1016" t="s">
        <v>213</v>
      </c>
      <c r="P1348" s="1016"/>
      <c r="Q1348" s="1016"/>
      <c r="R1348" s="1016"/>
      <c r="S1348" s="1016"/>
      <c r="T1348" s="1016"/>
      <c r="U1348" s="1016"/>
      <c r="V1348" s="1016"/>
      <c r="W1348" s="1016"/>
      <c r="X1348" s="1016"/>
      <c r="Y1348" s="193">
        <f>COUNTIF(Y1327:Y1346,"○")</f>
        <v>0</v>
      </c>
      <c r="Z1348" s="193">
        <f>COUNTIF(Z1327:Z1346,"○")</f>
        <v>0</v>
      </c>
      <c r="AA1348" s="193">
        <f>COUNTIF(AA1327:AA1346,"○")</f>
        <v>0</v>
      </c>
      <c r="AB1348" s="193">
        <f>COUNTIF(AB1327:AB1346,"○")</f>
        <v>0</v>
      </c>
      <c r="AC1348" s="193">
        <f t="shared" ref="AC1348:AJ1348" si="609">COUNT(AC1327:AC1346)</f>
        <v>0</v>
      </c>
      <c r="AD1348" s="193">
        <f t="shared" si="609"/>
        <v>0</v>
      </c>
      <c r="AE1348" s="193">
        <f t="shared" si="609"/>
        <v>0</v>
      </c>
      <c r="AF1348" s="193">
        <f t="shared" si="609"/>
        <v>1</v>
      </c>
      <c r="AG1348" s="193">
        <f t="shared" si="609"/>
        <v>0</v>
      </c>
      <c r="AH1348" s="193">
        <f t="shared" si="609"/>
        <v>0</v>
      </c>
      <c r="AI1348" s="193">
        <f t="shared" si="609"/>
        <v>0</v>
      </c>
      <c r="AJ1348" s="193">
        <f t="shared" si="609"/>
        <v>2</v>
      </c>
      <c r="AK1348" s="1043"/>
      <c r="AL1348" s="1044"/>
      <c r="AM1348" s="1044"/>
      <c r="AN1348" s="1044"/>
      <c r="AO1348" s="1045"/>
      <c r="AP1348" s="3"/>
    </row>
    <row r="1349" spans="2:46" ht="12" customHeight="1" x14ac:dyDescent="0.15">
      <c r="B1349" s="1058"/>
      <c r="C1349" s="1063"/>
      <c r="D1349" s="1061"/>
      <c r="E1349" s="1061"/>
      <c r="F1349" s="1061"/>
      <c r="G1349" s="1061"/>
      <c r="H1349" s="1061"/>
      <c r="I1349" s="1061"/>
      <c r="J1349" s="1062"/>
      <c r="K1349" s="1016"/>
      <c r="L1349" s="1016"/>
      <c r="M1349" s="1016"/>
      <c r="N1349" s="1016"/>
      <c r="O1349" s="1016" t="s">
        <v>468</v>
      </c>
      <c r="P1349" s="1016"/>
      <c r="Q1349" s="1016"/>
      <c r="R1349" s="1016"/>
      <c r="S1349" s="1016"/>
      <c r="T1349" s="1016"/>
      <c r="U1349" s="1016"/>
      <c r="V1349" s="1016"/>
      <c r="W1349" s="1016"/>
      <c r="X1349" s="1016"/>
      <c r="Y1349" s="1034" t="str">
        <f>IF(Y1348&gt;0,"Ⅳ",IF(Z1348&gt;0,"Ⅲ",IF(AA1348&gt;0,"Ⅱa",IF(AB1348&gt;0,"Ⅱb","Ⅰ"))))</f>
        <v>Ⅰ</v>
      </c>
      <c r="Z1349" s="1035"/>
      <c r="AA1349" s="1035"/>
      <c r="AB1349" s="1036"/>
      <c r="AC1349" s="1034" t="str">
        <f>IF(AC1348&gt;0,"Ⅳ",IF(AD1348&gt;0,"Ⅲ",IF(AE1348&gt;0,"Ⅱa",IF(AF1348&gt;0,"Ⅱb","Ⅰ"))))</f>
        <v>Ⅱb</v>
      </c>
      <c r="AD1349" s="1035"/>
      <c r="AE1349" s="1035"/>
      <c r="AF1349" s="1036"/>
      <c r="AG1349" s="1034" t="str">
        <f>IF(AG1348&gt;0,"Ⅳ",IF(AH1348&gt;0,"Ⅲ",IF(AI1348&gt;0,"Ⅱa",IF(AJ1348&gt;0,"Ⅱb","Ⅰ"))))</f>
        <v>Ⅱb</v>
      </c>
      <c r="AH1349" s="1035"/>
      <c r="AI1349" s="1035"/>
      <c r="AJ1349" s="1036"/>
      <c r="AK1349" s="1046"/>
      <c r="AL1349" s="1047"/>
      <c r="AM1349" s="1047"/>
      <c r="AN1349" s="1047"/>
      <c r="AO1349" s="1048"/>
      <c r="AP1349" s="3"/>
      <c r="AQ1349" s="282" t="s">
        <v>312</v>
      </c>
      <c r="AR1349" s="282" t="s">
        <v>313</v>
      </c>
      <c r="AS1349" s="699" t="s">
        <v>316</v>
      </c>
      <c r="AT1349" s="1026"/>
    </row>
    <row r="1350" spans="2:46" ht="12" customHeight="1" x14ac:dyDescent="0.15">
      <c r="B1350" s="1058"/>
      <c r="C1350" s="1063"/>
      <c r="D1350" s="1061"/>
      <c r="E1350" s="1061"/>
      <c r="F1350" s="1061"/>
      <c r="G1350" s="1061"/>
      <c r="H1350" s="1061"/>
      <c r="I1350" s="1061"/>
      <c r="J1350" s="1062"/>
      <c r="K1350" s="1016"/>
      <c r="L1350" s="1016" t="s">
        <v>469</v>
      </c>
      <c r="M1350" s="1016"/>
      <c r="N1350" s="1016"/>
      <c r="O1350" s="1016" t="s">
        <v>212</v>
      </c>
      <c r="P1350" s="1016"/>
      <c r="Q1350" s="1016"/>
      <c r="R1350" s="1016"/>
      <c r="S1350" s="1016"/>
      <c r="T1350" s="1016"/>
      <c r="U1350" s="1016"/>
      <c r="V1350" s="1016"/>
      <c r="W1350" s="1016"/>
      <c r="X1350" s="1016"/>
      <c r="Y1350" s="187" t="s">
        <v>32</v>
      </c>
      <c r="Z1350" s="187" t="s">
        <v>33</v>
      </c>
      <c r="AA1350" s="1027" t="s">
        <v>34</v>
      </c>
      <c r="AB1350" s="1027"/>
      <c r="AC1350" s="187" t="s">
        <v>32</v>
      </c>
      <c r="AD1350" s="187" t="s">
        <v>33</v>
      </c>
      <c r="AE1350" s="1027" t="s">
        <v>34</v>
      </c>
      <c r="AF1350" s="1027"/>
      <c r="AG1350" s="187" t="s">
        <v>32</v>
      </c>
      <c r="AH1350" s="187" t="s">
        <v>33</v>
      </c>
      <c r="AI1350" s="1027" t="s">
        <v>34</v>
      </c>
      <c r="AJ1350" s="1027"/>
      <c r="AK1350" s="1046"/>
      <c r="AL1350" s="1047"/>
      <c r="AM1350" s="1047"/>
      <c r="AN1350" s="1047"/>
      <c r="AO1350" s="1048"/>
      <c r="AP1350" s="3"/>
      <c r="AQ1350" s="1028">
        <f>+Y1348+Z1348</f>
        <v>0</v>
      </c>
      <c r="AR1350" s="1029"/>
      <c r="AS1350" s="1028">
        <f>+AA1348+AB1348</f>
        <v>0</v>
      </c>
      <c r="AT1350" s="1029"/>
    </row>
    <row r="1351" spans="2:46" ht="12" customHeight="1" x14ac:dyDescent="0.15">
      <c r="B1351" s="1058"/>
      <c r="C1351" s="1063"/>
      <c r="D1351" s="1061"/>
      <c r="E1351" s="1061"/>
      <c r="F1351" s="1061"/>
      <c r="G1351" s="1061"/>
      <c r="H1351" s="1061"/>
      <c r="I1351" s="1061"/>
      <c r="J1351" s="1062"/>
      <c r="K1351" s="1016"/>
      <c r="L1351" s="1016"/>
      <c r="M1351" s="1016"/>
      <c r="N1351" s="1016"/>
      <c r="O1351" s="1016" t="s">
        <v>470</v>
      </c>
      <c r="P1351" s="1016"/>
      <c r="Q1351" s="1016"/>
      <c r="R1351" s="1016"/>
      <c r="S1351" s="1016"/>
      <c r="T1351" s="1016"/>
      <c r="U1351" s="1016"/>
      <c r="V1351" s="1016"/>
      <c r="W1351" s="1016"/>
      <c r="X1351" s="1016"/>
      <c r="Y1351" s="193" t="str">
        <f>IF(Y1348=0,"",1)</f>
        <v/>
      </c>
      <c r="Z1351" s="193" t="str">
        <f>IF(Z1348=0,"",1)</f>
        <v/>
      </c>
      <c r="AA1351" s="1030" t="str">
        <f>IF(AQ1350=1,"",IF(AS1350&gt;0,1,""))</f>
        <v/>
      </c>
      <c r="AB1351" s="1031"/>
      <c r="AC1351" s="193">
        <f>+AC1348</f>
        <v>0</v>
      </c>
      <c r="AD1351" s="193">
        <f>AD1348</f>
        <v>0</v>
      </c>
      <c r="AE1351" s="1030">
        <f>AE1348+AF1348</f>
        <v>1</v>
      </c>
      <c r="AF1351" s="1031"/>
      <c r="AG1351" s="193">
        <f>AG1348</f>
        <v>0</v>
      </c>
      <c r="AH1351" s="193">
        <f>AH1348</f>
        <v>0</v>
      </c>
      <c r="AI1351" s="1030">
        <f>AI1348+AJ1348</f>
        <v>2</v>
      </c>
      <c r="AJ1351" s="1031"/>
      <c r="AK1351" s="1046"/>
      <c r="AL1351" s="1047"/>
      <c r="AM1351" s="1047"/>
      <c r="AN1351" s="1047"/>
      <c r="AO1351" s="1048"/>
      <c r="AP1351" s="3"/>
      <c r="AQ1351" s="197">
        <f>+Y1348+AC1351+AG1351</f>
        <v>0</v>
      </c>
      <c r="AR1351" s="197">
        <f>+Z1348+AD1351+AH1351</f>
        <v>0</v>
      </c>
      <c r="AS1351" s="1032">
        <f>+AS1350+AE1351+AI1351</f>
        <v>3</v>
      </c>
      <c r="AT1351" s="1033"/>
    </row>
    <row r="1352" spans="2:46" ht="12" customHeight="1" x14ac:dyDescent="0.15">
      <c r="B1352" s="1058"/>
      <c r="C1352" s="1063"/>
      <c r="D1352" s="1061"/>
      <c r="E1352" s="1061"/>
      <c r="F1352" s="1061"/>
      <c r="G1352" s="1061"/>
      <c r="H1352" s="1061"/>
      <c r="I1352" s="1061"/>
      <c r="J1352" s="1062"/>
      <c r="K1352" s="1016"/>
      <c r="L1352" s="1016"/>
      <c r="M1352" s="1016"/>
      <c r="N1352" s="1016"/>
      <c r="O1352" s="1016" t="s">
        <v>471</v>
      </c>
      <c r="P1352" s="1016"/>
      <c r="Q1352" s="1016"/>
      <c r="R1352" s="1016"/>
      <c r="S1352" s="1016"/>
      <c r="T1352" s="1016"/>
      <c r="U1352" s="1016"/>
      <c r="V1352" s="1016"/>
      <c r="W1352" s="1016"/>
      <c r="X1352" s="1016"/>
      <c r="Y1352" s="1034" t="s">
        <v>875</v>
      </c>
      <c r="Z1352" s="1035"/>
      <c r="AA1352" s="1035"/>
      <c r="AB1352" s="1036"/>
      <c r="AC1352" s="1034" t="str">
        <f>IF(AC1351&gt;0,"Ⅳ",IF(AD1351&gt;0,"Ⅲ",IF(AE1351&gt;0,"Ⅱ","Ⅰ")))</f>
        <v>Ⅱ</v>
      </c>
      <c r="AD1352" s="1035"/>
      <c r="AE1352" s="1035"/>
      <c r="AF1352" s="1036"/>
      <c r="AG1352" s="1034" t="str">
        <f>IF(AG1351&gt;0,"Ⅳ",IF(AH1351&gt;0,"Ⅲ",IF(AI1351&gt;0,"Ⅱ","Ⅰ")))</f>
        <v>Ⅱ</v>
      </c>
      <c r="AH1352" s="1035"/>
      <c r="AI1352" s="1035"/>
      <c r="AJ1352" s="1036"/>
      <c r="AK1352" s="1046"/>
      <c r="AL1352" s="1047"/>
      <c r="AM1352" s="1047"/>
      <c r="AN1352" s="1047"/>
      <c r="AO1352" s="1048"/>
      <c r="AP1352" s="3"/>
      <c r="AQ1352" s="1037" t="str">
        <f>IF(AQ1351&gt;0,"Ⅳ",IF(AR1351&gt;0,"Ⅲ",IF(AS1351&gt;0,"Ⅱ","Ⅰ")))</f>
        <v>Ⅱ</v>
      </c>
      <c r="AR1352" s="1037"/>
      <c r="AS1352" s="1037"/>
      <c r="AT1352" s="1037"/>
    </row>
    <row r="1353" spans="2:46" ht="12" customHeight="1" x14ac:dyDescent="0.15">
      <c r="B1353" s="1058"/>
      <c r="C1353" s="1063"/>
      <c r="D1353" s="1061"/>
      <c r="E1353" s="1061"/>
      <c r="F1353" s="1061"/>
      <c r="G1353" s="1061"/>
      <c r="H1353" s="1061"/>
      <c r="I1353" s="1061"/>
      <c r="J1353" s="1062"/>
      <c r="K1353" s="1016"/>
      <c r="L1353" s="1016"/>
      <c r="M1353" s="1016"/>
      <c r="N1353" s="1016"/>
      <c r="O1353" s="1016" t="s">
        <v>472</v>
      </c>
      <c r="P1353" s="1016"/>
      <c r="Q1353" s="1016"/>
      <c r="R1353" s="1016"/>
      <c r="S1353" s="1016"/>
      <c r="T1353" s="1016"/>
      <c r="U1353" s="1016"/>
      <c r="V1353" s="1016"/>
      <c r="W1353" s="1016"/>
      <c r="X1353" s="1016"/>
      <c r="Y1353" s="1034" t="str">
        <f>IF(COUNTIF(Y1352:AJ1352,"Ⅳ")&gt;0,"Ⅳ",IF(COUNTIF(Y1352:AJ1352,"Ⅲ")&gt;0,"Ⅲ",IF(COUNTIF(Y1352:AJ1352,"Ⅱ")&gt;0,"Ⅱ","Ⅰ")))</f>
        <v>Ⅱ</v>
      </c>
      <c r="Z1353" s="1035"/>
      <c r="AA1353" s="1035"/>
      <c r="AB1353" s="1035"/>
      <c r="AC1353" s="1035"/>
      <c r="AD1353" s="1035"/>
      <c r="AE1353" s="1035"/>
      <c r="AF1353" s="1035"/>
      <c r="AG1353" s="1035"/>
      <c r="AH1353" s="1035"/>
      <c r="AI1353" s="1035"/>
      <c r="AJ1353" s="1036"/>
      <c r="AK1353" s="1049"/>
      <c r="AL1353" s="1050"/>
      <c r="AM1353" s="1050"/>
      <c r="AN1353" s="1050"/>
      <c r="AO1353" s="1051"/>
      <c r="AP1353" s="3"/>
    </row>
    <row r="1354" spans="2:46" ht="14.25" customHeight="1" x14ac:dyDescent="0.15">
      <c r="B1354" s="1058"/>
      <c r="C1354" s="1063"/>
      <c r="D1354" s="1061"/>
      <c r="E1354" s="1061"/>
      <c r="F1354" s="1061"/>
      <c r="G1354" s="1061"/>
      <c r="H1354" s="1061"/>
      <c r="I1354" s="1061"/>
      <c r="J1354" s="1062"/>
      <c r="K1354" s="1016" t="s">
        <v>169</v>
      </c>
      <c r="L1354" s="1017"/>
      <c r="M1354" s="1017"/>
      <c r="N1354" s="1017"/>
      <c r="O1354" s="1017"/>
      <c r="P1354" s="1017"/>
      <c r="Q1354" s="1017"/>
      <c r="R1354" s="1017"/>
      <c r="S1354" s="1017"/>
      <c r="T1354" s="1017"/>
      <c r="U1354" s="1017"/>
      <c r="V1354" s="1017"/>
      <c r="W1354" s="1017"/>
      <c r="X1354" s="1017"/>
      <c r="Y1354" s="1017"/>
      <c r="Z1354" s="1017"/>
      <c r="AA1354" s="1017"/>
      <c r="AB1354" s="1017"/>
      <c r="AC1354" s="1017"/>
      <c r="AD1354" s="1017"/>
      <c r="AE1354" s="1017"/>
      <c r="AF1354" s="1017"/>
      <c r="AG1354" s="1017"/>
      <c r="AH1354" s="1017"/>
      <c r="AI1354" s="1017"/>
      <c r="AJ1354" s="1017"/>
      <c r="AK1354" s="1017"/>
      <c r="AL1354" s="1017"/>
      <c r="AM1354" s="1017"/>
      <c r="AN1354" s="1017"/>
      <c r="AO1354" s="1017"/>
      <c r="AP1354" s="3"/>
    </row>
    <row r="1355" spans="2:46" ht="14.25" customHeight="1" x14ac:dyDescent="0.15">
      <c r="B1355" s="1058"/>
      <c r="C1355" s="1063"/>
      <c r="D1355" s="1061"/>
      <c r="E1355" s="1061"/>
      <c r="F1355" s="1061"/>
      <c r="G1355" s="1061"/>
      <c r="H1355" s="1061"/>
      <c r="I1355" s="1061"/>
      <c r="J1355" s="1062"/>
      <c r="K1355" s="1016"/>
      <c r="L1355" s="1017"/>
      <c r="M1355" s="1017"/>
      <c r="N1355" s="1017"/>
      <c r="O1355" s="1017"/>
      <c r="P1355" s="1017"/>
      <c r="Q1355" s="1017"/>
      <c r="R1355" s="1017"/>
      <c r="S1355" s="1017"/>
      <c r="T1355" s="1017"/>
      <c r="U1355" s="1017"/>
      <c r="V1355" s="1017"/>
      <c r="W1355" s="1017"/>
      <c r="X1355" s="1017"/>
      <c r="Y1355" s="1017"/>
      <c r="Z1355" s="1017"/>
      <c r="AA1355" s="1017"/>
      <c r="AB1355" s="1017"/>
      <c r="AC1355" s="1017"/>
      <c r="AD1355" s="1017"/>
      <c r="AE1355" s="1017"/>
      <c r="AF1355" s="1017"/>
      <c r="AG1355" s="1017"/>
      <c r="AH1355" s="1017"/>
      <c r="AI1355" s="1017"/>
      <c r="AJ1355" s="1017"/>
      <c r="AK1355" s="1017"/>
      <c r="AL1355" s="1017"/>
      <c r="AM1355" s="1017"/>
      <c r="AN1355" s="1017"/>
      <c r="AO1355" s="1017"/>
      <c r="AP1355" s="3"/>
    </row>
    <row r="1356" spans="2:46" ht="12" customHeight="1" x14ac:dyDescent="0.15">
      <c r="B1356" s="1058"/>
      <c r="C1356" s="1063"/>
      <c r="D1356" s="1061"/>
      <c r="E1356" s="1061"/>
      <c r="F1356" s="1061"/>
      <c r="G1356" s="1061"/>
      <c r="H1356" s="1061"/>
      <c r="I1356" s="1061"/>
      <c r="J1356" s="1062"/>
      <c r="K1356" s="1018" t="s">
        <v>473</v>
      </c>
      <c r="L1356" s="1018"/>
      <c r="M1356" s="1018"/>
      <c r="N1356" s="1018"/>
      <c r="O1356" s="1018"/>
      <c r="P1356" s="1018"/>
      <c r="Q1356" s="1018"/>
      <c r="R1356" s="1018"/>
      <c r="S1356" s="1018"/>
      <c r="T1356" s="1018"/>
      <c r="U1356" s="1018"/>
      <c r="V1356" s="1018"/>
      <c r="W1356" s="1018"/>
      <c r="X1356" s="1018"/>
      <c r="Y1356" s="1018"/>
      <c r="Z1356" s="1018"/>
      <c r="AA1356" s="1018"/>
      <c r="AB1356" s="1018"/>
      <c r="AC1356" s="1018"/>
      <c r="AD1356" s="1018"/>
      <c r="AE1356" s="1018"/>
      <c r="AF1356" s="1018"/>
      <c r="AG1356" s="1018"/>
      <c r="AH1356" s="1018"/>
      <c r="AI1356" s="1018"/>
      <c r="AJ1356" s="1018"/>
      <c r="AK1356" s="1018"/>
      <c r="AL1356" s="1018"/>
      <c r="AM1356" s="1018"/>
      <c r="AN1356" s="1018"/>
      <c r="AO1356" s="1018"/>
      <c r="AP1356" s="3"/>
    </row>
    <row r="1357" spans="2:46" ht="12" customHeight="1" x14ac:dyDescent="0.15">
      <c r="B1357" s="1058"/>
      <c r="C1357" s="1063"/>
      <c r="D1357" s="1061"/>
      <c r="E1357" s="1061"/>
      <c r="F1357" s="1061"/>
      <c r="G1357" s="1061"/>
      <c r="H1357" s="1061"/>
      <c r="I1357" s="1061"/>
      <c r="J1357" s="1062"/>
      <c r="K1357" s="1019" t="s">
        <v>523</v>
      </c>
      <c r="L1357" s="1019"/>
      <c r="M1357" s="1019"/>
      <c r="N1357" s="1019"/>
      <c r="O1357" s="1019"/>
      <c r="P1357" s="1019"/>
      <c r="Q1357" s="1019"/>
      <c r="R1357" s="1019"/>
      <c r="S1357" s="1019"/>
      <c r="T1357" s="1019"/>
      <c r="U1357" s="1019"/>
      <c r="V1357" s="1019"/>
      <c r="W1357" s="1019"/>
      <c r="X1357" s="1019"/>
      <c r="Y1357" s="1019"/>
      <c r="Z1357" s="1019"/>
      <c r="AA1357" s="1019"/>
      <c r="AB1357" s="1019"/>
      <c r="AC1357" s="1019"/>
      <c r="AD1357" s="1019"/>
      <c r="AE1357" s="1019"/>
      <c r="AF1357" s="1019"/>
      <c r="AG1357" s="1019"/>
      <c r="AH1357" s="1019"/>
      <c r="AI1357" s="1019"/>
      <c r="AJ1357" s="1019"/>
      <c r="AK1357" s="1019"/>
      <c r="AL1357" s="1019"/>
      <c r="AM1357" s="1019"/>
      <c r="AN1357" s="1019"/>
      <c r="AO1357" s="1019"/>
      <c r="AP1357" s="3"/>
    </row>
    <row r="1358" spans="2:46" ht="12" customHeight="1" x14ac:dyDescent="0.15">
      <c r="B1358" s="1058"/>
      <c r="C1358" s="1063"/>
      <c r="D1358" s="1061"/>
      <c r="E1358" s="1061"/>
      <c r="F1358" s="1061"/>
      <c r="G1358" s="1061"/>
      <c r="H1358" s="1061"/>
      <c r="I1358" s="1061"/>
      <c r="J1358" s="1062"/>
      <c r="K1358" s="194" t="s">
        <v>474</v>
      </c>
      <c r="L1358" s="195"/>
      <c r="M1358" s="195"/>
      <c r="N1358" s="195"/>
      <c r="O1358" s="195"/>
      <c r="P1358" s="195"/>
      <c r="Q1358" s="195"/>
      <c r="R1358" s="195"/>
      <c r="S1358" s="195"/>
      <c r="T1358" s="195"/>
      <c r="U1358" s="195"/>
      <c r="V1358" s="195"/>
      <c r="W1358" s="195"/>
      <c r="X1358" s="195"/>
      <c r="Y1358" s="195"/>
      <c r="Z1358" s="195"/>
      <c r="AA1358" s="195"/>
      <c r="AB1358" s="195"/>
      <c r="AC1358" s="195"/>
      <c r="AD1358" s="195"/>
      <c r="AE1358" s="195"/>
      <c r="AF1358" s="195"/>
      <c r="AG1358" s="195"/>
      <c r="AH1358" s="195"/>
      <c r="AI1358" s="195"/>
      <c r="AJ1358" s="195"/>
      <c r="AK1358" s="195"/>
      <c r="AL1358" s="195"/>
      <c r="AM1358" s="195"/>
      <c r="AN1358" s="195"/>
      <c r="AO1358" s="196"/>
      <c r="AP1358" s="3"/>
    </row>
    <row r="1359" spans="2:46" ht="12" customHeight="1" x14ac:dyDescent="0.15">
      <c r="B1359" s="1058"/>
      <c r="C1359" s="1063"/>
      <c r="D1359" s="1061"/>
      <c r="E1359" s="1061"/>
      <c r="F1359" s="1061"/>
      <c r="G1359" s="1061"/>
      <c r="H1359" s="1061"/>
      <c r="I1359" s="1061"/>
      <c r="J1359" s="1062"/>
      <c r="K1359" s="194" t="s">
        <v>475</v>
      </c>
      <c r="L1359" s="195"/>
      <c r="M1359" s="195"/>
      <c r="N1359" s="195"/>
      <c r="O1359" s="195"/>
      <c r="P1359" s="195"/>
      <c r="Q1359" s="195"/>
      <c r="R1359" s="195"/>
      <c r="S1359" s="195"/>
      <c r="T1359" s="195"/>
      <c r="U1359" s="195"/>
      <c r="V1359" s="195"/>
      <c r="W1359" s="195"/>
      <c r="X1359" s="195"/>
      <c r="Y1359" s="195"/>
      <c r="Z1359" s="195"/>
      <c r="AA1359" s="195"/>
      <c r="AB1359" s="195"/>
      <c r="AC1359" s="195"/>
      <c r="AD1359" s="195"/>
      <c r="AE1359" s="195"/>
      <c r="AF1359" s="195"/>
      <c r="AG1359" s="195"/>
      <c r="AH1359" s="195"/>
      <c r="AI1359" s="195"/>
      <c r="AJ1359" s="195"/>
      <c r="AK1359" s="195"/>
      <c r="AL1359" s="195"/>
      <c r="AM1359" s="195"/>
      <c r="AN1359" s="195"/>
      <c r="AO1359" s="196"/>
      <c r="AP1359" s="3"/>
    </row>
    <row r="1360" spans="2:46" ht="12" customHeight="1" x14ac:dyDescent="0.15">
      <c r="B1360" s="1058"/>
      <c r="C1360" s="1063"/>
      <c r="D1360" s="1061"/>
      <c r="E1360" s="1061"/>
      <c r="F1360" s="1061"/>
      <c r="G1360" s="1061"/>
      <c r="H1360" s="1061"/>
      <c r="I1360" s="1061"/>
      <c r="J1360" s="1062"/>
      <c r="K1360" s="1020" t="s">
        <v>476</v>
      </c>
      <c r="L1360" s="1021"/>
      <c r="M1360" s="1021"/>
      <c r="N1360" s="1021"/>
      <c r="O1360" s="1021"/>
      <c r="P1360" s="1021"/>
      <c r="Q1360" s="1021"/>
      <c r="R1360" s="1021"/>
      <c r="S1360" s="1021"/>
      <c r="T1360" s="1021"/>
      <c r="U1360" s="1021"/>
      <c r="V1360" s="1021"/>
      <c r="W1360" s="1021"/>
      <c r="X1360" s="1021"/>
      <c r="Y1360" s="1021"/>
      <c r="Z1360" s="1021"/>
      <c r="AA1360" s="1021"/>
      <c r="AB1360" s="1021"/>
      <c r="AC1360" s="1021"/>
      <c r="AD1360" s="1021"/>
      <c r="AE1360" s="1021"/>
      <c r="AF1360" s="1021"/>
      <c r="AG1360" s="1021"/>
      <c r="AH1360" s="1021"/>
      <c r="AI1360" s="1021"/>
      <c r="AJ1360" s="1021"/>
      <c r="AK1360" s="1021"/>
      <c r="AL1360" s="1021"/>
      <c r="AM1360" s="1021"/>
      <c r="AN1360" s="1021"/>
      <c r="AO1360" s="1022"/>
      <c r="AP1360" s="3"/>
    </row>
    <row r="1361" spans="2:86" ht="12" customHeight="1" x14ac:dyDescent="0.15">
      <c r="B1361" s="591"/>
      <c r="C1361" s="1064"/>
      <c r="D1361" s="1065"/>
      <c r="E1361" s="1065"/>
      <c r="F1361" s="1065"/>
      <c r="G1361" s="1065"/>
      <c r="H1361" s="1065"/>
      <c r="I1361" s="1065"/>
      <c r="J1361" s="1066"/>
      <c r="K1361" s="1023"/>
      <c r="L1361" s="1024"/>
      <c r="M1361" s="1024"/>
      <c r="N1361" s="1024"/>
      <c r="O1361" s="1024"/>
      <c r="P1361" s="1024"/>
      <c r="Q1361" s="1024"/>
      <c r="R1361" s="1024"/>
      <c r="S1361" s="1024"/>
      <c r="T1361" s="1024"/>
      <c r="U1361" s="1024"/>
      <c r="V1361" s="1024"/>
      <c r="W1361" s="1024"/>
      <c r="X1361" s="1024"/>
      <c r="Y1361" s="1024"/>
      <c r="Z1361" s="1024"/>
      <c r="AA1361" s="1024"/>
      <c r="AB1361" s="1024"/>
      <c r="AC1361" s="1024"/>
      <c r="AD1361" s="1024"/>
      <c r="AE1361" s="1024"/>
      <c r="AF1361" s="1024"/>
      <c r="AG1361" s="1024"/>
      <c r="AH1361" s="1024"/>
      <c r="AI1361" s="1024"/>
      <c r="AJ1361" s="1024"/>
      <c r="AK1361" s="1024"/>
      <c r="AL1361" s="1024"/>
      <c r="AM1361" s="1024"/>
      <c r="AN1361" s="1024"/>
      <c r="AO1361" s="1025"/>
      <c r="AP1361" s="3"/>
    </row>
    <row r="1362" spans="2:86" s="9" customFormat="1" ht="12" customHeight="1" x14ac:dyDescent="0.15">
      <c r="B1362" s="3" t="s">
        <v>527</v>
      </c>
      <c r="AQ1362" s="162"/>
      <c r="AR1362" s="162"/>
      <c r="AS1362" s="162"/>
      <c r="AT1362" s="162"/>
      <c r="AU1362" s="162"/>
      <c r="AV1362" s="162"/>
      <c r="AW1362" s="162"/>
      <c r="AX1362" s="162"/>
      <c r="AY1362" s="162"/>
      <c r="AZ1362" s="162"/>
      <c r="BA1362" s="162"/>
      <c r="BB1362" s="162"/>
      <c r="BC1362" s="162"/>
      <c r="BD1362" s="162"/>
      <c r="BE1362" s="162"/>
      <c r="BF1362" s="162"/>
      <c r="BG1362" s="162"/>
      <c r="BH1362" s="162"/>
      <c r="BI1362" s="162"/>
      <c r="BJ1362" s="162"/>
      <c r="BK1362" s="162"/>
      <c r="BL1362" s="162"/>
      <c r="BM1362" s="162"/>
      <c r="BN1362" s="162"/>
      <c r="BO1362" s="162"/>
      <c r="BP1362" s="162"/>
      <c r="BQ1362" s="162"/>
      <c r="BR1362" s="162"/>
      <c r="BS1362" s="162"/>
      <c r="BT1362" s="162"/>
      <c r="BU1362" s="162"/>
      <c r="BV1362" s="162"/>
      <c r="BW1362" s="162"/>
      <c r="BX1362" s="162"/>
      <c r="BY1362" s="162"/>
      <c r="BZ1362" s="162"/>
      <c r="CA1362" s="162"/>
      <c r="CB1362" s="162"/>
      <c r="CC1362" s="162"/>
      <c r="CD1362" s="162"/>
      <c r="CE1362" s="162"/>
      <c r="CF1362" s="162"/>
      <c r="CG1362" s="162"/>
      <c r="CH1362" s="162"/>
    </row>
    <row r="1363" spans="2:86" ht="12" customHeight="1" thickBot="1" x14ac:dyDescent="0.2">
      <c r="B1363" s="3" t="s">
        <v>524</v>
      </c>
    </row>
    <row r="1364" spans="2:86" ht="12" customHeight="1" x14ac:dyDescent="0.15">
      <c r="B1364" s="3" t="s">
        <v>525</v>
      </c>
      <c r="AU1364" s="1000" t="s">
        <v>305</v>
      </c>
      <c r="AV1364" s="1001" t="s">
        <v>298</v>
      </c>
      <c r="AW1364" s="1003" t="s">
        <v>299</v>
      </c>
      <c r="AX1364" s="1005" t="s">
        <v>306</v>
      </c>
      <c r="AY1364" s="1006"/>
      <c r="AZ1364" s="1006"/>
      <c r="BA1364" s="1006"/>
      <c r="BB1364" s="1006"/>
      <c r="BC1364" s="1006"/>
      <c r="BD1364" s="1006"/>
      <c r="BE1364" s="1006"/>
      <c r="BF1364" s="1006"/>
      <c r="BG1364" s="1006"/>
      <c r="BH1364" s="1006"/>
      <c r="BI1364" s="1006"/>
      <c r="BJ1364" s="1006"/>
      <c r="BK1364" s="1006"/>
      <c r="BL1364" s="1006"/>
      <c r="BM1364" s="1006"/>
      <c r="BN1364" s="1006"/>
      <c r="BO1364" s="1006"/>
      <c r="BP1364" s="1006"/>
      <c r="BQ1364" s="1006"/>
      <c r="BR1364" s="1007"/>
      <c r="BS1364" s="807" t="s">
        <v>300</v>
      </c>
      <c r="BT1364" s="1008"/>
      <c r="BU1364" s="1008"/>
      <c r="BV1364" s="1008"/>
      <c r="BW1364" s="1009" t="s">
        <v>307</v>
      </c>
      <c r="BX1364" s="1010"/>
      <c r="BY1364" s="1010"/>
      <c r="BZ1364" s="1010"/>
      <c r="CA1364" s="1010"/>
      <c r="CB1364" s="1010"/>
      <c r="CC1364" s="1010"/>
      <c r="CD1364" s="1010"/>
      <c r="CE1364" s="1010"/>
      <c r="CF1364" s="1010"/>
      <c r="CG1364" s="1010"/>
      <c r="CH1364" s="1011"/>
    </row>
    <row r="1365" spans="2:86" ht="12" customHeight="1" x14ac:dyDescent="0.15">
      <c r="B1365" s="3" t="s">
        <v>477</v>
      </c>
      <c r="AU1365" s="1000"/>
      <c r="AV1365" s="1002"/>
      <c r="AW1365" s="1004"/>
      <c r="AX1365" s="1012" t="s">
        <v>308</v>
      </c>
      <c r="AY1365" s="686"/>
      <c r="AZ1365" s="686"/>
      <c r="BA1365" s="686"/>
      <c r="BB1365" s="686"/>
      <c r="BC1365" s="686"/>
      <c r="BD1365" s="686"/>
      <c r="BE1365" s="686"/>
      <c r="BF1365" s="686"/>
      <c r="BG1365" s="686"/>
      <c r="BH1365" s="686"/>
      <c r="BI1365" s="686"/>
      <c r="BJ1365" s="686" t="s">
        <v>309</v>
      </c>
      <c r="BK1365" s="686"/>
      <c r="BL1365" s="686"/>
      <c r="BM1365" s="686"/>
      <c r="BN1365" s="686"/>
      <c r="BO1365" s="686"/>
      <c r="BP1365" s="686"/>
      <c r="BQ1365" s="686"/>
      <c r="BR1365" s="1013"/>
      <c r="BS1365" s="1008"/>
      <c r="BT1365" s="1008"/>
      <c r="BU1365" s="1008"/>
      <c r="BV1365" s="1008"/>
      <c r="BW1365" s="1014" t="s">
        <v>302</v>
      </c>
      <c r="BX1365" s="699"/>
      <c r="BY1365" s="699"/>
      <c r="BZ1365" s="699"/>
      <c r="CA1365" s="686" t="s">
        <v>310</v>
      </c>
      <c r="CB1365" s="686"/>
      <c r="CC1365" s="686"/>
      <c r="CD1365" s="686"/>
      <c r="CE1365" s="686"/>
      <c r="CF1365" s="686"/>
      <c r="CG1365" s="686"/>
      <c r="CH1365" s="1013"/>
    </row>
    <row r="1366" spans="2:86" ht="12" customHeight="1" x14ac:dyDescent="0.15">
      <c r="B1366" s="3" t="s">
        <v>526</v>
      </c>
      <c r="AU1366" s="1000"/>
      <c r="AV1366" s="1002"/>
      <c r="AW1366" s="1004"/>
      <c r="AX1366" s="1012" t="s">
        <v>26</v>
      </c>
      <c r="AY1366" s="686"/>
      <c r="AZ1366" s="686"/>
      <c r="BA1366" s="686"/>
      <c r="BB1366" s="686" t="s">
        <v>22</v>
      </c>
      <c r="BC1366" s="686"/>
      <c r="BD1366" s="686"/>
      <c r="BE1366" s="686"/>
      <c r="BF1366" s="686" t="s">
        <v>24</v>
      </c>
      <c r="BG1366" s="686"/>
      <c r="BH1366" s="686"/>
      <c r="BI1366" s="686"/>
      <c r="BJ1366" s="699" t="s">
        <v>26</v>
      </c>
      <c r="BK1366" s="699"/>
      <c r="BL1366" s="699"/>
      <c r="BM1366" s="699" t="s">
        <v>22</v>
      </c>
      <c r="BN1366" s="699"/>
      <c r="BO1366" s="699"/>
      <c r="BP1366" s="699" t="s">
        <v>24</v>
      </c>
      <c r="BQ1366" s="699"/>
      <c r="BR1366" s="1015"/>
      <c r="BS1366" s="807" t="s">
        <v>26</v>
      </c>
      <c r="BT1366" s="807" t="s">
        <v>22</v>
      </c>
      <c r="BU1366" s="807" t="s">
        <v>24</v>
      </c>
      <c r="BV1366" s="807" t="s">
        <v>303</v>
      </c>
      <c r="BW1366" s="1012" t="s">
        <v>311</v>
      </c>
      <c r="BX1366" s="686"/>
      <c r="BY1366" s="686"/>
      <c r="BZ1366" s="686"/>
      <c r="CA1366" s="686" t="s">
        <v>22</v>
      </c>
      <c r="CB1366" s="686"/>
      <c r="CC1366" s="686"/>
      <c r="CD1366" s="686"/>
      <c r="CE1366" s="686" t="s">
        <v>24</v>
      </c>
      <c r="CF1366" s="686"/>
      <c r="CG1366" s="686"/>
      <c r="CH1366" s="1013"/>
    </row>
    <row r="1367" spans="2:86" ht="12" customHeight="1" x14ac:dyDescent="0.15">
      <c r="B1367" s="3" t="s">
        <v>478</v>
      </c>
      <c r="AU1367" s="1000"/>
      <c r="AV1367" s="1002"/>
      <c r="AW1367" s="1004"/>
      <c r="AX1367" s="156" t="s">
        <v>862</v>
      </c>
      <c r="AY1367" s="157" t="s">
        <v>863</v>
      </c>
      <c r="AZ1367" s="157" t="s">
        <v>864</v>
      </c>
      <c r="BA1367" s="158" t="s">
        <v>865</v>
      </c>
      <c r="BB1367" s="159" t="s">
        <v>866</v>
      </c>
      <c r="BC1367" s="157" t="s">
        <v>863</v>
      </c>
      <c r="BD1367" s="157" t="s">
        <v>867</v>
      </c>
      <c r="BE1367" s="158" t="s">
        <v>865</v>
      </c>
      <c r="BF1367" s="159" t="s">
        <v>866</v>
      </c>
      <c r="BG1367" s="157" t="s">
        <v>863</v>
      </c>
      <c r="BH1367" s="157" t="s">
        <v>864</v>
      </c>
      <c r="BI1367" s="158" t="s">
        <v>865</v>
      </c>
      <c r="BJ1367" s="159" t="s">
        <v>866</v>
      </c>
      <c r="BK1367" s="157" t="s">
        <v>868</v>
      </c>
      <c r="BL1367" s="158" t="s">
        <v>869</v>
      </c>
      <c r="BM1367" s="159" t="s">
        <v>870</v>
      </c>
      <c r="BN1367" s="157" t="s">
        <v>863</v>
      </c>
      <c r="BO1367" s="158" t="s">
        <v>871</v>
      </c>
      <c r="BP1367" s="159" t="s">
        <v>870</v>
      </c>
      <c r="BQ1367" s="157" t="s">
        <v>868</v>
      </c>
      <c r="BR1367" s="160" t="s">
        <v>872</v>
      </c>
      <c r="BS1367" s="1008"/>
      <c r="BT1367" s="1008"/>
      <c r="BU1367" s="1008"/>
      <c r="BV1367" s="1008"/>
      <c r="BW1367" s="156" t="s">
        <v>866</v>
      </c>
      <c r="BX1367" s="157" t="s">
        <v>863</v>
      </c>
      <c r="BY1367" s="157" t="s">
        <v>864</v>
      </c>
      <c r="BZ1367" s="158" t="s">
        <v>865</v>
      </c>
      <c r="CA1367" s="159" t="s">
        <v>866</v>
      </c>
      <c r="CB1367" s="157" t="s">
        <v>873</v>
      </c>
      <c r="CC1367" s="157" t="s">
        <v>864</v>
      </c>
      <c r="CD1367" s="158" t="s">
        <v>865</v>
      </c>
      <c r="CE1367" s="159" t="s">
        <v>866</v>
      </c>
      <c r="CF1367" s="157" t="s">
        <v>863</v>
      </c>
      <c r="CG1367" s="157" t="s">
        <v>864</v>
      </c>
      <c r="CH1367" s="160" t="s">
        <v>874</v>
      </c>
    </row>
    <row r="1368" spans="2:86" x14ac:dyDescent="0.15">
      <c r="B1368" s="3" t="s">
        <v>539</v>
      </c>
      <c r="AU1368" s="1000"/>
      <c r="AV1368" s="188" t="str">
        <f>N1370</f>
        <v>S029</v>
      </c>
      <c r="AW1368" s="300">
        <f>R1370</f>
        <v>10.5</v>
      </c>
      <c r="AX1368" s="197">
        <f>+Y1395</f>
        <v>0</v>
      </c>
      <c r="AY1368" s="197">
        <f>+Z1395</f>
        <v>0</v>
      </c>
      <c r="AZ1368" s="197">
        <f>+AA1395</f>
        <v>0</v>
      </c>
      <c r="BA1368" s="197">
        <f t="shared" ref="BA1368" si="610">+AB1395</f>
        <v>0</v>
      </c>
      <c r="BB1368" s="197">
        <f>+AC1395</f>
        <v>0</v>
      </c>
      <c r="BC1368" s="197">
        <f t="shared" ref="BC1368" si="611">+AD1395</f>
        <v>0</v>
      </c>
      <c r="BD1368" s="197">
        <f t="shared" ref="BD1368" si="612">+AE1395</f>
        <v>0</v>
      </c>
      <c r="BE1368" s="197">
        <f t="shared" ref="BE1368" si="613">+AF1395</f>
        <v>2</v>
      </c>
      <c r="BF1368" s="197">
        <f t="shared" ref="BF1368" si="614">+AG1395</f>
        <v>0</v>
      </c>
      <c r="BG1368" s="197">
        <f t="shared" ref="BG1368" si="615">+AH1395</f>
        <v>0</v>
      </c>
      <c r="BH1368" s="197">
        <f t="shared" ref="BH1368" si="616">+AI1395</f>
        <v>0</v>
      </c>
      <c r="BI1368" s="197">
        <f t="shared" ref="BI1368" si="617">+AJ1395</f>
        <v>1</v>
      </c>
      <c r="BJ1368" s="197" t="str">
        <f>+Y1398</f>
        <v/>
      </c>
      <c r="BK1368" s="197" t="str">
        <f t="shared" ref="BK1368" si="618">+Z1398</f>
        <v/>
      </c>
      <c r="BL1368" s="197" t="str">
        <f>+AA1398</f>
        <v/>
      </c>
      <c r="BM1368" s="197">
        <f>+AC1398</f>
        <v>0</v>
      </c>
      <c r="BN1368" s="197">
        <f t="shared" ref="BN1368" si="619">+AD1398</f>
        <v>0</v>
      </c>
      <c r="BO1368" s="197">
        <f t="shared" ref="BO1368" si="620">+AE1398</f>
        <v>2</v>
      </c>
      <c r="BP1368" s="197">
        <f>+AG1398</f>
        <v>0</v>
      </c>
      <c r="BQ1368" s="197">
        <f>+AH1398</f>
        <v>0</v>
      </c>
      <c r="BR1368" s="197">
        <f>+AI1398</f>
        <v>1</v>
      </c>
      <c r="BS1368" s="296" t="str">
        <f>+Y1399</f>
        <v>Ⅰ</v>
      </c>
      <c r="BT1368" s="296" t="str">
        <f>+AC1399</f>
        <v>Ⅱ</v>
      </c>
      <c r="BU1368" s="296" t="str">
        <f>+AG1399</f>
        <v>Ⅱ</v>
      </c>
      <c r="BV1368" s="296" t="str">
        <f>+Y1400</f>
        <v>Ⅱ</v>
      </c>
      <c r="BW1368" s="164" t="str">
        <f>IF(Y1395&gt;0,R1370,"")</f>
        <v/>
      </c>
      <c r="BX1368" s="165" t="str">
        <f>IF(Z1395&gt;0,"",IF(AA1395&gt;0,R1370,""))</f>
        <v/>
      </c>
      <c r="BY1368" s="165" t="str">
        <f>IF(Y1395+Z1395&gt;0,"",IF(AA1395&gt;0,R1370,""))</f>
        <v/>
      </c>
      <c r="BZ1368" s="165" t="str">
        <f>IF(Y1395+Z1395+AA1395&gt;0,"",IF(AB1395&gt;0,R1370,""))</f>
        <v/>
      </c>
      <c r="CA1368" s="166">
        <f t="shared" ref="CA1368" si="621">+AC1394</f>
        <v>0</v>
      </c>
      <c r="CB1368" s="166">
        <f t="shared" ref="CB1368" si="622">+AD1394</f>
        <v>0</v>
      </c>
      <c r="CC1368" s="166">
        <f t="shared" ref="CC1368" si="623">+AE1394</f>
        <v>0</v>
      </c>
      <c r="CD1368" s="166">
        <f t="shared" ref="CD1368" si="624">+AF1394</f>
        <v>0.46250000000000002</v>
      </c>
      <c r="CE1368" s="166">
        <f t="shared" ref="CE1368" si="625">+AG1394</f>
        <v>0</v>
      </c>
      <c r="CF1368" s="166">
        <f t="shared" ref="CF1368" si="626">+AH1394</f>
        <v>0</v>
      </c>
      <c r="CG1368" s="166">
        <f t="shared" ref="CG1368" si="627">+AI1394</f>
        <v>0</v>
      </c>
      <c r="CH1368" s="166">
        <f t="shared" ref="CH1368" si="628">+AJ1394</f>
        <v>1.5</v>
      </c>
    </row>
    <row r="1369" spans="2:86" ht="12" customHeight="1" x14ac:dyDescent="0.15">
      <c r="B1369" s="1057" t="s">
        <v>219</v>
      </c>
      <c r="C1369" s="1059"/>
      <c r="D1369" s="1060"/>
      <c r="E1369" s="1061"/>
      <c r="F1369" s="1061"/>
      <c r="G1369" s="1061"/>
      <c r="H1369" s="1061"/>
      <c r="I1369" s="1061"/>
      <c r="J1369" s="1062"/>
      <c r="K1369" s="1067" t="s">
        <v>453</v>
      </c>
      <c r="L1369" s="1068"/>
      <c r="M1369" s="1068"/>
      <c r="N1369" s="1068"/>
      <c r="O1369" s="1068"/>
      <c r="P1369" s="1068"/>
      <c r="Q1369" s="1068"/>
      <c r="R1369" s="1068"/>
      <c r="S1369" s="1068"/>
      <c r="T1369" s="1068"/>
      <c r="U1369" s="1068"/>
      <c r="V1369" s="1068"/>
      <c r="W1369" s="1068"/>
      <c r="X1369" s="1068"/>
      <c r="Y1369" s="1068"/>
      <c r="Z1369" s="1068"/>
      <c r="AA1369" s="1068"/>
      <c r="AB1369" s="1068"/>
      <c r="AC1369" s="1068"/>
      <c r="AD1369" s="1068"/>
      <c r="AE1369" s="1068"/>
      <c r="AF1369" s="1068"/>
      <c r="AG1369" s="1068"/>
      <c r="AH1369" s="1068"/>
      <c r="AI1369" s="1068"/>
      <c r="AJ1369" s="1068"/>
      <c r="AK1369" s="1068"/>
      <c r="AL1369" s="1068"/>
      <c r="AM1369" s="1068"/>
      <c r="AN1369" s="1068"/>
      <c r="AO1369" s="1069"/>
      <c r="AP1369" s="3"/>
    </row>
    <row r="1370" spans="2:86" ht="12" customHeight="1" x14ac:dyDescent="0.15">
      <c r="B1370" s="1058"/>
      <c r="C1370" s="1063"/>
      <c r="D1370" s="1061"/>
      <c r="E1370" s="1061"/>
      <c r="F1370" s="1061"/>
      <c r="G1370" s="1061"/>
      <c r="H1370" s="1061"/>
      <c r="I1370" s="1061"/>
      <c r="J1370" s="1062"/>
      <c r="K1370" s="1040" t="s">
        <v>218</v>
      </c>
      <c r="L1370" s="1041"/>
      <c r="M1370" s="1042"/>
      <c r="N1370" s="1034" t="s">
        <v>753</v>
      </c>
      <c r="O1370" s="1035"/>
      <c r="P1370" s="1040" t="s">
        <v>454</v>
      </c>
      <c r="Q1370" s="1042"/>
      <c r="R1370" s="1070">
        <f>'様式A-2'!C39</f>
        <v>10.5</v>
      </c>
      <c r="S1370" s="1071"/>
      <c r="T1370" s="1072"/>
      <c r="U1370" s="1073" t="s">
        <v>455</v>
      </c>
      <c r="V1370" s="1074"/>
      <c r="W1370" s="1073" t="s">
        <v>456</v>
      </c>
      <c r="X1370" s="1074"/>
      <c r="Y1370" s="1042" t="s">
        <v>217</v>
      </c>
      <c r="Z1370" s="1016"/>
      <c r="AA1370" s="1016"/>
      <c r="AB1370" s="1016"/>
      <c r="AC1370" s="1073" t="s">
        <v>457</v>
      </c>
      <c r="AD1370" s="1079"/>
      <c r="AE1370" s="1079"/>
      <c r="AF1370" s="1079"/>
      <c r="AG1370" s="1079"/>
      <c r="AH1370" s="1079"/>
      <c r="AI1370" s="1079"/>
      <c r="AJ1370" s="1074"/>
      <c r="AK1370" s="1073" t="s">
        <v>458</v>
      </c>
      <c r="AL1370" s="1079"/>
      <c r="AM1370" s="1079"/>
      <c r="AN1370" s="1081"/>
      <c r="AO1370" s="1082"/>
      <c r="AP1370" s="3"/>
      <c r="AV1370" s="167"/>
      <c r="AW1370" s="221"/>
      <c r="AX1370" s="167"/>
      <c r="AY1370" s="167"/>
      <c r="AZ1370" s="167"/>
      <c r="BA1370" s="167"/>
      <c r="BB1370" s="167"/>
      <c r="BC1370" s="167"/>
      <c r="BD1370" s="167"/>
    </row>
    <row r="1371" spans="2:86" ht="12" customHeight="1" x14ac:dyDescent="0.15">
      <c r="B1371" s="1058"/>
      <c r="C1371" s="1063"/>
      <c r="D1371" s="1061"/>
      <c r="E1371" s="1061"/>
      <c r="F1371" s="1061"/>
      <c r="G1371" s="1061"/>
      <c r="H1371" s="1061"/>
      <c r="I1371" s="1061"/>
      <c r="J1371" s="1062"/>
      <c r="K1371" s="1016" t="s">
        <v>459</v>
      </c>
      <c r="L1371" s="1016" t="s">
        <v>199</v>
      </c>
      <c r="M1371" s="1016"/>
      <c r="N1371" s="1016" t="s">
        <v>198</v>
      </c>
      <c r="O1371" s="1016"/>
      <c r="P1371" s="1016" t="s">
        <v>460</v>
      </c>
      <c r="Q1371" s="1016"/>
      <c r="R1371" s="1016" t="s">
        <v>6</v>
      </c>
      <c r="S1371" s="1016"/>
      <c r="T1371" s="1016"/>
      <c r="U1371" s="1075"/>
      <c r="V1371" s="1076"/>
      <c r="W1371" s="1075"/>
      <c r="X1371" s="1076"/>
      <c r="Y1371" s="1042"/>
      <c r="Z1371" s="1016"/>
      <c r="AA1371" s="1016"/>
      <c r="AB1371" s="1016"/>
      <c r="AC1371" s="1077"/>
      <c r="AD1371" s="1080"/>
      <c r="AE1371" s="1080"/>
      <c r="AF1371" s="1080"/>
      <c r="AG1371" s="1080"/>
      <c r="AH1371" s="1080"/>
      <c r="AI1371" s="1080"/>
      <c r="AJ1371" s="1078"/>
      <c r="AK1371" s="1075"/>
      <c r="AL1371" s="1083"/>
      <c r="AM1371" s="1083"/>
      <c r="AN1371" s="1084"/>
      <c r="AO1371" s="1085"/>
      <c r="AP1371" s="3"/>
      <c r="AV1371" s="167"/>
      <c r="AW1371" s="167"/>
      <c r="AX1371" s="167"/>
      <c r="AY1371" s="167"/>
      <c r="AZ1371" s="167"/>
      <c r="BA1371" s="167"/>
      <c r="BB1371" s="167"/>
      <c r="BC1371" s="167"/>
      <c r="BD1371" s="167"/>
    </row>
    <row r="1372" spans="2:86" ht="12" customHeight="1" x14ac:dyDescent="0.15">
      <c r="B1372" s="1058"/>
      <c r="C1372" s="1063"/>
      <c r="D1372" s="1061"/>
      <c r="E1372" s="1061"/>
      <c r="F1372" s="1061"/>
      <c r="G1372" s="1061"/>
      <c r="H1372" s="1061"/>
      <c r="I1372" s="1061"/>
      <c r="J1372" s="1062"/>
      <c r="K1372" s="1016"/>
      <c r="L1372" s="1016"/>
      <c r="M1372" s="1016"/>
      <c r="N1372" s="1016"/>
      <c r="O1372" s="1016"/>
      <c r="P1372" s="1016"/>
      <c r="Q1372" s="1016"/>
      <c r="R1372" s="1016"/>
      <c r="S1372" s="1016"/>
      <c r="T1372" s="1016"/>
      <c r="U1372" s="1075"/>
      <c r="V1372" s="1076"/>
      <c r="W1372" s="1075"/>
      <c r="X1372" s="1076"/>
      <c r="Y1372" s="1042" t="s">
        <v>461</v>
      </c>
      <c r="Z1372" s="1016"/>
      <c r="AA1372" s="1016"/>
      <c r="AB1372" s="1016"/>
      <c r="AC1372" s="1016" t="s">
        <v>462</v>
      </c>
      <c r="AD1372" s="1016"/>
      <c r="AE1372" s="1016"/>
      <c r="AF1372" s="1016"/>
      <c r="AG1372" s="1016" t="s">
        <v>463</v>
      </c>
      <c r="AH1372" s="1016"/>
      <c r="AI1372" s="1016"/>
      <c r="AJ1372" s="1016"/>
      <c r="AK1372" s="1075"/>
      <c r="AL1372" s="1083"/>
      <c r="AM1372" s="1083"/>
      <c r="AN1372" s="1084"/>
      <c r="AO1372" s="1085"/>
      <c r="AP1372" s="3"/>
      <c r="AV1372" s="167"/>
      <c r="AW1372" s="167"/>
      <c r="AX1372" s="167"/>
      <c r="AY1372" s="167"/>
      <c r="AZ1372" s="167"/>
      <c r="BA1372" s="167"/>
      <c r="BB1372" s="167"/>
      <c r="BC1372" s="167"/>
      <c r="BD1372" s="167"/>
    </row>
    <row r="1373" spans="2:86" ht="12" customHeight="1" x14ac:dyDescent="0.15">
      <c r="B1373" s="1058"/>
      <c r="C1373" s="1063"/>
      <c r="D1373" s="1061"/>
      <c r="E1373" s="1061"/>
      <c r="F1373" s="1061"/>
      <c r="G1373" s="1061"/>
      <c r="H1373" s="1061"/>
      <c r="I1373" s="1061"/>
      <c r="J1373" s="1062"/>
      <c r="K1373" s="1016"/>
      <c r="L1373" s="1016"/>
      <c r="M1373" s="1016"/>
      <c r="N1373" s="1016"/>
      <c r="O1373" s="1016"/>
      <c r="P1373" s="1016"/>
      <c r="Q1373" s="1016"/>
      <c r="R1373" s="1016"/>
      <c r="S1373" s="1016"/>
      <c r="T1373" s="1016"/>
      <c r="U1373" s="1077"/>
      <c r="V1373" s="1078"/>
      <c r="W1373" s="1077"/>
      <c r="X1373" s="1078"/>
      <c r="Y1373" s="191" t="s">
        <v>32</v>
      </c>
      <c r="Z1373" s="187" t="s">
        <v>33</v>
      </c>
      <c r="AA1373" s="187" t="s">
        <v>464</v>
      </c>
      <c r="AB1373" s="187" t="s">
        <v>465</v>
      </c>
      <c r="AC1373" s="187" t="s">
        <v>32</v>
      </c>
      <c r="AD1373" s="187" t="s">
        <v>33</v>
      </c>
      <c r="AE1373" s="187" t="s">
        <v>464</v>
      </c>
      <c r="AF1373" s="187" t="s">
        <v>465</v>
      </c>
      <c r="AG1373" s="187" t="s">
        <v>32</v>
      </c>
      <c r="AH1373" s="187" t="s">
        <v>33</v>
      </c>
      <c r="AI1373" s="187" t="s">
        <v>464</v>
      </c>
      <c r="AJ1373" s="187" t="s">
        <v>465</v>
      </c>
      <c r="AK1373" s="1077"/>
      <c r="AL1373" s="1080"/>
      <c r="AM1373" s="1080"/>
      <c r="AN1373" s="1086"/>
      <c r="AO1373" s="1087"/>
      <c r="AP1373" s="3"/>
      <c r="AV1373" s="167"/>
      <c r="AW1373" s="167"/>
      <c r="AX1373" s="167"/>
      <c r="AY1373" s="167"/>
      <c r="AZ1373" s="167"/>
      <c r="BA1373" s="167"/>
      <c r="BB1373" s="167"/>
      <c r="BC1373" s="167"/>
      <c r="BD1373" s="167"/>
    </row>
    <row r="1374" spans="2:86" ht="12" customHeight="1" x14ac:dyDescent="0.15">
      <c r="B1374" s="1058"/>
      <c r="C1374" s="1063"/>
      <c r="D1374" s="1061"/>
      <c r="E1374" s="1061"/>
      <c r="F1374" s="1061"/>
      <c r="G1374" s="1061"/>
      <c r="H1374" s="1061"/>
      <c r="I1374" s="1061"/>
      <c r="J1374" s="1062"/>
      <c r="K1374" s="192">
        <v>1</v>
      </c>
      <c r="L1374" s="1038" t="s">
        <v>329</v>
      </c>
      <c r="M1374" s="1039"/>
      <c r="N1374" s="1038" t="s">
        <v>351</v>
      </c>
      <c r="O1374" s="1039"/>
      <c r="P1374" s="1034" t="s">
        <v>332</v>
      </c>
      <c r="Q1374" s="1036"/>
      <c r="R1374" s="408" t="s">
        <v>514</v>
      </c>
      <c r="S1374" s="408"/>
      <c r="T1374" s="408"/>
      <c r="U1374" s="1034" t="s">
        <v>1648</v>
      </c>
      <c r="V1374" s="1036"/>
      <c r="W1374" s="1034" t="s">
        <v>1649</v>
      </c>
      <c r="X1374" s="1035"/>
      <c r="Y1374" s="286"/>
      <c r="Z1374" s="286"/>
      <c r="AA1374" s="286"/>
      <c r="AB1374" s="286"/>
      <c r="AC1374" s="223"/>
      <c r="AD1374" s="223"/>
      <c r="AE1374" s="223"/>
      <c r="AF1374" s="223">
        <f>2.5*0.15</f>
        <v>0.375</v>
      </c>
      <c r="AG1374" s="223"/>
      <c r="AH1374" s="223"/>
      <c r="AI1374" s="223"/>
      <c r="AJ1374" s="223"/>
      <c r="AK1374" s="1038"/>
      <c r="AL1374" s="1056"/>
      <c r="AM1374" s="1056"/>
      <c r="AN1374" s="799"/>
      <c r="AO1374" s="800"/>
      <c r="AP1374" s="3"/>
      <c r="AQ1374" s="222">
        <f>IF(P1374="材質劣化",2,IF(P1374="漏水",3,1))</f>
        <v>2</v>
      </c>
      <c r="AV1374" s="167"/>
      <c r="AW1374" s="167"/>
      <c r="AX1374" s="167"/>
      <c r="AY1374" s="167"/>
      <c r="AZ1374" s="167"/>
      <c r="BA1374" s="167"/>
      <c r="BB1374" s="167"/>
      <c r="BC1374" s="167"/>
      <c r="BD1374" s="167"/>
    </row>
    <row r="1375" spans="2:86" ht="12" customHeight="1" x14ac:dyDescent="0.15">
      <c r="B1375" s="1058"/>
      <c r="C1375" s="1063"/>
      <c r="D1375" s="1061"/>
      <c r="E1375" s="1061"/>
      <c r="F1375" s="1061"/>
      <c r="G1375" s="1061"/>
      <c r="H1375" s="1061"/>
      <c r="I1375" s="1061"/>
      <c r="J1375" s="1062"/>
      <c r="K1375" s="192">
        <v>2</v>
      </c>
      <c r="L1375" s="1038" t="s">
        <v>534</v>
      </c>
      <c r="M1375" s="1039"/>
      <c r="N1375" s="1038" t="s">
        <v>486</v>
      </c>
      <c r="O1375" s="1039"/>
      <c r="P1375" s="1034" t="s">
        <v>332</v>
      </c>
      <c r="Q1375" s="1036"/>
      <c r="R1375" s="408" t="s">
        <v>338</v>
      </c>
      <c r="S1375" s="408"/>
      <c r="T1375" s="408"/>
      <c r="U1375" s="1034" t="s">
        <v>54</v>
      </c>
      <c r="V1375" s="1036"/>
      <c r="W1375" s="1034" t="s">
        <v>551</v>
      </c>
      <c r="X1375" s="1035"/>
      <c r="Y1375" s="286"/>
      <c r="Z1375" s="286"/>
      <c r="AA1375" s="286"/>
      <c r="AB1375" s="286"/>
      <c r="AC1375" s="223"/>
      <c r="AD1375" s="223"/>
      <c r="AE1375" s="223"/>
      <c r="AF1375" s="223"/>
      <c r="AG1375" s="223"/>
      <c r="AH1375" s="223"/>
      <c r="AI1375" s="223"/>
      <c r="AJ1375" s="223"/>
      <c r="AK1375" s="1052" t="s">
        <v>1685</v>
      </c>
      <c r="AL1375" s="1053"/>
      <c r="AM1375" s="1053"/>
      <c r="AN1375" s="1054"/>
      <c r="AO1375" s="1055"/>
      <c r="AP1375" s="3"/>
      <c r="AQ1375" s="222">
        <f t="shared" ref="AQ1375:AQ1393" si="629">IF(P1375="材質劣化",2,IF(P1375="漏水",3,1))</f>
        <v>2</v>
      </c>
      <c r="AV1375" s="167"/>
      <c r="AW1375" s="167"/>
      <c r="AX1375" s="167"/>
      <c r="AY1375" s="167"/>
      <c r="AZ1375" s="167"/>
      <c r="BA1375" s="167"/>
      <c r="BB1375" s="167"/>
      <c r="BC1375" s="167"/>
      <c r="BD1375" s="167"/>
    </row>
    <row r="1376" spans="2:86" ht="12" customHeight="1" x14ac:dyDescent="0.15">
      <c r="B1376" s="1058"/>
      <c r="C1376" s="1063"/>
      <c r="D1376" s="1061"/>
      <c r="E1376" s="1061"/>
      <c r="F1376" s="1061"/>
      <c r="G1376" s="1061"/>
      <c r="H1376" s="1061"/>
      <c r="I1376" s="1061"/>
      <c r="J1376" s="1062"/>
      <c r="K1376" s="192">
        <v>3</v>
      </c>
      <c r="L1376" s="1038" t="s">
        <v>534</v>
      </c>
      <c r="M1376" s="1039"/>
      <c r="N1376" s="1038" t="s">
        <v>487</v>
      </c>
      <c r="O1376" s="1039"/>
      <c r="P1376" s="1034" t="s">
        <v>332</v>
      </c>
      <c r="Q1376" s="1036"/>
      <c r="R1376" s="408" t="s">
        <v>338</v>
      </c>
      <c r="S1376" s="408"/>
      <c r="T1376" s="408"/>
      <c r="U1376" s="1034" t="s">
        <v>54</v>
      </c>
      <c r="V1376" s="1036"/>
      <c r="W1376" s="1034" t="s">
        <v>551</v>
      </c>
      <c r="X1376" s="1035"/>
      <c r="Y1376" s="286"/>
      <c r="Z1376" s="286"/>
      <c r="AA1376" s="286"/>
      <c r="AB1376" s="286"/>
      <c r="AC1376" s="223"/>
      <c r="AD1376" s="223"/>
      <c r="AE1376" s="223"/>
      <c r="AF1376" s="223"/>
      <c r="AG1376" s="223"/>
      <c r="AH1376" s="223"/>
      <c r="AI1376" s="223"/>
      <c r="AJ1376" s="223"/>
      <c r="AK1376" s="1052" t="s">
        <v>1685</v>
      </c>
      <c r="AL1376" s="1053"/>
      <c r="AM1376" s="1053"/>
      <c r="AN1376" s="1054"/>
      <c r="AO1376" s="1055"/>
      <c r="AP1376" s="3"/>
      <c r="AQ1376" s="222">
        <f t="shared" si="629"/>
        <v>2</v>
      </c>
      <c r="AV1376" s="167"/>
      <c r="AW1376" s="167"/>
      <c r="AX1376" s="167"/>
      <c r="AY1376" s="167"/>
      <c r="AZ1376" s="167"/>
      <c r="BA1376" s="167"/>
      <c r="BB1376" s="167"/>
      <c r="BC1376" s="167"/>
      <c r="BD1376" s="167"/>
    </row>
    <row r="1377" spans="2:56" ht="12" customHeight="1" x14ac:dyDescent="0.15">
      <c r="B1377" s="1058"/>
      <c r="C1377" s="1063"/>
      <c r="D1377" s="1061"/>
      <c r="E1377" s="1061"/>
      <c r="F1377" s="1061"/>
      <c r="G1377" s="1061"/>
      <c r="H1377" s="1061"/>
      <c r="I1377" s="1061"/>
      <c r="J1377" s="1062"/>
      <c r="K1377" s="192">
        <v>4</v>
      </c>
      <c r="L1377" s="1038" t="s">
        <v>331</v>
      </c>
      <c r="M1377" s="1039"/>
      <c r="N1377" s="1038" t="s">
        <v>356</v>
      </c>
      <c r="O1377" s="1039"/>
      <c r="P1377" s="1034" t="s">
        <v>333</v>
      </c>
      <c r="Q1377" s="1036"/>
      <c r="R1377" s="408" t="s">
        <v>340</v>
      </c>
      <c r="S1377" s="408"/>
      <c r="T1377" s="408"/>
      <c r="U1377" s="1034" t="s">
        <v>554</v>
      </c>
      <c r="V1377" s="1036"/>
      <c r="W1377" s="1034" t="s">
        <v>1649</v>
      </c>
      <c r="X1377" s="1035"/>
      <c r="Y1377" s="286"/>
      <c r="Z1377" s="286"/>
      <c r="AA1377" s="286"/>
      <c r="AB1377" s="286"/>
      <c r="AC1377" s="223"/>
      <c r="AD1377" s="223"/>
      <c r="AE1377" s="223"/>
      <c r="AF1377" s="223"/>
      <c r="AG1377" s="223"/>
      <c r="AH1377" s="223"/>
      <c r="AI1377" s="223"/>
      <c r="AJ1377" s="223">
        <f>5*0.3</f>
        <v>1.5</v>
      </c>
      <c r="AK1377" s="1052"/>
      <c r="AL1377" s="1053"/>
      <c r="AM1377" s="1053"/>
      <c r="AN1377" s="1054"/>
      <c r="AO1377" s="1055"/>
      <c r="AP1377" s="3"/>
      <c r="AQ1377" s="222">
        <f t="shared" si="629"/>
        <v>3</v>
      </c>
      <c r="AV1377" s="167"/>
      <c r="AW1377" s="167"/>
      <c r="AX1377" s="167"/>
      <c r="AY1377" s="167"/>
      <c r="AZ1377" s="167"/>
      <c r="BA1377" s="167"/>
      <c r="BB1377" s="167"/>
      <c r="BC1377" s="167"/>
      <c r="BD1377" s="167"/>
    </row>
    <row r="1378" spans="2:56" ht="12" customHeight="1" x14ac:dyDescent="0.15">
      <c r="B1378" s="1058"/>
      <c r="C1378" s="1063"/>
      <c r="D1378" s="1061"/>
      <c r="E1378" s="1061"/>
      <c r="F1378" s="1061"/>
      <c r="G1378" s="1061"/>
      <c r="H1378" s="1061"/>
      <c r="I1378" s="1061"/>
      <c r="J1378" s="1062"/>
      <c r="K1378" s="192">
        <v>5</v>
      </c>
      <c r="L1378" s="1038" t="s">
        <v>331</v>
      </c>
      <c r="M1378" s="1039"/>
      <c r="N1378" s="1038" t="s">
        <v>356</v>
      </c>
      <c r="O1378" s="1039"/>
      <c r="P1378" s="1034" t="s">
        <v>332</v>
      </c>
      <c r="Q1378" s="1036"/>
      <c r="R1378" s="408" t="s">
        <v>532</v>
      </c>
      <c r="S1378" s="408"/>
      <c r="T1378" s="408"/>
      <c r="U1378" s="1034" t="s">
        <v>1648</v>
      </c>
      <c r="V1378" s="1036"/>
      <c r="W1378" s="1034" t="s">
        <v>1649</v>
      </c>
      <c r="X1378" s="1035"/>
      <c r="Y1378" s="286"/>
      <c r="Z1378" s="286"/>
      <c r="AA1378" s="286"/>
      <c r="AB1378" s="286"/>
      <c r="AC1378" s="223"/>
      <c r="AD1378" s="223"/>
      <c r="AE1378" s="223"/>
      <c r="AF1378" s="223">
        <f>0.35*0.25</f>
        <v>8.7499999999999994E-2</v>
      </c>
      <c r="AG1378" s="223"/>
      <c r="AH1378" s="223"/>
      <c r="AI1378" s="223"/>
      <c r="AJ1378" s="223"/>
      <c r="AK1378" s="1052"/>
      <c r="AL1378" s="1053"/>
      <c r="AM1378" s="1053"/>
      <c r="AN1378" s="1054"/>
      <c r="AO1378" s="1055"/>
      <c r="AP1378" s="3"/>
      <c r="AQ1378" s="222">
        <f t="shared" si="629"/>
        <v>2</v>
      </c>
      <c r="AV1378" s="167"/>
      <c r="AW1378" s="167"/>
      <c r="AX1378" s="167"/>
      <c r="AY1378" s="167"/>
      <c r="AZ1378" s="167"/>
      <c r="BA1378" s="167"/>
      <c r="BB1378" s="167"/>
      <c r="BC1378" s="167"/>
      <c r="BD1378" s="167"/>
    </row>
    <row r="1379" spans="2:56" ht="12" customHeight="1" x14ac:dyDescent="0.15">
      <c r="B1379" s="1058"/>
      <c r="C1379" s="1063"/>
      <c r="D1379" s="1061"/>
      <c r="E1379" s="1061"/>
      <c r="F1379" s="1061"/>
      <c r="G1379" s="1061"/>
      <c r="H1379" s="1061"/>
      <c r="I1379" s="1061"/>
      <c r="J1379" s="1062"/>
      <c r="K1379" s="192">
        <v>6</v>
      </c>
      <c r="L1379" s="1038" t="s">
        <v>331</v>
      </c>
      <c r="M1379" s="1039"/>
      <c r="N1379" s="1038" t="s">
        <v>354</v>
      </c>
      <c r="O1379" s="1039"/>
      <c r="P1379" s="1034" t="s">
        <v>332</v>
      </c>
      <c r="Q1379" s="1036"/>
      <c r="R1379" s="408" t="s">
        <v>532</v>
      </c>
      <c r="S1379" s="408"/>
      <c r="T1379" s="408"/>
      <c r="U1379" s="1034" t="s">
        <v>554</v>
      </c>
      <c r="V1379" s="1036"/>
      <c r="W1379" s="1034" t="s">
        <v>551</v>
      </c>
      <c r="X1379" s="1035"/>
      <c r="Y1379" s="286"/>
      <c r="Z1379" s="286"/>
      <c r="AA1379" s="286"/>
      <c r="AB1379" s="286"/>
      <c r="AC1379" s="223"/>
      <c r="AD1379" s="223"/>
      <c r="AE1379" s="223"/>
      <c r="AF1379" s="223"/>
      <c r="AG1379" s="223"/>
      <c r="AH1379" s="223"/>
      <c r="AI1379" s="223"/>
      <c r="AJ1379" s="223"/>
      <c r="AK1379" s="1052"/>
      <c r="AL1379" s="1053"/>
      <c r="AM1379" s="1053"/>
      <c r="AN1379" s="1054"/>
      <c r="AO1379" s="1055"/>
      <c r="AP1379" s="3"/>
      <c r="AQ1379" s="222">
        <f t="shared" si="629"/>
        <v>2</v>
      </c>
      <c r="AV1379" s="167"/>
      <c r="AW1379" s="167"/>
      <c r="AX1379" s="167"/>
      <c r="AY1379" s="167"/>
      <c r="AZ1379" s="167"/>
      <c r="BA1379" s="167"/>
      <c r="BB1379" s="167"/>
      <c r="BC1379" s="167"/>
      <c r="BD1379" s="167"/>
    </row>
    <row r="1380" spans="2:56" s="162" customFormat="1" ht="12" customHeight="1" x14ac:dyDescent="0.15">
      <c r="B1380" s="1058"/>
      <c r="C1380" s="1063"/>
      <c r="D1380" s="1061"/>
      <c r="E1380" s="1061"/>
      <c r="F1380" s="1061"/>
      <c r="G1380" s="1061"/>
      <c r="H1380" s="1061"/>
      <c r="I1380" s="1061"/>
      <c r="J1380" s="1062"/>
      <c r="K1380" s="192"/>
      <c r="L1380" s="1038"/>
      <c r="M1380" s="1039"/>
      <c r="N1380" s="1038"/>
      <c r="O1380" s="1039"/>
      <c r="P1380" s="1034"/>
      <c r="Q1380" s="1036"/>
      <c r="R1380" s="408"/>
      <c r="S1380" s="408"/>
      <c r="T1380" s="408"/>
      <c r="U1380" s="1034"/>
      <c r="V1380" s="1036"/>
      <c r="W1380" s="1034"/>
      <c r="X1380" s="1035"/>
      <c r="Y1380" s="286"/>
      <c r="Z1380" s="286"/>
      <c r="AA1380" s="286"/>
      <c r="AB1380" s="286"/>
      <c r="AC1380" s="223"/>
      <c r="AD1380" s="223"/>
      <c r="AE1380" s="223"/>
      <c r="AF1380" s="223"/>
      <c r="AG1380" s="223"/>
      <c r="AH1380" s="223"/>
      <c r="AI1380" s="223"/>
      <c r="AJ1380" s="223"/>
      <c r="AK1380" s="1034"/>
      <c r="AL1380" s="1035"/>
      <c r="AM1380" s="1035"/>
      <c r="AN1380" s="788"/>
      <c r="AO1380" s="789"/>
      <c r="AP1380" s="3"/>
      <c r="AQ1380" s="222">
        <f t="shared" si="629"/>
        <v>1</v>
      </c>
    </row>
    <row r="1381" spans="2:56" s="162" customFormat="1" ht="12" customHeight="1" x14ac:dyDescent="0.15">
      <c r="B1381" s="1058"/>
      <c r="C1381" s="1063"/>
      <c r="D1381" s="1061"/>
      <c r="E1381" s="1061"/>
      <c r="F1381" s="1061"/>
      <c r="G1381" s="1061"/>
      <c r="H1381" s="1061"/>
      <c r="I1381" s="1061"/>
      <c r="J1381" s="1062"/>
      <c r="K1381" s="192"/>
      <c r="L1381" s="1038"/>
      <c r="M1381" s="1039"/>
      <c r="N1381" s="1038"/>
      <c r="O1381" s="1039"/>
      <c r="P1381" s="1034"/>
      <c r="Q1381" s="1036"/>
      <c r="R1381" s="408"/>
      <c r="S1381" s="408"/>
      <c r="T1381" s="408"/>
      <c r="U1381" s="1034"/>
      <c r="V1381" s="1036"/>
      <c r="W1381" s="1034"/>
      <c r="X1381" s="1035"/>
      <c r="Y1381" s="286"/>
      <c r="Z1381" s="286"/>
      <c r="AA1381" s="286"/>
      <c r="AB1381" s="286"/>
      <c r="AC1381" s="223"/>
      <c r="AD1381" s="223"/>
      <c r="AE1381" s="223"/>
      <c r="AF1381" s="223"/>
      <c r="AG1381" s="223"/>
      <c r="AH1381" s="223"/>
      <c r="AI1381" s="223"/>
      <c r="AJ1381" s="223"/>
      <c r="AK1381" s="1034"/>
      <c r="AL1381" s="1035"/>
      <c r="AM1381" s="1035"/>
      <c r="AN1381" s="788"/>
      <c r="AO1381" s="789"/>
      <c r="AP1381" s="3"/>
      <c r="AQ1381" s="222">
        <f t="shared" si="629"/>
        <v>1</v>
      </c>
    </row>
    <row r="1382" spans="2:56" s="162" customFormat="1" ht="12" customHeight="1" x14ac:dyDescent="0.15">
      <c r="B1382" s="1058"/>
      <c r="C1382" s="1063"/>
      <c r="D1382" s="1061"/>
      <c r="E1382" s="1061"/>
      <c r="F1382" s="1061"/>
      <c r="G1382" s="1061"/>
      <c r="H1382" s="1061"/>
      <c r="I1382" s="1061"/>
      <c r="J1382" s="1062"/>
      <c r="K1382" s="192"/>
      <c r="L1382" s="1038"/>
      <c r="M1382" s="1039"/>
      <c r="N1382" s="1038"/>
      <c r="O1382" s="1039"/>
      <c r="P1382" s="1034"/>
      <c r="Q1382" s="1036"/>
      <c r="R1382" s="408"/>
      <c r="S1382" s="408"/>
      <c r="T1382" s="408"/>
      <c r="U1382" s="1034"/>
      <c r="V1382" s="1036"/>
      <c r="W1382" s="1034"/>
      <c r="X1382" s="1035"/>
      <c r="Y1382" s="286"/>
      <c r="Z1382" s="286"/>
      <c r="AA1382" s="286"/>
      <c r="AB1382" s="286"/>
      <c r="AC1382" s="223"/>
      <c r="AD1382" s="223"/>
      <c r="AE1382" s="223"/>
      <c r="AF1382" s="223"/>
      <c r="AG1382" s="223"/>
      <c r="AH1382" s="223"/>
      <c r="AI1382" s="223"/>
      <c r="AJ1382" s="223"/>
      <c r="AK1382" s="1034"/>
      <c r="AL1382" s="1035"/>
      <c r="AM1382" s="1035"/>
      <c r="AN1382" s="788"/>
      <c r="AO1382" s="789"/>
      <c r="AP1382" s="3"/>
      <c r="AQ1382" s="222">
        <f t="shared" si="629"/>
        <v>1</v>
      </c>
    </row>
    <row r="1383" spans="2:56" s="162" customFormat="1" ht="12" customHeight="1" x14ac:dyDescent="0.15">
      <c r="B1383" s="1058"/>
      <c r="C1383" s="1063"/>
      <c r="D1383" s="1061"/>
      <c r="E1383" s="1061"/>
      <c r="F1383" s="1061"/>
      <c r="G1383" s="1061"/>
      <c r="H1383" s="1061"/>
      <c r="I1383" s="1061"/>
      <c r="J1383" s="1062"/>
      <c r="K1383" s="192"/>
      <c r="L1383" s="1038"/>
      <c r="M1383" s="1039"/>
      <c r="N1383" s="1038"/>
      <c r="O1383" s="1039"/>
      <c r="P1383" s="1034"/>
      <c r="Q1383" s="1036"/>
      <c r="R1383" s="408"/>
      <c r="S1383" s="408"/>
      <c r="T1383" s="408"/>
      <c r="U1383" s="1034"/>
      <c r="V1383" s="1036"/>
      <c r="W1383" s="1034"/>
      <c r="X1383" s="1035"/>
      <c r="Y1383" s="286"/>
      <c r="Z1383" s="286"/>
      <c r="AA1383" s="286"/>
      <c r="AB1383" s="286"/>
      <c r="AC1383" s="223"/>
      <c r="AD1383" s="223"/>
      <c r="AE1383" s="223"/>
      <c r="AF1383" s="223"/>
      <c r="AG1383" s="223"/>
      <c r="AH1383" s="223"/>
      <c r="AI1383" s="223"/>
      <c r="AJ1383" s="223"/>
      <c r="AK1383" s="1034"/>
      <c r="AL1383" s="1035"/>
      <c r="AM1383" s="1035"/>
      <c r="AN1383" s="788"/>
      <c r="AO1383" s="789"/>
      <c r="AP1383" s="3"/>
      <c r="AQ1383" s="222">
        <f t="shared" si="629"/>
        <v>1</v>
      </c>
    </row>
    <row r="1384" spans="2:56" s="162" customFormat="1" ht="12" customHeight="1" x14ac:dyDescent="0.15">
      <c r="B1384" s="1058"/>
      <c r="C1384" s="1063"/>
      <c r="D1384" s="1061"/>
      <c r="E1384" s="1061"/>
      <c r="F1384" s="1061"/>
      <c r="G1384" s="1061"/>
      <c r="H1384" s="1061"/>
      <c r="I1384" s="1061"/>
      <c r="J1384" s="1062"/>
      <c r="K1384" s="192"/>
      <c r="L1384" s="1038"/>
      <c r="M1384" s="1039"/>
      <c r="N1384" s="1038"/>
      <c r="O1384" s="1039"/>
      <c r="P1384" s="1034"/>
      <c r="Q1384" s="1036"/>
      <c r="R1384" s="408"/>
      <c r="S1384" s="408"/>
      <c r="T1384" s="408"/>
      <c r="U1384" s="1034"/>
      <c r="V1384" s="1036"/>
      <c r="W1384" s="1034"/>
      <c r="X1384" s="1035"/>
      <c r="Y1384" s="286"/>
      <c r="Z1384" s="286"/>
      <c r="AA1384" s="286"/>
      <c r="AB1384" s="286"/>
      <c r="AC1384" s="223"/>
      <c r="AD1384" s="223"/>
      <c r="AE1384" s="223"/>
      <c r="AF1384" s="223"/>
      <c r="AG1384" s="223"/>
      <c r="AH1384" s="223"/>
      <c r="AI1384" s="223"/>
      <c r="AJ1384" s="223"/>
      <c r="AK1384" s="1034"/>
      <c r="AL1384" s="1035"/>
      <c r="AM1384" s="1035"/>
      <c r="AN1384" s="788"/>
      <c r="AO1384" s="789"/>
      <c r="AP1384" s="3"/>
      <c r="AQ1384" s="222">
        <f t="shared" si="629"/>
        <v>1</v>
      </c>
    </row>
    <row r="1385" spans="2:56" s="162" customFormat="1" ht="12" customHeight="1" x14ac:dyDescent="0.15">
      <c r="B1385" s="1058"/>
      <c r="C1385" s="1063"/>
      <c r="D1385" s="1061"/>
      <c r="E1385" s="1061"/>
      <c r="F1385" s="1061"/>
      <c r="G1385" s="1061"/>
      <c r="H1385" s="1061"/>
      <c r="I1385" s="1061"/>
      <c r="J1385" s="1062"/>
      <c r="K1385" s="192"/>
      <c r="L1385" s="1038"/>
      <c r="M1385" s="1039"/>
      <c r="N1385" s="1038"/>
      <c r="O1385" s="1039"/>
      <c r="P1385" s="1034"/>
      <c r="Q1385" s="1036"/>
      <c r="R1385" s="408"/>
      <c r="S1385" s="408"/>
      <c r="T1385" s="408"/>
      <c r="U1385" s="1034"/>
      <c r="V1385" s="1036"/>
      <c r="W1385" s="1034"/>
      <c r="X1385" s="1035"/>
      <c r="Y1385" s="286"/>
      <c r="Z1385" s="286"/>
      <c r="AA1385" s="286"/>
      <c r="AB1385" s="286"/>
      <c r="AC1385" s="223"/>
      <c r="AD1385" s="223"/>
      <c r="AE1385" s="223"/>
      <c r="AF1385" s="223"/>
      <c r="AG1385" s="223"/>
      <c r="AH1385" s="223"/>
      <c r="AI1385" s="223"/>
      <c r="AJ1385" s="223"/>
      <c r="AK1385" s="1034"/>
      <c r="AL1385" s="1035"/>
      <c r="AM1385" s="1035"/>
      <c r="AN1385" s="788"/>
      <c r="AO1385" s="789"/>
      <c r="AP1385" s="3"/>
      <c r="AQ1385" s="222">
        <f t="shared" si="629"/>
        <v>1</v>
      </c>
    </row>
    <row r="1386" spans="2:56" s="162" customFormat="1" ht="12" customHeight="1" x14ac:dyDescent="0.15">
      <c r="B1386" s="1058"/>
      <c r="C1386" s="1063"/>
      <c r="D1386" s="1061"/>
      <c r="E1386" s="1061"/>
      <c r="F1386" s="1061"/>
      <c r="G1386" s="1061"/>
      <c r="H1386" s="1061"/>
      <c r="I1386" s="1061"/>
      <c r="J1386" s="1062"/>
      <c r="K1386" s="192"/>
      <c r="L1386" s="1038"/>
      <c r="M1386" s="1039"/>
      <c r="N1386" s="1038"/>
      <c r="O1386" s="1039"/>
      <c r="P1386" s="1034"/>
      <c r="Q1386" s="1036"/>
      <c r="R1386" s="408"/>
      <c r="S1386" s="408"/>
      <c r="T1386" s="408"/>
      <c r="U1386" s="1034"/>
      <c r="V1386" s="1036"/>
      <c r="W1386" s="1034"/>
      <c r="X1386" s="1035"/>
      <c r="Y1386" s="286"/>
      <c r="Z1386" s="286"/>
      <c r="AA1386" s="286"/>
      <c r="AB1386" s="286"/>
      <c r="AC1386" s="223"/>
      <c r="AD1386" s="223"/>
      <c r="AE1386" s="223"/>
      <c r="AF1386" s="223"/>
      <c r="AG1386" s="223"/>
      <c r="AH1386" s="223"/>
      <c r="AI1386" s="223"/>
      <c r="AJ1386" s="223"/>
      <c r="AK1386" s="1034"/>
      <c r="AL1386" s="1035"/>
      <c r="AM1386" s="1035"/>
      <c r="AN1386" s="788"/>
      <c r="AO1386" s="789"/>
      <c r="AP1386" s="3"/>
      <c r="AQ1386" s="222">
        <f t="shared" si="629"/>
        <v>1</v>
      </c>
    </row>
    <row r="1387" spans="2:56" s="162" customFormat="1" ht="12" customHeight="1" x14ac:dyDescent="0.15">
      <c r="B1387" s="1058"/>
      <c r="C1387" s="1063"/>
      <c r="D1387" s="1061"/>
      <c r="E1387" s="1061"/>
      <c r="F1387" s="1061"/>
      <c r="G1387" s="1061"/>
      <c r="H1387" s="1061"/>
      <c r="I1387" s="1061"/>
      <c r="J1387" s="1062"/>
      <c r="K1387" s="192"/>
      <c r="L1387" s="1038"/>
      <c r="M1387" s="1039"/>
      <c r="N1387" s="1038"/>
      <c r="O1387" s="1039"/>
      <c r="P1387" s="1034"/>
      <c r="Q1387" s="1036"/>
      <c r="R1387" s="408"/>
      <c r="S1387" s="408"/>
      <c r="T1387" s="408"/>
      <c r="U1387" s="1034"/>
      <c r="V1387" s="1036"/>
      <c r="W1387" s="1034"/>
      <c r="X1387" s="1035"/>
      <c r="Y1387" s="286"/>
      <c r="Z1387" s="286"/>
      <c r="AA1387" s="286"/>
      <c r="AB1387" s="286"/>
      <c r="AC1387" s="223"/>
      <c r="AD1387" s="223"/>
      <c r="AE1387" s="223"/>
      <c r="AF1387" s="223"/>
      <c r="AG1387" s="223"/>
      <c r="AH1387" s="223"/>
      <c r="AI1387" s="223"/>
      <c r="AJ1387" s="223"/>
      <c r="AK1387" s="1034"/>
      <c r="AL1387" s="1035"/>
      <c r="AM1387" s="1035"/>
      <c r="AN1387" s="788"/>
      <c r="AO1387" s="789"/>
      <c r="AP1387" s="3"/>
      <c r="AQ1387" s="222">
        <f t="shared" si="629"/>
        <v>1</v>
      </c>
    </row>
    <row r="1388" spans="2:56" s="162" customFormat="1" ht="12" customHeight="1" x14ac:dyDescent="0.15">
      <c r="B1388" s="1058"/>
      <c r="C1388" s="1063"/>
      <c r="D1388" s="1061"/>
      <c r="E1388" s="1061"/>
      <c r="F1388" s="1061"/>
      <c r="G1388" s="1061"/>
      <c r="H1388" s="1061"/>
      <c r="I1388" s="1061"/>
      <c r="J1388" s="1062"/>
      <c r="K1388" s="192"/>
      <c r="L1388" s="1038"/>
      <c r="M1388" s="1039"/>
      <c r="N1388" s="1038"/>
      <c r="O1388" s="1039"/>
      <c r="P1388" s="1034"/>
      <c r="Q1388" s="1036"/>
      <c r="R1388" s="408"/>
      <c r="S1388" s="408"/>
      <c r="T1388" s="408"/>
      <c r="U1388" s="1034"/>
      <c r="V1388" s="1036"/>
      <c r="W1388" s="1034"/>
      <c r="X1388" s="1035"/>
      <c r="Y1388" s="286"/>
      <c r="Z1388" s="286"/>
      <c r="AA1388" s="286"/>
      <c r="AB1388" s="286"/>
      <c r="AC1388" s="223"/>
      <c r="AD1388" s="223"/>
      <c r="AE1388" s="223"/>
      <c r="AF1388" s="223"/>
      <c r="AG1388" s="223"/>
      <c r="AH1388" s="223"/>
      <c r="AI1388" s="223"/>
      <c r="AJ1388" s="223"/>
      <c r="AK1388" s="1034"/>
      <c r="AL1388" s="1035"/>
      <c r="AM1388" s="1035"/>
      <c r="AN1388" s="788"/>
      <c r="AO1388" s="789"/>
      <c r="AP1388" s="3"/>
      <c r="AQ1388" s="222">
        <f t="shared" si="629"/>
        <v>1</v>
      </c>
    </row>
    <row r="1389" spans="2:56" s="162" customFormat="1" ht="12" customHeight="1" x14ac:dyDescent="0.15">
      <c r="B1389" s="1058"/>
      <c r="C1389" s="1063"/>
      <c r="D1389" s="1061"/>
      <c r="E1389" s="1061"/>
      <c r="F1389" s="1061"/>
      <c r="G1389" s="1061"/>
      <c r="H1389" s="1061"/>
      <c r="I1389" s="1061"/>
      <c r="J1389" s="1062"/>
      <c r="K1389" s="192"/>
      <c r="L1389" s="1038"/>
      <c r="M1389" s="1039"/>
      <c r="N1389" s="1038"/>
      <c r="O1389" s="1039"/>
      <c r="P1389" s="1034"/>
      <c r="Q1389" s="1036"/>
      <c r="R1389" s="408"/>
      <c r="S1389" s="408"/>
      <c r="T1389" s="408"/>
      <c r="U1389" s="1034"/>
      <c r="V1389" s="1036"/>
      <c r="W1389" s="1034"/>
      <c r="X1389" s="1035"/>
      <c r="Y1389" s="286"/>
      <c r="Z1389" s="286"/>
      <c r="AA1389" s="286"/>
      <c r="AB1389" s="286"/>
      <c r="AC1389" s="223"/>
      <c r="AD1389" s="223"/>
      <c r="AE1389" s="223"/>
      <c r="AF1389" s="223"/>
      <c r="AG1389" s="223"/>
      <c r="AH1389" s="223"/>
      <c r="AI1389" s="223"/>
      <c r="AJ1389" s="223"/>
      <c r="AK1389" s="1034"/>
      <c r="AL1389" s="1035"/>
      <c r="AM1389" s="1035"/>
      <c r="AN1389" s="788"/>
      <c r="AO1389" s="789"/>
      <c r="AP1389" s="3"/>
      <c r="AQ1389" s="222">
        <f t="shared" si="629"/>
        <v>1</v>
      </c>
    </row>
    <row r="1390" spans="2:56" s="162" customFormat="1" ht="12" customHeight="1" x14ac:dyDescent="0.15">
      <c r="B1390" s="1058"/>
      <c r="C1390" s="1063"/>
      <c r="D1390" s="1061"/>
      <c r="E1390" s="1061"/>
      <c r="F1390" s="1061"/>
      <c r="G1390" s="1061"/>
      <c r="H1390" s="1061"/>
      <c r="I1390" s="1061"/>
      <c r="J1390" s="1062"/>
      <c r="K1390" s="192"/>
      <c r="L1390" s="1038"/>
      <c r="M1390" s="1039"/>
      <c r="N1390" s="1038"/>
      <c r="O1390" s="1039"/>
      <c r="P1390" s="1034"/>
      <c r="Q1390" s="1036"/>
      <c r="R1390" s="408"/>
      <c r="S1390" s="408"/>
      <c r="T1390" s="408"/>
      <c r="U1390" s="1034"/>
      <c r="V1390" s="1036"/>
      <c r="W1390" s="1034"/>
      <c r="X1390" s="1035"/>
      <c r="Y1390" s="286"/>
      <c r="Z1390" s="286"/>
      <c r="AA1390" s="286"/>
      <c r="AB1390" s="286"/>
      <c r="AC1390" s="223"/>
      <c r="AD1390" s="223"/>
      <c r="AE1390" s="223"/>
      <c r="AF1390" s="223"/>
      <c r="AG1390" s="223"/>
      <c r="AH1390" s="223"/>
      <c r="AI1390" s="223"/>
      <c r="AJ1390" s="223"/>
      <c r="AK1390" s="1034"/>
      <c r="AL1390" s="1035"/>
      <c r="AM1390" s="1035"/>
      <c r="AN1390" s="788"/>
      <c r="AO1390" s="789"/>
      <c r="AP1390" s="3"/>
      <c r="AQ1390" s="222">
        <f t="shared" si="629"/>
        <v>1</v>
      </c>
    </row>
    <row r="1391" spans="2:56" s="162" customFormat="1" ht="12" customHeight="1" x14ac:dyDescent="0.15">
      <c r="B1391" s="1058"/>
      <c r="C1391" s="1063"/>
      <c r="D1391" s="1061"/>
      <c r="E1391" s="1061"/>
      <c r="F1391" s="1061"/>
      <c r="G1391" s="1061"/>
      <c r="H1391" s="1061"/>
      <c r="I1391" s="1061"/>
      <c r="J1391" s="1062"/>
      <c r="K1391" s="192"/>
      <c r="L1391" s="1038"/>
      <c r="M1391" s="1039"/>
      <c r="N1391" s="1038"/>
      <c r="O1391" s="1039"/>
      <c r="P1391" s="1034"/>
      <c r="Q1391" s="1036"/>
      <c r="R1391" s="408"/>
      <c r="S1391" s="408"/>
      <c r="T1391" s="408"/>
      <c r="U1391" s="1034"/>
      <c r="V1391" s="1036"/>
      <c r="W1391" s="1034"/>
      <c r="X1391" s="1035"/>
      <c r="Y1391" s="286"/>
      <c r="Z1391" s="286"/>
      <c r="AA1391" s="286"/>
      <c r="AB1391" s="286"/>
      <c r="AC1391" s="223"/>
      <c r="AD1391" s="223"/>
      <c r="AE1391" s="223"/>
      <c r="AF1391" s="223"/>
      <c r="AG1391" s="223"/>
      <c r="AH1391" s="223"/>
      <c r="AI1391" s="223"/>
      <c r="AJ1391" s="223"/>
      <c r="AK1391" s="1034"/>
      <c r="AL1391" s="1035"/>
      <c r="AM1391" s="1035"/>
      <c r="AN1391" s="788"/>
      <c r="AO1391" s="789"/>
      <c r="AP1391" s="3"/>
      <c r="AQ1391" s="222">
        <f t="shared" si="629"/>
        <v>1</v>
      </c>
    </row>
    <row r="1392" spans="2:56" s="162" customFormat="1" ht="12" customHeight="1" x14ac:dyDescent="0.15">
      <c r="B1392" s="1058"/>
      <c r="C1392" s="1063"/>
      <c r="D1392" s="1061"/>
      <c r="E1392" s="1061"/>
      <c r="F1392" s="1061"/>
      <c r="G1392" s="1061"/>
      <c r="H1392" s="1061"/>
      <c r="I1392" s="1061"/>
      <c r="J1392" s="1062"/>
      <c r="K1392" s="192"/>
      <c r="L1392" s="1038"/>
      <c r="M1392" s="1039"/>
      <c r="N1392" s="1038"/>
      <c r="O1392" s="1039"/>
      <c r="P1392" s="1034"/>
      <c r="Q1392" s="1036"/>
      <c r="R1392" s="408"/>
      <c r="S1392" s="408"/>
      <c r="T1392" s="408"/>
      <c r="U1392" s="1034"/>
      <c r="V1392" s="1036"/>
      <c r="W1392" s="1034"/>
      <c r="X1392" s="1035"/>
      <c r="Y1392" s="286"/>
      <c r="Z1392" s="286"/>
      <c r="AA1392" s="286"/>
      <c r="AB1392" s="286"/>
      <c r="AC1392" s="223"/>
      <c r="AD1392" s="223"/>
      <c r="AE1392" s="223"/>
      <c r="AF1392" s="223"/>
      <c r="AG1392" s="223"/>
      <c r="AH1392" s="223"/>
      <c r="AI1392" s="223"/>
      <c r="AJ1392" s="223"/>
      <c r="AK1392" s="1034"/>
      <c r="AL1392" s="1035"/>
      <c r="AM1392" s="1035"/>
      <c r="AN1392" s="788"/>
      <c r="AO1392" s="789"/>
      <c r="AP1392" s="3"/>
      <c r="AQ1392" s="222">
        <f t="shared" si="629"/>
        <v>1</v>
      </c>
    </row>
    <row r="1393" spans="2:46" s="162" customFormat="1" ht="12" customHeight="1" x14ac:dyDescent="0.15">
      <c r="B1393" s="1058"/>
      <c r="C1393" s="1063"/>
      <c r="D1393" s="1061"/>
      <c r="E1393" s="1061"/>
      <c r="F1393" s="1061"/>
      <c r="G1393" s="1061"/>
      <c r="H1393" s="1061"/>
      <c r="I1393" s="1061"/>
      <c r="J1393" s="1062"/>
      <c r="K1393" s="192"/>
      <c r="L1393" s="1038"/>
      <c r="M1393" s="1039"/>
      <c r="N1393" s="1038"/>
      <c r="O1393" s="1039"/>
      <c r="P1393" s="1034"/>
      <c r="Q1393" s="1036"/>
      <c r="R1393" s="408"/>
      <c r="S1393" s="408"/>
      <c r="T1393" s="408"/>
      <c r="U1393" s="1034"/>
      <c r="V1393" s="1036"/>
      <c r="W1393" s="1034"/>
      <c r="X1393" s="1035"/>
      <c r="Y1393" s="286"/>
      <c r="Z1393" s="286"/>
      <c r="AA1393" s="286"/>
      <c r="AB1393" s="286"/>
      <c r="AC1393" s="223"/>
      <c r="AD1393" s="223"/>
      <c r="AE1393" s="223"/>
      <c r="AF1393" s="223"/>
      <c r="AG1393" s="223"/>
      <c r="AH1393" s="223"/>
      <c r="AI1393" s="223"/>
      <c r="AJ1393" s="223"/>
      <c r="AK1393" s="1034"/>
      <c r="AL1393" s="1035"/>
      <c r="AM1393" s="1035"/>
      <c r="AN1393" s="788"/>
      <c r="AO1393" s="789"/>
      <c r="AP1393" s="3"/>
      <c r="AQ1393" s="222">
        <f t="shared" si="629"/>
        <v>1</v>
      </c>
    </row>
    <row r="1394" spans="2:46" s="162" customFormat="1" ht="12" customHeight="1" x14ac:dyDescent="0.15">
      <c r="B1394" s="1058"/>
      <c r="C1394" s="1063"/>
      <c r="D1394" s="1061"/>
      <c r="E1394" s="1061"/>
      <c r="F1394" s="1061"/>
      <c r="G1394" s="1061"/>
      <c r="H1394" s="1061"/>
      <c r="I1394" s="1061"/>
      <c r="J1394" s="1062"/>
      <c r="K1394" s="1016" t="s">
        <v>216</v>
      </c>
      <c r="L1394" s="1016" t="s">
        <v>215</v>
      </c>
      <c r="M1394" s="1016"/>
      <c r="N1394" s="1016"/>
      <c r="O1394" s="1016"/>
      <c r="P1394" s="1016"/>
      <c r="Q1394" s="1016"/>
      <c r="R1394" s="1016"/>
      <c r="S1394" s="1016"/>
      <c r="T1394" s="1016"/>
      <c r="U1394" s="1016"/>
      <c r="V1394" s="1016"/>
      <c r="W1394" s="1016"/>
      <c r="X1394" s="1016"/>
      <c r="Y1394" s="1040" t="s">
        <v>466</v>
      </c>
      <c r="Z1394" s="1041"/>
      <c r="AA1394" s="1041"/>
      <c r="AB1394" s="1042"/>
      <c r="AC1394" s="224">
        <f t="shared" ref="AC1394:AJ1394" si="630">SUM(AC1374:AC1393)</f>
        <v>0</v>
      </c>
      <c r="AD1394" s="224">
        <f t="shared" si="630"/>
        <v>0</v>
      </c>
      <c r="AE1394" s="224">
        <f t="shared" si="630"/>
        <v>0</v>
      </c>
      <c r="AF1394" s="224">
        <f t="shared" si="630"/>
        <v>0.46250000000000002</v>
      </c>
      <c r="AG1394" s="224">
        <f t="shared" si="630"/>
        <v>0</v>
      </c>
      <c r="AH1394" s="224">
        <f t="shared" si="630"/>
        <v>0</v>
      </c>
      <c r="AI1394" s="224">
        <f t="shared" si="630"/>
        <v>0</v>
      </c>
      <c r="AJ1394" s="224">
        <f t="shared" si="630"/>
        <v>1.5</v>
      </c>
      <c r="AK1394" s="1040" t="s">
        <v>214</v>
      </c>
      <c r="AL1394" s="1041"/>
      <c r="AM1394" s="1041"/>
      <c r="AN1394" s="788"/>
      <c r="AO1394" s="789"/>
      <c r="AP1394" s="3"/>
    </row>
    <row r="1395" spans="2:46" s="162" customFormat="1" ht="12" customHeight="1" x14ac:dyDescent="0.15">
      <c r="B1395" s="1058"/>
      <c r="C1395" s="1063"/>
      <c r="D1395" s="1061"/>
      <c r="E1395" s="1061"/>
      <c r="F1395" s="1061"/>
      <c r="G1395" s="1061"/>
      <c r="H1395" s="1061"/>
      <c r="I1395" s="1061"/>
      <c r="J1395" s="1062"/>
      <c r="K1395" s="1016"/>
      <c r="L1395" s="1016" t="s">
        <v>467</v>
      </c>
      <c r="M1395" s="1016"/>
      <c r="N1395" s="1016"/>
      <c r="O1395" s="1016" t="s">
        <v>213</v>
      </c>
      <c r="P1395" s="1016"/>
      <c r="Q1395" s="1016"/>
      <c r="R1395" s="1016"/>
      <c r="S1395" s="1016"/>
      <c r="T1395" s="1016"/>
      <c r="U1395" s="1016"/>
      <c r="V1395" s="1016"/>
      <c r="W1395" s="1016"/>
      <c r="X1395" s="1016"/>
      <c r="Y1395" s="193">
        <f>COUNTIF(Y1374:Y1393,"○")</f>
        <v>0</v>
      </c>
      <c r="Z1395" s="193">
        <f>COUNTIF(Z1374:Z1393,"○")</f>
        <v>0</v>
      </c>
      <c r="AA1395" s="193">
        <f>COUNTIF(AA1374:AA1393,"○")</f>
        <v>0</v>
      </c>
      <c r="AB1395" s="193">
        <f>COUNTIF(AB1374:AB1393,"○")</f>
        <v>0</v>
      </c>
      <c r="AC1395" s="193">
        <f t="shared" ref="AC1395:AJ1395" si="631">COUNT(AC1374:AC1393)</f>
        <v>0</v>
      </c>
      <c r="AD1395" s="193">
        <f t="shared" si="631"/>
        <v>0</v>
      </c>
      <c r="AE1395" s="193">
        <f t="shared" si="631"/>
        <v>0</v>
      </c>
      <c r="AF1395" s="193">
        <f t="shared" si="631"/>
        <v>2</v>
      </c>
      <c r="AG1395" s="193">
        <f t="shared" si="631"/>
        <v>0</v>
      </c>
      <c r="AH1395" s="193">
        <f t="shared" si="631"/>
        <v>0</v>
      </c>
      <c r="AI1395" s="193">
        <f t="shared" si="631"/>
        <v>0</v>
      </c>
      <c r="AJ1395" s="193">
        <f t="shared" si="631"/>
        <v>1</v>
      </c>
      <c r="AK1395" s="1043"/>
      <c r="AL1395" s="1044"/>
      <c r="AM1395" s="1044"/>
      <c r="AN1395" s="1044"/>
      <c r="AO1395" s="1045"/>
      <c r="AP1395" s="3"/>
    </row>
    <row r="1396" spans="2:46" ht="12" customHeight="1" x14ac:dyDescent="0.15">
      <c r="B1396" s="1058"/>
      <c r="C1396" s="1063"/>
      <c r="D1396" s="1061"/>
      <c r="E1396" s="1061"/>
      <c r="F1396" s="1061"/>
      <c r="G1396" s="1061"/>
      <c r="H1396" s="1061"/>
      <c r="I1396" s="1061"/>
      <c r="J1396" s="1062"/>
      <c r="K1396" s="1016"/>
      <c r="L1396" s="1016"/>
      <c r="M1396" s="1016"/>
      <c r="N1396" s="1016"/>
      <c r="O1396" s="1016" t="s">
        <v>468</v>
      </c>
      <c r="P1396" s="1016"/>
      <c r="Q1396" s="1016"/>
      <c r="R1396" s="1016"/>
      <c r="S1396" s="1016"/>
      <c r="T1396" s="1016"/>
      <c r="U1396" s="1016"/>
      <c r="V1396" s="1016"/>
      <c r="W1396" s="1016"/>
      <c r="X1396" s="1016"/>
      <c r="Y1396" s="1034" t="str">
        <f>IF(Y1395&gt;0,"Ⅳ",IF(Z1395&gt;0,"Ⅲ",IF(AA1395&gt;0,"Ⅱa",IF(AB1395&gt;0,"Ⅱb","Ⅰ"))))</f>
        <v>Ⅰ</v>
      </c>
      <c r="Z1396" s="1035"/>
      <c r="AA1396" s="1035"/>
      <c r="AB1396" s="1036"/>
      <c r="AC1396" s="1034" t="str">
        <f>IF(AC1395&gt;0,"Ⅳ",IF(AD1395&gt;0,"Ⅲ",IF(AE1395&gt;0,"Ⅱa",IF(AF1395&gt;0,"Ⅱb","Ⅰ"))))</f>
        <v>Ⅱb</v>
      </c>
      <c r="AD1396" s="1035"/>
      <c r="AE1396" s="1035"/>
      <c r="AF1396" s="1036"/>
      <c r="AG1396" s="1034" t="str">
        <f>IF(AG1395&gt;0,"Ⅳ",IF(AH1395&gt;0,"Ⅲ",IF(AI1395&gt;0,"Ⅱa",IF(AJ1395&gt;0,"Ⅱb","Ⅰ"))))</f>
        <v>Ⅱb</v>
      </c>
      <c r="AH1396" s="1035"/>
      <c r="AI1396" s="1035"/>
      <c r="AJ1396" s="1036"/>
      <c r="AK1396" s="1046"/>
      <c r="AL1396" s="1047"/>
      <c r="AM1396" s="1047"/>
      <c r="AN1396" s="1047"/>
      <c r="AO1396" s="1048"/>
      <c r="AP1396" s="3"/>
      <c r="AQ1396" s="282" t="s">
        <v>312</v>
      </c>
      <c r="AR1396" s="282" t="s">
        <v>313</v>
      </c>
      <c r="AS1396" s="699" t="s">
        <v>316</v>
      </c>
      <c r="AT1396" s="1026"/>
    </row>
    <row r="1397" spans="2:46" ht="12" customHeight="1" x14ac:dyDescent="0.15">
      <c r="B1397" s="1058"/>
      <c r="C1397" s="1063"/>
      <c r="D1397" s="1061"/>
      <c r="E1397" s="1061"/>
      <c r="F1397" s="1061"/>
      <c r="G1397" s="1061"/>
      <c r="H1397" s="1061"/>
      <c r="I1397" s="1061"/>
      <c r="J1397" s="1062"/>
      <c r="K1397" s="1016"/>
      <c r="L1397" s="1016" t="s">
        <v>469</v>
      </c>
      <c r="M1397" s="1016"/>
      <c r="N1397" s="1016"/>
      <c r="O1397" s="1016" t="s">
        <v>212</v>
      </c>
      <c r="P1397" s="1016"/>
      <c r="Q1397" s="1016"/>
      <c r="R1397" s="1016"/>
      <c r="S1397" s="1016"/>
      <c r="T1397" s="1016"/>
      <c r="U1397" s="1016"/>
      <c r="V1397" s="1016"/>
      <c r="W1397" s="1016"/>
      <c r="X1397" s="1016"/>
      <c r="Y1397" s="187" t="s">
        <v>32</v>
      </c>
      <c r="Z1397" s="187" t="s">
        <v>33</v>
      </c>
      <c r="AA1397" s="1027" t="s">
        <v>34</v>
      </c>
      <c r="AB1397" s="1027"/>
      <c r="AC1397" s="187" t="s">
        <v>32</v>
      </c>
      <c r="AD1397" s="187" t="s">
        <v>33</v>
      </c>
      <c r="AE1397" s="1027" t="s">
        <v>34</v>
      </c>
      <c r="AF1397" s="1027"/>
      <c r="AG1397" s="187" t="s">
        <v>32</v>
      </c>
      <c r="AH1397" s="187" t="s">
        <v>33</v>
      </c>
      <c r="AI1397" s="1027" t="s">
        <v>34</v>
      </c>
      <c r="AJ1397" s="1027"/>
      <c r="AK1397" s="1046"/>
      <c r="AL1397" s="1047"/>
      <c r="AM1397" s="1047"/>
      <c r="AN1397" s="1047"/>
      <c r="AO1397" s="1048"/>
      <c r="AP1397" s="3"/>
      <c r="AQ1397" s="1028">
        <f>+Y1395+Z1395</f>
        <v>0</v>
      </c>
      <c r="AR1397" s="1029"/>
      <c r="AS1397" s="1028">
        <f>+AA1395+AB1395</f>
        <v>0</v>
      </c>
      <c r="AT1397" s="1029"/>
    </row>
    <row r="1398" spans="2:46" ht="12" customHeight="1" x14ac:dyDescent="0.15">
      <c r="B1398" s="1058"/>
      <c r="C1398" s="1063"/>
      <c r="D1398" s="1061"/>
      <c r="E1398" s="1061"/>
      <c r="F1398" s="1061"/>
      <c r="G1398" s="1061"/>
      <c r="H1398" s="1061"/>
      <c r="I1398" s="1061"/>
      <c r="J1398" s="1062"/>
      <c r="K1398" s="1016"/>
      <c r="L1398" s="1016"/>
      <c r="M1398" s="1016"/>
      <c r="N1398" s="1016"/>
      <c r="O1398" s="1016" t="s">
        <v>470</v>
      </c>
      <c r="P1398" s="1016"/>
      <c r="Q1398" s="1016"/>
      <c r="R1398" s="1016"/>
      <c r="S1398" s="1016"/>
      <c r="T1398" s="1016"/>
      <c r="U1398" s="1016"/>
      <c r="V1398" s="1016"/>
      <c r="W1398" s="1016"/>
      <c r="X1398" s="1016"/>
      <c r="Y1398" s="193" t="str">
        <f>IF(Y1395=0,"",1)</f>
        <v/>
      </c>
      <c r="Z1398" s="193" t="str">
        <f>IF(Z1395=0,"",1)</f>
        <v/>
      </c>
      <c r="AA1398" s="1030" t="str">
        <f>IF(AQ1397=1,"",IF(AS1397&gt;0,1,""))</f>
        <v/>
      </c>
      <c r="AB1398" s="1031"/>
      <c r="AC1398" s="193">
        <f>+AC1395</f>
        <v>0</v>
      </c>
      <c r="AD1398" s="193">
        <f>AD1395</f>
        <v>0</v>
      </c>
      <c r="AE1398" s="1030">
        <f>AE1395+AF1395</f>
        <v>2</v>
      </c>
      <c r="AF1398" s="1031"/>
      <c r="AG1398" s="193">
        <f>AG1395</f>
        <v>0</v>
      </c>
      <c r="AH1398" s="193">
        <f>AH1395</f>
        <v>0</v>
      </c>
      <c r="AI1398" s="1030">
        <f>AI1395+AJ1395</f>
        <v>1</v>
      </c>
      <c r="AJ1398" s="1031"/>
      <c r="AK1398" s="1046"/>
      <c r="AL1398" s="1047"/>
      <c r="AM1398" s="1047"/>
      <c r="AN1398" s="1047"/>
      <c r="AO1398" s="1048"/>
      <c r="AP1398" s="3"/>
      <c r="AQ1398" s="197">
        <f>+Y1395+AC1398+AG1398</f>
        <v>0</v>
      </c>
      <c r="AR1398" s="197">
        <f>+Z1395+AD1398+AH1398</f>
        <v>0</v>
      </c>
      <c r="AS1398" s="1032">
        <f>+AS1397+AE1398+AI1398</f>
        <v>3</v>
      </c>
      <c r="AT1398" s="1033"/>
    </row>
    <row r="1399" spans="2:46" ht="12" customHeight="1" x14ac:dyDescent="0.15">
      <c r="B1399" s="1058"/>
      <c r="C1399" s="1063"/>
      <c r="D1399" s="1061"/>
      <c r="E1399" s="1061"/>
      <c r="F1399" s="1061"/>
      <c r="G1399" s="1061"/>
      <c r="H1399" s="1061"/>
      <c r="I1399" s="1061"/>
      <c r="J1399" s="1062"/>
      <c r="K1399" s="1016"/>
      <c r="L1399" s="1016"/>
      <c r="M1399" s="1016"/>
      <c r="N1399" s="1016"/>
      <c r="O1399" s="1016" t="s">
        <v>471</v>
      </c>
      <c r="P1399" s="1016"/>
      <c r="Q1399" s="1016"/>
      <c r="R1399" s="1016"/>
      <c r="S1399" s="1016"/>
      <c r="T1399" s="1016"/>
      <c r="U1399" s="1016"/>
      <c r="V1399" s="1016"/>
      <c r="W1399" s="1016"/>
      <c r="X1399" s="1016"/>
      <c r="Y1399" s="1034" t="s">
        <v>875</v>
      </c>
      <c r="Z1399" s="1035"/>
      <c r="AA1399" s="1035"/>
      <c r="AB1399" s="1036"/>
      <c r="AC1399" s="1034" t="str">
        <f>IF(AC1398&gt;0,"Ⅳ",IF(AD1398&gt;0,"Ⅲ",IF(AE1398&gt;0,"Ⅱ","Ⅰ")))</f>
        <v>Ⅱ</v>
      </c>
      <c r="AD1399" s="1035"/>
      <c r="AE1399" s="1035"/>
      <c r="AF1399" s="1036"/>
      <c r="AG1399" s="1034" t="str">
        <f>IF(AG1398&gt;0,"Ⅳ",IF(AH1398&gt;0,"Ⅲ",IF(AI1398&gt;0,"Ⅱ","Ⅰ")))</f>
        <v>Ⅱ</v>
      </c>
      <c r="AH1399" s="1035"/>
      <c r="AI1399" s="1035"/>
      <c r="AJ1399" s="1036"/>
      <c r="AK1399" s="1046"/>
      <c r="AL1399" s="1047"/>
      <c r="AM1399" s="1047"/>
      <c r="AN1399" s="1047"/>
      <c r="AO1399" s="1048"/>
      <c r="AP1399" s="3"/>
      <c r="AQ1399" s="1037" t="str">
        <f>IF(AQ1398&gt;0,"Ⅳ",IF(AR1398&gt;0,"Ⅲ",IF(AS1398&gt;0,"Ⅱ","Ⅰ")))</f>
        <v>Ⅱ</v>
      </c>
      <c r="AR1399" s="1037"/>
      <c r="AS1399" s="1037"/>
      <c r="AT1399" s="1037"/>
    </row>
    <row r="1400" spans="2:46" ht="12" customHeight="1" x14ac:dyDescent="0.15">
      <c r="B1400" s="1058"/>
      <c r="C1400" s="1063"/>
      <c r="D1400" s="1061"/>
      <c r="E1400" s="1061"/>
      <c r="F1400" s="1061"/>
      <c r="G1400" s="1061"/>
      <c r="H1400" s="1061"/>
      <c r="I1400" s="1061"/>
      <c r="J1400" s="1062"/>
      <c r="K1400" s="1016"/>
      <c r="L1400" s="1016"/>
      <c r="M1400" s="1016"/>
      <c r="N1400" s="1016"/>
      <c r="O1400" s="1016" t="s">
        <v>472</v>
      </c>
      <c r="P1400" s="1016"/>
      <c r="Q1400" s="1016"/>
      <c r="R1400" s="1016"/>
      <c r="S1400" s="1016"/>
      <c r="T1400" s="1016"/>
      <c r="U1400" s="1016"/>
      <c r="V1400" s="1016"/>
      <c r="W1400" s="1016"/>
      <c r="X1400" s="1016"/>
      <c r="Y1400" s="1034" t="str">
        <f>IF(COUNTIF(Y1399:AJ1399,"Ⅳ")&gt;0,"Ⅳ",IF(COUNTIF(Y1399:AJ1399,"Ⅲ")&gt;0,"Ⅲ",IF(COUNTIF(Y1399:AJ1399,"Ⅱ")&gt;0,"Ⅱ","Ⅰ")))</f>
        <v>Ⅱ</v>
      </c>
      <c r="Z1400" s="1035"/>
      <c r="AA1400" s="1035"/>
      <c r="AB1400" s="1035"/>
      <c r="AC1400" s="1035"/>
      <c r="AD1400" s="1035"/>
      <c r="AE1400" s="1035"/>
      <c r="AF1400" s="1035"/>
      <c r="AG1400" s="1035"/>
      <c r="AH1400" s="1035"/>
      <c r="AI1400" s="1035"/>
      <c r="AJ1400" s="1036"/>
      <c r="AK1400" s="1049"/>
      <c r="AL1400" s="1050"/>
      <c r="AM1400" s="1050"/>
      <c r="AN1400" s="1050"/>
      <c r="AO1400" s="1051"/>
      <c r="AP1400" s="3"/>
    </row>
    <row r="1401" spans="2:46" ht="14.25" customHeight="1" x14ac:dyDescent="0.15">
      <c r="B1401" s="1058"/>
      <c r="C1401" s="1063"/>
      <c r="D1401" s="1061"/>
      <c r="E1401" s="1061"/>
      <c r="F1401" s="1061"/>
      <c r="G1401" s="1061"/>
      <c r="H1401" s="1061"/>
      <c r="I1401" s="1061"/>
      <c r="J1401" s="1062"/>
      <c r="K1401" s="1016" t="s">
        <v>169</v>
      </c>
      <c r="L1401" s="1017"/>
      <c r="M1401" s="1017"/>
      <c r="N1401" s="1017"/>
      <c r="O1401" s="1017"/>
      <c r="P1401" s="1017"/>
      <c r="Q1401" s="1017"/>
      <c r="R1401" s="1017"/>
      <c r="S1401" s="1017"/>
      <c r="T1401" s="1017"/>
      <c r="U1401" s="1017"/>
      <c r="V1401" s="1017"/>
      <c r="W1401" s="1017"/>
      <c r="X1401" s="1017"/>
      <c r="Y1401" s="1017"/>
      <c r="Z1401" s="1017"/>
      <c r="AA1401" s="1017"/>
      <c r="AB1401" s="1017"/>
      <c r="AC1401" s="1017"/>
      <c r="AD1401" s="1017"/>
      <c r="AE1401" s="1017"/>
      <c r="AF1401" s="1017"/>
      <c r="AG1401" s="1017"/>
      <c r="AH1401" s="1017"/>
      <c r="AI1401" s="1017"/>
      <c r="AJ1401" s="1017"/>
      <c r="AK1401" s="1017"/>
      <c r="AL1401" s="1017"/>
      <c r="AM1401" s="1017"/>
      <c r="AN1401" s="1017"/>
      <c r="AO1401" s="1017"/>
      <c r="AP1401" s="3"/>
    </row>
    <row r="1402" spans="2:46" ht="14.25" customHeight="1" x14ac:dyDescent="0.15">
      <c r="B1402" s="1058"/>
      <c r="C1402" s="1063"/>
      <c r="D1402" s="1061"/>
      <c r="E1402" s="1061"/>
      <c r="F1402" s="1061"/>
      <c r="G1402" s="1061"/>
      <c r="H1402" s="1061"/>
      <c r="I1402" s="1061"/>
      <c r="J1402" s="1062"/>
      <c r="K1402" s="1016"/>
      <c r="L1402" s="1017"/>
      <c r="M1402" s="1017"/>
      <c r="N1402" s="1017"/>
      <c r="O1402" s="1017"/>
      <c r="P1402" s="1017"/>
      <c r="Q1402" s="1017"/>
      <c r="R1402" s="1017"/>
      <c r="S1402" s="1017"/>
      <c r="T1402" s="1017"/>
      <c r="U1402" s="1017"/>
      <c r="V1402" s="1017"/>
      <c r="W1402" s="1017"/>
      <c r="X1402" s="1017"/>
      <c r="Y1402" s="1017"/>
      <c r="Z1402" s="1017"/>
      <c r="AA1402" s="1017"/>
      <c r="AB1402" s="1017"/>
      <c r="AC1402" s="1017"/>
      <c r="AD1402" s="1017"/>
      <c r="AE1402" s="1017"/>
      <c r="AF1402" s="1017"/>
      <c r="AG1402" s="1017"/>
      <c r="AH1402" s="1017"/>
      <c r="AI1402" s="1017"/>
      <c r="AJ1402" s="1017"/>
      <c r="AK1402" s="1017"/>
      <c r="AL1402" s="1017"/>
      <c r="AM1402" s="1017"/>
      <c r="AN1402" s="1017"/>
      <c r="AO1402" s="1017"/>
      <c r="AP1402" s="3"/>
    </row>
    <row r="1403" spans="2:46" ht="12" customHeight="1" x14ac:dyDescent="0.15">
      <c r="B1403" s="1058"/>
      <c r="C1403" s="1063"/>
      <c r="D1403" s="1061"/>
      <c r="E1403" s="1061"/>
      <c r="F1403" s="1061"/>
      <c r="G1403" s="1061"/>
      <c r="H1403" s="1061"/>
      <c r="I1403" s="1061"/>
      <c r="J1403" s="1062"/>
      <c r="K1403" s="1018" t="s">
        <v>473</v>
      </c>
      <c r="L1403" s="1018"/>
      <c r="M1403" s="1018"/>
      <c r="N1403" s="1018"/>
      <c r="O1403" s="1018"/>
      <c r="P1403" s="1018"/>
      <c r="Q1403" s="1018"/>
      <c r="R1403" s="1018"/>
      <c r="S1403" s="1018"/>
      <c r="T1403" s="1018"/>
      <c r="U1403" s="1018"/>
      <c r="V1403" s="1018"/>
      <c r="W1403" s="1018"/>
      <c r="X1403" s="1018"/>
      <c r="Y1403" s="1018"/>
      <c r="Z1403" s="1018"/>
      <c r="AA1403" s="1018"/>
      <c r="AB1403" s="1018"/>
      <c r="AC1403" s="1018"/>
      <c r="AD1403" s="1018"/>
      <c r="AE1403" s="1018"/>
      <c r="AF1403" s="1018"/>
      <c r="AG1403" s="1018"/>
      <c r="AH1403" s="1018"/>
      <c r="AI1403" s="1018"/>
      <c r="AJ1403" s="1018"/>
      <c r="AK1403" s="1018"/>
      <c r="AL1403" s="1018"/>
      <c r="AM1403" s="1018"/>
      <c r="AN1403" s="1018"/>
      <c r="AO1403" s="1018"/>
      <c r="AP1403" s="3"/>
    </row>
    <row r="1404" spans="2:46" ht="12" customHeight="1" x14ac:dyDescent="0.15">
      <c r="B1404" s="1058"/>
      <c r="C1404" s="1063"/>
      <c r="D1404" s="1061"/>
      <c r="E1404" s="1061"/>
      <c r="F1404" s="1061"/>
      <c r="G1404" s="1061"/>
      <c r="H1404" s="1061"/>
      <c r="I1404" s="1061"/>
      <c r="J1404" s="1062"/>
      <c r="K1404" s="1019" t="s">
        <v>523</v>
      </c>
      <c r="L1404" s="1019"/>
      <c r="M1404" s="1019"/>
      <c r="N1404" s="1019"/>
      <c r="O1404" s="1019"/>
      <c r="P1404" s="1019"/>
      <c r="Q1404" s="1019"/>
      <c r="R1404" s="1019"/>
      <c r="S1404" s="1019"/>
      <c r="T1404" s="1019"/>
      <c r="U1404" s="1019"/>
      <c r="V1404" s="1019"/>
      <c r="W1404" s="1019"/>
      <c r="X1404" s="1019"/>
      <c r="Y1404" s="1019"/>
      <c r="Z1404" s="1019"/>
      <c r="AA1404" s="1019"/>
      <c r="AB1404" s="1019"/>
      <c r="AC1404" s="1019"/>
      <c r="AD1404" s="1019"/>
      <c r="AE1404" s="1019"/>
      <c r="AF1404" s="1019"/>
      <c r="AG1404" s="1019"/>
      <c r="AH1404" s="1019"/>
      <c r="AI1404" s="1019"/>
      <c r="AJ1404" s="1019"/>
      <c r="AK1404" s="1019"/>
      <c r="AL1404" s="1019"/>
      <c r="AM1404" s="1019"/>
      <c r="AN1404" s="1019"/>
      <c r="AO1404" s="1019"/>
      <c r="AP1404" s="3"/>
    </row>
    <row r="1405" spans="2:46" ht="12" customHeight="1" x14ac:dyDescent="0.15">
      <c r="B1405" s="1058"/>
      <c r="C1405" s="1063"/>
      <c r="D1405" s="1061"/>
      <c r="E1405" s="1061"/>
      <c r="F1405" s="1061"/>
      <c r="G1405" s="1061"/>
      <c r="H1405" s="1061"/>
      <c r="I1405" s="1061"/>
      <c r="J1405" s="1062"/>
      <c r="K1405" s="194" t="s">
        <v>474</v>
      </c>
      <c r="L1405" s="195"/>
      <c r="M1405" s="195"/>
      <c r="N1405" s="195"/>
      <c r="O1405" s="195"/>
      <c r="P1405" s="195"/>
      <c r="Q1405" s="195"/>
      <c r="R1405" s="195"/>
      <c r="S1405" s="195"/>
      <c r="T1405" s="195"/>
      <c r="U1405" s="195"/>
      <c r="V1405" s="195"/>
      <c r="W1405" s="195"/>
      <c r="X1405" s="195"/>
      <c r="Y1405" s="195"/>
      <c r="Z1405" s="195"/>
      <c r="AA1405" s="195"/>
      <c r="AB1405" s="195"/>
      <c r="AC1405" s="195"/>
      <c r="AD1405" s="195"/>
      <c r="AE1405" s="195"/>
      <c r="AF1405" s="195"/>
      <c r="AG1405" s="195"/>
      <c r="AH1405" s="195"/>
      <c r="AI1405" s="195"/>
      <c r="AJ1405" s="195"/>
      <c r="AK1405" s="195"/>
      <c r="AL1405" s="195"/>
      <c r="AM1405" s="195"/>
      <c r="AN1405" s="195"/>
      <c r="AO1405" s="196"/>
      <c r="AP1405" s="3"/>
    </row>
    <row r="1406" spans="2:46" ht="12" customHeight="1" x14ac:dyDescent="0.15">
      <c r="B1406" s="1058"/>
      <c r="C1406" s="1063"/>
      <c r="D1406" s="1061"/>
      <c r="E1406" s="1061"/>
      <c r="F1406" s="1061"/>
      <c r="G1406" s="1061"/>
      <c r="H1406" s="1061"/>
      <c r="I1406" s="1061"/>
      <c r="J1406" s="1062"/>
      <c r="K1406" s="194" t="s">
        <v>475</v>
      </c>
      <c r="L1406" s="195"/>
      <c r="M1406" s="195"/>
      <c r="N1406" s="195"/>
      <c r="O1406" s="195"/>
      <c r="P1406" s="195"/>
      <c r="Q1406" s="195"/>
      <c r="R1406" s="195"/>
      <c r="S1406" s="195"/>
      <c r="T1406" s="195"/>
      <c r="U1406" s="195"/>
      <c r="V1406" s="195"/>
      <c r="W1406" s="195"/>
      <c r="X1406" s="195"/>
      <c r="Y1406" s="195"/>
      <c r="Z1406" s="195"/>
      <c r="AA1406" s="195"/>
      <c r="AB1406" s="195"/>
      <c r="AC1406" s="195"/>
      <c r="AD1406" s="195"/>
      <c r="AE1406" s="195"/>
      <c r="AF1406" s="195"/>
      <c r="AG1406" s="195"/>
      <c r="AH1406" s="195"/>
      <c r="AI1406" s="195"/>
      <c r="AJ1406" s="195"/>
      <c r="AK1406" s="195"/>
      <c r="AL1406" s="195"/>
      <c r="AM1406" s="195"/>
      <c r="AN1406" s="195"/>
      <c r="AO1406" s="196"/>
      <c r="AP1406" s="3"/>
    </row>
    <row r="1407" spans="2:46" ht="12" customHeight="1" x14ac:dyDescent="0.15">
      <c r="B1407" s="1058"/>
      <c r="C1407" s="1063"/>
      <c r="D1407" s="1061"/>
      <c r="E1407" s="1061"/>
      <c r="F1407" s="1061"/>
      <c r="G1407" s="1061"/>
      <c r="H1407" s="1061"/>
      <c r="I1407" s="1061"/>
      <c r="J1407" s="1062"/>
      <c r="K1407" s="1020" t="s">
        <v>476</v>
      </c>
      <c r="L1407" s="1021"/>
      <c r="M1407" s="1021"/>
      <c r="N1407" s="1021"/>
      <c r="O1407" s="1021"/>
      <c r="P1407" s="1021"/>
      <c r="Q1407" s="1021"/>
      <c r="R1407" s="1021"/>
      <c r="S1407" s="1021"/>
      <c r="T1407" s="1021"/>
      <c r="U1407" s="1021"/>
      <c r="V1407" s="1021"/>
      <c r="W1407" s="1021"/>
      <c r="X1407" s="1021"/>
      <c r="Y1407" s="1021"/>
      <c r="Z1407" s="1021"/>
      <c r="AA1407" s="1021"/>
      <c r="AB1407" s="1021"/>
      <c r="AC1407" s="1021"/>
      <c r="AD1407" s="1021"/>
      <c r="AE1407" s="1021"/>
      <c r="AF1407" s="1021"/>
      <c r="AG1407" s="1021"/>
      <c r="AH1407" s="1021"/>
      <c r="AI1407" s="1021"/>
      <c r="AJ1407" s="1021"/>
      <c r="AK1407" s="1021"/>
      <c r="AL1407" s="1021"/>
      <c r="AM1407" s="1021"/>
      <c r="AN1407" s="1021"/>
      <c r="AO1407" s="1022"/>
      <c r="AP1407" s="3"/>
    </row>
    <row r="1408" spans="2:46" ht="12" customHeight="1" x14ac:dyDescent="0.15">
      <c r="B1408" s="591"/>
      <c r="C1408" s="1064"/>
      <c r="D1408" s="1065"/>
      <c r="E1408" s="1065"/>
      <c r="F1408" s="1065"/>
      <c r="G1408" s="1065"/>
      <c r="H1408" s="1065"/>
      <c r="I1408" s="1065"/>
      <c r="J1408" s="1066"/>
      <c r="K1408" s="1023"/>
      <c r="L1408" s="1024"/>
      <c r="M1408" s="1024"/>
      <c r="N1408" s="1024"/>
      <c r="O1408" s="1024"/>
      <c r="P1408" s="1024"/>
      <c r="Q1408" s="1024"/>
      <c r="R1408" s="1024"/>
      <c r="S1408" s="1024"/>
      <c r="T1408" s="1024"/>
      <c r="U1408" s="1024"/>
      <c r="V1408" s="1024"/>
      <c r="W1408" s="1024"/>
      <c r="X1408" s="1024"/>
      <c r="Y1408" s="1024"/>
      <c r="Z1408" s="1024"/>
      <c r="AA1408" s="1024"/>
      <c r="AB1408" s="1024"/>
      <c r="AC1408" s="1024"/>
      <c r="AD1408" s="1024"/>
      <c r="AE1408" s="1024"/>
      <c r="AF1408" s="1024"/>
      <c r="AG1408" s="1024"/>
      <c r="AH1408" s="1024"/>
      <c r="AI1408" s="1024"/>
      <c r="AJ1408" s="1024"/>
      <c r="AK1408" s="1024"/>
      <c r="AL1408" s="1024"/>
      <c r="AM1408" s="1024"/>
      <c r="AN1408" s="1024"/>
      <c r="AO1408" s="1025"/>
      <c r="AP1408" s="3"/>
    </row>
    <row r="1409" spans="2:86" s="9" customFormat="1" ht="12" customHeight="1" x14ac:dyDescent="0.15">
      <c r="B1409" s="3" t="s">
        <v>527</v>
      </c>
      <c r="AQ1409" s="162"/>
      <c r="AR1409" s="162"/>
      <c r="AS1409" s="162"/>
      <c r="AT1409" s="162"/>
      <c r="AU1409" s="162"/>
      <c r="AV1409" s="162"/>
      <c r="AW1409" s="162"/>
      <c r="AX1409" s="162"/>
      <c r="AY1409" s="162"/>
      <c r="AZ1409" s="162"/>
      <c r="BA1409" s="162"/>
      <c r="BB1409" s="162"/>
      <c r="BC1409" s="162"/>
      <c r="BD1409" s="162"/>
      <c r="BE1409" s="162"/>
      <c r="BF1409" s="162"/>
      <c r="BG1409" s="162"/>
      <c r="BH1409" s="162"/>
      <c r="BI1409" s="162"/>
      <c r="BJ1409" s="162"/>
      <c r="BK1409" s="162"/>
      <c r="BL1409" s="162"/>
      <c r="BM1409" s="162"/>
      <c r="BN1409" s="162"/>
      <c r="BO1409" s="162"/>
      <c r="BP1409" s="162"/>
      <c r="BQ1409" s="162"/>
      <c r="BR1409" s="162"/>
      <c r="BS1409" s="162"/>
      <c r="BT1409" s="162"/>
      <c r="BU1409" s="162"/>
      <c r="BV1409" s="162"/>
      <c r="BW1409" s="162"/>
      <c r="BX1409" s="162"/>
      <c r="BY1409" s="162"/>
      <c r="BZ1409" s="162"/>
      <c r="CA1409" s="162"/>
      <c r="CB1409" s="162"/>
      <c r="CC1409" s="162"/>
      <c r="CD1409" s="162"/>
      <c r="CE1409" s="162"/>
      <c r="CF1409" s="162"/>
      <c r="CG1409" s="162"/>
      <c r="CH1409" s="162"/>
    </row>
    <row r="1410" spans="2:86" ht="12" customHeight="1" thickBot="1" x14ac:dyDescent="0.2">
      <c r="B1410" s="3" t="s">
        <v>524</v>
      </c>
    </row>
    <row r="1411" spans="2:86" ht="12" customHeight="1" x14ac:dyDescent="0.15">
      <c r="B1411" s="3" t="s">
        <v>525</v>
      </c>
      <c r="AU1411" s="1000" t="s">
        <v>305</v>
      </c>
      <c r="AV1411" s="1001" t="s">
        <v>298</v>
      </c>
      <c r="AW1411" s="1003" t="s">
        <v>299</v>
      </c>
      <c r="AX1411" s="1005" t="s">
        <v>306</v>
      </c>
      <c r="AY1411" s="1006"/>
      <c r="AZ1411" s="1006"/>
      <c r="BA1411" s="1006"/>
      <c r="BB1411" s="1006"/>
      <c r="BC1411" s="1006"/>
      <c r="BD1411" s="1006"/>
      <c r="BE1411" s="1006"/>
      <c r="BF1411" s="1006"/>
      <c r="BG1411" s="1006"/>
      <c r="BH1411" s="1006"/>
      <c r="BI1411" s="1006"/>
      <c r="BJ1411" s="1006"/>
      <c r="BK1411" s="1006"/>
      <c r="BL1411" s="1006"/>
      <c r="BM1411" s="1006"/>
      <c r="BN1411" s="1006"/>
      <c r="BO1411" s="1006"/>
      <c r="BP1411" s="1006"/>
      <c r="BQ1411" s="1006"/>
      <c r="BR1411" s="1007"/>
      <c r="BS1411" s="807" t="s">
        <v>300</v>
      </c>
      <c r="BT1411" s="1008"/>
      <c r="BU1411" s="1008"/>
      <c r="BV1411" s="1008"/>
      <c r="BW1411" s="1009" t="s">
        <v>307</v>
      </c>
      <c r="BX1411" s="1010"/>
      <c r="BY1411" s="1010"/>
      <c r="BZ1411" s="1010"/>
      <c r="CA1411" s="1010"/>
      <c r="CB1411" s="1010"/>
      <c r="CC1411" s="1010"/>
      <c r="CD1411" s="1010"/>
      <c r="CE1411" s="1010"/>
      <c r="CF1411" s="1010"/>
      <c r="CG1411" s="1010"/>
      <c r="CH1411" s="1011"/>
    </row>
    <row r="1412" spans="2:86" ht="12" customHeight="1" x14ac:dyDescent="0.15">
      <c r="B1412" s="3" t="s">
        <v>477</v>
      </c>
      <c r="AU1412" s="1000"/>
      <c r="AV1412" s="1002"/>
      <c r="AW1412" s="1004"/>
      <c r="AX1412" s="1012" t="s">
        <v>308</v>
      </c>
      <c r="AY1412" s="686"/>
      <c r="AZ1412" s="686"/>
      <c r="BA1412" s="686"/>
      <c r="BB1412" s="686"/>
      <c r="BC1412" s="686"/>
      <c r="BD1412" s="686"/>
      <c r="BE1412" s="686"/>
      <c r="BF1412" s="686"/>
      <c r="BG1412" s="686"/>
      <c r="BH1412" s="686"/>
      <c r="BI1412" s="686"/>
      <c r="BJ1412" s="686" t="s">
        <v>309</v>
      </c>
      <c r="BK1412" s="686"/>
      <c r="BL1412" s="686"/>
      <c r="BM1412" s="686"/>
      <c r="BN1412" s="686"/>
      <c r="BO1412" s="686"/>
      <c r="BP1412" s="686"/>
      <c r="BQ1412" s="686"/>
      <c r="BR1412" s="1013"/>
      <c r="BS1412" s="1008"/>
      <c r="BT1412" s="1008"/>
      <c r="BU1412" s="1008"/>
      <c r="BV1412" s="1008"/>
      <c r="BW1412" s="1014" t="s">
        <v>302</v>
      </c>
      <c r="BX1412" s="699"/>
      <c r="BY1412" s="699"/>
      <c r="BZ1412" s="699"/>
      <c r="CA1412" s="686" t="s">
        <v>310</v>
      </c>
      <c r="CB1412" s="686"/>
      <c r="CC1412" s="686"/>
      <c r="CD1412" s="686"/>
      <c r="CE1412" s="686"/>
      <c r="CF1412" s="686"/>
      <c r="CG1412" s="686"/>
      <c r="CH1412" s="1013"/>
    </row>
    <row r="1413" spans="2:86" ht="12" customHeight="1" x14ac:dyDescent="0.15">
      <c r="B1413" s="3" t="s">
        <v>526</v>
      </c>
      <c r="AU1413" s="1000"/>
      <c r="AV1413" s="1002"/>
      <c r="AW1413" s="1004"/>
      <c r="AX1413" s="1012" t="s">
        <v>26</v>
      </c>
      <c r="AY1413" s="686"/>
      <c r="AZ1413" s="686"/>
      <c r="BA1413" s="686"/>
      <c r="BB1413" s="686" t="s">
        <v>22</v>
      </c>
      <c r="BC1413" s="686"/>
      <c r="BD1413" s="686"/>
      <c r="BE1413" s="686"/>
      <c r="BF1413" s="686" t="s">
        <v>24</v>
      </c>
      <c r="BG1413" s="686"/>
      <c r="BH1413" s="686"/>
      <c r="BI1413" s="686"/>
      <c r="BJ1413" s="699" t="s">
        <v>26</v>
      </c>
      <c r="BK1413" s="699"/>
      <c r="BL1413" s="699"/>
      <c r="BM1413" s="699" t="s">
        <v>22</v>
      </c>
      <c r="BN1413" s="699"/>
      <c r="BO1413" s="699"/>
      <c r="BP1413" s="699" t="s">
        <v>24</v>
      </c>
      <c r="BQ1413" s="699"/>
      <c r="BR1413" s="1015"/>
      <c r="BS1413" s="807" t="s">
        <v>26</v>
      </c>
      <c r="BT1413" s="807" t="s">
        <v>22</v>
      </c>
      <c r="BU1413" s="807" t="s">
        <v>24</v>
      </c>
      <c r="BV1413" s="807" t="s">
        <v>303</v>
      </c>
      <c r="BW1413" s="1012" t="s">
        <v>311</v>
      </c>
      <c r="BX1413" s="686"/>
      <c r="BY1413" s="686"/>
      <c r="BZ1413" s="686"/>
      <c r="CA1413" s="686" t="s">
        <v>22</v>
      </c>
      <c r="CB1413" s="686"/>
      <c r="CC1413" s="686"/>
      <c r="CD1413" s="686"/>
      <c r="CE1413" s="686" t="s">
        <v>24</v>
      </c>
      <c r="CF1413" s="686"/>
      <c r="CG1413" s="686"/>
      <c r="CH1413" s="1013"/>
    </row>
    <row r="1414" spans="2:86" ht="12" customHeight="1" x14ac:dyDescent="0.15">
      <c r="B1414" s="3" t="s">
        <v>478</v>
      </c>
      <c r="AU1414" s="1000"/>
      <c r="AV1414" s="1002"/>
      <c r="AW1414" s="1004"/>
      <c r="AX1414" s="156" t="s">
        <v>862</v>
      </c>
      <c r="AY1414" s="157" t="s">
        <v>863</v>
      </c>
      <c r="AZ1414" s="157" t="s">
        <v>864</v>
      </c>
      <c r="BA1414" s="158" t="s">
        <v>865</v>
      </c>
      <c r="BB1414" s="159" t="s">
        <v>866</v>
      </c>
      <c r="BC1414" s="157" t="s">
        <v>863</v>
      </c>
      <c r="BD1414" s="157" t="s">
        <v>867</v>
      </c>
      <c r="BE1414" s="158" t="s">
        <v>865</v>
      </c>
      <c r="BF1414" s="159" t="s">
        <v>866</v>
      </c>
      <c r="BG1414" s="157" t="s">
        <v>863</v>
      </c>
      <c r="BH1414" s="157" t="s">
        <v>864</v>
      </c>
      <c r="BI1414" s="158" t="s">
        <v>865</v>
      </c>
      <c r="BJ1414" s="159" t="s">
        <v>866</v>
      </c>
      <c r="BK1414" s="157" t="s">
        <v>868</v>
      </c>
      <c r="BL1414" s="158" t="s">
        <v>869</v>
      </c>
      <c r="BM1414" s="159" t="s">
        <v>870</v>
      </c>
      <c r="BN1414" s="157" t="s">
        <v>863</v>
      </c>
      <c r="BO1414" s="158" t="s">
        <v>871</v>
      </c>
      <c r="BP1414" s="159" t="s">
        <v>870</v>
      </c>
      <c r="BQ1414" s="157" t="s">
        <v>868</v>
      </c>
      <c r="BR1414" s="160" t="s">
        <v>872</v>
      </c>
      <c r="BS1414" s="1008"/>
      <c r="BT1414" s="1008"/>
      <c r="BU1414" s="1008"/>
      <c r="BV1414" s="1008"/>
      <c r="BW1414" s="156" t="s">
        <v>866</v>
      </c>
      <c r="BX1414" s="157" t="s">
        <v>863</v>
      </c>
      <c r="BY1414" s="157" t="s">
        <v>864</v>
      </c>
      <c r="BZ1414" s="158" t="s">
        <v>865</v>
      </c>
      <c r="CA1414" s="159" t="s">
        <v>866</v>
      </c>
      <c r="CB1414" s="157" t="s">
        <v>873</v>
      </c>
      <c r="CC1414" s="157" t="s">
        <v>864</v>
      </c>
      <c r="CD1414" s="158" t="s">
        <v>865</v>
      </c>
      <c r="CE1414" s="159" t="s">
        <v>866</v>
      </c>
      <c r="CF1414" s="157" t="s">
        <v>863</v>
      </c>
      <c r="CG1414" s="157" t="s">
        <v>864</v>
      </c>
      <c r="CH1414" s="160" t="s">
        <v>874</v>
      </c>
    </row>
    <row r="1415" spans="2:86" x14ac:dyDescent="0.15">
      <c r="B1415" s="3" t="s">
        <v>539</v>
      </c>
      <c r="AU1415" s="1000"/>
      <c r="AV1415" s="188" t="str">
        <f>N1417</f>
        <v>S030</v>
      </c>
      <c r="AW1415" s="300">
        <f>R1417</f>
        <v>10.5</v>
      </c>
      <c r="AX1415" s="197">
        <f>+Y1442</f>
        <v>0</v>
      </c>
      <c r="AY1415" s="197">
        <f>+Z1442</f>
        <v>0</v>
      </c>
      <c r="AZ1415" s="197">
        <f>+AA1442</f>
        <v>0</v>
      </c>
      <c r="BA1415" s="197">
        <f t="shared" ref="BA1415" si="632">+AB1442</f>
        <v>0</v>
      </c>
      <c r="BB1415" s="197">
        <f>+AC1442</f>
        <v>0</v>
      </c>
      <c r="BC1415" s="197">
        <f t="shared" ref="BC1415" si="633">+AD1442</f>
        <v>0</v>
      </c>
      <c r="BD1415" s="197">
        <f t="shared" ref="BD1415" si="634">+AE1442</f>
        <v>1</v>
      </c>
      <c r="BE1415" s="197">
        <f t="shared" ref="BE1415" si="635">+AF1442</f>
        <v>1</v>
      </c>
      <c r="BF1415" s="197">
        <f t="shared" ref="BF1415" si="636">+AG1442</f>
        <v>0</v>
      </c>
      <c r="BG1415" s="197">
        <f t="shared" ref="BG1415" si="637">+AH1442</f>
        <v>0</v>
      </c>
      <c r="BH1415" s="197">
        <f t="shared" ref="BH1415" si="638">+AI1442</f>
        <v>0</v>
      </c>
      <c r="BI1415" s="197">
        <f t="shared" ref="BI1415" si="639">+AJ1442</f>
        <v>0</v>
      </c>
      <c r="BJ1415" s="197" t="str">
        <f>+Y1445</f>
        <v/>
      </c>
      <c r="BK1415" s="197" t="str">
        <f t="shared" ref="BK1415" si="640">+Z1445</f>
        <v/>
      </c>
      <c r="BL1415" s="197" t="str">
        <f>+AA1445</f>
        <v/>
      </c>
      <c r="BM1415" s="197">
        <f>+AC1445</f>
        <v>0</v>
      </c>
      <c r="BN1415" s="197">
        <f t="shared" ref="BN1415" si="641">+AD1445</f>
        <v>0</v>
      </c>
      <c r="BO1415" s="197">
        <f t="shared" ref="BO1415" si="642">+AE1445</f>
        <v>2</v>
      </c>
      <c r="BP1415" s="197">
        <f>+AG1445</f>
        <v>0</v>
      </c>
      <c r="BQ1415" s="197">
        <f>+AH1445</f>
        <v>0</v>
      </c>
      <c r="BR1415" s="197">
        <f>+AI1445</f>
        <v>0</v>
      </c>
      <c r="BS1415" s="296" t="str">
        <f>+Y1446</f>
        <v>Ⅰ</v>
      </c>
      <c r="BT1415" s="296" t="str">
        <f>+AC1446</f>
        <v>Ⅱ</v>
      </c>
      <c r="BU1415" s="296" t="str">
        <f>+AG1446</f>
        <v>Ⅰ</v>
      </c>
      <c r="BV1415" s="296" t="str">
        <f>+Y1447</f>
        <v>Ⅱ</v>
      </c>
      <c r="BW1415" s="164" t="str">
        <f>IF(Y1442&gt;0,R1417,"")</f>
        <v/>
      </c>
      <c r="BX1415" s="165" t="str">
        <f>IF(Z1442&gt;0,"",IF(AA1442&gt;0,R1417,""))</f>
        <v/>
      </c>
      <c r="BY1415" s="165" t="str">
        <f>IF(Y1442+Z1442&gt;0,"",IF(AA1442&gt;0,R1417,""))</f>
        <v/>
      </c>
      <c r="BZ1415" s="165" t="str">
        <f>IF(Y1442+Z1442+AA1442&gt;0,"",IF(AB1442&gt;0,R1417,""))</f>
        <v/>
      </c>
      <c r="CA1415" s="166">
        <f t="shared" ref="CA1415" si="643">+AC1441</f>
        <v>0</v>
      </c>
      <c r="CB1415" s="166">
        <f t="shared" ref="CB1415" si="644">+AD1441</f>
        <v>0</v>
      </c>
      <c r="CC1415" s="166">
        <f t="shared" ref="CC1415" si="645">+AE1441</f>
        <v>1.4000000000000002E-2</v>
      </c>
      <c r="CD1415" s="166">
        <f t="shared" ref="CD1415" si="646">+AF1441</f>
        <v>8.7499999999999994E-2</v>
      </c>
      <c r="CE1415" s="166">
        <f t="shared" ref="CE1415" si="647">+AG1441</f>
        <v>0</v>
      </c>
      <c r="CF1415" s="166">
        <f t="shared" ref="CF1415" si="648">+AH1441</f>
        <v>0</v>
      </c>
      <c r="CG1415" s="166">
        <f t="shared" ref="CG1415" si="649">+AI1441</f>
        <v>0</v>
      </c>
      <c r="CH1415" s="166">
        <f t="shared" ref="CH1415" si="650">+AJ1441</f>
        <v>0</v>
      </c>
    </row>
    <row r="1416" spans="2:86" ht="12" customHeight="1" x14ac:dyDescent="0.15">
      <c r="B1416" s="1057" t="s">
        <v>219</v>
      </c>
      <c r="C1416" s="1059"/>
      <c r="D1416" s="1060"/>
      <c r="E1416" s="1061"/>
      <c r="F1416" s="1061"/>
      <c r="G1416" s="1061"/>
      <c r="H1416" s="1061"/>
      <c r="I1416" s="1061"/>
      <c r="J1416" s="1062"/>
      <c r="K1416" s="1067" t="s">
        <v>453</v>
      </c>
      <c r="L1416" s="1068"/>
      <c r="M1416" s="1068"/>
      <c r="N1416" s="1068"/>
      <c r="O1416" s="1068"/>
      <c r="P1416" s="1068"/>
      <c r="Q1416" s="1068"/>
      <c r="R1416" s="1068"/>
      <c r="S1416" s="1068"/>
      <c r="T1416" s="1068"/>
      <c r="U1416" s="1068"/>
      <c r="V1416" s="1068"/>
      <c r="W1416" s="1068"/>
      <c r="X1416" s="1068"/>
      <c r="Y1416" s="1068"/>
      <c r="Z1416" s="1068"/>
      <c r="AA1416" s="1068"/>
      <c r="AB1416" s="1068"/>
      <c r="AC1416" s="1068"/>
      <c r="AD1416" s="1068"/>
      <c r="AE1416" s="1068"/>
      <c r="AF1416" s="1068"/>
      <c r="AG1416" s="1068"/>
      <c r="AH1416" s="1068"/>
      <c r="AI1416" s="1068"/>
      <c r="AJ1416" s="1068"/>
      <c r="AK1416" s="1068"/>
      <c r="AL1416" s="1068"/>
      <c r="AM1416" s="1068"/>
      <c r="AN1416" s="1068"/>
      <c r="AO1416" s="1069"/>
      <c r="AP1416" s="3"/>
    </row>
    <row r="1417" spans="2:86" ht="12" customHeight="1" x14ac:dyDescent="0.15">
      <c r="B1417" s="1058"/>
      <c r="C1417" s="1063"/>
      <c r="D1417" s="1061"/>
      <c r="E1417" s="1061"/>
      <c r="F1417" s="1061"/>
      <c r="G1417" s="1061"/>
      <c r="H1417" s="1061"/>
      <c r="I1417" s="1061"/>
      <c r="J1417" s="1062"/>
      <c r="K1417" s="1040" t="s">
        <v>218</v>
      </c>
      <c r="L1417" s="1041"/>
      <c r="M1417" s="1042"/>
      <c r="N1417" s="1034" t="s">
        <v>754</v>
      </c>
      <c r="O1417" s="1035"/>
      <c r="P1417" s="1040" t="s">
        <v>454</v>
      </c>
      <c r="Q1417" s="1042"/>
      <c r="R1417" s="1070">
        <f>'様式A-2'!C40</f>
        <v>10.5</v>
      </c>
      <c r="S1417" s="1071"/>
      <c r="T1417" s="1072"/>
      <c r="U1417" s="1073" t="s">
        <v>455</v>
      </c>
      <c r="V1417" s="1074"/>
      <c r="W1417" s="1073" t="s">
        <v>456</v>
      </c>
      <c r="X1417" s="1074"/>
      <c r="Y1417" s="1042" t="s">
        <v>217</v>
      </c>
      <c r="Z1417" s="1016"/>
      <c r="AA1417" s="1016"/>
      <c r="AB1417" s="1016"/>
      <c r="AC1417" s="1073" t="s">
        <v>457</v>
      </c>
      <c r="AD1417" s="1079"/>
      <c r="AE1417" s="1079"/>
      <c r="AF1417" s="1079"/>
      <c r="AG1417" s="1079"/>
      <c r="AH1417" s="1079"/>
      <c r="AI1417" s="1079"/>
      <c r="AJ1417" s="1074"/>
      <c r="AK1417" s="1073" t="s">
        <v>458</v>
      </c>
      <c r="AL1417" s="1079"/>
      <c r="AM1417" s="1079"/>
      <c r="AN1417" s="1081"/>
      <c r="AO1417" s="1082"/>
      <c r="AP1417" s="3"/>
      <c r="AV1417" s="167"/>
      <c r="AW1417" s="221"/>
      <c r="AX1417" s="167"/>
      <c r="AY1417" s="167"/>
      <c r="AZ1417" s="167"/>
      <c r="BA1417" s="167"/>
      <c r="BB1417" s="167"/>
      <c r="BC1417" s="167"/>
      <c r="BD1417" s="167"/>
    </row>
    <row r="1418" spans="2:86" ht="12" customHeight="1" x14ac:dyDescent="0.15">
      <c r="B1418" s="1058"/>
      <c r="C1418" s="1063"/>
      <c r="D1418" s="1061"/>
      <c r="E1418" s="1061"/>
      <c r="F1418" s="1061"/>
      <c r="G1418" s="1061"/>
      <c r="H1418" s="1061"/>
      <c r="I1418" s="1061"/>
      <c r="J1418" s="1062"/>
      <c r="K1418" s="1016" t="s">
        <v>459</v>
      </c>
      <c r="L1418" s="1016" t="s">
        <v>199</v>
      </c>
      <c r="M1418" s="1016"/>
      <c r="N1418" s="1016" t="s">
        <v>198</v>
      </c>
      <c r="O1418" s="1016"/>
      <c r="P1418" s="1016" t="s">
        <v>460</v>
      </c>
      <c r="Q1418" s="1016"/>
      <c r="R1418" s="1016" t="s">
        <v>6</v>
      </c>
      <c r="S1418" s="1016"/>
      <c r="T1418" s="1016"/>
      <c r="U1418" s="1075"/>
      <c r="V1418" s="1076"/>
      <c r="W1418" s="1075"/>
      <c r="X1418" s="1076"/>
      <c r="Y1418" s="1042"/>
      <c r="Z1418" s="1016"/>
      <c r="AA1418" s="1016"/>
      <c r="AB1418" s="1016"/>
      <c r="AC1418" s="1077"/>
      <c r="AD1418" s="1080"/>
      <c r="AE1418" s="1080"/>
      <c r="AF1418" s="1080"/>
      <c r="AG1418" s="1080"/>
      <c r="AH1418" s="1080"/>
      <c r="AI1418" s="1080"/>
      <c r="AJ1418" s="1078"/>
      <c r="AK1418" s="1075"/>
      <c r="AL1418" s="1083"/>
      <c r="AM1418" s="1083"/>
      <c r="AN1418" s="1084"/>
      <c r="AO1418" s="1085"/>
      <c r="AP1418" s="3"/>
      <c r="AV1418" s="167"/>
      <c r="AW1418" s="167"/>
      <c r="AX1418" s="167"/>
      <c r="AY1418" s="167"/>
      <c r="AZ1418" s="167"/>
      <c r="BA1418" s="167"/>
      <c r="BB1418" s="167"/>
      <c r="BC1418" s="167"/>
      <c r="BD1418" s="167"/>
    </row>
    <row r="1419" spans="2:86" ht="12" customHeight="1" x14ac:dyDescent="0.15">
      <c r="B1419" s="1058"/>
      <c r="C1419" s="1063"/>
      <c r="D1419" s="1061"/>
      <c r="E1419" s="1061"/>
      <c r="F1419" s="1061"/>
      <c r="G1419" s="1061"/>
      <c r="H1419" s="1061"/>
      <c r="I1419" s="1061"/>
      <c r="J1419" s="1062"/>
      <c r="K1419" s="1016"/>
      <c r="L1419" s="1016"/>
      <c r="M1419" s="1016"/>
      <c r="N1419" s="1016"/>
      <c r="O1419" s="1016"/>
      <c r="P1419" s="1016"/>
      <c r="Q1419" s="1016"/>
      <c r="R1419" s="1016"/>
      <c r="S1419" s="1016"/>
      <c r="T1419" s="1016"/>
      <c r="U1419" s="1075"/>
      <c r="V1419" s="1076"/>
      <c r="W1419" s="1075"/>
      <c r="X1419" s="1076"/>
      <c r="Y1419" s="1042" t="s">
        <v>461</v>
      </c>
      <c r="Z1419" s="1016"/>
      <c r="AA1419" s="1016"/>
      <c r="AB1419" s="1016"/>
      <c r="AC1419" s="1016" t="s">
        <v>462</v>
      </c>
      <c r="AD1419" s="1016"/>
      <c r="AE1419" s="1016"/>
      <c r="AF1419" s="1016"/>
      <c r="AG1419" s="1016" t="s">
        <v>463</v>
      </c>
      <c r="AH1419" s="1016"/>
      <c r="AI1419" s="1016"/>
      <c r="AJ1419" s="1016"/>
      <c r="AK1419" s="1075"/>
      <c r="AL1419" s="1083"/>
      <c r="AM1419" s="1083"/>
      <c r="AN1419" s="1084"/>
      <c r="AO1419" s="1085"/>
      <c r="AP1419" s="3"/>
      <c r="AV1419" s="167"/>
      <c r="AW1419" s="167"/>
      <c r="AX1419" s="167"/>
      <c r="AY1419" s="167"/>
      <c r="AZ1419" s="167"/>
      <c r="BA1419" s="167"/>
      <c r="BB1419" s="167"/>
      <c r="BC1419" s="167"/>
      <c r="BD1419" s="167"/>
    </row>
    <row r="1420" spans="2:86" ht="12" customHeight="1" x14ac:dyDescent="0.15">
      <c r="B1420" s="1058"/>
      <c r="C1420" s="1063"/>
      <c r="D1420" s="1061"/>
      <c r="E1420" s="1061"/>
      <c r="F1420" s="1061"/>
      <c r="G1420" s="1061"/>
      <c r="H1420" s="1061"/>
      <c r="I1420" s="1061"/>
      <c r="J1420" s="1062"/>
      <c r="K1420" s="1016"/>
      <c r="L1420" s="1016"/>
      <c r="M1420" s="1016"/>
      <c r="N1420" s="1016"/>
      <c r="O1420" s="1016"/>
      <c r="P1420" s="1016"/>
      <c r="Q1420" s="1016"/>
      <c r="R1420" s="1016"/>
      <c r="S1420" s="1016"/>
      <c r="T1420" s="1016"/>
      <c r="U1420" s="1077"/>
      <c r="V1420" s="1078"/>
      <c r="W1420" s="1077"/>
      <c r="X1420" s="1078"/>
      <c r="Y1420" s="191" t="s">
        <v>32</v>
      </c>
      <c r="Z1420" s="187" t="s">
        <v>33</v>
      </c>
      <c r="AA1420" s="187" t="s">
        <v>464</v>
      </c>
      <c r="AB1420" s="187" t="s">
        <v>465</v>
      </c>
      <c r="AC1420" s="187" t="s">
        <v>32</v>
      </c>
      <c r="AD1420" s="187" t="s">
        <v>33</v>
      </c>
      <c r="AE1420" s="187" t="s">
        <v>464</v>
      </c>
      <c r="AF1420" s="187" t="s">
        <v>465</v>
      </c>
      <c r="AG1420" s="187" t="s">
        <v>32</v>
      </c>
      <c r="AH1420" s="187" t="s">
        <v>33</v>
      </c>
      <c r="AI1420" s="187" t="s">
        <v>464</v>
      </c>
      <c r="AJ1420" s="187" t="s">
        <v>465</v>
      </c>
      <c r="AK1420" s="1077"/>
      <c r="AL1420" s="1080"/>
      <c r="AM1420" s="1080"/>
      <c r="AN1420" s="1086"/>
      <c r="AO1420" s="1087"/>
      <c r="AP1420" s="3"/>
      <c r="AV1420" s="167"/>
      <c r="AW1420" s="167"/>
      <c r="AX1420" s="167"/>
      <c r="AY1420" s="167"/>
      <c r="AZ1420" s="167"/>
      <c r="BA1420" s="167"/>
      <c r="BB1420" s="167"/>
      <c r="BC1420" s="167"/>
      <c r="BD1420" s="167"/>
    </row>
    <row r="1421" spans="2:86" ht="12" customHeight="1" x14ac:dyDescent="0.15">
      <c r="B1421" s="1058"/>
      <c r="C1421" s="1063"/>
      <c r="D1421" s="1061"/>
      <c r="E1421" s="1061"/>
      <c r="F1421" s="1061"/>
      <c r="G1421" s="1061"/>
      <c r="H1421" s="1061"/>
      <c r="I1421" s="1061"/>
      <c r="J1421" s="1062"/>
      <c r="K1421" s="192">
        <v>1</v>
      </c>
      <c r="L1421" s="1038" t="s">
        <v>534</v>
      </c>
      <c r="M1421" s="1039"/>
      <c r="N1421" s="1038" t="s">
        <v>486</v>
      </c>
      <c r="O1421" s="1039"/>
      <c r="P1421" s="1034" t="s">
        <v>332</v>
      </c>
      <c r="Q1421" s="1036"/>
      <c r="R1421" s="408" t="s">
        <v>532</v>
      </c>
      <c r="S1421" s="408"/>
      <c r="T1421" s="408"/>
      <c r="U1421" s="1034" t="s">
        <v>1648</v>
      </c>
      <c r="V1421" s="1036"/>
      <c r="W1421" s="1034" t="s">
        <v>1655</v>
      </c>
      <c r="X1421" s="1035"/>
      <c r="Y1421" s="286"/>
      <c r="Z1421" s="286"/>
      <c r="AA1421" s="286"/>
      <c r="AB1421" s="286"/>
      <c r="AC1421" s="223"/>
      <c r="AD1421" s="223"/>
      <c r="AE1421" s="223">
        <f>0.2*0.07</f>
        <v>1.4000000000000002E-2</v>
      </c>
      <c r="AF1421" s="223"/>
      <c r="AG1421" s="223"/>
      <c r="AH1421" s="223"/>
      <c r="AI1421" s="223"/>
      <c r="AJ1421" s="223"/>
      <c r="AK1421" s="1038"/>
      <c r="AL1421" s="1056"/>
      <c r="AM1421" s="1056"/>
      <c r="AN1421" s="799"/>
      <c r="AO1421" s="800"/>
      <c r="AP1421" s="3"/>
      <c r="AQ1421" s="222">
        <f>IF(P1421="材質劣化",2,IF(P1421="漏水",3,1))</f>
        <v>2</v>
      </c>
      <c r="AV1421" s="167"/>
      <c r="AW1421" s="167"/>
      <c r="AX1421" s="167"/>
      <c r="AY1421" s="167"/>
      <c r="AZ1421" s="167"/>
      <c r="BA1421" s="167"/>
      <c r="BB1421" s="167"/>
      <c r="BC1421" s="167"/>
      <c r="BD1421" s="167"/>
    </row>
    <row r="1422" spans="2:86" ht="12" customHeight="1" x14ac:dyDescent="0.15">
      <c r="B1422" s="1058"/>
      <c r="C1422" s="1063"/>
      <c r="D1422" s="1061"/>
      <c r="E1422" s="1061"/>
      <c r="F1422" s="1061"/>
      <c r="G1422" s="1061"/>
      <c r="H1422" s="1061"/>
      <c r="I1422" s="1061"/>
      <c r="J1422" s="1062"/>
      <c r="K1422" s="192">
        <v>2</v>
      </c>
      <c r="L1422" s="1038" t="s">
        <v>534</v>
      </c>
      <c r="M1422" s="1039"/>
      <c r="N1422" s="1038" t="s">
        <v>486</v>
      </c>
      <c r="O1422" s="1039"/>
      <c r="P1422" s="1034" t="s">
        <v>333</v>
      </c>
      <c r="Q1422" s="1036"/>
      <c r="R1422" s="408" t="s">
        <v>338</v>
      </c>
      <c r="S1422" s="408"/>
      <c r="T1422" s="408"/>
      <c r="U1422" s="1034" t="s">
        <v>54</v>
      </c>
      <c r="V1422" s="1036"/>
      <c r="W1422" s="1034" t="s">
        <v>551</v>
      </c>
      <c r="X1422" s="1035"/>
      <c r="Y1422" s="286"/>
      <c r="Z1422" s="286"/>
      <c r="AA1422" s="286"/>
      <c r="AB1422" s="286"/>
      <c r="AC1422" s="223"/>
      <c r="AD1422" s="223"/>
      <c r="AE1422" s="223"/>
      <c r="AF1422" s="223"/>
      <c r="AG1422" s="223"/>
      <c r="AH1422" s="223"/>
      <c r="AI1422" s="223"/>
      <c r="AJ1422" s="223"/>
      <c r="AK1422" s="1052" t="s">
        <v>1688</v>
      </c>
      <c r="AL1422" s="1053"/>
      <c r="AM1422" s="1053"/>
      <c r="AN1422" s="1054"/>
      <c r="AO1422" s="1055"/>
      <c r="AP1422" s="3"/>
      <c r="AQ1422" s="222">
        <f t="shared" ref="AQ1422:AQ1440" si="651">IF(P1422="材質劣化",2,IF(P1422="漏水",3,1))</f>
        <v>3</v>
      </c>
      <c r="AV1422" s="167"/>
      <c r="AW1422" s="167"/>
      <c r="AX1422" s="167"/>
      <c r="AY1422" s="167"/>
      <c r="AZ1422" s="167"/>
      <c r="BA1422" s="167"/>
      <c r="BB1422" s="167"/>
      <c r="BC1422" s="167"/>
      <c r="BD1422" s="167"/>
    </row>
    <row r="1423" spans="2:86" ht="12" customHeight="1" x14ac:dyDescent="0.15">
      <c r="B1423" s="1058"/>
      <c r="C1423" s="1063"/>
      <c r="D1423" s="1061"/>
      <c r="E1423" s="1061"/>
      <c r="F1423" s="1061"/>
      <c r="G1423" s="1061"/>
      <c r="H1423" s="1061"/>
      <c r="I1423" s="1061"/>
      <c r="J1423" s="1062"/>
      <c r="K1423" s="192">
        <v>3</v>
      </c>
      <c r="L1423" s="1038" t="s">
        <v>534</v>
      </c>
      <c r="M1423" s="1039"/>
      <c r="N1423" s="1038" t="s">
        <v>487</v>
      </c>
      <c r="O1423" s="1039"/>
      <c r="P1423" s="1034" t="s">
        <v>332</v>
      </c>
      <c r="Q1423" s="1036"/>
      <c r="R1423" s="408" t="s">
        <v>338</v>
      </c>
      <c r="S1423" s="408"/>
      <c r="T1423" s="408"/>
      <c r="U1423" s="1034" t="s">
        <v>54</v>
      </c>
      <c r="V1423" s="1036"/>
      <c r="W1423" s="1034" t="s">
        <v>551</v>
      </c>
      <c r="X1423" s="1035"/>
      <c r="Y1423" s="286"/>
      <c r="Z1423" s="286"/>
      <c r="AA1423" s="286"/>
      <c r="AB1423" s="286"/>
      <c r="AC1423" s="223"/>
      <c r="AD1423" s="223"/>
      <c r="AE1423" s="223"/>
      <c r="AF1423" s="223"/>
      <c r="AG1423" s="223"/>
      <c r="AH1423" s="223"/>
      <c r="AI1423" s="223"/>
      <c r="AJ1423" s="223"/>
      <c r="AK1423" s="1052" t="s">
        <v>1685</v>
      </c>
      <c r="AL1423" s="1053"/>
      <c r="AM1423" s="1053"/>
      <c r="AN1423" s="1054"/>
      <c r="AO1423" s="1055"/>
      <c r="AP1423" s="3"/>
      <c r="AQ1423" s="222">
        <f t="shared" si="651"/>
        <v>2</v>
      </c>
      <c r="AV1423" s="167"/>
      <c r="AW1423" s="167"/>
      <c r="AX1423" s="167"/>
      <c r="AY1423" s="167"/>
      <c r="AZ1423" s="167"/>
      <c r="BA1423" s="167"/>
      <c r="BB1423" s="167"/>
      <c r="BC1423" s="167"/>
      <c r="BD1423" s="167"/>
    </row>
    <row r="1424" spans="2:86" ht="12" customHeight="1" x14ac:dyDescent="0.15">
      <c r="B1424" s="1058"/>
      <c r="C1424" s="1063"/>
      <c r="D1424" s="1061"/>
      <c r="E1424" s="1061"/>
      <c r="F1424" s="1061"/>
      <c r="G1424" s="1061"/>
      <c r="H1424" s="1061"/>
      <c r="I1424" s="1061"/>
      <c r="J1424" s="1062"/>
      <c r="K1424" s="192">
        <v>4</v>
      </c>
      <c r="L1424" s="1038" t="s">
        <v>331</v>
      </c>
      <c r="M1424" s="1039"/>
      <c r="N1424" s="1038" t="s">
        <v>356</v>
      </c>
      <c r="O1424" s="1039"/>
      <c r="P1424" s="1034" t="s">
        <v>332</v>
      </c>
      <c r="Q1424" s="1036"/>
      <c r="R1424" s="408" t="s">
        <v>532</v>
      </c>
      <c r="S1424" s="408"/>
      <c r="T1424" s="408"/>
      <c r="U1424" s="1034" t="s">
        <v>1648</v>
      </c>
      <c r="V1424" s="1036"/>
      <c r="W1424" s="1034" t="s">
        <v>1649</v>
      </c>
      <c r="X1424" s="1035"/>
      <c r="Y1424" s="286"/>
      <c r="Z1424" s="286"/>
      <c r="AA1424" s="286"/>
      <c r="AB1424" s="286"/>
      <c r="AC1424" s="223"/>
      <c r="AD1424" s="223"/>
      <c r="AE1424" s="223"/>
      <c r="AF1424" s="223">
        <f>0.35*0.25</f>
        <v>8.7499999999999994E-2</v>
      </c>
      <c r="AG1424" s="223"/>
      <c r="AH1424" s="223"/>
      <c r="AI1424" s="223"/>
      <c r="AJ1424" s="223"/>
      <c r="AK1424" s="1052"/>
      <c r="AL1424" s="1053"/>
      <c r="AM1424" s="1053"/>
      <c r="AN1424" s="1054"/>
      <c r="AO1424" s="1055"/>
      <c r="AP1424" s="3"/>
      <c r="AQ1424" s="222">
        <f t="shared" si="651"/>
        <v>2</v>
      </c>
      <c r="AV1424" s="167"/>
      <c r="AW1424" s="167"/>
      <c r="AX1424" s="167"/>
      <c r="AY1424" s="167"/>
      <c r="AZ1424" s="167"/>
      <c r="BA1424" s="167"/>
      <c r="BB1424" s="167"/>
      <c r="BC1424" s="167"/>
      <c r="BD1424" s="167"/>
    </row>
    <row r="1425" spans="2:56" ht="12" customHeight="1" x14ac:dyDescent="0.15">
      <c r="B1425" s="1058"/>
      <c r="C1425" s="1063"/>
      <c r="D1425" s="1061"/>
      <c r="E1425" s="1061"/>
      <c r="F1425" s="1061"/>
      <c r="G1425" s="1061"/>
      <c r="H1425" s="1061"/>
      <c r="I1425" s="1061"/>
      <c r="J1425" s="1062"/>
      <c r="K1425" s="192"/>
      <c r="L1425" s="1038"/>
      <c r="M1425" s="1039"/>
      <c r="N1425" s="1038"/>
      <c r="O1425" s="1039"/>
      <c r="P1425" s="1034"/>
      <c r="Q1425" s="1036"/>
      <c r="R1425" s="408"/>
      <c r="S1425" s="408"/>
      <c r="T1425" s="408"/>
      <c r="U1425" s="1034"/>
      <c r="V1425" s="1036"/>
      <c r="W1425" s="1034"/>
      <c r="X1425" s="1035"/>
      <c r="Y1425" s="286"/>
      <c r="Z1425" s="286"/>
      <c r="AA1425" s="286"/>
      <c r="AB1425" s="286"/>
      <c r="AC1425" s="223"/>
      <c r="AD1425" s="223"/>
      <c r="AE1425" s="223"/>
      <c r="AF1425" s="223"/>
      <c r="AG1425" s="223"/>
      <c r="AH1425" s="223"/>
      <c r="AI1425" s="223"/>
      <c r="AJ1425" s="223"/>
      <c r="AK1425" s="1052"/>
      <c r="AL1425" s="1053"/>
      <c r="AM1425" s="1053"/>
      <c r="AN1425" s="1054"/>
      <c r="AO1425" s="1055"/>
      <c r="AP1425" s="3"/>
      <c r="AQ1425" s="222">
        <f t="shared" si="651"/>
        <v>1</v>
      </c>
      <c r="AV1425" s="167"/>
      <c r="AW1425" s="167"/>
      <c r="AX1425" s="167"/>
      <c r="AY1425" s="167"/>
      <c r="AZ1425" s="167"/>
      <c r="BA1425" s="167"/>
      <c r="BB1425" s="167"/>
      <c r="BC1425" s="167"/>
      <c r="BD1425" s="167"/>
    </row>
    <row r="1426" spans="2:56" ht="12" customHeight="1" x14ac:dyDescent="0.15">
      <c r="B1426" s="1058"/>
      <c r="C1426" s="1063"/>
      <c r="D1426" s="1061"/>
      <c r="E1426" s="1061"/>
      <c r="F1426" s="1061"/>
      <c r="G1426" s="1061"/>
      <c r="H1426" s="1061"/>
      <c r="I1426" s="1061"/>
      <c r="J1426" s="1062"/>
      <c r="K1426" s="192"/>
      <c r="L1426" s="1038"/>
      <c r="M1426" s="1039"/>
      <c r="N1426" s="1038"/>
      <c r="O1426" s="1039"/>
      <c r="P1426" s="1034"/>
      <c r="Q1426" s="1036"/>
      <c r="R1426" s="408"/>
      <c r="S1426" s="408"/>
      <c r="T1426" s="408"/>
      <c r="U1426" s="1034"/>
      <c r="V1426" s="1036"/>
      <c r="W1426" s="1034"/>
      <c r="X1426" s="1035"/>
      <c r="Y1426" s="286"/>
      <c r="Z1426" s="286"/>
      <c r="AA1426" s="286"/>
      <c r="AB1426" s="286"/>
      <c r="AC1426" s="223"/>
      <c r="AD1426" s="223"/>
      <c r="AE1426" s="223"/>
      <c r="AF1426" s="223"/>
      <c r="AG1426" s="223"/>
      <c r="AH1426" s="223"/>
      <c r="AI1426" s="223"/>
      <c r="AJ1426" s="223"/>
      <c r="AK1426" s="1052"/>
      <c r="AL1426" s="1053"/>
      <c r="AM1426" s="1053"/>
      <c r="AN1426" s="1054"/>
      <c r="AO1426" s="1055"/>
      <c r="AP1426" s="3"/>
      <c r="AQ1426" s="222">
        <f t="shared" si="651"/>
        <v>1</v>
      </c>
      <c r="AV1426" s="167"/>
      <c r="AW1426" s="167"/>
      <c r="AX1426" s="167"/>
      <c r="AY1426" s="167"/>
      <c r="AZ1426" s="167"/>
      <c r="BA1426" s="167"/>
      <c r="BB1426" s="167"/>
      <c r="BC1426" s="167"/>
      <c r="BD1426" s="167"/>
    </row>
    <row r="1427" spans="2:56" s="162" customFormat="1" ht="12" customHeight="1" x14ac:dyDescent="0.15">
      <c r="B1427" s="1058"/>
      <c r="C1427" s="1063"/>
      <c r="D1427" s="1061"/>
      <c r="E1427" s="1061"/>
      <c r="F1427" s="1061"/>
      <c r="G1427" s="1061"/>
      <c r="H1427" s="1061"/>
      <c r="I1427" s="1061"/>
      <c r="J1427" s="1062"/>
      <c r="K1427" s="192"/>
      <c r="L1427" s="1038"/>
      <c r="M1427" s="1039"/>
      <c r="N1427" s="1038"/>
      <c r="O1427" s="1039"/>
      <c r="P1427" s="1034"/>
      <c r="Q1427" s="1036"/>
      <c r="R1427" s="408"/>
      <c r="S1427" s="408"/>
      <c r="T1427" s="408"/>
      <c r="U1427" s="1034"/>
      <c r="V1427" s="1036"/>
      <c r="W1427" s="1034"/>
      <c r="X1427" s="1035"/>
      <c r="Y1427" s="286"/>
      <c r="Z1427" s="286"/>
      <c r="AA1427" s="286"/>
      <c r="AB1427" s="286"/>
      <c r="AC1427" s="223"/>
      <c r="AD1427" s="223"/>
      <c r="AE1427" s="223"/>
      <c r="AF1427" s="223"/>
      <c r="AG1427" s="223"/>
      <c r="AH1427" s="223"/>
      <c r="AI1427" s="223"/>
      <c r="AJ1427" s="223"/>
      <c r="AK1427" s="1034"/>
      <c r="AL1427" s="1035"/>
      <c r="AM1427" s="1035"/>
      <c r="AN1427" s="788"/>
      <c r="AO1427" s="789"/>
      <c r="AP1427" s="3"/>
      <c r="AQ1427" s="222">
        <f t="shared" si="651"/>
        <v>1</v>
      </c>
    </row>
    <row r="1428" spans="2:56" s="162" customFormat="1" ht="12" customHeight="1" x14ac:dyDescent="0.15">
      <c r="B1428" s="1058"/>
      <c r="C1428" s="1063"/>
      <c r="D1428" s="1061"/>
      <c r="E1428" s="1061"/>
      <c r="F1428" s="1061"/>
      <c r="G1428" s="1061"/>
      <c r="H1428" s="1061"/>
      <c r="I1428" s="1061"/>
      <c r="J1428" s="1062"/>
      <c r="K1428" s="192"/>
      <c r="L1428" s="1038"/>
      <c r="M1428" s="1039"/>
      <c r="N1428" s="1038"/>
      <c r="O1428" s="1039"/>
      <c r="P1428" s="1034"/>
      <c r="Q1428" s="1036"/>
      <c r="R1428" s="408"/>
      <c r="S1428" s="408"/>
      <c r="T1428" s="408"/>
      <c r="U1428" s="1034"/>
      <c r="V1428" s="1036"/>
      <c r="W1428" s="1034"/>
      <c r="X1428" s="1035"/>
      <c r="Y1428" s="286"/>
      <c r="Z1428" s="286"/>
      <c r="AA1428" s="286"/>
      <c r="AB1428" s="286"/>
      <c r="AC1428" s="223"/>
      <c r="AD1428" s="223"/>
      <c r="AE1428" s="223"/>
      <c r="AF1428" s="223"/>
      <c r="AG1428" s="223"/>
      <c r="AH1428" s="223"/>
      <c r="AI1428" s="223"/>
      <c r="AJ1428" s="223"/>
      <c r="AK1428" s="1034"/>
      <c r="AL1428" s="1035"/>
      <c r="AM1428" s="1035"/>
      <c r="AN1428" s="788"/>
      <c r="AO1428" s="789"/>
      <c r="AP1428" s="3"/>
      <c r="AQ1428" s="222">
        <f t="shared" si="651"/>
        <v>1</v>
      </c>
    </row>
    <row r="1429" spans="2:56" s="162" customFormat="1" ht="12" customHeight="1" x14ac:dyDescent="0.15">
      <c r="B1429" s="1058"/>
      <c r="C1429" s="1063"/>
      <c r="D1429" s="1061"/>
      <c r="E1429" s="1061"/>
      <c r="F1429" s="1061"/>
      <c r="G1429" s="1061"/>
      <c r="H1429" s="1061"/>
      <c r="I1429" s="1061"/>
      <c r="J1429" s="1062"/>
      <c r="K1429" s="192"/>
      <c r="L1429" s="1038"/>
      <c r="M1429" s="1039"/>
      <c r="N1429" s="1038"/>
      <c r="O1429" s="1039"/>
      <c r="P1429" s="1034"/>
      <c r="Q1429" s="1036"/>
      <c r="R1429" s="408"/>
      <c r="S1429" s="408"/>
      <c r="T1429" s="408"/>
      <c r="U1429" s="1034"/>
      <c r="V1429" s="1036"/>
      <c r="W1429" s="1034"/>
      <c r="X1429" s="1035"/>
      <c r="Y1429" s="286"/>
      <c r="Z1429" s="286"/>
      <c r="AA1429" s="286"/>
      <c r="AB1429" s="286"/>
      <c r="AC1429" s="223"/>
      <c r="AD1429" s="223"/>
      <c r="AE1429" s="223"/>
      <c r="AF1429" s="223"/>
      <c r="AG1429" s="223"/>
      <c r="AH1429" s="223"/>
      <c r="AI1429" s="223"/>
      <c r="AJ1429" s="223"/>
      <c r="AK1429" s="1034"/>
      <c r="AL1429" s="1035"/>
      <c r="AM1429" s="1035"/>
      <c r="AN1429" s="788"/>
      <c r="AO1429" s="789"/>
      <c r="AP1429" s="3"/>
      <c r="AQ1429" s="222">
        <f t="shared" si="651"/>
        <v>1</v>
      </c>
    </row>
    <row r="1430" spans="2:56" s="162" customFormat="1" ht="12" customHeight="1" x14ac:dyDescent="0.15">
      <c r="B1430" s="1058"/>
      <c r="C1430" s="1063"/>
      <c r="D1430" s="1061"/>
      <c r="E1430" s="1061"/>
      <c r="F1430" s="1061"/>
      <c r="G1430" s="1061"/>
      <c r="H1430" s="1061"/>
      <c r="I1430" s="1061"/>
      <c r="J1430" s="1062"/>
      <c r="K1430" s="192"/>
      <c r="L1430" s="1038"/>
      <c r="M1430" s="1039"/>
      <c r="N1430" s="1038"/>
      <c r="O1430" s="1039"/>
      <c r="P1430" s="1034"/>
      <c r="Q1430" s="1036"/>
      <c r="R1430" s="408"/>
      <c r="S1430" s="408"/>
      <c r="T1430" s="408"/>
      <c r="U1430" s="1034"/>
      <c r="V1430" s="1036"/>
      <c r="W1430" s="1034"/>
      <c r="X1430" s="1035"/>
      <c r="Y1430" s="286"/>
      <c r="Z1430" s="286"/>
      <c r="AA1430" s="286"/>
      <c r="AB1430" s="286"/>
      <c r="AC1430" s="223"/>
      <c r="AD1430" s="223"/>
      <c r="AE1430" s="223"/>
      <c r="AF1430" s="223"/>
      <c r="AG1430" s="223"/>
      <c r="AH1430" s="223"/>
      <c r="AI1430" s="223"/>
      <c r="AJ1430" s="223"/>
      <c r="AK1430" s="1034"/>
      <c r="AL1430" s="1035"/>
      <c r="AM1430" s="1035"/>
      <c r="AN1430" s="788"/>
      <c r="AO1430" s="789"/>
      <c r="AP1430" s="3"/>
      <c r="AQ1430" s="222">
        <f t="shared" si="651"/>
        <v>1</v>
      </c>
    </row>
    <row r="1431" spans="2:56" s="162" customFormat="1" ht="12" customHeight="1" x14ac:dyDescent="0.15">
      <c r="B1431" s="1058"/>
      <c r="C1431" s="1063"/>
      <c r="D1431" s="1061"/>
      <c r="E1431" s="1061"/>
      <c r="F1431" s="1061"/>
      <c r="G1431" s="1061"/>
      <c r="H1431" s="1061"/>
      <c r="I1431" s="1061"/>
      <c r="J1431" s="1062"/>
      <c r="K1431" s="192"/>
      <c r="L1431" s="1038"/>
      <c r="M1431" s="1039"/>
      <c r="N1431" s="1038"/>
      <c r="O1431" s="1039"/>
      <c r="P1431" s="1034"/>
      <c r="Q1431" s="1036"/>
      <c r="R1431" s="408"/>
      <c r="S1431" s="408"/>
      <c r="T1431" s="408"/>
      <c r="U1431" s="1034"/>
      <c r="V1431" s="1036"/>
      <c r="W1431" s="1034"/>
      <c r="X1431" s="1035"/>
      <c r="Y1431" s="286"/>
      <c r="Z1431" s="286"/>
      <c r="AA1431" s="286"/>
      <c r="AB1431" s="286"/>
      <c r="AC1431" s="223"/>
      <c r="AD1431" s="223"/>
      <c r="AE1431" s="223"/>
      <c r="AF1431" s="223"/>
      <c r="AG1431" s="223"/>
      <c r="AH1431" s="223"/>
      <c r="AI1431" s="223"/>
      <c r="AJ1431" s="223"/>
      <c r="AK1431" s="1034"/>
      <c r="AL1431" s="1035"/>
      <c r="AM1431" s="1035"/>
      <c r="AN1431" s="788"/>
      <c r="AO1431" s="789"/>
      <c r="AP1431" s="3"/>
      <c r="AQ1431" s="222">
        <f t="shared" si="651"/>
        <v>1</v>
      </c>
    </row>
    <row r="1432" spans="2:56" s="162" customFormat="1" ht="12" customHeight="1" x14ac:dyDescent="0.15">
      <c r="B1432" s="1058"/>
      <c r="C1432" s="1063"/>
      <c r="D1432" s="1061"/>
      <c r="E1432" s="1061"/>
      <c r="F1432" s="1061"/>
      <c r="G1432" s="1061"/>
      <c r="H1432" s="1061"/>
      <c r="I1432" s="1061"/>
      <c r="J1432" s="1062"/>
      <c r="K1432" s="192"/>
      <c r="L1432" s="1038"/>
      <c r="M1432" s="1039"/>
      <c r="N1432" s="1038"/>
      <c r="O1432" s="1039"/>
      <c r="P1432" s="1034"/>
      <c r="Q1432" s="1036"/>
      <c r="R1432" s="408"/>
      <c r="S1432" s="408"/>
      <c r="T1432" s="408"/>
      <c r="U1432" s="1034"/>
      <c r="V1432" s="1036"/>
      <c r="W1432" s="1034"/>
      <c r="X1432" s="1035"/>
      <c r="Y1432" s="286"/>
      <c r="Z1432" s="286"/>
      <c r="AA1432" s="286"/>
      <c r="AB1432" s="286"/>
      <c r="AC1432" s="223"/>
      <c r="AD1432" s="223"/>
      <c r="AE1432" s="223"/>
      <c r="AF1432" s="223"/>
      <c r="AG1432" s="223"/>
      <c r="AH1432" s="223"/>
      <c r="AI1432" s="223"/>
      <c r="AJ1432" s="223"/>
      <c r="AK1432" s="1034"/>
      <c r="AL1432" s="1035"/>
      <c r="AM1432" s="1035"/>
      <c r="AN1432" s="788"/>
      <c r="AO1432" s="789"/>
      <c r="AP1432" s="3"/>
      <c r="AQ1432" s="222">
        <f t="shared" si="651"/>
        <v>1</v>
      </c>
    </row>
    <row r="1433" spans="2:56" s="162" customFormat="1" ht="12" customHeight="1" x14ac:dyDescent="0.15">
      <c r="B1433" s="1058"/>
      <c r="C1433" s="1063"/>
      <c r="D1433" s="1061"/>
      <c r="E1433" s="1061"/>
      <c r="F1433" s="1061"/>
      <c r="G1433" s="1061"/>
      <c r="H1433" s="1061"/>
      <c r="I1433" s="1061"/>
      <c r="J1433" s="1062"/>
      <c r="K1433" s="192"/>
      <c r="L1433" s="1038"/>
      <c r="M1433" s="1039"/>
      <c r="N1433" s="1038"/>
      <c r="O1433" s="1039"/>
      <c r="P1433" s="1034"/>
      <c r="Q1433" s="1036"/>
      <c r="R1433" s="408"/>
      <c r="S1433" s="408"/>
      <c r="T1433" s="408"/>
      <c r="U1433" s="1034"/>
      <c r="V1433" s="1036"/>
      <c r="W1433" s="1034"/>
      <c r="X1433" s="1035"/>
      <c r="Y1433" s="286"/>
      <c r="Z1433" s="286"/>
      <c r="AA1433" s="286"/>
      <c r="AB1433" s="286"/>
      <c r="AC1433" s="223"/>
      <c r="AD1433" s="223"/>
      <c r="AE1433" s="223"/>
      <c r="AF1433" s="223"/>
      <c r="AG1433" s="223"/>
      <c r="AH1433" s="223"/>
      <c r="AI1433" s="223"/>
      <c r="AJ1433" s="223"/>
      <c r="AK1433" s="1034"/>
      <c r="AL1433" s="1035"/>
      <c r="AM1433" s="1035"/>
      <c r="AN1433" s="788"/>
      <c r="AO1433" s="789"/>
      <c r="AP1433" s="3"/>
      <c r="AQ1433" s="222">
        <f t="shared" si="651"/>
        <v>1</v>
      </c>
    </row>
    <row r="1434" spans="2:56" s="162" customFormat="1" ht="12" customHeight="1" x14ac:dyDescent="0.15">
      <c r="B1434" s="1058"/>
      <c r="C1434" s="1063"/>
      <c r="D1434" s="1061"/>
      <c r="E1434" s="1061"/>
      <c r="F1434" s="1061"/>
      <c r="G1434" s="1061"/>
      <c r="H1434" s="1061"/>
      <c r="I1434" s="1061"/>
      <c r="J1434" s="1062"/>
      <c r="K1434" s="192"/>
      <c r="L1434" s="1038"/>
      <c r="M1434" s="1039"/>
      <c r="N1434" s="1038"/>
      <c r="O1434" s="1039"/>
      <c r="P1434" s="1034"/>
      <c r="Q1434" s="1036"/>
      <c r="R1434" s="408"/>
      <c r="S1434" s="408"/>
      <c r="T1434" s="408"/>
      <c r="U1434" s="1034"/>
      <c r="V1434" s="1036"/>
      <c r="W1434" s="1034"/>
      <c r="X1434" s="1035"/>
      <c r="Y1434" s="286"/>
      <c r="Z1434" s="286"/>
      <c r="AA1434" s="286"/>
      <c r="AB1434" s="286"/>
      <c r="AC1434" s="223"/>
      <c r="AD1434" s="223"/>
      <c r="AE1434" s="223"/>
      <c r="AF1434" s="223"/>
      <c r="AG1434" s="223"/>
      <c r="AH1434" s="223"/>
      <c r="AI1434" s="223"/>
      <c r="AJ1434" s="223"/>
      <c r="AK1434" s="1034"/>
      <c r="AL1434" s="1035"/>
      <c r="AM1434" s="1035"/>
      <c r="AN1434" s="788"/>
      <c r="AO1434" s="789"/>
      <c r="AP1434" s="3"/>
      <c r="AQ1434" s="222">
        <f t="shared" si="651"/>
        <v>1</v>
      </c>
    </row>
    <row r="1435" spans="2:56" s="162" customFormat="1" ht="12" customHeight="1" x14ac:dyDescent="0.15">
      <c r="B1435" s="1058"/>
      <c r="C1435" s="1063"/>
      <c r="D1435" s="1061"/>
      <c r="E1435" s="1061"/>
      <c r="F1435" s="1061"/>
      <c r="G1435" s="1061"/>
      <c r="H1435" s="1061"/>
      <c r="I1435" s="1061"/>
      <c r="J1435" s="1062"/>
      <c r="K1435" s="192"/>
      <c r="L1435" s="1038"/>
      <c r="M1435" s="1039"/>
      <c r="N1435" s="1038"/>
      <c r="O1435" s="1039"/>
      <c r="P1435" s="1034"/>
      <c r="Q1435" s="1036"/>
      <c r="R1435" s="408"/>
      <c r="S1435" s="408"/>
      <c r="T1435" s="408"/>
      <c r="U1435" s="1034"/>
      <c r="V1435" s="1036"/>
      <c r="W1435" s="1034"/>
      <c r="X1435" s="1035"/>
      <c r="Y1435" s="286"/>
      <c r="Z1435" s="286"/>
      <c r="AA1435" s="286"/>
      <c r="AB1435" s="286"/>
      <c r="AC1435" s="223"/>
      <c r="AD1435" s="223"/>
      <c r="AE1435" s="223"/>
      <c r="AF1435" s="223"/>
      <c r="AG1435" s="223"/>
      <c r="AH1435" s="223"/>
      <c r="AI1435" s="223"/>
      <c r="AJ1435" s="223"/>
      <c r="AK1435" s="1034"/>
      <c r="AL1435" s="1035"/>
      <c r="AM1435" s="1035"/>
      <c r="AN1435" s="788"/>
      <c r="AO1435" s="789"/>
      <c r="AP1435" s="3"/>
      <c r="AQ1435" s="222">
        <f t="shared" si="651"/>
        <v>1</v>
      </c>
    </row>
    <row r="1436" spans="2:56" s="162" customFormat="1" ht="12" customHeight="1" x14ac:dyDescent="0.15">
      <c r="B1436" s="1058"/>
      <c r="C1436" s="1063"/>
      <c r="D1436" s="1061"/>
      <c r="E1436" s="1061"/>
      <c r="F1436" s="1061"/>
      <c r="G1436" s="1061"/>
      <c r="H1436" s="1061"/>
      <c r="I1436" s="1061"/>
      <c r="J1436" s="1062"/>
      <c r="K1436" s="192"/>
      <c r="L1436" s="1038"/>
      <c r="M1436" s="1039"/>
      <c r="N1436" s="1038"/>
      <c r="O1436" s="1039"/>
      <c r="P1436" s="1034"/>
      <c r="Q1436" s="1036"/>
      <c r="R1436" s="408"/>
      <c r="S1436" s="408"/>
      <c r="T1436" s="408"/>
      <c r="U1436" s="1034"/>
      <c r="V1436" s="1036"/>
      <c r="W1436" s="1034"/>
      <c r="X1436" s="1035"/>
      <c r="Y1436" s="286"/>
      <c r="Z1436" s="286"/>
      <c r="AA1436" s="286"/>
      <c r="AB1436" s="286"/>
      <c r="AC1436" s="223"/>
      <c r="AD1436" s="223"/>
      <c r="AE1436" s="223"/>
      <c r="AF1436" s="223"/>
      <c r="AG1436" s="223"/>
      <c r="AH1436" s="223"/>
      <c r="AI1436" s="223"/>
      <c r="AJ1436" s="223"/>
      <c r="AK1436" s="1034"/>
      <c r="AL1436" s="1035"/>
      <c r="AM1436" s="1035"/>
      <c r="AN1436" s="788"/>
      <c r="AO1436" s="789"/>
      <c r="AP1436" s="3"/>
      <c r="AQ1436" s="222">
        <f t="shared" si="651"/>
        <v>1</v>
      </c>
    </row>
    <row r="1437" spans="2:56" s="162" customFormat="1" ht="12" customHeight="1" x14ac:dyDescent="0.15">
      <c r="B1437" s="1058"/>
      <c r="C1437" s="1063"/>
      <c r="D1437" s="1061"/>
      <c r="E1437" s="1061"/>
      <c r="F1437" s="1061"/>
      <c r="G1437" s="1061"/>
      <c r="H1437" s="1061"/>
      <c r="I1437" s="1061"/>
      <c r="J1437" s="1062"/>
      <c r="K1437" s="192"/>
      <c r="L1437" s="1038"/>
      <c r="M1437" s="1039"/>
      <c r="N1437" s="1038"/>
      <c r="O1437" s="1039"/>
      <c r="P1437" s="1034"/>
      <c r="Q1437" s="1036"/>
      <c r="R1437" s="408"/>
      <c r="S1437" s="408"/>
      <c r="T1437" s="408"/>
      <c r="U1437" s="1034"/>
      <c r="V1437" s="1036"/>
      <c r="W1437" s="1034"/>
      <c r="X1437" s="1035"/>
      <c r="Y1437" s="286"/>
      <c r="Z1437" s="286"/>
      <c r="AA1437" s="286"/>
      <c r="AB1437" s="286"/>
      <c r="AC1437" s="223"/>
      <c r="AD1437" s="223"/>
      <c r="AE1437" s="223"/>
      <c r="AF1437" s="223"/>
      <c r="AG1437" s="223"/>
      <c r="AH1437" s="223"/>
      <c r="AI1437" s="223"/>
      <c r="AJ1437" s="223"/>
      <c r="AK1437" s="1034"/>
      <c r="AL1437" s="1035"/>
      <c r="AM1437" s="1035"/>
      <c r="AN1437" s="788"/>
      <c r="AO1437" s="789"/>
      <c r="AP1437" s="3"/>
      <c r="AQ1437" s="222">
        <f t="shared" si="651"/>
        <v>1</v>
      </c>
    </row>
    <row r="1438" spans="2:56" s="162" customFormat="1" ht="12" customHeight="1" x14ac:dyDescent="0.15">
      <c r="B1438" s="1058"/>
      <c r="C1438" s="1063"/>
      <c r="D1438" s="1061"/>
      <c r="E1438" s="1061"/>
      <c r="F1438" s="1061"/>
      <c r="G1438" s="1061"/>
      <c r="H1438" s="1061"/>
      <c r="I1438" s="1061"/>
      <c r="J1438" s="1062"/>
      <c r="K1438" s="192"/>
      <c r="L1438" s="1038"/>
      <c r="M1438" s="1039"/>
      <c r="N1438" s="1038"/>
      <c r="O1438" s="1039"/>
      <c r="P1438" s="1034"/>
      <c r="Q1438" s="1036"/>
      <c r="R1438" s="408"/>
      <c r="S1438" s="408"/>
      <c r="T1438" s="408"/>
      <c r="U1438" s="1034"/>
      <c r="V1438" s="1036"/>
      <c r="W1438" s="1034"/>
      <c r="X1438" s="1035"/>
      <c r="Y1438" s="286"/>
      <c r="Z1438" s="286"/>
      <c r="AA1438" s="286"/>
      <c r="AB1438" s="286"/>
      <c r="AC1438" s="223"/>
      <c r="AD1438" s="223"/>
      <c r="AE1438" s="223"/>
      <c r="AF1438" s="223"/>
      <c r="AG1438" s="223"/>
      <c r="AH1438" s="223"/>
      <c r="AI1438" s="223"/>
      <c r="AJ1438" s="223"/>
      <c r="AK1438" s="1034"/>
      <c r="AL1438" s="1035"/>
      <c r="AM1438" s="1035"/>
      <c r="AN1438" s="788"/>
      <c r="AO1438" s="789"/>
      <c r="AP1438" s="3"/>
      <c r="AQ1438" s="222">
        <f t="shared" si="651"/>
        <v>1</v>
      </c>
    </row>
    <row r="1439" spans="2:56" s="162" customFormat="1" ht="12" customHeight="1" x14ac:dyDescent="0.15">
      <c r="B1439" s="1058"/>
      <c r="C1439" s="1063"/>
      <c r="D1439" s="1061"/>
      <c r="E1439" s="1061"/>
      <c r="F1439" s="1061"/>
      <c r="G1439" s="1061"/>
      <c r="H1439" s="1061"/>
      <c r="I1439" s="1061"/>
      <c r="J1439" s="1062"/>
      <c r="K1439" s="192"/>
      <c r="L1439" s="1038"/>
      <c r="M1439" s="1039"/>
      <c r="N1439" s="1038"/>
      <c r="O1439" s="1039"/>
      <c r="P1439" s="1034"/>
      <c r="Q1439" s="1036"/>
      <c r="R1439" s="408"/>
      <c r="S1439" s="408"/>
      <c r="T1439" s="408"/>
      <c r="U1439" s="1034"/>
      <c r="V1439" s="1036"/>
      <c r="W1439" s="1034"/>
      <c r="X1439" s="1035"/>
      <c r="Y1439" s="286"/>
      <c r="Z1439" s="286"/>
      <c r="AA1439" s="286"/>
      <c r="AB1439" s="286"/>
      <c r="AC1439" s="223"/>
      <c r="AD1439" s="223"/>
      <c r="AE1439" s="223"/>
      <c r="AF1439" s="223"/>
      <c r="AG1439" s="223"/>
      <c r="AH1439" s="223"/>
      <c r="AI1439" s="223"/>
      <c r="AJ1439" s="223"/>
      <c r="AK1439" s="1034"/>
      <c r="AL1439" s="1035"/>
      <c r="AM1439" s="1035"/>
      <c r="AN1439" s="788"/>
      <c r="AO1439" s="789"/>
      <c r="AP1439" s="3"/>
      <c r="AQ1439" s="222">
        <f t="shared" si="651"/>
        <v>1</v>
      </c>
    </row>
    <row r="1440" spans="2:56" s="162" customFormat="1" ht="12" customHeight="1" x14ac:dyDescent="0.15">
      <c r="B1440" s="1058"/>
      <c r="C1440" s="1063"/>
      <c r="D1440" s="1061"/>
      <c r="E1440" s="1061"/>
      <c r="F1440" s="1061"/>
      <c r="G1440" s="1061"/>
      <c r="H1440" s="1061"/>
      <c r="I1440" s="1061"/>
      <c r="J1440" s="1062"/>
      <c r="K1440" s="192"/>
      <c r="L1440" s="1038"/>
      <c r="M1440" s="1039"/>
      <c r="N1440" s="1038"/>
      <c r="O1440" s="1039"/>
      <c r="P1440" s="1034"/>
      <c r="Q1440" s="1036"/>
      <c r="R1440" s="408"/>
      <c r="S1440" s="408"/>
      <c r="T1440" s="408"/>
      <c r="U1440" s="1034"/>
      <c r="V1440" s="1036"/>
      <c r="W1440" s="1034"/>
      <c r="X1440" s="1035"/>
      <c r="Y1440" s="286"/>
      <c r="Z1440" s="286"/>
      <c r="AA1440" s="286"/>
      <c r="AB1440" s="286"/>
      <c r="AC1440" s="223"/>
      <c r="AD1440" s="223"/>
      <c r="AE1440" s="223"/>
      <c r="AF1440" s="223"/>
      <c r="AG1440" s="223"/>
      <c r="AH1440" s="223"/>
      <c r="AI1440" s="223"/>
      <c r="AJ1440" s="223"/>
      <c r="AK1440" s="1034"/>
      <c r="AL1440" s="1035"/>
      <c r="AM1440" s="1035"/>
      <c r="AN1440" s="788"/>
      <c r="AO1440" s="789"/>
      <c r="AP1440" s="3"/>
      <c r="AQ1440" s="222">
        <f t="shared" si="651"/>
        <v>1</v>
      </c>
    </row>
    <row r="1441" spans="2:86" s="162" customFormat="1" ht="12" customHeight="1" x14ac:dyDescent="0.15">
      <c r="B1441" s="1058"/>
      <c r="C1441" s="1063"/>
      <c r="D1441" s="1061"/>
      <c r="E1441" s="1061"/>
      <c r="F1441" s="1061"/>
      <c r="G1441" s="1061"/>
      <c r="H1441" s="1061"/>
      <c r="I1441" s="1061"/>
      <c r="J1441" s="1062"/>
      <c r="K1441" s="1016" t="s">
        <v>216</v>
      </c>
      <c r="L1441" s="1016" t="s">
        <v>215</v>
      </c>
      <c r="M1441" s="1016"/>
      <c r="N1441" s="1016"/>
      <c r="O1441" s="1016"/>
      <c r="P1441" s="1016"/>
      <c r="Q1441" s="1016"/>
      <c r="R1441" s="1016"/>
      <c r="S1441" s="1016"/>
      <c r="T1441" s="1016"/>
      <c r="U1441" s="1016"/>
      <c r="V1441" s="1016"/>
      <c r="W1441" s="1016"/>
      <c r="X1441" s="1016"/>
      <c r="Y1441" s="1040" t="s">
        <v>466</v>
      </c>
      <c r="Z1441" s="1041"/>
      <c r="AA1441" s="1041"/>
      <c r="AB1441" s="1042"/>
      <c r="AC1441" s="224">
        <f t="shared" ref="AC1441:AJ1441" si="652">SUM(AC1421:AC1440)</f>
        <v>0</v>
      </c>
      <c r="AD1441" s="224">
        <f t="shared" si="652"/>
        <v>0</v>
      </c>
      <c r="AE1441" s="224">
        <f t="shared" si="652"/>
        <v>1.4000000000000002E-2</v>
      </c>
      <c r="AF1441" s="224">
        <f t="shared" si="652"/>
        <v>8.7499999999999994E-2</v>
      </c>
      <c r="AG1441" s="224">
        <f t="shared" si="652"/>
        <v>0</v>
      </c>
      <c r="AH1441" s="224">
        <f t="shared" si="652"/>
        <v>0</v>
      </c>
      <c r="AI1441" s="224">
        <f t="shared" si="652"/>
        <v>0</v>
      </c>
      <c r="AJ1441" s="224">
        <f t="shared" si="652"/>
        <v>0</v>
      </c>
      <c r="AK1441" s="1040" t="s">
        <v>214</v>
      </c>
      <c r="AL1441" s="1041"/>
      <c r="AM1441" s="1041"/>
      <c r="AN1441" s="788"/>
      <c r="AO1441" s="789"/>
      <c r="AP1441" s="3"/>
    </row>
    <row r="1442" spans="2:86" s="162" customFormat="1" ht="12" customHeight="1" x14ac:dyDescent="0.15">
      <c r="B1442" s="1058"/>
      <c r="C1442" s="1063"/>
      <c r="D1442" s="1061"/>
      <c r="E1442" s="1061"/>
      <c r="F1442" s="1061"/>
      <c r="G1442" s="1061"/>
      <c r="H1442" s="1061"/>
      <c r="I1442" s="1061"/>
      <c r="J1442" s="1062"/>
      <c r="K1442" s="1016"/>
      <c r="L1442" s="1016" t="s">
        <v>467</v>
      </c>
      <c r="M1442" s="1016"/>
      <c r="N1442" s="1016"/>
      <c r="O1442" s="1016" t="s">
        <v>213</v>
      </c>
      <c r="P1442" s="1016"/>
      <c r="Q1442" s="1016"/>
      <c r="R1442" s="1016"/>
      <c r="S1442" s="1016"/>
      <c r="T1442" s="1016"/>
      <c r="U1442" s="1016"/>
      <c r="V1442" s="1016"/>
      <c r="W1442" s="1016"/>
      <c r="X1442" s="1016"/>
      <c r="Y1442" s="193">
        <f>COUNTIF(Y1421:Y1440,"○")</f>
        <v>0</v>
      </c>
      <c r="Z1442" s="193">
        <f>COUNTIF(Z1421:Z1440,"○")</f>
        <v>0</v>
      </c>
      <c r="AA1442" s="193">
        <f>COUNTIF(AA1421:AA1440,"○")</f>
        <v>0</v>
      </c>
      <c r="AB1442" s="193">
        <f>COUNTIF(AB1421:AB1440,"○")</f>
        <v>0</v>
      </c>
      <c r="AC1442" s="193">
        <f t="shared" ref="AC1442:AJ1442" si="653">COUNT(AC1421:AC1440)</f>
        <v>0</v>
      </c>
      <c r="AD1442" s="193">
        <f t="shared" si="653"/>
        <v>0</v>
      </c>
      <c r="AE1442" s="193">
        <f t="shared" si="653"/>
        <v>1</v>
      </c>
      <c r="AF1442" s="193">
        <f t="shared" si="653"/>
        <v>1</v>
      </c>
      <c r="AG1442" s="193">
        <f t="shared" si="653"/>
        <v>0</v>
      </c>
      <c r="AH1442" s="193">
        <f t="shared" si="653"/>
        <v>0</v>
      </c>
      <c r="AI1442" s="193">
        <f t="shared" si="653"/>
        <v>0</v>
      </c>
      <c r="AJ1442" s="193">
        <f t="shared" si="653"/>
        <v>0</v>
      </c>
      <c r="AK1442" s="1043"/>
      <c r="AL1442" s="1044"/>
      <c r="AM1442" s="1044"/>
      <c r="AN1442" s="1044"/>
      <c r="AO1442" s="1045"/>
      <c r="AP1442" s="3"/>
    </row>
    <row r="1443" spans="2:86" ht="12" customHeight="1" x14ac:dyDescent="0.15">
      <c r="B1443" s="1058"/>
      <c r="C1443" s="1063"/>
      <c r="D1443" s="1061"/>
      <c r="E1443" s="1061"/>
      <c r="F1443" s="1061"/>
      <c r="G1443" s="1061"/>
      <c r="H1443" s="1061"/>
      <c r="I1443" s="1061"/>
      <c r="J1443" s="1062"/>
      <c r="K1443" s="1016"/>
      <c r="L1443" s="1016"/>
      <c r="M1443" s="1016"/>
      <c r="N1443" s="1016"/>
      <c r="O1443" s="1016" t="s">
        <v>468</v>
      </c>
      <c r="P1443" s="1016"/>
      <c r="Q1443" s="1016"/>
      <c r="R1443" s="1016"/>
      <c r="S1443" s="1016"/>
      <c r="T1443" s="1016"/>
      <c r="U1443" s="1016"/>
      <c r="V1443" s="1016"/>
      <c r="W1443" s="1016"/>
      <c r="X1443" s="1016"/>
      <c r="Y1443" s="1034" t="str">
        <f>IF(Y1442&gt;0,"Ⅳ",IF(Z1442&gt;0,"Ⅲ",IF(AA1442&gt;0,"Ⅱa",IF(AB1442&gt;0,"Ⅱb","Ⅰ"))))</f>
        <v>Ⅰ</v>
      </c>
      <c r="Z1443" s="1035"/>
      <c r="AA1443" s="1035"/>
      <c r="AB1443" s="1036"/>
      <c r="AC1443" s="1034" t="str">
        <f>IF(AC1442&gt;0,"Ⅳ",IF(AD1442&gt;0,"Ⅲ",IF(AE1442&gt;0,"Ⅱa",IF(AF1442&gt;0,"Ⅱb","Ⅰ"))))</f>
        <v>Ⅱa</v>
      </c>
      <c r="AD1443" s="1035"/>
      <c r="AE1443" s="1035"/>
      <c r="AF1443" s="1036"/>
      <c r="AG1443" s="1034" t="str">
        <f>IF(AG1442&gt;0,"Ⅳ",IF(AH1442&gt;0,"Ⅲ",IF(AI1442&gt;0,"Ⅱa",IF(AJ1442&gt;0,"Ⅱb","Ⅰ"))))</f>
        <v>Ⅰ</v>
      </c>
      <c r="AH1443" s="1035"/>
      <c r="AI1443" s="1035"/>
      <c r="AJ1443" s="1036"/>
      <c r="AK1443" s="1046"/>
      <c r="AL1443" s="1047"/>
      <c r="AM1443" s="1047"/>
      <c r="AN1443" s="1047"/>
      <c r="AO1443" s="1048"/>
      <c r="AP1443" s="3"/>
      <c r="AQ1443" s="282" t="s">
        <v>312</v>
      </c>
      <c r="AR1443" s="282" t="s">
        <v>313</v>
      </c>
      <c r="AS1443" s="699" t="s">
        <v>316</v>
      </c>
      <c r="AT1443" s="1026"/>
    </row>
    <row r="1444" spans="2:86" ht="12" customHeight="1" x14ac:dyDescent="0.15">
      <c r="B1444" s="1058"/>
      <c r="C1444" s="1063"/>
      <c r="D1444" s="1061"/>
      <c r="E1444" s="1061"/>
      <c r="F1444" s="1061"/>
      <c r="G1444" s="1061"/>
      <c r="H1444" s="1061"/>
      <c r="I1444" s="1061"/>
      <c r="J1444" s="1062"/>
      <c r="K1444" s="1016"/>
      <c r="L1444" s="1016" t="s">
        <v>469</v>
      </c>
      <c r="M1444" s="1016"/>
      <c r="N1444" s="1016"/>
      <c r="O1444" s="1016" t="s">
        <v>212</v>
      </c>
      <c r="P1444" s="1016"/>
      <c r="Q1444" s="1016"/>
      <c r="R1444" s="1016"/>
      <c r="S1444" s="1016"/>
      <c r="T1444" s="1016"/>
      <c r="U1444" s="1016"/>
      <c r="V1444" s="1016"/>
      <c r="W1444" s="1016"/>
      <c r="X1444" s="1016"/>
      <c r="Y1444" s="187" t="s">
        <v>32</v>
      </c>
      <c r="Z1444" s="187" t="s">
        <v>33</v>
      </c>
      <c r="AA1444" s="1027" t="s">
        <v>34</v>
      </c>
      <c r="AB1444" s="1027"/>
      <c r="AC1444" s="187" t="s">
        <v>32</v>
      </c>
      <c r="AD1444" s="187" t="s">
        <v>33</v>
      </c>
      <c r="AE1444" s="1027" t="s">
        <v>34</v>
      </c>
      <c r="AF1444" s="1027"/>
      <c r="AG1444" s="187" t="s">
        <v>32</v>
      </c>
      <c r="AH1444" s="187" t="s">
        <v>33</v>
      </c>
      <c r="AI1444" s="1027" t="s">
        <v>34</v>
      </c>
      <c r="AJ1444" s="1027"/>
      <c r="AK1444" s="1046"/>
      <c r="AL1444" s="1047"/>
      <c r="AM1444" s="1047"/>
      <c r="AN1444" s="1047"/>
      <c r="AO1444" s="1048"/>
      <c r="AP1444" s="3"/>
      <c r="AQ1444" s="1028">
        <f>+Y1442+Z1442</f>
        <v>0</v>
      </c>
      <c r="AR1444" s="1029"/>
      <c r="AS1444" s="1028">
        <f>+AA1442+AB1442</f>
        <v>0</v>
      </c>
      <c r="AT1444" s="1029"/>
    </row>
    <row r="1445" spans="2:86" ht="12" customHeight="1" x14ac:dyDescent="0.15">
      <c r="B1445" s="1058"/>
      <c r="C1445" s="1063"/>
      <c r="D1445" s="1061"/>
      <c r="E1445" s="1061"/>
      <c r="F1445" s="1061"/>
      <c r="G1445" s="1061"/>
      <c r="H1445" s="1061"/>
      <c r="I1445" s="1061"/>
      <c r="J1445" s="1062"/>
      <c r="K1445" s="1016"/>
      <c r="L1445" s="1016"/>
      <c r="M1445" s="1016"/>
      <c r="N1445" s="1016"/>
      <c r="O1445" s="1016" t="s">
        <v>470</v>
      </c>
      <c r="P1445" s="1016"/>
      <c r="Q1445" s="1016"/>
      <c r="R1445" s="1016"/>
      <c r="S1445" s="1016"/>
      <c r="T1445" s="1016"/>
      <c r="U1445" s="1016"/>
      <c r="V1445" s="1016"/>
      <c r="W1445" s="1016"/>
      <c r="X1445" s="1016"/>
      <c r="Y1445" s="193" t="str">
        <f>IF(Y1442=0,"",1)</f>
        <v/>
      </c>
      <c r="Z1445" s="193" t="str">
        <f>IF(Z1442=0,"",1)</f>
        <v/>
      </c>
      <c r="AA1445" s="1030" t="str">
        <f>IF(AQ1444=1,"",IF(AS1444&gt;0,1,""))</f>
        <v/>
      </c>
      <c r="AB1445" s="1031"/>
      <c r="AC1445" s="193">
        <f>+AC1442</f>
        <v>0</v>
      </c>
      <c r="AD1445" s="193">
        <f>AD1442</f>
        <v>0</v>
      </c>
      <c r="AE1445" s="1030">
        <f>AE1442+AF1442</f>
        <v>2</v>
      </c>
      <c r="AF1445" s="1031"/>
      <c r="AG1445" s="193">
        <f>AG1442</f>
        <v>0</v>
      </c>
      <c r="AH1445" s="193">
        <f>AH1442</f>
        <v>0</v>
      </c>
      <c r="AI1445" s="1030">
        <f>AI1442+AJ1442</f>
        <v>0</v>
      </c>
      <c r="AJ1445" s="1031"/>
      <c r="AK1445" s="1046"/>
      <c r="AL1445" s="1047"/>
      <c r="AM1445" s="1047"/>
      <c r="AN1445" s="1047"/>
      <c r="AO1445" s="1048"/>
      <c r="AP1445" s="3"/>
      <c r="AQ1445" s="197">
        <f>+Y1442+AC1445+AG1445</f>
        <v>0</v>
      </c>
      <c r="AR1445" s="197">
        <f>+Z1442+AD1445+AH1445</f>
        <v>0</v>
      </c>
      <c r="AS1445" s="1032">
        <f>+AS1444+AE1445+AI1445</f>
        <v>2</v>
      </c>
      <c r="AT1445" s="1033"/>
    </row>
    <row r="1446" spans="2:86" ht="12" customHeight="1" x14ac:dyDescent="0.15">
      <c r="B1446" s="1058"/>
      <c r="C1446" s="1063"/>
      <c r="D1446" s="1061"/>
      <c r="E1446" s="1061"/>
      <c r="F1446" s="1061"/>
      <c r="G1446" s="1061"/>
      <c r="H1446" s="1061"/>
      <c r="I1446" s="1061"/>
      <c r="J1446" s="1062"/>
      <c r="K1446" s="1016"/>
      <c r="L1446" s="1016"/>
      <c r="M1446" s="1016"/>
      <c r="N1446" s="1016"/>
      <c r="O1446" s="1016" t="s">
        <v>471</v>
      </c>
      <c r="P1446" s="1016"/>
      <c r="Q1446" s="1016"/>
      <c r="R1446" s="1016"/>
      <c r="S1446" s="1016"/>
      <c r="T1446" s="1016"/>
      <c r="U1446" s="1016"/>
      <c r="V1446" s="1016"/>
      <c r="W1446" s="1016"/>
      <c r="X1446" s="1016"/>
      <c r="Y1446" s="1034" t="s">
        <v>875</v>
      </c>
      <c r="Z1446" s="1035"/>
      <c r="AA1446" s="1035"/>
      <c r="AB1446" s="1036"/>
      <c r="AC1446" s="1034" t="str">
        <f>IF(AC1445&gt;0,"Ⅳ",IF(AD1445&gt;0,"Ⅲ",IF(AE1445&gt;0,"Ⅱ","Ⅰ")))</f>
        <v>Ⅱ</v>
      </c>
      <c r="AD1446" s="1035"/>
      <c r="AE1446" s="1035"/>
      <c r="AF1446" s="1036"/>
      <c r="AG1446" s="1034" t="str">
        <f>IF(AG1445&gt;0,"Ⅳ",IF(AH1445&gt;0,"Ⅲ",IF(AI1445&gt;0,"Ⅱ","Ⅰ")))</f>
        <v>Ⅰ</v>
      </c>
      <c r="AH1446" s="1035"/>
      <c r="AI1446" s="1035"/>
      <c r="AJ1446" s="1036"/>
      <c r="AK1446" s="1046"/>
      <c r="AL1446" s="1047"/>
      <c r="AM1446" s="1047"/>
      <c r="AN1446" s="1047"/>
      <c r="AO1446" s="1048"/>
      <c r="AP1446" s="3"/>
      <c r="AQ1446" s="1037" t="str">
        <f>IF(AQ1445&gt;0,"Ⅳ",IF(AR1445&gt;0,"Ⅲ",IF(AS1445&gt;0,"Ⅱ","Ⅰ")))</f>
        <v>Ⅱ</v>
      </c>
      <c r="AR1446" s="1037"/>
      <c r="AS1446" s="1037"/>
      <c r="AT1446" s="1037"/>
    </row>
    <row r="1447" spans="2:86" ht="12" customHeight="1" x14ac:dyDescent="0.15">
      <c r="B1447" s="1058"/>
      <c r="C1447" s="1063"/>
      <c r="D1447" s="1061"/>
      <c r="E1447" s="1061"/>
      <c r="F1447" s="1061"/>
      <c r="G1447" s="1061"/>
      <c r="H1447" s="1061"/>
      <c r="I1447" s="1061"/>
      <c r="J1447" s="1062"/>
      <c r="K1447" s="1016"/>
      <c r="L1447" s="1016"/>
      <c r="M1447" s="1016"/>
      <c r="N1447" s="1016"/>
      <c r="O1447" s="1016" t="s">
        <v>472</v>
      </c>
      <c r="P1447" s="1016"/>
      <c r="Q1447" s="1016"/>
      <c r="R1447" s="1016"/>
      <c r="S1447" s="1016"/>
      <c r="T1447" s="1016"/>
      <c r="U1447" s="1016"/>
      <c r="V1447" s="1016"/>
      <c r="W1447" s="1016"/>
      <c r="X1447" s="1016"/>
      <c r="Y1447" s="1034" t="str">
        <f>IF(COUNTIF(Y1446:AJ1446,"Ⅳ")&gt;0,"Ⅳ",IF(COUNTIF(Y1446:AJ1446,"Ⅲ")&gt;0,"Ⅲ",IF(COUNTIF(Y1446:AJ1446,"Ⅱ")&gt;0,"Ⅱ","Ⅰ")))</f>
        <v>Ⅱ</v>
      </c>
      <c r="Z1447" s="1035"/>
      <c r="AA1447" s="1035"/>
      <c r="AB1447" s="1035"/>
      <c r="AC1447" s="1035"/>
      <c r="AD1447" s="1035"/>
      <c r="AE1447" s="1035"/>
      <c r="AF1447" s="1035"/>
      <c r="AG1447" s="1035"/>
      <c r="AH1447" s="1035"/>
      <c r="AI1447" s="1035"/>
      <c r="AJ1447" s="1036"/>
      <c r="AK1447" s="1049"/>
      <c r="AL1447" s="1050"/>
      <c r="AM1447" s="1050"/>
      <c r="AN1447" s="1050"/>
      <c r="AO1447" s="1051"/>
      <c r="AP1447" s="3"/>
    </row>
    <row r="1448" spans="2:86" ht="14.25" customHeight="1" x14ac:dyDescent="0.15">
      <c r="B1448" s="1058"/>
      <c r="C1448" s="1063"/>
      <c r="D1448" s="1061"/>
      <c r="E1448" s="1061"/>
      <c r="F1448" s="1061"/>
      <c r="G1448" s="1061"/>
      <c r="H1448" s="1061"/>
      <c r="I1448" s="1061"/>
      <c r="J1448" s="1062"/>
      <c r="K1448" s="1016" t="s">
        <v>169</v>
      </c>
      <c r="L1448" s="1017"/>
      <c r="M1448" s="1017"/>
      <c r="N1448" s="1017"/>
      <c r="O1448" s="1017"/>
      <c r="P1448" s="1017"/>
      <c r="Q1448" s="1017"/>
      <c r="R1448" s="1017"/>
      <c r="S1448" s="1017"/>
      <c r="T1448" s="1017"/>
      <c r="U1448" s="1017"/>
      <c r="V1448" s="1017"/>
      <c r="W1448" s="1017"/>
      <c r="X1448" s="1017"/>
      <c r="Y1448" s="1017"/>
      <c r="Z1448" s="1017"/>
      <c r="AA1448" s="1017"/>
      <c r="AB1448" s="1017"/>
      <c r="AC1448" s="1017"/>
      <c r="AD1448" s="1017"/>
      <c r="AE1448" s="1017"/>
      <c r="AF1448" s="1017"/>
      <c r="AG1448" s="1017"/>
      <c r="AH1448" s="1017"/>
      <c r="AI1448" s="1017"/>
      <c r="AJ1448" s="1017"/>
      <c r="AK1448" s="1017"/>
      <c r="AL1448" s="1017"/>
      <c r="AM1448" s="1017"/>
      <c r="AN1448" s="1017"/>
      <c r="AO1448" s="1017"/>
      <c r="AP1448" s="3"/>
    </row>
    <row r="1449" spans="2:86" ht="14.25" customHeight="1" x14ac:dyDescent="0.15">
      <c r="B1449" s="1058"/>
      <c r="C1449" s="1063"/>
      <c r="D1449" s="1061"/>
      <c r="E1449" s="1061"/>
      <c r="F1449" s="1061"/>
      <c r="G1449" s="1061"/>
      <c r="H1449" s="1061"/>
      <c r="I1449" s="1061"/>
      <c r="J1449" s="1062"/>
      <c r="K1449" s="1016"/>
      <c r="L1449" s="1017"/>
      <c r="M1449" s="1017"/>
      <c r="N1449" s="1017"/>
      <c r="O1449" s="1017"/>
      <c r="P1449" s="1017"/>
      <c r="Q1449" s="1017"/>
      <c r="R1449" s="1017"/>
      <c r="S1449" s="1017"/>
      <c r="T1449" s="1017"/>
      <c r="U1449" s="1017"/>
      <c r="V1449" s="1017"/>
      <c r="W1449" s="1017"/>
      <c r="X1449" s="1017"/>
      <c r="Y1449" s="1017"/>
      <c r="Z1449" s="1017"/>
      <c r="AA1449" s="1017"/>
      <c r="AB1449" s="1017"/>
      <c r="AC1449" s="1017"/>
      <c r="AD1449" s="1017"/>
      <c r="AE1449" s="1017"/>
      <c r="AF1449" s="1017"/>
      <c r="AG1449" s="1017"/>
      <c r="AH1449" s="1017"/>
      <c r="AI1449" s="1017"/>
      <c r="AJ1449" s="1017"/>
      <c r="AK1449" s="1017"/>
      <c r="AL1449" s="1017"/>
      <c r="AM1449" s="1017"/>
      <c r="AN1449" s="1017"/>
      <c r="AO1449" s="1017"/>
      <c r="AP1449" s="3"/>
    </row>
    <row r="1450" spans="2:86" ht="12" customHeight="1" x14ac:dyDescent="0.15">
      <c r="B1450" s="1058"/>
      <c r="C1450" s="1063"/>
      <c r="D1450" s="1061"/>
      <c r="E1450" s="1061"/>
      <c r="F1450" s="1061"/>
      <c r="G1450" s="1061"/>
      <c r="H1450" s="1061"/>
      <c r="I1450" s="1061"/>
      <c r="J1450" s="1062"/>
      <c r="K1450" s="1018" t="s">
        <v>473</v>
      </c>
      <c r="L1450" s="1018"/>
      <c r="M1450" s="1018"/>
      <c r="N1450" s="1018"/>
      <c r="O1450" s="1018"/>
      <c r="P1450" s="1018"/>
      <c r="Q1450" s="1018"/>
      <c r="R1450" s="1018"/>
      <c r="S1450" s="1018"/>
      <c r="T1450" s="1018"/>
      <c r="U1450" s="1018"/>
      <c r="V1450" s="1018"/>
      <c r="W1450" s="1018"/>
      <c r="X1450" s="1018"/>
      <c r="Y1450" s="1018"/>
      <c r="Z1450" s="1018"/>
      <c r="AA1450" s="1018"/>
      <c r="AB1450" s="1018"/>
      <c r="AC1450" s="1018"/>
      <c r="AD1450" s="1018"/>
      <c r="AE1450" s="1018"/>
      <c r="AF1450" s="1018"/>
      <c r="AG1450" s="1018"/>
      <c r="AH1450" s="1018"/>
      <c r="AI1450" s="1018"/>
      <c r="AJ1450" s="1018"/>
      <c r="AK1450" s="1018"/>
      <c r="AL1450" s="1018"/>
      <c r="AM1450" s="1018"/>
      <c r="AN1450" s="1018"/>
      <c r="AO1450" s="1018"/>
      <c r="AP1450" s="3"/>
    </row>
    <row r="1451" spans="2:86" ht="12" customHeight="1" x14ac:dyDescent="0.15">
      <c r="B1451" s="1058"/>
      <c r="C1451" s="1063"/>
      <c r="D1451" s="1061"/>
      <c r="E1451" s="1061"/>
      <c r="F1451" s="1061"/>
      <c r="G1451" s="1061"/>
      <c r="H1451" s="1061"/>
      <c r="I1451" s="1061"/>
      <c r="J1451" s="1062"/>
      <c r="K1451" s="1019" t="s">
        <v>523</v>
      </c>
      <c r="L1451" s="1019"/>
      <c r="M1451" s="1019"/>
      <c r="N1451" s="1019"/>
      <c r="O1451" s="1019"/>
      <c r="P1451" s="1019"/>
      <c r="Q1451" s="1019"/>
      <c r="R1451" s="1019"/>
      <c r="S1451" s="1019"/>
      <c r="T1451" s="1019"/>
      <c r="U1451" s="1019"/>
      <c r="V1451" s="1019"/>
      <c r="W1451" s="1019"/>
      <c r="X1451" s="1019"/>
      <c r="Y1451" s="1019"/>
      <c r="Z1451" s="1019"/>
      <c r="AA1451" s="1019"/>
      <c r="AB1451" s="1019"/>
      <c r="AC1451" s="1019"/>
      <c r="AD1451" s="1019"/>
      <c r="AE1451" s="1019"/>
      <c r="AF1451" s="1019"/>
      <c r="AG1451" s="1019"/>
      <c r="AH1451" s="1019"/>
      <c r="AI1451" s="1019"/>
      <c r="AJ1451" s="1019"/>
      <c r="AK1451" s="1019"/>
      <c r="AL1451" s="1019"/>
      <c r="AM1451" s="1019"/>
      <c r="AN1451" s="1019"/>
      <c r="AO1451" s="1019"/>
      <c r="AP1451" s="3"/>
    </row>
    <row r="1452" spans="2:86" ht="12" customHeight="1" x14ac:dyDescent="0.15">
      <c r="B1452" s="1058"/>
      <c r="C1452" s="1063"/>
      <c r="D1452" s="1061"/>
      <c r="E1452" s="1061"/>
      <c r="F1452" s="1061"/>
      <c r="G1452" s="1061"/>
      <c r="H1452" s="1061"/>
      <c r="I1452" s="1061"/>
      <c r="J1452" s="1062"/>
      <c r="K1452" s="194" t="s">
        <v>474</v>
      </c>
      <c r="L1452" s="195"/>
      <c r="M1452" s="195"/>
      <c r="N1452" s="195"/>
      <c r="O1452" s="195"/>
      <c r="P1452" s="195"/>
      <c r="Q1452" s="195"/>
      <c r="R1452" s="195"/>
      <c r="S1452" s="195"/>
      <c r="T1452" s="195"/>
      <c r="U1452" s="195"/>
      <c r="V1452" s="195"/>
      <c r="W1452" s="195"/>
      <c r="X1452" s="195"/>
      <c r="Y1452" s="195"/>
      <c r="Z1452" s="195"/>
      <c r="AA1452" s="195"/>
      <c r="AB1452" s="195"/>
      <c r="AC1452" s="195"/>
      <c r="AD1452" s="195"/>
      <c r="AE1452" s="195"/>
      <c r="AF1452" s="195"/>
      <c r="AG1452" s="195"/>
      <c r="AH1452" s="195"/>
      <c r="AI1452" s="195"/>
      <c r="AJ1452" s="195"/>
      <c r="AK1452" s="195"/>
      <c r="AL1452" s="195"/>
      <c r="AM1452" s="195"/>
      <c r="AN1452" s="195"/>
      <c r="AO1452" s="196"/>
      <c r="AP1452" s="3"/>
    </row>
    <row r="1453" spans="2:86" ht="12" customHeight="1" x14ac:dyDescent="0.15">
      <c r="B1453" s="1058"/>
      <c r="C1453" s="1063"/>
      <c r="D1453" s="1061"/>
      <c r="E1453" s="1061"/>
      <c r="F1453" s="1061"/>
      <c r="G1453" s="1061"/>
      <c r="H1453" s="1061"/>
      <c r="I1453" s="1061"/>
      <c r="J1453" s="1062"/>
      <c r="K1453" s="194" t="s">
        <v>475</v>
      </c>
      <c r="L1453" s="195"/>
      <c r="M1453" s="195"/>
      <c r="N1453" s="195"/>
      <c r="O1453" s="195"/>
      <c r="P1453" s="195"/>
      <c r="Q1453" s="195"/>
      <c r="R1453" s="195"/>
      <c r="S1453" s="195"/>
      <c r="T1453" s="195"/>
      <c r="U1453" s="195"/>
      <c r="V1453" s="195"/>
      <c r="W1453" s="195"/>
      <c r="X1453" s="195"/>
      <c r="Y1453" s="195"/>
      <c r="Z1453" s="195"/>
      <c r="AA1453" s="195"/>
      <c r="AB1453" s="195"/>
      <c r="AC1453" s="195"/>
      <c r="AD1453" s="195"/>
      <c r="AE1453" s="195"/>
      <c r="AF1453" s="195"/>
      <c r="AG1453" s="195"/>
      <c r="AH1453" s="195"/>
      <c r="AI1453" s="195"/>
      <c r="AJ1453" s="195"/>
      <c r="AK1453" s="195"/>
      <c r="AL1453" s="195"/>
      <c r="AM1453" s="195"/>
      <c r="AN1453" s="195"/>
      <c r="AO1453" s="196"/>
      <c r="AP1453" s="3"/>
    </row>
    <row r="1454" spans="2:86" ht="12" customHeight="1" x14ac:dyDescent="0.15">
      <c r="B1454" s="1058"/>
      <c r="C1454" s="1063"/>
      <c r="D1454" s="1061"/>
      <c r="E1454" s="1061"/>
      <c r="F1454" s="1061"/>
      <c r="G1454" s="1061"/>
      <c r="H1454" s="1061"/>
      <c r="I1454" s="1061"/>
      <c r="J1454" s="1062"/>
      <c r="K1454" s="1020" t="s">
        <v>476</v>
      </c>
      <c r="L1454" s="1021"/>
      <c r="M1454" s="1021"/>
      <c r="N1454" s="1021"/>
      <c r="O1454" s="1021"/>
      <c r="P1454" s="1021"/>
      <c r="Q1454" s="1021"/>
      <c r="R1454" s="1021"/>
      <c r="S1454" s="1021"/>
      <c r="T1454" s="1021"/>
      <c r="U1454" s="1021"/>
      <c r="V1454" s="1021"/>
      <c r="W1454" s="1021"/>
      <c r="X1454" s="1021"/>
      <c r="Y1454" s="1021"/>
      <c r="Z1454" s="1021"/>
      <c r="AA1454" s="1021"/>
      <c r="AB1454" s="1021"/>
      <c r="AC1454" s="1021"/>
      <c r="AD1454" s="1021"/>
      <c r="AE1454" s="1021"/>
      <c r="AF1454" s="1021"/>
      <c r="AG1454" s="1021"/>
      <c r="AH1454" s="1021"/>
      <c r="AI1454" s="1021"/>
      <c r="AJ1454" s="1021"/>
      <c r="AK1454" s="1021"/>
      <c r="AL1454" s="1021"/>
      <c r="AM1454" s="1021"/>
      <c r="AN1454" s="1021"/>
      <c r="AO1454" s="1022"/>
      <c r="AP1454" s="3"/>
    </row>
    <row r="1455" spans="2:86" ht="12" customHeight="1" x14ac:dyDescent="0.15">
      <c r="B1455" s="591"/>
      <c r="C1455" s="1064"/>
      <c r="D1455" s="1065"/>
      <c r="E1455" s="1065"/>
      <c r="F1455" s="1065"/>
      <c r="G1455" s="1065"/>
      <c r="H1455" s="1065"/>
      <c r="I1455" s="1065"/>
      <c r="J1455" s="1066"/>
      <c r="K1455" s="1023"/>
      <c r="L1455" s="1024"/>
      <c r="M1455" s="1024"/>
      <c r="N1455" s="1024"/>
      <c r="O1455" s="1024"/>
      <c r="P1455" s="1024"/>
      <c r="Q1455" s="1024"/>
      <c r="R1455" s="1024"/>
      <c r="S1455" s="1024"/>
      <c r="T1455" s="1024"/>
      <c r="U1455" s="1024"/>
      <c r="V1455" s="1024"/>
      <c r="W1455" s="1024"/>
      <c r="X1455" s="1024"/>
      <c r="Y1455" s="1024"/>
      <c r="Z1455" s="1024"/>
      <c r="AA1455" s="1024"/>
      <c r="AB1455" s="1024"/>
      <c r="AC1455" s="1024"/>
      <c r="AD1455" s="1024"/>
      <c r="AE1455" s="1024"/>
      <c r="AF1455" s="1024"/>
      <c r="AG1455" s="1024"/>
      <c r="AH1455" s="1024"/>
      <c r="AI1455" s="1024"/>
      <c r="AJ1455" s="1024"/>
      <c r="AK1455" s="1024"/>
      <c r="AL1455" s="1024"/>
      <c r="AM1455" s="1024"/>
      <c r="AN1455" s="1024"/>
      <c r="AO1455" s="1025"/>
      <c r="AP1455" s="3"/>
    </row>
    <row r="1456" spans="2:86" s="9" customFormat="1" ht="12" customHeight="1" x14ac:dyDescent="0.15">
      <c r="B1456" s="3" t="s">
        <v>527</v>
      </c>
      <c r="AQ1456" s="162"/>
      <c r="AR1456" s="162"/>
      <c r="AS1456" s="162"/>
      <c r="AT1456" s="162"/>
      <c r="AU1456" s="162"/>
      <c r="AV1456" s="162"/>
      <c r="AW1456" s="162"/>
      <c r="AX1456" s="162"/>
      <c r="AY1456" s="162"/>
      <c r="AZ1456" s="162"/>
      <c r="BA1456" s="162"/>
      <c r="BB1456" s="162"/>
      <c r="BC1456" s="162"/>
      <c r="BD1456" s="162"/>
      <c r="BE1456" s="162"/>
      <c r="BF1456" s="162"/>
      <c r="BG1456" s="162"/>
      <c r="BH1456" s="162"/>
      <c r="BI1456" s="162"/>
      <c r="BJ1456" s="162"/>
      <c r="BK1456" s="162"/>
      <c r="BL1456" s="162"/>
      <c r="BM1456" s="162"/>
      <c r="BN1456" s="162"/>
      <c r="BO1456" s="162"/>
      <c r="BP1456" s="162"/>
      <c r="BQ1456" s="162"/>
      <c r="BR1456" s="162"/>
      <c r="BS1456" s="162"/>
      <c r="BT1456" s="162"/>
      <c r="BU1456" s="162"/>
      <c r="BV1456" s="162"/>
      <c r="BW1456" s="162"/>
      <c r="BX1456" s="162"/>
      <c r="BY1456" s="162"/>
      <c r="BZ1456" s="162"/>
      <c r="CA1456" s="162"/>
      <c r="CB1456" s="162"/>
      <c r="CC1456" s="162"/>
      <c r="CD1456" s="162"/>
      <c r="CE1456" s="162"/>
      <c r="CF1456" s="162"/>
      <c r="CG1456" s="162"/>
      <c r="CH1456" s="162"/>
    </row>
    <row r="1457" spans="2:86" ht="12" customHeight="1" thickBot="1" x14ac:dyDescent="0.2">
      <c r="B1457" s="3" t="s">
        <v>524</v>
      </c>
    </row>
    <row r="1458" spans="2:86" ht="12" customHeight="1" x14ac:dyDescent="0.15">
      <c r="B1458" s="3" t="s">
        <v>525</v>
      </c>
      <c r="AU1458" s="1000" t="s">
        <v>305</v>
      </c>
      <c r="AV1458" s="1001" t="s">
        <v>298</v>
      </c>
      <c r="AW1458" s="1003" t="s">
        <v>299</v>
      </c>
      <c r="AX1458" s="1005" t="s">
        <v>306</v>
      </c>
      <c r="AY1458" s="1006"/>
      <c r="AZ1458" s="1006"/>
      <c r="BA1458" s="1006"/>
      <c r="BB1458" s="1006"/>
      <c r="BC1458" s="1006"/>
      <c r="BD1458" s="1006"/>
      <c r="BE1458" s="1006"/>
      <c r="BF1458" s="1006"/>
      <c r="BG1458" s="1006"/>
      <c r="BH1458" s="1006"/>
      <c r="BI1458" s="1006"/>
      <c r="BJ1458" s="1006"/>
      <c r="BK1458" s="1006"/>
      <c r="BL1458" s="1006"/>
      <c r="BM1458" s="1006"/>
      <c r="BN1458" s="1006"/>
      <c r="BO1458" s="1006"/>
      <c r="BP1458" s="1006"/>
      <c r="BQ1458" s="1006"/>
      <c r="BR1458" s="1007"/>
      <c r="BS1458" s="807" t="s">
        <v>300</v>
      </c>
      <c r="BT1458" s="1008"/>
      <c r="BU1458" s="1008"/>
      <c r="BV1458" s="1008"/>
      <c r="BW1458" s="1009" t="s">
        <v>307</v>
      </c>
      <c r="BX1458" s="1010"/>
      <c r="BY1458" s="1010"/>
      <c r="BZ1458" s="1010"/>
      <c r="CA1458" s="1010"/>
      <c r="CB1458" s="1010"/>
      <c r="CC1458" s="1010"/>
      <c r="CD1458" s="1010"/>
      <c r="CE1458" s="1010"/>
      <c r="CF1458" s="1010"/>
      <c r="CG1458" s="1010"/>
      <c r="CH1458" s="1011"/>
    </row>
    <row r="1459" spans="2:86" ht="12" customHeight="1" x14ac:dyDescent="0.15">
      <c r="B1459" s="3" t="s">
        <v>477</v>
      </c>
      <c r="AU1459" s="1000"/>
      <c r="AV1459" s="1002"/>
      <c r="AW1459" s="1004"/>
      <c r="AX1459" s="1012" t="s">
        <v>308</v>
      </c>
      <c r="AY1459" s="686"/>
      <c r="AZ1459" s="686"/>
      <c r="BA1459" s="686"/>
      <c r="BB1459" s="686"/>
      <c r="BC1459" s="686"/>
      <c r="BD1459" s="686"/>
      <c r="BE1459" s="686"/>
      <c r="BF1459" s="686"/>
      <c r="BG1459" s="686"/>
      <c r="BH1459" s="686"/>
      <c r="BI1459" s="686"/>
      <c r="BJ1459" s="686" t="s">
        <v>309</v>
      </c>
      <c r="BK1459" s="686"/>
      <c r="BL1459" s="686"/>
      <c r="BM1459" s="686"/>
      <c r="BN1459" s="686"/>
      <c r="BO1459" s="686"/>
      <c r="BP1459" s="686"/>
      <c r="BQ1459" s="686"/>
      <c r="BR1459" s="1013"/>
      <c r="BS1459" s="1008"/>
      <c r="BT1459" s="1008"/>
      <c r="BU1459" s="1008"/>
      <c r="BV1459" s="1008"/>
      <c r="BW1459" s="1014" t="s">
        <v>302</v>
      </c>
      <c r="BX1459" s="699"/>
      <c r="BY1459" s="699"/>
      <c r="BZ1459" s="699"/>
      <c r="CA1459" s="686" t="s">
        <v>310</v>
      </c>
      <c r="CB1459" s="686"/>
      <c r="CC1459" s="686"/>
      <c r="CD1459" s="686"/>
      <c r="CE1459" s="686"/>
      <c r="CF1459" s="686"/>
      <c r="CG1459" s="686"/>
      <c r="CH1459" s="1013"/>
    </row>
    <row r="1460" spans="2:86" ht="12" customHeight="1" x14ac:dyDescent="0.15">
      <c r="B1460" s="3" t="s">
        <v>526</v>
      </c>
      <c r="AU1460" s="1000"/>
      <c r="AV1460" s="1002"/>
      <c r="AW1460" s="1004"/>
      <c r="AX1460" s="1012" t="s">
        <v>26</v>
      </c>
      <c r="AY1460" s="686"/>
      <c r="AZ1460" s="686"/>
      <c r="BA1460" s="686"/>
      <c r="BB1460" s="686" t="s">
        <v>22</v>
      </c>
      <c r="BC1460" s="686"/>
      <c r="BD1460" s="686"/>
      <c r="BE1460" s="686"/>
      <c r="BF1460" s="686" t="s">
        <v>24</v>
      </c>
      <c r="BG1460" s="686"/>
      <c r="BH1460" s="686"/>
      <c r="BI1460" s="686"/>
      <c r="BJ1460" s="699" t="s">
        <v>26</v>
      </c>
      <c r="BK1460" s="699"/>
      <c r="BL1460" s="699"/>
      <c r="BM1460" s="699" t="s">
        <v>22</v>
      </c>
      <c r="BN1460" s="699"/>
      <c r="BO1460" s="699"/>
      <c r="BP1460" s="699" t="s">
        <v>24</v>
      </c>
      <c r="BQ1460" s="699"/>
      <c r="BR1460" s="1015"/>
      <c r="BS1460" s="807" t="s">
        <v>26</v>
      </c>
      <c r="BT1460" s="807" t="s">
        <v>22</v>
      </c>
      <c r="BU1460" s="807" t="s">
        <v>24</v>
      </c>
      <c r="BV1460" s="807" t="s">
        <v>303</v>
      </c>
      <c r="BW1460" s="1012" t="s">
        <v>311</v>
      </c>
      <c r="BX1460" s="686"/>
      <c r="BY1460" s="686"/>
      <c r="BZ1460" s="686"/>
      <c r="CA1460" s="686" t="s">
        <v>22</v>
      </c>
      <c r="CB1460" s="686"/>
      <c r="CC1460" s="686"/>
      <c r="CD1460" s="686"/>
      <c r="CE1460" s="686" t="s">
        <v>24</v>
      </c>
      <c r="CF1460" s="686"/>
      <c r="CG1460" s="686"/>
      <c r="CH1460" s="1013"/>
    </row>
    <row r="1461" spans="2:86" ht="12" customHeight="1" x14ac:dyDescent="0.15">
      <c r="B1461" s="3" t="s">
        <v>478</v>
      </c>
      <c r="AU1461" s="1000"/>
      <c r="AV1461" s="1002"/>
      <c r="AW1461" s="1004"/>
      <c r="AX1461" s="156" t="s">
        <v>862</v>
      </c>
      <c r="AY1461" s="157" t="s">
        <v>863</v>
      </c>
      <c r="AZ1461" s="157" t="s">
        <v>864</v>
      </c>
      <c r="BA1461" s="158" t="s">
        <v>865</v>
      </c>
      <c r="BB1461" s="159" t="s">
        <v>866</v>
      </c>
      <c r="BC1461" s="157" t="s">
        <v>863</v>
      </c>
      <c r="BD1461" s="157" t="s">
        <v>867</v>
      </c>
      <c r="BE1461" s="158" t="s">
        <v>865</v>
      </c>
      <c r="BF1461" s="159" t="s">
        <v>866</v>
      </c>
      <c r="BG1461" s="157" t="s">
        <v>863</v>
      </c>
      <c r="BH1461" s="157" t="s">
        <v>864</v>
      </c>
      <c r="BI1461" s="158" t="s">
        <v>865</v>
      </c>
      <c r="BJ1461" s="159" t="s">
        <v>866</v>
      </c>
      <c r="BK1461" s="157" t="s">
        <v>868</v>
      </c>
      <c r="BL1461" s="158" t="s">
        <v>869</v>
      </c>
      <c r="BM1461" s="159" t="s">
        <v>870</v>
      </c>
      <c r="BN1461" s="157" t="s">
        <v>863</v>
      </c>
      <c r="BO1461" s="158" t="s">
        <v>871</v>
      </c>
      <c r="BP1461" s="159" t="s">
        <v>870</v>
      </c>
      <c r="BQ1461" s="157" t="s">
        <v>868</v>
      </c>
      <c r="BR1461" s="160" t="s">
        <v>872</v>
      </c>
      <c r="BS1461" s="1008"/>
      <c r="BT1461" s="1008"/>
      <c r="BU1461" s="1008"/>
      <c r="BV1461" s="1008"/>
      <c r="BW1461" s="156" t="s">
        <v>866</v>
      </c>
      <c r="BX1461" s="157" t="s">
        <v>863</v>
      </c>
      <c r="BY1461" s="157" t="s">
        <v>864</v>
      </c>
      <c r="BZ1461" s="158" t="s">
        <v>865</v>
      </c>
      <c r="CA1461" s="159" t="s">
        <v>866</v>
      </c>
      <c r="CB1461" s="157" t="s">
        <v>873</v>
      </c>
      <c r="CC1461" s="157" t="s">
        <v>864</v>
      </c>
      <c r="CD1461" s="158" t="s">
        <v>865</v>
      </c>
      <c r="CE1461" s="159" t="s">
        <v>866</v>
      </c>
      <c r="CF1461" s="157" t="s">
        <v>863</v>
      </c>
      <c r="CG1461" s="157" t="s">
        <v>864</v>
      </c>
      <c r="CH1461" s="160" t="s">
        <v>874</v>
      </c>
    </row>
    <row r="1462" spans="2:86" x14ac:dyDescent="0.15">
      <c r="B1462" s="3" t="s">
        <v>539</v>
      </c>
      <c r="AU1462" s="1000"/>
      <c r="AV1462" s="188" t="str">
        <f>N1464</f>
        <v>S031</v>
      </c>
      <c r="AW1462" s="300">
        <f>R1464</f>
        <v>10.5</v>
      </c>
      <c r="AX1462" s="197">
        <f>+Y1489</f>
        <v>0</v>
      </c>
      <c r="AY1462" s="197">
        <f>+Z1489</f>
        <v>0</v>
      </c>
      <c r="AZ1462" s="197">
        <f>+AA1489</f>
        <v>0</v>
      </c>
      <c r="BA1462" s="197">
        <f t="shared" ref="BA1462" si="654">+AB1489</f>
        <v>0</v>
      </c>
      <c r="BB1462" s="197">
        <f>+AC1489</f>
        <v>0</v>
      </c>
      <c r="BC1462" s="197">
        <f t="shared" ref="BC1462" si="655">+AD1489</f>
        <v>0</v>
      </c>
      <c r="BD1462" s="197">
        <f t="shared" ref="BD1462" si="656">+AE1489</f>
        <v>1</v>
      </c>
      <c r="BE1462" s="197">
        <f t="shared" ref="BE1462" si="657">+AF1489</f>
        <v>3</v>
      </c>
      <c r="BF1462" s="197">
        <f t="shared" ref="BF1462" si="658">+AG1489</f>
        <v>0</v>
      </c>
      <c r="BG1462" s="197">
        <f t="shared" ref="BG1462" si="659">+AH1489</f>
        <v>0</v>
      </c>
      <c r="BH1462" s="197">
        <f t="shared" ref="BH1462" si="660">+AI1489</f>
        <v>0</v>
      </c>
      <c r="BI1462" s="197">
        <f t="shared" ref="BI1462" si="661">+AJ1489</f>
        <v>2</v>
      </c>
      <c r="BJ1462" s="197" t="str">
        <f>+Y1492</f>
        <v/>
      </c>
      <c r="BK1462" s="197" t="str">
        <f t="shared" ref="BK1462" si="662">+Z1492</f>
        <v/>
      </c>
      <c r="BL1462" s="197" t="str">
        <f>+AA1492</f>
        <v/>
      </c>
      <c r="BM1462" s="197">
        <f>+AC1492</f>
        <v>0</v>
      </c>
      <c r="BN1462" s="197">
        <f t="shared" ref="BN1462" si="663">+AD1492</f>
        <v>0</v>
      </c>
      <c r="BO1462" s="197">
        <f t="shared" ref="BO1462" si="664">+AE1492</f>
        <v>4</v>
      </c>
      <c r="BP1462" s="197">
        <f>+AG1492</f>
        <v>0</v>
      </c>
      <c r="BQ1462" s="197">
        <f>+AH1492</f>
        <v>0</v>
      </c>
      <c r="BR1462" s="197">
        <f>+AI1492</f>
        <v>2</v>
      </c>
      <c r="BS1462" s="296" t="str">
        <f>+Y1493</f>
        <v>Ⅰ</v>
      </c>
      <c r="BT1462" s="296" t="str">
        <f>+AC1493</f>
        <v>Ⅱ</v>
      </c>
      <c r="BU1462" s="296" t="str">
        <f>+AG1493</f>
        <v>Ⅱ</v>
      </c>
      <c r="BV1462" s="296" t="str">
        <f>+Y1494</f>
        <v>Ⅱ</v>
      </c>
      <c r="BW1462" s="164" t="str">
        <f>IF(Y1489&gt;0,R1464,"")</f>
        <v/>
      </c>
      <c r="BX1462" s="165" t="str">
        <f>IF(Z1489&gt;0,"",IF(AA1489&gt;0,R1464,""))</f>
        <v/>
      </c>
      <c r="BY1462" s="165" t="str">
        <f>IF(Y1489+Z1489&gt;0,"",IF(AA1489&gt;0,R1464,""))</f>
        <v/>
      </c>
      <c r="BZ1462" s="165" t="str">
        <f>IF(Y1489+Z1489+AA1489&gt;0,"",IF(AB1489&gt;0,R1464,""))</f>
        <v/>
      </c>
      <c r="CA1462" s="166">
        <f t="shared" ref="CA1462" si="665">+AC1488</f>
        <v>0</v>
      </c>
      <c r="CB1462" s="166">
        <f t="shared" ref="CB1462" si="666">+AD1488</f>
        <v>0</v>
      </c>
      <c r="CC1462" s="166">
        <f t="shared" ref="CC1462" si="667">+AE1488</f>
        <v>1.0000000000000002E-2</v>
      </c>
      <c r="CD1462" s="166">
        <f t="shared" ref="CD1462" si="668">+AF1488</f>
        <v>0.35500000000000004</v>
      </c>
      <c r="CE1462" s="166">
        <f t="shared" ref="CE1462" si="669">+AG1488</f>
        <v>0</v>
      </c>
      <c r="CF1462" s="166">
        <f t="shared" ref="CF1462" si="670">+AH1488</f>
        <v>0</v>
      </c>
      <c r="CG1462" s="166">
        <f t="shared" ref="CG1462" si="671">+AI1488</f>
        <v>0</v>
      </c>
      <c r="CH1462" s="166">
        <f t="shared" ref="CH1462" si="672">+AJ1488</f>
        <v>3.96</v>
      </c>
    </row>
    <row r="1463" spans="2:86" ht="12" customHeight="1" x14ac:dyDescent="0.15">
      <c r="B1463" s="1057" t="s">
        <v>219</v>
      </c>
      <c r="C1463" s="1059"/>
      <c r="D1463" s="1060"/>
      <c r="E1463" s="1061"/>
      <c r="F1463" s="1061"/>
      <c r="G1463" s="1061"/>
      <c r="H1463" s="1061"/>
      <c r="I1463" s="1061"/>
      <c r="J1463" s="1062"/>
      <c r="K1463" s="1067" t="s">
        <v>453</v>
      </c>
      <c r="L1463" s="1068"/>
      <c r="M1463" s="1068"/>
      <c r="N1463" s="1068"/>
      <c r="O1463" s="1068"/>
      <c r="P1463" s="1068"/>
      <c r="Q1463" s="1068"/>
      <c r="R1463" s="1068"/>
      <c r="S1463" s="1068"/>
      <c r="T1463" s="1068"/>
      <c r="U1463" s="1068"/>
      <c r="V1463" s="1068"/>
      <c r="W1463" s="1068"/>
      <c r="X1463" s="1068"/>
      <c r="Y1463" s="1068"/>
      <c r="Z1463" s="1068"/>
      <c r="AA1463" s="1068"/>
      <c r="AB1463" s="1068"/>
      <c r="AC1463" s="1068"/>
      <c r="AD1463" s="1068"/>
      <c r="AE1463" s="1068"/>
      <c r="AF1463" s="1068"/>
      <c r="AG1463" s="1068"/>
      <c r="AH1463" s="1068"/>
      <c r="AI1463" s="1068"/>
      <c r="AJ1463" s="1068"/>
      <c r="AK1463" s="1068"/>
      <c r="AL1463" s="1068"/>
      <c r="AM1463" s="1068"/>
      <c r="AN1463" s="1068"/>
      <c r="AO1463" s="1069"/>
      <c r="AP1463" s="3"/>
    </row>
    <row r="1464" spans="2:86" ht="12" customHeight="1" x14ac:dyDescent="0.15">
      <c r="B1464" s="1058"/>
      <c r="C1464" s="1063"/>
      <c r="D1464" s="1061"/>
      <c r="E1464" s="1061"/>
      <c r="F1464" s="1061"/>
      <c r="G1464" s="1061"/>
      <c r="H1464" s="1061"/>
      <c r="I1464" s="1061"/>
      <c r="J1464" s="1062"/>
      <c r="K1464" s="1040" t="s">
        <v>218</v>
      </c>
      <c r="L1464" s="1041"/>
      <c r="M1464" s="1042"/>
      <c r="N1464" s="1034" t="s">
        <v>738</v>
      </c>
      <c r="O1464" s="1035"/>
      <c r="P1464" s="1040" t="s">
        <v>454</v>
      </c>
      <c r="Q1464" s="1042"/>
      <c r="R1464" s="1070">
        <f>'様式A-2'!C41</f>
        <v>10.5</v>
      </c>
      <c r="S1464" s="1071"/>
      <c r="T1464" s="1072"/>
      <c r="U1464" s="1073" t="s">
        <v>455</v>
      </c>
      <c r="V1464" s="1074"/>
      <c r="W1464" s="1073" t="s">
        <v>456</v>
      </c>
      <c r="X1464" s="1074"/>
      <c r="Y1464" s="1042" t="s">
        <v>217</v>
      </c>
      <c r="Z1464" s="1016"/>
      <c r="AA1464" s="1016"/>
      <c r="AB1464" s="1016"/>
      <c r="AC1464" s="1073" t="s">
        <v>457</v>
      </c>
      <c r="AD1464" s="1079"/>
      <c r="AE1464" s="1079"/>
      <c r="AF1464" s="1079"/>
      <c r="AG1464" s="1079"/>
      <c r="AH1464" s="1079"/>
      <c r="AI1464" s="1079"/>
      <c r="AJ1464" s="1074"/>
      <c r="AK1464" s="1073" t="s">
        <v>458</v>
      </c>
      <c r="AL1464" s="1079"/>
      <c r="AM1464" s="1079"/>
      <c r="AN1464" s="1081"/>
      <c r="AO1464" s="1082"/>
      <c r="AP1464" s="3"/>
      <c r="AV1464" s="167"/>
      <c r="AW1464" s="221"/>
      <c r="AX1464" s="167"/>
      <c r="AY1464" s="167"/>
      <c r="AZ1464" s="167"/>
      <c r="BA1464" s="167"/>
      <c r="BB1464" s="167"/>
      <c r="BC1464" s="167"/>
      <c r="BD1464" s="167"/>
    </row>
    <row r="1465" spans="2:86" ht="12" customHeight="1" x14ac:dyDescent="0.15">
      <c r="B1465" s="1058"/>
      <c r="C1465" s="1063"/>
      <c r="D1465" s="1061"/>
      <c r="E1465" s="1061"/>
      <c r="F1465" s="1061"/>
      <c r="G1465" s="1061"/>
      <c r="H1465" s="1061"/>
      <c r="I1465" s="1061"/>
      <c r="J1465" s="1062"/>
      <c r="K1465" s="1016" t="s">
        <v>459</v>
      </c>
      <c r="L1465" s="1016" t="s">
        <v>199</v>
      </c>
      <c r="M1465" s="1016"/>
      <c r="N1465" s="1016" t="s">
        <v>198</v>
      </c>
      <c r="O1465" s="1016"/>
      <c r="P1465" s="1016" t="s">
        <v>460</v>
      </c>
      <c r="Q1465" s="1016"/>
      <c r="R1465" s="1016" t="s">
        <v>6</v>
      </c>
      <c r="S1465" s="1016"/>
      <c r="T1465" s="1016"/>
      <c r="U1465" s="1075"/>
      <c r="V1465" s="1076"/>
      <c r="W1465" s="1075"/>
      <c r="X1465" s="1076"/>
      <c r="Y1465" s="1042"/>
      <c r="Z1465" s="1016"/>
      <c r="AA1465" s="1016"/>
      <c r="AB1465" s="1016"/>
      <c r="AC1465" s="1077"/>
      <c r="AD1465" s="1080"/>
      <c r="AE1465" s="1080"/>
      <c r="AF1465" s="1080"/>
      <c r="AG1465" s="1080"/>
      <c r="AH1465" s="1080"/>
      <c r="AI1465" s="1080"/>
      <c r="AJ1465" s="1078"/>
      <c r="AK1465" s="1075"/>
      <c r="AL1465" s="1083"/>
      <c r="AM1465" s="1083"/>
      <c r="AN1465" s="1084"/>
      <c r="AO1465" s="1085"/>
      <c r="AP1465" s="3"/>
      <c r="AV1465" s="167"/>
      <c r="AW1465" s="167"/>
      <c r="AX1465" s="167"/>
      <c r="AY1465" s="167"/>
      <c r="AZ1465" s="167"/>
      <c r="BA1465" s="167"/>
      <c r="BB1465" s="167"/>
      <c r="BC1465" s="167"/>
      <c r="BD1465" s="167"/>
    </row>
    <row r="1466" spans="2:86" ht="12" customHeight="1" x14ac:dyDescent="0.15">
      <c r="B1466" s="1058"/>
      <c r="C1466" s="1063"/>
      <c r="D1466" s="1061"/>
      <c r="E1466" s="1061"/>
      <c r="F1466" s="1061"/>
      <c r="G1466" s="1061"/>
      <c r="H1466" s="1061"/>
      <c r="I1466" s="1061"/>
      <c r="J1466" s="1062"/>
      <c r="K1466" s="1016"/>
      <c r="L1466" s="1016"/>
      <c r="M1466" s="1016"/>
      <c r="N1466" s="1016"/>
      <c r="O1466" s="1016"/>
      <c r="P1466" s="1016"/>
      <c r="Q1466" s="1016"/>
      <c r="R1466" s="1016"/>
      <c r="S1466" s="1016"/>
      <c r="T1466" s="1016"/>
      <c r="U1466" s="1075"/>
      <c r="V1466" s="1076"/>
      <c r="W1466" s="1075"/>
      <c r="X1466" s="1076"/>
      <c r="Y1466" s="1042" t="s">
        <v>461</v>
      </c>
      <c r="Z1466" s="1016"/>
      <c r="AA1466" s="1016"/>
      <c r="AB1466" s="1016"/>
      <c r="AC1466" s="1016" t="s">
        <v>462</v>
      </c>
      <c r="AD1466" s="1016"/>
      <c r="AE1466" s="1016"/>
      <c r="AF1466" s="1016"/>
      <c r="AG1466" s="1016" t="s">
        <v>463</v>
      </c>
      <c r="AH1466" s="1016"/>
      <c r="AI1466" s="1016"/>
      <c r="AJ1466" s="1016"/>
      <c r="AK1466" s="1075"/>
      <c r="AL1466" s="1083"/>
      <c r="AM1466" s="1083"/>
      <c r="AN1466" s="1084"/>
      <c r="AO1466" s="1085"/>
      <c r="AP1466" s="3"/>
      <c r="AV1466" s="167"/>
      <c r="AW1466" s="167"/>
      <c r="AX1466" s="167"/>
      <c r="AY1466" s="167"/>
      <c r="AZ1466" s="167"/>
      <c r="BA1466" s="167"/>
      <c r="BB1466" s="167"/>
      <c r="BC1466" s="167"/>
      <c r="BD1466" s="167"/>
    </row>
    <row r="1467" spans="2:86" ht="12" customHeight="1" x14ac:dyDescent="0.15">
      <c r="B1467" s="1058"/>
      <c r="C1467" s="1063"/>
      <c r="D1467" s="1061"/>
      <c r="E1467" s="1061"/>
      <c r="F1467" s="1061"/>
      <c r="G1467" s="1061"/>
      <c r="H1467" s="1061"/>
      <c r="I1467" s="1061"/>
      <c r="J1467" s="1062"/>
      <c r="K1467" s="1016"/>
      <c r="L1467" s="1016"/>
      <c r="M1467" s="1016"/>
      <c r="N1467" s="1016"/>
      <c r="O1467" s="1016"/>
      <c r="P1467" s="1016"/>
      <c r="Q1467" s="1016"/>
      <c r="R1467" s="1016"/>
      <c r="S1467" s="1016"/>
      <c r="T1467" s="1016"/>
      <c r="U1467" s="1077"/>
      <c r="V1467" s="1078"/>
      <c r="W1467" s="1077"/>
      <c r="X1467" s="1078"/>
      <c r="Y1467" s="191" t="s">
        <v>32</v>
      </c>
      <c r="Z1467" s="187" t="s">
        <v>33</v>
      </c>
      <c r="AA1467" s="187" t="s">
        <v>464</v>
      </c>
      <c r="AB1467" s="187" t="s">
        <v>465</v>
      </c>
      <c r="AC1467" s="187" t="s">
        <v>32</v>
      </c>
      <c r="AD1467" s="187" t="s">
        <v>33</v>
      </c>
      <c r="AE1467" s="187" t="s">
        <v>464</v>
      </c>
      <c r="AF1467" s="187" t="s">
        <v>465</v>
      </c>
      <c r="AG1467" s="187" t="s">
        <v>32</v>
      </c>
      <c r="AH1467" s="187" t="s">
        <v>33</v>
      </c>
      <c r="AI1467" s="187" t="s">
        <v>464</v>
      </c>
      <c r="AJ1467" s="187" t="s">
        <v>465</v>
      </c>
      <c r="AK1467" s="1077"/>
      <c r="AL1467" s="1080"/>
      <c r="AM1467" s="1080"/>
      <c r="AN1467" s="1086"/>
      <c r="AO1467" s="1087"/>
      <c r="AP1467" s="3"/>
      <c r="AV1467" s="167"/>
      <c r="AW1467" s="167"/>
      <c r="AX1467" s="167"/>
      <c r="AY1467" s="167"/>
      <c r="AZ1467" s="167"/>
      <c r="BA1467" s="167"/>
      <c r="BB1467" s="167"/>
      <c r="BC1467" s="167"/>
      <c r="BD1467" s="167"/>
    </row>
    <row r="1468" spans="2:86" ht="12" customHeight="1" x14ac:dyDescent="0.15">
      <c r="B1468" s="1058"/>
      <c r="C1468" s="1063"/>
      <c r="D1468" s="1061"/>
      <c r="E1468" s="1061"/>
      <c r="F1468" s="1061"/>
      <c r="G1468" s="1061"/>
      <c r="H1468" s="1061"/>
      <c r="I1468" s="1061"/>
      <c r="J1468" s="1062"/>
      <c r="K1468" s="192">
        <v>1</v>
      </c>
      <c r="L1468" s="1038" t="s">
        <v>329</v>
      </c>
      <c r="M1468" s="1039"/>
      <c r="N1468" s="1038" t="s">
        <v>351</v>
      </c>
      <c r="O1468" s="1039"/>
      <c r="P1468" s="1034" t="s">
        <v>332</v>
      </c>
      <c r="Q1468" s="1036"/>
      <c r="R1468" s="408" t="s">
        <v>514</v>
      </c>
      <c r="S1468" s="408"/>
      <c r="T1468" s="408"/>
      <c r="U1468" s="1034" t="s">
        <v>1648</v>
      </c>
      <c r="V1468" s="1036"/>
      <c r="W1468" s="1034" t="s">
        <v>1649</v>
      </c>
      <c r="X1468" s="1035"/>
      <c r="Y1468" s="286"/>
      <c r="Z1468" s="286"/>
      <c r="AA1468" s="286"/>
      <c r="AB1468" s="286"/>
      <c r="AC1468" s="223"/>
      <c r="AD1468" s="223"/>
      <c r="AE1468" s="223"/>
      <c r="AF1468" s="223">
        <f>1.3*0.15</f>
        <v>0.19500000000000001</v>
      </c>
      <c r="AG1468" s="223"/>
      <c r="AH1468" s="223"/>
      <c r="AI1468" s="223"/>
      <c r="AJ1468" s="223"/>
      <c r="AK1468" s="1038"/>
      <c r="AL1468" s="1056"/>
      <c r="AM1468" s="1056"/>
      <c r="AN1468" s="799"/>
      <c r="AO1468" s="800"/>
      <c r="AP1468" s="3"/>
      <c r="AQ1468" s="222">
        <f>IF(P1468="材質劣化",2,IF(P1468="漏水",3,1))</f>
        <v>2</v>
      </c>
      <c r="AV1468" s="167"/>
      <c r="AW1468" s="167"/>
      <c r="AX1468" s="167"/>
      <c r="AY1468" s="167"/>
      <c r="AZ1468" s="167"/>
      <c r="BA1468" s="167"/>
      <c r="BB1468" s="167"/>
      <c r="BC1468" s="167"/>
      <c r="BD1468" s="167"/>
    </row>
    <row r="1469" spans="2:86" ht="12" customHeight="1" x14ac:dyDescent="0.15">
      <c r="B1469" s="1058"/>
      <c r="C1469" s="1063"/>
      <c r="D1469" s="1061"/>
      <c r="E1469" s="1061"/>
      <c r="F1469" s="1061"/>
      <c r="G1469" s="1061"/>
      <c r="H1469" s="1061"/>
      <c r="I1469" s="1061"/>
      <c r="J1469" s="1062"/>
      <c r="K1469" s="192">
        <v>2</v>
      </c>
      <c r="L1469" s="1038" t="s">
        <v>534</v>
      </c>
      <c r="M1469" s="1039"/>
      <c r="N1469" s="1038" t="s">
        <v>486</v>
      </c>
      <c r="O1469" s="1039"/>
      <c r="P1469" s="1034" t="s">
        <v>333</v>
      </c>
      <c r="Q1469" s="1036"/>
      <c r="R1469" s="408" t="s">
        <v>338</v>
      </c>
      <c r="S1469" s="408"/>
      <c r="T1469" s="408"/>
      <c r="U1469" s="1034" t="s">
        <v>551</v>
      </c>
      <c r="V1469" s="1036"/>
      <c r="W1469" s="1034" t="s">
        <v>551</v>
      </c>
      <c r="X1469" s="1035"/>
      <c r="Y1469" s="286"/>
      <c r="Z1469" s="286"/>
      <c r="AA1469" s="286"/>
      <c r="AB1469" s="286"/>
      <c r="AC1469" s="223"/>
      <c r="AD1469" s="223"/>
      <c r="AE1469" s="223"/>
      <c r="AF1469" s="223"/>
      <c r="AG1469" s="223"/>
      <c r="AH1469" s="223"/>
      <c r="AI1469" s="223"/>
      <c r="AJ1469" s="223"/>
      <c r="AK1469" s="1052" t="s">
        <v>1689</v>
      </c>
      <c r="AL1469" s="1053"/>
      <c r="AM1469" s="1053"/>
      <c r="AN1469" s="1054"/>
      <c r="AO1469" s="1055"/>
      <c r="AP1469" s="3"/>
      <c r="AQ1469" s="222">
        <f t="shared" ref="AQ1469:AQ1487" si="673">IF(P1469="材質劣化",2,IF(P1469="漏水",3,1))</f>
        <v>3</v>
      </c>
      <c r="AV1469" s="167"/>
      <c r="AW1469" s="167"/>
      <c r="AX1469" s="167"/>
      <c r="AY1469" s="167"/>
      <c r="AZ1469" s="167"/>
      <c r="BA1469" s="167"/>
      <c r="BB1469" s="167"/>
      <c r="BC1469" s="167"/>
      <c r="BD1469" s="167"/>
    </row>
    <row r="1470" spans="2:86" ht="12" customHeight="1" x14ac:dyDescent="0.15">
      <c r="B1470" s="1058"/>
      <c r="C1470" s="1063"/>
      <c r="D1470" s="1061"/>
      <c r="E1470" s="1061"/>
      <c r="F1470" s="1061"/>
      <c r="G1470" s="1061"/>
      <c r="H1470" s="1061"/>
      <c r="I1470" s="1061"/>
      <c r="J1470" s="1062"/>
      <c r="K1470" s="192">
        <v>3</v>
      </c>
      <c r="L1470" s="1038" t="s">
        <v>534</v>
      </c>
      <c r="M1470" s="1039"/>
      <c r="N1470" s="1038" t="s">
        <v>486</v>
      </c>
      <c r="O1470" s="1039"/>
      <c r="P1470" s="1034" t="s">
        <v>332</v>
      </c>
      <c r="Q1470" s="1036"/>
      <c r="R1470" s="408" t="s">
        <v>532</v>
      </c>
      <c r="S1470" s="408"/>
      <c r="T1470" s="408"/>
      <c r="U1470" s="1034" t="s">
        <v>1648</v>
      </c>
      <c r="V1470" s="1036"/>
      <c r="W1470" s="1034" t="s">
        <v>1655</v>
      </c>
      <c r="X1470" s="1035"/>
      <c r="Y1470" s="286"/>
      <c r="Z1470" s="286"/>
      <c r="AA1470" s="286"/>
      <c r="AB1470" s="286"/>
      <c r="AC1470" s="223"/>
      <c r="AD1470" s="223"/>
      <c r="AE1470" s="223">
        <f>0.05*0.2</f>
        <v>1.0000000000000002E-2</v>
      </c>
      <c r="AF1470" s="223"/>
      <c r="AG1470" s="223"/>
      <c r="AH1470" s="223"/>
      <c r="AI1470" s="223"/>
      <c r="AJ1470" s="223"/>
      <c r="AK1470" s="1052"/>
      <c r="AL1470" s="1053"/>
      <c r="AM1470" s="1053"/>
      <c r="AN1470" s="1054"/>
      <c r="AO1470" s="1055"/>
      <c r="AP1470" s="3"/>
      <c r="AQ1470" s="222">
        <f t="shared" si="673"/>
        <v>2</v>
      </c>
      <c r="AV1470" s="167"/>
      <c r="AW1470" s="167"/>
      <c r="AX1470" s="167"/>
      <c r="AY1470" s="167"/>
      <c r="AZ1470" s="167"/>
      <c r="BA1470" s="167"/>
      <c r="BB1470" s="167"/>
      <c r="BC1470" s="167"/>
      <c r="BD1470" s="167"/>
    </row>
    <row r="1471" spans="2:86" ht="12" customHeight="1" x14ac:dyDescent="0.15">
      <c r="B1471" s="1058"/>
      <c r="C1471" s="1063"/>
      <c r="D1471" s="1061"/>
      <c r="E1471" s="1061"/>
      <c r="F1471" s="1061"/>
      <c r="G1471" s="1061"/>
      <c r="H1471" s="1061"/>
      <c r="I1471" s="1061"/>
      <c r="J1471" s="1062"/>
      <c r="K1471" s="192">
        <v>4</v>
      </c>
      <c r="L1471" s="1038" t="s">
        <v>534</v>
      </c>
      <c r="M1471" s="1039"/>
      <c r="N1471" s="1038" t="s">
        <v>487</v>
      </c>
      <c r="O1471" s="1039"/>
      <c r="P1471" s="1034" t="s">
        <v>332</v>
      </c>
      <c r="Q1471" s="1036"/>
      <c r="R1471" s="408" t="s">
        <v>532</v>
      </c>
      <c r="S1471" s="408"/>
      <c r="T1471" s="408"/>
      <c r="U1471" s="1034" t="s">
        <v>1648</v>
      </c>
      <c r="V1471" s="1036"/>
      <c r="W1471" s="1034" t="s">
        <v>1649</v>
      </c>
      <c r="X1471" s="1035"/>
      <c r="Y1471" s="286"/>
      <c r="Z1471" s="286"/>
      <c r="AA1471" s="286"/>
      <c r="AB1471" s="286"/>
      <c r="AC1471" s="223"/>
      <c r="AD1471" s="223"/>
      <c r="AE1471" s="223"/>
      <c r="AF1471" s="223">
        <f>0.05*0.2</f>
        <v>1.0000000000000002E-2</v>
      </c>
      <c r="AG1471" s="223"/>
      <c r="AH1471" s="223"/>
      <c r="AI1471" s="223"/>
      <c r="AJ1471" s="223"/>
      <c r="AK1471" s="1052"/>
      <c r="AL1471" s="1053"/>
      <c r="AM1471" s="1053"/>
      <c r="AN1471" s="1054"/>
      <c r="AO1471" s="1055"/>
      <c r="AP1471" s="3"/>
      <c r="AQ1471" s="222">
        <f t="shared" si="673"/>
        <v>2</v>
      </c>
      <c r="AV1471" s="167"/>
      <c r="AW1471" s="167"/>
      <c r="AX1471" s="167"/>
      <c r="AY1471" s="167"/>
      <c r="AZ1471" s="167"/>
      <c r="BA1471" s="167"/>
      <c r="BB1471" s="167"/>
      <c r="BC1471" s="167"/>
      <c r="BD1471" s="167"/>
    </row>
    <row r="1472" spans="2:86" ht="12" customHeight="1" x14ac:dyDescent="0.15">
      <c r="B1472" s="1058"/>
      <c r="C1472" s="1063"/>
      <c r="D1472" s="1061"/>
      <c r="E1472" s="1061"/>
      <c r="F1472" s="1061"/>
      <c r="G1472" s="1061"/>
      <c r="H1472" s="1061"/>
      <c r="I1472" s="1061"/>
      <c r="J1472" s="1062"/>
      <c r="K1472" s="192">
        <v>5</v>
      </c>
      <c r="L1472" s="1038" t="s">
        <v>534</v>
      </c>
      <c r="M1472" s="1039"/>
      <c r="N1472" s="1038" t="s">
        <v>485</v>
      </c>
      <c r="O1472" s="1039"/>
      <c r="P1472" s="1034" t="s">
        <v>332</v>
      </c>
      <c r="Q1472" s="1036"/>
      <c r="R1472" s="408" t="s">
        <v>338</v>
      </c>
      <c r="S1472" s="408"/>
      <c r="T1472" s="408"/>
      <c r="U1472" s="1034" t="s">
        <v>54</v>
      </c>
      <c r="V1472" s="1036"/>
      <c r="W1472" s="1034" t="s">
        <v>551</v>
      </c>
      <c r="X1472" s="1035"/>
      <c r="Y1472" s="286"/>
      <c r="Z1472" s="286"/>
      <c r="AA1472" s="286"/>
      <c r="AB1472" s="286"/>
      <c r="AC1472" s="223"/>
      <c r="AD1472" s="223"/>
      <c r="AE1472" s="223"/>
      <c r="AF1472" s="223"/>
      <c r="AG1472" s="223"/>
      <c r="AH1472" s="223"/>
      <c r="AI1472" s="223"/>
      <c r="AJ1472" s="223"/>
      <c r="AK1472" s="1052" t="s">
        <v>1683</v>
      </c>
      <c r="AL1472" s="1053"/>
      <c r="AM1472" s="1053"/>
      <c r="AN1472" s="1054"/>
      <c r="AO1472" s="1055"/>
      <c r="AP1472" s="3"/>
      <c r="AQ1472" s="222">
        <f t="shared" si="673"/>
        <v>2</v>
      </c>
      <c r="AV1472" s="167"/>
      <c r="AW1472" s="167"/>
      <c r="AX1472" s="167"/>
      <c r="AY1472" s="167"/>
      <c r="AZ1472" s="167"/>
      <c r="BA1472" s="167"/>
      <c r="BB1472" s="167"/>
      <c r="BC1472" s="167"/>
      <c r="BD1472" s="167"/>
    </row>
    <row r="1473" spans="2:56" ht="12" customHeight="1" x14ac:dyDescent="0.15">
      <c r="B1473" s="1058"/>
      <c r="C1473" s="1063"/>
      <c r="D1473" s="1061"/>
      <c r="E1473" s="1061"/>
      <c r="F1473" s="1061"/>
      <c r="G1473" s="1061"/>
      <c r="H1473" s="1061"/>
      <c r="I1473" s="1061"/>
      <c r="J1473" s="1062"/>
      <c r="K1473" s="192">
        <v>6</v>
      </c>
      <c r="L1473" s="1038" t="s">
        <v>534</v>
      </c>
      <c r="M1473" s="1039"/>
      <c r="N1473" s="1038" t="s">
        <v>487</v>
      </c>
      <c r="O1473" s="1039"/>
      <c r="P1473" s="1034" t="s">
        <v>332</v>
      </c>
      <c r="Q1473" s="1036"/>
      <c r="R1473" s="408" t="s">
        <v>338</v>
      </c>
      <c r="S1473" s="408"/>
      <c r="T1473" s="408"/>
      <c r="U1473" s="1034" t="s">
        <v>54</v>
      </c>
      <c r="V1473" s="1036"/>
      <c r="W1473" s="1034" t="s">
        <v>551</v>
      </c>
      <c r="X1473" s="1035"/>
      <c r="Y1473" s="286"/>
      <c r="Z1473" s="286"/>
      <c r="AA1473" s="286"/>
      <c r="AB1473" s="286"/>
      <c r="AC1473" s="223"/>
      <c r="AD1473" s="223"/>
      <c r="AE1473" s="223"/>
      <c r="AF1473" s="223"/>
      <c r="AG1473" s="223"/>
      <c r="AH1473" s="223"/>
      <c r="AI1473" s="223"/>
      <c r="AJ1473" s="223"/>
      <c r="AK1473" s="1052" t="s">
        <v>1683</v>
      </c>
      <c r="AL1473" s="1053"/>
      <c r="AM1473" s="1053"/>
      <c r="AN1473" s="1054"/>
      <c r="AO1473" s="1055"/>
      <c r="AP1473" s="3"/>
      <c r="AQ1473" s="222">
        <f t="shared" si="673"/>
        <v>2</v>
      </c>
      <c r="AV1473" s="167"/>
      <c r="AW1473" s="167"/>
      <c r="AX1473" s="167"/>
      <c r="AY1473" s="167"/>
      <c r="AZ1473" s="167"/>
      <c r="BA1473" s="167"/>
      <c r="BB1473" s="167"/>
      <c r="BC1473" s="167"/>
      <c r="BD1473" s="167"/>
    </row>
    <row r="1474" spans="2:56" s="162" customFormat="1" ht="12" customHeight="1" x14ac:dyDescent="0.15">
      <c r="B1474" s="1058"/>
      <c r="C1474" s="1063"/>
      <c r="D1474" s="1061"/>
      <c r="E1474" s="1061"/>
      <c r="F1474" s="1061"/>
      <c r="G1474" s="1061"/>
      <c r="H1474" s="1061"/>
      <c r="I1474" s="1061"/>
      <c r="J1474" s="1062"/>
      <c r="K1474" s="192">
        <v>7</v>
      </c>
      <c r="L1474" s="1038" t="s">
        <v>331</v>
      </c>
      <c r="M1474" s="1039"/>
      <c r="N1474" s="1038" t="s">
        <v>356</v>
      </c>
      <c r="O1474" s="1039"/>
      <c r="P1474" s="1034" t="s">
        <v>332</v>
      </c>
      <c r="Q1474" s="1036"/>
      <c r="R1474" s="408" t="s">
        <v>532</v>
      </c>
      <c r="S1474" s="408"/>
      <c r="T1474" s="408"/>
      <c r="U1474" s="1034" t="s">
        <v>554</v>
      </c>
      <c r="V1474" s="1036"/>
      <c r="W1474" s="1034" t="s">
        <v>1649</v>
      </c>
      <c r="X1474" s="1035"/>
      <c r="Y1474" s="286"/>
      <c r="Z1474" s="286"/>
      <c r="AA1474" s="286"/>
      <c r="AB1474" s="286"/>
      <c r="AC1474" s="223"/>
      <c r="AD1474" s="223"/>
      <c r="AE1474" s="223"/>
      <c r="AF1474" s="223">
        <f>1.5*0.1</f>
        <v>0.15000000000000002</v>
      </c>
      <c r="AG1474" s="223"/>
      <c r="AH1474" s="223"/>
      <c r="AI1474" s="223"/>
      <c r="AJ1474" s="223"/>
      <c r="AK1474" s="1034"/>
      <c r="AL1474" s="1035"/>
      <c r="AM1474" s="1035"/>
      <c r="AN1474" s="788"/>
      <c r="AO1474" s="789"/>
      <c r="AP1474" s="3"/>
      <c r="AQ1474" s="222">
        <f t="shared" si="673"/>
        <v>2</v>
      </c>
    </row>
    <row r="1475" spans="2:56" s="162" customFormat="1" ht="12" customHeight="1" x14ac:dyDescent="0.15">
      <c r="B1475" s="1058"/>
      <c r="C1475" s="1063"/>
      <c r="D1475" s="1061"/>
      <c r="E1475" s="1061"/>
      <c r="F1475" s="1061"/>
      <c r="G1475" s="1061"/>
      <c r="H1475" s="1061"/>
      <c r="I1475" s="1061"/>
      <c r="J1475" s="1062"/>
      <c r="K1475" s="192">
        <v>8</v>
      </c>
      <c r="L1475" s="1038" t="s">
        <v>331</v>
      </c>
      <c r="M1475" s="1039"/>
      <c r="N1475" s="1038" t="s">
        <v>356</v>
      </c>
      <c r="O1475" s="1039"/>
      <c r="P1475" s="1034" t="s">
        <v>333</v>
      </c>
      <c r="Q1475" s="1036"/>
      <c r="R1475" s="408" t="s">
        <v>340</v>
      </c>
      <c r="S1475" s="408"/>
      <c r="T1475" s="408"/>
      <c r="U1475" s="1034" t="s">
        <v>554</v>
      </c>
      <c r="V1475" s="1036"/>
      <c r="W1475" s="1034" t="s">
        <v>1649</v>
      </c>
      <c r="X1475" s="1035"/>
      <c r="Y1475" s="286"/>
      <c r="Z1475" s="286"/>
      <c r="AA1475" s="286"/>
      <c r="AB1475" s="286"/>
      <c r="AC1475" s="223"/>
      <c r="AD1475" s="223"/>
      <c r="AE1475" s="223"/>
      <c r="AF1475" s="223"/>
      <c r="AG1475" s="223"/>
      <c r="AH1475" s="223"/>
      <c r="AI1475" s="223"/>
      <c r="AJ1475" s="223">
        <f>4.5*0.6</f>
        <v>2.6999999999999997</v>
      </c>
      <c r="AK1475" s="1034"/>
      <c r="AL1475" s="1035"/>
      <c r="AM1475" s="1035"/>
      <c r="AN1475" s="788"/>
      <c r="AO1475" s="789"/>
      <c r="AP1475" s="3"/>
      <c r="AQ1475" s="222">
        <f t="shared" si="673"/>
        <v>3</v>
      </c>
    </row>
    <row r="1476" spans="2:56" s="162" customFormat="1" ht="12" customHeight="1" x14ac:dyDescent="0.15">
      <c r="B1476" s="1058"/>
      <c r="C1476" s="1063"/>
      <c r="D1476" s="1061"/>
      <c r="E1476" s="1061"/>
      <c r="F1476" s="1061"/>
      <c r="G1476" s="1061"/>
      <c r="H1476" s="1061"/>
      <c r="I1476" s="1061"/>
      <c r="J1476" s="1062"/>
      <c r="K1476" s="192">
        <v>9</v>
      </c>
      <c r="L1476" s="1038" t="s">
        <v>331</v>
      </c>
      <c r="M1476" s="1039"/>
      <c r="N1476" s="1038" t="s">
        <v>354</v>
      </c>
      <c r="O1476" s="1039"/>
      <c r="P1476" s="1034" t="s">
        <v>332</v>
      </c>
      <c r="Q1476" s="1036"/>
      <c r="R1476" s="408" t="s">
        <v>532</v>
      </c>
      <c r="S1476" s="408"/>
      <c r="T1476" s="408"/>
      <c r="U1476" s="1034" t="s">
        <v>554</v>
      </c>
      <c r="V1476" s="1036"/>
      <c r="W1476" s="1034" t="s">
        <v>551</v>
      </c>
      <c r="X1476" s="1035"/>
      <c r="Y1476" s="286"/>
      <c r="Z1476" s="286"/>
      <c r="AA1476" s="286"/>
      <c r="AB1476" s="286"/>
      <c r="AC1476" s="223"/>
      <c r="AD1476" s="223"/>
      <c r="AE1476" s="223"/>
      <c r="AF1476" s="223"/>
      <c r="AG1476" s="223"/>
      <c r="AH1476" s="223"/>
      <c r="AI1476" s="223"/>
      <c r="AJ1476" s="223"/>
      <c r="AK1476" s="1034"/>
      <c r="AL1476" s="1035"/>
      <c r="AM1476" s="1035"/>
      <c r="AN1476" s="788"/>
      <c r="AO1476" s="789"/>
      <c r="AP1476" s="3"/>
      <c r="AQ1476" s="222">
        <f t="shared" si="673"/>
        <v>2</v>
      </c>
    </row>
    <row r="1477" spans="2:56" s="162" customFormat="1" ht="12" customHeight="1" x14ac:dyDescent="0.15">
      <c r="B1477" s="1058"/>
      <c r="C1477" s="1063"/>
      <c r="D1477" s="1061"/>
      <c r="E1477" s="1061"/>
      <c r="F1477" s="1061"/>
      <c r="G1477" s="1061"/>
      <c r="H1477" s="1061"/>
      <c r="I1477" s="1061"/>
      <c r="J1477" s="1062"/>
      <c r="K1477" s="192">
        <v>10</v>
      </c>
      <c r="L1477" s="1038" t="s">
        <v>331</v>
      </c>
      <c r="M1477" s="1039"/>
      <c r="N1477" s="1038" t="s">
        <v>355</v>
      </c>
      <c r="O1477" s="1039"/>
      <c r="P1477" s="1034" t="s">
        <v>333</v>
      </c>
      <c r="Q1477" s="1036"/>
      <c r="R1477" s="408" t="s">
        <v>340</v>
      </c>
      <c r="S1477" s="408"/>
      <c r="T1477" s="408"/>
      <c r="U1477" s="1034" t="s">
        <v>554</v>
      </c>
      <c r="V1477" s="1036"/>
      <c r="W1477" s="1034" t="s">
        <v>1649</v>
      </c>
      <c r="X1477" s="1035"/>
      <c r="Y1477" s="286"/>
      <c r="Z1477" s="286"/>
      <c r="AA1477" s="286"/>
      <c r="AB1477" s="286"/>
      <c r="AC1477" s="223"/>
      <c r="AD1477" s="223"/>
      <c r="AE1477" s="223"/>
      <c r="AF1477" s="223"/>
      <c r="AG1477" s="223"/>
      <c r="AH1477" s="223"/>
      <c r="AI1477" s="223"/>
      <c r="AJ1477" s="223">
        <f>3.6*0.35</f>
        <v>1.26</v>
      </c>
      <c r="AK1477" s="1034"/>
      <c r="AL1477" s="1035"/>
      <c r="AM1477" s="1035"/>
      <c r="AN1477" s="788"/>
      <c r="AO1477" s="789"/>
      <c r="AP1477" s="3"/>
      <c r="AQ1477" s="222">
        <f t="shared" si="673"/>
        <v>3</v>
      </c>
    </row>
    <row r="1478" spans="2:56" s="162" customFormat="1" ht="12" customHeight="1" x14ac:dyDescent="0.15">
      <c r="B1478" s="1058"/>
      <c r="C1478" s="1063"/>
      <c r="D1478" s="1061"/>
      <c r="E1478" s="1061"/>
      <c r="F1478" s="1061"/>
      <c r="G1478" s="1061"/>
      <c r="H1478" s="1061"/>
      <c r="I1478" s="1061"/>
      <c r="J1478" s="1062"/>
      <c r="K1478" s="192"/>
      <c r="L1478" s="1038"/>
      <c r="M1478" s="1039"/>
      <c r="N1478" s="1038"/>
      <c r="O1478" s="1039"/>
      <c r="P1478" s="1034"/>
      <c r="Q1478" s="1036"/>
      <c r="R1478" s="408"/>
      <c r="S1478" s="408"/>
      <c r="T1478" s="408"/>
      <c r="U1478" s="1034"/>
      <c r="V1478" s="1036"/>
      <c r="W1478" s="1034"/>
      <c r="X1478" s="1035"/>
      <c r="Y1478" s="286"/>
      <c r="Z1478" s="286"/>
      <c r="AA1478" s="286"/>
      <c r="AB1478" s="286"/>
      <c r="AC1478" s="223"/>
      <c r="AD1478" s="223"/>
      <c r="AE1478" s="223"/>
      <c r="AF1478" s="223"/>
      <c r="AG1478" s="223"/>
      <c r="AH1478" s="223"/>
      <c r="AI1478" s="223"/>
      <c r="AJ1478" s="223"/>
      <c r="AK1478" s="1034"/>
      <c r="AL1478" s="1035"/>
      <c r="AM1478" s="1035"/>
      <c r="AN1478" s="788"/>
      <c r="AO1478" s="789"/>
      <c r="AP1478" s="3"/>
      <c r="AQ1478" s="222">
        <f t="shared" si="673"/>
        <v>1</v>
      </c>
    </row>
    <row r="1479" spans="2:56" s="162" customFormat="1" ht="12" customHeight="1" x14ac:dyDescent="0.15">
      <c r="B1479" s="1058"/>
      <c r="C1479" s="1063"/>
      <c r="D1479" s="1061"/>
      <c r="E1479" s="1061"/>
      <c r="F1479" s="1061"/>
      <c r="G1479" s="1061"/>
      <c r="H1479" s="1061"/>
      <c r="I1479" s="1061"/>
      <c r="J1479" s="1062"/>
      <c r="K1479" s="192"/>
      <c r="L1479" s="1038"/>
      <c r="M1479" s="1039"/>
      <c r="N1479" s="1038"/>
      <c r="O1479" s="1039"/>
      <c r="P1479" s="1034"/>
      <c r="Q1479" s="1036"/>
      <c r="R1479" s="408"/>
      <c r="S1479" s="408"/>
      <c r="T1479" s="408"/>
      <c r="U1479" s="1034"/>
      <c r="V1479" s="1036"/>
      <c r="W1479" s="1034"/>
      <c r="X1479" s="1035"/>
      <c r="Y1479" s="286"/>
      <c r="Z1479" s="286"/>
      <c r="AA1479" s="286"/>
      <c r="AB1479" s="286"/>
      <c r="AC1479" s="223"/>
      <c r="AD1479" s="223"/>
      <c r="AE1479" s="223"/>
      <c r="AF1479" s="223"/>
      <c r="AG1479" s="223"/>
      <c r="AH1479" s="223"/>
      <c r="AI1479" s="223"/>
      <c r="AJ1479" s="223"/>
      <c r="AK1479" s="1034"/>
      <c r="AL1479" s="1035"/>
      <c r="AM1479" s="1035"/>
      <c r="AN1479" s="788"/>
      <c r="AO1479" s="789"/>
      <c r="AP1479" s="3"/>
      <c r="AQ1479" s="222">
        <f t="shared" si="673"/>
        <v>1</v>
      </c>
    </row>
    <row r="1480" spans="2:56" s="162" customFormat="1" ht="12" customHeight="1" x14ac:dyDescent="0.15">
      <c r="B1480" s="1058"/>
      <c r="C1480" s="1063"/>
      <c r="D1480" s="1061"/>
      <c r="E1480" s="1061"/>
      <c r="F1480" s="1061"/>
      <c r="G1480" s="1061"/>
      <c r="H1480" s="1061"/>
      <c r="I1480" s="1061"/>
      <c r="J1480" s="1062"/>
      <c r="K1480" s="192"/>
      <c r="L1480" s="1038"/>
      <c r="M1480" s="1039"/>
      <c r="N1480" s="1038"/>
      <c r="O1480" s="1039"/>
      <c r="P1480" s="1034"/>
      <c r="Q1480" s="1036"/>
      <c r="R1480" s="408"/>
      <c r="S1480" s="408"/>
      <c r="T1480" s="408"/>
      <c r="U1480" s="1034"/>
      <c r="V1480" s="1036"/>
      <c r="W1480" s="1034"/>
      <c r="X1480" s="1035"/>
      <c r="Y1480" s="286"/>
      <c r="Z1480" s="286"/>
      <c r="AA1480" s="286"/>
      <c r="AB1480" s="286"/>
      <c r="AC1480" s="223"/>
      <c r="AD1480" s="223"/>
      <c r="AE1480" s="223"/>
      <c r="AF1480" s="223"/>
      <c r="AG1480" s="223"/>
      <c r="AH1480" s="223"/>
      <c r="AI1480" s="223"/>
      <c r="AJ1480" s="223"/>
      <c r="AK1480" s="1034"/>
      <c r="AL1480" s="1035"/>
      <c r="AM1480" s="1035"/>
      <c r="AN1480" s="788"/>
      <c r="AO1480" s="789"/>
      <c r="AP1480" s="3"/>
      <c r="AQ1480" s="222">
        <f t="shared" si="673"/>
        <v>1</v>
      </c>
    </row>
    <row r="1481" spans="2:56" s="162" customFormat="1" ht="12" customHeight="1" x14ac:dyDescent="0.15">
      <c r="B1481" s="1058"/>
      <c r="C1481" s="1063"/>
      <c r="D1481" s="1061"/>
      <c r="E1481" s="1061"/>
      <c r="F1481" s="1061"/>
      <c r="G1481" s="1061"/>
      <c r="H1481" s="1061"/>
      <c r="I1481" s="1061"/>
      <c r="J1481" s="1062"/>
      <c r="K1481" s="192"/>
      <c r="L1481" s="1038"/>
      <c r="M1481" s="1039"/>
      <c r="N1481" s="1038"/>
      <c r="O1481" s="1039"/>
      <c r="P1481" s="1034"/>
      <c r="Q1481" s="1036"/>
      <c r="R1481" s="408"/>
      <c r="S1481" s="408"/>
      <c r="T1481" s="408"/>
      <c r="U1481" s="1034"/>
      <c r="V1481" s="1036"/>
      <c r="W1481" s="1034"/>
      <c r="X1481" s="1035"/>
      <c r="Y1481" s="286"/>
      <c r="Z1481" s="286"/>
      <c r="AA1481" s="286"/>
      <c r="AB1481" s="286"/>
      <c r="AC1481" s="223"/>
      <c r="AD1481" s="223"/>
      <c r="AE1481" s="223"/>
      <c r="AF1481" s="223"/>
      <c r="AG1481" s="223"/>
      <c r="AH1481" s="223"/>
      <c r="AI1481" s="223"/>
      <c r="AJ1481" s="223"/>
      <c r="AK1481" s="1034"/>
      <c r="AL1481" s="1035"/>
      <c r="AM1481" s="1035"/>
      <c r="AN1481" s="788"/>
      <c r="AO1481" s="789"/>
      <c r="AP1481" s="3"/>
      <c r="AQ1481" s="222">
        <f t="shared" si="673"/>
        <v>1</v>
      </c>
    </row>
    <row r="1482" spans="2:56" s="162" customFormat="1" ht="12" customHeight="1" x14ac:dyDescent="0.15">
      <c r="B1482" s="1058"/>
      <c r="C1482" s="1063"/>
      <c r="D1482" s="1061"/>
      <c r="E1482" s="1061"/>
      <c r="F1482" s="1061"/>
      <c r="G1482" s="1061"/>
      <c r="H1482" s="1061"/>
      <c r="I1482" s="1061"/>
      <c r="J1482" s="1062"/>
      <c r="K1482" s="192"/>
      <c r="L1482" s="1038"/>
      <c r="M1482" s="1039"/>
      <c r="N1482" s="1038"/>
      <c r="O1482" s="1039"/>
      <c r="P1482" s="1034"/>
      <c r="Q1482" s="1036"/>
      <c r="R1482" s="408"/>
      <c r="S1482" s="408"/>
      <c r="T1482" s="408"/>
      <c r="U1482" s="1034"/>
      <c r="V1482" s="1036"/>
      <c r="W1482" s="1034"/>
      <c r="X1482" s="1035"/>
      <c r="Y1482" s="286"/>
      <c r="Z1482" s="286"/>
      <c r="AA1482" s="286"/>
      <c r="AB1482" s="286"/>
      <c r="AC1482" s="223"/>
      <c r="AD1482" s="223"/>
      <c r="AE1482" s="223"/>
      <c r="AF1482" s="223"/>
      <c r="AG1482" s="223"/>
      <c r="AH1482" s="223"/>
      <c r="AI1482" s="223"/>
      <c r="AJ1482" s="223"/>
      <c r="AK1482" s="1034"/>
      <c r="AL1482" s="1035"/>
      <c r="AM1482" s="1035"/>
      <c r="AN1482" s="788"/>
      <c r="AO1482" s="789"/>
      <c r="AP1482" s="3"/>
      <c r="AQ1482" s="222">
        <f t="shared" si="673"/>
        <v>1</v>
      </c>
    </row>
    <row r="1483" spans="2:56" s="162" customFormat="1" ht="12" customHeight="1" x14ac:dyDescent="0.15">
      <c r="B1483" s="1058"/>
      <c r="C1483" s="1063"/>
      <c r="D1483" s="1061"/>
      <c r="E1483" s="1061"/>
      <c r="F1483" s="1061"/>
      <c r="G1483" s="1061"/>
      <c r="H1483" s="1061"/>
      <c r="I1483" s="1061"/>
      <c r="J1483" s="1062"/>
      <c r="K1483" s="192"/>
      <c r="L1483" s="1038"/>
      <c r="M1483" s="1039"/>
      <c r="N1483" s="1038"/>
      <c r="O1483" s="1039"/>
      <c r="P1483" s="1034"/>
      <c r="Q1483" s="1036"/>
      <c r="R1483" s="408"/>
      <c r="S1483" s="408"/>
      <c r="T1483" s="408"/>
      <c r="U1483" s="1034"/>
      <c r="V1483" s="1036"/>
      <c r="W1483" s="1034"/>
      <c r="X1483" s="1035"/>
      <c r="Y1483" s="286"/>
      <c r="Z1483" s="286"/>
      <c r="AA1483" s="286"/>
      <c r="AB1483" s="286"/>
      <c r="AC1483" s="223"/>
      <c r="AD1483" s="223"/>
      <c r="AE1483" s="223"/>
      <c r="AF1483" s="223"/>
      <c r="AG1483" s="223"/>
      <c r="AH1483" s="223"/>
      <c r="AI1483" s="223"/>
      <c r="AJ1483" s="223"/>
      <c r="AK1483" s="1034"/>
      <c r="AL1483" s="1035"/>
      <c r="AM1483" s="1035"/>
      <c r="AN1483" s="788"/>
      <c r="AO1483" s="789"/>
      <c r="AP1483" s="3"/>
      <c r="AQ1483" s="222">
        <f t="shared" si="673"/>
        <v>1</v>
      </c>
    </row>
    <row r="1484" spans="2:56" s="162" customFormat="1" ht="12" customHeight="1" x14ac:dyDescent="0.15">
      <c r="B1484" s="1058"/>
      <c r="C1484" s="1063"/>
      <c r="D1484" s="1061"/>
      <c r="E1484" s="1061"/>
      <c r="F1484" s="1061"/>
      <c r="G1484" s="1061"/>
      <c r="H1484" s="1061"/>
      <c r="I1484" s="1061"/>
      <c r="J1484" s="1062"/>
      <c r="K1484" s="192"/>
      <c r="L1484" s="1038"/>
      <c r="M1484" s="1039"/>
      <c r="N1484" s="1038"/>
      <c r="O1484" s="1039"/>
      <c r="P1484" s="1034"/>
      <c r="Q1484" s="1036"/>
      <c r="R1484" s="408"/>
      <c r="S1484" s="408"/>
      <c r="T1484" s="408"/>
      <c r="U1484" s="1034"/>
      <c r="V1484" s="1036"/>
      <c r="W1484" s="1034"/>
      <c r="X1484" s="1035"/>
      <c r="Y1484" s="286"/>
      <c r="Z1484" s="286"/>
      <c r="AA1484" s="286"/>
      <c r="AB1484" s="286"/>
      <c r="AC1484" s="223"/>
      <c r="AD1484" s="223"/>
      <c r="AE1484" s="223"/>
      <c r="AF1484" s="223"/>
      <c r="AG1484" s="223"/>
      <c r="AH1484" s="223"/>
      <c r="AI1484" s="223"/>
      <c r="AJ1484" s="223"/>
      <c r="AK1484" s="1034"/>
      <c r="AL1484" s="1035"/>
      <c r="AM1484" s="1035"/>
      <c r="AN1484" s="788"/>
      <c r="AO1484" s="789"/>
      <c r="AP1484" s="3"/>
      <c r="AQ1484" s="222">
        <f t="shared" si="673"/>
        <v>1</v>
      </c>
    </row>
    <row r="1485" spans="2:56" s="162" customFormat="1" ht="12" customHeight="1" x14ac:dyDescent="0.15">
      <c r="B1485" s="1058"/>
      <c r="C1485" s="1063"/>
      <c r="D1485" s="1061"/>
      <c r="E1485" s="1061"/>
      <c r="F1485" s="1061"/>
      <c r="G1485" s="1061"/>
      <c r="H1485" s="1061"/>
      <c r="I1485" s="1061"/>
      <c r="J1485" s="1062"/>
      <c r="K1485" s="192"/>
      <c r="L1485" s="1038"/>
      <c r="M1485" s="1039"/>
      <c r="N1485" s="1038"/>
      <c r="O1485" s="1039"/>
      <c r="P1485" s="1034"/>
      <c r="Q1485" s="1036"/>
      <c r="R1485" s="408"/>
      <c r="S1485" s="408"/>
      <c r="T1485" s="408"/>
      <c r="U1485" s="1034"/>
      <c r="V1485" s="1036"/>
      <c r="W1485" s="1034"/>
      <c r="X1485" s="1035"/>
      <c r="Y1485" s="286"/>
      <c r="Z1485" s="286"/>
      <c r="AA1485" s="286"/>
      <c r="AB1485" s="286"/>
      <c r="AC1485" s="223"/>
      <c r="AD1485" s="223"/>
      <c r="AE1485" s="223"/>
      <c r="AF1485" s="223"/>
      <c r="AG1485" s="223"/>
      <c r="AH1485" s="223"/>
      <c r="AI1485" s="223"/>
      <c r="AJ1485" s="223"/>
      <c r="AK1485" s="1034"/>
      <c r="AL1485" s="1035"/>
      <c r="AM1485" s="1035"/>
      <c r="AN1485" s="788"/>
      <c r="AO1485" s="789"/>
      <c r="AP1485" s="3"/>
      <c r="AQ1485" s="222">
        <f t="shared" si="673"/>
        <v>1</v>
      </c>
    </row>
    <row r="1486" spans="2:56" s="162" customFormat="1" ht="12" customHeight="1" x14ac:dyDescent="0.15">
      <c r="B1486" s="1058"/>
      <c r="C1486" s="1063"/>
      <c r="D1486" s="1061"/>
      <c r="E1486" s="1061"/>
      <c r="F1486" s="1061"/>
      <c r="G1486" s="1061"/>
      <c r="H1486" s="1061"/>
      <c r="I1486" s="1061"/>
      <c r="J1486" s="1062"/>
      <c r="K1486" s="192"/>
      <c r="L1486" s="1038"/>
      <c r="M1486" s="1039"/>
      <c r="N1486" s="1038"/>
      <c r="O1486" s="1039"/>
      <c r="P1486" s="1034"/>
      <c r="Q1486" s="1036"/>
      <c r="R1486" s="408"/>
      <c r="S1486" s="408"/>
      <c r="T1486" s="408"/>
      <c r="U1486" s="1034"/>
      <c r="V1486" s="1036"/>
      <c r="W1486" s="1034"/>
      <c r="X1486" s="1035"/>
      <c r="Y1486" s="286"/>
      <c r="Z1486" s="286"/>
      <c r="AA1486" s="286"/>
      <c r="AB1486" s="286"/>
      <c r="AC1486" s="223"/>
      <c r="AD1486" s="223"/>
      <c r="AE1486" s="223"/>
      <c r="AF1486" s="223"/>
      <c r="AG1486" s="223"/>
      <c r="AH1486" s="223"/>
      <c r="AI1486" s="223"/>
      <c r="AJ1486" s="223"/>
      <c r="AK1486" s="1034"/>
      <c r="AL1486" s="1035"/>
      <c r="AM1486" s="1035"/>
      <c r="AN1486" s="788"/>
      <c r="AO1486" s="789"/>
      <c r="AP1486" s="3"/>
      <c r="AQ1486" s="222">
        <f t="shared" si="673"/>
        <v>1</v>
      </c>
    </row>
    <row r="1487" spans="2:56" s="162" customFormat="1" ht="12" customHeight="1" x14ac:dyDescent="0.15">
      <c r="B1487" s="1058"/>
      <c r="C1487" s="1063"/>
      <c r="D1487" s="1061"/>
      <c r="E1487" s="1061"/>
      <c r="F1487" s="1061"/>
      <c r="G1487" s="1061"/>
      <c r="H1487" s="1061"/>
      <c r="I1487" s="1061"/>
      <c r="J1487" s="1062"/>
      <c r="K1487" s="192"/>
      <c r="L1487" s="1038"/>
      <c r="M1487" s="1039"/>
      <c r="N1487" s="1038"/>
      <c r="O1487" s="1039"/>
      <c r="P1487" s="1034"/>
      <c r="Q1487" s="1036"/>
      <c r="R1487" s="408"/>
      <c r="S1487" s="408"/>
      <c r="T1487" s="408"/>
      <c r="U1487" s="1034"/>
      <c r="V1487" s="1036"/>
      <c r="W1487" s="1034"/>
      <c r="X1487" s="1035"/>
      <c r="Y1487" s="286"/>
      <c r="Z1487" s="286"/>
      <c r="AA1487" s="286"/>
      <c r="AB1487" s="286"/>
      <c r="AC1487" s="223"/>
      <c r="AD1487" s="223"/>
      <c r="AE1487" s="223"/>
      <c r="AF1487" s="223"/>
      <c r="AG1487" s="223"/>
      <c r="AH1487" s="223"/>
      <c r="AI1487" s="223"/>
      <c r="AJ1487" s="223"/>
      <c r="AK1487" s="1034"/>
      <c r="AL1487" s="1035"/>
      <c r="AM1487" s="1035"/>
      <c r="AN1487" s="788"/>
      <c r="AO1487" s="789"/>
      <c r="AP1487" s="3"/>
      <c r="AQ1487" s="222">
        <f t="shared" si="673"/>
        <v>1</v>
      </c>
    </row>
    <row r="1488" spans="2:56" s="162" customFormat="1" ht="12" customHeight="1" x14ac:dyDescent="0.15">
      <c r="B1488" s="1058"/>
      <c r="C1488" s="1063"/>
      <c r="D1488" s="1061"/>
      <c r="E1488" s="1061"/>
      <c r="F1488" s="1061"/>
      <c r="G1488" s="1061"/>
      <c r="H1488" s="1061"/>
      <c r="I1488" s="1061"/>
      <c r="J1488" s="1062"/>
      <c r="K1488" s="1016" t="s">
        <v>216</v>
      </c>
      <c r="L1488" s="1016" t="s">
        <v>215</v>
      </c>
      <c r="M1488" s="1016"/>
      <c r="N1488" s="1016"/>
      <c r="O1488" s="1016"/>
      <c r="P1488" s="1016"/>
      <c r="Q1488" s="1016"/>
      <c r="R1488" s="1016"/>
      <c r="S1488" s="1016"/>
      <c r="T1488" s="1016"/>
      <c r="U1488" s="1016"/>
      <c r="V1488" s="1016"/>
      <c r="W1488" s="1016"/>
      <c r="X1488" s="1016"/>
      <c r="Y1488" s="1040" t="s">
        <v>466</v>
      </c>
      <c r="Z1488" s="1041"/>
      <c r="AA1488" s="1041"/>
      <c r="AB1488" s="1042"/>
      <c r="AC1488" s="224">
        <f t="shared" ref="AC1488:AJ1488" si="674">SUM(AC1468:AC1487)</f>
        <v>0</v>
      </c>
      <c r="AD1488" s="224">
        <f t="shared" si="674"/>
        <v>0</v>
      </c>
      <c r="AE1488" s="224">
        <f t="shared" si="674"/>
        <v>1.0000000000000002E-2</v>
      </c>
      <c r="AF1488" s="224">
        <f t="shared" si="674"/>
        <v>0.35500000000000004</v>
      </c>
      <c r="AG1488" s="224">
        <f t="shared" si="674"/>
        <v>0</v>
      </c>
      <c r="AH1488" s="224">
        <f t="shared" si="674"/>
        <v>0</v>
      </c>
      <c r="AI1488" s="224">
        <f t="shared" si="674"/>
        <v>0</v>
      </c>
      <c r="AJ1488" s="224">
        <f t="shared" si="674"/>
        <v>3.96</v>
      </c>
      <c r="AK1488" s="1040" t="s">
        <v>214</v>
      </c>
      <c r="AL1488" s="1041"/>
      <c r="AM1488" s="1041"/>
      <c r="AN1488" s="788"/>
      <c r="AO1488" s="789"/>
      <c r="AP1488" s="3"/>
    </row>
    <row r="1489" spans="2:86" s="162" customFormat="1" ht="12" customHeight="1" x14ac:dyDescent="0.15">
      <c r="B1489" s="1058"/>
      <c r="C1489" s="1063"/>
      <c r="D1489" s="1061"/>
      <c r="E1489" s="1061"/>
      <c r="F1489" s="1061"/>
      <c r="G1489" s="1061"/>
      <c r="H1489" s="1061"/>
      <c r="I1489" s="1061"/>
      <c r="J1489" s="1062"/>
      <c r="K1489" s="1016"/>
      <c r="L1489" s="1016" t="s">
        <v>467</v>
      </c>
      <c r="M1489" s="1016"/>
      <c r="N1489" s="1016"/>
      <c r="O1489" s="1016" t="s">
        <v>213</v>
      </c>
      <c r="P1489" s="1016"/>
      <c r="Q1489" s="1016"/>
      <c r="R1489" s="1016"/>
      <c r="S1489" s="1016"/>
      <c r="T1489" s="1016"/>
      <c r="U1489" s="1016"/>
      <c r="V1489" s="1016"/>
      <c r="W1489" s="1016"/>
      <c r="X1489" s="1016"/>
      <c r="Y1489" s="193">
        <f>COUNTIF(Y1468:Y1487,"○")</f>
        <v>0</v>
      </c>
      <c r="Z1489" s="193">
        <f>COUNTIF(Z1468:Z1487,"○")</f>
        <v>0</v>
      </c>
      <c r="AA1489" s="193">
        <f>COUNTIF(AA1468:AA1487,"○")</f>
        <v>0</v>
      </c>
      <c r="AB1489" s="193">
        <f>COUNTIF(AB1468:AB1487,"○")</f>
        <v>0</v>
      </c>
      <c r="AC1489" s="193">
        <f t="shared" ref="AC1489:AJ1489" si="675">COUNT(AC1468:AC1487)</f>
        <v>0</v>
      </c>
      <c r="AD1489" s="193">
        <f t="shared" si="675"/>
        <v>0</v>
      </c>
      <c r="AE1489" s="193">
        <f t="shared" si="675"/>
        <v>1</v>
      </c>
      <c r="AF1489" s="193">
        <f t="shared" si="675"/>
        <v>3</v>
      </c>
      <c r="AG1489" s="193">
        <f t="shared" si="675"/>
        <v>0</v>
      </c>
      <c r="AH1489" s="193">
        <f t="shared" si="675"/>
        <v>0</v>
      </c>
      <c r="AI1489" s="193">
        <f t="shared" si="675"/>
        <v>0</v>
      </c>
      <c r="AJ1489" s="193">
        <f t="shared" si="675"/>
        <v>2</v>
      </c>
      <c r="AK1489" s="1043"/>
      <c r="AL1489" s="1044"/>
      <c r="AM1489" s="1044"/>
      <c r="AN1489" s="1044"/>
      <c r="AO1489" s="1045"/>
      <c r="AP1489" s="3"/>
    </row>
    <row r="1490" spans="2:86" ht="12" customHeight="1" x14ac:dyDescent="0.15">
      <c r="B1490" s="1058"/>
      <c r="C1490" s="1063"/>
      <c r="D1490" s="1061"/>
      <c r="E1490" s="1061"/>
      <c r="F1490" s="1061"/>
      <c r="G1490" s="1061"/>
      <c r="H1490" s="1061"/>
      <c r="I1490" s="1061"/>
      <c r="J1490" s="1062"/>
      <c r="K1490" s="1016"/>
      <c r="L1490" s="1016"/>
      <c r="M1490" s="1016"/>
      <c r="N1490" s="1016"/>
      <c r="O1490" s="1016" t="s">
        <v>468</v>
      </c>
      <c r="P1490" s="1016"/>
      <c r="Q1490" s="1016"/>
      <c r="R1490" s="1016"/>
      <c r="S1490" s="1016"/>
      <c r="T1490" s="1016"/>
      <c r="U1490" s="1016"/>
      <c r="V1490" s="1016"/>
      <c r="W1490" s="1016"/>
      <c r="X1490" s="1016"/>
      <c r="Y1490" s="1034" t="str">
        <f>IF(Y1489&gt;0,"Ⅳ",IF(Z1489&gt;0,"Ⅲ",IF(AA1489&gt;0,"Ⅱa",IF(AB1489&gt;0,"Ⅱb","Ⅰ"))))</f>
        <v>Ⅰ</v>
      </c>
      <c r="Z1490" s="1035"/>
      <c r="AA1490" s="1035"/>
      <c r="AB1490" s="1036"/>
      <c r="AC1490" s="1034" t="str">
        <f>IF(AC1489&gt;0,"Ⅳ",IF(AD1489&gt;0,"Ⅲ",IF(AE1489&gt;0,"Ⅱa",IF(AF1489&gt;0,"Ⅱb","Ⅰ"))))</f>
        <v>Ⅱa</v>
      </c>
      <c r="AD1490" s="1035"/>
      <c r="AE1490" s="1035"/>
      <c r="AF1490" s="1036"/>
      <c r="AG1490" s="1034" t="str">
        <f>IF(AG1489&gt;0,"Ⅳ",IF(AH1489&gt;0,"Ⅲ",IF(AI1489&gt;0,"Ⅱa",IF(AJ1489&gt;0,"Ⅱb","Ⅰ"))))</f>
        <v>Ⅱb</v>
      </c>
      <c r="AH1490" s="1035"/>
      <c r="AI1490" s="1035"/>
      <c r="AJ1490" s="1036"/>
      <c r="AK1490" s="1046"/>
      <c r="AL1490" s="1047"/>
      <c r="AM1490" s="1047"/>
      <c r="AN1490" s="1047"/>
      <c r="AO1490" s="1048"/>
      <c r="AP1490" s="3"/>
      <c r="AQ1490" s="282" t="s">
        <v>312</v>
      </c>
      <c r="AR1490" s="282" t="s">
        <v>313</v>
      </c>
      <c r="AS1490" s="699" t="s">
        <v>316</v>
      </c>
      <c r="AT1490" s="1026"/>
    </row>
    <row r="1491" spans="2:86" ht="12" customHeight="1" x14ac:dyDescent="0.15">
      <c r="B1491" s="1058"/>
      <c r="C1491" s="1063"/>
      <c r="D1491" s="1061"/>
      <c r="E1491" s="1061"/>
      <c r="F1491" s="1061"/>
      <c r="G1491" s="1061"/>
      <c r="H1491" s="1061"/>
      <c r="I1491" s="1061"/>
      <c r="J1491" s="1062"/>
      <c r="K1491" s="1016"/>
      <c r="L1491" s="1016" t="s">
        <v>469</v>
      </c>
      <c r="M1491" s="1016"/>
      <c r="N1491" s="1016"/>
      <c r="O1491" s="1016" t="s">
        <v>212</v>
      </c>
      <c r="P1491" s="1016"/>
      <c r="Q1491" s="1016"/>
      <c r="R1491" s="1016"/>
      <c r="S1491" s="1016"/>
      <c r="T1491" s="1016"/>
      <c r="U1491" s="1016"/>
      <c r="V1491" s="1016"/>
      <c r="W1491" s="1016"/>
      <c r="X1491" s="1016"/>
      <c r="Y1491" s="187" t="s">
        <v>32</v>
      </c>
      <c r="Z1491" s="187" t="s">
        <v>33</v>
      </c>
      <c r="AA1491" s="1027" t="s">
        <v>34</v>
      </c>
      <c r="AB1491" s="1027"/>
      <c r="AC1491" s="187" t="s">
        <v>32</v>
      </c>
      <c r="AD1491" s="187" t="s">
        <v>33</v>
      </c>
      <c r="AE1491" s="1027" t="s">
        <v>34</v>
      </c>
      <c r="AF1491" s="1027"/>
      <c r="AG1491" s="187" t="s">
        <v>32</v>
      </c>
      <c r="AH1491" s="187" t="s">
        <v>33</v>
      </c>
      <c r="AI1491" s="1027" t="s">
        <v>34</v>
      </c>
      <c r="AJ1491" s="1027"/>
      <c r="AK1491" s="1046"/>
      <c r="AL1491" s="1047"/>
      <c r="AM1491" s="1047"/>
      <c r="AN1491" s="1047"/>
      <c r="AO1491" s="1048"/>
      <c r="AP1491" s="3"/>
      <c r="AQ1491" s="1028">
        <f>+Y1489+Z1489</f>
        <v>0</v>
      </c>
      <c r="AR1491" s="1029"/>
      <c r="AS1491" s="1028">
        <f>+AA1489+AB1489</f>
        <v>0</v>
      </c>
      <c r="AT1491" s="1029"/>
    </row>
    <row r="1492" spans="2:86" ht="12" customHeight="1" x14ac:dyDescent="0.15">
      <c r="B1492" s="1058"/>
      <c r="C1492" s="1063"/>
      <c r="D1492" s="1061"/>
      <c r="E1492" s="1061"/>
      <c r="F1492" s="1061"/>
      <c r="G1492" s="1061"/>
      <c r="H1492" s="1061"/>
      <c r="I1492" s="1061"/>
      <c r="J1492" s="1062"/>
      <c r="K1492" s="1016"/>
      <c r="L1492" s="1016"/>
      <c r="M1492" s="1016"/>
      <c r="N1492" s="1016"/>
      <c r="O1492" s="1016" t="s">
        <v>470</v>
      </c>
      <c r="P1492" s="1016"/>
      <c r="Q1492" s="1016"/>
      <c r="R1492" s="1016"/>
      <c r="S1492" s="1016"/>
      <c r="T1492" s="1016"/>
      <c r="U1492" s="1016"/>
      <c r="V1492" s="1016"/>
      <c r="W1492" s="1016"/>
      <c r="X1492" s="1016"/>
      <c r="Y1492" s="193" t="str">
        <f>IF(Y1489=0,"",1)</f>
        <v/>
      </c>
      <c r="Z1492" s="193" t="str">
        <f>IF(Z1489=0,"",1)</f>
        <v/>
      </c>
      <c r="AA1492" s="1030" t="str">
        <f>IF(AQ1491=1,"",IF(AS1491&gt;0,1,""))</f>
        <v/>
      </c>
      <c r="AB1492" s="1031"/>
      <c r="AC1492" s="193">
        <f>+AC1489</f>
        <v>0</v>
      </c>
      <c r="AD1492" s="193">
        <f>AD1489</f>
        <v>0</v>
      </c>
      <c r="AE1492" s="1030">
        <f>AE1489+AF1489</f>
        <v>4</v>
      </c>
      <c r="AF1492" s="1031"/>
      <c r="AG1492" s="193">
        <f>AG1489</f>
        <v>0</v>
      </c>
      <c r="AH1492" s="193">
        <f>AH1489</f>
        <v>0</v>
      </c>
      <c r="AI1492" s="1030">
        <f>AI1489+AJ1489</f>
        <v>2</v>
      </c>
      <c r="AJ1492" s="1031"/>
      <c r="AK1492" s="1046"/>
      <c r="AL1492" s="1047"/>
      <c r="AM1492" s="1047"/>
      <c r="AN1492" s="1047"/>
      <c r="AO1492" s="1048"/>
      <c r="AP1492" s="3"/>
      <c r="AQ1492" s="197">
        <f>+Y1489+AC1492+AG1492</f>
        <v>0</v>
      </c>
      <c r="AR1492" s="197">
        <f>+Z1489+AD1492+AH1492</f>
        <v>0</v>
      </c>
      <c r="AS1492" s="1032">
        <f>+AS1491+AE1492+AI1492</f>
        <v>6</v>
      </c>
      <c r="AT1492" s="1033"/>
    </row>
    <row r="1493" spans="2:86" ht="12" customHeight="1" x14ac:dyDescent="0.15">
      <c r="B1493" s="1058"/>
      <c r="C1493" s="1063"/>
      <c r="D1493" s="1061"/>
      <c r="E1493" s="1061"/>
      <c r="F1493" s="1061"/>
      <c r="G1493" s="1061"/>
      <c r="H1493" s="1061"/>
      <c r="I1493" s="1061"/>
      <c r="J1493" s="1062"/>
      <c r="K1493" s="1016"/>
      <c r="L1493" s="1016"/>
      <c r="M1493" s="1016"/>
      <c r="N1493" s="1016"/>
      <c r="O1493" s="1016" t="s">
        <v>471</v>
      </c>
      <c r="P1493" s="1016"/>
      <c r="Q1493" s="1016"/>
      <c r="R1493" s="1016"/>
      <c r="S1493" s="1016"/>
      <c r="T1493" s="1016"/>
      <c r="U1493" s="1016"/>
      <c r="V1493" s="1016"/>
      <c r="W1493" s="1016"/>
      <c r="X1493" s="1016"/>
      <c r="Y1493" s="1034" t="s">
        <v>875</v>
      </c>
      <c r="Z1493" s="1035"/>
      <c r="AA1493" s="1035"/>
      <c r="AB1493" s="1036"/>
      <c r="AC1493" s="1034" t="str">
        <f>IF(AC1492&gt;0,"Ⅳ",IF(AD1492&gt;0,"Ⅲ",IF(AE1492&gt;0,"Ⅱ","Ⅰ")))</f>
        <v>Ⅱ</v>
      </c>
      <c r="AD1493" s="1035"/>
      <c r="AE1493" s="1035"/>
      <c r="AF1493" s="1036"/>
      <c r="AG1493" s="1034" t="str">
        <f>IF(AG1492&gt;0,"Ⅳ",IF(AH1492&gt;0,"Ⅲ",IF(AI1492&gt;0,"Ⅱ","Ⅰ")))</f>
        <v>Ⅱ</v>
      </c>
      <c r="AH1493" s="1035"/>
      <c r="AI1493" s="1035"/>
      <c r="AJ1493" s="1036"/>
      <c r="AK1493" s="1046"/>
      <c r="AL1493" s="1047"/>
      <c r="AM1493" s="1047"/>
      <c r="AN1493" s="1047"/>
      <c r="AO1493" s="1048"/>
      <c r="AP1493" s="3"/>
      <c r="AQ1493" s="1037" t="str">
        <f>IF(AQ1492&gt;0,"Ⅳ",IF(AR1492&gt;0,"Ⅲ",IF(AS1492&gt;0,"Ⅱ","Ⅰ")))</f>
        <v>Ⅱ</v>
      </c>
      <c r="AR1493" s="1037"/>
      <c r="AS1493" s="1037"/>
      <c r="AT1493" s="1037"/>
    </row>
    <row r="1494" spans="2:86" ht="12" customHeight="1" x14ac:dyDescent="0.15">
      <c r="B1494" s="1058"/>
      <c r="C1494" s="1063"/>
      <c r="D1494" s="1061"/>
      <c r="E1494" s="1061"/>
      <c r="F1494" s="1061"/>
      <c r="G1494" s="1061"/>
      <c r="H1494" s="1061"/>
      <c r="I1494" s="1061"/>
      <c r="J1494" s="1062"/>
      <c r="K1494" s="1016"/>
      <c r="L1494" s="1016"/>
      <c r="M1494" s="1016"/>
      <c r="N1494" s="1016"/>
      <c r="O1494" s="1016" t="s">
        <v>472</v>
      </c>
      <c r="P1494" s="1016"/>
      <c r="Q1494" s="1016"/>
      <c r="R1494" s="1016"/>
      <c r="S1494" s="1016"/>
      <c r="T1494" s="1016"/>
      <c r="U1494" s="1016"/>
      <c r="V1494" s="1016"/>
      <c r="W1494" s="1016"/>
      <c r="X1494" s="1016"/>
      <c r="Y1494" s="1034" t="str">
        <f>IF(COUNTIF(Y1493:AJ1493,"Ⅳ")&gt;0,"Ⅳ",IF(COUNTIF(Y1493:AJ1493,"Ⅲ")&gt;0,"Ⅲ",IF(COUNTIF(Y1493:AJ1493,"Ⅱ")&gt;0,"Ⅱ","Ⅰ")))</f>
        <v>Ⅱ</v>
      </c>
      <c r="Z1494" s="1035"/>
      <c r="AA1494" s="1035"/>
      <c r="AB1494" s="1035"/>
      <c r="AC1494" s="1035"/>
      <c r="AD1494" s="1035"/>
      <c r="AE1494" s="1035"/>
      <c r="AF1494" s="1035"/>
      <c r="AG1494" s="1035"/>
      <c r="AH1494" s="1035"/>
      <c r="AI1494" s="1035"/>
      <c r="AJ1494" s="1036"/>
      <c r="AK1494" s="1049"/>
      <c r="AL1494" s="1050"/>
      <c r="AM1494" s="1050"/>
      <c r="AN1494" s="1050"/>
      <c r="AO1494" s="1051"/>
      <c r="AP1494" s="3"/>
    </row>
    <row r="1495" spans="2:86" ht="14.25" customHeight="1" x14ac:dyDescent="0.15">
      <c r="B1495" s="1058"/>
      <c r="C1495" s="1063"/>
      <c r="D1495" s="1061"/>
      <c r="E1495" s="1061"/>
      <c r="F1495" s="1061"/>
      <c r="G1495" s="1061"/>
      <c r="H1495" s="1061"/>
      <c r="I1495" s="1061"/>
      <c r="J1495" s="1062"/>
      <c r="K1495" s="1016" t="s">
        <v>169</v>
      </c>
      <c r="L1495" s="1017"/>
      <c r="M1495" s="1017"/>
      <c r="N1495" s="1017"/>
      <c r="O1495" s="1017"/>
      <c r="P1495" s="1017"/>
      <c r="Q1495" s="1017"/>
      <c r="R1495" s="1017"/>
      <c r="S1495" s="1017"/>
      <c r="T1495" s="1017"/>
      <c r="U1495" s="1017"/>
      <c r="V1495" s="1017"/>
      <c r="W1495" s="1017"/>
      <c r="X1495" s="1017"/>
      <c r="Y1495" s="1017"/>
      <c r="Z1495" s="1017"/>
      <c r="AA1495" s="1017"/>
      <c r="AB1495" s="1017"/>
      <c r="AC1495" s="1017"/>
      <c r="AD1495" s="1017"/>
      <c r="AE1495" s="1017"/>
      <c r="AF1495" s="1017"/>
      <c r="AG1495" s="1017"/>
      <c r="AH1495" s="1017"/>
      <c r="AI1495" s="1017"/>
      <c r="AJ1495" s="1017"/>
      <c r="AK1495" s="1017"/>
      <c r="AL1495" s="1017"/>
      <c r="AM1495" s="1017"/>
      <c r="AN1495" s="1017"/>
      <c r="AO1495" s="1017"/>
      <c r="AP1495" s="3"/>
    </row>
    <row r="1496" spans="2:86" ht="14.25" customHeight="1" x14ac:dyDescent="0.15">
      <c r="B1496" s="1058"/>
      <c r="C1496" s="1063"/>
      <c r="D1496" s="1061"/>
      <c r="E1496" s="1061"/>
      <c r="F1496" s="1061"/>
      <c r="G1496" s="1061"/>
      <c r="H1496" s="1061"/>
      <c r="I1496" s="1061"/>
      <c r="J1496" s="1062"/>
      <c r="K1496" s="1016"/>
      <c r="L1496" s="1017"/>
      <c r="M1496" s="1017"/>
      <c r="N1496" s="1017"/>
      <c r="O1496" s="1017"/>
      <c r="P1496" s="1017"/>
      <c r="Q1496" s="1017"/>
      <c r="R1496" s="1017"/>
      <c r="S1496" s="1017"/>
      <c r="T1496" s="1017"/>
      <c r="U1496" s="1017"/>
      <c r="V1496" s="1017"/>
      <c r="W1496" s="1017"/>
      <c r="X1496" s="1017"/>
      <c r="Y1496" s="1017"/>
      <c r="Z1496" s="1017"/>
      <c r="AA1496" s="1017"/>
      <c r="AB1496" s="1017"/>
      <c r="AC1496" s="1017"/>
      <c r="AD1496" s="1017"/>
      <c r="AE1496" s="1017"/>
      <c r="AF1496" s="1017"/>
      <c r="AG1496" s="1017"/>
      <c r="AH1496" s="1017"/>
      <c r="AI1496" s="1017"/>
      <c r="AJ1496" s="1017"/>
      <c r="AK1496" s="1017"/>
      <c r="AL1496" s="1017"/>
      <c r="AM1496" s="1017"/>
      <c r="AN1496" s="1017"/>
      <c r="AO1496" s="1017"/>
      <c r="AP1496" s="3"/>
    </row>
    <row r="1497" spans="2:86" ht="12" customHeight="1" x14ac:dyDescent="0.15">
      <c r="B1497" s="1058"/>
      <c r="C1497" s="1063"/>
      <c r="D1497" s="1061"/>
      <c r="E1497" s="1061"/>
      <c r="F1497" s="1061"/>
      <c r="G1497" s="1061"/>
      <c r="H1497" s="1061"/>
      <c r="I1497" s="1061"/>
      <c r="J1497" s="1062"/>
      <c r="K1497" s="1018" t="s">
        <v>473</v>
      </c>
      <c r="L1497" s="1018"/>
      <c r="M1497" s="1018"/>
      <c r="N1497" s="1018"/>
      <c r="O1497" s="1018"/>
      <c r="P1497" s="1018"/>
      <c r="Q1497" s="1018"/>
      <c r="R1497" s="1018"/>
      <c r="S1497" s="1018"/>
      <c r="T1497" s="1018"/>
      <c r="U1497" s="1018"/>
      <c r="V1497" s="1018"/>
      <c r="W1497" s="1018"/>
      <c r="X1497" s="1018"/>
      <c r="Y1497" s="1018"/>
      <c r="Z1497" s="1018"/>
      <c r="AA1497" s="1018"/>
      <c r="AB1497" s="1018"/>
      <c r="AC1497" s="1018"/>
      <c r="AD1497" s="1018"/>
      <c r="AE1497" s="1018"/>
      <c r="AF1497" s="1018"/>
      <c r="AG1497" s="1018"/>
      <c r="AH1497" s="1018"/>
      <c r="AI1497" s="1018"/>
      <c r="AJ1497" s="1018"/>
      <c r="AK1497" s="1018"/>
      <c r="AL1497" s="1018"/>
      <c r="AM1497" s="1018"/>
      <c r="AN1497" s="1018"/>
      <c r="AO1497" s="1018"/>
      <c r="AP1497" s="3"/>
    </row>
    <row r="1498" spans="2:86" ht="12" customHeight="1" x14ac:dyDescent="0.15">
      <c r="B1498" s="1058"/>
      <c r="C1498" s="1063"/>
      <c r="D1498" s="1061"/>
      <c r="E1498" s="1061"/>
      <c r="F1498" s="1061"/>
      <c r="G1498" s="1061"/>
      <c r="H1498" s="1061"/>
      <c r="I1498" s="1061"/>
      <c r="J1498" s="1062"/>
      <c r="K1498" s="1019" t="s">
        <v>523</v>
      </c>
      <c r="L1498" s="1019"/>
      <c r="M1498" s="1019"/>
      <c r="N1498" s="1019"/>
      <c r="O1498" s="1019"/>
      <c r="P1498" s="1019"/>
      <c r="Q1498" s="1019"/>
      <c r="R1498" s="1019"/>
      <c r="S1498" s="1019"/>
      <c r="T1498" s="1019"/>
      <c r="U1498" s="1019"/>
      <c r="V1498" s="1019"/>
      <c r="W1498" s="1019"/>
      <c r="X1498" s="1019"/>
      <c r="Y1498" s="1019"/>
      <c r="Z1498" s="1019"/>
      <c r="AA1498" s="1019"/>
      <c r="AB1498" s="1019"/>
      <c r="AC1498" s="1019"/>
      <c r="AD1498" s="1019"/>
      <c r="AE1498" s="1019"/>
      <c r="AF1498" s="1019"/>
      <c r="AG1498" s="1019"/>
      <c r="AH1498" s="1019"/>
      <c r="AI1498" s="1019"/>
      <c r="AJ1498" s="1019"/>
      <c r="AK1498" s="1019"/>
      <c r="AL1498" s="1019"/>
      <c r="AM1498" s="1019"/>
      <c r="AN1498" s="1019"/>
      <c r="AO1498" s="1019"/>
      <c r="AP1498" s="3"/>
    </row>
    <row r="1499" spans="2:86" ht="12" customHeight="1" x14ac:dyDescent="0.15">
      <c r="B1499" s="1058"/>
      <c r="C1499" s="1063"/>
      <c r="D1499" s="1061"/>
      <c r="E1499" s="1061"/>
      <c r="F1499" s="1061"/>
      <c r="G1499" s="1061"/>
      <c r="H1499" s="1061"/>
      <c r="I1499" s="1061"/>
      <c r="J1499" s="1062"/>
      <c r="K1499" s="194" t="s">
        <v>474</v>
      </c>
      <c r="L1499" s="195"/>
      <c r="M1499" s="195"/>
      <c r="N1499" s="195"/>
      <c r="O1499" s="195"/>
      <c r="P1499" s="195"/>
      <c r="Q1499" s="195"/>
      <c r="R1499" s="195"/>
      <c r="S1499" s="195"/>
      <c r="T1499" s="195"/>
      <c r="U1499" s="195"/>
      <c r="V1499" s="195"/>
      <c r="W1499" s="195"/>
      <c r="X1499" s="195"/>
      <c r="Y1499" s="195"/>
      <c r="Z1499" s="195"/>
      <c r="AA1499" s="195"/>
      <c r="AB1499" s="195"/>
      <c r="AC1499" s="195"/>
      <c r="AD1499" s="195"/>
      <c r="AE1499" s="195"/>
      <c r="AF1499" s="195"/>
      <c r="AG1499" s="195"/>
      <c r="AH1499" s="195"/>
      <c r="AI1499" s="195"/>
      <c r="AJ1499" s="195"/>
      <c r="AK1499" s="195"/>
      <c r="AL1499" s="195"/>
      <c r="AM1499" s="195"/>
      <c r="AN1499" s="195"/>
      <c r="AO1499" s="196"/>
      <c r="AP1499" s="3"/>
    </row>
    <row r="1500" spans="2:86" ht="12" customHeight="1" x14ac:dyDescent="0.15">
      <c r="B1500" s="1058"/>
      <c r="C1500" s="1063"/>
      <c r="D1500" s="1061"/>
      <c r="E1500" s="1061"/>
      <c r="F1500" s="1061"/>
      <c r="G1500" s="1061"/>
      <c r="H1500" s="1061"/>
      <c r="I1500" s="1061"/>
      <c r="J1500" s="1062"/>
      <c r="K1500" s="194" t="s">
        <v>475</v>
      </c>
      <c r="L1500" s="195"/>
      <c r="M1500" s="195"/>
      <c r="N1500" s="195"/>
      <c r="O1500" s="195"/>
      <c r="P1500" s="195"/>
      <c r="Q1500" s="195"/>
      <c r="R1500" s="195"/>
      <c r="S1500" s="195"/>
      <c r="T1500" s="195"/>
      <c r="U1500" s="195"/>
      <c r="V1500" s="195"/>
      <c r="W1500" s="195"/>
      <c r="X1500" s="195"/>
      <c r="Y1500" s="195"/>
      <c r="Z1500" s="195"/>
      <c r="AA1500" s="195"/>
      <c r="AB1500" s="195"/>
      <c r="AC1500" s="195"/>
      <c r="AD1500" s="195"/>
      <c r="AE1500" s="195"/>
      <c r="AF1500" s="195"/>
      <c r="AG1500" s="195"/>
      <c r="AH1500" s="195"/>
      <c r="AI1500" s="195"/>
      <c r="AJ1500" s="195"/>
      <c r="AK1500" s="195"/>
      <c r="AL1500" s="195"/>
      <c r="AM1500" s="195"/>
      <c r="AN1500" s="195"/>
      <c r="AO1500" s="196"/>
      <c r="AP1500" s="3"/>
    </row>
    <row r="1501" spans="2:86" ht="12" customHeight="1" x14ac:dyDescent="0.15">
      <c r="B1501" s="1058"/>
      <c r="C1501" s="1063"/>
      <c r="D1501" s="1061"/>
      <c r="E1501" s="1061"/>
      <c r="F1501" s="1061"/>
      <c r="G1501" s="1061"/>
      <c r="H1501" s="1061"/>
      <c r="I1501" s="1061"/>
      <c r="J1501" s="1062"/>
      <c r="K1501" s="1020" t="s">
        <v>476</v>
      </c>
      <c r="L1501" s="1021"/>
      <c r="M1501" s="1021"/>
      <c r="N1501" s="1021"/>
      <c r="O1501" s="1021"/>
      <c r="P1501" s="1021"/>
      <c r="Q1501" s="1021"/>
      <c r="R1501" s="1021"/>
      <c r="S1501" s="1021"/>
      <c r="T1501" s="1021"/>
      <c r="U1501" s="1021"/>
      <c r="V1501" s="1021"/>
      <c r="W1501" s="1021"/>
      <c r="X1501" s="1021"/>
      <c r="Y1501" s="1021"/>
      <c r="Z1501" s="1021"/>
      <c r="AA1501" s="1021"/>
      <c r="AB1501" s="1021"/>
      <c r="AC1501" s="1021"/>
      <c r="AD1501" s="1021"/>
      <c r="AE1501" s="1021"/>
      <c r="AF1501" s="1021"/>
      <c r="AG1501" s="1021"/>
      <c r="AH1501" s="1021"/>
      <c r="AI1501" s="1021"/>
      <c r="AJ1501" s="1021"/>
      <c r="AK1501" s="1021"/>
      <c r="AL1501" s="1021"/>
      <c r="AM1501" s="1021"/>
      <c r="AN1501" s="1021"/>
      <c r="AO1501" s="1022"/>
      <c r="AP1501" s="3"/>
    </row>
    <row r="1502" spans="2:86" ht="12" customHeight="1" x14ac:dyDescent="0.15">
      <c r="B1502" s="591"/>
      <c r="C1502" s="1064"/>
      <c r="D1502" s="1065"/>
      <c r="E1502" s="1065"/>
      <c r="F1502" s="1065"/>
      <c r="G1502" s="1065"/>
      <c r="H1502" s="1065"/>
      <c r="I1502" s="1065"/>
      <c r="J1502" s="1066"/>
      <c r="K1502" s="1023"/>
      <c r="L1502" s="1024"/>
      <c r="M1502" s="1024"/>
      <c r="N1502" s="1024"/>
      <c r="O1502" s="1024"/>
      <c r="P1502" s="1024"/>
      <c r="Q1502" s="1024"/>
      <c r="R1502" s="1024"/>
      <c r="S1502" s="1024"/>
      <c r="T1502" s="1024"/>
      <c r="U1502" s="1024"/>
      <c r="V1502" s="1024"/>
      <c r="W1502" s="1024"/>
      <c r="X1502" s="1024"/>
      <c r="Y1502" s="1024"/>
      <c r="Z1502" s="1024"/>
      <c r="AA1502" s="1024"/>
      <c r="AB1502" s="1024"/>
      <c r="AC1502" s="1024"/>
      <c r="AD1502" s="1024"/>
      <c r="AE1502" s="1024"/>
      <c r="AF1502" s="1024"/>
      <c r="AG1502" s="1024"/>
      <c r="AH1502" s="1024"/>
      <c r="AI1502" s="1024"/>
      <c r="AJ1502" s="1024"/>
      <c r="AK1502" s="1024"/>
      <c r="AL1502" s="1024"/>
      <c r="AM1502" s="1024"/>
      <c r="AN1502" s="1024"/>
      <c r="AO1502" s="1025"/>
      <c r="AP1502" s="3"/>
    </row>
    <row r="1503" spans="2:86" s="9" customFormat="1" ht="12" customHeight="1" x14ac:dyDescent="0.15">
      <c r="B1503" s="3" t="s">
        <v>527</v>
      </c>
      <c r="AQ1503" s="162"/>
      <c r="AR1503" s="162"/>
      <c r="AS1503" s="162"/>
      <c r="AT1503" s="162"/>
      <c r="AU1503" s="162"/>
      <c r="AV1503" s="162"/>
      <c r="AW1503" s="162"/>
      <c r="AX1503" s="162"/>
      <c r="AY1503" s="162"/>
      <c r="AZ1503" s="162"/>
      <c r="BA1503" s="162"/>
      <c r="BB1503" s="162"/>
      <c r="BC1503" s="162"/>
      <c r="BD1503" s="162"/>
      <c r="BE1503" s="162"/>
      <c r="BF1503" s="162"/>
      <c r="BG1503" s="162"/>
      <c r="BH1503" s="162"/>
      <c r="BI1503" s="162"/>
      <c r="BJ1503" s="162"/>
      <c r="BK1503" s="162"/>
      <c r="BL1503" s="162"/>
      <c r="BM1503" s="162"/>
      <c r="BN1503" s="162"/>
      <c r="BO1503" s="162"/>
      <c r="BP1503" s="162"/>
      <c r="BQ1503" s="162"/>
      <c r="BR1503" s="162"/>
      <c r="BS1503" s="162"/>
      <c r="BT1503" s="162"/>
      <c r="BU1503" s="162"/>
      <c r="BV1503" s="162"/>
      <c r="BW1503" s="162"/>
      <c r="BX1503" s="162"/>
      <c r="BY1503" s="162"/>
      <c r="BZ1503" s="162"/>
      <c r="CA1503" s="162"/>
      <c r="CB1503" s="162"/>
      <c r="CC1503" s="162"/>
      <c r="CD1503" s="162"/>
      <c r="CE1503" s="162"/>
      <c r="CF1503" s="162"/>
      <c r="CG1503" s="162"/>
      <c r="CH1503" s="162"/>
    </row>
    <row r="1504" spans="2:86" ht="12" customHeight="1" thickBot="1" x14ac:dyDescent="0.2">
      <c r="B1504" s="3" t="s">
        <v>524</v>
      </c>
    </row>
    <row r="1505" spans="2:86" ht="12" customHeight="1" x14ac:dyDescent="0.15">
      <c r="B1505" s="3" t="s">
        <v>525</v>
      </c>
      <c r="AU1505" s="1000" t="s">
        <v>305</v>
      </c>
      <c r="AV1505" s="1001" t="s">
        <v>298</v>
      </c>
      <c r="AW1505" s="1003" t="s">
        <v>299</v>
      </c>
      <c r="AX1505" s="1005" t="s">
        <v>306</v>
      </c>
      <c r="AY1505" s="1006"/>
      <c r="AZ1505" s="1006"/>
      <c r="BA1505" s="1006"/>
      <c r="BB1505" s="1006"/>
      <c r="BC1505" s="1006"/>
      <c r="BD1505" s="1006"/>
      <c r="BE1505" s="1006"/>
      <c r="BF1505" s="1006"/>
      <c r="BG1505" s="1006"/>
      <c r="BH1505" s="1006"/>
      <c r="BI1505" s="1006"/>
      <c r="BJ1505" s="1006"/>
      <c r="BK1505" s="1006"/>
      <c r="BL1505" s="1006"/>
      <c r="BM1505" s="1006"/>
      <c r="BN1505" s="1006"/>
      <c r="BO1505" s="1006"/>
      <c r="BP1505" s="1006"/>
      <c r="BQ1505" s="1006"/>
      <c r="BR1505" s="1007"/>
      <c r="BS1505" s="807" t="s">
        <v>300</v>
      </c>
      <c r="BT1505" s="1008"/>
      <c r="BU1505" s="1008"/>
      <c r="BV1505" s="1008"/>
      <c r="BW1505" s="1009" t="s">
        <v>307</v>
      </c>
      <c r="BX1505" s="1010"/>
      <c r="BY1505" s="1010"/>
      <c r="BZ1505" s="1010"/>
      <c r="CA1505" s="1010"/>
      <c r="CB1505" s="1010"/>
      <c r="CC1505" s="1010"/>
      <c r="CD1505" s="1010"/>
      <c r="CE1505" s="1010"/>
      <c r="CF1505" s="1010"/>
      <c r="CG1505" s="1010"/>
      <c r="CH1505" s="1011"/>
    </row>
    <row r="1506" spans="2:86" ht="12" customHeight="1" x14ac:dyDescent="0.15">
      <c r="B1506" s="3" t="s">
        <v>477</v>
      </c>
      <c r="AU1506" s="1000"/>
      <c r="AV1506" s="1002"/>
      <c r="AW1506" s="1004"/>
      <c r="AX1506" s="1012" t="s">
        <v>308</v>
      </c>
      <c r="AY1506" s="686"/>
      <c r="AZ1506" s="686"/>
      <c r="BA1506" s="686"/>
      <c r="BB1506" s="686"/>
      <c r="BC1506" s="686"/>
      <c r="BD1506" s="686"/>
      <c r="BE1506" s="686"/>
      <c r="BF1506" s="686"/>
      <c r="BG1506" s="686"/>
      <c r="BH1506" s="686"/>
      <c r="BI1506" s="686"/>
      <c r="BJ1506" s="686" t="s">
        <v>309</v>
      </c>
      <c r="BK1506" s="686"/>
      <c r="BL1506" s="686"/>
      <c r="BM1506" s="686"/>
      <c r="BN1506" s="686"/>
      <c r="BO1506" s="686"/>
      <c r="BP1506" s="686"/>
      <c r="BQ1506" s="686"/>
      <c r="BR1506" s="1013"/>
      <c r="BS1506" s="1008"/>
      <c r="BT1506" s="1008"/>
      <c r="BU1506" s="1008"/>
      <c r="BV1506" s="1008"/>
      <c r="BW1506" s="1014" t="s">
        <v>302</v>
      </c>
      <c r="BX1506" s="699"/>
      <c r="BY1506" s="699"/>
      <c r="BZ1506" s="699"/>
      <c r="CA1506" s="686" t="s">
        <v>310</v>
      </c>
      <c r="CB1506" s="686"/>
      <c r="CC1506" s="686"/>
      <c r="CD1506" s="686"/>
      <c r="CE1506" s="686"/>
      <c r="CF1506" s="686"/>
      <c r="CG1506" s="686"/>
      <c r="CH1506" s="1013"/>
    </row>
    <row r="1507" spans="2:86" ht="12" customHeight="1" x14ac:dyDescent="0.15">
      <c r="B1507" s="3" t="s">
        <v>526</v>
      </c>
      <c r="AU1507" s="1000"/>
      <c r="AV1507" s="1002"/>
      <c r="AW1507" s="1004"/>
      <c r="AX1507" s="1012" t="s">
        <v>26</v>
      </c>
      <c r="AY1507" s="686"/>
      <c r="AZ1507" s="686"/>
      <c r="BA1507" s="686"/>
      <c r="BB1507" s="686" t="s">
        <v>22</v>
      </c>
      <c r="BC1507" s="686"/>
      <c r="BD1507" s="686"/>
      <c r="BE1507" s="686"/>
      <c r="BF1507" s="686" t="s">
        <v>24</v>
      </c>
      <c r="BG1507" s="686"/>
      <c r="BH1507" s="686"/>
      <c r="BI1507" s="686"/>
      <c r="BJ1507" s="699" t="s">
        <v>26</v>
      </c>
      <c r="BK1507" s="699"/>
      <c r="BL1507" s="699"/>
      <c r="BM1507" s="699" t="s">
        <v>22</v>
      </c>
      <c r="BN1507" s="699"/>
      <c r="BO1507" s="699"/>
      <c r="BP1507" s="699" t="s">
        <v>24</v>
      </c>
      <c r="BQ1507" s="699"/>
      <c r="BR1507" s="1015"/>
      <c r="BS1507" s="807" t="s">
        <v>26</v>
      </c>
      <c r="BT1507" s="807" t="s">
        <v>22</v>
      </c>
      <c r="BU1507" s="807" t="s">
        <v>24</v>
      </c>
      <c r="BV1507" s="807" t="s">
        <v>303</v>
      </c>
      <c r="BW1507" s="1012" t="s">
        <v>311</v>
      </c>
      <c r="BX1507" s="686"/>
      <c r="BY1507" s="686"/>
      <c r="BZ1507" s="686"/>
      <c r="CA1507" s="686" t="s">
        <v>22</v>
      </c>
      <c r="CB1507" s="686"/>
      <c r="CC1507" s="686"/>
      <c r="CD1507" s="686"/>
      <c r="CE1507" s="686" t="s">
        <v>24</v>
      </c>
      <c r="CF1507" s="686"/>
      <c r="CG1507" s="686"/>
      <c r="CH1507" s="1013"/>
    </row>
    <row r="1508" spans="2:86" ht="12" customHeight="1" x14ac:dyDescent="0.15">
      <c r="B1508" s="3" t="s">
        <v>478</v>
      </c>
      <c r="AU1508" s="1000"/>
      <c r="AV1508" s="1002"/>
      <c r="AW1508" s="1004"/>
      <c r="AX1508" s="156" t="s">
        <v>862</v>
      </c>
      <c r="AY1508" s="157" t="s">
        <v>863</v>
      </c>
      <c r="AZ1508" s="157" t="s">
        <v>864</v>
      </c>
      <c r="BA1508" s="158" t="s">
        <v>865</v>
      </c>
      <c r="BB1508" s="159" t="s">
        <v>866</v>
      </c>
      <c r="BC1508" s="157" t="s">
        <v>863</v>
      </c>
      <c r="BD1508" s="157" t="s">
        <v>867</v>
      </c>
      <c r="BE1508" s="158" t="s">
        <v>865</v>
      </c>
      <c r="BF1508" s="159" t="s">
        <v>866</v>
      </c>
      <c r="BG1508" s="157" t="s">
        <v>863</v>
      </c>
      <c r="BH1508" s="157" t="s">
        <v>864</v>
      </c>
      <c r="BI1508" s="158" t="s">
        <v>865</v>
      </c>
      <c r="BJ1508" s="159" t="s">
        <v>866</v>
      </c>
      <c r="BK1508" s="157" t="s">
        <v>868</v>
      </c>
      <c r="BL1508" s="158" t="s">
        <v>869</v>
      </c>
      <c r="BM1508" s="159" t="s">
        <v>870</v>
      </c>
      <c r="BN1508" s="157" t="s">
        <v>863</v>
      </c>
      <c r="BO1508" s="158" t="s">
        <v>871</v>
      </c>
      <c r="BP1508" s="159" t="s">
        <v>870</v>
      </c>
      <c r="BQ1508" s="157" t="s">
        <v>868</v>
      </c>
      <c r="BR1508" s="160" t="s">
        <v>872</v>
      </c>
      <c r="BS1508" s="1008"/>
      <c r="BT1508" s="1008"/>
      <c r="BU1508" s="1008"/>
      <c r="BV1508" s="1008"/>
      <c r="BW1508" s="156" t="s">
        <v>866</v>
      </c>
      <c r="BX1508" s="157" t="s">
        <v>863</v>
      </c>
      <c r="BY1508" s="157" t="s">
        <v>864</v>
      </c>
      <c r="BZ1508" s="158" t="s">
        <v>865</v>
      </c>
      <c r="CA1508" s="159" t="s">
        <v>866</v>
      </c>
      <c r="CB1508" s="157" t="s">
        <v>873</v>
      </c>
      <c r="CC1508" s="157" t="s">
        <v>864</v>
      </c>
      <c r="CD1508" s="158" t="s">
        <v>865</v>
      </c>
      <c r="CE1508" s="159" t="s">
        <v>866</v>
      </c>
      <c r="CF1508" s="157" t="s">
        <v>863</v>
      </c>
      <c r="CG1508" s="157" t="s">
        <v>864</v>
      </c>
      <c r="CH1508" s="160" t="s">
        <v>874</v>
      </c>
    </row>
    <row r="1509" spans="2:86" x14ac:dyDescent="0.15">
      <c r="B1509" s="3" t="s">
        <v>539</v>
      </c>
      <c r="AU1509" s="1000"/>
      <c r="AV1509" s="188" t="str">
        <f>N1511</f>
        <v>S032</v>
      </c>
      <c r="AW1509" s="300">
        <f>R1511</f>
        <v>10.5</v>
      </c>
      <c r="AX1509" s="197">
        <f>+Y1536</f>
        <v>0</v>
      </c>
      <c r="AY1509" s="197">
        <f>+Z1536</f>
        <v>0</v>
      </c>
      <c r="AZ1509" s="197">
        <f>+AA1536</f>
        <v>0</v>
      </c>
      <c r="BA1509" s="197">
        <f t="shared" ref="BA1509" si="676">+AB1536</f>
        <v>0</v>
      </c>
      <c r="BB1509" s="197">
        <f>+AC1536</f>
        <v>0</v>
      </c>
      <c r="BC1509" s="197">
        <f t="shared" ref="BC1509" si="677">+AD1536</f>
        <v>0</v>
      </c>
      <c r="BD1509" s="197">
        <f t="shared" ref="BD1509" si="678">+AE1536</f>
        <v>1</v>
      </c>
      <c r="BE1509" s="197">
        <f t="shared" ref="BE1509" si="679">+AF1536</f>
        <v>1</v>
      </c>
      <c r="BF1509" s="197">
        <f t="shared" ref="BF1509" si="680">+AG1536</f>
        <v>0</v>
      </c>
      <c r="BG1509" s="197">
        <f t="shared" ref="BG1509" si="681">+AH1536</f>
        <v>0</v>
      </c>
      <c r="BH1509" s="197">
        <f t="shared" ref="BH1509" si="682">+AI1536</f>
        <v>0</v>
      </c>
      <c r="BI1509" s="197">
        <f t="shared" ref="BI1509" si="683">+AJ1536</f>
        <v>2</v>
      </c>
      <c r="BJ1509" s="197" t="str">
        <f>+Y1539</f>
        <v/>
      </c>
      <c r="BK1509" s="197" t="str">
        <f t="shared" ref="BK1509" si="684">+Z1539</f>
        <v/>
      </c>
      <c r="BL1509" s="197" t="str">
        <f>+AA1539</f>
        <v/>
      </c>
      <c r="BM1509" s="197">
        <f>+AC1539</f>
        <v>0</v>
      </c>
      <c r="BN1509" s="197">
        <f t="shared" ref="BN1509" si="685">+AD1539</f>
        <v>0</v>
      </c>
      <c r="BO1509" s="197">
        <f t="shared" ref="BO1509" si="686">+AE1539</f>
        <v>2</v>
      </c>
      <c r="BP1509" s="197">
        <f>+AG1539</f>
        <v>0</v>
      </c>
      <c r="BQ1509" s="197">
        <f>+AH1539</f>
        <v>0</v>
      </c>
      <c r="BR1509" s="197">
        <f>+AI1539</f>
        <v>2</v>
      </c>
      <c r="BS1509" s="296" t="str">
        <f>+Y1540</f>
        <v>Ⅰ</v>
      </c>
      <c r="BT1509" s="296" t="str">
        <f>+AC1540</f>
        <v>Ⅱ</v>
      </c>
      <c r="BU1509" s="296" t="str">
        <f>+AG1540</f>
        <v>Ⅱ</v>
      </c>
      <c r="BV1509" s="296" t="str">
        <f>+Y1541</f>
        <v>Ⅱ</v>
      </c>
      <c r="BW1509" s="164" t="str">
        <f>IF(Y1536&gt;0,R1511,"")</f>
        <v/>
      </c>
      <c r="BX1509" s="165" t="str">
        <f>IF(Z1536&gt;0,"",IF(AA1536&gt;0,R1511,""))</f>
        <v/>
      </c>
      <c r="BY1509" s="165" t="str">
        <f>IF(Y1536+Z1536&gt;0,"",IF(AA1536&gt;0,R1511,""))</f>
        <v/>
      </c>
      <c r="BZ1509" s="165" t="str">
        <f>IF(Y1536+Z1536+AA1536&gt;0,"",IF(AB1536&gt;0,R1511,""))</f>
        <v/>
      </c>
      <c r="CA1509" s="166">
        <f t="shared" ref="CA1509" si="687">+AC1535</f>
        <v>0</v>
      </c>
      <c r="CB1509" s="166">
        <f t="shared" ref="CB1509" si="688">+AD1535</f>
        <v>0</v>
      </c>
      <c r="CC1509" s="166">
        <f t="shared" ref="CC1509" si="689">+AE1535</f>
        <v>4.4999999999999997E-3</v>
      </c>
      <c r="CD1509" s="166">
        <f t="shared" ref="CD1509" si="690">+AF1535</f>
        <v>0.21</v>
      </c>
      <c r="CE1509" s="166">
        <f t="shared" ref="CE1509" si="691">+AG1535</f>
        <v>0</v>
      </c>
      <c r="CF1509" s="166">
        <f t="shared" ref="CF1509" si="692">+AH1535</f>
        <v>0</v>
      </c>
      <c r="CG1509" s="166">
        <f t="shared" ref="CG1509" si="693">+AI1535</f>
        <v>0</v>
      </c>
      <c r="CH1509" s="166">
        <f t="shared" ref="CH1509" si="694">+AJ1535</f>
        <v>3.3075000000000001</v>
      </c>
    </row>
    <row r="1510" spans="2:86" ht="12" customHeight="1" x14ac:dyDescent="0.15">
      <c r="B1510" s="1057" t="s">
        <v>219</v>
      </c>
      <c r="C1510" s="1059"/>
      <c r="D1510" s="1060"/>
      <c r="E1510" s="1061"/>
      <c r="F1510" s="1061"/>
      <c r="G1510" s="1061"/>
      <c r="H1510" s="1061"/>
      <c r="I1510" s="1061"/>
      <c r="J1510" s="1062"/>
      <c r="K1510" s="1067" t="s">
        <v>453</v>
      </c>
      <c r="L1510" s="1068"/>
      <c r="M1510" s="1068"/>
      <c r="N1510" s="1068"/>
      <c r="O1510" s="1068"/>
      <c r="P1510" s="1068"/>
      <c r="Q1510" s="1068"/>
      <c r="R1510" s="1068"/>
      <c r="S1510" s="1068"/>
      <c r="T1510" s="1068"/>
      <c r="U1510" s="1068"/>
      <c r="V1510" s="1068"/>
      <c r="W1510" s="1068"/>
      <c r="X1510" s="1068"/>
      <c r="Y1510" s="1068"/>
      <c r="Z1510" s="1068"/>
      <c r="AA1510" s="1068"/>
      <c r="AB1510" s="1068"/>
      <c r="AC1510" s="1068"/>
      <c r="AD1510" s="1068"/>
      <c r="AE1510" s="1068"/>
      <c r="AF1510" s="1068"/>
      <c r="AG1510" s="1068"/>
      <c r="AH1510" s="1068"/>
      <c r="AI1510" s="1068"/>
      <c r="AJ1510" s="1068"/>
      <c r="AK1510" s="1068"/>
      <c r="AL1510" s="1068"/>
      <c r="AM1510" s="1068"/>
      <c r="AN1510" s="1068"/>
      <c r="AO1510" s="1069"/>
      <c r="AP1510" s="3"/>
    </row>
    <row r="1511" spans="2:86" ht="12" customHeight="1" x14ac:dyDescent="0.15">
      <c r="B1511" s="1058"/>
      <c r="C1511" s="1063"/>
      <c r="D1511" s="1061"/>
      <c r="E1511" s="1061"/>
      <c r="F1511" s="1061"/>
      <c r="G1511" s="1061"/>
      <c r="H1511" s="1061"/>
      <c r="I1511" s="1061"/>
      <c r="J1511" s="1062"/>
      <c r="K1511" s="1040" t="s">
        <v>218</v>
      </c>
      <c r="L1511" s="1041"/>
      <c r="M1511" s="1042"/>
      <c r="N1511" s="1034" t="s">
        <v>739</v>
      </c>
      <c r="O1511" s="1035"/>
      <c r="P1511" s="1040" t="s">
        <v>454</v>
      </c>
      <c r="Q1511" s="1042"/>
      <c r="R1511" s="1070">
        <f>'様式A-2'!C42</f>
        <v>10.5</v>
      </c>
      <c r="S1511" s="1071"/>
      <c r="T1511" s="1072"/>
      <c r="U1511" s="1073" t="s">
        <v>455</v>
      </c>
      <c r="V1511" s="1074"/>
      <c r="W1511" s="1073" t="s">
        <v>456</v>
      </c>
      <c r="X1511" s="1074"/>
      <c r="Y1511" s="1042" t="s">
        <v>217</v>
      </c>
      <c r="Z1511" s="1016"/>
      <c r="AA1511" s="1016"/>
      <c r="AB1511" s="1016"/>
      <c r="AC1511" s="1073" t="s">
        <v>457</v>
      </c>
      <c r="AD1511" s="1079"/>
      <c r="AE1511" s="1079"/>
      <c r="AF1511" s="1079"/>
      <c r="AG1511" s="1079"/>
      <c r="AH1511" s="1079"/>
      <c r="AI1511" s="1079"/>
      <c r="AJ1511" s="1074"/>
      <c r="AK1511" s="1073" t="s">
        <v>458</v>
      </c>
      <c r="AL1511" s="1079"/>
      <c r="AM1511" s="1079"/>
      <c r="AN1511" s="1081"/>
      <c r="AO1511" s="1082"/>
      <c r="AP1511" s="3"/>
      <c r="AV1511" s="167"/>
      <c r="AW1511" s="221"/>
      <c r="AX1511" s="167"/>
      <c r="AY1511" s="167"/>
      <c r="AZ1511" s="167"/>
      <c r="BA1511" s="167"/>
      <c r="BB1511" s="167"/>
      <c r="BC1511" s="167"/>
      <c r="BD1511" s="167"/>
    </row>
    <row r="1512" spans="2:86" ht="12" customHeight="1" x14ac:dyDescent="0.15">
      <c r="B1512" s="1058"/>
      <c r="C1512" s="1063"/>
      <c r="D1512" s="1061"/>
      <c r="E1512" s="1061"/>
      <c r="F1512" s="1061"/>
      <c r="G1512" s="1061"/>
      <c r="H1512" s="1061"/>
      <c r="I1512" s="1061"/>
      <c r="J1512" s="1062"/>
      <c r="K1512" s="1016" t="s">
        <v>459</v>
      </c>
      <c r="L1512" s="1016" t="s">
        <v>199</v>
      </c>
      <c r="M1512" s="1016"/>
      <c r="N1512" s="1016" t="s">
        <v>198</v>
      </c>
      <c r="O1512" s="1016"/>
      <c r="P1512" s="1016" t="s">
        <v>460</v>
      </c>
      <c r="Q1512" s="1016"/>
      <c r="R1512" s="1016" t="s">
        <v>6</v>
      </c>
      <c r="S1512" s="1016"/>
      <c r="T1512" s="1016"/>
      <c r="U1512" s="1075"/>
      <c r="V1512" s="1076"/>
      <c r="W1512" s="1075"/>
      <c r="X1512" s="1076"/>
      <c r="Y1512" s="1042"/>
      <c r="Z1512" s="1016"/>
      <c r="AA1512" s="1016"/>
      <c r="AB1512" s="1016"/>
      <c r="AC1512" s="1077"/>
      <c r="AD1512" s="1080"/>
      <c r="AE1512" s="1080"/>
      <c r="AF1512" s="1080"/>
      <c r="AG1512" s="1080"/>
      <c r="AH1512" s="1080"/>
      <c r="AI1512" s="1080"/>
      <c r="AJ1512" s="1078"/>
      <c r="AK1512" s="1075"/>
      <c r="AL1512" s="1083"/>
      <c r="AM1512" s="1083"/>
      <c r="AN1512" s="1084"/>
      <c r="AO1512" s="1085"/>
      <c r="AP1512" s="3"/>
      <c r="AV1512" s="167"/>
      <c r="AW1512" s="167"/>
      <c r="AX1512" s="167"/>
      <c r="AY1512" s="167"/>
      <c r="AZ1512" s="167"/>
      <c r="BA1512" s="167"/>
      <c r="BB1512" s="167"/>
      <c r="BC1512" s="167"/>
      <c r="BD1512" s="167"/>
    </row>
    <row r="1513" spans="2:86" ht="12" customHeight="1" x14ac:dyDescent="0.15">
      <c r="B1513" s="1058"/>
      <c r="C1513" s="1063"/>
      <c r="D1513" s="1061"/>
      <c r="E1513" s="1061"/>
      <c r="F1513" s="1061"/>
      <c r="G1513" s="1061"/>
      <c r="H1513" s="1061"/>
      <c r="I1513" s="1061"/>
      <c r="J1513" s="1062"/>
      <c r="K1513" s="1016"/>
      <c r="L1513" s="1016"/>
      <c r="M1513" s="1016"/>
      <c r="N1513" s="1016"/>
      <c r="O1513" s="1016"/>
      <c r="P1513" s="1016"/>
      <c r="Q1513" s="1016"/>
      <c r="R1513" s="1016"/>
      <c r="S1513" s="1016"/>
      <c r="T1513" s="1016"/>
      <c r="U1513" s="1075"/>
      <c r="V1513" s="1076"/>
      <c r="W1513" s="1075"/>
      <c r="X1513" s="1076"/>
      <c r="Y1513" s="1042" t="s">
        <v>461</v>
      </c>
      <c r="Z1513" s="1016"/>
      <c r="AA1513" s="1016"/>
      <c r="AB1513" s="1016"/>
      <c r="AC1513" s="1016" t="s">
        <v>462</v>
      </c>
      <c r="AD1513" s="1016"/>
      <c r="AE1513" s="1016"/>
      <c r="AF1513" s="1016"/>
      <c r="AG1513" s="1016" t="s">
        <v>463</v>
      </c>
      <c r="AH1513" s="1016"/>
      <c r="AI1513" s="1016"/>
      <c r="AJ1513" s="1016"/>
      <c r="AK1513" s="1075"/>
      <c r="AL1513" s="1083"/>
      <c r="AM1513" s="1083"/>
      <c r="AN1513" s="1084"/>
      <c r="AO1513" s="1085"/>
      <c r="AP1513" s="3"/>
      <c r="AV1513" s="167"/>
      <c r="AW1513" s="167"/>
      <c r="AX1513" s="167"/>
      <c r="AY1513" s="167"/>
      <c r="AZ1513" s="167"/>
      <c r="BA1513" s="167"/>
      <c r="BB1513" s="167"/>
      <c r="BC1513" s="167"/>
      <c r="BD1513" s="167"/>
    </row>
    <row r="1514" spans="2:86" ht="12" customHeight="1" x14ac:dyDescent="0.15">
      <c r="B1514" s="1058"/>
      <c r="C1514" s="1063"/>
      <c r="D1514" s="1061"/>
      <c r="E1514" s="1061"/>
      <c r="F1514" s="1061"/>
      <c r="G1514" s="1061"/>
      <c r="H1514" s="1061"/>
      <c r="I1514" s="1061"/>
      <c r="J1514" s="1062"/>
      <c r="K1514" s="1016"/>
      <c r="L1514" s="1016"/>
      <c r="M1514" s="1016"/>
      <c r="N1514" s="1016"/>
      <c r="O1514" s="1016"/>
      <c r="P1514" s="1016"/>
      <c r="Q1514" s="1016"/>
      <c r="R1514" s="1016"/>
      <c r="S1514" s="1016"/>
      <c r="T1514" s="1016"/>
      <c r="U1514" s="1077"/>
      <c r="V1514" s="1078"/>
      <c r="W1514" s="1077"/>
      <c r="X1514" s="1078"/>
      <c r="Y1514" s="191" t="s">
        <v>32</v>
      </c>
      <c r="Z1514" s="187" t="s">
        <v>33</v>
      </c>
      <c r="AA1514" s="187" t="s">
        <v>464</v>
      </c>
      <c r="AB1514" s="187" t="s">
        <v>465</v>
      </c>
      <c r="AC1514" s="187" t="s">
        <v>32</v>
      </c>
      <c r="AD1514" s="187" t="s">
        <v>33</v>
      </c>
      <c r="AE1514" s="187" t="s">
        <v>464</v>
      </c>
      <c r="AF1514" s="187" t="s">
        <v>465</v>
      </c>
      <c r="AG1514" s="187" t="s">
        <v>32</v>
      </c>
      <c r="AH1514" s="187" t="s">
        <v>33</v>
      </c>
      <c r="AI1514" s="187" t="s">
        <v>464</v>
      </c>
      <c r="AJ1514" s="187" t="s">
        <v>465</v>
      </c>
      <c r="AK1514" s="1077"/>
      <c r="AL1514" s="1080"/>
      <c r="AM1514" s="1080"/>
      <c r="AN1514" s="1086"/>
      <c r="AO1514" s="1087"/>
      <c r="AP1514" s="3"/>
      <c r="AV1514" s="167"/>
      <c r="AW1514" s="167"/>
      <c r="AX1514" s="167"/>
      <c r="AY1514" s="167"/>
      <c r="AZ1514" s="167"/>
      <c r="BA1514" s="167"/>
      <c r="BB1514" s="167"/>
      <c r="BC1514" s="167"/>
      <c r="BD1514" s="167"/>
    </row>
    <row r="1515" spans="2:86" ht="12" customHeight="1" x14ac:dyDescent="0.15">
      <c r="B1515" s="1058"/>
      <c r="C1515" s="1063"/>
      <c r="D1515" s="1061"/>
      <c r="E1515" s="1061"/>
      <c r="F1515" s="1061"/>
      <c r="G1515" s="1061"/>
      <c r="H1515" s="1061"/>
      <c r="I1515" s="1061"/>
      <c r="J1515" s="1062"/>
      <c r="K1515" s="192">
        <v>1</v>
      </c>
      <c r="L1515" s="1038" t="s">
        <v>534</v>
      </c>
      <c r="M1515" s="1039"/>
      <c r="N1515" s="1038" t="s">
        <v>486</v>
      </c>
      <c r="O1515" s="1039"/>
      <c r="P1515" s="1034" t="s">
        <v>332</v>
      </c>
      <c r="Q1515" s="1036"/>
      <c r="R1515" s="408" t="s">
        <v>338</v>
      </c>
      <c r="S1515" s="408"/>
      <c r="T1515" s="408"/>
      <c r="U1515" s="1034" t="s">
        <v>54</v>
      </c>
      <c r="V1515" s="1036"/>
      <c r="W1515" s="1034" t="s">
        <v>551</v>
      </c>
      <c r="X1515" s="1035"/>
      <c r="Y1515" s="286"/>
      <c r="Z1515" s="286"/>
      <c r="AA1515" s="286"/>
      <c r="AB1515" s="286"/>
      <c r="AC1515" s="223"/>
      <c r="AD1515" s="223"/>
      <c r="AE1515" s="223"/>
      <c r="AF1515" s="223"/>
      <c r="AG1515" s="223"/>
      <c r="AH1515" s="223"/>
      <c r="AI1515" s="223"/>
      <c r="AJ1515" s="223"/>
      <c r="AK1515" s="1088" t="s">
        <v>1683</v>
      </c>
      <c r="AL1515" s="1089"/>
      <c r="AM1515" s="1089"/>
      <c r="AN1515" s="1090"/>
      <c r="AO1515" s="1091"/>
      <c r="AP1515" s="3"/>
      <c r="AQ1515" s="222">
        <f>IF(P1515="材質劣化",2,IF(P1515="漏水",3,1))</f>
        <v>2</v>
      </c>
      <c r="AV1515" s="167"/>
      <c r="AW1515" s="167"/>
      <c r="AX1515" s="167"/>
      <c r="AY1515" s="167"/>
      <c r="AZ1515" s="167"/>
      <c r="BA1515" s="167"/>
      <c r="BB1515" s="167"/>
      <c r="BC1515" s="167"/>
      <c r="BD1515" s="167"/>
    </row>
    <row r="1516" spans="2:86" ht="12" customHeight="1" x14ac:dyDescent="0.15">
      <c r="B1516" s="1058"/>
      <c r="C1516" s="1063"/>
      <c r="D1516" s="1061"/>
      <c r="E1516" s="1061"/>
      <c r="F1516" s="1061"/>
      <c r="G1516" s="1061"/>
      <c r="H1516" s="1061"/>
      <c r="I1516" s="1061"/>
      <c r="J1516" s="1062"/>
      <c r="K1516" s="192">
        <v>2</v>
      </c>
      <c r="L1516" s="1038" t="s">
        <v>534</v>
      </c>
      <c r="M1516" s="1039"/>
      <c r="N1516" s="1038" t="s">
        <v>485</v>
      </c>
      <c r="O1516" s="1039"/>
      <c r="P1516" s="1034" t="s">
        <v>332</v>
      </c>
      <c r="Q1516" s="1036"/>
      <c r="R1516" s="408" t="s">
        <v>532</v>
      </c>
      <c r="S1516" s="408"/>
      <c r="T1516" s="408"/>
      <c r="U1516" s="1034" t="s">
        <v>1648</v>
      </c>
      <c r="V1516" s="1036"/>
      <c r="W1516" s="1034" t="s">
        <v>1655</v>
      </c>
      <c r="X1516" s="1035"/>
      <c r="Y1516" s="286"/>
      <c r="Z1516" s="286"/>
      <c r="AA1516" s="286"/>
      <c r="AB1516" s="286"/>
      <c r="AC1516" s="223"/>
      <c r="AD1516" s="223"/>
      <c r="AE1516" s="332">
        <f>0.15*0.03</f>
        <v>4.4999999999999997E-3</v>
      </c>
      <c r="AF1516" s="223"/>
      <c r="AG1516" s="223"/>
      <c r="AH1516" s="223"/>
      <c r="AI1516" s="223"/>
      <c r="AJ1516" s="223"/>
      <c r="AK1516" s="1052"/>
      <c r="AL1516" s="1053"/>
      <c r="AM1516" s="1053"/>
      <c r="AN1516" s="1054"/>
      <c r="AO1516" s="1055"/>
      <c r="AP1516" s="3"/>
      <c r="AQ1516" s="222">
        <f t="shared" ref="AQ1516:AQ1534" si="695">IF(P1516="材質劣化",2,IF(P1516="漏水",3,1))</f>
        <v>2</v>
      </c>
      <c r="AV1516" s="167"/>
      <c r="AW1516" s="167"/>
      <c r="AX1516" s="167"/>
      <c r="AY1516" s="167"/>
      <c r="AZ1516" s="167"/>
      <c r="BA1516" s="167"/>
      <c r="BB1516" s="167"/>
      <c r="BC1516" s="167"/>
      <c r="BD1516" s="167"/>
    </row>
    <row r="1517" spans="2:86" ht="12" customHeight="1" x14ac:dyDescent="0.15">
      <c r="B1517" s="1058"/>
      <c r="C1517" s="1063"/>
      <c r="D1517" s="1061"/>
      <c r="E1517" s="1061"/>
      <c r="F1517" s="1061"/>
      <c r="G1517" s="1061"/>
      <c r="H1517" s="1061"/>
      <c r="I1517" s="1061"/>
      <c r="J1517" s="1062"/>
      <c r="K1517" s="192">
        <v>3</v>
      </c>
      <c r="L1517" s="1038" t="s">
        <v>331</v>
      </c>
      <c r="M1517" s="1039"/>
      <c r="N1517" s="1038" t="s">
        <v>356</v>
      </c>
      <c r="O1517" s="1039"/>
      <c r="P1517" s="1034" t="s">
        <v>333</v>
      </c>
      <c r="Q1517" s="1036"/>
      <c r="R1517" s="408" t="s">
        <v>340</v>
      </c>
      <c r="S1517" s="408"/>
      <c r="T1517" s="408"/>
      <c r="U1517" s="1034" t="s">
        <v>554</v>
      </c>
      <c r="V1517" s="1036"/>
      <c r="W1517" s="1034" t="s">
        <v>1649</v>
      </c>
      <c r="X1517" s="1035"/>
      <c r="Y1517" s="286"/>
      <c r="Z1517" s="286"/>
      <c r="AA1517" s="286"/>
      <c r="AB1517" s="286"/>
      <c r="AC1517" s="223"/>
      <c r="AD1517" s="223"/>
      <c r="AE1517" s="223"/>
      <c r="AF1517" s="223"/>
      <c r="AG1517" s="223"/>
      <c r="AH1517" s="223"/>
      <c r="AI1517" s="223"/>
      <c r="AJ1517" s="223">
        <f>2.8*0.4</f>
        <v>1.1199999999999999</v>
      </c>
      <c r="AK1517" s="1052"/>
      <c r="AL1517" s="1053"/>
      <c r="AM1517" s="1053"/>
      <c r="AN1517" s="1054"/>
      <c r="AO1517" s="1055"/>
      <c r="AP1517" s="3"/>
      <c r="AQ1517" s="222">
        <f t="shared" si="695"/>
        <v>3</v>
      </c>
      <c r="AV1517" s="167"/>
      <c r="AW1517" s="167"/>
      <c r="AX1517" s="167"/>
      <c r="AY1517" s="167"/>
      <c r="AZ1517" s="167"/>
      <c r="BA1517" s="167"/>
      <c r="BB1517" s="167"/>
      <c r="BC1517" s="167"/>
      <c r="BD1517" s="167"/>
    </row>
    <row r="1518" spans="2:86" ht="12" customHeight="1" x14ac:dyDescent="0.15">
      <c r="B1518" s="1058"/>
      <c r="C1518" s="1063"/>
      <c r="D1518" s="1061"/>
      <c r="E1518" s="1061"/>
      <c r="F1518" s="1061"/>
      <c r="G1518" s="1061"/>
      <c r="H1518" s="1061"/>
      <c r="I1518" s="1061"/>
      <c r="J1518" s="1062"/>
      <c r="K1518" s="192">
        <v>4</v>
      </c>
      <c r="L1518" s="1038" t="s">
        <v>331</v>
      </c>
      <c r="M1518" s="1039"/>
      <c r="N1518" s="1038" t="s">
        <v>356</v>
      </c>
      <c r="O1518" s="1039"/>
      <c r="P1518" s="1034" t="s">
        <v>332</v>
      </c>
      <c r="Q1518" s="1036"/>
      <c r="R1518" s="408" t="s">
        <v>532</v>
      </c>
      <c r="S1518" s="408"/>
      <c r="T1518" s="408"/>
      <c r="U1518" s="1034" t="s">
        <v>1648</v>
      </c>
      <c r="V1518" s="1036"/>
      <c r="W1518" s="1034" t="s">
        <v>1649</v>
      </c>
      <c r="X1518" s="1035"/>
      <c r="Y1518" s="286"/>
      <c r="Z1518" s="286"/>
      <c r="AA1518" s="286"/>
      <c r="AB1518" s="286"/>
      <c r="AC1518" s="223"/>
      <c r="AD1518" s="223"/>
      <c r="AE1518" s="223"/>
      <c r="AF1518" s="223">
        <f>0.6*0.35</f>
        <v>0.21</v>
      </c>
      <c r="AG1518" s="223"/>
      <c r="AH1518" s="223"/>
      <c r="AI1518" s="223"/>
      <c r="AJ1518" s="223"/>
      <c r="AK1518" s="1052"/>
      <c r="AL1518" s="1053"/>
      <c r="AM1518" s="1053"/>
      <c r="AN1518" s="1054"/>
      <c r="AO1518" s="1055"/>
      <c r="AP1518" s="3"/>
      <c r="AQ1518" s="222">
        <f t="shared" si="695"/>
        <v>2</v>
      </c>
      <c r="AV1518" s="167"/>
      <c r="AW1518" s="167"/>
      <c r="AX1518" s="167"/>
      <c r="AY1518" s="167"/>
      <c r="AZ1518" s="167"/>
      <c r="BA1518" s="167"/>
      <c r="BB1518" s="167"/>
      <c r="BC1518" s="167"/>
      <c r="BD1518" s="167"/>
    </row>
    <row r="1519" spans="2:86" ht="12" customHeight="1" x14ac:dyDescent="0.15">
      <c r="B1519" s="1058"/>
      <c r="C1519" s="1063"/>
      <c r="D1519" s="1061"/>
      <c r="E1519" s="1061"/>
      <c r="F1519" s="1061"/>
      <c r="G1519" s="1061"/>
      <c r="H1519" s="1061"/>
      <c r="I1519" s="1061"/>
      <c r="J1519" s="1062"/>
      <c r="K1519" s="192">
        <v>5</v>
      </c>
      <c r="L1519" s="1038" t="s">
        <v>331</v>
      </c>
      <c r="M1519" s="1039"/>
      <c r="N1519" s="1038" t="s">
        <v>354</v>
      </c>
      <c r="O1519" s="1039"/>
      <c r="P1519" s="1034" t="s">
        <v>332</v>
      </c>
      <c r="Q1519" s="1036"/>
      <c r="R1519" s="408" t="s">
        <v>532</v>
      </c>
      <c r="S1519" s="408"/>
      <c r="T1519" s="408"/>
      <c r="U1519" s="1034" t="s">
        <v>554</v>
      </c>
      <c r="V1519" s="1036"/>
      <c r="W1519" s="1034" t="s">
        <v>551</v>
      </c>
      <c r="X1519" s="1035"/>
      <c r="Y1519" s="286"/>
      <c r="Z1519" s="286"/>
      <c r="AA1519" s="286"/>
      <c r="AB1519" s="286"/>
      <c r="AC1519" s="223"/>
      <c r="AD1519" s="223"/>
      <c r="AE1519" s="223"/>
      <c r="AF1519" s="223"/>
      <c r="AG1519" s="223"/>
      <c r="AH1519" s="223"/>
      <c r="AI1519" s="223"/>
      <c r="AJ1519" s="223"/>
      <c r="AK1519" s="1052"/>
      <c r="AL1519" s="1053"/>
      <c r="AM1519" s="1053"/>
      <c r="AN1519" s="1054"/>
      <c r="AO1519" s="1055"/>
      <c r="AP1519" s="3"/>
      <c r="AQ1519" s="222">
        <f t="shared" si="695"/>
        <v>2</v>
      </c>
      <c r="AV1519" s="167"/>
      <c r="AW1519" s="167"/>
      <c r="AX1519" s="167"/>
      <c r="AY1519" s="167"/>
      <c r="AZ1519" s="167"/>
      <c r="BA1519" s="167"/>
      <c r="BB1519" s="167"/>
      <c r="BC1519" s="167"/>
      <c r="BD1519" s="167"/>
    </row>
    <row r="1520" spans="2:86" ht="12" customHeight="1" x14ac:dyDescent="0.15">
      <c r="B1520" s="1058"/>
      <c r="C1520" s="1063"/>
      <c r="D1520" s="1061"/>
      <c r="E1520" s="1061"/>
      <c r="F1520" s="1061"/>
      <c r="G1520" s="1061"/>
      <c r="H1520" s="1061"/>
      <c r="I1520" s="1061"/>
      <c r="J1520" s="1062"/>
      <c r="K1520" s="192">
        <v>6</v>
      </c>
      <c r="L1520" s="1038" t="s">
        <v>331</v>
      </c>
      <c r="M1520" s="1039"/>
      <c r="N1520" s="1038" t="s">
        <v>355</v>
      </c>
      <c r="O1520" s="1039"/>
      <c r="P1520" s="1034" t="s">
        <v>333</v>
      </c>
      <c r="Q1520" s="1036"/>
      <c r="R1520" s="408" t="s">
        <v>340</v>
      </c>
      <c r="S1520" s="408"/>
      <c r="T1520" s="408"/>
      <c r="U1520" s="1034" t="s">
        <v>554</v>
      </c>
      <c r="V1520" s="1036"/>
      <c r="W1520" s="1034" t="s">
        <v>1649</v>
      </c>
      <c r="X1520" s="1035"/>
      <c r="Y1520" s="286"/>
      <c r="Z1520" s="286"/>
      <c r="AA1520" s="286"/>
      <c r="AB1520" s="286"/>
      <c r="AC1520" s="223"/>
      <c r="AD1520" s="223"/>
      <c r="AE1520" s="223"/>
      <c r="AF1520" s="223"/>
      <c r="AG1520" s="223"/>
      <c r="AH1520" s="223"/>
      <c r="AI1520" s="223"/>
      <c r="AJ1520" s="223">
        <f>6.25*0.35</f>
        <v>2.1875</v>
      </c>
      <c r="AK1520" s="1052"/>
      <c r="AL1520" s="1053"/>
      <c r="AM1520" s="1053"/>
      <c r="AN1520" s="1054"/>
      <c r="AO1520" s="1055"/>
      <c r="AP1520" s="3"/>
      <c r="AQ1520" s="222">
        <f t="shared" si="695"/>
        <v>3</v>
      </c>
      <c r="AV1520" s="167"/>
      <c r="AW1520" s="167"/>
      <c r="AX1520" s="167"/>
      <c r="AY1520" s="167"/>
      <c r="AZ1520" s="167"/>
      <c r="BA1520" s="167"/>
      <c r="BB1520" s="167"/>
      <c r="BC1520" s="167"/>
      <c r="BD1520" s="167"/>
    </row>
    <row r="1521" spans="2:43" s="162" customFormat="1" ht="12" customHeight="1" x14ac:dyDescent="0.15">
      <c r="B1521" s="1058"/>
      <c r="C1521" s="1063"/>
      <c r="D1521" s="1061"/>
      <c r="E1521" s="1061"/>
      <c r="F1521" s="1061"/>
      <c r="G1521" s="1061"/>
      <c r="H1521" s="1061"/>
      <c r="I1521" s="1061"/>
      <c r="J1521" s="1062"/>
      <c r="K1521" s="192"/>
      <c r="L1521" s="1038"/>
      <c r="M1521" s="1039"/>
      <c r="N1521" s="1038"/>
      <c r="O1521" s="1039"/>
      <c r="P1521" s="1034"/>
      <c r="Q1521" s="1036"/>
      <c r="R1521" s="408"/>
      <c r="S1521" s="408"/>
      <c r="T1521" s="408"/>
      <c r="U1521" s="1034"/>
      <c r="V1521" s="1036"/>
      <c r="W1521" s="1034"/>
      <c r="X1521" s="1035"/>
      <c r="Y1521" s="286"/>
      <c r="Z1521" s="286"/>
      <c r="AA1521" s="286"/>
      <c r="AB1521" s="286"/>
      <c r="AC1521" s="223"/>
      <c r="AD1521" s="223"/>
      <c r="AE1521" s="223"/>
      <c r="AF1521" s="223"/>
      <c r="AG1521" s="223"/>
      <c r="AH1521" s="223"/>
      <c r="AI1521" s="223"/>
      <c r="AJ1521" s="223"/>
      <c r="AK1521" s="1034"/>
      <c r="AL1521" s="1035"/>
      <c r="AM1521" s="1035"/>
      <c r="AN1521" s="788"/>
      <c r="AO1521" s="789"/>
      <c r="AP1521" s="3"/>
      <c r="AQ1521" s="222">
        <f t="shared" si="695"/>
        <v>1</v>
      </c>
    </row>
    <row r="1522" spans="2:43" s="162" customFormat="1" ht="12" customHeight="1" x14ac:dyDescent="0.15">
      <c r="B1522" s="1058"/>
      <c r="C1522" s="1063"/>
      <c r="D1522" s="1061"/>
      <c r="E1522" s="1061"/>
      <c r="F1522" s="1061"/>
      <c r="G1522" s="1061"/>
      <c r="H1522" s="1061"/>
      <c r="I1522" s="1061"/>
      <c r="J1522" s="1062"/>
      <c r="K1522" s="192"/>
      <c r="L1522" s="1038"/>
      <c r="M1522" s="1039"/>
      <c r="N1522" s="1038"/>
      <c r="O1522" s="1039"/>
      <c r="P1522" s="1034"/>
      <c r="Q1522" s="1036"/>
      <c r="R1522" s="408"/>
      <c r="S1522" s="408"/>
      <c r="T1522" s="408"/>
      <c r="U1522" s="1034"/>
      <c r="V1522" s="1036"/>
      <c r="W1522" s="1034"/>
      <c r="X1522" s="1035"/>
      <c r="Y1522" s="286"/>
      <c r="Z1522" s="286"/>
      <c r="AA1522" s="286"/>
      <c r="AB1522" s="286"/>
      <c r="AC1522" s="223"/>
      <c r="AD1522" s="223"/>
      <c r="AE1522" s="223"/>
      <c r="AF1522" s="223"/>
      <c r="AG1522" s="223"/>
      <c r="AH1522" s="223"/>
      <c r="AI1522" s="223"/>
      <c r="AJ1522" s="223"/>
      <c r="AK1522" s="1034"/>
      <c r="AL1522" s="1035"/>
      <c r="AM1522" s="1035"/>
      <c r="AN1522" s="788"/>
      <c r="AO1522" s="789"/>
      <c r="AP1522" s="3"/>
      <c r="AQ1522" s="222">
        <f t="shared" si="695"/>
        <v>1</v>
      </c>
    </row>
    <row r="1523" spans="2:43" s="162" customFormat="1" ht="12" customHeight="1" x14ac:dyDescent="0.15">
      <c r="B1523" s="1058"/>
      <c r="C1523" s="1063"/>
      <c r="D1523" s="1061"/>
      <c r="E1523" s="1061"/>
      <c r="F1523" s="1061"/>
      <c r="G1523" s="1061"/>
      <c r="H1523" s="1061"/>
      <c r="I1523" s="1061"/>
      <c r="J1523" s="1062"/>
      <c r="K1523" s="192"/>
      <c r="L1523" s="1038"/>
      <c r="M1523" s="1039"/>
      <c r="N1523" s="1038"/>
      <c r="O1523" s="1039"/>
      <c r="P1523" s="1034"/>
      <c r="Q1523" s="1036"/>
      <c r="R1523" s="408"/>
      <c r="S1523" s="408"/>
      <c r="T1523" s="408"/>
      <c r="U1523" s="1034"/>
      <c r="V1523" s="1036"/>
      <c r="W1523" s="1034"/>
      <c r="X1523" s="1035"/>
      <c r="Y1523" s="286"/>
      <c r="Z1523" s="286"/>
      <c r="AA1523" s="286"/>
      <c r="AB1523" s="286"/>
      <c r="AC1523" s="223"/>
      <c r="AD1523" s="223"/>
      <c r="AE1523" s="223"/>
      <c r="AF1523" s="223"/>
      <c r="AG1523" s="223"/>
      <c r="AH1523" s="223"/>
      <c r="AI1523" s="223"/>
      <c r="AJ1523" s="223"/>
      <c r="AK1523" s="1034"/>
      <c r="AL1523" s="1035"/>
      <c r="AM1523" s="1035"/>
      <c r="AN1523" s="788"/>
      <c r="AO1523" s="789"/>
      <c r="AP1523" s="3"/>
      <c r="AQ1523" s="222">
        <f t="shared" si="695"/>
        <v>1</v>
      </c>
    </row>
    <row r="1524" spans="2:43" s="162" customFormat="1" ht="12" customHeight="1" x14ac:dyDescent="0.15">
      <c r="B1524" s="1058"/>
      <c r="C1524" s="1063"/>
      <c r="D1524" s="1061"/>
      <c r="E1524" s="1061"/>
      <c r="F1524" s="1061"/>
      <c r="G1524" s="1061"/>
      <c r="H1524" s="1061"/>
      <c r="I1524" s="1061"/>
      <c r="J1524" s="1062"/>
      <c r="K1524" s="192"/>
      <c r="L1524" s="1038"/>
      <c r="M1524" s="1039"/>
      <c r="N1524" s="1038"/>
      <c r="O1524" s="1039"/>
      <c r="P1524" s="1034"/>
      <c r="Q1524" s="1036"/>
      <c r="R1524" s="408"/>
      <c r="S1524" s="408"/>
      <c r="T1524" s="408"/>
      <c r="U1524" s="1034"/>
      <c r="V1524" s="1036"/>
      <c r="W1524" s="1034"/>
      <c r="X1524" s="1035"/>
      <c r="Y1524" s="286"/>
      <c r="Z1524" s="286"/>
      <c r="AA1524" s="286"/>
      <c r="AB1524" s="286"/>
      <c r="AC1524" s="223"/>
      <c r="AD1524" s="223"/>
      <c r="AE1524" s="223"/>
      <c r="AF1524" s="223"/>
      <c r="AG1524" s="223"/>
      <c r="AH1524" s="223"/>
      <c r="AI1524" s="223"/>
      <c r="AJ1524" s="223"/>
      <c r="AK1524" s="1034"/>
      <c r="AL1524" s="1035"/>
      <c r="AM1524" s="1035"/>
      <c r="AN1524" s="788"/>
      <c r="AO1524" s="789"/>
      <c r="AP1524" s="3"/>
      <c r="AQ1524" s="222">
        <f t="shared" si="695"/>
        <v>1</v>
      </c>
    </row>
    <row r="1525" spans="2:43" s="162" customFormat="1" ht="12" customHeight="1" x14ac:dyDescent="0.15">
      <c r="B1525" s="1058"/>
      <c r="C1525" s="1063"/>
      <c r="D1525" s="1061"/>
      <c r="E1525" s="1061"/>
      <c r="F1525" s="1061"/>
      <c r="G1525" s="1061"/>
      <c r="H1525" s="1061"/>
      <c r="I1525" s="1061"/>
      <c r="J1525" s="1062"/>
      <c r="K1525" s="192"/>
      <c r="L1525" s="1038"/>
      <c r="M1525" s="1039"/>
      <c r="N1525" s="1038"/>
      <c r="O1525" s="1039"/>
      <c r="P1525" s="1034"/>
      <c r="Q1525" s="1036"/>
      <c r="R1525" s="408"/>
      <c r="S1525" s="408"/>
      <c r="T1525" s="408"/>
      <c r="U1525" s="1034"/>
      <c r="V1525" s="1036"/>
      <c r="W1525" s="1034"/>
      <c r="X1525" s="1035"/>
      <c r="Y1525" s="286"/>
      <c r="Z1525" s="286"/>
      <c r="AA1525" s="286"/>
      <c r="AB1525" s="286"/>
      <c r="AC1525" s="223"/>
      <c r="AD1525" s="223"/>
      <c r="AE1525" s="223"/>
      <c r="AF1525" s="223"/>
      <c r="AG1525" s="223"/>
      <c r="AH1525" s="223"/>
      <c r="AI1525" s="223"/>
      <c r="AJ1525" s="223"/>
      <c r="AK1525" s="1034"/>
      <c r="AL1525" s="1035"/>
      <c r="AM1525" s="1035"/>
      <c r="AN1525" s="788"/>
      <c r="AO1525" s="789"/>
      <c r="AP1525" s="3"/>
      <c r="AQ1525" s="222">
        <f t="shared" si="695"/>
        <v>1</v>
      </c>
    </row>
    <row r="1526" spans="2:43" s="162" customFormat="1" ht="12" customHeight="1" x14ac:dyDescent="0.15">
      <c r="B1526" s="1058"/>
      <c r="C1526" s="1063"/>
      <c r="D1526" s="1061"/>
      <c r="E1526" s="1061"/>
      <c r="F1526" s="1061"/>
      <c r="G1526" s="1061"/>
      <c r="H1526" s="1061"/>
      <c r="I1526" s="1061"/>
      <c r="J1526" s="1062"/>
      <c r="K1526" s="192"/>
      <c r="L1526" s="1038"/>
      <c r="M1526" s="1039"/>
      <c r="N1526" s="1038"/>
      <c r="O1526" s="1039"/>
      <c r="P1526" s="1034"/>
      <c r="Q1526" s="1036"/>
      <c r="R1526" s="408"/>
      <c r="S1526" s="408"/>
      <c r="T1526" s="408"/>
      <c r="U1526" s="1034"/>
      <c r="V1526" s="1036"/>
      <c r="W1526" s="1034"/>
      <c r="X1526" s="1035"/>
      <c r="Y1526" s="286"/>
      <c r="Z1526" s="286"/>
      <c r="AA1526" s="286"/>
      <c r="AB1526" s="286"/>
      <c r="AC1526" s="223"/>
      <c r="AD1526" s="223"/>
      <c r="AE1526" s="223"/>
      <c r="AF1526" s="223"/>
      <c r="AG1526" s="223"/>
      <c r="AH1526" s="223"/>
      <c r="AI1526" s="223"/>
      <c r="AJ1526" s="223"/>
      <c r="AK1526" s="1034"/>
      <c r="AL1526" s="1035"/>
      <c r="AM1526" s="1035"/>
      <c r="AN1526" s="788"/>
      <c r="AO1526" s="789"/>
      <c r="AP1526" s="3"/>
      <c r="AQ1526" s="222">
        <f t="shared" si="695"/>
        <v>1</v>
      </c>
    </row>
    <row r="1527" spans="2:43" s="162" customFormat="1" ht="12" customHeight="1" x14ac:dyDescent="0.15">
      <c r="B1527" s="1058"/>
      <c r="C1527" s="1063"/>
      <c r="D1527" s="1061"/>
      <c r="E1527" s="1061"/>
      <c r="F1527" s="1061"/>
      <c r="G1527" s="1061"/>
      <c r="H1527" s="1061"/>
      <c r="I1527" s="1061"/>
      <c r="J1527" s="1062"/>
      <c r="K1527" s="192"/>
      <c r="L1527" s="1038"/>
      <c r="M1527" s="1039"/>
      <c r="N1527" s="1038"/>
      <c r="O1527" s="1039"/>
      <c r="P1527" s="1034"/>
      <c r="Q1527" s="1036"/>
      <c r="R1527" s="408"/>
      <c r="S1527" s="408"/>
      <c r="T1527" s="408"/>
      <c r="U1527" s="1034"/>
      <c r="V1527" s="1036"/>
      <c r="W1527" s="1034"/>
      <c r="X1527" s="1035"/>
      <c r="Y1527" s="286"/>
      <c r="Z1527" s="286"/>
      <c r="AA1527" s="286"/>
      <c r="AB1527" s="286"/>
      <c r="AC1527" s="223"/>
      <c r="AD1527" s="223"/>
      <c r="AE1527" s="223"/>
      <c r="AF1527" s="223"/>
      <c r="AG1527" s="223"/>
      <c r="AH1527" s="223"/>
      <c r="AI1527" s="223"/>
      <c r="AJ1527" s="223"/>
      <c r="AK1527" s="1034"/>
      <c r="AL1527" s="1035"/>
      <c r="AM1527" s="1035"/>
      <c r="AN1527" s="788"/>
      <c r="AO1527" s="789"/>
      <c r="AP1527" s="3"/>
      <c r="AQ1527" s="222">
        <f t="shared" si="695"/>
        <v>1</v>
      </c>
    </row>
    <row r="1528" spans="2:43" s="162" customFormat="1" ht="12" customHeight="1" x14ac:dyDescent="0.15">
      <c r="B1528" s="1058"/>
      <c r="C1528" s="1063"/>
      <c r="D1528" s="1061"/>
      <c r="E1528" s="1061"/>
      <c r="F1528" s="1061"/>
      <c r="G1528" s="1061"/>
      <c r="H1528" s="1061"/>
      <c r="I1528" s="1061"/>
      <c r="J1528" s="1062"/>
      <c r="K1528" s="192"/>
      <c r="L1528" s="1038"/>
      <c r="M1528" s="1039"/>
      <c r="N1528" s="1038"/>
      <c r="O1528" s="1039"/>
      <c r="P1528" s="1034"/>
      <c r="Q1528" s="1036"/>
      <c r="R1528" s="408"/>
      <c r="S1528" s="408"/>
      <c r="T1528" s="408"/>
      <c r="U1528" s="1034"/>
      <c r="V1528" s="1036"/>
      <c r="W1528" s="1034"/>
      <c r="X1528" s="1035"/>
      <c r="Y1528" s="286"/>
      <c r="Z1528" s="286"/>
      <c r="AA1528" s="286"/>
      <c r="AB1528" s="286"/>
      <c r="AC1528" s="223"/>
      <c r="AD1528" s="223"/>
      <c r="AE1528" s="223"/>
      <c r="AF1528" s="223"/>
      <c r="AG1528" s="223"/>
      <c r="AH1528" s="223"/>
      <c r="AI1528" s="223"/>
      <c r="AJ1528" s="223"/>
      <c r="AK1528" s="1034"/>
      <c r="AL1528" s="1035"/>
      <c r="AM1528" s="1035"/>
      <c r="AN1528" s="788"/>
      <c r="AO1528" s="789"/>
      <c r="AP1528" s="3"/>
      <c r="AQ1528" s="222">
        <f t="shared" si="695"/>
        <v>1</v>
      </c>
    </row>
    <row r="1529" spans="2:43" s="162" customFormat="1" ht="12" customHeight="1" x14ac:dyDescent="0.15">
      <c r="B1529" s="1058"/>
      <c r="C1529" s="1063"/>
      <c r="D1529" s="1061"/>
      <c r="E1529" s="1061"/>
      <c r="F1529" s="1061"/>
      <c r="G1529" s="1061"/>
      <c r="H1529" s="1061"/>
      <c r="I1529" s="1061"/>
      <c r="J1529" s="1062"/>
      <c r="K1529" s="192"/>
      <c r="L1529" s="1038"/>
      <c r="M1529" s="1039"/>
      <c r="N1529" s="1038"/>
      <c r="O1529" s="1039"/>
      <c r="P1529" s="1034"/>
      <c r="Q1529" s="1036"/>
      <c r="R1529" s="408"/>
      <c r="S1529" s="408"/>
      <c r="T1529" s="408"/>
      <c r="U1529" s="1034"/>
      <c r="V1529" s="1036"/>
      <c r="W1529" s="1034"/>
      <c r="X1529" s="1035"/>
      <c r="Y1529" s="286"/>
      <c r="Z1529" s="286"/>
      <c r="AA1529" s="286"/>
      <c r="AB1529" s="286"/>
      <c r="AC1529" s="223"/>
      <c r="AD1529" s="223"/>
      <c r="AE1529" s="223"/>
      <c r="AF1529" s="223"/>
      <c r="AG1529" s="223"/>
      <c r="AH1529" s="223"/>
      <c r="AI1529" s="223"/>
      <c r="AJ1529" s="223"/>
      <c r="AK1529" s="1034"/>
      <c r="AL1529" s="1035"/>
      <c r="AM1529" s="1035"/>
      <c r="AN1529" s="788"/>
      <c r="AO1529" s="789"/>
      <c r="AP1529" s="3"/>
      <c r="AQ1529" s="222">
        <f t="shared" si="695"/>
        <v>1</v>
      </c>
    </row>
    <row r="1530" spans="2:43" s="162" customFormat="1" ht="12" customHeight="1" x14ac:dyDescent="0.15">
      <c r="B1530" s="1058"/>
      <c r="C1530" s="1063"/>
      <c r="D1530" s="1061"/>
      <c r="E1530" s="1061"/>
      <c r="F1530" s="1061"/>
      <c r="G1530" s="1061"/>
      <c r="H1530" s="1061"/>
      <c r="I1530" s="1061"/>
      <c r="J1530" s="1062"/>
      <c r="K1530" s="192"/>
      <c r="L1530" s="1038"/>
      <c r="M1530" s="1039"/>
      <c r="N1530" s="1038"/>
      <c r="O1530" s="1039"/>
      <c r="P1530" s="1034"/>
      <c r="Q1530" s="1036"/>
      <c r="R1530" s="408"/>
      <c r="S1530" s="408"/>
      <c r="T1530" s="408"/>
      <c r="U1530" s="1034"/>
      <c r="V1530" s="1036"/>
      <c r="W1530" s="1034"/>
      <c r="X1530" s="1035"/>
      <c r="Y1530" s="286"/>
      <c r="Z1530" s="286"/>
      <c r="AA1530" s="286"/>
      <c r="AB1530" s="286"/>
      <c r="AC1530" s="223"/>
      <c r="AD1530" s="223"/>
      <c r="AE1530" s="223"/>
      <c r="AF1530" s="223"/>
      <c r="AG1530" s="223"/>
      <c r="AH1530" s="223"/>
      <c r="AI1530" s="223"/>
      <c r="AJ1530" s="223"/>
      <c r="AK1530" s="1034"/>
      <c r="AL1530" s="1035"/>
      <c r="AM1530" s="1035"/>
      <c r="AN1530" s="788"/>
      <c r="AO1530" s="789"/>
      <c r="AP1530" s="3"/>
      <c r="AQ1530" s="222">
        <f t="shared" si="695"/>
        <v>1</v>
      </c>
    </row>
    <row r="1531" spans="2:43" s="162" customFormat="1" ht="12" customHeight="1" x14ac:dyDescent="0.15">
      <c r="B1531" s="1058"/>
      <c r="C1531" s="1063"/>
      <c r="D1531" s="1061"/>
      <c r="E1531" s="1061"/>
      <c r="F1531" s="1061"/>
      <c r="G1531" s="1061"/>
      <c r="H1531" s="1061"/>
      <c r="I1531" s="1061"/>
      <c r="J1531" s="1062"/>
      <c r="K1531" s="192"/>
      <c r="L1531" s="1038"/>
      <c r="M1531" s="1039"/>
      <c r="N1531" s="1038"/>
      <c r="O1531" s="1039"/>
      <c r="P1531" s="1034"/>
      <c r="Q1531" s="1036"/>
      <c r="R1531" s="408"/>
      <c r="S1531" s="408"/>
      <c r="T1531" s="408"/>
      <c r="U1531" s="1034"/>
      <c r="V1531" s="1036"/>
      <c r="W1531" s="1034"/>
      <c r="X1531" s="1035"/>
      <c r="Y1531" s="286"/>
      <c r="Z1531" s="286"/>
      <c r="AA1531" s="286"/>
      <c r="AB1531" s="286"/>
      <c r="AC1531" s="223"/>
      <c r="AD1531" s="223"/>
      <c r="AE1531" s="223"/>
      <c r="AF1531" s="223"/>
      <c r="AG1531" s="223"/>
      <c r="AH1531" s="223"/>
      <c r="AI1531" s="223"/>
      <c r="AJ1531" s="223"/>
      <c r="AK1531" s="1034"/>
      <c r="AL1531" s="1035"/>
      <c r="AM1531" s="1035"/>
      <c r="AN1531" s="788"/>
      <c r="AO1531" s="789"/>
      <c r="AP1531" s="3"/>
      <c r="AQ1531" s="222">
        <f t="shared" si="695"/>
        <v>1</v>
      </c>
    </row>
    <row r="1532" spans="2:43" s="162" customFormat="1" ht="12" customHeight="1" x14ac:dyDescent="0.15">
      <c r="B1532" s="1058"/>
      <c r="C1532" s="1063"/>
      <c r="D1532" s="1061"/>
      <c r="E1532" s="1061"/>
      <c r="F1532" s="1061"/>
      <c r="G1532" s="1061"/>
      <c r="H1532" s="1061"/>
      <c r="I1532" s="1061"/>
      <c r="J1532" s="1062"/>
      <c r="K1532" s="192"/>
      <c r="L1532" s="1038"/>
      <c r="M1532" s="1039"/>
      <c r="N1532" s="1038"/>
      <c r="O1532" s="1039"/>
      <c r="P1532" s="1034"/>
      <c r="Q1532" s="1036"/>
      <c r="R1532" s="408"/>
      <c r="S1532" s="408"/>
      <c r="T1532" s="408"/>
      <c r="U1532" s="1034"/>
      <c r="V1532" s="1036"/>
      <c r="W1532" s="1034"/>
      <c r="X1532" s="1035"/>
      <c r="Y1532" s="286"/>
      <c r="Z1532" s="286"/>
      <c r="AA1532" s="286"/>
      <c r="AB1532" s="286"/>
      <c r="AC1532" s="223"/>
      <c r="AD1532" s="223"/>
      <c r="AE1532" s="223"/>
      <c r="AF1532" s="223"/>
      <c r="AG1532" s="223"/>
      <c r="AH1532" s="223"/>
      <c r="AI1532" s="223"/>
      <c r="AJ1532" s="223"/>
      <c r="AK1532" s="1034"/>
      <c r="AL1532" s="1035"/>
      <c r="AM1532" s="1035"/>
      <c r="AN1532" s="788"/>
      <c r="AO1532" s="789"/>
      <c r="AP1532" s="3"/>
      <c r="AQ1532" s="222">
        <f t="shared" si="695"/>
        <v>1</v>
      </c>
    </row>
    <row r="1533" spans="2:43" s="162" customFormat="1" ht="12" customHeight="1" x14ac:dyDescent="0.15">
      <c r="B1533" s="1058"/>
      <c r="C1533" s="1063"/>
      <c r="D1533" s="1061"/>
      <c r="E1533" s="1061"/>
      <c r="F1533" s="1061"/>
      <c r="G1533" s="1061"/>
      <c r="H1533" s="1061"/>
      <c r="I1533" s="1061"/>
      <c r="J1533" s="1062"/>
      <c r="K1533" s="192"/>
      <c r="L1533" s="1038"/>
      <c r="M1533" s="1039"/>
      <c r="N1533" s="1038"/>
      <c r="O1533" s="1039"/>
      <c r="P1533" s="1034"/>
      <c r="Q1533" s="1036"/>
      <c r="R1533" s="408"/>
      <c r="S1533" s="408"/>
      <c r="T1533" s="408"/>
      <c r="U1533" s="1034"/>
      <c r="V1533" s="1036"/>
      <c r="W1533" s="1034"/>
      <c r="X1533" s="1035"/>
      <c r="Y1533" s="286"/>
      <c r="Z1533" s="286"/>
      <c r="AA1533" s="286"/>
      <c r="AB1533" s="286"/>
      <c r="AC1533" s="223"/>
      <c r="AD1533" s="223"/>
      <c r="AE1533" s="223"/>
      <c r="AF1533" s="223"/>
      <c r="AG1533" s="223"/>
      <c r="AH1533" s="223"/>
      <c r="AI1533" s="223"/>
      <c r="AJ1533" s="223"/>
      <c r="AK1533" s="1034"/>
      <c r="AL1533" s="1035"/>
      <c r="AM1533" s="1035"/>
      <c r="AN1533" s="788"/>
      <c r="AO1533" s="789"/>
      <c r="AP1533" s="3"/>
      <c r="AQ1533" s="222">
        <f t="shared" si="695"/>
        <v>1</v>
      </c>
    </row>
    <row r="1534" spans="2:43" s="162" customFormat="1" ht="12" customHeight="1" x14ac:dyDescent="0.15">
      <c r="B1534" s="1058"/>
      <c r="C1534" s="1063"/>
      <c r="D1534" s="1061"/>
      <c r="E1534" s="1061"/>
      <c r="F1534" s="1061"/>
      <c r="G1534" s="1061"/>
      <c r="H1534" s="1061"/>
      <c r="I1534" s="1061"/>
      <c r="J1534" s="1062"/>
      <c r="K1534" s="192"/>
      <c r="L1534" s="1038"/>
      <c r="M1534" s="1039"/>
      <c r="N1534" s="1038"/>
      <c r="O1534" s="1039"/>
      <c r="P1534" s="1034"/>
      <c r="Q1534" s="1036"/>
      <c r="R1534" s="408"/>
      <c r="S1534" s="408"/>
      <c r="T1534" s="408"/>
      <c r="U1534" s="1034"/>
      <c r="V1534" s="1036"/>
      <c r="W1534" s="1034"/>
      <c r="X1534" s="1035"/>
      <c r="Y1534" s="286"/>
      <c r="Z1534" s="286"/>
      <c r="AA1534" s="286"/>
      <c r="AB1534" s="286"/>
      <c r="AC1534" s="223"/>
      <c r="AD1534" s="223"/>
      <c r="AE1534" s="223"/>
      <c r="AF1534" s="223"/>
      <c r="AG1534" s="223"/>
      <c r="AH1534" s="223"/>
      <c r="AI1534" s="223"/>
      <c r="AJ1534" s="223"/>
      <c r="AK1534" s="1034"/>
      <c r="AL1534" s="1035"/>
      <c r="AM1534" s="1035"/>
      <c r="AN1534" s="788"/>
      <c r="AO1534" s="789"/>
      <c r="AP1534" s="3"/>
      <c r="AQ1534" s="222">
        <f t="shared" si="695"/>
        <v>1</v>
      </c>
    </row>
    <row r="1535" spans="2:43" s="162" customFormat="1" ht="12" customHeight="1" x14ac:dyDescent="0.15">
      <c r="B1535" s="1058"/>
      <c r="C1535" s="1063"/>
      <c r="D1535" s="1061"/>
      <c r="E1535" s="1061"/>
      <c r="F1535" s="1061"/>
      <c r="G1535" s="1061"/>
      <c r="H1535" s="1061"/>
      <c r="I1535" s="1061"/>
      <c r="J1535" s="1062"/>
      <c r="K1535" s="1016" t="s">
        <v>216</v>
      </c>
      <c r="L1535" s="1016" t="s">
        <v>215</v>
      </c>
      <c r="M1535" s="1016"/>
      <c r="N1535" s="1016"/>
      <c r="O1535" s="1016"/>
      <c r="P1535" s="1016"/>
      <c r="Q1535" s="1016"/>
      <c r="R1535" s="1016"/>
      <c r="S1535" s="1016"/>
      <c r="T1535" s="1016"/>
      <c r="U1535" s="1016"/>
      <c r="V1535" s="1016"/>
      <c r="W1535" s="1016"/>
      <c r="X1535" s="1016"/>
      <c r="Y1535" s="1040" t="s">
        <v>466</v>
      </c>
      <c r="Z1535" s="1041"/>
      <c r="AA1535" s="1041"/>
      <c r="AB1535" s="1042"/>
      <c r="AC1535" s="224">
        <f t="shared" ref="AC1535:AJ1535" si="696">SUM(AC1515:AC1534)</f>
        <v>0</v>
      </c>
      <c r="AD1535" s="224">
        <f t="shared" si="696"/>
        <v>0</v>
      </c>
      <c r="AE1535" s="224">
        <f t="shared" si="696"/>
        <v>4.4999999999999997E-3</v>
      </c>
      <c r="AF1535" s="224">
        <f t="shared" si="696"/>
        <v>0.21</v>
      </c>
      <c r="AG1535" s="224">
        <f t="shared" si="696"/>
        <v>0</v>
      </c>
      <c r="AH1535" s="224">
        <f t="shared" si="696"/>
        <v>0</v>
      </c>
      <c r="AI1535" s="224">
        <f t="shared" si="696"/>
        <v>0</v>
      </c>
      <c r="AJ1535" s="224">
        <f t="shared" si="696"/>
        <v>3.3075000000000001</v>
      </c>
      <c r="AK1535" s="1040" t="s">
        <v>214</v>
      </c>
      <c r="AL1535" s="1041"/>
      <c r="AM1535" s="1041"/>
      <c r="AN1535" s="788"/>
      <c r="AO1535" s="789"/>
      <c r="AP1535" s="3"/>
    </row>
    <row r="1536" spans="2:43" s="162" customFormat="1" ht="12" customHeight="1" x14ac:dyDescent="0.15">
      <c r="B1536" s="1058"/>
      <c r="C1536" s="1063"/>
      <c r="D1536" s="1061"/>
      <c r="E1536" s="1061"/>
      <c r="F1536" s="1061"/>
      <c r="G1536" s="1061"/>
      <c r="H1536" s="1061"/>
      <c r="I1536" s="1061"/>
      <c r="J1536" s="1062"/>
      <c r="K1536" s="1016"/>
      <c r="L1536" s="1016" t="s">
        <v>467</v>
      </c>
      <c r="M1536" s="1016"/>
      <c r="N1536" s="1016"/>
      <c r="O1536" s="1016" t="s">
        <v>213</v>
      </c>
      <c r="P1536" s="1016"/>
      <c r="Q1536" s="1016"/>
      <c r="R1536" s="1016"/>
      <c r="S1536" s="1016"/>
      <c r="T1536" s="1016"/>
      <c r="U1536" s="1016"/>
      <c r="V1536" s="1016"/>
      <c r="W1536" s="1016"/>
      <c r="X1536" s="1016"/>
      <c r="Y1536" s="193">
        <f>COUNTIF(Y1515:Y1534,"○")</f>
        <v>0</v>
      </c>
      <c r="Z1536" s="193">
        <f>COUNTIF(Z1515:Z1534,"○")</f>
        <v>0</v>
      </c>
      <c r="AA1536" s="193">
        <f>COUNTIF(AA1515:AA1534,"○")</f>
        <v>0</v>
      </c>
      <c r="AB1536" s="193">
        <f>COUNTIF(AB1515:AB1534,"○")</f>
        <v>0</v>
      </c>
      <c r="AC1536" s="193">
        <f t="shared" ref="AC1536:AJ1536" si="697">COUNT(AC1515:AC1534)</f>
        <v>0</v>
      </c>
      <c r="AD1536" s="193">
        <f t="shared" si="697"/>
        <v>0</v>
      </c>
      <c r="AE1536" s="193">
        <f t="shared" si="697"/>
        <v>1</v>
      </c>
      <c r="AF1536" s="193">
        <f t="shared" si="697"/>
        <v>1</v>
      </c>
      <c r="AG1536" s="193">
        <f t="shared" si="697"/>
        <v>0</v>
      </c>
      <c r="AH1536" s="193">
        <f t="shared" si="697"/>
        <v>0</v>
      </c>
      <c r="AI1536" s="193">
        <f t="shared" si="697"/>
        <v>0</v>
      </c>
      <c r="AJ1536" s="193">
        <f t="shared" si="697"/>
        <v>2</v>
      </c>
      <c r="AK1536" s="1043"/>
      <c r="AL1536" s="1044"/>
      <c r="AM1536" s="1044"/>
      <c r="AN1536" s="1044"/>
      <c r="AO1536" s="1045"/>
      <c r="AP1536" s="3"/>
    </row>
    <row r="1537" spans="2:86" ht="12" customHeight="1" x14ac:dyDescent="0.15">
      <c r="B1537" s="1058"/>
      <c r="C1537" s="1063"/>
      <c r="D1537" s="1061"/>
      <c r="E1537" s="1061"/>
      <c r="F1537" s="1061"/>
      <c r="G1537" s="1061"/>
      <c r="H1537" s="1061"/>
      <c r="I1537" s="1061"/>
      <c r="J1537" s="1062"/>
      <c r="K1537" s="1016"/>
      <c r="L1537" s="1016"/>
      <c r="M1537" s="1016"/>
      <c r="N1537" s="1016"/>
      <c r="O1537" s="1016" t="s">
        <v>468</v>
      </c>
      <c r="P1537" s="1016"/>
      <c r="Q1537" s="1016"/>
      <c r="R1537" s="1016"/>
      <c r="S1537" s="1016"/>
      <c r="T1537" s="1016"/>
      <c r="U1537" s="1016"/>
      <c r="V1537" s="1016"/>
      <c r="W1537" s="1016"/>
      <c r="X1537" s="1016"/>
      <c r="Y1537" s="1034" t="str">
        <f>IF(Y1536&gt;0,"Ⅳ",IF(Z1536&gt;0,"Ⅲ",IF(AA1536&gt;0,"Ⅱa",IF(AB1536&gt;0,"Ⅱb","Ⅰ"))))</f>
        <v>Ⅰ</v>
      </c>
      <c r="Z1537" s="1035"/>
      <c r="AA1537" s="1035"/>
      <c r="AB1537" s="1036"/>
      <c r="AC1537" s="1034" t="str">
        <f>IF(AC1536&gt;0,"Ⅳ",IF(AD1536&gt;0,"Ⅲ",IF(AE1536&gt;0,"Ⅱa",IF(AF1536&gt;0,"Ⅱb","Ⅰ"))))</f>
        <v>Ⅱa</v>
      </c>
      <c r="AD1537" s="1035"/>
      <c r="AE1537" s="1035"/>
      <c r="AF1537" s="1036"/>
      <c r="AG1537" s="1034" t="str">
        <f>IF(AG1536&gt;0,"Ⅳ",IF(AH1536&gt;0,"Ⅲ",IF(AI1536&gt;0,"Ⅱa",IF(AJ1536&gt;0,"Ⅱb","Ⅰ"))))</f>
        <v>Ⅱb</v>
      </c>
      <c r="AH1537" s="1035"/>
      <c r="AI1537" s="1035"/>
      <c r="AJ1537" s="1036"/>
      <c r="AK1537" s="1046"/>
      <c r="AL1537" s="1047"/>
      <c r="AM1537" s="1047"/>
      <c r="AN1537" s="1047"/>
      <c r="AO1537" s="1048"/>
      <c r="AP1537" s="3"/>
      <c r="AQ1537" s="282" t="s">
        <v>312</v>
      </c>
      <c r="AR1537" s="282" t="s">
        <v>313</v>
      </c>
      <c r="AS1537" s="699" t="s">
        <v>316</v>
      </c>
      <c r="AT1537" s="1026"/>
    </row>
    <row r="1538" spans="2:86" ht="12" customHeight="1" x14ac:dyDescent="0.15">
      <c r="B1538" s="1058"/>
      <c r="C1538" s="1063"/>
      <c r="D1538" s="1061"/>
      <c r="E1538" s="1061"/>
      <c r="F1538" s="1061"/>
      <c r="G1538" s="1061"/>
      <c r="H1538" s="1061"/>
      <c r="I1538" s="1061"/>
      <c r="J1538" s="1062"/>
      <c r="K1538" s="1016"/>
      <c r="L1538" s="1016" t="s">
        <v>469</v>
      </c>
      <c r="M1538" s="1016"/>
      <c r="N1538" s="1016"/>
      <c r="O1538" s="1016" t="s">
        <v>212</v>
      </c>
      <c r="P1538" s="1016"/>
      <c r="Q1538" s="1016"/>
      <c r="R1538" s="1016"/>
      <c r="S1538" s="1016"/>
      <c r="T1538" s="1016"/>
      <c r="U1538" s="1016"/>
      <c r="V1538" s="1016"/>
      <c r="W1538" s="1016"/>
      <c r="X1538" s="1016"/>
      <c r="Y1538" s="187" t="s">
        <v>32</v>
      </c>
      <c r="Z1538" s="187" t="s">
        <v>33</v>
      </c>
      <c r="AA1538" s="1027" t="s">
        <v>34</v>
      </c>
      <c r="AB1538" s="1027"/>
      <c r="AC1538" s="187" t="s">
        <v>32</v>
      </c>
      <c r="AD1538" s="187" t="s">
        <v>33</v>
      </c>
      <c r="AE1538" s="1027" t="s">
        <v>34</v>
      </c>
      <c r="AF1538" s="1027"/>
      <c r="AG1538" s="187" t="s">
        <v>32</v>
      </c>
      <c r="AH1538" s="187" t="s">
        <v>33</v>
      </c>
      <c r="AI1538" s="1027" t="s">
        <v>34</v>
      </c>
      <c r="AJ1538" s="1027"/>
      <c r="AK1538" s="1046"/>
      <c r="AL1538" s="1047"/>
      <c r="AM1538" s="1047"/>
      <c r="AN1538" s="1047"/>
      <c r="AO1538" s="1048"/>
      <c r="AP1538" s="3"/>
      <c r="AQ1538" s="1028">
        <f>+Y1536+Z1536</f>
        <v>0</v>
      </c>
      <c r="AR1538" s="1029"/>
      <c r="AS1538" s="1028">
        <f>+AA1536+AB1536</f>
        <v>0</v>
      </c>
      <c r="AT1538" s="1029"/>
    </row>
    <row r="1539" spans="2:86" ht="12" customHeight="1" x14ac:dyDescent="0.15">
      <c r="B1539" s="1058"/>
      <c r="C1539" s="1063"/>
      <c r="D1539" s="1061"/>
      <c r="E1539" s="1061"/>
      <c r="F1539" s="1061"/>
      <c r="G1539" s="1061"/>
      <c r="H1539" s="1061"/>
      <c r="I1539" s="1061"/>
      <c r="J1539" s="1062"/>
      <c r="K1539" s="1016"/>
      <c r="L1539" s="1016"/>
      <c r="M1539" s="1016"/>
      <c r="N1539" s="1016"/>
      <c r="O1539" s="1016" t="s">
        <v>470</v>
      </c>
      <c r="P1539" s="1016"/>
      <c r="Q1539" s="1016"/>
      <c r="R1539" s="1016"/>
      <c r="S1539" s="1016"/>
      <c r="T1539" s="1016"/>
      <c r="U1539" s="1016"/>
      <c r="V1539" s="1016"/>
      <c r="W1539" s="1016"/>
      <c r="X1539" s="1016"/>
      <c r="Y1539" s="193" t="str">
        <f>IF(Y1536=0,"",1)</f>
        <v/>
      </c>
      <c r="Z1539" s="193" t="str">
        <f>IF(Z1536=0,"",1)</f>
        <v/>
      </c>
      <c r="AA1539" s="1030" t="str">
        <f>IF(AQ1538=1,"",IF(AS1538&gt;0,1,""))</f>
        <v/>
      </c>
      <c r="AB1539" s="1031"/>
      <c r="AC1539" s="193">
        <f>+AC1536</f>
        <v>0</v>
      </c>
      <c r="AD1539" s="193">
        <f>AD1536</f>
        <v>0</v>
      </c>
      <c r="AE1539" s="1030">
        <f>AE1536+AF1536</f>
        <v>2</v>
      </c>
      <c r="AF1539" s="1031"/>
      <c r="AG1539" s="193">
        <f>AG1536</f>
        <v>0</v>
      </c>
      <c r="AH1539" s="193">
        <f>AH1536</f>
        <v>0</v>
      </c>
      <c r="AI1539" s="1030">
        <f>AI1536+AJ1536</f>
        <v>2</v>
      </c>
      <c r="AJ1539" s="1031"/>
      <c r="AK1539" s="1046"/>
      <c r="AL1539" s="1047"/>
      <c r="AM1539" s="1047"/>
      <c r="AN1539" s="1047"/>
      <c r="AO1539" s="1048"/>
      <c r="AP1539" s="3"/>
      <c r="AQ1539" s="197">
        <f>+Y1536+AC1539+AG1539</f>
        <v>0</v>
      </c>
      <c r="AR1539" s="197">
        <f>+Z1536+AD1539+AH1539</f>
        <v>0</v>
      </c>
      <c r="AS1539" s="1032">
        <f>+AS1538+AE1539+AI1539</f>
        <v>4</v>
      </c>
      <c r="AT1539" s="1033"/>
    </row>
    <row r="1540" spans="2:86" ht="12" customHeight="1" x14ac:dyDescent="0.15">
      <c r="B1540" s="1058"/>
      <c r="C1540" s="1063"/>
      <c r="D1540" s="1061"/>
      <c r="E1540" s="1061"/>
      <c r="F1540" s="1061"/>
      <c r="G1540" s="1061"/>
      <c r="H1540" s="1061"/>
      <c r="I1540" s="1061"/>
      <c r="J1540" s="1062"/>
      <c r="K1540" s="1016"/>
      <c r="L1540" s="1016"/>
      <c r="M1540" s="1016"/>
      <c r="N1540" s="1016"/>
      <c r="O1540" s="1016" t="s">
        <v>471</v>
      </c>
      <c r="P1540" s="1016"/>
      <c r="Q1540" s="1016"/>
      <c r="R1540" s="1016"/>
      <c r="S1540" s="1016"/>
      <c r="T1540" s="1016"/>
      <c r="U1540" s="1016"/>
      <c r="V1540" s="1016"/>
      <c r="W1540" s="1016"/>
      <c r="X1540" s="1016"/>
      <c r="Y1540" s="1034" t="s">
        <v>875</v>
      </c>
      <c r="Z1540" s="1035"/>
      <c r="AA1540" s="1035"/>
      <c r="AB1540" s="1036"/>
      <c r="AC1540" s="1034" t="str">
        <f>IF(AC1539&gt;0,"Ⅳ",IF(AD1539&gt;0,"Ⅲ",IF(AE1539&gt;0,"Ⅱ","Ⅰ")))</f>
        <v>Ⅱ</v>
      </c>
      <c r="AD1540" s="1035"/>
      <c r="AE1540" s="1035"/>
      <c r="AF1540" s="1036"/>
      <c r="AG1540" s="1034" t="str">
        <f>IF(AG1539&gt;0,"Ⅳ",IF(AH1539&gt;0,"Ⅲ",IF(AI1539&gt;0,"Ⅱ","Ⅰ")))</f>
        <v>Ⅱ</v>
      </c>
      <c r="AH1540" s="1035"/>
      <c r="AI1540" s="1035"/>
      <c r="AJ1540" s="1036"/>
      <c r="AK1540" s="1046"/>
      <c r="AL1540" s="1047"/>
      <c r="AM1540" s="1047"/>
      <c r="AN1540" s="1047"/>
      <c r="AO1540" s="1048"/>
      <c r="AP1540" s="3"/>
      <c r="AQ1540" s="1037" t="str">
        <f>IF(AQ1539&gt;0,"Ⅳ",IF(AR1539&gt;0,"Ⅲ",IF(AS1539&gt;0,"Ⅱ","Ⅰ")))</f>
        <v>Ⅱ</v>
      </c>
      <c r="AR1540" s="1037"/>
      <c r="AS1540" s="1037"/>
      <c r="AT1540" s="1037"/>
    </row>
    <row r="1541" spans="2:86" ht="12" customHeight="1" x14ac:dyDescent="0.15">
      <c r="B1541" s="1058"/>
      <c r="C1541" s="1063"/>
      <c r="D1541" s="1061"/>
      <c r="E1541" s="1061"/>
      <c r="F1541" s="1061"/>
      <c r="G1541" s="1061"/>
      <c r="H1541" s="1061"/>
      <c r="I1541" s="1061"/>
      <c r="J1541" s="1062"/>
      <c r="K1541" s="1016"/>
      <c r="L1541" s="1016"/>
      <c r="M1541" s="1016"/>
      <c r="N1541" s="1016"/>
      <c r="O1541" s="1016" t="s">
        <v>472</v>
      </c>
      <c r="P1541" s="1016"/>
      <c r="Q1541" s="1016"/>
      <c r="R1541" s="1016"/>
      <c r="S1541" s="1016"/>
      <c r="T1541" s="1016"/>
      <c r="U1541" s="1016"/>
      <c r="V1541" s="1016"/>
      <c r="W1541" s="1016"/>
      <c r="X1541" s="1016"/>
      <c r="Y1541" s="1034" t="str">
        <f>IF(COUNTIF(Y1540:AJ1540,"Ⅳ")&gt;0,"Ⅳ",IF(COUNTIF(Y1540:AJ1540,"Ⅲ")&gt;0,"Ⅲ",IF(COUNTIF(Y1540:AJ1540,"Ⅱ")&gt;0,"Ⅱ","Ⅰ")))</f>
        <v>Ⅱ</v>
      </c>
      <c r="Z1541" s="1035"/>
      <c r="AA1541" s="1035"/>
      <c r="AB1541" s="1035"/>
      <c r="AC1541" s="1035"/>
      <c r="AD1541" s="1035"/>
      <c r="AE1541" s="1035"/>
      <c r="AF1541" s="1035"/>
      <c r="AG1541" s="1035"/>
      <c r="AH1541" s="1035"/>
      <c r="AI1541" s="1035"/>
      <c r="AJ1541" s="1036"/>
      <c r="AK1541" s="1049"/>
      <c r="AL1541" s="1050"/>
      <c r="AM1541" s="1050"/>
      <c r="AN1541" s="1050"/>
      <c r="AO1541" s="1051"/>
      <c r="AP1541" s="3"/>
    </row>
    <row r="1542" spans="2:86" ht="14.25" customHeight="1" x14ac:dyDescent="0.15">
      <c r="B1542" s="1058"/>
      <c r="C1542" s="1063"/>
      <c r="D1542" s="1061"/>
      <c r="E1542" s="1061"/>
      <c r="F1542" s="1061"/>
      <c r="G1542" s="1061"/>
      <c r="H1542" s="1061"/>
      <c r="I1542" s="1061"/>
      <c r="J1542" s="1062"/>
      <c r="K1542" s="1016" t="s">
        <v>169</v>
      </c>
      <c r="L1542" s="1017"/>
      <c r="M1542" s="1017"/>
      <c r="N1542" s="1017"/>
      <c r="O1542" s="1017"/>
      <c r="P1542" s="1017"/>
      <c r="Q1542" s="1017"/>
      <c r="R1542" s="1017"/>
      <c r="S1542" s="1017"/>
      <c r="T1542" s="1017"/>
      <c r="U1542" s="1017"/>
      <c r="V1542" s="1017"/>
      <c r="W1542" s="1017"/>
      <c r="X1542" s="1017"/>
      <c r="Y1542" s="1017"/>
      <c r="Z1542" s="1017"/>
      <c r="AA1542" s="1017"/>
      <c r="AB1542" s="1017"/>
      <c r="AC1542" s="1017"/>
      <c r="AD1542" s="1017"/>
      <c r="AE1542" s="1017"/>
      <c r="AF1542" s="1017"/>
      <c r="AG1542" s="1017"/>
      <c r="AH1542" s="1017"/>
      <c r="AI1542" s="1017"/>
      <c r="AJ1542" s="1017"/>
      <c r="AK1542" s="1017"/>
      <c r="AL1542" s="1017"/>
      <c r="AM1542" s="1017"/>
      <c r="AN1542" s="1017"/>
      <c r="AO1542" s="1017"/>
      <c r="AP1542" s="3"/>
    </row>
    <row r="1543" spans="2:86" ht="14.25" customHeight="1" x14ac:dyDescent="0.15">
      <c r="B1543" s="1058"/>
      <c r="C1543" s="1063"/>
      <c r="D1543" s="1061"/>
      <c r="E1543" s="1061"/>
      <c r="F1543" s="1061"/>
      <c r="G1543" s="1061"/>
      <c r="H1543" s="1061"/>
      <c r="I1543" s="1061"/>
      <c r="J1543" s="1062"/>
      <c r="K1543" s="1016"/>
      <c r="L1543" s="1017"/>
      <c r="M1543" s="1017"/>
      <c r="N1543" s="1017"/>
      <c r="O1543" s="1017"/>
      <c r="P1543" s="1017"/>
      <c r="Q1543" s="1017"/>
      <c r="R1543" s="1017"/>
      <c r="S1543" s="1017"/>
      <c r="T1543" s="1017"/>
      <c r="U1543" s="1017"/>
      <c r="V1543" s="1017"/>
      <c r="W1543" s="1017"/>
      <c r="X1543" s="1017"/>
      <c r="Y1543" s="1017"/>
      <c r="Z1543" s="1017"/>
      <c r="AA1543" s="1017"/>
      <c r="AB1543" s="1017"/>
      <c r="AC1543" s="1017"/>
      <c r="AD1543" s="1017"/>
      <c r="AE1543" s="1017"/>
      <c r="AF1543" s="1017"/>
      <c r="AG1543" s="1017"/>
      <c r="AH1543" s="1017"/>
      <c r="AI1543" s="1017"/>
      <c r="AJ1543" s="1017"/>
      <c r="AK1543" s="1017"/>
      <c r="AL1543" s="1017"/>
      <c r="AM1543" s="1017"/>
      <c r="AN1543" s="1017"/>
      <c r="AO1543" s="1017"/>
      <c r="AP1543" s="3"/>
    </row>
    <row r="1544" spans="2:86" ht="12" customHeight="1" x14ac:dyDescent="0.15">
      <c r="B1544" s="1058"/>
      <c r="C1544" s="1063"/>
      <c r="D1544" s="1061"/>
      <c r="E1544" s="1061"/>
      <c r="F1544" s="1061"/>
      <c r="G1544" s="1061"/>
      <c r="H1544" s="1061"/>
      <c r="I1544" s="1061"/>
      <c r="J1544" s="1062"/>
      <c r="K1544" s="1018" t="s">
        <v>473</v>
      </c>
      <c r="L1544" s="1018"/>
      <c r="M1544" s="1018"/>
      <c r="N1544" s="1018"/>
      <c r="O1544" s="1018"/>
      <c r="P1544" s="1018"/>
      <c r="Q1544" s="1018"/>
      <c r="R1544" s="1018"/>
      <c r="S1544" s="1018"/>
      <c r="T1544" s="1018"/>
      <c r="U1544" s="1018"/>
      <c r="V1544" s="1018"/>
      <c r="W1544" s="1018"/>
      <c r="X1544" s="1018"/>
      <c r="Y1544" s="1018"/>
      <c r="Z1544" s="1018"/>
      <c r="AA1544" s="1018"/>
      <c r="AB1544" s="1018"/>
      <c r="AC1544" s="1018"/>
      <c r="AD1544" s="1018"/>
      <c r="AE1544" s="1018"/>
      <c r="AF1544" s="1018"/>
      <c r="AG1544" s="1018"/>
      <c r="AH1544" s="1018"/>
      <c r="AI1544" s="1018"/>
      <c r="AJ1544" s="1018"/>
      <c r="AK1544" s="1018"/>
      <c r="AL1544" s="1018"/>
      <c r="AM1544" s="1018"/>
      <c r="AN1544" s="1018"/>
      <c r="AO1544" s="1018"/>
      <c r="AP1544" s="3"/>
    </row>
    <row r="1545" spans="2:86" ht="12" customHeight="1" x14ac:dyDescent="0.15">
      <c r="B1545" s="1058"/>
      <c r="C1545" s="1063"/>
      <c r="D1545" s="1061"/>
      <c r="E1545" s="1061"/>
      <c r="F1545" s="1061"/>
      <c r="G1545" s="1061"/>
      <c r="H1545" s="1061"/>
      <c r="I1545" s="1061"/>
      <c r="J1545" s="1062"/>
      <c r="K1545" s="1019" t="s">
        <v>523</v>
      </c>
      <c r="L1545" s="1019"/>
      <c r="M1545" s="1019"/>
      <c r="N1545" s="1019"/>
      <c r="O1545" s="1019"/>
      <c r="P1545" s="1019"/>
      <c r="Q1545" s="1019"/>
      <c r="R1545" s="1019"/>
      <c r="S1545" s="1019"/>
      <c r="T1545" s="1019"/>
      <c r="U1545" s="1019"/>
      <c r="V1545" s="1019"/>
      <c r="W1545" s="1019"/>
      <c r="X1545" s="1019"/>
      <c r="Y1545" s="1019"/>
      <c r="Z1545" s="1019"/>
      <c r="AA1545" s="1019"/>
      <c r="AB1545" s="1019"/>
      <c r="AC1545" s="1019"/>
      <c r="AD1545" s="1019"/>
      <c r="AE1545" s="1019"/>
      <c r="AF1545" s="1019"/>
      <c r="AG1545" s="1019"/>
      <c r="AH1545" s="1019"/>
      <c r="AI1545" s="1019"/>
      <c r="AJ1545" s="1019"/>
      <c r="AK1545" s="1019"/>
      <c r="AL1545" s="1019"/>
      <c r="AM1545" s="1019"/>
      <c r="AN1545" s="1019"/>
      <c r="AO1545" s="1019"/>
      <c r="AP1545" s="3"/>
    </row>
    <row r="1546" spans="2:86" ht="12" customHeight="1" x14ac:dyDescent="0.15">
      <c r="B1546" s="1058"/>
      <c r="C1546" s="1063"/>
      <c r="D1546" s="1061"/>
      <c r="E1546" s="1061"/>
      <c r="F1546" s="1061"/>
      <c r="G1546" s="1061"/>
      <c r="H1546" s="1061"/>
      <c r="I1546" s="1061"/>
      <c r="J1546" s="1062"/>
      <c r="K1546" s="194" t="s">
        <v>474</v>
      </c>
      <c r="L1546" s="195"/>
      <c r="M1546" s="195"/>
      <c r="N1546" s="195"/>
      <c r="O1546" s="195"/>
      <c r="P1546" s="195"/>
      <c r="Q1546" s="195"/>
      <c r="R1546" s="195"/>
      <c r="S1546" s="195"/>
      <c r="T1546" s="195"/>
      <c r="U1546" s="195"/>
      <c r="V1546" s="195"/>
      <c r="W1546" s="195"/>
      <c r="X1546" s="195"/>
      <c r="Y1546" s="195"/>
      <c r="Z1546" s="195"/>
      <c r="AA1546" s="195"/>
      <c r="AB1546" s="195"/>
      <c r="AC1546" s="195"/>
      <c r="AD1546" s="195"/>
      <c r="AE1546" s="195"/>
      <c r="AF1546" s="195"/>
      <c r="AG1546" s="195"/>
      <c r="AH1546" s="195"/>
      <c r="AI1546" s="195"/>
      <c r="AJ1546" s="195"/>
      <c r="AK1546" s="195"/>
      <c r="AL1546" s="195"/>
      <c r="AM1546" s="195"/>
      <c r="AN1546" s="195"/>
      <c r="AO1546" s="196"/>
      <c r="AP1546" s="3"/>
    </row>
    <row r="1547" spans="2:86" ht="12" customHeight="1" x14ac:dyDescent="0.15">
      <c r="B1547" s="1058"/>
      <c r="C1547" s="1063"/>
      <c r="D1547" s="1061"/>
      <c r="E1547" s="1061"/>
      <c r="F1547" s="1061"/>
      <c r="G1547" s="1061"/>
      <c r="H1547" s="1061"/>
      <c r="I1547" s="1061"/>
      <c r="J1547" s="1062"/>
      <c r="K1547" s="194" t="s">
        <v>475</v>
      </c>
      <c r="L1547" s="195"/>
      <c r="M1547" s="195"/>
      <c r="N1547" s="195"/>
      <c r="O1547" s="195"/>
      <c r="P1547" s="195"/>
      <c r="Q1547" s="195"/>
      <c r="R1547" s="195"/>
      <c r="S1547" s="195"/>
      <c r="T1547" s="195"/>
      <c r="U1547" s="195"/>
      <c r="V1547" s="195"/>
      <c r="W1547" s="195"/>
      <c r="X1547" s="195"/>
      <c r="Y1547" s="195"/>
      <c r="Z1547" s="195"/>
      <c r="AA1547" s="195"/>
      <c r="AB1547" s="195"/>
      <c r="AC1547" s="195"/>
      <c r="AD1547" s="195"/>
      <c r="AE1547" s="195"/>
      <c r="AF1547" s="195"/>
      <c r="AG1547" s="195"/>
      <c r="AH1547" s="195"/>
      <c r="AI1547" s="195"/>
      <c r="AJ1547" s="195"/>
      <c r="AK1547" s="195"/>
      <c r="AL1547" s="195"/>
      <c r="AM1547" s="195"/>
      <c r="AN1547" s="195"/>
      <c r="AO1547" s="196"/>
      <c r="AP1547" s="3"/>
    </row>
    <row r="1548" spans="2:86" ht="12" customHeight="1" x14ac:dyDescent="0.15">
      <c r="B1548" s="1058"/>
      <c r="C1548" s="1063"/>
      <c r="D1548" s="1061"/>
      <c r="E1548" s="1061"/>
      <c r="F1548" s="1061"/>
      <c r="G1548" s="1061"/>
      <c r="H1548" s="1061"/>
      <c r="I1548" s="1061"/>
      <c r="J1548" s="1062"/>
      <c r="K1548" s="1020" t="s">
        <v>476</v>
      </c>
      <c r="L1548" s="1021"/>
      <c r="M1548" s="1021"/>
      <c r="N1548" s="1021"/>
      <c r="O1548" s="1021"/>
      <c r="P1548" s="1021"/>
      <c r="Q1548" s="1021"/>
      <c r="R1548" s="1021"/>
      <c r="S1548" s="1021"/>
      <c r="T1548" s="1021"/>
      <c r="U1548" s="1021"/>
      <c r="V1548" s="1021"/>
      <c r="W1548" s="1021"/>
      <c r="X1548" s="1021"/>
      <c r="Y1548" s="1021"/>
      <c r="Z1548" s="1021"/>
      <c r="AA1548" s="1021"/>
      <c r="AB1548" s="1021"/>
      <c r="AC1548" s="1021"/>
      <c r="AD1548" s="1021"/>
      <c r="AE1548" s="1021"/>
      <c r="AF1548" s="1021"/>
      <c r="AG1548" s="1021"/>
      <c r="AH1548" s="1021"/>
      <c r="AI1548" s="1021"/>
      <c r="AJ1548" s="1021"/>
      <c r="AK1548" s="1021"/>
      <c r="AL1548" s="1021"/>
      <c r="AM1548" s="1021"/>
      <c r="AN1548" s="1021"/>
      <c r="AO1548" s="1022"/>
      <c r="AP1548" s="3"/>
    </row>
    <row r="1549" spans="2:86" ht="12" customHeight="1" x14ac:dyDescent="0.15">
      <c r="B1549" s="591"/>
      <c r="C1549" s="1064"/>
      <c r="D1549" s="1065"/>
      <c r="E1549" s="1065"/>
      <c r="F1549" s="1065"/>
      <c r="G1549" s="1065"/>
      <c r="H1549" s="1065"/>
      <c r="I1549" s="1065"/>
      <c r="J1549" s="1066"/>
      <c r="K1549" s="1023"/>
      <c r="L1549" s="1024"/>
      <c r="M1549" s="1024"/>
      <c r="N1549" s="1024"/>
      <c r="O1549" s="1024"/>
      <c r="P1549" s="1024"/>
      <c r="Q1549" s="1024"/>
      <c r="R1549" s="1024"/>
      <c r="S1549" s="1024"/>
      <c r="T1549" s="1024"/>
      <c r="U1549" s="1024"/>
      <c r="V1549" s="1024"/>
      <c r="W1549" s="1024"/>
      <c r="X1549" s="1024"/>
      <c r="Y1549" s="1024"/>
      <c r="Z1549" s="1024"/>
      <c r="AA1549" s="1024"/>
      <c r="AB1549" s="1024"/>
      <c r="AC1549" s="1024"/>
      <c r="AD1549" s="1024"/>
      <c r="AE1549" s="1024"/>
      <c r="AF1549" s="1024"/>
      <c r="AG1549" s="1024"/>
      <c r="AH1549" s="1024"/>
      <c r="AI1549" s="1024"/>
      <c r="AJ1549" s="1024"/>
      <c r="AK1549" s="1024"/>
      <c r="AL1549" s="1024"/>
      <c r="AM1549" s="1024"/>
      <c r="AN1549" s="1024"/>
      <c r="AO1549" s="1025"/>
      <c r="AP1549" s="3"/>
    </row>
    <row r="1550" spans="2:86" s="9" customFormat="1" ht="12" customHeight="1" x14ac:dyDescent="0.15">
      <c r="B1550" s="3" t="s">
        <v>527</v>
      </c>
      <c r="AQ1550" s="162"/>
      <c r="AR1550" s="162"/>
      <c r="AS1550" s="162"/>
      <c r="AT1550" s="162"/>
      <c r="AU1550" s="162"/>
      <c r="AV1550" s="162"/>
      <c r="AW1550" s="162"/>
      <c r="AX1550" s="162"/>
      <c r="AY1550" s="162"/>
      <c r="AZ1550" s="162"/>
      <c r="BA1550" s="162"/>
      <c r="BB1550" s="162"/>
      <c r="BC1550" s="162"/>
      <c r="BD1550" s="162"/>
      <c r="BE1550" s="162"/>
      <c r="BF1550" s="162"/>
      <c r="BG1550" s="162"/>
      <c r="BH1550" s="162"/>
      <c r="BI1550" s="162"/>
      <c r="BJ1550" s="162"/>
      <c r="BK1550" s="162"/>
      <c r="BL1550" s="162"/>
      <c r="BM1550" s="162"/>
      <c r="BN1550" s="162"/>
      <c r="BO1550" s="162"/>
      <c r="BP1550" s="162"/>
      <c r="BQ1550" s="162"/>
      <c r="BR1550" s="162"/>
      <c r="BS1550" s="162"/>
      <c r="BT1550" s="162"/>
      <c r="BU1550" s="162"/>
      <c r="BV1550" s="162"/>
      <c r="BW1550" s="162"/>
      <c r="BX1550" s="162"/>
      <c r="BY1550" s="162"/>
      <c r="BZ1550" s="162"/>
      <c r="CA1550" s="162"/>
      <c r="CB1550" s="162"/>
      <c r="CC1550" s="162"/>
      <c r="CD1550" s="162"/>
      <c r="CE1550" s="162"/>
      <c r="CF1550" s="162"/>
      <c r="CG1550" s="162"/>
      <c r="CH1550" s="162"/>
    </row>
    <row r="1551" spans="2:86" ht="12" customHeight="1" thickBot="1" x14ac:dyDescent="0.2">
      <c r="B1551" s="3" t="s">
        <v>524</v>
      </c>
    </row>
    <row r="1552" spans="2:86" ht="12" customHeight="1" x14ac:dyDescent="0.15">
      <c r="B1552" s="3" t="s">
        <v>525</v>
      </c>
      <c r="AU1552" s="1000" t="s">
        <v>305</v>
      </c>
      <c r="AV1552" s="1001" t="s">
        <v>298</v>
      </c>
      <c r="AW1552" s="1003" t="s">
        <v>299</v>
      </c>
      <c r="AX1552" s="1005" t="s">
        <v>306</v>
      </c>
      <c r="AY1552" s="1006"/>
      <c r="AZ1552" s="1006"/>
      <c r="BA1552" s="1006"/>
      <c r="BB1552" s="1006"/>
      <c r="BC1552" s="1006"/>
      <c r="BD1552" s="1006"/>
      <c r="BE1552" s="1006"/>
      <c r="BF1552" s="1006"/>
      <c r="BG1552" s="1006"/>
      <c r="BH1552" s="1006"/>
      <c r="BI1552" s="1006"/>
      <c r="BJ1552" s="1006"/>
      <c r="BK1552" s="1006"/>
      <c r="BL1552" s="1006"/>
      <c r="BM1552" s="1006"/>
      <c r="BN1552" s="1006"/>
      <c r="BO1552" s="1006"/>
      <c r="BP1552" s="1006"/>
      <c r="BQ1552" s="1006"/>
      <c r="BR1552" s="1007"/>
      <c r="BS1552" s="807" t="s">
        <v>300</v>
      </c>
      <c r="BT1552" s="1008"/>
      <c r="BU1552" s="1008"/>
      <c r="BV1552" s="1008"/>
      <c r="BW1552" s="1009" t="s">
        <v>307</v>
      </c>
      <c r="BX1552" s="1010"/>
      <c r="BY1552" s="1010"/>
      <c r="BZ1552" s="1010"/>
      <c r="CA1552" s="1010"/>
      <c r="CB1552" s="1010"/>
      <c r="CC1552" s="1010"/>
      <c r="CD1552" s="1010"/>
      <c r="CE1552" s="1010"/>
      <c r="CF1552" s="1010"/>
      <c r="CG1552" s="1010"/>
      <c r="CH1552" s="1011"/>
    </row>
    <row r="1553" spans="2:86" ht="12" customHeight="1" x14ac:dyDescent="0.15">
      <c r="B1553" s="3" t="s">
        <v>477</v>
      </c>
      <c r="AU1553" s="1000"/>
      <c r="AV1553" s="1002"/>
      <c r="AW1553" s="1004"/>
      <c r="AX1553" s="1012" t="s">
        <v>308</v>
      </c>
      <c r="AY1553" s="686"/>
      <c r="AZ1553" s="686"/>
      <c r="BA1553" s="686"/>
      <c r="BB1553" s="686"/>
      <c r="BC1553" s="686"/>
      <c r="BD1553" s="686"/>
      <c r="BE1553" s="686"/>
      <c r="BF1553" s="686"/>
      <c r="BG1553" s="686"/>
      <c r="BH1553" s="686"/>
      <c r="BI1553" s="686"/>
      <c r="BJ1553" s="686" t="s">
        <v>309</v>
      </c>
      <c r="BK1553" s="686"/>
      <c r="BL1553" s="686"/>
      <c r="BM1553" s="686"/>
      <c r="BN1553" s="686"/>
      <c r="BO1553" s="686"/>
      <c r="BP1553" s="686"/>
      <c r="BQ1553" s="686"/>
      <c r="BR1553" s="1013"/>
      <c r="BS1553" s="1008"/>
      <c r="BT1553" s="1008"/>
      <c r="BU1553" s="1008"/>
      <c r="BV1553" s="1008"/>
      <c r="BW1553" s="1014" t="s">
        <v>302</v>
      </c>
      <c r="BX1553" s="699"/>
      <c r="BY1553" s="699"/>
      <c r="BZ1553" s="699"/>
      <c r="CA1553" s="686" t="s">
        <v>310</v>
      </c>
      <c r="CB1553" s="686"/>
      <c r="CC1553" s="686"/>
      <c r="CD1553" s="686"/>
      <c r="CE1553" s="686"/>
      <c r="CF1553" s="686"/>
      <c r="CG1553" s="686"/>
      <c r="CH1553" s="1013"/>
    </row>
    <row r="1554" spans="2:86" ht="12" customHeight="1" x14ac:dyDescent="0.15">
      <c r="B1554" s="3" t="s">
        <v>526</v>
      </c>
      <c r="AU1554" s="1000"/>
      <c r="AV1554" s="1002"/>
      <c r="AW1554" s="1004"/>
      <c r="AX1554" s="1012" t="s">
        <v>26</v>
      </c>
      <c r="AY1554" s="686"/>
      <c r="AZ1554" s="686"/>
      <c r="BA1554" s="686"/>
      <c r="BB1554" s="686" t="s">
        <v>22</v>
      </c>
      <c r="BC1554" s="686"/>
      <c r="BD1554" s="686"/>
      <c r="BE1554" s="686"/>
      <c r="BF1554" s="686" t="s">
        <v>24</v>
      </c>
      <c r="BG1554" s="686"/>
      <c r="BH1554" s="686"/>
      <c r="BI1554" s="686"/>
      <c r="BJ1554" s="699" t="s">
        <v>26</v>
      </c>
      <c r="BK1554" s="699"/>
      <c r="BL1554" s="699"/>
      <c r="BM1554" s="699" t="s">
        <v>22</v>
      </c>
      <c r="BN1554" s="699"/>
      <c r="BO1554" s="699"/>
      <c r="BP1554" s="699" t="s">
        <v>24</v>
      </c>
      <c r="BQ1554" s="699"/>
      <c r="BR1554" s="1015"/>
      <c r="BS1554" s="807" t="s">
        <v>26</v>
      </c>
      <c r="BT1554" s="807" t="s">
        <v>22</v>
      </c>
      <c r="BU1554" s="807" t="s">
        <v>24</v>
      </c>
      <c r="BV1554" s="807" t="s">
        <v>303</v>
      </c>
      <c r="BW1554" s="1012" t="s">
        <v>311</v>
      </c>
      <c r="BX1554" s="686"/>
      <c r="BY1554" s="686"/>
      <c r="BZ1554" s="686"/>
      <c r="CA1554" s="686" t="s">
        <v>22</v>
      </c>
      <c r="CB1554" s="686"/>
      <c r="CC1554" s="686"/>
      <c r="CD1554" s="686"/>
      <c r="CE1554" s="686" t="s">
        <v>24</v>
      </c>
      <c r="CF1554" s="686"/>
      <c r="CG1554" s="686"/>
      <c r="CH1554" s="1013"/>
    </row>
    <row r="1555" spans="2:86" ht="12" customHeight="1" x14ac:dyDescent="0.15">
      <c r="B1555" s="3" t="s">
        <v>478</v>
      </c>
      <c r="AU1555" s="1000"/>
      <c r="AV1555" s="1002"/>
      <c r="AW1555" s="1004"/>
      <c r="AX1555" s="156" t="s">
        <v>862</v>
      </c>
      <c r="AY1555" s="157" t="s">
        <v>863</v>
      </c>
      <c r="AZ1555" s="157" t="s">
        <v>864</v>
      </c>
      <c r="BA1555" s="158" t="s">
        <v>865</v>
      </c>
      <c r="BB1555" s="159" t="s">
        <v>866</v>
      </c>
      <c r="BC1555" s="157" t="s">
        <v>863</v>
      </c>
      <c r="BD1555" s="157" t="s">
        <v>867</v>
      </c>
      <c r="BE1555" s="158" t="s">
        <v>865</v>
      </c>
      <c r="BF1555" s="159" t="s">
        <v>866</v>
      </c>
      <c r="BG1555" s="157" t="s">
        <v>863</v>
      </c>
      <c r="BH1555" s="157" t="s">
        <v>864</v>
      </c>
      <c r="BI1555" s="158" t="s">
        <v>865</v>
      </c>
      <c r="BJ1555" s="159" t="s">
        <v>866</v>
      </c>
      <c r="BK1555" s="157" t="s">
        <v>868</v>
      </c>
      <c r="BL1555" s="158" t="s">
        <v>869</v>
      </c>
      <c r="BM1555" s="159" t="s">
        <v>870</v>
      </c>
      <c r="BN1555" s="157" t="s">
        <v>863</v>
      </c>
      <c r="BO1555" s="158" t="s">
        <v>871</v>
      </c>
      <c r="BP1555" s="159" t="s">
        <v>870</v>
      </c>
      <c r="BQ1555" s="157" t="s">
        <v>868</v>
      </c>
      <c r="BR1555" s="160" t="s">
        <v>872</v>
      </c>
      <c r="BS1555" s="1008"/>
      <c r="BT1555" s="1008"/>
      <c r="BU1555" s="1008"/>
      <c r="BV1555" s="1008"/>
      <c r="BW1555" s="156" t="s">
        <v>866</v>
      </c>
      <c r="BX1555" s="157" t="s">
        <v>863</v>
      </c>
      <c r="BY1555" s="157" t="s">
        <v>864</v>
      </c>
      <c r="BZ1555" s="158" t="s">
        <v>865</v>
      </c>
      <c r="CA1555" s="159" t="s">
        <v>866</v>
      </c>
      <c r="CB1555" s="157" t="s">
        <v>873</v>
      </c>
      <c r="CC1555" s="157" t="s">
        <v>864</v>
      </c>
      <c r="CD1555" s="158" t="s">
        <v>865</v>
      </c>
      <c r="CE1555" s="159" t="s">
        <v>866</v>
      </c>
      <c r="CF1555" s="157" t="s">
        <v>863</v>
      </c>
      <c r="CG1555" s="157" t="s">
        <v>864</v>
      </c>
      <c r="CH1555" s="160" t="s">
        <v>874</v>
      </c>
    </row>
    <row r="1556" spans="2:86" x14ac:dyDescent="0.15">
      <c r="B1556" s="3" t="s">
        <v>539</v>
      </c>
      <c r="AU1556" s="1000"/>
      <c r="AV1556" s="188" t="str">
        <f>N1558</f>
        <v>S033</v>
      </c>
      <c r="AW1556" s="300">
        <f>R1558</f>
        <v>10.6</v>
      </c>
      <c r="AX1556" s="197">
        <f>+Y1583</f>
        <v>0</v>
      </c>
      <c r="AY1556" s="197">
        <f>+Z1583</f>
        <v>0</v>
      </c>
      <c r="AZ1556" s="197">
        <f>+AA1583</f>
        <v>0</v>
      </c>
      <c r="BA1556" s="197">
        <f t="shared" ref="BA1556" si="698">+AB1583</f>
        <v>0</v>
      </c>
      <c r="BB1556" s="197">
        <f>+AC1583</f>
        <v>0</v>
      </c>
      <c r="BC1556" s="197">
        <f t="shared" ref="BC1556" si="699">+AD1583</f>
        <v>0</v>
      </c>
      <c r="BD1556" s="197">
        <f t="shared" ref="BD1556" si="700">+AE1583</f>
        <v>1</v>
      </c>
      <c r="BE1556" s="197">
        <f t="shared" ref="BE1556" si="701">+AF1583</f>
        <v>1</v>
      </c>
      <c r="BF1556" s="197">
        <f t="shared" ref="BF1556" si="702">+AG1583</f>
        <v>0</v>
      </c>
      <c r="BG1556" s="197">
        <f t="shared" ref="BG1556" si="703">+AH1583</f>
        <v>0</v>
      </c>
      <c r="BH1556" s="197">
        <f t="shared" ref="BH1556" si="704">+AI1583</f>
        <v>0</v>
      </c>
      <c r="BI1556" s="197">
        <f t="shared" ref="BI1556" si="705">+AJ1583</f>
        <v>0</v>
      </c>
      <c r="BJ1556" s="197" t="str">
        <f>+Y1586</f>
        <v/>
      </c>
      <c r="BK1556" s="197" t="str">
        <f t="shared" ref="BK1556" si="706">+Z1586</f>
        <v/>
      </c>
      <c r="BL1556" s="197" t="str">
        <f>+AA1586</f>
        <v/>
      </c>
      <c r="BM1556" s="197">
        <f>+AC1586</f>
        <v>0</v>
      </c>
      <c r="BN1556" s="197">
        <f t="shared" ref="BN1556" si="707">+AD1586</f>
        <v>0</v>
      </c>
      <c r="BO1556" s="197">
        <f t="shared" ref="BO1556" si="708">+AE1586</f>
        <v>2</v>
      </c>
      <c r="BP1556" s="197">
        <f>+AG1586</f>
        <v>0</v>
      </c>
      <c r="BQ1556" s="197">
        <f>+AH1586</f>
        <v>0</v>
      </c>
      <c r="BR1556" s="197">
        <f>+AI1586</f>
        <v>0</v>
      </c>
      <c r="BS1556" s="296" t="str">
        <f>+Y1587</f>
        <v>Ⅰ</v>
      </c>
      <c r="BT1556" s="296" t="str">
        <f>+AC1587</f>
        <v>Ⅱ</v>
      </c>
      <c r="BU1556" s="296" t="str">
        <f>+AG1587</f>
        <v>Ⅰ</v>
      </c>
      <c r="BV1556" s="296" t="str">
        <f>+Y1588</f>
        <v>Ⅱ</v>
      </c>
      <c r="BW1556" s="164" t="str">
        <f>IF(Y1583&gt;0,R1558,"")</f>
        <v/>
      </c>
      <c r="BX1556" s="165" t="str">
        <f>IF(Z1583&gt;0,"",IF(AA1583&gt;0,R1558,""))</f>
        <v/>
      </c>
      <c r="BY1556" s="165" t="str">
        <f>IF(Y1583+Z1583&gt;0,"",IF(AA1583&gt;0,R1558,""))</f>
        <v/>
      </c>
      <c r="BZ1556" s="165" t="str">
        <f>IF(Y1583+Z1583+AA1583&gt;0,"",IF(AB1583&gt;0,R1558,""))</f>
        <v/>
      </c>
      <c r="CA1556" s="166">
        <f t="shared" ref="CA1556" si="709">+AC1582</f>
        <v>0</v>
      </c>
      <c r="CB1556" s="166">
        <f t="shared" ref="CB1556" si="710">+AD1582</f>
        <v>0</v>
      </c>
      <c r="CC1556" s="166">
        <f t="shared" ref="CC1556" si="711">+AE1582</f>
        <v>5.000000000000001E-3</v>
      </c>
      <c r="CD1556" s="166">
        <f t="shared" ref="CD1556" si="712">+AF1582</f>
        <v>0.19500000000000001</v>
      </c>
      <c r="CE1556" s="166">
        <f t="shared" ref="CE1556" si="713">+AG1582</f>
        <v>0</v>
      </c>
      <c r="CF1556" s="166">
        <f t="shared" ref="CF1556" si="714">+AH1582</f>
        <v>0</v>
      </c>
      <c r="CG1556" s="166">
        <f t="shared" ref="CG1556" si="715">+AI1582</f>
        <v>0</v>
      </c>
      <c r="CH1556" s="166">
        <f t="shared" ref="CH1556" si="716">+AJ1582</f>
        <v>0</v>
      </c>
    </row>
    <row r="1557" spans="2:86" ht="12" customHeight="1" x14ac:dyDescent="0.15">
      <c r="B1557" s="1057" t="s">
        <v>219</v>
      </c>
      <c r="C1557" s="1059"/>
      <c r="D1557" s="1060"/>
      <c r="E1557" s="1061"/>
      <c r="F1557" s="1061"/>
      <c r="G1557" s="1061"/>
      <c r="H1557" s="1061"/>
      <c r="I1557" s="1061"/>
      <c r="J1557" s="1062"/>
      <c r="K1557" s="1067" t="s">
        <v>453</v>
      </c>
      <c r="L1557" s="1068"/>
      <c r="M1557" s="1068"/>
      <c r="N1557" s="1068"/>
      <c r="O1557" s="1068"/>
      <c r="P1557" s="1068"/>
      <c r="Q1557" s="1068"/>
      <c r="R1557" s="1068"/>
      <c r="S1557" s="1068"/>
      <c r="T1557" s="1068"/>
      <c r="U1557" s="1068"/>
      <c r="V1557" s="1068"/>
      <c r="W1557" s="1068"/>
      <c r="X1557" s="1068"/>
      <c r="Y1557" s="1068"/>
      <c r="Z1557" s="1068"/>
      <c r="AA1557" s="1068"/>
      <c r="AB1557" s="1068"/>
      <c r="AC1557" s="1068"/>
      <c r="AD1557" s="1068"/>
      <c r="AE1557" s="1068"/>
      <c r="AF1557" s="1068"/>
      <c r="AG1557" s="1068"/>
      <c r="AH1557" s="1068"/>
      <c r="AI1557" s="1068"/>
      <c r="AJ1557" s="1068"/>
      <c r="AK1557" s="1068"/>
      <c r="AL1557" s="1068"/>
      <c r="AM1557" s="1068"/>
      <c r="AN1557" s="1068"/>
      <c r="AO1557" s="1069"/>
      <c r="AP1557" s="3"/>
    </row>
    <row r="1558" spans="2:86" ht="12" customHeight="1" x14ac:dyDescent="0.15">
      <c r="B1558" s="1058"/>
      <c r="C1558" s="1063"/>
      <c r="D1558" s="1061"/>
      <c r="E1558" s="1061"/>
      <c r="F1558" s="1061"/>
      <c r="G1558" s="1061"/>
      <c r="H1558" s="1061"/>
      <c r="I1558" s="1061"/>
      <c r="J1558" s="1062"/>
      <c r="K1558" s="1040" t="s">
        <v>218</v>
      </c>
      <c r="L1558" s="1041"/>
      <c r="M1558" s="1042"/>
      <c r="N1558" s="1034" t="s">
        <v>755</v>
      </c>
      <c r="O1558" s="1035"/>
      <c r="P1558" s="1040" t="s">
        <v>454</v>
      </c>
      <c r="Q1558" s="1042"/>
      <c r="R1558" s="1070">
        <f>'様式A-2'!C43</f>
        <v>10.6</v>
      </c>
      <c r="S1558" s="1071"/>
      <c r="T1558" s="1072"/>
      <c r="U1558" s="1073" t="s">
        <v>455</v>
      </c>
      <c r="V1558" s="1074"/>
      <c r="W1558" s="1073" t="s">
        <v>456</v>
      </c>
      <c r="X1558" s="1074"/>
      <c r="Y1558" s="1042" t="s">
        <v>217</v>
      </c>
      <c r="Z1558" s="1016"/>
      <c r="AA1558" s="1016"/>
      <c r="AB1558" s="1016"/>
      <c r="AC1558" s="1073" t="s">
        <v>457</v>
      </c>
      <c r="AD1558" s="1079"/>
      <c r="AE1558" s="1079"/>
      <c r="AF1558" s="1079"/>
      <c r="AG1558" s="1079"/>
      <c r="AH1558" s="1079"/>
      <c r="AI1558" s="1079"/>
      <c r="AJ1558" s="1074"/>
      <c r="AK1558" s="1073" t="s">
        <v>458</v>
      </c>
      <c r="AL1558" s="1079"/>
      <c r="AM1558" s="1079"/>
      <c r="AN1558" s="1081"/>
      <c r="AO1558" s="1082"/>
      <c r="AP1558" s="3"/>
      <c r="AV1558" s="167"/>
      <c r="AW1558" s="221"/>
      <c r="AX1558" s="167"/>
      <c r="AY1558" s="167"/>
      <c r="AZ1558" s="167"/>
      <c r="BA1558" s="167"/>
      <c r="BB1558" s="167"/>
      <c r="BC1558" s="167"/>
      <c r="BD1558" s="167"/>
    </row>
    <row r="1559" spans="2:86" ht="12" customHeight="1" x14ac:dyDescent="0.15">
      <c r="B1559" s="1058"/>
      <c r="C1559" s="1063"/>
      <c r="D1559" s="1061"/>
      <c r="E1559" s="1061"/>
      <c r="F1559" s="1061"/>
      <c r="G1559" s="1061"/>
      <c r="H1559" s="1061"/>
      <c r="I1559" s="1061"/>
      <c r="J1559" s="1062"/>
      <c r="K1559" s="1016" t="s">
        <v>459</v>
      </c>
      <c r="L1559" s="1016" t="s">
        <v>199</v>
      </c>
      <c r="M1559" s="1016"/>
      <c r="N1559" s="1016" t="s">
        <v>198</v>
      </c>
      <c r="O1559" s="1016"/>
      <c r="P1559" s="1016" t="s">
        <v>460</v>
      </c>
      <c r="Q1559" s="1016"/>
      <c r="R1559" s="1016" t="s">
        <v>6</v>
      </c>
      <c r="S1559" s="1016"/>
      <c r="T1559" s="1016"/>
      <c r="U1559" s="1075"/>
      <c r="V1559" s="1076"/>
      <c r="W1559" s="1075"/>
      <c r="X1559" s="1076"/>
      <c r="Y1559" s="1042"/>
      <c r="Z1559" s="1016"/>
      <c r="AA1559" s="1016"/>
      <c r="AB1559" s="1016"/>
      <c r="AC1559" s="1077"/>
      <c r="AD1559" s="1080"/>
      <c r="AE1559" s="1080"/>
      <c r="AF1559" s="1080"/>
      <c r="AG1559" s="1080"/>
      <c r="AH1559" s="1080"/>
      <c r="AI1559" s="1080"/>
      <c r="AJ1559" s="1078"/>
      <c r="AK1559" s="1075"/>
      <c r="AL1559" s="1083"/>
      <c r="AM1559" s="1083"/>
      <c r="AN1559" s="1084"/>
      <c r="AO1559" s="1085"/>
      <c r="AP1559" s="3"/>
      <c r="AV1559" s="167"/>
      <c r="AW1559" s="167"/>
      <c r="AX1559" s="167"/>
      <c r="AY1559" s="167"/>
      <c r="AZ1559" s="167"/>
      <c r="BA1559" s="167"/>
      <c r="BB1559" s="167"/>
      <c r="BC1559" s="167"/>
      <c r="BD1559" s="167"/>
    </row>
    <row r="1560" spans="2:86" ht="12" customHeight="1" x14ac:dyDescent="0.15">
      <c r="B1560" s="1058"/>
      <c r="C1560" s="1063"/>
      <c r="D1560" s="1061"/>
      <c r="E1560" s="1061"/>
      <c r="F1560" s="1061"/>
      <c r="G1560" s="1061"/>
      <c r="H1560" s="1061"/>
      <c r="I1560" s="1061"/>
      <c r="J1560" s="1062"/>
      <c r="K1560" s="1016"/>
      <c r="L1560" s="1016"/>
      <c r="M1560" s="1016"/>
      <c r="N1560" s="1016"/>
      <c r="O1560" s="1016"/>
      <c r="P1560" s="1016"/>
      <c r="Q1560" s="1016"/>
      <c r="R1560" s="1016"/>
      <c r="S1560" s="1016"/>
      <c r="T1560" s="1016"/>
      <c r="U1560" s="1075"/>
      <c r="V1560" s="1076"/>
      <c r="W1560" s="1075"/>
      <c r="X1560" s="1076"/>
      <c r="Y1560" s="1042" t="s">
        <v>461</v>
      </c>
      <c r="Z1560" s="1016"/>
      <c r="AA1560" s="1016"/>
      <c r="AB1560" s="1016"/>
      <c r="AC1560" s="1016" t="s">
        <v>462</v>
      </c>
      <c r="AD1560" s="1016"/>
      <c r="AE1560" s="1016"/>
      <c r="AF1560" s="1016"/>
      <c r="AG1560" s="1016" t="s">
        <v>463</v>
      </c>
      <c r="AH1560" s="1016"/>
      <c r="AI1560" s="1016"/>
      <c r="AJ1560" s="1016"/>
      <c r="AK1560" s="1075"/>
      <c r="AL1560" s="1083"/>
      <c r="AM1560" s="1083"/>
      <c r="AN1560" s="1084"/>
      <c r="AO1560" s="1085"/>
      <c r="AP1560" s="3"/>
      <c r="AV1560" s="167"/>
      <c r="AW1560" s="167"/>
      <c r="AX1560" s="167"/>
      <c r="AY1560" s="167"/>
      <c r="AZ1560" s="167"/>
      <c r="BA1560" s="167"/>
      <c r="BB1560" s="167"/>
      <c r="BC1560" s="167"/>
      <c r="BD1560" s="167"/>
    </row>
    <row r="1561" spans="2:86" ht="12" customHeight="1" x14ac:dyDescent="0.15">
      <c r="B1561" s="1058"/>
      <c r="C1561" s="1063"/>
      <c r="D1561" s="1061"/>
      <c r="E1561" s="1061"/>
      <c r="F1561" s="1061"/>
      <c r="G1561" s="1061"/>
      <c r="H1561" s="1061"/>
      <c r="I1561" s="1061"/>
      <c r="J1561" s="1062"/>
      <c r="K1561" s="1016"/>
      <c r="L1561" s="1016"/>
      <c r="M1561" s="1016"/>
      <c r="N1561" s="1016"/>
      <c r="O1561" s="1016"/>
      <c r="P1561" s="1016"/>
      <c r="Q1561" s="1016"/>
      <c r="R1561" s="1016"/>
      <c r="S1561" s="1016"/>
      <c r="T1561" s="1016"/>
      <c r="U1561" s="1077"/>
      <c r="V1561" s="1078"/>
      <c r="W1561" s="1077"/>
      <c r="X1561" s="1078"/>
      <c r="Y1561" s="191" t="s">
        <v>32</v>
      </c>
      <c r="Z1561" s="187" t="s">
        <v>33</v>
      </c>
      <c r="AA1561" s="187" t="s">
        <v>464</v>
      </c>
      <c r="AB1561" s="187" t="s">
        <v>465</v>
      </c>
      <c r="AC1561" s="187" t="s">
        <v>32</v>
      </c>
      <c r="AD1561" s="187" t="s">
        <v>33</v>
      </c>
      <c r="AE1561" s="187" t="s">
        <v>464</v>
      </c>
      <c r="AF1561" s="187" t="s">
        <v>465</v>
      </c>
      <c r="AG1561" s="187" t="s">
        <v>32</v>
      </c>
      <c r="AH1561" s="187" t="s">
        <v>33</v>
      </c>
      <c r="AI1561" s="187" t="s">
        <v>464</v>
      </c>
      <c r="AJ1561" s="187" t="s">
        <v>465</v>
      </c>
      <c r="AK1561" s="1077"/>
      <c r="AL1561" s="1080"/>
      <c r="AM1561" s="1080"/>
      <c r="AN1561" s="1086"/>
      <c r="AO1561" s="1087"/>
      <c r="AP1561" s="3"/>
      <c r="AV1561" s="167"/>
      <c r="AW1561" s="167"/>
      <c r="AX1561" s="167"/>
      <c r="AY1561" s="167"/>
      <c r="AZ1561" s="167"/>
      <c r="BA1561" s="167"/>
      <c r="BB1561" s="167"/>
      <c r="BC1561" s="167"/>
      <c r="BD1561" s="167"/>
    </row>
    <row r="1562" spans="2:86" ht="12" customHeight="1" x14ac:dyDescent="0.15">
      <c r="B1562" s="1058"/>
      <c r="C1562" s="1063"/>
      <c r="D1562" s="1061"/>
      <c r="E1562" s="1061"/>
      <c r="F1562" s="1061"/>
      <c r="G1562" s="1061"/>
      <c r="H1562" s="1061"/>
      <c r="I1562" s="1061"/>
      <c r="J1562" s="1062"/>
      <c r="K1562" s="192">
        <v>1</v>
      </c>
      <c r="L1562" s="1038" t="s">
        <v>329</v>
      </c>
      <c r="M1562" s="1039"/>
      <c r="N1562" s="1038" t="s">
        <v>351</v>
      </c>
      <c r="O1562" s="1039"/>
      <c r="P1562" s="1034" t="s">
        <v>332</v>
      </c>
      <c r="Q1562" s="1036"/>
      <c r="R1562" s="408" t="s">
        <v>514</v>
      </c>
      <c r="S1562" s="408"/>
      <c r="T1562" s="408"/>
      <c r="U1562" s="1034" t="s">
        <v>1648</v>
      </c>
      <c r="V1562" s="1036"/>
      <c r="W1562" s="1034" t="s">
        <v>1649</v>
      </c>
      <c r="X1562" s="1035"/>
      <c r="Y1562" s="286"/>
      <c r="Z1562" s="286"/>
      <c r="AA1562" s="286"/>
      <c r="AB1562" s="286"/>
      <c r="AC1562" s="223"/>
      <c r="AD1562" s="223"/>
      <c r="AE1562" s="223"/>
      <c r="AF1562" s="223">
        <f>1.3*0.15</f>
        <v>0.19500000000000001</v>
      </c>
      <c r="AG1562" s="223"/>
      <c r="AH1562" s="223"/>
      <c r="AI1562" s="223"/>
      <c r="AJ1562" s="223"/>
      <c r="AK1562" s="1038"/>
      <c r="AL1562" s="1056"/>
      <c r="AM1562" s="1056"/>
      <c r="AN1562" s="799"/>
      <c r="AO1562" s="800"/>
      <c r="AP1562" s="3"/>
      <c r="AQ1562" s="222">
        <f>IF(P1562="材質劣化",2,IF(P1562="漏水",3,1))</f>
        <v>2</v>
      </c>
      <c r="AV1562" s="167"/>
      <c r="AW1562" s="167"/>
      <c r="AX1562" s="167"/>
      <c r="AY1562" s="167"/>
      <c r="AZ1562" s="167"/>
      <c r="BA1562" s="167"/>
      <c r="BB1562" s="167"/>
      <c r="BC1562" s="167"/>
      <c r="BD1562" s="167"/>
    </row>
    <row r="1563" spans="2:86" ht="12" customHeight="1" x14ac:dyDescent="0.15">
      <c r="B1563" s="1058"/>
      <c r="C1563" s="1063"/>
      <c r="D1563" s="1061"/>
      <c r="E1563" s="1061"/>
      <c r="F1563" s="1061"/>
      <c r="G1563" s="1061"/>
      <c r="H1563" s="1061"/>
      <c r="I1563" s="1061"/>
      <c r="J1563" s="1062"/>
      <c r="K1563" s="192">
        <v>2</v>
      </c>
      <c r="L1563" s="1038" t="s">
        <v>534</v>
      </c>
      <c r="M1563" s="1039"/>
      <c r="N1563" s="1038" t="s">
        <v>486</v>
      </c>
      <c r="O1563" s="1039"/>
      <c r="P1563" s="1034" t="s">
        <v>332</v>
      </c>
      <c r="Q1563" s="1036"/>
      <c r="R1563" s="408" t="s">
        <v>338</v>
      </c>
      <c r="S1563" s="408"/>
      <c r="T1563" s="408"/>
      <c r="U1563" s="1034" t="s">
        <v>1648</v>
      </c>
      <c r="V1563" s="1036"/>
      <c r="W1563" s="1034" t="s">
        <v>1655</v>
      </c>
      <c r="X1563" s="1035"/>
      <c r="Y1563" s="286"/>
      <c r="Z1563" s="286"/>
      <c r="AA1563" s="286"/>
      <c r="AB1563" s="286"/>
      <c r="AC1563" s="223"/>
      <c r="AD1563" s="223"/>
      <c r="AE1563" s="223">
        <f>0.05*0.1</f>
        <v>5.000000000000001E-3</v>
      </c>
      <c r="AF1563" s="223"/>
      <c r="AG1563" s="223"/>
      <c r="AH1563" s="223"/>
      <c r="AI1563" s="223"/>
      <c r="AJ1563" s="223"/>
      <c r="AK1563" s="1052"/>
      <c r="AL1563" s="1053"/>
      <c r="AM1563" s="1053"/>
      <c r="AN1563" s="1054"/>
      <c r="AO1563" s="1055"/>
      <c r="AP1563" s="3"/>
      <c r="AQ1563" s="222">
        <f t="shared" ref="AQ1563:AQ1581" si="717">IF(P1563="材質劣化",2,IF(P1563="漏水",3,1))</f>
        <v>2</v>
      </c>
      <c r="AV1563" s="167"/>
      <c r="AW1563" s="167"/>
      <c r="AX1563" s="167"/>
      <c r="AY1563" s="167"/>
      <c r="AZ1563" s="167"/>
      <c r="BA1563" s="167"/>
      <c r="BB1563" s="167"/>
      <c r="BC1563" s="167"/>
      <c r="BD1563" s="167"/>
    </row>
    <row r="1564" spans="2:86" ht="12" customHeight="1" x14ac:dyDescent="0.15">
      <c r="B1564" s="1058"/>
      <c r="C1564" s="1063"/>
      <c r="D1564" s="1061"/>
      <c r="E1564" s="1061"/>
      <c r="F1564" s="1061"/>
      <c r="G1564" s="1061"/>
      <c r="H1564" s="1061"/>
      <c r="I1564" s="1061"/>
      <c r="J1564" s="1062"/>
      <c r="K1564" s="192">
        <v>3</v>
      </c>
      <c r="L1564" s="1038" t="s">
        <v>331</v>
      </c>
      <c r="M1564" s="1039"/>
      <c r="N1564" s="1038" t="s">
        <v>354</v>
      </c>
      <c r="O1564" s="1039"/>
      <c r="P1564" s="1034" t="s">
        <v>332</v>
      </c>
      <c r="Q1564" s="1036"/>
      <c r="R1564" s="408" t="s">
        <v>532</v>
      </c>
      <c r="S1564" s="408"/>
      <c r="T1564" s="408"/>
      <c r="U1564" s="1034" t="s">
        <v>1648</v>
      </c>
      <c r="V1564" s="1036"/>
      <c r="W1564" s="1034" t="s">
        <v>551</v>
      </c>
      <c r="X1564" s="1035"/>
      <c r="Y1564" s="286"/>
      <c r="Z1564" s="286"/>
      <c r="AA1564" s="286"/>
      <c r="AB1564" s="286"/>
      <c r="AC1564" s="223"/>
      <c r="AD1564" s="223"/>
      <c r="AE1564" s="223"/>
      <c r="AF1564" s="223"/>
      <c r="AG1564" s="223"/>
      <c r="AH1564" s="223"/>
      <c r="AI1564" s="223"/>
      <c r="AJ1564" s="223"/>
      <c r="AK1564" s="1052"/>
      <c r="AL1564" s="1053"/>
      <c r="AM1564" s="1053"/>
      <c r="AN1564" s="1054"/>
      <c r="AO1564" s="1055"/>
      <c r="AP1564" s="3"/>
      <c r="AQ1564" s="222">
        <f t="shared" si="717"/>
        <v>2</v>
      </c>
      <c r="AV1564" s="167"/>
      <c r="AW1564" s="167"/>
      <c r="AX1564" s="167"/>
      <c r="AY1564" s="167"/>
      <c r="AZ1564" s="167"/>
      <c r="BA1564" s="167"/>
      <c r="BB1564" s="167"/>
      <c r="BC1564" s="167"/>
      <c r="BD1564" s="167"/>
    </row>
    <row r="1565" spans="2:86" ht="12" customHeight="1" x14ac:dyDescent="0.15">
      <c r="B1565" s="1058"/>
      <c r="C1565" s="1063"/>
      <c r="D1565" s="1061"/>
      <c r="E1565" s="1061"/>
      <c r="F1565" s="1061"/>
      <c r="G1565" s="1061"/>
      <c r="H1565" s="1061"/>
      <c r="I1565" s="1061"/>
      <c r="J1565" s="1062"/>
      <c r="K1565" s="192"/>
      <c r="L1565" s="1038"/>
      <c r="M1565" s="1039"/>
      <c r="N1565" s="1038"/>
      <c r="O1565" s="1039"/>
      <c r="P1565" s="1034"/>
      <c r="Q1565" s="1036"/>
      <c r="R1565" s="408"/>
      <c r="S1565" s="408"/>
      <c r="T1565" s="408"/>
      <c r="U1565" s="1034"/>
      <c r="V1565" s="1036"/>
      <c r="W1565" s="1034"/>
      <c r="X1565" s="1035"/>
      <c r="Y1565" s="286"/>
      <c r="Z1565" s="286"/>
      <c r="AA1565" s="286"/>
      <c r="AB1565" s="286"/>
      <c r="AC1565" s="223"/>
      <c r="AD1565" s="223"/>
      <c r="AE1565" s="223"/>
      <c r="AF1565" s="223"/>
      <c r="AG1565" s="223"/>
      <c r="AH1565" s="223"/>
      <c r="AI1565" s="223"/>
      <c r="AJ1565" s="223"/>
      <c r="AK1565" s="1052"/>
      <c r="AL1565" s="1053"/>
      <c r="AM1565" s="1053"/>
      <c r="AN1565" s="1054"/>
      <c r="AO1565" s="1055"/>
      <c r="AP1565" s="3"/>
      <c r="AQ1565" s="222">
        <f t="shared" si="717"/>
        <v>1</v>
      </c>
      <c r="AV1565" s="167"/>
      <c r="AW1565" s="167"/>
      <c r="AX1565" s="167"/>
      <c r="AY1565" s="167"/>
      <c r="AZ1565" s="167"/>
      <c r="BA1565" s="167"/>
      <c r="BB1565" s="167"/>
      <c r="BC1565" s="167"/>
      <c r="BD1565" s="167"/>
    </row>
    <row r="1566" spans="2:86" ht="12" customHeight="1" x14ac:dyDescent="0.15">
      <c r="B1566" s="1058"/>
      <c r="C1566" s="1063"/>
      <c r="D1566" s="1061"/>
      <c r="E1566" s="1061"/>
      <c r="F1566" s="1061"/>
      <c r="G1566" s="1061"/>
      <c r="H1566" s="1061"/>
      <c r="I1566" s="1061"/>
      <c r="J1566" s="1062"/>
      <c r="K1566" s="192"/>
      <c r="L1566" s="1038"/>
      <c r="M1566" s="1039"/>
      <c r="N1566" s="1038"/>
      <c r="O1566" s="1039"/>
      <c r="P1566" s="1034"/>
      <c r="Q1566" s="1036"/>
      <c r="R1566" s="408"/>
      <c r="S1566" s="408"/>
      <c r="T1566" s="408"/>
      <c r="U1566" s="1034"/>
      <c r="V1566" s="1036"/>
      <c r="W1566" s="1034"/>
      <c r="X1566" s="1035"/>
      <c r="Y1566" s="286"/>
      <c r="Z1566" s="286"/>
      <c r="AA1566" s="286"/>
      <c r="AB1566" s="286"/>
      <c r="AC1566" s="223"/>
      <c r="AD1566" s="223"/>
      <c r="AE1566" s="223"/>
      <c r="AF1566" s="223"/>
      <c r="AG1566" s="223"/>
      <c r="AH1566" s="223"/>
      <c r="AI1566" s="223"/>
      <c r="AJ1566" s="223"/>
      <c r="AK1566" s="1052"/>
      <c r="AL1566" s="1053"/>
      <c r="AM1566" s="1053"/>
      <c r="AN1566" s="1054"/>
      <c r="AO1566" s="1055"/>
      <c r="AP1566" s="3"/>
      <c r="AQ1566" s="222">
        <f t="shared" si="717"/>
        <v>1</v>
      </c>
      <c r="AV1566" s="167"/>
      <c r="AW1566" s="167"/>
      <c r="AX1566" s="167"/>
      <c r="AY1566" s="167"/>
      <c r="AZ1566" s="167"/>
      <c r="BA1566" s="167"/>
      <c r="BB1566" s="167"/>
      <c r="BC1566" s="167"/>
      <c r="BD1566" s="167"/>
    </row>
    <row r="1567" spans="2:86" ht="12" customHeight="1" x14ac:dyDescent="0.15">
      <c r="B1567" s="1058"/>
      <c r="C1567" s="1063"/>
      <c r="D1567" s="1061"/>
      <c r="E1567" s="1061"/>
      <c r="F1567" s="1061"/>
      <c r="G1567" s="1061"/>
      <c r="H1567" s="1061"/>
      <c r="I1567" s="1061"/>
      <c r="J1567" s="1062"/>
      <c r="K1567" s="192"/>
      <c r="L1567" s="1038"/>
      <c r="M1567" s="1039"/>
      <c r="N1567" s="1038"/>
      <c r="O1567" s="1039"/>
      <c r="P1567" s="1034"/>
      <c r="Q1567" s="1036"/>
      <c r="R1567" s="408"/>
      <c r="S1567" s="408"/>
      <c r="T1567" s="408"/>
      <c r="U1567" s="1034"/>
      <c r="V1567" s="1036"/>
      <c r="W1567" s="1034"/>
      <c r="X1567" s="1035"/>
      <c r="Y1567" s="286"/>
      <c r="Z1567" s="286"/>
      <c r="AA1567" s="286"/>
      <c r="AB1567" s="286"/>
      <c r="AC1567" s="223"/>
      <c r="AD1567" s="223"/>
      <c r="AE1567" s="223"/>
      <c r="AF1567" s="223"/>
      <c r="AG1567" s="223"/>
      <c r="AH1567" s="223"/>
      <c r="AI1567" s="223"/>
      <c r="AJ1567" s="223"/>
      <c r="AK1567" s="1052"/>
      <c r="AL1567" s="1053"/>
      <c r="AM1567" s="1053"/>
      <c r="AN1567" s="1054"/>
      <c r="AO1567" s="1055"/>
      <c r="AP1567" s="3"/>
      <c r="AQ1567" s="222">
        <f t="shared" si="717"/>
        <v>1</v>
      </c>
      <c r="AV1567" s="167"/>
      <c r="AW1567" s="167"/>
      <c r="AX1567" s="167"/>
      <c r="AY1567" s="167"/>
      <c r="AZ1567" s="167"/>
      <c r="BA1567" s="167"/>
      <c r="BB1567" s="167"/>
      <c r="BC1567" s="167"/>
      <c r="BD1567" s="167"/>
    </row>
    <row r="1568" spans="2:86" s="162" customFormat="1" ht="12" customHeight="1" x14ac:dyDescent="0.15">
      <c r="B1568" s="1058"/>
      <c r="C1568" s="1063"/>
      <c r="D1568" s="1061"/>
      <c r="E1568" s="1061"/>
      <c r="F1568" s="1061"/>
      <c r="G1568" s="1061"/>
      <c r="H1568" s="1061"/>
      <c r="I1568" s="1061"/>
      <c r="J1568" s="1062"/>
      <c r="K1568" s="192"/>
      <c r="L1568" s="1038"/>
      <c r="M1568" s="1039"/>
      <c r="N1568" s="1038"/>
      <c r="O1568" s="1039"/>
      <c r="P1568" s="1034"/>
      <c r="Q1568" s="1036"/>
      <c r="R1568" s="408"/>
      <c r="S1568" s="408"/>
      <c r="T1568" s="408"/>
      <c r="U1568" s="1034"/>
      <c r="V1568" s="1036"/>
      <c r="W1568" s="1034"/>
      <c r="X1568" s="1035"/>
      <c r="Y1568" s="286"/>
      <c r="Z1568" s="286"/>
      <c r="AA1568" s="286"/>
      <c r="AB1568" s="286"/>
      <c r="AC1568" s="223"/>
      <c r="AD1568" s="223"/>
      <c r="AE1568" s="223"/>
      <c r="AF1568" s="223"/>
      <c r="AG1568" s="223"/>
      <c r="AH1568" s="223"/>
      <c r="AI1568" s="223"/>
      <c r="AJ1568" s="223"/>
      <c r="AK1568" s="1034"/>
      <c r="AL1568" s="1035"/>
      <c r="AM1568" s="1035"/>
      <c r="AN1568" s="788"/>
      <c r="AO1568" s="789"/>
      <c r="AP1568" s="3"/>
      <c r="AQ1568" s="222">
        <f t="shared" si="717"/>
        <v>1</v>
      </c>
    </row>
    <row r="1569" spans="2:46" s="162" customFormat="1" ht="12" customHeight="1" x14ac:dyDescent="0.15">
      <c r="B1569" s="1058"/>
      <c r="C1569" s="1063"/>
      <c r="D1569" s="1061"/>
      <c r="E1569" s="1061"/>
      <c r="F1569" s="1061"/>
      <c r="G1569" s="1061"/>
      <c r="H1569" s="1061"/>
      <c r="I1569" s="1061"/>
      <c r="J1569" s="1062"/>
      <c r="K1569" s="192"/>
      <c r="L1569" s="1038"/>
      <c r="M1569" s="1039"/>
      <c r="N1569" s="1038"/>
      <c r="O1569" s="1039"/>
      <c r="P1569" s="1034"/>
      <c r="Q1569" s="1036"/>
      <c r="R1569" s="408"/>
      <c r="S1569" s="408"/>
      <c r="T1569" s="408"/>
      <c r="U1569" s="1034"/>
      <c r="V1569" s="1036"/>
      <c r="W1569" s="1034"/>
      <c r="X1569" s="1035"/>
      <c r="Y1569" s="286"/>
      <c r="Z1569" s="286"/>
      <c r="AA1569" s="286"/>
      <c r="AB1569" s="286"/>
      <c r="AC1569" s="223"/>
      <c r="AD1569" s="223"/>
      <c r="AE1569" s="223"/>
      <c r="AF1569" s="223"/>
      <c r="AG1569" s="223"/>
      <c r="AH1569" s="223"/>
      <c r="AI1569" s="223"/>
      <c r="AJ1569" s="223"/>
      <c r="AK1569" s="1034"/>
      <c r="AL1569" s="1035"/>
      <c r="AM1569" s="1035"/>
      <c r="AN1569" s="788"/>
      <c r="AO1569" s="789"/>
      <c r="AP1569" s="3"/>
      <c r="AQ1569" s="222">
        <f t="shared" si="717"/>
        <v>1</v>
      </c>
    </row>
    <row r="1570" spans="2:46" s="162" customFormat="1" ht="12" customHeight="1" x14ac:dyDescent="0.15">
      <c r="B1570" s="1058"/>
      <c r="C1570" s="1063"/>
      <c r="D1570" s="1061"/>
      <c r="E1570" s="1061"/>
      <c r="F1570" s="1061"/>
      <c r="G1570" s="1061"/>
      <c r="H1570" s="1061"/>
      <c r="I1570" s="1061"/>
      <c r="J1570" s="1062"/>
      <c r="K1570" s="192"/>
      <c r="L1570" s="1038"/>
      <c r="M1570" s="1039"/>
      <c r="N1570" s="1038"/>
      <c r="O1570" s="1039"/>
      <c r="P1570" s="1034"/>
      <c r="Q1570" s="1036"/>
      <c r="R1570" s="408"/>
      <c r="S1570" s="408"/>
      <c r="T1570" s="408"/>
      <c r="U1570" s="1034"/>
      <c r="V1570" s="1036"/>
      <c r="W1570" s="1034"/>
      <c r="X1570" s="1035"/>
      <c r="Y1570" s="286"/>
      <c r="Z1570" s="286"/>
      <c r="AA1570" s="286"/>
      <c r="AB1570" s="286"/>
      <c r="AC1570" s="223"/>
      <c r="AD1570" s="223"/>
      <c r="AE1570" s="223"/>
      <c r="AF1570" s="223"/>
      <c r="AG1570" s="223"/>
      <c r="AH1570" s="223"/>
      <c r="AI1570" s="223"/>
      <c r="AJ1570" s="223"/>
      <c r="AK1570" s="1034"/>
      <c r="AL1570" s="1035"/>
      <c r="AM1570" s="1035"/>
      <c r="AN1570" s="788"/>
      <c r="AO1570" s="789"/>
      <c r="AP1570" s="3"/>
      <c r="AQ1570" s="222">
        <f t="shared" si="717"/>
        <v>1</v>
      </c>
    </row>
    <row r="1571" spans="2:46" s="162" customFormat="1" ht="12" customHeight="1" x14ac:dyDescent="0.15">
      <c r="B1571" s="1058"/>
      <c r="C1571" s="1063"/>
      <c r="D1571" s="1061"/>
      <c r="E1571" s="1061"/>
      <c r="F1571" s="1061"/>
      <c r="G1571" s="1061"/>
      <c r="H1571" s="1061"/>
      <c r="I1571" s="1061"/>
      <c r="J1571" s="1062"/>
      <c r="K1571" s="192"/>
      <c r="L1571" s="1038"/>
      <c r="M1571" s="1039"/>
      <c r="N1571" s="1038"/>
      <c r="O1571" s="1039"/>
      <c r="P1571" s="1034"/>
      <c r="Q1571" s="1036"/>
      <c r="R1571" s="408"/>
      <c r="S1571" s="408"/>
      <c r="T1571" s="408"/>
      <c r="U1571" s="1034"/>
      <c r="V1571" s="1036"/>
      <c r="W1571" s="1034"/>
      <c r="X1571" s="1035"/>
      <c r="Y1571" s="286"/>
      <c r="Z1571" s="286"/>
      <c r="AA1571" s="286"/>
      <c r="AB1571" s="286"/>
      <c r="AC1571" s="223"/>
      <c r="AD1571" s="223"/>
      <c r="AE1571" s="223"/>
      <c r="AF1571" s="223"/>
      <c r="AG1571" s="223"/>
      <c r="AH1571" s="223"/>
      <c r="AI1571" s="223"/>
      <c r="AJ1571" s="223"/>
      <c r="AK1571" s="1034"/>
      <c r="AL1571" s="1035"/>
      <c r="AM1571" s="1035"/>
      <c r="AN1571" s="788"/>
      <c r="AO1571" s="789"/>
      <c r="AP1571" s="3"/>
      <c r="AQ1571" s="222">
        <f t="shared" si="717"/>
        <v>1</v>
      </c>
    </row>
    <row r="1572" spans="2:46" s="162" customFormat="1" ht="12" customHeight="1" x14ac:dyDescent="0.15">
      <c r="B1572" s="1058"/>
      <c r="C1572" s="1063"/>
      <c r="D1572" s="1061"/>
      <c r="E1572" s="1061"/>
      <c r="F1572" s="1061"/>
      <c r="G1572" s="1061"/>
      <c r="H1572" s="1061"/>
      <c r="I1572" s="1061"/>
      <c r="J1572" s="1062"/>
      <c r="K1572" s="192"/>
      <c r="L1572" s="1038"/>
      <c r="M1572" s="1039"/>
      <c r="N1572" s="1038"/>
      <c r="O1572" s="1039"/>
      <c r="P1572" s="1034"/>
      <c r="Q1572" s="1036"/>
      <c r="R1572" s="408"/>
      <c r="S1572" s="408"/>
      <c r="T1572" s="408"/>
      <c r="U1572" s="1034"/>
      <c r="V1572" s="1036"/>
      <c r="W1572" s="1034"/>
      <c r="X1572" s="1035"/>
      <c r="Y1572" s="286"/>
      <c r="Z1572" s="286"/>
      <c r="AA1572" s="286"/>
      <c r="AB1572" s="286"/>
      <c r="AC1572" s="223"/>
      <c r="AD1572" s="223"/>
      <c r="AE1572" s="223"/>
      <c r="AF1572" s="223"/>
      <c r="AG1572" s="223"/>
      <c r="AH1572" s="223"/>
      <c r="AI1572" s="223"/>
      <c r="AJ1572" s="223"/>
      <c r="AK1572" s="1034"/>
      <c r="AL1572" s="1035"/>
      <c r="AM1572" s="1035"/>
      <c r="AN1572" s="788"/>
      <c r="AO1572" s="789"/>
      <c r="AP1572" s="3"/>
      <c r="AQ1572" s="222">
        <f t="shared" si="717"/>
        <v>1</v>
      </c>
    </row>
    <row r="1573" spans="2:46" s="162" customFormat="1" ht="12" customHeight="1" x14ac:dyDescent="0.15">
      <c r="B1573" s="1058"/>
      <c r="C1573" s="1063"/>
      <c r="D1573" s="1061"/>
      <c r="E1573" s="1061"/>
      <c r="F1573" s="1061"/>
      <c r="G1573" s="1061"/>
      <c r="H1573" s="1061"/>
      <c r="I1573" s="1061"/>
      <c r="J1573" s="1062"/>
      <c r="K1573" s="192"/>
      <c r="L1573" s="1038"/>
      <c r="M1573" s="1039"/>
      <c r="N1573" s="1038"/>
      <c r="O1573" s="1039"/>
      <c r="P1573" s="1034"/>
      <c r="Q1573" s="1036"/>
      <c r="R1573" s="408"/>
      <c r="S1573" s="408"/>
      <c r="T1573" s="408"/>
      <c r="U1573" s="1034"/>
      <c r="V1573" s="1036"/>
      <c r="W1573" s="1034"/>
      <c r="X1573" s="1035"/>
      <c r="Y1573" s="286"/>
      <c r="Z1573" s="286"/>
      <c r="AA1573" s="286"/>
      <c r="AB1573" s="286"/>
      <c r="AC1573" s="223"/>
      <c r="AD1573" s="223"/>
      <c r="AE1573" s="223"/>
      <c r="AF1573" s="223"/>
      <c r="AG1573" s="223"/>
      <c r="AH1573" s="223"/>
      <c r="AI1573" s="223"/>
      <c r="AJ1573" s="223"/>
      <c r="AK1573" s="1034"/>
      <c r="AL1573" s="1035"/>
      <c r="AM1573" s="1035"/>
      <c r="AN1573" s="788"/>
      <c r="AO1573" s="789"/>
      <c r="AP1573" s="3"/>
      <c r="AQ1573" s="222">
        <f t="shared" si="717"/>
        <v>1</v>
      </c>
    </row>
    <row r="1574" spans="2:46" s="162" customFormat="1" ht="12" customHeight="1" x14ac:dyDescent="0.15">
      <c r="B1574" s="1058"/>
      <c r="C1574" s="1063"/>
      <c r="D1574" s="1061"/>
      <c r="E1574" s="1061"/>
      <c r="F1574" s="1061"/>
      <c r="G1574" s="1061"/>
      <c r="H1574" s="1061"/>
      <c r="I1574" s="1061"/>
      <c r="J1574" s="1062"/>
      <c r="K1574" s="192"/>
      <c r="L1574" s="1038"/>
      <c r="M1574" s="1039"/>
      <c r="N1574" s="1038"/>
      <c r="O1574" s="1039"/>
      <c r="P1574" s="1034"/>
      <c r="Q1574" s="1036"/>
      <c r="R1574" s="408"/>
      <c r="S1574" s="408"/>
      <c r="T1574" s="408"/>
      <c r="U1574" s="1034"/>
      <c r="V1574" s="1036"/>
      <c r="W1574" s="1034"/>
      <c r="X1574" s="1035"/>
      <c r="Y1574" s="286"/>
      <c r="Z1574" s="286"/>
      <c r="AA1574" s="286"/>
      <c r="AB1574" s="286"/>
      <c r="AC1574" s="223"/>
      <c r="AD1574" s="223"/>
      <c r="AE1574" s="223"/>
      <c r="AF1574" s="223"/>
      <c r="AG1574" s="223"/>
      <c r="AH1574" s="223"/>
      <c r="AI1574" s="223"/>
      <c r="AJ1574" s="223"/>
      <c r="AK1574" s="1034"/>
      <c r="AL1574" s="1035"/>
      <c r="AM1574" s="1035"/>
      <c r="AN1574" s="788"/>
      <c r="AO1574" s="789"/>
      <c r="AP1574" s="3"/>
      <c r="AQ1574" s="222">
        <f t="shared" si="717"/>
        <v>1</v>
      </c>
    </row>
    <row r="1575" spans="2:46" s="162" customFormat="1" ht="12" customHeight="1" x14ac:dyDescent="0.15">
      <c r="B1575" s="1058"/>
      <c r="C1575" s="1063"/>
      <c r="D1575" s="1061"/>
      <c r="E1575" s="1061"/>
      <c r="F1575" s="1061"/>
      <c r="G1575" s="1061"/>
      <c r="H1575" s="1061"/>
      <c r="I1575" s="1061"/>
      <c r="J1575" s="1062"/>
      <c r="K1575" s="192"/>
      <c r="L1575" s="1038"/>
      <c r="M1575" s="1039"/>
      <c r="N1575" s="1038"/>
      <c r="O1575" s="1039"/>
      <c r="P1575" s="1034"/>
      <c r="Q1575" s="1036"/>
      <c r="R1575" s="408"/>
      <c r="S1575" s="408"/>
      <c r="T1575" s="408"/>
      <c r="U1575" s="1034"/>
      <c r="V1575" s="1036"/>
      <c r="W1575" s="1034"/>
      <c r="X1575" s="1035"/>
      <c r="Y1575" s="286"/>
      <c r="Z1575" s="286"/>
      <c r="AA1575" s="286"/>
      <c r="AB1575" s="286"/>
      <c r="AC1575" s="223"/>
      <c r="AD1575" s="223"/>
      <c r="AE1575" s="223"/>
      <c r="AF1575" s="223"/>
      <c r="AG1575" s="223"/>
      <c r="AH1575" s="223"/>
      <c r="AI1575" s="223"/>
      <c r="AJ1575" s="223"/>
      <c r="AK1575" s="1034"/>
      <c r="AL1575" s="1035"/>
      <c r="AM1575" s="1035"/>
      <c r="AN1575" s="788"/>
      <c r="AO1575" s="789"/>
      <c r="AP1575" s="3"/>
      <c r="AQ1575" s="222">
        <f t="shared" si="717"/>
        <v>1</v>
      </c>
    </row>
    <row r="1576" spans="2:46" s="162" customFormat="1" ht="12" customHeight="1" x14ac:dyDescent="0.15">
      <c r="B1576" s="1058"/>
      <c r="C1576" s="1063"/>
      <c r="D1576" s="1061"/>
      <c r="E1576" s="1061"/>
      <c r="F1576" s="1061"/>
      <c r="G1576" s="1061"/>
      <c r="H1576" s="1061"/>
      <c r="I1576" s="1061"/>
      <c r="J1576" s="1062"/>
      <c r="K1576" s="192"/>
      <c r="L1576" s="1038"/>
      <c r="M1576" s="1039"/>
      <c r="N1576" s="1038"/>
      <c r="O1576" s="1039"/>
      <c r="P1576" s="1034"/>
      <c r="Q1576" s="1036"/>
      <c r="R1576" s="408"/>
      <c r="S1576" s="408"/>
      <c r="T1576" s="408"/>
      <c r="U1576" s="1034"/>
      <c r="V1576" s="1036"/>
      <c r="W1576" s="1034"/>
      <c r="X1576" s="1035"/>
      <c r="Y1576" s="286"/>
      <c r="Z1576" s="286"/>
      <c r="AA1576" s="286"/>
      <c r="AB1576" s="286"/>
      <c r="AC1576" s="223"/>
      <c r="AD1576" s="223"/>
      <c r="AE1576" s="223"/>
      <c r="AF1576" s="223"/>
      <c r="AG1576" s="223"/>
      <c r="AH1576" s="223"/>
      <c r="AI1576" s="223"/>
      <c r="AJ1576" s="223"/>
      <c r="AK1576" s="1034"/>
      <c r="AL1576" s="1035"/>
      <c r="AM1576" s="1035"/>
      <c r="AN1576" s="788"/>
      <c r="AO1576" s="789"/>
      <c r="AP1576" s="3"/>
      <c r="AQ1576" s="222">
        <f t="shared" si="717"/>
        <v>1</v>
      </c>
    </row>
    <row r="1577" spans="2:46" s="162" customFormat="1" ht="12" customHeight="1" x14ac:dyDescent="0.15">
      <c r="B1577" s="1058"/>
      <c r="C1577" s="1063"/>
      <c r="D1577" s="1061"/>
      <c r="E1577" s="1061"/>
      <c r="F1577" s="1061"/>
      <c r="G1577" s="1061"/>
      <c r="H1577" s="1061"/>
      <c r="I1577" s="1061"/>
      <c r="J1577" s="1062"/>
      <c r="K1577" s="192"/>
      <c r="L1577" s="1038"/>
      <c r="M1577" s="1039"/>
      <c r="N1577" s="1038"/>
      <c r="O1577" s="1039"/>
      <c r="P1577" s="1034"/>
      <c r="Q1577" s="1036"/>
      <c r="R1577" s="408"/>
      <c r="S1577" s="408"/>
      <c r="T1577" s="408"/>
      <c r="U1577" s="1034"/>
      <c r="V1577" s="1036"/>
      <c r="W1577" s="1034"/>
      <c r="X1577" s="1035"/>
      <c r="Y1577" s="286"/>
      <c r="Z1577" s="286"/>
      <c r="AA1577" s="286"/>
      <c r="AB1577" s="286"/>
      <c r="AC1577" s="223"/>
      <c r="AD1577" s="223"/>
      <c r="AE1577" s="223"/>
      <c r="AF1577" s="223"/>
      <c r="AG1577" s="223"/>
      <c r="AH1577" s="223"/>
      <c r="AI1577" s="223"/>
      <c r="AJ1577" s="223"/>
      <c r="AK1577" s="1034"/>
      <c r="AL1577" s="1035"/>
      <c r="AM1577" s="1035"/>
      <c r="AN1577" s="788"/>
      <c r="AO1577" s="789"/>
      <c r="AP1577" s="3"/>
      <c r="AQ1577" s="222">
        <f t="shared" si="717"/>
        <v>1</v>
      </c>
    </row>
    <row r="1578" spans="2:46" s="162" customFormat="1" ht="12" customHeight="1" x14ac:dyDescent="0.15">
      <c r="B1578" s="1058"/>
      <c r="C1578" s="1063"/>
      <c r="D1578" s="1061"/>
      <c r="E1578" s="1061"/>
      <c r="F1578" s="1061"/>
      <c r="G1578" s="1061"/>
      <c r="H1578" s="1061"/>
      <c r="I1578" s="1061"/>
      <c r="J1578" s="1062"/>
      <c r="K1578" s="192"/>
      <c r="L1578" s="1038"/>
      <c r="M1578" s="1039"/>
      <c r="N1578" s="1038"/>
      <c r="O1578" s="1039"/>
      <c r="P1578" s="1034"/>
      <c r="Q1578" s="1036"/>
      <c r="R1578" s="408"/>
      <c r="S1578" s="408"/>
      <c r="T1578" s="408"/>
      <c r="U1578" s="1034"/>
      <c r="V1578" s="1036"/>
      <c r="W1578" s="1034"/>
      <c r="X1578" s="1035"/>
      <c r="Y1578" s="286"/>
      <c r="Z1578" s="286"/>
      <c r="AA1578" s="286"/>
      <c r="AB1578" s="286"/>
      <c r="AC1578" s="223"/>
      <c r="AD1578" s="223"/>
      <c r="AE1578" s="223"/>
      <c r="AF1578" s="223"/>
      <c r="AG1578" s="223"/>
      <c r="AH1578" s="223"/>
      <c r="AI1578" s="223"/>
      <c r="AJ1578" s="223"/>
      <c r="AK1578" s="1034"/>
      <c r="AL1578" s="1035"/>
      <c r="AM1578" s="1035"/>
      <c r="AN1578" s="788"/>
      <c r="AO1578" s="789"/>
      <c r="AP1578" s="3"/>
      <c r="AQ1578" s="222">
        <f t="shared" si="717"/>
        <v>1</v>
      </c>
    </row>
    <row r="1579" spans="2:46" s="162" customFormat="1" ht="12" customHeight="1" x14ac:dyDescent="0.15">
      <c r="B1579" s="1058"/>
      <c r="C1579" s="1063"/>
      <c r="D1579" s="1061"/>
      <c r="E1579" s="1061"/>
      <c r="F1579" s="1061"/>
      <c r="G1579" s="1061"/>
      <c r="H1579" s="1061"/>
      <c r="I1579" s="1061"/>
      <c r="J1579" s="1062"/>
      <c r="K1579" s="192"/>
      <c r="L1579" s="1038"/>
      <c r="M1579" s="1039"/>
      <c r="N1579" s="1038"/>
      <c r="O1579" s="1039"/>
      <c r="P1579" s="1034"/>
      <c r="Q1579" s="1036"/>
      <c r="R1579" s="408"/>
      <c r="S1579" s="408"/>
      <c r="T1579" s="408"/>
      <c r="U1579" s="1034"/>
      <c r="V1579" s="1036"/>
      <c r="W1579" s="1034"/>
      <c r="X1579" s="1035"/>
      <c r="Y1579" s="286"/>
      <c r="Z1579" s="286"/>
      <c r="AA1579" s="286"/>
      <c r="AB1579" s="286"/>
      <c r="AC1579" s="223"/>
      <c r="AD1579" s="223"/>
      <c r="AE1579" s="223"/>
      <c r="AF1579" s="223"/>
      <c r="AG1579" s="223"/>
      <c r="AH1579" s="223"/>
      <c r="AI1579" s="223"/>
      <c r="AJ1579" s="223"/>
      <c r="AK1579" s="1034"/>
      <c r="AL1579" s="1035"/>
      <c r="AM1579" s="1035"/>
      <c r="AN1579" s="788"/>
      <c r="AO1579" s="789"/>
      <c r="AP1579" s="3"/>
      <c r="AQ1579" s="222">
        <f t="shared" si="717"/>
        <v>1</v>
      </c>
    </row>
    <row r="1580" spans="2:46" s="162" customFormat="1" ht="12" customHeight="1" x14ac:dyDescent="0.15">
      <c r="B1580" s="1058"/>
      <c r="C1580" s="1063"/>
      <c r="D1580" s="1061"/>
      <c r="E1580" s="1061"/>
      <c r="F1580" s="1061"/>
      <c r="G1580" s="1061"/>
      <c r="H1580" s="1061"/>
      <c r="I1580" s="1061"/>
      <c r="J1580" s="1062"/>
      <c r="K1580" s="192"/>
      <c r="L1580" s="1038"/>
      <c r="M1580" s="1039"/>
      <c r="N1580" s="1038"/>
      <c r="O1580" s="1039"/>
      <c r="P1580" s="1034"/>
      <c r="Q1580" s="1036"/>
      <c r="R1580" s="408"/>
      <c r="S1580" s="408"/>
      <c r="T1580" s="408"/>
      <c r="U1580" s="1034"/>
      <c r="V1580" s="1036"/>
      <c r="W1580" s="1034"/>
      <c r="X1580" s="1035"/>
      <c r="Y1580" s="286"/>
      <c r="Z1580" s="286"/>
      <c r="AA1580" s="286"/>
      <c r="AB1580" s="286"/>
      <c r="AC1580" s="223"/>
      <c r="AD1580" s="223"/>
      <c r="AE1580" s="223"/>
      <c r="AF1580" s="223"/>
      <c r="AG1580" s="223"/>
      <c r="AH1580" s="223"/>
      <c r="AI1580" s="223"/>
      <c r="AJ1580" s="223"/>
      <c r="AK1580" s="1034"/>
      <c r="AL1580" s="1035"/>
      <c r="AM1580" s="1035"/>
      <c r="AN1580" s="788"/>
      <c r="AO1580" s="789"/>
      <c r="AP1580" s="3"/>
      <c r="AQ1580" s="222">
        <f t="shared" si="717"/>
        <v>1</v>
      </c>
    </row>
    <row r="1581" spans="2:46" s="162" customFormat="1" ht="12" customHeight="1" x14ac:dyDescent="0.15">
      <c r="B1581" s="1058"/>
      <c r="C1581" s="1063"/>
      <c r="D1581" s="1061"/>
      <c r="E1581" s="1061"/>
      <c r="F1581" s="1061"/>
      <c r="G1581" s="1061"/>
      <c r="H1581" s="1061"/>
      <c r="I1581" s="1061"/>
      <c r="J1581" s="1062"/>
      <c r="K1581" s="192"/>
      <c r="L1581" s="1038"/>
      <c r="M1581" s="1039"/>
      <c r="N1581" s="1038"/>
      <c r="O1581" s="1039"/>
      <c r="P1581" s="1034"/>
      <c r="Q1581" s="1036"/>
      <c r="R1581" s="408"/>
      <c r="S1581" s="408"/>
      <c r="T1581" s="408"/>
      <c r="U1581" s="1034"/>
      <c r="V1581" s="1036"/>
      <c r="W1581" s="1034"/>
      <c r="X1581" s="1035"/>
      <c r="Y1581" s="286"/>
      <c r="Z1581" s="286"/>
      <c r="AA1581" s="286"/>
      <c r="AB1581" s="286"/>
      <c r="AC1581" s="223"/>
      <c r="AD1581" s="223"/>
      <c r="AE1581" s="223"/>
      <c r="AF1581" s="223"/>
      <c r="AG1581" s="223"/>
      <c r="AH1581" s="223"/>
      <c r="AI1581" s="223"/>
      <c r="AJ1581" s="223"/>
      <c r="AK1581" s="1034"/>
      <c r="AL1581" s="1035"/>
      <c r="AM1581" s="1035"/>
      <c r="AN1581" s="788"/>
      <c r="AO1581" s="789"/>
      <c r="AP1581" s="3"/>
      <c r="AQ1581" s="222">
        <f t="shared" si="717"/>
        <v>1</v>
      </c>
    </row>
    <row r="1582" spans="2:46" s="162" customFormat="1" ht="12" customHeight="1" x14ac:dyDescent="0.15">
      <c r="B1582" s="1058"/>
      <c r="C1582" s="1063"/>
      <c r="D1582" s="1061"/>
      <c r="E1582" s="1061"/>
      <c r="F1582" s="1061"/>
      <c r="G1582" s="1061"/>
      <c r="H1582" s="1061"/>
      <c r="I1582" s="1061"/>
      <c r="J1582" s="1062"/>
      <c r="K1582" s="1016" t="s">
        <v>216</v>
      </c>
      <c r="L1582" s="1016" t="s">
        <v>215</v>
      </c>
      <c r="M1582" s="1016"/>
      <c r="N1582" s="1016"/>
      <c r="O1582" s="1016"/>
      <c r="P1582" s="1016"/>
      <c r="Q1582" s="1016"/>
      <c r="R1582" s="1016"/>
      <c r="S1582" s="1016"/>
      <c r="T1582" s="1016"/>
      <c r="U1582" s="1016"/>
      <c r="V1582" s="1016"/>
      <c r="W1582" s="1016"/>
      <c r="X1582" s="1016"/>
      <c r="Y1582" s="1040" t="s">
        <v>466</v>
      </c>
      <c r="Z1582" s="1041"/>
      <c r="AA1582" s="1041"/>
      <c r="AB1582" s="1042"/>
      <c r="AC1582" s="224">
        <f t="shared" ref="AC1582:AJ1582" si="718">SUM(AC1562:AC1581)</f>
        <v>0</v>
      </c>
      <c r="AD1582" s="224">
        <f t="shared" si="718"/>
        <v>0</v>
      </c>
      <c r="AE1582" s="224">
        <f t="shared" si="718"/>
        <v>5.000000000000001E-3</v>
      </c>
      <c r="AF1582" s="224">
        <f t="shared" si="718"/>
        <v>0.19500000000000001</v>
      </c>
      <c r="AG1582" s="224">
        <f t="shared" si="718"/>
        <v>0</v>
      </c>
      <c r="AH1582" s="224">
        <f t="shared" si="718"/>
        <v>0</v>
      </c>
      <c r="AI1582" s="224">
        <f t="shared" si="718"/>
        <v>0</v>
      </c>
      <c r="AJ1582" s="224">
        <f t="shared" si="718"/>
        <v>0</v>
      </c>
      <c r="AK1582" s="1040" t="s">
        <v>214</v>
      </c>
      <c r="AL1582" s="1041"/>
      <c r="AM1582" s="1041"/>
      <c r="AN1582" s="788"/>
      <c r="AO1582" s="789"/>
      <c r="AP1582" s="3"/>
    </row>
    <row r="1583" spans="2:46" s="162" customFormat="1" ht="12" customHeight="1" x14ac:dyDescent="0.15">
      <c r="B1583" s="1058"/>
      <c r="C1583" s="1063"/>
      <c r="D1583" s="1061"/>
      <c r="E1583" s="1061"/>
      <c r="F1583" s="1061"/>
      <c r="G1583" s="1061"/>
      <c r="H1583" s="1061"/>
      <c r="I1583" s="1061"/>
      <c r="J1583" s="1062"/>
      <c r="K1583" s="1016"/>
      <c r="L1583" s="1016" t="s">
        <v>467</v>
      </c>
      <c r="M1583" s="1016"/>
      <c r="N1583" s="1016"/>
      <c r="O1583" s="1016" t="s">
        <v>213</v>
      </c>
      <c r="P1583" s="1016"/>
      <c r="Q1583" s="1016"/>
      <c r="R1583" s="1016"/>
      <c r="S1583" s="1016"/>
      <c r="T1583" s="1016"/>
      <c r="U1583" s="1016"/>
      <c r="V1583" s="1016"/>
      <c r="W1583" s="1016"/>
      <c r="X1583" s="1016"/>
      <c r="Y1583" s="193">
        <f>COUNTIF(Y1562:Y1581,"○")</f>
        <v>0</v>
      </c>
      <c r="Z1583" s="193">
        <f>COUNTIF(Z1562:Z1581,"○")</f>
        <v>0</v>
      </c>
      <c r="AA1583" s="193">
        <f>COUNTIF(AA1562:AA1581,"○")</f>
        <v>0</v>
      </c>
      <c r="AB1583" s="193">
        <f>COUNTIF(AB1562:AB1581,"○")</f>
        <v>0</v>
      </c>
      <c r="AC1583" s="193">
        <f t="shared" ref="AC1583:AJ1583" si="719">COUNT(AC1562:AC1581)</f>
        <v>0</v>
      </c>
      <c r="AD1583" s="193">
        <f t="shared" si="719"/>
        <v>0</v>
      </c>
      <c r="AE1583" s="193">
        <f t="shared" si="719"/>
        <v>1</v>
      </c>
      <c r="AF1583" s="193">
        <f t="shared" si="719"/>
        <v>1</v>
      </c>
      <c r="AG1583" s="193">
        <f t="shared" si="719"/>
        <v>0</v>
      </c>
      <c r="AH1583" s="193">
        <f t="shared" si="719"/>
        <v>0</v>
      </c>
      <c r="AI1583" s="193">
        <f t="shared" si="719"/>
        <v>0</v>
      </c>
      <c r="AJ1583" s="193">
        <f t="shared" si="719"/>
        <v>0</v>
      </c>
      <c r="AK1583" s="1043"/>
      <c r="AL1583" s="1044"/>
      <c r="AM1583" s="1044"/>
      <c r="AN1583" s="1044"/>
      <c r="AO1583" s="1045"/>
      <c r="AP1583" s="3"/>
    </row>
    <row r="1584" spans="2:46" ht="12" customHeight="1" x14ac:dyDescent="0.15">
      <c r="B1584" s="1058"/>
      <c r="C1584" s="1063"/>
      <c r="D1584" s="1061"/>
      <c r="E1584" s="1061"/>
      <c r="F1584" s="1061"/>
      <c r="G1584" s="1061"/>
      <c r="H1584" s="1061"/>
      <c r="I1584" s="1061"/>
      <c r="J1584" s="1062"/>
      <c r="K1584" s="1016"/>
      <c r="L1584" s="1016"/>
      <c r="M1584" s="1016"/>
      <c r="N1584" s="1016"/>
      <c r="O1584" s="1016" t="s">
        <v>468</v>
      </c>
      <c r="P1584" s="1016"/>
      <c r="Q1584" s="1016"/>
      <c r="R1584" s="1016"/>
      <c r="S1584" s="1016"/>
      <c r="T1584" s="1016"/>
      <c r="U1584" s="1016"/>
      <c r="V1584" s="1016"/>
      <c r="W1584" s="1016"/>
      <c r="X1584" s="1016"/>
      <c r="Y1584" s="1034" t="str">
        <f>IF(Y1583&gt;0,"Ⅳ",IF(Z1583&gt;0,"Ⅲ",IF(AA1583&gt;0,"Ⅱa",IF(AB1583&gt;0,"Ⅱb","Ⅰ"))))</f>
        <v>Ⅰ</v>
      </c>
      <c r="Z1584" s="1035"/>
      <c r="AA1584" s="1035"/>
      <c r="AB1584" s="1036"/>
      <c r="AC1584" s="1034" t="str">
        <f>IF(AC1583&gt;0,"Ⅳ",IF(AD1583&gt;0,"Ⅲ",IF(AE1583&gt;0,"Ⅱa",IF(AF1583&gt;0,"Ⅱb","Ⅰ"))))</f>
        <v>Ⅱa</v>
      </c>
      <c r="AD1584" s="1035"/>
      <c r="AE1584" s="1035"/>
      <c r="AF1584" s="1036"/>
      <c r="AG1584" s="1034" t="str">
        <f>IF(AG1583&gt;0,"Ⅳ",IF(AH1583&gt;0,"Ⅲ",IF(AI1583&gt;0,"Ⅱa",IF(AJ1583&gt;0,"Ⅱb","Ⅰ"))))</f>
        <v>Ⅰ</v>
      </c>
      <c r="AH1584" s="1035"/>
      <c r="AI1584" s="1035"/>
      <c r="AJ1584" s="1036"/>
      <c r="AK1584" s="1046"/>
      <c r="AL1584" s="1047"/>
      <c r="AM1584" s="1047"/>
      <c r="AN1584" s="1047"/>
      <c r="AO1584" s="1048"/>
      <c r="AP1584" s="3"/>
      <c r="AQ1584" s="282" t="s">
        <v>312</v>
      </c>
      <c r="AR1584" s="282" t="s">
        <v>313</v>
      </c>
      <c r="AS1584" s="699" t="s">
        <v>316</v>
      </c>
      <c r="AT1584" s="1026"/>
    </row>
    <row r="1585" spans="2:86" ht="12" customHeight="1" x14ac:dyDescent="0.15">
      <c r="B1585" s="1058"/>
      <c r="C1585" s="1063"/>
      <c r="D1585" s="1061"/>
      <c r="E1585" s="1061"/>
      <c r="F1585" s="1061"/>
      <c r="G1585" s="1061"/>
      <c r="H1585" s="1061"/>
      <c r="I1585" s="1061"/>
      <c r="J1585" s="1062"/>
      <c r="K1585" s="1016"/>
      <c r="L1585" s="1016" t="s">
        <v>469</v>
      </c>
      <c r="M1585" s="1016"/>
      <c r="N1585" s="1016"/>
      <c r="O1585" s="1016" t="s">
        <v>212</v>
      </c>
      <c r="P1585" s="1016"/>
      <c r="Q1585" s="1016"/>
      <c r="R1585" s="1016"/>
      <c r="S1585" s="1016"/>
      <c r="T1585" s="1016"/>
      <c r="U1585" s="1016"/>
      <c r="V1585" s="1016"/>
      <c r="W1585" s="1016"/>
      <c r="X1585" s="1016"/>
      <c r="Y1585" s="187" t="s">
        <v>32</v>
      </c>
      <c r="Z1585" s="187" t="s">
        <v>33</v>
      </c>
      <c r="AA1585" s="1027" t="s">
        <v>34</v>
      </c>
      <c r="AB1585" s="1027"/>
      <c r="AC1585" s="187" t="s">
        <v>32</v>
      </c>
      <c r="AD1585" s="187" t="s">
        <v>33</v>
      </c>
      <c r="AE1585" s="1027" t="s">
        <v>34</v>
      </c>
      <c r="AF1585" s="1027"/>
      <c r="AG1585" s="187" t="s">
        <v>32</v>
      </c>
      <c r="AH1585" s="187" t="s">
        <v>33</v>
      </c>
      <c r="AI1585" s="1027" t="s">
        <v>34</v>
      </c>
      <c r="AJ1585" s="1027"/>
      <c r="AK1585" s="1046"/>
      <c r="AL1585" s="1047"/>
      <c r="AM1585" s="1047"/>
      <c r="AN1585" s="1047"/>
      <c r="AO1585" s="1048"/>
      <c r="AP1585" s="3"/>
      <c r="AQ1585" s="1028">
        <f>+Y1583+Z1583</f>
        <v>0</v>
      </c>
      <c r="AR1585" s="1029"/>
      <c r="AS1585" s="1028">
        <f>+AA1583+AB1583</f>
        <v>0</v>
      </c>
      <c r="AT1585" s="1029"/>
    </row>
    <row r="1586" spans="2:86" ht="12" customHeight="1" x14ac:dyDescent="0.15">
      <c r="B1586" s="1058"/>
      <c r="C1586" s="1063"/>
      <c r="D1586" s="1061"/>
      <c r="E1586" s="1061"/>
      <c r="F1586" s="1061"/>
      <c r="G1586" s="1061"/>
      <c r="H1586" s="1061"/>
      <c r="I1586" s="1061"/>
      <c r="J1586" s="1062"/>
      <c r="K1586" s="1016"/>
      <c r="L1586" s="1016"/>
      <c r="M1586" s="1016"/>
      <c r="N1586" s="1016"/>
      <c r="O1586" s="1016" t="s">
        <v>470</v>
      </c>
      <c r="P1586" s="1016"/>
      <c r="Q1586" s="1016"/>
      <c r="R1586" s="1016"/>
      <c r="S1586" s="1016"/>
      <c r="T1586" s="1016"/>
      <c r="U1586" s="1016"/>
      <c r="V1586" s="1016"/>
      <c r="W1586" s="1016"/>
      <c r="X1586" s="1016"/>
      <c r="Y1586" s="193" t="str">
        <f>IF(Y1583=0,"",1)</f>
        <v/>
      </c>
      <c r="Z1586" s="193" t="str">
        <f>IF(Z1583=0,"",1)</f>
        <v/>
      </c>
      <c r="AA1586" s="1030" t="str">
        <f>IF(AQ1585=1,"",IF(AS1585&gt;0,1,""))</f>
        <v/>
      </c>
      <c r="AB1586" s="1031"/>
      <c r="AC1586" s="193">
        <f>+AC1583</f>
        <v>0</v>
      </c>
      <c r="AD1586" s="193">
        <f>AD1583</f>
        <v>0</v>
      </c>
      <c r="AE1586" s="1030">
        <f>AE1583+AF1583</f>
        <v>2</v>
      </c>
      <c r="AF1586" s="1031"/>
      <c r="AG1586" s="193">
        <f>AG1583</f>
        <v>0</v>
      </c>
      <c r="AH1586" s="193">
        <f>AH1583</f>
        <v>0</v>
      </c>
      <c r="AI1586" s="1030">
        <f>AI1583+AJ1583</f>
        <v>0</v>
      </c>
      <c r="AJ1586" s="1031"/>
      <c r="AK1586" s="1046"/>
      <c r="AL1586" s="1047"/>
      <c r="AM1586" s="1047"/>
      <c r="AN1586" s="1047"/>
      <c r="AO1586" s="1048"/>
      <c r="AP1586" s="3"/>
      <c r="AQ1586" s="197">
        <f>+Y1583+AC1586+AG1586</f>
        <v>0</v>
      </c>
      <c r="AR1586" s="197">
        <f>+Z1583+AD1586+AH1586</f>
        <v>0</v>
      </c>
      <c r="AS1586" s="1032">
        <f>+AS1585+AE1586+AI1586</f>
        <v>2</v>
      </c>
      <c r="AT1586" s="1033"/>
    </row>
    <row r="1587" spans="2:86" ht="12" customHeight="1" x14ac:dyDescent="0.15">
      <c r="B1587" s="1058"/>
      <c r="C1587" s="1063"/>
      <c r="D1587" s="1061"/>
      <c r="E1587" s="1061"/>
      <c r="F1587" s="1061"/>
      <c r="G1587" s="1061"/>
      <c r="H1587" s="1061"/>
      <c r="I1587" s="1061"/>
      <c r="J1587" s="1062"/>
      <c r="K1587" s="1016"/>
      <c r="L1587" s="1016"/>
      <c r="M1587" s="1016"/>
      <c r="N1587" s="1016"/>
      <c r="O1587" s="1016" t="s">
        <v>471</v>
      </c>
      <c r="P1587" s="1016"/>
      <c r="Q1587" s="1016"/>
      <c r="R1587" s="1016"/>
      <c r="S1587" s="1016"/>
      <c r="T1587" s="1016"/>
      <c r="U1587" s="1016"/>
      <c r="V1587" s="1016"/>
      <c r="W1587" s="1016"/>
      <c r="X1587" s="1016"/>
      <c r="Y1587" s="1034" t="s">
        <v>875</v>
      </c>
      <c r="Z1587" s="1035"/>
      <c r="AA1587" s="1035"/>
      <c r="AB1587" s="1036"/>
      <c r="AC1587" s="1034" t="str">
        <f>IF(AC1586&gt;0,"Ⅳ",IF(AD1586&gt;0,"Ⅲ",IF(AE1586&gt;0,"Ⅱ","Ⅰ")))</f>
        <v>Ⅱ</v>
      </c>
      <c r="AD1587" s="1035"/>
      <c r="AE1587" s="1035"/>
      <c r="AF1587" s="1036"/>
      <c r="AG1587" s="1034" t="str">
        <f>IF(AG1586&gt;0,"Ⅳ",IF(AH1586&gt;0,"Ⅲ",IF(AI1586&gt;0,"Ⅱ","Ⅰ")))</f>
        <v>Ⅰ</v>
      </c>
      <c r="AH1587" s="1035"/>
      <c r="AI1587" s="1035"/>
      <c r="AJ1587" s="1036"/>
      <c r="AK1587" s="1046"/>
      <c r="AL1587" s="1047"/>
      <c r="AM1587" s="1047"/>
      <c r="AN1587" s="1047"/>
      <c r="AO1587" s="1048"/>
      <c r="AP1587" s="3"/>
      <c r="AQ1587" s="1037" t="str">
        <f>IF(AQ1586&gt;0,"Ⅳ",IF(AR1586&gt;0,"Ⅲ",IF(AS1586&gt;0,"Ⅱ","Ⅰ")))</f>
        <v>Ⅱ</v>
      </c>
      <c r="AR1587" s="1037"/>
      <c r="AS1587" s="1037"/>
      <c r="AT1587" s="1037"/>
    </row>
    <row r="1588" spans="2:86" ht="12" customHeight="1" x14ac:dyDescent="0.15">
      <c r="B1588" s="1058"/>
      <c r="C1588" s="1063"/>
      <c r="D1588" s="1061"/>
      <c r="E1588" s="1061"/>
      <c r="F1588" s="1061"/>
      <c r="G1588" s="1061"/>
      <c r="H1588" s="1061"/>
      <c r="I1588" s="1061"/>
      <c r="J1588" s="1062"/>
      <c r="K1588" s="1016"/>
      <c r="L1588" s="1016"/>
      <c r="M1588" s="1016"/>
      <c r="N1588" s="1016"/>
      <c r="O1588" s="1016" t="s">
        <v>472</v>
      </c>
      <c r="P1588" s="1016"/>
      <c r="Q1588" s="1016"/>
      <c r="R1588" s="1016"/>
      <c r="S1588" s="1016"/>
      <c r="T1588" s="1016"/>
      <c r="U1588" s="1016"/>
      <c r="V1588" s="1016"/>
      <c r="W1588" s="1016"/>
      <c r="X1588" s="1016"/>
      <c r="Y1588" s="1034" t="str">
        <f>IF(COUNTIF(Y1587:AJ1587,"Ⅳ")&gt;0,"Ⅳ",IF(COUNTIF(Y1587:AJ1587,"Ⅲ")&gt;0,"Ⅲ",IF(COUNTIF(Y1587:AJ1587,"Ⅱ")&gt;0,"Ⅱ","Ⅰ")))</f>
        <v>Ⅱ</v>
      </c>
      <c r="Z1588" s="1035"/>
      <c r="AA1588" s="1035"/>
      <c r="AB1588" s="1035"/>
      <c r="AC1588" s="1035"/>
      <c r="AD1588" s="1035"/>
      <c r="AE1588" s="1035"/>
      <c r="AF1588" s="1035"/>
      <c r="AG1588" s="1035"/>
      <c r="AH1588" s="1035"/>
      <c r="AI1588" s="1035"/>
      <c r="AJ1588" s="1036"/>
      <c r="AK1588" s="1049"/>
      <c r="AL1588" s="1050"/>
      <c r="AM1588" s="1050"/>
      <c r="AN1588" s="1050"/>
      <c r="AO1588" s="1051"/>
      <c r="AP1588" s="3"/>
    </row>
    <row r="1589" spans="2:86" ht="14.25" customHeight="1" x14ac:dyDescent="0.15">
      <c r="B1589" s="1058"/>
      <c r="C1589" s="1063"/>
      <c r="D1589" s="1061"/>
      <c r="E1589" s="1061"/>
      <c r="F1589" s="1061"/>
      <c r="G1589" s="1061"/>
      <c r="H1589" s="1061"/>
      <c r="I1589" s="1061"/>
      <c r="J1589" s="1062"/>
      <c r="K1589" s="1016" t="s">
        <v>169</v>
      </c>
      <c r="L1589" s="1017"/>
      <c r="M1589" s="1017"/>
      <c r="N1589" s="1017"/>
      <c r="O1589" s="1017"/>
      <c r="P1589" s="1017"/>
      <c r="Q1589" s="1017"/>
      <c r="R1589" s="1017"/>
      <c r="S1589" s="1017"/>
      <c r="T1589" s="1017"/>
      <c r="U1589" s="1017"/>
      <c r="V1589" s="1017"/>
      <c r="W1589" s="1017"/>
      <c r="X1589" s="1017"/>
      <c r="Y1589" s="1017"/>
      <c r="Z1589" s="1017"/>
      <c r="AA1589" s="1017"/>
      <c r="AB1589" s="1017"/>
      <c r="AC1589" s="1017"/>
      <c r="AD1589" s="1017"/>
      <c r="AE1589" s="1017"/>
      <c r="AF1589" s="1017"/>
      <c r="AG1589" s="1017"/>
      <c r="AH1589" s="1017"/>
      <c r="AI1589" s="1017"/>
      <c r="AJ1589" s="1017"/>
      <c r="AK1589" s="1017"/>
      <c r="AL1589" s="1017"/>
      <c r="AM1589" s="1017"/>
      <c r="AN1589" s="1017"/>
      <c r="AO1589" s="1017"/>
      <c r="AP1589" s="3"/>
    </row>
    <row r="1590" spans="2:86" ht="14.25" customHeight="1" x14ac:dyDescent="0.15">
      <c r="B1590" s="1058"/>
      <c r="C1590" s="1063"/>
      <c r="D1590" s="1061"/>
      <c r="E1590" s="1061"/>
      <c r="F1590" s="1061"/>
      <c r="G1590" s="1061"/>
      <c r="H1590" s="1061"/>
      <c r="I1590" s="1061"/>
      <c r="J1590" s="1062"/>
      <c r="K1590" s="1016"/>
      <c r="L1590" s="1017"/>
      <c r="M1590" s="1017"/>
      <c r="N1590" s="1017"/>
      <c r="O1590" s="1017"/>
      <c r="P1590" s="1017"/>
      <c r="Q1590" s="1017"/>
      <c r="R1590" s="1017"/>
      <c r="S1590" s="1017"/>
      <c r="T1590" s="1017"/>
      <c r="U1590" s="1017"/>
      <c r="V1590" s="1017"/>
      <c r="W1590" s="1017"/>
      <c r="X1590" s="1017"/>
      <c r="Y1590" s="1017"/>
      <c r="Z1590" s="1017"/>
      <c r="AA1590" s="1017"/>
      <c r="AB1590" s="1017"/>
      <c r="AC1590" s="1017"/>
      <c r="AD1590" s="1017"/>
      <c r="AE1590" s="1017"/>
      <c r="AF1590" s="1017"/>
      <c r="AG1590" s="1017"/>
      <c r="AH1590" s="1017"/>
      <c r="AI1590" s="1017"/>
      <c r="AJ1590" s="1017"/>
      <c r="AK1590" s="1017"/>
      <c r="AL1590" s="1017"/>
      <c r="AM1590" s="1017"/>
      <c r="AN1590" s="1017"/>
      <c r="AO1590" s="1017"/>
      <c r="AP1590" s="3"/>
    </row>
    <row r="1591" spans="2:86" ht="12" customHeight="1" x14ac:dyDescent="0.15">
      <c r="B1591" s="1058"/>
      <c r="C1591" s="1063"/>
      <c r="D1591" s="1061"/>
      <c r="E1591" s="1061"/>
      <c r="F1591" s="1061"/>
      <c r="G1591" s="1061"/>
      <c r="H1591" s="1061"/>
      <c r="I1591" s="1061"/>
      <c r="J1591" s="1062"/>
      <c r="K1591" s="1018" t="s">
        <v>473</v>
      </c>
      <c r="L1591" s="1018"/>
      <c r="M1591" s="1018"/>
      <c r="N1591" s="1018"/>
      <c r="O1591" s="1018"/>
      <c r="P1591" s="1018"/>
      <c r="Q1591" s="1018"/>
      <c r="R1591" s="1018"/>
      <c r="S1591" s="1018"/>
      <c r="T1591" s="1018"/>
      <c r="U1591" s="1018"/>
      <c r="V1591" s="1018"/>
      <c r="W1591" s="1018"/>
      <c r="X1591" s="1018"/>
      <c r="Y1591" s="1018"/>
      <c r="Z1591" s="1018"/>
      <c r="AA1591" s="1018"/>
      <c r="AB1591" s="1018"/>
      <c r="AC1591" s="1018"/>
      <c r="AD1591" s="1018"/>
      <c r="AE1591" s="1018"/>
      <c r="AF1591" s="1018"/>
      <c r="AG1591" s="1018"/>
      <c r="AH1591" s="1018"/>
      <c r="AI1591" s="1018"/>
      <c r="AJ1591" s="1018"/>
      <c r="AK1591" s="1018"/>
      <c r="AL1591" s="1018"/>
      <c r="AM1591" s="1018"/>
      <c r="AN1591" s="1018"/>
      <c r="AO1591" s="1018"/>
      <c r="AP1591" s="3"/>
    </row>
    <row r="1592" spans="2:86" ht="12" customHeight="1" x14ac:dyDescent="0.15">
      <c r="B1592" s="1058"/>
      <c r="C1592" s="1063"/>
      <c r="D1592" s="1061"/>
      <c r="E1592" s="1061"/>
      <c r="F1592" s="1061"/>
      <c r="G1592" s="1061"/>
      <c r="H1592" s="1061"/>
      <c r="I1592" s="1061"/>
      <c r="J1592" s="1062"/>
      <c r="K1592" s="1019" t="s">
        <v>523</v>
      </c>
      <c r="L1592" s="1019"/>
      <c r="M1592" s="1019"/>
      <c r="N1592" s="1019"/>
      <c r="O1592" s="1019"/>
      <c r="P1592" s="1019"/>
      <c r="Q1592" s="1019"/>
      <c r="R1592" s="1019"/>
      <c r="S1592" s="1019"/>
      <c r="T1592" s="1019"/>
      <c r="U1592" s="1019"/>
      <c r="V1592" s="1019"/>
      <c r="W1592" s="1019"/>
      <c r="X1592" s="1019"/>
      <c r="Y1592" s="1019"/>
      <c r="Z1592" s="1019"/>
      <c r="AA1592" s="1019"/>
      <c r="AB1592" s="1019"/>
      <c r="AC1592" s="1019"/>
      <c r="AD1592" s="1019"/>
      <c r="AE1592" s="1019"/>
      <c r="AF1592" s="1019"/>
      <c r="AG1592" s="1019"/>
      <c r="AH1592" s="1019"/>
      <c r="AI1592" s="1019"/>
      <c r="AJ1592" s="1019"/>
      <c r="AK1592" s="1019"/>
      <c r="AL1592" s="1019"/>
      <c r="AM1592" s="1019"/>
      <c r="AN1592" s="1019"/>
      <c r="AO1592" s="1019"/>
      <c r="AP1592" s="3"/>
    </row>
    <row r="1593" spans="2:86" ht="12" customHeight="1" x14ac:dyDescent="0.15">
      <c r="B1593" s="1058"/>
      <c r="C1593" s="1063"/>
      <c r="D1593" s="1061"/>
      <c r="E1593" s="1061"/>
      <c r="F1593" s="1061"/>
      <c r="G1593" s="1061"/>
      <c r="H1593" s="1061"/>
      <c r="I1593" s="1061"/>
      <c r="J1593" s="1062"/>
      <c r="K1593" s="194" t="s">
        <v>474</v>
      </c>
      <c r="L1593" s="195"/>
      <c r="M1593" s="195"/>
      <c r="N1593" s="195"/>
      <c r="O1593" s="195"/>
      <c r="P1593" s="195"/>
      <c r="Q1593" s="195"/>
      <c r="R1593" s="195"/>
      <c r="S1593" s="195"/>
      <c r="T1593" s="195"/>
      <c r="U1593" s="195"/>
      <c r="V1593" s="195"/>
      <c r="W1593" s="195"/>
      <c r="X1593" s="195"/>
      <c r="Y1593" s="195"/>
      <c r="Z1593" s="195"/>
      <c r="AA1593" s="195"/>
      <c r="AB1593" s="195"/>
      <c r="AC1593" s="195"/>
      <c r="AD1593" s="195"/>
      <c r="AE1593" s="195"/>
      <c r="AF1593" s="195"/>
      <c r="AG1593" s="195"/>
      <c r="AH1593" s="195"/>
      <c r="AI1593" s="195"/>
      <c r="AJ1593" s="195"/>
      <c r="AK1593" s="195"/>
      <c r="AL1593" s="195"/>
      <c r="AM1593" s="195"/>
      <c r="AN1593" s="195"/>
      <c r="AO1593" s="196"/>
      <c r="AP1593" s="3"/>
    </row>
    <row r="1594" spans="2:86" ht="12" customHeight="1" x14ac:dyDescent="0.15">
      <c r="B1594" s="1058"/>
      <c r="C1594" s="1063"/>
      <c r="D1594" s="1061"/>
      <c r="E1594" s="1061"/>
      <c r="F1594" s="1061"/>
      <c r="G1594" s="1061"/>
      <c r="H1594" s="1061"/>
      <c r="I1594" s="1061"/>
      <c r="J1594" s="1062"/>
      <c r="K1594" s="194" t="s">
        <v>475</v>
      </c>
      <c r="L1594" s="195"/>
      <c r="M1594" s="195"/>
      <c r="N1594" s="195"/>
      <c r="O1594" s="195"/>
      <c r="P1594" s="195"/>
      <c r="Q1594" s="195"/>
      <c r="R1594" s="195"/>
      <c r="S1594" s="195"/>
      <c r="T1594" s="195"/>
      <c r="U1594" s="195"/>
      <c r="V1594" s="195"/>
      <c r="W1594" s="195"/>
      <c r="X1594" s="195"/>
      <c r="Y1594" s="195"/>
      <c r="Z1594" s="195"/>
      <c r="AA1594" s="195"/>
      <c r="AB1594" s="195"/>
      <c r="AC1594" s="195"/>
      <c r="AD1594" s="195"/>
      <c r="AE1594" s="195"/>
      <c r="AF1594" s="195"/>
      <c r="AG1594" s="195"/>
      <c r="AH1594" s="195"/>
      <c r="AI1594" s="195"/>
      <c r="AJ1594" s="195"/>
      <c r="AK1594" s="195"/>
      <c r="AL1594" s="195"/>
      <c r="AM1594" s="195"/>
      <c r="AN1594" s="195"/>
      <c r="AO1594" s="196"/>
      <c r="AP1594" s="3"/>
    </row>
    <row r="1595" spans="2:86" ht="12" customHeight="1" x14ac:dyDescent="0.15">
      <c r="B1595" s="1058"/>
      <c r="C1595" s="1063"/>
      <c r="D1595" s="1061"/>
      <c r="E1595" s="1061"/>
      <c r="F1595" s="1061"/>
      <c r="G1595" s="1061"/>
      <c r="H1595" s="1061"/>
      <c r="I1595" s="1061"/>
      <c r="J1595" s="1062"/>
      <c r="K1595" s="1020" t="s">
        <v>476</v>
      </c>
      <c r="L1595" s="1021"/>
      <c r="M1595" s="1021"/>
      <c r="N1595" s="1021"/>
      <c r="O1595" s="1021"/>
      <c r="P1595" s="1021"/>
      <c r="Q1595" s="1021"/>
      <c r="R1595" s="1021"/>
      <c r="S1595" s="1021"/>
      <c r="T1595" s="1021"/>
      <c r="U1595" s="1021"/>
      <c r="V1595" s="1021"/>
      <c r="W1595" s="1021"/>
      <c r="X1595" s="1021"/>
      <c r="Y1595" s="1021"/>
      <c r="Z1595" s="1021"/>
      <c r="AA1595" s="1021"/>
      <c r="AB1595" s="1021"/>
      <c r="AC1595" s="1021"/>
      <c r="AD1595" s="1021"/>
      <c r="AE1595" s="1021"/>
      <c r="AF1595" s="1021"/>
      <c r="AG1595" s="1021"/>
      <c r="AH1595" s="1021"/>
      <c r="AI1595" s="1021"/>
      <c r="AJ1595" s="1021"/>
      <c r="AK1595" s="1021"/>
      <c r="AL1595" s="1021"/>
      <c r="AM1595" s="1021"/>
      <c r="AN1595" s="1021"/>
      <c r="AO1595" s="1022"/>
      <c r="AP1595" s="3"/>
    </row>
    <row r="1596" spans="2:86" ht="12" customHeight="1" x14ac:dyDescent="0.15">
      <c r="B1596" s="591"/>
      <c r="C1596" s="1064"/>
      <c r="D1596" s="1065"/>
      <c r="E1596" s="1065"/>
      <c r="F1596" s="1065"/>
      <c r="G1596" s="1065"/>
      <c r="H1596" s="1065"/>
      <c r="I1596" s="1065"/>
      <c r="J1596" s="1066"/>
      <c r="K1596" s="1023"/>
      <c r="L1596" s="1024"/>
      <c r="M1596" s="1024"/>
      <c r="N1596" s="1024"/>
      <c r="O1596" s="1024"/>
      <c r="P1596" s="1024"/>
      <c r="Q1596" s="1024"/>
      <c r="R1596" s="1024"/>
      <c r="S1596" s="1024"/>
      <c r="T1596" s="1024"/>
      <c r="U1596" s="1024"/>
      <c r="V1596" s="1024"/>
      <c r="W1596" s="1024"/>
      <c r="X1596" s="1024"/>
      <c r="Y1596" s="1024"/>
      <c r="Z1596" s="1024"/>
      <c r="AA1596" s="1024"/>
      <c r="AB1596" s="1024"/>
      <c r="AC1596" s="1024"/>
      <c r="AD1596" s="1024"/>
      <c r="AE1596" s="1024"/>
      <c r="AF1596" s="1024"/>
      <c r="AG1596" s="1024"/>
      <c r="AH1596" s="1024"/>
      <c r="AI1596" s="1024"/>
      <c r="AJ1596" s="1024"/>
      <c r="AK1596" s="1024"/>
      <c r="AL1596" s="1024"/>
      <c r="AM1596" s="1024"/>
      <c r="AN1596" s="1024"/>
      <c r="AO1596" s="1025"/>
      <c r="AP1596" s="3"/>
    </row>
    <row r="1597" spans="2:86" s="9" customFormat="1" ht="12" customHeight="1" x14ac:dyDescent="0.15">
      <c r="B1597" s="3" t="s">
        <v>527</v>
      </c>
      <c r="AQ1597" s="162"/>
      <c r="AR1597" s="162"/>
      <c r="AS1597" s="162"/>
      <c r="AT1597" s="162"/>
      <c r="AU1597" s="162"/>
      <c r="AV1597" s="162"/>
      <c r="AW1597" s="162"/>
      <c r="AX1597" s="162"/>
      <c r="AY1597" s="162"/>
      <c r="AZ1597" s="162"/>
      <c r="BA1597" s="162"/>
      <c r="BB1597" s="162"/>
      <c r="BC1597" s="162"/>
      <c r="BD1597" s="162"/>
      <c r="BE1597" s="162"/>
      <c r="BF1597" s="162"/>
      <c r="BG1597" s="162"/>
      <c r="BH1597" s="162"/>
      <c r="BI1597" s="162"/>
      <c r="BJ1597" s="162"/>
      <c r="BK1597" s="162"/>
      <c r="BL1597" s="162"/>
      <c r="BM1597" s="162"/>
      <c r="BN1597" s="162"/>
      <c r="BO1597" s="162"/>
      <c r="BP1597" s="162"/>
      <c r="BQ1597" s="162"/>
      <c r="BR1597" s="162"/>
      <c r="BS1597" s="162"/>
      <c r="BT1597" s="162"/>
      <c r="BU1597" s="162"/>
      <c r="BV1597" s="162"/>
      <c r="BW1597" s="162"/>
      <c r="BX1597" s="162"/>
      <c r="BY1597" s="162"/>
      <c r="BZ1597" s="162"/>
      <c r="CA1597" s="162"/>
      <c r="CB1597" s="162"/>
      <c r="CC1597" s="162"/>
      <c r="CD1597" s="162"/>
      <c r="CE1597" s="162"/>
      <c r="CF1597" s="162"/>
      <c r="CG1597" s="162"/>
      <c r="CH1597" s="162"/>
    </row>
    <row r="1598" spans="2:86" ht="12" customHeight="1" thickBot="1" x14ac:dyDescent="0.2">
      <c r="B1598" s="3" t="s">
        <v>524</v>
      </c>
    </row>
    <row r="1599" spans="2:86" ht="12" customHeight="1" x14ac:dyDescent="0.15">
      <c r="B1599" s="3" t="s">
        <v>525</v>
      </c>
      <c r="AU1599" s="1000" t="s">
        <v>305</v>
      </c>
      <c r="AV1599" s="1001" t="s">
        <v>298</v>
      </c>
      <c r="AW1599" s="1003" t="s">
        <v>299</v>
      </c>
      <c r="AX1599" s="1005" t="s">
        <v>306</v>
      </c>
      <c r="AY1599" s="1006"/>
      <c r="AZ1599" s="1006"/>
      <c r="BA1599" s="1006"/>
      <c r="BB1599" s="1006"/>
      <c r="BC1599" s="1006"/>
      <c r="BD1599" s="1006"/>
      <c r="BE1599" s="1006"/>
      <c r="BF1599" s="1006"/>
      <c r="BG1599" s="1006"/>
      <c r="BH1599" s="1006"/>
      <c r="BI1599" s="1006"/>
      <c r="BJ1599" s="1006"/>
      <c r="BK1599" s="1006"/>
      <c r="BL1599" s="1006"/>
      <c r="BM1599" s="1006"/>
      <c r="BN1599" s="1006"/>
      <c r="BO1599" s="1006"/>
      <c r="BP1599" s="1006"/>
      <c r="BQ1599" s="1006"/>
      <c r="BR1599" s="1007"/>
      <c r="BS1599" s="807" t="s">
        <v>300</v>
      </c>
      <c r="BT1599" s="1008"/>
      <c r="BU1599" s="1008"/>
      <c r="BV1599" s="1008"/>
      <c r="BW1599" s="1009" t="s">
        <v>307</v>
      </c>
      <c r="BX1599" s="1010"/>
      <c r="BY1599" s="1010"/>
      <c r="BZ1599" s="1010"/>
      <c r="CA1599" s="1010"/>
      <c r="CB1599" s="1010"/>
      <c r="CC1599" s="1010"/>
      <c r="CD1599" s="1010"/>
      <c r="CE1599" s="1010"/>
      <c r="CF1599" s="1010"/>
      <c r="CG1599" s="1010"/>
      <c r="CH1599" s="1011"/>
    </row>
    <row r="1600" spans="2:86" ht="12" customHeight="1" x14ac:dyDescent="0.15">
      <c r="B1600" s="3" t="s">
        <v>477</v>
      </c>
      <c r="AU1600" s="1000"/>
      <c r="AV1600" s="1002"/>
      <c r="AW1600" s="1004"/>
      <c r="AX1600" s="1012" t="s">
        <v>308</v>
      </c>
      <c r="AY1600" s="686"/>
      <c r="AZ1600" s="686"/>
      <c r="BA1600" s="686"/>
      <c r="BB1600" s="686"/>
      <c r="BC1600" s="686"/>
      <c r="BD1600" s="686"/>
      <c r="BE1600" s="686"/>
      <c r="BF1600" s="686"/>
      <c r="BG1600" s="686"/>
      <c r="BH1600" s="686"/>
      <c r="BI1600" s="686"/>
      <c r="BJ1600" s="686" t="s">
        <v>309</v>
      </c>
      <c r="BK1600" s="686"/>
      <c r="BL1600" s="686"/>
      <c r="BM1600" s="686"/>
      <c r="BN1600" s="686"/>
      <c r="BO1600" s="686"/>
      <c r="BP1600" s="686"/>
      <c r="BQ1600" s="686"/>
      <c r="BR1600" s="1013"/>
      <c r="BS1600" s="1008"/>
      <c r="BT1600" s="1008"/>
      <c r="BU1600" s="1008"/>
      <c r="BV1600" s="1008"/>
      <c r="BW1600" s="1014" t="s">
        <v>302</v>
      </c>
      <c r="BX1600" s="699"/>
      <c r="BY1600" s="699"/>
      <c r="BZ1600" s="699"/>
      <c r="CA1600" s="686" t="s">
        <v>310</v>
      </c>
      <c r="CB1600" s="686"/>
      <c r="CC1600" s="686"/>
      <c r="CD1600" s="686"/>
      <c r="CE1600" s="686"/>
      <c r="CF1600" s="686"/>
      <c r="CG1600" s="686"/>
      <c r="CH1600" s="1013"/>
    </row>
    <row r="1601" spans="2:86" ht="12" customHeight="1" x14ac:dyDescent="0.15">
      <c r="B1601" s="3" t="s">
        <v>526</v>
      </c>
      <c r="AU1601" s="1000"/>
      <c r="AV1601" s="1002"/>
      <c r="AW1601" s="1004"/>
      <c r="AX1601" s="1012" t="s">
        <v>26</v>
      </c>
      <c r="AY1601" s="686"/>
      <c r="AZ1601" s="686"/>
      <c r="BA1601" s="686"/>
      <c r="BB1601" s="686" t="s">
        <v>22</v>
      </c>
      <c r="BC1601" s="686"/>
      <c r="BD1601" s="686"/>
      <c r="BE1601" s="686"/>
      <c r="BF1601" s="686" t="s">
        <v>24</v>
      </c>
      <c r="BG1601" s="686"/>
      <c r="BH1601" s="686"/>
      <c r="BI1601" s="686"/>
      <c r="BJ1601" s="699" t="s">
        <v>26</v>
      </c>
      <c r="BK1601" s="699"/>
      <c r="BL1601" s="699"/>
      <c r="BM1601" s="699" t="s">
        <v>22</v>
      </c>
      <c r="BN1601" s="699"/>
      <c r="BO1601" s="699"/>
      <c r="BP1601" s="699" t="s">
        <v>24</v>
      </c>
      <c r="BQ1601" s="699"/>
      <c r="BR1601" s="1015"/>
      <c r="BS1601" s="807" t="s">
        <v>26</v>
      </c>
      <c r="BT1601" s="807" t="s">
        <v>22</v>
      </c>
      <c r="BU1601" s="807" t="s">
        <v>24</v>
      </c>
      <c r="BV1601" s="807" t="s">
        <v>303</v>
      </c>
      <c r="BW1601" s="1012" t="s">
        <v>311</v>
      </c>
      <c r="BX1601" s="686"/>
      <c r="BY1601" s="686"/>
      <c r="BZ1601" s="686"/>
      <c r="CA1601" s="686" t="s">
        <v>22</v>
      </c>
      <c r="CB1601" s="686"/>
      <c r="CC1601" s="686"/>
      <c r="CD1601" s="686"/>
      <c r="CE1601" s="686" t="s">
        <v>24</v>
      </c>
      <c r="CF1601" s="686"/>
      <c r="CG1601" s="686"/>
      <c r="CH1601" s="1013"/>
    </row>
    <row r="1602" spans="2:86" ht="12" customHeight="1" x14ac:dyDescent="0.15">
      <c r="B1602" s="3" t="s">
        <v>478</v>
      </c>
      <c r="AU1602" s="1000"/>
      <c r="AV1602" s="1002"/>
      <c r="AW1602" s="1004"/>
      <c r="AX1602" s="156" t="s">
        <v>862</v>
      </c>
      <c r="AY1602" s="157" t="s">
        <v>863</v>
      </c>
      <c r="AZ1602" s="157" t="s">
        <v>864</v>
      </c>
      <c r="BA1602" s="158" t="s">
        <v>865</v>
      </c>
      <c r="BB1602" s="159" t="s">
        <v>866</v>
      </c>
      <c r="BC1602" s="157" t="s">
        <v>863</v>
      </c>
      <c r="BD1602" s="157" t="s">
        <v>867</v>
      </c>
      <c r="BE1602" s="158" t="s">
        <v>865</v>
      </c>
      <c r="BF1602" s="159" t="s">
        <v>866</v>
      </c>
      <c r="BG1602" s="157" t="s">
        <v>863</v>
      </c>
      <c r="BH1602" s="157" t="s">
        <v>864</v>
      </c>
      <c r="BI1602" s="158" t="s">
        <v>865</v>
      </c>
      <c r="BJ1602" s="159" t="s">
        <v>866</v>
      </c>
      <c r="BK1602" s="157" t="s">
        <v>868</v>
      </c>
      <c r="BL1602" s="158" t="s">
        <v>869</v>
      </c>
      <c r="BM1602" s="159" t="s">
        <v>870</v>
      </c>
      <c r="BN1602" s="157" t="s">
        <v>863</v>
      </c>
      <c r="BO1602" s="158" t="s">
        <v>871</v>
      </c>
      <c r="BP1602" s="159" t="s">
        <v>870</v>
      </c>
      <c r="BQ1602" s="157" t="s">
        <v>868</v>
      </c>
      <c r="BR1602" s="160" t="s">
        <v>872</v>
      </c>
      <c r="BS1602" s="1008"/>
      <c r="BT1602" s="1008"/>
      <c r="BU1602" s="1008"/>
      <c r="BV1602" s="1008"/>
      <c r="BW1602" s="156" t="s">
        <v>866</v>
      </c>
      <c r="BX1602" s="157" t="s">
        <v>863</v>
      </c>
      <c r="BY1602" s="157" t="s">
        <v>864</v>
      </c>
      <c r="BZ1602" s="158" t="s">
        <v>865</v>
      </c>
      <c r="CA1602" s="159" t="s">
        <v>866</v>
      </c>
      <c r="CB1602" s="157" t="s">
        <v>873</v>
      </c>
      <c r="CC1602" s="157" t="s">
        <v>864</v>
      </c>
      <c r="CD1602" s="158" t="s">
        <v>865</v>
      </c>
      <c r="CE1602" s="159" t="s">
        <v>866</v>
      </c>
      <c r="CF1602" s="157" t="s">
        <v>863</v>
      </c>
      <c r="CG1602" s="157" t="s">
        <v>864</v>
      </c>
      <c r="CH1602" s="160" t="s">
        <v>874</v>
      </c>
    </row>
    <row r="1603" spans="2:86" x14ac:dyDescent="0.15">
      <c r="B1603" s="3" t="s">
        <v>539</v>
      </c>
      <c r="AU1603" s="1000"/>
      <c r="AV1603" s="188" t="str">
        <f>N1605</f>
        <v>S034</v>
      </c>
      <c r="AW1603" s="300">
        <f>R1605</f>
        <v>10.6</v>
      </c>
      <c r="AX1603" s="197">
        <f>+Y1630</f>
        <v>0</v>
      </c>
      <c r="AY1603" s="197">
        <f>+Z1630</f>
        <v>0</v>
      </c>
      <c r="AZ1603" s="197">
        <f>+AA1630</f>
        <v>0</v>
      </c>
      <c r="BA1603" s="197">
        <f t="shared" ref="BA1603" si="720">+AB1630</f>
        <v>0</v>
      </c>
      <c r="BB1603" s="197">
        <f>+AC1630</f>
        <v>0</v>
      </c>
      <c r="BC1603" s="197">
        <f t="shared" ref="BC1603" si="721">+AD1630</f>
        <v>0</v>
      </c>
      <c r="BD1603" s="197">
        <f t="shared" ref="BD1603" si="722">+AE1630</f>
        <v>0</v>
      </c>
      <c r="BE1603" s="197">
        <f t="shared" ref="BE1603" si="723">+AF1630</f>
        <v>0</v>
      </c>
      <c r="BF1603" s="197">
        <f t="shared" ref="BF1603" si="724">+AG1630</f>
        <v>0</v>
      </c>
      <c r="BG1603" s="197">
        <f t="shared" ref="BG1603" si="725">+AH1630</f>
        <v>0</v>
      </c>
      <c r="BH1603" s="197">
        <f t="shared" ref="BH1603" si="726">+AI1630</f>
        <v>0</v>
      </c>
      <c r="BI1603" s="197">
        <f t="shared" ref="BI1603" si="727">+AJ1630</f>
        <v>0</v>
      </c>
      <c r="BJ1603" s="197" t="str">
        <f>+Y1633</f>
        <v/>
      </c>
      <c r="BK1603" s="197" t="str">
        <f t="shared" ref="BK1603" si="728">+Z1633</f>
        <v/>
      </c>
      <c r="BL1603" s="197" t="str">
        <f>+AA1633</f>
        <v/>
      </c>
      <c r="BM1603" s="197">
        <f>+AC1633</f>
        <v>0</v>
      </c>
      <c r="BN1603" s="197">
        <f t="shared" ref="BN1603" si="729">+AD1633</f>
        <v>0</v>
      </c>
      <c r="BO1603" s="197">
        <f t="shared" ref="BO1603" si="730">+AE1633</f>
        <v>0</v>
      </c>
      <c r="BP1603" s="197">
        <f>+AG1633</f>
        <v>0</v>
      </c>
      <c r="BQ1603" s="197">
        <f>+AH1633</f>
        <v>0</v>
      </c>
      <c r="BR1603" s="197">
        <f>+AI1633</f>
        <v>0</v>
      </c>
      <c r="BS1603" s="296" t="str">
        <f>+Y1634</f>
        <v>Ⅰ</v>
      </c>
      <c r="BT1603" s="296" t="str">
        <f>+AC1634</f>
        <v>Ⅰ</v>
      </c>
      <c r="BU1603" s="296" t="str">
        <f>+AG1634</f>
        <v>Ⅰ</v>
      </c>
      <c r="BV1603" s="296" t="str">
        <f>+Y1635</f>
        <v>Ⅰ</v>
      </c>
      <c r="BW1603" s="164" t="str">
        <f>IF(Y1630&gt;0,R1605,"")</f>
        <v/>
      </c>
      <c r="BX1603" s="165" t="str">
        <f>IF(Z1630&gt;0,"",IF(AA1630&gt;0,R1605,""))</f>
        <v/>
      </c>
      <c r="BY1603" s="165" t="str">
        <f>IF(Y1630+Z1630&gt;0,"",IF(AA1630&gt;0,R1605,""))</f>
        <v/>
      </c>
      <c r="BZ1603" s="165" t="str">
        <f>IF(Y1630+Z1630+AA1630&gt;0,"",IF(AB1630&gt;0,R1605,""))</f>
        <v/>
      </c>
      <c r="CA1603" s="166">
        <f t="shared" ref="CA1603" si="731">+AC1629</f>
        <v>0</v>
      </c>
      <c r="CB1603" s="166">
        <f t="shared" ref="CB1603" si="732">+AD1629</f>
        <v>0</v>
      </c>
      <c r="CC1603" s="166">
        <f t="shared" ref="CC1603" si="733">+AE1629</f>
        <v>0</v>
      </c>
      <c r="CD1603" s="166">
        <f t="shared" ref="CD1603" si="734">+AF1629</f>
        <v>0</v>
      </c>
      <c r="CE1603" s="166">
        <f t="shared" ref="CE1603" si="735">+AG1629</f>
        <v>0</v>
      </c>
      <c r="CF1603" s="166">
        <f t="shared" ref="CF1603" si="736">+AH1629</f>
        <v>0</v>
      </c>
      <c r="CG1603" s="166">
        <f t="shared" ref="CG1603" si="737">+AI1629</f>
        <v>0</v>
      </c>
      <c r="CH1603" s="166">
        <f t="shared" ref="CH1603" si="738">+AJ1629</f>
        <v>0</v>
      </c>
    </row>
    <row r="1604" spans="2:86" ht="12" customHeight="1" x14ac:dyDescent="0.15">
      <c r="B1604" s="1057" t="s">
        <v>219</v>
      </c>
      <c r="C1604" s="1059"/>
      <c r="D1604" s="1060"/>
      <c r="E1604" s="1061"/>
      <c r="F1604" s="1061"/>
      <c r="G1604" s="1061"/>
      <c r="H1604" s="1061"/>
      <c r="I1604" s="1061"/>
      <c r="J1604" s="1062"/>
      <c r="K1604" s="1067" t="s">
        <v>453</v>
      </c>
      <c r="L1604" s="1068"/>
      <c r="M1604" s="1068"/>
      <c r="N1604" s="1068"/>
      <c r="O1604" s="1068"/>
      <c r="P1604" s="1068"/>
      <c r="Q1604" s="1068"/>
      <c r="R1604" s="1068"/>
      <c r="S1604" s="1068"/>
      <c r="T1604" s="1068"/>
      <c r="U1604" s="1068"/>
      <c r="V1604" s="1068"/>
      <c r="W1604" s="1068"/>
      <c r="X1604" s="1068"/>
      <c r="Y1604" s="1068"/>
      <c r="Z1604" s="1068"/>
      <c r="AA1604" s="1068"/>
      <c r="AB1604" s="1068"/>
      <c r="AC1604" s="1068"/>
      <c r="AD1604" s="1068"/>
      <c r="AE1604" s="1068"/>
      <c r="AF1604" s="1068"/>
      <c r="AG1604" s="1068"/>
      <c r="AH1604" s="1068"/>
      <c r="AI1604" s="1068"/>
      <c r="AJ1604" s="1068"/>
      <c r="AK1604" s="1068"/>
      <c r="AL1604" s="1068"/>
      <c r="AM1604" s="1068"/>
      <c r="AN1604" s="1068"/>
      <c r="AO1604" s="1069"/>
      <c r="AP1604" s="3"/>
    </row>
    <row r="1605" spans="2:86" ht="12" customHeight="1" x14ac:dyDescent="0.15">
      <c r="B1605" s="1058"/>
      <c r="C1605" s="1063"/>
      <c r="D1605" s="1061"/>
      <c r="E1605" s="1061"/>
      <c r="F1605" s="1061"/>
      <c r="G1605" s="1061"/>
      <c r="H1605" s="1061"/>
      <c r="I1605" s="1061"/>
      <c r="J1605" s="1062"/>
      <c r="K1605" s="1040" t="s">
        <v>218</v>
      </c>
      <c r="L1605" s="1041"/>
      <c r="M1605" s="1042"/>
      <c r="N1605" s="1034" t="s">
        <v>756</v>
      </c>
      <c r="O1605" s="1035"/>
      <c r="P1605" s="1040" t="s">
        <v>454</v>
      </c>
      <c r="Q1605" s="1042"/>
      <c r="R1605" s="1070">
        <f>'様式A-2'!C44</f>
        <v>10.6</v>
      </c>
      <c r="S1605" s="1071"/>
      <c r="T1605" s="1072"/>
      <c r="U1605" s="1073" t="s">
        <v>455</v>
      </c>
      <c r="V1605" s="1074"/>
      <c r="W1605" s="1073" t="s">
        <v>456</v>
      </c>
      <c r="X1605" s="1074"/>
      <c r="Y1605" s="1042" t="s">
        <v>217</v>
      </c>
      <c r="Z1605" s="1016"/>
      <c r="AA1605" s="1016"/>
      <c r="AB1605" s="1016"/>
      <c r="AC1605" s="1073" t="s">
        <v>457</v>
      </c>
      <c r="AD1605" s="1079"/>
      <c r="AE1605" s="1079"/>
      <c r="AF1605" s="1079"/>
      <c r="AG1605" s="1079"/>
      <c r="AH1605" s="1079"/>
      <c r="AI1605" s="1079"/>
      <c r="AJ1605" s="1074"/>
      <c r="AK1605" s="1073" t="s">
        <v>458</v>
      </c>
      <c r="AL1605" s="1079"/>
      <c r="AM1605" s="1079"/>
      <c r="AN1605" s="1081"/>
      <c r="AO1605" s="1082"/>
      <c r="AP1605" s="3"/>
      <c r="AV1605" s="167"/>
      <c r="AW1605" s="221"/>
      <c r="AX1605" s="167"/>
      <c r="AY1605" s="167"/>
      <c r="AZ1605" s="167"/>
      <c r="BA1605" s="167"/>
      <c r="BB1605" s="167"/>
      <c r="BC1605" s="167"/>
      <c r="BD1605" s="167"/>
    </row>
    <row r="1606" spans="2:86" ht="12" customHeight="1" x14ac:dyDescent="0.15">
      <c r="B1606" s="1058"/>
      <c r="C1606" s="1063"/>
      <c r="D1606" s="1061"/>
      <c r="E1606" s="1061"/>
      <c r="F1606" s="1061"/>
      <c r="G1606" s="1061"/>
      <c r="H1606" s="1061"/>
      <c r="I1606" s="1061"/>
      <c r="J1606" s="1062"/>
      <c r="K1606" s="1016" t="s">
        <v>459</v>
      </c>
      <c r="L1606" s="1016" t="s">
        <v>199</v>
      </c>
      <c r="M1606" s="1016"/>
      <c r="N1606" s="1016" t="s">
        <v>198</v>
      </c>
      <c r="O1606" s="1016"/>
      <c r="P1606" s="1016" t="s">
        <v>460</v>
      </c>
      <c r="Q1606" s="1016"/>
      <c r="R1606" s="1016" t="s">
        <v>6</v>
      </c>
      <c r="S1606" s="1016"/>
      <c r="T1606" s="1016"/>
      <c r="U1606" s="1075"/>
      <c r="V1606" s="1076"/>
      <c r="W1606" s="1075"/>
      <c r="X1606" s="1076"/>
      <c r="Y1606" s="1042"/>
      <c r="Z1606" s="1016"/>
      <c r="AA1606" s="1016"/>
      <c r="AB1606" s="1016"/>
      <c r="AC1606" s="1077"/>
      <c r="AD1606" s="1080"/>
      <c r="AE1606" s="1080"/>
      <c r="AF1606" s="1080"/>
      <c r="AG1606" s="1080"/>
      <c r="AH1606" s="1080"/>
      <c r="AI1606" s="1080"/>
      <c r="AJ1606" s="1078"/>
      <c r="AK1606" s="1075"/>
      <c r="AL1606" s="1083"/>
      <c r="AM1606" s="1083"/>
      <c r="AN1606" s="1084"/>
      <c r="AO1606" s="1085"/>
      <c r="AP1606" s="3"/>
      <c r="AV1606" s="167"/>
      <c r="AW1606" s="167"/>
      <c r="AX1606" s="167"/>
      <c r="AY1606" s="167"/>
      <c r="AZ1606" s="167"/>
      <c r="BA1606" s="167"/>
      <c r="BB1606" s="167"/>
      <c r="BC1606" s="167"/>
      <c r="BD1606" s="167"/>
    </row>
    <row r="1607" spans="2:86" ht="12" customHeight="1" x14ac:dyDescent="0.15">
      <c r="B1607" s="1058"/>
      <c r="C1607" s="1063"/>
      <c r="D1607" s="1061"/>
      <c r="E1607" s="1061"/>
      <c r="F1607" s="1061"/>
      <c r="G1607" s="1061"/>
      <c r="H1607" s="1061"/>
      <c r="I1607" s="1061"/>
      <c r="J1607" s="1062"/>
      <c r="K1607" s="1016"/>
      <c r="L1607" s="1016"/>
      <c r="M1607" s="1016"/>
      <c r="N1607" s="1016"/>
      <c r="O1607" s="1016"/>
      <c r="P1607" s="1016"/>
      <c r="Q1607" s="1016"/>
      <c r="R1607" s="1016"/>
      <c r="S1607" s="1016"/>
      <c r="T1607" s="1016"/>
      <c r="U1607" s="1075"/>
      <c r="V1607" s="1076"/>
      <c r="W1607" s="1075"/>
      <c r="X1607" s="1076"/>
      <c r="Y1607" s="1042" t="s">
        <v>461</v>
      </c>
      <c r="Z1607" s="1016"/>
      <c r="AA1607" s="1016"/>
      <c r="AB1607" s="1016"/>
      <c r="AC1607" s="1016" t="s">
        <v>462</v>
      </c>
      <c r="AD1607" s="1016"/>
      <c r="AE1607" s="1016"/>
      <c r="AF1607" s="1016"/>
      <c r="AG1607" s="1016" t="s">
        <v>463</v>
      </c>
      <c r="AH1607" s="1016"/>
      <c r="AI1607" s="1016"/>
      <c r="AJ1607" s="1016"/>
      <c r="AK1607" s="1075"/>
      <c r="AL1607" s="1083"/>
      <c r="AM1607" s="1083"/>
      <c r="AN1607" s="1084"/>
      <c r="AO1607" s="1085"/>
      <c r="AP1607" s="3"/>
      <c r="AV1607" s="167"/>
      <c r="AW1607" s="167"/>
      <c r="AX1607" s="167"/>
      <c r="AY1607" s="167"/>
      <c r="AZ1607" s="167"/>
      <c r="BA1607" s="167"/>
      <c r="BB1607" s="167"/>
      <c r="BC1607" s="167"/>
      <c r="BD1607" s="167"/>
    </row>
    <row r="1608" spans="2:86" ht="12" customHeight="1" x14ac:dyDescent="0.15">
      <c r="B1608" s="1058"/>
      <c r="C1608" s="1063"/>
      <c r="D1608" s="1061"/>
      <c r="E1608" s="1061"/>
      <c r="F1608" s="1061"/>
      <c r="G1608" s="1061"/>
      <c r="H1608" s="1061"/>
      <c r="I1608" s="1061"/>
      <c r="J1608" s="1062"/>
      <c r="K1608" s="1016"/>
      <c r="L1608" s="1016"/>
      <c r="M1608" s="1016"/>
      <c r="N1608" s="1016"/>
      <c r="O1608" s="1016"/>
      <c r="P1608" s="1016"/>
      <c r="Q1608" s="1016"/>
      <c r="R1608" s="1016"/>
      <c r="S1608" s="1016"/>
      <c r="T1608" s="1016"/>
      <c r="U1608" s="1077"/>
      <c r="V1608" s="1078"/>
      <c r="W1608" s="1077"/>
      <c r="X1608" s="1078"/>
      <c r="Y1608" s="191" t="s">
        <v>32</v>
      </c>
      <c r="Z1608" s="187" t="s">
        <v>33</v>
      </c>
      <c r="AA1608" s="187" t="s">
        <v>464</v>
      </c>
      <c r="AB1608" s="187" t="s">
        <v>465</v>
      </c>
      <c r="AC1608" s="187" t="s">
        <v>32</v>
      </c>
      <c r="AD1608" s="187" t="s">
        <v>33</v>
      </c>
      <c r="AE1608" s="187" t="s">
        <v>464</v>
      </c>
      <c r="AF1608" s="187" t="s">
        <v>465</v>
      </c>
      <c r="AG1608" s="187" t="s">
        <v>32</v>
      </c>
      <c r="AH1608" s="187" t="s">
        <v>33</v>
      </c>
      <c r="AI1608" s="187" t="s">
        <v>464</v>
      </c>
      <c r="AJ1608" s="187" t="s">
        <v>465</v>
      </c>
      <c r="AK1608" s="1077"/>
      <c r="AL1608" s="1080"/>
      <c r="AM1608" s="1080"/>
      <c r="AN1608" s="1086"/>
      <c r="AO1608" s="1087"/>
      <c r="AP1608" s="3"/>
      <c r="AV1608" s="167"/>
      <c r="AW1608" s="167"/>
      <c r="AX1608" s="167"/>
      <c r="AY1608" s="167"/>
      <c r="AZ1608" s="167"/>
      <c r="BA1608" s="167"/>
      <c r="BB1608" s="167"/>
      <c r="BC1608" s="167"/>
      <c r="BD1608" s="167"/>
    </row>
    <row r="1609" spans="2:86" ht="12" customHeight="1" x14ac:dyDescent="0.15">
      <c r="B1609" s="1058"/>
      <c r="C1609" s="1063"/>
      <c r="D1609" s="1061"/>
      <c r="E1609" s="1061"/>
      <c r="F1609" s="1061"/>
      <c r="G1609" s="1061"/>
      <c r="H1609" s="1061"/>
      <c r="I1609" s="1061"/>
      <c r="J1609" s="1062"/>
      <c r="K1609" s="192">
        <v>1</v>
      </c>
      <c r="L1609" s="1038" t="s">
        <v>331</v>
      </c>
      <c r="M1609" s="1039"/>
      <c r="N1609" s="1038" t="s">
        <v>354</v>
      </c>
      <c r="O1609" s="1039"/>
      <c r="P1609" s="1034" t="s">
        <v>332</v>
      </c>
      <c r="Q1609" s="1036"/>
      <c r="R1609" s="408" t="s">
        <v>532</v>
      </c>
      <c r="S1609" s="408"/>
      <c r="T1609" s="408"/>
      <c r="U1609" s="1034" t="s">
        <v>554</v>
      </c>
      <c r="V1609" s="1036"/>
      <c r="W1609" s="1034" t="s">
        <v>551</v>
      </c>
      <c r="X1609" s="1035"/>
      <c r="Y1609" s="286"/>
      <c r="Z1609" s="286"/>
      <c r="AA1609" s="286"/>
      <c r="AB1609" s="286"/>
      <c r="AC1609" s="223"/>
      <c r="AD1609" s="223"/>
      <c r="AE1609" s="223"/>
      <c r="AF1609" s="223"/>
      <c r="AG1609" s="223"/>
      <c r="AH1609" s="223"/>
      <c r="AI1609" s="223"/>
      <c r="AJ1609" s="223"/>
      <c r="AK1609" s="1038"/>
      <c r="AL1609" s="1056"/>
      <c r="AM1609" s="1056"/>
      <c r="AN1609" s="799"/>
      <c r="AO1609" s="800"/>
      <c r="AP1609" s="3"/>
      <c r="AQ1609" s="222">
        <f>IF(P1609="材質劣化",2,IF(P1609="漏水",3,1))</f>
        <v>2</v>
      </c>
      <c r="AV1609" s="167"/>
      <c r="AW1609" s="167"/>
      <c r="AX1609" s="167"/>
      <c r="AY1609" s="167"/>
      <c r="AZ1609" s="167"/>
      <c r="BA1609" s="167"/>
      <c r="BB1609" s="167"/>
      <c r="BC1609" s="167"/>
      <c r="BD1609" s="167"/>
    </row>
    <row r="1610" spans="2:86" ht="12" customHeight="1" x14ac:dyDescent="0.15">
      <c r="B1610" s="1058"/>
      <c r="C1610" s="1063"/>
      <c r="D1610" s="1061"/>
      <c r="E1610" s="1061"/>
      <c r="F1610" s="1061"/>
      <c r="G1610" s="1061"/>
      <c r="H1610" s="1061"/>
      <c r="I1610" s="1061"/>
      <c r="J1610" s="1062"/>
      <c r="K1610" s="192"/>
      <c r="L1610" s="1038"/>
      <c r="M1610" s="1039"/>
      <c r="N1610" s="1038"/>
      <c r="O1610" s="1039"/>
      <c r="P1610" s="1034"/>
      <c r="Q1610" s="1036"/>
      <c r="R1610" s="408"/>
      <c r="S1610" s="408"/>
      <c r="T1610" s="408"/>
      <c r="U1610" s="1034"/>
      <c r="V1610" s="1036"/>
      <c r="W1610" s="1034"/>
      <c r="X1610" s="1035"/>
      <c r="Y1610" s="286"/>
      <c r="Z1610" s="286"/>
      <c r="AA1610" s="286"/>
      <c r="AB1610" s="286"/>
      <c r="AC1610" s="223"/>
      <c r="AD1610" s="223"/>
      <c r="AE1610" s="223"/>
      <c r="AF1610" s="223"/>
      <c r="AG1610" s="223"/>
      <c r="AH1610" s="223"/>
      <c r="AI1610" s="223"/>
      <c r="AJ1610" s="223"/>
      <c r="AK1610" s="1052"/>
      <c r="AL1610" s="1053"/>
      <c r="AM1610" s="1053"/>
      <c r="AN1610" s="1054"/>
      <c r="AO1610" s="1055"/>
      <c r="AP1610" s="3"/>
      <c r="AQ1610" s="222">
        <f t="shared" ref="AQ1610:AQ1628" si="739">IF(P1610="材質劣化",2,IF(P1610="漏水",3,1))</f>
        <v>1</v>
      </c>
      <c r="AV1610" s="167"/>
      <c r="AW1610" s="167"/>
      <c r="AX1610" s="167"/>
      <c r="AY1610" s="167"/>
      <c r="AZ1610" s="167"/>
      <c r="BA1610" s="167"/>
      <c r="BB1610" s="167"/>
      <c r="BC1610" s="167"/>
      <c r="BD1610" s="167"/>
    </row>
    <row r="1611" spans="2:86" ht="12" customHeight="1" x14ac:dyDescent="0.15">
      <c r="B1611" s="1058"/>
      <c r="C1611" s="1063"/>
      <c r="D1611" s="1061"/>
      <c r="E1611" s="1061"/>
      <c r="F1611" s="1061"/>
      <c r="G1611" s="1061"/>
      <c r="H1611" s="1061"/>
      <c r="I1611" s="1061"/>
      <c r="J1611" s="1062"/>
      <c r="K1611" s="192"/>
      <c r="L1611" s="1038"/>
      <c r="M1611" s="1039"/>
      <c r="N1611" s="1038"/>
      <c r="O1611" s="1039"/>
      <c r="P1611" s="1034"/>
      <c r="Q1611" s="1036"/>
      <c r="R1611" s="408"/>
      <c r="S1611" s="408"/>
      <c r="T1611" s="408"/>
      <c r="U1611" s="1034"/>
      <c r="V1611" s="1036"/>
      <c r="W1611" s="1034"/>
      <c r="X1611" s="1035"/>
      <c r="Y1611" s="286"/>
      <c r="Z1611" s="286"/>
      <c r="AA1611" s="286"/>
      <c r="AB1611" s="286"/>
      <c r="AC1611" s="223"/>
      <c r="AD1611" s="223"/>
      <c r="AE1611" s="223"/>
      <c r="AF1611" s="223"/>
      <c r="AG1611" s="223"/>
      <c r="AH1611" s="223"/>
      <c r="AI1611" s="223"/>
      <c r="AJ1611" s="223"/>
      <c r="AK1611" s="1052"/>
      <c r="AL1611" s="1053"/>
      <c r="AM1611" s="1053"/>
      <c r="AN1611" s="1054"/>
      <c r="AO1611" s="1055"/>
      <c r="AP1611" s="3"/>
      <c r="AQ1611" s="222">
        <f t="shared" si="739"/>
        <v>1</v>
      </c>
      <c r="AV1611" s="167"/>
      <c r="AW1611" s="167"/>
      <c r="AX1611" s="167"/>
      <c r="AY1611" s="167"/>
      <c r="AZ1611" s="167"/>
      <c r="BA1611" s="167"/>
      <c r="BB1611" s="167"/>
      <c r="BC1611" s="167"/>
      <c r="BD1611" s="167"/>
    </row>
    <row r="1612" spans="2:86" ht="12" customHeight="1" x14ac:dyDescent="0.15">
      <c r="B1612" s="1058"/>
      <c r="C1612" s="1063"/>
      <c r="D1612" s="1061"/>
      <c r="E1612" s="1061"/>
      <c r="F1612" s="1061"/>
      <c r="G1612" s="1061"/>
      <c r="H1612" s="1061"/>
      <c r="I1612" s="1061"/>
      <c r="J1612" s="1062"/>
      <c r="K1612" s="192"/>
      <c r="L1612" s="1038"/>
      <c r="M1612" s="1039"/>
      <c r="N1612" s="1038"/>
      <c r="O1612" s="1039"/>
      <c r="P1612" s="1034"/>
      <c r="Q1612" s="1036"/>
      <c r="R1612" s="408"/>
      <c r="S1612" s="408"/>
      <c r="T1612" s="408"/>
      <c r="U1612" s="1034"/>
      <c r="V1612" s="1036"/>
      <c r="W1612" s="1034"/>
      <c r="X1612" s="1035"/>
      <c r="Y1612" s="286"/>
      <c r="Z1612" s="286"/>
      <c r="AA1612" s="286"/>
      <c r="AB1612" s="286"/>
      <c r="AC1612" s="223"/>
      <c r="AD1612" s="223"/>
      <c r="AE1612" s="223"/>
      <c r="AF1612" s="223"/>
      <c r="AG1612" s="223"/>
      <c r="AH1612" s="223"/>
      <c r="AI1612" s="223"/>
      <c r="AJ1612" s="223"/>
      <c r="AK1612" s="1052"/>
      <c r="AL1612" s="1053"/>
      <c r="AM1612" s="1053"/>
      <c r="AN1612" s="1054"/>
      <c r="AO1612" s="1055"/>
      <c r="AP1612" s="3"/>
      <c r="AQ1612" s="222">
        <f t="shared" si="739"/>
        <v>1</v>
      </c>
      <c r="AV1612" s="167"/>
      <c r="AW1612" s="167"/>
      <c r="AX1612" s="167"/>
      <c r="AY1612" s="167"/>
      <c r="AZ1612" s="167"/>
      <c r="BA1612" s="167"/>
      <c r="BB1612" s="167"/>
      <c r="BC1612" s="167"/>
      <c r="BD1612" s="167"/>
    </row>
    <row r="1613" spans="2:86" ht="12" customHeight="1" x14ac:dyDescent="0.15">
      <c r="B1613" s="1058"/>
      <c r="C1613" s="1063"/>
      <c r="D1613" s="1061"/>
      <c r="E1613" s="1061"/>
      <c r="F1613" s="1061"/>
      <c r="G1613" s="1061"/>
      <c r="H1613" s="1061"/>
      <c r="I1613" s="1061"/>
      <c r="J1613" s="1062"/>
      <c r="K1613" s="192"/>
      <c r="L1613" s="1038"/>
      <c r="M1613" s="1039"/>
      <c r="N1613" s="1038"/>
      <c r="O1613" s="1039"/>
      <c r="P1613" s="1034"/>
      <c r="Q1613" s="1036"/>
      <c r="R1613" s="408"/>
      <c r="S1613" s="408"/>
      <c r="T1613" s="408"/>
      <c r="U1613" s="1034"/>
      <c r="V1613" s="1036"/>
      <c r="W1613" s="1034"/>
      <c r="X1613" s="1035"/>
      <c r="Y1613" s="286"/>
      <c r="Z1613" s="286"/>
      <c r="AA1613" s="286"/>
      <c r="AB1613" s="286"/>
      <c r="AC1613" s="223"/>
      <c r="AD1613" s="223"/>
      <c r="AE1613" s="223"/>
      <c r="AF1613" s="223"/>
      <c r="AG1613" s="223"/>
      <c r="AH1613" s="223"/>
      <c r="AI1613" s="223"/>
      <c r="AJ1613" s="223"/>
      <c r="AK1613" s="1052"/>
      <c r="AL1613" s="1053"/>
      <c r="AM1613" s="1053"/>
      <c r="AN1613" s="1054"/>
      <c r="AO1613" s="1055"/>
      <c r="AP1613" s="3"/>
      <c r="AQ1613" s="222">
        <f t="shared" si="739"/>
        <v>1</v>
      </c>
      <c r="AV1613" s="167"/>
      <c r="AW1613" s="167"/>
      <c r="AX1613" s="167"/>
      <c r="AY1613" s="167"/>
      <c r="AZ1613" s="167"/>
      <c r="BA1613" s="167"/>
      <c r="BB1613" s="167"/>
      <c r="BC1613" s="167"/>
      <c r="BD1613" s="167"/>
    </row>
    <row r="1614" spans="2:86" ht="12" customHeight="1" x14ac:dyDescent="0.15">
      <c r="B1614" s="1058"/>
      <c r="C1614" s="1063"/>
      <c r="D1614" s="1061"/>
      <c r="E1614" s="1061"/>
      <c r="F1614" s="1061"/>
      <c r="G1614" s="1061"/>
      <c r="H1614" s="1061"/>
      <c r="I1614" s="1061"/>
      <c r="J1614" s="1062"/>
      <c r="K1614" s="192"/>
      <c r="L1614" s="1038"/>
      <c r="M1614" s="1039"/>
      <c r="N1614" s="1038"/>
      <c r="O1614" s="1039"/>
      <c r="P1614" s="1034"/>
      <c r="Q1614" s="1036"/>
      <c r="R1614" s="408"/>
      <c r="S1614" s="408"/>
      <c r="T1614" s="408"/>
      <c r="U1614" s="1034"/>
      <c r="V1614" s="1036"/>
      <c r="W1614" s="1034"/>
      <c r="X1614" s="1035"/>
      <c r="Y1614" s="286"/>
      <c r="Z1614" s="286"/>
      <c r="AA1614" s="286"/>
      <c r="AB1614" s="286"/>
      <c r="AC1614" s="223"/>
      <c r="AD1614" s="223"/>
      <c r="AE1614" s="223"/>
      <c r="AF1614" s="223"/>
      <c r="AG1614" s="223"/>
      <c r="AH1614" s="223"/>
      <c r="AI1614" s="223"/>
      <c r="AJ1614" s="223"/>
      <c r="AK1614" s="1052"/>
      <c r="AL1614" s="1053"/>
      <c r="AM1614" s="1053"/>
      <c r="AN1614" s="1054"/>
      <c r="AO1614" s="1055"/>
      <c r="AP1614" s="3"/>
      <c r="AQ1614" s="222">
        <f t="shared" si="739"/>
        <v>1</v>
      </c>
      <c r="AV1614" s="167"/>
      <c r="AW1614" s="167"/>
      <c r="AX1614" s="167"/>
      <c r="AY1614" s="167"/>
      <c r="AZ1614" s="167"/>
      <c r="BA1614" s="167"/>
      <c r="BB1614" s="167"/>
      <c r="BC1614" s="167"/>
      <c r="BD1614" s="167"/>
    </row>
    <row r="1615" spans="2:86" s="162" customFormat="1" ht="12" customHeight="1" x14ac:dyDescent="0.15">
      <c r="B1615" s="1058"/>
      <c r="C1615" s="1063"/>
      <c r="D1615" s="1061"/>
      <c r="E1615" s="1061"/>
      <c r="F1615" s="1061"/>
      <c r="G1615" s="1061"/>
      <c r="H1615" s="1061"/>
      <c r="I1615" s="1061"/>
      <c r="J1615" s="1062"/>
      <c r="K1615" s="192"/>
      <c r="L1615" s="1038"/>
      <c r="M1615" s="1039"/>
      <c r="N1615" s="1038"/>
      <c r="O1615" s="1039"/>
      <c r="P1615" s="1034"/>
      <c r="Q1615" s="1036"/>
      <c r="R1615" s="408"/>
      <c r="S1615" s="408"/>
      <c r="T1615" s="408"/>
      <c r="U1615" s="1034"/>
      <c r="V1615" s="1036"/>
      <c r="W1615" s="1034"/>
      <c r="X1615" s="1035"/>
      <c r="Y1615" s="286"/>
      <c r="Z1615" s="286"/>
      <c r="AA1615" s="286"/>
      <c r="AB1615" s="286"/>
      <c r="AC1615" s="223"/>
      <c r="AD1615" s="223"/>
      <c r="AE1615" s="223"/>
      <c r="AF1615" s="223"/>
      <c r="AG1615" s="223"/>
      <c r="AH1615" s="223"/>
      <c r="AI1615" s="223"/>
      <c r="AJ1615" s="223"/>
      <c r="AK1615" s="1034"/>
      <c r="AL1615" s="1035"/>
      <c r="AM1615" s="1035"/>
      <c r="AN1615" s="788"/>
      <c r="AO1615" s="789"/>
      <c r="AP1615" s="3"/>
      <c r="AQ1615" s="222">
        <f t="shared" si="739"/>
        <v>1</v>
      </c>
    </row>
    <row r="1616" spans="2:86" s="162" customFormat="1" ht="12" customHeight="1" x14ac:dyDescent="0.15">
      <c r="B1616" s="1058"/>
      <c r="C1616" s="1063"/>
      <c r="D1616" s="1061"/>
      <c r="E1616" s="1061"/>
      <c r="F1616" s="1061"/>
      <c r="G1616" s="1061"/>
      <c r="H1616" s="1061"/>
      <c r="I1616" s="1061"/>
      <c r="J1616" s="1062"/>
      <c r="K1616" s="192"/>
      <c r="L1616" s="1038"/>
      <c r="M1616" s="1039"/>
      <c r="N1616" s="1038"/>
      <c r="O1616" s="1039"/>
      <c r="P1616" s="1034"/>
      <c r="Q1616" s="1036"/>
      <c r="R1616" s="408"/>
      <c r="S1616" s="408"/>
      <c r="T1616" s="408"/>
      <c r="U1616" s="1034"/>
      <c r="V1616" s="1036"/>
      <c r="W1616" s="1034"/>
      <c r="X1616" s="1035"/>
      <c r="Y1616" s="286"/>
      <c r="Z1616" s="286"/>
      <c r="AA1616" s="286"/>
      <c r="AB1616" s="286"/>
      <c r="AC1616" s="223"/>
      <c r="AD1616" s="223"/>
      <c r="AE1616" s="223"/>
      <c r="AF1616" s="223"/>
      <c r="AG1616" s="223"/>
      <c r="AH1616" s="223"/>
      <c r="AI1616" s="223"/>
      <c r="AJ1616" s="223"/>
      <c r="AK1616" s="1034"/>
      <c r="AL1616" s="1035"/>
      <c r="AM1616" s="1035"/>
      <c r="AN1616" s="788"/>
      <c r="AO1616" s="789"/>
      <c r="AP1616" s="3"/>
      <c r="AQ1616" s="222">
        <f t="shared" si="739"/>
        <v>1</v>
      </c>
    </row>
    <row r="1617" spans="2:46" s="162" customFormat="1" ht="12" customHeight="1" x14ac:dyDescent="0.15">
      <c r="B1617" s="1058"/>
      <c r="C1617" s="1063"/>
      <c r="D1617" s="1061"/>
      <c r="E1617" s="1061"/>
      <c r="F1617" s="1061"/>
      <c r="G1617" s="1061"/>
      <c r="H1617" s="1061"/>
      <c r="I1617" s="1061"/>
      <c r="J1617" s="1062"/>
      <c r="K1617" s="192"/>
      <c r="L1617" s="1038"/>
      <c r="M1617" s="1039"/>
      <c r="N1617" s="1038"/>
      <c r="O1617" s="1039"/>
      <c r="P1617" s="1034"/>
      <c r="Q1617" s="1036"/>
      <c r="R1617" s="408"/>
      <c r="S1617" s="408"/>
      <c r="T1617" s="408"/>
      <c r="U1617" s="1034"/>
      <c r="V1617" s="1036"/>
      <c r="W1617" s="1034"/>
      <c r="X1617" s="1035"/>
      <c r="Y1617" s="286"/>
      <c r="Z1617" s="286"/>
      <c r="AA1617" s="286"/>
      <c r="AB1617" s="286"/>
      <c r="AC1617" s="223"/>
      <c r="AD1617" s="223"/>
      <c r="AE1617" s="223"/>
      <c r="AF1617" s="223"/>
      <c r="AG1617" s="223"/>
      <c r="AH1617" s="223"/>
      <c r="AI1617" s="223"/>
      <c r="AJ1617" s="223"/>
      <c r="AK1617" s="1034"/>
      <c r="AL1617" s="1035"/>
      <c r="AM1617" s="1035"/>
      <c r="AN1617" s="788"/>
      <c r="AO1617" s="789"/>
      <c r="AP1617" s="3"/>
      <c r="AQ1617" s="222">
        <f t="shared" si="739"/>
        <v>1</v>
      </c>
    </row>
    <row r="1618" spans="2:46" s="162" customFormat="1" ht="12" customHeight="1" x14ac:dyDescent="0.15">
      <c r="B1618" s="1058"/>
      <c r="C1618" s="1063"/>
      <c r="D1618" s="1061"/>
      <c r="E1618" s="1061"/>
      <c r="F1618" s="1061"/>
      <c r="G1618" s="1061"/>
      <c r="H1618" s="1061"/>
      <c r="I1618" s="1061"/>
      <c r="J1618" s="1062"/>
      <c r="K1618" s="192"/>
      <c r="L1618" s="1038"/>
      <c r="M1618" s="1039"/>
      <c r="N1618" s="1038"/>
      <c r="O1618" s="1039"/>
      <c r="P1618" s="1034"/>
      <c r="Q1618" s="1036"/>
      <c r="R1618" s="408"/>
      <c r="S1618" s="408"/>
      <c r="T1618" s="408"/>
      <c r="U1618" s="1034"/>
      <c r="V1618" s="1036"/>
      <c r="W1618" s="1034"/>
      <c r="X1618" s="1035"/>
      <c r="Y1618" s="286"/>
      <c r="Z1618" s="286"/>
      <c r="AA1618" s="286"/>
      <c r="AB1618" s="286"/>
      <c r="AC1618" s="223"/>
      <c r="AD1618" s="223"/>
      <c r="AE1618" s="223"/>
      <c r="AF1618" s="223"/>
      <c r="AG1618" s="223"/>
      <c r="AH1618" s="223"/>
      <c r="AI1618" s="223"/>
      <c r="AJ1618" s="223"/>
      <c r="AK1618" s="1034"/>
      <c r="AL1618" s="1035"/>
      <c r="AM1618" s="1035"/>
      <c r="AN1618" s="788"/>
      <c r="AO1618" s="789"/>
      <c r="AP1618" s="3"/>
      <c r="AQ1618" s="222">
        <f t="shared" si="739"/>
        <v>1</v>
      </c>
    </row>
    <row r="1619" spans="2:46" s="162" customFormat="1" ht="12" customHeight="1" x14ac:dyDescent="0.15">
      <c r="B1619" s="1058"/>
      <c r="C1619" s="1063"/>
      <c r="D1619" s="1061"/>
      <c r="E1619" s="1061"/>
      <c r="F1619" s="1061"/>
      <c r="G1619" s="1061"/>
      <c r="H1619" s="1061"/>
      <c r="I1619" s="1061"/>
      <c r="J1619" s="1062"/>
      <c r="K1619" s="192"/>
      <c r="L1619" s="1038"/>
      <c r="M1619" s="1039"/>
      <c r="N1619" s="1038"/>
      <c r="O1619" s="1039"/>
      <c r="P1619" s="1034"/>
      <c r="Q1619" s="1036"/>
      <c r="R1619" s="408"/>
      <c r="S1619" s="408"/>
      <c r="T1619" s="408"/>
      <c r="U1619" s="1034"/>
      <c r="V1619" s="1036"/>
      <c r="W1619" s="1034"/>
      <c r="X1619" s="1035"/>
      <c r="Y1619" s="286"/>
      <c r="Z1619" s="286"/>
      <c r="AA1619" s="286"/>
      <c r="AB1619" s="286"/>
      <c r="AC1619" s="223"/>
      <c r="AD1619" s="223"/>
      <c r="AE1619" s="223"/>
      <c r="AF1619" s="223"/>
      <c r="AG1619" s="223"/>
      <c r="AH1619" s="223"/>
      <c r="AI1619" s="223"/>
      <c r="AJ1619" s="223"/>
      <c r="AK1619" s="1034"/>
      <c r="AL1619" s="1035"/>
      <c r="AM1619" s="1035"/>
      <c r="AN1619" s="788"/>
      <c r="AO1619" s="789"/>
      <c r="AP1619" s="3"/>
      <c r="AQ1619" s="222">
        <f t="shared" si="739"/>
        <v>1</v>
      </c>
    </row>
    <row r="1620" spans="2:46" s="162" customFormat="1" ht="12" customHeight="1" x14ac:dyDescent="0.15">
      <c r="B1620" s="1058"/>
      <c r="C1620" s="1063"/>
      <c r="D1620" s="1061"/>
      <c r="E1620" s="1061"/>
      <c r="F1620" s="1061"/>
      <c r="G1620" s="1061"/>
      <c r="H1620" s="1061"/>
      <c r="I1620" s="1061"/>
      <c r="J1620" s="1062"/>
      <c r="K1620" s="192"/>
      <c r="L1620" s="1038"/>
      <c r="M1620" s="1039"/>
      <c r="N1620" s="1038"/>
      <c r="O1620" s="1039"/>
      <c r="P1620" s="1034"/>
      <c r="Q1620" s="1036"/>
      <c r="R1620" s="408"/>
      <c r="S1620" s="408"/>
      <c r="T1620" s="408"/>
      <c r="U1620" s="1034"/>
      <c r="V1620" s="1036"/>
      <c r="W1620" s="1034"/>
      <c r="X1620" s="1035"/>
      <c r="Y1620" s="286"/>
      <c r="Z1620" s="286"/>
      <c r="AA1620" s="286"/>
      <c r="AB1620" s="286"/>
      <c r="AC1620" s="223"/>
      <c r="AD1620" s="223"/>
      <c r="AE1620" s="223"/>
      <c r="AF1620" s="223"/>
      <c r="AG1620" s="223"/>
      <c r="AH1620" s="223"/>
      <c r="AI1620" s="223"/>
      <c r="AJ1620" s="223"/>
      <c r="AK1620" s="1034"/>
      <c r="AL1620" s="1035"/>
      <c r="AM1620" s="1035"/>
      <c r="AN1620" s="788"/>
      <c r="AO1620" s="789"/>
      <c r="AP1620" s="3"/>
      <c r="AQ1620" s="222">
        <f t="shared" si="739"/>
        <v>1</v>
      </c>
    </row>
    <row r="1621" spans="2:46" s="162" customFormat="1" ht="12" customHeight="1" x14ac:dyDescent="0.15">
      <c r="B1621" s="1058"/>
      <c r="C1621" s="1063"/>
      <c r="D1621" s="1061"/>
      <c r="E1621" s="1061"/>
      <c r="F1621" s="1061"/>
      <c r="G1621" s="1061"/>
      <c r="H1621" s="1061"/>
      <c r="I1621" s="1061"/>
      <c r="J1621" s="1062"/>
      <c r="K1621" s="192"/>
      <c r="L1621" s="1038"/>
      <c r="M1621" s="1039"/>
      <c r="N1621" s="1038"/>
      <c r="O1621" s="1039"/>
      <c r="P1621" s="1034"/>
      <c r="Q1621" s="1036"/>
      <c r="R1621" s="408"/>
      <c r="S1621" s="408"/>
      <c r="T1621" s="408"/>
      <c r="U1621" s="1034"/>
      <c r="V1621" s="1036"/>
      <c r="W1621" s="1034"/>
      <c r="X1621" s="1035"/>
      <c r="Y1621" s="286"/>
      <c r="Z1621" s="286"/>
      <c r="AA1621" s="286"/>
      <c r="AB1621" s="286"/>
      <c r="AC1621" s="223"/>
      <c r="AD1621" s="223"/>
      <c r="AE1621" s="223"/>
      <c r="AF1621" s="223"/>
      <c r="AG1621" s="223"/>
      <c r="AH1621" s="223"/>
      <c r="AI1621" s="223"/>
      <c r="AJ1621" s="223"/>
      <c r="AK1621" s="1034"/>
      <c r="AL1621" s="1035"/>
      <c r="AM1621" s="1035"/>
      <c r="AN1621" s="788"/>
      <c r="AO1621" s="789"/>
      <c r="AP1621" s="3"/>
      <c r="AQ1621" s="222">
        <f t="shared" si="739"/>
        <v>1</v>
      </c>
    </row>
    <row r="1622" spans="2:46" s="162" customFormat="1" ht="12" customHeight="1" x14ac:dyDescent="0.15">
      <c r="B1622" s="1058"/>
      <c r="C1622" s="1063"/>
      <c r="D1622" s="1061"/>
      <c r="E1622" s="1061"/>
      <c r="F1622" s="1061"/>
      <c r="G1622" s="1061"/>
      <c r="H1622" s="1061"/>
      <c r="I1622" s="1061"/>
      <c r="J1622" s="1062"/>
      <c r="K1622" s="192"/>
      <c r="L1622" s="1038"/>
      <c r="M1622" s="1039"/>
      <c r="N1622" s="1038"/>
      <c r="O1622" s="1039"/>
      <c r="P1622" s="1034"/>
      <c r="Q1622" s="1036"/>
      <c r="R1622" s="408"/>
      <c r="S1622" s="408"/>
      <c r="T1622" s="408"/>
      <c r="U1622" s="1034"/>
      <c r="V1622" s="1036"/>
      <c r="W1622" s="1034"/>
      <c r="X1622" s="1035"/>
      <c r="Y1622" s="286"/>
      <c r="Z1622" s="286"/>
      <c r="AA1622" s="286"/>
      <c r="AB1622" s="286"/>
      <c r="AC1622" s="223"/>
      <c r="AD1622" s="223"/>
      <c r="AE1622" s="223"/>
      <c r="AF1622" s="223"/>
      <c r="AG1622" s="223"/>
      <c r="AH1622" s="223"/>
      <c r="AI1622" s="223"/>
      <c r="AJ1622" s="223"/>
      <c r="AK1622" s="1034"/>
      <c r="AL1622" s="1035"/>
      <c r="AM1622" s="1035"/>
      <c r="AN1622" s="788"/>
      <c r="AO1622" s="789"/>
      <c r="AP1622" s="3"/>
      <c r="AQ1622" s="222">
        <f t="shared" si="739"/>
        <v>1</v>
      </c>
    </row>
    <row r="1623" spans="2:46" s="162" customFormat="1" ht="12" customHeight="1" x14ac:dyDescent="0.15">
      <c r="B1623" s="1058"/>
      <c r="C1623" s="1063"/>
      <c r="D1623" s="1061"/>
      <c r="E1623" s="1061"/>
      <c r="F1623" s="1061"/>
      <c r="G1623" s="1061"/>
      <c r="H1623" s="1061"/>
      <c r="I1623" s="1061"/>
      <c r="J1623" s="1062"/>
      <c r="K1623" s="192"/>
      <c r="L1623" s="1038"/>
      <c r="M1623" s="1039"/>
      <c r="N1623" s="1038"/>
      <c r="O1623" s="1039"/>
      <c r="P1623" s="1034"/>
      <c r="Q1623" s="1036"/>
      <c r="R1623" s="408"/>
      <c r="S1623" s="408"/>
      <c r="T1623" s="408"/>
      <c r="U1623" s="1034"/>
      <c r="V1623" s="1036"/>
      <c r="W1623" s="1034"/>
      <c r="X1623" s="1035"/>
      <c r="Y1623" s="286"/>
      <c r="Z1623" s="286"/>
      <c r="AA1623" s="286"/>
      <c r="AB1623" s="286"/>
      <c r="AC1623" s="223"/>
      <c r="AD1623" s="223"/>
      <c r="AE1623" s="223"/>
      <c r="AF1623" s="223"/>
      <c r="AG1623" s="223"/>
      <c r="AH1623" s="223"/>
      <c r="AI1623" s="223"/>
      <c r="AJ1623" s="223"/>
      <c r="AK1623" s="1034"/>
      <c r="AL1623" s="1035"/>
      <c r="AM1623" s="1035"/>
      <c r="AN1623" s="788"/>
      <c r="AO1623" s="789"/>
      <c r="AP1623" s="3"/>
      <c r="AQ1623" s="222">
        <f t="shared" si="739"/>
        <v>1</v>
      </c>
    </row>
    <row r="1624" spans="2:46" s="162" customFormat="1" ht="12" customHeight="1" x14ac:dyDescent="0.15">
      <c r="B1624" s="1058"/>
      <c r="C1624" s="1063"/>
      <c r="D1624" s="1061"/>
      <c r="E1624" s="1061"/>
      <c r="F1624" s="1061"/>
      <c r="G1624" s="1061"/>
      <c r="H1624" s="1061"/>
      <c r="I1624" s="1061"/>
      <c r="J1624" s="1062"/>
      <c r="K1624" s="192"/>
      <c r="L1624" s="1038"/>
      <c r="M1624" s="1039"/>
      <c r="N1624" s="1038"/>
      <c r="O1624" s="1039"/>
      <c r="P1624" s="1034"/>
      <c r="Q1624" s="1036"/>
      <c r="R1624" s="408"/>
      <c r="S1624" s="408"/>
      <c r="T1624" s="408"/>
      <c r="U1624" s="1034"/>
      <c r="V1624" s="1036"/>
      <c r="W1624" s="1034"/>
      <c r="X1624" s="1035"/>
      <c r="Y1624" s="286"/>
      <c r="Z1624" s="286"/>
      <c r="AA1624" s="286"/>
      <c r="AB1624" s="286"/>
      <c r="AC1624" s="223"/>
      <c r="AD1624" s="223"/>
      <c r="AE1624" s="223"/>
      <c r="AF1624" s="223"/>
      <c r="AG1624" s="223"/>
      <c r="AH1624" s="223"/>
      <c r="AI1624" s="223"/>
      <c r="AJ1624" s="223"/>
      <c r="AK1624" s="1034"/>
      <c r="AL1624" s="1035"/>
      <c r="AM1624" s="1035"/>
      <c r="AN1624" s="788"/>
      <c r="AO1624" s="789"/>
      <c r="AP1624" s="3"/>
      <c r="AQ1624" s="222">
        <f t="shared" si="739"/>
        <v>1</v>
      </c>
    </row>
    <row r="1625" spans="2:46" s="162" customFormat="1" ht="12" customHeight="1" x14ac:dyDescent="0.15">
      <c r="B1625" s="1058"/>
      <c r="C1625" s="1063"/>
      <c r="D1625" s="1061"/>
      <c r="E1625" s="1061"/>
      <c r="F1625" s="1061"/>
      <c r="G1625" s="1061"/>
      <c r="H1625" s="1061"/>
      <c r="I1625" s="1061"/>
      <c r="J1625" s="1062"/>
      <c r="K1625" s="192"/>
      <c r="L1625" s="1038"/>
      <c r="M1625" s="1039"/>
      <c r="N1625" s="1038"/>
      <c r="O1625" s="1039"/>
      <c r="P1625" s="1034"/>
      <c r="Q1625" s="1036"/>
      <c r="R1625" s="408"/>
      <c r="S1625" s="408"/>
      <c r="T1625" s="408"/>
      <c r="U1625" s="1034"/>
      <c r="V1625" s="1036"/>
      <c r="W1625" s="1034"/>
      <c r="X1625" s="1035"/>
      <c r="Y1625" s="286"/>
      <c r="Z1625" s="286"/>
      <c r="AA1625" s="286"/>
      <c r="AB1625" s="286"/>
      <c r="AC1625" s="223"/>
      <c r="AD1625" s="223"/>
      <c r="AE1625" s="223"/>
      <c r="AF1625" s="223"/>
      <c r="AG1625" s="223"/>
      <c r="AH1625" s="223"/>
      <c r="AI1625" s="223"/>
      <c r="AJ1625" s="223"/>
      <c r="AK1625" s="1034"/>
      <c r="AL1625" s="1035"/>
      <c r="AM1625" s="1035"/>
      <c r="AN1625" s="788"/>
      <c r="AO1625" s="789"/>
      <c r="AP1625" s="3"/>
      <c r="AQ1625" s="222">
        <f t="shared" si="739"/>
        <v>1</v>
      </c>
    </row>
    <row r="1626" spans="2:46" s="162" customFormat="1" ht="12" customHeight="1" x14ac:dyDescent="0.15">
      <c r="B1626" s="1058"/>
      <c r="C1626" s="1063"/>
      <c r="D1626" s="1061"/>
      <c r="E1626" s="1061"/>
      <c r="F1626" s="1061"/>
      <c r="G1626" s="1061"/>
      <c r="H1626" s="1061"/>
      <c r="I1626" s="1061"/>
      <c r="J1626" s="1062"/>
      <c r="K1626" s="192"/>
      <c r="L1626" s="1038"/>
      <c r="M1626" s="1039"/>
      <c r="N1626" s="1038"/>
      <c r="O1626" s="1039"/>
      <c r="P1626" s="1034"/>
      <c r="Q1626" s="1036"/>
      <c r="R1626" s="408"/>
      <c r="S1626" s="408"/>
      <c r="T1626" s="408"/>
      <c r="U1626" s="1034"/>
      <c r="V1626" s="1036"/>
      <c r="W1626" s="1034"/>
      <c r="X1626" s="1035"/>
      <c r="Y1626" s="286"/>
      <c r="Z1626" s="286"/>
      <c r="AA1626" s="286"/>
      <c r="AB1626" s="286"/>
      <c r="AC1626" s="223"/>
      <c r="AD1626" s="223"/>
      <c r="AE1626" s="223"/>
      <c r="AF1626" s="223"/>
      <c r="AG1626" s="223"/>
      <c r="AH1626" s="223"/>
      <c r="AI1626" s="223"/>
      <c r="AJ1626" s="223"/>
      <c r="AK1626" s="1034"/>
      <c r="AL1626" s="1035"/>
      <c r="AM1626" s="1035"/>
      <c r="AN1626" s="788"/>
      <c r="AO1626" s="789"/>
      <c r="AP1626" s="3"/>
      <c r="AQ1626" s="222">
        <f t="shared" si="739"/>
        <v>1</v>
      </c>
    </row>
    <row r="1627" spans="2:46" s="162" customFormat="1" ht="12" customHeight="1" x14ac:dyDescent="0.15">
      <c r="B1627" s="1058"/>
      <c r="C1627" s="1063"/>
      <c r="D1627" s="1061"/>
      <c r="E1627" s="1061"/>
      <c r="F1627" s="1061"/>
      <c r="G1627" s="1061"/>
      <c r="H1627" s="1061"/>
      <c r="I1627" s="1061"/>
      <c r="J1627" s="1062"/>
      <c r="K1627" s="192"/>
      <c r="L1627" s="1038"/>
      <c r="M1627" s="1039"/>
      <c r="N1627" s="1038"/>
      <c r="O1627" s="1039"/>
      <c r="P1627" s="1034"/>
      <c r="Q1627" s="1036"/>
      <c r="R1627" s="408"/>
      <c r="S1627" s="408"/>
      <c r="T1627" s="408"/>
      <c r="U1627" s="1034"/>
      <c r="V1627" s="1036"/>
      <c r="W1627" s="1034"/>
      <c r="X1627" s="1035"/>
      <c r="Y1627" s="286"/>
      <c r="Z1627" s="286"/>
      <c r="AA1627" s="286"/>
      <c r="AB1627" s="286"/>
      <c r="AC1627" s="223"/>
      <c r="AD1627" s="223"/>
      <c r="AE1627" s="223"/>
      <c r="AF1627" s="223"/>
      <c r="AG1627" s="223"/>
      <c r="AH1627" s="223"/>
      <c r="AI1627" s="223"/>
      <c r="AJ1627" s="223"/>
      <c r="AK1627" s="1034"/>
      <c r="AL1627" s="1035"/>
      <c r="AM1627" s="1035"/>
      <c r="AN1627" s="788"/>
      <c r="AO1627" s="789"/>
      <c r="AP1627" s="3"/>
      <c r="AQ1627" s="222">
        <f t="shared" si="739"/>
        <v>1</v>
      </c>
    </row>
    <row r="1628" spans="2:46" s="162" customFormat="1" ht="12" customHeight="1" x14ac:dyDescent="0.15">
      <c r="B1628" s="1058"/>
      <c r="C1628" s="1063"/>
      <c r="D1628" s="1061"/>
      <c r="E1628" s="1061"/>
      <c r="F1628" s="1061"/>
      <c r="G1628" s="1061"/>
      <c r="H1628" s="1061"/>
      <c r="I1628" s="1061"/>
      <c r="J1628" s="1062"/>
      <c r="K1628" s="192"/>
      <c r="L1628" s="1038"/>
      <c r="M1628" s="1039"/>
      <c r="N1628" s="1038"/>
      <c r="O1628" s="1039"/>
      <c r="P1628" s="1034"/>
      <c r="Q1628" s="1036"/>
      <c r="R1628" s="408"/>
      <c r="S1628" s="408"/>
      <c r="T1628" s="408"/>
      <c r="U1628" s="1034"/>
      <c r="V1628" s="1036"/>
      <c r="W1628" s="1034"/>
      <c r="X1628" s="1035"/>
      <c r="Y1628" s="286"/>
      <c r="Z1628" s="286"/>
      <c r="AA1628" s="286"/>
      <c r="AB1628" s="286"/>
      <c r="AC1628" s="223"/>
      <c r="AD1628" s="223"/>
      <c r="AE1628" s="223"/>
      <c r="AF1628" s="223"/>
      <c r="AG1628" s="223"/>
      <c r="AH1628" s="223"/>
      <c r="AI1628" s="223"/>
      <c r="AJ1628" s="223"/>
      <c r="AK1628" s="1034"/>
      <c r="AL1628" s="1035"/>
      <c r="AM1628" s="1035"/>
      <c r="AN1628" s="788"/>
      <c r="AO1628" s="789"/>
      <c r="AP1628" s="3"/>
      <c r="AQ1628" s="222">
        <f t="shared" si="739"/>
        <v>1</v>
      </c>
    </row>
    <row r="1629" spans="2:46" s="162" customFormat="1" ht="12" customHeight="1" x14ac:dyDescent="0.15">
      <c r="B1629" s="1058"/>
      <c r="C1629" s="1063"/>
      <c r="D1629" s="1061"/>
      <c r="E1629" s="1061"/>
      <c r="F1629" s="1061"/>
      <c r="G1629" s="1061"/>
      <c r="H1629" s="1061"/>
      <c r="I1629" s="1061"/>
      <c r="J1629" s="1062"/>
      <c r="K1629" s="1016" t="s">
        <v>216</v>
      </c>
      <c r="L1629" s="1016" t="s">
        <v>215</v>
      </c>
      <c r="M1629" s="1016"/>
      <c r="N1629" s="1016"/>
      <c r="O1629" s="1016"/>
      <c r="P1629" s="1016"/>
      <c r="Q1629" s="1016"/>
      <c r="R1629" s="1016"/>
      <c r="S1629" s="1016"/>
      <c r="T1629" s="1016"/>
      <c r="U1629" s="1016"/>
      <c r="V1629" s="1016"/>
      <c r="W1629" s="1016"/>
      <c r="X1629" s="1016"/>
      <c r="Y1629" s="1040" t="s">
        <v>466</v>
      </c>
      <c r="Z1629" s="1041"/>
      <c r="AA1629" s="1041"/>
      <c r="AB1629" s="1042"/>
      <c r="AC1629" s="224">
        <f t="shared" ref="AC1629:AJ1629" si="740">SUM(AC1609:AC1628)</f>
        <v>0</v>
      </c>
      <c r="AD1629" s="224">
        <f t="shared" si="740"/>
        <v>0</v>
      </c>
      <c r="AE1629" s="224">
        <f t="shared" si="740"/>
        <v>0</v>
      </c>
      <c r="AF1629" s="224">
        <f t="shared" si="740"/>
        <v>0</v>
      </c>
      <c r="AG1629" s="224">
        <f t="shared" si="740"/>
        <v>0</v>
      </c>
      <c r="AH1629" s="224">
        <f t="shared" si="740"/>
        <v>0</v>
      </c>
      <c r="AI1629" s="224">
        <f t="shared" si="740"/>
        <v>0</v>
      </c>
      <c r="AJ1629" s="224">
        <f t="shared" si="740"/>
        <v>0</v>
      </c>
      <c r="AK1629" s="1040" t="s">
        <v>214</v>
      </c>
      <c r="AL1629" s="1041"/>
      <c r="AM1629" s="1041"/>
      <c r="AN1629" s="788"/>
      <c r="AO1629" s="789"/>
      <c r="AP1629" s="3"/>
    </row>
    <row r="1630" spans="2:46" s="162" customFormat="1" ht="12" customHeight="1" x14ac:dyDescent="0.15">
      <c r="B1630" s="1058"/>
      <c r="C1630" s="1063"/>
      <c r="D1630" s="1061"/>
      <c r="E1630" s="1061"/>
      <c r="F1630" s="1061"/>
      <c r="G1630" s="1061"/>
      <c r="H1630" s="1061"/>
      <c r="I1630" s="1061"/>
      <c r="J1630" s="1062"/>
      <c r="K1630" s="1016"/>
      <c r="L1630" s="1016" t="s">
        <v>467</v>
      </c>
      <c r="M1630" s="1016"/>
      <c r="N1630" s="1016"/>
      <c r="O1630" s="1016" t="s">
        <v>213</v>
      </c>
      <c r="P1630" s="1016"/>
      <c r="Q1630" s="1016"/>
      <c r="R1630" s="1016"/>
      <c r="S1630" s="1016"/>
      <c r="T1630" s="1016"/>
      <c r="U1630" s="1016"/>
      <c r="V1630" s="1016"/>
      <c r="W1630" s="1016"/>
      <c r="X1630" s="1016"/>
      <c r="Y1630" s="193">
        <f>COUNTIF(Y1609:Y1628,"○")</f>
        <v>0</v>
      </c>
      <c r="Z1630" s="193">
        <f>COUNTIF(Z1609:Z1628,"○")</f>
        <v>0</v>
      </c>
      <c r="AA1630" s="193">
        <f>COUNTIF(AA1609:AA1628,"○")</f>
        <v>0</v>
      </c>
      <c r="AB1630" s="193">
        <f>COUNTIF(AB1609:AB1628,"○")</f>
        <v>0</v>
      </c>
      <c r="AC1630" s="193">
        <f t="shared" ref="AC1630:AJ1630" si="741">COUNT(AC1609:AC1628)</f>
        <v>0</v>
      </c>
      <c r="AD1630" s="193">
        <f t="shared" si="741"/>
        <v>0</v>
      </c>
      <c r="AE1630" s="193">
        <f t="shared" si="741"/>
        <v>0</v>
      </c>
      <c r="AF1630" s="193">
        <f t="shared" si="741"/>
        <v>0</v>
      </c>
      <c r="AG1630" s="193">
        <f t="shared" si="741"/>
        <v>0</v>
      </c>
      <c r="AH1630" s="193">
        <f t="shared" si="741"/>
        <v>0</v>
      </c>
      <c r="AI1630" s="193">
        <f t="shared" si="741"/>
        <v>0</v>
      </c>
      <c r="AJ1630" s="193">
        <f t="shared" si="741"/>
        <v>0</v>
      </c>
      <c r="AK1630" s="1043"/>
      <c r="AL1630" s="1044"/>
      <c r="AM1630" s="1044"/>
      <c r="AN1630" s="1044"/>
      <c r="AO1630" s="1045"/>
      <c r="AP1630" s="3"/>
    </row>
    <row r="1631" spans="2:46" ht="12" customHeight="1" x14ac:dyDescent="0.15">
      <c r="B1631" s="1058"/>
      <c r="C1631" s="1063"/>
      <c r="D1631" s="1061"/>
      <c r="E1631" s="1061"/>
      <c r="F1631" s="1061"/>
      <c r="G1631" s="1061"/>
      <c r="H1631" s="1061"/>
      <c r="I1631" s="1061"/>
      <c r="J1631" s="1062"/>
      <c r="K1631" s="1016"/>
      <c r="L1631" s="1016"/>
      <c r="M1631" s="1016"/>
      <c r="N1631" s="1016"/>
      <c r="O1631" s="1016" t="s">
        <v>468</v>
      </c>
      <c r="P1631" s="1016"/>
      <c r="Q1631" s="1016"/>
      <c r="R1631" s="1016"/>
      <c r="S1631" s="1016"/>
      <c r="T1631" s="1016"/>
      <c r="U1631" s="1016"/>
      <c r="V1631" s="1016"/>
      <c r="W1631" s="1016"/>
      <c r="X1631" s="1016"/>
      <c r="Y1631" s="1034" t="str">
        <f>IF(Y1630&gt;0,"Ⅳ",IF(Z1630&gt;0,"Ⅲ",IF(AA1630&gt;0,"Ⅱa",IF(AB1630&gt;0,"Ⅱb","Ⅰ"))))</f>
        <v>Ⅰ</v>
      </c>
      <c r="Z1631" s="1035"/>
      <c r="AA1631" s="1035"/>
      <c r="AB1631" s="1036"/>
      <c r="AC1631" s="1034" t="str">
        <f>IF(AC1630&gt;0,"Ⅳ",IF(AD1630&gt;0,"Ⅲ",IF(AE1630&gt;0,"Ⅱa",IF(AF1630&gt;0,"Ⅱb","Ⅰ"))))</f>
        <v>Ⅰ</v>
      </c>
      <c r="AD1631" s="1035"/>
      <c r="AE1631" s="1035"/>
      <c r="AF1631" s="1036"/>
      <c r="AG1631" s="1034" t="str">
        <f>IF(AG1630&gt;0,"Ⅳ",IF(AH1630&gt;0,"Ⅲ",IF(AI1630&gt;0,"Ⅱa",IF(AJ1630&gt;0,"Ⅱb","Ⅰ"))))</f>
        <v>Ⅰ</v>
      </c>
      <c r="AH1631" s="1035"/>
      <c r="AI1631" s="1035"/>
      <c r="AJ1631" s="1036"/>
      <c r="AK1631" s="1046"/>
      <c r="AL1631" s="1047"/>
      <c r="AM1631" s="1047"/>
      <c r="AN1631" s="1047"/>
      <c r="AO1631" s="1048"/>
      <c r="AP1631" s="3"/>
      <c r="AQ1631" s="282" t="s">
        <v>312</v>
      </c>
      <c r="AR1631" s="282" t="s">
        <v>313</v>
      </c>
      <c r="AS1631" s="699" t="s">
        <v>316</v>
      </c>
      <c r="AT1631" s="1026"/>
    </row>
    <row r="1632" spans="2:46" ht="12" customHeight="1" x14ac:dyDescent="0.15">
      <c r="B1632" s="1058"/>
      <c r="C1632" s="1063"/>
      <c r="D1632" s="1061"/>
      <c r="E1632" s="1061"/>
      <c r="F1632" s="1061"/>
      <c r="G1632" s="1061"/>
      <c r="H1632" s="1061"/>
      <c r="I1632" s="1061"/>
      <c r="J1632" s="1062"/>
      <c r="K1632" s="1016"/>
      <c r="L1632" s="1016" t="s">
        <v>469</v>
      </c>
      <c r="M1632" s="1016"/>
      <c r="N1632" s="1016"/>
      <c r="O1632" s="1016" t="s">
        <v>212</v>
      </c>
      <c r="P1632" s="1016"/>
      <c r="Q1632" s="1016"/>
      <c r="R1632" s="1016"/>
      <c r="S1632" s="1016"/>
      <c r="T1632" s="1016"/>
      <c r="U1632" s="1016"/>
      <c r="V1632" s="1016"/>
      <c r="W1632" s="1016"/>
      <c r="X1632" s="1016"/>
      <c r="Y1632" s="187" t="s">
        <v>32</v>
      </c>
      <c r="Z1632" s="187" t="s">
        <v>33</v>
      </c>
      <c r="AA1632" s="1027" t="s">
        <v>34</v>
      </c>
      <c r="AB1632" s="1027"/>
      <c r="AC1632" s="187" t="s">
        <v>32</v>
      </c>
      <c r="AD1632" s="187" t="s">
        <v>33</v>
      </c>
      <c r="AE1632" s="1027" t="s">
        <v>34</v>
      </c>
      <c r="AF1632" s="1027"/>
      <c r="AG1632" s="187" t="s">
        <v>32</v>
      </c>
      <c r="AH1632" s="187" t="s">
        <v>33</v>
      </c>
      <c r="AI1632" s="1027" t="s">
        <v>34</v>
      </c>
      <c r="AJ1632" s="1027"/>
      <c r="AK1632" s="1046"/>
      <c r="AL1632" s="1047"/>
      <c r="AM1632" s="1047"/>
      <c r="AN1632" s="1047"/>
      <c r="AO1632" s="1048"/>
      <c r="AP1632" s="3"/>
      <c r="AQ1632" s="1028">
        <f>+Y1630+Z1630</f>
        <v>0</v>
      </c>
      <c r="AR1632" s="1029"/>
      <c r="AS1632" s="1028">
        <f>+AA1630+AB1630</f>
        <v>0</v>
      </c>
      <c r="AT1632" s="1029"/>
    </row>
    <row r="1633" spans="2:86" ht="12" customHeight="1" x14ac:dyDescent="0.15">
      <c r="B1633" s="1058"/>
      <c r="C1633" s="1063"/>
      <c r="D1633" s="1061"/>
      <c r="E1633" s="1061"/>
      <c r="F1633" s="1061"/>
      <c r="G1633" s="1061"/>
      <c r="H1633" s="1061"/>
      <c r="I1633" s="1061"/>
      <c r="J1633" s="1062"/>
      <c r="K1633" s="1016"/>
      <c r="L1633" s="1016"/>
      <c r="M1633" s="1016"/>
      <c r="N1633" s="1016"/>
      <c r="O1633" s="1016" t="s">
        <v>470</v>
      </c>
      <c r="P1633" s="1016"/>
      <c r="Q1633" s="1016"/>
      <c r="R1633" s="1016"/>
      <c r="S1633" s="1016"/>
      <c r="T1633" s="1016"/>
      <c r="U1633" s="1016"/>
      <c r="V1633" s="1016"/>
      <c r="W1633" s="1016"/>
      <c r="X1633" s="1016"/>
      <c r="Y1633" s="193" t="str">
        <f>IF(Y1630=0,"",1)</f>
        <v/>
      </c>
      <c r="Z1633" s="193" t="str">
        <f>IF(Z1630=0,"",1)</f>
        <v/>
      </c>
      <c r="AA1633" s="1030" t="str">
        <f>IF(AQ1632=1,"",IF(AS1632&gt;0,1,""))</f>
        <v/>
      </c>
      <c r="AB1633" s="1031"/>
      <c r="AC1633" s="193">
        <f>+AC1630</f>
        <v>0</v>
      </c>
      <c r="AD1633" s="193">
        <f>AD1630</f>
        <v>0</v>
      </c>
      <c r="AE1633" s="1030">
        <f>AE1630+AF1630</f>
        <v>0</v>
      </c>
      <c r="AF1633" s="1031"/>
      <c r="AG1633" s="193">
        <f>AG1630</f>
        <v>0</v>
      </c>
      <c r="AH1633" s="193">
        <f>AH1630</f>
        <v>0</v>
      </c>
      <c r="AI1633" s="1030">
        <f>AI1630+AJ1630</f>
        <v>0</v>
      </c>
      <c r="AJ1633" s="1031"/>
      <c r="AK1633" s="1046"/>
      <c r="AL1633" s="1047"/>
      <c r="AM1633" s="1047"/>
      <c r="AN1633" s="1047"/>
      <c r="AO1633" s="1048"/>
      <c r="AP1633" s="3"/>
      <c r="AQ1633" s="197">
        <f>+Y1630+AC1633+AG1633</f>
        <v>0</v>
      </c>
      <c r="AR1633" s="197">
        <f>+Z1630+AD1633+AH1633</f>
        <v>0</v>
      </c>
      <c r="AS1633" s="1032">
        <f>+AS1632+AE1633+AI1633</f>
        <v>0</v>
      </c>
      <c r="AT1633" s="1033"/>
    </row>
    <row r="1634" spans="2:86" ht="12" customHeight="1" x14ac:dyDescent="0.15">
      <c r="B1634" s="1058"/>
      <c r="C1634" s="1063"/>
      <c r="D1634" s="1061"/>
      <c r="E1634" s="1061"/>
      <c r="F1634" s="1061"/>
      <c r="G1634" s="1061"/>
      <c r="H1634" s="1061"/>
      <c r="I1634" s="1061"/>
      <c r="J1634" s="1062"/>
      <c r="K1634" s="1016"/>
      <c r="L1634" s="1016"/>
      <c r="M1634" s="1016"/>
      <c r="N1634" s="1016"/>
      <c r="O1634" s="1016" t="s">
        <v>471</v>
      </c>
      <c r="P1634" s="1016"/>
      <c r="Q1634" s="1016"/>
      <c r="R1634" s="1016"/>
      <c r="S1634" s="1016"/>
      <c r="T1634" s="1016"/>
      <c r="U1634" s="1016"/>
      <c r="V1634" s="1016"/>
      <c r="W1634" s="1016"/>
      <c r="X1634" s="1016"/>
      <c r="Y1634" s="1034" t="s">
        <v>875</v>
      </c>
      <c r="Z1634" s="1035"/>
      <c r="AA1634" s="1035"/>
      <c r="AB1634" s="1036"/>
      <c r="AC1634" s="1034" t="str">
        <f>IF(AC1633&gt;0,"Ⅳ",IF(AD1633&gt;0,"Ⅲ",IF(AE1633&gt;0,"Ⅱ","Ⅰ")))</f>
        <v>Ⅰ</v>
      </c>
      <c r="AD1634" s="1035"/>
      <c r="AE1634" s="1035"/>
      <c r="AF1634" s="1036"/>
      <c r="AG1634" s="1034" t="str">
        <f>IF(AG1633&gt;0,"Ⅳ",IF(AH1633&gt;0,"Ⅲ",IF(AI1633&gt;0,"Ⅱ","Ⅰ")))</f>
        <v>Ⅰ</v>
      </c>
      <c r="AH1634" s="1035"/>
      <c r="AI1634" s="1035"/>
      <c r="AJ1634" s="1036"/>
      <c r="AK1634" s="1046"/>
      <c r="AL1634" s="1047"/>
      <c r="AM1634" s="1047"/>
      <c r="AN1634" s="1047"/>
      <c r="AO1634" s="1048"/>
      <c r="AP1634" s="3"/>
      <c r="AQ1634" s="1037" t="str">
        <f>IF(AQ1633&gt;0,"Ⅳ",IF(AR1633&gt;0,"Ⅲ",IF(AS1633&gt;0,"Ⅱ","Ⅰ")))</f>
        <v>Ⅰ</v>
      </c>
      <c r="AR1634" s="1037"/>
      <c r="AS1634" s="1037"/>
      <c r="AT1634" s="1037"/>
    </row>
    <row r="1635" spans="2:86" ht="12" customHeight="1" x14ac:dyDescent="0.15">
      <c r="B1635" s="1058"/>
      <c r="C1635" s="1063"/>
      <c r="D1635" s="1061"/>
      <c r="E1635" s="1061"/>
      <c r="F1635" s="1061"/>
      <c r="G1635" s="1061"/>
      <c r="H1635" s="1061"/>
      <c r="I1635" s="1061"/>
      <c r="J1635" s="1062"/>
      <c r="K1635" s="1016"/>
      <c r="L1635" s="1016"/>
      <c r="M1635" s="1016"/>
      <c r="N1635" s="1016"/>
      <c r="O1635" s="1016" t="s">
        <v>472</v>
      </c>
      <c r="P1635" s="1016"/>
      <c r="Q1635" s="1016"/>
      <c r="R1635" s="1016"/>
      <c r="S1635" s="1016"/>
      <c r="T1635" s="1016"/>
      <c r="U1635" s="1016"/>
      <c r="V1635" s="1016"/>
      <c r="W1635" s="1016"/>
      <c r="X1635" s="1016"/>
      <c r="Y1635" s="1034" t="str">
        <f>IF(COUNTIF(Y1634:AJ1634,"Ⅳ")&gt;0,"Ⅳ",IF(COUNTIF(Y1634:AJ1634,"Ⅲ")&gt;0,"Ⅲ",IF(COUNTIF(Y1634:AJ1634,"Ⅱ")&gt;0,"Ⅱ","Ⅰ")))</f>
        <v>Ⅰ</v>
      </c>
      <c r="Z1635" s="1035"/>
      <c r="AA1635" s="1035"/>
      <c r="AB1635" s="1035"/>
      <c r="AC1635" s="1035"/>
      <c r="AD1635" s="1035"/>
      <c r="AE1635" s="1035"/>
      <c r="AF1635" s="1035"/>
      <c r="AG1635" s="1035"/>
      <c r="AH1635" s="1035"/>
      <c r="AI1635" s="1035"/>
      <c r="AJ1635" s="1036"/>
      <c r="AK1635" s="1049"/>
      <c r="AL1635" s="1050"/>
      <c r="AM1635" s="1050"/>
      <c r="AN1635" s="1050"/>
      <c r="AO1635" s="1051"/>
      <c r="AP1635" s="3"/>
    </row>
    <row r="1636" spans="2:86" ht="14.25" customHeight="1" x14ac:dyDescent="0.15">
      <c r="B1636" s="1058"/>
      <c r="C1636" s="1063"/>
      <c r="D1636" s="1061"/>
      <c r="E1636" s="1061"/>
      <c r="F1636" s="1061"/>
      <c r="G1636" s="1061"/>
      <c r="H1636" s="1061"/>
      <c r="I1636" s="1061"/>
      <c r="J1636" s="1062"/>
      <c r="K1636" s="1016" t="s">
        <v>169</v>
      </c>
      <c r="L1636" s="1017"/>
      <c r="M1636" s="1017"/>
      <c r="N1636" s="1017"/>
      <c r="O1636" s="1017"/>
      <c r="P1636" s="1017"/>
      <c r="Q1636" s="1017"/>
      <c r="R1636" s="1017"/>
      <c r="S1636" s="1017"/>
      <c r="T1636" s="1017"/>
      <c r="U1636" s="1017"/>
      <c r="V1636" s="1017"/>
      <c r="W1636" s="1017"/>
      <c r="X1636" s="1017"/>
      <c r="Y1636" s="1017"/>
      <c r="Z1636" s="1017"/>
      <c r="AA1636" s="1017"/>
      <c r="AB1636" s="1017"/>
      <c r="AC1636" s="1017"/>
      <c r="AD1636" s="1017"/>
      <c r="AE1636" s="1017"/>
      <c r="AF1636" s="1017"/>
      <c r="AG1636" s="1017"/>
      <c r="AH1636" s="1017"/>
      <c r="AI1636" s="1017"/>
      <c r="AJ1636" s="1017"/>
      <c r="AK1636" s="1017"/>
      <c r="AL1636" s="1017"/>
      <c r="AM1636" s="1017"/>
      <c r="AN1636" s="1017"/>
      <c r="AO1636" s="1017"/>
      <c r="AP1636" s="3"/>
    </row>
    <row r="1637" spans="2:86" ht="14.25" customHeight="1" x14ac:dyDescent="0.15">
      <c r="B1637" s="1058"/>
      <c r="C1637" s="1063"/>
      <c r="D1637" s="1061"/>
      <c r="E1637" s="1061"/>
      <c r="F1637" s="1061"/>
      <c r="G1637" s="1061"/>
      <c r="H1637" s="1061"/>
      <c r="I1637" s="1061"/>
      <c r="J1637" s="1062"/>
      <c r="K1637" s="1016"/>
      <c r="L1637" s="1017"/>
      <c r="M1637" s="1017"/>
      <c r="N1637" s="1017"/>
      <c r="O1637" s="1017"/>
      <c r="P1637" s="1017"/>
      <c r="Q1637" s="1017"/>
      <c r="R1637" s="1017"/>
      <c r="S1637" s="1017"/>
      <c r="T1637" s="1017"/>
      <c r="U1637" s="1017"/>
      <c r="V1637" s="1017"/>
      <c r="W1637" s="1017"/>
      <c r="X1637" s="1017"/>
      <c r="Y1637" s="1017"/>
      <c r="Z1637" s="1017"/>
      <c r="AA1637" s="1017"/>
      <c r="AB1637" s="1017"/>
      <c r="AC1637" s="1017"/>
      <c r="AD1637" s="1017"/>
      <c r="AE1637" s="1017"/>
      <c r="AF1637" s="1017"/>
      <c r="AG1637" s="1017"/>
      <c r="AH1637" s="1017"/>
      <c r="AI1637" s="1017"/>
      <c r="AJ1637" s="1017"/>
      <c r="AK1637" s="1017"/>
      <c r="AL1637" s="1017"/>
      <c r="AM1637" s="1017"/>
      <c r="AN1637" s="1017"/>
      <c r="AO1637" s="1017"/>
      <c r="AP1637" s="3"/>
    </row>
    <row r="1638" spans="2:86" ht="12" customHeight="1" x14ac:dyDescent="0.15">
      <c r="B1638" s="1058"/>
      <c r="C1638" s="1063"/>
      <c r="D1638" s="1061"/>
      <c r="E1638" s="1061"/>
      <c r="F1638" s="1061"/>
      <c r="G1638" s="1061"/>
      <c r="H1638" s="1061"/>
      <c r="I1638" s="1061"/>
      <c r="J1638" s="1062"/>
      <c r="K1638" s="1018" t="s">
        <v>473</v>
      </c>
      <c r="L1638" s="1018"/>
      <c r="M1638" s="1018"/>
      <c r="N1638" s="1018"/>
      <c r="O1638" s="1018"/>
      <c r="P1638" s="1018"/>
      <c r="Q1638" s="1018"/>
      <c r="R1638" s="1018"/>
      <c r="S1638" s="1018"/>
      <c r="T1638" s="1018"/>
      <c r="U1638" s="1018"/>
      <c r="V1638" s="1018"/>
      <c r="W1638" s="1018"/>
      <c r="X1638" s="1018"/>
      <c r="Y1638" s="1018"/>
      <c r="Z1638" s="1018"/>
      <c r="AA1638" s="1018"/>
      <c r="AB1638" s="1018"/>
      <c r="AC1638" s="1018"/>
      <c r="AD1638" s="1018"/>
      <c r="AE1638" s="1018"/>
      <c r="AF1638" s="1018"/>
      <c r="AG1638" s="1018"/>
      <c r="AH1638" s="1018"/>
      <c r="AI1638" s="1018"/>
      <c r="AJ1638" s="1018"/>
      <c r="AK1638" s="1018"/>
      <c r="AL1638" s="1018"/>
      <c r="AM1638" s="1018"/>
      <c r="AN1638" s="1018"/>
      <c r="AO1638" s="1018"/>
      <c r="AP1638" s="3"/>
    </row>
    <row r="1639" spans="2:86" ht="12" customHeight="1" x14ac:dyDescent="0.15">
      <c r="B1639" s="1058"/>
      <c r="C1639" s="1063"/>
      <c r="D1639" s="1061"/>
      <c r="E1639" s="1061"/>
      <c r="F1639" s="1061"/>
      <c r="G1639" s="1061"/>
      <c r="H1639" s="1061"/>
      <c r="I1639" s="1061"/>
      <c r="J1639" s="1062"/>
      <c r="K1639" s="1019" t="s">
        <v>523</v>
      </c>
      <c r="L1639" s="1019"/>
      <c r="M1639" s="1019"/>
      <c r="N1639" s="1019"/>
      <c r="O1639" s="1019"/>
      <c r="P1639" s="1019"/>
      <c r="Q1639" s="1019"/>
      <c r="R1639" s="1019"/>
      <c r="S1639" s="1019"/>
      <c r="T1639" s="1019"/>
      <c r="U1639" s="1019"/>
      <c r="V1639" s="1019"/>
      <c r="W1639" s="1019"/>
      <c r="X1639" s="1019"/>
      <c r="Y1639" s="1019"/>
      <c r="Z1639" s="1019"/>
      <c r="AA1639" s="1019"/>
      <c r="AB1639" s="1019"/>
      <c r="AC1639" s="1019"/>
      <c r="AD1639" s="1019"/>
      <c r="AE1639" s="1019"/>
      <c r="AF1639" s="1019"/>
      <c r="AG1639" s="1019"/>
      <c r="AH1639" s="1019"/>
      <c r="AI1639" s="1019"/>
      <c r="AJ1639" s="1019"/>
      <c r="AK1639" s="1019"/>
      <c r="AL1639" s="1019"/>
      <c r="AM1639" s="1019"/>
      <c r="AN1639" s="1019"/>
      <c r="AO1639" s="1019"/>
      <c r="AP1639" s="3"/>
    </row>
    <row r="1640" spans="2:86" ht="12" customHeight="1" x14ac:dyDescent="0.15">
      <c r="B1640" s="1058"/>
      <c r="C1640" s="1063"/>
      <c r="D1640" s="1061"/>
      <c r="E1640" s="1061"/>
      <c r="F1640" s="1061"/>
      <c r="G1640" s="1061"/>
      <c r="H1640" s="1061"/>
      <c r="I1640" s="1061"/>
      <c r="J1640" s="1062"/>
      <c r="K1640" s="194" t="s">
        <v>474</v>
      </c>
      <c r="L1640" s="195"/>
      <c r="M1640" s="195"/>
      <c r="N1640" s="195"/>
      <c r="O1640" s="195"/>
      <c r="P1640" s="195"/>
      <c r="Q1640" s="195"/>
      <c r="R1640" s="195"/>
      <c r="S1640" s="195"/>
      <c r="T1640" s="195"/>
      <c r="U1640" s="195"/>
      <c r="V1640" s="195"/>
      <c r="W1640" s="195"/>
      <c r="X1640" s="195"/>
      <c r="Y1640" s="195"/>
      <c r="Z1640" s="195"/>
      <c r="AA1640" s="195"/>
      <c r="AB1640" s="195"/>
      <c r="AC1640" s="195"/>
      <c r="AD1640" s="195"/>
      <c r="AE1640" s="195"/>
      <c r="AF1640" s="195"/>
      <c r="AG1640" s="195"/>
      <c r="AH1640" s="195"/>
      <c r="AI1640" s="195"/>
      <c r="AJ1640" s="195"/>
      <c r="AK1640" s="195"/>
      <c r="AL1640" s="195"/>
      <c r="AM1640" s="195"/>
      <c r="AN1640" s="195"/>
      <c r="AO1640" s="196"/>
      <c r="AP1640" s="3"/>
    </row>
    <row r="1641" spans="2:86" ht="12" customHeight="1" x14ac:dyDescent="0.15">
      <c r="B1641" s="1058"/>
      <c r="C1641" s="1063"/>
      <c r="D1641" s="1061"/>
      <c r="E1641" s="1061"/>
      <c r="F1641" s="1061"/>
      <c r="G1641" s="1061"/>
      <c r="H1641" s="1061"/>
      <c r="I1641" s="1061"/>
      <c r="J1641" s="1062"/>
      <c r="K1641" s="194" t="s">
        <v>475</v>
      </c>
      <c r="L1641" s="195"/>
      <c r="M1641" s="195"/>
      <c r="N1641" s="195"/>
      <c r="O1641" s="195"/>
      <c r="P1641" s="195"/>
      <c r="Q1641" s="195"/>
      <c r="R1641" s="195"/>
      <c r="S1641" s="195"/>
      <c r="T1641" s="195"/>
      <c r="U1641" s="195"/>
      <c r="V1641" s="195"/>
      <c r="W1641" s="195"/>
      <c r="X1641" s="195"/>
      <c r="Y1641" s="195"/>
      <c r="Z1641" s="195"/>
      <c r="AA1641" s="195"/>
      <c r="AB1641" s="195"/>
      <c r="AC1641" s="195"/>
      <c r="AD1641" s="195"/>
      <c r="AE1641" s="195"/>
      <c r="AF1641" s="195"/>
      <c r="AG1641" s="195"/>
      <c r="AH1641" s="195"/>
      <c r="AI1641" s="195"/>
      <c r="AJ1641" s="195"/>
      <c r="AK1641" s="195"/>
      <c r="AL1641" s="195"/>
      <c r="AM1641" s="195"/>
      <c r="AN1641" s="195"/>
      <c r="AO1641" s="196"/>
      <c r="AP1641" s="3"/>
    </row>
    <row r="1642" spans="2:86" ht="12" customHeight="1" x14ac:dyDescent="0.15">
      <c r="B1642" s="1058"/>
      <c r="C1642" s="1063"/>
      <c r="D1642" s="1061"/>
      <c r="E1642" s="1061"/>
      <c r="F1642" s="1061"/>
      <c r="G1642" s="1061"/>
      <c r="H1642" s="1061"/>
      <c r="I1642" s="1061"/>
      <c r="J1642" s="1062"/>
      <c r="K1642" s="1020" t="s">
        <v>476</v>
      </c>
      <c r="L1642" s="1021"/>
      <c r="M1642" s="1021"/>
      <c r="N1642" s="1021"/>
      <c r="O1642" s="1021"/>
      <c r="P1642" s="1021"/>
      <c r="Q1642" s="1021"/>
      <c r="R1642" s="1021"/>
      <c r="S1642" s="1021"/>
      <c r="T1642" s="1021"/>
      <c r="U1642" s="1021"/>
      <c r="V1642" s="1021"/>
      <c r="W1642" s="1021"/>
      <c r="X1642" s="1021"/>
      <c r="Y1642" s="1021"/>
      <c r="Z1642" s="1021"/>
      <c r="AA1642" s="1021"/>
      <c r="AB1642" s="1021"/>
      <c r="AC1642" s="1021"/>
      <c r="AD1642" s="1021"/>
      <c r="AE1642" s="1021"/>
      <c r="AF1642" s="1021"/>
      <c r="AG1642" s="1021"/>
      <c r="AH1642" s="1021"/>
      <c r="AI1642" s="1021"/>
      <c r="AJ1642" s="1021"/>
      <c r="AK1642" s="1021"/>
      <c r="AL1642" s="1021"/>
      <c r="AM1642" s="1021"/>
      <c r="AN1642" s="1021"/>
      <c r="AO1642" s="1022"/>
      <c r="AP1642" s="3"/>
    </row>
    <row r="1643" spans="2:86" ht="12" customHeight="1" x14ac:dyDescent="0.15">
      <c r="B1643" s="591"/>
      <c r="C1643" s="1064"/>
      <c r="D1643" s="1065"/>
      <c r="E1643" s="1065"/>
      <c r="F1643" s="1065"/>
      <c r="G1643" s="1065"/>
      <c r="H1643" s="1065"/>
      <c r="I1643" s="1065"/>
      <c r="J1643" s="1066"/>
      <c r="K1643" s="1023"/>
      <c r="L1643" s="1024"/>
      <c r="M1643" s="1024"/>
      <c r="N1643" s="1024"/>
      <c r="O1643" s="1024"/>
      <c r="P1643" s="1024"/>
      <c r="Q1643" s="1024"/>
      <c r="R1643" s="1024"/>
      <c r="S1643" s="1024"/>
      <c r="T1643" s="1024"/>
      <c r="U1643" s="1024"/>
      <c r="V1643" s="1024"/>
      <c r="W1643" s="1024"/>
      <c r="X1643" s="1024"/>
      <c r="Y1643" s="1024"/>
      <c r="Z1643" s="1024"/>
      <c r="AA1643" s="1024"/>
      <c r="AB1643" s="1024"/>
      <c r="AC1643" s="1024"/>
      <c r="AD1643" s="1024"/>
      <c r="AE1643" s="1024"/>
      <c r="AF1643" s="1024"/>
      <c r="AG1643" s="1024"/>
      <c r="AH1643" s="1024"/>
      <c r="AI1643" s="1024"/>
      <c r="AJ1643" s="1024"/>
      <c r="AK1643" s="1024"/>
      <c r="AL1643" s="1024"/>
      <c r="AM1643" s="1024"/>
      <c r="AN1643" s="1024"/>
      <c r="AO1643" s="1025"/>
      <c r="AP1643" s="3"/>
    </row>
    <row r="1644" spans="2:86" s="9" customFormat="1" ht="12" customHeight="1" x14ac:dyDescent="0.15">
      <c r="B1644" s="3" t="s">
        <v>527</v>
      </c>
      <c r="AQ1644" s="162"/>
      <c r="AR1644" s="162"/>
      <c r="AS1644" s="162"/>
      <c r="AT1644" s="162"/>
      <c r="AU1644" s="162"/>
      <c r="AV1644" s="162"/>
      <c r="AW1644" s="162"/>
      <c r="AX1644" s="162"/>
      <c r="AY1644" s="162"/>
      <c r="AZ1644" s="162"/>
      <c r="BA1644" s="162"/>
      <c r="BB1644" s="162"/>
      <c r="BC1644" s="162"/>
      <c r="BD1644" s="162"/>
      <c r="BE1644" s="162"/>
      <c r="BF1644" s="162"/>
      <c r="BG1644" s="162"/>
      <c r="BH1644" s="162"/>
      <c r="BI1644" s="162"/>
      <c r="BJ1644" s="162"/>
      <c r="BK1644" s="162"/>
      <c r="BL1644" s="162"/>
      <c r="BM1644" s="162"/>
      <c r="BN1644" s="162"/>
      <c r="BO1644" s="162"/>
      <c r="BP1644" s="162"/>
      <c r="BQ1644" s="162"/>
      <c r="BR1644" s="162"/>
      <c r="BS1644" s="162"/>
      <c r="BT1644" s="162"/>
      <c r="BU1644" s="162"/>
      <c r="BV1644" s="162"/>
      <c r="BW1644" s="162"/>
      <c r="BX1644" s="162"/>
      <c r="BY1644" s="162"/>
      <c r="BZ1644" s="162"/>
      <c r="CA1644" s="162"/>
      <c r="CB1644" s="162"/>
      <c r="CC1644" s="162"/>
      <c r="CD1644" s="162"/>
      <c r="CE1644" s="162"/>
      <c r="CF1644" s="162"/>
      <c r="CG1644" s="162"/>
      <c r="CH1644" s="162"/>
    </row>
    <row r="1645" spans="2:86" ht="12" customHeight="1" thickBot="1" x14ac:dyDescent="0.2">
      <c r="B1645" s="3" t="s">
        <v>524</v>
      </c>
    </row>
    <row r="1646" spans="2:86" ht="12" customHeight="1" x14ac:dyDescent="0.15">
      <c r="B1646" s="3" t="s">
        <v>525</v>
      </c>
      <c r="AU1646" s="1000" t="s">
        <v>305</v>
      </c>
      <c r="AV1646" s="1001" t="s">
        <v>298</v>
      </c>
      <c r="AW1646" s="1003" t="s">
        <v>299</v>
      </c>
      <c r="AX1646" s="1005" t="s">
        <v>306</v>
      </c>
      <c r="AY1646" s="1006"/>
      <c r="AZ1646" s="1006"/>
      <c r="BA1646" s="1006"/>
      <c r="BB1646" s="1006"/>
      <c r="BC1646" s="1006"/>
      <c r="BD1646" s="1006"/>
      <c r="BE1646" s="1006"/>
      <c r="BF1646" s="1006"/>
      <c r="BG1646" s="1006"/>
      <c r="BH1646" s="1006"/>
      <c r="BI1646" s="1006"/>
      <c r="BJ1646" s="1006"/>
      <c r="BK1646" s="1006"/>
      <c r="BL1646" s="1006"/>
      <c r="BM1646" s="1006"/>
      <c r="BN1646" s="1006"/>
      <c r="BO1646" s="1006"/>
      <c r="BP1646" s="1006"/>
      <c r="BQ1646" s="1006"/>
      <c r="BR1646" s="1007"/>
      <c r="BS1646" s="807" t="s">
        <v>300</v>
      </c>
      <c r="BT1646" s="1008"/>
      <c r="BU1646" s="1008"/>
      <c r="BV1646" s="1008"/>
      <c r="BW1646" s="1009" t="s">
        <v>307</v>
      </c>
      <c r="BX1646" s="1010"/>
      <c r="BY1646" s="1010"/>
      <c r="BZ1646" s="1010"/>
      <c r="CA1646" s="1010"/>
      <c r="CB1646" s="1010"/>
      <c r="CC1646" s="1010"/>
      <c r="CD1646" s="1010"/>
      <c r="CE1646" s="1010"/>
      <c r="CF1646" s="1010"/>
      <c r="CG1646" s="1010"/>
      <c r="CH1646" s="1011"/>
    </row>
    <row r="1647" spans="2:86" ht="12" customHeight="1" x14ac:dyDescent="0.15">
      <c r="B1647" s="3" t="s">
        <v>477</v>
      </c>
      <c r="AU1647" s="1000"/>
      <c r="AV1647" s="1002"/>
      <c r="AW1647" s="1004"/>
      <c r="AX1647" s="1012" t="s">
        <v>308</v>
      </c>
      <c r="AY1647" s="686"/>
      <c r="AZ1647" s="686"/>
      <c r="BA1647" s="686"/>
      <c r="BB1647" s="686"/>
      <c r="BC1647" s="686"/>
      <c r="BD1647" s="686"/>
      <c r="BE1647" s="686"/>
      <c r="BF1647" s="686"/>
      <c r="BG1647" s="686"/>
      <c r="BH1647" s="686"/>
      <c r="BI1647" s="686"/>
      <c r="BJ1647" s="686" t="s">
        <v>309</v>
      </c>
      <c r="BK1647" s="686"/>
      <c r="BL1647" s="686"/>
      <c r="BM1647" s="686"/>
      <c r="BN1647" s="686"/>
      <c r="BO1647" s="686"/>
      <c r="BP1647" s="686"/>
      <c r="BQ1647" s="686"/>
      <c r="BR1647" s="1013"/>
      <c r="BS1647" s="1008"/>
      <c r="BT1647" s="1008"/>
      <c r="BU1647" s="1008"/>
      <c r="BV1647" s="1008"/>
      <c r="BW1647" s="1014" t="s">
        <v>302</v>
      </c>
      <c r="BX1647" s="699"/>
      <c r="BY1647" s="699"/>
      <c r="BZ1647" s="699"/>
      <c r="CA1647" s="686" t="s">
        <v>310</v>
      </c>
      <c r="CB1647" s="686"/>
      <c r="CC1647" s="686"/>
      <c r="CD1647" s="686"/>
      <c r="CE1647" s="686"/>
      <c r="CF1647" s="686"/>
      <c r="CG1647" s="686"/>
      <c r="CH1647" s="1013"/>
    </row>
    <row r="1648" spans="2:86" ht="12" customHeight="1" x14ac:dyDescent="0.15">
      <c r="B1648" s="3" t="s">
        <v>526</v>
      </c>
      <c r="AU1648" s="1000"/>
      <c r="AV1648" s="1002"/>
      <c r="AW1648" s="1004"/>
      <c r="AX1648" s="1012" t="s">
        <v>26</v>
      </c>
      <c r="AY1648" s="686"/>
      <c r="AZ1648" s="686"/>
      <c r="BA1648" s="686"/>
      <c r="BB1648" s="686" t="s">
        <v>22</v>
      </c>
      <c r="BC1648" s="686"/>
      <c r="BD1648" s="686"/>
      <c r="BE1648" s="686"/>
      <c r="BF1648" s="686" t="s">
        <v>24</v>
      </c>
      <c r="BG1648" s="686"/>
      <c r="BH1648" s="686"/>
      <c r="BI1648" s="686"/>
      <c r="BJ1648" s="699" t="s">
        <v>26</v>
      </c>
      <c r="BK1648" s="699"/>
      <c r="BL1648" s="699"/>
      <c r="BM1648" s="699" t="s">
        <v>22</v>
      </c>
      <c r="BN1648" s="699"/>
      <c r="BO1648" s="699"/>
      <c r="BP1648" s="699" t="s">
        <v>24</v>
      </c>
      <c r="BQ1648" s="699"/>
      <c r="BR1648" s="1015"/>
      <c r="BS1648" s="807" t="s">
        <v>26</v>
      </c>
      <c r="BT1648" s="807" t="s">
        <v>22</v>
      </c>
      <c r="BU1648" s="807" t="s">
        <v>24</v>
      </c>
      <c r="BV1648" s="807" t="s">
        <v>303</v>
      </c>
      <c r="BW1648" s="1012" t="s">
        <v>311</v>
      </c>
      <c r="BX1648" s="686"/>
      <c r="BY1648" s="686"/>
      <c r="BZ1648" s="686"/>
      <c r="CA1648" s="686" t="s">
        <v>22</v>
      </c>
      <c r="CB1648" s="686"/>
      <c r="CC1648" s="686"/>
      <c r="CD1648" s="686"/>
      <c r="CE1648" s="686" t="s">
        <v>24</v>
      </c>
      <c r="CF1648" s="686"/>
      <c r="CG1648" s="686"/>
      <c r="CH1648" s="1013"/>
    </row>
    <row r="1649" spans="2:86" ht="12" customHeight="1" x14ac:dyDescent="0.15">
      <c r="B1649" s="3" t="s">
        <v>478</v>
      </c>
      <c r="AU1649" s="1000"/>
      <c r="AV1649" s="1002"/>
      <c r="AW1649" s="1004"/>
      <c r="AX1649" s="156" t="s">
        <v>862</v>
      </c>
      <c r="AY1649" s="157" t="s">
        <v>863</v>
      </c>
      <c r="AZ1649" s="157" t="s">
        <v>864</v>
      </c>
      <c r="BA1649" s="158" t="s">
        <v>865</v>
      </c>
      <c r="BB1649" s="159" t="s">
        <v>866</v>
      </c>
      <c r="BC1649" s="157" t="s">
        <v>863</v>
      </c>
      <c r="BD1649" s="157" t="s">
        <v>867</v>
      </c>
      <c r="BE1649" s="158" t="s">
        <v>865</v>
      </c>
      <c r="BF1649" s="159" t="s">
        <v>866</v>
      </c>
      <c r="BG1649" s="157" t="s">
        <v>863</v>
      </c>
      <c r="BH1649" s="157" t="s">
        <v>864</v>
      </c>
      <c r="BI1649" s="158" t="s">
        <v>865</v>
      </c>
      <c r="BJ1649" s="159" t="s">
        <v>866</v>
      </c>
      <c r="BK1649" s="157" t="s">
        <v>868</v>
      </c>
      <c r="BL1649" s="158" t="s">
        <v>869</v>
      </c>
      <c r="BM1649" s="159" t="s">
        <v>870</v>
      </c>
      <c r="BN1649" s="157" t="s">
        <v>863</v>
      </c>
      <c r="BO1649" s="158" t="s">
        <v>871</v>
      </c>
      <c r="BP1649" s="159" t="s">
        <v>870</v>
      </c>
      <c r="BQ1649" s="157" t="s">
        <v>868</v>
      </c>
      <c r="BR1649" s="160" t="s">
        <v>872</v>
      </c>
      <c r="BS1649" s="1008"/>
      <c r="BT1649" s="1008"/>
      <c r="BU1649" s="1008"/>
      <c r="BV1649" s="1008"/>
      <c r="BW1649" s="156" t="s">
        <v>866</v>
      </c>
      <c r="BX1649" s="157" t="s">
        <v>863</v>
      </c>
      <c r="BY1649" s="157" t="s">
        <v>864</v>
      </c>
      <c r="BZ1649" s="158" t="s">
        <v>865</v>
      </c>
      <c r="CA1649" s="159" t="s">
        <v>866</v>
      </c>
      <c r="CB1649" s="157" t="s">
        <v>873</v>
      </c>
      <c r="CC1649" s="157" t="s">
        <v>864</v>
      </c>
      <c r="CD1649" s="158" t="s">
        <v>865</v>
      </c>
      <c r="CE1649" s="159" t="s">
        <v>866</v>
      </c>
      <c r="CF1649" s="157" t="s">
        <v>863</v>
      </c>
      <c r="CG1649" s="157" t="s">
        <v>864</v>
      </c>
      <c r="CH1649" s="160" t="s">
        <v>874</v>
      </c>
    </row>
    <row r="1650" spans="2:86" x14ac:dyDescent="0.15">
      <c r="B1650" s="3" t="s">
        <v>539</v>
      </c>
      <c r="AU1650" s="1000"/>
      <c r="AV1650" s="188" t="str">
        <f>N1652</f>
        <v>S035</v>
      </c>
      <c r="AW1650" s="300">
        <f>R1652</f>
        <v>10.6</v>
      </c>
      <c r="AX1650" s="197">
        <f>+Y1677</f>
        <v>0</v>
      </c>
      <c r="AY1650" s="197">
        <f>+Z1677</f>
        <v>0</v>
      </c>
      <c r="AZ1650" s="197">
        <f>+AA1677</f>
        <v>0</v>
      </c>
      <c r="BA1650" s="197">
        <f t="shared" ref="BA1650" si="742">+AB1677</f>
        <v>0</v>
      </c>
      <c r="BB1650" s="197">
        <f>+AC1677</f>
        <v>0</v>
      </c>
      <c r="BC1650" s="197">
        <f t="shared" ref="BC1650" si="743">+AD1677</f>
        <v>0</v>
      </c>
      <c r="BD1650" s="197">
        <f t="shared" ref="BD1650" si="744">+AE1677</f>
        <v>0</v>
      </c>
      <c r="BE1650" s="197">
        <f t="shared" ref="BE1650" si="745">+AF1677</f>
        <v>0</v>
      </c>
      <c r="BF1650" s="197">
        <f t="shared" ref="BF1650" si="746">+AG1677</f>
        <v>0</v>
      </c>
      <c r="BG1650" s="197">
        <f t="shared" ref="BG1650" si="747">+AH1677</f>
        <v>0</v>
      </c>
      <c r="BH1650" s="197">
        <f t="shared" ref="BH1650" si="748">+AI1677</f>
        <v>0</v>
      </c>
      <c r="BI1650" s="197">
        <f t="shared" ref="BI1650" si="749">+AJ1677</f>
        <v>0</v>
      </c>
      <c r="BJ1650" s="197" t="str">
        <f>+Y1680</f>
        <v/>
      </c>
      <c r="BK1650" s="197" t="str">
        <f t="shared" ref="BK1650" si="750">+Z1680</f>
        <v/>
      </c>
      <c r="BL1650" s="197" t="str">
        <f>+AA1680</f>
        <v/>
      </c>
      <c r="BM1650" s="197">
        <f>+AC1680</f>
        <v>0</v>
      </c>
      <c r="BN1650" s="197">
        <f t="shared" ref="BN1650" si="751">+AD1680</f>
        <v>0</v>
      </c>
      <c r="BO1650" s="197">
        <f t="shared" ref="BO1650" si="752">+AE1680</f>
        <v>0</v>
      </c>
      <c r="BP1650" s="197">
        <f>+AG1680</f>
        <v>0</v>
      </c>
      <c r="BQ1650" s="197">
        <f>+AH1680</f>
        <v>0</v>
      </c>
      <c r="BR1650" s="197">
        <f>+AI1680</f>
        <v>0</v>
      </c>
      <c r="BS1650" s="296" t="str">
        <f>+Y1681</f>
        <v>Ⅰ</v>
      </c>
      <c r="BT1650" s="296" t="str">
        <f>+AC1681</f>
        <v>Ⅰ</v>
      </c>
      <c r="BU1650" s="296" t="str">
        <f>+AG1681</f>
        <v>Ⅰ</v>
      </c>
      <c r="BV1650" s="296" t="str">
        <f>+Y1682</f>
        <v>Ⅰ</v>
      </c>
      <c r="BW1650" s="164" t="str">
        <f>IF(Y1677&gt;0,R1652,"")</f>
        <v/>
      </c>
      <c r="BX1650" s="165" t="str">
        <f>IF(Z1677&gt;0,"",IF(AA1677&gt;0,R1652,""))</f>
        <v/>
      </c>
      <c r="BY1650" s="165" t="str">
        <f>IF(Y1677+Z1677&gt;0,"",IF(AA1677&gt;0,R1652,""))</f>
        <v/>
      </c>
      <c r="BZ1650" s="165" t="str">
        <f>IF(Y1677+Z1677+AA1677&gt;0,"",IF(AB1677&gt;0,R1652,""))</f>
        <v/>
      </c>
      <c r="CA1650" s="166">
        <f t="shared" ref="CA1650" si="753">+AC1676</f>
        <v>0</v>
      </c>
      <c r="CB1650" s="166">
        <f t="shared" ref="CB1650" si="754">+AD1676</f>
        <v>0</v>
      </c>
      <c r="CC1650" s="166">
        <f t="shared" ref="CC1650" si="755">+AE1676</f>
        <v>0</v>
      </c>
      <c r="CD1650" s="166">
        <f t="shared" ref="CD1650" si="756">+AF1676</f>
        <v>0</v>
      </c>
      <c r="CE1650" s="166">
        <f t="shared" ref="CE1650" si="757">+AG1676</f>
        <v>0</v>
      </c>
      <c r="CF1650" s="166">
        <f t="shared" ref="CF1650" si="758">+AH1676</f>
        <v>0</v>
      </c>
      <c r="CG1650" s="166">
        <f t="shared" ref="CG1650" si="759">+AI1676</f>
        <v>0</v>
      </c>
      <c r="CH1650" s="166">
        <f t="shared" ref="CH1650" si="760">+AJ1676</f>
        <v>0</v>
      </c>
    </row>
    <row r="1651" spans="2:86" ht="12" customHeight="1" x14ac:dyDescent="0.15">
      <c r="B1651" s="1057" t="s">
        <v>219</v>
      </c>
      <c r="C1651" s="1059"/>
      <c r="D1651" s="1060"/>
      <c r="E1651" s="1061"/>
      <c r="F1651" s="1061"/>
      <c r="G1651" s="1061"/>
      <c r="H1651" s="1061"/>
      <c r="I1651" s="1061"/>
      <c r="J1651" s="1062"/>
      <c r="K1651" s="1067" t="s">
        <v>453</v>
      </c>
      <c r="L1651" s="1068"/>
      <c r="M1651" s="1068"/>
      <c r="N1651" s="1068"/>
      <c r="O1651" s="1068"/>
      <c r="P1651" s="1068"/>
      <c r="Q1651" s="1068"/>
      <c r="R1651" s="1068"/>
      <c r="S1651" s="1068"/>
      <c r="T1651" s="1068"/>
      <c r="U1651" s="1068"/>
      <c r="V1651" s="1068"/>
      <c r="W1651" s="1068"/>
      <c r="X1651" s="1068"/>
      <c r="Y1651" s="1068"/>
      <c r="Z1651" s="1068"/>
      <c r="AA1651" s="1068"/>
      <c r="AB1651" s="1068"/>
      <c r="AC1651" s="1068"/>
      <c r="AD1651" s="1068"/>
      <c r="AE1651" s="1068"/>
      <c r="AF1651" s="1068"/>
      <c r="AG1651" s="1068"/>
      <c r="AH1651" s="1068"/>
      <c r="AI1651" s="1068"/>
      <c r="AJ1651" s="1068"/>
      <c r="AK1651" s="1068"/>
      <c r="AL1651" s="1068"/>
      <c r="AM1651" s="1068"/>
      <c r="AN1651" s="1068"/>
      <c r="AO1651" s="1069"/>
      <c r="AP1651" s="3"/>
    </row>
    <row r="1652" spans="2:86" ht="12" customHeight="1" x14ac:dyDescent="0.15">
      <c r="B1652" s="1058"/>
      <c r="C1652" s="1063"/>
      <c r="D1652" s="1061"/>
      <c r="E1652" s="1061"/>
      <c r="F1652" s="1061"/>
      <c r="G1652" s="1061"/>
      <c r="H1652" s="1061"/>
      <c r="I1652" s="1061"/>
      <c r="J1652" s="1062"/>
      <c r="K1652" s="1040" t="s">
        <v>218</v>
      </c>
      <c r="L1652" s="1041"/>
      <c r="M1652" s="1042"/>
      <c r="N1652" s="1034" t="s">
        <v>644</v>
      </c>
      <c r="O1652" s="1035"/>
      <c r="P1652" s="1040" t="s">
        <v>454</v>
      </c>
      <c r="Q1652" s="1042"/>
      <c r="R1652" s="1070">
        <f>'様式A-2'!C46</f>
        <v>10.6</v>
      </c>
      <c r="S1652" s="1071"/>
      <c r="T1652" s="1072"/>
      <c r="U1652" s="1073" t="s">
        <v>455</v>
      </c>
      <c r="V1652" s="1074"/>
      <c r="W1652" s="1073" t="s">
        <v>456</v>
      </c>
      <c r="X1652" s="1074"/>
      <c r="Y1652" s="1042" t="s">
        <v>217</v>
      </c>
      <c r="Z1652" s="1016"/>
      <c r="AA1652" s="1016"/>
      <c r="AB1652" s="1016"/>
      <c r="AC1652" s="1073" t="s">
        <v>457</v>
      </c>
      <c r="AD1652" s="1079"/>
      <c r="AE1652" s="1079"/>
      <c r="AF1652" s="1079"/>
      <c r="AG1652" s="1079"/>
      <c r="AH1652" s="1079"/>
      <c r="AI1652" s="1079"/>
      <c r="AJ1652" s="1074"/>
      <c r="AK1652" s="1073" t="s">
        <v>458</v>
      </c>
      <c r="AL1652" s="1079"/>
      <c r="AM1652" s="1079"/>
      <c r="AN1652" s="1081"/>
      <c r="AO1652" s="1082"/>
      <c r="AP1652" s="3"/>
      <c r="AV1652" s="167"/>
      <c r="AW1652" s="221"/>
      <c r="AX1652" s="167"/>
      <c r="AY1652" s="167"/>
      <c r="AZ1652" s="167"/>
      <c r="BA1652" s="167"/>
      <c r="BB1652" s="167"/>
      <c r="BC1652" s="167"/>
      <c r="BD1652" s="167"/>
    </row>
    <row r="1653" spans="2:86" ht="12" customHeight="1" x14ac:dyDescent="0.15">
      <c r="B1653" s="1058"/>
      <c r="C1653" s="1063"/>
      <c r="D1653" s="1061"/>
      <c r="E1653" s="1061"/>
      <c r="F1653" s="1061"/>
      <c r="G1653" s="1061"/>
      <c r="H1653" s="1061"/>
      <c r="I1653" s="1061"/>
      <c r="J1653" s="1062"/>
      <c r="K1653" s="1016" t="s">
        <v>459</v>
      </c>
      <c r="L1653" s="1016" t="s">
        <v>199</v>
      </c>
      <c r="M1653" s="1016"/>
      <c r="N1653" s="1016" t="s">
        <v>198</v>
      </c>
      <c r="O1653" s="1016"/>
      <c r="P1653" s="1016" t="s">
        <v>460</v>
      </c>
      <c r="Q1653" s="1016"/>
      <c r="R1653" s="1016" t="s">
        <v>6</v>
      </c>
      <c r="S1653" s="1016"/>
      <c r="T1653" s="1016"/>
      <c r="U1653" s="1075"/>
      <c r="V1653" s="1076"/>
      <c r="W1653" s="1075"/>
      <c r="X1653" s="1076"/>
      <c r="Y1653" s="1042"/>
      <c r="Z1653" s="1016"/>
      <c r="AA1653" s="1016"/>
      <c r="AB1653" s="1016"/>
      <c r="AC1653" s="1077"/>
      <c r="AD1653" s="1080"/>
      <c r="AE1653" s="1080"/>
      <c r="AF1653" s="1080"/>
      <c r="AG1653" s="1080"/>
      <c r="AH1653" s="1080"/>
      <c r="AI1653" s="1080"/>
      <c r="AJ1653" s="1078"/>
      <c r="AK1653" s="1075"/>
      <c r="AL1653" s="1083"/>
      <c r="AM1653" s="1083"/>
      <c r="AN1653" s="1084"/>
      <c r="AO1653" s="1085"/>
      <c r="AP1653" s="3"/>
      <c r="AV1653" s="167"/>
      <c r="AW1653" s="167"/>
      <c r="AX1653" s="167"/>
      <c r="AY1653" s="167"/>
      <c r="AZ1653" s="167"/>
      <c r="BA1653" s="167"/>
      <c r="BB1653" s="167"/>
      <c r="BC1653" s="167"/>
      <c r="BD1653" s="167"/>
    </row>
    <row r="1654" spans="2:86" ht="12" customHeight="1" x14ac:dyDescent="0.15">
      <c r="B1654" s="1058"/>
      <c r="C1654" s="1063"/>
      <c r="D1654" s="1061"/>
      <c r="E1654" s="1061"/>
      <c r="F1654" s="1061"/>
      <c r="G1654" s="1061"/>
      <c r="H1654" s="1061"/>
      <c r="I1654" s="1061"/>
      <c r="J1654" s="1062"/>
      <c r="K1654" s="1016"/>
      <c r="L1654" s="1016"/>
      <c r="M1654" s="1016"/>
      <c r="N1654" s="1016"/>
      <c r="O1654" s="1016"/>
      <c r="P1654" s="1016"/>
      <c r="Q1654" s="1016"/>
      <c r="R1654" s="1016"/>
      <c r="S1654" s="1016"/>
      <c r="T1654" s="1016"/>
      <c r="U1654" s="1075"/>
      <c r="V1654" s="1076"/>
      <c r="W1654" s="1075"/>
      <c r="X1654" s="1076"/>
      <c r="Y1654" s="1042" t="s">
        <v>461</v>
      </c>
      <c r="Z1654" s="1016"/>
      <c r="AA1654" s="1016"/>
      <c r="AB1654" s="1016"/>
      <c r="AC1654" s="1016" t="s">
        <v>462</v>
      </c>
      <c r="AD1654" s="1016"/>
      <c r="AE1654" s="1016"/>
      <c r="AF1654" s="1016"/>
      <c r="AG1654" s="1016" t="s">
        <v>463</v>
      </c>
      <c r="AH1654" s="1016"/>
      <c r="AI1654" s="1016"/>
      <c r="AJ1654" s="1016"/>
      <c r="AK1654" s="1075"/>
      <c r="AL1654" s="1083"/>
      <c r="AM1654" s="1083"/>
      <c r="AN1654" s="1084"/>
      <c r="AO1654" s="1085"/>
      <c r="AP1654" s="3"/>
      <c r="AV1654" s="167"/>
      <c r="AW1654" s="167"/>
      <c r="AX1654" s="167"/>
      <c r="AY1654" s="167"/>
      <c r="AZ1654" s="167"/>
      <c r="BA1654" s="167"/>
      <c r="BB1654" s="167"/>
      <c r="BC1654" s="167"/>
      <c r="BD1654" s="167"/>
    </row>
    <row r="1655" spans="2:86" ht="12" customHeight="1" x14ac:dyDescent="0.15">
      <c r="B1655" s="1058"/>
      <c r="C1655" s="1063"/>
      <c r="D1655" s="1061"/>
      <c r="E1655" s="1061"/>
      <c r="F1655" s="1061"/>
      <c r="G1655" s="1061"/>
      <c r="H1655" s="1061"/>
      <c r="I1655" s="1061"/>
      <c r="J1655" s="1062"/>
      <c r="K1655" s="1016"/>
      <c r="L1655" s="1016"/>
      <c r="M1655" s="1016"/>
      <c r="N1655" s="1016"/>
      <c r="O1655" s="1016"/>
      <c r="P1655" s="1016"/>
      <c r="Q1655" s="1016"/>
      <c r="R1655" s="1016"/>
      <c r="S1655" s="1016"/>
      <c r="T1655" s="1016"/>
      <c r="U1655" s="1077"/>
      <c r="V1655" s="1078"/>
      <c r="W1655" s="1077"/>
      <c r="X1655" s="1078"/>
      <c r="Y1655" s="191" t="s">
        <v>32</v>
      </c>
      <c r="Z1655" s="187" t="s">
        <v>33</v>
      </c>
      <c r="AA1655" s="187" t="s">
        <v>464</v>
      </c>
      <c r="AB1655" s="187" t="s">
        <v>465</v>
      </c>
      <c r="AC1655" s="187" t="s">
        <v>32</v>
      </c>
      <c r="AD1655" s="187" t="s">
        <v>33</v>
      </c>
      <c r="AE1655" s="187" t="s">
        <v>464</v>
      </c>
      <c r="AF1655" s="187" t="s">
        <v>465</v>
      </c>
      <c r="AG1655" s="187" t="s">
        <v>32</v>
      </c>
      <c r="AH1655" s="187" t="s">
        <v>33</v>
      </c>
      <c r="AI1655" s="187" t="s">
        <v>464</v>
      </c>
      <c r="AJ1655" s="187" t="s">
        <v>465</v>
      </c>
      <c r="AK1655" s="1077"/>
      <c r="AL1655" s="1080"/>
      <c r="AM1655" s="1080"/>
      <c r="AN1655" s="1086"/>
      <c r="AO1655" s="1087"/>
      <c r="AP1655" s="3"/>
      <c r="AV1655" s="167"/>
      <c r="AW1655" s="167"/>
      <c r="AX1655" s="167"/>
      <c r="AY1655" s="167"/>
      <c r="AZ1655" s="167"/>
      <c r="BA1655" s="167"/>
      <c r="BB1655" s="167"/>
      <c r="BC1655" s="167"/>
      <c r="BD1655" s="167"/>
    </row>
    <row r="1656" spans="2:86" ht="12" customHeight="1" x14ac:dyDescent="0.15">
      <c r="B1656" s="1058"/>
      <c r="C1656" s="1063"/>
      <c r="D1656" s="1061"/>
      <c r="E1656" s="1061"/>
      <c r="F1656" s="1061"/>
      <c r="G1656" s="1061"/>
      <c r="H1656" s="1061"/>
      <c r="I1656" s="1061"/>
      <c r="J1656" s="1062"/>
      <c r="K1656" s="192">
        <v>1</v>
      </c>
      <c r="L1656" s="1038" t="s">
        <v>534</v>
      </c>
      <c r="M1656" s="1039"/>
      <c r="N1656" s="1038" t="s">
        <v>486</v>
      </c>
      <c r="O1656" s="1039"/>
      <c r="P1656" s="1034" t="s">
        <v>332</v>
      </c>
      <c r="Q1656" s="1036"/>
      <c r="R1656" s="408" t="s">
        <v>338</v>
      </c>
      <c r="S1656" s="408"/>
      <c r="T1656" s="408"/>
      <c r="U1656" s="1034" t="s">
        <v>54</v>
      </c>
      <c r="V1656" s="1036"/>
      <c r="W1656" s="1034" t="s">
        <v>551</v>
      </c>
      <c r="X1656" s="1035"/>
      <c r="Y1656" s="286"/>
      <c r="Z1656" s="286"/>
      <c r="AA1656" s="286"/>
      <c r="AB1656" s="286"/>
      <c r="AC1656" s="223"/>
      <c r="AD1656" s="223"/>
      <c r="AE1656" s="223"/>
      <c r="AF1656" s="223"/>
      <c r="AG1656" s="223"/>
      <c r="AH1656" s="223"/>
      <c r="AI1656" s="223"/>
      <c r="AJ1656" s="223"/>
      <c r="AK1656" s="1088" t="s">
        <v>1683</v>
      </c>
      <c r="AL1656" s="1089"/>
      <c r="AM1656" s="1089"/>
      <c r="AN1656" s="1090"/>
      <c r="AO1656" s="1091"/>
      <c r="AP1656" s="3"/>
      <c r="AQ1656" s="222">
        <f>IF(P1656="材質劣化",2,IF(P1656="漏水",3,1))</f>
        <v>2</v>
      </c>
      <c r="AV1656" s="167"/>
      <c r="AW1656" s="167"/>
      <c r="AX1656" s="167"/>
      <c r="AY1656" s="167"/>
      <c r="AZ1656" s="167"/>
      <c r="BA1656" s="167"/>
      <c r="BB1656" s="167"/>
      <c r="BC1656" s="167"/>
      <c r="BD1656" s="167"/>
    </row>
    <row r="1657" spans="2:86" ht="12" customHeight="1" x14ac:dyDescent="0.15">
      <c r="B1657" s="1058"/>
      <c r="C1657" s="1063"/>
      <c r="D1657" s="1061"/>
      <c r="E1657" s="1061"/>
      <c r="F1657" s="1061"/>
      <c r="G1657" s="1061"/>
      <c r="H1657" s="1061"/>
      <c r="I1657" s="1061"/>
      <c r="J1657" s="1062"/>
      <c r="K1657" s="192">
        <v>2</v>
      </c>
      <c r="L1657" s="1038" t="s">
        <v>534</v>
      </c>
      <c r="M1657" s="1039"/>
      <c r="N1657" s="1038" t="s">
        <v>487</v>
      </c>
      <c r="O1657" s="1039"/>
      <c r="P1657" s="1034" t="s">
        <v>332</v>
      </c>
      <c r="Q1657" s="1036"/>
      <c r="R1657" s="408" t="s">
        <v>338</v>
      </c>
      <c r="S1657" s="408"/>
      <c r="T1657" s="408"/>
      <c r="U1657" s="1034" t="s">
        <v>54</v>
      </c>
      <c r="V1657" s="1036"/>
      <c r="W1657" s="1034" t="s">
        <v>551</v>
      </c>
      <c r="X1657" s="1035"/>
      <c r="Y1657" s="286"/>
      <c r="Z1657" s="286"/>
      <c r="AA1657" s="286"/>
      <c r="AB1657" s="286"/>
      <c r="AC1657" s="223"/>
      <c r="AD1657" s="223"/>
      <c r="AE1657" s="223"/>
      <c r="AF1657" s="223"/>
      <c r="AG1657" s="223"/>
      <c r="AH1657" s="223"/>
      <c r="AI1657" s="223"/>
      <c r="AJ1657" s="223"/>
      <c r="AK1657" s="1088" t="s">
        <v>1683</v>
      </c>
      <c r="AL1657" s="1089"/>
      <c r="AM1657" s="1089"/>
      <c r="AN1657" s="1090"/>
      <c r="AO1657" s="1091"/>
      <c r="AP1657" s="3"/>
      <c r="AQ1657" s="222">
        <f t="shared" ref="AQ1657:AQ1675" si="761">IF(P1657="材質劣化",2,IF(P1657="漏水",3,1))</f>
        <v>2</v>
      </c>
      <c r="AV1657" s="167"/>
      <c r="AW1657" s="167"/>
      <c r="AX1657" s="167"/>
      <c r="AY1657" s="167"/>
      <c r="AZ1657" s="167"/>
      <c r="BA1657" s="167"/>
      <c r="BB1657" s="167"/>
      <c r="BC1657" s="167"/>
      <c r="BD1657" s="167"/>
    </row>
    <row r="1658" spans="2:86" ht="12" customHeight="1" x14ac:dyDescent="0.15">
      <c r="B1658" s="1058"/>
      <c r="C1658" s="1063"/>
      <c r="D1658" s="1061"/>
      <c r="E1658" s="1061"/>
      <c r="F1658" s="1061"/>
      <c r="G1658" s="1061"/>
      <c r="H1658" s="1061"/>
      <c r="I1658" s="1061"/>
      <c r="J1658" s="1062"/>
      <c r="K1658" s="192">
        <v>3</v>
      </c>
      <c r="L1658" s="1038" t="s">
        <v>331</v>
      </c>
      <c r="M1658" s="1039"/>
      <c r="N1658" s="1038" t="s">
        <v>354</v>
      </c>
      <c r="O1658" s="1039"/>
      <c r="P1658" s="1034" t="s">
        <v>332</v>
      </c>
      <c r="Q1658" s="1036"/>
      <c r="R1658" s="408" t="s">
        <v>532</v>
      </c>
      <c r="S1658" s="408"/>
      <c r="T1658" s="408"/>
      <c r="U1658" s="1034" t="s">
        <v>554</v>
      </c>
      <c r="V1658" s="1036"/>
      <c r="W1658" s="1034" t="s">
        <v>551</v>
      </c>
      <c r="X1658" s="1035"/>
      <c r="Y1658" s="286"/>
      <c r="Z1658" s="286"/>
      <c r="AA1658" s="286"/>
      <c r="AB1658" s="286"/>
      <c r="AC1658" s="223"/>
      <c r="AD1658" s="223"/>
      <c r="AE1658" s="223"/>
      <c r="AF1658" s="223"/>
      <c r="AG1658" s="223"/>
      <c r="AH1658" s="223"/>
      <c r="AI1658" s="223"/>
      <c r="AJ1658" s="223"/>
      <c r="AK1658" s="1052"/>
      <c r="AL1658" s="1053"/>
      <c r="AM1658" s="1053"/>
      <c r="AN1658" s="1054"/>
      <c r="AO1658" s="1055"/>
      <c r="AP1658" s="3"/>
      <c r="AQ1658" s="222">
        <f t="shared" si="761"/>
        <v>2</v>
      </c>
      <c r="AV1658" s="167"/>
      <c r="AW1658" s="167"/>
      <c r="AX1658" s="167"/>
      <c r="AY1658" s="167"/>
      <c r="AZ1658" s="167"/>
      <c r="BA1658" s="167"/>
      <c r="BB1658" s="167"/>
      <c r="BC1658" s="167"/>
      <c r="BD1658" s="167"/>
    </row>
    <row r="1659" spans="2:86" ht="12" customHeight="1" x14ac:dyDescent="0.15">
      <c r="B1659" s="1058"/>
      <c r="C1659" s="1063"/>
      <c r="D1659" s="1061"/>
      <c r="E1659" s="1061"/>
      <c r="F1659" s="1061"/>
      <c r="G1659" s="1061"/>
      <c r="H1659" s="1061"/>
      <c r="I1659" s="1061"/>
      <c r="J1659" s="1062"/>
      <c r="K1659" s="192"/>
      <c r="L1659" s="1038"/>
      <c r="M1659" s="1039"/>
      <c r="N1659" s="1038"/>
      <c r="O1659" s="1039"/>
      <c r="P1659" s="1034"/>
      <c r="Q1659" s="1036"/>
      <c r="R1659" s="408"/>
      <c r="S1659" s="408"/>
      <c r="T1659" s="408"/>
      <c r="U1659" s="1034"/>
      <c r="V1659" s="1036"/>
      <c r="W1659" s="1034"/>
      <c r="X1659" s="1035"/>
      <c r="Y1659" s="286"/>
      <c r="Z1659" s="286"/>
      <c r="AA1659" s="286"/>
      <c r="AB1659" s="286"/>
      <c r="AC1659" s="223"/>
      <c r="AD1659" s="223"/>
      <c r="AE1659" s="223"/>
      <c r="AF1659" s="223"/>
      <c r="AG1659" s="223"/>
      <c r="AH1659" s="223"/>
      <c r="AI1659" s="223"/>
      <c r="AJ1659" s="223"/>
      <c r="AK1659" s="1052"/>
      <c r="AL1659" s="1053"/>
      <c r="AM1659" s="1053"/>
      <c r="AN1659" s="1054"/>
      <c r="AO1659" s="1055"/>
      <c r="AP1659" s="3"/>
      <c r="AQ1659" s="222">
        <f t="shared" si="761"/>
        <v>1</v>
      </c>
      <c r="AV1659" s="167"/>
      <c r="AW1659" s="167"/>
      <c r="AX1659" s="167"/>
      <c r="AY1659" s="167"/>
      <c r="AZ1659" s="167"/>
      <c r="BA1659" s="167"/>
      <c r="BB1659" s="167"/>
      <c r="BC1659" s="167"/>
      <c r="BD1659" s="167"/>
    </row>
    <row r="1660" spans="2:86" ht="12" customHeight="1" x14ac:dyDescent="0.15">
      <c r="B1660" s="1058"/>
      <c r="C1660" s="1063"/>
      <c r="D1660" s="1061"/>
      <c r="E1660" s="1061"/>
      <c r="F1660" s="1061"/>
      <c r="G1660" s="1061"/>
      <c r="H1660" s="1061"/>
      <c r="I1660" s="1061"/>
      <c r="J1660" s="1062"/>
      <c r="K1660" s="192"/>
      <c r="L1660" s="1038"/>
      <c r="M1660" s="1039"/>
      <c r="N1660" s="1038"/>
      <c r="O1660" s="1039"/>
      <c r="P1660" s="1034"/>
      <c r="Q1660" s="1036"/>
      <c r="R1660" s="408"/>
      <c r="S1660" s="408"/>
      <c r="T1660" s="408"/>
      <c r="U1660" s="1034"/>
      <c r="V1660" s="1036"/>
      <c r="W1660" s="1034"/>
      <c r="X1660" s="1035"/>
      <c r="Y1660" s="286"/>
      <c r="Z1660" s="286"/>
      <c r="AA1660" s="286"/>
      <c r="AB1660" s="286"/>
      <c r="AC1660" s="223"/>
      <c r="AD1660" s="223"/>
      <c r="AE1660" s="223"/>
      <c r="AF1660" s="223"/>
      <c r="AG1660" s="223"/>
      <c r="AH1660" s="223"/>
      <c r="AI1660" s="223"/>
      <c r="AJ1660" s="223"/>
      <c r="AK1660" s="1052"/>
      <c r="AL1660" s="1053"/>
      <c r="AM1660" s="1053"/>
      <c r="AN1660" s="1054"/>
      <c r="AO1660" s="1055"/>
      <c r="AP1660" s="3"/>
      <c r="AQ1660" s="222">
        <f t="shared" si="761"/>
        <v>1</v>
      </c>
      <c r="AV1660" s="167"/>
      <c r="AW1660" s="167"/>
      <c r="AX1660" s="167"/>
      <c r="AY1660" s="167"/>
      <c r="AZ1660" s="167"/>
      <c r="BA1660" s="167"/>
      <c r="BB1660" s="167"/>
      <c r="BC1660" s="167"/>
      <c r="BD1660" s="167"/>
    </row>
    <row r="1661" spans="2:86" ht="12" customHeight="1" x14ac:dyDescent="0.15">
      <c r="B1661" s="1058"/>
      <c r="C1661" s="1063"/>
      <c r="D1661" s="1061"/>
      <c r="E1661" s="1061"/>
      <c r="F1661" s="1061"/>
      <c r="G1661" s="1061"/>
      <c r="H1661" s="1061"/>
      <c r="I1661" s="1061"/>
      <c r="J1661" s="1062"/>
      <c r="K1661" s="192"/>
      <c r="L1661" s="1038"/>
      <c r="M1661" s="1039"/>
      <c r="N1661" s="1038"/>
      <c r="O1661" s="1039"/>
      <c r="P1661" s="1034"/>
      <c r="Q1661" s="1036"/>
      <c r="R1661" s="408"/>
      <c r="S1661" s="408"/>
      <c r="T1661" s="408"/>
      <c r="U1661" s="1034"/>
      <c r="V1661" s="1036"/>
      <c r="W1661" s="1034"/>
      <c r="X1661" s="1035"/>
      <c r="Y1661" s="286"/>
      <c r="Z1661" s="286"/>
      <c r="AA1661" s="286"/>
      <c r="AB1661" s="286"/>
      <c r="AC1661" s="223"/>
      <c r="AD1661" s="223"/>
      <c r="AE1661" s="223"/>
      <c r="AF1661" s="223"/>
      <c r="AG1661" s="223"/>
      <c r="AH1661" s="223"/>
      <c r="AI1661" s="223"/>
      <c r="AJ1661" s="223"/>
      <c r="AK1661" s="1052"/>
      <c r="AL1661" s="1053"/>
      <c r="AM1661" s="1053"/>
      <c r="AN1661" s="1054"/>
      <c r="AO1661" s="1055"/>
      <c r="AP1661" s="3"/>
      <c r="AQ1661" s="222">
        <f t="shared" si="761"/>
        <v>1</v>
      </c>
      <c r="AV1661" s="167"/>
      <c r="AW1661" s="167"/>
      <c r="AX1661" s="167"/>
      <c r="AY1661" s="167"/>
      <c r="AZ1661" s="167"/>
      <c r="BA1661" s="167"/>
      <c r="BB1661" s="167"/>
      <c r="BC1661" s="167"/>
      <c r="BD1661" s="167"/>
    </row>
    <row r="1662" spans="2:86" s="162" customFormat="1" ht="12" customHeight="1" x14ac:dyDescent="0.15">
      <c r="B1662" s="1058"/>
      <c r="C1662" s="1063"/>
      <c r="D1662" s="1061"/>
      <c r="E1662" s="1061"/>
      <c r="F1662" s="1061"/>
      <c r="G1662" s="1061"/>
      <c r="H1662" s="1061"/>
      <c r="I1662" s="1061"/>
      <c r="J1662" s="1062"/>
      <c r="K1662" s="192"/>
      <c r="L1662" s="1038"/>
      <c r="M1662" s="1039"/>
      <c r="N1662" s="1038"/>
      <c r="O1662" s="1039"/>
      <c r="P1662" s="1034"/>
      <c r="Q1662" s="1036"/>
      <c r="R1662" s="408"/>
      <c r="S1662" s="408"/>
      <c r="T1662" s="408"/>
      <c r="U1662" s="1034"/>
      <c r="V1662" s="1036"/>
      <c r="W1662" s="1034"/>
      <c r="X1662" s="1035"/>
      <c r="Y1662" s="286"/>
      <c r="Z1662" s="286"/>
      <c r="AA1662" s="286"/>
      <c r="AB1662" s="286"/>
      <c r="AC1662" s="223"/>
      <c r="AD1662" s="223"/>
      <c r="AE1662" s="223"/>
      <c r="AF1662" s="223"/>
      <c r="AG1662" s="223"/>
      <c r="AH1662" s="223"/>
      <c r="AI1662" s="223"/>
      <c r="AJ1662" s="223"/>
      <c r="AK1662" s="1034"/>
      <c r="AL1662" s="1035"/>
      <c r="AM1662" s="1035"/>
      <c r="AN1662" s="788"/>
      <c r="AO1662" s="789"/>
      <c r="AP1662" s="3"/>
      <c r="AQ1662" s="222">
        <f t="shared" si="761"/>
        <v>1</v>
      </c>
    </row>
    <row r="1663" spans="2:86" s="162" customFormat="1" ht="12" customHeight="1" x14ac:dyDescent="0.15">
      <c r="B1663" s="1058"/>
      <c r="C1663" s="1063"/>
      <c r="D1663" s="1061"/>
      <c r="E1663" s="1061"/>
      <c r="F1663" s="1061"/>
      <c r="G1663" s="1061"/>
      <c r="H1663" s="1061"/>
      <c r="I1663" s="1061"/>
      <c r="J1663" s="1062"/>
      <c r="K1663" s="192"/>
      <c r="L1663" s="1038"/>
      <c r="M1663" s="1039"/>
      <c r="N1663" s="1038"/>
      <c r="O1663" s="1039"/>
      <c r="P1663" s="1034"/>
      <c r="Q1663" s="1036"/>
      <c r="R1663" s="408"/>
      <c r="S1663" s="408"/>
      <c r="T1663" s="408"/>
      <c r="U1663" s="1034"/>
      <c r="V1663" s="1036"/>
      <c r="W1663" s="1034"/>
      <c r="X1663" s="1035"/>
      <c r="Y1663" s="286"/>
      <c r="Z1663" s="286"/>
      <c r="AA1663" s="286"/>
      <c r="AB1663" s="286"/>
      <c r="AC1663" s="223"/>
      <c r="AD1663" s="223"/>
      <c r="AE1663" s="223"/>
      <c r="AF1663" s="223"/>
      <c r="AG1663" s="223"/>
      <c r="AH1663" s="223"/>
      <c r="AI1663" s="223"/>
      <c r="AJ1663" s="223"/>
      <c r="AK1663" s="1034"/>
      <c r="AL1663" s="1035"/>
      <c r="AM1663" s="1035"/>
      <c r="AN1663" s="788"/>
      <c r="AO1663" s="789"/>
      <c r="AP1663" s="3"/>
      <c r="AQ1663" s="222">
        <f t="shared" si="761"/>
        <v>1</v>
      </c>
    </row>
    <row r="1664" spans="2:86" s="162" customFormat="1" ht="12" customHeight="1" x14ac:dyDescent="0.15">
      <c r="B1664" s="1058"/>
      <c r="C1664" s="1063"/>
      <c r="D1664" s="1061"/>
      <c r="E1664" s="1061"/>
      <c r="F1664" s="1061"/>
      <c r="G1664" s="1061"/>
      <c r="H1664" s="1061"/>
      <c r="I1664" s="1061"/>
      <c r="J1664" s="1062"/>
      <c r="K1664" s="192"/>
      <c r="L1664" s="1038"/>
      <c r="M1664" s="1039"/>
      <c r="N1664" s="1038"/>
      <c r="O1664" s="1039"/>
      <c r="P1664" s="1034"/>
      <c r="Q1664" s="1036"/>
      <c r="R1664" s="408"/>
      <c r="S1664" s="408"/>
      <c r="T1664" s="408"/>
      <c r="U1664" s="1034"/>
      <c r="V1664" s="1036"/>
      <c r="W1664" s="1034"/>
      <c r="X1664" s="1035"/>
      <c r="Y1664" s="286"/>
      <c r="Z1664" s="286"/>
      <c r="AA1664" s="286"/>
      <c r="AB1664" s="286"/>
      <c r="AC1664" s="223"/>
      <c r="AD1664" s="223"/>
      <c r="AE1664" s="223"/>
      <c r="AF1664" s="223"/>
      <c r="AG1664" s="223"/>
      <c r="AH1664" s="223"/>
      <c r="AI1664" s="223"/>
      <c r="AJ1664" s="223"/>
      <c r="AK1664" s="1034"/>
      <c r="AL1664" s="1035"/>
      <c r="AM1664" s="1035"/>
      <c r="AN1664" s="788"/>
      <c r="AO1664" s="789"/>
      <c r="AP1664" s="3"/>
      <c r="AQ1664" s="222">
        <f t="shared" si="761"/>
        <v>1</v>
      </c>
    </row>
    <row r="1665" spans="2:46" s="162" customFormat="1" ht="12" customHeight="1" x14ac:dyDescent="0.15">
      <c r="B1665" s="1058"/>
      <c r="C1665" s="1063"/>
      <c r="D1665" s="1061"/>
      <c r="E1665" s="1061"/>
      <c r="F1665" s="1061"/>
      <c r="G1665" s="1061"/>
      <c r="H1665" s="1061"/>
      <c r="I1665" s="1061"/>
      <c r="J1665" s="1062"/>
      <c r="K1665" s="192"/>
      <c r="L1665" s="1038"/>
      <c r="M1665" s="1039"/>
      <c r="N1665" s="1038"/>
      <c r="O1665" s="1039"/>
      <c r="P1665" s="1034"/>
      <c r="Q1665" s="1036"/>
      <c r="R1665" s="408"/>
      <c r="S1665" s="408"/>
      <c r="T1665" s="408"/>
      <c r="U1665" s="1034"/>
      <c r="V1665" s="1036"/>
      <c r="W1665" s="1034"/>
      <c r="X1665" s="1035"/>
      <c r="Y1665" s="286"/>
      <c r="Z1665" s="286"/>
      <c r="AA1665" s="286"/>
      <c r="AB1665" s="286"/>
      <c r="AC1665" s="223"/>
      <c r="AD1665" s="223"/>
      <c r="AE1665" s="223"/>
      <c r="AF1665" s="223"/>
      <c r="AG1665" s="223"/>
      <c r="AH1665" s="223"/>
      <c r="AI1665" s="223"/>
      <c r="AJ1665" s="223"/>
      <c r="AK1665" s="1034"/>
      <c r="AL1665" s="1035"/>
      <c r="AM1665" s="1035"/>
      <c r="AN1665" s="788"/>
      <c r="AO1665" s="789"/>
      <c r="AP1665" s="3"/>
      <c r="AQ1665" s="222">
        <f t="shared" si="761"/>
        <v>1</v>
      </c>
    </row>
    <row r="1666" spans="2:46" s="162" customFormat="1" ht="12" customHeight="1" x14ac:dyDescent="0.15">
      <c r="B1666" s="1058"/>
      <c r="C1666" s="1063"/>
      <c r="D1666" s="1061"/>
      <c r="E1666" s="1061"/>
      <c r="F1666" s="1061"/>
      <c r="G1666" s="1061"/>
      <c r="H1666" s="1061"/>
      <c r="I1666" s="1061"/>
      <c r="J1666" s="1062"/>
      <c r="K1666" s="192"/>
      <c r="L1666" s="1038"/>
      <c r="M1666" s="1039"/>
      <c r="N1666" s="1038"/>
      <c r="O1666" s="1039"/>
      <c r="P1666" s="1034"/>
      <c r="Q1666" s="1036"/>
      <c r="R1666" s="408"/>
      <c r="S1666" s="408"/>
      <c r="T1666" s="408"/>
      <c r="U1666" s="1034"/>
      <c r="V1666" s="1036"/>
      <c r="W1666" s="1034"/>
      <c r="X1666" s="1035"/>
      <c r="Y1666" s="286"/>
      <c r="Z1666" s="286"/>
      <c r="AA1666" s="286"/>
      <c r="AB1666" s="286"/>
      <c r="AC1666" s="223"/>
      <c r="AD1666" s="223"/>
      <c r="AE1666" s="223"/>
      <c r="AF1666" s="223"/>
      <c r="AG1666" s="223"/>
      <c r="AH1666" s="223"/>
      <c r="AI1666" s="223"/>
      <c r="AJ1666" s="223"/>
      <c r="AK1666" s="1034"/>
      <c r="AL1666" s="1035"/>
      <c r="AM1666" s="1035"/>
      <c r="AN1666" s="788"/>
      <c r="AO1666" s="789"/>
      <c r="AP1666" s="3"/>
      <c r="AQ1666" s="222">
        <f t="shared" si="761"/>
        <v>1</v>
      </c>
    </row>
    <row r="1667" spans="2:46" s="162" customFormat="1" ht="12" customHeight="1" x14ac:dyDescent="0.15">
      <c r="B1667" s="1058"/>
      <c r="C1667" s="1063"/>
      <c r="D1667" s="1061"/>
      <c r="E1667" s="1061"/>
      <c r="F1667" s="1061"/>
      <c r="G1667" s="1061"/>
      <c r="H1667" s="1061"/>
      <c r="I1667" s="1061"/>
      <c r="J1667" s="1062"/>
      <c r="K1667" s="192"/>
      <c r="L1667" s="1038"/>
      <c r="M1667" s="1039"/>
      <c r="N1667" s="1038"/>
      <c r="O1667" s="1039"/>
      <c r="P1667" s="1034"/>
      <c r="Q1667" s="1036"/>
      <c r="R1667" s="408"/>
      <c r="S1667" s="408"/>
      <c r="T1667" s="408"/>
      <c r="U1667" s="1034"/>
      <c r="V1667" s="1036"/>
      <c r="W1667" s="1034"/>
      <c r="X1667" s="1035"/>
      <c r="Y1667" s="286"/>
      <c r="Z1667" s="286"/>
      <c r="AA1667" s="286"/>
      <c r="AB1667" s="286"/>
      <c r="AC1667" s="223"/>
      <c r="AD1667" s="223"/>
      <c r="AE1667" s="223"/>
      <c r="AF1667" s="223"/>
      <c r="AG1667" s="223"/>
      <c r="AH1667" s="223"/>
      <c r="AI1667" s="223"/>
      <c r="AJ1667" s="223"/>
      <c r="AK1667" s="1034"/>
      <c r="AL1667" s="1035"/>
      <c r="AM1667" s="1035"/>
      <c r="AN1667" s="788"/>
      <c r="AO1667" s="789"/>
      <c r="AP1667" s="3"/>
      <c r="AQ1667" s="222">
        <f t="shared" si="761"/>
        <v>1</v>
      </c>
    </row>
    <row r="1668" spans="2:46" s="162" customFormat="1" ht="12" customHeight="1" x14ac:dyDescent="0.15">
      <c r="B1668" s="1058"/>
      <c r="C1668" s="1063"/>
      <c r="D1668" s="1061"/>
      <c r="E1668" s="1061"/>
      <c r="F1668" s="1061"/>
      <c r="G1668" s="1061"/>
      <c r="H1668" s="1061"/>
      <c r="I1668" s="1061"/>
      <c r="J1668" s="1062"/>
      <c r="K1668" s="192"/>
      <c r="L1668" s="1038"/>
      <c r="M1668" s="1039"/>
      <c r="N1668" s="1038"/>
      <c r="O1668" s="1039"/>
      <c r="P1668" s="1034"/>
      <c r="Q1668" s="1036"/>
      <c r="R1668" s="408"/>
      <c r="S1668" s="408"/>
      <c r="T1668" s="408"/>
      <c r="U1668" s="1034"/>
      <c r="V1668" s="1036"/>
      <c r="W1668" s="1034"/>
      <c r="X1668" s="1035"/>
      <c r="Y1668" s="286"/>
      <c r="Z1668" s="286"/>
      <c r="AA1668" s="286"/>
      <c r="AB1668" s="286"/>
      <c r="AC1668" s="223"/>
      <c r="AD1668" s="223"/>
      <c r="AE1668" s="223"/>
      <c r="AF1668" s="223"/>
      <c r="AG1668" s="223"/>
      <c r="AH1668" s="223"/>
      <c r="AI1668" s="223"/>
      <c r="AJ1668" s="223"/>
      <c r="AK1668" s="1034"/>
      <c r="AL1668" s="1035"/>
      <c r="AM1668" s="1035"/>
      <c r="AN1668" s="788"/>
      <c r="AO1668" s="789"/>
      <c r="AP1668" s="3"/>
      <c r="AQ1668" s="222">
        <f t="shared" si="761"/>
        <v>1</v>
      </c>
    </row>
    <row r="1669" spans="2:46" s="162" customFormat="1" ht="12" customHeight="1" x14ac:dyDescent="0.15">
      <c r="B1669" s="1058"/>
      <c r="C1669" s="1063"/>
      <c r="D1669" s="1061"/>
      <c r="E1669" s="1061"/>
      <c r="F1669" s="1061"/>
      <c r="G1669" s="1061"/>
      <c r="H1669" s="1061"/>
      <c r="I1669" s="1061"/>
      <c r="J1669" s="1062"/>
      <c r="K1669" s="192"/>
      <c r="L1669" s="1038"/>
      <c r="M1669" s="1039"/>
      <c r="N1669" s="1038"/>
      <c r="O1669" s="1039"/>
      <c r="P1669" s="1034"/>
      <c r="Q1669" s="1036"/>
      <c r="R1669" s="408"/>
      <c r="S1669" s="408"/>
      <c r="T1669" s="408"/>
      <c r="U1669" s="1034"/>
      <c r="V1669" s="1036"/>
      <c r="W1669" s="1034"/>
      <c r="X1669" s="1035"/>
      <c r="Y1669" s="286"/>
      <c r="Z1669" s="286"/>
      <c r="AA1669" s="286"/>
      <c r="AB1669" s="286"/>
      <c r="AC1669" s="223"/>
      <c r="AD1669" s="223"/>
      <c r="AE1669" s="223"/>
      <c r="AF1669" s="223"/>
      <c r="AG1669" s="223"/>
      <c r="AH1669" s="223"/>
      <c r="AI1669" s="223"/>
      <c r="AJ1669" s="223"/>
      <c r="AK1669" s="1034"/>
      <c r="AL1669" s="1035"/>
      <c r="AM1669" s="1035"/>
      <c r="AN1669" s="788"/>
      <c r="AO1669" s="789"/>
      <c r="AP1669" s="3"/>
      <c r="AQ1669" s="222">
        <f t="shared" si="761"/>
        <v>1</v>
      </c>
    </row>
    <row r="1670" spans="2:46" s="162" customFormat="1" ht="12" customHeight="1" x14ac:dyDescent="0.15">
      <c r="B1670" s="1058"/>
      <c r="C1670" s="1063"/>
      <c r="D1670" s="1061"/>
      <c r="E1670" s="1061"/>
      <c r="F1670" s="1061"/>
      <c r="G1670" s="1061"/>
      <c r="H1670" s="1061"/>
      <c r="I1670" s="1061"/>
      <c r="J1670" s="1062"/>
      <c r="K1670" s="192"/>
      <c r="L1670" s="1038"/>
      <c r="M1670" s="1039"/>
      <c r="N1670" s="1038"/>
      <c r="O1670" s="1039"/>
      <c r="P1670" s="1034"/>
      <c r="Q1670" s="1036"/>
      <c r="R1670" s="408"/>
      <c r="S1670" s="408"/>
      <c r="T1670" s="408"/>
      <c r="U1670" s="1034"/>
      <c r="V1670" s="1036"/>
      <c r="W1670" s="1034"/>
      <c r="X1670" s="1035"/>
      <c r="Y1670" s="286"/>
      <c r="Z1670" s="286"/>
      <c r="AA1670" s="286"/>
      <c r="AB1670" s="286"/>
      <c r="AC1670" s="223"/>
      <c r="AD1670" s="223"/>
      <c r="AE1670" s="223"/>
      <c r="AF1670" s="223"/>
      <c r="AG1670" s="223"/>
      <c r="AH1670" s="223"/>
      <c r="AI1670" s="223"/>
      <c r="AJ1670" s="223"/>
      <c r="AK1670" s="1034"/>
      <c r="AL1670" s="1035"/>
      <c r="AM1670" s="1035"/>
      <c r="AN1670" s="788"/>
      <c r="AO1670" s="789"/>
      <c r="AP1670" s="3"/>
      <c r="AQ1670" s="222">
        <f t="shared" si="761"/>
        <v>1</v>
      </c>
    </row>
    <row r="1671" spans="2:46" s="162" customFormat="1" ht="12" customHeight="1" x14ac:dyDescent="0.15">
      <c r="B1671" s="1058"/>
      <c r="C1671" s="1063"/>
      <c r="D1671" s="1061"/>
      <c r="E1671" s="1061"/>
      <c r="F1671" s="1061"/>
      <c r="G1671" s="1061"/>
      <c r="H1671" s="1061"/>
      <c r="I1671" s="1061"/>
      <c r="J1671" s="1062"/>
      <c r="K1671" s="192"/>
      <c r="L1671" s="1038"/>
      <c r="M1671" s="1039"/>
      <c r="N1671" s="1038"/>
      <c r="O1671" s="1039"/>
      <c r="P1671" s="1034"/>
      <c r="Q1671" s="1036"/>
      <c r="R1671" s="408"/>
      <c r="S1671" s="408"/>
      <c r="T1671" s="408"/>
      <c r="U1671" s="1034"/>
      <c r="V1671" s="1036"/>
      <c r="W1671" s="1034"/>
      <c r="X1671" s="1035"/>
      <c r="Y1671" s="286"/>
      <c r="Z1671" s="286"/>
      <c r="AA1671" s="286"/>
      <c r="AB1671" s="286"/>
      <c r="AC1671" s="223"/>
      <c r="AD1671" s="223"/>
      <c r="AE1671" s="223"/>
      <c r="AF1671" s="223"/>
      <c r="AG1671" s="223"/>
      <c r="AH1671" s="223"/>
      <c r="AI1671" s="223"/>
      <c r="AJ1671" s="223"/>
      <c r="AK1671" s="1034"/>
      <c r="AL1671" s="1035"/>
      <c r="AM1671" s="1035"/>
      <c r="AN1671" s="788"/>
      <c r="AO1671" s="789"/>
      <c r="AP1671" s="3"/>
      <c r="AQ1671" s="222">
        <f t="shared" si="761"/>
        <v>1</v>
      </c>
    </row>
    <row r="1672" spans="2:46" s="162" customFormat="1" ht="12" customHeight="1" x14ac:dyDescent="0.15">
      <c r="B1672" s="1058"/>
      <c r="C1672" s="1063"/>
      <c r="D1672" s="1061"/>
      <c r="E1672" s="1061"/>
      <c r="F1672" s="1061"/>
      <c r="G1672" s="1061"/>
      <c r="H1672" s="1061"/>
      <c r="I1672" s="1061"/>
      <c r="J1672" s="1062"/>
      <c r="K1672" s="192"/>
      <c r="L1672" s="1038"/>
      <c r="M1672" s="1039"/>
      <c r="N1672" s="1038"/>
      <c r="O1672" s="1039"/>
      <c r="P1672" s="1034"/>
      <c r="Q1672" s="1036"/>
      <c r="R1672" s="408"/>
      <c r="S1672" s="408"/>
      <c r="T1672" s="408"/>
      <c r="U1672" s="1034"/>
      <c r="V1672" s="1036"/>
      <c r="W1672" s="1034"/>
      <c r="X1672" s="1035"/>
      <c r="Y1672" s="286"/>
      <c r="Z1672" s="286"/>
      <c r="AA1672" s="286"/>
      <c r="AB1672" s="286"/>
      <c r="AC1672" s="223"/>
      <c r="AD1672" s="223"/>
      <c r="AE1672" s="223"/>
      <c r="AF1672" s="223"/>
      <c r="AG1672" s="223"/>
      <c r="AH1672" s="223"/>
      <c r="AI1672" s="223"/>
      <c r="AJ1672" s="223"/>
      <c r="AK1672" s="1034"/>
      <c r="AL1672" s="1035"/>
      <c r="AM1672" s="1035"/>
      <c r="AN1672" s="788"/>
      <c r="AO1672" s="789"/>
      <c r="AP1672" s="3"/>
      <c r="AQ1672" s="222">
        <f t="shared" si="761"/>
        <v>1</v>
      </c>
    </row>
    <row r="1673" spans="2:46" s="162" customFormat="1" ht="12" customHeight="1" x14ac:dyDescent="0.15">
      <c r="B1673" s="1058"/>
      <c r="C1673" s="1063"/>
      <c r="D1673" s="1061"/>
      <c r="E1673" s="1061"/>
      <c r="F1673" s="1061"/>
      <c r="G1673" s="1061"/>
      <c r="H1673" s="1061"/>
      <c r="I1673" s="1061"/>
      <c r="J1673" s="1062"/>
      <c r="K1673" s="192"/>
      <c r="L1673" s="1038"/>
      <c r="M1673" s="1039"/>
      <c r="N1673" s="1038"/>
      <c r="O1673" s="1039"/>
      <c r="P1673" s="1034"/>
      <c r="Q1673" s="1036"/>
      <c r="R1673" s="408"/>
      <c r="S1673" s="408"/>
      <c r="T1673" s="408"/>
      <c r="U1673" s="1034"/>
      <c r="V1673" s="1036"/>
      <c r="W1673" s="1034"/>
      <c r="X1673" s="1035"/>
      <c r="Y1673" s="286"/>
      <c r="Z1673" s="286"/>
      <c r="AA1673" s="286"/>
      <c r="AB1673" s="286"/>
      <c r="AC1673" s="223"/>
      <c r="AD1673" s="223"/>
      <c r="AE1673" s="223"/>
      <c r="AF1673" s="223"/>
      <c r="AG1673" s="223"/>
      <c r="AH1673" s="223"/>
      <c r="AI1673" s="223"/>
      <c r="AJ1673" s="223"/>
      <c r="AK1673" s="1034"/>
      <c r="AL1673" s="1035"/>
      <c r="AM1673" s="1035"/>
      <c r="AN1673" s="788"/>
      <c r="AO1673" s="789"/>
      <c r="AP1673" s="3"/>
      <c r="AQ1673" s="222">
        <f t="shared" si="761"/>
        <v>1</v>
      </c>
    </row>
    <row r="1674" spans="2:46" s="162" customFormat="1" ht="12" customHeight="1" x14ac:dyDescent="0.15">
      <c r="B1674" s="1058"/>
      <c r="C1674" s="1063"/>
      <c r="D1674" s="1061"/>
      <c r="E1674" s="1061"/>
      <c r="F1674" s="1061"/>
      <c r="G1674" s="1061"/>
      <c r="H1674" s="1061"/>
      <c r="I1674" s="1061"/>
      <c r="J1674" s="1062"/>
      <c r="K1674" s="192"/>
      <c r="L1674" s="1038"/>
      <c r="M1674" s="1039"/>
      <c r="N1674" s="1038"/>
      <c r="O1674" s="1039"/>
      <c r="P1674" s="1034"/>
      <c r="Q1674" s="1036"/>
      <c r="R1674" s="408"/>
      <c r="S1674" s="408"/>
      <c r="T1674" s="408"/>
      <c r="U1674" s="1034"/>
      <c r="V1674" s="1036"/>
      <c r="W1674" s="1034"/>
      <c r="X1674" s="1035"/>
      <c r="Y1674" s="286"/>
      <c r="Z1674" s="286"/>
      <c r="AA1674" s="286"/>
      <c r="AB1674" s="286"/>
      <c r="AC1674" s="223"/>
      <c r="AD1674" s="223"/>
      <c r="AE1674" s="223"/>
      <c r="AF1674" s="223"/>
      <c r="AG1674" s="223"/>
      <c r="AH1674" s="223"/>
      <c r="AI1674" s="223"/>
      <c r="AJ1674" s="223"/>
      <c r="AK1674" s="1034"/>
      <c r="AL1674" s="1035"/>
      <c r="AM1674" s="1035"/>
      <c r="AN1674" s="788"/>
      <c r="AO1674" s="789"/>
      <c r="AP1674" s="3"/>
      <c r="AQ1674" s="222">
        <f t="shared" si="761"/>
        <v>1</v>
      </c>
    </row>
    <row r="1675" spans="2:46" s="162" customFormat="1" ht="12" customHeight="1" x14ac:dyDescent="0.15">
      <c r="B1675" s="1058"/>
      <c r="C1675" s="1063"/>
      <c r="D1675" s="1061"/>
      <c r="E1675" s="1061"/>
      <c r="F1675" s="1061"/>
      <c r="G1675" s="1061"/>
      <c r="H1675" s="1061"/>
      <c r="I1675" s="1061"/>
      <c r="J1675" s="1062"/>
      <c r="K1675" s="192"/>
      <c r="L1675" s="1038"/>
      <c r="M1675" s="1039"/>
      <c r="N1675" s="1038"/>
      <c r="O1675" s="1039"/>
      <c r="P1675" s="1034"/>
      <c r="Q1675" s="1036"/>
      <c r="R1675" s="408"/>
      <c r="S1675" s="408"/>
      <c r="T1675" s="408"/>
      <c r="U1675" s="1034"/>
      <c r="V1675" s="1036"/>
      <c r="W1675" s="1034"/>
      <c r="X1675" s="1035"/>
      <c r="Y1675" s="286"/>
      <c r="Z1675" s="286"/>
      <c r="AA1675" s="286"/>
      <c r="AB1675" s="286"/>
      <c r="AC1675" s="223"/>
      <c r="AD1675" s="223"/>
      <c r="AE1675" s="223"/>
      <c r="AF1675" s="223"/>
      <c r="AG1675" s="223"/>
      <c r="AH1675" s="223"/>
      <c r="AI1675" s="223"/>
      <c r="AJ1675" s="223"/>
      <c r="AK1675" s="1034"/>
      <c r="AL1675" s="1035"/>
      <c r="AM1675" s="1035"/>
      <c r="AN1675" s="788"/>
      <c r="AO1675" s="789"/>
      <c r="AP1675" s="3"/>
      <c r="AQ1675" s="222">
        <f t="shared" si="761"/>
        <v>1</v>
      </c>
    </row>
    <row r="1676" spans="2:46" s="162" customFormat="1" ht="12" customHeight="1" x14ac:dyDescent="0.15">
      <c r="B1676" s="1058"/>
      <c r="C1676" s="1063"/>
      <c r="D1676" s="1061"/>
      <c r="E1676" s="1061"/>
      <c r="F1676" s="1061"/>
      <c r="G1676" s="1061"/>
      <c r="H1676" s="1061"/>
      <c r="I1676" s="1061"/>
      <c r="J1676" s="1062"/>
      <c r="K1676" s="1016" t="s">
        <v>216</v>
      </c>
      <c r="L1676" s="1016" t="s">
        <v>215</v>
      </c>
      <c r="M1676" s="1016"/>
      <c r="N1676" s="1016"/>
      <c r="O1676" s="1016"/>
      <c r="P1676" s="1016"/>
      <c r="Q1676" s="1016"/>
      <c r="R1676" s="1016"/>
      <c r="S1676" s="1016"/>
      <c r="T1676" s="1016"/>
      <c r="U1676" s="1016"/>
      <c r="V1676" s="1016"/>
      <c r="W1676" s="1016"/>
      <c r="X1676" s="1016"/>
      <c r="Y1676" s="1040" t="s">
        <v>466</v>
      </c>
      <c r="Z1676" s="1041"/>
      <c r="AA1676" s="1041"/>
      <c r="AB1676" s="1042"/>
      <c r="AC1676" s="224">
        <f t="shared" ref="AC1676:AJ1676" si="762">SUM(AC1656:AC1675)</f>
        <v>0</v>
      </c>
      <c r="AD1676" s="224">
        <f t="shared" si="762"/>
        <v>0</v>
      </c>
      <c r="AE1676" s="224">
        <f t="shared" si="762"/>
        <v>0</v>
      </c>
      <c r="AF1676" s="224">
        <f t="shared" si="762"/>
        <v>0</v>
      </c>
      <c r="AG1676" s="224">
        <f t="shared" si="762"/>
        <v>0</v>
      </c>
      <c r="AH1676" s="224">
        <f t="shared" si="762"/>
        <v>0</v>
      </c>
      <c r="AI1676" s="224">
        <f t="shared" si="762"/>
        <v>0</v>
      </c>
      <c r="AJ1676" s="224">
        <f t="shared" si="762"/>
        <v>0</v>
      </c>
      <c r="AK1676" s="1040" t="s">
        <v>214</v>
      </c>
      <c r="AL1676" s="1041"/>
      <c r="AM1676" s="1041"/>
      <c r="AN1676" s="788"/>
      <c r="AO1676" s="789"/>
      <c r="AP1676" s="3"/>
    </row>
    <row r="1677" spans="2:46" s="162" customFormat="1" ht="12" customHeight="1" x14ac:dyDescent="0.15">
      <c r="B1677" s="1058"/>
      <c r="C1677" s="1063"/>
      <c r="D1677" s="1061"/>
      <c r="E1677" s="1061"/>
      <c r="F1677" s="1061"/>
      <c r="G1677" s="1061"/>
      <c r="H1677" s="1061"/>
      <c r="I1677" s="1061"/>
      <c r="J1677" s="1062"/>
      <c r="K1677" s="1016"/>
      <c r="L1677" s="1016" t="s">
        <v>467</v>
      </c>
      <c r="M1677" s="1016"/>
      <c r="N1677" s="1016"/>
      <c r="O1677" s="1016" t="s">
        <v>213</v>
      </c>
      <c r="P1677" s="1016"/>
      <c r="Q1677" s="1016"/>
      <c r="R1677" s="1016"/>
      <c r="S1677" s="1016"/>
      <c r="T1677" s="1016"/>
      <c r="U1677" s="1016"/>
      <c r="V1677" s="1016"/>
      <c r="W1677" s="1016"/>
      <c r="X1677" s="1016"/>
      <c r="Y1677" s="193">
        <f>COUNTIF(Y1656:Y1675,"○")</f>
        <v>0</v>
      </c>
      <c r="Z1677" s="193">
        <f>COUNTIF(Z1656:Z1675,"○")</f>
        <v>0</v>
      </c>
      <c r="AA1677" s="193">
        <f>COUNTIF(AA1656:AA1675,"○")</f>
        <v>0</v>
      </c>
      <c r="AB1677" s="193">
        <f>COUNTIF(AB1656:AB1675,"○")</f>
        <v>0</v>
      </c>
      <c r="AC1677" s="193">
        <f t="shared" ref="AC1677:AJ1677" si="763">COUNT(AC1656:AC1675)</f>
        <v>0</v>
      </c>
      <c r="AD1677" s="193">
        <f t="shared" si="763"/>
        <v>0</v>
      </c>
      <c r="AE1677" s="193">
        <f t="shared" si="763"/>
        <v>0</v>
      </c>
      <c r="AF1677" s="193">
        <f t="shared" si="763"/>
        <v>0</v>
      </c>
      <c r="AG1677" s="193">
        <f t="shared" si="763"/>
        <v>0</v>
      </c>
      <c r="AH1677" s="193">
        <f t="shared" si="763"/>
        <v>0</v>
      </c>
      <c r="AI1677" s="193">
        <f t="shared" si="763"/>
        <v>0</v>
      </c>
      <c r="AJ1677" s="193">
        <f t="shared" si="763"/>
        <v>0</v>
      </c>
      <c r="AK1677" s="1043"/>
      <c r="AL1677" s="1044"/>
      <c r="AM1677" s="1044"/>
      <c r="AN1677" s="1044"/>
      <c r="AO1677" s="1045"/>
      <c r="AP1677" s="3"/>
    </row>
    <row r="1678" spans="2:46" ht="12" customHeight="1" x14ac:dyDescent="0.15">
      <c r="B1678" s="1058"/>
      <c r="C1678" s="1063"/>
      <c r="D1678" s="1061"/>
      <c r="E1678" s="1061"/>
      <c r="F1678" s="1061"/>
      <c r="G1678" s="1061"/>
      <c r="H1678" s="1061"/>
      <c r="I1678" s="1061"/>
      <c r="J1678" s="1062"/>
      <c r="K1678" s="1016"/>
      <c r="L1678" s="1016"/>
      <c r="M1678" s="1016"/>
      <c r="N1678" s="1016"/>
      <c r="O1678" s="1016" t="s">
        <v>468</v>
      </c>
      <c r="P1678" s="1016"/>
      <c r="Q1678" s="1016"/>
      <c r="R1678" s="1016"/>
      <c r="S1678" s="1016"/>
      <c r="T1678" s="1016"/>
      <c r="U1678" s="1016"/>
      <c r="V1678" s="1016"/>
      <c r="W1678" s="1016"/>
      <c r="X1678" s="1016"/>
      <c r="Y1678" s="1034" t="str">
        <f>IF(Y1677&gt;0,"Ⅳ",IF(Z1677&gt;0,"Ⅲ",IF(AA1677&gt;0,"Ⅱa",IF(AB1677&gt;0,"Ⅱb","Ⅰ"))))</f>
        <v>Ⅰ</v>
      </c>
      <c r="Z1678" s="1035"/>
      <c r="AA1678" s="1035"/>
      <c r="AB1678" s="1036"/>
      <c r="AC1678" s="1034" t="str">
        <f>IF(AC1677&gt;0,"Ⅳ",IF(AD1677&gt;0,"Ⅲ",IF(AE1677&gt;0,"Ⅱa",IF(AF1677&gt;0,"Ⅱb","Ⅰ"))))</f>
        <v>Ⅰ</v>
      </c>
      <c r="AD1678" s="1035"/>
      <c r="AE1678" s="1035"/>
      <c r="AF1678" s="1036"/>
      <c r="AG1678" s="1034" t="str">
        <f>IF(AG1677&gt;0,"Ⅳ",IF(AH1677&gt;0,"Ⅲ",IF(AI1677&gt;0,"Ⅱa",IF(AJ1677&gt;0,"Ⅱb","Ⅰ"))))</f>
        <v>Ⅰ</v>
      </c>
      <c r="AH1678" s="1035"/>
      <c r="AI1678" s="1035"/>
      <c r="AJ1678" s="1036"/>
      <c r="AK1678" s="1046"/>
      <c r="AL1678" s="1047"/>
      <c r="AM1678" s="1047"/>
      <c r="AN1678" s="1047"/>
      <c r="AO1678" s="1048"/>
      <c r="AP1678" s="3"/>
      <c r="AQ1678" s="282" t="s">
        <v>312</v>
      </c>
      <c r="AR1678" s="282" t="s">
        <v>313</v>
      </c>
      <c r="AS1678" s="699" t="s">
        <v>316</v>
      </c>
      <c r="AT1678" s="1026"/>
    </row>
    <row r="1679" spans="2:46" ht="12" customHeight="1" x14ac:dyDescent="0.15">
      <c r="B1679" s="1058"/>
      <c r="C1679" s="1063"/>
      <c r="D1679" s="1061"/>
      <c r="E1679" s="1061"/>
      <c r="F1679" s="1061"/>
      <c r="G1679" s="1061"/>
      <c r="H1679" s="1061"/>
      <c r="I1679" s="1061"/>
      <c r="J1679" s="1062"/>
      <c r="K1679" s="1016"/>
      <c r="L1679" s="1016" t="s">
        <v>469</v>
      </c>
      <c r="M1679" s="1016"/>
      <c r="N1679" s="1016"/>
      <c r="O1679" s="1016" t="s">
        <v>212</v>
      </c>
      <c r="P1679" s="1016"/>
      <c r="Q1679" s="1016"/>
      <c r="R1679" s="1016"/>
      <c r="S1679" s="1016"/>
      <c r="T1679" s="1016"/>
      <c r="U1679" s="1016"/>
      <c r="V1679" s="1016"/>
      <c r="W1679" s="1016"/>
      <c r="X1679" s="1016"/>
      <c r="Y1679" s="187" t="s">
        <v>32</v>
      </c>
      <c r="Z1679" s="187" t="s">
        <v>33</v>
      </c>
      <c r="AA1679" s="1027" t="s">
        <v>34</v>
      </c>
      <c r="AB1679" s="1027"/>
      <c r="AC1679" s="187" t="s">
        <v>32</v>
      </c>
      <c r="AD1679" s="187" t="s">
        <v>33</v>
      </c>
      <c r="AE1679" s="1027" t="s">
        <v>34</v>
      </c>
      <c r="AF1679" s="1027"/>
      <c r="AG1679" s="187" t="s">
        <v>32</v>
      </c>
      <c r="AH1679" s="187" t="s">
        <v>33</v>
      </c>
      <c r="AI1679" s="1027" t="s">
        <v>34</v>
      </c>
      <c r="AJ1679" s="1027"/>
      <c r="AK1679" s="1046"/>
      <c r="AL1679" s="1047"/>
      <c r="AM1679" s="1047"/>
      <c r="AN1679" s="1047"/>
      <c r="AO1679" s="1048"/>
      <c r="AP1679" s="3"/>
      <c r="AQ1679" s="1028">
        <f>+Y1677+Z1677</f>
        <v>0</v>
      </c>
      <c r="AR1679" s="1029"/>
      <c r="AS1679" s="1028">
        <f>+AA1677+AB1677</f>
        <v>0</v>
      </c>
      <c r="AT1679" s="1029"/>
    </row>
    <row r="1680" spans="2:46" ht="12" customHeight="1" x14ac:dyDescent="0.15">
      <c r="B1680" s="1058"/>
      <c r="C1680" s="1063"/>
      <c r="D1680" s="1061"/>
      <c r="E1680" s="1061"/>
      <c r="F1680" s="1061"/>
      <c r="G1680" s="1061"/>
      <c r="H1680" s="1061"/>
      <c r="I1680" s="1061"/>
      <c r="J1680" s="1062"/>
      <c r="K1680" s="1016"/>
      <c r="L1680" s="1016"/>
      <c r="M1680" s="1016"/>
      <c r="N1680" s="1016"/>
      <c r="O1680" s="1016" t="s">
        <v>470</v>
      </c>
      <c r="P1680" s="1016"/>
      <c r="Q1680" s="1016"/>
      <c r="R1680" s="1016"/>
      <c r="S1680" s="1016"/>
      <c r="T1680" s="1016"/>
      <c r="U1680" s="1016"/>
      <c r="V1680" s="1016"/>
      <c r="W1680" s="1016"/>
      <c r="X1680" s="1016"/>
      <c r="Y1680" s="193" t="str">
        <f>IF(Y1677=0,"",1)</f>
        <v/>
      </c>
      <c r="Z1680" s="193" t="str">
        <f>IF(Z1677=0,"",1)</f>
        <v/>
      </c>
      <c r="AA1680" s="1030" t="str">
        <f>IF(AQ1679=1,"",IF(AS1679&gt;0,1,""))</f>
        <v/>
      </c>
      <c r="AB1680" s="1031"/>
      <c r="AC1680" s="193">
        <f>+AC1677</f>
        <v>0</v>
      </c>
      <c r="AD1680" s="193">
        <f>AD1677</f>
        <v>0</v>
      </c>
      <c r="AE1680" s="1030">
        <f>AE1677+AF1677</f>
        <v>0</v>
      </c>
      <c r="AF1680" s="1031"/>
      <c r="AG1680" s="193">
        <f>AG1677</f>
        <v>0</v>
      </c>
      <c r="AH1680" s="193">
        <f>AH1677</f>
        <v>0</v>
      </c>
      <c r="AI1680" s="1030">
        <f>AI1677+AJ1677</f>
        <v>0</v>
      </c>
      <c r="AJ1680" s="1031"/>
      <c r="AK1680" s="1046"/>
      <c r="AL1680" s="1047"/>
      <c r="AM1680" s="1047"/>
      <c r="AN1680" s="1047"/>
      <c r="AO1680" s="1048"/>
      <c r="AP1680" s="3"/>
      <c r="AQ1680" s="197">
        <f>+Y1677+AC1680+AG1680</f>
        <v>0</v>
      </c>
      <c r="AR1680" s="197">
        <f>+Z1677+AD1680+AH1680</f>
        <v>0</v>
      </c>
      <c r="AS1680" s="1032">
        <f>+AS1679+AE1680+AI1680</f>
        <v>0</v>
      </c>
      <c r="AT1680" s="1033"/>
    </row>
    <row r="1681" spans="2:86" ht="12" customHeight="1" x14ac:dyDescent="0.15">
      <c r="B1681" s="1058"/>
      <c r="C1681" s="1063"/>
      <c r="D1681" s="1061"/>
      <c r="E1681" s="1061"/>
      <c r="F1681" s="1061"/>
      <c r="G1681" s="1061"/>
      <c r="H1681" s="1061"/>
      <c r="I1681" s="1061"/>
      <c r="J1681" s="1062"/>
      <c r="K1681" s="1016"/>
      <c r="L1681" s="1016"/>
      <c r="M1681" s="1016"/>
      <c r="N1681" s="1016"/>
      <c r="O1681" s="1016" t="s">
        <v>471</v>
      </c>
      <c r="P1681" s="1016"/>
      <c r="Q1681" s="1016"/>
      <c r="R1681" s="1016"/>
      <c r="S1681" s="1016"/>
      <c r="T1681" s="1016"/>
      <c r="U1681" s="1016"/>
      <c r="V1681" s="1016"/>
      <c r="W1681" s="1016"/>
      <c r="X1681" s="1016"/>
      <c r="Y1681" s="1034" t="s">
        <v>875</v>
      </c>
      <c r="Z1681" s="1035"/>
      <c r="AA1681" s="1035"/>
      <c r="AB1681" s="1036"/>
      <c r="AC1681" s="1034" t="str">
        <f>IF(AC1680&gt;0,"Ⅳ",IF(AD1680&gt;0,"Ⅲ",IF(AE1680&gt;0,"Ⅱ","Ⅰ")))</f>
        <v>Ⅰ</v>
      </c>
      <c r="AD1681" s="1035"/>
      <c r="AE1681" s="1035"/>
      <c r="AF1681" s="1036"/>
      <c r="AG1681" s="1034" t="str">
        <f>IF(AG1680&gt;0,"Ⅳ",IF(AH1680&gt;0,"Ⅲ",IF(AI1680&gt;0,"Ⅱ","Ⅰ")))</f>
        <v>Ⅰ</v>
      </c>
      <c r="AH1681" s="1035"/>
      <c r="AI1681" s="1035"/>
      <c r="AJ1681" s="1036"/>
      <c r="AK1681" s="1046"/>
      <c r="AL1681" s="1047"/>
      <c r="AM1681" s="1047"/>
      <c r="AN1681" s="1047"/>
      <c r="AO1681" s="1048"/>
      <c r="AP1681" s="3"/>
      <c r="AQ1681" s="1037" t="str">
        <f>IF(AQ1680&gt;0,"Ⅳ",IF(AR1680&gt;0,"Ⅲ",IF(AS1680&gt;0,"Ⅱ","Ⅰ")))</f>
        <v>Ⅰ</v>
      </c>
      <c r="AR1681" s="1037"/>
      <c r="AS1681" s="1037"/>
      <c r="AT1681" s="1037"/>
    </row>
    <row r="1682" spans="2:86" ht="12" customHeight="1" x14ac:dyDescent="0.15">
      <c r="B1682" s="1058"/>
      <c r="C1682" s="1063"/>
      <c r="D1682" s="1061"/>
      <c r="E1682" s="1061"/>
      <c r="F1682" s="1061"/>
      <c r="G1682" s="1061"/>
      <c r="H1682" s="1061"/>
      <c r="I1682" s="1061"/>
      <c r="J1682" s="1062"/>
      <c r="K1682" s="1016"/>
      <c r="L1682" s="1016"/>
      <c r="M1682" s="1016"/>
      <c r="N1682" s="1016"/>
      <c r="O1682" s="1016" t="s">
        <v>472</v>
      </c>
      <c r="P1682" s="1016"/>
      <c r="Q1682" s="1016"/>
      <c r="R1682" s="1016"/>
      <c r="S1682" s="1016"/>
      <c r="T1682" s="1016"/>
      <c r="U1682" s="1016"/>
      <c r="V1682" s="1016"/>
      <c r="W1682" s="1016"/>
      <c r="X1682" s="1016"/>
      <c r="Y1682" s="1034" t="str">
        <f>IF(COUNTIF(Y1681:AJ1681,"Ⅳ")&gt;0,"Ⅳ",IF(COUNTIF(Y1681:AJ1681,"Ⅲ")&gt;0,"Ⅲ",IF(COUNTIF(Y1681:AJ1681,"Ⅱ")&gt;0,"Ⅱ","Ⅰ")))</f>
        <v>Ⅰ</v>
      </c>
      <c r="Z1682" s="1035"/>
      <c r="AA1682" s="1035"/>
      <c r="AB1682" s="1035"/>
      <c r="AC1682" s="1035"/>
      <c r="AD1682" s="1035"/>
      <c r="AE1682" s="1035"/>
      <c r="AF1682" s="1035"/>
      <c r="AG1682" s="1035"/>
      <c r="AH1682" s="1035"/>
      <c r="AI1682" s="1035"/>
      <c r="AJ1682" s="1036"/>
      <c r="AK1682" s="1049"/>
      <c r="AL1682" s="1050"/>
      <c r="AM1682" s="1050"/>
      <c r="AN1682" s="1050"/>
      <c r="AO1682" s="1051"/>
      <c r="AP1682" s="3"/>
    </row>
    <row r="1683" spans="2:86" ht="14.25" customHeight="1" x14ac:dyDescent="0.15">
      <c r="B1683" s="1058"/>
      <c r="C1683" s="1063"/>
      <c r="D1683" s="1061"/>
      <c r="E1683" s="1061"/>
      <c r="F1683" s="1061"/>
      <c r="G1683" s="1061"/>
      <c r="H1683" s="1061"/>
      <c r="I1683" s="1061"/>
      <c r="J1683" s="1062"/>
      <c r="K1683" s="1016" t="s">
        <v>169</v>
      </c>
      <c r="L1683" s="1017"/>
      <c r="M1683" s="1017"/>
      <c r="N1683" s="1017"/>
      <c r="O1683" s="1017"/>
      <c r="P1683" s="1017"/>
      <c r="Q1683" s="1017"/>
      <c r="R1683" s="1017"/>
      <c r="S1683" s="1017"/>
      <c r="T1683" s="1017"/>
      <c r="U1683" s="1017"/>
      <c r="V1683" s="1017"/>
      <c r="W1683" s="1017"/>
      <c r="X1683" s="1017"/>
      <c r="Y1683" s="1017"/>
      <c r="Z1683" s="1017"/>
      <c r="AA1683" s="1017"/>
      <c r="AB1683" s="1017"/>
      <c r="AC1683" s="1017"/>
      <c r="AD1683" s="1017"/>
      <c r="AE1683" s="1017"/>
      <c r="AF1683" s="1017"/>
      <c r="AG1683" s="1017"/>
      <c r="AH1683" s="1017"/>
      <c r="AI1683" s="1017"/>
      <c r="AJ1683" s="1017"/>
      <c r="AK1683" s="1017"/>
      <c r="AL1683" s="1017"/>
      <c r="AM1683" s="1017"/>
      <c r="AN1683" s="1017"/>
      <c r="AO1683" s="1017"/>
      <c r="AP1683" s="3"/>
    </row>
    <row r="1684" spans="2:86" ht="14.25" customHeight="1" x14ac:dyDescent="0.15">
      <c r="B1684" s="1058"/>
      <c r="C1684" s="1063"/>
      <c r="D1684" s="1061"/>
      <c r="E1684" s="1061"/>
      <c r="F1684" s="1061"/>
      <c r="G1684" s="1061"/>
      <c r="H1684" s="1061"/>
      <c r="I1684" s="1061"/>
      <c r="J1684" s="1062"/>
      <c r="K1684" s="1016"/>
      <c r="L1684" s="1017"/>
      <c r="M1684" s="1017"/>
      <c r="N1684" s="1017"/>
      <c r="O1684" s="1017"/>
      <c r="P1684" s="1017"/>
      <c r="Q1684" s="1017"/>
      <c r="R1684" s="1017"/>
      <c r="S1684" s="1017"/>
      <c r="T1684" s="1017"/>
      <c r="U1684" s="1017"/>
      <c r="V1684" s="1017"/>
      <c r="W1684" s="1017"/>
      <c r="X1684" s="1017"/>
      <c r="Y1684" s="1017"/>
      <c r="Z1684" s="1017"/>
      <c r="AA1684" s="1017"/>
      <c r="AB1684" s="1017"/>
      <c r="AC1684" s="1017"/>
      <c r="AD1684" s="1017"/>
      <c r="AE1684" s="1017"/>
      <c r="AF1684" s="1017"/>
      <c r="AG1684" s="1017"/>
      <c r="AH1684" s="1017"/>
      <c r="AI1684" s="1017"/>
      <c r="AJ1684" s="1017"/>
      <c r="AK1684" s="1017"/>
      <c r="AL1684" s="1017"/>
      <c r="AM1684" s="1017"/>
      <c r="AN1684" s="1017"/>
      <c r="AO1684" s="1017"/>
      <c r="AP1684" s="3"/>
    </row>
    <row r="1685" spans="2:86" ht="12" customHeight="1" x14ac:dyDescent="0.15">
      <c r="B1685" s="1058"/>
      <c r="C1685" s="1063"/>
      <c r="D1685" s="1061"/>
      <c r="E1685" s="1061"/>
      <c r="F1685" s="1061"/>
      <c r="G1685" s="1061"/>
      <c r="H1685" s="1061"/>
      <c r="I1685" s="1061"/>
      <c r="J1685" s="1062"/>
      <c r="K1685" s="1018" t="s">
        <v>473</v>
      </c>
      <c r="L1685" s="1018"/>
      <c r="M1685" s="1018"/>
      <c r="N1685" s="1018"/>
      <c r="O1685" s="1018"/>
      <c r="P1685" s="1018"/>
      <c r="Q1685" s="1018"/>
      <c r="R1685" s="1018"/>
      <c r="S1685" s="1018"/>
      <c r="T1685" s="1018"/>
      <c r="U1685" s="1018"/>
      <c r="V1685" s="1018"/>
      <c r="W1685" s="1018"/>
      <c r="X1685" s="1018"/>
      <c r="Y1685" s="1018"/>
      <c r="Z1685" s="1018"/>
      <c r="AA1685" s="1018"/>
      <c r="AB1685" s="1018"/>
      <c r="AC1685" s="1018"/>
      <c r="AD1685" s="1018"/>
      <c r="AE1685" s="1018"/>
      <c r="AF1685" s="1018"/>
      <c r="AG1685" s="1018"/>
      <c r="AH1685" s="1018"/>
      <c r="AI1685" s="1018"/>
      <c r="AJ1685" s="1018"/>
      <c r="AK1685" s="1018"/>
      <c r="AL1685" s="1018"/>
      <c r="AM1685" s="1018"/>
      <c r="AN1685" s="1018"/>
      <c r="AO1685" s="1018"/>
      <c r="AP1685" s="3"/>
    </row>
    <row r="1686" spans="2:86" ht="12" customHeight="1" x14ac:dyDescent="0.15">
      <c r="B1686" s="1058"/>
      <c r="C1686" s="1063"/>
      <c r="D1686" s="1061"/>
      <c r="E1686" s="1061"/>
      <c r="F1686" s="1061"/>
      <c r="G1686" s="1061"/>
      <c r="H1686" s="1061"/>
      <c r="I1686" s="1061"/>
      <c r="J1686" s="1062"/>
      <c r="K1686" s="1019" t="s">
        <v>523</v>
      </c>
      <c r="L1686" s="1019"/>
      <c r="M1686" s="1019"/>
      <c r="N1686" s="1019"/>
      <c r="O1686" s="1019"/>
      <c r="P1686" s="1019"/>
      <c r="Q1686" s="1019"/>
      <c r="R1686" s="1019"/>
      <c r="S1686" s="1019"/>
      <c r="T1686" s="1019"/>
      <c r="U1686" s="1019"/>
      <c r="V1686" s="1019"/>
      <c r="W1686" s="1019"/>
      <c r="X1686" s="1019"/>
      <c r="Y1686" s="1019"/>
      <c r="Z1686" s="1019"/>
      <c r="AA1686" s="1019"/>
      <c r="AB1686" s="1019"/>
      <c r="AC1686" s="1019"/>
      <c r="AD1686" s="1019"/>
      <c r="AE1686" s="1019"/>
      <c r="AF1686" s="1019"/>
      <c r="AG1686" s="1019"/>
      <c r="AH1686" s="1019"/>
      <c r="AI1686" s="1019"/>
      <c r="AJ1686" s="1019"/>
      <c r="AK1686" s="1019"/>
      <c r="AL1686" s="1019"/>
      <c r="AM1686" s="1019"/>
      <c r="AN1686" s="1019"/>
      <c r="AO1686" s="1019"/>
      <c r="AP1686" s="3"/>
    </row>
    <row r="1687" spans="2:86" ht="12" customHeight="1" x14ac:dyDescent="0.15">
      <c r="B1687" s="1058"/>
      <c r="C1687" s="1063"/>
      <c r="D1687" s="1061"/>
      <c r="E1687" s="1061"/>
      <c r="F1687" s="1061"/>
      <c r="G1687" s="1061"/>
      <c r="H1687" s="1061"/>
      <c r="I1687" s="1061"/>
      <c r="J1687" s="1062"/>
      <c r="K1687" s="194" t="s">
        <v>474</v>
      </c>
      <c r="L1687" s="195"/>
      <c r="M1687" s="195"/>
      <c r="N1687" s="195"/>
      <c r="O1687" s="195"/>
      <c r="P1687" s="195"/>
      <c r="Q1687" s="195"/>
      <c r="R1687" s="195"/>
      <c r="S1687" s="195"/>
      <c r="T1687" s="195"/>
      <c r="U1687" s="195"/>
      <c r="V1687" s="195"/>
      <c r="W1687" s="195"/>
      <c r="X1687" s="195"/>
      <c r="Y1687" s="195"/>
      <c r="Z1687" s="195"/>
      <c r="AA1687" s="195"/>
      <c r="AB1687" s="195"/>
      <c r="AC1687" s="195"/>
      <c r="AD1687" s="195"/>
      <c r="AE1687" s="195"/>
      <c r="AF1687" s="195"/>
      <c r="AG1687" s="195"/>
      <c r="AH1687" s="195"/>
      <c r="AI1687" s="195"/>
      <c r="AJ1687" s="195"/>
      <c r="AK1687" s="195"/>
      <c r="AL1687" s="195"/>
      <c r="AM1687" s="195"/>
      <c r="AN1687" s="195"/>
      <c r="AO1687" s="196"/>
      <c r="AP1687" s="3"/>
    </row>
    <row r="1688" spans="2:86" ht="12" customHeight="1" x14ac:dyDescent="0.15">
      <c r="B1688" s="1058"/>
      <c r="C1688" s="1063"/>
      <c r="D1688" s="1061"/>
      <c r="E1688" s="1061"/>
      <c r="F1688" s="1061"/>
      <c r="G1688" s="1061"/>
      <c r="H1688" s="1061"/>
      <c r="I1688" s="1061"/>
      <c r="J1688" s="1062"/>
      <c r="K1688" s="194" t="s">
        <v>475</v>
      </c>
      <c r="L1688" s="195"/>
      <c r="M1688" s="195"/>
      <c r="N1688" s="195"/>
      <c r="O1688" s="195"/>
      <c r="P1688" s="195"/>
      <c r="Q1688" s="195"/>
      <c r="R1688" s="195"/>
      <c r="S1688" s="195"/>
      <c r="T1688" s="195"/>
      <c r="U1688" s="195"/>
      <c r="V1688" s="195"/>
      <c r="W1688" s="195"/>
      <c r="X1688" s="195"/>
      <c r="Y1688" s="195"/>
      <c r="Z1688" s="195"/>
      <c r="AA1688" s="195"/>
      <c r="AB1688" s="195"/>
      <c r="AC1688" s="195"/>
      <c r="AD1688" s="195"/>
      <c r="AE1688" s="195"/>
      <c r="AF1688" s="195"/>
      <c r="AG1688" s="195"/>
      <c r="AH1688" s="195"/>
      <c r="AI1688" s="195"/>
      <c r="AJ1688" s="195"/>
      <c r="AK1688" s="195"/>
      <c r="AL1688" s="195"/>
      <c r="AM1688" s="195"/>
      <c r="AN1688" s="195"/>
      <c r="AO1688" s="196"/>
      <c r="AP1688" s="3"/>
    </row>
    <row r="1689" spans="2:86" ht="12" customHeight="1" x14ac:dyDescent="0.15">
      <c r="B1689" s="1058"/>
      <c r="C1689" s="1063"/>
      <c r="D1689" s="1061"/>
      <c r="E1689" s="1061"/>
      <c r="F1689" s="1061"/>
      <c r="G1689" s="1061"/>
      <c r="H1689" s="1061"/>
      <c r="I1689" s="1061"/>
      <c r="J1689" s="1062"/>
      <c r="K1689" s="1020" t="s">
        <v>476</v>
      </c>
      <c r="L1689" s="1021"/>
      <c r="M1689" s="1021"/>
      <c r="N1689" s="1021"/>
      <c r="O1689" s="1021"/>
      <c r="P1689" s="1021"/>
      <c r="Q1689" s="1021"/>
      <c r="R1689" s="1021"/>
      <c r="S1689" s="1021"/>
      <c r="T1689" s="1021"/>
      <c r="U1689" s="1021"/>
      <c r="V1689" s="1021"/>
      <c r="W1689" s="1021"/>
      <c r="X1689" s="1021"/>
      <c r="Y1689" s="1021"/>
      <c r="Z1689" s="1021"/>
      <c r="AA1689" s="1021"/>
      <c r="AB1689" s="1021"/>
      <c r="AC1689" s="1021"/>
      <c r="AD1689" s="1021"/>
      <c r="AE1689" s="1021"/>
      <c r="AF1689" s="1021"/>
      <c r="AG1689" s="1021"/>
      <c r="AH1689" s="1021"/>
      <c r="AI1689" s="1021"/>
      <c r="AJ1689" s="1021"/>
      <c r="AK1689" s="1021"/>
      <c r="AL1689" s="1021"/>
      <c r="AM1689" s="1021"/>
      <c r="AN1689" s="1021"/>
      <c r="AO1689" s="1022"/>
      <c r="AP1689" s="3"/>
    </row>
    <row r="1690" spans="2:86" ht="12" customHeight="1" x14ac:dyDescent="0.15">
      <c r="B1690" s="591"/>
      <c r="C1690" s="1064"/>
      <c r="D1690" s="1065"/>
      <c r="E1690" s="1065"/>
      <c r="F1690" s="1065"/>
      <c r="G1690" s="1065"/>
      <c r="H1690" s="1065"/>
      <c r="I1690" s="1065"/>
      <c r="J1690" s="1066"/>
      <c r="K1690" s="1023"/>
      <c r="L1690" s="1024"/>
      <c r="M1690" s="1024"/>
      <c r="N1690" s="1024"/>
      <c r="O1690" s="1024"/>
      <c r="P1690" s="1024"/>
      <c r="Q1690" s="1024"/>
      <c r="R1690" s="1024"/>
      <c r="S1690" s="1024"/>
      <c r="T1690" s="1024"/>
      <c r="U1690" s="1024"/>
      <c r="V1690" s="1024"/>
      <c r="W1690" s="1024"/>
      <c r="X1690" s="1024"/>
      <c r="Y1690" s="1024"/>
      <c r="Z1690" s="1024"/>
      <c r="AA1690" s="1024"/>
      <c r="AB1690" s="1024"/>
      <c r="AC1690" s="1024"/>
      <c r="AD1690" s="1024"/>
      <c r="AE1690" s="1024"/>
      <c r="AF1690" s="1024"/>
      <c r="AG1690" s="1024"/>
      <c r="AH1690" s="1024"/>
      <c r="AI1690" s="1024"/>
      <c r="AJ1690" s="1024"/>
      <c r="AK1690" s="1024"/>
      <c r="AL1690" s="1024"/>
      <c r="AM1690" s="1024"/>
      <c r="AN1690" s="1024"/>
      <c r="AO1690" s="1025"/>
      <c r="AP1690" s="3"/>
    </row>
    <row r="1691" spans="2:86" s="9" customFormat="1" ht="12" customHeight="1" x14ac:dyDescent="0.15">
      <c r="B1691" s="3" t="s">
        <v>527</v>
      </c>
      <c r="AQ1691" s="162"/>
      <c r="AR1691" s="162"/>
      <c r="AS1691" s="162"/>
      <c r="AT1691" s="162"/>
      <c r="AU1691" s="162"/>
      <c r="AV1691" s="162"/>
      <c r="AW1691" s="162"/>
      <c r="AX1691" s="162"/>
      <c r="AY1691" s="162"/>
      <c r="AZ1691" s="162"/>
      <c r="BA1691" s="162"/>
      <c r="BB1691" s="162"/>
      <c r="BC1691" s="162"/>
      <c r="BD1691" s="162"/>
      <c r="BE1691" s="162"/>
      <c r="BF1691" s="162"/>
      <c r="BG1691" s="162"/>
      <c r="BH1691" s="162"/>
      <c r="BI1691" s="162"/>
      <c r="BJ1691" s="162"/>
      <c r="BK1691" s="162"/>
      <c r="BL1691" s="162"/>
      <c r="BM1691" s="162"/>
      <c r="BN1691" s="162"/>
      <c r="BO1691" s="162"/>
      <c r="BP1691" s="162"/>
      <c r="BQ1691" s="162"/>
      <c r="BR1691" s="162"/>
      <c r="BS1691" s="162"/>
      <c r="BT1691" s="162"/>
      <c r="BU1691" s="162"/>
      <c r="BV1691" s="162"/>
      <c r="BW1691" s="162"/>
      <c r="BX1691" s="162"/>
      <c r="BY1691" s="162"/>
      <c r="BZ1691" s="162"/>
      <c r="CA1691" s="162"/>
      <c r="CB1691" s="162"/>
      <c r="CC1691" s="162"/>
      <c r="CD1691" s="162"/>
      <c r="CE1691" s="162"/>
      <c r="CF1691" s="162"/>
      <c r="CG1691" s="162"/>
      <c r="CH1691" s="162"/>
    </row>
    <row r="1692" spans="2:86" ht="12" customHeight="1" thickBot="1" x14ac:dyDescent="0.2">
      <c r="B1692" s="3" t="s">
        <v>524</v>
      </c>
    </row>
    <row r="1693" spans="2:86" ht="12" customHeight="1" x14ac:dyDescent="0.15">
      <c r="B1693" s="3" t="s">
        <v>525</v>
      </c>
      <c r="AU1693" s="1000" t="s">
        <v>305</v>
      </c>
      <c r="AV1693" s="1001" t="s">
        <v>298</v>
      </c>
      <c r="AW1693" s="1003" t="s">
        <v>299</v>
      </c>
      <c r="AX1693" s="1005" t="s">
        <v>306</v>
      </c>
      <c r="AY1693" s="1006"/>
      <c r="AZ1693" s="1006"/>
      <c r="BA1693" s="1006"/>
      <c r="BB1693" s="1006"/>
      <c r="BC1693" s="1006"/>
      <c r="BD1693" s="1006"/>
      <c r="BE1693" s="1006"/>
      <c r="BF1693" s="1006"/>
      <c r="BG1693" s="1006"/>
      <c r="BH1693" s="1006"/>
      <c r="BI1693" s="1006"/>
      <c r="BJ1693" s="1006"/>
      <c r="BK1693" s="1006"/>
      <c r="BL1693" s="1006"/>
      <c r="BM1693" s="1006"/>
      <c r="BN1693" s="1006"/>
      <c r="BO1693" s="1006"/>
      <c r="BP1693" s="1006"/>
      <c r="BQ1693" s="1006"/>
      <c r="BR1693" s="1007"/>
      <c r="BS1693" s="807" t="s">
        <v>300</v>
      </c>
      <c r="BT1693" s="1008"/>
      <c r="BU1693" s="1008"/>
      <c r="BV1693" s="1008"/>
      <c r="BW1693" s="1009" t="s">
        <v>307</v>
      </c>
      <c r="BX1693" s="1010"/>
      <c r="BY1693" s="1010"/>
      <c r="BZ1693" s="1010"/>
      <c r="CA1693" s="1010"/>
      <c r="CB1693" s="1010"/>
      <c r="CC1693" s="1010"/>
      <c r="CD1693" s="1010"/>
      <c r="CE1693" s="1010"/>
      <c r="CF1693" s="1010"/>
      <c r="CG1693" s="1010"/>
      <c r="CH1693" s="1011"/>
    </row>
    <row r="1694" spans="2:86" ht="12" customHeight="1" x14ac:dyDescent="0.15">
      <c r="B1694" s="3" t="s">
        <v>477</v>
      </c>
      <c r="AU1694" s="1000"/>
      <c r="AV1694" s="1002"/>
      <c r="AW1694" s="1004"/>
      <c r="AX1694" s="1012" t="s">
        <v>308</v>
      </c>
      <c r="AY1694" s="686"/>
      <c r="AZ1694" s="686"/>
      <c r="BA1694" s="686"/>
      <c r="BB1694" s="686"/>
      <c r="BC1694" s="686"/>
      <c r="BD1694" s="686"/>
      <c r="BE1694" s="686"/>
      <c r="BF1694" s="686"/>
      <c r="BG1694" s="686"/>
      <c r="BH1694" s="686"/>
      <c r="BI1694" s="686"/>
      <c r="BJ1694" s="686" t="s">
        <v>309</v>
      </c>
      <c r="BK1694" s="686"/>
      <c r="BL1694" s="686"/>
      <c r="BM1694" s="686"/>
      <c r="BN1694" s="686"/>
      <c r="BO1694" s="686"/>
      <c r="BP1694" s="686"/>
      <c r="BQ1694" s="686"/>
      <c r="BR1694" s="1013"/>
      <c r="BS1694" s="1008"/>
      <c r="BT1694" s="1008"/>
      <c r="BU1694" s="1008"/>
      <c r="BV1694" s="1008"/>
      <c r="BW1694" s="1014" t="s">
        <v>302</v>
      </c>
      <c r="BX1694" s="699"/>
      <c r="BY1694" s="699"/>
      <c r="BZ1694" s="699"/>
      <c r="CA1694" s="686" t="s">
        <v>310</v>
      </c>
      <c r="CB1694" s="686"/>
      <c r="CC1694" s="686"/>
      <c r="CD1694" s="686"/>
      <c r="CE1694" s="686"/>
      <c r="CF1694" s="686"/>
      <c r="CG1694" s="686"/>
      <c r="CH1694" s="1013"/>
    </row>
    <row r="1695" spans="2:86" ht="12" customHeight="1" x14ac:dyDescent="0.15">
      <c r="B1695" s="3" t="s">
        <v>526</v>
      </c>
      <c r="AU1695" s="1000"/>
      <c r="AV1695" s="1002"/>
      <c r="AW1695" s="1004"/>
      <c r="AX1695" s="1012" t="s">
        <v>26</v>
      </c>
      <c r="AY1695" s="686"/>
      <c r="AZ1695" s="686"/>
      <c r="BA1695" s="686"/>
      <c r="BB1695" s="686" t="s">
        <v>22</v>
      </c>
      <c r="BC1695" s="686"/>
      <c r="BD1695" s="686"/>
      <c r="BE1695" s="686"/>
      <c r="BF1695" s="686" t="s">
        <v>24</v>
      </c>
      <c r="BG1695" s="686"/>
      <c r="BH1695" s="686"/>
      <c r="BI1695" s="686"/>
      <c r="BJ1695" s="699" t="s">
        <v>26</v>
      </c>
      <c r="BK1695" s="699"/>
      <c r="BL1695" s="699"/>
      <c r="BM1695" s="699" t="s">
        <v>22</v>
      </c>
      <c r="BN1695" s="699"/>
      <c r="BO1695" s="699"/>
      <c r="BP1695" s="699" t="s">
        <v>24</v>
      </c>
      <c r="BQ1695" s="699"/>
      <c r="BR1695" s="1015"/>
      <c r="BS1695" s="807" t="s">
        <v>26</v>
      </c>
      <c r="BT1695" s="807" t="s">
        <v>22</v>
      </c>
      <c r="BU1695" s="807" t="s">
        <v>24</v>
      </c>
      <c r="BV1695" s="807" t="s">
        <v>303</v>
      </c>
      <c r="BW1695" s="1012" t="s">
        <v>311</v>
      </c>
      <c r="BX1695" s="686"/>
      <c r="BY1695" s="686"/>
      <c r="BZ1695" s="686"/>
      <c r="CA1695" s="686" t="s">
        <v>22</v>
      </c>
      <c r="CB1695" s="686"/>
      <c r="CC1695" s="686"/>
      <c r="CD1695" s="686"/>
      <c r="CE1695" s="686" t="s">
        <v>24</v>
      </c>
      <c r="CF1695" s="686"/>
      <c r="CG1695" s="686"/>
      <c r="CH1695" s="1013"/>
    </row>
    <row r="1696" spans="2:86" ht="12" customHeight="1" x14ac:dyDescent="0.15">
      <c r="B1696" s="3" t="s">
        <v>478</v>
      </c>
      <c r="AU1696" s="1000"/>
      <c r="AV1696" s="1002"/>
      <c r="AW1696" s="1004"/>
      <c r="AX1696" s="156" t="s">
        <v>862</v>
      </c>
      <c r="AY1696" s="157" t="s">
        <v>863</v>
      </c>
      <c r="AZ1696" s="157" t="s">
        <v>864</v>
      </c>
      <c r="BA1696" s="158" t="s">
        <v>865</v>
      </c>
      <c r="BB1696" s="159" t="s">
        <v>866</v>
      </c>
      <c r="BC1696" s="157" t="s">
        <v>863</v>
      </c>
      <c r="BD1696" s="157" t="s">
        <v>867</v>
      </c>
      <c r="BE1696" s="158" t="s">
        <v>865</v>
      </c>
      <c r="BF1696" s="159" t="s">
        <v>866</v>
      </c>
      <c r="BG1696" s="157" t="s">
        <v>863</v>
      </c>
      <c r="BH1696" s="157" t="s">
        <v>864</v>
      </c>
      <c r="BI1696" s="158" t="s">
        <v>865</v>
      </c>
      <c r="BJ1696" s="159" t="s">
        <v>866</v>
      </c>
      <c r="BK1696" s="157" t="s">
        <v>868</v>
      </c>
      <c r="BL1696" s="158" t="s">
        <v>869</v>
      </c>
      <c r="BM1696" s="159" t="s">
        <v>870</v>
      </c>
      <c r="BN1696" s="157" t="s">
        <v>863</v>
      </c>
      <c r="BO1696" s="158" t="s">
        <v>871</v>
      </c>
      <c r="BP1696" s="159" t="s">
        <v>870</v>
      </c>
      <c r="BQ1696" s="157" t="s">
        <v>868</v>
      </c>
      <c r="BR1696" s="160" t="s">
        <v>872</v>
      </c>
      <c r="BS1696" s="1008"/>
      <c r="BT1696" s="1008"/>
      <c r="BU1696" s="1008"/>
      <c r="BV1696" s="1008"/>
      <c r="BW1696" s="156" t="s">
        <v>866</v>
      </c>
      <c r="BX1696" s="157" t="s">
        <v>863</v>
      </c>
      <c r="BY1696" s="157" t="s">
        <v>864</v>
      </c>
      <c r="BZ1696" s="158" t="s">
        <v>865</v>
      </c>
      <c r="CA1696" s="159" t="s">
        <v>866</v>
      </c>
      <c r="CB1696" s="157" t="s">
        <v>873</v>
      </c>
      <c r="CC1696" s="157" t="s">
        <v>864</v>
      </c>
      <c r="CD1696" s="158" t="s">
        <v>865</v>
      </c>
      <c r="CE1696" s="159" t="s">
        <v>866</v>
      </c>
      <c r="CF1696" s="157" t="s">
        <v>863</v>
      </c>
      <c r="CG1696" s="157" t="s">
        <v>864</v>
      </c>
      <c r="CH1696" s="160" t="s">
        <v>874</v>
      </c>
    </row>
    <row r="1697" spans="2:86" x14ac:dyDescent="0.15">
      <c r="B1697" s="3" t="s">
        <v>539</v>
      </c>
      <c r="AU1697" s="1000"/>
      <c r="AV1697" s="188" t="str">
        <f>N1699</f>
        <v>S036</v>
      </c>
      <c r="AW1697" s="300">
        <f>R1699</f>
        <v>10.6</v>
      </c>
      <c r="AX1697" s="197">
        <f>+Y1724</f>
        <v>0</v>
      </c>
      <c r="AY1697" s="197">
        <f>+Z1724</f>
        <v>0</v>
      </c>
      <c r="AZ1697" s="197">
        <f>+AA1724</f>
        <v>0</v>
      </c>
      <c r="BA1697" s="197">
        <f t="shared" ref="BA1697" si="764">+AB1724</f>
        <v>0</v>
      </c>
      <c r="BB1697" s="197">
        <f>+AC1724</f>
        <v>0</v>
      </c>
      <c r="BC1697" s="197">
        <f t="shared" ref="BC1697" si="765">+AD1724</f>
        <v>0</v>
      </c>
      <c r="BD1697" s="197">
        <f t="shared" ref="BD1697" si="766">+AE1724</f>
        <v>0</v>
      </c>
      <c r="BE1697" s="197">
        <f t="shared" ref="BE1697" si="767">+AF1724</f>
        <v>0</v>
      </c>
      <c r="BF1697" s="197">
        <f t="shared" ref="BF1697" si="768">+AG1724</f>
        <v>0</v>
      </c>
      <c r="BG1697" s="197">
        <f t="shared" ref="BG1697" si="769">+AH1724</f>
        <v>0</v>
      </c>
      <c r="BH1697" s="197">
        <f t="shared" ref="BH1697" si="770">+AI1724</f>
        <v>0</v>
      </c>
      <c r="BI1697" s="197">
        <f t="shared" ref="BI1697" si="771">+AJ1724</f>
        <v>0</v>
      </c>
      <c r="BJ1697" s="197" t="str">
        <f>+Y1727</f>
        <v/>
      </c>
      <c r="BK1697" s="197" t="str">
        <f t="shared" ref="BK1697" si="772">+Z1727</f>
        <v/>
      </c>
      <c r="BL1697" s="197" t="str">
        <f>+AA1727</f>
        <v/>
      </c>
      <c r="BM1697" s="197">
        <f>+AC1727</f>
        <v>0</v>
      </c>
      <c r="BN1697" s="197">
        <f t="shared" ref="BN1697" si="773">+AD1727</f>
        <v>0</v>
      </c>
      <c r="BO1697" s="197">
        <f t="shared" ref="BO1697" si="774">+AE1727</f>
        <v>0</v>
      </c>
      <c r="BP1697" s="197">
        <f>+AG1727</f>
        <v>0</v>
      </c>
      <c r="BQ1697" s="197">
        <f>+AH1727</f>
        <v>0</v>
      </c>
      <c r="BR1697" s="197">
        <f>+AI1727</f>
        <v>0</v>
      </c>
      <c r="BS1697" s="296" t="str">
        <f>+Y1728</f>
        <v>Ⅰ</v>
      </c>
      <c r="BT1697" s="296" t="str">
        <f>+AC1728</f>
        <v>Ⅰ</v>
      </c>
      <c r="BU1697" s="296" t="str">
        <f>+AG1728</f>
        <v>Ⅰ</v>
      </c>
      <c r="BV1697" s="296" t="str">
        <f>+Y1729</f>
        <v>Ⅰ</v>
      </c>
      <c r="BW1697" s="164" t="str">
        <f>IF(Y1724&gt;0,R1699,"")</f>
        <v/>
      </c>
      <c r="BX1697" s="165" t="str">
        <f>IF(Z1724&gt;0,"",IF(AA1724&gt;0,R1699,""))</f>
        <v/>
      </c>
      <c r="BY1697" s="165" t="str">
        <f>IF(Y1724+Z1724&gt;0,"",IF(AA1724&gt;0,R1699,""))</f>
        <v/>
      </c>
      <c r="BZ1697" s="165" t="str">
        <f>IF(Y1724+Z1724+AA1724&gt;0,"",IF(AB1724&gt;0,R1699,""))</f>
        <v/>
      </c>
      <c r="CA1697" s="166">
        <f t="shared" ref="CA1697" si="775">+AC1723</f>
        <v>0</v>
      </c>
      <c r="CB1697" s="166">
        <f t="shared" ref="CB1697" si="776">+AD1723</f>
        <v>0</v>
      </c>
      <c r="CC1697" s="166">
        <f t="shared" ref="CC1697" si="777">+AE1723</f>
        <v>0</v>
      </c>
      <c r="CD1697" s="166">
        <f t="shared" ref="CD1697" si="778">+AF1723</f>
        <v>0</v>
      </c>
      <c r="CE1697" s="166">
        <f t="shared" ref="CE1697" si="779">+AG1723</f>
        <v>0</v>
      </c>
      <c r="CF1697" s="166">
        <f t="shared" ref="CF1697" si="780">+AH1723</f>
        <v>0</v>
      </c>
      <c r="CG1697" s="166">
        <f t="shared" ref="CG1697" si="781">+AI1723</f>
        <v>0</v>
      </c>
      <c r="CH1697" s="166">
        <f t="shared" ref="CH1697" si="782">+AJ1723</f>
        <v>0</v>
      </c>
    </row>
    <row r="1698" spans="2:86" ht="12" customHeight="1" x14ac:dyDescent="0.15">
      <c r="B1698" s="1057" t="s">
        <v>219</v>
      </c>
      <c r="C1698" s="1059"/>
      <c r="D1698" s="1060"/>
      <c r="E1698" s="1061"/>
      <c r="F1698" s="1061"/>
      <c r="G1698" s="1061"/>
      <c r="H1698" s="1061"/>
      <c r="I1698" s="1061"/>
      <c r="J1698" s="1062"/>
      <c r="K1698" s="1067" t="s">
        <v>453</v>
      </c>
      <c r="L1698" s="1068"/>
      <c r="M1698" s="1068"/>
      <c r="N1698" s="1068"/>
      <c r="O1698" s="1068"/>
      <c r="P1698" s="1068"/>
      <c r="Q1698" s="1068"/>
      <c r="R1698" s="1068"/>
      <c r="S1698" s="1068"/>
      <c r="T1698" s="1068"/>
      <c r="U1698" s="1068"/>
      <c r="V1698" s="1068"/>
      <c r="W1698" s="1068"/>
      <c r="X1698" s="1068"/>
      <c r="Y1698" s="1068"/>
      <c r="Z1698" s="1068"/>
      <c r="AA1698" s="1068"/>
      <c r="AB1698" s="1068"/>
      <c r="AC1698" s="1068"/>
      <c r="AD1698" s="1068"/>
      <c r="AE1698" s="1068"/>
      <c r="AF1698" s="1068"/>
      <c r="AG1698" s="1068"/>
      <c r="AH1698" s="1068"/>
      <c r="AI1698" s="1068"/>
      <c r="AJ1698" s="1068"/>
      <c r="AK1698" s="1068"/>
      <c r="AL1698" s="1068"/>
      <c r="AM1698" s="1068"/>
      <c r="AN1698" s="1068"/>
      <c r="AO1698" s="1069"/>
      <c r="AP1698" s="3"/>
    </row>
    <row r="1699" spans="2:86" ht="12" customHeight="1" x14ac:dyDescent="0.15">
      <c r="B1699" s="1058"/>
      <c r="C1699" s="1063"/>
      <c r="D1699" s="1061"/>
      <c r="E1699" s="1061"/>
      <c r="F1699" s="1061"/>
      <c r="G1699" s="1061"/>
      <c r="H1699" s="1061"/>
      <c r="I1699" s="1061"/>
      <c r="J1699" s="1062"/>
      <c r="K1699" s="1040" t="s">
        <v>218</v>
      </c>
      <c r="L1699" s="1041"/>
      <c r="M1699" s="1042"/>
      <c r="N1699" s="1034" t="s">
        <v>645</v>
      </c>
      <c r="O1699" s="1035"/>
      <c r="P1699" s="1040" t="s">
        <v>454</v>
      </c>
      <c r="Q1699" s="1042"/>
      <c r="R1699" s="1070">
        <f>'様式A-2'!C47</f>
        <v>10.6</v>
      </c>
      <c r="S1699" s="1071"/>
      <c r="T1699" s="1072"/>
      <c r="U1699" s="1073" t="s">
        <v>455</v>
      </c>
      <c r="V1699" s="1074"/>
      <c r="W1699" s="1073" t="s">
        <v>456</v>
      </c>
      <c r="X1699" s="1074"/>
      <c r="Y1699" s="1042" t="s">
        <v>217</v>
      </c>
      <c r="Z1699" s="1016"/>
      <c r="AA1699" s="1016"/>
      <c r="AB1699" s="1016"/>
      <c r="AC1699" s="1073" t="s">
        <v>457</v>
      </c>
      <c r="AD1699" s="1079"/>
      <c r="AE1699" s="1079"/>
      <c r="AF1699" s="1079"/>
      <c r="AG1699" s="1079"/>
      <c r="AH1699" s="1079"/>
      <c r="AI1699" s="1079"/>
      <c r="AJ1699" s="1074"/>
      <c r="AK1699" s="1073" t="s">
        <v>458</v>
      </c>
      <c r="AL1699" s="1079"/>
      <c r="AM1699" s="1079"/>
      <c r="AN1699" s="1081"/>
      <c r="AO1699" s="1082"/>
      <c r="AP1699" s="3"/>
      <c r="AV1699" s="167"/>
      <c r="AW1699" s="221"/>
      <c r="AX1699" s="167"/>
      <c r="AY1699" s="167"/>
      <c r="AZ1699" s="167"/>
      <c r="BA1699" s="167"/>
      <c r="BB1699" s="167"/>
      <c r="BC1699" s="167"/>
      <c r="BD1699" s="167"/>
    </row>
    <row r="1700" spans="2:86" ht="12" customHeight="1" x14ac:dyDescent="0.15">
      <c r="B1700" s="1058"/>
      <c r="C1700" s="1063"/>
      <c r="D1700" s="1061"/>
      <c r="E1700" s="1061"/>
      <c r="F1700" s="1061"/>
      <c r="G1700" s="1061"/>
      <c r="H1700" s="1061"/>
      <c r="I1700" s="1061"/>
      <c r="J1700" s="1062"/>
      <c r="K1700" s="1016" t="s">
        <v>459</v>
      </c>
      <c r="L1700" s="1016" t="s">
        <v>199</v>
      </c>
      <c r="M1700" s="1016"/>
      <c r="N1700" s="1016" t="s">
        <v>198</v>
      </c>
      <c r="O1700" s="1016"/>
      <c r="P1700" s="1016" t="s">
        <v>460</v>
      </c>
      <c r="Q1700" s="1016"/>
      <c r="R1700" s="1016" t="s">
        <v>6</v>
      </c>
      <c r="S1700" s="1016"/>
      <c r="T1700" s="1016"/>
      <c r="U1700" s="1075"/>
      <c r="V1700" s="1076"/>
      <c r="W1700" s="1075"/>
      <c r="X1700" s="1076"/>
      <c r="Y1700" s="1042"/>
      <c r="Z1700" s="1016"/>
      <c r="AA1700" s="1016"/>
      <c r="AB1700" s="1016"/>
      <c r="AC1700" s="1077"/>
      <c r="AD1700" s="1080"/>
      <c r="AE1700" s="1080"/>
      <c r="AF1700" s="1080"/>
      <c r="AG1700" s="1080"/>
      <c r="AH1700" s="1080"/>
      <c r="AI1700" s="1080"/>
      <c r="AJ1700" s="1078"/>
      <c r="AK1700" s="1075"/>
      <c r="AL1700" s="1083"/>
      <c r="AM1700" s="1083"/>
      <c r="AN1700" s="1084"/>
      <c r="AO1700" s="1085"/>
      <c r="AP1700" s="3"/>
      <c r="AV1700" s="167"/>
      <c r="AW1700" s="167"/>
      <c r="AX1700" s="167"/>
      <c r="AY1700" s="167"/>
      <c r="AZ1700" s="167"/>
      <c r="BA1700" s="167"/>
      <c r="BB1700" s="167"/>
      <c r="BC1700" s="167"/>
      <c r="BD1700" s="167"/>
    </row>
    <row r="1701" spans="2:86" ht="12" customHeight="1" x14ac:dyDescent="0.15">
      <c r="B1701" s="1058"/>
      <c r="C1701" s="1063"/>
      <c r="D1701" s="1061"/>
      <c r="E1701" s="1061"/>
      <c r="F1701" s="1061"/>
      <c r="G1701" s="1061"/>
      <c r="H1701" s="1061"/>
      <c r="I1701" s="1061"/>
      <c r="J1701" s="1062"/>
      <c r="K1701" s="1016"/>
      <c r="L1701" s="1016"/>
      <c r="M1701" s="1016"/>
      <c r="N1701" s="1016"/>
      <c r="O1701" s="1016"/>
      <c r="P1701" s="1016"/>
      <c r="Q1701" s="1016"/>
      <c r="R1701" s="1016"/>
      <c r="S1701" s="1016"/>
      <c r="T1701" s="1016"/>
      <c r="U1701" s="1075"/>
      <c r="V1701" s="1076"/>
      <c r="W1701" s="1075"/>
      <c r="X1701" s="1076"/>
      <c r="Y1701" s="1042" t="s">
        <v>461</v>
      </c>
      <c r="Z1701" s="1016"/>
      <c r="AA1701" s="1016"/>
      <c r="AB1701" s="1016"/>
      <c r="AC1701" s="1016" t="s">
        <v>462</v>
      </c>
      <c r="AD1701" s="1016"/>
      <c r="AE1701" s="1016"/>
      <c r="AF1701" s="1016"/>
      <c r="AG1701" s="1016" t="s">
        <v>463</v>
      </c>
      <c r="AH1701" s="1016"/>
      <c r="AI1701" s="1016"/>
      <c r="AJ1701" s="1016"/>
      <c r="AK1701" s="1075"/>
      <c r="AL1701" s="1083"/>
      <c r="AM1701" s="1083"/>
      <c r="AN1701" s="1084"/>
      <c r="AO1701" s="1085"/>
      <c r="AP1701" s="3"/>
      <c r="AV1701" s="167"/>
      <c r="AW1701" s="167"/>
      <c r="AX1701" s="167"/>
      <c r="AY1701" s="167"/>
      <c r="AZ1701" s="167"/>
      <c r="BA1701" s="167"/>
      <c r="BB1701" s="167"/>
      <c r="BC1701" s="167"/>
      <c r="BD1701" s="167"/>
    </row>
    <row r="1702" spans="2:86" ht="12" customHeight="1" x14ac:dyDescent="0.15">
      <c r="B1702" s="1058"/>
      <c r="C1702" s="1063"/>
      <c r="D1702" s="1061"/>
      <c r="E1702" s="1061"/>
      <c r="F1702" s="1061"/>
      <c r="G1702" s="1061"/>
      <c r="H1702" s="1061"/>
      <c r="I1702" s="1061"/>
      <c r="J1702" s="1062"/>
      <c r="K1702" s="1016"/>
      <c r="L1702" s="1016"/>
      <c r="M1702" s="1016"/>
      <c r="N1702" s="1016"/>
      <c r="O1702" s="1016"/>
      <c r="P1702" s="1016"/>
      <c r="Q1702" s="1016"/>
      <c r="R1702" s="1016"/>
      <c r="S1702" s="1016"/>
      <c r="T1702" s="1016"/>
      <c r="U1702" s="1077"/>
      <c r="V1702" s="1078"/>
      <c r="W1702" s="1077"/>
      <c r="X1702" s="1078"/>
      <c r="Y1702" s="191" t="s">
        <v>32</v>
      </c>
      <c r="Z1702" s="187" t="s">
        <v>33</v>
      </c>
      <c r="AA1702" s="187" t="s">
        <v>464</v>
      </c>
      <c r="AB1702" s="187" t="s">
        <v>465</v>
      </c>
      <c r="AC1702" s="187" t="s">
        <v>32</v>
      </c>
      <c r="AD1702" s="187" t="s">
        <v>33</v>
      </c>
      <c r="AE1702" s="187" t="s">
        <v>464</v>
      </c>
      <c r="AF1702" s="187" t="s">
        <v>465</v>
      </c>
      <c r="AG1702" s="187" t="s">
        <v>32</v>
      </c>
      <c r="AH1702" s="187" t="s">
        <v>33</v>
      </c>
      <c r="AI1702" s="187" t="s">
        <v>464</v>
      </c>
      <c r="AJ1702" s="187" t="s">
        <v>465</v>
      </c>
      <c r="AK1702" s="1077"/>
      <c r="AL1702" s="1080"/>
      <c r="AM1702" s="1080"/>
      <c r="AN1702" s="1086"/>
      <c r="AO1702" s="1087"/>
      <c r="AP1702" s="3"/>
      <c r="AV1702" s="167"/>
      <c r="AW1702" s="167"/>
      <c r="AX1702" s="167"/>
      <c r="AY1702" s="167"/>
      <c r="AZ1702" s="167"/>
      <c r="BA1702" s="167"/>
      <c r="BB1702" s="167"/>
      <c r="BC1702" s="167"/>
      <c r="BD1702" s="167"/>
    </row>
    <row r="1703" spans="2:86" ht="12" customHeight="1" x14ac:dyDescent="0.15">
      <c r="B1703" s="1058"/>
      <c r="C1703" s="1063"/>
      <c r="D1703" s="1061"/>
      <c r="E1703" s="1061"/>
      <c r="F1703" s="1061"/>
      <c r="G1703" s="1061"/>
      <c r="H1703" s="1061"/>
      <c r="I1703" s="1061"/>
      <c r="J1703" s="1062"/>
      <c r="K1703" s="192">
        <v>1</v>
      </c>
      <c r="L1703" s="1038" t="s">
        <v>534</v>
      </c>
      <c r="M1703" s="1039"/>
      <c r="N1703" s="1038" t="s">
        <v>487</v>
      </c>
      <c r="O1703" s="1039"/>
      <c r="P1703" s="1034" t="s">
        <v>332</v>
      </c>
      <c r="Q1703" s="1036"/>
      <c r="R1703" s="408" t="s">
        <v>532</v>
      </c>
      <c r="S1703" s="408"/>
      <c r="T1703" s="408"/>
      <c r="U1703" s="1034" t="s">
        <v>1648</v>
      </c>
      <c r="V1703" s="1036"/>
      <c r="W1703" s="1034" t="s">
        <v>551</v>
      </c>
      <c r="X1703" s="1035"/>
      <c r="Y1703" s="286"/>
      <c r="Z1703" s="286"/>
      <c r="AA1703" s="286"/>
      <c r="AB1703" s="286"/>
      <c r="AC1703" s="223"/>
      <c r="AD1703" s="223"/>
      <c r="AE1703" s="223"/>
      <c r="AF1703" s="223"/>
      <c r="AG1703" s="223"/>
      <c r="AH1703" s="223"/>
      <c r="AI1703" s="223"/>
      <c r="AJ1703" s="223"/>
      <c r="AK1703" s="1038"/>
      <c r="AL1703" s="1056"/>
      <c r="AM1703" s="1056"/>
      <c r="AN1703" s="799"/>
      <c r="AO1703" s="800"/>
      <c r="AP1703" s="3"/>
      <c r="AQ1703" s="222">
        <f>IF(P1703="材質劣化",2,IF(P1703="漏水",3,1))</f>
        <v>2</v>
      </c>
      <c r="AV1703" s="167"/>
      <c r="AW1703" s="167"/>
      <c r="AX1703" s="167"/>
      <c r="AY1703" s="167"/>
      <c r="AZ1703" s="167"/>
      <c r="BA1703" s="167"/>
      <c r="BB1703" s="167"/>
      <c r="BC1703" s="167"/>
      <c r="BD1703" s="167"/>
    </row>
    <row r="1704" spans="2:86" ht="12" customHeight="1" x14ac:dyDescent="0.15">
      <c r="B1704" s="1058"/>
      <c r="C1704" s="1063"/>
      <c r="D1704" s="1061"/>
      <c r="E1704" s="1061"/>
      <c r="F1704" s="1061"/>
      <c r="G1704" s="1061"/>
      <c r="H1704" s="1061"/>
      <c r="I1704" s="1061"/>
      <c r="J1704" s="1062"/>
      <c r="K1704" s="192">
        <v>2</v>
      </c>
      <c r="L1704" s="1038" t="s">
        <v>331</v>
      </c>
      <c r="M1704" s="1039"/>
      <c r="N1704" s="1038" t="s">
        <v>354</v>
      </c>
      <c r="O1704" s="1039"/>
      <c r="P1704" s="1034" t="s">
        <v>332</v>
      </c>
      <c r="Q1704" s="1036"/>
      <c r="R1704" s="408" t="s">
        <v>532</v>
      </c>
      <c r="S1704" s="408"/>
      <c r="T1704" s="408"/>
      <c r="U1704" s="1034" t="s">
        <v>554</v>
      </c>
      <c r="V1704" s="1036"/>
      <c r="W1704" s="1034" t="s">
        <v>551</v>
      </c>
      <c r="X1704" s="1035"/>
      <c r="Y1704" s="286"/>
      <c r="Z1704" s="286"/>
      <c r="AA1704" s="286"/>
      <c r="AB1704" s="286"/>
      <c r="AC1704" s="223"/>
      <c r="AD1704" s="223"/>
      <c r="AE1704" s="223"/>
      <c r="AF1704" s="223"/>
      <c r="AG1704" s="223"/>
      <c r="AH1704" s="223"/>
      <c r="AI1704" s="223"/>
      <c r="AJ1704" s="223"/>
      <c r="AK1704" s="1052"/>
      <c r="AL1704" s="1053"/>
      <c r="AM1704" s="1053"/>
      <c r="AN1704" s="1054"/>
      <c r="AO1704" s="1055"/>
      <c r="AP1704" s="3"/>
      <c r="AQ1704" s="222">
        <f t="shared" ref="AQ1704:AQ1722" si="783">IF(P1704="材質劣化",2,IF(P1704="漏水",3,1))</f>
        <v>2</v>
      </c>
      <c r="AV1704" s="167"/>
      <c r="AW1704" s="167"/>
      <c r="AX1704" s="167"/>
      <c r="AY1704" s="167"/>
      <c r="AZ1704" s="167"/>
      <c r="BA1704" s="167"/>
      <c r="BB1704" s="167"/>
      <c r="BC1704" s="167"/>
      <c r="BD1704" s="167"/>
    </row>
    <row r="1705" spans="2:86" ht="12" customHeight="1" x14ac:dyDescent="0.15">
      <c r="B1705" s="1058"/>
      <c r="C1705" s="1063"/>
      <c r="D1705" s="1061"/>
      <c r="E1705" s="1061"/>
      <c r="F1705" s="1061"/>
      <c r="G1705" s="1061"/>
      <c r="H1705" s="1061"/>
      <c r="I1705" s="1061"/>
      <c r="J1705" s="1062"/>
      <c r="K1705" s="192"/>
      <c r="L1705" s="1038"/>
      <c r="M1705" s="1039"/>
      <c r="N1705" s="1038"/>
      <c r="O1705" s="1039"/>
      <c r="P1705" s="1034"/>
      <c r="Q1705" s="1036"/>
      <c r="R1705" s="408"/>
      <c r="S1705" s="408"/>
      <c r="T1705" s="408"/>
      <c r="U1705" s="1034"/>
      <c r="V1705" s="1036"/>
      <c r="W1705" s="1034"/>
      <c r="X1705" s="1035"/>
      <c r="Y1705" s="286"/>
      <c r="Z1705" s="286"/>
      <c r="AA1705" s="286"/>
      <c r="AB1705" s="286"/>
      <c r="AC1705" s="223"/>
      <c r="AD1705" s="223"/>
      <c r="AE1705" s="223"/>
      <c r="AF1705" s="223"/>
      <c r="AG1705" s="223"/>
      <c r="AH1705" s="223"/>
      <c r="AI1705" s="223"/>
      <c r="AJ1705" s="223"/>
      <c r="AK1705" s="1052"/>
      <c r="AL1705" s="1053"/>
      <c r="AM1705" s="1053"/>
      <c r="AN1705" s="1054"/>
      <c r="AO1705" s="1055"/>
      <c r="AP1705" s="3"/>
      <c r="AQ1705" s="222">
        <f t="shared" si="783"/>
        <v>1</v>
      </c>
      <c r="AV1705" s="167"/>
      <c r="AW1705" s="167"/>
      <c r="AX1705" s="167"/>
      <c r="AY1705" s="167"/>
      <c r="AZ1705" s="167"/>
      <c r="BA1705" s="167"/>
      <c r="BB1705" s="167"/>
      <c r="BC1705" s="167"/>
      <c r="BD1705" s="167"/>
    </row>
    <row r="1706" spans="2:86" ht="12" customHeight="1" x14ac:dyDescent="0.15">
      <c r="B1706" s="1058"/>
      <c r="C1706" s="1063"/>
      <c r="D1706" s="1061"/>
      <c r="E1706" s="1061"/>
      <c r="F1706" s="1061"/>
      <c r="G1706" s="1061"/>
      <c r="H1706" s="1061"/>
      <c r="I1706" s="1061"/>
      <c r="J1706" s="1062"/>
      <c r="K1706" s="192"/>
      <c r="L1706" s="1038"/>
      <c r="M1706" s="1039"/>
      <c r="N1706" s="1038"/>
      <c r="O1706" s="1039"/>
      <c r="P1706" s="1034"/>
      <c r="Q1706" s="1036"/>
      <c r="R1706" s="408"/>
      <c r="S1706" s="408"/>
      <c r="T1706" s="408"/>
      <c r="U1706" s="1034"/>
      <c r="V1706" s="1036"/>
      <c r="W1706" s="1034"/>
      <c r="X1706" s="1035"/>
      <c r="Y1706" s="286"/>
      <c r="Z1706" s="286"/>
      <c r="AA1706" s="286"/>
      <c r="AB1706" s="286"/>
      <c r="AC1706" s="223"/>
      <c r="AD1706" s="223"/>
      <c r="AE1706" s="223"/>
      <c r="AF1706" s="223"/>
      <c r="AG1706" s="223"/>
      <c r="AH1706" s="223"/>
      <c r="AI1706" s="223"/>
      <c r="AJ1706" s="223"/>
      <c r="AK1706" s="1052"/>
      <c r="AL1706" s="1053"/>
      <c r="AM1706" s="1053"/>
      <c r="AN1706" s="1054"/>
      <c r="AO1706" s="1055"/>
      <c r="AP1706" s="3"/>
      <c r="AQ1706" s="222">
        <f t="shared" si="783"/>
        <v>1</v>
      </c>
      <c r="AV1706" s="167"/>
      <c r="AW1706" s="167"/>
      <c r="AX1706" s="167"/>
      <c r="AY1706" s="167"/>
      <c r="AZ1706" s="167"/>
      <c r="BA1706" s="167"/>
      <c r="BB1706" s="167"/>
      <c r="BC1706" s="167"/>
      <c r="BD1706" s="167"/>
    </row>
    <row r="1707" spans="2:86" ht="12" customHeight="1" x14ac:dyDescent="0.15">
      <c r="B1707" s="1058"/>
      <c r="C1707" s="1063"/>
      <c r="D1707" s="1061"/>
      <c r="E1707" s="1061"/>
      <c r="F1707" s="1061"/>
      <c r="G1707" s="1061"/>
      <c r="H1707" s="1061"/>
      <c r="I1707" s="1061"/>
      <c r="J1707" s="1062"/>
      <c r="K1707" s="192"/>
      <c r="L1707" s="1038"/>
      <c r="M1707" s="1039"/>
      <c r="N1707" s="1038"/>
      <c r="O1707" s="1039"/>
      <c r="P1707" s="1034"/>
      <c r="Q1707" s="1036"/>
      <c r="R1707" s="408"/>
      <c r="S1707" s="408"/>
      <c r="T1707" s="408"/>
      <c r="U1707" s="1034"/>
      <c r="V1707" s="1036"/>
      <c r="W1707" s="1034"/>
      <c r="X1707" s="1035"/>
      <c r="Y1707" s="286"/>
      <c r="Z1707" s="286"/>
      <c r="AA1707" s="286"/>
      <c r="AB1707" s="286"/>
      <c r="AC1707" s="223"/>
      <c r="AD1707" s="223"/>
      <c r="AE1707" s="223"/>
      <c r="AF1707" s="223"/>
      <c r="AG1707" s="223"/>
      <c r="AH1707" s="223"/>
      <c r="AI1707" s="223"/>
      <c r="AJ1707" s="223"/>
      <c r="AK1707" s="1052"/>
      <c r="AL1707" s="1053"/>
      <c r="AM1707" s="1053"/>
      <c r="AN1707" s="1054"/>
      <c r="AO1707" s="1055"/>
      <c r="AP1707" s="3"/>
      <c r="AQ1707" s="222">
        <f t="shared" si="783"/>
        <v>1</v>
      </c>
      <c r="AV1707" s="167"/>
      <c r="AW1707" s="167"/>
      <c r="AX1707" s="167"/>
      <c r="AY1707" s="167"/>
      <c r="AZ1707" s="167"/>
      <c r="BA1707" s="167"/>
      <c r="BB1707" s="167"/>
      <c r="BC1707" s="167"/>
      <c r="BD1707" s="167"/>
    </row>
    <row r="1708" spans="2:86" ht="12" customHeight="1" x14ac:dyDescent="0.15">
      <c r="B1708" s="1058"/>
      <c r="C1708" s="1063"/>
      <c r="D1708" s="1061"/>
      <c r="E1708" s="1061"/>
      <c r="F1708" s="1061"/>
      <c r="G1708" s="1061"/>
      <c r="H1708" s="1061"/>
      <c r="I1708" s="1061"/>
      <c r="J1708" s="1062"/>
      <c r="K1708" s="192"/>
      <c r="L1708" s="1038"/>
      <c r="M1708" s="1039"/>
      <c r="N1708" s="1038"/>
      <c r="O1708" s="1039"/>
      <c r="P1708" s="1034"/>
      <c r="Q1708" s="1036"/>
      <c r="R1708" s="408"/>
      <c r="S1708" s="408"/>
      <c r="T1708" s="408"/>
      <c r="U1708" s="1034"/>
      <c r="V1708" s="1036"/>
      <c r="W1708" s="1034"/>
      <c r="X1708" s="1035"/>
      <c r="Y1708" s="286"/>
      <c r="Z1708" s="286"/>
      <c r="AA1708" s="286"/>
      <c r="AB1708" s="286"/>
      <c r="AC1708" s="223"/>
      <c r="AD1708" s="223"/>
      <c r="AE1708" s="223"/>
      <c r="AF1708" s="223"/>
      <c r="AG1708" s="223"/>
      <c r="AH1708" s="223"/>
      <c r="AI1708" s="223"/>
      <c r="AJ1708" s="223"/>
      <c r="AK1708" s="1052"/>
      <c r="AL1708" s="1053"/>
      <c r="AM1708" s="1053"/>
      <c r="AN1708" s="1054"/>
      <c r="AO1708" s="1055"/>
      <c r="AP1708" s="3"/>
      <c r="AQ1708" s="222">
        <f t="shared" si="783"/>
        <v>1</v>
      </c>
      <c r="AV1708" s="167"/>
      <c r="AW1708" s="167"/>
      <c r="AX1708" s="167"/>
      <c r="AY1708" s="167"/>
      <c r="AZ1708" s="167"/>
      <c r="BA1708" s="167"/>
      <c r="BB1708" s="167"/>
      <c r="BC1708" s="167"/>
      <c r="BD1708" s="167"/>
    </row>
    <row r="1709" spans="2:86" s="162" customFormat="1" ht="12" customHeight="1" x14ac:dyDescent="0.15">
      <c r="B1709" s="1058"/>
      <c r="C1709" s="1063"/>
      <c r="D1709" s="1061"/>
      <c r="E1709" s="1061"/>
      <c r="F1709" s="1061"/>
      <c r="G1709" s="1061"/>
      <c r="H1709" s="1061"/>
      <c r="I1709" s="1061"/>
      <c r="J1709" s="1062"/>
      <c r="K1709" s="192"/>
      <c r="L1709" s="1038"/>
      <c r="M1709" s="1039"/>
      <c r="N1709" s="1038"/>
      <c r="O1709" s="1039"/>
      <c r="P1709" s="1034"/>
      <c r="Q1709" s="1036"/>
      <c r="R1709" s="408"/>
      <c r="S1709" s="408"/>
      <c r="T1709" s="408"/>
      <c r="U1709" s="1034"/>
      <c r="V1709" s="1036"/>
      <c r="W1709" s="1034"/>
      <c r="X1709" s="1035"/>
      <c r="Y1709" s="286"/>
      <c r="Z1709" s="286"/>
      <c r="AA1709" s="286"/>
      <c r="AB1709" s="286"/>
      <c r="AC1709" s="223"/>
      <c r="AD1709" s="223"/>
      <c r="AE1709" s="223"/>
      <c r="AF1709" s="223"/>
      <c r="AG1709" s="223"/>
      <c r="AH1709" s="223"/>
      <c r="AI1709" s="223"/>
      <c r="AJ1709" s="223"/>
      <c r="AK1709" s="1034"/>
      <c r="AL1709" s="1035"/>
      <c r="AM1709" s="1035"/>
      <c r="AN1709" s="788"/>
      <c r="AO1709" s="789"/>
      <c r="AP1709" s="3"/>
      <c r="AQ1709" s="222">
        <f t="shared" si="783"/>
        <v>1</v>
      </c>
    </row>
    <row r="1710" spans="2:86" s="162" customFormat="1" ht="12" customHeight="1" x14ac:dyDescent="0.15">
      <c r="B1710" s="1058"/>
      <c r="C1710" s="1063"/>
      <c r="D1710" s="1061"/>
      <c r="E1710" s="1061"/>
      <c r="F1710" s="1061"/>
      <c r="G1710" s="1061"/>
      <c r="H1710" s="1061"/>
      <c r="I1710" s="1061"/>
      <c r="J1710" s="1062"/>
      <c r="K1710" s="192"/>
      <c r="L1710" s="1038"/>
      <c r="M1710" s="1039"/>
      <c r="N1710" s="1038"/>
      <c r="O1710" s="1039"/>
      <c r="P1710" s="1034"/>
      <c r="Q1710" s="1036"/>
      <c r="R1710" s="408"/>
      <c r="S1710" s="408"/>
      <c r="T1710" s="408"/>
      <c r="U1710" s="1034"/>
      <c r="V1710" s="1036"/>
      <c r="W1710" s="1034"/>
      <c r="X1710" s="1035"/>
      <c r="Y1710" s="286"/>
      <c r="Z1710" s="286"/>
      <c r="AA1710" s="286"/>
      <c r="AB1710" s="286"/>
      <c r="AC1710" s="223"/>
      <c r="AD1710" s="223"/>
      <c r="AE1710" s="223"/>
      <c r="AF1710" s="223"/>
      <c r="AG1710" s="223"/>
      <c r="AH1710" s="223"/>
      <c r="AI1710" s="223"/>
      <c r="AJ1710" s="223"/>
      <c r="AK1710" s="1034"/>
      <c r="AL1710" s="1035"/>
      <c r="AM1710" s="1035"/>
      <c r="AN1710" s="788"/>
      <c r="AO1710" s="789"/>
      <c r="AP1710" s="3"/>
      <c r="AQ1710" s="222">
        <f t="shared" si="783"/>
        <v>1</v>
      </c>
    </row>
    <row r="1711" spans="2:86" s="162" customFormat="1" ht="12" customHeight="1" x14ac:dyDescent="0.15">
      <c r="B1711" s="1058"/>
      <c r="C1711" s="1063"/>
      <c r="D1711" s="1061"/>
      <c r="E1711" s="1061"/>
      <c r="F1711" s="1061"/>
      <c r="G1711" s="1061"/>
      <c r="H1711" s="1061"/>
      <c r="I1711" s="1061"/>
      <c r="J1711" s="1062"/>
      <c r="K1711" s="192"/>
      <c r="L1711" s="1038"/>
      <c r="M1711" s="1039"/>
      <c r="N1711" s="1038"/>
      <c r="O1711" s="1039"/>
      <c r="P1711" s="1034"/>
      <c r="Q1711" s="1036"/>
      <c r="R1711" s="408"/>
      <c r="S1711" s="408"/>
      <c r="T1711" s="408"/>
      <c r="U1711" s="1034"/>
      <c r="V1711" s="1036"/>
      <c r="W1711" s="1034"/>
      <c r="X1711" s="1035"/>
      <c r="Y1711" s="286"/>
      <c r="Z1711" s="286"/>
      <c r="AA1711" s="286"/>
      <c r="AB1711" s="286"/>
      <c r="AC1711" s="223"/>
      <c r="AD1711" s="223"/>
      <c r="AE1711" s="223"/>
      <c r="AF1711" s="223"/>
      <c r="AG1711" s="223"/>
      <c r="AH1711" s="223"/>
      <c r="AI1711" s="223"/>
      <c r="AJ1711" s="223"/>
      <c r="AK1711" s="1034"/>
      <c r="AL1711" s="1035"/>
      <c r="AM1711" s="1035"/>
      <c r="AN1711" s="788"/>
      <c r="AO1711" s="789"/>
      <c r="AP1711" s="3"/>
      <c r="AQ1711" s="222">
        <f t="shared" si="783"/>
        <v>1</v>
      </c>
    </row>
    <row r="1712" spans="2:86" s="162" customFormat="1" ht="12" customHeight="1" x14ac:dyDescent="0.15">
      <c r="B1712" s="1058"/>
      <c r="C1712" s="1063"/>
      <c r="D1712" s="1061"/>
      <c r="E1712" s="1061"/>
      <c r="F1712" s="1061"/>
      <c r="G1712" s="1061"/>
      <c r="H1712" s="1061"/>
      <c r="I1712" s="1061"/>
      <c r="J1712" s="1062"/>
      <c r="K1712" s="192"/>
      <c r="L1712" s="1038"/>
      <c r="M1712" s="1039"/>
      <c r="N1712" s="1038"/>
      <c r="O1712" s="1039"/>
      <c r="P1712" s="1034"/>
      <c r="Q1712" s="1036"/>
      <c r="R1712" s="408"/>
      <c r="S1712" s="408"/>
      <c r="T1712" s="408"/>
      <c r="U1712" s="1034"/>
      <c r="V1712" s="1036"/>
      <c r="W1712" s="1034"/>
      <c r="X1712" s="1035"/>
      <c r="Y1712" s="286"/>
      <c r="Z1712" s="286"/>
      <c r="AA1712" s="286"/>
      <c r="AB1712" s="286"/>
      <c r="AC1712" s="223"/>
      <c r="AD1712" s="223"/>
      <c r="AE1712" s="223"/>
      <c r="AF1712" s="223"/>
      <c r="AG1712" s="223"/>
      <c r="AH1712" s="223"/>
      <c r="AI1712" s="223"/>
      <c r="AJ1712" s="223"/>
      <c r="AK1712" s="1034"/>
      <c r="AL1712" s="1035"/>
      <c r="AM1712" s="1035"/>
      <c r="AN1712" s="788"/>
      <c r="AO1712" s="789"/>
      <c r="AP1712" s="3"/>
      <c r="AQ1712" s="222">
        <f t="shared" si="783"/>
        <v>1</v>
      </c>
    </row>
    <row r="1713" spans="2:46" s="162" customFormat="1" ht="12" customHeight="1" x14ac:dyDescent="0.15">
      <c r="B1713" s="1058"/>
      <c r="C1713" s="1063"/>
      <c r="D1713" s="1061"/>
      <c r="E1713" s="1061"/>
      <c r="F1713" s="1061"/>
      <c r="G1713" s="1061"/>
      <c r="H1713" s="1061"/>
      <c r="I1713" s="1061"/>
      <c r="J1713" s="1062"/>
      <c r="K1713" s="192"/>
      <c r="L1713" s="1038"/>
      <c r="M1713" s="1039"/>
      <c r="N1713" s="1038"/>
      <c r="O1713" s="1039"/>
      <c r="P1713" s="1034"/>
      <c r="Q1713" s="1036"/>
      <c r="R1713" s="408"/>
      <c r="S1713" s="408"/>
      <c r="T1713" s="408"/>
      <c r="U1713" s="1034"/>
      <c r="V1713" s="1036"/>
      <c r="W1713" s="1034"/>
      <c r="X1713" s="1035"/>
      <c r="Y1713" s="286"/>
      <c r="Z1713" s="286"/>
      <c r="AA1713" s="286"/>
      <c r="AB1713" s="286"/>
      <c r="AC1713" s="223"/>
      <c r="AD1713" s="223"/>
      <c r="AE1713" s="223"/>
      <c r="AF1713" s="223"/>
      <c r="AG1713" s="223"/>
      <c r="AH1713" s="223"/>
      <c r="AI1713" s="223"/>
      <c r="AJ1713" s="223"/>
      <c r="AK1713" s="1034"/>
      <c r="AL1713" s="1035"/>
      <c r="AM1713" s="1035"/>
      <c r="AN1713" s="788"/>
      <c r="AO1713" s="789"/>
      <c r="AP1713" s="3"/>
      <c r="AQ1713" s="222">
        <f t="shared" si="783"/>
        <v>1</v>
      </c>
    </row>
    <row r="1714" spans="2:46" s="162" customFormat="1" ht="12" customHeight="1" x14ac:dyDescent="0.15">
      <c r="B1714" s="1058"/>
      <c r="C1714" s="1063"/>
      <c r="D1714" s="1061"/>
      <c r="E1714" s="1061"/>
      <c r="F1714" s="1061"/>
      <c r="G1714" s="1061"/>
      <c r="H1714" s="1061"/>
      <c r="I1714" s="1061"/>
      <c r="J1714" s="1062"/>
      <c r="K1714" s="192"/>
      <c r="L1714" s="1038"/>
      <c r="M1714" s="1039"/>
      <c r="N1714" s="1038"/>
      <c r="O1714" s="1039"/>
      <c r="P1714" s="1034"/>
      <c r="Q1714" s="1036"/>
      <c r="R1714" s="408"/>
      <c r="S1714" s="408"/>
      <c r="T1714" s="408"/>
      <c r="U1714" s="1034"/>
      <c r="V1714" s="1036"/>
      <c r="W1714" s="1034"/>
      <c r="X1714" s="1035"/>
      <c r="Y1714" s="286"/>
      <c r="Z1714" s="286"/>
      <c r="AA1714" s="286"/>
      <c r="AB1714" s="286"/>
      <c r="AC1714" s="223"/>
      <c r="AD1714" s="223"/>
      <c r="AE1714" s="223"/>
      <c r="AF1714" s="223"/>
      <c r="AG1714" s="223"/>
      <c r="AH1714" s="223"/>
      <c r="AI1714" s="223"/>
      <c r="AJ1714" s="223"/>
      <c r="AK1714" s="1034"/>
      <c r="AL1714" s="1035"/>
      <c r="AM1714" s="1035"/>
      <c r="AN1714" s="788"/>
      <c r="AO1714" s="789"/>
      <c r="AP1714" s="3"/>
      <c r="AQ1714" s="222">
        <f t="shared" si="783"/>
        <v>1</v>
      </c>
    </row>
    <row r="1715" spans="2:46" s="162" customFormat="1" ht="12" customHeight="1" x14ac:dyDescent="0.15">
      <c r="B1715" s="1058"/>
      <c r="C1715" s="1063"/>
      <c r="D1715" s="1061"/>
      <c r="E1715" s="1061"/>
      <c r="F1715" s="1061"/>
      <c r="G1715" s="1061"/>
      <c r="H1715" s="1061"/>
      <c r="I1715" s="1061"/>
      <c r="J1715" s="1062"/>
      <c r="K1715" s="192"/>
      <c r="L1715" s="1038"/>
      <c r="M1715" s="1039"/>
      <c r="N1715" s="1038"/>
      <c r="O1715" s="1039"/>
      <c r="P1715" s="1034"/>
      <c r="Q1715" s="1036"/>
      <c r="R1715" s="408"/>
      <c r="S1715" s="408"/>
      <c r="T1715" s="408"/>
      <c r="U1715" s="1034"/>
      <c r="V1715" s="1036"/>
      <c r="W1715" s="1034"/>
      <c r="X1715" s="1035"/>
      <c r="Y1715" s="286"/>
      <c r="Z1715" s="286"/>
      <c r="AA1715" s="286"/>
      <c r="AB1715" s="286"/>
      <c r="AC1715" s="223"/>
      <c r="AD1715" s="223"/>
      <c r="AE1715" s="223"/>
      <c r="AF1715" s="223"/>
      <c r="AG1715" s="223"/>
      <c r="AH1715" s="223"/>
      <c r="AI1715" s="223"/>
      <c r="AJ1715" s="223"/>
      <c r="AK1715" s="1034"/>
      <c r="AL1715" s="1035"/>
      <c r="AM1715" s="1035"/>
      <c r="AN1715" s="788"/>
      <c r="AO1715" s="789"/>
      <c r="AP1715" s="3"/>
      <c r="AQ1715" s="222">
        <f t="shared" si="783"/>
        <v>1</v>
      </c>
    </row>
    <row r="1716" spans="2:46" s="162" customFormat="1" ht="12" customHeight="1" x14ac:dyDescent="0.15">
      <c r="B1716" s="1058"/>
      <c r="C1716" s="1063"/>
      <c r="D1716" s="1061"/>
      <c r="E1716" s="1061"/>
      <c r="F1716" s="1061"/>
      <c r="G1716" s="1061"/>
      <c r="H1716" s="1061"/>
      <c r="I1716" s="1061"/>
      <c r="J1716" s="1062"/>
      <c r="K1716" s="192"/>
      <c r="L1716" s="1038"/>
      <c r="M1716" s="1039"/>
      <c r="N1716" s="1038"/>
      <c r="O1716" s="1039"/>
      <c r="P1716" s="1034"/>
      <c r="Q1716" s="1036"/>
      <c r="R1716" s="408"/>
      <c r="S1716" s="408"/>
      <c r="T1716" s="408"/>
      <c r="U1716" s="1034"/>
      <c r="V1716" s="1036"/>
      <c r="W1716" s="1034"/>
      <c r="X1716" s="1035"/>
      <c r="Y1716" s="286"/>
      <c r="Z1716" s="286"/>
      <c r="AA1716" s="286"/>
      <c r="AB1716" s="286"/>
      <c r="AC1716" s="223"/>
      <c r="AD1716" s="223"/>
      <c r="AE1716" s="223"/>
      <c r="AF1716" s="223"/>
      <c r="AG1716" s="223"/>
      <c r="AH1716" s="223"/>
      <c r="AI1716" s="223"/>
      <c r="AJ1716" s="223"/>
      <c r="AK1716" s="1034"/>
      <c r="AL1716" s="1035"/>
      <c r="AM1716" s="1035"/>
      <c r="AN1716" s="788"/>
      <c r="AO1716" s="789"/>
      <c r="AP1716" s="3"/>
      <c r="AQ1716" s="222">
        <f t="shared" si="783"/>
        <v>1</v>
      </c>
    </row>
    <row r="1717" spans="2:46" s="162" customFormat="1" ht="12" customHeight="1" x14ac:dyDescent="0.15">
      <c r="B1717" s="1058"/>
      <c r="C1717" s="1063"/>
      <c r="D1717" s="1061"/>
      <c r="E1717" s="1061"/>
      <c r="F1717" s="1061"/>
      <c r="G1717" s="1061"/>
      <c r="H1717" s="1061"/>
      <c r="I1717" s="1061"/>
      <c r="J1717" s="1062"/>
      <c r="K1717" s="192"/>
      <c r="L1717" s="1038"/>
      <c r="M1717" s="1039"/>
      <c r="N1717" s="1038"/>
      <c r="O1717" s="1039"/>
      <c r="P1717" s="1034"/>
      <c r="Q1717" s="1036"/>
      <c r="R1717" s="408"/>
      <c r="S1717" s="408"/>
      <c r="T1717" s="408"/>
      <c r="U1717" s="1034"/>
      <c r="V1717" s="1036"/>
      <c r="W1717" s="1034"/>
      <c r="X1717" s="1035"/>
      <c r="Y1717" s="286"/>
      <c r="Z1717" s="286"/>
      <c r="AA1717" s="286"/>
      <c r="AB1717" s="286"/>
      <c r="AC1717" s="223"/>
      <c r="AD1717" s="223"/>
      <c r="AE1717" s="223"/>
      <c r="AF1717" s="223"/>
      <c r="AG1717" s="223"/>
      <c r="AH1717" s="223"/>
      <c r="AI1717" s="223"/>
      <c r="AJ1717" s="223"/>
      <c r="AK1717" s="1034"/>
      <c r="AL1717" s="1035"/>
      <c r="AM1717" s="1035"/>
      <c r="AN1717" s="788"/>
      <c r="AO1717" s="789"/>
      <c r="AP1717" s="3"/>
      <c r="AQ1717" s="222">
        <f t="shared" si="783"/>
        <v>1</v>
      </c>
    </row>
    <row r="1718" spans="2:46" s="162" customFormat="1" ht="12" customHeight="1" x14ac:dyDescent="0.15">
      <c r="B1718" s="1058"/>
      <c r="C1718" s="1063"/>
      <c r="D1718" s="1061"/>
      <c r="E1718" s="1061"/>
      <c r="F1718" s="1061"/>
      <c r="G1718" s="1061"/>
      <c r="H1718" s="1061"/>
      <c r="I1718" s="1061"/>
      <c r="J1718" s="1062"/>
      <c r="K1718" s="192"/>
      <c r="L1718" s="1038"/>
      <c r="M1718" s="1039"/>
      <c r="N1718" s="1038"/>
      <c r="O1718" s="1039"/>
      <c r="P1718" s="1034"/>
      <c r="Q1718" s="1036"/>
      <c r="R1718" s="408"/>
      <c r="S1718" s="408"/>
      <c r="T1718" s="408"/>
      <c r="U1718" s="1034"/>
      <c r="V1718" s="1036"/>
      <c r="W1718" s="1034"/>
      <c r="X1718" s="1035"/>
      <c r="Y1718" s="286"/>
      <c r="Z1718" s="286"/>
      <c r="AA1718" s="286"/>
      <c r="AB1718" s="286"/>
      <c r="AC1718" s="223"/>
      <c r="AD1718" s="223"/>
      <c r="AE1718" s="223"/>
      <c r="AF1718" s="223"/>
      <c r="AG1718" s="223"/>
      <c r="AH1718" s="223"/>
      <c r="AI1718" s="223"/>
      <c r="AJ1718" s="223"/>
      <c r="AK1718" s="1034"/>
      <c r="AL1718" s="1035"/>
      <c r="AM1718" s="1035"/>
      <c r="AN1718" s="788"/>
      <c r="AO1718" s="789"/>
      <c r="AP1718" s="3"/>
      <c r="AQ1718" s="222">
        <f t="shared" si="783"/>
        <v>1</v>
      </c>
    </row>
    <row r="1719" spans="2:46" s="162" customFormat="1" ht="12" customHeight="1" x14ac:dyDescent="0.15">
      <c r="B1719" s="1058"/>
      <c r="C1719" s="1063"/>
      <c r="D1719" s="1061"/>
      <c r="E1719" s="1061"/>
      <c r="F1719" s="1061"/>
      <c r="G1719" s="1061"/>
      <c r="H1719" s="1061"/>
      <c r="I1719" s="1061"/>
      <c r="J1719" s="1062"/>
      <c r="K1719" s="192"/>
      <c r="L1719" s="1038"/>
      <c r="M1719" s="1039"/>
      <c r="N1719" s="1038"/>
      <c r="O1719" s="1039"/>
      <c r="P1719" s="1034"/>
      <c r="Q1719" s="1036"/>
      <c r="R1719" s="408"/>
      <c r="S1719" s="408"/>
      <c r="T1719" s="408"/>
      <c r="U1719" s="1034"/>
      <c r="V1719" s="1036"/>
      <c r="W1719" s="1034"/>
      <c r="X1719" s="1035"/>
      <c r="Y1719" s="286"/>
      <c r="Z1719" s="286"/>
      <c r="AA1719" s="286"/>
      <c r="AB1719" s="286"/>
      <c r="AC1719" s="223"/>
      <c r="AD1719" s="223"/>
      <c r="AE1719" s="223"/>
      <c r="AF1719" s="223"/>
      <c r="AG1719" s="223"/>
      <c r="AH1719" s="223"/>
      <c r="AI1719" s="223"/>
      <c r="AJ1719" s="223"/>
      <c r="AK1719" s="1034"/>
      <c r="AL1719" s="1035"/>
      <c r="AM1719" s="1035"/>
      <c r="AN1719" s="788"/>
      <c r="AO1719" s="789"/>
      <c r="AP1719" s="3"/>
      <c r="AQ1719" s="222">
        <f t="shared" si="783"/>
        <v>1</v>
      </c>
    </row>
    <row r="1720" spans="2:46" s="162" customFormat="1" ht="12" customHeight="1" x14ac:dyDescent="0.15">
      <c r="B1720" s="1058"/>
      <c r="C1720" s="1063"/>
      <c r="D1720" s="1061"/>
      <c r="E1720" s="1061"/>
      <c r="F1720" s="1061"/>
      <c r="G1720" s="1061"/>
      <c r="H1720" s="1061"/>
      <c r="I1720" s="1061"/>
      <c r="J1720" s="1062"/>
      <c r="K1720" s="192"/>
      <c r="L1720" s="1038"/>
      <c r="M1720" s="1039"/>
      <c r="N1720" s="1038"/>
      <c r="O1720" s="1039"/>
      <c r="P1720" s="1034"/>
      <c r="Q1720" s="1036"/>
      <c r="R1720" s="408"/>
      <c r="S1720" s="408"/>
      <c r="T1720" s="408"/>
      <c r="U1720" s="1034"/>
      <c r="V1720" s="1036"/>
      <c r="W1720" s="1034"/>
      <c r="X1720" s="1035"/>
      <c r="Y1720" s="286"/>
      <c r="Z1720" s="286"/>
      <c r="AA1720" s="286"/>
      <c r="AB1720" s="286"/>
      <c r="AC1720" s="223"/>
      <c r="AD1720" s="223"/>
      <c r="AE1720" s="223"/>
      <c r="AF1720" s="223"/>
      <c r="AG1720" s="223"/>
      <c r="AH1720" s="223"/>
      <c r="AI1720" s="223"/>
      <c r="AJ1720" s="223"/>
      <c r="AK1720" s="1034"/>
      <c r="AL1720" s="1035"/>
      <c r="AM1720" s="1035"/>
      <c r="AN1720" s="788"/>
      <c r="AO1720" s="789"/>
      <c r="AP1720" s="3"/>
      <c r="AQ1720" s="222">
        <f t="shared" si="783"/>
        <v>1</v>
      </c>
    </row>
    <row r="1721" spans="2:46" s="162" customFormat="1" ht="12" customHeight="1" x14ac:dyDescent="0.15">
      <c r="B1721" s="1058"/>
      <c r="C1721" s="1063"/>
      <c r="D1721" s="1061"/>
      <c r="E1721" s="1061"/>
      <c r="F1721" s="1061"/>
      <c r="G1721" s="1061"/>
      <c r="H1721" s="1061"/>
      <c r="I1721" s="1061"/>
      <c r="J1721" s="1062"/>
      <c r="K1721" s="192"/>
      <c r="L1721" s="1038"/>
      <c r="M1721" s="1039"/>
      <c r="N1721" s="1038"/>
      <c r="O1721" s="1039"/>
      <c r="P1721" s="1034"/>
      <c r="Q1721" s="1036"/>
      <c r="R1721" s="408"/>
      <c r="S1721" s="408"/>
      <c r="T1721" s="408"/>
      <c r="U1721" s="1034"/>
      <c r="V1721" s="1036"/>
      <c r="W1721" s="1034"/>
      <c r="X1721" s="1035"/>
      <c r="Y1721" s="286"/>
      <c r="Z1721" s="286"/>
      <c r="AA1721" s="286"/>
      <c r="AB1721" s="286"/>
      <c r="AC1721" s="223"/>
      <c r="AD1721" s="223"/>
      <c r="AE1721" s="223"/>
      <c r="AF1721" s="223"/>
      <c r="AG1721" s="223"/>
      <c r="AH1721" s="223"/>
      <c r="AI1721" s="223"/>
      <c r="AJ1721" s="223"/>
      <c r="AK1721" s="1034"/>
      <c r="AL1721" s="1035"/>
      <c r="AM1721" s="1035"/>
      <c r="AN1721" s="788"/>
      <c r="AO1721" s="789"/>
      <c r="AP1721" s="3"/>
      <c r="AQ1721" s="222">
        <f t="shared" si="783"/>
        <v>1</v>
      </c>
    </row>
    <row r="1722" spans="2:46" s="162" customFormat="1" ht="12" customHeight="1" x14ac:dyDescent="0.15">
      <c r="B1722" s="1058"/>
      <c r="C1722" s="1063"/>
      <c r="D1722" s="1061"/>
      <c r="E1722" s="1061"/>
      <c r="F1722" s="1061"/>
      <c r="G1722" s="1061"/>
      <c r="H1722" s="1061"/>
      <c r="I1722" s="1061"/>
      <c r="J1722" s="1062"/>
      <c r="K1722" s="192"/>
      <c r="L1722" s="1038"/>
      <c r="M1722" s="1039"/>
      <c r="N1722" s="1038"/>
      <c r="O1722" s="1039"/>
      <c r="P1722" s="1034"/>
      <c r="Q1722" s="1036"/>
      <c r="R1722" s="408"/>
      <c r="S1722" s="408"/>
      <c r="T1722" s="408"/>
      <c r="U1722" s="1034"/>
      <c r="V1722" s="1036"/>
      <c r="W1722" s="1034"/>
      <c r="X1722" s="1035"/>
      <c r="Y1722" s="286"/>
      <c r="Z1722" s="286"/>
      <c r="AA1722" s="286"/>
      <c r="AB1722" s="286"/>
      <c r="AC1722" s="223"/>
      <c r="AD1722" s="223"/>
      <c r="AE1722" s="223"/>
      <c r="AF1722" s="223"/>
      <c r="AG1722" s="223"/>
      <c r="AH1722" s="223"/>
      <c r="AI1722" s="223"/>
      <c r="AJ1722" s="223"/>
      <c r="AK1722" s="1034"/>
      <c r="AL1722" s="1035"/>
      <c r="AM1722" s="1035"/>
      <c r="AN1722" s="788"/>
      <c r="AO1722" s="789"/>
      <c r="AP1722" s="3"/>
      <c r="AQ1722" s="222">
        <f t="shared" si="783"/>
        <v>1</v>
      </c>
    </row>
    <row r="1723" spans="2:46" s="162" customFormat="1" ht="12" customHeight="1" x14ac:dyDescent="0.15">
      <c r="B1723" s="1058"/>
      <c r="C1723" s="1063"/>
      <c r="D1723" s="1061"/>
      <c r="E1723" s="1061"/>
      <c r="F1723" s="1061"/>
      <c r="G1723" s="1061"/>
      <c r="H1723" s="1061"/>
      <c r="I1723" s="1061"/>
      <c r="J1723" s="1062"/>
      <c r="K1723" s="1016" t="s">
        <v>216</v>
      </c>
      <c r="L1723" s="1016" t="s">
        <v>215</v>
      </c>
      <c r="M1723" s="1016"/>
      <c r="N1723" s="1016"/>
      <c r="O1723" s="1016"/>
      <c r="P1723" s="1016"/>
      <c r="Q1723" s="1016"/>
      <c r="R1723" s="1016"/>
      <c r="S1723" s="1016"/>
      <c r="T1723" s="1016"/>
      <c r="U1723" s="1016"/>
      <c r="V1723" s="1016"/>
      <c r="W1723" s="1016"/>
      <c r="X1723" s="1016"/>
      <c r="Y1723" s="1040" t="s">
        <v>466</v>
      </c>
      <c r="Z1723" s="1041"/>
      <c r="AA1723" s="1041"/>
      <c r="AB1723" s="1042"/>
      <c r="AC1723" s="224">
        <f t="shared" ref="AC1723:AJ1723" si="784">SUM(AC1703:AC1722)</f>
        <v>0</v>
      </c>
      <c r="AD1723" s="224">
        <f t="shared" si="784"/>
        <v>0</v>
      </c>
      <c r="AE1723" s="224">
        <f t="shared" si="784"/>
        <v>0</v>
      </c>
      <c r="AF1723" s="224">
        <f t="shared" si="784"/>
        <v>0</v>
      </c>
      <c r="AG1723" s="224">
        <f t="shared" si="784"/>
        <v>0</v>
      </c>
      <c r="AH1723" s="224">
        <f t="shared" si="784"/>
        <v>0</v>
      </c>
      <c r="AI1723" s="224">
        <f t="shared" si="784"/>
        <v>0</v>
      </c>
      <c r="AJ1723" s="224">
        <f t="shared" si="784"/>
        <v>0</v>
      </c>
      <c r="AK1723" s="1040" t="s">
        <v>214</v>
      </c>
      <c r="AL1723" s="1041"/>
      <c r="AM1723" s="1041"/>
      <c r="AN1723" s="788"/>
      <c r="AO1723" s="789"/>
      <c r="AP1723" s="3"/>
    </row>
    <row r="1724" spans="2:46" s="162" customFormat="1" ht="12" customHeight="1" x14ac:dyDescent="0.15">
      <c r="B1724" s="1058"/>
      <c r="C1724" s="1063"/>
      <c r="D1724" s="1061"/>
      <c r="E1724" s="1061"/>
      <c r="F1724" s="1061"/>
      <c r="G1724" s="1061"/>
      <c r="H1724" s="1061"/>
      <c r="I1724" s="1061"/>
      <c r="J1724" s="1062"/>
      <c r="K1724" s="1016"/>
      <c r="L1724" s="1016" t="s">
        <v>467</v>
      </c>
      <c r="M1724" s="1016"/>
      <c r="N1724" s="1016"/>
      <c r="O1724" s="1016" t="s">
        <v>213</v>
      </c>
      <c r="P1724" s="1016"/>
      <c r="Q1724" s="1016"/>
      <c r="R1724" s="1016"/>
      <c r="S1724" s="1016"/>
      <c r="T1724" s="1016"/>
      <c r="U1724" s="1016"/>
      <c r="V1724" s="1016"/>
      <c r="W1724" s="1016"/>
      <c r="X1724" s="1016"/>
      <c r="Y1724" s="193">
        <f>COUNTIF(Y1703:Y1722,"○")</f>
        <v>0</v>
      </c>
      <c r="Z1724" s="193">
        <f>COUNTIF(Z1703:Z1722,"○")</f>
        <v>0</v>
      </c>
      <c r="AA1724" s="193">
        <f>COUNTIF(AA1703:AA1722,"○")</f>
        <v>0</v>
      </c>
      <c r="AB1724" s="193">
        <f>COUNTIF(AB1703:AB1722,"○")</f>
        <v>0</v>
      </c>
      <c r="AC1724" s="193">
        <f t="shared" ref="AC1724:AJ1724" si="785">COUNT(AC1703:AC1722)</f>
        <v>0</v>
      </c>
      <c r="AD1724" s="193">
        <f t="shared" si="785"/>
        <v>0</v>
      </c>
      <c r="AE1724" s="193">
        <f t="shared" si="785"/>
        <v>0</v>
      </c>
      <c r="AF1724" s="193">
        <f t="shared" si="785"/>
        <v>0</v>
      </c>
      <c r="AG1724" s="193">
        <f t="shared" si="785"/>
        <v>0</v>
      </c>
      <c r="AH1724" s="193">
        <f t="shared" si="785"/>
        <v>0</v>
      </c>
      <c r="AI1724" s="193">
        <f t="shared" si="785"/>
        <v>0</v>
      </c>
      <c r="AJ1724" s="193">
        <f t="shared" si="785"/>
        <v>0</v>
      </c>
      <c r="AK1724" s="1043"/>
      <c r="AL1724" s="1044"/>
      <c r="AM1724" s="1044"/>
      <c r="AN1724" s="1044"/>
      <c r="AO1724" s="1045"/>
      <c r="AP1724" s="3"/>
    </row>
    <row r="1725" spans="2:46" ht="12" customHeight="1" x14ac:dyDescent="0.15">
      <c r="B1725" s="1058"/>
      <c r="C1725" s="1063"/>
      <c r="D1725" s="1061"/>
      <c r="E1725" s="1061"/>
      <c r="F1725" s="1061"/>
      <c r="G1725" s="1061"/>
      <c r="H1725" s="1061"/>
      <c r="I1725" s="1061"/>
      <c r="J1725" s="1062"/>
      <c r="K1725" s="1016"/>
      <c r="L1725" s="1016"/>
      <c r="M1725" s="1016"/>
      <c r="N1725" s="1016"/>
      <c r="O1725" s="1016" t="s">
        <v>468</v>
      </c>
      <c r="P1725" s="1016"/>
      <c r="Q1725" s="1016"/>
      <c r="R1725" s="1016"/>
      <c r="S1725" s="1016"/>
      <c r="T1725" s="1016"/>
      <c r="U1725" s="1016"/>
      <c r="V1725" s="1016"/>
      <c r="W1725" s="1016"/>
      <c r="X1725" s="1016"/>
      <c r="Y1725" s="1034" t="str">
        <f>IF(Y1724&gt;0,"Ⅳ",IF(Z1724&gt;0,"Ⅲ",IF(AA1724&gt;0,"Ⅱa",IF(AB1724&gt;0,"Ⅱb","Ⅰ"))))</f>
        <v>Ⅰ</v>
      </c>
      <c r="Z1725" s="1035"/>
      <c r="AA1725" s="1035"/>
      <c r="AB1725" s="1036"/>
      <c r="AC1725" s="1034" t="str">
        <f>IF(AC1724&gt;0,"Ⅳ",IF(AD1724&gt;0,"Ⅲ",IF(AE1724&gt;0,"Ⅱa",IF(AF1724&gt;0,"Ⅱb","Ⅰ"))))</f>
        <v>Ⅰ</v>
      </c>
      <c r="AD1725" s="1035"/>
      <c r="AE1725" s="1035"/>
      <c r="AF1725" s="1036"/>
      <c r="AG1725" s="1034" t="str">
        <f>IF(AG1724&gt;0,"Ⅳ",IF(AH1724&gt;0,"Ⅲ",IF(AI1724&gt;0,"Ⅱa",IF(AJ1724&gt;0,"Ⅱb","Ⅰ"))))</f>
        <v>Ⅰ</v>
      </c>
      <c r="AH1725" s="1035"/>
      <c r="AI1725" s="1035"/>
      <c r="AJ1725" s="1036"/>
      <c r="AK1725" s="1046"/>
      <c r="AL1725" s="1047"/>
      <c r="AM1725" s="1047"/>
      <c r="AN1725" s="1047"/>
      <c r="AO1725" s="1048"/>
      <c r="AP1725" s="3"/>
      <c r="AQ1725" s="282" t="s">
        <v>312</v>
      </c>
      <c r="AR1725" s="282" t="s">
        <v>313</v>
      </c>
      <c r="AS1725" s="699" t="s">
        <v>316</v>
      </c>
      <c r="AT1725" s="1026"/>
    </row>
    <row r="1726" spans="2:46" ht="12" customHeight="1" x14ac:dyDescent="0.15">
      <c r="B1726" s="1058"/>
      <c r="C1726" s="1063"/>
      <c r="D1726" s="1061"/>
      <c r="E1726" s="1061"/>
      <c r="F1726" s="1061"/>
      <c r="G1726" s="1061"/>
      <c r="H1726" s="1061"/>
      <c r="I1726" s="1061"/>
      <c r="J1726" s="1062"/>
      <c r="K1726" s="1016"/>
      <c r="L1726" s="1016" t="s">
        <v>469</v>
      </c>
      <c r="M1726" s="1016"/>
      <c r="N1726" s="1016"/>
      <c r="O1726" s="1016" t="s">
        <v>212</v>
      </c>
      <c r="P1726" s="1016"/>
      <c r="Q1726" s="1016"/>
      <c r="R1726" s="1016"/>
      <c r="S1726" s="1016"/>
      <c r="T1726" s="1016"/>
      <c r="U1726" s="1016"/>
      <c r="V1726" s="1016"/>
      <c r="W1726" s="1016"/>
      <c r="X1726" s="1016"/>
      <c r="Y1726" s="187" t="s">
        <v>32</v>
      </c>
      <c r="Z1726" s="187" t="s">
        <v>33</v>
      </c>
      <c r="AA1726" s="1027" t="s">
        <v>34</v>
      </c>
      <c r="AB1726" s="1027"/>
      <c r="AC1726" s="187" t="s">
        <v>32</v>
      </c>
      <c r="AD1726" s="187" t="s">
        <v>33</v>
      </c>
      <c r="AE1726" s="1027" t="s">
        <v>34</v>
      </c>
      <c r="AF1726" s="1027"/>
      <c r="AG1726" s="187" t="s">
        <v>32</v>
      </c>
      <c r="AH1726" s="187" t="s">
        <v>33</v>
      </c>
      <c r="AI1726" s="1027" t="s">
        <v>34</v>
      </c>
      <c r="AJ1726" s="1027"/>
      <c r="AK1726" s="1046"/>
      <c r="AL1726" s="1047"/>
      <c r="AM1726" s="1047"/>
      <c r="AN1726" s="1047"/>
      <c r="AO1726" s="1048"/>
      <c r="AP1726" s="3"/>
      <c r="AQ1726" s="1028">
        <f>+Y1724+Z1724</f>
        <v>0</v>
      </c>
      <c r="AR1726" s="1029"/>
      <c r="AS1726" s="1028">
        <f>+AA1724+AB1724</f>
        <v>0</v>
      </c>
      <c r="AT1726" s="1029"/>
    </row>
    <row r="1727" spans="2:46" ht="12" customHeight="1" x14ac:dyDescent="0.15">
      <c r="B1727" s="1058"/>
      <c r="C1727" s="1063"/>
      <c r="D1727" s="1061"/>
      <c r="E1727" s="1061"/>
      <c r="F1727" s="1061"/>
      <c r="G1727" s="1061"/>
      <c r="H1727" s="1061"/>
      <c r="I1727" s="1061"/>
      <c r="J1727" s="1062"/>
      <c r="K1727" s="1016"/>
      <c r="L1727" s="1016"/>
      <c r="M1727" s="1016"/>
      <c r="N1727" s="1016"/>
      <c r="O1727" s="1016" t="s">
        <v>470</v>
      </c>
      <c r="P1727" s="1016"/>
      <c r="Q1727" s="1016"/>
      <c r="R1727" s="1016"/>
      <c r="S1727" s="1016"/>
      <c r="T1727" s="1016"/>
      <c r="U1727" s="1016"/>
      <c r="V1727" s="1016"/>
      <c r="W1727" s="1016"/>
      <c r="X1727" s="1016"/>
      <c r="Y1727" s="193" t="str">
        <f>IF(Y1724=0,"",1)</f>
        <v/>
      </c>
      <c r="Z1727" s="193" t="str">
        <f>IF(Z1724=0,"",1)</f>
        <v/>
      </c>
      <c r="AA1727" s="1030" t="str">
        <f>IF(AQ1726=1,"",IF(AS1726&gt;0,1,""))</f>
        <v/>
      </c>
      <c r="AB1727" s="1031"/>
      <c r="AC1727" s="193">
        <f>+AC1724</f>
        <v>0</v>
      </c>
      <c r="AD1727" s="193">
        <f>AD1724</f>
        <v>0</v>
      </c>
      <c r="AE1727" s="1030">
        <f>AE1724+AF1724</f>
        <v>0</v>
      </c>
      <c r="AF1727" s="1031"/>
      <c r="AG1727" s="193">
        <f>AG1724</f>
        <v>0</v>
      </c>
      <c r="AH1727" s="193">
        <f>AH1724</f>
        <v>0</v>
      </c>
      <c r="AI1727" s="1030">
        <f>AI1724+AJ1724</f>
        <v>0</v>
      </c>
      <c r="AJ1727" s="1031"/>
      <c r="AK1727" s="1046"/>
      <c r="AL1727" s="1047"/>
      <c r="AM1727" s="1047"/>
      <c r="AN1727" s="1047"/>
      <c r="AO1727" s="1048"/>
      <c r="AP1727" s="3"/>
      <c r="AQ1727" s="197">
        <f>+Y1724+AC1727+AG1727</f>
        <v>0</v>
      </c>
      <c r="AR1727" s="197">
        <f>+Z1724+AD1727+AH1727</f>
        <v>0</v>
      </c>
      <c r="AS1727" s="1032">
        <f>+AS1726+AE1727+AI1727</f>
        <v>0</v>
      </c>
      <c r="AT1727" s="1033"/>
    </row>
    <row r="1728" spans="2:46" ht="12" customHeight="1" x14ac:dyDescent="0.15">
      <c r="B1728" s="1058"/>
      <c r="C1728" s="1063"/>
      <c r="D1728" s="1061"/>
      <c r="E1728" s="1061"/>
      <c r="F1728" s="1061"/>
      <c r="G1728" s="1061"/>
      <c r="H1728" s="1061"/>
      <c r="I1728" s="1061"/>
      <c r="J1728" s="1062"/>
      <c r="K1728" s="1016"/>
      <c r="L1728" s="1016"/>
      <c r="M1728" s="1016"/>
      <c r="N1728" s="1016"/>
      <c r="O1728" s="1016" t="s">
        <v>471</v>
      </c>
      <c r="P1728" s="1016"/>
      <c r="Q1728" s="1016"/>
      <c r="R1728" s="1016"/>
      <c r="S1728" s="1016"/>
      <c r="T1728" s="1016"/>
      <c r="U1728" s="1016"/>
      <c r="V1728" s="1016"/>
      <c r="W1728" s="1016"/>
      <c r="X1728" s="1016"/>
      <c r="Y1728" s="1034" t="s">
        <v>875</v>
      </c>
      <c r="Z1728" s="1035"/>
      <c r="AA1728" s="1035"/>
      <c r="AB1728" s="1036"/>
      <c r="AC1728" s="1034" t="str">
        <f>IF(AC1727&gt;0,"Ⅳ",IF(AD1727&gt;0,"Ⅲ",IF(AE1727&gt;0,"Ⅱ","Ⅰ")))</f>
        <v>Ⅰ</v>
      </c>
      <c r="AD1728" s="1035"/>
      <c r="AE1728" s="1035"/>
      <c r="AF1728" s="1036"/>
      <c r="AG1728" s="1034" t="str">
        <f>IF(AG1727&gt;0,"Ⅳ",IF(AH1727&gt;0,"Ⅲ",IF(AI1727&gt;0,"Ⅱ","Ⅰ")))</f>
        <v>Ⅰ</v>
      </c>
      <c r="AH1728" s="1035"/>
      <c r="AI1728" s="1035"/>
      <c r="AJ1728" s="1036"/>
      <c r="AK1728" s="1046"/>
      <c r="AL1728" s="1047"/>
      <c r="AM1728" s="1047"/>
      <c r="AN1728" s="1047"/>
      <c r="AO1728" s="1048"/>
      <c r="AP1728" s="3"/>
      <c r="AQ1728" s="1037" t="str">
        <f>IF(AQ1727&gt;0,"Ⅳ",IF(AR1727&gt;0,"Ⅲ",IF(AS1727&gt;0,"Ⅱ","Ⅰ")))</f>
        <v>Ⅰ</v>
      </c>
      <c r="AR1728" s="1037"/>
      <c r="AS1728" s="1037"/>
      <c r="AT1728" s="1037"/>
    </row>
    <row r="1729" spans="2:86" ht="12" customHeight="1" x14ac:dyDescent="0.15">
      <c r="B1729" s="1058"/>
      <c r="C1729" s="1063"/>
      <c r="D1729" s="1061"/>
      <c r="E1729" s="1061"/>
      <c r="F1729" s="1061"/>
      <c r="G1729" s="1061"/>
      <c r="H1729" s="1061"/>
      <c r="I1729" s="1061"/>
      <c r="J1729" s="1062"/>
      <c r="K1729" s="1016"/>
      <c r="L1729" s="1016"/>
      <c r="M1729" s="1016"/>
      <c r="N1729" s="1016"/>
      <c r="O1729" s="1016" t="s">
        <v>472</v>
      </c>
      <c r="P1729" s="1016"/>
      <c r="Q1729" s="1016"/>
      <c r="R1729" s="1016"/>
      <c r="S1729" s="1016"/>
      <c r="T1729" s="1016"/>
      <c r="U1729" s="1016"/>
      <c r="V1729" s="1016"/>
      <c r="W1729" s="1016"/>
      <c r="X1729" s="1016"/>
      <c r="Y1729" s="1034" t="str">
        <f>IF(COUNTIF(Y1728:AJ1728,"Ⅳ")&gt;0,"Ⅳ",IF(COUNTIF(Y1728:AJ1728,"Ⅲ")&gt;0,"Ⅲ",IF(COUNTIF(Y1728:AJ1728,"Ⅱ")&gt;0,"Ⅱ","Ⅰ")))</f>
        <v>Ⅰ</v>
      </c>
      <c r="Z1729" s="1035"/>
      <c r="AA1729" s="1035"/>
      <c r="AB1729" s="1035"/>
      <c r="AC1729" s="1035"/>
      <c r="AD1729" s="1035"/>
      <c r="AE1729" s="1035"/>
      <c r="AF1729" s="1035"/>
      <c r="AG1729" s="1035"/>
      <c r="AH1729" s="1035"/>
      <c r="AI1729" s="1035"/>
      <c r="AJ1729" s="1036"/>
      <c r="AK1729" s="1049"/>
      <c r="AL1729" s="1050"/>
      <c r="AM1729" s="1050"/>
      <c r="AN1729" s="1050"/>
      <c r="AO1729" s="1051"/>
      <c r="AP1729" s="3"/>
    </row>
    <row r="1730" spans="2:86" ht="14.25" customHeight="1" x14ac:dyDescent="0.15">
      <c r="B1730" s="1058"/>
      <c r="C1730" s="1063"/>
      <c r="D1730" s="1061"/>
      <c r="E1730" s="1061"/>
      <c r="F1730" s="1061"/>
      <c r="G1730" s="1061"/>
      <c r="H1730" s="1061"/>
      <c r="I1730" s="1061"/>
      <c r="J1730" s="1062"/>
      <c r="K1730" s="1016" t="s">
        <v>169</v>
      </c>
      <c r="L1730" s="1017"/>
      <c r="M1730" s="1017"/>
      <c r="N1730" s="1017"/>
      <c r="O1730" s="1017"/>
      <c r="P1730" s="1017"/>
      <c r="Q1730" s="1017"/>
      <c r="R1730" s="1017"/>
      <c r="S1730" s="1017"/>
      <c r="T1730" s="1017"/>
      <c r="U1730" s="1017"/>
      <c r="V1730" s="1017"/>
      <c r="W1730" s="1017"/>
      <c r="X1730" s="1017"/>
      <c r="Y1730" s="1017"/>
      <c r="Z1730" s="1017"/>
      <c r="AA1730" s="1017"/>
      <c r="AB1730" s="1017"/>
      <c r="AC1730" s="1017"/>
      <c r="AD1730" s="1017"/>
      <c r="AE1730" s="1017"/>
      <c r="AF1730" s="1017"/>
      <c r="AG1730" s="1017"/>
      <c r="AH1730" s="1017"/>
      <c r="AI1730" s="1017"/>
      <c r="AJ1730" s="1017"/>
      <c r="AK1730" s="1017"/>
      <c r="AL1730" s="1017"/>
      <c r="AM1730" s="1017"/>
      <c r="AN1730" s="1017"/>
      <c r="AO1730" s="1017"/>
      <c r="AP1730" s="3"/>
    </row>
    <row r="1731" spans="2:86" ht="14.25" customHeight="1" x14ac:dyDescent="0.15">
      <c r="B1731" s="1058"/>
      <c r="C1731" s="1063"/>
      <c r="D1731" s="1061"/>
      <c r="E1731" s="1061"/>
      <c r="F1731" s="1061"/>
      <c r="G1731" s="1061"/>
      <c r="H1731" s="1061"/>
      <c r="I1731" s="1061"/>
      <c r="J1731" s="1062"/>
      <c r="K1731" s="1016"/>
      <c r="L1731" s="1017"/>
      <c r="M1731" s="1017"/>
      <c r="N1731" s="1017"/>
      <c r="O1731" s="1017"/>
      <c r="P1731" s="1017"/>
      <c r="Q1731" s="1017"/>
      <c r="R1731" s="1017"/>
      <c r="S1731" s="1017"/>
      <c r="T1731" s="1017"/>
      <c r="U1731" s="1017"/>
      <c r="V1731" s="1017"/>
      <c r="W1731" s="1017"/>
      <c r="X1731" s="1017"/>
      <c r="Y1731" s="1017"/>
      <c r="Z1731" s="1017"/>
      <c r="AA1731" s="1017"/>
      <c r="AB1731" s="1017"/>
      <c r="AC1731" s="1017"/>
      <c r="AD1731" s="1017"/>
      <c r="AE1731" s="1017"/>
      <c r="AF1731" s="1017"/>
      <c r="AG1731" s="1017"/>
      <c r="AH1731" s="1017"/>
      <c r="AI1731" s="1017"/>
      <c r="AJ1731" s="1017"/>
      <c r="AK1731" s="1017"/>
      <c r="AL1731" s="1017"/>
      <c r="AM1731" s="1017"/>
      <c r="AN1731" s="1017"/>
      <c r="AO1731" s="1017"/>
      <c r="AP1731" s="3"/>
    </row>
    <row r="1732" spans="2:86" ht="12" customHeight="1" x14ac:dyDescent="0.15">
      <c r="B1732" s="1058"/>
      <c r="C1732" s="1063"/>
      <c r="D1732" s="1061"/>
      <c r="E1732" s="1061"/>
      <c r="F1732" s="1061"/>
      <c r="G1732" s="1061"/>
      <c r="H1732" s="1061"/>
      <c r="I1732" s="1061"/>
      <c r="J1732" s="1062"/>
      <c r="K1732" s="1018" t="s">
        <v>473</v>
      </c>
      <c r="L1732" s="1018"/>
      <c r="M1732" s="1018"/>
      <c r="N1732" s="1018"/>
      <c r="O1732" s="1018"/>
      <c r="P1732" s="1018"/>
      <c r="Q1732" s="1018"/>
      <c r="R1732" s="1018"/>
      <c r="S1732" s="1018"/>
      <c r="T1732" s="1018"/>
      <c r="U1732" s="1018"/>
      <c r="V1732" s="1018"/>
      <c r="W1732" s="1018"/>
      <c r="X1732" s="1018"/>
      <c r="Y1732" s="1018"/>
      <c r="Z1732" s="1018"/>
      <c r="AA1732" s="1018"/>
      <c r="AB1732" s="1018"/>
      <c r="AC1732" s="1018"/>
      <c r="AD1732" s="1018"/>
      <c r="AE1732" s="1018"/>
      <c r="AF1732" s="1018"/>
      <c r="AG1732" s="1018"/>
      <c r="AH1732" s="1018"/>
      <c r="AI1732" s="1018"/>
      <c r="AJ1732" s="1018"/>
      <c r="AK1732" s="1018"/>
      <c r="AL1732" s="1018"/>
      <c r="AM1732" s="1018"/>
      <c r="AN1732" s="1018"/>
      <c r="AO1732" s="1018"/>
      <c r="AP1732" s="3"/>
    </row>
    <row r="1733" spans="2:86" ht="12" customHeight="1" x14ac:dyDescent="0.15">
      <c r="B1733" s="1058"/>
      <c r="C1733" s="1063"/>
      <c r="D1733" s="1061"/>
      <c r="E1733" s="1061"/>
      <c r="F1733" s="1061"/>
      <c r="G1733" s="1061"/>
      <c r="H1733" s="1061"/>
      <c r="I1733" s="1061"/>
      <c r="J1733" s="1062"/>
      <c r="K1733" s="1019" t="s">
        <v>523</v>
      </c>
      <c r="L1733" s="1019"/>
      <c r="M1733" s="1019"/>
      <c r="N1733" s="1019"/>
      <c r="O1733" s="1019"/>
      <c r="P1733" s="1019"/>
      <c r="Q1733" s="1019"/>
      <c r="R1733" s="1019"/>
      <c r="S1733" s="1019"/>
      <c r="T1733" s="1019"/>
      <c r="U1733" s="1019"/>
      <c r="V1733" s="1019"/>
      <c r="W1733" s="1019"/>
      <c r="X1733" s="1019"/>
      <c r="Y1733" s="1019"/>
      <c r="Z1733" s="1019"/>
      <c r="AA1733" s="1019"/>
      <c r="AB1733" s="1019"/>
      <c r="AC1733" s="1019"/>
      <c r="AD1733" s="1019"/>
      <c r="AE1733" s="1019"/>
      <c r="AF1733" s="1019"/>
      <c r="AG1733" s="1019"/>
      <c r="AH1733" s="1019"/>
      <c r="AI1733" s="1019"/>
      <c r="AJ1733" s="1019"/>
      <c r="AK1733" s="1019"/>
      <c r="AL1733" s="1019"/>
      <c r="AM1733" s="1019"/>
      <c r="AN1733" s="1019"/>
      <c r="AO1733" s="1019"/>
      <c r="AP1733" s="3"/>
    </row>
    <row r="1734" spans="2:86" ht="12" customHeight="1" x14ac:dyDescent="0.15">
      <c r="B1734" s="1058"/>
      <c r="C1734" s="1063"/>
      <c r="D1734" s="1061"/>
      <c r="E1734" s="1061"/>
      <c r="F1734" s="1061"/>
      <c r="G1734" s="1061"/>
      <c r="H1734" s="1061"/>
      <c r="I1734" s="1061"/>
      <c r="J1734" s="1062"/>
      <c r="K1734" s="194" t="s">
        <v>474</v>
      </c>
      <c r="L1734" s="195"/>
      <c r="M1734" s="195"/>
      <c r="N1734" s="195"/>
      <c r="O1734" s="195"/>
      <c r="P1734" s="195"/>
      <c r="Q1734" s="195"/>
      <c r="R1734" s="195"/>
      <c r="S1734" s="195"/>
      <c r="T1734" s="195"/>
      <c r="U1734" s="195"/>
      <c r="V1734" s="195"/>
      <c r="W1734" s="195"/>
      <c r="X1734" s="195"/>
      <c r="Y1734" s="195"/>
      <c r="Z1734" s="195"/>
      <c r="AA1734" s="195"/>
      <c r="AB1734" s="195"/>
      <c r="AC1734" s="195"/>
      <c r="AD1734" s="195"/>
      <c r="AE1734" s="195"/>
      <c r="AF1734" s="195"/>
      <c r="AG1734" s="195"/>
      <c r="AH1734" s="195"/>
      <c r="AI1734" s="195"/>
      <c r="AJ1734" s="195"/>
      <c r="AK1734" s="195"/>
      <c r="AL1734" s="195"/>
      <c r="AM1734" s="195"/>
      <c r="AN1734" s="195"/>
      <c r="AO1734" s="196"/>
      <c r="AP1734" s="3"/>
    </row>
    <row r="1735" spans="2:86" ht="12" customHeight="1" x14ac:dyDescent="0.15">
      <c r="B1735" s="1058"/>
      <c r="C1735" s="1063"/>
      <c r="D1735" s="1061"/>
      <c r="E1735" s="1061"/>
      <c r="F1735" s="1061"/>
      <c r="G1735" s="1061"/>
      <c r="H1735" s="1061"/>
      <c r="I1735" s="1061"/>
      <c r="J1735" s="1062"/>
      <c r="K1735" s="194" t="s">
        <v>475</v>
      </c>
      <c r="L1735" s="195"/>
      <c r="M1735" s="195"/>
      <c r="N1735" s="195"/>
      <c r="O1735" s="195"/>
      <c r="P1735" s="195"/>
      <c r="Q1735" s="195"/>
      <c r="R1735" s="195"/>
      <c r="S1735" s="195"/>
      <c r="T1735" s="195"/>
      <c r="U1735" s="195"/>
      <c r="V1735" s="195"/>
      <c r="W1735" s="195"/>
      <c r="X1735" s="195"/>
      <c r="Y1735" s="195"/>
      <c r="Z1735" s="195"/>
      <c r="AA1735" s="195"/>
      <c r="AB1735" s="195"/>
      <c r="AC1735" s="195"/>
      <c r="AD1735" s="195"/>
      <c r="AE1735" s="195"/>
      <c r="AF1735" s="195"/>
      <c r="AG1735" s="195"/>
      <c r="AH1735" s="195"/>
      <c r="AI1735" s="195"/>
      <c r="AJ1735" s="195"/>
      <c r="AK1735" s="195"/>
      <c r="AL1735" s="195"/>
      <c r="AM1735" s="195"/>
      <c r="AN1735" s="195"/>
      <c r="AO1735" s="196"/>
      <c r="AP1735" s="3"/>
    </row>
    <row r="1736" spans="2:86" ht="12" customHeight="1" x14ac:dyDescent="0.15">
      <c r="B1736" s="1058"/>
      <c r="C1736" s="1063"/>
      <c r="D1736" s="1061"/>
      <c r="E1736" s="1061"/>
      <c r="F1736" s="1061"/>
      <c r="G1736" s="1061"/>
      <c r="H1736" s="1061"/>
      <c r="I1736" s="1061"/>
      <c r="J1736" s="1062"/>
      <c r="K1736" s="1020" t="s">
        <v>476</v>
      </c>
      <c r="L1736" s="1021"/>
      <c r="M1736" s="1021"/>
      <c r="N1736" s="1021"/>
      <c r="O1736" s="1021"/>
      <c r="P1736" s="1021"/>
      <c r="Q1736" s="1021"/>
      <c r="R1736" s="1021"/>
      <c r="S1736" s="1021"/>
      <c r="T1736" s="1021"/>
      <c r="U1736" s="1021"/>
      <c r="V1736" s="1021"/>
      <c r="W1736" s="1021"/>
      <c r="X1736" s="1021"/>
      <c r="Y1736" s="1021"/>
      <c r="Z1736" s="1021"/>
      <c r="AA1736" s="1021"/>
      <c r="AB1736" s="1021"/>
      <c r="AC1736" s="1021"/>
      <c r="AD1736" s="1021"/>
      <c r="AE1736" s="1021"/>
      <c r="AF1736" s="1021"/>
      <c r="AG1736" s="1021"/>
      <c r="AH1736" s="1021"/>
      <c r="AI1736" s="1021"/>
      <c r="AJ1736" s="1021"/>
      <c r="AK1736" s="1021"/>
      <c r="AL1736" s="1021"/>
      <c r="AM1736" s="1021"/>
      <c r="AN1736" s="1021"/>
      <c r="AO1736" s="1022"/>
      <c r="AP1736" s="3"/>
    </row>
    <row r="1737" spans="2:86" ht="12" customHeight="1" x14ac:dyDescent="0.15">
      <c r="B1737" s="591"/>
      <c r="C1737" s="1064"/>
      <c r="D1737" s="1065"/>
      <c r="E1737" s="1065"/>
      <c r="F1737" s="1065"/>
      <c r="G1737" s="1065"/>
      <c r="H1737" s="1065"/>
      <c r="I1737" s="1065"/>
      <c r="J1737" s="1066"/>
      <c r="K1737" s="1023"/>
      <c r="L1737" s="1024"/>
      <c r="M1737" s="1024"/>
      <c r="N1737" s="1024"/>
      <c r="O1737" s="1024"/>
      <c r="P1737" s="1024"/>
      <c r="Q1737" s="1024"/>
      <c r="R1737" s="1024"/>
      <c r="S1737" s="1024"/>
      <c r="T1737" s="1024"/>
      <c r="U1737" s="1024"/>
      <c r="V1737" s="1024"/>
      <c r="W1737" s="1024"/>
      <c r="X1737" s="1024"/>
      <c r="Y1737" s="1024"/>
      <c r="Z1737" s="1024"/>
      <c r="AA1737" s="1024"/>
      <c r="AB1737" s="1024"/>
      <c r="AC1737" s="1024"/>
      <c r="AD1737" s="1024"/>
      <c r="AE1737" s="1024"/>
      <c r="AF1737" s="1024"/>
      <c r="AG1737" s="1024"/>
      <c r="AH1737" s="1024"/>
      <c r="AI1737" s="1024"/>
      <c r="AJ1737" s="1024"/>
      <c r="AK1737" s="1024"/>
      <c r="AL1737" s="1024"/>
      <c r="AM1737" s="1024"/>
      <c r="AN1737" s="1024"/>
      <c r="AO1737" s="1025"/>
      <c r="AP1737" s="3"/>
    </row>
    <row r="1738" spans="2:86" s="9" customFormat="1" ht="12" customHeight="1" x14ac:dyDescent="0.15">
      <c r="B1738" s="3" t="s">
        <v>527</v>
      </c>
      <c r="AQ1738" s="162"/>
      <c r="AR1738" s="162"/>
      <c r="AS1738" s="162"/>
      <c r="AT1738" s="162"/>
      <c r="AU1738" s="162"/>
      <c r="AV1738" s="162"/>
      <c r="AW1738" s="162"/>
      <c r="AX1738" s="162"/>
      <c r="AY1738" s="162"/>
      <c r="AZ1738" s="162"/>
      <c r="BA1738" s="162"/>
      <c r="BB1738" s="162"/>
      <c r="BC1738" s="162"/>
      <c r="BD1738" s="162"/>
      <c r="BE1738" s="162"/>
      <c r="BF1738" s="162"/>
      <c r="BG1738" s="162"/>
      <c r="BH1738" s="162"/>
      <c r="BI1738" s="162"/>
      <c r="BJ1738" s="162"/>
      <c r="BK1738" s="162"/>
      <c r="BL1738" s="162"/>
      <c r="BM1738" s="162"/>
      <c r="BN1738" s="162"/>
      <c r="BO1738" s="162"/>
      <c r="BP1738" s="162"/>
      <c r="BQ1738" s="162"/>
      <c r="BR1738" s="162"/>
      <c r="BS1738" s="162"/>
      <c r="BT1738" s="162"/>
      <c r="BU1738" s="162"/>
      <c r="BV1738" s="162"/>
      <c r="BW1738" s="162"/>
      <c r="BX1738" s="162"/>
      <c r="BY1738" s="162"/>
      <c r="BZ1738" s="162"/>
      <c r="CA1738" s="162"/>
      <c r="CB1738" s="162"/>
      <c r="CC1738" s="162"/>
      <c r="CD1738" s="162"/>
      <c r="CE1738" s="162"/>
      <c r="CF1738" s="162"/>
      <c r="CG1738" s="162"/>
      <c r="CH1738" s="162"/>
    </row>
    <row r="1739" spans="2:86" ht="12" customHeight="1" thickBot="1" x14ac:dyDescent="0.2">
      <c r="B1739" s="3" t="s">
        <v>524</v>
      </c>
    </row>
    <row r="1740" spans="2:86" ht="12" customHeight="1" x14ac:dyDescent="0.15">
      <c r="B1740" s="3" t="s">
        <v>525</v>
      </c>
      <c r="AU1740" s="1000" t="s">
        <v>305</v>
      </c>
      <c r="AV1740" s="1001" t="s">
        <v>298</v>
      </c>
      <c r="AW1740" s="1003" t="s">
        <v>299</v>
      </c>
      <c r="AX1740" s="1005" t="s">
        <v>306</v>
      </c>
      <c r="AY1740" s="1006"/>
      <c r="AZ1740" s="1006"/>
      <c r="BA1740" s="1006"/>
      <c r="BB1740" s="1006"/>
      <c r="BC1740" s="1006"/>
      <c r="BD1740" s="1006"/>
      <c r="BE1740" s="1006"/>
      <c r="BF1740" s="1006"/>
      <c r="BG1740" s="1006"/>
      <c r="BH1740" s="1006"/>
      <c r="BI1740" s="1006"/>
      <c r="BJ1740" s="1006"/>
      <c r="BK1740" s="1006"/>
      <c r="BL1740" s="1006"/>
      <c r="BM1740" s="1006"/>
      <c r="BN1740" s="1006"/>
      <c r="BO1740" s="1006"/>
      <c r="BP1740" s="1006"/>
      <c r="BQ1740" s="1006"/>
      <c r="BR1740" s="1007"/>
      <c r="BS1740" s="807" t="s">
        <v>300</v>
      </c>
      <c r="BT1740" s="1008"/>
      <c r="BU1740" s="1008"/>
      <c r="BV1740" s="1008"/>
      <c r="BW1740" s="1009" t="s">
        <v>307</v>
      </c>
      <c r="BX1740" s="1010"/>
      <c r="BY1740" s="1010"/>
      <c r="BZ1740" s="1010"/>
      <c r="CA1740" s="1010"/>
      <c r="CB1740" s="1010"/>
      <c r="CC1740" s="1010"/>
      <c r="CD1740" s="1010"/>
      <c r="CE1740" s="1010"/>
      <c r="CF1740" s="1010"/>
      <c r="CG1740" s="1010"/>
      <c r="CH1740" s="1011"/>
    </row>
    <row r="1741" spans="2:86" ht="12" customHeight="1" x14ac:dyDescent="0.15">
      <c r="B1741" s="3" t="s">
        <v>477</v>
      </c>
      <c r="AU1741" s="1000"/>
      <c r="AV1741" s="1002"/>
      <c r="AW1741" s="1004"/>
      <c r="AX1741" s="1012" t="s">
        <v>308</v>
      </c>
      <c r="AY1741" s="686"/>
      <c r="AZ1741" s="686"/>
      <c r="BA1741" s="686"/>
      <c r="BB1741" s="686"/>
      <c r="BC1741" s="686"/>
      <c r="BD1741" s="686"/>
      <c r="BE1741" s="686"/>
      <c r="BF1741" s="686"/>
      <c r="BG1741" s="686"/>
      <c r="BH1741" s="686"/>
      <c r="BI1741" s="686"/>
      <c r="BJ1741" s="686" t="s">
        <v>309</v>
      </c>
      <c r="BK1741" s="686"/>
      <c r="BL1741" s="686"/>
      <c r="BM1741" s="686"/>
      <c r="BN1741" s="686"/>
      <c r="BO1741" s="686"/>
      <c r="BP1741" s="686"/>
      <c r="BQ1741" s="686"/>
      <c r="BR1741" s="1013"/>
      <c r="BS1741" s="1008"/>
      <c r="BT1741" s="1008"/>
      <c r="BU1741" s="1008"/>
      <c r="BV1741" s="1008"/>
      <c r="BW1741" s="1014" t="s">
        <v>302</v>
      </c>
      <c r="BX1741" s="699"/>
      <c r="BY1741" s="699"/>
      <c r="BZ1741" s="699"/>
      <c r="CA1741" s="686" t="s">
        <v>310</v>
      </c>
      <c r="CB1741" s="686"/>
      <c r="CC1741" s="686"/>
      <c r="CD1741" s="686"/>
      <c r="CE1741" s="686"/>
      <c r="CF1741" s="686"/>
      <c r="CG1741" s="686"/>
      <c r="CH1741" s="1013"/>
    </row>
    <row r="1742" spans="2:86" ht="12" customHeight="1" x14ac:dyDescent="0.15">
      <c r="B1742" s="3" t="s">
        <v>526</v>
      </c>
      <c r="AU1742" s="1000"/>
      <c r="AV1742" s="1002"/>
      <c r="AW1742" s="1004"/>
      <c r="AX1742" s="1012" t="s">
        <v>26</v>
      </c>
      <c r="AY1742" s="686"/>
      <c r="AZ1742" s="686"/>
      <c r="BA1742" s="686"/>
      <c r="BB1742" s="686" t="s">
        <v>22</v>
      </c>
      <c r="BC1742" s="686"/>
      <c r="BD1742" s="686"/>
      <c r="BE1742" s="686"/>
      <c r="BF1742" s="686" t="s">
        <v>24</v>
      </c>
      <c r="BG1742" s="686"/>
      <c r="BH1742" s="686"/>
      <c r="BI1742" s="686"/>
      <c r="BJ1742" s="699" t="s">
        <v>26</v>
      </c>
      <c r="BK1742" s="699"/>
      <c r="BL1742" s="699"/>
      <c r="BM1742" s="699" t="s">
        <v>22</v>
      </c>
      <c r="BN1742" s="699"/>
      <c r="BO1742" s="699"/>
      <c r="BP1742" s="699" t="s">
        <v>24</v>
      </c>
      <c r="BQ1742" s="699"/>
      <c r="BR1742" s="1015"/>
      <c r="BS1742" s="807" t="s">
        <v>26</v>
      </c>
      <c r="BT1742" s="807" t="s">
        <v>22</v>
      </c>
      <c r="BU1742" s="807" t="s">
        <v>24</v>
      </c>
      <c r="BV1742" s="807" t="s">
        <v>303</v>
      </c>
      <c r="BW1742" s="1012" t="s">
        <v>311</v>
      </c>
      <c r="BX1742" s="686"/>
      <c r="BY1742" s="686"/>
      <c r="BZ1742" s="686"/>
      <c r="CA1742" s="686" t="s">
        <v>22</v>
      </c>
      <c r="CB1742" s="686"/>
      <c r="CC1742" s="686"/>
      <c r="CD1742" s="686"/>
      <c r="CE1742" s="686" t="s">
        <v>24</v>
      </c>
      <c r="CF1742" s="686"/>
      <c r="CG1742" s="686"/>
      <c r="CH1742" s="1013"/>
    </row>
    <row r="1743" spans="2:86" ht="12" customHeight="1" x14ac:dyDescent="0.15">
      <c r="B1743" s="3" t="s">
        <v>478</v>
      </c>
      <c r="AU1743" s="1000"/>
      <c r="AV1743" s="1002"/>
      <c r="AW1743" s="1004"/>
      <c r="AX1743" s="156" t="s">
        <v>862</v>
      </c>
      <c r="AY1743" s="157" t="s">
        <v>863</v>
      </c>
      <c r="AZ1743" s="157" t="s">
        <v>864</v>
      </c>
      <c r="BA1743" s="158" t="s">
        <v>865</v>
      </c>
      <c r="BB1743" s="159" t="s">
        <v>866</v>
      </c>
      <c r="BC1743" s="157" t="s">
        <v>863</v>
      </c>
      <c r="BD1743" s="157" t="s">
        <v>867</v>
      </c>
      <c r="BE1743" s="158" t="s">
        <v>865</v>
      </c>
      <c r="BF1743" s="159" t="s">
        <v>866</v>
      </c>
      <c r="BG1743" s="157" t="s">
        <v>863</v>
      </c>
      <c r="BH1743" s="157" t="s">
        <v>864</v>
      </c>
      <c r="BI1743" s="158" t="s">
        <v>865</v>
      </c>
      <c r="BJ1743" s="159" t="s">
        <v>866</v>
      </c>
      <c r="BK1743" s="157" t="s">
        <v>868</v>
      </c>
      <c r="BL1743" s="158" t="s">
        <v>869</v>
      </c>
      <c r="BM1743" s="159" t="s">
        <v>870</v>
      </c>
      <c r="BN1743" s="157" t="s">
        <v>863</v>
      </c>
      <c r="BO1743" s="158" t="s">
        <v>871</v>
      </c>
      <c r="BP1743" s="159" t="s">
        <v>870</v>
      </c>
      <c r="BQ1743" s="157" t="s">
        <v>868</v>
      </c>
      <c r="BR1743" s="160" t="s">
        <v>872</v>
      </c>
      <c r="BS1743" s="1008"/>
      <c r="BT1743" s="1008"/>
      <c r="BU1743" s="1008"/>
      <c r="BV1743" s="1008"/>
      <c r="BW1743" s="156" t="s">
        <v>866</v>
      </c>
      <c r="BX1743" s="157" t="s">
        <v>863</v>
      </c>
      <c r="BY1743" s="157" t="s">
        <v>864</v>
      </c>
      <c r="BZ1743" s="158" t="s">
        <v>865</v>
      </c>
      <c r="CA1743" s="159" t="s">
        <v>866</v>
      </c>
      <c r="CB1743" s="157" t="s">
        <v>873</v>
      </c>
      <c r="CC1743" s="157" t="s">
        <v>864</v>
      </c>
      <c r="CD1743" s="158" t="s">
        <v>865</v>
      </c>
      <c r="CE1743" s="159" t="s">
        <v>866</v>
      </c>
      <c r="CF1743" s="157" t="s">
        <v>863</v>
      </c>
      <c r="CG1743" s="157" t="s">
        <v>864</v>
      </c>
      <c r="CH1743" s="160" t="s">
        <v>874</v>
      </c>
    </row>
    <row r="1744" spans="2:86" x14ac:dyDescent="0.15">
      <c r="B1744" s="3" t="s">
        <v>539</v>
      </c>
      <c r="AU1744" s="1000"/>
      <c r="AV1744" s="188" t="str">
        <f>N1746</f>
        <v>S037</v>
      </c>
      <c r="AW1744" s="300">
        <f>R1746</f>
        <v>10.6</v>
      </c>
      <c r="AX1744" s="197">
        <f>+Y1771</f>
        <v>0</v>
      </c>
      <c r="AY1744" s="197">
        <f>+Z1771</f>
        <v>0</v>
      </c>
      <c r="AZ1744" s="197">
        <f>+AA1771</f>
        <v>0</v>
      </c>
      <c r="BA1744" s="197">
        <f t="shared" ref="BA1744" si="786">+AB1771</f>
        <v>0</v>
      </c>
      <c r="BB1744" s="197">
        <f>+AC1771</f>
        <v>0</v>
      </c>
      <c r="BC1744" s="197">
        <f t="shared" ref="BC1744" si="787">+AD1771</f>
        <v>0</v>
      </c>
      <c r="BD1744" s="197">
        <f t="shared" ref="BD1744" si="788">+AE1771</f>
        <v>0</v>
      </c>
      <c r="BE1744" s="197">
        <f t="shared" ref="BE1744" si="789">+AF1771</f>
        <v>0</v>
      </c>
      <c r="BF1744" s="197">
        <f t="shared" ref="BF1744" si="790">+AG1771</f>
        <v>0</v>
      </c>
      <c r="BG1744" s="197">
        <f t="shared" ref="BG1744" si="791">+AH1771</f>
        <v>0</v>
      </c>
      <c r="BH1744" s="197">
        <f t="shared" ref="BH1744" si="792">+AI1771</f>
        <v>0</v>
      </c>
      <c r="BI1744" s="197">
        <f t="shared" ref="BI1744" si="793">+AJ1771</f>
        <v>0</v>
      </c>
      <c r="BJ1744" s="197" t="str">
        <f>+Y1774</f>
        <v/>
      </c>
      <c r="BK1744" s="197" t="str">
        <f t="shared" ref="BK1744" si="794">+Z1774</f>
        <v/>
      </c>
      <c r="BL1744" s="197" t="str">
        <f>+AA1774</f>
        <v/>
      </c>
      <c r="BM1744" s="197">
        <f>+AC1774</f>
        <v>0</v>
      </c>
      <c r="BN1744" s="197">
        <f t="shared" ref="BN1744" si="795">+AD1774</f>
        <v>0</v>
      </c>
      <c r="BO1744" s="197">
        <f t="shared" ref="BO1744" si="796">+AE1774</f>
        <v>0</v>
      </c>
      <c r="BP1744" s="197">
        <f>+AG1774</f>
        <v>0</v>
      </c>
      <c r="BQ1744" s="197">
        <f>+AH1774</f>
        <v>0</v>
      </c>
      <c r="BR1744" s="197">
        <f>+AI1774</f>
        <v>0</v>
      </c>
      <c r="BS1744" s="296" t="str">
        <f>+Y1775</f>
        <v>Ⅰ</v>
      </c>
      <c r="BT1744" s="296" t="str">
        <f>+AC1775</f>
        <v>Ⅰ</v>
      </c>
      <c r="BU1744" s="296" t="str">
        <f>+AG1775</f>
        <v>Ⅰ</v>
      </c>
      <c r="BV1744" s="296" t="str">
        <f>+Y1776</f>
        <v>Ⅰ</v>
      </c>
      <c r="BW1744" s="164" t="str">
        <f>IF(Y1771&gt;0,R1746,"")</f>
        <v/>
      </c>
      <c r="BX1744" s="165" t="str">
        <f>IF(Z1771&gt;0,"",IF(AA1771&gt;0,R1746,""))</f>
        <v/>
      </c>
      <c r="BY1744" s="165" t="str">
        <f>IF(Y1771+Z1771&gt;0,"",IF(AA1771&gt;0,R1746,""))</f>
        <v/>
      </c>
      <c r="BZ1744" s="165" t="str">
        <f>IF(Y1771+Z1771+AA1771&gt;0,"",IF(AB1771&gt;0,R1746,""))</f>
        <v/>
      </c>
      <c r="CA1744" s="166">
        <f t="shared" ref="CA1744" si="797">+AC1770</f>
        <v>0</v>
      </c>
      <c r="CB1744" s="166">
        <f t="shared" ref="CB1744" si="798">+AD1770</f>
        <v>0</v>
      </c>
      <c r="CC1744" s="166">
        <f t="shared" ref="CC1744" si="799">+AE1770</f>
        <v>0</v>
      </c>
      <c r="CD1744" s="166">
        <f t="shared" ref="CD1744" si="800">+AF1770</f>
        <v>0</v>
      </c>
      <c r="CE1744" s="166">
        <f t="shared" ref="CE1744" si="801">+AG1770</f>
        <v>0</v>
      </c>
      <c r="CF1744" s="166">
        <f t="shared" ref="CF1744" si="802">+AH1770</f>
        <v>0</v>
      </c>
      <c r="CG1744" s="166">
        <f t="shared" ref="CG1744" si="803">+AI1770</f>
        <v>0</v>
      </c>
      <c r="CH1744" s="166">
        <f t="shared" ref="CH1744" si="804">+AJ1770</f>
        <v>0</v>
      </c>
    </row>
    <row r="1745" spans="2:56" ht="12" customHeight="1" x14ac:dyDescent="0.15">
      <c r="B1745" s="1057" t="s">
        <v>219</v>
      </c>
      <c r="C1745" s="1059"/>
      <c r="D1745" s="1060"/>
      <c r="E1745" s="1061"/>
      <c r="F1745" s="1061"/>
      <c r="G1745" s="1061"/>
      <c r="H1745" s="1061"/>
      <c r="I1745" s="1061"/>
      <c r="J1745" s="1062"/>
      <c r="K1745" s="1067" t="s">
        <v>453</v>
      </c>
      <c r="L1745" s="1068"/>
      <c r="M1745" s="1068"/>
      <c r="N1745" s="1068"/>
      <c r="O1745" s="1068"/>
      <c r="P1745" s="1068"/>
      <c r="Q1745" s="1068"/>
      <c r="R1745" s="1068"/>
      <c r="S1745" s="1068"/>
      <c r="T1745" s="1068"/>
      <c r="U1745" s="1068"/>
      <c r="V1745" s="1068"/>
      <c r="W1745" s="1068"/>
      <c r="X1745" s="1068"/>
      <c r="Y1745" s="1068"/>
      <c r="Z1745" s="1068"/>
      <c r="AA1745" s="1068"/>
      <c r="AB1745" s="1068"/>
      <c r="AC1745" s="1068"/>
      <c r="AD1745" s="1068"/>
      <c r="AE1745" s="1068"/>
      <c r="AF1745" s="1068"/>
      <c r="AG1745" s="1068"/>
      <c r="AH1745" s="1068"/>
      <c r="AI1745" s="1068"/>
      <c r="AJ1745" s="1068"/>
      <c r="AK1745" s="1068"/>
      <c r="AL1745" s="1068"/>
      <c r="AM1745" s="1068"/>
      <c r="AN1745" s="1068"/>
      <c r="AO1745" s="1069"/>
      <c r="AP1745" s="3"/>
    </row>
    <row r="1746" spans="2:56" ht="12" customHeight="1" x14ac:dyDescent="0.15">
      <c r="B1746" s="1058"/>
      <c r="C1746" s="1063"/>
      <c r="D1746" s="1061"/>
      <c r="E1746" s="1061"/>
      <c r="F1746" s="1061"/>
      <c r="G1746" s="1061"/>
      <c r="H1746" s="1061"/>
      <c r="I1746" s="1061"/>
      <c r="J1746" s="1062"/>
      <c r="K1746" s="1040" t="s">
        <v>218</v>
      </c>
      <c r="L1746" s="1041"/>
      <c r="M1746" s="1042"/>
      <c r="N1746" s="1034" t="s">
        <v>757</v>
      </c>
      <c r="O1746" s="1035"/>
      <c r="P1746" s="1040" t="s">
        <v>454</v>
      </c>
      <c r="Q1746" s="1042"/>
      <c r="R1746" s="1070">
        <f>'様式A-2'!C48</f>
        <v>10.6</v>
      </c>
      <c r="S1746" s="1071"/>
      <c r="T1746" s="1072"/>
      <c r="U1746" s="1073" t="s">
        <v>455</v>
      </c>
      <c r="V1746" s="1074"/>
      <c r="W1746" s="1073" t="s">
        <v>456</v>
      </c>
      <c r="X1746" s="1074"/>
      <c r="Y1746" s="1042" t="s">
        <v>217</v>
      </c>
      <c r="Z1746" s="1016"/>
      <c r="AA1746" s="1016"/>
      <c r="AB1746" s="1016"/>
      <c r="AC1746" s="1073" t="s">
        <v>457</v>
      </c>
      <c r="AD1746" s="1079"/>
      <c r="AE1746" s="1079"/>
      <c r="AF1746" s="1079"/>
      <c r="AG1746" s="1079"/>
      <c r="AH1746" s="1079"/>
      <c r="AI1746" s="1079"/>
      <c r="AJ1746" s="1074"/>
      <c r="AK1746" s="1073" t="s">
        <v>458</v>
      </c>
      <c r="AL1746" s="1079"/>
      <c r="AM1746" s="1079"/>
      <c r="AN1746" s="1081"/>
      <c r="AO1746" s="1082"/>
      <c r="AP1746" s="3"/>
      <c r="AV1746" s="167"/>
      <c r="AW1746" s="221"/>
      <c r="AX1746" s="167"/>
      <c r="AY1746" s="167"/>
      <c r="AZ1746" s="167"/>
      <c r="BA1746" s="167"/>
      <c r="BB1746" s="167"/>
      <c r="BC1746" s="167"/>
      <c r="BD1746" s="167"/>
    </row>
    <row r="1747" spans="2:56" ht="12" customHeight="1" x14ac:dyDescent="0.15">
      <c r="B1747" s="1058"/>
      <c r="C1747" s="1063"/>
      <c r="D1747" s="1061"/>
      <c r="E1747" s="1061"/>
      <c r="F1747" s="1061"/>
      <c r="G1747" s="1061"/>
      <c r="H1747" s="1061"/>
      <c r="I1747" s="1061"/>
      <c r="J1747" s="1062"/>
      <c r="K1747" s="1016" t="s">
        <v>459</v>
      </c>
      <c r="L1747" s="1016" t="s">
        <v>199</v>
      </c>
      <c r="M1747" s="1016"/>
      <c r="N1747" s="1016" t="s">
        <v>198</v>
      </c>
      <c r="O1747" s="1016"/>
      <c r="P1747" s="1016" t="s">
        <v>460</v>
      </c>
      <c r="Q1747" s="1016"/>
      <c r="R1747" s="1016" t="s">
        <v>6</v>
      </c>
      <c r="S1747" s="1016"/>
      <c r="T1747" s="1016"/>
      <c r="U1747" s="1075"/>
      <c r="V1747" s="1076"/>
      <c r="W1747" s="1075"/>
      <c r="X1747" s="1076"/>
      <c r="Y1747" s="1042"/>
      <c r="Z1747" s="1016"/>
      <c r="AA1747" s="1016"/>
      <c r="AB1747" s="1016"/>
      <c r="AC1747" s="1077"/>
      <c r="AD1747" s="1080"/>
      <c r="AE1747" s="1080"/>
      <c r="AF1747" s="1080"/>
      <c r="AG1747" s="1080"/>
      <c r="AH1747" s="1080"/>
      <c r="AI1747" s="1080"/>
      <c r="AJ1747" s="1078"/>
      <c r="AK1747" s="1075"/>
      <c r="AL1747" s="1083"/>
      <c r="AM1747" s="1083"/>
      <c r="AN1747" s="1084"/>
      <c r="AO1747" s="1085"/>
      <c r="AP1747" s="3"/>
      <c r="AV1747" s="167"/>
      <c r="AW1747" s="167"/>
      <c r="AX1747" s="167"/>
      <c r="AY1747" s="167"/>
      <c r="AZ1747" s="167"/>
      <c r="BA1747" s="167"/>
      <c r="BB1747" s="167"/>
      <c r="BC1747" s="167"/>
      <c r="BD1747" s="167"/>
    </row>
    <row r="1748" spans="2:56" ht="12" customHeight="1" x14ac:dyDescent="0.15">
      <c r="B1748" s="1058"/>
      <c r="C1748" s="1063"/>
      <c r="D1748" s="1061"/>
      <c r="E1748" s="1061"/>
      <c r="F1748" s="1061"/>
      <c r="G1748" s="1061"/>
      <c r="H1748" s="1061"/>
      <c r="I1748" s="1061"/>
      <c r="J1748" s="1062"/>
      <c r="K1748" s="1016"/>
      <c r="L1748" s="1016"/>
      <c r="M1748" s="1016"/>
      <c r="N1748" s="1016"/>
      <c r="O1748" s="1016"/>
      <c r="P1748" s="1016"/>
      <c r="Q1748" s="1016"/>
      <c r="R1748" s="1016"/>
      <c r="S1748" s="1016"/>
      <c r="T1748" s="1016"/>
      <c r="U1748" s="1075"/>
      <c r="V1748" s="1076"/>
      <c r="W1748" s="1075"/>
      <c r="X1748" s="1076"/>
      <c r="Y1748" s="1042" t="s">
        <v>461</v>
      </c>
      <c r="Z1748" s="1016"/>
      <c r="AA1748" s="1016"/>
      <c r="AB1748" s="1016"/>
      <c r="AC1748" s="1016" t="s">
        <v>462</v>
      </c>
      <c r="AD1748" s="1016"/>
      <c r="AE1748" s="1016"/>
      <c r="AF1748" s="1016"/>
      <c r="AG1748" s="1016" t="s">
        <v>463</v>
      </c>
      <c r="AH1748" s="1016"/>
      <c r="AI1748" s="1016"/>
      <c r="AJ1748" s="1016"/>
      <c r="AK1748" s="1075"/>
      <c r="AL1748" s="1083"/>
      <c r="AM1748" s="1083"/>
      <c r="AN1748" s="1084"/>
      <c r="AO1748" s="1085"/>
      <c r="AP1748" s="3"/>
      <c r="AV1748" s="167"/>
      <c r="AW1748" s="167"/>
      <c r="AX1748" s="167"/>
      <c r="AY1748" s="167"/>
      <c r="AZ1748" s="167"/>
      <c r="BA1748" s="167"/>
      <c r="BB1748" s="167"/>
      <c r="BC1748" s="167"/>
      <c r="BD1748" s="167"/>
    </row>
    <row r="1749" spans="2:56" ht="12" customHeight="1" x14ac:dyDescent="0.15">
      <c r="B1749" s="1058"/>
      <c r="C1749" s="1063"/>
      <c r="D1749" s="1061"/>
      <c r="E1749" s="1061"/>
      <c r="F1749" s="1061"/>
      <c r="G1749" s="1061"/>
      <c r="H1749" s="1061"/>
      <c r="I1749" s="1061"/>
      <c r="J1749" s="1062"/>
      <c r="K1749" s="1016"/>
      <c r="L1749" s="1016"/>
      <c r="M1749" s="1016"/>
      <c r="N1749" s="1016"/>
      <c r="O1749" s="1016"/>
      <c r="P1749" s="1016"/>
      <c r="Q1749" s="1016"/>
      <c r="R1749" s="1016"/>
      <c r="S1749" s="1016"/>
      <c r="T1749" s="1016"/>
      <c r="U1749" s="1077"/>
      <c r="V1749" s="1078"/>
      <c r="W1749" s="1077"/>
      <c r="X1749" s="1078"/>
      <c r="Y1749" s="191" t="s">
        <v>32</v>
      </c>
      <c r="Z1749" s="187" t="s">
        <v>33</v>
      </c>
      <c r="AA1749" s="187" t="s">
        <v>464</v>
      </c>
      <c r="AB1749" s="187" t="s">
        <v>465</v>
      </c>
      <c r="AC1749" s="187" t="s">
        <v>32</v>
      </c>
      <c r="AD1749" s="187" t="s">
        <v>33</v>
      </c>
      <c r="AE1749" s="187" t="s">
        <v>464</v>
      </c>
      <c r="AF1749" s="187" t="s">
        <v>465</v>
      </c>
      <c r="AG1749" s="187" t="s">
        <v>32</v>
      </c>
      <c r="AH1749" s="187" t="s">
        <v>33</v>
      </c>
      <c r="AI1749" s="187" t="s">
        <v>464</v>
      </c>
      <c r="AJ1749" s="187" t="s">
        <v>465</v>
      </c>
      <c r="AK1749" s="1077"/>
      <c r="AL1749" s="1080"/>
      <c r="AM1749" s="1080"/>
      <c r="AN1749" s="1086"/>
      <c r="AO1749" s="1087"/>
      <c r="AP1749" s="3"/>
      <c r="AV1749" s="167"/>
      <c r="AW1749" s="167"/>
      <c r="AX1749" s="167"/>
      <c r="AY1749" s="167"/>
      <c r="AZ1749" s="167"/>
      <c r="BA1749" s="167"/>
      <c r="BB1749" s="167"/>
      <c r="BC1749" s="167"/>
      <c r="BD1749" s="167"/>
    </row>
    <row r="1750" spans="2:56" ht="12" customHeight="1" x14ac:dyDescent="0.15">
      <c r="B1750" s="1058"/>
      <c r="C1750" s="1063"/>
      <c r="D1750" s="1061"/>
      <c r="E1750" s="1061"/>
      <c r="F1750" s="1061"/>
      <c r="G1750" s="1061"/>
      <c r="H1750" s="1061"/>
      <c r="I1750" s="1061"/>
      <c r="J1750" s="1062"/>
      <c r="K1750" s="192">
        <v>1</v>
      </c>
      <c r="L1750" s="1038" t="s">
        <v>534</v>
      </c>
      <c r="M1750" s="1039"/>
      <c r="N1750" s="1038" t="s">
        <v>485</v>
      </c>
      <c r="O1750" s="1039"/>
      <c r="P1750" s="1034" t="s">
        <v>332</v>
      </c>
      <c r="Q1750" s="1036"/>
      <c r="R1750" s="408" t="s">
        <v>338</v>
      </c>
      <c r="S1750" s="408"/>
      <c r="T1750" s="408"/>
      <c r="U1750" s="1034" t="s">
        <v>54</v>
      </c>
      <c r="V1750" s="1036"/>
      <c r="W1750" s="1034" t="s">
        <v>551</v>
      </c>
      <c r="X1750" s="1035"/>
      <c r="Y1750" s="286"/>
      <c r="Z1750" s="286"/>
      <c r="AA1750" s="286"/>
      <c r="AB1750" s="286"/>
      <c r="AC1750" s="223"/>
      <c r="AD1750" s="223"/>
      <c r="AE1750" s="223"/>
      <c r="AF1750" s="223"/>
      <c r="AG1750" s="223"/>
      <c r="AH1750" s="223"/>
      <c r="AI1750" s="223"/>
      <c r="AJ1750" s="223"/>
      <c r="AK1750" s="1088" t="s">
        <v>1685</v>
      </c>
      <c r="AL1750" s="1089"/>
      <c r="AM1750" s="1089"/>
      <c r="AN1750" s="1090"/>
      <c r="AO1750" s="1091"/>
      <c r="AP1750" s="3"/>
      <c r="AQ1750" s="222">
        <f>IF(P1750="材質劣化",2,IF(P1750="漏水",3,1))</f>
        <v>2</v>
      </c>
      <c r="AV1750" s="167"/>
      <c r="AW1750" s="167"/>
      <c r="AX1750" s="167"/>
      <c r="AY1750" s="167"/>
      <c r="AZ1750" s="167"/>
      <c r="BA1750" s="167"/>
      <c r="BB1750" s="167"/>
      <c r="BC1750" s="167"/>
      <c r="BD1750" s="167"/>
    </row>
    <row r="1751" spans="2:56" ht="12" customHeight="1" x14ac:dyDescent="0.15">
      <c r="B1751" s="1058"/>
      <c r="C1751" s="1063"/>
      <c r="D1751" s="1061"/>
      <c r="E1751" s="1061"/>
      <c r="F1751" s="1061"/>
      <c r="G1751" s="1061"/>
      <c r="H1751" s="1061"/>
      <c r="I1751" s="1061"/>
      <c r="J1751" s="1062"/>
      <c r="K1751" s="192"/>
      <c r="L1751" s="1038"/>
      <c r="M1751" s="1039"/>
      <c r="N1751" s="1038"/>
      <c r="O1751" s="1039"/>
      <c r="P1751" s="1034"/>
      <c r="Q1751" s="1036"/>
      <c r="R1751" s="408"/>
      <c r="S1751" s="408"/>
      <c r="T1751" s="408"/>
      <c r="U1751" s="1034"/>
      <c r="V1751" s="1036"/>
      <c r="W1751" s="1034"/>
      <c r="X1751" s="1035"/>
      <c r="Y1751" s="286"/>
      <c r="Z1751" s="286"/>
      <c r="AA1751" s="286"/>
      <c r="AB1751" s="286"/>
      <c r="AC1751" s="223"/>
      <c r="AD1751" s="223"/>
      <c r="AE1751" s="223"/>
      <c r="AF1751" s="223"/>
      <c r="AG1751" s="223"/>
      <c r="AH1751" s="223"/>
      <c r="AI1751" s="223"/>
      <c r="AJ1751" s="223"/>
      <c r="AK1751" s="1052"/>
      <c r="AL1751" s="1053"/>
      <c r="AM1751" s="1053"/>
      <c r="AN1751" s="1054"/>
      <c r="AO1751" s="1055"/>
      <c r="AP1751" s="3"/>
      <c r="AQ1751" s="222">
        <f t="shared" ref="AQ1751:AQ1769" si="805">IF(P1751="材質劣化",2,IF(P1751="漏水",3,1))</f>
        <v>1</v>
      </c>
      <c r="AV1751" s="167"/>
      <c r="AW1751" s="167"/>
      <c r="AX1751" s="167"/>
      <c r="AY1751" s="167"/>
      <c r="AZ1751" s="167"/>
      <c r="BA1751" s="167"/>
      <c r="BB1751" s="167"/>
      <c r="BC1751" s="167"/>
      <c r="BD1751" s="167"/>
    </row>
    <row r="1752" spans="2:56" ht="12" customHeight="1" x14ac:dyDescent="0.15">
      <c r="B1752" s="1058"/>
      <c r="C1752" s="1063"/>
      <c r="D1752" s="1061"/>
      <c r="E1752" s="1061"/>
      <c r="F1752" s="1061"/>
      <c r="G1752" s="1061"/>
      <c r="H1752" s="1061"/>
      <c r="I1752" s="1061"/>
      <c r="J1752" s="1062"/>
      <c r="K1752" s="192"/>
      <c r="L1752" s="1038"/>
      <c r="M1752" s="1039"/>
      <c r="N1752" s="1038"/>
      <c r="O1752" s="1039"/>
      <c r="P1752" s="1034"/>
      <c r="Q1752" s="1036"/>
      <c r="R1752" s="408"/>
      <c r="S1752" s="408"/>
      <c r="T1752" s="408"/>
      <c r="U1752" s="1034"/>
      <c r="V1752" s="1036"/>
      <c r="W1752" s="1034"/>
      <c r="X1752" s="1035"/>
      <c r="Y1752" s="286"/>
      <c r="Z1752" s="286"/>
      <c r="AA1752" s="286"/>
      <c r="AB1752" s="286"/>
      <c r="AC1752" s="223"/>
      <c r="AD1752" s="223"/>
      <c r="AE1752" s="223"/>
      <c r="AF1752" s="223"/>
      <c r="AG1752" s="223"/>
      <c r="AH1752" s="223"/>
      <c r="AI1752" s="223"/>
      <c r="AJ1752" s="223"/>
      <c r="AK1752" s="1052"/>
      <c r="AL1752" s="1053"/>
      <c r="AM1752" s="1053"/>
      <c r="AN1752" s="1054"/>
      <c r="AO1752" s="1055"/>
      <c r="AP1752" s="3"/>
      <c r="AQ1752" s="222">
        <f t="shared" si="805"/>
        <v>1</v>
      </c>
      <c r="AV1752" s="167"/>
      <c r="AW1752" s="167"/>
      <c r="AX1752" s="167"/>
      <c r="AY1752" s="167"/>
      <c r="AZ1752" s="167"/>
      <c r="BA1752" s="167"/>
      <c r="BB1752" s="167"/>
      <c r="BC1752" s="167"/>
      <c r="BD1752" s="167"/>
    </row>
    <row r="1753" spans="2:56" ht="12" customHeight="1" x14ac:dyDescent="0.15">
      <c r="B1753" s="1058"/>
      <c r="C1753" s="1063"/>
      <c r="D1753" s="1061"/>
      <c r="E1753" s="1061"/>
      <c r="F1753" s="1061"/>
      <c r="G1753" s="1061"/>
      <c r="H1753" s="1061"/>
      <c r="I1753" s="1061"/>
      <c r="J1753" s="1062"/>
      <c r="K1753" s="192"/>
      <c r="L1753" s="1038"/>
      <c r="M1753" s="1039"/>
      <c r="N1753" s="1038"/>
      <c r="O1753" s="1039"/>
      <c r="P1753" s="1034"/>
      <c r="Q1753" s="1036"/>
      <c r="R1753" s="408"/>
      <c r="S1753" s="408"/>
      <c r="T1753" s="408"/>
      <c r="U1753" s="1034"/>
      <c r="V1753" s="1036"/>
      <c r="W1753" s="1034"/>
      <c r="X1753" s="1035"/>
      <c r="Y1753" s="286"/>
      <c r="Z1753" s="286"/>
      <c r="AA1753" s="286"/>
      <c r="AB1753" s="286"/>
      <c r="AC1753" s="223"/>
      <c r="AD1753" s="223"/>
      <c r="AE1753" s="223"/>
      <c r="AF1753" s="223"/>
      <c r="AG1753" s="223"/>
      <c r="AH1753" s="223"/>
      <c r="AI1753" s="223"/>
      <c r="AJ1753" s="223"/>
      <c r="AK1753" s="1052"/>
      <c r="AL1753" s="1053"/>
      <c r="AM1753" s="1053"/>
      <c r="AN1753" s="1054"/>
      <c r="AO1753" s="1055"/>
      <c r="AP1753" s="3"/>
      <c r="AQ1753" s="222">
        <f t="shared" si="805"/>
        <v>1</v>
      </c>
      <c r="AV1753" s="167"/>
      <c r="AW1753" s="167"/>
      <c r="AX1753" s="167"/>
      <c r="AY1753" s="167"/>
      <c r="AZ1753" s="167"/>
      <c r="BA1753" s="167"/>
      <c r="BB1753" s="167"/>
      <c r="BC1753" s="167"/>
      <c r="BD1753" s="167"/>
    </row>
    <row r="1754" spans="2:56" ht="12" customHeight="1" x14ac:dyDescent="0.15">
      <c r="B1754" s="1058"/>
      <c r="C1754" s="1063"/>
      <c r="D1754" s="1061"/>
      <c r="E1754" s="1061"/>
      <c r="F1754" s="1061"/>
      <c r="G1754" s="1061"/>
      <c r="H1754" s="1061"/>
      <c r="I1754" s="1061"/>
      <c r="J1754" s="1062"/>
      <c r="K1754" s="192"/>
      <c r="L1754" s="1038"/>
      <c r="M1754" s="1039"/>
      <c r="N1754" s="1038"/>
      <c r="O1754" s="1039"/>
      <c r="P1754" s="1034"/>
      <c r="Q1754" s="1036"/>
      <c r="R1754" s="408"/>
      <c r="S1754" s="408"/>
      <c r="T1754" s="408"/>
      <c r="U1754" s="1034"/>
      <c r="V1754" s="1036"/>
      <c r="W1754" s="1034"/>
      <c r="X1754" s="1035"/>
      <c r="Y1754" s="286"/>
      <c r="Z1754" s="286"/>
      <c r="AA1754" s="286"/>
      <c r="AB1754" s="286"/>
      <c r="AC1754" s="223"/>
      <c r="AD1754" s="223"/>
      <c r="AE1754" s="223"/>
      <c r="AF1754" s="223"/>
      <c r="AG1754" s="223"/>
      <c r="AH1754" s="223"/>
      <c r="AI1754" s="223"/>
      <c r="AJ1754" s="223"/>
      <c r="AK1754" s="1052"/>
      <c r="AL1754" s="1053"/>
      <c r="AM1754" s="1053"/>
      <c r="AN1754" s="1054"/>
      <c r="AO1754" s="1055"/>
      <c r="AP1754" s="3"/>
      <c r="AQ1754" s="222">
        <f t="shared" si="805"/>
        <v>1</v>
      </c>
      <c r="AV1754" s="167"/>
      <c r="AW1754" s="167"/>
      <c r="AX1754" s="167"/>
      <c r="AY1754" s="167"/>
      <c r="AZ1754" s="167"/>
      <c r="BA1754" s="167"/>
      <c r="BB1754" s="167"/>
      <c r="BC1754" s="167"/>
      <c r="BD1754" s="167"/>
    </row>
    <row r="1755" spans="2:56" ht="12" customHeight="1" x14ac:dyDescent="0.15">
      <c r="B1755" s="1058"/>
      <c r="C1755" s="1063"/>
      <c r="D1755" s="1061"/>
      <c r="E1755" s="1061"/>
      <c r="F1755" s="1061"/>
      <c r="G1755" s="1061"/>
      <c r="H1755" s="1061"/>
      <c r="I1755" s="1061"/>
      <c r="J1755" s="1062"/>
      <c r="K1755" s="192"/>
      <c r="L1755" s="1038"/>
      <c r="M1755" s="1039"/>
      <c r="N1755" s="1038"/>
      <c r="O1755" s="1039"/>
      <c r="P1755" s="1034"/>
      <c r="Q1755" s="1036"/>
      <c r="R1755" s="408"/>
      <c r="S1755" s="408"/>
      <c r="T1755" s="408"/>
      <c r="U1755" s="1034"/>
      <c r="V1755" s="1036"/>
      <c r="W1755" s="1034"/>
      <c r="X1755" s="1035"/>
      <c r="Y1755" s="286"/>
      <c r="Z1755" s="286"/>
      <c r="AA1755" s="286"/>
      <c r="AB1755" s="286"/>
      <c r="AC1755" s="223"/>
      <c r="AD1755" s="223"/>
      <c r="AE1755" s="223"/>
      <c r="AF1755" s="223"/>
      <c r="AG1755" s="223"/>
      <c r="AH1755" s="223"/>
      <c r="AI1755" s="223"/>
      <c r="AJ1755" s="223"/>
      <c r="AK1755" s="1052"/>
      <c r="AL1755" s="1053"/>
      <c r="AM1755" s="1053"/>
      <c r="AN1755" s="1054"/>
      <c r="AO1755" s="1055"/>
      <c r="AP1755" s="3"/>
      <c r="AQ1755" s="222">
        <f t="shared" si="805"/>
        <v>1</v>
      </c>
      <c r="AV1755" s="167"/>
      <c r="AW1755" s="167"/>
      <c r="AX1755" s="167"/>
      <c r="AY1755" s="167"/>
      <c r="AZ1755" s="167"/>
      <c r="BA1755" s="167"/>
      <c r="BB1755" s="167"/>
      <c r="BC1755" s="167"/>
      <c r="BD1755" s="167"/>
    </row>
    <row r="1756" spans="2:56" s="162" customFormat="1" ht="12" customHeight="1" x14ac:dyDescent="0.15">
      <c r="B1756" s="1058"/>
      <c r="C1756" s="1063"/>
      <c r="D1756" s="1061"/>
      <c r="E1756" s="1061"/>
      <c r="F1756" s="1061"/>
      <c r="G1756" s="1061"/>
      <c r="H1756" s="1061"/>
      <c r="I1756" s="1061"/>
      <c r="J1756" s="1062"/>
      <c r="K1756" s="192"/>
      <c r="L1756" s="1038"/>
      <c r="M1756" s="1039"/>
      <c r="N1756" s="1038"/>
      <c r="O1756" s="1039"/>
      <c r="P1756" s="1034"/>
      <c r="Q1756" s="1036"/>
      <c r="R1756" s="408"/>
      <c r="S1756" s="408"/>
      <c r="T1756" s="408"/>
      <c r="U1756" s="1034"/>
      <c r="V1756" s="1036"/>
      <c r="W1756" s="1034"/>
      <c r="X1756" s="1035"/>
      <c r="Y1756" s="286"/>
      <c r="Z1756" s="286"/>
      <c r="AA1756" s="286"/>
      <c r="AB1756" s="286"/>
      <c r="AC1756" s="223"/>
      <c r="AD1756" s="223"/>
      <c r="AE1756" s="223"/>
      <c r="AF1756" s="223"/>
      <c r="AG1756" s="223"/>
      <c r="AH1756" s="223"/>
      <c r="AI1756" s="223"/>
      <c r="AJ1756" s="223"/>
      <c r="AK1756" s="1034"/>
      <c r="AL1756" s="1035"/>
      <c r="AM1756" s="1035"/>
      <c r="AN1756" s="788"/>
      <c r="AO1756" s="789"/>
      <c r="AP1756" s="3"/>
      <c r="AQ1756" s="222">
        <f t="shared" si="805"/>
        <v>1</v>
      </c>
    </row>
    <row r="1757" spans="2:56" s="162" customFormat="1" ht="12" customHeight="1" x14ac:dyDescent="0.15">
      <c r="B1757" s="1058"/>
      <c r="C1757" s="1063"/>
      <c r="D1757" s="1061"/>
      <c r="E1757" s="1061"/>
      <c r="F1757" s="1061"/>
      <c r="G1757" s="1061"/>
      <c r="H1757" s="1061"/>
      <c r="I1757" s="1061"/>
      <c r="J1757" s="1062"/>
      <c r="K1757" s="192"/>
      <c r="L1757" s="1038"/>
      <c r="M1757" s="1039"/>
      <c r="N1757" s="1038"/>
      <c r="O1757" s="1039"/>
      <c r="P1757" s="1034"/>
      <c r="Q1757" s="1036"/>
      <c r="R1757" s="408"/>
      <c r="S1757" s="408"/>
      <c r="T1757" s="408"/>
      <c r="U1757" s="1034"/>
      <c r="V1757" s="1036"/>
      <c r="W1757" s="1034"/>
      <c r="X1757" s="1035"/>
      <c r="Y1757" s="286"/>
      <c r="Z1757" s="286"/>
      <c r="AA1757" s="286"/>
      <c r="AB1757" s="286"/>
      <c r="AC1757" s="223"/>
      <c r="AD1757" s="223"/>
      <c r="AE1757" s="223"/>
      <c r="AF1757" s="223"/>
      <c r="AG1757" s="223"/>
      <c r="AH1757" s="223"/>
      <c r="AI1757" s="223"/>
      <c r="AJ1757" s="223"/>
      <c r="AK1757" s="1034"/>
      <c r="AL1757" s="1035"/>
      <c r="AM1757" s="1035"/>
      <c r="AN1757" s="788"/>
      <c r="AO1757" s="789"/>
      <c r="AP1757" s="3"/>
      <c r="AQ1757" s="222">
        <f t="shared" si="805"/>
        <v>1</v>
      </c>
    </row>
    <row r="1758" spans="2:56" s="162" customFormat="1" ht="12" customHeight="1" x14ac:dyDescent="0.15">
      <c r="B1758" s="1058"/>
      <c r="C1758" s="1063"/>
      <c r="D1758" s="1061"/>
      <c r="E1758" s="1061"/>
      <c r="F1758" s="1061"/>
      <c r="G1758" s="1061"/>
      <c r="H1758" s="1061"/>
      <c r="I1758" s="1061"/>
      <c r="J1758" s="1062"/>
      <c r="K1758" s="192"/>
      <c r="L1758" s="1038"/>
      <c r="M1758" s="1039"/>
      <c r="N1758" s="1038"/>
      <c r="O1758" s="1039"/>
      <c r="P1758" s="1034"/>
      <c r="Q1758" s="1036"/>
      <c r="R1758" s="408"/>
      <c r="S1758" s="408"/>
      <c r="T1758" s="408"/>
      <c r="U1758" s="1034"/>
      <c r="V1758" s="1036"/>
      <c r="W1758" s="1034"/>
      <c r="X1758" s="1035"/>
      <c r="Y1758" s="286"/>
      <c r="Z1758" s="286"/>
      <c r="AA1758" s="286"/>
      <c r="AB1758" s="286"/>
      <c r="AC1758" s="223"/>
      <c r="AD1758" s="223"/>
      <c r="AE1758" s="223"/>
      <c r="AF1758" s="223"/>
      <c r="AG1758" s="223"/>
      <c r="AH1758" s="223"/>
      <c r="AI1758" s="223"/>
      <c r="AJ1758" s="223"/>
      <c r="AK1758" s="1034"/>
      <c r="AL1758" s="1035"/>
      <c r="AM1758" s="1035"/>
      <c r="AN1758" s="788"/>
      <c r="AO1758" s="789"/>
      <c r="AP1758" s="3"/>
      <c r="AQ1758" s="222">
        <f t="shared" si="805"/>
        <v>1</v>
      </c>
    </row>
    <row r="1759" spans="2:56" s="162" customFormat="1" ht="12" customHeight="1" x14ac:dyDescent="0.15">
      <c r="B1759" s="1058"/>
      <c r="C1759" s="1063"/>
      <c r="D1759" s="1061"/>
      <c r="E1759" s="1061"/>
      <c r="F1759" s="1061"/>
      <c r="G1759" s="1061"/>
      <c r="H1759" s="1061"/>
      <c r="I1759" s="1061"/>
      <c r="J1759" s="1062"/>
      <c r="K1759" s="192"/>
      <c r="L1759" s="1038"/>
      <c r="M1759" s="1039"/>
      <c r="N1759" s="1038"/>
      <c r="O1759" s="1039"/>
      <c r="P1759" s="1034"/>
      <c r="Q1759" s="1036"/>
      <c r="R1759" s="408"/>
      <c r="S1759" s="408"/>
      <c r="T1759" s="408"/>
      <c r="U1759" s="1034"/>
      <c r="V1759" s="1036"/>
      <c r="W1759" s="1034"/>
      <c r="X1759" s="1035"/>
      <c r="Y1759" s="286"/>
      <c r="Z1759" s="286"/>
      <c r="AA1759" s="286"/>
      <c r="AB1759" s="286"/>
      <c r="AC1759" s="223"/>
      <c r="AD1759" s="223"/>
      <c r="AE1759" s="223"/>
      <c r="AF1759" s="223"/>
      <c r="AG1759" s="223"/>
      <c r="AH1759" s="223"/>
      <c r="AI1759" s="223"/>
      <c r="AJ1759" s="223"/>
      <c r="AK1759" s="1034"/>
      <c r="AL1759" s="1035"/>
      <c r="AM1759" s="1035"/>
      <c r="AN1759" s="788"/>
      <c r="AO1759" s="789"/>
      <c r="AP1759" s="3"/>
      <c r="AQ1759" s="222">
        <f t="shared" si="805"/>
        <v>1</v>
      </c>
    </row>
    <row r="1760" spans="2:56" s="162" customFormat="1" ht="12" customHeight="1" x14ac:dyDescent="0.15">
      <c r="B1760" s="1058"/>
      <c r="C1760" s="1063"/>
      <c r="D1760" s="1061"/>
      <c r="E1760" s="1061"/>
      <c r="F1760" s="1061"/>
      <c r="G1760" s="1061"/>
      <c r="H1760" s="1061"/>
      <c r="I1760" s="1061"/>
      <c r="J1760" s="1062"/>
      <c r="K1760" s="192"/>
      <c r="L1760" s="1038"/>
      <c r="M1760" s="1039"/>
      <c r="N1760" s="1038"/>
      <c r="O1760" s="1039"/>
      <c r="P1760" s="1034"/>
      <c r="Q1760" s="1036"/>
      <c r="R1760" s="408"/>
      <c r="S1760" s="408"/>
      <c r="T1760" s="408"/>
      <c r="U1760" s="1034"/>
      <c r="V1760" s="1036"/>
      <c r="W1760" s="1034"/>
      <c r="X1760" s="1035"/>
      <c r="Y1760" s="286"/>
      <c r="Z1760" s="286"/>
      <c r="AA1760" s="286"/>
      <c r="AB1760" s="286"/>
      <c r="AC1760" s="223"/>
      <c r="AD1760" s="223"/>
      <c r="AE1760" s="223"/>
      <c r="AF1760" s="223"/>
      <c r="AG1760" s="223"/>
      <c r="AH1760" s="223"/>
      <c r="AI1760" s="223"/>
      <c r="AJ1760" s="223"/>
      <c r="AK1760" s="1034"/>
      <c r="AL1760" s="1035"/>
      <c r="AM1760" s="1035"/>
      <c r="AN1760" s="788"/>
      <c r="AO1760" s="789"/>
      <c r="AP1760" s="3"/>
      <c r="AQ1760" s="222">
        <f t="shared" si="805"/>
        <v>1</v>
      </c>
    </row>
    <row r="1761" spans="2:46" s="162" customFormat="1" ht="12" customHeight="1" x14ac:dyDescent="0.15">
      <c r="B1761" s="1058"/>
      <c r="C1761" s="1063"/>
      <c r="D1761" s="1061"/>
      <c r="E1761" s="1061"/>
      <c r="F1761" s="1061"/>
      <c r="G1761" s="1061"/>
      <c r="H1761" s="1061"/>
      <c r="I1761" s="1061"/>
      <c r="J1761" s="1062"/>
      <c r="K1761" s="192"/>
      <c r="L1761" s="1038"/>
      <c r="M1761" s="1039"/>
      <c r="N1761" s="1038"/>
      <c r="O1761" s="1039"/>
      <c r="P1761" s="1034"/>
      <c r="Q1761" s="1036"/>
      <c r="R1761" s="408"/>
      <c r="S1761" s="408"/>
      <c r="T1761" s="408"/>
      <c r="U1761" s="1034"/>
      <c r="V1761" s="1036"/>
      <c r="W1761" s="1034"/>
      <c r="X1761" s="1035"/>
      <c r="Y1761" s="286"/>
      <c r="Z1761" s="286"/>
      <c r="AA1761" s="286"/>
      <c r="AB1761" s="286"/>
      <c r="AC1761" s="223"/>
      <c r="AD1761" s="223"/>
      <c r="AE1761" s="223"/>
      <c r="AF1761" s="223"/>
      <c r="AG1761" s="223"/>
      <c r="AH1761" s="223"/>
      <c r="AI1761" s="223"/>
      <c r="AJ1761" s="223"/>
      <c r="AK1761" s="1034"/>
      <c r="AL1761" s="1035"/>
      <c r="AM1761" s="1035"/>
      <c r="AN1761" s="788"/>
      <c r="AO1761" s="789"/>
      <c r="AP1761" s="3"/>
      <c r="AQ1761" s="222">
        <f t="shared" si="805"/>
        <v>1</v>
      </c>
    </row>
    <row r="1762" spans="2:46" s="162" customFormat="1" ht="12" customHeight="1" x14ac:dyDescent="0.15">
      <c r="B1762" s="1058"/>
      <c r="C1762" s="1063"/>
      <c r="D1762" s="1061"/>
      <c r="E1762" s="1061"/>
      <c r="F1762" s="1061"/>
      <c r="G1762" s="1061"/>
      <c r="H1762" s="1061"/>
      <c r="I1762" s="1061"/>
      <c r="J1762" s="1062"/>
      <c r="K1762" s="192"/>
      <c r="L1762" s="1038"/>
      <c r="M1762" s="1039"/>
      <c r="N1762" s="1038"/>
      <c r="O1762" s="1039"/>
      <c r="P1762" s="1034"/>
      <c r="Q1762" s="1036"/>
      <c r="R1762" s="408"/>
      <c r="S1762" s="408"/>
      <c r="T1762" s="408"/>
      <c r="U1762" s="1034"/>
      <c r="V1762" s="1036"/>
      <c r="W1762" s="1034"/>
      <c r="X1762" s="1035"/>
      <c r="Y1762" s="286"/>
      <c r="Z1762" s="286"/>
      <c r="AA1762" s="286"/>
      <c r="AB1762" s="286"/>
      <c r="AC1762" s="223"/>
      <c r="AD1762" s="223"/>
      <c r="AE1762" s="223"/>
      <c r="AF1762" s="223"/>
      <c r="AG1762" s="223"/>
      <c r="AH1762" s="223"/>
      <c r="AI1762" s="223"/>
      <c r="AJ1762" s="223"/>
      <c r="AK1762" s="1034"/>
      <c r="AL1762" s="1035"/>
      <c r="AM1762" s="1035"/>
      <c r="AN1762" s="788"/>
      <c r="AO1762" s="789"/>
      <c r="AP1762" s="3"/>
      <c r="AQ1762" s="222">
        <f t="shared" si="805"/>
        <v>1</v>
      </c>
    </row>
    <row r="1763" spans="2:46" s="162" customFormat="1" ht="12" customHeight="1" x14ac:dyDescent="0.15">
      <c r="B1763" s="1058"/>
      <c r="C1763" s="1063"/>
      <c r="D1763" s="1061"/>
      <c r="E1763" s="1061"/>
      <c r="F1763" s="1061"/>
      <c r="G1763" s="1061"/>
      <c r="H1763" s="1061"/>
      <c r="I1763" s="1061"/>
      <c r="J1763" s="1062"/>
      <c r="K1763" s="192"/>
      <c r="L1763" s="1038"/>
      <c r="M1763" s="1039"/>
      <c r="N1763" s="1038"/>
      <c r="O1763" s="1039"/>
      <c r="P1763" s="1034"/>
      <c r="Q1763" s="1036"/>
      <c r="R1763" s="408"/>
      <c r="S1763" s="408"/>
      <c r="T1763" s="408"/>
      <c r="U1763" s="1034"/>
      <c r="V1763" s="1036"/>
      <c r="W1763" s="1034"/>
      <c r="X1763" s="1035"/>
      <c r="Y1763" s="286"/>
      <c r="Z1763" s="286"/>
      <c r="AA1763" s="286"/>
      <c r="AB1763" s="286"/>
      <c r="AC1763" s="223"/>
      <c r="AD1763" s="223"/>
      <c r="AE1763" s="223"/>
      <c r="AF1763" s="223"/>
      <c r="AG1763" s="223"/>
      <c r="AH1763" s="223"/>
      <c r="AI1763" s="223"/>
      <c r="AJ1763" s="223"/>
      <c r="AK1763" s="1034"/>
      <c r="AL1763" s="1035"/>
      <c r="AM1763" s="1035"/>
      <c r="AN1763" s="788"/>
      <c r="AO1763" s="789"/>
      <c r="AP1763" s="3"/>
      <c r="AQ1763" s="222">
        <f t="shared" si="805"/>
        <v>1</v>
      </c>
    </row>
    <row r="1764" spans="2:46" s="162" customFormat="1" ht="12" customHeight="1" x14ac:dyDescent="0.15">
      <c r="B1764" s="1058"/>
      <c r="C1764" s="1063"/>
      <c r="D1764" s="1061"/>
      <c r="E1764" s="1061"/>
      <c r="F1764" s="1061"/>
      <c r="G1764" s="1061"/>
      <c r="H1764" s="1061"/>
      <c r="I1764" s="1061"/>
      <c r="J1764" s="1062"/>
      <c r="K1764" s="192"/>
      <c r="L1764" s="1038"/>
      <c r="M1764" s="1039"/>
      <c r="N1764" s="1038"/>
      <c r="O1764" s="1039"/>
      <c r="P1764" s="1034"/>
      <c r="Q1764" s="1036"/>
      <c r="R1764" s="408"/>
      <c r="S1764" s="408"/>
      <c r="T1764" s="408"/>
      <c r="U1764" s="1034"/>
      <c r="V1764" s="1036"/>
      <c r="W1764" s="1034"/>
      <c r="X1764" s="1035"/>
      <c r="Y1764" s="286"/>
      <c r="Z1764" s="286"/>
      <c r="AA1764" s="286"/>
      <c r="AB1764" s="286"/>
      <c r="AC1764" s="223"/>
      <c r="AD1764" s="223"/>
      <c r="AE1764" s="223"/>
      <c r="AF1764" s="223"/>
      <c r="AG1764" s="223"/>
      <c r="AH1764" s="223"/>
      <c r="AI1764" s="223"/>
      <c r="AJ1764" s="223"/>
      <c r="AK1764" s="1034"/>
      <c r="AL1764" s="1035"/>
      <c r="AM1764" s="1035"/>
      <c r="AN1764" s="788"/>
      <c r="AO1764" s="789"/>
      <c r="AP1764" s="3"/>
      <c r="AQ1764" s="222">
        <f t="shared" si="805"/>
        <v>1</v>
      </c>
    </row>
    <row r="1765" spans="2:46" s="162" customFormat="1" ht="12" customHeight="1" x14ac:dyDescent="0.15">
      <c r="B1765" s="1058"/>
      <c r="C1765" s="1063"/>
      <c r="D1765" s="1061"/>
      <c r="E1765" s="1061"/>
      <c r="F1765" s="1061"/>
      <c r="G1765" s="1061"/>
      <c r="H1765" s="1061"/>
      <c r="I1765" s="1061"/>
      <c r="J1765" s="1062"/>
      <c r="K1765" s="192"/>
      <c r="L1765" s="1038"/>
      <c r="M1765" s="1039"/>
      <c r="N1765" s="1038"/>
      <c r="O1765" s="1039"/>
      <c r="P1765" s="1034"/>
      <c r="Q1765" s="1036"/>
      <c r="R1765" s="408"/>
      <c r="S1765" s="408"/>
      <c r="T1765" s="408"/>
      <c r="U1765" s="1034"/>
      <c r="V1765" s="1036"/>
      <c r="W1765" s="1034"/>
      <c r="X1765" s="1035"/>
      <c r="Y1765" s="286"/>
      <c r="Z1765" s="286"/>
      <c r="AA1765" s="286"/>
      <c r="AB1765" s="286"/>
      <c r="AC1765" s="223"/>
      <c r="AD1765" s="223"/>
      <c r="AE1765" s="223"/>
      <c r="AF1765" s="223"/>
      <c r="AG1765" s="223"/>
      <c r="AH1765" s="223"/>
      <c r="AI1765" s="223"/>
      <c r="AJ1765" s="223"/>
      <c r="AK1765" s="1034"/>
      <c r="AL1765" s="1035"/>
      <c r="AM1765" s="1035"/>
      <c r="AN1765" s="788"/>
      <c r="AO1765" s="789"/>
      <c r="AP1765" s="3"/>
      <c r="AQ1765" s="222">
        <f t="shared" si="805"/>
        <v>1</v>
      </c>
    </row>
    <row r="1766" spans="2:46" s="162" customFormat="1" ht="12" customHeight="1" x14ac:dyDescent="0.15">
      <c r="B1766" s="1058"/>
      <c r="C1766" s="1063"/>
      <c r="D1766" s="1061"/>
      <c r="E1766" s="1061"/>
      <c r="F1766" s="1061"/>
      <c r="G1766" s="1061"/>
      <c r="H1766" s="1061"/>
      <c r="I1766" s="1061"/>
      <c r="J1766" s="1062"/>
      <c r="K1766" s="192"/>
      <c r="L1766" s="1038"/>
      <c r="M1766" s="1039"/>
      <c r="N1766" s="1038"/>
      <c r="O1766" s="1039"/>
      <c r="P1766" s="1034"/>
      <c r="Q1766" s="1036"/>
      <c r="R1766" s="408"/>
      <c r="S1766" s="408"/>
      <c r="T1766" s="408"/>
      <c r="U1766" s="1034"/>
      <c r="V1766" s="1036"/>
      <c r="W1766" s="1034"/>
      <c r="X1766" s="1035"/>
      <c r="Y1766" s="286"/>
      <c r="Z1766" s="286"/>
      <c r="AA1766" s="286"/>
      <c r="AB1766" s="286"/>
      <c r="AC1766" s="223"/>
      <c r="AD1766" s="223"/>
      <c r="AE1766" s="223"/>
      <c r="AF1766" s="223"/>
      <c r="AG1766" s="223"/>
      <c r="AH1766" s="223"/>
      <c r="AI1766" s="223"/>
      <c r="AJ1766" s="223"/>
      <c r="AK1766" s="1034"/>
      <c r="AL1766" s="1035"/>
      <c r="AM1766" s="1035"/>
      <c r="AN1766" s="788"/>
      <c r="AO1766" s="789"/>
      <c r="AP1766" s="3"/>
      <c r="AQ1766" s="222">
        <f t="shared" si="805"/>
        <v>1</v>
      </c>
    </row>
    <row r="1767" spans="2:46" s="162" customFormat="1" ht="12" customHeight="1" x14ac:dyDescent="0.15">
      <c r="B1767" s="1058"/>
      <c r="C1767" s="1063"/>
      <c r="D1767" s="1061"/>
      <c r="E1767" s="1061"/>
      <c r="F1767" s="1061"/>
      <c r="G1767" s="1061"/>
      <c r="H1767" s="1061"/>
      <c r="I1767" s="1061"/>
      <c r="J1767" s="1062"/>
      <c r="K1767" s="192"/>
      <c r="L1767" s="1038"/>
      <c r="M1767" s="1039"/>
      <c r="N1767" s="1038"/>
      <c r="O1767" s="1039"/>
      <c r="P1767" s="1034"/>
      <c r="Q1767" s="1036"/>
      <c r="R1767" s="408"/>
      <c r="S1767" s="408"/>
      <c r="T1767" s="408"/>
      <c r="U1767" s="1034"/>
      <c r="V1767" s="1036"/>
      <c r="W1767" s="1034"/>
      <c r="X1767" s="1035"/>
      <c r="Y1767" s="286"/>
      <c r="Z1767" s="286"/>
      <c r="AA1767" s="286"/>
      <c r="AB1767" s="286"/>
      <c r="AC1767" s="223"/>
      <c r="AD1767" s="223"/>
      <c r="AE1767" s="223"/>
      <c r="AF1767" s="223"/>
      <c r="AG1767" s="223"/>
      <c r="AH1767" s="223"/>
      <c r="AI1767" s="223"/>
      <c r="AJ1767" s="223"/>
      <c r="AK1767" s="1034"/>
      <c r="AL1767" s="1035"/>
      <c r="AM1767" s="1035"/>
      <c r="AN1767" s="788"/>
      <c r="AO1767" s="789"/>
      <c r="AP1767" s="3"/>
      <c r="AQ1767" s="222">
        <f t="shared" si="805"/>
        <v>1</v>
      </c>
    </row>
    <row r="1768" spans="2:46" s="162" customFormat="1" ht="12" customHeight="1" x14ac:dyDescent="0.15">
      <c r="B1768" s="1058"/>
      <c r="C1768" s="1063"/>
      <c r="D1768" s="1061"/>
      <c r="E1768" s="1061"/>
      <c r="F1768" s="1061"/>
      <c r="G1768" s="1061"/>
      <c r="H1768" s="1061"/>
      <c r="I1768" s="1061"/>
      <c r="J1768" s="1062"/>
      <c r="K1768" s="192"/>
      <c r="L1768" s="1038"/>
      <c r="M1768" s="1039"/>
      <c r="N1768" s="1038"/>
      <c r="O1768" s="1039"/>
      <c r="P1768" s="1034"/>
      <c r="Q1768" s="1036"/>
      <c r="R1768" s="408"/>
      <c r="S1768" s="408"/>
      <c r="T1768" s="408"/>
      <c r="U1768" s="1034"/>
      <c r="V1768" s="1036"/>
      <c r="W1768" s="1034"/>
      <c r="X1768" s="1035"/>
      <c r="Y1768" s="286"/>
      <c r="Z1768" s="286"/>
      <c r="AA1768" s="286"/>
      <c r="AB1768" s="286"/>
      <c r="AC1768" s="223"/>
      <c r="AD1768" s="223"/>
      <c r="AE1768" s="223"/>
      <c r="AF1768" s="223"/>
      <c r="AG1768" s="223"/>
      <c r="AH1768" s="223"/>
      <c r="AI1768" s="223"/>
      <c r="AJ1768" s="223"/>
      <c r="AK1768" s="1034"/>
      <c r="AL1768" s="1035"/>
      <c r="AM1768" s="1035"/>
      <c r="AN1768" s="788"/>
      <c r="AO1768" s="789"/>
      <c r="AP1768" s="3"/>
      <c r="AQ1768" s="222">
        <f t="shared" si="805"/>
        <v>1</v>
      </c>
    </row>
    <row r="1769" spans="2:46" s="162" customFormat="1" ht="12" customHeight="1" x14ac:dyDescent="0.15">
      <c r="B1769" s="1058"/>
      <c r="C1769" s="1063"/>
      <c r="D1769" s="1061"/>
      <c r="E1769" s="1061"/>
      <c r="F1769" s="1061"/>
      <c r="G1769" s="1061"/>
      <c r="H1769" s="1061"/>
      <c r="I1769" s="1061"/>
      <c r="J1769" s="1062"/>
      <c r="K1769" s="192"/>
      <c r="L1769" s="1038"/>
      <c r="M1769" s="1039"/>
      <c r="N1769" s="1038"/>
      <c r="O1769" s="1039"/>
      <c r="P1769" s="1034"/>
      <c r="Q1769" s="1036"/>
      <c r="R1769" s="408"/>
      <c r="S1769" s="408"/>
      <c r="T1769" s="408"/>
      <c r="U1769" s="1034"/>
      <c r="V1769" s="1036"/>
      <c r="W1769" s="1034"/>
      <c r="X1769" s="1035"/>
      <c r="Y1769" s="286"/>
      <c r="Z1769" s="286"/>
      <c r="AA1769" s="286"/>
      <c r="AB1769" s="286"/>
      <c r="AC1769" s="223"/>
      <c r="AD1769" s="223"/>
      <c r="AE1769" s="223"/>
      <c r="AF1769" s="223"/>
      <c r="AG1769" s="223"/>
      <c r="AH1769" s="223"/>
      <c r="AI1769" s="223"/>
      <c r="AJ1769" s="223"/>
      <c r="AK1769" s="1034"/>
      <c r="AL1769" s="1035"/>
      <c r="AM1769" s="1035"/>
      <c r="AN1769" s="788"/>
      <c r="AO1769" s="789"/>
      <c r="AP1769" s="3"/>
      <c r="AQ1769" s="222">
        <f t="shared" si="805"/>
        <v>1</v>
      </c>
    </row>
    <row r="1770" spans="2:46" s="162" customFormat="1" ht="12" customHeight="1" x14ac:dyDescent="0.15">
      <c r="B1770" s="1058"/>
      <c r="C1770" s="1063"/>
      <c r="D1770" s="1061"/>
      <c r="E1770" s="1061"/>
      <c r="F1770" s="1061"/>
      <c r="G1770" s="1061"/>
      <c r="H1770" s="1061"/>
      <c r="I1770" s="1061"/>
      <c r="J1770" s="1062"/>
      <c r="K1770" s="1016" t="s">
        <v>216</v>
      </c>
      <c r="L1770" s="1016" t="s">
        <v>215</v>
      </c>
      <c r="M1770" s="1016"/>
      <c r="N1770" s="1016"/>
      <c r="O1770" s="1016"/>
      <c r="P1770" s="1016"/>
      <c r="Q1770" s="1016"/>
      <c r="R1770" s="1016"/>
      <c r="S1770" s="1016"/>
      <c r="T1770" s="1016"/>
      <c r="U1770" s="1016"/>
      <c r="V1770" s="1016"/>
      <c r="W1770" s="1016"/>
      <c r="X1770" s="1016"/>
      <c r="Y1770" s="1040" t="s">
        <v>466</v>
      </c>
      <c r="Z1770" s="1041"/>
      <c r="AA1770" s="1041"/>
      <c r="AB1770" s="1042"/>
      <c r="AC1770" s="224">
        <f t="shared" ref="AC1770:AJ1770" si="806">SUM(AC1750:AC1769)</f>
        <v>0</v>
      </c>
      <c r="AD1770" s="224">
        <f t="shared" si="806"/>
        <v>0</v>
      </c>
      <c r="AE1770" s="224">
        <f t="shared" si="806"/>
        <v>0</v>
      </c>
      <c r="AF1770" s="224">
        <f t="shared" si="806"/>
        <v>0</v>
      </c>
      <c r="AG1770" s="224">
        <f t="shared" si="806"/>
        <v>0</v>
      </c>
      <c r="AH1770" s="224">
        <f t="shared" si="806"/>
        <v>0</v>
      </c>
      <c r="AI1770" s="224">
        <f t="shared" si="806"/>
        <v>0</v>
      </c>
      <c r="AJ1770" s="224">
        <f t="shared" si="806"/>
        <v>0</v>
      </c>
      <c r="AK1770" s="1040" t="s">
        <v>214</v>
      </c>
      <c r="AL1770" s="1041"/>
      <c r="AM1770" s="1041"/>
      <c r="AN1770" s="788"/>
      <c r="AO1770" s="789"/>
      <c r="AP1770" s="3"/>
    </row>
    <row r="1771" spans="2:46" s="162" customFormat="1" ht="12" customHeight="1" x14ac:dyDescent="0.15">
      <c r="B1771" s="1058"/>
      <c r="C1771" s="1063"/>
      <c r="D1771" s="1061"/>
      <c r="E1771" s="1061"/>
      <c r="F1771" s="1061"/>
      <c r="G1771" s="1061"/>
      <c r="H1771" s="1061"/>
      <c r="I1771" s="1061"/>
      <c r="J1771" s="1062"/>
      <c r="K1771" s="1016"/>
      <c r="L1771" s="1016" t="s">
        <v>467</v>
      </c>
      <c r="M1771" s="1016"/>
      <c r="N1771" s="1016"/>
      <c r="O1771" s="1016" t="s">
        <v>213</v>
      </c>
      <c r="P1771" s="1016"/>
      <c r="Q1771" s="1016"/>
      <c r="R1771" s="1016"/>
      <c r="S1771" s="1016"/>
      <c r="T1771" s="1016"/>
      <c r="U1771" s="1016"/>
      <c r="V1771" s="1016"/>
      <c r="W1771" s="1016"/>
      <c r="X1771" s="1016"/>
      <c r="Y1771" s="193">
        <f>COUNTIF(Y1750:Y1769,"○")</f>
        <v>0</v>
      </c>
      <c r="Z1771" s="193">
        <f>COUNTIF(Z1750:Z1769,"○")</f>
        <v>0</v>
      </c>
      <c r="AA1771" s="193">
        <f>COUNTIF(AA1750:AA1769,"○")</f>
        <v>0</v>
      </c>
      <c r="AB1771" s="193">
        <f>COUNTIF(AB1750:AB1769,"○")</f>
        <v>0</v>
      </c>
      <c r="AC1771" s="193">
        <f t="shared" ref="AC1771:AJ1771" si="807">COUNT(AC1750:AC1769)</f>
        <v>0</v>
      </c>
      <c r="AD1771" s="193">
        <f t="shared" si="807"/>
        <v>0</v>
      </c>
      <c r="AE1771" s="193">
        <f t="shared" si="807"/>
        <v>0</v>
      </c>
      <c r="AF1771" s="193">
        <f t="shared" si="807"/>
        <v>0</v>
      </c>
      <c r="AG1771" s="193">
        <f t="shared" si="807"/>
        <v>0</v>
      </c>
      <c r="AH1771" s="193">
        <f t="shared" si="807"/>
        <v>0</v>
      </c>
      <c r="AI1771" s="193">
        <f t="shared" si="807"/>
        <v>0</v>
      </c>
      <c r="AJ1771" s="193">
        <f t="shared" si="807"/>
        <v>0</v>
      </c>
      <c r="AK1771" s="1043"/>
      <c r="AL1771" s="1044"/>
      <c r="AM1771" s="1044"/>
      <c r="AN1771" s="1044"/>
      <c r="AO1771" s="1045"/>
      <c r="AP1771" s="3"/>
    </row>
    <row r="1772" spans="2:46" ht="12" customHeight="1" x14ac:dyDescent="0.15">
      <c r="B1772" s="1058"/>
      <c r="C1772" s="1063"/>
      <c r="D1772" s="1061"/>
      <c r="E1772" s="1061"/>
      <c r="F1772" s="1061"/>
      <c r="G1772" s="1061"/>
      <c r="H1772" s="1061"/>
      <c r="I1772" s="1061"/>
      <c r="J1772" s="1062"/>
      <c r="K1772" s="1016"/>
      <c r="L1772" s="1016"/>
      <c r="M1772" s="1016"/>
      <c r="N1772" s="1016"/>
      <c r="O1772" s="1016" t="s">
        <v>468</v>
      </c>
      <c r="P1772" s="1016"/>
      <c r="Q1772" s="1016"/>
      <c r="R1772" s="1016"/>
      <c r="S1772" s="1016"/>
      <c r="T1772" s="1016"/>
      <c r="U1772" s="1016"/>
      <c r="V1772" s="1016"/>
      <c r="W1772" s="1016"/>
      <c r="X1772" s="1016"/>
      <c r="Y1772" s="1034" t="str">
        <f>IF(Y1771&gt;0,"Ⅳ",IF(Z1771&gt;0,"Ⅲ",IF(AA1771&gt;0,"Ⅱa",IF(AB1771&gt;0,"Ⅱb","Ⅰ"))))</f>
        <v>Ⅰ</v>
      </c>
      <c r="Z1772" s="1035"/>
      <c r="AA1772" s="1035"/>
      <c r="AB1772" s="1036"/>
      <c r="AC1772" s="1034" t="str">
        <f>IF(AC1771&gt;0,"Ⅳ",IF(AD1771&gt;0,"Ⅲ",IF(AE1771&gt;0,"Ⅱa",IF(AF1771&gt;0,"Ⅱb","Ⅰ"))))</f>
        <v>Ⅰ</v>
      </c>
      <c r="AD1772" s="1035"/>
      <c r="AE1772" s="1035"/>
      <c r="AF1772" s="1036"/>
      <c r="AG1772" s="1034" t="str">
        <f>IF(AG1771&gt;0,"Ⅳ",IF(AH1771&gt;0,"Ⅲ",IF(AI1771&gt;0,"Ⅱa",IF(AJ1771&gt;0,"Ⅱb","Ⅰ"))))</f>
        <v>Ⅰ</v>
      </c>
      <c r="AH1772" s="1035"/>
      <c r="AI1772" s="1035"/>
      <c r="AJ1772" s="1036"/>
      <c r="AK1772" s="1046"/>
      <c r="AL1772" s="1047"/>
      <c r="AM1772" s="1047"/>
      <c r="AN1772" s="1047"/>
      <c r="AO1772" s="1048"/>
      <c r="AP1772" s="3"/>
      <c r="AQ1772" s="282" t="s">
        <v>312</v>
      </c>
      <c r="AR1772" s="282" t="s">
        <v>313</v>
      </c>
      <c r="AS1772" s="699" t="s">
        <v>316</v>
      </c>
      <c r="AT1772" s="1026"/>
    </row>
    <row r="1773" spans="2:46" ht="12" customHeight="1" x14ac:dyDescent="0.15">
      <c r="B1773" s="1058"/>
      <c r="C1773" s="1063"/>
      <c r="D1773" s="1061"/>
      <c r="E1773" s="1061"/>
      <c r="F1773" s="1061"/>
      <c r="G1773" s="1061"/>
      <c r="H1773" s="1061"/>
      <c r="I1773" s="1061"/>
      <c r="J1773" s="1062"/>
      <c r="K1773" s="1016"/>
      <c r="L1773" s="1016" t="s">
        <v>469</v>
      </c>
      <c r="M1773" s="1016"/>
      <c r="N1773" s="1016"/>
      <c r="O1773" s="1016" t="s">
        <v>212</v>
      </c>
      <c r="P1773" s="1016"/>
      <c r="Q1773" s="1016"/>
      <c r="R1773" s="1016"/>
      <c r="S1773" s="1016"/>
      <c r="T1773" s="1016"/>
      <c r="U1773" s="1016"/>
      <c r="V1773" s="1016"/>
      <c r="W1773" s="1016"/>
      <c r="X1773" s="1016"/>
      <c r="Y1773" s="187" t="s">
        <v>32</v>
      </c>
      <c r="Z1773" s="187" t="s">
        <v>33</v>
      </c>
      <c r="AA1773" s="1027" t="s">
        <v>34</v>
      </c>
      <c r="AB1773" s="1027"/>
      <c r="AC1773" s="187" t="s">
        <v>32</v>
      </c>
      <c r="AD1773" s="187" t="s">
        <v>33</v>
      </c>
      <c r="AE1773" s="1027" t="s">
        <v>34</v>
      </c>
      <c r="AF1773" s="1027"/>
      <c r="AG1773" s="187" t="s">
        <v>32</v>
      </c>
      <c r="AH1773" s="187" t="s">
        <v>33</v>
      </c>
      <c r="AI1773" s="1027" t="s">
        <v>34</v>
      </c>
      <c r="AJ1773" s="1027"/>
      <c r="AK1773" s="1046"/>
      <c r="AL1773" s="1047"/>
      <c r="AM1773" s="1047"/>
      <c r="AN1773" s="1047"/>
      <c r="AO1773" s="1048"/>
      <c r="AP1773" s="3"/>
      <c r="AQ1773" s="1028">
        <f>+Y1771+Z1771</f>
        <v>0</v>
      </c>
      <c r="AR1773" s="1029"/>
      <c r="AS1773" s="1028">
        <f>+AA1771+AB1771</f>
        <v>0</v>
      </c>
      <c r="AT1773" s="1029"/>
    </row>
    <row r="1774" spans="2:46" ht="12" customHeight="1" x14ac:dyDescent="0.15">
      <c r="B1774" s="1058"/>
      <c r="C1774" s="1063"/>
      <c r="D1774" s="1061"/>
      <c r="E1774" s="1061"/>
      <c r="F1774" s="1061"/>
      <c r="G1774" s="1061"/>
      <c r="H1774" s="1061"/>
      <c r="I1774" s="1061"/>
      <c r="J1774" s="1062"/>
      <c r="K1774" s="1016"/>
      <c r="L1774" s="1016"/>
      <c r="M1774" s="1016"/>
      <c r="N1774" s="1016"/>
      <c r="O1774" s="1016" t="s">
        <v>470</v>
      </c>
      <c r="P1774" s="1016"/>
      <c r="Q1774" s="1016"/>
      <c r="R1774" s="1016"/>
      <c r="S1774" s="1016"/>
      <c r="T1774" s="1016"/>
      <c r="U1774" s="1016"/>
      <c r="V1774" s="1016"/>
      <c r="W1774" s="1016"/>
      <c r="X1774" s="1016"/>
      <c r="Y1774" s="193" t="str">
        <f>IF(Y1771=0,"",1)</f>
        <v/>
      </c>
      <c r="Z1774" s="193" t="str">
        <f>IF(Z1771=0,"",1)</f>
        <v/>
      </c>
      <c r="AA1774" s="1030" t="str">
        <f>IF(AQ1773=1,"",IF(AS1773&gt;0,1,""))</f>
        <v/>
      </c>
      <c r="AB1774" s="1031"/>
      <c r="AC1774" s="193">
        <f>+AC1771</f>
        <v>0</v>
      </c>
      <c r="AD1774" s="193">
        <f>AD1771</f>
        <v>0</v>
      </c>
      <c r="AE1774" s="1030">
        <f>AE1771+AF1771</f>
        <v>0</v>
      </c>
      <c r="AF1774" s="1031"/>
      <c r="AG1774" s="193">
        <f>AG1771</f>
        <v>0</v>
      </c>
      <c r="AH1774" s="193">
        <f>AH1771</f>
        <v>0</v>
      </c>
      <c r="AI1774" s="1030">
        <f>AI1771+AJ1771</f>
        <v>0</v>
      </c>
      <c r="AJ1774" s="1031"/>
      <c r="AK1774" s="1046"/>
      <c r="AL1774" s="1047"/>
      <c r="AM1774" s="1047"/>
      <c r="AN1774" s="1047"/>
      <c r="AO1774" s="1048"/>
      <c r="AP1774" s="3"/>
      <c r="AQ1774" s="197">
        <f>+Y1771+AC1774+AG1774</f>
        <v>0</v>
      </c>
      <c r="AR1774" s="197">
        <f>+Z1771+AD1774+AH1774</f>
        <v>0</v>
      </c>
      <c r="AS1774" s="1032">
        <f>+AS1773+AE1774+AI1774</f>
        <v>0</v>
      </c>
      <c r="AT1774" s="1033"/>
    </row>
    <row r="1775" spans="2:46" ht="12" customHeight="1" x14ac:dyDescent="0.15">
      <c r="B1775" s="1058"/>
      <c r="C1775" s="1063"/>
      <c r="D1775" s="1061"/>
      <c r="E1775" s="1061"/>
      <c r="F1775" s="1061"/>
      <c r="G1775" s="1061"/>
      <c r="H1775" s="1061"/>
      <c r="I1775" s="1061"/>
      <c r="J1775" s="1062"/>
      <c r="K1775" s="1016"/>
      <c r="L1775" s="1016"/>
      <c r="M1775" s="1016"/>
      <c r="N1775" s="1016"/>
      <c r="O1775" s="1016" t="s">
        <v>471</v>
      </c>
      <c r="P1775" s="1016"/>
      <c r="Q1775" s="1016"/>
      <c r="R1775" s="1016"/>
      <c r="S1775" s="1016"/>
      <c r="T1775" s="1016"/>
      <c r="U1775" s="1016"/>
      <c r="V1775" s="1016"/>
      <c r="W1775" s="1016"/>
      <c r="X1775" s="1016"/>
      <c r="Y1775" s="1034" t="s">
        <v>875</v>
      </c>
      <c r="Z1775" s="1035"/>
      <c r="AA1775" s="1035"/>
      <c r="AB1775" s="1036"/>
      <c r="AC1775" s="1034" t="str">
        <f>IF(AC1774&gt;0,"Ⅳ",IF(AD1774&gt;0,"Ⅲ",IF(AE1774&gt;0,"Ⅱ","Ⅰ")))</f>
        <v>Ⅰ</v>
      </c>
      <c r="AD1775" s="1035"/>
      <c r="AE1775" s="1035"/>
      <c r="AF1775" s="1036"/>
      <c r="AG1775" s="1034" t="str">
        <f>IF(AG1774&gt;0,"Ⅳ",IF(AH1774&gt;0,"Ⅲ",IF(AI1774&gt;0,"Ⅱ","Ⅰ")))</f>
        <v>Ⅰ</v>
      </c>
      <c r="AH1775" s="1035"/>
      <c r="AI1775" s="1035"/>
      <c r="AJ1775" s="1036"/>
      <c r="AK1775" s="1046"/>
      <c r="AL1775" s="1047"/>
      <c r="AM1775" s="1047"/>
      <c r="AN1775" s="1047"/>
      <c r="AO1775" s="1048"/>
      <c r="AP1775" s="3"/>
      <c r="AQ1775" s="1037" t="str">
        <f>IF(AQ1774&gt;0,"Ⅳ",IF(AR1774&gt;0,"Ⅲ",IF(AS1774&gt;0,"Ⅱ","Ⅰ")))</f>
        <v>Ⅰ</v>
      </c>
      <c r="AR1775" s="1037"/>
      <c r="AS1775" s="1037"/>
      <c r="AT1775" s="1037"/>
    </row>
    <row r="1776" spans="2:46" ht="12" customHeight="1" x14ac:dyDescent="0.15">
      <c r="B1776" s="1058"/>
      <c r="C1776" s="1063"/>
      <c r="D1776" s="1061"/>
      <c r="E1776" s="1061"/>
      <c r="F1776" s="1061"/>
      <c r="G1776" s="1061"/>
      <c r="H1776" s="1061"/>
      <c r="I1776" s="1061"/>
      <c r="J1776" s="1062"/>
      <c r="K1776" s="1016"/>
      <c r="L1776" s="1016"/>
      <c r="M1776" s="1016"/>
      <c r="N1776" s="1016"/>
      <c r="O1776" s="1016" t="s">
        <v>472</v>
      </c>
      <c r="P1776" s="1016"/>
      <c r="Q1776" s="1016"/>
      <c r="R1776" s="1016"/>
      <c r="S1776" s="1016"/>
      <c r="T1776" s="1016"/>
      <c r="U1776" s="1016"/>
      <c r="V1776" s="1016"/>
      <c r="W1776" s="1016"/>
      <c r="X1776" s="1016"/>
      <c r="Y1776" s="1034" t="str">
        <f>IF(COUNTIF(Y1775:AJ1775,"Ⅳ")&gt;0,"Ⅳ",IF(COUNTIF(Y1775:AJ1775,"Ⅲ")&gt;0,"Ⅲ",IF(COUNTIF(Y1775:AJ1775,"Ⅱ")&gt;0,"Ⅱ","Ⅰ")))</f>
        <v>Ⅰ</v>
      </c>
      <c r="Z1776" s="1035"/>
      <c r="AA1776" s="1035"/>
      <c r="AB1776" s="1035"/>
      <c r="AC1776" s="1035"/>
      <c r="AD1776" s="1035"/>
      <c r="AE1776" s="1035"/>
      <c r="AF1776" s="1035"/>
      <c r="AG1776" s="1035"/>
      <c r="AH1776" s="1035"/>
      <c r="AI1776" s="1035"/>
      <c r="AJ1776" s="1036"/>
      <c r="AK1776" s="1049"/>
      <c r="AL1776" s="1050"/>
      <c r="AM1776" s="1050"/>
      <c r="AN1776" s="1050"/>
      <c r="AO1776" s="1051"/>
      <c r="AP1776" s="3"/>
    </row>
    <row r="1777" spans="2:86" ht="14.25" customHeight="1" x14ac:dyDescent="0.15">
      <c r="B1777" s="1058"/>
      <c r="C1777" s="1063"/>
      <c r="D1777" s="1061"/>
      <c r="E1777" s="1061"/>
      <c r="F1777" s="1061"/>
      <c r="G1777" s="1061"/>
      <c r="H1777" s="1061"/>
      <c r="I1777" s="1061"/>
      <c r="J1777" s="1062"/>
      <c r="K1777" s="1016" t="s">
        <v>169</v>
      </c>
      <c r="L1777" s="1017"/>
      <c r="M1777" s="1017"/>
      <c r="N1777" s="1017"/>
      <c r="O1777" s="1017"/>
      <c r="P1777" s="1017"/>
      <c r="Q1777" s="1017"/>
      <c r="R1777" s="1017"/>
      <c r="S1777" s="1017"/>
      <c r="T1777" s="1017"/>
      <c r="U1777" s="1017"/>
      <c r="V1777" s="1017"/>
      <c r="W1777" s="1017"/>
      <c r="X1777" s="1017"/>
      <c r="Y1777" s="1017"/>
      <c r="Z1777" s="1017"/>
      <c r="AA1777" s="1017"/>
      <c r="AB1777" s="1017"/>
      <c r="AC1777" s="1017"/>
      <c r="AD1777" s="1017"/>
      <c r="AE1777" s="1017"/>
      <c r="AF1777" s="1017"/>
      <c r="AG1777" s="1017"/>
      <c r="AH1777" s="1017"/>
      <c r="AI1777" s="1017"/>
      <c r="AJ1777" s="1017"/>
      <c r="AK1777" s="1017"/>
      <c r="AL1777" s="1017"/>
      <c r="AM1777" s="1017"/>
      <c r="AN1777" s="1017"/>
      <c r="AO1777" s="1017"/>
      <c r="AP1777" s="3"/>
    </row>
    <row r="1778" spans="2:86" ht="14.25" customHeight="1" x14ac:dyDescent="0.15">
      <c r="B1778" s="1058"/>
      <c r="C1778" s="1063"/>
      <c r="D1778" s="1061"/>
      <c r="E1778" s="1061"/>
      <c r="F1778" s="1061"/>
      <c r="G1778" s="1061"/>
      <c r="H1778" s="1061"/>
      <c r="I1778" s="1061"/>
      <c r="J1778" s="1062"/>
      <c r="K1778" s="1016"/>
      <c r="L1778" s="1017"/>
      <c r="M1778" s="1017"/>
      <c r="N1778" s="1017"/>
      <c r="O1778" s="1017"/>
      <c r="P1778" s="1017"/>
      <c r="Q1778" s="1017"/>
      <c r="R1778" s="1017"/>
      <c r="S1778" s="1017"/>
      <c r="T1778" s="1017"/>
      <c r="U1778" s="1017"/>
      <c r="V1778" s="1017"/>
      <c r="W1778" s="1017"/>
      <c r="X1778" s="1017"/>
      <c r="Y1778" s="1017"/>
      <c r="Z1778" s="1017"/>
      <c r="AA1778" s="1017"/>
      <c r="AB1778" s="1017"/>
      <c r="AC1778" s="1017"/>
      <c r="AD1778" s="1017"/>
      <c r="AE1778" s="1017"/>
      <c r="AF1778" s="1017"/>
      <c r="AG1778" s="1017"/>
      <c r="AH1778" s="1017"/>
      <c r="AI1778" s="1017"/>
      <c r="AJ1778" s="1017"/>
      <c r="AK1778" s="1017"/>
      <c r="AL1778" s="1017"/>
      <c r="AM1778" s="1017"/>
      <c r="AN1778" s="1017"/>
      <c r="AO1778" s="1017"/>
      <c r="AP1778" s="3"/>
    </row>
    <row r="1779" spans="2:86" ht="12" customHeight="1" x14ac:dyDescent="0.15">
      <c r="B1779" s="1058"/>
      <c r="C1779" s="1063"/>
      <c r="D1779" s="1061"/>
      <c r="E1779" s="1061"/>
      <c r="F1779" s="1061"/>
      <c r="G1779" s="1061"/>
      <c r="H1779" s="1061"/>
      <c r="I1779" s="1061"/>
      <c r="J1779" s="1062"/>
      <c r="K1779" s="1018" t="s">
        <v>473</v>
      </c>
      <c r="L1779" s="1018"/>
      <c r="M1779" s="1018"/>
      <c r="N1779" s="1018"/>
      <c r="O1779" s="1018"/>
      <c r="P1779" s="1018"/>
      <c r="Q1779" s="1018"/>
      <c r="R1779" s="1018"/>
      <c r="S1779" s="1018"/>
      <c r="T1779" s="1018"/>
      <c r="U1779" s="1018"/>
      <c r="V1779" s="1018"/>
      <c r="W1779" s="1018"/>
      <c r="X1779" s="1018"/>
      <c r="Y1779" s="1018"/>
      <c r="Z1779" s="1018"/>
      <c r="AA1779" s="1018"/>
      <c r="AB1779" s="1018"/>
      <c r="AC1779" s="1018"/>
      <c r="AD1779" s="1018"/>
      <c r="AE1779" s="1018"/>
      <c r="AF1779" s="1018"/>
      <c r="AG1779" s="1018"/>
      <c r="AH1779" s="1018"/>
      <c r="AI1779" s="1018"/>
      <c r="AJ1779" s="1018"/>
      <c r="AK1779" s="1018"/>
      <c r="AL1779" s="1018"/>
      <c r="AM1779" s="1018"/>
      <c r="AN1779" s="1018"/>
      <c r="AO1779" s="1018"/>
      <c r="AP1779" s="3"/>
    </row>
    <row r="1780" spans="2:86" ht="12" customHeight="1" x14ac:dyDescent="0.15">
      <c r="B1780" s="1058"/>
      <c r="C1780" s="1063"/>
      <c r="D1780" s="1061"/>
      <c r="E1780" s="1061"/>
      <c r="F1780" s="1061"/>
      <c r="G1780" s="1061"/>
      <c r="H1780" s="1061"/>
      <c r="I1780" s="1061"/>
      <c r="J1780" s="1062"/>
      <c r="K1780" s="1019" t="s">
        <v>523</v>
      </c>
      <c r="L1780" s="1019"/>
      <c r="M1780" s="1019"/>
      <c r="N1780" s="1019"/>
      <c r="O1780" s="1019"/>
      <c r="P1780" s="1019"/>
      <c r="Q1780" s="1019"/>
      <c r="R1780" s="1019"/>
      <c r="S1780" s="1019"/>
      <c r="T1780" s="1019"/>
      <c r="U1780" s="1019"/>
      <c r="V1780" s="1019"/>
      <c r="W1780" s="1019"/>
      <c r="X1780" s="1019"/>
      <c r="Y1780" s="1019"/>
      <c r="Z1780" s="1019"/>
      <c r="AA1780" s="1019"/>
      <c r="AB1780" s="1019"/>
      <c r="AC1780" s="1019"/>
      <c r="AD1780" s="1019"/>
      <c r="AE1780" s="1019"/>
      <c r="AF1780" s="1019"/>
      <c r="AG1780" s="1019"/>
      <c r="AH1780" s="1019"/>
      <c r="AI1780" s="1019"/>
      <c r="AJ1780" s="1019"/>
      <c r="AK1780" s="1019"/>
      <c r="AL1780" s="1019"/>
      <c r="AM1780" s="1019"/>
      <c r="AN1780" s="1019"/>
      <c r="AO1780" s="1019"/>
      <c r="AP1780" s="3"/>
    </row>
    <row r="1781" spans="2:86" ht="12" customHeight="1" x14ac:dyDescent="0.15">
      <c r="B1781" s="1058"/>
      <c r="C1781" s="1063"/>
      <c r="D1781" s="1061"/>
      <c r="E1781" s="1061"/>
      <c r="F1781" s="1061"/>
      <c r="G1781" s="1061"/>
      <c r="H1781" s="1061"/>
      <c r="I1781" s="1061"/>
      <c r="J1781" s="1062"/>
      <c r="K1781" s="194" t="s">
        <v>474</v>
      </c>
      <c r="L1781" s="195"/>
      <c r="M1781" s="195"/>
      <c r="N1781" s="195"/>
      <c r="O1781" s="195"/>
      <c r="P1781" s="195"/>
      <c r="Q1781" s="195"/>
      <c r="R1781" s="195"/>
      <c r="S1781" s="195"/>
      <c r="T1781" s="195"/>
      <c r="U1781" s="195"/>
      <c r="V1781" s="195"/>
      <c r="W1781" s="195"/>
      <c r="X1781" s="195"/>
      <c r="Y1781" s="195"/>
      <c r="Z1781" s="195"/>
      <c r="AA1781" s="195"/>
      <c r="AB1781" s="195"/>
      <c r="AC1781" s="195"/>
      <c r="AD1781" s="195"/>
      <c r="AE1781" s="195"/>
      <c r="AF1781" s="195"/>
      <c r="AG1781" s="195"/>
      <c r="AH1781" s="195"/>
      <c r="AI1781" s="195"/>
      <c r="AJ1781" s="195"/>
      <c r="AK1781" s="195"/>
      <c r="AL1781" s="195"/>
      <c r="AM1781" s="195"/>
      <c r="AN1781" s="195"/>
      <c r="AO1781" s="196"/>
      <c r="AP1781" s="3"/>
    </row>
    <row r="1782" spans="2:86" ht="12" customHeight="1" x14ac:dyDescent="0.15">
      <c r="B1782" s="1058"/>
      <c r="C1782" s="1063"/>
      <c r="D1782" s="1061"/>
      <c r="E1782" s="1061"/>
      <c r="F1782" s="1061"/>
      <c r="G1782" s="1061"/>
      <c r="H1782" s="1061"/>
      <c r="I1782" s="1061"/>
      <c r="J1782" s="1062"/>
      <c r="K1782" s="194" t="s">
        <v>475</v>
      </c>
      <c r="L1782" s="195"/>
      <c r="M1782" s="195"/>
      <c r="N1782" s="195"/>
      <c r="O1782" s="195"/>
      <c r="P1782" s="195"/>
      <c r="Q1782" s="195"/>
      <c r="R1782" s="195"/>
      <c r="S1782" s="195"/>
      <c r="T1782" s="195"/>
      <c r="U1782" s="195"/>
      <c r="V1782" s="195"/>
      <c r="W1782" s="195"/>
      <c r="X1782" s="195"/>
      <c r="Y1782" s="195"/>
      <c r="Z1782" s="195"/>
      <c r="AA1782" s="195"/>
      <c r="AB1782" s="195"/>
      <c r="AC1782" s="195"/>
      <c r="AD1782" s="195"/>
      <c r="AE1782" s="195"/>
      <c r="AF1782" s="195"/>
      <c r="AG1782" s="195"/>
      <c r="AH1782" s="195"/>
      <c r="AI1782" s="195"/>
      <c r="AJ1782" s="195"/>
      <c r="AK1782" s="195"/>
      <c r="AL1782" s="195"/>
      <c r="AM1782" s="195"/>
      <c r="AN1782" s="195"/>
      <c r="AO1782" s="196"/>
      <c r="AP1782" s="3"/>
    </row>
    <row r="1783" spans="2:86" ht="12" customHeight="1" x14ac:dyDescent="0.15">
      <c r="B1783" s="1058"/>
      <c r="C1783" s="1063"/>
      <c r="D1783" s="1061"/>
      <c r="E1783" s="1061"/>
      <c r="F1783" s="1061"/>
      <c r="G1783" s="1061"/>
      <c r="H1783" s="1061"/>
      <c r="I1783" s="1061"/>
      <c r="J1783" s="1062"/>
      <c r="K1783" s="1020" t="s">
        <v>476</v>
      </c>
      <c r="L1783" s="1021"/>
      <c r="M1783" s="1021"/>
      <c r="N1783" s="1021"/>
      <c r="O1783" s="1021"/>
      <c r="P1783" s="1021"/>
      <c r="Q1783" s="1021"/>
      <c r="R1783" s="1021"/>
      <c r="S1783" s="1021"/>
      <c r="T1783" s="1021"/>
      <c r="U1783" s="1021"/>
      <c r="V1783" s="1021"/>
      <c r="W1783" s="1021"/>
      <c r="X1783" s="1021"/>
      <c r="Y1783" s="1021"/>
      <c r="Z1783" s="1021"/>
      <c r="AA1783" s="1021"/>
      <c r="AB1783" s="1021"/>
      <c r="AC1783" s="1021"/>
      <c r="AD1783" s="1021"/>
      <c r="AE1783" s="1021"/>
      <c r="AF1783" s="1021"/>
      <c r="AG1783" s="1021"/>
      <c r="AH1783" s="1021"/>
      <c r="AI1783" s="1021"/>
      <c r="AJ1783" s="1021"/>
      <c r="AK1783" s="1021"/>
      <c r="AL1783" s="1021"/>
      <c r="AM1783" s="1021"/>
      <c r="AN1783" s="1021"/>
      <c r="AO1783" s="1022"/>
      <c r="AP1783" s="3"/>
    </row>
    <row r="1784" spans="2:86" ht="12" customHeight="1" x14ac:dyDescent="0.15">
      <c r="B1784" s="591"/>
      <c r="C1784" s="1064"/>
      <c r="D1784" s="1065"/>
      <c r="E1784" s="1065"/>
      <c r="F1784" s="1065"/>
      <c r="G1784" s="1065"/>
      <c r="H1784" s="1065"/>
      <c r="I1784" s="1065"/>
      <c r="J1784" s="1066"/>
      <c r="K1784" s="1023"/>
      <c r="L1784" s="1024"/>
      <c r="M1784" s="1024"/>
      <c r="N1784" s="1024"/>
      <c r="O1784" s="1024"/>
      <c r="P1784" s="1024"/>
      <c r="Q1784" s="1024"/>
      <c r="R1784" s="1024"/>
      <c r="S1784" s="1024"/>
      <c r="T1784" s="1024"/>
      <c r="U1784" s="1024"/>
      <c r="V1784" s="1024"/>
      <c r="W1784" s="1024"/>
      <c r="X1784" s="1024"/>
      <c r="Y1784" s="1024"/>
      <c r="Z1784" s="1024"/>
      <c r="AA1784" s="1024"/>
      <c r="AB1784" s="1024"/>
      <c r="AC1784" s="1024"/>
      <c r="AD1784" s="1024"/>
      <c r="AE1784" s="1024"/>
      <c r="AF1784" s="1024"/>
      <c r="AG1784" s="1024"/>
      <c r="AH1784" s="1024"/>
      <c r="AI1784" s="1024"/>
      <c r="AJ1784" s="1024"/>
      <c r="AK1784" s="1024"/>
      <c r="AL1784" s="1024"/>
      <c r="AM1784" s="1024"/>
      <c r="AN1784" s="1024"/>
      <c r="AO1784" s="1025"/>
      <c r="AP1784" s="3"/>
    </row>
    <row r="1785" spans="2:86" s="9" customFormat="1" ht="12" customHeight="1" x14ac:dyDescent="0.15">
      <c r="B1785" s="3" t="s">
        <v>527</v>
      </c>
      <c r="AQ1785" s="162"/>
      <c r="AR1785" s="162"/>
      <c r="AS1785" s="162"/>
      <c r="AT1785" s="162"/>
      <c r="AU1785" s="162"/>
      <c r="AV1785" s="162"/>
      <c r="AW1785" s="162"/>
      <c r="AX1785" s="162"/>
      <c r="AY1785" s="162"/>
      <c r="AZ1785" s="162"/>
      <c r="BA1785" s="162"/>
      <c r="BB1785" s="162"/>
      <c r="BC1785" s="162"/>
      <c r="BD1785" s="162"/>
      <c r="BE1785" s="162"/>
      <c r="BF1785" s="162"/>
      <c r="BG1785" s="162"/>
      <c r="BH1785" s="162"/>
      <c r="BI1785" s="162"/>
      <c r="BJ1785" s="162"/>
      <c r="BK1785" s="162"/>
      <c r="BL1785" s="162"/>
      <c r="BM1785" s="162"/>
      <c r="BN1785" s="162"/>
      <c r="BO1785" s="162"/>
      <c r="BP1785" s="162"/>
      <c r="BQ1785" s="162"/>
      <c r="BR1785" s="162"/>
      <c r="BS1785" s="162"/>
      <c r="BT1785" s="162"/>
      <c r="BU1785" s="162"/>
      <c r="BV1785" s="162"/>
      <c r="BW1785" s="162"/>
      <c r="BX1785" s="162"/>
      <c r="BY1785" s="162"/>
      <c r="BZ1785" s="162"/>
      <c r="CA1785" s="162"/>
      <c r="CB1785" s="162"/>
      <c r="CC1785" s="162"/>
      <c r="CD1785" s="162"/>
      <c r="CE1785" s="162"/>
      <c r="CF1785" s="162"/>
      <c r="CG1785" s="162"/>
      <c r="CH1785" s="162"/>
    </row>
    <row r="1786" spans="2:86" ht="12" customHeight="1" thickBot="1" x14ac:dyDescent="0.2">
      <c r="B1786" s="3" t="s">
        <v>524</v>
      </c>
    </row>
    <row r="1787" spans="2:86" ht="12" customHeight="1" x14ac:dyDescent="0.15">
      <c r="B1787" s="3" t="s">
        <v>525</v>
      </c>
      <c r="AU1787" s="1000" t="s">
        <v>305</v>
      </c>
      <c r="AV1787" s="1001" t="s">
        <v>298</v>
      </c>
      <c r="AW1787" s="1003" t="s">
        <v>299</v>
      </c>
      <c r="AX1787" s="1005" t="s">
        <v>306</v>
      </c>
      <c r="AY1787" s="1006"/>
      <c r="AZ1787" s="1006"/>
      <c r="BA1787" s="1006"/>
      <c r="BB1787" s="1006"/>
      <c r="BC1787" s="1006"/>
      <c r="BD1787" s="1006"/>
      <c r="BE1787" s="1006"/>
      <c r="BF1787" s="1006"/>
      <c r="BG1787" s="1006"/>
      <c r="BH1787" s="1006"/>
      <c r="BI1787" s="1006"/>
      <c r="BJ1787" s="1006"/>
      <c r="BK1787" s="1006"/>
      <c r="BL1787" s="1006"/>
      <c r="BM1787" s="1006"/>
      <c r="BN1787" s="1006"/>
      <c r="BO1787" s="1006"/>
      <c r="BP1787" s="1006"/>
      <c r="BQ1787" s="1006"/>
      <c r="BR1787" s="1007"/>
      <c r="BS1787" s="807" t="s">
        <v>300</v>
      </c>
      <c r="BT1787" s="1008"/>
      <c r="BU1787" s="1008"/>
      <c r="BV1787" s="1008"/>
      <c r="BW1787" s="1009" t="s">
        <v>307</v>
      </c>
      <c r="BX1787" s="1010"/>
      <c r="BY1787" s="1010"/>
      <c r="BZ1787" s="1010"/>
      <c r="CA1787" s="1010"/>
      <c r="CB1787" s="1010"/>
      <c r="CC1787" s="1010"/>
      <c r="CD1787" s="1010"/>
      <c r="CE1787" s="1010"/>
      <c r="CF1787" s="1010"/>
      <c r="CG1787" s="1010"/>
      <c r="CH1787" s="1011"/>
    </row>
    <row r="1788" spans="2:86" ht="12" customHeight="1" x14ac:dyDescent="0.15">
      <c r="B1788" s="3" t="s">
        <v>477</v>
      </c>
      <c r="AU1788" s="1000"/>
      <c r="AV1788" s="1002"/>
      <c r="AW1788" s="1004"/>
      <c r="AX1788" s="1012" t="s">
        <v>308</v>
      </c>
      <c r="AY1788" s="686"/>
      <c r="AZ1788" s="686"/>
      <c r="BA1788" s="686"/>
      <c r="BB1788" s="686"/>
      <c r="BC1788" s="686"/>
      <c r="BD1788" s="686"/>
      <c r="BE1788" s="686"/>
      <c r="BF1788" s="686"/>
      <c r="BG1788" s="686"/>
      <c r="BH1788" s="686"/>
      <c r="BI1788" s="686"/>
      <c r="BJ1788" s="686" t="s">
        <v>309</v>
      </c>
      <c r="BK1788" s="686"/>
      <c r="BL1788" s="686"/>
      <c r="BM1788" s="686"/>
      <c r="BN1788" s="686"/>
      <c r="BO1788" s="686"/>
      <c r="BP1788" s="686"/>
      <c r="BQ1788" s="686"/>
      <c r="BR1788" s="1013"/>
      <c r="BS1788" s="1008"/>
      <c r="BT1788" s="1008"/>
      <c r="BU1788" s="1008"/>
      <c r="BV1788" s="1008"/>
      <c r="BW1788" s="1014" t="s">
        <v>302</v>
      </c>
      <c r="BX1788" s="699"/>
      <c r="BY1788" s="699"/>
      <c r="BZ1788" s="699"/>
      <c r="CA1788" s="686" t="s">
        <v>310</v>
      </c>
      <c r="CB1788" s="686"/>
      <c r="CC1788" s="686"/>
      <c r="CD1788" s="686"/>
      <c r="CE1788" s="686"/>
      <c r="CF1788" s="686"/>
      <c r="CG1788" s="686"/>
      <c r="CH1788" s="1013"/>
    </row>
    <row r="1789" spans="2:86" ht="12" customHeight="1" x14ac:dyDescent="0.15">
      <c r="B1789" s="3" t="s">
        <v>526</v>
      </c>
      <c r="AU1789" s="1000"/>
      <c r="AV1789" s="1002"/>
      <c r="AW1789" s="1004"/>
      <c r="AX1789" s="1012" t="s">
        <v>26</v>
      </c>
      <c r="AY1789" s="686"/>
      <c r="AZ1789" s="686"/>
      <c r="BA1789" s="686"/>
      <c r="BB1789" s="686" t="s">
        <v>22</v>
      </c>
      <c r="BC1789" s="686"/>
      <c r="BD1789" s="686"/>
      <c r="BE1789" s="686"/>
      <c r="BF1789" s="686" t="s">
        <v>24</v>
      </c>
      <c r="BG1789" s="686"/>
      <c r="BH1789" s="686"/>
      <c r="BI1789" s="686"/>
      <c r="BJ1789" s="699" t="s">
        <v>26</v>
      </c>
      <c r="BK1789" s="699"/>
      <c r="BL1789" s="699"/>
      <c r="BM1789" s="699" t="s">
        <v>22</v>
      </c>
      <c r="BN1789" s="699"/>
      <c r="BO1789" s="699"/>
      <c r="BP1789" s="699" t="s">
        <v>24</v>
      </c>
      <c r="BQ1789" s="699"/>
      <c r="BR1789" s="1015"/>
      <c r="BS1789" s="807" t="s">
        <v>26</v>
      </c>
      <c r="BT1789" s="807" t="s">
        <v>22</v>
      </c>
      <c r="BU1789" s="807" t="s">
        <v>24</v>
      </c>
      <c r="BV1789" s="807" t="s">
        <v>303</v>
      </c>
      <c r="BW1789" s="1012" t="s">
        <v>311</v>
      </c>
      <c r="BX1789" s="686"/>
      <c r="BY1789" s="686"/>
      <c r="BZ1789" s="686"/>
      <c r="CA1789" s="686" t="s">
        <v>22</v>
      </c>
      <c r="CB1789" s="686"/>
      <c r="CC1789" s="686"/>
      <c r="CD1789" s="686"/>
      <c r="CE1789" s="686" t="s">
        <v>24</v>
      </c>
      <c r="CF1789" s="686"/>
      <c r="CG1789" s="686"/>
      <c r="CH1789" s="1013"/>
    </row>
    <row r="1790" spans="2:86" ht="12" customHeight="1" x14ac:dyDescent="0.15">
      <c r="B1790" s="3" t="s">
        <v>478</v>
      </c>
      <c r="AU1790" s="1000"/>
      <c r="AV1790" s="1002"/>
      <c r="AW1790" s="1004"/>
      <c r="AX1790" s="156" t="s">
        <v>862</v>
      </c>
      <c r="AY1790" s="157" t="s">
        <v>863</v>
      </c>
      <c r="AZ1790" s="157" t="s">
        <v>864</v>
      </c>
      <c r="BA1790" s="158" t="s">
        <v>865</v>
      </c>
      <c r="BB1790" s="159" t="s">
        <v>866</v>
      </c>
      <c r="BC1790" s="157" t="s">
        <v>863</v>
      </c>
      <c r="BD1790" s="157" t="s">
        <v>867</v>
      </c>
      <c r="BE1790" s="158" t="s">
        <v>865</v>
      </c>
      <c r="BF1790" s="159" t="s">
        <v>866</v>
      </c>
      <c r="BG1790" s="157" t="s">
        <v>863</v>
      </c>
      <c r="BH1790" s="157" t="s">
        <v>864</v>
      </c>
      <c r="BI1790" s="158" t="s">
        <v>865</v>
      </c>
      <c r="BJ1790" s="159" t="s">
        <v>866</v>
      </c>
      <c r="BK1790" s="157" t="s">
        <v>868</v>
      </c>
      <c r="BL1790" s="158" t="s">
        <v>869</v>
      </c>
      <c r="BM1790" s="159" t="s">
        <v>870</v>
      </c>
      <c r="BN1790" s="157" t="s">
        <v>863</v>
      </c>
      <c r="BO1790" s="158" t="s">
        <v>871</v>
      </c>
      <c r="BP1790" s="159" t="s">
        <v>870</v>
      </c>
      <c r="BQ1790" s="157" t="s">
        <v>868</v>
      </c>
      <c r="BR1790" s="160" t="s">
        <v>872</v>
      </c>
      <c r="BS1790" s="1008"/>
      <c r="BT1790" s="1008"/>
      <c r="BU1790" s="1008"/>
      <c r="BV1790" s="1008"/>
      <c r="BW1790" s="156" t="s">
        <v>866</v>
      </c>
      <c r="BX1790" s="157" t="s">
        <v>863</v>
      </c>
      <c r="BY1790" s="157" t="s">
        <v>864</v>
      </c>
      <c r="BZ1790" s="158" t="s">
        <v>865</v>
      </c>
      <c r="CA1790" s="159" t="s">
        <v>866</v>
      </c>
      <c r="CB1790" s="157" t="s">
        <v>873</v>
      </c>
      <c r="CC1790" s="157" t="s">
        <v>864</v>
      </c>
      <c r="CD1790" s="158" t="s">
        <v>865</v>
      </c>
      <c r="CE1790" s="159" t="s">
        <v>866</v>
      </c>
      <c r="CF1790" s="157" t="s">
        <v>863</v>
      </c>
      <c r="CG1790" s="157" t="s">
        <v>864</v>
      </c>
      <c r="CH1790" s="160" t="s">
        <v>874</v>
      </c>
    </row>
    <row r="1791" spans="2:86" x14ac:dyDescent="0.15">
      <c r="B1791" s="3" t="s">
        <v>539</v>
      </c>
      <c r="AU1791" s="1000"/>
      <c r="AV1791" s="188" t="str">
        <f>N1793</f>
        <v>S038</v>
      </c>
      <c r="AW1791" s="300">
        <f>R1793</f>
        <v>10.6</v>
      </c>
      <c r="AX1791" s="197">
        <f>+Y1818</f>
        <v>0</v>
      </c>
      <c r="AY1791" s="197">
        <f>+Z1818</f>
        <v>0</v>
      </c>
      <c r="AZ1791" s="197">
        <f>+AA1818</f>
        <v>0</v>
      </c>
      <c r="BA1791" s="197">
        <f t="shared" ref="BA1791" si="808">+AB1818</f>
        <v>0</v>
      </c>
      <c r="BB1791" s="197">
        <f>+AC1818</f>
        <v>0</v>
      </c>
      <c r="BC1791" s="197">
        <f t="shared" ref="BC1791" si="809">+AD1818</f>
        <v>0</v>
      </c>
      <c r="BD1791" s="197">
        <f t="shared" ref="BD1791" si="810">+AE1818</f>
        <v>0</v>
      </c>
      <c r="BE1791" s="197">
        <f t="shared" ref="BE1791" si="811">+AF1818</f>
        <v>0</v>
      </c>
      <c r="BF1791" s="197">
        <f t="shared" ref="BF1791" si="812">+AG1818</f>
        <v>0</v>
      </c>
      <c r="BG1791" s="197">
        <f t="shared" ref="BG1791" si="813">+AH1818</f>
        <v>0</v>
      </c>
      <c r="BH1791" s="197">
        <f t="shared" ref="BH1791" si="814">+AI1818</f>
        <v>0</v>
      </c>
      <c r="BI1791" s="197">
        <f t="shared" ref="BI1791" si="815">+AJ1818</f>
        <v>0</v>
      </c>
      <c r="BJ1791" s="197" t="str">
        <f>+Y1821</f>
        <v/>
      </c>
      <c r="BK1791" s="197" t="str">
        <f t="shared" ref="BK1791" si="816">+Z1821</f>
        <v/>
      </c>
      <c r="BL1791" s="197" t="str">
        <f>+AA1821</f>
        <v/>
      </c>
      <c r="BM1791" s="197">
        <f>+AC1821</f>
        <v>0</v>
      </c>
      <c r="BN1791" s="197">
        <f t="shared" ref="BN1791" si="817">+AD1821</f>
        <v>0</v>
      </c>
      <c r="BO1791" s="197">
        <f t="shared" ref="BO1791" si="818">+AE1821</f>
        <v>0</v>
      </c>
      <c r="BP1791" s="197">
        <f>+AG1821</f>
        <v>0</v>
      </c>
      <c r="BQ1791" s="197">
        <f>+AH1821</f>
        <v>0</v>
      </c>
      <c r="BR1791" s="197">
        <f>+AI1821</f>
        <v>0</v>
      </c>
      <c r="BS1791" s="296" t="str">
        <f>+Y1822</f>
        <v>Ⅰ</v>
      </c>
      <c r="BT1791" s="296" t="str">
        <f>+AC1822</f>
        <v>Ⅰ</v>
      </c>
      <c r="BU1791" s="296" t="str">
        <f>+AG1822</f>
        <v>Ⅰ</v>
      </c>
      <c r="BV1791" s="296" t="str">
        <f>+Y1823</f>
        <v>Ⅰ</v>
      </c>
      <c r="BW1791" s="164" t="str">
        <f>IF(Y1818&gt;0,R1793,"")</f>
        <v/>
      </c>
      <c r="BX1791" s="165" t="str">
        <f>IF(Z1818&gt;0,"",IF(AA1818&gt;0,R1793,""))</f>
        <v/>
      </c>
      <c r="BY1791" s="165" t="str">
        <f>IF(Y1818+Z1818&gt;0,"",IF(AA1818&gt;0,R1793,""))</f>
        <v/>
      </c>
      <c r="BZ1791" s="165" t="str">
        <f>IF(Y1818+Z1818+AA1818&gt;0,"",IF(AB1818&gt;0,R1793,""))</f>
        <v/>
      </c>
      <c r="CA1791" s="166">
        <f t="shared" ref="CA1791" si="819">+AC1817</f>
        <v>0</v>
      </c>
      <c r="CB1791" s="166">
        <f t="shared" ref="CB1791" si="820">+AD1817</f>
        <v>0</v>
      </c>
      <c r="CC1791" s="166">
        <f t="shared" ref="CC1791" si="821">+AE1817</f>
        <v>0</v>
      </c>
      <c r="CD1791" s="166">
        <f t="shared" ref="CD1791" si="822">+AF1817</f>
        <v>0</v>
      </c>
      <c r="CE1791" s="166">
        <f t="shared" ref="CE1791" si="823">+AG1817</f>
        <v>0</v>
      </c>
      <c r="CF1791" s="166">
        <f t="shared" ref="CF1791" si="824">+AH1817</f>
        <v>0</v>
      </c>
      <c r="CG1791" s="166">
        <f t="shared" ref="CG1791" si="825">+AI1817</f>
        <v>0</v>
      </c>
      <c r="CH1791" s="166">
        <f t="shared" ref="CH1791" si="826">+AJ1817</f>
        <v>0</v>
      </c>
    </row>
    <row r="1792" spans="2:86" ht="12" customHeight="1" x14ac:dyDescent="0.15">
      <c r="B1792" s="1057" t="s">
        <v>219</v>
      </c>
      <c r="C1792" s="1059"/>
      <c r="D1792" s="1060"/>
      <c r="E1792" s="1061"/>
      <c r="F1792" s="1061"/>
      <c r="G1792" s="1061"/>
      <c r="H1792" s="1061"/>
      <c r="I1792" s="1061"/>
      <c r="J1792" s="1062"/>
      <c r="K1792" s="1067" t="s">
        <v>453</v>
      </c>
      <c r="L1792" s="1068"/>
      <c r="M1792" s="1068"/>
      <c r="N1792" s="1068"/>
      <c r="O1792" s="1068"/>
      <c r="P1792" s="1068"/>
      <c r="Q1792" s="1068"/>
      <c r="R1792" s="1068"/>
      <c r="S1792" s="1068"/>
      <c r="T1792" s="1068"/>
      <c r="U1792" s="1068"/>
      <c r="V1792" s="1068"/>
      <c r="W1792" s="1068"/>
      <c r="X1792" s="1068"/>
      <c r="Y1792" s="1068"/>
      <c r="Z1792" s="1068"/>
      <c r="AA1792" s="1068"/>
      <c r="AB1792" s="1068"/>
      <c r="AC1792" s="1068"/>
      <c r="AD1792" s="1068"/>
      <c r="AE1792" s="1068"/>
      <c r="AF1792" s="1068"/>
      <c r="AG1792" s="1068"/>
      <c r="AH1792" s="1068"/>
      <c r="AI1792" s="1068"/>
      <c r="AJ1792" s="1068"/>
      <c r="AK1792" s="1068"/>
      <c r="AL1792" s="1068"/>
      <c r="AM1792" s="1068"/>
      <c r="AN1792" s="1068"/>
      <c r="AO1792" s="1069"/>
      <c r="AP1792" s="3"/>
    </row>
    <row r="1793" spans="2:56" ht="12" customHeight="1" x14ac:dyDescent="0.15">
      <c r="B1793" s="1058"/>
      <c r="C1793" s="1063"/>
      <c r="D1793" s="1061"/>
      <c r="E1793" s="1061"/>
      <c r="F1793" s="1061"/>
      <c r="G1793" s="1061"/>
      <c r="H1793" s="1061"/>
      <c r="I1793" s="1061"/>
      <c r="J1793" s="1062"/>
      <c r="K1793" s="1040" t="s">
        <v>218</v>
      </c>
      <c r="L1793" s="1041"/>
      <c r="M1793" s="1042"/>
      <c r="N1793" s="1034" t="s">
        <v>758</v>
      </c>
      <c r="O1793" s="1035"/>
      <c r="P1793" s="1040" t="s">
        <v>454</v>
      </c>
      <c r="Q1793" s="1042"/>
      <c r="R1793" s="1070">
        <f>'様式A-2'!C49</f>
        <v>10.6</v>
      </c>
      <c r="S1793" s="1071"/>
      <c r="T1793" s="1072"/>
      <c r="U1793" s="1073" t="s">
        <v>455</v>
      </c>
      <c r="V1793" s="1074"/>
      <c r="W1793" s="1073" t="s">
        <v>456</v>
      </c>
      <c r="X1793" s="1074"/>
      <c r="Y1793" s="1042" t="s">
        <v>217</v>
      </c>
      <c r="Z1793" s="1016"/>
      <c r="AA1793" s="1016"/>
      <c r="AB1793" s="1016"/>
      <c r="AC1793" s="1073" t="s">
        <v>457</v>
      </c>
      <c r="AD1793" s="1079"/>
      <c r="AE1793" s="1079"/>
      <c r="AF1793" s="1079"/>
      <c r="AG1793" s="1079"/>
      <c r="AH1793" s="1079"/>
      <c r="AI1793" s="1079"/>
      <c r="AJ1793" s="1074"/>
      <c r="AK1793" s="1073" t="s">
        <v>458</v>
      </c>
      <c r="AL1793" s="1079"/>
      <c r="AM1793" s="1079"/>
      <c r="AN1793" s="1081"/>
      <c r="AO1793" s="1082"/>
      <c r="AP1793" s="3"/>
      <c r="AV1793" s="167"/>
      <c r="AW1793" s="221"/>
      <c r="AX1793" s="167"/>
      <c r="AY1793" s="167"/>
      <c r="AZ1793" s="167"/>
      <c r="BA1793" s="167"/>
      <c r="BB1793" s="167"/>
      <c r="BC1793" s="167"/>
      <c r="BD1793" s="167"/>
    </row>
    <row r="1794" spans="2:56" ht="12" customHeight="1" x14ac:dyDescent="0.15">
      <c r="B1794" s="1058"/>
      <c r="C1794" s="1063"/>
      <c r="D1794" s="1061"/>
      <c r="E1794" s="1061"/>
      <c r="F1794" s="1061"/>
      <c r="G1794" s="1061"/>
      <c r="H1794" s="1061"/>
      <c r="I1794" s="1061"/>
      <c r="J1794" s="1062"/>
      <c r="K1794" s="1016" t="s">
        <v>459</v>
      </c>
      <c r="L1794" s="1016" t="s">
        <v>199</v>
      </c>
      <c r="M1794" s="1016"/>
      <c r="N1794" s="1016" t="s">
        <v>198</v>
      </c>
      <c r="O1794" s="1016"/>
      <c r="P1794" s="1016" t="s">
        <v>460</v>
      </c>
      <c r="Q1794" s="1016"/>
      <c r="R1794" s="1016" t="s">
        <v>6</v>
      </c>
      <c r="S1794" s="1016"/>
      <c r="T1794" s="1016"/>
      <c r="U1794" s="1075"/>
      <c r="V1794" s="1076"/>
      <c r="W1794" s="1075"/>
      <c r="X1794" s="1076"/>
      <c r="Y1794" s="1042"/>
      <c r="Z1794" s="1016"/>
      <c r="AA1794" s="1016"/>
      <c r="AB1794" s="1016"/>
      <c r="AC1794" s="1077"/>
      <c r="AD1794" s="1080"/>
      <c r="AE1794" s="1080"/>
      <c r="AF1794" s="1080"/>
      <c r="AG1794" s="1080"/>
      <c r="AH1794" s="1080"/>
      <c r="AI1794" s="1080"/>
      <c r="AJ1794" s="1078"/>
      <c r="AK1794" s="1075"/>
      <c r="AL1794" s="1083"/>
      <c r="AM1794" s="1083"/>
      <c r="AN1794" s="1084"/>
      <c r="AO1794" s="1085"/>
      <c r="AP1794" s="3"/>
      <c r="AV1794" s="167"/>
      <c r="AW1794" s="167"/>
      <c r="AX1794" s="167"/>
      <c r="AY1794" s="167"/>
      <c r="AZ1794" s="167"/>
      <c r="BA1794" s="167"/>
      <c r="BB1794" s="167"/>
      <c r="BC1794" s="167"/>
      <c r="BD1794" s="167"/>
    </row>
    <row r="1795" spans="2:56" ht="12" customHeight="1" x14ac:dyDescent="0.15">
      <c r="B1795" s="1058"/>
      <c r="C1795" s="1063"/>
      <c r="D1795" s="1061"/>
      <c r="E1795" s="1061"/>
      <c r="F1795" s="1061"/>
      <c r="G1795" s="1061"/>
      <c r="H1795" s="1061"/>
      <c r="I1795" s="1061"/>
      <c r="J1795" s="1062"/>
      <c r="K1795" s="1016"/>
      <c r="L1795" s="1016"/>
      <c r="M1795" s="1016"/>
      <c r="N1795" s="1016"/>
      <c r="O1795" s="1016"/>
      <c r="P1795" s="1016"/>
      <c r="Q1795" s="1016"/>
      <c r="R1795" s="1016"/>
      <c r="S1795" s="1016"/>
      <c r="T1795" s="1016"/>
      <c r="U1795" s="1075"/>
      <c r="V1795" s="1076"/>
      <c r="W1795" s="1075"/>
      <c r="X1795" s="1076"/>
      <c r="Y1795" s="1042" t="s">
        <v>461</v>
      </c>
      <c r="Z1795" s="1016"/>
      <c r="AA1795" s="1016"/>
      <c r="AB1795" s="1016"/>
      <c r="AC1795" s="1016" t="s">
        <v>462</v>
      </c>
      <c r="AD1795" s="1016"/>
      <c r="AE1795" s="1016"/>
      <c r="AF1795" s="1016"/>
      <c r="AG1795" s="1016" t="s">
        <v>463</v>
      </c>
      <c r="AH1795" s="1016"/>
      <c r="AI1795" s="1016"/>
      <c r="AJ1795" s="1016"/>
      <c r="AK1795" s="1075"/>
      <c r="AL1795" s="1083"/>
      <c r="AM1795" s="1083"/>
      <c r="AN1795" s="1084"/>
      <c r="AO1795" s="1085"/>
      <c r="AP1795" s="3"/>
      <c r="AV1795" s="167"/>
      <c r="AW1795" s="167"/>
      <c r="AX1795" s="167"/>
      <c r="AY1795" s="167"/>
      <c r="AZ1795" s="167"/>
      <c r="BA1795" s="167"/>
      <c r="BB1795" s="167"/>
      <c r="BC1795" s="167"/>
      <c r="BD1795" s="167"/>
    </row>
    <row r="1796" spans="2:56" ht="12" customHeight="1" x14ac:dyDescent="0.15">
      <c r="B1796" s="1058"/>
      <c r="C1796" s="1063"/>
      <c r="D1796" s="1061"/>
      <c r="E1796" s="1061"/>
      <c r="F1796" s="1061"/>
      <c r="G1796" s="1061"/>
      <c r="H1796" s="1061"/>
      <c r="I1796" s="1061"/>
      <c r="J1796" s="1062"/>
      <c r="K1796" s="1016"/>
      <c r="L1796" s="1016"/>
      <c r="M1796" s="1016"/>
      <c r="N1796" s="1016"/>
      <c r="O1796" s="1016"/>
      <c r="P1796" s="1016"/>
      <c r="Q1796" s="1016"/>
      <c r="R1796" s="1016"/>
      <c r="S1796" s="1016"/>
      <c r="T1796" s="1016"/>
      <c r="U1796" s="1077"/>
      <c r="V1796" s="1078"/>
      <c r="W1796" s="1077"/>
      <c r="X1796" s="1078"/>
      <c r="Y1796" s="191" t="s">
        <v>32</v>
      </c>
      <c r="Z1796" s="187" t="s">
        <v>33</v>
      </c>
      <c r="AA1796" s="187" t="s">
        <v>464</v>
      </c>
      <c r="AB1796" s="187" t="s">
        <v>465</v>
      </c>
      <c r="AC1796" s="187" t="s">
        <v>32</v>
      </c>
      <c r="AD1796" s="187" t="s">
        <v>33</v>
      </c>
      <c r="AE1796" s="187" t="s">
        <v>464</v>
      </c>
      <c r="AF1796" s="187" t="s">
        <v>465</v>
      </c>
      <c r="AG1796" s="187" t="s">
        <v>32</v>
      </c>
      <c r="AH1796" s="187" t="s">
        <v>33</v>
      </c>
      <c r="AI1796" s="187" t="s">
        <v>464</v>
      </c>
      <c r="AJ1796" s="187" t="s">
        <v>465</v>
      </c>
      <c r="AK1796" s="1077"/>
      <c r="AL1796" s="1080"/>
      <c r="AM1796" s="1080"/>
      <c r="AN1796" s="1086"/>
      <c r="AO1796" s="1087"/>
      <c r="AP1796" s="3"/>
      <c r="AV1796" s="167"/>
      <c r="AW1796" s="167"/>
      <c r="AX1796" s="167"/>
      <c r="AY1796" s="167"/>
      <c r="AZ1796" s="167"/>
      <c r="BA1796" s="167"/>
      <c r="BB1796" s="167"/>
      <c r="BC1796" s="167"/>
      <c r="BD1796" s="167"/>
    </row>
    <row r="1797" spans="2:56" ht="12" customHeight="1" x14ac:dyDescent="0.15">
      <c r="B1797" s="1058"/>
      <c r="C1797" s="1063"/>
      <c r="D1797" s="1061"/>
      <c r="E1797" s="1061"/>
      <c r="F1797" s="1061"/>
      <c r="G1797" s="1061"/>
      <c r="H1797" s="1061"/>
      <c r="I1797" s="1061"/>
      <c r="J1797" s="1062"/>
      <c r="K1797" s="192">
        <v>1</v>
      </c>
      <c r="L1797" s="1038" t="s">
        <v>534</v>
      </c>
      <c r="M1797" s="1039"/>
      <c r="N1797" s="1038" t="s">
        <v>486</v>
      </c>
      <c r="O1797" s="1039"/>
      <c r="P1797" s="1034" t="s">
        <v>332</v>
      </c>
      <c r="Q1797" s="1036"/>
      <c r="R1797" s="408" t="s">
        <v>532</v>
      </c>
      <c r="S1797" s="408"/>
      <c r="T1797" s="408"/>
      <c r="U1797" s="1034" t="s">
        <v>551</v>
      </c>
      <c r="V1797" s="1036"/>
      <c r="W1797" s="1034" t="s">
        <v>551</v>
      </c>
      <c r="X1797" s="1035"/>
      <c r="Y1797" s="286"/>
      <c r="Z1797" s="286"/>
      <c r="AA1797" s="286"/>
      <c r="AB1797" s="286"/>
      <c r="AC1797" s="223"/>
      <c r="AD1797" s="223"/>
      <c r="AE1797" s="223"/>
      <c r="AF1797" s="223"/>
      <c r="AG1797" s="223"/>
      <c r="AH1797" s="223"/>
      <c r="AI1797" s="223"/>
      <c r="AJ1797" s="223"/>
      <c r="AK1797" s="1038"/>
      <c r="AL1797" s="1056"/>
      <c r="AM1797" s="1056"/>
      <c r="AN1797" s="799"/>
      <c r="AO1797" s="800"/>
      <c r="AP1797" s="3"/>
      <c r="AQ1797" s="222">
        <f>IF(P1797="材質劣化",2,IF(P1797="漏水",3,1))</f>
        <v>2</v>
      </c>
      <c r="AV1797" s="167"/>
      <c r="AW1797" s="167"/>
      <c r="AX1797" s="167"/>
      <c r="AY1797" s="167"/>
      <c r="AZ1797" s="167"/>
      <c r="BA1797" s="167"/>
      <c r="BB1797" s="167"/>
      <c r="BC1797" s="167"/>
      <c r="BD1797" s="167"/>
    </row>
    <row r="1798" spans="2:56" ht="12" customHeight="1" x14ac:dyDescent="0.15">
      <c r="B1798" s="1058"/>
      <c r="C1798" s="1063"/>
      <c r="D1798" s="1061"/>
      <c r="E1798" s="1061"/>
      <c r="F1798" s="1061"/>
      <c r="G1798" s="1061"/>
      <c r="H1798" s="1061"/>
      <c r="I1798" s="1061"/>
      <c r="J1798" s="1062"/>
      <c r="K1798" s="192">
        <v>2</v>
      </c>
      <c r="L1798" s="1038" t="s">
        <v>534</v>
      </c>
      <c r="M1798" s="1039"/>
      <c r="N1798" s="1038" t="s">
        <v>487</v>
      </c>
      <c r="O1798" s="1039"/>
      <c r="P1798" s="1034" t="s">
        <v>332</v>
      </c>
      <c r="Q1798" s="1036"/>
      <c r="R1798" s="408" t="s">
        <v>532</v>
      </c>
      <c r="S1798" s="408"/>
      <c r="T1798" s="408"/>
      <c r="U1798" s="1034" t="s">
        <v>1648</v>
      </c>
      <c r="V1798" s="1036"/>
      <c r="W1798" s="1034" t="s">
        <v>551</v>
      </c>
      <c r="X1798" s="1035"/>
      <c r="Y1798" s="286"/>
      <c r="Z1798" s="286"/>
      <c r="AA1798" s="286"/>
      <c r="AB1798" s="286"/>
      <c r="AC1798" s="223"/>
      <c r="AD1798" s="223"/>
      <c r="AE1798" s="223"/>
      <c r="AF1798" s="223"/>
      <c r="AG1798" s="223"/>
      <c r="AH1798" s="223"/>
      <c r="AI1798" s="223"/>
      <c r="AJ1798" s="223"/>
      <c r="AK1798" s="1052"/>
      <c r="AL1798" s="1053"/>
      <c r="AM1798" s="1053"/>
      <c r="AN1798" s="1054"/>
      <c r="AO1798" s="1055"/>
      <c r="AP1798" s="3"/>
      <c r="AQ1798" s="222">
        <f t="shared" ref="AQ1798:AQ1816" si="827">IF(P1798="材質劣化",2,IF(P1798="漏水",3,1))</f>
        <v>2</v>
      </c>
      <c r="AV1798" s="167"/>
      <c r="AW1798" s="167"/>
      <c r="AX1798" s="167"/>
      <c r="AY1798" s="167"/>
      <c r="AZ1798" s="167"/>
      <c r="BA1798" s="167"/>
      <c r="BB1798" s="167"/>
      <c r="BC1798" s="167"/>
      <c r="BD1798" s="167"/>
    </row>
    <row r="1799" spans="2:56" ht="12" customHeight="1" x14ac:dyDescent="0.15">
      <c r="B1799" s="1058"/>
      <c r="C1799" s="1063"/>
      <c r="D1799" s="1061"/>
      <c r="E1799" s="1061"/>
      <c r="F1799" s="1061"/>
      <c r="G1799" s="1061"/>
      <c r="H1799" s="1061"/>
      <c r="I1799" s="1061"/>
      <c r="J1799" s="1062"/>
      <c r="K1799" s="192"/>
      <c r="L1799" s="1038"/>
      <c r="M1799" s="1039"/>
      <c r="N1799" s="1038"/>
      <c r="O1799" s="1039"/>
      <c r="P1799" s="1034"/>
      <c r="Q1799" s="1036"/>
      <c r="R1799" s="408"/>
      <c r="S1799" s="408"/>
      <c r="T1799" s="408"/>
      <c r="U1799" s="1034"/>
      <c r="V1799" s="1036"/>
      <c r="W1799" s="1034"/>
      <c r="X1799" s="1035"/>
      <c r="Y1799" s="286"/>
      <c r="Z1799" s="286"/>
      <c r="AA1799" s="286"/>
      <c r="AB1799" s="286"/>
      <c r="AC1799" s="223"/>
      <c r="AD1799" s="223"/>
      <c r="AE1799" s="223"/>
      <c r="AF1799" s="223"/>
      <c r="AG1799" s="223"/>
      <c r="AH1799" s="223"/>
      <c r="AI1799" s="223"/>
      <c r="AJ1799" s="223"/>
      <c r="AK1799" s="1052"/>
      <c r="AL1799" s="1053"/>
      <c r="AM1799" s="1053"/>
      <c r="AN1799" s="1054"/>
      <c r="AO1799" s="1055"/>
      <c r="AP1799" s="3"/>
      <c r="AQ1799" s="222">
        <f t="shared" si="827"/>
        <v>1</v>
      </c>
      <c r="AV1799" s="167"/>
      <c r="AW1799" s="167"/>
      <c r="AX1799" s="167"/>
      <c r="AY1799" s="167"/>
      <c r="AZ1799" s="167"/>
      <c r="BA1799" s="167"/>
      <c r="BB1799" s="167"/>
      <c r="BC1799" s="167"/>
      <c r="BD1799" s="167"/>
    </row>
    <row r="1800" spans="2:56" ht="12" customHeight="1" x14ac:dyDescent="0.15">
      <c r="B1800" s="1058"/>
      <c r="C1800" s="1063"/>
      <c r="D1800" s="1061"/>
      <c r="E1800" s="1061"/>
      <c r="F1800" s="1061"/>
      <c r="G1800" s="1061"/>
      <c r="H1800" s="1061"/>
      <c r="I1800" s="1061"/>
      <c r="J1800" s="1062"/>
      <c r="K1800" s="192"/>
      <c r="L1800" s="1038"/>
      <c r="M1800" s="1039"/>
      <c r="N1800" s="1038"/>
      <c r="O1800" s="1039"/>
      <c r="P1800" s="1034"/>
      <c r="Q1800" s="1036"/>
      <c r="R1800" s="408"/>
      <c r="S1800" s="408"/>
      <c r="T1800" s="408"/>
      <c r="U1800" s="1034"/>
      <c r="V1800" s="1036"/>
      <c r="W1800" s="1034"/>
      <c r="X1800" s="1035"/>
      <c r="Y1800" s="286"/>
      <c r="Z1800" s="286"/>
      <c r="AA1800" s="286"/>
      <c r="AB1800" s="286"/>
      <c r="AC1800" s="223"/>
      <c r="AD1800" s="223"/>
      <c r="AE1800" s="223"/>
      <c r="AF1800" s="223"/>
      <c r="AG1800" s="223"/>
      <c r="AH1800" s="223"/>
      <c r="AI1800" s="223"/>
      <c r="AJ1800" s="223"/>
      <c r="AK1800" s="1052"/>
      <c r="AL1800" s="1053"/>
      <c r="AM1800" s="1053"/>
      <c r="AN1800" s="1054"/>
      <c r="AO1800" s="1055"/>
      <c r="AP1800" s="3"/>
      <c r="AQ1800" s="222">
        <f t="shared" si="827"/>
        <v>1</v>
      </c>
      <c r="AV1800" s="167"/>
      <c r="AW1800" s="167"/>
      <c r="AX1800" s="167"/>
      <c r="AY1800" s="167"/>
      <c r="AZ1800" s="167"/>
      <c r="BA1800" s="167"/>
      <c r="BB1800" s="167"/>
      <c r="BC1800" s="167"/>
      <c r="BD1800" s="167"/>
    </row>
    <row r="1801" spans="2:56" ht="12" customHeight="1" x14ac:dyDescent="0.15">
      <c r="B1801" s="1058"/>
      <c r="C1801" s="1063"/>
      <c r="D1801" s="1061"/>
      <c r="E1801" s="1061"/>
      <c r="F1801" s="1061"/>
      <c r="G1801" s="1061"/>
      <c r="H1801" s="1061"/>
      <c r="I1801" s="1061"/>
      <c r="J1801" s="1062"/>
      <c r="K1801" s="192"/>
      <c r="L1801" s="1038"/>
      <c r="M1801" s="1039"/>
      <c r="N1801" s="1038"/>
      <c r="O1801" s="1039"/>
      <c r="P1801" s="1034"/>
      <c r="Q1801" s="1036"/>
      <c r="R1801" s="408"/>
      <c r="S1801" s="408"/>
      <c r="T1801" s="408"/>
      <c r="U1801" s="1034"/>
      <c r="V1801" s="1036"/>
      <c r="W1801" s="1034"/>
      <c r="X1801" s="1035"/>
      <c r="Y1801" s="286"/>
      <c r="Z1801" s="286"/>
      <c r="AA1801" s="286"/>
      <c r="AB1801" s="286"/>
      <c r="AC1801" s="223"/>
      <c r="AD1801" s="223"/>
      <c r="AE1801" s="223"/>
      <c r="AF1801" s="223"/>
      <c r="AG1801" s="223"/>
      <c r="AH1801" s="223"/>
      <c r="AI1801" s="223"/>
      <c r="AJ1801" s="223"/>
      <c r="AK1801" s="1052"/>
      <c r="AL1801" s="1053"/>
      <c r="AM1801" s="1053"/>
      <c r="AN1801" s="1054"/>
      <c r="AO1801" s="1055"/>
      <c r="AP1801" s="3"/>
      <c r="AQ1801" s="222">
        <f t="shared" si="827"/>
        <v>1</v>
      </c>
      <c r="AV1801" s="167"/>
      <c r="AW1801" s="167"/>
      <c r="AX1801" s="167"/>
      <c r="AY1801" s="167"/>
      <c r="AZ1801" s="167"/>
      <c r="BA1801" s="167"/>
      <c r="BB1801" s="167"/>
      <c r="BC1801" s="167"/>
      <c r="BD1801" s="167"/>
    </row>
    <row r="1802" spans="2:56" ht="12" customHeight="1" x14ac:dyDescent="0.15">
      <c r="B1802" s="1058"/>
      <c r="C1802" s="1063"/>
      <c r="D1802" s="1061"/>
      <c r="E1802" s="1061"/>
      <c r="F1802" s="1061"/>
      <c r="G1802" s="1061"/>
      <c r="H1802" s="1061"/>
      <c r="I1802" s="1061"/>
      <c r="J1802" s="1062"/>
      <c r="K1802" s="192"/>
      <c r="L1802" s="1038"/>
      <c r="M1802" s="1039"/>
      <c r="N1802" s="1038"/>
      <c r="O1802" s="1039"/>
      <c r="P1802" s="1034"/>
      <c r="Q1802" s="1036"/>
      <c r="R1802" s="408"/>
      <c r="S1802" s="408"/>
      <c r="T1802" s="408"/>
      <c r="U1802" s="1034"/>
      <c r="V1802" s="1036"/>
      <c r="W1802" s="1034"/>
      <c r="X1802" s="1035"/>
      <c r="Y1802" s="286"/>
      <c r="Z1802" s="286"/>
      <c r="AA1802" s="286"/>
      <c r="AB1802" s="286"/>
      <c r="AC1802" s="223"/>
      <c r="AD1802" s="223"/>
      <c r="AE1802" s="223"/>
      <c r="AF1802" s="223"/>
      <c r="AG1802" s="223"/>
      <c r="AH1802" s="223"/>
      <c r="AI1802" s="223"/>
      <c r="AJ1802" s="223"/>
      <c r="AK1802" s="1052"/>
      <c r="AL1802" s="1053"/>
      <c r="AM1802" s="1053"/>
      <c r="AN1802" s="1054"/>
      <c r="AO1802" s="1055"/>
      <c r="AP1802" s="3"/>
      <c r="AQ1802" s="222">
        <f t="shared" si="827"/>
        <v>1</v>
      </c>
      <c r="AV1802" s="167"/>
      <c r="AW1802" s="167"/>
      <c r="AX1802" s="167"/>
      <c r="AY1802" s="167"/>
      <c r="AZ1802" s="167"/>
      <c r="BA1802" s="167"/>
      <c r="BB1802" s="167"/>
      <c r="BC1802" s="167"/>
      <c r="BD1802" s="167"/>
    </row>
    <row r="1803" spans="2:56" s="162" customFormat="1" ht="12" customHeight="1" x14ac:dyDescent="0.15">
      <c r="B1803" s="1058"/>
      <c r="C1803" s="1063"/>
      <c r="D1803" s="1061"/>
      <c r="E1803" s="1061"/>
      <c r="F1803" s="1061"/>
      <c r="G1803" s="1061"/>
      <c r="H1803" s="1061"/>
      <c r="I1803" s="1061"/>
      <c r="J1803" s="1062"/>
      <c r="K1803" s="192"/>
      <c r="L1803" s="1038"/>
      <c r="M1803" s="1039"/>
      <c r="N1803" s="1038"/>
      <c r="O1803" s="1039"/>
      <c r="P1803" s="1034"/>
      <c r="Q1803" s="1036"/>
      <c r="R1803" s="408"/>
      <c r="S1803" s="408"/>
      <c r="T1803" s="408"/>
      <c r="U1803" s="1034"/>
      <c r="V1803" s="1036"/>
      <c r="W1803" s="1034"/>
      <c r="X1803" s="1035"/>
      <c r="Y1803" s="286"/>
      <c r="Z1803" s="286"/>
      <c r="AA1803" s="286"/>
      <c r="AB1803" s="286"/>
      <c r="AC1803" s="223"/>
      <c r="AD1803" s="223"/>
      <c r="AE1803" s="223"/>
      <c r="AF1803" s="223"/>
      <c r="AG1803" s="223"/>
      <c r="AH1803" s="223"/>
      <c r="AI1803" s="223"/>
      <c r="AJ1803" s="223"/>
      <c r="AK1803" s="1034"/>
      <c r="AL1803" s="1035"/>
      <c r="AM1803" s="1035"/>
      <c r="AN1803" s="788"/>
      <c r="AO1803" s="789"/>
      <c r="AP1803" s="3"/>
      <c r="AQ1803" s="222">
        <f t="shared" si="827"/>
        <v>1</v>
      </c>
    </row>
    <row r="1804" spans="2:56" s="162" customFormat="1" ht="12" customHeight="1" x14ac:dyDescent="0.15">
      <c r="B1804" s="1058"/>
      <c r="C1804" s="1063"/>
      <c r="D1804" s="1061"/>
      <c r="E1804" s="1061"/>
      <c r="F1804" s="1061"/>
      <c r="G1804" s="1061"/>
      <c r="H1804" s="1061"/>
      <c r="I1804" s="1061"/>
      <c r="J1804" s="1062"/>
      <c r="K1804" s="192"/>
      <c r="L1804" s="1038"/>
      <c r="M1804" s="1039"/>
      <c r="N1804" s="1038"/>
      <c r="O1804" s="1039"/>
      <c r="P1804" s="1034"/>
      <c r="Q1804" s="1036"/>
      <c r="R1804" s="408"/>
      <c r="S1804" s="408"/>
      <c r="T1804" s="408"/>
      <c r="U1804" s="1034"/>
      <c r="V1804" s="1036"/>
      <c r="W1804" s="1034"/>
      <c r="X1804" s="1035"/>
      <c r="Y1804" s="286"/>
      <c r="Z1804" s="286"/>
      <c r="AA1804" s="286"/>
      <c r="AB1804" s="286"/>
      <c r="AC1804" s="223"/>
      <c r="AD1804" s="223"/>
      <c r="AE1804" s="223"/>
      <c r="AF1804" s="223"/>
      <c r="AG1804" s="223"/>
      <c r="AH1804" s="223"/>
      <c r="AI1804" s="223"/>
      <c r="AJ1804" s="223"/>
      <c r="AK1804" s="1034"/>
      <c r="AL1804" s="1035"/>
      <c r="AM1804" s="1035"/>
      <c r="AN1804" s="788"/>
      <c r="AO1804" s="789"/>
      <c r="AP1804" s="3"/>
      <c r="AQ1804" s="222">
        <f t="shared" si="827"/>
        <v>1</v>
      </c>
    </row>
    <row r="1805" spans="2:56" s="162" customFormat="1" ht="12" customHeight="1" x14ac:dyDescent="0.15">
      <c r="B1805" s="1058"/>
      <c r="C1805" s="1063"/>
      <c r="D1805" s="1061"/>
      <c r="E1805" s="1061"/>
      <c r="F1805" s="1061"/>
      <c r="G1805" s="1061"/>
      <c r="H1805" s="1061"/>
      <c r="I1805" s="1061"/>
      <c r="J1805" s="1062"/>
      <c r="K1805" s="192"/>
      <c r="L1805" s="1038"/>
      <c r="M1805" s="1039"/>
      <c r="N1805" s="1038"/>
      <c r="O1805" s="1039"/>
      <c r="P1805" s="1034"/>
      <c r="Q1805" s="1036"/>
      <c r="R1805" s="408"/>
      <c r="S1805" s="408"/>
      <c r="T1805" s="408"/>
      <c r="U1805" s="1034"/>
      <c r="V1805" s="1036"/>
      <c r="W1805" s="1034"/>
      <c r="X1805" s="1035"/>
      <c r="Y1805" s="286"/>
      <c r="Z1805" s="286"/>
      <c r="AA1805" s="286"/>
      <c r="AB1805" s="286"/>
      <c r="AC1805" s="223"/>
      <c r="AD1805" s="223"/>
      <c r="AE1805" s="223"/>
      <c r="AF1805" s="223"/>
      <c r="AG1805" s="223"/>
      <c r="AH1805" s="223"/>
      <c r="AI1805" s="223"/>
      <c r="AJ1805" s="223"/>
      <c r="AK1805" s="1034"/>
      <c r="AL1805" s="1035"/>
      <c r="AM1805" s="1035"/>
      <c r="AN1805" s="788"/>
      <c r="AO1805" s="789"/>
      <c r="AP1805" s="3"/>
      <c r="AQ1805" s="222">
        <f t="shared" si="827"/>
        <v>1</v>
      </c>
    </row>
    <row r="1806" spans="2:56" s="162" customFormat="1" ht="12" customHeight="1" x14ac:dyDescent="0.15">
      <c r="B1806" s="1058"/>
      <c r="C1806" s="1063"/>
      <c r="D1806" s="1061"/>
      <c r="E1806" s="1061"/>
      <c r="F1806" s="1061"/>
      <c r="G1806" s="1061"/>
      <c r="H1806" s="1061"/>
      <c r="I1806" s="1061"/>
      <c r="J1806" s="1062"/>
      <c r="K1806" s="192"/>
      <c r="L1806" s="1038"/>
      <c r="M1806" s="1039"/>
      <c r="N1806" s="1038"/>
      <c r="O1806" s="1039"/>
      <c r="P1806" s="1034"/>
      <c r="Q1806" s="1036"/>
      <c r="R1806" s="408"/>
      <c r="S1806" s="408"/>
      <c r="T1806" s="408"/>
      <c r="U1806" s="1034"/>
      <c r="V1806" s="1036"/>
      <c r="W1806" s="1034"/>
      <c r="X1806" s="1035"/>
      <c r="Y1806" s="286"/>
      <c r="Z1806" s="286"/>
      <c r="AA1806" s="286"/>
      <c r="AB1806" s="286"/>
      <c r="AC1806" s="223"/>
      <c r="AD1806" s="223"/>
      <c r="AE1806" s="223"/>
      <c r="AF1806" s="223"/>
      <c r="AG1806" s="223"/>
      <c r="AH1806" s="223"/>
      <c r="AI1806" s="223"/>
      <c r="AJ1806" s="223"/>
      <c r="AK1806" s="1034"/>
      <c r="AL1806" s="1035"/>
      <c r="AM1806" s="1035"/>
      <c r="AN1806" s="788"/>
      <c r="AO1806" s="789"/>
      <c r="AP1806" s="3"/>
      <c r="AQ1806" s="222">
        <f t="shared" si="827"/>
        <v>1</v>
      </c>
    </row>
    <row r="1807" spans="2:56" s="162" customFormat="1" ht="12" customHeight="1" x14ac:dyDescent="0.15">
      <c r="B1807" s="1058"/>
      <c r="C1807" s="1063"/>
      <c r="D1807" s="1061"/>
      <c r="E1807" s="1061"/>
      <c r="F1807" s="1061"/>
      <c r="G1807" s="1061"/>
      <c r="H1807" s="1061"/>
      <c r="I1807" s="1061"/>
      <c r="J1807" s="1062"/>
      <c r="K1807" s="192"/>
      <c r="L1807" s="1038"/>
      <c r="M1807" s="1039"/>
      <c r="N1807" s="1038"/>
      <c r="O1807" s="1039"/>
      <c r="P1807" s="1034"/>
      <c r="Q1807" s="1036"/>
      <c r="R1807" s="408"/>
      <c r="S1807" s="408"/>
      <c r="T1807" s="408"/>
      <c r="U1807" s="1034"/>
      <c r="V1807" s="1036"/>
      <c r="W1807" s="1034"/>
      <c r="X1807" s="1035"/>
      <c r="Y1807" s="286"/>
      <c r="Z1807" s="286"/>
      <c r="AA1807" s="286"/>
      <c r="AB1807" s="286"/>
      <c r="AC1807" s="223"/>
      <c r="AD1807" s="223"/>
      <c r="AE1807" s="223"/>
      <c r="AF1807" s="223"/>
      <c r="AG1807" s="223"/>
      <c r="AH1807" s="223"/>
      <c r="AI1807" s="223"/>
      <c r="AJ1807" s="223"/>
      <c r="AK1807" s="1034"/>
      <c r="AL1807" s="1035"/>
      <c r="AM1807" s="1035"/>
      <c r="AN1807" s="788"/>
      <c r="AO1807" s="789"/>
      <c r="AP1807" s="3"/>
      <c r="AQ1807" s="222">
        <f t="shared" si="827"/>
        <v>1</v>
      </c>
    </row>
    <row r="1808" spans="2:56" s="162" customFormat="1" ht="12" customHeight="1" x14ac:dyDescent="0.15">
      <c r="B1808" s="1058"/>
      <c r="C1808" s="1063"/>
      <c r="D1808" s="1061"/>
      <c r="E1808" s="1061"/>
      <c r="F1808" s="1061"/>
      <c r="G1808" s="1061"/>
      <c r="H1808" s="1061"/>
      <c r="I1808" s="1061"/>
      <c r="J1808" s="1062"/>
      <c r="K1808" s="192"/>
      <c r="L1808" s="1038"/>
      <c r="M1808" s="1039"/>
      <c r="N1808" s="1038"/>
      <c r="O1808" s="1039"/>
      <c r="P1808" s="1034"/>
      <c r="Q1808" s="1036"/>
      <c r="R1808" s="408"/>
      <c r="S1808" s="408"/>
      <c r="T1808" s="408"/>
      <c r="U1808" s="1034"/>
      <c r="V1808" s="1036"/>
      <c r="W1808" s="1034"/>
      <c r="X1808" s="1035"/>
      <c r="Y1808" s="286"/>
      <c r="Z1808" s="286"/>
      <c r="AA1808" s="286"/>
      <c r="AB1808" s="286"/>
      <c r="AC1808" s="223"/>
      <c r="AD1808" s="223"/>
      <c r="AE1808" s="223"/>
      <c r="AF1808" s="223"/>
      <c r="AG1808" s="223"/>
      <c r="AH1808" s="223"/>
      <c r="AI1808" s="223"/>
      <c r="AJ1808" s="223"/>
      <c r="AK1808" s="1034"/>
      <c r="AL1808" s="1035"/>
      <c r="AM1808" s="1035"/>
      <c r="AN1808" s="788"/>
      <c r="AO1808" s="789"/>
      <c r="AP1808" s="3"/>
      <c r="AQ1808" s="222">
        <f t="shared" si="827"/>
        <v>1</v>
      </c>
    </row>
    <row r="1809" spans="2:46" s="162" customFormat="1" ht="12" customHeight="1" x14ac:dyDescent="0.15">
      <c r="B1809" s="1058"/>
      <c r="C1809" s="1063"/>
      <c r="D1809" s="1061"/>
      <c r="E1809" s="1061"/>
      <c r="F1809" s="1061"/>
      <c r="G1809" s="1061"/>
      <c r="H1809" s="1061"/>
      <c r="I1809" s="1061"/>
      <c r="J1809" s="1062"/>
      <c r="K1809" s="192"/>
      <c r="L1809" s="1038"/>
      <c r="M1809" s="1039"/>
      <c r="N1809" s="1038"/>
      <c r="O1809" s="1039"/>
      <c r="P1809" s="1034"/>
      <c r="Q1809" s="1036"/>
      <c r="R1809" s="408"/>
      <c r="S1809" s="408"/>
      <c r="T1809" s="408"/>
      <c r="U1809" s="1034"/>
      <c r="V1809" s="1036"/>
      <c r="W1809" s="1034"/>
      <c r="X1809" s="1035"/>
      <c r="Y1809" s="286"/>
      <c r="Z1809" s="286"/>
      <c r="AA1809" s="286"/>
      <c r="AB1809" s="286"/>
      <c r="AC1809" s="223"/>
      <c r="AD1809" s="223"/>
      <c r="AE1809" s="223"/>
      <c r="AF1809" s="223"/>
      <c r="AG1809" s="223"/>
      <c r="AH1809" s="223"/>
      <c r="AI1809" s="223"/>
      <c r="AJ1809" s="223"/>
      <c r="AK1809" s="1034"/>
      <c r="AL1809" s="1035"/>
      <c r="AM1809" s="1035"/>
      <c r="AN1809" s="788"/>
      <c r="AO1809" s="789"/>
      <c r="AP1809" s="3"/>
      <c r="AQ1809" s="222">
        <f t="shared" si="827"/>
        <v>1</v>
      </c>
    </row>
    <row r="1810" spans="2:46" s="162" customFormat="1" ht="12" customHeight="1" x14ac:dyDescent="0.15">
      <c r="B1810" s="1058"/>
      <c r="C1810" s="1063"/>
      <c r="D1810" s="1061"/>
      <c r="E1810" s="1061"/>
      <c r="F1810" s="1061"/>
      <c r="G1810" s="1061"/>
      <c r="H1810" s="1061"/>
      <c r="I1810" s="1061"/>
      <c r="J1810" s="1062"/>
      <c r="K1810" s="192"/>
      <c r="L1810" s="1038"/>
      <c r="M1810" s="1039"/>
      <c r="N1810" s="1038"/>
      <c r="O1810" s="1039"/>
      <c r="P1810" s="1034"/>
      <c r="Q1810" s="1036"/>
      <c r="R1810" s="408"/>
      <c r="S1810" s="408"/>
      <c r="T1810" s="408"/>
      <c r="U1810" s="1034"/>
      <c r="V1810" s="1036"/>
      <c r="W1810" s="1034"/>
      <c r="X1810" s="1035"/>
      <c r="Y1810" s="286"/>
      <c r="Z1810" s="286"/>
      <c r="AA1810" s="286"/>
      <c r="AB1810" s="286"/>
      <c r="AC1810" s="223"/>
      <c r="AD1810" s="223"/>
      <c r="AE1810" s="223"/>
      <c r="AF1810" s="223"/>
      <c r="AG1810" s="223"/>
      <c r="AH1810" s="223"/>
      <c r="AI1810" s="223"/>
      <c r="AJ1810" s="223"/>
      <c r="AK1810" s="1034"/>
      <c r="AL1810" s="1035"/>
      <c r="AM1810" s="1035"/>
      <c r="AN1810" s="788"/>
      <c r="AO1810" s="789"/>
      <c r="AP1810" s="3"/>
      <c r="AQ1810" s="222">
        <f t="shared" si="827"/>
        <v>1</v>
      </c>
    </row>
    <row r="1811" spans="2:46" s="162" customFormat="1" ht="12" customHeight="1" x14ac:dyDescent="0.15">
      <c r="B1811" s="1058"/>
      <c r="C1811" s="1063"/>
      <c r="D1811" s="1061"/>
      <c r="E1811" s="1061"/>
      <c r="F1811" s="1061"/>
      <c r="G1811" s="1061"/>
      <c r="H1811" s="1061"/>
      <c r="I1811" s="1061"/>
      <c r="J1811" s="1062"/>
      <c r="K1811" s="192"/>
      <c r="L1811" s="1038"/>
      <c r="M1811" s="1039"/>
      <c r="N1811" s="1038"/>
      <c r="O1811" s="1039"/>
      <c r="P1811" s="1034"/>
      <c r="Q1811" s="1036"/>
      <c r="R1811" s="408"/>
      <c r="S1811" s="408"/>
      <c r="T1811" s="408"/>
      <c r="U1811" s="1034"/>
      <c r="V1811" s="1036"/>
      <c r="W1811" s="1034"/>
      <c r="X1811" s="1035"/>
      <c r="Y1811" s="286"/>
      <c r="Z1811" s="286"/>
      <c r="AA1811" s="286"/>
      <c r="AB1811" s="286"/>
      <c r="AC1811" s="223"/>
      <c r="AD1811" s="223"/>
      <c r="AE1811" s="223"/>
      <c r="AF1811" s="223"/>
      <c r="AG1811" s="223"/>
      <c r="AH1811" s="223"/>
      <c r="AI1811" s="223"/>
      <c r="AJ1811" s="223"/>
      <c r="AK1811" s="1034"/>
      <c r="AL1811" s="1035"/>
      <c r="AM1811" s="1035"/>
      <c r="AN1811" s="788"/>
      <c r="AO1811" s="789"/>
      <c r="AP1811" s="3"/>
      <c r="AQ1811" s="222">
        <f t="shared" si="827"/>
        <v>1</v>
      </c>
    </row>
    <row r="1812" spans="2:46" s="162" customFormat="1" ht="12" customHeight="1" x14ac:dyDescent="0.15">
      <c r="B1812" s="1058"/>
      <c r="C1812" s="1063"/>
      <c r="D1812" s="1061"/>
      <c r="E1812" s="1061"/>
      <c r="F1812" s="1061"/>
      <c r="G1812" s="1061"/>
      <c r="H1812" s="1061"/>
      <c r="I1812" s="1061"/>
      <c r="J1812" s="1062"/>
      <c r="K1812" s="192"/>
      <c r="L1812" s="1038"/>
      <c r="M1812" s="1039"/>
      <c r="N1812" s="1038"/>
      <c r="O1812" s="1039"/>
      <c r="P1812" s="1034"/>
      <c r="Q1812" s="1036"/>
      <c r="R1812" s="408"/>
      <c r="S1812" s="408"/>
      <c r="T1812" s="408"/>
      <c r="U1812" s="1034"/>
      <c r="V1812" s="1036"/>
      <c r="W1812" s="1034"/>
      <c r="X1812" s="1035"/>
      <c r="Y1812" s="286"/>
      <c r="Z1812" s="286"/>
      <c r="AA1812" s="286"/>
      <c r="AB1812" s="286"/>
      <c r="AC1812" s="223"/>
      <c r="AD1812" s="223"/>
      <c r="AE1812" s="223"/>
      <c r="AF1812" s="223"/>
      <c r="AG1812" s="223"/>
      <c r="AH1812" s="223"/>
      <c r="AI1812" s="223"/>
      <c r="AJ1812" s="223"/>
      <c r="AK1812" s="1034"/>
      <c r="AL1812" s="1035"/>
      <c r="AM1812" s="1035"/>
      <c r="AN1812" s="788"/>
      <c r="AO1812" s="789"/>
      <c r="AP1812" s="3"/>
      <c r="AQ1812" s="222">
        <f t="shared" si="827"/>
        <v>1</v>
      </c>
    </row>
    <row r="1813" spans="2:46" s="162" customFormat="1" ht="12" customHeight="1" x14ac:dyDescent="0.15">
      <c r="B1813" s="1058"/>
      <c r="C1813" s="1063"/>
      <c r="D1813" s="1061"/>
      <c r="E1813" s="1061"/>
      <c r="F1813" s="1061"/>
      <c r="G1813" s="1061"/>
      <c r="H1813" s="1061"/>
      <c r="I1813" s="1061"/>
      <c r="J1813" s="1062"/>
      <c r="K1813" s="192"/>
      <c r="L1813" s="1038"/>
      <c r="M1813" s="1039"/>
      <c r="N1813" s="1038"/>
      <c r="O1813" s="1039"/>
      <c r="P1813" s="1034"/>
      <c r="Q1813" s="1036"/>
      <c r="R1813" s="408"/>
      <c r="S1813" s="408"/>
      <c r="T1813" s="408"/>
      <c r="U1813" s="1034"/>
      <c r="V1813" s="1036"/>
      <c r="W1813" s="1034"/>
      <c r="X1813" s="1035"/>
      <c r="Y1813" s="286"/>
      <c r="Z1813" s="286"/>
      <c r="AA1813" s="286"/>
      <c r="AB1813" s="286"/>
      <c r="AC1813" s="223"/>
      <c r="AD1813" s="223"/>
      <c r="AE1813" s="223"/>
      <c r="AF1813" s="223"/>
      <c r="AG1813" s="223"/>
      <c r="AH1813" s="223"/>
      <c r="AI1813" s="223"/>
      <c r="AJ1813" s="223"/>
      <c r="AK1813" s="1034"/>
      <c r="AL1813" s="1035"/>
      <c r="AM1813" s="1035"/>
      <c r="AN1813" s="788"/>
      <c r="AO1813" s="789"/>
      <c r="AP1813" s="3"/>
      <c r="AQ1813" s="222">
        <f t="shared" si="827"/>
        <v>1</v>
      </c>
    </row>
    <row r="1814" spans="2:46" s="162" customFormat="1" ht="12" customHeight="1" x14ac:dyDescent="0.15">
      <c r="B1814" s="1058"/>
      <c r="C1814" s="1063"/>
      <c r="D1814" s="1061"/>
      <c r="E1814" s="1061"/>
      <c r="F1814" s="1061"/>
      <c r="G1814" s="1061"/>
      <c r="H1814" s="1061"/>
      <c r="I1814" s="1061"/>
      <c r="J1814" s="1062"/>
      <c r="K1814" s="192"/>
      <c r="L1814" s="1038"/>
      <c r="M1814" s="1039"/>
      <c r="N1814" s="1038"/>
      <c r="O1814" s="1039"/>
      <c r="P1814" s="1034"/>
      <c r="Q1814" s="1036"/>
      <c r="R1814" s="408"/>
      <c r="S1814" s="408"/>
      <c r="T1814" s="408"/>
      <c r="U1814" s="1034"/>
      <c r="V1814" s="1036"/>
      <c r="W1814" s="1034"/>
      <c r="X1814" s="1035"/>
      <c r="Y1814" s="286"/>
      <c r="Z1814" s="286"/>
      <c r="AA1814" s="286"/>
      <c r="AB1814" s="286"/>
      <c r="AC1814" s="223"/>
      <c r="AD1814" s="223"/>
      <c r="AE1814" s="223"/>
      <c r="AF1814" s="223"/>
      <c r="AG1814" s="223"/>
      <c r="AH1814" s="223"/>
      <c r="AI1814" s="223"/>
      <c r="AJ1814" s="223"/>
      <c r="AK1814" s="1034"/>
      <c r="AL1814" s="1035"/>
      <c r="AM1814" s="1035"/>
      <c r="AN1814" s="788"/>
      <c r="AO1814" s="789"/>
      <c r="AP1814" s="3"/>
      <c r="AQ1814" s="222">
        <f t="shared" si="827"/>
        <v>1</v>
      </c>
    </row>
    <row r="1815" spans="2:46" s="162" customFormat="1" ht="12" customHeight="1" x14ac:dyDescent="0.15">
      <c r="B1815" s="1058"/>
      <c r="C1815" s="1063"/>
      <c r="D1815" s="1061"/>
      <c r="E1815" s="1061"/>
      <c r="F1815" s="1061"/>
      <c r="G1815" s="1061"/>
      <c r="H1815" s="1061"/>
      <c r="I1815" s="1061"/>
      <c r="J1815" s="1062"/>
      <c r="K1815" s="192"/>
      <c r="L1815" s="1038"/>
      <c r="M1815" s="1039"/>
      <c r="N1815" s="1038"/>
      <c r="O1815" s="1039"/>
      <c r="P1815" s="1034"/>
      <c r="Q1815" s="1036"/>
      <c r="R1815" s="408"/>
      <c r="S1815" s="408"/>
      <c r="T1815" s="408"/>
      <c r="U1815" s="1034"/>
      <c r="V1815" s="1036"/>
      <c r="W1815" s="1034"/>
      <c r="X1815" s="1035"/>
      <c r="Y1815" s="286"/>
      <c r="Z1815" s="286"/>
      <c r="AA1815" s="286"/>
      <c r="AB1815" s="286"/>
      <c r="AC1815" s="223"/>
      <c r="AD1815" s="223"/>
      <c r="AE1815" s="223"/>
      <c r="AF1815" s="223"/>
      <c r="AG1815" s="223"/>
      <c r="AH1815" s="223"/>
      <c r="AI1815" s="223"/>
      <c r="AJ1815" s="223"/>
      <c r="AK1815" s="1034"/>
      <c r="AL1815" s="1035"/>
      <c r="AM1815" s="1035"/>
      <c r="AN1815" s="788"/>
      <c r="AO1815" s="789"/>
      <c r="AP1815" s="3"/>
      <c r="AQ1815" s="222">
        <f t="shared" si="827"/>
        <v>1</v>
      </c>
    </row>
    <row r="1816" spans="2:46" s="162" customFormat="1" ht="12" customHeight="1" x14ac:dyDescent="0.15">
      <c r="B1816" s="1058"/>
      <c r="C1816" s="1063"/>
      <c r="D1816" s="1061"/>
      <c r="E1816" s="1061"/>
      <c r="F1816" s="1061"/>
      <c r="G1816" s="1061"/>
      <c r="H1816" s="1061"/>
      <c r="I1816" s="1061"/>
      <c r="J1816" s="1062"/>
      <c r="K1816" s="192"/>
      <c r="L1816" s="1038"/>
      <c r="M1816" s="1039"/>
      <c r="N1816" s="1038"/>
      <c r="O1816" s="1039"/>
      <c r="P1816" s="1034"/>
      <c r="Q1816" s="1036"/>
      <c r="R1816" s="408"/>
      <c r="S1816" s="408"/>
      <c r="T1816" s="408"/>
      <c r="U1816" s="1034"/>
      <c r="V1816" s="1036"/>
      <c r="W1816" s="1034"/>
      <c r="X1816" s="1035"/>
      <c r="Y1816" s="286"/>
      <c r="Z1816" s="286"/>
      <c r="AA1816" s="286"/>
      <c r="AB1816" s="286"/>
      <c r="AC1816" s="223"/>
      <c r="AD1816" s="223"/>
      <c r="AE1816" s="223"/>
      <c r="AF1816" s="223"/>
      <c r="AG1816" s="223"/>
      <c r="AH1816" s="223"/>
      <c r="AI1816" s="223"/>
      <c r="AJ1816" s="223"/>
      <c r="AK1816" s="1034"/>
      <c r="AL1816" s="1035"/>
      <c r="AM1816" s="1035"/>
      <c r="AN1816" s="788"/>
      <c r="AO1816" s="789"/>
      <c r="AP1816" s="3"/>
      <c r="AQ1816" s="222">
        <f t="shared" si="827"/>
        <v>1</v>
      </c>
    </row>
    <row r="1817" spans="2:46" s="162" customFormat="1" ht="12" customHeight="1" x14ac:dyDescent="0.15">
      <c r="B1817" s="1058"/>
      <c r="C1817" s="1063"/>
      <c r="D1817" s="1061"/>
      <c r="E1817" s="1061"/>
      <c r="F1817" s="1061"/>
      <c r="G1817" s="1061"/>
      <c r="H1817" s="1061"/>
      <c r="I1817" s="1061"/>
      <c r="J1817" s="1062"/>
      <c r="K1817" s="1016" t="s">
        <v>216</v>
      </c>
      <c r="L1817" s="1016" t="s">
        <v>215</v>
      </c>
      <c r="M1817" s="1016"/>
      <c r="N1817" s="1016"/>
      <c r="O1817" s="1016"/>
      <c r="P1817" s="1016"/>
      <c r="Q1817" s="1016"/>
      <c r="R1817" s="1016"/>
      <c r="S1817" s="1016"/>
      <c r="T1817" s="1016"/>
      <c r="U1817" s="1016"/>
      <c r="V1817" s="1016"/>
      <c r="W1817" s="1016"/>
      <c r="X1817" s="1016"/>
      <c r="Y1817" s="1040" t="s">
        <v>466</v>
      </c>
      <c r="Z1817" s="1041"/>
      <c r="AA1817" s="1041"/>
      <c r="AB1817" s="1042"/>
      <c r="AC1817" s="224">
        <f t="shared" ref="AC1817:AJ1817" si="828">SUM(AC1797:AC1816)</f>
        <v>0</v>
      </c>
      <c r="AD1817" s="224">
        <f t="shared" si="828"/>
        <v>0</v>
      </c>
      <c r="AE1817" s="224">
        <f t="shared" si="828"/>
        <v>0</v>
      </c>
      <c r="AF1817" s="224">
        <f t="shared" si="828"/>
        <v>0</v>
      </c>
      <c r="AG1817" s="224">
        <f t="shared" si="828"/>
        <v>0</v>
      </c>
      <c r="AH1817" s="224">
        <f t="shared" si="828"/>
        <v>0</v>
      </c>
      <c r="AI1817" s="224">
        <f t="shared" si="828"/>
        <v>0</v>
      </c>
      <c r="AJ1817" s="224">
        <f t="shared" si="828"/>
        <v>0</v>
      </c>
      <c r="AK1817" s="1040" t="s">
        <v>214</v>
      </c>
      <c r="AL1817" s="1041"/>
      <c r="AM1817" s="1041"/>
      <c r="AN1817" s="788"/>
      <c r="AO1817" s="789"/>
      <c r="AP1817" s="3"/>
    </row>
    <row r="1818" spans="2:46" s="162" customFormat="1" ht="12" customHeight="1" x14ac:dyDescent="0.15">
      <c r="B1818" s="1058"/>
      <c r="C1818" s="1063"/>
      <c r="D1818" s="1061"/>
      <c r="E1818" s="1061"/>
      <c r="F1818" s="1061"/>
      <c r="G1818" s="1061"/>
      <c r="H1818" s="1061"/>
      <c r="I1818" s="1061"/>
      <c r="J1818" s="1062"/>
      <c r="K1818" s="1016"/>
      <c r="L1818" s="1016" t="s">
        <v>467</v>
      </c>
      <c r="M1818" s="1016"/>
      <c r="N1818" s="1016"/>
      <c r="O1818" s="1016" t="s">
        <v>213</v>
      </c>
      <c r="P1818" s="1016"/>
      <c r="Q1818" s="1016"/>
      <c r="R1818" s="1016"/>
      <c r="S1818" s="1016"/>
      <c r="T1818" s="1016"/>
      <c r="U1818" s="1016"/>
      <c r="V1818" s="1016"/>
      <c r="W1818" s="1016"/>
      <c r="X1818" s="1016"/>
      <c r="Y1818" s="193">
        <f>COUNTIF(Y1797:Y1816,"○")</f>
        <v>0</v>
      </c>
      <c r="Z1818" s="193">
        <f>COUNTIF(Z1797:Z1816,"○")</f>
        <v>0</v>
      </c>
      <c r="AA1818" s="193">
        <f>COUNTIF(AA1797:AA1816,"○")</f>
        <v>0</v>
      </c>
      <c r="AB1818" s="193">
        <f>COUNTIF(AB1797:AB1816,"○")</f>
        <v>0</v>
      </c>
      <c r="AC1818" s="193">
        <f t="shared" ref="AC1818:AJ1818" si="829">COUNT(AC1797:AC1816)</f>
        <v>0</v>
      </c>
      <c r="AD1818" s="193">
        <f t="shared" si="829"/>
        <v>0</v>
      </c>
      <c r="AE1818" s="193">
        <f t="shared" si="829"/>
        <v>0</v>
      </c>
      <c r="AF1818" s="193">
        <f t="shared" si="829"/>
        <v>0</v>
      </c>
      <c r="AG1818" s="193">
        <f t="shared" si="829"/>
        <v>0</v>
      </c>
      <c r="AH1818" s="193">
        <f t="shared" si="829"/>
        <v>0</v>
      </c>
      <c r="AI1818" s="193">
        <f t="shared" si="829"/>
        <v>0</v>
      </c>
      <c r="AJ1818" s="193">
        <f t="shared" si="829"/>
        <v>0</v>
      </c>
      <c r="AK1818" s="1043"/>
      <c r="AL1818" s="1044"/>
      <c r="AM1818" s="1044"/>
      <c r="AN1818" s="1044"/>
      <c r="AO1818" s="1045"/>
      <c r="AP1818" s="3"/>
    </row>
    <row r="1819" spans="2:46" ht="12" customHeight="1" x14ac:dyDescent="0.15">
      <c r="B1819" s="1058"/>
      <c r="C1819" s="1063"/>
      <c r="D1819" s="1061"/>
      <c r="E1819" s="1061"/>
      <c r="F1819" s="1061"/>
      <c r="G1819" s="1061"/>
      <c r="H1819" s="1061"/>
      <c r="I1819" s="1061"/>
      <c r="J1819" s="1062"/>
      <c r="K1819" s="1016"/>
      <c r="L1819" s="1016"/>
      <c r="M1819" s="1016"/>
      <c r="N1819" s="1016"/>
      <c r="O1819" s="1016" t="s">
        <v>468</v>
      </c>
      <c r="P1819" s="1016"/>
      <c r="Q1819" s="1016"/>
      <c r="R1819" s="1016"/>
      <c r="S1819" s="1016"/>
      <c r="T1819" s="1016"/>
      <c r="U1819" s="1016"/>
      <c r="V1819" s="1016"/>
      <c r="W1819" s="1016"/>
      <c r="X1819" s="1016"/>
      <c r="Y1819" s="1034" t="str">
        <f>IF(Y1818&gt;0,"Ⅳ",IF(Z1818&gt;0,"Ⅲ",IF(AA1818&gt;0,"Ⅱa",IF(AB1818&gt;0,"Ⅱb","Ⅰ"))))</f>
        <v>Ⅰ</v>
      </c>
      <c r="Z1819" s="1035"/>
      <c r="AA1819" s="1035"/>
      <c r="AB1819" s="1036"/>
      <c r="AC1819" s="1034" t="str">
        <f>IF(AC1818&gt;0,"Ⅳ",IF(AD1818&gt;0,"Ⅲ",IF(AE1818&gt;0,"Ⅱa",IF(AF1818&gt;0,"Ⅱb","Ⅰ"))))</f>
        <v>Ⅰ</v>
      </c>
      <c r="AD1819" s="1035"/>
      <c r="AE1819" s="1035"/>
      <c r="AF1819" s="1036"/>
      <c r="AG1819" s="1034" t="str">
        <f>IF(AG1818&gt;0,"Ⅳ",IF(AH1818&gt;0,"Ⅲ",IF(AI1818&gt;0,"Ⅱa",IF(AJ1818&gt;0,"Ⅱb","Ⅰ"))))</f>
        <v>Ⅰ</v>
      </c>
      <c r="AH1819" s="1035"/>
      <c r="AI1819" s="1035"/>
      <c r="AJ1819" s="1036"/>
      <c r="AK1819" s="1046"/>
      <c r="AL1819" s="1047"/>
      <c r="AM1819" s="1047"/>
      <c r="AN1819" s="1047"/>
      <c r="AO1819" s="1048"/>
      <c r="AP1819" s="3"/>
      <c r="AQ1819" s="282" t="s">
        <v>312</v>
      </c>
      <c r="AR1819" s="282" t="s">
        <v>313</v>
      </c>
      <c r="AS1819" s="699" t="s">
        <v>316</v>
      </c>
      <c r="AT1819" s="1026"/>
    </row>
    <row r="1820" spans="2:46" ht="12" customHeight="1" x14ac:dyDescent="0.15">
      <c r="B1820" s="1058"/>
      <c r="C1820" s="1063"/>
      <c r="D1820" s="1061"/>
      <c r="E1820" s="1061"/>
      <c r="F1820" s="1061"/>
      <c r="G1820" s="1061"/>
      <c r="H1820" s="1061"/>
      <c r="I1820" s="1061"/>
      <c r="J1820" s="1062"/>
      <c r="K1820" s="1016"/>
      <c r="L1820" s="1016" t="s">
        <v>469</v>
      </c>
      <c r="M1820" s="1016"/>
      <c r="N1820" s="1016"/>
      <c r="O1820" s="1016" t="s">
        <v>212</v>
      </c>
      <c r="P1820" s="1016"/>
      <c r="Q1820" s="1016"/>
      <c r="R1820" s="1016"/>
      <c r="S1820" s="1016"/>
      <c r="T1820" s="1016"/>
      <c r="U1820" s="1016"/>
      <c r="V1820" s="1016"/>
      <c r="W1820" s="1016"/>
      <c r="X1820" s="1016"/>
      <c r="Y1820" s="187" t="s">
        <v>32</v>
      </c>
      <c r="Z1820" s="187" t="s">
        <v>33</v>
      </c>
      <c r="AA1820" s="1027" t="s">
        <v>34</v>
      </c>
      <c r="AB1820" s="1027"/>
      <c r="AC1820" s="187" t="s">
        <v>32</v>
      </c>
      <c r="AD1820" s="187" t="s">
        <v>33</v>
      </c>
      <c r="AE1820" s="1027" t="s">
        <v>34</v>
      </c>
      <c r="AF1820" s="1027"/>
      <c r="AG1820" s="187" t="s">
        <v>32</v>
      </c>
      <c r="AH1820" s="187" t="s">
        <v>33</v>
      </c>
      <c r="AI1820" s="1027" t="s">
        <v>34</v>
      </c>
      <c r="AJ1820" s="1027"/>
      <c r="AK1820" s="1046"/>
      <c r="AL1820" s="1047"/>
      <c r="AM1820" s="1047"/>
      <c r="AN1820" s="1047"/>
      <c r="AO1820" s="1048"/>
      <c r="AP1820" s="3"/>
      <c r="AQ1820" s="1028">
        <f>+Y1818+Z1818</f>
        <v>0</v>
      </c>
      <c r="AR1820" s="1029"/>
      <c r="AS1820" s="1028">
        <f>+AA1818+AB1818</f>
        <v>0</v>
      </c>
      <c r="AT1820" s="1029"/>
    </row>
    <row r="1821" spans="2:46" ht="12" customHeight="1" x14ac:dyDescent="0.15">
      <c r="B1821" s="1058"/>
      <c r="C1821" s="1063"/>
      <c r="D1821" s="1061"/>
      <c r="E1821" s="1061"/>
      <c r="F1821" s="1061"/>
      <c r="G1821" s="1061"/>
      <c r="H1821" s="1061"/>
      <c r="I1821" s="1061"/>
      <c r="J1821" s="1062"/>
      <c r="K1821" s="1016"/>
      <c r="L1821" s="1016"/>
      <c r="M1821" s="1016"/>
      <c r="N1821" s="1016"/>
      <c r="O1821" s="1016" t="s">
        <v>470</v>
      </c>
      <c r="P1821" s="1016"/>
      <c r="Q1821" s="1016"/>
      <c r="R1821" s="1016"/>
      <c r="S1821" s="1016"/>
      <c r="T1821" s="1016"/>
      <c r="U1821" s="1016"/>
      <c r="V1821" s="1016"/>
      <c r="W1821" s="1016"/>
      <c r="X1821" s="1016"/>
      <c r="Y1821" s="193" t="str">
        <f>IF(Y1818=0,"",1)</f>
        <v/>
      </c>
      <c r="Z1821" s="193" t="str">
        <f>IF(Z1818=0,"",1)</f>
        <v/>
      </c>
      <c r="AA1821" s="1030" t="str">
        <f>IF(AQ1820=1,"",IF(AS1820&gt;0,1,""))</f>
        <v/>
      </c>
      <c r="AB1821" s="1031"/>
      <c r="AC1821" s="193">
        <f>+AC1818</f>
        <v>0</v>
      </c>
      <c r="AD1821" s="193">
        <f>AD1818</f>
        <v>0</v>
      </c>
      <c r="AE1821" s="1030">
        <f>AE1818+AF1818</f>
        <v>0</v>
      </c>
      <c r="AF1821" s="1031"/>
      <c r="AG1821" s="193">
        <f>AG1818</f>
        <v>0</v>
      </c>
      <c r="AH1821" s="193">
        <f>AH1818</f>
        <v>0</v>
      </c>
      <c r="AI1821" s="1030">
        <f>AI1818+AJ1818</f>
        <v>0</v>
      </c>
      <c r="AJ1821" s="1031"/>
      <c r="AK1821" s="1046"/>
      <c r="AL1821" s="1047"/>
      <c r="AM1821" s="1047"/>
      <c r="AN1821" s="1047"/>
      <c r="AO1821" s="1048"/>
      <c r="AP1821" s="3"/>
      <c r="AQ1821" s="197">
        <f>+Y1818+AC1821+AG1821</f>
        <v>0</v>
      </c>
      <c r="AR1821" s="197">
        <f>+Z1818+AD1821+AH1821</f>
        <v>0</v>
      </c>
      <c r="AS1821" s="1032">
        <f>+AS1820+AE1821+AI1821</f>
        <v>0</v>
      </c>
      <c r="AT1821" s="1033"/>
    </row>
    <row r="1822" spans="2:46" ht="12" customHeight="1" x14ac:dyDescent="0.15">
      <c r="B1822" s="1058"/>
      <c r="C1822" s="1063"/>
      <c r="D1822" s="1061"/>
      <c r="E1822" s="1061"/>
      <c r="F1822" s="1061"/>
      <c r="G1822" s="1061"/>
      <c r="H1822" s="1061"/>
      <c r="I1822" s="1061"/>
      <c r="J1822" s="1062"/>
      <c r="K1822" s="1016"/>
      <c r="L1822" s="1016"/>
      <c r="M1822" s="1016"/>
      <c r="N1822" s="1016"/>
      <c r="O1822" s="1016" t="s">
        <v>471</v>
      </c>
      <c r="P1822" s="1016"/>
      <c r="Q1822" s="1016"/>
      <c r="R1822" s="1016"/>
      <c r="S1822" s="1016"/>
      <c r="T1822" s="1016"/>
      <c r="U1822" s="1016"/>
      <c r="V1822" s="1016"/>
      <c r="W1822" s="1016"/>
      <c r="X1822" s="1016"/>
      <c r="Y1822" s="1034" t="s">
        <v>875</v>
      </c>
      <c r="Z1822" s="1035"/>
      <c r="AA1822" s="1035"/>
      <c r="AB1822" s="1036"/>
      <c r="AC1822" s="1034" t="str">
        <f>IF(AC1821&gt;0,"Ⅳ",IF(AD1821&gt;0,"Ⅲ",IF(AE1821&gt;0,"Ⅱ","Ⅰ")))</f>
        <v>Ⅰ</v>
      </c>
      <c r="AD1822" s="1035"/>
      <c r="AE1822" s="1035"/>
      <c r="AF1822" s="1036"/>
      <c r="AG1822" s="1034" t="str">
        <f>IF(AG1821&gt;0,"Ⅳ",IF(AH1821&gt;0,"Ⅲ",IF(AI1821&gt;0,"Ⅱ","Ⅰ")))</f>
        <v>Ⅰ</v>
      </c>
      <c r="AH1822" s="1035"/>
      <c r="AI1822" s="1035"/>
      <c r="AJ1822" s="1036"/>
      <c r="AK1822" s="1046"/>
      <c r="AL1822" s="1047"/>
      <c r="AM1822" s="1047"/>
      <c r="AN1822" s="1047"/>
      <c r="AO1822" s="1048"/>
      <c r="AP1822" s="3"/>
      <c r="AQ1822" s="1037" t="str">
        <f>IF(AQ1821&gt;0,"Ⅳ",IF(AR1821&gt;0,"Ⅲ",IF(AS1821&gt;0,"Ⅱ","Ⅰ")))</f>
        <v>Ⅰ</v>
      </c>
      <c r="AR1822" s="1037"/>
      <c r="AS1822" s="1037"/>
      <c r="AT1822" s="1037"/>
    </row>
    <row r="1823" spans="2:46" ht="12" customHeight="1" x14ac:dyDescent="0.15">
      <c r="B1823" s="1058"/>
      <c r="C1823" s="1063"/>
      <c r="D1823" s="1061"/>
      <c r="E1823" s="1061"/>
      <c r="F1823" s="1061"/>
      <c r="G1823" s="1061"/>
      <c r="H1823" s="1061"/>
      <c r="I1823" s="1061"/>
      <c r="J1823" s="1062"/>
      <c r="K1823" s="1016"/>
      <c r="L1823" s="1016"/>
      <c r="M1823" s="1016"/>
      <c r="N1823" s="1016"/>
      <c r="O1823" s="1016" t="s">
        <v>472</v>
      </c>
      <c r="P1823" s="1016"/>
      <c r="Q1823" s="1016"/>
      <c r="R1823" s="1016"/>
      <c r="S1823" s="1016"/>
      <c r="T1823" s="1016"/>
      <c r="U1823" s="1016"/>
      <c r="V1823" s="1016"/>
      <c r="W1823" s="1016"/>
      <c r="X1823" s="1016"/>
      <c r="Y1823" s="1034" t="str">
        <f>IF(COUNTIF(Y1822:AJ1822,"Ⅳ")&gt;0,"Ⅳ",IF(COUNTIF(Y1822:AJ1822,"Ⅲ")&gt;0,"Ⅲ",IF(COUNTIF(Y1822:AJ1822,"Ⅱ")&gt;0,"Ⅱ","Ⅰ")))</f>
        <v>Ⅰ</v>
      </c>
      <c r="Z1823" s="1035"/>
      <c r="AA1823" s="1035"/>
      <c r="AB1823" s="1035"/>
      <c r="AC1823" s="1035"/>
      <c r="AD1823" s="1035"/>
      <c r="AE1823" s="1035"/>
      <c r="AF1823" s="1035"/>
      <c r="AG1823" s="1035"/>
      <c r="AH1823" s="1035"/>
      <c r="AI1823" s="1035"/>
      <c r="AJ1823" s="1036"/>
      <c r="AK1823" s="1049"/>
      <c r="AL1823" s="1050"/>
      <c r="AM1823" s="1050"/>
      <c r="AN1823" s="1050"/>
      <c r="AO1823" s="1051"/>
      <c r="AP1823" s="3"/>
    </row>
    <row r="1824" spans="2:46" ht="14.25" customHeight="1" x14ac:dyDescent="0.15">
      <c r="B1824" s="1058"/>
      <c r="C1824" s="1063"/>
      <c r="D1824" s="1061"/>
      <c r="E1824" s="1061"/>
      <c r="F1824" s="1061"/>
      <c r="G1824" s="1061"/>
      <c r="H1824" s="1061"/>
      <c r="I1824" s="1061"/>
      <c r="J1824" s="1062"/>
      <c r="K1824" s="1016" t="s">
        <v>169</v>
      </c>
      <c r="L1824" s="1017"/>
      <c r="M1824" s="1017"/>
      <c r="N1824" s="1017"/>
      <c r="O1824" s="1017"/>
      <c r="P1824" s="1017"/>
      <c r="Q1824" s="1017"/>
      <c r="R1824" s="1017"/>
      <c r="S1824" s="1017"/>
      <c r="T1824" s="1017"/>
      <c r="U1824" s="1017"/>
      <c r="V1824" s="1017"/>
      <c r="W1824" s="1017"/>
      <c r="X1824" s="1017"/>
      <c r="Y1824" s="1017"/>
      <c r="Z1824" s="1017"/>
      <c r="AA1824" s="1017"/>
      <c r="AB1824" s="1017"/>
      <c r="AC1824" s="1017"/>
      <c r="AD1824" s="1017"/>
      <c r="AE1824" s="1017"/>
      <c r="AF1824" s="1017"/>
      <c r="AG1824" s="1017"/>
      <c r="AH1824" s="1017"/>
      <c r="AI1824" s="1017"/>
      <c r="AJ1824" s="1017"/>
      <c r="AK1824" s="1017"/>
      <c r="AL1824" s="1017"/>
      <c r="AM1824" s="1017"/>
      <c r="AN1824" s="1017"/>
      <c r="AO1824" s="1017"/>
      <c r="AP1824" s="3"/>
    </row>
    <row r="1825" spans="2:86" ht="14.25" customHeight="1" x14ac:dyDescent="0.15">
      <c r="B1825" s="1058"/>
      <c r="C1825" s="1063"/>
      <c r="D1825" s="1061"/>
      <c r="E1825" s="1061"/>
      <c r="F1825" s="1061"/>
      <c r="G1825" s="1061"/>
      <c r="H1825" s="1061"/>
      <c r="I1825" s="1061"/>
      <c r="J1825" s="1062"/>
      <c r="K1825" s="1016"/>
      <c r="L1825" s="1017"/>
      <c r="M1825" s="1017"/>
      <c r="N1825" s="1017"/>
      <c r="O1825" s="1017"/>
      <c r="P1825" s="1017"/>
      <c r="Q1825" s="1017"/>
      <c r="R1825" s="1017"/>
      <c r="S1825" s="1017"/>
      <c r="T1825" s="1017"/>
      <c r="U1825" s="1017"/>
      <c r="V1825" s="1017"/>
      <c r="W1825" s="1017"/>
      <c r="X1825" s="1017"/>
      <c r="Y1825" s="1017"/>
      <c r="Z1825" s="1017"/>
      <c r="AA1825" s="1017"/>
      <c r="AB1825" s="1017"/>
      <c r="AC1825" s="1017"/>
      <c r="AD1825" s="1017"/>
      <c r="AE1825" s="1017"/>
      <c r="AF1825" s="1017"/>
      <c r="AG1825" s="1017"/>
      <c r="AH1825" s="1017"/>
      <c r="AI1825" s="1017"/>
      <c r="AJ1825" s="1017"/>
      <c r="AK1825" s="1017"/>
      <c r="AL1825" s="1017"/>
      <c r="AM1825" s="1017"/>
      <c r="AN1825" s="1017"/>
      <c r="AO1825" s="1017"/>
      <c r="AP1825" s="3"/>
    </row>
    <row r="1826" spans="2:86" ht="12" customHeight="1" x14ac:dyDescent="0.15">
      <c r="B1826" s="1058"/>
      <c r="C1826" s="1063"/>
      <c r="D1826" s="1061"/>
      <c r="E1826" s="1061"/>
      <c r="F1826" s="1061"/>
      <c r="G1826" s="1061"/>
      <c r="H1826" s="1061"/>
      <c r="I1826" s="1061"/>
      <c r="J1826" s="1062"/>
      <c r="K1826" s="1018" t="s">
        <v>473</v>
      </c>
      <c r="L1826" s="1018"/>
      <c r="M1826" s="1018"/>
      <c r="N1826" s="1018"/>
      <c r="O1826" s="1018"/>
      <c r="P1826" s="1018"/>
      <c r="Q1826" s="1018"/>
      <c r="R1826" s="1018"/>
      <c r="S1826" s="1018"/>
      <c r="T1826" s="1018"/>
      <c r="U1826" s="1018"/>
      <c r="V1826" s="1018"/>
      <c r="W1826" s="1018"/>
      <c r="X1826" s="1018"/>
      <c r="Y1826" s="1018"/>
      <c r="Z1826" s="1018"/>
      <c r="AA1826" s="1018"/>
      <c r="AB1826" s="1018"/>
      <c r="AC1826" s="1018"/>
      <c r="AD1826" s="1018"/>
      <c r="AE1826" s="1018"/>
      <c r="AF1826" s="1018"/>
      <c r="AG1826" s="1018"/>
      <c r="AH1826" s="1018"/>
      <c r="AI1826" s="1018"/>
      <c r="AJ1826" s="1018"/>
      <c r="AK1826" s="1018"/>
      <c r="AL1826" s="1018"/>
      <c r="AM1826" s="1018"/>
      <c r="AN1826" s="1018"/>
      <c r="AO1826" s="1018"/>
      <c r="AP1826" s="3"/>
    </row>
    <row r="1827" spans="2:86" ht="12" customHeight="1" x14ac:dyDescent="0.15">
      <c r="B1827" s="1058"/>
      <c r="C1827" s="1063"/>
      <c r="D1827" s="1061"/>
      <c r="E1827" s="1061"/>
      <c r="F1827" s="1061"/>
      <c r="G1827" s="1061"/>
      <c r="H1827" s="1061"/>
      <c r="I1827" s="1061"/>
      <c r="J1827" s="1062"/>
      <c r="K1827" s="1019" t="s">
        <v>523</v>
      </c>
      <c r="L1827" s="1019"/>
      <c r="M1827" s="1019"/>
      <c r="N1827" s="1019"/>
      <c r="O1827" s="1019"/>
      <c r="P1827" s="1019"/>
      <c r="Q1827" s="1019"/>
      <c r="R1827" s="1019"/>
      <c r="S1827" s="1019"/>
      <c r="T1827" s="1019"/>
      <c r="U1827" s="1019"/>
      <c r="V1827" s="1019"/>
      <c r="W1827" s="1019"/>
      <c r="X1827" s="1019"/>
      <c r="Y1827" s="1019"/>
      <c r="Z1827" s="1019"/>
      <c r="AA1827" s="1019"/>
      <c r="AB1827" s="1019"/>
      <c r="AC1827" s="1019"/>
      <c r="AD1827" s="1019"/>
      <c r="AE1827" s="1019"/>
      <c r="AF1827" s="1019"/>
      <c r="AG1827" s="1019"/>
      <c r="AH1827" s="1019"/>
      <c r="AI1827" s="1019"/>
      <c r="AJ1827" s="1019"/>
      <c r="AK1827" s="1019"/>
      <c r="AL1827" s="1019"/>
      <c r="AM1827" s="1019"/>
      <c r="AN1827" s="1019"/>
      <c r="AO1827" s="1019"/>
      <c r="AP1827" s="3"/>
    </row>
    <row r="1828" spans="2:86" ht="12" customHeight="1" x14ac:dyDescent="0.15">
      <c r="B1828" s="1058"/>
      <c r="C1828" s="1063"/>
      <c r="D1828" s="1061"/>
      <c r="E1828" s="1061"/>
      <c r="F1828" s="1061"/>
      <c r="G1828" s="1061"/>
      <c r="H1828" s="1061"/>
      <c r="I1828" s="1061"/>
      <c r="J1828" s="1062"/>
      <c r="K1828" s="194" t="s">
        <v>474</v>
      </c>
      <c r="L1828" s="195"/>
      <c r="M1828" s="195"/>
      <c r="N1828" s="195"/>
      <c r="O1828" s="195"/>
      <c r="P1828" s="195"/>
      <c r="Q1828" s="195"/>
      <c r="R1828" s="195"/>
      <c r="S1828" s="195"/>
      <c r="T1828" s="195"/>
      <c r="U1828" s="195"/>
      <c r="V1828" s="195"/>
      <c r="W1828" s="195"/>
      <c r="X1828" s="195"/>
      <c r="Y1828" s="195"/>
      <c r="Z1828" s="195"/>
      <c r="AA1828" s="195"/>
      <c r="AB1828" s="195"/>
      <c r="AC1828" s="195"/>
      <c r="AD1828" s="195"/>
      <c r="AE1828" s="195"/>
      <c r="AF1828" s="195"/>
      <c r="AG1828" s="195"/>
      <c r="AH1828" s="195"/>
      <c r="AI1828" s="195"/>
      <c r="AJ1828" s="195"/>
      <c r="AK1828" s="195"/>
      <c r="AL1828" s="195"/>
      <c r="AM1828" s="195"/>
      <c r="AN1828" s="195"/>
      <c r="AO1828" s="196"/>
      <c r="AP1828" s="3"/>
    </row>
    <row r="1829" spans="2:86" ht="12" customHeight="1" x14ac:dyDescent="0.15">
      <c r="B1829" s="1058"/>
      <c r="C1829" s="1063"/>
      <c r="D1829" s="1061"/>
      <c r="E1829" s="1061"/>
      <c r="F1829" s="1061"/>
      <c r="G1829" s="1061"/>
      <c r="H1829" s="1061"/>
      <c r="I1829" s="1061"/>
      <c r="J1829" s="1062"/>
      <c r="K1829" s="194" t="s">
        <v>475</v>
      </c>
      <c r="L1829" s="195"/>
      <c r="M1829" s="195"/>
      <c r="N1829" s="195"/>
      <c r="O1829" s="195"/>
      <c r="P1829" s="195"/>
      <c r="Q1829" s="195"/>
      <c r="R1829" s="195"/>
      <c r="S1829" s="195"/>
      <c r="T1829" s="195"/>
      <c r="U1829" s="195"/>
      <c r="V1829" s="195"/>
      <c r="W1829" s="195"/>
      <c r="X1829" s="195"/>
      <c r="Y1829" s="195"/>
      <c r="Z1829" s="195"/>
      <c r="AA1829" s="195"/>
      <c r="AB1829" s="195"/>
      <c r="AC1829" s="195"/>
      <c r="AD1829" s="195"/>
      <c r="AE1829" s="195"/>
      <c r="AF1829" s="195"/>
      <c r="AG1829" s="195"/>
      <c r="AH1829" s="195"/>
      <c r="AI1829" s="195"/>
      <c r="AJ1829" s="195"/>
      <c r="AK1829" s="195"/>
      <c r="AL1829" s="195"/>
      <c r="AM1829" s="195"/>
      <c r="AN1829" s="195"/>
      <c r="AO1829" s="196"/>
      <c r="AP1829" s="3"/>
    </row>
    <row r="1830" spans="2:86" ht="12" customHeight="1" x14ac:dyDescent="0.15">
      <c r="B1830" s="1058"/>
      <c r="C1830" s="1063"/>
      <c r="D1830" s="1061"/>
      <c r="E1830" s="1061"/>
      <c r="F1830" s="1061"/>
      <c r="G1830" s="1061"/>
      <c r="H1830" s="1061"/>
      <c r="I1830" s="1061"/>
      <c r="J1830" s="1062"/>
      <c r="K1830" s="1020" t="s">
        <v>476</v>
      </c>
      <c r="L1830" s="1021"/>
      <c r="M1830" s="1021"/>
      <c r="N1830" s="1021"/>
      <c r="O1830" s="1021"/>
      <c r="P1830" s="1021"/>
      <c r="Q1830" s="1021"/>
      <c r="R1830" s="1021"/>
      <c r="S1830" s="1021"/>
      <c r="T1830" s="1021"/>
      <c r="U1830" s="1021"/>
      <c r="V1830" s="1021"/>
      <c r="W1830" s="1021"/>
      <c r="X1830" s="1021"/>
      <c r="Y1830" s="1021"/>
      <c r="Z1830" s="1021"/>
      <c r="AA1830" s="1021"/>
      <c r="AB1830" s="1021"/>
      <c r="AC1830" s="1021"/>
      <c r="AD1830" s="1021"/>
      <c r="AE1830" s="1021"/>
      <c r="AF1830" s="1021"/>
      <c r="AG1830" s="1021"/>
      <c r="AH1830" s="1021"/>
      <c r="AI1830" s="1021"/>
      <c r="AJ1830" s="1021"/>
      <c r="AK1830" s="1021"/>
      <c r="AL1830" s="1021"/>
      <c r="AM1830" s="1021"/>
      <c r="AN1830" s="1021"/>
      <c r="AO1830" s="1022"/>
      <c r="AP1830" s="3"/>
    </row>
    <row r="1831" spans="2:86" ht="12" customHeight="1" x14ac:dyDescent="0.15">
      <c r="B1831" s="591"/>
      <c r="C1831" s="1064"/>
      <c r="D1831" s="1065"/>
      <c r="E1831" s="1065"/>
      <c r="F1831" s="1065"/>
      <c r="G1831" s="1065"/>
      <c r="H1831" s="1065"/>
      <c r="I1831" s="1065"/>
      <c r="J1831" s="1066"/>
      <c r="K1831" s="1023"/>
      <c r="L1831" s="1024"/>
      <c r="M1831" s="1024"/>
      <c r="N1831" s="1024"/>
      <c r="O1831" s="1024"/>
      <c r="P1831" s="1024"/>
      <c r="Q1831" s="1024"/>
      <c r="R1831" s="1024"/>
      <c r="S1831" s="1024"/>
      <c r="T1831" s="1024"/>
      <c r="U1831" s="1024"/>
      <c r="V1831" s="1024"/>
      <c r="W1831" s="1024"/>
      <c r="X1831" s="1024"/>
      <c r="Y1831" s="1024"/>
      <c r="Z1831" s="1024"/>
      <c r="AA1831" s="1024"/>
      <c r="AB1831" s="1024"/>
      <c r="AC1831" s="1024"/>
      <c r="AD1831" s="1024"/>
      <c r="AE1831" s="1024"/>
      <c r="AF1831" s="1024"/>
      <c r="AG1831" s="1024"/>
      <c r="AH1831" s="1024"/>
      <c r="AI1831" s="1024"/>
      <c r="AJ1831" s="1024"/>
      <c r="AK1831" s="1024"/>
      <c r="AL1831" s="1024"/>
      <c r="AM1831" s="1024"/>
      <c r="AN1831" s="1024"/>
      <c r="AO1831" s="1025"/>
      <c r="AP1831" s="3"/>
    </row>
    <row r="1832" spans="2:86" s="9" customFormat="1" ht="12" customHeight="1" x14ac:dyDescent="0.15">
      <c r="B1832" s="3" t="s">
        <v>527</v>
      </c>
      <c r="AQ1832" s="162"/>
      <c r="AR1832" s="162"/>
      <c r="AS1832" s="162"/>
      <c r="AT1832" s="162"/>
      <c r="AU1832" s="162"/>
      <c r="AV1832" s="162"/>
      <c r="AW1832" s="162"/>
      <c r="AX1832" s="162"/>
      <c r="AY1832" s="162"/>
      <c r="AZ1832" s="162"/>
      <c r="BA1832" s="162"/>
      <c r="BB1832" s="162"/>
      <c r="BC1832" s="162"/>
      <c r="BD1832" s="162"/>
      <c r="BE1832" s="162"/>
      <c r="BF1832" s="162"/>
      <c r="BG1832" s="162"/>
      <c r="BH1832" s="162"/>
      <c r="BI1832" s="162"/>
      <c r="BJ1832" s="162"/>
      <c r="BK1832" s="162"/>
      <c r="BL1832" s="162"/>
      <c r="BM1832" s="162"/>
      <c r="BN1832" s="162"/>
      <c r="BO1832" s="162"/>
      <c r="BP1832" s="162"/>
      <c r="BQ1832" s="162"/>
      <c r="BR1832" s="162"/>
      <c r="BS1832" s="162"/>
      <c r="BT1832" s="162"/>
      <c r="BU1832" s="162"/>
      <c r="BV1832" s="162"/>
      <c r="BW1832" s="162"/>
      <c r="BX1832" s="162"/>
      <c r="BY1832" s="162"/>
      <c r="BZ1832" s="162"/>
      <c r="CA1832" s="162"/>
      <c r="CB1832" s="162"/>
      <c r="CC1832" s="162"/>
      <c r="CD1832" s="162"/>
      <c r="CE1832" s="162"/>
      <c r="CF1832" s="162"/>
      <c r="CG1832" s="162"/>
      <c r="CH1832" s="162"/>
    </row>
    <row r="1833" spans="2:86" ht="12" customHeight="1" thickBot="1" x14ac:dyDescent="0.2">
      <c r="B1833" s="3" t="s">
        <v>524</v>
      </c>
    </row>
    <row r="1834" spans="2:86" ht="12" customHeight="1" x14ac:dyDescent="0.15">
      <c r="B1834" s="3" t="s">
        <v>525</v>
      </c>
      <c r="AU1834" s="1000" t="s">
        <v>305</v>
      </c>
      <c r="AV1834" s="1001" t="s">
        <v>298</v>
      </c>
      <c r="AW1834" s="1003" t="s">
        <v>299</v>
      </c>
      <c r="AX1834" s="1005" t="s">
        <v>306</v>
      </c>
      <c r="AY1834" s="1006"/>
      <c r="AZ1834" s="1006"/>
      <c r="BA1834" s="1006"/>
      <c r="BB1834" s="1006"/>
      <c r="BC1834" s="1006"/>
      <c r="BD1834" s="1006"/>
      <c r="BE1834" s="1006"/>
      <c r="BF1834" s="1006"/>
      <c r="BG1834" s="1006"/>
      <c r="BH1834" s="1006"/>
      <c r="BI1834" s="1006"/>
      <c r="BJ1834" s="1006"/>
      <c r="BK1834" s="1006"/>
      <c r="BL1834" s="1006"/>
      <c r="BM1834" s="1006"/>
      <c r="BN1834" s="1006"/>
      <c r="BO1834" s="1006"/>
      <c r="BP1834" s="1006"/>
      <c r="BQ1834" s="1006"/>
      <c r="BR1834" s="1007"/>
      <c r="BS1834" s="807" t="s">
        <v>300</v>
      </c>
      <c r="BT1834" s="1008"/>
      <c r="BU1834" s="1008"/>
      <c r="BV1834" s="1008"/>
      <c r="BW1834" s="1009" t="s">
        <v>307</v>
      </c>
      <c r="BX1834" s="1010"/>
      <c r="BY1834" s="1010"/>
      <c r="BZ1834" s="1010"/>
      <c r="CA1834" s="1010"/>
      <c r="CB1834" s="1010"/>
      <c r="CC1834" s="1010"/>
      <c r="CD1834" s="1010"/>
      <c r="CE1834" s="1010"/>
      <c r="CF1834" s="1010"/>
      <c r="CG1834" s="1010"/>
      <c r="CH1834" s="1011"/>
    </row>
    <row r="1835" spans="2:86" ht="12" customHeight="1" x14ac:dyDescent="0.15">
      <c r="B1835" s="3" t="s">
        <v>477</v>
      </c>
      <c r="AU1835" s="1000"/>
      <c r="AV1835" s="1002"/>
      <c r="AW1835" s="1004"/>
      <c r="AX1835" s="1012" t="s">
        <v>308</v>
      </c>
      <c r="AY1835" s="686"/>
      <c r="AZ1835" s="686"/>
      <c r="BA1835" s="686"/>
      <c r="BB1835" s="686"/>
      <c r="BC1835" s="686"/>
      <c r="BD1835" s="686"/>
      <c r="BE1835" s="686"/>
      <c r="BF1835" s="686"/>
      <c r="BG1835" s="686"/>
      <c r="BH1835" s="686"/>
      <c r="BI1835" s="686"/>
      <c r="BJ1835" s="686" t="s">
        <v>309</v>
      </c>
      <c r="BK1835" s="686"/>
      <c r="BL1835" s="686"/>
      <c r="BM1835" s="686"/>
      <c r="BN1835" s="686"/>
      <c r="BO1835" s="686"/>
      <c r="BP1835" s="686"/>
      <c r="BQ1835" s="686"/>
      <c r="BR1835" s="1013"/>
      <c r="BS1835" s="1008"/>
      <c r="BT1835" s="1008"/>
      <c r="BU1835" s="1008"/>
      <c r="BV1835" s="1008"/>
      <c r="BW1835" s="1014" t="s">
        <v>302</v>
      </c>
      <c r="BX1835" s="699"/>
      <c r="BY1835" s="699"/>
      <c r="BZ1835" s="699"/>
      <c r="CA1835" s="686" t="s">
        <v>310</v>
      </c>
      <c r="CB1835" s="686"/>
      <c r="CC1835" s="686"/>
      <c r="CD1835" s="686"/>
      <c r="CE1835" s="686"/>
      <c r="CF1835" s="686"/>
      <c r="CG1835" s="686"/>
      <c r="CH1835" s="1013"/>
    </row>
    <row r="1836" spans="2:86" ht="12" customHeight="1" x14ac:dyDescent="0.15">
      <c r="B1836" s="3" t="s">
        <v>526</v>
      </c>
      <c r="AU1836" s="1000"/>
      <c r="AV1836" s="1002"/>
      <c r="AW1836" s="1004"/>
      <c r="AX1836" s="1012" t="s">
        <v>26</v>
      </c>
      <c r="AY1836" s="686"/>
      <c r="AZ1836" s="686"/>
      <c r="BA1836" s="686"/>
      <c r="BB1836" s="686" t="s">
        <v>22</v>
      </c>
      <c r="BC1836" s="686"/>
      <c r="BD1836" s="686"/>
      <c r="BE1836" s="686"/>
      <c r="BF1836" s="686" t="s">
        <v>24</v>
      </c>
      <c r="BG1836" s="686"/>
      <c r="BH1836" s="686"/>
      <c r="BI1836" s="686"/>
      <c r="BJ1836" s="699" t="s">
        <v>26</v>
      </c>
      <c r="BK1836" s="699"/>
      <c r="BL1836" s="699"/>
      <c r="BM1836" s="699" t="s">
        <v>22</v>
      </c>
      <c r="BN1836" s="699"/>
      <c r="BO1836" s="699"/>
      <c r="BP1836" s="699" t="s">
        <v>24</v>
      </c>
      <c r="BQ1836" s="699"/>
      <c r="BR1836" s="1015"/>
      <c r="BS1836" s="807" t="s">
        <v>26</v>
      </c>
      <c r="BT1836" s="807" t="s">
        <v>22</v>
      </c>
      <c r="BU1836" s="807" t="s">
        <v>24</v>
      </c>
      <c r="BV1836" s="807" t="s">
        <v>303</v>
      </c>
      <c r="BW1836" s="1012" t="s">
        <v>311</v>
      </c>
      <c r="BX1836" s="686"/>
      <c r="BY1836" s="686"/>
      <c r="BZ1836" s="686"/>
      <c r="CA1836" s="686" t="s">
        <v>22</v>
      </c>
      <c r="CB1836" s="686"/>
      <c r="CC1836" s="686"/>
      <c r="CD1836" s="686"/>
      <c r="CE1836" s="686" t="s">
        <v>24</v>
      </c>
      <c r="CF1836" s="686"/>
      <c r="CG1836" s="686"/>
      <c r="CH1836" s="1013"/>
    </row>
    <row r="1837" spans="2:86" ht="12" customHeight="1" x14ac:dyDescent="0.15">
      <c r="B1837" s="3" t="s">
        <v>478</v>
      </c>
      <c r="AU1837" s="1000"/>
      <c r="AV1837" s="1002"/>
      <c r="AW1837" s="1004"/>
      <c r="AX1837" s="156" t="s">
        <v>862</v>
      </c>
      <c r="AY1837" s="157" t="s">
        <v>863</v>
      </c>
      <c r="AZ1837" s="157" t="s">
        <v>864</v>
      </c>
      <c r="BA1837" s="158" t="s">
        <v>865</v>
      </c>
      <c r="BB1837" s="159" t="s">
        <v>866</v>
      </c>
      <c r="BC1837" s="157" t="s">
        <v>863</v>
      </c>
      <c r="BD1837" s="157" t="s">
        <v>867</v>
      </c>
      <c r="BE1837" s="158" t="s">
        <v>865</v>
      </c>
      <c r="BF1837" s="159" t="s">
        <v>866</v>
      </c>
      <c r="BG1837" s="157" t="s">
        <v>863</v>
      </c>
      <c r="BH1837" s="157" t="s">
        <v>864</v>
      </c>
      <c r="BI1837" s="158" t="s">
        <v>865</v>
      </c>
      <c r="BJ1837" s="159" t="s">
        <v>866</v>
      </c>
      <c r="BK1837" s="157" t="s">
        <v>868</v>
      </c>
      <c r="BL1837" s="158" t="s">
        <v>869</v>
      </c>
      <c r="BM1837" s="159" t="s">
        <v>870</v>
      </c>
      <c r="BN1837" s="157" t="s">
        <v>863</v>
      </c>
      <c r="BO1837" s="158" t="s">
        <v>871</v>
      </c>
      <c r="BP1837" s="159" t="s">
        <v>870</v>
      </c>
      <c r="BQ1837" s="157" t="s">
        <v>868</v>
      </c>
      <c r="BR1837" s="160" t="s">
        <v>872</v>
      </c>
      <c r="BS1837" s="1008"/>
      <c r="BT1837" s="1008"/>
      <c r="BU1837" s="1008"/>
      <c r="BV1837" s="1008"/>
      <c r="BW1837" s="156" t="s">
        <v>866</v>
      </c>
      <c r="BX1837" s="157" t="s">
        <v>863</v>
      </c>
      <c r="BY1837" s="157" t="s">
        <v>864</v>
      </c>
      <c r="BZ1837" s="158" t="s">
        <v>865</v>
      </c>
      <c r="CA1837" s="159" t="s">
        <v>866</v>
      </c>
      <c r="CB1837" s="157" t="s">
        <v>873</v>
      </c>
      <c r="CC1837" s="157" t="s">
        <v>864</v>
      </c>
      <c r="CD1837" s="158" t="s">
        <v>865</v>
      </c>
      <c r="CE1837" s="159" t="s">
        <v>866</v>
      </c>
      <c r="CF1837" s="157" t="s">
        <v>863</v>
      </c>
      <c r="CG1837" s="157" t="s">
        <v>864</v>
      </c>
      <c r="CH1837" s="160" t="s">
        <v>874</v>
      </c>
    </row>
    <row r="1838" spans="2:86" x14ac:dyDescent="0.15">
      <c r="B1838" s="3" t="s">
        <v>539</v>
      </c>
      <c r="AU1838" s="1000"/>
      <c r="AV1838" s="188" t="str">
        <f>N1840</f>
        <v>S039</v>
      </c>
      <c r="AW1838" s="300">
        <f>R1840</f>
        <v>10.6</v>
      </c>
      <c r="AX1838" s="197">
        <f>+Y1865</f>
        <v>0</v>
      </c>
      <c r="AY1838" s="197">
        <f>+Z1865</f>
        <v>0</v>
      </c>
      <c r="AZ1838" s="197">
        <f>+AA1865</f>
        <v>0</v>
      </c>
      <c r="BA1838" s="197">
        <f t="shared" ref="BA1838" si="830">+AB1865</f>
        <v>0</v>
      </c>
      <c r="BB1838" s="197">
        <f>+AC1865</f>
        <v>0</v>
      </c>
      <c r="BC1838" s="197">
        <f t="shared" ref="BC1838" si="831">+AD1865</f>
        <v>0</v>
      </c>
      <c r="BD1838" s="197">
        <f t="shared" ref="BD1838" si="832">+AE1865</f>
        <v>0</v>
      </c>
      <c r="BE1838" s="197">
        <f t="shared" ref="BE1838" si="833">+AF1865</f>
        <v>1</v>
      </c>
      <c r="BF1838" s="197">
        <f t="shared" ref="BF1838" si="834">+AG1865</f>
        <v>0</v>
      </c>
      <c r="BG1838" s="197">
        <f t="shared" ref="BG1838" si="835">+AH1865</f>
        <v>0</v>
      </c>
      <c r="BH1838" s="197">
        <f t="shared" ref="BH1838" si="836">+AI1865</f>
        <v>0</v>
      </c>
      <c r="BI1838" s="197">
        <f t="shared" ref="BI1838" si="837">+AJ1865</f>
        <v>0</v>
      </c>
      <c r="BJ1838" s="197" t="str">
        <f>+Y1868</f>
        <v/>
      </c>
      <c r="BK1838" s="197" t="str">
        <f t="shared" ref="BK1838" si="838">+Z1868</f>
        <v/>
      </c>
      <c r="BL1838" s="197" t="str">
        <f>+AA1868</f>
        <v/>
      </c>
      <c r="BM1838" s="197">
        <f>+AC1868</f>
        <v>0</v>
      </c>
      <c r="BN1838" s="197">
        <f t="shared" ref="BN1838" si="839">+AD1868</f>
        <v>0</v>
      </c>
      <c r="BO1838" s="197">
        <f t="shared" ref="BO1838" si="840">+AE1868</f>
        <v>1</v>
      </c>
      <c r="BP1838" s="197">
        <f>+AG1868</f>
        <v>0</v>
      </c>
      <c r="BQ1838" s="197">
        <f>+AH1868</f>
        <v>0</v>
      </c>
      <c r="BR1838" s="197">
        <f>+AI1868</f>
        <v>0</v>
      </c>
      <c r="BS1838" s="296" t="str">
        <f>+Y1869</f>
        <v>Ⅰ</v>
      </c>
      <c r="BT1838" s="296" t="str">
        <f>+AC1869</f>
        <v>Ⅱ</v>
      </c>
      <c r="BU1838" s="296" t="str">
        <f>+AG1869</f>
        <v>Ⅰ</v>
      </c>
      <c r="BV1838" s="296" t="str">
        <f>+Y1870</f>
        <v>Ⅱ</v>
      </c>
      <c r="BW1838" s="164" t="str">
        <f>IF(Y1865&gt;0,R1840,"")</f>
        <v/>
      </c>
      <c r="BX1838" s="165" t="str">
        <f>IF(Z1865&gt;0,"",IF(AA1865&gt;0,R1840,""))</f>
        <v/>
      </c>
      <c r="BY1838" s="165" t="str">
        <f>IF(Y1865+Z1865&gt;0,"",IF(AA1865&gt;0,R1840,""))</f>
        <v/>
      </c>
      <c r="BZ1838" s="165" t="str">
        <f>IF(Y1865+Z1865+AA1865&gt;0,"",IF(AB1865&gt;0,R1840,""))</f>
        <v/>
      </c>
      <c r="CA1838" s="166">
        <f t="shared" ref="CA1838" si="841">+AC1864</f>
        <v>0</v>
      </c>
      <c r="CB1838" s="166">
        <f t="shared" ref="CB1838" si="842">+AD1864</f>
        <v>0</v>
      </c>
      <c r="CC1838" s="166">
        <f t="shared" ref="CC1838" si="843">+AE1864</f>
        <v>0</v>
      </c>
      <c r="CD1838" s="166">
        <f t="shared" ref="CD1838" si="844">+AF1864</f>
        <v>5.000000000000001E-3</v>
      </c>
      <c r="CE1838" s="166">
        <f t="shared" ref="CE1838" si="845">+AG1864</f>
        <v>0</v>
      </c>
      <c r="CF1838" s="166">
        <f t="shared" ref="CF1838" si="846">+AH1864</f>
        <v>0</v>
      </c>
      <c r="CG1838" s="166">
        <f t="shared" ref="CG1838" si="847">+AI1864</f>
        <v>0</v>
      </c>
      <c r="CH1838" s="166">
        <f t="shared" ref="CH1838" si="848">+AJ1864</f>
        <v>0</v>
      </c>
    </row>
    <row r="1839" spans="2:86" ht="12" customHeight="1" x14ac:dyDescent="0.15">
      <c r="B1839" s="1057" t="s">
        <v>219</v>
      </c>
      <c r="C1839" s="1059"/>
      <c r="D1839" s="1060"/>
      <c r="E1839" s="1061"/>
      <c r="F1839" s="1061"/>
      <c r="G1839" s="1061"/>
      <c r="H1839" s="1061"/>
      <c r="I1839" s="1061"/>
      <c r="J1839" s="1062"/>
      <c r="K1839" s="1067" t="s">
        <v>453</v>
      </c>
      <c r="L1839" s="1068"/>
      <c r="M1839" s="1068"/>
      <c r="N1839" s="1068"/>
      <c r="O1839" s="1068"/>
      <c r="P1839" s="1068"/>
      <c r="Q1839" s="1068"/>
      <c r="R1839" s="1068"/>
      <c r="S1839" s="1068"/>
      <c r="T1839" s="1068"/>
      <c r="U1839" s="1068"/>
      <c r="V1839" s="1068"/>
      <c r="W1839" s="1068"/>
      <c r="X1839" s="1068"/>
      <c r="Y1839" s="1068"/>
      <c r="Z1839" s="1068"/>
      <c r="AA1839" s="1068"/>
      <c r="AB1839" s="1068"/>
      <c r="AC1839" s="1068"/>
      <c r="AD1839" s="1068"/>
      <c r="AE1839" s="1068"/>
      <c r="AF1839" s="1068"/>
      <c r="AG1839" s="1068"/>
      <c r="AH1839" s="1068"/>
      <c r="AI1839" s="1068"/>
      <c r="AJ1839" s="1068"/>
      <c r="AK1839" s="1068"/>
      <c r="AL1839" s="1068"/>
      <c r="AM1839" s="1068"/>
      <c r="AN1839" s="1068"/>
      <c r="AO1839" s="1069"/>
      <c r="AP1839" s="3"/>
    </row>
    <row r="1840" spans="2:86" ht="12" customHeight="1" x14ac:dyDescent="0.15">
      <c r="B1840" s="1058"/>
      <c r="C1840" s="1063"/>
      <c r="D1840" s="1061"/>
      <c r="E1840" s="1061"/>
      <c r="F1840" s="1061"/>
      <c r="G1840" s="1061"/>
      <c r="H1840" s="1061"/>
      <c r="I1840" s="1061"/>
      <c r="J1840" s="1062"/>
      <c r="K1840" s="1040" t="s">
        <v>218</v>
      </c>
      <c r="L1840" s="1041"/>
      <c r="M1840" s="1042"/>
      <c r="N1840" s="1034" t="s">
        <v>759</v>
      </c>
      <c r="O1840" s="1035"/>
      <c r="P1840" s="1040" t="s">
        <v>454</v>
      </c>
      <c r="Q1840" s="1042"/>
      <c r="R1840" s="1070">
        <f>'様式A-2'!C50</f>
        <v>10.6</v>
      </c>
      <c r="S1840" s="1071"/>
      <c r="T1840" s="1072"/>
      <c r="U1840" s="1073" t="s">
        <v>455</v>
      </c>
      <c r="V1840" s="1074"/>
      <c r="W1840" s="1073" t="s">
        <v>456</v>
      </c>
      <c r="X1840" s="1074"/>
      <c r="Y1840" s="1042" t="s">
        <v>217</v>
      </c>
      <c r="Z1840" s="1016"/>
      <c r="AA1840" s="1016"/>
      <c r="AB1840" s="1016"/>
      <c r="AC1840" s="1073" t="s">
        <v>457</v>
      </c>
      <c r="AD1840" s="1079"/>
      <c r="AE1840" s="1079"/>
      <c r="AF1840" s="1079"/>
      <c r="AG1840" s="1079"/>
      <c r="AH1840" s="1079"/>
      <c r="AI1840" s="1079"/>
      <c r="AJ1840" s="1074"/>
      <c r="AK1840" s="1073" t="s">
        <v>458</v>
      </c>
      <c r="AL1840" s="1079"/>
      <c r="AM1840" s="1079"/>
      <c r="AN1840" s="1081"/>
      <c r="AO1840" s="1082"/>
      <c r="AP1840" s="3"/>
      <c r="AV1840" s="167"/>
      <c r="AW1840" s="221"/>
      <c r="AX1840" s="167"/>
      <c r="AY1840" s="167"/>
      <c r="AZ1840" s="167"/>
      <c r="BA1840" s="167"/>
      <c r="BB1840" s="167"/>
      <c r="BC1840" s="167"/>
      <c r="BD1840" s="167"/>
    </row>
    <row r="1841" spans="2:56" ht="12" customHeight="1" x14ac:dyDescent="0.15">
      <c r="B1841" s="1058"/>
      <c r="C1841" s="1063"/>
      <c r="D1841" s="1061"/>
      <c r="E1841" s="1061"/>
      <c r="F1841" s="1061"/>
      <c r="G1841" s="1061"/>
      <c r="H1841" s="1061"/>
      <c r="I1841" s="1061"/>
      <c r="J1841" s="1062"/>
      <c r="K1841" s="1016" t="s">
        <v>459</v>
      </c>
      <c r="L1841" s="1016" t="s">
        <v>199</v>
      </c>
      <c r="M1841" s="1016"/>
      <c r="N1841" s="1016" t="s">
        <v>198</v>
      </c>
      <c r="O1841" s="1016"/>
      <c r="P1841" s="1016" t="s">
        <v>460</v>
      </c>
      <c r="Q1841" s="1016"/>
      <c r="R1841" s="1016" t="s">
        <v>6</v>
      </c>
      <c r="S1841" s="1016"/>
      <c r="T1841" s="1016"/>
      <c r="U1841" s="1075"/>
      <c r="V1841" s="1076"/>
      <c r="W1841" s="1075"/>
      <c r="X1841" s="1076"/>
      <c r="Y1841" s="1042"/>
      <c r="Z1841" s="1016"/>
      <c r="AA1841" s="1016"/>
      <c r="AB1841" s="1016"/>
      <c r="AC1841" s="1077"/>
      <c r="AD1841" s="1080"/>
      <c r="AE1841" s="1080"/>
      <c r="AF1841" s="1080"/>
      <c r="AG1841" s="1080"/>
      <c r="AH1841" s="1080"/>
      <c r="AI1841" s="1080"/>
      <c r="AJ1841" s="1078"/>
      <c r="AK1841" s="1075"/>
      <c r="AL1841" s="1083"/>
      <c r="AM1841" s="1083"/>
      <c r="AN1841" s="1084"/>
      <c r="AO1841" s="1085"/>
      <c r="AP1841" s="3"/>
      <c r="AV1841" s="167"/>
      <c r="AW1841" s="167"/>
      <c r="AX1841" s="167"/>
      <c r="AY1841" s="167"/>
      <c r="AZ1841" s="167"/>
      <c r="BA1841" s="167"/>
      <c r="BB1841" s="167"/>
      <c r="BC1841" s="167"/>
      <c r="BD1841" s="167"/>
    </row>
    <row r="1842" spans="2:56" ht="12" customHeight="1" x14ac:dyDescent="0.15">
      <c r="B1842" s="1058"/>
      <c r="C1842" s="1063"/>
      <c r="D1842" s="1061"/>
      <c r="E1842" s="1061"/>
      <c r="F1842" s="1061"/>
      <c r="G1842" s="1061"/>
      <c r="H1842" s="1061"/>
      <c r="I1842" s="1061"/>
      <c r="J1842" s="1062"/>
      <c r="K1842" s="1016"/>
      <c r="L1842" s="1016"/>
      <c r="M1842" s="1016"/>
      <c r="N1842" s="1016"/>
      <c r="O1842" s="1016"/>
      <c r="P1842" s="1016"/>
      <c r="Q1842" s="1016"/>
      <c r="R1842" s="1016"/>
      <c r="S1842" s="1016"/>
      <c r="T1842" s="1016"/>
      <c r="U1842" s="1075"/>
      <c r="V1842" s="1076"/>
      <c r="W1842" s="1075"/>
      <c r="X1842" s="1076"/>
      <c r="Y1842" s="1042" t="s">
        <v>461</v>
      </c>
      <c r="Z1842" s="1016"/>
      <c r="AA1842" s="1016"/>
      <c r="AB1842" s="1016"/>
      <c r="AC1842" s="1016" t="s">
        <v>462</v>
      </c>
      <c r="AD1842" s="1016"/>
      <c r="AE1842" s="1016"/>
      <c r="AF1842" s="1016"/>
      <c r="AG1842" s="1016" t="s">
        <v>463</v>
      </c>
      <c r="AH1842" s="1016"/>
      <c r="AI1842" s="1016"/>
      <c r="AJ1842" s="1016"/>
      <c r="AK1842" s="1075"/>
      <c r="AL1842" s="1083"/>
      <c r="AM1842" s="1083"/>
      <c r="AN1842" s="1084"/>
      <c r="AO1842" s="1085"/>
      <c r="AP1842" s="3"/>
      <c r="AV1842" s="167"/>
      <c r="AW1842" s="167"/>
      <c r="AX1842" s="167"/>
      <c r="AY1842" s="167"/>
      <c r="AZ1842" s="167"/>
      <c r="BA1842" s="167"/>
      <c r="BB1842" s="167"/>
      <c r="BC1842" s="167"/>
      <c r="BD1842" s="167"/>
    </row>
    <row r="1843" spans="2:56" ht="12" customHeight="1" x14ac:dyDescent="0.15">
      <c r="B1843" s="1058"/>
      <c r="C1843" s="1063"/>
      <c r="D1843" s="1061"/>
      <c r="E1843" s="1061"/>
      <c r="F1843" s="1061"/>
      <c r="G1843" s="1061"/>
      <c r="H1843" s="1061"/>
      <c r="I1843" s="1061"/>
      <c r="J1843" s="1062"/>
      <c r="K1843" s="1016"/>
      <c r="L1843" s="1016"/>
      <c r="M1843" s="1016"/>
      <c r="N1843" s="1016"/>
      <c r="O1843" s="1016"/>
      <c r="P1843" s="1016"/>
      <c r="Q1843" s="1016"/>
      <c r="R1843" s="1016"/>
      <c r="S1843" s="1016"/>
      <c r="T1843" s="1016"/>
      <c r="U1843" s="1077"/>
      <c r="V1843" s="1078"/>
      <c r="W1843" s="1077"/>
      <c r="X1843" s="1078"/>
      <c r="Y1843" s="191" t="s">
        <v>32</v>
      </c>
      <c r="Z1843" s="187" t="s">
        <v>33</v>
      </c>
      <c r="AA1843" s="187" t="s">
        <v>464</v>
      </c>
      <c r="AB1843" s="187" t="s">
        <v>465</v>
      </c>
      <c r="AC1843" s="187" t="s">
        <v>32</v>
      </c>
      <c r="AD1843" s="187" t="s">
        <v>33</v>
      </c>
      <c r="AE1843" s="187" t="s">
        <v>464</v>
      </c>
      <c r="AF1843" s="187" t="s">
        <v>465</v>
      </c>
      <c r="AG1843" s="187" t="s">
        <v>32</v>
      </c>
      <c r="AH1843" s="187" t="s">
        <v>33</v>
      </c>
      <c r="AI1843" s="187" t="s">
        <v>464</v>
      </c>
      <c r="AJ1843" s="187" t="s">
        <v>465</v>
      </c>
      <c r="AK1843" s="1077"/>
      <c r="AL1843" s="1080"/>
      <c r="AM1843" s="1080"/>
      <c r="AN1843" s="1086"/>
      <c r="AO1843" s="1087"/>
      <c r="AP1843" s="3"/>
      <c r="AV1843" s="167"/>
      <c r="AW1843" s="167"/>
      <c r="AX1843" s="167"/>
      <c r="AY1843" s="167"/>
      <c r="AZ1843" s="167"/>
      <c r="BA1843" s="167"/>
      <c r="BB1843" s="167"/>
      <c r="BC1843" s="167"/>
      <c r="BD1843" s="167"/>
    </row>
    <row r="1844" spans="2:56" ht="12" customHeight="1" x14ac:dyDescent="0.15">
      <c r="B1844" s="1058"/>
      <c r="C1844" s="1063"/>
      <c r="D1844" s="1061"/>
      <c r="E1844" s="1061"/>
      <c r="F1844" s="1061"/>
      <c r="G1844" s="1061"/>
      <c r="H1844" s="1061"/>
      <c r="I1844" s="1061"/>
      <c r="J1844" s="1062"/>
      <c r="K1844" s="192">
        <v>1</v>
      </c>
      <c r="L1844" s="1038" t="s">
        <v>331</v>
      </c>
      <c r="M1844" s="1039"/>
      <c r="N1844" s="1038" t="s">
        <v>354</v>
      </c>
      <c r="O1844" s="1039"/>
      <c r="P1844" s="1034" t="s">
        <v>332</v>
      </c>
      <c r="Q1844" s="1036"/>
      <c r="R1844" s="408" t="s">
        <v>532</v>
      </c>
      <c r="S1844" s="408"/>
      <c r="T1844" s="408"/>
      <c r="U1844" s="1034" t="s">
        <v>1648</v>
      </c>
      <c r="V1844" s="1036"/>
      <c r="W1844" s="1034" t="s">
        <v>551</v>
      </c>
      <c r="X1844" s="1035"/>
      <c r="Y1844" s="286"/>
      <c r="Z1844" s="286"/>
      <c r="AA1844" s="286"/>
      <c r="AB1844" s="286"/>
      <c r="AC1844" s="223"/>
      <c r="AD1844" s="223"/>
      <c r="AE1844" s="223"/>
      <c r="AF1844" s="223"/>
      <c r="AG1844" s="223"/>
      <c r="AH1844" s="223"/>
      <c r="AI1844" s="223"/>
      <c r="AJ1844" s="223"/>
      <c r="AK1844" s="1038"/>
      <c r="AL1844" s="1056"/>
      <c r="AM1844" s="1056"/>
      <c r="AN1844" s="799"/>
      <c r="AO1844" s="800"/>
      <c r="AP1844" s="3"/>
      <c r="AQ1844" s="222">
        <f>IF(P1844="材質劣化",2,IF(P1844="漏水",3,1))</f>
        <v>2</v>
      </c>
      <c r="AV1844" s="167"/>
      <c r="AW1844" s="167"/>
      <c r="AX1844" s="167"/>
      <c r="AY1844" s="167"/>
      <c r="AZ1844" s="167"/>
      <c r="BA1844" s="167"/>
      <c r="BB1844" s="167"/>
      <c r="BC1844" s="167"/>
      <c r="BD1844" s="167"/>
    </row>
    <row r="1845" spans="2:56" ht="12" customHeight="1" x14ac:dyDescent="0.15">
      <c r="B1845" s="1058"/>
      <c r="C1845" s="1063"/>
      <c r="D1845" s="1061"/>
      <c r="E1845" s="1061"/>
      <c r="F1845" s="1061"/>
      <c r="G1845" s="1061"/>
      <c r="H1845" s="1061"/>
      <c r="I1845" s="1061"/>
      <c r="J1845" s="1062"/>
      <c r="K1845" s="192">
        <v>2</v>
      </c>
      <c r="L1845" s="1038" t="s">
        <v>331</v>
      </c>
      <c r="M1845" s="1039"/>
      <c r="N1845" s="1038" t="s">
        <v>355</v>
      </c>
      <c r="O1845" s="1039"/>
      <c r="P1845" s="1034" t="s">
        <v>332</v>
      </c>
      <c r="Q1845" s="1036"/>
      <c r="R1845" s="408" t="s">
        <v>532</v>
      </c>
      <c r="S1845" s="408"/>
      <c r="T1845" s="408"/>
      <c r="U1845" s="1034" t="s">
        <v>554</v>
      </c>
      <c r="V1845" s="1036"/>
      <c r="W1845" s="1034" t="s">
        <v>1649</v>
      </c>
      <c r="X1845" s="1035"/>
      <c r="Y1845" s="286"/>
      <c r="Z1845" s="286"/>
      <c r="AA1845" s="286"/>
      <c r="AB1845" s="286"/>
      <c r="AC1845" s="223"/>
      <c r="AD1845" s="223"/>
      <c r="AE1845" s="223"/>
      <c r="AF1845" s="223">
        <f>0.05*0.1</f>
        <v>5.000000000000001E-3</v>
      </c>
      <c r="AG1845" s="223"/>
      <c r="AH1845" s="223"/>
      <c r="AI1845" s="223"/>
      <c r="AJ1845" s="223"/>
      <c r="AK1845" s="1052"/>
      <c r="AL1845" s="1053"/>
      <c r="AM1845" s="1053"/>
      <c r="AN1845" s="1054"/>
      <c r="AO1845" s="1055"/>
      <c r="AP1845" s="3"/>
      <c r="AQ1845" s="222">
        <f t="shared" ref="AQ1845:AQ1863" si="849">IF(P1845="材質劣化",2,IF(P1845="漏水",3,1))</f>
        <v>2</v>
      </c>
      <c r="AV1845" s="167"/>
      <c r="AW1845" s="167"/>
      <c r="AX1845" s="167"/>
      <c r="AY1845" s="167"/>
      <c r="AZ1845" s="167"/>
      <c r="BA1845" s="167"/>
      <c r="BB1845" s="167"/>
      <c r="BC1845" s="167"/>
      <c r="BD1845" s="167"/>
    </row>
    <row r="1846" spans="2:56" ht="12" customHeight="1" x14ac:dyDescent="0.15">
      <c r="B1846" s="1058"/>
      <c r="C1846" s="1063"/>
      <c r="D1846" s="1061"/>
      <c r="E1846" s="1061"/>
      <c r="F1846" s="1061"/>
      <c r="G1846" s="1061"/>
      <c r="H1846" s="1061"/>
      <c r="I1846" s="1061"/>
      <c r="J1846" s="1062"/>
      <c r="K1846" s="192"/>
      <c r="L1846" s="1038"/>
      <c r="M1846" s="1039"/>
      <c r="N1846" s="1038"/>
      <c r="O1846" s="1039"/>
      <c r="P1846" s="1034"/>
      <c r="Q1846" s="1036"/>
      <c r="R1846" s="408"/>
      <c r="S1846" s="408"/>
      <c r="T1846" s="408"/>
      <c r="U1846" s="1034"/>
      <c r="V1846" s="1036"/>
      <c r="W1846" s="1034"/>
      <c r="X1846" s="1035"/>
      <c r="Y1846" s="286"/>
      <c r="Z1846" s="286"/>
      <c r="AA1846" s="286"/>
      <c r="AB1846" s="286"/>
      <c r="AC1846" s="223"/>
      <c r="AD1846" s="223"/>
      <c r="AE1846" s="223"/>
      <c r="AF1846" s="223"/>
      <c r="AG1846" s="223"/>
      <c r="AH1846" s="223"/>
      <c r="AI1846" s="223"/>
      <c r="AJ1846" s="223"/>
      <c r="AK1846" s="1052"/>
      <c r="AL1846" s="1053"/>
      <c r="AM1846" s="1053"/>
      <c r="AN1846" s="1054"/>
      <c r="AO1846" s="1055"/>
      <c r="AP1846" s="3"/>
      <c r="AQ1846" s="222">
        <f t="shared" si="849"/>
        <v>1</v>
      </c>
      <c r="AV1846" s="167"/>
      <c r="AW1846" s="167"/>
      <c r="AX1846" s="167"/>
      <c r="AY1846" s="167"/>
      <c r="AZ1846" s="167"/>
      <c r="BA1846" s="167"/>
      <c r="BB1846" s="167"/>
      <c r="BC1846" s="167"/>
      <c r="BD1846" s="167"/>
    </row>
    <row r="1847" spans="2:56" ht="12" customHeight="1" x14ac:dyDescent="0.15">
      <c r="B1847" s="1058"/>
      <c r="C1847" s="1063"/>
      <c r="D1847" s="1061"/>
      <c r="E1847" s="1061"/>
      <c r="F1847" s="1061"/>
      <c r="G1847" s="1061"/>
      <c r="H1847" s="1061"/>
      <c r="I1847" s="1061"/>
      <c r="J1847" s="1062"/>
      <c r="K1847" s="192"/>
      <c r="L1847" s="1038"/>
      <c r="M1847" s="1039"/>
      <c r="N1847" s="1038"/>
      <c r="O1847" s="1039"/>
      <c r="P1847" s="1034"/>
      <c r="Q1847" s="1036"/>
      <c r="R1847" s="408"/>
      <c r="S1847" s="408"/>
      <c r="T1847" s="408"/>
      <c r="U1847" s="1034"/>
      <c r="V1847" s="1036"/>
      <c r="W1847" s="1034"/>
      <c r="X1847" s="1035"/>
      <c r="Y1847" s="286"/>
      <c r="Z1847" s="286"/>
      <c r="AA1847" s="286"/>
      <c r="AB1847" s="286"/>
      <c r="AC1847" s="223"/>
      <c r="AD1847" s="223"/>
      <c r="AE1847" s="223"/>
      <c r="AF1847" s="223"/>
      <c r="AG1847" s="223"/>
      <c r="AH1847" s="223"/>
      <c r="AI1847" s="223"/>
      <c r="AJ1847" s="223"/>
      <c r="AK1847" s="1052"/>
      <c r="AL1847" s="1053"/>
      <c r="AM1847" s="1053"/>
      <c r="AN1847" s="1054"/>
      <c r="AO1847" s="1055"/>
      <c r="AP1847" s="3"/>
      <c r="AQ1847" s="222">
        <f t="shared" si="849"/>
        <v>1</v>
      </c>
      <c r="AV1847" s="167"/>
      <c r="AW1847" s="167"/>
      <c r="AX1847" s="167"/>
      <c r="AY1847" s="167"/>
      <c r="AZ1847" s="167"/>
      <c r="BA1847" s="167"/>
      <c r="BB1847" s="167"/>
      <c r="BC1847" s="167"/>
      <c r="BD1847" s="167"/>
    </row>
    <row r="1848" spans="2:56" ht="12" customHeight="1" x14ac:dyDescent="0.15">
      <c r="B1848" s="1058"/>
      <c r="C1848" s="1063"/>
      <c r="D1848" s="1061"/>
      <c r="E1848" s="1061"/>
      <c r="F1848" s="1061"/>
      <c r="G1848" s="1061"/>
      <c r="H1848" s="1061"/>
      <c r="I1848" s="1061"/>
      <c r="J1848" s="1062"/>
      <c r="K1848" s="192"/>
      <c r="L1848" s="1038"/>
      <c r="M1848" s="1039"/>
      <c r="N1848" s="1038"/>
      <c r="O1848" s="1039"/>
      <c r="P1848" s="1034"/>
      <c r="Q1848" s="1036"/>
      <c r="R1848" s="408"/>
      <c r="S1848" s="408"/>
      <c r="T1848" s="408"/>
      <c r="U1848" s="1034"/>
      <c r="V1848" s="1036"/>
      <c r="W1848" s="1034"/>
      <c r="X1848" s="1035"/>
      <c r="Y1848" s="286"/>
      <c r="Z1848" s="286"/>
      <c r="AA1848" s="286"/>
      <c r="AB1848" s="286"/>
      <c r="AC1848" s="223"/>
      <c r="AD1848" s="223"/>
      <c r="AE1848" s="223"/>
      <c r="AF1848" s="223"/>
      <c r="AG1848" s="223"/>
      <c r="AH1848" s="223"/>
      <c r="AI1848" s="223"/>
      <c r="AJ1848" s="223"/>
      <c r="AK1848" s="1052"/>
      <c r="AL1848" s="1053"/>
      <c r="AM1848" s="1053"/>
      <c r="AN1848" s="1054"/>
      <c r="AO1848" s="1055"/>
      <c r="AP1848" s="3"/>
      <c r="AQ1848" s="222">
        <f t="shared" si="849"/>
        <v>1</v>
      </c>
      <c r="AV1848" s="167"/>
      <c r="AW1848" s="167"/>
      <c r="AX1848" s="167"/>
      <c r="AY1848" s="167"/>
      <c r="AZ1848" s="167"/>
      <c r="BA1848" s="167"/>
      <c r="BB1848" s="167"/>
      <c r="BC1848" s="167"/>
      <c r="BD1848" s="167"/>
    </row>
    <row r="1849" spans="2:56" ht="12" customHeight="1" x14ac:dyDescent="0.15">
      <c r="B1849" s="1058"/>
      <c r="C1849" s="1063"/>
      <c r="D1849" s="1061"/>
      <c r="E1849" s="1061"/>
      <c r="F1849" s="1061"/>
      <c r="G1849" s="1061"/>
      <c r="H1849" s="1061"/>
      <c r="I1849" s="1061"/>
      <c r="J1849" s="1062"/>
      <c r="K1849" s="192"/>
      <c r="L1849" s="1038"/>
      <c r="M1849" s="1039"/>
      <c r="N1849" s="1038"/>
      <c r="O1849" s="1039"/>
      <c r="P1849" s="1034"/>
      <c r="Q1849" s="1036"/>
      <c r="R1849" s="408"/>
      <c r="S1849" s="408"/>
      <c r="T1849" s="408"/>
      <c r="U1849" s="1034"/>
      <c r="V1849" s="1036"/>
      <c r="W1849" s="1034"/>
      <c r="X1849" s="1035"/>
      <c r="Y1849" s="286"/>
      <c r="Z1849" s="286"/>
      <c r="AA1849" s="286"/>
      <c r="AB1849" s="286"/>
      <c r="AC1849" s="223"/>
      <c r="AD1849" s="223"/>
      <c r="AE1849" s="223"/>
      <c r="AF1849" s="223"/>
      <c r="AG1849" s="223"/>
      <c r="AH1849" s="223"/>
      <c r="AI1849" s="223"/>
      <c r="AJ1849" s="223"/>
      <c r="AK1849" s="1052"/>
      <c r="AL1849" s="1053"/>
      <c r="AM1849" s="1053"/>
      <c r="AN1849" s="1054"/>
      <c r="AO1849" s="1055"/>
      <c r="AP1849" s="3"/>
      <c r="AQ1849" s="222">
        <f t="shared" si="849"/>
        <v>1</v>
      </c>
      <c r="AV1849" s="167"/>
      <c r="AW1849" s="167"/>
      <c r="AX1849" s="167"/>
      <c r="AY1849" s="167"/>
      <c r="AZ1849" s="167"/>
      <c r="BA1849" s="167"/>
      <c r="BB1849" s="167"/>
      <c r="BC1849" s="167"/>
      <c r="BD1849" s="167"/>
    </row>
    <row r="1850" spans="2:56" s="162" customFormat="1" ht="12" customHeight="1" x14ac:dyDescent="0.15">
      <c r="B1850" s="1058"/>
      <c r="C1850" s="1063"/>
      <c r="D1850" s="1061"/>
      <c r="E1850" s="1061"/>
      <c r="F1850" s="1061"/>
      <c r="G1850" s="1061"/>
      <c r="H1850" s="1061"/>
      <c r="I1850" s="1061"/>
      <c r="J1850" s="1062"/>
      <c r="K1850" s="192"/>
      <c r="L1850" s="1038"/>
      <c r="M1850" s="1039"/>
      <c r="N1850" s="1038"/>
      <c r="O1850" s="1039"/>
      <c r="P1850" s="1034"/>
      <c r="Q1850" s="1036"/>
      <c r="R1850" s="408"/>
      <c r="S1850" s="408"/>
      <c r="T1850" s="408"/>
      <c r="U1850" s="1034"/>
      <c r="V1850" s="1036"/>
      <c r="W1850" s="1034"/>
      <c r="X1850" s="1035"/>
      <c r="Y1850" s="286"/>
      <c r="Z1850" s="286"/>
      <c r="AA1850" s="286"/>
      <c r="AB1850" s="286"/>
      <c r="AC1850" s="223"/>
      <c r="AD1850" s="223"/>
      <c r="AE1850" s="223"/>
      <c r="AF1850" s="223"/>
      <c r="AG1850" s="223"/>
      <c r="AH1850" s="223"/>
      <c r="AI1850" s="223"/>
      <c r="AJ1850" s="223"/>
      <c r="AK1850" s="1034"/>
      <c r="AL1850" s="1035"/>
      <c r="AM1850" s="1035"/>
      <c r="AN1850" s="788"/>
      <c r="AO1850" s="789"/>
      <c r="AP1850" s="3"/>
      <c r="AQ1850" s="222">
        <f t="shared" si="849"/>
        <v>1</v>
      </c>
    </row>
    <row r="1851" spans="2:56" s="162" customFormat="1" ht="12" customHeight="1" x14ac:dyDescent="0.15">
      <c r="B1851" s="1058"/>
      <c r="C1851" s="1063"/>
      <c r="D1851" s="1061"/>
      <c r="E1851" s="1061"/>
      <c r="F1851" s="1061"/>
      <c r="G1851" s="1061"/>
      <c r="H1851" s="1061"/>
      <c r="I1851" s="1061"/>
      <c r="J1851" s="1062"/>
      <c r="K1851" s="192"/>
      <c r="L1851" s="1038"/>
      <c r="M1851" s="1039"/>
      <c r="N1851" s="1038"/>
      <c r="O1851" s="1039"/>
      <c r="P1851" s="1034"/>
      <c r="Q1851" s="1036"/>
      <c r="R1851" s="408"/>
      <c r="S1851" s="408"/>
      <c r="T1851" s="408"/>
      <c r="U1851" s="1034"/>
      <c r="V1851" s="1036"/>
      <c r="W1851" s="1034"/>
      <c r="X1851" s="1035"/>
      <c r="Y1851" s="286"/>
      <c r="Z1851" s="286"/>
      <c r="AA1851" s="286"/>
      <c r="AB1851" s="286"/>
      <c r="AC1851" s="223"/>
      <c r="AD1851" s="223"/>
      <c r="AE1851" s="223"/>
      <c r="AF1851" s="223"/>
      <c r="AG1851" s="223"/>
      <c r="AH1851" s="223"/>
      <c r="AI1851" s="223"/>
      <c r="AJ1851" s="223"/>
      <c r="AK1851" s="1034"/>
      <c r="AL1851" s="1035"/>
      <c r="AM1851" s="1035"/>
      <c r="AN1851" s="788"/>
      <c r="AO1851" s="789"/>
      <c r="AP1851" s="3"/>
      <c r="AQ1851" s="222">
        <f t="shared" si="849"/>
        <v>1</v>
      </c>
    </row>
    <row r="1852" spans="2:56" s="162" customFormat="1" ht="12" customHeight="1" x14ac:dyDescent="0.15">
      <c r="B1852" s="1058"/>
      <c r="C1852" s="1063"/>
      <c r="D1852" s="1061"/>
      <c r="E1852" s="1061"/>
      <c r="F1852" s="1061"/>
      <c r="G1852" s="1061"/>
      <c r="H1852" s="1061"/>
      <c r="I1852" s="1061"/>
      <c r="J1852" s="1062"/>
      <c r="K1852" s="192"/>
      <c r="L1852" s="1038"/>
      <c r="M1852" s="1039"/>
      <c r="N1852" s="1038"/>
      <c r="O1852" s="1039"/>
      <c r="P1852" s="1034"/>
      <c r="Q1852" s="1036"/>
      <c r="R1852" s="408"/>
      <c r="S1852" s="408"/>
      <c r="T1852" s="408"/>
      <c r="U1852" s="1034"/>
      <c r="V1852" s="1036"/>
      <c r="W1852" s="1034"/>
      <c r="X1852" s="1035"/>
      <c r="Y1852" s="286"/>
      <c r="Z1852" s="286"/>
      <c r="AA1852" s="286"/>
      <c r="AB1852" s="286"/>
      <c r="AC1852" s="223"/>
      <c r="AD1852" s="223"/>
      <c r="AE1852" s="223"/>
      <c r="AF1852" s="223"/>
      <c r="AG1852" s="223"/>
      <c r="AH1852" s="223"/>
      <c r="AI1852" s="223"/>
      <c r="AJ1852" s="223"/>
      <c r="AK1852" s="1034"/>
      <c r="AL1852" s="1035"/>
      <c r="AM1852" s="1035"/>
      <c r="AN1852" s="788"/>
      <c r="AO1852" s="789"/>
      <c r="AP1852" s="3"/>
      <c r="AQ1852" s="222">
        <f t="shared" si="849"/>
        <v>1</v>
      </c>
    </row>
    <row r="1853" spans="2:56" s="162" customFormat="1" ht="12" customHeight="1" x14ac:dyDescent="0.15">
      <c r="B1853" s="1058"/>
      <c r="C1853" s="1063"/>
      <c r="D1853" s="1061"/>
      <c r="E1853" s="1061"/>
      <c r="F1853" s="1061"/>
      <c r="G1853" s="1061"/>
      <c r="H1853" s="1061"/>
      <c r="I1853" s="1061"/>
      <c r="J1853" s="1062"/>
      <c r="K1853" s="192"/>
      <c r="L1853" s="1038"/>
      <c r="M1853" s="1039"/>
      <c r="N1853" s="1038"/>
      <c r="O1853" s="1039"/>
      <c r="P1853" s="1034"/>
      <c r="Q1853" s="1036"/>
      <c r="R1853" s="408"/>
      <c r="S1853" s="408"/>
      <c r="T1853" s="408"/>
      <c r="U1853" s="1034"/>
      <c r="V1853" s="1036"/>
      <c r="W1853" s="1034"/>
      <c r="X1853" s="1035"/>
      <c r="Y1853" s="286"/>
      <c r="Z1853" s="286"/>
      <c r="AA1853" s="286"/>
      <c r="AB1853" s="286"/>
      <c r="AC1853" s="223"/>
      <c r="AD1853" s="223"/>
      <c r="AE1853" s="223"/>
      <c r="AF1853" s="223"/>
      <c r="AG1853" s="223"/>
      <c r="AH1853" s="223"/>
      <c r="AI1853" s="223"/>
      <c r="AJ1853" s="223"/>
      <c r="AK1853" s="1034"/>
      <c r="AL1853" s="1035"/>
      <c r="AM1853" s="1035"/>
      <c r="AN1853" s="788"/>
      <c r="AO1853" s="789"/>
      <c r="AP1853" s="3"/>
      <c r="AQ1853" s="222">
        <f t="shared" si="849"/>
        <v>1</v>
      </c>
    </row>
    <row r="1854" spans="2:56" s="162" customFormat="1" ht="12" customHeight="1" x14ac:dyDescent="0.15">
      <c r="B1854" s="1058"/>
      <c r="C1854" s="1063"/>
      <c r="D1854" s="1061"/>
      <c r="E1854" s="1061"/>
      <c r="F1854" s="1061"/>
      <c r="G1854" s="1061"/>
      <c r="H1854" s="1061"/>
      <c r="I1854" s="1061"/>
      <c r="J1854" s="1062"/>
      <c r="K1854" s="192"/>
      <c r="L1854" s="1038"/>
      <c r="M1854" s="1039"/>
      <c r="N1854" s="1038"/>
      <c r="O1854" s="1039"/>
      <c r="P1854" s="1034"/>
      <c r="Q1854" s="1036"/>
      <c r="R1854" s="408"/>
      <c r="S1854" s="408"/>
      <c r="T1854" s="408"/>
      <c r="U1854" s="1034"/>
      <c r="V1854" s="1036"/>
      <c r="W1854" s="1034"/>
      <c r="X1854" s="1035"/>
      <c r="Y1854" s="286"/>
      <c r="Z1854" s="286"/>
      <c r="AA1854" s="286"/>
      <c r="AB1854" s="286"/>
      <c r="AC1854" s="223"/>
      <c r="AD1854" s="223"/>
      <c r="AE1854" s="223"/>
      <c r="AF1854" s="223"/>
      <c r="AG1854" s="223"/>
      <c r="AH1854" s="223"/>
      <c r="AI1854" s="223"/>
      <c r="AJ1854" s="223"/>
      <c r="AK1854" s="1034"/>
      <c r="AL1854" s="1035"/>
      <c r="AM1854" s="1035"/>
      <c r="AN1854" s="788"/>
      <c r="AO1854" s="789"/>
      <c r="AP1854" s="3"/>
      <c r="AQ1854" s="222">
        <f t="shared" si="849"/>
        <v>1</v>
      </c>
    </row>
    <row r="1855" spans="2:56" s="162" customFormat="1" ht="12" customHeight="1" x14ac:dyDescent="0.15">
      <c r="B1855" s="1058"/>
      <c r="C1855" s="1063"/>
      <c r="D1855" s="1061"/>
      <c r="E1855" s="1061"/>
      <c r="F1855" s="1061"/>
      <c r="G1855" s="1061"/>
      <c r="H1855" s="1061"/>
      <c r="I1855" s="1061"/>
      <c r="J1855" s="1062"/>
      <c r="K1855" s="192"/>
      <c r="L1855" s="1038"/>
      <c r="M1855" s="1039"/>
      <c r="N1855" s="1038"/>
      <c r="O1855" s="1039"/>
      <c r="P1855" s="1034"/>
      <c r="Q1855" s="1036"/>
      <c r="R1855" s="408"/>
      <c r="S1855" s="408"/>
      <c r="T1855" s="408"/>
      <c r="U1855" s="1034"/>
      <c r="V1855" s="1036"/>
      <c r="W1855" s="1034"/>
      <c r="X1855" s="1035"/>
      <c r="Y1855" s="286"/>
      <c r="Z1855" s="286"/>
      <c r="AA1855" s="286"/>
      <c r="AB1855" s="286"/>
      <c r="AC1855" s="223"/>
      <c r="AD1855" s="223"/>
      <c r="AE1855" s="223"/>
      <c r="AF1855" s="223"/>
      <c r="AG1855" s="223"/>
      <c r="AH1855" s="223"/>
      <c r="AI1855" s="223"/>
      <c r="AJ1855" s="223"/>
      <c r="AK1855" s="1034"/>
      <c r="AL1855" s="1035"/>
      <c r="AM1855" s="1035"/>
      <c r="AN1855" s="788"/>
      <c r="AO1855" s="789"/>
      <c r="AP1855" s="3"/>
      <c r="AQ1855" s="222">
        <f t="shared" si="849"/>
        <v>1</v>
      </c>
    </row>
    <row r="1856" spans="2:56" s="162" customFormat="1" ht="12" customHeight="1" x14ac:dyDescent="0.15">
      <c r="B1856" s="1058"/>
      <c r="C1856" s="1063"/>
      <c r="D1856" s="1061"/>
      <c r="E1856" s="1061"/>
      <c r="F1856" s="1061"/>
      <c r="G1856" s="1061"/>
      <c r="H1856" s="1061"/>
      <c r="I1856" s="1061"/>
      <c r="J1856" s="1062"/>
      <c r="K1856" s="192"/>
      <c r="L1856" s="1038"/>
      <c r="M1856" s="1039"/>
      <c r="N1856" s="1038"/>
      <c r="O1856" s="1039"/>
      <c r="P1856" s="1034"/>
      <c r="Q1856" s="1036"/>
      <c r="R1856" s="408"/>
      <c r="S1856" s="408"/>
      <c r="T1856" s="408"/>
      <c r="U1856" s="1034"/>
      <c r="V1856" s="1036"/>
      <c r="W1856" s="1034"/>
      <c r="X1856" s="1035"/>
      <c r="Y1856" s="286"/>
      <c r="Z1856" s="286"/>
      <c r="AA1856" s="286"/>
      <c r="AB1856" s="286"/>
      <c r="AC1856" s="223"/>
      <c r="AD1856" s="223"/>
      <c r="AE1856" s="223"/>
      <c r="AF1856" s="223"/>
      <c r="AG1856" s="223"/>
      <c r="AH1856" s="223"/>
      <c r="AI1856" s="223"/>
      <c r="AJ1856" s="223"/>
      <c r="AK1856" s="1034"/>
      <c r="AL1856" s="1035"/>
      <c r="AM1856" s="1035"/>
      <c r="AN1856" s="788"/>
      <c r="AO1856" s="789"/>
      <c r="AP1856" s="3"/>
      <c r="AQ1856" s="222">
        <f t="shared" si="849"/>
        <v>1</v>
      </c>
    </row>
    <row r="1857" spans="2:46" s="162" customFormat="1" ht="12" customHeight="1" x14ac:dyDescent="0.15">
      <c r="B1857" s="1058"/>
      <c r="C1857" s="1063"/>
      <c r="D1857" s="1061"/>
      <c r="E1857" s="1061"/>
      <c r="F1857" s="1061"/>
      <c r="G1857" s="1061"/>
      <c r="H1857" s="1061"/>
      <c r="I1857" s="1061"/>
      <c r="J1857" s="1062"/>
      <c r="K1857" s="192"/>
      <c r="L1857" s="1038"/>
      <c r="M1857" s="1039"/>
      <c r="N1857" s="1038"/>
      <c r="O1857" s="1039"/>
      <c r="P1857" s="1034"/>
      <c r="Q1857" s="1036"/>
      <c r="R1857" s="408"/>
      <c r="S1857" s="408"/>
      <c r="T1857" s="408"/>
      <c r="U1857" s="1034"/>
      <c r="V1857" s="1036"/>
      <c r="W1857" s="1034"/>
      <c r="X1857" s="1035"/>
      <c r="Y1857" s="286"/>
      <c r="Z1857" s="286"/>
      <c r="AA1857" s="286"/>
      <c r="AB1857" s="286"/>
      <c r="AC1857" s="223"/>
      <c r="AD1857" s="223"/>
      <c r="AE1857" s="223"/>
      <c r="AF1857" s="223"/>
      <c r="AG1857" s="223"/>
      <c r="AH1857" s="223"/>
      <c r="AI1857" s="223"/>
      <c r="AJ1857" s="223"/>
      <c r="AK1857" s="1034"/>
      <c r="AL1857" s="1035"/>
      <c r="AM1857" s="1035"/>
      <c r="AN1857" s="788"/>
      <c r="AO1857" s="789"/>
      <c r="AP1857" s="3"/>
      <c r="AQ1857" s="222">
        <f t="shared" si="849"/>
        <v>1</v>
      </c>
    </row>
    <row r="1858" spans="2:46" s="162" customFormat="1" ht="12" customHeight="1" x14ac:dyDescent="0.15">
      <c r="B1858" s="1058"/>
      <c r="C1858" s="1063"/>
      <c r="D1858" s="1061"/>
      <c r="E1858" s="1061"/>
      <c r="F1858" s="1061"/>
      <c r="G1858" s="1061"/>
      <c r="H1858" s="1061"/>
      <c r="I1858" s="1061"/>
      <c r="J1858" s="1062"/>
      <c r="K1858" s="192"/>
      <c r="L1858" s="1038"/>
      <c r="M1858" s="1039"/>
      <c r="N1858" s="1038"/>
      <c r="O1858" s="1039"/>
      <c r="P1858" s="1034"/>
      <c r="Q1858" s="1036"/>
      <c r="R1858" s="408"/>
      <c r="S1858" s="408"/>
      <c r="T1858" s="408"/>
      <c r="U1858" s="1034"/>
      <c r="V1858" s="1036"/>
      <c r="W1858" s="1034"/>
      <c r="X1858" s="1035"/>
      <c r="Y1858" s="286"/>
      <c r="Z1858" s="286"/>
      <c r="AA1858" s="286"/>
      <c r="AB1858" s="286"/>
      <c r="AC1858" s="223"/>
      <c r="AD1858" s="223"/>
      <c r="AE1858" s="223"/>
      <c r="AF1858" s="223"/>
      <c r="AG1858" s="223"/>
      <c r="AH1858" s="223"/>
      <c r="AI1858" s="223"/>
      <c r="AJ1858" s="223"/>
      <c r="AK1858" s="1034"/>
      <c r="AL1858" s="1035"/>
      <c r="AM1858" s="1035"/>
      <c r="AN1858" s="788"/>
      <c r="AO1858" s="789"/>
      <c r="AP1858" s="3"/>
      <c r="AQ1858" s="222">
        <f t="shared" si="849"/>
        <v>1</v>
      </c>
    </row>
    <row r="1859" spans="2:46" s="162" customFormat="1" ht="12" customHeight="1" x14ac:dyDescent="0.15">
      <c r="B1859" s="1058"/>
      <c r="C1859" s="1063"/>
      <c r="D1859" s="1061"/>
      <c r="E1859" s="1061"/>
      <c r="F1859" s="1061"/>
      <c r="G1859" s="1061"/>
      <c r="H1859" s="1061"/>
      <c r="I1859" s="1061"/>
      <c r="J1859" s="1062"/>
      <c r="K1859" s="192"/>
      <c r="L1859" s="1038"/>
      <c r="M1859" s="1039"/>
      <c r="N1859" s="1038"/>
      <c r="O1859" s="1039"/>
      <c r="P1859" s="1034"/>
      <c r="Q1859" s="1036"/>
      <c r="R1859" s="408"/>
      <c r="S1859" s="408"/>
      <c r="T1859" s="408"/>
      <c r="U1859" s="1034"/>
      <c r="V1859" s="1036"/>
      <c r="W1859" s="1034"/>
      <c r="X1859" s="1035"/>
      <c r="Y1859" s="286"/>
      <c r="Z1859" s="286"/>
      <c r="AA1859" s="286"/>
      <c r="AB1859" s="286"/>
      <c r="AC1859" s="223"/>
      <c r="AD1859" s="223"/>
      <c r="AE1859" s="223"/>
      <c r="AF1859" s="223"/>
      <c r="AG1859" s="223"/>
      <c r="AH1859" s="223"/>
      <c r="AI1859" s="223"/>
      <c r="AJ1859" s="223"/>
      <c r="AK1859" s="1034"/>
      <c r="AL1859" s="1035"/>
      <c r="AM1859" s="1035"/>
      <c r="AN1859" s="788"/>
      <c r="AO1859" s="789"/>
      <c r="AP1859" s="3"/>
      <c r="AQ1859" s="222">
        <f t="shared" si="849"/>
        <v>1</v>
      </c>
    </row>
    <row r="1860" spans="2:46" s="162" customFormat="1" ht="12" customHeight="1" x14ac:dyDescent="0.15">
      <c r="B1860" s="1058"/>
      <c r="C1860" s="1063"/>
      <c r="D1860" s="1061"/>
      <c r="E1860" s="1061"/>
      <c r="F1860" s="1061"/>
      <c r="G1860" s="1061"/>
      <c r="H1860" s="1061"/>
      <c r="I1860" s="1061"/>
      <c r="J1860" s="1062"/>
      <c r="K1860" s="192"/>
      <c r="L1860" s="1038"/>
      <c r="M1860" s="1039"/>
      <c r="N1860" s="1038"/>
      <c r="O1860" s="1039"/>
      <c r="P1860" s="1034"/>
      <c r="Q1860" s="1036"/>
      <c r="R1860" s="408"/>
      <c r="S1860" s="408"/>
      <c r="T1860" s="408"/>
      <c r="U1860" s="1034"/>
      <c r="V1860" s="1036"/>
      <c r="W1860" s="1034"/>
      <c r="X1860" s="1035"/>
      <c r="Y1860" s="286"/>
      <c r="Z1860" s="286"/>
      <c r="AA1860" s="286"/>
      <c r="AB1860" s="286"/>
      <c r="AC1860" s="223"/>
      <c r="AD1860" s="223"/>
      <c r="AE1860" s="223"/>
      <c r="AF1860" s="223"/>
      <c r="AG1860" s="223"/>
      <c r="AH1860" s="223"/>
      <c r="AI1860" s="223"/>
      <c r="AJ1860" s="223"/>
      <c r="AK1860" s="1034"/>
      <c r="AL1860" s="1035"/>
      <c r="AM1860" s="1035"/>
      <c r="AN1860" s="788"/>
      <c r="AO1860" s="789"/>
      <c r="AP1860" s="3"/>
      <c r="AQ1860" s="222">
        <f t="shared" si="849"/>
        <v>1</v>
      </c>
    </row>
    <row r="1861" spans="2:46" s="162" customFormat="1" ht="12" customHeight="1" x14ac:dyDescent="0.15">
      <c r="B1861" s="1058"/>
      <c r="C1861" s="1063"/>
      <c r="D1861" s="1061"/>
      <c r="E1861" s="1061"/>
      <c r="F1861" s="1061"/>
      <c r="G1861" s="1061"/>
      <c r="H1861" s="1061"/>
      <c r="I1861" s="1061"/>
      <c r="J1861" s="1062"/>
      <c r="K1861" s="192"/>
      <c r="L1861" s="1038"/>
      <c r="M1861" s="1039"/>
      <c r="N1861" s="1038"/>
      <c r="O1861" s="1039"/>
      <c r="P1861" s="1034"/>
      <c r="Q1861" s="1036"/>
      <c r="R1861" s="408"/>
      <c r="S1861" s="408"/>
      <c r="T1861" s="408"/>
      <c r="U1861" s="1034"/>
      <c r="V1861" s="1036"/>
      <c r="W1861" s="1034"/>
      <c r="X1861" s="1035"/>
      <c r="Y1861" s="286"/>
      <c r="Z1861" s="286"/>
      <c r="AA1861" s="286"/>
      <c r="AB1861" s="286"/>
      <c r="AC1861" s="223"/>
      <c r="AD1861" s="223"/>
      <c r="AE1861" s="223"/>
      <c r="AF1861" s="223"/>
      <c r="AG1861" s="223"/>
      <c r="AH1861" s="223"/>
      <c r="AI1861" s="223"/>
      <c r="AJ1861" s="223"/>
      <c r="AK1861" s="1034"/>
      <c r="AL1861" s="1035"/>
      <c r="AM1861" s="1035"/>
      <c r="AN1861" s="788"/>
      <c r="AO1861" s="789"/>
      <c r="AP1861" s="3"/>
      <c r="AQ1861" s="222">
        <f t="shared" si="849"/>
        <v>1</v>
      </c>
    </row>
    <row r="1862" spans="2:46" s="162" customFormat="1" ht="12" customHeight="1" x14ac:dyDescent="0.15">
      <c r="B1862" s="1058"/>
      <c r="C1862" s="1063"/>
      <c r="D1862" s="1061"/>
      <c r="E1862" s="1061"/>
      <c r="F1862" s="1061"/>
      <c r="G1862" s="1061"/>
      <c r="H1862" s="1061"/>
      <c r="I1862" s="1061"/>
      <c r="J1862" s="1062"/>
      <c r="K1862" s="192"/>
      <c r="L1862" s="1038"/>
      <c r="M1862" s="1039"/>
      <c r="N1862" s="1038"/>
      <c r="O1862" s="1039"/>
      <c r="P1862" s="1034"/>
      <c r="Q1862" s="1036"/>
      <c r="R1862" s="408"/>
      <c r="S1862" s="408"/>
      <c r="T1862" s="408"/>
      <c r="U1862" s="1034"/>
      <c r="V1862" s="1036"/>
      <c r="W1862" s="1034"/>
      <c r="X1862" s="1035"/>
      <c r="Y1862" s="286"/>
      <c r="Z1862" s="286"/>
      <c r="AA1862" s="286"/>
      <c r="AB1862" s="286"/>
      <c r="AC1862" s="223"/>
      <c r="AD1862" s="223"/>
      <c r="AE1862" s="223"/>
      <c r="AF1862" s="223"/>
      <c r="AG1862" s="223"/>
      <c r="AH1862" s="223"/>
      <c r="AI1862" s="223"/>
      <c r="AJ1862" s="223"/>
      <c r="AK1862" s="1034"/>
      <c r="AL1862" s="1035"/>
      <c r="AM1862" s="1035"/>
      <c r="AN1862" s="788"/>
      <c r="AO1862" s="789"/>
      <c r="AP1862" s="3"/>
      <c r="AQ1862" s="222">
        <f t="shared" si="849"/>
        <v>1</v>
      </c>
    </row>
    <row r="1863" spans="2:46" s="162" customFormat="1" ht="12" customHeight="1" x14ac:dyDescent="0.15">
      <c r="B1863" s="1058"/>
      <c r="C1863" s="1063"/>
      <c r="D1863" s="1061"/>
      <c r="E1863" s="1061"/>
      <c r="F1863" s="1061"/>
      <c r="G1863" s="1061"/>
      <c r="H1863" s="1061"/>
      <c r="I1863" s="1061"/>
      <c r="J1863" s="1062"/>
      <c r="K1863" s="192"/>
      <c r="L1863" s="1038"/>
      <c r="M1863" s="1039"/>
      <c r="N1863" s="1038"/>
      <c r="O1863" s="1039"/>
      <c r="P1863" s="1034"/>
      <c r="Q1863" s="1036"/>
      <c r="R1863" s="408"/>
      <c r="S1863" s="408"/>
      <c r="T1863" s="408"/>
      <c r="U1863" s="1034"/>
      <c r="V1863" s="1036"/>
      <c r="W1863" s="1034"/>
      <c r="X1863" s="1035"/>
      <c r="Y1863" s="286"/>
      <c r="Z1863" s="286"/>
      <c r="AA1863" s="286"/>
      <c r="AB1863" s="286"/>
      <c r="AC1863" s="223"/>
      <c r="AD1863" s="223"/>
      <c r="AE1863" s="223"/>
      <c r="AF1863" s="223"/>
      <c r="AG1863" s="223"/>
      <c r="AH1863" s="223"/>
      <c r="AI1863" s="223"/>
      <c r="AJ1863" s="223"/>
      <c r="AK1863" s="1034"/>
      <c r="AL1863" s="1035"/>
      <c r="AM1863" s="1035"/>
      <c r="AN1863" s="788"/>
      <c r="AO1863" s="789"/>
      <c r="AP1863" s="3"/>
      <c r="AQ1863" s="222">
        <f t="shared" si="849"/>
        <v>1</v>
      </c>
    </row>
    <row r="1864" spans="2:46" s="162" customFormat="1" ht="12" customHeight="1" x14ac:dyDescent="0.15">
      <c r="B1864" s="1058"/>
      <c r="C1864" s="1063"/>
      <c r="D1864" s="1061"/>
      <c r="E1864" s="1061"/>
      <c r="F1864" s="1061"/>
      <c r="G1864" s="1061"/>
      <c r="H1864" s="1061"/>
      <c r="I1864" s="1061"/>
      <c r="J1864" s="1062"/>
      <c r="K1864" s="1016" t="s">
        <v>216</v>
      </c>
      <c r="L1864" s="1016" t="s">
        <v>215</v>
      </c>
      <c r="M1864" s="1016"/>
      <c r="N1864" s="1016"/>
      <c r="O1864" s="1016"/>
      <c r="P1864" s="1016"/>
      <c r="Q1864" s="1016"/>
      <c r="R1864" s="1016"/>
      <c r="S1864" s="1016"/>
      <c r="T1864" s="1016"/>
      <c r="U1864" s="1016"/>
      <c r="V1864" s="1016"/>
      <c r="W1864" s="1016"/>
      <c r="X1864" s="1016"/>
      <c r="Y1864" s="1040" t="s">
        <v>466</v>
      </c>
      <c r="Z1864" s="1041"/>
      <c r="AA1864" s="1041"/>
      <c r="AB1864" s="1042"/>
      <c r="AC1864" s="224">
        <f t="shared" ref="AC1864:AJ1864" si="850">SUM(AC1844:AC1863)</f>
        <v>0</v>
      </c>
      <c r="AD1864" s="224">
        <f t="shared" si="850"/>
        <v>0</v>
      </c>
      <c r="AE1864" s="224">
        <f t="shared" si="850"/>
        <v>0</v>
      </c>
      <c r="AF1864" s="224">
        <f t="shared" si="850"/>
        <v>5.000000000000001E-3</v>
      </c>
      <c r="AG1864" s="224">
        <f t="shared" si="850"/>
        <v>0</v>
      </c>
      <c r="AH1864" s="224">
        <f t="shared" si="850"/>
        <v>0</v>
      </c>
      <c r="AI1864" s="224">
        <f t="shared" si="850"/>
        <v>0</v>
      </c>
      <c r="AJ1864" s="224">
        <f t="shared" si="850"/>
        <v>0</v>
      </c>
      <c r="AK1864" s="1040" t="s">
        <v>214</v>
      </c>
      <c r="AL1864" s="1041"/>
      <c r="AM1864" s="1041"/>
      <c r="AN1864" s="788"/>
      <c r="AO1864" s="789"/>
      <c r="AP1864" s="3"/>
    </row>
    <row r="1865" spans="2:46" s="162" customFormat="1" ht="12" customHeight="1" x14ac:dyDescent="0.15">
      <c r="B1865" s="1058"/>
      <c r="C1865" s="1063"/>
      <c r="D1865" s="1061"/>
      <c r="E1865" s="1061"/>
      <c r="F1865" s="1061"/>
      <c r="G1865" s="1061"/>
      <c r="H1865" s="1061"/>
      <c r="I1865" s="1061"/>
      <c r="J1865" s="1062"/>
      <c r="K1865" s="1016"/>
      <c r="L1865" s="1016" t="s">
        <v>467</v>
      </c>
      <c r="M1865" s="1016"/>
      <c r="N1865" s="1016"/>
      <c r="O1865" s="1016" t="s">
        <v>213</v>
      </c>
      <c r="P1865" s="1016"/>
      <c r="Q1865" s="1016"/>
      <c r="R1865" s="1016"/>
      <c r="S1865" s="1016"/>
      <c r="T1865" s="1016"/>
      <c r="U1865" s="1016"/>
      <c r="V1865" s="1016"/>
      <c r="W1865" s="1016"/>
      <c r="X1865" s="1016"/>
      <c r="Y1865" s="193">
        <f>COUNTIF(Y1844:Y1863,"○")</f>
        <v>0</v>
      </c>
      <c r="Z1865" s="193">
        <f>COUNTIF(Z1844:Z1863,"○")</f>
        <v>0</v>
      </c>
      <c r="AA1865" s="193">
        <f>COUNTIF(AA1844:AA1863,"○")</f>
        <v>0</v>
      </c>
      <c r="AB1865" s="193">
        <f>COUNTIF(AB1844:AB1863,"○")</f>
        <v>0</v>
      </c>
      <c r="AC1865" s="193">
        <f t="shared" ref="AC1865:AJ1865" si="851">COUNT(AC1844:AC1863)</f>
        <v>0</v>
      </c>
      <c r="AD1865" s="193">
        <f t="shared" si="851"/>
        <v>0</v>
      </c>
      <c r="AE1865" s="193">
        <f t="shared" si="851"/>
        <v>0</v>
      </c>
      <c r="AF1865" s="193">
        <f t="shared" si="851"/>
        <v>1</v>
      </c>
      <c r="AG1865" s="193">
        <f t="shared" si="851"/>
        <v>0</v>
      </c>
      <c r="AH1865" s="193">
        <f t="shared" si="851"/>
        <v>0</v>
      </c>
      <c r="AI1865" s="193">
        <f t="shared" si="851"/>
        <v>0</v>
      </c>
      <c r="AJ1865" s="193">
        <f t="shared" si="851"/>
        <v>0</v>
      </c>
      <c r="AK1865" s="1043"/>
      <c r="AL1865" s="1044"/>
      <c r="AM1865" s="1044"/>
      <c r="AN1865" s="1044"/>
      <c r="AO1865" s="1045"/>
      <c r="AP1865" s="3"/>
    </row>
    <row r="1866" spans="2:46" ht="12" customHeight="1" x14ac:dyDescent="0.15">
      <c r="B1866" s="1058"/>
      <c r="C1866" s="1063"/>
      <c r="D1866" s="1061"/>
      <c r="E1866" s="1061"/>
      <c r="F1866" s="1061"/>
      <c r="G1866" s="1061"/>
      <c r="H1866" s="1061"/>
      <c r="I1866" s="1061"/>
      <c r="J1866" s="1062"/>
      <c r="K1866" s="1016"/>
      <c r="L1866" s="1016"/>
      <c r="M1866" s="1016"/>
      <c r="N1866" s="1016"/>
      <c r="O1866" s="1016" t="s">
        <v>468</v>
      </c>
      <c r="P1866" s="1016"/>
      <c r="Q1866" s="1016"/>
      <c r="R1866" s="1016"/>
      <c r="S1866" s="1016"/>
      <c r="T1866" s="1016"/>
      <c r="U1866" s="1016"/>
      <c r="V1866" s="1016"/>
      <c r="W1866" s="1016"/>
      <c r="X1866" s="1016"/>
      <c r="Y1866" s="1034" t="str">
        <f>IF(Y1865&gt;0,"Ⅳ",IF(Z1865&gt;0,"Ⅲ",IF(AA1865&gt;0,"Ⅱa",IF(AB1865&gt;0,"Ⅱb","Ⅰ"))))</f>
        <v>Ⅰ</v>
      </c>
      <c r="Z1866" s="1035"/>
      <c r="AA1866" s="1035"/>
      <c r="AB1866" s="1036"/>
      <c r="AC1866" s="1034" t="str">
        <f>IF(AC1865&gt;0,"Ⅳ",IF(AD1865&gt;0,"Ⅲ",IF(AE1865&gt;0,"Ⅱa",IF(AF1865&gt;0,"Ⅱb","Ⅰ"))))</f>
        <v>Ⅱb</v>
      </c>
      <c r="AD1866" s="1035"/>
      <c r="AE1866" s="1035"/>
      <c r="AF1866" s="1036"/>
      <c r="AG1866" s="1034" t="str">
        <f>IF(AG1865&gt;0,"Ⅳ",IF(AH1865&gt;0,"Ⅲ",IF(AI1865&gt;0,"Ⅱa",IF(AJ1865&gt;0,"Ⅱb","Ⅰ"))))</f>
        <v>Ⅰ</v>
      </c>
      <c r="AH1866" s="1035"/>
      <c r="AI1866" s="1035"/>
      <c r="AJ1866" s="1036"/>
      <c r="AK1866" s="1046"/>
      <c r="AL1866" s="1047"/>
      <c r="AM1866" s="1047"/>
      <c r="AN1866" s="1047"/>
      <c r="AO1866" s="1048"/>
      <c r="AP1866" s="3"/>
      <c r="AQ1866" s="282" t="s">
        <v>312</v>
      </c>
      <c r="AR1866" s="282" t="s">
        <v>313</v>
      </c>
      <c r="AS1866" s="699" t="s">
        <v>316</v>
      </c>
      <c r="AT1866" s="1026"/>
    </row>
    <row r="1867" spans="2:46" ht="12" customHeight="1" x14ac:dyDescent="0.15">
      <c r="B1867" s="1058"/>
      <c r="C1867" s="1063"/>
      <c r="D1867" s="1061"/>
      <c r="E1867" s="1061"/>
      <c r="F1867" s="1061"/>
      <c r="G1867" s="1061"/>
      <c r="H1867" s="1061"/>
      <c r="I1867" s="1061"/>
      <c r="J1867" s="1062"/>
      <c r="K1867" s="1016"/>
      <c r="L1867" s="1016" t="s">
        <v>469</v>
      </c>
      <c r="M1867" s="1016"/>
      <c r="N1867" s="1016"/>
      <c r="O1867" s="1016" t="s">
        <v>212</v>
      </c>
      <c r="P1867" s="1016"/>
      <c r="Q1867" s="1016"/>
      <c r="R1867" s="1016"/>
      <c r="S1867" s="1016"/>
      <c r="T1867" s="1016"/>
      <c r="U1867" s="1016"/>
      <c r="V1867" s="1016"/>
      <c r="W1867" s="1016"/>
      <c r="X1867" s="1016"/>
      <c r="Y1867" s="187" t="s">
        <v>32</v>
      </c>
      <c r="Z1867" s="187" t="s">
        <v>33</v>
      </c>
      <c r="AA1867" s="1027" t="s">
        <v>34</v>
      </c>
      <c r="AB1867" s="1027"/>
      <c r="AC1867" s="187" t="s">
        <v>32</v>
      </c>
      <c r="AD1867" s="187" t="s">
        <v>33</v>
      </c>
      <c r="AE1867" s="1027" t="s">
        <v>34</v>
      </c>
      <c r="AF1867" s="1027"/>
      <c r="AG1867" s="187" t="s">
        <v>32</v>
      </c>
      <c r="AH1867" s="187" t="s">
        <v>33</v>
      </c>
      <c r="AI1867" s="1027" t="s">
        <v>34</v>
      </c>
      <c r="AJ1867" s="1027"/>
      <c r="AK1867" s="1046"/>
      <c r="AL1867" s="1047"/>
      <c r="AM1867" s="1047"/>
      <c r="AN1867" s="1047"/>
      <c r="AO1867" s="1048"/>
      <c r="AP1867" s="3"/>
      <c r="AQ1867" s="1028">
        <f>+Y1865+Z1865</f>
        <v>0</v>
      </c>
      <c r="AR1867" s="1029"/>
      <c r="AS1867" s="1028">
        <f>+AA1865+AB1865</f>
        <v>0</v>
      </c>
      <c r="AT1867" s="1029"/>
    </row>
    <row r="1868" spans="2:46" ht="12" customHeight="1" x14ac:dyDescent="0.15">
      <c r="B1868" s="1058"/>
      <c r="C1868" s="1063"/>
      <c r="D1868" s="1061"/>
      <c r="E1868" s="1061"/>
      <c r="F1868" s="1061"/>
      <c r="G1868" s="1061"/>
      <c r="H1868" s="1061"/>
      <c r="I1868" s="1061"/>
      <c r="J1868" s="1062"/>
      <c r="K1868" s="1016"/>
      <c r="L1868" s="1016"/>
      <c r="M1868" s="1016"/>
      <c r="N1868" s="1016"/>
      <c r="O1868" s="1016" t="s">
        <v>470</v>
      </c>
      <c r="P1868" s="1016"/>
      <c r="Q1868" s="1016"/>
      <c r="R1868" s="1016"/>
      <c r="S1868" s="1016"/>
      <c r="T1868" s="1016"/>
      <c r="U1868" s="1016"/>
      <c r="V1868" s="1016"/>
      <c r="W1868" s="1016"/>
      <c r="X1868" s="1016"/>
      <c r="Y1868" s="193" t="str">
        <f>IF(Y1865=0,"",1)</f>
        <v/>
      </c>
      <c r="Z1868" s="193" t="str">
        <f>IF(Z1865=0,"",1)</f>
        <v/>
      </c>
      <c r="AA1868" s="1030" t="str">
        <f>IF(AQ1867=1,"",IF(AS1867&gt;0,1,""))</f>
        <v/>
      </c>
      <c r="AB1868" s="1031"/>
      <c r="AC1868" s="193">
        <f>+AC1865</f>
        <v>0</v>
      </c>
      <c r="AD1868" s="193">
        <f>AD1865</f>
        <v>0</v>
      </c>
      <c r="AE1868" s="1030">
        <f>AE1865+AF1865</f>
        <v>1</v>
      </c>
      <c r="AF1868" s="1031"/>
      <c r="AG1868" s="193">
        <f>AG1865</f>
        <v>0</v>
      </c>
      <c r="AH1868" s="193">
        <f>AH1865</f>
        <v>0</v>
      </c>
      <c r="AI1868" s="1030">
        <f>AI1865+AJ1865</f>
        <v>0</v>
      </c>
      <c r="AJ1868" s="1031"/>
      <c r="AK1868" s="1046"/>
      <c r="AL1868" s="1047"/>
      <c r="AM1868" s="1047"/>
      <c r="AN1868" s="1047"/>
      <c r="AO1868" s="1048"/>
      <c r="AP1868" s="3"/>
      <c r="AQ1868" s="197">
        <f>+Y1865+AC1868+AG1868</f>
        <v>0</v>
      </c>
      <c r="AR1868" s="197">
        <f>+Z1865+AD1868+AH1868</f>
        <v>0</v>
      </c>
      <c r="AS1868" s="1032">
        <f>+AS1867+AE1868+AI1868</f>
        <v>1</v>
      </c>
      <c r="AT1868" s="1033"/>
    </row>
    <row r="1869" spans="2:46" ht="12" customHeight="1" x14ac:dyDescent="0.15">
      <c r="B1869" s="1058"/>
      <c r="C1869" s="1063"/>
      <c r="D1869" s="1061"/>
      <c r="E1869" s="1061"/>
      <c r="F1869" s="1061"/>
      <c r="G1869" s="1061"/>
      <c r="H1869" s="1061"/>
      <c r="I1869" s="1061"/>
      <c r="J1869" s="1062"/>
      <c r="K1869" s="1016"/>
      <c r="L1869" s="1016"/>
      <c r="M1869" s="1016"/>
      <c r="N1869" s="1016"/>
      <c r="O1869" s="1016" t="s">
        <v>471</v>
      </c>
      <c r="P1869" s="1016"/>
      <c r="Q1869" s="1016"/>
      <c r="R1869" s="1016"/>
      <c r="S1869" s="1016"/>
      <c r="T1869" s="1016"/>
      <c r="U1869" s="1016"/>
      <c r="V1869" s="1016"/>
      <c r="W1869" s="1016"/>
      <c r="X1869" s="1016"/>
      <c r="Y1869" s="1034" t="s">
        <v>875</v>
      </c>
      <c r="Z1869" s="1035"/>
      <c r="AA1869" s="1035"/>
      <c r="AB1869" s="1036"/>
      <c r="AC1869" s="1034" t="str">
        <f>IF(AC1868&gt;0,"Ⅳ",IF(AD1868&gt;0,"Ⅲ",IF(AE1868&gt;0,"Ⅱ","Ⅰ")))</f>
        <v>Ⅱ</v>
      </c>
      <c r="AD1869" s="1035"/>
      <c r="AE1869" s="1035"/>
      <c r="AF1869" s="1036"/>
      <c r="AG1869" s="1034" t="str">
        <f>IF(AG1868&gt;0,"Ⅳ",IF(AH1868&gt;0,"Ⅲ",IF(AI1868&gt;0,"Ⅱ","Ⅰ")))</f>
        <v>Ⅰ</v>
      </c>
      <c r="AH1869" s="1035"/>
      <c r="AI1869" s="1035"/>
      <c r="AJ1869" s="1036"/>
      <c r="AK1869" s="1046"/>
      <c r="AL1869" s="1047"/>
      <c r="AM1869" s="1047"/>
      <c r="AN1869" s="1047"/>
      <c r="AO1869" s="1048"/>
      <c r="AP1869" s="3"/>
      <c r="AQ1869" s="1037" t="str">
        <f>IF(AQ1868&gt;0,"Ⅳ",IF(AR1868&gt;0,"Ⅲ",IF(AS1868&gt;0,"Ⅱ","Ⅰ")))</f>
        <v>Ⅱ</v>
      </c>
      <c r="AR1869" s="1037"/>
      <c r="AS1869" s="1037"/>
      <c r="AT1869" s="1037"/>
    </row>
    <row r="1870" spans="2:46" ht="12" customHeight="1" x14ac:dyDescent="0.15">
      <c r="B1870" s="1058"/>
      <c r="C1870" s="1063"/>
      <c r="D1870" s="1061"/>
      <c r="E1870" s="1061"/>
      <c r="F1870" s="1061"/>
      <c r="G1870" s="1061"/>
      <c r="H1870" s="1061"/>
      <c r="I1870" s="1061"/>
      <c r="J1870" s="1062"/>
      <c r="K1870" s="1016"/>
      <c r="L1870" s="1016"/>
      <c r="M1870" s="1016"/>
      <c r="N1870" s="1016"/>
      <c r="O1870" s="1016" t="s">
        <v>472</v>
      </c>
      <c r="P1870" s="1016"/>
      <c r="Q1870" s="1016"/>
      <c r="R1870" s="1016"/>
      <c r="S1870" s="1016"/>
      <c r="T1870" s="1016"/>
      <c r="U1870" s="1016"/>
      <c r="V1870" s="1016"/>
      <c r="W1870" s="1016"/>
      <c r="X1870" s="1016"/>
      <c r="Y1870" s="1034" t="str">
        <f>IF(COUNTIF(Y1869:AJ1869,"Ⅳ")&gt;0,"Ⅳ",IF(COUNTIF(Y1869:AJ1869,"Ⅲ")&gt;0,"Ⅲ",IF(COUNTIF(Y1869:AJ1869,"Ⅱ")&gt;0,"Ⅱ","Ⅰ")))</f>
        <v>Ⅱ</v>
      </c>
      <c r="Z1870" s="1035"/>
      <c r="AA1870" s="1035"/>
      <c r="AB1870" s="1035"/>
      <c r="AC1870" s="1035"/>
      <c r="AD1870" s="1035"/>
      <c r="AE1870" s="1035"/>
      <c r="AF1870" s="1035"/>
      <c r="AG1870" s="1035"/>
      <c r="AH1870" s="1035"/>
      <c r="AI1870" s="1035"/>
      <c r="AJ1870" s="1036"/>
      <c r="AK1870" s="1049"/>
      <c r="AL1870" s="1050"/>
      <c r="AM1870" s="1050"/>
      <c r="AN1870" s="1050"/>
      <c r="AO1870" s="1051"/>
      <c r="AP1870" s="3"/>
    </row>
    <row r="1871" spans="2:46" ht="14.25" customHeight="1" x14ac:dyDescent="0.15">
      <c r="B1871" s="1058"/>
      <c r="C1871" s="1063"/>
      <c r="D1871" s="1061"/>
      <c r="E1871" s="1061"/>
      <c r="F1871" s="1061"/>
      <c r="G1871" s="1061"/>
      <c r="H1871" s="1061"/>
      <c r="I1871" s="1061"/>
      <c r="J1871" s="1062"/>
      <c r="K1871" s="1016" t="s">
        <v>169</v>
      </c>
      <c r="L1871" s="1017"/>
      <c r="M1871" s="1017"/>
      <c r="N1871" s="1017"/>
      <c r="O1871" s="1017"/>
      <c r="P1871" s="1017"/>
      <c r="Q1871" s="1017"/>
      <c r="R1871" s="1017"/>
      <c r="S1871" s="1017"/>
      <c r="T1871" s="1017"/>
      <c r="U1871" s="1017"/>
      <c r="V1871" s="1017"/>
      <c r="W1871" s="1017"/>
      <c r="X1871" s="1017"/>
      <c r="Y1871" s="1017"/>
      <c r="Z1871" s="1017"/>
      <c r="AA1871" s="1017"/>
      <c r="AB1871" s="1017"/>
      <c r="AC1871" s="1017"/>
      <c r="AD1871" s="1017"/>
      <c r="AE1871" s="1017"/>
      <c r="AF1871" s="1017"/>
      <c r="AG1871" s="1017"/>
      <c r="AH1871" s="1017"/>
      <c r="AI1871" s="1017"/>
      <c r="AJ1871" s="1017"/>
      <c r="AK1871" s="1017"/>
      <c r="AL1871" s="1017"/>
      <c r="AM1871" s="1017"/>
      <c r="AN1871" s="1017"/>
      <c r="AO1871" s="1017"/>
      <c r="AP1871" s="3"/>
    </row>
    <row r="1872" spans="2:46" ht="14.25" customHeight="1" x14ac:dyDescent="0.15">
      <c r="B1872" s="1058"/>
      <c r="C1872" s="1063"/>
      <c r="D1872" s="1061"/>
      <c r="E1872" s="1061"/>
      <c r="F1872" s="1061"/>
      <c r="G1872" s="1061"/>
      <c r="H1872" s="1061"/>
      <c r="I1872" s="1061"/>
      <c r="J1872" s="1062"/>
      <c r="K1872" s="1016"/>
      <c r="L1872" s="1017"/>
      <c r="M1872" s="1017"/>
      <c r="N1872" s="1017"/>
      <c r="O1872" s="1017"/>
      <c r="P1872" s="1017"/>
      <c r="Q1872" s="1017"/>
      <c r="R1872" s="1017"/>
      <c r="S1872" s="1017"/>
      <c r="T1872" s="1017"/>
      <c r="U1872" s="1017"/>
      <c r="V1872" s="1017"/>
      <c r="W1872" s="1017"/>
      <c r="X1872" s="1017"/>
      <c r="Y1872" s="1017"/>
      <c r="Z1872" s="1017"/>
      <c r="AA1872" s="1017"/>
      <c r="AB1872" s="1017"/>
      <c r="AC1872" s="1017"/>
      <c r="AD1872" s="1017"/>
      <c r="AE1872" s="1017"/>
      <c r="AF1872" s="1017"/>
      <c r="AG1872" s="1017"/>
      <c r="AH1872" s="1017"/>
      <c r="AI1872" s="1017"/>
      <c r="AJ1872" s="1017"/>
      <c r="AK1872" s="1017"/>
      <c r="AL1872" s="1017"/>
      <c r="AM1872" s="1017"/>
      <c r="AN1872" s="1017"/>
      <c r="AO1872" s="1017"/>
      <c r="AP1872" s="3"/>
    </row>
    <row r="1873" spans="2:86" ht="12" customHeight="1" x14ac:dyDescent="0.15">
      <c r="B1873" s="1058"/>
      <c r="C1873" s="1063"/>
      <c r="D1873" s="1061"/>
      <c r="E1873" s="1061"/>
      <c r="F1873" s="1061"/>
      <c r="G1873" s="1061"/>
      <c r="H1873" s="1061"/>
      <c r="I1873" s="1061"/>
      <c r="J1873" s="1062"/>
      <c r="K1873" s="1018" t="s">
        <v>473</v>
      </c>
      <c r="L1873" s="1018"/>
      <c r="M1873" s="1018"/>
      <c r="N1873" s="1018"/>
      <c r="O1873" s="1018"/>
      <c r="P1873" s="1018"/>
      <c r="Q1873" s="1018"/>
      <c r="R1873" s="1018"/>
      <c r="S1873" s="1018"/>
      <c r="T1873" s="1018"/>
      <c r="U1873" s="1018"/>
      <c r="V1873" s="1018"/>
      <c r="W1873" s="1018"/>
      <c r="X1873" s="1018"/>
      <c r="Y1873" s="1018"/>
      <c r="Z1873" s="1018"/>
      <c r="AA1873" s="1018"/>
      <c r="AB1873" s="1018"/>
      <c r="AC1873" s="1018"/>
      <c r="AD1873" s="1018"/>
      <c r="AE1873" s="1018"/>
      <c r="AF1873" s="1018"/>
      <c r="AG1873" s="1018"/>
      <c r="AH1873" s="1018"/>
      <c r="AI1873" s="1018"/>
      <c r="AJ1873" s="1018"/>
      <c r="AK1873" s="1018"/>
      <c r="AL1873" s="1018"/>
      <c r="AM1873" s="1018"/>
      <c r="AN1873" s="1018"/>
      <c r="AO1873" s="1018"/>
      <c r="AP1873" s="3"/>
    </row>
    <row r="1874" spans="2:86" ht="12" customHeight="1" x14ac:dyDescent="0.15">
      <c r="B1874" s="1058"/>
      <c r="C1874" s="1063"/>
      <c r="D1874" s="1061"/>
      <c r="E1874" s="1061"/>
      <c r="F1874" s="1061"/>
      <c r="G1874" s="1061"/>
      <c r="H1874" s="1061"/>
      <c r="I1874" s="1061"/>
      <c r="J1874" s="1062"/>
      <c r="K1874" s="1019" t="s">
        <v>523</v>
      </c>
      <c r="L1874" s="1019"/>
      <c r="M1874" s="1019"/>
      <c r="N1874" s="1019"/>
      <c r="O1874" s="1019"/>
      <c r="P1874" s="1019"/>
      <c r="Q1874" s="1019"/>
      <c r="R1874" s="1019"/>
      <c r="S1874" s="1019"/>
      <c r="T1874" s="1019"/>
      <c r="U1874" s="1019"/>
      <c r="V1874" s="1019"/>
      <c r="W1874" s="1019"/>
      <c r="X1874" s="1019"/>
      <c r="Y1874" s="1019"/>
      <c r="Z1874" s="1019"/>
      <c r="AA1874" s="1019"/>
      <c r="AB1874" s="1019"/>
      <c r="AC1874" s="1019"/>
      <c r="AD1874" s="1019"/>
      <c r="AE1874" s="1019"/>
      <c r="AF1874" s="1019"/>
      <c r="AG1874" s="1019"/>
      <c r="AH1874" s="1019"/>
      <c r="AI1874" s="1019"/>
      <c r="AJ1874" s="1019"/>
      <c r="AK1874" s="1019"/>
      <c r="AL1874" s="1019"/>
      <c r="AM1874" s="1019"/>
      <c r="AN1874" s="1019"/>
      <c r="AO1874" s="1019"/>
      <c r="AP1874" s="3"/>
    </row>
    <row r="1875" spans="2:86" ht="12" customHeight="1" x14ac:dyDescent="0.15">
      <c r="B1875" s="1058"/>
      <c r="C1875" s="1063"/>
      <c r="D1875" s="1061"/>
      <c r="E1875" s="1061"/>
      <c r="F1875" s="1061"/>
      <c r="G1875" s="1061"/>
      <c r="H1875" s="1061"/>
      <c r="I1875" s="1061"/>
      <c r="J1875" s="1062"/>
      <c r="K1875" s="194" t="s">
        <v>474</v>
      </c>
      <c r="L1875" s="195"/>
      <c r="M1875" s="195"/>
      <c r="N1875" s="195"/>
      <c r="O1875" s="195"/>
      <c r="P1875" s="195"/>
      <c r="Q1875" s="195"/>
      <c r="R1875" s="195"/>
      <c r="S1875" s="195"/>
      <c r="T1875" s="195"/>
      <c r="U1875" s="195"/>
      <c r="V1875" s="195"/>
      <c r="W1875" s="195"/>
      <c r="X1875" s="195"/>
      <c r="Y1875" s="195"/>
      <c r="Z1875" s="195"/>
      <c r="AA1875" s="195"/>
      <c r="AB1875" s="195"/>
      <c r="AC1875" s="195"/>
      <c r="AD1875" s="195"/>
      <c r="AE1875" s="195"/>
      <c r="AF1875" s="195"/>
      <c r="AG1875" s="195"/>
      <c r="AH1875" s="195"/>
      <c r="AI1875" s="195"/>
      <c r="AJ1875" s="195"/>
      <c r="AK1875" s="195"/>
      <c r="AL1875" s="195"/>
      <c r="AM1875" s="195"/>
      <c r="AN1875" s="195"/>
      <c r="AO1875" s="196"/>
      <c r="AP1875" s="3"/>
    </row>
    <row r="1876" spans="2:86" ht="12" customHeight="1" x14ac:dyDescent="0.15">
      <c r="B1876" s="1058"/>
      <c r="C1876" s="1063"/>
      <c r="D1876" s="1061"/>
      <c r="E1876" s="1061"/>
      <c r="F1876" s="1061"/>
      <c r="G1876" s="1061"/>
      <c r="H1876" s="1061"/>
      <c r="I1876" s="1061"/>
      <c r="J1876" s="1062"/>
      <c r="K1876" s="194" t="s">
        <v>475</v>
      </c>
      <c r="L1876" s="195"/>
      <c r="M1876" s="195"/>
      <c r="N1876" s="195"/>
      <c r="O1876" s="195"/>
      <c r="P1876" s="195"/>
      <c r="Q1876" s="195"/>
      <c r="R1876" s="195"/>
      <c r="S1876" s="195"/>
      <c r="T1876" s="195"/>
      <c r="U1876" s="195"/>
      <c r="V1876" s="195"/>
      <c r="W1876" s="195"/>
      <c r="X1876" s="195"/>
      <c r="Y1876" s="195"/>
      <c r="Z1876" s="195"/>
      <c r="AA1876" s="195"/>
      <c r="AB1876" s="195"/>
      <c r="AC1876" s="195"/>
      <c r="AD1876" s="195"/>
      <c r="AE1876" s="195"/>
      <c r="AF1876" s="195"/>
      <c r="AG1876" s="195"/>
      <c r="AH1876" s="195"/>
      <c r="AI1876" s="195"/>
      <c r="AJ1876" s="195"/>
      <c r="AK1876" s="195"/>
      <c r="AL1876" s="195"/>
      <c r="AM1876" s="195"/>
      <c r="AN1876" s="195"/>
      <c r="AO1876" s="196"/>
      <c r="AP1876" s="3"/>
    </row>
    <row r="1877" spans="2:86" ht="12" customHeight="1" x14ac:dyDescent="0.15">
      <c r="B1877" s="1058"/>
      <c r="C1877" s="1063"/>
      <c r="D1877" s="1061"/>
      <c r="E1877" s="1061"/>
      <c r="F1877" s="1061"/>
      <c r="G1877" s="1061"/>
      <c r="H1877" s="1061"/>
      <c r="I1877" s="1061"/>
      <c r="J1877" s="1062"/>
      <c r="K1877" s="1020" t="s">
        <v>476</v>
      </c>
      <c r="L1877" s="1021"/>
      <c r="M1877" s="1021"/>
      <c r="N1877" s="1021"/>
      <c r="O1877" s="1021"/>
      <c r="P1877" s="1021"/>
      <c r="Q1877" s="1021"/>
      <c r="R1877" s="1021"/>
      <c r="S1877" s="1021"/>
      <c r="T1877" s="1021"/>
      <c r="U1877" s="1021"/>
      <c r="V1877" s="1021"/>
      <c r="W1877" s="1021"/>
      <c r="X1877" s="1021"/>
      <c r="Y1877" s="1021"/>
      <c r="Z1877" s="1021"/>
      <c r="AA1877" s="1021"/>
      <c r="AB1877" s="1021"/>
      <c r="AC1877" s="1021"/>
      <c r="AD1877" s="1021"/>
      <c r="AE1877" s="1021"/>
      <c r="AF1877" s="1021"/>
      <c r="AG1877" s="1021"/>
      <c r="AH1877" s="1021"/>
      <c r="AI1877" s="1021"/>
      <c r="AJ1877" s="1021"/>
      <c r="AK1877" s="1021"/>
      <c r="AL1877" s="1021"/>
      <c r="AM1877" s="1021"/>
      <c r="AN1877" s="1021"/>
      <c r="AO1877" s="1022"/>
      <c r="AP1877" s="3"/>
    </row>
    <row r="1878" spans="2:86" ht="12" customHeight="1" x14ac:dyDescent="0.15">
      <c r="B1878" s="591"/>
      <c r="C1878" s="1064"/>
      <c r="D1878" s="1065"/>
      <c r="E1878" s="1065"/>
      <c r="F1878" s="1065"/>
      <c r="G1878" s="1065"/>
      <c r="H1878" s="1065"/>
      <c r="I1878" s="1065"/>
      <c r="J1878" s="1066"/>
      <c r="K1878" s="1023"/>
      <c r="L1878" s="1024"/>
      <c r="M1878" s="1024"/>
      <c r="N1878" s="1024"/>
      <c r="O1878" s="1024"/>
      <c r="P1878" s="1024"/>
      <c r="Q1878" s="1024"/>
      <c r="R1878" s="1024"/>
      <c r="S1878" s="1024"/>
      <c r="T1878" s="1024"/>
      <c r="U1878" s="1024"/>
      <c r="V1878" s="1024"/>
      <c r="W1878" s="1024"/>
      <c r="X1878" s="1024"/>
      <c r="Y1878" s="1024"/>
      <c r="Z1878" s="1024"/>
      <c r="AA1878" s="1024"/>
      <c r="AB1878" s="1024"/>
      <c r="AC1878" s="1024"/>
      <c r="AD1878" s="1024"/>
      <c r="AE1878" s="1024"/>
      <c r="AF1878" s="1024"/>
      <c r="AG1878" s="1024"/>
      <c r="AH1878" s="1024"/>
      <c r="AI1878" s="1024"/>
      <c r="AJ1878" s="1024"/>
      <c r="AK1878" s="1024"/>
      <c r="AL1878" s="1024"/>
      <c r="AM1878" s="1024"/>
      <c r="AN1878" s="1024"/>
      <c r="AO1878" s="1025"/>
      <c r="AP1878" s="3"/>
    </row>
    <row r="1879" spans="2:86" s="9" customFormat="1" ht="12" customHeight="1" x14ac:dyDescent="0.15">
      <c r="B1879" s="3" t="s">
        <v>527</v>
      </c>
      <c r="AQ1879" s="162"/>
      <c r="AR1879" s="162"/>
      <c r="AS1879" s="162"/>
      <c r="AT1879" s="162"/>
      <c r="AU1879" s="162"/>
      <c r="AV1879" s="162"/>
      <c r="AW1879" s="162"/>
      <c r="AX1879" s="162"/>
      <c r="AY1879" s="162"/>
      <c r="AZ1879" s="162"/>
      <c r="BA1879" s="162"/>
      <c r="BB1879" s="162"/>
      <c r="BC1879" s="162"/>
      <c r="BD1879" s="162"/>
      <c r="BE1879" s="162"/>
      <c r="BF1879" s="162"/>
      <c r="BG1879" s="162"/>
      <c r="BH1879" s="162"/>
      <c r="BI1879" s="162"/>
      <c r="BJ1879" s="162"/>
      <c r="BK1879" s="162"/>
      <c r="BL1879" s="162"/>
      <c r="BM1879" s="162"/>
      <c r="BN1879" s="162"/>
      <c r="BO1879" s="162"/>
      <c r="BP1879" s="162"/>
      <c r="BQ1879" s="162"/>
      <c r="BR1879" s="162"/>
      <c r="BS1879" s="162"/>
      <c r="BT1879" s="162"/>
      <c r="BU1879" s="162"/>
      <c r="BV1879" s="162"/>
      <c r="BW1879" s="162"/>
      <c r="BX1879" s="162"/>
      <c r="BY1879" s="162"/>
      <c r="BZ1879" s="162"/>
      <c r="CA1879" s="162"/>
      <c r="CB1879" s="162"/>
      <c r="CC1879" s="162"/>
      <c r="CD1879" s="162"/>
      <c r="CE1879" s="162"/>
      <c r="CF1879" s="162"/>
      <c r="CG1879" s="162"/>
      <c r="CH1879" s="162"/>
    </row>
    <row r="1880" spans="2:86" ht="12" customHeight="1" thickBot="1" x14ac:dyDescent="0.2">
      <c r="B1880" s="3" t="s">
        <v>524</v>
      </c>
    </row>
    <row r="1881" spans="2:86" ht="12" customHeight="1" x14ac:dyDescent="0.15">
      <c r="B1881" s="3" t="s">
        <v>525</v>
      </c>
      <c r="AU1881" s="1000" t="s">
        <v>305</v>
      </c>
      <c r="AV1881" s="1001" t="s">
        <v>298</v>
      </c>
      <c r="AW1881" s="1003" t="s">
        <v>299</v>
      </c>
      <c r="AX1881" s="1005" t="s">
        <v>306</v>
      </c>
      <c r="AY1881" s="1006"/>
      <c r="AZ1881" s="1006"/>
      <c r="BA1881" s="1006"/>
      <c r="BB1881" s="1006"/>
      <c r="BC1881" s="1006"/>
      <c r="BD1881" s="1006"/>
      <c r="BE1881" s="1006"/>
      <c r="BF1881" s="1006"/>
      <c r="BG1881" s="1006"/>
      <c r="BH1881" s="1006"/>
      <c r="BI1881" s="1006"/>
      <c r="BJ1881" s="1006"/>
      <c r="BK1881" s="1006"/>
      <c r="BL1881" s="1006"/>
      <c r="BM1881" s="1006"/>
      <c r="BN1881" s="1006"/>
      <c r="BO1881" s="1006"/>
      <c r="BP1881" s="1006"/>
      <c r="BQ1881" s="1006"/>
      <c r="BR1881" s="1007"/>
      <c r="BS1881" s="807" t="s">
        <v>300</v>
      </c>
      <c r="BT1881" s="1008"/>
      <c r="BU1881" s="1008"/>
      <c r="BV1881" s="1008"/>
      <c r="BW1881" s="1009" t="s">
        <v>307</v>
      </c>
      <c r="BX1881" s="1010"/>
      <c r="BY1881" s="1010"/>
      <c r="BZ1881" s="1010"/>
      <c r="CA1881" s="1010"/>
      <c r="CB1881" s="1010"/>
      <c r="CC1881" s="1010"/>
      <c r="CD1881" s="1010"/>
      <c r="CE1881" s="1010"/>
      <c r="CF1881" s="1010"/>
      <c r="CG1881" s="1010"/>
      <c r="CH1881" s="1011"/>
    </row>
    <row r="1882" spans="2:86" ht="12" customHeight="1" x14ac:dyDescent="0.15">
      <c r="B1882" s="3" t="s">
        <v>477</v>
      </c>
      <c r="AU1882" s="1000"/>
      <c r="AV1882" s="1002"/>
      <c r="AW1882" s="1004"/>
      <c r="AX1882" s="1012" t="s">
        <v>308</v>
      </c>
      <c r="AY1882" s="686"/>
      <c r="AZ1882" s="686"/>
      <c r="BA1882" s="686"/>
      <c r="BB1882" s="686"/>
      <c r="BC1882" s="686"/>
      <c r="BD1882" s="686"/>
      <c r="BE1882" s="686"/>
      <c r="BF1882" s="686"/>
      <c r="BG1882" s="686"/>
      <c r="BH1882" s="686"/>
      <c r="BI1882" s="686"/>
      <c r="BJ1882" s="686" t="s">
        <v>309</v>
      </c>
      <c r="BK1882" s="686"/>
      <c r="BL1882" s="686"/>
      <c r="BM1882" s="686"/>
      <c r="BN1882" s="686"/>
      <c r="BO1882" s="686"/>
      <c r="BP1882" s="686"/>
      <c r="BQ1882" s="686"/>
      <c r="BR1882" s="1013"/>
      <c r="BS1882" s="1008"/>
      <c r="BT1882" s="1008"/>
      <c r="BU1882" s="1008"/>
      <c r="BV1882" s="1008"/>
      <c r="BW1882" s="1014" t="s">
        <v>302</v>
      </c>
      <c r="BX1882" s="699"/>
      <c r="BY1882" s="699"/>
      <c r="BZ1882" s="699"/>
      <c r="CA1882" s="686" t="s">
        <v>310</v>
      </c>
      <c r="CB1882" s="686"/>
      <c r="CC1882" s="686"/>
      <c r="CD1882" s="686"/>
      <c r="CE1882" s="686"/>
      <c r="CF1882" s="686"/>
      <c r="CG1882" s="686"/>
      <c r="CH1882" s="1013"/>
    </row>
    <row r="1883" spans="2:86" ht="12" customHeight="1" x14ac:dyDescent="0.15">
      <c r="B1883" s="3" t="s">
        <v>526</v>
      </c>
      <c r="AU1883" s="1000"/>
      <c r="AV1883" s="1002"/>
      <c r="AW1883" s="1004"/>
      <c r="AX1883" s="1012" t="s">
        <v>26</v>
      </c>
      <c r="AY1883" s="686"/>
      <c r="AZ1883" s="686"/>
      <c r="BA1883" s="686"/>
      <c r="BB1883" s="686" t="s">
        <v>22</v>
      </c>
      <c r="BC1883" s="686"/>
      <c r="BD1883" s="686"/>
      <c r="BE1883" s="686"/>
      <c r="BF1883" s="686" t="s">
        <v>24</v>
      </c>
      <c r="BG1883" s="686"/>
      <c r="BH1883" s="686"/>
      <c r="BI1883" s="686"/>
      <c r="BJ1883" s="699" t="s">
        <v>26</v>
      </c>
      <c r="BK1883" s="699"/>
      <c r="BL1883" s="699"/>
      <c r="BM1883" s="699" t="s">
        <v>22</v>
      </c>
      <c r="BN1883" s="699"/>
      <c r="BO1883" s="699"/>
      <c r="BP1883" s="699" t="s">
        <v>24</v>
      </c>
      <c r="BQ1883" s="699"/>
      <c r="BR1883" s="1015"/>
      <c r="BS1883" s="807" t="s">
        <v>26</v>
      </c>
      <c r="BT1883" s="807" t="s">
        <v>22</v>
      </c>
      <c r="BU1883" s="807" t="s">
        <v>24</v>
      </c>
      <c r="BV1883" s="807" t="s">
        <v>303</v>
      </c>
      <c r="BW1883" s="1012" t="s">
        <v>311</v>
      </c>
      <c r="BX1883" s="686"/>
      <c r="BY1883" s="686"/>
      <c r="BZ1883" s="686"/>
      <c r="CA1883" s="686" t="s">
        <v>22</v>
      </c>
      <c r="CB1883" s="686"/>
      <c r="CC1883" s="686"/>
      <c r="CD1883" s="686"/>
      <c r="CE1883" s="686" t="s">
        <v>24</v>
      </c>
      <c r="CF1883" s="686"/>
      <c r="CG1883" s="686"/>
      <c r="CH1883" s="1013"/>
    </row>
    <row r="1884" spans="2:86" ht="12" customHeight="1" x14ac:dyDescent="0.15">
      <c r="B1884" s="3" t="s">
        <v>478</v>
      </c>
      <c r="AU1884" s="1000"/>
      <c r="AV1884" s="1002"/>
      <c r="AW1884" s="1004"/>
      <c r="AX1884" s="156" t="s">
        <v>862</v>
      </c>
      <c r="AY1884" s="157" t="s">
        <v>863</v>
      </c>
      <c r="AZ1884" s="157" t="s">
        <v>864</v>
      </c>
      <c r="BA1884" s="158" t="s">
        <v>865</v>
      </c>
      <c r="BB1884" s="159" t="s">
        <v>866</v>
      </c>
      <c r="BC1884" s="157" t="s">
        <v>863</v>
      </c>
      <c r="BD1884" s="157" t="s">
        <v>867</v>
      </c>
      <c r="BE1884" s="158" t="s">
        <v>865</v>
      </c>
      <c r="BF1884" s="159" t="s">
        <v>866</v>
      </c>
      <c r="BG1884" s="157" t="s">
        <v>863</v>
      </c>
      <c r="BH1884" s="157" t="s">
        <v>864</v>
      </c>
      <c r="BI1884" s="158" t="s">
        <v>865</v>
      </c>
      <c r="BJ1884" s="159" t="s">
        <v>866</v>
      </c>
      <c r="BK1884" s="157" t="s">
        <v>868</v>
      </c>
      <c r="BL1884" s="158" t="s">
        <v>869</v>
      </c>
      <c r="BM1884" s="159" t="s">
        <v>870</v>
      </c>
      <c r="BN1884" s="157" t="s">
        <v>863</v>
      </c>
      <c r="BO1884" s="158" t="s">
        <v>871</v>
      </c>
      <c r="BP1884" s="159" t="s">
        <v>870</v>
      </c>
      <c r="BQ1884" s="157" t="s">
        <v>868</v>
      </c>
      <c r="BR1884" s="160" t="s">
        <v>872</v>
      </c>
      <c r="BS1884" s="1008"/>
      <c r="BT1884" s="1008"/>
      <c r="BU1884" s="1008"/>
      <c r="BV1884" s="1008"/>
      <c r="BW1884" s="156" t="s">
        <v>866</v>
      </c>
      <c r="BX1884" s="157" t="s">
        <v>863</v>
      </c>
      <c r="BY1884" s="157" t="s">
        <v>864</v>
      </c>
      <c r="BZ1884" s="158" t="s">
        <v>865</v>
      </c>
      <c r="CA1884" s="159" t="s">
        <v>866</v>
      </c>
      <c r="CB1884" s="157" t="s">
        <v>873</v>
      </c>
      <c r="CC1884" s="157" t="s">
        <v>864</v>
      </c>
      <c r="CD1884" s="158" t="s">
        <v>865</v>
      </c>
      <c r="CE1884" s="159" t="s">
        <v>866</v>
      </c>
      <c r="CF1884" s="157" t="s">
        <v>863</v>
      </c>
      <c r="CG1884" s="157" t="s">
        <v>864</v>
      </c>
      <c r="CH1884" s="160" t="s">
        <v>874</v>
      </c>
    </row>
    <row r="1885" spans="2:86" x14ac:dyDescent="0.15">
      <c r="B1885" s="3" t="s">
        <v>539</v>
      </c>
      <c r="AU1885" s="1000"/>
      <c r="AV1885" s="188" t="str">
        <f>N1887</f>
        <v>S040</v>
      </c>
      <c r="AW1885" s="300">
        <f>R1887</f>
        <v>10.5</v>
      </c>
      <c r="AX1885" s="197">
        <f>+Y1912</f>
        <v>0</v>
      </c>
      <c r="AY1885" s="197">
        <f>+Z1912</f>
        <v>0</v>
      </c>
      <c r="AZ1885" s="197">
        <f>+AA1912</f>
        <v>0</v>
      </c>
      <c r="BA1885" s="197">
        <f t="shared" ref="BA1885" si="852">+AB1912</f>
        <v>0</v>
      </c>
      <c r="BB1885" s="197">
        <f>+AC1912</f>
        <v>0</v>
      </c>
      <c r="BC1885" s="197">
        <f t="shared" ref="BC1885" si="853">+AD1912</f>
        <v>0</v>
      </c>
      <c r="BD1885" s="197">
        <f t="shared" ref="BD1885" si="854">+AE1912</f>
        <v>0</v>
      </c>
      <c r="BE1885" s="197">
        <f t="shared" ref="BE1885" si="855">+AF1912</f>
        <v>1</v>
      </c>
      <c r="BF1885" s="197">
        <f t="shared" ref="BF1885" si="856">+AG1912</f>
        <v>0</v>
      </c>
      <c r="BG1885" s="197">
        <f t="shared" ref="BG1885" si="857">+AH1912</f>
        <v>0</v>
      </c>
      <c r="BH1885" s="197">
        <f t="shared" ref="BH1885" si="858">+AI1912</f>
        <v>0</v>
      </c>
      <c r="BI1885" s="197">
        <f t="shared" ref="BI1885" si="859">+AJ1912</f>
        <v>0</v>
      </c>
      <c r="BJ1885" s="197" t="str">
        <f>+Y1915</f>
        <v/>
      </c>
      <c r="BK1885" s="197" t="str">
        <f t="shared" ref="BK1885" si="860">+Z1915</f>
        <v/>
      </c>
      <c r="BL1885" s="197" t="str">
        <f>+AA1915</f>
        <v/>
      </c>
      <c r="BM1885" s="197">
        <f>+AC1915</f>
        <v>0</v>
      </c>
      <c r="BN1885" s="197">
        <f t="shared" ref="BN1885" si="861">+AD1915</f>
        <v>0</v>
      </c>
      <c r="BO1885" s="197">
        <f t="shared" ref="BO1885" si="862">+AE1915</f>
        <v>1</v>
      </c>
      <c r="BP1885" s="197">
        <f>+AG1915</f>
        <v>0</v>
      </c>
      <c r="BQ1885" s="197">
        <f>+AH1915</f>
        <v>0</v>
      </c>
      <c r="BR1885" s="197">
        <f>+AI1915</f>
        <v>0</v>
      </c>
      <c r="BS1885" s="296" t="str">
        <f>+Y1916</f>
        <v>Ⅰ</v>
      </c>
      <c r="BT1885" s="296" t="str">
        <f>+AC1916</f>
        <v>Ⅱ</v>
      </c>
      <c r="BU1885" s="296" t="str">
        <f>+AG1916</f>
        <v>Ⅰ</v>
      </c>
      <c r="BV1885" s="296" t="str">
        <f>+Y1917</f>
        <v>Ⅱ</v>
      </c>
      <c r="BW1885" s="164" t="str">
        <f>IF(Y1912&gt;0,R1887,"")</f>
        <v/>
      </c>
      <c r="BX1885" s="165" t="str">
        <f>IF(Z1912&gt;0,"",IF(AA1912&gt;0,R1887,""))</f>
        <v/>
      </c>
      <c r="BY1885" s="165" t="str">
        <f>IF(Y1912+Z1912&gt;0,"",IF(AA1912&gt;0,R1887,""))</f>
        <v/>
      </c>
      <c r="BZ1885" s="165" t="str">
        <f>IF(Y1912+Z1912+AA1912&gt;0,"",IF(AB1912&gt;0,R1887,""))</f>
        <v/>
      </c>
      <c r="CA1885" s="166">
        <f t="shared" ref="CA1885" si="863">+AC1911</f>
        <v>0</v>
      </c>
      <c r="CB1885" s="166">
        <f t="shared" ref="CB1885" si="864">+AD1911</f>
        <v>0</v>
      </c>
      <c r="CC1885" s="166">
        <f t="shared" ref="CC1885" si="865">+AE1911</f>
        <v>0</v>
      </c>
      <c r="CD1885" s="166">
        <f t="shared" ref="CD1885" si="866">+AF1911</f>
        <v>0.75</v>
      </c>
      <c r="CE1885" s="166">
        <f t="shared" ref="CE1885" si="867">+AG1911</f>
        <v>0</v>
      </c>
      <c r="CF1885" s="166">
        <f t="shared" ref="CF1885" si="868">+AH1911</f>
        <v>0</v>
      </c>
      <c r="CG1885" s="166">
        <f t="shared" ref="CG1885" si="869">+AI1911</f>
        <v>0</v>
      </c>
      <c r="CH1885" s="166">
        <f t="shared" ref="CH1885" si="870">+AJ1911</f>
        <v>0</v>
      </c>
    </row>
    <row r="1886" spans="2:86" ht="12" customHeight="1" x14ac:dyDescent="0.15">
      <c r="B1886" s="1057" t="s">
        <v>219</v>
      </c>
      <c r="C1886" s="1059"/>
      <c r="D1886" s="1060"/>
      <c r="E1886" s="1061"/>
      <c r="F1886" s="1061"/>
      <c r="G1886" s="1061"/>
      <c r="H1886" s="1061"/>
      <c r="I1886" s="1061"/>
      <c r="J1886" s="1062"/>
      <c r="K1886" s="1067" t="s">
        <v>453</v>
      </c>
      <c r="L1886" s="1068"/>
      <c r="M1886" s="1068"/>
      <c r="N1886" s="1068"/>
      <c r="O1886" s="1068"/>
      <c r="P1886" s="1068"/>
      <c r="Q1886" s="1068"/>
      <c r="R1886" s="1068"/>
      <c r="S1886" s="1068"/>
      <c r="T1886" s="1068"/>
      <c r="U1886" s="1068"/>
      <c r="V1886" s="1068"/>
      <c r="W1886" s="1068"/>
      <c r="X1886" s="1068"/>
      <c r="Y1886" s="1068"/>
      <c r="Z1886" s="1068"/>
      <c r="AA1886" s="1068"/>
      <c r="AB1886" s="1068"/>
      <c r="AC1886" s="1068"/>
      <c r="AD1886" s="1068"/>
      <c r="AE1886" s="1068"/>
      <c r="AF1886" s="1068"/>
      <c r="AG1886" s="1068"/>
      <c r="AH1886" s="1068"/>
      <c r="AI1886" s="1068"/>
      <c r="AJ1886" s="1068"/>
      <c r="AK1886" s="1068"/>
      <c r="AL1886" s="1068"/>
      <c r="AM1886" s="1068"/>
      <c r="AN1886" s="1068"/>
      <c r="AO1886" s="1069"/>
      <c r="AP1886" s="3"/>
    </row>
    <row r="1887" spans="2:86" ht="12" customHeight="1" x14ac:dyDescent="0.15">
      <c r="B1887" s="1058"/>
      <c r="C1887" s="1063"/>
      <c r="D1887" s="1061"/>
      <c r="E1887" s="1061"/>
      <c r="F1887" s="1061"/>
      <c r="G1887" s="1061"/>
      <c r="H1887" s="1061"/>
      <c r="I1887" s="1061"/>
      <c r="J1887" s="1062"/>
      <c r="K1887" s="1040" t="s">
        <v>218</v>
      </c>
      <c r="L1887" s="1041"/>
      <c r="M1887" s="1042"/>
      <c r="N1887" s="1034" t="s">
        <v>760</v>
      </c>
      <c r="O1887" s="1035"/>
      <c r="P1887" s="1040" t="s">
        <v>454</v>
      </c>
      <c r="Q1887" s="1042"/>
      <c r="R1887" s="1070">
        <f>'様式A-2'!C51</f>
        <v>10.5</v>
      </c>
      <c r="S1887" s="1071"/>
      <c r="T1887" s="1072"/>
      <c r="U1887" s="1073" t="s">
        <v>455</v>
      </c>
      <c r="V1887" s="1074"/>
      <c r="W1887" s="1073" t="s">
        <v>456</v>
      </c>
      <c r="X1887" s="1074"/>
      <c r="Y1887" s="1042" t="s">
        <v>217</v>
      </c>
      <c r="Z1887" s="1016"/>
      <c r="AA1887" s="1016"/>
      <c r="AB1887" s="1016"/>
      <c r="AC1887" s="1073" t="s">
        <v>457</v>
      </c>
      <c r="AD1887" s="1079"/>
      <c r="AE1887" s="1079"/>
      <c r="AF1887" s="1079"/>
      <c r="AG1887" s="1079"/>
      <c r="AH1887" s="1079"/>
      <c r="AI1887" s="1079"/>
      <c r="AJ1887" s="1074"/>
      <c r="AK1887" s="1073" t="s">
        <v>458</v>
      </c>
      <c r="AL1887" s="1079"/>
      <c r="AM1887" s="1079"/>
      <c r="AN1887" s="1081"/>
      <c r="AO1887" s="1082"/>
      <c r="AP1887" s="3"/>
      <c r="AV1887" s="167"/>
      <c r="AW1887" s="221"/>
      <c r="AX1887" s="167"/>
      <c r="AY1887" s="167"/>
      <c r="AZ1887" s="167"/>
      <c r="BA1887" s="167"/>
      <c r="BB1887" s="167"/>
      <c r="BC1887" s="167"/>
      <c r="BD1887" s="167"/>
    </row>
    <row r="1888" spans="2:86" ht="12" customHeight="1" x14ac:dyDescent="0.15">
      <c r="B1888" s="1058"/>
      <c r="C1888" s="1063"/>
      <c r="D1888" s="1061"/>
      <c r="E1888" s="1061"/>
      <c r="F1888" s="1061"/>
      <c r="G1888" s="1061"/>
      <c r="H1888" s="1061"/>
      <c r="I1888" s="1061"/>
      <c r="J1888" s="1062"/>
      <c r="K1888" s="1016" t="s">
        <v>459</v>
      </c>
      <c r="L1888" s="1016" t="s">
        <v>199</v>
      </c>
      <c r="M1888" s="1016"/>
      <c r="N1888" s="1016" t="s">
        <v>198</v>
      </c>
      <c r="O1888" s="1016"/>
      <c r="P1888" s="1016" t="s">
        <v>460</v>
      </c>
      <c r="Q1888" s="1016"/>
      <c r="R1888" s="1016" t="s">
        <v>6</v>
      </c>
      <c r="S1888" s="1016"/>
      <c r="T1888" s="1016"/>
      <c r="U1888" s="1075"/>
      <c r="V1888" s="1076"/>
      <c r="W1888" s="1075"/>
      <c r="X1888" s="1076"/>
      <c r="Y1888" s="1042"/>
      <c r="Z1888" s="1016"/>
      <c r="AA1888" s="1016"/>
      <c r="AB1888" s="1016"/>
      <c r="AC1888" s="1077"/>
      <c r="AD1888" s="1080"/>
      <c r="AE1888" s="1080"/>
      <c r="AF1888" s="1080"/>
      <c r="AG1888" s="1080"/>
      <c r="AH1888" s="1080"/>
      <c r="AI1888" s="1080"/>
      <c r="AJ1888" s="1078"/>
      <c r="AK1888" s="1075"/>
      <c r="AL1888" s="1083"/>
      <c r="AM1888" s="1083"/>
      <c r="AN1888" s="1084"/>
      <c r="AO1888" s="1085"/>
      <c r="AP1888" s="3"/>
      <c r="AV1888" s="167"/>
      <c r="AW1888" s="167"/>
      <c r="AX1888" s="167"/>
      <c r="AY1888" s="167"/>
      <c r="AZ1888" s="167"/>
      <c r="BA1888" s="167"/>
      <c r="BB1888" s="167"/>
      <c r="BC1888" s="167"/>
      <c r="BD1888" s="167"/>
    </row>
    <row r="1889" spans="2:56" ht="12" customHeight="1" x14ac:dyDescent="0.15">
      <c r="B1889" s="1058"/>
      <c r="C1889" s="1063"/>
      <c r="D1889" s="1061"/>
      <c r="E1889" s="1061"/>
      <c r="F1889" s="1061"/>
      <c r="G1889" s="1061"/>
      <c r="H1889" s="1061"/>
      <c r="I1889" s="1061"/>
      <c r="J1889" s="1062"/>
      <c r="K1889" s="1016"/>
      <c r="L1889" s="1016"/>
      <c r="M1889" s="1016"/>
      <c r="N1889" s="1016"/>
      <c r="O1889" s="1016"/>
      <c r="P1889" s="1016"/>
      <c r="Q1889" s="1016"/>
      <c r="R1889" s="1016"/>
      <c r="S1889" s="1016"/>
      <c r="T1889" s="1016"/>
      <c r="U1889" s="1075"/>
      <c r="V1889" s="1076"/>
      <c r="W1889" s="1075"/>
      <c r="X1889" s="1076"/>
      <c r="Y1889" s="1042" t="s">
        <v>461</v>
      </c>
      <c r="Z1889" s="1016"/>
      <c r="AA1889" s="1016"/>
      <c r="AB1889" s="1016"/>
      <c r="AC1889" s="1016" t="s">
        <v>462</v>
      </c>
      <c r="AD1889" s="1016"/>
      <c r="AE1889" s="1016"/>
      <c r="AF1889" s="1016"/>
      <c r="AG1889" s="1016" t="s">
        <v>463</v>
      </c>
      <c r="AH1889" s="1016"/>
      <c r="AI1889" s="1016"/>
      <c r="AJ1889" s="1016"/>
      <c r="AK1889" s="1075"/>
      <c r="AL1889" s="1083"/>
      <c r="AM1889" s="1083"/>
      <c r="AN1889" s="1084"/>
      <c r="AO1889" s="1085"/>
      <c r="AP1889" s="3"/>
      <c r="AV1889" s="167"/>
      <c r="AW1889" s="167"/>
      <c r="AX1889" s="167"/>
      <c r="AY1889" s="167"/>
      <c r="AZ1889" s="167"/>
      <c r="BA1889" s="167"/>
      <c r="BB1889" s="167"/>
      <c r="BC1889" s="167"/>
      <c r="BD1889" s="167"/>
    </row>
    <row r="1890" spans="2:56" ht="12" customHeight="1" x14ac:dyDescent="0.15">
      <c r="B1890" s="1058"/>
      <c r="C1890" s="1063"/>
      <c r="D1890" s="1061"/>
      <c r="E1890" s="1061"/>
      <c r="F1890" s="1061"/>
      <c r="G1890" s="1061"/>
      <c r="H1890" s="1061"/>
      <c r="I1890" s="1061"/>
      <c r="J1890" s="1062"/>
      <c r="K1890" s="1016"/>
      <c r="L1890" s="1016"/>
      <c r="M1890" s="1016"/>
      <c r="N1890" s="1016"/>
      <c r="O1890" s="1016"/>
      <c r="P1890" s="1016"/>
      <c r="Q1890" s="1016"/>
      <c r="R1890" s="1016"/>
      <c r="S1890" s="1016"/>
      <c r="T1890" s="1016"/>
      <c r="U1890" s="1077"/>
      <c r="V1890" s="1078"/>
      <c r="W1890" s="1077"/>
      <c r="X1890" s="1078"/>
      <c r="Y1890" s="191" t="s">
        <v>32</v>
      </c>
      <c r="Z1890" s="187" t="s">
        <v>33</v>
      </c>
      <c r="AA1890" s="187" t="s">
        <v>464</v>
      </c>
      <c r="AB1890" s="187" t="s">
        <v>465</v>
      </c>
      <c r="AC1890" s="187" t="s">
        <v>32</v>
      </c>
      <c r="AD1890" s="187" t="s">
        <v>33</v>
      </c>
      <c r="AE1890" s="187" t="s">
        <v>464</v>
      </c>
      <c r="AF1890" s="187" t="s">
        <v>465</v>
      </c>
      <c r="AG1890" s="187" t="s">
        <v>32</v>
      </c>
      <c r="AH1890" s="187" t="s">
        <v>33</v>
      </c>
      <c r="AI1890" s="187" t="s">
        <v>464</v>
      </c>
      <c r="AJ1890" s="187" t="s">
        <v>465</v>
      </c>
      <c r="AK1890" s="1077"/>
      <c r="AL1890" s="1080"/>
      <c r="AM1890" s="1080"/>
      <c r="AN1890" s="1086"/>
      <c r="AO1890" s="1087"/>
      <c r="AP1890" s="3"/>
      <c r="AV1890" s="167"/>
      <c r="AW1890" s="167"/>
      <c r="AX1890" s="167"/>
      <c r="AY1890" s="167"/>
      <c r="AZ1890" s="167"/>
      <c r="BA1890" s="167"/>
      <c r="BB1890" s="167"/>
      <c r="BC1890" s="167"/>
      <c r="BD1890" s="167"/>
    </row>
    <row r="1891" spans="2:56" ht="12" customHeight="1" x14ac:dyDescent="0.15">
      <c r="B1891" s="1058"/>
      <c r="C1891" s="1063"/>
      <c r="D1891" s="1061"/>
      <c r="E1891" s="1061"/>
      <c r="F1891" s="1061"/>
      <c r="G1891" s="1061"/>
      <c r="H1891" s="1061"/>
      <c r="I1891" s="1061"/>
      <c r="J1891" s="1062"/>
      <c r="K1891" s="192">
        <v>1</v>
      </c>
      <c r="L1891" s="1038" t="s">
        <v>329</v>
      </c>
      <c r="M1891" s="1039"/>
      <c r="N1891" s="1038" t="s">
        <v>351</v>
      </c>
      <c r="O1891" s="1039"/>
      <c r="P1891" s="1034" t="s">
        <v>332</v>
      </c>
      <c r="Q1891" s="1036"/>
      <c r="R1891" s="408" t="s">
        <v>514</v>
      </c>
      <c r="S1891" s="408"/>
      <c r="T1891" s="408"/>
      <c r="U1891" s="1034" t="s">
        <v>1648</v>
      </c>
      <c r="V1891" s="1036"/>
      <c r="W1891" s="1034" t="s">
        <v>1649</v>
      </c>
      <c r="X1891" s="1035"/>
      <c r="Y1891" s="286"/>
      <c r="Z1891" s="286"/>
      <c r="AA1891" s="286"/>
      <c r="AB1891" s="286"/>
      <c r="AC1891" s="223"/>
      <c r="AD1891" s="223"/>
      <c r="AE1891" s="223"/>
      <c r="AF1891" s="223">
        <f>5*0.15</f>
        <v>0.75</v>
      </c>
      <c r="AG1891" s="223"/>
      <c r="AH1891" s="223"/>
      <c r="AI1891" s="223"/>
      <c r="AJ1891" s="223"/>
      <c r="AK1891" s="1038"/>
      <c r="AL1891" s="1056"/>
      <c r="AM1891" s="1056"/>
      <c r="AN1891" s="799"/>
      <c r="AO1891" s="800"/>
      <c r="AP1891" s="3"/>
      <c r="AQ1891" s="222">
        <f>IF(P1891="材質劣化",2,IF(P1891="漏水",3,1))</f>
        <v>2</v>
      </c>
      <c r="AV1891" s="167"/>
      <c r="AW1891" s="167"/>
      <c r="AX1891" s="167"/>
      <c r="AY1891" s="167"/>
      <c r="AZ1891" s="167"/>
      <c r="BA1891" s="167"/>
      <c r="BB1891" s="167"/>
      <c r="BC1891" s="167"/>
      <c r="BD1891" s="167"/>
    </row>
    <row r="1892" spans="2:56" ht="12" customHeight="1" x14ac:dyDescent="0.15">
      <c r="B1892" s="1058"/>
      <c r="C1892" s="1063"/>
      <c r="D1892" s="1061"/>
      <c r="E1892" s="1061"/>
      <c r="F1892" s="1061"/>
      <c r="G1892" s="1061"/>
      <c r="H1892" s="1061"/>
      <c r="I1892" s="1061"/>
      <c r="J1892" s="1062"/>
      <c r="K1892" s="192">
        <v>2</v>
      </c>
      <c r="L1892" s="1038" t="s">
        <v>534</v>
      </c>
      <c r="M1892" s="1039"/>
      <c r="N1892" s="1038" t="s">
        <v>485</v>
      </c>
      <c r="O1892" s="1039"/>
      <c r="P1892" s="1034" t="s">
        <v>332</v>
      </c>
      <c r="Q1892" s="1036"/>
      <c r="R1892" s="408" t="s">
        <v>338</v>
      </c>
      <c r="S1892" s="408"/>
      <c r="T1892" s="408"/>
      <c r="U1892" s="1034" t="s">
        <v>54</v>
      </c>
      <c r="V1892" s="1036"/>
      <c r="W1892" s="1034" t="s">
        <v>551</v>
      </c>
      <c r="X1892" s="1035"/>
      <c r="Y1892" s="286"/>
      <c r="Z1892" s="286"/>
      <c r="AA1892" s="286"/>
      <c r="AB1892" s="286"/>
      <c r="AC1892" s="223"/>
      <c r="AD1892" s="223"/>
      <c r="AE1892" s="223"/>
      <c r="AF1892" s="223"/>
      <c r="AG1892" s="223"/>
      <c r="AH1892" s="223"/>
      <c r="AI1892" s="223"/>
      <c r="AJ1892" s="223"/>
      <c r="AK1892" s="1052" t="s">
        <v>1685</v>
      </c>
      <c r="AL1892" s="1053"/>
      <c r="AM1892" s="1053"/>
      <c r="AN1892" s="1054"/>
      <c r="AO1892" s="1055"/>
      <c r="AP1892" s="3"/>
      <c r="AQ1892" s="222">
        <f t="shared" ref="AQ1892:AQ1910" si="871">IF(P1892="材質劣化",2,IF(P1892="漏水",3,1))</f>
        <v>2</v>
      </c>
      <c r="AV1892" s="167"/>
      <c r="AW1892" s="167"/>
      <c r="AX1892" s="167"/>
      <c r="AY1892" s="167"/>
      <c r="AZ1892" s="167"/>
      <c r="BA1892" s="167"/>
      <c r="BB1892" s="167"/>
      <c r="BC1892" s="167"/>
      <c r="BD1892" s="167"/>
    </row>
    <row r="1893" spans="2:56" ht="12" customHeight="1" x14ac:dyDescent="0.15">
      <c r="B1893" s="1058"/>
      <c r="C1893" s="1063"/>
      <c r="D1893" s="1061"/>
      <c r="E1893" s="1061"/>
      <c r="F1893" s="1061"/>
      <c r="G1893" s="1061"/>
      <c r="H1893" s="1061"/>
      <c r="I1893" s="1061"/>
      <c r="J1893" s="1062"/>
      <c r="K1893" s="192">
        <v>3</v>
      </c>
      <c r="L1893" s="1038" t="s">
        <v>534</v>
      </c>
      <c r="M1893" s="1039"/>
      <c r="N1893" s="1038" t="s">
        <v>485</v>
      </c>
      <c r="O1893" s="1039"/>
      <c r="P1893" s="1034" t="s">
        <v>332</v>
      </c>
      <c r="Q1893" s="1036"/>
      <c r="R1893" s="408" t="s">
        <v>338</v>
      </c>
      <c r="S1893" s="408"/>
      <c r="T1893" s="408"/>
      <c r="U1893" s="1034" t="s">
        <v>54</v>
      </c>
      <c r="V1893" s="1036"/>
      <c r="W1893" s="1034" t="s">
        <v>551</v>
      </c>
      <c r="X1893" s="1035"/>
      <c r="Y1893" s="286"/>
      <c r="Z1893" s="286"/>
      <c r="AA1893" s="286"/>
      <c r="AB1893" s="286"/>
      <c r="AC1893" s="223"/>
      <c r="AD1893" s="223"/>
      <c r="AE1893" s="223"/>
      <c r="AF1893" s="223"/>
      <c r="AG1893" s="223"/>
      <c r="AH1893" s="223"/>
      <c r="AI1893" s="223"/>
      <c r="AJ1893" s="223"/>
      <c r="AK1893" s="1052" t="s">
        <v>1685</v>
      </c>
      <c r="AL1893" s="1053"/>
      <c r="AM1893" s="1053"/>
      <c r="AN1893" s="1054"/>
      <c r="AO1893" s="1055"/>
      <c r="AP1893" s="3"/>
      <c r="AQ1893" s="222">
        <f t="shared" si="871"/>
        <v>2</v>
      </c>
      <c r="AV1893" s="167"/>
      <c r="AW1893" s="167"/>
      <c r="AX1893" s="167"/>
      <c r="AY1893" s="167"/>
      <c r="AZ1893" s="167"/>
      <c r="BA1893" s="167"/>
      <c r="BB1893" s="167"/>
      <c r="BC1893" s="167"/>
      <c r="BD1893" s="167"/>
    </row>
    <row r="1894" spans="2:56" ht="12" customHeight="1" x14ac:dyDescent="0.15">
      <c r="B1894" s="1058"/>
      <c r="C1894" s="1063"/>
      <c r="D1894" s="1061"/>
      <c r="E1894" s="1061"/>
      <c r="F1894" s="1061"/>
      <c r="G1894" s="1061"/>
      <c r="H1894" s="1061"/>
      <c r="I1894" s="1061"/>
      <c r="J1894" s="1062"/>
      <c r="K1894" s="192"/>
      <c r="L1894" s="1038"/>
      <c r="M1894" s="1039"/>
      <c r="N1894" s="1038"/>
      <c r="O1894" s="1039"/>
      <c r="P1894" s="1034"/>
      <c r="Q1894" s="1036"/>
      <c r="R1894" s="408"/>
      <c r="S1894" s="408"/>
      <c r="T1894" s="408"/>
      <c r="U1894" s="1034"/>
      <c r="V1894" s="1036"/>
      <c r="W1894" s="1034"/>
      <c r="X1894" s="1035"/>
      <c r="Y1894" s="286"/>
      <c r="Z1894" s="286"/>
      <c r="AA1894" s="286"/>
      <c r="AB1894" s="286"/>
      <c r="AC1894" s="223"/>
      <c r="AD1894" s="223"/>
      <c r="AE1894" s="223"/>
      <c r="AF1894" s="223"/>
      <c r="AG1894" s="223"/>
      <c r="AH1894" s="223"/>
      <c r="AI1894" s="223"/>
      <c r="AJ1894" s="223"/>
      <c r="AK1894" s="1052"/>
      <c r="AL1894" s="1053"/>
      <c r="AM1894" s="1053"/>
      <c r="AN1894" s="1054"/>
      <c r="AO1894" s="1055"/>
      <c r="AP1894" s="3"/>
      <c r="AQ1894" s="222">
        <f t="shared" si="871"/>
        <v>1</v>
      </c>
      <c r="AV1894" s="167"/>
      <c r="AW1894" s="167"/>
      <c r="AX1894" s="167"/>
      <c r="AY1894" s="167"/>
      <c r="AZ1894" s="167"/>
      <c r="BA1894" s="167"/>
      <c r="BB1894" s="167"/>
      <c r="BC1894" s="167"/>
      <c r="BD1894" s="167"/>
    </row>
    <row r="1895" spans="2:56" ht="12" customHeight="1" x14ac:dyDescent="0.15">
      <c r="B1895" s="1058"/>
      <c r="C1895" s="1063"/>
      <c r="D1895" s="1061"/>
      <c r="E1895" s="1061"/>
      <c r="F1895" s="1061"/>
      <c r="G1895" s="1061"/>
      <c r="H1895" s="1061"/>
      <c r="I1895" s="1061"/>
      <c r="J1895" s="1062"/>
      <c r="K1895" s="192"/>
      <c r="L1895" s="1038"/>
      <c r="M1895" s="1039"/>
      <c r="N1895" s="1038"/>
      <c r="O1895" s="1039"/>
      <c r="P1895" s="1034"/>
      <c r="Q1895" s="1036"/>
      <c r="R1895" s="408"/>
      <c r="S1895" s="408"/>
      <c r="T1895" s="408"/>
      <c r="U1895" s="1034"/>
      <c r="V1895" s="1036"/>
      <c r="W1895" s="1034"/>
      <c r="X1895" s="1035"/>
      <c r="Y1895" s="286"/>
      <c r="Z1895" s="286"/>
      <c r="AA1895" s="286"/>
      <c r="AB1895" s="286"/>
      <c r="AC1895" s="223"/>
      <c r="AD1895" s="223"/>
      <c r="AE1895" s="223"/>
      <c r="AF1895" s="223"/>
      <c r="AG1895" s="223"/>
      <c r="AH1895" s="223"/>
      <c r="AI1895" s="223"/>
      <c r="AJ1895" s="223"/>
      <c r="AK1895" s="1052"/>
      <c r="AL1895" s="1053"/>
      <c r="AM1895" s="1053"/>
      <c r="AN1895" s="1054"/>
      <c r="AO1895" s="1055"/>
      <c r="AP1895" s="3"/>
      <c r="AQ1895" s="222">
        <f t="shared" si="871"/>
        <v>1</v>
      </c>
      <c r="AV1895" s="167"/>
      <c r="AW1895" s="167"/>
      <c r="AX1895" s="167"/>
      <c r="AY1895" s="167"/>
      <c r="AZ1895" s="167"/>
      <c r="BA1895" s="167"/>
      <c r="BB1895" s="167"/>
      <c r="BC1895" s="167"/>
      <c r="BD1895" s="167"/>
    </row>
    <row r="1896" spans="2:56" ht="12" customHeight="1" x14ac:dyDescent="0.15">
      <c r="B1896" s="1058"/>
      <c r="C1896" s="1063"/>
      <c r="D1896" s="1061"/>
      <c r="E1896" s="1061"/>
      <c r="F1896" s="1061"/>
      <c r="G1896" s="1061"/>
      <c r="H1896" s="1061"/>
      <c r="I1896" s="1061"/>
      <c r="J1896" s="1062"/>
      <c r="K1896" s="192"/>
      <c r="L1896" s="1038"/>
      <c r="M1896" s="1039"/>
      <c r="N1896" s="1038"/>
      <c r="O1896" s="1039"/>
      <c r="P1896" s="1034"/>
      <c r="Q1896" s="1036"/>
      <c r="R1896" s="408"/>
      <c r="S1896" s="408"/>
      <c r="T1896" s="408"/>
      <c r="U1896" s="1034"/>
      <c r="V1896" s="1036"/>
      <c r="W1896" s="1034"/>
      <c r="X1896" s="1035"/>
      <c r="Y1896" s="286"/>
      <c r="Z1896" s="286"/>
      <c r="AA1896" s="286"/>
      <c r="AB1896" s="286"/>
      <c r="AC1896" s="223"/>
      <c r="AD1896" s="223"/>
      <c r="AE1896" s="223"/>
      <c r="AF1896" s="223"/>
      <c r="AG1896" s="223"/>
      <c r="AH1896" s="223"/>
      <c r="AI1896" s="223"/>
      <c r="AJ1896" s="223"/>
      <c r="AK1896" s="1052"/>
      <c r="AL1896" s="1053"/>
      <c r="AM1896" s="1053"/>
      <c r="AN1896" s="1054"/>
      <c r="AO1896" s="1055"/>
      <c r="AP1896" s="3"/>
      <c r="AQ1896" s="222">
        <f t="shared" si="871"/>
        <v>1</v>
      </c>
      <c r="AV1896" s="167"/>
      <c r="AW1896" s="167"/>
      <c r="AX1896" s="167"/>
      <c r="AY1896" s="167"/>
      <c r="AZ1896" s="167"/>
      <c r="BA1896" s="167"/>
      <c r="BB1896" s="167"/>
      <c r="BC1896" s="167"/>
      <c r="BD1896" s="167"/>
    </row>
    <row r="1897" spans="2:56" s="162" customFormat="1" ht="12" customHeight="1" x14ac:dyDescent="0.15">
      <c r="B1897" s="1058"/>
      <c r="C1897" s="1063"/>
      <c r="D1897" s="1061"/>
      <c r="E1897" s="1061"/>
      <c r="F1897" s="1061"/>
      <c r="G1897" s="1061"/>
      <c r="H1897" s="1061"/>
      <c r="I1897" s="1061"/>
      <c r="J1897" s="1062"/>
      <c r="K1897" s="192"/>
      <c r="L1897" s="1038"/>
      <c r="M1897" s="1039"/>
      <c r="N1897" s="1038"/>
      <c r="O1897" s="1039"/>
      <c r="P1897" s="1034"/>
      <c r="Q1897" s="1036"/>
      <c r="R1897" s="408"/>
      <c r="S1897" s="408"/>
      <c r="T1897" s="408"/>
      <c r="U1897" s="1034"/>
      <c r="V1897" s="1036"/>
      <c r="W1897" s="1034"/>
      <c r="X1897" s="1035"/>
      <c r="Y1897" s="286"/>
      <c r="Z1897" s="286"/>
      <c r="AA1897" s="286"/>
      <c r="AB1897" s="286"/>
      <c r="AC1897" s="223"/>
      <c r="AD1897" s="223"/>
      <c r="AE1897" s="223"/>
      <c r="AF1897" s="223"/>
      <c r="AG1897" s="223"/>
      <c r="AH1897" s="223"/>
      <c r="AI1897" s="223"/>
      <c r="AJ1897" s="223"/>
      <c r="AK1897" s="1034"/>
      <c r="AL1897" s="1035"/>
      <c r="AM1897" s="1035"/>
      <c r="AN1897" s="788"/>
      <c r="AO1897" s="789"/>
      <c r="AP1897" s="3"/>
      <c r="AQ1897" s="222">
        <f t="shared" si="871"/>
        <v>1</v>
      </c>
    </row>
    <row r="1898" spans="2:56" s="162" customFormat="1" ht="12" customHeight="1" x14ac:dyDescent="0.15">
      <c r="B1898" s="1058"/>
      <c r="C1898" s="1063"/>
      <c r="D1898" s="1061"/>
      <c r="E1898" s="1061"/>
      <c r="F1898" s="1061"/>
      <c r="G1898" s="1061"/>
      <c r="H1898" s="1061"/>
      <c r="I1898" s="1061"/>
      <c r="J1898" s="1062"/>
      <c r="K1898" s="192"/>
      <c r="L1898" s="1038"/>
      <c r="M1898" s="1039"/>
      <c r="N1898" s="1038"/>
      <c r="O1898" s="1039"/>
      <c r="P1898" s="1034"/>
      <c r="Q1898" s="1036"/>
      <c r="R1898" s="408"/>
      <c r="S1898" s="408"/>
      <c r="T1898" s="408"/>
      <c r="U1898" s="1034"/>
      <c r="V1898" s="1036"/>
      <c r="W1898" s="1034"/>
      <c r="X1898" s="1035"/>
      <c r="Y1898" s="286"/>
      <c r="Z1898" s="286"/>
      <c r="AA1898" s="286"/>
      <c r="AB1898" s="286"/>
      <c r="AC1898" s="223"/>
      <c r="AD1898" s="223"/>
      <c r="AE1898" s="223"/>
      <c r="AF1898" s="223"/>
      <c r="AG1898" s="223"/>
      <c r="AH1898" s="223"/>
      <c r="AI1898" s="223"/>
      <c r="AJ1898" s="223"/>
      <c r="AK1898" s="1034"/>
      <c r="AL1898" s="1035"/>
      <c r="AM1898" s="1035"/>
      <c r="AN1898" s="788"/>
      <c r="AO1898" s="789"/>
      <c r="AP1898" s="3"/>
      <c r="AQ1898" s="222">
        <f t="shared" si="871"/>
        <v>1</v>
      </c>
    </row>
    <row r="1899" spans="2:56" s="162" customFormat="1" ht="12" customHeight="1" x14ac:dyDescent="0.15">
      <c r="B1899" s="1058"/>
      <c r="C1899" s="1063"/>
      <c r="D1899" s="1061"/>
      <c r="E1899" s="1061"/>
      <c r="F1899" s="1061"/>
      <c r="G1899" s="1061"/>
      <c r="H1899" s="1061"/>
      <c r="I1899" s="1061"/>
      <c r="J1899" s="1062"/>
      <c r="K1899" s="192"/>
      <c r="L1899" s="1038"/>
      <c r="M1899" s="1039"/>
      <c r="N1899" s="1038"/>
      <c r="O1899" s="1039"/>
      <c r="P1899" s="1034"/>
      <c r="Q1899" s="1036"/>
      <c r="R1899" s="408"/>
      <c r="S1899" s="408"/>
      <c r="T1899" s="408"/>
      <c r="U1899" s="1034"/>
      <c r="V1899" s="1036"/>
      <c r="W1899" s="1034"/>
      <c r="X1899" s="1035"/>
      <c r="Y1899" s="286"/>
      <c r="Z1899" s="286"/>
      <c r="AA1899" s="286"/>
      <c r="AB1899" s="286"/>
      <c r="AC1899" s="223"/>
      <c r="AD1899" s="223"/>
      <c r="AE1899" s="223"/>
      <c r="AF1899" s="223"/>
      <c r="AG1899" s="223"/>
      <c r="AH1899" s="223"/>
      <c r="AI1899" s="223"/>
      <c r="AJ1899" s="223"/>
      <c r="AK1899" s="1034"/>
      <c r="AL1899" s="1035"/>
      <c r="AM1899" s="1035"/>
      <c r="AN1899" s="788"/>
      <c r="AO1899" s="789"/>
      <c r="AP1899" s="3"/>
      <c r="AQ1899" s="222">
        <f t="shared" si="871"/>
        <v>1</v>
      </c>
    </row>
    <row r="1900" spans="2:56" s="162" customFormat="1" ht="12" customHeight="1" x14ac:dyDescent="0.15">
      <c r="B1900" s="1058"/>
      <c r="C1900" s="1063"/>
      <c r="D1900" s="1061"/>
      <c r="E1900" s="1061"/>
      <c r="F1900" s="1061"/>
      <c r="G1900" s="1061"/>
      <c r="H1900" s="1061"/>
      <c r="I1900" s="1061"/>
      <c r="J1900" s="1062"/>
      <c r="K1900" s="192"/>
      <c r="L1900" s="1038"/>
      <c r="M1900" s="1039"/>
      <c r="N1900" s="1038"/>
      <c r="O1900" s="1039"/>
      <c r="P1900" s="1034"/>
      <c r="Q1900" s="1036"/>
      <c r="R1900" s="408"/>
      <c r="S1900" s="408"/>
      <c r="T1900" s="408"/>
      <c r="U1900" s="1034"/>
      <c r="V1900" s="1036"/>
      <c r="W1900" s="1034"/>
      <c r="X1900" s="1035"/>
      <c r="Y1900" s="286"/>
      <c r="Z1900" s="286"/>
      <c r="AA1900" s="286"/>
      <c r="AB1900" s="286"/>
      <c r="AC1900" s="223"/>
      <c r="AD1900" s="223"/>
      <c r="AE1900" s="223"/>
      <c r="AF1900" s="223"/>
      <c r="AG1900" s="223"/>
      <c r="AH1900" s="223"/>
      <c r="AI1900" s="223"/>
      <c r="AJ1900" s="223"/>
      <c r="AK1900" s="1034"/>
      <c r="AL1900" s="1035"/>
      <c r="AM1900" s="1035"/>
      <c r="AN1900" s="788"/>
      <c r="AO1900" s="789"/>
      <c r="AP1900" s="3"/>
      <c r="AQ1900" s="222">
        <f t="shared" si="871"/>
        <v>1</v>
      </c>
    </row>
    <row r="1901" spans="2:56" s="162" customFormat="1" ht="12" customHeight="1" x14ac:dyDescent="0.15">
      <c r="B1901" s="1058"/>
      <c r="C1901" s="1063"/>
      <c r="D1901" s="1061"/>
      <c r="E1901" s="1061"/>
      <c r="F1901" s="1061"/>
      <c r="G1901" s="1061"/>
      <c r="H1901" s="1061"/>
      <c r="I1901" s="1061"/>
      <c r="J1901" s="1062"/>
      <c r="K1901" s="192"/>
      <c r="L1901" s="1038"/>
      <c r="M1901" s="1039"/>
      <c r="N1901" s="1038"/>
      <c r="O1901" s="1039"/>
      <c r="P1901" s="1034"/>
      <c r="Q1901" s="1036"/>
      <c r="R1901" s="408"/>
      <c r="S1901" s="408"/>
      <c r="T1901" s="408"/>
      <c r="U1901" s="1034"/>
      <c r="V1901" s="1036"/>
      <c r="W1901" s="1034"/>
      <c r="X1901" s="1035"/>
      <c r="Y1901" s="286"/>
      <c r="Z1901" s="286"/>
      <c r="AA1901" s="286"/>
      <c r="AB1901" s="286"/>
      <c r="AC1901" s="223"/>
      <c r="AD1901" s="223"/>
      <c r="AE1901" s="223"/>
      <c r="AF1901" s="223"/>
      <c r="AG1901" s="223"/>
      <c r="AH1901" s="223"/>
      <c r="AI1901" s="223"/>
      <c r="AJ1901" s="223"/>
      <c r="AK1901" s="1034"/>
      <c r="AL1901" s="1035"/>
      <c r="AM1901" s="1035"/>
      <c r="AN1901" s="788"/>
      <c r="AO1901" s="789"/>
      <c r="AP1901" s="3"/>
      <c r="AQ1901" s="222">
        <f t="shared" si="871"/>
        <v>1</v>
      </c>
    </row>
    <row r="1902" spans="2:56" s="162" customFormat="1" ht="12" customHeight="1" x14ac:dyDescent="0.15">
      <c r="B1902" s="1058"/>
      <c r="C1902" s="1063"/>
      <c r="D1902" s="1061"/>
      <c r="E1902" s="1061"/>
      <c r="F1902" s="1061"/>
      <c r="G1902" s="1061"/>
      <c r="H1902" s="1061"/>
      <c r="I1902" s="1061"/>
      <c r="J1902" s="1062"/>
      <c r="K1902" s="192"/>
      <c r="L1902" s="1038"/>
      <c r="M1902" s="1039"/>
      <c r="N1902" s="1038"/>
      <c r="O1902" s="1039"/>
      <c r="P1902" s="1034"/>
      <c r="Q1902" s="1036"/>
      <c r="R1902" s="408"/>
      <c r="S1902" s="408"/>
      <c r="T1902" s="408"/>
      <c r="U1902" s="1034"/>
      <c r="V1902" s="1036"/>
      <c r="W1902" s="1034"/>
      <c r="X1902" s="1035"/>
      <c r="Y1902" s="286"/>
      <c r="Z1902" s="286"/>
      <c r="AA1902" s="286"/>
      <c r="AB1902" s="286"/>
      <c r="AC1902" s="223"/>
      <c r="AD1902" s="223"/>
      <c r="AE1902" s="223"/>
      <c r="AF1902" s="223"/>
      <c r="AG1902" s="223"/>
      <c r="AH1902" s="223"/>
      <c r="AI1902" s="223"/>
      <c r="AJ1902" s="223"/>
      <c r="AK1902" s="1034"/>
      <c r="AL1902" s="1035"/>
      <c r="AM1902" s="1035"/>
      <c r="AN1902" s="788"/>
      <c r="AO1902" s="789"/>
      <c r="AP1902" s="3"/>
      <c r="AQ1902" s="222">
        <f t="shared" si="871"/>
        <v>1</v>
      </c>
    </row>
    <row r="1903" spans="2:56" s="162" customFormat="1" ht="12" customHeight="1" x14ac:dyDescent="0.15">
      <c r="B1903" s="1058"/>
      <c r="C1903" s="1063"/>
      <c r="D1903" s="1061"/>
      <c r="E1903" s="1061"/>
      <c r="F1903" s="1061"/>
      <c r="G1903" s="1061"/>
      <c r="H1903" s="1061"/>
      <c r="I1903" s="1061"/>
      <c r="J1903" s="1062"/>
      <c r="K1903" s="192"/>
      <c r="L1903" s="1038"/>
      <c r="M1903" s="1039"/>
      <c r="N1903" s="1038"/>
      <c r="O1903" s="1039"/>
      <c r="P1903" s="1034"/>
      <c r="Q1903" s="1036"/>
      <c r="R1903" s="408"/>
      <c r="S1903" s="408"/>
      <c r="T1903" s="408"/>
      <c r="U1903" s="1034"/>
      <c r="V1903" s="1036"/>
      <c r="W1903" s="1034"/>
      <c r="X1903" s="1035"/>
      <c r="Y1903" s="286"/>
      <c r="Z1903" s="286"/>
      <c r="AA1903" s="286"/>
      <c r="AB1903" s="286"/>
      <c r="AC1903" s="223"/>
      <c r="AD1903" s="223"/>
      <c r="AE1903" s="223"/>
      <c r="AF1903" s="223"/>
      <c r="AG1903" s="223"/>
      <c r="AH1903" s="223"/>
      <c r="AI1903" s="223"/>
      <c r="AJ1903" s="223"/>
      <c r="AK1903" s="1034"/>
      <c r="AL1903" s="1035"/>
      <c r="AM1903" s="1035"/>
      <c r="AN1903" s="788"/>
      <c r="AO1903" s="789"/>
      <c r="AP1903" s="3"/>
      <c r="AQ1903" s="222">
        <f t="shared" si="871"/>
        <v>1</v>
      </c>
    </row>
    <row r="1904" spans="2:56" s="162" customFormat="1" ht="12" customHeight="1" x14ac:dyDescent="0.15">
      <c r="B1904" s="1058"/>
      <c r="C1904" s="1063"/>
      <c r="D1904" s="1061"/>
      <c r="E1904" s="1061"/>
      <c r="F1904" s="1061"/>
      <c r="G1904" s="1061"/>
      <c r="H1904" s="1061"/>
      <c r="I1904" s="1061"/>
      <c r="J1904" s="1062"/>
      <c r="K1904" s="192"/>
      <c r="L1904" s="1038"/>
      <c r="M1904" s="1039"/>
      <c r="N1904" s="1038"/>
      <c r="O1904" s="1039"/>
      <c r="P1904" s="1034"/>
      <c r="Q1904" s="1036"/>
      <c r="R1904" s="408"/>
      <c r="S1904" s="408"/>
      <c r="T1904" s="408"/>
      <c r="U1904" s="1034"/>
      <c r="V1904" s="1036"/>
      <c r="W1904" s="1034"/>
      <c r="X1904" s="1035"/>
      <c r="Y1904" s="286"/>
      <c r="Z1904" s="286"/>
      <c r="AA1904" s="286"/>
      <c r="AB1904" s="286"/>
      <c r="AC1904" s="223"/>
      <c r="AD1904" s="223"/>
      <c r="AE1904" s="223"/>
      <c r="AF1904" s="223"/>
      <c r="AG1904" s="223"/>
      <c r="AH1904" s="223"/>
      <c r="AI1904" s="223"/>
      <c r="AJ1904" s="223"/>
      <c r="AK1904" s="1034"/>
      <c r="AL1904" s="1035"/>
      <c r="AM1904" s="1035"/>
      <c r="AN1904" s="788"/>
      <c r="AO1904" s="789"/>
      <c r="AP1904" s="3"/>
      <c r="AQ1904" s="222">
        <f t="shared" si="871"/>
        <v>1</v>
      </c>
    </row>
    <row r="1905" spans="2:46" s="162" customFormat="1" ht="12" customHeight="1" x14ac:dyDescent="0.15">
      <c r="B1905" s="1058"/>
      <c r="C1905" s="1063"/>
      <c r="D1905" s="1061"/>
      <c r="E1905" s="1061"/>
      <c r="F1905" s="1061"/>
      <c r="G1905" s="1061"/>
      <c r="H1905" s="1061"/>
      <c r="I1905" s="1061"/>
      <c r="J1905" s="1062"/>
      <c r="K1905" s="192"/>
      <c r="L1905" s="1038"/>
      <c r="M1905" s="1039"/>
      <c r="N1905" s="1038"/>
      <c r="O1905" s="1039"/>
      <c r="P1905" s="1034"/>
      <c r="Q1905" s="1036"/>
      <c r="R1905" s="408"/>
      <c r="S1905" s="408"/>
      <c r="T1905" s="408"/>
      <c r="U1905" s="1034"/>
      <c r="V1905" s="1036"/>
      <c r="W1905" s="1034"/>
      <c r="X1905" s="1035"/>
      <c r="Y1905" s="286"/>
      <c r="Z1905" s="286"/>
      <c r="AA1905" s="286"/>
      <c r="AB1905" s="286"/>
      <c r="AC1905" s="223"/>
      <c r="AD1905" s="223"/>
      <c r="AE1905" s="223"/>
      <c r="AF1905" s="223"/>
      <c r="AG1905" s="223"/>
      <c r="AH1905" s="223"/>
      <c r="AI1905" s="223"/>
      <c r="AJ1905" s="223"/>
      <c r="AK1905" s="1034"/>
      <c r="AL1905" s="1035"/>
      <c r="AM1905" s="1035"/>
      <c r="AN1905" s="788"/>
      <c r="AO1905" s="789"/>
      <c r="AP1905" s="3"/>
      <c r="AQ1905" s="222">
        <f t="shared" si="871"/>
        <v>1</v>
      </c>
    </row>
    <row r="1906" spans="2:46" s="162" customFormat="1" ht="12" customHeight="1" x14ac:dyDescent="0.15">
      <c r="B1906" s="1058"/>
      <c r="C1906" s="1063"/>
      <c r="D1906" s="1061"/>
      <c r="E1906" s="1061"/>
      <c r="F1906" s="1061"/>
      <c r="G1906" s="1061"/>
      <c r="H1906" s="1061"/>
      <c r="I1906" s="1061"/>
      <c r="J1906" s="1062"/>
      <c r="K1906" s="192"/>
      <c r="L1906" s="1038"/>
      <c r="M1906" s="1039"/>
      <c r="N1906" s="1038"/>
      <c r="O1906" s="1039"/>
      <c r="P1906" s="1034"/>
      <c r="Q1906" s="1036"/>
      <c r="R1906" s="408"/>
      <c r="S1906" s="408"/>
      <c r="T1906" s="408"/>
      <c r="U1906" s="1034"/>
      <c r="V1906" s="1036"/>
      <c r="W1906" s="1034"/>
      <c r="X1906" s="1035"/>
      <c r="Y1906" s="286"/>
      <c r="Z1906" s="286"/>
      <c r="AA1906" s="286"/>
      <c r="AB1906" s="286"/>
      <c r="AC1906" s="223"/>
      <c r="AD1906" s="223"/>
      <c r="AE1906" s="223"/>
      <c r="AF1906" s="223"/>
      <c r="AG1906" s="223"/>
      <c r="AH1906" s="223"/>
      <c r="AI1906" s="223"/>
      <c r="AJ1906" s="223"/>
      <c r="AK1906" s="1034"/>
      <c r="AL1906" s="1035"/>
      <c r="AM1906" s="1035"/>
      <c r="AN1906" s="788"/>
      <c r="AO1906" s="789"/>
      <c r="AP1906" s="3"/>
      <c r="AQ1906" s="222">
        <f t="shared" si="871"/>
        <v>1</v>
      </c>
    </row>
    <row r="1907" spans="2:46" s="162" customFormat="1" ht="12" customHeight="1" x14ac:dyDescent="0.15">
      <c r="B1907" s="1058"/>
      <c r="C1907" s="1063"/>
      <c r="D1907" s="1061"/>
      <c r="E1907" s="1061"/>
      <c r="F1907" s="1061"/>
      <c r="G1907" s="1061"/>
      <c r="H1907" s="1061"/>
      <c r="I1907" s="1061"/>
      <c r="J1907" s="1062"/>
      <c r="K1907" s="192"/>
      <c r="L1907" s="1038"/>
      <c r="M1907" s="1039"/>
      <c r="N1907" s="1038"/>
      <c r="O1907" s="1039"/>
      <c r="P1907" s="1034"/>
      <c r="Q1907" s="1036"/>
      <c r="R1907" s="408"/>
      <c r="S1907" s="408"/>
      <c r="T1907" s="408"/>
      <c r="U1907" s="1034"/>
      <c r="V1907" s="1036"/>
      <c r="W1907" s="1034"/>
      <c r="X1907" s="1035"/>
      <c r="Y1907" s="286"/>
      <c r="Z1907" s="286"/>
      <c r="AA1907" s="286"/>
      <c r="AB1907" s="286"/>
      <c r="AC1907" s="223"/>
      <c r="AD1907" s="223"/>
      <c r="AE1907" s="223"/>
      <c r="AF1907" s="223"/>
      <c r="AG1907" s="223"/>
      <c r="AH1907" s="223"/>
      <c r="AI1907" s="223"/>
      <c r="AJ1907" s="223"/>
      <c r="AK1907" s="1034"/>
      <c r="AL1907" s="1035"/>
      <c r="AM1907" s="1035"/>
      <c r="AN1907" s="788"/>
      <c r="AO1907" s="789"/>
      <c r="AP1907" s="3"/>
      <c r="AQ1907" s="222">
        <f t="shared" si="871"/>
        <v>1</v>
      </c>
    </row>
    <row r="1908" spans="2:46" s="162" customFormat="1" ht="12" customHeight="1" x14ac:dyDescent="0.15">
      <c r="B1908" s="1058"/>
      <c r="C1908" s="1063"/>
      <c r="D1908" s="1061"/>
      <c r="E1908" s="1061"/>
      <c r="F1908" s="1061"/>
      <c r="G1908" s="1061"/>
      <c r="H1908" s="1061"/>
      <c r="I1908" s="1061"/>
      <c r="J1908" s="1062"/>
      <c r="K1908" s="192"/>
      <c r="L1908" s="1038"/>
      <c r="M1908" s="1039"/>
      <c r="N1908" s="1038"/>
      <c r="O1908" s="1039"/>
      <c r="P1908" s="1034"/>
      <c r="Q1908" s="1036"/>
      <c r="R1908" s="408"/>
      <c r="S1908" s="408"/>
      <c r="T1908" s="408"/>
      <c r="U1908" s="1034"/>
      <c r="V1908" s="1036"/>
      <c r="W1908" s="1034"/>
      <c r="X1908" s="1035"/>
      <c r="Y1908" s="286"/>
      <c r="Z1908" s="286"/>
      <c r="AA1908" s="286"/>
      <c r="AB1908" s="286"/>
      <c r="AC1908" s="223"/>
      <c r="AD1908" s="223"/>
      <c r="AE1908" s="223"/>
      <c r="AF1908" s="223"/>
      <c r="AG1908" s="223"/>
      <c r="AH1908" s="223"/>
      <c r="AI1908" s="223"/>
      <c r="AJ1908" s="223"/>
      <c r="AK1908" s="1034"/>
      <c r="AL1908" s="1035"/>
      <c r="AM1908" s="1035"/>
      <c r="AN1908" s="788"/>
      <c r="AO1908" s="789"/>
      <c r="AP1908" s="3"/>
      <c r="AQ1908" s="222">
        <f t="shared" si="871"/>
        <v>1</v>
      </c>
    </row>
    <row r="1909" spans="2:46" s="162" customFormat="1" ht="12" customHeight="1" x14ac:dyDescent="0.15">
      <c r="B1909" s="1058"/>
      <c r="C1909" s="1063"/>
      <c r="D1909" s="1061"/>
      <c r="E1909" s="1061"/>
      <c r="F1909" s="1061"/>
      <c r="G1909" s="1061"/>
      <c r="H1909" s="1061"/>
      <c r="I1909" s="1061"/>
      <c r="J1909" s="1062"/>
      <c r="K1909" s="192"/>
      <c r="L1909" s="1038"/>
      <c r="M1909" s="1039"/>
      <c r="N1909" s="1038"/>
      <c r="O1909" s="1039"/>
      <c r="P1909" s="1034"/>
      <c r="Q1909" s="1036"/>
      <c r="R1909" s="408"/>
      <c r="S1909" s="408"/>
      <c r="T1909" s="408"/>
      <c r="U1909" s="1034"/>
      <c r="V1909" s="1036"/>
      <c r="W1909" s="1034"/>
      <c r="X1909" s="1035"/>
      <c r="Y1909" s="286"/>
      <c r="Z1909" s="286"/>
      <c r="AA1909" s="286"/>
      <c r="AB1909" s="286"/>
      <c r="AC1909" s="223"/>
      <c r="AD1909" s="223"/>
      <c r="AE1909" s="223"/>
      <c r="AF1909" s="223"/>
      <c r="AG1909" s="223"/>
      <c r="AH1909" s="223"/>
      <c r="AI1909" s="223"/>
      <c r="AJ1909" s="223"/>
      <c r="AK1909" s="1034"/>
      <c r="AL1909" s="1035"/>
      <c r="AM1909" s="1035"/>
      <c r="AN1909" s="788"/>
      <c r="AO1909" s="789"/>
      <c r="AP1909" s="3"/>
      <c r="AQ1909" s="222">
        <f t="shared" si="871"/>
        <v>1</v>
      </c>
    </row>
    <row r="1910" spans="2:46" s="162" customFormat="1" ht="12" customHeight="1" x14ac:dyDescent="0.15">
      <c r="B1910" s="1058"/>
      <c r="C1910" s="1063"/>
      <c r="D1910" s="1061"/>
      <c r="E1910" s="1061"/>
      <c r="F1910" s="1061"/>
      <c r="G1910" s="1061"/>
      <c r="H1910" s="1061"/>
      <c r="I1910" s="1061"/>
      <c r="J1910" s="1062"/>
      <c r="K1910" s="192"/>
      <c r="L1910" s="1038"/>
      <c r="M1910" s="1039"/>
      <c r="N1910" s="1038"/>
      <c r="O1910" s="1039"/>
      <c r="P1910" s="1034"/>
      <c r="Q1910" s="1036"/>
      <c r="R1910" s="408"/>
      <c r="S1910" s="408"/>
      <c r="T1910" s="408"/>
      <c r="U1910" s="1034"/>
      <c r="V1910" s="1036"/>
      <c r="W1910" s="1034"/>
      <c r="X1910" s="1035"/>
      <c r="Y1910" s="286"/>
      <c r="Z1910" s="286"/>
      <c r="AA1910" s="286"/>
      <c r="AB1910" s="286"/>
      <c r="AC1910" s="223"/>
      <c r="AD1910" s="223"/>
      <c r="AE1910" s="223"/>
      <c r="AF1910" s="223"/>
      <c r="AG1910" s="223"/>
      <c r="AH1910" s="223"/>
      <c r="AI1910" s="223"/>
      <c r="AJ1910" s="223"/>
      <c r="AK1910" s="1034"/>
      <c r="AL1910" s="1035"/>
      <c r="AM1910" s="1035"/>
      <c r="AN1910" s="788"/>
      <c r="AO1910" s="789"/>
      <c r="AP1910" s="3"/>
      <c r="AQ1910" s="222">
        <f t="shared" si="871"/>
        <v>1</v>
      </c>
    </row>
    <row r="1911" spans="2:46" s="162" customFormat="1" ht="12" customHeight="1" x14ac:dyDescent="0.15">
      <c r="B1911" s="1058"/>
      <c r="C1911" s="1063"/>
      <c r="D1911" s="1061"/>
      <c r="E1911" s="1061"/>
      <c r="F1911" s="1061"/>
      <c r="G1911" s="1061"/>
      <c r="H1911" s="1061"/>
      <c r="I1911" s="1061"/>
      <c r="J1911" s="1062"/>
      <c r="K1911" s="1016" t="s">
        <v>216</v>
      </c>
      <c r="L1911" s="1016" t="s">
        <v>215</v>
      </c>
      <c r="M1911" s="1016"/>
      <c r="N1911" s="1016"/>
      <c r="O1911" s="1016"/>
      <c r="P1911" s="1016"/>
      <c r="Q1911" s="1016"/>
      <c r="R1911" s="1016"/>
      <c r="S1911" s="1016"/>
      <c r="T1911" s="1016"/>
      <c r="U1911" s="1016"/>
      <c r="V1911" s="1016"/>
      <c r="W1911" s="1016"/>
      <c r="X1911" s="1016"/>
      <c r="Y1911" s="1040" t="s">
        <v>466</v>
      </c>
      <c r="Z1911" s="1041"/>
      <c r="AA1911" s="1041"/>
      <c r="AB1911" s="1042"/>
      <c r="AC1911" s="224">
        <f t="shared" ref="AC1911:AJ1911" si="872">SUM(AC1891:AC1910)</f>
        <v>0</v>
      </c>
      <c r="AD1911" s="224">
        <f t="shared" si="872"/>
        <v>0</v>
      </c>
      <c r="AE1911" s="224">
        <f t="shared" si="872"/>
        <v>0</v>
      </c>
      <c r="AF1911" s="224">
        <f t="shared" si="872"/>
        <v>0.75</v>
      </c>
      <c r="AG1911" s="224">
        <f t="shared" si="872"/>
        <v>0</v>
      </c>
      <c r="AH1911" s="224">
        <f t="shared" si="872"/>
        <v>0</v>
      </c>
      <c r="AI1911" s="224">
        <f t="shared" si="872"/>
        <v>0</v>
      </c>
      <c r="AJ1911" s="224">
        <f t="shared" si="872"/>
        <v>0</v>
      </c>
      <c r="AK1911" s="1040" t="s">
        <v>214</v>
      </c>
      <c r="AL1911" s="1041"/>
      <c r="AM1911" s="1041"/>
      <c r="AN1911" s="788"/>
      <c r="AO1911" s="789"/>
      <c r="AP1911" s="3"/>
    </row>
    <row r="1912" spans="2:46" s="162" customFormat="1" ht="12" customHeight="1" x14ac:dyDescent="0.15">
      <c r="B1912" s="1058"/>
      <c r="C1912" s="1063"/>
      <c r="D1912" s="1061"/>
      <c r="E1912" s="1061"/>
      <c r="F1912" s="1061"/>
      <c r="G1912" s="1061"/>
      <c r="H1912" s="1061"/>
      <c r="I1912" s="1061"/>
      <c r="J1912" s="1062"/>
      <c r="K1912" s="1016"/>
      <c r="L1912" s="1016" t="s">
        <v>467</v>
      </c>
      <c r="M1912" s="1016"/>
      <c r="N1912" s="1016"/>
      <c r="O1912" s="1016" t="s">
        <v>213</v>
      </c>
      <c r="P1912" s="1016"/>
      <c r="Q1912" s="1016"/>
      <c r="R1912" s="1016"/>
      <c r="S1912" s="1016"/>
      <c r="T1912" s="1016"/>
      <c r="U1912" s="1016"/>
      <c r="V1912" s="1016"/>
      <c r="W1912" s="1016"/>
      <c r="X1912" s="1016"/>
      <c r="Y1912" s="193">
        <f>COUNTIF(Y1891:Y1910,"○")</f>
        <v>0</v>
      </c>
      <c r="Z1912" s="193">
        <f>COUNTIF(Z1891:Z1910,"○")</f>
        <v>0</v>
      </c>
      <c r="AA1912" s="193">
        <f>COUNTIF(AA1891:AA1910,"○")</f>
        <v>0</v>
      </c>
      <c r="AB1912" s="193">
        <f>COUNTIF(AB1891:AB1910,"○")</f>
        <v>0</v>
      </c>
      <c r="AC1912" s="193">
        <f t="shared" ref="AC1912:AJ1912" si="873">COUNT(AC1891:AC1910)</f>
        <v>0</v>
      </c>
      <c r="AD1912" s="193">
        <f t="shared" si="873"/>
        <v>0</v>
      </c>
      <c r="AE1912" s="193">
        <f t="shared" si="873"/>
        <v>0</v>
      </c>
      <c r="AF1912" s="193">
        <f t="shared" si="873"/>
        <v>1</v>
      </c>
      <c r="AG1912" s="193">
        <f t="shared" si="873"/>
        <v>0</v>
      </c>
      <c r="AH1912" s="193">
        <f t="shared" si="873"/>
        <v>0</v>
      </c>
      <c r="AI1912" s="193">
        <f t="shared" si="873"/>
        <v>0</v>
      </c>
      <c r="AJ1912" s="193">
        <f t="shared" si="873"/>
        <v>0</v>
      </c>
      <c r="AK1912" s="1043"/>
      <c r="AL1912" s="1044"/>
      <c r="AM1912" s="1044"/>
      <c r="AN1912" s="1044"/>
      <c r="AO1912" s="1045"/>
      <c r="AP1912" s="3"/>
    </row>
    <row r="1913" spans="2:46" ht="12" customHeight="1" x14ac:dyDescent="0.15">
      <c r="B1913" s="1058"/>
      <c r="C1913" s="1063"/>
      <c r="D1913" s="1061"/>
      <c r="E1913" s="1061"/>
      <c r="F1913" s="1061"/>
      <c r="G1913" s="1061"/>
      <c r="H1913" s="1061"/>
      <c r="I1913" s="1061"/>
      <c r="J1913" s="1062"/>
      <c r="K1913" s="1016"/>
      <c r="L1913" s="1016"/>
      <c r="M1913" s="1016"/>
      <c r="N1913" s="1016"/>
      <c r="O1913" s="1016" t="s">
        <v>468</v>
      </c>
      <c r="P1913" s="1016"/>
      <c r="Q1913" s="1016"/>
      <c r="R1913" s="1016"/>
      <c r="S1913" s="1016"/>
      <c r="T1913" s="1016"/>
      <c r="U1913" s="1016"/>
      <c r="V1913" s="1016"/>
      <c r="W1913" s="1016"/>
      <c r="X1913" s="1016"/>
      <c r="Y1913" s="1034" t="str">
        <f>IF(Y1912&gt;0,"Ⅳ",IF(Z1912&gt;0,"Ⅲ",IF(AA1912&gt;0,"Ⅱa",IF(AB1912&gt;0,"Ⅱb","Ⅰ"))))</f>
        <v>Ⅰ</v>
      </c>
      <c r="Z1913" s="1035"/>
      <c r="AA1913" s="1035"/>
      <c r="AB1913" s="1036"/>
      <c r="AC1913" s="1034" t="str">
        <f>IF(AC1912&gt;0,"Ⅳ",IF(AD1912&gt;0,"Ⅲ",IF(AE1912&gt;0,"Ⅱa",IF(AF1912&gt;0,"Ⅱb","Ⅰ"))))</f>
        <v>Ⅱb</v>
      </c>
      <c r="AD1913" s="1035"/>
      <c r="AE1913" s="1035"/>
      <c r="AF1913" s="1036"/>
      <c r="AG1913" s="1034" t="str">
        <f>IF(AG1912&gt;0,"Ⅳ",IF(AH1912&gt;0,"Ⅲ",IF(AI1912&gt;0,"Ⅱa",IF(AJ1912&gt;0,"Ⅱb","Ⅰ"))))</f>
        <v>Ⅰ</v>
      </c>
      <c r="AH1913" s="1035"/>
      <c r="AI1913" s="1035"/>
      <c r="AJ1913" s="1036"/>
      <c r="AK1913" s="1046"/>
      <c r="AL1913" s="1047"/>
      <c r="AM1913" s="1047"/>
      <c r="AN1913" s="1047"/>
      <c r="AO1913" s="1048"/>
      <c r="AP1913" s="3"/>
      <c r="AQ1913" s="282" t="s">
        <v>312</v>
      </c>
      <c r="AR1913" s="282" t="s">
        <v>313</v>
      </c>
      <c r="AS1913" s="699" t="s">
        <v>316</v>
      </c>
      <c r="AT1913" s="1026"/>
    </row>
    <row r="1914" spans="2:46" ht="12" customHeight="1" x14ac:dyDescent="0.15">
      <c r="B1914" s="1058"/>
      <c r="C1914" s="1063"/>
      <c r="D1914" s="1061"/>
      <c r="E1914" s="1061"/>
      <c r="F1914" s="1061"/>
      <c r="G1914" s="1061"/>
      <c r="H1914" s="1061"/>
      <c r="I1914" s="1061"/>
      <c r="J1914" s="1062"/>
      <c r="K1914" s="1016"/>
      <c r="L1914" s="1016" t="s">
        <v>469</v>
      </c>
      <c r="M1914" s="1016"/>
      <c r="N1914" s="1016"/>
      <c r="O1914" s="1016" t="s">
        <v>212</v>
      </c>
      <c r="P1914" s="1016"/>
      <c r="Q1914" s="1016"/>
      <c r="R1914" s="1016"/>
      <c r="S1914" s="1016"/>
      <c r="T1914" s="1016"/>
      <c r="U1914" s="1016"/>
      <c r="V1914" s="1016"/>
      <c r="W1914" s="1016"/>
      <c r="X1914" s="1016"/>
      <c r="Y1914" s="187" t="s">
        <v>32</v>
      </c>
      <c r="Z1914" s="187" t="s">
        <v>33</v>
      </c>
      <c r="AA1914" s="1027" t="s">
        <v>34</v>
      </c>
      <c r="AB1914" s="1027"/>
      <c r="AC1914" s="187" t="s">
        <v>32</v>
      </c>
      <c r="AD1914" s="187" t="s">
        <v>33</v>
      </c>
      <c r="AE1914" s="1027" t="s">
        <v>34</v>
      </c>
      <c r="AF1914" s="1027"/>
      <c r="AG1914" s="187" t="s">
        <v>32</v>
      </c>
      <c r="AH1914" s="187" t="s">
        <v>33</v>
      </c>
      <c r="AI1914" s="1027" t="s">
        <v>34</v>
      </c>
      <c r="AJ1914" s="1027"/>
      <c r="AK1914" s="1046"/>
      <c r="AL1914" s="1047"/>
      <c r="AM1914" s="1047"/>
      <c r="AN1914" s="1047"/>
      <c r="AO1914" s="1048"/>
      <c r="AP1914" s="3"/>
      <c r="AQ1914" s="1028">
        <f>+Y1912+Z1912</f>
        <v>0</v>
      </c>
      <c r="AR1914" s="1029"/>
      <c r="AS1914" s="1028">
        <f>+AA1912+AB1912</f>
        <v>0</v>
      </c>
      <c r="AT1914" s="1029"/>
    </row>
    <row r="1915" spans="2:46" ht="12" customHeight="1" x14ac:dyDescent="0.15">
      <c r="B1915" s="1058"/>
      <c r="C1915" s="1063"/>
      <c r="D1915" s="1061"/>
      <c r="E1915" s="1061"/>
      <c r="F1915" s="1061"/>
      <c r="G1915" s="1061"/>
      <c r="H1915" s="1061"/>
      <c r="I1915" s="1061"/>
      <c r="J1915" s="1062"/>
      <c r="K1915" s="1016"/>
      <c r="L1915" s="1016"/>
      <c r="M1915" s="1016"/>
      <c r="N1915" s="1016"/>
      <c r="O1915" s="1016" t="s">
        <v>470</v>
      </c>
      <c r="P1915" s="1016"/>
      <c r="Q1915" s="1016"/>
      <c r="R1915" s="1016"/>
      <c r="S1915" s="1016"/>
      <c r="T1915" s="1016"/>
      <c r="U1915" s="1016"/>
      <c r="V1915" s="1016"/>
      <c r="W1915" s="1016"/>
      <c r="X1915" s="1016"/>
      <c r="Y1915" s="193" t="str">
        <f>IF(Y1912=0,"",1)</f>
        <v/>
      </c>
      <c r="Z1915" s="193" t="str">
        <f>IF(Z1912=0,"",1)</f>
        <v/>
      </c>
      <c r="AA1915" s="1030" t="str">
        <f>IF(AQ1914=1,"",IF(AS1914&gt;0,1,""))</f>
        <v/>
      </c>
      <c r="AB1915" s="1031"/>
      <c r="AC1915" s="193">
        <f>+AC1912</f>
        <v>0</v>
      </c>
      <c r="AD1915" s="193">
        <f>AD1912</f>
        <v>0</v>
      </c>
      <c r="AE1915" s="1030">
        <f>AE1912+AF1912</f>
        <v>1</v>
      </c>
      <c r="AF1915" s="1031"/>
      <c r="AG1915" s="193">
        <f>AG1912</f>
        <v>0</v>
      </c>
      <c r="AH1915" s="193">
        <f>AH1912</f>
        <v>0</v>
      </c>
      <c r="AI1915" s="1030">
        <f>AI1912+AJ1912</f>
        <v>0</v>
      </c>
      <c r="AJ1915" s="1031"/>
      <c r="AK1915" s="1046"/>
      <c r="AL1915" s="1047"/>
      <c r="AM1915" s="1047"/>
      <c r="AN1915" s="1047"/>
      <c r="AO1915" s="1048"/>
      <c r="AP1915" s="3"/>
      <c r="AQ1915" s="197">
        <f>+Y1912+AC1915+AG1915</f>
        <v>0</v>
      </c>
      <c r="AR1915" s="197">
        <f>+Z1912+AD1915+AH1915</f>
        <v>0</v>
      </c>
      <c r="AS1915" s="1032">
        <f>+AS1914+AE1915+AI1915</f>
        <v>1</v>
      </c>
      <c r="AT1915" s="1033"/>
    </row>
    <row r="1916" spans="2:46" ht="12" customHeight="1" x14ac:dyDescent="0.15">
      <c r="B1916" s="1058"/>
      <c r="C1916" s="1063"/>
      <c r="D1916" s="1061"/>
      <c r="E1916" s="1061"/>
      <c r="F1916" s="1061"/>
      <c r="G1916" s="1061"/>
      <c r="H1916" s="1061"/>
      <c r="I1916" s="1061"/>
      <c r="J1916" s="1062"/>
      <c r="K1916" s="1016"/>
      <c r="L1916" s="1016"/>
      <c r="M1916" s="1016"/>
      <c r="N1916" s="1016"/>
      <c r="O1916" s="1016" t="s">
        <v>471</v>
      </c>
      <c r="P1916" s="1016"/>
      <c r="Q1916" s="1016"/>
      <c r="R1916" s="1016"/>
      <c r="S1916" s="1016"/>
      <c r="T1916" s="1016"/>
      <c r="U1916" s="1016"/>
      <c r="V1916" s="1016"/>
      <c r="W1916" s="1016"/>
      <c r="X1916" s="1016"/>
      <c r="Y1916" s="1034" t="s">
        <v>875</v>
      </c>
      <c r="Z1916" s="1035"/>
      <c r="AA1916" s="1035"/>
      <c r="AB1916" s="1036"/>
      <c r="AC1916" s="1034" t="str">
        <f>IF(AC1915&gt;0,"Ⅳ",IF(AD1915&gt;0,"Ⅲ",IF(AE1915&gt;0,"Ⅱ","Ⅰ")))</f>
        <v>Ⅱ</v>
      </c>
      <c r="AD1916" s="1035"/>
      <c r="AE1916" s="1035"/>
      <c r="AF1916" s="1036"/>
      <c r="AG1916" s="1034" t="str">
        <f>IF(AG1915&gt;0,"Ⅳ",IF(AH1915&gt;0,"Ⅲ",IF(AI1915&gt;0,"Ⅱ","Ⅰ")))</f>
        <v>Ⅰ</v>
      </c>
      <c r="AH1916" s="1035"/>
      <c r="AI1916" s="1035"/>
      <c r="AJ1916" s="1036"/>
      <c r="AK1916" s="1046"/>
      <c r="AL1916" s="1047"/>
      <c r="AM1916" s="1047"/>
      <c r="AN1916" s="1047"/>
      <c r="AO1916" s="1048"/>
      <c r="AP1916" s="3"/>
      <c r="AQ1916" s="1037" t="str">
        <f>IF(AQ1915&gt;0,"Ⅳ",IF(AR1915&gt;0,"Ⅲ",IF(AS1915&gt;0,"Ⅱ","Ⅰ")))</f>
        <v>Ⅱ</v>
      </c>
      <c r="AR1916" s="1037"/>
      <c r="AS1916" s="1037"/>
      <c r="AT1916" s="1037"/>
    </row>
    <row r="1917" spans="2:46" ht="12" customHeight="1" x14ac:dyDescent="0.15">
      <c r="B1917" s="1058"/>
      <c r="C1917" s="1063"/>
      <c r="D1917" s="1061"/>
      <c r="E1917" s="1061"/>
      <c r="F1917" s="1061"/>
      <c r="G1917" s="1061"/>
      <c r="H1917" s="1061"/>
      <c r="I1917" s="1061"/>
      <c r="J1917" s="1062"/>
      <c r="K1917" s="1016"/>
      <c r="L1917" s="1016"/>
      <c r="M1917" s="1016"/>
      <c r="N1917" s="1016"/>
      <c r="O1917" s="1016" t="s">
        <v>472</v>
      </c>
      <c r="P1917" s="1016"/>
      <c r="Q1917" s="1016"/>
      <c r="R1917" s="1016"/>
      <c r="S1917" s="1016"/>
      <c r="T1917" s="1016"/>
      <c r="U1917" s="1016"/>
      <c r="V1917" s="1016"/>
      <c r="W1917" s="1016"/>
      <c r="X1917" s="1016"/>
      <c r="Y1917" s="1034" t="str">
        <f>IF(COUNTIF(Y1916:AJ1916,"Ⅳ")&gt;0,"Ⅳ",IF(COUNTIF(Y1916:AJ1916,"Ⅲ")&gt;0,"Ⅲ",IF(COUNTIF(Y1916:AJ1916,"Ⅱ")&gt;0,"Ⅱ","Ⅰ")))</f>
        <v>Ⅱ</v>
      </c>
      <c r="Z1917" s="1035"/>
      <c r="AA1917" s="1035"/>
      <c r="AB1917" s="1035"/>
      <c r="AC1917" s="1035"/>
      <c r="AD1917" s="1035"/>
      <c r="AE1917" s="1035"/>
      <c r="AF1917" s="1035"/>
      <c r="AG1917" s="1035"/>
      <c r="AH1917" s="1035"/>
      <c r="AI1917" s="1035"/>
      <c r="AJ1917" s="1036"/>
      <c r="AK1917" s="1049"/>
      <c r="AL1917" s="1050"/>
      <c r="AM1917" s="1050"/>
      <c r="AN1917" s="1050"/>
      <c r="AO1917" s="1051"/>
      <c r="AP1917" s="3"/>
    </row>
    <row r="1918" spans="2:46" ht="14.25" customHeight="1" x14ac:dyDescent="0.15">
      <c r="B1918" s="1058"/>
      <c r="C1918" s="1063"/>
      <c r="D1918" s="1061"/>
      <c r="E1918" s="1061"/>
      <c r="F1918" s="1061"/>
      <c r="G1918" s="1061"/>
      <c r="H1918" s="1061"/>
      <c r="I1918" s="1061"/>
      <c r="J1918" s="1062"/>
      <c r="K1918" s="1016" t="s">
        <v>169</v>
      </c>
      <c r="L1918" s="1017"/>
      <c r="M1918" s="1017"/>
      <c r="N1918" s="1017"/>
      <c r="O1918" s="1017"/>
      <c r="P1918" s="1017"/>
      <c r="Q1918" s="1017"/>
      <c r="R1918" s="1017"/>
      <c r="S1918" s="1017"/>
      <c r="T1918" s="1017"/>
      <c r="U1918" s="1017"/>
      <c r="V1918" s="1017"/>
      <c r="W1918" s="1017"/>
      <c r="X1918" s="1017"/>
      <c r="Y1918" s="1017"/>
      <c r="Z1918" s="1017"/>
      <c r="AA1918" s="1017"/>
      <c r="AB1918" s="1017"/>
      <c r="AC1918" s="1017"/>
      <c r="AD1918" s="1017"/>
      <c r="AE1918" s="1017"/>
      <c r="AF1918" s="1017"/>
      <c r="AG1918" s="1017"/>
      <c r="AH1918" s="1017"/>
      <c r="AI1918" s="1017"/>
      <c r="AJ1918" s="1017"/>
      <c r="AK1918" s="1017"/>
      <c r="AL1918" s="1017"/>
      <c r="AM1918" s="1017"/>
      <c r="AN1918" s="1017"/>
      <c r="AO1918" s="1017"/>
      <c r="AP1918" s="3"/>
    </row>
    <row r="1919" spans="2:46" ht="14.25" customHeight="1" x14ac:dyDescent="0.15">
      <c r="B1919" s="1058"/>
      <c r="C1919" s="1063"/>
      <c r="D1919" s="1061"/>
      <c r="E1919" s="1061"/>
      <c r="F1919" s="1061"/>
      <c r="G1919" s="1061"/>
      <c r="H1919" s="1061"/>
      <c r="I1919" s="1061"/>
      <c r="J1919" s="1062"/>
      <c r="K1919" s="1016"/>
      <c r="L1919" s="1017"/>
      <c r="M1919" s="1017"/>
      <c r="N1919" s="1017"/>
      <c r="O1919" s="1017"/>
      <c r="P1919" s="1017"/>
      <c r="Q1919" s="1017"/>
      <c r="R1919" s="1017"/>
      <c r="S1919" s="1017"/>
      <c r="T1919" s="1017"/>
      <c r="U1919" s="1017"/>
      <c r="V1919" s="1017"/>
      <c r="W1919" s="1017"/>
      <c r="X1919" s="1017"/>
      <c r="Y1919" s="1017"/>
      <c r="Z1919" s="1017"/>
      <c r="AA1919" s="1017"/>
      <c r="AB1919" s="1017"/>
      <c r="AC1919" s="1017"/>
      <c r="AD1919" s="1017"/>
      <c r="AE1919" s="1017"/>
      <c r="AF1919" s="1017"/>
      <c r="AG1919" s="1017"/>
      <c r="AH1919" s="1017"/>
      <c r="AI1919" s="1017"/>
      <c r="AJ1919" s="1017"/>
      <c r="AK1919" s="1017"/>
      <c r="AL1919" s="1017"/>
      <c r="AM1919" s="1017"/>
      <c r="AN1919" s="1017"/>
      <c r="AO1919" s="1017"/>
      <c r="AP1919" s="3"/>
    </row>
    <row r="1920" spans="2:46" ht="12" customHeight="1" x14ac:dyDescent="0.15">
      <c r="B1920" s="1058"/>
      <c r="C1920" s="1063"/>
      <c r="D1920" s="1061"/>
      <c r="E1920" s="1061"/>
      <c r="F1920" s="1061"/>
      <c r="G1920" s="1061"/>
      <c r="H1920" s="1061"/>
      <c r="I1920" s="1061"/>
      <c r="J1920" s="1062"/>
      <c r="K1920" s="1018" t="s">
        <v>473</v>
      </c>
      <c r="L1920" s="1018"/>
      <c r="M1920" s="1018"/>
      <c r="N1920" s="1018"/>
      <c r="O1920" s="1018"/>
      <c r="P1920" s="1018"/>
      <c r="Q1920" s="1018"/>
      <c r="R1920" s="1018"/>
      <c r="S1920" s="1018"/>
      <c r="T1920" s="1018"/>
      <c r="U1920" s="1018"/>
      <c r="V1920" s="1018"/>
      <c r="W1920" s="1018"/>
      <c r="X1920" s="1018"/>
      <c r="Y1920" s="1018"/>
      <c r="Z1920" s="1018"/>
      <c r="AA1920" s="1018"/>
      <c r="AB1920" s="1018"/>
      <c r="AC1920" s="1018"/>
      <c r="AD1920" s="1018"/>
      <c r="AE1920" s="1018"/>
      <c r="AF1920" s="1018"/>
      <c r="AG1920" s="1018"/>
      <c r="AH1920" s="1018"/>
      <c r="AI1920" s="1018"/>
      <c r="AJ1920" s="1018"/>
      <c r="AK1920" s="1018"/>
      <c r="AL1920" s="1018"/>
      <c r="AM1920" s="1018"/>
      <c r="AN1920" s="1018"/>
      <c r="AO1920" s="1018"/>
      <c r="AP1920" s="3"/>
    </row>
    <row r="1921" spans="2:86" ht="12" customHeight="1" x14ac:dyDescent="0.15">
      <c r="B1921" s="1058"/>
      <c r="C1921" s="1063"/>
      <c r="D1921" s="1061"/>
      <c r="E1921" s="1061"/>
      <c r="F1921" s="1061"/>
      <c r="G1921" s="1061"/>
      <c r="H1921" s="1061"/>
      <c r="I1921" s="1061"/>
      <c r="J1921" s="1062"/>
      <c r="K1921" s="1019" t="s">
        <v>523</v>
      </c>
      <c r="L1921" s="1019"/>
      <c r="M1921" s="1019"/>
      <c r="N1921" s="1019"/>
      <c r="O1921" s="1019"/>
      <c r="P1921" s="1019"/>
      <c r="Q1921" s="1019"/>
      <c r="R1921" s="1019"/>
      <c r="S1921" s="1019"/>
      <c r="T1921" s="1019"/>
      <c r="U1921" s="1019"/>
      <c r="V1921" s="1019"/>
      <c r="W1921" s="1019"/>
      <c r="X1921" s="1019"/>
      <c r="Y1921" s="1019"/>
      <c r="Z1921" s="1019"/>
      <c r="AA1921" s="1019"/>
      <c r="AB1921" s="1019"/>
      <c r="AC1921" s="1019"/>
      <c r="AD1921" s="1019"/>
      <c r="AE1921" s="1019"/>
      <c r="AF1921" s="1019"/>
      <c r="AG1921" s="1019"/>
      <c r="AH1921" s="1019"/>
      <c r="AI1921" s="1019"/>
      <c r="AJ1921" s="1019"/>
      <c r="AK1921" s="1019"/>
      <c r="AL1921" s="1019"/>
      <c r="AM1921" s="1019"/>
      <c r="AN1921" s="1019"/>
      <c r="AO1921" s="1019"/>
      <c r="AP1921" s="3"/>
    </row>
    <row r="1922" spans="2:86" ht="12" customHeight="1" x14ac:dyDescent="0.15">
      <c r="B1922" s="1058"/>
      <c r="C1922" s="1063"/>
      <c r="D1922" s="1061"/>
      <c r="E1922" s="1061"/>
      <c r="F1922" s="1061"/>
      <c r="G1922" s="1061"/>
      <c r="H1922" s="1061"/>
      <c r="I1922" s="1061"/>
      <c r="J1922" s="1062"/>
      <c r="K1922" s="194" t="s">
        <v>474</v>
      </c>
      <c r="L1922" s="195"/>
      <c r="M1922" s="195"/>
      <c r="N1922" s="195"/>
      <c r="O1922" s="195"/>
      <c r="P1922" s="195"/>
      <c r="Q1922" s="195"/>
      <c r="R1922" s="195"/>
      <c r="S1922" s="195"/>
      <c r="T1922" s="195"/>
      <c r="U1922" s="195"/>
      <c r="V1922" s="195"/>
      <c r="W1922" s="195"/>
      <c r="X1922" s="195"/>
      <c r="Y1922" s="195"/>
      <c r="Z1922" s="195"/>
      <c r="AA1922" s="195"/>
      <c r="AB1922" s="195"/>
      <c r="AC1922" s="195"/>
      <c r="AD1922" s="195"/>
      <c r="AE1922" s="195"/>
      <c r="AF1922" s="195"/>
      <c r="AG1922" s="195"/>
      <c r="AH1922" s="195"/>
      <c r="AI1922" s="195"/>
      <c r="AJ1922" s="195"/>
      <c r="AK1922" s="195"/>
      <c r="AL1922" s="195"/>
      <c r="AM1922" s="195"/>
      <c r="AN1922" s="195"/>
      <c r="AO1922" s="196"/>
      <c r="AP1922" s="3"/>
    </row>
    <row r="1923" spans="2:86" ht="12" customHeight="1" x14ac:dyDescent="0.15">
      <c r="B1923" s="1058"/>
      <c r="C1923" s="1063"/>
      <c r="D1923" s="1061"/>
      <c r="E1923" s="1061"/>
      <c r="F1923" s="1061"/>
      <c r="G1923" s="1061"/>
      <c r="H1923" s="1061"/>
      <c r="I1923" s="1061"/>
      <c r="J1923" s="1062"/>
      <c r="K1923" s="194" t="s">
        <v>475</v>
      </c>
      <c r="L1923" s="195"/>
      <c r="M1923" s="195"/>
      <c r="N1923" s="195"/>
      <c r="O1923" s="195"/>
      <c r="P1923" s="195"/>
      <c r="Q1923" s="195"/>
      <c r="R1923" s="195"/>
      <c r="S1923" s="195"/>
      <c r="T1923" s="195"/>
      <c r="U1923" s="195"/>
      <c r="V1923" s="195"/>
      <c r="W1923" s="195"/>
      <c r="X1923" s="195"/>
      <c r="Y1923" s="195"/>
      <c r="Z1923" s="195"/>
      <c r="AA1923" s="195"/>
      <c r="AB1923" s="195"/>
      <c r="AC1923" s="195"/>
      <c r="AD1923" s="195"/>
      <c r="AE1923" s="195"/>
      <c r="AF1923" s="195"/>
      <c r="AG1923" s="195"/>
      <c r="AH1923" s="195"/>
      <c r="AI1923" s="195"/>
      <c r="AJ1923" s="195"/>
      <c r="AK1923" s="195"/>
      <c r="AL1923" s="195"/>
      <c r="AM1923" s="195"/>
      <c r="AN1923" s="195"/>
      <c r="AO1923" s="196"/>
      <c r="AP1923" s="3"/>
    </row>
    <row r="1924" spans="2:86" ht="12" customHeight="1" x14ac:dyDescent="0.15">
      <c r="B1924" s="1058"/>
      <c r="C1924" s="1063"/>
      <c r="D1924" s="1061"/>
      <c r="E1924" s="1061"/>
      <c r="F1924" s="1061"/>
      <c r="G1924" s="1061"/>
      <c r="H1924" s="1061"/>
      <c r="I1924" s="1061"/>
      <c r="J1924" s="1062"/>
      <c r="K1924" s="1020" t="s">
        <v>476</v>
      </c>
      <c r="L1924" s="1021"/>
      <c r="M1924" s="1021"/>
      <c r="N1924" s="1021"/>
      <c r="O1924" s="1021"/>
      <c r="P1924" s="1021"/>
      <c r="Q1924" s="1021"/>
      <c r="R1924" s="1021"/>
      <c r="S1924" s="1021"/>
      <c r="T1924" s="1021"/>
      <c r="U1924" s="1021"/>
      <c r="V1924" s="1021"/>
      <c r="W1924" s="1021"/>
      <c r="X1924" s="1021"/>
      <c r="Y1924" s="1021"/>
      <c r="Z1924" s="1021"/>
      <c r="AA1924" s="1021"/>
      <c r="AB1924" s="1021"/>
      <c r="AC1924" s="1021"/>
      <c r="AD1924" s="1021"/>
      <c r="AE1924" s="1021"/>
      <c r="AF1924" s="1021"/>
      <c r="AG1924" s="1021"/>
      <c r="AH1924" s="1021"/>
      <c r="AI1924" s="1021"/>
      <c r="AJ1924" s="1021"/>
      <c r="AK1924" s="1021"/>
      <c r="AL1924" s="1021"/>
      <c r="AM1924" s="1021"/>
      <c r="AN1924" s="1021"/>
      <c r="AO1924" s="1022"/>
      <c r="AP1924" s="3"/>
    </row>
    <row r="1925" spans="2:86" ht="12" customHeight="1" x14ac:dyDescent="0.15">
      <c r="B1925" s="591"/>
      <c r="C1925" s="1064"/>
      <c r="D1925" s="1065"/>
      <c r="E1925" s="1065"/>
      <c r="F1925" s="1065"/>
      <c r="G1925" s="1065"/>
      <c r="H1925" s="1065"/>
      <c r="I1925" s="1065"/>
      <c r="J1925" s="1066"/>
      <c r="K1925" s="1023"/>
      <c r="L1925" s="1024"/>
      <c r="M1925" s="1024"/>
      <c r="N1925" s="1024"/>
      <c r="O1925" s="1024"/>
      <c r="P1925" s="1024"/>
      <c r="Q1925" s="1024"/>
      <c r="R1925" s="1024"/>
      <c r="S1925" s="1024"/>
      <c r="T1925" s="1024"/>
      <c r="U1925" s="1024"/>
      <c r="V1925" s="1024"/>
      <c r="W1925" s="1024"/>
      <c r="X1925" s="1024"/>
      <c r="Y1925" s="1024"/>
      <c r="Z1925" s="1024"/>
      <c r="AA1925" s="1024"/>
      <c r="AB1925" s="1024"/>
      <c r="AC1925" s="1024"/>
      <c r="AD1925" s="1024"/>
      <c r="AE1925" s="1024"/>
      <c r="AF1925" s="1024"/>
      <c r="AG1925" s="1024"/>
      <c r="AH1925" s="1024"/>
      <c r="AI1925" s="1024"/>
      <c r="AJ1925" s="1024"/>
      <c r="AK1925" s="1024"/>
      <c r="AL1925" s="1024"/>
      <c r="AM1925" s="1024"/>
      <c r="AN1925" s="1024"/>
      <c r="AO1925" s="1025"/>
      <c r="AP1925" s="3"/>
    </row>
    <row r="1926" spans="2:86" s="9" customFormat="1" ht="12" customHeight="1" x14ac:dyDescent="0.15">
      <c r="B1926" s="3" t="s">
        <v>527</v>
      </c>
      <c r="AQ1926" s="162"/>
      <c r="AR1926" s="162"/>
      <c r="AS1926" s="162"/>
      <c r="AT1926" s="162"/>
      <c r="AU1926" s="162"/>
      <c r="AV1926" s="162"/>
      <c r="AW1926" s="162"/>
      <c r="AX1926" s="162"/>
      <c r="AY1926" s="162"/>
      <c r="AZ1926" s="162"/>
      <c r="BA1926" s="162"/>
      <c r="BB1926" s="162"/>
      <c r="BC1926" s="162"/>
      <c r="BD1926" s="162"/>
      <c r="BE1926" s="162"/>
      <c r="BF1926" s="162"/>
      <c r="BG1926" s="162"/>
      <c r="BH1926" s="162"/>
      <c r="BI1926" s="162"/>
      <c r="BJ1926" s="162"/>
      <c r="BK1926" s="162"/>
      <c r="BL1926" s="162"/>
      <c r="BM1926" s="162"/>
      <c r="BN1926" s="162"/>
      <c r="BO1926" s="162"/>
      <c r="BP1926" s="162"/>
      <c r="BQ1926" s="162"/>
      <c r="BR1926" s="162"/>
      <c r="BS1926" s="162"/>
      <c r="BT1926" s="162"/>
      <c r="BU1926" s="162"/>
      <c r="BV1926" s="162"/>
      <c r="BW1926" s="162"/>
      <c r="BX1926" s="162"/>
      <c r="BY1926" s="162"/>
      <c r="BZ1926" s="162"/>
      <c r="CA1926" s="162"/>
      <c r="CB1926" s="162"/>
      <c r="CC1926" s="162"/>
      <c r="CD1926" s="162"/>
      <c r="CE1926" s="162"/>
      <c r="CF1926" s="162"/>
      <c r="CG1926" s="162"/>
      <c r="CH1926" s="162"/>
    </row>
    <row r="1927" spans="2:86" ht="12" customHeight="1" thickBot="1" x14ac:dyDescent="0.2">
      <c r="B1927" s="3" t="s">
        <v>524</v>
      </c>
    </row>
    <row r="1928" spans="2:86" ht="12" customHeight="1" x14ac:dyDescent="0.15">
      <c r="B1928" s="3" t="s">
        <v>525</v>
      </c>
      <c r="AU1928" s="1000" t="s">
        <v>305</v>
      </c>
      <c r="AV1928" s="1001" t="s">
        <v>298</v>
      </c>
      <c r="AW1928" s="1003" t="s">
        <v>299</v>
      </c>
      <c r="AX1928" s="1005" t="s">
        <v>306</v>
      </c>
      <c r="AY1928" s="1006"/>
      <c r="AZ1928" s="1006"/>
      <c r="BA1928" s="1006"/>
      <c r="BB1928" s="1006"/>
      <c r="BC1928" s="1006"/>
      <c r="BD1928" s="1006"/>
      <c r="BE1928" s="1006"/>
      <c r="BF1928" s="1006"/>
      <c r="BG1928" s="1006"/>
      <c r="BH1928" s="1006"/>
      <c r="BI1928" s="1006"/>
      <c r="BJ1928" s="1006"/>
      <c r="BK1928" s="1006"/>
      <c r="BL1928" s="1006"/>
      <c r="BM1928" s="1006"/>
      <c r="BN1928" s="1006"/>
      <c r="BO1928" s="1006"/>
      <c r="BP1928" s="1006"/>
      <c r="BQ1928" s="1006"/>
      <c r="BR1928" s="1007"/>
      <c r="BS1928" s="807" t="s">
        <v>300</v>
      </c>
      <c r="BT1928" s="1008"/>
      <c r="BU1928" s="1008"/>
      <c r="BV1928" s="1008"/>
      <c r="BW1928" s="1009" t="s">
        <v>307</v>
      </c>
      <c r="BX1928" s="1010"/>
      <c r="BY1928" s="1010"/>
      <c r="BZ1928" s="1010"/>
      <c r="CA1928" s="1010"/>
      <c r="CB1928" s="1010"/>
      <c r="CC1928" s="1010"/>
      <c r="CD1928" s="1010"/>
      <c r="CE1928" s="1010"/>
      <c r="CF1928" s="1010"/>
      <c r="CG1928" s="1010"/>
      <c r="CH1928" s="1011"/>
    </row>
    <row r="1929" spans="2:86" ht="12" customHeight="1" x14ac:dyDescent="0.15">
      <c r="B1929" s="3" t="s">
        <v>477</v>
      </c>
      <c r="AU1929" s="1000"/>
      <c r="AV1929" s="1002"/>
      <c r="AW1929" s="1004"/>
      <c r="AX1929" s="1012" t="s">
        <v>308</v>
      </c>
      <c r="AY1929" s="686"/>
      <c r="AZ1929" s="686"/>
      <c r="BA1929" s="686"/>
      <c r="BB1929" s="686"/>
      <c r="BC1929" s="686"/>
      <c r="BD1929" s="686"/>
      <c r="BE1929" s="686"/>
      <c r="BF1929" s="686"/>
      <c r="BG1929" s="686"/>
      <c r="BH1929" s="686"/>
      <c r="BI1929" s="686"/>
      <c r="BJ1929" s="686" t="s">
        <v>309</v>
      </c>
      <c r="BK1929" s="686"/>
      <c r="BL1929" s="686"/>
      <c r="BM1929" s="686"/>
      <c r="BN1929" s="686"/>
      <c r="BO1929" s="686"/>
      <c r="BP1929" s="686"/>
      <c r="BQ1929" s="686"/>
      <c r="BR1929" s="1013"/>
      <c r="BS1929" s="1008"/>
      <c r="BT1929" s="1008"/>
      <c r="BU1929" s="1008"/>
      <c r="BV1929" s="1008"/>
      <c r="BW1929" s="1014" t="s">
        <v>302</v>
      </c>
      <c r="BX1929" s="699"/>
      <c r="BY1929" s="699"/>
      <c r="BZ1929" s="699"/>
      <c r="CA1929" s="686" t="s">
        <v>310</v>
      </c>
      <c r="CB1929" s="686"/>
      <c r="CC1929" s="686"/>
      <c r="CD1929" s="686"/>
      <c r="CE1929" s="686"/>
      <c r="CF1929" s="686"/>
      <c r="CG1929" s="686"/>
      <c r="CH1929" s="1013"/>
    </row>
    <row r="1930" spans="2:86" ht="12" customHeight="1" x14ac:dyDescent="0.15">
      <c r="B1930" s="3" t="s">
        <v>526</v>
      </c>
      <c r="AU1930" s="1000"/>
      <c r="AV1930" s="1002"/>
      <c r="AW1930" s="1004"/>
      <c r="AX1930" s="1012" t="s">
        <v>26</v>
      </c>
      <c r="AY1930" s="686"/>
      <c r="AZ1930" s="686"/>
      <c r="BA1930" s="686"/>
      <c r="BB1930" s="686" t="s">
        <v>22</v>
      </c>
      <c r="BC1930" s="686"/>
      <c r="BD1930" s="686"/>
      <c r="BE1930" s="686"/>
      <c r="BF1930" s="686" t="s">
        <v>24</v>
      </c>
      <c r="BG1930" s="686"/>
      <c r="BH1930" s="686"/>
      <c r="BI1930" s="686"/>
      <c r="BJ1930" s="699" t="s">
        <v>26</v>
      </c>
      <c r="BK1930" s="699"/>
      <c r="BL1930" s="699"/>
      <c r="BM1930" s="699" t="s">
        <v>22</v>
      </c>
      <c r="BN1930" s="699"/>
      <c r="BO1930" s="699"/>
      <c r="BP1930" s="699" t="s">
        <v>24</v>
      </c>
      <c r="BQ1930" s="699"/>
      <c r="BR1930" s="1015"/>
      <c r="BS1930" s="807" t="s">
        <v>26</v>
      </c>
      <c r="BT1930" s="807" t="s">
        <v>22</v>
      </c>
      <c r="BU1930" s="807" t="s">
        <v>24</v>
      </c>
      <c r="BV1930" s="807" t="s">
        <v>303</v>
      </c>
      <c r="BW1930" s="1012" t="s">
        <v>311</v>
      </c>
      <c r="BX1930" s="686"/>
      <c r="BY1930" s="686"/>
      <c r="BZ1930" s="686"/>
      <c r="CA1930" s="686" t="s">
        <v>22</v>
      </c>
      <c r="CB1930" s="686"/>
      <c r="CC1930" s="686"/>
      <c r="CD1930" s="686"/>
      <c r="CE1930" s="686" t="s">
        <v>24</v>
      </c>
      <c r="CF1930" s="686"/>
      <c r="CG1930" s="686"/>
      <c r="CH1930" s="1013"/>
    </row>
    <row r="1931" spans="2:86" ht="12" customHeight="1" x14ac:dyDescent="0.15">
      <c r="B1931" s="3" t="s">
        <v>478</v>
      </c>
      <c r="AU1931" s="1000"/>
      <c r="AV1931" s="1002"/>
      <c r="AW1931" s="1004"/>
      <c r="AX1931" s="156" t="s">
        <v>862</v>
      </c>
      <c r="AY1931" s="157" t="s">
        <v>863</v>
      </c>
      <c r="AZ1931" s="157" t="s">
        <v>864</v>
      </c>
      <c r="BA1931" s="158" t="s">
        <v>865</v>
      </c>
      <c r="BB1931" s="159" t="s">
        <v>866</v>
      </c>
      <c r="BC1931" s="157" t="s">
        <v>863</v>
      </c>
      <c r="BD1931" s="157" t="s">
        <v>867</v>
      </c>
      <c r="BE1931" s="158" t="s">
        <v>865</v>
      </c>
      <c r="BF1931" s="159" t="s">
        <v>866</v>
      </c>
      <c r="BG1931" s="157" t="s">
        <v>863</v>
      </c>
      <c r="BH1931" s="157" t="s">
        <v>864</v>
      </c>
      <c r="BI1931" s="158" t="s">
        <v>865</v>
      </c>
      <c r="BJ1931" s="159" t="s">
        <v>866</v>
      </c>
      <c r="BK1931" s="157" t="s">
        <v>868</v>
      </c>
      <c r="BL1931" s="158" t="s">
        <v>869</v>
      </c>
      <c r="BM1931" s="159" t="s">
        <v>870</v>
      </c>
      <c r="BN1931" s="157" t="s">
        <v>863</v>
      </c>
      <c r="BO1931" s="158" t="s">
        <v>871</v>
      </c>
      <c r="BP1931" s="159" t="s">
        <v>870</v>
      </c>
      <c r="BQ1931" s="157" t="s">
        <v>868</v>
      </c>
      <c r="BR1931" s="160" t="s">
        <v>872</v>
      </c>
      <c r="BS1931" s="1008"/>
      <c r="BT1931" s="1008"/>
      <c r="BU1931" s="1008"/>
      <c r="BV1931" s="1008"/>
      <c r="BW1931" s="156" t="s">
        <v>866</v>
      </c>
      <c r="BX1931" s="157" t="s">
        <v>863</v>
      </c>
      <c r="BY1931" s="157" t="s">
        <v>864</v>
      </c>
      <c r="BZ1931" s="158" t="s">
        <v>865</v>
      </c>
      <c r="CA1931" s="159" t="s">
        <v>866</v>
      </c>
      <c r="CB1931" s="157" t="s">
        <v>873</v>
      </c>
      <c r="CC1931" s="157" t="s">
        <v>864</v>
      </c>
      <c r="CD1931" s="158" t="s">
        <v>865</v>
      </c>
      <c r="CE1931" s="159" t="s">
        <v>866</v>
      </c>
      <c r="CF1931" s="157" t="s">
        <v>863</v>
      </c>
      <c r="CG1931" s="157" t="s">
        <v>864</v>
      </c>
      <c r="CH1931" s="160" t="s">
        <v>874</v>
      </c>
    </row>
    <row r="1932" spans="2:86" x14ac:dyDescent="0.15">
      <c r="B1932" s="3" t="s">
        <v>539</v>
      </c>
      <c r="AU1932" s="1000"/>
      <c r="AV1932" s="188" t="str">
        <f>N1934</f>
        <v>S041</v>
      </c>
      <c r="AW1932" s="300">
        <f>R1934</f>
        <v>10.5</v>
      </c>
      <c r="AX1932" s="197">
        <f>+Y1959</f>
        <v>0</v>
      </c>
      <c r="AY1932" s="197">
        <f>+Z1959</f>
        <v>0</v>
      </c>
      <c r="AZ1932" s="197">
        <f>+AA1959</f>
        <v>0</v>
      </c>
      <c r="BA1932" s="197">
        <f t="shared" ref="BA1932" si="874">+AB1959</f>
        <v>0</v>
      </c>
      <c r="BB1932" s="197">
        <f>+AC1959</f>
        <v>0</v>
      </c>
      <c r="BC1932" s="197">
        <f t="shared" ref="BC1932" si="875">+AD1959</f>
        <v>0</v>
      </c>
      <c r="BD1932" s="197">
        <f t="shared" ref="BD1932" si="876">+AE1959</f>
        <v>1</v>
      </c>
      <c r="BE1932" s="197">
        <f t="shared" ref="BE1932" si="877">+AF1959</f>
        <v>0</v>
      </c>
      <c r="BF1932" s="197">
        <f t="shared" ref="BF1932" si="878">+AG1959</f>
        <v>0</v>
      </c>
      <c r="BG1932" s="197">
        <f t="shared" ref="BG1932" si="879">+AH1959</f>
        <v>0</v>
      </c>
      <c r="BH1932" s="197">
        <f t="shared" ref="BH1932" si="880">+AI1959</f>
        <v>0</v>
      </c>
      <c r="BI1932" s="197">
        <f t="shared" ref="BI1932" si="881">+AJ1959</f>
        <v>0</v>
      </c>
      <c r="BJ1932" s="197" t="str">
        <f>+Y1962</f>
        <v/>
      </c>
      <c r="BK1932" s="197" t="str">
        <f t="shared" ref="BK1932" si="882">+Z1962</f>
        <v/>
      </c>
      <c r="BL1932" s="197" t="str">
        <f>+AA1962</f>
        <v/>
      </c>
      <c r="BM1932" s="197">
        <f>+AC1962</f>
        <v>0</v>
      </c>
      <c r="BN1932" s="197">
        <f t="shared" ref="BN1932" si="883">+AD1962</f>
        <v>0</v>
      </c>
      <c r="BO1932" s="197">
        <f t="shared" ref="BO1932" si="884">+AE1962</f>
        <v>1</v>
      </c>
      <c r="BP1932" s="197">
        <f>+AG1962</f>
        <v>0</v>
      </c>
      <c r="BQ1932" s="197">
        <f>+AH1962</f>
        <v>0</v>
      </c>
      <c r="BR1932" s="197">
        <f>+AI1962</f>
        <v>0</v>
      </c>
      <c r="BS1932" s="296" t="str">
        <f>+Y1963</f>
        <v>Ⅰ</v>
      </c>
      <c r="BT1932" s="296" t="str">
        <f>+AC1963</f>
        <v>Ⅱ</v>
      </c>
      <c r="BU1932" s="296" t="str">
        <f>+AG1963</f>
        <v>Ⅰ</v>
      </c>
      <c r="BV1932" s="296" t="str">
        <f>+Y1964</f>
        <v>Ⅱ</v>
      </c>
      <c r="BW1932" s="164" t="str">
        <f>IF(Y1959&gt;0,R1934,"")</f>
        <v/>
      </c>
      <c r="BX1932" s="165" t="str">
        <f>IF(Z1959&gt;0,"",IF(AA1959&gt;0,R1934,""))</f>
        <v/>
      </c>
      <c r="BY1932" s="165" t="str">
        <f>IF(Y1959+Z1959&gt;0,"",IF(AA1959&gt;0,R1934,""))</f>
        <v/>
      </c>
      <c r="BZ1932" s="165" t="str">
        <f>IF(Y1959+Z1959+AA1959&gt;0,"",IF(AB1959&gt;0,R1934,""))</f>
        <v/>
      </c>
      <c r="CA1932" s="166">
        <f t="shared" ref="CA1932" si="885">+AC1958</f>
        <v>0</v>
      </c>
      <c r="CB1932" s="166">
        <f t="shared" ref="CB1932" si="886">+AD1958</f>
        <v>0</v>
      </c>
      <c r="CC1932" s="166">
        <f t="shared" ref="CC1932" si="887">+AE1958</f>
        <v>2.0000000000000004E-2</v>
      </c>
      <c r="CD1932" s="166">
        <f t="shared" ref="CD1932" si="888">+AF1958</f>
        <v>0</v>
      </c>
      <c r="CE1932" s="166">
        <f t="shared" ref="CE1932" si="889">+AG1958</f>
        <v>0</v>
      </c>
      <c r="CF1932" s="166">
        <f t="shared" ref="CF1932" si="890">+AH1958</f>
        <v>0</v>
      </c>
      <c r="CG1932" s="166">
        <f t="shared" ref="CG1932" si="891">+AI1958</f>
        <v>0</v>
      </c>
      <c r="CH1932" s="166">
        <f t="shared" ref="CH1932" si="892">+AJ1958</f>
        <v>0</v>
      </c>
    </row>
    <row r="1933" spans="2:86" ht="12" customHeight="1" x14ac:dyDescent="0.15">
      <c r="B1933" s="1057" t="s">
        <v>219</v>
      </c>
      <c r="C1933" s="1059"/>
      <c r="D1933" s="1060"/>
      <c r="E1933" s="1061"/>
      <c r="F1933" s="1061"/>
      <c r="G1933" s="1061"/>
      <c r="H1933" s="1061"/>
      <c r="I1933" s="1061"/>
      <c r="J1933" s="1062"/>
      <c r="K1933" s="1067" t="s">
        <v>453</v>
      </c>
      <c r="L1933" s="1068"/>
      <c r="M1933" s="1068"/>
      <c r="N1933" s="1068"/>
      <c r="O1933" s="1068"/>
      <c r="P1933" s="1068"/>
      <c r="Q1933" s="1068"/>
      <c r="R1933" s="1068"/>
      <c r="S1933" s="1068"/>
      <c r="T1933" s="1068"/>
      <c r="U1933" s="1068"/>
      <c r="V1933" s="1068"/>
      <c r="W1933" s="1068"/>
      <c r="X1933" s="1068"/>
      <c r="Y1933" s="1068"/>
      <c r="Z1933" s="1068"/>
      <c r="AA1933" s="1068"/>
      <c r="AB1933" s="1068"/>
      <c r="AC1933" s="1068"/>
      <c r="AD1933" s="1068"/>
      <c r="AE1933" s="1068"/>
      <c r="AF1933" s="1068"/>
      <c r="AG1933" s="1068"/>
      <c r="AH1933" s="1068"/>
      <c r="AI1933" s="1068"/>
      <c r="AJ1933" s="1068"/>
      <c r="AK1933" s="1068"/>
      <c r="AL1933" s="1068"/>
      <c r="AM1933" s="1068"/>
      <c r="AN1933" s="1068"/>
      <c r="AO1933" s="1069"/>
      <c r="AP1933" s="3"/>
    </row>
    <row r="1934" spans="2:86" ht="12" customHeight="1" x14ac:dyDescent="0.15">
      <c r="B1934" s="1058"/>
      <c r="C1934" s="1063"/>
      <c r="D1934" s="1061"/>
      <c r="E1934" s="1061"/>
      <c r="F1934" s="1061"/>
      <c r="G1934" s="1061"/>
      <c r="H1934" s="1061"/>
      <c r="I1934" s="1061"/>
      <c r="J1934" s="1062"/>
      <c r="K1934" s="1040" t="s">
        <v>218</v>
      </c>
      <c r="L1934" s="1041"/>
      <c r="M1934" s="1042"/>
      <c r="N1934" s="1034" t="s">
        <v>761</v>
      </c>
      <c r="O1934" s="1035"/>
      <c r="P1934" s="1040" t="s">
        <v>454</v>
      </c>
      <c r="Q1934" s="1042"/>
      <c r="R1934" s="1070">
        <f>'様式A-2'!C52</f>
        <v>10.5</v>
      </c>
      <c r="S1934" s="1071"/>
      <c r="T1934" s="1072"/>
      <c r="U1934" s="1073" t="s">
        <v>455</v>
      </c>
      <c r="V1934" s="1074"/>
      <c r="W1934" s="1073" t="s">
        <v>456</v>
      </c>
      <c r="X1934" s="1074"/>
      <c r="Y1934" s="1042" t="s">
        <v>217</v>
      </c>
      <c r="Z1934" s="1016"/>
      <c r="AA1934" s="1016"/>
      <c r="AB1934" s="1016"/>
      <c r="AC1934" s="1073" t="s">
        <v>457</v>
      </c>
      <c r="AD1934" s="1079"/>
      <c r="AE1934" s="1079"/>
      <c r="AF1934" s="1079"/>
      <c r="AG1934" s="1079"/>
      <c r="AH1934" s="1079"/>
      <c r="AI1934" s="1079"/>
      <c r="AJ1934" s="1074"/>
      <c r="AK1934" s="1073" t="s">
        <v>458</v>
      </c>
      <c r="AL1934" s="1079"/>
      <c r="AM1934" s="1079"/>
      <c r="AN1934" s="1081"/>
      <c r="AO1934" s="1082"/>
      <c r="AP1934" s="3"/>
      <c r="AV1934" s="167"/>
      <c r="AW1934" s="221"/>
      <c r="AX1934" s="167"/>
      <c r="AY1934" s="167"/>
      <c r="AZ1934" s="167"/>
      <c r="BA1934" s="167"/>
      <c r="BB1934" s="167"/>
      <c r="BC1934" s="167"/>
      <c r="BD1934" s="167"/>
    </row>
    <row r="1935" spans="2:86" ht="12" customHeight="1" x14ac:dyDescent="0.15">
      <c r="B1935" s="1058"/>
      <c r="C1935" s="1063"/>
      <c r="D1935" s="1061"/>
      <c r="E1935" s="1061"/>
      <c r="F1935" s="1061"/>
      <c r="G1935" s="1061"/>
      <c r="H1935" s="1061"/>
      <c r="I1935" s="1061"/>
      <c r="J1935" s="1062"/>
      <c r="K1935" s="1016" t="s">
        <v>459</v>
      </c>
      <c r="L1935" s="1016" t="s">
        <v>199</v>
      </c>
      <c r="M1935" s="1016"/>
      <c r="N1935" s="1016" t="s">
        <v>198</v>
      </c>
      <c r="O1935" s="1016"/>
      <c r="P1935" s="1016" t="s">
        <v>460</v>
      </c>
      <c r="Q1935" s="1016"/>
      <c r="R1935" s="1016" t="s">
        <v>6</v>
      </c>
      <c r="S1935" s="1016"/>
      <c r="T1935" s="1016"/>
      <c r="U1935" s="1075"/>
      <c r="V1935" s="1076"/>
      <c r="W1935" s="1075"/>
      <c r="X1935" s="1076"/>
      <c r="Y1935" s="1042"/>
      <c r="Z1935" s="1016"/>
      <c r="AA1935" s="1016"/>
      <c r="AB1935" s="1016"/>
      <c r="AC1935" s="1077"/>
      <c r="AD1935" s="1080"/>
      <c r="AE1935" s="1080"/>
      <c r="AF1935" s="1080"/>
      <c r="AG1935" s="1080"/>
      <c r="AH1935" s="1080"/>
      <c r="AI1935" s="1080"/>
      <c r="AJ1935" s="1078"/>
      <c r="AK1935" s="1075"/>
      <c r="AL1935" s="1083"/>
      <c r="AM1935" s="1083"/>
      <c r="AN1935" s="1084"/>
      <c r="AO1935" s="1085"/>
      <c r="AP1935" s="3"/>
      <c r="AV1935" s="167"/>
      <c r="AW1935" s="167"/>
      <c r="AX1935" s="167"/>
      <c r="AY1935" s="167"/>
      <c r="AZ1935" s="167"/>
      <c r="BA1935" s="167"/>
      <c r="BB1935" s="167"/>
      <c r="BC1935" s="167"/>
      <c r="BD1935" s="167"/>
    </row>
    <row r="1936" spans="2:86" ht="12" customHeight="1" x14ac:dyDescent="0.15">
      <c r="B1936" s="1058"/>
      <c r="C1936" s="1063"/>
      <c r="D1936" s="1061"/>
      <c r="E1936" s="1061"/>
      <c r="F1936" s="1061"/>
      <c r="G1936" s="1061"/>
      <c r="H1936" s="1061"/>
      <c r="I1936" s="1061"/>
      <c r="J1936" s="1062"/>
      <c r="K1936" s="1016"/>
      <c r="L1936" s="1016"/>
      <c r="M1936" s="1016"/>
      <c r="N1936" s="1016"/>
      <c r="O1936" s="1016"/>
      <c r="P1936" s="1016"/>
      <c r="Q1936" s="1016"/>
      <c r="R1936" s="1016"/>
      <c r="S1936" s="1016"/>
      <c r="T1936" s="1016"/>
      <c r="U1936" s="1075"/>
      <c r="V1936" s="1076"/>
      <c r="W1936" s="1075"/>
      <c r="X1936" s="1076"/>
      <c r="Y1936" s="1042" t="s">
        <v>461</v>
      </c>
      <c r="Z1936" s="1016"/>
      <c r="AA1936" s="1016"/>
      <c r="AB1936" s="1016"/>
      <c r="AC1936" s="1016" t="s">
        <v>462</v>
      </c>
      <c r="AD1936" s="1016"/>
      <c r="AE1936" s="1016"/>
      <c r="AF1936" s="1016"/>
      <c r="AG1936" s="1016" t="s">
        <v>463</v>
      </c>
      <c r="AH1936" s="1016"/>
      <c r="AI1936" s="1016"/>
      <c r="AJ1936" s="1016"/>
      <c r="AK1936" s="1075"/>
      <c r="AL1936" s="1083"/>
      <c r="AM1936" s="1083"/>
      <c r="AN1936" s="1084"/>
      <c r="AO1936" s="1085"/>
      <c r="AP1936" s="3"/>
      <c r="AV1936" s="167"/>
      <c r="AW1936" s="167"/>
      <c r="AX1936" s="167"/>
      <c r="AY1936" s="167"/>
      <c r="AZ1936" s="167"/>
      <c r="BA1936" s="167"/>
      <c r="BB1936" s="167"/>
      <c r="BC1936" s="167"/>
      <c r="BD1936" s="167"/>
    </row>
    <row r="1937" spans="2:56" ht="12" customHeight="1" x14ac:dyDescent="0.15">
      <c r="B1937" s="1058"/>
      <c r="C1937" s="1063"/>
      <c r="D1937" s="1061"/>
      <c r="E1937" s="1061"/>
      <c r="F1937" s="1061"/>
      <c r="G1937" s="1061"/>
      <c r="H1937" s="1061"/>
      <c r="I1937" s="1061"/>
      <c r="J1937" s="1062"/>
      <c r="K1937" s="1016"/>
      <c r="L1937" s="1016"/>
      <c r="M1937" s="1016"/>
      <c r="N1937" s="1016"/>
      <c r="O1937" s="1016"/>
      <c r="P1937" s="1016"/>
      <c r="Q1937" s="1016"/>
      <c r="R1937" s="1016"/>
      <c r="S1937" s="1016"/>
      <c r="T1937" s="1016"/>
      <c r="U1937" s="1077"/>
      <c r="V1937" s="1078"/>
      <c r="W1937" s="1077"/>
      <c r="X1937" s="1078"/>
      <c r="Y1937" s="191" t="s">
        <v>32</v>
      </c>
      <c r="Z1937" s="187" t="s">
        <v>33</v>
      </c>
      <c r="AA1937" s="187" t="s">
        <v>464</v>
      </c>
      <c r="AB1937" s="187" t="s">
        <v>465</v>
      </c>
      <c r="AC1937" s="187" t="s">
        <v>32</v>
      </c>
      <c r="AD1937" s="187" t="s">
        <v>33</v>
      </c>
      <c r="AE1937" s="187" t="s">
        <v>464</v>
      </c>
      <c r="AF1937" s="187" t="s">
        <v>465</v>
      </c>
      <c r="AG1937" s="187" t="s">
        <v>32</v>
      </c>
      <c r="AH1937" s="187" t="s">
        <v>33</v>
      </c>
      <c r="AI1937" s="187" t="s">
        <v>464</v>
      </c>
      <c r="AJ1937" s="187" t="s">
        <v>465</v>
      </c>
      <c r="AK1937" s="1077"/>
      <c r="AL1937" s="1080"/>
      <c r="AM1937" s="1080"/>
      <c r="AN1937" s="1086"/>
      <c r="AO1937" s="1087"/>
      <c r="AP1937" s="3"/>
      <c r="AV1937" s="167"/>
      <c r="AW1937" s="167"/>
      <c r="AX1937" s="167"/>
      <c r="AY1937" s="167"/>
      <c r="AZ1937" s="167"/>
      <c r="BA1937" s="167"/>
      <c r="BB1937" s="167"/>
      <c r="BC1937" s="167"/>
      <c r="BD1937" s="167"/>
    </row>
    <row r="1938" spans="2:56" ht="12" customHeight="1" x14ac:dyDescent="0.15">
      <c r="B1938" s="1058"/>
      <c r="C1938" s="1063"/>
      <c r="D1938" s="1061"/>
      <c r="E1938" s="1061"/>
      <c r="F1938" s="1061"/>
      <c r="G1938" s="1061"/>
      <c r="H1938" s="1061"/>
      <c r="I1938" s="1061"/>
      <c r="J1938" s="1062"/>
      <c r="K1938" s="192">
        <v>1</v>
      </c>
      <c r="L1938" s="1038" t="s">
        <v>534</v>
      </c>
      <c r="M1938" s="1039"/>
      <c r="N1938" s="1038" t="s">
        <v>487</v>
      </c>
      <c r="O1938" s="1039"/>
      <c r="P1938" s="1034" t="s">
        <v>332</v>
      </c>
      <c r="Q1938" s="1036"/>
      <c r="R1938" s="408" t="s">
        <v>532</v>
      </c>
      <c r="S1938" s="408"/>
      <c r="T1938" s="408"/>
      <c r="U1938" s="1034" t="s">
        <v>1648</v>
      </c>
      <c r="V1938" s="1036"/>
      <c r="W1938" s="1034" t="s">
        <v>1655</v>
      </c>
      <c r="X1938" s="1035"/>
      <c r="Y1938" s="286"/>
      <c r="Z1938" s="286"/>
      <c r="AA1938" s="286"/>
      <c r="AB1938" s="286"/>
      <c r="AC1938" s="223"/>
      <c r="AD1938" s="223"/>
      <c r="AE1938" s="223">
        <f>0.2*0.1</f>
        <v>2.0000000000000004E-2</v>
      </c>
      <c r="AF1938" s="223"/>
      <c r="AG1938" s="223"/>
      <c r="AH1938" s="223"/>
      <c r="AI1938" s="223"/>
      <c r="AJ1938" s="223"/>
      <c r="AK1938" s="1038"/>
      <c r="AL1938" s="1056"/>
      <c r="AM1938" s="1056"/>
      <c r="AN1938" s="799"/>
      <c r="AO1938" s="800"/>
      <c r="AP1938" s="3"/>
      <c r="AQ1938" s="222">
        <f>IF(P1938="材質劣化",2,IF(P1938="漏水",3,1))</f>
        <v>2</v>
      </c>
      <c r="AV1938" s="167"/>
      <c r="AW1938" s="167"/>
      <c r="AX1938" s="167"/>
      <c r="AY1938" s="167"/>
      <c r="AZ1938" s="167"/>
      <c r="BA1938" s="167"/>
      <c r="BB1938" s="167"/>
      <c r="BC1938" s="167"/>
      <c r="BD1938" s="167"/>
    </row>
    <row r="1939" spans="2:56" ht="12" customHeight="1" x14ac:dyDescent="0.15">
      <c r="B1939" s="1058"/>
      <c r="C1939" s="1063"/>
      <c r="D1939" s="1061"/>
      <c r="E1939" s="1061"/>
      <c r="F1939" s="1061"/>
      <c r="G1939" s="1061"/>
      <c r="H1939" s="1061"/>
      <c r="I1939" s="1061"/>
      <c r="J1939" s="1062"/>
      <c r="K1939" s="192">
        <v>2</v>
      </c>
      <c r="L1939" s="1038" t="s">
        <v>534</v>
      </c>
      <c r="M1939" s="1039"/>
      <c r="N1939" s="1038" t="s">
        <v>485</v>
      </c>
      <c r="O1939" s="1039"/>
      <c r="P1939" s="1034" t="s">
        <v>332</v>
      </c>
      <c r="Q1939" s="1036"/>
      <c r="R1939" s="408" t="s">
        <v>532</v>
      </c>
      <c r="S1939" s="408"/>
      <c r="T1939" s="408"/>
      <c r="U1939" s="1034" t="s">
        <v>551</v>
      </c>
      <c r="V1939" s="1036"/>
      <c r="W1939" s="1034" t="s">
        <v>551</v>
      </c>
      <c r="X1939" s="1035"/>
      <c r="Y1939" s="286"/>
      <c r="Z1939" s="286"/>
      <c r="AA1939" s="286"/>
      <c r="AB1939" s="286"/>
      <c r="AC1939" s="223"/>
      <c r="AD1939" s="223"/>
      <c r="AE1939" s="223"/>
      <c r="AF1939" s="223"/>
      <c r="AG1939" s="223"/>
      <c r="AH1939" s="223"/>
      <c r="AI1939" s="223"/>
      <c r="AJ1939" s="223"/>
      <c r="AK1939" s="1052"/>
      <c r="AL1939" s="1053"/>
      <c r="AM1939" s="1053"/>
      <c r="AN1939" s="1054"/>
      <c r="AO1939" s="1055"/>
      <c r="AP1939" s="3"/>
      <c r="AQ1939" s="222">
        <f t="shared" ref="AQ1939:AQ1957" si="893">IF(P1939="材質劣化",2,IF(P1939="漏水",3,1))</f>
        <v>2</v>
      </c>
      <c r="AV1939" s="167"/>
      <c r="AW1939" s="167"/>
      <c r="AX1939" s="167"/>
      <c r="AY1939" s="167"/>
      <c r="AZ1939" s="167"/>
      <c r="BA1939" s="167"/>
      <c r="BB1939" s="167"/>
      <c r="BC1939" s="167"/>
      <c r="BD1939" s="167"/>
    </row>
    <row r="1940" spans="2:56" ht="12" customHeight="1" x14ac:dyDescent="0.15">
      <c r="B1940" s="1058"/>
      <c r="C1940" s="1063"/>
      <c r="D1940" s="1061"/>
      <c r="E1940" s="1061"/>
      <c r="F1940" s="1061"/>
      <c r="G1940" s="1061"/>
      <c r="H1940" s="1061"/>
      <c r="I1940" s="1061"/>
      <c r="J1940" s="1062"/>
      <c r="K1940" s="192">
        <v>3</v>
      </c>
      <c r="L1940" s="1038" t="s">
        <v>331</v>
      </c>
      <c r="M1940" s="1039"/>
      <c r="N1940" s="1038" t="s">
        <v>354</v>
      </c>
      <c r="O1940" s="1039"/>
      <c r="P1940" s="1034" t="s">
        <v>332</v>
      </c>
      <c r="Q1940" s="1036"/>
      <c r="R1940" s="408" t="s">
        <v>532</v>
      </c>
      <c r="S1940" s="408"/>
      <c r="T1940" s="408"/>
      <c r="U1940" s="1034" t="s">
        <v>554</v>
      </c>
      <c r="V1940" s="1036"/>
      <c r="W1940" s="1034" t="s">
        <v>551</v>
      </c>
      <c r="X1940" s="1035"/>
      <c r="Y1940" s="286"/>
      <c r="Z1940" s="286"/>
      <c r="AA1940" s="286"/>
      <c r="AB1940" s="286"/>
      <c r="AC1940" s="223"/>
      <c r="AD1940" s="223"/>
      <c r="AE1940" s="223"/>
      <c r="AF1940" s="223"/>
      <c r="AG1940" s="223"/>
      <c r="AH1940" s="223"/>
      <c r="AI1940" s="223"/>
      <c r="AJ1940" s="223"/>
      <c r="AK1940" s="1052"/>
      <c r="AL1940" s="1053"/>
      <c r="AM1940" s="1053"/>
      <c r="AN1940" s="1054"/>
      <c r="AO1940" s="1055"/>
      <c r="AP1940" s="3"/>
      <c r="AQ1940" s="222">
        <f t="shared" si="893"/>
        <v>2</v>
      </c>
      <c r="AV1940" s="167"/>
      <c r="AW1940" s="167"/>
      <c r="AX1940" s="167"/>
      <c r="AY1940" s="167"/>
      <c r="AZ1940" s="167"/>
      <c r="BA1940" s="167"/>
      <c r="BB1940" s="167"/>
      <c r="BC1940" s="167"/>
      <c r="BD1940" s="167"/>
    </row>
    <row r="1941" spans="2:56" ht="12" customHeight="1" x14ac:dyDescent="0.15">
      <c r="B1941" s="1058"/>
      <c r="C1941" s="1063"/>
      <c r="D1941" s="1061"/>
      <c r="E1941" s="1061"/>
      <c r="F1941" s="1061"/>
      <c r="G1941" s="1061"/>
      <c r="H1941" s="1061"/>
      <c r="I1941" s="1061"/>
      <c r="J1941" s="1062"/>
      <c r="K1941" s="192"/>
      <c r="L1941" s="1038"/>
      <c r="M1941" s="1039"/>
      <c r="N1941" s="1038"/>
      <c r="O1941" s="1039"/>
      <c r="P1941" s="1034"/>
      <c r="Q1941" s="1036"/>
      <c r="R1941" s="408"/>
      <c r="S1941" s="408"/>
      <c r="T1941" s="408"/>
      <c r="U1941" s="1034"/>
      <c r="V1941" s="1036"/>
      <c r="W1941" s="1034"/>
      <c r="X1941" s="1035"/>
      <c r="Y1941" s="286"/>
      <c r="Z1941" s="286"/>
      <c r="AA1941" s="286"/>
      <c r="AB1941" s="286"/>
      <c r="AC1941" s="223"/>
      <c r="AD1941" s="223"/>
      <c r="AE1941" s="223"/>
      <c r="AF1941" s="223"/>
      <c r="AG1941" s="223"/>
      <c r="AH1941" s="223"/>
      <c r="AI1941" s="223"/>
      <c r="AJ1941" s="223"/>
      <c r="AK1941" s="1052"/>
      <c r="AL1941" s="1053"/>
      <c r="AM1941" s="1053"/>
      <c r="AN1941" s="1054"/>
      <c r="AO1941" s="1055"/>
      <c r="AP1941" s="3"/>
      <c r="AQ1941" s="222">
        <f t="shared" si="893"/>
        <v>1</v>
      </c>
      <c r="AV1941" s="167"/>
      <c r="AW1941" s="167"/>
      <c r="AX1941" s="167"/>
      <c r="AY1941" s="167"/>
      <c r="AZ1941" s="167"/>
      <c r="BA1941" s="167"/>
      <c r="BB1941" s="167"/>
      <c r="BC1941" s="167"/>
      <c r="BD1941" s="167"/>
    </row>
    <row r="1942" spans="2:56" ht="12" customHeight="1" x14ac:dyDescent="0.15">
      <c r="B1942" s="1058"/>
      <c r="C1942" s="1063"/>
      <c r="D1942" s="1061"/>
      <c r="E1942" s="1061"/>
      <c r="F1942" s="1061"/>
      <c r="G1942" s="1061"/>
      <c r="H1942" s="1061"/>
      <c r="I1942" s="1061"/>
      <c r="J1942" s="1062"/>
      <c r="K1942" s="192"/>
      <c r="L1942" s="1038"/>
      <c r="M1942" s="1039"/>
      <c r="N1942" s="1038"/>
      <c r="O1942" s="1039"/>
      <c r="P1942" s="1034"/>
      <c r="Q1942" s="1036"/>
      <c r="R1942" s="408"/>
      <c r="S1942" s="408"/>
      <c r="T1942" s="408"/>
      <c r="U1942" s="1034"/>
      <c r="V1942" s="1036"/>
      <c r="W1942" s="1034"/>
      <c r="X1942" s="1035"/>
      <c r="Y1942" s="286"/>
      <c r="Z1942" s="286"/>
      <c r="AA1942" s="286"/>
      <c r="AB1942" s="286"/>
      <c r="AC1942" s="223"/>
      <c r="AD1942" s="223"/>
      <c r="AE1942" s="223"/>
      <c r="AF1942" s="223"/>
      <c r="AG1942" s="223"/>
      <c r="AH1942" s="223"/>
      <c r="AI1942" s="223"/>
      <c r="AJ1942" s="223"/>
      <c r="AK1942" s="1052"/>
      <c r="AL1942" s="1053"/>
      <c r="AM1942" s="1053"/>
      <c r="AN1942" s="1054"/>
      <c r="AO1942" s="1055"/>
      <c r="AP1942" s="3"/>
      <c r="AQ1942" s="222">
        <f t="shared" si="893"/>
        <v>1</v>
      </c>
      <c r="AV1942" s="167"/>
      <c r="AW1942" s="167"/>
      <c r="AX1942" s="167"/>
      <c r="AY1942" s="167"/>
      <c r="AZ1942" s="167"/>
      <c r="BA1942" s="167"/>
      <c r="BB1942" s="167"/>
      <c r="BC1942" s="167"/>
      <c r="BD1942" s="167"/>
    </row>
    <row r="1943" spans="2:56" ht="12" customHeight="1" x14ac:dyDescent="0.15">
      <c r="B1943" s="1058"/>
      <c r="C1943" s="1063"/>
      <c r="D1943" s="1061"/>
      <c r="E1943" s="1061"/>
      <c r="F1943" s="1061"/>
      <c r="G1943" s="1061"/>
      <c r="H1943" s="1061"/>
      <c r="I1943" s="1061"/>
      <c r="J1943" s="1062"/>
      <c r="K1943" s="192"/>
      <c r="L1943" s="1038"/>
      <c r="M1943" s="1039"/>
      <c r="N1943" s="1038"/>
      <c r="O1943" s="1039"/>
      <c r="P1943" s="1034"/>
      <c r="Q1943" s="1036"/>
      <c r="R1943" s="408"/>
      <c r="S1943" s="408"/>
      <c r="T1943" s="408"/>
      <c r="U1943" s="1034"/>
      <c r="V1943" s="1036"/>
      <c r="W1943" s="1034"/>
      <c r="X1943" s="1035"/>
      <c r="Y1943" s="286"/>
      <c r="Z1943" s="286"/>
      <c r="AA1943" s="286"/>
      <c r="AB1943" s="286"/>
      <c r="AC1943" s="223"/>
      <c r="AD1943" s="223"/>
      <c r="AE1943" s="223"/>
      <c r="AF1943" s="223"/>
      <c r="AG1943" s="223"/>
      <c r="AH1943" s="223"/>
      <c r="AI1943" s="223"/>
      <c r="AJ1943" s="223"/>
      <c r="AK1943" s="1052"/>
      <c r="AL1943" s="1053"/>
      <c r="AM1943" s="1053"/>
      <c r="AN1943" s="1054"/>
      <c r="AO1943" s="1055"/>
      <c r="AP1943" s="3"/>
      <c r="AQ1943" s="222">
        <f t="shared" si="893"/>
        <v>1</v>
      </c>
      <c r="AV1943" s="167"/>
      <c r="AW1943" s="167"/>
      <c r="AX1943" s="167"/>
      <c r="AY1943" s="167"/>
      <c r="AZ1943" s="167"/>
      <c r="BA1943" s="167"/>
      <c r="BB1943" s="167"/>
      <c r="BC1943" s="167"/>
      <c r="BD1943" s="167"/>
    </row>
    <row r="1944" spans="2:56" s="162" customFormat="1" ht="12" customHeight="1" x14ac:dyDescent="0.15">
      <c r="B1944" s="1058"/>
      <c r="C1944" s="1063"/>
      <c r="D1944" s="1061"/>
      <c r="E1944" s="1061"/>
      <c r="F1944" s="1061"/>
      <c r="G1944" s="1061"/>
      <c r="H1944" s="1061"/>
      <c r="I1944" s="1061"/>
      <c r="J1944" s="1062"/>
      <c r="K1944" s="192"/>
      <c r="L1944" s="1038"/>
      <c r="M1944" s="1039"/>
      <c r="N1944" s="1038"/>
      <c r="O1944" s="1039"/>
      <c r="P1944" s="1034"/>
      <c r="Q1944" s="1036"/>
      <c r="R1944" s="408"/>
      <c r="S1944" s="408"/>
      <c r="T1944" s="408"/>
      <c r="U1944" s="1034"/>
      <c r="V1944" s="1036"/>
      <c r="W1944" s="1034"/>
      <c r="X1944" s="1035"/>
      <c r="Y1944" s="286"/>
      <c r="Z1944" s="286"/>
      <c r="AA1944" s="286"/>
      <c r="AB1944" s="286"/>
      <c r="AC1944" s="223"/>
      <c r="AD1944" s="223"/>
      <c r="AE1944" s="223"/>
      <c r="AF1944" s="223"/>
      <c r="AG1944" s="223"/>
      <c r="AH1944" s="223"/>
      <c r="AI1944" s="223"/>
      <c r="AJ1944" s="223"/>
      <c r="AK1944" s="1034"/>
      <c r="AL1944" s="1035"/>
      <c r="AM1944" s="1035"/>
      <c r="AN1944" s="788"/>
      <c r="AO1944" s="789"/>
      <c r="AP1944" s="3"/>
      <c r="AQ1944" s="222">
        <f t="shared" si="893"/>
        <v>1</v>
      </c>
    </row>
    <row r="1945" spans="2:56" s="162" customFormat="1" ht="12" customHeight="1" x14ac:dyDescent="0.15">
      <c r="B1945" s="1058"/>
      <c r="C1945" s="1063"/>
      <c r="D1945" s="1061"/>
      <c r="E1945" s="1061"/>
      <c r="F1945" s="1061"/>
      <c r="G1945" s="1061"/>
      <c r="H1945" s="1061"/>
      <c r="I1945" s="1061"/>
      <c r="J1945" s="1062"/>
      <c r="K1945" s="192"/>
      <c r="L1945" s="1038"/>
      <c r="M1945" s="1039"/>
      <c r="N1945" s="1038"/>
      <c r="O1945" s="1039"/>
      <c r="P1945" s="1034"/>
      <c r="Q1945" s="1036"/>
      <c r="R1945" s="408"/>
      <c r="S1945" s="408"/>
      <c r="T1945" s="408"/>
      <c r="U1945" s="1034"/>
      <c r="V1945" s="1036"/>
      <c r="W1945" s="1034"/>
      <c r="X1945" s="1035"/>
      <c r="Y1945" s="286"/>
      <c r="Z1945" s="286"/>
      <c r="AA1945" s="286"/>
      <c r="AB1945" s="286"/>
      <c r="AC1945" s="223"/>
      <c r="AD1945" s="223"/>
      <c r="AE1945" s="223"/>
      <c r="AF1945" s="223"/>
      <c r="AG1945" s="223"/>
      <c r="AH1945" s="223"/>
      <c r="AI1945" s="223"/>
      <c r="AJ1945" s="223"/>
      <c r="AK1945" s="1034"/>
      <c r="AL1945" s="1035"/>
      <c r="AM1945" s="1035"/>
      <c r="AN1945" s="788"/>
      <c r="AO1945" s="789"/>
      <c r="AP1945" s="3"/>
      <c r="AQ1945" s="222">
        <f t="shared" si="893"/>
        <v>1</v>
      </c>
    </row>
    <row r="1946" spans="2:56" s="162" customFormat="1" ht="12" customHeight="1" x14ac:dyDescent="0.15">
      <c r="B1946" s="1058"/>
      <c r="C1946" s="1063"/>
      <c r="D1946" s="1061"/>
      <c r="E1946" s="1061"/>
      <c r="F1946" s="1061"/>
      <c r="G1946" s="1061"/>
      <c r="H1946" s="1061"/>
      <c r="I1946" s="1061"/>
      <c r="J1946" s="1062"/>
      <c r="K1946" s="192"/>
      <c r="L1946" s="1038"/>
      <c r="M1946" s="1039"/>
      <c r="N1946" s="1038"/>
      <c r="O1946" s="1039"/>
      <c r="P1946" s="1034"/>
      <c r="Q1946" s="1036"/>
      <c r="R1946" s="408"/>
      <c r="S1946" s="408"/>
      <c r="T1946" s="408"/>
      <c r="U1946" s="1034"/>
      <c r="V1946" s="1036"/>
      <c r="W1946" s="1034"/>
      <c r="X1946" s="1035"/>
      <c r="Y1946" s="286"/>
      <c r="Z1946" s="286"/>
      <c r="AA1946" s="286"/>
      <c r="AB1946" s="286"/>
      <c r="AC1946" s="223"/>
      <c r="AD1946" s="223"/>
      <c r="AE1946" s="223"/>
      <c r="AF1946" s="223"/>
      <c r="AG1946" s="223"/>
      <c r="AH1946" s="223"/>
      <c r="AI1946" s="223"/>
      <c r="AJ1946" s="223"/>
      <c r="AK1946" s="1034"/>
      <c r="AL1946" s="1035"/>
      <c r="AM1946" s="1035"/>
      <c r="AN1946" s="788"/>
      <c r="AO1946" s="789"/>
      <c r="AP1946" s="3"/>
      <c r="AQ1946" s="222">
        <f t="shared" si="893"/>
        <v>1</v>
      </c>
    </row>
    <row r="1947" spans="2:56" s="162" customFormat="1" ht="12" customHeight="1" x14ac:dyDescent="0.15">
      <c r="B1947" s="1058"/>
      <c r="C1947" s="1063"/>
      <c r="D1947" s="1061"/>
      <c r="E1947" s="1061"/>
      <c r="F1947" s="1061"/>
      <c r="G1947" s="1061"/>
      <c r="H1947" s="1061"/>
      <c r="I1947" s="1061"/>
      <c r="J1947" s="1062"/>
      <c r="K1947" s="192"/>
      <c r="L1947" s="1038"/>
      <c r="M1947" s="1039"/>
      <c r="N1947" s="1038"/>
      <c r="O1947" s="1039"/>
      <c r="P1947" s="1034"/>
      <c r="Q1947" s="1036"/>
      <c r="R1947" s="408"/>
      <c r="S1947" s="408"/>
      <c r="T1947" s="408"/>
      <c r="U1947" s="1034"/>
      <c r="V1947" s="1036"/>
      <c r="W1947" s="1034"/>
      <c r="X1947" s="1035"/>
      <c r="Y1947" s="286"/>
      <c r="Z1947" s="286"/>
      <c r="AA1947" s="286"/>
      <c r="AB1947" s="286"/>
      <c r="AC1947" s="223"/>
      <c r="AD1947" s="223"/>
      <c r="AE1947" s="223"/>
      <c r="AF1947" s="223"/>
      <c r="AG1947" s="223"/>
      <c r="AH1947" s="223"/>
      <c r="AI1947" s="223"/>
      <c r="AJ1947" s="223"/>
      <c r="AK1947" s="1034"/>
      <c r="AL1947" s="1035"/>
      <c r="AM1947" s="1035"/>
      <c r="AN1947" s="788"/>
      <c r="AO1947" s="789"/>
      <c r="AP1947" s="3"/>
      <c r="AQ1947" s="222">
        <f t="shared" si="893"/>
        <v>1</v>
      </c>
    </row>
    <row r="1948" spans="2:56" s="162" customFormat="1" ht="12" customHeight="1" x14ac:dyDescent="0.15">
      <c r="B1948" s="1058"/>
      <c r="C1948" s="1063"/>
      <c r="D1948" s="1061"/>
      <c r="E1948" s="1061"/>
      <c r="F1948" s="1061"/>
      <c r="G1948" s="1061"/>
      <c r="H1948" s="1061"/>
      <c r="I1948" s="1061"/>
      <c r="J1948" s="1062"/>
      <c r="K1948" s="192"/>
      <c r="L1948" s="1038"/>
      <c r="M1948" s="1039"/>
      <c r="N1948" s="1038"/>
      <c r="O1948" s="1039"/>
      <c r="P1948" s="1034"/>
      <c r="Q1948" s="1036"/>
      <c r="R1948" s="408"/>
      <c r="S1948" s="408"/>
      <c r="T1948" s="408"/>
      <c r="U1948" s="1034"/>
      <c r="V1948" s="1036"/>
      <c r="W1948" s="1034"/>
      <c r="X1948" s="1035"/>
      <c r="Y1948" s="286"/>
      <c r="Z1948" s="286"/>
      <c r="AA1948" s="286"/>
      <c r="AB1948" s="286"/>
      <c r="AC1948" s="223"/>
      <c r="AD1948" s="223"/>
      <c r="AE1948" s="223"/>
      <c r="AF1948" s="223"/>
      <c r="AG1948" s="223"/>
      <c r="AH1948" s="223"/>
      <c r="AI1948" s="223"/>
      <c r="AJ1948" s="223"/>
      <c r="AK1948" s="1034"/>
      <c r="AL1948" s="1035"/>
      <c r="AM1948" s="1035"/>
      <c r="AN1948" s="788"/>
      <c r="AO1948" s="789"/>
      <c r="AP1948" s="3"/>
      <c r="AQ1948" s="222">
        <f t="shared" si="893"/>
        <v>1</v>
      </c>
    </row>
    <row r="1949" spans="2:56" s="162" customFormat="1" ht="12" customHeight="1" x14ac:dyDescent="0.15">
      <c r="B1949" s="1058"/>
      <c r="C1949" s="1063"/>
      <c r="D1949" s="1061"/>
      <c r="E1949" s="1061"/>
      <c r="F1949" s="1061"/>
      <c r="G1949" s="1061"/>
      <c r="H1949" s="1061"/>
      <c r="I1949" s="1061"/>
      <c r="J1949" s="1062"/>
      <c r="K1949" s="192"/>
      <c r="L1949" s="1038"/>
      <c r="M1949" s="1039"/>
      <c r="N1949" s="1038"/>
      <c r="O1949" s="1039"/>
      <c r="P1949" s="1034"/>
      <c r="Q1949" s="1036"/>
      <c r="R1949" s="408"/>
      <c r="S1949" s="408"/>
      <c r="T1949" s="408"/>
      <c r="U1949" s="1034"/>
      <c r="V1949" s="1036"/>
      <c r="W1949" s="1034"/>
      <c r="X1949" s="1035"/>
      <c r="Y1949" s="286"/>
      <c r="Z1949" s="286"/>
      <c r="AA1949" s="286"/>
      <c r="AB1949" s="286"/>
      <c r="AC1949" s="223"/>
      <c r="AD1949" s="223"/>
      <c r="AE1949" s="223"/>
      <c r="AF1949" s="223"/>
      <c r="AG1949" s="223"/>
      <c r="AH1949" s="223"/>
      <c r="AI1949" s="223"/>
      <c r="AJ1949" s="223"/>
      <c r="AK1949" s="1034"/>
      <c r="AL1949" s="1035"/>
      <c r="AM1949" s="1035"/>
      <c r="AN1949" s="788"/>
      <c r="AO1949" s="789"/>
      <c r="AP1949" s="3"/>
      <c r="AQ1949" s="222">
        <f t="shared" si="893"/>
        <v>1</v>
      </c>
    </row>
    <row r="1950" spans="2:56" s="162" customFormat="1" ht="12" customHeight="1" x14ac:dyDescent="0.15">
      <c r="B1950" s="1058"/>
      <c r="C1950" s="1063"/>
      <c r="D1950" s="1061"/>
      <c r="E1950" s="1061"/>
      <c r="F1950" s="1061"/>
      <c r="G1950" s="1061"/>
      <c r="H1950" s="1061"/>
      <c r="I1950" s="1061"/>
      <c r="J1950" s="1062"/>
      <c r="K1950" s="192"/>
      <c r="L1950" s="1038"/>
      <c r="M1950" s="1039"/>
      <c r="N1950" s="1038"/>
      <c r="O1950" s="1039"/>
      <c r="P1950" s="1034"/>
      <c r="Q1950" s="1036"/>
      <c r="R1950" s="408"/>
      <c r="S1950" s="408"/>
      <c r="T1950" s="408"/>
      <c r="U1950" s="1034"/>
      <c r="V1950" s="1036"/>
      <c r="W1950" s="1034"/>
      <c r="X1950" s="1035"/>
      <c r="Y1950" s="286"/>
      <c r="Z1950" s="286"/>
      <c r="AA1950" s="286"/>
      <c r="AB1950" s="286"/>
      <c r="AC1950" s="223"/>
      <c r="AD1950" s="223"/>
      <c r="AE1950" s="223"/>
      <c r="AF1950" s="223"/>
      <c r="AG1950" s="223"/>
      <c r="AH1950" s="223"/>
      <c r="AI1950" s="223"/>
      <c r="AJ1950" s="223"/>
      <c r="AK1950" s="1034"/>
      <c r="AL1950" s="1035"/>
      <c r="AM1950" s="1035"/>
      <c r="AN1950" s="788"/>
      <c r="AO1950" s="789"/>
      <c r="AP1950" s="3"/>
      <c r="AQ1950" s="222">
        <f t="shared" si="893"/>
        <v>1</v>
      </c>
    </row>
    <row r="1951" spans="2:56" s="162" customFormat="1" ht="12" customHeight="1" x14ac:dyDescent="0.15">
      <c r="B1951" s="1058"/>
      <c r="C1951" s="1063"/>
      <c r="D1951" s="1061"/>
      <c r="E1951" s="1061"/>
      <c r="F1951" s="1061"/>
      <c r="G1951" s="1061"/>
      <c r="H1951" s="1061"/>
      <c r="I1951" s="1061"/>
      <c r="J1951" s="1062"/>
      <c r="K1951" s="192"/>
      <c r="L1951" s="1038"/>
      <c r="M1951" s="1039"/>
      <c r="N1951" s="1038"/>
      <c r="O1951" s="1039"/>
      <c r="P1951" s="1034"/>
      <c r="Q1951" s="1036"/>
      <c r="R1951" s="408"/>
      <c r="S1951" s="408"/>
      <c r="T1951" s="408"/>
      <c r="U1951" s="1034"/>
      <c r="V1951" s="1036"/>
      <c r="W1951" s="1034"/>
      <c r="X1951" s="1035"/>
      <c r="Y1951" s="286"/>
      <c r="Z1951" s="286"/>
      <c r="AA1951" s="286"/>
      <c r="AB1951" s="286"/>
      <c r="AC1951" s="223"/>
      <c r="AD1951" s="223"/>
      <c r="AE1951" s="223"/>
      <c r="AF1951" s="223"/>
      <c r="AG1951" s="223"/>
      <c r="AH1951" s="223"/>
      <c r="AI1951" s="223"/>
      <c r="AJ1951" s="223"/>
      <c r="AK1951" s="1034"/>
      <c r="AL1951" s="1035"/>
      <c r="AM1951" s="1035"/>
      <c r="AN1951" s="788"/>
      <c r="AO1951" s="789"/>
      <c r="AP1951" s="3"/>
      <c r="AQ1951" s="222">
        <f t="shared" si="893"/>
        <v>1</v>
      </c>
    </row>
    <row r="1952" spans="2:56" s="162" customFormat="1" ht="12" customHeight="1" x14ac:dyDescent="0.15">
      <c r="B1952" s="1058"/>
      <c r="C1952" s="1063"/>
      <c r="D1952" s="1061"/>
      <c r="E1952" s="1061"/>
      <c r="F1952" s="1061"/>
      <c r="G1952" s="1061"/>
      <c r="H1952" s="1061"/>
      <c r="I1952" s="1061"/>
      <c r="J1952" s="1062"/>
      <c r="K1952" s="192"/>
      <c r="L1952" s="1038"/>
      <c r="M1952" s="1039"/>
      <c r="N1952" s="1038"/>
      <c r="O1952" s="1039"/>
      <c r="P1952" s="1034"/>
      <c r="Q1952" s="1036"/>
      <c r="R1952" s="408"/>
      <c r="S1952" s="408"/>
      <c r="T1952" s="408"/>
      <c r="U1952" s="1034"/>
      <c r="V1952" s="1036"/>
      <c r="W1952" s="1034"/>
      <c r="X1952" s="1035"/>
      <c r="Y1952" s="286"/>
      <c r="Z1952" s="286"/>
      <c r="AA1952" s="286"/>
      <c r="AB1952" s="286"/>
      <c r="AC1952" s="223"/>
      <c r="AD1952" s="223"/>
      <c r="AE1952" s="223"/>
      <c r="AF1952" s="223"/>
      <c r="AG1952" s="223"/>
      <c r="AH1952" s="223"/>
      <c r="AI1952" s="223"/>
      <c r="AJ1952" s="223"/>
      <c r="AK1952" s="1034"/>
      <c r="AL1952" s="1035"/>
      <c r="AM1952" s="1035"/>
      <c r="AN1952" s="788"/>
      <c r="AO1952" s="789"/>
      <c r="AP1952" s="3"/>
      <c r="AQ1952" s="222">
        <f t="shared" si="893"/>
        <v>1</v>
      </c>
    </row>
    <row r="1953" spans="2:46" s="162" customFormat="1" ht="12" customHeight="1" x14ac:dyDescent="0.15">
      <c r="B1953" s="1058"/>
      <c r="C1953" s="1063"/>
      <c r="D1953" s="1061"/>
      <c r="E1953" s="1061"/>
      <c r="F1953" s="1061"/>
      <c r="G1953" s="1061"/>
      <c r="H1953" s="1061"/>
      <c r="I1953" s="1061"/>
      <c r="J1953" s="1062"/>
      <c r="K1953" s="192"/>
      <c r="L1953" s="1038"/>
      <c r="M1953" s="1039"/>
      <c r="N1953" s="1038"/>
      <c r="O1953" s="1039"/>
      <c r="P1953" s="1034"/>
      <c r="Q1953" s="1036"/>
      <c r="R1953" s="408"/>
      <c r="S1953" s="408"/>
      <c r="T1953" s="408"/>
      <c r="U1953" s="1034"/>
      <c r="V1953" s="1036"/>
      <c r="W1953" s="1034"/>
      <c r="X1953" s="1035"/>
      <c r="Y1953" s="286"/>
      <c r="Z1953" s="286"/>
      <c r="AA1953" s="286"/>
      <c r="AB1953" s="286"/>
      <c r="AC1953" s="223"/>
      <c r="AD1953" s="223"/>
      <c r="AE1953" s="223"/>
      <c r="AF1953" s="223"/>
      <c r="AG1953" s="223"/>
      <c r="AH1953" s="223"/>
      <c r="AI1953" s="223"/>
      <c r="AJ1953" s="223"/>
      <c r="AK1953" s="1034"/>
      <c r="AL1953" s="1035"/>
      <c r="AM1953" s="1035"/>
      <c r="AN1953" s="788"/>
      <c r="AO1953" s="789"/>
      <c r="AP1953" s="3"/>
      <c r="AQ1953" s="222">
        <f t="shared" si="893"/>
        <v>1</v>
      </c>
    </row>
    <row r="1954" spans="2:46" s="162" customFormat="1" ht="12" customHeight="1" x14ac:dyDescent="0.15">
      <c r="B1954" s="1058"/>
      <c r="C1954" s="1063"/>
      <c r="D1954" s="1061"/>
      <c r="E1954" s="1061"/>
      <c r="F1954" s="1061"/>
      <c r="G1954" s="1061"/>
      <c r="H1954" s="1061"/>
      <c r="I1954" s="1061"/>
      <c r="J1954" s="1062"/>
      <c r="K1954" s="192"/>
      <c r="L1954" s="1038"/>
      <c r="M1954" s="1039"/>
      <c r="N1954" s="1038"/>
      <c r="O1954" s="1039"/>
      <c r="P1954" s="1034"/>
      <c r="Q1954" s="1036"/>
      <c r="R1954" s="408"/>
      <c r="S1954" s="408"/>
      <c r="T1954" s="408"/>
      <c r="U1954" s="1034"/>
      <c r="V1954" s="1036"/>
      <c r="W1954" s="1034"/>
      <c r="X1954" s="1035"/>
      <c r="Y1954" s="286"/>
      <c r="Z1954" s="286"/>
      <c r="AA1954" s="286"/>
      <c r="AB1954" s="286"/>
      <c r="AC1954" s="223"/>
      <c r="AD1954" s="223"/>
      <c r="AE1954" s="223"/>
      <c r="AF1954" s="223"/>
      <c r="AG1954" s="223"/>
      <c r="AH1954" s="223"/>
      <c r="AI1954" s="223"/>
      <c r="AJ1954" s="223"/>
      <c r="AK1954" s="1034"/>
      <c r="AL1954" s="1035"/>
      <c r="AM1954" s="1035"/>
      <c r="AN1954" s="788"/>
      <c r="AO1954" s="789"/>
      <c r="AP1954" s="3"/>
      <c r="AQ1954" s="222">
        <f t="shared" si="893"/>
        <v>1</v>
      </c>
    </row>
    <row r="1955" spans="2:46" s="162" customFormat="1" ht="12" customHeight="1" x14ac:dyDescent="0.15">
      <c r="B1955" s="1058"/>
      <c r="C1955" s="1063"/>
      <c r="D1955" s="1061"/>
      <c r="E1955" s="1061"/>
      <c r="F1955" s="1061"/>
      <c r="G1955" s="1061"/>
      <c r="H1955" s="1061"/>
      <c r="I1955" s="1061"/>
      <c r="J1955" s="1062"/>
      <c r="K1955" s="192"/>
      <c r="L1955" s="1038"/>
      <c r="M1955" s="1039"/>
      <c r="N1955" s="1038"/>
      <c r="O1955" s="1039"/>
      <c r="P1955" s="1034"/>
      <c r="Q1955" s="1036"/>
      <c r="R1955" s="408"/>
      <c r="S1955" s="408"/>
      <c r="T1955" s="408"/>
      <c r="U1955" s="1034"/>
      <c r="V1955" s="1036"/>
      <c r="W1955" s="1034"/>
      <c r="X1955" s="1035"/>
      <c r="Y1955" s="286"/>
      <c r="Z1955" s="286"/>
      <c r="AA1955" s="286"/>
      <c r="AB1955" s="286"/>
      <c r="AC1955" s="223"/>
      <c r="AD1955" s="223"/>
      <c r="AE1955" s="223"/>
      <c r="AF1955" s="223"/>
      <c r="AG1955" s="223"/>
      <c r="AH1955" s="223"/>
      <c r="AI1955" s="223"/>
      <c r="AJ1955" s="223"/>
      <c r="AK1955" s="1034"/>
      <c r="AL1955" s="1035"/>
      <c r="AM1955" s="1035"/>
      <c r="AN1955" s="788"/>
      <c r="AO1955" s="789"/>
      <c r="AP1955" s="3"/>
      <c r="AQ1955" s="222">
        <f t="shared" si="893"/>
        <v>1</v>
      </c>
    </row>
    <row r="1956" spans="2:46" s="162" customFormat="1" ht="12" customHeight="1" x14ac:dyDescent="0.15">
      <c r="B1956" s="1058"/>
      <c r="C1956" s="1063"/>
      <c r="D1956" s="1061"/>
      <c r="E1956" s="1061"/>
      <c r="F1956" s="1061"/>
      <c r="G1956" s="1061"/>
      <c r="H1956" s="1061"/>
      <c r="I1956" s="1061"/>
      <c r="J1956" s="1062"/>
      <c r="K1956" s="192"/>
      <c r="L1956" s="1038"/>
      <c r="M1956" s="1039"/>
      <c r="N1956" s="1038"/>
      <c r="O1956" s="1039"/>
      <c r="P1956" s="1034"/>
      <c r="Q1956" s="1036"/>
      <c r="R1956" s="408"/>
      <c r="S1956" s="408"/>
      <c r="T1956" s="408"/>
      <c r="U1956" s="1034"/>
      <c r="V1956" s="1036"/>
      <c r="W1956" s="1034"/>
      <c r="X1956" s="1035"/>
      <c r="Y1956" s="286"/>
      <c r="Z1956" s="286"/>
      <c r="AA1956" s="286"/>
      <c r="AB1956" s="286"/>
      <c r="AC1956" s="223"/>
      <c r="AD1956" s="223"/>
      <c r="AE1956" s="223"/>
      <c r="AF1956" s="223"/>
      <c r="AG1956" s="223"/>
      <c r="AH1956" s="223"/>
      <c r="AI1956" s="223"/>
      <c r="AJ1956" s="223"/>
      <c r="AK1956" s="1034"/>
      <c r="AL1956" s="1035"/>
      <c r="AM1956" s="1035"/>
      <c r="AN1956" s="788"/>
      <c r="AO1956" s="789"/>
      <c r="AP1956" s="3"/>
      <c r="AQ1956" s="222">
        <f t="shared" si="893"/>
        <v>1</v>
      </c>
    </row>
    <row r="1957" spans="2:46" s="162" customFormat="1" ht="12" customHeight="1" x14ac:dyDescent="0.15">
      <c r="B1957" s="1058"/>
      <c r="C1957" s="1063"/>
      <c r="D1957" s="1061"/>
      <c r="E1957" s="1061"/>
      <c r="F1957" s="1061"/>
      <c r="G1957" s="1061"/>
      <c r="H1957" s="1061"/>
      <c r="I1957" s="1061"/>
      <c r="J1957" s="1062"/>
      <c r="K1957" s="192"/>
      <c r="L1957" s="1038"/>
      <c r="M1957" s="1039"/>
      <c r="N1957" s="1038"/>
      <c r="O1957" s="1039"/>
      <c r="P1957" s="1034"/>
      <c r="Q1957" s="1036"/>
      <c r="R1957" s="408"/>
      <c r="S1957" s="408"/>
      <c r="T1957" s="408"/>
      <c r="U1957" s="1034"/>
      <c r="V1957" s="1036"/>
      <c r="W1957" s="1034"/>
      <c r="X1957" s="1035"/>
      <c r="Y1957" s="286"/>
      <c r="Z1957" s="286"/>
      <c r="AA1957" s="286"/>
      <c r="AB1957" s="286"/>
      <c r="AC1957" s="223"/>
      <c r="AD1957" s="223"/>
      <c r="AE1957" s="223"/>
      <c r="AF1957" s="223"/>
      <c r="AG1957" s="223"/>
      <c r="AH1957" s="223"/>
      <c r="AI1957" s="223"/>
      <c r="AJ1957" s="223"/>
      <c r="AK1957" s="1034"/>
      <c r="AL1957" s="1035"/>
      <c r="AM1957" s="1035"/>
      <c r="AN1957" s="788"/>
      <c r="AO1957" s="789"/>
      <c r="AP1957" s="3"/>
      <c r="AQ1957" s="222">
        <f t="shared" si="893"/>
        <v>1</v>
      </c>
    </row>
    <row r="1958" spans="2:46" s="162" customFormat="1" ht="12" customHeight="1" x14ac:dyDescent="0.15">
      <c r="B1958" s="1058"/>
      <c r="C1958" s="1063"/>
      <c r="D1958" s="1061"/>
      <c r="E1958" s="1061"/>
      <c r="F1958" s="1061"/>
      <c r="G1958" s="1061"/>
      <c r="H1958" s="1061"/>
      <c r="I1958" s="1061"/>
      <c r="J1958" s="1062"/>
      <c r="K1958" s="1016" t="s">
        <v>216</v>
      </c>
      <c r="L1958" s="1016" t="s">
        <v>215</v>
      </c>
      <c r="M1958" s="1016"/>
      <c r="N1958" s="1016"/>
      <c r="O1958" s="1016"/>
      <c r="P1958" s="1016"/>
      <c r="Q1958" s="1016"/>
      <c r="R1958" s="1016"/>
      <c r="S1958" s="1016"/>
      <c r="T1958" s="1016"/>
      <c r="U1958" s="1016"/>
      <c r="V1958" s="1016"/>
      <c r="W1958" s="1016"/>
      <c r="X1958" s="1016"/>
      <c r="Y1958" s="1040" t="s">
        <v>466</v>
      </c>
      <c r="Z1958" s="1041"/>
      <c r="AA1958" s="1041"/>
      <c r="AB1958" s="1042"/>
      <c r="AC1958" s="224">
        <f t="shared" ref="AC1958:AJ1958" si="894">SUM(AC1938:AC1957)</f>
        <v>0</v>
      </c>
      <c r="AD1958" s="224">
        <f t="shared" si="894"/>
        <v>0</v>
      </c>
      <c r="AE1958" s="224">
        <f t="shared" si="894"/>
        <v>2.0000000000000004E-2</v>
      </c>
      <c r="AF1958" s="224">
        <f t="shared" si="894"/>
        <v>0</v>
      </c>
      <c r="AG1958" s="224">
        <f t="shared" si="894"/>
        <v>0</v>
      </c>
      <c r="AH1958" s="224">
        <f t="shared" si="894"/>
        <v>0</v>
      </c>
      <c r="AI1958" s="224">
        <f t="shared" si="894"/>
        <v>0</v>
      </c>
      <c r="AJ1958" s="224">
        <f t="shared" si="894"/>
        <v>0</v>
      </c>
      <c r="AK1958" s="1040" t="s">
        <v>214</v>
      </c>
      <c r="AL1958" s="1041"/>
      <c r="AM1958" s="1041"/>
      <c r="AN1958" s="788"/>
      <c r="AO1958" s="789"/>
      <c r="AP1958" s="3"/>
    </row>
    <row r="1959" spans="2:46" s="162" customFormat="1" ht="12" customHeight="1" x14ac:dyDescent="0.15">
      <c r="B1959" s="1058"/>
      <c r="C1959" s="1063"/>
      <c r="D1959" s="1061"/>
      <c r="E1959" s="1061"/>
      <c r="F1959" s="1061"/>
      <c r="G1959" s="1061"/>
      <c r="H1959" s="1061"/>
      <c r="I1959" s="1061"/>
      <c r="J1959" s="1062"/>
      <c r="K1959" s="1016"/>
      <c r="L1959" s="1016" t="s">
        <v>467</v>
      </c>
      <c r="M1959" s="1016"/>
      <c r="N1959" s="1016"/>
      <c r="O1959" s="1016" t="s">
        <v>213</v>
      </c>
      <c r="P1959" s="1016"/>
      <c r="Q1959" s="1016"/>
      <c r="R1959" s="1016"/>
      <c r="S1959" s="1016"/>
      <c r="T1959" s="1016"/>
      <c r="U1959" s="1016"/>
      <c r="V1959" s="1016"/>
      <c r="W1959" s="1016"/>
      <c r="X1959" s="1016"/>
      <c r="Y1959" s="193">
        <f>COUNTIF(Y1938:Y1957,"○")</f>
        <v>0</v>
      </c>
      <c r="Z1959" s="193">
        <f>COUNTIF(Z1938:Z1957,"○")</f>
        <v>0</v>
      </c>
      <c r="AA1959" s="193">
        <f>COUNTIF(AA1938:AA1957,"○")</f>
        <v>0</v>
      </c>
      <c r="AB1959" s="193">
        <f>COUNTIF(AB1938:AB1957,"○")</f>
        <v>0</v>
      </c>
      <c r="AC1959" s="193">
        <f t="shared" ref="AC1959:AJ1959" si="895">COUNT(AC1938:AC1957)</f>
        <v>0</v>
      </c>
      <c r="AD1959" s="193">
        <f t="shared" si="895"/>
        <v>0</v>
      </c>
      <c r="AE1959" s="193">
        <f t="shared" si="895"/>
        <v>1</v>
      </c>
      <c r="AF1959" s="193">
        <f t="shared" si="895"/>
        <v>0</v>
      </c>
      <c r="AG1959" s="193">
        <f t="shared" si="895"/>
        <v>0</v>
      </c>
      <c r="AH1959" s="193">
        <f t="shared" si="895"/>
        <v>0</v>
      </c>
      <c r="AI1959" s="193">
        <f t="shared" si="895"/>
        <v>0</v>
      </c>
      <c r="AJ1959" s="193">
        <f t="shared" si="895"/>
        <v>0</v>
      </c>
      <c r="AK1959" s="1043"/>
      <c r="AL1959" s="1044"/>
      <c r="AM1959" s="1044"/>
      <c r="AN1959" s="1044"/>
      <c r="AO1959" s="1045"/>
      <c r="AP1959" s="3"/>
    </row>
    <row r="1960" spans="2:46" ht="12" customHeight="1" x14ac:dyDescent="0.15">
      <c r="B1960" s="1058"/>
      <c r="C1960" s="1063"/>
      <c r="D1960" s="1061"/>
      <c r="E1960" s="1061"/>
      <c r="F1960" s="1061"/>
      <c r="G1960" s="1061"/>
      <c r="H1960" s="1061"/>
      <c r="I1960" s="1061"/>
      <c r="J1960" s="1062"/>
      <c r="K1960" s="1016"/>
      <c r="L1960" s="1016"/>
      <c r="M1960" s="1016"/>
      <c r="N1960" s="1016"/>
      <c r="O1960" s="1016" t="s">
        <v>468</v>
      </c>
      <c r="P1960" s="1016"/>
      <c r="Q1960" s="1016"/>
      <c r="R1960" s="1016"/>
      <c r="S1960" s="1016"/>
      <c r="T1960" s="1016"/>
      <c r="U1960" s="1016"/>
      <c r="V1960" s="1016"/>
      <c r="W1960" s="1016"/>
      <c r="X1960" s="1016"/>
      <c r="Y1960" s="1034" t="str">
        <f>IF(Y1959&gt;0,"Ⅳ",IF(Z1959&gt;0,"Ⅲ",IF(AA1959&gt;0,"Ⅱa",IF(AB1959&gt;0,"Ⅱb","Ⅰ"))))</f>
        <v>Ⅰ</v>
      </c>
      <c r="Z1960" s="1035"/>
      <c r="AA1960" s="1035"/>
      <c r="AB1960" s="1036"/>
      <c r="AC1960" s="1034" t="str">
        <f>IF(AC1959&gt;0,"Ⅳ",IF(AD1959&gt;0,"Ⅲ",IF(AE1959&gt;0,"Ⅱa",IF(AF1959&gt;0,"Ⅱb","Ⅰ"))))</f>
        <v>Ⅱa</v>
      </c>
      <c r="AD1960" s="1035"/>
      <c r="AE1960" s="1035"/>
      <c r="AF1960" s="1036"/>
      <c r="AG1960" s="1034" t="str">
        <f>IF(AG1959&gt;0,"Ⅳ",IF(AH1959&gt;0,"Ⅲ",IF(AI1959&gt;0,"Ⅱa",IF(AJ1959&gt;0,"Ⅱb","Ⅰ"))))</f>
        <v>Ⅰ</v>
      </c>
      <c r="AH1960" s="1035"/>
      <c r="AI1960" s="1035"/>
      <c r="AJ1960" s="1036"/>
      <c r="AK1960" s="1046"/>
      <c r="AL1960" s="1047"/>
      <c r="AM1960" s="1047"/>
      <c r="AN1960" s="1047"/>
      <c r="AO1960" s="1048"/>
      <c r="AP1960" s="3"/>
      <c r="AQ1960" s="282" t="s">
        <v>312</v>
      </c>
      <c r="AR1960" s="282" t="s">
        <v>313</v>
      </c>
      <c r="AS1960" s="699" t="s">
        <v>316</v>
      </c>
      <c r="AT1960" s="1026"/>
    </row>
    <row r="1961" spans="2:46" ht="12" customHeight="1" x14ac:dyDescent="0.15">
      <c r="B1961" s="1058"/>
      <c r="C1961" s="1063"/>
      <c r="D1961" s="1061"/>
      <c r="E1961" s="1061"/>
      <c r="F1961" s="1061"/>
      <c r="G1961" s="1061"/>
      <c r="H1961" s="1061"/>
      <c r="I1961" s="1061"/>
      <c r="J1961" s="1062"/>
      <c r="K1961" s="1016"/>
      <c r="L1961" s="1016" t="s">
        <v>469</v>
      </c>
      <c r="M1961" s="1016"/>
      <c r="N1961" s="1016"/>
      <c r="O1961" s="1016" t="s">
        <v>212</v>
      </c>
      <c r="P1961" s="1016"/>
      <c r="Q1961" s="1016"/>
      <c r="R1961" s="1016"/>
      <c r="S1961" s="1016"/>
      <c r="T1961" s="1016"/>
      <c r="U1961" s="1016"/>
      <c r="V1961" s="1016"/>
      <c r="W1961" s="1016"/>
      <c r="X1961" s="1016"/>
      <c r="Y1961" s="187" t="s">
        <v>32</v>
      </c>
      <c r="Z1961" s="187" t="s">
        <v>33</v>
      </c>
      <c r="AA1961" s="1027" t="s">
        <v>34</v>
      </c>
      <c r="AB1961" s="1027"/>
      <c r="AC1961" s="187" t="s">
        <v>32</v>
      </c>
      <c r="AD1961" s="187" t="s">
        <v>33</v>
      </c>
      <c r="AE1961" s="1027" t="s">
        <v>34</v>
      </c>
      <c r="AF1961" s="1027"/>
      <c r="AG1961" s="187" t="s">
        <v>32</v>
      </c>
      <c r="AH1961" s="187" t="s">
        <v>33</v>
      </c>
      <c r="AI1961" s="1027" t="s">
        <v>34</v>
      </c>
      <c r="AJ1961" s="1027"/>
      <c r="AK1961" s="1046"/>
      <c r="AL1961" s="1047"/>
      <c r="AM1961" s="1047"/>
      <c r="AN1961" s="1047"/>
      <c r="AO1961" s="1048"/>
      <c r="AP1961" s="3"/>
      <c r="AQ1961" s="1028">
        <f>+Y1959+Z1959</f>
        <v>0</v>
      </c>
      <c r="AR1961" s="1029"/>
      <c r="AS1961" s="1028">
        <f>+AA1959+AB1959</f>
        <v>0</v>
      </c>
      <c r="AT1961" s="1029"/>
    </row>
    <row r="1962" spans="2:46" ht="12" customHeight="1" x14ac:dyDescent="0.15">
      <c r="B1962" s="1058"/>
      <c r="C1962" s="1063"/>
      <c r="D1962" s="1061"/>
      <c r="E1962" s="1061"/>
      <c r="F1962" s="1061"/>
      <c r="G1962" s="1061"/>
      <c r="H1962" s="1061"/>
      <c r="I1962" s="1061"/>
      <c r="J1962" s="1062"/>
      <c r="K1962" s="1016"/>
      <c r="L1962" s="1016"/>
      <c r="M1962" s="1016"/>
      <c r="N1962" s="1016"/>
      <c r="O1962" s="1016" t="s">
        <v>470</v>
      </c>
      <c r="P1962" s="1016"/>
      <c r="Q1962" s="1016"/>
      <c r="R1962" s="1016"/>
      <c r="S1962" s="1016"/>
      <c r="T1962" s="1016"/>
      <c r="U1962" s="1016"/>
      <c r="V1962" s="1016"/>
      <c r="W1962" s="1016"/>
      <c r="X1962" s="1016"/>
      <c r="Y1962" s="193" t="str">
        <f>IF(Y1959=0,"",1)</f>
        <v/>
      </c>
      <c r="Z1962" s="193" t="str">
        <f>IF(Z1959=0,"",1)</f>
        <v/>
      </c>
      <c r="AA1962" s="1030" t="str">
        <f>IF(AQ1961=1,"",IF(AS1961&gt;0,1,""))</f>
        <v/>
      </c>
      <c r="AB1962" s="1031"/>
      <c r="AC1962" s="193">
        <f>+AC1959</f>
        <v>0</v>
      </c>
      <c r="AD1962" s="193">
        <f>AD1959</f>
        <v>0</v>
      </c>
      <c r="AE1962" s="1030">
        <f>AE1959+AF1959</f>
        <v>1</v>
      </c>
      <c r="AF1962" s="1031"/>
      <c r="AG1962" s="193">
        <f>AG1959</f>
        <v>0</v>
      </c>
      <c r="AH1962" s="193">
        <f>AH1959</f>
        <v>0</v>
      </c>
      <c r="AI1962" s="1030">
        <f>AI1959+AJ1959</f>
        <v>0</v>
      </c>
      <c r="AJ1962" s="1031"/>
      <c r="AK1962" s="1046"/>
      <c r="AL1962" s="1047"/>
      <c r="AM1962" s="1047"/>
      <c r="AN1962" s="1047"/>
      <c r="AO1962" s="1048"/>
      <c r="AP1962" s="3"/>
      <c r="AQ1962" s="197">
        <f>+Y1959+AC1962+AG1962</f>
        <v>0</v>
      </c>
      <c r="AR1962" s="197">
        <f>+Z1959+AD1962+AH1962</f>
        <v>0</v>
      </c>
      <c r="AS1962" s="1032">
        <f>+AS1961+AE1962+AI1962</f>
        <v>1</v>
      </c>
      <c r="AT1962" s="1033"/>
    </row>
    <row r="1963" spans="2:46" ht="12" customHeight="1" x14ac:dyDescent="0.15">
      <c r="B1963" s="1058"/>
      <c r="C1963" s="1063"/>
      <c r="D1963" s="1061"/>
      <c r="E1963" s="1061"/>
      <c r="F1963" s="1061"/>
      <c r="G1963" s="1061"/>
      <c r="H1963" s="1061"/>
      <c r="I1963" s="1061"/>
      <c r="J1963" s="1062"/>
      <c r="K1963" s="1016"/>
      <c r="L1963" s="1016"/>
      <c r="M1963" s="1016"/>
      <c r="N1963" s="1016"/>
      <c r="O1963" s="1016" t="s">
        <v>471</v>
      </c>
      <c r="P1963" s="1016"/>
      <c r="Q1963" s="1016"/>
      <c r="R1963" s="1016"/>
      <c r="S1963" s="1016"/>
      <c r="T1963" s="1016"/>
      <c r="U1963" s="1016"/>
      <c r="V1963" s="1016"/>
      <c r="W1963" s="1016"/>
      <c r="X1963" s="1016"/>
      <c r="Y1963" s="1034" t="s">
        <v>875</v>
      </c>
      <c r="Z1963" s="1035"/>
      <c r="AA1963" s="1035"/>
      <c r="AB1963" s="1036"/>
      <c r="AC1963" s="1034" t="str">
        <f>IF(AC1962&gt;0,"Ⅳ",IF(AD1962&gt;0,"Ⅲ",IF(AE1962&gt;0,"Ⅱ","Ⅰ")))</f>
        <v>Ⅱ</v>
      </c>
      <c r="AD1963" s="1035"/>
      <c r="AE1963" s="1035"/>
      <c r="AF1963" s="1036"/>
      <c r="AG1963" s="1034" t="str">
        <f>IF(AG1962&gt;0,"Ⅳ",IF(AH1962&gt;0,"Ⅲ",IF(AI1962&gt;0,"Ⅱ","Ⅰ")))</f>
        <v>Ⅰ</v>
      </c>
      <c r="AH1963" s="1035"/>
      <c r="AI1963" s="1035"/>
      <c r="AJ1963" s="1036"/>
      <c r="AK1963" s="1046"/>
      <c r="AL1963" s="1047"/>
      <c r="AM1963" s="1047"/>
      <c r="AN1963" s="1047"/>
      <c r="AO1963" s="1048"/>
      <c r="AP1963" s="3"/>
      <c r="AQ1963" s="1037" t="str">
        <f>IF(AQ1962&gt;0,"Ⅳ",IF(AR1962&gt;0,"Ⅲ",IF(AS1962&gt;0,"Ⅱ","Ⅰ")))</f>
        <v>Ⅱ</v>
      </c>
      <c r="AR1963" s="1037"/>
      <c r="AS1963" s="1037"/>
      <c r="AT1963" s="1037"/>
    </row>
    <row r="1964" spans="2:46" ht="12" customHeight="1" x14ac:dyDescent="0.15">
      <c r="B1964" s="1058"/>
      <c r="C1964" s="1063"/>
      <c r="D1964" s="1061"/>
      <c r="E1964" s="1061"/>
      <c r="F1964" s="1061"/>
      <c r="G1964" s="1061"/>
      <c r="H1964" s="1061"/>
      <c r="I1964" s="1061"/>
      <c r="J1964" s="1062"/>
      <c r="K1964" s="1016"/>
      <c r="L1964" s="1016"/>
      <c r="M1964" s="1016"/>
      <c r="N1964" s="1016"/>
      <c r="O1964" s="1016" t="s">
        <v>472</v>
      </c>
      <c r="P1964" s="1016"/>
      <c r="Q1964" s="1016"/>
      <c r="R1964" s="1016"/>
      <c r="S1964" s="1016"/>
      <c r="T1964" s="1016"/>
      <c r="U1964" s="1016"/>
      <c r="V1964" s="1016"/>
      <c r="W1964" s="1016"/>
      <c r="X1964" s="1016"/>
      <c r="Y1964" s="1034" t="str">
        <f>IF(COUNTIF(Y1963:AJ1963,"Ⅳ")&gt;0,"Ⅳ",IF(COUNTIF(Y1963:AJ1963,"Ⅲ")&gt;0,"Ⅲ",IF(COUNTIF(Y1963:AJ1963,"Ⅱ")&gt;0,"Ⅱ","Ⅰ")))</f>
        <v>Ⅱ</v>
      </c>
      <c r="Z1964" s="1035"/>
      <c r="AA1964" s="1035"/>
      <c r="AB1964" s="1035"/>
      <c r="AC1964" s="1035"/>
      <c r="AD1964" s="1035"/>
      <c r="AE1964" s="1035"/>
      <c r="AF1964" s="1035"/>
      <c r="AG1964" s="1035"/>
      <c r="AH1964" s="1035"/>
      <c r="AI1964" s="1035"/>
      <c r="AJ1964" s="1036"/>
      <c r="AK1964" s="1049"/>
      <c r="AL1964" s="1050"/>
      <c r="AM1964" s="1050"/>
      <c r="AN1964" s="1050"/>
      <c r="AO1964" s="1051"/>
      <c r="AP1964" s="3"/>
    </row>
    <row r="1965" spans="2:46" ht="14.25" customHeight="1" x14ac:dyDescent="0.15">
      <c r="B1965" s="1058"/>
      <c r="C1965" s="1063"/>
      <c r="D1965" s="1061"/>
      <c r="E1965" s="1061"/>
      <c r="F1965" s="1061"/>
      <c r="G1965" s="1061"/>
      <c r="H1965" s="1061"/>
      <c r="I1965" s="1061"/>
      <c r="J1965" s="1062"/>
      <c r="K1965" s="1016" t="s">
        <v>169</v>
      </c>
      <c r="L1965" s="1017"/>
      <c r="M1965" s="1017"/>
      <c r="N1965" s="1017"/>
      <c r="O1965" s="1017"/>
      <c r="P1965" s="1017"/>
      <c r="Q1965" s="1017"/>
      <c r="R1965" s="1017"/>
      <c r="S1965" s="1017"/>
      <c r="T1965" s="1017"/>
      <c r="U1965" s="1017"/>
      <c r="V1965" s="1017"/>
      <c r="W1965" s="1017"/>
      <c r="X1965" s="1017"/>
      <c r="Y1965" s="1017"/>
      <c r="Z1965" s="1017"/>
      <c r="AA1965" s="1017"/>
      <c r="AB1965" s="1017"/>
      <c r="AC1965" s="1017"/>
      <c r="AD1965" s="1017"/>
      <c r="AE1965" s="1017"/>
      <c r="AF1965" s="1017"/>
      <c r="AG1965" s="1017"/>
      <c r="AH1965" s="1017"/>
      <c r="AI1965" s="1017"/>
      <c r="AJ1965" s="1017"/>
      <c r="AK1965" s="1017"/>
      <c r="AL1965" s="1017"/>
      <c r="AM1965" s="1017"/>
      <c r="AN1965" s="1017"/>
      <c r="AO1965" s="1017"/>
      <c r="AP1965" s="3"/>
    </row>
    <row r="1966" spans="2:46" ht="14.25" customHeight="1" x14ac:dyDescent="0.15">
      <c r="B1966" s="1058"/>
      <c r="C1966" s="1063"/>
      <c r="D1966" s="1061"/>
      <c r="E1966" s="1061"/>
      <c r="F1966" s="1061"/>
      <c r="G1966" s="1061"/>
      <c r="H1966" s="1061"/>
      <c r="I1966" s="1061"/>
      <c r="J1966" s="1062"/>
      <c r="K1966" s="1016"/>
      <c r="L1966" s="1017"/>
      <c r="M1966" s="1017"/>
      <c r="N1966" s="1017"/>
      <c r="O1966" s="1017"/>
      <c r="P1966" s="1017"/>
      <c r="Q1966" s="1017"/>
      <c r="R1966" s="1017"/>
      <c r="S1966" s="1017"/>
      <c r="T1966" s="1017"/>
      <c r="U1966" s="1017"/>
      <c r="V1966" s="1017"/>
      <c r="W1966" s="1017"/>
      <c r="X1966" s="1017"/>
      <c r="Y1966" s="1017"/>
      <c r="Z1966" s="1017"/>
      <c r="AA1966" s="1017"/>
      <c r="AB1966" s="1017"/>
      <c r="AC1966" s="1017"/>
      <c r="AD1966" s="1017"/>
      <c r="AE1966" s="1017"/>
      <c r="AF1966" s="1017"/>
      <c r="AG1966" s="1017"/>
      <c r="AH1966" s="1017"/>
      <c r="AI1966" s="1017"/>
      <c r="AJ1966" s="1017"/>
      <c r="AK1966" s="1017"/>
      <c r="AL1966" s="1017"/>
      <c r="AM1966" s="1017"/>
      <c r="AN1966" s="1017"/>
      <c r="AO1966" s="1017"/>
      <c r="AP1966" s="3"/>
    </row>
    <row r="1967" spans="2:46" ht="12" customHeight="1" x14ac:dyDescent="0.15">
      <c r="B1967" s="1058"/>
      <c r="C1967" s="1063"/>
      <c r="D1967" s="1061"/>
      <c r="E1967" s="1061"/>
      <c r="F1967" s="1061"/>
      <c r="G1967" s="1061"/>
      <c r="H1967" s="1061"/>
      <c r="I1967" s="1061"/>
      <c r="J1967" s="1062"/>
      <c r="K1967" s="1018" t="s">
        <v>473</v>
      </c>
      <c r="L1967" s="1018"/>
      <c r="M1967" s="1018"/>
      <c r="N1967" s="1018"/>
      <c r="O1967" s="1018"/>
      <c r="P1967" s="1018"/>
      <c r="Q1967" s="1018"/>
      <c r="R1967" s="1018"/>
      <c r="S1967" s="1018"/>
      <c r="T1967" s="1018"/>
      <c r="U1967" s="1018"/>
      <c r="V1967" s="1018"/>
      <c r="W1967" s="1018"/>
      <c r="X1967" s="1018"/>
      <c r="Y1967" s="1018"/>
      <c r="Z1967" s="1018"/>
      <c r="AA1967" s="1018"/>
      <c r="AB1967" s="1018"/>
      <c r="AC1967" s="1018"/>
      <c r="AD1967" s="1018"/>
      <c r="AE1967" s="1018"/>
      <c r="AF1967" s="1018"/>
      <c r="AG1967" s="1018"/>
      <c r="AH1967" s="1018"/>
      <c r="AI1967" s="1018"/>
      <c r="AJ1967" s="1018"/>
      <c r="AK1967" s="1018"/>
      <c r="AL1967" s="1018"/>
      <c r="AM1967" s="1018"/>
      <c r="AN1967" s="1018"/>
      <c r="AO1967" s="1018"/>
      <c r="AP1967" s="3"/>
    </row>
    <row r="1968" spans="2:46" ht="12" customHeight="1" x14ac:dyDescent="0.15">
      <c r="B1968" s="1058"/>
      <c r="C1968" s="1063"/>
      <c r="D1968" s="1061"/>
      <c r="E1968" s="1061"/>
      <c r="F1968" s="1061"/>
      <c r="G1968" s="1061"/>
      <c r="H1968" s="1061"/>
      <c r="I1968" s="1061"/>
      <c r="J1968" s="1062"/>
      <c r="K1968" s="1019" t="s">
        <v>523</v>
      </c>
      <c r="L1968" s="1019"/>
      <c r="M1968" s="1019"/>
      <c r="N1968" s="1019"/>
      <c r="O1968" s="1019"/>
      <c r="P1968" s="1019"/>
      <c r="Q1968" s="1019"/>
      <c r="R1968" s="1019"/>
      <c r="S1968" s="1019"/>
      <c r="T1968" s="1019"/>
      <c r="U1968" s="1019"/>
      <c r="V1968" s="1019"/>
      <c r="W1968" s="1019"/>
      <c r="X1968" s="1019"/>
      <c r="Y1968" s="1019"/>
      <c r="Z1968" s="1019"/>
      <c r="AA1968" s="1019"/>
      <c r="AB1968" s="1019"/>
      <c r="AC1968" s="1019"/>
      <c r="AD1968" s="1019"/>
      <c r="AE1968" s="1019"/>
      <c r="AF1968" s="1019"/>
      <c r="AG1968" s="1019"/>
      <c r="AH1968" s="1019"/>
      <c r="AI1968" s="1019"/>
      <c r="AJ1968" s="1019"/>
      <c r="AK1968" s="1019"/>
      <c r="AL1968" s="1019"/>
      <c r="AM1968" s="1019"/>
      <c r="AN1968" s="1019"/>
      <c r="AO1968" s="1019"/>
      <c r="AP1968" s="3"/>
    </row>
    <row r="1969" spans="2:86" ht="12" customHeight="1" x14ac:dyDescent="0.15">
      <c r="B1969" s="1058"/>
      <c r="C1969" s="1063"/>
      <c r="D1969" s="1061"/>
      <c r="E1969" s="1061"/>
      <c r="F1969" s="1061"/>
      <c r="G1969" s="1061"/>
      <c r="H1969" s="1061"/>
      <c r="I1969" s="1061"/>
      <c r="J1969" s="1062"/>
      <c r="K1969" s="194" t="s">
        <v>474</v>
      </c>
      <c r="L1969" s="195"/>
      <c r="M1969" s="195"/>
      <c r="N1969" s="195"/>
      <c r="O1969" s="195"/>
      <c r="P1969" s="195"/>
      <c r="Q1969" s="195"/>
      <c r="R1969" s="195"/>
      <c r="S1969" s="195"/>
      <c r="T1969" s="195"/>
      <c r="U1969" s="195"/>
      <c r="V1969" s="195"/>
      <c r="W1969" s="195"/>
      <c r="X1969" s="195"/>
      <c r="Y1969" s="195"/>
      <c r="Z1969" s="195"/>
      <c r="AA1969" s="195"/>
      <c r="AB1969" s="195"/>
      <c r="AC1969" s="195"/>
      <c r="AD1969" s="195"/>
      <c r="AE1969" s="195"/>
      <c r="AF1969" s="195"/>
      <c r="AG1969" s="195"/>
      <c r="AH1969" s="195"/>
      <c r="AI1969" s="195"/>
      <c r="AJ1969" s="195"/>
      <c r="AK1969" s="195"/>
      <c r="AL1969" s="195"/>
      <c r="AM1969" s="195"/>
      <c r="AN1969" s="195"/>
      <c r="AO1969" s="196"/>
      <c r="AP1969" s="3"/>
    </row>
    <row r="1970" spans="2:86" ht="12" customHeight="1" x14ac:dyDescent="0.15">
      <c r="B1970" s="1058"/>
      <c r="C1970" s="1063"/>
      <c r="D1970" s="1061"/>
      <c r="E1970" s="1061"/>
      <c r="F1970" s="1061"/>
      <c r="G1970" s="1061"/>
      <c r="H1970" s="1061"/>
      <c r="I1970" s="1061"/>
      <c r="J1970" s="1062"/>
      <c r="K1970" s="194" t="s">
        <v>475</v>
      </c>
      <c r="L1970" s="195"/>
      <c r="M1970" s="195"/>
      <c r="N1970" s="195"/>
      <c r="O1970" s="195"/>
      <c r="P1970" s="195"/>
      <c r="Q1970" s="195"/>
      <c r="R1970" s="195"/>
      <c r="S1970" s="195"/>
      <c r="T1970" s="195"/>
      <c r="U1970" s="195"/>
      <c r="V1970" s="195"/>
      <c r="W1970" s="195"/>
      <c r="X1970" s="195"/>
      <c r="Y1970" s="195"/>
      <c r="Z1970" s="195"/>
      <c r="AA1970" s="195"/>
      <c r="AB1970" s="195"/>
      <c r="AC1970" s="195"/>
      <c r="AD1970" s="195"/>
      <c r="AE1970" s="195"/>
      <c r="AF1970" s="195"/>
      <c r="AG1970" s="195"/>
      <c r="AH1970" s="195"/>
      <c r="AI1970" s="195"/>
      <c r="AJ1970" s="195"/>
      <c r="AK1970" s="195"/>
      <c r="AL1970" s="195"/>
      <c r="AM1970" s="195"/>
      <c r="AN1970" s="195"/>
      <c r="AO1970" s="196"/>
      <c r="AP1970" s="3"/>
    </row>
    <row r="1971" spans="2:86" ht="12" customHeight="1" x14ac:dyDescent="0.15">
      <c r="B1971" s="1058"/>
      <c r="C1971" s="1063"/>
      <c r="D1971" s="1061"/>
      <c r="E1971" s="1061"/>
      <c r="F1971" s="1061"/>
      <c r="G1971" s="1061"/>
      <c r="H1971" s="1061"/>
      <c r="I1971" s="1061"/>
      <c r="J1971" s="1062"/>
      <c r="K1971" s="1020" t="s">
        <v>476</v>
      </c>
      <c r="L1971" s="1021"/>
      <c r="M1971" s="1021"/>
      <c r="N1971" s="1021"/>
      <c r="O1971" s="1021"/>
      <c r="P1971" s="1021"/>
      <c r="Q1971" s="1021"/>
      <c r="R1971" s="1021"/>
      <c r="S1971" s="1021"/>
      <c r="T1971" s="1021"/>
      <c r="U1971" s="1021"/>
      <c r="V1971" s="1021"/>
      <c r="W1971" s="1021"/>
      <c r="X1971" s="1021"/>
      <c r="Y1971" s="1021"/>
      <c r="Z1971" s="1021"/>
      <c r="AA1971" s="1021"/>
      <c r="AB1971" s="1021"/>
      <c r="AC1971" s="1021"/>
      <c r="AD1971" s="1021"/>
      <c r="AE1971" s="1021"/>
      <c r="AF1971" s="1021"/>
      <c r="AG1971" s="1021"/>
      <c r="AH1971" s="1021"/>
      <c r="AI1971" s="1021"/>
      <c r="AJ1971" s="1021"/>
      <c r="AK1971" s="1021"/>
      <c r="AL1971" s="1021"/>
      <c r="AM1971" s="1021"/>
      <c r="AN1971" s="1021"/>
      <c r="AO1971" s="1022"/>
      <c r="AP1971" s="3"/>
    </row>
    <row r="1972" spans="2:86" ht="12" customHeight="1" x14ac:dyDescent="0.15">
      <c r="B1972" s="591"/>
      <c r="C1972" s="1064"/>
      <c r="D1972" s="1065"/>
      <c r="E1972" s="1065"/>
      <c r="F1972" s="1065"/>
      <c r="G1972" s="1065"/>
      <c r="H1972" s="1065"/>
      <c r="I1972" s="1065"/>
      <c r="J1972" s="1066"/>
      <c r="K1972" s="1023"/>
      <c r="L1972" s="1024"/>
      <c r="M1972" s="1024"/>
      <c r="N1972" s="1024"/>
      <c r="O1972" s="1024"/>
      <c r="P1972" s="1024"/>
      <c r="Q1972" s="1024"/>
      <c r="R1972" s="1024"/>
      <c r="S1972" s="1024"/>
      <c r="T1972" s="1024"/>
      <c r="U1972" s="1024"/>
      <c r="V1972" s="1024"/>
      <c r="W1972" s="1024"/>
      <c r="X1972" s="1024"/>
      <c r="Y1972" s="1024"/>
      <c r="Z1972" s="1024"/>
      <c r="AA1972" s="1024"/>
      <c r="AB1972" s="1024"/>
      <c r="AC1972" s="1024"/>
      <c r="AD1972" s="1024"/>
      <c r="AE1972" s="1024"/>
      <c r="AF1972" s="1024"/>
      <c r="AG1972" s="1024"/>
      <c r="AH1972" s="1024"/>
      <c r="AI1972" s="1024"/>
      <c r="AJ1972" s="1024"/>
      <c r="AK1972" s="1024"/>
      <c r="AL1972" s="1024"/>
      <c r="AM1972" s="1024"/>
      <c r="AN1972" s="1024"/>
      <c r="AO1972" s="1025"/>
      <c r="AP1972" s="3"/>
    </row>
    <row r="1973" spans="2:86" s="9" customFormat="1" ht="12" customHeight="1" x14ac:dyDescent="0.15">
      <c r="B1973" s="3" t="s">
        <v>527</v>
      </c>
      <c r="AQ1973" s="162"/>
      <c r="AR1973" s="162"/>
      <c r="AS1973" s="162"/>
      <c r="AT1973" s="162"/>
      <c r="AU1973" s="162"/>
      <c r="AV1973" s="162"/>
      <c r="AW1973" s="162"/>
      <c r="AX1973" s="162"/>
      <c r="AY1973" s="162"/>
      <c r="AZ1973" s="162"/>
      <c r="BA1973" s="162"/>
      <c r="BB1973" s="162"/>
      <c r="BC1973" s="162"/>
      <c r="BD1973" s="162"/>
      <c r="BE1973" s="162"/>
      <c r="BF1973" s="162"/>
      <c r="BG1973" s="162"/>
      <c r="BH1973" s="162"/>
      <c r="BI1973" s="162"/>
      <c r="BJ1973" s="162"/>
      <c r="BK1973" s="162"/>
      <c r="BL1973" s="162"/>
      <c r="BM1973" s="162"/>
      <c r="BN1973" s="162"/>
      <c r="BO1973" s="162"/>
      <c r="BP1973" s="162"/>
      <c r="BQ1973" s="162"/>
      <c r="BR1973" s="162"/>
      <c r="BS1973" s="162"/>
      <c r="BT1973" s="162"/>
      <c r="BU1973" s="162"/>
      <c r="BV1973" s="162"/>
      <c r="BW1973" s="162"/>
      <c r="BX1973" s="162"/>
      <c r="BY1973" s="162"/>
      <c r="BZ1973" s="162"/>
      <c r="CA1973" s="162"/>
      <c r="CB1973" s="162"/>
      <c r="CC1973" s="162"/>
      <c r="CD1973" s="162"/>
      <c r="CE1973" s="162"/>
      <c r="CF1973" s="162"/>
      <c r="CG1973" s="162"/>
      <c r="CH1973" s="162"/>
    </row>
    <row r="1974" spans="2:86" ht="12" customHeight="1" thickBot="1" x14ac:dyDescent="0.2">
      <c r="B1974" s="3" t="s">
        <v>524</v>
      </c>
    </row>
    <row r="1975" spans="2:86" ht="12" customHeight="1" x14ac:dyDescent="0.15">
      <c r="B1975" s="3" t="s">
        <v>525</v>
      </c>
      <c r="AU1975" s="1000" t="s">
        <v>305</v>
      </c>
      <c r="AV1975" s="1001" t="s">
        <v>298</v>
      </c>
      <c r="AW1975" s="1003" t="s">
        <v>299</v>
      </c>
      <c r="AX1975" s="1005" t="s">
        <v>306</v>
      </c>
      <c r="AY1975" s="1006"/>
      <c r="AZ1975" s="1006"/>
      <c r="BA1975" s="1006"/>
      <c r="BB1975" s="1006"/>
      <c r="BC1975" s="1006"/>
      <c r="BD1975" s="1006"/>
      <c r="BE1975" s="1006"/>
      <c r="BF1975" s="1006"/>
      <c r="BG1975" s="1006"/>
      <c r="BH1975" s="1006"/>
      <c r="BI1975" s="1006"/>
      <c r="BJ1975" s="1006"/>
      <c r="BK1975" s="1006"/>
      <c r="BL1975" s="1006"/>
      <c r="BM1975" s="1006"/>
      <c r="BN1975" s="1006"/>
      <c r="BO1975" s="1006"/>
      <c r="BP1975" s="1006"/>
      <c r="BQ1975" s="1006"/>
      <c r="BR1975" s="1007"/>
      <c r="BS1975" s="807" t="s">
        <v>300</v>
      </c>
      <c r="BT1975" s="1008"/>
      <c r="BU1975" s="1008"/>
      <c r="BV1975" s="1008"/>
      <c r="BW1975" s="1009" t="s">
        <v>307</v>
      </c>
      <c r="BX1975" s="1010"/>
      <c r="BY1975" s="1010"/>
      <c r="BZ1975" s="1010"/>
      <c r="CA1975" s="1010"/>
      <c r="CB1975" s="1010"/>
      <c r="CC1975" s="1010"/>
      <c r="CD1975" s="1010"/>
      <c r="CE1975" s="1010"/>
      <c r="CF1975" s="1010"/>
      <c r="CG1975" s="1010"/>
      <c r="CH1975" s="1011"/>
    </row>
    <row r="1976" spans="2:86" ht="12" customHeight="1" x14ac:dyDescent="0.15">
      <c r="B1976" s="3" t="s">
        <v>477</v>
      </c>
      <c r="AU1976" s="1000"/>
      <c r="AV1976" s="1002"/>
      <c r="AW1976" s="1004"/>
      <c r="AX1976" s="1012" t="s">
        <v>308</v>
      </c>
      <c r="AY1976" s="686"/>
      <c r="AZ1976" s="686"/>
      <c r="BA1976" s="686"/>
      <c r="BB1976" s="686"/>
      <c r="BC1976" s="686"/>
      <c r="BD1976" s="686"/>
      <c r="BE1976" s="686"/>
      <c r="BF1976" s="686"/>
      <c r="BG1976" s="686"/>
      <c r="BH1976" s="686"/>
      <c r="BI1976" s="686"/>
      <c r="BJ1976" s="686" t="s">
        <v>309</v>
      </c>
      <c r="BK1976" s="686"/>
      <c r="BL1976" s="686"/>
      <c r="BM1976" s="686"/>
      <c r="BN1976" s="686"/>
      <c r="BO1976" s="686"/>
      <c r="BP1976" s="686"/>
      <c r="BQ1976" s="686"/>
      <c r="BR1976" s="1013"/>
      <c r="BS1976" s="1008"/>
      <c r="BT1976" s="1008"/>
      <c r="BU1976" s="1008"/>
      <c r="BV1976" s="1008"/>
      <c r="BW1976" s="1014" t="s">
        <v>302</v>
      </c>
      <c r="BX1976" s="699"/>
      <c r="BY1976" s="699"/>
      <c r="BZ1976" s="699"/>
      <c r="CA1976" s="686" t="s">
        <v>310</v>
      </c>
      <c r="CB1976" s="686"/>
      <c r="CC1976" s="686"/>
      <c r="CD1976" s="686"/>
      <c r="CE1976" s="686"/>
      <c r="CF1976" s="686"/>
      <c r="CG1976" s="686"/>
      <c r="CH1976" s="1013"/>
    </row>
    <row r="1977" spans="2:86" ht="12" customHeight="1" x14ac:dyDescent="0.15">
      <c r="B1977" s="3" t="s">
        <v>526</v>
      </c>
      <c r="AU1977" s="1000"/>
      <c r="AV1977" s="1002"/>
      <c r="AW1977" s="1004"/>
      <c r="AX1977" s="1012" t="s">
        <v>26</v>
      </c>
      <c r="AY1977" s="686"/>
      <c r="AZ1977" s="686"/>
      <c r="BA1977" s="686"/>
      <c r="BB1977" s="686" t="s">
        <v>22</v>
      </c>
      <c r="BC1977" s="686"/>
      <c r="BD1977" s="686"/>
      <c r="BE1977" s="686"/>
      <c r="BF1977" s="686" t="s">
        <v>24</v>
      </c>
      <c r="BG1977" s="686"/>
      <c r="BH1977" s="686"/>
      <c r="BI1977" s="686"/>
      <c r="BJ1977" s="699" t="s">
        <v>26</v>
      </c>
      <c r="BK1977" s="699"/>
      <c r="BL1977" s="699"/>
      <c r="BM1977" s="699" t="s">
        <v>22</v>
      </c>
      <c r="BN1977" s="699"/>
      <c r="BO1977" s="699"/>
      <c r="BP1977" s="699" t="s">
        <v>24</v>
      </c>
      <c r="BQ1977" s="699"/>
      <c r="BR1977" s="1015"/>
      <c r="BS1977" s="807" t="s">
        <v>26</v>
      </c>
      <c r="BT1977" s="807" t="s">
        <v>22</v>
      </c>
      <c r="BU1977" s="807" t="s">
        <v>24</v>
      </c>
      <c r="BV1977" s="807" t="s">
        <v>303</v>
      </c>
      <c r="BW1977" s="1012" t="s">
        <v>311</v>
      </c>
      <c r="BX1977" s="686"/>
      <c r="BY1977" s="686"/>
      <c r="BZ1977" s="686"/>
      <c r="CA1977" s="686" t="s">
        <v>22</v>
      </c>
      <c r="CB1977" s="686"/>
      <c r="CC1977" s="686"/>
      <c r="CD1977" s="686"/>
      <c r="CE1977" s="686" t="s">
        <v>24</v>
      </c>
      <c r="CF1977" s="686"/>
      <c r="CG1977" s="686"/>
      <c r="CH1977" s="1013"/>
    </row>
    <row r="1978" spans="2:86" ht="12" customHeight="1" x14ac:dyDescent="0.15">
      <c r="B1978" s="3" t="s">
        <v>478</v>
      </c>
      <c r="AU1978" s="1000"/>
      <c r="AV1978" s="1002"/>
      <c r="AW1978" s="1004"/>
      <c r="AX1978" s="156" t="s">
        <v>862</v>
      </c>
      <c r="AY1978" s="157" t="s">
        <v>863</v>
      </c>
      <c r="AZ1978" s="157" t="s">
        <v>864</v>
      </c>
      <c r="BA1978" s="158" t="s">
        <v>865</v>
      </c>
      <c r="BB1978" s="159" t="s">
        <v>866</v>
      </c>
      <c r="BC1978" s="157" t="s">
        <v>863</v>
      </c>
      <c r="BD1978" s="157" t="s">
        <v>867</v>
      </c>
      <c r="BE1978" s="158" t="s">
        <v>865</v>
      </c>
      <c r="BF1978" s="159" t="s">
        <v>866</v>
      </c>
      <c r="BG1978" s="157" t="s">
        <v>863</v>
      </c>
      <c r="BH1978" s="157" t="s">
        <v>864</v>
      </c>
      <c r="BI1978" s="158" t="s">
        <v>865</v>
      </c>
      <c r="BJ1978" s="159" t="s">
        <v>866</v>
      </c>
      <c r="BK1978" s="157" t="s">
        <v>868</v>
      </c>
      <c r="BL1978" s="158" t="s">
        <v>869</v>
      </c>
      <c r="BM1978" s="159" t="s">
        <v>870</v>
      </c>
      <c r="BN1978" s="157" t="s">
        <v>863</v>
      </c>
      <c r="BO1978" s="158" t="s">
        <v>871</v>
      </c>
      <c r="BP1978" s="159" t="s">
        <v>870</v>
      </c>
      <c r="BQ1978" s="157" t="s">
        <v>868</v>
      </c>
      <c r="BR1978" s="160" t="s">
        <v>872</v>
      </c>
      <c r="BS1978" s="1008"/>
      <c r="BT1978" s="1008"/>
      <c r="BU1978" s="1008"/>
      <c r="BV1978" s="1008"/>
      <c r="BW1978" s="156" t="s">
        <v>866</v>
      </c>
      <c r="BX1978" s="157" t="s">
        <v>863</v>
      </c>
      <c r="BY1978" s="157" t="s">
        <v>864</v>
      </c>
      <c r="BZ1978" s="158" t="s">
        <v>865</v>
      </c>
      <c r="CA1978" s="159" t="s">
        <v>866</v>
      </c>
      <c r="CB1978" s="157" t="s">
        <v>873</v>
      </c>
      <c r="CC1978" s="157" t="s">
        <v>864</v>
      </c>
      <c r="CD1978" s="158" t="s">
        <v>865</v>
      </c>
      <c r="CE1978" s="159" t="s">
        <v>866</v>
      </c>
      <c r="CF1978" s="157" t="s">
        <v>863</v>
      </c>
      <c r="CG1978" s="157" t="s">
        <v>864</v>
      </c>
      <c r="CH1978" s="160" t="s">
        <v>874</v>
      </c>
    </row>
    <row r="1979" spans="2:86" x14ac:dyDescent="0.15">
      <c r="B1979" s="3" t="s">
        <v>539</v>
      </c>
      <c r="AU1979" s="1000"/>
      <c r="AV1979" s="188" t="str">
        <f>N1981</f>
        <v>S042</v>
      </c>
      <c r="AW1979" s="300">
        <f>R1981</f>
        <v>10.5</v>
      </c>
      <c r="AX1979" s="197">
        <f>+Y2006</f>
        <v>0</v>
      </c>
      <c r="AY1979" s="197">
        <f>+Z2006</f>
        <v>0</v>
      </c>
      <c r="AZ1979" s="197">
        <f>+AA2006</f>
        <v>0</v>
      </c>
      <c r="BA1979" s="197">
        <f t="shared" ref="BA1979" si="896">+AB2006</f>
        <v>0</v>
      </c>
      <c r="BB1979" s="197">
        <f>+AC2006</f>
        <v>0</v>
      </c>
      <c r="BC1979" s="197">
        <f t="shared" ref="BC1979" si="897">+AD2006</f>
        <v>0</v>
      </c>
      <c r="BD1979" s="197">
        <f t="shared" ref="BD1979" si="898">+AE2006</f>
        <v>0</v>
      </c>
      <c r="BE1979" s="197">
        <f t="shared" ref="BE1979" si="899">+AF2006</f>
        <v>0</v>
      </c>
      <c r="BF1979" s="197">
        <f t="shared" ref="BF1979" si="900">+AG2006</f>
        <v>0</v>
      </c>
      <c r="BG1979" s="197">
        <f t="shared" ref="BG1979" si="901">+AH2006</f>
        <v>0</v>
      </c>
      <c r="BH1979" s="197">
        <f t="shared" ref="BH1979" si="902">+AI2006</f>
        <v>0</v>
      </c>
      <c r="BI1979" s="197">
        <f t="shared" ref="BI1979" si="903">+AJ2006</f>
        <v>2</v>
      </c>
      <c r="BJ1979" s="197" t="str">
        <f>+Y2009</f>
        <v/>
      </c>
      <c r="BK1979" s="197" t="str">
        <f t="shared" ref="BK1979" si="904">+Z2009</f>
        <v/>
      </c>
      <c r="BL1979" s="197" t="str">
        <f>+AA2009</f>
        <v/>
      </c>
      <c r="BM1979" s="197">
        <f>+AC2009</f>
        <v>0</v>
      </c>
      <c r="BN1979" s="197">
        <f t="shared" ref="BN1979" si="905">+AD2009</f>
        <v>0</v>
      </c>
      <c r="BO1979" s="197">
        <f t="shared" ref="BO1979" si="906">+AE2009</f>
        <v>0</v>
      </c>
      <c r="BP1979" s="197">
        <f>+AG2009</f>
        <v>0</v>
      </c>
      <c r="BQ1979" s="197">
        <f>+AH2009</f>
        <v>0</v>
      </c>
      <c r="BR1979" s="197">
        <f>+AI2009</f>
        <v>2</v>
      </c>
      <c r="BS1979" s="296" t="str">
        <f>+Y2010</f>
        <v>Ⅰ</v>
      </c>
      <c r="BT1979" s="296" t="str">
        <f>+AC2010</f>
        <v>Ⅰ</v>
      </c>
      <c r="BU1979" s="296" t="str">
        <f>+AG2010</f>
        <v>Ⅱ</v>
      </c>
      <c r="BV1979" s="296" t="str">
        <f>+Y2011</f>
        <v>Ⅱ</v>
      </c>
      <c r="BW1979" s="164" t="str">
        <f>IF(Y2006&gt;0,R1981,"")</f>
        <v/>
      </c>
      <c r="BX1979" s="165" t="str">
        <f>IF(Z2006&gt;0,"",IF(AA2006&gt;0,R1981,""))</f>
        <v/>
      </c>
      <c r="BY1979" s="165" t="str">
        <f>IF(Y2006+Z2006&gt;0,"",IF(AA2006&gt;0,R1981,""))</f>
        <v/>
      </c>
      <c r="BZ1979" s="165" t="str">
        <f>IF(Y2006+Z2006+AA2006&gt;0,"",IF(AB2006&gt;0,R1981,""))</f>
        <v/>
      </c>
      <c r="CA1979" s="166">
        <f t="shared" ref="CA1979" si="907">+AC2005</f>
        <v>0</v>
      </c>
      <c r="CB1979" s="166">
        <f t="shared" ref="CB1979" si="908">+AD2005</f>
        <v>0</v>
      </c>
      <c r="CC1979" s="166">
        <f t="shared" ref="CC1979" si="909">+AE2005</f>
        <v>0</v>
      </c>
      <c r="CD1979" s="166">
        <f t="shared" ref="CD1979" si="910">+AF2005</f>
        <v>0</v>
      </c>
      <c r="CE1979" s="166">
        <f t="shared" ref="CE1979" si="911">+AG2005</f>
        <v>0</v>
      </c>
      <c r="CF1979" s="166">
        <f t="shared" ref="CF1979" si="912">+AH2005</f>
        <v>0</v>
      </c>
      <c r="CG1979" s="166">
        <f t="shared" ref="CG1979" si="913">+AI2005</f>
        <v>0</v>
      </c>
      <c r="CH1979" s="166">
        <f t="shared" ref="CH1979" si="914">+AJ2005</f>
        <v>2.5499999999999998</v>
      </c>
    </row>
    <row r="1980" spans="2:86" ht="12" customHeight="1" x14ac:dyDescent="0.15">
      <c r="B1980" s="1057" t="s">
        <v>219</v>
      </c>
      <c r="C1980" s="1059"/>
      <c r="D1980" s="1060"/>
      <c r="E1980" s="1061"/>
      <c r="F1980" s="1061"/>
      <c r="G1980" s="1061"/>
      <c r="H1980" s="1061"/>
      <c r="I1980" s="1061"/>
      <c r="J1980" s="1062"/>
      <c r="K1980" s="1067" t="s">
        <v>453</v>
      </c>
      <c r="L1980" s="1068"/>
      <c r="M1980" s="1068"/>
      <c r="N1980" s="1068"/>
      <c r="O1980" s="1068"/>
      <c r="P1980" s="1068"/>
      <c r="Q1980" s="1068"/>
      <c r="R1980" s="1068"/>
      <c r="S1980" s="1068"/>
      <c r="T1980" s="1068"/>
      <c r="U1980" s="1068"/>
      <c r="V1980" s="1068"/>
      <c r="W1980" s="1068"/>
      <c r="X1980" s="1068"/>
      <c r="Y1980" s="1068"/>
      <c r="Z1980" s="1068"/>
      <c r="AA1980" s="1068"/>
      <c r="AB1980" s="1068"/>
      <c r="AC1980" s="1068"/>
      <c r="AD1980" s="1068"/>
      <c r="AE1980" s="1068"/>
      <c r="AF1980" s="1068"/>
      <c r="AG1980" s="1068"/>
      <c r="AH1980" s="1068"/>
      <c r="AI1980" s="1068"/>
      <c r="AJ1980" s="1068"/>
      <c r="AK1980" s="1068"/>
      <c r="AL1980" s="1068"/>
      <c r="AM1980" s="1068"/>
      <c r="AN1980" s="1068"/>
      <c r="AO1980" s="1069"/>
      <c r="AP1980" s="3"/>
    </row>
    <row r="1981" spans="2:86" ht="12" customHeight="1" x14ac:dyDescent="0.15">
      <c r="B1981" s="1058"/>
      <c r="C1981" s="1063"/>
      <c r="D1981" s="1061"/>
      <c r="E1981" s="1061"/>
      <c r="F1981" s="1061"/>
      <c r="G1981" s="1061"/>
      <c r="H1981" s="1061"/>
      <c r="I1981" s="1061"/>
      <c r="J1981" s="1062"/>
      <c r="K1981" s="1040" t="s">
        <v>218</v>
      </c>
      <c r="L1981" s="1041"/>
      <c r="M1981" s="1042"/>
      <c r="N1981" s="1034" t="s">
        <v>762</v>
      </c>
      <c r="O1981" s="1035"/>
      <c r="P1981" s="1040" t="s">
        <v>454</v>
      </c>
      <c r="Q1981" s="1042"/>
      <c r="R1981" s="1070">
        <f>'様式A-2'!C53</f>
        <v>10.5</v>
      </c>
      <c r="S1981" s="1071"/>
      <c r="T1981" s="1072"/>
      <c r="U1981" s="1073" t="s">
        <v>455</v>
      </c>
      <c r="V1981" s="1074"/>
      <c r="W1981" s="1073" t="s">
        <v>456</v>
      </c>
      <c r="X1981" s="1074"/>
      <c r="Y1981" s="1042" t="s">
        <v>217</v>
      </c>
      <c r="Z1981" s="1016"/>
      <c r="AA1981" s="1016"/>
      <c r="AB1981" s="1016"/>
      <c r="AC1981" s="1073" t="s">
        <v>457</v>
      </c>
      <c r="AD1981" s="1079"/>
      <c r="AE1981" s="1079"/>
      <c r="AF1981" s="1079"/>
      <c r="AG1981" s="1079"/>
      <c r="AH1981" s="1079"/>
      <c r="AI1981" s="1079"/>
      <c r="AJ1981" s="1074"/>
      <c r="AK1981" s="1073" t="s">
        <v>458</v>
      </c>
      <c r="AL1981" s="1079"/>
      <c r="AM1981" s="1079"/>
      <c r="AN1981" s="1081"/>
      <c r="AO1981" s="1082"/>
      <c r="AP1981" s="3"/>
      <c r="AV1981" s="167"/>
      <c r="AW1981" s="221"/>
      <c r="AX1981" s="167"/>
      <c r="AY1981" s="167"/>
      <c r="AZ1981" s="167"/>
      <c r="BA1981" s="167"/>
      <c r="BB1981" s="167"/>
      <c r="BC1981" s="167"/>
      <c r="BD1981" s="167"/>
    </row>
    <row r="1982" spans="2:86" ht="12" customHeight="1" x14ac:dyDescent="0.15">
      <c r="B1982" s="1058"/>
      <c r="C1982" s="1063"/>
      <c r="D1982" s="1061"/>
      <c r="E1982" s="1061"/>
      <c r="F1982" s="1061"/>
      <c r="G1982" s="1061"/>
      <c r="H1982" s="1061"/>
      <c r="I1982" s="1061"/>
      <c r="J1982" s="1062"/>
      <c r="K1982" s="1016" t="s">
        <v>459</v>
      </c>
      <c r="L1982" s="1016" t="s">
        <v>199</v>
      </c>
      <c r="M1982" s="1016"/>
      <c r="N1982" s="1016" t="s">
        <v>198</v>
      </c>
      <c r="O1982" s="1016"/>
      <c r="P1982" s="1016" t="s">
        <v>460</v>
      </c>
      <c r="Q1982" s="1016"/>
      <c r="R1982" s="1016" t="s">
        <v>6</v>
      </c>
      <c r="S1982" s="1016"/>
      <c r="T1982" s="1016"/>
      <c r="U1982" s="1075"/>
      <c r="V1982" s="1076"/>
      <c r="W1982" s="1075"/>
      <c r="X1982" s="1076"/>
      <c r="Y1982" s="1042"/>
      <c r="Z1982" s="1016"/>
      <c r="AA1982" s="1016"/>
      <c r="AB1982" s="1016"/>
      <c r="AC1982" s="1077"/>
      <c r="AD1982" s="1080"/>
      <c r="AE1982" s="1080"/>
      <c r="AF1982" s="1080"/>
      <c r="AG1982" s="1080"/>
      <c r="AH1982" s="1080"/>
      <c r="AI1982" s="1080"/>
      <c r="AJ1982" s="1078"/>
      <c r="AK1982" s="1075"/>
      <c r="AL1982" s="1083"/>
      <c r="AM1982" s="1083"/>
      <c r="AN1982" s="1084"/>
      <c r="AO1982" s="1085"/>
      <c r="AP1982" s="3"/>
      <c r="AV1982" s="167"/>
      <c r="AW1982" s="167"/>
      <c r="AX1982" s="167"/>
      <c r="AY1982" s="167"/>
      <c r="AZ1982" s="167"/>
      <c r="BA1982" s="167"/>
      <c r="BB1982" s="167"/>
      <c r="BC1982" s="167"/>
      <c r="BD1982" s="167"/>
    </row>
    <row r="1983" spans="2:86" ht="12" customHeight="1" x14ac:dyDescent="0.15">
      <c r="B1983" s="1058"/>
      <c r="C1983" s="1063"/>
      <c r="D1983" s="1061"/>
      <c r="E1983" s="1061"/>
      <c r="F1983" s="1061"/>
      <c r="G1983" s="1061"/>
      <c r="H1983" s="1061"/>
      <c r="I1983" s="1061"/>
      <c r="J1983" s="1062"/>
      <c r="K1983" s="1016"/>
      <c r="L1983" s="1016"/>
      <c r="M1983" s="1016"/>
      <c r="N1983" s="1016"/>
      <c r="O1983" s="1016"/>
      <c r="P1983" s="1016"/>
      <c r="Q1983" s="1016"/>
      <c r="R1983" s="1016"/>
      <c r="S1983" s="1016"/>
      <c r="T1983" s="1016"/>
      <c r="U1983" s="1075"/>
      <c r="V1983" s="1076"/>
      <c r="W1983" s="1075"/>
      <c r="X1983" s="1076"/>
      <c r="Y1983" s="1042" t="s">
        <v>461</v>
      </c>
      <c r="Z1983" s="1016"/>
      <c r="AA1983" s="1016"/>
      <c r="AB1983" s="1016"/>
      <c r="AC1983" s="1016" t="s">
        <v>462</v>
      </c>
      <c r="AD1983" s="1016"/>
      <c r="AE1983" s="1016"/>
      <c r="AF1983" s="1016"/>
      <c r="AG1983" s="1016" t="s">
        <v>463</v>
      </c>
      <c r="AH1983" s="1016"/>
      <c r="AI1983" s="1016"/>
      <c r="AJ1983" s="1016"/>
      <c r="AK1983" s="1075"/>
      <c r="AL1983" s="1083"/>
      <c r="AM1983" s="1083"/>
      <c r="AN1983" s="1084"/>
      <c r="AO1983" s="1085"/>
      <c r="AP1983" s="3"/>
      <c r="AV1983" s="167"/>
      <c r="AW1983" s="167"/>
      <c r="AX1983" s="167"/>
      <c r="AY1983" s="167"/>
      <c r="AZ1983" s="167"/>
      <c r="BA1983" s="167"/>
      <c r="BB1983" s="167"/>
      <c r="BC1983" s="167"/>
      <c r="BD1983" s="167"/>
    </row>
    <row r="1984" spans="2:86" ht="12" customHeight="1" x14ac:dyDescent="0.15">
      <c r="B1984" s="1058"/>
      <c r="C1984" s="1063"/>
      <c r="D1984" s="1061"/>
      <c r="E1984" s="1061"/>
      <c r="F1984" s="1061"/>
      <c r="G1984" s="1061"/>
      <c r="H1984" s="1061"/>
      <c r="I1984" s="1061"/>
      <c r="J1984" s="1062"/>
      <c r="K1984" s="1016"/>
      <c r="L1984" s="1016"/>
      <c r="M1984" s="1016"/>
      <c r="N1984" s="1016"/>
      <c r="O1984" s="1016"/>
      <c r="P1984" s="1016"/>
      <c r="Q1984" s="1016"/>
      <c r="R1984" s="1016"/>
      <c r="S1984" s="1016"/>
      <c r="T1984" s="1016"/>
      <c r="U1984" s="1077"/>
      <c r="V1984" s="1078"/>
      <c r="W1984" s="1077"/>
      <c r="X1984" s="1078"/>
      <c r="Y1984" s="191" t="s">
        <v>32</v>
      </c>
      <c r="Z1984" s="187" t="s">
        <v>33</v>
      </c>
      <c r="AA1984" s="187" t="s">
        <v>464</v>
      </c>
      <c r="AB1984" s="187" t="s">
        <v>465</v>
      </c>
      <c r="AC1984" s="187" t="s">
        <v>32</v>
      </c>
      <c r="AD1984" s="187" t="s">
        <v>33</v>
      </c>
      <c r="AE1984" s="187" t="s">
        <v>464</v>
      </c>
      <c r="AF1984" s="187" t="s">
        <v>465</v>
      </c>
      <c r="AG1984" s="187" t="s">
        <v>32</v>
      </c>
      <c r="AH1984" s="187" t="s">
        <v>33</v>
      </c>
      <c r="AI1984" s="187" t="s">
        <v>464</v>
      </c>
      <c r="AJ1984" s="187" t="s">
        <v>465</v>
      </c>
      <c r="AK1984" s="1077"/>
      <c r="AL1984" s="1080"/>
      <c r="AM1984" s="1080"/>
      <c r="AN1984" s="1086"/>
      <c r="AO1984" s="1087"/>
      <c r="AP1984" s="3"/>
      <c r="AV1984" s="167"/>
      <c r="AW1984" s="167"/>
      <c r="AX1984" s="167"/>
      <c r="AY1984" s="167"/>
      <c r="AZ1984" s="167"/>
      <c r="BA1984" s="167"/>
      <c r="BB1984" s="167"/>
      <c r="BC1984" s="167"/>
      <c r="BD1984" s="167"/>
    </row>
    <row r="1985" spans="2:56" ht="12" customHeight="1" x14ac:dyDescent="0.15">
      <c r="B1985" s="1058"/>
      <c r="C1985" s="1063"/>
      <c r="D1985" s="1061"/>
      <c r="E1985" s="1061"/>
      <c r="F1985" s="1061"/>
      <c r="G1985" s="1061"/>
      <c r="H1985" s="1061"/>
      <c r="I1985" s="1061"/>
      <c r="J1985" s="1062"/>
      <c r="K1985" s="192">
        <v>1</v>
      </c>
      <c r="L1985" s="1038" t="s">
        <v>534</v>
      </c>
      <c r="M1985" s="1039"/>
      <c r="N1985" s="1038" t="s">
        <v>486</v>
      </c>
      <c r="O1985" s="1039"/>
      <c r="P1985" s="1034" t="s">
        <v>332</v>
      </c>
      <c r="Q1985" s="1036"/>
      <c r="R1985" s="408" t="s">
        <v>338</v>
      </c>
      <c r="S1985" s="408"/>
      <c r="T1985" s="408"/>
      <c r="U1985" s="1034" t="s">
        <v>54</v>
      </c>
      <c r="V1985" s="1036"/>
      <c r="W1985" s="1034" t="s">
        <v>551</v>
      </c>
      <c r="X1985" s="1035"/>
      <c r="Y1985" s="286"/>
      <c r="Z1985" s="286"/>
      <c r="AA1985" s="286"/>
      <c r="AB1985" s="286"/>
      <c r="AC1985" s="223"/>
      <c r="AD1985" s="223"/>
      <c r="AE1985" s="223"/>
      <c r="AF1985" s="223"/>
      <c r="AG1985" s="223"/>
      <c r="AH1985" s="223"/>
      <c r="AI1985" s="223"/>
      <c r="AJ1985" s="223"/>
      <c r="AK1985" s="1088" t="s">
        <v>1690</v>
      </c>
      <c r="AL1985" s="1089"/>
      <c r="AM1985" s="1089"/>
      <c r="AN1985" s="1090"/>
      <c r="AO1985" s="1091"/>
      <c r="AP1985" s="3"/>
      <c r="AQ1985" s="222">
        <f>IF(P1985="材質劣化",2,IF(P1985="漏水",3,1))</f>
        <v>2</v>
      </c>
      <c r="AV1985" s="167"/>
      <c r="AW1985" s="167"/>
      <c r="AX1985" s="167"/>
      <c r="AY1985" s="167"/>
      <c r="AZ1985" s="167"/>
      <c r="BA1985" s="167"/>
      <c r="BB1985" s="167"/>
      <c r="BC1985" s="167"/>
      <c r="BD1985" s="167"/>
    </row>
    <row r="1986" spans="2:56" ht="12" customHeight="1" x14ac:dyDescent="0.15">
      <c r="B1986" s="1058"/>
      <c r="C1986" s="1063"/>
      <c r="D1986" s="1061"/>
      <c r="E1986" s="1061"/>
      <c r="F1986" s="1061"/>
      <c r="G1986" s="1061"/>
      <c r="H1986" s="1061"/>
      <c r="I1986" s="1061"/>
      <c r="J1986" s="1062"/>
      <c r="K1986" s="192">
        <v>2</v>
      </c>
      <c r="L1986" s="1038" t="s">
        <v>534</v>
      </c>
      <c r="M1986" s="1039"/>
      <c r="N1986" s="1038" t="s">
        <v>485</v>
      </c>
      <c r="O1986" s="1039"/>
      <c r="P1986" s="1034" t="s">
        <v>332</v>
      </c>
      <c r="Q1986" s="1036"/>
      <c r="R1986" s="408" t="s">
        <v>532</v>
      </c>
      <c r="S1986" s="408"/>
      <c r="T1986" s="408"/>
      <c r="U1986" s="1034" t="s">
        <v>1648</v>
      </c>
      <c r="V1986" s="1036"/>
      <c r="W1986" s="1034" t="s">
        <v>551</v>
      </c>
      <c r="X1986" s="1035"/>
      <c r="Y1986" s="286"/>
      <c r="Z1986" s="286"/>
      <c r="AA1986" s="286"/>
      <c r="AB1986" s="286"/>
      <c r="AC1986" s="223"/>
      <c r="AD1986" s="223"/>
      <c r="AE1986" s="223"/>
      <c r="AF1986" s="223"/>
      <c r="AG1986" s="223"/>
      <c r="AH1986" s="223"/>
      <c r="AI1986" s="223"/>
      <c r="AJ1986" s="223"/>
      <c r="AK1986" s="1052"/>
      <c r="AL1986" s="1053"/>
      <c r="AM1986" s="1053"/>
      <c r="AN1986" s="1054"/>
      <c r="AO1986" s="1055"/>
      <c r="AP1986" s="3"/>
      <c r="AQ1986" s="222">
        <f t="shared" ref="AQ1986:AQ2004" si="915">IF(P1986="材質劣化",2,IF(P1986="漏水",3,1))</f>
        <v>2</v>
      </c>
      <c r="AV1986" s="167"/>
      <c r="AW1986" s="167"/>
      <c r="AX1986" s="167"/>
      <c r="AY1986" s="167"/>
      <c r="AZ1986" s="167"/>
      <c r="BA1986" s="167"/>
      <c r="BB1986" s="167"/>
      <c r="BC1986" s="167"/>
      <c r="BD1986" s="167"/>
    </row>
    <row r="1987" spans="2:56" ht="12" customHeight="1" x14ac:dyDescent="0.15">
      <c r="B1987" s="1058"/>
      <c r="C1987" s="1063"/>
      <c r="D1987" s="1061"/>
      <c r="E1987" s="1061"/>
      <c r="F1987" s="1061"/>
      <c r="G1987" s="1061"/>
      <c r="H1987" s="1061"/>
      <c r="I1987" s="1061"/>
      <c r="J1987" s="1062"/>
      <c r="K1987" s="192">
        <v>3</v>
      </c>
      <c r="L1987" s="1038" t="s">
        <v>534</v>
      </c>
      <c r="M1987" s="1039"/>
      <c r="N1987" s="1038" t="s">
        <v>485</v>
      </c>
      <c r="O1987" s="1039"/>
      <c r="P1987" s="1034" t="s">
        <v>332</v>
      </c>
      <c r="Q1987" s="1036"/>
      <c r="R1987" s="408" t="s">
        <v>532</v>
      </c>
      <c r="S1987" s="408"/>
      <c r="T1987" s="408"/>
      <c r="U1987" s="1034" t="s">
        <v>551</v>
      </c>
      <c r="V1987" s="1036"/>
      <c r="W1987" s="1034" t="s">
        <v>551</v>
      </c>
      <c r="X1987" s="1035"/>
      <c r="Y1987" s="286"/>
      <c r="Z1987" s="286"/>
      <c r="AA1987" s="286"/>
      <c r="AB1987" s="286"/>
      <c r="AC1987" s="223"/>
      <c r="AD1987" s="223"/>
      <c r="AE1987" s="223"/>
      <c r="AF1987" s="223"/>
      <c r="AG1987" s="223"/>
      <c r="AH1987" s="223"/>
      <c r="AI1987" s="223"/>
      <c r="AJ1987" s="223"/>
      <c r="AK1987" s="1052"/>
      <c r="AL1987" s="1053"/>
      <c r="AM1987" s="1053"/>
      <c r="AN1987" s="1054"/>
      <c r="AO1987" s="1055"/>
      <c r="AP1987" s="3"/>
      <c r="AQ1987" s="222">
        <f t="shared" si="915"/>
        <v>2</v>
      </c>
      <c r="AV1987" s="167"/>
      <c r="AW1987" s="167"/>
      <c r="AX1987" s="167"/>
      <c r="AY1987" s="167"/>
      <c r="AZ1987" s="167"/>
      <c r="BA1987" s="167"/>
      <c r="BB1987" s="167"/>
      <c r="BC1987" s="167"/>
      <c r="BD1987" s="167"/>
    </row>
    <row r="1988" spans="2:56" ht="12" customHeight="1" x14ac:dyDescent="0.15">
      <c r="B1988" s="1058"/>
      <c r="C1988" s="1063"/>
      <c r="D1988" s="1061"/>
      <c r="E1988" s="1061"/>
      <c r="F1988" s="1061"/>
      <c r="G1988" s="1061"/>
      <c r="H1988" s="1061"/>
      <c r="I1988" s="1061"/>
      <c r="J1988" s="1062"/>
      <c r="K1988" s="192">
        <v>4</v>
      </c>
      <c r="L1988" s="1038" t="s">
        <v>331</v>
      </c>
      <c r="M1988" s="1039"/>
      <c r="N1988" s="1038" t="s">
        <v>356</v>
      </c>
      <c r="O1988" s="1039"/>
      <c r="P1988" s="1034" t="s">
        <v>333</v>
      </c>
      <c r="Q1988" s="1036"/>
      <c r="R1988" s="408" t="s">
        <v>340</v>
      </c>
      <c r="S1988" s="408"/>
      <c r="T1988" s="408"/>
      <c r="U1988" s="1034" t="s">
        <v>554</v>
      </c>
      <c r="V1988" s="1036"/>
      <c r="W1988" s="1034" t="s">
        <v>1649</v>
      </c>
      <c r="X1988" s="1035"/>
      <c r="Y1988" s="286"/>
      <c r="Z1988" s="286"/>
      <c r="AA1988" s="286"/>
      <c r="AB1988" s="286"/>
      <c r="AC1988" s="223"/>
      <c r="AD1988" s="223"/>
      <c r="AE1988" s="223"/>
      <c r="AF1988" s="223"/>
      <c r="AG1988" s="223"/>
      <c r="AH1988" s="223"/>
      <c r="AI1988" s="223"/>
      <c r="AJ1988" s="223">
        <f>5*0.4</f>
        <v>2</v>
      </c>
      <c r="AK1988" s="1052"/>
      <c r="AL1988" s="1053"/>
      <c r="AM1988" s="1053"/>
      <c r="AN1988" s="1054"/>
      <c r="AO1988" s="1055"/>
      <c r="AP1988" s="3"/>
      <c r="AQ1988" s="222">
        <f t="shared" si="915"/>
        <v>3</v>
      </c>
      <c r="AV1988" s="167"/>
      <c r="AW1988" s="167"/>
      <c r="AX1988" s="167"/>
      <c r="AY1988" s="167"/>
      <c r="AZ1988" s="167"/>
      <c r="BA1988" s="167"/>
      <c r="BB1988" s="167"/>
      <c r="BC1988" s="167"/>
      <c r="BD1988" s="167"/>
    </row>
    <row r="1989" spans="2:56" ht="12" customHeight="1" x14ac:dyDescent="0.15">
      <c r="B1989" s="1058"/>
      <c r="C1989" s="1063"/>
      <c r="D1989" s="1061"/>
      <c r="E1989" s="1061"/>
      <c r="F1989" s="1061"/>
      <c r="G1989" s="1061"/>
      <c r="H1989" s="1061"/>
      <c r="I1989" s="1061"/>
      <c r="J1989" s="1062"/>
      <c r="K1989" s="192">
        <v>5</v>
      </c>
      <c r="L1989" s="1038" t="s">
        <v>331</v>
      </c>
      <c r="M1989" s="1039"/>
      <c r="N1989" s="1038" t="s">
        <v>355</v>
      </c>
      <c r="O1989" s="1039"/>
      <c r="P1989" s="1034" t="s">
        <v>333</v>
      </c>
      <c r="Q1989" s="1036"/>
      <c r="R1989" s="408" t="s">
        <v>340</v>
      </c>
      <c r="S1989" s="408"/>
      <c r="T1989" s="408"/>
      <c r="U1989" s="1034" t="s">
        <v>554</v>
      </c>
      <c r="V1989" s="1036"/>
      <c r="W1989" s="1034" t="s">
        <v>1649</v>
      </c>
      <c r="X1989" s="1035"/>
      <c r="Y1989" s="286"/>
      <c r="Z1989" s="286"/>
      <c r="AA1989" s="286"/>
      <c r="AB1989" s="286"/>
      <c r="AC1989" s="223"/>
      <c r="AD1989" s="223"/>
      <c r="AE1989" s="223"/>
      <c r="AF1989" s="223"/>
      <c r="AG1989" s="223"/>
      <c r="AH1989" s="223"/>
      <c r="AI1989" s="223"/>
      <c r="AJ1989" s="223">
        <f>2.2*0.25</f>
        <v>0.55000000000000004</v>
      </c>
      <c r="AK1989" s="1052"/>
      <c r="AL1989" s="1053"/>
      <c r="AM1989" s="1053"/>
      <c r="AN1989" s="1054"/>
      <c r="AO1989" s="1055"/>
      <c r="AP1989" s="3"/>
      <c r="AQ1989" s="222">
        <f t="shared" si="915"/>
        <v>3</v>
      </c>
      <c r="AV1989" s="167"/>
      <c r="AW1989" s="167"/>
      <c r="AX1989" s="167"/>
      <c r="AY1989" s="167"/>
      <c r="AZ1989" s="167"/>
      <c r="BA1989" s="167"/>
      <c r="BB1989" s="167"/>
      <c r="BC1989" s="167"/>
      <c r="BD1989" s="167"/>
    </row>
    <row r="1990" spans="2:56" ht="12" customHeight="1" x14ac:dyDescent="0.15">
      <c r="B1990" s="1058"/>
      <c r="C1990" s="1063"/>
      <c r="D1990" s="1061"/>
      <c r="E1990" s="1061"/>
      <c r="F1990" s="1061"/>
      <c r="G1990" s="1061"/>
      <c r="H1990" s="1061"/>
      <c r="I1990" s="1061"/>
      <c r="J1990" s="1062"/>
      <c r="K1990" s="192"/>
      <c r="L1990" s="1038"/>
      <c r="M1990" s="1039"/>
      <c r="N1990" s="1038"/>
      <c r="O1990" s="1039"/>
      <c r="P1990" s="1034"/>
      <c r="Q1990" s="1036"/>
      <c r="R1990" s="408"/>
      <c r="S1990" s="408"/>
      <c r="T1990" s="408"/>
      <c r="U1990" s="1034"/>
      <c r="V1990" s="1036"/>
      <c r="W1990" s="1034"/>
      <c r="X1990" s="1035"/>
      <c r="Y1990" s="286"/>
      <c r="Z1990" s="286"/>
      <c r="AA1990" s="286"/>
      <c r="AB1990" s="286"/>
      <c r="AC1990" s="223"/>
      <c r="AD1990" s="223"/>
      <c r="AE1990" s="223"/>
      <c r="AF1990" s="223"/>
      <c r="AG1990" s="223"/>
      <c r="AH1990" s="223"/>
      <c r="AI1990" s="223"/>
      <c r="AJ1990" s="223"/>
      <c r="AK1990" s="1052"/>
      <c r="AL1990" s="1053"/>
      <c r="AM1990" s="1053"/>
      <c r="AN1990" s="1054"/>
      <c r="AO1990" s="1055"/>
      <c r="AP1990" s="3"/>
      <c r="AQ1990" s="222">
        <f t="shared" si="915"/>
        <v>1</v>
      </c>
      <c r="AV1990" s="167"/>
      <c r="AW1990" s="167"/>
      <c r="AX1990" s="167"/>
      <c r="AY1990" s="167"/>
      <c r="AZ1990" s="167"/>
      <c r="BA1990" s="167"/>
      <c r="BB1990" s="167"/>
      <c r="BC1990" s="167"/>
      <c r="BD1990" s="167"/>
    </row>
    <row r="1991" spans="2:56" s="162" customFormat="1" ht="12" customHeight="1" x14ac:dyDescent="0.15">
      <c r="B1991" s="1058"/>
      <c r="C1991" s="1063"/>
      <c r="D1991" s="1061"/>
      <c r="E1991" s="1061"/>
      <c r="F1991" s="1061"/>
      <c r="G1991" s="1061"/>
      <c r="H1991" s="1061"/>
      <c r="I1991" s="1061"/>
      <c r="J1991" s="1062"/>
      <c r="K1991" s="192"/>
      <c r="L1991" s="1038"/>
      <c r="M1991" s="1039"/>
      <c r="N1991" s="1038"/>
      <c r="O1991" s="1039"/>
      <c r="P1991" s="1034"/>
      <c r="Q1991" s="1036"/>
      <c r="R1991" s="408"/>
      <c r="S1991" s="408"/>
      <c r="T1991" s="408"/>
      <c r="U1991" s="1034"/>
      <c r="V1991" s="1036"/>
      <c r="W1991" s="1034"/>
      <c r="X1991" s="1035"/>
      <c r="Y1991" s="286"/>
      <c r="Z1991" s="286"/>
      <c r="AA1991" s="286"/>
      <c r="AB1991" s="286"/>
      <c r="AC1991" s="223"/>
      <c r="AD1991" s="223"/>
      <c r="AE1991" s="223"/>
      <c r="AF1991" s="223"/>
      <c r="AG1991" s="223"/>
      <c r="AH1991" s="223"/>
      <c r="AI1991" s="223"/>
      <c r="AJ1991" s="223"/>
      <c r="AK1991" s="1034"/>
      <c r="AL1991" s="1035"/>
      <c r="AM1991" s="1035"/>
      <c r="AN1991" s="788"/>
      <c r="AO1991" s="789"/>
      <c r="AP1991" s="3"/>
      <c r="AQ1991" s="222">
        <f t="shared" si="915"/>
        <v>1</v>
      </c>
    </row>
    <row r="1992" spans="2:56" s="162" customFormat="1" ht="12" customHeight="1" x14ac:dyDescent="0.15">
      <c r="B1992" s="1058"/>
      <c r="C1992" s="1063"/>
      <c r="D1992" s="1061"/>
      <c r="E1992" s="1061"/>
      <c r="F1992" s="1061"/>
      <c r="G1992" s="1061"/>
      <c r="H1992" s="1061"/>
      <c r="I1992" s="1061"/>
      <c r="J1992" s="1062"/>
      <c r="K1992" s="192"/>
      <c r="L1992" s="1038"/>
      <c r="M1992" s="1039"/>
      <c r="N1992" s="1038"/>
      <c r="O1992" s="1039"/>
      <c r="P1992" s="1034"/>
      <c r="Q1992" s="1036"/>
      <c r="R1992" s="408"/>
      <c r="S1992" s="408"/>
      <c r="T1992" s="408"/>
      <c r="U1992" s="1034"/>
      <c r="V1992" s="1036"/>
      <c r="W1992" s="1034"/>
      <c r="X1992" s="1035"/>
      <c r="Y1992" s="286"/>
      <c r="Z1992" s="286"/>
      <c r="AA1992" s="286"/>
      <c r="AB1992" s="286"/>
      <c r="AC1992" s="223"/>
      <c r="AD1992" s="223"/>
      <c r="AE1992" s="223"/>
      <c r="AF1992" s="223"/>
      <c r="AG1992" s="223"/>
      <c r="AH1992" s="223"/>
      <c r="AI1992" s="223"/>
      <c r="AJ1992" s="223"/>
      <c r="AK1992" s="1034"/>
      <c r="AL1992" s="1035"/>
      <c r="AM1992" s="1035"/>
      <c r="AN1992" s="788"/>
      <c r="AO1992" s="789"/>
      <c r="AP1992" s="3"/>
      <c r="AQ1992" s="222">
        <f t="shared" si="915"/>
        <v>1</v>
      </c>
    </row>
    <row r="1993" spans="2:56" s="162" customFormat="1" ht="12" customHeight="1" x14ac:dyDescent="0.15">
      <c r="B1993" s="1058"/>
      <c r="C1993" s="1063"/>
      <c r="D1993" s="1061"/>
      <c r="E1993" s="1061"/>
      <c r="F1993" s="1061"/>
      <c r="G1993" s="1061"/>
      <c r="H1993" s="1061"/>
      <c r="I1993" s="1061"/>
      <c r="J1993" s="1062"/>
      <c r="K1993" s="192"/>
      <c r="L1993" s="1038"/>
      <c r="M1993" s="1039"/>
      <c r="N1993" s="1038"/>
      <c r="O1993" s="1039"/>
      <c r="P1993" s="1034"/>
      <c r="Q1993" s="1036"/>
      <c r="R1993" s="408"/>
      <c r="S1993" s="408"/>
      <c r="T1993" s="408"/>
      <c r="U1993" s="1034"/>
      <c r="V1993" s="1036"/>
      <c r="W1993" s="1034"/>
      <c r="X1993" s="1035"/>
      <c r="Y1993" s="286"/>
      <c r="Z1993" s="286"/>
      <c r="AA1993" s="286"/>
      <c r="AB1993" s="286"/>
      <c r="AC1993" s="223"/>
      <c r="AD1993" s="223"/>
      <c r="AE1993" s="223"/>
      <c r="AF1993" s="223"/>
      <c r="AG1993" s="223"/>
      <c r="AH1993" s="223"/>
      <c r="AI1993" s="223"/>
      <c r="AJ1993" s="223"/>
      <c r="AK1993" s="1034"/>
      <c r="AL1993" s="1035"/>
      <c r="AM1993" s="1035"/>
      <c r="AN1993" s="788"/>
      <c r="AO1993" s="789"/>
      <c r="AP1993" s="3"/>
      <c r="AQ1993" s="222">
        <f t="shared" si="915"/>
        <v>1</v>
      </c>
    </row>
    <row r="1994" spans="2:56" s="162" customFormat="1" ht="12" customHeight="1" x14ac:dyDescent="0.15">
      <c r="B1994" s="1058"/>
      <c r="C1994" s="1063"/>
      <c r="D1994" s="1061"/>
      <c r="E1994" s="1061"/>
      <c r="F1994" s="1061"/>
      <c r="G1994" s="1061"/>
      <c r="H1994" s="1061"/>
      <c r="I1994" s="1061"/>
      <c r="J1994" s="1062"/>
      <c r="K1994" s="192"/>
      <c r="L1994" s="1038"/>
      <c r="M1994" s="1039"/>
      <c r="N1994" s="1038"/>
      <c r="O1994" s="1039"/>
      <c r="P1994" s="1034"/>
      <c r="Q1994" s="1036"/>
      <c r="R1994" s="408"/>
      <c r="S1994" s="408"/>
      <c r="T1994" s="408"/>
      <c r="U1994" s="1034"/>
      <c r="V1994" s="1036"/>
      <c r="W1994" s="1034"/>
      <c r="X1994" s="1035"/>
      <c r="Y1994" s="286"/>
      <c r="Z1994" s="286"/>
      <c r="AA1994" s="286"/>
      <c r="AB1994" s="286"/>
      <c r="AC1994" s="223"/>
      <c r="AD1994" s="223"/>
      <c r="AE1994" s="223"/>
      <c r="AF1994" s="223"/>
      <c r="AG1994" s="223"/>
      <c r="AH1994" s="223"/>
      <c r="AI1994" s="223"/>
      <c r="AJ1994" s="223"/>
      <c r="AK1994" s="1034"/>
      <c r="AL1994" s="1035"/>
      <c r="AM1994" s="1035"/>
      <c r="AN1994" s="788"/>
      <c r="AO1994" s="789"/>
      <c r="AP1994" s="3"/>
      <c r="AQ1994" s="222">
        <f t="shared" si="915"/>
        <v>1</v>
      </c>
    </row>
    <row r="1995" spans="2:56" s="162" customFormat="1" ht="12" customHeight="1" x14ac:dyDescent="0.15">
      <c r="B1995" s="1058"/>
      <c r="C1995" s="1063"/>
      <c r="D1995" s="1061"/>
      <c r="E1995" s="1061"/>
      <c r="F1995" s="1061"/>
      <c r="G1995" s="1061"/>
      <c r="H1995" s="1061"/>
      <c r="I1995" s="1061"/>
      <c r="J1995" s="1062"/>
      <c r="K1995" s="192"/>
      <c r="L1995" s="1038"/>
      <c r="M1995" s="1039"/>
      <c r="N1995" s="1038"/>
      <c r="O1995" s="1039"/>
      <c r="P1995" s="1034"/>
      <c r="Q1995" s="1036"/>
      <c r="R1995" s="408"/>
      <c r="S1995" s="408"/>
      <c r="T1995" s="408"/>
      <c r="U1995" s="1034"/>
      <c r="V1995" s="1036"/>
      <c r="W1995" s="1034"/>
      <c r="X1995" s="1035"/>
      <c r="Y1995" s="286"/>
      <c r="Z1995" s="286"/>
      <c r="AA1995" s="286"/>
      <c r="AB1995" s="286"/>
      <c r="AC1995" s="223"/>
      <c r="AD1995" s="223"/>
      <c r="AE1995" s="223"/>
      <c r="AF1995" s="223"/>
      <c r="AG1995" s="223"/>
      <c r="AH1995" s="223"/>
      <c r="AI1995" s="223"/>
      <c r="AJ1995" s="223"/>
      <c r="AK1995" s="1034"/>
      <c r="AL1995" s="1035"/>
      <c r="AM1995" s="1035"/>
      <c r="AN1995" s="788"/>
      <c r="AO1995" s="789"/>
      <c r="AP1995" s="3"/>
      <c r="AQ1995" s="222">
        <f t="shared" si="915"/>
        <v>1</v>
      </c>
    </row>
    <row r="1996" spans="2:56" s="162" customFormat="1" ht="12" customHeight="1" x14ac:dyDescent="0.15">
      <c r="B1996" s="1058"/>
      <c r="C1996" s="1063"/>
      <c r="D1996" s="1061"/>
      <c r="E1996" s="1061"/>
      <c r="F1996" s="1061"/>
      <c r="G1996" s="1061"/>
      <c r="H1996" s="1061"/>
      <c r="I1996" s="1061"/>
      <c r="J1996" s="1062"/>
      <c r="K1996" s="192"/>
      <c r="L1996" s="1038"/>
      <c r="M1996" s="1039"/>
      <c r="N1996" s="1038"/>
      <c r="O1996" s="1039"/>
      <c r="P1996" s="1034"/>
      <c r="Q1996" s="1036"/>
      <c r="R1996" s="408"/>
      <c r="S1996" s="408"/>
      <c r="T1996" s="408"/>
      <c r="U1996" s="1034"/>
      <c r="V1996" s="1036"/>
      <c r="W1996" s="1034"/>
      <c r="X1996" s="1035"/>
      <c r="Y1996" s="286"/>
      <c r="Z1996" s="286"/>
      <c r="AA1996" s="286"/>
      <c r="AB1996" s="286"/>
      <c r="AC1996" s="223"/>
      <c r="AD1996" s="223"/>
      <c r="AE1996" s="223"/>
      <c r="AF1996" s="223"/>
      <c r="AG1996" s="223"/>
      <c r="AH1996" s="223"/>
      <c r="AI1996" s="223"/>
      <c r="AJ1996" s="223"/>
      <c r="AK1996" s="1034"/>
      <c r="AL1996" s="1035"/>
      <c r="AM1996" s="1035"/>
      <c r="AN1996" s="788"/>
      <c r="AO1996" s="789"/>
      <c r="AP1996" s="3"/>
      <c r="AQ1996" s="222">
        <f t="shared" si="915"/>
        <v>1</v>
      </c>
    </row>
    <row r="1997" spans="2:56" s="162" customFormat="1" ht="12" customHeight="1" x14ac:dyDescent="0.15">
      <c r="B1997" s="1058"/>
      <c r="C1997" s="1063"/>
      <c r="D1997" s="1061"/>
      <c r="E1997" s="1061"/>
      <c r="F1997" s="1061"/>
      <c r="G1997" s="1061"/>
      <c r="H1997" s="1061"/>
      <c r="I1997" s="1061"/>
      <c r="J1997" s="1062"/>
      <c r="K1997" s="192"/>
      <c r="L1997" s="1038"/>
      <c r="M1997" s="1039"/>
      <c r="N1997" s="1038"/>
      <c r="O1997" s="1039"/>
      <c r="P1997" s="1034"/>
      <c r="Q1997" s="1036"/>
      <c r="R1997" s="408"/>
      <c r="S1997" s="408"/>
      <c r="T1997" s="408"/>
      <c r="U1997" s="1034"/>
      <c r="V1997" s="1036"/>
      <c r="W1997" s="1034"/>
      <c r="X1997" s="1035"/>
      <c r="Y1997" s="286"/>
      <c r="Z1997" s="286"/>
      <c r="AA1997" s="286"/>
      <c r="AB1997" s="286"/>
      <c r="AC1997" s="223"/>
      <c r="AD1997" s="223"/>
      <c r="AE1997" s="223"/>
      <c r="AF1997" s="223"/>
      <c r="AG1997" s="223"/>
      <c r="AH1997" s="223"/>
      <c r="AI1997" s="223"/>
      <c r="AJ1997" s="223"/>
      <c r="AK1997" s="1034"/>
      <c r="AL1997" s="1035"/>
      <c r="AM1997" s="1035"/>
      <c r="AN1997" s="788"/>
      <c r="AO1997" s="789"/>
      <c r="AP1997" s="3"/>
      <c r="AQ1997" s="222">
        <f t="shared" si="915"/>
        <v>1</v>
      </c>
    </row>
    <row r="1998" spans="2:56" s="162" customFormat="1" ht="12" customHeight="1" x14ac:dyDescent="0.15">
      <c r="B1998" s="1058"/>
      <c r="C1998" s="1063"/>
      <c r="D1998" s="1061"/>
      <c r="E1998" s="1061"/>
      <c r="F1998" s="1061"/>
      <c r="G1998" s="1061"/>
      <c r="H1998" s="1061"/>
      <c r="I1998" s="1061"/>
      <c r="J1998" s="1062"/>
      <c r="K1998" s="192"/>
      <c r="L1998" s="1038"/>
      <c r="M1998" s="1039"/>
      <c r="N1998" s="1038"/>
      <c r="O1998" s="1039"/>
      <c r="P1998" s="1034"/>
      <c r="Q1998" s="1036"/>
      <c r="R1998" s="408"/>
      <c r="S1998" s="408"/>
      <c r="T1998" s="408"/>
      <c r="U1998" s="1034"/>
      <c r="V1998" s="1036"/>
      <c r="W1998" s="1034"/>
      <c r="X1998" s="1035"/>
      <c r="Y1998" s="286"/>
      <c r="Z1998" s="286"/>
      <c r="AA1998" s="286"/>
      <c r="AB1998" s="286"/>
      <c r="AC1998" s="223"/>
      <c r="AD1998" s="223"/>
      <c r="AE1998" s="223"/>
      <c r="AF1998" s="223"/>
      <c r="AG1998" s="223"/>
      <c r="AH1998" s="223"/>
      <c r="AI1998" s="223"/>
      <c r="AJ1998" s="223"/>
      <c r="AK1998" s="1034"/>
      <c r="AL1998" s="1035"/>
      <c r="AM1998" s="1035"/>
      <c r="AN1998" s="788"/>
      <c r="AO1998" s="789"/>
      <c r="AP1998" s="3"/>
      <c r="AQ1998" s="222">
        <f t="shared" si="915"/>
        <v>1</v>
      </c>
    </row>
    <row r="1999" spans="2:56" s="162" customFormat="1" ht="12" customHeight="1" x14ac:dyDescent="0.15">
      <c r="B1999" s="1058"/>
      <c r="C1999" s="1063"/>
      <c r="D1999" s="1061"/>
      <c r="E1999" s="1061"/>
      <c r="F1999" s="1061"/>
      <c r="G1999" s="1061"/>
      <c r="H1999" s="1061"/>
      <c r="I1999" s="1061"/>
      <c r="J1999" s="1062"/>
      <c r="K1999" s="192"/>
      <c r="L1999" s="1038"/>
      <c r="M1999" s="1039"/>
      <c r="N1999" s="1038"/>
      <c r="O1999" s="1039"/>
      <c r="P1999" s="1034"/>
      <c r="Q1999" s="1036"/>
      <c r="R1999" s="408"/>
      <c r="S1999" s="408"/>
      <c r="T1999" s="408"/>
      <c r="U1999" s="1034"/>
      <c r="V1999" s="1036"/>
      <c r="W1999" s="1034"/>
      <c r="X1999" s="1035"/>
      <c r="Y1999" s="286"/>
      <c r="Z1999" s="286"/>
      <c r="AA1999" s="286"/>
      <c r="AB1999" s="286"/>
      <c r="AC1999" s="223"/>
      <c r="AD1999" s="223"/>
      <c r="AE1999" s="223"/>
      <c r="AF1999" s="223"/>
      <c r="AG1999" s="223"/>
      <c r="AH1999" s="223"/>
      <c r="AI1999" s="223"/>
      <c r="AJ1999" s="223"/>
      <c r="AK1999" s="1034"/>
      <c r="AL1999" s="1035"/>
      <c r="AM1999" s="1035"/>
      <c r="AN1999" s="788"/>
      <c r="AO1999" s="789"/>
      <c r="AP1999" s="3"/>
      <c r="AQ1999" s="222">
        <f t="shared" si="915"/>
        <v>1</v>
      </c>
    </row>
    <row r="2000" spans="2:56" s="162" customFormat="1" ht="12" customHeight="1" x14ac:dyDescent="0.15">
      <c r="B2000" s="1058"/>
      <c r="C2000" s="1063"/>
      <c r="D2000" s="1061"/>
      <c r="E2000" s="1061"/>
      <c r="F2000" s="1061"/>
      <c r="G2000" s="1061"/>
      <c r="H2000" s="1061"/>
      <c r="I2000" s="1061"/>
      <c r="J2000" s="1062"/>
      <c r="K2000" s="192"/>
      <c r="L2000" s="1038"/>
      <c r="M2000" s="1039"/>
      <c r="N2000" s="1038"/>
      <c r="O2000" s="1039"/>
      <c r="P2000" s="1034"/>
      <c r="Q2000" s="1036"/>
      <c r="R2000" s="408"/>
      <c r="S2000" s="408"/>
      <c r="T2000" s="408"/>
      <c r="U2000" s="1034"/>
      <c r="V2000" s="1036"/>
      <c r="W2000" s="1034"/>
      <c r="X2000" s="1035"/>
      <c r="Y2000" s="286"/>
      <c r="Z2000" s="286"/>
      <c r="AA2000" s="286"/>
      <c r="AB2000" s="286"/>
      <c r="AC2000" s="223"/>
      <c r="AD2000" s="223"/>
      <c r="AE2000" s="223"/>
      <c r="AF2000" s="223"/>
      <c r="AG2000" s="223"/>
      <c r="AH2000" s="223"/>
      <c r="AI2000" s="223"/>
      <c r="AJ2000" s="223"/>
      <c r="AK2000" s="1034"/>
      <c r="AL2000" s="1035"/>
      <c r="AM2000" s="1035"/>
      <c r="AN2000" s="788"/>
      <c r="AO2000" s="789"/>
      <c r="AP2000" s="3"/>
      <c r="AQ2000" s="222">
        <f t="shared" si="915"/>
        <v>1</v>
      </c>
    </row>
    <row r="2001" spans="2:46" s="162" customFormat="1" ht="12" customHeight="1" x14ac:dyDescent="0.15">
      <c r="B2001" s="1058"/>
      <c r="C2001" s="1063"/>
      <c r="D2001" s="1061"/>
      <c r="E2001" s="1061"/>
      <c r="F2001" s="1061"/>
      <c r="G2001" s="1061"/>
      <c r="H2001" s="1061"/>
      <c r="I2001" s="1061"/>
      <c r="J2001" s="1062"/>
      <c r="K2001" s="192"/>
      <c r="L2001" s="1038"/>
      <c r="M2001" s="1039"/>
      <c r="N2001" s="1038"/>
      <c r="O2001" s="1039"/>
      <c r="P2001" s="1034"/>
      <c r="Q2001" s="1036"/>
      <c r="R2001" s="408"/>
      <c r="S2001" s="408"/>
      <c r="T2001" s="408"/>
      <c r="U2001" s="1034"/>
      <c r="V2001" s="1036"/>
      <c r="W2001" s="1034"/>
      <c r="X2001" s="1035"/>
      <c r="Y2001" s="286"/>
      <c r="Z2001" s="286"/>
      <c r="AA2001" s="286"/>
      <c r="AB2001" s="286"/>
      <c r="AC2001" s="223"/>
      <c r="AD2001" s="223"/>
      <c r="AE2001" s="223"/>
      <c r="AF2001" s="223"/>
      <c r="AG2001" s="223"/>
      <c r="AH2001" s="223"/>
      <c r="AI2001" s="223"/>
      <c r="AJ2001" s="223"/>
      <c r="AK2001" s="1034"/>
      <c r="AL2001" s="1035"/>
      <c r="AM2001" s="1035"/>
      <c r="AN2001" s="788"/>
      <c r="AO2001" s="789"/>
      <c r="AP2001" s="3"/>
      <c r="AQ2001" s="222">
        <f t="shared" si="915"/>
        <v>1</v>
      </c>
    </row>
    <row r="2002" spans="2:46" s="162" customFormat="1" ht="12" customHeight="1" x14ac:dyDescent="0.15">
      <c r="B2002" s="1058"/>
      <c r="C2002" s="1063"/>
      <c r="D2002" s="1061"/>
      <c r="E2002" s="1061"/>
      <c r="F2002" s="1061"/>
      <c r="G2002" s="1061"/>
      <c r="H2002" s="1061"/>
      <c r="I2002" s="1061"/>
      <c r="J2002" s="1062"/>
      <c r="K2002" s="192"/>
      <c r="L2002" s="1038"/>
      <c r="M2002" s="1039"/>
      <c r="N2002" s="1038"/>
      <c r="O2002" s="1039"/>
      <c r="P2002" s="1034"/>
      <c r="Q2002" s="1036"/>
      <c r="R2002" s="408"/>
      <c r="S2002" s="408"/>
      <c r="T2002" s="408"/>
      <c r="U2002" s="1034"/>
      <c r="V2002" s="1036"/>
      <c r="W2002" s="1034"/>
      <c r="X2002" s="1035"/>
      <c r="Y2002" s="286"/>
      <c r="Z2002" s="286"/>
      <c r="AA2002" s="286"/>
      <c r="AB2002" s="286"/>
      <c r="AC2002" s="223"/>
      <c r="AD2002" s="223"/>
      <c r="AE2002" s="223"/>
      <c r="AF2002" s="223"/>
      <c r="AG2002" s="223"/>
      <c r="AH2002" s="223"/>
      <c r="AI2002" s="223"/>
      <c r="AJ2002" s="223"/>
      <c r="AK2002" s="1034"/>
      <c r="AL2002" s="1035"/>
      <c r="AM2002" s="1035"/>
      <c r="AN2002" s="788"/>
      <c r="AO2002" s="789"/>
      <c r="AP2002" s="3"/>
      <c r="AQ2002" s="222">
        <f t="shared" si="915"/>
        <v>1</v>
      </c>
    </row>
    <row r="2003" spans="2:46" s="162" customFormat="1" ht="12" customHeight="1" x14ac:dyDescent="0.15">
      <c r="B2003" s="1058"/>
      <c r="C2003" s="1063"/>
      <c r="D2003" s="1061"/>
      <c r="E2003" s="1061"/>
      <c r="F2003" s="1061"/>
      <c r="G2003" s="1061"/>
      <c r="H2003" s="1061"/>
      <c r="I2003" s="1061"/>
      <c r="J2003" s="1062"/>
      <c r="K2003" s="192"/>
      <c r="L2003" s="1038"/>
      <c r="M2003" s="1039"/>
      <c r="N2003" s="1038"/>
      <c r="O2003" s="1039"/>
      <c r="P2003" s="1034"/>
      <c r="Q2003" s="1036"/>
      <c r="R2003" s="408"/>
      <c r="S2003" s="408"/>
      <c r="T2003" s="408"/>
      <c r="U2003" s="1034"/>
      <c r="V2003" s="1036"/>
      <c r="W2003" s="1034"/>
      <c r="X2003" s="1035"/>
      <c r="Y2003" s="286"/>
      <c r="Z2003" s="286"/>
      <c r="AA2003" s="286"/>
      <c r="AB2003" s="286"/>
      <c r="AC2003" s="223"/>
      <c r="AD2003" s="223"/>
      <c r="AE2003" s="223"/>
      <c r="AF2003" s="223"/>
      <c r="AG2003" s="223"/>
      <c r="AH2003" s="223"/>
      <c r="AI2003" s="223"/>
      <c r="AJ2003" s="223"/>
      <c r="AK2003" s="1034"/>
      <c r="AL2003" s="1035"/>
      <c r="AM2003" s="1035"/>
      <c r="AN2003" s="788"/>
      <c r="AO2003" s="789"/>
      <c r="AP2003" s="3"/>
      <c r="AQ2003" s="222">
        <f t="shared" si="915"/>
        <v>1</v>
      </c>
    </row>
    <row r="2004" spans="2:46" s="162" customFormat="1" ht="12" customHeight="1" x14ac:dyDescent="0.15">
      <c r="B2004" s="1058"/>
      <c r="C2004" s="1063"/>
      <c r="D2004" s="1061"/>
      <c r="E2004" s="1061"/>
      <c r="F2004" s="1061"/>
      <c r="G2004" s="1061"/>
      <c r="H2004" s="1061"/>
      <c r="I2004" s="1061"/>
      <c r="J2004" s="1062"/>
      <c r="K2004" s="192"/>
      <c r="L2004" s="1038"/>
      <c r="M2004" s="1039"/>
      <c r="N2004" s="1038"/>
      <c r="O2004" s="1039"/>
      <c r="P2004" s="1034"/>
      <c r="Q2004" s="1036"/>
      <c r="R2004" s="408"/>
      <c r="S2004" s="408"/>
      <c r="T2004" s="408"/>
      <c r="U2004" s="1034"/>
      <c r="V2004" s="1036"/>
      <c r="W2004" s="1034"/>
      <c r="X2004" s="1035"/>
      <c r="Y2004" s="286"/>
      <c r="Z2004" s="286"/>
      <c r="AA2004" s="286"/>
      <c r="AB2004" s="286"/>
      <c r="AC2004" s="223"/>
      <c r="AD2004" s="223"/>
      <c r="AE2004" s="223"/>
      <c r="AF2004" s="223"/>
      <c r="AG2004" s="223"/>
      <c r="AH2004" s="223"/>
      <c r="AI2004" s="223"/>
      <c r="AJ2004" s="223"/>
      <c r="AK2004" s="1034"/>
      <c r="AL2004" s="1035"/>
      <c r="AM2004" s="1035"/>
      <c r="AN2004" s="788"/>
      <c r="AO2004" s="789"/>
      <c r="AP2004" s="3"/>
      <c r="AQ2004" s="222">
        <f t="shared" si="915"/>
        <v>1</v>
      </c>
    </row>
    <row r="2005" spans="2:46" s="162" customFormat="1" ht="12" customHeight="1" x14ac:dyDescent="0.15">
      <c r="B2005" s="1058"/>
      <c r="C2005" s="1063"/>
      <c r="D2005" s="1061"/>
      <c r="E2005" s="1061"/>
      <c r="F2005" s="1061"/>
      <c r="G2005" s="1061"/>
      <c r="H2005" s="1061"/>
      <c r="I2005" s="1061"/>
      <c r="J2005" s="1062"/>
      <c r="K2005" s="1016" t="s">
        <v>216</v>
      </c>
      <c r="L2005" s="1016" t="s">
        <v>215</v>
      </c>
      <c r="M2005" s="1016"/>
      <c r="N2005" s="1016"/>
      <c r="O2005" s="1016"/>
      <c r="P2005" s="1016"/>
      <c r="Q2005" s="1016"/>
      <c r="R2005" s="1016"/>
      <c r="S2005" s="1016"/>
      <c r="T2005" s="1016"/>
      <c r="U2005" s="1016"/>
      <c r="V2005" s="1016"/>
      <c r="W2005" s="1016"/>
      <c r="X2005" s="1016"/>
      <c r="Y2005" s="1040" t="s">
        <v>466</v>
      </c>
      <c r="Z2005" s="1041"/>
      <c r="AA2005" s="1041"/>
      <c r="AB2005" s="1042"/>
      <c r="AC2005" s="224">
        <f t="shared" ref="AC2005:AJ2005" si="916">SUM(AC1985:AC2004)</f>
        <v>0</v>
      </c>
      <c r="AD2005" s="224">
        <f t="shared" si="916"/>
        <v>0</v>
      </c>
      <c r="AE2005" s="224">
        <f t="shared" si="916"/>
        <v>0</v>
      </c>
      <c r="AF2005" s="224">
        <f t="shared" si="916"/>
        <v>0</v>
      </c>
      <c r="AG2005" s="224">
        <f t="shared" si="916"/>
        <v>0</v>
      </c>
      <c r="AH2005" s="224">
        <f t="shared" si="916"/>
        <v>0</v>
      </c>
      <c r="AI2005" s="224">
        <f t="shared" si="916"/>
        <v>0</v>
      </c>
      <c r="AJ2005" s="224">
        <f t="shared" si="916"/>
        <v>2.5499999999999998</v>
      </c>
      <c r="AK2005" s="1040" t="s">
        <v>214</v>
      </c>
      <c r="AL2005" s="1041"/>
      <c r="AM2005" s="1041"/>
      <c r="AN2005" s="788"/>
      <c r="AO2005" s="789"/>
      <c r="AP2005" s="3"/>
    </row>
    <row r="2006" spans="2:46" s="162" customFormat="1" ht="12" customHeight="1" x14ac:dyDescent="0.15">
      <c r="B2006" s="1058"/>
      <c r="C2006" s="1063"/>
      <c r="D2006" s="1061"/>
      <c r="E2006" s="1061"/>
      <c r="F2006" s="1061"/>
      <c r="G2006" s="1061"/>
      <c r="H2006" s="1061"/>
      <c r="I2006" s="1061"/>
      <c r="J2006" s="1062"/>
      <c r="K2006" s="1016"/>
      <c r="L2006" s="1016" t="s">
        <v>467</v>
      </c>
      <c r="M2006" s="1016"/>
      <c r="N2006" s="1016"/>
      <c r="O2006" s="1016" t="s">
        <v>213</v>
      </c>
      <c r="P2006" s="1016"/>
      <c r="Q2006" s="1016"/>
      <c r="R2006" s="1016"/>
      <c r="S2006" s="1016"/>
      <c r="T2006" s="1016"/>
      <c r="U2006" s="1016"/>
      <c r="V2006" s="1016"/>
      <c r="W2006" s="1016"/>
      <c r="X2006" s="1016"/>
      <c r="Y2006" s="193">
        <f>COUNTIF(Y1985:Y2004,"○")</f>
        <v>0</v>
      </c>
      <c r="Z2006" s="193">
        <f>COUNTIF(Z1985:Z2004,"○")</f>
        <v>0</v>
      </c>
      <c r="AA2006" s="193">
        <f>COUNTIF(AA1985:AA2004,"○")</f>
        <v>0</v>
      </c>
      <c r="AB2006" s="193">
        <f>COUNTIF(AB1985:AB2004,"○")</f>
        <v>0</v>
      </c>
      <c r="AC2006" s="193">
        <f t="shared" ref="AC2006:AJ2006" si="917">COUNT(AC1985:AC2004)</f>
        <v>0</v>
      </c>
      <c r="AD2006" s="193">
        <f t="shared" si="917"/>
        <v>0</v>
      </c>
      <c r="AE2006" s="193">
        <f t="shared" si="917"/>
        <v>0</v>
      </c>
      <c r="AF2006" s="193">
        <f t="shared" si="917"/>
        <v>0</v>
      </c>
      <c r="AG2006" s="193">
        <f t="shared" si="917"/>
        <v>0</v>
      </c>
      <c r="AH2006" s="193">
        <f t="shared" si="917"/>
        <v>0</v>
      </c>
      <c r="AI2006" s="193">
        <f t="shared" si="917"/>
        <v>0</v>
      </c>
      <c r="AJ2006" s="193">
        <f t="shared" si="917"/>
        <v>2</v>
      </c>
      <c r="AK2006" s="1043"/>
      <c r="AL2006" s="1044"/>
      <c r="AM2006" s="1044"/>
      <c r="AN2006" s="1044"/>
      <c r="AO2006" s="1045"/>
      <c r="AP2006" s="3"/>
    </row>
    <row r="2007" spans="2:46" ht="12" customHeight="1" x14ac:dyDescent="0.15">
      <c r="B2007" s="1058"/>
      <c r="C2007" s="1063"/>
      <c r="D2007" s="1061"/>
      <c r="E2007" s="1061"/>
      <c r="F2007" s="1061"/>
      <c r="G2007" s="1061"/>
      <c r="H2007" s="1061"/>
      <c r="I2007" s="1061"/>
      <c r="J2007" s="1062"/>
      <c r="K2007" s="1016"/>
      <c r="L2007" s="1016"/>
      <c r="M2007" s="1016"/>
      <c r="N2007" s="1016"/>
      <c r="O2007" s="1016" t="s">
        <v>468</v>
      </c>
      <c r="P2007" s="1016"/>
      <c r="Q2007" s="1016"/>
      <c r="R2007" s="1016"/>
      <c r="S2007" s="1016"/>
      <c r="T2007" s="1016"/>
      <c r="U2007" s="1016"/>
      <c r="V2007" s="1016"/>
      <c r="W2007" s="1016"/>
      <c r="X2007" s="1016"/>
      <c r="Y2007" s="1034" t="str">
        <f>IF(Y2006&gt;0,"Ⅳ",IF(Z2006&gt;0,"Ⅲ",IF(AA2006&gt;0,"Ⅱa",IF(AB2006&gt;0,"Ⅱb","Ⅰ"))))</f>
        <v>Ⅰ</v>
      </c>
      <c r="Z2007" s="1035"/>
      <c r="AA2007" s="1035"/>
      <c r="AB2007" s="1036"/>
      <c r="AC2007" s="1034" t="str">
        <f>IF(AC2006&gt;0,"Ⅳ",IF(AD2006&gt;0,"Ⅲ",IF(AE2006&gt;0,"Ⅱa",IF(AF2006&gt;0,"Ⅱb","Ⅰ"))))</f>
        <v>Ⅰ</v>
      </c>
      <c r="AD2007" s="1035"/>
      <c r="AE2007" s="1035"/>
      <c r="AF2007" s="1036"/>
      <c r="AG2007" s="1034" t="str">
        <f>IF(AG2006&gt;0,"Ⅳ",IF(AH2006&gt;0,"Ⅲ",IF(AI2006&gt;0,"Ⅱa",IF(AJ2006&gt;0,"Ⅱb","Ⅰ"))))</f>
        <v>Ⅱb</v>
      </c>
      <c r="AH2007" s="1035"/>
      <c r="AI2007" s="1035"/>
      <c r="AJ2007" s="1036"/>
      <c r="AK2007" s="1046"/>
      <c r="AL2007" s="1047"/>
      <c r="AM2007" s="1047"/>
      <c r="AN2007" s="1047"/>
      <c r="AO2007" s="1048"/>
      <c r="AP2007" s="3"/>
      <c r="AQ2007" s="282" t="s">
        <v>312</v>
      </c>
      <c r="AR2007" s="282" t="s">
        <v>313</v>
      </c>
      <c r="AS2007" s="699" t="s">
        <v>316</v>
      </c>
      <c r="AT2007" s="1026"/>
    </row>
    <row r="2008" spans="2:46" ht="12" customHeight="1" x14ac:dyDescent="0.15">
      <c r="B2008" s="1058"/>
      <c r="C2008" s="1063"/>
      <c r="D2008" s="1061"/>
      <c r="E2008" s="1061"/>
      <c r="F2008" s="1061"/>
      <c r="G2008" s="1061"/>
      <c r="H2008" s="1061"/>
      <c r="I2008" s="1061"/>
      <c r="J2008" s="1062"/>
      <c r="K2008" s="1016"/>
      <c r="L2008" s="1016" t="s">
        <v>469</v>
      </c>
      <c r="M2008" s="1016"/>
      <c r="N2008" s="1016"/>
      <c r="O2008" s="1016" t="s">
        <v>212</v>
      </c>
      <c r="P2008" s="1016"/>
      <c r="Q2008" s="1016"/>
      <c r="R2008" s="1016"/>
      <c r="S2008" s="1016"/>
      <c r="T2008" s="1016"/>
      <c r="U2008" s="1016"/>
      <c r="V2008" s="1016"/>
      <c r="W2008" s="1016"/>
      <c r="X2008" s="1016"/>
      <c r="Y2008" s="187" t="s">
        <v>32</v>
      </c>
      <c r="Z2008" s="187" t="s">
        <v>33</v>
      </c>
      <c r="AA2008" s="1027" t="s">
        <v>34</v>
      </c>
      <c r="AB2008" s="1027"/>
      <c r="AC2008" s="187" t="s">
        <v>32</v>
      </c>
      <c r="AD2008" s="187" t="s">
        <v>33</v>
      </c>
      <c r="AE2008" s="1027" t="s">
        <v>34</v>
      </c>
      <c r="AF2008" s="1027"/>
      <c r="AG2008" s="187" t="s">
        <v>32</v>
      </c>
      <c r="AH2008" s="187" t="s">
        <v>33</v>
      </c>
      <c r="AI2008" s="1027" t="s">
        <v>34</v>
      </c>
      <c r="AJ2008" s="1027"/>
      <c r="AK2008" s="1046"/>
      <c r="AL2008" s="1047"/>
      <c r="AM2008" s="1047"/>
      <c r="AN2008" s="1047"/>
      <c r="AO2008" s="1048"/>
      <c r="AP2008" s="3"/>
      <c r="AQ2008" s="1028">
        <f>+Y2006+Z2006</f>
        <v>0</v>
      </c>
      <c r="AR2008" s="1029"/>
      <c r="AS2008" s="1028">
        <f>+AA2006+AB2006</f>
        <v>0</v>
      </c>
      <c r="AT2008" s="1029"/>
    </row>
    <row r="2009" spans="2:46" ht="12" customHeight="1" x14ac:dyDescent="0.15">
      <c r="B2009" s="1058"/>
      <c r="C2009" s="1063"/>
      <c r="D2009" s="1061"/>
      <c r="E2009" s="1061"/>
      <c r="F2009" s="1061"/>
      <c r="G2009" s="1061"/>
      <c r="H2009" s="1061"/>
      <c r="I2009" s="1061"/>
      <c r="J2009" s="1062"/>
      <c r="K2009" s="1016"/>
      <c r="L2009" s="1016"/>
      <c r="M2009" s="1016"/>
      <c r="N2009" s="1016"/>
      <c r="O2009" s="1016" t="s">
        <v>470</v>
      </c>
      <c r="P2009" s="1016"/>
      <c r="Q2009" s="1016"/>
      <c r="R2009" s="1016"/>
      <c r="S2009" s="1016"/>
      <c r="T2009" s="1016"/>
      <c r="U2009" s="1016"/>
      <c r="V2009" s="1016"/>
      <c r="W2009" s="1016"/>
      <c r="X2009" s="1016"/>
      <c r="Y2009" s="193" t="str">
        <f>IF(Y2006=0,"",1)</f>
        <v/>
      </c>
      <c r="Z2009" s="193" t="str">
        <f>IF(Z2006=0,"",1)</f>
        <v/>
      </c>
      <c r="AA2009" s="1030" t="str">
        <f>IF(AQ2008=1,"",IF(AS2008&gt;0,1,""))</f>
        <v/>
      </c>
      <c r="AB2009" s="1031"/>
      <c r="AC2009" s="193">
        <f>+AC2006</f>
        <v>0</v>
      </c>
      <c r="AD2009" s="193">
        <f>AD2006</f>
        <v>0</v>
      </c>
      <c r="AE2009" s="1030">
        <f>AE2006+AF2006</f>
        <v>0</v>
      </c>
      <c r="AF2009" s="1031"/>
      <c r="AG2009" s="193">
        <f>AG2006</f>
        <v>0</v>
      </c>
      <c r="AH2009" s="193">
        <f>AH2006</f>
        <v>0</v>
      </c>
      <c r="AI2009" s="1030">
        <f>AI2006+AJ2006</f>
        <v>2</v>
      </c>
      <c r="AJ2009" s="1031"/>
      <c r="AK2009" s="1046"/>
      <c r="AL2009" s="1047"/>
      <c r="AM2009" s="1047"/>
      <c r="AN2009" s="1047"/>
      <c r="AO2009" s="1048"/>
      <c r="AP2009" s="3"/>
      <c r="AQ2009" s="197">
        <f>+Y2006+AC2009+AG2009</f>
        <v>0</v>
      </c>
      <c r="AR2009" s="197">
        <f>+Z2006+AD2009+AH2009</f>
        <v>0</v>
      </c>
      <c r="AS2009" s="1032">
        <f>+AS2008+AE2009+AI2009</f>
        <v>2</v>
      </c>
      <c r="AT2009" s="1033"/>
    </row>
    <row r="2010" spans="2:46" ht="12" customHeight="1" x14ac:dyDescent="0.15">
      <c r="B2010" s="1058"/>
      <c r="C2010" s="1063"/>
      <c r="D2010" s="1061"/>
      <c r="E2010" s="1061"/>
      <c r="F2010" s="1061"/>
      <c r="G2010" s="1061"/>
      <c r="H2010" s="1061"/>
      <c r="I2010" s="1061"/>
      <c r="J2010" s="1062"/>
      <c r="K2010" s="1016"/>
      <c r="L2010" s="1016"/>
      <c r="M2010" s="1016"/>
      <c r="N2010" s="1016"/>
      <c r="O2010" s="1016" t="s">
        <v>471</v>
      </c>
      <c r="P2010" s="1016"/>
      <c r="Q2010" s="1016"/>
      <c r="R2010" s="1016"/>
      <c r="S2010" s="1016"/>
      <c r="T2010" s="1016"/>
      <c r="U2010" s="1016"/>
      <c r="V2010" s="1016"/>
      <c r="W2010" s="1016"/>
      <c r="X2010" s="1016"/>
      <c r="Y2010" s="1034" t="s">
        <v>875</v>
      </c>
      <c r="Z2010" s="1035"/>
      <c r="AA2010" s="1035"/>
      <c r="AB2010" s="1036"/>
      <c r="AC2010" s="1034" t="str">
        <f>IF(AC2009&gt;0,"Ⅳ",IF(AD2009&gt;0,"Ⅲ",IF(AE2009&gt;0,"Ⅱ","Ⅰ")))</f>
        <v>Ⅰ</v>
      </c>
      <c r="AD2010" s="1035"/>
      <c r="AE2010" s="1035"/>
      <c r="AF2010" s="1036"/>
      <c r="AG2010" s="1034" t="str">
        <f>IF(AG2009&gt;0,"Ⅳ",IF(AH2009&gt;0,"Ⅲ",IF(AI2009&gt;0,"Ⅱ","Ⅰ")))</f>
        <v>Ⅱ</v>
      </c>
      <c r="AH2010" s="1035"/>
      <c r="AI2010" s="1035"/>
      <c r="AJ2010" s="1036"/>
      <c r="AK2010" s="1046"/>
      <c r="AL2010" s="1047"/>
      <c r="AM2010" s="1047"/>
      <c r="AN2010" s="1047"/>
      <c r="AO2010" s="1048"/>
      <c r="AP2010" s="3"/>
      <c r="AQ2010" s="1037" t="str">
        <f>IF(AQ2009&gt;0,"Ⅳ",IF(AR2009&gt;0,"Ⅲ",IF(AS2009&gt;0,"Ⅱ","Ⅰ")))</f>
        <v>Ⅱ</v>
      </c>
      <c r="AR2010" s="1037"/>
      <c r="AS2010" s="1037"/>
      <c r="AT2010" s="1037"/>
    </row>
    <row r="2011" spans="2:46" ht="12" customHeight="1" x14ac:dyDescent="0.15">
      <c r="B2011" s="1058"/>
      <c r="C2011" s="1063"/>
      <c r="D2011" s="1061"/>
      <c r="E2011" s="1061"/>
      <c r="F2011" s="1061"/>
      <c r="G2011" s="1061"/>
      <c r="H2011" s="1061"/>
      <c r="I2011" s="1061"/>
      <c r="J2011" s="1062"/>
      <c r="K2011" s="1016"/>
      <c r="L2011" s="1016"/>
      <c r="M2011" s="1016"/>
      <c r="N2011" s="1016"/>
      <c r="O2011" s="1016" t="s">
        <v>472</v>
      </c>
      <c r="P2011" s="1016"/>
      <c r="Q2011" s="1016"/>
      <c r="R2011" s="1016"/>
      <c r="S2011" s="1016"/>
      <c r="T2011" s="1016"/>
      <c r="U2011" s="1016"/>
      <c r="V2011" s="1016"/>
      <c r="W2011" s="1016"/>
      <c r="X2011" s="1016"/>
      <c r="Y2011" s="1034" t="str">
        <f>IF(COUNTIF(Y2010:AJ2010,"Ⅳ")&gt;0,"Ⅳ",IF(COUNTIF(Y2010:AJ2010,"Ⅲ")&gt;0,"Ⅲ",IF(COUNTIF(Y2010:AJ2010,"Ⅱ")&gt;0,"Ⅱ","Ⅰ")))</f>
        <v>Ⅱ</v>
      </c>
      <c r="Z2011" s="1035"/>
      <c r="AA2011" s="1035"/>
      <c r="AB2011" s="1035"/>
      <c r="AC2011" s="1035"/>
      <c r="AD2011" s="1035"/>
      <c r="AE2011" s="1035"/>
      <c r="AF2011" s="1035"/>
      <c r="AG2011" s="1035"/>
      <c r="AH2011" s="1035"/>
      <c r="AI2011" s="1035"/>
      <c r="AJ2011" s="1036"/>
      <c r="AK2011" s="1049"/>
      <c r="AL2011" s="1050"/>
      <c r="AM2011" s="1050"/>
      <c r="AN2011" s="1050"/>
      <c r="AO2011" s="1051"/>
      <c r="AP2011" s="3"/>
    </row>
    <row r="2012" spans="2:46" ht="14.25" customHeight="1" x14ac:dyDescent="0.15">
      <c r="B2012" s="1058"/>
      <c r="C2012" s="1063"/>
      <c r="D2012" s="1061"/>
      <c r="E2012" s="1061"/>
      <c r="F2012" s="1061"/>
      <c r="G2012" s="1061"/>
      <c r="H2012" s="1061"/>
      <c r="I2012" s="1061"/>
      <c r="J2012" s="1062"/>
      <c r="K2012" s="1016" t="s">
        <v>169</v>
      </c>
      <c r="L2012" s="1017"/>
      <c r="M2012" s="1017"/>
      <c r="N2012" s="1017"/>
      <c r="O2012" s="1017"/>
      <c r="P2012" s="1017"/>
      <c r="Q2012" s="1017"/>
      <c r="R2012" s="1017"/>
      <c r="S2012" s="1017"/>
      <c r="T2012" s="1017"/>
      <c r="U2012" s="1017"/>
      <c r="V2012" s="1017"/>
      <c r="W2012" s="1017"/>
      <c r="X2012" s="1017"/>
      <c r="Y2012" s="1017"/>
      <c r="Z2012" s="1017"/>
      <c r="AA2012" s="1017"/>
      <c r="AB2012" s="1017"/>
      <c r="AC2012" s="1017"/>
      <c r="AD2012" s="1017"/>
      <c r="AE2012" s="1017"/>
      <c r="AF2012" s="1017"/>
      <c r="AG2012" s="1017"/>
      <c r="AH2012" s="1017"/>
      <c r="AI2012" s="1017"/>
      <c r="AJ2012" s="1017"/>
      <c r="AK2012" s="1017"/>
      <c r="AL2012" s="1017"/>
      <c r="AM2012" s="1017"/>
      <c r="AN2012" s="1017"/>
      <c r="AO2012" s="1017"/>
      <c r="AP2012" s="3"/>
    </row>
    <row r="2013" spans="2:46" ht="14.25" customHeight="1" x14ac:dyDescent="0.15">
      <c r="B2013" s="1058"/>
      <c r="C2013" s="1063"/>
      <c r="D2013" s="1061"/>
      <c r="E2013" s="1061"/>
      <c r="F2013" s="1061"/>
      <c r="G2013" s="1061"/>
      <c r="H2013" s="1061"/>
      <c r="I2013" s="1061"/>
      <c r="J2013" s="1062"/>
      <c r="K2013" s="1016"/>
      <c r="L2013" s="1017"/>
      <c r="M2013" s="1017"/>
      <c r="N2013" s="1017"/>
      <c r="O2013" s="1017"/>
      <c r="P2013" s="1017"/>
      <c r="Q2013" s="1017"/>
      <c r="R2013" s="1017"/>
      <c r="S2013" s="1017"/>
      <c r="T2013" s="1017"/>
      <c r="U2013" s="1017"/>
      <c r="V2013" s="1017"/>
      <c r="W2013" s="1017"/>
      <c r="X2013" s="1017"/>
      <c r="Y2013" s="1017"/>
      <c r="Z2013" s="1017"/>
      <c r="AA2013" s="1017"/>
      <c r="AB2013" s="1017"/>
      <c r="AC2013" s="1017"/>
      <c r="AD2013" s="1017"/>
      <c r="AE2013" s="1017"/>
      <c r="AF2013" s="1017"/>
      <c r="AG2013" s="1017"/>
      <c r="AH2013" s="1017"/>
      <c r="AI2013" s="1017"/>
      <c r="AJ2013" s="1017"/>
      <c r="AK2013" s="1017"/>
      <c r="AL2013" s="1017"/>
      <c r="AM2013" s="1017"/>
      <c r="AN2013" s="1017"/>
      <c r="AO2013" s="1017"/>
      <c r="AP2013" s="3"/>
    </row>
    <row r="2014" spans="2:46" ht="12" customHeight="1" x14ac:dyDescent="0.15">
      <c r="B2014" s="1058"/>
      <c r="C2014" s="1063"/>
      <c r="D2014" s="1061"/>
      <c r="E2014" s="1061"/>
      <c r="F2014" s="1061"/>
      <c r="G2014" s="1061"/>
      <c r="H2014" s="1061"/>
      <c r="I2014" s="1061"/>
      <c r="J2014" s="1062"/>
      <c r="K2014" s="1018" t="s">
        <v>473</v>
      </c>
      <c r="L2014" s="1018"/>
      <c r="M2014" s="1018"/>
      <c r="N2014" s="1018"/>
      <c r="O2014" s="1018"/>
      <c r="P2014" s="1018"/>
      <c r="Q2014" s="1018"/>
      <c r="R2014" s="1018"/>
      <c r="S2014" s="1018"/>
      <c r="T2014" s="1018"/>
      <c r="U2014" s="1018"/>
      <c r="V2014" s="1018"/>
      <c r="W2014" s="1018"/>
      <c r="X2014" s="1018"/>
      <c r="Y2014" s="1018"/>
      <c r="Z2014" s="1018"/>
      <c r="AA2014" s="1018"/>
      <c r="AB2014" s="1018"/>
      <c r="AC2014" s="1018"/>
      <c r="AD2014" s="1018"/>
      <c r="AE2014" s="1018"/>
      <c r="AF2014" s="1018"/>
      <c r="AG2014" s="1018"/>
      <c r="AH2014" s="1018"/>
      <c r="AI2014" s="1018"/>
      <c r="AJ2014" s="1018"/>
      <c r="AK2014" s="1018"/>
      <c r="AL2014" s="1018"/>
      <c r="AM2014" s="1018"/>
      <c r="AN2014" s="1018"/>
      <c r="AO2014" s="1018"/>
      <c r="AP2014" s="3"/>
    </row>
    <row r="2015" spans="2:46" ht="12" customHeight="1" x14ac:dyDescent="0.15">
      <c r="B2015" s="1058"/>
      <c r="C2015" s="1063"/>
      <c r="D2015" s="1061"/>
      <c r="E2015" s="1061"/>
      <c r="F2015" s="1061"/>
      <c r="G2015" s="1061"/>
      <c r="H2015" s="1061"/>
      <c r="I2015" s="1061"/>
      <c r="J2015" s="1062"/>
      <c r="K2015" s="1019" t="s">
        <v>523</v>
      </c>
      <c r="L2015" s="1019"/>
      <c r="M2015" s="1019"/>
      <c r="N2015" s="1019"/>
      <c r="O2015" s="1019"/>
      <c r="P2015" s="1019"/>
      <c r="Q2015" s="1019"/>
      <c r="R2015" s="1019"/>
      <c r="S2015" s="1019"/>
      <c r="T2015" s="1019"/>
      <c r="U2015" s="1019"/>
      <c r="V2015" s="1019"/>
      <c r="W2015" s="1019"/>
      <c r="X2015" s="1019"/>
      <c r="Y2015" s="1019"/>
      <c r="Z2015" s="1019"/>
      <c r="AA2015" s="1019"/>
      <c r="AB2015" s="1019"/>
      <c r="AC2015" s="1019"/>
      <c r="AD2015" s="1019"/>
      <c r="AE2015" s="1019"/>
      <c r="AF2015" s="1019"/>
      <c r="AG2015" s="1019"/>
      <c r="AH2015" s="1019"/>
      <c r="AI2015" s="1019"/>
      <c r="AJ2015" s="1019"/>
      <c r="AK2015" s="1019"/>
      <c r="AL2015" s="1019"/>
      <c r="AM2015" s="1019"/>
      <c r="AN2015" s="1019"/>
      <c r="AO2015" s="1019"/>
      <c r="AP2015" s="3"/>
    </row>
    <row r="2016" spans="2:46" ht="12" customHeight="1" x14ac:dyDescent="0.15">
      <c r="B2016" s="1058"/>
      <c r="C2016" s="1063"/>
      <c r="D2016" s="1061"/>
      <c r="E2016" s="1061"/>
      <c r="F2016" s="1061"/>
      <c r="G2016" s="1061"/>
      <c r="H2016" s="1061"/>
      <c r="I2016" s="1061"/>
      <c r="J2016" s="1062"/>
      <c r="K2016" s="194" t="s">
        <v>474</v>
      </c>
      <c r="L2016" s="195"/>
      <c r="M2016" s="195"/>
      <c r="N2016" s="195"/>
      <c r="O2016" s="195"/>
      <c r="P2016" s="195"/>
      <c r="Q2016" s="195"/>
      <c r="R2016" s="195"/>
      <c r="S2016" s="195"/>
      <c r="T2016" s="195"/>
      <c r="U2016" s="195"/>
      <c r="V2016" s="195"/>
      <c r="W2016" s="195"/>
      <c r="X2016" s="195"/>
      <c r="Y2016" s="195"/>
      <c r="Z2016" s="195"/>
      <c r="AA2016" s="195"/>
      <c r="AB2016" s="195"/>
      <c r="AC2016" s="195"/>
      <c r="AD2016" s="195"/>
      <c r="AE2016" s="195"/>
      <c r="AF2016" s="195"/>
      <c r="AG2016" s="195"/>
      <c r="AH2016" s="195"/>
      <c r="AI2016" s="195"/>
      <c r="AJ2016" s="195"/>
      <c r="AK2016" s="195"/>
      <c r="AL2016" s="195"/>
      <c r="AM2016" s="195"/>
      <c r="AN2016" s="195"/>
      <c r="AO2016" s="196"/>
      <c r="AP2016" s="3"/>
    </row>
    <row r="2017" spans="2:86" ht="12" customHeight="1" x14ac:dyDescent="0.15">
      <c r="B2017" s="1058"/>
      <c r="C2017" s="1063"/>
      <c r="D2017" s="1061"/>
      <c r="E2017" s="1061"/>
      <c r="F2017" s="1061"/>
      <c r="G2017" s="1061"/>
      <c r="H2017" s="1061"/>
      <c r="I2017" s="1061"/>
      <c r="J2017" s="1062"/>
      <c r="K2017" s="194" t="s">
        <v>475</v>
      </c>
      <c r="L2017" s="195"/>
      <c r="M2017" s="195"/>
      <c r="N2017" s="195"/>
      <c r="O2017" s="195"/>
      <c r="P2017" s="195"/>
      <c r="Q2017" s="195"/>
      <c r="R2017" s="195"/>
      <c r="S2017" s="195"/>
      <c r="T2017" s="195"/>
      <c r="U2017" s="195"/>
      <c r="V2017" s="195"/>
      <c r="W2017" s="195"/>
      <c r="X2017" s="195"/>
      <c r="Y2017" s="195"/>
      <c r="Z2017" s="195"/>
      <c r="AA2017" s="195"/>
      <c r="AB2017" s="195"/>
      <c r="AC2017" s="195"/>
      <c r="AD2017" s="195"/>
      <c r="AE2017" s="195"/>
      <c r="AF2017" s="195"/>
      <c r="AG2017" s="195"/>
      <c r="AH2017" s="195"/>
      <c r="AI2017" s="195"/>
      <c r="AJ2017" s="195"/>
      <c r="AK2017" s="195"/>
      <c r="AL2017" s="195"/>
      <c r="AM2017" s="195"/>
      <c r="AN2017" s="195"/>
      <c r="AO2017" s="196"/>
      <c r="AP2017" s="3"/>
    </row>
    <row r="2018" spans="2:86" ht="12" customHeight="1" x14ac:dyDescent="0.15">
      <c r="B2018" s="1058"/>
      <c r="C2018" s="1063"/>
      <c r="D2018" s="1061"/>
      <c r="E2018" s="1061"/>
      <c r="F2018" s="1061"/>
      <c r="G2018" s="1061"/>
      <c r="H2018" s="1061"/>
      <c r="I2018" s="1061"/>
      <c r="J2018" s="1062"/>
      <c r="K2018" s="1020" t="s">
        <v>476</v>
      </c>
      <c r="L2018" s="1021"/>
      <c r="M2018" s="1021"/>
      <c r="N2018" s="1021"/>
      <c r="O2018" s="1021"/>
      <c r="P2018" s="1021"/>
      <c r="Q2018" s="1021"/>
      <c r="R2018" s="1021"/>
      <c r="S2018" s="1021"/>
      <c r="T2018" s="1021"/>
      <c r="U2018" s="1021"/>
      <c r="V2018" s="1021"/>
      <c r="W2018" s="1021"/>
      <c r="X2018" s="1021"/>
      <c r="Y2018" s="1021"/>
      <c r="Z2018" s="1021"/>
      <c r="AA2018" s="1021"/>
      <c r="AB2018" s="1021"/>
      <c r="AC2018" s="1021"/>
      <c r="AD2018" s="1021"/>
      <c r="AE2018" s="1021"/>
      <c r="AF2018" s="1021"/>
      <c r="AG2018" s="1021"/>
      <c r="AH2018" s="1021"/>
      <c r="AI2018" s="1021"/>
      <c r="AJ2018" s="1021"/>
      <c r="AK2018" s="1021"/>
      <c r="AL2018" s="1021"/>
      <c r="AM2018" s="1021"/>
      <c r="AN2018" s="1021"/>
      <c r="AO2018" s="1022"/>
      <c r="AP2018" s="3"/>
    </row>
    <row r="2019" spans="2:86" ht="12" customHeight="1" x14ac:dyDescent="0.15">
      <c r="B2019" s="591"/>
      <c r="C2019" s="1064"/>
      <c r="D2019" s="1065"/>
      <c r="E2019" s="1065"/>
      <c r="F2019" s="1065"/>
      <c r="G2019" s="1065"/>
      <c r="H2019" s="1065"/>
      <c r="I2019" s="1065"/>
      <c r="J2019" s="1066"/>
      <c r="K2019" s="1023"/>
      <c r="L2019" s="1024"/>
      <c r="M2019" s="1024"/>
      <c r="N2019" s="1024"/>
      <c r="O2019" s="1024"/>
      <c r="P2019" s="1024"/>
      <c r="Q2019" s="1024"/>
      <c r="R2019" s="1024"/>
      <c r="S2019" s="1024"/>
      <c r="T2019" s="1024"/>
      <c r="U2019" s="1024"/>
      <c r="V2019" s="1024"/>
      <c r="W2019" s="1024"/>
      <c r="X2019" s="1024"/>
      <c r="Y2019" s="1024"/>
      <c r="Z2019" s="1024"/>
      <c r="AA2019" s="1024"/>
      <c r="AB2019" s="1024"/>
      <c r="AC2019" s="1024"/>
      <c r="AD2019" s="1024"/>
      <c r="AE2019" s="1024"/>
      <c r="AF2019" s="1024"/>
      <c r="AG2019" s="1024"/>
      <c r="AH2019" s="1024"/>
      <c r="AI2019" s="1024"/>
      <c r="AJ2019" s="1024"/>
      <c r="AK2019" s="1024"/>
      <c r="AL2019" s="1024"/>
      <c r="AM2019" s="1024"/>
      <c r="AN2019" s="1024"/>
      <c r="AO2019" s="1025"/>
      <c r="AP2019" s="3"/>
    </row>
    <row r="2020" spans="2:86" s="9" customFormat="1" ht="12" customHeight="1" x14ac:dyDescent="0.15">
      <c r="B2020" s="3" t="s">
        <v>527</v>
      </c>
      <c r="AQ2020" s="162"/>
      <c r="AR2020" s="162"/>
      <c r="AS2020" s="162"/>
      <c r="AT2020" s="162"/>
      <c r="AU2020" s="162"/>
      <c r="AV2020" s="162"/>
      <c r="AW2020" s="162"/>
      <c r="AX2020" s="162"/>
      <c r="AY2020" s="162"/>
      <c r="AZ2020" s="162"/>
      <c r="BA2020" s="162"/>
      <c r="BB2020" s="162"/>
      <c r="BC2020" s="162"/>
      <c r="BD2020" s="162"/>
      <c r="BE2020" s="162"/>
      <c r="BF2020" s="162"/>
      <c r="BG2020" s="162"/>
      <c r="BH2020" s="162"/>
      <c r="BI2020" s="162"/>
      <c r="BJ2020" s="162"/>
      <c r="BK2020" s="162"/>
      <c r="BL2020" s="162"/>
      <c r="BM2020" s="162"/>
      <c r="BN2020" s="162"/>
      <c r="BO2020" s="162"/>
      <c r="BP2020" s="162"/>
      <c r="BQ2020" s="162"/>
      <c r="BR2020" s="162"/>
      <c r="BS2020" s="162"/>
      <c r="BT2020" s="162"/>
      <c r="BU2020" s="162"/>
      <c r="BV2020" s="162"/>
      <c r="BW2020" s="162"/>
      <c r="BX2020" s="162"/>
      <c r="BY2020" s="162"/>
      <c r="BZ2020" s="162"/>
      <c r="CA2020" s="162"/>
      <c r="CB2020" s="162"/>
      <c r="CC2020" s="162"/>
      <c r="CD2020" s="162"/>
      <c r="CE2020" s="162"/>
      <c r="CF2020" s="162"/>
      <c r="CG2020" s="162"/>
      <c r="CH2020" s="162"/>
    </row>
    <row r="2021" spans="2:86" ht="12" customHeight="1" thickBot="1" x14ac:dyDescent="0.2">
      <c r="B2021" s="3" t="s">
        <v>524</v>
      </c>
    </row>
    <row r="2022" spans="2:86" ht="12" customHeight="1" x14ac:dyDescent="0.15">
      <c r="B2022" s="3" t="s">
        <v>525</v>
      </c>
      <c r="AU2022" s="1000" t="s">
        <v>305</v>
      </c>
      <c r="AV2022" s="1001" t="s">
        <v>298</v>
      </c>
      <c r="AW2022" s="1003" t="s">
        <v>299</v>
      </c>
      <c r="AX2022" s="1005" t="s">
        <v>306</v>
      </c>
      <c r="AY2022" s="1006"/>
      <c r="AZ2022" s="1006"/>
      <c r="BA2022" s="1006"/>
      <c r="BB2022" s="1006"/>
      <c r="BC2022" s="1006"/>
      <c r="BD2022" s="1006"/>
      <c r="BE2022" s="1006"/>
      <c r="BF2022" s="1006"/>
      <c r="BG2022" s="1006"/>
      <c r="BH2022" s="1006"/>
      <c r="BI2022" s="1006"/>
      <c r="BJ2022" s="1006"/>
      <c r="BK2022" s="1006"/>
      <c r="BL2022" s="1006"/>
      <c r="BM2022" s="1006"/>
      <c r="BN2022" s="1006"/>
      <c r="BO2022" s="1006"/>
      <c r="BP2022" s="1006"/>
      <c r="BQ2022" s="1006"/>
      <c r="BR2022" s="1007"/>
      <c r="BS2022" s="807" t="s">
        <v>300</v>
      </c>
      <c r="BT2022" s="1008"/>
      <c r="BU2022" s="1008"/>
      <c r="BV2022" s="1008"/>
      <c r="BW2022" s="1009" t="s">
        <v>307</v>
      </c>
      <c r="BX2022" s="1010"/>
      <c r="BY2022" s="1010"/>
      <c r="BZ2022" s="1010"/>
      <c r="CA2022" s="1010"/>
      <c r="CB2022" s="1010"/>
      <c r="CC2022" s="1010"/>
      <c r="CD2022" s="1010"/>
      <c r="CE2022" s="1010"/>
      <c r="CF2022" s="1010"/>
      <c r="CG2022" s="1010"/>
      <c r="CH2022" s="1011"/>
    </row>
    <row r="2023" spans="2:86" ht="12" customHeight="1" x14ac:dyDescent="0.15">
      <c r="B2023" s="3" t="s">
        <v>477</v>
      </c>
      <c r="AU2023" s="1000"/>
      <c r="AV2023" s="1002"/>
      <c r="AW2023" s="1004"/>
      <c r="AX2023" s="1012" t="s">
        <v>308</v>
      </c>
      <c r="AY2023" s="686"/>
      <c r="AZ2023" s="686"/>
      <c r="BA2023" s="686"/>
      <c r="BB2023" s="686"/>
      <c r="BC2023" s="686"/>
      <c r="BD2023" s="686"/>
      <c r="BE2023" s="686"/>
      <c r="BF2023" s="686"/>
      <c r="BG2023" s="686"/>
      <c r="BH2023" s="686"/>
      <c r="BI2023" s="686"/>
      <c r="BJ2023" s="686" t="s">
        <v>309</v>
      </c>
      <c r="BK2023" s="686"/>
      <c r="BL2023" s="686"/>
      <c r="BM2023" s="686"/>
      <c r="BN2023" s="686"/>
      <c r="BO2023" s="686"/>
      <c r="BP2023" s="686"/>
      <c r="BQ2023" s="686"/>
      <c r="BR2023" s="1013"/>
      <c r="BS2023" s="1008"/>
      <c r="BT2023" s="1008"/>
      <c r="BU2023" s="1008"/>
      <c r="BV2023" s="1008"/>
      <c r="BW2023" s="1014" t="s">
        <v>302</v>
      </c>
      <c r="BX2023" s="699"/>
      <c r="BY2023" s="699"/>
      <c r="BZ2023" s="699"/>
      <c r="CA2023" s="686" t="s">
        <v>310</v>
      </c>
      <c r="CB2023" s="686"/>
      <c r="CC2023" s="686"/>
      <c r="CD2023" s="686"/>
      <c r="CE2023" s="686"/>
      <c r="CF2023" s="686"/>
      <c r="CG2023" s="686"/>
      <c r="CH2023" s="1013"/>
    </row>
    <row r="2024" spans="2:86" ht="12" customHeight="1" x14ac:dyDescent="0.15">
      <c r="B2024" s="3" t="s">
        <v>526</v>
      </c>
      <c r="AU2024" s="1000"/>
      <c r="AV2024" s="1002"/>
      <c r="AW2024" s="1004"/>
      <c r="AX2024" s="1012" t="s">
        <v>26</v>
      </c>
      <c r="AY2024" s="686"/>
      <c r="AZ2024" s="686"/>
      <c r="BA2024" s="686"/>
      <c r="BB2024" s="686" t="s">
        <v>22</v>
      </c>
      <c r="BC2024" s="686"/>
      <c r="BD2024" s="686"/>
      <c r="BE2024" s="686"/>
      <c r="BF2024" s="686" t="s">
        <v>24</v>
      </c>
      <c r="BG2024" s="686"/>
      <c r="BH2024" s="686"/>
      <c r="BI2024" s="686"/>
      <c r="BJ2024" s="699" t="s">
        <v>26</v>
      </c>
      <c r="BK2024" s="699"/>
      <c r="BL2024" s="699"/>
      <c r="BM2024" s="699" t="s">
        <v>22</v>
      </c>
      <c r="BN2024" s="699"/>
      <c r="BO2024" s="699"/>
      <c r="BP2024" s="699" t="s">
        <v>24</v>
      </c>
      <c r="BQ2024" s="699"/>
      <c r="BR2024" s="1015"/>
      <c r="BS2024" s="807" t="s">
        <v>26</v>
      </c>
      <c r="BT2024" s="807" t="s">
        <v>22</v>
      </c>
      <c r="BU2024" s="807" t="s">
        <v>24</v>
      </c>
      <c r="BV2024" s="807" t="s">
        <v>303</v>
      </c>
      <c r="BW2024" s="1012" t="s">
        <v>311</v>
      </c>
      <c r="BX2024" s="686"/>
      <c r="BY2024" s="686"/>
      <c r="BZ2024" s="686"/>
      <c r="CA2024" s="686" t="s">
        <v>22</v>
      </c>
      <c r="CB2024" s="686"/>
      <c r="CC2024" s="686"/>
      <c r="CD2024" s="686"/>
      <c r="CE2024" s="686" t="s">
        <v>24</v>
      </c>
      <c r="CF2024" s="686"/>
      <c r="CG2024" s="686"/>
      <c r="CH2024" s="1013"/>
    </row>
    <row r="2025" spans="2:86" ht="12" customHeight="1" x14ac:dyDescent="0.15">
      <c r="B2025" s="3" t="s">
        <v>478</v>
      </c>
      <c r="AU2025" s="1000"/>
      <c r="AV2025" s="1002"/>
      <c r="AW2025" s="1004"/>
      <c r="AX2025" s="156" t="s">
        <v>862</v>
      </c>
      <c r="AY2025" s="157" t="s">
        <v>863</v>
      </c>
      <c r="AZ2025" s="157" t="s">
        <v>864</v>
      </c>
      <c r="BA2025" s="158" t="s">
        <v>865</v>
      </c>
      <c r="BB2025" s="159" t="s">
        <v>866</v>
      </c>
      <c r="BC2025" s="157" t="s">
        <v>863</v>
      </c>
      <c r="BD2025" s="157" t="s">
        <v>867</v>
      </c>
      <c r="BE2025" s="158" t="s">
        <v>865</v>
      </c>
      <c r="BF2025" s="159" t="s">
        <v>866</v>
      </c>
      <c r="BG2025" s="157" t="s">
        <v>863</v>
      </c>
      <c r="BH2025" s="157" t="s">
        <v>864</v>
      </c>
      <c r="BI2025" s="158" t="s">
        <v>865</v>
      </c>
      <c r="BJ2025" s="159" t="s">
        <v>866</v>
      </c>
      <c r="BK2025" s="157" t="s">
        <v>868</v>
      </c>
      <c r="BL2025" s="158" t="s">
        <v>869</v>
      </c>
      <c r="BM2025" s="159" t="s">
        <v>870</v>
      </c>
      <c r="BN2025" s="157" t="s">
        <v>863</v>
      </c>
      <c r="BO2025" s="158" t="s">
        <v>871</v>
      </c>
      <c r="BP2025" s="159" t="s">
        <v>870</v>
      </c>
      <c r="BQ2025" s="157" t="s">
        <v>868</v>
      </c>
      <c r="BR2025" s="160" t="s">
        <v>872</v>
      </c>
      <c r="BS2025" s="1008"/>
      <c r="BT2025" s="1008"/>
      <c r="BU2025" s="1008"/>
      <c r="BV2025" s="1008"/>
      <c r="BW2025" s="156" t="s">
        <v>866</v>
      </c>
      <c r="BX2025" s="157" t="s">
        <v>863</v>
      </c>
      <c r="BY2025" s="157" t="s">
        <v>864</v>
      </c>
      <c r="BZ2025" s="158" t="s">
        <v>865</v>
      </c>
      <c r="CA2025" s="159" t="s">
        <v>866</v>
      </c>
      <c r="CB2025" s="157" t="s">
        <v>873</v>
      </c>
      <c r="CC2025" s="157" t="s">
        <v>864</v>
      </c>
      <c r="CD2025" s="158" t="s">
        <v>865</v>
      </c>
      <c r="CE2025" s="159" t="s">
        <v>866</v>
      </c>
      <c r="CF2025" s="157" t="s">
        <v>863</v>
      </c>
      <c r="CG2025" s="157" t="s">
        <v>864</v>
      </c>
      <c r="CH2025" s="160" t="s">
        <v>874</v>
      </c>
    </row>
    <row r="2026" spans="2:86" x14ac:dyDescent="0.15">
      <c r="B2026" s="3" t="s">
        <v>539</v>
      </c>
      <c r="AU2026" s="1000"/>
      <c r="AV2026" s="188" t="str">
        <f>N2028</f>
        <v>S043</v>
      </c>
      <c r="AW2026" s="300">
        <f>R2028</f>
        <v>10.5</v>
      </c>
      <c r="AX2026" s="197">
        <f>+Y2053</f>
        <v>0</v>
      </c>
      <c r="AY2026" s="197">
        <f>+Z2053</f>
        <v>0</v>
      </c>
      <c r="AZ2026" s="197">
        <f>+AA2053</f>
        <v>0</v>
      </c>
      <c r="BA2026" s="197">
        <f t="shared" ref="BA2026" si="918">+AB2053</f>
        <v>0</v>
      </c>
      <c r="BB2026" s="197">
        <f>+AC2053</f>
        <v>0</v>
      </c>
      <c r="BC2026" s="197">
        <f t="shared" ref="BC2026" si="919">+AD2053</f>
        <v>0</v>
      </c>
      <c r="BD2026" s="197">
        <f t="shared" ref="BD2026" si="920">+AE2053</f>
        <v>0</v>
      </c>
      <c r="BE2026" s="197">
        <f t="shared" ref="BE2026" si="921">+AF2053</f>
        <v>0</v>
      </c>
      <c r="BF2026" s="197">
        <f t="shared" ref="BF2026" si="922">+AG2053</f>
        <v>0</v>
      </c>
      <c r="BG2026" s="197">
        <f t="shared" ref="BG2026" si="923">+AH2053</f>
        <v>0</v>
      </c>
      <c r="BH2026" s="197">
        <f t="shared" ref="BH2026" si="924">+AI2053</f>
        <v>0</v>
      </c>
      <c r="BI2026" s="197">
        <f t="shared" ref="BI2026" si="925">+AJ2053</f>
        <v>2</v>
      </c>
      <c r="BJ2026" s="197" t="str">
        <f>+Y2056</f>
        <v/>
      </c>
      <c r="BK2026" s="197" t="str">
        <f t="shared" ref="BK2026" si="926">+Z2056</f>
        <v/>
      </c>
      <c r="BL2026" s="197" t="str">
        <f>+AA2056</f>
        <v/>
      </c>
      <c r="BM2026" s="197">
        <f>+AC2056</f>
        <v>0</v>
      </c>
      <c r="BN2026" s="197">
        <f t="shared" ref="BN2026" si="927">+AD2056</f>
        <v>0</v>
      </c>
      <c r="BO2026" s="197">
        <f t="shared" ref="BO2026" si="928">+AE2056</f>
        <v>0</v>
      </c>
      <c r="BP2026" s="197">
        <f>+AG2056</f>
        <v>0</v>
      </c>
      <c r="BQ2026" s="197">
        <f>+AH2056</f>
        <v>0</v>
      </c>
      <c r="BR2026" s="197">
        <f>+AI2056</f>
        <v>2</v>
      </c>
      <c r="BS2026" s="296" t="str">
        <f>+Y2057</f>
        <v>Ⅰ</v>
      </c>
      <c r="BT2026" s="296" t="str">
        <f>+AC2057</f>
        <v>Ⅰ</v>
      </c>
      <c r="BU2026" s="296" t="str">
        <f>+AG2057</f>
        <v>Ⅱ</v>
      </c>
      <c r="BV2026" s="296" t="str">
        <f>+Y2058</f>
        <v>Ⅱ</v>
      </c>
      <c r="BW2026" s="164" t="str">
        <f>IF(Y2053&gt;0,R2028,"")</f>
        <v/>
      </c>
      <c r="BX2026" s="165" t="str">
        <f>IF(Z2053&gt;0,"",IF(AA2053&gt;0,R2028,""))</f>
        <v/>
      </c>
      <c r="BY2026" s="165" t="str">
        <f>IF(Y2053+Z2053&gt;0,"",IF(AA2053&gt;0,R2028,""))</f>
        <v/>
      </c>
      <c r="BZ2026" s="165" t="str">
        <f>IF(Y2053+Z2053+AA2053&gt;0,"",IF(AB2053&gt;0,R2028,""))</f>
        <v/>
      </c>
      <c r="CA2026" s="166">
        <f t="shared" ref="CA2026" si="929">+AC2052</f>
        <v>0</v>
      </c>
      <c r="CB2026" s="166">
        <f t="shared" ref="CB2026" si="930">+AD2052</f>
        <v>0</v>
      </c>
      <c r="CC2026" s="166">
        <f t="shared" ref="CC2026" si="931">+AE2052</f>
        <v>0</v>
      </c>
      <c r="CD2026" s="166">
        <f t="shared" ref="CD2026" si="932">+AF2052</f>
        <v>0</v>
      </c>
      <c r="CE2026" s="166">
        <f t="shared" ref="CE2026" si="933">+AG2052</f>
        <v>0</v>
      </c>
      <c r="CF2026" s="166">
        <f t="shared" ref="CF2026" si="934">+AH2052</f>
        <v>0</v>
      </c>
      <c r="CG2026" s="166">
        <f t="shared" ref="CG2026" si="935">+AI2052</f>
        <v>0</v>
      </c>
      <c r="CH2026" s="166">
        <f t="shared" ref="CH2026" si="936">+AJ2052</f>
        <v>1.41</v>
      </c>
    </row>
    <row r="2027" spans="2:86" ht="12" customHeight="1" x14ac:dyDescent="0.15">
      <c r="B2027" s="1057" t="s">
        <v>219</v>
      </c>
      <c r="C2027" s="1059"/>
      <c r="D2027" s="1060"/>
      <c r="E2027" s="1061"/>
      <c r="F2027" s="1061"/>
      <c r="G2027" s="1061"/>
      <c r="H2027" s="1061"/>
      <c r="I2027" s="1061"/>
      <c r="J2027" s="1062"/>
      <c r="K2027" s="1067" t="s">
        <v>453</v>
      </c>
      <c r="L2027" s="1068"/>
      <c r="M2027" s="1068"/>
      <c r="N2027" s="1068"/>
      <c r="O2027" s="1068"/>
      <c r="P2027" s="1068"/>
      <c r="Q2027" s="1068"/>
      <c r="R2027" s="1068"/>
      <c r="S2027" s="1068"/>
      <c r="T2027" s="1068"/>
      <c r="U2027" s="1068"/>
      <c r="V2027" s="1068"/>
      <c r="W2027" s="1068"/>
      <c r="X2027" s="1068"/>
      <c r="Y2027" s="1068"/>
      <c r="Z2027" s="1068"/>
      <c r="AA2027" s="1068"/>
      <c r="AB2027" s="1068"/>
      <c r="AC2027" s="1068"/>
      <c r="AD2027" s="1068"/>
      <c r="AE2027" s="1068"/>
      <c r="AF2027" s="1068"/>
      <c r="AG2027" s="1068"/>
      <c r="AH2027" s="1068"/>
      <c r="AI2027" s="1068"/>
      <c r="AJ2027" s="1068"/>
      <c r="AK2027" s="1068"/>
      <c r="AL2027" s="1068"/>
      <c r="AM2027" s="1068"/>
      <c r="AN2027" s="1068"/>
      <c r="AO2027" s="1069"/>
      <c r="AP2027" s="3"/>
    </row>
    <row r="2028" spans="2:86" ht="12" customHeight="1" x14ac:dyDescent="0.15">
      <c r="B2028" s="1058"/>
      <c r="C2028" s="1063"/>
      <c r="D2028" s="1061"/>
      <c r="E2028" s="1061"/>
      <c r="F2028" s="1061"/>
      <c r="G2028" s="1061"/>
      <c r="H2028" s="1061"/>
      <c r="I2028" s="1061"/>
      <c r="J2028" s="1062"/>
      <c r="K2028" s="1040" t="s">
        <v>218</v>
      </c>
      <c r="L2028" s="1041"/>
      <c r="M2028" s="1042"/>
      <c r="N2028" s="1034" t="s">
        <v>763</v>
      </c>
      <c r="O2028" s="1035"/>
      <c r="P2028" s="1040" t="s">
        <v>454</v>
      </c>
      <c r="Q2028" s="1042"/>
      <c r="R2028" s="1070">
        <f>'様式A-2'!C54</f>
        <v>10.5</v>
      </c>
      <c r="S2028" s="1071"/>
      <c r="T2028" s="1072"/>
      <c r="U2028" s="1073" t="s">
        <v>455</v>
      </c>
      <c r="V2028" s="1074"/>
      <c r="W2028" s="1073" t="s">
        <v>456</v>
      </c>
      <c r="X2028" s="1074"/>
      <c r="Y2028" s="1042" t="s">
        <v>217</v>
      </c>
      <c r="Z2028" s="1016"/>
      <c r="AA2028" s="1016"/>
      <c r="AB2028" s="1016"/>
      <c r="AC2028" s="1073" t="s">
        <v>457</v>
      </c>
      <c r="AD2028" s="1079"/>
      <c r="AE2028" s="1079"/>
      <c r="AF2028" s="1079"/>
      <c r="AG2028" s="1079"/>
      <c r="AH2028" s="1079"/>
      <c r="AI2028" s="1079"/>
      <c r="AJ2028" s="1074"/>
      <c r="AK2028" s="1073" t="s">
        <v>458</v>
      </c>
      <c r="AL2028" s="1079"/>
      <c r="AM2028" s="1079"/>
      <c r="AN2028" s="1081"/>
      <c r="AO2028" s="1082"/>
      <c r="AP2028" s="3"/>
      <c r="AV2028" s="167"/>
      <c r="AW2028" s="221"/>
      <c r="AX2028" s="167"/>
      <c r="AY2028" s="167"/>
      <c r="AZ2028" s="167"/>
      <c r="BA2028" s="167"/>
      <c r="BB2028" s="167"/>
      <c r="BC2028" s="167"/>
      <c r="BD2028" s="167"/>
    </row>
    <row r="2029" spans="2:86" ht="12" customHeight="1" x14ac:dyDescent="0.15">
      <c r="B2029" s="1058"/>
      <c r="C2029" s="1063"/>
      <c r="D2029" s="1061"/>
      <c r="E2029" s="1061"/>
      <c r="F2029" s="1061"/>
      <c r="G2029" s="1061"/>
      <c r="H2029" s="1061"/>
      <c r="I2029" s="1061"/>
      <c r="J2029" s="1062"/>
      <c r="K2029" s="1016" t="s">
        <v>459</v>
      </c>
      <c r="L2029" s="1016" t="s">
        <v>199</v>
      </c>
      <c r="M2029" s="1016"/>
      <c r="N2029" s="1016" t="s">
        <v>198</v>
      </c>
      <c r="O2029" s="1016"/>
      <c r="P2029" s="1016" t="s">
        <v>460</v>
      </c>
      <c r="Q2029" s="1016"/>
      <c r="R2029" s="1016" t="s">
        <v>6</v>
      </c>
      <c r="S2029" s="1016"/>
      <c r="T2029" s="1016"/>
      <c r="U2029" s="1075"/>
      <c r="V2029" s="1076"/>
      <c r="W2029" s="1075"/>
      <c r="X2029" s="1076"/>
      <c r="Y2029" s="1042"/>
      <c r="Z2029" s="1016"/>
      <c r="AA2029" s="1016"/>
      <c r="AB2029" s="1016"/>
      <c r="AC2029" s="1077"/>
      <c r="AD2029" s="1080"/>
      <c r="AE2029" s="1080"/>
      <c r="AF2029" s="1080"/>
      <c r="AG2029" s="1080"/>
      <c r="AH2029" s="1080"/>
      <c r="AI2029" s="1080"/>
      <c r="AJ2029" s="1078"/>
      <c r="AK2029" s="1075"/>
      <c r="AL2029" s="1083"/>
      <c r="AM2029" s="1083"/>
      <c r="AN2029" s="1084"/>
      <c r="AO2029" s="1085"/>
      <c r="AP2029" s="3"/>
      <c r="AV2029" s="167"/>
      <c r="AW2029" s="167"/>
      <c r="AX2029" s="167"/>
      <c r="AY2029" s="167"/>
      <c r="AZ2029" s="167"/>
      <c r="BA2029" s="167"/>
      <c r="BB2029" s="167"/>
      <c r="BC2029" s="167"/>
      <c r="BD2029" s="167"/>
    </row>
    <row r="2030" spans="2:86" ht="12" customHeight="1" x14ac:dyDescent="0.15">
      <c r="B2030" s="1058"/>
      <c r="C2030" s="1063"/>
      <c r="D2030" s="1061"/>
      <c r="E2030" s="1061"/>
      <c r="F2030" s="1061"/>
      <c r="G2030" s="1061"/>
      <c r="H2030" s="1061"/>
      <c r="I2030" s="1061"/>
      <c r="J2030" s="1062"/>
      <c r="K2030" s="1016"/>
      <c r="L2030" s="1016"/>
      <c r="M2030" s="1016"/>
      <c r="N2030" s="1016"/>
      <c r="O2030" s="1016"/>
      <c r="P2030" s="1016"/>
      <c r="Q2030" s="1016"/>
      <c r="R2030" s="1016"/>
      <c r="S2030" s="1016"/>
      <c r="T2030" s="1016"/>
      <c r="U2030" s="1075"/>
      <c r="V2030" s="1076"/>
      <c r="W2030" s="1075"/>
      <c r="X2030" s="1076"/>
      <c r="Y2030" s="1042" t="s">
        <v>461</v>
      </c>
      <c r="Z2030" s="1016"/>
      <c r="AA2030" s="1016"/>
      <c r="AB2030" s="1016"/>
      <c r="AC2030" s="1016" t="s">
        <v>462</v>
      </c>
      <c r="AD2030" s="1016"/>
      <c r="AE2030" s="1016"/>
      <c r="AF2030" s="1016"/>
      <c r="AG2030" s="1016" t="s">
        <v>463</v>
      </c>
      <c r="AH2030" s="1016"/>
      <c r="AI2030" s="1016"/>
      <c r="AJ2030" s="1016"/>
      <c r="AK2030" s="1075"/>
      <c r="AL2030" s="1083"/>
      <c r="AM2030" s="1083"/>
      <c r="AN2030" s="1084"/>
      <c r="AO2030" s="1085"/>
      <c r="AP2030" s="3"/>
      <c r="AV2030" s="167"/>
      <c r="AW2030" s="167"/>
      <c r="AX2030" s="167"/>
      <c r="AY2030" s="167"/>
      <c r="AZ2030" s="167"/>
      <c r="BA2030" s="167"/>
      <c r="BB2030" s="167"/>
      <c r="BC2030" s="167"/>
      <c r="BD2030" s="167"/>
    </row>
    <row r="2031" spans="2:86" ht="12" customHeight="1" x14ac:dyDescent="0.15">
      <c r="B2031" s="1058"/>
      <c r="C2031" s="1063"/>
      <c r="D2031" s="1061"/>
      <c r="E2031" s="1061"/>
      <c r="F2031" s="1061"/>
      <c r="G2031" s="1061"/>
      <c r="H2031" s="1061"/>
      <c r="I2031" s="1061"/>
      <c r="J2031" s="1062"/>
      <c r="K2031" s="1016"/>
      <c r="L2031" s="1016"/>
      <c r="M2031" s="1016"/>
      <c r="N2031" s="1016"/>
      <c r="O2031" s="1016"/>
      <c r="P2031" s="1016"/>
      <c r="Q2031" s="1016"/>
      <c r="R2031" s="1016"/>
      <c r="S2031" s="1016"/>
      <c r="T2031" s="1016"/>
      <c r="U2031" s="1077"/>
      <c r="V2031" s="1078"/>
      <c r="W2031" s="1077"/>
      <c r="X2031" s="1078"/>
      <c r="Y2031" s="191" t="s">
        <v>32</v>
      </c>
      <c r="Z2031" s="187" t="s">
        <v>33</v>
      </c>
      <c r="AA2031" s="187" t="s">
        <v>464</v>
      </c>
      <c r="AB2031" s="187" t="s">
        <v>465</v>
      </c>
      <c r="AC2031" s="187" t="s">
        <v>32</v>
      </c>
      <c r="AD2031" s="187" t="s">
        <v>33</v>
      </c>
      <c r="AE2031" s="187" t="s">
        <v>464</v>
      </c>
      <c r="AF2031" s="187" t="s">
        <v>465</v>
      </c>
      <c r="AG2031" s="187" t="s">
        <v>32</v>
      </c>
      <c r="AH2031" s="187" t="s">
        <v>33</v>
      </c>
      <c r="AI2031" s="187" t="s">
        <v>464</v>
      </c>
      <c r="AJ2031" s="187" t="s">
        <v>465</v>
      </c>
      <c r="AK2031" s="1077"/>
      <c r="AL2031" s="1080"/>
      <c r="AM2031" s="1080"/>
      <c r="AN2031" s="1086"/>
      <c r="AO2031" s="1087"/>
      <c r="AP2031" s="3"/>
      <c r="AV2031" s="167"/>
      <c r="AW2031" s="167"/>
      <c r="AX2031" s="167"/>
      <c r="AY2031" s="167"/>
      <c r="AZ2031" s="167"/>
      <c r="BA2031" s="167"/>
      <c r="BB2031" s="167"/>
      <c r="BC2031" s="167"/>
      <c r="BD2031" s="167"/>
    </row>
    <row r="2032" spans="2:86" ht="12" customHeight="1" x14ac:dyDescent="0.15">
      <c r="B2032" s="1058"/>
      <c r="C2032" s="1063"/>
      <c r="D2032" s="1061"/>
      <c r="E2032" s="1061"/>
      <c r="F2032" s="1061"/>
      <c r="G2032" s="1061"/>
      <c r="H2032" s="1061"/>
      <c r="I2032" s="1061"/>
      <c r="J2032" s="1062"/>
      <c r="K2032" s="192">
        <v>2</v>
      </c>
      <c r="L2032" s="1038" t="s">
        <v>534</v>
      </c>
      <c r="M2032" s="1039"/>
      <c r="N2032" s="1038" t="s">
        <v>486</v>
      </c>
      <c r="O2032" s="1039"/>
      <c r="P2032" s="1034" t="s">
        <v>333</v>
      </c>
      <c r="Q2032" s="1036"/>
      <c r="R2032" s="408" t="s">
        <v>514</v>
      </c>
      <c r="S2032" s="408"/>
      <c r="T2032" s="408"/>
      <c r="U2032" s="1034" t="s">
        <v>554</v>
      </c>
      <c r="V2032" s="1036"/>
      <c r="W2032" s="1034" t="s">
        <v>1649</v>
      </c>
      <c r="X2032" s="1035"/>
      <c r="Y2032" s="286"/>
      <c r="Z2032" s="286"/>
      <c r="AA2032" s="286"/>
      <c r="AB2032" s="286"/>
      <c r="AC2032" s="223"/>
      <c r="AD2032" s="223"/>
      <c r="AE2032" s="223"/>
      <c r="AF2032" s="223"/>
      <c r="AG2032" s="223"/>
      <c r="AH2032" s="223"/>
      <c r="AI2032" s="223"/>
      <c r="AJ2032" s="223">
        <f>0.1*0.1</f>
        <v>1.0000000000000002E-2</v>
      </c>
      <c r="AK2032" s="1038"/>
      <c r="AL2032" s="1056"/>
      <c r="AM2032" s="1056"/>
      <c r="AN2032" s="799"/>
      <c r="AO2032" s="800"/>
      <c r="AP2032" s="3"/>
      <c r="AQ2032" s="222">
        <f>IF(P2032="材質劣化",2,IF(P2032="漏水",3,1))</f>
        <v>3</v>
      </c>
      <c r="AV2032" s="167"/>
      <c r="AW2032" s="167"/>
      <c r="AX2032" s="167"/>
      <c r="AY2032" s="167"/>
      <c r="AZ2032" s="167"/>
      <c r="BA2032" s="167"/>
      <c r="BB2032" s="167"/>
      <c r="BC2032" s="167"/>
      <c r="BD2032" s="167"/>
    </row>
    <row r="2033" spans="2:56" ht="12" customHeight="1" x14ac:dyDescent="0.15">
      <c r="B2033" s="1058"/>
      <c r="C2033" s="1063"/>
      <c r="D2033" s="1061"/>
      <c r="E2033" s="1061"/>
      <c r="F2033" s="1061"/>
      <c r="G2033" s="1061"/>
      <c r="H2033" s="1061"/>
      <c r="I2033" s="1061"/>
      <c r="J2033" s="1062"/>
      <c r="K2033" s="192">
        <v>3</v>
      </c>
      <c r="L2033" s="1038" t="s">
        <v>534</v>
      </c>
      <c r="M2033" s="1039"/>
      <c r="N2033" s="1038" t="s">
        <v>487</v>
      </c>
      <c r="O2033" s="1039"/>
      <c r="P2033" s="1034" t="s">
        <v>332</v>
      </c>
      <c r="Q2033" s="1036"/>
      <c r="R2033" s="408" t="s">
        <v>338</v>
      </c>
      <c r="S2033" s="408"/>
      <c r="T2033" s="408"/>
      <c r="U2033" s="1034" t="s">
        <v>54</v>
      </c>
      <c r="V2033" s="1036"/>
      <c r="W2033" s="1034" t="s">
        <v>551</v>
      </c>
      <c r="X2033" s="1035"/>
      <c r="Y2033" s="286"/>
      <c r="Z2033" s="286"/>
      <c r="AA2033" s="286"/>
      <c r="AB2033" s="286"/>
      <c r="AC2033" s="223"/>
      <c r="AD2033" s="223"/>
      <c r="AE2033" s="223"/>
      <c r="AF2033" s="223"/>
      <c r="AG2033" s="223"/>
      <c r="AH2033" s="223"/>
      <c r="AI2033" s="223"/>
      <c r="AJ2033" s="223"/>
      <c r="AK2033" s="1052" t="s">
        <v>1683</v>
      </c>
      <c r="AL2033" s="1053"/>
      <c r="AM2033" s="1053"/>
      <c r="AN2033" s="1054"/>
      <c r="AO2033" s="1055"/>
      <c r="AP2033" s="3"/>
      <c r="AQ2033" s="222">
        <f t="shared" ref="AQ2033:AQ2051" si="937">IF(P2033="材質劣化",2,IF(P2033="漏水",3,1))</f>
        <v>2</v>
      </c>
      <c r="AV2033" s="167"/>
      <c r="AW2033" s="167"/>
      <c r="AX2033" s="167"/>
      <c r="AY2033" s="167"/>
      <c r="AZ2033" s="167"/>
      <c r="BA2033" s="167"/>
      <c r="BB2033" s="167"/>
      <c r="BC2033" s="167"/>
      <c r="BD2033" s="167"/>
    </row>
    <row r="2034" spans="2:56" ht="12" customHeight="1" x14ac:dyDescent="0.15">
      <c r="B2034" s="1058"/>
      <c r="C2034" s="1063"/>
      <c r="D2034" s="1061"/>
      <c r="E2034" s="1061"/>
      <c r="F2034" s="1061"/>
      <c r="G2034" s="1061"/>
      <c r="H2034" s="1061"/>
      <c r="I2034" s="1061"/>
      <c r="J2034" s="1062"/>
      <c r="K2034" s="192">
        <v>4</v>
      </c>
      <c r="L2034" s="1038" t="s">
        <v>534</v>
      </c>
      <c r="M2034" s="1039"/>
      <c r="N2034" s="1038" t="s">
        <v>485</v>
      </c>
      <c r="O2034" s="1039"/>
      <c r="P2034" s="1034" t="s">
        <v>333</v>
      </c>
      <c r="Q2034" s="1036"/>
      <c r="R2034" s="408" t="s">
        <v>338</v>
      </c>
      <c r="S2034" s="408"/>
      <c r="T2034" s="408"/>
      <c r="U2034" s="1034" t="s">
        <v>551</v>
      </c>
      <c r="V2034" s="1036"/>
      <c r="W2034" s="1034" t="s">
        <v>551</v>
      </c>
      <c r="X2034" s="1035"/>
      <c r="Y2034" s="286"/>
      <c r="Z2034" s="286"/>
      <c r="AA2034" s="286"/>
      <c r="AB2034" s="286"/>
      <c r="AC2034" s="223"/>
      <c r="AD2034" s="223"/>
      <c r="AE2034" s="223"/>
      <c r="AF2034" s="223"/>
      <c r="AG2034" s="223"/>
      <c r="AH2034" s="223"/>
      <c r="AI2034" s="223"/>
      <c r="AJ2034" s="223"/>
      <c r="AK2034" s="1052"/>
      <c r="AL2034" s="1053"/>
      <c r="AM2034" s="1053"/>
      <c r="AN2034" s="1054"/>
      <c r="AO2034" s="1055"/>
      <c r="AP2034" s="3"/>
      <c r="AQ2034" s="222">
        <f t="shared" si="937"/>
        <v>3</v>
      </c>
      <c r="AV2034" s="167"/>
      <c r="AW2034" s="167"/>
      <c r="AX2034" s="167"/>
      <c r="AY2034" s="167"/>
      <c r="AZ2034" s="167"/>
      <c r="BA2034" s="167"/>
      <c r="BB2034" s="167"/>
      <c r="BC2034" s="167"/>
      <c r="BD2034" s="167"/>
    </row>
    <row r="2035" spans="2:56" ht="12" customHeight="1" x14ac:dyDescent="0.15">
      <c r="B2035" s="1058"/>
      <c r="C2035" s="1063"/>
      <c r="D2035" s="1061"/>
      <c r="E2035" s="1061"/>
      <c r="F2035" s="1061"/>
      <c r="G2035" s="1061"/>
      <c r="H2035" s="1061"/>
      <c r="I2035" s="1061"/>
      <c r="J2035" s="1062"/>
      <c r="K2035" s="192">
        <v>5</v>
      </c>
      <c r="L2035" s="1038" t="s">
        <v>331</v>
      </c>
      <c r="M2035" s="1039"/>
      <c r="N2035" s="1038" t="s">
        <v>355</v>
      </c>
      <c r="O2035" s="1039"/>
      <c r="P2035" s="1034" t="s">
        <v>333</v>
      </c>
      <c r="Q2035" s="1036"/>
      <c r="R2035" s="408" t="s">
        <v>340</v>
      </c>
      <c r="S2035" s="408"/>
      <c r="T2035" s="408"/>
      <c r="U2035" s="1034" t="s">
        <v>554</v>
      </c>
      <c r="V2035" s="1036"/>
      <c r="W2035" s="1034" t="s">
        <v>1649</v>
      </c>
      <c r="X2035" s="1035"/>
      <c r="Y2035" s="286"/>
      <c r="Z2035" s="286"/>
      <c r="AA2035" s="286"/>
      <c r="AB2035" s="286"/>
      <c r="AC2035" s="223"/>
      <c r="AD2035" s="223"/>
      <c r="AE2035" s="223"/>
      <c r="AF2035" s="223"/>
      <c r="AG2035" s="223"/>
      <c r="AH2035" s="223"/>
      <c r="AI2035" s="223"/>
      <c r="AJ2035" s="223">
        <f>2.8*0.5</f>
        <v>1.4</v>
      </c>
      <c r="AK2035" s="1052"/>
      <c r="AL2035" s="1053"/>
      <c r="AM2035" s="1053"/>
      <c r="AN2035" s="1054"/>
      <c r="AO2035" s="1055"/>
      <c r="AP2035" s="3"/>
      <c r="AQ2035" s="222">
        <f t="shared" si="937"/>
        <v>3</v>
      </c>
      <c r="AV2035" s="167"/>
      <c r="AW2035" s="167"/>
      <c r="AX2035" s="167"/>
      <c r="AY2035" s="167"/>
      <c r="AZ2035" s="167"/>
      <c r="BA2035" s="167"/>
      <c r="BB2035" s="167"/>
      <c r="BC2035" s="167"/>
      <c r="BD2035" s="167"/>
    </row>
    <row r="2036" spans="2:56" ht="12" customHeight="1" x14ac:dyDescent="0.15">
      <c r="B2036" s="1058"/>
      <c r="C2036" s="1063"/>
      <c r="D2036" s="1061"/>
      <c r="E2036" s="1061"/>
      <c r="F2036" s="1061"/>
      <c r="G2036" s="1061"/>
      <c r="H2036" s="1061"/>
      <c r="I2036" s="1061"/>
      <c r="J2036" s="1062"/>
      <c r="K2036" s="192"/>
      <c r="L2036" s="1038"/>
      <c r="M2036" s="1039"/>
      <c r="N2036" s="1038"/>
      <c r="O2036" s="1039"/>
      <c r="P2036" s="1034"/>
      <c r="Q2036" s="1036"/>
      <c r="R2036" s="408"/>
      <c r="S2036" s="408"/>
      <c r="T2036" s="408"/>
      <c r="U2036" s="1034"/>
      <c r="V2036" s="1036"/>
      <c r="W2036" s="1034"/>
      <c r="X2036" s="1035"/>
      <c r="Y2036" s="286"/>
      <c r="Z2036" s="286"/>
      <c r="AA2036" s="286"/>
      <c r="AB2036" s="286"/>
      <c r="AC2036" s="223"/>
      <c r="AD2036" s="223"/>
      <c r="AE2036" s="223"/>
      <c r="AF2036" s="223"/>
      <c r="AG2036" s="223"/>
      <c r="AH2036" s="223"/>
      <c r="AI2036" s="223"/>
      <c r="AJ2036" s="223"/>
      <c r="AK2036" s="1052"/>
      <c r="AL2036" s="1053"/>
      <c r="AM2036" s="1053"/>
      <c r="AN2036" s="1054"/>
      <c r="AO2036" s="1055"/>
      <c r="AP2036" s="3"/>
      <c r="AQ2036" s="222">
        <f t="shared" si="937"/>
        <v>1</v>
      </c>
      <c r="AV2036" s="167"/>
      <c r="AW2036" s="167"/>
      <c r="AX2036" s="167"/>
      <c r="AY2036" s="167"/>
      <c r="AZ2036" s="167"/>
      <c r="BA2036" s="167"/>
      <c r="BB2036" s="167"/>
      <c r="BC2036" s="167"/>
      <c r="BD2036" s="167"/>
    </row>
    <row r="2037" spans="2:56" ht="12" customHeight="1" x14ac:dyDescent="0.15">
      <c r="B2037" s="1058"/>
      <c r="C2037" s="1063"/>
      <c r="D2037" s="1061"/>
      <c r="E2037" s="1061"/>
      <c r="F2037" s="1061"/>
      <c r="G2037" s="1061"/>
      <c r="H2037" s="1061"/>
      <c r="I2037" s="1061"/>
      <c r="J2037" s="1062"/>
      <c r="K2037" s="192"/>
      <c r="L2037" s="1038"/>
      <c r="M2037" s="1039"/>
      <c r="N2037" s="1038"/>
      <c r="O2037" s="1039"/>
      <c r="P2037" s="1034"/>
      <c r="Q2037" s="1036"/>
      <c r="R2037" s="408"/>
      <c r="S2037" s="408"/>
      <c r="T2037" s="408"/>
      <c r="U2037" s="1034"/>
      <c r="V2037" s="1036"/>
      <c r="W2037" s="1034"/>
      <c r="X2037" s="1035"/>
      <c r="Y2037" s="286"/>
      <c r="Z2037" s="286"/>
      <c r="AA2037" s="286"/>
      <c r="AB2037" s="286"/>
      <c r="AC2037" s="223"/>
      <c r="AD2037" s="223"/>
      <c r="AE2037" s="223"/>
      <c r="AF2037" s="223"/>
      <c r="AG2037" s="223"/>
      <c r="AH2037" s="223"/>
      <c r="AI2037" s="223"/>
      <c r="AJ2037" s="223"/>
      <c r="AK2037" s="1052"/>
      <c r="AL2037" s="1053"/>
      <c r="AM2037" s="1053"/>
      <c r="AN2037" s="1054"/>
      <c r="AO2037" s="1055"/>
      <c r="AP2037" s="3"/>
      <c r="AQ2037" s="222">
        <f t="shared" si="937"/>
        <v>1</v>
      </c>
      <c r="AV2037" s="167"/>
      <c r="AW2037" s="167"/>
      <c r="AX2037" s="167"/>
      <c r="AY2037" s="167"/>
      <c r="AZ2037" s="167"/>
      <c r="BA2037" s="167"/>
      <c r="BB2037" s="167"/>
      <c r="BC2037" s="167"/>
      <c r="BD2037" s="167"/>
    </row>
    <row r="2038" spans="2:56" s="162" customFormat="1" ht="12" customHeight="1" x14ac:dyDescent="0.15">
      <c r="B2038" s="1058"/>
      <c r="C2038" s="1063"/>
      <c r="D2038" s="1061"/>
      <c r="E2038" s="1061"/>
      <c r="F2038" s="1061"/>
      <c r="G2038" s="1061"/>
      <c r="H2038" s="1061"/>
      <c r="I2038" s="1061"/>
      <c r="J2038" s="1062"/>
      <c r="K2038" s="192"/>
      <c r="L2038" s="1038"/>
      <c r="M2038" s="1039"/>
      <c r="N2038" s="1038"/>
      <c r="O2038" s="1039"/>
      <c r="P2038" s="1034"/>
      <c r="Q2038" s="1036"/>
      <c r="R2038" s="408"/>
      <c r="S2038" s="408"/>
      <c r="T2038" s="408"/>
      <c r="U2038" s="1034"/>
      <c r="V2038" s="1036"/>
      <c r="W2038" s="1034"/>
      <c r="X2038" s="1035"/>
      <c r="Y2038" s="286"/>
      <c r="Z2038" s="286"/>
      <c r="AA2038" s="286"/>
      <c r="AB2038" s="286"/>
      <c r="AC2038" s="223"/>
      <c r="AD2038" s="223"/>
      <c r="AE2038" s="223"/>
      <c r="AF2038" s="223"/>
      <c r="AG2038" s="223"/>
      <c r="AH2038" s="223"/>
      <c r="AI2038" s="223"/>
      <c r="AJ2038" s="223"/>
      <c r="AK2038" s="1034"/>
      <c r="AL2038" s="1035"/>
      <c r="AM2038" s="1035"/>
      <c r="AN2038" s="788"/>
      <c r="AO2038" s="789"/>
      <c r="AP2038" s="3"/>
      <c r="AQ2038" s="222">
        <f t="shared" si="937"/>
        <v>1</v>
      </c>
    </row>
    <row r="2039" spans="2:56" s="162" customFormat="1" ht="12" customHeight="1" x14ac:dyDescent="0.15">
      <c r="B2039" s="1058"/>
      <c r="C2039" s="1063"/>
      <c r="D2039" s="1061"/>
      <c r="E2039" s="1061"/>
      <c r="F2039" s="1061"/>
      <c r="G2039" s="1061"/>
      <c r="H2039" s="1061"/>
      <c r="I2039" s="1061"/>
      <c r="J2039" s="1062"/>
      <c r="K2039" s="192"/>
      <c r="L2039" s="1038"/>
      <c r="M2039" s="1039"/>
      <c r="N2039" s="1038"/>
      <c r="O2039" s="1039"/>
      <c r="P2039" s="1034"/>
      <c r="Q2039" s="1036"/>
      <c r="R2039" s="408"/>
      <c r="S2039" s="408"/>
      <c r="T2039" s="408"/>
      <c r="U2039" s="1034"/>
      <c r="V2039" s="1036"/>
      <c r="W2039" s="1034"/>
      <c r="X2039" s="1035"/>
      <c r="Y2039" s="286"/>
      <c r="Z2039" s="286"/>
      <c r="AA2039" s="286"/>
      <c r="AB2039" s="286"/>
      <c r="AC2039" s="223"/>
      <c r="AD2039" s="223"/>
      <c r="AE2039" s="223"/>
      <c r="AF2039" s="223"/>
      <c r="AG2039" s="223"/>
      <c r="AH2039" s="223"/>
      <c r="AI2039" s="223"/>
      <c r="AJ2039" s="223"/>
      <c r="AK2039" s="1034"/>
      <c r="AL2039" s="1035"/>
      <c r="AM2039" s="1035"/>
      <c r="AN2039" s="788"/>
      <c r="AO2039" s="789"/>
      <c r="AP2039" s="3"/>
      <c r="AQ2039" s="222">
        <f t="shared" si="937"/>
        <v>1</v>
      </c>
    </row>
    <row r="2040" spans="2:56" s="162" customFormat="1" ht="12" customHeight="1" x14ac:dyDescent="0.15">
      <c r="B2040" s="1058"/>
      <c r="C2040" s="1063"/>
      <c r="D2040" s="1061"/>
      <c r="E2040" s="1061"/>
      <c r="F2040" s="1061"/>
      <c r="G2040" s="1061"/>
      <c r="H2040" s="1061"/>
      <c r="I2040" s="1061"/>
      <c r="J2040" s="1062"/>
      <c r="K2040" s="192"/>
      <c r="L2040" s="1038"/>
      <c r="M2040" s="1039"/>
      <c r="N2040" s="1038"/>
      <c r="O2040" s="1039"/>
      <c r="P2040" s="1034"/>
      <c r="Q2040" s="1036"/>
      <c r="R2040" s="408"/>
      <c r="S2040" s="408"/>
      <c r="T2040" s="408"/>
      <c r="U2040" s="1034"/>
      <c r="V2040" s="1036"/>
      <c r="W2040" s="1034"/>
      <c r="X2040" s="1035"/>
      <c r="Y2040" s="286"/>
      <c r="Z2040" s="286"/>
      <c r="AA2040" s="286"/>
      <c r="AB2040" s="286"/>
      <c r="AC2040" s="223"/>
      <c r="AD2040" s="223"/>
      <c r="AE2040" s="223"/>
      <c r="AF2040" s="223"/>
      <c r="AG2040" s="223"/>
      <c r="AH2040" s="223"/>
      <c r="AI2040" s="223"/>
      <c r="AJ2040" s="223"/>
      <c r="AK2040" s="1034"/>
      <c r="AL2040" s="1035"/>
      <c r="AM2040" s="1035"/>
      <c r="AN2040" s="788"/>
      <c r="AO2040" s="789"/>
      <c r="AP2040" s="3"/>
      <c r="AQ2040" s="222">
        <f t="shared" si="937"/>
        <v>1</v>
      </c>
    </row>
    <row r="2041" spans="2:56" s="162" customFormat="1" ht="12" customHeight="1" x14ac:dyDescent="0.15">
      <c r="B2041" s="1058"/>
      <c r="C2041" s="1063"/>
      <c r="D2041" s="1061"/>
      <c r="E2041" s="1061"/>
      <c r="F2041" s="1061"/>
      <c r="G2041" s="1061"/>
      <c r="H2041" s="1061"/>
      <c r="I2041" s="1061"/>
      <c r="J2041" s="1062"/>
      <c r="K2041" s="192"/>
      <c r="L2041" s="1038"/>
      <c r="M2041" s="1039"/>
      <c r="N2041" s="1038"/>
      <c r="O2041" s="1039"/>
      <c r="P2041" s="1034"/>
      <c r="Q2041" s="1036"/>
      <c r="R2041" s="408"/>
      <c r="S2041" s="408"/>
      <c r="T2041" s="408"/>
      <c r="U2041" s="1034"/>
      <c r="V2041" s="1036"/>
      <c r="W2041" s="1034"/>
      <c r="X2041" s="1035"/>
      <c r="Y2041" s="286"/>
      <c r="Z2041" s="286"/>
      <c r="AA2041" s="286"/>
      <c r="AB2041" s="286"/>
      <c r="AC2041" s="223"/>
      <c r="AD2041" s="223"/>
      <c r="AE2041" s="223"/>
      <c r="AF2041" s="223"/>
      <c r="AG2041" s="223"/>
      <c r="AH2041" s="223"/>
      <c r="AI2041" s="223"/>
      <c r="AJ2041" s="223"/>
      <c r="AK2041" s="1034"/>
      <c r="AL2041" s="1035"/>
      <c r="AM2041" s="1035"/>
      <c r="AN2041" s="788"/>
      <c r="AO2041" s="789"/>
      <c r="AP2041" s="3"/>
      <c r="AQ2041" s="222">
        <f t="shared" si="937"/>
        <v>1</v>
      </c>
    </row>
    <row r="2042" spans="2:56" s="162" customFormat="1" ht="12" customHeight="1" x14ac:dyDescent="0.15">
      <c r="B2042" s="1058"/>
      <c r="C2042" s="1063"/>
      <c r="D2042" s="1061"/>
      <c r="E2042" s="1061"/>
      <c r="F2042" s="1061"/>
      <c r="G2042" s="1061"/>
      <c r="H2042" s="1061"/>
      <c r="I2042" s="1061"/>
      <c r="J2042" s="1062"/>
      <c r="K2042" s="192"/>
      <c r="L2042" s="1038"/>
      <c r="M2042" s="1039"/>
      <c r="N2042" s="1038"/>
      <c r="O2042" s="1039"/>
      <c r="P2042" s="1034"/>
      <c r="Q2042" s="1036"/>
      <c r="R2042" s="408"/>
      <c r="S2042" s="408"/>
      <c r="T2042" s="408"/>
      <c r="U2042" s="1034"/>
      <c r="V2042" s="1036"/>
      <c r="W2042" s="1034"/>
      <c r="X2042" s="1035"/>
      <c r="Y2042" s="286"/>
      <c r="Z2042" s="286"/>
      <c r="AA2042" s="286"/>
      <c r="AB2042" s="286"/>
      <c r="AC2042" s="223"/>
      <c r="AD2042" s="223"/>
      <c r="AE2042" s="223"/>
      <c r="AF2042" s="223"/>
      <c r="AG2042" s="223"/>
      <c r="AH2042" s="223"/>
      <c r="AI2042" s="223"/>
      <c r="AJ2042" s="223"/>
      <c r="AK2042" s="1034"/>
      <c r="AL2042" s="1035"/>
      <c r="AM2042" s="1035"/>
      <c r="AN2042" s="788"/>
      <c r="AO2042" s="789"/>
      <c r="AP2042" s="3"/>
      <c r="AQ2042" s="222">
        <f t="shared" si="937"/>
        <v>1</v>
      </c>
    </row>
    <row r="2043" spans="2:56" s="162" customFormat="1" ht="12" customHeight="1" x14ac:dyDescent="0.15">
      <c r="B2043" s="1058"/>
      <c r="C2043" s="1063"/>
      <c r="D2043" s="1061"/>
      <c r="E2043" s="1061"/>
      <c r="F2043" s="1061"/>
      <c r="G2043" s="1061"/>
      <c r="H2043" s="1061"/>
      <c r="I2043" s="1061"/>
      <c r="J2043" s="1062"/>
      <c r="K2043" s="192"/>
      <c r="L2043" s="1038"/>
      <c r="M2043" s="1039"/>
      <c r="N2043" s="1038"/>
      <c r="O2043" s="1039"/>
      <c r="P2043" s="1034"/>
      <c r="Q2043" s="1036"/>
      <c r="R2043" s="408"/>
      <c r="S2043" s="408"/>
      <c r="T2043" s="408"/>
      <c r="U2043" s="1034"/>
      <c r="V2043" s="1036"/>
      <c r="W2043" s="1034"/>
      <c r="X2043" s="1035"/>
      <c r="Y2043" s="286"/>
      <c r="Z2043" s="286"/>
      <c r="AA2043" s="286"/>
      <c r="AB2043" s="286"/>
      <c r="AC2043" s="223"/>
      <c r="AD2043" s="223"/>
      <c r="AE2043" s="223"/>
      <c r="AF2043" s="223"/>
      <c r="AG2043" s="223"/>
      <c r="AH2043" s="223"/>
      <c r="AI2043" s="223"/>
      <c r="AJ2043" s="223"/>
      <c r="AK2043" s="1034"/>
      <c r="AL2043" s="1035"/>
      <c r="AM2043" s="1035"/>
      <c r="AN2043" s="788"/>
      <c r="AO2043" s="789"/>
      <c r="AP2043" s="3"/>
      <c r="AQ2043" s="222">
        <f t="shared" si="937"/>
        <v>1</v>
      </c>
    </row>
    <row r="2044" spans="2:56" s="162" customFormat="1" ht="12" customHeight="1" x14ac:dyDescent="0.15">
      <c r="B2044" s="1058"/>
      <c r="C2044" s="1063"/>
      <c r="D2044" s="1061"/>
      <c r="E2044" s="1061"/>
      <c r="F2044" s="1061"/>
      <c r="G2044" s="1061"/>
      <c r="H2044" s="1061"/>
      <c r="I2044" s="1061"/>
      <c r="J2044" s="1062"/>
      <c r="K2044" s="192"/>
      <c r="L2044" s="1038"/>
      <c r="M2044" s="1039"/>
      <c r="N2044" s="1038"/>
      <c r="O2044" s="1039"/>
      <c r="P2044" s="1034"/>
      <c r="Q2044" s="1036"/>
      <c r="R2044" s="408"/>
      <c r="S2044" s="408"/>
      <c r="T2044" s="408"/>
      <c r="U2044" s="1034"/>
      <c r="V2044" s="1036"/>
      <c r="W2044" s="1034"/>
      <c r="X2044" s="1035"/>
      <c r="Y2044" s="286"/>
      <c r="Z2044" s="286"/>
      <c r="AA2044" s="286"/>
      <c r="AB2044" s="286"/>
      <c r="AC2044" s="223"/>
      <c r="AD2044" s="223"/>
      <c r="AE2044" s="223"/>
      <c r="AF2044" s="223"/>
      <c r="AG2044" s="223"/>
      <c r="AH2044" s="223"/>
      <c r="AI2044" s="223"/>
      <c r="AJ2044" s="223"/>
      <c r="AK2044" s="1034"/>
      <c r="AL2044" s="1035"/>
      <c r="AM2044" s="1035"/>
      <c r="AN2044" s="788"/>
      <c r="AO2044" s="789"/>
      <c r="AP2044" s="3"/>
      <c r="AQ2044" s="222">
        <f t="shared" si="937"/>
        <v>1</v>
      </c>
    </row>
    <row r="2045" spans="2:56" s="162" customFormat="1" ht="12" customHeight="1" x14ac:dyDescent="0.15">
      <c r="B2045" s="1058"/>
      <c r="C2045" s="1063"/>
      <c r="D2045" s="1061"/>
      <c r="E2045" s="1061"/>
      <c r="F2045" s="1061"/>
      <c r="G2045" s="1061"/>
      <c r="H2045" s="1061"/>
      <c r="I2045" s="1061"/>
      <c r="J2045" s="1062"/>
      <c r="K2045" s="192"/>
      <c r="L2045" s="1038"/>
      <c r="M2045" s="1039"/>
      <c r="N2045" s="1038"/>
      <c r="O2045" s="1039"/>
      <c r="P2045" s="1034"/>
      <c r="Q2045" s="1036"/>
      <c r="R2045" s="408"/>
      <c r="S2045" s="408"/>
      <c r="T2045" s="408"/>
      <c r="U2045" s="1034"/>
      <c r="V2045" s="1036"/>
      <c r="W2045" s="1034"/>
      <c r="X2045" s="1035"/>
      <c r="Y2045" s="286"/>
      <c r="Z2045" s="286"/>
      <c r="AA2045" s="286"/>
      <c r="AB2045" s="286"/>
      <c r="AC2045" s="223"/>
      <c r="AD2045" s="223"/>
      <c r="AE2045" s="223"/>
      <c r="AF2045" s="223"/>
      <c r="AG2045" s="223"/>
      <c r="AH2045" s="223"/>
      <c r="AI2045" s="223"/>
      <c r="AJ2045" s="223"/>
      <c r="AK2045" s="1034"/>
      <c r="AL2045" s="1035"/>
      <c r="AM2045" s="1035"/>
      <c r="AN2045" s="788"/>
      <c r="AO2045" s="789"/>
      <c r="AP2045" s="3"/>
      <c r="AQ2045" s="222">
        <f t="shared" si="937"/>
        <v>1</v>
      </c>
    </row>
    <row r="2046" spans="2:56" s="162" customFormat="1" ht="12" customHeight="1" x14ac:dyDescent="0.15">
      <c r="B2046" s="1058"/>
      <c r="C2046" s="1063"/>
      <c r="D2046" s="1061"/>
      <c r="E2046" s="1061"/>
      <c r="F2046" s="1061"/>
      <c r="G2046" s="1061"/>
      <c r="H2046" s="1061"/>
      <c r="I2046" s="1061"/>
      <c r="J2046" s="1062"/>
      <c r="K2046" s="192"/>
      <c r="L2046" s="1038"/>
      <c r="M2046" s="1039"/>
      <c r="N2046" s="1038"/>
      <c r="O2046" s="1039"/>
      <c r="P2046" s="1034"/>
      <c r="Q2046" s="1036"/>
      <c r="R2046" s="408"/>
      <c r="S2046" s="408"/>
      <c r="T2046" s="408"/>
      <c r="U2046" s="1034"/>
      <c r="V2046" s="1036"/>
      <c r="W2046" s="1034"/>
      <c r="X2046" s="1035"/>
      <c r="Y2046" s="286"/>
      <c r="Z2046" s="286"/>
      <c r="AA2046" s="286"/>
      <c r="AB2046" s="286"/>
      <c r="AC2046" s="223"/>
      <c r="AD2046" s="223"/>
      <c r="AE2046" s="223"/>
      <c r="AF2046" s="223"/>
      <c r="AG2046" s="223"/>
      <c r="AH2046" s="223"/>
      <c r="AI2046" s="223"/>
      <c r="AJ2046" s="223"/>
      <c r="AK2046" s="1034"/>
      <c r="AL2046" s="1035"/>
      <c r="AM2046" s="1035"/>
      <c r="AN2046" s="788"/>
      <c r="AO2046" s="789"/>
      <c r="AP2046" s="3"/>
      <c r="AQ2046" s="222">
        <f t="shared" si="937"/>
        <v>1</v>
      </c>
    </row>
    <row r="2047" spans="2:56" s="162" customFormat="1" ht="12" customHeight="1" x14ac:dyDescent="0.15">
      <c r="B2047" s="1058"/>
      <c r="C2047" s="1063"/>
      <c r="D2047" s="1061"/>
      <c r="E2047" s="1061"/>
      <c r="F2047" s="1061"/>
      <c r="G2047" s="1061"/>
      <c r="H2047" s="1061"/>
      <c r="I2047" s="1061"/>
      <c r="J2047" s="1062"/>
      <c r="K2047" s="192"/>
      <c r="L2047" s="1038"/>
      <c r="M2047" s="1039"/>
      <c r="N2047" s="1038"/>
      <c r="O2047" s="1039"/>
      <c r="P2047" s="1034"/>
      <c r="Q2047" s="1036"/>
      <c r="R2047" s="408"/>
      <c r="S2047" s="408"/>
      <c r="T2047" s="408"/>
      <c r="U2047" s="1034"/>
      <c r="V2047" s="1036"/>
      <c r="W2047" s="1034"/>
      <c r="X2047" s="1035"/>
      <c r="Y2047" s="286"/>
      <c r="Z2047" s="286"/>
      <c r="AA2047" s="286"/>
      <c r="AB2047" s="286"/>
      <c r="AC2047" s="223"/>
      <c r="AD2047" s="223"/>
      <c r="AE2047" s="223"/>
      <c r="AF2047" s="223"/>
      <c r="AG2047" s="223"/>
      <c r="AH2047" s="223"/>
      <c r="AI2047" s="223"/>
      <c r="AJ2047" s="223"/>
      <c r="AK2047" s="1034"/>
      <c r="AL2047" s="1035"/>
      <c r="AM2047" s="1035"/>
      <c r="AN2047" s="788"/>
      <c r="AO2047" s="789"/>
      <c r="AP2047" s="3"/>
      <c r="AQ2047" s="222">
        <f t="shared" si="937"/>
        <v>1</v>
      </c>
    </row>
    <row r="2048" spans="2:56" s="162" customFormat="1" ht="12" customHeight="1" x14ac:dyDescent="0.15">
      <c r="B2048" s="1058"/>
      <c r="C2048" s="1063"/>
      <c r="D2048" s="1061"/>
      <c r="E2048" s="1061"/>
      <c r="F2048" s="1061"/>
      <c r="G2048" s="1061"/>
      <c r="H2048" s="1061"/>
      <c r="I2048" s="1061"/>
      <c r="J2048" s="1062"/>
      <c r="K2048" s="192"/>
      <c r="L2048" s="1038"/>
      <c r="M2048" s="1039"/>
      <c r="N2048" s="1038"/>
      <c r="O2048" s="1039"/>
      <c r="P2048" s="1034"/>
      <c r="Q2048" s="1036"/>
      <c r="R2048" s="408"/>
      <c r="S2048" s="408"/>
      <c r="T2048" s="408"/>
      <c r="U2048" s="1034"/>
      <c r="V2048" s="1036"/>
      <c r="W2048" s="1034"/>
      <c r="X2048" s="1035"/>
      <c r="Y2048" s="286"/>
      <c r="Z2048" s="286"/>
      <c r="AA2048" s="286"/>
      <c r="AB2048" s="286"/>
      <c r="AC2048" s="223"/>
      <c r="AD2048" s="223"/>
      <c r="AE2048" s="223"/>
      <c r="AF2048" s="223"/>
      <c r="AG2048" s="223"/>
      <c r="AH2048" s="223"/>
      <c r="AI2048" s="223"/>
      <c r="AJ2048" s="223"/>
      <c r="AK2048" s="1034"/>
      <c r="AL2048" s="1035"/>
      <c r="AM2048" s="1035"/>
      <c r="AN2048" s="788"/>
      <c r="AO2048" s="789"/>
      <c r="AP2048" s="3"/>
      <c r="AQ2048" s="222">
        <f t="shared" si="937"/>
        <v>1</v>
      </c>
    </row>
    <row r="2049" spans="2:46" s="162" customFormat="1" ht="12" customHeight="1" x14ac:dyDescent="0.15">
      <c r="B2049" s="1058"/>
      <c r="C2049" s="1063"/>
      <c r="D2049" s="1061"/>
      <c r="E2049" s="1061"/>
      <c r="F2049" s="1061"/>
      <c r="G2049" s="1061"/>
      <c r="H2049" s="1061"/>
      <c r="I2049" s="1061"/>
      <c r="J2049" s="1062"/>
      <c r="K2049" s="192"/>
      <c r="L2049" s="1038"/>
      <c r="M2049" s="1039"/>
      <c r="N2049" s="1038"/>
      <c r="O2049" s="1039"/>
      <c r="P2049" s="1034"/>
      <c r="Q2049" s="1036"/>
      <c r="R2049" s="408"/>
      <c r="S2049" s="408"/>
      <c r="T2049" s="408"/>
      <c r="U2049" s="1034"/>
      <c r="V2049" s="1036"/>
      <c r="W2049" s="1034"/>
      <c r="X2049" s="1035"/>
      <c r="Y2049" s="286"/>
      <c r="Z2049" s="286"/>
      <c r="AA2049" s="286"/>
      <c r="AB2049" s="286"/>
      <c r="AC2049" s="223"/>
      <c r="AD2049" s="223"/>
      <c r="AE2049" s="223"/>
      <c r="AF2049" s="223"/>
      <c r="AG2049" s="223"/>
      <c r="AH2049" s="223"/>
      <c r="AI2049" s="223"/>
      <c r="AJ2049" s="223"/>
      <c r="AK2049" s="1034"/>
      <c r="AL2049" s="1035"/>
      <c r="AM2049" s="1035"/>
      <c r="AN2049" s="788"/>
      <c r="AO2049" s="789"/>
      <c r="AP2049" s="3"/>
      <c r="AQ2049" s="222">
        <f t="shared" si="937"/>
        <v>1</v>
      </c>
    </row>
    <row r="2050" spans="2:46" s="162" customFormat="1" ht="12" customHeight="1" x14ac:dyDescent="0.15">
      <c r="B2050" s="1058"/>
      <c r="C2050" s="1063"/>
      <c r="D2050" s="1061"/>
      <c r="E2050" s="1061"/>
      <c r="F2050" s="1061"/>
      <c r="G2050" s="1061"/>
      <c r="H2050" s="1061"/>
      <c r="I2050" s="1061"/>
      <c r="J2050" s="1062"/>
      <c r="K2050" s="192"/>
      <c r="L2050" s="1038"/>
      <c r="M2050" s="1039"/>
      <c r="N2050" s="1038"/>
      <c r="O2050" s="1039"/>
      <c r="P2050" s="1034"/>
      <c r="Q2050" s="1036"/>
      <c r="R2050" s="408"/>
      <c r="S2050" s="408"/>
      <c r="T2050" s="408"/>
      <c r="U2050" s="1034"/>
      <c r="V2050" s="1036"/>
      <c r="W2050" s="1034"/>
      <c r="X2050" s="1035"/>
      <c r="Y2050" s="286"/>
      <c r="Z2050" s="286"/>
      <c r="AA2050" s="286"/>
      <c r="AB2050" s="286"/>
      <c r="AC2050" s="223"/>
      <c r="AD2050" s="223"/>
      <c r="AE2050" s="223"/>
      <c r="AF2050" s="223"/>
      <c r="AG2050" s="223"/>
      <c r="AH2050" s="223"/>
      <c r="AI2050" s="223"/>
      <c r="AJ2050" s="223"/>
      <c r="AK2050" s="1034"/>
      <c r="AL2050" s="1035"/>
      <c r="AM2050" s="1035"/>
      <c r="AN2050" s="788"/>
      <c r="AO2050" s="789"/>
      <c r="AP2050" s="3"/>
      <c r="AQ2050" s="222">
        <f t="shared" si="937"/>
        <v>1</v>
      </c>
    </row>
    <row r="2051" spans="2:46" s="162" customFormat="1" ht="12" customHeight="1" x14ac:dyDescent="0.15">
      <c r="B2051" s="1058"/>
      <c r="C2051" s="1063"/>
      <c r="D2051" s="1061"/>
      <c r="E2051" s="1061"/>
      <c r="F2051" s="1061"/>
      <c r="G2051" s="1061"/>
      <c r="H2051" s="1061"/>
      <c r="I2051" s="1061"/>
      <c r="J2051" s="1062"/>
      <c r="K2051" s="192"/>
      <c r="L2051" s="1038"/>
      <c r="M2051" s="1039"/>
      <c r="N2051" s="1038"/>
      <c r="O2051" s="1039"/>
      <c r="P2051" s="1034"/>
      <c r="Q2051" s="1036"/>
      <c r="R2051" s="408"/>
      <c r="S2051" s="408"/>
      <c r="T2051" s="408"/>
      <c r="U2051" s="1034"/>
      <c r="V2051" s="1036"/>
      <c r="W2051" s="1034"/>
      <c r="X2051" s="1035"/>
      <c r="Y2051" s="286"/>
      <c r="Z2051" s="286"/>
      <c r="AA2051" s="286"/>
      <c r="AB2051" s="286"/>
      <c r="AC2051" s="223"/>
      <c r="AD2051" s="223"/>
      <c r="AE2051" s="223"/>
      <c r="AF2051" s="223"/>
      <c r="AG2051" s="223"/>
      <c r="AH2051" s="223"/>
      <c r="AI2051" s="223"/>
      <c r="AJ2051" s="223"/>
      <c r="AK2051" s="1034"/>
      <c r="AL2051" s="1035"/>
      <c r="AM2051" s="1035"/>
      <c r="AN2051" s="788"/>
      <c r="AO2051" s="789"/>
      <c r="AP2051" s="3"/>
      <c r="AQ2051" s="222">
        <f t="shared" si="937"/>
        <v>1</v>
      </c>
    </row>
    <row r="2052" spans="2:46" s="162" customFormat="1" ht="12" customHeight="1" x14ac:dyDescent="0.15">
      <c r="B2052" s="1058"/>
      <c r="C2052" s="1063"/>
      <c r="D2052" s="1061"/>
      <c r="E2052" s="1061"/>
      <c r="F2052" s="1061"/>
      <c r="G2052" s="1061"/>
      <c r="H2052" s="1061"/>
      <c r="I2052" s="1061"/>
      <c r="J2052" s="1062"/>
      <c r="K2052" s="1016" t="s">
        <v>216</v>
      </c>
      <c r="L2052" s="1016" t="s">
        <v>215</v>
      </c>
      <c r="M2052" s="1016"/>
      <c r="N2052" s="1016"/>
      <c r="O2052" s="1016"/>
      <c r="P2052" s="1016"/>
      <c r="Q2052" s="1016"/>
      <c r="R2052" s="1016"/>
      <c r="S2052" s="1016"/>
      <c r="T2052" s="1016"/>
      <c r="U2052" s="1016"/>
      <c r="V2052" s="1016"/>
      <c r="W2052" s="1016"/>
      <c r="X2052" s="1016"/>
      <c r="Y2052" s="1040" t="s">
        <v>466</v>
      </c>
      <c r="Z2052" s="1041"/>
      <c r="AA2052" s="1041"/>
      <c r="AB2052" s="1042"/>
      <c r="AC2052" s="224">
        <f t="shared" ref="AC2052:AJ2052" si="938">SUM(AC2032:AC2051)</f>
        <v>0</v>
      </c>
      <c r="AD2052" s="224">
        <f t="shared" si="938"/>
        <v>0</v>
      </c>
      <c r="AE2052" s="224">
        <f t="shared" si="938"/>
        <v>0</v>
      </c>
      <c r="AF2052" s="224">
        <f t="shared" si="938"/>
        <v>0</v>
      </c>
      <c r="AG2052" s="224">
        <f t="shared" si="938"/>
        <v>0</v>
      </c>
      <c r="AH2052" s="224">
        <f t="shared" si="938"/>
        <v>0</v>
      </c>
      <c r="AI2052" s="224">
        <f t="shared" si="938"/>
        <v>0</v>
      </c>
      <c r="AJ2052" s="224">
        <f t="shared" si="938"/>
        <v>1.41</v>
      </c>
      <c r="AK2052" s="1040" t="s">
        <v>214</v>
      </c>
      <c r="AL2052" s="1041"/>
      <c r="AM2052" s="1041"/>
      <c r="AN2052" s="788"/>
      <c r="AO2052" s="789"/>
      <c r="AP2052" s="3"/>
    </row>
    <row r="2053" spans="2:46" s="162" customFormat="1" ht="12" customHeight="1" x14ac:dyDescent="0.15">
      <c r="B2053" s="1058"/>
      <c r="C2053" s="1063"/>
      <c r="D2053" s="1061"/>
      <c r="E2053" s="1061"/>
      <c r="F2053" s="1061"/>
      <c r="G2053" s="1061"/>
      <c r="H2053" s="1061"/>
      <c r="I2053" s="1061"/>
      <c r="J2053" s="1062"/>
      <c r="K2053" s="1016"/>
      <c r="L2053" s="1016" t="s">
        <v>467</v>
      </c>
      <c r="M2053" s="1016"/>
      <c r="N2053" s="1016"/>
      <c r="O2053" s="1016" t="s">
        <v>213</v>
      </c>
      <c r="P2053" s="1016"/>
      <c r="Q2053" s="1016"/>
      <c r="R2053" s="1016"/>
      <c r="S2053" s="1016"/>
      <c r="T2053" s="1016"/>
      <c r="U2053" s="1016"/>
      <c r="V2053" s="1016"/>
      <c r="W2053" s="1016"/>
      <c r="X2053" s="1016"/>
      <c r="Y2053" s="193">
        <f>COUNTIF(Y2032:Y2051,"○")</f>
        <v>0</v>
      </c>
      <c r="Z2053" s="193">
        <f>COUNTIF(Z2032:Z2051,"○")</f>
        <v>0</v>
      </c>
      <c r="AA2053" s="193">
        <f>COUNTIF(AA2032:AA2051,"○")</f>
        <v>0</v>
      </c>
      <c r="AB2053" s="193">
        <f>COUNTIF(AB2032:AB2051,"○")</f>
        <v>0</v>
      </c>
      <c r="AC2053" s="193">
        <f t="shared" ref="AC2053:AJ2053" si="939">COUNT(AC2032:AC2051)</f>
        <v>0</v>
      </c>
      <c r="AD2053" s="193">
        <f t="shared" si="939"/>
        <v>0</v>
      </c>
      <c r="AE2053" s="193">
        <f t="shared" si="939"/>
        <v>0</v>
      </c>
      <c r="AF2053" s="193">
        <f t="shared" si="939"/>
        <v>0</v>
      </c>
      <c r="AG2053" s="193">
        <f t="shared" si="939"/>
        <v>0</v>
      </c>
      <c r="AH2053" s="193">
        <f t="shared" si="939"/>
        <v>0</v>
      </c>
      <c r="AI2053" s="193">
        <f t="shared" si="939"/>
        <v>0</v>
      </c>
      <c r="AJ2053" s="193">
        <f t="shared" si="939"/>
        <v>2</v>
      </c>
      <c r="AK2053" s="1043"/>
      <c r="AL2053" s="1044"/>
      <c r="AM2053" s="1044"/>
      <c r="AN2053" s="1044"/>
      <c r="AO2053" s="1045"/>
      <c r="AP2053" s="3"/>
    </row>
    <row r="2054" spans="2:46" ht="12" customHeight="1" x14ac:dyDescent="0.15">
      <c r="B2054" s="1058"/>
      <c r="C2054" s="1063"/>
      <c r="D2054" s="1061"/>
      <c r="E2054" s="1061"/>
      <c r="F2054" s="1061"/>
      <c r="G2054" s="1061"/>
      <c r="H2054" s="1061"/>
      <c r="I2054" s="1061"/>
      <c r="J2054" s="1062"/>
      <c r="K2054" s="1016"/>
      <c r="L2054" s="1016"/>
      <c r="M2054" s="1016"/>
      <c r="N2054" s="1016"/>
      <c r="O2054" s="1016" t="s">
        <v>468</v>
      </c>
      <c r="P2054" s="1016"/>
      <c r="Q2054" s="1016"/>
      <c r="R2054" s="1016"/>
      <c r="S2054" s="1016"/>
      <c r="T2054" s="1016"/>
      <c r="U2054" s="1016"/>
      <c r="V2054" s="1016"/>
      <c r="W2054" s="1016"/>
      <c r="X2054" s="1016"/>
      <c r="Y2054" s="1034" t="str">
        <f>IF(Y2053&gt;0,"Ⅳ",IF(Z2053&gt;0,"Ⅲ",IF(AA2053&gt;0,"Ⅱa",IF(AB2053&gt;0,"Ⅱb","Ⅰ"))))</f>
        <v>Ⅰ</v>
      </c>
      <c r="Z2054" s="1035"/>
      <c r="AA2054" s="1035"/>
      <c r="AB2054" s="1036"/>
      <c r="AC2054" s="1034" t="str">
        <f>IF(AC2053&gt;0,"Ⅳ",IF(AD2053&gt;0,"Ⅲ",IF(AE2053&gt;0,"Ⅱa",IF(AF2053&gt;0,"Ⅱb","Ⅰ"))))</f>
        <v>Ⅰ</v>
      </c>
      <c r="AD2054" s="1035"/>
      <c r="AE2054" s="1035"/>
      <c r="AF2054" s="1036"/>
      <c r="AG2054" s="1034" t="str">
        <f>IF(AG2053&gt;0,"Ⅳ",IF(AH2053&gt;0,"Ⅲ",IF(AI2053&gt;0,"Ⅱa",IF(AJ2053&gt;0,"Ⅱb","Ⅰ"))))</f>
        <v>Ⅱb</v>
      </c>
      <c r="AH2054" s="1035"/>
      <c r="AI2054" s="1035"/>
      <c r="AJ2054" s="1036"/>
      <c r="AK2054" s="1046"/>
      <c r="AL2054" s="1047"/>
      <c r="AM2054" s="1047"/>
      <c r="AN2054" s="1047"/>
      <c r="AO2054" s="1048"/>
      <c r="AP2054" s="3"/>
      <c r="AQ2054" s="282" t="s">
        <v>312</v>
      </c>
      <c r="AR2054" s="282" t="s">
        <v>313</v>
      </c>
      <c r="AS2054" s="699" t="s">
        <v>316</v>
      </c>
      <c r="AT2054" s="1026"/>
    </row>
    <row r="2055" spans="2:46" ht="12" customHeight="1" x14ac:dyDescent="0.15">
      <c r="B2055" s="1058"/>
      <c r="C2055" s="1063"/>
      <c r="D2055" s="1061"/>
      <c r="E2055" s="1061"/>
      <c r="F2055" s="1061"/>
      <c r="G2055" s="1061"/>
      <c r="H2055" s="1061"/>
      <c r="I2055" s="1061"/>
      <c r="J2055" s="1062"/>
      <c r="K2055" s="1016"/>
      <c r="L2055" s="1016" t="s">
        <v>469</v>
      </c>
      <c r="M2055" s="1016"/>
      <c r="N2055" s="1016"/>
      <c r="O2055" s="1016" t="s">
        <v>212</v>
      </c>
      <c r="P2055" s="1016"/>
      <c r="Q2055" s="1016"/>
      <c r="R2055" s="1016"/>
      <c r="S2055" s="1016"/>
      <c r="T2055" s="1016"/>
      <c r="U2055" s="1016"/>
      <c r="V2055" s="1016"/>
      <c r="W2055" s="1016"/>
      <c r="X2055" s="1016"/>
      <c r="Y2055" s="187" t="s">
        <v>32</v>
      </c>
      <c r="Z2055" s="187" t="s">
        <v>33</v>
      </c>
      <c r="AA2055" s="1027" t="s">
        <v>34</v>
      </c>
      <c r="AB2055" s="1027"/>
      <c r="AC2055" s="187" t="s">
        <v>32</v>
      </c>
      <c r="AD2055" s="187" t="s">
        <v>33</v>
      </c>
      <c r="AE2055" s="1027" t="s">
        <v>34</v>
      </c>
      <c r="AF2055" s="1027"/>
      <c r="AG2055" s="187" t="s">
        <v>32</v>
      </c>
      <c r="AH2055" s="187" t="s">
        <v>33</v>
      </c>
      <c r="AI2055" s="1027" t="s">
        <v>34</v>
      </c>
      <c r="AJ2055" s="1027"/>
      <c r="AK2055" s="1046"/>
      <c r="AL2055" s="1047"/>
      <c r="AM2055" s="1047"/>
      <c r="AN2055" s="1047"/>
      <c r="AO2055" s="1048"/>
      <c r="AP2055" s="3"/>
      <c r="AQ2055" s="1028">
        <f>+Y2053+Z2053</f>
        <v>0</v>
      </c>
      <c r="AR2055" s="1029"/>
      <c r="AS2055" s="1028">
        <f>+AA2053+AB2053</f>
        <v>0</v>
      </c>
      <c r="AT2055" s="1029"/>
    </row>
    <row r="2056" spans="2:46" ht="12" customHeight="1" x14ac:dyDescent="0.15">
      <c r="B2056" s="1058"/>
      <c r="C2056" s="1063"/>
      <c r="D2056" s="1061"/>
      <c r="E2056" s="1061"/>
      <c r="F2056" s="1061"/>
      <c r="G2056" s="1061"/>
      <c r="H2056" s="1061"/>
      <c r="I2056" s="1061"/>
      <c r="J2056" s="1062"/>
      <c r="K2056" s="1016"/>
      <c r="L2056" s="1016"/>
      <c r="M2056" s="1016"/>
      <c r="N2056" s="1016"/>
      <c r="O2056" s="1016" t="s">
        <v>470</v>
      </c>
      <c r="P2056" s="1016"/>
      <c r="Q2056" s="1016"/>
      <c r="R2056" s="1016"/>
      <c r="S2056" s="1016"/>
      <c r="T2056" s="1016"/>
      <c r="U2056" s="1016"/>
      <c r="V2056" s="1016"/>
      <c r="W2056" s="1016"/>
      <c r="X2056" s="1016"/>
      <c r="Y2056" s="193" t="str">
        <f>IF(Y2053=0,"",1)</f>
        <v/>
      </c>
      <c r="Z2056" s="193" t="str">
        <f>IF(Z2053=0,"",1)</f>
        <v/>
      </c>
      <c r="AA2056" s="1030" t="str">
        <f>IF(AQ2055=1,"",IF(AS2055&gt;0,1,""))</f>
        <v/>
      </c>
      <c r="AB2056" s="1031"/>
      <c r="AC2056" s="193">
        <f>+AC2053</f>
        <v>0</v>
      </c>
      <c r="AD2056" s="193">
        <f>AD2053</f>
        <v>0</v>
      </c>
      <c r="AE2056" s="1030">
        <f>AE2053+AF2053</f>
        <v>0</v>
      </c>
      <c r="AF2056" s="1031"/>
      <c r="AG2056" s="193">
        <f>AG2053</f>
        <v>0</v>
      </c>
      <c r="AH2056" s="193">
        <f>AH2053</f>
        <v>0</v>
      </c>
      <c r="AI2056" s="1030">
        <f>AI2053+AJ2053</f>
        <v>2</v>
      </c>
      <c r="AJ2056" s="1031"/>
      <c r="AK2056" s="1046"/>
      <c r="AL2056" s="1047"/>
      <c r="AM2056" s="1047"/>
      <c r="AN2056" s="1047"/>
      <c r="AO2056" s="1048"/>
      <c r="AP2056" s="3"/>
      <c r="AQ2056" s="197">
        <f>+Y2053+AC2056+AG2056</f>
        <v>0</v>
      </c>
      <c r="AR2056" s="197">
        <f>+Z2053+AD2056+AH2056</f>
        <v>0</v>
      </c>
      <c r="AS2056" s="1032">
        <f>+AS2055+AE2056+AI2056</f>
        <v>2</v>
      </c>
      <c r="AT2056" s="1033"/>
    </row>
    <row r="2057" spans="2:46" ht="12" customHeight="1" x14ac:dyDescent="0.15">
      <c r="B2057" s="1058"/>
      <c r="C2057" s="1063"/>
      <c r="D2057" s="1061"/>
      <c r="E2057" s="1061"/>
      <c r="F2057" s="1061"/>
      <c r="G2057" s="1061"/>
      <c r="H2057" s="1061"/>
      <c r="I2057" s="1061"/>
      <c r="J2057" s="1062"/>
      <c r="K2057" s="1016"/>
      <c r="L2057" s="1016"/>
      <c r="M2057" s="1016"/>
      <c r="N2057" s="1016"/>
      <c r="O2057" s="1016" t="s">
        <v>471</v>
      </c>
      <c r="P2057" s="1016"/>
      <c r="Q2057" s="1016"/>
      <c r="R2057" s="1016"/>
      <c r="S2057" s="1016"/>
      <c r="T2057" s="1016"/>
      <c r="U2057" s="1016"/>
      <c r="V2057" s="1016"/>
      <c r="W2057" s="1016"/>
      <c r="X2057" s="1016"/>
      <c r="Y2057" s="1034" t="s">
        <v>875</v>
      </c>
      <c r="Z2057" s="1035"/>
      <c r="AA2057" s="1035"/>
      <c r="AB2057" s="1036"/>
      <c r="AC2057" s="1034" t="str">
        <f>IF(AC2056&gt;0,"Ⅳ",IF(AD2056&gt;0,"Ⅲ",IF(AE2056&gt;0,"Ⅱ","Ⅰ")))</f>
        <v>Ⅰ</v>
      </c>
      <c r="AD2057" s="1035"/>
      <c r="AE2057" s="1035"/>
      <c r="AF2057" s="1036"/>
      <c r="AG2057" s="1034" t="str">
        <f>IF(AG2056&gt;0,"Ⅳ",IF(AH2056&gt;0,"Ⅲ",IF(AI2056&gt;0,"Ⅱ","Ⅰ")))</f>
        <v>Ⅱ</v>
      </c>
      <c r="AH2057" s="1035"/>
      <c r="AI2057" s="1035"/>
      <c r="AJ2057" s="1036"/>
      <c r="AK2057" s="1046"/>
      <c r="AL2057" s="1047"/>
      <c r="AM2057" s="1047"/>
      <c r="AN2057" s="1047"/>
      <c r="AO2057" s="1048"/>
      <c r="AP2057" s="3"/>
      <c r="AQ2057" s="1037" t="str">
        <f>IF(AQ2056&gt;0,"Ⅳ",IF(AR2056&gt;0,"Ⅲ",IF(AS2056&gt;0,"Ⅱ","Ⅰ")))</f>
        <v>Ⅱ</v>
      </c>
      <c r="AR2057" s="1037"/>
      <c r="AS2057" s="1037"/>
      <c r="AT2057" s="1037"/>
    </row>
    <row r="2058" spans="2:46" ht="12" customHeight="1" x14ac:dyDescent="0.15">
      <c r="B2058" s="1058"/>
      <c r="C2058" s="1063"/>
      <c r="D2058" s="1061"/>
      <c r="E2058" s="1061"/>
      <c r="F2058" s="1061"/>
      <c r="G2058" s="1061"/>
      <c r="H2058" s="1061"/>
      <c r="I2058" s="1061"/>
      <c r="J2058" s="1062"/>
      <c r="K2058" s="1016"/>
      <c r="L2058" s="1016"/>
      <c r="M2058" s="1016"/>
      <c r="N2058" s="1016"/>
      <c r="O2058" s="1016" t="s">
        <v>472</v>
      </c>
      <c r="P2058" s="1016"/>
      <c r="Q2058" s="1016"/>
      <c r="R2058" s="1016"/>
      <c r="S2058" s="1016"/>
      <c r="T2058" s="1016"/>
      <c r="U2058" s="1016"/>
      <c r="V2058" s="1016"/>
      <c r="W2058" s="1016"/>
      <c r="X2058" s="1016"/>
      <c r="Y2058" s="1034" t="str">
        <f>IF(COUNTIF(Y2057:AJ2057,"Ⅳ")&gt;0,"Ⅳ",IF(COUNTIF(Y2057:AJ2057,"Ⅲ")&gt;0,"Ⅲ",IF(COUNTIF(Y2057:AJ2057,"Ⅱ")&gt;0,"Ⅱ","Ⅰ")))</f>
        <v>Ⅱ</v>
      </c>
      <c r="Z2058" s="1035"/>
      <c r="AA2058" s="1035"/>
      <c r="AB2058" s="1035"/>
      <c r="AC2058" s="1035"/>
      <c r="AD2058" s="1035"/>
      <c r="AE2058" s="1035"/>
      <c r="AF2058" s="1035"/>
      <c r="AG2058" s="1035"/>
      <c r="AH2058" s="1035"/>
      <c r="AI2058" s="1035"/>
      <c r="AJ2058" s="1036"/>
      <c r="AK2058" s="1049"/>
      <c r="AL2058" s="1050"/>
      <c r="AM2058" s="1050"/>
      <c r="AN2058" s="1050"/>
      <c r="AO2058" s="1051"/>
      <c r="AP2058" s="3"/>
    </row>
    <row r="2059" spans="2:46" ht="14.25" customHeight="1" x14ac:dyDescent="0.15">
      <c r="B2059" s="1058"/>
      <c r="C2059" s="1063"/>
      <c r="D2059" s="1061"/>
      <c r="E2059" s="1061"/>
      <c r="F2059" s="1061"/>
      <c r="G2059" s="1061"/>
      <c r="H2059" s="1061"/>
      <c r="I2059" s="1061"/>
      <c r="J2059" s="1062"/>
      <c r="K2059" s="1016" t="s">
        <v>169</v>
      </c>
      <c r="L2059" s="1017"/>
      <c r="M2059" s="1017"/>
      <c r="N2059" s="1017"/>
      <c r="O2059" s="1017"/>
      <c r="P2059" s="1017"/>
      <c r="Q2059" s="1017"/>
      <c r="R2059" s="1017"/>
      <c r="S2059" s="1017"/>
      <c r="T2059" s="1017"/>
      <c r="U2059" s="1017"/>
      <c r="V2059" s="1017"/>
      <c r="W2059" s="1017"/>
      <c r="X2059" s="1017"/>
      <c r="Y2059" s="1017"/>
      <c r="Z2059" s="1017"/>
      <c r="AA2059" s="1017"/>
      <c r="AB2059" s="1017"/>
      <c r="AC2059" s="1017"/>
      <c r="AD2059" s="1017"/>
      <c r="AE2059" s="1017"/>
      <c r="AF2059" s="1017"/>
      <c r="AG2059" s="1017"/>
      <c r="AH2059" s="1017"/>
      <c r="AI2059" s="1017"/>
      <c r="AJ2059" s="1017"/>
      <c r="AK2059" s="1017"/>
      <c r="AL2059" s="1017"/>
      <c r="AM2059" s="1017"/>
      <c r="AN2059" s="1017"/>
      <c r="AO2059" s="1017"/>
      <c r="AP2059" s="3"/>
    </row>
    <row r="2060" spans="2:46" ht="14.25" customHeight="1" x14ac:dyDescent="0.15">
      <c r="B2060" s="1058"/>
      <c r="C2060" s="1063"/>
      <c r="D2060" s="1061"/>
      <c r="E2060" s="1061"/>
      <c r="F2060" s="1061"/>
      <c r="G2060" s="1061"/>
      <c r="H2060" s="1061"/>
      <c r="I2060" s="1061"/>
      <c r="J2060" s="1062"/>
      <c r="K2060" s="1016"/>
      <c r="L2060" s="1017"/>
      <c r="M2060" s="1017"/>
      <c r="N2060" s="1017"/>
      <c r="O2060" s="1017"/>
      <c r="P2060" s="1017"/>
      <c r="Q2060" s="1017"/>
      <c r="R2060" s="1017"/>
      <c r="S2060" s="1017"/>
      <c r="T2060" s="1017"/>
      <c r="U2060" s="1017"/>
      <c r="V2060" s="1017"/>
      <c r="W2060" s="1017"/>
      <c r="X2060" s="1017"/>
      <c r="Y2060" s="1017"/>
      <c r="Z2060" s="1017"/>
      <c r="AA2060" s="1017"/>
      <c r="AB2060" s="1017"/>
      <c r="AC2060" s="1017"/>
      <c r="AD2060" s="1017"/>
      <c r="AE2060" s="1017"/>
      <c r="AF2060" s="1017"/>
      <c r="AG2060" s="1017"/>
      <c r="AH2060" s="1017"/>
      <c r="AI2060" s="1017"/>
      <c r="AJ2060" s="1017"/>
      <c r="AK2060" s="1017"/>
      <c r="AL2060" s="1017"/>
      <c r="AM2060" s="1017"/>
      <c r="AN2060" s="1017"/>
      <c r="AO2060" s="1017"/>
      <c r="AP2060" s="3"/>
    </row>
    <row r="2061" spans="2:46" ht="12" customHeight="1" x14ac:dyDescent="0.15">
      <c r="B2061" s="1058"/>
      <c r="C2061" s="1063"/>
      <c r="D2061" s="1061"/>
      <c r="E2061" s="1061"/>
      <c r="F2061" s="1061"/>
      <c r="G2061" s="1061"/>
      <c r="H2061" s="1061"/>
      <c r="I2061" s="1061"/>
      <c r="J2061" s="1062"/>
      <c r="K2061" s="1018" t="s">
        <v>473</v>
      </c>
      <c r="L2061" s="1018"/>
      <c r="M2061" s="1018"/>
      <c r="N2061" s="1018"/>
      <c r="O2061" s="1018"/>
      <c r="P2061" s="1018"/>
      <c r="Q2061" s="1018"/>
      <c r="R2061" s="1018"/>
      <c r="S2061" s="1018"/>
      <c r="T2061" s="1018"/>
      <c r="U2061" s="1018"/>
      <c r="V2061" s="1018"/>
      <c r="W2061" s="1018"/>
      <c r="X2061" s="1018"/>
      <c r="Y2061" s="1018"/>
      <c r="Z2061" s="1018"/>
      <c r="AA2061" s="1018"/>
      <c r="AB2061" s="1018"/>
      <c r="AC2061" s="1018"/>
      <c r="AD2061" s="1018"/>
      <c r="AE2061" s="1018"/>
      <c r="AF2061" s="1018"/>
      <c r="AG2061" s="1018"/>
      <c r="AH2061" s="1018"/>
      <c r="AI2061" s="1018"/>
      <c r="AJ2061" s="1018"/>
      <c r="AK2061" s="1018"/>
      <c r="AL2061" s="1018"/>
      <c r="AM2061" s="1018"/>
      <c r="AN2061" s="1018"/>
      <c r="AO2061" s="1018"/>
      <c r="AP2061" s="3"/>
    </row>
    <row r="2062" spans="2:46" ht="12" customHeight="1" x14ac:dyDescent="0.15">
      <c r="B2062" s="1058"/>
      <c r="C2062" s="1063"/>
      <c r="D2062" s="1061"/>
      <c r="E2062" s="1061"/>
      <c r="F2062" s="1061"/>
      <c r="G2062" s="1061"/>
      <c r="H2062" s="1061"/>
      <c r="I2062" s="1061"/>
      <c r="J2062" s="1062"/>
      <c r="K2062" s="1019" t="s">
        <v>523</v>
      </c>
      <c r="L2062" s="1019"/>
      <c r="M2062" s="1019"/>
      <c r="N2062" s="1019"/>
      <c r="O2062" s="1019"/>
      <c r="P2062" s="1019"/>
      <c r="Q2062" s="1019"/>
      <c r="R2062" s="1019"/>
      <c r="S2062" s="1019"/>
      <c r="T2062" s="1019"/>
      <c r="U2062" s="1019"/>
      <c r="V2062" s="1019"/>
      <c r="W2062" s="1019"/>
      <c r="X2062" s="1019"/>
      <c r="Y2062" s="1019"/>
      <c r="Z2062" s="1019"/>
      <c r="AA2062" s="1019"/>
      <c r="AB2062" s="1019"/>
      <c r="AC2062" s="1019"/>
      <c r="AD2062" s="1019"/>
      <c r="AE2062" s="1019"/>
      <c r="AF2062" s="1019"/>
      <c r="AG2062" s="1019"/>
      <c r="AH2062" s="1019"/>
      <c r="AI2062" s="1019"/>
      <c r="AJ2062" s="1019"/>
      <c r="AK2062" s="1019"/>
      <c r="AL2062" s="1019"/>
      <c r="AM2062" s="1019"/>
      <c r="AN2062" s="1019"/>
      <c r="AO2062" s="1019"/>
      <c r="AP2062" s="3"/>
    </row>
    <row r="2063" spans="2:46" ht="12" customHeight="1" x14ac:dyDescent="0.15">
      <c r="B2063" s="1058"/>
      <c r="C2063" s="1063"/>
      <c r="D2063" s="1061"/>
      <c r="E2063" s="1061"/>
      <c r="F2063" s="1061"/>
      <c r="G2063" s="1061"/>
      <c r="H2063" s="1061"/>
      <c r="I2063" s="1061"/>
      <c r="J2063" s="1062"/>
      <c r="K2063" s="194" t="s">
        <v>474</v>
      </c>
      <c r="L2063" s="195"/>
      <c r="M2063" s="195"/>
      <c r="N2063" s="195"/>
      <c r="O2063" s="195"/>
      <c r="P2063" s="195"/>
      <c r="Q2063" s="195"/>
      <c r="R2063" s="195"/>
      <c r="S2063" s="195"/>
      <c r="T2063" s="195"/>
      <c r="U2063" s="195"/>
      <c r="V2063" s="195"/>
      <c r="W2063" s="195"/>
      <c r="X2063" s="195"/>
      <c r="Y2063" s="195"/>
      <c r="Z2063" s="195"/>
      <c r="AA2063" s="195"/>
      <c r="AB2063" s="195"/>
      <c r="AC2063" s="195"/>
      <c r="AD2063" s="195"/>
      <c r="AE2063" s="195"/>
      <c r="AF2063" s="195"/>
      <c r="AG2063" s="195"/>
      <c r="AH2063" s="195"/>
      <c r="AI2063" s="195"/>
      <c r="AJ2063" s="195"/>
      <c r="AK2063" s="195"/>
      <c r="AL2063" s="195"/>
      <c r="AM2063" s="195"/>
      <c r="AN2063" s="195"/>
      <c r="AO2063" s="196"/>
      <c r="AP2063" s="3"/>
    </row>
    <row r="2064" spans="2:46" ht="12" customHeight="1" x14ac:dyDescent="0.15">
      <c r="B2064" s="1058"/>
      <c r="C2064" s="1063"/>
      <c r="D2064" s="1061"/>
      <c r="E2064" s="1061"/>
      <c r="F2064" s="1061"/>
      <c r="G2064" s="1061"/>
      <c r="H2064" s="1061"/>
      <c r="I2064" s="1061"/>
      <c r="J2064" s="1062"/>
      <c r="K2064" s="194" t="s">
        <v>475</v>
      </c>
      <c r="L2064" s="195"/>
      <c r="M2064" s="195"/>
      <c r="N2064" s="195"/>
      <c r="O2064" s="195"/>
      <c r="P2064" s="195"/>
      <c r="Q2064" s="195"/>
      <c r="R2064" s="195"/>
      <c r="S2064" s="195"/>
      <c r="T2064" s="195"/>
      <c r="U2064" s="195"/>
      <c r="V2064" s="195"/>
      <c r="W2064" s="195"/>
      <c r="X2064" s="195"/>
      <c r="Y2064" s="195"/>
      <c r="Z2064" s="195"/>
      <c r="AA2064" s="195"/>
      <c r="AB2064" s="195"/>
      <c r="AC2064" s="195"/>
      <c r="AD2064" s="195"/>
      <c r="AE2064" s="195"/>
      <c r="AF2064" s="195"/>
      <c r="AG2064" s="195"/>
      <c r="AH2064" s="195"/>
      <c r="AI2064" s="195"/>
      <c r="AJ2064" s="195"/>
      <c r="AK2064" s="195"/>
      <c r="AL2064" s="195"/>
      <c r="AM2064" s="195"/>
      <c r="AN2064" s="195"/>
      <c r="AO2064" s="196"/>
      <c r="AP2064" s="3"/>
    </row>
    <row r="2065" spans="2:86" ht="12" customHeight="1" x14ac:dyDescent="0.15">
      <c r="B2065" s="1058"/>
      <c r="C2065" s="1063"/>
      <c r="D2065" s="1061"/>
      <c r="E2065" s="1061"/>
      <c r="F2065" s="1061"/>
      <c r="G2065" s="1061"/>
      <c r="H2065" s="1061"/>
      <c r="I2065" s="1061"/>
      <c r="J2065" s="1062"/>
      <c r="K2065" s="1020" t="s">
        <v>476</v>
      </c>
      <c r="L2065" s="1021"/>
      <c r="M2065" s="1021"/>
      <c r="N2065" s="1021"/>
      <c r="O2065" s="1021"/>
      <c r="P2065" s="1021"/>
      <c r="Q2065" s="1021"/>
      <c r="R2065" s="1021"/>
      <c r="S2065" s="1021"/>
      <c r="T2065" s="1021"/>
      <c r="U2065" s="1021"/>
      <c r="V2065" s="1021"/>
      <c r="W2065" s="1021"/>
      <c r="X2065" s="1021"/>
      <c r="Y2065" s="1021"/>
      <c r="Z2065" s="1021"/>
      <c r="AA2065" s="1021"/>
      <c r="AB2065" s="1021"/>
      <c r="AC2065" s="1021"/>
      <c r="AD2065" s="1021"/>
      <c r="AE2065" s="1021"/>
      <c r="AF2065" s="1021"/>
      <c r="AG2065" s="1021"/>
      <c r="AH2065" s="1021"/>
      <c r="AI2065" s="1021"/>
      <c r="AJ2065" s="1021"/>
      <c r="AK2065" s="1021"/>
      <c r="AL2065" s="1021"/>
      <c r="AM2065" s="1021"/>
      <c r="AN2065" s="1021"/>
      <c r="AO2065" s="1022"/>
      <c r="AP2065" s="3"/>
    </row>
    <row r="2066" spans="2:86" ht="12" customHeight="1" x14ac:dyDescent="0.15">
      <c r="B2066" s="591"/>
      <c r="C2066" s="1064"/>
      <c r="D2066" s="1065"/>
      <c r="E2066" s="1065"/>
      <c r="F2066" s="1065"/>
      <c r="G2066" s="1065"/>
      <c r="H2066" s="1065"/>
      <c r="I2066" s="1065"/>
      <c r="J2066" s="1066"/>
      <c r="K2066" s="1023"/>
      <c r="L2066" s="1024"/>
      <c r="M2066" s="1024"/>
      <c r="N2066" s="1024"/>
      <c r="O2066" s="1024"/>
      <c r="P2066" s="1024"/>
      <c r="Q2066" s="1024"/>
      <c r="R2066" s="1024"/>
      <c r="S2066" s="1024"/>
      <c r="T2066" s="1024"/>
      <c r="U2066" s="1024"/>
      <c r="V2066" s="1024"/>
      <c r="W2066" s="1024"/>
      <c r="X2066" s="1024"/>
      <c r="Y2066" s="1024"/>
      <c r="Z2066" s="1024"/>
      <c r="AA2066" s="1024"/>
      <c r="AB2066" s="1024"/>
      <c r="AC2066" s="1024"/>
      <c r="AD2066" s="1024"/>
      <c r="AE2066" s="1024"/>
      <c r="AF2066" s="1024"/>
      <c r="AG2066" s="1024"/>
      <c r="AH2066" s="1024"/>
      <c r="AI2066" s="1024"/>
      <c r="AJ2066" s="1024"/>
      <c r="AK2066" s="1024"/>
      <c r="AL2066" s="1024"/>
      <c r="AM2066" s="1024"/>
      <c r="AN2066" s="1024"/>
      <c r="AO2066" s="1025"/>
      <c r="AP2066" s="3"/>
    </row>
    <row r="2067" spans="2:86" s="9" customFormat="1" ht="12" customHeight="1" x14ac:dyDescent="0.15">
      <c r="B2067" s="3" t="s">
        <v>527</v>
      </c>
      <c r="AQ2067" s="162"/>
      <c r="AR2067" s="162"/>
      <c r="AS2067" s="162"/>
      <c r="AT2067" s="162"/>
      <c r="AU2067" s="162"/>
      <c r="AV2067" s="162"/>
      <c r="AW2067" s="162"/>
      <c r="AX2067" s="162"/>
      <c r="AY2067" s="162"/>
      <c r="AZ2067" s="162"/>
      <c r="BA2067" s="162"/>
      <c r="BB2067" s="162"/>
      <c r="BC2067" s="162"/>
      <c r="BD2067" s="162"/>
      <c r="BE2067" s="162"/>
      <c r="BF2067" s="162"/>
      <c r="BG2067" s="162"/>
      <c r="BH2067" s="162"/>
      <c r="BI2067" s="162"/>
      <c r="BJ2067" s="162"/>
      <c r="BK2067" s="162"/>
      <c r="BL2067" s="162"/>
      <c r="BM2067" s="162"/>
      <c r="BN2067" s="162"/>
      <c r="BO2067" s="162"/>
      <c r="BP2067" s="162"/>
      <c r="BQ2067" s="162"/>
      <c r="BR2067" s="162"/>
      <c r="BS2067" s="162"/>
      <c r="BT2067" s="162"/>
      <c r="BU2067" s="162"/>
      <c r="BV2067" s="162"/>
      <c r="BW2067" s="162"/>
      <c r="BX2067" s="162"/>
      <c r="BY2067" s="162"/>
      <c r="BZ2067" s="162"/>
      <c r="CA2067" s="162"/>
      <c r="CB2067" s="162"/>
      <c r="CC2067" s="162"/>
      <c r="CD2067" s="162"/>
      <c r="CE2067" s="162"/>
      <c r="CF2067" s="162"/>
      <c r="CG2067" s="162"/>
      <c r="CH2067" s="162"/>
    </row>
    <row r="2068" spans="2:86" ht="12" customHeight="1" thickBot="1" x14ac:dyDescent="0.2">
      <c r="B2068" s="3" t="s">
        <v>524</v>
      </c>
    </row>
    <row r="2069" spans="2:86" ht="12" customHeight="1" x14ac:dyDescent="0.15">
      <c r="B2069" s="3" t="s">
        <v>525</v>
      </c>
      <c r="AU2069" s="1000" t="s">
        <v>305</v>
      </c>
      <c r="AV2069" s="1001" t="s">
        <v>298</v>
      </c>
      <c r="AW2069" s="1003" t="s">
        <v>299</v>
      </c>
      <c r="AX2069" s="1005" t="s">
        <v>306</v>
      </c>
      <c r="AY2069" s="1006"/>
      <c r="AZ2069" s="1006"/>
      <c r="BA2069" s="1006"/>
      <c r="BB2069" s="1006"/>
      <c r="BC2069" s="1006"/>
      <c r="BD2069" s="1006"/>
      <c r="BE2069" s="1006"/>
      <c r="BF2069" s="1006"/>
      <c r="BG2069" s="1006"/>
      <c r="BH2069" s="1006"/>
      <c r="BI2069" s="1006"/>
      <c r="BJ2069" s="1006"/>
      <c r="BK2069" s="1006"/>
      <c r="BL2069" s="1006"/>
      <c r="BM2069" s="1006"/>
      <c r="BN2069" s="1006"/>
      <c r="BO2069" s="1006"/>
      <c r="BP2069" s="1006"/>
      <c r="BQ2069" s="1006"/>
      <c r="BR2069" s="1007"/>
      <c r="BS2069" s="807" t="s">
        <v>300</v>
      </c>
      <c r="BT2069" s="1008"/>
      <c r="BU2069" s="1008"/>
      <c r="BV2069" s="1008"/>
      <c r="BW2069" s="1009" t="s">
        <v>307</v>
      </c>
      <c r="BX2069" s="1010"/>
      <c r="BY2069" s="1010"/>
      <c r="BZ2069" s="1010"/>
      <c r="CA2069" s="1010"/>
      <c r="CB2069" s="1010"/>
      <c r="CC2069" s="1010"/>
      <c r="CD2069" s="1010"/>
      <c r="CE2069" s="1010"/>
      <c r="CF2069" s="1010"/>
      <c r="CG2069" s="1010"/>
      <c r="CH2069" s="1011"/>
    </row>
    <row r="2070" spans="2:86" ht="12" customHeight="1" x14ac:dyDescent="0.15">
      <c r="B2070" s="3" t="s">
        <v>477</v>
      </c>
      <c r="AU2070" s="1000"/>
      <c r="AV2070" s="1002"/>
      <c r="AW2070" s="1004"/>
      <c r="AX2070" s="1012" t="s">
        <v>308</v>
      </c>
      <c r="AY2070" s="686"/>
      <c r="AZ2070" s="686"/>
      <c r="BA2070" s="686"/>
      <c r="BB2070" s="686"/>
      <c r="BC2070" s="686"/>
      <c r="BD2070" s="686"/>
      <c r="BE2070" s="686"/>
      <c r="BF2070" s="686"/>
      <c r="BG2070" s="686"/>
      <c r="BH2070" s="686"/>
      <c r="BI2070" s="686"/>
      <c r="BJ2070" s="686" t="s">
        <v>309</v>
      </c>
      <c r="BK2070" s="686"/>
      <c r="BL2070" s="686"/>
      <c r="BM2070" s="686"/>
      <c r="BN2070" s="686"/>
      <c r="BO2070" s="686"/>
      <c r="BP2070" s="686"/>
      <c r="BQ2070" s="686"/>
      <c r="BR2070" s="1013"/>
      <c r="BS2070" s="1008"/>
      <c r="BT2070" s="1008"/>
      <c r="BU2070" s="1008"/>
      <c r="BV2070" s="1008"/>
      <c r="BW2070" s="1014" t="s">
        <v>302</v>
      </c>
      <c r="BX2070" s="699"/>
      <c r="BY2070" s="699"/>
      <c r="BZ2070" s="699"/>
      <c r="CA2070" s="686" t="s">
        <v>310</v>
      </c>
      <c r="CB2070" s="686"/>
      <c r="CC2070" s="686"/>
      <c r="CD2070" s="686"/>
      <c r="CE2070" s="686"/>
      <c r="CF2070" s="686"/>
      <c r="CG2070" s="686"/>
      <c r="CH2070" s="1013"/>
    </row>
    <row r="2071" spans="2:86" ht="12" customHeight="1" x14ac:dyDescent="0.15">
      <c r="B2071" s="3" t="s">
        <v>526</v>
      </c>
      <c r="AU2071" s="1000"/>
      <c r="AV2071" s="1002"/>
      <c r="AW2071" s="1004"/>
      <c r="AX2071" s="1012" t="s">
        <v>26</v>
      </c>
      <c r="AY2071" s="686"/>
      <c r="AZ2071" s="686"/>
      <c r="BA2071" s="686"/>
      <c r="BB2071" s="686" t="s">
        <v>22</v>
      </c>
      <c r="BC2071" s="686"/>
      <c r="BD2071" s="686"/>
      <c r="BE2071" s="686"/>
      <c r="BF2071" s="686" t="s">
        <v>24</v>
      </c>
      <c r="BG2071" s="686"/>
      <c r="BH2071" s="686"/>
      <c r="BI2071" s="686"/>
      <c r="BJ2071" s="699" t="s">
        <v>26</v>
      </c>
      <c r="BK2071" s="699"/>
      <c r="BL2071" s="699"/>
      <c r="BM2071" s="699" t="s">
        <v>22</v>
      </c>
      <c r="BN2071" s="699"/>
      <c r="BO2071" s="699"/>
      <c r="BP2071" s="699" t="s">
        <v>24</v>
      </c>
      <c r="BQ2071" s="699"/>
      <c r="BR2071" s="1015"/>
      <c r="BS2071" s="807" t="s">
        <v>26</v>
      </c>
      <c r="BT2071" s="807" t="s">
        <v>22</v>
      </c>
      <c r="BU2071" s="807" t="s">
        <v>24</v>
      </c>
      <c r="BV2071" s="807" t="s">
        <v>303</v>
      </c>
      <c r="BW2071" s="1012" t="s">
        <v>311</v>
      </c>
      <c r="BX2071" s="686"/>
      <c r="BY2071" s="686"/>
      <c r="BZ2071" s="686"/>
      <c r="CA2071" s="686" t="s">
        <v>22</v>
      </c>
      <c r="CB2071" s="686"/>
      <c r="CC2071" s="686"/>
      <c r="CD2071" s="686"/>
      <c r="CE2071" s="686" t="s">
        <v>24</v>
      </c>
      <c r="CF2071" s="686"/>
      <c r="CG2071" s="686"/>
      <c r="CH2071" s="1013"/>
    </row>
    <row r="2072" spans="2:86" ht="12" customHeight="1" x14ac:dyDescent="0.15">
      <c r="B2072" s="3" t="s">
        <v>478</v>
      </c>
      <c r="AU2072" s="1000"/>
      <c r="AV2072" s="1002"/>
      <c r="AW2072" s="1004"/>
      <c r="AX2072" s="156" t="s">
        <v>862</v>
      </c>
      <c r="AY2072" s="157" t="s">
        <v>863</v>
      </c>
      <c r="AZ2072" s="157" t="s">
        <v>864</v>
      </c>
      <c r="BA2072" s="158" t="s">
        <v>865</v>
      </c>
      <c r="BB2072" s="159" t="s">
        <v>866</v>
      </c>
      <c r="BC2072" s="157" t="s">
        <v>863</v>
      </c>
      <c r="BD2072" s="157" t="s">
        <v>867</v>
      </c>
      <c r="BE2072" s="158" t="s">
        <v>865</v>
      </c>
      <c r="BF2072" s="159" t="s">
        <v>866</v>
      </c>
      <c r="BG2072" s="157" t="s">
        <v>863</v>
      </c>
      <c r="BH2072" s="157" t="s">
        <v>864</v>
      </c>
      <c r="BI2072" s="158" t="s">
        <v>865</v>
      </c>
      <c r="BJ2072" s="159" t="s">
        <v>866</v>
      </c>
      <c r="BK2072" s="157" t="s">
        <v>868</v>
      </c>
      <c r="BL2072" s="158" t="s">
        <v>869</v>
      </c>
      <c r="BM2072" s="159" t="s">
        <v>870</v>
      </c>
      <c r="BN2072" s="157" t="s">
        <v>863</v>
      </c>
      <c r="BO2072" s="158" t="s">
        <v>871</v>
      </c>
      <c r="BP2072" s="159" t="s">
        <v>870</v>
      </c>
      <c r="BQ2072" s="157" t="s">
        <v>868</v>
      </c>
      <c r="BR2072" s="160" t="s">
        <v>872</v>
      </c>
      <c r="BS2072" s="1008"/>
      <c r="BT2072" s="1008"/>
      <c r="BU2072" s="1008"/>
      <c r="BV2072" s="1008"/>
      <c r="BW2072" s="156" t="s">
        <v>866</v>
      </c>
      <c r="BX2072" s="157" t="s">
        <v>863</v>
      </c>
      <c r="BY2072" s="157" t="s">
        <v>864</v>
      </c>
      <c r="BZ2072" s="158" t="s">
        <v>865</v>
      </c>
      <c r="CA2072" s="159" t="s">
        <v>866</v>
      </c>
      <c r="CB2072" s="157" t="s">
        <v>873</v>
      </c>
      <c r="CC2072" s="157" t="s">
        <v>864</v>
      </c>
      <c r="CD2072" s="158" t="s">
        <v>865</v>
      </c>
      <c r="CE2072" s="159" t="s">
        <v>866</v>
      </c>
      <c r="CF2072" s="157" t="s">
        <v>863</v>
      </c>
      <c r="CG2072" s="157" t="s">
        <v>864</v>
      </c>
      <c r="CH2072" s="160" t="s">
        <v>874</v>
      </c>
    </row>
    <row r="2073" spans="2:86" x14ac:dyDescent="0.15">
      <c r="B2073" s="3" t="s">
        <v>539</v>
      </c>
      <c r="AU2073" s="1000"/>
      <c r="AV2073" s="188" t="str">
        <f>N2075</f>
        <v>S044</v>
      </c>
      <c r="AW2073" s="300">
        <f>R2075</f>
        <v>10.6</v>
      </c>
      <c r="AX2073" s="197">
        <f>+Y2100</f>
        <v>0</v>
      </c>
      <c r="AY2073" s="197">
        <f>+Z2100</f>
        <v>0</v>
      </c>
      <c r="AZ2073" s="197">
        <f>+AA2100</f>
        <v>0</v>
      </c>
      <c r="BA2073" s="197">
        <f t="shared" ref="BA2073" si="940">+AB2100</f>
        <v>0</v>
      </c>
      <c r="BB2073" s="197">
        <f>+AC2100</f>
        <v>0</v>
      </c>
      <c r="BC2073" s="197">
        <f t="shared" ref="BC2073" si="941">+AD2100</f>
        <v>0</v>
      </c>
      <c r="BD2073" s="197">
        <f t="shared" ref="BD2073" si="942">+AE2100</f>
        <v>0</v>
      </c>
      <c r="BE2073" s="197">
        <f t="shared" ref="BE2073" si="943">+AF2100</f>
        <v>0</v>
      </c>
      <c r="BF2073" s="197">
        <f t="shared" ref="BF2073" si="944">+AG2100</f>
        <v>0</v>
      </c>
      <c r="BG2073" s="197">
        <f t="shared" ref="BG2073" si="945">+AH2100</f>
        <v>0</v>
      </c>
      <c r="BH2073" s="197">
        <f t="shared" ref="BH2073" si="946">+AI2100</f>
        <v>0</v>
      </c>
      <c r="BI2073" s="197">
        <f t="shared" ref="BI2073" si="947">+AJ2100</f>
        <v>2</v>
      </c>
      <c r="BJ2073" s="197" t="str">
        <f>+Y2103</f>
        <v/>
      </c>
      <c r="BK2073" s="197" t="str">
        <f t="shared" ref="BK2073" si="948">+Z2103</f>
        <v/>
      </c>
      <c r="BL2073" s="197" t="str">
        <f>+AA2103</f>
        <v/>
      </c>
      <c r="BM2073" s="197">
        <f>+AC2103</f>
        <v>0</v>
      </c>
      <c r="BN2073" s="197">
        <f t="shared" ref="BN2073" si="949">+AD2103</f>
        <v>0</v>
      </c>
      <c r="BO2073" s="197">
        <f t="shared" ref="BO2073" si="950">+AE2103</f>
        <v>0</v>
      </c>
      <c r="BP2073" s="197">
        <f>+AG2103</f>
        <v>0</v>
      </c>
      <c r="BQ2073" s="197">
        <f>+AH2103</f>
        <v>0</v>
      </c>
      <c r="BR2073" s="197">
        <f>+AI2103</f>
        <v>2</v>
      </c>
      <c r="BS2073" s="296" t="str">
        <f>+Y2104</f>
        <v>Ⅰ</v>
      </c>
      <c r="BT2073" s="296" t="str">
        <f>+AC2104</f>
        <v>Ⅰ</v>
      </c>
      <c r="BU2073" s="296" t="str">
        <f>+AG2104</f>
        <v>Ⅱ</v>
      </c>
      <c r="BV2073" s="296" t="str">
        <f>+Y2105</f>
        <v>Ⅱ</v>
      </c>
      <c r="BW2073" s="164" t="str">
        <f>IF(Y2100&gt;0,R2075,"")</f>
        <v/>
      </c>
      <c r="BX2073" s="165" t="str">
        <f>IF(Z2100&gt;0,"",IF(AA2100&gt;0,R2075,""))</f>
        <v/>
      </c>
      <c r="BY2073" s="165" t="str">
        <f>IF(Y2100+Z2100&gt;0,"",IF(AA2100&gt;0,R2075,""))</f>
        <v/>
      </c>
      <c r="BZ2073" s="165" t="str">
        <f>IF(Y2100+Z2100+AA2100&gt;0,"",IF(AB2100&gt;0,R2075,""))</f>
        <v/>
      </c>
      <c r="CA2073" s="166">
        <f t="shared" ref="CA2073" si="951">+AC2099</f>
        <v>0</v>
      </c>
      <c r="CB2073" s="166">
        <f t="shared" ref="CB2073" si="952">+AD2099</f>
        <v>0</v>
      </c>
      <c r="CC2073" s="166">
        <f t="shared" ref="CC2073" si="953">+AE2099</f>
        <v>0</v>
      </c>
      <c r="CD2073" s="166">
        <f t="shared" ref="CD2073" si="954">+AF2099</f>
        <v>0</v>
      </c>
      <c r="CE2073" s="166">
        <f t="shared" ref="CE2073" si="955">+AG2099</f>
        <v>0</v>
      </c>
      <c r="CF2073" s="166">
        <f t="shared" ref="CF2073" si="956">+AH2099</f>
        <v>0</v>
      </c>
      <c r="CG2073" s="166">
        <f t="shared" ref="CG2073" si="957">+AI2099</f>
        <v>0</v>
      </c>
      <c r="CH2073" s="166">
        <f t="shared" ref="CH2073" si="958">+AJ2099</f>
        <v>3</v>
      </c>
    </row>
    <row r="2074" spans="2:86" ht="12" customHeight="1" x14ac:dyDescent="0.15">
      <c r="B2074" s="1057" t="s">
        <v>219</v>
      </c>
      <c r="C2074" s="1059"/>
      <c r="D2074" s="1060"/>
      <c r="E2074" s="1061"/>
      <c r="F2074" s="1061"/>
      <c r="G2074" s="1061"/>
      <c r="H2074" s="1061"/>
      <c r="I2074" s="1061"/>
      <c r="J2074" s="1062"/>
      <c r="K2074" s="1067" t="s">
        <v>453</v>
      </c>
      <c r="L2074" s="1068"/>
      <c r="M2074" s="1068"/>
      <c r="N2074" s="1068"/>
      <c r="O2074" s="1068"/>
      <c r="P2074" s="1068"/>
      <c r="Q2074" s="1068"/>
      <c r="R2074" s="1068"/>
      <c r="S2074" s="1068"/>
      <c r="T2074" s="1068"/>
      <c r="U2074" s="1068"/>
      <c r="V2074" s="1068"/>
      <c r="W2074" s="1068"/>
      <c r="X2074" s="1068"/>
      <c r="Y2074" s="1068"/>
      <c r="Z2074" s="1068"/>
      <c r="AA2074" s="1068"/>
      <c r="AB2074" s="1068"/>
      <c r="AC2074" s="1068"/>
      <c r="AD2074" s="1068"/>
      <c r="AE2074" s="1068"/>
      <c r="AF2074" s="1068"/>
      <c r="AG2074" s="1068"/>
      <c r="AH2074" s="1068"/>
      <c r="AI2074" s="1068"/>
      <c r="AJ2074" s="1068"/>
      <c r="AK2074" s="1068"/>
      <c r="AL2074" s="1068"/>
      <c r="AM2074" s="1068"/>
      <c r="AN2074" s="1068"/>
      <c r="AO2074" s="1069"/>
      <c r="AP2074" s="3"/>
    </row>
    <row r="2075" spans="2:86" ht="12" customHeight="1" x14ac:dyDescent="0.15">
      <c r="B2075" s="1058"/>
      <c r="C2075" s="1063"/>
      <c r="D2075" s="1061"/>
      <c r="E2075" s="1061"/>
      <c r="F2075" s="1061"/>
      <c r="G2075" s="1061"/>
      <c r="H2075" s="1061"/>
      <c r="I2075" s="1061"/>
      <c r="J2075" s="1062"/>
      <c r="K2075" s="1040" t="s">
        <v>218</v>
      </c>
      <c r="L2075" s="1041"/>
      <c r="M2075" s="1042"/>
      <c r="N2075" s="1034" t="s">
        <v>764</v>
      </c>
      <c r="O2075" s="1035"/>
      <c r="P2075" s="1040" t="s">
        <v>454</v>
      </c>
      <c r="Q2075" s="1042"/>
      <c r="R2075" s="1070">
        <f>'様式A-2'!C55</f>
        <v>10.6</v>
      </c>
      <c r="S2075" s="1071"/>
      <c r="T2075" s="1072"/>
      <c r="U2075" s="1073" t="s">
        <v>455</v>
      </c>
      <c r="V2075" s="1074"/>
      <c r="W2075" s="1073" t="s">
        <v>456</v>
      </c>
      <c r="X2075" s="1074"/>
      <c r="Y2075" s="1042" t="s">
        <v>217</v>
      </c>
      <c r="Z2075" s="1016"/>
      <c r="AA2075" s="1016"/>
      <c r="AB2075" s="1016"/>
      <c r="AC2075" s="1073" t="s">
        <v>457</v>
      </c>
      <c r="AD2075" s="1079"/>
      <c r="AE2075" s="1079"/>
      <c r="AF2075" s="1079"/>
      <c r="AG2075" s="1079"/>
      <c r="AH2075" s="1079"/>
      <c r="AI2075" s="1079"/>
      <c r="AJ2075" s="1074"/>
      <c r="AK2075" s="1073" t="s">
        <v>458</v>
      </c>
      <c r="AL2075" s="1079"/>
      <c r="AM2075" s="1079"/>
      <c r="AN2075" s="1081"/>
      <c r="AO2075" s="1082"/>
      <c r="AP2075" s="3"/>
      <c r="AV2075" s="167"/>
      <c r="AW2075" s="221"/>
      <c r="AX2075" s="167"/>
      <c r="AY2075" s="167"/>
      <c r="AZ2075" s="167"/>
      <c r="BA2075" s="167"/>
      <c r="BB2075" s="167"/>
      <c r="BC2075" s="167"/>
      <c r="BD2075" s="167"/>
    </row>
    <row r="2076" spans="2:86" ht="12" customHeight="1" x14ac:dyDescent="0.15">
      <c r="B2076" s="1058"/>
      <c r="C2076" s="1063"/>
      <c r="D2076" s="1061"/>
      <c r="E2076" s="1061"/>
      <c r="F2076" s="1061"/>
      <c r="G2076" s="1061"/>
      <c r="H2076" s="1061"/>
      <c r="I2076" s="1061"/>
      <c r="J2076" s="1062"/>
      <c r="K2076" s="1016" t="s">
        <v>459</v>
      </c>
      <c r="L2076" s="1016" t="s">
        <v>199</v>
      </c>
      <c r="M2076" s="1016"/>
      <c r="N2076" s="1016" t="s">
        <v>198</v>
      </c>
      <c r="O2076" s="1016"/>
      <c r="P2076" s="1016" t="s">
        <v>460</v>
      </c>
      <c r="Q2076" s="1016"/>
      <c r="R2076" s="1016" t="s">
        <v>6</v>
      </c>
      <c r="S2076" s="1016"/>
      <c r="T2076" s="1016"/>
      <c r="U2076" s="1075"/>
      <c r="V2076" s="1076"/>
      <c r="W2076" s="1075"/>
      <c r="X2076" s="1076"/>
      <c r="Y2076" s="1042"/>
      <c r="Z2076" s="1016"/>
      <c r="AA2076" s="1016"/>
      <c r="AB2076" s="1016"/>
      <c r="AC2076" s="1077"/>
      <c r="AD2076" s="1080"/>
      <c r="AE2076" s="1080"/>
      <c r="AF2076" s="1080"/>
      <c r="AG2076" s="1080"/>
      <c r="AH2076" s="1080"/>
      <c r="AI2076" s="1080"/>
      <c r="AJ2076" s="1078"/>
      <c r="AK2076" s="1075"/>
      <c r="AL2076" s="1083"/>
      <c r="AM2076" s="1083"/>
      <c r="AN2076" s="1084"/>
      <c r="AO2076" s="1085"/>
      <c r="AP2076" s="3"/>
      <c r="AV2076" s="167"/>
      <c r="AW2076" s="167"/>
      <c r="AX2076" s="167"/>
      <c r="AY2076" s="167"/>
      <c r="AZ2076" s="167"/>
      <c r="BA2076" s="167"/>
      <c r="BB2076" s="167"/>
      <c r="BC2076" s="167"/>
      <c r="BD2076" s="167"/>
    </row>
    <row r="2077" spans="2:86" ht="12" customHeight="1" x14ac:dyDescent="0.15">
      <c r="B2077" s="1058"/>
      <c r="C2077" s="1063"/>
      <c r="D2077" s="1061"/>
      <c r="E2077" s="1061"/>
      <c r="F2077" s="1061"/>
      <c r="G2077" s="1061"/>
      <c r="H2077" s="1061"/>
      <c r="I2077" s="1061"/>
      <c r="J2077" s="1062"/>
      <c r="K2077" s="1016"/>
      <c r="L2077" s="1016"/>
      <c r="M2077" s="1016"/>
      <c r="N2077" s="1016"/>
      <c r="O2077" s="1016"/>
      <c r="P2077" s="1016"/>
      <c r="Q2077" s="1016"/>
      <c r="R2077" s="1016"/>
      <c r="S2077" s="1016"/>
      <c r="T2077" s="1016"/>
      <c r="U2077" s="1075"/>
      <c r="V2077" s="1076"/>
      <c r="W2077" s="1075"/>
      <c r="X2077" s="1076"/>
      <c r="Y2077" s="1042" t="s">
        <v>461</v>
      </c>
      <c r="Z2077" s="1016"/>
      <c r="AA2077" s="1016"/>
      <c r="AB2077" s="1016"/>
      <c r="AC2077" s="1016" t="s">
        <v>462</v>
      </c>
      <c r="AD2077" s="1016"/>
      <c r="AE2077" s="1016"/>
      <c r="AF2077" s="1016"/>
      <c r="AG2077" s="1016" t="s">
        <v>463</v>
      </c>
      <c r="AH2077" s="1016"/>
      <c r="AI2077" s="1016"/>
      <c r="AJ2077" s="1016"/>
      <c r="AK2077" s="1075"/>
      <c r="AL2077" s="1083"/>
      <c r="AM2077" s="1083"/>
      <c r="AN2077" s="1084"/>
      <c r="AO2077" s="1085"/>
      <c r="AP2077" s="3"/>
      <c r="AV2077" s="167"/>
      <c r="AW2077" s="167"/>
      <c r="AX2077" s="167"/>
      <c r="AY2077" s="167"/>
      <c r="AZ2077" s="167"/>
      <c r="BA2077" s="167"/>
      <c r="BB2077" s="167"/>
      <c r="BC2077" s="167"/>
      <c r="BD2077" s="167"/>
    </row>
    <row r="2078" spans="2:86" ht="12" customHeight="1" x14ac:dyDescent="0.15">
      <c r="B2078" s="1058"/>
      <c r="C2078" s="1063"/>
      <c r="D2078" s="1061"/>
      <c r="E2078" s="1061"/>
      <c r="F2078" s="1061"/>
      <c r="G2078" s="1061"/>
      <c r="H2078" s="1061"/>
      <c r="I2078" s="1061"/>
      <c r="J2078" s="1062"/>
      <c r="K2078" s="1016"/>
      <c r="L2078" s="1016"/>
      <c r="M2078" s="1016"/>
      <c r="N2078" s="1016"/>
      <c r="O2078" s="1016"/>
      <c r="P2078" s="1016"/>
      <c r="Q2078" s="1016"/>
      <c r="R2078" s="1016"/>
      <c r="S2078" s="1016"/>
      <c r="T2078" s="1016"/>
      <c r="U2078" s="1077"/>
      <c r="V2078" s="1078"/>
      <c r="W2078" s="1077"/>
      <c r="X2078" s="1078"/>
      <c r="Y2078" s="191" t="s">
        <v>32</v>
      </c>
      <c r="Z2078" s="187" t="s">
        <v>33</v>
      </c>
      <c r="AA2078" s="187" t="s">
        <v>464</v>
      </c>
      <c r="AB2078" s="187" t="s">
        <v>465</v>
      </c>
      <c r="AC2078" s="187" t="s">
        <v>32</v>
      </c>
      <c r="AD2078" s="187" t="s">
        <v>33</v>
      </c>
      <c r="AE2078" s="187" t="s">
        <v>464</v>
      </c>
      <c r="AF2078" s="187" t="s">
        <v>465</v>
      </c>
      <c r="AG2078" s="187" t="s">
        <v>32</v>
      </c>
      <c r="AH2078" s="187" t="s">
        <v>33</v>
      </c>
      <c r="AI2078" s="187" t="s">
        <v>464</v>
      </c>
      <c r="AJ2078" s="187" t="s">
        <v>465</v>
      </c>
      <c r="AK2078" s="1077"/>
      <c r="AL2078" s="1080"/>
      <c r="AM2078" s="1080"/>
      <c r="AN2078" s="1086"/>
      <c r="AO2078" s="1087"/>
      <c r="AP2078" s="3"/>
      <c r="AV2078" s="167"/>
      <c r="AW2078" s="167"/>
      <c r="AX2078" s="167"/>
      <c r="AY2078" s="167"/>
      <c r="AZ2078" s="167"/>
      <c r="BA2078" s="167"/>
      <c r="BB2078" s="167"/>
      <c r="BC2078" s="167"/>
      <c r="BD2078" s="167"/>
    </row>
    <row r="2079" spans="2:86" ht="12" customHeight="1" x14ac:dyDescent="0.15">
      <c r="B2079" s="1058"/>
      <c r="C2079" s="1063"/>
      <c r="D2079" s="1061"/>
      <c r="E2079" s="1061"/>
      <c r="F2079" s="1061"/>
      <c r="G2079" s="1061"/>
      <c r="H2079" s="1061"/>
      <c r="I2079" s="1061"/>
      <c r="J2079" s="1062"/>
      <c r="K2079" s="192">
        <v>1</v>
      </c>
      <c r="L2079" s="1038" t="s">
        <v>534</v>
      </c>
      <c r="M2079" s="1039"/>
      <c r="N2079" s="1038" t="s">
        <v>486</v>
      </c>
      <c r="O2079" s="1039"/>
      <c r="P2079" s="1034" t="s">
        <v>332</v>
      </c>
      <c r="Q2079" s="1036"/>
      <c r="R2079" s="408" t="s">
        <v>338</v>
      </c>
      <c r="S2079" s="408"/>
      <c r="T2079" s="408"/>
      <c r="U2079" s="1034" t="s">
        <v>54</v>
      </c>
      <c r="V2079" s="1036"/>
      <c r="W2079" s="1034" t="s">
        <v>551</v>
      </c>
      <c r="X2079" s="1035"/>
      <c r="Y2079" s="286"/>
      <c r="Z2079" s="286"/>
      <c r="AA2079" s="286"/>
      <c r="AB2079" s="286"/>
      <c r="AC2079" s="223"/>
      <c r="AD2079" s="223"/>
      <c r="AE2079" s="223"/>
      <c r="AF2079" s="223"/>
      <c r="AG2079" s="223"/>
      <c r="AH2079" s="223"/>
      <c r="AI2079" s="223"/>
      <c r="AJ2079" s="223"/>
      <c r="AK2079" s="1088" t="s">
        <v>1683</v>
      </c>
      <c r="AL2079" s="1089"/>
      <c r="AM2079" s="1089"/>
      <c r="AN2079" s="1090"/>
      <c r="AO2079" s="1091"/>
      <c r="AP2079" s="3"/>
      <c r="AQ2079" s="222">
        <f>IF(P2079="材質劣化",2,IF(P2079="漏水",3,1))</f>
        <v>2</v>
      </c>
      <c r="AV2079" s="167"/>
      <c r="AW2079" s="167"/>
      <c r="AX2079" s="167"/>
      <c r="AY2079" s="167"/>
      <c r="AZ2079" s="167"/>
      <c r="BA2079" s="167"/>
      <c r="BB2079" s="167"/>
      <c r="BC2079" s="167"/>
      <c r="BD2079" s="167"/>
    </row>
    <row r="2080" spans="2:86" ht="12" customHeight="1" x14ac:dyDescent="0.15">
      <c r="B2080" s="1058"/>
      <c r="C2080" s="1063"/>
      <c r="D2080" s="1061"/>
      <c r="E2080" s="1061"/>
      <c r="F2080" s="1061"/>
      <c r="G2080" s="1061"/>
      <c r="H2080" s="1061"/>
      <c r="I2080" s="1061"/>
      <c r="J2080" s="1062"/>
      <c r="K2080" s="192">
        <v>2</v>
      </c>
      <c r="L2080" s="1038" t="s">
        <v>534</v>
      </c>
      <c r="M2080" s="1039"/>
      <c r="N2080" s="1038" t="s">
        <v>486</v>
      </c>
      <c r="O2080" s="1039"/>
      <c r="P2080" s="1034" t="s">
        <v>332</v>
      </c>
      <c r="Q2080" s="1036"/>
      <c r="R2080" s="408" t="s">
        <v>338</v>
      </c>
      <c r="S2080" s="408"/>
      <c r="T2080" s="408"/>
      <c r="U2080" s="1034" t="s">
        <v>54</v>
      </c>
      <c r="V2080" s="1036"/>
      <c r="W2080" s="1034" t="s">
        <v>551</v>
      </c>
      <c r="X2080" s="1035"/>
      <c r="Y2080" s="286"/>
      <c r="Z2080" s="286"/>
      <c r="AA2080" s="286"/>
      <c r="AB2080" s="286"/>
      <c r="AC2080" s="223"/>
      <c r="AD2080" s="223"/>
      <c r="AE2080" s="223"/>
      <c r="AF2080" s="223"/>
      <c r="AG2080" s="223"/>
      <c r="AH2080" s="223"/>
      <c r="AI2080" s="223"/>
      <c r="AJ2080" s="223"/>
      <c r="AK2080" s="1088" t="s">
        <v>1683</v>
      </c>
      <c r="AL2080" s="1089"/>
      <c r="AM2080" s="1089"/>
      <c r="AN2080" s="1090"/>
      <c r="AO2080" s="1091"/>
      <c r="AP2080" s="3"/>
      <c r="AQ2080" s="222">
        <f t="shared" ref="AQ2080:AQ2098" si="959">IF(P2080="材質劣化",2,IF(P2080="漏水",3,1))</f>
        <v>2</v>
      </c>
      <c r="AV2080" s="167"/>
      <c r="AW2080" s="167"/>
      <c r="AX2080" s="167"/>
      <c r="AY2080" s="167"/>
      <c r="AZ2080" s="167"/>
      <c r="BA2080" s="167"/>
      <c r="BB2080" s="167"/>
      <c r="BC2080" s="167"/>
      <c r="BD2080" s="167"/>
    </row>
    <row r="2081" spans="2:56" ht="12" customHeight="1" x14ac:dyDescent="0.15">
      <c r="B2081" s="1058"/>
      <c r="C2081" s="1063"/>
      <c r="D2081" s="1061"/>
      <c r="E2081" s="1061"/>
      <c r="F2081" s="1061"/>
      <c r="G2081" s="1061"/>
      <c r="H2081" s="1061"/>
      <c r="I2081" s="1061"/>
      <c r="J2081" s="1062"/>
      <c r="K2081" s="192">
        <v>3</v>
      </c>
      <c r="L2081" s="1038" t="s">
        <v>534</v>
      </c>
      <c r="M2081" s="1039"/>
      <c r="N2081" s="1038" t="s">
        <v>485</v>
      </c>
      <c r="O2081" s="1039"/>
      <c r="P2081" s="1034" t="s">
        <v>333</v>
      </c>
      <c r="Q2081" s="1036"/>
      <c r="R2081" s="408" t="s">
        <v>333</v>
      </c>
      <c r="S2081" s="408"/>
      <c r="T2081" s="408"/>
      <c r="U2081" s="1034" t="s">
        <v>551</v>
      </c>
      <c r="V2081" s="1036"/>
      <c r="W2081" s="1034" t="s">
        <v>1649</v>
      </c>
      <c r="X2081" s="1035"/>
      <c r="Y2081" s="286"/>
      <c r="Z2081" s="286"/>
      <c r="AA2081" s="286"/>
      <c r="AB2081" s="286"/>
      <c r="AC2081" s="223"/>
      <c r="AD2081" s="223"/>
      <c r="AE2081" s="223"/>
      <c r="AF2081" s="223"/>
      <c r="AG2081" s="223"/>
      <c r="AH2081" s="223"/>
      <c r="AI2081" s="223"/>
      <c r="AJ2081" s="223">
        <f>0.8*2</f>
        <v>1.6</v>
      </c>
      <c r="AK2081" s="1052"/>
      <c r="AL2081" s="1053"/>
      <c r="AM2081" s="1053"/>
      <c r="AN2081" s="1054"/>
      <c r="AO2081" s="1055"/>
      <c r="AP2081" s="3"/>
      <c r="AQ2081" s="222">
        <f t="shared" si="959"/>
        <v>3</v>
      </c>
      <c r="AV2081" s="167"/>
      <c r="AW2081" s="167"/>
      <c r="AX2081" s="167"/>
      <c r="AY2081" s="167"/>
      <c r="AZ2081" s="167"/>
      <c r="BA2081" s="167"/>
      <c r="BB2081" s="167"/>
      <c r="BC2081" s="167"/>
      <c r="BD2081" s="167"/>
    </row>
    <row r="2082" spans="2:56" ht="12" customHeight="1" x14ac:dyDescent="0.15">
      <c r="B2082" s="1058"/>
      <c r="C2082" s="1063"/>
      <c r="D2082" s="1061"/>
      <c r="E2082" s="1061"/>
      <c r="F2082" s="1061"/>
      <c r="G2082" s="1061"/>
      <c r="H2082" s="1061"/>
      <c r="I2082" s="1061"/>
      <c r="J2082" s="1062"/>
      <c r="K2082" s="192">
        <v>4</v>
      </c>
      <c r="L2082" s="1038" t="s">
        <v>331</v>
      </c>
      <c r="M2082" s="1039"/>
      <c r="N2082" s="1038" t="s">
        <v>355</v>
      </c>
      <c r="O2082" s="1039"/>
      <c r="P2082" s="1034" t="s">
        <v>333</v>
      </c>
      <c r="Q2082" s="1036"/>
      <c r="R2082" s="408" t="s">
        <v>340</v>
      </c>
      <c r="S2082" s="408"/>
      <c r="T2082" s="408"/>
      <c r="U2082" s="1034" t="s">
        <v>1648</v>
      </c>
      <c r="V2082" s="1036"/>
      <c r="W2082" s="1034" t="s">
        <v>1649</v>
      </c>
      <c r="X2082" s="1035"/>
      <c r="Y2082" s="286"/>
      <c r="Z2082" s="286"/>
      <c r="AA2082" s="286"/>
      <c r="AB2082" s="286"/>
      <c r="AC2082" s="223"/>
      <c r="AD2082" s="223"/>
      <c r="AE2082" s="223"/>
      <c r="AF2082" s="223"/>
      <c r="AG2082" s="223"/>
      <c r="AH2082" s="223"/>
      <c r="AI2082" s="223"/>
      <c r="AJ2082" s="223">
        <f>2.8*0.5</f>
        <v>1.4</v>
      </c>
      <c r="AK2082" s="1052"/>
      <c r="AL2082" s="1053"/>
      <c r="AM2082" s="1053"/>
      <c r="AN2082" s="1054"/>
      <c r="AO2082" s="1055"/>
      <c r="AP2082" s="3"/>
      <c r="AQ2082" s="222">
        <f t="shared" si="959"/>
        <v>3</v>
      </c>
      <c r="AV2082" s="167"/>
      <c r="AW2082" s="167"/>
      <c r="AX2082" s="167"/>
      <c r="AY2082" s="167"/>
      <c r="AZ2082" s="167"/>
      <c r="BA2082" s="167"/>
      <c r="BB2082" s="167"/>
      <c r="BC2082" s="167"/>
      <c r="BD2082" s="167"/>
    </row>
    <row r="2083" spans="2:56" ht="12" customHeight="1" x14ac:dyDescent="0.15">
      <c r="B2083" s="1058"/>
      <c r="C2083" s="1063"/>
      <c r="D2083" s="1061"/>
      <c r="E2083" s="1061"/>
      <c r="F2083" s="1061"/>
      <c r="G2083" s="1061"/>
      <c r="H2083" s="1061"/>
      <c r="I2083" s="1061"/>
      <c r="J2083" s="1062"/>
      <c r="K2083" s="192"/>
      <c r="L2083" s="1038"/>
      <c r="M2083" s="1039"/>
      <c r="N2083" s="1038"/>
      <c r="O2083" s="1039"/>
      <c r="P2083" s="1034"/>
      <c r="Q2083" s="1036"/>
      <c r="R2083" s="408"/>
      <c r="S2083" s="408"/>
      <c r="T2083" s="408"/>
      <c r="U2083" s="1034"/>
      <c r="V2083" s="1036"/>
      <c r="W2083" s="1034"/>
      <c r="X2083" s="1035"/>
      <c r="Y2083" s="286"/>
      <c r="Z2083" s="286"/>
      <c r="AA2083" s="286"/>
      <c r="AB2083" s="286"/>
      <c r="AC2083" s="223"/>
      <c r="AD2083" s="223"/>
      <c r="AE2083" s="223"/>
      <c r="AF2083" s="223"/>
      <c r="AG2083" s="223"/>
      <c r="AH2083" s="223"/>
      <c r="AI2083" s="223"/>
      <c r="AJ2083" s="223"/>
      <c r="AK2083" s="1052"/>
      <c r="AL2083" s="1053"/>
      <c r="AM2083" s="1053"/>
      <c r="AN2083" s="1054"/>
      <c r="AO2083" s="1055"/>
      <c r="AP2083" s="3"/>
      <c r="AQ2083" s="222">
        <f t="shared" si="959"/>
        <v>1</v>
      </c>
      <c r="AV2083" s="167"/>
      <c r="AW2083" s="167"/>
      <c r="AX2083" s="167"/>
      <c r="AY2083" s="167"/>
      <c r="AZ2083" s="167"/>
      <c r="BA2083" s="167"/>
      <c r="BB2083" s="167"/>
      <c r="BC2083" s="167"/>
      <c r="BD2083" s="167"/>
    </row>
    <row r="2084" spans="2:56" ht="12" customHeight="1" x14ac:dyDescent="0.15">
      <c r="B2084" s="1058"/>
      <c r="C2084" s="1063"/>
      <c r="D2084" s="1061"/>
      <c r="E2084" s="1061"/>
      <c r="F2084" s="1061"/>
      <c r="G2084" s="1061"/>
      <c r="H2084" s="1061"/>
      <c r="I2084" s="1061"/>
      <c r="J2084" s="1062"/>
      <c r="K2084" s="192"/>
      <c r="L2084" s="1038"/>
      <c r="M2084" s="1039"/>
      <c r="N2084" s="1038"/>
      <c r="O2084" s="1039"/>
      <c r="P2084" s="1034"/>
      <c r="Q2084" s="1036"/>
      <c r="R2084" s="408"/>
      <c r="S2084" s="408"/>
      <c r="T2084" s="408"/>
      <c r="U2084" s="1034"/>
      <c r="V2084" s="1036"/>
      <c r="W2084" s="1034"/>
      <c r="X2084" s="1035"/>
      <c r="Y2084" s="286"/>
      <c r="Z2084" s="286"/>
      <c r="AA2084" s="286"/>
      <c r="AB2084" s="286"/>
      <c r="AC2084" s="223"/>
      <c r="AD2084" s="223"/>
      <c r="AE2084" s="223"/>
      <c r="AF2084" s="223"/>
      <c r="AG2084" s="223"/>
      <c r="AH2084" s="223"/>
      <c r="AI2084" s="223"/>
      <c r="AJ2084" s="223"/>
      <c r="AK2084" s="1052"/>
      <c r="AL2084" s="1053"/>
      <c r="AM2084" s="1053"/>
      <c r="AN2084" s="1054"/>
      <c r="AO2084" s="1055"/>
      <c r="AP2084" s="3"/>
      <c r="AQ2084" s="222">
        <f t="shared" si="959"/>
        <v>1</v>
      </c>
      <c r="AV2084" s="167"/>
      <c r="AW2084" s="167"/>
      <c r="AX2084" s="167"/>
      <c r="AY2084" s="167"/>
      <c r="AZ2084" s="167"/>
      <c r="BA2084" s="167"/>
      <c r="BB2084" s="167"/>
      <c r="BC2084" s="167"/>
      <c r="BD2084" s="167"/>
    </row>
    <row r="2085" spans="2:56" s="162" customFormat="1" ht="12" customHeight="1" x14ac:dyDescent="0.15">
      <c r="B2085" s="1058"/>
      <c r="C2085" s="1063"/>
      <c r="D2085" s="1061"/>
      <c r="E2085" s="1061"/>
      <c r="F2085" s="1061"/>
      <c r="G2085" s="1061"/>
      <c r="H2085" s="1061"/>
      <c r="I2085" s="1061"/>
      <c r="J2085" s="1062"/>
      <c r="K2085" s="192"/>
      <c r="L2085" s="1038"/>
      <c r="M2085" s="1039"/>
      <c r="N2085" s="1038"/>
      <c r="O2085" s="1039"/>
      <c r="P2085" s="1034"/>
      <c r="Q2085" s="1036"/>
      <c r="R2085" s="408"/>
      <c r="S2085" s="408"/>
      <c r="T2085" s="408"/>
      <c r="U2085" s="1034"/>
      <c r="V2085" s="1036"/>
      <c r="W2085" s="1034"/>
      <c r="X2085" s="1035"/>
      <c r="Y2085" s="286"/>
      <c r="Z2085" s="286"/>
      <c r="AA2085" s="286"/>
      <c r="AB2085" s="286"/>
      <c r="AC2085" s="223"/>
      <c r="AD2085" s="223"/>
      <c r="AE2085" s="223"/>
      <c r="AF2085" s="223"/>
      <c r="AG2085" s="223"/>
      <c r="AH2085" s="223"/>
      <c r="AI2085" s="223"/>
      <c r="AJ2085" s="223"/>
      <c r="AK2085" s="1034"/>
      <c r="AL2085" s="1035"/>
      <c r="AM2085" s="1035"/>
      <c r="AN2085" s="788"/>
      <c r="AO2085" s="789"/>
      <c r="AP2085" s="3"/>
      <c r="AQ2085" s="222">
        <f t="shared" si="959"/>
        <v>1</v>
      </c>
    </row>
    <row r="2086" spans="2:56" s="162" customFormat="1" ht="12" customHeight="1" x14ac:dyDescent="0.15">
      <c r="B2086" s="1058"/>
      <c r="C2086" s="1063"/>
      <c r="D2086" s="1061"/>
      <c r="E2086" s="1061"/>
      <c r="F2086" s="1061"/>
      <c r="G2086" s="1061"/>
      <c r="H2086" s="1061"/>
      <c r="I2086" s="1061"/>
      <c r="J2086" s="1062"/>
      <c r="K2086" s="192"/>
      <c r="L2086" s="1038"/>
      <c r="M2086" s="1039"/>
      <c r="N2086" s="1038"/>
      <c r="O2086" s="1039"/>
      <c r="P2086" s="1034"/>
      <c r="Q2086" s="1036"/>
      <c r="R2086" s="408"/>
      <c r="S2086" s="408"/>
      <c r="T2086" s="408"/>
      <c r="U2086" s="1034"/>
      <c r="V2086" s="1036"/>
      <c r="W2086" s="1034"/>
      <c r="X2086" s="1035"/>
      <c r="Y2086" s="286"/>
      <c r="Z2086" s="286"/>
      <c r="AA2086" s="286"/>
      <c r="AB2086" s="286"/>
      <c r="AC2086" s="223"/>
      <c r="AD2086" s="223"/>
      <c r="AE2086" s="223"/>
      <c r="AF2086" s="223"/>
      <c r="AG2086" s="223"/>
      <c r="AH2086" s="223"/>
      <c r="AI2086" s="223"/>
      <c r="AJ2086" s="223"/>
      <c r="AK2086" s="1034"/>
      <c r="AL2086" s="1035"/>
      <c r="AM2086" s="1035"/>
      <c r="AN2086" s="788"/>
      <c r="AO2086" s="789"/>
      <c r="AP2086" s="3"/>
      <c r="AQ2086" s="222">
        <f t="shared" si="959"/>
        <v>1</v>
      </c>
    </row>
    <row r="2087" spans="2:56" s="162" customFormat="1" ht="12" customHeight="1" x14ac:dyDescent="0.15">
      <c r="B2087" s="1058"/>
      <c r="C2087" s="1063"/>
      <c r="D2087" s="1061"/>
      <c r="E2087" s="1061"/>
      <c r="F2087" s="1061"/>
      <c r="G2087" s="1061"/>
      <c r="H2087" s="1061"/>
      <c r="I2087" s="1061"/>
      <c r="J2087" s="1062"/>
      <c r="K2087" s="192"/>
      <c r="L2087" s="1038"/>
      <c r="M2087" s="1039"/>
      <c r="N2087" s="1038"/>
      <c r="O2087" s="1039"/>
      <c r="P2087" s="1034"/>
      <c r="Q2087" s="1036"/>
      <c r="R2087" s="408"/>
      <c r="S2087" s="408"/>
      <c r="T2087" s="408"/>
      <c r="U2087" s="1034"/>
      <c r="V2087" s="1036"/>
      <c r="W2087" s="1034"/>
      <c r="X2087" s="1035"/>
      <c r="Y2087" s="286"/>
      <c r="Z2087" s="286"/>
      <c r="AA2087" s="286"/>
      <c r="AB2087" s="286"/>
      <c r="AC2087" s="223"/>
      <c r="AD2087" s="223"/>
      <c r="AE2087" s="223"/>
      <c r="AF2087" s="223"/>
      <c r="AG2087" s="223"/>
      <c r="AH2087" s="223"/>
      <c r="AI2087" s="223"/>
      <c r="AJ2087" s="223"/>
      <c r="AK2087" s="1034"/>
      <c r="AL2087" s="1035"/>
      <c r="AM2087" s="1035"/>
      <c r="AN2087" s="788"/>
      <c r="AO2087" s="789"/>
      <c r="AP2087" s="3"/>
      <c r="AQ2087" s="222">
        <f t="shared" si="959"/>
        <v>1</v>
      </c>
    </row>
    <row r="2088" spans="2:56" s="162" customFormat="1" ht="12" customHeight="1" x14ac:dyDescent="0.15">
      <c r="B2088" s="1058"/>
      <c r="C2088" s="1063"/>
      <c r="D2088" s="1061"/>
      <c r="E2088" s="1061"/>
      <c r="F2088" s="1061"/>
      <c r="G2088" s="1061"/>
      <c r="H2088" s="1061"/>
      <c r="I2088" s="1061"/>
      <c r="J2088" s="1062"/>
      <c r="K2088" s="192"/>
      <c r="L2088" s="1038"/>
      <c r="M2088" s="1039"/>
      <c r="N2088" s="1038"/>
      <c r="O2088" s="1039"/>
      <c r="P2088" s="1034"/>
      <c r="Q2088" s="1036"/>
      <c r="R2088" s="408"/>
      <c r="S2088" s="408"/>
      <c r="T2088" s="408"/>
      <c r="U2088" s="1034"/>
      <c r="V2088" s="1036"/>
      <c r="W2088" s="1034"/>
      <c r="X2088" s="1035"/>
      <c r="Y2088" s="286"/>
      <c r="Z2088" s="286"/>
      <c r="AA2088" s="286"/>
      <c r="AB2088" s="286"/>
      <c r="AC2088" s="223"/>
      <c r="AD2088" s="223"/>
      <c r="AE2088" s="223"/>
      <c r="AF2088" s="223"/>
      <c r="AG2088" s="223"/>
      <c r="AH2088" s="223"/>
      <c r="AI2088" s="223"/>
      <c r="AJ2088" s="223"/>
      <c r="AK2088" s="1034"/>
      <c r="AL2088" s="1035"/>
      <c r="AM2088" s="1035"/>
      <c r="AN2088" s="788"/>
      <c r="AO2088" s="789"/>
      <c r="AP2088" s="3"/>
      <c r="AQ2088" s="222">
        <f t="shared" si="959"/>
        <v>1</v>
      </c>
    </row>
    <row r="2089" spans="2:56" s="162" customFormat="1" ht="12" customHeight="1" x14ac:dyDescent="0.15">
      <c r="B2089" s="1058"/>
      <c r="C2089" s="1063"/>
      <c r="D2089" s="1061"/>
      <c r="E2089" s="1061"/>
      <c r="F2089" s="1061"/>
      <c r="G2089" s="1061"/>
      <c r="H2089" s="1061"/>
      <c r="I2089" s="1061"/>
      <c r="J2089" s="1062"/>
      <c r="K2089" s="192"/>
      <c r="L2089" s="1038"/>
      <c r="M2089" s="1039"/>
      <c r="N2089" s="1038"/>
      <c r="O2089" s="1039"/>
      <c r="P2089" s="1034"/>
      <c r="Q2089" s="1036"/>
      <c r="R2089" s="408"/>
      <c r="S2089" s="408"/>
      <c r="T2089" s="408"/>
      <c r="U2089" s="1034"/>
      <c r="V2089" s="1036"/>
      <c r="W2089" s="1034"/>
      <c r="X2089" s="1035"/>
      <c r="Y2089" s="286"/>
      <c r="Z2089" s="286"/>
      <c r="AA2089" s="286"/>
      <c r="AB2089" s="286"/>
      <c r="AC2089" s="223"/>
      <c r="AD2089" s="223"/>
      <c r="AE2089" s="223"/>
      <c r="AF2089" s="223"/>
      <c r="AG2089" s="223"/>
      <c r="AH2089" s="223"/>
      <c r="AI2089" s="223"/>
      <c r="AJ2089" s="223"/>
      <c r="AK2089" s="1034"/>
      <c r="AL2089" s="1035"/>
      <c r="AM2089" s="1035"/>
      <c r="AN2089" s="788"/>
      <c r="AO2089" s="789"/>
      <c r="AP2089" s="3"/>
      <c r="AQ2089" s="222">
        <f t="shared" si="959"/>
        <v>1</v>
      </c>
    </row>
    <row r="2090" spans="2:56" s="162" customFormat="1" ht="12" customHeight="1" x14ac:dyDescent="0.15">
      <c r="B2090" s="1058"/>
      <c r="C2090" s="1063"/>
      <c r="D2090" s="1061"/>
      <c r="E2090" s="1061"/>
      <c r="F2090" s="1061"/>
      <c r="G2090" s="1061"/>
      <c r="H2090" s="1061"/>
      <c r="I2090" s="1061"/>
      <c r="J2090" s="1062"/>
      <c r="K2090" s="192"/>
      <c r="L2090" s="1038"/>
      <c r="M2090" s="1039"/>
      <c r="N2090" s="1038"/>
      <c r="O2090" s="1039"/>
      <c r="P2090" s="1034"/>
      <c r="Q2090" s="1036"/>
      <c r="R2090" s="408"/>
      <c r="S2090" s="408"/>
      <c r="T2090" s="408"/>
      <c r="U2090" s="1034"/>
      <c r="V2090" s="1036"/>
      <c r="W2090" s="1034"/>
      <c r="X2090" s="1035"/>
      <c r="Y2090" s="286"/>
      <c r="Z2090" s="286"/>
      <c r="AA2090" s="286"/>
      <c r="AB2090" s="286"/>
      <c r="AC2090" s="223"/>
      <c r="AD2090" s="223"/>
      <c r="AE2090" s="223"/>
      <c r="AF2090" s="223"/>
      <c r="AG2090" s="223"/>
      <c r="AH2090" s="223"/>
      <c r="AI2090" s="223"/>
      <c r="AJ2090" s="223"/>
      <c r="AK2090" s="1034"/>
      <c r="AL2090" s="1035"/>
      <c r="AM2090" s="1035"/>
      <c r="AN2090" s="788"/>
      <c r="AO2090" s="789"/>
      <c r="AP2090" s="3"/>
      <c r="AQ2090" s="222">
        <f t="shared" si="959"/>
        <v>1</v>
      </c>
    </row>
    <row r="2091" spans="2:56" s="162" customFormat="1" ht="12" customHeight="1" x14ac:dyDescent="0.15">
      <c r="B2091" s="1058"/>
      <c r="C2091" s="1063"/>
      <c r="D2091" s="1061"/>
      <c r="E2091" s="1061"/>
      <c r="F2091" s="1061"/>
      <c r="G2091" s="1061"/>
      <c r="H2091" s="1061"/>
      <c r="I2091" s="1061"/>
      <c r="J2091" s="1062"/>
      <c r="K2091" s="192"/>
      <c r="L2091" s="1038"/>
      <c r="M2091" s="1039"/>
      <c r="N2091" s="1038"/>
      <c r="O2091" s="1039"/>
      <c r="P2091" s="1034"/>
      <c r="Q2091" s="1036"/>
      <c r="R2091" s="408"/>
      <c r="S2091" s="408"/>
      <c r="T2091" s="408"/>
      <c r="U2091" s="1034"/>
      <c r="V2091" s="1036"/>
      <c r="W2091" s="1034"/>
      <c r="X2091" s="1035"/>
      <c r="Y2091" s="286"/>
      <c r="Z2091" s="286"/>
      <c r="AA2091" s="286"/>
      <c r="AB2091" s="286"/>
      <c r="AC2091" s="223"/>
      <c r="AD2091" s="223"/>
      <c r="AE2091" s="223"/>
      <c r="AF2091" s="223"/>
      <c r="AG2091" s="223"/>
      <c r="AH2091" s="223"/>
      <c r="AI2091" s="223"/>
      <c r="AJ2091" s="223"/>
      <c r="AK2091" s="1034"/>
      <c r="AL2091" s="1035"/>
      <c r="AM2091" s="1035"/>
      <c r="AN2091" s="788"/>
      <c r="AO2091" s="789"/>
      <c r="AP2091" s="3"/>
      <c r="AQ2091" s="222">
        <f t="shared" si="959"/>
        <v>1</v>
      </c>
    </row>
    <row r="2092" spans="2:56" s="162" customFormat="1" ht="12" customHeight="1" x14ac:dyDescent="0.15">
      <c r="B2092" s="1058"/>
      <c r="C2092" s="1063"/>
      <c r="D2092" s="1061"/>
      <c r="E2092" s="1061"/>
      <c r="F2092" s="1061"/>
      <c r="G2092" s="1061"/>
      <c r="H2092" s="1061"/>
      <c r="I2092" s="1061"/>
      <c r="J2092" s="1062"/>
      <c r="K2092" s="192"/>
      <c r="L2092" s="1038"/>
      <c r="M2092" s="1039"/>
      <c r="N2092" s="1038"/>
      <c r="O2092" s="1039"/>
      <c r="P2092" s="1034"/>
      <c r="Q2092" s="1036"/>
      <c r="R2092" s="408"/>
      <c r="S2092" s="408"/>
      <c r="T2092" s="408"/>
      <c r="U2092" s="1034"/>
      <c r="V2092" s="1036"/>
      <c r="W2092" s="1034"/>
      <c r="X2092" s="1035"/>
      <c r="Y2092" s="286"/>
      <c r="Z2092" s="286"/>
      <c r="AA2092" s="286"/>
      <c r="AB2092" s="286"/>
      <c r="AC2092" s="223"/>
      <c r="AD2092" s="223"/>
      <c r="AE2092" s="223"/>
      <c r="AF2092" s="223"/>
      <c r="AG2092" s="223"/>
      <c r="AH2092" s="223"/>
      <c r="AI2092" s="223"/>
      <c r="AJ2092" s="223"/>
      <c r="AK2092" s="1034"/>
      <c r="AL2092" s="1035"/>
      <c r="AM2092" s="1035"/>
      <c r="AN2092" s="788"/>
      <c r="AO2092" s="789"/>
      <c r="AP2092" s="3"/>
      <c r="AQ2092" s="222">
        <f t="shared" si="959"/>
        <v>1</v>
      </c>
    </row>
    <row r="2093" spans="2:56" s="162" customFormat="1" ht="12" customHeight="1" x14ac:dyDescent="0.15">
      <c r="B2093" s="1058"/>
      <c r="C2093" s="1063"/>
      <c r="D2093" s="1061"/>
      <c r="E2093" s="1061"/>
      <c r="F2093" s="1061"/>
      <c r="G2093" s="1061"/>
      <c r="H2093" s="1061"/>
      <c r="I2093" s="1061"/>
      <c r="J2093" s="1062"/>
      <c r="K2093" s="192"/>
      <c r="L2093" s="1038"/>
      <c r="M2093" s="1039"/>
      <c r="N2093" s="1038"/>
      <c r="O2093" s="1039"/>
      <c r="P2093" s="1034"/>
      <c r="Q2093" s="1036"/>
      <c r="R2093" s="408"/>
      <c r="S2093" s="408"/>
      <c r="T2093" s="408"/>
      <c r="U2093" s="1034"/>
      <c r="V2093" s="1036"/>
      <c r="W2093" s="1034"/>
      <c r="X2093" s="1035"/>
      <c r="Y2093" s="286"/>
      <c r="Z2093" s="286"/>
      <c r="AA2093" s="286"/>
      <c r="AB2093" s="286"/>
      <c r="AC2093" s="223"/>
      <c r="AD2093" s="223"/>
      <c r="AE2093" s="223"/>
      <c r="AF2093" s="223"/>
      <c r="AG2093" s="223"/>
      <c r="AH2093" s="223"/>
      <c r="AI2093" s="223"/>
      <c r="AJ2093" s="223"/>
      <c r="AK2093" s="1034"/>
      <c r="AL2093" s="1035"/>
      <c r="AM2093" s="1035"/>
      <c r="AN2093" s="788"/>
      <c r="AO2093" s="789"/>
      <c r="AP2093" s="3"/>
      <c r="AQ2093" s="222">
        <f t="shared" si="959"/>
        <v>1</v>
      </c>
    </row>
    <row r="2094" spans="2:56" s="162" customFormat="1" ht="12" customHeight="1" x14ac:dyDescent="0.15">
      <c r="B2094" s="1058"/>
      <c r="C2094" s="1063"/>
      <c r="D2094" s="1061"/>
      <c r="E2094" s="1061"/>
      <c r="F2094" s="1061"/>
      <c r="G2094" s="1061"/>
      <c r="H2094" s="1061"/>
      <c r="I2094" s="1061"/>
      <c r="J2094" s="1062"/>
      <c r="K2094" s="192"/>
      <c r="L2094" s="1038"/>
      <c r="M2094" s="1039"/>
      <c r="N2094" s="1038"/>
      <c r="O2094" s="1039"/>
      <c r="P2094" s="1034"/>
      <c r="Q2094" s="1036"/>
      <c r="R2094" s="408"/>
      <c r="S2094" s="408"/>
      <c r="T2094" s="408"/>
      <c r="U2094" s="1034"/>
      <c r="V2094" s="1036"/>
      <c r="W2094" s="1034"/>
      <c r="X2094" s="1035"/>
      <c r="Y2094" s="286"/>
      <c r="Z2094" s="286"/>
      <c r="AA2094" s="286"/>
      <c r="AB2094" s="286"/>
      <c r="AC2094" s="223"/>
      <c r="AD2094" s="223"/>
      <c r="AE2094" s="223"/>
      <c r="AF2094" s="223"/>
      <c r="AG2094" s="223"/>
      <c r="AH2094" s="223"/>
      <c r="AI2094" s="223"/>
      <c r="AJ2094" s="223"/>
      <c r="AK2094" s="1034"/>
      <c r="AL2094" s="1035"/>
      <c r="AM2094" s="1035"/>
      <c r="AN2094" s="788"/>
      <c r="AO2094" s="789"/>
      <c r="AP2094" s="3"/>
      <c r="AQ2094" s="222">
        <f t="shared" si="959"/>
        <v>1</v>
      </c>
    </row>
    <row r="2095" spans="2:56" s="162" customFormat="1" ht="12" customHeight="1" x14ac:dyDescent="0.15">
      <c r="B2095" s="1058"/>
      <c r="C2095" s="1063"/>
      <c r="D2095" s="1061"/>
      <c r="E2095" s="1061"/>
      <c r="F2095" s="1061"/>
      <c r="G2095" s="1061"/>
      <c r="H2095" s="1061"/>
      <c r="I2095" s="1061"/>
      <c r="J2095" s="1062"/>
      <c r="K2095" s="192"/>
      <c r="L2095" s="1038"/>
      <c r="M2095" s="1039"/>
      <c r="N2095" s="1038"/>
      <c r="O2095" s="1039"/>
      <c r="P2095" s="1034"/>
      <c r="Q2095" s="1036"/>
      <c r="R2095" s="408"/>
      <c r="S2095" s="408"/>
      <c r="T2095" s="408"/>
      <c r="U2095" s="1034"/>
      <c r="V2095" s="1036"/>
      <c r="W2095" s="1034"/>
      <c r="X2095" s="1035"/>
      <c r="Y2095" s="286"/>
      <c r="Z2095" s="286"/>
      <c r="AA2095" s="286"/>
      <c r="AB2095" s="286"/>
      <c r="AC2095" s="223"/>
      <c r="AD2095" s="223"/>
      <c r="AE2095" s="223"/>
      <c r="AF2095" s="223"/>
      <c r="AG2095" s="223"/>
      <c r="AH2095" s="223"/>
      <c r="AI2095" s="223"/>
      <c r="AJ2095" s="223"/>
      <c r="AK2095" s="1034"/>
      <c r="AL2095" s="1035"/>
      <c r="AM2095" s="1035"/>
      <c r="AN2095" s="788"/>
      <c r="AO2095" s="789"/>
      <c r="AP2095" s="3"/>
      <c r="AQ2095" s="222">
        <f t="shared" si="959"/>
        <v>1</v>
      </c>
    </row>
    <row r="2096" spans="2:56" s="162" customFormat="1" ht="12" customHeight="1" x14ac:dyDescent="0.15">
      <c r="B2096" s="1058"/>
      <c r="C2096" s="1063"/>
      <c r="D2096" s="1061"/>
      <c r="E2096" s="1061"/>
      <c r="F2096" s="1061"/>
      <c r="G2096" s="1061"/>
      <c r="H2096" s="1061"/>
      <c r="I2096" s="1061"/>
      <c r="J2096" s="1062"/>
      <c r="K2096" s="192"/>
      <c r="L2096" s="1038"/>
      <c r="M2096" s="1039"/>
      <c r="N2096" s="1038"/>
      <c r="O2096" s="1039"/>
      <c r="P2096" s="1034"/>
      <c r="Q2096" s="1036"/>
      <c r="R2096" s="408"/>
      <c r="S2096" s="408"/>
      <c r="T2096" s="408"/>
      <c r="U2096" s="1034"/>
      <c r="V2096" s="1036"/>
      <c r="W2096" s="1034"/>
      <c r="X2096" s="1035"/>
      <c r="Y2096" s="286"/>
      <c r="Z2096" s="286"/>
      <c r="AA2096" s="286"/>
      <c r="AB2096" s="286"/>
      <c r="AC2096" s="223"/>
      <c r="AD2096" s="223"/>
      <c r="AE2096" s="223"/>
      <c r="AF2096" s="223"/>
      <c r="AG2096" s="223"/>
      <c r="AH2096" s="223"/>
      <c r="AI2096" s="223"/>
      <c r="AJ2096" s="223"/>
      <c r="AK2096" s="1034"/>
      <c r="AL2096" s="1035"/>
      <c r="AM2096" s="1035"/>
      <c r="AN2096" s="788"/>
      <c r="AO2096" s="789"/>
      <c r="AP2096" s="3"/>
      <c r="AQ2096" s="222">
        <f t="shared" si="959"/>
        <v>1</v>
      </c>
    </row>
    <row r="2097" spans="2:46" s="162" customFormat="1" ht="12" customHeight="1" x14ac:dyDescent="0.15">
      <c r="B2097" s="1058"/>
      <c r="C2097" s="1063"/>
      <c r="D2097" s="1061"/>
      <c r="E2097" s="1061"/>
      <c r="F2097" s="1061"/>
      <c r="G2097" s="1061"/>
      <c r="H2097" s="1061"/>
      <c r="I2097" s="1061"/>
      <c r="J2097" s="1062"/>
      <c r="K2097" s="192"/>
      <c r="L2097" s="1038"/>
      <c r="M2097" s="1039"/>
      <c r="N2097" s="1038"/>
      <c r="O2097" s="1039"/>
      <c r="P2097" s="1034"/>
      <c r="Q2097" s="1036"/>
      <c r="R2097" s="408"/>
      <c r="S2097" s="408"/>
      <c r="T2097" s="408"/>
      <c r="U2097" s="1034"/>
      <c r="V2097" s="1036"/>
      <c r="W2097" s="1034"/>
      <c r="X2097" s="1035"/>
      <c r="Y2097" s="286"/>
      <c r="Z2097" s="286"/>
      <c r="AA2097" s="286"/>
      <c r="AB2097" s="286"/>
      <c r="AC2097" s="223"/>
      <c r="AD2097" s="223"/>
      <c r="AE2097" s="223"/>
      <c r="AF2097" s="223"/>
      <c r="AG2097" s="223"/>
      <c r="AH2097" s="223"/>
      <c r="AI2097" s="223"/>
      <c r="AJ2097" s="223"/>
      <c r="AK2097" s="1034"/>
      <c r="AL2097" s="1035"/>
      <c r="AM2097" s="1035"/>
      <c r="AN2097" s="788"/>
      <c r="AO2097" s="789"/>
      <c r="AP2097" s="3"/>
      <c r="AQ2097" s="222">
        <f t="shared" si="959"/>
        <v>1</v>
      </c>
    </row>
    <row r="2098" spans="2:46" s="162" customFormat="1" ht="12" customHeight="1" x14ac:dyDescent="0.15">
      <c r="B2098" s="1058"/>
      <c r="C2098" s="1063"/>
      <c r="D2098" s="1061"/>
      <c r="E2098" s="1061"/>
      <c r="F2098" s="1061"/>
      <c r="G2098" s="1061"/>
      <c r="H2098" s="1061"/>
      <c r="I2098" s="1061"/>
      <c r="J2098" s="1062"/>
      <c r="K2098" s="192"/>
      <c r="L2098" s="1038"/>
      <c r="M2098" s="1039"/>
      <c r="N2098" s="1038"/>
      <c r="O2098" s="1039"/>
      <c r="P2098" s="1034"/>
      <c r="Q2098" s="1036"/>
      <c r="R2098" s="408"/>
      <c r="S2098" s="408"/>
      <c r="T2098" s="408"/>
      <c r="U2098" s="1034"/>
      <c r="V2098" s="1036"/>
      <c r="W2098" s="1034"/>
      <c r="X2098" s="1035"/>
      <c r="Y2098" s="286"/>
      <c r="Z2098" s="286"/>
      <c r="AA2098" s="286"/>
      <c r="AB2098" s="286"/>
      <c r="AC2098" s="223"/>
      <c r="AD2098" s="223"/>
      <c r="AE2098" s="223"/>
      <c r="AF2098" s="223"/>
      <c r="AG2098" s="223"/>
      <c r="AH2098" s="223"/>
      <c r="AI2098" s="223"/>
      <c r="AJ2098" s="223"/>
      <c r="AK2098" s="1034"/>
      <c r="AL2098" s="1035"/>
      <c r="AM2098" s="1035"/>
      <c r="AN2098" s="788"/>
      <c r="AO2098" s="789"/>
      <c r="AP2098" s="3"/>
      <c r="AQ2098" s="222">
        <f t="shared" si="959"/>
        <v>1</v>
      </c>
    </row>
    <row r="2099" spans="2:46" s="162" customFormat="1" ht="12" customHeight="1" x14ac:dyDescent="0.15">
      <c r="B2099" s="1058"/>
      <c r="C2099" s="1063"/>
      <c r="D2099" s="1061"/>
      <c r="E2099" s="1061"/>
      <c r="F2099" s="1061"/>
      <c r="G2099" s="1061"/>
      <c r="H2099" s="1061"/>
      <c r="I2099" s="1061"/>
      <c r="J2099" s="1062"/>
      <c r="K2099" s="1016" t="s">
        <v>216</v>
      </c>
      <c r="L2099" s="1016" t="s">
        <v>215</v>
      </c>
      <c r="M2099" s="1016"/>
      <c r="N2099" s="1016"/>
      <c r="O2099" s="1016"/>
      <c r="P2099" s="1016"/>
      <c r="Q2099" s="1016"/>
      <c r="R2099" s="1016"/>
      <c r="S2099" s="1016"/>
      <c r="T2099" s="1016"/>
      <c r="U2099" s="1016"/>
      <c r="V2099" s="1016"/>
      <c r="W2099" s="1016"/>
      <c r="X2099" s="1016"/>
      <c r="Y2099" s="1040" t="s">
        <v>466</v>
      </c>
      <c r="Z2099" s="1041"/>
      <c r="AA2099" s="1041"/>
      <c r="AB2099" s="1042"/>
      <c r="AC2099" s="224">
        <f t="shared" ref="AC2099:AJ2099" si="960">SUM(AC2079:AC2098)</f>
        <v>0</v>
      </c>
      <c r="AD2099" s="224">
        <f t="shared" si="960"/>
        <v>0</v>
      </c>
      <c r="AE2099" s="224">
        <f t="shared" si="960"/>
        <v>0</v>
      </c>
      <c r="AF2099" s="224">
        <f t="shared" si="960"/>
        <v>0</v>
      </c>
      <c r="AG2099" s="224">
        <f t="shared" si="960"/>
        <v>0</v>
      </c>
      <c r="AH2099" s="224">
        <f t="shared" si="960"/>
        <v>0</v>
      </c>
      <c r="AI2099" s="224">
        <f t="shared" si="960"/>
        <v>0</v>
      </c>
      <c r="AJ2099" s="224">
        <f t="shared" si="960"/>
        <v>3</v>
      </c>
      <c r="AK2099" s="1040" t="s">
        <v>214</v>
      </c>
      <c r="AL2099" s="1041"/>
      <c r="AM2099" s="1041"/>
      <c r="AN2099" s="788"/>
      <c r="AO2099" s="789"/>
      <c r="AP2099" s="3"/>
    </row>
    <row r="2100" spans="2:46" s="162" customFormat="1" ht="12" customHeight="1" x14ac:dyDescent="0.15">
      <c r="B2100" s="1058"/>
      <c r="C2100" s="1063"/>
      <c r="D2100" s="1061"/>
      <c r="E2100" s="1061"/>
      <c r="F2100" s="1061"/>
      <c r="G2100" s="1061"/>
      <c r="H2100" s="1061"/>
      <c r="I2100" s="1061"/>
      <c r="J2100" s="1062"/>
      <c r="K2100" s="1016"/>
      <c r="L2100" s="1016" t="s">
        <v>467</v>
      </c>
      <c r="M2100" s="1016"/>
      <c r="N2100" s="1016"/>
      <c r="O2100" s="1016" t="s">
        <v>213</v>
      </c>
      <c r="P2100" s="1016"/>
      <c r="Q2100" s="1016"/>
      <c r="R2100" s="1016"/>
      <c r="S2100" s="1016"/>
      <c r="T2100" s="1016"/>
      <c r="U2100" s="1016"/>
      <c r="V2100" s="1016"/>
      <c r="W2100" s="1016"/>
      <c r="X2100" s="1016"/>
      <c r="Y2100" s="193">
        <f>COUNTIF(Y2079:Y2098,"○")</f>
        <v>0</v>
      </c>
      <c r="Z2100" s="193">
        <f>COUNTIF(Z2079:Z2098,"○")</f>
        <v>0</v>
      </c>
      <c r="AA2100" s="193">
        <f>COUNTIF(AA2079:AA2098,"○")</f>
        <v>0</v>
      </c>
      <c r="AB2100" s="193">
        <f>COUNTIF(AB2079:AB2098,"○")</f>
        <v>0</v>
      </c>
      <c r="AC2100" s="193">
        <f t="shared" ref="AC2100:AJ2100" si="961">COUNT(AC2079:AC2098)</f>
        <v>0</v>
      </c>
      <c r="AD2100" s="193">
        <f t="shared" si="961"/>
        <v>0</v>
      </c>
      <c r="AE2100" s="193">
        <f t="shared" si="961"/>
        <v>0</v>
      </c>
      <c r="AF2100" s="193">
        <f t="shared" si="961"/>
        <v>0</v>
      </c>
      <c r="AG2100" s="193">
        <f t="shared" si="961"/>
        <v>0</v>
      </c>
      <c r="AH2100" s="193">
        <f t="shared" si="961"/>
        <v>0</v>
      </c>
      <c r="AI2100" s="193">
        <f t="shared" si="961"/>
        <v>0</v>
      </c>
      <c r="AJ2100" s="193">
        <f t="shared" si="961"/>
        <v>2</v>
      </c>
      <c r="AK2100" s="1043"/>
      <c r="AL2100" s="1044"/>
      <c r="AM2100" s="1044"/>
      <c r="AN2100" s="1044"/>
      <c r="AO2100" s="1045"/>
      <c r="AP2100" s="3"/>
    </row>
    <row r="2101" spans="2:46" ht="12" customHeight="1" x14ac:dyDescent="0.15">
      <c r="B2101" s="1058"/>
      <c r="C2101" s="1063"/>
      <c r="D2101" s="1061"/>
      <c r="E2101" s="1061"/>
      <c r="F2101" s="1061"/>
      <c r="G2101" s="1061"/>
      <c r="H2101" s="1061"/>
      <c r="I2101" s="1061"/>
      <c r="J2101" s="1062"/>
      <c r="K2101" s="1016"/>
      <c r="L2101" s="1016"/>
      <c r="M2101" s="1016"/>
      <c r="N2101" s="1016"/>
      <c r="O2101" s="1016" t="s">
        <v>468</v>
      </c>
      <c r="P2101" s="1016"/>
      <c r="Q2101" s="1016"/>
      <c r="R2101" s="1016"/>
      <c r="S2101" s="1016"/>
      <c r="T2101" s="1016"/>
      <c r="U2101" s="1016"/>
      <c r="V2101" s="1016"/>
      <c r="W2101" s="1016"/>
      <c r="X2101" s="1016"/>
      <c r="Y2101" s="1034" t="str">
        <f>IF(Y2100&gt;0,"Ⅳ",IF(Z2100&gt;0,"Ⅲ",IF(AA2100&gt;0,"Ⅱa",IF(AB2100&gt;0,"Ⅱb","Ⅰ"))))</f>
        <v>Ⅰ</v>
      </c>
      <c r="Z2101" s="1035"/>
      <c r="AA2101" s="1035"/>
      <c r="AB2101" s="1036"/>
      <c r="AC2101" s="1034" t="str">
        <f>IF(AC2100&gt;0,"Ⅳ",IF(AD2100&gt;0,"Ⅲ",IF(AE2100&gt;0,"Ⅱa",IF(AF2100&gt;0,"Ⅱb","Ⅰ"))))</f>
        <v>Ⅰ</v>
      </c>
      <c r="AD2101" s="1035"/>
      <c r="AE2101" s="1035"/>
      <c r="AF2101" s="1036"/>
      <c r="AG2101" s="1034" t="str">
        <f>IF(AG2100&gt;0,"Ⅳ",IF(AH2100&gt;0,"Ⅲ",IF(AI2100&gt;0,"Ⅱa",IF(AJ2100&gt;0,"Ⅱb","Ⅰ"))))</f>
        <v>Ⅱb</v>
      </c>
      <c r="AH2101" s="1035"/>
      <c r="AI2101" s="1035"/>
      <c r="AJ2101" s="1036"/>
      <c r="AK2101" s="1046"/>
      <c r="AL2101" s="1047"/>
      <c r="AM2101" s="1047"/>
      <c r="AN2101" s="1047"/>
      <c r="AO2101" s="1048"/>
      <c r="AP2101" s="3"/>
      <c r="AQ2101" s="282" t="s">
        <v>312</v>
      </c>
      <c r="AR2101" s="282" t="s">
        <v>313</v>
      </c>
      <c r="AS2101" s="699" t="s">
        <v>316</v>
      </c>
      <c r="AT2101" s="1026"/>
    </row>
    <row r="2102" spans="2:46" ht="12" customHeight="1" x14ac:dyDescent="0.15">
      <c r="B2102" s="1058"/>
      <c r="C2102" s="1063"/>
      <c r="D2102" s="1061"/>
      <c r="E2102" s="1061"/>
      <c r="F2102" s="1061"/>
      <c r="G2102" s="1061"/>
      <c r="H2102" s="1061"/>
      <c r="I2102" s="1061"/>
      <c r="J2102" s="1062"/>
      <c r="K2102" s="1016"/>
      <c r="L2102" s="1016" t="s">
        <v>469</v>
      </c>
      <c r="M2102" s="1016"/>
      <c r="N2102" s="1016"/>
      <c r="O2102" s="1016" t="s">
        <v>212</v>
      </c>
      <c r="P2102" s="1016"/>
      <c r="Q2102" s="1016"/>
      <c r="R2102" s="1016"/>
      <c r="S2102" s="1016"/>
      <c r="T2102" s="1016"/>
      <c r="U2102" s="1016"/>
      <c r="V2102" s="1016"/>
      <c r="W2102" s="1016"/>
      <c r="X2102" s="1016"/>
      <c r="Y2102" s="187" t="s">
        <v>32</v>
      </c>
      <c r="Z2102" s="187" t="s">
        <v>33</v>
      </c>
      <c r="AA2102" s="1027" t="s">
        <v>34</v>
      </c>
      <c r="AB2102" s="1027"/>
      <c r="AC2102" s="187" t="s">
        <v>32</v>
      </c>
      <c r="AD2102" s="187" t="s">
        <v>33</v>
      </c>
      <c r="AE2102" s="1027" t="s">
        <v>34</v>
      </c>
      <c r="AF2102" s="1027"/>
      <c r="AG2102" s="187" t="s">
        <v>32</v>
      </c>
      <c r="AH2102" s="187" t="s">
        <v>33</v>
      </c>
      <c r="AI2102" s="1027" t="s">
        <v>34</v>
      </c>
      <c r="AJ2102" s="1027"/>
      <c r="AK2102" s="1046"/>
      <c r="AL2102" s="1047"/>
      <c r="AM2102" s="1047"/>
      <c r="AN2102" s="1047"/>
      <c r="AO2102" s="1048"/>
      <c r="AP2102" s="3"/>
      <c r="AQ2102" s="1028">
        <f>+Y2100+Z2100</f>
        <v>0</v>
      </c>
      <c r="AR2102" s="1029"/>
      <c r="AS2102" s="1028">
        <f>+AA2100+AB2100</f>
        <v>0</v>
      </c>
      <c r="AT2102" s="1029"/>
    </row>
    <row r="2103" spans="2:46" ht="12" customHeight="1" x14ac:dyDescent="0.15">
      <c r="B2103" s="1058"/>
      <c r="C2103" s="1063"/>
      <c r="D2103" s="1061"/>
      <c r="E2103" s="1061"/>
      <c r="F2103" s="1061"/>
      <c r="G2103" s="1061"/>
      <c r="H2103" s="1061"/>
      <c r="I2103" s="1061"/>
      <c r="J2103" s="1062"/>
      <c r="K2103" s="1016"/>
      <c r="L2103" s="1016"/>
      <c r="M2103" s="1016"/>
      <c r="N2103" s="1016"/>
      <c r="O2103" s="1016" t="s">
        <v>470</v>
      </c>
      <c r="P2103" s="1016"/>
      <c r="Q2103" s="1016"/>
      <c r="R2103" s="1016"/>
      <c r="S2103" s="1016"/>
      <c r="T2103" s="1016"/>
      <c r="U2103" s="1016"/>
      <c r="V2103" s="1016"/>
      <c r="W2103" s="1016"/>
      <c r="X2103" s="1016"/>
      <c r="Y2103" s="193" t="str">
        <f>IF(Y2100=0,"",1)</f>
        <v/>
      </c>
      <c r="Z2103" s="193" t="str">
        <f>IF(Z2100=0,"",1)</f>
        <v/>
      </c>
      <c r="AA2103" s="1030" t="str">
        <f>IF(AQ2102=1,"",IF(AS2102&gt;0,1,""))</f>
        <v/>
      </c>
      <c r="AB2103" s="1031"/>
      <c r="AC2103" s="193">
        <f>+AC2100</f>
        <v>0</v>
      </c>
      <c r="AD2103" s="193">
        <f>AD2100</f>
        <v>0</v>
      </c>
      <c r="AE2103" s="1030">
        <f>AE2100+AF2100</f>
        <v>0</v>
      </c>
      <c r="AF2103" s="1031"/>
      <c r="AG2103" s="193">
        <f>AG2100</f>
        <v>0</v>
      </c>
      <c r="AH2103" s="193">
        <f>AH2100</f>
        <v>0</v>
      </c>
      <c r="AI2103" s="1030">
        <f>AI2100+AJ2100</f>
        <v>2</v>
      </c>
      <c r="AJ2103" s="1031"/>
      <c r="AK2103" s="1046"/>
      <c r="AL2103" s="1047"/>
      <c r="AM2103" s="1047"/>
      <c r="AN2103" s="1047"/>
      <c r="AO2103" s="1048"/>
      <c r="AP2103" s="3"/>
      <c r="AQ2103" s="197">
        <f>+Y2100+AC2103+AG2103</f>
        <v>0</v>
      </c>
      <c r="AR2103" s="197">
        <f>+Z2100+AD2103+AH2103</f>
        <v>0</v>
      </c>
      <c r="AS2103" s="1032">
        <f>+AS2102+AE2103+AI2103</f>
        <v>2</v>
      </c>
      <c r="AT2103" s="1033"/>
    </row>
    <row r="2104" spans="2:46" ht="12" customHeight="1" x14ac:dyDescent="0.15">
      <c r="B2104" s="1058"/>
      <c r="C2104" s="1063"/>
      <c r="D2104" s="1061"/>
      <c r="E2104" s="1061"/>
      <c r="F2104" s="1061"/>
      <c r="G2104" s="1061"/>
      <c r="H2104" s="1061"/>
      <c r="I2104" s="1061"/>
      <c r="J2104" s="1062"/>
      <c r="K2104" s="1016"/>
      <c r="L2104" s="1016"/>
      <c r="M2104" s="1016"/>
      <c r="N2104" s="1016"/>
      <c r="O2104" s="1016" t="s">
        <v>471</v>
      </c>
      <c r="P2104" s="1016"/>
      <c r="Q2104" s="1016"/>
      <c r="R2104" s="1016"/>
      <c r="S2104" s="1016"/>
      <c r="T2104" s="1016"/>
      <c r="U2104" s="1016"/>
      <c r="V2104" s="1016"/>
      <c r="W2104" s="1016"/>
      <c r="X2104" s="1016"/>
      <c r="Y2104" s="1034" t="s">
        <v>875</v>
      </c>
      <c r="Z2104" s="1035"/>
      <c r="AA2104" s="1035"/>
      <c r="AB2104" s="1036"/>
      <c r="AC2104" s="1034" t="str">
        <f>IF(AC2103&gt;0,"Ⅳ",IF(AD2103&gt;0,"Ⅲ",IF(AE2103&gt;0,"Ⅱ","Ⅰ")))</f>
        <v>Ⅰ</v>
      </c>
      <c r="AD2104" s="1035"/>
      <c r="AE2104" s="1035"/>
      <c r="AF2104" s="1036"/>
      <c r="AG2104" s="1034" t="str">
        <f>IF(AG2103&gt;0,"Ⅳ",IF(AH2103&gt;0,"Ⅲ",IF(AI2103&gt;0,"Ⅱ","Ⅰ")))</f>
        <v>Ⅱ</v>
      </c>
      <c r="AH2104" s="1035"/>
      <c r="AI2104" s="1035"/>
      <c r="AJ2104" s="1036"/>
      <c r="AK2104" s="1046"/>
      <c r="AL2104" s="1047"/>
      <c r="AM2104" s="1047"/>
      <c r="AN2104" s="1047"/>
      <c r="AO2104" s="1048"/>
      <c r="AP2104" s="3"/>
      <c r="AQ2104" s="1037" t="str">
        <f>IF(AQ2103&gt;0,"Ⅳ",IF(AR2103&gt;0,"Ⅲ",IF(AS2103&gt;0,"Ⅱ","Ⅰ")))</f>
        <v>Ⅱ</v>
      </c>
      <c r="AR2104" s="1037"/>
      <c r="AS2104" s="1037"/>
      <c r="AT2104" s="1037"/>
    </row>
    <row r="2105" spans="2:46" ht="12" customHeight="1" x14ac:dyDescent="0.15">
      <c r="B2105" s="1058"/>
      <c r="C2105" s="1063"/>
      <c r="D2105" s="1061"/>
      <c r="E2105" s="1061"/>
      <c r="F2105" s="1061"/>
      <c r="G2105" s="1061"/>
      <c r="H2105" s="1061"/>
      <c r="I2105" s="1061"/>
      <c r="J2105" s="1062"/>
      <c r="K2105" s="1016"/>
      <c r="L2105" s="1016"/>
      <c r="M2105" s="1016"/>
      <c r="N2105" s="1016"/>
      <c r="O2105" s="1016" t="s">
        <v>472</v>
      </c>
      <c r="P2105" s="1016"/>
      <c r="Q2105" s="1016"/>
      <c r="R2105" s="1016"/>
      <c r="S2105" s="1016"/>
      <c r="T2105" s="1016"/>
      <c r="U2105" s="1016"/>
      <c r="V2105" s="1016"/>
      <c r="W2105" s="1016"/>
      <c r="X2105" s="1016"/>
      <c r="Y2105" s="1034" t="str">
        <f>IF(COUNTIF(Y2104:AJ2104,"Ⅳ")&gt;0,"Ⅳ",IF(COUNTIF(Y2104:AJ2104,"Ⅲ")&gt;0,"Ⅲ",IF(COUNTIF(Y2104:AJ2104,"Ⅱ")&gt;0,"Ⅱ","Ⅰ")))</f>
        <v>Ⅱ</v>
      </c>
      <c r="Z2105" s="1035"/>
      <c r="AA2105" s="1035"/>
      <c r="AB2105" s="1035"/>
      <c r="AC2105" s="1035"/>
      <c r="AD2105" s="1035"/>
      <c r="AE2105" s="1035"/>
      <c r="AF2105" s="1035"/>
      <c r="AG2105" s="1035"/>
      <c r="AH2105" s="1035"/>
      <c r="AI2105" s="1035"/>
      <c r="AJ2105" s="1036"/>
      <c r="AK2105" s="1049"/>
      <c r="AL2105" s="1050"/>
      <c r="AM2105" s="1050"/>
      <c r="AN2105" s="1050"/>
      <c r="AO2105" s="1051"/>
      <c r="AP2105" s="3"/>
    </row>
    <row r="2106" spans="2:46" ht="14.25" customHeight="1" x14ac:dyDescent="0.15">
      <c r="B2106" s="1058"/>
      <c r="C2106" s="1063"/>
      <c r="D2106" s="1061"/>
      <c r="E2106" s="1061"/>
      <c r="F2106" s="1061"/>
      <c r="G2106" s="1061"/>
      <c r="H2106" s="1061"/>
      <c r="I2106" s="1061"/>
      <c r="J2106" s="1062"/>
      <c r="K2106" s="1016" t="s">
        <v>169</v>
      </c>
      <c r="L2106" s="1017"/>
      <c r="M2106" s="1017"/>
      <c r="N2106" s="1017"/>
      <c r="O2106" s="1017"/>
      <c r="P2106" s="1017"/>
      <c r="Q2106" s="1017"/>
      <c r="R2106" s="1017"/>
      <c r="S2106" s="1017"/>
      <c r="T2106" s="1017"/>
      <c r="U2106" s="1017"/>
      <c r="V2106" s="1017"/>
      <c r="W2106" s="1017"/>
      <c r="X2106" s="1017"/>
      <c r="Y2106" s="1017"/>
      <c r="Z2106" s="1017"/>
      <c r="AA2106" s="1017"/>
      <c r="AB2106" s="1017"/>
      <c r="AC2106" s="1017"/>
      <c r="AD2106" s="1017"/>
      <c r="AE2106" s="1017"/>
      <c r="AF2106" s="1017"/>
      <c r="AG2106" s="1017"/>
      <c r="AH2106" s="1017"/>
      <c r="AI2106" s="1017"/>
      <c r="AJ2106" s="1017"/>
      <c r="AK2106" s="1017"/>
      <c r="AL2106" s="1017"/>
      <c r="AM2106" s="1017"/>
      <c r="AN2106" s="1017"/>
      <c r="AO2106" s="1017"/>
      <c r="AP2106" s="3"/>
    </row>
    <row r="2107" spans="2:46" ht="14.25" customHeight="1" x14ac:dyDescent="0.15">
      <c r="B2107" s="1058"/>
      <c r="C2107" s="1063"/>
      <c r="D2107" s="1061"/>
      <c r="E2107" s="1061"/>
      <c r="F2107" s="1061"/>
      <c r="G2107" s="1061"/>
      <c r="H2107" s="1061"/>
      <c r="I2107" s="1061"/>
      <c r="J2107" s="1062"/>
      <c r="K2107" s="1016"/>
      <c r="L2107" s="1017"/>
      <c r="M2107" s="1017"/>
      <c r="N2107" s="1017"/>
      <c r="O2107" s="1017"/>
      <c r="P2107" s="1017"/>
      <c r="Q2107" s="1017"/>
      <c r="R2107" s="1017"/>
      <c r="S2107" s="1017"/>
      <c r="T2107" s="1017"/>
      <c r="U2107" s="1017"/>
      <c r="V2107" s="1017"/>
      <c r="W2107" s="1017"/>
      <c r="X2107" s="1017"/>
      <c r="Y2107" s="1017"/>
      <c r="Z2107" s="1017"/>
      <c r="AA2107" s="1017"/>
      <c r="AB2107" s="1017"/>
      <c r="AC2107" s="1017"/>
      <c r="AD2107" s="1017"/>
      <c r="AE2107" s="1017"/>
      <c r="AF2107" s="1017"/>
      <c r="AG2107" s="1017"/>
      <c r="AH2107" s="1017"/>
      <c r="AI2107" s="1017"/>
      <c r="AJ2107" s="1017"/>
      <c r="AK2107" s="1017"/>
      <c r="AL2107" s="1017"/>
      <c r="AM2107" s="1017"/>
      <c r="AN2107" s="1017"/>
      <c r="AO2107" s="1017"/>
      <c r="AP2107" s="3"/>
    </row>
    <row r="2108" spans="2:46" ht="12" customHeight="1" x14ac:dyDescent="0.15">
      <c r="B2108" s="1058"/>
      <c r="C2108" s="1063"/>
      <c r="D2108" s="1061"/>
      <c r="E2108" s="1061"/>
      <c r="F2108" s="1061"/>
      <c r="G2108" s="1061"/>
      <c r="H2108" s="1061"/>
      <c r="I2108" s="1061"/>
      <c r="J2108" s="1062"/>
      <c r="K2108" s="1018" t="s">
        <v>473</v>
      </c>
      <c r="L2108" s="1018"/>
      <c r="M2108" s="1018"/>
      <c r="N2108" s="1018"/>
      <c r="O2108" s="1018"/>
      <c r="P2108" s="1018"/>
      <c r="Q2108" s="1018"/>
      <c r="R2108" s="1018"/>
      <c r="S2108" s="1018"/>
      <c r="T2108" s="1018"/>
      <c r="U2108" s="1018"/>
      <c r="V2108" s="1018"/>
      <c r="W2108" s="1018"/>
      <c r="X2108" s="1018"/>
      <c r="Y2108" s="1018"/>
      <c r="Z2108" s="1018"/>
      <c r="AA2108" s="1018"/>
      <c r="AB2108" s="1018"/>
      <c r="AC2108" s="1018"/>
      <c r="AD2108" s="1018"/>
      <c r="AE2108" s="1018"/>
      <c r="AF2108" s="1018"/>
      <c r="AG2108" s="1018"/>
      <c r="AH2108" s="1018"/>
      <c r="AI2108" s="1018"/>
      <c r="AJ2108" s="1018"/>
      <c r="AK2108" s="1018"/>
      <c r="AL2108" s="1018"/>
      <c r="AM2108" s="1018"/>
      <c r="AN2108" s="1018"/>
      <c r="AO2108" s="1018"/>
      <c r="AP2108" s="3"/>
    </row>
    <row r="2109" spans="2:46" ht="12" customHeight="1" x14ac:dyDescent="0.15">
      <c r="B2109" s="1058"/>
      <c r="C2109" s="1063"/>
      <c r="D2109" s="1061"/>
      <c r="E2109" s="1061"/>
      <c r="F2109" s="1061"/>
      <c r="G2109" s="1061"/>
      <c r="H2109" s="1061"/>
      <c r="I2109" s="1061"/>
      <c r="J2109" s="1062"/>
      <c r="K2109" s="1019" t="s">
        <v>523</v>
      </c>
      <c r="L2109" s="1019"/>
      <c r="M2109" s="1019"/>
      <c r="N2109" s="1019"/>
      <c r="O2109" s="1019"/>
      <c r="P2109" s="1019"/>
      <c r="Q2109" s="1019"/>
      <c r="R2109" s="1019"/>
      <c r="S2109" s="1019"/>
      <c r="T2109" s="1019"/>
      <c r="U2109" s="1019"/>
      <c r="V2109" s="1019"/>
      <c r="W2109" s="1019"/>
      <c r="X2109" s="1019"/>
      <c r="Y2109" s="1019"/>
      <c r="Z2109" s="1019"/>
      <c r="AA2109" s="1019"/>
      <c r="AB2109" s="1019"/>
      <c r="AC2109" s="1019"/>
      <c r="AD2109" s="1019"/>
      <c r="AE2109" s="1019"/>
      <c r="AF2109" s="1019"/>
      <c r="AG2109" s="1019"/>
      <c r="AH2109" s="1019"/>
      <c r="AI2109" s="1019"/>
      <c r="AJ2109" s="1019"/>
      <c r="AK2109" s="1019"/>
      <c r="AL2109" s="1019"/>
      <c r="AM2109" s="1019"/>
      <c r="AN2109" s="1019"/>
      <c r="AO2109" s="1019"/>
      <c r="AP2109" s="3"/>
    </row>
    <row r="2110" spans="2:46" ht="12" customHeight="1" x14ac:dyDescent="0.15">
      <c r="B2110" s="1058"/>
      <c r="C2110" s="1063"/>
      <c r="D2110" s="1061"/>
      <c r="E2110" s="1061"/>
      <c r="F2110" s="1061"/>
      <c r="G2110" s="1061"/>
      <c r="H2110" s="1061"/>
      <c r="I2110" s="1061"/>
      <c r="J2110" s="1062"/>
      <c r="K2110" s="194" t="s">
        <v>474</v>
      </c>
      <c r="L2110" s="195"/>
      <c r="M2110" s="195"/>
      <c r="N2110" s="195"/>
      <c r="O2110" s="195"/>
      <c r="P2110" s="195"/>
      <c r="Q2110" s="195"/>
      <c r="R2110" s="195"/>
      <c r="S2110" s="195"/>
      <c r="T2110" s="195"/>
      <c r="U2110" s="195"/>
      <c r="V2110" s="195"/>
      <c r="W2110" s="195"/>
      <c r="X2110" s="195"/>
      <c r="Y2110" s="195"/>
      <c r="Z2110" s="195"/>
      <c r="AA2110" s="195"/>
      <c r="AB2110" s="195"/>
      <c r="AC2110" s="195"/>
      <c r="AD2110" s="195"/>
      <c r="AE2110" s="195"/>
      <c r="AF2110" s="195"/>
      <c r="AG2110" s="195"/>
      <c r="AH2110" s="195"/>
      <c r="AI2110" s="195"/>
      <c r="AJ2110" s="195"/>
      <c r="AK2110" s="195"/>
      <c r="AL2110" s="195"/>
      <c r="AM2110" s="195"/>
      <c r="AN2110" s="195"/>
      <c r="AO2110" s="196"/>
      <c r="AP2110" s="3"/>
    </row>
    <row r="2111" spans="2:46" ht="12" customHeight="1" x14ac:dyDescent="0.15">
      <c r="B2111" s="1058"/>
      <c r="C2111" s="1063"/>
      <c r="D2111" s="1061"/>
      <c r="E2111" s="1061"/>
      <c r="F2111" s="1061"/>
      <c r="G2111" s="1061"/>
      <c r="H2111" s="1061"/>
      <c r="I2111" s="1061"/>
      <c r="J2111" s="1062"/>
      <c r="K2111" s="194" t="s">
        <v>475</v>
      </c>
      <c r="L2111" s="195"/>
      <c r="M2111" s="195"/>
      <c r="N2111" s="195"/>
      <c r="O2111" s="195"/>
      <c r="P2111" s="195"/>
      <c r="Q2111" s="195"/>
      <c r="R2111" s="195"/>
      <c r="S2111" s="195"/>
      <c r="T2111" s="195"/>
      <c r="U2111" s="195"/>
      <c r="V2111" s="195"/>
      <c r="W2111" s="195"/>
      <c r="X2111" s="195"/>
      <c r="Y2111" s="195"/>
      <c r="Z2111" s="195"/>
      <c r="AA2111" s="195"/>
      <c r="AB2111" s="195"/>
      <c r="AC2111" s="195"/>
      <c r="AD2111" s="195"/>
      <c r="AE2111" s="195"/>
      <c r="AF2111" s="195"/>
      <c r="AG2111" s="195"/>
      <c r="AH2111" s="195"/>
      <c r="AI2111" s="195"/>
      <c r="AJ2111" s="195"/>
      <c r="AK2111" s="195"/>
      <c r="AL2111" s="195"/>
      <c r="AM2111" s="195"/>
      <c r="AN2111" s="195"/>
      <c r="AO2111" s="196"/>
      <c r="AP2111" s="3"/>
    </row>
    <row r="2112" spans="2:46" ht="12" customHeight="1" x14ac:dyDescent="0.15">
      <c r="B2112" s="1058"/>
      <c r="C2112" s="1063"/>
      <c r="D2112" s="1061"/>
      <c r="E2112" s="1061"/>
      <c r="F2112" s="1061"/>
      <c r="G2112" s="1061"/>
      <c r="H2112" s="1061"/>
      <c r="I2112" s="1061"/>
      <c r="J2112" s="1062"/>
      <c r="K2112" s="1020" t="s">
        <v>476</v>
      </c>
      <c r="L2112" s="1021"/>
      <c r="M2112" s="1021"/>
      <c r="N2112" s="1021"/>
      <c r="O2112" s="1021"/>
      <c r="P2112" s="1021"/>
      <c r="Q2112" s="1021"/>
      <c r="R2112" s="1021"/>
      <c r="S2112" s="1021"/>
      <c r="T2112" s="1021"/>
      <c r="U2112" s="1021"/>
      <c r="V2112" s="1021"/>
      <c r="W2112" s="1021"/>
      <c r="X2112" s="1021"/>
      <c r="Y2112" s="1021"/>
      <c r="Z2112" s="1021"/>
      <c r="AA2112" s="1021"/>
      <c r="AB2112" s="1021"/>
      <c r="AC2112" s="1021"/>
      <c r="AD2112" s="1021"/>
      <c r="AE2112" s="1021"/>
      <c r="AF2112" s="1021"/>
      <c r="AG2112" s="1021"/>
      <c r="AH2112" s="1021"/>
      <c r="AI2112" s="1021"/>
      <c r="AJ2112" s="1021"/>
      <c r="AK2112" s="1021"/>
      <c r="AL2112" s="1021"/>
      <c r="AM2112" s="1021"/>
      <c r="AN2112" s="1021"/>
      <c r="AO2112" s="1022"/>
      <c r="AP2112" s="3"/>
    </row>
    <row r="2113" spans="2:86" ht="12" customHeight="1" x14ac:dyDescent="0.15">
      <c r="B2113" s="591"/>
      <c r="C2113" s="1064"/>
      <c r="D2113" s="1065"/>
      <c r="E2113" s="1065"/>
      <c r="F2113" s="1065"/>
      <c r="G2113" s="1065"/>
      <c r="H2113" s="1065"/>
      <c r="I2113" s="1065"/>
      <c r="J2113" s="1066"/>
      <c r="K2113" s="1023"/>
      <c r="L2113" s="1024"/>
      <c r="M2113" s="1024"/>
      <c r="N2113" s="1024"/>
      <c r="O2113" s="1024"/>
      <c r="P2113" s="1024"/>
      <c r="Q2113" s="1024"/>
      <c r="R2113" s="1024"/>
      <c r="S2113" s="1024"/>
      <c r="T2113" s="1024"/>
      <c r="U2113" s="1024"/>
      <c r="V2113" s="1024"/>
      <c r="W2113" s="1024"/>
      <c r="X2113" s="1024"/>
      <c r="Y2113" s="1024"/>
      <c r="Z2113" s="1024"/>
      <c r="AA2113" s="1024"/>
      <c r="AB2113" s="1024"/>
      <c r="AC2113" s="1024"/>
      <c r="AD2113" s="1024"/>
      <c r="AE2113" s="1024"/>
      <c r="AF2113" s="1024"/>
      <c r="AG2113" s="1024"/>
      <c r="AH2113" s="1024"/>
      <c r="AI2113" s="1024"/>
      <c r="AJ2113" s="1024"/>
      <c r="AK2113" s="1024"/>
      <c r="AL2113" s="1024"/>
      <c r="AM2113" s="1024"/>
      <c r="AN2113" s="1024"/>
      <c r="AO2113" s="1025"/>
      <c r="AP2113" s="3"/>
    </row>
    <row r="2114" spans="2:86" s="9" customFormat="1" ht="12" customHeight="1" x14ac:dyDescent="0.15">
      <c r="B2114" s="3" t="s">
        <v>527</v>
      </c>
      <c r="AQ2114" s="162"/>
      <c r="AR2114" s="162"/>
      <c r="AS2114" s="162"/>
      <c r="AT2114" s="162"/>
      <c r="AU2114" s="162"/>
      <c r="AV2114" s="162"/>
      <c r="AW2114" s="162"/>
      <c r="AX2114" s="162"/>
      <c r="AY2114" s="162"/>
      <c r="AZ2114" s="162"/>
      <c r="BA2114" s="162"/>
      <c r="BB2114" s="162"/>
      <c r="BC2114" s="162"/>
      <c r="BD2114" s="162"/>
      <c r="BE2114" s="162"/>
      <c r="BF2114" s="162"/>
      <c r="BG2114" s="162"/>
      <c r="BH2114" s="162"/>
      <c r="BI2114" s="162"/>
      <c r="BJ2114" s="162"/>
      <c r="BK2114" s="162"/>
      <c r="BL2114" s="162"/>
      <c r="BM2114" s="162"/>
      <c r="BN2114" s="162"/>
      <c r="BO2114" s="162"/>
      <c r="BP2114" s="162"/>
      <c r="BQ2114" s="162"/>
      <c r="BR2114" s="162"/>
      <c r="BS2114" s="162"/>
      <c r="BT2114" s="162"/>
      <c r="BU2114" s="162"/>
      <c r="BV2114" s="162"/>
      <c r="BW2114" s="162"/>
      <c r="BX2114" s="162"/>
      <c r="BY2114" s="162"/>
      <c r="BZ2114" s="162"/>
      <c r="CA2114" s="162"/>
      <c r="CB2114" s="162"/>
      <c r="CC2114" s="162"/>
      <c r="CD2114" s="162"/>
      <c r="CE2114" s="162"/>
      <c r="CF2114" s="162"/>
      <c r="CG2114" s="162"/>
      <c r="CH2114" s="162"/>
    </row>
    <row r="2115" spans="2:86" ht="12" customHeight="1" thickBot="1" x14ac:dyDescent="0.2">
      <c r="B2115" s="3" t="s">
        <v>524</v>
      </c>
    </row>
    <row r="2116" spans="2:86" ht="12" customHeight="1" x14ac:dyDescent="0.15">
      <c r="B2116" s="3" t="s">
        <v>525</v>
      </c>
      <c r="AU2116" s="1000" t="s">
        <v>305</v>
      </c>
      <c r="AV2116" s="1001" t="s">
        <v>298</v>
      </c>
      <c r="AW2116" s="1003" t="s">
        <v>299</v>
      </c>
      <c r="AX2116" s="1005" t="s">
        <v>306</v>
      </c>
      <c r="AY2116" s="1006"/>
      <c r="AZ2116" s="1006"/>
      <c r="BA2116" s="1006"/>
      <c r="BB2116" s="1006"/>
      <c r="BC2116" s="1006"/>
      <c r="BD2116" s="1006"/>
      <c r="BE2116" s="1006"/>
      <c r="BF2116" s="1006"/>
      <c r="BG2116" s="1006"/>
      <c r="BH2116" s="1006"/>
      <c r="BI2116" s="1006"/>
      <c r="BJ2116" s="1006"/>
      <c r="BK2116" s="1006"/>
      <c r="BL2116" s="1006"/>
      <c r="BM2116" s="1006"/>
      <c r="BN2116" s="1006"/>
      <c r="BO2116" s="1006"/>
      <c r="BP2116" s="1006"/>
      <c r="BQ2116" s="1006"/>
      <c r="BR2116" s="1007"/>
      <c r="BS2116" s="807" t="s">
        <v>300</v>
      </c>
      <c r="BT2116" s="1008"/>
      <c r="BU2116" s="1008"/>
      <c r="BV2116" s="1008"/>
      <c r="BW2116" s="1009" t="s">
        <v>307</v>
      </c>
      <c r="BX2116" s="1010"/>
      <c r="BY2116" s="1010"/>
      <c r="BZ2116" s="1010"/>
      <c r="CA2116" s="1010"/>
      <c r="CB2116" s="1010"/>
      <c r="CC2116" s="1010"/>
      <c r="CD2116" s="1010"/>
      <c r="CE2116" s="1010"/>
      <c r="CF2116" s="1010"/>
      <c r="CG2116" s="1010"/>
      <c r="CH2116" s="1011"/>
    </row>
    <row r="2117" spans="2:86" ht="12" customHeight="1" x14ac:dyDescent="0.15">
      <c r="B2117" s="3" t="s">
        <v>477</v>
      </c>
      <c r="AU2117" s="1000"/>
      <c r="AV2117" s="1002"/>
      <c r="AW2117" s="1004"/>
      <c r="AX2117" s="1012" t="s">
        <v>308</v>
      </c>
      <c r="AY2117" s="686"/>
      <c r="AZ2117" s="686"/>
      <c r="BA2117" s="686"/>
      <c r="BB2117" s="686"/>
      <c r="BC2117" s="686"/>
      <c r="BD2117" s="686"/>
      <c r="BE2117" s="686"/>
      <c r="BF2117" s="686"/>
      <c r="BG2117" s="686"/>
      <c r="BH2117" s="686"/>
      <c r="BI2117" s="686"/>
      <c r="BJ2117" s="686" t="s">
        <v>309</v>
      </c>
      <c r="BK2117" s="686"/>
      <c r="BL2117" s="686"/>
      <c r="BM2117" s="686"/>
      <c r="BN2117" s="686"/>
      <c r="BO2117" s="686"/>
      <c r="BP2117" s="686"/>
      <c r="BQ2117" s="686"/>
      <c r="BR2117" s="1013"/>
      <c r="BS2117" s="1008"/>
      <c r="BT2117" s="1008"/>
      <c r="BU2117" s="1008"/>
      <c r="BV2117" s="1008"/>
      <c r="BW2117" s="1014" t="s">
        <v>302</v>
      </c>
      <c r="BX2117" s="699"/>
      <c r="BY2117" s="699"/>
      <c r="BZ2117" s="699"/>
      <c r="CA2117" s="686" t="s">
        <v>310</v>
      </c>
      <c r="CB2117" s="686"/>
      <c r="CC2117" s="686"/>
      <c r="CD2117" s="686"/>
      <c r="CE2117" s="686"/>
      <c r="CF2117" s="686"/>
      <c r="CG2117" s="686"/>
      <c r="CH2117" s="1013"/>
    </row>
    <row r="2118" spans="2:86" ht="12" customHeight="1" x14ac:dyDescent="0.15">
      <c r="B2118" s="3" t="s">
        <v>526</v>
      </c>
      <c r="AU2118" s="1000"/>
      <c r="AV2118" s="1002"/>
      <c r="AW2118" s="1004"/>
      <c r="AX2118" s="1012" t="s">
        <v>26</v>
      </c>
      <c r="AY2118" s="686"/>
      <c r="AZ2118" s="686"/>
      <c r="BA2118" s="686"/>
      <c r="BB2118" s="686" t="s">
        <v>22</v>
      </c>
      <c r="BC2118" s="686"/>
      <c r="BD2118" s="686"/>
      <c r="BE2118" s="686"/>
      <c r="BF2118" s="686" t="s">
        <v>24</v>
      </c>
      <c r="BG2118" s="686"/>
      <c r="BH2118" s="686"/>
      <c r="BI2118" s="686"/>
      <c r="BJ2118" s="699" t="s">
        <v>26</v>
      </c>
      <c r="BK2118" s="699"/>
      <c r="BL2118" s="699"/>
      <c r="BM2118" s="699" t="s">
        <v>22</v>
      </c>
      <c r="BN2118" s="699"/>
      <c r="BO2118" s="699"/>
      <c r="BP2118" s="699" t="s">
        <v>24</v>
      </c>
      <c r="BQ2118" s="699"/>
      <c r="BR2118" s="1015"/>
      <c r="BS2118" s="807" t="s">
        <v>26</v>
      </c>
      <c r="BT2118" s="807" t="s">
        <v>22</v>
      </c>
      <c r="BU2118" s="807" t="s">
        <v>24</v>
      </c>
      <c r="BV2118" s="807" t="s">
        <v>303</v>
      </c>
      <c r="BW2118" s="1012" t="s">
        <v>311</v>
      </c>
      <c r="BX2118" s="686"/>
      <c r="BY2118" s="686"/>
      <c r="BZ2118" s="686"/>
      <c r="CA2118" s="686" t="s">
        <v>22</v>
      </c>
      <c r="CB2118" s="686"/>
      <c r="CC2118" s="686"/>
      <c r="CD2118" s="686"/>
      <c r="CE2118" s="686" t="s">
        <v>24</v>
      </c>
      <c r="CF2118" s="686"/>
      <c r="CG2118" s="686"/>
      <c r="CH2118" s="1013"/>
    </row>
    <row r="2119" spans="2:86" ht="12" customHeight="1" x14ac:dyDescent="0.15">
      <c r="B2119" s="3" t="s">
        <v>478</v>
      </c>
      <c r="AU2119" s="1000"/>
      <c r="AV2119" s="1002"/>
      <c r="AW2119" s="1004"/>
      <c r="AX2119" s="156" t="s">
        <v>862</v>
      </c>
      <c r="AY2119" s="157" t="s">
        <v>863</v>
      </c>
      <c r="AZ2119" s="157" t="s">
        <v>864</v>
      </c>
      <c r="BA2119" s="158" t="s">
        <v>865</v>
      </c>
      <c r="BB2119" s="159" t="s">
        <v>866</v>
      </c>
      <c r="BC2119" s="157" t="s">
        <v>863</v>
      </c>
      <c r="BD2119" s="157" t="s">
        <v>867</v>
      </c>
      <c r="BE2119" s="158" t="s">
        <v>865</v>
      </c>
      <c r="BF2119" s="159" t="s">
        <v>866</v>
      </c>
      <c r="BG2119" s="157" t="s">
        <v>863</v>
      </c>
      <c r="BH2119" s="157" t="s">
        <v>864</v>
      </c>
      <c r="BI2119" s="158" t="s">
        <v>865</v>
      </c>
      <c r="BJ2119" s="159" t="s">
        <v>866</v>
      </c>
      <c r="BK2119" s="157" t="s">
        <v>868</v>
      </c>
      <c r="BL2119" s="158" t="s">
        <v>869</v>
      </c>
      <c r="BM2119" s="159" t="s">
        <v>870</v>
      </c>
      <c r="BN2119" s="157" t="s">
        <v>863</v>
      </c>
      <c r="BO2119" s="158" t="s">
        <v>871</v>
      </c>
      <c r="BP2119" s="159" t="s">
        <v>870</v>
      </c>
      <c r="BQ2119" s="157" t="s">
        <v>868</v>
      </c>
      <c r="BR2119" s="160" t="s">
        <v>872</v>
      </c>
      <c r="BS2119" s="1008"/>
      <c r="BT2119" s="1008"/>
      <c r="BU2119" s="1008"/>
      <c r="BV2119" s="1008"/>
      <c r="BW2119" s="156" t="s">
        <v>866</v>
      </c>
      <c r="BX2119" s="157" t="s">
        <v>863</v>
      </c>
      <c r="BY2119" s="157" t="s">
        <v>864</v>
      </c>
      <c r="BZ2119" s="158" t="s">
        <v>865</v>
      </c>
      <c r="CA2119" s="159" t="s">
        <v>866</v>
      </c>
      <c r="CB2119" s="157" t="s">
        <v>873</v>
      </c>
      <c r="CC2119" s="157" t="s">
        <v>864</v>
      </c>
      <c r="CD2119" s="158" t="s">
        <v>865</v>
      </c>
      <c r="CE2119" s="159" t="s">
        <v>866</v>
      </c>
      <c r="CF2119" s="157" t="s">
        <v>863</v>
      </c>
      <c r="CG2119" s="157" t="s">
        <v>864</v>
      </c>
      <c r="CH2119" s="160" t="s">
        <v>874</v>
      </c>
    </row>
    <row r="2120" spans="2:86" x14ac:dyDescent="0.15">
      <c r="B2120" s="3" t="s">
        <v>539</v>
      </c>
      <c r="AU2120" s="1000"/>
      <c r="AV2120" s="188" t="str">
        <f>N2122</f>
        <v>S045</v>
      </c>
      <c r="AW2120" s="300">
        <f>R2122</f>
        <v>2.8</v>
      </c>
      <c r="AX2120" s="197">
        <f>+Y2147</f>
        <v>0</v>
      </c>
      <c r="AY2120" s="197">
        <f>+Z2147</f>
        <v>0</v>
      </c>
      <c r="AZ2120" s="197">
        <f>+AA2147</f>
        <v>0</v>
      </c>
      <c r="BA2120" s="197">
        <f t="shared" ref="BA2120" si="962">+AB2147</f>
        <v>0</v>
      </c>
      <c r="BB2120" s="197">
        <f>+AC2147</f>
        <v>0</v>
      </c>
      <c r="BC2120" s="197">
        <f t="shared" ref="BC2120" si="963">+AD2147</f>
        <v>0</v>
      </c>
      <c r="BD2120" s="197">
        <f t="shared" ref="BD2120" si="964">+AE2147</f>
        <v>0</v>
      </c>
      <c r="BE2120" s="197">
        <f t="shared" ref="BE2120" si="965">+AF2147</f>
        <v>0</v>
      </c>
      <c r="BF2120" s="197">
        <f t="shared" ref="BF2120" si="966">+AG2147</f>
        <v>0</v>
      </c>
      <c r="BG2120" s="197">
        <f t="shared" ref="BG2120" si="967">+AH2147</f>
        <v>0</v>
      </c>
      <c r="BH2120" s="197">
        <f t="shared" ref="BH2120" si="968">+AI2147</f>
        <v>0</v>
      </c>
      <c r="BI2120" s="197">
        <f t="shared" ref="BI2120" si="969">+AJ2147</f>
        <v>0</v>
      </c>
      <c r="BJ2120" s="197" t="str">
        <f>+Y2150</f>
        <v/>
      </c>
      <c r="BK2120" s="197" t="str">
        <f t="shared" ref="BK2120" si="970">+Z2150</f>
        <v/>
      </c>
      <c r="BL2120" s="197" t="str">
        <f>+AA2150</f>
        <v/>
      </c>
      <c r="BM2120" s="197">
        <f>+AC2150</f>
        <v>0</v>
      </c>
      <c r="BN2120" s="197">
        <f t="shared" ref="BN2120" si="971">+AD2150</f>
        <v>0</v>
      </c>
      <c r="BO2120" s="197">
        <f t="shared" ref="BO2120" si="972">+AE2150</f>
        <v>0</v>
      </c>
      <c r="BP2120" s="197">
        <f>+AG2150</f>
        <v>0</v>
      </c>
      <c r="BQ2120" s="197">
        <f>+AH2150</f>
        <v>0</v>
      </c>
      <c r="BR2120" s="197">
        <f>+AI2150</f>
        <v>0</v>
      </c>
      <c r="BS2120" s="296" t="str">
        <f>+Y2151</f>
        <v>Ⅰ</v>
      </c>
      <c r="BT2120" s="296" t="str">
        <f>+AC2151</f>
        <v>Ⅰ</v>
      </c>
      <c r="BU2120" s="296" t="str">
        <f>+AG2151</f>
        <v>Ⅰ</v>
      </c>
      <c r="BV2120" s="296" t="str">
        <f>+Y2152</f>
        <v>Ⅰ</v>
      </c>
      <c r="BW2120" s="164" t="str">
        <f>IF(Y2147&gt;0,R2122,"")</f>
        <v/>
      </c>
      <c r="BX2120" s="165" t="str">
        <f>IF(Z2147&gt;0,"",IF(AA2147&gt;0,R2122,""))</f>
        <v/>
      </c>
      <c r="BY2120" s="165" t="str">
        <f>IF(Y2147+Z2147&gt;0,"",IF(AA2147&gt;0,R2122,""))</f>
        <v/>
      </c>
      <c r="BZ2120" s="165" t="str">
        <f>IF(Y2147+Z2147+AA2147&gt;0,"",IF(AB2147&gt;0,R2122,""))</f>
        <v/>
      </c>
      <c r="CA2120" s="166">
        <f t="shared" ref="CA2120" si="973">+AC2146</f>
        <v>0</v>
      </c>
      <c r="CB2120" s="166">
        <f t="shared" ref="CB2120" si="974">+AD2146</f>
        <v>0</v>
      </c>
      <c r="CC2120" s="166">
        <f t="shared" ref="CC2120" si="975">+AE2146</f>
        <v>0</v>
      </c>
      <c r="CD2120" s="166">
        <f t="shared" ref="CD2120" si="976">+AF2146</f>
        <v>0</v>
      </c>
      <c r="CE2120" s="166">
        <f t="shared" ref="CE2120" si="977">+AG2146</f>
        <v>0</v>
      </c>
      <c r="CF2120" s="166">
        <f t="shared" ref="CF2120" si="978">+AH2146</f>
        <v>0</v>
      </c>
      <c r="CG2120" s="166">
        <f t="shared" ref="CG2120" si="979">+AI2146</f>
        <v>0</v>
      </c>
      <c r="CH2120" s="166">
        <f t="shared" ref="CH2120" si="980">+AJ2146</f>
        <v>0</v>
      </c>
    </row>
    <row r="2121" spans="2:86" ht="12" customHeight="1" x14ac:dyDescent="0.15">
      <c r="B2121" s="1057" t="s">
        <v>219</v>
      </c>
      <c r="C2121" s="1059"/>
      <c r="D2121" s="1060"/>
      <c r="E2121" s="1061"/>
      <c r="F2121" s="1061"/>
      <c r="G2121" s="1061"/>
      <c r="H2121" s="1061"/>
      <c r="I2121" s="1061"/>
      <c r="J2121" s="1062"/>
      <c r="K2121" s="1067" t="s">
        <v>453</v>
      </c>
      <c r="L2121" s="1068"/>
      <c r="M2121" s="1068"/>
      <c r="N2121" s="1068"/>
      <c r="O2121" s="1068"/>
      <c r="P2121" s="1068"/>
      <c r="Q2121" s="1068"/>
      <c r="R2121" s="1068"/>
      <c r="S2121" s="1068"/>
      <c r="T2121" s="1068"/>
      <c r="U2121" s="1068"/>
      <c r="V2121" s="1068"/>
      <c r="W2121" s="1068"/>
      <c r="X2121" s="1068"/>
      <c r="Y2121" s="1068"/>
      <c r="Z2121" s="1068"/>
      <c r="AA2121" s="1068"/>
      <c r="AB2121" s="1068"/>
      <c r="AC2121" s="1068"/>
      <c r="AD2121" s="1068"/>
      <c r="AE2121" s="1068"/>
      <c r="AF2121" s="1068"/>
      <c r="AG2121" s="1068"/>
      <c r="AH2121" s="1068"/>
      <c r="AI2121" s="1068"/>
      <c r="AJ2121" s="1068"/>
      <c r="AK2121" s="1068"/>
      <c r="AL2121" s="1068"/>
      <c r="AM2121" s="1068"/>
      <c r="AN2121" s="1068"/>
      <c r="AO2121" s="1069"/>
      <c r="AP2121" s="3"/>
    </row>
    <row r="2122" spans="2:86" ht="12" customHeight="1" x14ac:dyDescent="0.15">
      <c r="B2122" s="1058"/>
      <c r="C2122" s="1063"/>
      <c r="D2122" s="1061"/>
      <c r="E2122" s="1061"/>
      <c r="F2122" s="1061"/>
      <c r="G2122" s="1061"/>
      <c r="H2122" s="1061"/>
      <c r="I2122" s="1061"/>
      <c r="J2122" s="1062"/>
      <c r="K2122" s="1040" t="s">
        <v>218</v>
      </c>
      <c r="L2122" s="1041"/>
      <c r="M2122" s="1042"/>
      <c r="N2122" s="1034" t="s">
        <v>765</v>
      </c>
      <c r="O2122" s="1035"/>
      <c r="P2122" s="1040" t="s">
        <v>454</v>
      </c>
      <c r="Q2122" s="1042"/>
      <c r="R2122" s="1070">
        <f>'様式A-2'!C56</f>
        <v>2.8</v>
      </c>
      <c r="S2122" s="1071"/>
      <c r="T2122" s="1072"/>
      <c r="U2122" s="1073" t="s">
        <v>455</v>
      </c>
      <c r="V2122" s="1074"/>
      <c r="W2122" s="1073" t="s">
        <v>456</v>
      </c>
      <c r="X2122" s="1074"/>
      <c r="Y2122" s="1042" t="s">
        <v>217</v>
      </c>
      <c r="Z2122" s="1016"/>
      <c r="AA2122" s="1016"/>
      <c r="AB2122" s="1016"/>
      <c r="AC2122" s="1073" t="s">
        <v>457</v>
      </c>
      <c r="AD2122" s="1079"/>
      <c r="AE2122" s="1079"/>
      <c r="AF2122" s="1079"/>
      <c r="AG2122" s="1079"/>
      <c r="AH2122" s="1079"/>
      <c r="AI2122" s="1079"/>
      <c r="AJ2122" s="1074"/>
      <c r="AK2122" s="1073" t="s">
        <v>458</v>
      </c>
      <c r="AL2122" s="1079"/>
      <c r="AM2122" s="1079"/>
      <c r="AN2122" s="1081"/>
      <c r="AO2122" s="1082"/>
      <c r="AP2122" s="3"/>
      <c r="AV2122" s="167"/>
      <c r="AW2122" s="221"/>
      <c r="AX2122" s="167"/>
      <c r="AY2122" s="167"/>
      <c r="AZ2122" s="167"/>
      <c r="BA2122" s="167"/>
      <c r="BB2122" s="167"/>
      <c r="BC2122" s="167"/>
      <c r="BD2122" s="167"/>
    </row>
    <row r="2123" spans="2:86" ht="12" customHeight="1" x14ac:dyDescent="0.15">
      <c r="B2123" s="1058"/>
      <c r="C2123" s="1063"/>
      <c r="D2123" s="1061"/>
      <c r="E2123" s="1061"/>
      <c r="F2123" s="1061"/>
      <c r="G2123" s="1061"/>
      <c r="H2123" s="1061"/>
      <c r="I2123" s="1061"/>
      <c r="J2123" s="1062"/>
      <c r="K2123" s="1016" t="s">
        <v>459</v>
      </c>
      <c r="L2123" s="1016" t="s">
        <v>199</v>
      </c>
      <c r="M2123" s="1016"/>
      <c r="N2123" s="1016" t="s">
        <v>198</v>
      </c>
      <c r="O2123" s="1016"/>
      <c r="P2123" s="1016" t="s">
        <v>460</v>
      </c>
      <c r="Q2123" s="1016"/>
      <c r="R2123" s="1016" t="s">
        <v>6</v>
      </c>
      <c r="S2123" s="1016"/>
      <c r="T2123" s="1016"/>
      <c r="U2123" s="1075"/>
      <c r="V2123" s="1076"/>
      <c r="W2123" s="1075"/>
      <c r="X2123" s="1076"/>
      <c r="Y2123" s="1042"/>
      <c r="Z2123" s="1016"/>
      <c r="AA2123" s="1016"/>
      <c r="AB2123" s="1016"/>
      <c r="AC2123" s="1077"/>
      <c r="AD2123" s="1080"/>
      <c r="AE2123" s="1080"/>
      <c r="AF2123" s="1080"/>
      <c r="AG2123" s="1080"/>
      <c r="AH2123" s="1080"/>
      <c r="AI2123" s="1080"/>
      <c r="AJ2123" s="1078"/>
      <c r="AK2123" s="1075"/>
      <c r="AL2123" s="1083"/>
      <c r="AM2123" s="1083"/>
      <c r="AN2123" s="1084"/>
      <c r="AO2123" s="1085"/>
      <c r="AP2123" s="3"/>
      <c r="AV2123" s="167"/>
      <c r="AW2123" s="167"/>
      <c r="AX2123" s="167"/>
      <c r="AY2123" s="167"/>
      <c r="AZ2123" s="167"/>
      <c r="BA2123" s="167"/>
      <c r="BB2123" s="167"/>
      <c r="BC2123" s="167"/>
      <c r="BD2123" s="167"/>
    </row>
    <row r="2124" spans="2:86" ht="12" customHeight="1" x14ac:dyDescent="0.15">
      <c r="B2124" s="1058"/>
      <c r="C2124" s="1063"/>
      <c r="D2124" s="1061"/>
      <c r="E2124" s="1061"/>
      <c r="F2124" s="1061"/>
      <c r="G2124" s="1061"/>
      <c r="H2124" s="1061"/>
      <c r="I2124" s="1061"/>
      <c r="J2124" s="1062"/>
      <c r="K2124" s="1016"/>
      <c r="L2124" s="1016"/>
      <c r="M2124" s="1016"/>
      <c r="N2124" s="1016"/>
      <c r="O2124" s="1016"/>
      <c r="P2124" s="1016"/>
      <c r="Q2124" s="1016"/>
      <c r="R2124" s="1016"/>
      <c r="S2124" s="1016"/>
      <c r="T2124" s="1016"/>
      <c r="U2124" s="1075"/>
      <c r="V2124" s="1076"/>
      <c r="W2124" s="1075"/>
      <c r="X2124" s="1076"/>
      <c r="Y2124" s="1042" t="s">
        <v>461</v>
      </c>
      <c r="Z2124" s="1016"/>
      <c r="AA2124" s="1016"/>
      <c r="AB2124" s="1016"/>
      <c r="AC2124" s="1016" t="s">
        <v>462</v>
      </c>
      <c r="AD2124" s="1016"/>
      <c r="AE2124" s="1016"/>
      <c r="AF2124" s="1016"/>
      <c r="AG2124" s="1016" t="s">
        <v>463</v>
      </c>
      <c r="AH2124" s="1016"/>
      <c r="AI2124" s="1016"/>
      <c r="AJ2124" s="1016"/>
      <c r="AK2124" s="1075"/>
      <c r="AL2124" s="1083"/>
      <c r="AM2124" s="1083"/>
      <c r="AN2124" s="1084"/>
      <c r="AO2124" s="1085"/>
      <c r="AP2124" s="3"/>
      <c r="AV2124" s="167"/>
      <c r="AW2124" s="167"/>
      <c r="AX2124" s="167"/>
      <c r="AY2124" s="167"/>
      <c r="AZ2124" s="167"/>
      <c r="BA2124" s="167"/>
      <c r="BB2124" s="167"/>
      <c r="BC2124" s="167"/>
      <c r="BD2124" s="167"/>
    </row>
    <row r="2125" spans="2:86" ht="12" customHeight="1" x14ac:dyDescent="0.15">
      <c r="B2125" s="1058"/>
      <c r="C2125" s="1063"/>
      <c r="D2125" s="1061"/>
      <c r="E2125" s="1061"/>
      <c r="F2125" s="1061"/>
      <c r="G2125" s="1061"/>
      <c r="H2125" s="1061"/>
      <c r="I2125" s="1061"/>
      <c r="J2125" s="1062"/>
      <c r="K2125" s="1016"/>
      <c r="L2125" s="1016"/>
      <c r="M2125" s="1016"/>
      <c r="N2125" s="1016"/>
      <c r="O2125" s="1016"/>
      <c r="P2125" s="1016"/>
      <c r="Q2125" s="1016"/>
      <c r="R2125" s="1016"/>
      <c r="S2125" s="1016"/>
      <c r="T2125" s="1016"/>
      <c r="U2125" s="1077"/>
      <c r="V2125" s="1078"/>
      <c r="W2125" s="1077"/>
      <c r="X2125" s="1078"/>
      <c r="Y2125" s="191" t="s">
        <v>32</v>
      </c>
      <c r="Z2125" s="187" t="s">
        <v>33</v>
      </c>
      <c r="AA2125" s="187" t="s">
        <v>464</v>
      </c>
      <c r="AB2125" s="187" t="s">
        <v>465</v>
      </c>
      <c r="AC2125" s="187" t="s">
        <v>32</v>
      </c>
      <c r="AD2125" s="187" t="s">
        <v>33</v>
      </c>
      <c r="AE2125" s="187" t="s">
        <v>464</v>
      </c>
      <c r="AF2125" s="187" t="s">
        <v>465</v>
      </c>
      <c r="AG2125" s="187" t="s">
        <v>32</v>
      </c>
      <c r="AH2125" s="187" t="s">
        <v>33</v>
      </c>
      <c r="AI2125" s="187" t="s">
        <v>464</v>
      </c>
      <c r="AJ2125" s="187" t="s">
        <v>465</v>
      </c>
      <c r="AK2125" s="1077"/>
      <c r="AL2125" s="1080"/>
      <c r="AM2125" s="1080"/>
      <c r="AN2125" s="1086"/>
      <c r="AO2125" s="1087"/>
      <c r="AP2125" s="3"/>
      <c r="AV2125" s="167"/>
      <c r="AW2125" s="167"/>
      <c r="AX2125" s="167"/>
      <c r="AY2125" s="167"/>
      <c r="AZ2125" s="167"/>
      <c r="BA2125" s="167"/>
      <c r="BB2125" s="167"/>
      <c r="BC2125" s="167"/>
      <c r="BD2125" s="167"/>
    </row>
    <row r="2126" spans="2:86" ht="12" customHeight="1" x14ac:dyDescent="0.15">
      <c r="B2126" s="1058"/>
      <c r="C2126" s="1063"/>
      <c r="D2126" s="1061"/>
      <c r="E2126" s="1061"/>
      <c r="F2126" s="1061"/>
      <c r="G2126" s="1061"/>
      <c r="H2126" s="1061"/>
      <c r="I2126" s="1061"/>
      <c r="J2126" s="1062"/>
      <c r="K2126" s="192">
        <v>1</v>
      </c>
      <c r="L2126" s="1038" t="s">
        <v>534</v>
      </c>
      <c r="M2126" s="1039"/>
      <c r="N2126" s="1038" t="s">
        <v>486</v>
      </c>
      <c r="O2126" s="1039"/>
      <c r="P2126" s="1034" t="s">
        <v>332</v>
      </c>
      <c r="Q2126" s="1036"/>
      <c r="R2126" s="408" t="s">
        <v>338</v>
      </c>
      <c r="S2126" s="408"/>
      <c r="T2126" s="408"/>
      <c r="U2126" s="1034" t="s">
        <v>54</v>
      </c>
      <c r="V2126" s="1036"/>
      <c r="W2126" s="1034" t="s">
        <v>551</v>
      </c>
      <c r="X2126" s="1035"/>
      <c r="Y2126" s="286"/>
      <c r="Z2126" s="286"/>
      <c r="AA2126" s="286"/>
      <c r="AB2126" s="286"/>
      <c r="AC2126" s="223"/>
      <c r="AD2126" s="223"/>
      <c r="AE2126" s="223"/>
      <c r="AF2126" s="223"/>
      <c r="AG2126" s="223"/>
      <c r="AH2126" s="223"/>
      <c r="AI2126" s="223"/>
      <c r="AJ2126" s="223"/>
      <c r="AK2126" s="1088" t="s">
        <v>1685</v>
      </c>
      <c r="AL2126" s="1089"/>
      <c r="AM2126" s="1089"/>
      <c r="AN2126" s="1090"/>
      <c r="AO2126" s="1091"/>
      <c r="AP2126" s="3"/>
      <c r="AQ2126" s="222">
        <f>IF(P2126="材質劣化",2,IF(P2126="漏水",3,1))</f>
        <v>2</v>
      </c>
      <c r="AV2126" s="167"/>
      <c r="AW2126" s="167"/>
      <c r="AX2126" s="167"/>
      <c r="AY2126" s="167"/>
      <c r="AZ2126" s="167"/>
      <c r="BA2126" s="167"/>
      <c r="BB2126" s="167"/>
      <c r="BC2126" s="167"/>
      <c r="BD2126" s="167"/>
    </row>
    <row r="2127" spans="2:86" ht="12" customHeight="1" x14ac:dyDescent="0.15">
      <c r="B2127" s="1058"/>
      <c r="C2127" s="1063"/>
      <c r="D2127" s="1061"/>
      <c r="E2127" s="1061"/>
      <c r="F2127" s="1061"/>
      <c r="G2127" s="1061"/>
      <c r="H2127" s="1061"/>
      <c r="I2127" s="1061"/>
      <c r="J2127" s="1062"/>
      <c r="K2127" s="192">
        <v>3</v>
      </c>
      <c r="L2127" s="1038" t="s">
        <v>331</v>
      </c>
      <c r="M2127" s="1039"/>
      <c r="N2127" s="1038" t="s">
        <v>354</v>
      </c>
      <c r="O2127" s="1039"/>
      <c r="P2127" s="1034" t="s">
        <v>332</v>
      </c>
      <c r="Q2127" s="1036"/>
      <c r="R2127" s="408" t="s">
        <v>532</v>
      </c>
      <c r="S2127" s="408"/>
      <c r="T2127" s="408"/>
      <c r="U2127" s="1034" t="s">
        <v>1648</v>
      </c>
      <c r="V2127" s="1036"/>
      <c r="W2127" s="1034" t="s">
        <v>551</v>
      </c>
      <c r="X2127" s="1035"/>
      <c r="Y2127" s="286"/>
      <c r="Z2127" s="286"/>
      <c r="AA2127" s="286"/>
      <c r="AB2127" s="286"/>
      <c r="AC2127" s="223"/>
      <c r="AD2127" s="223"/>
      <c r="AE2127" s="223"/>
      <c r="AF2127" s="223"/>
      <c r="AG2127" s="223"/>
      <c r="AH2127" s="223"/>
      <c r="AI2127" s="223"/>
      <c r="AJ2127" s="223"/>
      <c r="AK2127" s="1052"/>
      <c r="AL2127" s="1053"/>
      <c r="AM2127" s="1053"/>
      <c r="AN2127" s="1054"/>
      <c r="AO2127" s="1055"/>
      <c r="AP2127" s="3"/>
      <c r="AQ2127" s="222">
        <f t="shared" ref="AQ2127:AQ2145" si="981">IF(P2127="材質劣化",2,IF(P2127="漏水",3,1))</f>
        <v>2</v>
      </c>
      <c r="AV2127" s="167"/>
      <c r="AW2127" s="167"/>
      <c r="AX2127" s="167"/>
      <c r="AY2127" s="167"/>
      <c r="AZ2127" s="167"/>
      <c r="BA2127" s="167"/>
      <c r="BB2127" s="167"/>
      <c r="BC2127" s="167"/>
      <c r="BD2127" s="167"/>
    </row>
    <row r="2128" spans="2:86" ht="12" customHeight="1" x14ac:dyDescent="0.15">
      <c r="B2128" s="1058"/>
      <c r="C2128" s="1063"/>
      <c r="D2128" s="1061"/>
      <c r="E2128" s="1061"/>
      <c r="F2128" s="1061"/>
      <c r="G2128" s="1061"/>
      <c r="H2128" s="1061"/>
      <c r="I2128" s="1061"/>
      <c r="J2128" s="1062"/>
      <c r="K2128" s="192">
        <v>4</v>
      </c>
      <c r="L2128" s="1038" t="s">
        <v>331</v>
      </c>
      <c r="M2128" s="1039"/>
      <c r="N2128" s="1038" t="s">
        <v>354</v>
      </c>
      <c r="O2128" s="1039"/>
      <c r="P2128" s="1034" t="s">
        <v>332</v>
      </c>
      <c r="Q2128" s="1036"/>
      <c r="R2128" s="408" t="s">
        <v>532</v>
      </c>
      <c r="S2128" s="408"/>
      <c r="T2128" s="408"/>
      <c r="U2128" s="1034" t="s">
        <v>554</v>
      </c>
      <c r="V2128" s="1036"/>
      <c r="W2128" s="1034" t="s">
        <v>551</v>
      </c>
      <c r="X2128" s="1035"/>
      <c r="Y2128" s="286"/>
      <c r="Z2128" s="286"/>
      <c r="AA2128" s="286"/>
      <c r="AB2128" s="286"/>
      <c r="AC2128" s="223"/>
      <c r="AD2128" s="223"/>
      <c r="AE2128" s="223"/>
      <c r="AF2128" s="223"/>
      <c r="AG2128" s="223"/>
      <c r="AH2128" s="223"/>
      <c r="AI2128" s="223"/>
      <c r="AJ2128" s="223"/>
      <c r="AK2128" s="1052"/>
      <c r="AL2128" s="1053"/>
      <c r="AM2128" s="1053"/>
      <c r="AN2128" s="1054"/>
      <c r="AO2128" s="1055"/>
      <c r="AP2128" s="3"/>
      <c r="AQ2128" s="222">
        <f t="shared" si="981"/>
        <v>2</v>
      </c>
      <c r="AV2128" s="167"/>
      <c r="AW2128" s="167"/>
      <c r="AX2128" s="167"/>
      <c r="AY2128" s="167"/>
      <c r="AZ2128" s="167"/>
      <c r="BA2128" s="167"/>
      <c r="BB2128" s="167"/>
      <c r="BC2128" s="167"/>
      <c r="BD2128" s="167"/>
    </row>
    <row r="2129" spans="2:56" ht="12" customHeight="1" x14ac:dyDescent="0.15">
      <c r="B2129" s="1058"/>
      <c r="C2129" s="1063"/>
      <c r="D2129" s="1061"/>
      <c r="E2129" s="1061"/>
      <c r="F2129" s="1061"/>
      <c r="G2129" s="1061"/>
      <c r="H2129" s="1061"/>
      <c r="I2129" s="1061"/>
      <c r="J2129" s="1062"/>
      <c r="K2129" s="192"/>
      <c r="L2129" s="1038"/>
      <c r="M2129" s="1039"/>
      <c r="N2129" s="1038"/>
      <c r="O2129" s="1039"/>
      <c r="P2129" s="1034"/>
      <c r="Q2129" s="1036"/>
      <c r="R2129" s="408"/>
      <c r="S2129" s="408"/>
      <c r="T2129" s="408"/>
      <c r="U2129" s="1034"/>
      <c r="V2129" s="1036"/>
      <c r="W2129" s="1034"/>
      <c r="X2129" s="1035"/>
      <c r="Y2129" s="286"/>
      <c r="Z2129" s="286"/>
      <c r="AA2129" s="286"/>
      <c r="AB2129" s="286"/>
      <c r="AC2129" s="223"/>
      <c r="AD2129" s="223"/>
      <c r="AE2129" s="223"/>
      <c r="AF2129" s="223"/>
      <c r="AG2129" s="223"/>
      <c r="AH2129" s="223"/>
      <c r="AI2129" s="223"/>
      <c r="AJ2129" s="223"/>
      <c r="AK2129" s="1052"/>
      <c r="AL2129" s="1053"/>
      <c r="AM2129" s="1053"/>
      <c r="AN2129" s="1054"/>
      <c r="AO2129" s="1055"/>
      <c r="AP2129" s="3"/>
      <c r="AQ2129" s="222">
        <f t="shared" si="981"/>
        <v>1</v>
      </c>
      <c r="AV2129" s="167"/>
      <c r="AW2129" s="167"/>
      <c r="AX2129" s="167"/>
      <c r="AY2129" s="167"/>
      <c r="AZ2129" s="167"/>
      <c r="BA2129" s="167"/>
      <c r="BB2129" s="167"/>
      <c r="BC2129" s="167"/>
      <c r="BD2129" s="167"/>
    </row>
    <row r="2130" spans="2:56" ht="12" customHeight="1" x14ac:dyDescent="0.15">
      <c r="B2130" s="1058"/>
      <c r="C2130" s="1063"/>
      <c r="D2130" s="1061"/>
      <c r="E2130" s="1061"/>
      <c r="F2130" s="1061"/>
      <c r="G2130" s="1061"/>
      <c r="H2130" s="1061"/>
      <c r="I2130" s="1061"/>
      <c r="J2130" s="1062"/>
      <c r="K2130" s="192"/>
      <c r="L2130" s="1038"/>
      <c r="M2130" s="1039"/>
      <c r="N2130" s="1038"/>
      <c r="O2130" s="1039"/>
      <c r="P2130" s="1034"/>
      <c r="Q2130" s="1036"/>
      <c r="R2130" s="408"/>
      <c r="S2130" s="408"/>
      <c r="T2130" s="408"/>
      <c r="U2130" s="1034"/>
      <c r="V2130" s="1036"/>
      <c r="W2130" s="1034"/>
      <c r="X2130" s="1035"/>
      <c r="Y2130" s="286"/>
      <c r="Z2130" s="286"/>
      <c r="AA2130" s="286"/>
      <c r="AB2130" s="286"/>
      <c r="AC2130" s="223"/>
      <c r="AD2130" s="223"/>
      <c r="AE2130" s="223"/>
      <c r="AF2130" s="223"/>
      <c r="AG2130" s="223"/>
      <c r="AH2130" s="223"/>
      <c r="AI2130" s="223"/>
      <c r="AJ2130" s="223"/>
      <c r="AK2130" s="1052"/>
      <c r="AL2130" s="1053"/>
      <c r="AM2130" s="1053"/>
      <c r="AN2130" s="1054"/>
      <c r="AO2130" s="1055"/>
      <c r="AP2130" s="3"/>
      <c r="AQ2130" s="222">
        <f t="shared" si="981"/>
        <v>1</v>
      </c>
      <c r="AV2130" s="167"/>
      <c r="AW2130" s="167"/>
      <c r="AX2130" s="167"/>
      <c r="AY2130" s="167"/>
      <c r="AZ2130" s="167"/>
      <c r="BA2130" s="167"/>
      <c r="BB2130" s="167"/>
      <c r="BC2130" s="167"/>
      <c r="BD2130" s="167"/>
    </row>
    <row r="2131" spans="2:56" ht="12" customHeight="1" x14ac:dyDescent="0.15">
      <c r="B2131" s="1058"/>
      <c r="C2131" s="1063"/>
      <c r="D2131" s="1061"/>
      <c r="E2131" s="1061"/>
      <c r="F2131" s="1061"/>
      <c r="G2131" s="1061"/>
      <c r="H2131" s="1061"/>
      <c r="I2131" s="1061"/>
      <c r="J2131" s="1062"/>
      <c r="K2131" s="192"/>
      <c r="L2131" s="1038"/>
      <c r="M2131" s="1039"/>
      <c r="N2131" s="1038"/>
      <c r="O2131" s="1039"/>
      <c r="P2131" s="1034"/>
      <c r="Q2131" s="1036"/>
      <c r="R2131" s="408"/>
      <c r="S2131" s="408"/>
      <c r="T2131" s="408"/>
      <c r="U2131" s="1034"/>
      <c r="V2131" s="1036"/>
      <c r="W2131" s="1034"/>
      <c r="X2131" s="1035"/>
      <c r="Y2131" s="286"/>
      <c r="Z2131" s="286"/>
      <c r="AA2131" s="286"/>
      <c r="AB2131" s="286"/>
      <c r="AC2131" s="223"/>
      <c r="AD2131" s="223"/>
      <c r="AE2131" s="223"/>
      <c r="AF2131" s="223"/>
      <c r="AG2131" s="223"/>
      <c r="AH2131" s="223"/>
      <c r="AI2131" s="223"/>
      <c r="AJ2131" s="223"/>
      <c r="AK2131" s="1052"/>
      <c r="AL2131" s="1053"/>
      <c r="AM2131" s="1053"/>
      <c r="AN2131" s="1054"/>
      <c r="AO2131" s="1055"/>
      <c r="AP2131" s="3"/>
      <c r="AQ2131" s="222">
        <f t="shared" si="981"/>
        <v>1</v>
      </c>
      <c r="AV2131" s="167"/>
      <c r="AW2131" s="167"/>
      <c r="AX2131" s="167"/>
      <c r="AY2131" s="167"/>
      <c r="AZ2131" s="167"/>
      <c r="BA2131" s="167"/>
      <c r="BB2131" s="167"/>
      <c r="BC2131" s="167"/>
      <c r="BD2131" s="167"/>
    </row>
    <row r="2132" spans="2:56" s="162" customFormat="1" ht="12" customHeight="1" x14ac:dyDescent="0.15">
      <c r="B2132" s="1058"/>
      <c r="C2132" s="1063"/>
      <c r="D2132" s="1061"/>
      <c r="E2132" s="1061"/>
      <c r="F2132" s="1061"/>
      <c r="G2132" s="1061"/>
      <c r="H2132" s="1061"/>
      <c r="I2132" s="1061"/>
      <c r="J2132" s="1062"/>
      <c r="K2132" s="192"/>
      <c r="L2132" s="1038"/>
      <c r="M2132" s="1039"/>
      <c r="N2132" s="1038"/>
      <c r="O2132" s="1039"/>
      <c r="P2132" s="1034"/>
      <c r="Q2132" s="1036"/>
      <c r="R2132" s="408"/>
      <c r="S2132" s="408"/>
      <c r="T2132" s="408"/>
      <c r="U2132" s="1034"/>
      <c r="V2132" s="1036"/>
      <c r="W2132" s="1034"/>
      <c r="X2132" s="1035"/>
      <c r="Y2132" s="286"/>
      <c r="Z2132" s="286"/>
      <c r="AA2132" s="286"/>
      <c r="AB2132" s="286"/>
      <c r="AC2132" s="223"/>
      <c r="AD2132" s="223"/>
      <c r="AE2132" s="223"/>
      <c r="AF2132" s="223"/>
      <c r="AG2132" s="223"/>
      <c r="AH2132" s="223"/>
      <c r="AI2132" s="223"/>
      <c r="AJ2132" s="223"/>
      <c r="AK2132" s="1034"/>
      <c r="AL2132" s="1035"/>
      <c r="AM2132" s="1035"/>
      <c r="AN2132" s="788"/>
      <c r="AO2132" s="789"/>
      <c r="AP2132" s="3"/>
      <c r="AQ2132" s="222">
        <f t="shared" si="981"/>
        <v>1</v>
      </c>
    </row>
    <row r="2133" spans="2:56" s="162" customFormat="1" ht="12" customHeight="1" x14ac:dyDescent="0.15">
      <c r="B2133" s="1058"/>
      <c r="C2133" s="1063"/>
      <c r="D2133" s="1061"/>
      <c r="E2133" s="1061"/>
      <c r="F2133" s="1061"/>
      <c r="G2133" s="1061"/>
      <c r="H2133" s="1061"/>
      <c r="I2133" s="1061"/>
      <c r="J2133" s="1062"/>
      <c r="K2133" s="192"/>
      <c r="L2133" s="1038"/>
      <c r="M2133" s="1039"/>
      <c r="N2133" s="1038"/>
      <c r="O2133" s="1039"/>
      <c r="P2133" s="1034"/>
      <c r="Q2133" s="1036"/>
      <c r="R2133" s="408"/>
      <c r="S2133" s="408"/>
      <c r="T2133" s="408"/>
      <c r="U2133" s="1034"/>
      <c r="V2133" s="1036"/>
      <c r="W2133" s="1034"/>
      <c r="X2133" s="1035"/>
      <c r="Y2133" s="286"/>
      <c r="Z2133" s="286"/>
      <c r="AA2133" s="286"/>
      <c r="AB2133" s="286"/>
      <c r="AC2133" s="223"/>
      <c r="AD2133" s="223"/>
      <c r="AE2133" s="223"/>
      <c r="AF2133" s="223"/>
      <c r="AG2133" s="223"/>
      <c r="AH2133" s="223"/>
      <c r="AI2133" s="223"/>
      <c r="AJ2133" s="223"/>
      <c r="AK2133" s="1034"/>
      <c r="AL2133" s="1035"/>
      <c r="AM2133" s="1035"/>
      <c r="AN2133" s="788"/>
      <c r="AO2133" s="789"/>
      <c r="AP2133" s="3"/>
      <c r="AQ2133" s="222">
        <f t="shared" si="981"/>
        <v>1</v>
      </c>
    </row>
    <row r="2134" spans="2:56" s="162" customFormat="1" ht="12" customHeight="1" x14ac:dyDescent="0.15">
      <c r="B2134" s="1058"/>
      <c r="C2134" s="1063"/>
      <c r="D2134" s="1061"/>
      <c r="E2134" s="1061"/>
      <c r="F2134" s="1061"/>
      <c r="G2134" s="1061"/>
      <c r="H2134" s="1061"/>
      <c r="I2134" s="1061"/>
      <c r="J2134" s="1062"/>
      <c r="K2134" s="192"/>
      <c r="L2134" s="1038"/>
      <c r="M2134" s="1039"/>
      <c r="N2134" s="1038"/>
      <c r="O2134" s="1039"/>
      <c r="P2134" s="1034"/>
      <c r="Q2134" s="1036"/>
      <c r="R2134" s="408"/>
      <c r="S2134" s="408"/>
      <c r="T2134" s="408"/>
      <c r="U2134" s="1034"/>
      <c r="V2134" s="1036"/>
      <c r="W2134" s="1034"/>
      <c r="X2134" s="1035"/>
      <c r="Y2134" s="286"/>
      <c r="Z2134" s="286"/>
      <c r="AA2134" s="286"/>
      <c r="AB2134" s="286"/>
      <c r="AC2134" s="223"/>
      <c r="AD2134" s="223"/>
      <c r="AE2134" s="223"/>
      <c r="AF2134" s="223"/>
      <c r="AG2134" s="223"/>
      <c r="AH2134" s="223"/>
      <c r="AI2134" s="223"/>
      <c r="AJ2134" s="223"/>
      <c r="AK2134" s="1034"/>
      <c r="AL2134" s="1035"/>
      <c r="AM2134" s="1035"/>
      <c r="AN2134" s="788"/>
      <c r="AO2134" s="789"/>
      <c r="AP2134" s="3"/>
      <c r="AQ2134" s="222">
        <f t="shared" si="981"/>
        <v>1</v>
      </c>
    </row>
    <row r="2135" spans="2:56" s="162" customFormat="1" ht="12" customHeight="1" x14ac:dyDescent="0.15">
      <c r="B2135" s="1058"/>
      <c r="C2135" s="1063"/>
      <c r="D2135" s="1061"/>
      <c r="E2135" s="1061"/>
      <c r="F2135" s="1061"/>
      <c r="G2135" s="1061"/>
      <c r="H2135" s="1061"/>
      <c r="I2135" s="1061"/>
      <c r="J2135" s="1062"/>
      <c r="K2135" s="192"/>
      <c r="L2135" s="1038"/>
      <c r="M2135" s="1039"/>
      <c r="N2135" s="1038"/>
      <c r="O2135" s="1039"/>
      <c r="P2135" s="1034"/>
      <c r="Q2135" s="1036"/>
      <c r="R2135" s="408"/>
      <c r="S2135" s="408"/>
      <c r="T2135" s="408"/>
      <c r="U2135" s="1034"/>
      <c r="V2135" s="1036"/>
      <c r="W2135" s="1034"/>
      <c r="X2135" s="1035"/>
      <c r="Y2135" s="286"/>
      <c r="Z2135" s="286"/>
      <c r="AA2135" s="286"/>
      <c r="AB2135" s="286"/>
      <c r="AC2135" s="223"/>
      <c r="AD2135" s="223"/>
      <c r="AE2135" s="223"/>
      <c r="AF2135" s="223"/>
      <c r="AG2135" s="223"/>
      <c r="AH2135" s="223"/>
      <c r="AI2135" s="223"/>
      <c r="AJ2135" s="223"/>
      <c r="AK2135" s="1034"/>
      <c r="AL2135" s="1035"/>
      <c r="AM2135" s="1035"/>
      <c r="AN2135" s="788"/>
      <c r="AO2135" s="789"/>
      <c r="AP2135" s="3"/>
      <c r="AQ2135" s="222">
        <f t="shared" si="981"/>
        <v>1</v>
      </c>
    </row>
    <row r="2136" spans="2:56" s="162" customFormat="1" ht="12" customHeight="1" x14ac:dyDescent="0.15">
      <c r="B2136" s="1058"/>
      <c r="C2136" s="1063"/>
      <c r="D2136" s="1061"/>
      <c r="E2136" s="1061"/>
      <c r="F2136" s="1061"/>
      <c r="G2136" s="1061"/>
      <c r="H2136" s="1061"/>
      <c r="I2136" s="1061"/>
      <c r="J2136" s="1062"/>
      <c r="K2136" s="192"/>
      <c r="L2136" s="1038"/>
      <c r="M2136" s="1039"/>
      <c r="N2136" s="1038"/>
      <c r="O2136" s="1039"/>
      <c r="P2136" s="1034"/>
      <c r="Q2136" s="1036"/>
      <c r="R2136" s="408"/>
      <c r="S2136" s="408"/>
      <c r="T2136" s="408"/>
      <c r="U2136" s="1034"/>
      <c r="V2136" s="1036"/>
      <c r="W2136" s="1034"/>
      <c r="X2136" s="1035"/>
      <c r="Y2136" s="286"/>
      <c r="Z2136" s="286"/>
      <c r="AA2136" s="286"/>
      <c r="AB2136" s="286"/>
      <c r="AC2136" s="223"/>
      <c r="AD2136" s="223"/>
      <c r="AE2136" s="223"/>
      <c r="AF2136" s="223"/>
      <c r="AG2136" s="223"/>
      <c r="AH2136" s="223"/>
      <c r="AI2136" s="223"/>
      <c r="AJ2136" s="223"/>
      <c r="AK2136" s="1034"/>
      <c r="AL2136" s="1035"/>
      <c r="AM2136" s="1035"/>
      <c r="AN2136" s="788"/>
      <c r="AO2136" s="789"/>
      <c r="AP2136" s="3"/>
      <c r="AQ2136" s="222">
        <f t="shared" si="981"/>
        <v>1</v>
      </c>
    </row>
    <row r="2137" spans="2:56" s="162" customFormat="1" ht="12" customHeight="1" x14ac:dyDescent="0.15">
      <c r="B2137" s="1058"/>
      <c r="C2137" s="1063"/>
      <c r="D2137" s="1061"/>
      <c r="E2137" s="1061"/>
      <c r="F2137" s="1061"/>
      <c r="G2137" s="1061"/>
      <c r="H2137" s="1061"/>
      <c r="I2137" s="1061"/>
      <c r="J2137" s="1062"/>
      <c r="K2137" s="192"/>
      <c r="L2137" s="1038"/>
      <c r="M2137" s="1039"/>
      <c r="N2137" s="1038"/>
      <c r="O2137" s="1039"/>
      <c r="P2137" s="1034"/>
      <c r="Q2137" s="1036"/>
      <c r="R2137" s="408"/>
      <c r="S2137" s="408"/>
      <c r="T2137" s="408"/>
      <c r="U2137" s="1034"/>
      <c r="V2137" s="1036"/>
      <c r="W2137" s="1034"/>
      <c r="X2137" s="1035"/>
      <c r="Y2137" s="286"/>
      <c r="Z2137" s="286"/>
      <c r="AA2137" s="286"/>
      <c r="AB2137" s="286"/>
      <c r="AC2137" s="223"/>
      <c r="AD2137" s="223"/>
      <c r="AE2137" s="223"/>
      <c r="AF2137" s="223"/>
      <c r="AG2137" s="223"/>
      <c r="AH2137" s="223"/>
      <c r="AI2137" s="223"/>
      <c r="AJ2137" s="223"/>
      <c r="AK2137" s="1034"/>
      <c r="AL2137" s="1035"/>
      <c r="AM2137" s="1035"/>
      <c r="AN2137" s="788"/>
      <c r="AO2137" s="789"/>
      <c r="AP2137" s="3"/>
      <c r="AQ2137" s="222">
        <f t="shared" si="981"/>
        <v>1</v>
      </c>
    </row>
    <row r="2138" spans="2:56" s="162" customFormat="1" ht="12" customHeight="1" x14ac:dyDescent="0.15">
      <c r="B2138" s="1058"/>
      <c r="C2138" s="1063"/>
      <c r="D2138" s="1061"/>
      <c r="E2138" s="1061"/>
      <c r="F2138" s="1061"/>
      <c r="G2138" s="1061"/>
      <c r="H2138" s="1061"/>
      <c r="I2138" s="1061"/>
      <c r="J2138" s="1062"/>
      <c r="K2138" s="192"/>
      <c r="L2138" s="1038"/>
      <c r="M2138" s="1039"/>
      <c r="N2138" s="1038"/>
      <c r="O2138" s="1039"/>
      <c r="P2138" s="1034"/>
      <c r="Q2138" s="1036"/>
      <c r="R2138" s="408"/>
      <c r="S2138" s="408"/>
      <c r="T2138" s="408"/>
      <c r="U2138" s="1034"/>
      <c r="V2138" s="1036"/>
      <c r="W2138" s="1034"/>
      <c r="X2138" s="1035"/>
      <c r="Y2138" s="286"/>
      <c r="Z2138" s="286"/>
      <c r="AA2138" s="286"/>
      <c r="AB2138" s="286"/>
      <c r="AC2138" s="223"/>
      <c r="AD2138" s="223"/>
      <c r="AE2138" s="223"/>
      <c r="AF2138" s="223"/>
      <c r="AG2138" s="223"/>
      <c r="AH2138" s="223"/>
      <c r="AI2138" s="223"/>
      <c r="AJ2138" s="223"/>
      <c r="AK2138" s="1034"/>
      <c r="AL2138" s="1035"/>
      <c r="AM2138" s="1035"/>
      <c r="AN2138" s="788"/>
      <c r="AO2138" s="789"/>
      <c r="AP2138" s="3"/>
      <c r="AQ2138" s="222">
        <f t="shared" si="981"/>
        <v>1</v>
      </c>
    </row>
    <row r="2139" spans="2:56" s="162" customFormat="1" ht="12" customHeight="1" x14ac:dyDescent="0.15">
      <c r="B2139" s="1058"/>
      <c r="C2139" s="1063"/>
      <c r="D2139" s="1061"/>
      <c r="E2139" s="1061"/>
      <c r="F2139" s="1061"/>
      <c r="G2139" s="1061"/>
      <c r="H2139" s="1061"/>
      <c r="I2139" s="1061"/>
      <c r="J2139" s="1062"/>
      <c r="K2139" s="192"/>
      <c r="L2139" s="1038"/>
      <c r="M2139" s="1039"/>
      <c r="N2139" s="1038"/>
      <c r="O2139" s="1039"/>
      <c r="P2139" s="1034"/>
      <c r="Q2139" s="1036"/>
      <c r="R2139" s="408"/>
      <c r="S2139" s="408"/>
      <c r="T2139" s="408"/>
      <c r="U2139" s="1034"/>
      <c r="V2139" s="1036"/>
      <c r="W2139" s="1034"/>
      <c r="X2139" s="1035"/>
      <c r="Y2139" s="286"/>
      <c r="Z2139" s="286"/>
      <c r="AA2139" s="286"/>
      <c r="AB2139" s="286"/>
      <c r="AC2139" s="223"/>
      <c r="AD2139" s="223"/>
      <c r="AE2139" s="223"/>
      <c r="AF2139" s="223"/>
      <c r="AG2139" s="223"/>
      <c r="AH2139" s="223"/>
      <c r="AI2139" s="223"/>
      <c r="AJ2139" s="223"/>
      <c r="AK2139" s="1034"/>
      <c r="AL2139" s="1035"/>
      <c r="AM2139" s="1035"/>
      <c r="AN2139" s="788"/>
      <c r="AO2139" s="789"/>
      <c r="AP2139" s="3"/>
      <c r="AQ2139" s="222">
        <f t="shared" si="981"/>
        <v>1</v>
      </c>
    </row>
    <row r="2140" spans="2:56" s="162" customFormat="1" ht="12" customHeight="1" x14ac:dyDescent="0.15">
      <c r="B2140" s="1058"/>
      <c r="C2140" s="1063"/>
      <c r="D2140" s="1061"/>
      <c r="E2140" s="1061"/>
      <c r="F2140" s="1061"/>
      <c r="G2140" s="1061"/>
      <c r="H2140" s="1061"/>
      <c r="I2140" s="1061"/>
      <c r="J2140" s="1062"/>
      <c r="K2140" s="192"/>
      <c r="L2140" s="1038"/>
      <c r="M2140" s="1039"/>
      <c r="N2140" s="1038"/>
      <c r="O2140" s="1039"/>
      <c r="P2140" s="1034"/>
      <c r="Q2140" s="1036"/>
      <c r="R2140" s="408"/>
      <c r="S2140" s="408"/>
      <c r="T2140" s="408"/>
      <c r="U2140" s="1034"/>
      <c r="V2140" s="1036"/>
      <c r="W2140" s="1034"/>
      <c r="X2140" s="1035"/>
      <c r="Y2140" s="286"/>
      <c r="Z2140" s="286"/>
      <c r="AA2140" s="286"/>
      <c r="AB2140" s="286"/>
      <c r="AC2140" s="223"/>
      <c r="AD2140" s="223"/>
      <c r="AE2140" s="223"/>
      <c r="AF2140" s="223"/>
      <c r="AG2140" s="223"/>
      <c r="AH2140" s="223"/>
      <c r="AI2140" s="223"/>
      <c r="AJ2140" s="223"/>
      <c r="AK2140" s="1034"/>
      <c r="AL2140" s="1035"/>
      <c r="AM2140" s="1035"/>
      <c r="AN2140" s="788"/>
      <c r="AO2140" s="789"/>
      <c r="AP2140" s="3"/>
      <c r="AQ2140" s="222">
        <f t="shared" si="981"/>
        <v>1</v>
      </c>
    </row>
    <row r="2141" spans="2:56" s="162" customFormat="1" ht="12" customHeight="1" x14ac:dyDescent="0.15">
      <c r="B2141" s="1058"/>
      <c r="C2141" s="1063"/>
      <c r="D2141" s="1061"/>
      <c r="E2141" s="1061"/>
      <c r="F2141" s="1061"/>
      <c r="G2141" s="1061"/>
      <c r="H2141" s="1061"/>
      <c r="I2141" s="1061"/>
      <c r="J2141" s="1062"/>
      <c r="K2141" s="192"/>
      <c r="L2141" s="1038"/>
      <c r="M2141" s="1039"/>
      <c r="N2141" s="1038"/>
      <c r="O2141" s="1039"/>
      <c r="P2141" s="1034"/>
      <c r="Q2141" s="1036"/>
      <c r="R2141" s="408"/>
      <c r="S2141" s="408"/>
      <c r="T2141" s="408"/>
      <c r="U2141" s="1034"/>
      <c r="V2141" s="1036"/>
      <c r="W2141" s="1034"/>
      <c r="X2141" s="1035"/>
      <c r="Y2141" s="286"/>
      <c r="Z2141" s="286"/>
      <c r="AA2141" s="286"/>
      <c r="AB2141" s="286"/>
      <c r="AC2141" s="223"/>
      <c r="AD2141" s="223"/>
      <c r="AE2141" s="223"/>
      <c r="AF2141" s="223"/>
      <c r="AG2141" s="223"/>
      <c r="AH2141" s="223"/>
      <c r="AI2141" s="223"/>
      <c r="AJ2141" s="223"/>
      <c r="AK2141" s="1034"/>
      <c r="AL2141" s="1035"/>
      <c r="AM2141" s="1035"/>
      <c r="AN2141" s="788"/>
      <c r="AO2141" s="789"/>
      <c r="AP2141" s="3"/>
      <c r="AQ2141" s="222">
        <f t="shared" si="981"/>
        <v>1</v>
      </c>
    </row>
    <row r="2142" spans="2:56" s="162" customFormat="1" ht="12" customHeight="1" x14ac:dyDescent="0.15">
      <c r="B2142" s="1058"/>
      <c r="C2142" s="1063"/>
      <c r="D2142" s="1061"/>
      <c r="E2142" s="1061"/>
      <c r="F2142" s="1061"/>
      <c r="G2142" s="1061"/>
      <c r="H2142" s="1061"/>
      <c r="I2142" s="1061"/>
      <c r="J2142" s="1062"/>
      <c r="K2142" s="192"/>
      <c r="L2142" s="1038"/>
      <c r="M2142" s="1039"/>
      <c r="N2142" s="1038"/>
      <c r="O2142" s="1039"/>
      <c r="P2142" s="1034"/>
      <c r="Q2142" s="1036"/>
      <c r="R2142" s="408"/>
      <c r="S2142" s="408"/>
      <c r="T2142" s="408"/>
      <c r="U2142" s="1034"/>
      <c r="V2142" s="1036"/>
      <c r="W2142" s="1034"/>
      <c r="X2142" s="1035"/>
      <c r="Y2142" s="286"/>
      <c r="Z2142" s="286"/>
      <c r="AA2142" s="286"/>
      <c r="AB2142" s="286"/>
      <c r="AC2142" s="223"/>
      <c r="AD2142" s="223"/>
      <c r="AE2142" s="223"/>
      <c r="AF2142" s="223"/>
      <c r="AG2142" s="223"/>
      <c r="AH2142" s="223"/>
      <c r="AI2142" s="223"/>
      <c r="AJ2142" s="223"/>
      <c r="AK2142" s="1034"/>
      <c r="AL2142" s="1035"/>
      <c r="AM2142" s="1035"/>
      <c r="AN2142" s="788"/>
      <c r="AO2142" s="789"/>
      <c r="AP2142" s="3"/>
      <c r="AQ2142" s="222">
        <f t="shared" si="981"/>
        <v>1</v>
      </c>
    </row>
    <row r="2143" spans="2:56" s="162" customFormat="1" ht="12" customHeight="1" x14ac:dyDescent="0.15">
      <c r="B2143" s="1058"/>
      <c r="C2143" s="1063"/>
      <c r="D2143" s="1061"/>
      <c r="E2143" s="1061"/>
      <c r="F2143" s="1061"/>
      <c r="G2143" s="1061"/>
      <c r="H2143" s="1061"/>
      <c r="I2143" s="1061"/>
      <c r="J2143" s="1062"/>
      <c r="K2143" s="192"/>
      <c r="L2143" s="1038"/>
      <c r="M2143" s="1039"/>
      <c r="N2143" s="1038"/>
      <c r="O2143" s="1039"/>
      <c r="P2143" s="1034"/>
      <c r="Q2143" s="1036"/>
      <c r="R2143" s="408"/>
      <c r="S2143" s="408"/>
      <c r="T2143" s="408"/>
      <c r="U2143" s="1034"/>
      <c r="V2143" s="1036"/>
      <c r="W2143" s="1034"/>
      <c r="X2143" s="1035"/>
      <c r="Y2143" s="286"/>
      <c r="Z2143" s="286"/>
      <c r="AA2143" s="286"/>
      <c r="AB2143" s="286"/>
      <c r="AC2143" s="223"/>
      <c r="AD2143" s="223"/>
      <c r="AE2143" s="223"/>
      <c r="AF2143" s="223"/>
      <c r="AG2143" s="223"/>
      <c r="AH2143" s="223"/>
      <c r="AI2143" s="223"/>
      <c r="AJ2143" s="223"/>
      <c r="AK2143" s="1034"/>
      <c r="AL2143" s="1035"/>
      <c r="AM2143" s="1035"/>
      <c r="AN2143" s="788"/>
      <c r="AO2143" s="789"/>
      <c r="AP2143" s="3"/>
      <c r="AQ2143" s="222">
        <f t="shared" si="981"/>
        <v>1</v>
      </c>
    </row>
    <row r="2144" spans="2:56" s="162" customFormat="1" ht="12" customHeight="1" x14ac:dyDescent="0.15">
      <c r="B2144" s="1058"/>
      <c r="C2144" s="1063"/>
      <c r="D2144" s="1061"/>
      <c r="E2144" s="1061"/>
      <c r="F2144" s="1061"/>
      <c r="G2144" s="1061"/>
      <c r="H2144" s="1061"/>
      <c r="I2144" s="1061"/>
      <c r="J2144" s="1062"/>
      <c r="K2144" s="192"/>
      <c r="L2144" s="1038"/>
      <c r="M2144" s="1039"/>
      <c r="N2144" s="1038"/>
      <c r="O2144" s="1039"/>
      <c r="P2144" s="1034"/>
      <c r="Q2144" s="1036"/>
      <c r="R2144" s="408"/>
      <c r="S2144" s="408"/>
      <c r="T2144" s="408"/>
      <c r="U2144" s="1034"/>
      <c r="V2144" s="1036"/>
      <c r="W2144" s="1034"/>
      <c r="X2144" s="1035"/>
      <c r="Y2144" s="286"/>
      <c r="Z2144" s="286"/>
      <c r="AA2144" s="286"/>
      <c r="AB2144" s="286"/>
      <c r="AC2144" s="223"/>
      <c r="AD2144" s="223"/>
      <c r="AE2144" s="223"/>
      <c r="AF2144" s="223"/>
      <c r="AG2144" s="223"/>
      <c r="AH2144" s="223"/>
      <c r="AI2144" s="223"/>
      <c r="AJ2144" s="223"/>
      <c r="AK2144" s="1034"/>
      <c r="AL2144" s="1035"/>
      <c r="AM2144" s="1035"/>
      <c r="AN2144" s="788"/>
      <c r="AO2144" s="789"/>
      <c r="AP2144" s="3"/>
      <c r="AQ2144" s="222">
        <f t="shared" si="981"/>
        <v>1</v>
      </c>
    </row>
    <row r="2145" spans="2:46" s="162" customFormat="1" ht="12" customHeight="1" x14ac:dyDescent="0.15">
      <c r="B2145" s="1058"/>
      <c r="C2145" s="1063"/>
      <c r="D2145" s="1061"/>
      <c r="E2145" s="1061"/>
      <c r="F2145" s="1061"/>
      <c r="G2145" s="1061"/>
      <c r="H2145" s="1061"/>
      <c r="I2145" s="1061"/>
      <c r="J2145" s="1062"/>
      <c r="K2145" s="192"/>
      <c r="L2145" s="1038"/>
      <c r="M2145" s="1039"/>
      <c r="N2145" s="1038"/>
      <c r="O2145" s="1039"/>
      <c r="P2145" s="1034"/>
      <c r="Q2145" s="1036"/>
      <c r="R2145" s="408"/>
      <c r="S2145" s="408"/>
      <c r="T2145" s="408"/>
      <c r="U2145" s="1034"/>
      <c r="V2145" s="1036"/>
      <c r="W2145" s="1034"/>
      <c r="X2145" s="1035"/>
      <c r="Y2145" s="286"/>
      <c r="Z2145" s="286"/>
      <c r="AA2145" s="286"/>
      <c r="AB2145" s="286"/>
      <c r="AC2145" s="223"/>
      <c r="AD2145" s="223"/>
      <c r="AE2145" s="223"/>
      <c r="AF2145" s="223"/>
      <c r="AG2145" s="223"/>
      <c r="AH2145" s="223"/>
      <c r="AI2145" s="223"/>
      <c r="AJ2145" s="223"/>
      <c r="AK2145" s="1034"/>
      <c r="AL2145" s="1035"/>
      <c r="AM2145" s="1035"/>
      <c r="AN2145" s="788"/>
      <c r="AO2145" s="789"/>
      <c r="AP2145" s="3"/>
      <c r="AQ2145" s="222">
        <f t="shared" si="981"/>
        <v>1</v>
      </c>
    </row>
    <row r="2146" spans="2:46" s="162" customFormat="1" ht="12" customHeight="1" x14ac:dyDescent="0.15">
      <c r="B2146" s="1058"/>
      <c r="C2146" s="1063"/>
      <c r="D2146" s="1061"/>
      <c r="E2146" s="1061"/>
      <c r="F2146" s="1061"/>
      <c r="G2146" s="1061"/>
      <c r="H2146" s="1061"/>
      <c r="I2146" s="1061"/>
      <c r="J2146" s="1062"/>
      <c r="K2146" s="1016" t="s">
        <v>216</v>
      </c>
      <c r="L2146" s="1016" t="s">
        <v>215</v>
      </c>
      <c r="M2146" s="1016"/>
      <c r="N2146" s="1016"/>
      <c r="O2146" s="1016"/>
      <c r="P2146" s="1016"/>
      <c r="Q2146" s="1016"/>
      <c r="R2146" s="1016"/>
      <c r="S2146" s="1016"/>
      <c r="T2146" s="1016"/>
      <c r="U2146" s="1016"/>
      <c r="V2146" s="1016"/>
      <c r="W2146" s="1016"/>
      <c r="X2146" s="1016"/>
      <c r="Y2146" s="1040" t="s">
        <v>466</v>
      </c>
      <c r="Z2146" s="1041"/>
      <c r="AA2146" s="1041"/>
      <c r="AB2146" s="1042"/>
      <c r="AC2146" s="224">
        <f t="shared" ref="AC2146:AJ2146" si="982">SUM(AC2126:AC2145)</f>
        <v>0</v>
      </c>
      <c r="AD2146" s="224">
        <f t="shared" si="982"/>
        <v>0</v>
      </c>
      <c r="AE2146" s="224">
        <f t="shared" si="982"/>
        <v>0</v>
      </c>
      <c r="AF2146" s="224">
        <f t="shared" si="982"/>
        <v>0</v>
      </c>
      <c r="AG2146" s="224">
        <f t="shared" si="982"/>
        <v>0</v>
      </c>
      <c r="AH2146" s="224">
        <f t="shared" si="982"/>
        <v>0</v>
      </c>
      <c r="AI2146" s="224">
        <f t="shared" si="982"/>
        <v>0</v>
      </c>
      <c r="AJ2146" s="224">
        <f t="shared" si="982"/>
        <v>0</v>
      </c>
      <c r="AK2146" s="1040" t="s">
        <v>214</v>
      </c>
      <c r="AL2146" s="1041"/>
      <c r="AM2146" s="1041"/>
      <c r="AN2146" s="788"/>
      <c r="AO2146" s="789"/>
      <c r="AP2146" s="3"/>
    </row>
    <row r="2147" spans="2:46" s="162" customFormat="1" ht="12" customHeight="1" x14ac:dyDescent="0.15">
      <c r="B2147" s="1058"/>
      <c r="C2147" s="1063"/>
      <c r="D2147" s="1061"/>
      <c r="E2147" s="1061"/>
      <c r="F2147" s="1061"/>
      <c r="G2147" s="1061"/>
      <c r="H2147" s="1061"/>
      <c r="I2147" s="1061"/>
      <c r="J2147" s="1062"/>
      <c r="K2147" s="1016"/>
      <c r="L2147" s="1016" t="s">
        <v>467</v>
      </c>
      <c r="M2147" s="1016"/>
      <c r="N2147" s="1016"/>
      <c r="O2147" s="1016" t="s">
        <v>213</v>
      </c>
      <c r="P2147" s="1016"/>
      <c r="Q2147" s="1016"/>
      <c r="R2147" s="1016"/>
      <c r="S2147" s="1016"/>
      <c r="T2147" s="1016"/>
      <c r="U2147" s="1016"/>
      <c r="V2147" s="1016"/>
      <c r="W2147" s="1016"/>
      <c r="X2147" s="1016"/>
      <c r="Y2147" s="193">
        <f>COUNTIF(Y2126:Y2145,"○")</f>
        <v>0</v>
      </c>
      <c r="Z2147" s="193">
        <f>COUNTIF(Z2126:Z2145,"○")</f>
        <v>0</v>
      </c>
      <c r="AA2147" s="193">
        <f>COUNTIF(AA2126:AA2145,"○")</f>
        <v>0</v>
      </c>
      <c r="AB2147" s="193">
        <f>COUNTIF(AB2126:AB2145,"○")</f>
        <v>0</v>
      </c>
      <c r="AC2147" s="193">
        <f t="shared" ref="AC2147:AJ2147" si="983">COUNT(AC2126:AC2145)</f>
        <v>0</v>
      </c>
      <c r="AD2147" s="193">
        <f t="shared" si="983"/>
        <v>0</v>
      </c>
      <c r="AE2147" s="193">
        <f t="shared" si="983"/>
        <v>0</v>
      </c>
      <c r="AF2147" s="193">
        <f t="shared" si="983"/>
        <v>0</v>
      </c>
      <c r="AG2147" s="193">
        <f t="shared" si="983"/>
        <v>0</v>
      </c>
      <c r="AH2147" s="193">
        <f t="shared" si="983"/>
        <v>0</v>
      </c>
      <c r="AI2147" s="193">
        <f t="shared" si="983"/>
        <v>0</v>
      </c>
      <c r="AJ2147" s="193">
        <f t="shared" si="983"/>
        <v>0</v>
      </c>
      <c r="AK2147" s="1043"/>
      <c r="AL2147" s="1044"/>
      <c r="AM2147" s="1044"/>
      <c r="AN2147" s="1044"/>
      <c r="AO2147" s="1045"/>
      <c r="AP2147" s="3"/>
    </row>
    <row r="2148" spans="2:46" ht="12" customHeight="1" x14ac:dyDescent="0.15">
      <c r="B2148" s="1058"/>
      <c r="C2148" s="1063"/>
      <c r="D2148" s="1061"/>
      <c r="E2148" s="1061"/>
      <c r="F2148" s="1061"/>
      <c r="G2148" s="1061"/>
      <c r="H2148" s="1061"/>
      <c r="I2148" s="1061"/>
      <c r="J2148" s="1062"/>
      <c r="K2148" s="1016"/>
      <c r="L2148" s="1016"/>
      <c r="M2148" s="1016"/>
      <c r="N2148" s="1016"/>
      <c r="O2148" s="1016" t="s">
        <v>468</v>
      </c>
      <c r="P2148" s="1016"/>
      <c r="Q2148" s="1016"/>
      <c r="R2148" s="1016"/>
      <c r="S2148" s="1016"/>
      <c r="T2148" s="1016"/>
      <c r="U2148" s="1016"/>
      <c r="V2148" s="1016"/>
      <c r="W2148" s="1016"/>
      <c r="X2148" s="1016"/>
      <c r="Y2148" s="1034" t="str">
        <f>IF(Y2147&gt;0,"Ⅳ",IF(Z2147&gt;0,"Ⅲ",IF(AA2147&gt;0,"Ⅱa",IF(AB2147&gt;0,"Ⅱb","Ⅰ"))))</f>
        <v>Ⅰ</v>
      </c>
      <c r="Z2148" s="1035"/>
      <c r="AA2148" s="1035"/>
      <c r="AB2148" s="1036"/>
      <c r="AC2148" s="1034" t="str">
        <f>IF(AC2147&gt;0,"Ⅳ",IF(AD2147&gt;0,"Ⅲ",IF(AE2147&gt;0,"Ⅱa",IF(AF2147&gt;0,"Ⅱb","Ⅰ"))))</f>
        <v>Ⅰ</v>
      </c>
      <c r="AD2148" s="1035"/>
      <c r="AE2148" s="1035"/>
      <c r="AF2148" s="1036"/>
      <c r="AG2148" s="1034" t="str">
        <f>IF(AG2147&gt;0,"Ⅳ",IF(AH2147&gt;0,"Ⅲ",IF(AI2147&gt;0,"Ⅱa",IF(AJ2147&gt;0,"Ⅱb","Ⅰ"))))</f>
        <v>Ⅰ</v>
      </c>
      <c r="AH2148" s="1035"/>
      <c r="AI2148" s="1035"/>
      <c r="AJ2148" s="1036"/>
      <c r="AK2148" s="1046"/>
      <c r="AL2148" s="1047"/>
      <c r="AM2148" s="1047"/>
      <c r="AN2148" s="1047"/>
      <c r="AO2148" s="1048"/>
      <c r="AP2148" s="3"/>
      <c r="AQ2148" s="282" t="s">
        <v>312</v>
      </c>
      <c r="AR2148" s="282" t="s">
        <v>313</v>
      </c>
      <c r="AS2148" s="699" t="s">
        <v>316</v>
      </c>
      <c r="AT2148" s="1026"/>
    </row>
    <row r="2149" spans="2:46" ht="12" customHeight="1" x14ac:dyDescent="0.15">
      <c r="B2149" s="1058"/>
      <c r="C2149" s="1063"/>
      <c r="D2149" s="1061"/>
      <c r="E2149" s="1061"/>
      <c r="F2149" s="1061"/>
      <c r="G2149" s="1061"/>
      <c r="H2149" s="1061"/>
      <c r="I2149" s="1061"/>
      <c r="J2149" s="1062"/>
      <c r="K2149" s="1016"/>
      <c r="L2149" s="1016" t="s">
        <v>469</v>
      </c>
      <c r="M2149" s="1016"/>
      <c r="N2149" s="1016"/>
      <c r="O2149" s="1016" t="s">
        <v>212</v>
      </c>
      <c r="P2149" s="1016"/>
      <c r="Q2149" s="1016"/>
      <c r="R2149" s="1016"/>
      <c r="S2149" s="1016"/>
      <c r="T2149" s="1016"/>
      <c r="U2149" s="1016"/>
      <c r="V2149" s="1016"/>
      <c r="W2149" s="1016"/>
      <c r="X2149" s="1016"/>
      <c r="Y2149" s="187" t="s">
        <v>32</v>
      </c>
      <c r="Z2149" s="187" t="s">
        <v>33</v>
      </c>
      <c r="AA2149" s="1027" t="s">
        <v>34</v>
      </c>
      <c r="AB2149" s="1027"/>
      <c r="AC2149" s="187" t="s">
        <v>32</v>
      </c>
      <c r="AD2149" s="187" t="s">
        <v>33</v>
      </c>
      <c r="AE2149" s="1027" t="s">
        <v>34</v>
      </c>
      <c r="AF2149" s="1027"/>
      <c r="AG2149" s="187" t="s">
        <v>32</v>
      </c>
      <c r="AH2149" s="187" t="s">
        <v>33</v>
      </c>
      <c r="AI2149" s="1027" t="s">
        <v>34</v>
      </c>
      <c r="AJ2149" s="1027"/>
      <c r="AK2149" s="1046"/>
      <c r="AL2149" s="1047"/>
      <c r="AM2149" s="1047"/>
      <c r="AN2149" s="1047"/>
      <c r="AO2149" s="1048"/>
      <c r="AP2149" s="3"/>
      <c r="AQ2149" s="1028">
        <f>+Y2147+Z2147</f>
        <v>0</v>
      </c>
      <c r="AR2149" s="1029"/>
      <c r="AS2149" s="1028">
        <f>+AA2147+AB2147</f>
        <v>0</v>
      </c>
      <c r="AT2149" s="1029"/>
    </row>
    <row r="2150" spans="2:46" ht="12" customHeight="1" x14ac:dyDescent="0.15">
      <c r="B2150" s="1058"/>
      <c r="C2150" s="1063"/>
      <c r="D2150" s="1061"/>
      <c r="E2150" s="1061"/>
      <c r="F2150" s="1061"/>
      <c r="G2150" s="1061"/>
      <c r="H2150" s="1061"/>
      <c r="I2150" s="1061"/>
      <c r="J2150" s="1062"/>
      <c r="K2150" s="1016"/>
      <c r="L2150" s="1016"/>
      <c r="M2150" s="1016"/>
      <c r="N2150" s="1016"/>
      <c r="O2150" s="1016" t="s">
        <v>470</v>
      </c>
      <c r="P2150" s="1016"/>
      <c r="Q2150" s="1016"/>
      <c r="R2150" s="1016"/>
      <c r="S2150" s="1016"/>
      <c r="T2150" s="1016"/>
      <c r="U2150" s="1016"/>
      <c r="V2150" s="1016"/>
      <c r="W2150" s="1016"/>
      <c r="X2150" s="1016"/>
      <c r="Y2150" s="193" t="str">
        <f>IF(Y2147=0,"",1)</f>
        <v/>
      </c>
      <c r="Z2150" s="193" t="str">
        <f>IF(Z2147=0,"",1)</f>
        <v/>
      </c>
      <c r="AA2150" s="1030" t="str">
        <f>IF(AQ2149=1,"",IF(AS2149&gt;0,1,""))</f>
        <v/>
      </c>
      <c r="AB2150" s="1031"/>
      <c r="AC2150" s="193">
        <f>+AC2147</f>
        <v>0</v>
      </c>
      <c r="AD2150" s="193">
        <f>AD2147</f>
        <v>0</v>
      </c>
      <c r="AE2150" s="1030">
        <f>AE2147+AF2147</f>
        <v>0</v>
      </c>
      <c r="AF2150" s="1031"/>
      <c r="AG2150" s="193">
        <f>AG2147</f>
        <v>0</v>
      </c>
      <c r="AH2150" s="193">
        <f>AH2147</f>
        <v>0</v>
      </c>
      <c r="AI2150" s="1030">
        <f>AI2147+AJ2147</f>
        <v>0</v>
      </c>
      <c r="AJ2150" s="1031"/>
      <c r="AK2150" s="1046"/>
      <c r="AL2150" s="1047"/>
      <c r="AM2150" s="1047"/>
      <c r="AN2150" s="1047"/>
      <c r="AO2150" s="1048"/>
      <c r="AP2150" s="3"/>
      <c r="AQ2150" s="197">
        <f>+Y2147+AC2150+AG2150</f>
        <v>0</v>
      </c>
      <c r="AR2150" s="197">
        <f>+Z2147+AD2150+AH2150</f>
        <v>0</v>
      </c>
      <c r="AS2150" s="1032">
        <f>+AS2149+AE2150+AI2150</f>
        <v>0</v>
      </c>
      <c r="AT2150" s="1033"/>
    </row>
    <row r="2151" spans="2:46" ht="12" customHeight="1" x14ac:dyDescent="0.15">
      <c r="B2151" s="1058"/>
      <c r="C2151" s="1063"/>
      <c r="D2151" s="1061"/>
      <c r="E2151" s="1061"/>
      <c r="F2151" s="1061"/>
      <c r="G2151" s="1061"/>
      <c r="H2151" s="1061"/>
      <c r="I2151" s="1061"/>
      <c r="J2151" s="1062"/>
      <c r="K2151" s="1016"/>
      <c r="L2151" s="1016"/>
      <c r="M2151" s="1016"/>
      <c r="N2151" s="1016"/>
      <c r="O2151" s="1016" t="s">
        <v>471</v>
      </c>
      <c r="P2151" s="1016"/>
      <c r="Q2151" s="1016"/>
      <c r="R2151" s="1016"/>
      <c r="S2151" s="1016"/>
      <c r="T2151" s="1016"/>
      <c r="U2151" s="1016"/>
      <c r="V2151" s="1016"/>
      <c r="W2151" s="1016"/>
      <c r="X2151" s="1016"/>
      <c r="Y2151" s="1034" t="s">
        <v>875</v>
      </c>
      <c r="Z2151" s="1035"/>
      <c r="AA2151" s="1035"/>
      <c r="AB2151" s="1036"/>
      <c r="AC2151" s="1034" t="str">
        <f>IF(AC2150&gt;0,"Ⅳ",IF(AD2150&gt;0,"Ⅲ",IF(AE2150&gt;0,"Ⅱ","Ⅰ")))</f>
        <v>Ⅰ</v>
      </c>
      <c r="AD2151" s="1035"/>
      <c r="AE2151" s="1035"/>
      <c r="AF2151" s="1036"/>
      <c r="AG2151" s="1034" t="str">
        <f>IF(AG2150&gt;0,"Ⅳ",IF(AH2150&gt;0,"Ⅲ",IF(AI2150&gt;0,"Ⅱ","Ⅰ")))</f>
        <v>Ⅰ</v>
      </c>
      <c r="AH2151" s="1035"/>
      <c r="AI2151" s="1035"/>
      <c r="AJ2151" s="1036"/>
      <c r="AK2151" s="1046"/>
      <c r="AL2151" s="1047"/>
      <c r="AM2151" s="1047"/>
      <c r="AN2151" s="1047"/>
      <c r="AO2151" s="1048"/>
      <c r="AP2151" s="3"/>
      <c r="AQ2151" s="1037" t="str">
        <f>IF(AQ2150&gt;0,"Ⅳ",IF(AR2150&gt;0,"Ⅲ",IF(AS2150&gt;0,"Ⅱ","Ⅰ")))</f>
        <v>Ⅰ</v>
      </c>
      <c r="AR2151" s="1037"/>
      <c r="AS2151" s="1037"/>
      <c r="AT2151" s="1037"/>
    </row>
    <row r="2152" spans="2:46" ht="12" customHeight="1" x14ac:dyDescent="0.15">
      <c r="B2152" s="1058"/>
      <c r="C2152" s="1063"/>
      <c r="D2152" s="1061"/>
      <c r="E2152" s="1061"/>
      <c r="F2152" s="1061"/>
      <c r="G2152" s="1061"/>
      <c r="H2152" s="1061"/>
      <c r="I2152" s="1061"/>
      <c r="J2152" s="1062"/>
      <c r="K2152" s="1016"/>
      <c r="L2152" s="1016"/>
      <c r="M2152" s="1016"/>
      <c r="N2152" s="1016"/>
      <c r="O2152" s="1016" t="s">
        <v>472</v>
      </c>
      <c r="P2152" s="1016"/>
      <c r="Q2152" s="1016"/>
      <c r="R2152" s="1016"/>
      <c r="S2152" s="1016"/>
      <c r="T2152" s="1016"/>
      <c r="U2152" s="1016"/>
      <c r="V2152" s="1016"/>
      <c r="W2152" s="1016"/>
      <c r="X2152" s="1016"/>
      <c r="Y2152" s="1034" t="str">
        <f>IF(COUNTIF(Y2151:AJ2151,"Ⅳ")&gt;0,"Ⅳ",IF(COUNTIF(Y2151:AJ2151,"Ⅲ")&gt;0,"Ⅲ",IF(COUNTIF(Y2151:AJ2151,"Ⅱ")&gt;0,"Ⅱ","Ⅰ")))</f>
        <v>Ⅰ</v>
      </c>
      <c r="Z2152" s="1035"/>
      <c r="AA2152" s="1035"/>
      <c r="AB2152" s="1035"/>
      <c r="AC2152" s="1035"/>
      <c r="AD2152" s="1035"/>
      <c r="AE2152" s="1035"/>
      <c r="AF2152" s="1035"/>
      <c r="AG2152" s="1035"/>
      <c r="AH2152" s="1035"/>
      <c r="AI2152" s="1035"/>
      <c r="AJ2152" s="1036"/>
      <c r="AK2152" s="1049"/>
      <c r="AL2152" s="1050"/>
      <c r="AM2152" s="1050"/>
      <c r="AN2152" s="1050"/>
      <c r="AO2152" s="1051"/>
      <c r="AP2152" s="3"/>
    </row>
    <row r="2153" spans="2:46" ht="14.25" customHeight="1" x14ac:dyDescent="0.15">
      <c r="B2153" s="1058"/>
      <c r="C2153" s="1063"/>
      <c r="D2153" s="1061"/>
      <c r="E2153" s="1061"/>
      <c r="F2153" s="1061"/>
      <c r="G2153" s="1061"/>
      <c r="H2153" s="1061"/>
      <c r="I2153" s="1061"/>
      <c r="J2153" s="1062"/>
      <c r="K2153" s="1016" t="s">
        <v>169</v>
      </c>
      <c r="L2153" s="1017"/>
      <c r="M2153" s="1017"/>
      <c r="N2153" s="1017"/>
      <c r="O2153" s="1017"/>
      <c r="P2153" s="1017"/>
      <c r="Q2153" s="1017"/>
      <c r="R2153" s="1017"/>
      <c r="S2153" s="1017"/>
      <c r="T2153" s="1017"/>
      <c r="U2153" s="1017"/>
      <c r="V2153" s="1017"/>
      <c r="W2153" s="1017"/>
      <c r="X2153" s="1017"/>
      <c r="Y2153" s="1017"/>
      <c r="Z2153" s="1017"/>
      <c r="AA2153" s="1017"/>
      <c r="AB2153" s="1017"/>
      <c r="AC2153" s="1017"/>
      <c r="AD2153" s="1017"/>
      <c r="AE2153" s="1017"/>
      <c r="AF2153" s="1017"/>
      <c r="AG2153" s="1017"/>
      <c r="AH2153" s="1017"/>
      <c r="AI2153" s="1017"/>
      <c r="AJ2153" s="1017"/>
      <c r="AK2153" s="1017"/>
      <c r="AL2153" s="1017"/>
      <c r="AM2153" s="1017"/>
      <c r="AN2153" s="1017"/>
      <c r="AO2153" s="1017"/>
      <c r="AP2153" s="3"/>
    </row>
    <row r="2154" spans="2:46" ht="14.25" customHeight="1" x14ac:dyDescent="0.15">
      <c r="B2154" s="1058"/>
      <c r="C2154" s="1063"/>
      <c r="D2154" s="1061"/>
      <c r="E2154" s="1061"/>
      <c r="F2154" s="1061"/>
      <c r="G2154" s="1061"/>
      <c r="H2154" s="1061"/>
      <c r="I2154" s="1061"/>
      <c r="J2154" s="1062"/>
      <c r="K2154" s="1016"/>
      <c r="L2154" s="1017"/>
      <c r="M2154" s="1017"/>
      <c r="N2154" s="1017"/>
      <c r="O2154" s="1017"/>
      <c r="P2154" s="1017"/>
      <c r="Q2154" s="1017"/>
      <c r="R2154" s="1017"/>
      <c r="S2154" s="1017"/>
      <c r="T2154" s="1017"/>
      <c r="U2154" s="1017"/>
      <c r="V2154" s="1017"/>
      <c r="W2154" s="1017"/>
      <c r="X2154" s="1017"/>
      <c r="Y2154" s="1017"/>
      <c r="Z2154" s="1017"/>
      <c r="AA2154" s="1017"/>
      <c r="AB2154" s="1017"/>
      <c r="AC2154" s="1017"/>
      <c r="AD2154" s="1017"/>
      <c r="AE2154" s="1017"/>
      <c r="AF2154" s="1017"/>
      <c r="AG2154" s="1017"/>
      <c r="AH2154" s="1017"/>
      <c r="AI2154" s="1017"/>
      <c r="AJ2154" s="1017"/>
      <c r="AK2154" s="1017"/>
      <c r="AL2154" s="1017"/>
      <c r="AM2154" s="1017"/>
      <c r="AN2154" s="1017"/>
      <c r="AO2154" s="1017"/>
      <c r="AP2154" s="3"/>
    </row>
    <row r="2155" spans="2:46" ht="12" customHeight="1" x14ac:dyDescent="0.15">
      <c r="B2155" s="1058"/>
      <c r="C2155" s="1063"/>
      <c r="D2155" s="1061"/>
      <c r="E2155" s="1061"/>
      <c r="F2155" s="1061"/>
      <c r="G2155" s="1061"/>
      <c r="H2155" s="1061"/>
      <c r="I2155" s="1061"/>
      <c r="J2155" s="1062"/>
      <c r="K2155" s="1018" t="s">
        <v>473</v>
      </c>
      <c r="L2155" s="1018"/>
      <c r="M2155" s="1018"/>
      <c r="N2155" s="1018"/>
      <c r="O2155" s="1018"/>
      <c r="P2155" s="1018"/>
      <c r="Q2155" s="1018"/>
      <c r="R2155" s="1018"/>
      <c r="S2155" s="1018"/>
      <c r="T2155" s="1018"/>
      <c r="U2155" s="1018"/>
      <c r="V2155" s="1018"/>
      <c r="W2155" s="1018"/>
      <c r="X2155" s="1018"/>
      <c r="Y2155" s="1018"/>
      <c r="Z2155" s="1018"/>
      <c r="AA2155" s="1018"/>
      <c r="AB2155" s="1018"/>
      <c r="AC2155" s="1018"/>
      <c r="AD2155" s="1018"/>
      <c r="AE2155" s="1018"/>
      <c r="AF2155" s="1018"/>
      <c r="AG2155" s="1018"/>
      <c r="AH2155" s="1018"/>
      <c r="AI2155" s="1018"/>
      <c r="AJ2155" s="1018"/>
      <c r="AK2155" s="1018"/>
      <c r="AL2155" s="1018"/>
      <c r="AM2155" s="1018"/>
      <c r="AN2155" s="1018"/>
      <c r="AO2155" s="1018"/>
      <c r="AP2155" s="3"/>
    </row>
    <row r="2156" spans="2:46" ht="12" customHeight="1" x14ac:dyDescent="0.15">
      <c r="B2156" s="1058"/>
      <c r="C2156" s="1063"/>
      <c r="D2156" s="1061"/>
      <c r="E2156" s="1061"/>
      <c r="F2156" s="1061"/>
      <c r="G2156" s="1061"/>
      <c r="H2156" s="1061"/>
      <c r="I2156" s="1061"/>
      <c r="J2156" s="1062"/>
      <c r="K2156" s="1019" t="s">
        <v>523</v>
      </c>
      <c r="L2156" s="1019"/>
      <c r="M2156" s="1019"/>
      <c r="N2156" s="1019"/>
      <c r="O2156" s="1019"/>
      <c r="P2156" s="1019"/>
      <c r="Q2156" s="1019"/>
      <c r="R2156" s="1019"/>
      <c r="S2156" s="1019"/>
      <c r="T2156" s="1019"/>
      <c r="U2156" s="1019"/>
      <c r="V2156" s="1019"/>
      <c r="W2156" s="1019"/>
      <c r="X2156" s="1019"/>
      <c r="Y2156" s="1019"/>
      <c r="Z2156" s="1019"/>
      <c r="AA2156" s="1019"/>
      <c r="AB2156" s="1019"/>
      <c r="AC2156" s="1019"/>
      <c r="AD2156" s="1019"/>
      <c r="AE2156" s="1019"/>
      <c r="AF2156" s="1019"/>
      <c r="AG2156" s="1019"/>
      <c r="AH2156" s="1019"/>
      <c r="AI2156" s="1019"/>
      <c r="AJ2156" s="1019"/>
      <c r="AK2156" s="1019"/>
      <c r="AL2156" s="1019"/>
      <c r="AM2156" s="1019"/>
      <c r="AN2156" s="1019"/>
      <c r="AO2156" s="1019"/>
      <c r="AP2156" s="3"/>
    </row>
    <row r="2157" spans="2:46" ht="12" customHeight="1" x14ac:dyDescent="0.15">
      <c r="B2157" s="1058"/>
      <c r="C2157" s="1063"/>
      <c r="D2157" s="1061"/>
      <c r="E2157" s="1061"/>
      <c r="F2157" s="1061"/>
      <c r="G2157" s="1061"/>
      <c r="H2157" s="1061"/>
      <c r="I2157" s="1061"/>
      <c r="J2157" s="1062"/>
      <c r="K2157" s="194" t="s">
        <v>474</v>
      </c>
      <c r="L2157" s="195"/>
      <c r="M2157" s="195"/>
      <c r="N2157" s="195"/>
      <c r="O2157" s="195"/>
      <c r="P2157" s="195"/>
      <c r="Q2157" s="195"/>
      <c r="R2157" s="195"/>
      <c r="S2157" s="195"/>
      <c r="T2157" s="195"/>
      <c r="U2157" s="195"/>
      <c r="V2157" s="195"/>
      <c r="W2157" s="195"/>
      <c r="X2157" s="195"/>
      <c r="Y2157" s="195"/>
      <c r="Z2157" s="195"/>
      <c r="AA2157" s="195"/>
      <c r="AB2157" s="195"/>
      <c r="AC2157" s="195"/>
      <c r="AD2157" s="195"/>
      <c r="AE2157" s="195"/>
      <c r="AF2157" s="195"/>
      <c r="AG2157" s="195"/>
      <c r="AH2157" s="195"/>
      <c r="AI2157" s="195"/>
      <c r="AJ2157" s="195"/>
      <c r="AK2157" s="195"/>
      <c r="AL2157" s="195"/>
      <c r="AM2157" s="195"/>
      <c r="AN2157" s="195"/>
      <c r="AO2157" s="196"/>
      <c r="AP2157" s="3"/>
    </row>
    <row r="2158" spans="2:46" ht="12" customHeight="1" x14ac:dyDescent="0.15">
      <c r="B2158" s="1058"/>
      <c r="C2158" s="1063"/>
      <c r="D2158" s="1061"/>
      <c r="E2158" s="1061"/>
      <c r="F2158" s="1061"/>
      <c r="G2158" s="1061"/>
      <c r="H2158" s="1061"/>
      <c r="I2158" s="1061"/>
      <c r="J2158" s="1062"/>
      <c r="K2158" s="194" t="s">
        <v>475</v>
      </c>
      <c r="L2158" s="195"/>
      <c r="M2158" s="195"/>
      <c r="N2158" s="195"/>
      <c r="O2158" s="195"/>
      <c r="P2158" s="195"/>
      <c r="Q2158" s="195"/>
      <c r="R2158" s="195"/>
      <c r="S2158" s="195"/>
      <c r="T2158" s="195"/>
      <c r="U2158" s="195"/>
      <c r="V2158" s="195"/>
      <c r="W2158" s="195"/>
      <c r="X2158" s="195"/>
      <c r="Y2158" s="195"/>
      <c r="Z2158" s="195"/>
      <c r="AA2158" s="195"/>
      <c r="AB2158" s="195"/>
      <c r="AC2158" s="195"/>
      <c r="AD2158" s="195"/>
      <c r="AE2158" s="195"/>
      <c r="AF2158" s="195"/>
      <c r="AG2158" s="195"/>
      <c r="AH2158" s="195"/>
      <c r="AI2158" s="195"/>
      <c r="AJ2158" s="195"/>
      <c r="AK2158" s="195"/>
      <c r="AL2158" s="195"/>
      <c r="AM2158" s="195"/>
      <c r="AN2158" s="195"/>
      <c r="AO2158" s="196"/>
      <c r="AP2158" s="3"/>
    </row>
    <row r="2159" spans="2:46" ht="12" customHeight="1" x14ac:dyDescent="0.15">
      <c r="B2159" s="1058"/>
      <c r="C2159" s="1063"/>
      <c r="D2159" s="1061"/>
      <c r="E2159" s="1061"/>
      <c r="F2159" s="1061"/>
      <c r="G2159" s="1061"/>
      <c r="H2159" s="1061"/>
      <c r="I2159" s="1061"/>
      <c r="J2159" s="1062"/>
      <c r="K2159" s="1020" t="s">
        <v>476</v>
      </c>
      <c r="L2159" s="1021"/>
      <c r="M2159" s="1021"/>
      <c r="N2159" s="1021"/>
      <c r="O2159" s="1021"/>
      <c r="P2159" s="1021"/>
      <c r="Q2159" s="1021"/>
      <c r="R2159" s="1021"/>
      <c r="S2159" s="1021"/>
      <c r="T2159" s="1021"/>
      <c r="U2159" s="1021"/>
      <c r="V2159" s="1021"/>
      <c r="W2159" s="1021"/>
      <c r="X2159" s="1021"/>
      <c r="Y2159" s="1021"/>
      <c r="Z2159" s="1021"/>
      <c r="AA2159" s="1021"/>
      <c r="AB2159" s="1021"/>
      <c r="AC2159" s="1021"/>
      <c r="AD2159" s="1021"/>
      <c r="AE2159" s="1021"/>
      <c r="AF2159" s="1021"/>
      <c r="AG2159" s="1021"/>
      <c r="AH2159" s="1021"/>
      <c r="AI2159" s="1021"/>
      <c r="AJ2159" s="1021"/>
      <c r="AK2159" s="1021"/>
      <c r="AL2159" s="1021"/>
      <c r="AM2159" s="1021"/>
      <c r="AN2159" s="1021"/>
      <c r="AO2159" s="1022"/>
      <c r="AP2159" s="3"/>
    </row>
    <row r="2160" spans="2:46" ht="12" customHeight="1" x14ac:dyDescent="0.15">
      <c r="B2160" s="591"/>
      <c r="C2160" s="1064"/>
      <c r="D2160" s="1065"/>
      <c r="E2160" s="1065"/>
      <c r="F2160" s="1065"/>
      <c r="G2160" s="1065"/>
      <c r="H2160" s="1065"/>
      <c r="I2160" s="1065"/>
      <c r="J2160" s="1066"/>
      <c r="K2160" s="1023"/>
      <c r="L2160" s="1024"/>
      <c r="M2160" s="1024"/>
      <c r="N2160" s="1024"/>
      <c r="O2160" s="1024"/>
      <c r="P2160" s="1024"/>
      <c r="Q2160" s="1024"/>
      <c r="R2160" s="1024"/>
      <c r="S2160" s="1024"/>
      <c r="T2160" s="1024"/>
      <c r="U2160" s="1024"/>
      <c r="V2160" s="1024"/>
      <c r="W2160" s="1024"/>
      <c r="X2160" s="1024"/>
      <c r="Y2160" s="1024"/>
      <c r="Z2160" s="1024"/>
      <c r="AA2160" s="1024"/>
      <c r="AB2160" s="1024"/>
      <c r="AC2160" s="1024"/>
      <c r="AD2160" s="1024"/>
      <c r="AE2160" s="1024"/>
      <c r="AF2160" s="1024"/>
      <c r="AG2160" s="1024"/>
      <c r="AH2160" s="1024"/>
      <c r="AI2160" s="1024"/>
      <c r="AJ2160" s="1024"/>
      <c r="AK2160" s="1024"/>
      <c r="AL2160" s="1024"/>
      <c r="AM2160" s="1024"/>
      <c r="AN2160" s="1024"/>
      <c r="AO2160" s="1025"/>
      <c r="AP2160" s="3"/>
    </row>
    <row r="2161" spans="2:86" s="9" customFormat="1" ht="12" customHeight="1" x14ac:dyDescent="0.15">
      <c r="B2161" s="3" t="s">
        <v>527</v>
      </c>
      <c r="AQ2161" s="162"/>
      <c r="AR2161" s="162"/>
      <c r="AS2161" s="162"/>
      <c r="AT2161" s="162"/>
      <c r="AU2161" s="162"/>
      <c r="AV2161" s="162"/>
      <c r="AW2161" s="162"/>
      <c r="AX2161" s="162"/>
      <c r="AY2161" s="162"/>
      <c r="AZ2161" s="162"/>
      <c r="BA2161" s="162"/>
      <c r="BB2161" s="162"/>
      <c r="BC2161" s="162"/>
      <c r="BD2161" s="162"/>
      <c r="BE2161" s="162"/>
      <c r="BF2161" s="162"/>
      <c r="BG2161" s="162"/>
      <c r="BH2161" s="162"/>
      <c r="BI2161" s="162"/>
      <c r="BJ2161" s="162"/>
      <c r="BK2161" s="162"/>
      <c r="BL2161" s="162"/>
      <c r="BM2161" s="162"/>
      <c r="BN2161" s="162"/>
      <c r="BO2161" s="162"/>
      <c r="BP2161" s="162"/>
      <c r="BQ2161" s="162"/>
      <c r="BR2161" s="162"/>
      <c r="BS2161" s="162"/>
      <c r="BT2161" s="162"/>
      <c r="BU2161" s="162"/>
      <c r="BV2161" s="162"/>
      <c r="BW2161" s="162"/>
      <c r="BX2161" s="162"/>
      <c r="BY2161" s="162"/>
      <c r="BZ2161" s="162"/>
      <c r="CA2161" s="162"/>
      <c r="CB2161" s="162"/>
      <c r="CC2161" s="162"/>
      <c r="CD2161" s="162"/>
      <c r="CE2161" s="162"/>
      <c r="CF2161" s="162"/>
      <c r="CG2161" s="162"/>
      <c r="CH2161" s="162"/>
    </row>
    <row r="2162" spans="2:86" ht="12" customHeight="1" thickBot="1" x14ac:dyDescent="0.2">
      <c r="B2162" s="3" t="s">
        <v>524</v>
      </c>
    </row>
    <row r="2163" spans="2:86" ht="12" customHeight="1" x14ac:dyDescent="0.15">
      <c r="B2163" s="3" t="s">
        <v>525</v>
      </c>
      <c r="AU2163" s="1000" t="s">
        <v>305</v>
      </c>
      <c r="AV2163" s="1001" t="s">
        <v>298</v>
      </c>
      <c r="AW2163" s="1003" t="s">
        <v>299</v>
      </c>
      <c r="AX2163" s="1005" t="s">
        <v>306</v>
      </c>
      <c r="AY2163" s="1006"/>
      <c r="AZ2163" s="1006"/>
      <c r="BA2163" s="1006"/>
      <c r="BB2163" s="1006"/>
      <c r="BC2163" s="1006"/>
      <c r="BD2163" s="1006"/>
      <c r="BE2163" s="1006"/>
      <c r="BF2163" s="1006"/>
      <c r="BG2163" s="1006"/>
      <c r="BH2163" s="1006"/>
      <c r="BI2163" s="1006"/>
      <c r="BJ2163" s="1006"/>
      <c r="BK2163" s="1006"/>
      <c r="BL2163" s="1006"/>
      <c r="BM2163" s="1006"/>
      <c r="BN2163" s="1006"/>
      <c r="BO2163" s="1006"/>
      <c r="BP2163" s="1006"/>
      <c r="BQ2163" s="1006"/>
      <c r="BR2163" s="1007"/>
      <c r="BS2163" s="807" t="s">
        <v>300</v>
      </c>
      <c r="BT2163" s="1008"/>
      <c r="BU2163" s="1008"/>
      <c r="BV2163" s="1008"/>
      <c r="BW2163" s="1009" t="s">
        <v>307</v>
      </c>
      <c r="BX2163" s="1010"/>
      <c r="BY2163" s="1010"/>
      <c r="BZ2163" s="1010"/>
      <c r="CA2163" s="1010"/>
      <c r="CB2163" s="1010"/>
      <c r="CC2163" s="1010"/>
      <c r="CD2163" s="1010"/>
      <c r="CE2163" s="1010"/>
      <c r="CF2163" s="1010"/>
      <c r="CG2163" s="1010"/>
      <c r="CH2163" s="1011"/>
    </row>
    <row r="2164" spans="2:86" ht="12" customHeight="1" x14ac:dyDescent="0.15">
      <c r="B2164" s="3" t="s">
        <v>477</v>
      </c>
      <c r="AU2164" s="1000"/>
      <c r="AV2164" s="1002"/>
      <c r="AW2164" s="1004"/>
      <c r="AX2164" s="1012" t="s">
        <v>308</v>
      </c>
      <c r="AY2164" s="686"/>
      <c r="AZ2164" s="686"/>
      <c r="BA2164" s="686"/>
      <c r="BB2164" s="686"/>
      <c r="BC2164" s="686"/>
      <c r="BD2164" s="686"/>
      <c r="BE2164" s="686"/>
      <c r="BF2164" s="686"/>
      <c r="BG2164" s="686"/>
      <c r="BH2164" s="686"/>
      <c r="BI2164" s="686"/>
      <c r="BJ2164" s="686" t="s">
        <v>309</v>
      </c>
      <c r="BK2164" s="686"/>
      <c r="BL2164" s="686"/>
      <c r="BM2164" s="686"/>
      <c r="BN2164" s="686"/>
      <c r="BO2164" s="686"/>
      <c r="BP2164" s="686"/>
      <c r="BQ2164" s="686"/>
      <c r="BR2164" s="1013"/>
      <c r="BS2164" s="1008"/>
      <c r="BT2164" s="1008"/>
      <c r="BU2164" s="1008"/>
      <c r="BV2164" s="1008"/>
      <c r="BW2164" s="1014" t="s">
        <v>302</v>
      </c>
      <c r="BX2164" s="699"/>
      <c r="BY2164" s="699"/>
      <c r="BZ2164" s="699"/>
      <c r="CA2164" s="686" t="s">
        <v>310</v>
      </c>
      <c r="CB2164" s="686"/>
      <c r="CC2164" s="686"/>
      <c r="CD2164" s="686"/>
      <c r="CE2164" s="686"/>
      <c r="CF2164" s="686"/>
      <c r="CG2164" s="686"/>
      <c r="CH2164" s="1013"/>
    </row>
    <row r="2165" spans="2:86" ht="12" customHeight="1" x14ac:dyDescent="0.15">
      <c r="B2165" s="3" t="s">
        <v>526</v>
      </c>
      <c r="AU2165" s="1000"/>
      <c r="AV2165" s="1002"/>
      <c r="AW2165" s="1004"/>
      <c r="AX2165" s="1012" t="s">
        <v>26</v>
      </c>
      <c r="AY2165" s="686"/>
      <c r="AZ2165" s="686"/>
      <c r="BA2165" s="686"/>
      <c r="BB2165" s="686" t="s">
        <v>22</v>
      </c>
      <c r="BC2165" s="686"/>
      <c r="BD2165" s="686"/>
      <c r="BE2165" s="686"/>
      <c r="BF2165" s="686" t="s">
        <v>24</v>
      </c>
      <c r="BG2165" s="686"/>
      <c r="BH2165" s="686"/>
      <c r="BI2165" s="686"/>
      <c r="BJ2165" s="699" t="s">
        <v>26</v>
      </c>
      <c r="BK2165" s="699"/>
      <c r="BL2165" s="699"/>
      <c r="BM2165" s="699" t="s">
        <v>22</v>
      </c>
      <c r="BN2165" s="699"/>
      <c r="BO2165" s="699"/>
      <c r="BP2165" s="699" t="s">
        <v>24</v>
      </c>
      <c r="BQ2165" s="699"/>
      <c r="BR2165" s="1015"/>
      <c r="BS2165" s="807" t="s">
        <v>26</v>
      </c>
      <c r="BT2165" s="807" t="s">
        <v>22</v>
      </c>
      <c r="BU2165" s="807" t="s">
        <v>24</v>
      </c>
      <c r="BV2165" s="807" t="s">
        <v>303</v>
      </c>
      <c r="BW2165" s="1012" t="s">
        <v>311</v>
      </c>
      <c r="BX2165" s="686"/>
      <c r="BY2165" s="686"/>
      <c r="BZ2165" s="686"/>
      <c r="CA2165" s="686" t="s">
        <v>22</v>
      </c>
      <c r="CB2165" s="686"/>
      <c r="CC2165" s="686"/>
      <c r="CD2165" s="686"/>
      <c r="CE2165" s="686" t="s">
        <v>24</v>
      </c>
      <c r="CF2165" s="686"/>
      <c r="CG2165" s="686"/>
      <c r="CH2165" s="1013"/>
    </row>
    <row r="2166" spans="2:86" ht="12" customHeight="1" x14ac:dyDescent="0.15">
      <c r="B2166" s="3" t="s">
        <v>478</v>
      </c>
      <c r="AU2166" s="1000"/>
      <c r="AV2166" s="1002"/>
      <c r="AW2166" s="1004"/>
      <c r="AX2166" s="156" t="s">
        <v>862</v>
      </c>
      <c r="AY2166" s="157" t="s">
        <v>863</v>
      </c>
      <c r="AZ2166" s="157" t="s">
        <v>864</v>
      </c>
      <c r="BA2166" s="158" t="s">
        <v>865</v>
      </c>
      <c r="BB2166" s="159" t="s">
        <v>866</v>
      </c>
      <c r="BC2166" s="157" t="s">
        <v>863</v>
      </c>
      <c r="BD2166" s="157" t="s">
        <v>867</v>
      </c>
      <c r="BE2166" s="158" t="s">
        <v>865</v>
      </c>
      <c r="BF2166" s="159" t="s">
        <v>866</v>
      </c>
      <c r="BG2166" s="157" t="s">
        <v>863</v>
      </c>
      <c r="BH2166" s="157" t="s">
        <v>864</v>
      </c>
      <c r="BI2166" s="158" t="s">
        <v>865</v>
      </c>
      <c r="BJ2166" s="159" t="s">
        <v>866</v>
      </c>
      <c r="BK2166" s="157" t="s">
        <v>868</v>
      </c>
      <c r="BL2166" s="158" t="s">
        <v>869</v>
      </c>
      <c r="BM2166" s="159" t="s">
        <v>870</v>
      </c>
      <c r="BN2166" s="157" t="s">
        <v>863</v>
      </c>
      <c r="BO2166" s="158" t="s">
        <v>871</v>
      </c>
      <c r="BP2166" s="159" t="s">
        <v>870</v>
      </c>
      <c r="BQ2166" s="157" t="s">
        <v>868</v>
      </c>
      <c r="BR2166" s="160" t="s">
        <v>872</v>
      </c>
      <c r="BS2166" s="1008"/>
      <c r="BT2166" s="1008"/>
      <c r="BU2166" s="1008"/>
      <c r="BV2166" s="1008"/>
      <c r="BW2166" s="156" t="s">
        <v>866</v>
      </c>
      <c r="BX2166" s="157" t="s">
        <v>863</v>
      </c>
      <c r="BY2166" s="157" t="s">
        <v>864</v>
      </c>
      <c r="BZ2166" s="158" t="s">
        <v>865</v>
      </c>
      <c r="CA2166" s="159" t="s">
        <v>866</v>
      </c>
      <c r="CB2166" s="157" t="s">
        <v>873</v>
      </c>
      <c r="CC2166" s="157" t="s">
        <v>864</v>
      </c>
      <c r="CD2166" s="158" t="s">
        <v>865</v>
      </c>
      <c r="CE2166" s="159" t="s">
        <v>866</v>
      </c>
      <c r="CF2166" s="157" t="s">
        <v>863</v>
      </c>
      <c r="CG2166" s="157" t="s">
        <v>864</v>
      </c>
      <c r="CH2166" s="160" t="s">
        <v>874</v>
      </c>
    </row>
    <row r="2167" spans="2:86" x14ac:dyDescent="0.15">
      <c r="B2167" s="3" t="s">
        <v>539</v>
      </c>
      <c r="AU2167" s="1000"/>
      <c r="AV2167" s="188" t="str">
        <f>N2169</f>
        <v>S046</v>
      </c>
      <c r="AW2167" s="300">
        <f>R2169</f>
        <v>10.5</v>
      </c>
      <c r="AX2167" s="197">
        <f>+Y2194</f>
        <v>0</v>
      </c>
      <c r="AY2167" s="197">
        <f>+Z2194</f>
        <v>0</v>
      </c>
      <c r="AZ2167" s="197">
        <f>+AA2194</f>
        <v>0</v>
      </c>
      <c r="BA2167" s="197">
        <f t="shared" ref="BA2167" si="984">+AB2194</f>
        <v>0</v>
      </c>
      <c r="BB2167" s="197">
        <f>+AC2194</f>
        <v>0</v>
      </c>
      <c r="BC2167" s="197">
        <f t="shared" ref="BC2167" si="985">+AD2194</f>
        <v>0</v>
      </c>
      <c r="BD2167" s="197">
        <f t="shared" ref="BD2167" si="986">+AE2194</f>
        <v>0</v>
      </c>
      <c r="BE2167" s="197">
        <f t="shared" ref="BE2167" si="987">+AF2194</f>
        <v>0</v>
      </c>
      <c r="BF2167" s="197">
        <f t="shared" ref="BF2167" si="988">+AG2194</f>
        <v>0</v>
      </c>
      <c r="BG2167" s="197">
        <f t="shared" ref="BG2167" si="989">+AH2194</f>
        <v>0</v>
      </c>
      <c r="BH2167" s="197">
        <f t="shared" ref="BH2167" si="990">+AI2194</f>
        <v>0</v>
      </c>
      <c r="BI2167" s="197">
        <f t="shared" ref="BI2167" si="991">+AJ2194</f>
        <v>0</v>
      </c>
      <c r="BJ2167" s="197" t="str">
        <f>+Y2197</f>
        <v/>
      </c>
      <c r="BK2167" s="197" t="str">
        <f t="shared" ref="BK2167" si="992">+Z2197</f>
        <v/>
      </c>
      <c r="BL2167" s="197" t="str">
        <f>+AA2197</f>
        <v/>
      </c>
      <c r="BM2167" s="197">
        <f>+AC2197</f>
        <v>0</v>
      </c>
      <c r="BN2167" s="197">
        <f t="shared" ref="BN2167" si="993">+AD2197</f>
        <v>0</v>
      </c>
      <c r="BO2167" s="197">
        <f t="shared" ref="BO2167" si="994">+AE2197</f>
        <v>0</v>
      </c>
      <c r="BP2167" s="197">
        <f>+AG2197</f>
        <v>0</v>
      </c>
      <c r="BQ2167" s="197">
        <f>+AH2197</f>
        <v>0</v>
      </c>
      <c r="BR2167" s="197">
        <f>+AI2197</f>
        <v>0</v>
      </c>
      <c r="BS2167" s="296" t="str">
        <f>+Y2198</f>
        <v>Ⅰ</v>
      </c>
      <c r="BT2167" s="296" t="str">
        <f>+AC2198</f>
        <v>Ⅰ</v>
      </c>
      <c r="BU2167" s="296" t="str">
        <f>+AG2198</f>
        <v>Ⅰ</v>
      </c>
      <c r="BV2167" s="296" t="str">
        <f>+Y2199</f>
        <v>Ⅰ</v>
      </c>
      <c r="BW2167" s="164" t="str">
        <f>IF(Y2194&gt;0,R2169,"")</f>
        <v/>
      </c>
      <c r="BX2167" s="165" t="str">
        <f>IF(Z2194&gt;0,"",IF(AA2194&gt;0,R2169,""))</f>
        <v/>
      </c>
      <c r="BY2167" s="165" t="str">
        <f>IF(Y2194+Z2194&gt;0,"",IF(AA2194&gt;0,R2169,""))</f>
        <v/>
      </c>
      <c r="BZ2167" s="165" t="str">
        <f>IF(Y2194+Z2194+AA2194&gt;0,"",IF(AB2194&gt;0,R2169,""))</f>
        <v/>
      </c>
      <c r="CA2167" s="166">
        <f t="shared" ref="CA2167" si="995">+AC2193</f>
        <v>0</v>
      </c>
      <c r="CB2167" s="166">
        <f t="shared" ref="CB2167" si="996">+AD2193</f>
        <v>0</v>
      </c>
      <c r="CC2167" s="166">
        <f t="shared" ref="CC2167" si="997">+AE2193</f>
        <v>0</v>
      </c>
      <c r="CD2167" s="166">
        <f t="shared" ref="CD2167" si="998">+AF2193</f>
        <v>0</v>
      </c>
      <c r="CE2167" s="166">
        <f t="shared" ref="CE2167" si="999">+AG2193</f>
        <v>0</v>
      </c>
      <c r="CF2167" s="166">
        <f t="shared" ref="CF2167" si="1000">+AH2193</f>
        <v>0</v>
      </c>
      <c r="CG2167" s="166">
        <f t="shared" ref="CG2167" si="1001">+AI2193</f>
        <v>0</v>
      </c>
      <c r="CH2167" s="166">
        <f t="shared" ref="CH2167" si="1002">+AJ2193</f>
        <v>0</v>
      </c>
    </row>
    <row r="2168" spans="2:86" ht="12" customHeight="1" x14ac:dyDescent="0.15">
      <c r="B2168" s="1057" t="s">
        <v>219</v>
      </c>
      <c r="C2168" s="1059"/>
      <c r="D2168" s="1060"/>
      <c r="E2168" s="1061"/>
      <c r="F2168" s="1061"/>
      <c r="G2168" s="1061"/>
      <c r="H2168" s="1061"/>
      <c r="I2168" s="1061"/>
      <c r="J2168" s="1062"/>
      <c r="K2168" s="1067" t="s">
        <v>453</v>
      </c>
      <c r="L2168" s="1068"/>
      <c r="M2168" s="1068"/>
      <c r="N2168" s="1068"/>
      <c r="O2168" s="1068"/>
      <c r="P2168" s="1068"/>
      <c r="Q2168" s="1068"/>
      <c r="R2168" s="1068"/>
      <c r="S2168" s="1068"/>
      <c r="T2168" s="1068"/>
      <c r="U2168" s="1068"/>
      <c r="V2168" s="1068"/>
      <c r="W2168" s="1068"/>
      <c r="X2168" s="1068"/>
      <c r="Y2168" s="1068"/>
      <c r="Z2168" s="1068"/>
      <c r="AA2168" s="1068"/>
      <c r="AB2168" s="1068"/>
      <c r="AC2168" s="1068"/>
      <c r="AD2168" s="1068"/>
      <c r="AE2168" s="1068"/>
      <c r="AF2168" s="1068"/>
      <c r="AG2168" s="1068"/>
      <c r="AH2168" s="1068"/>
      <c r="AI2168" s="1068"/>
      <c r="AJ2168" s="1068"/>
      <c r="AK2168" s="1068"/>
      <c r="AL2168" s="1068"/>
      <c r="AM2168" s="1068"/>
      <c r="AN2168" s="1068"/>
      <c r="AO2168" s="1069"/>
      <c r="AP2168" s="3"/>
    </row>
    <row r="2169" spans="2:86" ht="12" customHeight="1" x14ac:dyDescent="0.15">
      <c r="B2169" s="1058"/>
      <c r="C2169" s="1063"/>
      <c r="D2169" s="1061"/>
      <c r="E2169" s="1061"/>
      <c r="F2169" s="1061"/>
      <c r="G2169" s="1061"/>
      <c r="H2169" s="1061"/>
      <c r="I2169" s="1061"/>
      <c r="J2169" s="1062"/>
      <c r="K2169" s="1040" t="s">
        <v>218</v>
      </c>
      <c r="L2169" s="1041"/>
      <c r="M2169" s="1042"/>
      <c r="N2169" s="1034" t="s">
        <v>766</v>
      </c>
      <c r="O2169" s="1035"/>
      <c r="P2169" s="1040" t="s">
        <v>454</v>
      </c>
      <c r="Q2169" s="1042"/>
      <c r="R2169" s="1070">
        <f>'様式A-2'!C57</f>
        <v>10.5</v>
      </c>
      <c r="S2169" s="1071"/>
      <c r="T2169" s="1072"/>
      <c r="U2169" s="1073" t="s">
        <v>455</v>
      </c>
      <c r="V2169" s="1074"/>
      <c r="W2169" s="1073" t="s">
        <v>456</v>
      </c>
      <c r="X2169" s="1074"/>
      <c r="Y2169" s="1042" t="s">
        <v>217</v>
      </c>
      <c r="Z2169" s="1016"/>
      <c r="AA2169" s="1016"/>
      <c r="AB2169" s="1016"/>
      <c r="AC2169" s="1073" t="s">
        <v>457</v>
      </c>
      <c r="AD2169" s="1079"/>
      <c r="AE2169" s="1079"/>
      <c r="AF2169" s="1079"/>
      <c r="AG2169" s="1079"/>
      <c r="AH2169" s="1079"/>
      <c r="AI2169" s="1079"/>
      <c r="AJ2169" s="1074"/>
      <c r="AK2169" s="1073" t="s">
        <v>458</v>
      </c>
      <c r="AL2169" s="1079"/>
      <c r="AM2169" s="1079"/>
      <c r="AN2169" s="1081"/>
      <c r="AO2169" s="1082"/>
      <c r="AP2169" s="3"/>
      <c r="AV2169" s="167"/>
      <c r="AW2169" s="221"/>
      <c r="AX2169" s="167"/>
      <c r="AY2169" s="167"/>
      <c r="AZ2169" s="167"/>
      <c r="BA2169" s="167"/>
      <c r="BB2169" s="167"/>
      <c r="BC2169" s="167"/>
      <c r="BD2169" s="167"/>
    </row>
    <row r="2170" spans="2:86" ht="12" customHeight="1" x14ac:dyDescent="0.15">
      <c r="B2170" s="1058"/>
      <c r="C2170" s="1063"/>
      <c r="D2170" s="1061"/>
      <c r="E2170" s="1061"/>
      <c r="F2170" s="1061"/>
      <c r="G2170" s="1061"/>
      <c r="H2170" s="1061"/>
      <c r="I2170" s="1061"/>
      <c r="J2170" s="1062"/>
      <c r="K2170" s="1016" t="s">
        <v>459</v>
      </c>
      <c r="L2170" s="1016" t="s">
        <v>199</v>
      </c>
      <c r="M2170" s="1016"/>
      <c r="N2170" s="1016" t="s">
        <v>198</v>
      </c>
      <c r="O2170" s="1016"/>
      <c r="P2170" s="1016" t="s">
        <v>460</v>
      </c>
      <c r="Q2170" s="1016"/>
      <c r="R2170" s="1016" t="s">
        <v>6</v>
      </c>
      <c r="S2170" s="1016"/>
      <c r="T2170" s="1016"/>
      <c r="U2170" s="1075"/>
      <c r="V2170" s="1076"/>
      <c r="W2170" s="1075"/>
      <c r="X2170" s="1076"/>
      <c r="Y2170" s="1042"/>
      <c r="Z2170" s="1016"/>
      <c r="AA2170" s="1016"/>
      <c r="AB2170" s="1016"/>
      <c r="AC2170" s="1077"/>
      <c r="AD2170" s="1080"/>
      <c r="AE2170" s="1080"/>
      <c r="AF2170" s="1080"/>
      <c r="AG2170" s="1080"/>
      <c r="AH2170" s="1080"/>
      <c r="AI2170" s="1080"/>
      <c r="AJ2170" s="1078"/>
      <c r="AK2170" s="1075"/>
      <c r="AL2170" s="1083"/>
      <c r="AM2170" s="1083"/>
      <c r="AN2170" s="1084"/>
      <c r="AO2170" s="1085"/>
      <c r="AP2170" s="3"/>
      <c r="AV2170" s="167"/>
      <c r="AW2170" s="167"/>
      <c r="AX2170" s="167"/>
      <c r="AY2170" s="167"/>
      <c r="AZ2170" s="167"/>
      <c r="BA2170" s="167"/>
      <c r="BB2170" s="167"/>
      <c r="BC2170" s="167"/>
      <c r="BD2170" s="167"/>
    </row>
    <row r="2171" spans="2:86" ht="12" customHeight="1" x14ac:dyDescent="0.15">
      <c r="B2171" s="1058"/>
      <c r="C2171" s="1063"/>
      <c r="D2171" s="1061"/>
      <c r="E2171" s="1061"/>
      <c r="F2171" s="1061"/>
      <c r="G2171" s="1061"/>
      <c r="H2171" s="1061"/>
      <c r="I2171" s="1061"/>
      <c r="J2171" s="1062"/>
      <c r="K2171" s="1016"/>
      <c r="L2171" s="1016"/>
      <c r="M2171" s="1016"/>
      <c r="N2171" s="1016"/>
      <c r="O2171" s="1016"/>
      <c r="P2171" s="1016"/>
      <c r="Q2171" s="1016"/>
      <c r="R2171" s="1016"/>
      <c r="S2171" s="1016"/>
      <c r="T2171" s="1016"/>
      <c r="U2171" s="1075"/>
      <c r="V2171" s="1076"/>
      <c r="W2171" s="1075"/>
      <c r="X2171" s="1076"/>
      <c r="Y2171" s="1042" t="s">
        <v>461</v>
      </c>
      <c r="Z2171" s="1016"/>
      <c r="AA2171" s="1016"/>
      <c r="AB2171" s="1016"/>
      <c r="AC2171" s="1016" t="s">
        <v>462</v>
      </c>
      <c r="AD2171" s="1016"/>
      <c r="AE2171" s="1016"/>
      <c r="AF2171" s="1016"/>
      <c r="AG2171" s="1016" t="s">
        <v>463</v>
      </c>
      <c r="AH2171" s="1016"/>
      <c r="AI2171" s="1016"/>
      <c r="AJ2171" s="1016"/>
      <c r="AK2171" s="1075"/>
      <c r="AL2171" s="1083"/>
      <c r="AM2171" s="1083"/>
      <c r="AN2171" s="1084"/>
      <c r="AO2171" s="1085"/>
      <c r="AP2171" s="3"/>
      <c r="AV2171" s="167"/>
      <c r="AW2171" s="167"/>
      <c r="AX2171" s="167"/>
      <c r="AY2171" s="167"/>
      <c r="AZ2171" s="167"/>
      <c r="BA2171" s="167"/>
      <c r="BB2171" s="167"/>
      <c r="BC2171" s="167"/>
      <c r="BD2171" s="167"/>
    </row>
    <row r="2172" spans="2:86" ht="12" customHeight="1" x14ac:dyDescent="0.15">
      <c r="B2172" s="1058"/>
      <c r="C2172" s="1063"/>
      <c r="D2172" s="1061"/>
      <c r="E2172" s="1061"/>
      <c r="F2172" s="1061"/>
      <c r="G2172" s="1061"/>
      <c r="H2172" s="1061"/>
      <c r="I2172" s="1061"/>
      <c r="J2172" s="1062"/>
      <c r="K2172" s="1016"/>
      <c r="L2172" s="1016"/>
      <c r="M2172" s="1016"/>
      <c r="N2172" s="1016"/>
      <c r="O2172" s="1016"/>
      <c r="P2172" s="1016"/>
      <c r="Q2172" s="1016"/>
      <c r="R2172" s="1016"/>
      <c r="S2172" s="1016"/>
      <c r="T2172" s="1016"/>
      <c r="U2172" s="1077"/>
      <c r="V2172" s="1078"/>
      <c r="W2172" s="1077"/>
      <c r="X2172" s="1078"/>
      <c r="Y2172" s="191" t="s">
        <v>32</v>
      </c>
      <c r="Z2172" s="187" t="s">
        <v>33</v>
      </c>
      <c r="AA2172" s="187" t="s">
        <v>464</v>
      </c>
      <c r="AB2172" s="187" t="s">
        <v>465</v>
      </c>
      <c r="AC2172" s="187" t="s">
        <v>32</v>
      </c>
      <c r="AD2172" s="187" t="s">
        <v>33</v>
      </c>
      <c r="AE2172" s="187" t="s">
        <v>464</v>
      </c>
      <c r="AF2172" s="187" t="s">
        <v>465</v>
      </c>
      <c r="AG2172" s="187" t="s">
        <v>32</v>
      </c>
      <c r="AH2172" s="187" t="s">
        <v>33</v>
      </c>
      <c r="AI2172" s="187" t="s">
        <v>464</v>
      </c>
      <c r="AJ2172" s="187" t="s">
        <v>465</v>
      </c>
      <c r="AK2172" s="1077"/>
      <c r="AL2172" s="1080"/>
      <c r="AM2172" s="1080"/>
      <c r="AN2172" s="1086"/>
      <c r="AO2172" s="1087"/>
      <c r="AP2172" s="3"/>
      <c r="AV2172" s="167"/>
      <c r="AW2172" s="167"/>
      <c r="AX2172" s="167"/>
      <c r="AY2172" s="167"/>
      <c r="AZ2172" s="167"/>
      <c r="BA2172" s="167"/>
      <c r="BB2172" s="167"/>
      <c r="BC2172" s="167"/>
      <c r="BD2172" s="167"/>
    </row>
    <row r="2173" spans="2:86" ht="12" customHeight="1" x14ac:dyDescent="0.15">
      <c r="B2173" s="1058"/>
      <c r="C2173" s="1063"/>
      <c r="D2173" s="1061"/>
      <c r="E2173" s="1061"/>
      <c r="F2173" s="1061"/>
      <c r="G2173" s="1061"/>
      <c r="H2173" s="1061"/>
      <c r="I2173" s="1061"/>
      <c r="J2173" s="1062"/>
      <c r="K2173" s="192">
        <v>1</v>
      </c>
      <c r="L2173" s="1038" t="s">
        <v>534</v>
      </c>
      <c r="M2173" s="1039"/>
      <c r="N2173" s="1038" t="s">
        <v>486</v>
      </c>
      <c r="O2173" s="1039"/>
      <c r="P2173" s="1034" t="s">
        <v>332</v>
      </c>
      <c r="Q2173" s="1036"/>
      <c r="R2173" s="408" t="s">
        <v>338</v>
      </c>
      <c r="S2173" s="408"/>
      <c r="T2173" s="408"/>
      <c r="U2173" s="1034" t="s">
        <v>54</v>
      </c>
      <c r="V2173" s="1036"/>
      <c r="W2173" s="1034" t="s">
        <v>551</v>
      </c>
      <c r="X2173" s="1035"/>
      <c r="Y2173" s="286"/>
      <c r="Z2173" s="286"/>
      <c r="AA2173" s="286"/>
      <c r="AB2173" s="286"/>
      <c r="AC2173" s="223"/>
      <c r="AD2173" s="223"/>
      <c r="AE2173" s="223"/>
      <c r="AF2173" s="223"/>
      <c r="AG2173" s="223"/>
      <c r="AH2173" s="223"/>
      <c r="AI2173" s="223"/>
      <c r="AJ2173" s="223"/>
      <c r="AK2173" s="1088" t="s">
        <v>1683</v>
      </c>
      <c r="AL2173" s="1089"/>
      <c r="AM2173" s="1089"/>
      <c r="AN2173" s="1090"/>
      <c r="AO2173" s="1091"/>
      <c r="AP2173" s="3"/>
      <c r="AQ2173" s="222">
        <f>IF(P2173="材質劣化",2,IF(P2173="漏水",3,1))</f>
        <v>2</v>
      </c>
      <c r="AV2173" s="167"/>
      <c r="AW2173" s="167"/>
      <c r="AX2173" s="167"/>
      <c r="AY2173" s="167"/>
      <c r="AZ2173" s="167"/>
      <c r="BA2173" s="167"/>
      <c r="BB2173" s="167"/>
      <c r="BC2173" s="167"/>
      <c r="BD2173" s="167"/>
    </row>
    <row r="2174" spans="2:86" ht="12" customHeight="1" x14ac:dyDescent="0.15">
      <c r="B2174" s="1058"/>
      <c r="C2174" s="1063"/>
      <c r="D2174" s="1061"/>
      <c r="E2174" s="1061"/>
      <c r="F2174" s="1061"/>
      <c r="G2174" s="1061"/>
      <c r="H2174" s="1061"/>
      <c r="I2174" s="1061"/>
      <c r="J2174" s="1062"/>
      <c r="K2174" s="192">
        <v>2</v>
      </c>
      <c r="L2174" s="1038" t="s">
        <v>534</v>
      </c>
      <c r="M2174" s="1039"/>
      <c r="N2174" s="1038" t="s">
        <v>485</v>
      </c>
      <c r="O2174" s="1039"/>
      <c r="P2174" s="1034" t="s">
        <v>332</v>
      </c>
      <c r="Q2174" s="1036"/>
      <c r="R2174" s="408" t="s">
        <v>338</v>
      </c>
      <c r="S2174" s="408"/>
      <c r="T2174" s="408"/>
      <c r="U2174" s="1034" t="s">
        <v>54</v>
      </c>
      <c r="V2174" s="1036"/>
      <c r="W2174" s="1034" t="s">
        <v>551</v>
      </c>
      <c r="X2174" s="1035"/>
      <c r="Y2174" s="286"/>
      <c r="Z2174" s="286"/>
      <c r="AA2174" s="286"/>
      <c r="AB2174" s="286"/>
      <c r="AC2174" s="223"/>
      <c r="AD2174" s="223"/>
      <c r="AE2174" s="223"/>
      <c r="AF2174" s="223"/>
      <c r="AG2174" s="223"/>
      <c r="AH2174" s="223"/>
      <c r="AI2174" s="223"/>
      <c r="AJ2174" s="223"/>
      <c r="AK2174" s="1088" t="s">
        <v>1683</v>
      </c>
      <c r="AL2174" s="1089"/>
      <c r="AM2174" s="1089"/>
      <c r="AN2174" s="1090"/>
      <c r="AO2174" s="1091"/>
      <c r="AP2174" s="3"/>
      <c r="AQ2174" s="222">
        <f t="shared" ref="AQ2174:AQ2192" si="1003">IF(P2174="材質劣化",2,IF(P2174="漏水",3,1))</f>
        <v>2</v>
      </c>
      <c r="AV2174" s="167"/>
      <c r="AW2174" s="167"/>
      <c r="AX2174" s="167"/>
      <c r="AY2174" s="167"/>
      <c r="AZ2174" s="167"/>
      <c r="BA2174" s="167"/>
      <c r="BB2174" s="167"/>
      <c r="BC2174" s="167"/>
      <c r="BD2174" s="167"/>
    </row>
    <row r="2175" spans="2:86" ht="12" customHeight="1" x14ac:dyDescent="0.15">
      <c r="B2175" s="1058"/>
      <c r="C2175" s="1063"/>
      <c r="D2175" s="1061"/>
      <c r="E2175" s="1061"/>
      <c r="F2175" s="1061"/>
      <c r="G2175" s="1061"/>
      <c r="H2175" s="1061"/>
      <c r="I2175" s="1061"/>
      <c r="J2175" s="1062"/>
      <c r="K2175" s="192">
        <v>3</v>
      </c>
      <c r="L2175" s="1038" t="s">
        <v>331</v>
      </c>
      <c r="M2175" s="1039"/>
      <c r="N2175" s="1038" t="s">
        <v>356</v>
      </c>
      <c r="O2175" s="1039"/>
      <c r="P2175" s="1034" t="s">
        <v>332</v>
      </c>
      <c r="Q2175" s="1036"/>
      <c r="R2175" s="408" t="s">
        <v>336</v>
      </c>
      <c r="S2175" s="408"/>
      <c r="T2175" s="408"/>
      <c r="U2175" s="1034" t="s">
        <v>551</v>
      </c>
      <c r="V2175" s="1036"/>
      <c r="W2175" s="1034" t="s">
        <v>551</v>
      </c>
      <c r="X2175" s="1035"/>
      <c r="Y2175" s="286"/>
      <c r="Z2175" s="286"/>
      <c r="AA2175" s="286"/>
      <c r="AB2175" s="286"/>
      <c r="AC2175" s="223"/>
      <c r="AD2175" s="223"/>
      <c r="AE2175" s="223"/>
      <c r="AF2175" s="223"/>
      <c r="AG2175" s="223"/>
      <c r="AH2175" s="223"/>
      <c r="AI2175" s="223"/>
      <c r="AJ2175" s="223"/>
      <c r="AK2175" s="1052" t="s">
        <v>1693</v>
      </c>
      <c r="AL2175" s="1053"/>
      <c r="AM2175" s="1053"/>
      <c r="AN2175" s="1054"/>
      <c r="AO2175" s="1055"/>
      <c r="AP2175" s="3"/>
      <c r="AQ2175" s="222">
        <f t="shared" si="1003"/>
        <v>2</v>
      </c>
      <c r="AV2175" s="167"/>
      <c r="AW2175" s="167"/>
      <c r="AX2175" s="167"/>
      <c r="AY2175" s="167"/>
      <c r="AZ2175" s="167"/>
      <c r="BA2175" s="167"/>
      <c r="BB2175" s="167"/>
      <c r="BC2175" s="167"/>
      <c r="BD2175" s="167"/>
    </row>
    <row r="2176" spans="2:86" ht="12" customHeight="1" x14ac:dyDescent="0.15">
      <c r="B2176" s="1058"/>
      <c r="C2176" s="1063"/>
      <c r="D2176" s="1061"/>
      <c r="E2176" s="1061"/>
      <c r="F2176" s="1061"/>
      <c r="G2176" s="1061"/>
      <c r="H2176" s="1061"/>
      <c r="I2176" s="1061"/>
      <c r="J2176" s="1062"/>
      <c r="K2176" s="192"/>
      <c r="L2176" s="1038"/>
      <c r="M2176" s="1039"/>
      <c r="N2176" s="1038"/>
      <c r="O2176" s="1039"/>
      <c r="P2176" s="1034"/>
      <c r="Q2176" s="1036"/>
      <c r="R2176" s="408"/>
      <c r="S2176" s="408"/>
      <c r="T2176" s="408"/>
      <c r="U2176" s="1034"/>
      <c r="V2176" s="1036"/>
      <c r="W2176" s="1034"/>
      <c r="X2176" s="1035"/>
      <c r="Y2176" s="286"/>
      <c r="Z2176" s="286"/>
      <c r="AA2176" s="286"/>
      <c r="AB2176" s="286"/>
      <c r="AC2176" s="223"/>
      <c r="AD2176" s="223"/>
      <c r="AE2176" s="223"/>
      <c r="AF2176" s="223"/>
      <c r="AG2176" s="223"/>
      <c r="AH2176" s="223"/>
      <c r="AI2176" s="223"/>
      <c r="AJ2176" s="223"/>
      <c r="AK2176" s="1052"/>
      <c r="AL2176" s="1053"/>
      <c r="AM2176" s="1053"/>
      <c r="AN2176" s="1054"/>
      <c r="AO2176" s="1055"/>
      <c r="AP2176" s="3"/>
      <c r="AQ2176" s="222">
        <f t="shared" si="1003"/>
        <v>1</v>
      </c>
      <c r="AV2176" s="167"/>
      <c r="AW2176" s="167"/>
      <c r="AX2176" s="167"/>
      <c r="AY2176" s="167"/>
      <c r="AZ2176" s="167"/>
      <c r="BA2176" s="167"/>
      <c r="BB2176" s="167"/>
      <c r="BC2176" s="167"/>
      <c r="BD2176" s="167"/>
    </row>
    <row r="2177" spans="2:56" ht="12" customHeight="1" x14ac:dyDescent="0.15">
      <c r="B2177" s="1058"/>
      <c r="C2177" s="1063"/>
      <c r="D2177" s="1061"/>
      <c r="E2177" s="1061"/>
      <c r="F2177" s="1061"/>
      <c r="G2177" s="1061"/>
      <c r="H2177" s="1061"/>
      <c r="I2177" s="1061"/>
      <c r="J2177" s="1062"/>
      <c r="K2177" s="192"/>
      <c r="L2177" s="1038"/>
      <c r="M2177" s="1039"/>
      <c r="N2177" s="1038"/>
      <c r="O2177" s="1039"/>
      <c r="P2177" s="1034"/>
      <c r="Q2177" s="1036"/>
      <c r="R2177" s="408"/>
      <c r="S2177" s="408"/>
      <c r="T2177" s="408"/>
      <c r="U2177" s="1034"/>
      <c r="V2177" s="1036"/>
      <c r="W2177" s="1034"/>
      <c r="X2177" s="1035"/>
      <c r="Y2177" s="286"/>
      <c r="Z2177" s="286"/>
      <c r="AA2177" s="286"/>
      <c r="AB2177" s="286"/>
      <c r="AC2177" s="223"/>
      <c r="AD2177" s="223"/>
      <c r="AE2177" s="223"/>
      <c r="AF2177" s="223"/>
      <c r="AG2177" s="223"/>
      <c r="AH2177" s="223"/>
      <c r="AI2177" s="223"/>
      <c r="AJ2177" s="223"/>
      <c r="AK2177" s="1052"/>
      <c r="AL2177" s="1053"/>
      <c r="AM2177" s="1053"/>
      <c r="AN2177" s="1054"/>
      <c r="AO2177" s="1055"/>
      <c r="AP2177" s="3"/>
      <c r="AQ2177" s="222">
        <f t="shared" si="1003"/>
        <v>1</v>
      </c>
      <c r="AV2177" s="167"/>
      <c r="AW2177" s="167"/>
      <c r="AX2177" s="167"/>
      <c r="AY2177" s="167"/>
      <c r="AZ2177" s="167"/>
      <c r="BA2177" s="167"/>
      <c r="BB2177" s="167"/>
      <c r="BC2177" s="167"/>
      <c r="BD2177" s="167"/>
    </row>
    <row r="2178" spans="2:56" ht="12" customHeight="1" x14ac:dyDescent="0.15">
      <c r="B2178" s="1058"/>
      <c r="C2178" s="1063"/>
      <c r="D2178" s="1061"/>
      <c r="E2178" s="1061"/>
      <c r="F2178" s="1061"/>
      <c r="G2178" s="1061"/>
      <c r="H2178" s="1061"/>
      <c r="I2178" s="1061"/>
      <c r="J2178" s="1062"/>
      <c r="K2178" s="192"/>
      <c r="L2178" s="1038"/>
      <c r="M2178" s="1039"/>
      <c r="N2178" s="1038"/>
      <c r="O2178" s="1039"/>
      <c r="P2178" s="1034"/>
      <c r="Q2178" s="1036"/>
      <c r="R2178" s="408"/>
      <c r="S2178" s="408"/>
      <c r="T2178" s="408"/>
      <c r="U2178" s="1034"/>
      <c r="V2178" s="1036"/>
      <c r="W2178" s="1034"/>
      <c r="X2178" s="1035"/>
      <c r="Y2178" s="286"/>
      <c r="Z2178" s="286"/>
      <c r="AA2178" s="286"/>
      <c r="AB2178" s="286"/>
      <c r="AC2178" s="223"/>
      <c r="AD2178" s="223"/>
      <c r="AE2178" s="223"/>
      <c r="AF2178" s="223"/>
      <c r="AG2178" s="223"/>
      <c r="AH2178" s="223"/>
      <c r="AI2178" s="223"/>
      <c r="AJ2178" s="223"/>
      <c r="AK2178" s="1052"/>
      <c r="AL2178" s="1053"/>
      <c r="AM2178" s="1053"/>
      <c r="AN2178" s="1054"/>
      <c r="AO2178" s="1055"/>
      <c r="AP2178" s="3"/>
      <c r="AQ2178" s="222">
        <f t="shared" si="1003"/>
        <v>1</v>
      </c>
      <c r="AV2178" s="167"/>
      <c r="AW2178" s="167"/>
      <c r="AX2178" s="167"/>
      <c r="AY2178" s="167"/>
      <c r="AZ2178" s="167"/>
      <c r="BA2178" s="167"/>
      <c r="BB2178" s="167"/>
      <c r="BC2178" s="167"/>
      <c r="BD2178" s="167"/>
    </row>
    <row r="2179" spans="2:56" s="162" customFormat="1" ht="12" customHeight="1" x14ac:dyDescent="0.15">
      <c r="B2179" s="1058"/>
      <c r="C2179" s="1063"/>
      <c r="D2179" s="1061"/>
      <c r="E2179" s="1061"/>
      <c r="F2179" s="1061"/>
      <c r="G2179" s="1061"/>
      <c r="H2179" s="1061"/>
      <c r="I2179" s="1061"/>
      <c r="J2179" s="1062"/>
      <c r="K2179" s="192"/>
      <c r="L2179" s="1038"/>
      <c r="M2179" s="1039"/>
      <c r="N2179" s="1038"/>
      <c r="O2179" s="1039"/>
      <c r="P2179" s="1034"/>
      <c r="Q2179" s="1036"/>
      <c r="R2179" s="408"/>
      <c r="S2179" s="408"/>
      <c r="T2179" s="408"/>
      <c r="U2179" s="1034"/>
      <c r="V2179" s="1036"/>
      <c r="W2179" s="1034"/>
      <c r="X2179" s="1035"/>
      <c r="Y2179" s="286"/>
      <c r="Z2179" s="286"/>
      <c r="AA2179" s="286"/>
      <c r="AB2179" s="286"/>
      <c r="AC2179" s="223"/>
      <c r="AD2179" s="223"/>
      <c r="AE2179" s="223"/>
      <c r="AF2179" s="223"/>
      <c r="AG2179" s="223"/>
      <c r="AH2179" s="223"/>
      <c r="AI2179" s="223"/>
      <c r="AJ2179" s="223"/>
      <c r="AK2179" s="1034"/>
      <c r="AL2179" s="1035"/>
      <c r="AM2179" s="1035"/>
      <c r="AN2179" s="788"/>
      <c r="AO2179" s="789"/>
      <c r="AP2179" s="3"/>
      <c r="AQ2179" s="222">
        <f t="shared" si="1003"/>
        <v>1</v>
      </c>
    </row>
    <row r="2180" spans="2:56" s="162" customFormat="1" ht="12" customHeight="1" x14ac:dyDescent="0.15">
      <c r="B2180" s="1058"/>
      <c r="C2180" s="1063"/>
      <c r="D2180" s="1061"/>
      <c r="E2180" s="1061"/>
      <c r="F2180" s="1061"/>
      <c r="G2180" s="1061"/>
      <c r="H2180" s="1061"/>
      <c r="I2180" s="1061"/>
      <c r="J2180" s="1062"/>
      <c r="K2180" s="192"/>
      <c r="L2180" s="1038"/>
      <c r="M2180" s="1039"/>
      <c r="N2180" s="1038"/>
      <c r="O2180" s="1039"/>
      <c r="P2180" s="1034"/>
      <c r="Q2180" s="1036"/>
      <c r="R2180" s="408"/>
      <c r="S2180" s="408"/>
      <c r="T2180" s="408"/>
      <c r="U2180" s="1034"/>
      <c r="V2180" s="1036"/>
      <c r="W2180" s="1034"/>
      <c r="X2180" s="1035"/>
      <c r="Y2180" s="286"/>
      <c r="Z2180" s="286"/>
      <c r="AA2180" s="286"/>
      <c r="AB2180" s="286"/>
      <c r="AC2180" s="223"/>
      <c r="AD2180" s="223"/>
      <c r="AE2180" s="223"/>
      <c r="AF2180" s="223"/>
      <c r="AG2180" s="223"/>
      <c r="AH2180" s="223"/>
      <c r="AI2180" s="223"/>
      <c r="AJ2180" s="223"/>
      <c r="AK2180" s="1034"/>
      <c r="AL2180" s="1035"/>
      <c r="AM2180" s="1035"/>
      <c r="AN2180" s="788"/>
      <c r="AO2180" s="789"/>
      <c r="AP2180" s="3"/>
      <c r="AQ2180" s="222">
        <f t="shared" si="1003"/>
        <v>1</v>
      </c>
    </row>
    <row r="2181" spans="2:56" s="162" customFormat="1" ht="12" customHeight="1" x14ac:dyDescent="0.15">
      <c r="B2181" s="1058"/>
      <c r="C2181" s="1063"/>
      <c r="D2181" s="1061"/>
      <c r="E2181" s="1061"/>
      <c r="F2181" s="1061"/>
      <c r="G2181" s="1061"/>
      <c r="H2181" s="1061"/>
      <c r="I2181" s="1061"/>
      <c r="J2181" s="1062"/>
      <c r="K2181" s="192"/>
      <c r="L2181" s="1038"/>
      <c r="M2181" s="1039"/>
      <c r="N2181" s="1038"/>
      <c r="O2181" s="1039"/>
      <c r="P2181" s="1034"/>
      <c r="Q2181" s="1036"/>
      <c r="R2181" s="408"/>
      <c r="S2181" s="408"/>
      <c r="T2181" s="408"/>
      <c r="U2181" s="1034"/>
      <c r="V2181" s="1036"/>
      <c r="W2181" s="1034"/>
      <c r="X2181" s="1035"/>
      <c r="Y2181" s="286"/>
      <c r="Z2181" s="286"/>
      <c r="AA2181" s="286"/>
      <c r="AB2181" s="286"/>
      <c r="AC2181" s="223"/>
      <c r="AD2181" s="223"/>
      <c r="AE2181" s="223"/>
      <c r="AF2181" s="223"/>
      <c r="AG2181" s="223"/>
      <c r="AH2181" s="223"/>
      <c r="AI2181" s="223"/>
      <c r="AJ2181" s="223"/>
      <c r="AK2181" s="1034"/>
      <c r="AL2181" s="1035"/>
      <c r="AM2181" s="1035"/>
      <c r="AN2181" s="788"/>
      <c r="AO2181" s="789"/>
      <c r="AP2181" s="3"/>
      <c r="AQ2181" s="222">
        <f t="shared" si="1003"/>
        <v>1</v>
      </c>
    </row>
    <row r="2182" spans="2:56" s="162" customFormat="1" ht="12" customHeight="1" x14ac:dyDescent="0.15">
      <c r="B2182" s="1058"/>
      <c r="C2182" s="1063"/>
      <c r="D2182" s="1061"/>
      <c r="E2182" s="1061"/>
      <c r="F2182" s="1061"/>
      <c r="G2182" s="1061"/>
      <c r="H2182" s="1061"/>
      <c r="I2182" s="1061"/>
      <c r="J2182" s="1062"/>
      <c r="K2182" s="192"/>
      <c r="L2182" s="1038"/>
      <c r="M2182" s="1039"/>
      <c r="N2182" s="1038"/>
      <c r="O2182" s="1039"/>
      <c r="P2182" s="1034"/>
      <c r="Q2182" s="1036"/>
      <c r="R2182" s="408"/>
      <c r="S2182" s="408"/>
      <c r="T2182" s="408"/>
      <c r="U2182" s="1034"/>
      <c r="V2182" s="1036"/>
      <c r="W2182" s="1034"/>
      <c r="X2182" s="1035"/>
      <c r="Y2182" s="286"/>
      <c r="Z2182" s="286"/>
      <c r="AA2182" s="286"/>
      <c r="AB2182" s="286"/>
      <c r="AC2182" s="223"/>
      <c r="AD2182" s="223"/>
      <c r="AE2182" s="223"/>
      <c r="AF2182" s="223"/>
      <c r="AG2182" s="223"/>
      <c r="AH2182" s="223"/>
      <c r="AI2182" s="223"/>
      <c r="AJ2182" s="223"/>
      <c r="AK2182" s="1034"/>
      <c r="AL2182" s="1035"/>
      <c r="AM2182" s="1035"/>
      <c r="AN2182" s="788"/>
      <c r="AO2182" s="789"/>
      <c r="AP2182" s="3"/>
      <c r="AQ2182" s="222">
        <f t="shared" si="1003"/>
        <v>1</v>
      </c>
    </row>
    <row r="2183" spans="2:56" s="162" customFormat="1" ht="12" customHeight="1" x14ac:dyDescent="0.15">
      <c r="B2183" s="1058"/>
      <c r="C2183" s="1063"/>
      <c r="D2183" s="1061"/>
      <c r="E2183" s="1061"/>
      <c r="F2183" s="1061"/>
      <c r="G2183" s="1061"/>
      <c r="H2183" s="1061"/>
      <c r="I2183" s="1061"/>
      <c r="J2183" s="1062"/>
      <c r="K2183" s="192"/>
      <c r="L2183" s="1038"/>
      <c r="M2183" s="1039"/>
      <c r="N2183" s="1038"/>
      <c r="O2183" s="1039"/>
      <c r="P2183" s="1034"/>
      <c r="Q2183" s="1036"/>
      <c r="R2183" s="408"/>
      <c r="S2183" s="408"/>
      <c r="T2183" s="408"/>
      <c r="U2183" s="1034"/>
      <c r="V2183" s="1036"/>
      <c r="W2183" s="1034"/>
      <c r="X2183" s="1035"/>
      <c r="Y2183" s="286"/>
      <c r="Z2183" s="286"/>
      <c r="AA2183" s="286"/>
      <c r="AB2183" s="286"/>
      <c r="AC2183" s="223"/>
      <c r="AD2183" s="223"/>
      <c r="AE2183" s="223"/>
      <c r="AF2183" s="223"/>
      <c r="AG2183" s="223"/>
      <c r="AH2183" s="223"/>
      <c r="AI2183" s="223"/>
      <c r="AJ2183" s="223"/>
      <c r="AK2183" s="1034"/>
      <c r="AL2183" s="1035"/>
      <c r="AM2183" s="1035"/>
      <c r="AN2183" s="788"/>
      <c r="AO2183" s="789"/>
      <c r="AP2183" s="3"/>
      <c r="AQ2183" s="222">
        <f t="shared" si="1003"/>
        <v>1</v>
      </c>
    </row>
    <row r="2184" spans="2:56" s="162" customFormat="1" ht="12" customHeight="1" x14ac:dyDescent="0.15">
      <c r="B2184" s="1058"/>
      <c r="C2184" s="1063"/>
      <c r="D2184" s="1061"/>
      <c r="E2184" s="1061"/>
      <c r="F2184" s="1061"/>
      <c r="G2184" s="1061"/>
      <c r="H2184" s="1061"/>
      <c r="I2184" s="1061"/>
      <c r="J2184" s="1062"/>
      <c r="K2184" s="192"/>
      <c r="L2184" s="1038"/>
      <c r="M2184" s="1039"/>
      <c r="N2184" s="1038"/>
      <c r="O2184" s="1039"/>
      <c r="P2184" s="1034"/>
      <c r="Q2184" s="1036"/>
      <c r="R2184" s="408"/>
      <c r="S2184" s="408"/>
      <c r="T2184" s="408"/>
      <c r="U2184" s="1034"/>
      <c r="V2184" s="1036"/>
      <c r="W2184" s="1034"/>
      <c r="X2184" s="1035"/>
      <c r="Y2184" s="286"/>
      <c r="Z2184" s="286"/>
      <c r="AA2184" s="286"/>
      <c r="AB2184" s="286"/>
      <c r="AC2184" s="223"/>
      <c r="AD2184" s="223"/>
      <c r="AE2184" s="223"/>
      <c r="AF2184" s="223"/>
      <c r="AG2184" s="223"/>
      <c r="AH2184" s="223"/>
      <c r="AI2184" s="223"/>
      <c r="AJ2184" s="223"/>
      <c r="AK2184" s="1034"/>
      <c r="AL2184" s="1035"/>
      <c r="AM2184" s="1035"/>
      <c r="AN2184" s="788"/>
      <c r="AO2184" s="789"/>
      <c r="AP2184" s="3"/>
      <c r="AQ2184" s="222">
        <f t="shared" si="1003"/>
        <v>1</v>
      </c>
    </row>
    <row r="2185" spans="2:56" s="162" customFormat="1" ht="12" customHeight="1" x14ac:dyDescent="0.15">
      <c r="B2185" s="1058"/>
      <c r="C2185" s="1063"/>
      <c r="D2185" s="1061"/>
      <c r="E2185" s="1061"/>
      <c r="F2185" s="1061"/>
      <c r="G2185" s="1061"/>
      <c r="H2185" s="1061"/>
      <c r="I2185" s="1061"/>
      <c r="J2185" s="1062"/>
      <c r="K2185" s="192"/>
      <c r="L2185" s="1038"/>
      <c r="M2185" s="1039"/>
      <c r="N2185" s="1038"/>
      <c r="O2185" s="1039"/>
      <c r="P2185" s="1034"/>
      <c r="Q2185" s="1036"/>
      <c r="R2185" s="408"/>
      <c r="S2185" s="408"/>
      <c r="T2185" s="408"/>
      <c r="U2185" s="1034"/>
      <c r="V2185" s="1036"/>
      <c r="W2185" s="1034"/>
      <c r="X2185" s="1035"/>
      <c r="Y2185" s="286"/>
      <c r="Z2185" s="286"/>
      <c r="AA2185" s="286"/>
      <c r="AB2185" s="286"/>
      <c r="AC2185" s="223"/>
      <c r="AD2185" s="223"/>
      <c r="AE2185" s="223"/>
      <c r="AF2185" s="223"/>
      <c r="AG2185" s="223"/>
      <c r="AH2185" s="223"/>
      <c r="AI2185" s="223"/>
      <c r="AJ2185" s="223"/>
      <c r="AK2185" s="1034"/>
      <c r="AL2185" s="1035"/>
      <c r="AM2185" s="1035"/>
      <c r="AN2185" s="788"/>
      <c r="AO2185" s="789"/>
      <c r="AP2185" s="3"/>
      <c r="AQ2185" s="222">
        <f t="shared" si="1003"/>
        <v>1</v>
      </c>
    </row>
    <row r="2186" spans="2:56" s="162" customFormat="1" ht="12" customHeight="1" x14ac:dyDescent="0.15">
      <c r="B2186" s="1058"/>
      <c r="C2186" s="1063"/>
      <c r="D2186" s="1061"/>
      <c r="E2186" s="1061"/>
      <c r="F2186" s="1061"/>
      <c r="G2186" s="1061"/>
      <c r="H2186" s="1061"/>
      <c r="I2186" s="1061"/>
      <c r="J2186" s="1062"/>
      <c r="K2186" s="192"/>
      <c r="L2186" s="1038"/>
      <c r="M2186" s="1039"/>
      <c r="N2186" s="1038"/>
      <c r="O2186" s="1039"/>
      <c r="P2186" s="1034"/>
      <c r="Q2186" s="1036"/>
      <c r="R2186" s="408"/>
      <c r="S2186" s="408"/>
      <c r="T2186" s="408"/>
      <c r="U2186" s="1034"/>
      <c r="V2186" s="1036"/>
      <c r="W2186" s="1034"/>
      <c r="X2186" s="1035"/>
      <c r="Y2186" s="286"/>
      <c r="Z2186" s="286"/>
      <c r="AA2186" s="286"/>
      <c r="AB2186" s="286"/>
      <c r="AC2186" s="223"/>
      <c r="AD2186" s="223"/>
      <c r="AE2186" s="223"/>
      <c r="AF2186" s="223"/>
      <c r="AG2186" s="223"/>
      <c r="AH2186" s="223"/>
      <c r="AI2186" s="223"/>
      <c r="AJ2186" s="223"/>
      <c r="AK2186" s="1034"/>
      <c r="AL2186" s="1035"/>
      <c r="AM2186" s="1035"/>
      <c r="AN2186" s="788"/>
      <c r="AO2186" s="789"/>
      <c r="AP2186" s="3"/>
      <c r="AQ2186" s="222">
        <f t="shared" si="1003"/>
        <v>1</v>
      </c>
    </row>
    <row r="2187" spans="2:56" s="162" customFormat="1" ht="12" customHeight="1" x14ac:dyDescent="0.15">
      <c r="B2187" s="1058"/>
      <c r="C2187" s="1063"/>
      <c r="D2187" s="1061"/>
      <c r="E2187" s="1061"/>
      <c r="F2187" s="1061"/>
      <c r="G2187" s="1061"/>
      <c r="H2187" s="1061"/>
      <c r="I2187" s="1061"/>
      <c r="J2187" s="1062"/>
      <c r="K2187" s="192"/>
      <c r="L2187" s="1038"/>
      <c r="M2187" s="1039"/>
      <c r="N2187" s="1038"/>
      <c r="O2187" s="1039"/>
      <c r="P2187" s="1034"/>
      <c r="Q2187" s="1036"/>
      <c r="R2187" s="408"/>
      <c r="S2187" s="408"/>
      <c r="T2187" s="408"/>
      <c r="U2187" s="1034"/>
      <c r="V2187" s="1036"/>
      <c r="W2187" s="1034"/>
      <c r="X2187" s="1035"/>
      <c r="Y2187" s="286"/>
      <c r="Z2187" s="286"/>
      <c r="AA2187" s="286"/>
      <c r="AB2187" s="286"/>
      <c r="AC2187" s="223"/>
      <c r="AD2187" s="223"/>
      <c r="AE2187" s="223"/>
      <c r="AF2187" s="223"/>
      <c r="AG2187" s="223"/>
      <c r="AH2187" s="223"/>
      <c r="AI2187" s="223"/>
      <c r="AJ2187" s="223"/>
      <c r="AK2187" s="1034"/>
      <c r="AL2187" s="1035"/>
      <c r="AM2187" s="1035"/>
      <c r="AN2187" s="788"/>
      <c r="AO2187" s="789"/>
      <c r="AP2187" s="3"/>
      <c r="AQ2187" s="222">
        <f t="shared" si="1003"/>
        <v>1</v>
      </c>
    </row>
    <row r="2188" spans="2:56" s="162" customFormat="1" ht="12" customHeight="1" x14ac:dyDescent="0.15">
      <c r="B2188" s="1058"/>
      <c r="C2188" s="1063"/>
      <c r="D2188" s="1061"/>
      <c r="E2188" s="1061"/>
      <c r="F2188" s="1061"/>
      <c r="G2188" s="1061"/>
      <c r="H2188" s="1061"/>
      <c r="I2188" s="1061"/>
      <c r="J2188" s="1062"/>
      <c r="K2188" s="192"/>
      <c r="L2188" s="1038"/>
      <c r="M2188" s="1039"/>
      <c r="N2188" s="1038"/>
      <c r="O2188" s="1039"/>
      <c r="P2188" s="1034"/>
      <c r="Q2188" s="1036"/>
      <c r="R2188" s="408"/>
      <c r="S2188" s="408"/>
      <c r="T2188" s="408"/>
      <c r="U2188" s="1034"/>
      <c r="V2188" s="1036"/>
      <c r="W2188" s="1034"/>
      <c r="X2188" s="1035"/>
      <c r="Y2188" s="286"/>
      <c r="Z2188" s="286"/>
      <c r="AA2188" s="286"/>
      <c r="AB2188" s="286"/>
      <c r="AC2188" s="223"/>
      <c r="AD2188" s="223"/>
      <c r="AE2188" s="223"/>
      <c r="AF2188" s="223"/>
      <c r="AG2188" s="223"/>
      <c r="AH2188" s="223"/>
      <c r="AI2188" s="223"/>
      <c r="AJ2188" s="223"/>
      <c r="AK2188" s="1034"/>
      <c r="AL2188" s="1035"/>
      <c r="AM2188" s="1035"/>
      <c r="AN2188" s="788"/>
      <c r="AO2188" s="789"/>
      <c r="AP2188" s="3"/>
      <c r="AQ2188" s="222">
        <f t="shared" si="1003"/>
        <v>1</v>
      </c>
    </row>
    <row r="2189" spans="2:56" s="162" customFormat="1" ht="12" customHeight="1" x14ac:dyDescent="0.15">
      <c r="B2189" s="1058"/>
      <c r="C2189" s="1063"/>
      <c r="D2189" s="1061"/>
      <c r="E2189" s="1061"/>
      <c r="F2189" s="1061"/>
      <c r="G2189" s="1061"/>
      <c r="H2189" s="1061"/>
      <c r="I2189" s="1061"/>
      <c r="J2189" s="1062"/>
      <c r="K2189" s="192"/>
      <c r="L2189" s="1038"/>
      <c r="M2189" s="1039"/>
      <c r="N2189" s="1038"/>
      <c r="O2189" s="1039"/>
      <c r="P2189" s="1034"/>
      <c r="Q2189" s="1036"/>
      <c r="R2189" s="408"/>
      <c r="S2189" s="408"/>
      <c r="T2189" s="408"/>
      <c r="U2189" s="1034"/>
      <c r="V2189" s="1036"/>
      <c r="W2189" s="1034"/>
      <c r="X2189" s="1035"/>
      <c r="Y2189" s="286"/>
      <c r="Z2189" s="286"/>
      <c r="AA2189" s="286"/>
      <c r="AB2189" s="286"/>
      <c r="AC2189" s="223"/>
      <c r="AD2189" s="223"/>
      <c r="AE2189" s="223"/>
      <c r="AF2189" s="223"/>
      <c r="AG2189" s="223"/>
      <c r="AH2189" s="223"/>
      <c r="AI2189" s="223"/>
      <c r="AJ2189" s="223"/>
      <c r="AK2189" s="1034"/>
      <c r="AL2189" s="1035"/>
      <c r="AM2189" s="1035"/>
      <c r="AN2189" s="788"/>
      <c r="AO2189" s="789"/>
      <c r="AP2189" s="3"/>
      <c r="AQ2189" s="222">
        <f t="shared" si="1003"/>
        <v>1</v>
      </c>
    </row>
    <row r="2190" spans="2:56" s="162" customFormat="1" ht="12" customHeight="1" x14ac:dyDescent="0.15">
      <c r="B2190" s="1058"/>
      <c r="C2190" s="1063"/>
      <c r="D2190" s="1061"/>
      <c r="E2190" s="1061"/>
      <c r="F2190" s="1061"/>
      <c r="G2190" s="1061"/>
      <c r="H2190" s="1061"/>
      <c r="I2190" s="1061"/>
      <c r="J2190" s="1062"/>
      <c r="K2190" s="192"/>
      <c r="L2190" s="1038"/>
      <c r="M2190" s="1039"/>
      <c r="N2190" s="1038"/>
      <c r="O2190" s="1039"/>
      <c r="P2190" s="1034"/>
      <c r="Q2190" s="1036"/>
      <c r="R2190" s="408"/>
      <c r="S2190" s="408"/>
      <c r="T2190" s="408"/>
      <c r="U2190" s="1034"/>
      <c r="V2190" s="1036"/>
      <c r="W2190" s="1034"/>
      <c r="X2190" s="1035"/>
      <c r="Y2190" s="286"/>
      <c r="Z2190" s="286"/>
      <c r="AA2190" s="286"/>
      <c r="AB2190" s="286"/>
      <c r="AC2190" s="223"/>
      <c r="AD2190" s="223"/>
      <c r="AE2190" s="223"/>
      <c r="AF2190" s="223"/>
      <c r="AG2190" s="223"/>
      <c r="AH2190" s="223"/>
      <c r="AI2190" s="223"/>
      <c r="AJ2190" s="223"/>
      <c r="AK2190" s="1034"/>
      <c r="AL2190" s="1035"/>
      <c r="AM2190" s="1035"/>
      <c r="AN2190" s="788"/>
      <c r="AO2190" s="789"/>
      <c r="AP2190" s="3"/>
      <c r="AQ2190" s="222">
        <f t="shared" si="1003"/>
        <v>1</v>
      </c>
    </row>
    <row r="2191" spans="2:56" s="162" customFormat="1" ht="12" customHeight="1" x14ac:dyDescent="0.15">
      <c r="B2191" s="1058"/>
      <c r="C2191" s="1063"/>
      <c r="D2191" s="1061"/>
      <c r="E2191" s="1061"/>
      <c r="F2191" s="1061"/>
      <c r="G2191" s="1061"/>
      <c r="H2191" s="1061"/>
      <c r="I2191" s="1061"/>
      <c r="J2191" s="1062"/>
      <c r="K2191" s="192"/>
      <c r="L2191" s="1038"/>
      <c r="M2191" s="1039"/>
      <c r="N2191" s="1038"/>
      <c r="O2191" s="1039"/>
      <c r="P2191" s="1034"/>
      <c r="Q2191" s="1036"/>
      <c r="R2191" s="408"/>
      <c r="S2191" s="408"/>
      <c r="T2191" s="408"/>
      <c r="U2191" s="1034"/>
      <c r="V2191" s="1036"/>
      <c r="W2191" s="1034"/>
      <c r="X2191" s="1035"/>
      <c r="Y2191" s="286"/>
      <c r="Z2191" s="286"/>
      <c r="AA2191" s="286"/>
      <c r="AB2191" s="286"/>
      <c r="AC2191" s="223"/>
      <c r="AD2191" s="223"/>
      <c r="AE2191" s="223"/>
      <c r="AF2191" s="223"/>
      <c r="AG2191" s="223"/>
      <c r="AH2191" s="223"/>
      <c r="AI2191" s="223"/>
      <c r="AJ2191" s="223"/>
      <c r="AK2191" s="1034"/>
      <c r="AL2191" s="1035"/>
      <c r="AM2191" s="1035"/>
      <c r="AN2191" s="788"/>
      <c r="AO2191" s="789"/>
      <c r="AP2191" s="3"/>
      <c r="AQ2191" s="222">
        <f t="shared" si="1003"/>
        <v>1</v>
      </c>
    </row>
    <row r="2192" spans="2:56" s="162" customFormat="1" ht="12" customHeight="1" x14ac:dyDescent="0.15">
      <c r="B2192" s="1058"/>
      <c r="C2192" s="1063"/>
      <c r="D2192" s="1061"/>
      <c r="E2192" s="1061"/>
      <c r="F2192" s="1061"/>
      <c r="G2192" s="1061"/>
      <c r="H2192" s="1061"/>
      <c r="I2192" s="1061"/>
      <c r="J2192" s="1062"/>
      <c r="K2192" s="192"/>
      <c r="L2192" s="1038"/>
      <c r="M2192" s="1039"/>
      <c r="N2192" s="1038"/>
      <c r="O2192" s="1039"/>
      <c r="P2192" s="1034"/>
      <c r="Q2192" s="1036"/>
      <c r="R2192" s="408"/>
      <c r="S2192" s="408"/>
      <c r="T2192" s="408"/>
      <c r="U2192" s="1034"/>
      <c r="V2192" s="1036"/>
      <c r="W2192" s="1034"/>
      <c r="X2192" s="1035"/>
      <c r="Y2192" s="286"/>
      <c r="Z2192" s="286"/>
      <c r="AA2192" s="286"/>
      <c r="AB2192" s="286"/>
      <c r="AC2192" s="223"/>
      <c r="AD2192" s="223"/>
      <c r="AE2192" s="223"/>
      <c r="AF2192" s="223"/>
      <c r="AG2192" s="223"/>
      <c r="AH2192" s="223"/>
      <c r="AI2192" s="223"/>
      <c r="AJ2192" s="223"/>
      <c r="AK2192" s="1034"/>
      <c r="AL2192" s="1035"/>
      <c r="AM2192" s="1035"/>
      <c r="AN2192" s="788"/>
      <c r="AO2192" s="789"/>
      <c r="AP2192" s="3"/>
      <c r="AQ2192" s="222">
        <f t="shared" si="1003"/>
        <v>1</v>
      </c>
    </row>
    <row r="2193" spans="2:86" s="162" customFormat="1" ht="12" customHeight="1" x14ac:dyDescent="0.15">
      <c r="B2193" s="1058"/>
      <c r="C2193" s="1063"/>
      <c r="D2193" s="1061"/>
      <c r="E2193" s="1061"/>
      <c r="F2193" s="1061"/>
      <c r="G2193" s="1061"/>
      <c r="H2193" s="1061"/>
      <c r="I2193" s="1061"/>
      <c r="J2193" s="1062"/>
      <c r="K2193" s="1016" t="s">
        <v>216</v>
      </c>
      <c r="L2193" s="1016" t="s">
        <v>215</v>
      </c>
      <c r="M2193" s="1016"/>
      <c r="N2193" s="1016"/>
      <c r="O2193" s="1016"/>
      <c r="P2193" s="1016"/>
      <c r="Q2193" s="1016"/>
      <c r="R2193" s="1016"/>
      <c r="S2193" s="1016"/>
      <c r="T2193" s="1016"/>
      <c r="U2193" s="1016"/>
      <c r="V2193" s="1016"/>
      <c r="W2193" s="1016"/>
      <c r="X2193" s="1016"/>
      <c r="Y2193" s="1040" t="s">
        <v>466</v>
      </c>
      <c r="Z2193" s="1041"/>
      <c r="AA2193" s="1041"/>
      <c r="AB2193" s="1042"/>
      <c r="AC2193" s="224">
        <f t="shared" ref="AC2193:AJ2193" si="1004">SUM(AC2173:AC2192)</f>
        <v>0</v>
      </c>
      <c r="AD2193" s="224">
        <f t="shared" si="1004"/>
        <v>0</v>
      </c>
      <c r="AE2193" s="224">
        <f t="shared" si="1004"/>
        <v>0</v>
      </c>
      <c r="AF2193" s="224">
        <f t="shared" si="1004"/>
        <v>0</v>
      </c>
      <c r="AG2193" s="224">
        <f t="shared" si="1004"/>
        <v>0</v>
      </c>
      <c r="AH2193" s="224">
        <f t="shared" si="1004"/>
        <v>0</v>
      </c>
      <c r="AI2193" s="224">
        <f t="shared" si="1004"/>
        <v>0</v>
      </c>
      <c r="AJ2193" s="224">
        <f t="shared" si="1004"/>
        <v>0</v>
      </c>
      <c r="AK2193" s="1040" t="s">
        <v>214</v>
      </c>
      <c r="AL2193" s="1041"/>
      <c r="AM2193" s="1041"/>
      <c r="AN2193" s="788"/>
      <c r="AO2193" s="789"/>
      <c r="AP2193" s="3"/>
    </row>
    <row r="2194" spans="2:86" s="162" customFormat="1" ht="12" customHeight="1" x14ac:dyDescent="0.15">
      <c r="B2194" s="1058"/>
      <c r="C2194" s="1063"/>
      <c r="D2194" s="1061"/>
      <c r="E2194" s="1061"/>
      <c r="F2194" s="1061"/>
      <c r="G2194" s="1061"/>
      <c r="H2194" s="1061"/>
      <c r="I2194" s="1061"/>
      <c r="J2194" s="1062"/>
      <c r="K2194" s="1016"/>
      <c r="L2194" s="1016" t="s">
        <v>467</v>
      </c>
      <c r="M2194" s="1016"/>
      <c r="N2194" s="1016"/>
      <c r="O2194" s="1016" t="s">
        <v>213</v>
      </c>
      <c r="P2194" s="1016"/>
      <c r="Q2194" s="1016"/>
      <c r="R2194" s="1016"/>
      <c r="S2194" s="1016"/>
      <c r="T2194" s="1016"/>
      <c r="U2194" s="1016"/>
      <c r="V2194" s="1016"/>
      <c r="W2194" s="1016"/>
      <c r="X2194" s="1016"/>
      <c r="Y2194" s="193">
        <f>COUNTIF(Y2173:Y2192,"○")</f>
        <v>0</v>
      </c>
      <c r="Z2194" s="193">
        <f>COUNTIF(Z2173:Z2192,"○")</f>
        <v>0</v>
      </c>
      <c r="AA2194" s="193">
        <f>COUNTIF(AA2173:AA2192,"○")</f>
        <v>0</v>
      </c>
      <c r="AB2194" s="193">
        <f>COUNTIF(AB2173:AB2192,"○")</f>
        <v>0</v>
      </c>
      <c r="AC2194" s="193">
        <f t="shared" ref="AC2194:AJ2194" si="1005">COUNT(AC2173:AC2192)</f>
        <v>0</v>
      </c>
      <c r="AD2194" s="193">
        <f t="shared" si="1005"/>
        <v>0</v>
      </c>
      <c r="AE2194" s="193">
        <f t="shared" si="1005"/>
        <v>0</v>
      </c>
      <c r="AF2194" s="193">
        <f t="shared" si="1005"/>
        <v>0</v>
      </c>
      <c r="AG2194" s="193">
        <f t="shared" si="1005"/>
        <v>0</v>
      </c>
      <c r="AH2194" s="193">
        <f t="shared" si="1005"/>
        <v>0</v>
      </c>
      <c r="AI2194" s="193">
        <f t="shared" si="1005"/>
        <v>0</v>
      </c>
      <c r="AJ2194" s="193">
        <f t="shared" si="1005"/>
        <v>0</v>
      </c>
      <c r="AK2194" s="1043"/>
      <c r="AL2194" s="1044"/>
      <c r="AM2194" s="1044"/>
      <c r="AN2194" s="1044"/>
      <c r="AO2194" s="1045"/>
      <c r="AP2194" s="3"/>
    </row>
    <row r="2195" spans="2:86" ht="12" customHeight="1" x14ac:dyDescent="0.15">
      <c r="B2195" s="1058"/>
      <c r="C2195" s="1063"/>
      <c r="D2195" s="1061"/>
      <c r="E2195" s="1061"/>
      <c r="F2195" s="1061"/>
      <c r="G2195" s="1061"/>
      <c r="H2195" s="1061"/>
      <c r="I2195" s="1061"/>
      <c r="J2195" s="1062"/>
      <c r="K2195" s="1016"/>
      <c r="L2195" s="1016"/>
      <c r="M2195" s="1016"/>
      <c r="N2195" s="1016"/>
      <c r="O2195" s="1016" t="s">
        <v>468</v>
      </c>
      <c r="P2195" s="1016"/>
      <c r="Q2195" s="1016"/>
      <c r="R2195" s="1016"/>
      <c r="S2195" s="1016"/>
      <c r="T2195" s="1016"/>
      <c r="U2195" s="1016"/>
      <c r="V2195" s="1016"/>
      <c r="W2195" s="1016"/>
      <c r="X2195" s="1016"/>
      <c r="Y2195" s="1034" t="str">
        <f>IF(Y2194&gt;0,"Ⅳ",IF(Z2194&gt;0,"Ⅲ",IF(AA2194&gt;0,"Ⅱa",IF(AB2194&gt;0,"Ⅱb","Ⅰ"))))</f>
        <v>Ⅰ</v>
      </c>
      <c r="Z2195" s="1035"/>
      <c r="AA2195" s="1035"/>
      <c r="AB2195" s="1036"/>
      <c r="AC2195" s="1034" t="str">
        <f>IF(AC2194&gt;0,"Ⅳ",IF(AD2194&gt;0,"Ⅲ",IF(AE2194&gt;0,"Ⅱa",IF(AF2194&gt;0,"Ⅱb","Ⅰ"))))</f>
        <v>Ⅰ</v>
      </c>
      <c r="AD2195" s="1035"/>
      <c r="AE2195" s="1035"/>
      <c r="AF2195" s="1036"/>
      <c r="AG2195" s="1034" t="str">
        <f>IF(AG2194&gt;0,"Ⅳ",IF(AH2194&gt;0,"Ⅲ",IF(AI2194&gt;0,"Ⅱa",IF(AJ2194&gt;0,"Ⅱb","Ⅰ"))))</f>
        <v>Ⅰ</v>
      </c>
      <c r="AH2195" s="1035"/>
      <c r="AI2195" s="1035"/>
      <c r="AJ2195" s="1036"/>
      <c r="AK2195" s="1046"/>
      <c r="AL2195" s="1047"/>
      <c r="AM2195" s="1047"/>
      <c r="AN2195" s="1047"/>
      <c r="AO2195" s="1048"/>
      <c r="AP2195" s="3"/>
      <c r="AQ2195" s="282" t="s">
        <v>312</v>
      </c>
      <c r="AR2195" s="282" t="s">
        <v>313</v>
      </c>
      <c r="AS2195" s="699" t="s">
        <v>316</v>
      </c>
      <c r="AT2195" s="1026"/>
    </row>
    <row r="2196" spans="2:86" ht="12" customHeight="1" x14ac:dyDescent="0.15">
      <c r="B2196" s="1058"/>
      <c r="C2196" s="1063"/>
      <c r="D2196" s="1061"/>
      <c r="E2196" s="1061"/>
      <c r="F2196" s="1061"/>
      <c r="G2196" s="1061"/>
      <c r="H2196" s="1061"/>
      <c r="I2196" s="1061"/>
      <c r="J2196" s="1062"/>
      <c r="K2196" s="1016"/>
      <c r="L2196" s="1016" t="s">
        <v>469</v>
      </c>
      <c r="M2196" s="1016"/>
      <c r="N2196" s="1016"/>
      <c r="O2196" s="1016" t="s">
        <v>212</v>
      </c>
      <c r="P2196" s="1016"/>
      <c r="Q2196" s="1016"/>
      <c r="R2196" s="1016"/>
      <c r="S2196" s="1016"/>
      <c r="T2196" s="1016"/>
      <c r="U2196" s="1016"/>
      <c r="V2196" s="1016"/>
      <c r="W2196" s="1016"/>
      <c r="X2196" s="1016"/>
      <c r="Y2196" s="187" t="s">
        <v>32</v>
      </c>
      <c r="Z2196" s="187" t="s">
        <v>33</v>
      </c>
      <c r="AA2196" s="1027" t="s">
        <v>34</v>
      </c>
      <c r="AB2196" s="1027"/>
      <c r="AC2196" s="187" t="s">
        <v>32</v>
      </c>
      <c r="AD2196" s="187" t="s">
        <v>33</v>
      </c>
      <c r="AE2196" s="1027" t="s">
        <v>34</v>
      </c>
      <c r="AF2196" s="1027"/>
      <c r="AG2196" s="187" t="s">
        <v>32</v>
      </c>
      <c r="AH2196" s="187" t="s">
        <v>33</v>
      </c>
      <c r="AI2196" s="1027" t="s">
        <v>34</v>
      </c>
      <c r="AJ2196" s="1027"/>
      <c r="AK2196" s="1046"/>
      <c r="AL2196" s="1047"/>
      <c r="AM2196" s="1047"/>
      <c r="AN2196" s="1047"/>
      <c r="AO2196" s="1048"/>
      <c r="AP2196" s="3"/>
      <c r="AQ2196" s="1028">
        <f>+Y2194+Z2194</f>
        <v>0</v>
      </c>
      <c r="AR2196" s="1029"/>
      <c r="AS2196" s="1028">
        <f>+AA2194+AB2194</f>
        <v>0</v>
      </c>
      <c r="AT2196" s="1029"/>
    </row>
    <row r="2197" spans="2:86" ht="12" customHeight="1" x14ac:dyDescent="0.15">
      <c r="B2197" s="1058"/>
      <c r="C2197" s="1063"/>
      <c r="D2197" s="1061"/>
      <c r="E2197" s="1061"/>
      <c r="F2197" s="1061"/>
      <c r="G2197" s="1061"/>
      <c r="H2197" s="1061"/>
      <c r="I2197" s="1061"/>
      <c r="J2197" s="1062"/>
      <c r="K2197" s="1016"/>
      <c r="L2197" s="1016"/>
      <c r="M2197" s="1016"/>
      <c r="N2197" s="1016"/>
      <c r="O2197" s="1016" t="s">
        <v>470</v>
      </c>
      <c r="P2197" s="1016"/>
      <c r="Q2197" s="1016"/>
      <c r="R2197" s="1016"/>
      <c r="S2197" s="1016"/>
      <c r="T2197" s="1016"/>
      <c r="U2197" s="1016"/>
      <c r="V2197" s="1016"/>
      <c r="W2197" s="1016"/>
      <c r="X2197" s="1016"/>
      <c r="Y2197" s="193" t="str">
        <f>IF(Y2194=0,"",1)</f>
        <v/>
      </c>
      <c r="Z2197" s="193" t="str">
        <f>IF(Z2194=0,"",1)</f>
        <v/>
      </c>
      <c r="AA2197" s="1030" t="str">
        <f>IF(AQ2196=1,"",IF(AS2196&gt;0,1,""))</f>
        <v/>
      </c>
      <c r="AB2197" s="1031"/>
      <c r="AC2197" s="193">
        <f>+AC2194</f>
        <v>0</v>
      </c>
      <c r="AD2197" s="193">
        <f>AD2194</f>
        <v>0</v>
      </c>
      <c r="AE2197" s="1030">
        <f>AE2194+AF2194</f>
        <v>0</v>
      </c>
      <c r="AF2197" s="1031"/>
      <c r="AG2197" s="193">
        <f>AG2194</f>
        <v>0</v>
      </c>
      <c r="AH2197" s="193">
        <f>AH2194</f>
        <v>0</v>
      </c>
      <c r="AI2197" s="1030">
        <f>AI2194+AJ2194</f>
        <v>0</v>
      </c>
      <c r="AJ2197" s="1031"/>
      <c r="AK2197" s="1046"/>
      <c r="AL2197" s="1047"/>
      <c r="AM2197" s="1047"/>
      <c r="AN2197" s="1047"/>
      <c r="AO2197" s="1048"/>
      <c r="AP2197" s="3"/>
      <c r="AQ2197" s="197">
        <f>+Y2194+AC2197+AG2197</f>
        <v>0</v>
      </c>
      <c r="AR2197" s="197">
        <f>+Z2194+AD2197+AH2197</f>
        <v>0</v>
      </c>
      <c r="AS2197" s="1032">
        <f>+AS2196+AE2197+AI2197</f>
        <v>0</v>
      </c>
      <c r="AT2197" s="1033"/>
    </row>
    <row r="2198" spans="2:86" ht="12" customHeight="1" x14ac:dyDescent="0.15">
      <c r="B2198" s="1058"/>
      <c r="C2198" s="1063"/>
      <c r="D2198" s="1061"/>
      <c r="E2198" s="1061"/>
      <c r="F2198" s="1061"/>
      <c r="G2198" s="1061"/>
      <c r="H2198" s="1061"/>
      <c r="I2198" s="1061"/>
      <c r="J2198" s="1062"/>
      <c r="K2198" s="1016"/>
      <c r="L2198" s="1016"/>
      <c r="M2198" s="1016"/>
      <c r="N2198" s="1016"/>
      <c r="O2198" s="1016" t="s">
        <v>471</v>
      </c>
      <c r="P2198" s="1016"/>
      <c r="Q2198" s="1016"/>
      <c r="R2198" s="1016"/>
      <c r="S2198" s="1016"/>
      <c r="T2198" s="1016"/>
      <c r="U2198" s="1016"/>
      <c r="V2198" s="1016"/>
      <c r="W2198" s="1016"/>
      <c r="X2198" s="1016"/>
      <c r="Y2198" s="1034" t="s">
        <v>875</v>
      </c>
      <c r="Z2198" s="1035"/>
      <c r="AA2198" s="1035"/>
      <c r="AB2198" s="1036"/>
      <c r="AC2198" s="1034" t="str">
        <f>IF(AC2197&gt;0,"Ⅳ",IF(AD2197&gt;0,"Ⅲ",IF(AE2197&gt;0,"Ⅱ","Ⅰ")))</f>
        <v>Ⅰ</v>
      </c>
      <c r="AD2198" s="1035"/>
      <c r="AE2198" s="1035"/>
      <c r="AF2198" s="1036"/>
      <c r="AG2198" s="1034" t="str">
        <f>IF(AG2197&gt;0,"Ⅳ",IF(AH2197&gt;0,"Ⅲ",IF(AI2197&gt;0,"Ⅱ","Ⅰ")))</f>
        <v>Ⅰ</v>
      </c>
      <c r="AH2198" s="1035"/>
      <c r="AI2198" s="1035"/>
      <c r="AJ2198" s="1036"/>
      <c r="AK2198" s="1046"/>
      <c r="AL2198" s="1047"/>
      <c r="AM2198" s="1047"/>
      <c r="AN2198" s="1047"/>
      <c r="AO2198" s="1048"/>
      <c r="AP2198" s="3"/>
      <c r="AQ2198" s="1037" t="str">
        <f>IF(AQ2197&gt;0,"Ⅳ",IF(AR2197&gt;0,"Ⅲ",IF(AS2197&gt;0,"Ⅱ","Ⅰ")))</f>
        <v>Ⅰ</v>
      </c>
      <c r="AR2198" s="1037"/>
      <c r="AS2198" s="1037"/>
      <c r="AT2198" s="1037"/>
    </row>
    <row r="2199" spans="2:86" ht="12" customHeight="1" x14ac:dyDescent="0.15">
      <c r="B2199" s="1058"/>
      <c r="C2199" s="1063"/>
      <c r="D2199" s="1061"/>
      <c r="E2199" s="1061"/>
      <c r="F2199" s="1061"/>
      <c r="G2199" s="1061"/>
      <c r="H2199" s="1061"/>
      <c r="I2199" s="1061"/>
      <c r="J2199" s="1062"/>
      <c r="K2199" s="1016"/>
      <c r="L2199" s="1016"/>
      <c r="M2199" s="1016"/>
      <c r="N2199" s="1016"/>
      <c r="O2199" s="1016" t="s">
        <v>472</v>
      </c>
      <c r="P2199" s="1016"/>
      <c r="Q2199" s="1016"/>
      <c r="R2199" s="1016"/>
      <c r="S2199" s="1016"/>
      <c r="T2199" s="1016"/>
      <c r="U2199" s="1016"/>
      <c r="V2199" s="1016"/>
      <c r="W2199" s="1016"/>
      <c r="X2199" s="1016"/>
      <c r="Y2199" s="1034" t="str">
        <f>IF(COUNTIF(Y2198:AJ2198,"Ⅳ")&gt;0,"Ⅳ",IF(COUNTIF(Y2198:AJ2198,"Ⅲ")&gt;0,"Ⅲ",IF(COUNTIF(Y2198:AJ2198,"Ⅱ")&gt;0,"Ⅱ","Ⅰ")))</f>
        <v>Ⅰ</v>
      </c>
      <c r="Z2199" s="1035"/>
      <c r="AA2199" s="1035"/>
      <c r="AB2199" s="1035"/>
      <c r="AC2199" s="1035"/>
      <c r="AD2199" s="1035"/>
      <c r="AE2199" s="1035"/>
      <c r="AF2199" s="1035"/>
      <c r="AG2199" s="1035"/>
      <c r="AH2199" s="1035"/>
      <c r="AI2199" s="1035"/>
      <c r="AJ2199" s="1036"/>
      <c r="AK2199" s="1049"/>
      <c r="AL2199" s="1050"/>
      <c r="AM2199" s="1050"/>
      <c r="AN2199" s="1050"/>
      <c r="AO2199" s="1051"/>
      <c r="AP2199" s="3"/>
    </row>
    <row r="2200" spans="2:86" ht="14.25" customHeight="1" x14ac:dyDescent="0.15">
      <c r="B2200" s="1058"/>
      <c r="C2200" s="1063"/>
      <c r="D2200" s="1061"/>
      <c r="E2200" s="1061"/>
      <c r="F2200" s="1061"/>
      <c r="G2200" s="1061"/>
      <c r="H2200" s="1061"/>
      <c r="I2200" s="1061"/>
      <c r="J2200" s="1062"/>
      <c r="K2200" s="1016" t="s">
        <v>169</v>
      </c>
      <c r="L2200" s="1017"/>
      <c r="M2200" s="1017"/>
      <c r="N2200" s="1017"/>
      <c r="O2200" s="1017"/>
      <c r="P2200" s="1017"/>
      <c r="Q2200" s="1017"/>
      <c r="R2200" s="1017"/>
      <c r="S2200" s="1017"/>
      <c r="T2200" s="1017"/>
      <c r="U2200" s="1017"/>
      <c r="V2200" s="1017"/>
      <c r="W2200" s="1017"/>
      <c r="X2200" s="1017"/>
      <c r="Y2200" s="1017"/>
      <c r="Z2200" s="1017"/>
      <c r="AA2200" s="1017"/>
      <c r="AB2200" s="1017"/>
      <c r="AC2200" s="1017"/>
      <c r="AD2200" s="1017"/>
      <c r="AE2200" s="1017"/>
      <c r="AF2200" s="1017"/>
      <c r="AG2200" s="1017"/>
      <c r="AH2200" s="1017"/>
      <c r="AI2200" s="1017"/>
      <c r="AJ2200" s="1017"/>
      <c r="AK2200" s="1017"/>
      <c r="AL2200" s="1017"/>
      <c r="AM2200" s="1017"/>
      <c r="AN2200" s="1017"/>
      <c r="AO2200" s="1017"/>
      <c r="AP2200" s="3"/>
    </row>
    <row r="2201" spans="2:86" ht="14.25" customHeight="1" x14ac:dyDescent="0.15">
      <c r="B2201" s="1058"/>
      <c r="C2201" s="1063"/>
      <c r="D2201" s="1061"/>
      <c r="E2201" s="1061"/>
      <c r="F2201" s="1061"/>
      <c r="G2201" s="1061"/>
      <c r="H2201" s="1061"/>
      <c r="I2201" s="1061"/>
      <c r="J2201" s="1062"/>
      <c r="K2201" s="1016"/>
      <c r="L2201" s="1017"/>
      <c r="M2201" s="1017"/>
      <c r="N2201" s="1017"/>
      <c r="O2201" s="1017"/>
      <c r="P2201" s="1017"/>
      <c r="Q2201" s="1017"/>
      <c r="R2201" s="1017"/>
      <c r="S2201" s="1017"/>
      <c r="T2201" s="1017"/>
      <c r="U2201" s="1017"/>
      <c r="V2201" s="1017"/>
      <c r="W2201" s="1017"/>
      <c r="X2201" s="1017"/>
      <c r="Y2201" s="1017"/>
      <c r="Z2201" s="1017"/>
      <c r="AA2201" s="1017"/>
      <c r="AB2201" s="1017"/>
      <c r="AC2201" s="1017"/>
      <c r="AD2201" s="1017"/>
      <c r="AE2201" s="1017"/>
      <c r="AF2201" s="1017"/>
      <c r="AG2201" s="1017"/>
      <c r="AH2201" s="1017"/>
      <c r="AI2201" s="1017"/>
      <c r="AJ2201" s="1017"/>
      <c r="AK2201" s="1017"/>
      <c r="AL2201" s="1017"/>
      <c r="AM2201" s="1017"/>
      <c r="AN2201" s="1017"/>
      <c r="AO2201" s="1017"/>
      <c r="AP2201" s="3"/>
    </row>
    <row r="2202" spans="2:86" ht="12" customHeight="1" x14ac:dyDescent="0.15">
      <c r="B2202" s="1058"/>
      <c r="C2202" s="1063"/>
      <c r="D2202" s="1061"/>
      <c r="E2202" s="1061"/>
      <c r="F2202" s="1061"/>
      <c r="G2202" s="1061"/>
      <c r="H2202" s="1061"/>
      <c r="I2202" s="1061"/>
      <c r="J2202" s="1062"/>
      <c r="K2202" s="1018" t="s">
        <v>473</v>
      </c>
      <c r="L2202" s="1018"/>
      <c r="M2202" s="1018"/>
      <c r="N2202" s="1018"/>
      <c r="O2202" s="1018"/>
      <c r="P2202" s="1018"/>
      <c r="Q2202" s="1018"/>
      <c r="R2202" s="1018"/>
      <c r="S2202" s="1018"/>
      <c r="T2202" s="1018"/>
      <c r="U2202" s="1018"/>
      <c r="V2202" s="1018"/>
      <c r="W2202" s="1018"/>
      <c r="X2202" s="1018"/>
      <c r="Y2202" s="1018"/>
      <c r="Z2202" s="1018"/>
      <c r="AA2202" s="1018"/>
      <c r="AB2202" s="1018"/>
      <c r="AC2202" s="1018"/>
      <c r="AD2202" s="1018"/>
      <c r="AE2202" s="1018"/>
      <c r="AF2202" s="1018"/>
      <c r="AG2202" s="1018"/>
      <c r="AH2202" s="1018"/>
      <c r="AI2202" s="1018"/>
      <c r="AJ2202" s="1018"/>
      <c r="AK2202" s="1018"/>
      <c r="AL2202" s="1018"/>
      <c r="AM2202" s="1018"/>
      <c r="AN2202" s="1018"/>
      <c r="AO2202" s="1018"/>
      <c r="AP2202" s="3"/>
    </row>
    <row r="2203" spans="2:86" ht="12" customHeight="1" x14ac:dyDescent="0.15">
      <c r="B2203" s="1058"/>
      <c r="C2203" s="1063"/>
      <c r="D2203" s="1061"/>
      <c r="E2203" s="1061"/>
      <c r="F2203" s="1061"/>
      <c r="G2203" s="1061"/>
      <c r="H2203" s="1061"/>
      <c r="I2203" s="1061"/>
      <c r="J2203" s="1062"/>
      <c r="K2203" s="1019" t="s">
        <v>523</v>
      </c>
      <c r="L2203" s="1019"/>
      <c r="M2203" s="1019"/>
      <c r="N2203" s="1019"/>
      <c r="O2203" s="1019"/>
      <c r="P2203" s="1019"/>
      <c r="Q2203" s="1019"/>
      <c r="R2203" s="1019"/>
      <c r="S2203" s="1019"/>
      <c r="T2203" s="1019"/>
      <c r="U2203" s="1019"/>
      <c r="V2203" s="1019"/>
      <c r="W2203" s="1019"/>
      <c r="X2203" s="1019"/>
      <c r="Y2203" s="1019"/>
      <c r="Z2203" s="1019"/>
      <c r="AA2203" s="1019"/>
      <c r="AB2203" s="1019"/>
      <c r="AC2203" s="1019"/>
      <c r="AD2203" s="1019"/>
      <c r="AE2203" s="1019"/>
      <c r="AF2203" s="1019"/>
      <c r="AG2203" s="1019"/>
      <c r="AH2203" s="1019"/>
      <c r="AI2203" s="1019"/>
      <c r="AJ2203" s="1019"/>
      <c r="AK2203" s="1019"/>
      <c r="AL2203" s="1019"/>
      <c r="AM2203" s="1019"/>
      <c r="AN2203" s="1019"/>
      <c r="AO2203" s="1019"/>
      <c r="AP2203" s="3"/>
    </row>
    <row r="2204" spans="2:86" ht="12" customHeight="1" x14ac:dyDescent="0.15">
      <c r="B2204" s="1058"/>
      <c r="C2204" s="1063"/>
      <c r="D2204" s="1061"/>
      <c r="E2204" s="1061"/>
      <c r="F2204" s="1061"/>
      <c r="G2204" s="1061"/>
      <c r="H2204" s="1061"/>
      <c r="I2204" s="1061"/>
      <c r="J2204" s="1062"/>
      <c r="K2204" s="194" t="s">
        <v>474</v>
      </c>
      <c r="L2204" s="195"/>
      <c r="M2204" s="195"/>
      <c r="N2204" s="195"/>
      <c r="O2204" s="195"/>
      <c r="P2204" s="195"/>
      <c r="Q2204" s="195"/>
      <c r="R2204" s="195"/>
      <c r="S2204" s="195"/>
      <c r="T2204" s="195"/>
      <c r="U2204" s="195"/>
      <c r="V2204" s="195"/>
      <c r="W2204" s="195"/>
      <c r="X2204" s="195"/>
      <c r="Y2204" s="195"/>
      <c r="Z2204" s="195"/>
      <c r="AA2204" s="195"/>
      <c r="AB2204" s="195"/>
      <c r="AC2204" s="195"/>
      <c r="AD2204" s="195"/>
      <c r="AE2204" s="195"/>
      <c r="AF2204" s="195"/>
      <c r="AG2204" s="195"/>
      <c r="AH2204" s="195"/>
      <c r="AI2204" s="195"/>
      <c r="AJ2204" s="195"/>
      <c r="AK2204" s="195"/>
      <c r="AL2204" s="195"/>
      <c r="AM2204" s="195"/>
      <c r="AN2204" s="195"/>
      <c r="AO2204" s="196"/>
      <c r="AP2204" s="3"/>
    </row>
    <row r="2205" spans="2:86" ht="12" customHeight="1" x14ac:dyDescent="0.15">
      <c r="B2205" s="1058"/>
      <c r="C2205" s="1063"/>
      <c r="D2205" s="1061"/>
      <c r="E2205" s="1061"/>
      <c r="F2205" s="1061"/>
      <c r="G2205" s="1061"/>
      <c r="H2205" s="1061"/>
      <c r="I2205" s="1061"/>
      <c r="J2205" s="1062"/>
      <c r="K2205" s="194" t="s">
        <v>475</v>
      </c>
      <c r="L2205" s="195"/>
      <c r="M2205" s="195"/>
      <c r="N2205" s="195"/>
      <c r="O2205" s="195"/>
      <c r="P2205" s="195"/>
      <c r="Q2205" s="195"/>
      <c r="R2205" s="195"/>
      <c r="S2205" s="195"/>
      <c r="T2205" s="195"/>
      <c r="U2205" s="195"/>
      <c r="V2205" s="195"/>
      <c r="W2205" s="195"/>
      <c r="X2205" s="195"/>
      <c r="Y2205" s="195"/>
      <c r="Z2205" s="195"/>
      <c r="AA2205" s="195"/>
      <c r="AB2205" s="195"/>
      <c r="AC2205" s="195"/>
      <c r="AD2205" s="195"/>
      <c r="AE2205" s="195"/>
      <c r="AF2205" s="195"/>
      <c r="AG2205" s="195"/>
      <c r="AH2205" s="195"/>
      <c r="AI2205" s="195"/>
      <c r="AJ2205" s="195"/>
      <c r="AK2205" s="195"/>
      <c r="AL2205" s="195"/>
      <c r="AM2205" s="195"/>
      <c r="AN2205" s="195"/>
      <c r="AO2205" s="196"/>
      <c r="AP2205" s="3"/>
    </row>
    <row r="2206" spans="2:86" ht="12" customHeight="1" x14ac:dyDescent="0.15">
      <c r="B2206" s="1058"/>
      <c r="C2206" s="1063"/>
      <c r="D2206" s="1061"/>
      <c r="E2206" s="1061"/>
      <c r="F2206" s="1061"/>
      <c r="G2206" s="1061"/>
      <c r="H2206" s="1061"/>
      <c r="I2206" s="1061"/>
      <c r="J2206" s="1062"/>
      <c r="K2206" s="1020" t="s">
        <v>476</v>
      </c>
      <c r="L2206" s="1021"/>
      <c r="M2206" s="1021"/>
      <c r="N2206" s="1021"/>
      <c r="O2206" s="1021"/>
      <c r="P2206" s="1021"/>
      <c r="Q2206" s="1021"/>
      <c r="R2206" s="1021"/>
      <c r="S2206" s="1021"/>
      <c r="T2206" s="1021"/>
      <c r="U2206" s="1021"/>
      <c r="V2206" s="1021"/>
      <c r="W2206" s="1021"/>
      <c r="X2206" s="1021"/>
      <c r="Y2206" s="1021"/>
      <c r="Z2206" s="1021"/>
      <c r="AA2206" s="1021"/>
      <c r="AB2206" s="1021"/>
      <c r="AC2206" s="1021"/>
      <c r="AD2206" s="1021"/>
      <c r="AE2206" s="1021"/>
      <c r="AF2206" s="1021"/>
      <c r="AG2206" s="1021"/>
      <c r="AH2206" s="1021"/>
      <c r="AI2206" s="1021"/>
      <c r="AJ2206" s="1021"/>
      <c r="AK2206" s="1021"/>
      <c r="AL2206" s="1021"/>
      <c r="AM2206" s="1021"/>
      <c r="AN2206" s="1021"/>
      <c r="AO2206" s="1022"/>
      <c r="AP2206" s="3"/>
    </row>
    <row r="2207" spans="2:86" ht="12" customHeight="1" x14ac:dyDescent="0.15">
      <c r="B2207" s="591"/>
      <c r="C2207" s="1064"/>
      <c r="D2207" s="1065"/>
      <c r="E2207" s="1065"/>
      <c r="F2207" s="1065"/>
      <c r="G2207" s="1065"/>
      <c r="H2207" s="1065"/>
      <c r="I2207" s="1065"/>
      <c r="J2207" s="1066"/>
      <c r="K2207" s="1023"/>
      <c r="L2207" s="1024"/>
      <c r="M2207" s="1024"/>
      <c r="N2207" s="1024"/>
      <c r="O2207" s="1024"/>
      <c r="P2207" s="1024"/>
      <c r="Q2207" s="1024"/>
      <c r="R2207" s="1024"/>
      <c r="S2207" s="1024"/>
      <c r="T2207" s="1024"/>
      <c r="U2207" s="1024"/>
      <c r="V2207" s="1024"/>
      <c r="W2207" s="1024"/>
      <c r="X2207" s="1024"/>
      <c r="Y2207" s="1024"/>
      <c r="Z2207" s="1024"/>
      <c r="AA2207" s="1024"/>
      <c r="AB2207" s="1024"/>
      <c r="AC2207" s="1024"/>
      <c r="AD2207" s="1024"/>
      <c r="AE2207" s="1024"/>
      <c r="AF2207" s="1024"/>
      <c r="AG2207" s="1024"/>
      <c r="AH2207" s="1024"/>
      <c r="AI2207" s="1024"/>
      <c r="AJ2207" s="1024"/>
      <c r="AK2207" s="1024"/>
      <c r="AL2207" s="1024"/>
      <c r="AM2207" s="1024"/>
      <c r="AN2207" s="1024"/>
      <c r="AO2207" s="1025"/>
      <c r="AP2207" s="3"/>
    </row>
    <row r="2208" spans="2:86" s="9" customFormat="1" ht="12" customHeight="1" x14ac:dyDescent="0.15">
      <c r="B2208" s="3" t="s">
        <v>527</v>
      </c>
      <c r="AQ2208" s="162"/>
      <c r="AR2208" s="162"/>
      <c r="AS2208" s="162"/>
      <c r="AT2208" s="162"/>
      <c r="AU2208" s="162"/>
      <c r="AV2208" s="162"/>
      <c r="AW2208" s="162"/>
      <c r="AX2208" s="162"/>
      <c r="AY2208" s="162"/>
      <c r="AZ2208" s="162"/>
      <c r="BA2208" s="162"/>
      <c r="BB2208" s="162"/>
      <c r="BC2208" s="162"/>
      <c r="BD2208" s="162"/>
      <c r="BE2208" s="162"/>
      <c r="BF2208" s="162"/>
      <c r="BG2208" s="162"/>
      <c r="BH2208" s="162"/>
      <c r="BI2208" s="162"/>
      <c r="BJ2208" s="162"/>
      <c r="BK2208" s="162"/>
      <c r="BL2208" s="162"/>
      <c r="BM2208" s="162"/>
      <c r="BN2208" s="162"/>
      <c r="BO2208" s="162"/>
      <c r="BP2208" s="162"/>
      <c r="BQ2208" s="162"/>
      <c r="BR2208" s="162"/>
      <c r="BS2208" s="162"/>
      <c r="BT2208" s="162"/>
      <c r="BU2208" s="162"/>
      <c r="BV2208" s="162"/>
      <c r="BW2208" s="162"/>
      <c r="BX2208" s="162"/>
      <c r="BY2208" s="162"/>
      <c r="BZ2208" s="162"/>
      <c r="CA2208" s="162"/>
      <c r="CB2208" s="162"/>
      <c r="CC2208" s="162"/>
      <c r="CD2208" s="162"/>
      <c r="CE2208" s="162"/>
      <c r="CF2208" s="162"/>
      <c r="CG2208" s="162"/>
      <c r="CH2208" s="162"/>
    </row>
    <row r="2209" spans="2:86" ht="12" customHeight="1" thickBot="1" x14ac:dyDescent="0.2">
      <c r="B2209" s="3" t="s">
        <v>524</v>
      </c>
    </row>
    <row r="2210" spans="2:86" ht="12" customHeight="1" x14ac:dyDescent="0.15">
      <c r="B2210" s="3" t="s">
        <v>525</v>
      </c>
      <c r="AU2210" s="1000" t="s">
        <v>305</v>
      </c>
      <c r="AV2210" s="1001" t="s">
        <v>298</v>
      </c>
      <c r="AW2210" s="1003" t="s">
        <v>299</v>
      </c>
      <c r="AX2210" s="1005" t="s">
        <v>306</v>
      </c>
      <c r="AY2210" s="1006"/>
      <c r="AZ2210" s="1006"/>
      <c r="BA2210" s="1006"/>
      <c r="BB2210" s="1006"/>
      <c r="BC2210" s="1006"/>
      <c r="BD2210" s="1006"/>
      <c r="BE2210" s="1006"/>
      <c r="BF2210" s="1006"/>
      <c r="BG2210" s="1006"/>
      <c r="BH2210" s="1006"/>
      <c r="BI2210" s="1006"/>
      <c r="BJ2210" s="1006"/>
      <c r="BK2210" s="1006"/>
      <c r="BL2210" s="1006"/>
      <c r="BM2210" s="1006"/>
      <c r="BN2210" s="1006"/>
      <c r="BO2210" s="1006"/>
      <c r="BP2210" s="1006"/>
      <c r="BQ2210" s="1006"/>
      <c r="BR2210" s="1007"/>
      <c r="BS2210" s="807" t="s">
        <v>300</v>
      </c>
      <c r="BT2210" s="1008"/>
      <c r="BU2210" s="1008"/>
      <c r="BV2210" s="1008"/>
      <c r="BW2210" s="1009" t="s">
        <v>307</v>
      </c>
      <c r="BX2210" s="1010"/>
      <c r="BY2210" s="1010"/>
      <c r="BZ2210" s="1010"/>
      <c r="CA2210" s="1010"/>
      <c r="CB2210" s="1010"/>
      <c r="CC2210" s="1010"/>
      <c r="CD2210" s="1010"/>
      <c r="CE2210" s="1010"/>
      <c r="CF2210" s="1010"/>
      <c r="CG2210" s="1010"/>
      <c r="CH2210" s="1011"/>
    </row>
    <row r="2211" spans="2:86" ht="12" customHeight="1" x14ac:dyDescent="0.15">
      <c r="B2211" s="3" t="s">
        <v>477</v>
      </c>
      <c r="AU2211" s="1000"/>
      <c r="AV2211" s="1002"/>
      <c r="AW2211" s="1004"/>
      <c r="AX2211" s="1012" t="s">
        <v>308</v>
      </c>
      <c r="AY2211" s="686"/>
      <c r="AZ2211" s="686"/>
      <c r="BA2211" s="686"/>
      <c r="BB2211" s="686"/>
      <c r="BC2211" s="686"/>
      <c r="BD2211" s="686"/>
      <c r="BE2211" s="686"/>
      <c r="BF2211" s="686"/>
      <c r="BG2211" s="686"/>
      <c r="BH2211" s="686"/>
      <c r="BI2211" s="686"/>
      <c r="BJ2211" s="686" t="s">
        <v>309</v>
      </c>
      <c r="BK2211" s="686"/>
      <c r="BL2211" s="686"/>
      <c r="BM2211" s="686"/>
      <c r="BN2211" s="686"/>
      <c r="BO2211" s="686"/>
      <c r="BP2211" s="686"/>
      <c r="BQ2211" s="686"/>
      <c r="BR2211" s="1013"/>
      <c r="BS2211" s="1008"/>
      <c r="BT2211" s="1008"/>
      <c r="BU2211" s="1008"/>
      <c r="BV2211" s="1008"/>
      <c r="BW2211" s="1014" t="s">
        <v>302</v>
      </c>
      <c r="BX2211" s="699"/>
      <c r="BY2211" s="699"/>
      <c r="BZ2211" s="699"/>
      <c r="CA2211" s="686" t="s">
        <v>310</v>
      </c>
      <c r="CB2211" s="686"/>
      <c r="CC2211" s="686"/>
      <c r="CD2211" s="686"/>
      <c r="CE2211" s="686"/>
      <c r="CF2211" s="686"/>
      <c r="CG2211" s="686"/>
      <c r="CH2211" s="1013"/>
    </row>
    <row r="2212" spans="2:86" ht="12" customHeight="1" x14ac:dyDescent="0.15">
      <c r="B2212" s="3" t="s">
        <v>526</v>
      </c>
      <c r="AU2212" s="1000"/>
      <c r="AV2212" s="1002"/>
      <c r="AW2212" s="1004"/>
      <c r="AX2212" s="1012" t="s">
        <v>26</v>
      </c>
      <c r="AY2212" s="686"/>
      <c r="AZ2212" s="686"/>
      <c r="BA2212" s="686"/>
      <c r="BB2212" s="686" t="s">
        <v>22</v>
      </c>
      <c r="BC2212" s="686"/>
      <c r="BD2212" s="686"/>
      <c r="BE2212" s="686"/>
      <c r="BF2212" s="686" t="s">
        <v>24</v>
      </c>
      <c r="BG2212" s="686"/>
      <c r="BH2212" s="686"/>
      <c r="BI2212" s="686"/>
      <c r="BJ2212" s="699" t="s">
        <v>26</v>
      </c>
      <c r="BK2212" s="699"/>
      <c r="BL2212" s="699"/>
      <c r="BM2212" s="699" t="s">
        <v>22</v>
      </c>
      <c r="BN2212" s="699"/>
      <c r="BO2212" s="699"/>
      <c r="BP2212" s="699" t="s">
        <v>24</v>
      </c>
      <c r="BQ2212" s="699"/>
      <c r="BR2212" s="1015"/>
      <c r="BS2212" s="807" t="s">
        <v>26</v>
      </c>
      <c r="BT2212" s="807" t="s">
        <v>22</v>
      </c>
      <c r="BU2212" s="807" t="s">
        <v>24</v>
      </c>
      <c r="BV2212" s="807" t="s">
        <v>303</v>
      </c>
      <c r="BW2212" s="1012" t="s">
        <v>311</v>
      </c>
      <c r="BX2212" s="686"/>
      <c r="BY2212" s="686"/>
      <c r="BZ2212" s="686"/>
      <c r="CA2212" s="686" t="s">
        <v>22</v>
      </c>
      <c r="CB2212" s="686"/>
      <c r="CC2212" s="686"/>
      <c r="CD2212" s="686"/>
      <c r="CE2212" s="686" t="s">
        <v>24</v>
      </c>
      <c r="CF2212" s="686"/>
      <c r="CG2212" s="686"/>
      <c r="CH2212" s="1013"/>
    </row>
    <row r="2213" spans="2:86" ht="12" customHeight="1" x14ac:dyDescent="0.15">
      <c r="B2213" s="3" t="s">
        <v>478</v>
      </c>
      <c r="AU2213" s="1000"/>
      <c r="AV2213" s="1002"/>
      <c r="AW2213" s="1004"/>
      <c r="AX2213" s="156" t="s">
        <v>862</v>
      </c>
      <c r="AY2213" s="157" t="s">
        <v>863</v>
      </c>
      <c r="AZ2213" s="157" t="s">
        <v>864</v>
      </c>
      <c r="BA2213" s="158" t="s">
        <v>865</v>
      </c>
      <c r="BB2213" s="159" t="s">
        <v>866</v>
      </c>
      <c r="BC2213" s="157" t="s">
        <v>863</v>
      </c>
      <c r="BD2213" s="157" t="s">
        <v>867</v>
      </c>
      <c r="BE2213" s="158" t="s">
        <v>865</v>
      </c>
      <c r="BF2213" s="159" t="s">
        <v>866</v>
      </c>
      <c r="BG2213" s="157" t="s">
        <v>863</v>
      </c>
      <c r="BH2213" s="157" t="s">
        <v>864</v>
      </c>
      <c r="BI2213" s="158" t="s">
        <v>865</v>
      </c>
      <c r="BJ2213" s="159" t="s">
        <v>866</v>
      </c>
      <c r="BK2213" s="157" t="s">
        <v>868</v>
      </c>
      <c r="BL2213" s="158" t="s">
        <v>869</v>
      </c>
      <c r="BM2213" s="159" t="s">
        <v>870</v>
      </c>
      <c r="BN2213" s="157" t="s">
        <v>863</v>
      </c>
      <c r="BO2213" s="158" t="s">
        <v>871</v>
      </c>
      <c r="BP2213" s="159" t="s">
        <v>870</v>
      </c>
      <c r="BQ2213" s="157" t="s">
        <v>868</v>
      </c>
      <c r="BR2213" s="160" t="s">
        <v>872</v>
      </c>
      <c r="BS2213" s="1008"/>
      <c r="BT2213" s="1008"/>
      <c r="BU2213" s="1008"/>
      <c r="BV2213" s="1008"/>
      <c r="BW2213" s="156" t="s">
        <v>866</v>
      </c>
      <c r="BX2213" s="157" t="s">
        <v>863</v>
      </c>
      <c r="BY2213" s="157" t="s">
        <v>864</v>
      </c>
      <c r="BZ2213" s="158" t="s">
        <v>865</v>
      </c>
      <c r="CA2213" s="159" t="s">
        <v>866</v>
      </c>
      <c r="CB2213" s="157" t="s">
        <v>873</v>
      </c>
      <c r="CC2213" s="157" t="s">
        <v>864</v>
      </c>
      <c r="CD2213" s="158" t="s">
        <v>865</v>
      </c>
      <c r="CE2213" s="159" t="s">
        <v>866</v>
      </c>
      <c r="CF2213" s="157" t="s">
        <v>863</v>
      </c>
      <c r="CG2213" s="157" t="s">
        <v>864</v>
      </c>
      <c r="CH2213" s="160" t="s">
        <v>874</v>
      </c>
    </row>
    <row r="2214" spans="2:86" x14ac:dyDescent="0.15">
      <c r="B2214" s="3" t="s">
        <v>539</v>
      </c>
      <c r="AU2214" s="1000"/>
      <c r="AV2214" s="188" t="str">
        <f>N2216</f>
        <v>S047</v>
      </c>
      <c r="AW2214" s="300">
        <f>R2216</f>
        <v>10.6</v>
      </c>
      <c r="AX2214" s="197">
        <f>+Y2241</f>
        <v>0</v>
      </c>
      <c r="AY2214" s="197">
        <f>+Z2241</f>
        <v>0</v>
      </c>
      <c r="AZ2214" s="197">
        <f>+AA2241</f>
        <v>0</v>
      </c>
      <c r="BA2214" s="197">
        <f t="shared" ref="BA2214" si="1006">+AB2241</f>
        <v>0</v>
      </c>
      <c r="BB2214" s="197">
        <f>+AC2241</f>
        <v>0</v>
      </c>
      <c r="BC2214" s="197">
        <f t="shared" ref="BC2214" si="1007">+AD2241</f>
        <v>0</v>
      </c>
      <c r="BD2214" s="197">
        <f t="shared" ref="BD2214" si="1008">+AE2241</f>
        <v>0</v>
      </c>
      <c r="BE2214" s="197">
        <f t="shared" ref="BE2214" si="1009">+AF2241</f>
        <v>3</v>
      </c>
      <c r="BF2214" s="197">
        <f t="shared" ref="BF2214" si="1010">+AG2241</f>
        <v>0</v>
      </c>
      <c r="BG2214" s="197">
        <f t="shared" ref="BG2214" si="1011">+AH2241</f>
        <v>0</v>
      </c>
      <c r="BH2214" s="197">
        <f t="shared" ref="BH2214" si="1012">+AI2241</f>
        <v>0</v>
      </c>
      <c r="BI2214" s="197">
        <f t="shared" ref="BI2214" si="1013">+AJ2241</f>
        <v>1</v>
      </c>
      <c r="BJ2214" s="197" t="str">
        <f>+Y2244</f>
        <v/>
      </c>
      <c r="BK2214" s="197" t="str">
        <f t="shared" ref="BK2214" si="1014">+Z2244</f>
        <v/>
      </c>
      <c r="BL2214" s="197" t="str">
        <f>+AA2244</f>
        <v/>
      </c>
      <c r="BM2214" s="197">
        <f>+AC2244</f>
        <v>0</v>
      </c>
      <c r="BN2214" s="197">
        <f t="shared" ref="BN2214" si="1015">+AD2244</f>
        <v>0</v>
      </c>
      <c r="BO2214" s="197">
        <f t="shared" ref="BO2214" si="1016">+AE2244</f>
        <v>3</v>
      </c>
      <c r="BP2214" s="197">
        <f>+AG2244</f>
        <v>0</v>
      </c>
      <c r="BQ2214" s="197">
        <f>+AH2244</f>
        <v>0</v>
      </c>
      <c r="BR2214" s="197">
        <f>+AI2244</f>
        <v>1</v>
      </c>
      <c r="BS2214" s="296" t="str">
        <f>+Y2245</f>
        <v>Ⅰ</v>
      </c>
      <c r="BT2214" s="296" t="str">
        <f>+AC2245</f>
        <v>Ⅱ</v>
      </c>
      <c r="BU2214" s="296" t="str">
        <f>+AG2245</f>
        <v>Ⅱ</v>
      </c>
      <c r="BV2214" s="296" t="str">
        <f>+Y2246</f>
        <v>Ⅱ</v>
      </c>
      <c r="BW2214" s="164" t="str">
        <f>IF(Y2241&gt;0,R2216,"")</f>
        <v/>
      </c>
      <c r="BX2214" s="165" t="str">
        <f>IF(Z2241&gt;0,"",IF(AA2241&gt;0,R2216,""))</f>
        <v/>
      </c>
      <c r="BY2214" s="165" t="str">
        <f>IF(Y2241+Z2241&gt;0,"",IF(AA2241&gt;0,R2216,""))</f>
        <v/>
      </c>
      <c r="BZ2214" s="165" t="str">
        <f>IF(Y2241+Z2241+AA2241&gt;0,"",IF(AB2241&gt;0,R2216,""))</f>
        <v/>
      </c>
      <c r="CA2214" s="166">
        <f t="shared" ref="CA2214" si="1017">+AC2240</f>
        <v>0</v>
      </c>
      <c r="CB2214" s="166">
        <f t="shared" ref="CB2214" si="1018">+AD2240</f>
        <v>0</v>
      </c>
      <c r="CC2214" s="166">
        <f t="shared" ref="CC2214" si="1019">+AE2240</f>
        <v>0</v>
      </c>
      <c r="CD2214" s="166">
        <f t="shared" ref="CD2214" si="1020">+AF2240</f>
        <v>2.0000000000000004E-2</v>
      </c>
      <c r="CE2214" s="166">
        <f t="shared" ref="CE2214" si="1021">+AG2240</f>
        <v>0</v>
      </c>
      <c r="CF2214" s="166">
        <f t="shared" ref="CF2214" si="1022">+AH2240</f>
        <v>0</v>
      </c>
      <c r="CG2214" s="166">
        <f t="shared" ref="CG2214" si="1023">+AI2240</f>
        <v>0</v>
      </c>
      <c r="CH2214" s="166">
        <f t="shared" ref="CH2214" si="1024">+AJ2240</f>
        <v>0.3125</v>
      </c>
    </row>
    <row r="2215" spans="2:86" ht="12" customHeight="1" x14ac:dyDescent="0.15">
      <c r="B2215" s="1057" t="s">
        <v>219</v>
      </c>
      <c r="C2215" s="1059"/>
      <c r="D2215" s="1060"/>
      <c r="E2215" s="1061"/>
      <c r="F2215" s="1061"/>
      <c r="G2215" s="1061"/>
      <c r="H2215" s="1061"/>
      <c r="I2215" s="1061"/>
      <c r="J2215" s="1062"/>
      <c r="K2215" s="1067" t="s">
        <v>453</v>
      </c>
      <c r="L2215" s="1068"/>
      <c r="M2215" s="1068"/>
      <c r="N2215" s="1068"/>
      <c r="O2215" s="1068"/>
      <c r="P2215" s="1068"/>
      <c r="Q2215" s="1068"/>
      <c r="R2215" s="1068"/>
      <c r="S2215" s="1068"/>
      <c r="T2215" s="1068"/>
      <c r="U2215" s="1068"/>
      <c r="V2215" s="1068"/>
      <c r="W2215" s="1068"/>
      <c r="X2215" s="1068"/>
      <c r="Y2215" s="1068"/>
      <c r="Z2215" s="1068"/>
      <c r="AA2215" s="1068"/>
      <c r="AB2215" s="1068"/>
      <c r="AC2215" s="1068"/>
      <c r="AD2215" s="1068"/>
      <c r="AE2215" s="1068"/>
      <c r="AF2215" s="1068"/>
      <c r="AG2215" s="1068"/>
      <c r="AH2215" s="1068"/>
      <c r="AI2215" s="1068"/>
      <c r="AJ2215" s="1068"/>
      <c r="AK2215" s="1068"/>
      <c r="AL2215" s="1068"/>
      <c r="AM2215" s="1068"/>
      <c r="AN2215" s="1068"/>
      <c r="AO2215" s="1069"/>
      <c r="AP2215" s="3"/>
    </row>
    <row r="2216" spans="2:86" ht="12" customHeight="1" x14ac:dyDescent="0.15">
      <c r="B2216" s="1058"/>
      <c r="C2216" s="1063"/>
      <c r="D2216" s="1061"/>
      <c r="E2216" s="1061"/>
      <c r="F2216" s="1061"/>
      <c r="G2216" s="1061"/>
      <c r="H2216" s="1061"/>
      <c r="I2216" s="1061"/>
      <c r="J2216" s="1062"/>
      <c r="K2216" s="1040" t="s">
        <v>218</v>
      </c>
      <c r="L2216" s="1041"/>
      <c r="M2216" s="1042"/>
      <c r="N2216" s="1034" t="s">
        <v>767</v>
      </c>
      <c r="O2216" s="1035"/>
      <c r="P2216" s="1040" t="s">
        <v>454</v>
      </c>
      <c r="Q2216" s="1042"/>
      <c r="R2216" s="1070">
        <f>'様式A-2'!C58</f>
        <v>10.6</v>
      </c>
      <c r="S2216" s="1071"/>
      <c r="T2216" s="1072"/>
      <c r="U2216" s="1073" t="s">
        <v>455</v>
      </c>
      <c r="V2216" s="1074"/>
      <c r="W2216" s="1073" t="s">
        <v>456</v>
      </c>
      <c r="X2216" s="1074"/>
      <c r="Y2216" s="1042" t="s">
        <v>217</v>
      </c>
      <c r="Z2216" s="1016"/>
      <c r="AA2216" s="1016"/>
      <c r="AB2216" s="1016"/>
      <c r="AC2216" s="1073" t="s">
        <v>457</v>
      </c>
      <c r="AD2216" s="1079"/>
      <c r="AE2216" s="1079"/>
      <c r="AF2216" s="1079"/>
      <c r="AG2216" s="1079"/>
      <c r="AH2216" s="1079"/>
      <c r="AI2216" s="1079"/>
      <c r="AJ2216" s="1074"/>
      <c r="AK2216" s="1073" t="s">
        <v>458</v>
      </c>
      <c r="AL2216" s="1079"/>
      <c r="AM2216" s="1079"/>
      <c r="AN2216" s="1081"/>
      <c r="AO2216" s="1082"/>
      <c r="AP2216" s="3"/>
      <c r="AV2216" s="167"/>
      <c r="AW2216" s="221"/>
      <c r="AX2216" s="167"/>
      <c r="AY2216" s="167"/>
      <c r="AZ2216" s="167"/>
      <c r="BA2216" s="167"/>
      <c r="BB2216" s="167"/>
      <c r="BC2216" s="167"/>
      <c r="BD2216" s="167"/>
    </row>
    <row r="2217" spans="2:86" ht="12" customHeight="1" x14ac:dyDescent="0.15">
      <c r="B2217" s="1058"/>
      <c r="C2217" s="1063"/>
      <c r="D2217" s="1061"/>
      <c r="E2217" s="1061"/>
      <c r="F2217" s="1061"/>
      <c r="G2217" s="1061"/>
      <c r="H2217" s="1061"/>
      <c r="I2217" s="1061"/>
      <c r="J2217" s="1062"/>
      <c r="K2217" s="1016" t="s">
        <v>459</v>
      </c>
      <c r="L2217" s="1016" t="s">
        <v>199</v>
      </c>
      <c r="M2217" s="1016"/>
      <c r="N2217" s="1016" t="s">
        <v>198</v>
      </c>
      <c r="O2217" s="1016"/>
      <c r="P2217" s="1016" t="s">
        <v>460</v>
      </c>
      <c r="Q2217" s="1016"/>
      <c r="R2217" s="1016" t="s">
        <v>6</v>
      </c>
      <c r="S2217" s="1016"/>
      <c r="T2217" s="1016"/>
      <c r="U2217" s="1075"/>
      <c r="V2217" s="1076"/>
      <c r="W2217" s="1075"/>
      <c r="X2217" s="1076"/>
      <c r="Y2217" s="1042"/>
      <c r="Z2217" s="1016"/>
      <c r="AA2217" s="1016"/>
      <c r="AB2217" s="1016"/>
      <c r="AC2217" s="1077"/>
      <c r="AD2217" s="1080"/>
      <c r="AE2217" s="1080"/>
      <c r="AF2217" s="1080"/>
      <c r="AG2217" s="1080"/>
      <c r="AH2217" s="1080"/>
      <c r="AI2217" s="1080"/>
      <c r="AJ2217" s="1078"/>
      <c r="AK2217" s="1075"/>
      <c r="AL2217" s="1083"/>
      <c r="AM2217" s="1083"/>
      <c r="AN2217" s="1084"/>
      <c r="AO2217" s="1085"/>
      <c r="AP2217" s="3"/>
      <c r="AV2217" s="167"/>
      <c r="AW2217" s="167"/>
      <c r="AX2217" s="167"/>
      <c r="AY2217" s="167"/>
      <c r="AZ2217" s="167"/>
      <c r="BA2217" s="167"/>
      <c r="BB2217" s="167"/>
      <c r="BC2217" s="167"/>
      <c r="BD2217" s="167"/>
    </row>
    <row r="2218" spans="2:86" ht="12" customHeight="1" x14ac:dyDescent="0.15">
      <c r="B2218" s="1058"/>
      <c r="C2218" s="1063"/>
      <c r="D2218" s="1061"/>
      <c r="E2218" s="1061"/>
      <c r="F2218" s="1061"/>
      <c r="G2218" s="1061"/>
      <c r="H2218" s="1061"/>
      <c r="I2218" s="1061"/>
      <c r="J2218" s="1062"/>
      <c r="K2218" s="1016"/>
      <c r="L2218" s="1016"/>
      <c r="M2218" s="1016"/>
      <c r="N2218" s="1016"/>
      <c r="O2218" s="1016"/>
      <c r="P2218" s="1016"/>
      <c r="Q2218" s="1016"/>
      <c r="R2218" s="1016"/>
      <c r="S2218" s="1016"/>
      <c r="T2218" s="1016"/>
      <c r="U2218" s="1075"/>
      <c r="V2218" s="1076"/>
      <c r="W2218" s="1075"/>
      <c r="X2218" s="1076"/>
      <c r="Y2218" s="1042" t="s">
        <v>461</v>
      </c>
      <c r="Z2218" s="1016"/>
      <c r="AA2218" s="1016"/>
      <c r="AB2218" s="1016"/>
      <c r="AC2218" s="1016" t="s">
        <v>462</v>
      </c>
      <c r="AD2218" s="1016"/>
      <c r="AE2218" s="1016"/>
      <c r="AF2218" s="1016"/>
      <c r="AG2218" s="1016" t="s">
        <v>463</v>
      </c>
      <c r="AH2218" s="1016"/>
      <c r="AI2218" s="1016"/>
      <c r="AJ2218" s="1016"/>
      <c r="AK2218" s="1075"/>
      <c r="AL2218" s="1083"/>
      <c r="AM2218" s="1083"/>
      <c r="AN2218" s="1084"/>
      <c r="AO2218" s="1085"/>
      <c r="AP2218" s="3"/>
      <c r="AV2218" s="167"/>
      <c r="AW2218" s="167"/>
      <c r="AX2218" s="167"/>
      <c r="AY2218" s="167"/>
      <c r="AZ2218" s="167"/>
      <c r="BA2218" s="167"/>
      <c r="BB2218" s="167"/>
      <c r="BC2218" s="167"/>
      <c r="BD2218" s="167"/>
    </row>
    <row r="2219" spans="2:86" ht="12" customHeight="1" x14ac:dyDescent="0.15">
      <c r="B2219" s="1058"/>
      <c r="C2219" s="1063"/>
      <c r="D2219" s="1061"/>
      <c r="E2219" s="1061"/>
      <c r="F2219" s="1061"/>
      <c r="G2219" s="1061"/>
      <c r="H2219" s="1061"/>
      <c r="I2219" s="1061"/>
      <c r="J2219" s="1062"/>
      <c r="K2219" s="1016"/>
      <c r="L2219" s="1016"/>
      <c r="M2219" s="1016"/>
      <c r="N2219" s="1016"/>
      <c r="O2219" s="1016"/>
      <c r="P2219" s="1016"/>
      <c r="Q2219" s="1016"/>
      <c r="R2219" s="1016"/>
      <c r="S2219" s="1016"/>
      <c r="T2219" s="1016"/>
      <c r="U2219" s="1077"/>
      <c r="V2219" s="1078"/>
      <c r="W2219" s="1077"/>
      <c r="X2219" s="1078"/>
      <c r="Y2219" s="191" t="s">
        <v>32</v>
      </c>
      <c r="Z2219" s="187" t="s">
        <v>33</v>
      </c>
      <c r="AA2219" s="187" t="s">
        <v>464</v>
      </c>
      <c r="AB2219" s="187" t="s">
        <v>465</v>
      </c>
      <c r="AC2219" s="187" t="s">
        <v>32</v>
      </c>
      <c r="AD2219" s="187" t="s">
        <v>33</v>
      </c>
      <c r="AE2219" s="187" t="s">
        <v>464</v>
      </c>
      <c r="AF2219" s="187" t="s">
        <v>465</v>
      </c>
      <c r="AG2219" s="187" t="s">
        <v>32</v>
      </c>
      <c r="AH2219" s="187" t="s">
        <v>33</v>
      </c>
      <c r="AI2219" s="187" t="s">
        <v>464</v>
      </c>
      <c r="AJ2219" s="187" t="s">
        <v>465</v>
      </c>
      <c r="AK2219" s="1077"/>
      <c r="AL2219" s="1080"/>
      <c r="AM2219" s="1080"/>
      <c r="AN2219" s="1086"/>
      <c r="AO2219" s="1087"/>
      <c r="AP2219" s="3"/>
      <c r="AV2219" s="167"/>
      <c r="AW2219" s="167"/>
      <c r="AX2219" s="167"/>
      <c r="AY2219" s="167"/>
      <c r="AZ2219" s="167"/>
      <c r="BA2219" s="167"/>
      <c r="BB2219" s="167"/>
      <c r="BC2219" s="167"/>
      <c r="BD2219" s="167"/>
    </row>
    <row r="2220" spans="2:86" ht="12" customHeight="1" x14ac:dyDescent="0.15">
      <c r="B2220" s="1058"/>
      <c r="C2220" s="1063"/>
      <c r="D2220" s="1061"/>
      <c r="E2220" s="1061"/>
      <c r="F2220" s="1061"/>
      <c r="G2220" s="1061"/>
      <c r="H2220" s="1061"/>
      <c r="I2220" s="1061"/>
      <c r="J2220" s="1062"/>
      <c r="K2220" s="192">
        <v>1</v>
      </c>
      <c r="L2220" s="1038" t="s">
        <v>534</v>
      </c>
      <c r="M2220" s="1039"/>
      <c r="N2220" s="1038" t="s">
        <v>486</v>
      </c>
      <c r="O2220" s="1039"/>
      <c r="P2220" s="1034" t="s">
        <v>332</v>
      </c>
      <c r="Q2220" s="1036"/>
      <c r="R2220" s="408" t="s">
        <v>338</v>
      </c>
      <c r="S2220" s="408"/>
      <c r="T2220" s="408"/>
      <c r="U2220" s="1034" t="s">
        <v>54</v>
      </c>
      <c r="V2220" s="1036"/>
      <c r="W2220" s="1034" t="s">
        <v>551</v>
      </c>
      <c r="X2220" s="1035"/>
      <c r="Y2220" s="286"/>
      <c r="Z2220" s="286"/>
      <c r="AA2220" s="286"/>
      <c r="AB2220" s="286"/>
      <c r="AC2220" s="223"/>
      <c r="AD2220" s="223"/>
      <c r="AE2220" s="223"/>
      <c r="AF2220" s="223"/>
      <c r="AG2220" s="223"/>
      <c r="AH2220" s="223"/>
      <c r="AI2220" s="223"/>
      <c r="AJ2220" s="223"/>
      <c r="AK2220" s="1088" t="s">
        <v>1683</v>
      </c>
      <c r="AL2220" s="1089"/>
      <c r="AM2220" s="1089"/>
      <c r="AN2220" s="1090"/>
      <c r="AO2220" s="1091"/>
      <c r="AP2220" s="3"/>
      <c r="AQ2220" s="222">
        <f>IF(P2220="材質劣化",2,IF(P2220="漏水",3,1))</f>
        <v>2</v>
      </c>
      <c r="AV2220" s="167"/>
      <c r="AW2220" s="167"/>
      <c r="AX2220" s="167"/>
      <c r="AY2220" s="167"/>
      <c r="AZ2220" s="167"/>
      <c r="BA2220" s="167"/>
      <c r="BB2220" s="167"/>
      <c r="BC2220" s="167"/>
      <c r="BD2220" s="167"/>
    </row>
    <row r="2221" spans="2:86" ht="12" customHeight="1" x14ac:dyDescent="0.15">
      <c r="B2221" s="1058"/>
      <c r="C2221" s="1063"/>
      <c r="D2221" s="1061"/>
      <c r="E2221" s="1061"/>
      <c r="F2221" s="1061"/>
      <c r="G2221" s="1061"/>
      <c r="H2221" s="1061"/>
      <c r="I2221" s="1061"/>
      <c r="J2221" s="1062"/>
      <c r="K2221" s="192">
        <v>2</v>
      </c>
      <c r="L2221" s="1038" t="s">
        <v>534</v>
      </c>
      <c r="M2221" s="1039"/>
      <c r="N2221" s="1038" t="s">
        <v>486</v>
      </c>
      <c r="O2221" s="1039"/>
      <c r="P2221" s="1034" t="s">
        <v>332</v>
      </c>
      <c r="Q2221" s="1036"/>
      <c r="R2221" s="408" t="s">
        <v>338</v>
      </c>
      <c r="S2221" s="408"/>
      <c r="T2221" s="408"/>
      <c r="U2221" s="1034" t="s">
        <v>54</v>
      </c>
      <c r="V2221" s="1036"/>
      <c r="W2221" s="1034" t="s">
        <v>551</v>
      </c>
      <c r="X2221" s="1035"/>
      <c r="Y2221" s="286"/>
      <c r="Z2221" s="286"/>
      <c r="AA2221" s="286"/>
      <c r="AB2221" s="286"/>
      <c r="AC2221" s="223"/>
      <c r="AD2221" s="223"/>
      <c r="AE2221" s="223"/>
      <c r="AF2221" s="223"/>
      <c r="AG2221" s="223"/>
      <c r="AH2221" s="223"/>
      <c r="AI2221" s="223"/>
      <c r="AJ2221" s="223"/>
      <c r="AK2221" s="1052" t="s">
        <v>1685</v>
      </c>
      <c r="AL2221" s="1053"/>
      <c r="AM2221" s="1053"/>
      <c r="AN2221" s="1054"/>
      <c r="AO2221" s="1055"/>
      <c r="AP2221" s="3"/>
      <c r="AQ2221" s="222">
        <f t="shared" ref="AQ2221:AQ2239" si="1025">IF(P2221="材質劣化",2,IF(P2221="漏水",3,1))</f>
        <v>2</v>
      </c>
      <c r="AV2221" s="167"/>
      <c r="AW2221" s="167"/>
      <c r="AX2221" s="167"/>
      <c r="AY2221" s="167"/>
      <c r="AZ2221" s="167"/>
      <c r="BA2221" s="167"/>
      <c r="BB2221" s="167"/>
      <c r="BC2221" s="167"/>
      <c r="BD2221" s="167"/>
    </row>
    <row r="2222" spans="2:86" ht="12" customHeight="1" x14ac:dyDescent="0.15">
      <c r="B2222" s="1058"/>
      <c r="C2222" s="1063"/>
      <c r="D2222" s="1061"/>
      <c r="E2222" s="1061"/>
      <c r="F2222" s="1061"/>
      <c r="G2222" s="1061"/>
      <c r="H2222" s="1061"/>
      <c r="I2222" s="1061"/>
      <c r="J2222" s="1062"/>
      <c r="K2222" s="192">
        <v>3</v>
      </c>
      <c r="L2222" s="1038" t="s">
        <v>534</v>
      </c>
      <c r="M2222" s="1039"/>
      <c r="N2222" s="1038" t="s">
        <v>486</v>
      </c>
      <c r="O2222" s="1039"/>
      <c r="P2222" s="1034" t="s">
        <v>333</v>
      </c>
      <c r="Q2222" s="1036"/>
      <c r="R2222" s="408" t="s">
        <v>338</v>
      </c>
      <c r="S2222" s="408"/>
      <c r="T2222" s="408"/>
      <c r="U2222" s="1034" t="s">
        <v>54</v>
      </c>
      <c r="V2222" s="1036"/>
      <c r="W2222" s="1034" t="s">
        <v>551</v>
      </c>
      <c r="X2222" s="1035"/>
      <c r="Y2222" s="286"/>
      <c r="Z2222" s="286"/>
      <c r="AA2222" s="286"/>
      <c r="AB2222" s="286"/>
      <c r="AC2222" s="223"/>
      <c r="AD2222" s="223"/>
      <c r="AE2222" s="223"/>
      <c r="AF2222" s="223"/>
      <c r="AG2222" s="223"/>
      <c r="AH2222" s="223"/>
      <c r="AI2222" s="223"/>
      <c r="AJ2222" s="223"/>
      <c r="AK2222" s="1052" t="s">
        <v>1688</v>
      </c>
      <c r="AL2222" s="1053"/>
      <c r="AM2222" s="1053"/>
      <c r="AN2222" s="1054"/>
      <c r="AO2222" s="1055"/>
      <c r="AP2222" s="3"/>
      <c r="AQ2222" s="222">
        <f t="shared" si="1025"/>
        <v>3</v>
      </c>
      <c r="AV2222" s="167"/>
      <c r="AW2222" s="167"/>
      <c r="AX2222" s="167"/>
      <c r="AY2222" s="167"/>
      <c r="AZ2222" s="167"/>
      <c r="BA2222" s="167"/>
      <c r="BB2222" s="167"/>
      <c r="BC2222" s="167"/>
      <c r="BD2222" s="167"/>
    </row>
    <row r="2223" spans="2:86" ht="12" customHeight="1" x14ac:dyDescent="0.15">
      <c r="B2223" s="1058"/>
      <c r="C2223" s="1063"/>
      <c r="D2223" s="1061"/>
      <c r="E2223" s="1061"/>
      <c r="F2223" s="1061"/>
      <c r="G2223" s="1061"/>
      <c r="H2223" s="1061"/>
      <c r="I2223" s="1061"/>
      <c r="J2223" s="1062"/>
      <c r="K2223" s="192">
        <v>4</v>
      </c>
      <c r="L2223" s="1038" t="s">
        <v>534</v>
      </c>
      <c r="M2223" s="1039"/>
      <c r="N2223" s="1038" t="s">
        <v>485</v>
      </c>
      <c r="O2223" s="1039"/>
      <c r="P2223" s="1034" t="s">
        <v>333</v>
      </c>
      <c r="Q2223" s="1036"/>
      <c r="R2223" s="408" t="s">
        <v>338</v>
      </c>
      <c r="S2223" s="408"/>
      <c r="T2223" s="408"/>
      <c r="U2223" s="1034" t="s">
        <v>54</v>
      </c>
      <c r="V2223" s="1036"/>
      <c r="W2223" s="1034" t="s">
        <v>551</v>
      </c>
      <c r="X2223" s="1035"/>
      <c r="Y2223" s="286"/>
      <c r="Z2223" s="286"/>
      <c r="AA2223" s="286"/>
      <c r="AB2223" s="286"/>
      <c r="AC2223" s="223"/>
      <c r="AD2223" s="223"/>
      <c r="AE2223" s="223"/>
      <c r="AF2223" s="223"/>
      <c r="AG2223" s="223"/>
      <c r="AH2223" s="223"/>
      <c r="AI2223" s="223"/>
      <c r="AJ2223" s="223"/>
      <c r="AK2223" s="1052" t="s">
        <v>1688</v>
      </c>
      <c r="AL2223" s="1053"/>
      <c r="AM2223" s="1053"/>
      <c r="AN2223" s="1054"/>
      <c r="AO2223" s="1055"/>
      <c r="AP2223" s="3"/>
      <c r="AQ2223" s="222">
        <f t="shared" si="1025"/>
        <v>3</v>
      </c>
      <c r="AV2223" s="167"/>
      <c r="AW2223" s="167"/>
      <c r="AX2223" s="167"/>
      <c r="AY2223" s="167"/>
      <c r="AZ2223" s="167"/>
      <c r="BA2223" s="167"/>
      <c r="BB2223" s="167"/>
      <c r="BC2223" s="167"/>
      <c r="BD2223" s="167"/>
    </row>
    <row r="2224" spans="2:86" ht="12" customHeight="1" x14ac:dyDescent="0.15">
      <c r="B2224" s="1058"/>
      <c r="C2224" s="1063"/>
      <c r="D2224" s="1061"/>
      <c r="E2224" s="1061"/>
      <c r="F2224" s="1061"/>
      <c r="G2224" s="1061"/>
      <c r="H2224" s="1061"/>
      <c r="I2224" s="1061"/>
      <c r="J2224" s="1062"/>
      <c r="K2224" s="192">
        <v>5</v>
      </c>
      <c r="L2224" s="1038" t="s">
        <v>534</v>
      </c>
      <c r="M2224" s="1039"/>
      <c r="N2224" s="1038" t="s">
        <v>485</v>
      </c>
      <c r="O2224" s="1039"/>
      <c r="P2224" s="1034" t="s">
        <v>332</v>
      </c>
      <c r="Q2224" s="1036"/>
      <c r="R2224" s="408" t="s">
        <v>338</v>
      </c>
      <c r="S2224" s="408"/>
      <c r="T2224" s="408"/>
      <c r="U2224" s="1034" t="s">
        <v>54</v>
      </c>
      <c r="V2224" s="1036"/>
      <c r="W2224" s="1034" t="s">
        <v>551</v>
      </c>
      <c r="X2224" s="1035"/>
      <c r="Y2224" s="286"/>
      <c r="Z2224" s="286"/>
      <c r="AA2224" s="286"/>
      <c r="AB2224" s="286"/>
      <c r="AC2224" s="223"/>
      <c r="AD2224" s="223"/>
      <c r="AE2224" s="223"/>
      <c r="AF2224" s="223"/>
      <c r="AG2224" s="223"/>
      <c r="AH2224" s="223"/>
      <c r="AI2224" s="223"/>
      <c r="AJ2224" s="223"/>
      <c r="AK2224" s="1052" t="s">
        <v>1685</v>
      </c>
      <c r="AL2224" s="1053"/>
      <c r="AM2224" s="1053"/>
      <c r="AN2224" s="1054"/>
      <c r="AO2224" s="1055"/>
      <c r="AP2224" s="3"/>
      <c r="AQ2224" s="222">
        <f t="shared" si="1025"/>
        <v>2</v>
      </c>
      <c r="AV2224" s="167"/>
      <c r="AW2224" s="167"/>
      <c r="AX2224" s="167"/>
      <c r="AY2224" s="167"/>
      <c r="AZ2224" s="167"/>
      <c r="BA2224" s="167"/>
      <c r="BB2224" s="167"/>
      <c r="BC2224" s="167"/>
      <c r="BD2224" s="167"/>
    </row>
    <row r="2225" spans="2:56" ht="12" customHeight="1" x14ac:dyDescent="0.15">
      <c r="B2225" s="1058"/>
      <c r="C2225" s="1063"/>
      <c r="D2225" s="1061"/>
      <c r="E2225" s="1061"/>
      <c r="F2225" s="1061"/>
      <c r="G2225" s="1061"/>
      <c r="H2225" s="1061"/>
      <c r="I2225" s="1061"/>
      <c r="J2225" s="1062"/>
      <c r="K2225" s="192">
        <v>6</v>
      </c>
      <c r="L2225" s="1038" t="s">
        <v>331</v>
      </c>
      <c r="M2225" s="1039"/>
      <c r="N2225" s="1038" t="s">
        <v>356</v>
      </c>
      <c r="O2225" s="1039"/>
      <c r="P2225" s="1034" t="s">
        <v>332</v>
      </c>
      <c r="Q2225" s="1036"/>
      <c r="R2225" s="408" t="s">
        <v>338</v>
      </c>
      <c r="S2225" s="408"/>
      <c r="T2225" s="408"/>
      <c r="U2225" s="1034" t="s">
        <v>554</v>
      </c>
      <c r="V2225" s="1036"/>
      <c r="W2225" s="1034" t="s">
        <v>1649</v>
      </c>
      <c r="X2225" s="1035"/>
      <c r="Y2225" s="286"/>
      <c r="Z2225" s="286"/>
      <c r="AA2225" s="286"/>
      <c r="AB2225" s="286"/>
      <c r="AC2225" s="223"/>
      <c r="AD2225" s="223"/>
      <c r="AE2225" s="223"/>
      <c r="AF2225" s="223"/>
      <c r="AG2225" s="223"/>
      <c r="AH2225" s="223"/>
      <c r="AI2225" s="223"/>
      <c r="AJ2225" s="223"/>
      <c r="AK2225" s="1052"/>
      <c r="AL2225" s="1053"/>
      <c r="AM2225" s="1053"/>
      <c r="AN2225" s="1054"/>
      <c r="AO2225" s="1055"/>
      <c r="AP2225" s="3"/>
      <c r="AQ2225" s="222">
        <f t="shared" si="1025"/>
        <v>2</v>
      </c>
      <c r="AV2225" s="167"/>
      <c r="AW2225" s="167"/>
      <c r="AX2225" s="167"/>
      <c r="AY2225" s="167"/>
      <c r="AZ2225" s="167"/>
      <c r="BA2225" s="167"/>
      <c r="BB2225" s="167"/>
      <c r="BC2225" s="167"/>
      <c r="BD2225" s="167"/>
    </row>
    <row r="2226" spans="2:56" s="162" customFormat="1" ht="12" customHeight="1" x14ac:dyDescent="0.15">
      <c r="B2226" s="1058"/>
      <c r="C2226" s="1063"/>
      <c r="D2226" s="1061"/>
      <c r="E2226" s="1061"/>
      <c r="F2226" s="1061"/>
      <c r="G2226" s="1061"/>
      <c r="H2226" s="1061"/>
      <c r="I2226" s="1061"/>
      <c r="J2226" s="1062"/>
      <c r="K2226" s="192">
        <v>7</v>
      </c>
      <c r="L2226" s="1038" t="s">
        <v>331</v>
      </c>
      <c r="M2226" s="1039"/>
      <c r="N2226" s="1038" t="s">
        <v>355</v>
      </c>
      <c r="O2226" s="1039"/>
      <c r="P2226" s="1034" t="s">
        <v>332</v>
      </c>
      <c r="Q2226" s="1036"/>
      <c r="R2226" s="408" t="s">
        <v>532</v>
      </c>
      <c r="S2226" s="408"/>
      <c r="T2226" s="408"/>
      <c r="U2226" s="1034" t="s">
        <v>554</v>
      </c>
      <c r="V2226" s="1036"/>
      <c r="W2226" s="1034" t="s">
        <v>1649</v>
      </c>
      <c r="X2226" s="1035"/>
      <c r="Y2226" s="286"/>
      <c r="Z2226" s="286"/>
      <c r="AA2226" s="286"/>
      <c r="AB2226" s="286"/>
      <c r="AC2226" s="223"/>
      <c r="AD2226" s="223"/>
      <c r="AE2226" s="223"/>
      <c r="AF2226" s="223">
        <f>0.1*0.2</f>
        <v>2.0000000000000004E-2</v>
      </c>
      <c r="AG2226" s="223"/>
      <c r="AH2226" s="223"/>
      <c r="AI2226" s="223"/>
      <c r="AJ2226" s="223"/>
      <c r="AK2226" s="1034"/>
      <c r="AL2226" s="1035"/>
      <c r="AM2226" s="1035"/>
      <c r="AN2226" s="788"/>
      <c r="AO2226" s="789"/>
      <c r="AP2226" s="3"/>
      <c r="AQ2226" s="222">
        <f t="shared" si="1025"/>
        <v>2</v>
      </c>
    </row>
    <row r="2227" spans="2:56" s="162" customFormat="1" ht="12" customHeight="1" x14ac:dyDescent="0.15">
      <c r="B2227" s="1058"/>
      <c r="C2227" s="1063"/>
      <c r="D2227" s="1061"/>
      <c r="E2227" s="1061"/>
      <c r="F2227" s="1061"/>
      <c r="G2227" s="1061"/>
      <c r="H2227" s="1061"/>
      <c r="I2227" s="1061"/>
      <c r="J2227" s="1062"/>
      <c r="K2227" s="192">
        <v>8</v>
      </c>
      <c r="L2227" s="1038" t="s">
        <v>331</v>
      </c>
      <c r="M2227" s="1039"/>
      <c r="N2227" s="1038" t="s">
        <v>355</v>
      </c>
      <c r="O2227" s="1039"/>
      <c r="P2227" s="1034" t="s">
        <v>333</v>
      </c>
      <c r="Q2227" s="1036"/>
      <c r="R2227" s="408" t="s">
        <v>340</v>
      </c>
      <c r="S2227" s="408"/>
      <c r="T2227" s="408"/>
      <c r="U2227" s="1034" t="s">
        <v>1648</v>
      </c>
      <c r="V2227" s="1036"/>
      <c r="W2227" s="1034" t="s">
        <v>1649</v>
      </c>
      <c r="X2227" s="1035"/>
      <c r="Y2227" s="286"/>
      <c r="Z2227" s="286"/>
      <c r="AA2227" s="286"/>
      <c r="AB2227" s="286"/>
      <c r="AC2227" s="223"/>
      <c r="AD2227" s="223"/>
      <c r="AE2227" s="223"/>
      <c r="AF2227" s="223"/>
      <c r="AG2227" s="223"/>
      <c r="AH2227" s="223"/>
      <c r="AI2227" s="223"/>
      <c r="AJ2227" s="223">
        <f>1.25*0.25</f>
        <v>0.3125</v>
      </c>
      <c r="AK2227" s="1034"/>
      <c r="AL2227" s="1035"/>
      <c r="AM2227" s="1035"/>
      <c r="AN2227" s="788"/>
      <c r="AO2227" s="789"/>
      <c r="AP2227" s="3"/>
      <c r="AQ2227" s="222">
        <f t="shared" si="1025"/>
        <v>3</v>
      </c>
    </row>
    <row r="2228" spans="2:56" s="162" customFormat="1" ht="12" customHeight="1" x14ac:dyDescent="0.15">
      <c r="B2228" s="1058"/>
      <c r="C2228" s="1063"/>
      <c r="D2228" s="1061"/>
      <c r="E2228" s="1061"/>
      <c r="F2228" s="1061"/>
      <c r="G2228" s="1061"/>
      <c r="H2228" s="1061"/>
      <c r="I2228" s="1061"/>
      <c r="J2228" s="1062"/>
      <c r="K2228" s="192">
        <v>9</v>
      </c>
      <c r="L2228" s="1038" t="s">
        <v>331</v>
      </c>
      <c r="M2228" s="1039"/>
      <c r="N2228" s="1038" t="s">
        <v>355</v>
      </c>
      <c r="O2228" s="1039"/>
      <c r="P2228" s="1034" t="s">
        <v>332</v>
      </c>
      <c r="Q2228" s="1036"/>
      <c r="R2228" s="408" t="s">
        <v>338</v>
      </c>
      <c r="S2228" s="408"/>
      <c r="T2228" s="408"/>
      <c r="U2228" s="1034" t="s">
        <v>554</v>
      </c>
      <c r="V2228" s="1036"/>
      <c r="W2228" s="1034" t="s">
        <v>1649</v>
      </c>
      <c r="X2228" s="1035"/>
      <c r="Y2228" s="286"/>
      <c r="Z2228" s="286"/>
      <c r="AA2228" s="286"/>
      <c r="AB2228" s="286"/>
      <c r="AC2228" s="223"/>
      <c r="AD2228" s="223"/>
      <c r="AE2228" s="223"/>
      <c r="AF2228" s="223"/>
      <c r="AG2228" s="223"/>
      <c r="AH2228" s="223"/>
      <c r="AI2228" s="223"/>
      <c r="AJ2228" s="223"/>
      <c r="AK2228" s="1034"/>
      <c r="AL2228" s="1035"/>
      <c r="AM2228" s="1035"/>
      <c r="AN2228" s="788"/>
      <c r="AO2228" s="789"/>
      <c r="AP2228" s="3"/>
      <c r="AQ2228" s="222">
        <f t="shared" si="1025"/>
        <v>2</v>
      </c>
    </row>
    <row r="2229" spans="2:56" s="162" customFormat="1" ht="12" customHeight="1" x14ac:dyDescent="0.15">
      <c r="B2229" s="1058"/>
      <c r="C2229" s="1063"/>
      <c r="D2229" s="1061"/>
      <c r="E2229" s="1061"/>
      <c r="F2229" s="1061"/>
      <c r="G2229" s="1061"/>
      <c r="H2229" s="1061"/>
      <c r="I2229" s="1061"/>
      <c r="J2229" s="1062"/>
      <c r="K2229" s="192"/>
      <c r="L2229" s="1038"/>
      <c r="M2229" s="1039"/>
      <c r="N2229" s="1038"/>
      <c r="O2229" s="1039"/>
      <c r="P2229" s="1034"/>
      <c r="Q2229" s="1036"/>
      <c r="R2229" s="408"/>
      <c r="S2229" s="408"/>
      <c r="T2229" s="408"/>
      <c r="U2229" s="1034"/>
      <c r="V2229" s="1036"/>
      <c r="W2229" s="1034"/>
      <c r="X2229" s="1035"/>
      <c r="Y2229" s="286"/>
      <c r="Z2229" s="286"/>
      <c r="AA2229" s="286"/>
      <c r="AB2229" s="286"/>
      <c r="AC2229" s="223"/>
      <c r="AD2229" s="223"/>
      <c r="AE2229" s="223"/>
      <c r="AF2229" s="223"/>
      <c r="AG2229" s="223"/>
      <c r="AH2229" s="223"/>
      <c r="AI2229" s="223"/>
      <c r="AJ2229" s="223"/>
      <c r="AK2229" s="1034"/>
      <c r="AL2229" s="1035"/>
      <c r="AM2229" s="1035"/>
      <c r="AN2229" s="788"/>
      <c r="AO2229" s="789"/>
      <c r="AP2229" s="3"/>
      <c r="AQ2229" s="222">
        <f t="shared" si="1025"/>
        <v>1</v>
      </c>
    </row>
    <row r="2230" spans="2:56" s="162" customFormat="1" ht="12" customHeight="1" x14ac:dyDescent="0.15">
      <c r="B2230" s="1058"/>
      <c r="C2230" s="1063"/>
      <c r="D2230" s="1061"/>
      <c r="E2230" s="1061"/>
      <c r="F2230" s="1061"/>
      <c r="G2230" s="1061"/>
      <c r="H2230" s="1061"/>
      <c r="I2230" s="1061"/>
      <c r="J2230" s="1062"/>
      <c r="K2230" s="192"/>
      <c r="L2230" s="1038"/>
      <c r="M2230" s="1039"/>
      <c r="N2230" s="1038"/>
      <c r="O2230" s="1039"/>
      <c r="P2230" s="1034"/>
      <c r="Q2230" s="1036"/>
      <c r="R2230" s="408"/>
      <c r="S2230" s="408"/>
      <c r="T2230" s="408"/>
      <c r="U2230" s="1034"/>
      <c r="V2230" s="1036"/>
      <c r="W2230" s="1034"/>
      <c r="X2230" s="1035"/>
      <c r="Y2230" s="286"/>
      <c r="Z2230" s="286"/>
      <c r="AA2230" s="286"/>
      <c r="AB2230" s="286"/>
      <c r="AC2230" s="223"/>
      <c r="AD2230" s="223"/>
      <c r="AE2230" s="223"/>
      <c r="AF2230" s="223"/>
      <c r="AG2230" s="223"/>
      <c r="AH2230" s="223"/>
      <c r="AI2230" s="223"/>
      <c r="AJ2230" s="223"/>
      <c r="AK2230" s="1034"/>
      <c r="AL2230" s="1035"/>
      <c r="AM2230" s="1035"/>
      <c r="AN2230" s="788"/>
      <c r="AO2230" s="789"/>
      <c r="AP2230" s="3"/>
      <c r="AQ2230" s="222">
        <f t="shared" si="1025"/>
        <v>1</v>
      </c>
    </row>
    <row r="2231" spans="2:56" s="162" customFormat="1" ht="12" customHeight="1" x14ac:dyDescent="0.15">
      <c r="B2231" s="1058"/>
      <c r="C2231" s="1063"/>
      <c r="D2231" s="1061"/>
      <c r="E2231" s="1061"/>
      <c r="F2231" s="1061"/>
      <c r="G2231" s="1061"/>
      <c r="H2231" s="1061"/>
      <c r="I2231" s="1061"/>
      <c r="J2231" s="1062"/>
      <c r="K2231" s="192"/>
      <c r="L2231" s="1038"/>
      <c r="M2231" s="1039"/>
      <c r="N2231" s="1038"/>
      <c r="O2231" s="1039"/>
      <c r="P2231" s="1034"/>
      <c r="Q2231" s="1036"/>
      <c r="R2231" s="408"/>
      <c r="S2231" s="408"/>
      <c r="T2231" s="408"/>
      <c r="U2231" s="1034"/>
      <c r="V2231" s="1036"/>
      <c r="W2231" s="1034"/>
      <c r="X2231" s="1035"/>
      <c r="Y2231" s="286"/>
      <c r="Z2231" s="286"/>
      <c r="AA2231" s="286"/>
      <c r="AB2231" s="286"/>
      <c r="AC2231" s="223"/>
      <c r="AD2231" s="223"/>
      <c r="AE2231" s="223"/>
      <c r="AF2231" s="223"/>
      <c r="AG2231" s="223"/>
      <c r="AH2231" s="223"/>
      <c r="AI2231" s="223"/>
      <c r="AJ2231" s="223"/>
      <c r="AK2231" s="1034"/>
      <c r="AL2231" s="1035"/>
      <c r="AM2231" s="1035"/>
      <c r="AN2231" s="788"/>
      <c r="AO2231" s="789"/>
      <c r="AP2231" s="3"/>
      <c r="AQ2231" s="222">
        <f t="shared" si="1025"/>
        <v>1</v>
      </c>
    </row>
    <row r="2232" spans="2:56" s="162" customFormat="1" ht="12" customHeight="1" x14ac:dyDescent="0.15">
      <c r="B2232" s="1058"/>
      <c r="C2232" s="1063"/>
      <c r="D2232" s="1061"/>
      <c r="E2232" s="1061"/>
      <c r="F2232" s="1061"/>
      <c r="G2232" s="1061"/>
      <c r="H2232" s="1061"/>
      <c r="I2232" s="1061"/>
      <c r="J2232" s="1062"/>
      <c r="K2232" s="192"/>
      <c r="L2232" s="1038"/>
      <c r="M2232" s="1039"/>
      <c r="N2232" s="1038"/>
      <c r="O2232" s="1039"/>
      <c r="P2232" s="1034"/>
      <c r="Q2232" s="1036"/>
      <c r="R2232" s="408"/>
      <c r="S2232" s="408"/>
      <c r="T2232" s="408"/>
      <c r="U2232" s="1034"/>
      <c r="V2232" s="1036"/>
      <c r="W2232" s="1034"/>
      <c r="X2232" s="1035"/>
      <c r="Y2232" s="286"/>
      <c r="Z2232" s="286"/>
      <c r="AA2232" s="286"/>
      <c r="AB2232" s="286"/>
      <c r="AC2232" s="223"/>
      <c r="AD2232" s="223"/>
      <c r="AE2232" s="223"/>
      <c r="AF2232" s="223"/>
      <c r="AG2232" s="223"/>
      <c r="AH2232" s="223"/>
      <c r="AI2232" s="223"/>
      <c r="AJ2232" s="223"/>
      <c r="AK2232" s="1034"/>
      <c r="AL2232" s="1035"/>
      <c r="AM2232" s="1035"/>
      <c r="AN2232" s="788"/>
      <c r="AO2232" s="789"/>
      <c r="AP2232" s="3"/>
      <c r="AQ2232" s="222">
        <f t="shared" si="1025"/>
        <v>1</v>
      </c>
    </row>
    <row r="2233" spans="2:56" s="162" customFormat="1" ht="12" customHeight="1" x14ac:dyDescent="0.15">
      <c r="B2233" s="1058"/>
      <c r="C2233" s="1063"/>
      <c r="D2233" s="1061"/>
      <c r="E2233" s="1061"/>
      <c r="F2233" s="1061"/>
      <c r="G2233" s="1061"/>
      <c r="H2233" s="1061"/>
      <c r="I2233" s="1061"/>
      <c r="J2233" s="1062"/>
      <c r="K2233" s="192"/>
      <c r="L2233" s="1038"/>
      <c r="M2233" s="1039"/>
      <c r="N2233" s="1038"/>
      <c r="O2233" s="1039"/>
      <c r="P2233" s="1034"/>
      <c r="Q2233" s="1036"/>
      <c r="R2233" s="408"/>
      <c r="S2233" s="408"/>
      <c r="T2233" s="408"/>
      <c r="U2233" s="1034"/>
      <c r="V2233" s="1036"/>
      <c r="W2233" s="1034"/>
      <c r="X2233" s="1035"/>
      <c r="Y2233" s="286"/>
      <c r="Z2233" s="286"/>
      <c r="AA2233" s="286"/>
      <c r="AB2233" s="286"/>
      <c r="AC2233" s="223"/>
      <c r="AD2233" s="223"/>
      <c r="AE2233" s="223"/>
      <c r="AF2233" s="223"/>
      <c r="AG2233" s="223"/>
      <c r="AH2233" s="223"/>
      <c r="AI2233" s="223"/>
      <c r="AJ2233" s="223"/>
      <c r="AK2233" s="1034"/>
      <c r="AL2233" s="1035"/>
      <c r="AM2233" s="1035"/>
      <c r="AN2233" s="788"/>
      <c r="AO2233" s="789"/>
      <c r="AP2233" s="3"/>
      <c r="AQ2233" s="222">
        <f t="shared" si="1025"/>
        <v>1</v>
      </c>
    </row>
    <row r="2234" spans="2:56" s="162" customFormat="1" ht="12" customHeight="1" x14ac:dyDescent="0.15">
      <c r="B2234" s="1058"/>
      <c r="C2234" s="1063"/>
      <c r="D2234" s="1061"/>
      <c r="E2234" s="1061"/>
      <c r="F2234" s="1061"/>
      <c r="G2234" s="1061"/>
      <c r="H2234" s="1061"/>
      <c r="I2234" s="1061"/>
      <c r="J2234" s="1062"/>
      <c r="K2234" s="192"/>
      <c r="L2234" s="1038"/>
      <c r="M2234" s="1039"/>
      <c r="N2234" s="1038"/>
      <c r="O2234" s="1039"/>
      <c r="P2234" s="1034"/>
      <c r="Q2234" s="1036"/>
      <c r="R2234" s="408"/>
      <c r="S2234" s="408"/>
      <c r="T2234" s="408"/>
      <c r="U2234" s="1034"/>
      <c r="V2234" s="1036"/>
      <c r="W2234" s="1034"/>
      <c r="X2234" s="1035"/>
      <c r="Y2234" s="286"/>
      <c r="Z2234" s="286"/>
      <c r="AA2234" s="286"/>
      <c r="AB2234" s="286"/>
      <c r="AC2234" s="223"/>
      <c r="AD2234" s="223"/>
      <c r="AE2234" s="223"/>
      <c r="AF2234" s="223"/>
      <c r="AG2234" s="223"/>
      <c r="AH2234" s="223"/>
      <c r="AI2234" s="223"/>
      <c r="AJ2234" s="223"/>
      <c r="AK2234" s="1034"/>
      <c r="AL2234" s="1035"/>
      <c r="AM2234" s="1035"/>
      <c r="AN2234" s="788"/>
      <c r="AO2234" s="789"/>
      <c r="AP2234" s="3"/>
      <c r="AQ2234" s="222">
        <f t="shared" si="1025"/>
        <v>1</v>
      </c>
    </row>
    <row r="2235" spans="2:56" s="162" customFormat="1" ht="12" customHeight="1" x14ac:dyDescent="0.15">
      <c r="B2235" s="1058"/>
      <c r="C2235" s="1063"/>
      <c r="D2235" s="1061"/>
      <c r="E2235" s="1061"/>
      <c r="F2235" s="1061"/>
      <c r="G2235" s="1061"/>
      <c r="H2235" s="1061"/>
      <c r="I2235" s="1061"/>
      <c r="J2235" s="1062"/>
      <c r="K2235" s="192"/>
      <c r="L2235" s="1038"/>
      <c r="M2235" s="1039"/>
      <c r="N2235" s="1038"/>
      <c r="O2235" s="1039"/>
      <c r="P2235" s="1034"/>
      <c r="Q2235" s="1036"/>
      <c r="R2235" s="408"/>
      <c r="S2235" s="408"/>
      <c r="T2235" s="408"/>
      <c r="U2235" s="1034"/>
      <c r="V2235" s="1036"/>
      <c r="W2235" s="1034"/>
      <c r="X2235" s="1035"/>
      <c r="Y2235" s="286"/>
      <c r="Z2235" s="286"/>
      <c r="AA2235" s="286"/>
      <c r="AB2235" s="286"/>
      <c r="AC2235" s="223"/>
      <c r="AD2235" s="223"/>
      <c r="AE2235" s="223"/>
      <c r="AF2235" s="223"/>
      <c r="AG2235" s="223"/>
      <c r="AH2235" s="223"/>
      <c r="AI2235" s="223"/>
      <c r="AJ2235" s="223"/>
      <c r="AK2235" s="1034"/>
      <c r="AL2235" s="1035"/>
      <c r="AM2235" s="1035"/>
      <c r="AN2235" s="788"/>
      <c r="AO2235" s="789"/>
      <c r="AP2235" s="3"/>
      <c r="AQ2235" s="222">
        <f t="shared" si="1025"/>
        <v>1</v>
      </c>
    </row>
    <row r="2236" spans="2:56" s="162" customFormat="1" ht="12" customHeight="1" x14ac:dyDescent="0.15">
      <c r="B2236" s="1058"/>
      <c r="C2236" s="1063"/>
      <c r="D2236" s="1061"/>
      <c r="E2236" s="1061"/>
      <c r="F2236" s="1061"/>
      <c r="G2236" s="1061"/>
      <c r="H2236" s="1061"/>
      <c r="I2236" s="1061"/>
      <c r="J2236" s="1062"/>
      <c r="K2236" s="192"/>
      <c r="L2236" s="1038"/>
      <c r="M2236" s="1039"/>
      <c r="N2236" s="1038"/>
      <c r="O2236" s="1039"/>
      <c r="P2236" s="1034"/>
      <c r="Q2236" s="1036"/>
      <c r="R2236" s="408"/>
      <c r="S2236" s="408"/>
      <c r="T2236" s="408"/>
      <c r="U2236" s="1034"/>
      <c r="V2236" s="1036"/>
      <c r="W2236" s="1034"/>
      <c r="X2236" s="1035"/>
      <c r="Y2236" s="286"/>
      <c r="Z2236" s="286"/>
      <c r="AA2236" s="286"/>
      <c r="AB2236" s="286"/>
      <c r="AC2236" s="223"/>
      <c r="AD2236" s="223"/>
      <c r="AE2236" s="223"/>
      <c r="AF2236" s="223"/>
      <c r="AG2236" s="223"/>
      <c r="AH2236" s="223"/>
      <c r="AI2236" s="223"/>
      <c r="AJ2236" s="223"/>
      <c r="AK2236" s="1034"/>
      <c r="AL2236" s="1035"/>
      <c r="AM2236" s="1035"/>
      <c r="AN2236" s="788"/>
      <c r="AO2236" s="789"/>
      <c r="AP2236" s="3"/>
      <c r="AQ2236" s="222">
        <f t="shared" si="1025"/>
        <v>1</v>
      </c>
    </row>
    <row r="2237" spans="2:56" s="162" customFormat="1" ht="12" customHeight="1" x14ac:dyDescent="0.15">
      <c r="B2237" s="1058"/>
      <c r="C2237" s="1063"/>
      <c r="D2237" s="1061"/>
      <c r="E2237" s="1061"/>
      <c r="F2237" s="1061"/>
      <c r="G2237" s="1061"/>
      <c r="H2237" s="1061"/>
      <c r="I2237" s="1061"/>
      <c r="J2237" s="1062"/>
      <c r="K2237" s="192"/>
      <c r="L2237" s="1038"/>
      <c r="M2237" s="1039"/>
      <c r="N2237" s="1038"/>
      <c r="O2237" s="1039"/>
      <c r="P2237" s="1034"/>
      <c r="Q2237" s="1036"/>
      <c r="R2237" s="408"/>
      <c r="S2237" s="408"/>
      <c r="T2237" s="408"/>
      <c r="U2237" s="1034"/>
      <c r="V2237" s="1036"/>
      <c r="W2237" s="1034"/>
      <c r="X2237" s="1035"/>
      <c r="Y2237" s="286"/>
      <c r="Z2237" s="286"/>
      <c r="AA2237" s="286"/>
      <c r="AB2237" s="286"/>
      <c r="AC2237" s="223"/>
      <c r="AD2237" s="223"/>
      <c r="AE2237" s="223"/>
      <c r="AF2237" s="223"/>
      <c r="AG2237" s="223"/>
      <c r="AH2237" s="223"/>
      <c r="AI2237" s="223"/>
      <c r="AJ2237" s="223"/>
      <c r="AK2237" s="1034"/>
      <c r="AL2237" s="1035"/>
      <c r="AM2237" s="1035"/>
      <c r="AN2237" s="788"/>
      <c r="AO2237" s="789"/>
      <c r="AP2237" s="3"/>
      <c r="AQ2237" s="222">
        <f t="shared" si="1025"/>
        <v>1</v>
      </c>
    </row>
    <row r="2238" spans="2:56" s="162" customFormat="1" ht="12" customHeight="1" x14ac:dyDescent="0.15">
      <c r="B2238" s="1058"/>
      <c r="C2238" s="1063"/>
      <c r="D2238" s="1061"/>
      <c r="E2238" s="1061"/>
      <c r="F2238" s="1061"/>
      <c r="G2238" s="1061"/>
      <c r="H2238" s="1061"/>
      <c r="I2238" s="1061"/>
      <c r="J2238" s="1062"/>
      <c r="K2238" s="192"/>
      <c r="L2238" s="1038"/>
      <c r="M2238" s="1039"/>
      <c r="N2238" s="1038"/>
      <c r="O2238" s="1039"/>
      <c r="P2238" s="1034"/>
      <c r="Q2238" s="1036"/>
      <c r="R2238" s="408"/>
      <c r="S2238" s="408"/>
      <c r="T2238" s="408"/>
      <c r="U2238" s="1034"/>
      <c r="V2238" s="1036"/>
      <c r="W2238" s="1034"/>
      <c r="X2238" s="1035"/>
      <c r="Y2238" s="286"/>
      <c r="Z2238" s="286"/>
      <c r="AA2238" s="286"/>
      <c r="AB2238" s="286"/>
      <c r="AC2238" s="223"/>
      <c r="AD2238" s="223"/>
      <c r="AE2238" s="223"/>
      <c r="AF2238" s="223"/>
      <c r="AG2238" s="223"/>
      <c r="AH2238" s="223"/>
      <c r="AI2238" s="223"/>
      <c r="AJ2238" s="223"/>
      <c r="AK2238" s="1034"/>
      <c r="AL2238" s="1035"/>
      <c r="AM2238" s="1035"/>
      <c r="AN2238" s="788"/>
      <c r="AO2238" s="789"/>
      <c r="AP2238" s="3"/>
      <c r="AQ2238" s="222">
        <f t="shared" si="1025"/>
        <v>1</v>
      </c>
    </row>
    <row r="2239" spans="2:56" s="162" customFormat="1" ht="12" customHeight="1" x14ac:dyDescent="0.15">
      <c r="B2239" s="1058"/>
      <c r="C2239" s="1063"/>
      <c r="D2239" s="1061"/>
      <c r="E2239" s="1061"/>
      <c r="F2239" s="1061"/>
      <c r="G2239" s="1061"/>
      <c r="H2239" s="1061"/>
      <c r="I2239" s="1061"/>
      <c r="J2239" s="1062"/>
      <c r="K2239" s="192"/>
      <c r="L2239" s="1038"/>
      <c r="M2239" s="1039"/>
      <c r="N2239" s="1038"/>
      <c r="O2239" s="1039"/>
      <c r="P2239" s="1034"/>
      <c r="Q2239" s="1036"/>
      <c r="R2239" s="408"/>
      <c r="S2239" s="408"/>
      <c r="T2239" s="408"/>
      <c r="U2239" s="1034"/>
      <c r="V2239" s="1036"/>
      <c r="W2239" s="1034"/>
      <c r="X2239" s="1035"/>
      <c r="Y2239" s="286"/>
      <c r="Z2239" s="286"/>
      <c r="AA2239" s="286"/>
      <c r="AB2239" s="286"/>
      <c r="AC2239" s="223"/>
      <c r="AD2239" s="223"/>
      <c r="AE2239" s="223"/>
      <c r="AF2239" s="223"/>
      <c r="AG2239" s="223"/>
      <c r="AH2239" s="223"/>
      <c r="AI2239" s="223"/>
      <c r="AJ2239" s="223"/>
      <c r="AK2239" s="1034"/>
      <c r="AL2239" s="1035"/>
      <c r="AM2239" s="1035"/>
      <c r="AN2239" s="788"/>
      <c r="AO2239" s="789"/>
      <c r="AP2239" s="3"/>
      <c r="AQ2239" s="222">
        <f t="shared" si="1025"/>
        <v>1</v>
      </c>
    </row>
    <row r="2240" spans="2:56" s="162" customFormat="1" ht="12" customHeight="1" x14ac:dyDescent="0.15">
      <c r="B2240" s="1058"/>
      <c r="C2240" s="1063"/>
      <c r="D2240" s="1061"/>
      <c r="E2240" s="1061"/>
      <c r="F2240" s="1061"/>
      <c r="G2240" s="1061"/>
      <c r="H2240" s="1061"/>
      <c r="I2240" s="1061"/>
      <c r="J2240" s="1062"/>
      <c r="K2240" s="1016" t="s">
        <v>216</v>
      </c>
      <c r="L2240" s="1016" t="s">
        <v>215</v>
      </c>
      <c r="M2240" s="1016"/>
      <c r="N2240" s="1016"/>
      <c r="O2240" s="1016"/>
      <c r="P2240" s="1016"/>
      <c r="Q2240" s="1016"/>
      <c r="R2240" s="1016"/>
      <c r="S2240" s="1016"/>
      <c r="T2240" s="1016"/>
      <c r="U2240" s="1016"/>
      <c r="V2240" s="1016"/>
      <c r="W2240" s="1016"/>
      <c r="X2240" s="1016"/>
      <c r="Y2240" s="1040" t="s">
        <v>466</v>
      </c>
      <c r="Z2240" s="1041"/>
      <c r="AA2240" s="1041"/>
      <c r="AB2240" s="1042"/>
      <c r="AC2240" s="224">
        <f t="shared" ref="AC2240:AJ2240" si="1026">SUM(AC2220:AC2239)</f>
        <v>0</v>
      </c>
      <c r="AD2240" s="224">
        <f t="shared" si="1026"/>
        <v>0</v>
      </c>
      <c r="AE2240" s="224">
        <f t="shared" si="1026"/>
        <v>0</v>
      </c>
      <c r="AF2240" s="224">
        <f t="shared" si="1026"/>
        <v>2.0000000000000004E-2</v>
      </c>
      <c r="AG2240" s="224">
        <f t="shared" si="1026"/>
        <v>0</v>
      </c>
      <c r="AH2240" s="224">
        <f t="shared" si="1026"/>
        <v>0</v>
      </c>
      <c r="AI2240" s="224">
        <f t="shared" si="1026"/>
        <v>0</v>
      </c>
      <c r="AJ2240" s="224">
        <f t="shared" si="1026"/>
        <v>0.3125</v>
      </c>
      <c r="AK2240" s="1040" t="s">
        <v>214</v>
      </c>
      <c r="AL2240" s="1041"/>
      <c r="AM2240" s="1041"/>
      <c r="AN2240" s="788"/>
      <c r="AO2240" s="789"/>
      <c r="AP2240" s="3"/>
    </row>
    <row r="2241" spans="2:86" s="162" customFormat="1" ht="12" customHeight="1" x14ac:dyDescent="0.15">
      <c r="B2241" s="1058"/>
      <c r="C2241" s="1063"/>
      <c r="D2241" s="1061"/>
      <c r="E2241" s="1061"/>
      <c r="F2241" s="1061"/>
      <c r="G2241" s="1061"/>
      <c r="H2241" s="1061"/>
      <c r="I2241" s="1061"/>
      <c r="J2241" s="1062"/>
      <c r="K2241" s="1016"/>
      <c r="L2241" s="1016" t="s">
        <v>467</v>
      </c>
      <c r="M2241" s="1016"/>
      <c r="N2241" s="1016"/>
      <c r="O2241" s="1016" t="s">
        <v>213</v>
      </c>
      <c r="P2241" s="1016"/>
      <c r="Q2241" s="1016"/>
      <c r="R2241" s="1016"/>
      <c r="S2241" s="1016"/>
      <c r="T2241" s="1016"/>
      <c r="U2241" s="1016"/>
      <c r="V2241" s="1016"/>
      <c r="W2241" s="1016"/>
      <c r="X2241" s="1016"/>
      <c r="Y2241" s="193">
        <f>COUNTIF(Y2220:Y2239,"○")</f>
        <v>0</v>
      </c>
      <c r="Z2241" s="193">
        <f>COUNTIF(Z2220:Z2239,"○")</f>
        <v>0</v>
      </c>
      <c r="AA2241" s="193">
        <f>COUNTIF(AA2220:AA2239,"○")</f>
        <v>0</v>
      </c>
      <c r="AB2241" s="193">
        <f>COUNTIF(AB2220:AB2239,"○")</f>
        <v>0</v>
      </c>
      <c r="AC2241" s="193">
        <f t="shared" ref="AC2241:AJ2241" si="1027">COUNT(AC2220:AC2239)</f>
        <v>0</v>
      </c>
      <c r="AD2241" s="193">
        <f t="shared" si="1027"/>
        <v>0</v>
      </c>
      <c r="AE2241" s="193">
        <f t="shared" si="1027"/>
        <v>0</v>
      </c>
      <c r="AF2241" s="193">
        <v>3</v>
      </c>
      <c r="AG2241" s="193">
        <f t="shared" si="1027"/>
        <v>0</v>
      </c>
      <c r="AH2241" s="193">
        <f t="shared" si="1027"/>
        <v>0</v>
      </c>
      <c r="AI2241" s="193">
        <f t="shared" si="1027"/>
        <v>0</v>
      </c>
      <c r="AJ2241" s="193">
        <f t="shared" si="1027"/>
        <v>1</v>
      </c>
      <c r="AK2241" s="1043"/>
      <c r="AL2241" s="1044"/>
      <c r="AM2241" s="1044"/>
      <c r="AN2241" s="1044"/>
      <c r="AO2241" s="1045"/>
      <c r="AP2241" s="3"/>
    </row>
    <row r="2242" spans="2:86" ht="12" customHeight="1" x14ac:dyDescent="0.15">
      <c r="B2242" s="1058"/>
      <c r="C2242" s="1063"/>
      <c r="D2242" s="1061"/>
      <c r="E2242" s="1061"/>
      <c r="F2242" s="1061"/>
      <c r="G2242" s="1061"/>
      <c r="H2242" s="1061"/>
      <c r="I2242" s="1061"/>
      <c r="J2242" s="1062"/>
      <c r="K2242" s="1016"/>
      <c r="L2242" s="1016"/>
      <c r="M2242" s="1016"/>
      <c r="N2242" s="1016"/>
      <c r="O2242" s="1016" t="s">
        <v>468</v>
      </c>
      <c r="P2242" s="1016"/>
      <c r="Q2242" s="1016"/>
      <c r="R2242" s="1016"/>
      <c r="S2242" s="1016"/>
      <c r="T2242" s="1016"/>
      <c r="U2242" s="1016"/>
      <c r="V2242" s="1016"/>
      <c r="W2242" s="1016"/>
      <c r="X2242" s="1016"/>
      <c r="Y2242" s="1034" t="str">
        <f>IF(Y2241&gt;0,"Ⅳ",IF(Z2241&gt;0,"Ⅲ",IF(AA2241&gt;0,"Ⅱa",IF(AB2241&gt;0,"Ⅱb","Ⅰ"))))</f>
        <v>Ⅰ</v>
      </c>
      <c r="Z2242" s="1035"/>
      <c r="AA2242" s="1035"/>
      <c r="AB2242" s="1036"/>
      <c r="AC2242" s="1034" t="str">
        <f>IF(AC2241&gt;0,"Ⅳ",IF(AD2241&gt;0,"Ⅲ",IF(AE2241&gt;0,"Ⅱa",IF(AF2241&gt;0,"Ⅱb","Ⅰ"))))</f>
        <v>Ⅱb</v>
      </c>
      <c r="AD2242" s="1035"/>
      <c r="AE2242" s="1035"/>
      <c r="AF2242" s="1036"/>
      <c r="AG2242" s="1034" t="str">
        <f>IF(AG2241&gt;0,"Ⅳ",IF(AH2241&gt;0,"Ⅲ",IF(AI2241&gt;0,"Ⅱa",IF(AJ2241&gt;0,"Ⅱb","Ⅰ"))))</f>
        <v>Ⅱb</v>
      </c>
      <c r="AH2242" s="1035"/>
      <c r="AI2242" s="1035"/>
      <c r="AJ2242" s="1036"/>
      <c r="AK2242" s="1046"/>
      <c r="AL2242" s="1047"/>
      <c r="AM2242" s="1047"/>
      <c r="AN2242" s="1047"/>
      <c r="AO2242" s="1048"/>
      <c r="AP2242" s="3"/>
      <c r="AQ2242" s="282" t="s">
        <v>312</v>
      </c>
      <c r="AR2242" s="282" t="s">
        <v>313</v>
      </c>
      <c r="AS2242" s="699" t="s">
        <v>316</v>
      </c>
      <c r="AT2242" s="1026"/>
    </row>
    <row r="2243" spans="2:86" ht="12" customHeight="1" x14ac:dyDescent="0.15">
      <c r="B2243" s="1058"/>
      <c r="C2243" s="1063"/>
      <c r="D2243" s="1061"/>
      <c r="E2243" s="1061"/>
      <c r="F2243" s="1061"/>
      <c r="G2243" s="1061"/>
      <c r="H2243" s="1061"/>
      <c r="I2243" s="1061"/>
      <c r="J2243" s="1062"/>
      <c r="K2243" s="1016"/>
      <c r="L2243" s="1016" t="s">
        <v>469</v>
      </c>
      <c r="M2243" s="1016"/>
      <c r="N2243" s="1016"/>
      <c r="O2243" s="1016" t="s">
        <v>212</v>
      </c>
      <c r="P2243" s="1016"/>
      <c r="Q2243" s="1016"/>
      <c r="R2243" s="1016"/>
      <c r="S2243" s="1016"/>
      <c r="T2243" s="1016"/>
      <c r="U2243" s="1016"/>
      <c r="V2243" s="1016"/>
      <c r="W2243" s="1016"/>
      <c r="X2243" s="1016"/>
      <c r="Y2243" s="187" t="s">
        <v>32</v>
      </c>
      <c r="Z2243" s="187" t="s">
        <v>33</v>
      </c>
      <c r="AA2243" s="1027" t="s">
        <v>34</v>
      </c>
      <c r="AB2243" s="1027"/>
      <c r="AC2243" s="187" t="s">
        <v>32</v>
      </c>
      <c r="AD2243" s="187" t="s">
        <v>33</v>
      </c>
      <c r="AE2243" s="1027" t="s">
        <v>34</v>
      </c>
      <c r="AF2243" s="1027"/>
      <c r="AG2243" s="187" t="s">
        <v>32</v>
      </c>
      <c r="AH2243" s="187" t="s">
        <v>33</v>
      </c>
      <c r="AI2243" s="1027" t="s">
        <v>34</v>
      </c>
      <c r="AJ2243" s="1027"/>
      <c r="AK2243" s="1046"/>
      <c r="AL2243" s="1047"/>
      <c r="AM2243" s="1047"/>
      <c r="AN2243" s="1047"/>
      <c r="AO2243" s="1048"/>
      <c r="AP2243" s="3"/>
      <c r="AQ2243" s="1028">
        <f>+Y2241+Z2241</f>
        <v>0</v>
      </c>
      <c r="AR2243" s="1029"/>
      <c r="AS2243" s="1028">
        <f>+AA2241+AB2241</f>
        <v>0</v>
      </c>
      <c r="AT2243" s="1029"/>
    </row>
    <row r="2244" spans="2:86" ht="12" customHeight="1" x14ac:dyDescent="0.15">
      <c r="B2244" s="1058"/>
      <c r="C2244" s="1063"/>
      <c r="D2244" s="1061"/>
      <c r="E2244" s="1061"/>
      <c r="F2244" s="1061"/>
      <c r="G2244" s="1061"/>
      <c r="H2244" s="1061"/>
      <c r="I2244" s="1061"/>
      <c r="J2244" s="1062"/>
      <c r="K2244" s="1016"/>
      <c r="L2244" s="1016"/>
      <c r="M2244" s="1016"/>
      <c r="N2244" s="1016"/>
      <c r="O2244" s="1016" t="s">
        <v>470</v>
      </c>
      <c r="P2244" s="1016"/>
      <c r="Q2244" s="1016"/>
      <c r="R2244" s="1016"/>
      <c r="S2244" s="1016"/>
      <c r="T2244" s="1016"/>
      <c r="U2244" s="1016"/>
      <c r="V2244" s="1016"/>
      <c r="W2244" s="1016"/>
      <c r="X2244" s="1016"/>
      <c r="Y2244" s="193" t="str">
        <f>IF(Y2241=0,"",1)</f>
        <v/>
      </c>
      <c r="Z2244" s="193" t="str">
        <f>IF(Z2241=0,"",1)</f>
        <v/>
      </c>
      <c r="AA2244" s="1030" t="str">
        <f>IF(AQ2243=1,"",IF(AS2243&gt;0,1,""))</f>
        <v/>
      </c>
      <c r="AB2244" s="1031"/>
      <c r="AC2244" s="193">
        <f>+AC2241</f>
        <v>0</v>
      </c>
      <c r="AD2244" s="193">
        <f>AD2241</f>
        <v>0</v>
      </c>
      <c r="AE2244" s="1030">
        <f>AE2241+AF2241</f>
        <v>3</v>
      </c>
      <c r="AF2244" s="1031"/>
      <c r="AG2244" s="193">
        <f>AG2241</f>
        <v>0</v>
      </c>
      <c r="AH2244" s="193">
        <f>AH2241</f>
        <v>0</v>
      </c>
      <c r="AI2244" s="1030">
        <f>AI2241+AJ2241</f>
        <v>1</v>
      </c>
      <c r="AJ2244" s="1031"/>
      <c r="AK2244" s="1046"/>
      <c r="AL2244" s="1047"/>
      <c r="AM2244" s="1047"/>
      <c r="AN2244" s="1047"/>
      <c r="AO2244" s="1048"/>
      <c r="AP2244" s="3"/>
      <c r="AQ2244" s="197">
        <f>+Y2241+AC2244+AG2244</f>
        <v>0</v>
      </c>
      <c r="AR2244" s="197">
        <f>+Z2241+AD2244+AH2244</f>
        <v>0</v>
      </c>
      <c r="AS2244" s="1032">
        <f>+AS2243+AE2244+AI2244</f>
        <v>4</v>
      </c>
      <c r="AT2244" s="1033"/>
    </row>
    <row r="2245" spans="2:86" ht="12" customHeight="1" x14ac:dyDescent="0.15">
      <c r="B2245" s="1058"/>
      <c r="C2245" s="1063"/>
      <c r="D2245" s="1061"/>
      <c r="E2245" s="1061"/>
      <c r="F2245" s="1061"/>
      <c r="G2245" s="1061"/>
      <c r="H2245" s="1061"/>
      <c r="I2245" s="1061"/>
      <c r="J2245" s="1062"/>
      <c r="K2245" s="1016"/>
      <c r="L2245" s="1016"/>
      <c r="M2245" s="1016"/>
      <c r="N2245" s="1016"/>
      <c r="O2245" s="1016" t="s">
        <v>471</v>
      </c>
      <c r="P2245" s="1016"/>
      <c r="Q2245" s="1016"/>
      <c r="R2245" s="1016"/>
      <c r="S2245" s="1016"/>
      <c r="T2245" s="1016"/>
      <c r="U2245" s="1016"/>
      <c r="V2245" s="1016"/>
      <c r="W2245" s="1016"/>
      <c r="X2245" s="1016"/>
      <c r="Y2245" s="1034" t="s">
        <v>875</v>
      </c>
      <c r="Z2245" s="1035"/>
      <c r="AA2245" s="1035"/>
      <c r="AB2245" s="1036"/>
      <c r="AC2245" s="1034" t="str">
        <f>IF(AC2244&gt;0,"Ⅳ",IF(AD2244&gt;0,"Ⅲ",IF(AE2244&gt;0,"Ⅱ","Ⅰ")))</f>
        <v>Ⅱ</v>
      </c>
      <c r="AD2245" s="1035"/>
      <c r="AE2245" s="1035"/>
      <c r="AF2245" s="1036"/>
      <c r="AG2245" s="1034" t="str">
        <f>IF(AG2244&gt;0,"Ⅳ",IF(AH2244&gt;0,"Ⅲ",IF(AI2244&gt;0,"Ⅱ","Ⅰ")))</f>
        <v>Ⅱ</v>
      </c>
      <c r="AH2245" s="1035"/>
      <c r="AI2245" s="1035"/>
      <c r="AJ2245" s="1036"/>
      <c r="AK2245" s="1046"/>
      <c r="AL2245" s="1047"/>
      <c r="AM2245" s="1047"/>
      <c r="AN2245" s="1047"/>
      <c r="AO2245" s="1048"/>
      <c r="AP2245" s="3"/>
      <c r="AQ2245" s="1037" t="str">
        <f>IF(AQ2244&gt;0,"Ⅳ",IF(AR2244&gt;0,"Ⅲ",IF(AS2244&gt;0,"Ⅱ","Ⅰ")))</f>
        <v>Ⅱ</v>
      </c>
      <c r="AR2245" s="1037"/>
      <c r="AS2245" s="1037"/>
      <c r="AT2245" s="1037"/>
    </row>
    <row r="2246" spans="2:86" ht="12" customHeight="1" x14ac:dyDescent="0.15">
      <c r="B2246" s="1058"/>
      <c r="C2246" s="1063"/>
      <c r="D2246" s="1061"/>
      <c r="E2246" s="1061"/>
      <c r="F2246" s="1061"/>
      <c r="G2246" s="1061"/>
      <c r="H2246" s="1061"/>
      <c r="I2246" s="1061"/>
      <c r="J2246" s="1062"/>
      <c r="K2246" s="1016"/>
      <c r="L2246" s="1016"/>
      <c r="M2246" s="1016"/>
      <c r="N2246" s="1016"/>
      <c r="O2246" s="1016" t="s">
        <v>472</v>
      </c>
      <c r="P2246" s="1016"/>
      <c r="Q2246" s="1016"/>
      <c r="R2246" s="1016"/>
      <c r="S2246" s="1016"/>
      <c r="T2246" s="1016"/>
      <c r="U2246" s="1016"/>
      <c r="V2246" s="1016"/>
      <c r="W2246" s="1016"/>
      <c r="X2246" s="1016"/>
      <c r="Y2246" s="1034" t="str">
        <f>IF(COUNTIF(Y2245:AJ2245,"Ⅳ")&gt;0,"Ⅳ",IF(COUNTIF(Y2245:AJ2245,"Ⅲ")&gt;0,"Ⅲ",IF(COUNTIF(Y2245:AJ2245,"Ⅱ")&gt;0,"Ⅱ","Ⅰ")))</f>
        <v>Ⅱ</v>
      </c>
      <c r="Z2246" s="1035"/>
      <c r="AA2246" s="1035"/>
      <c r="AB2246" s="1035"/>
      <c r="AC2246" s="1035"/>
      <c r="AD2246" s="1035"/>
      <c r="AE2246" s="1035"/>
      <c r="AF2246" s="1035"/>
      <c r="AG2246" s="1035"/>
      <c r="AH2246" s="1035"/>
      <c r="AI2246" s="1035"/>
      <c r="AJ2246" s="1036"/>
      <c r="AK2246" s="1049"/>
      <c r="AL2246" s="1050"/>
      <c r="AM2246" s="1050"/>
      <c r="AN2246" s="1050"/>
      <c r="AO2246" s="1051"/>
      <c r="AP2246" s="3"/>
    </row>
    <row r="2247" spans="2:86" ht="14.25" customHeight="1" x14ac:dyDescent="0.15">
      <c r="B2247" s="1058"/>
      <c r="C2247" s="1063"/>
      <c r="D2247" s="1061"/>
      <c r="E2247" s="1061"/>
      <c r="F2247" s="1061"/>
      <c r="G2247" s="1061"/>
      <c r="H2247" s="1061"/>
      <c r="I2247" s="1061"/>
      <c r="J2247" s="1062"/>
      <c r="K2247" s="1016" t="s">
        <v>169</v>
      </c>
      <c r="L2247" s="1017"/>
      <c r="M2247" s="1017"/>
      <c r="N2247" s="1017"/>
      <c r="O2247" s="1017"/>
      <c r="P2247" s="1017"/>
      <c r="Q2247" s="1017"/>
      <c r="R2247" s="1017"/>
      <c r="S2247" s="1017"/>
      <c r="T2247" s="1017"/>
      <c r="U2247" s="1017"/>
      <c r="V2247" s="1017"/>
      <c r="W2247" s="1017"/>
      <c r="X2247" s="1017"/>
      <c r="Y2247" s="1017"/>
      <c r="Z2247" s="1017"/>
      <c r="AA2247" s="1017"/>
      <c r="AB2247" s="1017"/>
      <c r="AC2247" s="1017"/>
      <c r="AD2247" s="1017"/>
      <c r="AE2247" s="1017"/>
      <c r="AF2247" s="1017"/>
      <c r="AG2247" s="1017"/>
      <c r="AH2247" s="1017"/>
      <c r="AI2247" s="1017"/>
      <c r="AJ2247" s="1017"/>
      <c r="AK2247" s="1017"/>
      <c r="AL2247" s="1017"/>
      <c r="AM2247" s="1017"/>
      <c r="AN2247" s="1017"/>
      <c r="AO2247" s="1017"/>
      <c r="AP2247" s="3"/>
    </row>
    <row r="2248" spans="2:86" ht="14.25" customHeight="1" x14ac:dyDescent="0.15">
      <c r="B2248" s="1058"/>
      <c r="C2248" s="1063"/>
      <c r="D2248" s="1061"/>
      <c r="E2248" s="1061"/>
      <c r="F2248" s="1061"/>
      <c r="G2248" s="1061"/>
      <c r="H2248" s="1061"/>
      <c r="I2248" s="1061"/>
      <c r="J2248" s="1062"/>
      <c r="K2248" s="1016"/>
      <c r="L2248" s="1017"/>
      <c r="M2248" s="1017"/>
      <c r="N2248" s="1017"/>
      <c r="O2248" s="1017"/>
      <c r="P2248" s="1017"/>
      <c r="Q2248" s="1017"/>
      <c r="R2248" s="1017"/>
      <c r="S2248" s="1017"/>
      <c r="T2248" s="1017"/>
      <c r="U2248" s="1017"/>
      <c r="V2248" s="1017"/>
      <c r="W2248" s="1017"/>
      <c r="X2248" s="1017"/>
      <c r="Y2248" s="1017"/>
      <c r="Z2248" s="1017"/>
      <c r="AA2248" s="1017"/>
      <c r="AB2248" s="1017"/>
      <c r="AC2248" s="1017"/>
      <c r="AD2248" s="1017"/>
      <c r="AE2248" s="1017"/>
      <c r="AF2248" s="1017"/>
      <c r="AG2248" s="1017"/>
      <c r="AH2248" s="1017"/>
      <c r="AI2248" s="1017"/>
      <c r="AJ2248" s="1017"/>
      <c r="AK2248" s="1017"/>
      <c r="AL2248" s="1017"/>
      <c r="AM2248" s="1017"/>
      <c r="AN2248" s="1017"/>
      <c r="AO2248" s="1017"/>
      <c r="AP2248" s="3"/>
    </row>
    <row r="2249" spans="2:86" ht="12" customHeight="1" x14ac:dyDescent="0.15">
      <c r="B2249" s="1058"/>
      <c r="C2249" s="1063"/>
      <c r="D2249" s="1061"/>
      <c r="E2249" s="1061"/>
      <c r="F2249" s="1061"/>
      <c r="G2249" s="1061"/>
      <c r="H2249" s="1061"/>
      <c r="I2249" s="1061"/>
      <c r="J2249" s="1062"/>
      <c r="K2249" s="1018" t="s">
        <v>473</v>
      </c>
      <c r="L2249" s="1018"/>
      <c r="M2249" s="1018"/>
      <c r="N2249" s="1018"/>
      <c r="O2249" s="1018"/>
      <c r="P2249" s="1018"/>
      <c r="Q2249" s="1018"/>
      <c r="R2249" s="1018"/>
      <c r="S2249" s="1018"/>
      <c r="T2249" s="1018"/>
      <c r="U2249" s="1018"/>
      <c r="V2249" s="1018"/>
      <c r="W2249" s="1018"/>
      <c r="X2249" s="1018"/>
      <c r="Y2249" s="1018"/>
      <c r="Z2249" s="1018"/>
      <c r="AA2249" s="1018"/>
      <c r="AB2249" s="1018"/>
      <c r="AC2249" s="1018"/>
      <c r="AD2249" s="1018"/>
      <c r="AE2249" s="1018"/>
      <c r="AF2249" s="1018"/>
      <c r="AG2249" s="1018"/>
      <c r="AH2249" s="1018"/>
      <c r="AI2249" s="1018"/>
      <c r="AJ2249" s="1018"/>
      <c r="AK2249" s="1018"/>
      <c r="AL2249" s="1018"/>
      <c r="AM2249" s="1018"/>
      <c r="AN2249" s="1018"/>
      <c r="AO2249" s="1018"/>
      <c r="AP2249" s="3"/>
    </row>
    <row r="2250" spans="2:86" ht="12" customHeight="1" x14ac:dyDescent="0.15">
      <c r="B2250" s="1058"/>
      <c r="C2250" s="1063"/>
      <c r="D2250" s="1061"/>
      <c r="E2250" s="1061"/>
      <c r="F2250" s="1061"/>
      <c r="G2250" s="1061"/>
      <c r="H2250" s="1061"/>
      <c r="I2250" s="1061"/>
      <c r="J2250" s="1062"/>
      <c r="K2250" s="1019" t="s">
        <v>523</v>
      </c>
      <c r="L2250" s="1019"/>
      <c r="M2250" s="1019"/>
      <c r="N2250" s="1019"/>
      <c r="O2250" s="1019"/>
      <c r="P2250" s="1019"/>
      <c r="Q2250" s="1019"/>
      <c r="R2250" s="1019"/>
      <c r="S2250" s="1019"/>
      <c r="T2250" s="1019"/>
      <c r="U2250" s="1019"/>
      <c r="V2250" s="1019"/>
      <c r="W2250" s="1019"/>
      <c r="X2250" s="1019"/>
      <c r="Y2250" s="1019"/>
      <c r="Z2250" s="1019"/>
      <c r="AA2250" s="1019"/>
      <c r="AB2250" s="1019"/>
      <c r="AC2250" s="1019"/>
      <c r="AD2250" s="1019"/>
      <c r="AE2250" s="1019"/>
      <c r="AF2250" s="1019"/>
      <c r="AG2250" s="1019"/>
      <c r="AH2250" s="1019"/>
      <c r="AI2250" s="1019"/>
      <c r="AJ2250" s="1019"/>
      <c r="AK2250" s="1019"/>
      <c r="AL2250" s="1019"/>
      <c r="AM2250" s="1019"/>
      <c r="AN2250" s="1019"/>
      <c r="AO2250" s="1019"/>
      <c r="AP2250" s="3"/>
    </row>
    <row r="2251" spans="2:86" ht="12" customHeight="1" x14ac:dyDescent="0.15">
      <c r="B2251" s="1058"/>
      <c r="C2251" s="1063"/>
      <c r="D2251" s="1061"/>
      <c r="E2251" s="1061"/>
      <c r="F2251" s="1061"/>
      <c r="G2251" s="1061"/>
      <c r="H2251" s="1061"/>
      <c r="I2251" s="1061"/>
      <c r="J2251" s="1062"/>
      <c r="K2251" s="194" t="s">
        <v>474</v>
      </c>
      <c r="L2251" s="195"/>
      <c r="M2251" s="195"/>
      <c r="N2251" s="195"/>
      <c r="O2251" s="195"/>
      <c r="P2251" s="195"/>
      <c r="Q2251" s="195"/>
      <c r="R2251" s="195"/>
      <c r="S2251" s="195"/>
      <c r="T2251" s="195"/>
      <c r="U2251" s="195"/>
      <c r="V2251" s="195"/>
      <c r="W2251" s="195"/>
      <c r="X2251" s="195"/>
      <c r="Y2251" s="195"/>
      <c r="Z2251" s="195"/>
      <c r="AA2251" s="195"/>
      <c r="AB2251" s="195"/>
      <c r="AC2251" s="195"/>
      <c r="AD2251" s="195"/>
      <c r="AE2251" s="195"/>
      <c r="AF2251" s="195"/>
      <c r="AG2251" s="195"/>
      <c r="AH2251" s="195"/>
      <c r="AI2251" s="195"/>
      <c r="AJ2251" s="195"/>
      <c r="AK2251" s="195"/>
      <c r="AL2251" s="195"/>
      <c r="AM2251" s="195"/>
      <c r="AN2251" s="195"/>
      <c r="AO2251" s="196"/>
      <c r="AP2251" s="3"/>
    </row>
    <row r="2252" spans="2:86" ht="12" customHeight="1" x14ac:dyDescent="0.15">
      <c r="B2252" s="1058"/>
      <c r="C2252" s="1063"/>
      <c r="D2252" s="1061"/>
      <c r="E2252" s="1061"/>
      <c r="F2252" s="1061"/>
      <c r="G2252" s="1061"/>
      <c r="H2252" s="1061"/>
      <c r="I2252" s="1061"/>
      <c r="J2252" s="1062"/>
      <c r="K2252" s="194" t="s">
        <v>475</v>
      </c>
      <c r="L2252" s="195"/>
      <c r="M2252" s="195"/>
      <c r="N2252" s="195"/>
      <c r="O2252" s="195"/>
      <c r="P2252" s="195"/>
      <c r="Q2252" s="195"/>
      <c r="R2252" s="195"/>
      <c r="S2252" s="195"/>
      <c r="T2252" s="195"/>
      <c r="U2252" s="195"/>
      <c r="V2252" s="195"/>
      <c r="W2252" s="195"/>
      <c r="X2252" s="195"/>
      <c r="Y2252" s="195"/>
      <c r="Z2252" s="195"/>
      <c r="AA2252" s="195"/>
      <c r="AB2252" s="195"/>
      <c r="AC2252" s="195"/>
      <c r="AD2252" s="195"/>
      <c r="AE2252" s="195"/>
      <c r="AF2252" s="195"/>
      <c r="AG2252" s="195"/>
      <c r="AH2252" s="195"/>
      <c r="AI2252" s="195"/>
      <c r="AJ2252" s="195"/>
      <c r="AK2252" s="195"/>
      <c r="AL2252" s="195"/>
      <c r="AM2252" s="195"/>
      <c r="AN2252" s="195"/>
      <c r="AO2252" s="196"/>
      <c r="AP2252" s="3"/>
    </row>
    <row r="2253" spans="2:86" ht="12" customHeight="1" x14ac:dyDescent="0.15">
      <c r="B2253" s="1058"/>
      <c r="C2253" s="1063"/>
      <c r="D2253" s="1061"/>
      <c r="E2253" s="1061"/>
      <c r="F2253" s="1061"/>
      <c r="G2253" s="1061"/>
      <c r="H2253" s="1061"/>
      <c r="I2253" s="1061"/>
      <c r="J2253" s="1062"/>
      <c r="K2253" s="1020" t="s">
        <v>476</v>
      </c>
      <c r="L2253" s="1021"/>
      <c r="M2253" s="1021"/>
      <c r="N2253" s="1021"/>
      <c r="O2253" s="1021"/>
      <c r="P2253" s="1021"/>
      <c r="Q2253" s="1021"/>
      <c r="R2253" s="1021"/>
      <c r="S2253" s="1021"/>
      <c r="T2253" s="1021"/>
      <c r="U2253" s="1021"/>
      <c r="V2253" s="1021"/>
      <c r="W2253" s="1021"/>
      <c r="X2253" s="1021"/>
      <c r="Y2253" s="1021"/>
      <c r="Z2253" s="1021"/>
      <c r="AA2253" s="1021"/>
      <c r="AB2253" s="1021"/>
      <c r="AC2253" s="1021"/>
      <c r="AD2253" s="1021"/>
      <c r="AE2253" s="1021"/>
      <c r="AF2253" s="1021"/>
      <c r="AG2253" s="1021"/>
      <c r="AH2253" s="1021"/>
      <c r="AI2253" s="1021"/>
      <c r="AJ2253" s="1021"/>
      <c r="AK2253" s="1021"/>
      <c r="AL2253" s="1021"/>
      <c r="AM2253" s="1021"/>
      <c r="AN2253" s="1021"/>
      <c r="AO2253" s="1022"/>
      <c r="AP2253" s="3"/>
    </row>
    <row r="2254" spans="2:86" ht="12" customHeight="1" x14ac:dyDescent="0.15">
      <c r="B2254" s="591"/>
      <c r="C2254" s="1064"/>
      <c r="D2254" s="1065"/>
      <c r="E2254" s="1065"/>
      <c r="F2254" s="1065"/>
      <c r="G2254" s="1065"/>
      <c r="H2254" s="1065"/>
      <c r="I2254" s="1065"/>
      <c r="J2254" s="1066"/>
      <c r="K2254" s="1023"/>
      <c r="L2254" s="1024"/>
      <c r="M2254" s="1024"/>
      <c r="N2254" s="1024"/>
      <c r="O2254" s="1024"/>
      <c r="P2254" s="1024"/>
      <c r="Q2254" s="1024"/>
      <c r="R2254" s="1024"/>
      <c r="S2254" s="1024"/>
      <c r="T2254" s="1024"/>
      <c r="U2254" s="1024"/>
      <c r="V2254" s="1024"/>
      <c r="W2254" s="1024"/>
      <c r="X2254" s="1024"/>
      <c r="Y2254" s="1024"/>
      <c r="Z2254" s="1024"/>
      <c r="AA2254" s="1024"/>
      <c r="AB2254" s="1024"/>
      <c r="AC2254" s="1024"/>
      <c r="AD2254" s="1024"/>
      <c r="AE2254" s="1024"/>
      <c r="AF2254" s="1024"/>
      <c r="AG2254" s="1024"/>
      <c r="AH2254" s="1024"/>
      <c r="AI2254" s="1024"/>
      <c r="AJ2254" s="1024"/>
      <c r="AK2254" s="1024"/>
      <c r="AL2254" s="1024"/>
      <c r="AM2254" s="1024"/>
      <c r="AN2254" s="1024"/>
      <c r="AO2254" s="1025"/>
      <c r="AP2254" s="3"/>
    </row>
    <row r="2255" spans="2:86" s="9" customFormat="1" ht="12" customHeight="1" x14ac:dyDescent="0.15">
      <c r="B2255" s="3" t="s">
        <v>527</v>
      </c>
      <c r="AQ2255" s="162"/>
      <c r="AR2255" s="162"/>
      <c r="AS2255" s="162"/>
      <c r="AT2255" s="162"/>
      <c r="AU2255" s="162"/>
      <c r="AV2255" s="162"/>
      <c r="AW2255" s="162"/>
      <c r="AX2255" s="162"/>
      <c r="AY2255" s="162"/>
      <c r="AZ2255" s="162"/>
      <c r="BA2255" s="162"/>
      <c r="BB2255" s="162"/>
      <c r="BC2255" s="162"/>
      <c r="BD2255" s="162"/>
      <c r="BE2255" s="162"/>
      <c r="BF2255" s="162"/>
      <c r="BG2255" s="162"/>
      <c r="BH2255" s="162"/>
      <c r="BI2255" s="162"/>
      <c r="BJ2255" s="162"/>
      <c r="BK2255" s="162"/>
      <c r="BL2255" s="162"/>
      <c r="BM2255" s="162"/>
      <c r="BN2255" s="162"/>
      <c r="BO2255" s="162"/>
      <c r="BP2255" s="162"/>
      <c r="BQ2255" s="162"/>
      <c r="BR2255" s="162"/>
      <c r="BS2255" s="162"/>
      <c r="BT2255" s="162"/>
      <c r="BU2255" s="162"/>
      <c r="BV2255" s="162"/>
      <c r="BW2255" s="162"/>
      <c r="BX2255" s="162"/>
      <c r="BY2255" s="162"/>
      <c r="BZ2255" s="162"/>
      <c r="CA2255" s="162"/>
      <c r="CB2255" s="162"/>
      <c r="CC2255" s="162"/>
      <c r="CD2255" s="162"/>
      <c r="CE2255" s="162"/>
      <c r="CF2255" s="162"/>
      <c r="CG2255" s="162"/>
      <c r="CH2255" s="162"/>
    </row>
    <row r="2256" spans="2:86" ht="12" customHeight="1" thickBot="1" x14ac:dyDescent="0.2">
      <c r="B2256" s="3" t="s">
        <v>524</v>
      </c>
    </row>
    <row r="2257" spans="2:86" ht="12" customHeight="1" x14ac:dyDescent="0.15">
      <c r="B2257" s="3" t="s">
        <v>525</v>
      </c>
      <c r="AU2257" s="1000" t="s">
        <v>305</v>
      </c>
      <c r="AV2257" s="1001" t="s">
        <v>298</v>
      </c>
      <c r="AW2257" s="1003" t="s">
        <v>299</v>
      </c>
      <c r="AX2257" s="1005" t="s">
        <v>306</v>
      </c>
      <c r="AY2257" s="1006"/>
      <c r="AZ2257" s="1006"/>
      <c r="BA2257" s="1006"/>
      <c r="BB2257" s="1006"/>
      <c r="BC2257" s="1006"/>
      <c r="BD2257" s="1006"/>
      <c r="BE2257" s="1006"/>
      <c r="BF2257" s="1006"/>
      <c r="BG2257" s="1006"/>
      <c r="BH2257" s="1006"/>
      <c r="BI2257" s="1006"/>
      <c r="BJ2257" s="1006"/>
      <c r="BK2257" s="1006"/>
      <c r="BL2257" s="1006"/>
      <c r="BM2257" s="1006"/>
      <c r="BN2257" s="1006"/>
      <c r="BO2257" s="1006"/>
      <c r="BP2257" s="1006"/>
      <c r="BQ2257" s="1006"/>
      <c r="BR2257" s="1007"/>
      <c r="BS2257" s="807" t="s">
        <v>300</v>
      </c>
      <c r="BT2257" s="1008"/>
      <c r="BU2257" s="1008"/>
      <c r="BV2257" s="1008"/>
      <c r="BW2257" s="1009" t="s">
        <v>307</v>
      </c>
      <c r="BX2257" s="1010"/>
      <c r="BY2257" s="1010"/>
      <c r="BZ2257" s="1010"/>
      <c r="CA2257" s="1010"/>
      <c r="CB2257" s="1010"/>
      <c r="CC2257" s="1010"/>
      <c r="CD2257" s="1010"/>
      <c r="CE2257" s="1010"/>
      <c r="CF2257" s="1010"/>
      <c r="CG2257" s="1010"/>
      <c r="CH2257" s="1011"/>
    </row>
    <row r="2258" spans="2:86" ht="12" customHeight="1" x14ac:dyDescent="0.15">
      <c r="B2258" s="3" t="s">
        <v>477</v>
      </c>
      <c r="AU2258" s="1000"/>
      <c r="AV2258" s="1002"/>
      <c r="AW2258" s="1004"/>
      <c r="AX2258" s="1012" t="s">
        <v>308</v>
      </c>
      <c r="AY2258" s="686"/>
      <c r="AZ2258" s="686"/>
      <c r="BA2258" s="686"/>
      <c r="BB2258" s="686"/>
      <c r="BC2258" s="686"/>
      <c r="BD2258" s="686"/>
      <c r="BE2258" s="686"/>
      <c r="BF2258" s="686"/>
      <c r="BG2258" s="686"/>
      <c r="BH2258" s="686"/>
      <c r="BI2258" s="686"/>
      <c r="BJ2258" s="686" t="s">
        <v>309</v>
      </c>
      <c r="BK2258" s="686"/>
      <c r="BL2258" s="686"/>
      <c r="BM2258" s="686"/>
      <c r="BN2258" s="686"/>
      <c r="BO2258" s="686"/>
      <c r="BP2258" s="686"/>
      <c r="BQ2258" s="686"/>
      <c r="BR2258" s="1013"/>
      <c r="BS2258" s="1008"/>
      <c r="BT2258" s="1008"/>
      <c r="BU2258" s="1008"/>
      <c r="BV2258" s="1008"/>
      <c r="BW2258" s="1014" t="s">
        <v>302</v>
      </c>
      <c r="BX2258" s="699"/>
      <c r="BY2258" s="699"/>
      <c r="BZ2258" s="699"/>
      <c r="CA2258" s="686" t="s">
        <v>310</v>
      </c>
      <c r="CB2258" s="686"/>
      <c r="CC2258" s="686"/>
      <c r="CD2258" s="686"/>
      <c r="CE2258" s="686"/>
      <c r="CF2258" s="686"/>
      <c r="CG2258" s="686"/>
      <c r="CH2258" s="1013"/>
    </row>
    <row r="2259" spans="2:86" ht="12" customHeight="1" x14ac:dyDescent="0.15">
      <c r="B2259" s="3" t="s">
        <v>526</v>
      </c>
      <c r="AU2259" s="1000"/>
      <c r="AV2259" s="1002"/>
      <c r="AW2259" s="1004"/>
      <c r="AX2259" s="1012" t="s">
        <v>26</v>
      </c>
      <c r="AY2259" s="686"/>
      <c r="AZ2259" s="686"/>
      <c r="BA2259" s="686"/>
      <c r="BB2259" s="686" t="s">
        <v>22</v>
      </c>
      <c r="BC2259" s="686"/>
      <c r="BD2259" s="686"/>
      <c r="BE2259" s="686"/>
      <c r="BF2259" s="686" t="s">
        <v>24</v>
      </c>
      <c r="BG2259" s="686"/>
      <c r="BH2259" s="686"/>
      <c r="BI2259" s="686"/>
      <c r="BJ2259" s="699" t="s">
        <v>26</v>
      </c>
      <c r="BK2259" s="699"/>
      <c r="BL2259" s="699"/>
      <c r="BM2259" s="699" t="s">
        <v>22</v>
      </c>
      <c r="BN2259" s="699"/>
      <c r="BO2259" s="699"/>
      <c r="BP2259" s="699" t="s">
        <v>24</v>
      </c>
      <c r="BQ2259" s="699"/>
      <c r="BR2259" s="1015"/>
      <c r="BS2259" s="807" t="s">
        <v>26</v>
      </c>
      <c r="BT2259" s="807" t="s">
        <v>22</v>
      </c>
      <c r="BU2259" s="807" t="s">
        <v>24</v>
      </c>
      <c r="BV2259" s="807" t="s">
        <v>303</v>
      </c>
      <c r="BW2259" s="1012" t="s">
        <v>311</v>
      </c>
      <c r="BX2259" s="686"/>
      <c r="BY2259" s="686"/>
      <c r="BZ2259" s="686"/>
      <c r="CA2259" s="686" t="s">
        <v>22</v>
      </c>
      <c r="CB2259" s="686"/>
      <c r="CC2259" s="686"/>
      <c r="CD2259" s="686"/>
      <c r="CE2259" s="686" t="s">
        <v>24</v>
      </c>
      <c r="CF2259" s="686"/>
      <c r="CG2259" s="686"/>
      <c r="CH2259" s="1013"/>
    </row>
    <row r="2260" spans="2:86" ht="12" customHeight="1" x14ac:dyDescent="0.15">
      <c r="B2260" s="3" t="s">
        <v>478</v>
      </c>
      <c r="AU2260" s="1000"/>
      <c r="AV2260" s="1002"/>
      <c r="AW2260" s="1004"/>
      <c r="AX2260" s="156" t="s">
        <v>862</v>
      </c>
      <c r="AY2260" s="157" t="s">
        <v>863</v>
      </c>
      <c r="AZ2260" s="157" t="s">
        <v>864</v>
      </c>
      <c r="BA2260" s="158" t="s">
        <v>865</v>
      </c>
      <c r="BB2260" s="159" t="s">
        <v>866</v>
      </c>
      <c r="BC2260" s="157" t="s">
        <v>863</v>
      </c>
      <c r="BD2260" s="157" t="s">
        <v>867</v>
      </c>
      <c r="BE2260" s="158" t="s">
        <v>865</v>
      </c>
      <c r="BF2260" s="159" t="s">
        <v>866</v>
      </c>
      <c r="BG2260" s="157" t="s">
        <v>863</v>
      </c>
      <c r="BH2260" s="157" t="s">
        <v>864</v>
      </c>
      <c r="BI2260" s="158" t="s">
        <v>865</v>
      </c>
      <c r="BJ2260" s="159" t="s">
        <v>866</v>
      </c>
      <c r="BK2260" s="157" t="s">
        <v>868</v>
      </c>
      <c r="BL2260" s="158" t="s">
        <v>869</v>
      </c>
      <c r="BM2260" s="159" t="s">
        <v>870</v>
      </c>
      <c r="BN2260" s="157" t="s">
        <v>863</v>
      </c>
      <c r="BO2260" s="158" t="s">
        <v>871</v>
      </c>
      <c r="BP2260" s="159" t="s">
        <v>870</v>
      </c>
      <c r="BQ2260" s="157" t="s">
        <v>868</v>
      </c>
      <c r="BR2260" s="160" t="s">
        <v>872</v>
      </c>
      <c r="BS2260" s="1008"/>
      <c r="BT2260" s="1008"/>
      <c r="BU2260" s="1008"/>
      <c r="BV2260" s="1008"/>
      <c r="BW2260" s="156" t="s">
        <v>866</v>
      </c>
      <c r="BX2260" s="157" t="s">
        <v>863</v>
      </c>
      <c r="BY2260" s="157" t="s">
        <v>864</v>
      </c>
      <c r="BZ2260" s="158" t="s">
        <v>865</v>
      </c>
      <c r="CA2260" s="159" t="s">
        <v>866</v>
      </c>
      <c r="CB2260" s="157" t="s">
        <v>873</v>
      </c>
      <c r="CC2260" s="157" t="s">
        <v>864</v>
      </c>
      <c r="CD2260" s="158" t="s">
        <v>865</v>
      </c>
      <c r="CE2260" s="159" t="s">
        <v>866</v>
      </c>
      <c r="CF2260" s="157" t="s">
        <v>863</v>
      </c>
      <c r="CG2260" s="157" t="s">
        <v>864</v>
      </c>
      <c r="CH2260" s="160" t="s">
        <v>874</v>
      </c>
    </row>
    <row r="2261" spans="2:86" x14ac:dyDescent="0.15">
      <c r="B2261" s="3" t="s">
        <v>539</v>
      </c>
      <c r="AU2261" s="1000"/>
      <c r="AV2261" s="188" t="str">
        <f>N2263</f>
        <v>S048</v>
      </c>
      <c r="AW2261" s="300">
        <f>R2263</f>
        <v>10.6</v>
      </c>
      <c r="AX2261" s="197">
        <f>+Y2288</f>
        <v>0</v>
      </c>
      <c r="AY2261" s="197">
        <f>+Z2288</f>
        <v>0</v>
      </c>
      <c r="AZ2261" s="197">
        <f>+AA2288</f>
        <v>1</v>
      </c>
      <c r="BA2261" s="197">
        <f t="shared" ref="BA2261" si="1028">+AB2288</f>
        <v>0</v>
      </c>
      <c r="BB2261" s="197">
        <f>+AC2288</f>
        <v>0</v>
      </c>
      <c r="BC2261" s="197">
        <f t="shared" ref="BC2261" si="1029">+AD2288</f>
        <v>0</v>
      </c>
      <c r="BD2261" s="197">
        <f t="shared" ref="BD2261" si="1030">+AE2288</f>
        <v>0</v>
      </c>
      <c r="BE2261" s="197">
        <f t="shared" ref="BE2261" si="1031">+AF2288</f>
        <v>0</v>
      </c>
      <c r="BF2261" s="197">
        <f t="shared" ref="BF2261" si="1032">+AG2288</f>
        <v>0</v>
      </c>
      <c r="BG2261" s="197">
        <f t="shared" ref="BG2261" si="1033">+AH2288</f>
        <v>0</v>
      </c>
      <c r="BH2261" s="197">
        <f t="shared" ref="BH2261" si="1034">+AI2288</f>
        <v>0</v>
      </c>
      <c r="BI2261" s="197">
        <f t="shared" ref="BI2261" si="1035">+AJ2288</f>
        <v>0</v>
      </c>
      <c r="BJ2261" s="197" t="str">
        <f>+Y2291</f>
        <v/>
      </c>
      <c r="BK2261" s="197" t="str">
        <f t="shared" ref="BK2261" si="1036">+Z2291</f>
        <v/>
      </c>
      <c r="BL2261" s="197">
        <f>+AA2291</f>
        <v>1</v>
      </c>
      <c r="BM2261" s="197">
        <f>+AC2291</f>
        <v>0</v>
      </c>
      <c r="BN2261" s="197">
        <f t="shared" ref="BN2261" si="1037">+AD2291</f>
        <v>0</v>
      </c>
      <c r="BO2261" s="197">
        <f t="shared" ref="BO2261" si="1038">+AE2291</f>
        <v>0</v>
      </c>
      <c r="BP2261" s="197">
        <f>+AG2291</f>
        <v>0</v>
      </c>
      <c r="BQ2261" s="197">
        <f>+AH2291</f>
        <v>0</v>
      </c>
      <c r="BR2261" s="197">
        <f>+AI2291</f>
        <v>0</v>
      </c>
      <c r="BS2261" s="296" t="str">
        <f>+Y2292</f>
        <v>Ⅱ</v>
      </c>
      <c r="BT2261" s="296" t="str">
        <f>+AC2292</f>
        <v>Ⅰ</v>
      </c>
      <c r="BU2261" s="296" t="str">
        <f>+AG2292</f>
        <v>Ⅰ</v>
      </c>
      <c r="BV2261" s="296" t="str">
        <f>+Y2293</f>
        <v>Ⅱ</v>
      </c>
      <c r="BW2261" s="164" t="str">
        <f>IF(Y2288&gt;0,R2263,"")</f>
        <v/>
      </c>
      <c r="BX2261" s="165">
        <f>IF(Z2288&gt;0,"",IF(AA2288&gt;0,R2263,""))</f>
        <v>10.6</v>
      </c>
      <c r="BY2261" s="165">
        <f>IF(Y2288+Z2288&gt;0,"",IF(AA2288&gt;0,R2263,""))</f>
        <v>10.6</v>
      </c>
      <c r="BZ2261" s="165" t="str">
        <f>IF(Y2288+Z2288+AA2288&gt;0,"",IF(AB2288&gt;0,R2263,""))</f>
        <v/>
      </c>
      <c r="CA2261" s="166">
        <f t="shared" ref="CA2261" si="1039">+AC2287</f>
        <v>0</v>
      </c>
      <c r="CB2261" s="166">
        <f t="shared" ref="CB2261" si="1040">+AD2287</f>
        <v>0</v>
      </c>
      <c r="CC2261" s="166">
        <f t="shared" ref="CC2261" si="1041">+AE2287</f>
        <v>0</v>
      </c>
      <c r="CD2261" s="166">
        <f t="shared" ref="CD2261" si="1042">+AF2287</f>
        <v>0</v>
      </c>
      <c r="CE2261" s="166">
        <f t="shared" ref="CE2261" si="1043">+AG2287</f>
        <v>0</v>
      </c>
      <c r="CF2261" s="166">
        <f t="shared" ref="CF2261" si="1044">+AH2287</f>
        <v>0</v>
      </c>
      <c r="CG2261" s="166">
        <f t="shared" ref="CG2261" si="1045">+AI2287</f>
        <v>0</v>
      </c>
      <c r="CH2261" s="166">
        <f t="shared" ref="CH2261" si="1046">+AJ2287</f>
        <v>0</v>
      </c>
    </row>
    <row r="2262" spans="2:86" ht="12" customHeight="1" x14ac:dyDescent="0.15">
      <c r="B2262" s="1057" t="s">
        <v>219</v>
      </c>
      <c r="C2262" s="1059"/>
      <c r="D2262" s="1060"/>
      <c r="E2262" s="1061"/>
      <c r="F2262" s="1061"/>
      <c r="G2262" s="1061"/>
      <c r="H2262" s="1061"/>
      <c r="I2262" s="1061"/>
      <c r="J2262" s="1062"/>
      <c r="K2262" s="1067" t="s">
        <v>453</v>
      </c>
      <c r="L2262" s="1068"/>
      <c r="M2262" s="1068"/>
      <c r="N2262" s="1068"/>
      <c r="O2262" s="1068"/>
      <c r="P2262" s="1068"/>
      <c r="Q2262" s="1068"/>
      <c r="R2262" s="1068"/>
      <c r="S2262" s="1068"/>
      <c r="T2262" s="1068"/>
      <c r="U2262" s="1068"/>
      <c r="V2262" s="1068"/>
      <c r="W2262" s="1068"/>
      <c r="X2262" s="1068"/>
      <c r="Y2262" s="1068"/>
      <c r="Z2262" s="1068"/>
      <c r="AA2262" s="1068"/>
      <c r="AB2262" s="1068"/>
      <c r="AC2262" s="1068"/>
      <c r="AD2262" s="1068"/>
      <c r="AE2262" s="1068"/>
      <c r="AF2262" s="1068"/>
      <c r="AG2262" s="1068"/>
      <c r="AH2262" s="1068"/>
      <c r="AI2262" s="1068"/>
      <c r="AJ2262" s="1068"/>
      <c r="AK2262" s="1068"/>
      <c r="AL2262" s="1068"/>
      <c r="AM2262" s="1068"/>
      <c r="AN2262" s="1068"/>
      <c r="AO2262" s="1069"/>
      <c r="AP2262" s="3"/>
    </row>
    <row r="2263" spans="2:86" ht="12" customHeight="1" x14ac:dyDescent="0.15">
      <c r="B2263" s="1058"/>
      <c r="C2263" s="1063"/>
      <c r="D2263" s="1061"/>
      <c r="E2263" s="1061"/>
      <c r="F2263" s="1061"/>
      <c r="G2263" s="1061"/>
      <c r="H2263" s="1061"/>
      <c r="I2263" s="1061"/>
      <c r="J2263" s="1062"/>
      <c r="K2263" s="1040" t="s">
        <v>218</v>
      </c>
      <c r="L2263" s="1041"/>
      <c r="M2263" s="1042"/>
      <c r="N2263" s="1034" t="s">
        <v>768</v>
      </c>
      <c r="O2263" s="1035"/>
      <c r="P2263" s="1040" t="s">
        <v>454</v>
      </c>
      <c r="Q2263" s="1042"/>
      <c r="R2263" s="1070">
        <f>'様式A-2'!C59</f>
        <v>10.6</v>
      </c>
      <c r="S2263" s="1071"/>
      <c r="T2263" s="1072"/>
      <c r="U2263" s="1073" t="s">
        <v>455</v>
      </c>
      <c r="V2263" s="1074"/>
      <c r="W2263" s="1073" t="s">
        <v>456</v>
      </c>
      <c r="X2263" s="1074"/>
      <c r="Y2263" s="1042" t="s">
        <v>217</v>
      </c>
      <c r="Z2263" s="1016"/>
      <c r="AA2263" s="1016"/>
      <c r="AB2263" s="1016"/>
      <c r="AC2263" s="1073" t="s">
        <v>457</v>
      </c>
      <c r="AD2263" s="1079"/>
      <c r="AE2263" s="1079"/>
      <c r="AF2263" s="1079"/>
      <c r="AG2263" s="1079"/>
      <c r="AH2263" s="1079"/>
      <c r="AI2263" s="1079"/>
      <c r="AJ2263" s="1074"/>
      <c r="AK2263" s="1073" t="s">
        <v>458</v>
      </c>
      <c r="AL2263" s="1079"/>
      <c r="AM2263" s="1079"/>
      <c r="AN2263" s="1081"/>
      <c r="AO2263" s="1082"/>
      <c r="AP2263" s="3"/>
      <c r="AV2263" s="167"/>
      <c r="AW2263" s="221"/>
      <c r="AX2263" s="167"/>
      <c r="AY2263" s="167"/>
      <c r="AZ2263" s="167"/>
      <c r="BA2263" s="167"/>
      <c r="BB2263" s="167"/>
      <c r="BC2263" s="167"/>
      <c r="BD2263" s="167"/>
    </row>
    <row r="2264" spans="2:86" ht="12" customHeight="1" x14ac:dyDescent="0.15">
      <c r="B2264" s="1058"/>
      <c r="C2264" s="1063"/>
      <c r="D2264" s="1061"/>
      <c r="E2264" s="1061"/>
      <c r="F2264" s="1061"/>
      <c r="G2264" s="1061"/>
      <c r="H2264" s="1061"/>
      <c r="I2264" s="1061"/>
      <c r="J2264" s="1062"/>
      <c r="K2264" s="1016" t="s">
        <v>459</v>
      </c>
      <c r="L2264" s="1016" t="s">
        <v>199</v>
      </c>
      <c r="M2264" s="1016"/>
      <c r="N2264" s="1016" t="s">
        <v>198</v>
      </c>
      <c r="O2264" s="1016"/>
      <c r="P2264" s="1016" t="s">
        <v>460</v>
      </c>
      <c r="Q2264" s="1016"/>
      <c r="R2264" s="1016" t="s">
        <v>6</v>
      </c>
      <c r="S2264" s="1016"/>
      <c r="T2264" s="1016"/>
      <c r="U2264" s="1075"/>
      <c r="V2264" s="1076"/>
      <c r="W2264" s="1075"/>
      <c r="X2264" s="1076"/>
      <c r="Y2264" s="1042"/>
      <c r="Z2264" s="1016"/>
      <c r="AA2264" s="1016"/>
      <c r="AB2264" s="1016"/>
      <c r="AC2264" s="1077"/>
      <c r="AD2264" s="1080"/>
      <c r="AE2264" s="1080"/>
      <c r="AF2264" s="1080"/>
      <c r="AG2264" s="1080"/>
      <c r="AH2264" s="1080"/>
      <c r="AI2264" s="1080"/>
      <c r="AJ2264" s="1078"/>
      <c r="AK2264" s="1075"/>
      <c r="AL2264" s="1083"/>
      <c r="AM2264" s="1083"/>
      <c r="AN2264" s="1084"/>
      <c r="AO2264" s="1085"/>
      <c r="AP2264" s="3"/>
      <c r="AV2264" s="167"/>
      <c r="AW2264" s="167"/>
      <c r="AX2264" s="167"/>
      <c r="AY2264" s="167"/>
      <c r="AZ2264" s="167"/>
      <c r="BA2264" s="167"/>
      <c r="BB2264" s="167"/>
      <c r="BC2264" s="167"/>
      <c r="BD2264" s="167"/>
    </row>
    <row r="2265" spans="2:86" ht="12" customHeight="1" x14ac:dyDescent="0.15">
      <c r="B2265" s="1058"/>
      <c r="C2265" s="1063"/>
      <c r="D2265" s="1061"/>
      <c r="E2265" s="1061"/>
      <c r="F2265" s="1061"/>
      <c r="G2265" s="1061"/>
      <c r="H2265" s="1061"/>
      <c r="I2265" s="1061"/>
      <c r="J2265" s="1062"/>
      <c r="K2265" s="1016"/>
      <c r="L2265" s="1016"/>
      <c r="M2265" s="1016"/>
      <c r="N2265" s="1016"/>
      <c r="O2265" s="1016"/>
      <c r="P2265" s="1016"/>
      <c r="Q2265" s="1016"/>
      <c r="R2265" s="1016"/>
      <c r="S2265" s="1016"/>
      <c r="T2265" s="1016"/>
      <c r="U2265" s="1075"/>
      <c r="V2265" s="1076"/>
      <c r="W2265" s="1075"/>
      <c r="X2265" s="1076"/>
      <c r="Y2265" s="1042" t="s">
        <v>461</v>
      </c>
      <c r="Z2265" s="1016"/>
      <c r="AA2265" s="1016"/>
      <c r="AB2265" s="1016"/>
      <c r="AC2265" s="1016" t="s">
        <v>462</v>
      </c>
      <c r="AD2265" s="1016"/>
      <c r="AE2265" s="1016"/>
      <c r="AF2265" s="1016"/>
      <c r="AG2265" s="1016" t="s">
        <v>463</v>
      </c>
      <c r="AH2265" s="1016"/>
      <c r="AI2265" s="1016"/>
      <c r="AJ2265" s="1016"/>
      <c r="AK2265" s="1075"/>
      <c r="AL2265" s="1083"/>
      <c r="AM2265" s="1083"/>
      <c r="AN2265" s="1084"/>
      <c r="AO2265" s="1085"/>
      <c r="AP2265" s="3"/>
      <c r="AV2265" s="167"/>
      <c r="AW2265" s="167"/>
      <c r="AX2265" s="167"/>
      <c r="AY2265" s="167"/>
      <c r="AZ2265" s="167"/>
      <c r="BA2265" s="167"/>
      <c r="BB2265" s="167"/>
      <c r="BC2265" s="167"/>
      <c r="BD2265" s="167"/>
    </row>
    <row r="2266" spans="2:86" ht="12" customHeight="1" x14ac:dyDescent="0.15">
      <c r="B2266" s="1058"/>
      <c r="C2266" s="1063"/>
      <c r="D2266" s="1061"/>
      <c r="E2266" s="1061"/>
      <c r="F2266" s="1061"/>
      <c r="G2266" s="1061"/>
      <c r="H2266" s="1061"/>
      <c r="I2266" s="1061"/>
      <c r="J2266" s="1062"/>
      <c r="K2266" s="1016"/>
      <c r="L2266" s="1016"/>
      <c r="M2266" s="1016"/>
      <c r="N2266" s="1016"/>
      <c r="O2266" s="1016"/>
      <c r="P2266" s="1016"/>
      <c r="Q2266" s="1016"/>
      <c r="R2266" s="1016"/>
      <c r="S2266" s="1016"/>
      <c r="T2266" s="1016"/>
      <c r="U2266" s="1077"/>
      <c r="V2266" s="1078"/>
      <c r="W2266" s="1077"/>
      <c r="X2266" s="1078"/>
      <c r="Y2266" s="191" t="s">
        <v>32</v>
      </c>
      <c r="Z2266" s="187" t="s">
        <v>33</v>
      </c>
      <c r="AA2266" s="187" t="s">
        <v>464</v>
      </c>
      <c r="AB2266" s="187" t="s">
        <v>465</v>
      </c>
      <c r="AC2266" s="187" t="s">
        <v>32</v>
      </c>
      <c r="AD2266" s="187" t="s">
        <v>33</v>
      </c>
      <c r="AE2266" s="187" t="s">
        <v>464</v>
      </c>
      <c r="AF2266" s="187" t="s">
        <v>465</v>
      </c>
      <c r="AG2266" s="187" t="s">
        <v>32</v>
      </c>
      <c r="AH2266" s="187" t="s">
        <v>33</v>
      </c>
      <c r="AI2266" s="187" t="s">
        <v>464</v>
      </c>
      <c r="AJ2266" s="187" t="s">
        <v>465</v>
      </c>
      <c r="AK2266" s="1077"/>
      <c r="AL2266" s="1080"/>
      <c r="AM2266" s="1080"/>
      <c r="AN2266" s="1086"/>
      <c r="AO2266" s="1087"/>
      <c r="AP2266" s="3"/>
      <c r="AV2266" s="167"/>
      <c r="AW2266" s="167"/>
      <c r="AX2266" s="167"/>
      <c r="AY2266" s="167"/>
      <c r="AZ2266" s="167"/>
      <c r="BA2266" s="167"/>
      <c r="BB2266" s="167"/>
      <c r="BC2266" s="167"/>
      <c r="BD2266" s="167"/>
    </row>
    <row r="2267" spans="2:86" ht="12" customHeight="1" x14ac:dyDescent="0.15">
      <c r="B2267" s="1058"/>
      <c r="C2267" s="1063"/>
      <c r="D2267" s="1061"/>
      <c r="E2267" s="1061"/>
      <c r="F2267" s="1061"/>
      <c r="G2267" s="1061"/>
      <c r="H2267" s="1061"/>
      <c r="I2267" s="1061"/>
      <c r="J2267" s="1062"/>
      <c r="K2267" s="192">
        <v>1</v>
      </c>
      <c r="L2267" s="1038" t="s">
        <v>534</v>
      </c>
      <c r="M2267" s="1039"/>
      <c r="N2267" s="1038" t="s">
        <v>486</v>
      </c>
      <c r="O2267" s="1039"/>
      <c r="P2267" s="1034" t="s">
        <v>342</v>
      </c>
      <c r="Q2267" s="1036"/>
      <c r="R2267" s="408" t="s">
        <v>336</v>
      </c>
      <c r="S2267" s="408"/>
      <c r="T2267" s="408"/>
      <c r="U2267" s="1034" t="s">
        <v>551</v>
      </c>
      <c r="V2267" s="1036"/>
      <c r="W2267" s="1034" t="s">
        <v>1655</v>
      </c>
      <c r="X2267" s="1035"/>
      <c r="Y2267" s="286"/>
      <c r="Z2267" s="286"/>
      <c r="AA2267" s="286" t="s">
        <v>881</v>
      </c>
      <c r="AB2267" s="286"/>
      <c r="AC2267" s="223"/>
      <c r="AD2267" s="223"/>
      <c r="AE2267" s="223"/>
      <c r="AF2267" s="223"/>
      <c r="AG2267" s="223"/>
      <c r="AH2267" s="223"/>
      <c r="AI2267" s="223"/>
      <c r="AJ2267" s="223"/>
      <c r="AK2267" s="1038"/>
      <c r="AL2267" s="1056"/>
      <c r="AM2267" s="1056"/>
      <c r="AN2267" s="799"/>
      <c r="AO2267" s="800"/>
      <c r="AP2267" s="3"/>
      <c r="AQ2267" s="222">
        <f>IF(P2267="材質劣化",2,IF(P2267="漏水",3,1))</f>
        <v>1</v>
      </c>
      <c r="AV2267" s="167"/>
      <c r="AW2267" s="167"/>
      <c r="AX2267" s="167"/>
      <c r="AY2267" s="167"/>
      <c r="AZ2267" s="167"/>
      <c r="BA2267" s="167"/>
      <c r="BB2267" s="167"/>
      <c r="BC2267" s="167"/>
      <c r="BD2267" s="167"/>
    </row>
    <row r="2268" spans="2:86" ht="12" customHeight="1" x14ac:dyDescent="0.15">
      <c r="B2268" s="1058"/>
      <c r="C2268" s="1063"/>
      <c r="D2268" s="1061"/>
      <c r="E2268" s="1061"/>
      <c r="F2268" s="1061"/>
      <c r="G2268" s="1061"/>
      <c r="H2268" s="1061"/>
      <c r="I2268" s="1061"/>
      <c r="J2268" s="1062"/>
      <c r="K2268" s="192">
        <v>2</v>
      </c>
      <c r="L2268" s="1038" t="s">
        <v>534</v>
      </c>
      <c r="M2268" s="1039"/>
      <c r="N2268" s="1038" t="s">
        <v>487</v>
      </c>
      <c r="O2268" s="1039"/>
      <c r="P2268" s="1034" t="s">
        <v>332</v>
      </c>
      <c r="Q2268" s="1036"/>
      <c r="R2268" s="408" t="s">
        <v>532</v>
      </c>
      <c r="S2268" s="408"/>
      <c r="T2268" s="408"/>
      <c r="U2268" s="1034" t="s">
        <v>551</v>
      </c>
      <c r="V2268" s="1036"/>
      <c r="W2268" s="1034" t="s">
        <v>551</v>
      </c>
      <c r="X2268" s="1035"/>
      <c r="Y2268" s="286"/>
      <c r="Z2268" s="286"/>
      <c r="AA2268" s="286"/>
      <c r="AB2268" s="286"/>
      <c r="AC2268" s="223"/>
      <c r="AD2268" s="223"/>
      <c r="AE2268" s="223"/>
      <c r="AF2268" s="223"/>
      <c r="AG2268" s="223"/>
      <c r="AH2268" s="223"/>
      <c r="AI2268" s="223"/>
      <c r="AJ2268" s="223"/>
      <c r="AK2268" s="1052"/>
      <c r="AL2268" s="1053"/>
      <c r="AM2268" s="1053"/>
      <c r="AN2268" s="1054"/>
      <c r="AO2268" s="1055"/>
      <c r="AP2268" s="3"/>
      <c r="AQ2268" s="222">
        <f t="shared" ref="AQ2268:AQ2286" si="1047">IF(P2268="材質劣化",2,IF(P2268="漏水",3,1))</f>
        <v>2</v>
      </c>
      <c r="AV2268" s="167"/>
      <c r="AW2268" s="167"/>
      <c r="AX2268" s="167"/>
      <c r="AY2268" s="167"/>
      <c r="AZ2268" s="167"/>
      <c r="BA2268" s="167"/>
      <c r="BB2268" s="167"/>
      <c r="BC2268" s="167"/>
      <c r="BD2268" s="167"/>
    </row>
    <row r="2269" spans="2:86" ht="12" customHeight="1" x14ac:dyDescent="0.15">
      <c r="B2269" s="1058"/>
      <c r="C2269" s="1063"/>
      <c r="D2269" s="1061"/>
      <c r="E2269" s="1061"/>
      <c r="F2269" s="1061"/>
      <c r="G2269" s="1061"/>
      <c r="H2269" s="1061"/>
      <c r="I2269" s="1061"/>
      <c r="J2269" s="1062"/>
      <c r="K2269" s="192">
        <v>3</v>
      </c>
      <c r="L2269" s="1038" t="s">
        <v>331</v>
      </c>
      <c r="M2269" s="1039"/>
      <c r="N2269" s="1038" t="s">
        <v>354</v>
      </c>
      <c r="O2269" s="1039"/>
      <c r="P2269" s="1034" t="s">
        <v>332</v>
      </c>
      <c r="Q2269" s="1036"/>
      <c r="R2269" s="408" t="s">
        <v>532</v>
      </c>
      <c r="S2269" s="408"/>
      <c r="T2269" s="408"/>
      <c r="U2269" s="1034" t="s">
        <v>1648</v>
      </c>
      <c r="V2269" s="1036"/>
      <c r="W2269" s="1034" t="s">
        <v>551</v>
      </c>
      <c r="X2269" s="1035"/>
      <c r="Y2269" s="286"/>
      <c r="Z2269" s="286"/>
      <c r="AA2269" s="286"/>
      <c r="AB2269" s="286"/>
      <c r="AC2269" s="223"/>
      <c r="AD2269" s="223"/>
      <c r="AE2269" s="223"/>
      <c r="AF2269" s="223"/>
      <c r="AG2269" s="223"/>
      <c r="AH2269" s="223"/>
      <c r="AI2269" s="223"/>
      <c r="AJ2269" s="223"/>
      <c r="AK2269" s="1052"/>
      <c r="AL2269" s="1053"/>
      <c r="AM2269" s="1053"/>
      <c r="AN2269" s="1054"/>
      <c r="AO2269" s="1055"/>
      <c r="AP2269" s="3"/>
      <c r="AQ2269" s="222">
        <f t="shared" si="1047"/>
        <v>2</v>
      </c>
      <c r="AV2269" s="167"/>
      <c r="AW2269" s="167"/>
      <c r="AX2269" s="167"/>
      <c r="AY2269" s="167"/>
      <c r="AZ2269" s="167"/>
      <c r="BA2269" s="167"/>
      <c r="BB2269" s="167"/>
      <c r="BC2269" s="167"/>
      <c r="BD2269" s="167"/>
    </row>
    <row r="2270" spans="2:86" ht="12" customHeight="1" x14ac:dyDescent="0.15">
      <c r="B2270" s="1058"/>
      <c r="C2270" s="1063"/>
      <c r="D2270" s="1061"/>
      <c r="E2270" s="1061"/>
      <c r="F2270" s="1061"/>
      <c r="G2270" s="1061"/>
      <c r="H2270" s="1061"/>
      <c r="I2270" s="1061"/>
      <c r="J2270" s="1062"/>
      <c r="K2270" s="192"/>
      <c r="L2270" s="1038"/>
      <c r="M2270" s="1039"/>
      <c r="N2270" s="1038"/>
      <c r="O2270" s="1039"/>
      <c r="P2270" s="1034"/>
      <c r="Q2270" s="1036"/>
      <c r="R2270" s="408"/>
      <c r="S2270" s="408"/>
      <c r="T2270" s="408"/>
      <c r="U2270" s="1034"/>
      <c r="V2270" s="1036"/>
      <c r="W2270" s="1034"/>
      <c r="X2270" s="1035"/>
      <c r="Y2270" s="286"/>
      <c r="Z2270" s="286"/>
      <c r="AA2270" s="286"/>
      <c r="AB2270" s="286"/>
      <c r="AC2270" s="223"/>
      <c r="AD2270" s="223"/>
      <c r="AE2270" s="223"/>
      <c r="AF2270" s="223"/>
      <c r="AG2270" s="223"/>
      <c r="AH2270" s="223"/>
      <c r="AI2270" s="223"/>
      <c r="AJ2270" s="223"/>
      <c r="AK2270" s="1052"/>
      <c r="AL2270" s="1053"/>
      <c r="AM2270" s="1053"/>
      <c r="AN2270" s="1054"/>
      <c r="AO2270" s="1055"/>
      <c r="AP2270" s="3"/>
      <c r="AQ2270" s="222">
        <f t="shared" si="1047"/>
        <v>1</v>
      </c>
      <c r="AV2270" s="167"/>
      <c r="AW2270" s="167"/>
      <c r="AX2270" s="167"/>
      <c r="AY2270" s="167"/>
      <c r="AZ2270" s="167"/>
      <c r="BA2270" s="167"/>
      <c r="BB2270" s="167"/>
      <c r="BC2270" s="167"/>
      <c r="BD2270" s="167"/>
    </row>
    <row r="2271" spans="2:86" ht="12" customHeight="1" x14ac:dyDescent="0.15">
      <c r="B2271" s="1058"/>
      <c r="C2271" s="1063"/>
      <c r="D2271" s="1061"/>
      <c r="E2271" s="1061"/>
      <c r="F2271" s="1061"/>
      <c r="G2271" s="1061"/>
      <c r="H2271" s="1061"/>
      <c r="I2271" s="1061"/>
      <c r="J2271" s="1062"/>
      <c r="K2271" s="192"/>
      <c r="L2271" s="1038"/>
      <c r="M2271" s="1039"/>
      <c r="N2271" s="1038"/>
      <c r="O2271" s="1039"/>
      <c r="P2271" s="1034"/>
      <c r="Q2271" s="1036"/>
      <c r="R2271" s="408"/>
      <c r="S2271" s="408"/>
      <c r="T2271" s="408"/>
      <c r="U2271" s="1034"/>
      <c r="V2271" s="1036"/>
      <c r="W2271" s="1034"/>
      <c r="X2271" s="1035"/>
      <c r="Y2271" s="286"/>
      <c r="Z2271" s="286"/>
      <c r="AA2271" s="286"/>
      <c r="AB2271" s="286"/>
      <c r="AC2271" s="223"/>
      <c r="AD2271" s="223"/>
      <c r="AE2271" s="223"/>
      <c r="AF2271" s="223"/>
      <c r="AG2271" s="223"/>
      <c r="AH2271" s="223"/>
      <c r="AI2271" s="223"/>
      <c r="AJ2271" s="223"/>
      <c r="AK2271" s="1052"/>
      <c r="AL2271" s="1053"/>
      <c r="AM2271" s="1053"/>
      <c r="AN2271" s="1054"/>
      <c r="AO2271" s="1055"/>
      <c r="AP2271" s="3"/>
      <c r="AQ2271" s="222">
        <f t="shared" si="1047"/>
        <v>1</v>
      </c>
      <c r="AV2271" s="167"/>
      <c r="AW2271" s="167"/>
      <c r="AX2271" s="167"/>
      <c r="AY2271" s="167"/>
      <c r="AZ2271" s="167"/>
      <c r="BA2271" s="167"/>
      <c r="BB2271" s="167"/>
      <c r="BC2271" s="167"/>
      <c r="BD2271" s="167"/>
    </row>
    <row r="2272" spans="2:86" ht="12" customHeight="1" x14ac:dyDescent="0.15">
      <c r="B2272" s="1058"/>
      <c r="C2272" s="1063"/>
      <c r="D2272" s="1061"/>
      <c r="E2272" s="1061"/>
      <c r="F2272" s="1061"/>
      <c r="G2272" s="1061"/>
      <c r="H2272" s="1061"/>
      <c r="I2272" s="1061"/>
      <c r="J2272" s="1062"/>
      <c r="K2272" s="192"/>
      <c r="L2272" s="1038"/>
      <c r="M2272" s="1039"/>
      <c r="N2272" s="1038"/>
      <c r="O2272" s="1039"/>
      <c r="P2272" s="1034"/>
      <c r="Q2272" s="1036"/>
      <c r="R2272" s="408"/>
      <c r="S2272" s="408"/>
      <c r="T2272" s="408"/>
      <c r="U2272" s="1034"/>
      <c r="V2272" s="1036"/>
      <c r="W2272" s="1034"/>
      <c r="X2272" s="1035"/>
      <c r="Y2272" s="286"/>
      <c r="Z2272" s="286"/>
      <c r="AA2272" s="286"/>
      <c r="AB2272" s="286"/>
      <c r="AC2272" s="223"/>
      <c r="AD2272" s="223"/>
      <c r="AE2272" s="223"/>
      <c r="AF2272" s="223"/>
      <c r="AG2272" s="223"/>
      <c r="AH2272" s="223"/>
      <c r="AI2272" s="223"/>
      <c r="AJ2272" s="223"/>
      <c r="AK2272" s="1052"/>
      <c r="AL2272" s="1053"/>
      <c r="AM2272" s="1053"/>
      <c r="AN2272" s="1054"/>
      <c r="AO2272" s="1055"/>
      <c r="AP2272" s="3"/>
      <c r="AQ2272" s="222">
        <f t="shared" si="1047"/>
        <v>1</v>
      </c>
      <c r="AV2272" s="167"/>
      <c r="AW2272" s="167"/>
      <c r="AX2272" s="167"/>
      <c r="AY2272" s="167"/>
      <c r="AZ2272" s="167"/>
      <c r="BA2272" s="167"/>
      <c r="BB2272" s="167"/>
      <c r="BC2272" s="167"/>
      <c r="BD2272" s="167"/>
    </row>
    <row r="2273" spans="2:43" s="162" customFormat="1" ht="12" customHeight="1" x14ac:dyDescent="0.15">
      <c r="B2273" s="1058"/>
      <c r="C2273" s="1063"/>
      <c r="D2273" s="1061"/>
      <c r="E2273" s="1061"/>
      <c r="F2273" s="1061"/>
      <c r="G2273" s="1061"/>
      <c r="H2273" s="1061"/>
      <c r="I2273" s="1061"/>
      <c r="J2273" s="1062"/>
      <c r="K2273" s="192"/>
      <c r="L2273" s="1038"/>
      <c r="M2273" s="1039"/>
      <c r="N2273" s="1038"/>
      <c r="O2273" s="1039"/>
      <c r="P2273" s="1034"/>
      <c r="Q2273" s="1036"/>
      <c r="R2273" s="408"/>
      <c r="S2273" s="408"/>
      <c r="T2273" s="408"/>
      <c r="U2273" s="1034"/>
      <c r="V2273" s="1036"/>
      <c r="W2273" s="1034"/>
      <c r="X2273" s="1035"/>
      <c r="Y2273" s="286"/>
      <c r="Z2273" s="286"/>
      <c r="AA2273" s="286"/>
      <c r="AB2273" s="286"/>
      <c r="AC2273" s="223"/>
      <c r="AD2273" s="223"/>
      <c r="AE2273" s="223"/>
      <c r="AF2273" s="223"/>
      <c r="AG2273" s="223"/>
      <c r="AH2273" s="223"/>
      <c r="AI2273" s="223"/>
      <c r="AJ2273" s="223"/>
      <c r="AK2273" s="1034"/>
      <c r="AL2273" s="1035"/>
      <c r="AM2273" s="1035"/>
      <c r="AN2273" s="788"/>
      <c r="AO2273" s="789"/>
      <c r="AP2273" s="3"/>
      <c r="AQ2273" s="222">
        <f t="shared" si="1047"/>
        <v>1</v>
      </c>
    </row>
    <row r="2274" spans="2:43" s="162" customFormat="1" ht="12" customHeight="1" x14ac:dyDescent="0.15">
      <c r="B2274" s="1058"/>
      <c r="C2274" s="1063"/>
      <c r="D2274" s="1061"/>
      <c r="E2274" s="1061"/>
      <c r="F2274" s="1061"/>
      <c r="G2274" s="1061"/>
      <c r="H2274" s="1061"/>
      <c r="I2274" s="1061"/>
      <c r="J2274" s="1062"/>
      <c r="K2274" s="192"/>
      <c r="L2274" s="1038"/>
      <c r="M2274" s="1039"/>
      <c r="N2274" s="1038"/>
      <c r="O2274" s="1039"/>
      <c r="P2274" s="1034"/>
      <c r="Q2274" s="1036"/>
      <c r="R2274" s="408"/>
      <c r="S2274" s="408"/>
      <c r="T2274" s="408"/>
      <c r="U2274" s="1034"/>
      <c r="V2274" s="1036"/>
      <c r="W2274" s="1034"/>
      <c r="X2274" s="1035"/>
      <c r="Y2274" s="286"/>
      <c r="Z2274" s="286"/>
      <c r="AA2274" s="286"/>
      <c r="AB2274" s="286"/>
      <c r="AC2274" s="223"/>
      <c r="AD2274" s="223"/>
      <c r="AE2274" s="223"/>
      <c r="AF2274" s="223"/>
      <c r="AG2274" s="223"/>
      <c r="AH2274" s="223"/>
      <c r="AI2274" s="223"/>
      <c r="AJ2274" s="223"/>
      <c r="AK2274" s="1034"/>
      <c r="AL2274" s="1035"/>
      <c r="AM2274" s="1035"/>
      <c r="AN2274" s="788"/>
      <c r="AO2274" s="789"/>
      <c r="AP2274" s="3"/>
      <c r="AQ2274" s="222">
        <f t="shared" si="1047"/>
        <v>1</v>
      </c>
    </row>
    <row r="2275" spans="2:43" s="162" customFormat="1" ht="12" customHeight="1" x14ac:dyDescent="0.15">
      <c r="B2275" s="1058"/>
      <c r="C2275" s="1063"/>
      <c r="D2275" s="1061"/>
      <c r="E2275" s="1061"/>
      <c r="F2275" s="1061"/>
      <c r="G2275" s="1061"/>
      <c r="H2275" s="1061"/>
      <c r="I2275" s="1061"/>
      <c r="J2275" s="1062"/>
      <c r="K2275" s="192"/>
      <c r="L2275" s="1038"/>
      <c r="M2275" s="1039"/>
      <c r="N2275" s="1038"/>
      <c r="O2275" s="1039"/>
      <c r="P2275" s="1034"/>
      <c r="Q2275" s="1036"/>
      <c r="R2275" s="408"/>
      <c r="S2275" s="408"/>
      <c r="T2275" s="408"/>
      <c r="U2275" s="1034"/>
      <c r="V2275" s="1036"/>
      <c r="W2275" s="1034"/>
      <c r="X2275" s="1035"/>
      <c r="Y2275" s="286"/>
      <c r="Z2275" s="286"/>
      <c r="AA2275" s="286"/>
      <c r="AB2275" s="286"/>
      <c r="AC2275" s="223"/>
      <c r="AD2275" s="223"/>
      <c r="AE2275" s="223"/>
      <c r="AF2275" s="223"/>
      <c r="AG2275" s="223"/>
      <c r="AH2275" s="223"/>
      <c r="AI2275" s="223"/>
      <c r="AJ2275" s="223"/>
      <c r="AK2275" s="1034"/>
      <c r="AL2275" s="1035"/>
      <c r="AM2275" s="1035"/>
      <c r="AN2275" s="788"/>
      <c r="AO2275" s="789"/>
      <c r="AP2275" s="3"/>
      <c r="AQ2275" s="222">
        <f t="shared" si="1047"/>
        <v>1</v>
      </c>
    </row>
    <row r="2276" spans="2:43" s="162" customFormat="1" ht="12" customHeight="1" x14ac:dyDescent="0.15">
      <c r="B2276" s="1058"/>
      <c r="C2276" s="1063"/>
      <c r="D2276" s="1061"/>
      <c r="E2276" s="1061"/>
      <c r="F2276" s="1061"/>
      <c r="G2276" s="1061"/>
      <c r="H2276" s="1061"/>
      <c r="I2276" s="1061"/>
      <c r="J2276" s="1062"/>
      <c r="K2276" s="192"/>
      <c r="L2276" s="1038"/>
      <c r="M2276" s="1039"/>
      <c r="N2276" s="1038"/>
      <c r="O2276" s="1039"/>
      <c r="P2276" s="1034"/>
      <c r="Q2276" s="1036"/>
      <c r="R2276" s="408"/>
      <c r="S2276" s="408"/>
      <c r="T2276" s="408"/>
      <c r="U2276" s="1034"/>
      <c r="V2276" s="1036"/>
      <c r="W2276" s="1034"/>
      <c r="X2276" s="1035"/>
      <c r="Y2276" s="286"/>
      <c r="Z2276" s="286"/>
      <c r="AA2276" s="286"/>
      <c r="AB2276" s="286"/>
      <c r="AC2276" s="223"/>
      <c r="AD2276" s="223"/>
      <c r="AE2276" s="223"/>
      <c r="AF2276" s="223"/>
      <c r="AG2276" s="223"/>
      <c r="AH2276" s="223"/>
      <c r="AI2276" s="223"/>
      <c r="AJ2276" s="223"/>
      <c r="AK2276" s="1034"/>
      <c r="AL2276" s="1035"/>
      <c r="AM2276" s="1035"/>
      <c r="AN2276" s="788"/>
      <c r="AO2276" s="789"/>
      <c r="AP2276" s="3"/>
      <c r="AQ2276" s="222">
        <f t="shared" si="1047"/>
        <v>1</v>
      </c>
    </row>
    <row r="2277" spans="2:43" s="162" customFormat="1" ht="12" customHeight="1" x14ac:dyDescent="0.15">
      <c r="B2277" s="1058"/>
      <c r="C2277" s="1063"/>
      <c r="D2277" s="1061"/>
      <c r="E2277" s="1061"/>
      <c r="F2277" s="1061"/>
      <c r="G2277" s="1061"/>
      <c r="H2277" s="1061"/>
      <c r="I2277" s="1061"/>
      <c r="J2277" s="1062"/>
      <c r="K2277" s="192"/>
      <c r="L2277" s="1038"/>
      <c r="M2277" s="1039"/>
      <c r="N2277" s="1038"/>
      <c r="O2277" s="1039"/>
      <c r="P2277" s="1034"/>
      <c r="Q2277" s="1036"/>
      <c r="R2277" s="408"/>
      <c r="S2277" s="408"/>
      <c r="T2277" s="408"/>
      <c r="U2277" s="1034"/>
      <c r="V2277" s="1036"/>
      <c r="W2277" s="1034"/>
      <c r="X2277" s="1035"/>
      <c r="Y2277" s="286"/>
      <c r="Z2277" s="286"/>
      <c r="AA2277" s="286"/>
      <c r="AB2277" s="286"/>
      <c r="AC2277" s="223"/>
      <c r="AD2277" s="223"/>
      <c r="AE2277" s="223"/>
      <c r="AF2277" s="223"/>
      <c r="AG2277" s="223"/>
      <c r="AH2277" s="223"/>
      <c r="AI2277" s="223"/>
      <c r="AJ2277" s="223"/>
      <c r="AK2277" s="1034"/>
      <c r="AL2277" s="1035"/>
      <c r="AM2277" s="1035"/>
      <c r="AN2277" s="788"/>
      <c r="AO2277" s="789"/>
      <c r="AP2277" s="3"/>
      <c r="AQ2277" s="222">
        <f t="shared" si="1047"/>
        <v>1</v>
      </c>
    </row>
    <row r="2278" spans="2:43" s="162" customFormat="1" ht="12" customHeight="1" x14ac:dyDescent="0.15">
      <c r="B2278" s="1058"/>
      <c r="C2278" s="1063"/>
      <c r="D2278" s="1061"/>
      <c r="E2278" s="1061"/>
      <c r="F2278" s="1061"/>
      <c r="G2278" s="1061"/>
      <c r="H2278" s="1061"/>
      <c r="I2278" s="1061"/>
      <c r="J2278" s="1062"/>
      <c r="K2278" s="192"/>
      <c r="L2278" s="1038"/>
      <c r="M2278" s="1039"/>
      <c r="N2278" s="1038"/>
      <c r="O2278" s="1039"/>
      <c r="P2278" s="1034"/>
      <c r="Q2278" s="1036"/>
      <c r="R2278" s="408"/>
      <c r="S2278" s="408"/>
      <c r="T2278" s="408"/>
      <c r="U2278" s="1034"/>
      <c r="V2278" s="1036"/>
      <c r="W2278" s="1034"/>
      <c r="X2278" s="1035"/>
      <c r="Y2278" s="286"/>
      <c r="Z2278" s="286"/>
      <c r="AA2278" s="286"/>
      <c r="AB2278" s="286"/>
      <c r="AC2278" s="223"/>
      <c r="AD2278" s="223"/>
      <c r="AE2278" s="223"/>
      <c r="AF2278" s="223"/>
      <c r="AG2278" s="223"/>
      <c r="AH2278" s="223"/>
      <c r="AI2278" s="223"/>
      <c r="AJ2278" s="223"/>
      <c r="AK2278" s="1034"/>
      <c r="AL2278" s="1035"/>
      <c r="AM2278" s="1035"/>
      <c r="AN2278" s="788"/>
      <c r="AO2278" s="789"/>
      <c r="AP2278" s="3"/>
      <c r="AQ2278" s="222">
        <f t="shared" si="1047"/>
        <v>1</v>
      </c>
    </row>
    <row r="2279" spans="2:43" s="162" customFormat="1" ht="12" customHeight="1" x14ac:dyDescent="0.15">
      <c r="B2279" s="1058"/>
      <c r="C2279" s="1063"/>
      <c r="D2279" s="1061"/>
      <c r="E2279" s="1061"/>
      <c r="F2279" s="1061"/>
      <c r="G2279" s="1061"/>
      <c r="H2279" s="1061"/>
      <c r="I2279" s="1061"/>
      <c r="J2279" s="1062"/>
      <c r="K2279" s="192"/>
      <c r="L2279" s="1038"/>
      <c r="M2279" s="1039"/>
      <c r="N2279" s="1038"/>
      <c r="O2279" s="1039"/>
      <c r="P2279" s="1034"/>
      <c r="Q2279" s="1036"/>
      <c r="R2279" s="408"/>
      <c r="S2279" s="408"/>
      <c r="T2279" s="408"/>
      <c r="U2279" s="1034"/>
      <c r="V2279" s="1036"/>
      <c r="W2279" s="1034"/>
      <c r="X2279" s="1035"/>
      <c r="Y2279" s="286"/>
      <c r="Z2279" s="286"/>
      <c r="AA2279" s="286"/>
      <c r="AB2279" s="286"/>
      <c r="AC2279" s="223"/>
      <c r="AD2279" s="223"/>
      <c r="AE2279" s="223"/>
      <c r="AF2279" s="223"/>
      <c r="AG2279" s="223"/>
      <c r="AH2279" s="223"/>
      <c r="AI2279" s="223"/>
      <c r="AJ2279" s="223"/>
      <c r="AK2279" s="1034"/>
      <c r="AL2279" s="1035"/>
      <c r="AM2279" s="1035"/>
      <c r="AN2279" s="788"/>
      <c r="AO2279" s="789"/>
      <c r="AP2279" s="3"/>
      <c r="AQ2279" s="222">
        <f t="shared" si="1047"/>
        <v>1</v>
      </c>
    </row>
    <row r="2280" spans="2:43" s="162" customFormat="1" ht="12" customHeight="1" x14ac:dyDescent="0.15">
      <c r="B2280" s="1058"/>
      <c r="C2280" s="1063"/>
      <c r="D2280" s="1061"/>
      <c r="E2280" s="1061"/>
      <c r="F2280" s="1061"/>
      <c r="G2280" s="1061"/>
      <c r="H2280" s="1061"/>
      <c r="I2280" s="1061"/>
      <c r="J2280" s="1062"/>
      <c r="K2280" s="192"/>
      <c r="L2280" s="1038"/>
      <c r="M2280" s="1039"/>
      <c r="N2280" s="1038"/>
      <c r="O2280" s="1039"/>
      <c r="P2280" s="1034"/>
      <c r="Q2280" s="1036"/>
      <c r="R2280" s="408"/>
      <c r="S2280" s="408"/>
      <c r="T2280" s="408"/>
      <c r="U2280" s="1034"/>
      <c r="V2280" s="1036"/>
      <c r="W2280" s="1034"/>
      <c r="X2280" s="1035"/>
      <c r="Y2280" s="286"/>
      <c r="Z2280" s="286"/>
      <c r="AA2280" s="286"/>
      <c r="AB2280" s="286"/>
      <c r="AC2280" s="223"/>
      <c r="AD2280" s="223"/>
      <c r="AE2280" s="223"/>
      <c r="AF2280" s="223"/>
      <c r="AG2280" s="223"/>
      <c r="AH2280" s="223"/>
      <c r="AI2280" s="223"/>
      <c r="AJ2280" s="223"/>
      <c r="AK2280" s="1034"/>
      <c r="AL2280" s="1035"/>
      <c r="AM2280" s="1035"/>
      <c r="AN2280" s="788"/>
      <c r="AO2280" s="789"/>
      <c r="AP2280" s="3"/>
      <c r="AQ2280" s="222">
        <f t="shared" si="1047"/>
        <v>1</v>
      </c>
    </row>
    <row r="2281" spans="2:43" s="162" customFormat="1" ht="12" customHeight="1" x14ac:dyDescent="0.15">
      <c r="B2281" s="1058"/>
      <c r="C2281" s="1063"/>
      <c r="D2281" s="1061"/>
      <c r="E2281" s="1061"/>
      <c r="F2281" s="1061"/>
      <c r="G2281" s="1061"/>
      <c r="H2281" s="1061"/>
      <c r="I2281" s="1061"/>
      <c r="J2281" s="1062"/>
      <c r="K2281" s="192"/>
      <c r="L2281" s="1038"/>
      <c r="M2281" s="1039"/>
      <c r="N2281" s="1038"/>
      <c r="O2281" s="1039"/>
      <c r="P2281" s="1034"/>
      <c r="Q2281" s="1036"/>
      <c r="R2281" s="408"/>
      <c r="S2281" s="408"/>
      <c r="T2281" s="408"/>
      <c r="U2281" s="1034"/>
      <c r="V2281" s="1036"/>
      <c r="W2281" s="1034"/>
      <c r="X2281" s="1035"/>
      <c r="Y2281" s="286"/>
      <c r="Z2281" s="286"/>
      <c r="AA2281" s="286"/>
      <c r="AB2281" s="286"/>
      <c r="AC2281" s="223"/>
      <c r="AD2281" s="223"/>
      <c r="AE2281" s="223"/>
      <c r="AF2281" s="223"/>
      <c r="AG2281" s="223"/>
      <c r="AH2281" s="223"/>
      <c r="AI2281" s="223"/>
      <c r="AJ2281" s="223"/>
      <c r="AK2281" s="1034"/>
      <c r="AL2281" s="1035"/>
      <c r="AM2281" s="1035"/>
      <c r="AN2281" s="788"/>
      <c r="AO2281" s="789"/>
      <c r="AP2281" s="3"/>
      <c r="AQ2281" s="222">
        <f t="shared" si="1047"/>
        <v>1</v>
      </c>
    </row>
    <row r="2282" spans="2:43" s="162" customFormat="1" ht="12" customHeight="1" x14ac:dyDescent="0.15">
      <c r="B2282" s="1058"/>
      <c r="C2282" s="1063"/>
      <c r="D2282" s="1061"/>
      <c r="E2282" s="1061"/>
      <c r="F2282" s="1061"/>
      <c r="G2282" s="1061"/>
      <c r="H2282" s="1061"/>
      <c r="I2282" s="1061"/>
      <c r="J2282" s="1062"/>
      <c r="K2282" s="192"/>
      <c r="L2282" s="1038"/>
      <c r="M2282" s="1039"/>
      <c r="N2282" s="1038"/>
      <c r="O2282" s="1039"/>
      <c r="P2282" s="1034"/>
      <c r="Q2282" s="1036"/>
      <c r="R2282" s="408"/>
      <c r="S2282" s="408"/>
      <c r="T2282" s="408"/>
      <c r="U2282" s="1034"/>
      <c r="V2282" s="1036"/>
      <c r="W2282" s="1034"/>
      <c r="X2282" s="1035"/>
      <c r="Y2282" s="286"/>
      <c r="Z2282" s="286"/>
      <c r="AA2282" s="286"/>
      <c r="AB2282" s="286"/>
      <c r="AC2282" s="223"/>
      <c r="AD2282" s="223"/>
      <c r="AE2282" s="223"/>
      <c r="AF2282" s="223"/>
      <c r="AG2282" s="223"/>
      <c r="AH2282" s="223"/>
      <c r="AI2282" s="223"/>
      <c r="AJ2282" s="223"/>
      <c r="AK2282" s="1034"/>
      <c r="AL2282" s="1035"/>
      <c r="AM2282" s="1035"/>
      <c r="AN2282" s="788"/>
      <c r="AO2282" s="789"/>
      <c r="AP2282" s="3"/>
      <c r="AQ2282" s="222">
        <f t="shared" si="1047"/>
        <v>1</v>
      </c>
    </row>
    <row r="2283" spans="2:43" s="162" customFormat="1" ht="12" customHeight="1" x14ac:dyDescent="0.15">
      <c r="B2283" s="1058"/>
      <c r="C2283" s="1063"/>
      <c r="D2283" s="1061"/>
      <c r="E2283" s="1061"/>
      <c r="F2283" s="1061"/>
      <c r="G2283" s="1061"/>
      <c r="H2283" s="1061"/>
      <c r="I2283" s="1061"/>
      <c r="J2283" s="1062"/>
      <c r="K2283" s="192"/>
      <c r="L2283" s="1038"/>
      <c r="M2283" s="1039"/>
      <c r="N2283" s="1038"/>
      <c r="O2283" s="1039"/>
      <c r="P2283" s="1034"/>
      <c r="Q2283" s="1036"/>
      <c r="R2283" s="408"/>
      <c r="S2283" s="408"/>
      <c r="T2283" s="408"/>
      <c r="U2283" s="1034"/>
      <c r="V2283" s="1036"/>
      <c r="W2283" s="1034"/>
      <c r="X2283" s="1035"/>
      <c r="Y2283" s="286"/>
      <c r="Z2283" s="286"/>
      <c r="AA2283" s="286"/>
      <c r="AB2283" s="286"/>
      <c r="AC2283" s="223"/>
      <c r="AD2283" s="223"/>
      <c r="AE2283" s="223"/>
      <c r="AF2283" s="223"/>
      <c r="AG2283" s="223"/>
      <c r="AH2283" s="223"/>
      <c r="AI2283" s="223"/>
      <c r="AJ2283" s="223"/>
      <c r="AK2283" s="1034"/>
      <c r="AL2283" s="1035"/>
      <c r="AM2283" s="1035"/>
      <c r="AN2283" s="788"/>
      <c r="AO2283" s="789"/>
      <c r="AP2283" s="3"/>
      <c r="AQ2283" s="222">
        <f t="shared" si="1047"/>
        <v>1</v>
      </c>
    </row>
    <row r="2284" spans="2:43" s="162" customFormat="1" ht="12" customHeight="1" x14ac:dyDescent="0.15">
      <c r="B2284" s="1058"/>
      <c r="C2284" s="1063"/>
      <c r="D2284" s="1061"/>
      <c r="E2284" s="1061"/>
      <c r="F2284" s="1061"/>
      <c r="G2284" s="1061"/>
      <c r="H2284" s="1061"/>
      <c r="I2284" s="1061"/>
      <c r="J2284" s="1062"/>
      <c r="K2284" s="192"/>
      <c r="L2284" s="1038"/>
      <c r="M2284" s="1039"/>
      <c r="N2284" s="1038"/>
      <c r="O2284" s="1039"/>
      <c r="P2284" s="1034"/>
      <c r="Q2284" s="1036"/>
      <c r="R2284" s="408"/>
      <c r="S2284" s="408"/>
      <c r="T2284" s="408"/>
      <c r="U2284" s="1034"/>
      <c r="V2284" s="1036"/>
      <c r="W2284" s="1034"/>
      <c r="X2284" s="1035"/>
      <c r="Y2284" s="286"/>
      <c r="Z2284" s="286"/>
      <c r="AA2284" s="286"/>
      <c r="AB2284" s="286"/>
      <c r="AC2284" s="223"/>
      <c r="AD2284" s="223"/>
      <c r="AE2284" s="223"/>
      <c r="AF2284" s="223"/>
      <c r="AG2284" s="223"/>
      <c r="AH2284" s="223"/>
      <c r="AI2284" s="223"/>
      <c r="AJ2284" s="223"/>
      <c r="AK2284" s="1034"/>
      <c r="AL2284" s="1035"/>
      <c r="AM2284" s="1035"/>
      <c r="AN2284" s="788"/>
      <c r="AO2284" s="789"/>
      <c r="AP2284" s="3"/>
      <c r="AQ2284" s="222">
        <f t="shared" si="1047"/>
        <v>1</v>
      </c>
    </row>
    <row r="2285" spans="2:43" s="162" customFormat="1" ht="12" customHeight="1" x14ac:dyDescent="0.15">
      <c r="B2285" s="1058"/>
      <c r="C2285" s="1063"/>
      <c r="D2285" s="1061"/>
      <c r="E2285" s="1061"/>
      <c r="F2285" s="1061"/>
      <c r="G2285" s="1061"/>
      <c r="H2285" s="1061"/>
      <c r="I2285" s="1061"/>
      <c r="J2285" s="1062"/>
      <c r="K2285" s="192"/>
      <c r="L2285" s="1038"/>
      <c r="M2285" s="1039"/>
      <c r="N2285" s="1038"/>
      <c r="O2285" s="1039"/>
      <c r="P2285" s="1034"/>
      <c r="Q2285" s="1036"/>
      <c r="R2285" s="408"/>
      <c r="S2285" s="408"/>
      <c r="T2285" s="408"/>
      <c r="U2285" s="1034"/>
      <c r="V2285" s="1036"/>
      <c r="W2285" s="1034"/>
      <c r="X2285" s="1035"/>
      <c r="Y2285" s="286"/>
      <c r="Z2285" s="286"/>
      <c r="AA2285" s="286"/>
      <c r="AB2285" s="286"/>
      <c r="AC2285" s="223"/>
      <c r="AD2285" s="223"/>
      <c r="AE2285" s="223"/>
      <c r="AF2285" s="223"/>
      <c r="AG2285" s="223"/>
      <c r="AH2285" s="223"/>
      <c r="AI2285" s="223"/>
      <c r="AJ2285" s="223"/>
      <c r="AK2285" s="1034"/>
      <c r="AL2285" s="1035"/>
      <c r="AM2285" s="1035"/>
      <c r="AN2285" s="788"/>
      <c r="AO2285" s="789"/>
      <c r="AP2285" s="3"/>
      <c r="AQ2285" s="222">
        <f t="shared" si="1047"/>
        <v>1</v>
      </c>
    </row>
    <row r="2286" spans="2:43" s="162" customFormat="1" ht="12" customHeight="1" x14ac:dyDescent="0.15">
      <c r="B2286" s="1058"/>
      <c r="C2286" s="1063"/>
      <c r="D2286" s="1061"/>
      <c r="E2286" s="1061"/>
      <c r="F2286" s="1061"/>
      <c r="G2286" s="1061"/>
      <c r="H2286" s="1061"/>
      <c r="I2286" s="1061"/>
      <c r="J2286" s="1062"/>
      <c r="K2286" s="192"/>
      <c r="L2286" s="1038"/>
      <c r="M2286" s="1039"/>
      <c r="N2286" s="1038"/>
      <c r="O2286" s="1039"/>
      <c r="P2286" s="1034"/>
      <c r="Q2286" s="1036"/>
      <c r="R2286" s="408"/>
      <c r="S2286" s="408"/>
      <c r="T2286" s="408"/>
      <c r="U2286" s="1034"/>
      <c r="V2286" s="1036"/>
      <c r="W2286" s="1034"/>
      <c r="X2286" s="1035"/>
      <c r="Y2286" s="286"/>
      <c r="Z2286" s="286"/>
      <c r="AA2286" s="286"/>
      <c r="AB2286" s="286"/>
      <c r="AC2286" s="223"/>
      <c r="AD2286" s="223"/>
      <c r="AE2286" s="223"/>
      <c r="AF2286" s="223"/>
      <c r="AG2286" s="223"/>
      <c r="AH2286" s="223"/>
      <c r="AI2286" s="223"/>
      <c r="AJ2286" s="223"/>
      <c r="AK2286" s="1034"/>
      <c r="AL2286" s="1035"/>
      <c r="AM2286" s="1035"/>
      <c r="AN2286" s="788"/>
      <c r="AO2286" s="789"/>
      <c r="AP2286" s="3"/>
      <c r="AQ2286" s="222">
        <f t="shared" si="1047"/>
        <v>1</v>
      </c>
    </row>
    <row r="2287" spans="2:43" s="162" customFormat="1" ht="12" customHeight="1" x14ac:dyDescent="0.15">
      <c r="B2287" s="1058"/>
      <c r="C2287" s="1063"/>
      <c r="D2287" s="1061"/>
      <c r="E2287" s="1061"/>
      <c r="F2287" s="1061"/>
      <c r="G2287" s="1061"/>
      <c r="H2287" s="1061"/>
      <c r="I2287" s="1061"/>
      <c r="J2287" s="1062"/>
      <c r="K2287" s="1016" t="s">
        <v>216</v>
      </c>
      <c r="L2287" s="1016" t="s">
        <v>215</v>
      </c>
      <c r="M2287" s="1016"/>
      <c r="N2287" s="1016"/>
      <c r="O2287" s="1016"/>
      <c r="P2287" s="1016"/>
      <c r="Q2287" s="1016"/>
      <c r="R2287" s="1016"/>
      <c r="S2287" s="1016"/>
      <c r="T2287" s="1016"/>
      <c r="U2287" s="1016"/>
      <c r="V2287" s="1016"/>
      <c r="W2287" s="1016"/>
      <c r="X2287" s="1016"/>
      <c r="Y2287" s="1040" t="s">
        <v>466</v>
      </c>
      <c r="Z2287" s="1041"/>
      <c r="AA2287" s="1041"/>
      <c r="AB2287" s="1042"/>
      <c r="AC2287" s="224">
        <f t="shared" ref="AC2287:AJ2287" si="1048">SUM(AC2267:AC2286)</f>
        <v>0</v>
      </c>
      <c r="AD2287" s="224">
        <f t="shared" si="1048"/>
        <v>0</v>
      </c>
      <c r="AE2287" s="224">
        <f t="shared" si="1048"/>
        <v>0</v>
      </c>
      <c r="AF2287" s="224">
        <f t="shared" si="1048"/>
        <v>0</v>
      </c>
      <c r="AG2287" s="224">
        <f t="shared" si="1048"/>
        <v>0</v>
      </c>
      <c r="AH2287" s="224">
        <f t="shared" si="1048"/>
        <v>0</v>
      </c>
      <c r="AI2287" s="224">
        <f t="shared" si="1048"/>
        <v>0</v>
      </c>
      <c r="AJ2287" s="224">
        <f t="shared" si="1048"/>
        <v>0</v>
      </c>
      <c r="AK2287" s="1040" t="s">
        <v>214</v>
      </c>
      <c r="AL2287" s="1041"/>
      <c r="AM2287" s="1041"/>
      <c r="AN2287" s="788"/>
      <c r="AO2287" s="789"/>
      <c r="AP2287" s="3"/>
    </row>
    <row r="2288" spans="2:43" s="162" customFormat="1" ht="12" customHeight="1" x14ac:dyDescent="0.15">
      <c r="B2288" s="1058"/>
      <c r="C2288" s="1063"/>
      <c r="D2288" s="1061"/>
      <c r="E2288" s="1061"/>
      <c r="F2288" s="1061"/>
      <c r="G2288" s="1061"/>
      <c r="H2288" s="1061"/>
      <c r="I2288" s="1061"/>
      <c r="J2288" s="1062"/>
      <c r="K2288" s="1016"/>
      <c r="L2288" s="1016" t="s">
        <v>467</v>
      </c>
      <c r="M2288" s="1016"/>
      <c r="N2288" s="1016"/>
      <c r="O2288" s="1016" t="s">
        <v>213</v>
      </c>
      <c r="P2288" s="1016"/>
      <c r="Q2288" s="1016"/>
      <c r="R2288" s="1016"/>
      <c r="S2288" s="1016"/>
      <c r="T2288" s="1016"/>
      <c r="U2288" s="1016"/>
      <c r="V2288" s="1016"/>
      <c r="W2288" s="1016"/>
      <c r="X2288" s="1016"/>
      <c r="Y2288" s="193">
        <f>COUNTIF(Y2267:Y2286,"○")</f>
        <v>0</v>
      </c>
      <c r="Z2288" s="193">
        <f>COUNTIF(Z2267:Z2286,"○")</f>
        <v>0</v>
      </c>
      <c r="AA2288" s="193">
        <f>COUNTIF(AA2267:AA2286,"○")</f>
        <v>1</v>
      </c>
      <c r="AB2288" s="193">
        <f>COUNTIF(AB2267:AB2286,"○")</f>
        <v>0</v>
      </c>
      <c r="AC2288" s="193">
        <f t="shared" ref="AC2288:AJ2288" si="1049">COUNT(AC2267:AC2286)</f>
        <v>0</v>
      </c>
      <c r="AD2288" s="193">
        <f t="shared" si="1049"/>
        <v>0</v>
      </c>
      <c r="AE2288" s="193">
        <f t="shared" si="1049"/>
        <v>0</v>
      </c>
      <c r="AF2288" s="193">
        <f t="shared" si="1049"/>
        <v>0</v>
      </c>
      <c r="AG2288" s="193">
        <f t="shared" si="1049"/>
        <v>0</v>
      </c>
      <c r="AH2288" s="193">
        <f t="shared" si="1049"/>
        <v>0</v>
      </c>
      <c r="AI2288" s="193">
        <f t="shared" si="1049"/>
        <v>0</v>
      </c>
      <c r="AJ2288" s="193">
        <f t="shared" si="1049"/>
        <v>0</v>
      </c>
      <c r="AK2288" s="1043"/>
      <c r="AL2288" s="1044"/>
      <c r="AM2288" s="1044"/>
      <c r="AN2288" s="1044"/>
      <c r="AO2288" s="1045"/>
      <c r="AP2288" s="3"/>
    </row>
    <row r="2289" spans="2:86" ht="12" customHeight="1" x14ac:dyDescent="0.15">
      <c r="B2289" s="1058"/>
      <c r="C2289" s="1063"/>
      <c r="D2289" s="1061"/>
      <c r="E2289" s="1061"/>
      <c r="F2289" s="1061"/>
      <c r="G2289" s="1061"/>
      <c r="H2289" s="1061"/>
      <c r="I2289" s="1061"/>
      <c r="J2289" s="1062"/>
      <c r="K2289" s="1016"/>
      <c r="L2289" s="1016"/>
      <c r="M2289" s="1016"/>
      <c r="N2289" s="1016"/>
      <c r="O2289" s="1016" t="s">
        <v>468</v>
      </c>
      <c r="P2289" s="1016"/>
      <c r="Q2289" s="1016"/>
      <c r="R2289" s="1016"/>
      <c r="S2289" s="1016"/>
      <c r="T2289" s="1016"/>
      <c r="U2289" s="1016"/>
      <c r="V2289" s="1016"/>
      <c r="W2289" s="1016"/>
      <c r="X2289" s="1016"/>
      <c r="Y2289" s="1034" t="str">
        <f>IF(Y2288&gt;0,"Ⅳ",IF(Z2288&gt;0,"Ⅲ",IF(AA2288&gt;0,"Ⅱa",IF(AB2288&gt;0,"Ⅱb","Ⅰ"))))</f>
        <v>Ⅱa</v>
      </c>
      <c r="Z2289" s="1035"/>
      <c r="AA2289" s="1035"/>
      <c r="AB2289" s="1036"/>
      <c r="AC2289" s="1034" t="str">
        <f>IF(AC2288&gt;0,"Ⅳ",IF(AD2288&gt;0,"Ⅲ",IF(AE2288&gt;0,"Ⅱa",IF(AF2288&gt;0,"Ⅱb","Ⅰ"))))</f>
        <v>Ⅰ</v>
      </c>
      <c r="AD2289" s="1035"/>
      <c r="AE2289" s="1035"/>
      <c r="AF2289" s="1036"/>
      <c r="AG2289" s="1034" t="str">
        <f>IF(AG2288&gt;0,"Ⅳ",IF(AH2288&gt;0,"Ⅲ",IF(AI2288&gt;0,"Ⅱa",IF(AJ2288&gt;0,"Ⅱb","Ⅰ"))))</f>
        <v>Ⅰ</v>
      </c>
      <c r="AH2289" s="1035"/>
      <c r="AI2289" s="1035"/>
      <c r="AJ2289" s="1036"/>
      <c r="AK2289" s="1046"/>
      <c r="AL2289" s="1047"/>
      <c r="AM2289" s="1047"/>
      <c r="AN2289" s="1047"/>
      <c r="AO2289" s="1048"/>
      <c r="AP2289" s="3"/>
      <c r="AQ2289" s="282" t="s">
        <v>312</v>
      </c>
      <c r="AR2289" s="282" t="s">
        <v>313</v>
      </c>
      <c r="AS2289" s="699" t="s">
        <v>316</v>
      </c>
      <c r="AT2289" s="1026"/>
    </row>
    <row r="2290" spans="2:86" ht="12" customHeight="1" x14ac:dyDescent="0.15">
      <c r="B2290" s="1058"/>
      <c r="C2290" s="1063"/>
      <c r="D2290" s="1061"/>
      <c r="E2290" s="1061"/>
      <c r="F2290" s="1061"/>
      <c r="G2290" s="1061"/>
      <c r="H2290" s="1061"/>
      <c r="I2290" s="1061"/>
      <c r="J2290" s="1062"/>
      <c r="K2290" s="1016"/>
      <c r="L2290" s="1016" t="s">
        <v>469</v>
      </c>
      <c r="M2290" s="1016"/>
      <c r="N2290" s="1016"/>
      <c r="O2290" s="1016" t="s">
        <v>212</v>
      </c>
      <c r="P2290" s="1016"/>
      <c r="Q2290" s="1016"/>
      <c r="R2290" s="1016"/>
      <c r="S2290" s="1016"/>
      <c r="T2290" s="1016"/>
      <c r="U2290" s="1016"/>
      <c r="V2290" s="1016"/>
      <c r="W2290" s="1016"/>
      <c r="X2290" s="1016"/>
      <c r="Y2290" s="187" t="s">
        <v>32</v>
      </c>
      <c r="Z2290" s="187" t="s">
        <v>33</v>
      </c>
      <c r="AA2290" s="1027" t="s">
        <v>34</v>
      </c>
      <c r="AB2290" s="1027"/>
      <c r="AC2290" s="187" t="s">
        <v>32</v>
      </c>
      <c r="AD2290" s="187" t="s">
        <v>33</v>
      </c>
      <c r="AE2290" s="1027" t="s">
        <v>34</v>
      </c>
      <c r="AF2290" s="1027"/>
      <c r="AG2290" s="187" t="s">
        <v>32</v>
      </c>
      <c r="AH2290" s="187" t="s">
        <v>33</v>
      </c>
      <c r="AI2290" s="1027" t="s">
        <v>34</v>
      </c>
      <c r="AJ2290" s="1027"/>
      <c r="AK2290" s="1046"/>
      <c r="AL2290" s="1047"/>
      <c r="AM2290" s="1047"/>
      <c r="AN2290" s="1047"/>
      <c r="AO2290" s="1048"/>
      <c r="AP2290" s="3"/>
      <c r="AQ2290" s="1028">
        <f>+Y2288+Z2288</f>
        <v>0</v>
      </c>
      <c r="AR2290" s="1029"/>
      <c r="AS2290" s="1028">
        <f>+AA2288+AB2288</f>
        <v>1</v>
      </c>
      <c r="AT2290" s="1029"/>
    </row>
    <row r="2291" spans="2:86" ht="12" customHeight="1" x14ac:dyDescent="0.15">
      <c r="B2291" s="1058"/>
      <c r="C2291" s="1063"/>
      <c r="D2291" s="1061"/>
      <c r="E2291" s="1061"/>
      <c r="F2291" s="1061"/>
      <c r="G2291" s="1061"/>
      <c r="H2291" s="1061"/>
      <c r="I2291" s="1061"/>
      <c r="J2291" s="1062"/>
      <c r="K2291" s="1016"/>
      <c r="L2291" s="1016"/>
      <c r="M2291" s="1016"/>
      <c r="N2291" s="1016"/>
      <c r="O2291" s="1016" t="s">
        <v>470</v>
      </c>
      <c r="P2291" s="1016"/>
      <c r="Q2291" s="1016"/>
      <c r="R2291" s="1016"/>
      <c r="S2291" s="1016"/>
      <c r="T2291" s="1016"/>
      <c r="U2291" s="1016"/>
      <c r="V2291" s="1016"/>
      <c r="W2291" s="1016"/>
      <c r="X2291" s="1016"/>
      <c r="Y2291" s="193" t="str">
        <f>IF(Y2288=0,"",1)</f>
        <v/>
      </c>
      <c r="Z2291" s="193" t="str">
        <f>IF(Z2288=0,"",1)</f>
        <v/>
      </c>
      <c r="AA2291" s="1030">
        <f>IF(AQ2290=1,"",IF(AS2290&gt;0,1,""))</f>
        <v>1</v>
      </c>
      <c r="AB2291" s="1031"/>
      <c r="AC2291" s="193">
        <f>+AC2288</f>
        <v>0</v>
      </c>
      <c r="AD2291" s="193">
        <f>AD2288</f>
        <v>0</v>
      </c>
      <c r="AE2291" s="1030">
        <f>AE2288+AF2288</f>
        <v>0</v>
      </c>
      <c r="AF2291" s="1031"/>
      <c r="AG2291" s="193">
        <f>AG2288</f>
        <v>0</v>
      </c>
      <c r="AH2291" s="193">
        <f>AH2288</f>
        <v>0</v>
      </c>
      <c r="AI2291" s="1030">
        <f>AI2288+AJ2288</f>
        <v>0</v>
      </c>
      <c r="AJ2291" s="1031"/>
      <c r="AK2291" s="1046"/>
      <c r="AL2291" s="1047"/>
      <c r="AM2291" s="1047"/>
      <c r="AN2291" s="1047"/>
      <c r="AO2291" s="1048"/>
      <c r="AP2291" s="3"/>
      <c r="AQ2291" s="197">
        <f>+Y2288+AC2291+AG2291</f>
        <v>0</v>
      </c>
      <c r="AR2291" s="197">
        <f>+Z2288+AD2291+AH2291</f>
        <v>0</v>
      </c>
      <c r="AS2291" s="1032">
        <f>+AS2290+AE2291+AI2291</f>
        <v>1</v>
      </c>
      <c r="AT2291" s="1033"/>
    </row>
    <row r="2292" spans="2:86" ht="12" customHeight="1" x14ac:dyDescent="0.15">
      <c r="B2292" s="1058"/>
      <c r="C2292" s="1063"/>
      <c r="D2292" s="1061"/>
      <c r="E2292" s="1061"/>
      <c r="F2292" s="1061"/>
      <c r="G2292" s="1061"/>
      <c r="H2292" s="1061"/>
      <c r="I2292" s="1061"/>
      <c r="J2292" s="1062"/>
      <c r="K2292" s="1016"/>
      <c r="L2292" s="1016"/>
      <c r="M2292" s="1016"/>
      <c r="N2292" s="1016"/>
      <c r="O2292" s="1016" t="s">
        <v>471</v>
      </c>
      <c r="P2292" s="1016"/>
      <c r="Q2292" s="1016"/>
      <c r="R2292" s="1016"/>
      <c r="S2292" s="1016"/>
      <c r="T2292" s="1016"/>
      <c r="U2292" s="1016"/>
      <c r="V2292" s="1016"/>
      <c r="W2292" s="1016"/>
      <c r="X2292" s="1016"/>
      <c r="Y2292" s="1034" t="s">
        <v>1718</v>
      </c>
      <c r="Z2292" s="1035"/>
      <c r="AA2292" s="1035"/>
      <c r="AB2292" s="1036"/>
      <c r="AC2292" s="1034" t="str">
        <f>IF(AC2291&gt;0,"Ⅳ",IF(AD2291&gt;0,"Ⅲ",IF(AE2291&gt;0,"Ⅱ","Ⅰ")))</f>
        <v>Ⅰ</v>
      </c>
      <c r="AD2292" s="1035"/>
      <c r="AE2292" s="1035"/>
      <c r="AF2292" s="1036"/>
      <c r="AG2292" s="1034" t="str">
        <f>IF(AG2291&gt;0,"Ⅳ",IF(AH2291&gt;0,"Ⅲ",IF(AI2291&gt;0,"Ⅱ","Ⅰ")))</f>
        <v>Ⅰ</v>
      </c>
      <c r="AH2292" s="1035"/>
      <c r="AI2292" s="1035"/>
      <c r="AJ2292" s="1036"/>
      <c r="AK2292" s="1046"/>
      <c r="AL2292" s="1047"/>
      <c r="AM2292" s="1047"/>
      <c r="AN2292" s="1047"/>
      <c r="AO2292" s="1048"/>
      <c r="AP2292" s="3"/>
      <c r="AQ2292" s="1037" t="str">
        <f>IF(AQ2291&gt;0,"Ⅳ",IF(AR2291&gt;0,"Ⅲ",IF(AS2291&gt;0,"Ⅱ","Ⅰ")))</f>
        <v>Ⅱ</v>
      </c>
      <c r="AR2292" s="1037"/>
      <c r="AS2292" s="1037"/>
      <c r="AT2292" s="1037"/>
    </row>
    <row r="2293" spans="2:86" ht="12" customHeight="1" x14ac:dyDescent="0.15">
      <c r="B2293" s="1058"/>
      <c r="C2293" s="1063"/>
      <c r="D2293" s="1061"/>
      <c r="E2293" s="1061"/>
      <c r="F2293" s="1061"/>
      <c r="G2293" s="1061"/>
      <c r="H2293" s="1061"/>
      <c r="I2293" s="1061"/>
      <c r="J2293" s="1062"/>
      <c r="K2293" s="1016"/>
      <c r="L2293" s="1016"/>
      <c r="M2293" s="1016"/>
      <c r="N2293" s="1016"/>
      <c r="O2293" s="1016" t="s">
        <v>472</v>
      </c>
      <c r="P2293" s="1016"/>
      <c r="Q2293" s="1016"/>
      <c r="R2293" s="1016"/>
      <c r="S2293" s="1016"/>
      <c r="T2293" s="1016"/>
      <c r="U2293" s="1016"/>
      <c r="V2293" s="1016"/>
      <c r="W2293" s="1016"/>
      <c r="X2293" s="1016"/>
      <c r="Y2293" s="1034" t="str">
        <f>IF(COUNTIF(Y2292:AJ2292,"Ⅳ")&gt;0,"Ⅳ",IF(COUNTIF(Y2292:AJ2292,"Ⅲ")&gt;0,"Ⅲ",IF(COUNTIF(Y2292:AJ2292,"Ⅱ")&gt;0,"Ⅱ","Ⅰ")))</f>
        <v>Ⅱ</v>
      </c>
      <c r="Z2293" s="1035"/>
      <c r="AA2293" s="1035"/>
      <c r="AB2293" s="1035"/>
      <c r="AC2293" s="1035"/>
      <c r="AD2293" s="1035"/>
      <c r="AE2293" s="1035"/>
      <c r="AF2293" s="1035"/>
      <c r="AG2293" s="1035"/>
      <c r="AH2293" s="1035"/>
      <c r="AI2293" s="1035"/>
      <c r="AJ2293" s="1036"/>
      <c r="AK2293" s="1049"/>
      <c r="AL2293" s="1050"/>
      <c r="AM2293" s="1050"/>
      <c r="AN2293" s="1050"/>
      <c r="AO2293" s="1051"/>
      <c r="AP2293" s="3"/>
    </row>
    <row r="2294" spans="2:86" ht="14.25" customHeight="1" x14ac:dyDescent="0.15">
      <c r="B2294" s="1058"/>
      <c r="C2294" s="1063"/>
      <c r="D2294" s="1061"/>
      <c r="E2294" s="1061"/>
      <c r="F2294" s="1061"/>
      <c r="G2294" s="1061"/>
      <c r="H2294" s="1061"/>
      <c r="I2294" s="1061"/>
      <c r="J2294" s="1062"/>
      <c r="K2294" s="1016" t="s">
        <v>169</v>
      </c>
      <c r="L2294" s="1017"/>
      <c r="M2294" s="1017"/>
      <c r="N2294" s="1017"/>
      <c r="O2294" s="1017"/>
      <c r="P2294" s="1017"/>
      <c r="Q2294" s="1017"/>
      <c r="R2294" s="1017"/>
      <c r="S2294" s="1017"/>
      <c r="T2294" s="1017"/>
      <c r="U2294" s="1017"/>
      <c r="V2294" s="1017"/>
      <c r="W2294" s="1017"/>
      <c r="X2294" s="1017"/>
      <c r="Y2294" s="1017"/>
      <c r="Z2294" s="1017"/>
      <c r="AA2294" s="1017"/>
      <c r="AB2294" s="1017"/>
      <c r="AC2294" s="1017"/>
      <c r="AD2294" s="1017"/>
      <c r="AE2294" s="1017"/>
      <c r="AF2294" s="1017"/>
      <c r="AG2294" s="1017"/>
      <c r="AH2294" s="1017"/>
      <c r="AI2294" s="1017"/>
      <c r="AJ2294" s="1017"/>
      <c r="AK2294" s="1017"/>
      <c r="AL2294" s="1017"/>
      <c r="AM2294" s="1017"/>
      <c r="AN2294" s="1017"/>
      <c r="AO2294" s="1017"/>
      <c r="AP2294" s="3"/>
    </row>
    <row r="2295" spans="2:86" ht="14.25" customHeight="1" x14ac:dyDescent="0.15">
      <c r="B2295" s="1058"/>
      <c r="C2295" s="1063"/>
      <c r="D2295" s="1061"/>
      <c r="E2295" s="1061"/>
      <c r="F2295" s="1061"/>
      <c r="G2295" s="1061"/>
      <c r="H2295" s="1061"/>
      <c r="I2295" s="1061"/>
      <c r="J2295" s="1062"/>
      <c r="K2295" s="1016"/>
      <c r="L2295" s="1017"/>
      <c r="M2295" s="1017"/>
      <c r="N2295" s="1017"/>
      <c r="O2295" s="1017"/>
      <c r="P2295" s="1017"/>
      <c r="Q2295" s="1017"/>
      <c r="R2295" s="1017"/>
      <c r="S2295" s="1017"/>
      <c r="T2295" s="1017"/>
      <c r="U2295" s="1017"/>
      <c r="V2295" s="1017"/>
      <c r="W2295" s="1017"/>
      <c r="X2295" s="1017"/>
      <c r="Y2295" s="1017"/>
      <c r="Z2295" s="1017"/>
      <c r="AA2295" s="1017"/>
      <c r="AB2295" s="1017"/>
      <c r="AC2295" s="1017"/>
      <c r="AD2295" s="1017"/>
      <c r="AE2295" s="1017"/>
      <c r="AF2295" s="1017"/>
      <c r="AG2295" s="1017"/>
      <c r="AH2295" s="1017"/>
      <c r="AI2295" s="1017"/>
      <c r="AJ2295" s="1017"/>
      <c r="AK2295" s="1017"/>
      <c r="AL2295" s="1017"/>
      <c r="AM2295" s="1017"/>
      <c r="AN2295" s="1017"/>
      <c r="AO2295" s="1017"/>
      <c r="AP2295" s="3"/>
    </row>
    <row r="2296" spans="2:86" ht="12" customHeight="1" x14ac:dyDescent="0.15">
      <c r="B2296" s="1058"/>
      <c r="C2296" s="1063"/>
      <c r="D2296" s="1061"/>
      <c r="E2296" s="1061"/>
      <c r="F2296" s="1061"/>
      <c r="G2296" s="1061"/>
      <c r="H2296" s="1061"/>
      <c r="I2296" s="1061"/>
      <c r="J2296" s="1062"/>
      <c r="K2296" s="1018" t="s">
        <v>473</v>
      </c>
      <c r="L2296" s="1018"/>
      <c r="M2296" s="1018"/>
      <c r="N2296" s="1018"/>
      <c r="O2296" s="1018"/>
      <c r="P2296" s="1018"/>
      <c r="Q2296" s="1018"/>
      <c r="R2296" s="1018"/>
      <c r="S2296" s="1018"/>
      <c r="T2296" s="1018"/>
      <c r="U2296" s="1018"/>
      <c r="V2296" s="1018"/>
      <c r="W2296" s="1018"/>
      <c r="X2296" s="1018"/>
      <c r="Y2296" s="1018"/>
      <c r="Z2296" s="1018"/>
      <c r="AA2296" s="1018"/>
      <c r="AB2296" s="1018"/>
      <c r="AC2296" s="1018"/>
      <c r="AD2296" s="1018"/>
      <c r="AE2296" s="1018"/>
      <c r="AF2296" s="1018"/>
      <c r="AG2296" s="1018"/>
      <c r="AH2296" s="1018"/>
      <c r="AI2296" s="1018"/>
      <c r="AJ2296" s="1018"/>
      <c r="AK2296" s="1018"/>
      <c r="AL2296" s="1018"/>
      <c r="AM2296" s="1018"/>
      <c r="AN2296" s="1018"/>
      <c r="AO2296" s="1018"/>
      <c r="AP2296" s="3"/>
    </row>
    <row r="2297" spans="2:86" ht="12" customHeight="1" x14ac:dyDescent="0.15">
      <c r="B2297" s="1058"/>
      <c r="C2297" s="1063"/>
      <c r="D2297" s="1061"/>
      <c r="E2297" s="1061"/>
      <c r="F2297" s="1061"/>
      <c r="G2297" s="1061"/>
      <c r="H2297" s="1061"/>
      <c r="I2297" s="1061"/>
      <c r="J2297" s="1062"/>
      <c r="K2297" s="1019" t="s">
        <v>523</v>
      </c>
      <c r="L2297" s="1019"/>
      <c r="M2297" s="1019"/>
      <c r="N2297" s="1019"/>
      <c r="O2297" s="1019"/>
      <c r="P2297" s="1019"/>
      <c r="Q2297" s="1019"/>
      <c r="R2297" s="1019"/>
      <c r="S2297" s="1019"/>
      <c r="T2297" s="1019"/>
      <c r="U2297" s="1019"/>
      <c r="V2297" s="1019"/>
      <c r="W2297" s="1019"/>
      <c r="X2297" s="1019"/>
      <c r="Y2297" s="1019"/>
      <c r="Z2297" s="1019"/>
      <c r="AA2297" s="1019"/>
      <c r="AB2297" s="1019"/>
      <c r="AC2297" s="1019"/>
      <c r="AD2297" s="1019"/>
      <c r="AE2297" s="1019"/>
      <c r="AF2297" s="1019"/>
      <c r="AG2297" s="1019"/>
      <c r="AH2297" s="1019"/>
      <c r="AI2297" s="1019"/>
      <c r="AJ2297" s="1019"/>
      <c r="AK2297" s="1019"/>
      <c r="AL2297" s="1019"/>
      <c r="AM2297" s="1019"/>
      <c r="AN2297" s="1019"/>
      <c r="AO2297" s="1019"/>
      <c r="AP2297" s="3"/>
    </row>
    <row r="2298" spans="2:86" ht="12" customHeight="1" x14ac:dyDescent="0.15">
      <c r="B2298" s="1058"/>
      <c r="C2298" s="1063"/>
      <c r="D2298" s="1061"/>
      <c r="E2298" s="1061"/>
      <c r="F2298" s="1061"/>
      <c r="G2298" s="1061"/>
      <c r="H2298" s="1061"/>
      <c r="I2298" s="1061"/>
      <c r="J2298" s="1062"/>
      <c r="K2298" s="194" t="s">
        <v>474</v>
      </c>
      <c r="L2298" s="195"/>
      <c r="M2298" s="195"/>
      <c r="N2298" s="195"/>
      <c r="O2298" s="195"/>
      <c r="P2298" s="195"/>
      <c r="Q2298" s="195"/>
      <c r="R2298" s="195"/>
      <c r="S2298" s="195"/>
      <c r="T2298" s="195"/>
      <c r="U2298" s="195"/>
      <c r="V2298" s="195"/>
      <c r="W2298" s="195"/>
      <c r="X2298" s="195"/>
      <c r="Y2298" s="195"/>
      <c r="Z2298" s="195"/>
      <c r="AA2298" s="195"/>
      <c r="AB2298" s="195"/>
      <c r="AC2298" s="195"/>
      <c r="AD2298" s="195"/>
      <c r="AE2298" s="195"/>
      <c r="AF2298" s="195"/>
      <c r="AG2298" s="195"/>
      <c r="AH2298" s="195"/>
      <c r="AI2298" s="195"/>
      <c r="AJ2298" s="195"/>
      <c r="AK2298" s="195"/>
      <c r="AL2298" s="195"/>
      <c r="AM2298" s="195"/>
      <c r="AN2298" s="195"/>
      <c r="AO2298" s="196"/>
      <c r="AP2298" s="3"/>
    </row>
    <row r="2299" spans="2:86" ht="12" customHeight="1" x14ac:dyDescent="0.15">
      <c r="B2299" s="1058"/>
      <c r="C2299" s="1063"/>
      <c r="D2299" s="1061"/>
      <c r="E2299" s="1061"/>
      <c r="F2299" s="1061"/>
      <c r="G2299" s="1061"/>
      <c r="H2299" s="1061"/>
      <c r="I2299" s="1061"/>
      <c r="J2299" s="1062"/>
      <c r="K2299" s="194" t="s">
        <v>475</v>
      </c>
      <c r="L2299" s="195"/>
      <c r="M2299" s="195"/>
      <c r="N2299" s="195"/>
      <c r="O2299" s="195"/>
      <c r="P2299" s="195"/>
      <c r="Q2299" s="195"/>
      <c r="R2299" s="195"/>
      <c r="S2299" s="195"/>
      <c r="T2299" s="195"/>
      <c r="U2299" s="195"/>
      <c r="V2299" s="195"/>
      <c r="W2299" s="195"/>
      <c r="X2299" s="195"/>
      <c r="Y2299" s="195"/>
      <c r="Z2299" s="195"/>
      <c r="AA2299" s="195"/>
      <c r="AB2299" s="195"/>
      <c r="AC2299" s="195"/>
      <c r="AD2299" s="195"/>
      <c r="AE2299" s="195"/>
      <c r="AF2299" s="195"/>
      <c r="AG2299" s="195"/>
      <c r="AH2299" s="195"/>
      <c r="AI2299" s="195"/>
      <c r="AJ2299" s="195"/>
      <c r="AK2299" s="195"/>
      <c r="AL2299" s="195"/>
      <c r="AM2299" s="195"/>
      <c r="AN2299" s="195"/>
      <c r="AO2299" s="196"/>
      <c r="AP2299" s="3"/>
    </row>
    <row r="2300" spans="2:86" ht="12" customHeight="1" x14ac:dyDescent="0.15">
      <c r="B2300" s="1058"/>
      <c r="C2300" s="1063"/>
      <c r="D2300" s="1061"/>
      <c r="E2300" s="1061"/>
      <c r="F2300" s="1061"/>
      <c r="G2300" s="1061"/>
      <c r="H2300" s="1061"/>
      <c r="I2300" s="1061"/>
      <c r="J2300" s="1062"/>
      <c r="K2300" s="1020" t="s">
        <v>476</v>
      </c>
      <c r="L2300" s="1021"/>
      <c r="M2300" s="1021"/>
      <c r="N2300" s="1021"/>
      <c r="O2300" s="1021"/>
      <c r="P2300" s="1021"/>
      <c r="Q2300" s="1021"/>
      <c r="R2300" s="1021"/>
      <c r="S2300" s="1021"/>
      <c r="T2300" s="1021"/>
      <c r="U2300" s="1021"/>
      <c r="V2300" s="1021"/>
      <c r="W2300" s="1021"/>
      <c r="X2300" s="1021"/>
      <c r="Y2300" s="1021"/>
      <c r="Z2300" s="1021"/>
      <c r="AA2300" s="1021"/>
      <c r="AB2300" s="1021"/>
      <c r="AC2300" s="1021"/>
      <c r="AD2300" s="1021"/>
      <c r="AE2300" s="1021"/>
      <c r="AF2300" s="1021"/>
      <c r="AG2300" s="1021"/>
      <c r="AH2300" s="1021"/>
      <c r="AI2300" s="1021"/>
      <c r="AJ2300" s="1021"/>
      <c r="AK2300" s="1021"/>
      <c r="AL2300" s="1021"/>
      <c r="AM2300" s="1021"/>
      <c r="AN2300" s="1021"/>
      <c r="AO2300" s="1022"/>
      <c r="AP2300" s="3"/>
    </row>
    <row r="2301" spans="2:86" ht="12" customHeight="1" x14ac:dyDescent="0.15">
      <c r="B2301" s="591"/>
      <c r="C2301" s="1064"/>
      <c r="D2301" s="1065"/>
      <c r="E2301" s="1065"/>
      <c r="F2301" s="1065"/>
      <c r="G2301" s="1065"/>
      <c r="H2301" s="1065"/>
      <c r="I2301" s="1065"/>
      <c r="J2301" s="1066"/>
      <c r="K2301" s="1023"/>
      <c r="L2301" s="1024"/>
      <c r="M2301" s="1024"/>
      <c r="N2301" s="1024"/>
      <c r="O2301" s="1024"/>
      <c r="P2301" s="1024"/>
      <c r="Q2301" s="1024"/>
      <c r="R2301" s="1024"/>
      <c r="S2301" s="1024"/>
      <c r="T2301" s="1024"/>
      <c r="U2301" s="1024"/>
      <c r="V2301" s="1024"/>
      <c r="W2301" s="1024"/>
      <c r="X2301" s="1024"/>
      <c r="Y2301" s="1024"/>
      <c r="Z2301" s="1024"/>
      <c r="AA2301" s="1024"/>
      <c r="AB2301" s="1024"/>
      <c r="AC2301" s="1024"/>
      <c r="AD2301" s="1024"/>
      <c r="AE2301" s="1024"/>
      <c r="AF2301" s="1024"/>
      <c r="AG2301" s="1024"/>
      <c r="AH2301" s="1024"/>
      <c r="AI2301" s="1024"/>
      <c r="AJ2301" s="1024"/>
      <c r="AK2301" s="1024"/>
      <c r="AL2301" s="1024"/>
      <c r="AM2301" s="1024"/>
      <c r="AN2301" s="1024"/>
      <c r="AO2301" s="1025"/>
      <c r="AP2301" s="3"/>
    </row>
    <row r="2302" spans="2:86" s="9" customFormat="1" ht="12" customHeight="1" x14ac:dyDescent="0.15">
      <c r="B2302" s="3" t="s">
        <v>527</v>
      </c>
      <c r="AQ2302" s="162"/>
      <c r="AR2302" s="162"/>
      <c r="AS2302" s="162"/>
      <c r="AT2302" s="162"/>
      <c r="AU2302" s="162"/>
      <c r="AV2302" s="162"/>
      <c r="AW2302" s="162"/>
      <c r="AX2302" s="162"/>
      <c r="AY2302" s="162"/>
      <c r="AZ2302" s="162"/>
      <c r="BA2302" s="162"/>
      <c r="BB2302" s="162"/>
      <c r="BC2302" s="162"/>
      <c r="BD2302" s="162"/>
      <c r="BE2302" s="162"/>
      <c r="BF2302" s="162"/>
      <c r="BG2302" s="162"/>
      <c r="BH2302" s="162"/>
      <c r="BI2302" s="162"/>
      <c r="BJ2302" s="162"/>
      <c r="BK2302" s="162"/>
      <c r="BL2302" s="162"/>
      <c r="BM2302" s="162"/>
      <c r="BN2302" s="162"/>
      <c r="BO2302" s="162"/>
      <c r="BP2302" s="162"/>
      <c r="BQ2302" s="162"/>
      <c r="BR2302" s="162"/>
      <c r="BS2302" s="162"/>
      <c r="BT2302" s="162"/>
      <c r="BU2302" s="162"/>
      <c r="BV2302" s="162"/>
      <c r="BW2302" s="162"/>
      <c r="BX2302" s="162"/>
      <c r="BY2302" s="162"/>
      <c r="BZ2302" s="162"/>
      <c r="CA2302" s="162"/>
      <c r="CB2302" s="162"/>
      <c r="CC2302" s="162"/>
      <c r="CD2302" s="162"/>
      <c r="CE2302" s="162"/>
      <c r="CF2302" s="162"/>
      <c r="CG2302" s="162"/>
      <c r="CH2302" s="162"/>
    </row>
    <row r="2303" spans="2:86" ht="12" customHeight="1" thickBot="1" x14ac:dyDescent="0.2">
      <c r="B2303" s="3" t="s">
        <v>524</v>
      </c>
    </row>
    <row r="2304" spans="2:86" ht="12" customHeight="1" x14ac:dyDescent="0.15">
      <c r="B2304" s="3" t="s">
        <v>525</v>
      </c>
      <c r="AU2304" s="1000" t="s">
        <v>305</v>
      </c>
      <c r="AV2304" s="1001" t="s">
        <v>298</v>
      </c>
      <c r="AW2304" s="1003" t="s">
        <v>299</v>
      </c>
      <c r="AX2304" s="1005" t="s">
        <v>306</v>
      </c>
      <c r="AY2304" s="1006"/>
      <c r="AZ2304" s="1006"/>
      <c r="BA2304" s="1006"/>
      <c r="BB2304" s="1006"/>
      <c r="BC2304" s="1006"/>
      <c r="BD2304" s="1006"/>
      <c r="BE2304" s="1006"/>
      <c r="BF2304" s="1006"/>
      <c r="BG2304" s="1006"/>
      <c r="BH2304" s="1006"/>
      <c r="BI2304" s="1006"/>
      <c r="BJ2304" s="1006"/>
      <c r="BK2304" s="1006"/>
      <c r="BL2304" s="1006"/>
      <c r="BM2304" s="1006"/>
      <c r="BN2304" s="1006"/>
      <c r="BO2304" s="1006"/>
      <c r="BP2304" s="1006"/>
      <c r="BQ2304" s="1006"/>
      <c r="BR2304" s="1007"/>
      <c r="BS2304" s="807" t="s">
        <v>300</v>
      </c>
      <c r="BT2304" s="1008"/>
      <c r="BU2304" s="1008"/>
      <c r="BV2304" s="1008"/>
      <c r="BW2304" s="1009" t="s">
        <v>307</v>
      </c>
      <c r="BX2304" s="1010"/>
      <c r="BY2304" s="1010"/>
      <c r="BZ2304" s="1010"/>
      <c r="CA2304" s="1010"/>
      <c r="CB2304" s="1010"/>
      <c r="CC2304" s="1010"/>
      <c r="CD2304" s="1010"/>
      <c r="CE2304" s="1010"/>
      <c r="CF2304" s="1010"/>
      <c r="CG2304" s="1010"/>
      <c r="CH2304" s="1011"/>
    </row>
    <row r="2305" spans="2:86" ht="12" customHeight="1" x14ac:dyDescent="0.15">
      <c r="B2305" s="3" t="s">
        <v>477</v>
      </c>
      <c r="AU2305" s="1000"/>
      <c r="AV2305" s="1002"/>
      <c r="AW2305" s="1004"/>
      <c r="AX2305" s="1012" t="s">
        <v>308</v>
      </c>
      <c r="AY2305" s="686"/>
      <c r="AZ2305" s="686"/>
      <c r="BA2305" s="686"/>
      <c r="BB2305" s="686"/>
      <c r="BC2305" s="686"/>
      <c r="BD2305" s="686"/>
      <c r="BE2305" s="686"/>
      <c r="BF2305" s="686"/>
      <c r="BG2305" s="686"/>
      <c r="BH2305" s="686"/>
      <c r="BI2305" s="686"/>
      <c r="BJ2305" s="686" t="s">
        <v>309</v>
      </c>
      <c r="BK2305" s="686"/>
      <c r="BL2305" s="686"/>
      <c r="BM2305" s="686"/>
      <c r="BN2305" s="686"/>
      <c r="BO2305" s="686"/>
      <c r="BP2305" s="686"/>
      <c r="BQ2305" s="686"/>
      <c r="BR2305" s="1013"/>
      <c r="BS2305" s="1008"/>
      <c r="BT2305" s="1008"/>
      <c r="BU2305" s="1008"/>
      <c r="BV2305" s="1008"/>
      <c r="BW2305" s="1014" t="s">
        <v>302</v>
      </c>
      <c r="BX2305" s="699"/>
      <c r="BY2305" s="699"/>
      <c r="BZ2305" s="699"/>
      <c r="CA2305" s="686" t="s">
        <v>310</v>
      </c>
      <c r="CB2305" s="686"/>
      <c r="CC2305" s="686"/>
      <c r="CD2305" s="686"/>
      <c r="CE2305" s="686"/>
      <c r="CF2305" s="686"/>
      <c r="CG2305" s="686"/>
      <c r="CH2305" s="1013"/>
    </row>
    <row r="2306" spans="2:86" ht="12" customHeight="1" x14ac:dyDescent="0.15">
      <c r="B2306" s="3" t="s">
        <v>526</v>
      </c>
      <c r="AU2306" s="1000"/>
      <c r="AV2306" s="1002"/>
      <c r="AW2306" s="1004"/>
      <c r="AX2306" s="1012" t="s">
        <v>26</v>
      </c>
      <c r="AY2306" s="686"/>
      <c r="AZ2306" s="686"/>
      <c r="BA2306" s="686"/>
      <c r="BB2306" s="686" t="s">
        <v>22</v>
      </c>
      <c r="BC2306" s="686"/>
      <c r="BD2306" s="686"/>
      <c r="BE2306" s="686"/>
      <c r="BF2306" s="686" t="s">
        <v>24</v>
      </c>
      <c r="BG2306" s="686"/>
      <c r="BH2306" s="686"/>
      <c r="BI2306" s="686"/>
      <c r="BJ2306" s="699" t="s">
        <v>26</v>
      </c>
      <c r="BK2306" s="699"/>
      <c r="BL2306" s="699"/>
      <c r="BM2306" s="699" t="s">
        <v>22</v>
      </c>
      <c r="BN2306" s="699"/>
      <c r="BO2306" s="699"/>
      <c r="BP2306" s="699" t="s">
        <v>24</v>
      </c>
      <c r="BQ2306" s="699"/>
      <c r="BR2306" s="1015"/>
      <c r="BS2306" s="807" t="s">
        <v>26</v>
      </c>
      <c r="BT2306" s="807" t="s">
        <v>22</v>
      </c>
      <c r="BU2306" s="807" t="s">
        <v>24</v>
      </c>
      <c r="BV2306" s="807" t="s">
        <v>303</v>
      </c>
      <c r="BW2306" s="1012" t="s">
        <v>311</v>
      </c>
      <c r="BX2306" s="686"/>
      <c r="BY2306" s="686"/>
      <c r="BZ2306" s="686"/>
      <c r="CA2306" s="686" t="s">
        <v>22</v>
      </c>
      <c r="CB2306" s="686"/>
      <c r="CC2306" s="686"/>
      <c r="CD2306" s="686"/>
      <c r="CE2306" s="686" t="s">
        <v>24</v>
      </c>
      <c r="CF2306" s="686"/>
      <c r="CG2306" s="686"/>
      <c r="CH2306" s="1013"/>
    </row>
    <row r="2307" spans="2:86" ht="12" customHeight="1" x14ac:dyDescent="0.15">
      <c r="B2307" s="3" t="s">
        <v>478</v>
      </c>
      <c r="AU2307" s="1000"/>
      <c r="AV2307" s="1002"/>
      <c r="AW2307" s="1004"/>
      <c r="AX2307" s="156" t="s">
        <v>862</v>
      </c>
      <c r="AY2307" s="157" t="s">
        <v>863</v>
      </c>
      <c r="AZ2307" s="157" t="s">
        <v>864</v>
      </c>
      <c r="BA2307" s="158" t="s">
        <v>865</v>
      </c>
      <c r="BB2307" s="159" t="s">
        <v>866</v>
      </c>
      <c r="BC2307" s="157" t="s">
        <v>863</v>
      </c>
      <c r="BD2307" s="157" t="s">
        <v>867</v>
      </c>
      <c r="BE2307" s="158" t="s">
        <v>865</v>
      </c>
      <c r="BF2307" s="159" t="s">
        <v>866</v>
      </c>
      <c r="BG2307" s="157" t="s">
        <v>863</v>
      </c>
      <c r="BH2307" s="157" t="s">
        <v>864</v>
      </c>
      <c r="BI2307" s="158" t="s">
        <v>865</v>
      </c>
      <c r="BJ2307" s="159" t="s">
        <v>866</v>
      </c>
      <c r="BK2307" s="157" t="s">
        <v>868</v>
      </c>
      <c r="BL2307" s="158" t="s">
        <v>869</v>
      </c>
      <c r="BM2307" s="159" t="s">
        <v>870</v>
      </c>
      <c r="BN2307" s="157" t="s">
        <v>863</v>
      </c>
      <c r="BO2307" s="158" t="s">
        <v>871</v>
      </c>
      <c r="BP2307" s="159" t="s">
        <v>870</v>
      </c>
      <c r="BQ2307" s="157" t="s">
        <v>868</v>
      </c>
      <c r="BR2307" s="160" t="s">
        <v>872</v>
      </c>
      <c r="BS2307" s="1008"/>
      <c r="BT2307" s="1008"/>
      <c r="BU2307" s="1008"/>
      <c r="BV2307" s="1008"/>
      <c r="BW2307" s="156" t="s">
        <v>866</v>
      </c>
      <c r="BX2307" s="157" t="s">
        <v>863</v>
      </c>
      <c r="BY2307" s="157" t="s">
        <v>864</v>
      </c>
      <c r="BZ2307" s="158" t="s">
        <v>865</v>
      </c>
      <c r="CA2307" s="159" t="s">
        <v>866</v>
      </c>
      <c r="CB2307" s="157" t="s">
        <v>873</v>
      </c>
      <c r="CC2307" s="157" t="s">
        <v>864</v>
      </c>
      <c r="CD2307" s="158" t="s">
        <v>865</v>
      </c>
      <c r="CE2307" s="159" t="s">
        <v>866</v>
      </c>
      <c r="CF2307" s="157" t="s">
        <v>863</v>
      </c>
      <c r="CG2307" s="157" t="s">
        <v>864</v>
      </c>
      <c r="CH2307" s="160" t="s">
        <v>874</v>
      </c>
    </row>
    <row r="2308" spans="2:86" x14ac:dyDescent="0.15">
      <c r="B2308" s="3" t="s">
        <v>539</v>
      </c>
      <c r="AU2308" s="1000"/>
      <c r="AV2308" s="188" t="str">
        <f>N2310</f>
        <v>S049</v>
      </c>
      <c r="AW2308" s="300">
        <f>R2310</f>
        <v>10.3</v>
      </c>
      <c r="AX2308" s="197">
        <f>+Y2335</f>
        <v>0</v>
      </c>
      <c r="AY2308" s="197">
        <f>+Z2335</f>
        <v>0</v>
      </c>
      <c r="AZ2308" s="197">
        <f>+AA2335</f>
        <v>0</v>
      </c>
      <c r="BA2308" s="197">
        <f t="shared" ref="BA2308" si="1050">+AB2335</f>
        <v>0</v>
      </c>
      <c r="BB2308" s="197">
        <f>+AC2335</f>
        <v>0</v>
      </c>
      <c r="BC2308" s="197">
        <f t="shared" ref="BC2308" si="1051">+AD2335</f>
        <v>0</v>
      </c>
      <c r="BD2308" s="197">
        <f t="shared" ref="BD2308" si="1052">+AE2335</f>
        <v>1</v>
      </c>
      <c r="BE2308" s="197">
        <f t="shared" ref="BE2308" si="1053">+AF2335</f>
        <v>1</v>
      </c>
      <c r="BF2308" s="197">
        <f t="shared" ref="BF2308" si="1054">+AG2335</f>
        <v>0</v>
      </c>
      <c r="BG2308" s="197">
        <f t="shared" ref="BG2308" si="1055">+AH2335</f>
        <v>0</v>
      </c>
      <c r="BH2308" s="197">
        <f t="shared" ref="BH2308" si="1056">+AI2335</f>
        <v>0</v>
      </c>
      <c r="BI2308" s="197">
        <f t="shared" ref="BI2308" si="1057">+AJ2335</f>
        <v>0</v>
      </c>
      <c r="BJ2308" s="197" t="str">
        <f>+Y2338</f>
        <v/>
      </c>
      <c r="BK2308" s="197" t="str">
        <f t="shared" ref="BK2308" si="1058">+Z2338</f>
        <v/>
      </c>
      <c r="BL2308" s="197" t="str">
        <f>+AA2338</f>
        <v/>
      </c>
      <c r="BM2308" s="197">
        <f>+AC2338</f>
        <v>0</v>
      </c>
      <c r="BN2308" s="197">
        <f t="shared" ref="BN2308" si="1059">+AD2338</f>
        <v>0</v>
      </c>
      <c r="BO2308" s="197">
        <f t="shared" ref="BO2308" si="1060">+AE2338</f>
        <v>2</v>
      </c>
      <c r="BP2308" s="197">
        <f>+AG2338</f>
        <v>0</v>
      </c>
      <c r="BQ2308" s="197">
        <f>+AH2338</f>
        <v>0</v>
      </c>
      <c r="BR2308" s="197">
        <f>+AI2338</f>
        <v>0</v>
      </c>
      <c r="BS2308" s="296" t="str">
        <f>+Y2339</f>
        <v>Ⅰ</v>
      </c>
      <c r="BT2308" s="296" t="str">
        <f>+AC2339</f>
        <v>Ⅱ</v>
      </c>
      <c r="BU2308" s="296" t="str">
        <f>+AG2339</f>
        <v>Ⅰ</v>
      </c>
      <c r="BV2308" s="296" t="str">
        <f>+Y2340</f>
        <v>Ⅱ</v>
      </c>
      <c r="BW2308" s="164" t="str">
        <f>IF(Y2335&gt;0,R2310,"")</f>
        <v/>
      </c>
      <c r="BX2308" s="165" t="str">
        <f>IF(Z2335&gt;0,"",IF(AA2335&gt;0,R2310,""))</f>
        <v/>
      </c>
      <c r="BY2308" s="165" t="str">
        <f>IF(Y2335+Z2335&gt;0,"",IF(AA2335&gt;0,R2310,""))</f>
        <v/>
      </c>
      <c r="BZ2308" s="165" t="str">
        <f>IF(Y2335+Z2335+AA2335&gt;0,"",IF(AB2335&gt;0,R2310,""))</f>
        <v/>
      </c>
      <c r="CA2308" s="166">
        <f t="shared" ref="CA2308" si="1061">+AC2334</f>
        <v>0</v>
      </c>
      <c r="CB2308" s="166">
        <f t="shared" ref="CB2308" si="1062">+AD2334</f>
        <v>0</v>
      </c>
      <c r="CC2308" s="166">
        <f t="shared" ref="CC2308" si="1063">+AE2334</f>
        <v>3.5000000000000003E-2</v>
      </c>
      <c r="CD2308" s="166">
        <f t="shared" ref="CD2308" si="1064">+AF2334</f>
        <v>2.0000000000000004E-2</v>
      </c>
      <c r="CE2308" s="166">
        <f t="shared" ref="CE2308" si="1065">+AG2334</f>
        <v>0</v>
      </c>
      <c r="CF2308" s="166">
        <f t="shared" ref="CF2308" si="1066">+AH2334</f>
        <v>0</v>
      </c>
      <c r="CG2308" s="166">
        <f t="shared" ref="CG2308" si="1067">+AI2334</f>
        <v>0</v>
      </c>
      <c r="CH2308" s="166">
        <f t="shared" ref="CH2308" si="1068">+AJ2334</f>
        <v>0</v>
      </c>
    </row>
    <row r="2309" spans="2:86" ht="12" customHeight="1" x14ac:dyDescent="0.15">
      <c r="B2309" s="1057" t="s">
        <v>219</v>
      </c>
      <c r="C2309" s="1059"/>
      <c r="D2309" s="1060"/>
      <c r="E2309" s="1061"/>
      <c r="F2309" s="1061"/>
      <c r="G2309" s="1061"/>
      <c r="H2309" s="1061"/>
      <c r="I2309" s="1061"/>
      <c r="J2309" s="1062"/>
      <c r="K2309" s="1067" t="s">
        <v>453</v>
      </c>
      <c r="L2309" s="1068"/>
      <c r="M2309" s="1068"/>
      <c r="N2309" s="1068"/>
      <c r="O2309" s="1068"/>
      <c r="P2309" s="1068"/>
      <c r="Q2309" s="1068"/>
      <c r="R2309" s="1068"/>
      <c r="S2309" s="1068"/>
      <c r="T2309" s="1068"/>
      <c r="U2309" s="1068"/>
      <c r="V2309" s="1068"/>
      <c r="W2309" s="1068"/>
      <c r="X2309" s="1068"/>
      <c r="Y2309" s="1068"/>
      <c r="Z2309" s="1068"/>
      <c r="AA2309" s="1068"/>
      <c r="AB2309" s="1068"/>
      <c r="AC2309" s="1068"/>
      <c r="AD2309" s="1068"/>
      <c r="AE2309" s="1068"/>
      <c r="AF2309" s="1068"/>
      <c r="AG2309" s="1068"/>
      <c r="AH2309" s="1068"/>
      <c r="AI2309" s="1068"/>
      <c r="AJ2309" s="1068"/>
      <c r="AK2309" s="1068"/>
      <c r="AL2309" s="1068"/>
      <c r="AM2309" s="1068"/>
      <c r="AN2309" s="1068"/>
      <c r="AO2309" s="1069"/>
      <c r="AP2309" s="3"/>
    </row>
    <row r="2310" spans="2:86" ht="12" customHeight="1" x14ac:dyDescent="0.15">
      <c r="B2310" s="1058"/>
      <c r="C2310" s="1063"/>
      <c r="D2310" s="1061"/>
      <c r="E2310" s="1061"/>
      <c r="F2310" s="1061"/>
      <c r="G2310" s="1061"/>
      <c r="H2310" s="1061"/>
      <c r="I2310" s="1061"/>
      <c r="J2310" s="1062"/>
      <c r="K2310" s="1040" t="s">
        <v>218</v>
      </c>
      <c r="L2310" s="1041"/>
      <c r="M2310" s="1042"/>
      <c r="N2310" s="1034" t="s">
        <v>769</v>
      </c>
      <c r="O2310" s="1035"/>
      <c r="P2310" s="1040" t="s">
        <v>454</v>
      </c>
      <c r="Q2310" s="1042"/>
      <c r="R2310" s="1070">
        <f>'様式A-2'!C60</f>
        <v>10.3</v>
      </c>
      <c r="S2310" s="1071"/>
      <c r="T2310" s="1072"/>
      <c r="U2310" s="1073" t="s">
        <v>455</v>
      </c>
      <c r="V2310" s="1074"/>
      <c r="W2310" s="1073" t="s">
        <v>456</v>
      </c>
      <c r="X2310" s="1074"/>
      <c r="Y2310" s="1042" t="s">
        <v>217</v>
      </c>
      <c r="Z2310" s="1016"/>
      <c r="AA2310" s="1016"/>
      <c r="AB2310" s="1016"/>
      <c r="AC2310" s="1073" t="s">
        <v>457</v>
      </c>
      <c r="AD2310" s="1079"/>
      <c r="AE2310" s="1079"/>
      <c r="AF2310" s="1079"/>
      <c r="AG2310" s="1079"/>
      <c r="AH2310" s="1079"/>
      <c r="AI2310" s="1079"/>
      <c r="AJ2310" s="1074"/>
      <c r="AK2310" s="1073" t="s">
        <v>458</v>
      </c>
      <c r="AL2310" s="1079"/>
      <c r="AM2310" s="1079"/>
      <c r="AN2310" s="1081"/>
      <c r="AO2310" s="1082"/>
      <c r="AP2310" s="3"/>
      <c r="AV2310" s="167"/>
      <c r="AW2310" s="221"/>
      <c r="AX2310" s="167"/>
      <c r="AY2310" s="167"/>
      <c r="AZ2310" s="167"/>
      <c r="BA2310" s="167"/>
      <c r="BB2310" s="167"/>
      <c r="BC2310" s="167"/>
      <c r="BD2310" s="167"/>
    </row>
    <row r="2311" spans="2:86" ht="12" customHeight="1" x14ac:dyDescent="0.15">
      <c r="B2311" s="1058"/>
      <c r="C2311" s="1063"/>
      <c r="D2311" s="1061"/>
      <c r="E2311" s="1061"/>
      <c r="F2311" s="1061"/>
      <c r="G2311" s="1061"/>
      <c r="H2311" s="1061"/>
      <c r="I2311" s="1061"/>
      <c r="J2311" s="1062"/>
      <c r="K2311" s="1016" t="s">
        <v>459</v>
      </c>
      <c r="L2311" s="1016" t="s">
        <v>199</v>
      </c>
      <c r="M2311" s="1016"/>
      <c r="N2311" s="1016" t="s">
        <v>198</v>
      </c>
      <c r="O2311" s="1016"/>
      <c r="P2311" s="1016" t="s">
        <v>460</v>
      </c>
      <c r="Q2311" s="1016"/>
      <c r="R2311" s="1016" t="s">
        <v>6</v>
      </c>
      <c r="S2311" s="1016"/>
      <c r="T2311" s="1016"/>
      <c r="U2311" s="1075"/>
      <c r="V2311" s="1076"/>
      <c r="W2311" s="1075"/>
      <c r="X2311" s="1076"/>
      <c r="Y2311" s="1042"/>
      <c r="Z2311" s="1016"/>
      <c r="AA2311" s="1016"/>
      <c r="AB2311" s="1016"/>
      <c r="AC2311" s="1077"/>
      <c r="AD2311" s="1080"/>
      <c r="AE2311" s="1080"/>
      <c r="AF2311" s="1080"/>
      <c r="AG2311" s="1080"/>
      <c r="AH2311" s="1080"/>
      <c r="AI2311" s="1080"/>
      <c r="AJ2311" s="1078"/>
      <c r="AK2311" s="1075"/>
      <c r="AL2311" s="1083"/>
      <c r="AM2311" s="1083"/>
      <c r="AN2311" s="1084"/>
      <c r="AO2311" s="1085"/>
      <c r="AP2311" s="3"/>
      <c r="AV2311" s="167"/>
      <c r="AW2311" s="167"/>
      <c r="AX2311" s="167"/>
      <c r="AY2311" s="167"/>
      <c r="AZ2311" s="167"/>
      <c r="BA2311" s="167"/>
      <c r="BB2311" s="167"/>
      <c r="BC2311" s="167"/>
      <c r="BD2311" s="167"/>
    </row>
    <row r="2312" spans="2:86" ht="12" customHeight="1" x14ac:dyDescent="0.15">
      <c r="B2312" s="1058"/>
      <c r="C2312" s="1063"/>
      <c r="D2312" s="1061"/>
      <c r="E2312" s="1061"/>
      <c r="F2312" s="1061"/>
      <c r="G2312" s="1061"/>
      <c r="H2312" s="1061"/>
      <c r="I2312" s="1061"/>
      <c r="J2312" s="1062"/>
      <c r="K2312" s="1016"/>
      <c r="L2312" s="1016"/>
      <c r="M2312" s="1016"/>
      <c r="N2312" s="1016"/>
      <c r="O2312" s="1016"/>
      <c r="P2312" s="1016"/>
      <c r="Q2312" s="1016"/>
      <c r="R2312" s="1016"/>
      <c r="S2312" s="1016"/>
      <c r="T2312" s="1016"/>
      <c r="U2312" s="1075"/>
      <c r="V2312" s="1076"/>
      <c r="W2312" s="1075"/>
      <c r="X2312" s="1076"/>
      <c r="Y2312" s="1042" t="s">
        <v>461</v>
      </c>
      <c r="Z2312" s="1016"/>
      <c r="AA2312" s="1016"/>
      <c r="AB2312" s="1016"/>
      <c r="AC2312" s="1016" t="s">
        <v>462</v>
      </c>
      <c r="AD2312" s="1016"/>
      <c r="AE2312" s="1016"/>
      <c r="AF2312" s="1016"/>
      <c r="AG2312" s="1016" t="s">
        <v>463</v>
      </c>
      <c r="AH2312" s="1016"/>
      <c r="AI2312" s="1016"/>
      <c r="AJ2312" s="1016"/>
      <c r="AK2312" s="1075"/>
      <c r="AL2312" s="1083"/>
      <c r="AM2312" s="1083"/>
      <c r="AN2312" s="1084"/>
      <c r="AO2312" s="1085"/>
      <c r="AP2312" s="3"/>
      <c r="AV2312" s="167"/>
      <c r="AW2312" s="167"/>
      <c r="AX2312" s="167"/>
      <c r="AY2312" s="167"/>
      <c r="AZ2312" s="167"/>
      <c r="BA2312" s="167"/>
      <c r="BB2312" s="167"/>
      <c r="BC2312" s="167"/>
      <c r="BD2312" s="167"/>
    </row>
    <row r="2313" spans="2:86" ht="12" customHeight="1" x14ac:dyDescent="0.15">
      <c r="B2313" s="1058"/>
      <c r="C2313" s="1063"/>
      <c r="D2313" s="1061"/>
      <c r="E2313" s="1061"/>
      <c r="F2313" s="1061"/>
      <c r="G2313" s="1061"/>
      <c r="H2313" s="1061"/>
      <c r="I2313" s="1061"/>
      <c r="J2313" s="1062"/>
      <c r="K2313" s="1016"/>
      <c r="L2313" s="1016"/>
      <c r="M2313" s="1016"/>
      <c r="N2313" s="1016"/>
      <c r="O2313" s="1016"/>
      <c r="P2313" s="1016"/>
      <c r="Q2313" s="1016"/>
      <c r="R2313" s="1016"/>
      <c r="S2313" s="1016"/>
      <c r="T2313" s="1016"/>
      <c r="U2313" s="1077"/>
      <c r="V2313" s="1078"/>
      <c r="W2313" s="1077"/>
      <c r="X2313" s="1078"/>
      <c r="Y2313" s="191" t="s">
        <v>32</v>
      </c>
      <c r="Z2313" s="187" t="s">
        <v>33</v>
      </c>
      <c r="AA2313" s="187" t="s">
        <v>464</v>
      </c>
      <c r="AB2313" s="187" t="s">
        <v>465</v>
      </c>
      <c r="AC2313" s="187" t="s">
        <v>32</v>
      </c>
      <c r="AD2313" s="187" t="s">
        <v>33</v>
      </c>
      <c r="AE2313" s="187" t="s">
        <v>464</v>
      </c>
      <c r="AF2313" s="187" t="s">
        <v>465</v>
      </c>
      <c r="AG2313" s="187" t="s">
        <v>32</v>
      </c>
      <c r="AH2313" s="187" t="s">
        <v>33</v>
      </c>
      <c r="AI2313" s="187" t="s">
        <v>464</v>
      </c>
      <c r="AJ2313" s="187" t="s">
        <v>465</v>
      </c>
      <c r="AK2313" s="1077"/>
      <c r="AL2313" s="1080"/>
      <c r="AM2313" s="1080"/>
      <c r="AN2313" s="1086"/>
      <c r="AO2313" s="1087"/>
      <c r="AP2313" s="3"/>
      <c r="AV2313" s="167"/>
      <c r="AW2313" s="167"/>
      <c r="AX2313" s="167"/>
      <c r="AY2313" s="167"/>
      <c r="AZ2313" s="167"/>
      <c r="BA2313" s="167"/>
      <c r="BB2313" s="167"/>
      <c r="BC2313" s="167"/>
      <c r="BD2313" s="167"/>
    </row>
    <row r="2314" spans="2:86" ht="12" customHeight="1" x14ac:dyDescent="0.15">
      <c r="B2314" s="1058"/>
      <c r="C2314" s="1063"/>
      <c r="D2314" s="1061"/>
      <c r="E2314" s="1061"/>
      <c r="F2314" s="1061"/>
      <c r="G2314" s="1061"/>
      <c r="H2314" s="1061"/>
      <c r="I2314" s="1061"/>
      <c r="J2314" s="1062"/>
      <c r="K2314" s="192">
        <v>1</v>
      </c>
      <c r="L2314" s="1038" t="s">
        <v>534</v>
      </c>
      <c r="M2314" s="1039"/>
      <c r="N2314" s="1038" t="s">
        <v>486</v>
      </c>
      <c r="O2314" s="1039"/>
      <c r="P2314" s="1034" t="s">
        <v>332</v>
      </c>
      <c r="Q2314" s="1036"/>
      <c r="R2314" s="408" t="s">
        <v>338</v>
      </c>
      <c r="S2314" s="408"/>
      <c r="T2314" s="408"/>
      <c r="U2314" s="1034" t="s">
        <v>54</v>
      </c>
      <c r="V2314" s="1036"/>
      <c r="W2314" s="1034" t="s">
        <v>551</v>
      </c>
      <c r="X2314" s="1035"/>
      <c r="Y2314" s="286"/>
      <c r="Z2314" s="286"/>
      <c r="AA2314" s="286"/>
      <c r="AB2314" s="286"/>
      <c r="AC2314" s="223"/>
      <c r="AD2314" s="223"/>
      <c r="AE2314" s="223"/>
      <c r="AF2314" s="223"/>
      <c r="AG2314" s="223"/>
      <c r="AH2314" s="223"/>
      <c r="AI2314" s="223"/>
      <c r="AJ2314" s="223"/>
      <c r="AK2314" s="1088" t="s">
        <v>1685</v>
      </c>
      <c r="AL2314" s="1089"/>
      <c r="AM2314" s="1089"/>
      <c r="AN2314" s="1090"/>
      <c r="AO2314" s="1091"/>
      <c r="AP2314" s="3"/>
      <c r="AQ2314" s="222">
        <f>IF(P2314="材質劣化",2,IF(P2314="漏水",3,1))</f>
        <v>2</v>
      </c>
      <c r="AV2314" s="167"/>
      <c r="AW2314" s="167"/>
      <c r="AX2314" s="167"/>
      <c r="AY2314" s="167"/>
      <c r="AZ2314" s="167"/>
      <c r="BA2314" s="167"/>
      <c r="BB2314" s="167"/>
      <c r="BC2314" s="167"/>
      <c r="BD2314" s="167"/>
    </row>
    <row r="2315" spans="2:86" ht="12" customHeight="1" x14ac:dyDescent="0.15">
      <c r="B2315" s="1058"/>
      <c r="C2315" s="1063"/>
      <c r="D2315" s="1061"/>
      <c r="E2315" s="1061"/>
      <c r="F2315" s="1061"/>
      <c r="G2315" s="1061"/>
      <c r="H2315" s="1061"/>
      <c r="I2315" s="1061"/>
      <c r="J2315" s="1062"/>
      <c r="K2315" s="192">
        <v>2</v>
      </c>
      <c r="L2315" s="1038" t="s">
        <v>534</v>
      </c>
      <c r="M2315" s="1039"/>
      <c r="N2315" s="1038" t="s">
        <v>486</v>
      </c>
      <c r="O2315" s="1039"/>
      <c r="P2315" s="1034" t="s">
        <v>332</v>
      </c>
      <c r="Q2315" s="1036"/>
      <c r="R2315" s="408" t="s">
        <v>338</v>
      </c>
      <c r="S2315" s="408"/>
      <c r="T2315" s="408"/>
      <c r="U2315" s="1034" t="s">
        <v>54</v>
      </c>
      <c r="V2315" s="1036"/>
      <c r="W2315" s="1034" t="s">
        <v>551</v>
      </c>
      <c r="X2315" s="1035"/>
      <c r="Y2315" s="286"/>
      <c r="Z2315" s="286"/>
      <c r="AA2315" s="286"/>
      <c r="AB2315" s="286"/>
      <c r="AC2315" s="223"/>
      <c r="AD2315" s="223"/>
      <c r="AE2315" s="223"/>
      <c r="AF2315" s="223"/>
      <c r="AG2315" s="223"/>
      <c r="AH2315" s="223"/>
      <c r="AI2315" s="223"/>
      <c r="AJ2315" s="223"/>
      <c r="AK2315" s="1088" t="s">
        <v>1685</v>
      </c>
      <c r="AL2315" s="1089"/>
      <c r="AM2315" s="1089"/>
      <c r="AN2315" s="1090"/>
      <c r="AO2315" s="1091"/>
      <c r="AP2315" s="3"/>
      <c r="AQ2315" s="222">
        <f t="shared" ref="AQ2315:AQ2333" si="1069">IF(P2315="材質劣化",2,IF(P2315="漏水",3,1))</f>
        <v>2</v>
      </c>
      <c r="AV2315" s="167"/>
      <c r="AW2315" s="167"/>
      <c r="AX2315" s="167"/>
      <c r="AY2315" s="167"/>
      <c r="AZ2315" s="167"/>
      <c r="BA2315" s="167"/>
      <c r="BB2315" s="167"/>
      <c r="BC2315" s="167"/>
      <c r="BD2315" s="167"/>
    </row>
    <row r="2316" spans="2:86" ht="12" customHeight="1" x14ac:dyDescent="0.15">
      <c r="B2316" s="1058"/>
      <c r="C2316" s="1063"/>
      <c r="D2316" s="1061"/>
      <c r="E2316" s="1061"/>
      <c r="F2316" s="1061"/>
      <c r="G2316" s="1061"/>
      <c r="H2316" s="1061"/>
      <c r="I2316" s="1061"/>
      <c r="J2316" s="1062"/>
      <c r="K2316" s="192">
        <v>3</v>
      </c>
      <c r="L2316" s="1038" t="s">
        <v>534</v>
      </c>
      <c r="M2316" s="1039"/>
      <c r="N2316" s="1038" t="s">
        <v>486</v>
      </c>
      <c r="O2316" s="1039"/>
      <c r="P2316" s="1034" t="s">
        <v>332</v>
      </c>
      <c r="Q2316" s="1036"/>
      <c r="R2316" s="408" t="s">
        <v>338</v>
      </c>
      <c r="S2316" s="408"/>
      <c r="T2316" s="408"/>
      <c r="U2316" s="1034" t="s">
        <v>54</v>
      </c>
      <c r="V2316" s="1036"/>
      <c r="W2316" s="1034" t="s">
        <v>551</v>
      </c>
      <c r="X2316" s="1035"/>
      <c r="Y2316" s="286"/>
      <c r="Z2316" s="286"/>
      <c r="AA2316" s="286"/>
      <c r="AB2316" s="286"/>
      <c r="AC2316" s="223"/>
      <c r="AD2316" s="223"/>
      <c r="AE2316" s="223"/>
      <c r="AF2316" s="223"/>
      <c r="AG2316" s="223"/>
      <c r="AH2316" s="223"/>
      <c r="AI2316" s="223"/>
      <c r="AJ2316" s="223"/>
      <c r="AK2316" s="1088" t="s">
        <v>1685</v>
      </c>
      <c r="AL2316" s="1089"/>
      <c r="AM2316" s="1089"/>
      <c r="AN2316" s="1090"/>
      <c r="AO2316" s="1091"/>
      <c r="AP2316" s="3"/>
      <c r="AQ2316" s="222">
        <f t="shared" si="1069"/>
        <v>2</v>
      </c>
      <c r="AV2316" s="167"/>
      <c r="AW2316" s="167"/>
      <c r="AX2316" s="167"/>
      <c r="AY2316" s="167"/>
      <c r="AZ2316" s="167"/>
      <c r="BA2316" s="167"/>
      <c r="BB2316" s="167"/>
      <c r="BC2316" s="167"/>
      <c r="BD2316" s="167"/>
    </row>
    <row r="2317" spans="2:86" ht="12" customHeight="1" x14ac:dyDescent="0.15">
      <c r="B2317" s="1058"/>
      <c r="C2317" s="1063"/>
      <c r="D2317" s="1061"/>
      <c r="E2317" s="1061"/>
      <c r="F2317" s="1061"/>
      <c r="G2317" s="1061"/>
      <c r="H2317" s="1061"/>
      <c r="I2317" s="1061"/>
      <c r="J2317" s="1062"/>
      <c r="K2317" s="192">
        <v>4</v>
      </c>
      <c r="L2317" s="1038" t="s">
        <v>534</v>
      </c>
      <c r="M2317" s="1039"/>
      <c r="N2317" s="1038" t="s">
        <v>485</v>
      </c>
      <c r="O2317" s="1039"/>
      <c r="P2317" s="1034" t="s">
        <v>332</v>
      </c>
      <c r="Q2317" s="1036"/>
      <c r="R2317" s="408" t="s">
        <v>338</v>
      </c>
      <c r="S2317" s="408"/>
      <c r="T2317" s="408"/>
      <c r="U2317" s="1034" t="s">
        <v>54</v>
      </c>
      <c r="V2317" s="1036"/>
      <c r="W2317" s="1034" t="s">
        <v>551</v>
      </c>
      <c r="X2317" s="1035"/>
      <c r="Y2317" s="286"/>
      <c r="Z2317" s="286"/>
      <c r="AA2317" s="286"/>
      <c r="AB2317" s="286"/>
      <c r="AC2317" s="223"/>
      <c r="AD2317" s="223"/>
      <c r="AE2317" s="223"/>
      <c r="AF2317" s="223"/>
      <c r="AG2317" s="223"/>
      <c r="AH2317" s="223"/>
      <c r="AI2317" s="223"/>
      <c r="AJ2317" s="223"/>
      <c r="AK2317" s="1088" t="s">
        <v>1685</v>
      </c>
      <c r="AL2317" s="1089"/>
      <c r="AM2317" s="1089"/>
      <c r="AN2317" s="1090"/>
      <c r="AO2317" s="1091"/>
      <c r="AP2317" s="3"/>
      <c r="AQ2317" s="222">
        <f t="shared" si="1069"/>
        <v>2</v>
      </c>
      <c r="AV2317" s="167"/>
      <c r="AW2317" s="167"/>
      <c r="AX2317" s="167"/>
      <c r="AY2317" s="167"/>
      <c r="AZ2317" s="167"/>
      <c r="BA2317" s="167"/>
      <c r="BB2317" s="167"/>
      <c r="BC2317" s="167"/>
      <c r="BD2317" s="167"/>
    </row>
    <row r="2318" spans="2:86" ht="12" customHeight="1" x14ac:dyDescent="0.15">
      <c r="B2318" s="1058"/>
      <c r="C2318" s="1063"/>
      <c r="D2318" s="1061"/>
      <c r="E2318" s="1061"/>
      <c r="F2318" s="1061"/>
      <c r="G2318" s="1061"/>
      <c r="H2318" s="1061"/>
      <c r="I2318" s="1061"/>
      <c r="J2318" s="1062"/>
      <c r="K2318" s="192">
        <v>5</v>
      </c>
      <c r="L2318" s="1038" t="s">
        <v>534</v>
      </c>
      <c r="M2318" s="1039"/>
      <c r="N2318" s="1038" t="s">
        <v>485</v>
      </c>
      <c r="O2318" s="1039"/>
      <c r="P2318" s="1034" t="s">
        <v>332</v>
      </c>
      <c r="Q2318" s="1036"/>
      <c r="R2318" s="408" t="s">
        <v>532</v>
      </c>
      <c r="S2318" s="408"/>
      <c r="T2318" s="408"/>
      <c r="U2318" s="1034" t="s">
        <v>1648</v>
      </c>
      <c r="V2318" s="1036"/>
      <c r="W2318" s="1034" t="s">
        <v>1655</v>
      </c>
      <c r="X2318" s="1035"/>
      <c r="Y2318" s="286"/>
      <c r="Z2318" s="286"/>
      <c r="AA2318" s="286"/>
      <c r="AB2318" s="286"/>
      <c r="AC2318" s="223"/>
      <c r="AD2318" s="223"/>
      <c r="AE2318" s="223">
        <f>0.05*0.3+0.05*0.4</f>
        <v>3.5000000000000003E-2</v>
      </c>
      <c r="AF2318" s="223"/>
      <c r="AG2318" s="223"/>
      <c r="AH2318" s="223"/>
      <c r="AI2318" s="223"/>
      <c r="AJ2318" s="223"/>
      <c r="AK2318" s="1052"/>
      <c r="AL2318" s="1053"/>
      <c r="AM2318" s="1053"/>
      <c r="AN2318" s="1054"/>
      <c r="AO2318" s="1055"/>
      <c r="AP2318" s="3"/>
      <c r="AQ2318" s="222">
        <f t="shared" si="1069"/>
        <v>2</v>
      </c>
      <c r="AV2318" s="167"/>
      <c r="AW2318" s="167"/>
      <c r="AX2318" s="167"/>
      <c r="AY2318" s="167"/>
      <c r="AZ2318" s="167"/>
      <c r="BA2318" s="167"/>
      <c r="BB2318" s="167"/>
      <c r="BC2318" s="167"/>
      <c r="BD2318" s="167"/>
    </row>
    <row r="2319" spans="2:86" ht="12" customHeight="1" x14ac:dyDescent="0.15">
      <c r="B2319" s="1058"/>
      <c r="C2319" s="1063"/>
      <c r="D2319" s="1061"/>
      <c r="E2319" s="1061"/>
      <c r="F2319" s="1061"/>
      <c r="G2319" s="1061"/>
      <c r="H2319" s="1061"/>
      <c r="I2319" s="1061"/>
      <c r="J2319" s="1062"/>
      <c r="K2319" s="192">
        <v>6</v>
      </c>
      <c r="L2319" s="1038" t="s">
        <v>331</v>
      </c>
      <c r="M2319" s="1039"/>
      <c r="N2319" s="1038" t="s">
        <v>356</v>
      </c>
      <c r="O2319" s="1039"/>
      <c r="P2319" s="1034" t="s">
        <v>332</v>
      </c>
      <c r="Q2319" s="1036"/>
      <c r="R2319" s="408" t="s">
        <v>532</v>
      </c>
      <c r="S2319" s="408"/>
      <c r="T2319" s="408"/>
      <c r="U2319" s="1034" t="s">
        <v>554</v>
      </c>
      <c r="V2319" s="1036"/>
      <c r="W2319" s="1034" t="s">
        <v>1649</v>
      </c>
      <c r="X2319" s="1035"/>
      <c r="Y2319" s="286"/>
      <c r="Z2319" s="286"/>
      <c r="AA2319" s="286"/>
      <c r="AB2319" s="286"/>
      <c r="AC2319" s="223"/>
      <c r="AD2319" s="223"/>
      <c r="AE2319" s="223"/>
      <c r="AF2319" s="223">
        <f>0.2*0.1</f>
        <v>2.0000000000000004E-2</v>
      </c>
      <c r="AG2319" s="223"/>
      <c r="AH2319" s="223"/>
      <c r="AI2319" s="223"/>
      <c r="AJ2319" s="223"/>
      <c r="AK2319" s="1052"/>
      <c r="AL2319" s="1053"/>
      <c r="AM2319" s="1053"/>
      <c r="AN2319" s="1054"/>
      <c r="AO2319" s="1055"/>
      <c r="AP2319" s="3"/>
      <c r="AQ2319" s="222">
        <f t="shared" si="1069"/>
        <v>2</v>
      </c>
      <c r="AV2319" s="167"/>
      <c r="AW2319" s="167"/>
      <c r="AX2319" s="167"/>
      <c r="AY2319" s="167"/>
      <c r="AZ2319" s="167"/>
      <c r="BA2319" s="167"/>
      <c r="BB2319" s="167"/>
      <c r="BC2319" s="167"/>
      <c r="BD2319" s="167"/>
    </row>
    <row r="2320" spans="2:86" s="162" customFormat="1" ht="12" customHeight="1" x14ac:dyDescent="0.15">
      <c r="B2320" s="1058"/>
      <c r="C2320" s="1063"/>
      <c r="D2320" s="1061"/>
      <c r="E2320" s="1061"/>
      <c r="F2320" s="1061"/>
      <c r="G2320" s="1061"/>
      <c r="H2320" s="1061"/>
      <c r="I2320" s="1061"/>
      <c r="J2320" s="1062"/>
      <c r="K2320" s="192"/>
      <c r="L2320" s="1038"/>
      <c r="M2320" s="1039"/>
      <c r="N2320" s="1038"/>
      <c r="O2320" s="1039"/>
      <c r="P2320" s="1034"/>
      <c r="Q2320" s="1036"/>
      <c r="R2320" s="408"/>
      <c r="S2320" s="408"/>
      <c r="T2320" s="408"/>
      <c r="U2320" s="1034"/>
      <c r="V2320" s="1036"/>
      <c r="W2320" s="1034"/>
      <c r="X2320" s="1035"/>
      <c r="Y2320" s="286"/>
      <c r="Z2320" s="286"/>
      <c r="AA2320" s="286"/>
      <c r="AB2320" s="286"/>
      <c r="AC2320" s="223"/>
      <c r="AD2320" s="223"/>
      <c r="AE2320" s="223"/>
      <c r="AF2320" s="223"/>
      <c r="AG2320" s="223"/>
      <c r="AH2320" s="223"/>
      <c r="AI2320" s="223"/>
      <c r="AJ2320" s="223"/>
      <c r="AK2320" s="1034"/>
      <c r="AL2320" s="1035"/>
      <c r="AM2320" s="1035"/>
      <c r="AN2320" s="788"/>
      <c r="AO2320" s="789"/>
      <c r="AP2320" s="3"/>
      <c r="AQ2320" s="222">
        <f t="shared" si="1069"/>
        <v>1</v>
      </c>
    </row>
    <row r="2321" spans="2:46" s="162" customFormat="1" ht="12" customHeight="1" x14ac:dyDescent="0.15">
      <c r="B2321" s="1058"/>
      <c r="C2321" s="1063"/>
      <c r="D2321" s="1061"/>
      <c r="E2321" s="1061"/>
      <c r="F2321" s="1061"/>
      <c r="G2321" s="1061"/>
      <c r="H2321" s="1061"/>
      <c r="I2321" s="1061"/>
      <c r="J2321" s="1062"/>
      <c r="K2321" s="192"/>
      <c r="L2321" s="1038"/>
      <c r="M2321" s="1039"/>
      <c r="N2321" s="1038"/>
      <c r="O2321" s="1039"/>
      <c r="P2321" s="1034"/>
      <c r="Q2321" s="1036"/>
      <c r="R2321" s="408"/>
      <c r="S2321" s="408"/>
      <c r="T2321" s="408"/>
      <c r="U2321" s="1034"/>
      <c r="V2321" s="1036"/>
      <c r="W2321" s="1034"/>
      <c r="X2321" s="1035"/>
      <c r="Y2321" s="286"/>
      <c r="Z2321" s="286"/>
      <c r="AA2321" s="286"/>
      <c r="AB2321" s="286"/>
      <c r="AC2321" s="223"/>
      <c r="AD2321" s="223"/>
      <c r="AE2321" s="223"/>
      <c r="AF2321" s="223"/>
      <c r="AG2321" s="223"/>
      <c r="AH2321" s="223"/>
      <c r="AI2321" s="223"/>
      <c r="AJ2321" s="223"/>
      <c r="AK2321" s="1034"/>
      <c r="AL2321" s="1035"/>
      <c r="AM2321" s="1035"/>
      <c r="AN2321" s="788"/>
      <c r="AO2321" s="789"/>
      <c r="AP2321" s="3"/>
      <c r="AQ2321" s="222">
        <f t="shared" si="1069"/>
        <v>1</v>
      </c>
    </row>
    <row r="2322" spans="2:46" s="162" customFormat="1" ht="12" customHeight="1" x14ac:dyDescent="0.15">
      <c r="B2322" s="1058"/>
      <c r="C2322" s="1063"/>
      <c r="D2322" s="1061"/>
      <c r="E2322" s="1061"/>
      <c r="F2322" s="1061"/>
      <c r="G2322" s="1061"/>
      <c r="H2322" s="1061"/>
      <c r="I2322" s="1061"/>
      <c r="J2322" s="1062"/>
      <c r="K2322" s="192"/>
      <c r="L2322" s="1038"/>
      <c r="M2322" s="1039"/>
      <c r="N2322" s="1038"/>
      <c r="O2322" s="1039"/>
      <c r="P2322" s="1034"/>
      <c r="Q2322" s="1036"/>
      <c r="R2322" s="408"/>
      <c r="S2322" s="408"/>
      <c r="T2322" s="408"/>
      <c r="U2322" s="1034"/>
      <c r="V2322" s="1036"/>
      <c r="W2322" s="1034"/>
      <c r="X2322" s="1035"/>
      <c r="Y2322" s="286"/>
      <c r="Z2322" s="286"/>
      <c r="AA2322" s="286"/>
      <c r="AB2322" s="286"/>
      <c r="AC2322" s="223"/>
      <c r="AD2322" s="223"/>
      <c r="AE2322" s="223"/>
      <c r="AF2322" s="223"/>
      <c r="AG2322" s="223"/>
      <c r="AH2322" s="223"/>
      <c r="AI2322" s="223"/>
      <c r="AJ2322" s="223"/>
      <c r="AK2322" s="1034"/>
      <c r="AL2322" s="1035"/>
      <c r="AM2322" s="1035"/>
      <c r="AN2322" s="788"/>
      <c r="AO2322" s="789"/>
      <c r="AP2322" s="3"/>
      <c r="AQ2322" s="222">
        <f t="shared" si="1069"/>
        <v>1</v>
      </c>
    </row>
    <row r="2323" spans="2:46" s="162" customFormat="1" ht="12" customHeight="1" x14ac:dyDescent="0.15">
      <c r="B2323" s="1058"/>
      <c r="C2323" s="1063"/>
      <c r="D2323" s="1061"/>
      <c r="E2323" s="1061"/>
      <c r="F2323" s="1061"/>
      <c r="G2323" s="1061"/>
      <c r="H2323" s="1061"/>
      <c r="I2323" s="1061"/>
      <c r="J2323" s="1062"/>
      <c r="K2323" s="192"/>
      <c r="L2323" s="1038"/>
      <c r="M2323" s="1039"/>
      <c r="N2323" s="1038"/>
      <c r="O2323" s="1039"/>
      <c r="P2323" s="1034"/>
      <c r="Q2323" s="1036"/>
      <c r="R2323" s="408"/>
      <c r="S2323" s="408"/>
      <c r="T2323" s="408"/>
      <c r="U2323" s="1034"/>
      <c r="V2323" s="1036"/>
      <c r="W2323" s="1034"/>
      <c r="X2323" s="1035"/>
      <c r="Y2323" s="286"/>
      <c r="Z2323" s="286"/>
      <c r="AA2323" s="286"/>
      <c r="AB2323" s="286"/>
      <c r="AC2323" s="223"/>
      <c r="AD2323" s="223"/>
      <c r="AE2323" s="223"/>
      <c r="AF2323" s="223"/>
      <c r="AG2323" s="223"/>
      <c r="AH2323" s="223"/>
      <c r="AI2323" s="223"/>
      <c r="AJ2323" s="223"/>
      <c r="AK2323" s="1034"/>
      <c r="AL2323" s="1035"/>
      <c r="AM2323" s="1035"/>
      <c r="AN2323" s="788"/>
      <c r="AO2323" s="789"/>
      <c r="AP2323" s="3"/>
      <c r="AQ2323" s="222">
        <f t="shared" si="1069"/>
        <v>1</v>
      </c>
    </row>
    <row r="2324" spans="2:46" s="162" customFormat="1" ht="12" customHeight="1" x14ac:dyDescent="0.15">
      <c r="B2324" s="1058"/>
      <c r="C2324" s="1063"/>
      <c r="D2324" s="1061"/>
      <c r="E2324" s="1061"/>
      <c r="F2324" s="1061"/>
      <c r="G2324" s="1061"/>
      <c r="H2324" s="1061"/>
      <c r="I2324" s="1061"/>
      <c r="J2324" s="1062"/>
      <c r="K2324" s="192"/>
      <c r="L2324" s="1038"/>
      <c r="M2324" s="1039"/>
      <c r="N2324" s="1038"/>
      <c r="O2324" s="1039"/>
      <c r="P2324" s="1034"/>
      <c r="Q2324" s="1036"/>
      <c r="R2324" s="408"/>
      <c r="S2324" s="408"/>
      <c r="T2324" s="408"/>
      <c r="U2324" s="1034"/>
      <c r="V2324" s="1036"/>
      <c r="W2324" s="1034"/>
      <c r="X2324" s="1035"/>
      <c r="Y2324" s="286"/>
      <c r="Z2324" s="286"/>
      <c r="AA2324" s="286"/>
      <c r="AB2324" s="286"/>
      <c r="AC2324" s="223"/>
      <c r="AD2324" s="223"/>
      <c r="AE2324" s="223"/>
      <c r="AF2324" s="223"/>
      <c r="AG2324" s="223"/>
      <c r="AH2324" s="223"/>
      <c r="AI2324" s="223"/>
      <c r="AJ2324" s="223"/>
      <c r="AK2324" s="1034"/>
      <c r="AL2324" s="1035"/>
      <c r="AM2324" s="1035"/>
      <c r="AN2324" s="788"/>
      <c r="AO2324" s="789"/>
      <c r="AP2324" s="3"/>
      <c r="AQ2324" s="222">
        <f t="shared" si="1069"/>
        <v>1</v>
      </c>
    </row>
    <row r="2325" spans="2:46" s="162" customFormat="1" ht="12" customHeight="1" x14ac:dyDescent="0.15">
      <c r="B2325" s="1058"/>
      <c r="C2325" s="1063"/>
      <c r="D2325" s="1061"/>
      <c r="E2325" s="1061"/>
      <c r="F2325" s="1061"/>
      <c r="G2325" s="1061"/>
      <c r="H2325" s="1061"/>
      <c r="I2325" s="1061"/>
      <c r="J2325" s="1062"/>
      <c r="K2325" s="192"/>
      <c r="L2325" s="1038"/>
      <c r="M2325" s="1039"/>
      <c r="N2325" s="1038"/>
      <c r="O2325" s="1039"/>
      <c r="P2325" s="1034"/>
      <c r="Q2325" s="1036"/>
      <c r="R2325" s="408"/>
      <c r="S2325" s="408"/>
      <c r="T2325" s="408"/>
      <c r="U2325" s="1034"/>
      <c r="V2325" s="1036"/>
      <c r="W2325" s="1034"/>
      <c r="X2325" s="1035"/>
      <c r="Y2325" s="286"/>
      <c r="Z2325" s="286"/>
      <c r="AA2325" s="286"/>
      <c r="AB2325" s="286"/>
      <c r="AC2325" s="223"/>
      <c r="AD2325" s="223"/>
      <c r="AE2325" s="223"/>
      <c r="AF2325" s="223"/>
      <c r="AG2325" s="223"/>
      <c r="AH2325" s="223"/>
      <c r="AI2325" s="223"/>
      <c r="AJ2325" s="223"/>
      <c r="AK2325" s="1034"/>
      <c r="AL2325" s="1035"/>
      <c r="AM2325" s="1035"/>
      <c r="AN2325" s="788"/>
      <c r="AO2325" s="789"/>
      <c r="AP2325" s="3"/>
      <c r="AQ2325" s="222">
        <f t="shared" si="1069"/>
        <v>1</v>
      </c>
    </row>
    <row r="2326" spans="2:46" s="162" customFormat="1" ht="12" customHeight="1" x14ac:dyDescent="0.15">
      <c r="B2326" s="1058"/>
      <c r="C2326" s="1063"/>
      <c r="D2326" s="1061"/>
      <c r="E2326" s="1061"/>
      <c r="F2326" s="1061"/>
      <c r="G2326" s="1061"/>
      <c r="H2326" s="1061"/>
      <c r="I2326" s="1061"/>
      <c r="J2326" s="1062"/>
      <c r="K2326" s="192"/>
      <c r="L2326" s="1038"/>
      <c r="M2326" s="1039"/>
      <c r="N2326" s="1038"/>
      <c r="O2326" s="1039"/>
      <c r="P2326" s="1034"/>
      <c r="Q2326" s="1036"/>
      <c r="R2326" s="408"/>
      <c r="S2326" s="408"/>
      <c r="T2326" s="408"/>
      <c r="U2326" s="1034"/>
      <c r="V2326" s="1036"/>
      <c r="W2326" s="1034"/>
      <c r="X2326" s="1035"/>
      <c r="Y2326" s="286"/>
      <c r="Z2326" s="286"/>
      <c r="AA2326" s="286"/>
      <c r="AB2326" s="286"/>
      <c r="AC2326" s="223"/>
      <c r="AD2326" s="223"/>
      <c r="AE2326" s="223"/>
      <c r="AF2326" s="223"/>
      <c r="AG2326" s="223"/>
      <c r="AH2326" s="223"/>
      <c r="AI2326" s="223"/>
      <c r="AJ2326" s="223"/>
      <c r="AK2326" s="1034"/>
      <c r="AL2326" s="1035"/>
      <c r="AM2326" s="1035"/>
      <c r="AN2326" s="788"/>
      <c r="AO2326" s="789"/>
      <c r="AP2326" s="3"/>
      <c r="AQ2326" s="222">
        <f t="shared" si="1069"/>
        <v>1</v>
      </c>
    </row>
    <row r="2327" spans="2:46" s="162" customFormat="1" ht="12" customHeight="1" x14ac:dyDescent="0.15">
      <c r="B2327" s="1058"/>
      <c r="C2327" s="1063"/>
      <c r="D2327" s="1061"/>
      <c r="E2327" s="1061"/>
      <c r="F2327" s="1061"/>
      <c r="G2327" s="1061"/>
      <c r="H2327" s="1061"/>
      <c r="I2327" s="1061"/>
      <c r="J2327" s="1062"/>
      <c r="K2327" s="192"/>
      <c r="L2327" s="1038"/>
      <c r="M2327" s="1039"/>
      <c r="N2327" s="1038"/>
      <c r="O2327" s="1039"/>
      <c r="P2327" s="1034"/>
      <c r="Q2327" s="1036"/>
      <c r="R2327" s="408"/>
      <c r="S2327" s="408"/>
      <c r="T2327" s="408"/>
      <c r="U2327" s="1034"/>
      <c r="V2327" s="1036"/>
      <c r="W2327" s="1034"/>
      <c r="X2327" s="1035"/>
      <c r="Y2327" s="286"/>
      <c r="Z2327" s="286"/>
      <c r="AA2327" s="286"/>
      <c r="AB2327" s="286"/>
      <c r="AC2327" s="223"/>
      <c r="AD2327" s="223"/>
      <c r="AE2327" s="223"/>
      <c r="AF2327" s="223"/>
      <c r="AG2327" s="223"/>
      <c r="AH2327" s="223"/>
      <c r="AI2327" s="223"/>
      <c r="AJ2327" s="223"/>
      <c r="AK2327" s="1034"/>
      <c r="AL2327" s="1035"/>
      <c r="AM2327" s="1035"/>
      <c r="AN2327" s="788"/>
      <c r="AO2327" s="789"/>
      <c r="AP2327" s="3"/>
      <c r="AQ2327" s="222">
        <f t="shared" si="1069"/>
        <v>1</v>
      </c>
    </row>
    <row r="2328" spans="2:46" s="162" customFormat="1" ht="12" customHeight="1" x14ac:dyDescent="0.15">
      <c r="B2328" s="1058"/>
      <c r="C2328" s="1063"/>
      <c r="D2328" s="1061"/>
      <c r="E2328" s="1061"/>
      <c r="F2328" s="1061"/>
      <c r="G2328" s="1061"/>
      <c r="H2328" s="1061"/>
      <c r="I2328" s="1061"/>
      <c r="J2328" s="1062"/>
      <c r="K2328" s="192"/>
      <c r="L2328" s="1038"/>
      <c r="M2328" s="1039"/>
      <c r="N2328" s="1038"/>
      <c r="O2328" s="1039"/>
      <c r="P2328" s="1034"/>
      <c r="Q2328" s="1036"/>
      <c r="R2328" s="408"/>
      <c r="S2328" s="408"/>
      <c r="T2328" s="408"/>
      <c r="U2328" s="1034"/>
      <c r="V2328" s="1036"/>
      <c r="W2328" s="1034"/>
      <c r="X2328" s="1035"/>
      <c r="Y2328" s="286"/>
      <c r="Z2328" s="286"/>
      <c r="AA2328" s="286"/>
      <c r="AB2328" s="286"/>
      <c r="AC2328" s="223"/>
      <c r="AD2328" s="223"/>
      <c r="AE2328" s="223"/>
      <c r="AF2328" s="223"/>
      <c r="AG2328" s="223"/>
      <c r="AH2328" s="223"/>
      <c r="AI2328" s="223"/>
      <c r="AJ2328" s="223"/>
      <c r="AK2328" s="1034"/>
      <c r="AL2328" s="1035"/>
      <c r="AM2328" s="1035"/>
      <c r="AN2328" s="788"/>
      <c r="AO2328" s="789"/>
      <c r="AP2328" s="3"/>
      <c r="AQ2328" s="222">
        <f t="shared" si="1069"/>
        <v>1</v>
      </c>
    </row>
    <row r="2329" spans="2:46" s="162" customFormat="1" ht="12" customHeight="1" x14ac:dyDescent="0.15">
      <c r="B2329" s="1058"/>
      <c r="C2329" s="1063"/>
      <c r="D2329" s="1061"/>
      <c r="E2329" s="1061"/>
      <c r="F2329" s="1061"/>
      <c r="G2329" s="1061"/>
      <c r="H2329" s="1061"/>
      <c r="I2329" s="1061"/>
      <c r="J2329" s="1062"/>
      <c r="K2329" s="192"/>
      <c r="L2329" s="1038"/>
      <c r="M2329" s="1039"/>
      <c r="N2329" s="1038"/>
      <c r="O2329" s="1039"/>
      <c r="P2329" s="1034"/>
      <c r="Q2329" s="1036"/>
      <c r="R2329" s="408"/>
      <c r="S2329" s="408"/>
      <c r="T2329" s="408"/>
      <c r="U2329" s="1034"/>
      <c r="V2329" s="1036"/>
      <c r="W2329" s="1034"/>
      <c r="X2329" s="1035"/>
      <c r="Y2329" s="286"/>
      <c r="Z2329" s="286"/>
      <c r="AA2329" s="286"/>
      <c r="AB2329" s="286"/>
      <c r="AC2329" s="223"/>
      <c r="AD2329" s="223"/>
      <c r="AE2329" s="223"/>
      <c r="AF2329" s="223"/>
      <c r="AG2329" s="223"/>
      <c r="AH2329" s="223"/>
      <c r="AI2329" s="223"/>
      <c r="AJ2329" s="223"/>
      <c r="AK2329" s="1034"/>
      <c r="AL2329" s="1035"/>
      <c r="AM2329" s="1035"/>
      <c r="AN2329" s="788"/>
      <c r="AO2329" s="789"/>
      <c r="AP2329" s="3"/>
      <c r="AQ2329" s="222">
        <f t="shared" si="1069"/>
        <v>1</v>
      </c>
    </row>
    <row r="2330" spans="2:46" s="162" customFormat="1" ht="12" customHeight="1" x14ac:dyDescent="0.15">
      <c r="B2330" s="1058"/>
      <c r="C2330" s="1063"/>
      <c r="D2330" s="1061"/>
      <c r="E2330" s="1061"/>
      <c r="F2330" s="1061"/>
      <c r="G2330" s="1061"/>
      <c r="H2330" s="1061"/>
      <c r="I2330" s="1061"/>
      <c r="J2330" s="1062"/>
      <c r="K2330" s="192"/>
      <c r="L2330" s="1038"/>
      <c r="M2330" s="1039"/>
      <c r="N2330" s="1038"/>
      <c r="O2330" s="1039"/>
      <c r="P2330" s="1034"/>
      <c r="Q2330" s="1036"/>
      <c r="R2330" s="408"/>
      <c r="S2330" s="408"/>
      <c r="T2330" s="408"/>
      <c r="U2330" s="1034"/>
      <c r="V2330" s="1036"/>
      <c r="W2330" s="1034"/>
      <c r="X2330" s="1035"/>
      <c r="Y2330" s="286"/>
      <c r="Z2330" s="286"/>
      <c r="AA2330" s="286"/>
      <c r="AB2330" s="286"/>
      <c r="AC2330" s="223"/>
      <c r="AD2330" s="223"/>
      <c r="AE2330" s="223"/>
      <c r="AF2330" s="223"/>
      <c r="AG2330" s="223"/>
      <c r="AH2330" s="223"/>
      <c r="AI2330" s="223"/>
      <c r="AJ2330" s="223"/>
      <c r="AK2330" s="1034"/>
      <c r="AL2330" s="1035"/>
      <c r="AM2330" s="1035"/>
      <c r="AN2330" s="788"/>
      <c r="AO2330" s="789"/>
      <c r="AP2330" s="3"/>
      <c r="AQ2330" s="222">
        <f t="shared" si="1069"/>
        <v>1</v>
      </c>
    </row>
    <row r="2331" spans="2:46" s="162" customFormat="1" ht="12" customHeight="1" x14ac:dyDescent="0.15">
      <c r="B2331" s="1058"/>
      <c r="C2331" s="1063"/>
      <c r="D2331" s="1061"/>
      <c r="E2331" s="1061"/>
      <c r="F2331" s="1061"/>
      <c r="G2331" s="1061"/>
      <c r="H2331" s="1061"/>
      <c r="I2331" s="1061"/>
      <c r="J2331" s="1062"/>
      <c r="K2331" s="192"/>
      <c r="L2331" s="1038"/>
      <c r="M2331" s="1039"/>
      <c r="N2331" s="1038"/>
      <c r="O2331" s="1039"/>
      <c r="P2331" s="1034"/>
      <c r="Q2331" s="1036"/>
      <c r="R2331" s="408"/>
      <c r="S2331" s="408"/>
      <c r="T2331" s="408"/>
      <c r="U2331" s="1034"/>
      <c r="V2331" s="1036"/>
      <c r="W2331" s="1034"/>
      <c r="X2331" s="1035"/>
      <c r="Y2331" s="286"/>
      <c r="Z2331" s="286"/>
      <c r="AA2331" s="286"/>
      <c r="AB2331" s="286"/>
      <c r="AC2331" s="223"/>
      <c r="AD2331" s="223"/>
      <c r="AE2331" s="223"/>
      <c r="AF2331" s="223"/>
      <c r="AG2331" s="223"/>
      <c r="AH2331" s="223"/>
      <c r="AI2331" s="223"/>
      <c r="AJ2331" s="223"/>
      <c r="AK2331" s="1034"/>
      <c r="AL2331" s="1035"/>
      <c r="AM2331" s="1035"/>
      <c r="AN2331" s="788"/>
      <c r="AO2331" s="789"/>
      <c r="AP2331" s="3"/>
      <c r="AQ2331" s="222">
        <f t="shared" si="1069"/>
        <v>1</v>
      </c>
    </row>
    <row r="2332" spans="2:46" s="162" customFormat="1" ht="12" customHeight="1" x14ac:dyDescent="0.15">
      <c r="B2332" s="1058"/>
      <c r="C2332" s="1063"/>
      <c r="D2332" s="1061"/>
      <c r="E2332" s="1061"/>
      <c r="F2332" s="1061"/>
      <c r="G2332" s="1061"/>
      <c r="H2332" s="1061"/>
      <c r="I2332" s="1061"/>
      <c r="J2332" s="1062"/>
      <c r="K2332" s="192"/>
      <c r="L2332" s="1038"/>
      <c r="M2332" s="1039"/>
      <c r="N2332" s="1038"/>
      <c r="O2332" s="1039"/>
      <c r="P2332" s="1034"/>
      <c r="Q2332" s="1036"/>
      <c r="R2332" s="408"/>
      <c r="S2332" s="408"/>
      <c r="T2332" s="408"/>
      <c r="U2332" s="1034"/>
      <c r="V2332" s="1036"/>
      <c r="W2332" s="1034"/>
      <c r="X2332" s="1035"/>
      <c r="Y2332" s="286"/>
      <c r="Z2332" s="286"/>
      <c r="AA2332" s="286"/>
      <c r="AB2332" s="286"/>
      <c r="AC2332" s="223"/>
      <c r="AD2332" s="223"/>
      <c r="AE2332" s="223"/>
      <c r="AF2332" s="223"/>
      <c r="AG2332" s="223"/>
      <c r="AH2332" s="223"/>
      <c r="AI2332" s="223"/>
      <c r="AJ2332" s="223"/>
      <c r="AK2332" s="1034"/>
      <c r="AL2332" s="1035"/>
      <c r="AM2332" s="1035"/>
      <c r="AN2332" s="788"/>
      <c r="AO2332" s="789"/>
      <c r="AP2332" s="3"/>
      <c r="AQ2332" s="222">
        <f t="shared" si="1069"/>
        <v>1</v>
      </c>
    </row>
    <row r="2333" spans="2:46" s="162" customFormat="1" ht="12" customHeight="1" x14ac:dyDescent="0.15">
      <c r="B2333" s="1058"/>
      <c r="C2333" s="1063"/>
      <c r="D2333" s="1061"/>
      <c r="E2333" s="1061"/>
      <c r="F2333" s="1061"/>
      <c r="G2333" s="1061"/>
      <c r="H2333" s="1061"/>
      <c r="I2333" s="1061"/>
      <c r="J2333" s="1062"/>
      <c r="K2333" s="192"/>
      <c r="L2333" s="1038"/>
      <c r="M2333" s="1039"/>
      <c r="N2333" s="1038"/>
      <c r="O2333" s="1039"/>
      <c r="P2333" s="1034"/>
      <c r="Q2333" s="1036"/>
      <c r="R2333" s="408"/>
      <c r="S2333" s="408"/>
      <c r="T2333" s="408"/>
      <c r="U2333" s="1034"/>
      <c r="V2333" s="1036"/>
      <c r="W2333" s="1034"/>
      <c r="X2333" s="1035"/>
      <c r="Y2333" s="286"/>
      <c r="Z2333" s="286"/>
      <c r="AA2333" s="286"/>
      <c r="AB2333" s="286"/>
      <c r="AC2333" s="223"/>
      <c r="AD2333" s="223"/>
      <c r="AE2333" s="223"/>
      <c r="AF2333" s="223"/>
      <c r="AG2333" s="223"/>
      <c r="AH2333" s="223"/>
      <c r="AI2333" s="223"/>
      <c r="AJ2333" s="223"/>
      <c r="AK2333" s="1034"/>
      <c r="AL2333" s="1035"/>
      <c r="AM2333" s="1035"/>
      <c r="AN2333" s="788"/>
      <c r="AO2333" s="789"/>
      <c r="AP2333" s="3"/>
      <c r="AQ2333" s="222">
        <f t="shared" si="1069"/>
        <v>1</v>
      </c>
    </row>
    <row r="2334" spans="2:46" s="162" customFormat="1" ht="12" customHeight="1" x14ac:dyDescent="0.15">
      <c r="B2334" s="1058"/>
      <c r="C2334" s="1063"/>
      <c r="D2334" s="1061"/>
      <c r="E2334" s="1061"/>
      <c r="F2334" s="1061"/>
      <c r="G2334" s="1061"/>
      <c r="H2334" s="1061"/>
      <c r="I2334" s="1061"/>
      <c r="J2334" s="1062"/>
      <c r="K2334" s="1016" t="s">
        <v>216</v>
      </c>
      <c r="L2334" s="1016" t="s">
        <v>215</v>
      </c>
      <c r="M2334" s="1016"/>
      <c r="N2334" s="1016"/>
      <c r="O2334" s="1016"/>
      <c r="P2334" s="1016"/>
      <c r="Q2334" s="1016"/>
      <c r="R2334" s="1016"/>
      <c r="S2334" s="1016"/>
      <c r="T2334" s="1016"/>
      <c r="U2334" s="1016"/>
      <c r="V2334" s="1016"/>
      <c r="W2334" s="1016"/>
      <c r="X2334" s="1016"/>
      <c r="Y2334" s="1040" t="s">
        <v>466</v>
      </c>
      <c r="Z2334" s="1041"/>
      <c r="AA2334" s="1041"/>
      <c r="AB2334" s="1042"/>
      <c r="AC2334" s="224">
        <f t="shared" ref="AC2334:AJ2334" si="1070">SUM(AC2314:AC2333)</f>
        <v>0</v>
      </c>
      <c r="AD2334" s="224">
        <f t="shared" si="1070"/>
        <v>0</v>
      </c>
      <c r="AE2334" s="224">
        <f t="shared" si="1070"/>
        <v>3.5000000000000003E-2</v>
      </c>
      <c r="AF2334" s="224">
        <f t="shared" si="1070"/>
        <v>2.0000000000000004E-2</v>
      </c>
      <c r="AG2334" s="224">
        <f t="shared" si="1070"/>
        <v>0</v>
      </c>
      <c r="AH2334" s="224">
        <f t="shared" si="1070"/>
        <v>0</v>
      </c>
      <c r="AI2334" s="224">
        <f t="shared" si="1070"/>
        <v>0</v>
      </c>
      <c r="AJ2334" s="224">
        <f t="shared" si="1070"/>
        <v>0</v>
      </c>
      <c r="AK2334" s="1040" t="s">
        <v>214</v>
      </c>
      <c r="AL2334" s="1041"/>
      <c r="AM2334" s="1041"/>
      <c r="AN2334" s="788"/>
      <c r="AO2334" s="789"/>
      <c r="AP2334" s="3"/>
    </row>
    <row r="2335" spans="2:46" s="162" customFormat="1" ht="12" customHeight="1" x14ac:dyDescent="0.15">
      <c r="B2335" s="1058"/>
      <c r="C2335" s="1063"/>
      <c r="D2335" s="1061"/>
      <c r="E2335" s="1061"/>
      <c r="F2335" s="1061"/>
      <c r="G2335" s="1061"/>
      <c r="H2335" s="1061"/>
      <c r="I2335" s="1061"/>
      <c r="J2335" s="1062"/>
      <c r="K2335" s="1016"/>
      <c r="L2335" s="1016" t="s">
        <v>467</v>
      </c>
      <c r="M2335" s="1016"/>
      <c r="N2335" s="1016"/>
      <c r="O2335" s="1016" t="s">
        <v>213</v>
      </c>
      <c r="P2335" s="1016"/>
      <c r="Q2335" s="1016"/>
      <c r="R2335" s="1016"/>
      <c r="S2335" s="1016"/>
      <c r="T2335" s="1016"/>
      <c r="U2335" s="1016"/>
      <c r="V2335" s="1016"/>
      <c r="W2335" s="1016"/>
      <c r="X2335" s="1016"/>
      <c r="Y2335" s="193">
        <f>COUNTIF(Y2314:Y2333,"○")</f>
        <v>0</v>
      </c>
      <c r="Z2335" s="193">
        <f>COUNTIF(Z2314:Z2333,"○")</f>
        <v>0</v>
      </c>
      <c r="AA2335" s="193">
        <f>COUNTIF(AA2314:AA2333,"○")</f>
        <v>0</v>
      </c>
      <c r="AB2335" s="193">
        <f>COUNTIF(AB2314:AB2333,"○")</f>
        <v>0</v>
      </c>
      <c r="AC2335" s="193">
        <f t="shared" ref="AC2335:AJ2335" si="1071">COUNT(AC2314:AC2333)</f>
        <v>0</v>
      </c>
      <c r="AD2335" s="193">
        <f t="shared" si="1071"/>
        <v>0</v>
      </c>
      <c r="AE2335" s="193">
        <f t="shared" si="1071"/>
        <v>1</v>
      </c>
      <c r="AF2335" s="193">
        <f t="shared" si="1071"/>
        <v>1</v>
      </c>
      <c r="AG2335" s="193">
        <f t="shared" si="1071"/>
        <v>0</v>
      </c>
      <c r="AH2335" s="193">
        <f t="shared" si="1071"/>
        <v>0</v>
      </c>
      <c r="AI2335" s="193">
        <f t="shared" si="1071"/>
        <v>0</v>
      </c>
      <c r="AJ2335" s="193">
        <f t="shared" si="1071"/>
        <v>0</v>
      </c>
      <c r="AK2335" s="1043"/>
      <c r="AL2335" s="1044"/>
      <c r="AM2335" s="1044"/>
      <c r="AN2335" s="1044"/>
      <c r="AO2335" s="1045"/>
      <c r="AP2335" s="3"/>
    </row>
    <row r="2336" spans="2:46" ht="12" customHeight="1" x14ac:dyDescent="0.15">
      <c r="B2336" s="1058"/>
      <c r="C2336" s="1063"/>
      <c r="D2336" s="1061"/>
      <c r="E2336" s="1061"/>
      <c r="F2336" s="1061"/>
      <c r="G2336" s="1061"/>
      <c r="H2336" s="1061"/>
      <c r="I2336" s="1061"/>
      <c r="J2336" s="1062"/>
      <c r="K2336" s="1016"/>
      <c r="L2336" s="1016"/>
      <c r="M2336" s="1016"/>
      <c r="N2336" s="1016"/>
      <c r="O2336" s="1016" t="s">
        <v>468</v>
      </c>
      <c r="P2336" s="1016"/>
      <c r="Q2336" s="1016"/>
      <c r="R2336" s="1016"/>
      <c r="S2336" s="1016"/>
      <c r="T2336" s="1016"/>
      <c r="U2336" s="1016"/>
      <c r="V2336" s="1016"/>
      <c r="W2336" s="1016"/>
      <c r="X2336" s="1016"/>
      <c r="Y2336" s="1034" t="str">
        <f>IF(Y2335&gt;0,"Ⅳ",IF(Z2335&gt;0,"Ⅲ",IF(AA2335&gt;0,"Ⅱa",IF(AB2335&gt;0,"Ⅱb","Ⅰ"))))</f>
        <v>Ⅰ</v>
      </c>
      <c r="Z2336" s="1035"/>
      <c r="AA2336" s="1035"/>
      <c r="AB2336" s="1036"/>
      <c r="AC2336" s="1034" t="str">
        <f>IF(AC2335&gt;0,"Ⅳ",IF(AD2335&gt;0,"Ⅲ",IF(AE2335&gt;0,"Ⅱa",IF(AF2335&gt;0,"Ⅱb","Ⅰ"))))</f>
        <v>Ⅱa</v>
      </c>
      <c r="AD2336" s="1035"/>
      <c r="AE2336" s="1035"/>
      <c r="AF2336" s="1036"/>
      <c r="AG2336" s="1034" t="str">
        <f>IF(AG2335&gt;0,"Ⅳ",IF(AH2335&gt;0,"Ⅲ",IF(AI2335&gt;0,"Ⅱa",IF(AJ2335&gt;0,"Ⅱb","Ⅰ"))))</f>
        <v>Ⅰ</v>
      </c>
      <c r="AH2336" s="1035"/>
      <c r="AI2336" s="1035"/>
      <c r="AJ2336" s="1036"/>
      <c r="AK2336" s="1046"/>
      <c r="AL2336" s="1047"/>
      <c r="AM2336" s="1047"/>
      <c r="AN2336" s="1047"/>
      <c r="AO2336" s="1048"/>
      <c r="AP2336" s="3"/>
      <c r="AQ2336" s="282" t="s">
        <v>312</v>
      </c>
      <c r="AR2336" s="282" t="s">
        <v>313</v>
      </c>
      <c r="AS2336" s="699" t="s">
        <v>316</v>
      </c>
      <c r="AT2336" s="1026"/>
    </row>
    <row r="2337" spans="2:86" ht="12" customHeight="1" x14ac:dyDescent="0.15">
      <c r="B2337" s="1058"/>
      <c r="C2337" s="1063"/>
      <c r="D2337" s="1061"/>
      <c r="E2337" s="1061"/>
      <c r="F2337" s="1061"/>
      <c r="G2337" s="1061"/>
      <c r="H2337" s="1061"/>
      <c r="I2337" s="1061"/>
      <c r="J2337" s="1062"/>
      <c r="K2337" s="1016"/>
      <c r="L2337" s="1016" t="s">
        <v>469</v>
      </c>
      <c r="M2337" s="1016"/>
      <c r="N2337" s="1016"/>
      <c r="O2337" s="1016" t="s">
        <v>212</v>
      </c>
      <c r="P2337" s="1016"/>
      <c r="Q2337" s="1016"/>
      <c r="R2337" s="1016"/>
      <c r="S2337" s="1016"/>
      <c r="T2337" s="1016"/>
      <c r="U2337" s="1016"/>
      <c r="V2337" s="1016"/>
      <c r="W2337" s="1016"/>
      <c r="X2337" s="1016"/>
      <c r="Y2337" s="187" t="s">
        <v>32</v>
      </c>
      <c r="Z2337" s="187" t="s">
        <v>33</v>
      </c>
      <c r="AA2337" s="1027" t="s">
        <v>34</v>
      </c>
      <c r="AB2337" s="1027"/>
      <c r="AC2337" s="187" t="s">
        <v>32</v>
      </c>
      <c r="AD2337" s="187" t="s">
        <v>33</v>
      </c>
      <c r="AE2337" s="1027" t="s">
        <v>34</v>
      </c>
      <c r="AF2337" s="1027"/>
      <c r="AG2337" s="187" t="s">
        <v>32</v>
      </c>
      <c r="AH2337" s="187" t="s">
        <v>33</v>
      </c>
      <c r="AI2337" s="1027" t="s">
        <v>34</v>
      </c>
      <c r="AJ2337" s="1027"/>
      <c r="AK2337" s="1046"/>
      <c r="AL2337" s="1047"/>
      <c r="AM2337" s="1047"/>
      <c r="AN2337" s="1047"/>
      <c r="AO2337" s="1048"/>
      <c r="AP2337" s="3"/>
      <c r="AQ2337" s="1028">
        <f>+Y2335+Z2335</f>
        <v>0</v>
      </c>
      <c r="AR2337" s="1029"/>
      <c r="AS2337" s="1028">
        <f>+AA2335+AB2335</f>
        <v>0</v>
      </c>
      <c r="AT2337" s="1029"/>
    </row>
    <row r="2338" spans="2:86" ht="12" customHeight="1" x14ac:dyDescent="0.15">
      <c r="B2338" s="1058"/>
      <c r="C2338" s="1063"/>
      <c r="D2338" s="1061"/>
      <c r="E2338" s="1061"/>
      <c r="F2338" s="1061"/>
      <c r="G2338" s="1061"/>
      <c r="H2338" s="1061"/>
      <c r="I2338" s="1061"/>
      <c r="J2338" s="1062"/>
      <c r="K2338" s="1016"/>
      <c r="L2338" s="1016"/>
      <c r="M2338" s="1016"/>
      <c r="N2338" s="1016"/>
      <c r="O2338" s="1016" t="s">
        <v>470</v>
      </c>
      <c r="P2338" s="1016"/>
      <c r="Q2338" s="1016"/>
      <c r="R2338" s="1016"/>
      <c r="S2338" s="1016"/>
      <c r="T2338" s="1016"/>
      <c r="U2338" s="1016"/>
      <c r="V2338" s="1016"/>
      <c r="W2338" s="1016"/>
      <c r="X2338" s="1016"/>
      <c r="Y2338" s="193" t="str">
        <f>IF(Y2335=0,"",1)</f>
        <v/>
      </c>
      <c r="Z2338" s="193" t="str">
        <f>IF(Z2335=0,"",1)</f>
        <v/>
      </c>
      <c r="AA2338" s="1030" t="str">
        <f>IF(AQ2337=1,"",IF(AS2337&gt;0,1,""))</f>
        <v/>
      </c>
      <c r="AB2338" s="1031"/>
      <c r="AC2338" s="193">
        <f>+AC2335</f>
        <v>0</v>
      </c>
      <c r="AD2338" s="193">
        <f>AD2335</f>
        <v>0</v>
      </c>
      <c r="AE2338" s="1030">
        <f>AE2335+AF2335</f>
        <v>2</v>
      </c>
      <c r="AF2338" s="1031"/>
      <c r="AG2338" s="193">
        <f>AG2335</f>
        <v>0</v>
      </c>
      <c r="AH2338" s="193">
        <f>AH2335</f>
        <v>0</v>
      </c>
      <c r="AI2338" s="1030">
        <f>AI2335+AJ2335</f>
        <v>0</v>
      </c>
      <c r="AJ2338" s="1031"/>
      <c r="AK2338" s="1046"/>
      <c r="AL2338" s="1047"/>
      <c r="AM2338" s="1047"/>
      <c r="AN2338" s="1047"/>
      <c r="AO2338" s="1048"/>
      <c r="AP2338" s="3"/>
      <c r="AQ2338" s="197">
        <f>+Y2335+AC2338+AG2338</f>
        <v>0</v>
      </c>
      <c r="AR2338" s="197">
        <f>+Z2335+AD2338+AH2338</f>
        <v>0</v>
      </c>
      <c r="AS2338" s="1032">
        <f>+AS2337+AE2338+AI2338</f>
        <v>2</v>
      </c>
      <c r="AT2338" s="1033"/>
    </row>
    <row r="2339" spans="2:86" ht="12" customHeight="1" x14ac:dyDescent="0.15">
      <c r="B2339" s="1058"/>
      <c r="C2339" s="1063"/>
      <c r="D2339" s="1061"/>
      <c r="E2339" s="1061"/>
      <c r="F2339" s="1061"/>
      <c r="G2339" s="1061"/>
      <c r="H2339" s="1061"/>
      <c r="I2339" s="1061"/>
      <c r="J2339" s="1062"/>
      <c r="K2339" s="1016"/>
      <c r="L2339" s="1016"/>
      <c r="M2339" s="1016"/>
      <c r="N2339" s="1016"/>
      <c r="O2339" s="1016" t="s">
        <v>471</v>
      </c>
      <c r="P2339" s="1016"/>
      <c r="Q2339" s="1016"/>
      <c r="R2339" s="1016"/>
      <c r="S2339" s="1016"/>
      <c r="T2339" s="1016"/>
      <c r="U2339" s="1016"/>
      <c r="V2339" s="1016"/>
      <c r="W2339" s="1016"/>
      <c r="X2339" s="1016"/>
      <c r="Y2339" s="1034" t="s">
        <v>875</v>
      </c>
      <c r="Z2339" s="1035"/>
      <c r="AA2339" s="1035"/>
      <c r="AB2339" s="1036"/>
      <c r="AC2339" s="1034" t="str">
        <f>IF(AC2338&gt;0,"Ⅳ",IF(AD2338&gt;0,"Ⅲ",IF(AE2338&gt;0,"Ⅱ","Ⅰ")))</f>
        <v>Ⅱ</v>
      </c>
      <c r="AD2339" s="1035"/>
      <c r="AE2339" s="1035"/>
      <c r="AF2339" s="1036"/>
      <c r="AG2339" s="1034" t="str">
        <f>IF(AG2338&gt;0,"Ⅳ",IF(AH2338&gt;0,"Ⅲ",IF(AI2338&gt;0,"Ⅱ","Ⅰ")))</f>
        <v>Ⅰ</v>
      </c>
      <c r="AH2339" s="1035"/>
      <c r="AI2339" s="1035"/>
      <c r="AJ2339" s="1036"/>
      <c r="AK2339" s="1046"/>
      <c r="AL2339" s="1047"/>
      <c r="AM2339" s="1047"/>
      <c r="AN2339" s="1047"/>
      <c r="AO2339" s="1048"/>
      <c r="AP2339" s="3"/>
      <c r="AQ2339" s="1037" t="str">
        <f>IF(AQ2338&gt;0,"Ⅳ",IF(AR2338&gt;0,"Ⅲ",IF(AS2338&gt;0,"Ⅱ","Ⅰ")))</f>
        <v>Ⅱ</v>
      </c>
      <c r="AR2339" s="1037"/>
      <c r="AS2339" s="1037"/>
      <c r="AT2339" s="1037"/>
    </row>
    <row r="2340" spans="2:86" ht="12" customHeight="1" x14ac:dyDescent="0.15">
      <c r="B2340" s="1058"/>
      <c r="C2340" s="1063"/>
      <c r="D2340" s="1061"/>
      <c r="E2340" s="1061"/>
      <c r="F2340" s="1061"/>
      <c r="G2340" s="1061"/>
      <c r="H2340" s="1061"/>
      <c r="I2340" s="1061"/>
      <c r="J2340" s="1062"/>
      <c r="K2340" s="1016"/>
      <c r="L2340" s="1016"/>
      <c r="M2340" s="1016"/>
      <c r="N2340" s="1016"/>
      <c r="O2340" s="1016" t="s">
        <v>472</v>
      </c>
      <c r="P2340" s="1016"/>
      <c r="Q2340" s="1016"/>
      <c r="R2340" s="1016"/>
      <c r="S2340" s="1016"/>
      <c r="T2340" s="1016"/>
      <c r="U2340" s="1016"/>
      <c r="V2340" s="1016"/>
      <c r="W2340" s="1016"/>
      <c r="X2340" s="1016"/>
      <c r="Y2340" s="1034" t="str">
        <f>IF(COUNTIF(Y2339:AJ2339,"Ⅳ")&gt;0,"Ⅳ",IF(COUNTIF(Y2339:AJ2339,"Ⅲ")&gt;0,"Ⅲ",IF(COUNTIF(Y2339:AJ2339,"Ⅱ")&gt;0,"Ⅱ","Ⅰ")))</f>
        <v>Ⅱ</v>
      </c>
      <c r="Z2340" s="1035"/>
      <c r="AA2340" s="1035"/>
      <c r="AB2340" s="1035"/>
      <c r="AC2340" s="1035"/>
      <c r="AD2340" s="1035"/>
      <c r="AE2340" s="1035"/>
      <c r="AF2340" s="1035"/>
      <c r="AG2340" s="1035"/>
      <c r="AH2340" s="1035"/>
      <c r="AI2340" s="1035"/>
      <c r="AJ2340" s="1036"/>
      <c r="AK2340" s="1049"/>
      <c r="AL2340" s="1050"/>
      <c r="AM2340" s="1050"/>
      <c r="AN2340" s="1050"/>
      <c r="AO2340" s="1051"/>
      <c r="AP2340" s="3"/>
    </row>
    <row r="2341" spans="2:86" ht="14.25" customHeight="1" x14ac:dyDescent="0.15">
      <c r="B2341" s="1058"/>
      <c r="C2341" s="1063"/>
      <c r="D2341" s="1061"/>
      <c r="E2341" s="1061"/>
      <c r="F2341" s="1061"/>
      <c r="G2341" s="1061"/>
      <c r="H2341" s="1061"/>
      <c r="I2341" s="1061"/>
      <c r="J2341" s="1062"/>
      <c r="K2341" s="1016" t="s">
        <v>169</v>
      </c>
      <c r="L2341" s="1017"/>
      <c r="M2341" s="1017"/>
      <c r="N2341" s="1017"/>
      <c r="O2341" s="1017"/>
      <c r="P2341" s="1017"/>
      <c r="Q2341" s="1017"/>
      <c r="R2341" s="1017"/>
      <c r="S2341" s="1017"/>
      <c r="T2341" s="1017"/>
      <c r="U2341" s="1017"/>
      <c r="V2341" s="1017"/>
      <c r="W2341" s="1017"/>
      <c r="X2341" s="1017"/>
      <c r="Y2341" s="1017"/>
      <c r="Z2341" s="1017"/>
      <c r="AA2341" s="1017"/>
      <c r="AB2341" s="1017"/>
      <c r="AC2341" s="1017"/>
      <c r="AD2341" s="1017"/>
      <c r="AE2341" s="1017"/>
      <c r="AF2341" s="1017"/>
      <c r="AG2341" s="1017"/>
      <c r="AH2341" s="1017"/>
      <c r="AI2341" s="1017"/>
      <c r="AJ2341" s="1017"/>
      <c r="AK2341" s="1017"/>
      <c r="AL2341" s="1017"/>
      <c r="AM2341" s="1017"/>
      <c r="AN2341" s="1017"/>
      <c r="AO2341" s="1017"/>
      <c r="AP2341" s="3"/>
    </row>
    <row r="2342" spans="2:86" ht="14.25" customHeight="1" x14ac:dyDescent="0.15">
      <c r="B2342" s="1058"/>
      <c r="C2342" s="1063"/>
      <c r="D2342" s="1061"/>
      <c r="E2342" s="1061"/>
      <c r="F2342" s="1061"/>
      <c r="G2342" s="1061"/>
      <c r="H2342" s="1061"/>
      <c r="I2342" s="1061"/>
      <c r="J2342" s="1062"/>
      <c r="K2342" s="1016"/>
      <c r="L2342" s="1017"/>
      <c r="M2342" s="1017"/>
      <c r="N2342" s="1017"/>
      <c r="O2342" s="1017"/>
      <c r="P2342" s="1017"/>
      <c r="Q2342" s="1017"/>
      <c r="R2342" s="1017"/>
      <c r="S2342" s="1017"/>
      <c r="T2342" s="1017"/>
      <c r="U2342" s="1017"/>
      <c r="V2342" s="1017"/>
      <c r="W2342" s="1017"/>
      <c r="X2342" s="1017"/>
      <c r="Y2342" s="1017"/>
      <c r="Z2342" s="1017"/>
      <c r="AA2342" s="1017"/>
      <c r="AB2342" s="1017"/>
      <c r="AC2342" s="1017"/>
      <c r="AD2342" s="1017"/>
      <c r="AE2342" s="1017"/>
      <c r="AF2342" s="1017"/>
      <c r="AG2342" s="1017"/>
      <c r="AH2342" s="1017"/>
      <c r="AI2342" s="1017"/>
      <c r="AJ2342" s="1017"/>
      <c r="AK2342" s="1017"/>
      <c r="AL2342" s="1017"/>
      <c r="AM2342" s="1017"/>
      <c r="AN2342" s="1017"/>
      <c r="AO2342" s="1017"/>
      <c r="AP2342" s="3"/>
    </row>
    <row r="2343" spans="2:86" ht="12" customHeight="1" x14ac:dyDescent="0.15">
      <c r="B2343" s="1058"/>
      <c r="C2343" s="1063"/>
      <c r="D2343" s="1061"/>
      <c r="E2343" s="1061"/>
      <c r="F2343" s="1061"/>
      <c r="G2343" s="1061"/>
      <c r="H2343" s="1061"/>
      <c r="I2343" s="1061"/>
      <c r="J2343" s="1062"/>
      <c r="K2343" s="1018" t="s">
        <v>473</v>
      </c>
      <c r="L2343" s="1018"/>
      <c r="M2343" s="1018"/>
      <c r="N2343" s="1018"/>
      <c r="O2343" s="1018"/>
      <c r="P2343" s="1018"/>
      <c r="Q2343" s="1018"/>
      <c r="R2343" s="1018"/>
      <c r="S2343" s="1018"/>
      <c r="T2343" s="1018"/>
      <c r="U2343" s="1018"/>
      <c r="V2343" s="1018"/>
      <c r="W2343" s="1018"/>
      <c r="X2343" s="1018"/>
      <c r="Y2343" s="1018"/>
      <c r="Z2343" s="1018"/>
      <c r="AA2343" s="1018"/>
      <c r="AB2343" s="1018"/>
      <c r="AC2343" s="1018"/>
      <c r="AD2343" s="1018"/>
      <c r="AE2343" s="1018"/>
      <c r="AF2343" s="1018"/>
      <c r="AG2343" s="1018"/>
      <c r="AH2343" s="1018"/>
      <c r="AI2343" s="1018"/>
      <c r="AJ2343" s="1018"/>
      <c r="AK2343" s="1018"/>
      <c r="AL2343" s="1018"/>
      <c r="AM2343" s="1018"/>
      <c r="AN2343" s="1018"/>
      <c r="AO2343" s="1018"/>
      <c r="AP2343" s="3"/>
    </row>
    <row r="2344" spans="2:86" ht="12" customHeight="1" x14ac:dyDescent="0.15">
      <c r="B2344" s="1058"/>
      <c r="C2344" s="1063"/>
      <c r="D2344" s="1061"/>
      <c r="E2344" s="1061"/>
      <c r="F2344" s="1061"/>
      <c r="G2344" s="1061"/>
      <c r="H2344" s="1061"/>
      <c r="I2344" s="1061"/>
      <c r="J2344" s="1062"/>
      <c r="K2344" s="1019" t="s">
        <v>523</v>
      </c>
      <c r="L2344" s="1019"/>
      <c r="M2344" s="1019"/>
      <c r="N2344" s="1019"/>
      <c r="O2344" s="1019"/>
      <c r="P2344" s="1019"/>
      <c r="Q2344" s="1019"/>
      <c r="R2344" s="1019"/>
      <c r="S2344" s="1019"/>
      <c r="T2344" s="1019"/>
      <c r="U2344" s="1019"/>
      <c r="V2344" s="1019"/>
      <c r="W2344" s="1019"/>
      <c r="X2344" s="1019"/>
      <c r="Y2344" s="1019"/>
      <c r="Z2344" s="1019"/>
      <c r="AA2344" s="1019"/>
      <c r="AB2344" s="1019"/>
      <c r="AC2344" s="1019"/>
      <c r="AD2344" s="1019"/>
      <c r="AE2344" s="1019"/>
      <c r="AF2344" s="1019"/>
      <c r="AG2344" s="1019"/>
      <c r="AH2344" s="1019"/>
      <c r="AI2344" s="1019"/>
      <c r="AJ2344" s="1019"/>
      <c r="AK2344" s="1019"/>
      <c r="AL2344" s="1019"/>
      <c r="AM2344" s="1019"/>
      <c r="AN2344" s="1019"/>
      <c r="AO2344" s="1019"/>
      <c r="AP2344" s="3"/>
    </row>
    <row r="2345" spans="2:86" ht="12" customHeight="1" x14ac:dyDescent="0.15">
      <c r="B2345" s="1058"/>
      <c r="C2345" s="1063"/>
      <c r="D2345" s="1061"/>
      <c r="E2345" s="1061"/>
      <c r="F2345" s="1061"/>
      <c r="G2345" s="1061"/>
      <c r="H2345" s="1061"/>
      <c r="I2345" s="1061"/>
      <c r="J2345" s="1062"/>
      <c r="K2345" s="194" t="s">
        <v>474</v>
      </c>
      <c r="L2345" s="195"/>
      <c r="M2345" s="195"/>
      <c r="N2345" s="195"/>
      <c r="O2345" s="195"/>
      <c r="P2345" s="195"/>
      <c r="Q2345" s="195"/>
      <c r="R2345" s="195"/>
      <c r="S2345" s="195"/>
      <c r="T2345" s="195"/>
      <c r="U2345" s="195"/>
      <c r="V2345" s="195"/>
      <c r="W2345" s="195"/>
      <c r="X2345" s="195"/>
      <c r="Y2345" s="195"/>
      <c r="Z2345" s="195"/>
      <c r="AA2345" s="195"/>
      <c r="AB2345" s="195"/>
      <c r="AC2345" s="195"/>
      <c r="AD2345" s="195"/>
      <c r="AE2345" s="195"/>
      <c r="AF2345" s="195"/>
      <c r="AG2345" s="195"/>
      <c r="AH2345" s="195"/>
      <c r="AI2345" s="195"/>
      <c r="AJ2345" s="195"/>
      <c r="AK2345" s="195"/>
      <c r="AL2345" s="195"/>
      <c r="AM2345" s="195"/>
      <c r="AN2345" s="195"/>
      <c r="AO2345" s="196"/>
      <c r="AP2345" s="3"/>
    </row>
    <row r="2346" spans="2:86" ht="12" customHeight="1" x14ac:dyDescent="0.15">
      <c r="B2346" s="1058"/>
      <c r="C2346" s="1063"/>
      <c r="D2346" s="1061"/>
      <c r="E2346" s="1061"/>
      <c r="F2346" s="1061"/>
      <c r="G2346" s="1061"/>
      <c r="H2346" s="1061"/>
      <c r="I2346" s="1061"/>
      <c r="J2346" s="1062"/>
      <c r="K2346" s="194" t="s">
        <v>475</v>
      </c>
      <c r="L2346" s="195"/>
      <c r="M2346" s="195"/>
      <c r="N2346" s="195"/>
      <c r="O2346" s="195"/>
      <c r="P2346" s="195"/>
      <c r="Q2346" s="195"/>
      <c r="R2346" s="195"/>
      <c r="S2346" s="195"/>
      <c r="T2346" s="195"/>
      <c r="U2346" s="195"/>
      <c r="V2346" s="195"/>
      <c r="W2346" s="195"/>
      <c r="X2346" s="195"/>
      <c r="Y2346" s="195"/>
      <c r="Z2346" s="195"/>
      <c r="AA2346" s="195"/>
      <c r="AB2346" s="195"/>
      <c r="AC2346" s="195"/>
      <c r="AD2346" s="195"/>
      <c r="AE2346" s="195"/>
      <c r="AF2346" s="195"/>
      <c r="AG2346" s="195"/>
      <c r="AH2346" s="195"/>
      <c r="AI2346" s="195"/>
      <c r="AJ2346" s="195"/>
      <c r="AK2346" s="195"/>
      <c r="AL2346" s="195"/>
      <c r="AM2346" s="195"/>
      <c r="AN2346" s="195"/>
      <c r="AO2346" s="196"/>
      <c r="AP2346" s="3"/>
    </row>
    <row r="2347" spans="2:86" ht="12" customHeight="1" x14ac:dyDescent="0.15">
      <c r="B2347" s="1058"/>
      <c r="C2347" s="1063"/>
      <c r="D2347" s="1061"/>
      <c r="E2347" s="1061"/>
      <c r="F2347" s="1061"/>
      <c r="G2347" s="1061"/>
      <c r="H2347" s="1061"/>
      <c r="I2347" s="1061"/>
      <c r="J2347" s="1062"/>
      <c r="K2347" s="1020" t="s">
        <v>476</v>
      </c>
      <c r="L2347" s="1021"/>
      <c r="M2347" s="1021"/>
      <c r="N2347" s="1021"/>
      <c r="O2347" s="1021"/>
      <c r="P2347" s="1021"/>
      <c r="Q2347" s="1021"/>
      <c r="R2347" s="1021"/>
      <c r="S2347" s="1021"/>
      <c r="T2347" s="1021"/>
      <c r="U2347" s="1021"/>
      <c r="V2347" s="1021"/>
      <c r="W2347" s="1021"/>
      <c r="X2347" s="1021"/>
      <c r="Y2347" s="1021"/>
      <c r="Z2347" s="1021"/>
      <c r="AA2347" s="1021"/>
      <c r="AB2347" s="1021"/>
      <c r="AC2347" s="1021"/>
      <c r="AD2347" s="1021"/>
      <c r="AE2347" s="1021"/>
      <c r="AF2347" s="1021"/>
      <c r="AG2347" s="1021"/>
      <c r="AH2347" s="1021"/>
      <c r="AI2347" s="1021"/>
      <c r="AJ2347" s="1021"/>
      <c r="AK2347" s="1021"/>
      <c r="AL2347" s="1021"/>
      <c r="AM2347" s="1021"/>
      <c r="AN2347" s="1021"/>
      <c r="AO2347" s="1022"/>
      <c r="AP2347" s="3"/>
    </row>
    <row r="2348" spans="2:86" ht="12" customHeight="1" x14ac:dyDescent="0.15">
      <c r="B2348" s="591"/>
      <c r="C2348" s="1064"/>
      <c r="D2348" s="1065"/>
      <c r="E2348" s="1065"/>
      <c r="F2348" s="1065"/>
      <c r="G2348" s="1065"/>
      <c r="H2348" s="1065"/>
      <c r="I2348" s="1065"/>
      <c r="J2348" s="1066"/>
      <c r="K2348" s="1023"/>
      <c r="L2348" s="1024"/>
      <c r="M2348" s="1024"/>
      <c r="N2348" s="1024"/>
      <c r="O2348" s="1024"/>
      <c r="P2348" s="1024"/>
      <c r="Q2348" s="1024"/>
      <c r="R2348" s="1024"/>
      <c r="S2348" s="1024"/>
      <c r="T2348" s="1024"/>
      <c r="U2348" s="1024"/>
      <c r="V2348" s="1024"/>
      <c r="W2348" s="1024"/>
      <c r="X2348" s="1024"/>
      <c r="Y2348" s="1024"/>
      <c r="Z2348" s="1024"/>
      <c r="AA2348" s="1024"/>
      <c r="AB2348" s="1024"/>
      <c r="AC2348" s="1024"/>
      <c r="AD2348" s="1024"/>
      <c r="AE2348" s="1024"/>
      <c r="AF2348" s="1024"/>
      <c r="AG2348" s="1024"/>
      <c r="AH2348" s="1024"/>
      <c r="AI2348" s="1024"/>
      <c r="AJ2348" s="1024"/>
      <c r="AK2348" s="1024"/>
      <c r="AL2348" s="1024"/>
      <c r="AM2348" s="1024"/>
      <c r="AN2348" s="1024"/>
      <c r="AO2348" s="1025"/>
      <c r="AP2348" s="3"/>
    </row>
    <row r="2349" spans="2:86" s="9" customFormat="1" ht="12" customHeight="1" x14ac:dyDescent="0.15">
      <c r="B2349" s="3" t="s">
        <v>527</v>
      </c>
      <c r="AQ2349" s="162"/>
      <c r="AR2349" s="162"/>
      <c r="AS2349" s="162"/>
      <c r="AT2349" s="162"/>
      <c r="AU2349" s="162"/>
      <c r="AV2349" s="162"/>
      <c r="AW2349" s="162"/>
      <c r="AX2349" s="162"/>
      <c r="AY2349" s="162"/>
      <c r="AZ2349" s="162"/>
      <c r="BA2349" s="162"/>
      <c r="BB2349" s="162"/>
      <c r="BC2349" s="162"/>
      <c r="BD2349" s="162"/>
      <c r="BE2349" s="162"/>
      <c r="BF2349" s="162"/>
      <c r="BG2349" s="162"/>
      <c r="BH2349" s="162"/>
      <c r="BI2349" s="162"/>
      <c r="BJ2349" s="162"/>
      <c r="BK2349" s="162"/>
      <c r="BL2349" s="162"/>
      <c r="BM2349" s="162"/>
      <c r="BN2349" s="162"/>
      <c r="BO2349" s="162"/>
      <c r="BP2349" s="162"/>
      <c r="BQ2349" s="162"/>
      <c r="BR2349" s="162"/>
      <c r="BS2349" s="162"/>
      <c r="BT2349" s="162"/>
      <c r="BU2349" s="162"/>
      <c r="BV2349" s="162"/>
      <c r="BW2349" s="162"/>
      <c r="BX2349" s="162"/>
      <c r="BY2349" s="162"/>
      <c r="BZ2349" s="162"/>
      <c r="CA2349" s="162"/>
      <c r="CB2349" s="162"/>
      <c r="CC2349" s="162"/>
      <c r="CD2349" s="162"/>
      <c r="CE2349" s="162"/>
      <c r="CF2349" s="162"/>
      <c r="CG2349" s="162"/>
      <c r="CH2349" s="162"/>
    </row>
    <row r="2350" spans="2:86" ht="12" customHeight="1" thickBot="1" x14ac:dyDescent="0.2">
      <c r="B2350" s="3" t="s">
        <v>524</v>
      </c>
    </row>
    <row r="2351" spans="2:86" ht="12" customHeight="1" x14ac:dyDescent="0.15">
      <c r="B2351" s="3" t="s">
        <v>525</v>
      </c>
      <c r="AU2351" s="1000" t="s">
        <v>305</v>
      </c>
      <c r="AV2351" s="1001" t="s">
        <v>298</v>
      </c>
      <c r="AW2351" s="1003" t="s">
        <v>299</v>
      </c>
      <c r="AX2351" s="1005" t="s">
        <v>306</v>
      </c>
      <c r="AY2351" s="1006"/>
      <c r="AZ2351" s="1006"/>
      <c r="BA2351" s="1006"/>
      <c r="BB2351" s="1006"/>
      <c r="BC2351" s="1006"/>
      <c r="BD2351" s="1006"/>
      <c r="BE2351" s="1006"/>
      <c r="BF2351" s="1006"/>
      <c r="BG2351" s="1006"/>
      <c r="BH2351" s="1006"/>
      <c r="BI2351" s="1006"/>
      <c r="BJ2351" s="1006"/>
      <c r="BK2351" s="1006"/>
      <c r="BL2351" s="1006"/>
      <c r="BM2351" s="1006"/>
      <c r="BN2351" s="1006"/>
      <c r="BO2351" s="1006"/>
      <c r="BP2351" s="1006"/>
      <c r="BQ2351" s="1006"/>
      <c r="BR2351" s="1007"/>
      <c r="BS2351" s="807" t="s">
        <v>300</v>
      </c>
      <c r="BT2351" s="1008"/>
      <c r="BU2351" s="1008"/>
      <c r="BV2351" s="1008"/>
      <c r="BW2351" s="1009" t="s">
        <v>307</v>
      </c>
      <c r="BX2351" s="1010"/>
      <c r="BY2351" s="1010"/>
      <c r="BZ2351" s="1010"/>
      <c r="CA2351" s="1010"/>
      <c r="CB2351" s="1010"/>
      <c r="CC2351" s="1010"/>
      <c r="CD2351" s="1010"/>
      <c r="CE2351" s="1010"/>
      <c r="CF2351" s="1010"/>
      <c r="CG2351" s="1010"/>
      <c r="CH2351" s="1011"/>
    </row>
    <row r="2352" spans="2:86" ht="12" customHeight="1" x14ac:dyDescent="0.15">
      <c r="B2352" s="3" t="s">
        <v>477</v>
      </c>
      <c r="AU2352" s="1000"/>
      <c r="AV2352" s="1002"/>
      <c r="AW2352" s="1004"/>
      <c r="AX2352" s="1012" t="s">
        <v>308</v>
      </c>
      <c r="AY2352" s="686"/>
      <c r="AZ2352" s="686"/>
      <c r="BA2352" s="686"/>
      <c r="BB2352" s="686"/>
      <c r="BC2352" s="686"/>
      <c r="BD2352" s="686"/>
      <c r="BE2352" s="686"/>
      <c r="BF2352" s="686"/>
      <c r="BG2352" s="686"/>
      <c r="BH2352" s="686"/>
      <c r="BI2352" s="686"/>
      <c r="BJ2352" s="686" t="s">
        <v>309</v>
      </c>
      <c r="BK2352" s="686"/>
      <c r="BL2352" s="686"/>
      <c r="BM2352" s="686"/>
      <c r="BN2352" s="686"/>
      <c r="BO2352" s="686"/>
      <c r="BP2352" s="686"/>
      <c r="BQ2352" s="686"/>
      <c r="BR2352" s="1013"/>
      <c r="BS2352" s="1008"/>
      <c r="BT2352" s="1008"/>
      <c r="BU2352" s="1008"/>
      <c r="BV2352" s="1008"/>
      <c r="BW2352" s="1014" t="s">
        <v>302</v>
      </c>
      <c r="BX2352" s="699"/>
      <c r="BY2352" s="699"/>
      <c r="BZ2352" s="699"/>
      <c r="CA2352" s="686" t="s">
        <v>310</v>
      </c>
      <c r="CB2352" s="686"/>
      <c r="CC2352" s="686"/>
      <c r="CD2352" s="686"/>
      <c r="CE2352" s="686"/>
      <c r="CF2352" s="686"/>
      <c r="CG2352" s="686"/>
      <c r="CH2352" s="1013"/>
    </row>
    <row r="2353" spans="2:86" ht="12" customHeight="1" x14ac:dyDescent="0.15">
      <c r="B2353" s="3" t="s">
        <v>526</v>
      </c>
      <c r="AU2353" s="1000"/>
      <c r="AV2353" s="1002"/>
      <c r="AW2353" s="1004"/>
      <c r="AX2353" s="1012" t="s">
        <v>26</v>
      </c>
      <c r="AY2353" s="686"/>
      <c r="AZ2353" s="686"/>
      <c r="BA2353" s="686"/>
      <c r="BB2353" s="686" t="s">
        <v>22</v>
      </c>
      <c r="BC2353" s="686"/>
      <c r="BD2353" s="686"/>
      <c r="BE2353" s="686"/>
      <c r="BF2353" s="686" t="s">
        <v>24</v>
      </c>
      <c r="BG2353" s="686"/>
      <c r="BH2353" s="686"/>
      <c r="BI2353" s="686"/>
      <c r="BJ2353" s="699" t="s">
        <v>26</v>
      </c>
      <c r="BK2353" s="699"/>
      <c r="BL2353" s="699"/>
      <c r="BM2353" s="699" t="s">
        <v>22</v>
      </c>
      <c r="BN2353" s="699"/>
      <c r="BO2353" s="699"/>
      <c r="BP2353" s="699" t="s">
        <v>24</v>
      </c>
      <c r="BQ2353" s="699"/>
      <c r="BR2353" s="1015"/>
      <c r="BS2353" s="807" t="s">
        <v>26</v>
      </c>
      <c r="BT2353" s="807" t="s">
        <v>22</v>
      </c>
      <c r="BU2353" s="807" t="s">
        <v>24</v>
      </c>
      <c r="BV2353" s="807" t="s">
        <v>303</v>
      </c>
      <c r="BW2353" s="1012" t="s">
        <v>311</v>
      </c>
      <c r="BX2353" s="686"/>
      <c r="BY2353" s="686"/>
      <c r="BZ2353" s="686"/>
      <c r="CA2353" s="686" t="s">
        <v>22</v>
      </c>
      <c r="CB2353" s="686"/>
      <c r="CC2353" s="686"/>
      <c r="CD2353" s="686"/>
      <c r="CE2353" s="686" t="s">
        <v>24</v>
      </c>
      <c r="CF2353" s="686"/>
      <c r="CG2353" s="686"/>
      <c r="CH2353" s="1013"/>
    </row>
    <row r="2354" spans="2:86" ht="12" customHeight="1" x14ac:dyDescent="0.15">
      <c r="B2354" s="3" t="s">
        <v>478</v>
      </c>
      <c r="AU2354" s="1000"/>
      <c r="AV2354" s="1002"/>
      <c r="AW2354" s="1004"/>
      <c r="AX2354" s="156" t="s">
        <v>862</v>
      </c>
      <c r="AY2354" s="157" t="s">
        <v>863</v>
      </c>
      <c r="AZ2354" s="157" t="s">
        <v>864</v>
      </c>
      <c r="BA2354" s="158" t="s">
        <v>865</v>
      </c>
      <c r="BB2354" s="159" t="s">
        <v>866</v>
      </c>
      <c r="BC2354" s="157" t="s">
        <v>863</v>
      </c>
      <c r="BD2354" s="157" t="s">
        <v>867</v>
      </c>
      <c r="BE2354" s="158" t="s">
        <v>865</v>
      </c>
      <c r="BF2354" s="159" t="s">
        <v>866</v>
      </c>
      <c r="BG2354" s="157" t="s">
        <v>863</v>
      </c>
      <c r="BH2354" s="157" t="s">
        <v>864</v>
      </c>
      <c r="BI2354" s="158" t="s">
        <v>865</v>
      </c>
      <c r="BJ2354" s="159" t="s">
        <v>866</v>
      </c>
      <c r="BK2354" s="157" t="s">
        <v>868</v>
      </c>
      <c r="BL2354" s="158" t="s">
        <v>869</v>
      </c>
      <c r="BM2354" s="159" t="s">
        <v>870</v>
      </c>
      <c r="BN2354" s="157" t="s">
        <v>863</v>
      </c>
      <c r="BO2354" s="158" t="s">
        <v>871</v>
      </c>
      <c r="BP2354" s="159" t="s">
        <v>870</v>
      </c>
      <c r="BQ2354" s="157" t="s">
        <v>868</v>
      </c>
      <c r="BR2354" s="160" t="s">
        <v>872</v>
      </c>
      <c r="BS2354" s="1008"/>
      <c r="BT2354" s="1008"/>
      <c r="BU2354" s="1008"/>
      <c r="BV2354" s="1008"/>
      <c r="BW2354" s="156" t="s">
        <v>866</v>
      </c>
      <c r="BX2354" s="157" t="s">
        <v>863</v>
      </c>
      <c r="BY2354" s="157" t="s">
        <v>864</v>
      </c>
      <c r="BZ2354" s="158" t="s">
        <v>865</v>
      </c>
      <c r="CA2354" s="159" t="s">
        <v>866</v>
      </c>
      <c r="CB2354" s="157" t="s">
        <v>873</v>
      </c>
      <c r="CC2354" s="157" t="s">
        <v>864</v>
      </c>
      <c r="CD2354" s="158" t="s">
        <v>865</v>
      </c>
      <c r="CE2354" s="159" t="s">
        <v>866</v>
      </c>
      <c r="CF2354" s="157" t="s">
        <v>863</v>
      </c>
      <c r="CG2354" s="157" t="s">
        <v>864</v>
      </c>
      <c r="CH2354" s="160" t="s">
        <v>874</v>
      </c>
    </row>
    <row r="2355" spans="2:86" x14ac:dyDescent="0.15">
      <c r="B2355" s="3" t="s">
        <v>539</v>
      </c>
      <c r="AU2355" s="1000"/>
      <c r="AV2355" s="188" t="str">
        <f>N2357</f>
        <v>S050</v>
      </c>
      <c r="AW2355" s="300">
        <f>R2357</f>
        <v>5.6</v>
      </c>
      <c r="AX2355" s="197">
        <f>+Y2382</f>
        <v>0</v>
      </c>
      <c r="AY2355" s="197">
        <f>+Z2382</f>
        <v>0</v>
      </c>
      <c r="AZ2355" s="197">
        <f>+AA2382</f>
        <v>0</v>
      </c>
      <c r="BA2355" s="197">
        <f t="shared" ref="BA2355" si="1072">+AB2382</f>
        <v>0</v>
      </c>
      <c r="BB2355" s="197">
        <f>+AC2382</f>
        <v>0</v>
      </c>
      <c r="BC2355" s="197">
        <f t="shared" ref="BC2355" si="1073">+AD2382</f>
        <v>0</v>
      </c>
      <c r="BD2355" s="197">
        <f t="shared" ref="BD2355" si="1074">+AE2382</f>
        <v>0</v>
      </c>
      <c r="BE2355" s="197">
        <f t="shared" ref="BE2355" si="1075">+AF2382</f>
        <v>0</v>
      </c>
      <c r="BF2355" s="197">
        <f t="shared" ref="BF2355" si="1076">+AG2382</f>
        <v>0</v>
      </c>
      <c r="BG2355" s="197">
        <f t="shared" ref="BG2355" si="1077">+AH2382</f>
        <v>0</v>
      </c>
      <c r="BH2355" s="197">
        <f t="shared" ref="BH2355" si="1078">+AI2382</f>
        <v>0</v>
      </c>
      <c r="BI2355" s="197">
        <f t="shared" ref="BI2355" si="1079">+AJ2382</f>
        <v>0</v>
      </c>
      <c r="BJ2355" s="197" t="str">
        <f>+Y2385</f>
        <v/>
      </c>
      <c r="BK2355" s="197" t="str">
        <f t="shared" ref="BK2355" si="1080">+Z2385</f>
        <v/>
      </c>
      <c r="BL2355" s="197" t="str">
        <f>+AA2385</f>
        <v/>
      </c>
      <c r="BM2355" s="197">
        <f>+AC2385</f>
        <v>0</v>
      </c>
      <c r="BN2355" s="197">
        <f t="shared" ref="BN2355" si="1081">+AD2385</f>
        <v>0</v>
      </c>
      <c r="BO2355" s="197">
        <f t="shared" ref="BO2355" si="1082">+AE2385</f>
        <v>0</v>
      </c>
      <c r="BP2355" s="197">
        <f>+AG2385</f>
        <v>0</v>
      </c>
      <c r="BQ2355" s="197">
        <f>+AH2385</f>
        <v>0</v>
      </c>
      <c r="BR2355" s="197">
        <f>+AI2385</f>
        <v>0</v>
      </c>
      <c r="BS2355" s="296" t="str">
        <f>+Y2386</f>
        <v>Ⅰ</v>
      </c>
      <c r="BT2355" s="296" t="str">
        <f>+AC2386</f>
        <v>Ⅰ</v>
      </c>
      <c r="BU2355" s="296" t="str">
        <f>+AG2386</f>
        <v>Ⅰ</v>
      </c>
      <c r="BV2355" s="296" t="str">
        <f>+Y2387</f>
        <v>Ⅰ</v>
      </c>
      <c r="BW2355" s="164" t="str">
        <f>IF(Y2382&gt;0,R2357,"")</f>
        <v/>
      </c>
      <c r="BX2355" s="165" t="str">
        <f>IF(Z2382&gt;0,"",IF(AA2382&gt;0,R2357,""))</f>
        <v/>
      </c>
      <c r="BY2355" s="165" t="str">
        <f>IF(Y2382+Z2382&gt;0,"",IF(AA2382&gt;0,R2357,""))</f>
        <v/>
      </c>
      <c r="BZ2355" s="165" t="str">
        <f>IF(Y2382+Z2382+AA2382&gt;0,"",IF(AB2382&gt;0,R2357,""))</f>
        <v/>
      </c>
      <c r="CA2355" s="166">
        <f t="shared" ref="CA2355" si="1083">+AC2381</f>
        <v>0</v>
      </c>
      <c r="CB2355" s="166">
        <f t="shared" ref="CB2355" si="1084">+AD2381</f>
        <v>0</v>
      </c>
      <c r="CC2355" s="166">
        <f t="shared" ref="CC2355" si="1085">+AE2381</f>
        <v>0</v>
      </c>
      <c r="CD2355" s="166">
        <f t="shared" ref="CD2355" si="1086">+AF2381</f>
        <v>0</v>
      </c>
      <c r="CE2355" s="166">
        <f t="shared" ref="CE2355" si="1087">+AG2381</f>
        <v>0</v>
      </c>
      <c r="CF2355" s="166">
        <f t="shared" ref="CF2355" si="1088">+AH2381</f>
        <v>0</v>
      </c>
      <c r="CG2355" s="166">
        <f t="shared" ref="CG2355" si="1089">+AI2381</f>
        <v>0</v>
      </c>
      <c r="CH2355" s="166">
        <f t="shared" ref="CH2355" si="1090">+AJ2381</f>
        <v>0</v>
      </c>
    </row>
    <row r="2356" spans="2:86" ht="12" customHeight="1" x14ac:dyDescent="0.15">
      <c r="B2356" s="1057" t="s">
        <v>219</v>
      </c>
      <c r="C2356" s="1059"/>
      <c r="D2356" s="1060"/>
      <c r="E2356" s="1061"/>
      <c r="F2356" s="1061"/>
      <c r="G2356" s="1061"/>
      <c r="H2356" s="1061"/>
      <c r="I2356" s="1061"/>
      <c r="J2356" s="1062"/>
      <c r="K2356" s="1067" t="s">
        <v>453</v>
      </c>
      <c r="L2356" s="1068"/>
      <c r="M2356" s="1068"/>
      <c r="N2356" s="1068"/>
      <c r="O2356" s="1068"/>
      <c r="P2356" s="1068"/>
      <c r="Q2356" s="1068"/>
      <c r="R2356" s="1068"/>
      <c r="S2356" s="1068"/>
      <c r="T2356" s="1068"/>
      <c r="U2356" s="1068"/>
      <c r="V2356" s="1068"/>
      <c r="W2356" s="1068"/>
      <c r="X2356" s="1068"/>
      <c r="Y2356" s="1068"/>
      <c r="Z2356" s="1068"/>
      <c r="AA2356" s="1068"/>
      <c r="AB2356" s="1068"/>
      <c r="AC2356" s="1068"/>
      <c r="AD2356" s="1068"/>
      <c r="AE2356" s="1068"/>
      <c r="AF2356" s="1068"/>
      <c r="AG2356" s="1068"/>
      <c r="AH2356" s="1068"/>
      <c r="AI2356" s="1068"/>
      <c r="AJ2356" s="1068"/>
      <c r="AK2356" s="1068"/>
      <c r="AL2356" s="1068"/>
      <c r="AM2356" s="1068"/>
      <c r="AN2356" s="1068"/>
      <c r="AO2356" s="1069"/>
      <c r="AP2356" s="3"/>
    </row>
    <row r="2357" spans="2:86" ht="12" customHeight="1" x14ac:dyDescent="0.15">
      <c r="B2357" s="1058"/>
      <c r="C2357" s="1063"/>
      <c r="D2357" s="1061"/>
      <c r="E2357" s="1061"/>
      <c r="F2357" s="1061"/>
      <c r="G2357" s="1061"/>
      <c r="H2357" s="1061"/>
      <c r="I2357" s="1061"/>
      <c r="J2357" s="1062"/>
      <c r="K2357" s="1040" t="s">
        <v>218</v>
      </c>
      <c r="L2357" s="1041"/>
      <c r="M2357" s="1042"/>
      <c r="N2357" s="1034" t="s">
        <v>770</v>
      </c>
      <c r="O2357" s="1035"/>
      <c r="P2357" s="1040" t="s">
        <v>454</v>
      </c>
      <c r="Q2357" s="1042"/>
      <c r="R2357" s="1070">
        <f>'様式A-2'!C61</f>
        <v>5.6</v>
      </c>
      <c r="S2357" s="1071"/>
      <c r="T2357" s="1072"/>
      <c r="U2357" s="1073" t="s">
        <v>455</v>
      </c>
      <c r="V2357" s="1074"/>
      <c r="W2357" s="1073" t="s">
        <v>456</v>
      </c>
      <c r="X2357" s="1074"/>
      <c r="Y2357" s="1042" t="s">
        <v>217</v>
      </c>
      <c r="Z2357" s="1016"/>
      <c r="AA2357" s="1016"/>
      <c r="AB2357" s="1016"/>
      <c r="AC2357" s="1073" t="s">
        <v>457</v>
      </c>
      <c r="AD2357" s="1079"/>
      <c r="AE2357" s="1079"/>
      <c r="AF2357" s="1079"/>
      <c r="AG2357" s="1079"/>
      <c r="AH2357" s="1079"/>
      <c r="AI2357" s="1079"/>
      <c r="AJ2357" s="1074"/>
      <c r="AK2357" s="1073" t="s">
        <v>458</v>
      </c>
      <c r="AL2357" s="1079"/>
      <c r="AM2357" s="1079"/>
      <c r="AN2357" s="1081"/>
      <c r="AO2357" s="1082"/>
      <c r="AP2357" s="3"/>
      <c r="AV2357" s="167"/>
      <c r="AW2357" s="221"/>
      <c r="AX2357" s="167"/>
      <c r="AY2357" s="167"/>
      <c r="AZ2357" s="167"/>
      <c r="BA2357" s="167"/>
      <c r="BB2357" s="167"/>
      <c r="BC2357" s="167"/>
      <c r="BD2357" s="167"/>
    </row>
    <row r="2358" spans="2:86" ht="12" customHeight="1" x14ac:dyDescent="0.15">
      <c r="B2358" s="1058"/>
      <c r="C2358" s="1063"/>
      <c r="D2358" s="1061"/>
      <c r="E2358" s="1061"/>
      <c r="F2358" s="1061"/>
      <c r="G2358" s="1061"/>
      <c r="H2358" s="1061"/>
      <c r="I2358" s="1061"/>
      <c r="J2358" s="1062"/>
      <c r="K2358" s="1016" t="s">
        <v>459</v>
      </c>
      <c r="L2358" s="1016" t="s">
        <v>199</v>
      </c>
      <c r="M2358" s="1016"/>
      <c r="N2358" s="1016" t="s">
        <v>198</v>
      </c>
      <c r="O2358" s="1016"/>
      <c r="P2358" s="1016" t="s">
        <v>460</v>
      </c>
      <c r="Q2358" s="1016"/>
      <c r="R2358" s="1016" t="s">
        <v>6</v>
      </c>
      <c r="S2358" s="1016"/>
      <c r="T2358" s="1016"/>
      <c r="U2358" s="1075"/>
      <c r="V2358" s="1076"/>
      <c r="W2358" s="1075"/>
      <c r="X2358" s="1076"/>
      <c r="Y2358" s="1042"/>
      <c r="Z2358" s="1016"/>
      <c r="AA2358" s="1016"/>
      <c r="AB2358" s="1016"/>
      <c r="AC2358" s="1077"/>
      <c r="AD2358" s="1080"/>
      <c r="AE2358" s="1080"/>
      <c r="AF2358" s="1080"/>
      <c r="AG2358" s="1080"/>
      <c r="AH2358" s="1080"/>
      <c r="AI2358" s="1080"/>
      <c r="AJ2358" s="1078"/>
      <c r="AK2358" s="1075"/>
      <c r="AL2358" s="1083"/>
      <c r="AM2358" s="1083"/>
      <c r="AN2358" s="1084"/>
      <c r="AO2358" s="1085"/>
      <c r="AP2358" s="3"/>
      <c r="AV2358" s="167"/>
      <c r="AW2358" s="167"/>
      <c r="AX2358" s="167"/>
      <c r="AY2358" s="167"/>
      <c r="AZ2358" s="167"/>
      <c r="BA2358" s="167"/>
      <c r="BB2358" s="167"/>
      <c r="BC2358" s="167"/>
      <c r="BD2358" s="167"/>
    </row>
    <row r="2359" spans="2:86" ht="12" customHeight="1" x14ac:dyDescent="0.15">
      <c r="B2359" s="1058"/>
      <c r="C2359" s="1063"/>
      <c r="D2359" s="1061"/>
      <c r="E2359" s="1061"/>
      <c r="F2359" s="1061"/>
      <c r="G2359" s="1061"/>
      <c r="H2359" s="1061"/>
      <c r="I2359" s="1061"/>
      <c r="J2359" s="1062"/>
      <c r="K2359" s="1016"/>
      <c r="L2359" s="1016"/>
      <c r="M2359" s="1016"/>
      <c r="N2359" s="1016"/>
      <c r="O2359" s="1016"/>
      <c r="P2359" s="1016"/>
      <c r="Q2359" s="1016"/>
      <c r="R2359" s="1016"/>
      <c r="S2359" s="1016"/>
      <c r="T2359" s="1016"/>
      <c r="U2359" s="1075"/>
      <c r="V2359" s="1076"/>
      <c r="W2359" s="1075"/>
      <c r="X2359" s="1076"/>
      <c r="Y2359" s="1042" t="s">
        <v>461</v>
      </c>
      <c r="Z2359" s="1016"/>
      <c r="AA2359" s="1016"/>
      <c r="AB2359" s="1016"/>
      <c r="AC2359" s="1016" t="s">
        <v>462</v>
      </c>
      <c r="AD2359" s="1016"/>
      <c r="AE2359" s="1016"/>
      <c r="AF2359" s="1016"/>
      <c r="AG2359" s="1016" t="s">
        <v>463</v>
      </c>
      <c r="AH2359" s="1016"/>
      <c r="AI2359" s="1016"/>
      <c r="AJ2359" s="1016"/>
      <c r="AK2359" s="1075"/>
      <c r="AL2359" s="1083"/>
      <c r="AM2359" s="1083"/>
      <c r="AN2359" s="1084"/>
      <c r="AO2359" s="1085"/>
      <c r="AP2359" s="3"/>
      <c r="AV2359" s="167"/>
      <c r="AW2359" s="167"/>
      <c r="AX2359" s="167"/>
      <c r="AY2359" s="167"/>
      <c r="AZ2359" s="167"/>
      <c r="BA2359" s="167"/>
      <c r="BB2359" s="167"/>
      <c r="BC2359" s="167"/>
      <c r="BD2359" s="167"/>
    </row>
    <row r="2360" spans="2:86" ht="12" customHeight="1" x14ac:dyDescent="0.15">
      <c r="B2360" s="1058"/>
      <c r="C2360" s="1063"/>
      <c r="D2360" s="1061"/>
      <c r="E2360" s="1061"/>
      <c r="F2360" s="1061"/>
      <c r="G2360" s="1061"/>
      <c r="H2360" s="1061"/>
      <c r="I2360" s="1061"/>
      <c r="J2360" s="1062"/>
      <c r="K2360" s="1016"/>
      <c r="L2360" s="1016"/>
      <c r="M2360" s="1016"/>
      <c r="N2360" s="1016"/>
      <c r="O2360" s="1016"/>
      <c r="P2360" s="1016"/>
      <c r="Q2360" s="1016"/>
      <c r="R2360" s="1016"/>
      <c r="S2360" s="1016"/>
      <c r="T2360" s="1016"/>
      <c r="U2360" s="1077"/>
      <c r="V2360" s="1078"/>
      <c r="W2360" s="1077"/>
      <c r="X2360" s="1078"/>
      <c r="Y2360" s="191" t="s">
        <v>32</v>
      </c>
      <c r="Z2360" s="187" t="s">
        <v>33</v>
      </c>
      <c r="AA2360" s="187" t="s">
        <v>464</v>
      </c>
      <c r="AB2360" s="187" t="s">
        <v>465</v>
      </c>
      <c r="AC2360" s="187" t="s">
        <v>32</v>
      </c>
      <c r="AD2360" s="187" t="s">
        <v>33</v>
      </c>
      <c r="AE2360" s="187" t="s">
        <v>464</v>
      </c>
      <c r="AF2360" s="187" t="s">
        <v>465</v>
      </c>
      <c r="AG2360" s="187" t="s">
        <v>32</v>
      </c>
      <c r="AH2360" s="187" t="s">
        <v>33</v>
      </c>
      <c r="AI2360" s="187" t="s">
        <v>464</v>
      </c>
      <c r="AJ2360" s="187" t="s">
        <v>465</v>
      </c>
      <c r="AK2360" s="1077"/>
      <c r="AL2360" s="1080"/>
      <c r="AM2360" s="1080"/>
      <c r="AN2360" s="1086"/>
      <c r="AO2360" s="1087"/>
      <c r="AP2360" s="3"/>
      <c r="AV2360" s="167"/>
      <c r="AW2360" s="167"/>
      <c r="AX2360" s="167"/>
      <c r="AY2360" s="167"/>
      <c r="AZ2360" s="167"/>
      <c r="BA2360" s="167"/>
      <c r="BB2360" s="167"/>
      <c r="BC2360" s="167"/>
      <c r="BD2360" s="167"/>
    </row>
    <row r="2361" spans="2:86" ht="12" customHeight="1" x14ac:dyDescent="0.15">
      <c r="B2361" s="1058"/>
      <c r="C2361" s="1063"/>
      <c r="D2361" s="1061"/>
      <c r="E2361" s="1061"/>
      <c r="F2361" s="1061"/>
      <c r="G2361" s="1061"/>
      <c r="H2361" s="1061"/>
      <c r="I2361" s="1061"/>
      <c r="J2361" s="1062"/>
      <c r="K2361" s="192">
        <v>1</v>
      </c>
      <c r="L2361" s="1038" t="s">
        <v>534</v>
      </c>
      <c r="M2361" s="1039"/>
      <c r="N2361" s="1038" t="s">
        <v>486</v>
      </c>
      <c r="O2361" s="1039"/>
      <c r="P2361" s="1034" t="s">
        <v>332</v>
      </c>
      <c r="Q2361" s="1036"/>
      <c r="R2361" s="408" t="s">
        <v>336</v>
      </c>
      <c r="S2361" s="408"/>
      <c r="T2361" s="408"/>
      <c r="U2361" s="1034" t="s">
        <v>551</v>
      </c>
      <c r="V2361" s="1036"/>
      <c r="W2361" s="1034" t="s">
        <v>551</v>
      </c>
      <c r="X2361" s="1035"/>
      <c r="Y2361" s="286"/>
      <c r="Z2361" s="286"/>
      <c r="AA2361" s="286"/>
      <c r="AB2361" s="286"/>
      <c r="AC2361" s="223"/>
      <c r="AD2361" s="223"/>
      <c r="AE2361" s="223"/>
      <c r="AF2361" s="223"/>
      <c r="AG2361" s="223"/>
      <c r="AH2361" s="223"/>
      <c r="AI2361" s="223"/>
      <c r="AJ2361" s="223"/>
      <c r="AK2361" s="1088" t="s">
        <v>1695</v>
      </c>
      <c r="AL2361" s="1089"/>
      <c r="AM2361" s="1089"/>
      <c r="AN2361" s="1090"/>
      <c r="AO2361" s="1091"/>
      <c r="AP2361" s="3"/>
      <c r="AQ2361" s="222">
        <f>IF(P2361="材質劣化",2,IF(P2361="漏水",3,1))</f>
        <v>2</v>
      </c>
      <c r="AV2361" s="167"/>
      <c r="AW2361" s="167"/>
      <c r="AX2361" s="167"/>
      <c r="AY2361" s="167"/>
      <c r="AZ2361" s="167"/>
      <c r="BA2361" s="167"/>
      <c r="BB2361" s="167"/>
      <c r="BC2361" s="167"/>
      <c r="BD2361" s="167"/>
    </row>
    <row r="2362" spans="2:86" ht="12" customHeight="1" x14ac:dyDescent="0.15">
      <c r="B2362" s="1058"/>
      <c r="C2362" s="1063"/>
      <c r="D2362" s="1061"/>
      <c r="E2362" s="1061"/>
      <c r="F2362" s="1061"/>
      <c r="G2362" s="1061"/>
      <c r="H2362" s="1061"/>
      <c r="I2362" s="1061"/>
      <c r="J2362" s="1062"/>
      <c r="K2362" s="192">
        <v>2</v>
      </c>
      <c r="L2362" s="1038" t="s">
        <v>534</v>
      </c>
      <c r="M2362" s="1039"/>
      <c r="N2362" s="1038" t="s">
        <v>485</v>
      </c>
      <c r="O2362" s="1039"/>
      <c r="P2362" s="1034" t="s">
        <v>333</v>
      </c>
      <c r="Q2362" s="1036"/>
      <c r="R2362" s="408" t="s">
        <v>338</v>
      </c>
      <c r="S2362" s="408"/>
      <c r="T2362" s="408"/>
      <c r="U2362" s="1034" t="s">
        <v>54</v>
      </c>
      <c r="V2362" s="1036"/>
      <c r="W2362" s="1034" t="s">
        <v>551</v>
      </c>
      <c r="X2362" s="1035"/>
      <c r="Y2362" s="286"/>
      <c r="Z2362" s="286"/>
      <c r="AA2362" s="286"/>
      <c r="AB2362" s="286"/>
      <c r="AC2362" s="223"/>
      <c r="AD2362" s="223"/>
      <c r="AE2362" s="223"/>
      <c r="AF2362" s="223"/>
      <c r="AG2362" s="223"/>
      <c r="AH2362" s="223"/>
      <c r="AI2362" s="223"/>
      <c r="AJ2362" s="223"/>
      <c r="AK2362" s="1052" t="s">
        <v>1689</v>
      </c>
      <c r="AL2362" s="1053"/>
      <c r="AM2362" s="1053"/>
      <c r="AN2362" s="1054"/>
      <c r="AO2362" s="1055"/>
      <c r="AP2362" s="3"/>
      <c r="AQ2362" s="222">
        <f t="shared" ref="AQ2362:AQ2380" si="1091">IF(P2362="材質劣化",2,IF(P2362="漏水",3,1))</f>
        <v>3</v>
      </c>
      <c r="AV2362" s="167"/>
      <c r="AW2362" s="167"/>
      <c r="AX2362" s="167"/>
      <c r="AY2362" s="167"/>
      <c r="AZ2362" s="167"/>
      <c r="BA2362" s="167"/>
      <c r="BB2362" s="167"/>
      <c r="BC2362" s="167"/>
      <c r="BD2362" s="167"/>
    </row>
    <row r="2363" spans="2:86" ht="12" customHeight="1" x14ac:dyDescent="0.15">
      <c r="B2363" s="1058"/>
      <c r="C2363" s="1063"/>
      <c r="D2363" s="1061"/>
      <c r="E2363" s="1061"/>
      <c r="F2363" s="1061"/>
      <c r="G2363" s="1061"/>
      <c r="H2363" s="1061"/>
      <c r="I2363" s="1061"/>
      <c r="J2363" s="1062"/>
      <c r="K2363" s="192"/>
      <c r="L2363" s="1038"/>
      <c r="M2363" s="1039"/>
      <c r="N2363" s="1038"/>
      <c r="O2363" s="1039"/>
      <c r="P2363" s="1034"/>
      <c r="Q2363" s="1036"/>
      <c r="R2363" s="408"/>
      <c r="S2363" s="408"/>
      <c r="T2363" s="408"/>
      <c r="U2363" s="1034"/>
      <c r="V2363" s="1036"/>
      <c r="W2363" s="1034"/>
      <c r="X2363" s="1035"/>
      <c r="Y2363" s="286"/>
      <c r="Z2363" s="286"/>
      <c r="AA2363" s="286"/>
      <c r="AB2363" s="286"/>
      <c r="AC2363" s="223"/>
      <c r="AD2363" s="223"/>
      <c r="AE2363" s="223"/>
      <c r="AF2363" s="223"/>
      <c r="AG2363" s="223"/>
      <c r="AH2363" s="223"/>
      <c r="AI2363" s="223"/>
      <c r="AJ2363" s="223"/>
      <c r="AK2363" s="1052"/>
      <c r="AL2363" s="1053"/>
      <c r="AM2363" s="1053"/>
      <c r="AN2363" s="1054"/>
      <c r="AO2363" s="1055"/>
      <c r="AP2363" s="3"/>
      <c r="AQ2363" s="222">
        <f t="shared" si="1091"/>
        <v>1</v>
      </c>
      <c r="AV2363" s="167"/>
      <c r="AW2363" s="167"/>
      <c r="AX2363" s="167"/>
      <c r="AY2363" s="167"/>
      <c r="AZ2363" s="167"/>
      <c r="BA2363" s="167"/>
      <c r="BB2363" s="167"/>
      <c r="BC2363" s="167"/>
      <c r="BD2363" s="167"/>
    </row>
    <row r="2364" spans="2:86" ht="12" customHeight="1" x14ac:dyDescent="0.15">
      <c r="B2364" s="1058"/>
      <c r="C2364" s="1063"/>
      <c r="D2364" s="1061"/>
      <c r="E2364" s="1061"/>
      <c r="F2364" s="1061"/>
      <c r="G2364" s="1061"/>
      <c r="H2364" s="1061"/>
      <c r="I2364" s="1061"/>
      <c r="J2364" s="1062"/>
      <c r="K2364" s="192"/>
      <c r="L2364" s="1038"/>
      <c r="M2364" s="1039"/>
      <c r="N2364" s="1038"/>
      <c r="O2364" s="1039"/>
      <c r="P2364" s="1034"/>
      <c r="Q2364" s="1036"/>
      <c r="R2364" s="408"/>
      <c r="S2364" s="408"/>
      <c r="T2364" s="408"/>
      <c r="U2364" s="1034"/>
      <c r="V2364" s="1036"/>
      <c r="W2364" s="1034"/>
      <c r="X2364" s="1035"/>
      <c r="Y2364" s="286"/>
      <c r="Z2364" s="286"/>
      <c r="AA2364" s="286"/>
      <c r="AB2364" s="286"/>
      <c r="AC2364" s="223"/>
      <c r="AD2364" s="223"/>
      <c r="AE2364" s="223"/>
      <c r="AF2364" s="223"/>
      <c r="AG2364" s="223"/>
      <c r="AH2364" s="223"/>
      <c r="AI2364" s="223"/>
      <c r="AJ2364" s="223"/>
      <c r="AK2364" s="1052"/>
      <c r="AL2364" s="1053"/>
      <c r="AM2364" s="1053"/>
      <c r="AN2364" s="1054"/>
      <c r="AO2364" s="1055"/>
      <c r="AP2364" s="3"/>
      <c r="AQ2364" s="222">
        <f t="shared" si="1091"/>
        <v>1</v>
      </c>
      <c r="AV2364" s="167"/>
      <c r="AW2364" s="167"/>
      <c r="AX2364" s="167"/>
      <c r="AY2364" s="167"/>
      <c r="AZ2364" s="167"/>
      <c r="BA2364" s="167"/>
      <c r="BB2364" s="167"/>
      <c r="BC2364" s="167"/>
      <c r="BD2364" s="167"/>
    </row>
    <row r="2365" spans="2:86" ht="12" customHeight="1" x14ac:dyDescent="0.15">
      <c r="B2365" s="1058"/>
      <c r="C2365" s="1063"/>
      <c r="D2365" s="1061"/>
      <c r="E2365" s="1061"/>
      <c r="F2365" s="1061"/>
      <c r="G2365" s="1061"/>
      <c r="H2365" s="1061"/>
      <c r="I2365" s="1061"/>
      <c r="J2365" s="1062"/>
      <c r="K2365" s="192"/>
      <c r="L2365" s="1038"/>
      <c r="M2365" s="1039"/>
      <c r="N2365" s="1038"/>
      <c r="O2365" s="1039"/>
      <c r="P2365" s="1034"/>
      <c r="Q2365" s="1036"/>
      <c r="R2365" s="408"/>
      <c r="S2365" s="408"/>
      <c r="T2365" s="408"/>
      <c r="U2365" s="1034"/>
      <c r="V2365" s="1036"/>
      <c r="W2365" s="1034"/>
      <c r="X2365" s="1035"/>
      <c r="Y2365" s="286"/>
      <c r="Z2365" s="286"/>
      <c r="AA2365" s="286"/>
      <c r="AB2365" s="286"/>
      <c r="AC2365" s="223"/>
      <c r="AD2365" s="223"/>
      <c r="AE2365" s="223"/>
      <c r="AF2365" s="223"/>
      <c r="AG2365" s="223"/>
      <c r="AH2365" s="223"/>
      <c r="AI2365" s="223"/>
      <c r="AJ2365" s="223"/>
      <c r="AK2365" s="1052"/>
      <c r="AL2365" s="1053"/>
      <c r="AM2365" s="1053"/>
      <c r="AN2365" s="1054"/>
      <c r="AO2365" s="1055"/>
      <c r="AP2365" s="3"/>
      <c r="AQ2365" s="222">
        <f t="shared" si="1091"/>
        <v>1</v>
      </c>
      <c r="AV2365" s="167"/>
      <c r="AW2365" s="167"/>
      <c r="AX2365" s="167"/>
      <c r="AY2365" s="167"/>
      <c r="AZ2365" s="167"/>
      <c r="BA2365" s="167"/>
      <c r="BB2365" s="167"/>
      <c r="BC2365" s="167"/>
      <c r="BD2365" s="167"/>
    </row>
    <row r="2366" spans="2:86" ht="12" customHeight="1" x14ac:dyDescent="0.15">
      <c r="B2366" s="1058"/>
      <c r="C2366" s="1063"/>
      <c r="D2366" s="1061"/>
      <c r="E2366" s="1061"/>
      <c r="F2366" s="1061"/>
      <c r="G2366" s="1061"/>
      <c r="H2366" s="1061"/>
      <c r="I2366" s="1061"/>
      <c r="J2366" s="1062"/>
      <c r="K2366" s="192"/>
      <c r="L2366" s="1038"/>
      <c r="M2366" s="1039"/>
      <c r="N2366" s="1038"/>
      <c r="O2366" s="1039"/>
      <c r="P2366" s="1034"/>
      <c r="Q2366" s="1036"/>
      <c r="R2366" s="408"/>
      <c r="S2366" s="408"/>
      <c r="T2366" s="408"/>
      <c r="U2366" s="1034"/>
      <c r="V2366" s="1036"/>
      <c r="W2366" s="1034"/>
      <c r="X2366" s="1035"/>
      <c r="Y2366" s="286"/>
      <c r="Z2366" s="286"/>
      <c r="AA2366" s="286"/>
      <c r="AB2366" s="286"/>
      <c r="AC2366" s="223"/>
      <c r="AD2366" s="223"/>
      <c r="AE2366" s="223"/>
      <c r="AF2366" s="223"/>
      <c r="AG2366" s="223"/>
      <c r="AH2366" s="223"/>
      <c r="AI2366" s="223"/>
      <c r="AJ2366" s="223"/>
      <c r="AK2366" s="1052"/>
      <c r="AL2366" s="1053"/>
      <c r="AM2366" s="1053"/>
      <c r="AN2366" s="1054"/>
      <c r="AO2366" s="1055"/>
      <c r="AP2366" s="3"/>
      <c r="AQ2366" s="222">
        <f t="shared" si="1091"/>
        <v>1</v>
      </c>
      <c r="AV2366" s="167"/>
      <c r="AW2366" s="167"/>
      <c r="AX2366" s="167"/>
      <c r="AY2366" s="167"/>
      <c r="AZ2366" s="167"/>
      <c r="BA2366" s="167"/>
      <c r="BB2366" s="167"/>
      <c r="BC2366" s="167"/>
      <c r="BD2366" s="167"/>
    </row>
    <row r="2367" spans="2:86" s="162" customFormat="1" ht="12" customHeight="1" x14ac:dyDescent="0.15">
      <c r="B2367" s="1058"/>
      <c r="C2367" s="1063"/>
      <c r="D2367" s="1061"/>
      <c r="E2367" s="1061"/>
      <c r="F2367" s="1061"/>
      <c r="G2367" s="1061"/>
      <c r="H2367" s="1061"/>
      <c r="I2367" s="1061"/>
      <c r="J2367" s="1062"/>
      <c r="K2367" s="192"/>
      <c r="L2367" s="1038"/>
      <c r="M2367" s="1039"/>
      <c r="N2367" s="1038"/>
      <c r="O2367" s="1039"/>
      <c r="P2367" s="1034"/>
      <c r="Q2367" s="1036"/>
      <c r="R2367" s="408"/>
      <c r="S2367" s="408"/>
      <c r="T2367" s="408"/>
      <c r="U2367" s="1034"/>
      <c r="V2367" s="1036"/>
      <c r="W2367" s="1034"/>
      <c r="X2367" s="1035"/>
      <c r="Y2367" s="286"/>
      <c r="Z2367" s="286"/>
      <c r="AA2367" s="286"/>
      <c r="AB2367" s="286"/>
      <c r="AC2367" s="223"/>
      <c r="AD2367" s="223"/>
      <c r="AE2367" s="223"/>
      <c r="AF2367" s="223"/>
      <c r="AG2367" s="223"/>
      <c r="AH2367" s="223"/>
      <c r="AI2367" s="223"/>
      <c r="AJ2367" s="223"/>
      <c r="AK2367" s="1034"/>
      <c r="AL2367" s="1035"/>
      <c r="AM2367" s="1035"/>
      <c r="AN2367" s="788"/>
      <c r="AO2367" s="789"/>
      <c r="AP2367" s="3"/>
      <c r="AQ2367" s="222">
        <f t="shared" si="1091"/>
        <v>1</v>
      </c>
    </row>
    <row r="2368" spans="2:86" s="162" customFormat="1" ht="12" customHeight="1" x14ac:dyDescent="0.15">
      <c r="B2368" s="1058"/>
      <c r="C2368" s="1063"/>
      <c r="D2368" s="1061"/>
      <c r="E2368" s="1061"/>
      <c r="F2368" s="1061"/>
      <c r="G2368" s="1061"/>
      <c r="H2368" s="1061"/>
      <c r="I2368" s="1061"/>
      <c r="J2368" s="1062"/>
      <c r="K2368" s="192"/>
      <c r="L2368" s="1038"/>
      <c r="M2368" s="1039"/>
      <c r="N2368" s="1038"/>
      <c r="O2368" s="1039"/>
      <c r="P2368" s="1034"/>
      <c r="Q2368" s="1036"/>
      <c r="R2368" s="408"/>
      <c r="S2368" s="408"/>
      <c r="T2368" s="408"/>
      <c r="U2368" s="1034"/>
      <c r="V2368" s="1036"/>
      <c r="W2368" s="1034"/>
      <c r="X2368" s="1035"/>
      <c r="Y2368" s="286"/>
      <c r="Z2368" s="286"/>
      <c r="AA2368" s="286"/>
      <c r="AB2368" s="286"/>
      <c r="AC2368" s="223"/>
      <c r="AD2368" s="223"/>
      <c r="AE2368" s="223"/>
      <c r="AF2368" s="223"/>
      <c r="AG2368" s="223"/>
      <c r="AH2368" s="223"/>
      <c r="AI2368" s="223"/>
      <c r="AJ2368" s="223"/>
      <c r="AK2368" s="1034"/>
      <c r="AL2368" s="1035"/>
      <c r="AM2368" s="1035"/>
      <c r="AN2368" s="788"/>
      <c r="AO2368" s="789"/>
      <c r="AP2368" s="3"/>
      <c r="AQ2368" s="222">
        <f t="shared" si="1091"/>
        <v>1</v>
      </c>
    </row>
    <row r="2369" spans="2:46" s="162" customFormat="1" ht="12" customHeight="1" x14ac:dyDescent="0.15">
      <c r="B2369" s="1058"/>
      <c r="C2369" s="1063"/>
      <c r="D2369" s="1061"/>
      <c r="E2369" s="1061"/>
      <c r="F2369" s="1061"/>
      <c r="G2369" s="1061"/>
      <c r="H2369" s="1061"/>
      <c r="I2369" s="1061"/>
      <c r="J2369" s="1062"/>
      <c r="K2369" s="192"/>
      <c r="L2369" s="1038"/>
      <c r="M2369" s="1039"/>
      <c r="N2369" s="1038"/>
      <c r="O2369" s="1039"/>
      <c r="P2369" s="1034"/>
      <c r="Q2369" s="1036"/>
      <c r="R2369" s="408"/>
      <c r="S2369" s="408"/>
      <c r="T2369" s="408"/>
      <c r="U2369" s="1034"/>
      <c r="V2369" s="1036"/>
      <c r="W2369" s="1034"/>
      <c r="X2369" s="1035"/>
      <c r="Y2369" s="286"/>
      <c r="Z2369" s="286"/>
      <c r="AA2369" s="286"/>
      <c r="AB2369" s="286"/>
      <c r="AC2369" s="223"/>
      <c r="AD2369" s="223"/>
      <c r="AE2369" s="223"/>
      <c r="AF2369" s="223"/>
      <c r="AG2369" s="223"/>
      <c r="AH2369" s="223"/>
      <c r="AI2369" s="223"/>
      <c r="AJ2369" s="223"/>
      <c r="AK2369" s="1034"/>
      <c r="AL2369" s="1035"/>
      <c r="AM2369" s="1035"/>
      <c r="AN2369" s="788"/>
      <c r="AO2369" s="789"/>
      <c r="AP2369" s="3"/>
      <c r="AQ2369" s="222">
        <f t="shared" si="1091"/>
        <v>1</v>
      </c>
    </row>
    <row r="2370" spans="2:46" s="162" customFormat="1" ht="12" customHeight="1" x14ac:dyDescent="0.15">
      <c r="B2370" s="1058"/>
      <c r="C2370" s="1063"/>
      <c r="D2370" s="1061"/>
      <c r="E2370" s="1061"/>
      <c r="F2370" s="1061"/>
      <c r="G2370" s="1061"/>
      <c r="H2370" s="1061"/>
      <c r="I2370" s="1061"/>
      <c r="J2370" s="1062"/>
      <c r="K2370" s="192"/>
      <c r="L2370" s="1038"/>
      <c r="M2370" s="1039"/>
      <c r="N2370" s="1038"/>
      <c r="O2370" s="1039"/>
      <c r="P2370" s="1034"/>
      <c r="Q2370" s="1036"/>
      <c r="R2370" s="408"/>
      <c r="S2370" s="408"/>
      <c r="T2370" s="408"/>
      <c r="U2370" s="1034"/>
      <c r="V2370" s="1036"/>
      <c r="W2370" s="1034"/>
      <c r="X2370" s="1035"/>
      <c r="Y2370" s="286"/>
      <c r="Z2370" s="286"/>
      <c r="AA2370" s="286"/>
      <c r="AB2370" s="286"/>
      <c r="AC2370" s="223"/>
      <c r="AD2370" s="223"/>
      <c r="AE2370" s="223"/>
      <c r="AF2370" s="223"/>
      <c r="AG2370" s="223"/>
      <c r="AH2370" s="223"/>
      <c r="AI2370" s="223"/>
      <c r="AJ2370" s="223"/>
      <c r="AK2370" s="1034"/>
      <c r="AL2370" s="1035"/>
      <c r="AM2370" s="1035"/>
      <c r="AN2370" s="788"/>
      <c r="AO2370" s="789"/>
      <c r="AP2370" s="3"/>
      <c r="AQ2370" s="222">
        <f t="shared" si="1091"/>
        <v>1</v>
      </c>
    </row>
    <row r="2371" spans="2:46" s="162" customFormat="1" ht="12" customHeight="1" x14ac:dyDescent="0.15">
      <c r="B2371" s="1058"/>
      <c r="C2371" s="1063"/>
      <c r="D2371" s="1061"/>
      <c r="E2371" s="1061"/>
      <c r="F2371" s="1061"/>
      <c r="G2371" s="1061"/>
      <c r="H2371" s="1061"/>
      <c r="I2371" s="1061"/>
      <c r="J2371" s="1062"/>
      <c r="K2371" s="192"/>
      <c r="L2371" s="1038"/>
      <c r="M2371" s="1039"/>
      <c r="N2371" s="1038"/>
      <c r="O2371" s="1039"/>
      <c r="P2371" s="1034"/>
      <c r="Q2371" s="1036"/>
      <c r="R2371" s="408"/>
      <c r="S2371" s="408"/>
      <c r="T2371" s="408"/>
      <c r="U2371" s="1034"/>
      <c r="V2371" s="1036"/>
      <c r="W2371" s="1034"/>
      <c r="X2371" s="1035"/>
      <c r="Y2371" s="286"/>
      <c r="Z2371" s="286"/>
      <c r="AA2371" s="286"/>
      <c r="AB2371" s="286"/>
      <c r="AC2371" s="223"/>
      <c r="AD2371" s="223"/>
      <c r="AE2371" s="223"/>
      <c r="AF2371" s="223"/>
      <c r="AG2371" s="223"/>
      <c r="AH2371" s="223"/>
      <c r="AI2371" s="223"/>
      <c r="AJ2371" s="223"/>
      <c r="AK2371" s="1034"/>
      <c r="AL2371" s="1035"/>
      <c r="AM2371" s="1035"/>
      <c r="AN2371" s="788"/>
      <c r="AO2371" s="789"/>
      <c r="AP2371" s="3"/>
      <c r="AQ2371" s="222">
        <f t="shared" si="1091"/>
        <v>1</v>
      </c>
    </row>
    <row r="2372" spans="2:46" s="162" customFormat="1" ht="12" customHeight="1" x14ac:dyDescent="0.15">
      <c r="B2372" s="1058"/>
      <c r="C2372" s="1063"/>
      <c r="D2372" s="1061"/>
      <c r="E2372" s="1061"/>
      <c r="F2372" s="1061"/>
      <c r="G2372" s="1061"/>
      <c r="H2372" s="1061"/>
      <c r="I2372" s="1061"/>
      <c r="J2372" s="1062"/>
      <c r="K2372" s="192"/>
      <c r="L2372" s="1038"/>
      <c r="M2372" s="1039"/>
      <c r="N2372" s="1038"/>
      <c r="O2372" s="1039"/>
      <c r="P2372" s="1034"/>
      <c r="Q2372" s="1036"/>
      <c r="R2372" s="408"/>
      <c r="S2372" s="408"/>
      <c r="T2372" s="408"/>
      <c r="U2372" s="1034"/>
      <c r="V2372" s="1036"/>
      <c r="W2372" s="1034"/>
      <c r="X2372" s="1035"/>
      <c r="Y2372" s="286"/>
      <c r="Z2372" s="286"/>
      <c r="AA2372" s="286"/>
      <c r="AB2372" s="286"/>
      <c r="AC2372" s="223"/>
      <c r="AD2372" s="223"/>
      <c r="AE2372" s="223"/>
      <c r="AF2372" s="223"/>
      <c r="AG2372" s="223"/>
      <c r="AH2372" s="223"/>
      <c r="AI2372" s="223"/>
      <c r="AJ2372" s="223"/>
      <c r="AK2372" s="1034"/>
      <c r="AL2372" s="1035"/>
      <c r="AM2372" s="1035"/>
      <c r="AN2372" s="788"/>
      <c r="AO2372" s="789"/>
      <c r="AP2372" s="3"/>
      <c r="AQ2372" s="222">
        <f t="shared" si="1091"/>
        <v>1</v>
      </c>
    </row>
    <row r="2373" spans="2:46" s="162" customFormat="1" ht="12" customHeight="1" x14ac:dyDescent="0.15">
      <c r="B2373" s="1058"/>
      <c r="C2373" s="1063"/>
      <c r="D2373" s="1061"/>
      <c r="E2373" s="1061"/>
      <c r="F2373" s="1061"/>
      <c r="G2373" s="1061"/>
      <c r="H2373" s="1061"/>
      <c r="I2373" s="1061"/>
      <c r="J2373" s="1062"/>
      <c r="K2373" s="192"/>
      <c r="L2373" s="1038"/>
      <c r="M2373" s="1039"/>
      <c r="N2373" s="1038"/>
      <c r="O2373" s="1039"/>
      <c r="P2373" s="1034"/>
      <c r="Q2373" s="1036"/>
      <c r="R2373" s="408"/>
      <c r="S2373" s="408"/>
      <c r="T2373" s="408"/>
      <c r="U2373" s="1034"/>
      <c r="V2373" s="1036"/>
      <c r="W2373" s="1034"/>
      <c r="X2373" s="1035"/>
      <c r="Y2373" s="286"/>
      <c r="Z2373" s="286"/>
      <c r="AA2373" s="286"/>
      <c r="AB2373" s="286"/>
      <c r="AC2373" s="223"/>
      <c r="AD2373" s="223"/>
      <c r="AE2373" s="223"/>
      <c r="AF2373" s="223"/>
      <c r="AG2373" s="223"/>
      <c r="AH2373" s="223"/>
      <c r="AI2373" s="223"/>
      <c r="AJ2373" s="223"/>
      <c r="AK2373" s="1034"/>
      <c r="AL2373" s="1035"/>
      <c r="AM2373" s="1035"/>
      <c r="AN2373" s="788"/>
      <c r="AO2373" s="789"/>
      <c r="AP2373" s="3"/>
      <c r="AQ2373" s="222">
        <f t="shared" si="1091"/>
        <v>1</v>
      </c>
    </row>
    <row r="2374" spans="2:46" s="162" customFormat="1" ht="12" customHeight="1" x14ac:dyDescent="0.15">
      <c r="B2374" s="1058"/>
      <c r="C2374" s="1063"/>
      <c r="D2374" s="1061"/>
      <c r="E2374" s="1061"/>
      <c r="F2374" s="1061"/>
      <c r="G2374" s="1061"/>
      <c r="H2374" s="1061"/>
      <c r="I2374" s="1061"/>
      <c r="J2374" s="1062"/>
      <c r="K2374" s="192"/>
      <c r="L2374" s="1038"/>
      <c r="M2374" s="1039"/>
      <c r="N2374" s="1038"/>
      <c r="O2374" s="1039"/>
      <c r="P2374" s="1034"/>
      <c r="Q2374" s="1036"/>
      <c r="R2374" s="408"/>
      <c r="S2374" s="408"/>
      <c r="T2374" s="408"/>
      <c r="U2374" s="1034"/>
      <c r="V2374" s="1036"/>
      <c r="W2374" s="1034"/>
      <c r="X2374" s="1035"/>
      <c r="Y2374" s="286"/>
      <c r="Z2374" s="286"/>
      <c r="AA2374" s="286"/>
      <c r="AB2374" s="286"/>
      <c r="AC2374" s="223"/>
      <c r="AD2374" s="223"/>
      <c r="AE2374" s="223"/>
      <c r="AF2374" s="223"/>
      <c r="AG2374" s="223"/>
      <c r="AH2374" s="223"/>
      <c r="AI2374" s="223"/>
      <c r="AJ2374" s="223"/>
      <c r="AK2374" s="1034"/>
      <c r="AL2374" s="1035"/>
      <c r="AM2374" s="1035"/>
      <c r="AN2374" s="788"/>
      <c r="AO2374" s="789"/>
      <c r="AP2374" s="3"/>
      <c r="AQ2374" s="222">
        <f t="shared" si="1091"/>
        <v>1</v>
      </c>
    </row>
    <row r="2375" spans="2:46" s="162" customFormat="1" ht="12" customHeight="1" x14ac:dyDescent="0.15">
      <c r="B2375" s="1058"/>
      <c r="C2375" s="1063"/>
      <c r="D2375" s="1061"/>
      <c r="E2375" s="1061"/>
      <c r="F2375" s="1061"/>
      <c r="G2375" s="1061"/>
      <c r="H2375" s="1061"/>
      <c r="I2375" s="1061"/>
      <c r="J2375" s="1062"/>
      <c r="K2375" s="192"/>
      <c r="L2375" s="1038"/>
      <c r="M2375" s="1039"/>
      <c r="N2375" s="1038"/>
      <c r="O2375" s="1039"/>
      <c r="P2375" s="1034"/>
      <c r="Q2375" s="1036"/>
      <c r="R2375" s="408"/>
      <c r="S2375" s="408"/>
      <c r="T2375" s="408"/>
      <c r="U2375" s="1034"/>
      <c r="V2375" s="1036"/>
      <c r="W2375" s="1034"/>
      <c r="X2375" s="1035"/>
      <c r="Y2375" s="286"/>
      <c r="Z2375" s="286"/>
      <c r="AA2375" s="286"/>
      <c r="AB2375" s="286"/>
      <c r="AC2375" s="223"/>
      <c r="AD2375" s="223"/>
      <c r="AE2375" s="223"/>
      <c r="AF2375" s="223"/>
      <c r="AG2375" s="223"/>
      <c r="AH2375" s="223"/>
      <c r="AI2375" s="223"/>
      <c r="AJ2375" s="223"/>
      <c r="AK2375" s="1034"/>
      <c r="AL2375" s="1035"/>
      <c r="AM2375" s="1035"/>
      <c r="AN2375" s="788"/>
      <c r="AO2375" s="789"/>
      <c r="AP2375" s="3"/>
      <c r="AQ2375" s="222">
        <f t="shared" si="1091"/>
        <v>1</v>
      </c>
    </row>
    <row r="2376" spans="2:46" s="162" customFormat="1" ht="12" customHeight="1" x14ac:dyDescent="0.15">
      <c r="B2376" s="1058"/>
      <c r="C2376" s="1063"/>
      <c r="D2376" s="1061"/>
      <c r="E2376" s="1061"/>
      <c r="F2376" s="1061"/>
      <c r="G2376" s="1061"/>
      <c r="H2376" s="1061"/>
      <c r="I2376" s="1061"/>
      <c r="J2376" s="1062"/>
      <c r="K2376" s="192"/>
      <c r="L2376" s="1038"/>
      <c r="M2376" s="1039"/>
      <c r="N2376" s="1038"/>
      <c r="O2376" s="1039"/>
      <c r="P2376" s="1034"/>
      <c r="Q2376" s="1036"/>
      <c r="R2376" s="408"/>
      <c r="S2376" s="408"/>
      <c r="T2376" s="408"/>
      <c r="U2376" s="1034"/>
      <c r="V2376" s="1036"/>
      <c r="W2376" s="1034"/>
      <c r="X2376" s="1035"/>
      <c r="Y2376" s="286"/>
      <c r="Z2376" s="286"/>
      <c r="AA2376" s="286"/>
      <c r="AB2376" s="286"/>
      <c r="AC2376" s="223"/>
      <c r="AD2376" s="223"/>
      <c r="AE2376" s="223"/>
      <c r="AF2376" s="223"/>
      <c r="AG2376" s="223"/>
      <c r="AH2376" s="223"/>
      <c r="AI2376" s="223"/>
      <c r="AJ2376" s="223"/>
      <c r="AK2376" s="1034"/>
      <c r="AL2376" s="1035"/>
      <c r="AM2376" s="1035"/>
      <c r="AN2376" s="788"/>
      <c r="AO2376" s="789"/>
      <c r="AP2376" s="3"/>
      <c r="AQ2376" s="222">
        <f t="shared" si="1091"/>
        <v>1</v>
      </c>
    </row>
    <row r="2377" spans="2:46" s="162" customFormat="1" ht="12" customHeight="1" x14ac:dyDescent="0.15">
      <c r="B2377" s="1058"/>
      <c r="C2377" s="1063"/>
      <c r="D2377" s="1061"/>
      <c r="E2377" s="1061"/>
      <c r="F2377" s="1061"/>
      <c r="G2377" s="1061"/>
      <c r="H2377" s="1061"/>
      <c r="I2377" s="1061"/>
      <c r="J2377" s="1062"/>
      <c r="K2377" s="192"/>
      <c r="L2377" s="1038"/>
      <c r="M2377" s="1039"/>
      <c r="N2377" s="1038"/>
      <c r="O2377" s="1039"/>
      <c r="P2377" s="1034"/>
      <c r="Q2377" s="1036"/>
      <c r="R2377" s="408"/>
      <c r="S2377" s="408"/>
      <c r="T2377" s="408"/>
      <c r="U2377" s="1034"/>
      <c r="V2377" s="1036"/>
      <c r="W2377" s="1034"/>
      <c r="X2377" s="1035"/>
      <c r="Y2377" s="286"/>
      <c r="Z2377" s="286"/>
      <c r="AA2377" s="286"/>
      <c r="AB2377" s="286"/>
      <c r="AC2377" s="223"/>
      <c r="AD2377" s="223"/>
      <c r="AE2377" s="223"/>
      <c r="AF2377" s="223"/>
      <c r="AG2377" s="223"/>
      <c r="AH2377" s="223"/>
      <c r="AI2377" s="223"/>
      <c r="AJ2377" s="223"/>
      <c r="AK2377" s="1034"/>
      <c r="AL2377" s="1035"/>
      <c r="AM2377" s="1035"/>
      <c r="AN2377" s="788"/>
      <c r="AO2377" s="789"/>
      <c r="AP2377" s="3"/>
      <c r="AQ2377" s="222">
        <f t="shared" si="1091"/>
        <v>1</v>
      </c>
    </row>
    <row r="2378" spans="2:46" s="162" customFormat="1" ht="12" customHeight="1" x14ac:dyDescent="0.15">
      <c r="B2378" s="1058"/>
      <c r="C2378" s="1063"/>
      <c r="D2378" s="1061"/>
      <c r="E2378" s="1061"/>
      <c r="F2378" s="1061"/>
      <c r="G2378" s="1061"/>
      <c r="H2378" s="1061"/>
      <c r="I2378" s="1061"/>
      <c r="J2378" s="1062"/>
      <c r="K2378" s="192"/>
      <c r="L2378" s="1038"/>
      <c r="M2378" s="1039"/>
      <c r="N2378" s="1038"/>
      <c r="O2378" s="1039"/>
      <c r="P2378" s="1034"/>
      <c r="Q2378" s="1036"/>
      <c r="R2378" s="408"/>
      <c r="S2378" s="408"/>
      <c r="T2378" s="408"/>
      <c r="U2378" s="1034"/>
      <c r="V2378" s="1036"/>
      <c r="W2378" s="1034"/>
      <c r="X2378" s="1035"/>
      <c r="Y2378" s="286"/>
      <c r="Z2378" s="286"/>
      <c r="AA2378" s="286"/>
      <c r="AB2378" s="286"/>
      <c r="AC2378" s="223"/>
      <c r="AD2378" s="223"/>
      <c r="AE2378" s="223"/>
      <c r="AF2378" s="223"/>
      <c r="AG2378" s="223"/>
      <c r="AH2378" s="223"/>
      <c r="AI2378" s="223"/>
      <c r="AJ2378" s="223"/>
      <c r="AK2378" s="1034"/>
      <c r="AL2378" s="1035"/>
      <c r="AM2378" s="1035"/>
      <c r="AN2378" s="788"/>
      <c r="AO2378" s="789"/>
      <c r="AP2378" s="3"/>
      <c r="AQ2378" s="222">
        <f t="shared" si="1091"/>
        <v>1</v>
      </c>
    </row>
    <row r="2379" spans="2:46" s="162" customFormat="1" ht="12" customHeight="1" x14ac:dyDescent="0.15">
      <c r="B2379" s="1058"/>
      <c r="C2379" s="1063"/>
      <c r="D2379" s="1061"/>
      <c r="E2379" s="1061"/>
      <c r="F2379" s="1061"/>
      <c r="G2379" s="1061"/>
      <c r="H2379" s="1061"/>
      <c r="I2379" s="1061"/>
      <c r="J2379" s="1062"/>
      <c r="K2379" s="192"/>
      <c r="L2379" s="1038"/>
      <c r="M2379" s="1039"/>
      <c r="N2379" s="1038"/>
      <c r="O2379" s="1039"/>
      <c r="P2379" s="1034"/>
      <c r="Q2379" s="1036"/>
      <c r="R2379" s="408"/>
      <c r="S2379" s="408"/>
      <c r="T2379" s="408"/>
      <c r="U2379" s="1034"/>
      <c r="V2379" s="1036"/>
      <c r="W2379" s="1034"/>
      <c r="X2379" s="1035"/>
      <c r="Y2379" s="286"/>
      <c r="Z2379" s="286"/>
      <c r="AA2379" s="286"/>
      <c r="AB2379" s="286"/>
      <c r="AC2379" s="223"/>
      <c r="AD2379" s="223"/>
      <c r="AE2379" s="223"/>
      <c r="AF2379" s="223"/>
      <c r="AG2379" s="223"/>
      <c r="AH2379" s="223"/>
      <c r="AI2379" s="223"/>
      <c r="AJ2379" s="223"/>
      <c r="AK2379" s="1034"/>
      <c r="AL2379" s="1035"/>
      <c r="AM2379" s="1035"/>
      <c r="AN2379" s="788"/>
      <c r="AO2379" s="789"/>
      <c r="AP2379" s="3"/>
      <c r="AQ2379" s="222">
        <f t="shared" si="1091"/>
        <v>1</v>
      </c>
    </row>
    <row r="2380" spans="2:46" s="162" customFormat="1" ht="12" customHeight="1" x14ac:dyDescent="0.15">
      <c r="B2380" s="1058"/>
      <c r="C2380" s="1063"/>
      <c r="D2380" s="1061"/>
      <c r="E2380" s="1061"/>
      <c r="F2380" s="1061"/>
      <c r="G2380" s="1061"/>
      <c r="H2380" s="1061"/>
      <c r="I2380" s="1061"/>
      <c r="J2380" s="1062"/>
      <c r="K2380" s="192"/>
      <c r="L2380" s="1038"/>
      <c r="M2380" s="1039"/>
      <c r="N2380" s="1038"/>
      <c r="O2380" s="1039"/>
      <c r="P2380" s="1034"/>
      <c r="Q2380" s="1036"/>
      <c r="R2380" s="408"/>
      <c r="S2380" s="408"/>
      <c r="T2380" s="408"/>
      <c r="U2380" s="1034"/>
      <c r="V2380" s="1036"/>
      <c r="W2380" s="1034"/>
      <c r="X2380" s="1035"/>
      <c r="Y2380" s="286"/>
      <c r="Z2380" s="286"/>
      <c r="AA2380" s="286"/>
      <c r="AB2380" s="286"/>
      <c r="AC2380" s="223"/>
      <c r="AD2380" s="223"/>
      <c r="AE2380" s="223"/>
      <c r="AF2380" s="223"/>
      <c r="AG2380" s="223"/>
      <c r="AH2380" s="223"/>
      <c r="AI2380" s="223"/>
      <c r="AJ2380" s="223"/>
      <c r="AK2380" s="1034"/>
      <c r="AL2380" s="1035"/>
      <c r="AM2380" s="1035"/>
      <c r="AN2380" s="788"/>
      <c r="AO2380" s="789"/>
      <c r="AP2380" s="3"/>
      <c r="AQ2380" s="222">
        <f t="shared" si="1091"/>
        <v>1</v>
      </c>
    </row>
    <row r="2381" spans="2:46" s="162" customFormat="1" ht="12" customHeight="1" x14ac:dyDescent="0.15">
      <c r="B2381" s="1058"/>
      <c r="C2381" s="1063"/>
      <c r="D2381" s="1061"/>
      <c r="E2381" s="1061"/>
      <c r="F2381" s="1061"/>
      <c r="G2381" s="1061"/>
      <c r="H2381" s="1061"/>
      <c r="I2381" s="1061"/>
      <c r="J2381" s="1062"/>
      <c r="K2381" s="1016" t="s">
        <v>216</v>
      </c>
      <c r="L2381" s="1016" t="s">
        <v>215</v>
      </c>
      <c r="M2381" s="1016"/>
      <c r="N2381" s="1016"/>
      <c r="O2381" s="1016"/>
      <c r="P2381" s="1016"/>
      <c r="Q2381" s="1016"/>
      <c r="R2381" s="1016"/>
      <c r="S2381" s="1016"/>
      <c r="T2381" s="1016"/>
      <c r="U2381" s="1016"/>
      <c r="V2381" s="1016"/>
      <c r="W2381" s="1016"/>
      <c r="X2381" s="1016"/>
      <c r="Y2381" s="1040" t="s">
        <v>466</v>
      </c>
      <c r="Z2381" s="1041"/>
      <c r="AA2381" s="1041"/>
      <c r="AB2381" s="1042"/>
      <c r="AC2381" s="224">
        <f t="shared" ref="AC2381:AJ2381" si="1092">SUM(AC2361:AC2380)</f>
        <v>0</v>
      </c>
      <c r="AD2381" s="224">
        <f t="shared" si="1092"/>
        <v>0</v>
      </c>
      <c r="AE2381" s="224">
        <f t="shared" si="1092"/>
        <v>0</v>
      </c>
      <c r="AF2381" s="224">
        <f t="shared" si="1092"/>
        <v>0</v>
      </c>
      <c r="AG2381" s="224">
        <f t="shared" si="1092"/>
        <v>0</v>
      </c>
      <c r="AH2381" s="224">
        <f t="shared" si="1092"/>
        <v>0</v>
      </c>
      <c r="AI2381" s="224">
        <f t="shared" si="1092"/>
        <v>0</v>
      </c>
      <c r="AJ2381" s="224">
        <f t="shared" si="1092"/>
        <v>0</v>
      </c>
      <c r="AK2381" s="1040" t="s">
        <v>214</v>
      </c>
      <c r="AL2381" s="1041"/>
      <c r="AM2381" s="1041"/>
      <c r="AN2381" s="788"/>
      <c r="AO2381" s="789"/>
      <c r="AP2381" s="3"/>
    </row>
    <row r="2382" spans="2:46" s="162" customFormat="1" ht="12" customHeight="1" x14ac:dyDescent="0.15">
      <c r="B2382" s="1058"/>
      <c r="C2382" s="1063"/>
      <c r="D2382" s="1061"/>
      <c r="E2382" s="1061"/>
      <c r="F2382" s="1061"/>
      <c r="G2382" s="1061"/>
      <c r="H2382" s="1061"/>
      <c r="I2382" s="1061"/>
      <c r="J2382" s="1062"/>
      <c r="K2382" s="1016"/>
      <c r="L2382" s="1016" t="s">
        <v>467</v>
      </c>
      <c r="M2382" s="1016"/>
      <c r="N2382" s="1016"/>
      <c r="O2382" s="1016" t="s">
        <v>213</v>
      </c>
      <c r="P2382" s="1016"/>
      <c r="Q2382" s="1016"/>
      <c r="R2382" s="1016"/>
      <c r="S2382" s="1016"/>
      <c r="T2382" s="1016"/>
      <c r="U2382" s="1016"/>
      <c r="V2382" s="1016"/>
      <c r="W2382" s="1016"/>
      <c r="X2382" s="1016"/>
      <c r="Y2382" s="193">
        <f>COUNTIF(Y2361:Y2380,"○")</f>
        <v>0</v>
      </c>
      <c r="Z2382" s="193">
        <f>COUNTIF(Z2361:Z2380,"○")</f>
        <v>0</v>
      </c>
      <c r="AA2382" s="193">
        <f>COUNTIF(AA2361:AA2380,"○")</f>
        <v>0</v>
      </c>
      <c r="AB2382" s="193">
        <f>COUNTIF(AB2361:AB2380,"○")</f>
        <v>0</v>
      </c>
      <c r="AC2382" s="193">
        <f t="shared" ref="AC2382:AJ2382" si="1093">COUNT(AC2361:AC2380)</f>
        <v>0</v>
      </c>
      <c r="AD2382" s="193">
        <f t="shared" si="1093"/>
        <v>0</v>
      </c>
      <c r="AE2382" s="193">
        <f t="shared" si="1093"/>
        <v>0</v>
      </c>
      <c r="AF2382" s="193">
        <f t="shared" si="1093"/>
        <v>0</v>
      </c>
      <c r="AG2382" s="193">
        <f t="shared" si="1093"/>
        <v>0</v>
      </c>
      <c r="AH2382" s="193">
        <f t="shared" si="1093"/>
        <v>0</v>
      </c>
      <c r="AI2382" s="193">
        <f t="shared" si="1093"/>
        <v>0</v>
      </c>
      <c r="AJ2382" s="193">
        <f t="shared" si="1093"/>
        <v>0</v>
      </c>
      <c r="AK2382" s="1043"/>
      <c r="AL2382" s="1044"/>
      <c r="AM2382" s="1044"/>
      <c r="AN2382" s="1044"/>
      <c r="AO2382" s="1045"/>
      <c r="AP2382" s="3"/>
    </row>
    <row r="2383" spans="2:46" ht="12" customHeight="1" x14ac:dyDescent="0.15">
      <c r="B2383" s="1058"/>
      <c r="C2383" s="1063"/>
      <c r="D2383" s="1061"/>
      <c r="E2383" s="1061"/>
      <c r="F2383" s="1061"/>
      <c r="G2383" s="1061"/>
      <c r="H2383" s="1061"/>
      <c r="I2383" s="1061"/>
      <c r="J2383" s="1062"/>
      <c r="K2383" s="1016"/>
      <c r="L2383" s="1016"/>
      <c r="M2383" s="1016"/>
      <c r="N2383" s="1016"/>
      <c r="O2383" s="1016" t="s">
        <v>468</v>
      </c>
      <c r="P2383" s="1016"/>
      <c r="Q2383" s="1016"/>
      <c r="R2383" s="1016"/>
      <c r="S2383" s="1016"/>
      <c r="T2383" s="1016"/>
      <c r="U2383" s="1016"/>
      <c r="V2383" s="1016"/>
      <c r="W2383" s="1016"/>
      <c r="X2383" s="1016"/>
      <c r="Y2383" s="1034" t="str">
        <f>IF(Y2382&gt;0,"Ⅳ",IF(Z2382&gt;0,"Ⅲ",IF(AA2382&gt;0,"Ⅱa",IF(AB2382&gt;0,"Ⅱb","Ⅰ"))))</f>
        <v>Ⅰ</v>
      </c>
      <c r="Z2383" s="1035"/>
      <c r="AA2383" s="1035"/>
      <c r="AB2383" s="1036"/>
      <c r="AC2383" s="1034" t="str">
        <f>IF(AC2382&gt;0,"Ⅳ",IF(AD2382&gt;0,"Ⅲ",IF(AE2382&gt;0,"Ⅱa",IF(AF2382&gt;0,"Ⅱb","Ⅰ"))))</f>
        <v>Ⅰ</v>
      </c>
      <c r="AD2383" s="1035"/>
      <c r="AE2383" s="1035"/>
      <c r="AF2383" s="1036"/>
      <c r="AG2383" s="1034" t="str">
        <f>IF(AG2382&gt;0,"Ⅳ",IF(AH2382&gt;0,"Ⅲ",IF(AI2382&gt;0,"Ⅱa",IF(AJ2382&gt;0,"Ⅱb","Ⅰ"))))</f>
        <v>Ⅰ</v>
      </c>
      <c r="AH2383" s="1035"/>
      <c r="AI2383" s="1035"/>
      <c r="AJ2383" s="1036"/>
      <c r="AK2383" s="1046"/>
      <c r="AL2383" s="1047"/>
      <c r="AM2383" s="1047"/>
      <c r="AN2383" s="1047"/>
      <c r="AO2383" s="1048"/>
      <c r="AP2383" s="3"/>
      <c r="AQ2383" s="282" t="s">
        <v>312</v>
      </c>
      <c r="AR2383" s="282" t="s">
        <v>313</v>
      </c>
      <c r="AS2383" s="699" t="s">
        <v>316</v>
      </c>
      <c r="AT2383" s="1026"/>
    </row>
    <row r="2384" spans="2:46" ht="12" customHeight="1" x14ac:dyDescent="0.15">
      <c r="B2384" s="1058"/>
      <c r="C2384" s="1063"/>
      <c r="D2384" s="1061"/>
      <c r="E2384" s="1061"/>
      <c r="F2384" s="1061"/>
      <c r="G2384" s="1061"/>
      <c r="H2384" s="1061"/>
      <c r="I2384" s="1061"/>
      <c r="J2384" s="1062"/>
      <c r="K2384" s="1016"/>
      <c r="L2384" s="1016" t="s">
        <v>469</v>
      </c>
      <c r="M2384" s="1016"/>
      <c r="N2384" s="1016"/>
      <c r="O2384" s="1016" t="s">
        <v>212</v>
      </c>
      <c r="P2384" s="1016"/>
      <c r="Q2384" s="1016"/>
      <c r="R2384" s="1016"/>
      <c r="S2384" s="1016"/>
      <c r="T2384" s="1016"/>
      <c r="U2384" s="1016"/>
      <c r="V2384" s="1016"/>
      <c r="W2384" s="1016"/>
      <c r="X2384" s="1016"/>
      <c r="Y2384" s="187" t="s">
        <v>32</v>
      </c>
      <c r="Z2384" s="187" t="s">
        <v>33</v>
      </c>
      <c r="AA2384" s="1027" t="s">
        <v>34</v>
      </c>
      <c r="AB2384" s="1027"/>
      <c r="AC2384" s="187" t="s">
        <v>32</v>
      </c>
      <c r="AD2384" s="187" t="s">
        <v>33</v>
      </c>
      <c r="AE2384" s="1027" t="s">
        <v>34</v>
      </c>
      <c r="AF2384" s="1027"/>
      <c r="AG2384" s="187" t="s">
        <v>32</v>
      </c>
      <c r="AH2384" s="187" t="s">
        <v>33</v>
      </c>
      <c r="AI2384" s="1027" t="s">
        <v>34</v>
      </c>
      <c r="AJ2384" s="1027"/>
      <c r="AK2384" s="1046"/>
      <c r="AL2384" s="1047"/>
      <c r="AM2384" s="1047"/>
      <c r="AN2384" s="1047"/>
      <c r="AO2384" s="1048"/>
      <c r="AP2384" s="3"/>
      <c r="AQ2384" s="1028">
        <f>+Y2382+Z2382</f>
        <v>0</v>
      </c>
      <c r="AR2384" s="1029"/>
      <c r="AS2384" s="1028">
        <f>+AA2382+AB2382</f>
        <v>0</v>
      </c>
      <c r="AT2384" s="1029"/>
    </row>
    <row r="2385" spans="2:86" ht="12" customHeight="1" x14ac:dyDescent="0.15">
      <c r="B2385" s="1058"/>
      <c r="C2385" s="1063"/>
      <c r="D2385" s="1061"/>
      <c r="E2385" s="1061"/>
      <c r="F2385" s="1061"/>
      <c r="G2385" s="1061"/>
      <c r="H2385" s="1061"/>
      <c r="I2385" s="1061"/>
      <c r="J2385" s="1062"/>
      <c r="K2385" s="1016"/>
      <c r="L2385" s="1016"/>
      <c r="M2385" s="1016"/>
      <c r="N2385" s="1016"/>
      <c r="O2385" s="1016" t="s">
        <v>470</v>
      </c>
      <c r="P2385" s="1016"/>
      <c r="Q2385" s="1016"/>
      <c r="R2385" s="1016"/>
      <c r="S2385" s="1016"/>
      <c r="T2385" s="1016"/>
      <c r="U2385" s="1016"/>
      <c r="V2385" s="1016"/>
      <c r="W2385" s="1016"/>
      <c r="X2385" s="1016"/>
      <c r="Y2385" s="193" t="str">
        <f>IF(Y2382=0,"",1)</f>
        <v/>
      </c>
      <c r="Z2385" s="193" t="str">
        <f>IF(Z2382=0,"",1)</f>
        <v/>
      </c>
      <c r="AA2385" s="1030" t="str">
        <f>IF(AQ2384=1,"",IF(AS2384&gt;0,1,""))</f>
        <v/>
      </c>
      <c r="AB2385" s="1031"/>
      <c r="AC2385" s="193">
        <f>+AC2382</f>
        <v>0</v>
      </c>
      <c r="AD2385" s="193">
        <f>AD2382</f>
        <v>0</v>
      </c>
      <c r="AE2385" s="1030">
        <f>AE2382+AF2382</f>
        <v>0</v>
      </c>
      <c r="AF2385" s="1031"/>
      <c r="AG2385" s="193">
        <f>AG2382</f>
        <v>0</v>
      </c>
      <c r="AH2385" s="193">
        <f>AH2382</f>
        <v>0</v>
      </c>
      <c r="AI2385" s="1030">
        <f>AI2382+AJ2382</f>
        <v>0</v>
      </c>
      <c r="AJ2385" s="1031"/>
      <c r="AK2385" s="1046"/>
      <c r="AL2385" s="1047"/>
      <c r="AM2385" s="1047"/>
      <c r="AN2385" s="1047"/>
      <c r="AO2385" s="1048"/>
      <c r="AP2385" s="3"/>
      <c r="AQ2385" s="197">
        <f>+Y2382+AC2385+AG2385</f>
        <v>0</v>
      </c>
      <c r="AR2385" s="197">
        <f>+Z2382+AD2385+AH2385</f>
        <v>0</v>
      </c>
      <c r="AS2385" s="1032">
        <f>+AS2384+AE2385+AI2385</f>
        <v>0</v>
      </c>
      <c r="AT2385" s="1033"/>
    </row>
    <row r="2386" spans="2:86" ht="12" customHeight="1" x14ac:dyDescent="0.15">
      <c r="B2386" s="1058"/>
      <c r="C2386" s="1063"/>
      <c r="D2386" s="1061"/>
      <c r="E2386" s="1061"/>
      <c r="F2386" s="1061"/>
      <c r="G2386" s="1061"/>
      <c r="H2386" s="1061"/>
      <c r="I2386" s="1061"/>
      <c r="J2386" s="1062"/>
      <c r="K2386" s="1016"/>
      <c r="L2386" s="1016"/>
      <c r="M2386" s="1016"/>
      <c r="N2386" s="1016"/>
      <c r="O2386" s="1016" t="s">
        <v>471</v>
      </c>
      <c r="P2386" s="1016"/>
      <c r="Q2386" s="1016"/>
      <c r="R2386" s="1016"/>
      <c r="S2386" s="1016"/>
      <c r="T2386" s="1016"/>
      <c r="U2386" s="1016"/>
      <c r="V2386" s="1016"/>
      <c r="W2386" s="1016"/>
      <c r="X2386" s="1016"/>
      <c r="Y2386" s="1034" t="s">
        <v>875</v>
      </c>
      <c r="Z2386" s="1035"/>
      <c r="AA2386" s="1035"/>
      <c r="AB2386" s="1036"/>
      <c r="AC2386" s="1034" t="str">
        <f>IF(AC2385&gt;0,"Ⅳ",IF(AD2385&gt;0,"Ⅲ",IF(AE2385&gt;0,"Ⅱ","Ⅰ")))</f>
        <v>Ⅰ</v>
      </c>
      <c r="AD2386" s="1035"/>
      <c r="AE2386" s="1035"/>
      <c r="AF2386" s="1036"/>
      <c r="AG2386" s="1034" t="str">
        <f>IF(AG2385&gt;0,"Ⅳ",IF(AH2385&gt;0,"Ⅲ",IF(AI2385&gt;0,"Ⅱ","Ⅰ")))</f>
        <v>Ⅰ</v>
      </c>
      <c r="AH2386" s="1035"/>
      <c r="AI2386" s="1035"/>
      <c r="AJ2386" s="1036"/>
      <c r="AK2386" s="1046"/>
      <c r="AL2386" s="1047"/>
      <c r="AM2386" s="1047"/>
      <c r="AN2386" s="1047"/>
      <c r="AO2386" s="1048"/>
      <c r="AP2386" s="3"/>
      <c r="AQ2386" s="1037" t="str">
        <f>IF(AQ2385&gt;0,"Ⅳ",IF(AR2385&gt;0,"Ⅲ",IF(AS2385&gt;0,"Ⅱ","Ⅰ")))</f>
        <v>Ⅰ</v>
      </c>
      <c r="AR2386" s="1037"/>
      <c r="AS2386" s="1037"/>
      <c r="AT2386" s="1037"/>
    </row>
    <row r="2387" spans="2:86" ht="12" customHeight="1" x14ac:dyDescent="0.15">
      <c r="B2387" s="1058"/>
      <c r="C2387" s="1063"/>
      <c r="D2387" s="1061"/>
      <c r="E2387" s="1061"/>
      <c r="F2387" s="1061"/>
      <c r="G2387" s="1061"/>
      <c r="H2387" s="1061"/>
      <c r="I2387" s="1061"/>
      <c r="J2387" s="1062"/>
      <c r="K2387" s="1016"/>
      <c r="L2387" s="1016"/>
      <c r="M2387" s="1016"/>
      <c r="N2387" s="1016"/>
      <c r="O2387" s="1016" t="s">
        <v>472</v>
      </c>
      <c r="P2387" s="1016"/>
      <c r="Q2387" s="1016"/>
      <c r="R2387" s="1016"/>
      <c r="S2387" s="1016"/>
      <c r="T2387" s="1016"/>
      <c r="U2387" s="1016"/>
      <c r="V2387" s="1016"/>
      <c r="W2387" s="1016"/>
      <c r="X2387" s="1016"/>
      <c r="Y2387" s="1034" t="str">
        <f>IF(COUNTIF(Y2386:AJ2386,"Ⅳ")&gt;0,"Ⅳ",IF(COUNTIF(Y2386:AJ2386,"Ⅲ")&gt;0,"Ⅲ",IF(COUNTIF(Y2386:AJ2386,"Ⅱ")&gt;0,"Ⅱ","Ⅰ")))</f>
        <v>Ⅰ</v>
      </c>
      <c r="Z2387" s="1035"/>
      <c r="AA2387" s="1035"/>
      <c r="AB2387" s="1035"/>
      <c r="AC2387" s="1035"/>
      <c r="AD2387" s="1035"/>
      <c r="AE2387" s="1035"/>
      <c r="AF2387" s="1035"/>
      <c r="AG2387" s="1035"/>
      <c r="AH2387" s="1035"/>
      <c r="AI2387" s="1035"/>
      <c r="AJ2387" s="1036"/>
      <c r="AK2387" s="1049"/>
      <c r="AL2387" s="1050"/>
      <c r="AM2387" s="1050"/>
      <c r="AN2387" s="1050"/>
      <c r="AO2387" s="1051"/>
      <c r="AP2387" s="3"/>
    </row>
    <row r="2388" spans="2:86" ht="14.25" customHeight="1" x14ac:dyDescent="0.15">
      <c r="B2388" s="1058"/>
      <c r="C2388" s="1063"/>
      <c r="D2388" s="1061"/>
      <c r="E2388" s="1061"/>
      <c r="F2388" s="1061"/>
      <c r="G2388" s="1061"/>
      <c r="H2388" s="1061"/>
      <c r="I2388" s="1061"/>
      <c r="J2388" s="1062"/>
      <c r="K2388" s="1016" t="s">
        <v>169</v>
      </c>
      <c r="L2388" s="1017"/>
      <c r="M2388" s="1017"/>
      <c r="N2388" s="1017"/>
      <c r="O2388" s="1017"/>
      <c r="P2388" s="1017"/>
      <c r="Q2388" s="1017"/>
      <c r="R2388" s="1017"/>
      <c r="S2388" s="1017"/>
      <c r="T2388" s="1017"/>
      <c r="U2388" s="1017"/>
      <c r="V2388" s="1017"/>
      <c r="W2388" s="1017"/>
      <c r="X2388" s="1017"/>
      <c r="Y2388" s="1017"/>
      <c r="Z2388" s="1017"/>
      <c r="AA2388" s="1017"/>
      <c r="AB2388" s="1017"/>
      <c r="AC2388" s="1017"/>
      <c r="AD2388" s="1017"/>
      <c r="AE2388" s="1017"/>
      <c r="AF2388" s="1017"/>
      <c r="AG2388" s="1017"/>
      <c r="AH2388" s="1017"/>
      <c r="AI2388" s="1017"/>
      <c r="AJ2388" s="1017"/>
      <c r="AK2388" s="1017"/>
      <c r="AL2388" s="1017"/>
      <c r="AM2388" s="1017"/>
      <c r="AN2388" s="1017"/>
      <c r="AO2388" s="1017"/>
      <c r="AP2388" s="3"/>
    </row>
    <row r="2389" spans="2:86" ht="14.25" customHeight="1" x14ac:dyDescent="0.15">
      <c r="B2389" s="1058"/>
      <c r="C2389" s="1063"/>
      <c r="D2389" s="1061"/>
      <c r="E2389" s="1061"/>
      <c r="F2389" s="1061"/>
      <c r="G2389" s="1061"/>
      <c r="H2389" s="1061"/>
      <c r="I2389" s="1061"/>
      <c r="J2389" s="1062"/>
      <c r="K2389" s="1016"/>
      <c r="L2389" s="1017"/>
      <c r="M2389" s="1017"/>
      <c r="N2389" s="1017"/>
      <c r="O2389" s="1017"/>
      <c r="P2389" s="1017"/>
      <c r="Q2389" s="1017"/>
      <c r="R2389" s="1017"/>
      <c r="S2389" s="1017"/>
      <c r="T2389" s="1017"/>
      <c r="U2389" s="1017"/>
      <c r="V2389" s="1017"/>
      <c r="W2389" s="1017"/>
      <c r="X2389" s="1017"/>
      <c r="Y2389" s="1017"/>
      <c r="Z2389" s="1017"/>
      <c r="AA2389" s="1017"/>
      <c r="AB2389" s="1017"/>
      <c r="AC2389" s="1017"/>
      <c r="AD2389" s="1017"/>
      <c r="AE2389" s="1017"/>
      <c r="AF2389" s="1017"/>
      <c r="AG2389" s="1017"/>
      <c r="AH2389" s="1017"/>
      <c r="AI2389" s="1017"/>
      <c r="AJ2389" s="1017"/>
      <c r="AK2389" s="1017"/>
      <c r="AL2389" s="1017"/>
      <c r="AM2389" s="1017"/>
      <c r="AN2389" s="1017"/>
      <c r="AO2389" s="1017"/>
      <c r="AP2389" s="3"/>
    </row>
    <row r="2390" spans="2:86" ht="12" customHeight="1" x14ac:dyDescent="0.15">
      <c r="B2390" s="1058"/>
      <c r="C2390" s="1063"/>
      <c r="D2390" s="1061"/>
      <c r="E2390" s="1061"/>
      <c r="F2390" s="1061"/>
      <c r="G2390" s="1061"/>
      <c r="H2390" s="1061"/>
      <c r="I2390" s="1061"/>
      <c r="J2390" s="1062"/>
      <c r="K2390" s="1018" t="s">
        <v>473</v>
      </c>
      <c r="L2390" s="1018"/>
      <c r="M2390" s="1018"/>
      <c r="N2390" s="1018"/>
      <c r="O2390" s="1018"/>
      <c r="P2390" s="1018"/>
      <c r="Q2390" s="1018"/>
      <c r="R2390" s="1018"/>
      <c r="S2390" s="1018"/>
      <c r="T2390" s="1018"/>
      <c r="U2390" s="1018"/>
      <c r="V2390" s="1018"/>
      <c r="W2390" s="1018"/>
      <c r="X2390" s="1018"/>
      <c r="Y2390" s="1018"/>
      <c r="Z2390" s="1018"/>
      <c r="AA2390" s="1018"/>
      <c r="AB2390" s="1018"/>
      <c r="AC2390" s="1018"/>
      <c r="AD2390" s="1018"/>
      <c r="AE2390" s="1018"/>
      <c r="AF2390" s="1018"/>
      <c r="AG2390" s="1018"/>
      <c r="AH2390" s="1018"/>
      <c r="AI2390" s="1018"/>
      <c r="AJ2390" s="1018"/>
      <c r="AK2390" s="1018"/>
      <c r="AL2390" s="1018"/>
      <c r="AM2390" s="1018"/>
      <c r="AN2390" s="1018"/>
      <c r="AO2390" s="1018"/>
      <c r="AP2390" s="3"/>
    </row>
    <row r="2391" spans="2:86" ht="12" customHeight="1" x14ac:dyDescent="0.15">
      <c r="B2391" s="1058"/>
      <c r="C2391" s="1063"/>
      <c r="D2391" s="1061"/>
      <c r="E2391" s="1061"/>
      <c r="F2391" s="1061"/>
      <c r="G2391" s="1061"/>
      <c r="H2391" s="1061"/>
      <c r="I2391" s="1061"/>
      <c r="J2391" s="1062"/>
      <c r="K2391" s="1019" t="s">
        <v>523</v>
      </c>
      <c r="L2391" s="1019"/>
      <c r="M2391" s="1019"/>
      <c r="N2391" s="1019"/>
      <c r="O2391" s="1019"/>
      <c r="P2391" s="1019"/>
      <c r="Q2391" s="1019"/>
      <c r="R2391" s="1019"/>
      <c r="S2391" s="1019"/>
      <c r="T2391" s="1019"/>
      <c r="U2391" s="1019"/>
      <c r="V2391" s="1019"/>
      <c r="W2391" s="1019"/>
      <c r="X2391" s="1019"/>
      <c r="Y2391" s="1019"/>
      <c r="Z2391" s="1019"/>
      <c r="AA2391" s="1019"/>
      <c r="AB2391" s="1019"/>
      <c r="AC2391" s="1019"/>
      <c r="AD2391" s="1019"/>
      <c r="AE2391" s="1019"/>
      <c r="AF2391" s="1019"/>
      <c r="AG2391" s="1019"/>
      <c r="AH2391" s="1019"/>
      <c r="AI2391" s="1019"/>
      <c r="AJ2391" s="1019"/>
      <c r="AK2391" s="1019"/>
      <c r="AL2391" s="1019"/>
      <c r="AM2391" s="1019"/>
      <c r="AN2391" s="1019"/>
      <c r="AO2391" s="1019"/>
      <c r="AP2391" s="3"/>
    </row>
    <row r="2392" spans="2:86" ht="12" customHeight="1" x14ac:dyDescent="0.15">
      <c r="B2392" s="1058"/>
      <c r="C2392" s="1063"/>
      <c r="D2392" s="1061"/>
      <c r="E2392" s="1061"/>
      <c r="F2392" s="1061"/>
      <c r="G2392" s="1061"/>
      <c r="H2392" s="1061"/>
      <c r="I2392" s="1061"/>
      <c r="J2392" s="1062"/>
      <c r="K2392" s="194" t="s">
        <v>474</v>
      </c>
      <c r="L2392" s="195"/>
      <c r="M2392" s="195"/>
      <c r="N2392" s="195"/>
      <c r="O2392" s="195"/>
      <c r="P2392" s="195"/>
      <c r="Q2392" s="195"/>
      <c r="R2392" s="195"/>
      <c r="S2392" s="195"/>
      <c r="T2392" s="195"/>
      <c r="U2392" s="195"/>
      <c r="V2392" s="195"/>
      <c r="W2392" s="195"/>
      <c r="X2392" s="195"/>
      <c r="Y2392" s="195"/>
      <c r="Z2392" s="195"/>
      <c r="AA2392" s="195"/>
      <c r="AB2392" s="195"/>
      <c r="AC2392" s="195"/>
      <c r="AD2392" s="195"/>
      <c r="AE2392" s="195"/>
      <c r="AF2392" s="195"/>
      <c r="AG2392" s="195"/>
      <c r="AH2392" s="195"/>
      <c r="AI2392" s="195"/>
      <c r="AJ2392" s="195"/>
      <c r="AK2392" s="195"/>
      <c r="AL2392" s="195"/>
      <c r="AM2392" s="195"/>
      <c r="AN2392" s="195"/>
      <c r="AO2392" s="196"/>
      <c r="AP2392" s="3"/>
    </row>
    <row r="2393" spans="2:86" ht="12" customHeight="1" x14ac:dyDescent="0.15">
      <c r="B2393" s="1058"/>
      <c r="C2393" s="1063"/>
      <c r="D2393" s="1061"/>
      <c r="E2393" s="1061"/>
      <c r="F2393" s="1061"/>
      <c r="G2393" s="1061"/>
      <c r="H2393" s="1061"/>
      <c r="I2393" s="1061"/>
      <c r="J2393" s="1062"/>
      <c r="K2393" s="194" t="s">
        <v>475</v>
      </c>
      <c r="L2393" s="195"/>
      <c r="M2393" s="195"/>
      <c r="N2393" s="195"/>
      <c r="O2393" s="195"/>
      <c r="P2393" s="195"/>
      <c r="Q2393" s="195"/>
      <c r="R2393" s="195"/>
      <c r="S2393" s="195"/>
      <c r="T2393" s="195"/>
      <c r="U2393" s="195"/>
      <c r="V2393" s="195"/>
      <c r="W2393" s="195"/>
      <c r="X2393" s="195"/>
      <c r="Y2393" s="195"/>
      <c r="Z2393" s="195"/>
      <c r="AA2393" s="195"/>
      <c r="AB2393" s="195"/>
      <c r="AC2393" s="195"/>
      <c r="AD2393" s="195"/>
      <c r="AE2393" s="195"/>
      <c r="AF2393" s="195"/>
      <c r="AG2393" s="195"/>
      <c r="AH2393" s="195"/>
      <c r="AI2393" s="195"/>
      <c r="AJ2393" s="195"/>
      <c r="AK2393" s="195"/>
      <c r="AL2393" s="195"/>
      <c r="AM2393" s="195"/>
      <c r="AN2393" s="195"/>
      <c r="AO2393" s="196"/>
      <c r="AP2393" s="3"/>
    </row>
    <row r="2394" spans="2:86" ht="12" customHeight="1" x14ac:dyDescent="0.15">
      <c r="B2394" s="1058"/>
      <c r="C2394" s="1063"/>
      <c r="D2394" s="1061"/>
      <c r="E2394" s="1061"/>
      <c r="F2394" s="1061"/>
      <c r="G2394" s="1061"/>
      <c r="H2394" s="1061"/>
      <c r="I2394" s="1061"/>
      <c r="J2394" s="1062"/>
      <c r="K2394" s="1020" t="s">
        <v>476</v>
      </c>
      <c r="L2394" s="1021"/>
      <c r="M2394" s="1021"/>
      <c r="N2394" s="1021"/>
      <c r="O2394" s="1021"/>
      <c r="P2394" s="1021"/>
      <c r="Q2394" s="1021"/>
      <c r="R2394" s="1021"/>
      <c r="S2394" s="1021"/>
      <c r="T2394" s="1021"/>
      <c r="U2394" s="1021"/>
      <c r="V2394" s="1021"/>
      <c r="W2394" s="1021"/>
      <c r="X2394" s="1021"/>
      <c r="Y2394" s="1021"/>
      <c r="Z2394" s="1021"/>
      <c r="AA2394" s="1021"/>
      <c r="AB2394" s="1021"/>
      <c r="AC2394" s="1021"/>
      <c r="AD2394" s="1021"/>
      <c r="AE2394" s="1021"/>
      <c r="AF2394" s="1021"/>
      <c r="AG2394" s="1021"/>
      <c r="AH2394" s="1021"/>
      <c r="AI2394" s="1021"/>
      <c r="AJ2394" s="1021"/>
      <c r="AK2394" s="1021"/>
      <c r="AL2394" s="1021"/>
      <c r="AM2394" s="1021"/>
      <c r="AN2394" s="1021"/>
      <c r="AO2394" s="1022"/>
      <c r="AP2394" s="3"/>
    </row>
    <row r="2395" spans="2:86" ht="12" customHeight="1" x14ac:dyDescent="0.15">
      <c r="B2395" s="591"/>
      <c r="C2395" s="1064"/>
      <c r="D2395" s="1065"/>
      <c r="E2395" s="1065"/>
      <c r="F2395" s="1065"/>
      <c r="G2395" s="1065"/>
      <c r="H2395" s="1065"/>
      <c r="I2395" s="1065"/>
      <c r="J2395" s="1066"/>
      <c r="K2395" s="1023"/>
      <c r="L2395" s="1024"/>
      <c r="M2395" s="1024"/>
      <c r="N2395" s="1024"/>
      <c r="O2395" s="1024"/>
      <c r="P2395" s="1024"/>
      <c r="Q2395" s="1024"/>
      <c r="R2395" s="1024"/>
      <c r="S2395" s="1024"/>
      <c r="T2395" s="1024"/>
      <c r="U2395" s="1024"/>
      <c r="V2395" s="1024"/>
      <c r="W2395" s="1024"/>
      <c r="X2395" s="1024"/>
      <c r="Y2395" s="1024"/>
      <c r="Z2395" s="1024"/>
      <c r="AA2395" s="1024"/>
      <c r="AB2395" s="1024"/>
      <c r="AC2395" s="1024"/>
      <c r="AD2395" s="1024"/>
      <c r="AE2395" s="1024"/>
      <c r="AF2395" s="1024"/>
      <c r="AG2395" s="1024"/>
      <c r="AH2395" s="1024"/>
      <c r="AI2395" s="1024"/>
      <c r="AJ2395" s="1024"/>
      <c r="AK2395" s="1024"/>
      <c r="AL2395" s="1024"/>
      <c r="AM2395" s="1024"/>
      <c r="AN2395" s="1024"/>
      <c r="AO2395" s="1025"/>
      <c r="AP2395" s="3"/>
    </row>
    <row r="2396" spans="2:86" s="9" customFormat="1" ht="12" customHeight="1" x14ac:dyDescent="0.15">
      <c r="B2396" s="3" t="s">
        <v>527</v>
      </c>
      <c r="AQ2396" s="162"/>
      <c r="AR2396" s="162"/>
      <c r="AS2396" s="162"/>
      <c r="AT2396" s="162"/>
      <c r="AU2396" s="162"/>
      <c r="AV2396" s="162"/>
      <c r="AW2396" s="162"/>
      <c r="AX2396" s="162"/>
      <c r="AY2396" s="162"/>
      <c r="AZ2396" s="162"/>
      <c r="BA2396" s="162"/>
      <c r="BB2396" s="162"/>
      <c r="BC2396" s="162"/>
      <c r="BD2396" s="162"/>
      <c r="BE2396" s="162"/>
      <c r="BF2396" s="162"/>
      <c r="BG2396" s="162"/>
      <c r="BH2396" s="162"/>
      <c r="BI2396" s="162"/>
      <c r="BJ2396" s="162"/>
      <c r="BK2396" s="162"/>
      <c r="BL2396" s="162"/>
      <c r="BM2396" s="162"/>
      <c r="BN2396" s="162"/>
      <c r="BO2396" s="162"/>
      <c r="BP2396" s="162"/>
      <c r="BQ2396" s="162"/>
      <c r="BR2396" s="162"/>
      <c r="BS2396" s="162"/>
      <c r="BT2396" s="162"/>
      <c r="BU2396" s="162"/>
      <c r="BV2396" s="162"/>
      <c r="BW2396" s="162"/>
      <c r="BX2396" s="162"/>
      <c r="BY2396" s="162"/>
      <c r="BZ2396" s="162"/>
      <c r="CA2396" s="162"/>
      <c r="CB2396" s="162"/>
      <c r="CC2396" s="162"/>
      <c r="CD2396" s="162"/>
      <c r="CE2396" s="162"/>
      <c r="CF2396" s="162"/>
      <c r="CG2396" s="162"/>
      <c r="CH2396" s="162"/>
    </row>
    <row r="2397" spans="2:86" ht="12" customHeight="1" thickBot="1" x14ac:dyDescent="0.2">
      <c r="B2397" s="3" t="s">
        <v>524</v>
      </c>
    </row>
    <row r="2398" spans="2:86" ht="12" customHeight="1" x14ac:dyDescent="0.15">
      <c r="B2398" s="3" t="s">
        <v>525</v>
      </c>
      <c r="AU2398" s="1000" t="s">
        <v>305</v>
      </c>
      <c r="AV2398" s="1001" t="s">
        <v>298</v>
      </c>
      <c r="AW2398" s="1003" t="s">
        <v>299</v>
      </c>
      <c r="AX2398" s="1005" t="s">
        <v>306</v>
      </c>
      <c r="AY2398" s="1006"/>
      <c r="AZ2398" s="1006"/>
      <c r="BA2398" s="1006"/>
      <c r="BB2398" s="1006"/>
      <c r="BC2398" s="1006"/>
      <c r="BD2398" s="1006"/>
      <c r="BE2398" s="1006"/>
      <c r="BF2398" s="1006"/>
      <c r="BG2398" s="1006"/>
      <c r="BH2398" s="1006"/>
      <c r="BI2398" s="1006"/>
      <c r="BJ2398" s="1006"/>
      <c r="BK2398" s="1006"/>
      <c r="BL2398" s="1006"/>
      <c r="BM2398" s="1006"/>
      <c r="BN2398" s="1006"/>
      <c r="BO2398" s="1006"/>
      <c r="BP2398" s="1006"/>
      <c r="BQ2398" s="1006"/>
      <c r="BR2398" s="1007"/>
      <c r="BS2398" s="807" t="s">
        <v>300</v>
      </c>
      <c r="BT2398" s="1008"/>
      <c r="BU2398" s="1008"/>
      <c r="BV2398" s="1008"/>
      <c r="BW2398" s="1009" t="s">
        <v>307</v>
      </c>
      <c r="BX2398" s="1010"/>
      <c r="BY2398" s="1010"/>
      <c r="BZ2398" s="1010"/>
      <c r="CA2398" s="1010"/>
      <c r="CB2398" s="1010"/>
      <c r="CC2398" s="1010"/>
      <c r="CD2398" s="1010"/>
      <c r="CE2398" s="1010"/>
      <c r="CF2398" s="1010"/>
      <c r="CG2398" s="1010"/>
      <c r="CH2398" s="1011"/>
    </row>
    <row r="2399" spans="2:86" ht="12" customHeight="1" x14ac:dyDescent="0.15">
      <c r="B2399" s="3" t="s">
        <v>477</v>
      </c>
      <c r="AU2399" s="1000"/>
      <c r="AV2399" s="1002"/>
      <c r="AW2399" s="1004"/>
      <c r="AX2399" s="1012" t="s">
        <v>308</v>
      </c>
      <c r="AY2399" s="686"/>
      <c r="AZ2399" s="686"/>
      <c r="BA2399" s="686"/>
      <c r="BB2399" s="686"/>
      <c r="BC2399" s="686"/>
      <c r="BD2399" s="686"/>
      <c r="BE2399" s="686"/>
      <c r="BF2399" s="686"/>
      <c r="BG2399" s="686"/>
      <c r="BH2399" s="686"/>
      <c r="BI2399" s="686"/>
      <c r="BJ2399" s="686" t="s">
        <v>309</v>
      </c>
      <c r="BK2399" s="686"/>
      <c r="BL2399" s="686"/>
      <c r="BM2399" s="686"/>
      <c r="BN2399" s="686"/>
      <c r="BO2399" s="686"/>
      <c r="BP2399" s="686"/>
      <c r="BQ2399" s="686"/>
      <c r="BR2399" s="1013"/>
      <c r="BS2399" s="1008"/>
      <c r="BT2399" s="1008"/>
      <c r="BU2399" s="1008"/>
      <c r="BV2399" s="1008"/>
      <c r="BW2399" s="1014" t="s">
        <v>302</v>
      </c>
      <c r="BX2399" s="699"/>
      <c r="BY2399" s="699"/>
      <c r="BZ2399" s="699"/>
      <c r="CA2399" s="686" t="s">
        <v>310</v>
      </c>
      <c r="CB2399" s="686"/>
      <c r="CC2399" s="686"/>
      <c r="CD2399" s="686"/>
      <c r="CE2399" s="686"/>
      <c r="CF2399" s="686"/>
      <c r="CG2399" s="686"/>
      <c r="CH2399" s="1013"/>
    </row>
    <row r="2400" spans="2:86" ht="12" customHeight="1" x14ac:dyDescent="0.15">
      <c r="B2400" s="3" t="s">
        <v>526</v>
      </c>
      <c r="AU2400" s="1000"/>
      <c r="AV2400" s="1002"/>
      <c r="AW2400" s="1004"/>
      <c r="AX2400" s="1012" t="s">
        <v>26</v>
      </c>
      <c r="AY2400" s="686"/>
      <c r="AZ2400" s="686"/>
      <c r="BA2400" s="686"/>
      <c r="BB2400" s="686" t="s">
        <v>22</v>
      </c>
      <c r="BC2400" s="686"/>
      <c r="BD2400" s="686"/>
      <c r="BE2400" s="686"/>
      <c r="BF2400" s="686" t="s">
        <v>24</v>
      </c>
      <c r="BG2400" s="686"/>
      <c r="BH2400" s="686"/>
      <c r="BI2400" s="686"/>
      <c r="BJ2400" s="699" t="s">
        <v>26</v>
      </c>
      <c r="BK2400" s="699"/>
      <c r="BL2400" s="699"/>
      <c r="BM2400" s="699" t="s">
        <v>22</v>
      </c>
      <c r="BN2400" s="699"/>
      <c r="BO2400" s="699"/>
      <c r="BP2400" s="699" t="s">
        <v>24</v>
      </c>
      <c r="BQ2400" s="699"/>
      <c r="BR2400" s="1015"/>
      <c r="BS2400" s="807" t="s">
        <v>26</v>
      </c>
      <c r="BT2400" s="807" t="s">
        <v>22</v>
      </c>
      <c r="BU2400" s="807" t="s">
        <v>24</v>
      </c>
      <c r="BV2400" s="807" t="s">
        <v>303</v>
      </c>
      <c r="BW2400" s="1012" t="s">
        <v>311</v>
      </c>
      <c r="BX2400" s="686"/>
      <c r="BY2400" s="686"/>
      <c r="BZ2400" s="686"/>
      <c r="CA2400" s="686" t="s">
        <v>22</v>
      </c>
      <c r="CB2400" s="686"/>
      <c r="CC2400" s="686"/>
      <c r="CD2400" s="686"/>
      <c r="CE2400" s="686" t="s">
        <v>24</v>
      </c>
      <c r="CF2400" s="686"/>
      <c r="CG2400" s="686"/>
      <c r="CH2400" s="1013"/>
    </row>
    <row r="2401" spans="2:86" ht="12" customHeight="1" x14ac:dyDescent="0.15">
      <c r="B2401" s="3" t="s">
        <v>478</v>
      </c>
      <c r="AU2401" s="1000"/>
      <c r="AV2401" s="1002"/>
      <c r="AW2401" s="1004"/>
      <c r="AX2401" s="156" t="s">
        <v>862</v>
      </c>
      <c r="AY2401" s="157" t="s">
        <v>863</v>
      </c>
      <c r="AZ2401" s="157" t="s">
        <v>864</v>
      </c>
      <c r="BA2401" s="158" t="s">
        <v>865</v>
      </c>
      <c r="BB2401" s="159" t="s">
        <v>866</v>
      </c>
      <c r="BC2401" s="157" t="s">
        <v>863</v>
      </c>
      <c r="BD2401" s="157" t="s">
        <v>867</v>
      </c>
      <c r="BE2401" s="158" t="s">
        <v>865</v>
      </c>
      <c r="BF2401" s="159" t="s">
        <v>866</v>
      </c>
      <c r="BG2401" s="157" t="s">
        <v>863</v>
      </c>
      <c r="BH2401" s="157" t="s">
        <v>864</v>
      </c>
      <c r="BI2401" s="158" t="s">
        <v>865</v>
      </c>
      <c r="BJ2401" s="159" t="s">
        <v>866</v>
      </c>
      <c r="BK2401" s="157" t="s">
        <v>868</v>
      </c>
      <c r="BL2401" s="158" t="s">
        <v>869</v>
      </c>
      <c r="BM2401" s="159" t="s">
        <v>870</v>
      </c>
      <c r="BN2401" s="157" t="s">
        <v>863</v>
      </c>
      <c r="BO2401" s="158" t="s">
        <v>871</v>
      </c>
      <c r="BP2401" s="159" t="s">
        <v>870</v>
      </c>
      <c r="BQ2401" s="157" t="s">
        <v>868</v>
      </c>
      <c r="BR2401" s="160" t="s">
        <v>872</v>
      </c>
      <c r="BS2401" s="1008"/>
      <c r="BT2401" s="1008"/>
      <c r="BU2401" s="1008"/>
      <c r="BV2401" s="1008"/>
      <c r="BW2401" s="156" t="s">
        <v>866</v>
      </c>
      <c r="BX2401" s="157" t="s">
        <v>863</v>
      </c>
      <c r="BY2401" s="157" t="s">
        <v>864</v>
      </c>
      <c r="BZ2401" s="158" t="s">
        <v>865</v>
      </c>
      <c r="CA2401" s="159" t="s">
        <v>866</v>
      </c>
      <c r="CB2401" s="157" t="s">
        <v>873</v>
      </c>
      <c r="CC2401" s="157" t="s">
        <v>864</v>
      </c>
      <c r="CD2401" s="158" t="s">
        <v>865</v>
      </c>
      <c r="CE2401" s="159" t="s">
        <v>866</v>
      </c>
      <c r="CF2401" s="157" t="s">
        <v>863</v>
      </c>
      <c r="CG2401" s="157" t="s">
        <v>864</v>
      </c>
      <c r="CH2401" s="160" t="s">
        <v>874</v>
      </c>
    </row>
    <row r="2402" spans="2:86" x14ac:dyDescent="0.15">
      <c r="B2402" s="3" t="s">
        <v>539</v>
      </c>
      <c r="AU2402" s="1000"/>
      <c r="AV2402" s="188" t="str">
        <f>N2404</f>
        <v>S051</v>
      </c>
      <c r="AW2402" s="300">
        <f>R2404</f>
        <v>6</v>
      </c>
      <c r="AX2402" s="197">
        <f>+Y2429</f>
        <v>0</v>
      </c>
      <c r="AY2402" s="197">
        <f>+Z2429</f>
        <v>0</v>
      </c>
      <c r="AZ2402" s="197">
        <f>+AA2429</f>
        <v>0</v>
      </c>
      <c r="BA2402" s="197">
        <f t="shared" ref="BA2402" si="1094">+AB2429</f>
        <v>0</v>
      </c>
      <c r="BB2402" s="197">
        <f>+AC2429</f>
        <v>0</v>
      </c>
      <c r="BC2402" s="197">
        <f t="shared" ref="BC2402" si="1095">+AD2429</f>
        <v>0</v>
      </c>
      <c r="BD2402" s="197">
        <f t="shared" ref="BD2402" si="1096">+AE2429</f>
        <v>0</v>
      </c>
      <c r="BE2402" s="197">
        <f t="shared" ref="BE2402" si="1097">+AF2429</f>
        <v>0</v>
      </c>
      <c r="BF2402" s="197">
        <f t="shared" ref="BF2402" si="1098">+AG2429</f>
        <v>0</v>
      </c>
      <c r="BG2402" s="197">
        <f t="shared" ref="BG2402" si="1099">+AH2429</f>
        <v>0</v>
      </c>
      <c r="BH2402" s="197">
        <f t="shared" ref="BH2402" si="1100">+AI2429</f>
        <v>0</v>
      </c>
      <c r="BI2402" s="197">
        <f t="shared" ref="BI2402" si="1101">+AJ2429</f>
        <v>0</v>
      </c>
      <c r="BJ2402" s="197" t="str">
        <f>+Y2432</f>
        <v/>
      </c>
      <c r="BK2402" s="197" t="str">
        <f t="shared" ref="BK2402" si="1102">+Z2432</f>
        <v/>
      </c>
      <c r="BL2402" s="197" t="str">
        <f>+AA2432</f>
        <v/>
      </c>
      <c r="BM2402" s="197">
        <f>+AC2432</f>
        <v>0</v>
      </c>
      <c r="BN2402" s="197">
        <f t="shared" ref="BN2402" si="1103">+AD2432</f>
        <v>0</v>
      </c>
      <c r="BO2402" s="197">
        <f t="shared" ref="BO2402" si="1104">+AE2432</f>
        <v>0</v>
      </c>
      <c r="BP2402" s="197">
        <f>+AG2432</f>
        <v>0</v>
      </c>
      <c r="BQ2402" s="197">
        <f>+AH2432</f>
        <v>0</v>
      </c>
      <c r="BR2402" s="197">
        <f>+AI2432</f>
        <v>0</v>
      </c>
      <c r="BS2402" s="296" t="str">
        <f>+Y2433</f>
        <v>Ⅰ</v>
      </c>
      <c r="BT2402" s="296" t="str">
        <f>+AC2433</f>
        <v>Ⅰ</v>
      </c>
      <c r="BU2402" s="296" t="str">
        <f>+AG2433</f>
        <v>Ⅰ</v>
      </c>
      <c r="BV2402" s="296" t="str">
        <f>+Y2434</f>
        <v>Ⅰ</v>
      </c>
      <c r="BW2402" s="164" t="str">
        <f>IF(Y2429&gt;0,R2404,"")</f>
        <v/>
      </c>
      <c r="BX2402" s="165" t="str">
        <f>IF(Z2429&gt;0,"",IF(AA2429&gt;0,R2404,""))</f>
        <v/>
      </c>
      <c r="BY2402" s="165" t="str">
        <f>IF(Y2429+Z2429&gt;0,"",IF(AA2429&gt;0,R2404,""))</f>
        <v/>
      </c>
      <c r="BZ2402" s="165" t="str">
        <f>IF(Y2429+Z2429+AA2429&gt;0,"",IF(AB2429&gt;0,R2404,""))</f>
        <v/>
      </c>
      <c r="CA2402" s="166">
        <f t="shared" ref="CA2402" si="1105">+AC2428</f>
        <v>0</v>
      </c>
      <c r="CB2402" s="166">
        <f t="shared" ref="CB2402" si="1106">+AD2428</f>
        <v>0</v>
      </c>
      <c r="CC2402" s="166">
        <f t="shared" ref="CC2402" si="1107">+AE2428</f>
        <v>0</v>
      </c>
      <c r="CD2402" s="166">
        <f t="shared" ref="CD2402" si="1108">+AF2428</f>
        <v>0</v>
      </c>
      <c r="CE2402" s="166">
        <f t="shared" ref="CE2402" si="1109">+AG2428</f>
        <v>0</v>
      </c>
      <c r="CF2402" s="166">
        <f t="shared" ref="CF2402" si="1110">+AH2428</f>
        <v>0</v>
      </c>
      <c r="CG2402" s="166">
        <f t="shared" ref="CG2402" si="1111">+AI2428</f>
        <v>0</v>
      </c>
      <c r="CH2402" s="166">
        <f t="shared" ref="CH2402" si="1112">+AJ2428</f>
        <v>0</v>
      </c>
    </row>
    <row r="2403" spans="2:86" ht="12" customHeight="1" x14ac:dyDescent="0.15">
      <c r="B2403" s="1057" t="s">
        <v>219</v>
      </c>
      <c r="C2403" s="1059"/>
      <c r="D2403" s="1060"/>
      <c r="E2403" s="1061"/>
      <c r="F2403" s="1061"/>
      <c r="G2403" s="1061"/>
      <c r="H2403" s="1061"/>
      <c r="I2403" s="1061"/>
      <c r="J2403" s="1062"/>
      <c r="K2403" s="1067" t="s">
        <v>453</v>
      </c>
      <c r="L2403" s="1068"/>
      <c r="M2403" s="1068"/>
      <c r="N2403" s="1068"/>
      <c r="O2403" s="1068"/>
      <c r="P2403" s="1068"/>
      <c r="Q2403" s="1068"/>
      <c r="R2403" s="1068"/>
      <c r="S2403" s="1068"/>
      <c r="T2403" s="1068"/>
      <c r="U2403" s="1068"/>
      <c r="V2403" s="1068"/>
      <c r="W2403" s="1068"/>
      <c r="X2403" s="1068"/>
      <c r="Y2403" s="1068"/>
      <c r="Z2403" s="1068"/>
      <c r="AA2403" s="1068"/>
      <c r="AB2403" s="1068"/>
      <c r="AC2403" s="1068"/>
      <c r="AD2403" s="1068"/>
      <c r="AE2403" s="1068"/>
      <c r="AF2403" s="1068"/>
      <c r="AG2403" s="1068"/>
      <c r="AH2403" s="1068"/>
      <c r="AI2403" s="1068"/>
      <c r="AJ2403" s="1068"/>
      <c r="AK2403" s="1068"/>
      <c r="AL2403" s="1068"/>
      <c r="AM2403" s="1068"/>
      <c r="AN2403" s="1068"/>
      <c r="AO2403" s="1069"/>
      <c r="AP2403" s="3"/>
    </row>
    <row r="2404" spans="2:86" ht="12" customHeight="1" x14ac:dyDescent="0.15">
      <c r="B2404" s="1058"/>
      <c r="C2404" s="1063"/>
      <c r="D2404" s="1061"/>
      <c r="E2404" s="1061"/>
      <c r="F2404" s="1061"/>
      <c r="G2404" s="1061"/>
      <c r="H2404" s="1061"/>
      <c r="I2404" s="1061"/>
      <c r="J2404" s="1062"/>
      <c r="K2404" s="1040" t="s">
        <v>218</v>
      </c>
      <c r="L2404" s="1041"/>
      <c r="M2404" s="1042"/>
      <c r="N2404" s="1034" t="s">
        <v>771</v>
      </c>
      <c r="O2404" s="1035"/>
      <c r="P2404" s="1040" t="s">
        <v>454</v>
      </c>
      <c r="Q2404" s="1042"/>
      <c r="R2404" s="1070">
        <f>'様式A-2'!C62</f>
        <v>6</v>
      </c>
      <c r="S2404" s="1071"/>
      <c r="T2404" s="1072"/>
      <c r="U2404" s="1073" t="s">
        <v>455</v>
      </c>
      <c r="V2404" s="1074"/>
      <c r="W2404" s="1073" t="s">
        <v>456</v>
      </c>
      <c r="X2404" s="1074"/>
      <c r="Y2404" s="1042" t="s">
        <v>217</v>
      </c>
      <c r="Z2404" s="1016"/>
      <c r="AA2404" s="1016"/>
      <c r="AB2404" s="1016"/>
      <c r="AC2404" s="1073" t="s">
        <v>457</v>
      </c>
      <c r="AD2404" s="1079"/>
      <c r="AE2404" s="1079"/>
      <c r="AF2404" s="1079"/>
      <c r="AG2404" s="1079"/>
      <c r="AH2404" s="1079"/>
      <c r="AI2404" s="1079"/>
      <c r="AJ2404" s="1074"/>
      <c r="AK2404" s="1073" t="s">
        <v>458</v>
      </c>
      <c r="AL2404" s="1079"/>
      <c r="AM2404" s="1079"/>
      <c r="AN2404" s="1081"/>
      <c r="AO2404" s="1082"/>
      <c r="AP2404" s="3"/>
      <c r="AV2404" s="167"/>
      <c r="AW2404" s="221"/>
      <c r="AX2404" s="167"/>
      <c r="AY2404" s="167"/>
      <c r="AZ2404" s="167"/>
      <c r="BA2404" s="167"/>
      <c r="BB2404" s="167"/>
      <c r="BC2404" s="167"/>
      <c r="BD2404" s="167"/>
    </row>
    <row r="2405" spans="2:86" ht="12" customHeight="1" x14ac:dyDescent="0.15">
      <c r="B2405" s="1058"/>
      <c r="C2405" s="1063"/>
      <c r="D2405" s="1061"/>
      <c r="E2405" s="1061"/>
      <c r="F2405" s="1061"/>
      <c r="G2405" s="1061"/>
      <c r="H2405" s="1061"/>
      <c r="I2405" s="1061"/>
      <c r="J2405" s="1062"/>
      <c r="K2405" s="1016" t="s">
        <v>459</v>
      </c>
      <c r="L2405" s="1016" t="s">
        <v>199</v>
      </c>
      <c r="M2405" s="1016"/>
      <c r="N2405" s="1016" t="s">
        <v>198</v>
      </c>
      <c r="O2405" s="1016"/>
      <c r="P2405" s="1016" t="s">
        <v>460</v>
      </c>
      <c r="Q2405" s="1016"/>
      <c r="R2405" s="1016" t="s">
        <v>6</v>
      </c>
      <c r="S2405" s="1016"/>
      <c r="T2405" s="1016"/>
      <c r="U2405" s="1075"/>
      <c r="V2405" s="1076"/>
      <c r="W2405" s="1075"/>
      <c r="X2405" s="1076"/>
      <c r="Y2405" s="1042"/>
      <c r="Z2405" s="1016"/>
      <c r="AA2405" s="1016"/>
      <c r="AB2405" s="1016"/>
      <c r="AC2405" s="1077"/>
      <c r="AD2405" s="1080"/>
      <c r="AE2405" s="1080"/>
      <c r="AF2405" s="1080"/>
      <c r="AG2405" s="1080"/>
      <c r="AH2405" s="1080"/>
      <c r="AI2405" s="1080"/>
      <c r="AJ2405" s="1078"/>
      <c r="AK2405" s="1075"/>
      <c r="AL2405" s="1083"/>
      <c r="AM2405" s="1083"/>
      <c r="AN2405" s="1084"/>
      <c r="AO2405" s="1085"/>
      <c r="AP2405" s="3"/>
      <c r="AV2405" s="167"/>
      <c r="AW2405" s="167"/>
      <c r="AX2405" s="167"/>
      <c r="AY2405" s="167"/>
      <c r="AZ2405" s="167"/>
      <c r="BA2405" s="167"/>
      <c r="BB2405" s="167"/>
      <c r="BC2405" s="167"/>
      <c r="BD2405" s="167"/>
    </row>
    <row r="2406" spans="2:86" ht="12" customHeight="1" x14ac:dyDescent="0.15">
      <c r="B2406" s="1058"/>
      <c r="C2406" s="1063"/>
      <c r="D2406" s="1061"/>
      <c r="E2406" s="1061"/>
      <c r="F2406" s="1061"/>
      <c r="G2406" s="1061"/>
      <c r="H2406" s="1061"/>
      <c r="I2406" s="1061"/>
      <c r="J2406" s="1062"/>
      <c r="K2406" s="1016"/>
      <c r="L2406" s="1016"/>
      <c r="M2406" s="1016"/>
      <c r="N2406" s="1016"/>
      <c r="O2406" s="1016"/>
      <c r="P2406" s="1016"/>
      <c r="Q2406" s="1016"/>
      <c r="R2406" s="1016"/>
      <c r="S2406" s="1016"/>
      <c r="T2406" s="1016"/>
      <c r="U2406" s="1075"/>
      <c r="V2406" s="1076"/>
      <c r="W2406" s="1075"/>
      <c r="X2406" s="1076"/>
      <c r="Y2406" s="1042" t="s">
        <v>461</v>
      </c>
      <c r="Z2406" s="1016"/>
      <c r="AA2406" s="1016"/>
      <c r="AB2406" s="1016"/>
      <c r="AC2406" s="1016" t="s">
        <v>462</v>
      </c>
      <c r="AD2406" s="1016"/>
      <c r="AE2406" s="1016"/>
      <c r="AF2406" s="1016"/>
      <c r="AG2406" s="1016" t="s">
        <v>463</v>
      </c>
      <c r="AH2406" s="1016"/>
      <c r="AI2406" s="1016"/>
      <c r="AJ2406" s="1016"/>
      <c r="AK2406" s="1075"/>
      <c r="AL2406" s="1083"/>
      <c r="AM2406" s="1083"/>
      <c r="AN2406" s="1084"/>
      <c r="AO2406" s="1085"/>
      <c r="AP2406" s="3"/>
      <c r="AV2406" s="167"/>
      <c r="AW2406" s="167"/>
      <c r="AX2406" s="167"/>
      <c r="AY2406" s="167"/>
      <c r="AZ2406" s="167"/>
      <c r="BA2406" s="167"/>
      <c r="BB2406" s="167"/>
      <c r="BC2406" s="167"/>
      <c r="BD2406" s="167"/>
    </row>
    <row r="2407" spans="2:86" ht="12" customHeight="1" x14ac:dyDescent="0.15">
      <c r="B2407" s="1058"/>
      <c r="C2407" s="1063"/>
      <c r="D2407" s="1061"/>
      <c r="E2407" s="1061"/>
      <c r="F2407" s="1061"/>
      <c r="G2407" s="1061"/>
      <c r="H2407" s="1061"/>
      <c r="I2407" s="1061"/>
      <c r="J2407" s="1062"/>
      <c r="K2407" s="1016"/>
      <c r="L2407" s="1016"/>
      <c r="M2407" s="1016"/>
      <c r="N2407" s="1016"/>
      <c r="O2407" s="1016"/>
      <c r="P2407" s="1016"/>
      <c r="Q2407" s="1016"/>
      <c r="R2407" s="1016"/>
      <c r="S2407" s="1016"/>
      <c r="T2407" s="1016"/>
      <c r="U2407" s="1077"/>
      <c r="V2407" s="1078"/>
      <c r="W2407" s="1077"/>
      <c r="X2407" s="1078"/>
      <c r="Y2407" s="191" t="s">
        <v>32</v>
      </c>
      <c r="Z2407" s="187" t="s">
        <v>33</v>
      </c>
      <c r="AA2407" s="187" t="s">
        <v>464</v>
      </c>
      <c r="AB2407" s="187" t="s">
        <v>465</v>
      </c>
      <c r="AC2407" s="187" t="s">
        <v>32</v>
      </c>
      <c r="AD2407" s="187" t="s">
        <v>33</v>
      </c>
      <c r="AE2407" s="187" t="s">
        <v>464</v>
      </c>
      <c r="AF2407" s="187" t="s">
        <v>465</v>
      </c>
      <c r="AG2407" s="187" t="s">
        <v>32</v>
      </c>
      <c r="AH2407" s="187" t="s">
        <v>33</v>
      </c>
      <c r="AI2407" s="187" t="s">
        <v>464</v>
      </c>
      <c r="AJ2407" s="187" t="s">
        <v>465</v>
      </c>
      <c r="AK2407" s="1077"/>
      <c r="AL2407" s="1080"/>
      <c r="AM2407" s="1080"/>
      <c r="AN2407" s="1086"/>
      <c r="AO2407" s="1087"/>
      <c r="AP2407" s="3"/>
      <c r="AV2407" s="167"/>
      <c r="AW2407" s="167"/>
      <c r="AX2407" s="167"/>
      <c r="AY2407" s="167"/>
      <c r="AZ2407" s="167"/>
      <c r="BA2407" s="167"/>
      <c r="BB2407" s="167"/>
      <c r="BC2407" s="167"/>
      <c r="BD2407" s="167"/>
    </row>
    <row r="2408" spans="2:86" ht="12" customHeight="1" x14ac:dyDescent="0.15">
      <c r="B2408" s="1058"/>
      <c r="C2408" s="1063"/>
      <c r="D2408" s="1061"/>
      <c r="E2408" s="1061"/>
      <c r="F2408" s="1061"/>
      <c r="G2408" s="1061"/>
      <c r="H2408" s="1061"/>
      <c r="I2408" s="1061"/>
      <c r="J2408" s="1062"/>
      <c r="K2408" s="192">
        <v>1</v>
      </c>
      <c r="L2408" s="1038" t="s">
        <v>534</v>
      </c>
      <c r="M2408" s="1039"/>
      <c r="N2408" s="1038" t="s">
        <v>486</v>
      </c>
      <c r="O2408" s="1039"/>
      <c r="P2408" s="1034" t="s">
        <v>332</v>
      </c>
      <c r="Q2408" s="1036"/>
      <c r="R2408" s="408" t="s">
        <v>336</v>
      </c>
      <c r="S2408" s="408"/>
      <c r="T2408" s="408"/>
      <c r="U2408" s="1034" t="s">
        <v>551</v>
      </c>
      <c r="V2408" s="1036"/>
      <c r="W2408" s="1034" t="s">
        <v>551</v>
      </c>
      <c r="X2408" s="1035"/>
      <c r="Y2408" s="286"/>
      <c r="Z2408" s="286"/>
      <c r="AA2408" s="286"/>
      <c r="AB2408" s="286"/>
      <c r="AC2408" s="223"/>
      <c r="AD2408" s="223"/>
      <c r="AE2408" s="223"/>
      <c r="AF2408" s="223"/>
      <c r="AG2408" s="223"/>
      <c r="AH2408" s="223"/>
      <c r="AI2408" s="223"/>
      <c r="AJ2408" s="223"/>
      <c r="AK2408" s="1088" t="s">
        <v>1698</v>
      </c>
      <c r="AL2408" s="1089"/>
      <c r="AM2408" s="1089"/>
      <c r="AN2408" s="1090"/>
      <c r="AO2408" s="1091"/>
      <c r="AP2408" s="3"/>
      <c r="AQ2408" s="222">
        <f>IF(P2408="材質劣化",2,IF(P2408="漏水",3,1))</f>
        <v>2</v>
      </c>
      <c r="AV2408" s="167"/>
      <c r="AW2408" s="167"/>
      <c r="AX2408" s="167"/>
      <c r="AY2408" s="167"/>
      <c r="AZ2408" s="167"/>
      <c r="BA2408" s="167"/>
      <c r="BB2408" s="167"/>
      <c r="BC2408" s="167"/>
      <c r="BD2408" s="167"/>
    </row>
    <row r="2409" spans="2:86" ht="12" customHeight="1" x14ac:dyDescent="0.15">
      <c r="B2409" s="1058"/>
      <c r="C2409" s="1063"/>
      <c r="D2409" s="1061"/>
      <c r="E2409" s="1061"/>
      <c r="F2409" s="1061"/>
      <c r="G2409" s="1061"/>
      <c r="H2409" s="1061"/>
      <c r="I2409" s="1061"/>
      <c r="J2409" s="1062"/>
      <c r="K2409" s="192">
        <v>2</v>
      </c>
      <c r="L2409" s="1038" t="s">
        <v>534</v>
      </c>
      <c r="M2409" s="1039"/>
      <c r="N2409" s="1038" t="s">
        <v>485</v>
      </c>
      <c r="O2409" s="1039"/>
      <c r="P2409" s="1034" t="s">
        <v>333</v>
      </c>
      <c r="Q2409" s="1036"/>
      <c r="R2409" s="408" t="s">
        <v>338</v>
      </c>
      <c r="S2409" s="408"/>
      <c r="T2409" s="408"/>
      <c r="U2409" s="1034" t="s">
        <v>54</v>
      </c>
      <c r="V2409" s="1036"/>
      <c r="W2409" s="1034" t="s">
        <v>551</v>
      </c>
      <c r="X2409" s="1035"/>
      <c r="Y2409" s="286"/>
      <c r="Z2409" s="286"/>
      <c r="AA2409" s="286"/>
      <c r="AB2409" s="286"/>
      <c r="AC2409" s="223"/>
      <c r="AD2409" s="223"/>
      <c r="AE2409" s="223"/>
      <c r="AF2409" s="223"/>
      <c r="AG2409" s="223"/>
      <c r="AH2409" s="223"/>
      <c r="AI2409" s="223"/>
      <c r="AJ2409" s="223"/>
      <c r="AK2409" s="1052" t="s">
        <v>1688</v>
      </c>
      <c r="AL2409" s="1053"/>
      <c r="AM2409" s="1053"/>
      <c r="AN2409" s="1054"/>
      <c r="AO2409" s="1055"/>
      <c r="AP2409" s="3"/>
      <c r="AQ2409" s="222">
        <f t="shared" ref="AQ2409:AQ2427" si="1113">IF(P2409="材質劣化",2,IF(P2409="漏水",3,1))</f>
        <v>3</v>
      </c>
      <c r="AV2409" s="167"/>
      <c r="AW2409" s="167"/>
      <c r="AX2409" s="167"/>
      <c r="AY2409" s="167"/>
      <c r="AZ2409" s="167"/>
      <c r="BA2409" s="167"/>
      <c r="BB2409" s="167"/>
      <c r="BC2409" s="167"/>
      <c r="BD2409" s="167"/>
    </row>
    <row r="2410" spans="2:86" ht="12" customHeight="1" x14ac:dyDescent="0.15">
      <c r="B2410" s="1058"/>
      <c r="C2410" s="1063"/>
      <c r="D2410" s="1061"/>
      <c r="E2410" s="1061"/>
      <c r="F2410" s="1061"/>
      <c r="G2410" s="1061"/>
      <c r="H2410" s="1061"/>
      <c r="I2410" s="1061"/>
      <c r="J2410" s="1062"/>
      <c r="K2410" s="192">
        <v>3</v>
      </c>
      <c r="L2410" s="1038" t="s">
        <v>331</v>
      </c>
      <c r="M2410" s="1039"/>
      <c r="N2410" s="1038" t="s">
        <v>354</v>
      </c>
      <c r="O2410" s="1039"/>
      <c r="P2410" s="1034" t="s">
        <v>332</v>
      </c>
      <c r="Q2410" s="1036"/>
      <c r="R2410" s="408" t="s">
        <v>532</v>
      </c>
      <c r="S2410" s="408"/>
      <c r="T2410" s="408"/>
      <c r="U2410" s="1034" t="s">
        <v>554</v>
      </c>
      <c r="V2410" s="1036"/>
      <c r="W2410" s="1034" t="s">
        <v>551</v>
      </c>
      <c r="X2410" s="1035"/>
      <c r="Y2410" s="286"/>
      <c r="Z2410" s="286"/>
      <c r="AA2410" s="286"/>
      <c r="AB2410" s="286"/>
      <c r="AC2410" s="223"/>
      <c r="AD2410" s="223"/>
      <c r="AE2410" s="223"/>
      <c r="AF2410" s="223"/>
      <c r="AG2410" s="223"/>
      <c r="AH2410" s="223"/>
      <c r="AI2410" s="223"/>
      <c r="AJ2410" s="223"/>
      <c r="AK2410" s="1052"/>
      <c r="AL2410" s="1053"/>
      <c r="AM2410" s="1053"/>
      <c r="AN2410" s="1054"/>
      <c r="AO2410" s="1055"/>
      <c r="AP2410" s="3"/>
      <c r="AQ2410" s="222">
        <f t="shared" si="1113"/>
        <v>2</v>
      </c>
      <c r="AV2410" s="167"/>
      <c r="AW2410" s="167"/>
      <c r="AX2410" s="167"/>
      <c r="AY2410" s="167"/>
      <c r="AZ2410" s="167"/>
      <c r="BA2410" s="167"/>
      <c r="BB2410" s="167"/>
      <c r="BC2410" s="167"/>
      <c r="BD2410" s="167"/>
    </row>
    <row r="2411" spans="2:86" ht="12" customHeight="1" x14ac:dyDescent="0.15">
      <c r="B2411" s="1058"/>
      <c r="C2411" s="1063"/>
      <c r="D2411" s="1061"/>
      <c r="E2411" s="1061"/>
      <c r="F2411" s="1061"/>
      <c r="G2411" s="1061"/>
      <c r="H2411" s="1061"/>
      <c r="I2411" s="1061"/>
      <c r="J2411" s="1062"/>
      <c r="K2411" s="192"/>
      <c r="L2411" s="1038"/>
      <c r="M2411" s="1039"/>
      <c r="N2411" s="1038"/>
      <c r="O2411" s="1039"/>
      <c r="P2411" s="1034"/>
      <c r="Q2411" s="1036"/>
      <c r="R2411" s="408"/>
      <c r="S2411" s="408"/>
      <c r="T2411" s="408"/>
      <c r="U2411" s="1034"/>
      <c r="V2411" s="1036"/>
      <c r="W2411" s="1034"/>
      <c r="X2411" s="1035"/>
      <c r="Y2411" s="286"/>
      <c r="Z2411" s="286"/>
      <c r="AA2411" s="286"/>
      <c r="AB2411" s="286"/>
      <c r="AC2411" s="223"/>
      <c r="AD2411" s="223"/>
      <c r="AE2411" s="223"/>
      <c r="AF2411" s="223"/>
      <c r="AG2411" s="223"/>
      <c r="AH2411" s="223"/>
      <c r="AI2411" s="223"/>
      <c r="AJ2411" s="223"/>
      <c r="AK2411" s="1052"/>
      <c r="AL2411" s="1053"/>
      <c r="AM2411" s="1053"/>
      <c r="AN2411" s="1054"/>
      <c r="AO2411" s="1055"/>
      <c r="AP2411" s="3"/>
      <c r="AQ2411" s="222">
        <f t="shared" si="1113"/>
        <v>1</v>
      </c>
      <c r="AV2411" s="167"/>
      <c r="AW2411" s="167"/>
      <c r="AX2411" s="167"/>
      <c r="AY2411" s="167"/>
      <c r="AZ2411" s="167"/>
      <c r="BA2411" s="167"/>
      <c r="BB2411" s="167"/>
      <c r="BC2411" s="167"/>
      <c r="BD2411" s="167"/>
    </row>
    <row r="2412" spans="2:86" ht="12" customHeight="1" x14ac:dyDescent="0.15">
      <c r="B2412" s="1058"/>
      <c r="C2412" s="1063"/>
      <c r="D2412" s="1061"/>
      <c r="E2412" s="1061"/>
      <c r="F2412" s="1061"/>
      <c r="G2412" s="1061"/>
      <c r="H2412" s="1061"/>
      <c r="I2412" s="1061"/>
      <c r="J2412" s="1062"/>
      <c r="K2412" s="192"/>
      <c r="L2412" s="1038"/>
      <c r="M2412" s="1039"/>
      <c r="N2412" s="1038"/>
      <c r="O2412" s="1039"/>
      <c r="P2412" s="1034"/>
      <c r="Q2412" s="1036"/>
      <c r="R2412" s="408"/>
      <c r="S2412" s="408"/>
      <c r="T2412" s="408"/>
      <c r="U2412" s="1034"/>
      <c r="V2412" s="1036"/>
      <c r="W2412" s="1034"/>
      <c r="X2412" s="1035"/>
      <c r="Y2412" s="286"/>
      <c r="Z2412" s="286"/>
      <c r="AA2412" s="286"/>
      <c r="AB2412" s="286"/>
      <c r="AC2412" s="223"/>
      <c r="AD2412" s="223"/>
      <c r="AE2412" s="223"/>
      <c r="AF2412" s="223"/>
      <c r="AG2412" s="223"/>
      <c r="AH2412" s="223"/>
      <c r="AI2412" s="223"/>
      <c r="AJ2412" s="223"/>
      <c r="AK2412" s="1052"/>
      <c r="AL2412" s="1053"/>
      <c r="AM2412" s="1053"/>
      <c r="AN2412" s="1054"/>
      <c r="AO2412" s="1055"/>
      <c r="AP2412" s="3"/>
      <c r="AQ2412" s="222">
        <f t="shared" si="1113"/>
        <v>1</v>
      </c>
      <c r="AV2412" s="167"/>
      <c r="AW2412" s="167"/>
      <c r="AX2412" s="167"/>
      <c r="AY2412" s="167"/>
      <c r="AZ2412" s="167"/>
      <c r="BA2412" s="167"/>
      <c r="BB2412" s="167"/>
      <c r="BC2412" s="167"/>
      <c r="BD2412" s="167"/>
    </row>
    <row r="2413" spans="2:86" ht="12" customHeight="1" x14ac:dyDescent="0.15">
      <c r="B2413" s="1058"/>
      <c r="C2413" s="1063"/>
      <c r="D2413" s="1061"/>
      <c r="E2413" s="1061"/>
      <c r="F2413" s="1061"/>
      <c r="G2413" s="1061"/>
      <c r="H2413" s="1061"/>
      <c r="I2413" s="1061"/>
      <c r="J2413" s="1062"/>
      <c r="K2413" s="192"/>
      <c r="L2413" s="1038"/>
      <c r="M2413" s="1039"/>
      <c r="N2413" s="1038"/>
      <c r="O2413" s="1039"/>
      <c r="P2413" s="1034"/>
      <c r="Q2413" s="1036"/>
      <c r="R2413" s="408"/>
      <c r="S2413" s="408"/>
      <c r="T2413" s="408"/>
      <c r="U2413" s="1034"/>
      <c r="V2413" s="1036"/>
      <c r="W2413" s="1034"/>
      <c r="X2413" s="1035"/>
      <c r="Y2413" s="286"/>
      <c r="Z2413" s="286"/>
      <c r="AA2413" s="286"/>
      <c r="AB2413" s="286"/>
      <c r="AC2413" s="223"/>
      <c r="AD2413" s="223"/>
      <c r="AE2413" s="223"/>
      <c r="AF2413" s="223"/>
      <c r="AG2413" s="223"/>
      <c r="AH2413" s="223"/>
      <c r="AI2413" s="223"/>
      <c r="AJ2413" s="223"/>
      <c r="AK2413" s="1052"/>
      <c r="AL2413" s="1053"/>
      <c r="AM2413" s="1053"/>
      <c r="AN2413" s="1054"/>
      <c r="AO2413" s="1055"/>
      <c r="AP2413" s="3"/>
      <c r="AQ2413" s="222">
        <f t="shared" si="1113"/>
        <v>1</v>
      </c>
      <c r="AV2413" s="167"/>
      <c r="AW2413" s="167"/>
      <c r="AX2413" s="167"/>
      <c r="AY2413" s="167"/>
      <c r="AZ2413" s="167"/>
      <c r="BA2413" s="167"/>
      <c r="BB2413" s="167"/>
      <c r="BC2413" s="167"/>
      <c r="BD2413" s="167"/>
    </row>
    <row r="2414" spans="2:86" s="162" customFormat="1" ht="12" customHeight="1" x14ac:dyDescent="0.15">
      <c r="B2414" s="1058"/>
      <c r="C2414" s="1063"/>
      <c r="D2414" s="1061"/>
      <c r="E2414" s="1061"/>
      <c r="F2414" s="1061"/>
      <c r="G2414" s="1061"/>
      <c r="H2414" s="1061"/>
      <c r="I2414" s="1061"/>
      <c r="J2414" s="1062"/>
      <c r="K2414" s="192"/>
      <c r="L2414" s="1038"/>
      <c r="M2414" s="1039"/>
      <c r="N2414" s="1038"/>
      <c r="O2414" s="1039"/>
      <c r="P2414" s="1034"/>
      <c r="Q2414" s="1036"/>
      <c r="R2414" s="408"/>
      <c r="S2414" s="408"/>
      <c r="T2414" s="408"/>
      <c r="U2414" s="1034"/>
      <c r="V2414" s="1036"/>
      <c r="W2414" s="1034"/>
      <c r="X2414" s="1035"/>
      <c r="Y2414" s="286"/>
      <c r="Z2414" s="286"/>
      <c r="AA2414" s="286"/>
      <c r="AB2414" s="286"/>
      <c r="AC2414" s="223"/>
      <c r="AD2414" s="223"/>
      <c r="AE2414" s="223"/>
      <c r="AF2414" s="223"/>
      <c r="AG2414" s="223"/>
      <c r="AH2414" s="223"/>
      <c r="AI2414" s="223"/>
      <c r="AJ2414" s="223"/>
      <c r="AK2414" s="1034"/>
      <c r="AL2414" s="1035"/>
      <c r="AM2414" s="1035"/>
      <c r="AN2414" s="788"/>
      <c r="AO2414" s="789"/>
      <c r="AP2414" s="3"/>
      <c r="AQ2414" s="222">
        <f t="shared" si="1113"/>
        <v>1</v>
      </c>
    </row>
    <row r="2415" spans="2:86" s="162" customFormat="1" ht="12" customHeight="1" x14ac:dyDescent="0.15">
      <c r="B2415" s="1058"/>
      <c r="C2415" s="1063"/>
      <c r="D2415" s="1061"/>
      <c r="E2415" s="1061"/>
      <c r="F2415" s="1061"/>
      <c r="G2415" s="1061"/>
      <c r="H2415" s="1061"/>
      <c r="I2415" s="1061"/>
      <c r="J2415" s="1062"/>
      <c r="K2415" s="192"/>
      <c r="L2415" s="1038"/>
      <c r="M2415" s="1039"/>
      <c r="N2415" s="1038"/>
      <c r="O2415" s="1039"/>
      <c r="P2415" s="1034"/>
      <c r="Q2415" s="1036"/>
      <c r="R2415" s="408"/>
      <c r="S2415" s="408"/>
      <c r="T2415" s="408"/>
      <c r="U2415" s="1034"/>
      <c r="V2415" s="1036"/>
      <c r="W2415" s="1034"/>
      <c r="X2415" s="1035"/>
      <c r="Y2415" s="286"/>
      <c r="Z2415" s="286"/>
      <c r="AA2415" s="286"/>
      <c r="AB2415" s="286"/>
      <c r="AC2415" s="223"/>
      <c r="AD2415" s="223"/>
      <c r="AE2415" s="223"/>
      <c r="AF2415" s="223"/>
      <c r="AG2415" s="223"/>
      <c r="AH2415" s="223"/>
      <c r="AI2415" s="223"/>
      <c r="AJ2415" s="223"/>
      <c r="AK2415" s="1034"/>
      <c r="AL2415" s="1035"/>
      <c r="AM2415" s="1035"/>
      <c r="AN2415" s="788"/>
      <c r="AO2415" s="789"/>
      <c r="AP2415" s="3"/>
      <c r="AQ2415" s="222">
        <f t="shared" si="1113"/>
        <v>1</v>
      </c>
    </row>
    <row r="2416" spans="2:86" s="162" customFormat="1" ht="12" customHeight="1" x14ac:dyDescent="0.15">
      <c r="B2416" s="1058"/>
      <c r="C2416" s="1063"/>
      <c r="D2416" s="1061"/>
      <c r="E2416" s="1061"/>
      <c r="F2416" s="1061"/>
      <c r="G2416" s="1061"/>
      <c r="H2416" s="1061"/>
      <c r="I2416" s="1061"/>
      <c r="J2416" s="1062"/>
      <c r="K2416" s="192"/>
      <c r="L2416" s="1038"/>
      <c r="M2416" s="1039"/>
      <c r="N2416" s="1038"/>
      <c r="O2416" s="1039"/>
      <c r="P2416" s="1034"/>
      <c r="Q2416" s="1036"/>
      <c r="R2416" s="408"/>
      <c r="S2416" s="408"/>
      <c r="T2416" s="408"/>
      <c r="U2416" s="1034"/>
      <c r="V2416" s="1036"/>
      <c r="W2416" s="1034"/>
      <c r="X2416" s="1035"/>
      <c r="Y2416" s="286"/>
      <c r="Z2416" s="286"/>
      <c r="AA2416" s="286"/>
      <c r="AB2416" s="286"/>
      <c r="AC2416" s="223"/>
      <c r="AD2416" s="223"/>
      <c r="AE2416" s="223"/>
      <c r="AF2416" s="223"/>
      <c r="AG2416" s="223"/>
      <c r="AH2416" s="223"/>
      <c r="AI2416" s="223"/>
      <c r="AJ2416" s="223"/>
      <c r="AK2416" s="1034"/>
      <c r="AL2416" s="1035"/>
      <c r="AM2416" s="1035"/>
      <c r="AN2416" s="788"/>
      <c r="AO2416" s="789"/>
      <c r="AP2416" s="3"/>
      <c r="AQ2416" s="222">
        <f t="shared" si="1113"/>
        <v>1</v>
      </c>
    </row>
    <row r="2417" spans="2:46" s="162" customFormat="1" ht="12" customHeight="1" x14ac:dyDescent="0.15">
      <c r="B2417" s="1058"/>
      <c r="C2417" s="1063"/>
      <c r="D2417" s="1061"/>
      <c r="E2417" s="1061"/>
      <c r="F2417" s="1061"/>
      <c r="G2417" s="1061"/>
      <c r="H2417" s="1061"/>
      <c r="I2417" s="1061"/>
      <c r="J2417" s="1062"/>
      <c r="K2417" s="192"/>
      <c r="L2417" s="1038"/>
      <c r="M2417" s="1039"/>
      <c r="N2417" s="1038"/>
      <c r="O2417" s="1039"/>
      <c r="P2417" s="1034"/>
      <c r="Q2417" s="1036"/>
      <c r="R2417" s="408"/>
      <c r="S2417" s="408"/>
      <c r="T2417" s="408"/>
      <c r="U2417" s="1034"/>
      <c r="V2417" s="1036"/>
      <c r="W2417" s="1034"/>
      <c r="X2417" s="1035"/>
      <c r="Y2417" s="286"/>
      <c r="Z2417" s="286"/>
      <c r="AA2417" s="286"/>
      <c r="AB2417" s="286"/>
      <c r="AC2417" s="223"/>
      <c r="AD2417" s="223"/>
      <c r="AE2417" s="223"/>
      <c r="AF2417" s="223"/>
      <c r="AG2417" s="223"/>
      <c r="AH2417" s="223"/>
      <c r="AI2417" s="223"/>
      <c r="AJ2417" s="223"/>
      <c r="AK2417" s="1034"/>
      <c r="AL2417" s="1035"/>
      <c r="AM2417" s="1035"/>
      <c r="AN2417" s="788"/>
      <c r="AO2417" s="789"/>
      <c r="AP2417" s="3"/>
      <c r="AQ2417" s="222">
        <f t="shared" si="1113"/>
        <v>1</v>
      </c>
    </row>
    <row r="2418" spans="2:46" s="162" customFormat="1" ht="12" customHeight="1" x14ac:dyDescent="0.15">
      <c r="B2418" s="1058"/>
      <c r="C2418" s="1063"/>
      <c r="D2418" s="1061"/>
      <c r="E2418" s="1061"/>
      <c r="F2418" s="1061"/>
      <c r="G2418" s="1061"/>
      <c r="H2418" s="1061"/>
      <c r="I2418" s="1061"/>
      <c r="J2418" s="1062"/>
      <c r="K2418" s="192"/>
      <c r="L2418" s="1038"/>
      <c r="M2418" s="1039"/>
      <c r="N2418" s="1038"/>
      <c r="O2418" s="1039"/>
      <c r="P2418" s="1034"/>
      <c r="Q2418" s="1036"/>
      <c r="R2418" s="408"/>
      <c r="S2418" s="408"/>
      <c r="T2418" s="408"/>
      <c r="U2418" s="1034"/>
      <c r="V2418" s="1036"/>
      <c r="W2418" s="1034"/>
      <c r="X2418" s="1035"/>
      <c r="Y2418" s="286"/>
      <c r="Z2418" s="286"/>
      <c r="AA2418" s="286"/>
      <c r="AB2418" s="286"/>
      <c r="AC2418" s="223"/>
      <c r="AD2418" s="223"/>
      <c r="AE2418" s="223"/>
      <c r="AF2418" s="223"/>
      <c r="AG2418" s="223"/>
      <c r="AH2418" s="223"/>
      <c r="AI2418" s="223"/>
      <c r="AJ2418" s="223"/>
      <c r="AK2418" s="1034"/>
      <c r="AL2418" s="1035"/>
      <c r="AM2418" s="1035"/>
      <c r="AN2418" s="788"/>
      <c r="AO2418" s="789"/>
      <c r="AP2418" s="3"/>
      <c r="AQ2418" s="222">
        <f t="shared" si="1113"/>
        <v>1</v>
      </c>
    </row>
    <row r="2419" spans="2:46" s="162" customFormat="1" ht="12" customHeight="1" x14ac:dyDescent="0.15">
      <c r="B2419" s="1058"/>
      <c r="C2419" s="1063"/>
      <c r="D2419" s="1061"/>
      <c r="E2419" s="1061"/>
      <c r="F2419" s="1061"/>
      <c r="G2419" s="1061"/>
      <c r="H2419" s="1061"/>
      <c r="I2419" s="1061"/>
      <c r="J2419" s="1062"/>
      <c r="K2419" s="192"/>
      <c r="L2419" s="1038"/>
      <c r="M2419" s="1039"/>
      <c r="N2419" s="1038"/>
      <c r="O2419" s="1039"/>
      <c r="P2419" s="1034"/>
      <c r="Q2419" s="1036"/>
      <c r="R2419" s="408"/>
      <c r="S2419" s="408"/>
      <c r="T2419" s="408"/>
      <c r="U2419" s="1034"/>
      <c r="V2419" s="1036"/>
      <c r="W2419" s="1034"/>
      <c r="X2419" s="1035"/>
      <c r="Y2419" s="286"/>
      <c r="Z2419" s="286"/>
      <c r="AA2419" s="286"/>
      <c r="AB2419" s="286"/>
      <c r="AC2419" s="223"/>
      <c r="AD2419" s="223"/>
      <c r="AE2419" s="223"/>
      <c r="AF2419" s="223"/>
      <c r="AG2419" s="223"/>
      <c r="AH2419" s="223"/>
      <c r="AI2419" s="223"/>
      <c r="AJ2419" s="223"/>
      <c r="AK2419" s="1034"/>
      <c r="AL2419" s="1035"/>
      <c r="AM2419" s="1035"/>
      <c r="AN2419" s="788"/>
      <c r="AO2419" s="789"/>
      <c r="AP2419" s="3"/>
      <c r="AQ2419" s="222">
        <f t="shared" si="1113"/>
        <v>1</v>
      </c>
    </row>
    <row r="2420" spans="2:46" s="162" customFormat="1" ht="12" customHeight="1" x14ac:dyDescent="0.15">
      <c r="B2420" s="1058"/>
      <c r="C2420" s="1063"/>
      <c r="D2420" s="1061"/>
      <c r="E2420" s="1061"/>
      <c r="F2420" s="1061"/>
      <c r="G2420" s="1061"/>
      <c r="H2420" s="1061"/>
      <c r="I2420" s="1061"/>
      <c r="J2420" s="1062"/>
      <c r="K2420" s="192"/>
      <c r="L2420" s="1038"/>
      <c r="M2420" s="1039"/>
      <c r="N2420" s="1038"/>
      <c r="O2420" s="1039"/>
      <c r="P2420" s="1034"/>
      <c r="Q2420" s="1036"/>
      <c r="R2420" s="408"/>
      <c r="S2420" s="408"/>
      <c r="T2420" s="408"/>
      <c r="U2420" s="1034"/>
      <c r="V2420" s="1036"/>
      <c r="W2420" s="1034"/>
      <c r="X2420" s="1035"/>
      <c r="Y2420" s="286"/>
      <c r="Z2420" s="286"/>
      <c r="AA2420" s="286"/>
      <c r="AB2420" s="286"/>
      <c r="AC2420" s="223"/>
      <c r="AD2420" s="223"/>
      <c r="AE2420" s="223"/>
      <c r="AF2420" s="223"/>
      <c r="AG2420" s="223"/>
      <c r="AH2420" s="223"/>
      <c r="AI2420" s="223"/>
      <c r="AJ2420" s="223"/>
      <c r="AK2420" s="1034"/>
      <c r="AL2420" s="1035"/>
      <c r="AM2420" s="1035"/>
      <c r="AN2420" s="788"/>
      <c r="AO2420" s="789"/>
      <c r="AP2420" s="3"/>
      <c r="AQ2420" s="222">
        <f t="shared" si="1113"/>
        <v>1</v>
      </c>
    </row>
    <row r="2421" spans="2:46" s="162" customFormat="1" ht="12" customHeight="1" x14ac:dyDescent="0.15">
      <c r="B2421" s="1058"/>
      <c r="C2421" s="1063"/>
      <c r="D2421" s="1061"/>
      <c r="E2421" s="1061"/>
      <c r="F2421" s="1061"/>
      <c r="G2421" s="1061"/>
      <c r="H2421" s="1061"/>
      <c r="I2421" s="1061"/>
      <c r="J2421" s="1062"/>
      <c r="K2421" s="192"/>
      <c r="L2421" s="1038"/>
      <c r="M2421" s="1039"/>
      <c r="N2421" s="1038"/>
      <c r="O2421" s="1039"/>
      <c r="P2421" s="1034"/>
      <c r="Q2421" s="1036"/>
      <c r="R2421" s="408"/>
      <c r="S2421" s="408"/>
      <c r="T2421" s="408"/>
      <c r="U2421" s="1034"/>
      <c r="V2421" s="1036"/>
      <c r="W2421" s="1034"/>
      <c r="X2421" s="1035"/>
      <c r="Y2421" s="286"/>
      <c r="Z2421" s="286"/>
      <c r="AA2421" s="286"/>
      <c r="AB2421" s="286"/>
      <c r="AC2421" s="223"/>
      <c r="AD2421" s="223"/>
      <c r="AE2421" s="223"/>
      <c r="AF2421" s="223"/>
      <c r="AG2421" s="223"/>
      <c r="AH2421" s="223"/>
      <c r="AI2421" s="223"/>
      <c r="AJ2421" s="223"/>
      <c r="AK2421" s="1034"/>
      <c r="AL2421" s="1035"/>
      <c r="AM2421" s="1035"/>
      <c r="AN2421" s="788"/>
      <c r="AO2421" s="789"/>
      <c r="AP2421" s="3"/>
      <c r="AQ2421" s="222">
        <f t="shared" si="1113"/>
        <v>1</v>
      </c>
    </row>
    <row r="2422" spans="2:46" s="162" customFormat="1" ht="12" customHeight="1" x14ac:dyDescent="0.15">
      <c r="B2422" s="1058"/>
      <c r="C2422" s="1063"/>
      <c r="D2422" s="1061"/>
      <c r="E2422" s="1061"/>
      <c r="F2422" s="1061"/>
      <c r="G2422" s="1061"/>
      <c r="H2422" s="1061"/>
      <c r="I2422" s="1061"/>
      <c r="J2422" s="1062"/>
      <c r="K2422" s="192"/>
      <c r="L2422" s="1038"/>
      <c r="M2422" s="1039"/>
      <c r="N2422" s="1038"/>
      <c r="O2422" s="1039"/>
      <c r="P2422" s="1034"/>
      <c r="Q2422" s="1036"/>
      <c r="R2422" s="408"/>
      <c r="S2422" s="408"/>
      <c r="T2422" s="408"/>
      <c r="U2422" s="1034"/>
      <c r="V2422" s="1036"/>
      <c r="W2422" s="1034"/>
      <c r="X2422" s="1035"/>
      <c r="Y2422" s="286"/>
      <c r="Z2422" s="286"/>
      <c r="AA2422" s="286"/>
      <c r="AB2422" s="286"/>
      <c r="AC2422" s="223"/>
      <c r="AD2422" s="223"/>
      <c r="AE2422" s="223"/>
      <c r="AF2422" s="223"/>
      <c r="AG2422" s="223"/>
      <c r="AH2422" s="223"/>
      <c r="AI2422" s="223"/>
      <c r="AJ2422" s="223"/>
      <c r="AK2422" s="1034"/>
      <c r="AL2422" s="1035"/>
      <c r="AM2422" s="1035"/>
      <c r="AN2422" s="788"/>
      <c r="AO2422" s="789"/>
      <c r="AP2422" s="3"/>
      <c r="AQ2422" s="222">
        <f t="shared" si="1113"/>
        <v>1</v>
      </c>
    </row>
    <row r="2423" spans="2:46" s="162" customFormat="1" ht="12" customHeight="1" x14ac:dyDescent="0.15">
      <c r="B2423" s="1058"/>
      <c r="C2423" s="1063"/>
      <c r="D2423" s="1061"/>
      <c r="E2423" s="1061"/>
      <c r="F2423" s="1061"/>
      <c r="G2423" s="1061"/>
      <c r="H2423" s="1061"/>
      <c r="I2423" s="1061"/>
      <c r="J2423" s="1062"/>
      <c r="K2423" s="192"/>
      <c r="L2423" s="1038"/>
      <c r="M2423" s="1039"/>
      <c r="N2423" s="1038"/>
      <c r="O2423" s="1039"/>
      <c r="P2423" s="1034"/>
      <c r="Q2423" s="1036"/>
      <c r="R2423" s="408"/>
      <c r="S2423" s="408"/>
      <c r="T2423" s="408"/>
      <c r="U2423" s="1034"/>
      <c r="V2423" s="1036"/>
      <c r="W2423" s="1034"/>
      <c r="X2423" s="1035"/>
      <c r="Y2423" s="286"/>
      <c r="Z2423" s="286"/>
      <c r="AA2423" s="286"/>
      <c r="AB2423" s="286"/>
      <c r="AC2423" s="223"/>
      <c r="AD2423" s="223"/>
      <c r="AE2423" s="223"/>
      <c r="AF2423" s="223"/>
      <c r="AG2423" s="223"/>
      <c r="AH2423" s="223"/>
      <c r="AI2423" s="223"/>
      <c r="AJ2423" s="223"/>
      <c r="AK2423" s="1034"/>
      <c r="AL2423" s="1035"/>
      <c r="AM2423" s="1035"/>
      <c r="AN2423" s="788"/>
      <c r="AO2423" s="789"/>
      <c r="AP2423" s="3"/>
      <c r="AQ2423" s="222">
        <f t="shared" si="1113"/>
        <v>1</v>
      </c>
    </row>
    <row r="2424" spans="2:46" s="162" customFormat="1" ht="12" customHeight="1" x14ac:dyDescent="0.15">
      <c r="B2424" s="1058"/>
      <c r="C2424" s="1063"/>
      <c r="D2424" s="1061"/>
      <c r="E2424" s="1061"/>
      <c r="F2424" s="1061"/>
      <c r="G2424" s="1061"/>
      <c r="H2424" s="1061"/>
      <c r="I2424" s="1061"/>
      <c r="J2424" s="1062"/>
      <c r="K2424" s="192"/>
      <c r="L2424" s="1038"/>
      <c r="M2424" s="1039"/>
      <c r="N2424" s="1038"/>
      <c r="O2424" s="1039"/>
      <c r="P2424" s="1034"/>
      <c r="Q2424" s="1036"/>
      <c r="R2424" s="408"/>
      <c r="S2424" s="408"/>
      <c r="T2424" s="408"/>
      <c r="U2424" s="1034"/>
      <c r="V2424" s="1036"/>
      <c r="W2424" s="1034"/>
      <c r="X2424" s="1035"/>
      <c r="Y2424" s="286"/>
      <c r="Z2424" s="286"/>
      <c r="AA2424" s="286"/>
      <c r="AB2424" s="286"/>
      <c r="AC2424" s="223"/>
      <c r="AD2424" s="223"/>
      <c r="AE2424" s="223"/>
      <c r="AF2424" s="223"/>
      <c r="AG2424" s="223"/>
      <c r="AH2424" s="223"/>
      <c r="AI2424" s="223"/>
      <c r="AJ2424" s="223"/>
      <c r="AK2424" s="1034"/>
      <c r="AL2424" s="1035"/>
      <c r="AM2424" s="1035"/>
      <c r="AN2424" s="788"/>
      <c r="AO2424" s="789"/>
      <c r="AP2424" s="3"/>
      <c r="AQ2424" s="222">
        <f t="shared" si="1113"/>
        <v>1</v>
      </c>
    </row>
    <row r="2425" spans="2:46" s="162" customFormat="1" ht="12" customHeight="1" x14ac:dyDescent="0.15">
      <c r="B2425" s="1058"/>
      <c r="C2425" s="1063"/>
      <c r="D2425" s="1061"/>
      <c r="E2425" s="1061"/>
      <c r="F2425" s="1061"/>
      <c r="G2425" s="1061"/>
      <c r="H2425" s="1061"/>
      <c r="I2425" s="1061"/>
      <c r="J2425" s="1062"/>
      <c r="K2425" s="192"/>
      <c r="L2425" s="1038"/>
      <c r="M2425" s="1039"/>
      <c r="N2425" s="1038"/>
      <c r="O2425" s="1039"/>
      <c r="P2425" s="1034"/>
      <c r="Q2425" s="1036"/>
      <c r="R2425" s="408"/>
      <c r="S2425" s="408"/>
      <c r="T2425" s="408"/>
      <c r="U2425" s="1034"/>
      <c r="V2425" s="1036"/>
      <c r="W2425" s="1034"/>
      <c r="X2425" s="1035"/>
      <c r="Y2425" s="286"/>
      <c r="Z2425" s="286"/>
      <c r="AA2425" s="286"/>
      <c r="AB2425" s="286"/>
      <c r="AC2425" s="223"/>
      <c r="AD2425" s="223"/>
      <c r="AE2425" s="223"/>
      <c r="AF2425" s="223"/>
      <c r="AG2425" s="223"/>
      <c r="AH2425" s="223"/>
      <c r="AI2425" s="223"/>
      <c r="AJ2425" s="223"/>
      <c r="AK2425" s="1034"/>
      <c r="AL2425" s="1035"/>
      <c r="AM2425" s="1035"/>
      <c r="AN2425" s="788"/>
      <c r="AO2425" s="789"/>
      <c r="AP2425" s="3"/>
      <c r="AQ2425" s="222">
        <f t="shared" si="1113"/>
        <v>1</v>
      </c>
    </row>
    <row r="2426" spans="2:46" s="162" customFormat="1" ht="12" customHeight="1" x14ac:dyDescent="0.15">
      <c r="B2426" s="1058"/>
      <c r="C2426" s="1063"/>
      <c r="D2426" s="1061"/>
      <c r="E2426" s="1061"/>
      <c r="F2426" s="1061"/>
      <c r="G2426" s="1061"/>
      <c r="H2426" s="1061"/>
      <c r="I2426" s="1061"/>
      <c r="J2426" s="1062"/>
      <c r="K2426" s="192"/>
      <c r="L2426" s="1038"/>
      <c r="M2426" s="1039"/>
      <c r="N2426" s="1038"/>
      <c r="O2426" s="1039"/>
      <c r="P2426" s="1034"/>
      <c r="Q2426" s="1036"/>
      <c r="R2426" s="408"/>
      <c r="S2426" s="408"/>
      <c r="T2426" s="408"/>
      <c r="U2426" s="1034"/>
      <c r="V2426" s="1036"/>
      <c r="W2426" s="1034"/>
      <c r="X2426" s="1035"/>
      <c r="Y2426" s="286"/>
      <c r="Z2426" s="286"/>
      <c r="AA2426" s="286"/>
      <c r="AB2426" s="286"/>
      <c r="AC2426" s="223"/>
      <c r="AD2426" s="223"/>
      <c r="AE2426" s="223"/>
      <c r="AF2426" s="223"/>
      <c r="AG2426" s="223"/>
      <c r="AH2426" s="223"/>
      <c r="AI2426" s="223"/>
      <c r="AJ2426" s="223"/>
      <c r="AK2426" s="1034"/>
      <c r="AL2426" s="1035"/>
      <c r="AM2426" s="1035"/>
      <c r="AN2426" s="788"/>
      <c r="AO2426" s="789"/>
      <c r="AP2426" s="3"/>
      <c r="AQ2426" s="222">
        <f t="shared" si="1113"/>
        <v>1</v>
      </c>
    </row>
    <row r="2427" spans="2:46" s="162" customFormat="1" ht="12" customHeight="1" x14ac:dyDescent="0.15">
      <c r="B2427" s="1058"/>
      <c r="C2427" s="1063"/>
      <c r="D2427" s="1061"/>
      <c r="E2427" s="1061"/>
      <c r="F2427" s="1061"/>
      <c r="G2427" s="1061"/>
      <c r="H2427" s="1061"/>
      <c r="I2427" s="1061"/>
      <c r="J2427" s="1062"/>
      <c r="K2427" s="192"/>
      <c r="L2427" s="1038"/>
      <c r="M2427" s="1039"/>
      <c r="N2427" s="1038"/>
      <c r="O2427" s="1039"/>
      <c r="P2427" s="1034"/>
      <c r="Q2427" s="1036"/>
      <c r="R2427" s="408"/>
      <c r="S2427" s="408"/>
      <c r="T2427" s="408"/>
      <c r="U2427" s="1034"/>
      <c r="V2427" s="1036"/>
      <c r="W2427" s="1034"/>
      <c r="X2427" s="1035"/>
      <c r="Y2427" s="286"/>
      <c r="Z2427" s="286"/>
      <c r="AA2427" s="286"/>
      <c r="AB2427" s="286"/>
      <c r="AC2427" s="223"/>
      <c r="AD2427" s="223"/>
      <c r="AE2427" s="223"/>
      <c r="AF2427" s="223"/>
      <c r="AG2427" s="223"/>
      <c r="AH2427" s="223"/>
      <c r="AI2427" s="223"/>
      <c r="AJ2427" s="223"/>
      <c r="AK2427" s="1034"/>
      <c r="AL2427" s="1035"/>
      <c r="AM2427" s="1035"/>
      <c r="AN2427" s="788"/>
      <c r="AO2427" s="789"/>
      <c r="AP2427" s="3"/>
      <c r="AQ2427" s="222">
        <f t="shared" si="1113"/>
        <v>1</v>
      </c>
    </row>
    <row r="2428" spans="2:46" s="162" customFormat="1" ht="12" customHeight="1" x14ac:dyDescent="0.15">
      <c r="B2428" s="1058"/>
      <c r="C2428" s="1063"/>
      <c r="D2428" s="1061"/>
      <c r="E2428" s="1061"/>
      <c r="F2428" s="1061"/>
      <c r="G2428" s="1061"/>
      <c r="H2428" s="1061"/>
      <c r="I2428" s="1061"/>
      <c r="J2428" s="1062"/>
      <c r="K2428" s="1016" t="s">
        <v>216</v>
      </c>
      <c r="L2428" s="1016" t="s">
        <v>215</v>
      </c>
      <c r="M2428" s="1016"/>
      <c r="N2428" s="1016"/>
      <c r="O2428" s="1016"/>
      <c r="P2428" s="1016"/>
      <c r="Q2428" s="1016"/>
      <c r="R2428" s="1016"/>
      <c r="S2428" s="1016"/>
      <c r="T2428" s="1016"/>
      <c r="U2428" s="1016"/>
      <c r="V2428" s="1016"/>
      <c r="W2428" s="1016"/>
      <c r="X2428" s="1016"/>
      <c r="Y2428" s="1040" t="s">
        <v>466</v>
      </c>
      <c r="Z2428" s="1041"/>
      <c r="AA2428" s="1041"/>
      <c r="AB2428" s="1042"/>
      <c r="AC2428" s="224">
        <f t="shared" ref="AC2428:AJ2428" si="1114">SUM(AC2408:AC2427)</f>
        <v>0</v>
      </c>
      <c r="AD2428" s="224">
        <f t="shared" si="1114"/>
        <v>0</v>
      </c>
      <c r="AE2428" s="224">
        <f t="shared" si="1114"/>
        <v>0</v>
      </c>
      <c r="AF2428" s="224">
        <f t="shared" si="1114"/>
        <v>0</v>
      </c>
      <c r="AG2428" s="224">
        <f t="shared" si="1114"/>
        <v>0</v>
      </c>
      <c r="AH2428" s="224">
        <f t="shared" si="1114"/>
        <v>0</v>
      </c>
      <c r="AI2428" s="224">
        <f t="shared" si="1114"/>
        <v>0</v>
      </c>
      <c r="AJ2428" s="224">
        <f t="shared" si="1114"/>
        <v>0</v>
      </c>
      <c r="AK2428" s="1040" t="s">
        <v>214</v>
      </c>
      <c r="AL2428" s="1041"/>
      <c r="AM2428" s="1041"/>
      <c r="AN2428" s="788"/>
      <c r="AO2428" s="789"/>
      <c r="AP2428" s="3"/>
    </row>
    <row r="2429" spans="2:46" s="162" customFormat="1" ht="12" customHeight="1" x14ac:dyDescent="0.15">
      <c r="B2429" s="1058"/>
      <c r="C2429" s="1063"/>
      <c r="D2429" s="1061"/>
      <c r="E2429" s="1061"/>
      <c r="F2429" s="1061"/>
      <c r="G2429" s="1061"/>
      <c r="H2429" s="1061"/>
      <c r="I2429" s="1061"/>
      <c r="J2429" s="1062"/>
      <c r="K2429" s="1016"/>
      <c r="L2429" s="1016" t="s">
        <v>467</v>
      </c>
      <c r="M2429" s="1016"/>
      <c r="N2429" s="1016"/>
      <c r="O2429" s="1016" t="s">
        <v>213</v>
      </c>
      <c r="P2429" s="1016"/>
      <c r="Q2429" s="1016"/>
      <c r="R2429" s="1016"/>
      <c r="S2429" s="1016"/>
      <c r="T2429" s="1016"/>
      <c r="U2429" s="1016"/>
      <c r="V2429" s="1016"/>
      <c r="W2429" s="1016"/>
      <c r="X2429" s="1016"/>
      <c r="Y2429" s="193">
        <f>COUNTIF(Y2408:Y2427,"○")</f>
        <v>0</v>
      </c>
      <c r="Z2429" s="193">
        <f>COUNTIF(Z2408:Z2427,"○")</f>
        <v>0</v>
      </c>
      <c r="AA2429" s="193">
        <f>COUNTIF(AA2408:AA2427,"○")</f>
        <v>0</v>
      </c>
      <c r="AB2429" s="193">
        <f>COUNTIF(AB2408:AB2427,"○")</f>
        <v>0</v>
      </c>
      <c r="AC2429" s="193">
        <f t="shared" ref="AC2429:AJ2429" si="1115">COUNT(AC2408:AC2427)</f>
        <v>0</v>
      </c>
      <c r="AD2429" s="193">
        <f t="shared" si="1115"/>
        <v>0</v>
      </c>
      <c r="AE2429" s="193">
        <f t="shared" si="1115"/>
        <v>0</v>
      </c>
      <c r="AF2429" s="193">
        <f t="shared" si="1115"/>
        <v>0</v>
      </c>
      <c r="AG2429" s="193">
        <f t="shared" si="1115"/>
        <v>0</v>
      </c>
      <c r="AH2429" s="193">
        <f t="shared" si="1115"/>
        <v>0</v>
      </c>
      <c r="AI2429" s="193">
        <f t="shared" si="1115"/>
        <v>0</v>
      </c>
      <c r="AJ2429" s="193">
        <f t="shared" si="1115"/>
        <v>0</v>
      </c>
      <c r="AK2429" s="1043"/>
      <c r="AL2429" s="1044"/>
      <c r="AM2429" s="1044"/>
      <c r="AN2429" s="1044"/>
      <c r="AO2429" s="1045"/>
      <c r="AP2429" s="3"/>
    </row>
    <row r="2430" spans="2:46" ht="12" customHeight="1" x14ac:dyDescent="0.15">
      <c r="B2430" s="1058"/>
      <c r="C2430" s="1063"/>
      <c r="D2430" s="1061"/>
      <c r="E2430" s="1061"/>
      <c r="F2430" s="1061"/>
      <c r="G2430" s="1061"/>
      <c r="H2430" s="1061"/>
      <c r="I2430" s="1061"/>
      <c r="J2430" s="1062"/>
      <c r="K2430" s="1016"/>
      <c r="L2430" s="1016"/>
      <c r="M2430" s="1016"/>
      <c r="N2430" s="1016"/>
      <c r="O2430" s="1016" t="s">
        <v>468</v>
      </c>
      <c r="P2430" s="1016"/>
      <c r="Q2430" s="1016"/>
      <c r="R2430" s="1016"/>
      <c r="S2430" s="1016"/>
      <c r="T2430" s="1016"/>
      <c r="U2430" s="1016"/>
      <c r="V2430" s="1016"/>
      <c r="W2430" s="1016"/>
      <c r="X2430" s="1016"/>
      <c r="Y2430" s="1034" t="str">
        <f>IF(Y2429&gt;0,"Ⅳ",IF(Z2429&gt;0,"Ⅲ",IF(AA2429&gt;0,"Ⅱa",IF(AB2429&gt;0,"Ⅱb","Ⅰ"))))</f>
        <v>Ⅰ</v>
      </c>
      <c r="Z2430" s="1035"/>
      <c r="AA2430" s="1035"/>
      <c r="AB2430" s="1036"/>
      <c r="AC2430" s="1034" t="str">
        <f>IF(AC2429&gt;0,"Ⅳ",IF(AD2429&gt;0,"Ⅲ",IF(AE2429&gt;0,"Ⅱa",IF(AF2429&gt;0,"Ⅱb","Ⅰ"))))</f>
        <v>Ⅰ</v>
      </c>
      <c r="AD2430" s="1035"/>
      <c r="AE2430" s="1035"/>
      <c r="AF2430" s="1036"/>
      <c r="AG2430" s="1034" t="str">
        <f>IF(AG2429&gt;0,"Ⅳ",IF(AH2429&gt;0,"Ⅲ",IF(AI2429&gt;0,"Ⅱa",IF(AJ2429&gt;0,"Ⅱb","Ⅰ"))))</f>
        <v>Ⅰ</v>
      </c>
      <c r="AH2430" s="1035"/>
      <c r="AI2430" s="1035"/>
      <c r="AJ2430" s="1036"/>
      <c r="AK2430" s="1046"/>
      <c r="AL2430" s="1047"/>
      <c r="AM2430" s="1047"/>
      <c r="AN2430" s="1047"/>
      <c r="AO2430" s="1048"/>
      <c r="AP2430" s="3"/>
      <c r="AQ2430" s="282" t="s">
        <v>312</v>
      </c>
      <c r="AR2430" s="282" t="s">
        <v>313</v>
      </c>
      <c r="AS2430" s="699" t="s">
        <v>316</v>
      </c>
      <c r="AT2430" s="1026"/>
    </row>
    <row r="2431" spans="2:46" ht="12" customHeight="1" x14ac:dyDescent="0.15">
      <c r="B2431" s="1058"/>
      <c r="C2431" s="1063"/>
      <c r="D2431" s="1061"/>
      <c r="E2431" s="1061"/>
      <c r="F2431" s="1061"/>
      <c r="G2431" s="1061"/>
      <c r="H2431" s="1061"/>
      <c r="I2431" s="1061"/>
      <c r="J2431" s="1062"/>
      <c r="K2431" s="1016"/>
      <c r="L2431" s="1016" t="s">
        <v>469</v>
      </c>
      <c r="M2431" s="1016"/>
      <c r="N2431" s="1016"/>
      <c r="O2431" s="1016" t="s">
        <v>212</v>
      </c>
      <c r="P2431" s="1016"/>
      <c r="Q2431" s="1016"/>
      <c r="R2431" s="1016"/>
      <c r="S2431" s="1016"/>
      <c r="T2431" s="1016"/>
      <c r="U2431" s="1016"/>
      <c r="V2431" s="1016"/>
      <c r="W2431" s="1016"/>
      <c r="X2431" s="1016"/>
      <c r="Y2431" s="187" t="s">
        <v>32</v>
      </c>
      <c r="Z2431" s="187" t="s">
        <v>33</v>
      </c>
      <c r="AA2431" s="1027" t="s">
        <v>34</v>
      </c>
      <c r="AB2431" s="1027"/>
      <c r="AC2431" s="187" t="s">
        <v>32</v>
      </c>
      <c r="AD2431" s="187" t="s">
        <v>33</v>
      </c>
      <c r="AE2431" s="1027" t="s">
        <v>34</v>
      </c>
      <c r="AF2431" s="1027"/>
      <c r="AG2431" s="187" t="s">
        <v>32</v>
      </c>
      <c r="AH2431" s="187" t="s">
        <v>33</v>
      </c>
      <c r="AI2431" s="1027" t="s">
        <v>34</v>
      </c>
      <c r="AJ2431" s="1027"/>
      <c r="AK2431" s="1046"/>
      <c r="AL2431" s="1047"/>
      <c r="AM2431" s="1047"/>
      <c r="AN2431" s="1047"/>
      <c r="AO2431" s="1048"/>
      <c r="AP2431" s="3"/>
      <c r="AQ2431" s="1028">
        <f>+Y2429+Z2429</f>
        <v>0</v>
      </c>
      <c r="AR2431" s="1029"/>
      <c r="AS2431" s="1028">
        <f>+AA2429+AB2429</f>
        <v>0</v>
      </c>
      <c r="AT2431" s="1029"/>
    </row>
    <row r="2432" spans="2:46" ht="12" customHeight="1" x14ac:dyDescent="0.15">
      <c r="B2432" s="1058"/>
      <c r="C2432" s="1063"/>
      <c r="D2432" s="1061"/>
      <c r="E2432" s="1061"/>
      <c r="F2432" s="1061"/>
      <c r="G2432" s="1061"/>
      <c r="H2432" s="1061"/>
      <c r="I2432" s="1061"/>
      <c r="J2432" s="1062"/>
      <c r="K2432" s="1016"/>
      <c r="L2432" s="1016"/>
      <c r="M2432" s="1016"/>
      <c r="N2432" s="1016"/>
      <c r="O2432" s="1016" t="s">
        <v>470</v>
      </c>
      <c r="P2432" s="1016"/>
      <c r="Q2432" s="1016"/>
      <c r="R2432" s="1016"/>
      <c r="S2432" s="1016"/>
      <c r="T2432" s="1016"/>
      <c r="U2432" s="1016"/>
      <c r="V2432" s="1016"/>
      <c r="W2432" s="1016"/>
      <c r="X2432" s="1016"/>
      <c r="Y2432" s="193" t="str">
        <f>IF(Y2429=0,"",1)</f>
        <v/>
      </c>
      <c r="Z2432" s="193" t="str">
        <f>IF(Z2429=0,"",1)</f>
        <v/>
      </c>
      <c r="AA2432" s="1030" t="str">
        <f>IF(AQ2431=1,"",IF(AS2431&gt;0,1,""))</f>
        <v/>
      </c>
      <c r="AB2432" s="1031"/>
      <c r="AC2432" s="193">
        <f>+AC2429</f>
        <v>0</v>
      </c>
      <c r="AD2432" s="193">
        <f>AD2429</f>
        <v>0</v>
      </c>
      <c r="AE2432" s="1030">
        <f>AE2429+AF2429</f>
        <v>0</v>
      </c>
      <c r="AF2432" s="1031"/>
      <c r="AG2432" s="193">
        <f>AG2429</f>
        <v>0</v>
      </c>
      <c r="AH2432" s="193">
        <f>AH2429</f>
        <v>0</v>
      </c>
      <c r="AI2432" s="1030">
        <f>AI2429+AJ2429</f>
        <v>0</v>
      </c>
      <c r="AJ2432" s="1031"/>
      <c r="AK2432" s="1046"/>
      <c r="AL2432" s="1047"/>
      <c r="AM2432" s="1047"/>
      <c r="AN2432" s="1047"/>
      <c r="AO2432" s="1048"/>
      <c r="AP2432" s="3"/>
      <c r="AQ2432" s="197">
        <f>+Y2429+AC2432+AG2432</f>
        <v>0</v>
      </c>
      <c r="AR2432" s="197">
        <f>+Z2429+AD2432+AH2432</f>
        <v>0</v>
      </c>
      <c r="AS2432" s="1032">
        <f>+AS2431+AE2432+AI2432</f>
        <v>0</v>
      </c>
      <c r="AT2432" s="1033"/>
    </row>
    <row r="2433" spans="2:86" ht="12" customHeight="1" x14ac:dyDescent="0.15">
      <c r="B2433" s="1058"/>
      <c r="C2433" s="1063"/>
      <c r="D2433" s="1061"/>
      <c r="E2433" s="1061"/>
      <c r="F2433" s="1061"/>
      <c r="G2433" s="1061"/>
      <c r="H2433" s="1061"/>
      <c r="I2433" s="1061"/>
      <c r="J2433" s="1062"/>
      <c r="K2433" s="1016"/>
      <c r="L2433" s="1016"/>
      <c r="M2433" s="1016"/>
      <c r="N2433" s="1016"/>
      <c r="O2433" s="1016" t="s">
        <v>471</v>
      </c>
      <c r="P2433" s="1016"/>
      <c r="Q2433" s="1016"/>
      <c r="R2433" s="1016"/>
      <c r="S2433" s="1016"/>
      <c r="T2433" s="1016"/>
      <c r="U2433" s="1016"/>
      <c r="V2433" s="1016"/>
      <c r="W2433" s="1016"/>
      <c r="X2433" s="1016"/>
      <c r="Y2433" s="1034" t="s">
        <v>875</v>
      </c>
      <c r="Z2433" s="1035"/>
      <c r="AA2433" s="1035"/>
      <c r="AB2433" s="1036"/>
      <c r="AC2433" s="1034" t="str">
        <f>IF(AC2432&gt;0,"Ⅳ",IF(AD2432&gt;0,"Ⅲ",IF(AE2432&gt;0,"Ⅱ","Ⅰ")))</f>
        <v>Ⅰ</v>
      </c>
      <c r="AD2433" s="1035"/>
      <c r="AE2433" s="1035"/>
      <c r="AF2433" s="1036"/>
      <c r="AG2433" s="1034" t="str">
        <f>IF(AG2432&gt;0,"Ⅳ",IF(AH2432&gt;0,"Ⅲ",IF(AI2432&gt;0,"Ⅱ","Ⅰ")))</f>
        <v>Ⅰ</v>
      </c>
      <c r="AH2433" s="1035"/>
      <c r="AI2433" s="1035"/>
      <c r="AJ2433" s="1036"/>
      <c r="AK2433" s="1046"/>
      <c r="AL2433" s="1047"/>
      <c r="AM2433" s="1047"/>
      <c r="AN2433" s="1047"/>
      <c r="AO2433" s="1048"/>
      <c r="AP2433" s="3"/>
      <c r="AQ2433" s="1037" t="str">
        <f>IF(AQ2432&gt;0,"Ⅳ",IF(AR2432&gt;0,"Ⅲ",IF(AS2432&gt;0,"Ⅱ","Ⅰ")))</f>
        <v>Ⅰ</v>
      </c>
      <c r="AR2433" s="1037"/>
      <c r="AS2433" s="1037"/>
      <c r="AT2433" s="1037"/>
    </row>
    <row r="2434" spans="2:86" ht="12" customHeight="1" x14ac:dyDescent="0.15">
      <c r="B2434" s="1058"/>
      <c r="C2434" s="1063"/>
      <c r="D2434" s="1061"/>
      <c r="E2434" s="1061"/>
      <c r="F2434" s="1061"/>
      <c r="G2434" s="1061"/>
      <c r="H2434" s="1061"/>
      <c r="I2434" s="1061"/>
      <c r="J2434" s="1062"/>
      <c r="K2434" s="1016"/>
      <c r="L2434" s="1016"/>
      <c r="M2434" s="1016"/>
      <c r="N2434" s="1016"/>
      <c r="O2434" s="1016" t="s">
        <v>472</v>
      </c>
      <c r="P2434" s="1016"/>
      <c r="Q2434" s="1016"/>
      <c r="R2434" s="1016"/>
      <c r="S2434" s="1016"/>
      <c r="T2434" s="1016"/>
      <c r="U2434" s="1016"/>
      <c r="V2434" s="1016"/>
      <c r="W2434" s="1016"/>
      <c r="X2434" s="1016"/>
      <c r="Y2434" s="1034" t="str">
        <f>IF(COUNTIF(Y2433:AJ2433,"Ⅳ")&gt;0,"Ⅳ",IF(COUNTIF(Y2433:AJ2433,"Ⅲ")&gt;0,"Ⅲ",IF(COUNTIF(Y2433:AJ2433,"Ⅱ")&gt;0,"Ⅱ","Ⅰ")))</f>
        <v>Ⅰ</v>
      </c>
      <c r="Z2434" s="1035"/>
      <c r="AA2434" s="1035"/>
      <c r="AB2434" s="1035"/>
      <c r="AC2434" s="1035"/>
      <c r="AD2434" s="1035"/>
      <c r="AE2434" s="1035"/>
      <c r="AF2434" s="1035"/>
      <c r="AG2434" s="1035"/>
      <c r="AH2434" s="1035"/>
      <c r="AI2434" s="1035"/>
      <c r="AJ2434" s="1036"/>
      <c r="AK2434" s="1049"/>
      <c r="AL2434" s="1050"/>
      <c r="AM2434" s="1050"/>
      <c r="AN2434" s="1050"/>
      <c r="AO2434" s="1051"/>
      <c r="AP2434" s="3"/>
    </row>
    <row r="2435" spans="2:86" ht="14.25" customHeight="1" x14ac:dyDescent="0.15">
      <c r="B2435" s="1058"/>
      <c r="C2435" s="1063"/>
      <c r="D2435" s="1061"/>
      <c r="E2435" s="1061"/>
      <c r="F2435" s="1061"/>
      <c r="G2435" s="1061"/>
      <c r="H2435" s="1061"/>
      <c r="I2435" s="1061"/>
      <c r="J2435" s="1062"/>
      <c r="K2435" s="1016" t="s">
        <v>169</v>
      </c>
      <c r="L2435" s="1017"/>
      <c r="M2435" s="1017"/>
      <c r="N2435" s="1017"/>
      <c r="O2435" s="1017"/>
      <c r="P2435" s="1017"/>
      <c r="Q2435" s="1017"/>
      <c r="R2435" s="1017"/>
      <c r="S2435" s="1017"/>
      <c r="T2435" s="1017"/>
      <c r="U2435" s="1017"/>
      <c r="V2435" s="1017"/>
      <c r="W2435" s="1017"/>
      <c r="X2435" s="1017"/>
      <c r="Y2435" s="1017"/>
      <c r="Z2435" s="1017"/>
      <c r="AA2435" s="1017"/>
      <c r="AB2435" s="1017"/>
      <c r="AC2435" s="1017"/>
      <c r="AD2435" s="1017"/>
      <c r="AE2435" s="1017"/>
      <c r="AF2435" s="1017"/>
      <c r="AG2435" s="1017"/>
      <c r="AH2435" s="1017"/>
      <c r="AI2435" s="1017"/>
      <c r="AJ2435" s="1017"/>
      <c r="AK2435" s="1017"/>
      <c r="AL2435" s="1017"/>
      <c r="AM2435" s="1017"/>
      <c r="AN2435" s="1017"/>
      <c r="AO2435" s="1017"/>
      <c r="AP2435" s="3"/>
    </row>
    <row r="2436" spans="2:86" ht="14.25" customHeight="1" x14ac:dyDescent="0.15">
      <c r="B2436" s="1058"/>
      <c r="C2436" s="1063"/>
      <c r="D2436" s="1061"/>
      <c r="E2436" s="1061"/>
      <c r="F2436" s="1061"/>
      <c r="G2436" s="1061"/>
      <c r="H2436" s="1061"/>
      <c r="I2436" s="1061"/>
      <c r="J2436" s="1062"/>
      <c r="K2436" s="1016"/>
      <c r="L2436" s="1017"/>
      <c r="M2436" s="1017"/>
      <c r="N2436" s="1017"/>
      <c r="O2436" s="1017"/>
      <c r="P2436" s="1017"/>
      <c r="Q2436" s="1017"/>
      <c r="R2436" s="1017"/>
      <c r="S2436" s="1017"/>
      <c r="T2436" s="1017"/>
      <c r="U2436" s="1017"/>
      <c r="V2436" s="1017"/>
      <c r="W2436" s="1017"/>
      <c r="X2436" s="1017"/>
      <c r="Y2436" s="1017"/>
      <c r="Z2436" s="1017"/>
      <c r="AA2436" s="1017"/>
      <c r="AB2436" s="1017"/>
      <c r="AC2436" s="1017"/>
      <c r="AD2436" s="1017"/>
      <c r="AE2436" s="1017"/>
      <c r="AF2436" s="1017"/>
      <c r="AG2436" s="1017"/>
      <c r="AH2436" s="1017"/>
      <c r="AI2436" s="1017"/>
      <c r="AJ2436" s="1017"/>
      <c r="AK2436" s="1017"/>
      <c r="AL2436" s="1017"/>
      <c r="AM2436" s="1017"/>
      <c r="AN2436" s="1017"/>
      <c r="AO2436" s="1017"/>
      <c r="AP2436" s="3"/>
    </row>
    <row r="2437" spans="2:86" ht="12" customHeight="1" x14ac:dyDescent="0.15">
      <c r="B2437" s="1058"/>
      <c r="C2437" s="1063"/>
      <c r="D2437" s="1061"/>
      <c r="E2437" s="1061"/>
      <c r="F2437" s="1061"/>
      <c r="G2437" s="1061"/>
      <c r="H2437" s="1061"/>
      <c r="I2437" s="1061"/>
      <c r="J2437" s="1062"/>
      <c r="K2437" s="1018" t="s">
        <v>473</v>
      </c>
      <c r="L2437" s="1018"/>
      <c r="M2437" s="1018"/>
      <c r="N2437" s="1018"/>
      <c r="O2437" s="1018"/>
      <c r="P2437" s="1018"/>
      <c r="Q2437" s="1018"/>
      <c r="R2437" s="1018"/>
      <c r="S2437" s="1018"/>
      <c r="T2437" s="1018"/>
      <c r="U2437" s="1018"/>
      <c r="V2437" s="1018"/>
      <c r="W2437" s="1018"/>
      <c r="X2437" s="1018"/>
      <c r="Y2437" s="1018"/>
      <c r="Z2437" s="1018"/>
      <c r="AA2437" s="1018"/>
      <c r="AB2437" s="1018"/>
      <c r="AC2437" s="1018"/>
      <c r="AD2437" s="1018"/>
      <c r="AE2437" s="1018"/>
      <c r="AF2437" s="1018"/>
      <c r="AG2437" s="1018"/>
      <c r="AH2437" s="1018"/>
      <c r="AI2437" s="1018"/>
      <c r="AJ2437" s="1018"/>
      <c r="AK2437" s="1018"/>
      <c r="AL2437" s="1018"/>
      <c r="AM2437" s="1018"/>
      <c r="AN2437" s="1018"/>
      <c r="AO2437" s="1018"/>
      <c r="AP2437" s="3"/>
    </row>
    <row r="2438" spans="2:86" ht="12" customHeight="1" x14ac:dyDescent="0.15">
      <c r="B2438" s="1058"/>
      <c r="C2438" s="1063"/>
      <c r="D2438" s="1061"/>
      <c r="E2438" s="1061"/>
      <c r="F2438" s="1061"/>
      <c r="G2438" s="1061"/>
      <c r="H2438" s="1061"/>
      <c r="I2438" s="1061"/>
      <c r="J2438" s="1062"/>
      <c r="K2438" s="1019" t="s">
        <v>523</v>
      </c>
      <c r="L2438" s="1019"/>
      <c r="M2438" s="1019"/>
      <c r="N2438" s="1019"/>
      <c r="O2438" s="1019"/>
      <c r="P2438" s="1019"/>
      <c r="Q2438" s="1019"/>
      <c r="R2438" s="1019"/>
      <c r="S2438" s="1019"/>
      <c r="T2438" s="1019"/>
      <c r="U2438" s="1019"/>
      <c r="V2438" s="1019"/>
      <c r="W2438" s="1019"/>
      <c r="X2438" s="1019"/>
      <c r="Y2438" s="1019"/>
      <c r="Z2438" s="1019"/>
      <c r="AA2438" s="1019"/>
      <c r="AB2438" s="1019"/>
      <c r="AC2438" s="1019"/>
      <c r="AD2438" s="1019"/>
      <c r="AE2438" s="1019"/>
      <c r="AF2438" s="1019"/>
      <c r="AG2438" s="1019"/>
      <c r="AH2438" s="1019"/>
      <c r="AI2438" s="1019"/>
      <c r="AJ2438" s="1019"/>
      <c r="AK2438" s="1019"/>
      <c r="AL2438" s="1019"/>
      <c r="AM2438" s="1019"/>
      <c r="AN2438" s="1019"/>
      <c r="AO2438" s="1019"/>
      <c r="AP2438" s="3"/>
    </row>
    <row r="2439" spans="2:86" ht="12" customHeight="1" x14ac:dyDescent="0.15">
      <c r="B2439" s="1058"/>
      <c r="C2439" s="1063"/>
      <c r="D2439" s="1061"/>
      <c r="E2439" s="1061"/>
      <c r="F2439" s="1061"/>
      <c r="G2439" s="1061"/>
      <c r="H2439" s="1061"/>
      <c r="I2439" s="1061"/>
      <c r="J2439" s="1062"/>
      <c r="K2439" s="194" t="s">
        <v>474</v>
      </c>
      <c r="L2439" s="195"/>
      <c r="M2439" s="195"/>
      <c r="N2439" s="195"/>
      <c r="O2439" s="195"/>
      <c r="P2439" s="195"/>
      <c r="Q2439" s="195"/>
      <c r="R2439" s="195"/>
      <c r="S2439" s="195"/>
      <c r="T2439" s="195"/>
      <c r="U2439" s="195"/>
      <c r="V2439" s="195"/>
      <c r="W2439" s="195"/>
      <c r="X2439" s="195"/>
      <c r="Y2439" s="195"/>
      <c r="Z2439" s="195"/>
      <c r="AA2439" s="195"/>
      <c r="AB2439" s="195"/>
      <c r="AC2439" s="195"/>
      <c r="AD2439" s="195"/>
      <c r="AE2439" s="195"/>
      <c r="AF2439" s="195"/>
      <c r="AG2439" s="195"/>
      <c r="AH2439" s="195"/>
      <c r="AI2439" s="195"/>
      <c r="AJ2439" s="195"/>
      <c r="AK2439" s="195"/>
      <c r="AL2439" s="195"/>
      <c r="AM2439" s="195"/>
      <c r="AN2439" s="195"/>
      <c r="AO2439" s="196"/>
      <c r="AP2439" s="3"/>
    </row>
    <row r="2440" spans="2:86" ht="12" customHeight="1" x14ac:dyDescent="0.15">
      <c r="B2440" s="1058"/>
      <c r="C2440" s="1063"/>
      <c r="D2440" s="1061"/>
      <c r="E2440" s="1061"/>
      <c r="F2440" s="1061"/>
      <c r="G2440" s="1061"/>
      <c r="H2440" s="1061"/>
      <c r="I2440" s="1061"/>
      <c r="J2440" s="1062"/>
      <c r="K2440" s="194" t="s">
        <v>475</v>
      </c>
      <c r="L2440" s="195"/>
      <c r="M2440" s="195"/>
      <c r="N2440" s="195"/>
      <c r="O2440" s="195"/>
      <c r="P2440" s="195"/>
      <c r="Q2440" s="195"/>
      <c r="R2440" s="195"/>
      <c r="S2440" s="195"/>
      <c r="T2440" s="195"/>
      <c r="U2440" s="195"/>
      <c r="V2440" s="195"/>
      <c r="W2440" s="195"/>
      <c r="X2440" s="195"/>
      <c r="Y2440" s="195"/>
      <c r="Z2440" s="195"/>
      <c r="AA2440" s="195"/>
      <c r="AB2440" s="195"/>
      <c r="AC2440" s="195"/>
      <c r="AD2440" s="195"/>
      <c r="AE2440" s="195"/>
      <c r="AF2440" s="195"/>
      <c r="AG2440" s="195"/>
      <c r="AH2440" s="195"/>
      <c r="AI2440" s="195"/>
      <c r="AJ2440" s="195"/>
      <c r="AK2440" s="195"/>
      <c r="AL2440" s="195"/>
      <c r="AM2440" s="195"/>
      <c r="AN2440" s="195"/>
      <c r="AO2440" s="196"/>
      <c r="AP2440" s="3"/>
    </row>
    <row r="2441" spans="2:86" ht="12" customHeight="1" x14ac:dyDescent="0.15">
      <c r="B2441" s="1058"/>
      <c r="C2441" s="1063"/>
      <c r="D2441" s="1061"/>
      <c r="E2441" s="1061"/>
      <c r="F2441" s="1061"/>
      <c r="G2441" s="1061"/>
      <c r="H2441" s="1061"/>
      <c r="I2441" s="1061"/>
      <c r="J2441" s="1062"/>
      <c r="K2441" s="1020" t="s">
        <v>476</v>
      </c>
      <c r="L2441" s="1021"/>
      <c r="M2441" s="1021"/>
      <c r="N2441" s="1021"/>
      <c r="O2441" s="1021"/>
      <c r="P2441" s="1021"/>
      <c r="Q2441" s="1021"/>
      <c r="R2441" s="1021"/>
      <c r="S2441" s="1021"/>
      <c r="T2441" s="1021"/>
      <c r="U2441" s="1021"/>
      <c r="V2441" s="1021"/>
      <c r="W2441" s="1021"/>
      <c r="X2441" s="1021"/>
      <c r="Y2441" s="1021"/>
      <c r="Z2441" s="1021"/>
      <c r="AA2441" s="1021"/>
      <c r="AB2441" s="1021"/>
      <c r="AC2441" s="1021"/>
      <c r="AD2441" s="1021"/>
      <c r="AE2441" s="1021"/>
      <c r="AF2441" s="1021"/>
      <c r="AG2441" s="1021"/>
      <c r="AH2441" s="1021"/>
      <c r="AI2441" s="1021"/>
      <c r="AJ2441" s="1021"/>
      <c r="AK2441" s="1021"/>
      <c r="AL2441" s="1021"/>
      <c r="AM2441" s="1021"/>
      <c r="AN2441" s="1021"/>
      <c r="AO2441" s="1022"/>
      <c r="AP2441" s="3"/>
    </row>
    <row r="2442" spans="2:86" ht="12" customHeight="1" x14ac:dyDescent="0.15">
      <c r="B2442" s="591"/>
      <c r="C2442" s="1064"/>
      <c r="D2442" s="1065"/>
      <c r="E2442" s="1065"/>
      <c r="F2442" s="1065"/>
      <c r="G2442" s="1065"/>
      <c r="H2442" s="1065"/>
      <c r="I2442" s="1065"/>
      <c r="J2442" s="1066"/>
      <c r="K2442" s="1023"/>
      <c r="L2442" s="1024"/>
      <c r="M2442" s="1024"/>
      <c r="N2442" s="1024"/>
      <c r="O2442" s="1024"/>
      <c r="P2442" s="1024"/>
      <c r="Q2442" s="1024"/>
      <c r="R2442" s="1024"/>
      <c r="S2442" s="1024"/>
      <c r="T2442" s="1024"/>
      <c r="U2442" s="1024"/>
      <c r="V2442" s="1024"/>
      <c r="W2442" s="1024"/>
      <c r="X2442" s="1024"/>
      <c r="Y2442" s="1024"/>
      <c r="Z2442" s="1024"/>
      <c r="AA2442" s="1024"/>
      <c r="AB2442" s="1024"/>
      <c r="AC2442" s="1024"/>
      <c r="AD2442" s="1024"/>
      <c r="AE2442" s="1024"/>
      <c r="AF2442" s="1024"/>
      <c r="AG2442" s="1024"/>
      <c r="AH2442" s="1024"/>
      <c r="AI2442" s="1024"/>
      <c r="AJ2442" s="1024"/>
      <c r="AK2442" s="1024"/>
      <c r="AL2442" s="1024"/>
      <c r="AM2442" s="1024"/>
      <c r="AN2442" s="1024"/>
      <c r="AO2442" s="1025"/>
      <c r="AP2442" s="3"/>
    </row>
    <row r="2443" spans="2:86" s="9" customFormat="1" ht="12" customHeight="1" x14ac:dyDescent="0.15">
      <c r="B2443" s="3" t="s">
        <v>527</v>
      </c>
      <c r="AQ2443" s="162"/>
      <c r="AR2443" s="162"/>
      <c r="AS2443" s="162"/>
      <c r="AT2443" s="162"/>
      <c r="AU2443" s="162"/>
      <c r="AV2443" s="162"/>
      <c r="AW2443" s="162"/>
      <c r="AX2443" s="162"/>
      <c r="AY2443" s="162"/>
      <c r="AZ2443" s="162"/>
      <c r="BA2443" s="162"/>
      <c r="BB2443" s="162"/>
      <c r="BC2443" s="162"/>
      <c r="BD2443" s="162"/>
      <c r="BE2443" s="162"/>
      <c r="BF2443" s="162"/>
      <c r="BG2443" s="162"/>
      <c r="BH2443" s="162"/>
      <c r="BI2443" s="162"/>
      <c r="BJ2443" s="162"/>
      <c r="BK2443" s="162"/>
      <c r="BL2443" s="162"/>
      <c r="BM2443" s="162"/>
      <c r="BN2443" s="162"/>
      <c r="BO2443" s="162"/>
      <c r="BP2443" s="162"/>
      <c r="BQ2443" s="162"/>
      <c r="BR2443" s="162"/>
      <c r="BS2443" s="162"/>
      <c r="BT2443" s="162"/>
      <c r="BU2443" s="162"/>
      <c r="BV2443" s="162"/>
      <c r="BW2443" s="162"/>
      <c r="BX2443" s="162"/>
      <c r="BY2443" s="162"/>
      <c r="BZ2443" s="162"/>
      <c r="CA2443" s="162"/>
      <c r="CB2443" s="162"/>
      <c r="CC2443" s="162"/>
      <c r="CD2443" s="162"/>
      <c r="CE2443" s="162"/>
      <c r="CF2443" s="162"/>
      <c r="CG2443" s="162"/>
      <c r="CH2443" s="162"/>
    </row>
    <row r="2444" spans="2:86" ht="12" customHeight="1" thickBot="1" x14ac:dyDescent="0.2">
      <c r="B2444" s="3" t="s">
        <v>524</v>
      </c>
    </row>
    <row r="2445" spans="2:86" ht="12" customHeight="1" x14ac:dyDescent="0.15">
      <c r="B2445" s="3" t="s">
        <v>525</v>
      </c>
      <c r="AU2445" s="1000" t="s">
        <v>305</v>
      </c>
      <c r="AV2445" s="1001" t="s">
        <v>298</v>
      </c>
      <c r="AW2445" s="1003" t="s">
        <v>299</v>
      </c>
      <c r="AX2445" s="1005" t="s">
        <v>306</v>
      </c>
      <c r="AY2445" s="1006"/>
      <c r="AZ2445" s="1006"/>
      <c r="BA2445" s="1006"/>
      <c r="BB2445" s="1006"/>
      <c r="BC2445" s="1006"/>
      <c r="BD2445" s="1006"/>
      <c r="BE2445" s="1006"/>
      <c r="BF2445" s="1006"/>
      <c r="BG2445" s="1006"/>
      <c r="BH2445" s="1006"/>
      <c r="BI2445" s="1006"/>
      <c r="BJ2445" s="1006"/>
      <c r="BK2445" s="1006"/>
      <c r="BL2445" s="1006"/>
      <c r="BM2445" s="1006"/>
      <c r="BN2445" s="1006"/>
      <c r="BO2445" s="1006"/>
      <c r="BP2445" s="1006"/>
      <c r="BQ2445" s="1006"/>
      <c r="BR2445" s="1007"/>
      <c r="BS2445" s="807" t="s">
        <v>300</v>
      </c>
      <c r="BT2445" s="1008"/>
      <c r="BU2445" s="1008"/>
      <c r="BV2445" s="1008"/>
      <c r="BW2445" s="1009" t="s">
        <v>307</v>
      </c>
      <c r="BX2445" s="1010"/>
      <c r="BY2445" s="1010"/>
      <c r="BZ2445" s="1010"/>
      <c r="CA2445" s="1010"/>
      <c r="CB2445" s="1010"/>
      <c r="CC2445" s="1010"/>
      <c r="CD2445" s="1010"/>
      <c r="CE2445" s="1010"/>
      <c r="CF2445" s="1010"/>
      <c r="CG2445" s="1010"/>
      <c r="CH2445" s="1011"/>
    </row>
    <row r="2446" spans="2:86" ht="12" customHeight="1" x14ac:dyDescent="0.15">
      <c r="B2446" s="3" t="s">
        <v>477</v>
      </c>
      <c r="AU2446" s="1000"/>
      <c r="AV2446" s="1002"/>
      <c r="AW2446" s="1004"/>
      <c r="AX2446" s="1012" t="s">
        <v>308</v>
      </c>
      <c r="AY2446" s="686"/>
      <c r="AZ2446" s="686"/>
      <c r="BA2446" s="686"/>
      <c r="BB2446" s="686"/>
      <c r="BC2446" s="686"/>
      <c r="BD2446" s="686"/>
      <c r="BE2446" s="686"/>
      <c r="BF2446" s="686"/>
      <c r="BG2446" s="686"/>
      <c r="BH2446" s="686"/>
      <c r="BI2446" s="686"/>
      <c r="BJ2446" s="686" t="s">
        <v>309</v>
      </c>
      <c r="BK2446" s="686"/>
      <c r="BL2446" s="686"/>
      <c r="BM2446" s="686"/>
      <c r="BN2446" s="686"/>
      <c r="BO2446" s="686"/>
      <c r="BP2446" s="686"/>
      <c r="BQ2446" s="686"/>
      <c r="BR2446" s="1013"/>
      <c r="BS2446" s="1008"/>
      <c r="BT2446" s="1008"/>
      <c r="BU2446" s="1008"/>
      <c r="BV2446" s="1008"/>
      <c r="BW2446" s="1014" t="s">
        <v>302</v>
      </c>
      <c r="BX2446" s="699"/>
      <c r="BY2446" s="699"/>
      <c r="BZ2446" s="699"/>
      <c r="CA2446" s="686" t="s">
        <v>310</v>
      </c>
      <c r="CB2446" s="686"/>
      <c r="CC2446" s="686"/>
      <c r="CD2446" s="686"/>
      <c r="CE2446" s="686"/>
      <c r="CF2446" s="686"/>
      <c r="CG2446" s="686"/>
      <c r="CH2446" s="1013"/>
    </row>
    <row r="2447" spans="2:86" ht="12" customHeight="1" x14ac:dyDescent="0.15">
      <c r="B2447" s="3" t="s">
        <v>526</v>
      </c>
      <c r="AU2447" s="1000"/>
      <c r="AV2447" s="1002"/>
      <c r="AW2447" s="1004"/>
      <c r="AX2447" s="1012" t="s">
        <v>26</v>
      </c>
      <c r="AY2447" s="686"/>
      <c r="AZ2447" s="686"/>
      <c r="BA2447" s="686"/>
      <c r="BB2447" s="686" t="s">
        <v>22</v>
      </c>
      <c r="BC2447" s="686"/>
      <c r="BD2447" s="686"/>
      <c r="BE2447" s="686"/>
      <c r="BF2447" s="686" t="s">
        <v>24</v>
      </c>
      <c r="BG2447" s="686"/>
      <c r="BH2447" s="686"/>
      <c r="BI2447" s="686"/>
      <c r="BJ2447" s="699" t="s">
        <v>26</v>
      </c>
      <c r="BK2447" s="699"/>
      <c r="BL2447" s="699"/>
      <c r="BM2447" s="699" t="s">
        <v>22</v>
      </c>
      <c r="BN2447" s="699"/>
      <c r="BO2447" s="699"/>
      <c r="BP2447" s="699" t="s">
        <v>24</v>
      </c>
      <c r="BQ2447" s="699"/>
      <c r="BR2447" s="1015"/>
      <c r="BS2447" s="807" t="s">
        <v>26</v>
      </c>
      <c r="BT2447" s="807" t="s">
        <v>22</v>
      </c>
      <c r="BU2447" s="807" t="s">
        <v>24</v>
      </c>
      <c r="BV2447" s="807" t="s">
        <v>303</v>
      </c>
      <c r="BW2447" s="1012" t="s">
        <v>311</v>
      </c>
      <c r="BX2447" s="686"/>
      <c r="BY2447" s="686"/>
      <c r="BZ2447" s="686"/>
      <c r="CA2447" s="686" t="s">
        <v>22</v>
      </c>
      <c r="CB2447" s="686"/>
      <c r="CC2447" s="686"/>
      <c r="CD2447" s="686"/>
      <c r="CE2447" s="686" t="s">
        <v>24</v>
      </c>
      <c r="CF2447" s="686"/>
      <c r="CG2447" s="686"/>
      <c r="CH2447" s="1013"/>
    </row>
    <row r="2448" spans="2:86" ht="12" customHeight="1" x14ac:dyDescent="0.15">
      <c r="B2448" s="3" t="s">
        <v>478</v>
      </c>
      <c r="AU2448" s="1000"/>
      <c r="AV2448" s="1002"/>
      <c r="AW2448" s="1004"/>
      <c r="AX2448" s="156" t="s">
        <v>862</v>
      </c>
      <c r="AY2448" s="157" t="s">
        <v>863</v>
      </c>
      <c r="AZ2448" s="157" t="s">
        <v>864</v>
      </c>
      <c r="BA2448" s="158" t="s">
        <v>865</v>
      </c>
      <c r="BB2448" s="159" t="s">
        <v>866</v>
      </c>
      <c r="BC2448" s="157" t="s">
        <v>863</v>
      </c>
      <c r="BD2448" s="157" t="s">
        <v>867</v>
      </c>
      <c r="BE2448" s="158" t="s">
        <v>865</v>
      </c>
      <c r="BF2448" s="159" t="s">
        <v>866</v>
      </c>
      <c r="BG2448" s="157" t="s">
        <v>863</v>
      </c>
      <c r="BH2448" s="157" t="s">
        <v>864</v>
      </c>
      <c r="BI2448" s="158" t="s">
        <v>865</v>
      </c>
      <c r="BJ2448" s="159" t="s">
        <v>866</v>
      </c>
      <c r="BK2448" s="157" t="s">
        <v>868</v>
      </c>
      <c r="BL2448" s="158" t="s">
        <v>869</v>
      </c>
      <c r="BM2448" s="159" t="s">
        <v>870</v>
      </c>
      <c r="BN2448" s="157" t="s">
        <v>863</v>
      </c>
      <c r="BO2448" s="158" t="s">
        <v>871</v>
      </c>
      <c r="BP2448" s="159" t="s">
        <v>870</v>
      </c>
      <c r="BQ2448" s="157" t="s">
        <v>868</v>
      </c>
      <c r="BR2448" s="160" t="s">
        <v>872</v>
      </c>
      <c r="BS2448" s="1008"/>
      <c r="BT2448" s="1008"/>
      <c r="BU2448" s="1008"/>
      <c r="BV2448" s="1008"/>
      <c r="BW2448" s="156" t="s">
        <v>866</v>
      </c>
      <c r="BX2448" s="157" t="s">
        <v>863</v>
      </c>
      <c r="BY2448" s="157" t="s">
        <v>864</v>
      </c>
      <c r="BZ2448" s="158" t="s">
        <v>865</v>
      </c>
      <c r="CA2448" s="159" t="s">
        <v>866</v>
      </c>
      <c r="CB2448" s="157" t="s">
        <v>873</v>
      </c>
      <c r="CC2448" s="157" t="s">
        <v>864</v>
      </c>
      <c r="CD2448" s="158" t="s">
        <v>865</v>
      </c>
      <c r="CE2448" s="159" t="s">
        <v>866</v>
      </c>
      <c r="CF2448" s="157" t="s">
        <v>863</v>
      </c>
      <c r="CG2448" s="157" t="s">
        <v>864</v>
      </c>
      <c r="CH2448" s="160" t="s">
        <v>874</v>
      </c>
    </row>
    <row r="2449" spans="2:86" x14ac:dyDescent="0.15">
      <c r="B2449" s="3" t="s">
        <v>539</v>
      </c>
      <c r="AU2449" s="1000"/>
      <c r="AV2449" s="188" t="str">
        <f>N2451</f>
        <v>S052</v>
      </c>
      <c r="AW2449" s="300">
        <f>R2451</f>
        <v>6</v>
      </c>
      <c r="AX2449" s="197">
        <f>+Y2476</f>
        <v>0</v>
      </c>
      <c r="AY2449" s="197">
        <f>+Z2476</f>
        <v>0</v>
      </c>
      <c r="AZ2449" s="197">
        <f>+AA2476</f>
        <v>0</v>
      </c>
      <c r="BA2449" s="197">
        <f t="shared" ref="BA2449" si="1116">+AB2476</f>
        <v>0</v>
      </c>
      <c r="BB2449" s="197">
        <f>+AC2476</f>
        <v>0</v>
      </c>
      <c r="BC2449" s="197">
        <f t="shared" ref="BC2449" si="1117">+AD2476</f>
        <v>0</v>
      </c>
      <c r="BD2449" s="197">
        <f t="shared" ref="BD2449" si="1118">+AE2476</f>
        <v>1</v>
      </c>
      <c r="BE2449" s="197">
        <f t="shared" ref="BE2449" si="1119">+AF2476</f>
        <v>0</v>
      </c>
      <c r="BF2449" s="197">
        <f t="shared" ref="BF2449" si="1120">+AG2476</f>
        <v>0</v>
      </c>
      <c r="BG2449" s="197">
        <f t="shared" ref="BG2449" si="1121">+AH2476</f>
        <v>0</v>
      </c>
      <c r="BH2449" s="197">
        <f t="shared" ref="BH2449" si="1122">+AI2476</f>
        <v>0</v>
      </c>
      <c r="BI2449" s="197">
        <f t="shared" ref="BI2449" si="1123">+AJ2476</f>
        <v>0</v>
      </c>
      <c r="BJ2449" s="197" t="str">
        <f>+Y2479</f>
        <v/>
      </c>
      <c r="BK2449" s="197" t="str">
        <f t="shared" ref="BK2449" si="1124">+Z2479</f>
        <v/>
      </c>
      <c r="BL2449" s="197" t="str">
        <f>+AA2479</f>
        <v/>
      </c>
      <c r="BM2449" s="197">
        <f>+AC2479</f>
        <v>0</v>
      </c>
      <c r="BN2449" s="197">
        <f t="shared" ref="BN2449" si="1125">+AD2479</f>
        <v>0</v>
      </c>
      <c r="BO2449" s="197">
        <f t="shared" ref="BO2449" si="1126">+AE2479</f>
        <v>1</v>
      </c>
      <c r="BP2449" s="197">
        <f>+AG2479</f>
        <v>0</v>
      </c>
      <c r="BQ2449" s="197">
        <f>+AH2479</f>
        <v>0</v>
      </c>
      <c r="BR2449" s="197">
        <f>+AI2479</f>
        <v>0</v>
      </c>
      <c r="BS2449" s="296" t="str">
        <f>+Y2480</f>
        <v>Ⅰ</v>
      </c>
      <c r="BT2449" s="296" t="str">
        <f>+AC2480</f>
        <v>Ⅱ</v>
      </c>
      <c r="BU2449" s="296" t="str">
        <f>+AG2480</f>
        <v>Ⅰ</v>
      </c>
      <c r="BV2449" s="296" t="str">
        <f>+Y2481</f>
        <v>Ⅱ</v>
      </c>
      <c r="BW2449" s="164" t="str">
        <f>IF(Y2476&gt;0,R2451,"")</f>
        <v/>
      </c>
      <c r="BX2449" s="165" t="str">
        <f>IF(Z2476&gt;0,"",IF(AA2476&gt;0,R2451,""))</f>
        <v/>
      </c>
      <c r="BY2449" s="165" t="str">
        <f>IF(Y2476+Z2476&gt;0,"",IF(AA2476&gt;0,R2451,""))</f>
        <v/>
      </c>
      <c r="BZ2449" s="165" t="str">
        <f>IF(Y2476+Z2476+AA2476&gt;0,"",IF(AB2476&gt;0,R2451,""))</f>
        <v/>
      </c>
      <c r="CA2449" s="166">
        <f t="shared" ref="CA2449" si="1127">+AC2475</f>
        <v>0</v>
      </c>
      <c r="CB2449" s="166">
        <f t="shared" ref="CB2449" si="1128">+AD2475</f>
        <v>0</v>
      </c>
      <c r="CC2449" s="166">
        <f t="shared" ref="CC2449" si="1129">+AE2475</f>
        <v>1.7499999999999998E-2</v>
      </c>
      <c r="CD2449" s="166">
        <f t="shared" ref="CD2449" si="1130">+AF2475</f>
        <v>0</v>
      </c>
      <c r="CE2449" s="166">
        <f t="shared" ref="CE2449" si="1131">+AG2475</f>
        <v>0</v>
      </c>
      <c r="CF2449" s="166">
        <f t="shared" ref="CF2449" si="1132">+AH2475</f>
        <v>0</v>
      </c>
      <c r="CG2449" s="166">
        <f t="shared" ref="CG2449" si="1133">+AI2475</f>
        <v>0</v>
      </c>
      <c r="CH2449" s="166">
        <f t="shared" ref="CH2449" si="1134">+AJ2475</f>
        <v>0</v>
      </c>
    </row>
    <row r="2450" spans="2:86" ht="12" customHeight="1" x14ac:dyDescent="0.15">
      <c r="B2450" s="1057" t="s">
        <v>219</v>
      </c>
      <c r="C2450" s="1059"/>
      <c r="D2450" s="1060"/>
      <c r="E2450" s="1061"/>
      <c r="F2450" s="1061"/>
      <c r="G2450" s="1061"/>
      <c r="H2450" s="1061"/>
      <c r="I2450" s="1061"/>
      <c r="J2450" s="1062"/>
      <c r="K2450" s="1067" t="s">
        <v>453</v>
      </c>
      <c r="L2450" s="1068"/>
      <c r="M2450" s="1068"/>
      <c r="N2450" s="1068"/>
      <c r="O2450" s="1068"/>
      <c r="P2450" s="1068"/>
      <c r="Q2450" s="1068"/>
      <c r="R2450" s="1068"/>
      <c r="S2450" s="1068"/>
      <c r="T2450" s="1068"/>
      <c r="U2450" s="1068"/>
      <c r="V2450" s="1068"/>
      <c r="W2450" s="1068"/>
      <c r="X2450" s="1068"/>
      <c r="Y2450" s="1068"/>
      <c r="Z2450" s="1068"/>
      <c r="AA2450" s="1068"/>
      <c r="AB2450" s="1068"/>
      <c r="AC2450" s="1068"/>
      <c r="AD2450" s="1068"/>
      <c r="AE2450" s="1068"/>
      <c r="AF2450" s="1068"/>
      <c r="AG2450" s="1068"/>
      <c r="AH2450" s="1068"/>
      <c r="AI2450" s="1068"/>
      <c r="AJ2450" s="1068"/>
      <c r="AK2450" s="1068"/>
      <c r="AL2450" s="1068"/>
      <c r="AM2450" s="1068"/>
      <c r="AN2450" s="1068"/>
      <c r="AO2450" s="1069"/>
      <c r="AP2450" s="3"/>
    </row>
    <row r="2451" spans="2:86" ht="12" customHeight="1" x14ac:dyDescent="0.15">
      <c r="B2451" s="1058"/>
      <c r="C2451" s="1063"/>
      <c r="D2451" s="1061"/>
      <c r="E2451" s="1061"/>
      <c r="F2451" s="1061"/>
      <c r="G2451" s="1061"/>
      <c r="H2451" s="1061"/>
      <c r="I2451" s="1061"/>
      <c r="J2451" s="1062"/>
      <c r="K2451" s="1040" t="s">
        <v>218</v>
      </c>
      <c r="L2451" s="1041"/>
      <c r="M2451" s="1042"/>
      <c r="N2451" s="1034" t="s">
        <v>772</v>
      </c>
      <c r="O2451" s="1035"/>
      <c r="P2451" s="1040" t="s">
        <v>454</v>
      </c>
      <c r="Q2451" s="1042"/>
      <c r="R2451" s="1070">
        <f>'様式A-2'!C63</f>
        <v>6</v>
      </c>
      <c r="S2451" s="1071"/>
      <c r="T2451" s="1072"/>
      <c r="U2451" s="1073" t="s">
        <v>455</v>
      </c>
      <c r="V2451" s="1074"/>
      <c r="W2451" s="1073" t="s">
        <v>456</v>
      </c>
      <c r="X2451" s="1074"/>
      <c r="Y2451" s="1042" t="s">
        <v>217</v>
      </c>
      <c r="Z2451" s="1016"/>
      <c r="AA2451" s="1016"/>
      <c r="AB2451" s="1016"/>
      <c r="AC2451" s="1073" t="s">
        <v>457</v>
      </c>
      <c r="AD2451" s="1079"/>
      <c r="AE2451" s="1079"/>
      <c r="AF2451" s="1079"/>
      <c r="AG2451" s="1079"/>
      <c r="AH2451" s="1079"/>
      <c r="AI2451" s="1079"/>
      <c r="AJ2451" s="1074"/>
      <c r="AK2451" s="1073" t="s">
        <v>458</v>
      </c>
      <c r="AL2451" s="1079"/>
      <c r="AM2451" s="1079"/>
      <c r="AN2451" s="1081"/>
      <c r="AO2451" s="1082"/>
      <c r="AP2451" s="3"/>
      <c r="AV2451" s="167"/>
      <c r="AW2451" s="221"/>
      <c r="AX2451" s="167"/>
      <c r="AY2451" s="167"/>
      <c r="AZ2451" s="167"/>
      <c r="BA2451" s="167"/>
      <c r="BB2451" s="167"/>
      <c r="BC2451" s="167"/>
      <c r="BD2451" s="167"/>
    </row>
    <row r="2452" spans="2:86" ht="12" customHeight="1" x14ac:dyDescent="0.15">
      <c r="B2452" s="1058"/>
      <c r="C2452" s="1063"/>
      <c r="D2452" s="1061"/>
      <c r="E2452" s="1061"/>
      <c r="F2452" s="1061"/>
      <c r="G2452" s="1061"/>
      <c r="H2452" s="1061"/>
      <c r="I2452" s="1061"/>
      <c r="J2452" s="1062"/>
      <c r="K2452" s="1016" t="s">
        <v>459</v>
      </c>
      <c r="L2452" s="1016" t="s">
        <v>199</v>
      </c>
      <c r="M2452" s="1016"/>
      <c r="N2452" s="1016" t="s">
        <v>198</v>
      </c>
      <c r="O2452" s="1016"/>
      <c r="P2452" s="1016" t="s">
        <v>460</v>
      </c>
      <c r="Q2452" s="1016"/>
      <c r="R2452" s="1016" t="s">
        <v>6</v>
      </c>
      <c r="S2452" s="1016"/>
      <c r="T2452" s="1016"/>
      <c r="U2452" s="1075"/>
      <c r="V2452" s="1076"/>
      <c r="W2452" s="1075"/>
      <c r="X2452" s="1076"/>
      <c r="Y2452" s="1042"/>
      <c r="Z2452" s="1016"/>
      <c r="AA2452" s="1016"/>
      <c r="AB2452" s="1016"/>
      <c r="AC2452" s="1077"/>
      <c r="AD2452" s="1080"/>
      <c r="AE2452" s="1080"/>
      <c r="AF2452" s="1080"/>
      <c r="AG2452" s="1080"/>
      <c r="AH2452" s="1080"/>
      <c r="AI2452" s="1080"/>
      <c r="AJ2452" s="1078"/>
      <c r="AK2452" s="1075"/>
      <c r="AL2452" s="1083"/>
      <c r="AM2452" s="1083"/>
      <c r="AN2452" s="1084"/>
      <c r="AO2452" s="1085"/>
      <c r="AP2452" s="3"/>
      <c r="AV2452" s="167"/>
      <c r="AW2452" s="167"/>
      <c r="AX2452" s="167"/>
      <c r="AY2452" s="167"/>
      <c r="AZ2452" s="167"/>
      <c r="BA2452" s="167"/>
      <c r="BB2452" s="167"/>
      <c r="BC2452" s="167"/>
      <c r="BD2452" s="167"/>
    </row>
    <row r="2453" spans="2:86" ht="12" customHeight="1" x14ac:dyDescent="0.15">
      <c r="B2453" s="1058"/>
      <c r="C2453" s="1063"/>
      <c r="D2453" s="1061"/>
      <c r="E2453" s="1061"/>
      <c r="F2453" s="1061"/>
      <c r="G2453" s="1061"/>
      <c r="H2453" s="1061"/>
      <c r="I2453" s="1061"/>
      <c r="J2453" s="1062"/>
      <c r="K2453" s="1016"/>
      <c r="L2453" s="1016"/>
      <c r="M2453" s="1016"/>
      <c r="N2453" s="1016"/>
      <c r="O2453" s="1016"/>
      <c r="P2453" s="1016"/>
      <c r="Q2453" s="1016"/>
      <c r="R2453" s="1016"/>
      <c r="S2453" s="1016"/>
      <c r="T2453" s="1016"/>
      <c r="U2453" s="1075"/>
      <c r="V2453" s="1076"/>
      <c r="W2453" s="1075"/>
      <c r="X2453" s="1076"/>
      <c r="Y2453" s="1042" t="s">
        <v>461</v>
      </c>
      <c r="Z2453" s="1016"/>
      <c r="AA2453" s="1016"/>
      <c r="AB2453" s="1016"/>
      <c r="AC2453" s="1016" t="s">
        <v>462</v>
      </c>
      <c r="AD2453" s="1016"/>
      <c r="AE2453" s="1016"/>
      <c r="AF2453" s="1016"/>
      <c r="AG2453" s="1016" t="s">
        <v>463</v>
      </c>
      <c r="AH2453" s="1016"/>
      <c r="AI2453" s="1016"/>
      <c r="AJ2453" s="1016"/>
      <c r="AK2453" s="1075"/>
      <c r="AL2453" s="1083"/>
      <c r="AM2453" s="1083"/>
      <c r="AN2453" s="1084"/>
      <c r="AO2453" s="1085"/>
      <c r="AP2453" s="3"/>
      <c r="AV2453" s="167"/>
      <c r="AW2453" s="167"/>
      <c r="AX2453" s="167"/>
      <c r="AY2453" s="167"/>
      <c r="AZ2453" s="167"/>
      <c r="BA2453" s="167"/>
      <c r="BB2453" s="167"/>
      <c r="BC2453" s="167"/>
      <c r="BD2453" s="167"/>
    </row>
    <row r="2454" spans="2:86" ht="12" customHeight="1" x14ac:dyDescent="0.15">
      <c r="B2454" s="1058"/>
      <c r="C2454" s="1063"/>
      <c r="D2454" s="1061"/>
      <c r="E2454" s="1061"/>
      <c r="F2454" s="1061"/>
      <c r="G2454" s="1061"/>
      <c r="H2454" s="1061"/>
      <c r="I2454" s="1061"/>
      <c r="J2454" s="1062"/>
      <c r="K2454" s="1016"/>
      <c r="L2454" s="1016"/>
      <c r="M2454" s="1016"/>
      <c r="N2454" s="1016"/>
      <c r="O2454" s="1016"/>
      <c r="P2454" s="1016"/>
      <c r="Q2454" s="1016"/>
      <c r="R2454" s="1016"/>
      <c r="S2454" s="1016"/>
      <c r="T2454" s="1016"/>
      <c r="U2454" s="1077"/>
      <c r="V2454" s="1078"/>
      <c r="W2454" s="1077"/>
      <c r="X2454" s="1078"/>
      <c r="Y2454" s="191" t="s">
        <v>32</v>
      </c>
      <c r="Z2454" s="187" t="s">
        <v>33</v>
      </c>
      <c r="AA2454" s="187" t="s">
        <v>464</v>
      </c>
      <c r="AB2454" s="187" t="s">
        <v>465</v>
      </c>
      <c r="AC2454" s="187" t="s">
        <v>32</v>
      </c>
      <c r="AD2454" s="187" t="s">
        <v>33</v>
      </c>
      <c r="AE2454" s="187" t="s">
        <v>464</v>
      </c>
      <c r="AF2454" s="187" t="s">
        <v>465</v>
      </c>
      <c r="AG2454" s="187" t="s">
        <v>32</v>
      </c>
      <c r="AH2454" s="187" t="s">
        <v>33</v>
      </c>
      <c r="AI2454" s="187" t="s">
        <v>464</v>
      </c>
      <c r="AJ2454" s="187" t="s">
        <v>465</v>
      </c>
      <c r="AK2454" s="1077"/>
      <c r="AL2454" s="1080"/>
      <c r="AM2454" s="1080"/>
      <c r="AN2454" s="1086"/>
      <c r="AO2454" s="1087"/>
      <c r="AP2454" s="3"/>
      <c r="AV2454" s="167"/>
      <c r="AW2454" s="167"/>
      <c r="AX2454" s="167"/>
      <c r="AY2454" s="167"/>
      <c r="AZ2454" s="167"/>
      <c r="BA2454" s="167"/>
      <c r="BB2454" s="167"/>
      <c r="BC2454" s="167"/>
      <c r="BD2454" s="167"/>
    </row>
    <row r="2455" spans="2:86" ht="12" customHeight="1" x14ac:dyDescent="0.15">
      <c r="B2455" s="1058"/>
      <c r="C2455" s="1063"/>
      <c r="D2455" s="1061"/>
      <c r="E2455" s="1061"/>
      <c r="F2455" s="1061"/>
      <c r="G2455" s="1061"/>
      <c r="H2455" s="1061"/>
      <c r="I2455" s="1061"/>
      <c r="J2455" s="1062"/>
      <c r="K2455" s="192">
        <v>1</v>
      </c>
      <c r="L2455" s="1038" t="s">
        <v>534</v>
      </c>
      <c r="M2455" s="1039"/>
      <c r="N2455" s="1038" t="s">
        <v>486</v>
      </c>
      <c r="O2455" s="1039"/>
      <c r="P2455" s="1034" t="s">
        <v>332</v>
      </c>
      <c r="Q2455" s="1036"/>
      <c r="R2455" s="408" t="s">
        <v>338</v>
      </c>
      <c r="S2455" s="408"/>
      <c r="T2455" s="408"/>
      <c r="U2455" s="1034" t="s">
        <v>54</v>
      </c>
      <c r="V2455" s="1036"/>
      <c r="W2455" s="1034" t="s">
        <v>551</v>
      </c>
      <c r="X2455" s="1035"/>
      <c r="Y2455" s="286"/>
      <c r="Z2455" s="286"/>
      <c r="AA2455" s="286"/>
      <c r="AB2455" s="286"/>
      <c r="AC2455" s="223"/>
      <c r="AD2455" s="223"/>
      <c r="AE2455" s="223"/>
      <c r="AF2455" s="223"/>
      <c r="AG2455" s="223"/>
      <c r="AH2455" s="223"/>
      <c r="AI2455" s="223"/>
      <c r="AJ2455" s="223"/>
      <c r="AK2455" s="1088" t="s">
        <v>1683</v>
      </c>
      <c r="AL2455" s="1089"/>
      <c r="AM2455" s="1089"/>
      <c r="AN2455" s="1090"/>
      <c r="AO2455" s="1091"/>
      <c r="AP2455" s="3"/>
      <c r="AQ2455" s="222">
        <f>IF(P2455="材質劣化",2,IF(P2455="漏水",3,1))</f>
        <v>2</v>
      </c>
      <c r="AV2455" s="167"/>
      <c r="AW2455" s="167"/>
      <c r="AX2455" s="167"/>
      <c r="AY2455" s="167"/>
      <c r="AZ2455" s="167"/>
      <c r="BA2455" s="167"/>
      <c r="BB2455" s="167"/>
      <c r="BC2455" s="167"/>
      <c r="BD2455" s="167"/>
    </row>
    <row r="2456" spans="2:86" ht="12" customHeight="1" x14ac:dyDescent="0.15">
      <c r="B2456" s="1058"/>
      <c r="C2456" s="1063"/>
      <c r="D2456" s="1061"/>
      <c r="E2456" s="1061"/>
      <c r="F2456" s="1061"/>
      <c r="G2456" s="1061"/>
      <c r="H2456" s="1061"/>
      <c r="I2456" s="1061"/>
      <c r="J2456" s="1062"/>
      <c r="K2456" s="192">
        <v>2</v>
      </c>
      <c r="L2456" s="1038" t="s">
        <v>534</v>
      </c>
      <c r="M2456" s="1039"/>
      <c r="N2456" s="1038" t="s">
        <v>487</v>
      </c>
      <c r="O2456" s="1039"/>
      <c r="P2456" s="1034" t="s">
        <v>332</v>
      </c>
      <c r="Q2456" s="1036"/>
      <c r="R2456" s="408" t="s">
        <v>338</v>
      </c>
      <c r="S2456" s="408"/>
      <c r="T2456" s="408"/>
      <c r="U2456" s="1034" t="s">
        <v>54</v>
      </c>
      <c r="V2456" s="1036"/>
      <c r="W2456" s="1034" t="s">
        <v>551</v>
      </c>
      <c r="X2456" s="1035"/>
      <c r="Y2456" s="286"/>
      <c r="Z2456" s="286"/>
      <c r="AA2456" s="286"/>
      <c r="AB2456" s="286"/>
      <c r="AC2456" s="223"/>
      <c r="AD2456" s="223"/>
      <c r="AE2456" s="223"/>
      <c r="AF2456" s="223"/>
      <c r="AG2456" s="223"/>
      <c r="AH2456" s="223"/>
      <c r="AI2456" s="223"/>
      <c r="AJ2456" s="223"/>
      <c r="AK2456" s="1088" t="s">
        <v>1683</v>
      </c>
      <c r="AL2456" s="1089"/>
      <c r="AM2456" s="1089"/>
      <c r="AN2456" s="1090"/>
      <c r="AO2456" s="1091"/>
      <c r="AP2456" s="3"/>
      <c r="AQ2456" s="222">
        <f t="shared" ref="AQ2456:AQ2474" si="1135">IF(P2456="材質劣化",2,IF(P2456="漏水",3,1))</f>
        <v>2</v>
      </c>
      <c r="AV2456" s="167"/>
      <c r="AW2456" s="167"/>
      <c r="AX2456" s="167"/>
      <c r="AY2456" s="167"/>
      <c r="AZ2456" s="167"/>
      <c r="BA2456" s="167"/>
      <c r="BB2456" s="167"/>
      <c r="BC2456" s="167"/>
      <c r="BD2456" s="167"/>
    </row>
    <row r="2457" spans="2:86" ht="12" customHeight="1" x14ac:dyDescent="0.15">
      <c r="B2457" s="1058"/>
      <c r="C2457" s="1063"/>
      <c r="D2457" s="1061"/>
      <c r="E2457" s="1061"/>
      <c r="F2457" s="1061"/>
      <c r="G2457" s="1061"/>
      <c r="H2457" s="1061"/>
      <c r="I2457" s="1061"/>
      <c r="J2457" s="1062"/>
      <c r="K2457" s="192">
        <v>3</v>
      </c>
      <c r="L2457" s="1038" t="s">
        <v>534</v>
      </c>
      <c r="M2457" s="1039"/>
      <c r="N2457" s="1038" t="s">
        <v>487</v>
      </c>
      <c r="O2457" s="1039"/>
      <c r="P2457" s="1034" t="s">
        <v>332</v>
      </c>
      <c r="Q2457" s="1036"/>
      <c r="R2457" s="408" t="s">
        <v>532</v>
      </c>
      <c r="S2457" s="408"/>
      <c r="T2457" s="408"/>
      <c r="U2457" s="1034" t="s">
        <v>1648</v>
      </c>
      <c r="V2457" s="1036"/>
      <c r="W2457" s="1034" t="s">
        <v>1655</v>
      </c>
      <c r="X2457" s="1035"/>
      <c r="Y2457" s="286"/>
      <c r="Z2457" s="286"/>
      <c r="AA2457" s="286"/>
      <c r="AB2457" s="286"/>
      <c r="AC2457" s="223"/>
      <c r="AD2457" s="223"/>
      <c r="AE2457" s="223">
        <f>0.35*0.05</f>
        <v>1.7499999999999998E-2</v>
      </c>
      <c r="AF2457" s="223"/>
      <c r="AG2457" s="223"/>
      <c r="AH2457" s="223"/>
      <c r="AI2457" s="223"/>
      <c r="AJ2457" s="223"/>
      <c r="AK2457" s="1052"/>
      <c r="AL2457" s="1053"/>
      <c r="AM2457" s="1053"/>
      <c r="AN2457" s="1054"/>
      <c r="AO2457" s="1055"/>
      <c r="AP2457" s="3"/>
      <c r="AQ2457" s="222">
        <f t="shared" si="1135"/>
        <v>2</v>
      </c>
      <c r="AV2457" s="167"/>
      <c r="AW2457" s="167"/>
      <c r="AX2457" s="167"/>
      <c r="AY2457" s="167"/>
      <c r="AZ2457" s="167"/>
      <c r="BA2457" s="167"/>
      <c r="BB2457" s="167"/>
      <c r="BC2457" s="167"/>
      <c r="BD2457" s="167"/>
    </row>
    <row r="2458" spans="2:86" ht="12" customHeight="1" x14ac:dyDescent="0.15">
      <c r="B2458" s="1058"/>
      <c r="C2458" s="1063"/>
      <c r="D2458" s="1061"/>
      <c r="E2458" s="1061"/>
      <c r="F2458" s="1061"/>
      <c r="G2458" s="1061"/>
      <c r="H2458" s="1061"/>
      <c r="I2458" s="1061"/>
      <c r="J2458" s="1062"/>
      <c r="K2458" s="192">
        <v>4</v>
      </c>
      <c r="L2458" s="1038" t="s">
        <v>331</v>
      </c>
      <c r="M2458" s="1039"/>
      <c r="N2458" s="1038" t="s">
        <v>354</v>
      </c>
      <c r="O2458" s="1039"/>
      <c r="P2458" s="1034" t="s">
        <v>332</v>
      </c>
      <c r="Q2458" s="1036"/>
      <c r="R2458" s="408" t="s">
        <v>532</v>
      </c>
      <c r="S2458" s="408"/>
      <c r="T2458" s="408"/>
      <c r="U2458" s="1034" t="s">
        <v>554</v>
      </c>
      <c r="V2458" s="1036"/>
      <c r="W2458" s="1034" t="s">
        <v>551</v>
      </c>
      <c r="X2458" s="1035"/>
      <c r="Y2458" s="286"/>
      <c r="Z2458" s="286"/>
      <c r="AA2458" s="286"/>
      <c r="AB2458" s="286"/>
      <c r="AC2458" s="223"/>
      <c r="AD2458" s="223"/>
      <c r="AE2458" s="223"/>
      <c r="AF2458" s="223"/>
      <c r="AG2458" s="223"/>
      <c r="AH2458" s="223"/>
      <c r="AI2458" s="223"/>
      <c r="AJ2458" s="223"/>
      <c r="AK2458" s="1052"/>
      <c r="AL2458" s="1053"/>
      <c r="AM2458" s="1053"/>
      <c r="AN2458" s="1054"/>
      <c r="AO2458" s="1055"/>
      <c r="AP2458" s="3"/>
      <c r="AQ2458" s="222">
        <f t="shared" si="1135"/>
        <v>2</v>
      </c>
      <c r="AV2458" s="167"/>
      <c r="AW2458" s="167"/>
      <c r="AX2458" s="167"/>
      <c r="AY2458" s="167"/>
      <c r="AZ2458" s="167"/>
      <c r="BA2458" s="167"/>
      <c r="BB2458" s="167"/>
      <c r="BC2458" s="167"/>
      <c r="BD2458" s="167"/>
    </row>
    <row r="2459" spans="2:86" ht="12" customHeight="1" x14ac:dyDescent="0.15">
      <c r="B2459" s="1058"/>
      <c r="C2459" s="1063"/>
      <c r="D2459" s="1061"/>
      <c r="E2459" s="1061"/>
      <c r="F2459" s="1061"/>
      <c r="G2459" s="1061"/>
      <c r="H2459" s="1061"/>
      <c r="I2459" s="1061"/>
      <c r="J2459" s="1062"/>
      <c r="K2459" s="192"/>
      <c r="L2459" s="1038"/>
      <c r="M2459" s="1039"/>
      <c r="N2459" s="1038"/>
      <c r="O2459" s="1039"/>
      <c r="P2459" s="1034"/>
      <c r="Q2459" s="1036"/>
      <c r="R2459" s="408"/>
      <c r="S2459" s="408"/>
      <c r="T2459" s="408"/>
      <c r="U2459" s="1034"/>
      <c r="V2459" s="1036"/>
      <c r="W2459" s="1034"/>
      <c r="X2459" s="1035"/>
      <c r="Y2459" s="286"/>
      <c r="Z2459" s="286"/>
      <c r="AA2459" s="286"/>
      <c r="AB2459" s="286"/>
      <c r="AC2459" s="223"/>
      <c r="AD2459" s="223"/>
      <c r="AE2459" s="223"/>
      <c r="AF2459" s="223"/>
      <c r="AG2459" s="223"/>
      <c r="AH2459" s="223"/>
      <c r="AI2459" s="223"/>
      <c r="AJ2459" s="223"/>
      <c r="AK2459" s="1052"/>
      <c r="AL2459" s="1053"/>
      <c r="AM2459" s="1053"/>
      <c r="AN2459" s="1054"/>
      <c r="AO2459" s="1055"/>
      <c r="AP2459" s="3"/>
      <c r="AQ2459" s="222">
        <f t="shared" si="1135"/>
        <v>1</v>
      </c>
      <c r="AV2459" s="167"/>
      <c r="AW2459" s="167"/>
      <c r="AX2459" s="167"/>
      <c r="AY2459" s="167"/>
      <c r="AZ2459" s="167"/>
      <c r="BA2459" s="167"/>
      <c r="BB2459" s="167"/>
      <c r="BC2459" s="167"/>
      <c r="BD2459" s="167"/>
    </row>
    <row r="2460" spans="2:86" ht="12" customHeight="1" x14ac:dyDescent="0.15">
      <c r="B2460" s="1058"/>
      <c r="C2460" s="1063"/>
      <c r="D2460" s="1061"/>
      <c r="E2460" s="1061"/>
      <c r="F2460" s="1061"/>
      <c r="G2460" s="1061"/>
      <c r="H2460" s="1061"/>
      <c r="I2460" s="1061"/>
      <c r="J2460" s="1062"/>
      <c r="K2460" s="192"/>
      <c r="L2460" s="1038"/>
      <c r="M2460" s="1039"/>
      <c r="N2460" s="1038"/>
      <c r="O2460" s="1039"/>
      <c r="P2460" s="1034"/>
      <c r="Q2460" s="1036"/>
      <c r="R2460" s="408"/>
      <c r="S2460" s="408"/>
      <c r="T2460" s="408"/>
      <c r="U2460" s="1034"/>
      <c r="V2460" s="1036"/>
      <c r="W2460" s="1034"/>
      <c r="X2460" s="1035"/>
      <c r="Y2460" s="286"/>
      <c r="Z2460" s="286"/>
      <c r="AA2460" s="286"/>
      <c r="AB2460" s="286"/>
      <c r="AC2460" s="223"/>
      <c r="AD2460" s="223"/>
      <c r="AE2460" s="223"/>
      <c r="AF2460" s="223"/>
      <c r="AG2460" s="223"/>
      <c r="AH2460" s="223"/>
      <c r="AI2460" s="223"/>
      <c r="AJ2460" s="223"/>
      <c r="AK2460" s="1052"/>
      <c r="AL2460" s="1053"/>
      <c r="AM2460" s="1053"/>
      <c r="AN2460" s="1054"/>
      <c r="AO2460" s="1055"/>
      <c r="AP2460" s="3"/>
      <c r="AQ2460" s="222">
        <f t="shared" si="1135"/>
        <v>1</v>
      </c>
      <c r="AV2460" s="167"/>
      <c r="AW2460" s="167"/>
      <c r="AX2460" s="167"/>
      <c r="AY2460" s="167"/>
      <c r="AZ2460" s="167"/>
      <c r="BA2460" s="167"/>
      <c r="BB2460" s="167"/>
      <c r="BC2460" s="167"/>
      <c r="BD2460" s="167"/>
    </row>
    <row r="2461" spans="2:86" s="162" customFormat="1" ht="12" customHeight="1" x14ac:dyDescent="0.15">
      <c r="B2461" s="1058"/>
      <c r="C2461" s="1063"/>
      <c r="D2461" s="1061"/>
      <c r="E2461" s="1061"/>
      <c r="F2461" s="1061"/>
      <c r="G2461" s="1061"/>
      <c r="H2461" s="1061"/>
      <c r="I2461" s="1061"/>
      <c r="J2461" s="1062"/>
      <c r="K2461" s="192"/>
      <c r="L2461" s="1038"/>
      <c r="M2461" s="1039"/>
      <c r="N2461" s="1038"/>
      <c r="O2461" s="1039"/>
      <c r="P2461" s="1034"/>
      <c r="Q2461" s="1036"/>
      <c r="R2461" s="408"/>
      <c r="S2461" s="408"/>
      <c r="T2461" s="408"/>
      <c r="U2461" s="1034"/>
      <c r="V2461" s="1036"/>
      <c r="W2461" s="1034"/>
      <c r="X2461" s="1035"/>
      <c r="Y2461" s="286"/>
      <c r="Z2461" s="286"/>
      <c r="AA2461" s="286"/>
      <c r="AB2461" s="286"/>
      <c r="AC2461" s="223"/>
      <c r="AD2461" s="223"/>
      <c r="AE2461" s="223"/>
      <c r="AF2461" s="223"/>
      <c r="AG2461" s="223"/>
      <c r="AH2461" s="223"/>
      <c r="AI2461" s="223"/>
      <c r="AJ2461" s="223"/>
      <c r="AK2461" s="1034"/>
      <c r="AL2461" s="1035"/>
      <c r="AM2461" s="1035"/>
      <c r="AN2461" s="788"/>
      <c r="AO2461" s="789"/>
      <c r="AP2461" s="3"/>
      <c r="AQ2461" s="222">
        <f t="shared" si="1135"/>
        <v>1</v>
      </c>
    </row>
    <row r="2462" spans="2:86" s="162" customFormat="1" ht="12" customHeight="1" x14ac:dyDescent="0.15">
      <c r="B2462" s="1058"/>
      <c r="C2462" s="1063"/>
      <c r="D2462" s="1061"/>
      <c r="E2462" s="1061"/>
      <c r="F2462" s="1061"/>
      <c r="G2462" s="1061"/>
      <c r="H2462" s="1061"/>
      <c r="I2462" s="1061"/>
      <c r="J2462" s="1062"/>
      <c r="K2462" s="192"/>
      <c r="L2462" s="1038"/>
      <c r="M2462" s="1039"/>
      <c r="N2462" s="1038"/>
      <c r="O2462" s="1039"/>
      <c r="P2462" s="1034"/>
      <c r="Q2462" s="1036"/>
      <c r="R2462" s="408"/>
      <c r="S2462" s="408"/>
      <c r="T2462" s="408"/>
      <c r="U2462" s="1034"/>
      <c r="V2462" s="1036"/>
      <c r="W2462" s="1034"/>
      <c r="X2462" s="1035"/>
      <c r="Y2462" s="286"/>
      <c r="Z2462" s="286"/>
      <c r="AA2462" s="286"/>
      <c r="AB2462" s="286"/>
      <c r="AC2462" s="223"/>
      <c r="AD2462" s="223"/>
      <c r="AE2462" s="223"/>
      <c r="AF2462" s="223"/>
      <c r="AG2462" s="223"/>
      <c r="AH2462" s="223"/>
      <c r="AI2462" s="223"/>
      <c r="AJ2462" s="223"/>
      <c r="AK2462" s="1034"/>
      <c r="AL2462" s="1035"/>
      <c r="AM2462" s="1035"/>
      <c r="AN2462" s="788"/>
      <c r="AO2462" s="789"/>
      <c r="AP2462" s="3"/>
      <c r="AQ2462" s="222">
        <f t="shared" si="1135"/>
        <v>1</v>
      </c>
    </row>
    <row r="2463" spans="2:86" s="162" customFormat="1" ht="12" customHeight="1" x14ac:dyDescent="0.15">
      <c r="B2463" s="1058"/>
      <c r="C2463" s="1063"/>
      <c r="D2463" s="1061"/>
      <c r="E2463" s="1061"/>
      <c r="F2463" s="1061"/>
      <c r="G2463" s="1061"/>
      <c r="H2463" s="1061"/>
      <c r="I2463" s="1061"/>
      <c r="J2463" s="1062"/>
      <c r="K2463" s="192"/>
      <c r="L2463" s="1038"/>
      <c r="M2463" s="1039"/>
      <c r="N2463" s="1038"/>
      <c r="O2463" s="1039"/>
      <c r="P2463" s="1034"/>
      <c r="Q2463" s="1036"/>
      <c r="R2463" s="408"/>
      <c r="S2463" s="408"/>
      <c r="T2463" s="408"/>
      <c r="U2463" s="1034"/>
      <c r="V2463" s="1036"/>
      <c r="W2463" s="1034"/>
      <c r="X2463" s="1035"/>
      <c r="Y2463" s="286"/>
      <c r="Z2463" s="286"/>
      <c r="AA2463" s="286"/>
      <c r="AB2463" s="286"/>
      <c r="AC2463" s="223"/>
      <c r="AD2463" s="223"/>
      <c r="AE2463" s="223"/>
      <c r="AF2463" s="223"/>
      <c r="AG2463" s="223"/>
      <c r="AH2463" s="223"/>
      <c r="AI2463" s="223"/>
      <c r="AJ2463" s="223"/>
      <c r="AK2463" s="1034"/>
      <c r="AL2463" s="1035"/>
      <c r="AM2463" s="1035"/>
      <c r="AN2463" s="788"/>
      <c r="AO2463" s="789"/>
      <c r="AP2463" s="3"/>
      <c r="AQ2463" s="222">
        <f t="shared" si="1135"/>
        <v>1</v>
      </c>
    </row>
    <row r="2464" spans="2:86" s="162" customFormat="1" ht="12" customHeight="1" x14ac:dyDescent="0.15">
      <c r="B2464" s="1058"/>
      <c r="C2464" s="1063"/>
      <c r="D2464" s="1061"/>
      <c r="E2464" s="1061"/>
      <c r="F2464" s="1061"/>
      <c r="G2464" s="1061"/>
      <c r="H2464" s="1061"/>
      <c r="I2464" s="1061"/>
      <c r="J2464" s="1062"/>
      <c r="K2464" s="192"/>
      <c r="L2464" s="1038"/>
      <c r="M2464" s="1039"/>
      <c r="N2464" s="1038"/>
      <c r="O2464" s="1039"/>
      <c r="P2464" s="1034"/>
      <c r="Q2464" s="1036"/>
      <c r="R2464" s="408"/>
      <c r="S2464" s="408"/>
      <c r="T2464" s="408"/>
      <c r="U2464" s="1034"/>
      <c r="V2464" s="1036"/>
      <c r="W2464" s="1034"/>
      <c r="X2464" s="1035"/>
      <c r="Y2464" s="286"/>
      <c r="Z2464" s="286"/>
      <c r="AA2464" s="286"/>
      <c r="AB2464" s="286"/>
      <c r="AC2464" s="223"/>
      <c r="AD2464" s="223"/>
      <c r="AE2464" s="223"/>
      <c r="AF2464" s="223"/>
      <c r="AG2464" s="223"/>
      <c r="AH2464" s="223"/>
      <c r="AI2464" s="223"/>
      <c r="AJ2464" s="223"/>
      <c r="AK2464" s="1034"/>
      <c r="AL2464" s="1035"/>
      <c r="AM2464" s="1035"/>
      <c r="AN2464" s="788"/>
      <c r="AO2464" s="789"/>
      <c r="AP2464" s="3"/>
      <c r="AQ2464" s="222">
        <f t="shared" si="1135"/>
        <v>1</v>
      </c>
    </row>
    <row r="2465" spans="2:46" s="162" customFormat="1" ht="12" customHeight="1" x14ac:dyDescent="0.15">
      <c r="B2465" s="1058"/>
      <c r="C2465" s="1063"/>
      <c r="D2465" s="1061"/>
      <c r="E2465" s="1061"/>
      <c r="F2465" s="1061"/>
      <c r="G2465" s="1061"/>
      <c r="H2465" s="1061"/>
      <c r="I2465" s="1061"/>
      <c r="J2465" s="1062"/>
      <c r="K2465" s="192"/>
      <c r="L2465" s="1038"/>
      <c r="M2465" s="1039"/>
      <c r="N2465" s="1038"/>
      <c r="O2465" s="1039"/>
      <c r="P2465" s="1034"/>
      <c r="Q2465" s="1036"/>
      <c r="R2465" s="408"/>
      <c r="S2465" s="408"/>
      <c r="T2465" s="408"/>
      <c r="U2465" s="1034"/>
      <c r="V2465" s="1036"/>
      <c r="W2465" s="1034"/>
      <c r="X2465" s="1035"/>
      <c r="Y2465" s="286"/>
      <c r="Z2465" s="286"/>
      <c r="AA2465" s="286"/>
      <c r="AB2465" s="286"/>
      <c r="AC2465" s="223"/>
      <c r="AD2465" s="223"/>
      <c r="AE2465" s="223"/>
      <c r="AF2465" s="223"/>
      <c r="AG2465" s="223"/>
      <c r="AH2465" s="223"/>
      <c r="AI2465" s="223"/>
      <c r="AJ2465" s="223"/>
      <c r="AK2465" s="1034"/>
      <c r="AL2465" s="1035"/>
      <c r="AM2465" s="1035"/>
      <c r="AN2465" s="788"/>
      <c r="AO2465" s="789"/>
      <c r="AP2465" s="3"/>
      <c r="AQ2465" s="222">
        <f t="shared" si="1135"/>
        <v>1</v>
      </c>
    </row>
    <row r="2466" spans="2:46" s="162" customFormat="1" ht="12" customHeight="1" x14ac:dyDescent="0.15">
      <c r="B2466" s="1058"/>
      <c r="C2466" s="1063"/>
      <c r="D2466" s="1061"/>
      <c r="E2466" s="1061"/>
      <c r="F2466" s="1061"/>
      <c r="G2466" s="1061"/>
      <c r="H2466" s="1061"/>
      <c r="I2466" s="1061"/>
      <c r="J2466" s="1062"/>
      <c r="K2466" s="192"/>
      <c r="L2466" s="1038"/>
      <c r="M2466" s="1039"/>
      <c r="N2466" s="1038"/>
      <c r="O2466" s="1039"/>
      <c r="P2466" s="1034"/>
      <c r="Q2466" s="1036"/>
      <c r="R2466" s="408"/>
      <c r="S2466" s="408"/>
      <c r="T2466" s="408"/>
      <c r="U2466" s="1034"/>
      <c r="V2466" s="1036"/>
      <c r="W2466" s="1034"/>
      <c r="X2466" s="1035"/>
      <c r="Y2466" s="286"/>
      <c r="Z2466" s="286"/>
      <c r="AA2466" s="286"/>
      <c r="AB2466" s="286"/>
      <c r="AC2466" s="223"/>
      <c r="AD2466" s="223"/>
      <c r="AE2466" s="223"/>
      <c r="AF2466" s="223"/>
      <c r="AG2466" s="223"/>
      <c r="AH2466" s="223"/>
      <c r="AI2466" s="223"/>
      <c r="AJ2466" s="223"/>
      <c r="AK2466" s="1034"/>
      <c r="AL2466" s="1035"/>
      <c r="AM2466" s="1035"/>
      <c r="AN2466" s="788"/>
      <c r="AO2466" s="789"/>
      <c r="AP2466" s="3"/>
      <c r="AQ2466" s="222">
        <f t="shared" si="1135"/>
        <v>1</v>
      </c>
    </row>
    <row r="2467" spans="2:46" s="162" customFormat="1" ht="12" customHeight="1" x14ac:dyDescent="0.15">
      <c r="B2467" s="1058"/>
      <c r="C2467" s="1063"/>
      <c r="D2467" s="1061"/>
      <c r="E2467" s="1061"/>
      <c r="F2467" s="1061"/>
      <c r="G2467" s="1061"/>
      <c r="H2467" s="1061"/>
      <c r="I2467" s="1061"/>
      <c r="J2467" s="1062"/>
      <c r="K2467" s="192"/>
      <c r="L2467" s="1038"/>
      <c r="M2467" s="1039"/>
      <c r="N2467" s="1038"/>
      <c r="O2467" s="1039"/>
      <c r="P2467" s="1034"/>
      <c r="Q2467" s="1036"/>
      <c r="R2467" s="408"/>
      <c r="S2467" s="408"/>
      <c r="T2467" s="408"/>
      <c r="U2467" s="1034"/>
      <c r="V2467" s="1036"/>
      <c r="W2467" s="1034"/>
      <c r="X2467" s="1035"/>
      <c r="Y2467" s="286"/>
      <c r="Z2467" s="286"/>
      <c r="AA2467" s="286"/>
      <c r="AB2467" s="286"/>
      <c r="AC2467" s="223"/>
      <c r="AD2467" s="223"/>
      <c r="AE2467" s="223"/>
      <c r="AF2467" s="223"/>
      <c r="AG2467" s="223"/>
      <c r="AH2467" s="223"/>
      <c r="AI2467" s="223"/>
      <c r="AJ2467" s="223"/>
      <c r="AK2467" s="1034"/>
      <c r="AL2467" s="1035"/>
      <c r="AM2467" s="1035"/>
      <c r="AN2467" s="788"/>
      <c r="AO2467" s="789"/>
      <c r="AP2467" s="3"/>
      <c r="AQ2467" s="222">
        <f t="shared" si="1135"/>
        <v>1</v>
      </c>
    </row>
    <row r="2468" spans="2:46" s="162" customFormat="1" ht="12" customHeight="1" x14ac:dyDescent="0.15">
      <c r="B2468" s="1058"/>
      <c r="C2468" s="1063"/>
      <c r="D2468" s="1061"/>
      <c r="E2468" s="1061"/>
      <c r="F2468" s="1061"/>
      <c r="G2468" s="1061"/>
      <c r="H2468" s="1061"/>
      <c r="I2468" s="1061"/>
      <c r="J2468" s="1062"/>
      <c r="K2468" s="192"/>
      <c r="L2468" s="1038"/>
      <c r="M2468" s="1039"/>
      <c r="N2468" s="1038"/>
      <c r="O2468" s="1039"/>
      <c r="P2468" s="1034"/>
      <c r="Q2468" s="1036"/>
      <c r="R2468" s="408"/>
      <c r="S2468" s="408"/>
      <c r="T2468" s="408"/>
      <c r="U2468" s="1034"/>
      <c r="V2468" s="1036"/>
      <c r="W2468" s="1034"/>
      <c r="X2468" s="1035"/>
      <c r="Y2468" s="286"/>
      <c r="Z2468" s="286"/>
      <c r="AA2468" s="286"/>
      <c r="AB2468" s="286"/>
      <c r="AC2468" s="223"/>
      <c r="AD2468" s="223"/>
      <c r="AE2468" s="223"/>
      <c r="AF2468" s="223"/>
      <c r="AG2468" s="223"/>
      <c r="AH2468" s="223"/>
      <c r="AI2468" s="223"/>
      <c r="AJ2468" s="223"/>
      <c r="AK2468" s="1034"/>
      <c r="AL2468" s="1035"/>
      <c r="AM2468" s="1035"/>
      <c r="AN2468" s="788"/>
      <c r="AO2468" s="789"/>
      <c r="AP2468" s="3"/>
      <c r="AQ2468" s="222">
        <f t="shared" si="1135"/>
        <v>1</v>
      </c>
    </row>
    <row r="2469" spans="2:46" s="162" customFormat="1" ht="12" customHeight="1" x14ac:dyDescent="0.15">
      <c r="B2469" s="1058"/>
      <c r="C2469" s="1063"/>
      <c r="D2469" s="1061"/>
      <c r="E2469" s="1061"/>
      <c r="F2469" s="1061"/>
      <c r="G2469" s="1061"/>
      <c r="H2469" s="1061"/>
      <c r="I2469" s="1061"/>
      <c r="J2469" s="1062"/>
      <c r="K2469" s="192"/>
      <c r="L2469" s="1038"/>
      <c r="M2469" s="1039"/>
      <c r="N2469" s="1038"/>
      <c r="O2469" s="1039"/>
      <c r="P2469" s="1034"/>
      <c r="Q2469" s="1036"/>
      <c r="R2469" s="408"/>
      <c r="S2469" s="408"/>
      <c r="T2469" s="408"/>
      <c r="U2469" s="1034"/>
      <c r="V2469" s="1036"/>
      <c r="W2469" s="1034"/>
      <c r="X2469" s="1035"/>
      <c r="Y2469" s="286"/>
      <c r="Z2469" s="286"/>
      <c r="AA2469" s="286"/>
      <c r="AB2469" s="286"/>
      <c r="AC2469" s="223"/>
      <c r="AD2469" s="223"/>
      <c r="AE2469" s="223"/>
      <c r="AF2469" s="223"/>
      <c r="AG2469" s="223"/>
      <c r="AH2469" s="223"/>
      <c r="AI2469" s="223"/>
      <c r="AJ2469" s="223"/>
      <c r="AK2469" s="1034"/>
      <c r="AL2469" s="1035"/>
      <c r="AM2469" s="1035"/>
      <c r="AN2469" s="788"/>
      <c r="AO2469" s="789"/>
      <c r="AP2469" s="3"/>
      <c r="AQ2469" s="222">
        <f t="shared" si="1135"/>
        <v>1</v>
      </c>
    </row>
    <row r="2470" spans="2:46" s="162" customFormat="1" ht="12" customHeight="1" x14ac:dyDescent="0.15">
      <c r="B2470" s="1058"/>
      <c r="C2470" s="1063"/>
      <c r="D2470" s="1061"/>
      <c r="E2470" s="1061"/>
      <c r="F2470" s="1061"/>
      <c r="G2470" s="1061"/>
      <c r="H2470" s="1061"/>
      <c r="I2470" s="1061"/>
      <c r="J2470" s="1062"/>
      <c r="K2470" s="192"/>
      <c r="L2470" s="1038"/>
      <c r="M2470" s="1039"/>
      <c r="N2470" s="1038"/>
      <c r="O2470" s="1039"/>
      <c r="P2470" s="1034"/>
      <c r="Q2470" s="1036"/>
      <c r="R2470" s="408"/>
      <c r="S2470" s="408"/>
      <c r="T2470" s="408"/>
      <c r="U2470" s="1034"/>
      <c r="V2470" s="1036"/>
      <c r="W2470" s="1034"/>
      <c r="X2470" s="1035"/>
      <c r="Y2470" s="286"/>
      <c r="Z2470" s="286"/>
      <c r="AA2470" s="286"/>
      <c r="AB2470" s="286"/>
      <c r="AC2470" s="223"/>
      <c r="AD2470" s="223"/>
      <c r="AE2470" s="223"/>
      <c r="AF2470" s="223"/>
      <c r="AG2470" s="223"/>
      <c r="AH2470" s="223"/>
      <c r="AI2470" s="223"/>
      <c r="AJ2470" s="223"/>
      <c r="AK2470" s="1034"/>
      <c r="AL2470" s="1035"/>
      <c r="AM2470" s="1035"/>
      <c r="AN2470" s="788"/>
      <c r="AO2470" s="789"/>
      <c r="AP2470" s="3"/>
      <c r="AQ2470" s="222">
        <f t="shared" si="1135"/>
        <v>1</v>
      </c>
    </row>
    <row r="2471" spans="2:46" s="162" customFormat="1" ht="12" customHeight="1" x14ac:dyDescent="0.15">
      <c r="B2471" s="1058"/>
      <c r="C2471" s="1063"/>
      <c r="D2471" s="1061"/>
      <c r="E2471" s="1061"/>
      <c r="F2471" s="1061"/>
      <c r="G2471" s="1061"/>
      <c r="H2471" s="1061"/>
      <c r="I2471" s="1061"/>
      <c r="J2471" s="1062"/>
      <c r="K2471" s="192"/>
      <c r="L2471" s="1038"/>
      <c r="M2471" s="1039"/>
      <c r="N2471" s="1038"/>
      <c r="O2471" s="1039"/>
      <c r="P2471" s="1034"/>
      <c r="Q2471" s="1036"/>
      <c r="R2471" s="408"/>
      <c r="S2471" s="408"/>
      <c r="T2471" s="408"/>
      <c r="U2471" s="1034"/>
      <c r="V2471" s="1036"/>
      <c r="W2471" s="1034"/>
      <c r="X2471" s="1035"/>
      <c r="Y2471" s="286"/>
      <c r="Z2471" s="286"/>
      <c r="AA2471" s="286"/>
      <c r="AB2471" s="286"/>
      <c r="AC2471" s="223"/>
      <c r="AD2471" s="223"/>
      <c r="AE2471" s="223"/>
      <c r="AF2471" s="223"/>
      <c r="AG2471" s="223"/>
      <c r="AH2471" s="223"/>
      <c r="AI2471" s="223"/>
      <c r="AJ2471" s="223"/>
      <c r="AK2471" s="1034"/>
      <c r="AL2471" s="1035"/>
      <c r="AM2471" s="1035"/>
      <c r="AN2471" s="788"/>
      <c r="AO2471" s="789"/>
      <c r="AP2471" s="3"/>
      <c r="AQ2471" s="222">
        <f t="shared" si="1135"/>
        <v>1</v>
      </c>
    </row>
    <row r="2472" spans="2:46" s="162" customFormat="1" ht="12" customHeight="1" x14ac:dyDescent="0.15">
      <c r="B2472" s="1058"/>
      <c r="C2472" s="1063"/>
      <c r="D2472" s="1061"/>
      <c r="E2472" s="1061"/>
      <c r="F2472" s="1061"/>
      <c r="G2472" s="1061"/>
      <c r="H2472" s="1061"/>
      <c r="I2472" s="1061"/>
      <c r="J2472" s="1062"/>
      <c r="K2472" s="192"/>
      <c r="L2472" s="1038"/>
      <c r="M2472" s="1039"/>
      <c r="N2472" s="1038"/>
      <c r="O2472" s="1039"/>
      <c r="P2472" s="1034"/>
      <c r="Q2472" s="1036"/>
      <c r="R2472" s="408"/>
      <c r="S2472" s="408"/>
      <c r="T2472" s="408"/>
      <c r="U2472" s="1034"/>
      <c r="V2472" s="1036"/>
      <c r="W2472" s="1034"/>
      <c r="X2472" s="1035"/>
      <c r="Y2472" s="286"/>
      <c r="Z2472" s="286"/>
      <c r="AA2472" s="286"/>
      <c r="AB2472" s="286"/>
      <c r="AC2472" s="223"/>
      <c r="AD2472" s="223"/>
      <c r="AE2472" s="223"/>
      <c r="AF2472" s="223"/>
      <c r="AG2472" s="223"/>
      <c r="AH2472" s="223"/>
      <c r="AI2472" s="223"/>
      <c r="AJ2472" s="223"/>
      <c r="AK2472" s="1034"/>
      <c r="AL2472" s="1035"/>
      <c r="AM2472" s="1035"/>
      <c r="AN2472" s="788"/>
      <c r="AO2472" s="789"/>
      <c r="AP2472" s="3"/>
      <c r="AQ2472" s="222">
        <f t="shared" si="1135"/>
        <v>1</v>
      </c>
    </row>
    <row r="2473" spans="2:46" s="162" customFormat="1" ht="12" customHeight="1" x14ac:dyDescent="0.15">
      <c r="B2473" s="1058"/>
      <c r="C2473" s="1063"/>
      <c r="D2473" s="1061"/>
      <c r="E2473" s="1061"/>
      <c r="F2473" s="1061"/>
      <c r="G2473" s="1061"/>
      <c r="H2473" s="1061"/>
      <c r="I2473" s="1061"/>
      <c r="J2473" s="1062"/>
      <c r="K2473" s="192"/>
      <c r="L2473" s="1038"/>
      <c r="M2473" s="1039"/>
      <c r="N2473" s="1038"/>
      <c r="O2473" s="1039"/>
      <c r="P2473" s="1034"/>
      <c r="Q2473" s="1036"/>
      <c r="R2473" s="408"/>
      <c r="S2473" s="408"/>
      <c r="T2473" s="408"/>
      <c r="U2473" s="1034"/>
      <c r="V2473" s="1036"/>
      <c r="W2473" s="1034"/>
      <c r="X2473" s="1035"/>
      <c r="Y2473" s="286"/>
      <c r="Z2473" s="286"/>
      <c r="AA2473" s="286"/>
      <c r="AB2473" s="286"/>
      <c r="AC2473" s="223"/>
      <c r="AD2473" s="223"/>
      <c r="AE2473" s="223"/>
      <c r="AF2473" s="223"/>
      <c r="AG2473" s="223"/>
      <c r="AH2473" s="223"/>
      <c r="AI2473" s="223"/>
      <c r="AJ2473" s="223"/>
      <c r="AK2473" s="1034"/>
      <c r="AL2473" s="1035"/>
      <c r="AM2473" s="1035"/>
      <c r="AN2473" s="788"/>
      <c r="AO2473" s="789"/>
      <c r="AP2473" s="3"/>
      <c r="AQ2473" s="222">
        <f t="shared" si="1135"/>
        <v>1</v>
      </c>
    </row>
    <row r="2474" spans="2:46" s="162" customFormat="1" ht="12" customHeight="1" x14ac:dyDescent="0.15">
      <c r="B2474" s="1058"/>
      <c r="C2474" s="1063"/>
      <c r="D2474" s="1061"/>
      <c r="E2474" s="1061"/>
      <c r="F2474" s="1061"/>
      <c r="G2474" s="1061"/>
      <c r="H2474" s="1061"/>
      <c r="I2474" s="1061"/>
      <c r="J2474" s="1062"/>
      <c r="K2474" s="192"/>
      <c r="L2474" s="1038"/>
      <c r="M2474" s="1039"/>
      <c r="N2474" s="1038"/>
      <c r="O2474" s="1039"/>
      <c r="P2474" s="1034"/>
      <c r="Q2474" s="1036"/>
      <c r="R2474" s="408"/>
      <c r="S2474" s="408"/>
      <c r="T2474" s="408"/>
      <c r="U2474" s="1034"/>
      <c r="V2474" s="1036"/>
      <c r="W2474" s="1034"/>
      <c r="X2474" s="1035"/>
      <c r="Y2474" s="286"/>
      <c r="Z2474" s="286"/>
      <c r="AA2474" s="286"/>
      <c r="AB2474" s="286"/>
      <c r="AC2474" s="223"/>
      <c r="AD2474" s="223"/>
      <c r="AE2474" s="223"/>
      <c r="AF2474" s="223"/>
      <c r="AG2474" s="223"/>
      <c r="AH2474" s="223"/>
      <c r="AI2474" s="223"/>
      <c r="AJ2474" s="223"/>
      <c r="AK2474" s="1034"/>
      <c r="AL2474" s="1035"/>
      <c r="AM2474" s="1035"/>
      <c r="AN2474" s="788"/>
      <c r="AO2474" s="789"/>
      <c r="AP2474" s="3"/>
      <c r="AQ2474" s="222">
        <f t="shared" si="1135"/>
        <v>1</v>
      </c>
    </row>
    <row r="2475" spans="2:46" s="162" customFormat="1" ht="12" customHeight="1" x14ac:dyDescent="0.15">
      <c r="B2475" s="1058"/>
      <c r="C2475" s="1063"/>
      <c r="D2475" s="1061"/>
      <c r="E2475" s="1061"/>
      <c r="F2475" s="1061"/>
      <c r="G2475" s="1061"/>
      <c r="H2475" s="1061"/>
      <c r="I2475" s="1061"/>
      <c r="J2475" s="1062"/>
      <c r="K2475" s="1016" t="s">
        <v>216</v>
      </c>
      <c r="L2475" s="1016" t="s">
        <v>215</v>
      </c>
      <c r="M2475" s="1016"/>
      <c r="N2475" s="1016"/>
      <c r="O2475" s="1016"/>
      <c r="P2475" s="1016"/>
      <c r="Q2475" s="1016"/>
      <c r="R2475" s="1016"/>
      <c r="S2475" s="1016"/>
      <c r="T2475" s="1016"/>
      <c r="U2475" s="1016"/>
      <c r="V2475" s="1016"/>
      <c r="W2475" s="1016"/>
      <c r="X2475" s="1016"/>
      <c r="Y2475" s="1040" t="s">
        <v>466</v>
      </c>
      <c r="Z2475" s="1041"/>
      <c r="AA2475" s="1041"/>
      <c r="AB2475" s="1042"/>
      <c r="AC2475" s="224">
        <f t="shared" ref="AC2475:AJ2475" si="1136">SUM(AC2455:AC2474)</f>
        <v>0</v>
      </c>
      <c r="AD2475" s="224">
        <f t="shared" si="1136"/>
        <v>0</v>
      </c>
      <c r="AE2475" s="224">
        <f t="shared" si="1136"/>
        <v>1.7499999999999998E-2</v>
      </c>
      <c r="AF2475" s="224">
        <f t="shared" si="1136"/>
        <v>0</v>
      </c>
      <c r="AG2475" s="224">
        <f t="shared" si="1136"/>
        <v>0</v>
      </c>
      <c r="AH2475" s="224">
        <f t="shared" si="1136"/>
        <v>0</v>
      </c>
      <c r="AI2475" s="224">
        <f t="shared" si="1136"/>
        <v>0</v>
      </c>
      <c r="AJ2475" s="224">
        <f t="shared" si="1136"/>
        <v>0</v>
      </c>
      <c r="AK2475" s="1040" t="s">
        <v>214</v>
      </c>
      <c r="AL2475" s="1041"/>
      <c r="AM2475" s="1041"/>
      <c r="AN2475" s="788"/>
      <c r="AO2475" s="789"/>
      <c r="AP2475" s="3"/>
    </row>
    <row r="2476" spans="2:46" s="162" customFormat="1" ht="12" customHeight="1" x14ac:dyDescent="0.15">
      <c r="B2476" s="1058"/>
      <c r="C2476" s="1063"/>
      <c r="D2476" s="1061"/>
      <c r="E2476" s="1061"/>
      <c r="F2476" s="1061"/>
      <c r="G2476" s="1061"/>
      <c r="H2476" s="1061"/>
      <c r="I2476" s="1061"/>
      <c r="J2476" s="1062"/>
      <c r="K2476" s="1016"/>
      <c r="L2476" s="1016" t="s">
        <v>467</v>
      </c>
      <c r="M2476" s="1016"/>
      <c r="N2476" s="1016"/>
      <c r="O2476" s="1016" t="s">
        <v>213</v>
      </c>
      <c r="P2476" s="1016"/>
      <c r="Q2476" s="1016"/>
      <c r="R2476" s="1016"/>
      <c r="S2476" s="1016"/>
      <c r="T2476" s="1016"/>
      <c r="U2476" s="1016"/>
      <c r="V2476" s="1016"/>
      <c r="W2476" s="1016"/>
      <c r="X2476" s="1016"/>
      <c r="Y2476" s="193">
        <f>COUNTIF(Y2455:Y2474,"○")</f>
        <v>0</v>
      </c>
      <c r="Z2476" s="193">
        <f>COUNTIF(Z2455:Z2474,"○")</f>
        <v>0</v>
      </c>
      <c r="AA2476" s="193">
        <f>COUNTIF(AA2455:AA2474,"○")</f>
        <v>0</v>
      </c>
      <c r="AB2476" s="193">
        <f>COUNTIF(AB2455:AB2474,"○")</f>
        <v>0</v>
      </c>
      <c r="AC2476" s="193">
        <f t="shared" ref="AC2476:AJ2476" si="1137">COUNT(AC2455:AC2474)</f>
        <v>0</v>
      </c>
      <c r="AD2476" s="193">
        <f t="shared" si="1137"/>
        <v>0</v>
      </c>
      <c r="AE2476" s="193">
        <f t="shared" si="1137"/>
        <v>1</v>
      </c>
      <c r="AF2476" s="193">
        <f t="shared" si="1137"/>
        <v>0</v>
      </c>
      <c r="AG2476" s="193">
        <f t="shared" si="1137"/>
        <v>0</v>
      </c>
      <c r="AH2476" s="193">
        <f t="shared" si="1137"/>
        <v>0</v>
      </c>
      <c r="AI2476" s="193">
        <f t="shared" si="1137"/>
        <v>0</v>
      </c>
      <c r="AJ2476" s="193">
        <f t="shared" si="1137"/>
        <v>0</v>
      </c>
      <c r="AK2476" s="1043"/>
      <c r="AL2476" s="1044"/>
      <c r="AM2476" s="1044"/>
      <c r="AN2476" s="1044"/>
      <c r="AO2476" s="1045"/>
      <c r="AP2476" s="3"/>
    </row>
    <row r="2477" spans="2:46" ht="12" customHeight="1" x14ac:dyDescent="0.15">
      <c r="B2477" s="1058"/>
      <c r="C2477" s="1063"/>
      <c r="D2477" s="1061"/>
      <c r="E2477" s="1061"/>
      <c r="F2477" s="1061"/>
      <c r="G2477" s="1061"/>
      <c r="H2477" s="1061"/>
      <c r="I2477" s="1061"/>
      <c r="J2477" s="1062"/>
      <c r="K2477" s="1016"/>
      <c r="L2477" s="1016"/>
      <c r="M2477" s="1016"/>
      <c r="N2477" s="1016"/>
      <c r="O2477" s="1016" t="s">
        <v>468</v>
      </c>
      <c r="P2477" s="1016"/>
      <c r="Q2477" s="1016"/>
      <c r="R2477" s="1016"/>
      <c r="S2477" s="1016"/>
      <c r="T2477" s="1016"/>
      <c r="U2477" s="1016"/>
      <c r="V2477" s="1016"/>
      <c r="W2477" s="1016"/>
      <c r="X2477" s="1016"/>
      <c r="Y2477" s="1034" t="str">
        <f>IF(Y2476&gt;0,"Ⅳ",IF(Z2476&gt;0,"Ⅲ",IF(AA2476&gt;0,"Ⅱa",IF(AB2476&gt;0,"Ⅱb","Ⅰ"))))</f>
        <v>Ⅰ</v>
      </c>
      <c r="Z2477" s="1035"/>
      <c r="AA2477" s="1035"/>
      <c r="AB2477" s="1036"/>
      <c r="AC2477" s="1034" t="str">
        <f>IF(AC2476&gt;0,"Ⅳ",IF(AD2476&gt;0,"Ⅲ",IF(AE2476&gt;0,"Ⅱa",IF(AF2476&gt;0,"Ⅱb","Ⅰ"))))</f>
        <v>Ⅱa</v>
      </c>
      <c r="AD2477" s="1035"/>
      <c r="AE2477" s="1035"/>
      <c r="AF2477" s="1036"/>
      <c r="AG2477" s="1034" t="str">
        <f>IF(AG2476&gt;0,"Ⅳ",IF(AH2476&gt;0,"Ⅲ",IF(AI2476&gt;0,"Ⅱa",IF(AJ2476&gt;0,"Ⅱb","Ⅰ"))))</f>
        <v>Ⅰ</v>
      </c>
      <c r="AH2477" s="1035"/>
      <c r="AI2477" s="1035"/>
      <c r="AJ2477" s="1036"/>
      <c r="AK2477" s="1046"/>
      <c r="AL2477" s="1047"/>
      <c r="AM2477" s="1047"/>
      <c r="AN2477" s="1047"/>
      <c r="AO2477" s="1048"/>
      <c r="AP2477" s="3"/>
      <c r="AQ2477" s="282" t="s">
        <v>312</v>
      </c>
      <c r="AR2477" s="282" t="s">
        <v>313</v>
      </c>
      <c r="AS2477" s="699" t="s">
        <v>316</v>
      </c>
      <c r="AT2477" s="1026"/>
    </row>
    <row r="2478" spans="2:46" ht="12" customHeight="1" x14ac:dyDescent="0.15">
      <c r="B2478" s="1058"/>
      <c r="C2478" s="1063"/>
      <c r="D2478" s="1061"/>
      <c r="E2478" s="1061"/>
      <c r="F2478" s="1061"/>
      <c r="G2478" s="1061"/>
      <c r="H2478" s="1061"/>
      <c r="I2478" s="1061"/>
      <c r="J2478" s="1062"/>
      <c r="K2478" s="1016"/>
      <c r="L2478" s="1016" t="s">
        <v>469</v>
      </c>
      <c r="M2478" s="1016"/>
      <c r="N2478" s="1016"/>
      <c r="O2478" s="1016" t="s">
        <v>212</v>
      </c>
      <c r="P2478" s="1016"/>
      <c r="Q2478" s="1016"/>
      <c r="R2478" s="1016"/>
      <c r="S2478" s="1016"/>
      <c r="T2478" s="1016"/>
      <c r="U2478" s="1016"/>
      <c r="V2478" s="1016"/>
      <c r="W2478" s="1016"/>
      <c r="X2478" s="1016"/>
      <c r="Y2478" s="187" t="s">
        <v>32</v>
      </c>
      <c r="Z2478" s="187" t="s">
        <v>33</v>
      </c>
      <c r="AA2478" s="1027" t="s">
        <v>34</v>
      </c>
      <c r="AB2478" s="1027"/>
      <c r="AC2478" s="187" t="s">
        <v>32</v>
      </c>
      <c r="AD2478" s="187" t="s">
        <v>33</v>
      </c>
      <c r="AE2478" s="1027" t="s">
        <v>34</v>
      </c>
      <c r="AF2478" s="1027"/>
      <c r="AG2478" s="187" t="s">
        <v>32</v>
      </c>
      <c r="AH2478" s="187" t="s">
        <v>33</v>
      </c>
      <c r="AI2478" s="1027" t="s">
        <v>34</v>
      </c>
      <c r="AJ2478" s="1027"/>
      <c r="AK2478" s="1046"/>
      <c r="AL2478" s="1047"/>
      <c r="AM2478" s="1047"/>
      <c r="AN2478" s="1047"/>
      <c r="AO2478" s="1048"/>
      <c r="AP2478" s="3"/>
      <c r="AQ2478" s="1028">
        <f>+Y2476+Z2476</f>
        <v>0</v>
      </c>
      <c r="AR2478" s="1029"/>
      <c r="AS2478" s="1028">
        <f>+AA2476+AB2476</f>
        <v>0</v>
      </c>
      <c r="AT2478" s="1029"/>
    </row>
    <row r="2479" spans="2:46" ht="12" customHeight="1" x14ac:dyDescent="0.15">
      <c r="B2479" s="1058"/>
      <c r="C2479" s="1063"/>
      <c r="D2479" s="1061"/>
      <c r="E2479" s="1061"/>
      <c r="F2479" s="1061"/>
      <c r="G2479" s="1061"/>
      <c r="H2479" s="1061"/>
      <c r="I2479" s="1061"/>
      <c r="J2479" s="1062"/>
      <c r="K2479" s="1016"/>
      <c r="L2479" s="1016"/>
      <c r="M2479" s="1016"/>
      <c r="N2479" s="1016"/>
      <c r="O2479" s="1016" t="s">
        <v>470</v>
      </c>
      <c r="P2479" s="1016"/>
      <c r="Q2479" s="1016"/>
      <c r="R2479" s="1016"/>
      <c r="S2479" s="1016"/>
      <c r="T2479" s="1016"/>
      <c r="U2479" s="1016"/>
      <c r="V2479" s="1016"/>
      <c r="W2479" s="1016"/>
      <c r="X2479" s="1016"/>
      <c r="Y2479" s="193" t="str">
        <f>IF(Y2476=0,"",1)</f>
        <v/>
      </c>
      <c r="Z2479" s="193" t="str">
        <f>IF(Z2476=0,"",1)</f>
        <v/>
      </c>
      <c r="AA2479" s="1030" t="str">
        <f>IF(AQ2478=1,"",IF(AS2478&gt;0,1,""))</f>
        <v/>
      </c>
      <c r="AB2479" s="1031"/>
      <c r="AC2479" s="193">
        <f>+AC2476</f>
        <v>0</v>
      </c>
      <c r="AD2479" s="193">
        <f>AD2476</f>
        <v>0</v>
      </c>
      <c r="AE2479" s="1030">
        <f>AE2476+AF2476</f>
        <v>1</v>
      </c>
      <c r="AF2479" s="1031"/>
      <c r="AG2479" s="193">
        <f>AG2476</f>
        <v>0</v>
      </c>
      <c r="AH2479" s="193">
        <f>AH2476</f>
        <v>0</v>
      </c>
      <c r="AI2479" s="1030">
        <f>AI2476+AJ2476</f>
        <v>0</v>
      </c>
      <c r="AJ2479" s="1031"/>
      <c r="AK2479" s="1046"/>
      <c r="AL2479" s="1047"/>
      <c r="AM2479" s="1047"/>
      <c r="AN2479" s="1047"/>
      <c r="AO2479" s="1048"/>
      <c r="AP2479" s="3"/>
      <c r="AQ2479" s="197">
        <f>+Y2476+AC2479+AG2479</f>
        <v>0</v>
      </c>
      <c r="AR2479" s="197">
        <f>+Z2476+AD2479+AH2479</f>
        <v>0</v>
      </c>
      <c r="AS2479" s="1032">
        <f>+AS2478+AE2479+AI2479</f>
        <v>1</v>
      </c>
      <c r="AT2479" s="1033"/>
    </row>
    <row r="2480" spans="2:46" ht="12" customHeight="1" x14ac:dyDescent="0.15">
      <c r="B2480" s="1058"/>
      <c r="C2480" s="1063"/>
      <c r="D2480" s="1061"/>
      <c r="E2480" s="1061"/>
      <c r="F2480" s="1061"/>
      <c r="G2480" s="1061"/>
      <c r="H2480" s="1061"/>
      <c r="I2480" s="1061"/>
      <c r="J2480" s="1062"/>
      <c r="K2480" s="1016"/>
      <c r="L2480" s="1016"/>
      <c r="M2480" s="1016"/>
      <c r="N2480" s="1016"/>
      <c r="O2480" s="1016" t="s">
        <v>471</v>
      </c>
      <c r="P2480" s="1016"/>
      <c r="Q2480" s="1016"/>
      <c r="R2480" s="1016"/>
      <c r="S2480" s="1016"/>
      <c r="T2480" s="1016"/>
      <c r="U2480" s="1016"/>
      <c r="V2480" s="1016"/>
      <c r="W2480" s="1016"/>
      <c r="X2480" s="1016"/>
      <c r="Y2480" s="1034" t="s">
        <v>875</v>
      </c>
      <c r="Z2480" s="1035"/>
      <c r="AA2480" s="1035"/>
      <c r="AB2480" s="1036"/>
      <c r="AC2480" s="1034" t="str">
        <f>IF(AC2479&gt;0,"Ⅳ",IF(AD2479&gt;0,"Ⅲ",IF(AE2479&gt;0,"Ⅱ","Ⅰ")))</f>
        <v>Ⅱ</v>
      </c>
      <c r="AD2480" s="1035"/>
      <c r="AE2480" s="1035"/>
      <c r="AF2480" s="1036"/>
      <c r="AG2480" s="1034" t="str">
        <f>IF(AG2479&gt;0,"Ⅳ",IF(AH2479&gt;0,"Ⅲ",IF(AI2479&gt;0,"Ⅱ","Ⅰ")))</f>
        <v>Ⅰ</v>
      </c>
      <c r="AH2480" s="1035"/>
      <c r="AI2480" s="1035"/>
      <c r="AJ2480" s="1036"/>
      <c r="AK2480" s="1046"/>
      <c r="AL2480" s="1047"/>
      <c r="AM2480" s="1047"/>
      <c r="AN2480" s="1047"/>
      <c r="AO2480" s="1048"/>
      <c r="AP2480" s="3"/>
      <c r="AQ2480" s="1037" t="str">
        <f>IF(AQ2479&gt;0,"Ⅳ",IF(AR2479&gt;0,"Ⅲ",IF(AS2479&gt;0,"Ⅱ","Ⅰ")))</f>
        <v>Ⅱ</v>
      </c>
      <c r="AR2480" s="1037"/>
      <c r="AS2480" s="1037"/>
      <c r="AT2480" s="1037"/>
    </row>
    <row r="2481" spans="2:86" ht="12" customHeight="1" x14ac:dyDescent="0.15">
      <c r="B2481" s="1058"/>
      <c r="C2481" s="1063"/>
      <c r="D2481" s="1061"/>
      <c r="E2481" s="1061"/>
      <c r="F2481" s="1061"/>
      <c r="G2481" s="1061"/>
      <c r="H2481" s="1061"/>
      <c r="I2481" s="1061"/>
      <c r="J2481" s="1062"/>
      <c r="K2481" s="1016"/>
      <c r="L2481" s="1016"/>
      <c r="M2481" s="1016"/>
      <c r="N2481" s="1016"/>
      <c r="O2481" s="1016" t="s">
        <v>472</v>
      </c>
      <c r="P2481" s="1016"/>
      <c r="Q2481" s="1016"/>
      <c r="R2481" s="1016"/>
      <c r="S2481" s="1016"/>
      <c r="T2481" s="1016"/>
      <c r="U2481" s="1016"/>
      <c r="V2481" s="1016"/>
      <c r="W2481" s="1016"/>
      <c r="X2481" s="1016"/>
      <c r="Y2481" s="1034" t="str">
        <f>IF(COUNTIF(Y2480:AJ2480,"Ⅳ")&gt;0,"Ⅳ",IF(COUNTIF(Y2480:AJ2480,"Ⅲ")&gt;0,"Ⅲ",IF(COUNTIF(Y2480:AJ2480,"Ⅱ")&gt;0,"Ⅱ","Ⅰ")))</f>
        <v>Ⅱ</v>
      </c>
      <c r="Z2481" s="1035"/>
      <c r="AA2481" s="1035"/>
      <c r="AB2481" s="1035"/>
      <c r="AC2481" s="1035"/>
      <c r="AD2481" s="1035"/>
      <c r="AE2481" s="1035"/>
      <c r="AF2481" s="1035"/>
      <c r="AG2481" s="1035"/>
      <c r="AH2481" s="1035"/>
      <c r="AI2481" s="1035"/>
      <c r="AJ2481" s="1036"/>
      <c r="AK2481" s="1049"/>
      <c r="AL2481" s="1050"/>
      <c r="AM2481" s="1050"/>
      <c r="AN2481" s="1050"/>
      <c r="AO2481" s="1051"/>
      <c r="AP2481" s="3"/>
    </row>
    <row r="2482" spans="2:86" ht="14.25" customHeight="1" x14ac:dyDescent="0.15">
      <c r="B2482" s="1058"/>
      <c r="C2482" s="1063"/>
      <c r="D2482" s="1061"/>
      <c r="E2482" s="1061"/>
      <c r="F2482" s="1061"/>
      <c r="G2482" s="1061"/>
      <c r="H2482" s="1061"/>
      <c r="I2482" s="1061"/>
      <c r="J2482" s="1062"/>
      <c r="K2482" s="1016" t="s">
        <v>169</v>
      </c>
      <c r="L2482" s="1017"/>
      <c r="M2482" s="1017"/>
      <c r="N2482" s="1017"/>
      <c r="O2482" s="1017"/>
      <c r="P2482" s="1017"/>
      <c r="Q2482" s="1017"/>
      <c r="R2482" s="1017"/>
      <c r="S2482" s="1017"/>
      <c r="T2482" s="1017"/>
      <c r="U2482" s="1017"/>
      <c r="V2482" s="1017"/>
      <c r="W2482" s="1017"/>
      <c r="X2482" s="1017"/>
      <c r="Y2482" s="1017"/>
      <c r="Z2482" s="1017"/>
      <c r="AA2482" s="1017"/>
      <c r="AB2482" s="1017"/>
      <c r="AC2482" s="1017"/>
      <c r="AD2482" s="1017"/>
      <c r="AE2482" s="1017"/>
      <c r="AF2482" s="1017"/>
      <c r="AG2482" s="1017"/>
      <c r="AH2482" s="1017"/>
      <c r="AI2482" s="1017"/>
      <c r="AJ2482" s="1017"/>
      <c r="AK2482" s="1017"/>
      <c r="AL2482" s="1017"/>
      <c r="AM2482" s="1017"/>
      <c r="AN2482" s="1017"/>
      <c r="AO2482" s="1017"/>
      <c r="AP2482" s="3"/>
    </row>
    <row r="2483" spans="2:86" ht="14.25" customHeight="1" x14ac:dyDescent="0.15">
      <c r="B2483" s="1058"/>
      <c r="C2483" s="1063"/>
      <c r="D2483" s="1061"/>
      <c r="E2483" s="1061"/>
      <c r="F2483" s="1061"/>
      <c r="G2483" s="1061"/>
      <c r="H2483" s="1061"/>
      <c r="I2483" s="1061"/>
      <c r="J2483" s="1062"/>
      <c r="K2483" s="1016"/>
      <c r="L2483" s="1017"/>
      <c r="M2483" s="1017"/>
      <c r="N2483" s="1017"/>
      <c r="O2483" s="1017"/>
      <c r="P2483" s="1017"/>
      <c r="Q2483" s="1017"/>
      <c r="R2483" s="1017"/>
      <c r="S2483" s="1017"/>
      <c r="T2483" s="1017"/>
      <c r="U2483" s="1017"/>
      <c r="V2483" s="1017"/>
      <c r="W2483" s="1017"/>
      <c r="X2483" s="1017"/>
      <c r="Y2483" s="1017"/>
      <c r="Z2483" s="1017"/>
      <c r="AA2483" s="1017"/>
      <c r="AB2483" s="1017"/>
      <c r="AC2483" s="1017"/>
      <c r="AD2483" s="1017"/>
      <c r="AE2483" s="1017"/>
      <c r="AF2483" s="1017"/>
      <c r="AG2483" s="1017"/>
      <c r="AH2483" s="1017"/>
      <c r="AI2483" s="1017"/>
      <c r="AJ2483" s="1017"/>
      <c r="AK2483" s="1017"/>
      <c r="AL2483" s="1017"/>
      <c r="AM2483" s="1017"/>
      <c r="AN2483" s="1017"/>
      <c r="AO2483" s="1017"/>
      <c r="AP2483" s="3"/>
    </row>
    <row r="2484" spans="2:86" ht="12" customHeight="1" x14ac:dyDescent="0.15">
      <c r="B2484" s="1058"/>
      <c r="C2484" s="1063"/>
      <c r="D2484" s="1061"/>
      <c r="E2484" s="1061"/>
      <c r="F2484" s="1061"/>
      <c r="G2484" s="1061"/>
      <c r="H2484" s="1061"/>
      <c r="I2484" s="1061"/>
      <c r="J2484" s="1062"/>
      <c r="K2484" s="1018" t="s">
        <v>473</v>
      </c>
      <c r="L2484" s="1018"/>
      <c r="M2484" s="1018"/>
      <c r="N2484" s="1018"/>
      <c r="O2484" s="1018"/>
      <c r="P2484" s="1018"/>
      <c r="Q2484" s="1018"/>
      <c r="R2484" s="1018"/>
      <c r="S2484" s="1018"/>
      <c r="T2484" s="1018"/>
      <c r="U2484" s="1018"/>
      <c r="V2484" s="1018"/>
      <c r="W2484" s="1018"/>
      <c r="X2484" s="1018"/>
      <c r="Y2484" s="1018"/>
      <c r="Z2484" s="1018"/>
      <c r="AA2484" s="1018"/>
      <c r="AB2484" s="1018"/>
      <c r="AC2484" s="1018"/>
      <c r="AD2484" s="1018"/>
      <c r="AE2484" s="1018"/>
      <c r="AF2484" s="1018"/>
      <c r="AG2484" s="1018"/>
      <c r="AH2484" s="1018"/>
      <c r="AI2484" s="1018"/>
      <c r="AJ2484" s="1018"/>
      <c r="AK2484" s="1018"/>
      <c r="AL2484" s="1018"/>
      <c r="AM2484" s="1018"/>
      <c r="AN2484" s="1018"/>
      <c r="AO2484" s="1018"/>
      <c r="AP2484" s="3"/>
    </row>
    <row r="2485" spans="2:86" ht="12" customHeight="1" x14ac:dyDescent="0.15">
      <c r="B2485" s="1058"/>
      <c r="C2485" s="1063"/>
      <c r="D2485" s="1061"/>
      <c r="E2485" s="1061"/>
      <c r="F2485" s="1061"/>
      <c r="G2485" s="1061"/>
      <c r="H2485" s="1061"/>
      <c r="I2485" s="1061"/>
      <c r="J2485" s="1062"/>
      <c r="K2485" s="1019" t="s">
        <v>523</v>
      </c>
      <c r="L2485" s="1019"/>
      <c r="M2485" s="1019"/>
      <c r="N2485" s="1019"/>
      <c r="O2485" s="1019"/>
      <c r="P2485" s="1019"/>
      <c r="Q2485" s="1019"/>
      <c r="R2485" s="1019"/>
      <c r="S2485" s="1019"/>
      <c r="T2485" s="1019"/>
      <c r="U2485" s="1019"/>
      <c r="V2485" s="1019"/>
      <c r="W2485" s="1019"/>
      <c r="X2485" s="1019"/>
      <c r="Y2485" s="1019"/>
      <c r="Z2485" s="1019"/>
      <c r="AA2485" s="1019"/>
      <c r="AB2485" s="1019"/>
      <c r="AC2485" s="1019"/>
      <c r="AD2485" s="1019"/>
      <c r="AE2485" s="1019"/>
      <c r="AF2485" s="1019"/>
      <c r="AG2485" s="1019"/>
      <c r="AH2485" s="1019"/>
      <c r="AI2485" s="1019"/>
      <c r="AJ2485" s="1019"/>
      <c r="AK2485" s="1019"/>
      <c r="AL2485" s="1019"/>
      <c r="AM2485" s="1019"/>
      <c r="AN2485" s="1019"/>
      <c r="AO2485" s="1019"/>
      <c r="AP2485" s="3"/>
    </row>
    <row r="2486" spans="2:86" ht="12" customHeight="1" x14ac:dyDescent="0.15">
      <c r="B2486" s="1058"/>
      <c r="C2486" s="1063"/>
      <c r="D2486" s="1061"/>
      <c r="E2486" s="1061"/>
      <c r="F2486" s="1061"/>
      <c r="G2486" s="1061"/>
      <c r="H2486" s="1061"/>
      <c r="I2486" s="1061"/>
      <c r="J2486" s="1062"/>
      <c r="K2486" s="194" t="s">
        <v>474</v>
      </c>
      <c r="L2486" s="195"/>
      <c r="M2486" s="195"/>
      <c r="N2486" s="195"/>
      <c r="O2486" s="195"/>
      <c r="P2486" s="195"/>
      <c r="Q2486" s="195"/>
      <c r="R2486" s="195"/>
      <c r="S2486" s="195"/>
      <c r="T2486" s="195"/>
      <c r="U2486" s="195"/>
      <c r="V2486" s="195"/>
      <c r="W2486" s="195"/>
      <c r="X2486" s="195"/>
      <c r="Y2486" s="195"/>
      <c r="Z2486" s="195"/>
      <c r="AA2486" s="195"/>
      <c r="AB2486" s="195"/>
      <c r="AC2486" s="195"/>
      <c r="AD2486" s="195"/>
      <c r="AE2486" s="195"/>
      <c r="AF2486" s="195"/>
      <c r="AG2486" s="195"/>
      <c r="AH2486" s="195"/>
      <c r="AI2486" s="195"/>
      <c r="AJ2486" s="195"/>
      <c r="AK2486" s="195"/>
      <c r="AL2486" s="195"/>
      <c r="AM2486" s="195"/>
      <c r="AN2486" s="195"/>
      <c r="AO2486" s="196"/>
      <c r="AP2486" s="3"/>
    </row>
    <row r="2487" spans="2:86" ht="12" customHeight="1" x14ac:dyDescent="0.15">
      <c r="B2487" s="1058"/>
      <c r="C2487" s="1063"/>
      <c r="D2487" s="1061"/>
      <c r="E2487" s="1061"/>
      <c r="F2487" s="1061"/>
      <c r="G2487" s="1061"/>
      <c r="H2487" s="1061"/>
      <c r="I2487" s="1061"/>
      <c r="J2487" s="1062"/>
      <c r="K2487" s="194" t="s">
        <v>475</v>
      </c>
      <c r="L2487" s="195"/>
      <c r="M2487" s="195"/>
      <c r="N2487" s="195"/>
      <c r="O2487" s="195"/>
      <c r="P2487" s="195"/>
      <c r="Q2487" s="195"/>
      <c r="R2487" s="195"/>
      <c r="S2487" s="195"/>
      <c r="T2487" s="195"/>
      <c r="U2487" s="195"/>
      <c r="V2487" s="195"/>
      <c r="W2487" s="195"/>
      <c r="X2487" s="195"/>
      <c r="Y2487" s="195"/>
      <c r="Z2487" s="195"/>
      <c r="AA2487" s="195"/>
      <c r="AB2487" s="195"/>
      <c r="AC2487" s="195"/>
      <c r="AD2487" s="195"/>
      <c r="AE2487" s="195"/>
      <c r="AF2487" s="195"/>
      <c r="AG2487" s="195"/>
      <c r="AH2487" s="195"/>
      <c r="AI2487" s="195"/>
      <c r="AJ2487" s="195"/>
      <c r="AK2487" s="195"/>
      <c r="AL2487" s="195"/>
      <c r="AM2487" s="195"/>
      <c r="AN2487" s="195"/>
      <c r="AO2487" s="196"/>
      <c r="AP2487" s="3"/>
    </row>
    <row r="2488" spans="2:86" ht="12" customHeight="1" x14ac:dyDescent="0.15">
      <c r="B2488" s="1058"/>
      <c r="C2488" s="1063"/>
      <c r="D2488" s="1061"/>
      <c r="E2488" s="1061"/>
      <c r="F2488" s="1061"/>
      <c r="G2488" s="1061"/>
      <c r="H2488" s="1061"/>
      <c r="I2488" s="1061"/>
      <c r="J2488" s="1062"/>
      <c r="K2488" s="1020" t="s">
        <v>476</v>
      </c>
      <c r="L2488" s="1021"/>
      <c r="M2488" s="1021"/>
      <c r="N2488" s="1021"/>
      <c r="O2488" s="1021"/>
      <c r="P2488" s="1021"/>
      <c r="Q2488" s="1021"/>
      <c r="R2488" s="1021"/>
      <c r="S2488" s="1021"/>
      <c r="T2488" s="1021"/>
      <c r="U2488" s="1021"/>
      <c r="V2488" s="1021"/>
      <c r="W2488" s="1021"/>
      <c r="X2488" s="1021"/>
      <c r="Y2488" s="1021"/>
      <c r="Z2488" s="1021"/>
      <c r="AA2488" s="1021"/>
      <c r="AB2488" s="1021"/>
      <c r="AC2488" s="1021"/>
      <c r="AD2488" s="1021"/>
      <c r="AE2488" s="1021"/>
      <c r="AF2488" s="1021"/>
      <c r="AG2488" s="1021"/>
      <c r="AH2488" s="1021"/>
      <c r="AI2488" s="1021"/>
      <c r="AJ2488" s="1021"/>
      <c r="AK2488" s="1021"/>
      <c r="AL2488" s="1021"/>
      <c r="AM2488" s="1021"/>
      <c r="AN2488" s="1021"/>
      <c r="AO2488" s="1022"/>
      <c r="AP2488" s="3"/>
    </row>
    <row r="2489" spans="2:86" ht="12" customHeight="1" x14ac:dyDescent="0.15">
      <c r="B2489" s="591"/>
      <c r="C2489" s="1064"/>
      <c r="D2489" s="1065"/>
      <c r="E2489" s="1065"/>
      <c r="F2489" s="1065"/>
      <c r="G2489" s="1065"/>
      <c r="H2489" s="1065"/>
      <c r="I2489" s="1065"/>
      <c r="J2489" s="1066"/>
      <c r="K2489" s="1023"/>
      <c r="L2489" s="1024"/>
      <c r="M2489" s="1024"/>
      <c r="N2489" s="1024"/>
      <c r="O2489" s="1024"/>
      <c r="P2489" s="1024"/>
      <c r="Q2489" s="1024"/>
      <c r="R2489" s="1024"/>
      <c r="S2489" s="1024"/>
      <c r="T2489" s="1024"/>
      <c r="U2489" s="1024"/>
      <c r="V2489" s="1024"/>
      <c r="W2489" s="1024"/>
      <c r="X2489" s="1024"/>
      <c r="Y2489" s="1024"/>
      <c r="Z2489" s="1024"/>
      <c r="AA2489" s="1024"/>
      <c r="AB2489" s="1024"/>
      <c r="AC2489" s="1024"/>
      <c r="AD2489" s="1024"/>
      <c r="AE2489" s="1024"/>
      <c r="AF2489" s="1024"/>
      <c r="AG2489" s="1024"/>
      <c r="AH2489" s="1024"/>
      <c r="AI2489" s="1024"/>
      <c r="AJ2489" s="1024"/>
      <c r="AK2489" s="1024"/>
      <c r="AL2489" s="1024"/>
      <c r="AM2489" s="1024"/>
      <c r="AN2489" s="1024"/>
      <c r="AO2489" s="1025"/>
      <c r="AP2489" s="3"/>
    </row>
    <row r="2490" spans="2:86" s="9" customFormat="1" ht="12" customHeight="1" x14ac:dyDescent="0.15">
      <c r="B2490" s="3" t="s">
        <v>527</v>
      </c>
      <c r="AQ2490" s="162"/>
      <c r="AR2490" s="162"/>
      <c r="AS2490" s="162"/>
      <c r="AT2490" s="162"/>
      <c r="AU2490" s="162"/>
      <c r="AV2490" s="162"/>
      <c r="AW2490" s="162"/>
      <c r="AX2490" s="162"/>
      <c r="AY2490" s="162"/>
      <c r="AZ2490" s="162"/>
      <c r="BA2490" s="162"/>
      <c r="BB2490" s="162"/>
      <c r="BC2490" s="162"/>
      <c r="BD2490" s="162"/>
      <c r="BE2490" s="162"/>
      <c r="BF2490" s="162"/>
      <c r="BG2490" s="162"/>
      <c r="BH2490" s="162"/>
      <c r="BI2490" s="162"/>
      <c r="BJ2490" s="162"/>
      <c r="BK2490" s="162"/>
      <c r="BL2490" s="162"/>
      <c r="BM2490" s="162"/>
      <c r="BN2490" s="162"/>
      <c r="BO2490" s="162"/>
      <c r="BP2490" s="162"/>
      <c r="BQ2490" s="162"/>
      <c r="BR2490" s="162"/>
      <c r="BS2490" s="162"/>
      <c r="BT2490" s="162"/>
      <c r="BU2490" s="162"/>
      <c r="BV2490" s="162"/>
      <c r="BW2490" s="162"/>
      <c r="BX2490" s="162"/>
      <c r="BY2490" s="162"/>
      <c r="BZ2490" s="162"/>
      <c r="CA2490" s="162"/>
      <c r="CB2490" s="162"/>
      <c r="CC2490" s="162"/>
      <c r="CD2490" s="162"/>
      <c r="CE2490" s="162"/>
      <c r="CF2490" s="162"/>
      <c r="CG2490" s="162"/>
      <c r="CH2490" s="162"/>
    </row>
    <row r="2491" spans="2:86" ht="12" customHeight="1" thickBot="1" x14ac:dyDescent="0.2">
      <c r="B2491" s="3" t="s">
        <v>524</v>
      </c>
    </row>
    <row r="2492" spans="2:86" ht="12" customHeight="1" x14ac:dyDescent="0.15">
      <c r="B2492" s="3" t="s">
        <v>525</v>
      </c>
      <c r="AU2492" s="1000" t="s">
        <v>305</v>
      </c>
      <c r="AV2492" s="1001" t="s">
        <v>298</v>
      </c>
      <c r="AW2492" s="1003" t="s">
        <v>299</v>
      </c>
      <c r="AX2492" s="1005" t="s">
        <v>306</v>
      </c>
      <c r="AY2492" s="1006"/>
      <c r="AZ2492" s="1006"/>
      <c r="BA2492" s="1006"/>
      <c r="BB2492" s="1006"/>
      <c r="BC2492" s="1006"/>
      <c r="BD2492" s="1006"/>
      <c r="BE2492" s="1006"/>
      <c r="BF2492" s="1006"/>
      <c r="BG2492" s="1006"/>
      <c r="BH2492" s="1006"/>
      <c r="BI2492" s="1006"/>
      <c r="BJ2492" s="1006"/>
      <c r="BK2492" s="1006"/>
      <c r="BL2492" s="1006"/>
      <c r="BM2492" s="1006"/>
      <c r="BN2492" s="1006"/>
      <c r="BO2492" s="1006"/>
      <c r="BP2492" s="1006"/>
      <c r="BQ2492" s="1006"/>
      <c r="BR2492" s="1007"/>
      <c r="BS2492" s="807" t="s">
        <v>300</v>
      </c>
      <c r="BT2492" s="1008"/>
      <c r="BU2492" s="1008"/>
      <c r="BV2492" s="1008"/>
      <c r="BW2492" s="1009" t="s">
        <v>307</v>
      </c>
      <c r="BX2492" s="1010"/>
      <c r="BY2492" s="1010"/>
      <c r="BZ2492" s="1010"/>
      <c r="CA2492" s="1010"/>
      <c r="CB2492" s="1010"/>
      <c r="CC2492" s="1010"/>
      <c r="CD2492" s="1010"/>
      <c r="CE2492" s="1010"/>
      <c r="CF2492" s="1010"/>
      <c r="CG2492" s="1010"/>
      <c r="CH2492" s="1011"/>
    </row>
    <row r="2493" spans="2:86" ht="12" customHeight="1" x14ac:dyDescent="0.15">
      <c r="B2493" s="3" t="s">
        <v>477</v>
      </c>
      <c r="AU2493" s="1000"/>
      <c r="AV2493" s="1002"/>
      <c r="AW2493" s="1004"/>
      <c r="AX2493" s="1012" t="s">
        <v>308</v>
      </c>
      <c r="AY2493" s="686"/>
      <c r="AZ2493" s="686"/>
      <c r="BA2493" s="686"/>
      <c r="BB2493" s="686"/>
      <c r="BC2493" s="686"/>
      <c r="BD2493" s="686"/>
      <c r="BE2493" s="686"/>
      <c r="BF2493" s="686"/>
      <c r="BG2493" s="686"/>
      <c r="BH2493" s="686"/>
      <c r="BI2493" s="686"/>
      <c r="BJ2493" s="686" t="s">
        <v>309</v>
      </c>
      <c r="BK2493" s="686"/>
      <c r="BL2493" s="686"/>
      <c r="BM2493" s="686"/>
      <c r="BN2493" s="686"/>
      <c r="BO2493" s="686"/>
      <c r="BP2493" s="686"/>
      <c r="BQ2493" s="686"/>
      <c r="BR2493" s="1013"/>
      <c r="BS2493" s="1008"/>
      <c r="BT2493" s="1008"/>
      <c r="BU2493" s="1008"/>
      <c r="BV2493" s="1008"/>
      <c r="BW2493" s="1014" t="s">
        <v>302</v>
      </c>
      <c r="BX2493" s="699"/>
      <c r="BY2493" s="699"/>
      <c r="BZ2493" s="699"/>
      <c r="CA2493" s="686" t="s">
        <v>310</v>
      </c>
      <c r="CB2493" s="686"/>
      <c r="CC2493" s="686"/>
      <c r="CD2493" s="686"/>
      <c r="CE2493" s="686"/>
      <c r="CF2493" s="686"/>
      <c r="CG2493" s="686"/>
      <c r="CH2493" s="1013"/>
    </row>
    <row r="2494" spans="2:86" ht="12" customHeight="1" x14ac:dyDescent="0.15">
      <c r="B2494" s="3" t="s">
        <v>526</v>
      </c>
      <c r="AU2494" s="1000"/>
      <c r="AV2494" s="1002"/>
      <c r="AW2494" s="1004"/>
      <c r="AX2494" s="1012" t="s">
        <v>26</v>
      </c>
      <c r="AY2494" s="686"/>
      <c r="AZ2494" s="686"/>
      <c r="BA2494" s="686"/>
      <c r="BB2494" s="686" t="s">
        <v>22</v>
      </c>
      <c r="BC2494" s="686"/>
      <c r="BD2494" s="686"/>
      <c r="BE2494" s="686"/>
      <c r="BF2494" s="686" t="s">
        <v>24</v>
      </c>
      <c r="BG2494" s="686"/>
      <c r="BH2494" s="686"/>
      <c r="BI2494" s="686"/>
      <c r="BJ2494" s="699" t="s">
        <v>26</v>
      </c>
      <c r="BK2494" s="699"/>
      <c r="BL2494" s="699"/>
      <c r="BM2494" s="699" t="s">
        <v>22</v>
      </c>
      <c r="BN2494" s="699"/>
      <c r="BO2494" s="699"/>
      <c r="BP2494" s="699" t="s">
        <v>24</v>
      </c>
      <c r="BQ2494" s="699"/>
      <c r="BR2494" s="1015"/>
      <c r="BS2494" s="807" t="s">
        <v>26</v>
      </c>
      <c r="BT2494" s="807" t="s">
        <v>22</v>
      </c>
      <c r="BU2494" s="807" t="s">
        <v>24</v>
      </c>
      <c r="BV2494" s="807" t="s">
        <v>303</v>
      </c>
      <c r="BW2494" s="1012" t="s">
        <v>311</v>
      </c>
      <c r="BX2494" s="686"/>
      <c r="BY2494" s="686"/>
      <c r="BZ2494" s="686"/>
      <c r="CA2494" s="686" t="s">
        <v>22</v>
      </c>
      <c r="CB2494" s="686"/>
      <c r="CC2494" s="686"/>
      <c r="CD2494" s="686"/>
      <c r="CE2494" s="686" t="s">
        <v>24</v>
      </c>
      <c r="CF2494" s="686"/>
      <c r="CG2494" s="686"/>
      <c r="CH2494" s="1013"/>
    </row>
    <row r="2495" spans="2:86" ht="12" customHeight="1" x14ac:dyDescent="0.15">
      <c r="B2495" s="3" t="s">
        <v>478</v>
      </c>
      <c r="AU2495" s="1000"/>
      <c r="AV2495" s="1002"/>
      <c r="AW2495" s="1004"/>
      <c r="AX2495" s="156" t="s">
        <v>862</v>
      </c>
      <c r="AY2495" s="157" t="s">
        <v>863</v>
      </c>
      <c r="AZ2495" s="157" t="s">
        <v>864</v>
      </c>
      <c r="BA2495" s="158" t="s">
        <v>865</v>
      </c>
      <c r="BB2495" s="159" t="s">
        <v>866</v>
      </c>
      <c r="BC2495" s="157" t="s">
        <v>863</v>
      </c>
      <c r="BD2495" s="157" t="s">
        <v>867</v>
      </c>
      <c r="BE2495" s="158" t="s">
        <v>865</v>
      </c>
      <c r="BF2495" s="159" t="s">
        <v>866</v>
      </c>
      <c r="BG2495" s="157" t="s">
        <v>863</v>
      </c>
      <c r="BH2495" s="157" t="s">
        <v>864</v>
      </c>
      <c r="BI2495" s="158" t="s">
        <v>865</v>
      </c>
      <c r="BJ2495" s="159" t="s">
        <v>866</v>
      </c>
      <c r="BK2495" s="157" t="s">
        <v>868</v>
      </c>
      <c r="BL2495" s="158" t="s">
        <v>869</v>
      </c>
      <c r="BM2495" s="159" t="s">
        <v>870</v>
      </c>
      <c r="BN2495" s="157" t="s">
        <v>863</v>
      </c>
      <c r="BO2495" s="158" t="s">
        <v>871</v>
      </c>
      <c r="BP2495" s="159" t="s">
        <v>870</v>
      </c>
      <c r="BQ2495" s="157" t="s">
        <v>868</v>
      </c>
      <c r="BR2495" s="160" t="s">
        <v>872</v>
      </c>
      <c r="BS2495" s="1008"/>
      <c r="BT2495" s="1008"/>
      <c r="BU2495" s="1008"/>
      <c r="BV2495" s="1008"/>
      <c r="BW2495" s="156" t="s">
        <v>866</v>
      </c>
      <c r="BX2495" s="157" t="s">
        <v>863</v>
      </c>
      <c r="BY2495" s="157" t="s">
        <v>864</v>
      </c>
      <c r="BZ2495" s="158" t="s">
        <v>865</v>
      </c>
      <c r="CA2495" s="159" t="s">
        <v>866</v>
      </c>
      <c r="CB2495" s="157" t="s">
        <v>873</v>
      </c>
      <c r="CC2495" s="157" t="s">
        <v>864</v>
      </c>
      <c r="CD2495" s="158" t="s">
        <v>865</v>
      </c>
      <c r="CE2495" s="159" t="s">
        <v>866</v>
      </c>
      <c r="CF2495" s="157" t="s">
        <v>863</v>
      </c>
      <c r="CG2495" s="157" t="s">
        <v>864</v>
      </c>
      <c r="CH2495" s="160" t="s">
        <v>874</v>
      </c>
    </row>
    <row r="2496" spans="2:86" x14ac:dyDescent="0.15">
      <c r="B2496" s="3" t="s">
        <v>539</v>
      </c>
      <c r="AU2496" s="1000"/>
      <c r="AV2496" s="188" t="str">
        <f>N2498</f>
        <v>S053</v>
      </c>
      <c r="AW2496" s="300">
        <f>R2498</f>
        <v>6</v>
      </c>
      <c r="AX2496" s="197">
        <f>+Y2523</f>
        <v>0</v>
      </c>
      <c r="AY2496" s="197">
        <f>+Z2523</f>
        <v>0</v>
      </c>
      <c r="AZ2496" s="197">
        <f>+AA2523</f>
        <v>0</v>
      </c>
      <c r="BA2496" s="197">
        <f t="shared" ref="BA2496" si="1138">+AB2523</f>
        <v>0</v>
      </c>
      <c r="BB2496" s="197">
        <f>+AC2523</f>
        <v>0</v>
      </c>
      <c r="BC2496" s="197">
        <f t="shared" ref="BC2496" si="1139">+AD2523</f>
        <v>0</v>
      </c>
      <c r="BD2496" s="197">
        <f t="shared" ref="BD2496" si="1140">+AE2523</f>
        <v>0</v>
      </c>
      <c r="BE2496" s="197">
        <f t="shared" ref="BE2496" si="1141">+AF2523</f>
        <v>0</v>
      </c>
      <c r="BF2496" s="197">
        <f t="shared" ref="BF2496" si="1142">+AG2523</f>
        <v>0</v>
      </c>
      <c r="BG2496" s="197">
        <f t="shared" ref="BG2496" si="1143">+AH2523</f>
        <v>0</v>
      </c>
      <c r="BH2496" s="197">
        <f t="shared" ref="BH2496" si="1144">+AI2523</f>
        <v>0</v>
      </c>
      <c r="BI2496" s="197">
        <f t="shared" ref="BI2496" si="1145">+AJ2523</f>
        <v>0</v>
      </c>
      <c r="BJ2496" s="197" t="str">
        <f>+Y2526</f>
        <v/>
      </c>
      <c r="BK2496" s="197" t="str">
        <f t="shared" ref="BK2496" si="1146">+Z2526</f>
        <v/>
      </c>
      <c r="BL2496" s="197" t="str">
        <f>+AA2526</f>
        <v/>
      </c>
      <c r="BM2496" s="197">
        <f>+AC2526</f>
        <v>0</v>
      </c>
      <c r="BN2496" s="197">
        <f t="shared" ref="BN2496" si="1147">+AD2526</f>
        <v>0</v>
      </c>
      <c r="BO2496" s="197">
        <f t="shared" ref="BO2496" si="1148">+AE2526</f>
        <v>0</v>
      </c>
      <c r="BP2496" s="197">
        <f>+AG2526</f>
        <v>0</v>
      </c>
      <c r="BQ2496" s="197">
        <f>+AH2526</f>
        <v>0</v>
      </c>
      <c r="BR2496" s="197">
        <f>+AI2526</f>
        <v>0</v>
      </c>
      <c r="BS2496" s="296" t="str">
        <f>+Y2527</f>
        <v>Ⅰ</v>
      </c>
      <c r="BT2496" s="296" t="str">
        <f>+AC2527</f>
        <v>Ⅰ</v>
      </c>
      <c r="BU2496" s="296" t="str">
        <f>+AG2527</f>
        <v>Ⅰ</v>
      </c>
      <c r="BV2496" s="296" t="str">
        <f>+Y2528</f>
        <v>Ⅰ</v>
      </c>
      <c r="BW2496" s="164" t="str">
        <f>IF(Y2523&gt;0,R2498,"")</f>
        <v/>
      </c>
      <c r="BX2496" s="165" t="str">
        <f>IF(Z2523&gt;0,"",IF(AA2523&gt;0,R2498,""))</f>
        <v/>
      </c>
      <c r="BY2496" s="165" t="str">
        <f>IF(Y2523+Z2523&gt;0,"",IF(AA2523&gt;0,R2498,""))</f>
        <v/>
      </c>
      <c r="BZ2496" s="165" t="str">
        <f>IF(Y2523+Z2523+AA2523&gt;0,"",IF(AB2523&gt;0,R2498,""))</f>
        <v/>
      </c>
      <c r="CA2496" s="166">
        <f t="shared" ref="CA2496" si="1149">+AC2522</f>
        <v>0</v>
      </c>
      <c r="CB2496" s="166">
        <f t="shared" ref="CB2496" si="1150">+AD2522</f>
        <v>0</v>
      </c>
      <c r="CC2496" s="166">
        <f t="shared" ref="CC2496" si="1151">+AE2522</f>
        <v>0</v>
      </c>
      <c r="CD2496" s="166">
        <f t="shared" ref="CD2496" si="1152">+AF2522</f>
        <v>0</v>
      </c>
      <c r="CE2496" s="166">
        <f t="shared" ref="CE2496" si="1153">+AG2522</f>
        <v>0</v>
      </c>
      <c r="CF2496" s="166">
        <f t="shared" ref="CF2496" si="1154">+AH2522</f>
        <v>0</v>
      </c>
      <c r="CG2496" s="166">
        <f t="shared" ref="CG2496" si="1155">+AI2522</f>
        <v>0</v>
      </c>
      <c r="CH2496" s="166">
        <f t="shared" ref="CH2496" si="1156">+AJ2522</f>
        <v>0</v>
      </c>
    </row>
    <row r="2497" spans="2:56" ht="12" customHeight="1" x14ac:dyDescent="0.15">
      <c r="B2497" s="1057" t="s">
        <v>219</v>
      </c>
      <c r="C2497" s="1059"/>
      <c r="D2497" s="1060"/>
      <c r="E2497" s="1061"/>
      <c r="F2497" s="1061"/>
      <c r="G2497" s="1061"/>
      <c r="H2497" s="1061"/>
      <c r="I2497" s="1061"/>
      <c r="J2497" s="1062"/>
      <c r="K2497" s="1067" t="s">
        <v>453</v>
      </c>
      <c r="L2497" s="1068"/>
      <c r="M2497" s="1068"/>
      <c r="N2497" s="1068"/>
      <c r="O2497" s="1068"/>
      <c r="P2497" s="1068"/>
      <c r="Q2497" s="1068"/>
      <c r="R2497" s="1068"/>
      <c r="S2497" s="1068"/>
      <c r="T2497" s="1068"/>
      <c r="U2497" s="1068"/>
      <c r="V2497" s="1068"/>
      <c r="W2497" s="1068"/>
      <c r="X2497" s="1068"/>
      <c r="Y2497" s="1068"/>
      <c r="Z2497" s="1068"/>
      <c r="AA2497" s="1068"/>
      <c r="AB2497" s="1068"/>
      <c r="AC2497" s="1068"/>
      <c r="AD2497" s="1068"/>
      <c r="AE2497" s="1068"/>
      <c r="AF2497" s="1068"/>
      <c r="AG2497" s="1068"/>
      <c r="AH2497" s="1068"/>
      <c r="AI2497" s="1068"/>
      <c r="AJ2497" s="1068"/>
      <c r="AK2497" s="1068"/>
      <c r="AL2497" s="1068"/>
      <c r="AM2497" s="1068"/>
      <c r="AN2497" s="1068"/>
      <c r="AO2497" s="1069"/>
      <c r="AP2497" s="3"/>
    </row>
    <row r="2498" spans="2:56" ht="12" customHeight="1" x14ac:dyDescent="0.15">
      <c r="B2498" s="1058"/>
      <c r="C2498" s="1063"/>
      <c r="D2498" s="1061"/>
      <c r="E2498" s="1061"/>
      <c r="F2498" s="1061"/>
      <c r="G2498" s="1061"/>
      <c r="H2498" s="1061"/>
      <c r="I2498" s="1061"/>
      <c r="J2498" s="1062"/>
      <c r="K2498" s="1040" t="s">
        <v>218</v>
      </c>
      <c r="L2498" s="1041"/>
      <c r="M2498" s="1042"/>
      <c r="N2498" s="1034" t="s">
        <v>773</v>
      </c>
      <c r="O2498" s="1035"/>
      <c r="P2498" s="1040" t="s">
        <v>454</v>
      </c>
      <c r="Q2498" s="1042"/>
      <c r="R2498" s="1070">
        <f>'様式A-2'!C64</f>
        <v>6</v>
      </c>
      <c r="S2498" s="1071"/>
      <c r="T2498" s="1072"/>
      <c r="U2498" s="1073" t="s">
        <v>455</v>
      </c>
      <c r="V2498" s="1074"/>
      <c r="W2498" s="1073" t="s">
        <v>456</v>
      </c>
      <c r="X2498" s="1074"/>
      <c r="Y2498" s="1042" t="s">
        <v>217</v>
      </c>
      <c r="Z2498" s="1016"/>
      <c r="AA2498" s="1016"/>
      <c r="AB2498" s="1016"/>
      <c r="AC2498" s="1073" t="s">
        <v>457</v>
      </c>
      <c r="AD2498" s="1079"/>
      <c r="AE2498" s="1079"/>
      <c r="AF2498" s="1079"/>
      <c r="AG2498" s="1079"/>
      <c r="AH2498" s="1079"/>
      <c r="AI2498" s="1079"/>
      <c r="AJ2498" s="1074"/>
      <c r="AK2498" s="1073" t="s">
        <v>458</v>
      </c>
      <c r="AL2498" s="1079"/>
      <c r="AM2498" s="1079"/>
      <c r="AN2498" s="1081"/>
      <c r="AO2498" s="1082"/>
      <c r="AP2498" s="3"/>
      <c r="AV2498" s="167"/>
      <c r="AW2498" s="221"/>
      <c r="AX2498" s="167"/>
      <c r="AY2498" s="167"/>
      <c r="AZ2498" s="167"/>
      <c r="BA2498" s="167"/>
      <c r="BB2498" s="167"/>
      <c r="BC2498" s="167"/>
      <c r="BD2498" s="167"/>
    </row>
    <row r="2499" spans="2:56" ht="12" customHeight="1" x14ac:dyDescent="0.15">
      <c r="B2499" s="1058"/>
      <c r="C2499" s="1063"/>
      <c r="D2499" s="1061"/>
      <c r="E2499" s="1061"/>
      <c r="F2499" s="1061"/>
      <c r="G2499" s="1061"/>
      <c r="H2499" s="1061"/>
      <c r="I2499" s="1061"/>
      <c r="J2499" s="1062"/>
      <c r="K2499" s="1016" t="s">
        <v>459</v>
      </c>
      <c r="L2499" s="1016" t="s">
        <v>199</v>
      </c>
      <c r="M2499" s="1016"/>
      <c r="N2499" s="1016" t="s">
        <v>198</v>
      </c>
      <c r="O2499" s="1016"/>
      <c r="P2499" s="1016" t="s">
        <v>460</v>
      </c>
      <c r="Q2499" s="1016"/>
      <c r="R2499" s="1016" t="s">
        <v>6</v>
      </c>
      <c r="S2499" s="1016"/>
      <c r="T2499" s="1016"/>
      <c r="U2499" s="1075"/>
      <c r="V2499" s="1076"/>
      <c r="W2499" s="1075"/>
      <c r="X2499" s="1076"/>
      <c r="Y2499" s="1042"/>
      <c r="Z2499" s="1016"/>
      <c r="AA2499" s="1016"/>
      <c r="AB2499" s="1016"/>
      <c r="AC2499" s="1077"/>
      <c r="AD2499" s="1080"/>
      <c r="AE2499" s="1080"/>
      <c r="AF2499" s="1080"/>
      <c r="AG2499" s="1080"/>
      <c r="AH2499" s="1080"/>
      <c r="AI2499" s="1080"/>
      <c r="AJ2499" s="1078"/>
      <c r="AK2499" s="1075"/>
      <c r="AL2499" s="1083"/>
      <c r="AM2499" s="1083"/>
      <c r="AN2499" s="1084"/>
      <c r="AO2499" s="1085"/>
      <c r="AP2499" s="3"/>
      <c r="AV2499" s="167"/>
      <c r="AW2499" s="167"/>
      <c r="AX2499" s="167"/>
      <c r="AY2499" s="167"/>
      <c r="AZ2499" s="167"/>
      <c r="BA2499" s="167"/>
      <c r="BB2499" s="167"/>
      <c r="BC2499" s="167"/>
      <c r="BD2499" s="167"/>
    </row>
    <row r="2500" spans="2:56" ht="12" customHeight="1" x14ac:dyDescent="0.15">
      <c r="B2500" s="1058"/>
      <c r="C2500" s="1063"/>
      <c r="D2500" s="1061"/>
      <c r="E2500" s="1061"/>
      <c r="F2500" s="1061"/>
      <c r="G2500" s="1061"/>
      <c r="H2500" s="1061"/>
      <c r="I2500" s="1061"/>
      <c r="J2500" s="1062"/>
      <c r="K2500" s="1016"/>
      <c r="L2500" s="1016"/>
      <c r="M2500" s="1016"/>
      <c r="N2500" s="1016"/>
      <c r="O2500" s="1016"/>
      <c r="P2500" s="1016"/>
      <c r="Q2500" s="1016"/>
      <c r="R2500" s="1016"/>
      <c r="S2500" s="1016"/>
      <c r="T2500" s="1016"/>
      <c r="U2500" s="1075"/>
      <c r="V2500" s="1076"/>
      <c r="W2500" s="1075"/>
      <c r="X2500" s="1076"/>
      <c r="Y2500" s="1042" t="s">
        <v>461</v>
      </c>
      <c r="Z2500" s="1016"/>
      <c r="AA2500" s="1016"/>
      <c r="AB2500" s="1016"/>
      <c r="AC2500" s="1016" t="s">
        <v>462</v>
      </c>
      <c r="AD2500" s="1016"/>
      <c r="AE2500" s="1016"/>
      <c r="AF2500" s="1016"/>
      <c r="AG2500" s="1016" t="s">
        <v>463</v>
      </c>
      <c r="AH2500" s="1016"/>
      <c r="AI2500" s="1016"/>
      <c r="AJ2500" s="1016"/>
      <c r="AK2500" s="1075"/>
      <c r="AL2500" s="1083"/>
      <c r="AM2500" s="1083"/>
      <c r="AN2500" s="1084"/>
      <c r="AO2500" s="1085"/>
      <c r="AP2500" s="3"/>
      <c r="AV2500" s="167"/>
      <c r="AW2500" s="167"/>
      <c r="AX2500" s="167"/>
      <c r="AY2500" s="167"/>
      <c r="AZ2500" s="167"/>
      <c r="BA2500" s="167"/>
      <c r="BB2500" s="167"/>
      <c r="BC2500" s="167"/>
      <c r="BD2500" s="167"/>
    </row>
    <row r="2501" spans="2:56" ht="12" customHeight="1" x14ac:dyDescent="0.15">
      <c r="B2501" s="1058"/>
      <c r="C2501" s="1063"/>
      <c r="D2501" s="1061"/>
      <c r="E2501" s="1061"/>
      <c r="F2501" s="1061"/>
      <c r="G2501" s="1061"/>
      <c r="H2501" s="1061"/>
      <c r="I2501" s="1061"/>
      <c r="J2501" s="1062"/>
      <c r="K2501" s="1016"/>
      <c r="L2501" s="1016"/>
      <c r="M2501" s="1016"/>
      <c r="N2501" s="1016"/>
      <c r="O2501" s="1016"/>
      <c r="P2501" s="1016"/>
      <c r="Q2501" s="1016"/>
      <c r="R2501" s="1016"/>
      <c r="S2501" s="1016"/>
      <c r="T2501" s="1016"/>
      <c r="U2501" s="1077"/>
      <c r="V2501" s="1078"/>
      <c r="W2501" s="1077"/>
      <c r="X2501" s="1078"/>
      <c r="Y2501" s="191" t="s">
        <v>32</v>
      </c>
      <c r="Z2501" s="187" t="s">
        <v>33</v>
      </c>
      <c r="AA2501" s="187" t="s">
        <v>464</v>
      </c>
      <c r="AB2501" s="187" t="s">
        <v>465</v>
      </c>
      <c r="AC2501" s="187" t="s">
        <v>32</v>
      </c>
      <c r="AD2501" s="187" t="s">
        <v>33</v>
      </c>
      <c r="AE2501" s="187" t="s">
        <v>464</v>
      </c>
      <c r="AF2501" s="187" t="s">
        <v>465</v>
      </c>
      <c r="AG2501" s="187" t="s">
        <v>32</v>
      </c>
      <c r="AH2501" s="187" t="s">
        <v>33</v>
      </c>
      <c r="AI2501" s="187" t="s">
        <v>464</v>
      </c>
      <c r="AJ2501" s="187" t="s">
        <v>465</v>
      </c>
      <c r="AK2501" s="1077"/>
      <c r="AL2501" s="1080"/>
      <c r="AM2501" s="1080"/>
      <c r="AN2501" s="1086"/>
      <c r="AO2501" s="1087"/>
      <c r="AP2501" s="3"/>
      <c r="AV2501" s="167"/>
      <c r="AW2501" s="167"/>
      <c r="AX2501" s="167"/>
      <c r="AY2501" s="167"/>
      <c r="AZ2501" s="167"/>
      <c r="BA2501" s="167"/>
      <c r="BB2501" s="167"/>
      <c r="BC2501" s="167"/>
      <c r="BD2501" s="167"/>
    </row>
    <row r="2502" spans="2:56" ht="12" customHeight="1" x14ac:dyDescent="0.15">
      <c r="B2502" s="1058"/>
      <c r="C2502" s="1063"/>
      <c r="D2502" s="1061"/>
      <c r="E2502" s="1061"/>
      <c r="F2502" s="1061"/>
      <c r="G2502" s="1061"/>
      <c r="H2502" s="1061"/>
      <c r="I2502" s="1061"/>
      <c r="J2502" s="1062"/>
      <c r="K2502" s="192">
        <v>1</v>
      </c>
      <c r="L2502" s="1038" t="s">
        <v>534</v>
      </c>
      <c r="M2502" s="1039"/>
      <c r="N2502" s="1038" t="s">
        <v>486</v>
      </c>
      <c r="O2502" s="1039"/>
      <c r="P2502" s="1034" t="s">
        <v>332</v>
      </c>
      <c r="Q2502" s="1036"/>
      <c r="R2502" s="408" t="s">
        <v>338</v>
      </c>
      <c r="S2502" s="408"/>
      <c r="T2502" s="408"/>
      <c r="U2502" s="1034" t="s">
        <v>54</v>
      </c>
      <c r="V2502" s="1036"/>
      <c r="W2502" s="1034" t="s">
        <v>551</v>
      </c>
      <c r="X2502" s="1035"/>
      <c r="Y2502" s="286"/>
      <c r="Z2502" s="286"/>
      <c r="AA2502" s="286"/>
      <c r="AB2502" s="286"/>
      <c r="AC2502" s="223"/>
      <c r="AD2502" s="223"/>
      <c r="AE2502" s="223"/>
      <c r="AF2502" s="223"/>
      <c r="AG2502" s="223"/>
      <c r="AH2502" s="223"/>
      <c r="AI2502" s="223"/>
      <c r="AJ2502" s="223"/>
      <c r="AK2502" s="1088" t="s">
        <v>1685</v>
      </c>
      <c r="AL2502" s="1089"/>
      <c r="AM2502" s="1089"/>
      <c r="AN2502" s="1090"/>
      <c r="AO2502" s="1091"/>
      <c r="AP2502" s="3"/>
      <c r="AQ2502" s="222">
        <f>IF(P2502="材質劣化",2,IF(P2502="漏水",3,1))</f>
        <v>2</v>
      </c>
      <c r="AV2502" s="167"/>
      <c r="AW2502" s="167"/>
      <c r="AX2502" s="167"/>
      <c r="AY2502" s="167"/>
      <c r="AZ2502" s="167"/>
      <c r="BA2502" s="167"/>
      <c r="BB2502" s="167"/>
      <c r="BC2502" s="167"/>
      <c r="BD2502" s="167"/>
    </row>
    <row r="2503" spans="2:56" ht="12" customHeight="1" x14ac:dyDescent="0.15">
      <c r="B2503" s="1058"/>
      <c r="C2503" s="1063"/>
      <c r="D2503" s="1061"/>
      <c r="E2503" s="1061"/>
      <c r="F2503" s="1061"/>
      <c r="G2503" s="1061"/>
      <c r="H2503" s="1061"/>
      <c r="I2503" s="1061"/>
      <c r="J2503" s="1062"/>
      <c r="K2503" s="192">
        <v>2</v>
      </c>
      <c r="L2503" s="1038" t="s">
        <v>534</v>
      </c>
      <c r="M2503" s="1039"/>
      <c r="N2503" s="1038" t="s">
        <v>485</v>
      </c>
      <c r="O2503" s="1039"/>
      <c r="P2503" s="1034" t="s">
        <v>332</v>
      </c>
      <c r="Q2503" s="1036"/>
      <c r="R2503" s="408" t="s">
        <v>532</v>
      </c>
      <c r="S2503" s="408"/>
      <c r="T2503" s="408"/>
      <c r="U2503" s="1034" t="s">
        <v>551</v>
      </c>
      <c r="V2503" s="1036"/>
      <c r="W2503" s="1034" t="s">
        <v>551</v>
      </c>
      <c r="X2503" s="1035"/>
      <c r="Y2503" s="286"/>
      <c r="Z2503" s="286"/>
      <c r="AA2503" s="286"/>
      <c r="AB2503" s="286"/>
      <c r="AC2503" s="223"/>
      <c r="AD2503" s="223"/>
      <c r="AE2503" s="223"/>
      <c r="AF2503" s="223"/>
      <c r="AG2503" s="223"/>
      <c r="AH2503" s="223"/>
      <c r="AI2503" s="223"/>
      <c r="AJ2503" s="223"/>
      <c r="AK2503" s="1052"/>
      <c r="AL2503" s="1053"/>
      <c r="AM2503" s="1053"/>
      <c r="AN2503" s="1054"/>
      <c r="AO2503" s="1055"/>
      <c r="AP2503" s="3"/>
      <c r="AQ2503" s="222">
        <f t="shared" ref="AQ2503:AQ2521" si="1157">IF(P2503="材質劣化",2,IF(P2503="漏水",3,1))</f>
        <v>2</v>
      </c>
      <c r="AV2503" s="167"/>
      <c r="AW2503" s="167"/>
      <c r="AX2503" s="167"/>
      <c r="AY2503" s="167"/>
      <c r="AZ2503" s="167"/>
      <c r="BA2503" s="167"/>
      <c r="BB2503" s="167"/>
      <c r="BC2503" s="167"/>
      <c r="BD2503" s="167"/>
    </row>
    <row r="2504" spans="2:56" ht="12" customHeight="1" x14ac:dyDescent="0.15">
      <c r="B2504" s="1058"/>
      <c r="C2504" s="1063"/>
      <c r="D2504" s="1061"/>
      <c r="E2504" s="1061"/>
      <c r="F2504" s="1061"/>
      <c r="G2504" s="1061"/>
      <c r="H2504" s="1061"/>
      <c r="I2504" s="1061"/>
      <c r="J2504" s="1062"/>
      <c r="K2504" s="192">
        <v>3</v>
      </c>
      <c r="L2504" s="1038" t="s">
        <v>534</v>
      </c>
      <c r="M2504" s="1039"/>
      <c r="N2504" s="1038" t="s">
        <v>485</v>
      </c>
      <c r="O2504" s="1039"/>
      <c r="P2504" s="1034" t="s">
        <v>332</v>
      </c>
      <c r="Q2504" s="1036"/>
      <c r="R2504" s="408" t="s">
        <v>338</v>
      </c>
      <c r="S2504" s="408"/>
      <c r="T2504" s="408"/>
      <c r="U2504" s="1034" t="s">
        <v>54</v>
      </c>
      <c r="V2504" s="1036"/>
      <c r="W2504" s="1034" t="s">
        <v>551</v>
      </c>
      <c r="X2504" s="1035"/>
      <c r="Y2504" s="286"/>
      <c r="Z2504" s="286"/>
      <c r="AA2504" s="286"/>
      <c r="AB2504" s="286"/>
      <c r="AC2504" s="223"/>
      <c r="AD2504" s="223"/>
      <c r="AE2504" s="223"/>
      <c r="AF2504" s="223"/>
      <c r="AG2504" s="223"/>
      <c r="AH2504" s="223"/>
      <c r="AI2504" s="223"/>
      <c r="AJ2504" s="223"/>
      <c r="AK2504" s="1088" t="s">
        <v>1685</v>
      </c>
      <c r="AL2504" s="1089"/>
      <c r="AM2504" s="1089"/>
      <c r="AN2504" s="1090"/>
      <c r="AO2504" s="1091"/>
      <c r="AP2504" s="3"/>
      <c r="AQ2504" s="222">
        <f t="shared" si="1157"/>
        <v>2</v>
      </c>
      <c r="AV2504" s="167"/>
      <c r="AW2504" s="167"/>
      <c r="AX2504" s="167"/>
      <c r="AY2504" s="167"/>
      <c r="AZ2504" s="167"/>
      <c r="BA2504" s="167"/>
      <c r="BB2504" s="167"/>
      <c r="BC2504" s="167"/>
      <c r="BD2504" s="167"/>
    </row>
    <row r="2505" spans="2:56" ht="12" customHeight="1" x14ac:dyDescent="0.15">
      <c r="B2505" s="1058"/>
      <c r="C2505" s="1063"/>
      <c r="D2505" s="1061"/>
      <c r="E2505" s="1061"/>
      <c r="F2505" s="1061"/>
      <c r="G2505" s="1061"/>
      <c r="H2505" s="1061"/>
      <c r="I2505" s="1061"/>
      <c r="J2505" s="1062"/>
      <c r="K2505" s="192"/>
      <c r="L2505" s="1038"/>
      <c r="M2505" s="1039"/>
      <c r="N2505" s="1038"/>
      <c r="O2505" s="1039"/>
      <c r="P2505" s="1034"/>
      <c r="Q2505" s="1036"/>
      <c r="R2505" s="408"/>
      <c r="S2505" s="408"/>
      <c r="T2505" s="408"/>
      <c r="U2505" s="1034"/>
      <c r="V2505" s="1036"/>
      <c r="W2505" s="1034"/>
      <c r="X2505" s="1035"/>
      <c r="Y2505" s="286"/>
      <c r="Z2505" s="286"/>
      <c r="AA2505" s="286"/>
      <c r="AB2505" s="286"/>
      <c r="AC2505" s="223"/>
      <c r="AD2505" s="223"/>
      <c r="AE2505" s="223"/>
      <c r="AF2505" s="223"/>
      <c r="AG2505" s="223"/>
      <c r="AH2505" s="223"/>
      <c r="AI2505" s="223"/>
      <c r="AJ2505" s="223"/>
      <c r="AK2505" s="1052"/>
      <c r="AL2505" s="1053"/>
      <c r="AM2505" s="1053"/>
      <c r="AN2505" s="1054"/>
      <c r="AO2505" s="1055"/>
      <c r="AP2505" s="3"/>
      <c r="AQ2505" s="222">
        <f t="shared" si="1157"/>
        <v>1</v>
      </c>
      <c r="AV2505" s="167"/>
      <c r="AW2505" s="167"/>
      <c r="AX2505" s="167"/>
      <c r="AY2505" s="167"/>
      <c r="AZ2505" s="167"/>
      <c r="BA2505" s="167"/>
      <c r="BB2505" s="167"/>
      <c r="BC2505" s="167"/>
      <c r="BD2505" s="167"/>
    </row>
    <row r="2506" spans="2:56" ht="12" customHeight="1" x14ac:dyDescent="0.15">
      <c r="B2506" s="1058"/>
      <c r="C2506" s="1063"/>
      <c r="D2506" s="1061"/>
      <c r="E2506" s="1061"/>
      <c r="F2506" s="1061"/>
      <c r="G2506" s="1061"/>
      <c r="H2506" s="1061"/>
      <c r="I2506" s="1061"/>
      <c r="J2506" s="1062"/>
      <c r="K2506" s="192"/>
      <c r="L2506" s="1038"/>
      <c r="M2506" s="1039"/>
      <c r="N2506" s="1038"/>
      <c r="O2506" s="1039"/>
      <c r="P2506" s="1034"/>
      <c r="Q2506" s="1036"/>
      <c r="R2506" s="408"/>
      <c r="S2506" s="408"/>
      <c r="T2506" s="408"/>
      <c r="U2506" s="1034"/>
      <c r="V2506" s="1036"/>
      <c r="W2506" s="1034"/>
      <c r="X2506" s="1035"/>
      <c r="Y2506" s="286"/>
      <c r="Z2506" s="286"/>
      <c r="AA2506" s="286"/>
      <c r="AB2506" s="286"/>
      <c r="AC2506" s="223"/>
      <c r="AD2506" s="223"/>
      <c r="AE2506" s="223"/>
      <c r="AF2506" s="223"/>
      <c r="AG2506" s="223"/>
      <c r="AH2506" s="223"/>
      <c r="AI2506" s="223"/>
      <c r="AJ2506" s="223"/>
      <c r="AK2506" s="1052"/>
      <c r="AL2506" s="1053"/>
      <c r="AM2506" s="1053"/>
      <c r="AN2506" s="1054"/>
      <c r="AO2506" s="1055"/>
      <c r="AP2506" s="3"/>
      <c r="AQ2506" s="222">
        <f t="shared" si="1157"/>
        <v>1</v>
      </c>
      <c r="AV2506" s="167"/>
      <c r="AW2506" s="167"/>
      <c r="AX2506" s="167"/>
      <c r="AY2506" s="167"/>
      <c r="AZ2506" s="167"/>
      <c r="BA2506" s="167"/>
      <c r="BB2506" s="167"/>
      <c r="BC2506" s="167"/>
      <c r="BD2506" s="167"/>
    </row>
    <row r="2507" spans="2:56" ht="12" customHeight="1" x14ac:dyDescent="0.15">
      <c r="B2507" s="1058"/>
      <c r="C2507" s="1063"/>
      <c r="D2507" s="1061"/>
      <c r="E2507" s="1061"/>
      <c r="F2507" s="1061"/>
      <c r="G2507" s="1061"/>
      <c r="H2507" s="1061"/>
      <c r="I2507" s="1061"/>
      <c r="J2507" s="1062"/>
      <c r="K2507" s="192"/>
      <c r="L2507" s="1038"/>
      <c r="M2507" s="1039"/>
      <c r="N2507" s="1038"/>
      <c r="O2507" s="1039"/>
      <c r="P2507" s="1034"/>
      <c r="Q2507" s="1036"/>
      <c r="R2507" s="408"/>
      <c r="S2507" s="408"/>
      <c r="T2507" s="408"/>
      <c r="U2507" s="1034"/>
      <c r="V2507" s="1036"/>
      <c r="W2507" s="1034"/>
      <c r="X2507" s="1035"/>
      <c r="Y2507" s="286"/>
      <c r="Z2507" s="286"/>
      <c r="AA2507" s="286"/>
      <c r="AB2507" s="286"/>
      <c r="AC2507" s="223"/>
      <c r="AD2507" s="223"/>
      <c r="AE2507" s="223"/>
      <c r="AF2507" s="223"/>
      <c r="AG2507" s="223"/>
      <c r="AH2507" s="223"/>
      <c r="AI2507" s="223"/>
      <c r="AJ2507" s="223"/>
      <c r="AK2507" s="1052"/>
      <c r="AL2507" s="1053"/>
      <c r="AM2507" s="1053"/>
      <c r="AN2507" s="1054"/>
      <c r="AO2507" s="1055"/>
      <c r="AP2507" s="3"/>
      <c r="AQ2507" s="222">
        <f t="shared" si="1157"/>
        <v>1</v>
      </c>
      <c r="AV2507" s="167"/>
      <c r="AW2507" s="167"/>
      <c r="AX2507" s="167"/>
      <c r="AY2507" s="167"/>
      <c r="AZ2507" s="167"/>
      <c r="BA2507" s="167"/>
      <c r="BB2507" s="167"/>
      <c r="BC2507" s="167"/>
      <c r="BD2507" s="167"/>
    </row>
    <row r="2508" spans="2:56" s="162" customFormat="1" ht="12" customHeight="1" x14ac:dyDescent="0.15">
      <c r="B2508" s="1058"/>
      <c r="C2508" s="1063"/>
      <c r="D2508" s="1061"/>
      <c r="E2508" s="1061"/>
      <c r="F2508" s="1061"/>
      <c r="G2508" s="1061"/>
      <c r="H2508" s="1061"/>
      <c r="I2508" s="1061"/>
      <c r="J2508" s="1062"/>
      <c r="K2508" s="192"/>
      <c r="L2508" s="1038"/>
      <c r="M2508" s="1039"/>
      <c r="N2508" s="1038"/>
      <c r="O2508" s="1039"/>
      <c r="P2508" s="1034"/>
      <c r="Q2508" s="1036"/>
      <c r="R2508" s="408"/>
      <c r="S2508" s="408"/>
      <c r="T2508" s="408"/>
      <c r="U2508" s="1034"/>
      <c r="V2508" s="1036"/>
      <c r="W2508" s="1034"/>
      <c r="X2508" s="1035"/>
      <c r="Y2508" s="286"/>
      <c r="Z2508" s="286"/>
      <c r="AA2508" s="286"/>
      <c r="AB2508" s="286"/>
      <c r="AC2508" s="223"/>
      <c r="AD2508" s="223"/>
      <c r="AE2508" s="223"/>
      <c r="AF2508" s="223"/>
      <c r="AG2508" s="223"/>
      <c r="AH2508" s="223"/>
      <c r="AI2508" s="223"/>
      <c r="AJ2508" s="223"/>
      <c r="AK2508" s="1034"/>
      <c r="AL2508" s="1035"/>
      <c r="AM2508" s="1035"/>
      <c r="AN2508" s="788"/>
      <c r="AO2508" s="789"/>
      <c r="AP2508" s="3"/>
      <c r="AQ2508" s="222">
        <f t="shared" si="1157"/>
        <v>1</v>
      </c>
    </row>
    <row r="2509" spans="2:56" s="162" customFormat="1" ht="12" customHeight="1" x14ac:dyDescent="0.15">
      <c r="B2509" s="1058"/>
      <c r="C2509" s="1063"/>
      <c r="D2509" s="1061"/>
      <c r="E2509" s="1061"/>
      <c r="F2509" s="1061"/>
      <c r="G2509" s="1061"/>
      <c r="H2509" s="1061"/>
      <c r="I2509" s="1061"/>
      <c r="J2509" s="1062"/>
      <c r="K2509" s="192"/>
      <c r="L2509" s="1038"/>
      <c r="M2509" s="1039"/>
      <c r="N2509" s="1038"/>
      <c r="O2509" s="1039"/>
      <c r="P2509" s="1034"/>
      <c r="Q2509" s="1036"/>
      <c r="R2509" s="408"/>
      <c r="S2509" s="408"/>
      <c r="T2509" s="408"/>
      <c r="U2509" s="1034"/>
      <c r="V2509" s="1036"/>
      <c r="W2509" s="1034"/>
      <c r="X2509" s="1035"/>
      <c r="Y2509" s="286"/>
      <c r="Z2509" s="286"/>
      <c r="AA2509" s="286"/>
      <c r="AB2509" s="286"/>
      <c r="AC2509" s="223"/>
      <c r="AD2509" s="223"/>
      <c r="AE2509" s="223"/>
      <c r="AF2509" s="223"/>
      <c r="AG2509" s="223"/>
      <c r="AH2509" s="223"/>
      <c r="AI2509" s="223"/>
      <c r="AJ2509" s="223"/>
      <c r="AK2509" s="1034"/>
      <c r="AL2509" s="1035"/>
      <c r="AM2509" s="1035"/>
      <c r="AN2509" s="788"/>
      <c r="AO2509" s="789"/>
      <c r="AP2509" s="3"/>
      <c r="AQ2509" s="222">
        <f t="shared" si="1157"/>
        <v>1</v>
      </c>
    </row>
    <row r="2510" spans="2:56" s="162" customFormat="1" ht="12" customHeight="1" x14ac:dyDescent="0.15">
      <c r="B2510" s="1058"/>
      <c r="C2510" s="1063"/>
      <c r="D2510" s="1061"/>
      <c r="E2510" s="1061"/>
      <c r="F2510" s="1061"/>
      <c r="G2510" s="1061"/>
      <c r="H2510" s="1061"/>
      <c r="I2510" s="1061"/>
      <c r="J2510" s="1062"/>
      <c r="K2510" s="192"/>
      <c r="L2510" s="1038"/>
      <c r="M2510" s="1039"/>
      <c r="N2510" s="1038"/>
      <c r="O2510" s="1039"/>
      <c r="P2510" s="1034"/>
      <c r="Q2510" s="1036"/>
      <c r="R2510" s="408"/>
      <c r="S2510" s="408"/>
      <c r="T2510" s="408"/>
      <c r="U2510" s="1034"/>
      <c r="V2510" s="1036"/>
      <c r="W2510" s="1034"/>
      <c r="X2510" s="1035"/>
      <c r="Y2510" s="286"/>
      <c r="Z2510" s="286"/>
      <c r="AA2510" s="286"/>
      <c r="AB2510" s="286"/>
      <c r="AC2510" s="223"/>
      <c r="AD2510" s="223"/>
      <c r="AE2510" s="223"/>
      <c r="AF2510" s="223"/>
      <c r="AG2510" s="223"/>
      <c r="AH2510" s="223"/>
      <c r="AI2510" s="223"/>
      <c r="AJ2510" s="223"/>
      <c r="AK2510" s="1034"/>
      <c r="AL2510" s="1035"/>
      <c r="AM2510" s="1035"/>
      <c r="AN2510" s="788"/>
      <c r="AO2510" s="789"/>
      <c r="AP2510" s="3"/>
      <c r="AQ2510" s="222">
        <f t="shared" si="1157"/>
        <v>1</v>
      </c>
    </row>
    <row r="2511" spans="2:56" s="162" customFormat="1" ht="12" customHeight="1" x14ac:dyDescent="0.15">
      <c r="B2511" s="1058"/>
      <c r="C2511" s="1063"/>
      <c r="D2511" s="1061"/>
      <c r="E2511" s="1061"/>
      <c r="F2511" s="1061"/>
      <c r="G2511" s="1061"/>
      <c r="H2511" s="1061"/>
      <c r="I2511" s="1061"/>
      <c r="J2511" s="1062"/>
      <c r="K2511" s="192"/>
      <c r="L2511" s="1038"/>
      <c r="M2511" s="1039"/>
      <c r="N2511" s="1038"/>
      <c r="O2511" s="1039"/>
      <c r="P2511" s="1034"/>
      <c r="Q2511" s="1036"/>
      <c r="R2511" s="408"/>
      <c r="S2511" s="408"/>
      <c r="T2511" s="408"/>
      <c r="U2511" s="1034"/>
      <c r="V2511" s="1036"/>
      <c r="W2511" s="1034"/>
      <c r="X2511" s="1035"/>
      <c r="Y2511" s="286"/>
      <c r="Z2511" s="286"/>
      <c r="AA2511" s="286"/>
      <c r="AB2511" s="286"/>
      <c r="AC2511" s="223"/>
      <c r="AD2511" s="223"/>
      <c r="AE2511" s="223"/>
      <c r="AF2511" s="223"/>
      <c r="AG2511" s="223"/>
      <c r="AH2511" s="223"/>
      <c r="AI2511" s="223"/>
      <c r="AJ2511" s="223"/>
      <c r="AK2511" s="1034"/>
      <c r="AL2511" s="1035"/>
      <c r="AM2511" s="1035"/>
      <c r="AN2511" s="788"/>
      <c r="AO2511" s="789"/>
      <c r="AP2511" s="3"/>
      <c r="AQ2511" s="222">
        <f t="shared" si="1157"/>
        <v>1</v>
      </c>
    </row>
    <row r="2512" spans="2:56" s="162" customFormat="1" ht="12" customHeight="1" x14ac:dyDescent="0.15">
      <c r="B2512" s="1058"/>
      <c r="C2512" s="1063"/>
      <c r="D2512" s="1061"/>
      <c r="E2512" s="1061"/>
      <c r="F2512" s="1061"/>
      <c r="G2512" s="1061"/>
      <c r="H2512" s="1061"/>
      <c r="I2512" s="1061"/>
      <c r="J2512" s="1062"/>
      <c r="K2512" s="192"/>
      <c r="L2512" s="1038"/>
      <c r="M2512" s="1039"/>
      <c r="N2512" s="1038"/>
      <c r="O2512" s="1039"/>
      <c r="P2512" s="1034"/>
      <c r="Q2512" s="1036"/>
      <c r="R2512" s="408"/>
      <c r="S2512" s="408"/>
      <c r="T2512" s="408"/>
      <c r="U2512" s="1034"/>
      <c r="V2512" s="1036"/>
      <c r="W2512" s="1034"/>
      <c r="X2512" s="1035"/>
      <c r="Y2512" s="286"/>
      <c r="Z2512" s="286"/>
      <c r="AA2512" s="286"/>
      <c r="AB2512" s="286"/>
      <c r="AC2512" s="223"/>
      <c r="AD2512" s="223"/>
      <c r="AE2512" s="223"/>
      <c r="AF2512" s="223"/>
      <c r="AG2512" s="223"/>
      <c r="AH2512" s="223"/>
      <c r="AI2512" s="223"/>
      <c r="AJ2512" s="223"/>
      <c r="AK2512" s="1034"/>
      <c r="AL2512" s="1035"/>
      <c r="AM2512" s="1035"/>
      <c r="AN2512" s="788"/>
      <c r="AO2512" s="789"/>
      <c r="AP2512" s="3"/>
      <c r="AQ2512" s="222">
        <f t="shared" si="1157"/>
        <v>1</v>
      </c>
    </row>
    <row r="2513" spans="2:46" s="162" customFormat="1" ht="12" customHeight="1" x14ac:dyDescent="0.15">
      <c r="B2513" s="1058"/>
      <c r="C2513" s="1063"/>
      <c r="D2513" s="1061"/>
      <c r="E2513" s="1061"/>
      <c r="F2513" s="1061"/>
      <c r="G2513" s="1061"/>
      <c r="H2513" s="1061"/>
      <c r="I2513" s="1061"/>
      <c r="J2513" s="1062"/>
      <c r="K2513" s="192"/>
      <c r="L2513" s="1038"/>
      <c r="M2513" s="1039"/>
      <c r="N2513" s="1038"/>
      <c r="O2513" s="1039"/>
      <c r="P2513" s="1034"/>
      <c r="Q2513" s="1036"/>
      <c r="R2513" s="408"/>
      <c r="S2513" s="408"/>
      <c r="T2513" s="408"/>
      <c r="U2513" s="1034"/>
      <c r="V2513" s="1036"/>
      <c r="W2513" s="1034"/>
      <c r="X2513" s="1035"/>
      <c r="Y2513" s="286"/>
      <c r="Z2513" s="286"/>
      <c r="AA2513" s="286"/>
      <c r="AB2513" s="286"/>
      <c r="AC2513" s="223"/>
      <c r="AD2513" s="223"/>
      <c r="AE2513" s="223"/>
      <c r="AF2513" s="223"/>
      <c r="AG2513" s="223"/>
      <c r="AH2513" s="223"/>
      <c r="AI2513" s="223"/>
      <c r="AJ2513" s="223"/>
      <c r="AK2513" s="1034"/>
      <c r="AL2513" s="1035"/>
      <c r="AM2513" s="1035"/>
      <c r="AN2513" s="788"/>
      <c r="AO2513" s="789"/>
      <c r="AP2513" s="3"/>
      <c r="AQ2513" s="222">
        <f t="shared" si="1157"/>
        <v>1</v>
      </c>
    </row>
    <row r="2514" spans="2:46" s="162" customFormat="1" ht="12" customHeight="1" x14ac:dyDescent="0.15">
      <c r="B2514" s="1058"/>
      <c r="C2514" s="1063"/>
      <c r="D2514" s="1061"/>
      <c r="E2514" s="1061"/>
      <c r="F2514" s="1061"/>
      <c r="G2514" s="1061"/>
      <c r="H2514" s="1061"/>
      <c r="I2514" s="1061"/>
      <c r="J2514" s="1062"/>
      <c r="K2514" s="192"/>
      <c r="L2514" s="1038"/>
      <c r="M2514" s="1039"/>
      <c r="N2514" s="1038"/>
      <c r="O2514" s="1039"/>
      <c r="P2514" s="1034"/>
      <c r="Q2514" s="1036"/>
      <c r="R2514" s="408"/>
      <c r="S2514" s="408"/>
      <c r="T2514" s="408"/>
      <c r="U2514" s="1034"/>
      <c r="V2514" s="1036"/>
      <c r="W2514" s="1034"/>
      <c r="X2514" s="1035"/>
      <c r="Y2514" s="286"/>
      <c r="Z2514" s="286"/>
      <c r="AA2514" s="286"/>
      <c r="AB2514" s="286"/>
      <c r="AC2514" s="223"/>
      <c r="AD2514" s="223"/>
      <c r="AE2514" s="223"/>
      <c r="AF2514" s="223"/>
      <c r="AG2514" s="223"/>
      <c r="AH2514" s="223"/>
      <c r="AI2514" s="223"/>
      <c r="AJ2514" s="223"/>
      <c r="AK2514" s="1034"/>
      <c r="AL2514" s="1035"/>
      <c r="AM2514" s="1035"/>
      <c r="AN2514" s="788"/>
      <c r="AO2514" s="789"/>
      <c r="AP2514" s="3"/>
      <c r="AQ2514" s="222">
        <f t="shared" si="1157"/>
        <v>1</v>
      </c>
    </row>
    <row r="2515" spans="2:46" s="162" customFormat="1" ht="12" customHeight="1" x14ac:dyDescent="0.15">
      <c r="B2515" s="1058"/>
      <c r="C2515" s="1063"/>
      <c r="D2515" s="1061"/>
      <c r="E2515" s="1061"/>
      <c r="F2515" s="1061"/>
      <c r="G2515" s="1061"/>
      <c r="H2515" s="1061"/>
      <c r="I2515" s="1061"/>
      <c r="J2515" s="1062"/>
      <c r="K2515" s="192"/>
      <c r="L2515" s="1038"/>
      <c r="M2515" s="1039"/>
      <c r="N2515" s="1038"/>
      <c r="O2515" s="1039"/>
      <c r="P2515" s="1034"/>
      <c r="Q2515" s="1036"/>
      <c r="R2515" s="408"/>
      <c r="S2515" s="408"/>
      <c r="T2515" s="408"/>
      <c r="U2515" s="1034"/>
      <c r="V2515" s="1036"/>
      <c r="W2515" s="1034"/>
      <c r="X2515" s="1035"/>
      <c r="Y2515" s="286"/>
      <c r="Z2515" s="286"/>
      <c r="AA2515" s="286"/>
      <c r="AB2515" s="286"/>
      <c r="AC2515" s="223"/>
      <c r="AD2515" s="223"/>
      <c r="AE2515" s="223"/>
      <c r="AF2515" s="223"/>
      <c r="AG2515" s="223"/>
      <c r="AH2515" s="223"/>
      <c r="AI2515" s="223"/>
      <c r="AJ2515" s="223"/>
      <c r="AK2515" s="1034"/>
      <c r="AL2515" s="1035"/>
      <c r="AM2515" s="1035"/>
      <c r="AN2515" s="788"/>
      <c r="AO2515" s="789"/>
      <c r="AP2515" s="3"/>
      <c r="AQ2515" s="222">
        <f t="shared" si="1157"/>
        <v>1</v>
      </c>
    </row>
    <row r="2516" spans="2:46" s="162" customFormat="1" ht="12" customHeight="1" x14ac:dyDescent="0.15">
      <c r="B2516" s="1058"/>
      <c r="C2516" s="1063"/>
      <c r="D2516" s="1061"/>
      <c r="E2516" s="1061"/>
      <c r="F2516" s="1061"/>
      <c r="G2516" s="1061"/>
      <c r="H2516" s="1061"/>
      <c r="I2516" s="1061"/>
      <c r="J2516" s="1062"/>
      <c r="K2516" s="192"/>
      <c r="L2516" s="1038"/>
      <c r="M2516" s="1039"/>
      <c r="N2516" s="1038"/>
      <c r="O2516" s="1039"/>
      <c r="P2516" s="1034"/>
      <c r="Q2516" s="1036"/>
      <c r="R2516" s="408"/>
      <c r="S2516" s="408"/>
      <c r="T2516" s="408"/>
      <c r="U2516" s="1034"/>
      <c r="V2516" s="1036"/>
      <c r="W2516" s="1034"/>
      <c r="X2516" s="1035"/>
      <c r="Y2516" s="286"/>
      <c r="Z2516" s="286"/>
      <c r="AA2516" s="286"/>
      <c r="AB2516" s="286"/>
      <c r="AC2516" s="223"/>
      <c r="AD2516" s="223"/>
      <c r="AE2516" s="223"/>
      <c r="AF2516" s="223"/>
      <c r="AG2516" s="223"/>
      <c r="AH2516" s="223"/>
      <c r="AI2516" s="223"/>
      <c r="AJ2516" s="223"/>
      <c r="AK2516" s="1034"/>
      <c r="AL2516" s="1035"/>
      <c r="AM2516" s="1035"/>
      <c r="AN2516" s="788"/>
      <c r="AO2516" s="789"/>
      <c r="AP2516" s="3"/>
      <c r="AQ2516" s="222">
        <f t="shared" si="1157"/>
        <v>1</v>
      </c>
    </row>
    <row r="2517" spans="2:46" s="162" customFormat="1" ht="12" customHeight="1" x14ac:dyDescent="0.15">
      <c r="B2517" s="1058"/>
      <c r="C2517" s="1063"/>
      <c r="D2517" s="1061"/>
      <c r="E2517" s="1061"/>
      <c r="F2517" s="1061"/>
      <c r="G2517" s="1061"/>
      <c r="H2517" s="1061"/>
      <c r="I2517" s="1061"/>
      <c r="J2517" s="1062"/>
      <c r="K2517" s="192"/>
      <c r="L2517" s="1038"/>
      <c r="M2517" s="1039"/>
      <c r="N2517" s="1038"/>
      <c r="O2517" s="1039"/>
      <c r="P2517" s="1034"/>
      <c r="Q2517" s="1036"/>
      <c r="R2517" s="408"/>
      <c r="S2517" s="408"/>
      <c r="T2517" s="408"/>
      <c r="U2517" s="1034"/>
      <c r="V2517" s="1036"/>
      <c r="W2517" s="1034"/>
      <c r="X2517" s="1035"/>
      <c r="Y2517" s="286"/>
      <c r="Z2517" s="286"/>
      <c r="AA2517" s="286"/>
      <c r="AB2517" s="286"/>
      <c r="AC2517" s="223"/>
      <c r="AD2517" s="223"/>
      <c r="AE2517" s="223"/>
      <c r="AF2517" s="223"/>
      <c r="AG2517" s="223"/>
      <c r="AH2517" s="223"/>
      <c r="AI2517" s="223"/>
      <c r="AJ2517" s="223"/>
      <c r="AK2517" s="1034"/>
      <c r="AL2517" s="1035"/>
      <c r="AM2517" s="1035"/>
      <c r="AN2517" s="788"/>
      <c r="AO2517" s="789"/>
      <c r="AP2517" s="3"/>
      <c r="AQ2517" s="222">
        <f t="shared" si="1157"/>
        <v>1</v>
      </c>
    </row>
    <row r="2518" spans="2:46" s="162" customFormat="1" ht="12" customHeight="1" x14ac:dyDescent="0.15">
      <c r="B2518" s="1058"/>
      <c r="C2518" s="1063"/>
      <c r="D2518" s="1061"/>
      <c r="E2518" s="1061"/>
      <c r="F2518" s="1061"/>
      <c r="G2518" s="1061"/>
      <c r="H2518" s="1061"/>
      <c r="I2518" s="1061"/>
      <c r="J2518" s="1062"/>
      <c r="K2518" s="192"/>
      <c r="L2518" s="1038"/>
      <c r="M2518" s="1039"/>
      <c r="N2518" s="1038"/>
      <c r="O2518" s="1039"/>
      <c r="P2518" s="1034"/>
      <c r="Q2518" s="1036"/>
      <c r="R2518" s="408"/>
      <c r="S2518" s="408"/>
      <c r="T2518" s="408"/>
      <c r="U2518" s="1034"/>
      <c r="V2518" s="1036"/>
      <c r="W2518" s="1034"/>
      <c r="X2518" s="1035"/>
      <c r="Y2518" s="286"/>
      <c r="Z2518" s="286"/>
      <c r="AA2518" s="286"/>
      <c r="AB2518" s="286"/>
      <c r="AC2518" s="223"/>
      <c r="AD2518" s="223"/>
      <c r="AE2518" s="223"/>
      <c r="AF2518" s="223"/>
      <c r="AG2518" s="223"/>
      <c r="AH2518" s="223"/>
      <c r="AI2518" s="223"/>
      <c r="AJ2518" s="223"/>
      <c r="AK2518" s="1034"/>
      <c r="AL2518" s="1035"/>
      <c r="AM2518" s="1035"/>
      <c r="AN2518" s="788"/>
      <c r="AO2518" s="789"/>
      <c r="AP2518" s="3"/>
      <c r="AQ2518" s="222">
        <f t="shared" si="1157"/>
        <v>1</v>
      </c>
    </row>
    <row r="2519" spans="2:46" s="162" customFormat="1" ht="12" customHeight="1" x14ac:dyDescent="0.15">
      <c r="B2519" s="1058"/>
      <c r="C2519" s="1063"/>
      <c r="D2519" s="1061"/>
      <c r="E2519" s="1061"/>
      <c r="F2519" s="1061"/>
      <c r="G2519" s="1061"/>
      <c r="H2519" s="1061"/>
      <c r="I2519" s="1061"/>
      <c r="J2519" s="1062"/>
      <c r="K2519" s="192"/>
      <c r="L2519" s="1038"/>
      <c r="M2519" s="1039"/>
      <c r="N2519" s="1038"/>
      <c r="O2519" s="1039"/>
      <c r="P2519" s="1034"/>
      <c r="Q2519" s="1036"/>
      <c r="R2519" s="408"/>
      <c r="S2519" s="408"/>
      <c r="T2519" s="408"/>
      <c r="U2519" s="1034"/>
      <c r="V2519" s="1036"/>
      <c r="W2519" s="1034"/>
      <c r="X2519" s="1035"/>
      <c r="Y2519" s="286"/>
      <c r="Z2519" s="286"/>
      <c r="AA2519" s="286"/>
      <c r="AB2519" s="286"/>
      <c r="AC2519" s="223"/>
      <c r="AD2519" s="223"/>
      <c r="AE2519" s="223"/>
      <c r="AF2519" s="223"/>
      <c r="AG2519" s="223"/>
      <c r="AH2519" s="223"/>
      <c r="AI2519" s="223"/>
      <c r="AJ2519" s="223"/>
      <c r="AK2519" s="1034"/>
      <c r="AL2519" s="1035"/>
      <c r="AM2519" s="1035"/>
      <c r="AN2519" s="788"/>
      <c r="AO2519" s="789"/>
      <c r="AP2519" s="3"/>
      <c r="AQ2519" s="222">
        <f t="shared" si="1157"/>
        <v>1</v>
      </c>
    </row>
    <row r="2520" spans="2:46" s="162" customFormat="1" ht="12" customHeight="1" x14ac:dyDescent="0.15">
      <c r="B2520" s="1058"/>
      <c r="C2520" s="1063"/>
      <c r="D2520" s="1061"/>
      <c r="E2520" s="1061"/>
      <c r="F2520" s="1061"/>
      <c r="G2520" s="1061"/>
      <c r="H2520" s="1061"/>
      <c r="I2520" s="1061"/>
      <c r="J2520" s="1062"/>
      <c r="K2520" s="192"/>
      <c r="L2520" s="1038"/>
      <c r="M2520" s="1039"/>
      <c r="N2520" s="1038"/>
      <c r="O2520" s="1039"/>
      <c r="P2520" s="1034"/>
      <c r="Q2520" s="1036"/>
      <c r="R2520" s="408"/>
      <c r="S2520" s="408"/>
      <c r="T2520" s="408"/>
      <c r="U2520" s="1034"/>
      <c r="V2520" s="1036"/>
      <c r="W2520" s="1034"/>
      <c r="X2520" s="1035"/>
      <c r="Y2520" s="286"/>
      <c r="Z2520" s="286"/>
      <c r="AA2520" s="286"/>
      <c r="AB2520" s="286"/>
      <c r="AC2520" s="223"/>
      <c r="AD2520" s="223"/>
      <c r="AE2520" s="223"/>
      <c r="AF2520" s="223"/>
      <c r="AG2520" s="223"/>
      <c r="AH2520" s="223"/>
      <c r="AI2520" s="223"/>
      <c r="AJ2520" s="223"/>
      <c r="AK2520" s="1034"/>
      <c r="AL2520" s="1035"/>
      <c r="AM2520" s="1035"/>
      <c r="AN2520" s="788"/>
      <c r="AO2520" s="789"/>
      <c r="AP2520" s="3"/>
      <c r="AQ2520" s="222">
        <f t="shared" si="1157"/>
        <v>1</v>
      </c>
    </row>
    <row r="2521" spans="2:46" s="162" customFormat="1" ht="12" customHeight="1" x14ac:dyDescent="0.15">
      <c r="B2521" s="1058"/>
      <c r="C2521" s="1063"/>
      <c r="D2521" s="1061"/>
      <c r="E2521" s="1061"/>
      <c r="F2521" s="1061"/>
      <c r="G2521" s="1061"/>
      <c r="H2521" s="1061"/>
      <c r="I2521" s="1061"/>
      <c r="J2521" s="1062"/>
      <c r="K2521" s="192"/>
      <c r="L2521" s="1038"/>
      <c r="M2521" s="1039"/>
      <c r="N2521" s="1038"/>
      <c r="O2521" s="1039"/>
      <c r="P2521" s="1034"/>
      <c r="Q2521" s="1036"/>
      <c r="R2521" s="408"/>
      <c r="S2521" s="408"/>
      <c r="T2521" s="408"/>
      <c r="U2521" s="1034"/>
      <c r="V2521" s="1036"/>
      <c r="W2521" s="1034"/>
      <c r="X2521" s="1035"/>
      <c r="Y2521" s="286"/>
      <c r="Z2521" s="286"/>
      <c r="AA2521" s="286"/>
      <c r="AB2521" s="286"/>
      <c r="AC2521" s="223"/>
      <c r="AD2521" s="223"/>
      <c r="AE2521" s="223"/>
      <c r="AF2521" s="223"/>
      <c r="AG2521" s="223"/>
      <c r="AH2521" s="223"/>
      <c r="AI2521" s="223"/>
      <c r="AJ2521" s="223"/>
      <c r="AK2521" s="1034"/>
      <c r="AL2521" s="1035"/>
      <c r="AM2521" s="1035"/>
      <c r="AN2521" s="788"/>
      <c r="AO2521" s="789"/>
      <c r="AP2521" s="3"/>
      <c r="AQ2521" s="222">
        <f t="shared" si="1157"/>
        <v>1</v>
      </c>
    </row>
    <row r="2522" spans="2:46" s="162" customFormat="1" ht="12" customHeight="1" x14ac:dyDescent="0.15">
      <c r="B2522" s="1058"/>
      <c r="C2522" s="1063"/>
      <c r="D2522" s="1061"/>
      <c r="E2522" s="1061"/>
      <c r="F2522" s="1061"/>
      <c r="G2522" s="1061"/>
      <c r="H2522" s="1061"/>
      <c r="I2522" s="1061"/>
      <c r="J2522" s="1062"/>
      <c r="K2522" s="1016" t="s">
        <v>216</v>
      </c>
      <c r="L2522" s="1016" t="s">
        <v>215</v>
      </c>
      <c r="M2522" s="1016"/>
      <c r="N2522" s="1016"/>
      <c r="O2522" s="1016"/>
      <c r="P2522" s="1016"/>
      <c r="Q2522" s="1016"/>
      <c r="R2522" s="1016"/>
      <c r="S2522" s="1016"/>
      <c r="T2522" s="1016"/>
      <c r="U2522" s="1016"/>
      <c r="V2522" s="1016"/>
      <c r="W2522" s="1016"/>
      <c r="X2522" s="1016"/>
      <c r="Y2522" s="1040" t="s">
        <v>466</v>
      </c>
      <c r="Z2522" s="1041"/>
      <c r="AA2522" s="1041"/>
      <c r="AB2522" s="1042"/>
      <c r="AC2522" s="224">
        <f t="shared" ref="AC2522:AJ2522" si="1158">SUM(AC2502:AC2521)</f>
        <v>0</v>
      </c>
      <c r="AD2522" s="224">
        <f t="shared" si="1158"/>
        <v>0</v>
      </c>
      <c r="AE2522" s="224">
        <f t="shared" si="1158"/>
        <v>0</v>
      </c>
      <c r="AF2522" s="224">
        <f t="shared" si="1158"/>
        <v>0</v>
      </c>
      <c r="AG2522" s="224">
        <f t="shared" si="1158"/>
        <v>0</v>
      </c>
      <c r="AH2522" s="224">
        <f t="shared" si="1158"/>
        <v>0</v>
      </c>
      <c r="AI2522" s="224">
        <f t="shared" si="1158"/>
        <v>0</v>
      </c>
      <c r="AJ2522" s="224">
        <f t="shared" si="1158"/>
        <v>0</v>
      </c>
      <c r="AK2522" s="1040" t="s">
        <v>214</v>
      </c>
      <c r="AL2522" s="1041"/>
      <c r="AM2522" s="1041"/>
      <c r="AN2522" s="788"/>
      <c r="AO2522" s="789"/>
      <c r="AP2522" s="3"/>
    </row>
    <row r="2523" spans="2:46" s="162" customFormat="1" ht="12" customHeight="1" x14ac:dyDescent="0.15">
      <c r="B2523" s="1058"/>
      <c r="C2523" s="1063"/>
      <c r="D2523" s="1061"/>
      <c r="E2523" s="1061"/>
      <c r="F2523" s="1061"/>
      <c r="G2523" s="1061"/>
      <c r="H2523" s="1061"/>
      <c r="I2523" s="1061"/>
      <c r="J2523" s="1062"/>
      <c r="K2523" s="1016"/>
      <c r="L2523" s="1016" t="s">
        <v>467</v>
      </c>
      <c r="M2523" s="1016"/>
      <c r="N2523" s="1016"/>
      <c r="O2523" s="1016" t="s">
        <v>213</v>
      </c>
      <c r="P2523" s="1016"/>
      <c r="Q2523" s="1016"/>
      <c r="R2523" s="1016"/>
      <c r="S2523" s="1016"/>
      <c r="T2523" s="1016"/>
      <c r="U2523" s="1016"/>
      <c r="V2523" s="1016"/>
      <c r="W2523" s="1016"/>
      <c r="X2523" s="1016"/>
      <c r="Y2523" s="193">
        <f>COUNTIF(Y2502:Y2521,"○")</f>
        <v>0</v>
      </c>
      <c r="Z2523" s="193">
        <f>COUNTIF(Z2502:Z2521,"○")</f>
        <v>0</v>
      </c>
      <c r="AA2523" s="193">
        <f>COUNTIF(AA2502:AA2521,"○")</f>
        <v>0</v>
      </c>
      <c r="AB2523" s="193">
        <f>COUNTIF(AB2502:AB2521,"○")</f>
        <v>0</v>
      </c>
      <c r="AC2523" s="193">
        <f t="shared" ref="AC2523:AJ2523" si="1159">COUNT(AC2502:AC2521)</f>
        <v>0</v>
      </c>
      <c r="AD2523" s="193">
        <f t="shared" si="1159"/>
        <v>0</v>
      </c>
      <c r="AE2523" s="193">
        <f t="shared" si="1159"/>
        <v>0</v>
      </c>
      <c r="AF2523" s="193">
        <f t="shared" si="1159"/>
        <v>0</v>
      </c>
      <c r="AG2523" s="193">
        <f t="shared" si="1159"/>
        <v>0</v>
      </c>
      <c r="AH2523" s="193">
        <f t="shared" si="1159"/>
        <v>0</v>
      </c>
      <c r="AI2523" s="193">
        <f t="shared" si="1159"/>
        <v>0</v>
      </c>
      <c r="AJ2523" s="193">
        <f t="shared" si="1159"/>
        <v>0</v>
      </c>
      <c r="AK2523" s="1043"/>
      <c r="AL2523" s="1044"/>
      <c r="AM2523" s="1044"/>
      <c r="AN2523" s="1044"/>
      <c r="AO2523" s="1045"/>
      <c r="AP2523" s="3"/>
    </row>
    <row r="2524" spans="2:46" ht="12" customHeight="1" x14ac:dyDescent="0.15">
      <c r="B2524" s="1058"/>
      <c r="C2524" s="1063"/>
      <c r="D2524" s="1061"/>
      <c r="E2524" s="1061"/>
      <c r="F2524" s="1061"/>
      <c r="G2524" s="1061"/>
      <c r="H2524" s="1061"/>
      <c r="I2524" s="1061"/>
      <c r="J2524" s="1062"/>
      <c r="K2524" s="1016"/>
      <c r="L2524" s="1016"/>
      <c r="M2524" s="1016"/>
      <c r="N2524" s="1016"/>
      <c r="O2524" s="1016" t="s">
        <v>468</v>
      </c>
      <c r="P2524" s="1016"/>
      <c r="Q2524" s="1016"/>
      <c r="R2524" s="1016"/>
      <c r="S2524" s="1016"/>
      <c r="T2524" s="1016"/>
      <c r="U2524" s="1016"/>
      <c r="V2524" s="1016"/>
      <c r="W2524" s="1016"/>
      <c r="X2524" s="1016"/>
      <c r="Y2524" s="1034" t="str">
        <f>IF(Y2523&gt;0,"Ⅳ",IF(Z2523&gt;0,"Ⅲ",IF(AA2523&gt;0,"Ⅱa",IF(AB2523&gt;0,"Ⅱb","Ⅰ"))))</f>
        <v>Ⅰ</v>
      </c>
      <c r="Z2524" s="1035"/>
      <c r="AA2524" s="1035"/>
      <c r="AB2524" s="1036"/>
      <c r="AC2524" s="1034" t="str">
        <f>IF(AC2523&gt;0,"Ⅳ",IF(AD2523&gt;0,"Ⅲ",IF(AE2523&gt;0,"Ⅱa",IF(AF2523&gt;0,"Ⅱb","Ⅰ"))))</f>
        <v>Ⅰ</v>
      </c>
      <c r="AD2524" s="1035"/>
      <c r="AE2524" s="1035"/>
      <c r="AF2524" s="1036"/>
      <c r="AG2524" s="1034" t="str">
        <f>IF(AG2523&gt;0,"Ⅳ",IF(AH2523&gt;0,"Ⅲ",IF(AI2523&gt;0,"Ⅱa",IF(AJ2523&gt;0,"Ⅱb","Ⅰ"))))</f>
        <v>Ⅰ</v>
      </c>
      <c r="AH2524" s="1035"/>
      <c r="AI2524" s="1035"/>
      <c r="AJ2524" s="1036"/>
      <c r="AK2524" s="1046"/>
      <c r="AL2524" s="1047"/>
      <c r="AM2524" s="1047"/>
      <c r="AN2524" s="1047"/>
      <c r="AO2524" s="1048"/>
      <c r="AP2524" s="3"/>
      <c r="AQ2524" s="282" t="s">
        <v>312</v>
      </c>
      <c r="AR2524" s="282" t="s">
        <v>313</v>
      </c>
      <c r="AS2524" s="699" t="s">
        <v>316</v>
      </c>
      <c r="AT2524" s="1026"/>
    </row>
    <row r="2525" spans="2:46" ht="12" customHeight="1" x14ac:dyDescent="0.15">
      <c r="B2525" s="1058"/>
      <c r="C2525" s="1063"/>
      <c r="D2525" s="1061"/>
      <c r="E2525" s="1061"/>
      <c r="F2525" s="1061"/>
      <c r="G2525" s="1061"/>
      <c r="H2525" s="1061"/>
      <c r="I2525" s="1061"/>
      <c r="J2525" s="1062"/>
      <c r="K2525" s="1016"/>
      <c r="L2525" s="1016" t="s">
        <v>469</v>
      </c>
      <c r="M2525" s="1016"/>
      <c r="N2525" s="1016"/>
      <c r="O2525" s="1016" t="s">
        <v>212</v>
      </c>
      <c r="P2525" s="1016"/>
      <c r="Q2525" s="1016"/>
      <c r="R2525" s="1016"/>
      <c r="S2525" s="1016"/>
      <c r="T2525" s="1016"/>
      <c r="U2525" s="1016"/>
      <c r="V2525" s="1016"/>
      <c r="W2525" s="1016"/>
      <c r="X2525" s="1016"/>
      <c r="Y2525" s="187" t="s">
        <v>32</v>
      </c>
      <c r="Z2525" s="187" t="s">
        <v>33</v>
      </c>
      <c r="AA2525" s="1027" t="s">
        <v>34</v>
      </c>
      <c r="AB2525" s="1027"/>
      <c r="AC2525" s="187" t="s">
        <v>32</v>
      </c>
      <c r="AD2525" s="187" t="s">
        <v>33</v>
      </c>
      <c r="AE2525" s="1027" t="s">
        <v>34</v>
      </c>
      <c r="AF2525" s="1027"/>
      <c r="AG2525" s="187" t="s">
        <v>32</v>
      </c>
      <c r="AH2525" s="187" t="s">
        <v>33</v>
      </c>
      <c r="AI2525" s="1027" t="s">
        <v>34</v>
      </c>
      <c r="AJ2525" s="1027"/>
      <c r="AK2525" s="1046"/>
      <c r="AL2525" s="1047"/>
      <c r="AM2525" s="1047"/>
      <c r="AN2525" s="1047"/>
      <c r="AO2525" s="1048"/>
      <c r="AP2525" s="3"/>
      <c r="AQ2525" s="1028">
        <f>+Y2523+Z2523</f>
        <v>0</v>
      </c>
      <c r="AR2525" s="1029"/>
      <c r="AS2525" s="1028">
        <f>+AA2523+AB2523</f>
        <v>0</v>
      </c>
      <c r="AT2525" s="1029"/>
    </row>
    <row r="2526" spans="2:46" ht="12" customHeight="1" x14ac:dyDescent="0.15">
      <c r="B2526" s="1058"/>
      <c r="C2526" s="1063"/>
      <c r="D2526" s="1061"/>
      <c r="E2526" s="1061"/>
      <c r="F2526" s="1061"/>
      <c r="G2526" s="1061"/>
      <c r="H2526" s="1061"/>
      <c r="I2526" s="1061"/>
      <c r="J2526" s="1062"/>
      <c r="K2526" s="1016"/>
      <c r="L2526" s="1016"/>
      <c r="M2526" s="1016"/>
      <c r="N2526" s="1016"/>
      <c r="O2526" s="1016" t="s">
        <v>470</v>
      </c>
      <c r="P2526" s="1016"/>
      <c r="Q2526" s="1016"/>
      <c r="R2526" s="1016"/>
      <c r="S2526" s="1016"/>
      <c r="T2526" s="1016"/>
      <c r="U2526" s="1016"/>
      <c r="V2526" s="1016"/>
      <c r="W2526" s="1016"/>
      <c r="X2526" s="1016"/>
      <c r="Y2526" s="193" t="str">
        <f>IF(Y2523=0,"",1)</f>
        <v/>
      </c>
      <c r="Z2526" s="193" t="str">
        <f>IF(Z2523=0,"",1)</f>
        <v/>
      </c>
      <c r="AA2526" s="1030" t="str">
        <f>IF(AQ2525=1,"",IF(AS2525&gt;0,1,""))</f>
        <v/>
      </c>
      <c r="AB2526" s="1031"/>
      <c r="AC2526" s="193">
        <f>+AC2523</f>
        <v>0</v>
      </c>
      <c r="AD2526" s="193">
        <f>AD2523</f>
        <v>0</v>
      </c>
      <c r="AE2526" s="1030">
        <f>AE2523+AF2523</f>
        <v>0</v>
      </c>
      <c r="AF2526" s="1031"/>
      <c r="AG2526" s="193">
        <f>AG2523</f>
        <v>0</v>
      </c>
      <c r="AH2526" s="193">
        <f>AH2523</f>
        <v>0</v>
      </c>
      <c r="AI2526" s="1030">
        <f>AI2523+AJ2523</f>
        <v>0</v>
      </c>
      <c r="AJ2526" s="1031"/>
      <c r="AK2526" s="1046"/>
      <c r="AL2526" s="1047"/>
      <c r="AM2526" s="1047"/>
      <c r="AN2526" s="1047"/>
      <c r="AO2526" s="1048"/>
      <c r="AP2526" s="3"/>
      <c r="AQ2526" s="197">
        <f>+Y2523+AC2526+AG2526</f>
        <v>0</v>
      </c>
      <c r="AR2526" s="197">
        <f>+Z2523+AD2526+AH2526</f>
        <v>0</v>
      </c>
      <c r="AS2526" s="1032">
        <f>+AS2525+AE2526+AI2526</f>
        <v>0</v>
      </c>
      <c r="AT2526" s="1033"/>
    </row>
    <row r="2527" spans="2:46" ht="12" customHeight="1" x14ac:dyDescent="0.15">
      <c r="B2527" s="1058"/>
      <c r="C2527" s="1063"/>
      <c r="D2527" s="1061"/>
      <c r="E2527" s="1061"/>
      <c r="F2527" s="1061"/>
      <c r="G2527" s="1061"/>
      <c r="H2527" s="1061"/>
      <c r="I2527" s="1061"/>
      <c r="J2527" s="1062"/>
      <c r="K2527" s="1016"/>
      <c r="L2527" s="1016"/>
      <c r="M2527" s="1016"/>
      <c r="N2527" s="1016"/>
      <c r="O2527" s="1016" t="s">
        <v>471</v>
      </c>
      <c r="P2527" s="1016"/>
      <c r="Q2527" s="1016"/>
      <c r="R2527" s="1016"/>
      <c r="S2527" s="1016"/>
      <c r="T2527" s="1016"/>
      <c r="U2527" s="1016"/>
      <c r="V2527" s="1016"/>
      <c r="W2527" s="1016"/>
      <c r="X2527" s="1016"/>
      <c r="Y2527" s="1034" t="s">
        <v>875</v>
      </c>
      <c r="Z2527" s="1035"/>
      <c r="AA2527" s="1035"/>
      <c r="AB2527" s="1036"/>
      <c r="AC2527" s="1034" t="str">
        <f>IF(AC2526&gt;0,"Ⅳ",IF(AD2526&gt;0,"Ⅲ",IF(AE2526&gt;0,"Ⅱ","Ⅰ")))</f>
        <v>Ⅰ</v>
      </c>
      <c r="AD2527" s="1035"/>
      <c r="AE2527" s="1035"/>
      <c r="AF2527" s="1036"/>
      <c r="AG2527" s="1034" t="str">
        <f>IF(AG2526&gt;0,"Ⅳ",IF(AH2526&gt;0,"Ⅲ",IF(AI2526&gt;0,"Ⅱ","Ⅰ")))</f>
        <v>Ⅰ</v>
      </c>
      <c r="AH2527" s="1035"/>
      <c r="AI2527" s="1035"/>
      <c r="AJ2527" s="1036"/>
      <c r="AK2527" s="1046"/>
      <c r="AL2527" s="1047"/>
      <c r="AM2527" s="1047"/>
      <c r="AN2527" s="1047"/>
      <c r="AO2527" s="1048"/>
      <c r="AP2527" s="3"/>
      <c r="AQ2527" s="1037" t="str">
        <f>IF(AQ2526&gt;0,"Ⅳ",IF(AR2526&gt;0,"Ⅲ",IF(AS2526&gt;0,"Ⅱ","Ⅰ")))</f>
        <v>Ⅰ</v>
      </c>
      <c r="AR2527" s="1037"/>
      <c r="AS2527" s="1037"/>
      <c r="AT2527" s="1037"/>
    </row>
    <row r="2528" spans="2:46" ht="12" customHeight="1" x14ac:dyDescent="0.15">
      <c r="B2528" s="1058"/>
      <c r="C2528" s="1063"/>
      <c r="D2528" s="1061"/>
      <c r="E2528" s="1061"/>
      <c r="F2528" s="1061"/>
      <c r="G2528" s="1061"/>
      <c r="H2528" s="1061"/>
      <c r="I2528" s="1061"/>
      <c r="J2528" s="1062"/>
      <c r="K2528" s="1016"/>
      <c r="L2528" s="1016"/>
      <c r="M2528" s="1016"/>
      <c r="N2528" s="1016"/>
      <c r="O2528" s="1016" t="s">
        <v>472</v>
      </c>
      <c r="P2528" s="1016"/>
      <c r="Q2528" s="1016"/>
      <c r="R2528" s="1016"/>
      <c r="S2528" s="1016"/>
      <c r="T2528" s="1016"/>
      <c r="U2528" s="1016"/>
      <c r="V2528" s="1016"/>
      <c r="W2528" s="1016"/>
      <c r="X2528" s="1016"/>
      <c r="Y2528" s="1034" t="str">
        <f>IF(COUNTIF(Y2527:AJ2527,"Ⅳ")&gt;0,"Ⅳ",IF(COUNTIF(Y2527:AJ2527,"Ⅲ")&gt;0,"Ⅲ",IF(COUNTIF(Y2527:AJ2527,"Ⅱ")&gt;0,"Ⅱ","Ⅰ")))</f>
        <v>Ⅰ</v>
      </c>
      <c r="Z2528" s="1035"/>
      <c r="AA2528" s="1035"/>
      <c r="AB2528" s="1035"/>
      <c r="AC2528" s="1035"/>
      <c r="AD2528" s="1035"/>
      <c r="AE2528" s="1035"/>
      <c r="AF2528" s="1035"/>
      <c r="AG2528" s="1035"/>
      <c r="AH2528" s="1035"/>
      <c r="AI2528" s="1035"/>
      <c r="AJ2528" s="1036"/>
      <c r="AK2528" s="1049"/>
      <c r="AL2528" s="1050"/>
      <c r="AM2528" s="1050"/>
      <c r="AN2528" s="1050"/>
      <c r="AO2528" s="1051"/>
      <c r="AP2528" s="3"/>
    </row>
    <row r="2529" spans="2:86" ht="14.25" customHeight="1" x14ac:dyDescent="0.15">
      <c r="B2529" s="1058"/>
      <c r="C2529" s="1063"/>
      <c r="D2529" s="1061"/>
      <c r="E2529" s="1061"/>
      <c r="F2529" s="1061"/>
      <c r="G2529" s="1061"/>
      <c r="H2529" s="1061"/>
      <c r="I2529" s="1061"/>
      <c r="J2529" s="1062"/>
      <c r="K2529" s="1016" t="s">
        <v>169</v>
      </c>
      <c r="L2529" s="1017"/>
      <c r="M2529" s="1017"/>
      <c r="N2529" s="1017"/>
      <c r="O2529" s="1017"/>
      <c r="P2529" s="1017"/>
      <c r="Q2529" s="1017"/>
      <c r="R2529" s="1017"/>
      <c r="S2529" s="1017"/>
      <c r="T2529" s="1017"/>
      <c r="U2529" s="1017"/>
      <c r="V2529" s="1017"/>
      <c r="W2529" s="1017"/>
      <c r="X2529" s="1017"/>
      <c r="Y2529" s="1017"/>
      <c r="Z2529" s="1017"/>
      <c r="AA2529" s="1017"/>
      <c r="AB2529" s="1017"/>
      <c r="AC2529" s="1017"/>
      <c r="AD2529" s="1017"/>
      <c r="AE2529" s="1017"/>
      <c r="AF2529" s="1017"/>
      <c r="AG2529" s="1017"/>
      <c r="AH2529" s="1017"/>
      <c r="AI2529" s="1017"/>
      <c r="AJ2529" s="1017"/>
      <c r="AK2529" s="1017"/>
      <c r="AL2529" s="1017"/>
      <c r="AM2529" s="1017"/>
      <c r="AN2529" s="1017"/>
      <c r="AO2529" s="1017"/>
      <c r="AP2529" s="3"/>
    </row>
    <row r="2530" spans="2:86" ht="14.25" customHeight="1" x14ac:dyDescent="0.15">
      <c r="B2530" s="1058"/>
      <c r="C2530" s="1063"/>
      <c r="D2530" s="1061"/>
      <c r="E2530" s="1061"/>
      <c r="F2530" s="1061"/>
      <c r="G2530" s="1061"/>
      <c r="H2530" s="1061"/>
      <c r="I2530" s="1061"/>
      <c r="J2530" s="1062"/>
      <c r="K2530" s="1016"/>
      <c r="L2530" s="1017"/>
      <c r="M2530" s="1017"/>
      <c r="N2530" s="1017"/>
      <c r="O2530" s="1017"/>
      <c r="P2530" s="1017"/>
      <c r="Q2530" s="1017"/>
      <c r="R2530" s="1017"/>
      <c r="S2530" s="1017"/>
      <c r="T2530" s="1017"/>
      <c r="U2530" s="1017"/>
      <c r="V2530" s="1017"/>
      <c r="W2530" s="1017"/>
      <c r="X2530" s="1017"/>
      <c r="Y2530" s="1017"/>
      <c r="Z2530" s="1017"/>
      <c r="AA2530" s="1017"/>
      <c r="AB2530" s="1017"/>
      <c r="AC2530" s="1017"/>
      <c r="AD2530" s="1017"/>
      <c r="AE2530" s="1017"/>
      <c r="AF2530" s="1017"/>
      <c r="AG2530" s="1017"/>
      <c r="AH2530" s="1017"/>
      <c r="AI2530" s="1017"/>
      <c r="AJ2530" s="1017"/>
      <c r="AK2530" s="1017"/>
      <c r="AL2530" s="1017"/>
      <c r="AM2530" s="1017"/>
      <c r="AN2530" s="1017"/>
      <c r="AO2530" s="1017"/>
      <c r="AP2530" s="3"/>
    </row>
    <row r="2531" spans="2:86" ht="12" customHeight="1" x14ac:dyDescent="0.15">
      <c r="B2531" s="1058"/>
      <c r="C2531" s="1063"/>
      <c r="D2531" s="1061"/>
      <c r="E2531" s="1061"/>
      <c r="F2531" s="1061"/>
      <c r="G2531" s="1061"/>
      <c r="H2531" s="1061"/>
      <c r="I2531" s="1061"/>
      <c r="J2531" s="1062"/>
      <c r="K2531" s="1018" t="s">
        <v>473</v>
      </c>
      <c r="L2531" s="1018"/>
      <c r="M2531" s="1018"/>
      <c r="N2531" s="1018"/>
      <c r="O2531" s="1018"/>
      <c r="P2531" s="1018"/>
      <c r="Q2531" s="1018"/>
      <c r="R2531" s="1018"/>
      <c r="S2531" s="1018"/>
      <c r="T2531" s="1018"/>
      <c r="U2531" s="1018"/>
      <c r="V2531" s="1018"/>
      <c r="W2531" s="1018"/>
      <c r="X2531" s="1018"/>
      <c r="Y2531" s="1018"/>
      <c r="Z2531" s="1018"/>
      <c r="AA2531" s="1018"/>
      <c r="AB2531" s="1018"/>
      <c r="AC2531" s="1018"/>
      <c r="AD2531" s="1018"/>
      <c r="AE2531" s="1018"/>
      <c r="AF2531" s="1018"/>
      <c r="AG2531" s="1018"/>
      <c r="AH2531" s="1018"/>
      <c r="AI2531" s="1018"/>
      <c r="AJ2531" s="1018"/>
      <c r="AK2531" s="1018"/>
      <c r="AL2531" s="1018"/>
      <c r="AM2531" s="1018"/>
      <c r="AN2531" s="1018"/>
      <c r="AO2531" s="1018"/>
      <c r="AP2531" s="3"/>
    </row>
    <row r="2532" spans="2:86" ht="12" customHeight="1" x14ac:dyDescent="0.15">
      <c r="B2532" s="1058"/>
      <c r="C2532" s="1063"/>
      <c r="D2532" s="1061"/>
      <c r="E2532" s="1061"/>
      <c r="F2532" s="1061"/>
      <c r="G2532" s="1061"/>
      <c r="H2532" s="1061"/>
      <c r="I2532" s="1061"/>
      <c r="J2532" s="1062"/>
      <c r="K2532" s="1019" t="s">
        <v>523</v>
      </c>
      <c r="L2532" s="1019"/>
      <c r="M2532" s="1019"/>
      <c r="N2532" s="1019"/>
      <c r="O2532" s="1019"/>
      <c r="P2532" s="1019"/>
      <c r="Q2532" s="1019"/>
      <c r="R2532" s="1019"/>
      <c r="S2532" s="1019"/>
      <c r="T2532" s="1019"/>
      <c r="U2532" s="1019"/>
      <c r="V2532" s="1019"/>
      <c r="W2532" s="1019"/>
      <c r="X2532" s="1019"/>
      <c r="Y2532" s="1019"/>
      <c r="Z2532" s="1019"/>
      <c r="AA2532" s="1019"/>
      <c r="AB2532" s="1019"/>
      <c r="AC2532" s="1019"/>
      <c r="AD2532" s="1019"/>
      <c r="AE2532" s="1019"/>
      <c r="AF2532" s="1019"/>
      <c r="AG2532" s="1019"/>
      <c r="AH2532" s="1019"/>
      <c r="AI2532" s="1019"/>
      <c r="AJ2532" s="1019"/>
      <c r="AK2532" s="1019"/>
      <c r="AL2532" s="1019"/>
      <c r="AM2532" s="1019"/>
      <c r="AN2532" s="1019"/>
      <c r="AO2532" s="1019"/>
      <c r="AP2532" s="3"/>
    </row>
    <row r="2533" spans="2:86" ht="12" customHeight="1" x14ac:dyDescent="0.15">
      <c r="B2533" s="1058"/>
      <c r="C2533" s="1063"/>
      <c r="D2533" s="1061"/>
      <c r="E2533" s="1061"/>
      <c r="F2533" s="1061"/>
      <c r="G2533" s="1061"/>
      <c r="H2533" s="1061"/>
      <c r="I2533" s="1061"/>
      <c r="J2533" s="1062"/>
      <c r="K2533" s="194" t="s">
        <v>474</v>
      </c>
      <c r="L2533" s="195"/>
      <c r="M2533" s="195"/>
      <c r="N2533" s="195"/>
      <c r="O2533" s="195"/>
      <c r="P2533" s="195"/>
      <c r="Q2533" s="195"/>
      <c r="R2533" s="195"/>
      <c r="S2533" s="195"/>
      <c r="T2533" s="195"/>
      <c r="U2533" s="195"/>
      <c r="V2533" s="195"/>
      <c r="W2533" s="195"/>
      <c r="X2533" s="195"/>
      <c r="Y2533" s="195"/>
      <c r="Z2533" s="195"/>
      <c r="AA2533" s="195"/>
      <c r="AB2533" s="195"/>
      <c r="AC2533" s="195"/>
      <c r="AD2533" s="195"/>
      <c r="AE2533" s="195"/>
      <c r="AF2533" s="195"/>
      <c r="AG2533" s="195"/>
      <c r="AH2533" s="195"/>
      <c r="AI2533" s="195"/>
      <c r="AJ2533" s="195"/>
      <c r="AK2533" s="195"/>
      <c r="AL2533" s="195"/>
      <c r="AM2533" s="195"/>
      <c r="AN2533" s="195"/>
      <c r="AO2533" s="196"/>
      <c r="AP2533" s="3"/>
    </row>
    <row r="2534" spans="2:86" ht="12" customHeight="1" x14ac:dyDescent="0.15">
      <c r="B2534" s="1058"/>
      <c r="C2534" s="1063"/>
      <c r="D2534" s="1061"/>
      <c r="E2534" s="1061"/>
      <c r="F2534" s="1061"/>
      <c r="G2534" s="1061"/>
      <c r="H2534" s="1061"/>
      <c r="I2534" s="1061"/>
      <c r="J2534" s="1062"/>
      <c r="K2534" s="194" t="s">
        <v>475</v>
      </c>
      <c r="L2534" s="195"/>
      <c r="M2534" s="195"/>
      <c r="N2534" s="195"/>
      <c r="O2534" s="195"/>
      <c r="P2534" s="195"/>
      <c r="Q2534" s="195"/>
      <c r="R2534" s="195"/>
      <c r="S2534" s="195"/>
      <c r="T2534" s="195"/>
      <c r="U2534" s="195"/>
      <c r="V2534" s="195"/>
      <c r="W2534" s="195"/>
      <c r="X2534" s="195"/>
      <c r="Y2534" s="195"/>
      <c r="Z2534" s="195"/>
      <c r="AA2534" s="195"/>
      <c r="AB2534" s="195"/>
      <c r="AC2534" s="195"/>
      <c r="AD2534" s="195"/>
      <c r="AE2534" s="195"/>
      <c r="AF2534" s="195"/>
      <c r="AG2534" s="195"/>
      <c r="AH2534" s="195"/>
      <c r="AI2534" s="195"/>
      <c r="AJ2534" s="195"/>
      <c r="AK2534" s="195"/>
      <c r="AL2534" s="195"/>
      <c r="AM2534" s="195"/>
      <c r="AN2534" s="195"/>
      <c r="AO2534" s="196"/>
      <c r="AP2534" s="3"/>
    </row>
    <row r="2535" spans="2:86" ht="12" customHeight="1" x14ac:dyDescent="0.15">
      <c r="B2535" s="1058"/>
      <c r="C2535" s="1063"/>
      <c r="D2535" s="1061"/>
      <c r="E2535" s="1061"/>
      <c r="F2535" s="1061"/>
      <c r="G2535" s="1061"/>
      <c r="H2535" s="1061"/>
      <c r="I2535" s="1061"/>
      <c r="J2535" s="1062"/>
      <c r="K2535" s="1020" t="s">
        <v>476</v>
      </c>
      <c r="L2535" s="1021"/>
      <c r="M2535" s="1021"/>
      <c r="N2535" s="1021"/>
      <c r="O2535" s="1021"/>
      <c r="P2535" s="1021"/>
      <c r="Q2535" s="1021"/>
      <c r="R2535" s="1021"/>
      <c r="S2535" s="1021"/>
      <c r="T2535" s="1021"/>
      <c r="U2535" s="1021"/>
      <c r="V2535" s="1021"/>
      <c r="W2535" s="1021"/>
      <c r="X2535" s="1021"/>
      <c r="Y2535" s="1021"/>
      <c r="Z2535" s="1021"/>
      <c r="AA2535" s="1021"/>
      <c r="AB2535" s="1021"/>
      <c r="AC2535" s="1021"/>
      <c r="AD2535" s="1021"/>
      <c r="AE2535" s="1021"/>
      <c r="AF2535" s="1021"/>
      <c r="AG2535" s="1021"/>
      <c r="AH2535" s="1021"/>
      <c r="AI2535" s="1021"/>
      <c r="AJ2535" s="1021"/>
      <c r="AK2535" s="1021"/>
      <c r="AL2535" s="1021"/>
      <c r="AM2535" s="1021"/>
      <c r="AN2535" s="1021"/>
      <c r="AO2535" s="1022"/>
      <c r="AP2535" s="3"/>
    </row>
    <row r="2536" spans="2:86" ht="12" customHeight="1" x14ac:dyDescent="0.15">
      <c r="B2536" s="591"/>
      <c r="C2536" s="1064"/>
      <c r="D2536" s="1065"/>
      <c r="E2536" s="1065"/>
      <c r="F2536" s="1065"/>
      <c r="G2536" s="1065"/>
      <c r="H2536" s="1065"/>
      <c r="I2536" s="1065"/>
      <c r="J2536" s="1066"/>
      <c r="K2536" s="1023"/>
      <c r="L2536" s="1024"/>
      <c r="M2536" s="1024"/>
      <c r="N2536" s="1024"/>
      <c r="O2536" s="1024"/>
      <c r="P2536" s="1024"/>
      <c r="Q2536" s="1024"/>
      <c r="R2536" s="1024"/>
      <c r="S2536" s="1024"/>
      <c r="T2536" s="1024"/>
      <c r="U2536" s="1024"/>
      <c r="V2536" s="1024"/>
      <c r="W2536" s="1024"/>
      <c r="X2536" s="1024"/>
      <c r="Y2536" s="1024"/>
      <c r="Z2536" s="1024"/>
      <c r="AA2536" s="1024"/>
      <c r="AB2536" s="1024"/>
      <c r="AC2536" s="1024"/>
      <c r="AD2536" s="1024"/>
      <c r="AE2536" s="1024"/>
      <c r="AF2536" s="1024"/>
      <c r="AG2536" s="1024"/>
      <c r="AH2536" s="1024"/>
      <c r="AI2536" s="1024"/>
      <c r="AJ2536" s="1024"/>
      <c r="AK2536" s="1024"/>
      <c r="AL2536" s="1024"/>
      <c r="AM2536" s="1024"/>
      <c r="AN2536" s="1024"/>
      <c r="AO2536" s="1025"/>
      <c r="AP2536" s="3"/>
    </row>
    <row r="2537" spans="2:86" s="9" customFormat="1" ht="12" customHeight="1" x14ac:dyDescent="0.15">
      <c r="B2537" s="3" t="s">
        <v>527</v>
      </c>
      <c r="AQ2537" s="162"/>
      <c r="AR2537" s="162"/>
      <c r="AS2537" s="162"/>
      <c r="AT2537" s="162"/>
      <c r="AU2537" s="162"/>
      <c r="AV2537" s="162"/>
      <c r="AW2537" s="162"/>
      <c r="AX2537" s="162"/>
      <c r="AY2537" s="162"/>
      <c r="AZ2537" s="162"/>
      <c r="BA2537" s="162"/>
      <c r="BB2537" s="162"/>
      <c r="BC2537" s="162"/>
      <c r="BD2537" s="162"/>
      <c r="BE2537" s="162"/>
      <c r="BF2537" s="162"/>
      <c r="BG2537" s="162"/>
      <c r="BH2537" s="162"/>
      <c r="BI2537" s="162"/>
      <c r="BJ2537" s="162"/>
      <c r="BK2537" s="162"/>
      <c r="BL2537" s="162"/>
      <c r="BM2537" s="162"/>
      <c r="BN2537" s="162"/>
      <c r="BO2537" s="162"/>
      <c r="BP2537" s="162"/>
      <c r="BQ2537" s="162"/>
      <c r="BR2537" s="162"/>
      <c r="BS2537" s="162"/>
      <c r="BT2537" s="162"/>
      <c r="BU2537" s="162"/>
      <c r="BV2537" s="162"/>
      <c r="BW2537" s="162"/>
      <c r="BX2537" s="162"/>
      <c r="BY2537" s="162"/>
      <c r="BZ2537" s="162"/>
      <c r="CA2537" s="162"/>
      <c r="CB2537" s="162"/>
      <c r="CC2537" s="162"/>
      <c r="CD2537" s="162"/>
      <c r="CE2537" s="162"/>
      <c r="CF2537" s="162"/>
      <c r="CG2537" s="162"/>
      <c r="CH2537" s="162"/>
    </row>
    <row r="2538" spans="2:86" ht="12" customHeight="1" thickBot="1" x14ac:dyDescent="0.2">
      <c r="B2538" s="3" t="s">
        <v>524</v>
      </c>
    </row>
    <row r="2539" spans="2:86" ht="12" customHeight="1" x14ac:dyDescent="0.15">
      <c r="B2539" s="3" t="s">
        <v>525</v>
      </c>
      <c r="AU2539" s="1000" t="s">
        <v>305</v>
      </c>
      <c r="AV2539" s="1001" t="s">
        <v>298</v>
      </c>
      <c r="AW2539" s="1003" t="s">
        <v>299</v>
      </c>
      <c r="AX2539" s="1005" t="s">
        <v>306</v>
      </c>
      <c r="AY2539" s="1006"/>
      <c r="AZ2539" s="1006"/>
      <c r="BA2539" s="1006"/>
      <c r="BB2539" s="1006"/>
      <c r="BC2539" s="1006"/>
      <c r="BD2539" s="1006"/>
      <c r="BE2539" s="1006"/>
      <c r="BF2539" s="1006"/>
      <c r="BG2539" s="1006"/>
      <c r="BH2539" s="1006"/>
      <c r="BI2539" s="1006"/>
      <c r="BJ2539" s="1006"/>
      <c r="BK2539" s="1006"/>
      <c r="BL2539" s="1006"/>
      <c r="BM2539" s="1006"/>
      <c r="BN2539" s="1006"/>
      <c r="BO2539" s="1006"/>
      <c r="BP2539" s="1006"/>
      <c r="BQ2539" s="1006"/>
      <c r="BR2539" s="1007"/>
      <c r="BS2539" s="807" t="s">
        <v>300</v>
      </c>
      <c r="BT2539" s="1008"/>
      <c r="BU2539" s="1008"/>
      <c r="BV2539" s="1008"/>
      <c r="BW2539" s="1009" t="s">
        <v>307</v>
      </c>
      <c r="BX2539" s="1010"/>
      <c r="BY2539" s="1010"/>
      <c r="BZ2539" s="1010"/>
      <c r="CA2539" s="1010"/>
      <c r="CB2539" s="1010"/>
      <c r="CC2539" s="1010"/>
      <c r="CD2539" s="1010"/>
      <c r="CE2539" s="1010"/>
      <c r="CF2539" s="1010"/>
      <c r="CG2539" s="1010"/>
      <c r="CH2539" s="1011"/>
    </row>
    <row r="2540" spans="2:86" ht="12" customHeight="1" x14ac:dyDescent="0.15">
      <c r="B2540" s="3" t="s">
        <v>477</v>
      </c>
      <c r="AU2540" s="1000"/>
      <c r="AV2540" s="1002"/>
      <c r="AW2540" s="1004"/>
      <c r="AX2540" s="1012" t="s">
        <v>308</v>
      </c>
      <c r="AY2540" s="686"/>
      <c r="AZ2540" s="686"/>
      <c r="BA2540" s="686"/>
      <c r="BB2540" s="686"/>
      <c r="BC2540" s="686"/>
      <c r="BD2540" s="686"/>
      <c r="BE2540" s="686"/>
      <c r="BF2540" s="686"/>
      <c r="BG2540" s="686"/>
      <c r="BH2540" s="686"/>
      <c r="BI2540" s="686"/>
      <c r="BJ2540" s="686" t="s">
        <v>309</v>
      </c>
      <c r="BK2540" s="686"/>
      <c r="BL2540" s="686"/>
      <c r="BM2540" s="686"/>
      <c r="BN2540" s="686"/>
      <c r="BO2540" s="686"/>
      <c r="BP2540" s="686"/>
      <c r="BQ2540" s="686"/>
      <c r="BR2540" s="1013"/>
      <c r="BS2540" s="1008"/>
      <c r="BT2540" s="1008"/>
      <c r="BU2540" s="1008"/>
      <c r="BV2540" s="1008"/>
      <c r="BW2540" s="1014" t="s">
        <v>302</v>
      </c>
      <c r="BX2540" s="699"/>
      <c r="BY2540" s="699"/>
      <c r="BZ2540" s="699"/>
      <c r="CA2540" s="686" t="s">
        <v>310</v>
      </c>
      <c r="CB2540" s="686"/>
      <c r="CC2540" s="686"/>
      <c r="CD2540" s="686"/>
      <c r="CE2540" s="686"/>
      <c r="CF2540" s="686"/>
      <c r="CG2540" s="686"/>
      <c r="CH2540" s="1013"/>
    </row>
    <row r="2541" spans="2:86" ht="12" customHeight="1" x14ac:dyDescent="0.15">
      <c r="B2541" s="3" t="s">
        <v>526</v>
      </c>
      <c r="AU2541" s="1000"/>
      <c r="AV2541" s="1002"/>
      <c r="AW2541" s="1004"/>
      <c r="AX2541" s="1012" t="s">
        <v>26</v>
      </c>
      <c r="AY2541" s="686"/>
      <c r="AZ2541" s="686"/>
      <c r="BA2541" s="686"/>
      <c r="BB2541" s="686" t="s">
        <v>22</v>
      </c>
      <c r="BC2541" s="686"/>
      <c r="BD2541" s="686"/>
      <c r="BE2541" s="686"/>
      <c r="BF2541" s="686" t="s">
        <v>24</v>
      </c>
      <c r="BG2541" s="686"/>
      <c r="BH2541" s="686"/>
      <c r="BI2541" s="686"/>
      <c r="BJ2541" s="699" t="s">
        <v>26</v>
      </c>
      <c r="BK2541" s="699"/>
      <c r="BL2541" s="699"/>
      <c r="BM2541" s="699" t="s">
        <v>22</v>
      </c>
      <c r="BN2541" s="699"/>
      <c r="BO2541" s="699"/>
      <c r="BP2541" s="699" t="s">
        <v>24</v>
      </c>
      <c r="BQ2541" s="699"/>
      <c r="BR2541" s="1015"/>
      <c r="BS2541" s="807" t="s">
        <v>26</v>
      </c>
      <c r="BT2541" s="807" t="s">
        <v>22</v>
      </c>
      <c r="BU2541" s="807" t="s">
        <v>24</v>
      </c>
      <c r="BV2541" s="807" t="s">
        <v>303</v>
      </c>
      <c r="BW2541" s="1012" t="s">
        <v>311</v>
      </c>
      <c r="BX2541" s="686"/>
      <c r="BY2541" s="686"/>
      <c r="BZ2541" s="686"/>
      <c r="CA2541" s="686" t="s">
        <v>22</v>
      </c>
      <c r="CB2541" s="686"/>
      <c r="CC2541" s="686"/>
      <c r="CD2541" s="686"/>
      <c r="CE2541" s="686" t="s">
        <v>24</v>
      </c>
      <c r="CF2541" s="686"/>
      <c r="CG2541" s="686"/>
      <c r="CH2541" s="1013"/>
    </row>
    <row r="2542" spans="2:86" ht="12" customHeight="1" x14ac:dyDescent="0.15">
      <c r="B2542" s="3" t="s">
        <v>478</v>
      </c>
      <c r="AU2542" s="1000"/>
      <c r="AV2542" s="1002"/>
      <c r="AW2542" s="1004"/>
      <c r="AX2542" s="156" t="s">
        <v>862</v>
      </c>
      <c r="AY2542" s="157" t="s">
        <v>863</v>
      </c>
      <c r="AZ2542" s="157" t="s">
        <v>864</v>
      </c>
      <c r="BA2542" s="158" t="s">
        <v>865</v>
      </c>
      <c r="BB2542" s="159" t="s">
        <v>866</v>
      </c>
      <c r="BC2542" s="157" t="s">
        <v>863</v>
      </c>
      <c r="BD2542" s="157" t="s">
        <v>867</v>
      </c>
      <c r="BE2542" s="158" t="s">
        <v>865</v>
      </c>
      <c r="BF2542" s="159" t="s">
        <v>866</v>
      </c>
      <c r="BG2542" s="157" t="s">
        <v>863</v>
      </c>
      <c r="BH2542" s="157" t="s">
        <v>864</v>
      </c>
      <c r="BI2542" s="158" t="s">
        <v>865</v>
      </c>
      <c r="BJ2542" s="159" t="s">
        <v>866</v>
      </c>
      <c r="BK2542" s="157" t="s">
        <v>868</v>
      </c>
      <c r="BL2542" s="158" t="s">
        <v>869</v>
      </c>
      <c r="BM2542" s="159" t="s">
        <v>870</v>
      </c>
      <c r="BN2542" s="157" t="s">
        <v>863</v>
      </c>
      <c r="BO2542" s="158" t="s">
        <v>871</v>
      </c>
      <c r="BP2542" s="159" t="s">
        <v>870</v>
      </c>
      <c r="BQ2542" s="157" t="s">
        <v>868</v>
      </c>
      <c r="BR2542" s="160" t="s">
        <v>872</v>
      </c>
      <c r="BS2542" s="1008"/>
      <c r="BT2542" s="1008"/>
      <c r="BU2542" s="1008"/>
      <c r="BV2542" s="1008"/>
      <c r="BW2542" s="156" t="s">
        <v>866</v>
      </c>
      <c r="BX2542" s="157" t="s">
        <v>863</v>
      </c>
      <c r="BY2542" s="157" t="s">
        <v>864</v>
      </c>
      <c r="BZ2542" s="158" t="s">
        <v>865</v>
      </c>
      <c r="CA2542" s="159" t="s">
        <v>866</v>
      </c>
      <c r="CB2542" s="157" t="s">
        <v>873</v>
      </c>
      <c r="CC2542" s="157" t="s">
        <v>864</v>
      </c>
      <c r="CD2542" s="158" t="s">
        <v>865</v>
      </c>
      <c r="CE2542" s="159" t="s">
        <v>866</v>
      </c>
      <c r="CF2542" s="157" t="s">
        <v>863</v>
      </c>
      <c r="CG2542" s="157" t="s">
        <v>864</v>
      </c>
      <c r="CH2542" s="160" t="s">
        <v>874</v>
      </c>
    </row>
    <row r="2543" spans="2:86" x14ac:dyDescent="0.15">
      <c r="B2543" s="3" t="s">
        <v>539</v>
      </c>
      <c r="AU2543" s="1000"/>
      <c r="AV2543" s="188" t="str">
        <f>N2545</f>
        <v>S054</v>
      </c>
      <c r="AW2543" s="300">
        <f>R2545</f>
        <v>6</v>
      </c>
      <c r="AX2543" s="197">
        <f>+Y2570</f>
        <v>0</v>
      </c>
      <c r="AY2543" s="197">
        <f>+Z2570</f>
        <v>0</v>
      </c>
      <c r="AZ2543" s="197">
        <f>+AA2570</f>
        <v>0</v>
      </c>
      <c r="BA2543" s="197">
        <f t="shared" ref="BA2543" si="1160">+AB2570</f>
        <v>0</v>
      </c>
      <c r="BB2543" s="197">
        <f>+AC2570</f>
        <v>0</v>
      </c>
      <c r="BC2543" s="197">
        <f t="shared" ref="BC2543" si="1161">+AD2570</f>
        <v>0</v>
      </c>
      <c r="BD2543" s="197">
        <f t="shared" ref="BD2543" si="1162">+AE2570</f>
        <v>1</v>
      </c>
      <c r="BE2543" s="197">
        <f t="shared" ref="BE2543" si="1163">+AF2570</f>
        <v>1</v>
      </c>
      <c r="BF2543" s="197">
        <f t="shared" ref="BF2543" si="1164">+AG2570</f>
        <v>0</v>
      </c>
      <c r="BG2543" s="197">
        <f t="shared" ref="BG2543" si="1165">+AH2570</f>
        <v>0</v>
      </c>
      <c r="BH2543" s="197">
        <f t="shared" ref="BH2543" si="1166">+AI2570</f>
        <v>0</v>
      </c>
      <c r="BI2543" s="197">
        <f t="shared" ref="BI2543" si="1167">+AJ2570</f>
        <v>0</v>
      </c>
      <c r="BJ2543" s="197" t="str">
        <f>+Y2573</f>
        <v/>
      </c>
      <c r="BK2543" s="197" t="str">
        <f t="shared" ref="BK2543" si="1168">+Z2573</f>
        <v/>
      </c>
      <c r="BL2543" s="197" t="str">
        <f>+AA2573</f>
        <v/>
      </c>
      <c r="BM2543" s="197">
        <f>+AC2573</f>
        <v>0</v>
      </c>
      <c r="BN2543" s="197">
        <f t="shared" ref="BN2543" si="1169">+AD2573</f>
        <v>0</v>
      </c>
      <c r="BO2543" s="197">
        <f t="shared" ref="BO2543" si="1170">+AE2573</f>
        <v>2</v>
      </c>
      <c r="BP2543" s="197">
        <f>+AG2573</f>
        <v>0</v>
      </c>
      <c r="BQ2543" s="197">
        <f>+AH2573</f>
        <v>0</v>
      </c>
      <c r="BR2543" s="197">
        <f>+AI2573</f>
        <v>0</v>
      </c>
      <c r="BS2543" s="296" t="str">
        <f>+Y2574</f>
        <v>Ⅰ</v>
      </c>
      <c r="BT2543" s="296" t="str">
        <f>+AC2574</f>
        <v>Ⅱ</v>
      </c>
      <c r="BU2543" s="296" t="str">
        <f>+AG2574</f>
        <v>Ⅰ</v>
      </c>
      <c r="BV2543" s="296" t="str">
        <f>+Y2575</f>
        <v>Ⅱ</v>
      </c>
      <c r="BW2543" s="164" t="str">
        <f>IF(Y2570&gt;0,R2545,"")</f>
        <v/>
      </c>
      <c r="BX2543" s="165" t="str">
        <f>IF(Z2570&gt;0,"",IF(AA2570&gt;0,R2545,""))</f>
        <v/>
      </c>
      <c r="BY2543" s="165" t="str">
        <f>IF(Y2570+Z2570&gt;0,"",IF(AA2570&gt;0,R2545,""))</f>
        <v/>
      </c>
      <c r="BZ2543" s="165" t="str">
        <f>IF(Y2570+Z2570+AA2570&gt;0,"",IF(AB2570&gt;0,R2545,""))</f>
        <v/>
      </c>
      <c r="CA2543" s="166">
        <f t="shared" ref="CA2543" si="1171">+AC2569</f>
        <v>0</v>
      </c>
      <c r="CB2543" s="166">
        <f t="shared" ref="CB2543" si="1172">+AD2569</f>
        <v>0</v>
      </c>
      <c r="CC2543" s="166">
        <f t="shared" ref="CC2543" si="1173">+AE2569</f>
        <v>7.4999999999999997E-3</v>
      </c>
      <c r="CD2543" s="166">
        <f t="shared" ref="CD2543" si="1174">+AF2569</f>
        <v>2.0000000000000004E-2</v>
      </c>
      <c r="CE2543" s="166">
        <f t="shared" ref="CE2543" si="1175">+AG2569</f>
        <v>0</v>
      </c>
      <c r="CF2543" s="166">
        <f t="shared" ref="CF2543" si="1176">+AH2569</f>
        <v>0</v>
      </c>
      <c r="CG2543" s="166">
        <f t="shared" ref="CG2543" si="1177">+AI2569</f>
        <v>0</v>
      </c>
      <c r="CH2543" s="166">
        <f t="shared" ref="CH2543" si="1178">+AJ2569</f>
        <v>0</v>
      </c>
    </row>
    <row r="2544" spans="2:86" ht="12" customHeight="1" x14ac:dyDescent="0.15">
      <c r="B2544" s="1057" t="s">
        <v>219</v>
      </c>
      <c r="C2544" s="1059"/>
      <c r="D2544" s="1060"/>
      <c r="E2544" s="1061"/>
      <c r="F2544" s="1061"/>
      <c r="G2544" s="1061"/>
      <c r="H2544" s="1061"/>
      <c r="I2544" s="1061"/>
      <c r="J2544" s="1062"/>
      <c r="K2544" s="1067" t="s">
        <v>453</v>
      </c>
      <c r="L2544" s="1068"/>
      <c r="M2544" s="1068"/>
      <c r="N2544" s="1068"/>
      <c r="O2544" s="1068"/>
      <c r="P2544" s="1068"/>
      <c r="Q2544" s="1068"/>
      <c r="R2544" s="1068"/>
      <c r="S2544" s="1068"/>
      <c r="T2544" s="1068"/>
      <c r="U2544" s="1068"/>
      <c r="V2544" s="1068"/>
      <c r="W2544" s="1068"/>
      <c r="X2544" s="1068"/>
      <c r="Y2544" s="1068"/>
      <c r="Z2544" s="1068"/>
      <c r="AA2544" s="1068"/>
      <c r="AB2544" s="1068"/>
      <c r="AC2544" s="1068"/>
      <c r="AD2544" s="1068"/>
      <c r="AE2544" s="1068"/>
      <c r="AF2544" s="1068"/>
      <c r="AG2544" s="1068"/>
      <c r="AH2544" s="1068"/>
      <c r="AI2544" s="1068"/>
      <c r="AJ2544" s="1068"/>
      <c r="AK2544" s="1068"/>
      <c r="AL2544" s="1068"/>
      <c r="AM2544" s="1068"/>
      <c r="AN2544" s="1068"/>
      <c r="AO2544" s="1069"/>
      <c r="AP2544" s="3"/>
    </row>
    <row r="2545" spans="2:56" ht="12" customHeight="1" x14ac:dyDescent="0.15">
      <c r="B2545" s="1058"/>
      <c r="C2545" s="1063"/>
      <c r="D2545" s="1061"/>
      <c r="E2545" s="1061"/>
      <c r="F2545" s="1061"/>
      <c r="G2545" s="1061"/>
      <c r="H2545" s="1061"/>
      <c r="I2545" s="1061"/>
      <c r="J2545" s="1062"/>
      <c r="K2545" s="1040" t="s">
        <v>218</v>
      </c>
      <c r="L2545" s="1041"/>
      <c r="M2545" s="1042"/>
      <c r="N2545" s="1034" t="s">
        <v>774</v>
      </c>
      <c r="O2545" s="1035"/>
      <c r="P2545" s="1040" t="s">
        <v>454</v>
      </c>
      <c r="Q2545" s="1042"/>
      <c r="R2545" s="1070">
        <f>'様式A-2'!C65</f>
        <v>6</v>
      </c>
      <c r="S2545" s="1071"/>
      <c r="T2545" s="1072"/>
      <c r="U2545" s="1073" t="s">
        <v>455</v>
      </c>
      <c r="V2545" s="1074"/>
      <c r="W2545" s="1073" t="s">
        <v>456</v>
      </c>
      <c r="X2545" s="1074"/>
      <c r="Y2545" s="1042" t="s">
        <v>217</v>
      </c>
      <c r="Z2545" s="1016"/>
      <c r="AA2545" s="1016"/>
      <c r="AB2545" s="1016"/>
      <c r="AC2545" s="1073" t="s">
        <v>457</v>
      </c>
      <c r="AD2545" s="1079"/>
      <c r="AE2545" s="1079"/>
      <c r="AF2545" s="1079"/>
      <c r="AG2545" s="1079"/>
      <c r="AH2545" s="1079"/>
      <c r="AI2545" s="1079"/>
      <c r="AJ2545" s="1074"/>
      <c r="AK2545" s="1073" t="s">
        <v>458</v>
      </c>
      <c r="AL2545" s="1079"/>
      <c r="AM2545" s="1079"/>
      <c r="AN2545" s="1081"/>
      <c r="AO2545" s="1082"/>
      <c r="AP2545" s="3"/>
      <c r="AV2545" s="167"/>
      <c r="AW2545" s="221"/>
      <c r="AX2545" s="167"/>
      <c r="AY2545" s="167"/>
      <c r="AZ2545" s="167"/>
      <c r="BA2545" s="167"/>
      <c r="BB2545" s="167"/>
      <c r="BC2545" s="167"/>
      <c r="BD2545" s="167"/>
    </row>
    <row r="2546" spans="2:56" ht="12" customHeight="1" x14ac:dyDescent="0.15">
      <c r="B2546" s="1058"/>
      <c r="C2546" s="1063"/>
      <c r="D2546" s="1061"/>
      <c r="E2546" s="1061"/>
      <c r="F2546" s="1061"/>
      <c r="G2546" s="1061"/>
      <c r="H2546" s="1061"/>
      <c r="I2546" s="1061"/>
      <c r="J2546" s="1062"/>
      <c r="K2546" s="1016" t="s">
        <v>459</v>
      </c>
      <c r="L2546" s="1016" t="s">
        <v>199</v>
      </c>
      <c r="M2546" s="1016"/>
      <c r="N2546" s="1016" t="s">
        <v>198</v>
      </c>
      <c r="O2546" s="1016"/>
      <c r="P2546" s="1016" t="s">
        <v>460</v>
      </c>
      <c r="Q2546" s="1016"/>
      <c r="R2546" s="1016" t="s">
        <v>6</v>
      </c>
      <c r="S2546" s="1016"/>
      <c r="T2546" s="1016"/>
      <c r="U2546" s="1075"/>
      <c r="V2546" s="1076"/>
      <c r="W2546" s="1075"/>
      <c r="X2546" s="1076"/>
      <c r="Y2546" s="1042"/>
      <c r="Z2546" s="1016"/>
      <c r="AA2546" s="1016"/>
      <c r="AB2546" s="1016"/>
      <c r="AC2546" s="1077"/>
      <c r="AD2546" s="1080"/>
      <c r="AE2546" s="1080"/>
      <c r="AF2546" s="1080"/>
      <c r="AG2546" s="1080"/>
      <c r="AH2546" s="1080"/>
      <c r="AI2546" s="1080"/>
      <c r="AJ2546" s="1078"/>
      <c r="AK2546" s="1075"/>
      <c r="AL2546" s="1083"/>
      <c r="AM2546" s="1083"/>
      <c r="AN2546" s="1084"/>
      <c r="AO2546" s="1085"/>
      <c r="AP2546" s="3"/>
      <c r="AV2546" s="167"/>
      <c r="AW2546" s="167"/>
      <c r="AX2546" s="167"/>
      <c r="AY2546" s="167"/>
      <c r="AZ2546" s="167"/>
      <c r="BA2546" s="167"/>
      <c r="BB2546" s="167"/>
      <c r="BC2546" s="167"/>
      <c r="BD2546" s="167"/>
    </row>
    <row r="2547" spans="2:56" ht="12" customHeight="1" x14ac:dyDescent="0.15">
      <c r="B2547" s="1058"/>
      <c r="C2547" s="1063"/>
      <c r="D2547" s="1061"/>
      <c r="E2547" s="1061"/>
      <c r="F2547" s="1061"/>
      <c r="G2547" s="1061"/>
      <c r="H2547" s="1061"/>
      <c r="I2547" s="1061"/>
      <c r="J2547" s="1062"/>
      <c r="K2547" s="1016"/>
      <c r="L2547" s="1016"/>
      <c r="M2547" s="1016"/>
      <c r="N2547" s="1016"/>
      <c r="O2547" s="1016"/>
      <c r="P2547" s="1016"/>
      <c r="Q2547" s="1016"/>
      <c r="R2547" s="1016"/>
      <c r="S2547" s="1016"/>
      <c r="T2547" s="1016"/>
      <c r="U2547" s="1075"/>
      <c r="V2547" s="1076"/>
      <c r="W2547" s="1075"/>
      <c r="X2547" s="1076"/>
      <c r="Y2547" s="1042" t="s">
        <v>461</v>
      </c>
      <c r="Z2547" s="1016"/>
      <c r="AA2547" s="1016"/>
      <c r="AB2547" s="1016"/>
      <c r="AC2547" s="1016" t="s">
        <v>462</v>
      </c>
      <c r="AD2547" s="1016"/>
      <c r="AE2547" s="1016"/>
      <c r="AF2547" s="1016"/>
      <c r="AG2547" s="1016" t="s">
        <v>463</v>
      </c>
      <c r="AH2547" s="1016"/>
      <c r="AI2547" s="1016"/>
      <c r="AJ2547" s="1016"/>
      <c r="AK2547" s="1075"/>
      <c r="AL2547" s="1083"/>
      <c r="AM2547" s="1083"/>
      <c r="AN2547" s="1084"/>
      <c r="AO2547" s="1085"/>
      <c r="AP2547" s="3"/>
      <c r="AV2547" s="167"/>
      <c r="AW2547" s="167"/>
      <c r="AX2547" s="167"/>
      <c r="AY2547" s="167"/>
      <c r="AZ2547" s="167"/>
      <c r="BA2547" s="167"/>
      <c r="BB2547" s="167"/>
      <c r="BC2547" s="167"/>
      <c r="BD2547" s="167"/>
    </row>
    <row r="2548" spans="2:56" ht="12" customHeight="1" x14ac:dyDescent="0.15">
      <c r="B2548" s="1058"/>
      <c r="C2548" s="1063"/>
      <c r="D2548" s="1061"/>
      <c r="E2548" s="1061"/>
      <c r="F2548" s="1061"/>
      <c r="G2548" s="1061"/>
      <c r="H2548" s="1061"/>
      <c r="I2548" s="1061"/>
      <c r="J2548" s="1062"/>
      <c r="K2548" s="1016"/>
      <c r="L2548" s="1016"/>
      <c r="M2548" s="1016"/>
      <c r="N2548" s="1016"/>
      <c r="O2548" s="1016"/>
      <c r="P2548" s="1016"/>
      <c r="Q2548" s="1016"/>
      <c r="R2548" s="1016"/>
      <c r="S2548" s="1016"/>
      <c r="T2548" s="1016"/>
      <c r="U2548" s="1077"/>
      <c r="V2548" s="1078"/>
      <c r="W2548" s="1077"/>
      <c r="X2548" s="1078"/>
      <c r="Y2548" s="191" t="s">
        <v>32</v>
      </c>
      <c r="Z2548" s="187" t="s">
        <v>33</v>
      </c>
      <c r="AA2548" s="187" t="s">
        <v>464</v>
      </c>
      <c r="AB2548" s="187" t="s">
        <v>465</v>
      </c>
      <c r="AC2548" s="187" t="s">
        <v>32</v>
      </c>
      <c r="AD2548" s="187" t="s">
        <v>33</v>
      </c>
      <c r="AE2548" s="187" t="s">
        <v>464</v>
      </c>
      <c r="AF2548" s="187" t="s">
        <v>465</v>
      </c>
      <c r="AG2548" s="187" t="s">
        <v>32</v>
      </c>
      <c r="AH2548" s="187" t="s">
        <v>33</v>
      </c>
      <c r="AI2548" s="187" t="s">
        <v>464</v>
      </c>
      <c r="AJ2548" s="187" t="s">
        <v>465</v>
      </c>
      <c r="AK2548" s="1077"/>
      <c r="AL2548" s="1080"/>
      <c r="AM2548" s="1080"/>
      <c r="AN2548" s="1086"/>
      <c r="AO2548" s="1087"/>
      <c r="AP2548" s="3"/>
      <c r="AV2548" s="167"/>
      <c r="AW2548" s="167"/>
      <c r="AX2548" s="167"/>
      <c r="AY2548" s="167"/>
      <c r="AZ2548" s="167"/>
      <c r="BA2548" s="167"/>
      <c r="BB2548" s="167"/>
      <c r="BC2548" s="167"/>
      <c r="BD2548" s="167"/>
    </row>
    <row r="2549" spans="2:56" ht="12" customHeight="1" x14ac:dyDescent="0.15">
      <c r="B2549" s="1058"/>
      <c r="C2549" s="1063"/>
      <c r="D2549" s="1061"/>
      <c r="E2549" s="1061"/>
      <c r="F2549" s="1061"/>
      <c r="G2549" s="1061"/>
      <c r="H2549" s="1061"/>
      <c r="I2549" s="1061"/>
      <c r="J2549" s="1062"/>
      <c r="K2549" s="192">
        <v>1</v>
      </c>
      <c r="L2549" s="1038" t="s">
        <v>534</v>
      </c>
      <c r="M2549" s="1039"/>
      <c r="N2549" s="1038" t="s">
        <v>486</v>
      </c>
      <c r="O2549" s="1039"/>
      <c r="P2549" s="1034" t="s">
        <v>332</v>
      </c>
      <c r="Q2549" s="1036"/>
      <c r="R2549" s="408" t="s">
        <v>532</v>
      </c>
      <c r="S2549" s="408"/>
      <c r="T2549" s="408"/>
      <c r="U2549" s="1034" t="s">
        <v>1648</v>
      </c>
      <c r="V2549" s="1036"/>
      <c r="W2549" s="1034" t="s">
        <v>1655</v>
      </c>
      <c r="X2549" s="1035"/>
      <c r="Y2549" s="286"/>
      <c r="Z2549" s="286"/>
      <c r="AA2549" s="286"/>
      <c r="AB2549" s="286"/>
      <c r="AC2549" s="223"/>
      <c r="AD2549" s="223"/>
      <c r="AE2549" s="223">
        <f>0.15*0.05</f>
        <v>7.4999999999999997E-3</v>
      </c>
      <c r="AF2549" s="223"/>
      <c r="AG2549" s="223"/>
      <c r="AH2549" s="223"/>
      <c r="AI2549" s="223"/>
      <c r="AJ2549" s="223"/>
      <c r="AK2549" s="1038"/>
      <c r="AL2549" s="1056"/>
      <c r="AM2549" s="1056"/>
      <c r="AN2549" s="799"/>
      <c r="AO2549" s="800"/>
      <c r="AP2549" s="3"/>
      <c r="AQ2549" s="222">
        <f>IF(P2549="材質劣化",2,IF(P2549="漏水",3,1))</f>
        <v>2</v>
      </c>
      <c r="AV2549" s="167"/>
      <c r="AW2549" s="167"/>
      <c r="AX2549" s="167"/>
      <c r="AY2549" s="167"/>
      <c r="AZ2549" s="167"/>
      <c r="BA2549" s="167"/>
      <c r="BB2549" s="167"/>
      <c r="BC2549" s="167"/>
      <c r="BD2549" s="167"/>
    </row>
    <row r="2550" spans="2:56" ht="12" customHeight="1" x14ac:dyDescent="0.15">
      <c r="B2550" s="1058"/>
      <c r="C2550" s="1063"/>
      <c r="D2550" s="1061"/>
      <c r="E2550" s="1061"/>
      <c r="F2550" s="1061"/>
      <c r="G2550" s="1061"/>
      <c r="H2550" s="1061"/>
      <c r="I2550" s="1061"/>
      <c r="J2550" s="1062"/>
      <c r="K2550" s="192">
        <v>2</v>
      </c>
      <c r="L2550" s="1038" t="s">
        <v>534</v>
      </c>
      <c r="M2550" s="1039"/>
      <c r="N2550" s="1038" t="s">
        <v>485</v>
      </c>
      <c r="O2550" s="1039"/>
      <c r="P2550" s="1034" t="s">
        <v>332</v>
      </c>
      <c r="Q2550" s="1036"/>
      <c r="R2550" s="408" t="s">
        <v>338</v>
      </c>
      <c r="S2550" s="408"/>
      <c r="T2550" s="408"/>
      <c r="U2550" s="1034" t="s">
        <v>54</v>
      </c>
      <c r="V2550" s="1036"/>
      <c r="W2550" s="1034" t="s">
        <v>551</v>
      </c>
      <c r="X2550" s="1035"/>
      <c r="Y2550" s="286"/>
      <c r="Z2550" s="286"/>
      <c r="AA2550" s="286"/>
      <c r="AB2550" s="286"/>
      <c r="AC2550" s="223"/>
      <c r="AD2550" s="223"/>
      <c r="AE2550" s="223"/>
      <c r="AF2550" s="223"/>
      <c r="AG2550" s="223"/>
      <c r="AH2550" s="223"/>
      <c r="AI2550" s="223"/>
      <c r="AJ2550" s="223"/>
      <c r="AK2550" s="1088" t="s">
        <v>1685</v>
      </c>
      <c r="AL2550" s="1089"/>
      <c r="AM2550" s="1089"/>
      <c r="AN2550" s="1090"/>
      <c r="AO2550" s="1091"/>
      <c r="AP2550" s="3"/>
      <c r="AQ2550" s="222">
        <f t="shared" ref="AQ2550:AQ2568" si="1179">IF(P2550="材質劣化",2,IF(P2550="漏水",3,1))</f>
        <v>2</v>
      </c>
      <c r="AV2550" s="167"/>
      <c r="AW2550" s="167"/>
      <c r="AX2550" s="167"/>
      <c r="AY2550" s="167"/>
      <c r="AZ2550" s="167"/>
      <c r="BA2550" s="167"/>
      <c r="BB2550" s="167"/>
      <c r="BC2550" s="167"/>
      <c r="BD2550" s="167"/>
    </row>
    <row r="2551" spans="2:56" ht="12" customHeight="1" x14ac:dyDescent="0.15">
      <c r="B2551" s="1058"/>
      <c r="C2551" s="1063"/>
      <c r="D2551" s="1061"/>
      <c r="E2551" s="1061"/>
      <c r="F2551" s="1061"/>
      <c r="G2551" s="1061"/>
      <c r="H2551" s="1061"/>
      <c r="I2551" s="1061"/>
      <c r="J2551" s="1062"/>
      <c r="K2551" s="192">
        <v>4</v>
      </c>
      <c r="L2551" s="1038" t="s">
        <v>331</v>
      </c>
      <c r="M2551" s="1039"/>
      <c r="N2551" s="1038" t="s">
        <v>355</v>
      </c>
      <c r="O2551" s="1039"/>
      <c r="P2551" s="1034" t="s">
        <v>332</v>
      </c>
      <c r="Q2551" s="1036"/>
      <c r="R2551" s="408" t="s">
        <v>532</v>
      </c>
      <c r="S2551" s="408"/>
      <c r="T2551" s="408"/>
      <c r="U2551" s="1034" t="s">
        <v>554</v>
      </c>
      <c r="V2551" s="1036"/>
      <c r="W2551" s="1034" t="s">
        <v>1649</v>
      </c>
      <c r="X2551" s="1035"/>
      <c r="Y2551" s="286"/>
      <c r="Z2551" s="286"/>
      <c r="AA2551" s="286"/>
      <c r="AB2551" s="286"/>
      <c r="AC2551" s="223"/>
      <c r="AD2551" s="223"/>
      <c r="AE2551" s="223"/>
      <c r="AF2551" s="223">
        <f>0.2*0.1</f>
        <v>2.0000000000000004E-2</v>
      </c>
      <c r="AG2551" s="223"/>
      <c r="AH2551" s="223"/>
      <c r="AI2551" s="223"/>
      <c r="AJ2551" s="223"/>
      <c r="AK2551" s="1052"/>
      <c r="AL2551" s="1053"/>
      <c r="AM2551" s="1053"/>
      <c r="AN2551" s="1054"/>
      <c r="AO2551" s="1055"/>
      <c r="AP2551" s="3"/>
      <c r="AQ2551" s="222">
        <f t="shared" si="1179"/>
        <v>2</v>
      </c>
      <c r="AV2551" s="167"/>
      <c r="AW2551" s="167"/>
      <c r="AX2551" s="167"/>
      <c r="AY2551" s="167"/>
      <c r="AZ2551" s="167"/>
      <c r="BA2551" s="167"/>
      <c r="BB2551" s="167"/>
      <c r="BC2551" s="167"/>
      <c r="BD2551" s="167"/>
    </row>
    <row r="2552" spans="2:56" ht="12" customHeight="1" x14ac:dyDescent="0.15">
      <c r="B2552" s="1058"/>
      <c r="C2552" s="1063"/>
      <c r="D2552" s="1061"/>
      <c r="E2552" s="1061"/>
      <c r="F2552" s="1061"/>
      <c r="G2552" s="1061"/>
      <c r="H2552" s="1061"/>
      <c r="I2552" s="1061"/>
      <c r="J2552" s="1062"/>
      <c r="K2552" s="192"/>
      <c r="L2552" s="1038"/>
      <c r="M2552" s="1039"/>
      <c r="N2552" s="1038"/>
      <c r="O2552" s="1039"/>
      <c r="P2552" s="1034"/>
      <c r="Q2552" s="1036"/>
      <c r="R2552" s="408"/>
      <c r="S2552" s="408"/>
      <c r="T2552" s="408"/>
      <c r="U2552" s="1034"/>
      <c r="V2552" s="1036"/>
      <c r="W2552" s="1034"/>
      <c r="X2552" s="1035"/>
      <c r="Y2552" s="286"/>
      <c r="Z2552" s="286"/>
      <c r="AA2552" s="286"/>
      <c r="AB2552" s="286"/>
      <c r="AC2552" s="223"/>
      <c r="AD2552" s="223"/>
      <c r="AE2552" s="223"/>
      <c r="AF2552" s="223"/>
      <c r="AG2552" s="223"/>
      <c r="AH2552" s="223"/>
      <c r="AI2552" s="223"/>
      <c r="AJ2552" s="223"/>
      <c r="AK2552" s="1052"/>
      <c r="AL2552" s="1053"/>
      <c r="AM2552" s="1053"/>
      <c r="AN2552" s="1054"/>
      <c r="AO2552" s="1055"/>
      <c r="AP2552" s="3"/>
      <c r="AQ2552" s="222">
        <f t="shared" si="1179"/>
        <v>1</v>
      </c>
      <c r="AV2552" s="167"/>
      <c r="AW2552" s="167"/>
      <c r="AX2552" s="167"/>
      <c r="AY2552" s="167"/>
      <c r="AZ2552" s="167"/>
      <c r="BA2552" s="167"/>
      <c r="BB2552" s="167"/>
      <c r="BC2552" s="167"/>
      <c r="BD2552" s="167"/>
    </row>
    <row r="2553" spans="2:56" ht="12" customHeight="1" x14ac:dyDescent="0.15">
      <c r="B2553" s="1058"/>
      <c r="C2553" s="1063"/>
      <c r="D2553" s="1061"/>
      <c r="E2553" s="1061"/>
      <c r="F2553" s="1061"/>
      <c r="G2553" s="1061"/>
      <c r="H2553" s="1061"/>
      <c r="I2553" s="1061"/>
      <c r="J2553" s="1062"/>
      <c r="K2553" s="192"/>
      <c r="L2553" s="1038"/>
      <c r="M2553" s="1039"/>
      <c r="N2553" s="1038"/>
      <c r="O2553" s="1039"/>
      <c r="P2553" s="1034"/>
      <c r="Q2553" s="1036"/>
      <c r="R2553" s="408"/>
      <c r="S2553" s="408"/>
      <c r="T2553" s="408"/>
      <c r="U2553" s="1034"/>
      <c r="V2553" s="1036"/>
      <c r="W2553" s="1034"/>
      <c r="X2553" s="1035"/>
      <c r="Y2553" s="286"/>
      <c r="Z2553" s="286"/>
      <c r="AA2553" s="286"/>
      <c r="AB2553" s="286"/>
      <c r="AC2553" s="223"/>
      <c r="AD2553" s="223"/>
      <c r="AE2553" s="223"/>
      <c r="AF2553" s="223"/>
      <c r="AG2553" s="223"/>
      <c r="AH2553" s="223"/>
      <c r="AI2553" s="223"/>
      <c r="AJ2553" s="223"/>
      <c r="AK2553" s="1052"/>
      <c r="AL2553" s="1053"/>
      <c r="AM2553" s="1053"/>
      <c r="AN2553" s="1054"/>
      <c r="AO2553" s="1055"/>
      <c r="AP2553" s="3"/>
      <c r="AQ2553" s="222">
        <f t="shared" si="1179"/>
        <v>1</v>
      </c>
      <c r="AV2553" s="167"/>
      <c r="AW2553" s="167"/>
      <c r="AX2553" s="167"/>
      <c r="AY2553" s="167"/>
      <c r="AZ2553" s="167"/>
      <c r="BA2553" s="167"/>
      <c r="BB2553" s="167"/>
      <c r="BC2553" s="167"/>
      <c r="BD2553" s="167"/>
    </row>
    <row r="2554" spans="2:56" ht="12" customHeight="1" x14ac:dyDescent="0.15">
      <c r="B2554" s="1058"/>
      <c r="C2554" s="1063"/>
      <c r="D2554" s="1061"/>
      <c r="E2554" s="1061"/>
      <c r="F2554" s="1061"/>
      <c r="G2554" s="1061"/>
      <c r="H2554" s="1061"/>
      <c r="I2554" s="1061"/>
      <c r="J2554" s="1062"/>
      <c r="K2554" s="192"/>
      <c r="L2554" s="1038"/>
      <c r="M2554" s="1039"/>
      <c r="N2554" s="1038"/>
      <c r="O2554" s="1039"/>
      <c r="P2554" s="1034"/>
      <c r="Q2554" s="1036"/>
      <c r="R2554" s="408"/>
      <c r="S2554" s="408"/>
      <c r="T2554" s="408"/>
      <c r="U2554" s="1034"/>
      <c r="V2554" s="1036"/>
      <c r="W2554" s="1034"/>
      <c r="X2554" s="1035"/>
      <c r="Y2554" s="286"/>
      <c r="Z2554" s="286"/>
      <c r="AA2554" s="286"/>
      <c r="AB2554" s="286"/>
      <c r="AC2554" s="223"/>
      <c r="AD2554" s="223"/>
      <c r="AE2554" s="223"/>
      <c r="AF2554" s="223"/>
      <c r="AG2554" s="223"/>
      <c r="AH2554" s="223"/>
      <c r="AI2554" s="223"/>
      <c r="AJ2554" s="223"/>
      <c r="AK2554" s="1052"/>
      <c r="AL2554" s="1053"/>
      <c r="AM2554" s="1053"/>
      <c r="AN2554" s="1054"/>
      <c r="AO2554" s="1055"/>
      <c r="AP2554" s="3"/>
      <c r="AQ2554" s="222">
        <f t="shared" si="1179"/>
        <v>1</v>
      </c>
      <c r="AV2554" s="167"/>
      <c r="AW2554" s="167"/>
      <c r="AX2554" s="167"/>
      <c r="AY2554" s="167"/>
      <c r="AZ2554" s="167"/>
      <c r="BA2554" s="167"/>
      <c r="BB2554" s="167"/>
      <c r="BC2554" s="167"/>
      <c r="BD2554" s="167"/>
    </row>
    <row r="2555" spans="2:56" s="162" customFormat="1" ht="12" customHeight="1" x14ac:dyDescent="0.15">
      <c r="B2555" s="1058"/>
      <c r="C2555" s="1063"/>
      <c r="D2555" s="1061"/>
      <c r="E2555" s="1061"/>
      <c r="F2555" s="1061"/>
      <c r="G2555" s="1061"/>
      <c r="H2555" s="1061"/>
      <c r="I2555" s="1061"/>
      <c r="J2555" s="1062"/>
      <c r="K2555" s="192"/>
      <c r="L2555" s="1038"/>
      <c r="M2555" s="1039"/>
      <c r="N2555" s="1038"/>
      <c r="O2555" s="1039"/>
      <c r="P2555" s="1034"/>
      <c r="Q2555" s="1036"/>
      <c r="R2555" s="408"/>
      <c r="S2555" s="408"/>
      <c r="T2555" s="408"/>
      <c r="U2555" s="1034"/>
      <c r="V2555" s="1036"/>
      <c r="W2555" s="1034"/>
      <c r="X2555" s="1035"/>
      <c r="Y2555" s="286"/>
      <c r="Z2555" s="286"/>
      <c r="AA2555" s="286"/>
      <c r="AB2555" s="286"/>
      <c r="AC2555" s="223"/>
      <c r="AD2555" s="223"/>
      <c r="AE2555" s="223"/>
      <c r="AF2555" s="223"/>
      <c r="AG2555" s="223"/>
      <c r="AH2555" s="223"/>
      <c r="AI2555" s="223"/>
      <c r="AJ2555" s="223"/>
      <c r="AK2555" s="1034"/>
      <c r="AL2555" s="1035"/>
      <c r="AM2555" s="1035"/>
      <c r="AN2555" s="788"/>
      <c r="AO2555" s="789"/>
      <c r="AP2555" s="3"/>
      <c r="AQ2555" s="222">
        <f t="shared" si="1179"/>
        <v>1</v>
      </c>
    </row>
    <row r="2556" spans="2:56" s="162" customFormat="1" ht="12" customHeight="1" x14ac:dyDescent="0.15">
      <c r="B2556" s="1058"/>
      <c r="C2556" s="1063"/>
      <c r="D2556" s="1061"/>
      <c r="E2556" s="1061"/>
      <c r="F2556" s="1061"/>
      <c r="G2556" s="1061"/>
      <c r="H2556" s="1061"/>
      <c r="I2556" s="1061"/>
      <c r="J2556" s="1062"/>
      <c r="K2556" s="192"/>
      <c r="L2556" s="1038"/>
      <c r="M2556" s="1039"/>
      <c r="N2556" s="1038"/>
      <c r="O2556" s="1039"/>
      <c r="P2556" s="1034"/>
      <c r="Q2556" s="1036"/>
      <c r="R2556" s="408"/>
      <c r="S2556" s="408"/>
      <c r="T2556" s="408"/>
      <c r="U2556" s="1034"/>
      <c r="V2556" s="1036"/>
      <c r="W2556" s="1034"/>
      <c r="X2556" s="1035"/>
      <c r="Y2556" s="286"/>
      <c r="Z2556" s="286"/>
      <c r="AA2556" s="286"/>
      <c r="AB2556" s="286"/>
      <c r="AC2556" s="223"/>
      <c r="AD2556" s="223"/>
      <c r="AE2556" s="223"/>
      <c r="AF2556" s="223"/>
      <c r="AG2556" s="223"/>
      <c r="AH2556" s="223"/>
      <c r="AI2556" s="223"/>
      <c r="AJ2556" s="223"/>
      <c r="AK2556" s="1034"/>
      <c r="AL2556" s="1035"/>
      <c r="AM2556" s="1035"/>
      <c r="AN2556" s="788"/>
      <c r="AO2556" s="789"/>
      <c r="AP2556" s="3"/>
      <c r="AQ2556" s="222">
        <f t="shared" si="1179"/>
        <v>1</v>
      </c>
    </row>
    <row r="2557" spans="2:56" s="162" customFormat="1" ht="12" customHeight="1" x14ac:dyDescent="0.15">
      <c r="B2557" s="1058"/>
      <c r="C2557" s="1063"/>
      <c r="D2557" s="1061"/>
      <c r="E2557" s="1061"/>
      <c r="F2557" s="1061"/>
      <c r="G2557" s="1061"/>
      <c r="H2557" s="1061"/>
      <c r="I2557" s="1061"/>
      <c r="J2557" s="1062"/>
      <c r="K2557" s="192"/>
      <c r="L2557" s="1038"/>
      <c r="M2557" s="1039"/>
      <c r="N2557" s="1038"/>
      <c r="O2557" s="1039"/>
      <c r="P2557" s="1034"/>
      <c r="Q2557" s="1036"/>
      <c r="R2557" s="408"/>
      <c r="S2557" s="408"/>
      <c r="T2557" s="408"/>
      <c r="U2557" s="1034"/>
      <c r="V2557" s="1036"/>
      <c r="W2557" s="1034"/>
      <c r="X2557" s="1035"/>
      <c r="Y2557" s="286"/>
      <c r="Z2557" s="286"/>
      <c r="AA2557" s="286"/>
      <c r="AB2557" s="286"/>
      <c r="AC2557" s="223"/>
      <c r="AD2557" s="223"/>
      <c r="AE2557" s="223"/>
      <c r="AF2557" s="223"/>
      <c r="AG2557" s="223"/>
      <c r="AH2557" s="223"/>
      <c r="AI2557" s="223"/>
      <c r="AJ2557" s="223"/>
      <c r="AK2557" s="1034"/>
      <c r="AL2557" s="1035"/>
      <c r="AM2557" s="1035"/>
      <c r="AN2557" s="788"/>
      <c r="AO2557" s="789"/>
      <c r="AP2557" s="3"/>
      <c r="AQ2557" s="222">
        <f t="shared" si="1179"/>
        <v>1</v>
      </c>
    </row>
    <row r="2558" spans="2:56" s="162" customFormat="1" ht="12" customHeight="1" x14ac:dyDescent="0.15">
      <c r="B2558" s="1058"/>
      <c r="C2558" s="1063"/>
      <c r="D2558" s="1061"/>
      <c r="E2558" s="1061"/>
      <c r="F2558" s="1061"/>
      <c r="G2558" s="1061"/>
      <c r="H2558" s="1061"/>
      <c r="I2558" s="1061"/>
      <c r="J2558" s="1062"/>
      <c r="K2558" s="192"/>
      <c r="L2558" s="1038"/>
      <c r="M2558" s="1039"/>
      <c r="N2558" s="1038"/>
      <c r="O2558" s="1039"/>
      <c r="P2558" s="1034"/>
      <c r="Q2558" s="1036"/>
      <c r="R2558" s="408"/>
      <c r="S2558" s="408"/>
      <c r="T2558" s="408"/>
      <c r="U2558" s="1034"/>
      <c r="V2558" s="1036"/>
      <c r="W2558" s="1034"/>
      <c r="X2558" s="1035"/>
      <c r="Y2558" s="286"/>
      <c r="Z2558" s="286"/>
      <c r="AA2558" s="286"/>
      <c r="AB2558" s="286"/>
      <c r="AC2558" s="223"/>
      <c r="AD2558" s="223"/>
      <c r="AE2558" s="223"/>
      <c r="AF2558" s="223"/>
      <c r="AG2558" s="223"/>
      <c r="AH2558" s="223"/>
      <c r="AI2558" s="223"/>
      <c r="AJ2558" s="223"/>
      <c r="AK2558" s="1034"/>
      <c r="AL2558" s="1035"/>
      <c r="AM2558" s="1035"/>
      <c r="AN2558" s="788"/>
      <c r="AO2558" s="789"/>
      <c r="AP2558" s="3"/>
      <c r="AQ2558" s="222">
        <f t="shared" si="1179"/>
        <v>1</v>
      </c>
    </row>
    <row r="2559" spans="2:56" s="162" customFormat="1" ht="12" customHeight="1" x14ac:dyDescent="0.15">
      <c r="B2559" s="1058"/>
      <c r="C2559" s="1063"/>
      <c r="D2559" s="1061"/>
      <c r="E2559" s="1061"/>
      <c r="F2559" s="1061"/>
      <c r="G2559" s="1061"/>
      <c r="H2559" s="1061"/>
      <c r="I2559" s="1061"/>
      <c r="J2559" s="1062"/>
      <c r="K2559" s="192"/>
      <c r="L2559" s="1038"/>
      <c r="M2559" s="1039"/>
      <c r="N2559" s="1038"/>
      <c r="O2559" s="1039"/>
      <c r="P2559" s="1034"/>
      <c r="Q2559" s="1036"/>
      <c r="R2559" s="408"/>
      <c r="S2559" s="408"/>
      <c r="T2559" s="408"/>
      <c r="U2559" s="1034"/>
      <c r="V2559" s="1036"/>
      <c r="W2559" s="1034"/>
      <c r="X2559" s="1035"/>
      <c r="Y2559" s="286"/>
      <c r="Z2559" s="286"/>
      <c r="AA2559" s="286"/>
      <c r="AB2559" s="286"/>
      <c r="AC2559" s="223"/>
      <c r="AD2559" s="223"/>
      <c r="AE2559" s="223"/>
      <c r="AF2559" s="223"/>
      <c r="AG2559" s="223"/>
      <c r="AH2559" s="223"/>
      <c r="AI2559" s="223"/>
      <c r="AJ2559" s="223"/>
      <c r="AK2559" s="1034"/>
      <c r="AL2559" s="1035"/>
      <c r="AM2559" s="1035"/>
      <c r="AN2559" s="788"/>
      <c r="AO2559" s="789"/>
      <c r="AP2559" s="3"/>
      <c r="AQ2559" s="222">
        <f t="shared" si="1179"/>
        <v>1</v>
      </c>
    </row>
    <row r="2560" spans="2:56" s="162" customFormat="1" ht="12" customHeight="1" x14ac:dyDescent="0.15">
      <c r="B2560" s="1058"/>
      <c r="C2560" s="1063"/>
      <c r="D2560" s="1061"/>
      <c r="E2560" s="1061"/>
      <c r="F2560" s="1061"/>
      <c r="G2560" s="1061"/>
      <c r="H2560" s="1061"/>
      <c r="I2560" s="1061"/>
      <c r="J2560" s="1062"/>
      <c r="K2560" s="192"/>
      <c r="L2560" s="1038"/>
      <c r="M2560" s="1039"/>
      <c r="N2560" s="1038"/>
      <c r="O2560" s="1039"/>
      <c r="P2560" s="1034"/>
      <c r="Q2560" s="1036"/>
      <c r="R2560" s="408"/>
      <c r="S2560" s="408"/>
      <c r="T2560" s="408"/>
      <c r="U2560" s="1034"/>
      <c r="V2560" s="1036"/>
      <c r="W2560" s="1034"/>
      <c r="X2560" s="1035"/>
      <c r="Y2560" s="286"/>
      <c r="Z2560" s="286"/>
      <c r="AA2560" s="286"/>
      <c r="AB2560" s="286"/>
      <c r="AC2560" s="223"/>
      <c r="AD2560" s="223"/>
      <c r="AE2560" s="223"/>
      <c r="AF2560" s="223"/>
      <c r="AG2560" s="223"/>
      <c r="AH2560" s="223"/>
      <c r="AI2560" s="223"/>
      <c r="AJ2560" s="223"/>
      <c r="AK2560" s="1034"/>
      <c r="AL2560" s="1035"/>
      <c r="AM2560" s="1035"/>
      <c r="AN2560" s="788"/>
      <c r="AO2560" s="789"/>
      <c r="AP2560" s="3"/>
      <c r="AQ2560" s="222">
        <f t="shared" si="1179"/>
        <v>1</v>
      </c>
    </row>
    <row r="2561" spans="2:46" s="162" customFormat="1" ht="12" customHeight="1" x14ac:dyDescent="0.15">
      <c r="B2561" s="1058"/>
      <c r="C2561" s="1063"/>
      <c r="D2561" s="1061"/>
      <c r="E2561" s="1061"/>
      <c r="F2561" s="1061"/>
      <c r="G2561" s="1061"/>
      <c r="H2561" s="1061"/>
      <c r="I2561" s="1061"/>
      <c r="J2561" s="1062"/>
      <c r="K2561" s="192"/>
      <c r="L2561" s="1038"/>
      <c r="M2561" s="1039"/>
      <c r="N2561" s="1038"/>
      <c r="O2561" s="1039"/>
      <c r="P2561" s="1034"/>
      <c r="Q2561" s="1036"/>
      <c r="R2561" s="408"/>
      <c r="S2561" s="408"/>
      <c r="T2561" s="408"/>
      <c r="U2561" s="1034"/>
      <c r="V2561" s="1036"/>
      <c r="W2561" s="1034"/>
      <c r="X2561" s="1035"/>
      <c r="Y2561" s="286"/>
      <c r="Z2561" s="286"/>
      <c r="AA2561" s="286"/>
      <c r="AB2561" s="286"/>
      <c r="AC2561" s="223"/>
      <c r="AD2561" s="223"/>
      <c r="AE2561" s="223"/>
      <c r="AF2561" s="223"/>
      <c r="AG2561" s="223"/>
      <c r="AH2561" s="223"/>
      <c r="AI2561" s="223"/>
      <c r="AJ2561" s="223"/>
      <c r="AK2561" s="1034"/>
      <c r="AL2561" s="1035"/>
      <c r="AM2561" s="1035"/>
      <c r="AN2561" s="788"/>
      <c r="AO2561" s="789"/>
      <c r="AP2561" s="3"/>
      <c r="AQ2561" s="222">
        <f t="shared" si="1179"/>
        <v>1</v>
      </c>
    </row>
    <row r="2562" spans="2:46" s="162" customFormat="1" ht="12" customHeight="1" x14ac:dyDescent="0.15">
      <c r="B2562" s="1058"/>
      <c r="C2562" s="1063"/>
      <c r="D2562" s="1061"/>
      <c r="E2562" s="1061"/>
      <c r="F2562" s="1061"/>
      <c r="G2562" s="1061"/>
      <c r="H2562" s="1061"/>
      <c r="I2562" s="1061"/>
      <c r="J2562" s="1062"/>
      <c r="K2562" s="192"/>
      <c r="L2562" s="1038"/>
      <c r="M2562" s="1039"/>
      <c r="N2562" s="1038"/>
      <c r="O2562" s="1039"/>
      <c r="P2562" s="1034"/>
      <c r="Q2562" s="1036"/>
      <c r="R2562" s="408"/>
      <c r="S2562" s="408"/>
      <c r="T2562" s="408"/>
      <c r="U2562" s="1034"/>
      <c r="V2562" s="1036"/>
      <c r="W2562" s="1034"/>
      <c r="X2562" s="1035"/>
      <c r="Y2562" s="286"/>
      <c r="Z2562" s="286"/>
      <c r="AA2562" s="286"/>
      <c r="AB2562" s="286"/>
      <c r="AC2562" s="223"/>
      <c r="AD2562" s="223"/>
      <c r="AE2562" s="223"/>
      <c r="AF2562" s="223"/>
      <c r="AG2562" s="223"/>
      <c r="AH2562" s="223"/>
      <c r="AI2562" s="223"/>
      <c r="AJ2562" s="223"/>
      <c r="AK2562" s="1034"/>
      <c r="AL2562" s="1035"/>
      <c r="AM2562" s="1035"/>
      <c r="AN2562" s="788"/>
      <c r="AO2562" s="789"/>
      <c r="AP2562" s="3"/>
      <c r="AQ2562" s="222">
        <f t="shared" si="1179"/>
        <v>1</v>
      </c>
    </row>
    <row r="2563" spans="2:46" s="162" customFormat="1" ht="12" customHeight="1" x14ac:dyDescent="0.15">
      <c r="B2563" s="1058"/>
      <c r="C2563" s="1063"/>
      <c r="D2563" s="1061"/>
      <c r="E2563" s="1061"/>
      <c r="F2563" s="1061"/>
      <c r="G2563" s="1061"/>
      <c r="H2563" s="1061"/>
      <c r="I2563" s="1061"/>
      <c r="J2563" s="1062"/>
      <c r="K2563" s="192"/>
      <c r="L2563" s="1038"/>
      <c r="M2563" s="1039"/>
      <c r="N2563" s="1038"/>
      <c r="O2563" s="1039"/>
      <c r="P2563" s="1034"/>
      <c r="Q2563" s="1036"/>
      <c r="R2563" s="408"/>
      <c r="S2563" s="408"/>
      <c r="T2563" s="408"/>
      <c r="U2563" s="1034"/>
      <c r="V2563" s="1036"/>
      <c r="W2563" s="1034"/>
      <c r="X2563" s="1035"/>
      <c r="Y2563" s="286"/>
      <c r="Z2563" s="286"/>
      <c r="AA2563" s="286"/>
      <c r="AB2563" s="286"/>
      <c r="AC2563" s="223"/>
      <c r="AD2563" s="223"/>
      <c r="AE2563" s="223"/>
      <c r="AF2563" s="223"/>
      <c r="AG2563" s="223"/>
      <c r="AH2563" s="223"/>
      <c r="AI2563" s="223"/>
      <c r="AJ2563" s="223"/>
      <c r="AK2563" s="1034"/>
      <c r="AL2563" s="1035"/>
      <c r="AM2563" s="1035"/>
      <c r="AN2563" s="788"/>
      <c r="AO2563" s="789"/>
      <c r="AP2563" s="3"/>
      <c r="AQ2563" s="222">
        <f t="shared" si="1179"/>
        <v>1</v>
      </c>
    </row>
    <row r="2564" spans="2:46" s="162" customFormat="1" ht="12" customHeight="1" x14ac:dyDescent="0.15">
      <c r="B2564" s="1058"/>
      <c r="C2564" s="1063"/>
      <c r="D2564" s="1061"/>
      <c r="E2564" s="1061"/>
      <c r="F2564" s="1061"/>
      <c r="G2564" s="1061"/>
      <c r="H2564" s="1061"/>
      <c r="I2564" s="1061"/>
      <c r="J2564" s="1062"/>
      <c r="K2564" s="192"/>
      <c r="L2564" s="1038"/>
      <c r="M2564" s="1039"/>
      <c r="N2564" s="1038"/>
      <c r="O2564" s="1039"/>
      <c r="P2564" s="1034"/>
      <c r="Q2564" s="1036"/>
      <c r="R2564" s="408"/>
      <c r="S2564" s="408"/>
      <c r="T2564" s="408"/>
      <c r="U2564" s="1034"/>
      <c r="V2564" s="1036"/>
      <c r="W2564" s="1034"/>
      <c r="X2564" s="1035"/>
      <c r="Y2564" s="286"/>
      <c r="Z2564" s="286"/>
      <c r="AA2564" s="286"/>
      <c r="AB2564" s="286"/>
      <c r="AC2564" s="223"/>
      <c r="AD2564" s="223"/>
      <c r="AE2564" s="223"/>
      <c r="AF2564" s="223"/>
      <c r="AG2564" s="223"/>
      <c r="AH2564" s="223"/>
      <c r="AI2564" s="223"/>
      <c r="AJ2564" s="223"/>
      <c r="AK2564" s="1034"/>
      <c r="AL2564" s="1035"/>
      <c r="AM2564" s="1035"/>
      <c r="AN2564" s="788"/>
      <c r="AO2564" s="789"/>
      <c r="AP2564" s="3"/>
      <c r="AQ2564" s="222">
        <f t="shared" si="1179"/>
        <v>1</v>
      </c>
    </row>
    <row r="2565" spans="2:46" s="162" customFormat="1" ht="12" customHeight="1" x14ac:dyDescent="0.15">
      <c r="B2565" s="1058"/>
      <c r="C2565" s="1063"/>
      <c r="D2565" s="1061"/>
      <c r="E2565" s="1061"/>
      <c r="F2565" s="1061"/>
      <c r="G2565" s="1061"/>
      <c r="H2565" s="1061"/>
      <c r="I2565" s="1061"/>
      <c r="J2565" s="1062"/>
      <c r="K2565" s="192"/>
      <c r="L2565" s="1038"/>
      <c r="M2565" s="1039"/>
      <c r="N2565" s="1038"/>
      <c r="O2565" s="1039"/>
      <c r="P2565" s="1034"/>
      <c r="Q2565" s="1036"/>
      <c r="R2565" s="408"/>
      <c r="S2565" s="408"/>
      <c r="T2565" s="408"/>
      <c r="U2565" s="1034"/>
      <c r="V2565" s="1036"/>
      <c r="W2565" s="1034"/>
      <c r="X2565" s="1035"/>
      <c r="Y2565" s="286"/>
      <c r="Z2565" s="286"/>
      <c r="AA2565" s="286"/>
      <c r="AB2565" s="286"/>
      <c r="AC2565" s="223"/>
      <c r="AD2565" s="223"/>
      <c r="AE2565" s="223"/>
      <c r="AF2565" s="223"/>
      <c r="AG2565" s="223"/>
      <c r="AH2565" s="223"/>
      <c r="AI2565" s="223"/>
      <c r="AJ2565" s="223"/>
      <c r="AK2565" s="1034"/>
      <c r="AL2565" s="1035"/>
      <c r="AM2565" s="1035"/>
      <c r="AN2565" s="788"/>
      <c r="AO2565" s="789"/>
      <c r="AP2565" s="3"/>
      <c r="AQ2565" s="222">
        <f t="shared" si="1179"/>
        <v>1</v>
      </c>
    </row>
    <row r="2566" spans="2:46" s="162" customFormat="1" ht="12" customHeight="1" x14ac:dyDescent="0.15">
      <c r="B2566" s="1058"/>
      <c r="C2566" s="1063"/>
      <c r="D2566" s="1061"/>
      <c r="E2566" s="1061"/>
      <c r="F2566" s="1061"/>
      <c r="G2566" s="1061"/>
      <c r="H2566" s="1061"/>
      <c r="I2566" s="1061"/>
      <c r="J2566" s="1062"/>
      <c r="K2566" s="192"/>
      <c r="L2566" s="1038"/>
      <c r="M2566" s="1039"/>
      <c r="N2566" s="1038"/>
      <c r="O2566" s="1039"/>
      <c r="P2566" s="1034"/>
      <c r="Q2566" s="1036"/>
      <c r="R2566" s="408"/>
      <c r="S2566" s="408"/>
      <c r="T2566" s="408"/>
      <c r="U2566" s="1034"/>
      <c r="V2566" s="1036"/>
      <c r="W2566" s="1034"/>
      <c r="X2566" s="1035"/>
      <c r="Y2566" s="286"/>
      <c r="Z2566" s="286"/>
      <c r="AA2566" s="286"/>
      <c r="AB2566" s="286"/>
      <c r="AC2566" s="223"/>
      <c r="AD2566" s="223"/>
      <c r="AE2566" s="223"/>
      <c r="AF2566" s="223"/>
      <c r="AG2566" s="223"/>
      <c r="AH2566" s="223"/>
      <c r="AI2566" s="223"/>
      <c r="AJ2566" s="223"/>
      <c r="AK2566" s="1034"/>
      <c r="AL2566" s="1035"/>
      <c r="AM2566" s="1035"/>
      <c r="AN2566" s="788"/>
      <c r="AO2566" s="789"/>
      <c r="AP2566" s="3"/>
      <c r="AQ2566" s="222">
        <f t="shared" si="1179"/>
        <v>1</v>
      </c>
    </row>
    <row r="2567" spans="2:46" s="162" customFormat="1" ht="12" customHeight="1" x14ac:dyDescent="0.15">
      <c r="B2567" s="1058"/>
      <c r="C2567" s="1063"/>
      <c r="D2567" s="1061"/>
      <c r="E2567" s="1061"/>
      <c r="F2567" s="1061"/>
      <c r="G2567" s="1061"/>
      <c r="H2567" s="1061"/>
      <c r="I2567" s="1061"/>
      <c r="J2567" s="1062"/>
      <c r="K2567" s="192"/>
      <c r="L2567" s="1038"/>
      <c r="M2567" s="1039"/>
      <c r="N2567" s="1038"/>
      <c r="O2567" s="1039"/>
      <c r="P2567" s="1034"/>
      <c r="Q2567" s="1036"/>
      <c r="R2567" s="408"/>
      <c r="S2567" s="408"/>
      <c r="T2567" s="408"/>
      <c r="U2567" s="1034"/>
      <c r="V2567" s="1036"/>
      <c r="W2567" s="1034"/>
      <c r="X2567" s="1035"/>
      <c r="Y2567" s="286"/>
      <c r="Z2567" s="286"/>
      <c r="AA2567" s="286"/>
      <c r="AB2567" s="286"/>
      <c r="AC2567" s="223"/>
      <c r="AD2567" s="223"/>
      <c r="AE2567" s="223"/>
      <c r="AF2567" s="223"/>
      <c r="AG2567" s="223"/>
      <c r="AH2567" s="223"/>
      <c r="AI2567" s="223"/>
      <c r="AJ2567" s="223"/>
      <c r="AK2567" s="1034"/>
      <c r="AL2567" s="1035"/>
      <c r="AM2567" s="1035"/>
      <c r="AN2567" s="788"/>
      <c r="AO2567" s="789"/>
      <c r="AP2567" s="3"/>
      <c r="AQ2567" s="222">
        <f t="shared" si="1179"/>
        <v>1</v>
      </c>
    </row>
    <row r="2568" spans="2:46" s="162" customFormat="1" ht="12" customHeight="1" x14ac:dyDescent="0.15">
      <c r="B2568" s="1058"/>
      <c r="C2568" s="1063"/>
      <c r="D2568" s="1061"/>
      <c r="E2568" s="1061"/>
      <c r="F2568" s="1061"/>
      <c r="G2568" s="1061"/>
      <c r="H2568" s="1061"/>
      <c r="I2568" s="1061"/>
      <c r="J2568" s="1062"/>
      <c r="K2568" s="192"/>
      <c r="L2568" s="1038"/>
      <c r="M2568" s="1039"/>
      <c r="N2568" s="1038"/>
      <c r="O2568" s="1039"/>
      <c r="P2568" s="1034"/>
      <c r="Q2568" s="1036"/>
      <c r="R2568" s="408"/>
      <c r="S2568" s="408"/>
      <c r="T2568" s="408"/>
      <c r="U2568" s="1034"/>
      <c r="V2568" s="1036"/>
      <c r="W2568" s="1034"/>
      <c r="X2568" s="1035"/>
      <c r="Y2568" s="286"/>
      <c r="Z2568" s="286"/>
      <c r="AA2568" s="286"/>
      <c r="AB2568" s="286"/>
      <c r="AC2568" s="223"/>
      <c r="AD2568" s="223"/>
      <c r="AE2568" s="223"/>
      <c r="AF2568" s="223"/>
      <c r="AG2568" s="223"/>
      <c r="AH2568" s="223"/>
      <c r="AI2568" s="223"/>
      <c r="AJ2568" s="223"/>
      <c r="AK2568" s="1034"/>
      <c r="AL2568" s="1035"/>
      <c r="AM2568" s="1035"/>
      <c r="AN2568" s="788"/>
      <c r="AO2568" s="789"/>
      <c r="AP2568" s="3"/>
      <c r="AQ2568" s="222">
        <f t="shared" si="1179"/>
        <v>1</v>
      </c>
    </row>
    <row r="2569" spans="2:46" s="162" customFormat="1" ht="12" customHeight="1" x14ac:dyDescent="0.15">
      <c r="B2569" s="1058"/>
      <c r="C2569" s="1063"/>
      <c r="D2569" s="1061"/>
      <c r="E2569" s="1061"/>
      <c r="F2569" s="1061"/>
      <c r="G2569" s="1061"/>
      <c r="H2569" s="1061"/>
      <c r="I2569" s="1061"/>
      <c r="J2569" s="1062"/>
      <c r="K2569" s="1016" t="s">
        <v>216</v>
      </c>
      <c r="L2569" s="1016" t="s">
        <v>215</v>
      </c>
      <c r="M2569" s="1016"/>
      <c r="N2569" s="1016"/>
      <c r="O2569" s="1016"/>
      <c r="P2569" s="1016"/>
      <c r="Q2569" s="1016"/>
      <c r="R2569" s="1016"/>
      <c r="S2569" s="1016"/>
      <c r="T2569" s="1016"/>
      <c r="U2569" s="1016"/>
      <c r="V2569" s="1016"/>
      <c r="W2569" s="1016"/>
      <c r="X2569" s="1016"/>
      <c r="Y2569" s="1040" t="s">
        <v>466</v>
      </c>
      <c r="Z2569" s="1041"/>
      <c r="AA2569" s="1041"/>
      <c r="AB2569" s="1042"/>
      <c r="AC2569" s="224">
        <f t="shared" ref="AC2569:AJ2569" si="1180">SUM(AC2549:AC2568)</f>
        <v>0</v>
      </c>
      <c r="AD2569" s="224">
        <f t="shared" si="1180"/>
        <v>0</v>
      </c>
      <c r="AE2569" s="224">
        <f t="shared" si="1180"/>
        <v>7.4999999999999997E-3</v>
      </c>
      <c r="AF2569" s="224">
        <f t="shared" si="1180"/>
        <v>2.0000000000000004E-2</v>
      </c>
      <c r="AG2569" s="224">
        <f t="shared" si="1180"/>
        <v>0</v>
      </c>
      <c r="AH2569" s="224">
        <f t="shared" si="1180"/>
        <v>0</v>
      </c>
      <c r="AI2569" s="224">
        <f t="shared" si="1180"/>
        <v>0</v>
      </c>
      <c r="AJ2569" s="224">
        <f t="shared" si="1180"/>
        <v>0</v>
      </c>
      <c r="AK2569" s="1040" t="s">
        <v>214</v>
      </c>
      <c r="AL2569" s="1041"/>
      <c r="AM2569" s="1041"/>
      <c r="AN2569" s="788"/>
      <c r="AO2569" s="789"/>
      <c r="AP2569" s="3"/>
    </row>
    <row r="2570" spans="2:46" s="162" customFormat="1" ht="12" customHeight="1" x14ac:dyDescent="0.15">
      <c r="B2570" s="1058"/>
      <c r="C2570" s="1063"/>
      <c r="D2570" s="1061"/>
      <c r="E2570" s="1061"/>
      <c r="F2570" s="1061"/>
      <c r="G2570" s="1061"/>
      <c r="H2570" s="1061"/>
      <c r="I2570" s="1061"/>
      <c r="J2570" s="1062"/>
      <c r="K2570" s="1016"/>
      <c r="L2570" s="1016" t="s">
        <v>467</v>
      </c>
      <c r="M2570" s="1016"/>
      <c r="N2570" s="1016"/>
      <c r="O2570" s="1016" t="s">
        <v>213</v>
      </c>
      <c r="P2570" s="1016"/>
      <c r="Q2570" s="1016"/>
      <c r="R2570" s="1016"/>
      <c r="S2570" s="1016"/>
      <c r="T2570" s="1016"/>
      <c r="U2570" s="1016"/>
      <c r="V2570" s="1016"/>
      <c r="W2570" s="1016"/>
      <c r="X2570" s="1016"/>
      <c r="Y2570" s="193">
        <f>COUNTIF(Y2549:Y2568,"○")</f>
        <v>0</v>
      </c>
      <c r="Z2570" s="193">
        <f>COUNTIF(Z2549:Z2568,"○")</f>
        <v>0</v>
      </c>
      <c r="AA2570" s="193">
        <f>COUNTIF(AA2549:AA2568,"○")</f>
        <v>0</v>
      </c>
      <c r="AB2570" s="193">
        <f>COUNTIF(AB2549:AB2568,"○")</f>
        <v>0</v>
      </c>
      <c r="AC2570" s="193">
        <f t="shared" ref="AC2570:AJ2570" si="1181">COUNT(AC2549:AC2568)</f>
        <v>0</v>
      </c>
      <c r="AD2570" s="193">
        <f t="shared" si="1181"/>
        <v>0</v>
      </c>
      <c r="AE2570" s="193">
        <f t="shared" si="1181"/>
        <v>1</v>
      </c>
      <c r="AF2570" s="193">
        <f t="shared" si="1181"/>
        <v>1</v>
      </c>
      <c r="AG2570" s="193">
        <f t="shared" si="1181"/>
        <v>0</v>
      </c>
      <c r="AH2570" s="193">
        <f t="shared" si="1181"/>
        <v>0</v>
      </c>
      <c r="AI2570" s="193">
        <f t="shared" si="1181"/>
        <v>0</v>
      </c>
      <c r="AJ2570" s="193">
        <f t="shared" si="1181"/>
        <v>0</v>
      </c>
      <c r="AK2570" s="1043"/>
      <c r="AL2570" s="1044"/>
      <c r="AM2570" s="1044"/>
      <c r="AN2570" s="1044"/>
      <c r="AO2570" s="1045"/>
      <c r="AP2570" s="3"/>
    </row>
    <row r="2571" spans="2:46" ht="12" customHeight="1" x14ac:dyDescent="0.15">
      <c r="B2571" s="1058"/>
      <c r="C2571" s="1063"/>
      <c r="D2571" s="1061"/>
      <c r="E2571" s="1061"/>
      <c r="F2571" s="1061"/>
      <c r="G2571" s="1061"/>
      <c r="H2571" s="1061"/>
      <c r="I2571" s="1061"/>
      <c r="J2571" s="1062"/>
      <c r="K2571" s="1016"/>
      <c r="L2571" s="1016"/>
      <c r="M2571" s="1016"/>
      <c r="N2571" s="1016"/>
      <c r="O2571" s="1016" t="s">
        <v>468</v>
      </c>
      <c r="P2571" s="1016"/>
      <c r="Q2571" s="1016"/>
      <c r="R2571" s="1016"/>
      <c r="S2571" s="1016"/>
      <c r="T2571" s="1016"/>
      <c r="U2571" s="1016"/>
      <c r="V2571" s="1016"/>
      <c r="W2571" s="1016"/>
      <c r="X2571" s="1016"/>
      <c r="Y2571" s="1034" t="str">
        <f>IF(Y2570&gt;0,"Ⅳ",IF(Z2570&gt;0,"Ⅲ",IF(AA2570&gt;0,"Ⅱa",IF(AB2570&gt;0,"Ⅱb","Ⅰ"))))</f>
        <v>Ⅰ</v>
      </c>
      <c r="Z2571" s="1035"/>
      <c r="AA2571" s="1035"/>
      <c r="AB2571" s="1036"/>
      <c r="AC2571" s="1034" t="str">
        <f>IF(AC2570&gt;0,"Ⅳ",IF(AD2570&gt;0,"Ⅲ",IF(AE2570&gt;0,"Ⅱa",IF(AF2570&gt;0,"Ⅱb","Ⅰ"))))</f>
        <v>Ⅱa</v>
      </c>
      <c r="AD2571" s="1035"/>
      <c r="AE2571" s="1035"/>
      <c r="AF2571" s="1036"/>
      <c r="AG2571" s="1034" t="str">
        <f>IF(AG2570&gt;0,"Ⅳ",IF(AH2570&gt;0,"Ⅲ",IF(AI2570&gt;0,"Ⅱa",IF(AJ2570&gt;0,"Ⅱb","Ⅰ"))))</f>
        <v>Ⅰ</v>
      </c>
      <c r="AH2571" s="1035"/>
      <c r="AI2571" s="1035"/>
      <c r="AJ2571" s="1036"/>
      <c r="AK2571" s="1046"/>
      <c r="AL2571" s="1047"/>
      <c r="AM2571" s="1047"/>
      <c r="AN2571" s="1047"/>
      <c r="AO2571" s="1048"/>
      <c r="AP2571" s="3"/>
      <c r="AQ2571" s="282" t="s">
        <v>312</v>
      </c>
      <c r="AR2571" s="282" t="s">
        <v>313</v>
      </c>
      <c r="AS2571" s="699" t="s">
        <v>316</v>
      </c>
      <c r="AT2571" s="1026"/>
    </row>
    <row r="2572" spans="2:46" ht="12" customHeight="1" x14ac:dyDescent="0.15">
      <c r="B2572" s="1058"/>
      <c r="C2572" s="1063"/>
      <c r="D2572" s="1061"/>
      <c r="E2572" s="1061"/>
      <c r="F2572" s="1061"/>
      <c r="G2572" s="1061"/>
      <c r="H2572" s="1061"/>
      <c r="I2572" s="1061"/>
      <c r="J2572" s="1062"/>
      <c r="K2572" s="1016"/>
      <c r="L2572" s="1016" t="s">
        <v>469</v>
      </c>
      <c r="M2572" s="1016"/>
      <c r="N2572" s="1016"/>
      <c r="O2572" s="1016" t="s">
        <v>212</v>
      </c>
      <c r="P2572" s="1016"/>
      <c r="Q2572" s="1016"/>
      <c r="R2572" s="1016"/>
      <c r="S2572" s="1016"/>
      <c r="T2572" s="1016"/>
      <c r="U2572" s="1016"/>
      <c r="V2572" s="1016"/>
      <c r="W2572" s="1016"/>
      <c r="X2572" s="1016"/>
      <c r="Y2572" s="187" t="s">
        <v>32</v>
      </c>
      <c r="Z2572" s="187" t="s">
        <v>33</v>
      </c>
      <c r="AA2572" s="1027" t="s">
        <v>34</v>
      </c>
      <c r="AB2572" s="1027"/>
      <c r="AC2572" s="187" t="s">
        <v>32</v>
      </c>
      <c r="AD2572" s="187" t="s">
        <v>33</v>
      </c>
      <c r="AE2572" s="1027" t="s">
        <v>34</v>
      </c>
      <c r="AF2572" s="1027"/>
      <c r="AG2572" s="187" t="s">
        <v>32</v>
      </c>
      <c r="AH2572" s="187" t="s">
        <v>33</v>
      </c>
      <c r="AI2572" s="1027" t="s">
        <v>34</v>
      </c>
      <c r="AJ2572" s="1027"/>
      <c r="AK2572" s="1046"/>
      <c r="AL2572" s="1047"/>
      <c r="AM2572" s="1047"/>
      <c r="AN2572" s="1047"/>
      <c r="AO2572" s="1048"/>
      <c r="AP2572" s="3"/>
      <c r="AQ2572" s="1028">
        <f>+Y2570+Z2570</f>
        <v>0</v>
      </c>
      <c r="AR2572" s="1029"/>
      <c r="AS2572" s="1028">
        <f>+AA2570+AB2570</f>
        <v>0</v>
      </c>
      <c r="AT2572" s="1029"/>
    </row>
    <row r="2573" spans="2:46" ht="12" customHeight="1" x14ac:dyDescent="0.15">
      <c r="B2573" s="1058"/>
      <c r="C2573" s="1063"/>
      <c r="D2573" s="1061"/>
      <c r="E2573" s="1061"/>
      <c r="F2573" s="1061"/>
      <c r="G2573" s="1061"/>
      <c r="H2573" s="1061"/>
      <c r="I2573" s="1061"/>
      <c r="J2573" s="1062"/>
      <c r="K2573" s="1016"/>
      <c r="L2573" s="1016"/>
      <c r="M2573" s="1016"/>
      <c r="N2573" s="1016"/>
      <c r="O2573" s="1016" t="s">
        <v>470</v>
      </c>
      <c r="P2573" s="1016"/>
      <c r="Q2573" s="1016"/>
      <c r="R2573" s="1016"/>
      <c r="S2573" s="1016"/>
      <c r="T2573" s="1016"/>
      <c r="U2573" s="1016"/>
      <c r="V2573" s="1016"/>
      <c r="W2573" s="1016"/>
      <c r="X2573" s="1016"/>
      <c r="Y2573" s="193" t="str">
        <f>IF(Y2570=0,"",1)</f>
        <v/>
      </c>
      <c r="Z2573" s="193" t="str">
        <f>IF(Z2570=0,"",1)</f>
        <v/>
      </c>
      <c r="AA2573" s="1030" t="str">
        <f>IF(AQ2572=1,"",IF(AS2572&gt;0,1,""))</f>
        <v/>
      </c>
      <c r="AB2573" s="1031"/>
      <c r="AC2573" s="193">
        <f>+AC2570</f>
        <v>0</v>
      </c>
      <c r="AD2573" s="193">
        <f>AD2570</f>
        <v>0</v>
      </c>
      <c r="AE2573" s="1030">
        <f>AE2570+AF2570</f>
        <v>2</v>
      </c>
      <c r="AF2573" s="1031"/>
      <c r="AG2573" s="193">
        <f>AG2570</f>
        <v>0</v>
      </c>
      <c r="AH2573" s="193">
        <f>AH2570</f>
        <v>0</v>
      </c>
      <c r="AI2573" s="1030">
        <f>AI2570+AJ2570</f>
        <v>0</v>
      </c>
      <c r="AJ2573" s="1031"/>
      <c r="AK2573" s="1046"/>
      <c r="AL2573" s="1047"/>
      <c r="AM2573" s="1047"/>
      <c r="AN2573" s="1047"/>
      <c r="AO2573" s="1048"/>
      <c r="AP2573" s="3"/>
      <c r="AQ2573" s="197">
        <f>+Y2570+AC2573+AG2573</f>
        <v>0</v>
      </c>
      <c r="AR2573" s="197">
        <f>+Z2570+AD2573+AH2573</f>
        <v>0</v>
      </c>
      <c r="AS2573" s="1032">
        <f>+AS2572+AE2573+AI2573</f>
        <v>2</v>
      </c>
      <c r="AT2573" s="1033"/>
    </row>
    <row r="2574" spans="2:46" ht="12" customHeight="1" x14ac:dyDescent="0.15">
      <c r="B2574" s="1058"/>
      <c r="C2574" s="1063"/>
      <c r="D2574" s="1061"/>
      <c r="E2574" s="1061"/>
      <c r="F2574" s="1061"/>
      <c r="G2574" s="1061"/>
      <c r="H2574" s="1061"/>
      <c r="I2574" s="1061"/>
      <c r="J2574" s="1062"/>
      <c r="K2574" s="1016"/>
      <c r="L2574" s="1016"/>
      <c r="M2574" s="1016"/>
      <c r="N2574" s="1016"/>
      <c r="O2574" s="1016" t="s">
        <v>471</v>
      </c>
      <c r="P2574" s="1016"/>
      <c r="Q2574" s="1016"/>
      <c r="R2574" s="1016"/>
      <c r="S2574" s="1016"/>
      <c r="T2574" s="1016"/>
      <c r="U2574" s="1016"/>
      <c r="V2574" s="1016"/>
      <c r="W2574" s="1016"/>
      <c r="X2574" s="1016"/>
      <c r="Y2574" s="1034" t="s">
        <v>875</v>
      </c>
      <c r="Z2574" s="1035"/>
      <c r="AA2574" s="1035"/>
      <c r="AB2574" s="1036"/>
      <c r="AC2574" s="1034" t="str">
        <f>IF(AC2573&gt;0,"Ⅳ",IF(AD2573&gt;0,"Ⅲ",IF(AE2573&gt;0,"Ⅱ","Ⅰ")))</f>
        <v>Ⅱ</v>
      </c>
      <c r="AD2574" s="1035"/>
      <c r="AE2574" s="1035"/>
      <c r="AF2574" s="1036"/>
      <c r="AG2574" s="1034" t="str">
        <f>IF(AG2573&gt;0,"Ⅳ",IF(AH2573&gt;0,"Ⅲ",IF(AI2573&gt;0,"Ⅱ","Ⅰ")))</f>
        <v>Ⅰ</v>
      </c>
      <c r="AH2574" s="1035"/>
      <c r="AI2574" s="1035"/>
      <c r="AJ2574" s="1036"/>
      <c r="AK2574" s="1046"/>
      <c r="AL2574" s="1047"/>
      <c r="AM2574" s="1047"/>
      <c r="AN2574" s="1047"/>
      <c r="AO2574" s="1048"/>
      <c r="AP2574" s="3"/>
      <c r="AQ2574" s="1037" t="str">
        <f>IF(AQ2573&gt;0,"Ⅳ",IF(AR2573&gt;0,"Ⅲ",IF(AS2573&gt;0,"Ⅱ","Ⅰ")))</f>
        <v>Ⅱ</v>
      </c>
      <c r="AR2574" s="1037"/>
      <c r="AS2574" s="1037"/>
      <c r="AT2574" s="1037"/>
    </row>
    <row r="2575" spans="2:46" ht="12" customHeight="1" x14ac:dyDescent="0.15">
      <c r="B2575" s="1058"/>
      <c r="C2575" s="1063"/>
      <c r="D2575" s="1061"/>
      <c r="E2575" s="1061"/>
      <c r="F2575" s="1061"/>
      <c r="G2575" s="1061"/>
      <c r="H2575" s="1061"/>
      <c r="I2575" s="1061"/>
      <c r="J2575" s="1062"/>
      <c r="K2575" s="1016"/>
      <c r="L2575" s="1016"/>
      <c r="M2575" s="1016"/>
      <c r="N2575" s="1016"/>
      <c r="O2575" s="1016" t="s">
        <v>472</v>
      </c>
      <c r="P2575" s="1016"/>
      <c r="Q2575" s="1016"/>
      <c r="R2575" s="1016"/>
      <c r="S2575" s="1016"/>
      <c r="T2575" s="1016"/>
      <c r="U2575" s="1016"/>
      <c r="V2575" s="1016"/>
      <c r="W2575" s="1016"/>
      <c r="X2575" s="1016"/>
      <c r="Y2575" s="1034" t="str">
        <f>IF(COUNTIF(Y2574:AJ2574,"Ⅳ")&gt;0,"Ⅳ",IF(COUNTIF(Y2574:AJ2574,"Ⅲ")&gt;0,"Ⅲ",IF(COUNTIF(Y2574:AJ2574,"Ⅱ")&gt;0,"Ⅱ","Ⅰ")))</f>
        <v>Ⅱ</v>
      </c>
      <c r="Z2575" s="1035"/>
      <c r="AA2575" s="1035"/>
      <c r="AB2575" s="1035"/>
      <c r="AC2575" s="1035"/>
      <c r="AD2575" s="1035"/>
      <c r="AE2575" s="1035"/>
      <c r="AF2575" s="1035"/>
      <c r="AG2575" s="1035"/>
      <c r="AH2575" s="1035"/>
      <c r="AI2575" s="1035"/>
      <c r="AJ2575" s="1036"/>
      <c r="AK2575" s="1049"/>
      <c r="AL2575" s="1050"/>
      <c r="AM2575" s="1050"/>
      <c r="AN2575" s="1050"/>
      <c r="AO2575" s="1051"/>
      <c r="AP2575" s="3"/>
    </row>
    <row r="2576" spans="2:46" ht="14.25" customHeight="1" x14ac:dyDescent="0.15">
      <c r="B2576" s="1058"/>
      <c r="C2576" s="1063"/>
      <c r="D2576" s="1061"/>
      <c r="E2576" s="1061"/>
      <c r="F2576" s="1061"/>
      <c r="G2576" s="1061"/>
      <c r="H2576" s="1061"/>
      <c r="I2576" s="1061"/>
      <c r="J2576" s="1062"/>
      <c r="K2576" s="1016" t="s">
        <v>169</v>
      </c>
      <c r="L2576" s="1017"/>
      <c r="M2576" s="1017"/>
      <c r="N2576" s="1017"/>
      <c r="O2576" s="1017"/>
      <c r="P2576" s="1017"/>
      <c r="Q2576" s="1017"/>
      <c r="R2576" s="1017"/>
      <c r="S2576" s="1017"/>
      <c r="T2576" s="1017"/>
      <c r="U2576" s="1017"/>
      <c r="V2576" s="1017"/>
      <c r="W2576" s="1017"/>
      <c r="X2576" s="1017"/>
      <c r="Y2576" s="1017"/>
      <c r="Z2576" s="1017"/>
      <c r="AA2576" s="1017"/>
      <c r="AB2576" s="1017"/>
      <c r="AC2576" s="1017"/>
      <c r="AD2576" s="1017"/>
      <c r="AE2576" s="1017"/>
      <c r="AF2576" s="1017"/>
      <c r="AG2576" s="1017"/>
      <c r="AH2576" s="1017"/>
      <c r="AI2576" s="1017"/>
      <c r="AJ2576" s="1017"/>
      <c r="AK2576" s="1017"/>
      <c r="AL2576" s="1017"/>
      <c r="AM2576" s="1017"/>
      <c r="AN2576" s="1017"/>
      <c r="AO2576" s="1017"/>
      <c r="AP2576" s="3"/>
    </row>
    <row r="2577" spans="2:86" ht="14.25" customHeight="1" x14ac:dyDescent="0.15">
      <c r="B2577" s="1058"/>
      <c r="C2577" s="1063"/>
      <c r="D2577" s="1061"/>
      <c r="E2577" s="1061"/>
      <c r="F2577" s="1061"/>
      <c r="G2577" s="1061"/>
      <c r="H2577" s="1061"/>
      <c r="I2577" s="1061"/>
      <c r="J2577" s="1062"/>
      <c r="K2577" s="1016"/>
      <c r="L2577" s="1017"/>
      <c r="M2577" s="1017"/>
      <c r="N2577" s="1017"/>
      <c r="O2577" s="1017"/>
      <c r="P2577" s="1017"/>
      <c r="Q2577" s="1017"/>
      <c r="R2577" s="1017"/>
      <c r="S2577" s="1017"/>
      <c r="T2577" s="1017"/>
      <c r="U2577" s="1017"/>
      <c r="V2577" s="1017"/>
      <c r="W2577" s="1017"/>
      <c r="X2577" s="1017"/>
      <c r="Y2577" s="1017"/>
      <c r="Z2577" s="1017"/>
      <c r="AA2577" s="1017"/>
      <c r="AB2577" s="1017"/>
      <c r="AC2577" s="1017"/>
      <c r="AD2577" s="1017"/>
      <c r="AE2577" s="1017"/>
      <c r="AF2577" s="1017"/>
      <c r="AG2577" s="1017"/>
      <c r="AH2577" s="1017"/>
      <c r="AI2577" s="1017"/>
      <c r="AJ2577" s="1017"/>
      <c r="AK2577" s="1017"/>
      <c r="AL2577" s="1017"/>
      <c r="AM2577" s="1017"/>
      <c r="AN2577" s="1017"/>
      <c r="AO2577" s="1017"/>
      <c r="AP2577" s="3"/>
    </row>
    <row r="2578" spans="2:86" ht="12" customHeight="1" x14ac:dyDescent="0.15">
      <c r="B2578" s="1058"/>
      <c r="C2578" s="1063"/>
      <c r="D2578" s="1061"/>
      <c r="E2578" s="1061"/>
      <c r="F2578" s="1061"/>
      <c r="G2578" s="1061"/>
      <c r="H2578" s="1061"/>
      <c r="I2578" s="1061"/>
      <c r="J2578" s="1062"/>
      <c r="K2578" s="1018" t="s">
        <v>473</v>
      </c>
      <c r="L2578" s="1018"/>
      <c r="M2578" s="1018"/>
      <c r="N2578" s="1018"/>
      <c r="O2578" s="1018"/>
      <c r="P2578" s="1018"/>
      <c r="Q2578" s="1018"/>
      <c r="R2578" s="1018"/>
      <c r="S2578" s="1018"/>
      <c r="T2578" s="1018"/>
      <c r="U2578" s="1018"/>
      <c r="V2578" s="1018"/>
      <c r="W2578" s="1018"/>
      <c r="X2578" s="1018"/>
      <c r="Y2578" s="1018"/>
      <c r="Z2578" s="1018"/>
      <c r="AA2578" s="1018"/>
      <c r="AB2578" s="1018"/>
      <c r="AC2578" s="1018"/>
      <c r="AD2578" s="1018"/>
      <c r="AE2578" s="1018"/>
      <c r="AF2578" s="1018"/>
      <c r="AG2578" s="1018"/>
      <c r="AH2578" s="1018"/>
      <c r="AI2578" s="1018"/>
      <c r="AJ2578" s="1018"/>
      <c r="AK2578" s="1018"/>
      <c r="AL2578" s="1018"/>
      <c r="AM2578" s="1018"/>
      <c r="AN2578" s="1018"/>
      <c r="AO2578" s="1018"/>
      <c r="AP2578" s="3"/>
    </row>
    <row r="2579" spans="2:86" ht="12" customHeight="1" x14ac:dyDescent="0.15">
      <c r="B2579" s="1058"/>
      <c r="C2579" s="1063"/>
      <c r="D2579" s="1061"/>
      <c r="E2579" s="1061"/>
      <c r="F2579" s="1061"/>
      <c r="G2579" s="1061"/>
      <c r="H2579" s="1061"/>
      <c r="I2579" s="1061"/>
      <c r="J2579" s="1062"/>
      <c r="K2579" s="1019" t="s">
        <v>523</v>
      </c>
      <c r="L2579" s="1019"/>
      <c r="M2579" s="1019"/>
      <c r="N2579" s="1019"/>
      <c r="O2579" s="1019"/>
      <c r="P2579" s="1019"/>
      <c r="Q2579" s="1019"/>
      <c r="R2579" s="1019"/>
      <c r="S2579" s="1019"/>
      <c r="T2579" s="1019"/>
      <c r="U2579" s="1019"/>
      <c r="V2579" s="1019"/>
      <c r="W2579" s="1019"/>
      <c r="X2579" s="1019"/>
      <c r="Y2579" s="1019"/>
      <c r="Z2579" s="1019"/>
      <c r="AA2579" s="1019"/>
      <c r="AB2579" s="1019"/>
      <c r="AC2579" s="1019"/>
      <c r="AD2579" s="1019"/>
      <c r="AE2579" s="1019"/>
      <c r="AF2579" s="1019"/>
      <c r="AG2579" s="1019"/>
      <c r="AH2579" s="1019"/>
      <c r="AI2579" s="1019"/>
      <c r="AJ2579" s="1019"/>
      <c r="AK2579" s="1019"/>
      <c r="AL2579" s="1019"/>
      <c r="AM2579" s="1019"/>
      <c r="AN2579" s="1019"/>
      <c r="AO2579" s="1019"/>
      <c r="AP2579" s="3"/>
    </row>
    <row r="2580" spans="2:86" ht="12" customHeight="1" x14ac:dyDescent="0.15">
      <c r="B2580" s="1058"/>
      <c r="C2580" s="1063"/>
      <c r="D2580" s="1061"/>
      <c r="E2580" s="1061"/>
      <c r="F2580" s="1061"/>
      <c r="G2580" s="1061"/>
      <c r="H2580" s="1061"/>
      <c r="I2580" s="1061"/>
      <c r="J2580" s="1062"/>
      <c r="K2580" s="194" t="s">
        <v>474</v>
      </c>
      <c r="L2580" s="195"/>
      <c r="M2580" s="195"/>
      <c r="N2580" s="195"/>
      <c r="O2580" s="195"/>
      <c r="P2580" s="195"/>
      <c r="Q2580" s="195"/>
      <c r="R2580" s="195"/>
      <c r="S2580" s="195"/>
      <c r="T2580" s="195"/>
      <c r="U2580" s="195"/>
      <c r="V2580" s="195"/>
      <c r="W2580" s="195"/>
      <c r="X2580" s="195"/>
      <c r="Y2580" s="195"/>
      <c r="Z2580" s="195"/>
      <c r="AA2580" s="195"/>
      <c r="AB2580" s="195"/>
      <c r="AC2580" s="195"/>
      <c r="AD2580" s="195"/>
      <c r="AE2580" s="195"/>
      <c r="AF2580" s="195"/>
      <c r="AG2580" s="195"/>
      <c r="AH2580" s="195"/>
      <c r="AI2580" s="195"/>
      <c r="AJ2580" s="195"/>
      <c r="AK2580" s="195"/>
      <c r="AL2580" s="195"/>
      <c r="AM2580" s="195"/>
      <c r="AN2580" s="195"/>
      <c r="AO2580" s="196"/>
      <c r="AP2580" s="3"/>
    </row>
    <row r="2581" spans="2:86" ht="12" customHeight="1" x14ac:dyDescent="0.15">
      <c r="B2581" s="1058"/>
      <c r="C2581" s="1063"/>
      <c r="D2581" s="1061"/>
      <c r="E2581" s="1061"/>
      <c r="F2581" s="1061"/>
      <c r="G2581" s="1061"/>
      <c r="H2581" s="1061"/>
      <c r="I2581" s="1061"/>
      <c r="J2581" s="1062"/>
      <c r="K2581" s="194" t="s">
        <v>475</v>
      </c>
      <c r="L2581" s="195"/>
      <c r="M2581" s="195"/>
      <c r="N2581" s="195"/>
      <c r="O2581" s="195"/>
      <c r="P2581" s="195"/>
      <c r="Q2581" s="195"/>
      <c r="R2581" s="195"/>
      <c r="S2581" s="195"/>
      <c r="T2581" s="195"/>
      <c r="U2581" s="195"/>
      <c r="V2581" s="195"/>
      <c r="W2581" s="195"/>
      <c r="X2581" s="195"/>
      <c r="Y2581" s="195"/>
      <c r="Z2581" s="195"/>
      <c r="AA2581" s="195"/>
      <c r="AB2581" s="195"/>
      <c r="AC2581" s="195"/>
      <c r="AD2581" s="195"/>
      <c r="AE2581" s="195"/>
      <c r="AF2581" s="195"/>
      <c r="AG2581" s="195"/>
      <c r="AH2581" s="195"/>
      <c r="AI2581" s="195"/>
      <c r="AJ2581" s="195"/>
      <c r="AK2581" s="195"/>
      <c r="AL2581" s="195"/>
      <c r="AM2581" s="195"/>
      <c r="AN2581" s="195"/>
      <c r="AO2581" s="196"/>
      <c r="AP2581" s="3"/>
    </row>
    <row r="2582" spans="2:86" ht="12" customHeight="1" x14ac:dyDescent="0.15">
      <c r="B2582" s="1058"/>
      <c r="C2582" s="1063"/>
      <c r="D2582" s="1061"/>
      <c r="E2582" s="1061"/>
      <c r="F2582" s="1061"/>
      <c r="G2582" s="1061"/>
      <c r="H2582" s="1061"/>
      <c r="I2582" s="1061"/>
      <c r="J2582" s="1062"/>
      <c r="K2582" s="1020" t="s">
        <v>476</v>
      </c>
      <c r="L2582" s="1021"/>
      <c r="M2582" s="1021"/>
      <c r="N2582" s="1021"/>
      <c r="O2582" s="1021"/>
      <c r="P2582" s="1021"/>
      <c r="Q2582" s="1021"/>
      <c r="R2582" s="1021"/>
      <c r="S2582" s="1021"/>
      <c r="T2582" s="1021"/>
      <c r="U2582" s="1021"/>
      <c r="V2582" s="1021"/>
      <c r="W2582" s="1021"/>
      <c r="X2582" s="1021"/>
      <c r="Y2582" s="1021"/>
      <c r="Z2582" s="1021"/>
      <c r="AA2582" s="1021"/>
      <c r="AB2582" s="1021"/>
      <c r="AC2582" s="1021"/>
      <c r="AD2582" s="1021"/>
      <c r="AE2582" s="1021"/>
      <c r="AF2582" s="1021"/>
      <c r="AG2582" s="1021"/>
      <c r="AH2582" s="1021"/>
      <c r="AI2582" s="1021"/>
      <c r="AJ2582" s="1021"/>
      <c r="AK2582" s="1021"/>
      <c r="AL2582" s="1021"/>
      <c r="AM2582" s="1021"/>
      <c r="AN2582" s="1021"/>
      <c r="AO2582" s="1022"/>
      <c r="AP2582" s="3"/>
    </row>
    <row r="2583" spans="2:86" ht="12" customHeight="1" x14ac:dyDescent="0.15">
      <c r="B2583" s="591"/>
      <c r="C2583" s="1064"/>
      <c r="D2583" s="1065"/>
      <c r="E2583" s="1065"/>
      <c r="F2583" s="1065"/>
      <c r="G2583" s="1065"/>
      <c r="H2583" s="1065"/>
      <c r="I2583" s="1065"/>
      <c r="J2583" s="1066"/>
      <c r="K2583" s="1023"/>
      <c r="L2583" s="1024"/>
      <c r="M2583" s="1024"/>
      <c r="N2583" s="1024"/>
      <c r="O2583" s="1024"/>
      <c r="P2583" s="1024"/>
      <c r="Q2583" s="1024"/>
      <c r="R2583" s="1024"/>
      <c r="S2583" s="1024"/>
      <c r="T2583" s="1024"/>
      <c r="U2583" s="1024"/>
      <c r="V2583" s="1024"/>
      <c r="W2583" s="1024"/>
      <c r="X2583" s="1024"/>
      <c r="Y2583" s="1024"/>
      <c r="Z2583" s="1024"/>
      <c r="AA2583" s="1024"/>
      <c r="AB2583" s="1024"/>
      <c r="AC2583" s="1024"/>
      <c r="AD2583" s="1024"/>
      <c r="AE2583" s="1024"/>
      <c r="AF2583" s="1024"/>
      <c r="AG2583" s="1024"/>
      <c r="AH2583" s="1024"/>
      <c r="AI2583" s="1024"/>
      <c r="AJ2583" s="1024"/>
      <c r="AK2583" s="1024"/>
      <c r="AL2583" s="1024"/>
      <c r="AM2583" s="1024"/>
      <c r="AN2583" s="1024"/>
      <c r="AO2583" s="1025"/>
      <c r="AP2583" s="3"/>
    </row>
    <row r="2584" spans="2:86" s="9" customFormat="1" ht="12" customHeight="1" x14ac:dyDescent="0.15">
      <c r="B2584" s="3" t="s">
        <v>527</v>
      </c>
      <c r="AQ2584" s="162"/>
      <c r="AR2584" s="162"/>
      <c r="AS2584" s="162"/>
      <c r="AT2584" s="162"/>
      <c r="AU2584" s="162"/>
      <c r="AV2584" s="162"/>
      <c r="AW2584" s="162"/>
      <c r="AX2584" s="162"/>
      <c r="AY2584" s="162"/>
      <c r="AZ2584" s="162"/>
      <c r="BA2584" s="162"/>
      <c r="BB2584" s="162"/>
      <c r="BC2584" s="162"/>
      <c r="BD2584" s="162"/>
      <c r="BE2584" s="162"/>
      <c r="BF2584" s="162"/>
      <c r="BG2584" s="162"/>
      <c r="BH2584" s="162"/>
      <c r="BI2584" s="162"/>
      <c r="BJ2584" s="162"/>
      <c r="BK2584" s="162"/>
      <c r="BL2584" s="162"/>
      <c r="BM2584" s="162"/>
      <c r="BN2584" s="162"/>
      <c r="BO2584" s="162"/>
      <c r="BP2584" s="162"/>
      <c r="BQ2584" s="162"/>
      <c r="BR2584" s="162"/>
      <c r="BS2584" s="162"/>
      <c r="BT2584" s="162"/>
      <c r="BU2584" s="162"/>
      <c r="BV2584" s="162"/>
      <c r="BW2584" s="162"/>
      <c r="BX2584" s="162"/>
      <c r="BY2584" s="162"/>
      <c r="BZ2584" s="162"/>
      <c r="CA2584" s="162"/>
      <c r="CB2584" s="162"/>
      <c r="CC2584" s="162"/>
      <c r="CD2584" s="162"/>
      <c r="CE2584" s="162"/>
      <c r="CF2584" s="162"/>
      <c r="CG2584" s="162"/>
      <c r="CH2584" s="162"/>
    </row>
    <row r="2585" spans="2:86" ht="12" customHeight="1" thickBot="1" x14ac:dyDescent="0.2">
      <c r="B2585" s="3" t="s">
        <v>524</v>
      </c>
    </row>
    <row r="2586" spans="2:86" ht="12" customHeight="1" x14ac:dyDescent="0.15">
      <c r="B2586" s="3" t="s">
        <v>525</v>
      </c>
      <c r="AU2586" s="1000" t="s">
        <v>305</v>
      </c>
      <c r="AV2586" s="1001" t="s">
        <v>298</v>
      </c>
      <c r="AW2586" s="1003" t="s">
        <v>299</v>
      </c>
      <c r="AX2586" s="1005" t="s">
        <v>306</v>
      </c>
      <c r="AY2586" s="1006"/>
      <c r="AZ2586" s="1006"/>
      <c r="BA2586" s="1006"/>
      <c r="BB2586" s="1006"/>
      <c r="BC2586" s="1006"/>
      <c r="BD2586" s="1006"/>
      <c r="BE2586" s="1006"/>
      <c r="BF2586" s="1006"/>
      <c r="BG2586" s="1006"/>
      <c r="BH2586" s="1006"/>
      <c r="BI2586" s="1006"/>
      <c r="BJ2586" s="1006"/>
      <c r="BK2586" s="1006"/>
      <c r="BL2586" s="1006"/>
      <c r="BM2586" s="1006"/>
      <c r="BN2586" s="1006"/>
      <c r="BO2586" s="1006"/>
      <c r="BP2586" s="1006"/>
      <c r="BQ2586" s="1006"/>
      <c r="BR2586" s="1007"/>
      <c r="BS2586" s="807" t="s">
        <v>300</v>
      </c>
      <c r="BT2586" s="1008"/>
      <c r="BU2586" s="1008"/>
      <c r="BV2586" s="1008"/>
      <c r="BW2586" s="1009" t="s">
        <v>307</v>
      </c>
      <c r="BX2586" s="1010"/>
      <c r="BY2586" s="1010"/>
      <c r="BZ2586" s="1010"/>
      <c r="CA2586" s="1010"/>
      <c r="CB2586" s="1010"/>
      <c r="CC2586" s="1010"/>
      <c r="CD2586" s="1010"/>
      <c r="CE2586" s="1010"/>
      <c r="CF2586" s="1010"/>
      <c r="CG2586" s="1010"/>
      <c r="CH2586" s="1011"/>
    </row>
    <row r="2587" spans="2:86" ht="12" customHeight="1" x14ac:dyDescent="0.15">
      <c r="B2587" s="3" t="s">
        <v>477</v>
      </c>
      <c r="AU2587" s="1000"/>
      <c r="AV2587" s="1002"/>
      <c r="AW2587" s="1004"/>
      <c r="AX2587" s="1012" t="s">
        <v>308</v>
      </c>
      <c r="AY2587" s="686"/>
      <c r="AZ2587" s="686"/>
      <c r="BA2587" s="686"/>
      <c r="BB2587" s="686"/>
      <c r="BC2587" s="686"/>
      <c r="BD2587" s="686"/>
      <c r="BE2587" s="686"/>
      <c r="BF2587" s="686"/>
      <c r="BG2587" s="686"/>
      <c r="BH2587" s="686"/>
      <c r="BI2587" s="686"/>
      <c r="BJ2587" s="686" t="s">
        <v>309</v>
      </c>
      <c r="BK2587" s="686"/>
      <c r="BL2587" s="686"/>
      <c r="BM2587" s="686"/>
      <c r="BN2587" s="686"/>
      <c r="BO2587" s="686"/>
      <c r="BP2587" s="686"/>
      <c r="BQ2587" s="686"/>
      <c r="BR2587" s="1013"/>
      <c r="BS2587" s="1008"/>
      <c r="BT2587" s="1008"/>
      <c r="BU2587" s="1008"/>
      <c r="BV2587" s="1008"/>
      <c r="BW2587" s="1014" t="s">
        <v>302</v>
      </c>
      <c r="BX2587" s="699"/>
      <c r="BY2587" s="699"/>
      <c r="BZ2587" s="699"/>
      <c r="CA2587" s="686" t="s">
        <v>310</v>
      </c>
      <c r="CB2587" s="686"/>
      <c r="CC2587" s="686"/>
      <c r="CD2587" s="686"/>
      <c r="CE2587" s="686"/>
      <c r="CF2587" s="686"/>
      <c r="CG2587" s="686"/>
      <c r="CH2587" s="1013"/>
    </row>
    <row r="2588" spans="2:86" ht="12" customHeight="1" x14ac:dyDescent="0.15">
      <c r="B2588" s="3" t="s">
        <v>526</v>
      </c>
      <c r="AU2588" s="1000"/>
      <c r="AV2588" s="1002"/>
      <c r="AW2588" s="1004"/>
      <c r="AX2588" s="1012" t="s">
        <v>26</v>
      </c>
      <c r="AY2588" s="686"/>
      <c r="AZ2588" s="686"/>
      <c r="BA2588" s="686"/>
      <c r="BB2588" s="686" t="s">
        <v>22</v>
      </c>
      <c r="BC2588" s="686"/>
      <c r="BD2588" s="686"/>
      <c r="BE2588" s="686"/>
      <c r="BF2588" s="686" t="s">
        <v>24</v>
      </c>
      <c r="BG2588" s="686"/>
      <c r="BH2588" s="686"/>
      <c r="BI2588" s="686"/>
      <c r="BJ2588" s="699" t="s">
        <v>26</v>
      </c>
      <c r="BK2588" s="699"/>
      <c r="BL2588" s="699"/>
      <c r="BM2588" s="699" t="s">
        <v>22</v>
      </c>
      <c r="BN2588" s="699"/>
      <c r="BO2588" s="699"/>
      <c r="BP2588" s="699" t="s">
        <v>24</v>
      </c>
      <c r="BQ2588" s="699"/>
      <c r="BR2588" s="1015"/>
      <c r="BS2588" s="807" t="s">
        <v>26</v>
      </c>
      <c r="BT2588" s="807" t="s">
        <v>22</v>
      </c>
      <c r="BU2588" s="807" t="s">
        <v>24</v>
      </c>
      <c r="BV2588" s="807" t="s">
        <v>303</v>
      </c>
      <c r="BW2588" s="1012" t="s">
        <v>311</v>
      </c>
      <c r="BX2588" s="686"/>
      <c r="BY2588" s="686"/>
      <c r="BZ2588" s="686"/>
      <c r="CA2588" s="686" t="s">
        <v>22</v>
      </c>
      <c r="CB2588" s="686"/>
      <c r="CC2588" s="686"/>
      <c r="CD2588" s="686"/>
      <c r="CE2588" s="686" t="s">
        <v>24</v>
      </c>
      <c r="CF2588" s="686"/>
      <c r="CG2588" s="686"/>
      <c r="CH2588" s="1013"/>
    </row>
    <row r="2589" spans="2:86" ht="12" customHeight="1" x14ac:dyDescent="0.15">
      <c r="B2589" s="3" t="s">
        <v>478</v>
      </c>
      <c r="AU2589" s="1000"/>
      <c r="AV2589" s="1002"/>
      <c r="AW2589" s="1004"/>
      <c r="AX2589" s="156" t="s">
        <v>862</v>
      </c>
      <c r="AY2589" s="157" t="s">
        <v>863</v>
      </c>
      <c r="AZ2589" s="157" t="s">
        <v>864</v>
      </c>
      <c r="BA2589" s="158" t="s">
        <v>865</v>
      </c>
      <c r="BB2589" s="159" t="s">
        <v>866</v>
      </c>
      <c r="BC2589" s="157" t="s">
        <v>863</v>
      </c>
      <c r="BD2589" s="157" t="s">
        <v>867</v>
      </c>
      <c r="BE2589" s="158" t="s">
        <v>865</v>
      </c>
      <c r="BF2589" s="159" t="s">
        <v>866</v>
      </c>
      <c r="BG2589" s="157" t="s">
        <v>863</v>
      </c>
      <c r="BH2589" s="157" t="s">
        <v>864</v>
      </c>
      <c r="BI2589" s="158" t="s">
        <v>865</v>
      </c>
      <c r="BJ2589" s="159" t="s">
        <v>866</v>
      </c>
      <c r="BK2589" s="157" t="s">
        <v>868</v>
      </c>
      <c r="BL2589" s="158" t="s">
        <v>869</v>
      </c>
      <c r="BM2589" s="159" t="s">
        <v>870</v>
      </c>
      <c r="BN2589" s="157" t="s">
        <v>863</v>
      </c>
      <c r="BO2589" s="158" t="s">
        <v>871</v>
      </c>
      <c r="BP2589" s="159" t="s">
        <v>870</v>
      </c>
      <c r="BQ2589" s="157" t="s">
        <v>868</v>
      </c>
      <c r="BR2589" s="160" t="s">
        <v>872</v>
      </c>
      <c r="BS2589" s="1008"/>
      <c r="BT2589" s="1008"/>
      <c r="BU2589" s="1008"/>
      <c r="BV2589" s="1008"/>
      <c r="BW2589" s="156" t="s">
        <v>866</v>
      </c>
      <c r="BX2589" s="157" t="s">
        <v>863</v>
      </c>
      <c r="BY2589" s="157" t="s">
        <v>864</v>
      </c>
      <c r="BZ2589" s="158" t="s">
        <v>865</v>
      </c>
      <c r="CA2589" s="159" t="s">
        <v>866</v>
      </c>
      <c r="CB2589" s="157" t="s">
        <v>873</v>
      </c>
      <c r="CC2589" s="157" t="s">
        <v>864</v>
      </c>
      <c r="CD2589" s="158" t="s">
        <v>865</v>
      </c>
      <c r="CE2589" s="159" t="s">
        <v>866</v>
      </c>
      <c r="CF2589" s="157" t="s">
        <v>863</v>
      </c>
      <c r="CG2589" s="157" t="s">
        <v>864</v>
      </c>
      <c r="CH2589" s="160" t="s">
        <v>874</v>
      </c>
    </row>
    <row r="2590" spans="2:86" x14ac:dyDescent="0.15">
      <c r="B2590" s="3" t="s">
        <v>539</v>
      </c>
      <c r="AU2590" s="1000"/>
      <c r="AV2590" s="188" t="str">
        <f>N2592</f>
        <v>S055</v>
      </c>
      <c r="AW2590" s="300">
        <f>R2592</f>
        <v>9</v>
      </c>
      <c r="AX2590" s="197">
        <f>+Y2617</f>
        <v>0</v>
      </c>
      <c r="AY2590" s="197">
        <f>+Z2617</f>
        <v>0</v>
      </c>
      <c r="AZ2590" s="197">
        <f>+AA2617</f>
        <v>0</v>
      </c>
      <c r="BA2590" s="197">
        <f t="shared" ref="BA2590" si="1182">+AB2617</f>
        <v>0</v>
      </c>
      <c r="BB2590" s="197">
        <f>+AC2617</f>
        <v>0</v>
      </c>
      <c r="BC2590" s="197">
        <f t="shared" ref="BC2590" si="1183">+AD2617</f>
        <v>0</v>
      </c>
      <c r="BD2590" s="197">
        <f t="shared" ref="BD2590" si="1184">+AE2617</f>
        <v>0</v>
      </c>
      <c r="BE2590" s="197">
        <f t="shared" ref="BE2590" si="1185">+AF2617</f>
        <v>1</v>
      </c>
      <c r="BF2590" s="197">
        <f t="shared" ref="BF2590" si="1186">+AG2617</f>
        <v>0</v>
      </c>
      <c r="BG2590" s="197">
        <f t="shared" ref="BG2590" si="1187">+AH2617</f>
        <v>0</v>
      </c>
      <c r="BH2590" s="197">
        <f t="shared" ref="BH2590" si="1188">+AI2617</f>
        <v>0</v>
      </c>
      <c r="BI2590" s="197">
        <f t="shared" ref="BI2590" si="1189">+AJ2617</f>
        <v>0</v>
      </c>
      <c r="BJ2590" s="197" t="str">
        <f>+Y2620</f>
        <v/>
      </c>
      <c r="BK2590" s="197" t="str">
        <f t="shared" ref="BK2590" si="1190">+Z2620</f>
        <v/>
      </c>
      <c r="BL2590" s="197" t="str">
        <f>+AA2620</f>
        <v/>
      </c>
      <c r="BM2590" s="197">
        <f>+AC2620</f>
        <v>0</v>
      </c>
      <c r="BN2590" s="197">
        <f t="shared" ref="BN2590" si="1191">+AD2620</f>
        <v>0</v>
      </c>
      <c r="BO2590" s="197">
        <f t="shared" ref="BO2590" si="1192">+AE2620</f>
        <v>1</v>
      </c>
      <c r="BP2590" s="197">
        <f>+AG2620</f>
        <v>0</v>
      </c>
      <c r="BQ2590" s="197">
        <f>+AH2620</f>
        <v>0</v>
      </c>
      <c r="BR2590" s="197">
        <f>+AI2620</f>
        <v>0</v>
      </c>
      <c r="BS2590" s="296" t="str">
        <f>+Y2621</f>
        <v>Ⅰ</v>
      </c>
      <c r="BT2590" s="296" t="str">
        <f>+AC2621</f>
        <v>Ⅱ</v>
      </c>
      <c r="BU2590" s="296" t="str">
        <f>+AG2621</f>
        <v>Ⅰ</v>
      </c>
      <c r="BV2590" s="296" t="str">
        <f>+Y2622</f>
        <v>Ⅱ</v>
      </c>
      <c r="BW2590" s="164" t="str">
        <f>IF(Y2617&gt;0,R2592,"")</f>
        <v/>
      </c>
      <c r="BX2590" s="165" t="str">
        <f>IF(Z2617&gt;0,"",IF(AA2617&gt;0,R2592,""))</f>
        <v/>
      </c>
      <c r="BY2590" s="165" t="str">
        <f>IF(Y2617+Z2617&gt;0,"",IF(AA2617&gt;0,R2592,""))</f>
        <v/>
      </c>
      <c r="BZ2590" s="165" t="str">
        <f>IF(Y2617+Z2617+AA2617&gt;0,"",IF(AB2617&gt;0,R2592,""))</f>
        <v/>
      </c>
      <c r="CA2590" s="166">
        <f t="shared" ref="CA2590" si="1193">+AC2616</f>
        <v>0</v>
      </c>
      <c r="CB2590" s="166">
        <f t="shared" ref="CB2590" si="1194">+AD2616</f>
        <v>0</v>
      </c>
      <c r="CC2590" s="166">
        <f t="shared" ref="CC2590" si="1195">+AE2616</f>
        <v>0</v>
      </c>
      <c r="CD2590" s="166">
        <f t="shared" ref="CD2590" si="1196">+AF2616</f>
        <v>0.19500000000000001</v>
      </c>
      <c r="CE2590" s="166">
        <f t="shared" ref="CE2590" si="1197">+AG2616</f>
        <v>0</v>
      </c>
      <c r="CF2590" s="166">
        <f t="shared" ref="CF2590" si="1198">+AH2616</f>
        <v>0</v>
      </c>
      <c r="CG2590" s="166">
        <f t="shared" ref="CG2590" si="1199">+AI2616</f>
        <v>0</v>
      </c>
      <c r="CH2590" s="166">
        <f t="shared" ref="CH2590" si="1200">+AJ2616</f>
        <v>0</v>
      </c>
    </row>
    <row r="2591" spans="2:86" ht="12" customHeight="1" x14ac:dyDescent="0.15">
      <c r="B2591" s="1057" t="s">
        <v>219</v>
      </c>
      <c r="C2591" s="1059"/>
      <c r="D2591" s="1060"/>
      <c r="E2591" s="1061"/>
      <c r="F2591" s="1061"/>
      <c r="G2591" s="1061"/>
      <c r="H2591" s="1061"/>
      <c r="I2591" s="1061"/>
      <c r="J2591" s="1062"/>
      <c r="K2591" s="1067" t="s">
        <v>453</v>
      </c>
      <c r="L2591" s="1068"/>
      <c r="M2591" s="1068"/>
      <c r="N2591" s="1068"/>
      <c r="O2591" s="1068"/>
      <c r="P2591" s="1068"/>
      <c r="Q2591" s="1068"/>
      <c r="R2591" s="1068"/>
      <c r="S2591" s="1068"/>
      <c r="T2591" s="1068"/>
      <c r="U2591" s="1068"/>
      <c r="V2591" s="1068"/>
      <c r="W2591" s="1068"/>
      <c r="X2591" s="1068"/>
      <c r="Y2591" s="1068"/>
      <c r="Z2591" s="1068"/>
      <c r="AA2591" s="1068"/>
      <c r="AB2591" s="1068"/>
      <c r="AC2591" s="1068"/>
      <c r="AD2591" s="1068"/>
      <c r="AE2591" s="1068"/>
      <c r="AF2591" s="1068"/>
      <c r="AG2591" s="1068"/>
      <c r="AH2591" s="1068"/>
      <c r="AI2591" s="1068"/>
      <c r="AJ2591" s="1068"/>
      <c r="AK2591" s="1068"/>
      <c r="AL2591" s="1068"/>
      <c r="AM2591" s="1068"/>
      <c r="AN2591" s="1068"/>
      <c r="AO2591" s="1069"/>
      <c r="AP2591" s="3"/>
    </row>
    <row r="2592" spans="2:86" ht="12" customHeight="1" x14ac:dyDescent="0.15">
      <c r="B2592" s="1058"/>
      <c r="C2592" s="1063"/>
      <c r="D2592" s="1061"/>
      <c r="E2592" s="1061"/>
      <c r="F2592" s="1061"/>
      <c r="G2592" s="1061"/>
      <c r="H2592" s="1061"/>
      <c r="I2592" s="1061"/>
      <c r="J2592" s="1062"/>
      <c r="K2592" s="1040" t="s">
        <v>218</v>
      </c>
      <c r="L2592" s="1041"/>
      <c r="M2592" s="1042"/>
      <c r="N2592" s="1034" t="s">
        <v>775</v>
      </c>
      <c r="O2592" s="1035"/>
      <c r="P2592" s="1040" t="s">
        <v>454</v>
      </c>
      <c r="Q2592" s="1042"/>
      <c r="R2592" s="1070">
        <f>'様式A-2'!C66</f>
        <v>9</v>
      </c>
      <c r="S2592" s="1071"/>
      <c r="T2592" s="1072"/>
      <c r="U2592" s="1073" t="s">
        <v>455</v>
      </c>
      <c r="V2592" s="1074"/>
      <c r="W2592" s="1073" t="s">
        <v>456</v>
      </c>
      <c r="X2592" s="1074"/>
      <c r="Y2592" s="1042" t="s">
        <v>217</v>
      </c>
      <c r="Z2592" s="1016"/>
      <c r="AA2592" s="1016"/>
      <c r="AB2592" s="1016"/>
      <c r="AC2592" s="1073" t="s">
        <v>457</v>
      </c>
      <c r="AD2592" s="1079"/>
      <c r="AE2592" s="1079"/>
      <c r="AF2592" s="1079"/>
      <c r="AG2592" s="1079"/>
      <c r="AH2592" s="1079"/>
      <c r="AI2592" s="1079"/>
      <c r="AJ2592" s="1074"/>
      <c r="AK2592" s="1073" t="s">
        <v>458</v>
      </c>
      <c r="AL2592" s="1079"/>
      <c r="AM2592" s="1079"/>
      <c r="AN2592" s="1081"/>
      <c r="AO2592" s="1082"/>
      <c r="AP2592" s="3"/>
      <c r="AV2592" s="167"/>
      <c r="AW2592" s="221"/>
      <c r="AX2592" s="167"/>
      <c r="AY2592" s="167"/>
      <c r="AZ2592" s="167"/>
      <c r="BA2592" s="167"/>
      <c r="BB2592" s="167"/>
      <c r="BC2592" s="167"/>
      <c r="BD2592" s="167"/>
    </row>
    <row r="2593" spans="2:56" ht="12" customHeight="1" x14ac:dyDescent="0.15">
      <c r="B2593" s="1058"/>
      <c r="C2593" s="1063"/>
      <c r="D2593" s="1061"/>
      <c r="E2593" s="1061"/>
      <c r="F2593" s="1061"/>
      <c r="G2593" s="1061"/>
      <c r="H2593" s="1061"/>
      <c r="I2593" s="1061"/>
      <c r="J2593" s="1062"/>
      <c r="K2593" s="1016" t="s">
        <v>459</v>
      </c>
      <c r="L2593" s="1016" t="s">
        <v>199</v>
      </c>
      <c r="M2593" s="1016"/>
      <c r="N2593" s="1016" t="s">
        <v>198</v>
      </c>
      <c r="O2593" s="1016"/>
      <c r="P2593" s="1016" t="s">
        <v>460</v>
      </c>
      <c r="Q2593" s="1016"/>
      <c r="R2593" s="1016" t="s">
        <v>6</v>
      </c>
      <c r="S2593" s="1016"/>
      <c r="T2593" s="1016"/>
      <c r="U2593" s="1075"/>
      <c r="V2593" s="1076"/>
      <c r="W2593" s="1075"/>
      <c r="X2593" s="1076"/>
      <c r="Y2593" s="1042"/>
      <c r="Z2593" s="1016"/>
      <c r="AA2593" s="1016"/>
      <c r="AB2593" s="1016"/>
      <c r="AC2593" s="1077"/>
      <c r="AD2593" s="1080"/>
      <c r="AE2593" s="1080"/>
      <c r="AF2593" s="1080"/>
      <c r="AG2593" s="1080"/>
      <c r="AH2593" s="1080"/>
      <c r="AI2593" s="1080"/>
      <c r="AJ2593" s="1078"/>
      <c r="AK2593" s="1075"/>
      <c r="AL2593" s="1083"/>
      <c r="AM2593" s="1083"/>
      <c r="AN2593" s="1084"/>
      <c r="AO2593" s="1085"/>
      <c r="AP2593" s="3"/>
      <c r="AV2593" s="167"/>
      <c r="AW2593" s="167"/>
      <c r="AX2593" s="167"/>
      <c r="AY2593" s="167"/>
      <c r="AZ2593" s="167"/>
      <c r="BA2593" s="167"/>
      <c r="BB2593" s="167"/>
      <c r="BC2593" s="167"/>
      <c r="BD2593" s="167"/>
    </row>
    <row r="2594" spans="2:56" ht="12" customHeight="1" x14ac:dyDescent="0.15">
      <c r="B2594" s="1058"/>
      <c r="C2594" s="1063"/>
      <c r="D2594" s="1061"/>
      <c r="E2594" s="1061"/>
      <c r="F2594" s="1061"/>
      <c r="G2594" s="1061"/>
      <c r="H2594" s="1061"/>
      <c r="I2594" s="1061"/>
      <c r="J2594" s="1062"/>
      <c r="K2594" s="1016"/>
      <c r="L2594" s="1016"/>
      <c r="M2594" s="1016"/>
      <c r="N2594" s="1016"/>
      <c r="O2594" s="1016"/>
      <c r="P2594" s="1016"/>
      <c r="Q2594" s="1016"/>
      <c r="R2594" s="1016"/>
      <c r="S2594" s="1016"/>
      <c r="T2594" s="1016"/>
      <c r="U2594" s="1075"/>
      <c r="V2594" s="1076"/>
      <c r="W2594" s="1075"/>
      <c r="X2594" s="1076"/>
      <c r="Y2594" s="1042" t="s">
        <v>461</v>
      </c>
      <c r="Z2594" s="1016"/>
      <c r="AA2594" s="1016"/>
      <c r="AB2594" s="1016"/>
      <c r="AC2594" s="1016" t="s">
        <v>462</v>
      </c>
      <c r="AD2594" s="1016"/>
      <c r="AE2594" s="1016"/>
      <c r="AF2594" s="1016"/>
      <c r="AG2594" s="1016" t="s">
        <v>463</v>
      </c>
      <c r="AH2594" s="1016"/>
      <c r="AI2594" s="1016"/>
      <c r="AJ2594" s="1016"/>
      <c r="AK2594" s="1075"/>
      <c r="AL2594" s="1083"/>
      <c r="AM2594" s="1083"/>
      <c r="AN2594" s="1084"/>
      <c r="AO2594" s="1085"/>
      <c r="AP2594" s="3"/>
      <c r="AV2594" s="167"/>
      <c r="AW2594" s="167"/>
      <c r="AX2594" s="167"/>
      <c r="AY2594" s="167"/>
      <c r="AZ2594" s="167"/>
      <c r="BA2594" s="167"/>
      <c r="BB2594" s="167"/>
      <c r="BC2594" s="167"/>
      <c r="BD2594" s="167"/>
    </row>
    <row r="2595" spans="2:56" ht="12" customHeight="1" x14ac:dyDescent="0.15">
      <c r="B2595" s="1058"/>
      <c r="C2595" s="1063"/>
      <c r="D2595" s="1061"/>
      <c r="E2595" s="1061"/>
      <c r="F2595" s="1061"/>
      <c r="G2595" s="1061"/>
      <c r="H2595" s="1061"/>
      <c r="I2595" s="1061"/>
      <c r="J2595" s="1062"/>
      <c r="K2595" s="1016"/>
      <c r="L2595" s="1016"/>
      <c r="M2595" s="1016"/>
      <c r="N2595" s="1016"/>
      <c r="O2595" s="1016"/>
      <c r="P2595" s="1016"/>
      <c r="Q2595" s="1016"/>
      <c r="R2595" s="1016"/>
      <c r="S2595" s="1016"/>
      <c r="T2595" s="1016"/>
      <c r="U2595" s="1077"/>
      <c r="V2595" s="1078"/>
      <c r="W2595" s="1077"/>
      <c r="X2595" s="1078"/>
      <c r="Y2595" s="191" t="s">
        <v>32</v>
      </c>
      <c r="Z2595" s="187" t="s">
        <v>33</v>
      </c>
      <c r="AA2595" s="187" t="s">
        <v>464</v>
      </c>
      <c r="AB2595" s="187" t="s">
        <v>465</v>
      </c>
      <c r="AC2595" s="187" t="s">
        <v>32</v>
      </c>
      <c r="AD2595" s="187" t="s">
        <v>33</v>
      </c>
      <c r="AE2595" s="187" t="s">
        <v>464</v>
      </c>
      <c r="AF2595" s="187" t="s">
        <v>465</v>
      </c>
      <c r="AG2595" s="187" t="s">
        <v>32</v>
      </c>
      <c r="AH2595" s="187" t="s">
        <v>33</v>
      </c>
      <c r="AI2595" s="187" t="s">
        <v>464</v>
      </c>
      <c r="AJ2595" s="187" t="s">
        <v>465</v>
      </c>
      <c r="AK2595" s="1077"/>
      <c r="AL2595" s="1080"/>
      <c r="AM2595" s="1080"/>
      <c r="AN2595" s="1086"/>
      <c r="AO2595" s="1087"/>
      <c r="AP2595" s="3"/>
      <c r="AV2595" s="167"/>
      <c r="AW2595" s="167"/>
      <c r="AX2595" s="167"/>
      <c r="AY2595" s="167"/>
      <c r="AZ2595" s="167"/>
      <c r="BA2595" s="167"/>
      <c r="BB2595" s="167"/>
      <c r="BC2595" s="167"/>
      <c r="BD2595" s="167"/>
    </row>
    <row r="2596" spans="2:56" ht="12" customHeight="1" x14ac:dyDescent="0.15">
      <c r="B2596" s="1058"/>
      <c r="C2596" s="1063"/>
      <c r="D2596" s="1061"/>
      <c r="E2596" s="1061"/>
      <c r="F2596" s="1061"/>
      <c r="G2596" s="1061"/>
      <c r="H2596" s="1061"/>
      <c r="I2596" s="1061"/>
      <c r="J2596" s="1062"/>
      <c r="K2596" s="192">
        <v>1</v>
      </c>
      <c r="L2596" s="1038" t="s">
        <v>329</v>
      </c>
      <c r="M2596" s="1039"/>
      <c r="N2596" s="1038" t="s">
        <v>351</v>
      </c>
      <c r="O2596" s="1039"/>
      <c r="P2596" s="1034" t="s">
        <v>332</v>
      </c>
      <c r="Q2596" s="1036"/>
      <c r="R2596" s="408" t="s">
        <v>514</v>
      </c>
      <c r="S2596" s="408"/>
      <c r="T2596" s="408"/>
      <c r="U2596" s="1034" t="s">
        <v>1648</v>
      </c>
      <c r="V2596" s="1036"/>
      <c r="W2596" s="1034" t="s">
        <v>1649</v>
      </c>
      <c r="X2596" s="1035"/>
      <c r="Y2596" s="286"/>
      <c r="Z2596" s="286"/>
      <c r="AA2596" s="286"/>
      <c r="AB2596" s="286"/>
      <c r="AC2596" s="223"/>
      <c r="AD2596" s="223"/>
      <c r="AE2596" s="223"/>
      <c r="AF2596" s="223">
        <f>1.3*0.15</f>
        <v>0.19500000000000001</v>
      </c>
      <c r="AG2596" s="223"/>
      <c r="AH2596" s="223"/>
      <c r="AI2596" s="223"/>
      <c r="AJ2596" s="223"/>
      <c r="AK2596" s="1038"/>
      <c r="AL2596" s="1056"/>
      <c r="AM2596" s="1056"/>
      <c r="AN2596" s="799"/>
      <c r="AO2596" s="800"/>
      <c r="AP2596" s="3"/>
      <c r="AQ2596" s="222">
        <f>IF(P2596="材質劣化",2,IF(P2596="漏水",3,1))</f>
        <v>2</v>
      </c>
      <c r="AV2596" s="167"/>
      <c r="AW2596" s="167"/>
      <c r="AX2596" s="167"/>
      <c r="AY2596" s="167"/>
      <c r="AZ2596" s="167"/>
      <c r="BA2596" s="167"/>
      <c r="BB2596" s="167"/>
      <c r="BC2596" s="167"/>
      <c r="BD2596" s="167"/>
    </row>
    <row r="2597" spans="2:56" ht="12" customHeight="1" x14ac:dyDescent="0.15">
      <c r="B2597" s="1058"/>
      <c r="C2597" s="1063"/>
      <c r="D2597" s="1061"/>
      <c r="E2597" s="1061"/>
      <c r="F2597" s="1061"/>
      <c r="G2597" s="1061"/>
      <c r="H2597" s="1061"/>
      <c r="I2597" s="1061"/>
      <c r="J2597" s="1062"/>
      <c r="K2597" s="192">
        <v>2</v>
      </c>
      <c r="L2597" s="1038" t="s">
        <v>534</v>
      </c>
      <c r="M2597" s="1039"/>
      <c r="N2597" s="1038" t="s">
        <v>485</v>
      </c>
      <c r="O2597" s="1039"/>
      <c r="P2597" s="1034" t="s">
        <v>332</v>
      </c>
      <c r="Q2597" s="1036"/>
      <c r="R2597" s="408" t="s">
        <v>532</v>
      </c>
      <c r="S2597" s="408"/>
      <c r="T2597" s="408"/>
      <c r="U2597" s="1034" t="s">
        <v>1648</v>
      </c>
      <c r="V2597" s="1036"/>
      <c r="W2597" s="1034" t="s">
        <v>551</v>
      </c>
      <c r="X2597" s="1035"/>
      <c r="Y2597" s="286"/>
      <c r="Z2597" s="286"/>
      <c r="AA2597" s="286"/>
      <c r="AB2597" s="286"/>
      <c r="AC2597" s="223"/>
      <c r="AD2597" s="223"/>
      <c r="AE2597" s="223"/>
      <c r="AF2597" s="223"/>
      <c r="AG2597" s="223"/>
      <c r="AH2597" s="223"/>
      <c r="AI2597" s="223"/>
      <c r="AJ2597" s="223"/>
      <c r="AK2597" s="1052"/>
      <c r="AL2597" s="1053"/>
      <c r="AM2597" s="1053"/>
      <c r="AN2597" s="1054"/>
      <c r="AO2597" s="1055"/>
      <c r="AP2597" s="3"/>
      <c r="AQ2597" s="222">
        <f t="shared" ref="AQ2597:AQ2615" si="1201">IF(P2597="材質劣化",2,IF(P2597="漏水",3,1))</f>
        <v>2</v>
      </c>
      <c r="AV2597" s="167"/>
      <c r="AW2597" s="167"/>
      <c r="AX2597" s="167"/>
      <c r="AY2597" s="167"/>
      <c r="AZ2597" s="167"/>
      <c r="BA2597" s="167"/>
      <c r="BB2597" s="167"/>
      <c r="BC2597" s="167"/>
      <c r="BD2597" s="167"/>
    </row>
    <row r="2598" spans="2:56" ht="12" customHeight="1" x14ac:dyDescent="0.15">
      <c r="B2598" s="1058"/>
      <c r="C2598" s="1063"/>
      <c r="D2598" s="1061"/>
      <c r="E2598" s="1061"/>
      <c r="F2598" s="1061"/>
      <c r="G2598" s="1061"/>
      <c r="H2598" s="1061"/>
      <c r="I2598" s="1061"/>
      <c r="J2598" s="1062"/>
      <c r="K2598" s="192">
        <v>3</v>
      </c>
      <c r="L2598" s="1038" t="s">
        <v>331</v>
      </c>
      <c r="M2598" s="1039"/>
      <c r="N2598" s="1038" t="s">
        <v>354</v>
      </c>
      <c r="O2598" s="1039"/>
      <c r="P2598" s="1034" t="s">
        <v>332</v>
      </c>
      <c r="Q2598" s="1036"/>
      <c r="R2598" s="408" t="s">
        <v>532</v>
      </c>
      <c r="S2598" s="408"/>
      <c r="T2598" s="408"/>
      <c r="U2598" s="1034" t="s">
        <v>1648</v>
      </c>
      <c r="V2598" s="1036"/>
      <c r="W2598" s="1034" t="s">
        <v>551</v>
      </c>
      <c r="X2598" s="1035"/>
      <c r="Y2598" s="286"/>
      <c r="Z2598" s="286"/>
      <c r="AA2598" s="286"/>
      <c r="AB2598" s="286"/>
      <c r="AC2598" s="223"/>
      <c r="AD2598" s="223"/>
      <c r="AE2598" s="223"/>
      <c r="AF2598" s="223"/>
      <c r="AG2598" s="223"/>
      <c r="AH2598" s="223"/>
      <c r="AI2598" s="223"/>
      <c r="AJ2598" s="223"/>
      <c r="AK2598" s="1052"/>
      <c r="AL2598" s="1053"/>
      <c r="AM2598" s="1053"/>
      <c r="AN2598" s="1054"/>
      <c r="AO2598" s="1055"/>
      <c r="AP2598" s="3"/>
      <c r="AQ2598" s="222">
        <f t="shared" si="1201"/>
        <v>2</v>
      </c>
      <c r="AV2598" s="167"/>
      <c r="AW2598" s="167"/>
      <c r="AX2598" s="167"/>
      <c r="AY2598" s="167"/>
      <c r="AZ2598" s="167"/>
      <c r="BA2598" s="167"/>
      <c r="BB2598" s="167"/>
      <c r="BC2598" s="167"/>
      <c r="BD2598" s="167"/>
    </row>
    <row r="2599" spans="2:56" ht="12" customHeight="1" x14ac:dyDescent="0.15">
      <c r="B2599" s="1058"/>
      <c r="C2599" s="1063"/>
      <c r="D2599" s="1061"/>
      <c r="E2599" s="1061"/>
      <c r="F2599" s="1061"/>
      <c r="G2599" s="1061"/>
      <c r="H2599" s="1061"/>
      <c r="I2599" s="1061"/>
      <c r="J2599" s="1062"/>
      <c r="K2599" s="192">
        <v>4</v>
      </c>
      <c r="L2599" s="1038" t="s">
        <v>331</v>
      </c>
      <c r="M2599" s="1039"/>
      <c r="N2599" s="1038" t="s">
        <v>354</v>
      </c>
      <c r="O2599" s="1039"/>
      <c r="P2599" s="1034" t="s">
        <v>332</v>
      </c>
      <c r="Q2599" s="1036"/>
      <c r="R2599" s="408" t="s">
        <v>532</v>
      </c>
      <c r="S2599" s="408"/>
      <c r="T2599" s="408"/>
      <c r="U2599" s="1034" t="s">
        <v>554</v>
      </c>
      <c r="V2599" s="1036"/>
      <c r="W2599" s="1034" t="s">
        <v>551</v>
      </c>
      <c r="X2599" s="1035"/>
      <c r="Y2599" s="286"/>
      <c r="Z2599" s="286"/>
      <c r="AA2599" s="286"/>
      <c r="AB2599" s="286"/>
      <c r="AC2599" s="223"/>
      <c r="AD2599" s="223"/>
      <c r="AE2599" s="223"/>
      <c r="AF2599" s="223"/>
      <c r="AG2599" s="223"/>
      <c r="AH2599" s="223"/>
      <c r="AI2599" s="223"/>
      <c r="AJ2599" s="223"/>
      <c r="AK2599" s="1052"/>
      <c r="AL2599" s="1053"/>
      <c r="AM2599" s="1053"/>
      <c r="AN2599" s="1054"/>
      <c r="AO2599" s="1055"/>
      <c r="AP2599" s="3"/>
      <c r="AQ2599" s="222">
        <f t="shared" si="1201"/>
        <v>2</v>
      </c>
      <c r="AV2599" s="167"/>
      <c r="AW2599" s="167"/>
      <c r="AX2599" s="167"/>
      <c r="AY2599" s="167"/>
      <c r="AZ2599" s="167"/>
      <c r="BA2599" s="167"/>
      <c r="BB2599" s="167"/>
      <c r="BC2599" s="167"/>
      <c r="BD2599" s="167"/>
    </row>
    <row r="2600" spans="2:56" ht="12" customHeight="1" x14ac:dyDescent="0.15">
      <c r="B2600" s="1058"/>
      <c r="C2600" s="1063"/>
      <c r="D2600" s="1061"/>
      <c r="E2600" s="1061"/>
      <c r="F2600" s="1061"/>
      <c r="G2600" s="1061"/>
      <c r="H2600" s="1061"/>
      <c r="I2600" s="1061"/>
      <c r="J2600" s="1062"/>
      <c r="K2600" s="192"/>
      <c r="L2600" s="1038"/>
      <c r="M2600" s="1039"/>
      <c r="N2600" s="1038"/>
      <c r="O2600" s="1039"/>
      <c r="P2600" s="1034"/>
      <c r="Q2600" s="1036"/>
      <c r="R2600" s="408"/>
      <c r="S2600" s="408"/>
      <c r="T2600" s="408"/>
      <c r="U2600" s="1034"/>
      <c r="V2600" s="1036"/>
      <c r="W2600" s="1034"/>
      <c r="X2600" s="1035"/>
      <c r="Y2600" s="286"/>
      <c r="Z2600" s="286"/>
      <c r="AA2600" s="286"/>
      <c r="AB2600" s="286"/>
      <c r="AC2600" s="223"/>
      <c r="AD2600" s="223"/>
      <c r="AE2600" s="223"/>
      <c r="AF2600" s="223"/>
      <c r="AG2600" s="223"/>
      <c r="AH2600" s="223"/>
      <c r="AI2600" s="223"/>
      <c r="AJ2600" s="223"/>
      <c r="AK2600" s="1052"/>
      <c r="AL2600" s="1053"/>
      <c r="AM2600" s="1053"/>
      <c r="AN2600" s="1054"/>
      <c r="AO2600" s="1055"/>
      <c r="AP2600" s="3"/>
      <c r="AQ2600" s="222">
        <f t="shared" si="1201"/>
        <v>1</v>
      </c>
      <c r="AV2600" s="167"/>
      <c r="AW2600" s="167"/>
      <c r="AX2600" s="167"/>
      <c r="AY2600" s="167"/>
      <c r="AZ2600" s="167"/>
      <c r="BA2600" s="167"/>
      <c r="BB2600" s="167"/>
      <c r="BC2600" s="167"/>
      <c r="BD2600" s="167"/>
    </row>
    <row r="2601" spans="2:56" ht="12" customHeight="1" x14ac:dyDescent="0.15">
      <c r="B2601" s="1058"/>
      <c r="C2601" s="1063"/>
      <c r="D2601" s="1061"/>
      <c r="E2601" s="1061"/>
      <c r="F2601" s="1061"/>
      <c r="G2601" s="1061"/>
      <c r="H2601" s="1061"/>
      <c r="I2601" s="1061"/>
      <c r="J2601" s="1062"/>
      <c r="K2601" s="192"/>
      <c r="L2601" s="1038"/>
      <c r="M2601" s="1039"/>
      <c r="N2601" s="1038"/>
      <c r="O2601" s="1039"/>
      <c r="P2601" s="1034"/>
      <c r="Q2601" s="1036"/>
      <c r="R2601" s="408"/>
      <c r="S2601" s="408"/>
      <c r="T2601" s="408"/>
      <c r="U2601" s="1034"/>
      <c r="V2601" s="1036"/>
      <c r="W2601" s="1034"/>
      <c r="X2601" s="1035"/>
      <c r="Y2601" s="286"/>
      <c r="Z2601" s="286"/>
      <c r="AA2601" s="286"/>
      <c r="AB2601" s="286"/>
      <c r="AC2601" s="223"/>
      <c r="AD2601" s="223"/>
      <c r="AE2601" s="223"/>
      <c r="AF2601" s="223"/>
      <c r="AG2601" s="223"/>
      <c r="AH2601" s="223"/>
      <c r="AI2601" s="223"/>
      <c r="AJ2601" s="223"/>
      <c r="AK2601" s="1052"/>
      <c r="AL2601" s="1053"/>
      <c r="AM2601" s="1053"/>
      <c r="AN2601" s="1054"/>
      <c r="AO2601" s="1055"/>
      <c r="AP2601" s="3"/>
      <c r="AQ2601" s="222">
        <f t="shared" si="1201"/>
        <v>1</v>
      </c>
      <c r="AV2601" s="167"/>
      <c r="AW2601" s="167"/>
      <c r="AX2601" s="167"/>
      <c r="AY2601" s="167"/>
      <c r="AZ2601" s="167"/>
      <c r="BA2601" s="167"/>
      <c r="BB2601" s="167"/>
      <c r="BC2601" s="167"/>
      <c r="BD2601" s="167"/>
    </row>
    <row r="2602" spans="2:56" s="162" customFormat="1" ht="12" customHeight="1" x14ac:dyDescent="0.15">
      <c r="B2602" s="1058"/>
      <c r="C2602" s="1063"/>
      <c r="D2602" s="1061"/>
      <c r="E2602" s="1061"/>
      <c r="F2602" s="1061"/>
      <c r="G2602" s="1061"/>
      <c r="H2602" s="1061"/>
      <c r="I2602" s="1061"/>
      <c r="J2602" s="1062"/>
      <c r="K2602" s="192"/>
      <c r="L2602" s="1038"/>
      <c r="M2602" s="1039"/>
      <c r="N2602" s="1038"/>
      <c r="O2602" s="1039"/>
      <c r="P2602" s="1034"/>
      <c r="Q2602" s="1036"/>
      <c r="R2602" s="408"/>
      <c r="S2602" s="408"/>
      <c r="T2602" s="408"/>
      <c r="U2602" s="1034"/>
      <c r="V2602" s="1036"/>
      <c r="W2602" s="1034"/>
      <c r="X2602" s="1035"/>
      <c r="Y2602" s="286"/>
      <c r="Z2602" s="286"/>
      <c r="AA2602" s="286"/>
      <c r="AB2602" s="286"/>
      <c r="AC2602" s="223"/>
      <c r="AD2602" s="223"/>
      <c r="AE2602" s="223"/>
      <c r="AF2602" s="223"/>
      <c r="AG2602" s="223"/>
      <c r="AH2602" s="223"/>
      <c r="AI2602" s="223"/>
      <c r="AJ2602" s="223"/>
      <c r="AK2602" s="1034"/>
      <c r="AL2602" s="1035"/>
      <c r="AM2602" s="1035"/>
      <c r="AN2602" s="788"/>
      <c r="AO2602" s="789"/>
      <c r="AP2602" s="3"/>
      <c r="AQ2602" s="222">
        <f t="shared" si="1201"/>
        <v>1</v>
      </c>
    </row>
    <row r="2603" spans="2:56" s="162" customFormat="1" ht="12" customHeight="1" x14ac:dyDescent="0.15">
      <c r="B2603" s="1058"/>
      <c r="C2603" s="1063"/>
      <c r="D2603" s="1061"/>
      <c r="E2603" s="1061"/>
      <c r="F2603" s="1061"/>
      <c r="G2603" s="1061"/>
      <c r="H2603" s="1061"/>
      <c r="I2603" s="1061"/>
      <c r="J2603" s="1062"/>
      <c r="K2603" s="192"/>
      <c r="L2603" s="1038"/>
      <c r="M2603" s="1039"/>
      <c r="N2603" s="1038"/>
      <c r="O2603" s="1039"/>
      <c r="P2603" s="1034"/>
      <c r="Q2603" s="1036"/>
      <c r="R2603" s="408"/>
      <c r="S2603" s="408"/>
      <c r="T2603" s="408"/>
      <c r="U2603" s="1034"/>
      <c r="V2603" s="1036"/>
      <c r="W2603" s="1034"/>
      <c r="X2603" s="1035"/>
      <c r="Y2603" s="286"/>
      <c r="Z2603" s="286"/>
      <c r="AA2603" s="286"/>
      <c r="AB2603" s="286"/>
      <c r="AC2603" s="223"/>
      <c r="AD2603" s="223"/>
      <c r="AE2603" s="223"/>
      <c r="AF2603" s="223"/>
      <c r="AG2603" s="223"/>
      <c r="AH2603" s="223"/>
      <c r="AI2603" s="223"/>
      <c r="AJ2603" s="223"/>
      <c r="AK2603" s="1034"/>
      <c r="AL2603" s="1035"/>
      <c r="AM2603" s="1035"/>
      <c r="AN2603" s="788"/>
      <c r="AO2603" s="789"/>
      <c r="AP2603" s="3"/>
      <c r="AQ2603" s="222">
        <f t="shared" si="1201"/>
        <v>1</v>
      </c>
    </row>
    <row r="2604" spans="2:56" s="162" customFormat="1" ht="12" customHeight="1" x14ac:dyDescent="0.15">
      <c r="B2604" s="1058"/>
      <c r="C2604" s="1063"/>
      <c r="D2604" s="1061"/>
      <c r="E2604" s="1061"/>
      <c r="F2604" s="1061"/>
      <c r="G2604" s="1061"/>
      <c r="H2604" s="1061"/>
      <c r="I2604" s="1061"/>
      <c r="J2604" s="1062"/>
      <c r="K2604" s="192"/>
      <c r="L2604" s="1038"/>
      <c r="M2604" s="1039"/>
      <c r="N2604" s="1038"/>
      <c r="O2604" s="1039"/>
      <c r="P2604" s="1034"/>
      <c r="Q2604" s="1036"/>
      <c r="R2604" s="408"/>
      <c r="S2604" s="408"/>
      <c r="T2604" s="408"/>
      <c r="U2604" s="1034"/>
      <c r="V2604" s="1036"/>
      <c r="W2604" s="1034"/>
      <c r="X2604" s="1035"/>
      <c r="Y2604" s="286"/>
      <c r="Z2604" s="286"/>
      <c r="AA2604" s="286"/>
      <c r="AB2604" s="286"/>
      <c r="AC2604" s="223"/>
      <c r="AD2604" s="223"/>
      <c r="AE2604" s="223"/>
      <c r="AF2604" s="223"/>
      <c r="AG2604" s="223"/>
      <c r="AH2604" s="223"/>
      <c r="AI2604" s="223"/>
      <c r="AJ2604" s="223"/>
      <c r="AK2604" s="1034"/>
      <c r="AL2604" s="1035"/>
      <c r="AM2604" s="1035"/>
      <c r="AN2604" s="788"/>
      <c r="AO2604" s="789"/>
      <c r="AP2604" s="3"/>
      <c r="AQ2604" s="222">
        <f t="shared" si="1201"/>
        <v>1</v>
      </c>
    </row>
    <row r="2605" spans="2:56" s="162" customFormat="1" ht="12" customHeight="1" x14ac:dyDescent="0.15">
      <c r="B2605" s="1058"/>
      <c r="C2605" s="1063"/>
      <c r="D2605" s="1061"/>
      <c r="E2605" s="1061"/>
      <c r="F2605" s="1061"/>
      <c r="G2605" s="1061"/>
      <c r="H2605" s="1061"/>
      <c r="I2605" s="1061"/>
      <c r="J2605" s="1062"/>
      <c r="K2605" s="192"/>
      <c r="L2605" s="1038"/>
      <c r="M2605" s="1039"/>
      <c r="N2605" s="1038"/>
      <c r="O2605" s="1039"/>
      <c r="P2605" s="1034"/>
      <c r="Q2605" s="1036"/>
      <c r="R2605" s="408"/>
      <c r="S2605" s="408"/>
      <c r="T2605" s="408"/>
      <c r="U2605" s="1034"/>
      <c r="V2605" s="1036"/>
      <c r="W2605" s="1034"/>
      <c r="X2605" s="1035"/>
      <c r="Y2605" s="286"/>
      <c r="Z2605" s="286"/>
      <c r="AA2605" s="286"/>
      <c r="AB2605" s="286"/>
      <c r="AC2605" s="223"/>
      <c r="AD2605" s="223"/>
      <c r="AE2605" s="223"/>
      <c r="AF2605" s="223"/>
      <c r="AG2605" s="223"/>
      <c r="AH2605" s="223"/>
      <c r="AI2605" s="223"/>
      <c r="AJ2605" s="223"/>
      <c r="AK2605" s="1034"/>
      <c r="AL2605" s="1035"/>
      <c r="AM2605" s="1035"/>
      <c r="AN2605" s="788"/>
      <c r="AO2605" s="789"/>
      <c r="AP2605" s="3"/>
      <c r="AQ2605" s="222">
        <f t="shared" si="1201"/>
        <v>1</v>
      </c>
    </row>
    <row r="2606" spans="2:56" s="162" customFormat="1" ht="12" customHeight="1" x14ac:dyDescent="0.15">
      <c r="B2606" s="1058"/>
      <c r="C2606" s="1063"/>
      <c r="D2606" s="1061"/>
      <c r="E2606" s="1061"/>
      <c r="F2606" s="1061"/>
      <c r="G2606" s="1061"/>
      <c r="H2606" s="1061"/>
      <c r="I2606" s="1061"/>
      <c r="J2606" s="1062"/>
      <c r="K2606" s="192"/>
      <c r="L2606" s="1038"/>
      <c r="M2606" s="1039"/>
      <c r="N2606" s="1038"/>
      <c r="O2606" s="1039"/>
      <c r="P2606" s="1034"/>
      <c r="Q2606" s="1036"/>
      <c r="R2606" s="408"/>
      <c r="S2606" s="408"/>
      <c r="T2606" s="408"/>
      <c r="U2606" s="1034"/>
      <c r="V2606" s="1036"/>
      <c r="W2606" s="1034"/>
      <c r="X2606" s="1035"/>
      <c r="Y2606" s="286"/>
      <c r="Z2606" s="286"/>
      <c r="AA2606" s="286"/>
      <c r="AB2606" s="286"/>
      <c r="AC2606" s="223"/>
      <c r="AD2606" s="223"/>
      <c r="AE2606" s="223"/>
      <c r="AF2606" s="223"/>
      <c r="AG2606" s="223"/>
      <c r="AH2606" s="223"/>
      <c r="AI2606" s="223"/>
      <c r="AJ2606" s="223"/>
      <c r="AK2606" s="1034"/>
      <c r="AL2606" s="1035"/>
      <c r="AM2606" s="1035"/>
      <c r="AN2606" s="788"/>
      <c r="AO2606" s="789"/>
      <c r="AP2606" s="3"/>
      <c r="AQ2606" s="222">
        <f t="shared" si="1201"/>
        <v>1</v>
      </c>
    </row>
    <row r="2607" spans="2:56" s="162" customFormat="1" ht="12" customHeight="1" x14ac:dyDescent="0.15">
      <c r="B2607" s="1058"/>
      <c r="C2607" s="1063"/>
      <c r="D2607" s="1061"/>
      <c r="E2607" s="1061"/>
      <c r="F2607" s="1061"/>
      <c r="G2607" s="1061"/>
      <c r="H2607" s="1061"/>
      <c r="I2607" s="1061"/>
      <c r="J2607" s="1062"/>
      <c r="K2607" s="192"/>
      <c r="L2607" s="1038"/>
      <c r="M2607" s="1039"/>
      <c r="N2607" s="1038"/>
      <c r="O2607" s="1039"/>
      <c r="P2607" s="1034"/>
      <c r="Q2607" s="1036"/>
      <c r="R2607" s="408"/>
      <c r="S2607" s="408"/>
      <c r="T2607" s="408"/>
      <c r="U2607" s="1034"/>
      <c r="V2607" s="1036"/>
      <c r="W2607" s="1034"/>
      <c r="X2607" s="1035"/>
      <c r="Y2607" s="286"/>
      <c r="Z2607" s="286"/>
      <c r="AA2607" s="286"/>
      <c r="AB2607" s="286"/>
      <c r="AC2607" s="223"/>
      <c r="AD2607" s="223"/>
      <c r="AE2607" s="223"/>
      <c r="AF2607" s="223"/>
      <c r="AG2607" s="223"/>
      <c r="AH2607" s="223"/>
      <c r="AI2607" s="223"/>
      <c r="AJ2607" s="223"/>
      <c r="AK2607" s="1034"/>
      <c r="AL2607" s="1035"/>
      <c r="AM2607" s="1035"/>
      <c r="AN2607" s="788"/>
      <c r="AO2607" s="789"/>
      <c r="AP2607" s="3"/>
      <c r="AQ2607" s="222">
        <f t="shared" si="1201"/>
        <v>1</v>
      </c>
    </row>
    <row r="2608" spans="2:56" s="162" customFormat="1" ht="12" customHeight="1" x14ac:dyDescent="0.15">
      <c r="B2608" s="1058"/>
      <c r="C2608" s="1063"/>
      <c r="D2608" s="1061"/>
      <c r="E2608" s="1061"/>
      <c r="F2608" s="1061"/>
      <c r="G2608" s="1061"/>
      <c r="H2608" s="1061"/>
      <c r="I2608" s="1061"/>
      <c r="J2608" s="1062"/>
      <c r="K2608" s="192"/>
      <c r="L2608" s="1038"/>
      <c r="M2608" s="1039"/>
      <c r="N2608" s="1038"/>
      <c r="O2608" s="1039"/>
      <c r="P2608" s="1034"/>
      <c r="Q2608" s="1036"/>
      <c r="R2608" s="408"/>
      <c r="S2608" s="408"/>
      <c r="T2608" s="408"/>
      <c r="U2608" s="1034"/>
      <c r="V2608" s="1036"/>
      <c r="W2608" s="1034"/>
      <c r="X2608" s="1035"/>
      <c r="Y2608" s="286"/>
      <c r="Z2608" s="286"/>
      <c r="AA2608" s="286"/>
      <c r="AB2608" s="286"/>
      <c r="AC2608" s="223"/>
      <c r="AD2608" s="223"/>
      <c r="AE2608" s="223"/>
      <c r="AF2608" s="223"/>
      <c r="AG2608" s="223"/>
      <c r="AH2608" s="223"/>
      <c r="AI2608" s="223"/>
      <c r="AJ2608" s="223"/>
      <c r="AK2608" s="1034"/>
      <c r="AL2608" s="1035"/>
      <c r="AM2608" s="1035"/>
      <c r="AN2608" s="788"/>
      <c r="AO2608" s="789"/>
      <c r="AP2608" s="3"/>
      <c r="AQ2608" s="222">
        <f t="shared" si="1201"/>
        <v>1</v>
      </c>
    </row>
    <row r="2609" spans="2:46" s="162" customFormat="1" ht="12" customHeight="1" x14ac:dyDescent="0.15">
      <c r="B2609" s="1058"/>
      <c r="C2609" s="1063"/>
      <c r="D2609" s="1061"/>
      <c r="E2609" s="1061"/>
      <c r="F2609" s="1061"/>
      <c r="G2609" s="1061"/>
      <c r="H2609" s="1061"/>
      <c r="I2609" s="1061"/>
      <c r="J2609" s="1062"/>
      <c r="K2609" s="192"/>
      <c r="L2609" s="1038"/>
      <c r="M2609" s="1039"/>
      <c r="N2609" s="1038"/>
      <c r="O2609" s="1039"/>
      <c r="P2609" s="1034"/>
      <c r="Q2609" s="1036"/>
      <c r="R2609" s="408"/>
      <c r="S2609" s="408"/>
      <c r="T2609" s="408"/>
      <c r="U2609" s="1034"/>
      <c r="V2609" s="1036"/>
      <c r="W2609" s="1034"/>
      <c r="X2609" s="1035"/>
      <c r="Y2609" s="286"/>
      <c r="Z2609" s="286"/>
      <c r="AA2609" s="286"/>
      <c r="AB2609" s="286"/>
      <c r="AC2609" s="223"/>
      <c r="AD2609" s="223"/>
      <c r="AE2609" s="223"/>
      <c r="AF2609" s="223"/>
      <c r="AG2609" s="223"/>
      <c r="AH2609" s="223"/>
      <c r="AI2609" s="223"/>
      <c r="AJ2609" s="223"/>
      <c r="AK2609" s="1034"/>
      <c r="AL2609" s="1035"/>
      <c r="AM2609" s="1035"/>
      <c r="AN2609" s="788"/>
      <c r="AO2609" s="789"/>
      <c r="AP2609" s="3"/>
      <c r="AQ2609" s="222">
        <f t="shared" si="1201"/>
        <v>1</v>
      </c>
    </row>
    <row r="2610" spans="2:46" s="162" customFormat="1" ht="12" customHeight="1" x14ac:dyDescent="0.15">
      <c r="B2610" s="1058"/>
      <c r="C2610" s="1063"/>
      <c r="D2610" s="1061"/>
      <c r="E2610" s="1061"/>
      <c r="F2610" s="1061"/>
      <c r="G2610" s="1061"/>
      <c r="H2610" s="1061"/>
      <c r="I2610" s="1061"/>
      <c r="J2610" s="1062"/>
      <c r="K2610" s="192"/>
      <c r="L2610" s="1038"/>
      <c r="M2610" s="1039"/>
      <c r="N2610" s="1038"/>
      <c r="O2610" s="1039"/>
      <c r="P2610" s="1034"/>
      <c r="Q2610" s="1036"/>
      <c r="R2610" s="408"/>
      <c r="S2610" s="408"/>
      <c r="T2610" s="408"/>
      <c r="U2610" s="1034"/>
      <c r="V2610" s="1036"/>
      <c r="W2610" s="1034"/>
      <c r="X2610" s="1035"/>
      <c r="Y2610" s="286"/>
      <c r="Z2610" s="286"/>
      <c r="AA2610" s="286"/>
      <c r="AB2610" s="286"/>
      <c r="AC2610" s="223"/>
      <c r="AD2610" s="223"/>
      <c r="AE2610" s="223"/>
      <c r="AF2610" s="223"/>
      <c r="AG2610" s="223"/>
      <c r="AH2610" s="223"/>
      <c r="AI2610" s="223"/>
      <c r="AJ2610" s="223"/>
      <c r="AK2610" s="1034"/>
      <c r="AL2610" s="1035"/>
      <c r="AM2610" s="1035"/>
      <c r="AN2610" s="788"/>
      <c r="AO2610" s="789"/>
      <c r="AP2610" s="3"/>
      <c r="AQ2610" s="222">
        <f t="shared" si="1201"/>
        <v>1</v>
      </c>
    </row>
    <row r="2611" spans="2:46" s="162" customFormat="1" ht="12" customHeight="1" x14ac:dyDescent="0.15">
      <c r="B2611" s="1058"/>
      <c r="C2611" s="1063"/>
      <c r="D2611" s="1061"/>
      <c r="E2611" s="1061"/>
      <c r="F2611" s="1061"/>
      <c r="G2611" s="1061"/>
      <c r="H2611" s="1061"/>
      <c r="I2611" s="1061"/>
      <c r="J2611" s="1062"/>
      <c r="K2611" s="192"/>
      <c r="L2611" s="1038"/>
      <c r="M2611" s="1039"/>
      <c r="N2611" s="1038"/>
      <c r="O2611" s="1039"/>
      <c r="P2611" s="1034"/>
      <c r="Q2611" s="1036"/>
      <c r="R2611" s="408"/>
      <c r="S2611" s="408"/>
      <c r="T2611" s="408"/>
      <c r="U2611" s="1034"/>
      <c r="V2611" s="1036"/>
      <c r="W2611" s="1034"/>
      <c r="X2611" s="1035"/>
      <c r="Y2611" s="286"/>
      <c r="Z2611" s="286"/>
      <c r="AA2611" s="286"/>
      <c r="AB2611" s="286"/>
      <c r="AC2611" s="223"/>
      <c r="AD2611" s="223"/>
      <c r="AE2611" s="223"/>
      <c r="AF2611" s="223"/>
      <c r="AG2611" s="223"/>
      <c r="AH2611" s="223"/>
      <c r="AI2611" s="223"/>
      <c r="AJ2611" s="223"/>
      <c r="AK2611" s="1034"/>
      <c r="AL2611" s="1035"/>
      <c r="AM2611" s="1035"/>
      <c r="AN2611" s="788"/>
      <c r="AO2611" s="789"/>
      <c r="AP2611" s="3"/>
      <c r="AQ2611" s="222">
        <f t="shared" si="1201"/>
        <v>1</v>
      </c>
    </row>
    <row r="2612" spans="2:46" s="162" customFormat="1" ht="12" customHeight="1" x14ac:dyDescent="0.15">
      <c r="B2612" s="1058"/>
      <c r="C2612" s="1063"/>
      <c r="D2612" s="1061"/>
      <c r="E2612" s="1061"/>
      <c r="F2612" s="1061"/>
      <c r="G2612" s="1061"/>
      <c r="H2612" s="1061"/>
      <c r="I2612" s="1061"/>
      <c r="J2612" s="1062"/>
      <c r="K2612" s="192"/>
      <c r="L2612" s="1038"/>
      <c r="M2612" s="1039"/>
      <c r="N2612" s="1038"/>
      <c r="O2612" s="1039"/>
      <c r="P2612" s="1034"/>
      <c r="Q2612" s="1036"/>
      <c r="R2612" s="408"/>
      <c r="S2612" s="408"/>
      <c r="T2612" s="408"/>
      <c r="U2612" s="1034"/>
      <c r="V2612" s="1036"/>
      <c r="W2612" s="1034"/>
      <c r="X2612" s="1035"/>
      <c r="Y2612" s="286"/>
      <c r="Z2612" s="286"/>
      <c r="AA2612" s="286"/>
      <c r="AB2612" s="286"/>
      <c r="AC2612" s="223"/>
      <c r="AD2612" s="223"/>
      <c r="AE2612" s="223"/>
      <c r="AF2612" s="223"/>
      <c r="AG2612" s="223"/>
      <c r="AH2612" s="223"/>
      <c r="AI2612" s="223"/>
      <c r="AJ2612" s="223"/>
      <c r="AK2612" s="1034"/>
      <c r="AL2612" s="1035"/>
      <c r="AM2612" s="1035"/>
      <c r="AN2612" s="788"/>
      <c r="AO2612" s="789"/>
      <c r="AP2612" s="3"/>
      <c r="AQ2612" s="222">
        <f t="shared" si="1201"/>
        <v>1</v>
      </c>
    </row>
    <row r="2613" spans="2:46" s="162" customFormat="1" ht="12" customHeight="1" x14ac:dyDescent="0.15">
      <c r="B2613" s="1058"/>
      <c r="C2613" s="1063"/>
      <c r="D2613" s="1061"/>
      <c r="E2613" s="1061"/>
      <c r="F2613" s="1061"/>
      <c r="G2613" s="1061"/>
      <c r="H2613" s="1061"/>
      <c r="I2613" s="1061"/>
      <c r="J2613" s="1062"/>
      <c r="K2613" s="192"/>
      <c r="L2613" s="1038"/>
      <c r="M2613" s="1039"/>
      <c r="N2613" s="1038"/>
      <c r="O2613" s="1039"/>
      <c r="P2613" s="1034"/>
      <c r="Q2613" s="1036"/>
      <c r="R2613" s="408"/>
      <c r="S2613" s="408"/>
      <c r="T2613" s="408"/>
      <c r="U2613" s="1034"/>
      <c r="V2613" s="1036"/>
      <c r="W2613" s="1034"/>
      <c r="X2613" s="1035"/>
      <c r="Y2613" s="286"/>
      <c r="Z2613" s="286"/>
      <c r="AA2613" s="286"/>
      <c r="AB2613" s="286"/>
      <c r="AC2613" s="223"/>
      <c r="AD2613" s="223"/>
      <c r="AE2613" s="223"/>
      <c r="AF2613" s="223"/>
      <c r="AG2613" s="223"/>
      <c r="AH2613" s="223"/>
      <c r="AI2613" s="223"/>
      <c r="AJ2613" s="223"/>
      <c r="AK2613" s="1034"/>
      <c r="AL2613" s="1035"/>
      <c r="AM2613" s="1035"/>
      <c r="AN2613" s="788"/>
      <c r="AO2613" s="789"/>
      <c r="AP2613" s="3"/>
      <c r="AQ2613" s="222">
        <f t="shared" si="1201"/>
        <v>1</v>
      </c>
    </row>
    <row r="2614" spans="2:46" s="162" customFormat="1" ht="12" customHeight="1" x14ac:dyDescent="0.15">
      <c r="B2614" s="1058"/>
      <c r="C2614" s="1063"/>
      <c r="D2614" s="1061"/>
      <c r="E2614" s="1061"/>
      <c r="F2614" s="1061"/>
      <c r="G2614" s="1061"/>
      <c r="H2614" s="1061"/>
      <c r="I2614" s="1061"/>
      <c r="J2614" s="1062"/>
      <c r="K2614" s="192"/>
      <c r="L2614" s="1038"/>
      <c r="M2614" s="1039"/>
      <c r="N2614" s="1038"/>
      <c r="O2614" s="1039"/>
      <c r="P2614" s="1034"/>
      <c r="Q2614" s="1036"/>
      <c r="R2614" s="408"/>
      <c r="S2614" s="408"/>
      <c r="T2614" s="408"/>
      <c r="U2614" s="1034"/>
      <c r="V2614" s="1036"/>
      <c r="W2614" s="1034"/>
      <c r="X2614" s="1035"/>
      <c r="Y2614" s="286"/>
      <c r="Z2614" s="286"/>
      <c r="AA2614" s="286"/>
      <c r="AB2614" s="286"/>
      <c r="AC2614" s="223"/>
      <c r="AD2614" s="223"/>
      <c r="AE2614" s="223"/>
      <c r="AF2614" s="223"/>
      <c r="AG2614" s="223"/>
      <c r="AH2614" s="223"/>
      <c r="AI2614" s="223"/>
      <c r="AJ2614" s="223"/>
      <c r="AK2614" s="1034"/>
      <c r="AL2614" s="1035"/>
      <c r="AM2614" s="1035"/>
      <c r="AN2614" s="788"/>
      <c r="AO2614" s="789"/>
      <c r="AP2614" s="3"/>
      <c r="AQ2614" s="222">
        <f t="shared" si="1201"/>
        <v>1</v>
      </c>
    </row>
    <row r="2615" spans="2:46" s="162" customFormat="1" ht="12" customHeight="1" x14ac:dyDescent="0.15">
      <c r="B2615" s="1058"/>
      <c r="C2615" s="1063"/>
      <c r="D2615" s="1061"/>
      <c r="E2615" s="1061"/>
      <c r="F2615" s="1061"/>
      <c r="G2615" s="1061"/>
      <c r="H2615" s="1061"/>
      <c r="I2615" s="1061"/>
      <c r="J2615" s="1062"/>
      <c r="K2615" s="192"/>
      <c r="L2615" s="1038"/>
      <c r="M2615" s="1039"/>
      <c r="N2615" s="1038"/>
      <c r="O2615" s="1039"/>
      <c r="P2615" s="1034"/>
      <c r="Q2615" s="1036"/>
      <c r="R2615" s="408"/>
      <c r="S2615" s="408"/>
      <c r="T2615" s="408"/>
      <c r="U2615" s="1034"/>
      <c r="V2615" s="1036"/>
      <c r="W2615" s="1034"/>
      <c r="X2615" s="1035"/>
      <c r="Y2615" s="286"/>
      <c r="Z2615" s="286"/>
      <c r="AA2615" s="286"/>
      <c r="AB2615" s="286"/>
      <c r="AC2615" s="223"/>
      <c r="AD2615" s="223"/>
      <c r="AE2615" s="223"/>
      <c r="AF2615" s="223"/>
      <c r="AG2615" s="223"/>
      <c r="AH2615" s="223"/>
      <c r="AI2615" s="223"/>
      <c r="AJ2615" s="223"/>
      <c r="AK2615" s="1034"/>
      <c r="AL2615" s="1035"/>
      <c r="AM2615" s="1035"/>
      <c r="AN2615" s="788"/>
      <c r="AO2615" s="789"/>
      <c r="AP2615" s="3"/>
      <c r="AQ2615" s="222">
        <f t="shared" si="1201"/>
        <v>1</v>
      </c>
    </row>
    <row r="2616" spans="2:46" s="162" customFormat="1" ht="12" customHeight="1" x14ac:dyDescent="0.15">
      <c r="B2616" s="1058"/>
      <c r="C2616" s="1063"/>
      <c r="D2616" s="1061"/>
      <c r="E2616" s="1061"/>
      <c r="F2616" s="1061"/>
      <c r="G2616" s="1061"/>
      <c r="H2616" s="1061"/>
      <c r="I2616" s="1061"/>
      <c r="J2616" s="1062"/>
      <c r="K2616" s="1016" t="s">
        <v>216</v>
      </c>
      <c r="L2616" s="1016" t="s">
        <v>215</v>
      </c>
      <c r="M2616" s="1016"/>
      <c r="N2616" s="1016"/>
      <c r="O2616" s="1016"/>
      <c r="P2616" s="1016"/>
      <c r="Q2616" s="1016"/>
      <c r="R2616" s="1016"/>
      <c r="S2616" s="1016"/>
      <c r="T2616" s="1016"/>
      <c r="U2616" s="1016"/>
      <c r="V2616" s="1016"/>
      <c r="W2616" s="1016"/>
      <c r="X2616" s="1016"/>
      <c r="Y2616" s="1040" t="s">
        <v>466</v>
      </c>
      <c r="Z2616" s="1041"/>
      <c r="AA2616" s="1041"/>
      <c r="AB2616" s="1042"/>
      <c r="AC2616" s="224">
        <f t="shared" ref="AC2616:AJ2616" si="1202">SUM(AC2596:AC2615)</f>
        <v>0</v>
      </c>
      <c r="AD2616" s="224">
        <f t="shared" si="1202"/>
        <v>0</v>
      </c>
      <c r="AE2616" s="224">
        <f t="shared" si="1202"/>
        <v>0</v>
      </c>
      <c r="AF2616" s="224">
        <f t="shared" si="1202"/>
        <v>0.19500000000000001</v>
      </c>
      <c r="AG2616" s="224">
        <f t="shared" si="1202"/>
        <v>0</v>
      </c>
      <c r="AH2616" s="224">
        <f t="shared" si="1202"/>
        <v>0</v>
      </c>
      <c r="AI2616" s="224">
        <f t="shared" si="1202"/>
        <v>0</v>
      </c>
      <c r="AJ2616" s="224">
        <f t="shared" si="1202"/>
        <v>0</v>
      </c>
      <c r="AK2616" s="1040" t="s">
        <v>214</v>
      </c>
      <c r="AL2616" s="1041"/>
      <c r="AM2616" s="1041"/>
      <c r="AN2616" s="788"/>
      <c r="AO2616" s="789"/>
      <c r="AP2616" s="3"/>
    </row>
    <row r="2617" spans="2:46" s="162" customFormat="1" ht="12" customHeight="1" x14ac:dyDescent="0.15">
      <c r="B2617" s="1058"/>
      <c r="C2617" s="1063"/>
      <c r="D2617" s="1061"/>
      <c r="E2617" s="1061"/>
      <c r="F2617" s="1061"/>
      <c r="G2617" s="1061"/>
      <c r="H2617" s="1061"/>
      <c r="I2617" s="1061"/>
      <c r="J2617" s="1062"/>
      <c r="K2617" s="1016"/>
      <c r="L2617" s="1016" t="s">
        <v>467</v>
      </c>
      <c r="M2617" s="1016"/>
      <c r="N2617" s="1016"/>
      <c r="O2617" s="1016" t="s">
        <v>213</v>
      </c>
      <c r="P2617" s="1016"/>
      <c r="Q2617" s="1016"/>
      <c r="R2617" s="1016"/>
      <c r="S2617" s="1016"/>
      <c r="T2617" s="1016"/>
      <c r="U2617" s="1016"/>
      <c r="V2617" s="1016"/>
      <c r="W2617" s="1016"/>
      <c r="X2617" s="1016"/>
      <c r="Y2617" s="193">
        <f>COUNTIF(Y2596:Y2615,"○")</f>
        <v>0</v>
      </c>
      <c r="Z2617" s="193">
        <f>COUNTIF(Z2596:Z2615,"○")</f>
        <v>0</v>
      </c>
      <c r="AA2617" s="193">
        <f>COUNTIF(AA2596:AA2615,"○")</f>
        <v>0</v>
      </c>
      <c r="AB2617" s="193">
        <f>COUNTIF(AB2596:AB2615,"○")</f>
        <v>0</v>
      </c>
      <c r="AC2617" s="193">
        <f t="shared" ref="AC2617:AJ2617" si="1203">COUNT(AC2596:AC2615)</f>
        <v>0</v>
      </c>
      <c r="AD2617" s="193">
        <f t="shared" si="1203"/>
        <v>0</v>
      </c>
      <c r="AE2617" s="193">
        <f t="shared" si="1203"/>
        <v>0</v>
      </c>
      <c r="AF2617" s="193">
        <f t="shared" si="1203"/>
        <v>1</v>
      </c>
      <c r="AG2617" s="193">
        <f t="shared" si="1203"/>
        <v>0</v>
      </c>
      <c r="AH2617" s="193">
        <f t="shared" si="1203"/>
        <v>0</v>
      </c>
      <c r="AI2617" s="193">
        <f t="shared" si="1203"/>
        <v>0</v>
      </c>
      <c r="AJ2617" s="193">
        <f t="shared" si="1203"/>
        <v>0</v>
      </c>
      <c r="AK2617" s="1043"/>
      <c r="AL2617" s="1044"/>
      <c r="AM2617" s="1044"/>
      <c r="AN2617" s="1044"/>
      <c r="AO2617" s="1045"/>
      <c r="AP2617" s="3"/>
    </row>
    <row r="2618" spans="2:46" ht="12" customHeight="1" x14ac:dyDescent="0.15">
      <c r="B2618" s="1058"/>
      <c r="C2618" s="1063"/>
      <c r="D2618" s="1061"/>
      <c r="E2618" s="1061"/>
      <c r="F2618" s="1061"/>
      <c r="G2618" s="1061"/>
      <c r="H2618" s="1061"/>
      <c r="I2618" s="1061"/>
      <c r="J2618" s="1062"/>
      <c r="K2618" s="1016"/>
      <c r="L2618" s="1016"/>
      <c r="M2618" s="1016"/>
      <c r="N2618" s="1016"/>
      <c r="O2618" s="1016" t="s">
        <v>468</v>
      </c>
      <c r="P2618" s="1016"/>
      <c r="Q2618" s="1016"/>
      <c r="R2618" s="1016"/>
      <c r="S2618" s="1016"/>
      <c r="T2618" s="1016"/>
      <c r="U2618" s="1016"/>
      <c r="V2618" s="1016"/>
      <c r="W2618" s="1016"/>
      <c r="X2618" s="1016"/>
      <c r="Y2618" s="1034" t="str">
        <f>IF(Y2617&gt;0,"Ⅳ",IF(Z2617&gt;0,"Ⅲ",IF(AA2617&gt;0,"Ⅱa",IF(AB2617&gt;0,"Ⅱb","Ⅰ"))))</f>
        <v>Ⅰ</v>
      </c>
      <c r="Z2618" s="1035"/>
      <c r="AA2618" s="1035"/>
      <c r="AB2618" s="1036"/>
      <c r="AC2618" s="1034" t="str">
        <f>IF(AC2617&gt;0,"Ⅳ",IF(AD2617&gt;0,"Ⅲ",IF(AE2617&gt;0,"Ⅱa",IF(AF2617&gt;0,"Ⅱb","Ⅰ"))))</f>
        <v>Ⅱb</v>
      </c>
      <c r="AD2618" s="1035"/>
      <c r="AE2618" s="1035"/>
      <c r="AF2618" s="1036"/>
      <c r="AG2618" s="1034" t="str">
        <f>IF(AG2617&gt;0,"Ⅳ",IF(AH2617&gt;0,"Ⅲ",IF(AI2617&gt;0,"Ⅱa",IF(AJ2617&gt;0,"Ⅱb","Ⅰ"))))</f>
        <v>Ⅰ</v>
      </c>
      <c r="AH2618" s="1035"/>
      <c r="AI2618" s="1035"/>
      <c r="AJ2618" s="1036"/>
      <c r="AK2618" s="1046"/>
      <c r="AL2618" s="1047"/>
      <c r="AM2618" s="1047"/>
      <c r="AN2618" s="1047"/>
      <c r="AO2618" s="1048"/>
      <c r="AP2618" s="3"/>
      <c r="AQ2618" s="282" t="s">
        <v>312</v>
      </c>
      <c r="AR2618" s="282" t="s">
        <v>313</v>
      </c>
      <c r="AS2618" s="699" t="s">
        <v>316</v>
      </c>
      <c r="AT2618" s="1026"/>
    </row>
    <row r="2619" spans="2:46" ht="12" customHeight="1" x14ac:dyDescent="0.15">
      <c r="B2619" s="1058"/>
      <c r="C2619" s="1063"/>
      <c r="D2619" s="1061"/>
      <c r="E2619" s="1061"/>
      <c r="F2619" s="1061"/>
      <c r="G2619" s="1061"/>
      <c r="H2619" s="1061"/>
      <c r="I2619" s="1061"/>
      <c r="J2619" s="1062"/>
      <c r="K2619" s="1016"/>
      <c r="L2619" s="1016" t="s">
        <v>469</v>
      </c>
      <c r="M2619" s="1016"/>
      <c r="N2619" s="1016"/>
      <c r="O2619" s="1016" t="s">
        <v>212</v>
      </c>
      <c r="P2619" s="1016"/>
      <c r="Q2619" s="1016"/>
      <c r="R2619" s="1016"/>
      <c r="S2619" s="1016"/>
      <c r="T2619" s="1016"/>
      <c r="U2619" s="1016"/>
      <c r="V2619" s="1016"/>
      <c r="W2619" s="1016"/>
      <c r="X2619" s="1016"/>
      <c r="Y2619" s="187" t="s">
        <v>32</v>
      </c>
      <c r="Z2619" s="187" t="s">
        <v>33</v>
      </c>
      <c r="AA2619" s="1027" t="s">
        <v>34</v>
      </c>
      <c r="AB2619" s="1027"/>
      <c r="AC2619" s="187" t="s">
        <v>32</v>
      </c>
      <c r="AD2619" s="187" t="s">
        <v>33</v>
      </c>
      <c r="AE2619" s="1027" t="s">
        <v>34</v>
      </c>
      <c r="AF2619" s="1027"/>
      <c r="AG2619" s="187" t="s">
        <v>32</v>
      </c>
      <c r="AH2619" s="187" t="s">
        <v>33</v>
      </c>
      <c r="AI2619" s="1027" t="s">
        <v>34</v>
      </c>
      <c r="AJ2619" s="1027"/>
      <c r="AK2619" s="1046"/>
      <c r="AL2619" s="1047"/>
      <c r="AM2619" s="1047"/>
      <c r="AN2619" s="1047"/>
      <c r="AO2619" s="1048"/>
      <c r="AP2619" s="3"/>
      <c r="AQ2619" s="1028">
        <f>+Y2617+Z2617</f>
        <v>0</v>
      </c>
      <c r="AR2619" s="1029"/>
      <c r="AS2619" s="1028">
        <f>+AA2617+AB2617</f>
        <v>0</v>
      </c>
      <c r="AT2619" s="1029"/>
    </row>
    <row r="2620" spans="2:46" ht="12" customHeight="1" x14ac:dyDescent="0.15">
      <c r="B2620" s="1058"/>
      <c r="C2620" s="1063"/>
      <c r="D2620" s="1061"/>
      <c r="E2620" s="1061"/>
      <c r="F2620" s="1061"/>
      <c r="G2620" s="1061"/>
      <c r="H2620" s="1061"/>
      <c r="I2620" s="1061"/>
      <c r="J2620" s="1062"/>
      <c r="K2620" s="1016"/>
      <c r="L2620" s="1016"/>
      <c r="M2620" s="1016"/>
      <c r="N2620" s="1016"/>
      <c r="O2620" s="1016" t="s">
        <v>470</v>
      </c>
      <c r="P2620" s="1016"/>
      <c r="Q2620" s="1016"/>
      <c r="R2620" s="1016"/>
      <c r="S2620" s="1016"/>
      <c r="T2620" s="1016"/>
      <c r="U2620" s="1016"/>
      <c r="V2620" s="1016"/>
      <c r="W2620" s="1016"/>
      <c r="X2620" s="1016"/>
      <c r="Y2620" s="193" t="str">
        <f>IF(Y2617=0,"",1)</f>
        <v/>
      </c>
      <c r="Z2620" s="193" t="str">
        <f>IF(Z2617=0,"",1)</f>
        <v/>
      </c>
      <c r="AA2620" s="1030" t="str">
        <f>IF(AQ2619=1,"",IF(AS2619&gt;0,1,""))</f>
        <v/>
      </c>
      <c r="AB2620" s="1031"/>
      <c r="AC2620" s="193">
        <f>+AC2617</f>
        <v>0</v>
      </c>
      <c r="AD2620" s="193">
        <f>AD2617</f>
        <v>0</v>
      </c>
      <c r="AE2620" s="1030">
        <f>AE2617+AF2617</f>
        <v>1</v>
      </c>
      <c r="AF2620" s="1031"/>
      <c r="AG2620" s="193">
        <f>AG2617</f>
        <v>0</v>
      </c>
      <c r="AH2620" s="193">
        <f>AH2617</f>
        <v>0</v>
      </c>
      <c r="AI2620" s="1030">
        <f>AI2617+AJ2617</f>
        <v>0</v>
      </c>
      <c r="AJ2620" s="1031"/>
      <c r="AK2620" s="1046"/>
      <c r="AL2620" s="1047"/>
      <c r="AM2620" s="1047"/>
      <c r="AN2620" s="1047"/>
      <c r="AO2620" s="1048"/>
      <c r="AP2620" s="3"/>
      <c r="AQ2620" s="197">
        <f>+Y2617+AC2620+AG2620</f>
        <v>0</v>
      </c>
      <c r="AR2620" s="197">
        <f>+Z2617+AD2620+AH2620</f>
        <v>0</v>
      </c>
      <c r="AS2620" s="1032">
        <f>+AS2619+AE2620+AI2620</f>
        <v>1</v>
      </c>
      <c r="AT2620" s="1033"/>
    </row>
    <row r="2621" spans="2:46" ht="12" customHeight="1" x14ac:dyDescent="0.15">
      <c r="B2621" s="1058"/>
      <c r="C2621" s="1063"/>
      <c r="D2621" s="1061"/>
      <c r="E2621" s="1061"/>
      <c r="F2621" s="1061"/>
      <c r="G2621" s="1061"/>
      <c r="H2621" s="1061"/>
      <c r="I2621" s="1061"/>
      <c r="J2621" s="1062"/>
      <c r="K2621" s="1016"/>
      <c r="L2621" s="1016"/>
      <c r="M2621" s="1016"/>
      <c r="N2621" s="1016"/>
      <c r="O2621" s="1016" t="s">
        <v>471</v>
      </c>
      <c r="P2621" s="1016"/>
      <c r="Q2621" s="1016"/>
      <c r="R2621" s="1016"/>
      <c r="S2621" s="1016"/>
      <c r="T2621" s="1016"/>
      <c r="U2621" s="1016"/>
      <c r="V2621" s="1016"/>
      <c r="W2621" s="1016"/>
      <c r="X2621" s="1016"/>
      <c r="Y2621" s="1034" t="s">
        <v>875</v>
      </c>
      <c r="Z2621" s="1035"/>
      <c r="AA2621" s="1035"/>
      <c r="AB2621" s="1036"/>
      <c r="AC2621" s="1034" t="str">
        <f>IF(AC2620&gt;0,"Ⅳ",IF(AD2620&gt;0,"Ⅲ",IF(AE2620&gt;0,"Ⅱ","Ⅰ")))</f>
        <v>Ⅱ</v>
      </c>
      <c r="AD2621" s="1035"/>
      <c r="AE2621" s="1035"/>
      <c r="AF2621" s="1036"/>
      <c r="AG2621" s="1034" t="str">
        <f>IF(AG2620&gt;0,"Ⅳ",IF(AH2620&gt;0,"Ⅲ",IF(AI2620&gt;0,"Ⅱ","Ⅰ")))</f>
        <v>Ⅰ</v>
      </c>
      <c r="AH2621" s="1035"/>
      <c r="AI2621" s="1035"/>
      <c r="AJ2621" s="1036"/>
      <c r="AK2621" s="1046"/>
      <c r="AL2621" s="1047"/>
      <c r="AM2621" s="1047"/>
      <c r="AN2621" s="1047"/>
      <c r="AO2621" s="1048"/>
      <c r="AP2621" s="3"/>
      <c r="AQ2621" s="1037" t="str">
        <f>IF(AQ2620&gt;0,"Ⅳ",IF(AR2620&gt;0,"Ⅲ",IF(AS2620&gt;0,"Ⅱ","Ⅰ")))</f>
        <v>Ⅱ</v>
      </c>
      <c r="AR2621" s="1037"/>
      <c r="AS2621" s="1037"/>
      <c r="AT2621" s="1037"/>
    </row>
    <row r="2622" spans="2:46" ht="12" customHeight="1" x14ac:dyDescent="0.15">
      <c r="B2622" s="1058"/>
      <c r="C2622" s="1063"/>
      <c r="D2622" s="1061"/>
      <c r="E2622" s="1061"/>
      <c r="F2622" s="1061"/>
      <c r="G2622" s="1061"/>
      <c r="H2622" s="1061"/>
      <c r="I2622" s="1061"/>
      <c r="J2622" s="1062"/>
      <c r="K2622" s="1016"/>
      <c r="L2622" s="1016"/>
      <c r="M2622" s="1016"/>
      <c r="N2622" s="1016"/>
      <c r="O2622" s="1016" t="s">
        <v>472</v>
      </c>
      <c r="P2622" s="1016"/>
      <c r="Q2622" s="1016"/>
      <c r="R2622" s="1016"/>
      <c r="S2622" s="1016"/>
      <c r="T2622" s="1016"/>
      <c r="U2622" s="1016"/>
      <c r="V2622" s="1016"/>
      <c r="W2622" s="1016"/>
      <c r="X2622" s="1016"/>
      <c r="Y2622" s="1034" t="str">
        <f>IF(COUNTIF(Y2621:AJ2621,"Ⅳ")&gt;0,"Ⅳ",IF(COUNTIF(Y2621:AJ2621,"Ⅲ")&gt;0,"Ⅲ",IF(COUNTIF(Y2621:AJ2621,"Ⅱ")&gt;0,"Ⅱ","Ⅰ")))</f>
        <v>Ⅱ</v>
      </c>
      <c r="Z2622" s="1035"/>
      <c r="AA2622" s="1035"/>
      <c r="AB2622" s="1035"/>
      <c r="AC2622" s="1035"/>
      <c r="AD2622" s="1035"/>
      <c r="AE2622" s="1035"/>
      <c r="AF2622" s="1035"/>
      <c r="AG2622" s="1035"/>
      <c r="AH2622" s="1035"/>
      <c r="AI2622" s="1035"/>
      <c r="AJ2622" s="1036"/>
      <c r="AK2622" s="1049"/>
      <c r="AL2622" s="1050"/>
      <c r="AM2622" s="1050"/>
      <c r="AN2622" s="1050"/>
      <c r="AO2622" s="1051"/>
      <c r="AP2622" s="3"/>
    </row>
    <row r="2623" spans="2:46" ht="14.25" customHeight="1" x14ac:dyDescent="0.15">
      <c r="B2623" s="1058"/>
      <c r="C2623" s="1063"/>
      <c r="D2623" s="1061"/>
      <c r="E2623" s="1061"/>
      <c r="F2623" s="1061"/>
      <c r="G2623" s="1061"/>
      <c r="H2623" s="1061"/>
      <c r="I2623" s="1061"/>
      <c r="J2623" s="1062"/>
      <c r="K2623" s="1016" t="s">
        <v>169</v>
      </c>
      <c r="L2623" s="1017"/>
      <c r="M2623" s="1017"/>
      <c r="N2623" s="1017"/>
      <c r="O2623" s="1017"/>
      <c r="P2623" s="1017"/>
      <c r="Q2623" s="1017"/>
      <c r="R2623" s="1017"/>
      <c r="S2623" s="1017"/>
      <c r="T2623" s="1017"/>
      <c r="U2623" s="1017"/>
      <c r="V2623" s="1017"/>
      <c r="W2623" s="1017"/>
      <c r="X2623" s="1017"/>
      <c r="Y2623" s="1017"/>
      <c r="Z2623" s="1017"/>
      <c r="AA2623" s="1017"/>
      <c r="AB2623" s="1017"/>
      <c r="AC2623" s="1017"/>
      <c r="AD2623" s="1017"/>
      <c r="AE2623" s="1017"/>
      <c r="AF2623" s="1017"/>
      <c r="AG2623" s="1017"/>
      <c r="AH2623" s="1017"/>
      <c r="AI2623" s="1017"/>
      <c r="AJ2623" s="1017"/>
      <c r="AK2623" s="1017"/>
      <c r="AL2623" s="1017"/>
      <c r="AM2623" s="1017"/>
      <c r="AN2623" s="1017"/>
      <c r="AO2623" s="1017"/>
      <c r="AP2623" s="3"/>
    </row>
    <row r="2624" spans="2:46" ht="14.25" customHeight="1" x14ac:dyDescent="0.15">
      <c r="B2624" s="1058"/>
      <c r="C2624" s="1063"/>
      <c r="D2624" s="1061"/>
      <c r="E2624" s="1061"/>
      <c r="F2624" s="1061"/>
      <c r="G2624" s="1061"/>
      <c r="H2624" s="1061"/>
      <c r="I2624" s="1061"/>
      <c r="J2624" s="1062"/>
      <c r="K2624" s="1016"/>
      <c r="L2624" s="1017"/>
      <c r="M2624" s="1017"/>
      <c r="N2624" s="1017"/>
      <c r="O2624" s="1017"/>
      <c r="P2624" s="1017"/>
      <c r="Q2624" s="1017"/>
      <c r="R2624" s="1017"/>
      <c r="S2624" s="1017"/>
      <c r="T2624" s="1017"/>
      <c r="U2624" s="1017"/>
      <c r="V2624" s="1017"/>
      <c r="W2624" s="1017"/>
      <c r="X2624" s="1017"/>
      <c r="Y2624" s="1017"/>
      <c r="Z2624" s="1017"/>
      <c r="AA2624" s="1017"/>
      <c r="AB2624" s="1017"/>
      <c r="AC2624" s="1017"/>
      <c r="AD2624" s="1017"/>
      <c r="AE2624" s="1017"/>
      <c r="AF2624" s="1017"/>
      <c r="AG2624" s="1017"/>
      <c r="AH2624" s="1017"/>
      <c r="AI2624" s="1017"/>
      <c r="AJ2624" s="1017"/>
      <c r="AK2624" s="1017"/>
      <c r="AL2624" s="1017"/>
      <c r="AM2624" s="1017"/>
      <c r="AN2624" s="1017"/>
      <c r="AO2624" s="1017"/>
      <c r="AP2624" s="3"/>
    </row>
    <row r="2625" spans="2:86" ht="12" customHeight="1" x14ac:dyDescent="0.15">
      <c r="B2625" s="1058"/>
      <c r="C2625" s="1063"/>
      <c r="D2625" s="1061"/>
      <c r="E2625" s="1061"/>
      <c r="F2625" s="1061"/>
      <c r="G2625" s="1061"/>
      <c r="H2625" s="1061"/>
      <c r="I2625" s="1061"/>
      <c r="J2625" s="1062"/>
      <c r="K2625" s="1018" t="s">
        <v>473</v>
      </c>
      <c r="L2625" s="1018"/>
      <c r="M2625" s="1018"/>
      <c r="N2625" s="1018"/>
      <c r="O2625" s="1018"/>
      <c r="P2625" s="1018"/>
      <c r="Q2625" s="1018"/>
      <c r="R2625" s="1018"/>
      <c r="S2625" s="1018"/>
      <c r="T2625" s="1018"/>
      <c r="U2625" s="1018"/>
      <c r="V2625" s="1018"/>
      <c r="W2625" s="1018"/>
      <c r="X2625" s="1018"/>
      <c r="Y2625" s="1018"/>
      <c r="Z2625" s="1018"/>
      <c r="AA2625" s="1018"/>
      <c r="AB2625" s="1018"/>
      <c r="AC2625" s="1018"/>
      <c r="AD2625" s="1018"/>
      <c r="AE2625" s="1018"/>
      <c r="AF2625" s="1018"/>
      <c r="AG2625" s="1018"/>
      <c r="AH2625" s="1018"/>
      <c r="AI2625" s="1018"/>
      <c r="AJ2625" s="1018"/>
      <c r="AK2625" s="1018"/>
      <c r="AL2625" s="1018"/>
      <c r="AM2625" s="1018"/>
      <c r="AN2625" s="1018"/>
      <c r="AO2625" s="1018"/>
      <c r="AP2625" s="3"/>
    </row>
    <row r="2626" spans="2:86" ht="12" customHeight="1" x14ac:dyDescent="0.15">
      <c r="B2626" s="1058"/>
      <c r="C2626" s="1063"/>
      <c r="D2626" s="1061"/>
      <c r="E2626" s="1061"/>
      <c r="F2626" s="1061"/>
      <c r="G2626" s="1061"/>
      <c r="H2626" s="1061"/>
      <c r="I2626" s="1061"/>
      <c r="J2626" s="1062"/>
      <c r="K2626" s="1019" t="s">
        <v>523</v>
      </c>
      <c r="L2626" s="1019"/>
      <c r="M2626" s="1019"/>
      <c r="N2626" s="1019"/>
      <c r="O2626" s="1019"/>
      <c r="P2626" s="1019"/>
      <c r="Q2626" s="1019"/>
      <c r="R2626" s="1019"/>
      <c r="S2626" s="1019"/>
      <c r="T2626" s="1019"/>
      <c r="U2626" s="1019"/>
      <c r="V2626" s="1019"/>
      <c r="W2626" s="1019"/>
      <c r="X2626" s="1019"/>
      <c r="Y2626" s="1019"/>
      <c r="Z2626" s="1019"/>
      <c r="AA2626" s="1019"/>
      <c r="AB2626" s="1019"/>
      <c r="AC2626" s="1019"/>
      <c r="AD2626" s="1019"/>
      <c r="AE2626" s="1019"/>
      <c r="AF2626" s="1019"/>
      <c r="AG2626" s="1019"/>
      <c r="AH2626" s="1019"/>
      <c r="AI2626" s="1019"/>
      <c r="AJ2626" s="1019"/>
      <c r="AK2626" s="1019"/>
      <c r="AL2626" s="1019"/>
      <c r="AM2626" s="1019"/>
      <c r="AN2626" s="1019"/>
      <c r="AO2626" s="1019"/>
      <c r="AP2626" s="3"/>
    </row>
    <row r="2627" spans="2:86" ht="12" customHeight="1" x14ac:dyDescent="0.15">
      <c r="B2627" s="1058"/>
      <c r="C2627" s="1063"/>
      <c r="D2627" s="1061"/>
      <c r="E2627" s="1061"/>
      <c r="F2627" s="1061"/>
      <c r="G2627" s="1061"/>
      <c r="H2627" s="1061"/>
      <c r="I2627" s="1061"/>
      <c r="J2627" s="1062"/>
      <c r="K2627" s="194" t="s">
        <v>474</v>
      </c>
      <c r="L2627" s="195"/>
      <c r="M2627" s="195"/>
      <c r="N2627" s="195"/>
      <c r="O2627" s="195"/>
      <c r="P2627" s="195"/>
      <c r="Q2627" s="195"/>
      <c r="R2627" s="195"/>
      <c r="S2627" s="195"/>
      <c r="T2627" s="195"/>
      <c r="U2627" s="195"/>
      <c r="V2627" s="195"/>
      <c r="W2627" s="195"/>
      <c r="X2627" s="195"/>
      <c r="Y2627" s="195"/>
      <c r="Z2627" s="195"/>
      <c r="AA2627" s="195"/>
      <c r="AB2627" s="195"/>
      <c r="AC2627" s="195"/>
      <c r="AD2627" s="195"/>
      <c r="AE2627" s="195"/>
      <c r="AF2627" s="195"/>
      <c r="AG2627" s="195"/>
      <c r="AH2627" s="195"/>
      <c r="AI2627" s="195"/>
      <c r="AJ2627" s="195"/>
      <c r="AK2627" s="195"/>
      <c r="AL2627" s="195"/>
      <c r="AM2627" s="195"/>
      <c r="AN2627" s="195"/>
      <c r="AO2627" s="196"/>
      <c r="AP2627" s="3"/>
    </row>
    <row r="2628" spans="2:86" ht="12" customHeight="1" x14ac:dyDescent="0.15">
      <c r="B2628" s="1058"/>
      <c r="C2628" s="1063"/>
      <c r="D2628" s="1061"/>
      <c r="E2628" s="1061"/>
      <c r="F2628" s="1061"/>
      <c r="G2628" s="1061"/>
      <c r="H2628" s="1061"/>
      <c r="I2628" s="1061"/>
      <c r="J2628" s="1062"/>
      <c r="K2628" s="194" t="s">
        <v>475</v>
      </c>
      <c r="L2628" s="195"/>
      <c r="M2628" s="195"/>
      <c r="N2628" s="195"/>
      <c r="O2628" s="195"/>
      <c r="P2628" s="195"/>
      <c r="Q2628" s="195"/>
      <c r="R2628" s="195"/>
      <c r="S2628" s="195"/>
      <c r="T2628" s="195"/>
      <c r="U2628" s="195"/>
      <c r="V2628" s="195"/>
      <c r="W2628" s="195"/>
      <c r="X2628" s="195"/>
      <c r="Y2628" s="195"/>
      <c r="Z2628" s="195"/>
      <c r="AA2628" s="195"/>
      <c r="AB2628" s="195"/>
      <c r="AC2628" s="195"/>
      <c r="AD2628" s="195"/>
      <c r="AE2628" s="195"/>
      <c r="AF2628" s="195"/>
      <c r="AG2628" s="195"/>
      <c r="AH2628" s="195"/>
      <c r="AI2628" s="195"/>
      <c r="AJ2628" s="195"/>
      <c r="AK2628" s="195"/>
      <c r="AL2628" s="195"/>
      <c r="AM2628" s="195"/>
      <c r="AN2628" s="195"/>
      <c r="AO2628" s="196"/>
      <c r="AP2628" s="3"/>
    </row>
    <row r="2629" spans="2:86" ht="12" customHeight="1" x14ac:dyDescent="0.15">
      <c r="B2629" s="1058"/>
      <c r="C2629" s="1063"/>
      <c r="D2629" s="1061"/>
      <c r="E2629" s="1061"/>
      <c r="F2629" s="1061"/>
      <c r="G2629" s="1061"/>
      <c r="H2629" s="1061"/>
      <c r="I2629" s="1061"/>
      <c r="J2629" s="1062"/>
      <c r="K2629" s="1020" t="s">
        <v>476</v>
      </c>
      <c r="L2629" s="1021"/>
      <c r="M2629" s="1021"/>
      <c r="N2629" s="1021"/>
      <c r="O2629" s="1021"/>
      <c r="P2629" s="1021"/>
      <c r="Q2629" s="1021"/>
      <c r="R2629" s="1021"/>
      <c r="S2629" s="1021"/>
      <c r="T2629" s="1021"/>
      <c r="U2629" s="1021"/>
      <c r="V2629" s="1021"/>
      <c r="W2629" s="1021"/>
      <c r="X2629" s="1021"/>
      <c r="Y2629" s="1021"/>
      <c r="Z2629" s="1021"/>
      <c r="AA2629" s="1021"/>
      <c r="AB2629" s="1021"/>
      <c r="AC2629" s="1021"/>
      <c r="AD2629" s="1021"/>
      <c r="AE2629" s="1021"/>
      <c r="AF2629" s="1021"/>
      <c r="AG2629" s="1021"/>
      <c r="AH2629" s="1021"/>
      <c r="AI2629" s="1021"/>
      <c r="AJ2629" s="1021"/>
      <c r="AK2629" s="1021"/>
      <c r="AL2629" s="1021"/>
      <c r="AM2629" s="1021"/>
      <c r="AN2629" s="1021"/>
      <c r="AO2629" s="1022"/>
      <c r="AP2629" s="3"/>
    </row>
    <row r="2630" spans="2:86" ht="12" customHeight="1" x14ac:dyDescent="0.15">
      <c r="B2630" s="591"/>
      <c r="C2630" s="1064"/>
      <c r="D2630" s="1065"/>
      <c r="E2630" s="1065"/>
      <c r="F2630" s="1065"/>
      <c r="G2630" s="1065"/>
      <c r="H2630" s="1065"/>
      <c r="I2630" s="1065"/>
      <c r="J2630" s="1066"/>
      <c r="K2630" s="1023"/>
      <c r="L2630" s="1024"/>
      <c r="M2630" s="1024"/>
      <c r="N2630" s="1024"/>
      <c r="O2630" s="1024"/>
      <c r="P2630" s="1024"/>
      <c r="Q2630" s="1024"/>
      <c r="R2630" s="1024"/>
      <c r="S2630" s="1024"/>
      <c r="T2630" s="1024"/>
      <c r="U2630" s="1024"/>
      <c r="V2630" s="1024"/>
      <c r="W2630" s="1024"/>
      <c r="X2630" s="1024"/>
      <c r="Y2630" s="1024"/>
      <c r="Z2630" s="1024"/>
      <c r="AA2630" s="1024"/>
      <c r="AB2630" s="1024"/>
      <c r="AC2630" s="1024"/>
      <c r="AD2630" s="1024"/>
      <c r="AE2630" s="1024"/>
      <c r="AF2630" s="1024"/>
      <c r="AG2630" s="1024"/>
      <c r="AH2630" s="1024"/>
      <c r="AI2630" s="1024"/>
      <c r="AJ2630" s="1024"/>
      <c r="AK2630" s="1024"/>
      <c r="AL2630" s="1024"/>
      <c r="AM2630" s="1024"/>
      <c r="AN2630" s="1024"/>
      <c r="AO2630" s="1025"/>
      <c r="AP2630" s="3"/>
    </row>
    <row r="2631" spans="2:86" s="9" customFormat="1" ht="12" customHeight="1" x14ac:dyDescent="0.15">
      <c r="B2631" s="3" t="s">
        <v>527</v>
      </c>
      <c r="AQ2631" s="162"/>
      <c r="AR2631" s="162"/>
      <c r="AS2631" s="162"/>
      <c r="AT2631" s="162"/>
      <c r="AU2631" s="162"/>
      <c r="AV2631" s="162"/>
      <c r="AW2631" s="162"/>
      <c r="AX2631" s="162"/>
      <c r="AY2631" s="162"/>
      <c r="AZ2631" s="162"/>
      <c r="BA2631" s="162"/>
      <c r="BB2631" s="162"/>
      <c r="BC2631" s="162"/>
      <c r="BD2631" s="162"/>
      <c r="BE2631" s="162"/>
      <c r="BF2631" s="162"/>
      <c r="BG2631" s="162"/>
      <c r="BH2631" s="162"/>
      <c r="BI2631" s="162"/>
      <c r="BJ2631" s="162"/>
      <c r="BK2631" s="162"/>
      <c r="BL2631" s="162"/>
      <c r="BM2631" s="162"/>
      <c r="BN2631" s="162"/>
      <c r="BO2631" s="162"/>
      <c r="BP2631" s="162"/>
      <c r="BQ2631" s="162"/>
      <c r="BR2631" s="162"/>
      <c r="BS2631" s="162"/>
      <c r="BT2631" s="162"/>
      <c r="BU2631" s="162"/>
      <c r="BV2631" s="162"/>
      <c r="BW2631" s="162"/>
      <c r="BX2631" s="162"/>
      <c r="BY2631" s="162"/>
      <c r="BZ2631" s="162"/>
      <c r="CA2631" s="162"/>
      <c r="CB2631" s="162"/>
      <c r="CC2631" s="162"/>
      <c r="CD2631" s="162"/>
      <c r="CE2631" s="162"/>
      <c r="CF2631" s="162"/>
      <c r="CG2631" s="162"/>
      <c r="CH2631" s="162"/>
    </row>
    <row r="2632" spans="2:86" ht="12" customHeight="1" thickBot="1" x14ac:dyDescent="0.2">
      <c r="B2632" s="3" t="s">
        <v>524</v>
      </c>
    </row>
    <row r="2633" spans="2:86" ht="12" customHeight="1" x14ac:dyDescent="0.15">
      <c r="B2633" s="3" t="s">
        <v>525</v>
      </c>
      <c r="AU2633" s="1000" t="s">
        <v>305</v>
      </c>
      <c r="AV2633" s="1001" t="s">
        <v>298</v>
      </c>
      <c r="AW2633" s="1003" t="s">
        <v>299</v>
      </c>
      <c r="AX2633" s="1005" t="s">
        <v>306</v>
      </c>
      <c r="AY2633" s="1006"/>
      <c r="AZ2633" s="1006"/>
      <c r="BA2633" s="1006"/>
      <c r="BB2633" s="1006"/>
      <c r="BC2633" s="1006"/>
      <c r="BD2633" s="1006"/>
      <c r="BE2633" s="1006"/>
      <c r="BF2633" s="1006"/>
      <c r="BG2633" s="1006"/>
      <c r="BH2633" s="1006"/>
      <c r="BI2633" s="1006"/>
      <c r="BJ2633" s="1006"/>
      <c r="BK2633" s="1006"/>
      <c r="BL2633" s="1006"/>
      <c r="BM2633" s="1006"/>
      <c r="BN2633" s="1006"/>
      <c r="BO2633" s="1006"/>
      <c r="BP2633" s="1006"/>
      <c r="BQ2633" s="1006"/>
      <c r="BR2633" s="1007"/>
      <c r="BS2633" s="807" t="s">
        <v>300</v>
      </c>
      <c r="BT2633" s="1008"/>
      <c r="BU2633" s="1008"/>
      <c r="BV2633" s="1008"/>
      <c r="BW2633" s="1009" t="s">
        <v>307</v>
      </c>
      <c r="BX2633" s="1010"/>
      <c r="BY2633" s="1010"/>
      <c r="BZ2633" s="1010"/>
      <c r="CA2633" s="1010"/>
      <c r="CB2633" s="1010"/>
      <c r="CC2633" s="1010"/>
      <c r="CD2633" s="1010"/>
      <c r="CE2633" s="1010"/>
      <c r="CF2633" s="1010"/>
      <c r="CG2633" s="1010"/>
      <c r="CH2633" s="1011"/>
    </row>
    <row r="2634" spans="2:86" ht="12" customHeight="1" x14ac:dyDescent="0.15">
      <c r="B2634" s="3" t="s">
        <v>477</v>
      </c>
      <c r="AU2634" s="1000"/>
      <c r="AV2634" s="1002"/>
      <c r="AW2634" s="1004"/>
      <c r="AX2634" s="1012" t="s">
        <v>308</v>
      </c>
      <c r="AY2634" s="686"/>
      <c r="AZ2634" s="686"/>
      <c r="BA2634" s="686"/>
      <c r="BB2634" s="686"/>
      <c r="BC2634" s="686"/>
      <c r="BD2634" s="686"/>
      <c r="BE2634" s="686"/>
      <c r="BF2634" s="686"/>
      <c r="BG2634" s="686"/>
      <c r="BH2634" s="686"/>
      <c r="BI2634" s="686"/>
      <c r="BJ2634" s="686" t="s">
        <v>309</v>
      </c>
      <c r="BK2634" s="686"/>
      <c r="BL2634" s="686"/>
      <c r="BM2634" s="686"/>
      <c r="BN2634" s="686"/>
      <c r="BO2634" s="686"/>
      <c r="BP2634" s="686"/>
      <c r="BQ2634" s="686"/>
      <c r="BR2634" s="1013"/>
      <c r="BS2634" s="1008"/>
      <c r="BT2634" s="1008"/>
      <c r="BU2634" s="1008"/>
      <c r="BV2634" s="1008"/>
      <c r="BW2634" s="1014" t="s">
        <v>302</v>
      </c>
      <c r="BX2634" s="699"/>
      <c r="BY2634" s="699"/>
      <c r="BZ2634" s="699"/>
      <c r="CA2634" s="686" t="s">
        <v>310</v>
      </c>
      <c r="CB2634" s="686"/>
      <c r="CC2634" s="686"/>
      <c r="CD2634" s="686"/>
      <c r="CE2634" s="686"/>
      <c r="CF2634" s="686"/>
      <c r="CG2634" s="686"/>
      <c r="CH2634" s="1013"/>
    </row>
    <row r="2635" spans="2:86" ht="12" customHeight="1" x14ac:dyDescent="0.15">
      <c r="B2635" s="3" t="s">
        <v>526</v>
      </c>
      <c r="AU2635" s="1000"/>
      <c r="AV2635" s="1002"/>
      <c r="AW2635" s="1004"/>
      <c r="AX2635" s="1012" t="s">
        <v>26</v>
      </c>
      <c r="AY2635" s="686"/>
      <c r="AZ2635" s="686"/>
      <c r="BA2635" s="686"/>
      <c r="BB2635" s="686" t="s">
        <v>22</v>
      </c>
      <c r="BC2635" s="686"/>
      <c r="BD2635" s="686"/>
      <c r="BE2635" s="686"/>
      <c r="BF2635" s="686" t="s">
        <v>24</v>
      </c>
      <c r="BG2635" s="686"/>
      <c r="BH2635" s="686"/>
      <c r="BI2635" s="686"/>
      <c r="BJ2635" s="699" t="s">
        <v>26</v>
      </c>
      <c r="BK2635" s="699"/>
      <c r="BL2635" s="699"/>
      <c r="BM2635" s="699" t="s">
        <v>22</v>
      </c>
      <c r="BN2635" s="699"/>
      <c r="BO2635" s="699"/>
      <c r="BP2635" s="699" t="s">
        <v>24</v>
      </c>
      <c r="BQ2635" s="699"/>
      <c r="BR2635" s="1015"/>
      <c r="BS2635" s="807" t="s">
        <v>26</v>
      </c>
      <c r="BT2635" s="807" t="s">
        <v>22</v>
      </c>
      <c r="BU2635" s="807" t="s">
        <v>24</v>
      </c>
      <c r="BV2635" s="807" t="s">
        <v>303</v>
      </c>
      <c r="BW2635" s="1012" t="s">
        <v>311</v>
      </c>
      <c r="BX2635" s="686"/>
      <c r="BY2635" s="686"/>
      <c r="BZ2635" s="686"/>
      <c r="CA2635" s="686" t="s">
        <v>22</v>
      </c>
      <c r="CB2635" s="686"/>
      <c r="CC2635" s="686"/>
      <c r="CD2635" s="686"/>
      <c r="CE2635" s="686" t="s">
        <v>24</v>
      </c>
      <c r="CF2635" s="686"/>
      <c r="CG2635" s="686"/>
      <c r="CH2635" s="1013"/>
    </row>
    <row r="2636" spans="2:86" ht="12" customHeight="1" x14ac:dyDescent="0.15">
      <c r="B2636" s="3" t="s">
        <v>478</v>
      </c>
      <c r="AU2636" s="1000"/>
      <c r="AV2636" s="1002"/>
      <c r="AW2636" s="1004"/>
      <c r="AX2636" s="156" t="s">
        <v>862</v>
      </c>
      <c r="AY2636" s="157" t="s">
        <v>863</v>
      </c>
      <c r="AZ2636" s="157" t="s">
        <v>864</v>
      </c>
      <c r="BA2636" s="158" t="s">
        <v>865</v>
      </c>
      <c r="BB2636" s="159" t="s">
        <v>866</v>
      </c>
      <c r="BC2636" s="157" t="s">
        <v>863</v>
      </c>
      <c r="BD2636" s="157" t="s">
        <v>867</v>
      </c>
      <c r="BE2636" s="158" t="s">
        <v>865</v>
      </c>
      <c r="BF2636" s="159" t="s">
        <v>866</v>
      </c>
      <c r="BG2636" s="157" t="s">
        <v>863</v>
      </c>
      <c r="BH2636" s="157" t="s">
        <v>864</v>
      </c>
      <c r="BI2636" s="158" t="s">
        <v>865</v>
      </c>
      <c r="BJ2636" s="159" t="s">
        <v>866</v>
      </c>
      <c r="BK2636" s="157" t="s">
        <v>868</v>
      </c>
      <c r="BL2636" s="158" t="s">
        <v>869</v>
      </c>
      <c r="BM2636" s="159" t="s">
        <v>870</v>
      </c>
      <c r="BN2636" s="157" t="s">
        <v>863</v>
      </c>
      <c r="BO2636" s="158" t="s">
        <v>871</v>
      </c>
      <c r="BP2636" s="159" t="s">
        <v>870</v>
      </c>
      <c r="BQ2636" s="157" t="s">
        <v>868</v>
      </c>
      <c r="BR2636" s="160" t="s">
        <v>872</v>
      </c>
      <c r="BS2636" s="1008"/>
      <c r="BT2636" s="1008"/>
      <c r="BU2636" s="1008"/>
      <c r="BV2636" s="1008"/>
      <c r="BW2636" s="156" t="s">
        <v>866</v>
      </c>
      <c r="BX2636" s="157" t="s">
        <v>863</v>
      </c>
      <c r="BY2636" s="157" t="s">
        <v>864</v>
      </c>
      <c r="BZ2636" s="158" t="s">
        <v>865</v>
      </c>
      <c r="CA2636" s="159" t="s">
        <v>866</v>
      </c>
      <c r="CB2636" s="157" t="s">
        <v>873</v>
      </c>
      <c r="CC2636" s="157" t="s">
        <v>864</v>
      </c>
      <c r="CD2636" s="158" t="s">
        <v>865</v>
      </c>
      <c r="CE2636" s="159" t="s">
        <v>866</v>
      </c>
      <c r="CF2636" s="157" t="s">
        <v>863</v>
      </c>
      <c r="CG2636" s="157" t="s">
        <v>864</v>
      </c>
      <c r="CH2636" s="160" t="s">
        <v>874</v>
      </c>
    </row>
    <row r="2637" spans="2:86" x14ac:dyDescent="0.15">
      <c r="B2637" s="3" t="s">
        <v>539</v>
      </c>
      <c r="AU2637" s="1000"/>
      <c r="AV2637" s="188" t="str">
        <f>N2639</f>
        <v>S056</v>
      </c>
      <c r="AW2637" s="300">
        <f>R2639</f>
        <v>10.6</v>
      </c>
      <c r="AX2637" s="197">
        <f>+Y2664</f>
        <v>0</v>
      </c>
      <c r="AY2637" s="197">
        <f>+Z2664</f>
        <v>0</v>
      </c>
      <c r="AZ2637" s="197">
        <f>+AA2664</f>
        <v>0</v>
      </c>
      <c r="BA2637" s="197">
        <f t="shared" ref="BA2637" si="1204">+AB2664</f>
        <v>0</v>
      </c>
      <c r="BB2637" s="197">
        <f>+AC2664</f>
        <v>0</v>
      </c>
      <c r="BC2637" s="197">
        <f t="shared" ref="BC2637" si="1205">+AD2664</f>
        <v>0</v>
      </c>
      <c r="BD2637" s="197">
        <f t="shared" ref="BD2637" si="1206">+AE2664</f>
        <v>0</v>
      </c>
      <c r="BE2637" s="197">
        <f t="shared" ref="BE2637" si="1207">+AF2664</f>
        <v>2</v>
      </c>
      <c r="BF2637" s="197">
        <f t="shared" ref="BF2637" si="1208">+AG2664</f>
        <v>0</v>
      </c>
      <c r="BG2637" s="197">
        <f t="shared" ref="BG2637" si="1209">+AH2664</f>
        <v>0</v>
      </c>
      <c r="BH2637" s="197">
        <f t="shared" ref="BH2637" si="1210">+AI2664</f>
        <v>0</v>
      </c>
      <c r="BI2637" s="197">
        <f t="shared" ref="BI2637" si="1211">+AJ2664</f>
        <v>1</v>
      </c>
      <c r="BJ2637" s="197" t="str">
        <f>+Y2667</f>
        <v/>
      </c>
      <c r="BK2637" s="197" t="str">
        <f t="shared" ref="BK2637" si="1212">+Z2667</f>
        <v/>
      </c>
      <c r="BL2637" s="197" t="str">
        <f>+AA2667</f>
        <v/>
      </c>
      <c r="BM2637" s="197">
        <f>+AC2667</f>
        <v>0</v>
      </c>
      <c r="BN2637" s="197">
        <f t="shared" ref="BN2637" si="1213">+AD2667</f>
        <v>0</v>
      </c>
      <c r="BO2637" s="197">
        <f t="shared" ref="BO2637" si="1214">+AE2667</f>
        <v>2</v>
      </c>
      <c r="BP2637" s="197">
        <f>+AG2667</f>
        <v>0</v>
      </c>
      <c r="BQ2637" s="197">
        <f>+AH2667</f>
        <v>0</v>
      </c>
      <c r="BR2637" s="197">
        <f>+AI2667</f>
        <v>1</v>
      </c>
      <c r="BS2637" s="296" t="str">
        <f>+Y2668</f>
        <v>Ⅰ</v>
      </c>
      <c r="BT2637" s="296" t="str">
        <f>+AC2668</f>
        <v>Ⅱ</v>
      </c>
      <c r="BU2637" s="296" t="str">
        <f>+AG2668</f>
        <v>Ⅱ</v>
      </c>
      <c r="BV2637" s="296" t="str">
        <f>+Y2669</f>
        <v>Ⅱ</v>
      </c>
      <c r="BW2637" s="164" t="str">
        <f>IF(Y2664&gt;0,R2639,"")</f>
        <v/>
      </c>
      <c r="BX2637" s="165" t="str">
        <f>IF(Z2664&gt;0,"",IF(AA2664&gt;0,R2639,""))</f>
        <v/>
      </c>
      <c r="BY2637" s="165" t="str">
        <f>IF(Y2664+Z2664&gt;0,"",IF(AA2664&gt;0,R2639,""))</f>
        <v/>
      </c>
      <c r="BZ2637" s="165" t="str">
        <f>IF(Y2664+Z2664+AA2664&gt;0,"",IF(AB2664&gt;0,R2639,""))</f>
        <v/>
      </c>
      <c r="CA2637" s="166">
        <f t="shared" ref="CA2637" si="1215">+AC2663</f>
        <v>0</v>
      </c>
      <c r="CB2637" s="166">
        <f t="shared" ref="CB2637" si="1216">+AD2663</f>
        <v>0</v>
      </c>
      <c r="CC2637" s="166">
        <f t="shared" ref="CC2637" si="1217">+AE2663</f>
        <v>0</v>
      </c>
      <c r="CD2637" s="166">
        <f t="shared" ref="CD2637" si="1218">+AF2663</f>
        <v>3.6249999999999996</v>
      </c>
      <c r="CE2637" s="166">
        <f t="shared" ref="CE2637" si="1219">+AG2663</f>
        <v>0</v>
      </c>
      <c r="CF2637" s="166">
        <f t="shared" ref="CF2637" si="1220">+AH2663</f>
        <v>0</v>
      </c>
      <c r="CG2637" s="166">
        <f t="shared" ref="CG2637" si="1221">+AI2663</f>
        <v>0</v>
      </c>
      <c r="CH2637" s="166">
        <f t="shared" ref="CH2637" si="1222">+AJ2663</f>
        <v>0.27999999999999997</v>
      </c>
    </row>
    <row r="2638" spans="2:86" ht="12" customHeight="1" x14ac:dyDescent="0.15">
      <c r="B2638" s="1057" t="s">
        <v>219</v>
      </c>
      <c r="C2638" s="1059"/>
      <c r="D2638" s="1060"/>
      <c r="E2638" s="1061"/>
      <c r="F2638" s="1061"/>
      <c r="G2638" s="1061"/>
      <c r="H2638" s="1061"/>
      <c r="I2638" s="1061"/>
      <c r="J2638" s="1062"/>
      <c r="K2638" s="1067" t="s">
        <v>453</v>
      </c>
      <c r="L2638" s="1068"/>
      <c r="M2638" s="1068"/>
      <c r="N2638" s="1068"/>
      <c r="O2638" s="1068"/>
      <c r="P2638" s="1068"/>
      <c r="Q2638" s="1068"/>
      <c r="R2638" s="1068"/>
      <c r="S2638" s="1068"/>
      <c r="T2638" s="1068"/>
      <c r="U2638" s="1068"/>
      <c r="V2638" s="1068"/>
      <c r="W2638" s="1068"/>
      <c r="X2638" s="1068"/>
      <c r="Y2638" s="1068"/>
      <c r="Z2638" s="1068"/>
      <c r="AA2638" s="1068"/>
      <c r="AB2638" s="1068"/>
      <c r="AC2638" s="1068"/>
      <c r="AD2638" s="1068"/>
      <c r="AE2638" s="1068"/>
      <c r="AF2638" s="1068"/>
      <c r="AG2638" s="1068"/>
      <c r="AH2638" s="1068"/>
      <c r="AI2638" s="1068"/>
      <c r="AJ2638" s="1068"/>
      <c r="AK2638" s="1068"/>
      <c r="AL2638" s="1068"/>
      <c r="AM2638" s="1068"/>
      <c r="AN2638" s="1068"/>
      <c r="AO2638" s="1069"/>
      <c r="AP2638" s="3"/>
    </row>
    <row r="2639" spans="2:86" ht="12" customHeight="1" x14ac:dyDescent="0.15">
      <c r="B2639" s="1058"/>
      <c r="C2639" s="1063"/>
      <c r="D2639" s="1061"/>
      <c r="E2639" s="1061"/>
      <c r="F2639" s="1061"/>
      <c r="G2639" s="1061"/>
      <c r="H2639" s="1061"/>
      <c r="I2639" s="1061"/>
      <c r="J2639" s="1062"/>
      <c r="K2639" s="1040" t="s">
        <v>218</v>
      </c>
      <c r="L2639" s="1041"/>
      <c r="M2639" s="1042"/>
      <c r="N2639" s="1034" t="s">
        <v>776</v>
      </c>
      <c r="O2639" s="1035"/>
      <c r="P2639" s="1040" t="s">
        <v>454</v>
      </c>
      <c r="Q2639" s="1042"/>
      <c r="R2639" s="1070">
        <f>'様式A-2'!C67</f>
        <v>10.6</v>
      </c>
      <c r="S2639" s="1071"/>
      <c r="T2639" s="1072"/>
      <c r="U2639" s="1073" t="s">
        <v>455</v>
      </c>
      <c r="V2639" s="1074"/>
      <c r="W2639" s="1073" t="s">
        <v>456</v>
      </c>
      <c r="X2639" s="1074"/>
      <c r="Y2639" s="1042" t="s">
        <v>217</v>
      </c>
      <c r="Z2639" s="1016"/>
      <c r="AA2639" s="1016"/>
      <c r="AB2639" s="1016"/>
      <c r="AC2639" s="1073" t="s">
        <v>457</v>
      </c>
      <c r="AD2639" s="1079"/>
      <c r="AE2639" s="1079"/>
      <c r="AF2639" s="1079"/>
      <c r="AG2639" s="1079"/>
      <c r="AH2639" s="1079"/>
      <c r="AI2639" s="1079"/>
      <c r="AJ2639" s="1074"/>
      <c r="AK2639" s="1073" t="s">
        <v>458</v>
      </c>
      <c r="AL2639" s="1079"/>
      <c r="AM2639" s="1079"/>
      <c r="AN2639" s="1081"/>
      <c r="AO2639" s="1082"/>
      <c r="AP2639" s="3"/>
      <c r="AV2639" s="167"/>
      <c r="AW2639" s="221"/>
      <c r="AX2639" s="167"/>
      <c r="AY2639" s="167"/>
      <c r="AZ2639" s="167"/>
      <c r="BA2639" s="167"/>
      <c r="BB2639" s="167"/>
      <c r="BC2639" s="167"/>
      <c r="BD2639" s="167"/>
    </row>
    <row r="2640" spans="2:86" ht="12" customHeight="1" x14ac:dyDescent="0.15">
      <c r="B2640" s="1058"/>
      <c r="C2640" s="1063"/>
      <c r="D2640" s="1061"/>
      <c r="E2640" s="1061"/>
      <c r="F2640" s="1061"/>
      <c r="G2640" s="1061"/>
      <c r="H2640" s="1061"/>
      <c r="I2640" s="1061"/>
      <c r="J2640" s="1062"/>
      <c r="K2640" s="1016" t="s">
        <v>459</v>
      </c>
      <c r="L2640" s="1016" t="s">
        <v>199</v>
      </c>
      <c r="M2640" s="1016"/>
      <c r="N2640" s="1016" t="s">
        <v>198</v>
      </c>
      <c r="O2640" s="1016"/>
      <c r="P2640" s="1016" t="s">
        <v>460</v>
      </c>
      <c r="Q2640" s="1016"/>
      <c r="R2640" s="1016" t="s">
        <v>6</v>
      </c>
      <c r="S2640" s="1016"/>
      <c r="T2640" s="1016"/>
      <c r="U2640" s="1075"/>
      <c r="V2640" s="1076"/>
      <c r="W2640" s="1075"/>
      <c r="X2640" s="1076"/>
      <c r="Y2640" s="1042"/>
      <c r="Z2640" s="1016"/>
      <c r="AA2640" s="1016"/>
      <c r="AB2640" s="1016"/>
      <c r="AC2640" s="1077"/>
      <c r="AD2640" s="1080"/>
      <c r="AE2640" s="1080"/>
      <c r="AF2640" s="1080"/>
      <c r="AG2640" s="1080"/>
      <c r="AH2640" s="1080"/>
      <c r="AI2640" s="1080"/>
      <c r="AJ2640" s="1078"/>
      <c r="AK2640" s="1075"/>
      <c r="AL2640" s="1083"/>
      <c r="AM2640" s="1083"/>
      <c r="AN2640" s="1084"/>
      <c r="AO2640" s="1085"/>
      <c r="AP2640" s="3"/>
      <c r="AV2640" s="167"/>
      <c r="AW2640" s="167"/>
      <c r="AX2640" s="167"/>
      <c r="AY2640" s="167"/>
      <c r="AZ2640" s="167"/>
      <c r="BA2640" s="167"/>
      <c r="BB2640" s="167"/>
      <c r="BC2640" s="167"/>
      <c r="BD2640" s="167"/>
    </row>
    <row r="2641" spans="2:56" ht="12" customHeight="1" x14ac:dyDescent="0.15">
      <c r="B2641" s="1058"/>
      <c r="C2641" s="1063"/>
      <c r="D2641" s="1061"/>
      <c r="E2641" s="1061"/>
      <c r="F2641" s="1061"/>
      <c r="G2641" s="1061"/>
      <c r="H2641" s="1061"/>
      <c r="I2641" s="1061"/>
      <c r="J2641" s="1062"/>
      <c r="K2641" s="1016"/>
      <c r="L2641" s="1016"/>
      <c r="M2641" s="1016"/>
      <c r="N2641" s="1016"/>
      <c r="O2641" s="1016"/>
      <c r="P2641" s="1016"/>
      <c r="Q2641" s="1016"/>
      <c r="R2641" s="1016"/>
      <c r="S2641" s="1016"/>
      <c r="T2641" s="1016"/>
      <c r="U2641" s="1075"/>
      <c r="V2641" s="1076"/>
      <c r="W2641" s="1075"/>
      <c r="X2641" s="1076"/>
      <c r="Y2641" s="1042" t="s">
        <v>461</v>
      </c>
      <c r="Z2641" s="1016"/>
      <c r="AA2641" s="1016"/>
      <c r="AB2641" s="1016"/>
      <c r="AC2641" s="1016" t="s">
        <v>462</v>
      </c>
      <c r="AD2641" s="1016"/>
      <c r="AE2641" s="1016"/>
      <c r="AF2641" s="1016"/>
      <c r="AG2641" s="1016" t="s">
        <v>463</v>
      </c>
      <c r="AH2641" s="1016"/>
      <c r="AI2641" s="1016"/>
      <c r="AJ2641" s="1016"/>
      <c r="AK2641" s="1075"/>
      <c r="AL2641" s="1083"/>
      <c r="AM2641" s="1083"/>
      <c r="AN2641" s="1084"/>
      <c r="AO2641" s="1085"/>
      <c r="AP2641" s="3"/>
      <c r="AV2641" s="167"/>
      <c r="AW2641" s="167"/>
      <c r="AX2641" s="167"/>
      <c r="AY2641" s="167"/>
      <c r="AZ2641" s="167"/>
      <c r="BA2641" s="167"/>
      <c r="BB2641" s="167"/>
      <c r="BC2641" s="167"/>
      <c r="BD2641" s="167"/>
    </row>
    <row r="2642" spans="2:56" ht="12" customHeight="1" x14ac:dyDescent="0.15">
      <c r="B2642" s="1058"/>
      <c r="C2642" s="1063"/>
      <c r="D2642" s="1061"/>
      <c r="E2642" s="1061"/>
      <c r="F2642" s="1061"/>
      <c r="G2642" s="1061"/>
      <c r="H2642" s="1061"/>
      <c r="I2642" s="1061"/>
      <c r="J2642" s="1062"/>
      <c r="K2642" s="1016"/>
      <c r="L2642" s="1016"/>
      <c r="M2642" s="1016"/>
      <c r="N2642" s="1016"/>
      <c r="O2642" s="1016"/>
      <c r="P2642" s="1016"/>
      <c r="Q2642" s="1016"/>
      <c r="R2642" s="1016"/>
      <c r="S2642" s="1016"/>
      <c r="T2642" s="1016"/>
      <c r="U2642" s="1077"/>
      <c r="V2642" s="1078"/>
      <c r="W2642" s="1077"/>
      <c r="X2642" s="1078"/>
      <c r="Y2642" s="191" t="s">
        <v>32</v>
      </c>
      <c r="Z2642" s="187" t="s">
        <v>33</v>
      </c>
      <c r="AA2642" s="187" t="s">
        <v>464</v>
      </c>
      <c r="AB2642" s="187" t="s">
        <v>465</v>
      </c>
      <c r="AC2642" s="187" t="s">
        <v>32</v>
      </c>
      <c r="AD2642" s="187" t="s">
        <v>33</v>
      </c>
      <c r="AE2642" s="187" t="s">
        <v>464</v>
      </c>
      <c r="AF2642" s="187" t="s">
        <v>465</v>
      </c>
      <c r="AG2642" s="187" t="s">
        <v>32</v>
      </c>
      <c r="AH2642" s="187" t="s">
        <v>33</v>
      </c>
      <c r="AI2642" s="187" t="s">
        <v>464</v>
      </c>
      <c r="AJ2642" s="187" t="s">
        <v>465</v>
      </c>
      <c r="AK2642" s="1077"/>
      <c r="AL2642" s="1080"/>
      <c r="AM2642" s="1080"/>
      <c r="AN2642" s="1086"/>
      <c r="AO2642" s="1087"/>
      <c r="AP2642" s="3"/>
      <c r="AV2642" s="167"/>
      <c r="AW2642" s="167"/>
      <c r="AX2642" s="167"/>
      <c r="AY2642" s="167"/>
      <c r="AZ2642" s="167"/>
      <c r="BA2642" s="167"/>
      <c r="BB2642" s="167"/>
      <c r="BC2642" s="167"/>
      <c r="BD2642" s="167"/>
    </row>
    <row r="2643" spans="2:56" ht="12" customHeight="1" x14ac:dyDescent="0.15">
      <c r="B2643" s="1058"/>
      <c r="C2643" s="1063"/>
      <c r="D2643" s="1061"/>
      <c r="E2643" s="1061"/>
      <c r="F2643" s="1061"/>
      <c r="G2643" s="1061"/>
      <c r="H2643" s="1061"/>
      <c r="I2643" s="1061"/>
      <c r="J2643" s="1062"/>
      <c r="K2643" s="192">
        <v>1</v>
      </c>
      <c r="L2643" s="1038" t="s">
        <v>329</v>
      </c>
      <c r="M2643" s="1039"/>
      <c r="N2643" s="1038" t="s">
        <v>351</v>
      </c>
      <c r="O2643" s="1039"/>
      <c r="P2643" s="1034" t="s">
        <v>332</v>
      </c>
      <c r="Q2643" s="1036"/>
      <c r="R2643" s="408" t="s">
        <v>514</v>
      </c>
      <c r="S2643" s="408"/>
      <c r="T2643" s="408"/>
      <c r="U2643" s="1034" t="s">
        <v>1648</v>
      </c>
      <c r="V2643" s="1036"/>
      <c r="W2643" s="1034" t="s">
        <v>1649</v>
      </c>
      <c r="X2643" s="1035"/>
      <c r="Y2643" s="286"/>
      <c r="Z2643" s="286"/>
      <c r="AA2643" s="286"/>
      <c r="AB2643" s="286"/>
      <c r="AC2643" s="223"/>
      <c r="AD2643" s="223"/>
      <c r="AE2643" s="223"/>
      <c r="AF2643" s="223">
        <f>23*0.15</f>
        <v>3.4499999999999997</v>
      </c>
      <c r="AG2643" s="223"/>
      <c r="AH2643" s="223"/>
      <c r="AI2643" s="223"/>
      <c r="AJ2643" s="223"/>
      <c r="AK2643" s="1038"/>
      <c r="AL2643" s="1056"/>
      <c r="AM2643" s="1056"/>
      <c r="AN2643" s="799"/>
      <c r="AO2643" s="800"/>
      <c r="AP2643" s="3"/>
      <c r="AQ2643" s="222">
        <f>IF(P2643="材質劣化",2,IF(P2643="漏水",3,1))</f>
        <v>2</v>
      </c>
      <c r="AV2643" s="167"/>
      <c r="AW2643" s="167"/>
      <c r="AX2643" s="167"/>
      <c r="AY2643" s="167"/>
      <c r="AZ2643" s="167"/>
      <c r="BA2643" s="167"/>
      <c r="BB2643" s="167"/>
      <c r="BC2643" s="167"/>
      <c r="BD2643" s="167"/>
    </row>
    <row r="2644" spans="2:56" ht="12" customHeight="1" x14ac:dyDescent="0.15">
      <c r="B2644" s="1058"/>
      <c r="C2644" s="1063"/>
      <c r="D2644" s="1061"/>
      <c r="E2644" s="1061"/>
      <c r="F2644" s="1061"/>
      <c r="G2644" s="1061"/>
      <c r="H2644" s="1061"/>
      <c r="I2644" s="1061"/>
      <c r="J2644" s="1062"/>
      <c r="K2644" s="192">
        <v>2</v>
      </c>
      <c r="L2644" s="1038" t="s">
        <v>329</v>
      </c>
      <c r="M2644" s="1039"/>
      <c r="N2644" s="1038" t="s">
        <v>351</v>
      </c>
      <c r="O2644" s="1039"/>
      <c r="P2644" s="1034" t="s">
        <v>332</v>
      </c>
      <c r="Q2644" s="1036"/>
      <c r="R2644" s="408" t="s">
        <v>514</v>
      </c>
      <c r="S2644" s="408"/>
      <c r="T2644" s="408"/>
      <c r="U2644" s="1034" t="s">
        <v>1648</v>
      </c>
      <c r="V2644" s="1036"/>
      <c r="W2644" s="1034" t="s">
        <v>1649</v>
      </c>
      <c r="X2644" s="1035"/>
      <c r="Y2644" s="286"/>
      <c r="Z2644" s="286"/>
      <c r="AA2644" s="286"/>
      <c r="AB2644" s="286"/>
      <c r="AC2644" s="223"/>
      <c r="AD2644" s="223"/>
      <c r="AE2644" s="223"/>
      <c r="AF2644" s="223">
        <f>0.5*0.35</f>
        <v>0.17499999999999999</v>
      </c>
      <c r="AG2644" s="223"/>
      <c r="AH2644" s="223"/>
      <c r="AI2644" s="223"/>
      <c r="AJ2644" s="223"/>
      <c r="AK2644" s="1052"/>
      <c r="AL2644" s="1053"/>
      <c r="AM2644" s="1053"/>
      <c r="AN2644" s="1054"/>
      <c r="AO2644" s="1055"/>
      <c r="AP2644" s="3"/>
      <c r="AQ2644" s="222">
        <f t="shared" ref="AQ2644:AQ2662" si="1223">IF(P2644="材質劣化",2,IF(P2644="漏水",3,1))</f>
        <v>2</v>
      </c>
      <c r="AV2644" s="167"/>
      <c r="AW2644" s="167"/>
      <c r="AX2644" s="167"/>
      <c r="AY2644" s="167"/>
      <c r="AZ2644" s="167"/>
      <c r="BA2644" s="167"/>
      <c r="BB2644" s="167"/>
      <c r="BC2644" s="167"/>
      <c r="BD2644" s="167"/>
    </row>
    <row r="2645" spans="2:56" ht="12" customHeight="1" x14ac:dyDescent="0.15">
      <c r="B2645" s="1058"/>
      <c r="C2645" s="1063"/>
      <c r="D2645" s="1061"/>
      <c r="E2645" s="1061"/>
      <c r="F2645" s="1061"/>
      <c r="G2645" s="1061"/>
      <c r="H2645" s="1061"/>
      <c r="I2645" s="1061"/>
      <c r="J2645" s="1062"/>
      <c r="K2645" s="192">
        <v>3</v>
      </c>
      <c r="L2645" s="1038" t="s">
        <v>534</v>
      </c>
      <c r="M2645" s="1039"/>
      <c r="N2645" s="1038" t="s">
        <v>487</v>
      </c>
      <c r="O2645" s="1039"/>
      <c r="P2645" s="1034" t="s">
        <v>332</v>
      </c>
      <c r="Q2645" s="1036"/>
      <c r="R2645" s="408" t="s">
        <v>338</v>
      </c>
      <c r="S2645" s="408"/>
      <c r="T2645" s="408"/>
      <c r="U2645" s="1034" t="s">
        <v>54</v>
      </c>
      <c r="V2645" s="1036"/>
      <c r="W2645" s="1034" t="s">
        <v>551</v>
      </c>
      <c r="X2645" s="1035"/>
      <c r="Y2645" s="286"/>
      <c r="Z2645" s="286"/>
      <c r="AA2645" s="286"/>
      <c r="AB2645" s="286"/>
      <c r="AC2645" s="223"/>
      <c r="AD2645" s="223"/>
      <c r="AE2645" s="223"/>
      <c r="AF2645" s="223"/>
      <c r="AG2645" s="223"/>
      <c r="AH2645" s="223"/>
      <c r="AI2645" s="223"/>
      <c r="AJ2645" s="223"/>
      <c r="AK2645" s="1052" t="s">
        <v>1700</v>
      </c>
      <c r="AL2645" s="1053"/>
      <c r="AM2645" s="1053"/>
      <c r="AN2645" s="1054"/>
      <c r="AO2645" s="1055"/>
      <c r="AP2645" s="3"/>
      <c r="AQ2645" s="222">
        <f t="shared" si="1223"/>
        <v>2</v>
      </c>
      <c r="AV2645" s="167"/>
      <c r="AW2645" s="167"/>
      <c r="AX2645" s="167"/>
      <c r="AY2645" s="167"/>
      <c r="AZ2645" s="167"/>
      <c r="BA2645" s="167"/>
      <c r="BB2645" s="167"/>
      <c r="BC2645" s="167"/>
      <c r="BD2645" s="167"/>
    </row>
    <row r="2646" spans="2:56" ht="12" customHeight="1" x14ac:dyDescent="0.15">
      <c r="B2646" s="1058"/>
      <c r="C2646" s="1063"/>
      <c r="D2646" s="1061"/>
      <c r="E2646" s="1061"/>
      <c r="F2646" s="1061"/>
      <c r="G2646" s="1061"/>
      <c r="H2646" s="1061"/>
      <c r="I2646" s="1061"/>
      <c r="J2646" s="1062"/>
      <c r="K2646" s="192">
        <v>4</v>
      </c>
      <c r="L2646" s="1038" t="s">
        <v>534</v>
      </c>
      <c r="M2646" s="1039"/>
      <c r="N2646" s="1038" t="s">
        <v>485</v>
      </c>
      <c r="O2646" s="1039"/>
      <c r="P2646" s="1034" t="s">
        <v>332</v>
      </c>
      <c r="Q2646" s="1036"/>
      <c r="R2646" s="408" t="s">
        <v>532</v>
      </c>
      <c r="S2646" s="408"/>
      <c r="T2646" s="408"/>
      <c r="U2646" s="1034" t="s">
        <v>1648</v>
      </c>
      <c r="V2646" s="1036"/>
      <c r="W2646" s="1034" t="s">
        <v>551</v>
      </c>
      <c r="X2646" s="1035"/>
      <c r="Y2646" s="286"/>
      <c r="Z2646" s="286"/>
      <c r="AA2646" s="286"/>
      <c r="AB2646" s="286"/>
      <c r="AC2646" s="223"/>
      <c r="AD2646" s="223"/>
      <c r="AE2646" s="223"/>
      <c r="AF2646" s="223"/>
      <c r="AG2646" s="223"/>
      <c r="AH2646" s="223"/>
      <c r="AI2646" s="223"/>
      <c r="AJ2646" s="223"/>
      <c r="AK2646" s="1052"/>
      <c r="AL2646" s="1053"/>
      <c r="AM2646" s="1053"/>
      <c r="AN2646" s="1054"/>
      <c r="AO2646" s="1055"/>
      <c r="AP2646" s="3"/>
      <c r="AQ2646" s="222">
        <f t="shared" si="1223"/>
        <v>2</v>
      </c>
      <c r="AV2646" s="167"/>
      <c r="AW2646" s="167"/>
      <c r="AX2646" s="167"/>
      <c r="AY2646" s="167"/>
      <c r="AZ2646" s="167"/>
      <c r="BA2646" s="167"/>
      <c r="BB2646" s="167"/>
      <c r="BC2646" s="167"/>
      <c r="BD2646" s="167"/>
    </row>
    <row r="2647" spans="2:56" ht="12" customHeight="1" x14ac:dyDescent="0.15">
      <c r="B2647" s="1058"/>
      <c r="C2647" s="1063"/>
      <c r="D2647" s="1061"/>
      <c r="E2647" s="1061"/>
      <c r="F2647" s="1061"/>
      <c r="G2647" s="1061"/>
      <c r="H2647" s="1061"/>
      <c r="I2647" s="1061"/>
      <c r="J2647" s="1062"/>
      <c r="K2647" s="192">
        <v>5</v>
      </c>
      <c r="L2647" s="1038" t="s">
        <v>534</v>
      </c>
      <c r="M2647" s="1039"/>
      <c r="N2647" s="1038" t="s">
        <v>485</v>
      </c>
      <c r="O2647" s="1039"/>
      <c r="P2647" s="1034" t="s">
        <v>332</v>
      </c>
      <c r="Q2647" s="1036"/>
      <c r="R2647" s="408" t="s">
        <v>532</v>
      </c>
      <c r="S2647" s="408"/>
      <c r="T2647" s="408"/>
      <c r="U2647" s="1034" t="s">
        <v>1648</v>
      </c>
      <c r="V2647" s="1036"/>
      <c r="W2647" s="1034" t="s">
        <v>551</v>
      </c>
      <c r="X2647" s="1035"/>
      <c r="Y2647" s="286"/>
      <c r="Z2647" s="286"/>
      <c r="AA2647" s="286"/>
      <c r="AB2647" s="286"/>
      <c r="AC2647" s="223"/>
      <c r="AD2647" s="223"/>
      <c r="AE2647" s="223"/>
      <c r="AF2647" s="223"/>
      <c r="AG2647" s="223"/>
      <c r="AH2647" s="223"/>
      <c r="AI2647" s="223"/>
      <c r="AJ2647" s="223"/>
      <c r="AK2647" s="1052"/>
      <c r="AL2647" s="1053"/>
      <c r="AM2647" s="1053"/>
      <c r="AN2647" s="1054"/>
      <c r="AO2647" s="1055"/>
      <c r="AP2647" s="3"/>
      <c r="AQ2647" s="222">
        <f t="shared" si="1223"/>
        <v>2</v>
      </c>
      <c r="AV2647" s="167"/>
      <c r="AW2647" s="167"/>
      <c r="AX2647" s="167"/>
      <c r="AY2647" s="167"/>
      <c r="AZ2647" s="167"/>
      <c r="BA2647" s="167"/>
      <c r="BB2647" s="167"/>
      <c r="BC2647" s="167"/>
      <c r="BD2647" s="167"/>
    </row>
    <row r="2648" spans="2:56" ht="12" customHeight="1" x14ac:dyDescent="0.15">
      <c r="B2648" s="1058"/>
      <c r="C2648" s="1063"/>
      <c r="D2648" s="1061"/>
      <c r="E2648" s="1061"/>
      <c r="F2648" s="1061"/>
      <c r="G2648" s="1061"/>
      <c r="H2648" s="1061"/>
      <c r="I2648" s="1061"/>
      <c r="J2648" s="1062"/>
      <c r="K2648" s="192">
        <v>6</v>
      </c>
      <c r="L2648" s="1038" t="s">
        <v>331</v>
      </c>
      <c r="M2648" s="1039"/>
      <c r="N2648" s="1038" t="s">
        <v>356</v>
      </c>
      <c r="O2648" s="1039"/>
      <c r="P2648" s="1034" t="s">
        <v>333</v>
      </c>
      <c r="Q2648" s="1036"/>
      <c r="R2648" s="408" t="s">
        <v>340</v>
      </c>
      <c r="S2648" s="408"/>
      <c r="T2648" s="408"/>
      <c r="U2648" s="1034" t="s">
        <v>554</v>
      </c>
      <c r="V2648" s="1036"/>
      <c r="W2648" s="1034" t="s">
        <v>1649</v>
      </c>
      <c r="X2648" s="1035"/>
      <c r="Y2648" s="286"/>
      <c r="Z2648" s="286"/>
      <c r="AA2648" s="286"/>
      <c r="AB2648" s="286"/>
      <c r="AC2648" s="223"/>
      <c r="AD2648" s="223"/>
      <c r="AE2648" s="223"/>
      <c r="AF2648" s="223"/>
      <c r="AG2648" s="223"/>
      <c r="AH2648" s="223"/>
      <c r="AI2648" s="223"/>
      <c r="AJ2648" s="223">
        <f>1.4*0.2</f>
        <v>0.27999999999999997</v>
      </c>
      <c r="AK2648" s="1052"/>
      <c r="AL2648" s="1053"/>
      <c r="AM2648" s="1053"/>
      <c r="AN2648" s="1054"/>
      <c r="AO2648" s="1055"/>
      <c r="AP2648" s="3"/>
      <c r="AQ2648" s="222">
        <f t="shared" si="1223"/>
        <v>3</v>
      </c>
      <c r="AV2648" s="167"/>
      <c r="AW2648" s="167"/>
      <c r="AX2648" s="167"/>
      <c r="AY2648" s="167"/>
      <c r="AZ2648" s="167"/>
      <c r="BA2648" s="167"/>
      <c r="BB2648" s="167"/>
      <c r="BC2648" s="167"/>
      <c r="BD2648" s="167"/>
    </row>
    <row r="2649" spans="2:56" s="162" customFormat="1" ht="12" customHeight="1" x14ac:dyDescent="0.15">
      <c r="B2649" s="1058"/>
      <c r="C2649" s="1063"/>
      <c r="D2649" s="1061"/>
      <c r="E2649" s="1061"/>
      <c r="F2649" s="1061"/>
      <c r="G2649" s="1061"/>
      <c r="H2649" s="1061"/>
      <c r="I2649" s="1061"/>
      <c r="J2649" s="1062"/>
      <c r="K2649" s="192">
        <v>7</v>
      </c>
      <c r="L2649" s="1038" t="s">
        <v>331</v>
      </c>
      <c r="M2649" s="1039"/>
      <c r="N2649" s="1038" t="s">
        <v>354</v>
      </c>
      <c r="O2649" s="1039"/>
      <c r="P2649" s="1034" t="s">
        <v>332</v>
      </c>
      <c r="Q2649" s="1036"/>
      <c r="R2649" s="408" t="s">
        <v>532</v>
      </c>
      <c r="S2649" s="408"/>
      <c r="T2649" s="408"/>
      <c r="U2649" s="1034" t="s">
        <v>554</v>
      </c>
      <c r="V2649" s="1036"/>
      <c r="W2649" s="1034" t="s">
        <v>551</v>
      </c>
      <c r="X2649" s="1035"/>
      <c r="Y2649" s="286"/>
      <c r="Z2649" s="286"/>
      <c r="AA2649" s="286"/>
      <c r="AB2649" s="286"/>
      <c r="AC2649" s="223"/>
      <c r="AD2649" s="223"/>
      <c r="AE2649" s="223"/>
      <c r="AF2649" s="223"/>
      <c r="AG2649" s="223"/>
      <c r="AH2649" s="223"/>
      <c r="AI2649" s="223"/>
      <c r="AJ2649" s="223"/>
      <c r="AK2649" s="1034"/>
      <c r="AL2649" s="1035"/>
      <c r="AM2649" s="1035"/>
      <c r="AN2649" s="788"/>
      <c r="AO2649" s="789"/>
      <c r="AP2649" s="3"/>
      <c r="AQ2649" s="222">
        <f t="shared" si="1223"/>
        <v>2</v>
      </c>
    </row>
    <row r="2650" spans="2:56" s="162" customFormat="1" ht="12" customHeight="1" x14ac:dyDescent="0.15">
      <c r="B2650" s="1058"/>
      <c r="C2650" s="1063"/>
      <c r="D2650" s="1061"/>
      <c r="E2650" s="1061"/>
      <c r="F2650" s="1061"/>
      <c r="G2650" s="1061"/>
      <c r="H2650" s="1061"/>
      <c r="I2650" s="1061"/>
      <c r="J2650" s="1062"/>
      <c r="K2650" s="192">
        <v>8</v>
      </c>
      <c r="L2650" s="1038" t="s">
        <v>331</v>
      </c>
      <c r="M2650" s="1039"/>
      <c r="N2650" s="1038" t="s">
        <v>354</v>
      </c>
      <c r="O2650" s="1039"/>
      <c r="P2650" s="1034" t="s">
        <v>332</v>
      </c>
      <c r="Q2650" s="1036"/>
      <c r="R2650" s="408" t="s">
        <v>532</v>
      </c>
      <c r="S2650" s="408"/>
      <c r="T2650" s="408"/>
      <c r="U2650" s="1034" t="s">
        <v>554</v>
      </c>
      <c r="V2650" s="1036"/>
      <c r="W2650" s="1034" t="s">
        <v>551</v>
      </c>
      <c r="X2650" s="1035"/>
      <c r="Y2650" s="286"/>
      <c r="Z2650" s="286"/>
      <c r="AA2650" s="286"/>
      <c r="AB2650" s="286"/>
      <c r="AC2650" s="223"/>
      <c r="AD2650" s="223"/>
      <c r="AE2650" s="223"/>
      <c r="AF2650" s="223"/>
      <c r="AG2650" s="223"/>
      <c r="AH2650" s="223"/>
      <c r="AI2650" s="223"/>
      <c r="AJ2650" s="223"/>
      <c r="AK2650" s="1034"/>
      <c r="AL2650" s="1035"/>
      <c r="AM2650" s="1035"/>
      <c r="AN2650" s="788"/>
      <c r="AO2650" s="789"/>
      <c r="AP2650" s="3"/>
      <c r="AQ2650" s="222">
        <f t="shared" si="1223"/>
        <v>2</v>
      </c>
    </row>
    <row r="2651" spans="2:56" s="162" customFormat="1" ht="12" customHeight="1" x14ac:dyDescent="0.15">
      <c r="B2651" s="1058"/>
      <c r="C2651" s="1063"/>
      <c r="D2651" s="1061"/>
      <c r="E2651" s="1061"/>
      <c r="F2651" s="1061"/>
      <c r="G2651" s="1061"/>
      <c r="H2651" s="1061"/>
      <c r="I2651" s="1061"/>
      <c r="J2651" s="1062"/>
      <c r="K2651" s="192"/>
      <c r="L2651" s="1038"/>
      <c r="M2651" s="1039"/>
      <c r="N2651" s="1038"/>
      <c r="O2651" s="1039"/>
      <c r="P2651" s="1034"/>
      <c r="Q2651" s="1036"/>
      <c r="R2651" s="408"/>
      <c r="S2651" s="408"/>
      <c r="T2651" s="408"/>
      <c r="U2651" s="1034"/>
      <c r="V2651" s="1036"/>
      <c r="W2651" s="1034"/>
      <c r="X2651" s="1035"/>
      <c r="Y2651" s="286"/>
      <c r="Z2651" s="286"/>
      <c r="AA2651" s="286"/>
      <c r="AB2651" s="286"/>
      <c r="AC2651" s="223"/>
      <c r="AD2651" s="223"/>
      <c r="AE2651" s="223"/>
      <c r="AF2651" s="223"/>
      <c r="AG2651" s="223"/>
      <c r="AH2651" s="223"/>
      <c r="AI2651" s="223"/>
      <c r="AJ2651" s="223"/>
      <c r="AK2651" s="1034"/>
      <c r="AL2651" s="1035"/>
      <c r="AM2651" s="1035"/>
      <c r="AN2651" s="788"/>
      <c r="AO2651" s="789"/>
      <c r="AP2651" s="3"/>
      <c r="AQ2651" s="222">
        <f t="shared" si="1223"/>
        <v>1</v>
      </c>
    </row>
    <row r="2652" spans="2:56" s="162" customFormat="1" ht="12" customHeight="1" x14ac:dyDescent="0.15">
      <c r="B2652" s="1058"/>
      <c r="C2652" s="1063"/>
      <c r="D2652" s="1061"/>
      <c r="E2652" s="1061"/>
      <c r="F2652" s="1061"/>
      <c r="G2652" s="1061"/>
      <c r="H2652" s="1061"/>
      <c r="I2652" s="1061"/>
      <c r="J2652" s="1062"/>
      <c r="K2652" s="192"/>
      <c r="L2652" s="1038"/>
      <c r="M2652" s="1039"/>
      <c r="N2652" s="1038"/>
      <c r="O2652" s="1039"/>
      <c r="P2652" s="1034"/>
      <c r="Q2652" s="1036"/>
      <c r="R2652" s="408"/>
      <c r="S2652" s="408"/>
      <c r="T2652" s="408"/>
      <c r="U2652" s="1034"/>
      <c r="V2652" s="1036"/>
      <c r="W2652" s="1034"/>
      <c r="X2652" s="1035"/>
      <c r="Y2652" s="286"/>
      <c r="Z2652" s="286"/>
      <c r="AA2652" s="286"/>
      <c r="AB2652" s="286"/>
      <c r="AC2652" s="223"/>
      <c r="AD2652" s="223"/>
      <c r="AE2652" s="223"/>
      <c r="AF2652" s="223"/>
      <c r="AG2652" s="223"/>
      <c r="AH2652" s="223"/>
      <c r="AI2652" s="223"/>
      <c r="AJ2652" s="223"/>
      <c r="AK2652" s="1034"/>
      <c r="AL2652" s="1035"/>
      <c r="AM2652" s="1035"/>
      <c r="AN2652" s="788"/>
      <c r="AO2652" s="789"/>
      <c r="AP2652" s="3"/>
      <c r="AQ2652" s="222">
        <f t="shared" si="1223"/>
        <v>1</v>
      </c>
    </row>
    <row r="2653" spans="2:56" s="162" customFormat="1" ht="12" customHeight="1" x14ac:dyDescent="0.15">
      <c r="B2653" s="1058"/>
      <c r="C2653" s="1063"/>
      <c r="D2653" s="1061"/>
      <c r="E2653" s="1061"/>
      <c r="F2653" s="1061"/>
      <c r="G2653" s="1061"/>
      <c r="H2653" s="1061"/>
      <c r="I2653" s="1061"/>
      <c r="J2653" s="1062"/>
      <c r="K2653" s="192"/>
      <c r="L2653" s="1038"/>
      <c r="M2653" s="1039"/>
      <c r="N2653" s="1038"/>
      <c r="O2653" s="1039"/>
      <c r="P2653" s="1034"/>
      <c r="Q2653" s="1036"/>
      <c r="R2653" s="408"/>
      <c r="S2653" s="408"/>
      <c r="T2653" s="408"/>
      <c r="U2653" s="1034"/>
      <c r="V2653" s="1036"/>
      <c r="W2653" s="1034"/>
      <c r="X2653" s="1035"/>
      <c r="Y2653" s="286"/>
      <c r="Z2653" s="286"/>
      <c r="AA2653" s="286"/>
      <c r="AB2653" s="286"/>
      <c r="AC2653" s="223"/>
      <c r="AD2653" s="223"/>
      <c r="AE2653" s="223"/>
      <c r="AF2653" s="223"/>
      <c r="AG2653" s="223"/>
      <c r="AH2653" s="223"/>
      <c r="AI2653" s="223"/>
      <c r="AJ2653" s="223"/>
      <c r="AK2653" s="1034"/>
      <c r="AL2653" s="1035"/>
      <c r="AM2653" s="1035"/>
      <c r="AN2653" s="788"/>
      <c r="AO2653" s="789"/>
      <c r="AP2653" s="3"/>
      <c r="AQ2653" s="222">
        <f t="shared" si="1223"/>
        <v>1</v>
      </c>
    </row>
    <row r="2654" spans="2:56" s="162" customFormat="1" ht="12" customHeight="1" x14ac:dyDescent="0.15">
      <c r="B2654" s="1058"/>
      <c r="C2654" s="1063"/>
      <c r="D2654" s="1061"/>
      <c r="E2654" s="1061"/>
      <c r="F2654" s="1061"/>
      <c r="G2654" s="1061"/>
      <c r="H2654" s="1061"/>
      <c r="I2654" s="1061"/>
      <c r="J2654" s="1062"/>
      <c r="K2654" s="192"/>
      <c r="L2654" s="1038"/>
      <c r="M2654" s="1039"/>
      <c r="N2654" s="1038"/>
      <c r="O2654" s="1039"/>
      <c r="P2654" s="1034"/>
      <c r="Q2654" s="1036"/>
      <c r="R2654" s="408"/>
      <c r="S2654" s="408"/>
      <c r="T2654" s="408"/>
      <c r="U2654" s="1034"/>
      <c r="V2654" s="1036"/>
      <c r="W2654" s="1034"/>
      <c r="X2654" s="1035"/>
      <c r="Y2654" s="286"/>
      <c r="Z2654" s="286"/>
      <c r="AA2654" s="286"/>
      <c r="AB2654" s="286"/>
      <c r="AC2654" s="223"/>
      <c r="AD2654" s="223"/>
      <c r="AE2654" s="223"/>
      <c r="AF2654" s="223"/>
      <c r="AG2654" s="223"/>
      <c r="AH2654" s="223"/>
      <c r="AI2654" s="223"/>
      <c r="AJ2654" s="223"/>
      <c r="AK2654" s="1034"/>
      <c r="AL2654" s="1035"/>
      <c r="AM2654" s="1035"/>
      <c r="AN2654" s="788"/>
      <c r="AO2654" s="789"/>
      <c r="AP2654" s="3"/>
      <c r="AQ2654" s="222">
        <f t="shared" si="1223"/>
        <v>1</v>
      </c>
    </row>
    <row r="2655" spans="2:56" s="162" customFormat="1" ht="12" customHeight="1" x14ac:dyDescent="0.15">
      <c r="B2655" s="1058"/>
      <c r="C2655" s="1063"/>
      <c r="D2655" s="1061"/>
      <c r="E2655" s="1061"/>
      <c r="F2655" s="1061"/>
      <c r="G2655" s="1061"/>
      <c r="H2655" s="1061"/>
      <c r="I2655" s="1061"/>
      <c r="J2655" s="1062"/>
      <c r="K2655" s="192"/>
      <c r="L2655" s="1038"/>
      <c r="M2655" s="1039"/>
      <c r="N2655" s="1038"/>
      <c r="O2655" s="1039"/>
      <c r="P2655" s="1034"/>
      <c r="Q2655" s="1036"/>
      <c r="R2655" s="408"/>
      <c r="S2655" s="408"/>
      <c r="T2655" s="408"/>
      <c r="U2655" s="1034"/>
      <c r="V2655" s="1036"/>
      <c r="W2655" s="1034"/>
      <c r="X2655" s="1035"/>
      <c r="Y2655" s="286"/>
      <c r="Z2655" s="286"/>
      <c r="AA2655" s="286"/>
      <c r="AB2655" s="286"/>
      <c r="AC2655" s="223"/>
      <c r="AD2655" s="223"/>
      <c r="AE2655" s="223"/>
      <c r="AF2655" s="223"/>
      <c r="AG2655" s="223"/>
      <c r="AH2655" s="223"/>
      <c r="AI2655" s="223"/>
      <c r="AJ2655" s="223"/>
      <c r="AK2655" s="1034"/>
      <c r="AL2655" s="1035"/>
      <c r="AM2655" s="1035"/>
      <c r="AN2655" s="788"/>
      <c r="AO2655" s="789"/>
      <c r="AP2655" s="3"/>
      <c r="AQ2655" s="222">
        <f t="shared" si="1223"/>
        <v>1</v>
      </c>
    </row>
    <row r="2656" spans="2:56" s="162" customFormat="1" ht="12" customHeight="1" x14ac:dyDescent="0.15">
      <c r="B2656" s="1058"/>
      <c r="C2656" s="1063"/>
      <c r="D2656" s="1061"/>
      <c r="E2656" s="1061"/>
      <c r="F2656" s="1061"/>
      <c r="G2656" s="1061"/>
      <c r="H2656" s="1061"/>
      <c r="I2656" s="1061"/>
      <c r="J2656" s="1062"/>
      <c r="K2656" s="192"/>
      <c r="L2656" s="1038"/>
      <c r="M2656" s="1039"/>
      <c r="N2656" s="1038"/>
      <c r="O2656" s="1039"/>
      <c r="P2656" s="1034"/>
      <c r="Q2656" s="1036"/>
      <c r="R2656" s="408"/>
      <c r="S2656" s="408"/>
      <c r="T2656" s="408"/>
      <c r="U2656" s="1034"/>
      <c r="V2656" s="1036"/>
      <c r="W2656" s="1034"/>
      <c r="X2656" s="1035"/>
      <c r="Y2656" s="286"/>
      <c r="Z2656" s="286"/>
      <c r="AA2656" s="286"/>
      <c r="AB2656" s="286"/>
      <c r="AC2656" s="223"/>
      <c r="AD2656" s="223"/>
      <c r="AE2656" s="223"/>
      <c r="AF2656" s="223"/>
      <c r="AG2656" s="223"/>
      <c r="AH2656" s="223"/>
      <c r="AI2656" s="223"/>
      <c r="AJ2656" s="223"/>
      <c r="AK2656" s="1034"/>
      <c r="AL2656" s="1035"/>
      <c r="AM2656" s="1035"/>
      <c r="AN2656" s="788"/>
      <c r="AO2656" s="789"/>
      <c r="AP2656" s="3"/>
      <c r="AQ2656" s="222">
        <f t="shared" si="1223"/>
        <v>1</v>
      </c>
    </row>
    <row r="2657" spans="2:46" s="162" customFormat="1" ht="12" customHeight="1" x14ac:dyDescent="0.15">
      <c r="B2657" s="1058"/>
      <c r="C2657" s="1063"/>
      <c r="D2657" s="1061"/>
      <c r="E2657" s="1061"/>
      <c r="F2657" s="1061"/>
      <c r="G2657" s="1061"/>
      <c r="H2657" s="1061"/>
      <c r="I2657" s="1061"/>
      <c r="J2657" s="1062"/>
      <c r="K2657" s="192"/>
      <c r="L2657" s="1038"/>
      <c r="M2657" s="1039"/>
      <c r="N2657" s="1038"/>
      <c r="O2657" s="1039"/>
      <c r="P2657" s="1034"/>
      <c r="Q2657" s="1036"/>
      <c r="R2657" s="408"/>
      <c r="S2657" s="408"/>
      <c r="T2657" s="408"/>
      <c r="U2657" s="1034"/>
      <c r="V2657" s="1036"/>
      <c r="W2657" s="1034"/>
      <c r="X2657" s="1035"/>
      <c r="Y2657" s="286"/>
      <c r="Z2657" s="286"/>
      <c r="AA2657" s="286"/>
      <c r="AB2657" s="286"/>
      <c r="AC2657" s="223"/>
      <c r="AD2657" s="223"/>
      <c r="AE2657" s="223"/>
      <c r="AF2657" s="223"/>
      <c r="AG2657" s="223"/>
      <c r="AH2657" s="223"/>
      <c r="AI2657" s="223"/>
      <c r="AJ2657" s="223"/>
      <c r="AK2657" s="1034"/>
      <c r="AL2657" s="1035"/>
      <c r="AM2657" s="1035"/>
      <c r="AN2657" s="788"/>
      <c r="AO2657" s="789"/>
      <c r="AP2657" s="3"/>
      <c r="AQ2657" s="222">
        <f t="shared" si="1223"/>
        <v>1</v>
      </c>
    </row>
    <row r="2658" spans="2:46" s="162" customFormat="1" ht="12" customHeight="1" x14ac:dyDescent="0.15">
      <c r="B2658" s="1058"/>
      <c r="C2658" s="1063"/>
      <c r="D2658" s="1061"/>
      <c r="E2658" s="1061"/>
      <c r="F2658" s="1061"/>
      <c r="G2658" s="1061"/>
      <c r="H2658" s="1061"/>
      <c r="I2658" s="1061"/>
      <c r="J2658" s="1062"/>
      <c r="K2658" s="192"/>
      <c r="L2658" s="1038"/>
      <c r="M2658" s="1039"/>
      <c r="N2658" s="1038"/>
      <c r="O2658" s="1039"/>
      <c r="P2658" s="1034"/>
      <c r="Q2658" s="1036"/>
      <c r="R2658" s="408"/>
      <c r="S2658" s="408"/>
      <c r="T2658" s="408"/>
      <c r="U2658" s="1034"/>
      <c r="V2658" s="1036"/>
      <c r="W2658" s="1034"/>
      <c r="X2658" s="1035"/>
      <c r="Y2658" s="286"/>
      <c r="Z2658" s="286"/>
      <c r="AA2658" s="286"/>
      <c r="AB2658" s="286"/>
      <c r="AC2658" s="223"/>
      <c r="AD2658" s="223"/>
      <c r="AE2658" s="223"/>
      <c r="AF2658" s="223"/>
      <c r="AG2658" s="223"/>
      <c r="AH2658" s="223"/>
      <c r="AI2658" s="223"/>
      <c r="AJ2658" s="223"/>
      <c r="AK2658" s="1034"/>
      <c r="AL2658" s="1035"/>
      <c r="AM2658" s="1035"/>
      <c r="AN2658" s="788"/>
      <c r="AO2658" s="789"/>
      <c r="AP2658" s="3"/>
      <c r="AQ2658" s="222">
        <f t="shared" si="1223"/>
        <v>1</v>
      </c>
    </row>
    <row r="2659" spans="2:46" s="162" customFormat="1" ht="12" customHeight="1" x14ac:dyDescent="0.15">
      <c r="B2659" s="1058"/>
      <c r="C2659" s="1063"/>
      <c r="D2659" s="1061"/>
      <c r="E2659" s="1061"/>
      <c r="F2659" s="1061"/>
      <c r="G2659" s="1061"/>
      <c r="H2659" s="1061"/>
      <c r="I2659" s="1061"/>
      <c r="J2659" s="1062"/>
      <c r="K2659" s="192"/>
      <c r="L2659" s="1038"/>
      <c r="M2659" s="1039"/>
      <c r="N2659" s="1038"/>
      <c r="O2659" s="1039"/>
      <c r="P2659" s="1034"/>
      <c r="Q2659" s="1036"/>
      <c r="R2659" s="408"/>
      <c r="S2659" s="408"/>
      <c r="T2659" s="408"/>
      <c r="U2659" s="1034"/>
      <c r="V2659" s="1036"/>
      <c r="W2659" s="1034"/>
      <c r="X2659" s="1035"/>
      <c r="Y2659" s="286"/>
      <c r="Z2659" s="286"/>
      <c r="AA2659" s="286"/>
      <c r="AB2659" s="286"/>
      <c r="AC2659" s="223"/>
      <c r="AD2659" s="223"/>
      <c r="AE2659" s="223"/>
      <c r="AF2659" s="223"/>
      <c r="AG2659" s="223"/>
      <c r="AH2659" s="223"/>
      <c r="AI2659" s="223"/>
      <c r="AJ2659" s="223"/>
      <c r="AK2659" s="1034"/>
      <c r="AL2659" s="1035"/>
      <c r="AM2659" s="1035"/>
      <c r="AN2659" s="788"/>
      <c r="AO2659" s="789"/>
      <c r="AP2659" s="3"/>
      <c r="AQ2659" s="222">
        <f t="shared" si="1223"/>
        <v>1</v>
      </c>
    </row>
    <row r="2660" spans="2:46" s="162" customFormat="1" ht="12" customHeight="1" x14ac:dyDescent="0.15">
      <c r="B2660" s="1058"/>
      <c r="C2660" s="1063"/>
      <c r="D2660" s="1061"/>
      <c r="E2660" s="1061"/>
      <c r="F2660" s="1061"/>
      <c r="G2660" s="1061"/>
      <c r="H2660" s="1061"/>
      <c r="I2660" s="1061"/>
      <c r="J2660" s="1062"/>
      <c r="K2660" s="192"/>
      <c r="L2660" s="1038"/>
      <c r="M2660" s="1039"/>
      <c r="N2660" s="1038"/>
      <c r="O2660" s="1039"/>
      <c r="P2660" s="1034"/>
      <c r="Q2660" s="1036"/>
      <c r="R2660" s="408"/>
      <c r="S2660" s="408"/>
      <c r="T2660" s="408"/>
      <c r="U2660" s="1034"/>
      <c r="V2660" s="1036"/>
      <c r="W2660" s="1034"/>
      <c r="X2660" s="1035"/>
      <c r="Y2660" s="286"/>
      <c r="Z2660" s="286"/>
      <c r="AA2660" s="286"/>
      <c r="AB2660" s="286"/>
      <c r="AC2660" s="223"/>
      <c r="AD2660" s="223"/>
      <c r="AE2660" s="223"/>
      <c r="AF2660" s="223"/>
      <c r="AG2660" s="223"/>
      <c r="AH2660" s="223"/>
      <c r="AI2660" s="223"/>
      <c r="AJ2660" s="223"/>
      <c r="AK2660" s="1034"/>
      <c r="AL2660" s="1035"/>
      <c r="AM2660" s="1035"/>
      <c r="AN2660" s="788"/>
      <c r="AO2660" s="789"/>
      <c r="AP2660" s="3"/>
      <c r="AQ2660" s="222">
        <f t="shared" si="1223"/>
        <v>1</v>
      </c>
    </row>
    <row r="2661" spans="2:46" s="162" customFormat="1" ht="12" customHeight="1" x14ac:dyDescent="0.15">
      <c r="B2661" s="1058"/>
      <c r="C2661" s="1063"/>
      <c r="D2661" s="1061"/>
      <c r="E2661" s="1061"/>
      <c r="F2661" s="1061"/>
      <c r="G2661" s="1061"/>
      <c r="H2661" s="1061"/>
      <c r="I2661" s="1061"/>
      <c r="J2661" s="1062"/>
      <c r="K2661" s="192"/>
      <c r="L2661" s="1038"/>
      <c r="M2661" s="1039"/>
      <c r="N2661" s="1038"/>
      <c r="O2661" s="1039"/>
      <c r="P2661" s="1034"/>
      <c r="Q2661" s="1036"/>
      <c r="R2661" s="408"/>
      <c r="S2661" s="408"/>
      <c r="T2661" s="408"/>
      <c r="U2661" s="1034"/>
      <c r="V2661" s="1036"/>
      <c r="W2661" s="1034"/>
      <c r="X2661" s="1035"/>
      <c r="Y2661" s="286"/>
      <c r="Z2661" s="286"/>
      <c r="AA2661" s="286"/>
      <c r="AB2661" s="286"/>
      <c r="AC2661" s="223"/>
      <c r="AD2661" s="223"/>
      <c r="AE2661" s="223"/>
      <c r="AF2661" s="223"/>
      <c r="AG2661" s="223"/>
      <c r="AH2661" s="223"/>
      <c r="AI2661" s="223"/>
      <c r="AJ2661" s="223"/>
      <c r="AK2661" s="1034"/>
      <c r="AL2661" s="1035"/>
      <c r="AM2661" s="1035"/>
      <c r="AN2661" s="788"/>
      <c r="AO2661" s="789"/>
      <c r="AP2661" s="3"/>
      <c r="AQ2661" s="222">
        <f t="shared" si="1223"/>
        <v>1</v>
      </c>
    </row>
    <row r="2662" spans="2:46" s="162" customFormat="1" ht="12" customHeight="1" x14ac:dyDescent="0.15">
      <c r="B2662" s="1058"/>
      <c r="C2662" s="1063"/>
      <c r="D2662" s="1061"/>
      <c r="E2662" s="1061"/>
      <c r="F2662" s="1061"/>
      <c r="G2662" s="1061"/>
      <c r="H2662" s="1061"/>
      <c r="I2662" s="1061"/>
      <c r="J2662" s="1062"/>
      <c r="K2662" s="192"/>
      <c r="L2662" s="1038"/>
      <c r="M2662" s="1039"/>
      <c r="N2662" s="1038"/>
      <c r="O2662" s="1039"/>
      <c r="P2662" s="1034"/>
      <c r="Q2662" s="1036"/>
      <c r="R2662" s="408"/>
      <c r="S2662" s="408"/>
      <c r="T2662" s="408"/>
      <c r="U2662" s="1034"/>
      <c r="V2662" s="1036"/>
      <c r="W2662" s="1034"/>
      <c r="X2662" s="1035"/>
      <c r="Y2662" s="286"/>
      <c r="Z2662" s="286"/>
      <c r="AA2662" s="286"/>
      <c r="AB2662" s="286"/>
      <c r="AC2662" s="223"/>
      <c r="AD2662" s="223"/>
      <c r="AE2662" s="223"/>
      <c r="AF2662" s="223"/>
      <c r="AG2662" s="223"/>
      <c r="AH2662" s="223"/>
      <c r="AI2662" s="223"/>
      <c r="AJ2662" s="223"/>
      <c r="AK2662" s="1034"/>
      <c r="AL2662" s="1035"/>
      <c r="AM2662" s="1035"/>
      <c r="AN2662" s="788"/>
      <c r="AO2662" s="789"/>
      <c r="AP2662" s="3"/>
      <c r="AQ2662" s="222">
        <f t="shared" si="1223"/>
        <v>1</v>
      </c>
    </row>
    <row r="2663" spans="2:46" s="162" customFormat="1" ht="12" customHeight="1" x14ac:dyDescent="0.15">
      <c r="B2663" s="1058"/>
      <c r="C2663" s="1063"/>
      <c r="D2663" s="1061"/>
      <c r="E2663" s="1061"/>
      <c r="F2663" s="1061"/>
      <c r="G2663" s="1061"/>
      <c r="H2663" s="1061"/>
      <c r="I2663" s="1061"/>
      <c r="J2663" s="1062"/>
      <c r="K2663" s="1016" t="s">
        <v>216</v>
      </c>
      <c r="L2663" s="1016" t="s">
        <v>215</v>
      </c>
      <c r="M2663" s="1016"/>
      <c r="N2663" s="1016"/>
      <c r="O2663" s="1016"/>
      <c r="P2663" s="1016"/>
      <c r="Q2663" s="1016"/>
      <c r="R2663" s="1016"/>
      <c r="S2663" s="1016"/>
      <c r="T2663" s="1016"/>
      <c r="U2663" s="1016"/>
      <c r="V2663" s="1016"/>
      <c r="W2663" s="1016"/>
      <c r="X2663" s="1016"/>
      <c r="Y2663" s="1040" t="s">
        <v>466</v>
      </c>
      <c r="Z2663" s="1041"/>
      <c r="AA2663" s="1041"/>
      <c r="AB2663" s="1042"/>
      <c r="AC2663" s="224">
        <f t="shared" ref="AC2663:AJ2663" si="1224">SUM(AC2643:AC2662)</f>
        <v>0</v>
      </c>
      <c r="AD2663" s="224">
        <f t="shared" si="1224"/>
        <v>0</v>
      </c>
      <c r="AE2663" s="224">
        <f t="shared" si="1224"/>
        <v>0</v>
      </c>
      <c r="AF2663" s="224">
        <f t="shared" si="1224"/>
        <v>3.6249999999999996</v>
      </c>
      <c r="AG2663" s="224">
        <f t="shared" si="1224"/>
        <v>0</v>
      </c>
      <c r="AH2663" s="224">
        <f t="shared" si="1224"/>
        <v>0</v>
      </c>
      <c r="AI2663" s="224">
        <f t="shared" si="1224"/>
        <v>0</v>
      </c>
      <c r="AJ2663" s="224">
        <f t="shared" si="1224"/>
        <v>0.27999999999999997</v>
      </c>
      <c r="AK2663" s="1040" t="s">
        <v>214</v>
      </c>
      <c r="AL2663" s="1041"/>
      <c r="AM2663" s="1041"/>
      <c r="AN2663" s="788"/>
      <c r="AO2663" s="789"/>
      <c r="AP2663" s="3"/>
    </row>
    <row r="2664" spans="2:46" s="162" customFormat="1" ht="12" customHeight="1" x14ac:dyDescent="0.15">
      <c r="B2664" s="1058"/>
      <c r="C2664" s="1063"/>
      <c r="D2664" s="1061"/>
      <c r="E2664" s="1061"/>
      <c r="F2664" s="1061"/>
      <c r="G2664" s="1061"/>
      <c r="H2664" s="1061"/>
      <c r="I2664" s="1061"/>
      <c r="J2664" s="1062"/>
      <c r="K2664" s="1016"/>
      <c r="L2664" s="1016" t="s">
        <v>467</v>
      </c>
      <c r="M2664" s="1016"/>
      <c r="N2664" s="1016"/>
      <c r="O2664" s="1016" t="s">
        <v>213</v>
      </c>
      <c r="P2664" s="1016"/>
      <c r="Q2664" s="1016"/>
      <c r="R2664" s="1016"/>
      <c r="S2664" s="1016"/>
      <c r="T2664" s="1016"/>
      <c r="U2664" s="1016"/>
      <c r="V2664" s="1016"/>
      <c r="W2664" s="1016"/>
      <c r="X2664" s="1016"/>
      <c r="Y2664" s="193">
        <f>COUNTIF(Y2643:Y2662,"○")</f>
        <v>0</v>
      </c>
      <c r="Z2664" s="193">
        <f>COUNTIF(Z2643:Z2662,"○")</f>
        <v>0</v>
      </c>
      <c r="AA2664" s="193">
        <f>COUNTIF(AA2643:AA2662,"○")</f>
        <v>0</v>
      </c>
      <c r="AB2664" s="193">
        <f>COUNTIF(AB2643:AB2662,"○")</f>
        <v>0</v>
      </c>
      <c r="AC2664" s="193">
        <f t="shared" ref="AC2664:AJ2664" si="1225">COUNT(AC2643:AC2662)</f>
        <v>0</v>
      </c>
      <c r="AD2664" s="193">
        <f t="shared" si="1225"/>
        <v>0</v>
      </c>
      <c r="AE2664" s="193">
        <f t="shared" si="1225"/>
        <v>0</v>
      </c>
      <c r="AF2664" s="193">
        <f t="shared" si="1225"/>
        <v>2</v>
      </c>
      <c r="AG2664" s="193">
        <f t="shared" si="1225"/>
        <v>0</v>
      </c>
      <c r="AH2664" s="193">
        <f t="shared" si="1225"/>
        <v>0</v>
      </c>
      <c r="AI2664" s="193">
        <f t="shared" si="1225"/>
        <v>0</v>
      </c>
      <c r="AJ2664" s="193">
        <f t="shared" si="1225"/>
        <v>1</v>
      </c>
      <c r="AK2664" s="1043"/>
      <c r="AL2664" s="1044"/>
      <c r="AM2664" s="1044"/>
      <c r="AN2664" s="1044"/>
      <c r="AO2664" s="1045"/>
      <c r="AP2664" s="3"/>
    </row>
    <row r="2665" spans="2:46" ht="12" customHeight="1" x14ac:dyDescent="0.15">
      <c r="B2665" s="1058"/>
      <c r="C2665" s="1063"/>
      <c r="D2665" s="1061"/>
      <c r="E2665" s="1061"/>
      <c r="F2665" s="1061"/>
      <c r="G2665" s="1061"/>
      <c r="H2665" s="1061"/>
      <c r="I2665" s="1061"/>
      <c r="J2665" s="1062"/>
      <c r="K2665" s="1016"/>
      <c r="L2665" s="1016"/>
      <c r="M2665" s="1016"/>
      <c r="N2665" s="1016"/>
      <c r="O2665" s="1016" t="s">
        <v>468</v>
      </c>
      <c r="P2665" s="1016"/>
      <c r="Q2665" s="1016"/>
      <c r="R2665" s="1016"/>
      <c r="S2665" s="1016"/>
      <c r="T2665" s="1016"/>
      <c r="U2665" s="1016"/>
      <c r="V2665" s="1016"/>
      <c r="W2665" s="1016"/>
      <c r="X2665" s="1016"/>
      <c r="Y2665" s="1034" t="str">
        <f>IF(Y2664&gt;0,"Ⅳ",IF(Z2664&gt;0,"Ⅲ",IF(AA2664&gt;0,"Ⅱa",IF(AB2664&gt;0,"Ⅱb","Ⅰ"))))</f>
        <v>Ⅰ</v>
      </c>
      <c r="Z2665" s="1035"/>
      <c r="AA2665" s="1035"/>
      <c r="AB2665" s="1036"/>
      <c r="AC2665" s="1034" t="str">
        <f>IF(AC2664&gt;0,"Ⅳ",IF(AD2664&gt;0,"Ⅲ",IF(AE2664&gt;0,"Ⅱa",IF(AF2664&gt;0,"Ⅱb","Ⅰ"))))</f>
        <v>Ⅱb</v>
      </c>
      <c r="AD2665" s="1035"/>
      <c r="AE2665" s="1035"/>
      <c r="AF2665" s="1036"/>
      <c r="AG2665" s="1034" t="str">
        <f>IF(AG2664&gt;0,"Ⅳ",IF(AH2664&gt;0,"Ⅲ",IF(AI2664&gt;0,"Ⅱa",IF(AJ2664&gt;0,"Ⅱb","Ⅰ"))))</f>
        <v>Ⅱb</v>
      </c>
      <c r="AH2665" s="1035"/>
      <c r="AI2665" s="1035"/>
      <c r="AJ2665" s="1036"/>
      <c r="AK2665" s="1046"/>
      <c r="AL2665" s="1047"/>
      <c r="AM2665" s="1047"/>
      <c r="AN2665" s="1047"/>
      <c r="AO2665" s="1048"/>
      <c r="AP2665" s="3"/>
      <c r="AQ2665" s="282" t="s">
        <v>312</v>
      </c>
      <c r="AR2665" s="282" t="s">
        <v>313</v>
      </c>
      <c r="AS2665" s="699" t="s">
        <v>316</v>
      </c>
      <c r="AT2665" s="1026"/>
    </row>
    <row r="2666" spans="2:46" ht="12" customHeight="1" x14ac:dyDescent="0.15">
      <c r="B2666" s="1058"/>
      <c r="C2666" s="1063"/>
      <c r="D2666" s="1061"/>
      <c r="E2666" s="1061"/>
      <c r="F2666" s="1061"/>
      <c r="G2666" s="1061"/>
      <c r="H2666" s="1061"/>
      <c r="I2666" s="1061"/>
      <c r="J2666" s="1062"/>
      <c r="K2666" s="1016"/>
      <c r="L2666" s="1016" t="s">
        <v>469</v>
      </c>
      <c r="M2666" s="1016"/>
      <c r="N2666" s="1016"/>
      <c r="O2666" s="1016" t="s">
        <v>212</v>
      </c>
      <c r="P2666" s="1016"/>
      <c r="Q2666" s="1016"/>
      <c r="R2666" s="1016"/>
      <c r="S2666" s="1016"/>
      <c r="T2666" s="1016"/>
      <c r="U2666" s="1016"/>
      <c r="V2666" s="1016"/>
      <c r="W2666" s="1016"/>
      <c r="X2666" s="1016"/>
      <c r="Y2666" s="187" t="s">
        <v>32</v>
      </c>
      <c r="Z2666" s="187" t="s">
        <v>33</v>
      </c>
      <c r="AA2666" s="1027" t="s">
        <v>34</v>
      </c>
      <c r="AB2666" s="1027"/>
      <c r="AC2666" s="187" t="s">
        <v>32</v>
      </c>
      <c r="AD2666" s="187" t="s">
        <v>33</v>
      </c>
      <c r="AE2666" s="1027" t="s">
        <v>34</v>
      </c>
      <c r="AF2666" s="1027"/>
      <c r="AG2666" s="187" t="s">
        <v>32</v>
      </c>
      <c r="AH2666" s="187" t="s">
        <v>33</v>
      </c>
      <c r="AI2666" s="1027" t="s">
        <v>34</v>
      </c>
      <c r="AJ2666" s="1027"/>
      <c r="AK2666" s="1046"/>
      <c r="AL2666" s="1047"/>
      <c r="AM2666" s="1047"/>
      <c r="AN2666" s="1047"/>
      <c r="AO2666" s="1048"/>
      <c r="AP2666" s="3"/>
      <c r="AQ2666" s="1028">
        <f>+Y2664+Z2664</f>
        <v>0</v>
      </c>
      <c r="AR2666" s="1029"/>
      <c r="AS2666" s="1028">
        <f>+AA2664+AB2664</f>
        <v>0</v>
      </c>
      <c r="AT2666" s="1029"/>
    </row>
    <row r="2667" spans="2:46" ht="12" customHeight="1" x14ac:dyDescent="0.15">
      <c r="B2667" s="1058"/>
      <c r="C2667" s="1063"/>
      <c r="D2667" s="1061"/>
      <c r="E2667" s="1061"/>
      <c r="F2667" s="1061"/>
      <c r="G2667" s="1061"/>
      <c r="H2667" s="1061"/>
      <c r="I2667" s="1061"/>
      <c r="J2667" s="1062"/>
      <c r="K2667" s="1016"/>
      <c r="L2667" s="1016"/>
      <c r="M2667" s="1016"/>
      <c r="N2667" s="1016"/>
      <c r="O2667" s="1016" t="s">
        <v>470</v>
      </c>
      <c r="P2667" s="1016"/>
      <c r="Q2667" s="1016"/>
      <c r="R2667" s="1016"/>
      <c r="S2667" s="1016"/>
      <c r="T2667" s="1016"/>
      <c r="U2667" s="1016"/>
      <c r="V2667" s="1016"/>
      <c r="W2667" s="1016"/>
      <c r="X2667" s="1016"/>
      <c r="Y2667" s="193" t="str">
        <f>IF(Y2664=0,"",1)</f>
        <v/>
      </c>
      <c r="Z2667" s="193" t="str">
        <f>IF(Z2664=0,"",1)</f>
        <v/>
      </c>
      <c r="AA2667" s="1030" t="str">
        <f>IF(AQ2666=1,"",IF(AS2666&gt;0,1,""))</f>
        <v/>
      </c>
      <c r="AB2667" s="1031"/>
      <c r="AC2667" s="193">
        <f>+AC2664</f>
        <v>0</v>
      </c>
      <c r="AD2667" s="193">
        <f>AD2664</f>
        <v>0</v>
      </c>
      <c r="AE2667" s="1030">
        <f>AE2664+AF2664</f>
        <v>2</v>
      </c>
      <c r="AF2667" s="1031"/>
      <c r="AG2667" s="193">
        <f>AG2664</f>
        <v>0</v>
      </c>
      <c r="AH2667" s="193">
        <f>AH2664</f>
        <v>0</v>
      </c>
      <c r="AI2667" s="1030">
        <f>AI2664+AJ2664</f>
        <v>1</v>
      </c>
      <c r="AJ2667" s="1031"/>
      <c r="AK2667" s="1046"/>
      <c r="AL2667" s="1047"/>
      <c r="AM2667" s="1047"/>
      <c r="AN2667" s="1047"/>
      <c r="AO2667" s="1048"/>
      <c r="AP2667" s="3"/>
      <c r="AQ2667" s="197">
        <f>+Y2664+AC2667+AG2667</f>
        <v>0</v>
      </c>
      <c r="AR2667" s="197">
        <f>+Z2664+AD2667+AH2667</f>
        <v>0</v>
      </c>
      <c r="AS2667" s="1032">
        <f>+AS2666+AE2667+AI2667</f>
        <v>3</v>
      </c>
      <c r="AT2667" s="1033"/>
    </row>
    <row r="2668" spans="2:46" ht="12" customHeight="1" x14ac:dyDescent="0.15">
      <c r="B2668" s="1058"/>
      <c r="C2668" s="1063"/>
      <c r="D2668" s="1061"/>
      <c r="E2668" s="1061"/>
      <c r="F2668" s="1061"/>
      <c r="G2668" s="1061"/>
      <c r="H2668" s="1061"/>
      <c r="I2668" s="1061"/>
      <c r="J2668" s="1062"/>
      <c r="K2668" s="1016"/>
      <c r="L2668" s="1016"/>
      <c r="M2668" s="1016"/>
      <c r="N2668" s="1016"/>
      <c r="O2668" s="1016" t="s">
        <v>471</v>
      </c>
      <c r="P2668" s="1016"/>
      <c r="Q2668" s="1016"/>
      <c r="R2668" s="1016"/>
      <c r="S2668" s="1016"/>
      <c r="T2668" s="1016"/>
      <c r="U2668" s="1016"/>
      <c r="V2668" s="1016"/>
      <c r="W2668" s="1016"/>
      <c r="X2668" s="1016"/>
      <c r="Y2668" s="1034" t="s">
        <v>875</v>
      </c>
      <c r="Z2668" s="1035"/>
      <c r="AA2668" s="1035"/>
      <c r="AB2668" s="1036"/>
      <c r="AC2668" s="1034" t="str">
        <f>IF(AC2667&gt;0,"Ⅳ",IF(AD2667&gt;0,"Ⅲ",IF(AE2667&gt;0,"Ⅱ","Ⅰ")))</f>
        <v>Ⅱ</v>
      </c>
      <c r="AD2668" s="1035"/>
      <c r="AE2668" s="1035"/>
      <c r="AF2668" s="1036"/>
      <c r="AG2668" s="1034" t="str">
        <f>IF(AG2667&gt;0,"Ⅳ",IF(AH2667&gt;0,"Ⅲ",IF(AI2667&gt;0,"Ⅱ","Ⅰ")))</f>
        <v>Ⅱ</v>
      </c>
      <c r="AH2668" s="1035"/>
      <c r="AI2668" s="1035"/>
      <c r="AJ2668" s="1036"/>
      <c r="AK2668" s="1046"/>
      <c r="AL2668" s="1047"/>
      <c r="AM2668" s="1047"/>
      <c r="AN2668" s="1047"/>
      <c r="AO2668" s="1048"/>
      <c r="AP2668" s="3"/>
      <c r="AQ2668" s="1037" t="str">
        <f>IF(AQ2667&gt;0,"Ⅳ",IF(AR2667&gt;0,"Ⅲ",IF(AS2667&gt;0,"Ⅱ","Ⅰ")))</f>
        <v>Ⅱ</v>
      </c>
      <c r="AR2668" s="1037"/>
      <c r="AS2668" s="1037"/>
      <c r="AT2668" s="1037"/>
    </row>
    <row r="2669" spans="2:46" ht="12" customHeight="1" x14ac:dyDescent="0.15">
      <c r="B2669" s="1058"/>
      <c r="C2669" s="1063"/>
      <c r="D2669" s="1061"/>
      <c r="E2669" s="1061"/>
      <c r="F2669" s="1061"/>
      <c r="G2669" s="1061"/>
      <c r="H2669" s="1061"/>
      <c r="I2669" s="1061"/>
      <c r="J2669" s="1062"/>
      <c r="K2669" s="1016"/>
      <c r="L2669" s="1016"/>
      <c r="M2669" s="1016"/>
      <c r="N2669" s="1016"/>
      <c r="O2669" s="1016" t="s">
        <v>472</v>
      </c>
      <c r="P2669" s="1016"/>
      <c r="Q2669" s="1016"/>
      <c r="R2669" s="1016"/>
      <c r="S2669" s="1016"/>
      <c r="T2669" s="1016"/>
      <c r="U2669" s="1016"/>
      <c r="V2669" s="1016"/>
      <c r="W2669" s="1016"/>
      <c r="X2669" s="1016"/>
      <c r="Y2669" s="1034" t="str">
        <f>IF(COUNTIF(Y2668:AJ2668,"Ⅳ")&gt;0,"Ⅳ",IF(COUNTIF(Y2668:AJ2668,"Ⅲ")&gt;0,"Ⅲ",IF(COUNTIF(Y2668:AJ2668,"Ⅱ")&gt;0,"Ⅱ","Ⅰ")))</f>
        <v>Ⅱ</v>
      </c>
      <c r="Z2669" s="1035"/>
      <c r="AA2669" s="1035"/>
      <c r="AB2669" s="1035"/>
      <c r="AC2669" s="1035"/>
      <c r="AD2669" s="1035"/>
      <c r="AE2669" s="1035"/>
      <c r="AF2669" s="1035"/>
      <c r="AG2669" s="1035"/>
      <c r="AH2669" s="1035"/>
      <c r="AI2669" s="1035"/>
      <c r="AJ2669" s="1036"/>
      <c r="AK2669" s="1049"/>
      <c r="AL2669" s="1050"/>
      <c r="AM2669" s="1050"/>
      <c r="AN2669" s="1050"/>
      <c r="AO2669" s="1051"/>
      <c r="AP2669" s="3"/>
    </row>
    <row r="2670" spans="2:46" ht="14.25" customHeight="1" x14ac:dyDescent="0.15">
      <c r="B2670" s="1058"/>
      <c r="C2670" s="1063"/>
      <c r="D2670" s="1061"/>
      <c r="E2670" s="1061"/>
      <c r="F2670" s="1061"/>
      <c r="G2670" s="1061"/>
      <c r="H2670" s="1061"/>
      <c r="I2670" s="1061"/>
      <c r="J2670" s="1062"/>
      <c r="K2670" s="1016" t="s">
        <v>169</v>
      </c>
      <c r="L2670" s="1017"/>
      <c r="M2670" s="1017"/>
      <c r="N2670" s="1017"/>
      <c r="O2670" s="1017"/>
      <c r="P2670" s="1017"/>
      <c r="Q2670" s="1017"/>
      <c r="R2670" s="1017"/>
      <c r="S2670" s="1017"/>
      <c r="T2670" s="1017"/>
      <c r="U2670" s="1017"/>
      <c r="V2670" s="1017"/>
      <c r="W2670" s="1017"/>
      <c r="X2670" s="1017"/>
      <c r="Y2670" s="1017"/>
      <c r="Z2670" s="1017"/>
      <c r="AA2670" s="1017"/>
      <c r="AB2670" s="1017"/>
      <c r="AC2670" s="1017"/>
      <c r="AD2670" s="1017"/>
      <c r="AE2670" s="1017"/>
      <c r="AF2670" s="1017"/>
      <c r="AG2670" s="1017"/>
      <c r="AH2670" s="1017"/>
      <c r="AI2670" s="1017"/>
      <c r="AJ2670" s="1017"/>
      <c r="AK2670" s="1017"/>
      <c r="AL2670" s="1017"/>
      <c r="AM2670" s="1017"/>
      <c r="AN2670" s="1017"/>
      <c r="AO2670" s="1017"/>
      <c r="AP2670" s="3"/>
    </row>
    <row r="2671" spans="2:46" ht="14.25" customHeight="1" x14ac:dyDescent="0.15">
      <c r="B2671" s="1058"/>
      <c r="C2671" s="1063"/>
      <c r="D2671" s="1061"/>
      <c r="E2671" s="1061"/>
      <c r="F2671" s="1061"/>
      <c r="G2671" s="1061"/>
      <c r="H2671" s="1061"/>
      <c r="I2671" s="1061"/>
      <c r="J2671" s="1062"/>
      <c r="K2671" s="1016"/>
      <c r="L2671" s="1017"/>
      <c r="M2671" s="1017"/>
      <c r="N2671" s="1017"/>
      <c r="O2671" s="1017"/>
      <c r="P2671" s="1017"/>
      <c r="Q2671" s="1017"/>
      <c r="R2671" s="1017"/>
      <c r="S2671" s="1017"/>
      <c r="T2671" s="1017"/>
      <c r="U2671" s="1017"/>
      <c r="V2671" s="1017"/>
      <c r="W2671" s="1017"/>
      <c r="X2671" s="1017"/>
      <c r="Y2671" s="1017"/>
      <c r="Z2671" s="1017"/>
      <c r="AA2671" s="1017"/>
      <c r="AB2671" s="1017"/>
      <c r="AC2671" s="1017"/>
      <c r="AD2671" s="1017"/>
      <c r="AE2671" s="1017"/>
      <c r="AF2671" s="1017"/>
      <c r="AG2671" s="1017"/>
      <c r="AH2671" s="1017"/>
      <c r="AI2671" s="1017"/>
      <c r="AJ2671" s="1017"/>
      <c r="AK2671" s="1017"/>
      <c r="AL2671" s="1017"/>
      <c r="AM2671" s="1017"/>
      <c r="AN2671" s="1017"/>
      <c r="AO2671" s="1017"/>
      <c r="AP2671" s="3"/>
    </row>
    <row r="2672" spans="2:46" ht="12" customHeight="1" x14ac:dyDescent="0.15">
      <c r="B2672" s="1058"/>
      <c r="C2672" s="1063"/>
      <c r="D2672" s="1061"/>
      <c r="E2672" s="1061"/>
      <c r="F2672" s="1061"/>
      <c r="G2672" s="1061"/>
      <c r="H2672" s="1061"/>
      <c r="I2672" s="1061"/>
      <c r="J2672" s="1062"/>
      <c r="K2672" s="1018" t="s">
        <v>473</v>
      </c>
      <c r="L2672" s="1018"/>
      <c r="M2672" s="1018"/>
      <c r="N2672" s="1018"/>
      <c r="O2672" s="1018"/>
      <c r="P2672" s="1018"/>
      <c r="Q2672" s="1018"/>
      <c r="R2672" s="1018"/>
      <c r="S2672" s="1018"/>
      <c r="T2672" s="1018"/>
      <c r="U2672" s="1018"/>
      <c r="V2672" s="1018"/>
      <c r="W2672" s="1018"/>
      <c r="X2672" s="1018"/>
      <c r="Y2672" s="1018"/>
      <c r="Z2672" s="1018"/>
      <c r="AA2672" s="1018"/>
      <c r="AB2672" s="1018"/>
      <c r="AC2672" s="1018"/>
      <c r="AD2672" s="1018"/>
      <c r="AE2672" s="1018"/>
      <c r="AF2672" s="1018"/>
      <c r="AG2672" s="1018"/>
      <c r="AH2672" s="1018"/>
      <c r="AI2672" s="1018"/>
      <c r="AJ2672" s="1018"/>
      <c r="AK2672" s="1018"/>
      <c r="AL2672" s="1018"/>
      <c r="AM2672" s="1018"/>
      <c r="AN2672" s="1018"/>
      <c r="AO2672" s="1018"/>
      <c r="AP2672" s="3"/>
    </row>
    <row r="2673" spans="2:86" ht="12" customHeight="1" x14ac:dyDescent="0.15">
      <c r="B2673" s="1058"/>
      <c r="C2673" s="1063"/>
      <c r="D2673" s="1061"/>
      <c r="E2673" s="1061"/>
      <c r="F2673" s="1061"/>
      <c r="G2673" s="1061"/>
      <c r="H2673" s="1061"/>
      <c r="I2673" s="1061"/>
      <c r="J2673" s="1062"/>
      <c r="K2673" s="1019" t="s">
        <v>523</v>
      </c>
      <c r="L2673" s="1019"/>
      <c r="M2673" s="1019"/>
      <c r="N2673" s="1019"/>
      <c r="O2673" s="1019"/>
      <c r="P2673" s="1019"/>
      <c r="Q2673" s="1019"/>
      <c r="R2673" s="1019"/>
      <c r="S2673" s="1019"/>
      <c r="T2673" s="1019"/>
      <c r="U2673" s="1019"/>
      <c r="V2673" s="1019"/>
      <c r="W2673" s="1019"/>
      <c r="X2673" s="1019"/>
      <c r="Y2673" s="1019"/>
      <c r="Z2673" s="1019"/>
      <c r="AA2673" s="1019"/>
      <c r="AB2673" s="1019"/>
      <c r="AC2673" s="1019"/>
      <c r="AD2673" s="1019"/>
      <c r="AE2673" s="1019"/>
      <c r="AF2673" s="1019"/>
      <c r="AG2673" s="1019"/>
      <c r="AH2673" s="1019"/>
      <c r="AI2673" s="1019"/>
      <c r="AJ2673" s="1019"/>
      <c r="AK2673" s="1019"/>
      <c r="AL2673" s="1019"/>
      <c r="AM2673" s="1019"/>
      <c r="AN2673" s="1019"/>
      <c r="AO2673" s="1019"/>
      <c r="AP2673" s="3"/>
    </row>
    <row r="2674" spans="2:86" ht="12" customHeight="1" x14ac:dyDescent="0.15">
      <c r="B2674" s="1058"/>
      <c r="C2674" s="1063"/>
      <c r="D2674" s="1061"/>
      <c r="E2674" s="1061"/>
      <c r="F2674" s="1061"/>
      <c r="G2674" s="1061"/>
      <c r="H2674" s="1061"/>
      <c r="I2674" s="1061"/>
      <c r="J2674" s="1062"/>
      <c r="K2674" s="194" t="s">
        <v>474</v>
      </c>
      <c r="L2674" s="195"/>
      <c r="M2674" s="195"/>
      <c r="N2674" s="195"/>
      <c r="O2674" s="195"/>
      <c r="P2674" s="195"/>
      <c r="Q2674" s="195"/>
      <c r="R2674" s="195"/>
      <c r="S2674" s="195"/>
      <c r="T2674" s="195"/>
      <c r="U2674" s="195"/>
      <c r="V2674" s="195"/>
      <c r="W2674" s="195"/>
      <c r="X2674" s="195"/>
      <c r="Y2674" s="195"/>
      <c r="Z2674" s="195"/>
      <c r="AA2674" s="195"/>
      <c r="AB2674" s="195"/>
      <c r="AC2674" s="195"/>
      <c r="AD2674" s="195"/>
      <c r="AE2674" s="195"/>
      <c r="AF2674" s="195"/>
      <c r="AG2674" s="195"/>
      <c r="AH2674" s="195"/>
      <c r="AI2674" s="195"/>
      <c r="AJ2674" s="195"/>
      <c r="AK2674" s="195"/>
      <c r="AL2674" s="195"/>
      <c r="AM2674" s="195"/>
      <c r="AN2674" s="195"/>
      <c r="AO2674" s="196"/>
      <c r="AP2674" s="3"/>
    </row>
    <row r="2675" spans="2:86" ht="12" customHeight="1" x14ac:dyDescent="0.15">
      <c r="B2675" s="1058"/>
      <c r="C2675" s="1063"/>
      <c r="D2675" s="1061"/>
      <c r="E2675" s="1061"/>
      <c r="F2675" s="1061"/>
      <c r="G2675" s="1061"/>
      <c r="H2675" s="1061"/>
      <c r="I2675" s="1061"/>
      <c r="J2675" s="1062"/>
      <c r="K2675" s="194" t="s">
        <v>475</v>
      </c>
      <c r="L2675" s="195"/>
      <c r="M2675" s="195"/>
      <c r="N2675" s="195"/>
      <c r="O2675" s="195"/>
      <c r="P2675" s="195"/>
      <c r="Q2675" s="195"/>
      <c r="R2675" s="195"/>
      <c r="S2675" s="195"/>
      <c r="T2675" s="195"/>
      <c r="U2675" s="195"/>
      <c r="V2675" s="195"/>
      <c r="W2675" s="195"/>
      <c r="X2675" s="195"/>
      <c r="Y2675" s="195"/>
      <c r="Z2675" s="195"/>
      <c r="AA2675" s="195"/>
      <c r="AB2675" s="195"/>
      <c r="AC2675" s="195"/>
      <c r="AD2675" s="195"/>
      <c r="AE2675" s="195"/>
      <c r="AF2675" s="195"/>
      <c r="AG2675" s="195"/>
      <c r="AH2675" s="195"/>
      <c r="AI2675" s="195"/>
      <c r="AJ2675" s="195"/>
      <c r="AK2675" s="195"/>
      <c r="AL2675" s="195"/>
      <c r="AM2675" s="195"/>
      <c r="AN2675" s="195"/>
      <c r="AO2675" s="196"/>
      <c r="AP2675" s="3"/>
    </row>
    <row r="2676" spans="2:86" ht="12" customHeight="1" x14ac:dyDescent="0.15">
      <c r="B2676" s="1058"/>
      <c r="C2676" s="1063"/>
      <c r="D2676" s="1061"/>
      <c r="E2676" s="1061"/>
      <c r="F2676" s="1061"/>
      <c r="G2676" s="1061"/>
      <c r="H2676" s="1061"/>
      <c r="I2676" s="1061"/>
      <c r="J2676" s="1062"/>
      <c r="K2676" s="1020" t="s">
        <v>476</v>
      </c>
      <c r="L2676" s="1021"/>
      <c r="M2676" s="1021"/>
      <c r="N2676" s="1021"/>
      <c r="O2676" s="1021"/>
      <c r="P2676" s="1021"/>
      <c r="Q2676" s="1021"/>
      <c r="R2676" s="1021"/>
      <c r="S2676" s="1021"/>
      <c r="T2676" s="1021"/>
      <c r="U2676" s="1021"/>
      <c r="V2676" s="1021"/>
      <c r="W2676" s="1021"/>
      <c r="X2676" s="1021"/>
      <c r="Y2676" s="1021"/>
      <c r="Z2676" s="1021"/>
      <c r="AA2676" s="1021"/>
      <c r="AB2676" s="1021"/>
      <c r="AC2676" s="1021"/>
      <c r="AD2676" s="1021"/>
      <c r="AE2676" s="1021"/>
      <c r="AF2676" s="1021"/>
      <c r="AG2676" s="1021"/>
      <c r="AH2676" s="1021"/>
      <c r="AI2676" s="1021"/>
      <c r="AJ2676" s="1021"/>
      <c r="AK2676" s="1021"/>
      <c r="AL2676" s="1021"/>
      <c r="AM2676" s="1021"/>
      <c r="AN2676" s="1021"/>
      <c r="AO2676" s="1022"/>
      <c r="AP2676" s="3"/>
    </row>
    <row r="2677" spans="2:86" ht="12" customHeight="1" x14ac:dyDescent="0.15">
      <c r="B2677" s="591"/>
      <c r="C2677" s="1064"/>
      <c r="D2677" s="1065"/>
      <c r="E2677" s="1065"/>
      <c r="F2677" s="1065"/>
      <c r="G2677" s="1065"/>
      <c r="H2677" s="1065"/>
      <c r="I2677" s="1065"/>
      <c r="J2677" s="1066"/>
      <c r="K2677" s="1023"/>
      <c r="L2677" s="1024"/>
      <c r="M2677" s="1024"/>
      <c r="N2677" s="1024"/>
      <c r="O2677" s="1024"/>
      <c r="P2677" s="1024"/>
      <c r="Q2677" s="1024"/>
      <c r="R2677" s="1024"/>
      <c r="S2677" s="1024"/>
      <c r="T2677" s="1024"/>
      <c r="U2677" s="1024"/>
      <c r="V2677" s="1024"/>
      <c r="W2677" s="1024"/>
      <c r="X2677" s="1024"/>
      <c r="Y2677" s="1024"/>
      <c r="Z2677" s="1024"/>
      <c r="AA2677" s="1024"/>
      <c r="AB2677" s="1024"/>
      <c r="AC2677" s="1024"/>
      <c r="AD2677" s="1024"/>
      <c r="AE2677" s="1024"/>
      <c r="AF2677" s="1024"/>
      <c r="AG2677" s="1024"/>
      <c r="AH2677" s="1024"/>
      <c r="AI2677" s="1024"/>
      <c r="AJ2677" s="1024"/>
      <c r="AK2677" s="1024"/>
      <c r="AL2677" s="1024"/>
      <c r="AM2677" s="1024"/>
      <c r="AN2677" s="1024"/>
      <c r="AO2677" s="1025"/>
      <c r="AP2677" s="3"/>
    </row>
    <row r="2678" spans="2:86" s="9" customFormat="1" ht="12" customHeight="1" x14ac:dyDescent="0.15">
      <c r="B2678" s="3" t="s">
        <v>527</v>
      </c>
      <c r="AQ2678" s="162"/>
      <c r="AR2678" s="162"/>
      <c r="AS2678" s="162"/>
      <c r="AT2678" s="162"/>
      <c r="AU2678" s="162"/>
      <c r="AV2678" s="162"/>
      <c r="AW2678" s="162"/>
      <c r="AX2678" s="162"/>
      <c r="AY2678" s="162"/>
      <c r="AZ2678" s="162"/>
      <c r="BA2678" s="162"/>
      <c r="BB2678" s="162"/>
      <c r="BC2678" s="162"/>
      <c r="BD2678" s="162"/>
      <c r="BE2678" s="162"/>
      <c r="BF2678" s="162"/>
      <c r="BG2678" s="162"/>
      <c r="BH2678" s="162"/>
      <c r="BI2678" s="162"/>
      <c r="BJ2678" s="162"/>
      <c r="BK2678" s="162"/>
      <c r="BL2678" s="162"/>
      <c r="BM2678" s="162"/>
      <c r="BN2678" s="162"/>
      <c r="BO2678" s="162"/>
      <c r="BP2678" s="162"/>
      <c r="BQ2678" s="162"/>
      <c r="BR2678" s="162"/>
      <c r="BS2678" s="162"/>
      <c r="BT2678" s="162"/>
      <c r="BU2678" s="162"/>
      <c r="BV2678" s="162"/>
      <c r="BW2678" s="162"/>
      <c r="BX2678" s="162"/>
      <c r="BY2678" s="162"/>
      <c r="BZ2678" s="162"/>
      <c r="CA2678" s="162"/>
      <c r="CB2678" s="162"/>
      <c r="CC2678" s="162"/>
      <c r="CD2678" s="162"/>
      <c r="CE2678" s="162"/>
      <c r="CF2678" s="162"/>
      <c r="CG2678" s="162"/>
      <c r="CH2678" s="162"/>
    </row>
    <row r="2679" spans="2:86" ht="12" customHeight="1" thickBot="1" x14ac:dyDescent="0.2">
      <c r="B2679" s="3" t="s">
        <v>524</v>
      </c>
    </row>
    <row r="2680" spans="2:86" ht="12" customHeight="1" x14ac:dyDescent="0.15">
      <c r="B2680" s="3" t="s">
        <v>525</v>
      </c>
      <c r="AU2680" s="1000" t="s">
        <v>305</v>
      </c>
      <c r="AV2680" s="1001" t="s">
        <v>298</v>
      </c>
      <c r="AW2680" s="1003" t="s">
        <v>299</v>
      </c>
      <c r="AX2680" s="1005" t="s">
        <v>306</v>
      </c>
      <c r="AY2680" s="1006"/>
      <c r="AZ2680" s="1006"/>
      <c r="BA2680" s="1006"/>
      <c r="BB2680" s="1006"/>
      <c r="BC2680" s="1006"/>
      <c r="BD2680" s="1006"/>
      <c r="BE2680" s="1006"/>
      <c r="BF2680" s="1006"/>
      <c r="BG2680" s="1006"/>
      <c r="BH2680" s="1006"/>
      <c r="BI2680" s="1006"/>
      <c r="BJ2680" s="1006"/>
      <c r="BK2680" s="1006"/>
      <c r="BL2680" s="1006"/>
      <c r="BM2680" s="1006"/>
      <c r="BN2680" s="1006"/>
      <c r="BO2680" s="1006"/>
      <c r="BP2680" s="1006"/>
      <c r="BQ2680" s="1006"/>
      <c r="BR2680" s="1007"/>
      <c r="BS2680" s="807" t="s">
        <v>300</v>
      </c>
      <c r="BT2680" s="1008"/>
      <c r="BU2680" s="1008"/>
      <c r="BV2680" s="1008"/>
      <c r="BW2680" s="1009" t="s">
        <v>307</v>
      </c>
      <c r="BX2680" s="1010"/>
      <c r="BY2680" s="1010"/>
      <c r="BZ2680" s="1010"/>
      <c r="CA2680" s="1010"/>
      <c r="CB2680" s="1010"/>
      <c r="CC2680" s="1010"/>
      <c r="CD2680" s="1010"/>
      <c r="CE2680" s="1010"/>
      <c r="CF2680" s="1010"/>
      <c r="CG2680" s="1010"/>
      <c r="CH2680" s="1011"/>
    </row>
    <row r="2681" spans="2:86" ht="12" customHeight="1" x14ac:dyDescent="0.15">
      <c r="B2681" s="3" t="s">
        <v>477</v>
      </c>
      <c r="AU2681" s="1000"/>
      <c r="AV2681" s="1002"/>
      <c r="AW2681" s="1004"/>
      <c r="AX2681" s="1012" t="s">
        <v>308</v>
      </c>
      <c r="AY2681" s="686"/>
      <c r="AZ2681" s="686"/>
      <c r="BA2681" s="686"/>
      <c r="BB2681" s="686"/>
      <c r="BC2681" s="686"/>
      <c r="BD2681" s="686"/>
      <c r="BE2681" s="686"/>
      <c r="BF2681" s="686"/>
      <c r="BG2681" s="686"/>
      <c r="BH2681" s="686"/>
      <c r="BI2681" s="686"/>
      <c r="BJ2681" s="686" t="s">
        <v>309</v>
      </c>
      <c r="BK2681" s="686"/>
      <c r="BL2681" s="686"/>
      <c r="BM2681" s="686"/>
      <c r="BN2681" s="686"/>
      <c r="BO2681" s="686"/>
      <c r="BP2681" s="686"/>
      <c r="BQ2681" s="686"/>
      <c r="BR2681" s="1013"/>
      <c r="BS2681" s="1008"/>
      <c r="BT2681" s="1008"/>
      <c r="BU2681" s="1008"/>
      <c r="BV2681" s="1008"/>
      <c r="BW2681" s="1014" t="s">
        <v>302</v>
      </c>
      <c r="BX2681" s="699"/>
      <c r="BY2681" s="699"/>
      <c r="BZ2681" s="699"/>
      <c r="CA2681" s="686" t="s">
        <v>310</v>
      </c>
      <c r="CB2681" s="686"/>
      <c r="CC2681" s="686"/>
      <c r="CD2681" s="686"/>
      <c r="CE2681" s="686"/>
      <c r="CF2681" s="686"/>
      <c r="CG2681" s="686"/>
      <c r="CH2681" s="1013"/>
    </row>
    <row r="2682" spans="2:86" ht="12" customHeight="1" x14ac:dyDescent="0.15">
      <c r="B2682" s="3" t="s">
        <v>526</v>
      </c>
      <c r="AU2682" s="1000"/>
      <c r="AV2682" s="1002"/>
      <c r="AW2682" s="1004"/>
      <c r="AX2682" s="1012" t="s">
        <v>26</v>
      </c>
      <c r="AY2682" s="686"/>
      <c r="AZ2682" s="686"/>
      <c r="BA2682" s="686"/>
      <c r="BB2682" s="686" t="s">
        <v>22</v>
      </c>
      <c r="BC2682" s="686"/>
      <c r="BD2682" s="686"/>
      <c r="BE2682" s="686"/>
      <c r="BF2682" s="686" t="s">
        <v>24</v>
      </c>
      <c r="BG2682" s="686"/>
      <c r="BH2682" s="686"/>
      <c r="BI2682" s="686"/>
      <c r="BJ2682" s="699" t="s">
        <v>26</v>
      </c>
      <c r="BK2682" s="699"/>
      <c r="BL2682" s="699"/>
      <c r="BM2682" s="699" t="s">
        <v>22</v>
      </c>
      <c r="BN2682" s="699"/>
      <c r="BO2682" s="699"/>
      <c r="BP2682" s="699" t="s">
        <v>24</v>
      </c>
      <c r="BQ2682" s="699"/>
      <c r="BR2682" s="1015"/>
      <c r="BS2682" s="807" t="s">
        <v>26</v>
      </c>
      <c r="BT2682" s="807" t="s">
        <v>22</v>
      </c>
      <c r="BU2682" s="807" t="s">
        <v>24</v>
      </c>
      <c r="BV2682" s="807" t="s">
        <v>303</v>
      </c>
      <c r="BW2682" s="1012" t="s">
        <v>311</v>
      </c>
      <c r="BX2682" s="686"/>
      <c r="BY2682" s="686"/>
      <c r="BZ2682" s="686"/>
      <c r="CA2682" s="686" t="s">
        <v>22</v>
      </c>
      <c r="CB2682" s="686"/>
      <c r="CC2682" s="686"/>
      <c r="CD2682" s="686"/>
      <c r="CE2682" s="686" t="s">
        <v>24</v>
      </c>
      <c r="CF2682" s="686"/>
      <c r="CG2682" s="686"/>
      <c r="CH2682" s="1013"/>
    </row>
    <row r="2683" spans="2:86" ht="12" customHeight="1" x14ac:dyDescent="0.15">
      <c r="B2683" s="3" t="s">
        <v>478</v>
      </c>
      <c r="AU2683" s="1000"/>
      <c r="AV2683" s="1002"/>
      <c r="AW2683" s="1004"/>
      <c r="AX2683" s="156" t="s">
        <v>862</v>
      </c>
      <c r="AY2683" s="157" t="s">
        <v>863</v>
      </c>
      <c r="AZ2683" s="157" t="s">
        <v>864</v>
      </c>
      <c r="BA2683" s="158" t="s">
        <v>865</v>
      </c>
      <c r="BB2683" s="159" t="s">
        <v>866</v>
      </c>
      <c r="BC2683" s="157" t="s">
        <v>863</v>
      </c>
      <c r="BD2683" s="157" t="s">
        <v>867</v>
      </c>
      <c r="BE2683" s="158" t="s">
        <v>865</v>
      </c>
      <c r="BF2683" s="159" t="s">
        <v>866</v>
      </c>
      <c r="BG2683" s="157" t="s">
        <v>863</v>
      </c>
      <c r="BH2683" s="157" t="s">
        <v>864</v>
      </c>
      <c r="BI2683" s="158" t="s">
        <v>865</v>
      </c>
      <c r="BJ2683" s="159" t="s">
        <v>866</v>
      </c>
      <c r="BK2683" s="157" t="s">
        <v>868</v>
      </c>
      <c r="BL2683" s="158" t="s">
        <v>869</v>
      </c>
      <c r="BM2683" s="159" t="s">
        <v>870</v>
      </c>
      <c r="BN2683" s="157" t="s">
        <v>863</v>
      </c>
      <c r="BO2683" s="158" t="s">
        <v>871</v>
      </c>
      <c r="BP2683" s="159" t="s">
        <v>870</v>
      </c>
      <c r="BQ2683" s="157" t="s">
        <v>868</v>
      </c>
      <c r="BR2683" s="160" t="s">
        <v>872</v>
      </c>
      <c r="BS2683" s="1008"/>
      <c r="BT2683" s="1008"/>
      <c r="BU2683" s="1008"/>
      <c r="BV2683" s="1008"/>
      <c r="BW2683" s="156" t="s">
        <v>866</v>
      </c>
      <c r="BX2683" s="157" t="s">
        <v>863</v>
      </c>
      <c r="BY2683" s="157" t="s">
        <v>864</v>
      </c>
      <c r="BZ2683" s="158" t="s">
        <v>865</v>
      </c>
      <c r="CA2683" s="159" t="s">
        <v>866</v>
      </c>
      <c r="CB2683" s="157" t="s">
        <v>873</v>
      </c>
      <c r="CC2683" s="157" t="s">
        <v>864</v>
      </c>
      <c r="CD2683" s="158" t="s">
        <v>865</v>
      </c>
      <c r="CE2683" s="159" t="s">
        <v>866</v>
      </c>
      <c r="CF2683" s="157" t="s">
        <v>863</v>
      </c>
      <c r="CG2683" s="157" t="s">
        <v>864</v>
      </c>
      <c r="CH2683" s="160" t="s">
        <v>874</v>
      </c>
    </row>
    <row r="2684" spans="2:86" x14ac:dyDescent="0.15">
      <c r="B2684" s="3" t="s">
        <v>539</v>
      </c>
      <c r="AU2684" s="1000"/>
      <c r="AV2684" s="188" t="str">
        <f>N2686</f>
        <v>S057</v>
      </c>
      <c r="AW2684" s="300">
        <f>R2686</f>
        <v>10.6</v>
      </c>
      <c r="AX2684" s="197">
        <f>+Y2711</f>
        <v>0</v>
      </c>
      <c r="AY2684" s="197">
        <f>+Z2711</f>
        <v>0</v>
      </c>
      <c r="AZ2684" s="197">
        <f>+AA2711</f>
        <v>0</v>
      </c>
      <c r="BA2684" s="197">
        <f t="shared" ref="BA2684" si="1226">+AB2711</f>
        <v>0</v>
      </c>
      <c r="BB2684" s="197">
        <f>+AC2711</f>
        <v>0</v>
      </c>
      <c r="BC2684" s="197">
        <f t="shared" ref="BC2684" si="1227">+AD2711</f>
        <v>0</v>
      </c>
      <c r="BD2684" s="197">
        <f t="shared" ref="BD2684" si="1228">+AE2711</f>
        <v>0</v>
      </c>
      <c r="BE2684" s="197">
        <f t="shared" ref="BE2684" si="1229">+AF2711</f>
        <v>0</v>
      </c>
      <c r="BF2684" s="197">
        <f t="shared" ref="BF2684" si="1230">+AG2711</f>
        <v>0</v>
      </c>
      <c r="BG2684" s="197">
        <f t="shared" ref="BG2684" si="1231">+AH2711</f>
        <v>0</v>
      </c>
      <c r="BH2684" s="197">
        <f t="shared" ref="BH2684" si="1232">+AI2711</f>
        <v>0</v>
      </c>
      <c r="BI2684" s="197">
        <f t="shared" ref="BI2684" si="1233">+AJ2711</f>
        <v>0</v>
      </c>
      <c r="BJ2684" s="197" t="str">
        <f>+Y2714</f>
        <v/>
      </c>
      <c r="BK2684" s="197" t="str">
        <f t="shared" ref="BK2684" si="1234">+Z2714</f>
        <v/>
      </c>
      <c r="BL2684" s="197" t="str">
        <f>+AA2714</f>
        <v/>
      </c>
      <c r="BM2684" s="197">
        <f>+AC2714</f>
        <v>0</v>
      </c>
      <c r="BN2684" s="197">
        <f t="shared" ref="BN2684" si="1235">+AD2714</f>
        <v>0</v>
      </c>
      <c r="BO2684" s="197">
        <f t="shared" ref="BO2684" si="1236">+AE2714</f>
        <v>0</v>
      </c>
      <c r="BP2684" s="197">
        <f>+AG2714</f>
        <v>0</v>
      </c>
      <c r="BQ2684" s="197">
        <f>+AH2714</f>
        <v>0</v>
      </c>
      <c r="BR2684" s="197">
        <f>+AI2714</f>
        <v>0</v>
      </c>
      <c r="BS2684" s="296" t="str">
        <f>+Y2715</f>
        <v>Ⅰ</v>
      </c>
      <c r="BT2684" s="296" t="str">
        <f>+AC2715</f>
        <v>Ⅰ</v>
      </c>
      <c r="BU2684" s="296" t="str">
        <f>+AG2715</f>
        <v>Ⅰ</v>
      </c>
      <c r="BV2684" s="296" t="str">
        <f>+Y2716</f>
        <v>Ⅰ</v>
      </c>
      <c r="BW2684" s="164" t="str">
        <f>IF(Y2711&gt;0,R2686,"")</f>
        <v/>
      </c>
      <c r="BX2684" s="165" t="str">
        <f>IF(Z2711&gt;0,"",IF(AA2711&gt;0,R2686,""))</f>
        <v/>
      </c>
      <c r="BY2684" s="165" t="str">
        <f>IF(Y2711+Z2711&gt;0,"",IF(AA2711&gt;0,R2686,""))</f>
        <v/>
      </c>
      <c r="BZ2684" s="165" t="str">
        <f>IF(Y2711+Z2711+AA2711&gt;0,"",IF(AB2711&gt;0,R2686,""))</f>
        <v/>
      </c>
      <c r="CA2684" s="166">
        <f t="shared" ref="CA2684" si="1237">+AC2710</f>
        <v>0</v>
      </c>
      <c r="CB2684" s="166">
        <f t="shared" ref="CB2684" si="1238">+AD2710</f>
        <v>0</v>
      </c>
      <c r="CC2684" s="166">
        <f t="shared" ref="CC2684" si="1239">+AE2710</f>
        <v>0</v>
      </c>
      <c r="CD2684" s="166">
        <f t="shared" ref="CD2684" si="1240">+AF2710</f>
        <v>0</v>
      </c>
      <c r="CE2684" s="166">
        <f t="shared" ref="CE2684" si="1241">+AG2710</f>
        <v>0</v>
      </c>
      <c r="CF2684" s="166">
        <f t="shared" ref="CF2684" si="1242">+AH2710</f>
        <v>0</v>
      </c>
      <c r="CG2684" s="166">
        <f t="shared" ref="CG2684" si="1243">+AI2710</f>
        <v>0</v>
      </c>
      <c r="CH2684" s="166">
        <f t="shared" ref="CH2684" si="1244">+AJ2710</f>
        <v>0</v>
      </c>
    </row>
    <row r="2685" spans="2:86" ht="12" customHeight="1" x14ac:dyDescent="0.15">
      <c r="B2685" s="1057" t="s">
        <v>219</v>
      </c>
      <c r="C2685" s="1059"/>
      <c r="D2685" s="1060"/>
      <c r="E2685" s="1061"/>
      <c r="F2685" s="1061"/>
      <c r="G2685" s="1061"/>
      <c r="H2685" s="1061"/>
      <c r="I2685" s="1061"/>
      <c r="J2685" s="1062"/>
      <c r="K2685" s="1067" t="s">
        <v>453</v>
      </c>
      <c r="L2685" s="1068"/>
      <c r="M2685" s="1068"/>
      <c r="N2685" s="1068"/>
      <c r="O2685" s="1068"/>
      <c r="P2685" s="1068"/>
      <c r="Q2685" s="1068"/>
      <c r="R2685" s="1068"/>
      <c r="S2685" s="1068"/>
      <c r="T2685" s="1068"/>
      <c r="U2685" s="1068"/>
      <c r="V2685" s="1068"/>
      <c r="W2685" s="1068"/>
      <c r="X2685" s="1068"/>
      <c r="Y2685" s="1068"/>
      <c r="Z2685" s="1068"/>
      <c r="AA2685" s="1068"/>
      <c r="AB2685" s="1068"/>
      <c r="AC2685" s="1068"/>
      <c r="AD2685" s="1068"/>
      <c r="AE2685" s="1068"/>
      <c r="AF2685" s="1068"/>
      <c r="AG2685" s="1068"/>
      <c r="AH2685" s="1068"/>
      <c r="AI2685" s="1068"/>
      <c r="AJ2685" s="1068"/>
      <c r="AK2685" s="1068"/>
      <c r="AL2685" s="1068"/>
      <c r="AM2685" s="1068"/>
      <c r="AN2685" s="1068"/>
      <c r="AO2685" s="1069"/>
      <c r="AP2685" s="3"/>
    </row>
    <row r="2686" spans="2:86" ht="12" customHeight="1" x14ac:dyDescent="0.15">
      <c r="B2686" s="1058"/>
      <c r="C2686" s="1063"/>
      <c r="D2686" s="1061"/>
      <c r="E2686" s="1061"/>
      <c r="F2686" s="1061"/>
      <c r="G2686" s="1061"/>
      <c r="H2686" s="1061"/>
      <c r="I2686" s="1061"/>
      <c r="J2686" s="1062"/>
      <c r="K2686" s="1040" t="s">
        <v>218</v>
      </c>
      <c r="L2686" s="1041"/>
      <c r="M2686" s="1042"/>
      <c r="N2686" s="1034" t="s">
        <v>777</v>
      </c>
      <c r="O2686" s="1035"/>
      <c r="P2686" s="1040" t="s">
        <v>454</v>
      </c>
      <c r="Q2686" s="1042"/>
      <c r="R2686" s="1070">
        <f>'様式A-2'!C68</f>
        <v>10.6</v>
      </c>
      <c r="S2686" s="1071"/>
      <c r="T2686" s="1072"/>
      <c r="U2686" s="1073" t="s">
        <v>455</v>
      </c>
      <c r="V2686" s="1074"/>
      <c r="W2686" s="1073" t="s">
        <v>456</v>
      </c>
      <c r="X2686" s="1074"/>
      <c r="Y2686" s="1042" t="s">
        <v>217</v>
      </c>
      <c r="Z2686" s="1016"/>
      <c r="AA2686" s="1016"/>
      <c r="AB2686" s="1016"/>
      <c r="AC2686" s="1073" t="s">
        <v>457</v>
      </c>
      <c r="AD2686" s="1079"/>
      <c r="AE2686" s="1079"/>
      <c r="AF2686" s="1079"/>
      <c r="AG2686" s="1079"/>
      <c r="AH2686" s="1079"/>
      <c r="AI2686" s="1079"/>
      <c r="AJ2686" s="1074"/>
      <c r="AK2686" s="1073" t="s">
        <v>458</v>
      </c>
      <c r="AL2686" s="1079"/>
      <c r="AM2686" s="1079"/>
      <c r="AN2686" s="1081"/>
      <c r="AO2686" s="1082"/>
      <c r="AP2686" s="3"/>
      <c r="AV2686" s="167"/>
      <c r="AW2686" s="221"/>
      <c r="AX2686" s="167"/>
      <c r="AY2686" s="167"/>
      <c r="AZ2686" s="167"/>
      <c r="BA2686" s="167"/>
      <c r="BB2686" s="167"/>
      <c r="BC2686" s="167"/>
      <c r="BD2686" s="167"/>
    </row>
    <row r="2687" spans="2:86" ht="12" customHeight="1" x14ac:dyDescent="0.15">
      <c r="B2687" s="1058"/>
      <c r="C2687" s="1063"/>
      <c r="D2687" s="1061"/>
      <c r="E2687" s="1061"/>
      <c r="F2687" s="1061"/>
      <c r="G2687" s="1061"/>
      <c r="H2687" s="1061"/>
      <c r="I2687" s="1061"/>
      <c r="J2687" s="1062"/>
      <c r="K2687" s="1016" t="s">
        <v>459</v>
      </c>
      <c r="L2687" s="1016" t="s">
        <v>199</v>
      </c>
      <c r="M2687" s="1016"/>
      <c r="N2687" s="1016" t="s">
        <v>198</v>
      </c>
      <c r="O2687" s="1016"/>
      <c r="P2687" s="1016" t="s">
        <v>460</v>
      </c>
      <c r="Q2687" s="1016"/>
      <c r="R2687" s="1016" t="s">
        <v>6</v>
      </c>
      <c r="S2687" s="1016"/>
      <c r="T2687" s="1016"/>
      <c r="U2687" s="1075"/>
      <c r="V2687" s="1076"/>
      <c r="W2687" s="1075"/>
      <c r="X2687" s="1076"/>
      <c r="Y2687" s="1042"/>
      <c r="Z2687" s="1016"/>
      <c r="AA2687" s="1016"/>
      <c r="AB2687" s="1016"/>
      <c r="AC2687" s="1077"/>
      <c r="AD2687" s="1080"/>
      <c r="AE2687" s="1080"/>
      <c r="AF2687" s="1080"/>
      <c r="AG2687" s="1080"/>
      <c r="AH2687" s="1080"/>
      <c r="AI2687" s="1080"/>
      <c r="AJ2687" s="1078"/>
      <c r="AK2687" s="1075"/>
      <c r="AL2687" s="1083"/>
      <c r="AM2687" s="1083"/>
      <c r="AN2687" s="1084"/>
      <c r="AO2687" s="1085"/>
      <c r="AP2687" s="3"/>
      <c r="AV2687" s="167"/>
      <c r="AW2687" s="167"/>
      <c r="AX2687" s="167"/>
      <c r="AY2687" s="167"/>
      <c r="AZ2687" s="167"/>
      <c r="BA2687" s="167"/>
      <c r="BB2687" s="167"/>
      <c r="BC2687" s="167"/>
      <c r="BD2687" s="167"/>
    </row>
    <row r="2688" spans="2:86" ht="12" customHeight="1" x14ac:dyDescent="0.15">
      <c r="B2688" s="1058"/>
      <c r="C2688" s="1063"/>
      <c r="D2688" s="1061"/>
      <c r="E2688" s="1061"/>
      <c r="F2688" s="1061"/>
      <c r="G2688" s="1061"/>
      <c r="H2688" s="1061"/>
      <c r="I2688" s="1061"/>
      <c r="J2688" s="1062"/>
      <c r="K2688" s="1016"/>
      <c r="L2688" s="1016"/>
      <c r="M2688" s="1016"/>
      <c r="N2688" s="1016"/>
      <c r="O2688" s="1016"/>
      <c r="P2688" s="1016"/>
      <c r="Q2688" s="1016"/>
      <c r="R2688" s="1016"/>
      <c r="S2688" s="1016"/>
      <c r="T2688" s="1016"/>
      <c r="U2688" s="1075"/>
      <c r="V2688" s="1076"/>
      <c r="W2688" s="1075"/>
      <c r="X2688" s="1076"/>
      <c r="Y2688" s="1042" t="s">
        <v>461</v>
      </c>
      <c r="Z2688" s="1016"/>
      <c r="AA2688" s="1016"/>
      <c r="AB2688" s="1016"/>
      <c r="AC2688" s="1016" t="s">
        <v>462</v>
      </c>
      <c r="AD2688" s="1016"/>
      <c r="AE2688" s="1016"/>
      <c r="AF2688" s="1016"/>
      <c r="AG2688" s="1016" t="s">
        <v>463</v>
      </c>
      <c r="AH2688" s="1016"/>
      <c r="AI2688" s="1016"/>
      <c r="AJ2688" s="1016"/>
      <c r="AK2688" s="1075"/>
      <c r="AL2688" s="1083"/>
      <c r="AM2688" s="1083"/>
      <c r="AN2688" s="1084"/>
      <c r="AO2688" s="1085"/>
      <c r="AP2688" s="3"/>
      <c r="AV2688" s="167"/>
      <c r="AW2688" s="167"/>
      <c r="AX2688" s="167"/>
      <c r="AY2688" s="167"/>
      <c r="AZ2688" s="167"/>
      <c r="BA2688" s="167"/>
      <c r="BB2688" s="167"/>
      <c r="BC2688" s="167"/>
      <c r="BD2688" s="167"/>
    </row>
    <row r="2689" spans="2:56" ht="12" customHeight="1" x14ac:dyDescent="0.15">
      <c r="B2689" s="1058"/>
      <c r="C2689" s="1063"/>
      <c r="D2689" s="1061"/>
      <c r="E2689" s="1061"/>
      <c r="F2689" s="1061"/>
      <c r="G2689" s="1061"/>
      <c r="H2689" s="1061"/>
      <c r="I2689" s="1061"/>
      <c r="J2689" s="1062"/>
      <c r="K2689" s="1016"/>
      <c r="L2689" s="1016"/>
      <c r="M2689" s="1016"/>
      <c r="N2689" s="1016"/>
      <c r="O2689" s="1016"/>
      <c r="P2689" s="1016"/>
      <c r="Q2689" s="1016"/>
      <c r="R2689" s="1016"/>
      <c r="S2689" s="1016"/>
      <c r="T2689" s="1016"/>
      <c r="U2689" s="1077"/>
      <c r="V2689" s="1078"/>
      <c r="W2689" s="1077"/>
      <c r="X2689" s="1078"/>
      <c r="Y2689" s="191" t="s">
        <v>32</v>
      </c>
      <c r="Z2689" s="187" t="s">
        <v>33</v>
      </c>
      <c r="AA2689" s="187" t="s">
        <v>464</v>
      </c>
      <c r="AB2689" s="187" t="s">
        <v>465</v>
      </c>
      <c r="AC2689" s="187" t="s">
        <v>32</v>
      </c>
      <c r="AD2689" s="187" t="s">
        <v>33</v>
      </c>
      <c r="AE2689" s="187" t="s">
        <v>464</v>
      </c>
      <c r="AF2689" s="187" t="s">
        <v>465</v>
      </c>
      <c r="AG2689" s="187" t="s">
        <v>32</v>
      </c>
      <c r="AH2689" s="187" t="s">
        <v>33</v>
      </c>
      <c r="AI2689" s="187" t="s">
        <v>464</v>
      </c>
      <c r="AJ2689" s="187" t="s">
        <v>465</v>
      </c>
      <c r="AK2689" s="1077"/>
      <c r="AL2689" s="1080"/>
      <c r="AM2689" s="1080"/>
      <c r="AN2689" s="1086"/>
      <c r="AO2689" s="1087"/>
      <c r="AP2689" s="3"/>
      <c r="AV2689" s="167"/>
      <c r="AW2689" s="167"/>
      <c r="AX2689" s="167"/>
      <c r="AY2689" s="167"/>
      <c r="AZ2689" s="167"/>
      <c r="BA2689" s="167"/>
      <c r="BB2689" s="167"/>
      <c r="BC2689" s="167"/>
      <c r="BD2689" s="167"/>
    </row>
    <row r="2690" spans="2:56" ht="12" customHeight="1" x14ac:dyDescent="0.15">
      <c r="B2690" s="1058"/>
      <c r="C2690" s="1063"/>
      <c r="D2690" s="1061"/>
      <c r="E2690" s="1061"/>
      <c r="F2690" s="1061"/>
      <c r="G2690" s="1061"/>
      <c r="H2690" s="1061"/>
      <c r="I2690" s="1061"/>
      <c r="J2690" s="1062"/>
      <c r="K2690" s="192">
        <v>1</v>
      </c>
      <c r="L2690" s="1038" t="s">
        <v>534</v>
      </c>
      <c r="M2690" s="1039"/>
      <c r="N2690" s="1038" t="s">
        <v>485</v>
      </c>
      <c r="O2690" s="1039"/>
      <c r="P2690" s="1034" t="s">
        <v>332</v>
      </c>
      <c r="Q2690" s="1036"/>
      <c r="R2690" s="408" t="s">
        <v>338</v>
      </c>
      <c r="S2690" s="408"/>
      <c r="T2690" s="408"/>
      <c r="U2690" s="1034" t="s">
        <v>54</v>
      </c>
      <c r="V2690" s="1036"/>
      <c r="W2690" s="1034" t="s">
        <v>551</v>
      </c>
      <c r="X2690" s="1035"/>
      <c r="Y2690" s="286"/>
      <c r="Z2690" s="286"/>
      <c r="AA2690" s="286"/>
      <c r="AB2690" s="286"/>
      <c r="AC2690" s="223"/>
      <c r="AD2690" s="223"/>
      <c r="AE2690" s="223"/>
      <c r="AF2690" s="223"/>
      <c r="AG2690" s="223"/>
      <c r="AH2690" s="223"/>
      <c r="AI2690" s="223"/>
      <c r="AJ2690" s="223"/>
      <c r="AK2690" s="1088" t="s">
        <v>1683</v>
      </c>
      <c r="AL2690" s="1089"/>
      <c r="AM2690" s="1089"/>
      <c r="AN2690" s="1090"/>
      <c r="AO2690" s="1091"/>
      <c r="AP2690" s="3"/>
      <c r="AQ2690" s="222">
        <f>IF(P2690="材質劣化",2,IF(P2690="漏水",3,1))</f>
        <v>2</v>
      </c>
      <c r="AV2690" s="167"/>
      <c r="AW2690" s="167"/>
      <c r="AX2690" s="167"/>
      <c r="AY2690" s="167"/>
      <c r="AZ2690" s="167"/>
      <c r="BA2690" s="167"/>
      <c r="BB2690" s="167"/>
      <c r="BC2690" s="167"/>
      <c r="BD2690" s="167"/>
    </row>
    <row r="2691" spans="2:56" ht="12" customHeight="1" x14ac:dyDescent="0.15">
      <c r="B2691" s="1058"/>
      <c r="C2691" s="1063"/>
      <c r="D2691" s="1061"/>
      <c r="E2691" s="1061"/>
      <c r="F2691" s="1061"/>
      <c r="G2691" s="1061"/>
      <c r="H2691" s="1061"/>
      <c r="I2691" s="1061"/>
      <c r="J2691" s="1062"/>
      <c r="K2691" s="192">
        <v>2</v>
      </c>
      <c r="L2691" s="1038" t="s">
        <v>534</v>
      </c>
      <c r="M2691" s="1039"/>
      <c r="N2691" s="1038" t="s">
        <v>485</v>
      </c>
      <c r="O2691" s="1039"/>
      <c r="P2691" s="1034" t="s">
        <v>332</v>
      </c>
      <c r="Q2691" s="1036"/>
      <c r="R2691" s="408" t="s">
        <v>338</v>
      </c>
      <c r="S2691" s="408"/>
      <c r="T2691" s="408"/>
      <c r="U2691" s="1034" t="s">
        <v>54</v>
      </c>
      <c r="V2691" s="1036"/>
      <c r="W2691" s="1034" t="s">
        <v>551</v>
      </c>
      <c r="X2691" s="1035"/>
      <c r="Y2691" s="286"/>
      <c r="Z2691" s="286"/>
      <c r="AA2691" s="286"/>
      <c r="AB2691" s="286"/>
      <c r="AC2691" s="223"/>
      <c r="AD2691" s="223"/>
      <c r="AE2691" s="223"/>
      <c r="AF2691" s="223"/>
      <c r="AG2691" s="223"/>
      <c r="AH2691" s="223"/>
      <c r="AI2691" s="223"/>
      <c r="AJ2691" s="223"/>
      <c r="AK2691" s="1088" t="s">
        <v>1683</v>
      </c>
      <c r="AL2691" s="1089"/>
      <c r="AM2691" s="1089"/>
      <c r="AN2691" s="1090"/>
      <c r="AO2691" s="1091"/>
      <c r="AP2691" s="3"/>
      <c r="AQ2691" s="222">
        <f t="shared" ref="AQ2691:AQ2709" si="1245">IF(P2691="材質劣化",2,IF(P2691="漏水",3,1))</f>
        <v>2</v>
      </c>
      <c r="AV2691" s="167"/>
      <c r="AW2691" s="167"/>
      <c r="AX2691" s="167"/>
      <c r="AY2691" s="167"/>
      <c r="AZ2691" s="167"/>
      <c r="BA2691" s="167"/>
      <c r="BB2691" s="167"/>
      <c r="BC2691" s="167"/>
      <c r="BD2691" s="167"/>
    </row>
    <row r="2692" spans="2:56" ht="12" customHeight="1" x14ac:dyDescent="0.15">
      <c r="B2692" s="1058"/>
      <c r="C2692" s="1063"/>
      <c r="D2692" s="1061"/>
      <c r="E2692" s="1061"/>
      <c r="F2692" s="1061"/>
      <c r="G2692" s="1061"/>
      <c r="H2692" s="1061"/>
      <c r="I2692" s="1061"/>
      <c r="J2692" s="1062"/>
      <c r="K2692" s="192">
        <v>3</v>
      </c>
      <c r="L2692" s="1038" t="s">
        <v>534</v>
      </c>
      <c r="M2692" s="1039"/>
      <c r="N2692" s="1038" t="s">
        <v>485</v>
      </c>
      <c r="O2692" s="1039"/>
      <c r="P2692" s="1034" t="s">
        <v>332</v>
      </c>
      <c r="Q2692" s="1036"/>
      <c r="R2692" s="408" t="s">
        <v>532</v>
      </c>
      <c r="S2692" s="408"/>
      <c r="T2692" s="408"/>
      <c r="U2692" s="1034" t="s">
        <v>1648</v>
      </c>
      <c r="V2692" s="1036"/>
      <c r="W2692" s="1034" t="s">
        <v>551</v>
      </c>
      <c r="X2692" s="1035"/>
      <c r="Y2692" s="286"/>
      <c r="Z2692" s="286"/>
      <c r="AA2692" s="286"/>
      <c r="AB2692" s="286"/>
      <c r="AC2692" s="223"/>
      <c r="AD2692" s="223"/>
      <c r="AE2692" s="223"/>
      <c r="AF2692" s="223"/>
      <c r="AG2692" s="223"/>
      <c r="AH2692" s="223"/>
      <c r="AI2692" s="223"/>
      <c r="AJ2692" s="223"/>
      <c r="AK2692" s="1052"/>
      <c r="AL2692" s="1053"/>
      <c r="AM2692" s="1053"/>
      <c r="AN2692" s="1054"/>
      <c r="AO2692" s="1055"/>
      <c r="AP2692" s="3"/>
      <c r="AQ2692" s="222">
        <f t="shared" si="1245"/>
        <v>2</v>
      </c>
      <c r="AV2692" s="167"/>
      <c r="AW2692" s="167"/>
      <c r="AX2692" s="167"/>
      <c r="AY2692" s="167"/>
      <c r="AZ2692" s="167"/>
      <c r="BA2692" s="167"/>
      <c r="BB2692" s="167"/>
      <c r="BC2692" s="167"/>
      <c r="BD2692" s="167"/>
    </row>
    <row r="2693" spans="2:56" ht="12" customHeight="1" x14ac:dyDescent="0.15">
      <c r="B2693" s="1058"/>
      <c r="C2693" s="1063"/>
      <c r="D2693" s="1061"/>
      <c r="E2693" s="1061"/>
      <c r="F2693" s="1061"/>
      <c r="G2693" s="1061"/>
      <c r="H2693" s="1061"/>
      <c r="I2693" s="1061"/>
      <c r="J2693" s="1062"/>
      <c r="K2693" s="192">
        <v>4</v>
      </c>
      <c r="L2693" s="1038" t="s">
        <v>534</v>
      </c>
      <c r="M2693" s="1039"/>
      <c r="N2693" s="1038" t="s">
        <v>485</v>
      </c>
      <c r="O2693" s="1039"/>
      <c r="P2693" s="1034" t="s">
        <v>332</v>
      </c>
      <c r="Q2693" s="1036"/>
      <c r="R2693" s="408" t="s">
        <v>338</v>
      </c>
      <c r="S2693" s="408"/>
      <c r="T2693" s="408"/>
      <c r="U2693" s="1034" t="s">
        <v>54</v>
      </c>
      <c r="V2693" s="1036"/>
      <c r="W2693" s="1034" t="s">
        <v>551</v>
      </c>
      <c r="X2693" s="1035"/>
      <c r="Y2693" s="286"/>
      <c r="Z2693" s="286"/>
      <c r="AA2693" s="286"/>
      <c r="AB2693" s="286"/>
      <c r="AC2693" s="223"/>
      <c r="AD2693" s="223"/>
      <c r="AE2693" s="223"/>
      <c r="AF2693" s="223"/>
      <c r="AG2693" s="223"/>
      <c r="AH2693" s="223"/>
      <c r="AI2693" s="223"/>
      <c r="AJ2693" s="223"/>
      <c r="AK2693" s="1088" t="s">
        <v>1683</v>
      </c>
      <c r="AL2693" s="1089"/>
      <c r="AM2693" s="1089"/>
      <c r="AN2693" s="1090"/>
      <c r="AO2693" s="1091"/>
      <c r="AP2693" s="3"/>
      <c r="AQ2693" s="222">
        <f t="shared" si="1245"/>
        <v>2</v>
      </c>
      <c r="AV2693" s="167"/>
      <c r="AW2693" s="167"/>
      <c r="AX2693" s="167"/>
      <c r="AY2693" s="167"/>
      <c r="AZ2693" s="167"/>
      <c r="BA2693" s="167"/>
      <c r="BB2693" s="167"/>
      <c r="BC2693" s="167"/>
      <c r="BD2693" s="167"/>
    </row>
    <row r="2694" spans="2:56" ht="12" customHeight="1" x14ac:dyDescent="0.15">
      <c r="B2694" s="1058"/>
      <c r="C2694" s="1063"/>
      <c r="D2694" s="1061"/>
      <c r="E2694" s="1061"/>
      <c r="F2694" s="1061"/>
      <c r="G2694" s="1061"/>
      <c r="H2694" s="1061"/>
      <c r="I2694" s="1061"/>
      <c r="J2694" s="1062"/>
      <c r="K2694" s="192">
        <v>5</v>
      </c>
      <c r="L2694" s="1038" t="s">
        <v>331</v>
      </c>
      <c r="M2694" s="1039"/>
      <c r="N2694" s="1038" t="s">
        <v>354</v>
      </c>
      <c r="O2694" s="1039"/>
      <c r="P2694" s="1034" t="s">
        <v>332</v>
      </c>
      <c r="Q2694" s="1036"/>
      <c r="R2694" s="408" t="s">
        <v>532</v>
      </c>
      <c r="S2694" s="408"/>
      <c r="T2694" s="408"/>
      <c r="U2694" s="1034" t="s">
        <v>554</v>
      </c>
      <c r="V2694" s="1036"/>
      <c r="W2694" s="1034" t="s">
        <v>551</v>
      </c>
      <c r="X2694" s="1035"/>
      <c r="Y2694" s="286"/>
      <c r="Z2694" s="286"/>
      <c r="AA2694" s="286"/>
      <c r="AB2694" s="286"/>
      <c r="AC2694" s="223"/>
      <c r="AD2694" s="223"/>
      <c r="AE2694" s="223"/>
      <c r="AF2694" s="223"/>
      <c r="AG2694" s="223"/>
      <c r="AH2694" s="223"/>
      <c r="AI2694" s="223"/>
      <c r="AJ2694" s="223"/>
      <c r="AK2694" s="1052"/>
      <c r="AL2694" s="1053"/>
      <c r="AM2694" s="1053"/>
      <c r="AN2694" s="1054"/>
      <c r="AO2694" s="1055"/>
      <c r="AP2694" s="3"/>
      <c r="AQ2694" s="222">
        <f t="shared" si="1245"/>
        <v>2</v>
      </c>
      <c r="AV2694" s="167"/>
      <c r="AW2694" s="167"/>
      <c r="AX2694" s="167"/>
      <c r="AY2694" s="167"/>
      <c r="AZ2694" s="167"/>
      <c r="BA2694" s="167"/>
      <c r="BB2694" s="167"/>
      <c r="BC2694" s="167"/>
      <c r="BD2694" s="167"/>
    </row>
    <row r="2695" spans="2:56" ht="12" customHeight="1" x14ac:dyDescent="0.15">
      <c r="B2695" s="1058"/>
      <c r="C2695" s="1063"/>
      <c r="D2695" s="1061"/>
      <c r="E2695" s="1061"/>
      <c r="F2695" s="1061"/>
      <c r="G2695" s="1061"/>
      <c r="H2695" s="1061"/>
      <c r="I2695" s="1061"/>
      <c r="J2695" s="1062"/>
      <c r="K2695" s="192">
        <v>6</v>
      </c>
      <c r="L2695" s="1038" t="s">
        <v>331</v>
      </c>
      <c r="M2695" s="1039"/>
      <c r="N2695" s="1038" t="s">
        <v>354</v>
      </c>
      <c r="O2695" s="1039"/>
      <c r="P2695" s="1034" t="s">
        <v>332</v>
      </c>
      <c r="Q2695" s="1036"/>
      <c r="R2695" s="408" t="s">
        <v>532</v>
      </c>
      <c r="S2695" s="408"/>
      <c r="T2695" s="408"/>
      <c r="U2695" s="1034" t="s">
        <v>554</v>
      </c>
      <c r="V2695" s="1036"/>
      <c r="W2695" s="1034" t="s">
        <v>551</v>
      </c>
      <c r="X2695" s="1035"/>
      <c r="Y2695" s="286"/>
      <c r="Z2695" s="286"/>
      <c r="AA2695" s="286"/>
      <c r="AB2695" s="286"/>
      <c r="AC2695" s="223"/>
      <c r="AD2695" s="223"/>
      <c r="AE2695" s="223"/>
      <c r="AF2695" s="223"/>
      <c r="AG2695" s="223"/>
      <c r="AH2695" s="223"/>
      <c r="AI2695" s="223"/>
      <c r="AJ2695" s="223"/>
      <c r="AK2695" s="1052"/>
      <c r="AL2695" s="1053"/>
      <c r="AM2695" s="1053"/>
      <c r="AN2695" s="1054"/>
      <c r="AO2695" s="1055"/>
      <c r="AP2695" s="3"/>
      <c r="AQ2695" s="222">
        <f t="shared" si="1245"/>
        <v>2</v>
      </c>
      <c r="AV2695" s="167"/>
      <c r="AW2695" s="167"/>
      <c r="AX2695" s="167"/>
      <c r="AY2695" s="167"/>
      <c r="AZ2695" s="167"/>
      <c r="BA2695" s="167"/>
      <c r="BB2695" s="167"/>
      <c r="BC2695" s="167"/>
      <c r="BD2695" s="167"/>
    </row>
    <row r="2696" spans="2:56" s="162" customFormat="1" ht="12" customHeight="1" x14ac:dyDescent="0.15">
      <c r="B2696" s="1058"/>
      <c r="C2696" s="1063"/>
      <c r="D2696" s="1061"/>
      <c r="E2696" s="1061"/>
      <c r="F2696" s="1061"/>
      <c r="G2696" s="1061"/>
      <c r="H2696" s="1061"/>
      <c r="I2696" s="1061"/>
      <c r="J2696" s="1062"/>
      <c r="K2696" s="192"/>
      <c r="L2696" s="1038"/>
      <c r="M2696" s="1039"/>
      <c r="N2696" s="1038"/>
      <c r="O2696" s="1039"/>
      <c r="P2696" s="1034"/>
      <c r="Q2696" s="1036"/>
      <c r="R2696" s="408"/>
      <c r="S2696" s="408"/>
      <c r="T2696" s="408"/>
      <c r="U2696" s="1034"/>
      <c r="V2696" s="1036"/>
      <c r="W2696" s="1034"/>
      <c r="X2696" s="1035"/>
      <c r="Y2696" s="286"/>
      <c r="Z2696" s="286"/>
      <c r="AA2696" s="286"/>
      <c r="AB2696" s="286"/>
      <c r="AC2696" s="223"/>
      <c r="AD2696" s="223"/>
      <c r="AE2696" s="223"/>
      <c r="AF2696" s="223"/>
      <c r="AG2696" s="223"/>
      <c r="AH2696" s="223"/>
      <c r="AI2696" s="223"/>
      <c r="AJ2696" s="223"/>
      <c r="AK2696" s="1034"/>
      <c r="AL2696" s="1035"/>
      <c r="AM2696" s="1035"/>
      <c r="AN2696" s="788"/>
      <c r="AO2696" s="789"/>
      <c r="AP2696" s="3"/>
      <c r="AQ2696" s="222">
        <f t="shared" si="1245"/>
        <v>1</v>
      </c>
    </row>
    <row r="2697" spans="2:56" s="162" customFormat="1" ht="12" customHeight="1" x14ac:dyDescent="0.15">
      <c r="B2697" s="1058"/>
      <c r="C2697" s="1063"/>
      <c r="D2697" s="1061"/>
      <c r="E2697" s="1061"/>
      <c r="F2697" s="1061"/>
      <c r="G2697" s="1061"/>
      <c r="H2697" s="1061"/>
      <c r="I2697" s="1061"/>
      <c r="J2697" s="1062"/>
      <c r="K2697" s="192"/>
      <c r="L2697" s="1038"/>
      <c r="M2697" s="1039"/>
      <c r="N2697" s="1038"/>
      <c r="O2697" s="1039"/>
      <c r="P2697" s="1034"/>
      <c r="Q2697" s="1036"/>
      <c r="R2697" s="408"/>
      <c r="S2697" s="408"/>
      <c r="T2697" s="408"/>
      <c r="U2697" s="1034"/>
      <c r="V2697" s="1036"/>
      <c r="W2697" s="1034"/>
      <c r="X2697" s="1035"/>
      <c r="Y2697" s="286"/>
      <c r="Z2697" s="286"/>
      <c r="AA2697" s="286"/>
      <c r="AB2697" s="286"/>
      <c r="AC2697" s="223"/>
      <c r="AD2697" s="223"/>
      <c r="AE2697" s="223"/>
      <c r="AF2697" s="223"/>
      <c r="AG2697" s="223"/>
      <c r="AH2697" s="223"/>
      <c r="AI2697" s="223"/>
      <c r="AJ2697" s="223"/>
      <c r="AK2697" s="1034"/>
      <c r="AL2697" s="1035"/>
      <c r="AM2697" s="1035"/>
      <c r="AN2697" s="788"/>
      <c r="AO2697" s="789"/>
      <c r="AP2697" s="3"/>
      <c r="AQ2697" s="222">
        <f t="shared" si="1245"/>
        <v>1</v>
      </c>
    </row>
    <row r="2698" spans="2:56" s="162" customFormat="1" ht="12" customHeight="1" x14ac:dyDescent="0.15">
      <c r="B2698" s="1058"/>
      <c r="C2698" s="1063"/>
      <c r="D2698" s="1061"/>
      <c r="E2698" s="1061"/>
      <c r="F2698" s="1061"/>
      <c r="G2698" s="1061"/>
      <c r="H2698" s="1061"/>
      <c r="I2698" s="1061"/>
      <c r="J2698" s="1062"/>
      <c r="K2698" s="192"/>
      <c r="L2698" s="1038"/>
      <c r="M2698" s="1039"/>
      <c r="N2698" s="1038"/>
      <c r="O2698" s="1039"/>
      <c r="P2698" s="1034"/>
      <c r="Q2698" s="1036"/>
      <c r="R2698" s="408"/>
      <c r="S2698" s="408"/>
      <c r="T2698" s="408"/>
      <c r="U2698" s="1034"/>
      <c r="V2698" s="1036"/>
      <c r="W2698" s="1034"/>
      <c r="X2698" s="1035"/>
      <c r="Y2698" s="286"/>
      <c r="Z2698" s="286"/>
      <c r="AA2698" s="286"/>
      <c r="AB2698" s="286"/>
      <c r="AC2698" s="223"/>
      <c r="AD2698" s="223"/>
      <c r="AE2698" s="223"/>
      <c r="AF2698" s="223"/>
      <c r="AG2698" s="223"/>
      <c r="AH2698" s="223"/>
      <c r="AI2698" s="223"/>
      <c r="AJ2698" s="223"/>
      <c r="AK2698" s="1034"/>
      <c r="AL2698" s="1035"/>
      <c r="AM2698" s="1035"/>
      <c r="AN2698" s="788"/>
      <c r="AO2698" s="789"/>
      <c r="AP2698" s="3"/>
      <c r="AQ2698" s="222">
        <f t="shared" si="1245"/>
        <v>1</v>
      </c>
    </row>
    <row r="2699" spans="2:56" s="162" customFormat="1" ht="12" customHeight="1" x14ac:dyDescent="0.15">
      <c r="B2699" s="1058"/>
      <c r="C2699" s="1063"/>
      <c r="D2699" s="1061"/>
      <c r="E2699" s="1061"/>
      <c r="F2699" s="1061"/>
      <c r="G2699" s="1061"/>
      <c r="H2699" s="1061"/>
      <c r="I2699" s="1061"/>
      <c r="J2699" s="1062"/>
      <c r="K2699" s="192"/>
      <c r="L2699" s="1038"/>
      <c r="M2699" s="1039"/>
      <c r="N2699" s="1038"/>
      <c r="O2699" s="1039"/>
      <c r="P2699" s="1034"/>
      <c r="Q2699" s="1036"/>
      <c r="R2699" s="408"/>
      <c r="S2699" s="408"/>
      <c r="T2699" s="408"/>
      <c r="U2699" s="1034"/>
      <c r="V2699" s="1036"/>
      <c r="W2699" s="1034"/>
      <c r="X2699" s="1035"/>
      <c r="Y2699" s="286"/>
      <c r="Z2699" s="286"/>
      <c r="AA2699" s="286"/>
      <c r="AB2699" s="286"/>
      <c r="AC2699" s="223"/>
      <c r="AD2699" s="223"/>
      <c r="AE2699" s="223"/>
      <c r="AF2699" s="223"/>
      <c r="AG2699" s="223"/>
      <c r="AH2699" s="223"/>
      <c r="AI2699" s="223"/>
      <c r="AJ2699" s="223"/>
      <c r="AK2699" s="1034"/>
      <c r="AL2699" s="1035"/>
      <c r="AM2699" s="1035"/>
      <c r="AN2699" s="788"/>
      <c r="AO2699" s="789"/>
      <c r="AP2699" s="3"/>
      <c r="AQ2699" s="222">
        <f t="shared" si="1245"/>
        <v>1</v>
      </c>
    </row>
    <row r="2700" spans="2:56" s="162" customFormat="1" ht="12" customHeight="1" x14ac:dyDescent="0.15">
      <c r="B2700" s="1058"/>
      <c r="C2700" s="1063"/>
      <c r="D2700" s="1061"/>
      <c r="E2700" s="1061"/>
      <c r="F2700" s="1061"/>
      <c r="G2700" s="1061"/>
      <c r="H2700" s="1061"/>
      <c r="I2700" s="1061"/>
      <c r="J2700" s="1062"/>
      <c r="K2700" s="192"/>
      <c r="L2700" s="1038"/>
      <c r="M2700" s="1039"/>
      <c r="N2700" s="1038"/>
      <c r="O2700" s="1039"/>
      <c r="P2700" s="1034"/>
      <c r="Q2700" s="1036"/>
      <c r="R2700" s="408"/>
      <c r="S2700" s="408"/>
      <c r="T2700" s="408"/>
      <c r="U2700" s="1034"/>
      <c r="V2700" s="1036"/>
      <c r="W2700" s="1034"/>
      <c r="X2700" s="1035"/>
      <c r="Y2700" s="286"/>
      <c r="Z2700" s="286"/>
      <c r="AA2700" s="286"/>
      <c r="AB2700" s="286"/>
      <c r="AC2700" s="223"/>
      <c r="AD2700" s="223"/>
      <c r="AE2700" s="223"/>
      <c r="AF2700" s="223"/>
      <c r="AG2700" s="223"/>
      <c r="AH2700" s="223"/>
      <c r="AI2700" s="223"/>
      <c r="AJ2700" s="223"/>
      <c r="AK2700" s="1034"/>
      <c r="AL2700" s="1035"/>
      <c r="AM2700" s="1035"/>
      <c r="AN2700" s="788"/>
      <c r="AO2700" s="789"/>
      <c r="AP2700" s="3"/>
      <c r="AQ2700" s="222">
        <f t="shared" si="1245"/>
        <v>1</v>
      </c>
    </row>
    <row r="2701" spans="2:56" s="162" customFormat="1" ht="12" customHeight="1" x14ac:dyDescent="0.15">
      <c r="B2701" s="1058"/>
      <c r="C2701" s="1063"/>
      <c r="D2701" s="1061"/>
      <c r="E2701" s="1061"/>
      <c r="F2701" s="1061"/>
      <c r="G2701" s="1061"/>
      <c r="H2701" s="1061"/>
      <c r="I2701" s="1061"/>
      <c r="J2701" s="1062"/>
      <c r="K2701" s="192"/>
      <c r="L2701" s="1038"/>
      <c r="M2701" s="1039"/>
      <c r="N2701" s="1038"/>
      <c r="O2701" s="1039"/>
      <c r="P2701" s="1034"/>
      <c r="Q2701" s="1036"/>
      <c r="R2701" s="408"/>
      <c r="S2701" s="408"/>
      <c r="T2701" s="408"/>
      <c r="U2701" s="1034"/>
      <c r="V2701" s="1036"/>
      <c r="W2701" s="1034"/>
      <c r="X2701" s="1035"/>
      <c r="Y2701" s="286"/>
      <c r="Z2701" s="286"/>
      <c r="AA2701" s="286"/>
      <c r="AB2701" s="286"/>
      <c r="AC2701" s="223"/>
      <c r="AD2701" s="223"/>
      <c r="AE2701" s="223"/>
      <c r="AF2701" s="223"/>
      <c r="AG2701" s="223"/>
      <c r="AH2701" s="223"/>
      <c r="AI2701" s="223"/>
      <c r="AJ2701" s="223"/>
      <c r="AK2701" s="1034"/>
      <c r="AL2701" s="1035"/>
      <c r="AM2701" s="1035"/>
      <c r="AN2701" s="788"/>
      <c r="AO2701" s="789"/>
      <c r="AP2701" s="3"/>
      <c r="AQ2701" s="222">
        <f t="shared" si="1245"/>
        <v>1</v>
      </c>
    </row>
    <row r="2702" spans="2:56" s="162" customFormat="1" ht="12" customHeight="1" x14ac:dyDescent="0.15">
      <c r="B2702" s="1058"/>
      <c r="C2702" s="1063"/>
      <c r="D2702" s="1061"/>
      <c r="E2702" s="1061"/>
      <c r="F2702" s="1061"/>
      <c r="G2702" s="1061"/>
      <c r="H2702" s="1061"/>
      <c r="I2702" s="1061"/>
      <c r="J2702" s="1062"/>
      <c r="K2702" s="192"/>
      <c r="L2702" s="1038"/>
      <c r="M2702" s="1039"/>
      <c r="N2702" s="1038"/>
      <c r="O2702" s="1039"/>
      <c r="P2702" s="1034"/>
      <c r="Q2702" s="1036"/>
      <c r="R2702" s="408"/>
      <c r="S2702" s="408"/>
      <c r="T2702" s="408"/>
      <c r="U2702" s="1034"/>
      <c r="V2702" s="1036"/>
      <c r="W2702" s="1034"/>
      <c r="X2702" s="1035"/>
      <c r="Y2702" s="286"/>
      <c r="Z2702" s="286"/>
      <c r="AA2702" s="286"/>
      <c r="AB2702" s="286"/>
      <c r="AC2702" s="223"/>
      <c r="AD2702" s="223"/>
      <c r="AE2702" s="223"/>
      <c r="AF2702" s="223"/>
      <c r="AG2702" s="223"/>
      <c r="AH2702" s="223"/>
      <c r="AI2702" s="223"/>
      <c r="AJ2702" s="223"/>
      <c r="AK2702" s="1034"/>
      <c r="AL2702" s="1035"/>
      <c r="AM2702" s="1035"/>
      <c r="AN2702" s="788"/>
      <c r="AO2702" s="789"/>
      <c r="AP2702" s="3"/>
      <c r="AQ2702" s="222">
        <f t="shared" si="1245"/>
        <v>1</v>
      </c>
    </row>
    <row r="2703" spans="2:56" s="162" customFormat="1" ht="12" customHeight="1" x14ac:dyDescent="0.15">
      <c r="B2703" s="1058"/>
      <c r="C2703" s="1063"/>
      <c r="D2703" s="1061"/>
      <c r="E2703" s="1061"/>
      <c r="F2703" s="1061"/>
      <c r="G2703" s="1061"/>
      <c r="H2703" s="1061"/>
      <c r="I2703" s="1061"/>
      <c r="J2703" s="1062"/>
      <c r="K2703" s="192"/>
      <c r="L2703" s="1038"/>
      <c r="M2703" s="1039"/>
      <c r="N2703" s="1038"/>
      <c r="O2703" s="1039"/>
      <c r="P2703" s="1034"/>
      <c r="Q2703" s="1036"/>
      <c r="R2703" s="408"/>
      <c r="S2703" s="408"/>
      <c r="T2703" s="408"/>
      <c r="U2703" s="1034"/>
      <c r="V2703" s="1036"/>
      <c r="W2703" s="1034"/>
      <c r="X2703" s="1035"/>
      <c r="Y2703" s="286"/>
      <c r="Z2703" s="286"/>
      <c r="AA2703" s="286"/>
      <c r="AB2703" s="286"/>
      <c r="AC2703" s="223"/>
      <c r="AD2703" s="223"/>
      <c r="AE2703" s="223"/>
      <c r="AF2703" s="223"/>
      <c r="AG2703" s="223"/>
      <c r="AH2703" s="223"/>
      <c r="AI2703" s="223"/>
      <c r="AJ2703" s="223"/>
      <c r="AK2703" s="1034"/>
      <c r="AL2703" s="1035"/>
      <c r="AM2703" s="1035"/>
      <c r="AN2703" s="788"/>
      <c r="AO2703" s="789"/>
      <c r="AP2703" s="3"/>
      <c r="AQ2703" s="222">
        <f t="shared" si="1245"/>
        <v>1</v>
      </c>
    </row>
    <row r="2704" spans="2:56" s="162" customFormat="1" ht="12" customHeight="1" x14ac:dyDescent="0.15">
      <c r="B2704" s="1058"/>
      <c r="C2704" s="1063"/>
      <c r="D2704" s="1061"/>
      <c r="E2704" s="1061"/>
      <c r="F2704" s="1061"/>
      <c r="G2704" s="1061"/>
      <c r="H2704" s="1061"/>
      <c r="I2704" s="1061"/>
      <c r="J2704" s="1062"/>
      <c r="K2704" s="192"/>
      <c r="L2704" s="1038"/>
      <c r="M2704" s="1039"/>
      <c r="N2704" s="1038"/>
      <c r="O2704" s="1039"/>
      <c r="P2704" s="1034"/>
      <c r="Q2704" s="1036"/>
      <c r="R2704" s="408"/>
      <c r="S2704" s="408"/>
      <c r="T2704" s="408"/>
      <c r="U2704" s="1034"/>
      <c r="V2704" s="1036"/>
      <c r="W2704" s="1034"/>
      <c r="X2704" s="1035"/>
      <c r="Y2704" s="286"/>
      <c r="Z2704" s="286"/>
      <c r="AA2704" s="286"/>
      <c r="AB2704" s="286"/>
      <c r="AC2704" s="223"/>
      <c r="AD2704" s="223"/>
      <c r="AE2704" s="223"/>
      <c r="AF2704" s="223"/>
      <c r="AG2704" s="223"/>
      <c r="AH2704" s="223"/>
      <c r="AI2704" s="223"/>
      <c r="AJ2704" s="223"/>
      <c r="AK2704" s="1034"/>
      <c r="AL2704" s="1035"/>
      <c r="AM2704" s="1035"/>
      <c r="AN2704" s="788"/>
      <c r="AO2704" s="789"/>
      <c r="AP2704" s="3"/>
      <c r="AQ2704" s="222">
        <f t="shared" si="1245"/>
        <v>1</v>
      </c>
    </row>
    <row r="2705" spans="2:46" s="162" customFormat="1" ht="12" customHeight="1" x14ac:dyDescent="0.15">
      <c r="B2705" s="1058"/>
      <c r="C2705" s="1063"/>
      <c r="D2705" s="1061"/>
      <c r="E2705" s="1061"/>
      <c r="F2705" s="1061"/>
      <c r="G2705" s="1061"/>
      <c r="H2705" s="1061"/>
      <c r="I2705" s="1061"/>
      <c r="J2705" s="1062"/>
      <c r="K2705" s="192"/>
      <c r="L2705" s="1038"/>
      <c r="M2705" s="1039"/>
      <c r="N2705" s="1038"/>
      <c r="O2705" s="1039"/>
      <c r="P2705" s="1034"/>
      <c r="Q2705" s="1036"/>
      <c r="R2705" s="408"/>
      <c r="S2705" s="408"/>
      <c r="T2705" s="408"/>
      <c r="U2705" s="1034"/>
      <c r="V2705" s="1036"/>
      <c r="W2705" s="1034"/>
      <c r="X2705" s="1035"/>
      <c r="Y2705" s="286"/>
      <c r="Z2705" s="286"/>
      <c r="AA2705" s="286"/>
      <c r="AB2705" s="286"/>
      <c r="AC2705" s="223"/>
      <c r="AD2705" s="223"/>
      <c r="AE2705" s="223"/>
      <c r="AF2705" s="223"/>
      <c r="AG2705" s="223"/>
      <c r="AH2705" s="223"/>
      <c r="AI2705" s="223"/>
      <c r="AJ2705" s="223"/>
      <c r="AK2705" s="1034"/>
      <c r="AL2705" s="1035"/>
      <c r="AM2705" s="1035"/>
      <c r="AN2705" s="788"/>
      <c r="AO2705" s="789"/>
      <c r="AP2705" s="3"/>
      <c r="AQ2705" s="222">
        <f t="shared" si="1245"/>
        <v>1</v>
      </c>
    </row>
    <row r="2706" spans="2:46" s="162" customFormat="1" ht="12" customHeight="1" x14ac:dyDescent="0.15">
      <c r="B2706" s="1058"/>
      <c r="C2706" s="1063"/>
      <c r="D2706" s="1061"/>
      <c r="E2706" s="1061"/>
      <c r="F2706" s="1061"/>
      <c r="G2706" s="1061"/>
      <c r="H2706" s="1061"/>
      <c r="I2706" s="1061"/>
      <c r="J2706" s="1062"/>
      <c r="K2706" s="192"/>
      <c r="L2706" s="1038"/>
      <c r="M2706" s="1039"/>
      <c r="N2706" s="1038"/>
      <c r="O2706" s="1039"/>
      <c r="P2706" s="1034"/>
      <c r="Q2706" s="1036"/>
      <c r="R2706" s="408"/>
      <c r="S2706" s="408"/>
      <c r="T2706" s="408"/>
      <c r="U2706" s="1034"/>
      <c r="V2706" s="1036"/>
      <c r="W2706" s="1034"/>
      <c r="X2706" s="1035"/>
      <c r="Y2706" s="286"/>
      <c r="Z2706" s="286"/>
      <c r="AA2706" s="286"/>
      <c r="AB2706" s="286"/>
      <c r="AC2706" s="223"/>
      <c r="AD2706" s="223"/>
      <c r="AE2706" s="223"/>
      <c r="AF2706" s="223"/>
      <c r="AG2706" s="223"/>
      <c r="AH2706" s="223"/>
      <c r="AI2706" s="223"/>
      <c r="AJ2706" s="223"/>
      <c r="AK2706" s="1034"/>
      <c r="AL2706" s="1035"/>
      <c r="AM2706" s="1035"/>
      <c r="AN2706" s="788"/>
      <c r="AO2706" s="789"/>
      <c r="AP2706" s="3"/>
      <c r="AQ2706" s="222">
        <f t="shared" si="1245"/>
        <v>1</v>
      </c>
    </row>
    <row r="2707" spans="2:46" s="162" customFormat="1" ht="12" customHeight="1" x14ac:dyDescent="0.15">
      <c r="B2707" s="1058"/>
      <c r="C2707" s="1063"/>
      <c r="D2707" s="1061"/>
      <c r="E2707" s="1061"/>
      <c r="F2707" s="1061"/>
      <c r="G2707" s="1061"/>
      <c r="H2707" s="1061"/>
      <c r="I2707" s="1061"/>
      <c r="J2707" s="1062"/>
      <c r="K2707" s="192"/>
      <c r="L2707" s="1038"/>
      <c r="M2707" s="1039"/>
      <c r="N2707" s="1038"/>
      <c r="O2707" s="1039"/>
      <c r="P2707" s="1034"/>
      <c r="Q2707" s="1036"/>
      <c r="R2707" s="408"/>
      <c r="S2707" s="408"/>
      <c r="T2707" s="408"/>
      <c r="U2707" s="1034"/>
      <c r="V2707" s="1036"/>
      <c r="W2707" s="1034"/>
      <c r="X2707" s="1035"/>
      <c r="Y2707" s="286"/>
      <c r="Z2707" s="286"/>
      <c r="AA2707" s="286"/>
      <c r="AB2707" s="286"/>
      <c r="AC2707" s="223"/>
      <c r="AD2707" s="223"/>
      <c r="AE2707" s="223"/>
      <c r="AF2707" s="223"/>
      <c r="AG2707" s="223"/>
      <c r="AH2707" s="223"/>
      <c r="AI2707" s="223"/>
      <c r="AJ2707" s="223"/>
      <c r="AK2707" s="1034"/>
      <c r="AL2707" s="1035"/>
      <c r="AM2707" s="1035"/>
      <c r="AN2707" s="788"/>
      <c r="AO2707" s="789"/>
      <c r="AP2707" s="3"/>
      <c r="AQ2707" s="222">
        <f t="shared" si="1245"/>
        <v>1</v>
      </c>
    </row>
    <row r="2708" spans="2:46" s="162" customFormat="1" ht="12" customHeight="1" x14ac:dyDescent="0.15">
      <c r="B2708" s="1058"/>
      <c r="C2708" s="1063"/>
      <c r="D2708" s="1061"/>
      <c r="E2708" s="1061"/>
      <c r="F2708" s="1061"/>
      <c r="G2708" s="1061"/>
      <c r="H2708" s="1061"/>
      <c r="I2708" s="1061"/>
      <c r="J2708" s="1062"/>
      <c r="K2708" s="192"/>
      <c r="L2708" s="1038"/>
      <c r="M2708" s="1039"/>
      <c r="N2708" s="1038"/>
      <c r="O2708" s="1039"/>
      <c r="P2708" s="1034"/>
      <c r="Q2708" s="1036"/>
      <c r="R2708" s="408"/>
      <c r="S2708" s="408"/>
      <c r="T2708" s="408"/>
      <c r="U2708" s="1034"/>
      <c r="V2708" s="1036"/>
      <c r="W2708" s="1034"/>
      <c r="X2708" s="1035"/>
      <c r="Y2708" s="286"/>
      <c r="Z2708" s="286"/>
      <c r="AA2708" s="286"/>
      <c r="AB2708" s="286"/>
      <c r="AC2708" s="223"/>
      <c r="AD2708" s="223"/>
      <c r="AE2708" s="223"/>
      <c r="AF2708" s="223"/>
      <c r="AG2708" s="223"/>
      <c r="AH2708" s="223"/>
      <c r="AI2708" s="223"/>
      <c r="AJ2708" s="223"/>
      <c r="AK2708" s="1034"/>
      <c r="AL2708" s="1035"/>
      <c r="AM2708" s="1035"/>
      <c r="AN2708" s="788"/>
      <c r="AO2708" s="789"/>
      <c r="AP2708" s="3"/>
      <c r="AQ2708" s="222">
        <f t="shared" si="1245"/>
        <v>1</v>
      </c>
    </row>
    <row r="2709" spans="2:46" s="162" customFormat="1" ht="12" customHeight="1" x14ac:dyDescent="0.15">
      <c r="B2709" s="1058"/>
      <c r="C2709" s="1063"/>
      <c r="D2709" s="1061"/>
      <c r="E2709" s="1061"/>
      <c r="F2709" s="1061"/>
      <c r="G2709" s="1061"/>
      <c r="H2709" s="1061"/>
      <c r="I2709" s="1061"/>
      <c r="J2709" s="1062"/>
      <c r="K2709" s="192"/>
      <c r="L2709" s="1038"/>
      <c r="M2709" s="1039"/>
      <c r="N2709" s="1038"/>
      <c r="O2709" s="1039"/>
      <c r="P2709" s="1034"/>
      <c r="Q2709" s="1036"/>
      <c r="R2709" s="408"/>
      <c r="S2709" s="408"/>
      <c r="T2709" s="408"/>
      <c r="U2709" s="1034"/>
      <c r="V2709" s="1036"/>
      <c r="W2709" s="1034"/>
      <c r="X2709" s="1035"/>
      <c r="Y2709" s="286"/>
      <c r="Z2709" s="286"/>
      <c r="AA2709" s="286"/>
      <c r="AB2709" s="286"/>
      <c r="AC2709" s="223"/>
      <c r="AD2709" s="223"/>
      <c r="AE2709" s="223"/>
      <c r="AF2709" s="223"/>
      <c r="AG2709" s="223"/>
      <c r="AH2709" s="223"/>
      <c r="AI2709" s="223"/>
      <c r="AJ2709" s="223"/>
      <c r="AK2709" s="1034"/>
      <c r="AL2709" s="1035"/>
      <c r="AM2709" s="1035"/>
      <c r="AN2709" s="788"/>
      <c r="AO2709" s="789"/>
      <c r="AP2709" s="3"/>
      <c r="AQ2709" s="222">
        <f t="shared" si="1245"/>
        <v>1</v>
      </c>
    </row>
    <row r="2710" spans="2:46" s="162" customFormat="1" ht="12" customHeight="1" x14ac:dyDescent="0.15">
      <c r="B2710" s="1058"/>
      <c r="C2710" s="1063"/>
      <c r="D2710" s="1061"/>
      <c r="E2710" s="1061"/>
      <c r="F2710" s="1061"/>
      <c r="G2710" s="1061"/>
      <c r="H2710" s="1061"/>
      <c r="I2710" s="1061"/>
      <c r="J2710" s="1062"/>
      <c r="K2710" s="1016" t="s">
        <v>216</v>
      </c>
      <c r="L2710" s="1016" t="s">
        <v>215</v>
      </c>
      <c r="M2710" s="1016"/>
      <c r="N2710" s="1016"/>
      <c r="O2710" s="1016"/>
      <c r="P2710" s="1016"/>
      <c r="Q2710" s="1016"/>
      <c r="R2710" s="1016"/>
      <c r="S2710" s="1016"/>
      <c r="T2710" s="1016"/>
      <c r="U2710" s="1016"/>
      <c r="V2710" s="1016"/>
      <c r="W2710" s="1016"/>
      <c r="X2710" s="1016"/>
      <c r="Y2710" s="1040" t="s">
        <v>466</v>
      </c>
      <c r="Z2710" s="1041"/>
      <c r="AA2710" s="1041"/>
      <c r="AB2710" s="1042"/>
      <c r="AC2710" s="224">
        <f t="shared" ref="AC2710:AJ2710" si="1246">SUM(AC2690:AC2709)</f>
        <v>0</v>
      </c>
      <c r="AD2710" s="224">
        <f t="shared" si="1246"/>
        <v>0</v>
      </c>
      <c r="AE2710" s="224">
        <f t="shared" si="1246"/>
        <v>0</v>
      </c>
      <c r="AF2710" s="224">
        <f t="shared" si="1246"/>
        <v>0</v>
      </c>
      <c r="AG2710" s="224">
        <f t="shared" si="1246"/>
        <v>0</v>
      </c>
      <c r="AH2710" s="224">
        <f t="shared" si="1246"/>
        <v>0</v>
      </c>
      <c r="AI2710" s="224">
        <f t="shared" si="1246"/>
        <v>0</v>
      </c>
      <c r="AJ2710" s="224">
        <f t="shared" si="1246"/>
        <v>0</v>
      </c>
      <c r="AK2710" s="1040" t="s">
        <v>214</v>
      </c>
      <c r="AL2710" s="1041"/>
      <c r="AM2710" s="1041"/>
      <c r="AN2710" s="788"/>
      <c r="AO2710" s="789"/>
      <c r="AP2710" s="3"/>
    </row>
    <row r="2711" spans="2:46" s="162" customFormat="1" ht="12" customHeight="1" x14ac:dyDescent="0.15">
      <c r="B2711" s="1058"/>
      <c r="C2711" s="1063"/>
      <c r="D2711" s="1061"/>
      <c r="E2711" s="1061"/>
      <c r="F2711" s="1061"/>
      <c r="G2711" s="1061"/>
      <c r="H2711" s="1061"/>
      <c r="I2711" s="1061"/>
      <c r="J2711" s="1062"/>
      <c r="K2711" s="1016"/>
      <c r="L2711" s="1016" t="s">
        <v>467</v>
      </c>
      <c r="M2711" s="1016"/>
      <c r="N2711" s="1016"/>
      <c r="O2711" s="1016" t="s">
        <v>213</v>
      </c>
      <c r="P2711" s="1016"/>
      <c r="Q2711" s="1016"/>
      <c r="R2711" s="1016"/>
      <c r="S2711" s="1016"/>
      <c r="T2711" s="1016"/>
      <c r="U2711" s="1016"/>
      <c r="V2711" s="1016"/>
      <c r="W2711" s="1016"/>
      <c r="X2711" s="1016"/>
      <c r="Y2711" s="193">
        <f>COUNTIF(Y2690:Y2709,"○")</f>
        <v>0</v>
      </c>
      <c r="Z2711" s="193">
        <f>COUNTIF(Z2690:Z2709,"○")</f>
        <v>0</v>
      </c>
      <c r="AA2711" s="193">
        <f>COUNTIF(AA2690:AA2709,"○")</f>
        <v>0</v>
      </c>
      <c r="AB2711" s="193">
        <f>COUNTIF(AB2690:AB2709,"○")</f>
        <v>0</v>
      </c>
      <c r="AC2711" s="193">
        <f t="shared" ref="AC2711:AJ2711" si="1247">COUNT(AC2690:AC2709)</f>
        <v>0</v>
      </c>
      <c r="AD2711" s="193">
        <f t="shared" si="1247"/>
        <v>0</v>
      </c>
      <c r="AE2711" s="193">
        <f t="shared" si="1247"/>
        <v>0</v>
      </c>
      <c r="AF2711" s="193">
        <f t="shared" si="1247"/>
        <v>0</v>
      </c>
      <c r="AG2711" s="193">
        <f t="shared" si="1247"/>
        <v>0</v>
      </c>
      <c r="AH2711" s="193">
        <f t="shared" si="1247"/>
        <v>0</v>
      </c>
      <c r="AI2711" s="193">
        <f t="shared" si="1247"/>
        <v>0</v>
      </c>
      <c r="AJ2711" s="193">
        <f t="shared" si="1247"/>
        <v>0</v>
      </c>
      <c r="AK2711" s="1043"/>
      <c r="AL2711" s="1044"/>
      <c r="AM2711" s="1044"/>
      <c r="AN2711" s="1044"/>
      <c r="AO2711" s="1045"/>
      <c r="AP2711" s="3"/>
    </row>
    <row r="2712" spans="2:46" ht="12" customHeight="1" x14ac:dyDescent="0.15">
      <c r="B2712" s="1058"/>
      <c r="C2712" s="1063"/>
      <c r="D2712" s="1061"/>
      <c r="E2712" s="1061"/>
      <c r="F2712" s="1061"/>
      <c r="G2712" s="1061"/>
      <c r="H2712" s="1061"/>
      <c r="I2712" s="1061"/>
      <c r="J2712" s="1062"/>
      <c r="K2712" s="1016"/>
      <c r="L2712" s="1016"/>
      <c r="M2712" s="1016"/>
      <c r="N2712" s="1016"/>
      <c r="O2712" s="1016" t="s">
        <v>468</v>
      </c>
      <c r="P2712" s="1016"/>
      <c r="Q2712" s="1016"/>
      <c r="R2712" s="1016"/>
      <c r="S2712" s="1016"/>
      <c r="T2712" s="1016"/>
      <c r="U2712" s="1016"/>
      <c r="V2712" s="1016"/>
      <c r="W2712" s="1016"/>
      <c r="X2712" s="1016"/>
      <c r="Y2712" s="1034" t="str">
        <f>IF(Y2711&gt;0,"Ⅳ",IF(Z2711&gt;0,"Ⅲ",IF(AA2711&gt;0,"Ⅱa",IF(AB2711&gt;0,"Ⅱb","Ⅰ"))))</f>
        <v>Ⅰ</v>
      </c>
      <c r="Z2712" s="1035"/>
      <c r="AA2712" s="1035"/>
      <c r="AB2712" s="1036"/>
      <c r="AC2712" s="1034" t="str">
        <f>IF(AC2711&gt;0,"Ⅳ",IF(AD2711&gt;0,"Ⅲ",IF(AE2711&gt;0,"Ⅱa",IF(AF2711&gt;0,"Ⅱb","Ⅰ"))))</f>
        <v>Ⅰ</v>
      </c>
      <c r="AD2712" s="1035"/>
      <c r="AE2712" s="1035"/>
      <c r="AF2712" s="1036"/>
      <c r="AG2712" s="1034" t="str">
        <f>IF(AG2711&gt;0,"Ⅳ",IF(AH2711&gt;0,"Ⅲ",IF(AI2711&gt;0,"Ⅱa",IF(AJ2711&gt;0,"Ⅱb","Ⅰ"))))</f>
        <v>Ⅰ</v>
      </c>
      <c r="AH2712" s="1035"/>
      <c r="AI2712" s="1035"/>
      <c r="AJ2712" s="1036"/>
      <c r="AK2712" s="1046"/>
      <c r="AL2712" s="1047"/>
      <c r="AM2712" s="1047"/>
      <c r="AN2712" s="1047"/>
      <c r="AO2712" s="1048"/>
      <c r="AP2712" s="3"/>
      <c r="AQ2712" s="282" t="s">
        <v>312</v>
      </c>
      <c r="AR2712" s="282" t="s">
        <v>313</v>
      </c>
      <c r="AS2712" s="699" t="s">
        <v>316</v>
      </c>
      <c r="AT2712" s="1026"/>
    </row>
    <row r="2713" spans="2:46" ht="12" customHeight="1" x14ac:dyDescent="0.15">
      <c r="B2713" s="1058"/>
      <c r="C2713" s="1063"/>
      <c r="D2713" s="1061"/>
      <c r="E2713" s="1061"/>
      <c r="F2713" s="1061"/>
      <c r="G2713" s="1061"/>
      <c r="H2713" s="1061"/>
      <c r="I2713" s="1061"/>
      <c r="J2713" s="1062"/>
      <c r="K2713" s="1016"/>
      <c r="L2713" s="1016" t="s">
        <v>469</v>
      </c>
      <c r="M2713" s="1016"/>
      <c r="N2713" s="1016"/>
      <c r="O2713" s="1016" t="s">
        <v>212</v>
      </c>
      <c r="P2713" s="1016"/>
      <c r="Q2713" s="1016"/>
      <c r="R2713" s="1016"/>
      <c r="S2713" s="1016"/>
      <c r="T2713" s="1016"/>
      <c r="U2713" s="1016"/>
      <c r="V2713" s="1016"/>
      <c r="W2713" s="1016"/>
      <c r="X2713" s="1016"/>
      <c r="Y2713" s="187" t="s">
        <v>32</v>
      </c>
      <c r="Z2713" s="187" t="s">
        <v>33</v>
      </c>
      <c r="AA2713" s="1027" t="s">
        <v>34</v>
      </c>
      <c r="AB2713" s="1027"/>
      <c r="AC2713" s="187" t="s">
        <v>32</v>
      </c>
      <c r="AD2713" s="187" t="s">
        <v>33</v>
      </c>
      <c r="AE2713" s="1027" t="s">
        <v>34</v>
      </c>
      <c r="AF2713" s="1027"/>
      <c r="AG2713" s="187" t="s">
        <v>32</v>
      </c>
      <c r="AH2713" s="187" t="s">
        <v>33</v>
      </c>
      <c r="AI2713" s="1027" t="s">
        <v>34</v>
      </c>
      <c r="AJ2713" s="1027"/>
      <c r="AK2713" s="1046"/>
      <c r="AL2713" s="1047"/>
      <c r="AM2713" s="1047"/>
      <c r="AN2713" s="1047"/>
      <c r="AO2713" s="1048"/>
      <c r="AP2713" s="3"/>
      <c r="AQ2713" s="1028">
        <f>+Y2711+Z2711</f>
        <v>0</v>
      </c>
      <c r="AR2713" s="1029"/>
      <c r="AS2713" s="1028">
        <f>+AA2711+AB2711</f>
        <v>0</v>
      </c>
      <c r="AT2713" s="1029"/>
    </row>
    <row r="2714" spans="2:46" ht="12" customHeight="1" x14ac:dyDescent="0.15">
      <c r="B2714" s="1058"/>
      <c r="C2714" s="1063"/>
      <c r="D2714" s="1061"/>
      <c r="E2714" s="1061"/>
      <c r="F2714" s="1061"/>
      <c r="G2714" s="1061"/>
      <c r="H2714" s="1061"/>
      <c r="I2714" s="1061"/>
      <c r="J2714" s="1062"/>
      <c r="K2714" s="1016"/>
      <c r="L2714" s="1016"/>
      <c r="M2714" s="1016"/>
      <c r="N2714" s="1016"/>
      <c r="O2714" s="1016" t="s">
        <v>470</v>
      </c>
      <c r="P2714" s="1016"/>
      <c r="Q2714" s="1016"/>
      <c r="R2714" s="1016"/>
      <c r="S2714" s="1016"/>
      <c r="T2714" s="1016"/>
      <c r="U2714" s="1016"/>
      <c r="V2714" s="1016"/>
      <c r="W2714" s="1016"/>
      <c r="X2714" s="1016"/>
      <c r="Y2714" s="193" t="str">
        <f>IF(Y2711=0,"",1)</f>
        <v/>
      </c>
      <c r="Z2714" s="193" t="str">
        <f>IF(Z2711=0,"",1)</f>
        <v/>
      </c>
      <c r="AA2714" s="1030" t="str">
        <f>IF(AQ2713=1,"",IF(AS2713&gt;0,1,""))</f>
        <v/>
      </c>
      <c r="AB2714" s="1031"/>
      <c r="AC2714" s="193">
        <f>+AC2711</f>
        <v>0</v>
      </c>
      <c r="AD2714" s="193">
        <f>AD2711</f>
        <v>0</v>
      </c>
      <c r="AE2714" s="1030">
        <f>AE2711+AF2711</f>
        <v>0</v>
      </c>
      <c r="AF2714" s="1031"/>
      <c r="AG2714" s="193">
        <f>AG2711</f>
        <v>0</v>
      </c>
      <c r="AH2714" s="193">
        <f>AH2711</f>
        <v>0</v>
      </c>
      <c r="AI2714" s="1030">
        <f>AI2711+AJ2711</f>
        <v>0</v>
      </c>
      <c r="AJ2714" s="1031"/>
      <c r="AK2714" s="1046"/>
      <c r="AL2714" s="1047"/>
      <c r="AM2714" s="1047"/>
      <c r="AN2714" s="1047"/>
      <c r="AO2714" s="1048"/>
      <c r="AP2714" s="3"/>
      <c r="AQ2714" s="197">
        <f>+Y2711+AC2714+AG2714</f>
        <v>0</v>
      </c>
      <c r="AR2714" s="197">
        <f>+Z2711+AD2714+AH2714</f>
        <v>0</v>
      </c>
      <c r="AS2714" s="1032">
        <f>+AS2713+AE2714+AI2714</f>
        <v>0</v>
      </c>
      <c r="AT2714" s="1033"/>
    </row>
    <row r="2715" spans="2:46" ht="12" customHeight="1" x14ac:dyDescent="0.15">
      <c r="B2715" s="1058"/>
      <c r="C2715" s="1063"/>
      <c r="D2715" s="1061"/>
      <c r="E2715" s="1061"/>
      <c r="F2715" s="1061"/>
      <c r="G2715" s="1061"/>
      <c r="H2715" s="1061"/>
      <c r="I2715" s="1061"/>
      <c r="J2715" s="1062"/>
      <c r="K2715" s="1016"/>
      <c r="L2715" s="1016"/>
      <c r="M2715" s="1016"/>
      <c r="N2715" s="1016"/>
      <c r="O2715" s="1016" t="s">
        <v>471</v>
      </c>
      <c r="P2715" s="1016"/>
      <c r="Q2715" s="1016"/>
      <c r="R2715" s="1016"/>
      <c r="S2715" s="1016"/>
      <c r="T2715" s="1016"/>
      <c r="U2715" s="1016"/>
      <c r="V2715" s="1016"/>
      <c r="W2715" s="1016"/>
      <c r="X2715" s="1016"/>
      <c r="Y2715" s="1034" t="s">
        <v>875</v>
      </c>
      <c r="Z2715" s="1035"/>
      <c r="AA2715" s="1035"/>
      <c r="AB2715" s="1036"/>
      <c r="AC2715" s="1034" t="str">
        <f>IF(AC2714&gt;0,"Ⅳ",IF(AD2714&gt;0,"Ⅲ",IF(AE2714&gt;0,"Ⅱ","Ⅰ")))</f>
        <v>Ⅰ</v>
      </c>
      <c r="AD2715" s="1035"/>
      <c r="AE2715" s="1035"/>
      <c r="AF2715" s="1036"/>
      <c r="AG2715" s="1034" t="str">
        <f>IF(AG2714&gt;0,"Ⅳ",IF(AH2714&gt;0,"Ⅲ",IF(AI2714&gt;0,"Ⅱ","Ⅰ")))</f>
        <v>Ⅰ</v>
      </c>
      <c r="AH2715" s="1035"/>
      <c r="AI2715" s="1035"/>
      <c r="AJ2715" s="1036"/>
      <c r="AK2715" s="1046"/>
      <c r="AL2715" s="1047"/>
      <c r="AM2715" s="1047"/>
      <c r="AN2715" s="1047"/>
      <c r="AO2715" s="1048"/>
      <c r="AP2715" s="3"/>
      <c r="AQ2715" s="1037" t="str">
        <f>IF(AQ2714&gt;0,"Ⅳ",IF(AR2714&gt;0,"Ⅲ",IF(AS2714&gt;0,"Ⅱ","Ⅰ")))</f>
        <v>Ⅰ</v>
      </c>
      <c r="AR2715" s="1037"/>
      <c r="AS2715" s="1037"/>
      <c r="AT2715" s="1037"/>
    </row>
    <row r="2716" spans="2:46" ht="12" customHeight="1" x14ac:dyDescent="0.15">
      <c r="B2716" s="1058"/>
      <c r="C2716" s="1063"/>
      <c r="D2716" s="1061"/>
      <c r="E2716" s="1061"/>
      <c r="F2716" s="1061"/>
      <c r="G2716" s="1061"/>
      <c r="H2716" s="1061"/>
      <c r="I2716" s="1061"/>
      <c r="J2716" s="1062"/>
      <c r="K2716" s="1016"/>
      <c r="L2716" s="1016"/>
      <c r="M2716" s="1016"/>
      <c r="N2716" s="1016"/>
      <c r="O2716" s="1016" t="s">
        <v>472</v>
      </c>
      <c r="P2716" s="1016"/>
      <c r="Q2716" s="1016"/>
      <c r="R2716" s="1016"/>
      <c r="S2716" s="1016"/>
      <c r="T2716" s="1016"/>
      <c r="U2716" s="1016"/>
      <c r="V2716" s="1016"/>
      <c r="W2716" s="1016"/>
      <c r="X2716" s="1016"/>
      <c r="Y2716" s="1034" t="str">
        <f>IF(COUNTIF(Y2715:AJ2715,"Ⅳ")&gt;0,"Ⅳ",IF(COUNTIF(Y2715:AJ2715,"Ⅲ")&gt;0,"Ⅲ",IF(COUNTIF(Y2715:AJ2715,"Ⅱ")&gt;0,"Ⅱ","Ⅰ")))</f>
        <v>Ⅰ</v>
      </c>
      <c r="Z2716" s="1035"/>
      <c r="AA2716" s="1035"/>
      <c r="AB2716" s="1035"/>
      <c r="AC2716" s="1035"/>
      <c r="AD2716" s="1035"/>
      <c r="AE2716" s="1035"/>
      <c r="AF2716" s="1035"/>
      <c r="AG2716" s="1035"/>
      <c r="AH2716" s="1035"/>
      <c r="AI2716" s="1035"/>
      <c r="AJ2716" s="1036"/>
      <c r="AK2716" s="1049"/>
      <c r="AL2716" s="1050"/>
      <c r="AM2716" s="1050"/>
      <c r="AN2716" s="1050"/>
      <c r="AO2716" s="1051"/>
      <c r="AP2716" s="3"/>
    </row>
    <row r="2717" spans="2:46" ht="14.25" customHeight="1" x14ac:dyDescent="0.15">
      <c r="B2717" s="1058"/>
      <c r="C2717" s="1063"/>
      <c r="D2717" s="1061"/>
      <c r="E2717" s="1061"/>
      <c r="F2717" s="1061"/>
      <c r="G2717" s="1061"/>
      <c r="H2717" s="1061"/>
      <c r="I2717" s="1061"/>
      <c r="J2717" s="1062"/>
      <c r="K2717" s="1016" t="s">
        <v>169</v>
      </c>
      <c r="L2717" s="1017"/>
      <c r="M2717" s="1017"/>
      <c r="N2717" s="1017"/>
      <c r="O2717" s="1017"/>
      <c r="P2717" s="1017"/>
      <c r="Q2717" s="1017"/>
      <c r="R2717" s="1017"/>
      <c r="S2717" s="1017"/>
      <c r="T2717" s="1017"/>
      <c r="U2717" s="1017"/>
      <c r="V2717" s="1017"/>
      <c r="W2717" s="1017"/>
      <c r="X2717" s="1017"/>
      <c r="Y2717" s="1017"/>
      <c r="Z2717" s="1017"/>
      <c r="AA2717" s="1017"/>
      <c r="AB2717" s="1017"/>
      <c r="AC2717" s="1017"/>
      <c r="AD2717" s="1017"/>
      <c r="AE2717" s="1017"/>
      <c r="AF2717" s="1017"/>
      <c r="AG2717" s="1017"/>
      <c r="AH2717" s="1017"/>
      <c r="AI2717" s="1017"/>
      <c r="AJ2717" s="1017"/>
      <c r="AK2717" s="1017"/>
      <c r="AL2717" s="1017"/>
      <c r="AM2717" s="1017"/>
      <c r="AN2717" s="1017"/>
      <c r="AO2717" s="1017"/>
      <c r="AP2717" s="3"/>
    </row>
    <row r="2718" spans="2:46" ht="14.25" customHeight="1" x14ac:dyDescent="0.15">
      <c r="B2718" s="1058"/>
      <c r="C2718" s="1063"/>
      <c r="D2718" s="1061"/>
      <c r="E2718" s="1061"/>
      <c r="F2718" s="1061"/>
      <c r="G2718" s="1061"/>
      <c r="H2718" s="1061"/>
      <c r="I2718" s="1061"/>
      <c r="J2718" s="1062"/>
      <c r="K2718" s="1016"/>
      <c r="L2718" s="1017"/>
      <c r="M2718" s="1017"/>
      <c r="N2718" s="1017"/>
      <c r="O2718" s="1017"/>
      <c r="P2718" s="1017"/>
      <c r="Q2718" s="1017"/>
      <c r="R2718" s="1017"/>
      <c r="S2718" s="1017"/>
      <c r="T2718" s="1017"/>
      <c r="U2718" s="1017"/>
      <c r="V2718" s="1017"/>
      <c r="W2718" s="1017"/>
      <c r="X2718" s="1017"/>
      <c r="Y2718" s="1017"/>
      <c r="Z2718" s="1017"/>
      <c r="AA2718" s="1017"/>
      <c r="AB2718" s="1017"/>
      <c r="AC2718" s="1017"/>
      <c r="AD2718" s="1017"/>
      <c r="AE2718" s="1017"/>
      <c r="AF2718" s="1017"/>
      <c r="AG2718" s="1017"/>
      <c r="AH2718" s="1017"/>
      <c r="AI2718" s="1017"/>
      <c r="AJ2718" s="1017"/>
      <c r="AK2718" s="1017"/>
      <c r="AL2718" s="1017"/>
      <c r="AM2718" s="1017"/>
      <c r="AN2718" s="1017"/>
      <c r="AO2718" s="1017"/>
      <c r="AP2718" s="3"/>
    </row>
    <row r="2719" spans="2:46" ht="12" customHeight="1" x14ac:dyDescent="0.15">
      <c r="B2719" s="1058"/>
      <c r="C2719" s="1063"/>
      <c r="D2719" s="1061"/>
      <c r="E2719" s="1061"/>
      <c r="F2719" s="1061"/>
      <c r="G2719" s="1061"/>
      <c r="H2719" s="1061"/>
      <c r="I2719" s="1061"/>
      <c r="J2719" s="1062"/>
      <c r="K2719" s="1018" t="s">
        <v>473</v>
      </c>
      <c r="L2719" s="1018"/>
      <c r="M2719" s="1018"/>
      <c r="N2719" s="1018"/>
      <c r="O2719" s="1018"/>
      <c r="P2719" s="1018"/>
      <c r="Q2719" s="1018"/>
      <c r="R2719" s="1018"/>
      <c r="S2719" s="1018"/>
      <c r="T2719" s="1018"/>
      <c r="U2719" s="1018"/>
      <c r="V2719" s="1018"/>
      <c r="W2719" s="1018"/>
      <c r="X2719" s="1018"/>
      <c r="Y2719" s="1018"/>
      <c r="Z2719" s="1018"/>
      <c r="AA2719" s="1018"/>
      <c r="AB2719" s="1018"/>
      <c r="AC2719" s="1018"/>
      <c r="AD2719" s="1018"/>
      <c r="AE2719" s="1018"/>
      <c r="AF2719" s="1018"/>
      <c r="AG2719" s="1018"/>
      <c r="AH2719" s="1018"/>
      <c r="AI2719" s="1018"/>
      <c r="AJ2719" s="1018"/>
      <c r="AK2719" s="1018"/>
      <c r="AL2719" s="1018"/>
      <c r="AM2719" s="1018"/>
      <c r="AN2719" s="1018"/>
      <c r="AO2719" s="1018"/>
      <c r="AP2719" s="3"/>
    </row>
    <row r="2720" spans="2:46" ht="12" customHeight="1" x14ac:dyDescent="0.15">
      <c r="B2720" s="1058"/>
      <c r="C2720" s="1063"/>
      <c r="D2720" s="1061"/>
      <c r="E2720" s="1061"/>
      <c r="F2720" s="1061"/>
      <c r="G2720" s="1061"/>
      <c r="H2720" s="1061"/>
      <c r="I2720" s="1061"/>
      <c r="J2720" s="1062"/>
      <c r="K2720" s="1019" t="s">
        <v>523</v>
      </c>
      <c r="L2720" s="1019"/>
      <c r="M2720" s="1019"/>
      <c r="N2720" s="1019"/>
      <c r="O2720" s="1019"/>
      <c r="P2720" s="1019"/>
      <c r="Q2720" s="1019"/>
      <c r="R2720" s="1019"/>
      <c r="S2720" s="1019"/>
      <c r="T2720" s="1019"/>
      <c r="U2720" s="1019"/>
      <c r="V2720" s="1019"/>
      <c r="W2720" s="1019"/>
      <c r="X2720" s="1019"/>
      <c r="Y2720" s="1019"/>
      <c r="Z2720" s="1019"/>
      <c r="AA2720" s="1019"/>
      <c r="AB2720" s="1019"/>
      <c r="AC2720" s="1019"/>
      <c r="AD2720" s="1019"/>
      <c r="AE2720" s="1019"/>
      <c r="AF2720" s="1019"/>
      <c r="AG2720" s="1019"/>
      <c r="AH2720" s="1019"/>
      <c r="AI2720" s="1019"/>
      <c r="AJ2720" s="1019"/>
      <c r="AK2720" s="1019"/>
      <c r="AL2720" s="1019"/>
      <c r="AM2720" s="1019"/>
      <c r="AN2720" s="1019"/>
      <c r="AO2720" s="1019"/>
      <c r="AP2720" s="3"/>
    </row>
    <row r="2721" spans="2:86" ht="12" customHeight="1" x14ac:dyDescent="0.15">
      <c r="B2721" s="1058"/>
      <c r="C2721" s="1063"/>
      <c r="D2721" s="1061"/>
      <c r="E2721" s="1061"/>
      <c r="F2721" s="1061"/>
      <c r="G2721" s="1061"/>
      <c r="H2721" s="1061"/>
      <c r="I2721" s="1061"/>
      <c r="J2721" s="1062"/>
      <c r="K2721" s="194" t="s">
        <v>474</v>
      </c>
      <c r="L2721" s="195"/>
      <c r="M2721" s="195"/>
      <c r="N2721" s="195"/>
      <c r="O2721" s="195"/>
      <c r="P2721" s="195"/>
      <c r="Q2721" s="195"/>
      <c r="R2721" s="195"/>
      <c r="S2721" s="195"/>
      <c r="T2721" s="195"/>
      <c r="U2721" s="195"/>
      <c r="V2721" s="195"/>
      <c r="W2721" s="195"/>
      <c r="X2721" s="195"/>
      <c r="Y2721" s="195"/>
      <c r="Z2721" s="195"/>
      <c r="AA2721" s="195"/>
      <c r="AB2721" s="195"/>
      <c r="AC2721" s="195"/>
      <c r="AD2721" s="195"/>
      <c r="AE2721" s="195"/>
      <c r="AF2721" s="195"/>
      <c r="AG2721" s="195"/>
      <c r="AH2721" s="195"/>
      <c r="AI2721" s="195"/>
      <c r="AJ2721" s="195"/>
      <c r="AK2721" s="195"/>
      <c r="AL2721" s="195"/>
      <c r="AM2721" s="195"/>
      <c r="AN2721" s="195"/>
      <c r="AO2721" s="196"/>
      <c r="AP2721" s="3"/>
    </row>
    <row r="2722" spans="2:86" ht="12" customHeight="1" x14ac:dyDescent="0.15">
      <c r="B2722" s="1058"/>
      <c r="C2722" s="1063"/>
      <c r="D2722" s="1061"/>
      <c r="E2722" s="1061"/>
      <c r="F2722" s="1061"/>
      <c r="G2722" s="1061"/>
      <c r="H2722" s="1061"/>
      <c r="I2722" s="1061"/>
      <c r="J2722" s="1062"/>
      <c r="K2722" s="194" t="s">
        <v>475</v>
      </c>
      <c r="L2722" s="195"/>
      <c r="M2722" s="195"/>
      <c r="N2722" s="195"/>
      <c r="O2722" s="195"/>
      <c r="P2722" s="195"/>
      <c r="Q2722" s="195"/>
      <c r="R2722" s="195"/>
      <c r="S2722" s="195"/>
      <c r="T2722" s="195"/>
      <c r="U2722" s="195"/>
      <c r="V2722" s="195"/>
      <c r="W2722" s="195"/>
      <c r="X2722" s="195"/>
      <c r="Y2722" s="195"/>
      <c r="Z2722" s="195"/>
      <c r="AA2722" s="195"/>
      <c r="AB2722" s="195"/>
      <c r="AC2722" s="195"/>
      <c r="AD2722" s="195"/>
      <c r="AE2722" s="195"/>
      <c r="AF2722" s="195"/>
      <c r="AG2722" s="195"/>
      <c r="AH2722" s="195"/>
      <c r="AI2722" s="195"/>
      <c r="AJ2722" s="195"/>
      <c r="AK2722" s="195"/>
      <c r="AL2722" s="195"/>
      <c r="AM2722" s="195"/>
      <c r="AN2722" s="195"/>
      <c r="AO2722" s="196"/>
      <c r="AP2722" s="3"/>
    </row>
    <row r="2723" spans="2:86" ht="12" customHeight="1" x14ac:dyDescent="0.15">
      <c r="B2723" s="1058"/>
      <c r="C2723" s="1063"/>
      <c r="D2723" s="1061"/>
      <c r="E2723" s="1061"/>
      <c r="F2723" s="1061"/>
      <c r="G2723" s="1061"/>
      <c r="H2723" s="1061"/>
      <c r="I2723" s="1061"/>
      <c r="J2723" s="1062"/>
      <c r="K2723" s="1020" t="s">
        <v>476</v>
      </c>
      <c r="L2723" s="1021"/>
      <c r="M2723" s="1021"/>
      <c r="N2723" s="1021"/>
      <c r="O2723" s="1021"/>
      <c r="P2723" s="1021"/>
      <c r="Q2723" s="1021"/>
      <c r="R2723" s="1021"/>
      <c r="S2723" s="1021"/>
      <c r="T2723" s="1021"/>
      <c r="U2723" s="1021"/>
      <c r="V2723" s="1021"/>
      <c r="W2723" s="1021"/>
      <c r="X2723" s="1021"/>
      <c r="Y2723" s="1021"/>
      <c r="Z2723" s="1021"/>
      <c r="AA2723" s="1021"/>
      <c r="AB2723" s="1021"/>
      <c r="AC2723" s="1021"/>
      <c r="AD2723" s="1021"/>
      <c r="AE2723" s="1021"/>
      <c r="AF2723" s="1021"/>
      <c r="AG2723" s="1021"/>
      <c r="AH2723" s="1021"/>
      <c r="AI2723" s="1021"/>
      <c r="AJ2723" s="1021"/>
      <c r="AK2723" s="1021"/>
      <c r="AL2723" s="1021"/>
      <c r="AM2723" s="1021"/>
      <c r="AN2723" s="1021"/>
      <c r="AO2723" s="1022"/>
      <c r="AP2723" s="3"/>
    </row>
    <row r="2724" spans="2:86" ht="12" customHeight="1" x14ac:dyDescent="0.15">
      <c r="B2724" s="591"/>
      <c r="C2724" s="1064"/>
      <c r="D2724" s="1065"/>
      <c r="E2724" s="1065"/>
      <c r="F2724" s="1065"/>
      <c r="G2724" s="1065"/>
      <c r="H2724" s="1065"/>
      <c r="I2724" s="1065"/>
      <c r="J2724" s="1066"/>
      <c r="K2724" s="1023"/>
      <c r="L2724" s="1024"/>
      <c r="M2724" s="1024"/>
      <c r="N2724" s="1024"/>
      <c r="O2724" s="1024"/>
      <c r="P2724" s="1024"/>
      <c r="Q2724" s="1024"/>
      <c r="R2724" s="1024"/>
      <c r="S2724" s="1024"/>
      <c r="T2724" s="1024"/>
      <c r="U2724" s="1024"/>
      <c r="V2724" s="1024"/>
      <c r="W2724" s="1024"/>
      <c r="X2724" s="1024"/>
      <c r="Y2724" s="1024"/>
      <c r="Z2724" s="1024"/>
      <c r="AA2724" s="1024"/>
      <c r="AB2724" s="1024"/>
      <c r="AC2724" s="1024"/>
      <c r="AD2724" s="1024"/>
      <c r="AE2724" s="1024"/>
      <c r="AF2724" s="1024"/>
      <c r="AG2724" s="1024"/>
      <c r="AH2724" s="1024"/>
      <c r="AI2724" s="1024"/>
      <c r="AJ2724" s="1024"/>
      <c r="AK2724" s="1024"/>
      <c r="AL2724" s="1024"/>
      <c r="AM2724" s="1024"/>
      <c r="AN2724" s="1024"/>
      <c r="AO2724" s="1025"/>
      <c r="AP2724" s="3"/>
    </row>
    <row r="2725" spans="2:86" s="9" customFormat="1" ht="12" customHeight="1" x14ac:dyDescent="0.15">
      <c r="B2725" s="3" t="s">
        <v>527</v>
      </c>
      <c r="AQ2725" s="162"/>
      <c r="AR2725" s="162"/>
      <c r="AS2725" s="162"/>
      <c r="AT2725" s="162"/>
      <c r="AU2725" s="162"/>
      <c r="AV2725" s="162"/>
      <c r="AW2725" s="162"/>
      <c r="AX2725" s="162"/>
      <c r="AY2725" s="162"/>
      <c r="AZ2725" s="162"/>
      <c r="BA2725" s="162"/>
      <c r="BB2725" s="162"/>
      <c r="BC2725" s="162"/>
      <c r="BD2725" s="162"/>
      <c r="BE2725" s="162"/>
      <c r="BF2725" s="162"/>
      <c r="BG2725" s="162"/>
      <c r="BH2725" s="162"/>
      <c r="BI2725" s="162"/>
      <c r="BJ2725" s="162"/>
      <c r="BK2725" s="162"/>
      <c r="BL2725" s="162"/>
      <c r="BM2725" s="162"/>
      <c r="BN2725" s="162"/>
      <c r="BO2725" s="162"/>
      <c r="BP2725" s="162"/>
      <c r="BQ2725" s="162"/>
      <c r="BR2725" s="162"/>
      <c r="BS2725" s="162"/>
      <c r="BT2725" s="162"/>
      <c r="BU2725" s="162"/>
      <c r="BV2725" s="162"/>
      <c r="BW2725" s="162"/>
      <c r="BX2725" s="162"/>
      <c r="BY2725" s="162"/>
      <c r="BZ2725" s="162"/>
      <c r="CA2725" s="162"/>
      <c r="CB2725" s="162"/>
      <c r="CC2725" s="162"/>
      <c r="CD2725" s="162"/>
      <c r="CE2725" s="162"/>
      <c r="CF2725" s="162"/>
      <c r="CG2725" s="162"/>
      <c r="CH2725" s="162"/>
    </row>
    <row r="2726" spans="2:86" ht="12" customHeight="1" thickBot="1" x14ac:dyDescent="0.2">
      <c r="B2726" s="3" t="s">
        <v>524</v>
      </c>
    </row>
    <row r="2727" spans="2:86" ht="12" customHeight="1" x14ac:dyDescent="0.15">
      <c r="B2727" s="3" t="s">
        <v>525</v>
      </c>
      <c r="AU2727" s="1000" t="s">
        <v>305</v>
      </c>
      <c r="AV2727" s="1001" t="s">
        <v>298</v>
      </c>
      <c r="AW2727" s="1003" t="s">
        <v>299</v>
      </c>
      <c r="AX2727" s="1005" t="s">
        <v>306</v>
      </c>
      <c r="AY2727" s="1006"/>
      <c r="AZ2727" s="1006"/>
      <c r="BA2727" s="1006"/>
      <c r="BB2727" s="1006"/>
      <c r="BC2727" s="1006"/>
      <c r="BD2727" s="1006"/>
      <c r="BE2727" s="1006"/>
      <c r="BF2727" s="1006"/>
      <c r="BG2727" s="1006"/>
      <c r="BH2727" s="1006"/>
      <c r="BI2727" s="1006"/>
      <c r="BJ2727" s="1006"/>
      <c r="BK2727" s="1006"/>
      <c r="BL2727" s="1006"/>
      <c r="BM2727" s="1006"/>
      <c r="BN2727" s="1006"/>
      <c r="BO2727" s="1006"/>
      <c r="BP2727" s="1006"/>
      <c r="BQ2727" s="1006"/>
      <c r="BR2727" s="1007"/>
      <c r="BS2727" s="807" t="s">
        <v>300</v>
      </c>
      <c r="BT2727" s="1008"/>
      <c r="BU2727" s="1008"/>
      <c r="BV2727" s="1008"/>
      <c r="BW2727" s="1009" t="s">
        <v>307</v>
      </c>
      <c r="BX2727" s="1010"/>
      <c r="BY2727" s="1010"/>
      <c r="BZ2727" s="1010"/>
      <c r="CA2727" s="1010"/>
      <c r="CB2727" s="1010"/>
      <c r="CC2727" s="1010"/>
      <c r="CD2727" s="1010"/>
      <c r="CE2727" s="1010"/>
      <c r="CF2727" s="1010"/>
      <c r="CG2727" s="1010"/>
      <c r="CH2727" s="1011"/>
    </row>
    <row r="2728" spans="2:86" ht="12" customHeight="1" x14ac:dyDescent="0.15">
      <c r="B2728" s="3" t="s">
        <v>477</v>
      </c>
      <c r="AU2728" s="1000"/>
      <c r="AV2728" s="1002"/>
      <c r="AW2728" s="1004"/>
      <c r="AX2728" s="1012" t="s">
        <v>308</v>
      </c>
      <c r="AY2728" s="686"/>
      <c r="AZ2728" s="686"/>
      <c r="BA2728" s="686"/>
      <c r="BB2728" s="686"/>
      <c r="BC2728" s="686"/>
      <c r="BD2728" s="686"/>
      <c r="BE2728" s="686"/>
      <c r="BF2728" s="686"/>
      <c r="BG2728" s="686"/>
      <c r="BH2728" s="686"/>
      <c r="BI2728" s="686"/>
      <c r="BJ2728" s="686" t="s">
        <v>309</v>
      </c>
      <c r="BK2728" s="686"/>
      <c r="BL2728" s="686"/>
      <c r="BM2728" s="686"/>
      <c r="BN2728" s="686"/>
      <c r="BO2728" s="686"/>
      <c r="BP2728" s="686"/>
      <c r="BQ2728" s="686"/>
      <c r="BR2728" s="1013"/>
      <c r="BS2728" s="1008"/>
      <c r="BT2728" s="1008"/>
      <c r="BU2728" s="1008"/>
      <c r="BV2728" s="1008"/>
      <c r="BW2728" s="1014" t="s">
        <v>302</v>
      </c>
      <c r="BX2728" s="699"/>
      <c r="BY2728" s="699"/>
      <c r="BZ2728" s="699"/>
      <c r="CA2728" s="686" t="s">
        <v>310</v>
      </c>
      <c r="CB2728" s="686"/>
      <c r="CC2728" s="686"/>
      <c r="CD2728" s="686"/>
      <c r="CE2728" s="686"/>
      <c r="CF2728" s="686"/>
      <c r="CG2728" s="686"/>
      <c r="CH2728" s="1013"/>
    </row>
    <row r="2729" spans="2:86" ht="12" customHeight="1" x14ac:dyDescent="0.15">
      <c r="B2729" s="3" t="s">
        <v>526</v>
      </c>
      <c r="AU2729" s="1000"/>
      <c r="AV2729" s="1002"/>
      <c r="AW2729" s="1004"/>
      <c r="AX2729" s="1012" t="s">
        <v>26</v>
      </c>
      <c r="AY2729" s="686"/>
      <c r="AZ2729" s="686"/>
      <c r="BA2729" s="686"/>
      <c r="BB2729" s="686" t="s">
        <v>22</v>
      </c>
      <c r="BC2729" s="686"/>
      <c r="BD2729" s="686"/>
      <c r="BE2729" s="686"/>
      <c r="BF2729" s="686" t="s">
        <v>24</v>
      </c>
      <c r="BG2729" s="686"/>
      <c r="BH2729" s="686"/>
      <c r="BI2729" s="686"/>
      <c r="BJ2729" s="699" t="s">
        <v>26</v>
      </c>
      <c r="BK2729" s="699"/>
      <c r="BL2729" s="699"/>
      <c r="BM2729" s="699" t="s">
        <v>22</v>
      </c>
      <c r="BN2729" s="699"/>
      <c r="BO2729" s="699"/>
      <c r="BP2729" s="699" t="s">
        <v>24</v>
      </c>
      <c r="BQ2729" s="699"/>
      <c r="BR2729" s="1015"/>
      <c r="BS2729" s="807" t="s">
        <v>26</v>
      </c>
      <c r="BT2729" s="807" t="s">
        <v>22</v>
      </c>
      <c r="BU2729" s="807" t="s">
        <v>24</v>
      </c>
      <c r="BV2729" s="807" t="s">
        <v>303</v>
      </c>
      <c r="BW2729" s="1012" t="s">
        <v>311</v>
      </c>
      <c r="BX2729" s="686"/>
      <c r="BY2729" s="686"/>
      <c r="BZ2729" s="686"/>
      <c r="CA2729" s="686" t="s">
        <v>22</v>
      </c>
      <c r="CB2729" s="686"/>
      <c r="CC2729" s="686"/>
      <c r="CD2729" s="686"/>
      <c r="CE2729" s="686" t="s">
        <v>24</v>
      </c>
      <c r="CF2729" s="686"/>
      <c r="CG2729" s="686"/>
      <c r="CH2729" s="1013"/>
    </row>
    <row r="2730" spans="2:86" ht="12" customHeight="1" x14ac:dyDescent="0.15">
      <c r="B2730" s="3" t="s">
        <v>478</v>
      </c>
      <c r="AU2730" s="1000"/>
      <c r="AV2730" s="1002"/>
      <c r="AW2730" s="1004"/>
      <c r="AX2730" s="156" t="s">
        <v>862</v>
      </c>
      <c r="AY2730" s="157" t="s">
        <v>863</v>
      </c>
      <c r="AZ2730" s="157" t="s">
        <v>864</v>
      </c>
      <c r="BA2730" s="158" t="s">
        <v>865</v>
      </c>
      <c r="BB2730" s="159" t="s">
        <v>866</v>
      </c>
      <c r="BC2730" s="157" t="s">
        <v>863</v>
      </c>
      <c r="BD2730" s="157" t="s">
        <v>867</v>
      </c>
      <c r="BE2730" s="158" t="s">
        <v>865</v>
      </c>
      <c r="BF2730" s="159" t="s">
        <v>866</v>
      </c>
      <c r="BG2730" s="157" t="s">
        <v>863</v>
      </c>
      <c r="BH2730" s="157" t="s">
        <v>864</v>
      </c>
      <c r="BI2730" s="158" t="s">
        <v>865</v>
      </c>
      <c r="BJ2730" s="159" t="s">
        <v>866</v>
      </c>
      <c r="BK2730" s="157" t="s">
        <v>868</v>
      </c>
      <c r="BL2730" s="158" t="s">
        <v>869</v>
      </c>
      <c r="BM2730" s="159" t="s">
        <v>870</v>
      </c>
      <c r="BN2730" s="157" t="s">
        <v>863</v>
      </c>
      <c r="BO2730" s="158" t="s">
        <v>871</v>
      </c>
      <c r="BP2730" s="159" t="s">
        <v>870</v>
      </c>
      <c r="BQ2730" s="157" t="s">
        <v>868</v>
      </c>
      <c r="BR2730" s="160" t="s">
        <v>872</v>
      </c>
      <c r="BS2730" s="1008"/>
      <c r="BT2730" s="1008"/>
      <c r="BU2730" s="1008"/>
      <c r="BV2730" s="1008"/>
      <c r="BW2730" s="156" t="s">
        <v>866</v>
      </c>
      <c r="BX2730" s="157" t="s">
        <v>863</v>
      </c>
      <c r="BY2730" s="157" t="s">
        <v>864</v>
      </c>
      <c r="BZ2730" s="158" t="s">
        <v>865</v>
      </c>
      <c r="CA2730" s="159" t="s">
        <v>866</v>
      </c>
      <c r="CB2730" s="157" t="s">
        <v>873</v>
      </c>
      <c r="CC2730" s="157" t="s">
        <v>864</v>
      </c>
      <c r="CD2730" s="158" t="s">
        <v>865</v>
      </c>
      <c r="CE2730" s="159" t="s">
        <v>866</v>
      </c>
      <c r="CF2730" s="157" t="s">
        <v>863</v>
      </c>
      <c r="CG2730" s="157" t="s">
        <v>864</v>
      </c>
      <c r="CH2730" s="160" t="s">
        <v>874</v>
      </c>
    </row>
    <row r="2731" spans="2:86" x14ac:dyDescent="0.15">
      <c r="B2731" s="3" t="s">
        <v>539</v>
      </c>
      <c r="AU2731" s="1000"/>
      <c r="AV2731" s="188" t="str">
        <f>N2733</f>
        <v>S058</v>
      </c>
      <c r="AW2731" s="300">
        <f>R2733</f>
        <v>10.6</v>
      </c>
      <c r="AX2731" s="197">
        <f>+Y2758</f>
        <v>0</v>
      </c>
      <c r="AY2731" s="197">
        <f>+Z2758</f>
        <v>0</v>
      </c>
      <c r="AZ2731" s="197">
        <f>+AA2758</f>
        <v>0</v>
      </c>
      <c r="BA2731" s="197">
        <f t="shared" ref="BA2731" si="1248">+AB2758</f>
        <v>0</v>
      </c>
      <c r="BB2731" s="197">
        <f>+AC2758</f>
        <v>0</v>
      </c>
      <c r="BC2731" s="197">
        <f t="shared" ref="BC2731" si="1249">+AD2758</f>
        <v>0</v>
      </c>
      <c r="BD2731" s="197">
        <f t="shared" ref="BD2731" si="1250">+AE2758</f>
        <v>0</v>
      </c>
      <c r="BE2731" s="197">
        <f t="shared" ref="BE2731" si="1251">+AF2758</f>
        <v>0</v>
      </c>
      <c r="BF2731" s="197">
        <f t="shared" ref="BF2731" si="1252">+AG2758</f>
        <v>0</v>
      </c>
      <c r="BG2731" s="197">
        <f t="shared" ref="BG2731" si="1253">+AH2758</f>
        <v>0</v>
      </c>
      <c r="BH2731" s="197">
        <f t="shared" ref="BH2731" si="1254">+AI2758</f>
        <v>0</v>
      </c>
      <c r="BI2731" s="197">
        <f t="shared" ref="BI2731" si="1255">+AJ2758</f>
        <v>1</v>
      </c>
      <c r="BJ2731" s="197" t="str">
        <f>+Y2761</f>
        <v/>
      </c>
      <c r="BK2731" s="197" t="str">
        <f t="shared" ref="BK2731" si="1256">+Z2761</f>
        <v/>
      </c>
      <c r="BL2731" s="197" t="str">
        <f>+AA2761</f>
        <v/>
      </c>
      <c r="BM2731" s="197">
        <f>+AC2761</f>
        <v>0</v>
      </c>
      <c r="BN2731" s="197">
        <f t="shared" ref="BN2731" si="1257">+AD2761</f>
        <v>0</v>
      </c>
      <c r="BO2731" s="197">
        <f t="shared" ref="BO2731" si="1258">+AE2761</f>
        <v>0</v>
      </c>
      <c r="BP2731" s="197">
        <f>+AG2761</f>
        <v>0</v>
      </c>
      <c r="BQ2731" s="197">
        <f>+AH2761</f>
        <v>0</v>
      </c>
      <c r="BR2731" s="197">
        <f>+AI2761</f>
        <v>1</v>
      </c>
      <c r="BS2731" s="296" t="str">
        <f>+Y2762</f>
        <v>Ⅰ</v>
      </c>
      <c r="BT2731" s="296" t="str">
        <f>+AC2762</f>
        <v>Ⅰ</v>
      </c>
      <c r="BU2731" s="296" t="str">
        <f>+AG2762</f>
        <v>Ⅱ</v>
      </c>
      <c r="BV2731" s="296" t="str">
        <f>+Y2763</f>
        <v>Ⅱ</v>
      </c>
      <c r="BW2731" s="164" t="str">
        <f>IF(Y2758&gt;0,R2733,"")</f>
        <v/>
      </c>
      <c r="BX2731" s="165" t="str">
        <f>IF(Z2758&gt;0,"",IF(AA2758&gt;0,R2733,""))</f>
        <v/>
      </c>
      <c r="BY2731" s="165" t="str">
        <f>IF(Y2758+Z2758&gt;0,"",IF(AA2758&gt;0,R2733,""))</f>
        <v/>
      </c>
      <c r="BZ2731" s="165" t="str">
        <f>IF(Y2758+Z2758+AA2758&gt;0,"",IF(AB2758&gt;0,R2733,""))</f>
        <v/>
      </c>
      <c r="CA2731" s="166">
        <f t="shared" ref="CA2731" si="1259">+AC2757</f>
        <v>0</v>
      </c>
      <c r="CB2731" s="166">
        <f t="shared" ref="CB2731" si="1260">+AD2757</f>
        <v>0</v>
      </c>
      <c r="CC2731" s="166">
        <f t="shared" ref="CC2731" si="1261">+AE2757</f>
        <v>0</v>
      </c>
      <c r="CD2731" s="166">
        <f t="shared" ref="CD2731" si="1262">+AF2757</f>
        <v>0</v>
      </c>
      <c r="CE2731" s="166">
        <f t="shared" ref="CE2731" si="1263">+AG2757</f>
        <v>0</v>
      </c>
      <c r="CF2731" s="166">
        <f t="shared" ref="CF2731" si="1264">+AH2757</f>
        <v>0</v>
      </c>
      <c r="CG2731" s="166">
        <f t="shared" ref="CG2731" si="1265">+AI2757</f>
        <v>0</v>
      </c>
      <c r="CH2731" s="166">
        <f t="shared" ref="CH2731" si="1266">+AJ2757</f>
        <v>0.15</v>
      </c>
    </row>
    <row r="2732" spans="2:86" ht="12" customHeight="1" x14ac:dyDescent="0.15">
      <c r="B2732" s="1057" t="s">
        <v>219</v>
      </c>
      <c r="C2732" s="1059"/>
      <c r="D2732" s="1060"/>
      <c r="E2732" s="1061"/>
      <c r="F2732" s="1061"/>
      <c r="G2732" s="1061"/>
      <c r="H2732" s="1061"/>
      <c r="I2732" s="1061"/>
      <c r="J2732" s="1062"/>
      <c r="K2732" s="1067" t="s">
        <v>453</v>
      </c>
      <c r="L2732" s="1068"/>
      <c r="M2732" s="1068"/>
      <c r="N2732" s="1068"/>
      <c r="O2732" s="1068"/>
      <c r="P2732" s="1068"/>
      <c r="Q2732" s="1068"/>
      <c r="R2732" s="1068"/>
      <c r="S2732" s="1068"/>
      <c r="T2732" s="1068"/>
      <c r="U2732" s="1068"/>
      <c r="V2732" s="1068"/>
      <c r="W2732" s="1068"/>
      <c r="X2732" s="1068"/>
      <c r="Y2732" s="1068"/>
      <c r="Z2732" s="1068"/>
      <c r="AA2732" s="1068"/>
      <c r="AB2732" s="1068"/>
      <c r="AC2732" s="1068"/>
      <c r="AD2732" s="1068"/>
      <c r="AE2732" s="1068"/>
      <c r="AF2732" s="1068"/>
      <c r="AG2732" s="1068"/>
      <c r="AH2732" s="1068"/>
      <c r="AI2732" s="1068"/>
      <c r="AJ2732" s="1068"/>
      <c r="AK2732" s="1068"/>
      <c r="AL2732" s="1068"/>
      <c r="AM2732" s="1068"/>
      <c r="AN2732" s="1068"/>
      <c r="AO2732" s="1069"/>
      <c r="AP2732" s="3"/>
    </row>
    <row r="2733" spans="2:86" ht="12" customHeight="1" x14ac:dyDescent="0.15">
      <c r="B2733" s="1058"/>
      <c r="C2733" s="1063"/>
      <c r="D2733" s="1061"/>
      <c r="E2733" s="1061"/>
      <c r="F2733" s="1061"/>
      <c r="G2733" s="1061"/>
      <c r="H2733" s="1061"/>
      <c r="I2733" s="1061"/>
      <c r="J2733" s="1062"/>
      <c r="K2733" s="1040" t="s">
        <v>218</v>
      </c>
      <c r="L2733" s="1041"/>
      <c r="M2733" s="1042"/>
      <c r="N2733" s="1034" t="s">
        <v>778</v>
      </c>
      <c r="O2733" s="1035"/>
      <c r="P2733" s="1040" t="s">
        <v>454</v>
      </c>
      <c r="Q2733" s="1042"/>
      <c r="R2733" s="1070">
        <f>'様式A-2'!C69</f>
        <v>10.6</v>
      </c>
      <c r="S2733" s="1071"/>
      <c r="T2733" s="1072"/>
      <c r="U2733" s="1073" t="s">
        <v>455</v>
      </c>
      <c r="V2733" s="1074"/>
      <c r="W2733" s="1073" t="s">
        <v>456</v>
      </c>
      <c r="X2733" s="1074"/>
      <c r="Y2733" s="1042" t="s">
        <v>217</v>
      </c>
      <c r="Z2733" s="1016"/>
      <c r="AA2733" s="1016"/>
      <c r="AB2733" s="1016"/>
      <c r="AC2733" s="1073" t="s">
        <v>457</v>
      </c>
      <c r="AD2733" s="1079"/>
      <c r="AE2733" s="1079"/>
      <c r="AF2733" s="1079"/>
      <c r="AG2733" s="1079"/>
      <c r="AH2733" s="1079"/>
      <c r="AI2733" s="1079"/>
      <c r="AJ2733" s="1074"/>
      <c r="AK2733" s="1073" t="s">
        <v>458</v>
      </c>
      <c r="AL2733" s="1079"/>
      <c r="AM2733" s="1079"/>
      <c r="AN2733" s="1081"/>
      <c r="AO2733" s="1082"/>
      <c r="AP2733" s="3"/>
      <c r="AV2733" s="167"/>
      <c r="AW2733" s="221"/>
      <c r="AX2733" s="167"/>
      <c r="AY2733" s="167"/>
      <c r="AZ2733" s="167"/>
      <c r="BA2733" s="167"/>
      <c r="BB2733" s="167"/>
      <c r="BC2733" s="167"/>
      <c r="BD2733" s="167"/>
    </row>
    <row r="2734" spans="2:86" ht="12" customHeight="1" x14ac:dyDescent="0.15">
      <c r="B2734" s="1058"/>
      <c r="C2734" s="1063"/>
      <c r="D2734" s="1061"/>
      <c r="E2734" s="1061"/>
      <c r="F2734" s="1061"/>
      <c r="G2734" s="1061"/>
      <c r="H2734" s="1061"/>
      <c r="I2734" s="1061"/>
      <c r="J2734" s="1062"/>
      <c r="K2734" s="1016" t="s">
        <v>459</v>
      </c>
      <c r="L2734" s="1016" t="s">
        <v>199</v>
      </c>
      <c r="M2734" s="1016"/>
      <c r="N2734" s="1016" t="s">
        <v>198</v>
      </c>
      <c r="O2734" s="1016"/>
      <c r="P2734" s="1016" t="s">
        <v>460</v>
      </c>
      <c r="Q2734" s="1016"/>
      <c r="R2734" s="1016" t="s">
        <v>6</v>
      </c>
      <c r="S2734" s="1016"/>
      <c r="T2734" s="1016"/>
      <c r="U2734" s="1075"/>
      <c r="V2734" s="1076"/>
      <c r="W2734" s="1075"/>
      <c r="X2734" s="1076"/>
      <c r="Y2734" s="1042"/>
      <c r="Z2734" s="1016"/>
      <c r="AA2734" s="1016"/>
      <c r="AB2734" s="1016"/>
      <c r="AC2734" s="1077"/>
      <c r="AD2734" s="1080"/>
      <c r="AE2734" s="1080"/>
      <c r="AF2734" s="1080"/>
      <c r="AG2734" s="1080"/>
      <c r="AH2734" s="1080"/>
      <c r="AI2734" s="1080"/>
      <c r="AJ2734" s="1078"/>
      <c r="AK2734" s="1075"/>
      <c r="AL2734" s="1083"/>
      <c r="AM2734" s="1083"/>
      <c r="AN2734" s="1084"/>
      <c r="AO2734" s="1085"/>
      <c r="AP2734" s="3"/>
      <c r="AV2734" s="167"/>
      <c r="AW2734" s="167"/>
      <c r="AX2734" s="167"/>
      <c r="AY2734" s="167"/>
      <c r="AZ2734" s="167"/>
      <c r="BA2734" s="167"/>
      <c r="BB2734" s="167"/>
      <c r="BC2734" s="167"/>
      <c r="BD2734" s="167"/>
    </row>
    <row r="2735" spans="2:86" ht="12" customHeight="1" x14ac:dyDescent="0.15">
      <c r="B2735" s="1058"/>
      <c r="C2735" s="1063"/>
      <c r="D2735" s="1061"/>
      <c r="E2735" s="1061"/>
      <c r="F2735" s="1061"/>
      <c r="G2735" s="1061"/>
      <c r="H2735" s="1061"/>
      <c r="I2735" s="1061"/>
      <c r="J2735" s="1062"/>
      <c r="K2735" s="1016"/>
      <c r="L2735" s="1016"/>
      <c r="M2735" s="1016"/>
      <c r="N2735" s="1016"/>
      <c r="O2735" s="1016"/>
      <c r="P2735" s="1016"/>
      <c r="Q2735" s="1016"/>
      <c r="R2735" s="1016"/>
      <c r="S2735" s="1016"/>
      <c r="T2735" s="1016"/>
      <c r="U2735" s="1075"/>
      <c r="V2735" s="1076"/>
      <c r="W2735" s="1075"/>
      <c r="X2735" s="1076"/>
      <c r="Y2735" s="1042" t="s">
        <v>461</v>
      </c>
      <c r="Z2735" s="1016"/>
      <c r="AA2735" s="1016"/>
      <c r="AB2735" s="1016"/>
      <c r="AC2735" s="1016" t="s">
        <v>462</v>
      </c>
      <c r="AD2735" s="1016"/>
      <c r="AE2735" s="1016"/>
      <c r="AF2735" s="1016"/>
      <c r="AG2735" s="1016" t="s">
        <v>463</v>
      </c>
      <c r="AH2735" s="1016"/>
      <c r="AI2735" s="1016"/>
      <c r="AJ2735" s="1016"/>
      <c r="AK2735" s="1075"/>
      <c r="AL2735" s="1083"/>
      <c r="AM2735" s="1083"/>
      <c r="AN2735" s="1084"/>
      <c r="AO2735" s="1085"/>
      <c r="AP2735" s="3"/>
      <c r="AV2735" s="167"/>
      <c r="AW2735" s="167"/>
      <c r="AX2735" s="167"/>
      <c r="AY2735" s="167"/>
      <c r="AZ2735" s="167"/>
      <c r="BA2735" s="167"/>
      <c r="BB2735" s="167"/>
      <c r="BC2735" s="167"/>
      <c r="BD2735" s="167"/>
    </row>
    <row r="2736" spans="2:86" ht="12" customHeight="1" x14ac:dyDescent="0.15">
      <c r="B2736" s="1058"/>
      <c r="C2736" s="1063"/>
      <c r="D2736" s="1061"/>
      <c r="E2736" s="1061"/>
      <c r="F2736" s="1061"/>
      <c r="G2736" s="1061"/>
      <c r="H2736" s="1061"/>
      <c r="I2736" s="1061"/>
      <c r="J2736" s="1062"/>
      <c r="K2736" s="1016"/>
      <c r="L2736" s="1016"/>
      <c r="M2736" s="1016"/>
      <c r="N2736" s="1016"/>
      <c r="O2736" s="1016"/>
      <c r="P2736" s="1016"/>
      <c r="Q2736" s="1016"/>
      <c r="R2736" s="1016"/>
      <c r="S2736" s="1016"/>
      <c r="T2736" s="1016"/>
      <c r="U2736" s="1077"/>
      <c r="V2736" s="1078"/>
      <c r="W2736" s="1077"/>
      <c r="X2736" s="1078"/>
      <c r="Y2736" s="191" t="s">
        <v>32</v>
      </c>
      <c r="Z2736" s="187" t="s">
        <v>33</v>
      </c>
      <c r="AA2736" s="187" t="s">
        <v>464</v>
      </c>
      <c r="AB2736" s="187" t="s">
        <v>465</v>
      </c>
      <c r="AC2736" s="187" t="s">
        <v>32</v>
      </c>
      <c r="AD2736" s="187" t="s">
        <v>33</v>
      </c>
      <c r="AE2736" s="187" t="s">
        <v>464</v>
      </c>
      <c r="AF2736" s="187" t="s">
        <v>465</v>
      </c>
      <c r="AG2736" s="187" t="s">
        <v>32</v>
      </c>
      <c r="AH2736" s="187" t="s">
        <v>33</v>
      </c>
      <c r="AI2736" s="187" t="s">
        <v>464</v>
      </c>
      <c r="AJ2736" s="187" t="s">
        <v>465</v>
      </c>
      <c r="AK2736" s="1077"/>
      <c r="AL2736" s="1080"/>
      <c r="AM2736" s="1080"/>
      <c r="AN2736" s="1086"/>
      <c r="AO2736" s="1087"/>
      <c r="AP2736" s="3"/>
      <c r="AV2736" s="167"/>
      <c r="AW2736" s="167"/>
      <c r="AX2736" s="167"/>
      <c r="AY2736" s="167"/>
      <c r="AZ2736" s="167"/>
      <c r="BA2736" s="167"/>
      <c r="BB2736" s="167"/>
      <c r="BC2736" s="167"/>
      <c r="BD2736" s="167"/>
    </row>
    <row r="2737" spans="2:56" ht="12" customHeight="1" x14ac:dyDescent="0.15">
      <c r="B2737" s="1058"/>
      <c r="C2737" s="1063"/>
      <c r="D2737" s="1061"/>
      <c r="E2737" s="1061"/>
      <c r="F2737" s="1061"/>
      <c r="G2737" s="1061"/>
      <c r="H2737" s="1061"/>
      <c r="I2737" s="1061"/>
      <c r="J2737" s="1062"/>
      <c r="K2737" s="192">
        <v>1</v>
      </c>
      <c r="L2737" s="1038" t="s">
        <v>534</v>
      </c>
      <c r="M2737" s="1039"/>
      <c r="N2737" s="1038" t="s">
        <v>486</v>
      </c>
      <c r="O2737" s="1039"/>
      <c r="P2737" s="1034" t="s">
        <v>332</v>
      </c>
      <c r="Q2737" s="1036"/>
      <c r="R2737" s="408" t="s">
        <v>532</v>
      </c>
      <c r="S2737" s="408"/>
      <c r="T2737" s="408"/>
      <c r="U2737" s="1034" t="s">
        <v>1648</v>
      </c>
      <c r="V2737" s="1036"/>
      <c r="W2737" s="1034" t="s">
        <v>551</v>
      </c>
      <c r="X2737" s="1035"/>
      <c r="Y2737" s="286"/>
      <c r="Z2737" s="286"/>
      <c r="AA2737" s="286"/>
      <c r="AB2737" s="286"/>
      <c r="AC2737" s="223"/>
      <c r="AD2737" s="223"/>
      <c r="AE2737" s="223"/>
      <c r="AF2737" s="223"/>
      <c r="AG2737" s="223"/>
      <c r="AH2737" s="223"/>
      <c r="AI2737" s="223"/>
      <c r="AJ2737" s="223"/>
      <c r="AK2737" s="1038"/>
      <c r="AL2737" s="1056"/>
      <c r="AM2737" s="1056"/>
      <c r="AN2737" s="799"/>
      <c r="AO2737" s="800"/>
      <c r="AP2737" s="3"/>
      <c r="AQ2737" s="222">
        <f>IF(P2737="材質劣化",2,IF(P2737="漏水",3,1))</f>
        <v>2</v>
      </c>
      <c r="AV2737" s="167"/>
      <c r="AW2737" s="167"/>
      <c r="AX2737" s="167"/>
      <c r="AY2737" s="167"/>
      <c r="AZ2737" s="167"/>
      <c r="BA2737" s="167"/>
      <c r="BB2737" s="167"/>
      <c r="BC2737" s="167"/>
      <c r="BD2737" s="167"/>
    </row>
    <row r="2738" spans="2:56" ht="12" customHeight="1" x14ac:dyDescent="0.15">
      <c r="B2738" s="1058"/>
      <c r="C2738" s="1063"/>
      <c r="D2738" s="1061"/>
      <c r="E2738" s="1061"/>
      <c r="F2738" s="1061"/>
      <c r="G2738" s="1061"/>
      <c r="H2738" s="1061"/>
      <c r="I2738" s="1061"/>
      <c r="J2738" s="1062"/>
      <c r="K2738" s="192">
        <v>2</v>
      </c>
      <c r="L2738" s="1038" t="s">
        <v>534</v>
      </c>
      <c r="M2738" s="1039"/>
      <c r="N2738" s="1038" t="s">
        <v>485</v>
      </c>
      <c r="O2738" s="1039"/>
      <c r="P2738" s="1034" t="s">
        <v>333</v>
      </c>
      <c r="Q2738" s="1036"/>
      <c r="R2738" s="408" t="s">
        <v>333</v>
      </c>
      <c r="S2738" s="408"/>
      <c r="T2738" s="408"/>
      <c r="U2738" s="1034" t="s">
        <v>551</v>
      </c>
      <c r="V2738" s="1036"/>
      <c r="W2738" s="1034" t="s">
        <v>1649</v>
      </c>
      <c r="X2738" s="1035"/>
      <c r="Y2738" s="286"/>
      <c r="Z2738" s="286"/>
      <c r="AA2738" s="286"/>
      <c r="AB2738" s="286"/>
      <c r="AC2738" s="223"/>
      <c r="AD2738" s="223"/>
      <c r="AE2738" s="223"/>
      <c r="AF2738" s="223"/>
      <c r="AG2738" s="223"/>
      <c r="AH2738" s="223"/>
      <c r="AI2738" s="223"/>
      <c r="AJ2738" s="223">
        <f>0.3*0.5</f>
        <v>0.15</v>
      </c>
      <c r="AK2738" s="1052"/>
      <c r="AL2738" s="1053"/>
      <c r="AM2738" s="1053"/>
      <c r="AN2738" s="1054"/>
      <c r="AO2738" s="1055"/>
      <c r="AP2738" s="3"/>
      <c r="AQ2738" s="222">
        <f t="shared" ref="AQ2738:AQ2756" si="1267">IF(P2738="材質劣化",2,IF(P2738="漏水",3,1))</f>
        <v>3</v>
      </c>
      <c r="AV2738" s="167"/>
      <c r="AW2738" s="167"/>
      <c r="AX2738" s="167"/>
      <c r="AY2738" s="167"/>
      <c r="AZ2738" s="167"/>
      <c r="BA2738" s="167"/>
      <c r="BB2738" s="167"/>
      <c r="BC2738" s="167"/>
      <c r="BD2738" s="167"/>
    </row>
    <row r="2739" spans="2:56" ht="12" customHeight="1" x14ac:dyDescent="0.15">
      <c r="B2739" s="1058"/>
      <c r="C2739" s="1063"/>
      <c r="D2739" s="1061"/>
      <c r="E2739" s="1061"/>
      <c r="F2739" s="1061"/>
      <c r="G2739" s="1061"/>
      <c r="H2739" s="1061"/>
      <c r="I2739" s="1061"/>
      <c r="J2739" s="1062"/>
      <c r="K2739" s="192">
        <v>3</v>
      </c>
      <c r="L2739" s="1038" t="s">
        <v>331</v>
      </c>
      <c r="M2739" s="1039"/>
      <c r="N2739" s="1038" t="s">
        <v>354</v>
      </c>
      <c r="O2739" s="1039"/>
      <c r="P2739" s="1034" t="s">
        <v>332</v>
      </c>
      <c r="Q2739" s="1036"/>
      <c r="R2739" s="408" t="s">
        <v>532</v>
      </c>
      <c r="S2739" s="408"/>
      <c r="T2739" s="408"/>
      <c r="U2739" s="1034" t="s">
        <v>554</v>
      </c>
      <c r="V2739" s="1036"/>
      <c r="W2739" s="1034" t="s">
        <v>551</v>
      </c>
      <c r="X2739" s="1035"/>
      <c r="Y2739" s="286"/>
      <c r="Z2739" s="286"/>
      <c r="AA2739" s="286"/>
      <c r="AB2739" s="286"/>
      <c r="AC2739" s="223"/>
      <c r="AD2739" s="223"/>
      <c r="AE2739" s="223"/>
      <c r="AF2739" s="223"/>
      <c r="AG2739" s="223"/>
      <c r="AH2739" s="223"/>
      <c r="AI2739" s="223"/>
      <c r="AJ2739" s="223"/>
      <c r="AK2739" s="1052"/>
      <c r="AL2739" s="1053"/>
      <c r="AM2739" s="1053"/>
      <c r="AN2739" s="1054"/>
      <c r="AO2739" s="1055"/>
      <c r="AP2739" s="3"/>
      <c r="AQ2739" s="222">
        <f t="shared" si="1267"/>
        <v>2</v>
      </c>
      <c r="AV2739" s="167"/>
      <c r="AW2739" s="167"/>
      <c r="AX2739" s="167"/>
      <c r="AY2739" s="167"/>
      <c r="AZ2739" s="167"/>
      <c r="BA2739" s="167"/>
      <c r="BB2739" s="167"/>
      <c r="BC2739" s="167"/>
      <c r="BD2739" s="167"/>
    </row>
    <row r="2740" spans="2:56" ht="12" customHeight="1" x14ac:dyDescent="0.15">
      <c r="B2740" s="1058"/>
      <c r="C2740" s="1063"/>
      <c r="D2740" s="1061"/>
      <c r="E2740" s="1061"/>
      <c r="F2740" s="1061"/>
      <c r="G2740" s="1061"/>
      <c r="H2740" s="1061"/>
      <c r="I2740" s="1061"/>
      <c r="J2740" s="1062"/>
      <c r="K2740" s="192"/>
      <c r="L2740" s="1038"/>
      <c r="M2740" s="1039"/>
      <c r="N2740" s="1038"/>
      <c r="O2740" s="1039"/>
      <c r="P2740" s="1034"/>
      <c r="Q2740" s="1036"/>
      <c r="R2740" s="408"/>
      <c r="S2740" s="408"/>
      <c r="T2740" s="408"/>
      <c r="U2740" s="1034"/>
      <c r="V2740" s="1036"/>
      <c r="W2740" s="1034"/>
      <c r="X2740" s="1035"/>
      <c r="Y2740" s="286"/>
      <c r="Z2740" s="286"/>
      <c r="AA2740" s="286"/>
      <c r="AB2740" s="286"/>
      <c r="AC2740" s="223"/>
      <c r="AD2740" s="223"/>
      <c r="AE2740" s="223"/>
      <c r="AF2740" s="223"/>
      <c r="AG2740" s="223"/>
      <c r="AH2740" s="223"/>
      <c r="AI2740" s="223"/>
      <c r="AJ2740" s="223"/>
      <c r="AK2740" s="1052"/>
      <c r="AL2740" s="1053"/>
      <c r="AM2740" s="1053"/>
      <c r="AN2740" s="1054"/>
      <c r="AO2740" s="1055"/>
      <c r="AP2740" s="3"/>
      <c r="AQ2740" s="222">
        <f t="shared" si="1267"/>
        <v>1</v>
      </c>
      <c r="AV2740" s="167"/>
      <c r="AW2740" s="167"/>
      <c r="AX2740" s="167"/>
      <c r="AY2740" s="167"/>
      <c r="AZ2740" s="167"/>
      <c r="BA2740" s="167"/>
      <c r="BB2740" s="167"/>
      <c r="BC2740" s="167"/>
      <c r="BD2740" s="167"/>
    </row>
    <row r="2741" spans="2:56" ht="12" customHeight="1" x14ac:dyDescent="0.15">
      <c r="B2741" s="1058"/>
      <c r="C2741" s="1063"/>
      <c r="D2741" s="1061"/>
      <c r="E2741" s="1061"/>
      <c r="F2741" s="1061"/>
      <c r="G2741" s="1061"/>
      <c r="H2741" s="1061"/>
      <c r="I2741" s="1061"/>
      <c r="J2741" s="1062"/>
      <c r="K2741" s="192"/>
      <c r="L2741" s="1038"/>
      <c r="M2741" s="1039"/>
      <c r="N2741" s="1038"/>
      <c r="O2741" s="1039"/>
      <c r="P2741" s="1034"/>
      <c r="Q2741" s="1036"/>
      <c r="R2741" s="408"/>
      <c r="S2741" s="408"/>
      <c r="T2741" s="408"/>
      <c r="U2741" s="1034"/>
      <c r="V2741" s="1036"/>
      <c r="W2741" s="1034"/>
      <c r="X2741" s="1035"/>
      <c r="Y2741" s="286"/>
      <c r="Z2741" s="286"/>
      <c r="AA2741" s="286"/>
      <c r="AB2741" s="286"/>
      <c r="AC2741" s="223"/>
      <c r="AD2741" s="223"/>
      <c r="AE2741" s="223"/>
      <c r="AF2741" s="223"/>
      <c r="AG2741" s="223"/>
      <c r="AH2741" s="223"/>
      <c r="AI2741" s="223"/>
      <c r="AJ2741" s="223"/>
      <c r="AK2741" s="1052"/>
      <c r="AL2741" s="1053"/>
      <c r="AM2741" s="1053"/>
      <c r="AN2741" s="1054"/>
      <c r="AO2741" s="1055"/>
      <c r="AP2741" s="3"/>
      <c r="AQ2741" s="222">
        <f t="shared" si="1267"/>
        <v>1</v>
      </c>
      <c r="AV2741" s="167"/>
      <c r="AW2741" s="167"/>
      <c r="AX2741" s="167"/>
      <c r="AY2741" s="167"/>
      <c r="AZ2741" s="167"/>
      <c r="BA2741" s="167"/>
      <c r="BB2741" s="167"/>
      <c r="BC2741" s="167"/>
      <c r="BD2741" s="167"/>
    </row>
    <row r="2742" spans="2:56" ht="12" customHeight="1" x14ac:dyDescent="0.15">
      <c r="B2742" s="1058"/>
      <c r="C2742" s="1063"/>
      <c r="D2742" s="1061"/>
      <c r="E2742" s="1061"/>
      <c r="F2742" s="1061"/>
      <c r="G2742" s="1061"/>
      <c r="H2742" s="1061"/>
      <c r="I2742" s="1061"/>
      <c r="J2742" s="1062"/>
      <c r="K2742" s="192"/>
      <c r="L2742" s="1038"/>
      <c r="M2742" s="1039"/>
      <c r="N2742" s="1038"/>
      <c r="O2742" s="1039"/>
      <c r="P2742" s="1034"/>
      <c r="Q2742" s="1036"/>
      <c r="R2742" s="408"/>
      <c r="S2742" s="408"/>
      <c r="T2742" s="408"/>
      <c r="U2742" s="1034"/>
      <c r="V2742" s="1036"/>
      <c r="W2742" s="1034"/>
      <c r="X2742" s="1035"/>
      <c r="Y2742" s="286"/>
      <c r="Z2742" s="286"/>
      <c r="AA2742" s="286"/>
      <c r="AB2742" s="286"/>
      <c r="AC2742" s="223"/>
      <c r="AD2742" s="223"/>
      <c r="AE2742" s="223"/>
      <c r="AF2742" s="223"/>
      <c r="AG2742" s="223"/>
      <c r="AH2742" s="223"/>
      <c r="AI2742" s="223"/>
      <c r="AJ2742" s="223"/>
      <c r="AK2742" s="1052"/>
      <c r="AL2742" s="1053"/>
      <c r="AM2742" s="1053"/>
      <c r="AN2742" s="1054"/>
      <c r="AO2742" s="1055"/>
      <c r="AP2742" s="3"/>
      <c r="AQ2742" s="222">
        <f t="shared" si="1267"/>
        <v>1</v>
      </c>
      <c r="AV2742" s="167"/>
      <c r="AW2742" s="167"/>
      <c r="AX2742" s="167"/>
      <c r="AY2742" s="167"/>
      <c r="AZ2742" s="167"/>
      <c r="BA2742" s="167"/>
      <c r="BB2742" s="167"/>
      <c r="BC2742" s="167"/>
      <c r="BD2742" s="167"/>
    </row>
    <row r="2743" spans="2:56" s="162" customFormat="1" ht="12" customHeight="1" x14ac:dyDescent="0.15">
      <c r="B2743" s="1058"/>
      <c r="C2743" s="1063"/>
      <c r="D2743" s="1061"/>
      <c r="E2743" s="1061"/>
      <c r="F2743" s="1061"/>
      <c r="G2743" s="1061"/>
      <c r="H2743" s="1061"/>
      <c r="I2743" s="1061"/>
      <c r="J2743" s="1062"/>
      <c r="K2743" s="192"/>
      <c r="L2743" s="1038"/>
      <c r="M2743" s="1039"/>
      <c r="N2743" s="1038"/>
      <c r="O2743" s="1039"/>
      <c r="P2743" s="1034"/>
      <c r="Q2743" s="1036"/>
      <c r="R2743" s="408"/>
      <c r="S2743" s="408"/>
      <c r="T2743" s="408"/>
      <c r="U2743" s="1034"/>
      <c r="V2743" s="1036"/>
      <c r="W2743" s="1034"/>
      <c r="X2743" s="1035"/>
      <c r="Y2743" s="286"/>
      <c r="Z2743" s="286"/>
      <c r="AA2743" s="286"/>
      <c r="AB2743" s="286"/>
      <c r="AC2743" s="223"/>
      <c r="AD2743" s="223"/>
      <c r="AE2743" s="223"/>
      <c r="AF2743" s="223"/>
      <c r="AG2743" s="223"/>
      <c r="AH2743" s="223"/>
      <c r="AI2743" s="223"/>
      <c r="AJ2743" s="223"/>
      <c r="AK2743" s="1034"/>
      <c r="AL2743" s="1035"/>
      <c r="AM2743" s="1035"/>
      <c r="AN2743" s="788"/>
      <c r="AO2743" s="789"/>
      <c r="AP2743" s="3"/>
      <c r="AQ2743" s="222">
        <f t="shared" si="1267"/>
        <v>1</v>
      </c>
    </row>
    <row r="2744" spans="2:56" s="162" customFormat="1" ht="12" customHeight="1" x14ac:dyDescent="0.15">
      <c r="B2744" s="1058"/>
      <c r="C2744" s="1063"/>
      <c r="D2744" s="1061"/>
      <c r="E2744" s="1061"/>
      <c r="F2744" s="1061"/>
      <c r="G2744" s="1061"/>
      <c r="H2744" s="1061"/>
      <c r="I2744" s="1061"/>
      <c r="J2744" s="1062"/>
      <c r="K2744" s="192"/>
      <c r="L2744" s="1038"/>
      <c r="M2744" s="1039"/>
      <c r="N2744" s="1038"/>
      <c r="O2744" s="1039"/>
      <c r="P2744" s="1034"/>
      <c r="Q2744" s="1036"/>
      <c r="R2744" s="408"/>
      <c r="S2744" s="408"/>
      <c r="T2744" s="408"/>
      <c r="U2744" s="1034"/>
      <c r="V2744" s="1036"/>
      <c r="W2744" s="1034"/>
      <c r="X2744" s="1035"/>
      <c r="Y2744" s="286"/>
      <c r="Z2744" s="286"/>
      <c r="AA2744" s="286"/>
      <c r="AB2744" s="286"/>
      <c r="AC2744" s="223"/>
      <c r="AD2744" s="223"/>
      <c r="AE2744" s="223"/>
      <c r="AF2744" s="223"/>
      <c r="AG2744" s="223"/>
      <c r="AH2744" s="223"/>
      <c r="AI2744" s="223"/>
      <c r="AJ2744" s="223"/>
      <c r="AK2744" s="1034"/>
      <c r="AL2744" s="1035"/>
      <c r="AM2744" s="1035"/>
      <c r="AN2744" s="788"/>
      <c r="AO2744" s="789"/>
      <c r="AP2744" s="3"/>
      <c r="AQ2744" s="222">
        <f t="shared" si="1267"/>
        <v>1</v>
      </c>
    </row>
    <row r="2745" spans="2:56" s="162" customFormat="1" ht="12" customHeight="1" x14ac:dyDescent="0.15">
      <c r="B2745" s="1058"/>
      <c r="C2745" s="1063"/>
      <c r="D2745" s="1061"/>
      <c r="E2745" s="1061"/>
      <c r="F2745" s="1061"/>
      <c r="G2745" s="1061"/>
      <c r="H2745" s="1061"/>
      <c r="I2745" s="1061"/>
      <c r="J2745" s="1062"/>
      <c r="K2745" s="192"/>
      <c r="L2745" s="1038"/>
      <c r="M2745" s="1039"/>
      <c r="N2745" s="1038"/>
      <c r="O2745" s="1039"/>
      <c r="P2745" s="1034"/>
      <c r="Q2745" s="1036"/>
      <c r="R2745" s="408"/>
      <c r="S2745" s="408"/>
      <c r="T2745" s="408"/>
      <c r="U2745" s="1034"/>
      <c r="V2745" s="1036"/>
      <c r="W2745" s="1034"/>
      <c r="X2745" s="1035"/>
      <c r="Y2745" s="286"/>
      <c r="Z2745" s="286"/>
      <c r="AA2745" s="286"/>
      <c r="AB2745" s="286"/>
      <c r="AC2745" s="223"/>
      <c r="AD2745" s="223"/>
      <c r="AE2745" s="223"/>
      <c r="AF2745" s="223"/>
      <c r="AG2745" s="223"/>
      <c r="AH2745" s="223"/>
      <c r="AI2745" s="223"/>
      <c r="AJ2745" s="223"/>
      <c r="AK2745" s="1034"/>
      <c r="AL2745" s="1035"/>
      <c r="AM2745" s="1035"/>
      <c r="AN2745" s="788"/>
      <c r="AO2745" s="789"/>
      <c r="AP2745" s="3"/>
      <c r="AQ2745" s="222">
        <f t="shared" si="1267"/>
        <v>1</v>
      </c>
    </row>
    <row r="2746" spans="2:56" s="162" customFormat="1" ht="12" customHeight="1" x14ac:dyDescent="0.15">
      <c r="B2746" s="1058"/>
      <c r="C2746" s="1063"/>
      <c r="D2746" s="1061"/>
      <c r="E2746" s="1061"/>
      <c r="F2746" s="1061"/>
      <c r="G2746" s="1061"/>
      <c r="H2746" s="1061"/>
      <c r="I2746" s="1061"/>
      <c r="J2746" s="1062"/>
      <c r="K2746" s="192"/>
      <c r="L2746" s="1038"/>
      <c r="M2746" s="1039"/>
      <c r="N2746" s="1038"/>
      <c r="O2746" s="1039"/>
      <c r="P2746" s="1034"/>
      <c r="Q2746" s="1036"/>
      <c r="R2746" s="408"/>
      <c r="S2746" s="408"/>
      <c r="T2746" s="408"/>
      <c r="U2746" s="1034"/>
      <c r="V2746" s="1036"/>
      <c r="W2746" s="1034"/>
      <c r="X2746" s="1035"/>
      <c r="Y2746" s="286"/>
      <c r="Z2746" s="286"/>
      <c r="AA2746" s="286"/>
      <c r="AB2746" s="286"/>
      <c r="AC2746" s="223"/>
      <c r="AD2746" s="223"/>
      <c r="AE2746" s="223"/>
      <c r="AF2746" s="223"/>
      <c r="AG2746" s="223"/>
      <c r="AH2746" s="223"/>
      <c r="AI2746" s="223"/>
      <c r="AJ2746" s="223"/>
      <c r="AK2746" s="1034"/>
      <c r="AL2746" s="1035"/>
      <c r="AM2746" s="1035"/>
      <c r="AN2746" s="788"/>
      <c r="AO2746" s="789"/>
      <c r="AP2746" s="3"/>
      <c r="AQ2746" s="222">
        <f t="shared" si="1267"/>
        <v>1</v>
      </c>
    </row>
    <row r="2747" spans="2:56" s="162" customFormat="1" ht="12" customHeight="1" x14ac:dyDescent="0.15">
      <c r="B2747" s="1058"/>
      <c r="C2747" s="1063"/>
      <c r="D2747" s="1061"/>
      <c r="E2747" s="1061"/>
      <c r="F2747" s="1061"/>
      <c r="G2747" s="1061"/>
      <c r="H2747" s="1061"/>
      <c r="I2747" s="1061"/>
      <c r="J2747" s="1062"/>
      <c r="K2747" s="192"/>
      <c r="L2747" s="1038"/>
      <c r="M2747" s="1039"/>
      <c r="N2747" s="1038"/>
      <c r="O2747" s="1039"/>
      <c r="P2747" s="1034"/>
      <c r="Q2747" s="1036"/>
      <c r="R2747" s="408"/>
      <c r="S2747" s="408"/>
      <c r="T2747" s="408"/>
      <c r="U2747" s="1034"/>
      <c r="V2747" s="1036"/>
      <c r="W2747" s="1034"/>
      <c r="X2747" s="1035"/>
      <c r="Y2747" s="286"/>
      <c r="Z2747" s="286"/>
      <c r="AA2747" s="286"/>
      <c r="AB2747" s="286"/>
      <c r="AC2747" s="223"/>
      <c r="AD2747" s="223"/>
      <c r="AE2747" s="223"/>
      <c r="AF2747" s="223"/>
      <c r="AG2747" s="223"/>
      <c r="AH2747" s="223"/>
      <c r="AI2747" s="223"/>
      <c r="AJ2747" s="223"/>
      <c r="AK2747" s="1034"/>
      <c r="AL2747" s="1035"/>
      <c r="AM2747" s="1035"/>
      <c r="AN2747" s="788"/>
      <c r="AO2747" s="789"/>
      <c r="AP2747" s="3"/>
      <c r="AQ2747" s="222">
        <f t="shared" si="1267"/>
        <v>1</v>
      </c>
    </row>
    <row r="2748" spans="2:56" s="162" customFormat="1" ht="12" customHeight="1" x14ac:dyDescent="0.15">
      <c r="B2748" s="1058"/>
      <c r="C2748" s="1063"/>
      <c r="D2748" s="1061"/>
      <c r="E2748" s="1061"/>
      <c r="F2748" s="1061"/>
      <c r="G2748" s="1061"/>
      <c r="H2748" s="1061"/>
      <c r="I2748" s="1061"/>
      <c r="J2748" s="1062"/>
      <c r="K2748" s="192"/>
      <c r="L2748" s="1038"/>
      <c r="M2748" s="1039"/>
      <c r="N2748" s="1038"/>
      <c r="O2748" s="1039"/>
      <c r="P2748" s="1034"/>
      <c r="Q2748" s="1036"/>
      <c r="R2748" s="408"/>
      <c r="S2748" s="408"/>
      <c r="T2748" s="408"/>
      <c r="U2748" s="1034"/>
      <c r="V2748" s="1036"/>
      <c r="W2748" s="1034"/>
      <c r="X2748" s="1035"/>
      <c r="Y2748" s="286"/>
      <c r="Z2748" s="286"/>
      <c r="AA2748" s="286"/>
      <c r="AB2748" s="286"/>
      <c r="AC2748" s="223"/>
      <c r="AD2748" s="223"/>
      <c r="AE2748" s="223"/>
      <c r="AF2748" s="223"/>
      <c r="AG2748" s="223"/>
      <c r="AH2748" s="223"/>
      <c r="AI2748" s="223"/>
      <c r="AJ2748" s="223"/>
      <c r="AK2748" s="1034"/>
      <c r="AL2748" s="1035"/>
      <c r="AM2748" s="1035"/>
      <c r="AN2748" s="788"/>
      <c r="AO2748" s="789"/>
      <c r="AP2748" s="3"/>
      <c r="AQ2748" s="222">
        <f t="shared" si="1267"/>
        <v>1</v>
      </c>
    </row>
    <row r="2749" spans="2:56" s="162" customFormat="1" ht="12" customHeight="1" x14ac:dyDescent="0.15">
      <c r="B2749" s="1058"/>
      <c r="C2749" s="1063"/>
      <c r="D2749" s="1061"/>
      <c r="E2749" s="1061"/>
      <c r="F2749" s="1061"/>
      <c r="G2749" s="1061"/>
      <c r="H2749" s="1061"/>
      <c r="I2749" s="1061"/>
      <c r="J2749" s="1062"/>
      <c r="K2749" s="192"/>
      <c r="L2749" s="1038"/>
      <c r="M2749" s="1039"/>
      <c r="N2749" s="1038"/>
      <c r="O2749" s="1039"/>
      <c r="P2749" s="1034"/>
      <c r="Q2749" s="1036"/>
      <c r="R2749" s="408"/>
      <c r="S2749" s="408"/>
      <c r="T2749" s="408"/>
      <c r="U2749" s="1034"/>
      <c r="V2749" s="1036"/>
      <c r="W2749" s="1034"/>
      <c r="X2749" s="1035"/>
      <c r="Y2749" s="286"/>
      <c r="Z2749" s="286"/>
      <c r="AA2749" s="286"/>
      <c r="AB2749" s="286"/>
      <c r="AC2749" s="223"/>
      <c r="AD2749" s="223"/>
      <c r="AE2749" s="223"/>
      <c r="AF2749" s="223"/>
      <c r="AG2749" s="223"/>
      <c r="AH2749" s="223"/>
      <c r="AI2749" s="223"/>
      <c r="AJ2749" s="223"/>
      <c r="AK2749" s="1034"/>
      <c r="AL2749" s="1035"/>
      <c r="AM2749" s="1035"/>
      <c r="AN2749" s="788"/>
      <c r="AO2749" s="789"/>
      <c r="AP2749" s="3"/>
      <c r="AQ2749" s="222">
        <f t="shared" si="1267"/>
        <v>1</v>
      </c>
    </row>
    <row r="2750" spans="2:56" s="162" customFormat="1" ht="12" customHeight="1" x14ac:dyDescent="0.15">
      <c r="B2750" s="1058"/>
      <c r="C2750" s="1063"/>
      <c r="D2750" s="1061"/>
      <c r="E2750" s="1061"/>
      <c r="F2750" s="1061"/>
      <c r="G2750" s="1061"/>
      <c r="H2750" s="1061"/>
      <c r="I2750" s="1061"/>
      <c r="J2750" s="1062"/>
      <c r="K2750" s="192"/>
      <c r="L2750" s="1038"/>
      <c r="M2750" s="1039"/>
      <c r="N2750" s="1038"/>
      <c r="O2750" s="1039"/>
      <c r="P2750" s="1034"/>
      <c r="Q2750" s="1036"/>
      <c r="R2750" s="408"/>
      <c r="S2750" s="408"/>
      <c r="T2750" s="408"/>
      <c r="U2750" s="1034"/>
      <c r="V2750" s="1036"/>
      <c r="W2750" s="1034"/>
      <c r="X2750" s="1035"/>
      <c r="Y2750" s="286"/>
      <c r="Z2750" s="286"/>
      <c r="AA2750" s="286"/>
      <c r="AB2750" s="286"/>
      <c r="AC2750" s="223"/>
      <c r="AD2750" s="223"/>
      <c r="AE2750" s="223"/>
      <c r="AF2750" s="223"/>
      <c r="AG2750" s="223"/>
      <c r="AH2750" s="223"/>
      <c r="AI2750" s="223"/>
      <c r="AJ2750" s="223"/>
      <c r="AK2750" s="1034"/>
      <c r="AL2750" s="1035"/>
      <c r="AM2750" s="1035"/>
      <c r="AN2750" s="788"/>
      <c r="AO2750" s="789"/>
      <c r="AP2750" s="3"/>
      <c r="AQ2750" s="222">
        <f t="shared" si="1267"/>
        <v>1</v>
      </c>
    </row>
    <row r="2751" spans="2:56" s="162" customFormat="1" ht="12" customHeight="1" x14ac:dyDescent="0.15">
      <c r="B2751" s="1058"/>
      <c r="C2751" s="1063"/>
      <c r="D2751" s="1061"/>
      <c r="E2751" s="1061"/>
      <c r="F2751" s="1061"/>
      <c r="G2751" s="1061"/>
      <c r="H2751" s="1061"/>
      <c r="I2751" s="1061"/>
      <c r="J2751" s="1062"/>
      <c r="K2751" s="192"/>
      <c r="L2751" s="1038"/>
      <c r="M2751" s="1039"/>
      <c r="N2751" s="1038"/>
      <c r="O2751" s="1039"/>
      <c r="P2751" s="1034"/>
      <c r="Q2751" s="1036"/>
      <c r="R2751" s="408"/>
      <c r="S2751" s="408"/>
      <c r="T2751" s="408"/>
      <c r="U2751" s="1034"/>
      <c r="V2751" s="1036"/>
      <c r="W2751" s="1034"/>
      <c r="X2751" s="1035"/>
      <c r="Y2751" s="286"/>
      <c r="Z2751" s="286"/>
      <c r="AA2751" s="286"/>
      <c r="AB2751" s="286"/>
      <c r="AC2751" s="223"/>
      <c r="AD2751" s="223"/>
      <c r="AE2751" s="223"/>
      <c r="AF2751" s="223"/>
      <c r="AG2751" s="223"/>
      <c r="AH2751" s="223"/>
      <c r="AI2751" s="223"/>
      <c r="AJ2751" s="223"/>
      <c r="AK2751" s="1034"/>
      <c r="AL2751" s="1035"/>
      <c r="AM2751" s="1035"/>
      <c r="AN2751" s="788"/>
      <c r="AO2751" s="789"/>
      <c r="AP2751" s="3"/>
      <c r="AQ2751" s="222">
        <f t="shared" si="1267"/>
        <v>1</v>
      </c>
    </row>
    <row r="2752" spans="2:56" s="162" customFormat="1" ht="12" customHeight="1" x14ac:dyDescent="0.15">
      <c r="B2752" s="1058"/>
      <c r="C2752" s="1063"/>
      <c r="D2752" s="1061"/>
      <c r="E2752" s="1061"/>
      <c r="F2752" s="1061"/>
      <c r="G2752" s="1061"/>
      <c r="H2752" s="1061"/>
      <c r="I2752" s="1061"/>
      <c r="J2752" s="1062"/>
      <c r="K2752" s="192"/>
      <c r="L2752" s="1038"/>
      <c r="M2752" s="1039"/>
      <c r="N2752" s="1038"/>
      <c r="O2752" s="1039"/>
      <c r="P2752" s="1034"/>
      <c r="Q2752" s="1036"/>
      <c r="R2752" s="408"/>
      <c r="S2752" s="408"/>
      <c r="T2752" s="408"/>
      <c r="U2752" s="1034"/>
      <c r="V2752" s="1036"/>
      <c r="W2752" s="1034"/>
      <c r="X2752" s="1035"/>
      <c r="Y2752" s="286"/>
      <c r="Z2752" s="286"/>
      <c r="AA2752" s="286"/>
      <c r="AB2752" s="286"/>
      <c r="AC2752" s="223"/>
      <c r="AD2752" s="223"/>
      <c r="AE2752" s="223"/>
      <c r="AF2752" s="223"/>
      <c r="AG2752" s="223"/>
      <c r="AH2752" s="223"/>
      <c r="AI2752" s="223"/>
      <c r="AJ2752" s="223"/>
      <c r="AK2752" s="1034"/>
      <c r="AL2752" s="1035"/>
      <c r="AM2752" s="1035"/>
      <c r="AN2752" s="788"/>
      <c r="AO2752" s="789"/>
      <c r="AP2752" s="3"/>
      <c r="AQ2752" s="222">
        <f t="shared" si="1267"/>
        <v>1</v>
      </c>
    </row>
    <row r="2753" spans="2:46" s="162" customFormat="1" ht="12" customHeight="1" x14ac:dyDescent="0.15">
      <c r="B2753" s="1058"/>
      <c r="C2753" s="1063"/>
      <c r="D2753" s="1061"/>
      <c r="E2753" s="1061"/>
      <c r="F2753" s="1061"/>
      <c r="G2753" s="1061"/>
      <c r="H2753" s="1061"/>
      <c r="I2753" s="1061"/>
      <c r="J2753" s="1062"/>
      <c r="K2753" s="192"/>
      <c r="L2753" s="1038"/>
      <c r="M2753" s="1039"/>
      <c r="N2753" s="1038"/>
      <c r="O2753" s="1039"/>
      <c r="P2753" s="1034"/>
      <c r="Q2753" s="1036"/>
      <c r="R2753" s="408"/>
      <c r="S2753" s="408"/>
      <c r="T2753" s="408"/>
      <c r="U2753" s="1034"/>
      <c r="V2753" s="1036"/>
      <c r="W2753" s="1034"/>
      <c r="X2753" s="1035"/>
      <c r="Y2753" s="286"/>
      <c r="Z2753" s="286"/>
      <c r="AA2753" s="286"/>
      <c r="AB2753" s="286"/>
      <c r="AC2753" s="223"/>
      <c r="AD2753" s="223"/>
      <c r="AE2753" s="223"/>
      <c r="AF2753" s="223"/>
      <c r="AG2753" s="223"/>
      <c r="AH2753" s="223"/>
      <c r="AI2753" s="223"/>
      <c r="AJ2753" s="223"/>
      <c r="AK2753" s="1034"/>
      <c r="AL2753" s="1035"/>
      <c r="AM2753" s="1035"/>
      <c r="AN2753" s="788"/>
      <c r="AO2753" s="789"/>
      <c r="AP2753" s="3"/>
      <c r="AQ2753" s="222">
        <f t="shared" si="1267"/>
        <v>1</v>
      </c>
    </row>
    <row r="2754" spans="2:46" s="162" customFormat="1" ht="12" customHeight="1" x14ac:dyDescent="0.15">
      <c r="B2754" s="1058"/>
      <c r="C2754" s="1063"/>
      <c r="D2754" s="1061"/>
      <c r="E2754" s="1061"/>
      <c r="F2754" s="1061"/>
      <c r="G2754" s="1061"/>
      <c r="H2754" s="1061"/>
      <c r="I2754" s="1061"/>
      <c r="J2754" s="1062"/>
      <c r="K2754" s="192"/>
      <c r="L2754" s="1038"/>
      <c r="M2754" s="1039"/>
      <c r="N2754" s="1038"/>
      <c r="O2754" s="1039"/>
      <c r="P2754" s="1034"/>
      <c r="Q2754" s="1036"/>
      <c r="R2754" s="408"/>
      <c r="S2754" s="408"/>
      <c r="T2754" s="408"/>
      <c r="U2754" s="1034"/>
      <c r="V2754" s="1036"/>
      <c r="W2754" s="1034"/>
      <c r="X2754" s="1035"/>
      <c r="Y2754" s="286"/>
      <c r="Z2754" s="286"/>
      <c r="AA2754" s="286"/>
      <c r="AB2754" s="286"/>
      <c r="AC2754" s="223"/>
      <c r="AD2754" s="223"/>
      <c r="AE2754" s="223"/>
      <c r="AF2754" s="223"/>
      <c r="AG2754" s="223"/>
      <c r="AH2754" s="223"/>
      <c r="AI2754" s="223"/>
      <c r="AJ2754" s="223"/>
      <c r="AK2754" s="1034"/>
      <c r="AL2754" s="1035"/>
      <c r="AM2754" s="1035"/>
      <c r="AN2754" s="788"/>
      <c r="AO2754" s="789"/>
      <c r="AP2754" s="3"/>
      <c r="AQ2754" s="222">
        <f t="shared" si="1267"/>
        <v>1</v>
      </c>
    </row>
    <row r="2755" spans="2:46" s="162" customFormat="1" ht="12" customHeight="1" x14ac:dyDescent="0.15">
      <c r="B2755" s="1058"/>
      <c r="C2755" s="1063"/>
      <c r="D2755" s="1061"/>
      <c r="E2755" s="1061"/>
      <c r="F2755" s="1061"/>
      <c r="G2755" s="1061"/>
      <c r="H2755" s="1061"/>
      <c r="I2755" s="1061"/>
      <c r="J2755" s="1062"/>
      <c r="K2755" s="192"/>
      <c r="L2755" s="1038"/>
      <c r="M2755" s="1039"/>
      <c r="N2755" s="1038"/>
      <c r="O2755" s="1039"/>
      <c r="P2755" s="1034"/>
      <c r="Q2755" s="1036"/>
      <c r="R2755" s="408"/>
      <c r="S2755" s="408"/>
      <c r="T2755" s="408"/>
      <c r="U2755" s="1034"/>
      <c r="V2755" s="1036"/>
      <c r="W2755" s="1034"/>
      <c r="X2755" s="1035"/>
      <c r="Y2755" s="286"/>
      <c r="Z2755" s="286"/>
      <c r="AA2755" s="286"/>
      <c r="AB2755" s="286"/>
      <c r="AC2755" s="223"/>
      <c r="AD2755" s="223"/>
      <c r="AE2755" s="223"/>
      <c r="AF2755" s="223"/>
      <c r="AG2755" s="223"/>
      <c r="AH2755" s="223"/>
      <c r="AI2755" s="223"/>
      <c r="AJ2755" s="223"/>
      <c r="AK2755" s="1034"/>
      <c r="AL2755" s="1035"/>
      <c r="AM2755" s="1035"/>
      <c r="AN2755" s="788"/>
      <c r="AO2755" s="789"/>
      <c r="AP2755" s="3"/>
      <c r="AQ2755" s="222">
        <f t="shared" si="1267"/>
        <v>1</v>
      </c>
    </row>
    <row r="2756" spans="2:46" s="162" customFormat="1" ht="12" customHeight="1" x14ac:dyDescent="0.15">
      <c r="B2756" s="1058"/>
      <c r="C2756" s="1063"/>
      <c r="D2756" s="1061"/>
      <c r="E2756" s="1061"/>
      <c r="F2756" s="1061"/>
      <c r="G2756" s="1061"/>
      <c r="H2756" s="1061"/>
      <c r="I2756" s="1061"/>
      <c r="J2756" s="1062"/>
      <c r="K2756" s="192"/>
      <c r="L2756" s="1038"/>
      <c r="M2756" s="1039"/>
      <c r="N2756" s="1038"/>
      <c r="O2756" s="1039"/>
      <c r="P2756" s="1034"/>
      <c r="Q2756" s="1036"/>
      <c r="R2756" s="408"/>
      <c r="S2756" s="408"/>
      <c r="T2756" s="408"/>
      <c r="U2756" s="1034"/>
      <c r="V2756" s="1036"/>
      <c r="W2756" s="1034"/>
      <c r="X2756" s="1035"/>
      <c r="Y2756" s="286"/>
      <c r="Z2756" s="286"/>
      <c r="AA2756" s="286"/>
      <c r="AB2756" s="286"/>
      <c r="AC2756" s="223"/>
      <c r="AD2756" s="223"/>
      <c r="AE2756" s="223"/>
      <c r="AF2756" s="223"/>
      <c r="AG2756" s="223"/>
      <c r="AH2756" s="223"/>
      <c r="AI2756" s="223"/>
      <c r="AJ2756" s="223"/>
      <c r="AK2756" s="1034"/>
      <c r="AL2756" s="1035"/>
      <c r="AM2756" s="1035"/>
      <c r="AN2756" s="788"/>
      <c r="AO2756" s="789"/>
      <c r="AP2756" s="3"/>
      <c r="AQ2756" s="222">
        <f t="shared" si="1267"/>
        <v>1</v>
      </c>
    </row>
    <row r="2757" spans="2:46" s="162" customFormat="1" ht="12" customHeight="1" x14ac:dyDescent="0.15">
      <c r="B2757" s="1058"/>
      <c r="C2757" s="1063"/>
      <c r="D2757" s="1061"/>
      <c r="E2757" s="1061"/>
      <c r="F2757" s="1061"/>
      <c r="G2757" s="1061"/>
      <c r="H2757" s="1061"/>
      <c r="I2757" s="1061"/>
      <c r="J2757" s="1062"/>
      <c r="K2757" s="1016" t="s">
        <v>216</v>
      </c>
      <c r="L2757" s="1016" t="s">
        <v>215</v>
      </c>
      <c r="M2757" s="1016"/>
      <c r="N2757" s="1016"/>
      <c r="O2757" s="1016"/>
      <c r="P2757" s="1016"/>
      <c r="Q2757" s="1016"/>
      <c r="R2757" s="1016"/>
      <c r="S2757" s="1016"/>
      <c r="T2757" s="1016"/>
      <c r="U2757" s="1016"/>
      <c r="V2757" s="1016"/>
      <c r="W2757" s="1016"/>
      <c r="X2757" s="1016"/>
      <c r="Y2757" s="1040" t="s">
        <v>466</v>
      </c>
      <c r="Z2757" s="1041"/>
      <c r="AA2757" s="1041"/>
      <c r="AB2757" s="1042"/>
      <c r="AC2757" s="224">
        <f t="shared" ref="AC2757:AJ2757" si="1268">SUM(AC2737:AC2756)</f>
        <v>0</v>
      </c>
      <c r="AD2757" s="224">
        <f t="shared" si="1268"/>
        <v>0</v>
      </c>
      <c r="AE2757" s="224">
        <f t="shared" si="1268"/>
        <v>0</v>
      </c>
      <c r="AF2757" s="224">
        <f t="shared" si="1268"/>
        <v>0</v>
      </c>
      <c r="AG2757" s="224">
        <f t="shared" si="1268"/>
        <v>0</v>
      </c>
      <c r="AH2757" s="224">
        <f t="shared" si="1268"/>
        <v>0</v>
      </c>
      <c r="AI2757" s="224">
        <f t="shared" si="1268"/>
        <v>0</v>
      </c>
      <c r="AJ2757" s="224">
        <f t="shared" si="1268"/>
        <v>0.15</v>
      </c>
      <c r="AK2757" s="1040" t="s">
        <v>214</v>
      </c>
      <c r="AL2757" s="1041"/>
      <c r="AM2757" s="1041"/>
      <c r="AN2757" s="788"/>
      <c r="AO2757" s="789"/>
      <c r="AP2757" s="3"/>
    </row>
    <row r="2758" spans="2:46" s="162" customFormat="1" ht="12" customHeight="1" x14ac:dyDescent="0.15">
      <c r="B2758" s="1058"/>
      <c r="C2758" s="1063"/>
      <c r="D2758" s="1061"/>
      <c r="E2758" s="1061"/>
      <c r="F2758" s="1061"/>
      <c r="G2758" s="1061"/>
      <c r="H2758" s="1061"/>
      <c r="I2758" s="1061"/>
      <c r="J2758" s="1062"/>
      <c r="K2758" s="1016"/>
      <c r="L2758" s="1016" t="s">
        <v>467</v>
      </c>
      <c r="M2758" s="1016"/>
      <c r="N2758" s="1016"/>
      <c r="O2758" s="1016" t="s">
        <v>213</v>
      </c>
      <c r="P2758" s="1016"/>
      <c r="Q2758" s="1016"/>
      <c r="R2758" s="1016"/>
      <c r="S2758" s="1016"/>
      <c r="T2758" s="1016"/>
      <c r="U2758" s="1016"/>
      <c r="V2758" s="1016"/>
      <c r="W2758" s="1016"/>
      <c r="X2758" s="1016"/>
      <c r="Y2758" s="193">
        <f>COUNTIF(Y2737:Y2756,"○")</f>
        <v>0</v>
      </c>
      <c r="Z2758" s="193">
        <f>COUNTIF(Z2737:Z2756,"○")</f>
        <v>0</v>
      </c>
      <c r="AA2758" s="193">
        <f>COUNTIF(AA2737:AA2756,"○")</f>
        <v>0</v>
      </c>
      <c r="AB2758" s="193">
        <f>COUNTIF(AB2737:AB2756,"○")</f>
        <v>0</v>
      </c>
      <c r="AC2758" s="193">
        <f t="shared" ref="AC2758:AJ2758" si="1269">COUNT(AC2737:AC2756)</f>
        <v>0</v>
      </c>
      <c r="AD2758" s="193">
        <f t="shared" si="1269"/>
        <v>0</v>
      </c>
      <c r="AE2758" s="193">
        <f t="shared" si="1269"/>
        <v>0</v>
      </c>
      <c r="AF2758" s="193">
        <f t="shared" si="1269"/>
        <v>0</v>
      </c>
      <c r="AG2758" s="193">
        <f t="shared" si="1269"/>
        <v>0</v>
      </c>
      <c r="AH2758" s="193">
        <f t="shared" si="1269"/>
        <v>0</v>
      </c>
      <c r="AI2758" s="193">
        <f t="shared" si="1269"/>
        <v>0</v>
      </c>
      <c r="AJ2758" s="193">
        <f t="shared" si="1269"/>
        <v>1</v>
      </c>
      <c r="AK2758" s="1043"/>
      <c r="AL2758" s="1044"/>
      <c r="AM2758" s="1044"/>
      <c r="AN2758" s="1044"/>
      <c r="AO2758" s="1045"/>
      <c r="AP2758" s="3"/>
    </row>
    <row r="2759" spans="2:46" ht="12" customHeight="1" x14ac:dyDescent="0.15">
      <c r="B2759" s="1058"/>
      <c r="C2759" s="1063"/>
      <c r="D2759" s="1061"/>
      <c r="E2759" s="1061"/>
      <c r="F2759" s="1061"/>
      <c r="G2759" s="1061"/>
      <c r="H2759" s="1061"/>
      <c r="I2759" s="1061"/>
      <c r="J2759" s="1062"/>
      <c r="K2759" s="1016"/>
      <c r="L2759" s="1016"/>
      <c r="M2759" s="1016"/>
      <c r="N2759" s="1016"/>
      <c r="O2759" s="1016" t="s">
        <v>468</v>
      </c>
      <c r="P2759" s="1016"/>
      <c r="Q2759" s="1016"/>
      <c r="R2759" s="1016"/>
      <c r="S2759" s="1016"/>
      <c r="T2759" s="1016"/>
      <c r="U2759" s="1016"/>
      <c r="V2759" s="1016"/>
      <c r="W2759" s="1016"/>
      <c r="X2759" s="1016"/>
      <c r="Y2759" s="1034" t="str">
        <f>IF(Y2758&gt;0,"Ⅳ",IF(Z2758&gt;0,"Ⅲ",IF(AA2758&gt;0,"Ⅱa",IF(AB2758&gt;0,"Ⅱb","Ⅰ"))))</f>
        <v>Ⅰ</v>
      </c>
      <c r="Z2759" s="1035"/>
      <c r="AA2759" s="1035"/>
      <c r="AB2759" s="1036"/>
      <c r="AC2759" s="1034" t="str">
        <f>IF(AC2758&gt;0,"Ⅳ",IF(AD2758&gt;0,"Ⅲ",IF(AE2758&gt;0,"Ⅱa",IF(AF2758&gt;0,"Ⅱb","Ⅰ"))))</f>
        <v>Ⅰ</v>
      </c>
      <c r="AD2759" s="1035"/>
      <c r="AE2759" s="1035"/>
      <c r="AF2759" s="1036"/>
      <c r="AG2759" s="1034" t="str">
        <f>IF(AG2758&gt;0,"Ⅳ",IF(AH2758&gt;0,"Ⅲ",IF(AI2758&gt;0,"Ⅱa",IF(AJ2758&gt;0,"Ⅱb","Ⅰ"))))</f>
        <v>Ⅱb</v>
      </c>
      <c r="AH2759" s="1035"/>
      <c r="AI2759" s="1035"/>
      <c r="AJ2759" s="1036"/>
      <c r="AK2759" s="1046"/>
      <c r="AL2759" s="1047"/>
      <c r="AM2759" s="1047"/>
      <c r="AN2759" s="1047"/>
      <c r="AO2759" s="1048"/>
      <c r="AP2759" s="3"/>
      <c r="AQ2759" s="282" t="s">
        <v>312</v>
      </c>
      <c r="AR2759" s="282" t="s">
        <v>313</v>
      </c>
      <c r="AS2759" s="699" t="s">
        <v>316</v>
      </c>
      <c r="AT2759" s="1026"/>
    </row>
    <row r="2760" spans="2:46" ht="12" customHeight="1" x14ac:dyDescent="0.15">
      <c r="B2760" s="1058"/>
      <c r="C2760" s="1063"/>
      <c r="D2760" s="1061"/>
      <c r="E2760" s="1061"/>
      <c r="F2760" s="1061"/>
      <c r="G2760" s="1061"/>
      <c r="H2760" s="1061"/>
      <c r="I2760" s="1061"/>
      <c r="J2760" s="1062"/>
      <c r="K2760" s="1016"/>
      <c r="L2760" s="1016" t="s">
        <v>469</v>
      </c>
      <c r="M2760" s="1016"/>
      <c r="N2760" s="1016"/>
      <c r="O2760" s="1016" t="s">
        <v>212</v>
      </c>
      <c r="P2760" s="1016"/>
      <c r="Q2760" s="1016"/>
      <c r="R2760" s="1016"/>
      <c r="S2760" s="1016"/>
      <c r="T2760" s="1016"/>
      <c r="U2760" s="1016"/>
      <c r="V2760" s="1016"/>
      <c r="W2760" s="1016"/>
      <c r="X2760" s="1016"/>
      <c r="Y2760" s="187" t="s">
        <v>32</v>
      </c>
      <c r="Z2760" s="187" t="s">
        <v>33</v>
      </c>
      <c r="AA2760" s="1027" t="s">
        <v>34</v>
      </c>
      <c r="AB2760" s="1027"/>
      <c r="AC2760" s="187" t="s">
        <v>32</v>
      </c>
      <c r="AD2760" s="187" t="s">
        <v>33</v>
      </c>
      <c r="AE2760" s="1027" t="s">
        <v>34</v>
      </c>
      <c r="AF2760" s="1027"/>
      <c r="AG2760" s="187" t="s">
        <v>32</v>
      </c>
      <c r="AH2760" s="187" t="s">
        <v>33</v>
      </c>
      <c r="AI2760" s="1027" t="s">
        <v>34</v>
      </c>
      <c r="AJ2760" s="1027"/>
      <c r="AK2760" s="1046"/>
      <c r="AL2760" s="1047"/>
      <c r="AM2760" s="1047"/>
      <c r="AN2760" s="1047"/>
      <c r="AO2760" s="1048"/>
      <c r="AP2760" s="3"/>
      <c r="AQ2760" s="1028">
        <f>+Y2758+Z2758</f>
        <v>0</v>
      </c>
      <c r="AR2760" s="1029"/>
      <c r="AS2760" s="1028">
        <f>+AA2758+AB2758</f>
        <v>0</v>
      </c>
      <c r="AT2760" s="1029"/>
    </row>
    <row r="2761" spans="2:46" ht="12" customHeight="1" x14ac:dyDescent="0.15">
      <c r="B2761" s="1058"/>
      <c r="C2761" s="1063"/>
      <c r="D2761" s="1061"/>
      <c r="E2761" s="1061"/>
      <c r="F2761" s="1061"/>
      <c r="G2761" s="1061"/>
      <c r="H2761" s="1061"/>
      <c r="I2761" s="1061"/>
      <c r="J2761" s="1062"/>
      <c r="K2761" s="1016"/>
      <c r="L2761" s="1016"/>
      <c r="M2761" s="1016"/>
      <c r="N2761" s="1016"/>
      <c r="O2761" s="1016" t="s">
        <v>470</v>
      </c>
      <c r="P2761" s="1016"/>
      <c r="Q2761" s="1016"/>
      <c r="R2761" s="1016"/>
      <c r="S2761" s="1016"/>
      <c r="T2761" s="1016"/>
      <c r="U2761" s="1016"/>
      <c r="V2761" s="1016"/>
      <c r="W2761" s="1016"/>
      <c r="X2761" s="1016"/>
      <c r="Y2761" s="193" t="str">
        <f>IF(Y2758=0,"",1)</f>
        <v/>
      </c>
      <c r="Z2761" s="193" t="str">
        <f>IF(Z2758=0,"",1)</f>
        <v/>
      </c>
      <c r="AA2761" s="1030" t="str">
        <f>IF(AQ2760=1,"",IF(AS2760&gt;0,1,""))</f>
        <v/>
      </c>
      <c r="AB2761" s="1031"/>
      <c r="AC2761" s="193">
        <f>+AC2758</f>
        <v>0</v>
      </c>
      <c r="AD2761" s="193">
        <f>AD2758</f>
        <v>0</v>
      </c>
      <c r="AE2761" s="1030">
        <f>AE2758+AF2758</f>
        <v>0</v>
      </c>
      <c r="AF2761" s="1031"/>
      <c r="AG2761" s="193">
        <f>AG2758</f>
        <v>0</v>
      </c>
      <c r="AH2761" s="193">
        <f>AH2758</f>
        <v>0</v>
      </c>
      <c r="AI2761" s="1030">
        <f>AI2758+AJ2758</f>
        <v>1</v>
      </c>
      <c r="AJ2761" s="1031"/>
      <c r="AK2761" s="1046"/>
      <c r="AL2761" s="1047"/>
      <c r="AM2761" s="1047"/>
      <c r="AN2761" s="1047"/>
      <c r="AO2761" s="1048"/>
      <c r="AP2761" s="3"/>
      <c r="AQ2761" s="197">
        <f>+Y2758+AC2761+AG2761</f>
        <v>0</v>
      </c>
      <c r="AR2761" s="197">
        <f>+Z2758+AD2761+AH2761</f>
        <v>0</v>
      </c>
      <c r="AS2761" s="1032">
        <f>+AS2760+AE2761+AI2761</f>
        <v>1</v>
      </c>
      <c r="AT2761" s="1033"/>
    </row>
    <row r="2762" spans="2:46" ht="12" customHeight="1" x14ac:dyDescent="0.15">
      <c r="B2762" s="1058"/>
      <c r="C2762" s="1063"/>
      <c r="D2762" s="1061"/>
      <c r="E2762" s="1061"/>
      <c r="F2762" s="1061"/>
      <c r="G2762" s="1061"/>
      <c r="H2762" s="1061"/>
      <c r="I2762" s="1061"/>
      <c r="J2762" s="1062"/>
      <c r="K2762" s="1016"/>
      <c r="L2762" s="1016"/>
      <c r="M2762" s="1016"/>
      <c r="N2762" s="1016"/>
      <c r="O2762" s="1016" t="s">
        <v>471</v>
      </c>
      <c r="P2762" s="1016"/>
      <c r="Q2762" s="1016"/>
      <c r="R2762" s="1016"/>
      <c r="S2762" s="1016"/>
      <c r="T2762" s="1016"/>
      <c r="U2762" s="1016"/>
      <c r="V2762" s="1016"/>
      <c r="W2762" s="1016"/>
      <c r="X2762" s="1016"/>
      <c r="Y2762" s="1034" t="s">
        <v>875</v>
      </c>
      <c r="Z2762" s="1035"/>
      <c r="AA2762" s="1035"/>
      <c r="AB2762" s="1036"/>
      <c r="AC2762" s="1034" t="str">
        <f>IF(AC2761&gt;0,"Ⅳ",IF(AD2761&gt;0,"Ⅲ",IF(AE2761&gt;0,"Ⅱ","Ⅰ")))</f>
        <v>Ⅰ</v>
      </c>
      <c r="AD2762" s="1035"/>
      <c r="AE2762" s="1035"/>
      <c r="AF2762" s="1036"/>
      <c r="AG2762" s="1034" t="str">
        <f>IF(AG2761&gt;0,"Ⅳ",IF(AH2761&gt;0,"Ⅲ",IF(AI2761&gt;0,"Ⅱ","Ⅰ")))</f>
        <v>Ⅱ</v>
      </c>
      <c r="AH2762" s="1035"/>
      <c r="AI2762" s="1035"/>
      <c r="AJ2762" s="1036"/>
      <c r="AK2762" s="1046"/>
      <c r="AL2762" s="1047"/>
      <c r="AM2762" s="1047"/>
      <c r="AN2762" s="1047"/>
      <c r="AO2762" s="1048"/>
      <c r="AP2762" s="3"/>
      <c r="AQ2762" s="1037" t="str">
        <f>IF(AQ2761&gt;0,"Ⅳ",IF(AR2761&gt;0,"Ⅲ",IF(AS2761&gt;0,"Ⅱ","Ⅰ")))</f>
        <v>Ⅱ</v>
      </c>
      <c r="AR2762" s="1037"/>
      <c r="AS2762" s="1037"/>
      <c r="AT2762" s="1037"/>
    </row>
    <row r="2763" spans="2:46" ht="12" customHeight="1" x14ac:dyDescent="0.15">
      <c r="B2763" s="1058"/>
      <c r="C2763" s="1063"/>
      <c r="D2763" s="1061"/>
      <c r="E2763" s="1061"/>
      <c r="F2763" s="1061"/>
      <c r="G2763" s="1061"/>
      <c r="H2763" s="1061"/>
      <c r="I2763" s="1061"/>
      <c r="J2763" s="1062"/>
      <c r="K2763" s="1016"/>
      <c r="L2763" s="1016"/>
      <c r="M2763" s="1016"/>
      <c r="N2763" s="1016"/>
      <c r="O2763" s="1016" t="s">
        <v>472</v>
      </c>
      <c r="P2763" s="1016"/>
      <c r="Q2763" s="1016"/>
      <c r="R2763" s="1016"/>
      <c r="S2763" s="1016"/>
      <c r="T2763" s="1016"/>
      <c r="U2763" s="1016"/>
      <c r="V2763" s="1016"/>
      <c r="W2763" s="1016"/>
      <c r="X2763" s="1016"/>
      <c r="Y2763" s="1034" t="str">
        <f>IF(COUNTIF(Y2762:AJ2762,"Ⅳ")&gt;0,"Ⅳ",IF(COUNTIF(Y2762:AJ2762,"Ⅲ")&gt;0,"Ⅲ",IF(COUNTIF(Y2762:AJ2762,"Ⅱ")&gt;0,"Ⅱ","Ⅰ")))</f>
        <v>Ⅱ</v>
      </c>
      <c r="Z2763" s="1035"/>
      <c r="AA2763" s="1035"/>
      <c r="AB2763" s="1035"/>
      <c r="AC2763" s="1035"/>
      <c r="AD2763" s="1035"/>
      <c r="AE2763" s="1035"/>
      <c r="AF2763" s="1035"/>
      <c r="AG2763" s="1035"/>
      <c r="AH2763" s="1035"/>
      <c r="AI2763" s="1035"/>
      <c r="AJ2763" s="1036"/>
      <c r="AK2763" s="1049"/>
      <c r="AL2763" s="1050"/>
      <c r="AM2763" s="1050"/>
      <c r="AN2763" s="1050"/>
      <c r="AO2763" s="1051"/>
      <c r="AP2763" s="3"/>
    </row>
    <row r="2764" spans="2:46" ht="14.25" customHeight="1" x14ac:dyDescent="0.15">
      <c r="B2764" s="1058"/>
      <c r="C2764" s="1063"/>
      <c r="D2764" s="1061"/>
      <c r="E2764" s="1061"/>
      <c r="F2764" s="1061"/>
      <c r="G2764" s="1061"/>
      <c r="H2764" s="1061"/>
      <c r="I2764" s="1061"/>
      <c r="J2764" s="1062"/>
      <c r="K2764" s="1016" t="s">
        <v>169</v>
      </c>
      <c r="L2764" s="1017"/>
      <c r="M2764" s="1017"/>
      <c r="N2764" s="1017"/>
      <c r="O2764" s="1017"/>
      <c r="P2764" s="1017"/>
      <c r="Q2764" s="1017"/>
      <c r="R2764" s="1017"/>
      <c r="S2764" s="1017"/>
      <c r="T2764" s="1017"/>
      <c r="U2764" s="1017"/>
      <c r="V2764" s="1017"/>
      <c r="W2764" s="1017"/>
      <c r="X2764" s="1017"/>
      <c r="Y2764" s="1017"/>
      <c r="Z2764" s="1017"/>
      <c r="AA2764" s="1017"/>
      <c r="AB2764" s="1017"/>
      <c r="AC2764" s="1017"/>
      <c r="AD2764" s="1017"/>
      <c r="AE2764" s="1017"/>
      <c r="AF2764" s="1017"/>
      <c r="AG2764" s="1017"/>
      <c r="AH2764" s="1017"/>
      <c r="AI2764" s="1017"/>
      <c r="AJ2764" s="1017"/>
      <c r="AK2764" s="1017"/>
      <c r="AL2764" s="1017"/>
      <c r="AM2764" s="1017"/>
      <c r="AN2764" s="1017"/>
      <c r="AO2764" s="1017"/>
      <c r="AP2764" s="3"/>
    </row>
    <row r="2765" spans="2:46" ht="14.25" customHeight="1" x14ac:dyDescent="0.15">
      <c r="B2765" s="1058"/>
      <c r="C2765" s="1063"/>
      <c r="D2765" s="1061"/>
      <c r="E2765" s="1061"/>
      <c r="F2765" s="1061"/>
      <c r="G2765" s="1061"/>
      <c r="H2765" s="1061"/>
      <c r="I2765" s="1061"/>
      <c r="J2765" s="1062"/>
      <c r="K2765" s="1016"/>
      <c r="L2765" s="1017"/>
      <c r="M2765" s="1017"/>
      <c r="N2765" s="1017"/>
      <c r="O2765" s="1017"/>
      <c r="P2765" s="1017"/>
      <c r="Q2765" s="1017"/>
      <c r="R2765" s="1017"/>
      <c r="S2765" s="1017"/>
      <c r="T2765" s="1017"/>
      <c r="U2765" s="1017"/>
      <c r="V2765" s="1017"/>
      <c r="W2765" s="1017"/>
      <c r="X2765" s="1017"/>
      <c r="Y2765" s="1017"/>
      <c r="Z2765" s="1017"/>
      <c r="AA2765" s="1017"/>
      <c r="AB2765" s="1017"/>
      <c r="AC2765" s="1017"/>
      <c r="AD2765" s="1017"/>
      <c r="AE2765" s="1017"/>
      <c r="AF2765" s="1017"/>
      <c r="AG2765" s="1017"/>
      <c r="AH2765" s="1017"/>
      <c r="AI2765" s="1017"/>
      <c r="AJ2765" s="1017"/>
      <c r="AK2765" s="1017"/>
      <c r="AL2765" s="1017"/>
      <c r="AM2765" s="1017"/>
      <c r="AN2765" s="1017"/>
      <c r="AO2765" s="1017"/>
      <c r="AP2765" s="3"/>
    </row>
    <row r="2766" spans="2:46" ht="12" customHeight="1" x14ac:dyDescent="0.15">
      <c r="B2766" s="1058"/>
      <c r="C2766" s="1063"/>
      <c r="D2766" s="1061"/>
      <c r="E2766" s="1061"/>
      <c r="F2766" s="1061"/>
      <c r="G2766" s="1061"/>
      <c r="H2766" s="1061"/>
      <c r="I2766" s="1061"/>
      <c r="J2766" s="1062"/>
      <c r="K2766" s="1018" t="s">
        <v>473</v>
      </c>
      <c r="L2766" s="1018"/>
      <c r="M2766" s="1018"/>
      <c r="N2766" s="1018"/>
      <c r="O2766" s="1018"/>
      <c r="P2766" s="1018"/>
      <c r="Q2766" s="1018"/>
      <c r="R2766" s="1018"/>
      <c r="S2766" s="1018"/>
      <c r="T2766" s="1018"/>
      <c r="U2766" s="1018"/>
      <c r="V2766" s="1018"/>
      <c r="W2766" s="1018"/>
      <c r="X2766" s="1018"/>
      <c r="Y2766" s="1018"/>
      <c r="Z2766" s="1018"/>
      <c r="AA2766" s="1018"/>
      <c r="AB2766" s="1018"/>
      <c r="AC2766" s="1018"/>
      <c r="AD2766" s="1018"/>
      <c r="AE2766" s="1018"/>
      <c r="AF2766" s="1018"/>
      <c r="AG2766" s="1018"/>
      <c r="AH2766" s="1018"/>
      <c r="AI2766" s="1018"/>
      <c r="AJ2766" s="1018"/>
      <c r="AK2766" s="1018"/>
      <c r="AL2766" s="1018"/>
      <c r="AM2766" s="1018"/>
      <c r="AN2766" s="1018"/>
      <c r="AO2766" s="1018"/>
      <c r="AP2766" s="3"/>
    </row>
    <row r="2767" spans="2:46" ht="12" customHeight="1" x14ac:dyDescent="0.15">
      <c r="B2767" s="1058"/>
      <c r="C2767" s="1063"/>
      <c r="D2767" s="1061"/>
      <c r="E2767" s="1061"/>
      <c r="F2767" s="1061"/>
      <c r="G2767" s="1061"/>
      <c r="H2767" s="1061"/>
      <c r="I2767" s="1061"/>
      <c r="J2767" s="1062"/>
      <c r="K2767" s="1019" t="s">
        <v>523</v>
      </c>
      <c r="L2767" s="1019"/>
      <c r="M2767" s="1019"/>
      <c r="N2767" s="1019"/>
      <c r="O2767" s="1019"/>
      <c r="P2767" s="1019"/>
      <c r="Q2767" s="1019"/>
      <c r="R2767" s="1019"/>
      <c r="S2767" s="1019"/>
      <c r="T2767" s="1019"/>
      <c r="U2767" s="1019"/>
      <c r="V2767" s="1019"/>
      <c r="W2767" s="1019"/>
      <c r="X2767" s="1019"/>
      <c r="Y2767" s="1019"/>
      <c r="Z2767" s="1019"/>
      <c r="AA2767" s="1019"/>
      <c r="AB2767" s="1019"/>
      <c r="AC2767" s="1019"/>
      <c r="AD2767" s="1019"/>
      <c r="AE2767" s="1019"/>
      <c r="AF2767" s="1019"/>
      <c r="AG2767" s="1019"/>
      <c r="AH2767" s="1019"/>
      <c r="AI2767" s="1019"/>
      <c r="AJ2767" s="1019"/>
      <c r="AK2767" s="1019"/>
      <c r="AL2767" s="1019"/>
      <c r="AM2767" s="1019"/>
      <c r="AN2767" s="1019"/>
      <c r="AO2767" s="1019"/>
      <c r="AP2767" s="3"/>
    </row>
    <row r="2768" spans="2:46" ht="12" customHeight="1" x14ac:dyDescent="0.15">
      <c r="B2768" s="1058"/>
      <c r="C2768" s="1063"/>
      <c r="D2768" s="1061"/>
      <c r="E2768" s="1061"/>
      <c r="F2768" s="1061"/>
      <c r="G2768" s="1061"/>
      <c r="H2768" s="1061"/>
      <c r="I2768" s="1061"/>
      <c r="J2768" s="1062"/>
      <c r="K2768" s="194" t="s">
        <v>474</v>
      </c>
      <c r="L2768" s="195"/>
      <c r="M2768" s="195"/>
      <c r="N2768" s="195"/>
      <c r="O2768" s="195"/>
      <c r="P2768" s="195"/>
      <c r="Q2768" s="195"/>
      <c r="R2768" s="195"/>
      <c r="S2768" s="195"/>
      <c r="T2768" s="195"/>
      <c r="U2768" s="195"/>
      <c r="V2768" s="195"/>
      <c r="W2768" s="195"/>
      <c r="X2768" s="195"/>
      <c r="Y2768" s="195"/>
      <c r="Z2768" s="195"/>
      <c r="AA2768" s="195"/>
      <c r="AB2768" s="195"/>
      <c r="AC2768" s="195"/>
      <c r="AD2768" s="195"/>
      <c r="AE2768" s="195"/>
      <c r="AF2768" s="195"/>
      <c r="AG2768" s="195"/>
      <c r="AH2768" s="195"/>
      <c r="AI2768" s="195"/>
      <c r="AJ2768" s="195"/>
      <c r="AK2768" s="195"/>
      <c r="AL2768" s="195"/>
      <c r="AM2768" s="195"/>
      <c r="AN2768" s="195"/>
      <c r="AO2768" s="196"/>
      <c r="AP2768" s="3"/>
    </row>
    <row r="2769" spans="2:86" ht="12" customHeight="1" x14ac:dyDescent="0.15">
      <c r="B2769" s="1058"/>
      <c r="C2769" s="1063"/>
      <c r="D2769" s="1061"/>
      <c r="E2769" s="1061"/>
      <c r="F2769" s="1061"/>
      <c r="G2769" s="1061"/>
      <c r="H2769" s="1061"/>
      <c r="I2769" s="1061"/>
      <c r="J2769" s="1062"/>
      <c r="K2769" s="194" t="s">
        <v>475</v>
      </c>
      <c r="L2769" s="195"/>
      <c r="M2769" s="195"/>
      <c r="N2769" s="195"/>
      <c r="O2769" s="195"/>
      <c r="P2769" s="195"/>
      <c r="Q2769" s="195"/>
      <c r="R2769" s="195"/>
      <c r="S2769" s="195"/>
      <c r="T2769" s="195"/>
      <c r="U2769" s="195"/>
      <c r="V2769" s="195"/>
      <c r="W2769" s="195"/>
      <c r="X2769" s="195"/>
      <c r="Y2769" s="195"/>
      <c r="Z2769" s="195"/>
      <c r="AA2769" s="195"/>
      <c r="AB2769" s="195"/>
      <c r="AC2769" s="195"/>
      <c r="AD2769" s="195"/>
      <c r="AE2769" s="195"/>
      <c r="AF2769" s="195"/>
      <c r="AG2769" s="195"/>
      <c r="AH2769" s="195"/>
      <c r="AI2769" s="195"/>
      <c r="AJ2769" s="195"/>
      <c r="AK2769" s="195"/>
      <c r="AL2769" s="195"/>
      <c r="AM2769" s="195"/>
      <c r="AN2769" s="195"/>
      <c r="AO2769" s="196"/>
      <c r="AP2769" s="3"/>
    </row>
    <row r="2770" spans="2:86" ht="12" customHeight="1" x14ac:dyDescent="0.15">
      <c r="B2770" s="1058"/>
      <c r="C2770" s="1063"/>
      <c r="D2770" s="1061"/>
      <c r="E2770" s="1061"/>
      <c r="F2770" s="1061"/>
      <c r="G2770" s="1061"/>
      <c r="H2770" s="1061"/>
      <c r="I2770" s="1061"/>
      <c r="J2770" s="1062"/>
      <c r="K2770" s="1020" t="s">
        <v>476</v>
      </c>
      <c r="L2770" s="1021"/>
      <c r="M2770" s="1021"/>
      <c r="N2770" s="1021"/>
      <c r="O2770" s="1021"/>
      <c r="P2770" s="1021"/>
      <c r="Q2770" s="1021"/>
      <c r="R2770" s="1021"/>
      <c r="S2770" s="1021"/>
      <c r="T2770" s="1021"/>
      <c r="U2770" s="1021"/>
      <c r="V2770" s="1021"/>
      <c r="W2770" s="1021"/>
      <c r="X2770" s="1021"/>
      <c r="Y2770" s="1021"/>
      <c r="Z2770" s="1021"/>
      <c r="AA2770" s="1021"/>
      <c r="AB2770" s="1021"/>
      <c r="AC2770" s="1021"/>
      <c r="AD2770" s="1021"/>
      <c r="AE2770" s="1021"/>
      <c r="AF2770" s="1021"/>
      <c r="AG2770" s="1021"/>
      <c r="AH2770" s="1021"/>
      <c r="AI2770" s="1021"/>
      <c r="AJ2770" s="1021"/>
      <c r="AK2770" s="1021"/>
      <c r="AL2770" s="1021"/>
      <c r="AM2770" s="1021"/>
      <c r="AN2770" s="1021"/>
      <c r="AO2770" s="1022"/>
      <c r="AP2770" s="3"/>
    </row>
    <row r="2771" spans="2:86" ht="12" customHeight="1" x14ac:dyDescent="0.15">
      <c r="B2771" s="591"/>
      <c r="C2771" s="1064"/>
      <c r="D2771" s="1065"/>
      <c r="E2771" s="1065"/>
      <c r="F2771" s="1065"/>
      <c r="G2771" s="1065"/>
      <c r="H2771" s="1065"/>
      <c r="I2771" s="1065"/>
      <c r="J2771" s="1066"/>
      <c r="K2771" s="1023"/>
      <c r="L2771" s="1024"/>
      <c r="M2771" s="1024"/>
      <c r="N2771" s="1024"/>
      <c r="O2771" s="1024"/>
      <c r="P2771" s="1024"/>
      <c r="Q2771" s="1024"/>
      <c r="R2771" s="1024"/>
      <c r="S2771" s="1024"/>
      <c r="T2771" s="1024"/>
      <c r="U2771" s="1024"/>
      <c r="V2771" s="1024"/>
      <c r="W2771" s="1024"/>
      <c r="X2771" s="1024"/>
      <c r="Y2771" s="1024"/>
      <c r="Z2771" s="1024"/>
      <c r="AA2771" s="1024"/>
      <c r="AB2771" s="1024"/>
      <c r="AC2771" s="1024"/>
      <c r="AD2771" s="1024"/>
      <c r="AE2771" s="1024"/>
      <c r="AF2771" s="1024"/>
      <c r="AG2771" s="1024"/>
      <c r="AH2771" s="1024"/>
      <c r="AI2771" s="1024"/>
      <c r="AJ2771" s="1024"/>
      <c r="AK2771" s="1024"/>
      <c r="AL2771" s="1024"/>
      <c r="AM2771" s="1024"/>
      <c r="AN2771" s="1024"/>
      <c r="AO2771" s="1025"/>
      <c r="AP2771" s="3"/>
    </row>
    <row r="2772" spans="2:86" s="9" customFormat="1" ht="12" customHeight="1" x14ac:dyDescent="0.15">
      <c r="B2772" s="3" t="s">
        <v>527</v>
      </c>
      <c r="AQ2772" s="162"/>
      <c r="AR2772" s="162"/>
      <c r="AS2772" s="162"/>
      <c r="AT2772" s="162"/>
      <c r="AU2772" s="162"/>
      <c r="AV2772" s="162"/>
      <c r="AW2772" s="162"/>
      <c r="AX2772" s="162"/>
      <c r="AY2772" s="162"/>
      <c r="AZ2772" s="162"/>
      <c r="BA2772" s="162"/>
      <c r="BB2772" s="162"/>
      <c r="BC2772" s="162"/>
      <c r="BD2772" s="162"/>
      <c r="BE2772" s="162"/>
      <c r="BF2772" s="162"/>
      <c r="BG2772" s="162"/>
      <c r="BH2772" s="162"/>
      <c r="BI2772" s="162"/>
      <c r="BJ2772" s="162"/>
      <c r="BK2772" s="162"/>
      <c r="BL2772" s="162"/>
      <c r="BM2772" s="162"/>
      <c r="BN2772" s="162"/>
      <c r="BO2772" s="162"/>
      <c r="BP2772" s="162"/>
      <c r="BQ2772" s="162"/>
      <c r="BR2772" s="162"/>
      <c r="BS2772" s="162"/>
      <c r="BT2772" s="162"/>
      <c r="BU2772" s="162"/>
      <c r="BV2772" s="162"/>
      <c r="BW2772" s="162"/>
      <c r="BX2772" s="162"/>
      <c r="BY2772" s="162"/>
      <c r="BZ2772" s="162"/>
      <c r="CA2772" s="162"/>
      <c r="CB2772" s="162"/>
      <c r="CC2772" s="162"/>
      <c r="CD2772" s="162"/>
      <c r="CE2772" s="162"/>
      <c r="CF2772" s="162"/>
      <c r="CG2772" s="162"/>
      <c r="CH2772" s="162"/>
    </row>
    <row r="2773" spans="2:86" ht="12" customHeight="1" thickBot="1" x14ac:dyDescent="0.2">
      <c r="B2773" s="3" t="s">
        <v>524</v>
      </c>
    </row>
    <row r="2774" spans="2:86" ht="12" customHeight="1" x14ac:dyDescent="0.15">
      <c r="B2774" s="3" t="s">
        <v>525</v>
      </c>
      <c r="AU2774" s="1000" t="s">
        <v>305</v>
      </c>
      <c r="AV2774" s="1001" t="s">
        <v>298</v>
      </c>
      <c r="AW2774" s="1003" t="s">
        <v>299</v>
      </c>
      <c r="AX2774" s="1005" t="s">
        <v>306</v>
      </c>
      <c r="AY2774" s="1006"/>
      <c r="AZ2774" s="1006"/>
      <c r="BA2774" s="1006"/>
      <c r="BB2774" s="1006"/>
      <c r="BC2774" s="1006"/>
      <c r="BD2774" s="1006"/>
      <c r="BE2774" s="1006"/>
      <c r="BF2774" s="1006"/>
      <c r="BG2774" s="1006"/>
      <c r="BH2774" s="1006"/>
      <c r="BI2774" s="1006"/>
      <c r="BJ2774" s="1006"/>
      <c r="BK2774" s="1006"/>
      <c r="BL2774" s="1006"/>
      <c r="BM2774" s="1006"/>
      <c r="BN2774" s="1006"/>
      <c r="BO2774" s="1006"/>
      <c r="BP2774" s="1006"/>
      <c r="BQ2774" s="1006"/>
      <c r="BR2774" s="1007"/>
      <c r="BS2774" s="807" t="s">
        <v>300</v>
      </c>
      <c r="BT2774" s="1008"/>
      <c r="BU2774" s="1008"/>
      <c r="BV2774" s="1008"/>
      <c r="BW2774" s="1009" t="s">
        <v>307</v>
      </c>
      <c r="BX2774" s="1010"/>
      <c r="BY2774" s="1010"/>
      <c r="BZ2774" s="1010"/>
      <c r="CA2774" s="1010"/>
      <c r="CB2774" s="1010"/>
      <c r="CC2774" s="1010"/>
      <c r="CD2774" s="1010"/>
      <c r="CE2774" s="1010"/>
      <c r="CF2774" s="1010"/>
      <c r="CG2774" s="1010"/>
      <c r="CH2774" s="1011"/>
    </row>
    <row r="2775" spans="2:86" ht="12" customHeight="1" x14ac:dyDescent="0.15">
      <c r="B2775" s="3" t="s">
        <v>477</v>
      </c>
      <c r="AU2775" s="1000"/>
      <c r="AV2775" s="1002"/>
      <c r="AW2775" s="1004"/>
      <c r="AX2775" s="1012" t="s">
        <v>308</v>
      </c>
      <c r="AY2775" s="686"/>
      <c r="AZ2775" s="686"/>
      <c r="BA2775" s="686"/>
      <c r="BB2775" s="686"/>
      <c r="BC2775" s="686"/>
      <c r="BD2775" s="686"/>
      <c r="BE2775" s="686"/>
      <c r="BF2775" s="686"/>
      <c r="BG2775" s="686"/>
      <c r="BH2775" s="686"/>
      <c r="BI2775" s="686"/>
      <c r="BJ2775" s="686" t="s">
        <v>309</v>
      </c>
      <c r="BK2775" s="686"/>
      <c r="BL2775" s="686"/>
      <c r="BM2775" s="686"/>
      <c r="BN2775" s="686"/>
      <c r="BO2775" s="686"/>
      <c r="BP2775" s="686"/>
      <c r="BQ2775" s="686"/>
      <c r="BR2775" s="1013"/>
      <c r="BS2775" s="1008"/>
      <c r="BT2775" s="1008"/>
      <c r="BU2775" s="1008"/>
      <c r="BV2775" s="1008"/>
      <c r="BW2775" s="1014" t="s">
        <v>302</v>
      </c>
      <c r="BX2775" s="699"/>
      <c r="BY2775" s="699"/>
      <c r="BZ2775" s="699"/>
      <c r="CA2775" s="686" t="s">
        <v>310</v>
      </c>
      <c r="CB2775" s="686"/>
      <c r="CC2775" s="686"/>
      <c r="CD2775" s="686"/>
      <c r="CE2775" s="686"/>
      <c r="CF2775" s="686"/>
      <c r="CG2775" s="686"/>
      <c r="CH2775" s="1013"/>
    </row>
    <row r="2776" spans="2:86" ht="12" customHeight="1" x14ac:dyDescent="0.15">
      <c r="B2776" s="3" t="s">
        <v>526</v>
      </c>
      <c r="AU2776" s="1000"/>
      <c r="AV2776" s="1002"/>
      <c r="AW2776" s="1004"/>
      <c r="AX2776" s="1012" t="s">
        <v>26</v>
      </c>
      <c r="AY2776" s="686"/>
      <c r="AZ2776" s="686"/>
      <c r="BA2776" s="686"/>
      <c r="BB2776" s="686" t="s">
        <v>22</v>
      </c>
      <c r="BC2776" s="686"/>
      <c r="BD2776" s="686"/>
      <c r="BE2776" s="686"/>
      <c r="BF2776" s="686" t="s">
        <v>24</v>
      </c>
      <c r="BG2776" s="686"/>
      <c r="BH2776" s="686"/>
      <c r="BI2776" s="686"/>
      <c r="BJ2776" s="699" t="s">
        <v>26</v>
      </c>
      <c r="BK2776" s="699"/>
      <c r="BL2776" s="699"/>
      <c r="BM2776" s="699" t="s">
        <v>22</v>
      </c>
      <c r="BN2776" s="699"/>
      <c r="BO2776" s="699"/>
      <c r="BP2776" s="699" t="s">
        <v>24</v>
      </c>
      <c r="BQ2776" s="699"/>
      <c r="BR2776" s="1015"/>
      <c r="BS2776" s="807" t="s">
        <v>26</v>
      </c>
      <c r="BT2776" s="807" t="s">
        <v>22</v>
      </c>
      <c r="BU2776" s="807" t="s">
        <v>24</v>
      </c>
      <c r="BV2776" s="807" t="s">
        <v>303</v>
      </c>
      <c r="BW2776" s="1012" t="s">
        <v>311</v>
      </c>
      <c r="BX2776" s="686"/>
      <c r="BY2776" s="686"/>
      <c r="BZ2776" s="686"/>
      <c r="CA2776" s="686" t="s">
        <v>22</v>
      </c>
      <c r="CB2776" s="686"/>
      <c r="CC2776" s="686"/>
      <c r="CD2776" s="686"/>
      <c r="CE2776" s="686" t="s">
        <v>24</v>
      </c>
      <c r="CF2776" s="686"/>
      <c r="CG2776" s="686"/>
      <c r="CH2776" s="1013"/>
    </row>
    <row r="2777" spans="2:86" ht="12" customHeight="1" x14ac:dyDescent="0.15">
      <c r="B2777" s="3" t="s">
        <v>478</v>
      </c>
      <c r="AU2777" s="1000"/>
      <c r="AV2777" s="1002"/>
      <c r="AW2777" s="1004"/>
      <c r="AX2777" s="156" t="s">
        <v>862</v>
      </c>
      <c r="AY2777" s="157" t="s">
        <v>863</v>
      </c>
      <c r="AZ2777" s="157" t="s">
        <v>864</v>
      </c>
      <c r="BA2777" s="158" t="s">
        <v>865</v>
      </c>
      <c r="BB2777" s="159" t="s">
        <v>866</v>
      </c>
      <c r="BC2777" s="157" t="s">
        <v>863</v>
      </c>
      <c r="BD2777" s="157" t="s">
        <v>867</v>
      </c>
      <c r="BE2777" s="158" t="s">
        <v>865</v>
      </c>
      <c r="BF2777" s="159" t="s">
        <v>866</v>
      </c>
      <c r="BG2777" s="157" t="s">
        <v>863</v>
      </c>
      <c r="BH2777" s="157" t="s">
        <v>864</v>
      </c>
      <c r="BI2777" s="158" t="s">
        <v>865</v>
      </c>
      <c r="BJ2777" s="159" t="s">
        <v>866</v>
      </c>
      <c r="BK2777" s="157" t="s">
        <v>868</v>
      </c>
      <c r="BL2777" s="158" t="s">
        <v>869</v>
      </c>
      <c r="BM2777" s="159" t="s">
        <v>870</v>
      </c>
      <c r="BN2777" s="157" t="s">
        <v>863</v>
      </c>
      <c r="BO2777" s="158" t="s">
        <v>871</v>
      </c>
      <c r="BP2777" s="159" t="s">
        <v>870</v>
      </c>
      <c r="BQ2777" s="157" t="s">
        <v>868</v>
      </c>
      <c r="BR2777" s="160" t="s">
        <v>872</v>
      </c>
      <c r="BS2777" s="1008"/>
      <c r="BT2777" s="1008"/>
      <c r="BU2777" s="1008"/>
      <c r="BV2777" s="1008"/>
      <c r="BW2777" s="156" t="s">
        <v>866</v>
      </c>
      <c r="BX2777" s="157" t="s">
        <v>863</v>
      </c>
      <c r="BY2777" s="157" t="s">
        <v>864</v>
      </c>
      <c r="BZ2777" s="158" t="s">
        <v>865</v>
      </c>
      <c r="CA2777" s="159" t="s">
        <v>866</v>
      </c>
      <c r="CB2777" s="157" t="s">
        <v>873</v>
      </c>
      <c r="CC2777" s="157" t="s">
        <v>864</v>
      </c>
      <c r="CD2777" s="158" t="s">
        <v>865</v>
      </c>
      <c r="CE2777" s="159" t="s">
        <v>866</v>
      </c>
      <c r="CF2777" s="157" t="s">
        <v>863</v>
      </c>
      <c r="CG2777" s="157" t="s">
        <v>864</v>
      </c>
      <c r="CH2777" s="160" t="s">
        <v>874</v>
      </c>
    </row>
    <row r="2778" spans="2:86" x14ac:dyDescent="0.15">
      <c r="B2778" s="3" t="s">
        <v>539</v>
      </c>
      <c r="AU2778" s="1000"/>
      <c r="AV2778" s="188" t="str">
        <f>N2780</f>
        <v>S059</v>
      </c>
      <c r="AW2778" s="300">
        <f>R2780</f>
        <v>10.6</v>
      </c>
      <c r="AX2778" s="197">
        <f>+Y2805</f>
        <v>0</v>
      </c>
      <c r="AY2778" s="197">
        <f>+Z2805</f>
        <v>0</v>
      </c>
      <c r="AZ2778" s="197">
        <f>+AA2805</f>
        <v>0</v>
      </c>
      <c r="BA2778" s="197">
        <f t="shared" ref="BA2778" si="1270">+AB2805</f>
        <v>0</v>
      </c>
      <c r="BB2778" s="197">
        <f>+AC2805</f>
        <v>0</v>
      </c>
      <c r="BC2778" s="197">
        <f t="shared" ref="BC2778" si="1271">+AD2805</f>
        <v>0</v>
      </c>
      <c r="BD2778" s="197">
        <f t="shared" ref="BD2778" si="1272">+AE2805</f>
        <v>1</v>
      </c>
      <c r="BE2778" s="197">
        <f t="shared" ref="BE2778" si="1273">+AF2805</f>
        <v>0</v>
      </c>
      <c r="BF2778" s="197">
        <f t="shared" ref="BF2778" si="1274">+AG2805</f>
        <v>0</v>
      </c>
      <c r="BG2778" s="197">
        <f t="shared" ref="BG2778" si="1275">+AH2805</f>
        <v>0</v>
      </c>
      <c r="BH2778" s="197">
        <f t="shared" ref="BH2778" si="1276">+AI2805</f>
        <v>0</v>
      </c>
      <c r="BI2778" s="197">
        <f t="shared" ref="BI2778" si="1277">+AJ2805</f>
        <v>0</v>
      </c>
      <c r="BJ2778" s="197" t="str">
        <f>+Y2808</f>
        <v/>
      </c>
      <c r="BK2778" s="197" t="str">
        <f t="shared" ref="BK2778" si="1278">+Z2808</f>
        <v/>
      </c>
      <c r="BL2778" s="197" t="str">
        <f>+AA2808</f>
        <v/>
      </c>
      <c r="BM2778" s="197">
        <f>+AC2808</f>
        <v>0</v>
      </c>
      <c r="BN2778" s="197">
        <f t="shared" ref="BN2778" si="1279">+AD2808</f>
        <v>0</v>
      </c>
      <c r="BO2778" s="197">
        <f t="shared" ref="BO2778" si="1280">+AE2808</f>
        <v>1</v>
      </c>
      <c r="BP2778" s="197">
        <f>+AG2808</f>
        <v>0</v>
      </c>
      <c r="BQ2778" s="197">
        <f>+AH2808</f>
        <v>0</v>
      </c>
      <c r="BR2778" s="197">
        <f>+AI2808</f>
        <v>0</v>
      </c>
      <c r="BS2778" s="296" t="str">
        <f>+Y2809</f>
        <v>Ⅰ</v>
      </c>
      <c r="BT2778" s="296" t="str">
        <f>+AC2809</f>
        <v>Ⅱ</v>
      </c>
      <c r="BU2778" s="296" t="str">
        <f>+AG2809</f>
        <v>Ⅰ</v>
      </c>
      <c r="BV2778" s="296" t="str">
        <f>+Y2810</f>
        <v>Ⅱ</v>
      </c>
      <c r="BW2778" s="164" t="str">
        <f>IF(Y2805&gt;0,R2780,"")</f>
        <v/>
      </c>
      <c r="BX2778" s="165" t="str">
        <f>IF(Z2805&gt;0,"",IF(AA2805&gt;0,R2780,""))</f>
        <v/>
      </c>
      <c r="BY2778" s="165" t="str">
        <f>IF(Y2805+Z2805&gt;0,"",IF(AA2805&gt;0,R2780,""))</f>
        <v/>
      </c>
      <c r="BZ2778" s="165" t="str">
        <f>IF(Y2805+Z2805+AA2805&gt;0,"",IF(AB2805&gt;0,R2780,""))</f>
        <v/>
      </c>
      <c r="CA2778" s="166">
        <f t="shared" ref="CA2778" si="1281">+AC2804</f>
        <v>0</v>
      </c>
      <c r="CB2778" s="166">
        <f t="shared" ref="CB2778" si="1282">+AD2804</f>
        <v>0</v>
      </c>
      <c r="CC2778" s="166">
        <f t="shared" ref="CC2778" si="1283">+AE2804</f>
        <v>5.000000000000001E-3</v>
      </c>
      <c r="CD2778" s="166">
        <f t="shared" ref="CD2778" si="1284">+AF2804</f>
        <v>0</v>
      </c>
      <c r="CE2778" s="166">
        <f t="shared" ref="CE2778" si="1285">+AG2804</f>
        <v>0</v>
      </c>
      <c r="CF2778" s="166">
        <f t="shared" ref="CF2778" si="1286">+AH2804</f>
        <v>0</v>
      </c>
      <c r="CG2778" s="166">
        <f t="shared" ref="CG2778" si="1287">+AI2804</f>
        <v>0</v>
      </c>
      <c r="CH2778" s="166">
        <f t="shared" ref="CH2778" si="1288">+AJ2804</f>
        <v>0</v>
      </c>
    </row>
    <row r="2779" spans="2:86" ht="12" customHeight="1" x14ac:dyDescent="0.15">
      <c r="B2779" s="1057" t="s">
        <v>219</v>
      </c>
      <c r="C2779" s="1059"/>
      <c r="D2779" s="1060"/>
      <c r="E2779" s="1061"/>
      <c r="F2779" s="1061"/>
      <c r="G2779" s="1061"/>
      <c r="H2779" s="1061"/>
      <c r="I2779" s="1061"/>
      <c r="J2779" s="1062"/>
      <c r="K2779" s="1067" t="s">
        <v>453</v>
      </c>
      <c r="L2779" s="1068"/>
      <c r="M2779" s="1068"/>
      <c r="N2779" s="1068"/>
      <c r="O2779" s="1068"/>
      <c r="P2779" s="1068"/>
      <c r="Q2779" s="1068"/>
      <c r="R2779" s="1068"/>
      <c r="S2779" s="1068"/>
      <c r="T2779" s="1068"/>
      <c r="U2779" s="1068"/>
      <c r="V2779" s="1068"/>
      <c r="W2779" s="1068"/>
      <c r="X2779" s="1068"/>
      <c r="Y2779" s="1068"/>
      <c r="Z2779" s="1068"/>
      <c r="AA2779" s="1068"/>
      <c r="AB2779" s="1068"/>
      <c r="AC2779" s="1068"/>
      <c r="AD2779" s="1068"/>
      <c r="AE2779" s="1068"/>
      <c r="AF2779" s="1068"/>
      <c r="AG2779" s="1068"/>
      <c r="AH2779" s="1068"/>
      <c r="AI2779" s="1068"/>
      <c r="AJ2779" s="1068"/>
      <c r="AK2779" s="1068"/>
      <c r="AL2779" s="1068"/>
      <c r="AM2779" s="1068"/>
      <c r="AN2779" s="1068"/>
      <c r="AO2779" s="1069"/>
      <c r="AP2779" s="3"/>
    </row>
    <row r="2780" spans="2:86" ht="12" customHeight="1" x14ac:dyDescent="0.15">
      <c r="B2780" s="1058"/>
      <c r="C2780" s="1063"/>
      <c r="D2780" s="1061"/>
      <c r="E2780" s="1061"/>
      <c r="F2780" s="1061"/>
      <c r="G2780" s="1061"/>
      <c r="H2780" s="1061"/>
      <c r="I2780" s="1061"/>
      <c r="J2780" s="1062"/>
      <c r="K2780" s="1040" t="s">
        <v>218</v>
      </c>
      <c r="L2780" s="1041"/>
      <c r="M2780" s="1042"/>
      <c r="N2780" s="1034" t="s">
        <v>779</v>
      </c>
      <c r="O2780" s="1035"/>
      <c r="P2780" s="1040" t="s">
        <v>454</v>
      </c>
      <c r="Q2780" s="1042"/>
      <c r="R2780" s="1070">
        <f>'様式A-2'!C70</f>
        <v>10.6</v>
      </c>
      <c r="S2780" s="1071"/>
      <c r="T2780" s="1072"/>
      <c r="U2780" s="1073" t="s">
        <v>455</v>
      </c>
      <c r="V2780" s="1074"/>
      <c r="W2780" s="1073" t="s">
        <v>456</v>
      </c>
      <c r="X2780" s="1074"/>
      <c r="Y2780" s="1042" t="s">
        <v>217</v>
      </c>
      <c r="Z2780" s="1016"/>
      <c r="AA2780" s="1016"/>
      <c r="AB2780" s="1016"/>
      <c r="AC2780" s="1073" t="s">
        <v>457</v>
      </c>
      <c r="AD2780" s="1079"/>
      <c r="AE2780" s="1079"/>
      <c r="AF2780" s="1079"/>
      <c r="AG2780" s="1079"/>
      <c r="AH2780" s="1079"/>
      <c r="AI2780" s="1079"/>
      <c r="AJ2780" s="1074"/>
      <c r="AK2780" s="1073" t="s">
        <v>458</v>
      </c>
      <c r="AL2780" s="1079"/>
      <c r="AM2780" s="1079"/>
      <c r="AN2780" s="1081"/>
      <c r="AO2780" s="1082"/>
      <c r="AP2780" s="3"/>
      <c r="AV2780" s="167"/>
      <c r="AW2780" s="221"/>
      <c r="AX2780" s="167"/>
      <c r="AY2780" s="167"/>
      <c r="AZ2780" s="167"/>
      <c r="BA2780" s="167"/>
      <c r="BB2780" s="167"/>
      <c r="BC2780" s="167"/>
      <c r="BD2780" s="167"/>
    </row>
    <row r="2781" spans="2:86" ht="12" customHeight="1" x14ac:dyDescent="0.15">
      <c r="B2781" s="1058"/>
      <c r="C2781" s="1063"/>
      <c r="D2781" s="1061"/>
      <c r="E2781" s="1061"/>
      <c r="F2781" s="1061"/>
      <c r="G2781" s="1061"/>
      <c r="H2781" s="1061"/>
      <c r="I2781" s="1061"/>
      <c r="J2781" s="1062"/>
      <c r="K2781" s="1016" t="s">
        <v>459</v>
      </c>
      <c r="L2781" s="1016" t="s">
        <v>199</v>
      </c>
      <c r="M2781" s="1016"/>
      <c r="N2781" s="1016" t="s">
        <v>198</v>
      </c>
      <c r="O2781" s="1016"/>
      <c r="P2781" s="1016" t="s">
        <v>460</v>
      </c>
      <c r="Q2781" s="1016"/>
      <c r="R2781" s="1016" t="s">
        <v>6</v>
      </c>
      <c r="S2781" s="1016"/>
      <c r="T2781" s="1016"/>
      <c r="U2781" s="1075"/>
      <c r="V2781" s="1076"/>
      <c r="W2781" s="1075"/>
      <c r="X2781" s="1076"/>
      <c r="Y2781" s="1042"/>
      <c r="Z2781" s="1016"/>
      <c r="AA2781" s="1016"/>
      <c r="AB2781" s="1016"/>
      <c r="AC2781" s="1077"/>
      <c r="AD2781" s="1080"/>
      <c r="AE2781" s="1080"/>
      <c r="AF2781" s="1080"/>
      <c r="AG2781" s="1080"/>
      <c r="AH2781" s="1080"/>
      <c r="AI2781" s="1080"/>
      <c r="AJ2781" s="1078"/>
      <c r="AK2781" s="1075"/>
      <c r="AL2781" s="1083"/>
      <c r="AM2781" s="1083"/>
      <c r="AN2781" s="1084"/>
      <c r="AO2781" s="1085"/>
      <c r="AP2781" s="3"/>
      <c r="AV2781" s="167"/>
      <c r="AW2781" s="167"/>
      <c r="AX2781" s="167"/>
      <c r="AY2781" s="167"/>
      <c r="AZ2781" s="167"/>
      <c r="BA2781" s="167"/>
      <c r="BB2781" s="167"/>
      <c r="BC2781" s="167"/>
      <c r="BD2781" s="167"/>
    </row>
    <row r="2782" spans="2:86" ht="12" customHeight="1" x14ac:dyDescent="0.15">
      <c r="B2782" s="1058"/>
      <c r="C2782" s="1063"/>
      <c r="D2782" s="1061"/>
      <c r="E2782" s="1061"/>
      <c r="F2782" s="1061"/>
      <c r="G2782" s="1061"/>
      <c r="H2782" s="1061"/>
      <c r="I2782" s="1061"/>
      <c r="J2782" s="1062"/>
      <c r="K2782" s="1016"/>
      <c r="L2782" s="1016"/>
      <c r="M2782" s="1016"/>
      <c r="N2782" s="1016"/>
      <c r="O2782" s="1016"/>
      <c r="P2782" s="1016"/>
      <c r="Q2782" s="1016"/>
      <c r="R2782" s="1016"/>
      <c r="S2782" s="1016"/>
      <c r="T2782" s="1016"/>
      <c r="U2782" s="1075"/>
      <c r="V2782" s="1076"/>
      <c r="W2782" s="1075"/>
      <c r="X2782" s="1076"/>
      <c r="Y2782" s="1042" t="s">
        <v>461</v>
      </c>
      <c r="Z2782" s="1016"/>
      <c r="AA2782" s="1016"/>
      <c r="AB2782" s="1016"/>
      <c r="AC2782" s="1016" t="s">
        <v>462</v>
      </c>
      <c r="AD2782" s="1016"/>
      <c r="AE2782" s="1016"/>
      <c r="AF2782" s="1016"/>
      <c r="AG2782" s="1016" t="s">
        <v>463</v>
      </c>
      <c r="AH2782" s="1016"/>
      <c r="AI2782" s="1016"/>
      <c r="AJ2782" s="1016"/>
      <c r="AK2782" s="1075"/>
      <c r="AL2782" s="1083"/>
      <c r="AM2782" s="1083"/>
      <c r="AN2782" s="1084"/>
      <c r="AO2782" s="1085"/>
      <c r="AP2782" s="3"/>
      <c r="AV2782" s="167"/>
      <c r="AW2782" s="167"/>
      <c r="AX2782" s="167"/>
      <c r="AY2782" s="167"/>
      <c r="AZ2782" s="167"/>
      <c r="BA2782" s="167"/>
      <c r="BB2782" s="167"/>
      <c r="BC2782" s="167"/>
      <c r="BD2782" s="167"/>
    </row>
    <row r="2783" spans="2:86" ht="12" customHeight="1" x14ac:dyDescent="0.15">
      <c r="B2783" s="1058"/>
      <c r="C2783" s="1063"/>
      <c r="D2783" s="1061"/>
      <c r="E2783" s="1061"/>
      <c r="F2783" s="1061"/>
      <c r="G2783" s="1061"/>
      <c r="H2783" s="1061"/>
      <c r="I2783" s="1061"/>
      <c r="J2783" s="1062"/>
      <c r="K2783" s="1016"/>
      <c r="L2783" s="1016"/>
      <c r="M2783" s="1016"/>
      <c r="N2783" s="1016"/>
      <c r="O2783" s="1016"/>
      <c r="P2783" s="1016"/>
      <c r="Q2783" s="1016"/>
      <c r="R2783" s="1016"/>
      <c r="S2783" s="1016"/>
      <c r="T2783" s="1016"/>
      <c r="U2783" s="1077"/>
      <c r="V2783" s="1078"/>
      <c r="W2783" s="1077"/>
      <c r="X2783" s="1078"/>
      <c r="Y2783" s="191" t="s">
        <v>32</v>
      </c>
      <c r="Z2783" s="187" t="s">
        <v>33</v>
      </c>
      <c r="AA2783" s="187" t="s">
        <v>464</v>
      </c>
      <c r="AB2783" s="187" t="s">
        <v>465</v>
      </c>
      <c r="AC2783" s="187" t="s">
        <v>32</v>
      </c>
      <c r="AD2783" s="187" t="s">
        <v>33</v>
      </c>
      <c r="AE2783" s="187" t="s">
        <v>464</v>
      </c>
      <c r="AF2783" s="187" t="s">
        <v>465</v>
      </c>
      <c r="AG2783" s="187" t="s">
        <v>32</v>
      </c>
      <c r="AH2783" s="187" t="s">
        <v>33</v>
      </c>
      <c r="AI2783" s="187" t="s">
        <v>464</v>
      </c>
      <c r="AJ2783" s="187" t="s">
        <v>465</v>
      </c>
      <c r="AK2783" s="1077"/>
      <c r="AL2783" s="1080"/>
      <c r="AM2783" s="1080"/>
      <c r="AN2783" s="1086"/>
      <c r="AO2783" s="1087"/>
      <c r="AP2783" s="3"/>
      <c r="AV2783" s="167"/>
      <c r="AW2783" s="167"/>
      <c r="AX2783" s="167"/>
      <c r="AY2783" s="167"/>
      <c r="AZ2783" s="167"/>
      <c r="BA2783" s="167"/>
      <c r="BB2783" s="167"/>
      <c r="BC2783" s="167"/>
      <c r="BD2783" s="167"/>
    </row>
    <row r="2784" spans="2:86" ht="12" customHeight="1" x14ac:dyDescent="0.15">
      <c r="B2784" s="1058"/>
      <c r="C2784" s="1063"/>
      <c r="D2784" s="1061"/>
      <c r="E2784" s="1061"/>
      <c r="F2784" s="1061"/>
      <c r="G2784" s="1061"/>
      <c r="H2784" s="1061"/>
      <c r="I2784" s="1061"/>
      <c r="J2784" s="1062"/>
      <c r="K2784" s="192">
        <v>1</v>
      </c>
      <c r="L2784" s="1038" t="s">
        <v>534</v>
      </c>
      <c r="M2784" s="1039"/>
      <c r="N2784" s="1038" t="s">
        <v>486</v>
      </c>
      <c r="O2784" s="1039"/>
      <c r="P2784" s="1034" t="s">
        <v>332</v>
      </c>
      <c r="Q2784" s="1036"/>
      <c r="R2784" s="408" t="s">
        <v>532</v>
      </c>
      <c r="S2784" s="408"/>
      <c r="T2784" s="408"/>
      <c r="U2784" s="1034" t="s">
        <v>551</v>
      </c>
      <c r="V2784" s="1036"/>
      <c r="W2784" s="1034" t="s">
        <v>1655</v>
      </c>
      <c r="X2784" s="1035"/>
      <c r="Y2784" s="286"/>
      <c r="Z2784" s="286"/>
      <c r="AA2784" s="286"/>
      <c r="AB2784" s="286"/>
      <c r="AC2784" s="223"/>
      <c r="AD2784" s="223"/>
      <c r="AE2784" s="223">
        <f>0.05*0.1</f>
        <v>5.000000000000001E-3</v>
      </c>
      <c r="AF2784" s="223"/>
      <c r="AG2784" s="223"/>
      <c r="AH2784" s="223"/>
      <c r="AI2784" s="223"/>
      <c r="AJ2784" s="223"/>
      <c r="AK2784" s="1088"/>
      <c r="AL2784" s="1089"/>
      <c r="AM2784" s="1089"/>
      <c r="AN2784" s="1090"/>
      <c r="AO2784" s="1091"/>
      <c r="AP2784" s="3"/>
      <c r="AQ2784" s="222">
        <f>IF(P2784="材質劣化",2,IF(P2784="漏水",3,1))</f>
        <v>2</v>
      </c>
      <c r="AV2784" s="167"/>
      <c r="AW2784" s="167"/>
      <c r="AX2784" s="167"/>
      <c r="AY2784" s="167"/>
      <c r="AZ2784" s="167"/>
      <c r="BA2784" s="167"/>
      <c r="BB2784" s="167"/>
      <c r="BC2784" s="167"/>
      <c r="BD2784" s="167"/>
    </row>
    <row r="2785" spans="2:56" ht="12" customHeight="1" x14ac:dyDescent="0.15">
      <c r="B2785" s="1058"/>
      <c r="C2785" s="1063"/>
      <c r="D2785" s="1061"/>
      <c r="E2785" s="1061"/>
      <c r="F2785" s="1061"/>
      <c r="G2785" s="1061"/>
      <c r="H2785" s="1061"/>
      <c r="I2785" s="1061"/>
      <c r="J2785" s="1062"/>
      <c r="K2785" s="192">
        <v>2</v>
      </c>
      <c r="L2785" s="1038" t="s">
        <v>534</v>
      </c>
      <c r="M2785" s="1039"/>
      <c r="N2785" s="1038" t="s">
        <v>486</v>
      </c>
      <c r="O2785" s="1039"/>
      <c r="P2785" s="1034" t="s">
        <v>332</v>
      </c>
      <c r="Q2785" s="1036"/>
      <c r="R2785" s="408" t="s">
        <v>338</v>
      </c>
      <c r="S2785" s="408"/>
      <c r="T2785" s="408"/>
      <c r="U2785" s="1034" t="s">
        <v>54</v>
      </c>
      <c r="V2785" s="1036"/>
      <c r="W2785" s="1034" t="s">
        <v>551</v>
      </c>
      <c r="X2785" s="1035"/>
      <c r="Y2785" s="286"/>
      <c r="Z2785" s="286"/>
      <c r="AA2785" s="286"/>
      <c r="AB2785" s="286"/>
      <c r="AC2785" s="223"/>
      <c r="AD2785" s="223"/>
      <c r="AE2785" s="223"/>
      <c r="AF2785" s="223"/>
      <c r="AG2785" s="223"/>
      <c r="AH2785" s="223"/>
      <c r="AI2785" s="223"/>
      <c r="AJ2785" s="223"/>
      <c r="AK2785" s="1088" t="s">
        <v>1685</v>
      </c>
      <c r="AL2785" s="1089"/>
      <c r="AM2785" s="1089"/>
      <c r="AN2785" s="1090"/>
      <c r="AO2785" s="1091"/>
      <c r="AP2785" s="3"/>
      <c r="AQ2785" s="222">
        <f t="shared" ref="AQ2785:AQ2803" si="1289">IF(P2785="材質劣化",2,IF(P2785="漏水",3,1))</f>
        <v>2</v>
      </c>
      <c r="AV2785" s="167"/>
      <c r="AW2785" s="167"/>
      <c r="AX2785" s="167"/>
      <c r="AY2785" s="167"/>
      <c r="AZ2785" s="167"/>
      <c r="BA2785" s="167"/>
      <c r="BB2785" s="167"/>
      <c r="BC2785" s="167"/>
      <c r="BD2785" s="167"/>
    </row>
    <row r="2786" spans="2:56" ht="12" customHeight="1" x14ac:dyDescent="0.15">
      <c r="B2786" s="1058"/>
      <c r="C2786" s="1063"/>
      <c r="D2786" s="1061"/>
      <c r="E2786" s="1061"/>
      <c r="F2786" s="1061"/>
      <c r="G2786" s="1061"/>
      <c r="H2786" s="1061"/>
      <c r="I2786" s="1061"/>
      <c r="J2786" s="1062"/>
      <c r="K2786" s="192">
        <v>3</v>
      </c>
      <c r="L2786" s="1038" t="s">
        <v>331</v>
      </c>
      <c r="M2786" s="1039"/>
      <c r="N2786" s="1038" t="s">
        <v>354</v>
      </c>
      <c r="O2786" s="1039"/>
      <c r="P2786" s="1034" t="s">
        <v>332</v>
      </c>
      <c r="Q2786" s="1036"/>
      <c r="R2786" s="408" t="s">
        <v>532</v>
      </c>
      <c r="S2786" s="408"/>
      <c r="T2786" s="408"/>
      <c r="U2786" s="1034" t="s">
        <v>554</v>
      </c>
      <c r="V2786" s="1036"/>
      <c r="W2786" s="1034" t="s">
        <v>551</v>
      </c>
      <c r="X2786" s="1035"/>
      <c r="Y2786" s="286"/>
      <c r="Z2786" s="286"/>
      <c r="AA2786" s="286"/>
      <c r="AB2786" s="286"/>
      <c r="AC2786" s="223"/>
      <c r="AD2786" s="223"/>
      <c r="AE2786" s="223"/>
      <c r="AF2786" s="223"/>
      <c r="AG2786" s="223"/>
      <c r="AH2786" s="223"/>
      <c r="AI2786" s="223"/>
      <c r="AJ2786" s="223"/>
      <c r="AK2786" s="1052"/>
      <c r="AL2786" s="1053"/>
      <c r="AM2786" s="1053"/>
      <c r="AN2786" s="1054"/>
      <c r="AO2786" s="1055"/>
      <c r="AP2786" s="3"/>
      <c r="AQ2786" s="222">
        <f t="shared" si="1289"/>
        <v>2</v>
      </c>
      <c r="AV2786" s="167"/>
      <c r="AW2786" s="167"/>
      <c r="AX2786" s="167"/>
      <c r="AY2786" s="167"/>
      <c r="AZ2786" s="167"/>
      <c r="BA2786" s="167"/>
      <c r="BB2786" s="167"/>
      <c r="BC2786" s="167"/>
      <c r="BD2786" s="167"/>
    </row>
    <row r="2787" spans="2:56" ht="12" customHeight="1" x14ac:dyDescent="0.15">
      <c r="B2787" s="1058"/>
      <c r="C2787" s="1063"/>
      <c r="D2787" s="1061"/>
      <c r="E2787" s="1061"/>
      <c r="F2787" s="1061"/>
      <c r="G2787" s="1061"/>
      <c r="H2787" s="1061"/>
      <c r="I2787" s="1061"/>
      <c r="J2787" s="1062"/>
      <c r="K2787" s="192">
        <v>4</v>
      </c>
      <c r="L2787" s="1038" t="s">
        <v>331</v>
      </c>
      <c r="M2787" s="1039"/>
      <c r="N2787" s="1038" t="s">
        <v>354</v>
      </c>
      <c r="O2787" s="1039"/>
      <c r="P2787" s="1034" t="s">
        <v>332</v>
      </c>
      <c r="Q2787" s="1036"/>
      <c r="R2787" s="408" t="s">
        <v>532</v>
      </c>
      <c r="S2787" s="408"/>
      <c r="T2787" s="408"/>
      <c r="U2787" s="1034" t="s">
        <v>1648</v>
      </c>
      <c r="V2787" s="1036"/>
      <c r="W2787" s="1034" t="s">
        <v>551</v>
      </c>
      <c r="X2787" s="1035"/>
      <c r="Y2787" s="286"/>
      <c r="Z2787" s="286"/>
      <c r="AA2787" s="286"/>
      <c r="AB2787" s="286"/>
      <c r="AC2787" s="223"/>
      <c r="AD2787" s="223"/>
      <c r="AE2787" s="223"/>
      <c r="AF2787" s="223"/>
      <c r="AG2787" s="223"/>
      <c r="AH2787" s="223"/>
      <c r="AI2787" s="223"/>
      <c r="AJ2787" s="223"/>
      <c r="AK2787" s="1052"/>
      <c r="AL2787" s="1053"/>
      <c r="AM2787" s="1053"/>
      <c r="AN2787" s="1054"/>
      <c r="AO2787" s="1055"/>
      <c r="AP2787" s="3"/>
      <c r="AQ2787" s="222">
        <f t="shared" si="1289"/>
        <v>2</v>
      </c>
      <c r="AV2787" s="167"/>
      <c r="AW2787" s="167"/>
      <c r="AX2787" s="167"/>
      <c r="AY2787" s="167"/>
      <c r="AZ2787" s="167"/>
      <c r="BA2787" s="167"/>
      <c r="BB2787" s="167"/>
      <c r="BC2787" s="167"/>
      <c r="BD2787" s="167"/>
    </row>
    <row r="2788" spans="2:56" ht="12" customHeight="1" x14ac:dyDescent="0.15">
      <c r="B2788" s="1058"/>
      <c r="C2788" s="1063"/>
      <c r="D2788" s="1061"/>
      <c r="E2788" s="1061"/>
      <c r="F2788" s="1061"/>
      <c r="G2788" s="1061"/>
      <c r="H2788" s="1061"/>
      <c r="I2788" s="1061"/>
      <c r="J2788" s="1062"/>
      <c r="K2788" s="192"/>
      <c r="L2788" s="1038"/>
      <c r="M2788" s="1039"/>
      <c r="N2788" s="1038"/>
      <c r="O2788" s="1039"/>
      <c r="P2788" s="1034"/>
      <c r="Q2788" s="1036"/>
      <c r="R2788" s="408"/>
      <c r="S2788" s="408"/>
      <c r="T2788" s="408"/>
      <c r="U2788" s="1034"/>
      <c r="V2788" s="1036"/>
      <c r="W2788" s="1034"/>
      <c r="X2788" s="1035"/>
      <c r="Y2788" s="286"/>
      <c r="Z2788" s="286"/>
      <c r="AA2788" s="286"/>
      <c r="AB2788" s="286"/>
      <c r="AC2788" s="223"/>
      <c r="AD2788" s="223"/>
      <c r="AE2788" s="223"/>
      <c r="AF2788" s="223"/>
      <c r="AG2788" s="223"/>
      <c r="AH2788" s="223"/>
      <c r="AI2788" s="223"/>
      <c r="AJ2788" s="223"/>
      <c r="AK2788" s="1052"/>
      <c r="AL2788" s="1053"/>
      <c r="AM2788" s="1053"/>
      <c r="AN2788" s="1054"/>
      <c r="AO2788" s="1055"/>
      <c r="AP2788" s="3"/>
      <c r="AQ2788" s="222">
        <f t="shared" si="1289"/>
        <v>1</v>
      </c>
      <c r="AV2788" s="167"/>
      <c r="AW2788" s="167"/>
      <c r="AX2788" s="167"/>
      <c r="AY2788" s="167"/>
      <c r="AZ2788" s="167"/>
      <c r="BA2788" s="167"/>
      <c r="BB2788" s="167"/>
      <c r="BC2788" s="167"/>
      <c r="BD2788" s="167"/>
    </row>
    <row r="2789" spans="2:56" ht="12" customHeight="1" x14ac:dyDescent="0.15">
      <c r="B2789" s="1058"/>
      <c r="C2789" s="1063"/>
      <c r="D2789" s="1061"/>
      <c r="E2789" s="1061"/>
      <c r="F2789" s="1061"/>
      <c r="G2789" s="1061"/>
      <c r="H2789" s="1061"/>
      <c r="I2789" s="1061"/>
      <c r="J2789" s="1062"/>
      <c r="K2789" s="192"/>
      <c r="L2789" s="1038"/>
      <c r="M2789" s="1039"/>
      <c r="N2789" s="1038"/>
      <c r="O2789" s="1039"/>
      <c r="P2789" s="1034"/>
      <c r="Q2789" s="1036"/>
      <c r="R2789" s="408"/>
      <c r="S2789" s="408"/>
      <c r="T2789" s="408"/>
      <c r="U2789" s="1034"/>
      <c r="V2789" s="1036"/>
      <c r="W2789" s="1034"/>
      <c r="X2789" s="1035"/>
      <c r="Y2789" s="286"/>
      <c r="Z2789" s="286"/>
      <c r="AA2789" s="286"/>
      <c r="AB2789" s="286"/>
      <c r="AC2789" s="223"/>
      <c r="AD2789" s="223"/>
      <c r="AE2789" s="223"/>
      <c r="AF2789" s="223"/>
      <c r="AG2789" s="223"/>
      <c r="AH2789" s="223"/>
      <c r="AI2789" s="223"/>
      <c r="AJ2789" s="223"/>
      <c r="AK2789" s="1052"/>
      <c r="AL2789" s="1053"/>
      <c r="AM2789" s="1053"/>
      <c r="AN2789" s="1054"/>
      <c r="AO2789" s="1055"/>
      <c r="AP2789" s="3"/>
      <c r="AQ2789" s="222">
        <f t="shared" si="1289"/>
        <v>1</v>
      </c>
      <c r="AV2789" s="167"/>
      <c r="AW2789" s="167"/>
      <c r="AX2789" s="167"/>
      <c r="AY2789" s="167"/>
      <c r="AZ2789" s="167"/>
      <c r="BA2789" s="167"/>
      <c r="BB2789" s="167"/>
      <c r="BC2789" s="167"/>
      <c r="BD2789" s="167"/>
    </row>
    <row r="2790" spans="2:56" s="162" customFormat="1" ht="12" customHeight="1" x14ac:dyDescent="0.15">
      <c r="B2790" s="1058"/>
      <c r="C2790" s="1063"/>
      <c r="D2790" s="1061"/>
      <c r="E2790" s="1061"/>
      <c r="F2790" s="1061"/>
      <c r="G2790" s="1061"/>
      <c r="H2790" s="1061"/>
      <c r="I2790" s="1061"/>
      <c r="J2790" s="1062"/>
      <c r="K2790" s="192"/>
      <c r="L2790" s="1038"/>
      <c r="M2790" s="1039"/>
      <c r="N2790" s="1038"/>
      <c r="O2790" s="1039"/>
      <c r="P2790" s="1034"/>
      <c r="Q2790" s="1036"/>
      <c r="R2790" s="408"/>
      <c r="S2790" s="408"/>
      <c r="T2790" s="408"/>
      <c r="U2790" s="1034"/>
      <c r="V2790" s="1036"/>
      <c r="W2790" s="1034"/>
      <c r="X2790" s="1035"/>
      <c r="Y2790" s="286"/>
      <c r="Z2790" s="286"/>
      <c r="AA2790" s="286"/>
      <c r="AB2790" s="286"/>
      <c r="AC2790" s="223"/>
      <c r="AD2790" s="223"/>
      <c r="AE2790" s="223"/>
      <c r="AF2790" s="223"/>
      <c r="AG2790" s="223"/>
      <c r="AH2790" s="223"/>
      <c r="AI2790" s="223"/>
      <c r="AJ2790" s="223"/>
      <c r="AK2790" s="1034"/>
      <c r="AL2790" s="1035"/>
      <c r="AM2790" s="1035"/>
      <c r="AN2790" s="788"/>
      <c r="AO2790" s="789"/>
      <c r="AP2790" s="3"/>
      <c r="AQ2790" s="222">
        <f t="shared" si="1289"/>
        <v>1</v>
      </c>
    </row>
    <row r="2791" spans="2:56" s="162" customFormat="1" ht="12" customHeight="1" x14ac:dyDescent="0.15">
      <c r="B2791" s="1058"/>
      <c r="C2791" s="1063"/>
      <c r="D2791" s="1061"/>
      <c r="E2791" s="1061"/>
      <c r="F2791" s="1061"/>
      <c r="G2791" s="1061"/>
      <c r="H2791" s="1061"/>
      <c r="I2791" s="1061"/>
      <c r="J2791" s="1062"/>
      <c r="K2791" s="192"/>
      <c r="L2791" s="1038"/>
      <c r="M2791" s="1039"/>
      <c r="N2791" s="1038"/>
      <c r="O2791" s="1039"/>
      <c r="P2791" s="1034"/>
      <c r="Q2791" s="1036"/>
      <c r="R2791" s="408"/>
      <c r="S2791" s="408"/>
      <c r="T2791" s="408"/>
      <c r="U2791" s="1034"/>
      <c r="V2791" s="1036"/>
      <c r="W2791" s="1034"/>
      <c r="X2791" s="1035"/>
      <c r="Y2791" s="286"/>
      <c r="Z2791" s="286"/>
      <c r="AA2791" s="286"/>
      <c r="AB2791" s="286"/>
      <c r="AC2791" s="223"/>
      <c r="AD2791" s="223"/>
      <c r="AE2791" s="223"/>
      <c r="AF2791" s="223"/>
      <c r="AG2791" s="223"/>
      <c r="AH2791" s="223"/>
      <c r="AI2791" s="223"/>
      <c r="AJ2791" s="223"/>
      <c r="AK2791" s="1034"/>
      <c r="AL2791" s="1035"/>
      <c r="AM2791" s="1035"/>
      <c r="AN2791" s="788"/>
      <c r="AO2791" s="789"/>
      <c r="AP2791" s="3"/>
      <c r="AQ2791" s="222">
        <f t="shared" si="1289"/>
        <v>1</v>
      </c>
    </row>
    <row r="2792" spans="2:56" s="162" customFormat="1" ht="12" customHeight="1" x14ac:dyDescent="0.15">
      <c r="B2792" s="1058"/>
      <c r="C2792" s="1063"/>
      <c r="D2792" s="1061"/>
      <c r="E2792" s="1061"/>
      <c r="F2792" s="1061"/>
      <c r="G2792" s="1061"/>
      <c r="H2792" s="1061"/>
      <c r="I2792" s="1061"/>
      <c r="J2792" s="1062"/>
      <c r="K2792" s="192"/>
      <c r="L2792" s="1038"/>
      <c r="M2792" s="1039"/>
      <c r="N2792" s="1038"/>
      <c r="O2792" s="1039"/>
      <c r="P2792" s="1034"/>
      <c r="Q2792" s="1036"/>
      <c r="R2792" s="408"/>
      <c r="S2792" s="408"/>
      <c r="T2792" s="408"/>
      <c r="U2792" s="1034"/>
      <c r="V2792" s="1036"/>
      <c r="W2792" s="1034"/>
      <c r="X2792" s="1035"/>
      <c r="Y2792" s="286"/>
      <c r="Z2792" s="286"/>
      <c r="AA2792" s="286"/>
      <c r="AB2792" s="286"/>
      <c r="AC2792" s="223"/>
      <c r="AD2792" s="223"/>
      <c r="AE2792" s="223"/>
      <c r="AF2792" s="223"/>
      <c r="AG2792" s="223"/>
      <c r="AH2792" s="223"/>
      <c r="AI2792" s="223"/>
      <c r="AJ2792" s="223"/>
      <c r="AK2792" s="1034"/>
      <c r="AL2792" s="1035"/>
      <c r="AM2792" s="1035"/>
      <c r="AN2792" s="788"/>
      <c r="AO2792" s="789"/>
      <c r="AP2792" s="3"/>
      <c r="AQ2792" s="222">
        <f t="shared" si="1289"/>
        <v>1</v>
      </c>
    </row>
    <row r="2793" spans="2:56" s="162" customFormat="1" ht="12" customHeight="1" x14ac:dyDescent="0.15">
      <c r="B2793" s="1058"/>
      <c r="C2793" s="1063"/>
      <c r="D2793" s="1061"/>
      <c r="E2793" s="1061"/>
      <c r="F2793" s="1061"/>
      <c r="G2793" s="1061"/>
      <c r="H2793" s="1061"/>
      <c r="I2793" s="1061"/>
      <c r="J2793" s="1062"/>
      <c r="K2793" s="192"/>
      <c r="L2793" s="1038"/>
      <c r="M2793" s="1039"/>
      <c r="N2793" s="1038"/>
      <c r="O2793" s="1039"/>
      <c r="P2793" s="1034"/>
      <c r="Q2793" s="1036"/>
      <c r="R2793" s="408"/>
      <c r="S2793" s="408"/>
      <c r="T2793" s="408"/>
      <c r="U2793" s="1034"/>
      <c r="V2793" s="1036"/>
      <c r="W2793" s="1034"/>
      <c r="X2793" s="1035"/>
      <c r="Y2793" s="286"/>
      <c r="Z2793" s="286"/>
      <c r="AA2793" s="286"/>
      <c r="AB2793" s="286"/>
      <c r="AC2793" s="223"/>
      <c r="AD2793" s="223"/>
      <c r="AE2793" s="223"/>
      <c r="AF2793" s="223"/>
      <c r="AG2793" s="223"/>
      <c r="AH2793" s="223"/>
      <c r="AI2793" s="223"/>
      <c r="AJ2793" s="223"/>
      <c r="AK2793" s="1034"/>
      <c r="AL2793" s="1035"/>
      <c r="AM2793" s="1035"/>
      <c r="AN2793" s="788"/>
      <c r="AO2793" s="789"/>
      <c r="AP2793" s="3"/>
      <c r="AQ2793" s="222">
        <f t="shared" si="1289"/>
        <v>1</v>
      </c>
    </row>
    <row r="2794" spans="2:56" s="162" customFormat="1" ht="12" customHeight="1" x14ac:dyDescent="0.15">
      <c r="B2794" s="1058"/>
      <c r="C2794" s="1063"/>
      <c r="D2794" s="1061"/>
      <c r="E2794" s="1061"/>
      <c r="F2794" s="1061"/>
      <c r="G2794" s="1061"/>
      <c r="H2794" s="1061"/>
      <c r="I2794" s="1061"/>
      <c r="J2794" s="1062"/>
      <c r="K2794" s="192"/>
      <c r="L2794" s="1038"/>
      <c r="M2794" s="1039"/>
      <c r="N2794" s="1038"/>
      <c r="O2794" s="1039"/>
      <c r="P2794" s="1034"/>
      <c r="Q2794" s="1036"/>
      <c r="R2794" s="408"/>
      <c r="S2794" s="408"/>
      <c r="T2794" s="408"/>
      <c r="U2794" s="1034"/>
      <c r="V2794" s="1036"/>
      <c r="W2794" s="1034"/>
      <c r="X2794" s="1035"/>
      <c r="Y2794" s="286"/>
      <c r="Z2794" s="286"/>
      <c r="AA2794" s="286"/>
      <c r="AB2794" s="286"/>
      <c r="AC2794" s="223"/>
      <c r="AD2794" s="223"/>
      <c r="AE2794" s="223"/>
      <c r="AF2794" s="223"/>
      <c r="AG2794" s="223"/>
      <c r="AH2794" s="223"/>
      <c r="AI2794" s="223"/>
      <c r="AJ2794" s="223"/>
      <c r="AK2794" s="1034"/>
      <c r="AL2794" s="1035"/>
      <c r="AM2794" s="1035"/>
      <c r="AN2794" s="788"/>
      <c r="AO2794" s="789"/>
      <c r="AP2794" s="3"/>
      <c r="AQ2794" s="222">
        <f t="shared" si="1289"/>
        <v>1</v>
      </c>
    </row>
    <row r="2795" spans="2:56" s="162" customFormat="1" ht="12" customHeight="1" x14ac:dyDescent="0.15">
      <c r="B2795" s="1058"/>
      <c r="C2795" s="1063"/>
      <c r="D2795" s="1061"/>
      <c r="E2795" s="1061"/>
      <c r="F2795" s="1061"/>
      <c r="G2795" s="1061"/>
      <c r="H2795" s="1061"/>
      <c r="I2795" s="1061"/>
      <c r="J2795" s="1062"/>
      <c r="K2795" s="192"/>
      <c r="L2795" s="1038"/>
      <c r="M2795" s="1039"/>
      <c r="N2795" s="1038"/>
      <c r="O2795" s="1039"/>
      <c r="P2795" s="1034"/>
      <c r="Q2795" s="1036"/>
      <c r="R2795" s="408"/>
      <c r="S2795" s="408"/>
      <c r="T2795" s="408"/>
      <c r="U2795" s="1034"/>
      <c r="V2795" s="1036"/>
      <c r="W2795" s="1034"/>
      <c r="X2795" s="1035"/>
      <c r="Y2795" s="286"/>
      <c r="Z2795" s="286"/>
      <c r="AA2795" s="286"/>
      <c r="AB2795" s="286"/>
      <c r="AC2795" s="223"/>
      <c r="AD2795" s="223"/>
      <c r="AE2795" s="223"/>
      <c r="AF2795" s="223"/>
      <c r="AG2795" s="223"/>
      <c r="AH2795" s="223"/>
      <c r="AI2795" s="223"/>
      <c r="AJ2795" s="223"/>
      <c r="AK2795" s="1034"/>
      <c r="AL2795" s="1035"/>
      <c r="AM2795" s="1035"/>
      <c r="AN2795" s="788"/>
      <c r="AO2795" s="789"/>
      <c r="AP2795" s="3"/>
      <c r="AQ2795" s="222">
        <f t="shared" si="1289"/>
        <v>1</v>
      </c>
    </row>
    <row r="2796" spans="2:56" s="162" customFormat="1" ht="12" customHeight="1" x14ac:dyDescent="0.15">
      <c r="B2796" s="1058"/>
      <c r="C2796" s="1063"/>
      <c r="D2796" s="1061"/>
      <c r="E2796" s="1061"/>
      <c r="F2796" s="1061"/>
      <c r="G2796" s="1061"/>
      <c r="H2796" s="1061"/>
      <c r="I2796" s="1061"/>
      <c r="J2796" s="1062"/>
      <c r="K2796" s="192"/>
      <c r="L2796" s="1038"/>
      <c r="M2796" s="1039"/>
      <c r="N2796" s="1038"/>
      <c r="O2796" s="1039"/>
      <c r="P2796" s="1034"/>
      <c r="Q2796" s="1036"/>
      <c r="R2796" s="408"/>
      <c r="S2796" s="408"/>
      <c r="T2796" s="408"/>
      <c r="U2796" s="1034"/>
      <c r="V2796" s="1036"/>
      <c r="W2796" s="1034"/>
      <c r="X2796" s="1035"/>
      <c r="Y2796" s="286"/>
      <c r="Z2796" s="286"/>
      <c r="AA2796" s="286"/>
      <c r="AB2796" s="286"/>
      <c r="AC2796" s="223"/>
      <c r="AD2796" s="223"/>
      <c r="AE2796" s="223"/>
      <c r="AF2796" s="223"/>
      <c r="AG2796" s="223"/>
      <c r="AH2796" s="223"/>
      <c r="AI2796" s="223"/>
      <c r="AJ2796" s="223"/>
      <c r="AK2796" s="1034"/>
      <c r="AL2796" s="1035"/>
      <c r="AM2796" s="1035"/>
      <c r="AN2796" s="788"/>
      <c r="AO2796" s="789"/>
      <c r="AP2796" s="3"/>
      <c r="AQ2796" s="222">
        <f t="shared" si="1289"/>
        <v>1</v>
      </c>
    </row>
    <row r="2797" spans="2:56" s="162" customFormat="1" ht="12" customHeight="1" x14ac:dyDescent="0.15">
      <c r="B2797" s="1058"/>
      <c r="C2797" s="1063"/>
      <c r="D2797" s="1061"/>
      <c r="E2797" s="1061"/>
      <c r="F2797" s="1061"/>
      <c r="G2797" s="1061"/>
      <c r="H2797" s="1061"/>
      <c r="I2797" s="1061"/>
      <c r="J2797" s="1062"/>
      <c r="K2797" s="192"/>
      <c r="L2797" s="1038"/>
      <c r="M2797" s="1039"/>
      <c r="N2797" s="1038"/>
      <c r="O2797" s="1039"/>
      <c r="P2797" s="1034"/>
      <c r="Q2797" s="1036"/>
      <c r="R2797" s="408"/>
      <c r="S2797" s="408"/>
      <c r="T2797" s="408"/>
      <c r="U2797" s="1034"/>
      <c r="V2797" s="1036"/>
      <c r="W2797" s="1034"/>
      <c r="X2797" s="1035"/>
      <c r="Y2797" s="286"/>
      <c r="Z2797" s="286"/>
      <c r="AA2797" s="286"/>
      <c r="AB2797" s="286"/>
      <c r="AC2797" s="223"/>
      <c r="AD2797" s="223"/>
      <c r="AE2797" s="223"/>
      <c r="AF2797" s="223"/>
      <c r="AG2797" s="223"/>
      <c r="AH2797" s="223"/>
      <c r="AI2797" s="223"/>
      <c r="AJ2797" s="223"/>
      <c r="AK2797" s="1034"/>
      <c r="AL2797" s="1035"/>
      <c r="AM2797" s="1035"/>
      <c r="AN2797" s="788"/>
      <c r="AO2797" s="789"/>
      <c r="AP2797" s="3"/>
      <c r="AQ2797" s="222">
        <f t="shared" si="1289"/>
        <v>1</v>
      </c>
    </row>
    <row r="2798" spans="2:56" s="162" customFormat="1" ht="12" customHeight="1" x14ac:dyDescent="0.15">
      <c r="B2798" s="1058"/>
      <c r="C2798" s="1063"/>
      <c r="D2798" s="1061"/>
      <c r="E2798" s="1061"/>
      <c r="F2798" s="1061"/>
      <c r="G2798" s="1061"/>
      <c r="H2798" s="1061"/>
      <c r="I2798" s="1061"/>
      <c r="J2798" s="1062"/>
      <c r="K2798" s="192"/>
      <c r="L2798" s="1038"/>
      <c r="M2798" s="1039"/>
      <c r="N2798" s="1038"/>
      <c r="O2798" s="1039"/>
      <c r="P2798" s="1034"/>
      <c r="Q2798" s="1036"/>
      <c r="R2798" s="408"/>
      <c r="S2798" s="408"/>
      <c r="T2798" s="408"/>
      <c r="U2798" s="1034"/>
      <c r="V2798" s="1036"/>
      <c r="W2798" s="1034"/>
      <c r="X2798" s="1035"/>
      <c r="Y2798" s="286"/>
      <c r="Z2798" s="286"/>
      <c r="AA2798" s="286"/>
      <c r="AB2798" s="286"/>
      <c r="AC2798" s="223"/>
      <c r="AD2798" s="223"/>
      <c r="AE2798" s="223"/>
      <c r="AF2798" s="223"/>
      <c r="AG2798" s="223"/>
      <c r="AH2798" s="223"/>
      <c r="AI2798" s="223"/>
      <c r="AJ2798" s="223"/>
      <c r="AK2798" s="1034"/>
      <c r="AL2798" s="1035"/>
      <c r="AM2798" s="1035"/>
      <c r="AN2798" s="788"/>
      <c r="AO2798" s="789"/>
      <c r="AP2798" s="3"/>
      <c r="AQ2798" s="222">
        <f t="shared" si="1289"/>
        <v>1</v>
      </c>
    </row>
    <row r="2799" spans="2:56" s="162" customFormat="1" ht="12" customHeight="1" x14ac:dyDescent="0.15">
      <c r="B2799" s="1058"/>
      <c r="C2799" s="1063"/>
      <c r="D2799" s="1061"/>
      <c r="E2799" s="1061"/>
      <c r="F2799" s="1061"/>
      <c r="G2799" s="1061"/>
      <c r="H2799" s="1061"/>
      <c r="I2799" s="1061"/>
      <c r="J2799" s="1062"/>
      <c r="K2799" s="192"/>
      <c r="L2799" s="1038"/>
      <c r="M2799" s="1039"/>
      <c r="N2799" s="1038"/>
      <c r="O2799" s="1039"/>
      <c r="P2799" s="1034"/>
      <c r="Q2799" s="1036"/>
      <c r="R2799" s="408"/>
      <c r="S2799" s="408"/>
      <c r="T2799" s="408"/>
      <c r="U2799" s="1034"/>
      <c r="V2799" s="1036"/>
      <c r="W2799" s="1034"/>
      <c r="X2799" s="1035"/>
      <c r="Y2799" s="286"/>
      <c r="Z2799" s="286"/>
      <c r="AA2799" s="286"/>
      <c r="AB2799" s="286"/>
      <c r="AC2799" s="223"/>
      <c r="AD2799" s="223"/>
      <c r="AE2799" s="223"/>
      <c r="AF2799" s="223"/>
      <c r="AG2799" s="223"/>
      <c r="AH2799" s="223"/>
      <c r="AI2799" s="223"/>
      <c r="AJ2799" s="223"/>
      <c r="AK2799" s="1034"/>
      <c r="AL2799" s="1035"/>
      <c r="AM2799" s="1035"/>
      <c r="AN2799" s="788"/>
      <c r="AO2799" s="789"/>
      <c r="AP2799" s="3"/>
      <c r="AQ2799" s="222">
        <f t="shared" si="1289"/>
        <v>1</v>
      </c>
    </row>
    <row r="2800" spans="2:56" s="162" customFormat="1" ht="12" customHeight="1" x14ac:dyDescent="0.15">
      <c r="B2800" s="1058"/>
      <c r="C2800" s="1063"/>
      <c r="D2800" s="1061"/>
      <c r="E2800" s="1061"/>
      <c r="F2800" s="1061"/>
      <c r="G2800" s="1061"/>
      <c r="H2800" s="1061"/>
      <c r="I2800" s="1061"/>
      <c r="J2800" s="1062"/>
      <c r="K2800" s="192"/>
      <c r="L2800" s="1038"/>
      <c r="M2800" s="1039"/>
      <c r="N2800" s="1038"/>
      <c r="O2800" s="1039"/>
      <c r="P2800" s="1034"/>
      <c r="Q2800" s="1036"/>
      <c r="R2800" s="408"/>
      <c r="S2800" s="408"/>
      <c r="T2800" s="408"/>
      <c r="U2800" s="1034"/>
      <c r="V2800" s="1036"/>
      <c r="W2800" s="1034"/>
      <c r="X2800" s="1035"/>
      <c r="Y2800" s="286"/>
      <c r="Z2800" s="286"/>
      <c r="AA2800" s="286"/>
      <c r="AB2800" s="286"/>
      <c r="AC2800" s="223"/>
      <c r="AD2800" s="223"/>
      <c r="AE2800" s="223"/>
      <c r="AF2800" s="223"/>
      <c r="AG2800" s="223"/>
      <c r="AH2800" s="223"/>
      <c r="AI2800" s="223"/>
      <c r="AJ2800" s="223"/>
      <c r="AK2800" s="1034"/>
      <c r="AL2800" s="1035"/>
      <c r="AM2800" s="1035"/>
      <c r="AN2800" s="788"/>
      <c r="AO2800" s="789"/>
      <c r="AP2800" s="3"/>
      <c r="AQ2800" s="222">
        <f t="shared" si="1289"/>
        <v>1</v>
      </c>
    </row>
    <row r="2801" spans="2:46" s="162" customFormat="1" ht="12" customHeight="1" x14ac:dyDescent="0.15">
      <c r="B2801" s="1058"/>
      <c r="C2801" s="1063"/>
      <c r="D2801" s="1061"/>
      <c r="E2801" s="1061"/>
      <c r="F2801" s="1061"/>
      <c r="G2801" s="1061"/>
      <c r="H2801" s="1061"/>
      <c r="I2801" s="1061"/>
      <c r="J2801" s="1062"/>
      <c r="K2801" s="192"/>
      <c r="L2801" s="1038"/>
      <c r="M2801" s="1039"/>
      <c r="N2801" s="1038"/>
      <c r="O2801" s="1039"/>
      <c r="P2801" s="1034"/>
      <c r="Q2801" s="1036"/>
      <c r="R2801" s="408"/>
      <c r="S2801" s="408"/>
      <c r="T2801" s="408"/>
      <c r="U2801" s="1034"/>
      <c r="V2801" s="1036"/>
      <c r="W2801" s="1034"/>
      <c r="X2801" s="1035"/>
      <c r="Y2801" s="286"/>
      <c r="Z2801" s="286"/>
      <c r="AA2801" s="286"/>
      <c r="AB2801" s="286"/>
      <c r="AC2801" s="223"/>
      <c r="AD2801" s="223"/>
      <c r="AE2801" s="223"/>
      <c r="AF2801" s="223"/>
      <c r="AG2801" s="223"/>
      <c r="AH2801" s="223"/>
      <c r="AI2801" s="223"/>
      <c r="AJ2801" s="223"/>
      <c r="AK2801" s="1034"/>
      <c r="AL2801" s="1035"/>
      <c r="AM2801" s="1035"/>
      <c r="AN2801" s="788"/>
      <c r="AO2801" s="789"/>
      <c r="AP2801" s="3"/>
      <c r="AQ2801" s="222">
        <f t="shared" si="1289"/>
        <v>1</v>
      </c>
    </row>
    <row r="2802" spans="2:46" s="162" customFormat="1" ht="12" customHeight="1" x14ac:dyDescent="0.15">
      <c r="B2802" s="1058"/>
      <c r="C2802" s="1063"/>
      <c r="D2802" s="1061"/>
      <c r="E2802" s="1061"/>
      <c r="F2802" s="1061"/>
      <c r="G2802" s="1061"/>
      <c r="H2802" s="1061"/>
      <c r="I2802" s="1061"/>
      <c r="J2802" s="1062"/>
      <c r="K2802" s="192"/>
      <c r="L2802" s="1038"/>
      <c r="M2802" s="1039"/>
      <c r="N2802" s="1038"/>
      <c r="O2802" s="1039"/>
      <c r="P2802" s="1034"/>
      <c r="Q2802" s="1036"/>
      <c r="R2802" s="408"/>
      <c r="S2802" s="408"/>
      <c r="T2802" s="408"/>
      <c r="U2802" s="1034"/>
      <c r="V2802" s="1036"/>
      <c r="W2802" s="1034"/>
      <c r="X2802" s="1035"/>
      <c r="Y2802" s="286"/>
      <c r="Z2802" s="286"/>
      <c r="AA2802" s="286"/>
      <c r="AB2802" s="286"/>
      <c r="AC2802" s="223"/>
      <c r="AD2802" s="223"/>
      <c r="AE2802" s="223"/>
      <c r="AF2802" s="223"/>
      <c r="AG2802" s="223"/>
      <c r="AH2802" s="223"/>
      <c r="AI2802" s="223"/>
      <c r="AJ2802" s="223"/>
      <c r="AK2802" s="1034"/>
      <c r="AL2802" s="1035"/>
      <c r="AM2802" s="1035"/>
      <c r="AN2802" s="788"/>
      <c r="AO2802" s="789"/>
      <c r="AP2802" s="3"/>
      <c r="AQ2802" s="222">
        <f t="shared" si="1289"/>
        <v>1</v>
      </c>
    </row>
    <row r="2803" spans="2:46" s="162" customFormat="1" ht="12" customHeight="1" x14ac:dyDescent="0.15">
      <c r="B2803" s="1058"/>
      <c r="C2803" s="1063"/>
      <c r="D2803" s="1061"/>
      <c r="E2803" s="1061"/>
      <c r="F2803" s="1061"/>
      <c r="G2803" s="1061"/>
      <c r="H2803" s="1061"/>
      <c r="I2803" s="1061"/>
      <c r="J2803" s="1062"/>
      <c r="K2803" s="192"/>
      <c r="L2803" s="1038"/>
      <c r="M2803" s="1039"/>
      <c r="N2803" s="1038"/>
      <c r="O2803" s="1039"/>
      <c r="P2803" s="1034"/>
      <c r="Q2803" s="1036"/>
      <c r="R2803" s="408"/>
      <c r="S2803" s="408"/>
      <c r="T2803" s="408"/>
      <c r="U2803" s="1034"/>
      <c r="V2803" s="1036"/>
      <c r="W2803" s="1034"/>
      <c r="X2803" s="1035"/>
      <c r="Y2803" s="286"/>
      <c r="Z2803" s="286"/>
      <c r="AA2803" s="286"/>
      <c r="AB2803" s="286"/>
      <c r="AC2803" s="223"/>
      <c r="AD2803" s="223"/>
      <c r="AE2803" s="223"/>
      <c r="AF2803" s="223"/>
      <c r="AG2803" s="223"/>
      <c r="AH2803" s="223"/>
      <c r="AI2803" s="223"/>
      <c r="AJ2803" s="223"/>
      <c r="AK2803" s="1034"/>
      <c r="AL2803" s="1035"/>
      <c r="AM2803" s="1035"/>
      <c r="AN2803" s="788"/>
      <c r="AO2803" s="789"/>
      <c r="AP2803" s="3"/>
      <c r="AQ2803" s="222">
        <f t="shared" si="1289"/>
        <v>1</v>
      </c>
    </row>
    <row r="2804" spans="2:46" s="162" customFormat="1" ht="12" customHeight="1" x14ac:dyDescent="0.15">
      <c r="B2804" s="1058"/>
      <c r="C2804" s="1063"/>
      <c r="D2804" s="1061"/>
      <c r="E2804" s="1061"/>
      <c r="F2804" s="1061"/>
      <c r="G2804" s="1061"/>
      <c r="H2804" s="1061"/>
      <c r="I2804" s="1061"/>
      <c r="J2804" s="1062"/>
      <c r="K2804" s="1016" t="s">
        <v>216</v>
      </c>
      <c r="L2804" s="1016" t="s">
        <v>215</v>
      </c>
      <c r="M2804" s="1016"/>
      <c r="N2804" s="1016"/>
      <c r="O2804" s="1016"/>
      <c r="P2804" s="1016"/>
      <c r="Q2804" s="1016"/>
      <c r="R2804" s="1016"/>
      <c r="S2804" s="1016"/>
      <c r="T2804" s="1016"/>
      <c r="U2804" s="1016"/>
      <c r="V2804" s="1016"/>
      <c r="W2804" s="1016"/>
      <c r="X2804" s="1016"/>
      <c r="Y2804" s="1040" t="s">
        <v>466</v>
      </c>
      <c r="Z2804" s="1041"/>
      <c r="AA2804" s="1041"/>
      <c r="AB2804" s="1042"/>
      <c r="AC2804" s="224">
        <f t="shared" ref="AC2804:AJ2804" si="1290">SUM(AC2784:AC2803)</f>
        <v>0</v>
      </c>
      <c r="AD2804" s="224">
        <f t="shared" si="1290"/>
        <v>0</v>
      </c>
      <c r="AE2804" s="224">
        <f t="shared" si="1290"/>
        <v>5.000000000000001E-3</v>
      </c>
      <c r="AF2804" s="224">
        <f t="shared" si="1290"/>
        <v>0</v>
      </c>
      <c r="AG2804" s="224">
        <f t="shared" si="1290"/>
        <v>0</v>
      </c>
      <c r="AH2804" s="224">
        <f t="shared" si="1290"/>
        <v>0</v>
      </c>
      <c r="AI2804" s="224">
        <f t="shared" si="1290"/>
        <v>0</v>
      </c>
      <c r="AJ2804" s="224">
        <f t="shared" si="1290"/>
        <v>0</v>
      </c>
      <c r="AK2804" s="1040" t="s">
        <v>214</v>
      </c>
      <c r="AL2804" s="1041"/>
      <c r="AM2804" s="1041"/>
      <c r="AN2804" s="788"/>
      <c r="AO2804" s="789"/>
      <c r="AP2804" s="3"/>
    </row>
    <row r="2805" spans="2:46" s="162" customFormat="1" ht="12" customHeight="1" x14ac:dyDescent="0.15">
      <c r="B2805" s="1058"/>
      <c r="C2805" s="1063"/>
      <c r="D2805" s="1061"/>
      <c r="E2805" s="1061"/>
      <c r="F2805" s="1061"/>
      <c r="G2805" s="1061"/>
      <c r="H2805" s="1061"/>
      <c r="I2805" s="1061"/>
      <c r="J2805" s="1062"/>
      <c r="K2805" s="1016"/>
      <c r="L2805" s="1016" t="s">
        <v>467</v>
      </c>
      <c r="M2805" s="1016"/>
      <c r="N2805" s="1016"/>
      <c r="O2805" s="1016" t="s">
        <v>213</v>
      </c>
      <c r="P2805" s="1016"/>
      <c r="Q2805" s="1016"/>
      <c r="R2805" s="1016"/>
      <c r="S2805" s="1016"/>
      <c r="T2805" s="1016"/>
      <c r="U2805" s="1016"/>
      <c r="V2805" s="1016"/>
      <c r="W2805" s="1016"/>
      <c r="X2805" s="1016"/>
      <c r="Y2805" s="193">
        <f>COUNTIF(Y2784:Y2803,"○")</f>
        <v>0</v>
      </c>
      <c r="Z2805" s="193">
        <f>COUNTIF(Z2784:Z2803,"○")</f>
        <v>0</v>
      </c>
      <c r="AA2805" s="193">
        <f>COUNTIF(AA2784:AA2803,"○")</f>
        <v>0</v>
      </c>
      <c r="AB2805" s="193">
        <f>COUNTIF(AB2784:AB2803,"○")</f>
        <v>0</v>
      </c>
      <c r="AC2805" s="193">
        <f t="shared" ref="AC2805:AJ2805" si="1291">COUNT(AC2784:AC2803)</f>
        <v>0</v>
      </c>
      <c r="AD2805" s="193">
        <f t="shared" si="1291"/>
        <v>0</v>
      </c>
      <c r="AE2805" s="193">
        <f t="shared" si="1291"/>
        <v>1</v>
      </c>
      <c r="AF2805" s="193">
        <f t="shared" si="1291"/>
        <v>0</v>
      </c>
      <c r="AG2805" s="193">
        <f t="shared" si="1291"/>
        <v>0</v>
      </c>
      <c r="AH2805" s="193">
        <f t="shared" si="1291"/>
        <v>0</v>
      </c>
      <c r="AI2805" s="193">
        <f t="shared" si="1291"/>
        <v>0</v>
      </c>
      <c r="AJ2805" s="193">
        <f t="shared" si="1291"/>
        <v>0</v>
      </c>
      <c r="AK2805" s="1043"/>
      <c r="AL2805" s="1044"/>
      <c r="AM2805" s="1044"/>
      <c r="AN2805" s="1044"/>
      <c r="AO2805" s="1045"/>
      <c r="AP2805" s="3"/>
    </row>
    <row r="2806" spans="2:46" ht="12" customHeight="1" x14ac:dyDescent="0.15">
      <c r="B2806" s="1058"/>
      <c r="C2806" s="1063"/>
      <c r="D2806" s="1061"/>
      <c r="E2806" s="1061"/>
      <c r="F2806" s="1061"/>
      <c r="G2806" s="1061"/>
      <c r="H2806" s="1061"/>
      <c r="I2806" s="1061"/>
      <c r="J2806" s="1062"/>
      <c r="K2806" s="1016"/>
      <c r="L2806" s="1016"/>
      <c r="M2806" s="1016"/>
      <c r="N2806" s="1016"/>
      <c r="O2806" s="1016" t="s">
        <v>468</v>
      </c>
      <c r="P2806" s="1016"/>
      <c r="Q2806" s="1016"/>
      <c r="R2806" s="1016"/>
      <c r="S2806" s="1016"/>
      <c r="T2806" s="1016"/>
      <c r="U2806" s="1016"/>
      <c r="V2806" s="1016"/>
      <c r="W2806" s="1016"/>
      <c r="X2806" s="1016"/>
      <c r="Y2806" s="1034" t="str">
        <f>IF(Y2805&gt;0,"Ⅳ",IF(Z2805&gt;0,"Ⅲ",IF(AA2805&gt;0,"Ⅱa",IF(AB2805&gt;0,"Ⅱb","Ⅰ"))))</f>
        <v>Ⅰ</v>
      </c>
      <c r="Z2806" s="1035"/>
      <c r="AA2806" s="1035"/>
      <c r="AB2806" s="1036"/>
      <c r="AC2806" s="1034" t="str">
        <f>IF(AC2805&gt;0,"Ⅳ",IF(AD2805&gt;0,"Ⅲ",IF(AE2805&gt;0,"Ⅱa",IF(AF2805&gt;0,"Ⅱb","Ⅰ"))))</f>
        <v>Ⅱa</v>
      </c>
      <c r="AD2806" s="1035"/>
      <c r="AE2806" s="1035"/>
      <c r="AF2806" s="1036"/>
      <c r="AG2806" s="1034" t="str">
        <f>IF(AG2805&gt;0,"Ⅳ",IF(AH2805&gt;0,"Ⅲ",IF(AI2805&gt;0,"Ⅱa",IF(AJ2805&gt;0,"Ⅱb","Ⅰ"))))</f>
        <v>Ⅰ</v>
      </c>
      <c r="AH2806" s="1035"/>
      <c r="AI2806" s="1035"/>
      <c r="AJ2806" s="1036"/>
      <c r="AK2806" s="1046"/>
      <c r="AL2806" s="1047"/>
      <c r="AM2806" s="1047"/>
      <c r="AN2806" s="1047"/>
      <c r="AO2806" s="1048"/>
      <c r="AP2806" s="3"/>
      <c r="AQ2806" s="282" t="s">
        <v>312</v>
      </c>
      <c r="AR2806" s="282" t="s">
        <v>313</v>
      </c>
      <c r="AS2806" s="699" t="s">
        <v>316</v>
      </c>
      <c r="AT2806" s="1026"/>
    </row>
    <row r="2807" spans="2:46" ht="12" customHeight="1" x14ac:dyDescent="0.15">
      <c r="B2807" s="1058"/>
      <c r="C2807" s="1063"/>
      <c r="D2807" s="1061"/>
      <c r="E2807" s="1061"/>
      <c r="F2807" s="1061"/>
      <c r="G2807" s="1061"/>
      <c r="H2807" s="1061"/>
      <c r="I2807" s="1061"/>
      <c r="J2807" s="1062"/>
      <c r="K2807" s="1016"/>
      <c r="L2807" s="1016" t="s">
        <v>469</v>
      </c>
      <c r="M2807" s="1016"/>
      <c r="N2807" s="1016"/>
      <c r="O2807" s="1016" t="s">
        <v>212</v>
      </c>
      <c r="P2807" s="1016"/>
      <c r="Q2807" s="1016"/>
      <c r="R2807" s="1016"/>
      <c r="S2807" s="1016"/>
      <c r="T2807" s="1016"/>
      <c r="U2807" s="1016"/>
      <c r="V2807" s="1016"/>
      <c r="W2807" s="1016"/>
      <c r="X2807" s="1016"/>
      <c r="Y2807" s="187" t="s">
        <v>32</v>
      </c>
      <c r="Z2807" s="187" t="s">
        <v>33</v>
      </c>
      <c r="AA2807" s="1027" t="s">
        <v>34</v>
      </c>
      <c r="AB2807" s="1027"/>
      <c r="AC2807" s="187" t="s">
        <v>32</v>
      </c>
      <c r="AD2807" s="187" t="s">
        <v>33</v>
      </c>
      <c r="AE2807" s="1027" t="s">
        <v>34</v>
      </c>
      <c r="AF2807" s="1027"/>
      <c r="AG2807" s="187" t="s">
        <v>32</v>
      </c>
      <c r="AH2807" s="187" t="s">
        <v>33</v>
      </c>
      <c r="AI2807" s="1027" t="s">
        <v>34</v>
      </c>
      <c r="AJ2807" s="1027"/>
      <c r="AK2807" s="1046"/>
      <c r="AL2807" s="1047"/>
      <c r="AM2807" s="1047"/>
      <c r="AN2807" s="1047"/>
      <c r="AO2807" s="1048"/>
      <c r="AP2807" s="3"/>
      <c r="AQ2807" s="1028">
        <f>+Y2805+Z2805</f>
        <v>0</v>
      </c>
      <c r="AR2807" s="1029"/>
      <c r="AS2807" s="1028">
        <f>+AA2805+AB2805</f>
        <v>0</v>
      </c>
      <c r="AT2807" s="1029"/>
    </row>
    <row r="2808" spans="2:46" ht="12" customHeight="1" x14ac:dyDescent="0.15">
      <c r="B2808" s="1058"/>
      <c r="C2808" s="1063"/>
      <c r="D2808" s="1061"/>
      <c r="E2808" s="1061"/>
      <c r="F2808" s="1061"/>
      <c r="G2808" s="1061"/>
      <c r="H2808" s="1061"/>
      <c r="I2808" s="1061"/>
      <c r="J2808" s="1062"/>
      <c r="K2808" s="1016"/>
      <c r="L2808" s="1016"/>
      <c r="M2808" s="1016"/>
      <c r="N2808" s="1016"/>
      <c r="O2808" s="1016" t="s">
        <v>470</v>
      </c>
      <c r="P2808" s="1016"/>
      <c r="Q2808" s="1016"/>
      <c r="R2808" s="1016"/>
      <c r="S2808" s="1016"/>
      <c r="T2808" s="1016"/>
      <c r="U2808" s="1016"/>
      <c r="V2808" s="1016"/>
      <c r="W2808" s="1016"/>
      <c r="X2808" s="1016"/>
      <c r="Y2808" s="193" t="str">
        <f>IF(Y2805=0,"",1)</f>
        <v/>
      </c>
      <c r="Z2808" s="193" t="str">
        <f>IF(Z2805=0,"",1)</f>
        <v/>
      </c>
      <c r="AA2808" s="1030" t="str">
        <f>IF(AQ2807=1,"",IF(AS2807&gt;0,1,""))</f>
        <v/>
      </c>
      <c r="AB2808" s="1031"/>
      <c r="AC2808" s="193">
        <f>+AC2805</f>
        <v>0</v>
      </c>
      <c r="AD2808" s="193">
        <f>AD2805</f>
        <v>0</v>
      </c>
      <c r="AE2808" s="1030">
        <f>AE2805+AF2805</f>
        <v>1</v>
      </c>
      <c r="AF2808" s="1031"/>
      <c r="AG2808" s="193">
        <f>AG2805</f>
        <v>0</v>
      </c>
      <c r="AH2808" s="193">
        <f>AH2805</f>
        <v>0</v>
      </c>
      <c r="AI2808" s="1030">
        <f>AI2805+AJ2805</f>
        <v>0</v>
      </c>
      <c r="AJ2808" s="1031"/>
      <c r="AK2808" s="1046"/>
      <c r="AL2808" s="1047"/>
      <c r="AM2808" s="1047"/>
      <c r="AN2808" s="1047"/>
      <c r="AO2808" s="1048"/>
      <c r="AP2808" s="3"/>
      <c r="AQ2808" s="197">
        <f>+Y2805+AC2808+AG2808</f>
        <v>0</v>
      </c>
      <c r="AR2808" s="197">
        <f>+Z2805+AD2808+AH2808</f>
        <v>0</v>
      </c>
      <c r="AS2808" s="1032">
        <f>+AS2807+AE2808+AI2808</f>
        <v>1</v>
      </c>
      <c r="AT2808" s="1033"/>
    </row>
    <row r="2809" spans="2:46" ht="12" customHeight="1" x14ac:dyDescent="0.15">
      <c r="B2809" s="1058"/>
      <c r="C2809" s="1063"/>
      <c r="D2809" s="1061"/>
      <c r="E2809" s="1061"/>
      <c r="F2809" s="1061"/>
      <c r="G2809" s="1061"/>
      <c r="H2809" s="1061"/>
      <c r="I2809" s="1061"/>
      <c r="J2809" s="1062"/>
      <c r="K2809" s="1016"/>
      <c r="L2809" s="1016"/>
      <c r="M2809" s="1016"/>
      <c r="N2809" s="1016"/>
      <c r="O2809" s="1016" t="s">
        <v>471</v>
      </c>
      <c r="P2809" s="1016"/>
      <c r="Q2809" s="1016"/>
      <c r="R2809" s="1016"/>
      <c r="S2809" s="1016"/>
      <c r="T2809" s="1016"/>
      <c r="U2809" s="1016"/>
      <c r="V2809" s="1016"/>
      <c r="W2809" s="1016"/>
      <c r="X2809" s="1016"/>
      <c r="Y2809" s="1034" t="s">
        <v>875</v>
      </c>
      <c r="Z2809" s="1035"/>
      <c r="AA2809" s="1035"/>
      <c r="AB2809" s="1036"/>
      <c r="AC2809" s="1034" t="str">
        <f>IF(AC2808&gt;0,"Ⅳ",IF(AD2808&gt;0,"Ⅲ",IF(AE2808&gt;0,"Ⅱ","Ⅰ")))</f>
        <v>Ⅱ</v>
      </c>
      <c r="AD2809" s="1035"/>
      <c r="AE2809" s="1035"/>
      <c r="AF2809" s="1036"/>
      <c r="AG2809" s="1034" t="str">
        <f>IF(AG2808&gt;0,"Ⅳ",IF(AH2808&gt;0,"Ⅲ",IF(AI2808&gt;0,"Ⅱ","Ⅰ")))</f>
        <v>Ⅰ</v>
      </c>
      <c r="AH2809" s="1035"/>
      <c r="AI2809" s="1035"/>
      <c r="AJ2809" s="1036"/>
      <c r="AK2809" s="1046"/>
      <c r="AL2809" s="1047"/>
      <c r="AM2809" s="1047"/>
      <c r="AN2809" s="1047"/>
      <c r="AO2809" s="1048"/>
      <c r="AP2809" s="3"/>
      <c r="AQ2809" s="1037" t="str">
        <f>IF(AQ2808&gt;0,"Ⅳ",IF(AR2808&gt;0,"Ⅲ",IF(AS2808&gt;0,"Ⅱ","Ⅰ")))</f>
        <v>Ⅱ</v>
      </c>
      <c r="AR2809" s="1037"/>
      <c r="AS2809" s="1037"/>
      <c r="AT2809" s="1037"/>
    </row>
    <row r="2810" spans="2:46" ht="12" customHeight="1" x14ac:dyDescent="0.15">
      <c r="B2810" s="1058"/>
      <c r="C2810" s="1063"/>
      <c r="D2810" s="1061"/>
      <c r="E2810" s="1061"/>
      <c r="F2810" s="1061"/>
      <c r="G2810" s="1061"/>
      <c r="H2810" s="1061"/>
      <c r="I2810" s="1061"/>
      <c r="J2810" s="1062"/>
      <c r="K2810" s="1016"/>
      <c r="L2810" s="1016"/>
      <c r="M2810" s="1016"/>
      <c r="N2810" s="1016"/>
      <c r="O2810" s="1016" t="s">
        <v>472</v>
      </c>
      <c r="P2810" s="1016"/>
      <c r="Q2810" s="1016"/>
      <c r="R2810" s="1016"/>
      <c r="S2810" s="1016"/>
      <c r="T2810" s="1016"/>
      <c r="U2810" s="1016"/>
      <c r="V2810" s="1016"/>
      <c r="W2810" s="1016"/>
      <c r="X2810" s="1016"/>
      <c r="Y2810" s="1034" t="str">
        <f>IF(COUNTIF(Y2809:AJ2809,"Ⅳ")&gt;0,"Ⅳ",IF(COUNTIF(Y2809:AJ2809,"Ⅲ")&gt;0,"Ⅲ",IF(COUNTIF(Y2809:AJ2809,"Ⅱ")&gt;0,"Ⅱ","Ⅰ")))</f>
        <v>Ⅱ</v>
      </c>
      <c r="Z2810" s="1035"/>
      <c r="AA2810" s="1035"/>
      <c r="AB2810" s="1035"/>
      <c r="AC2810" s="1035"/>
      <c r="AD2810" s="1035"/>
      <c r="AE2810" s="1035"/>
      <c r="AF2810" s="1035"/>
      <c r="AG2810" s="1035"/>
      <c r="AH2810" s="1035"/>
      <c r="AI2810" s="1035"/>
      <c r="AJ2810" s="1036"/>
      <c r="AK2810" s="1049"/>
      <c r="AL2810" s="1050"/>
      <c r="AM2810" s="1050"/>
      <c r="AN2810" s="1050"/>
      <c r="AO2810" s="1051"/>
      <c r="AP2810" s="3"/>
    </row>
    <row r="2811" spans="2:46" ht="14.25" customHeight="1" x14ac:dyDescent="0.15">
      <c r="B2811" s="1058"/>
      <c r="C2811" s="1063"/>
      <c r="D2811" s="1061"/>
      <c r="E2811" s="1061"/>
      <c r="F2811" s="1061"/>
      <c r="G2811" s="1061"/>
      <c r="H2811" s="1061"/>
      <c r="I2811" s="1061"/>
      <c r="J2811" s="1062"/>
      <c r="K2811" s="1016" t="s">
        <v>169</v>
      </c>
      <c r="L2811" s="1017"/>
      <c r="M2811" s="1017"/>
      <c r="N2811" s="1017"/>
      <c r="O2811" s="1017"/>
      <c r="P2811" s="1017"/>
      <c r="Q2811" s="1017"/>
      <c r="R2811" s="1017"/>
      <c r="S2811" s="1017"/>
      <c r="T2811" s="1017"/>
      <c r="U2811" s="1017"/>
      <c r="V2811" s="1017"/>
      <c r="W2811" s="1017"/>
      <c r="X2811" s="1017"/>
      <c r="Y2811" s="1017"/>
      <c r="Z2811" s="1017"/>
      <c r="AA2811" s="1017"/>
      <c r="AB2811" s="1017"/>
      <c r="AC2811" s="1017"/>
      <c r="AD2811" s="1017"/>
      <c r="AE2811" s="1017"/>
      <c r="AF2811" s="1017"/>
      <c r="AG2811" s="1017"/>
      <c r="AH2811" s="1017"/>
      <c r="AI2811" s="1017"/>
      <c r="AJ2811" s="1017"/>
      <c r="AK2811" s="1017"/>
      <c r="AL2811" s="1017"/>
      <c r="AM2811" s="1017"/>
      <c r="AN2811" s="1017"/>
      <c r="AO2811" s="1017"/>
      <c r="AP2811" s="3"/>
    </row>
    <row r="2812" spans="2:46" ht="14.25" customHeight="1" x14ac:dyDescent="0.15">
      <c r="B2812" s="1058"/>
      <c r="C2812" s="1063"/>
      <c r="D2812" s="1061"/>
      <c r="E2812" s="1061"/>
      <c r="F2812" s="1061"/>
      <c r="G2812" s="1061"/>
      <c r="H2812" s="1061"/>
      <c r="I2812" s="1061"/>
      <c r="J2812" s="1062"/>
      <c r="K2812" s="1016"/>
      <c r="L2812" s="1017"/>
      <c r="M2812" s="1017"/>
      <c r="N2812" s="1017"/>
      <c r="O2812" s="1017"/>
      <c r="P2812" s="1017"/>
      <c r="Q2812" s="1017"/>
      <c r="R2812" s="1017"/>
      <c r="S2812" s="1017"/>
      <c r="T2812" s="1017"/>
      <c r="U2812" s="1017"/>
      <c r="V2812" s="1017"/>
      <c r="W2812" s="1017"/>
      <c r="X2812" s="1017"/>
      <c r="Y2812" s="1017"/>
      <c r="Z2812" s="1017"/>
      <c r="AA2812" s="1017"/>
      <c r="AB2812" s="1017"/>
      <c r="AC2812" s="1017"/>
      <c r="AD2812" s="1017"/>
      <c r="AE2812" s="1017"/>
      <c r="AF2812" s="1017"/>
      <c r="AG2812" s="1017"/>
      <c r="AH2812" s="1017"/>
      <c r="AI2812" s="1017"/>
      <c r="AJ2812" s="1017"/>
      <c r="AK2812" s="1017"/>
      <c r="AL2812" s="1017"/>
      <c r="AM2812" s="1017"/>
      <c r="AN2812" s="1017"/>
      <c r="AO2812" s="1017"/>
      <c r="AP2812" s="3"/>
    </row>
    <row r="2813" spans="2:46" ht="12" customHeight="1" x14ac:dyDescent="0.15">
      <c r="B2813" s="1058"/>
      <c r="C2813" s="1063"/>
      <c r="D2813" s="1061"/>
      <c r="E2813" s="1061"/>
      <c r="F2813" s="1061"/>
      <c r="G2813" s="1061"/>
      <c r="H2813" s="1061"/>
      <c r="I2813" s="1061"/>
      <c r="J2813" s="1062"/>
      <c r="K2813" s="1018" t="s">
        <v>473</v>
      </c>
      <c r="L2813" s="1018"/>
      <c r="M2813" s="1018"/>
      <c r="N2813" s="1018"/>
      <c r="O2813" s="1018"/>
      <c r="P2813" s="1018"/>
      <c r="Q2813" s="1018"/>
      <c r="R2813" s="1018"/>
      <c r="S2813" s="1018"/>
      <c r="T2813" s="1018"/>
      <c r="U2813" s="1018"/>
      <c r="V2813" s="1018"/>
      <c r="W2813" s="1018"/>
      <c r="X2813" s="1018"/>
      <c r="Y2813" s="1018"/>
      <c r="Z2813" s="1018"/>
      <c r="AA2813" s="1018"/>
      <c r="AB2813" s="1018"/>
      <c r="AC2813" s="1018"/>
      <c r="AD2813" s="1018"/>
      <c r="AE2813" s="1018"/>
      <c r="AF2813" s="1018"/>
      <c r="AG2813" s="1018"/>
      <c r="AH2813" s="1018"/>
      <c r="AI2813" s="1018"/>
      <c r="AJ2813" s="1018"/>
      <c r="AK2813" s="1018"/>
      <c r="AL2813" s="1018"/>
      <c r="AM2813" s="1018"/>
      <c r="AN2813" s="1018"/>
      <c r="AO2813" s="1018"/>
      <c r="AP2813" s="3"/>
    </row>
    <row r="2814" spans="2:46" ht="12" customHeight="1" x14ac:dyDescent="0.15">
      <c r="B2814" s="1058"/>
      <c r="C2814" s="1063"/>
      <c r="D2814" s="1061"/>
      <c r="E2814" s="1061"/>
      <c r="F2814" s="1061"/>
      <c r="G2814" s="1061"/>
      <c r="H2814" s="1061"/>
      <c r="I2814" s="1061"/>
      <c r="J2814" s="1062"/>
      <c r="K2814" s="1019" t="s">
        <v>523</v>
      </c>
      <c r="L2814" s="1019"/>
      <c r="M2814" s="1019"/>
      <c r="N2814" s="1019"/>
      <c r="O2814" s="1019"/>
      <c r="P2814" s="1019"/>
      <c r="Q2814" s="1019"/>
      <c r="R2814" s="1019"/>
      <c r="S2814" s="1019"/>
      <c r="T2814" s="1019"/>
      <c r="U2814" s="1019"/>
      <c r="V2814" s="1019"/>
      <c r="W2814" s="1019"/>
      <c r="X2814" s="1019"/>
      <c r="Y2814" s="1019"/>
      <c r="Z2814" s="1019"/>
      <c r="AA2814" s="1019"/>
      <c r="AB2814" s="1019"/>
      <c r="AC2814" s="1019"/>
      <c r="AD2814" s="1019"/>
      <c r="AE2814" s="1019"/>
      <c r="AF2814" s="1019"/>
      <c r="AG2814" s="1019"/>
      <c r="AH2814" s="1019"/>
      <c r="AI2814" s="1019"/>
      <c r="AJ2814" s="1019"/>
      <c r="AK2814" s="1019"/>
      <c r="AL2814" s="1019"/>
      <c r="AM2814" s="1019"/>
      <c r="AN2814" s="1019"/>
      <c r="AO2814" s="1019"/>
      <c r="AP2814" s="3"/>
    </row>
    <row r="2815" spans="2:46" ht="12" customHeight="1" x14ac:dyDescent="0.15">
      <c r="B2815" s="1058"/>
      <c r="C2815" s="1063"/>
      <c r="D2815" s="1061"/>
      <c r="E2815" s="1061"/>
      <c r="F2815" s="1061"/>
      <c r="G2815" s="1061"/>
      <c r="H2815" s="1061"/>
      <c r="I2815" s="1061"/>
      <c r="J2815" s="1062"/>
      <c r="K2815" s="194" t="s">
        <v>474</v>
      </c>
      <c r="L2815" s="195"/>
      <c r="M2815" s="195"/>
      <c r="N2815" s="195"/>
      <c r="O2815" s="195"/>
      <c r="P2815" s="195"/>
      <c r="Q2815" s="195"/>
      <c r="R2815" s="195"/>
      <c r="S2815" s="195"/>
      <c r="T2815" s="195"/>
      <c r="U2815" s="195"/>
      <c r="V2815" s="195"/>
      <c r="W2815" s="195"/>
      <c r="X2815" s="195"/>
      <c r="Y2815" s="195"/>
      <c r="Z2815" s="195"/>
      <c r="AA2815" s="195"/>
      <c r="AB2815" s="195"/>
      <c r="AC2815" s="195"/>
      <c r="AD2815" s="195"/>
      <c r="AE2815" s="195"/>
      <c r="AF2815" s="195"/>
      <c r="AG2815" s="195"/>
      <c r="AH2815" s="195"/>
      <c r="AI2815" s="195"/>
      <c r="AJ2815" s="195"/>
      <c r="AK2815" s="195"/>
      <c r="AL2815" s="195"/>
      <c r="AM2815" s="195"/>
      <c r="AN2815" s="195"/>
      <c r="AO2815" s="196"/>
      <c r="AP2815" s="3"/>
    </row>
    <row r="2816" spans="2:46" ht="12" customHeight="1" x14ac:dyDescent="0.15">
      <c r="B2816" s="1058"/>
      <c r="C2816" s="1063"/>
      <c r="D2816" s="1061"/>
      <c r="E2816" s="1061"/>
      <c r="F2816" s="1061"/>
      <c r="G2816" s="1061"/>
      <c r="H2816" s="1061"/>
      <c r="I2816" s="1061"/>
      <c r="J2816" s="1062"/>
      <c r="K2816" s="194" t="s">
        <v>475</v>
      </c>
      <c r="L2816" s="195"/>
      <c r="M2816" s="195"/>
      <c r="N2816" s="195"/>
      <c r="O2816" s="195"/>
      <c r="P2816" s="195"/>
      <c r="Q2816" s="195"/>
      <c r="R2816" s="195"/>
      <c r="S2816" s="195"/>
      <c r="T2816" s="195"/>
      <c r="U2816" s="195"/>
      <c r="V2816" s="195"/>
      <c r="W2816" s="195"/>
      <c r="X2816" s="195"/>
      <c r="Y2816" s="195"/>
      <c r="Z2816" s="195"/>
      <c r="AA2816" s="195"/>
      <c r="AB2816" s="195"/>
      <c r="AC2816" s="195"/>
      <c r="AD2816" s="195"/>
      <c r="AE2816" s="195"/>
      <c r="AF2816" s="195"/>
      <c r="AG2816" s="195"/>
      <c r="AH2816" s="195"/>
      <c r="AI2816" s="195"/>
      <c r="AJ2816" s="195"/>
      <c r="AK2816" s="195"/>
      <c r="AL2816" s="195"/>
      <c r="AM2816" s="195"/>
      <c r="AN2816" s="195"/>
      <c r="AO2816" s="196"/>
      <c r="AP2816" s="3"/>
    </row>
    <row r="2817" spans="2:86" ht="12" customHeight="1" x14ac:dyDescent="0.15">
      <c r="B2817" s="1058"/>
      <c r="C2817" s="1063"/>
      <c r="D2817" s="1061"/>
      <c r="E2817" s="1061"/>
      <c r="F2817" s="1061"/>
      <c r="G2817" s="1061"/>
      <c r="H2817" s="1061"/>
      <c r="I2817" s="1061"/>
      <c r="J2817" s="1062"/>
      <c r="K2817" s="1020" t="s">
        <v>476</v>
      </c>
      <c r="L2817" s="1021"/>
      <c r="M2817" s="1021"/>
      <c r="N2817" s="1021"/>
      <c r="O2817" s="1021"/>
      <c r="P2817" s="1021"/>
      <c r="Q2817" s="1021"/>
      <c r="R2817" s="1021"/>
      <c r="S2817" s="1021"/>
      <c r="T2817" s="1021"/>
      <c r="U2817" s="1021"/>
      <c r="V2817" s="1021"/>
      <c r="W2817" s="1021"/>
      <c r="X2817" s="1021"/>
      <c r="Y2817" s="1021"/>
      <c r="Z2817" s="1021"/>
      <c r="AA2817" s="1021"/>
      <c r="AB2817" s="1021"/>
      <c r="AC2817" s="1021"/>
      <c r="AD2817" s="1021"/>
      <c r="AE2817" s="1021"/>
      <c r="AF2817" s="1021"/>
      <c r="AG2817" s="1021"/>
      <c r="AH2817" s="1021"/>
      <c r="AI2817" s="1021"/>
      <c r="AJ2817" s="1021"/>
      <c r="AK2817" s="1021"/>
      <c r="AL2817" s="1021"/>
      <c r="AM2817" s="1021"/>
      <c r="AN2817" s="1021"/>
      <c r="AO2817" s="1022"/>
      <c r="AP2817" s="3"/>
    </row>
    <row r="2818" spans="2:86" ht="12" customHeight="1" x14ac:dyDescent="0.15">
      <c r="B2818" s="591"/>
      <c r="C2818" s="1064"/>
      <c r="D2818" s="1065"/>
      <c r="E2818" s="1065"/>
      <c r="F2818" s="1065"/>
      <c r="G2818" s="1065"/>
      <c r="H2818" s="1065"/>
      <c r="I2818" s="1065"/>
      <c r="J2818" s="1066"/>
      <c r="K2818" s="1023"/>
      <c r="L2818" s="1024"/>
      <c r="M2818" s="1024"/>
      <c r="N2818" s="1024"/>
      <c r="O2818" s="1024"/>
      <c r="P2818" s="1024"/>
      <c r="Q2818" s="1024"/>
      <c r="R2818" s="1024"/>
      <c r="S2818" s="1024"/>
      <c r="T2818" s="1024"/>
      <c r="U2818" s="1024"/>
      <c r="V2818" s="1024"/>
      <c r="W2818" s="1024"/>
      <c r="X2818" s="1024"/>
      <c r="Y2818" s="1024"/>
      <c r="Z2818" s="1024"/>
      <c r="AA2818" s="1024"/>
      <c r="AB2818" s="1024"/>
      <c r="AC2818" s="1024"/>
      <c r="AD2818" s="1024"/>
      <c r="AE2818" s="1024"/>
      <c r="AF2818" s="1024"/>
      <c r="AG2818" s="1024"/>
      <c r="AH2818" s="1024"/>
      <c r="AI2818" s="1024"/>
      <c r="AJ2818" s="1024"/>
      <c r="AK2818" s="1024"/>
      <c r="AL2818" s="1024"/>
      <c r="AM2818" s="1024"/>
      <c r="AN2818" s="1024"/>
      <c r="AO2818" s="1025"/>
      <c r="AP2818" s="3"/>
    </row>
    <row r="2819" spans="2:86" s="9" customFormat="1" ht="12" customHeight="1" x14ac:dyDescent="0.15">
      <c r="B2819" s="3" t="s">
        <v>527</v>
      </c>
      <c r="AQ2819" s="162"/>
      <c r="AR2819" s="162"/>
      <c r="AS2819" s="162"/>
      <c r="AT2819" s="162"/>
      <c r="AU2819" s="162"/>
      <c r="AV2819" s="162"/>
      <c r="AW2819" s="162"/>
      <c r="AX2819" s="162"/>
      <c r="AY2819" s="162"/>
      <c r="AZ2819" s="162"/>
      <c r="BA2819" s="162"/>
      <c r="BB2819" s="162"/>
      <c r="BC2819" s="162"/>
      <c r="BD2819" s="162"/>
      <c r="BE2819" s="162"/>
      <c r="BF2819" s="162"/>
      <c r="BG2819" s="162"/>
      <c r="BH2819" s="162"/>
      <c r="BI2819" s="162"/>
      <c r="BJ2819" s="162"/>
      <c r="BK2819" s="162"/>
      <c r="BL2819" s="162"/>
      <c r="BM2819" s="162"/>
      <c r="BN2819" s="162"/>
      <c r="BO2819" s="162"/>
      <c r="BP2819" s="162"/>
      <c r="BQ2819" s="162"/>
      <c r="BR2819" s="162"/>
      <c r="BS2819" s="162"/>
      <c r="BT2819" s="162"/>
      <c r="BU2819" s="162"/>
      <c r="BV2819" s="162"/>
      <c r="BW2819" s="162"/>
      <c r="BX2819" s="162"/>
      <c r="BY2819" s="162"/>
      <c r="BZ2819" s="162"/>
      <c r="CA2819" s="162"/>
      <c r="CB2819" s="162"/>
      <c r="CC2819" s="162"/>
      <c r="CD2819" s="162"/>
      <c r="CE2819" s="162"/>
      <c r="CF2819" s="162"/>
      <c r="CG2819" s="162"/>
      <c r="CH2819" s="162"/>
    </row>
    <row r="2820" spans="2:86" ht="12" customHeight="1" thickBot="1" x14ac:dyDescent="0.2">
      <c r="B2820" s="3" t="s">
        <v>524</v>
      </c>
    </row>
    <row r="2821" spans="2:86" ht="12" customHeight="1" x14ac:dyDescent="0.15">
      <c r="B2821" s="3" t="s">
        <v>525</v>
      </c>
      <c r="AU2821" s="1000" t="s">
        <v>305</v>
      </c>
      <c r="AV2821" s="1001" t="s">
        <v>298</v>
      </c>
      <c r="AW2821" s="1003" t="s">
        <v>299</v>
      </c>
      <c r="AX2821" s="1005" t="s">
        <v>306</v>
      </c>
      <c r="AY2821" s="1006"/>
      <c r="AZ2821" s="1006"/>
      <c r="BA2821" s="1006"/>
      <c r="BB2821" s="1006"/>
      <c r="BC2821" s="1006"/>
      <c r="BD2821" s="1006"/>
      <c r="BE2821" s="1006"/>
      <c r="BF2821" s="1006"/>
      <c r="BG2821" s="1006"/>
      <c r="BH2821" s="1006"/>
      <c r="BI2821" s="1006"/>
      <c r="BJ2821" s="1006"/>
      <c r="BK2821" s="1006"/>
      <c r="BL2821" s="1006"/>
      <c r="BM2821" s="1006"/>
      <c r="BN2821" s="1006"/>
      <c r="BO2821" s="1006"/>
      <c r="BP2821" s="1006"/>
      <c r="BQ2821" s="1006"/>
      <c r="BR2821" s="1007"/>
      <c r="BS2821" s="807" t="s">
        <v>300</v>
      </c>
      <c r="BT2821" s="1008"/>
      <c r="BU2821" s="1008"/>
      <c r="BV2821" s="1008"/>
      <c r="BW2821" s="1009" t="s">
        <v>307</v>
      </c>
      <c r="BX2821" s="1010"/>
      <c r="BY2821" s="1010"/>
      <c r="BZ2821" s="1010"/>
      <c r="CA2821" s="1010"/>
      <c r="CB2821" s="1010"/>
      <c r="CC2821" s="1010"/>
      <c r="CD2821" s="1010"/>
      <c r="CE2821" s="1010"/>
      <c r="CF2821" s="1010"/>
      <c r="CG2821" s="1010"/>
      <c r="CH2821" s="1011"/>
    </row>
    <row r="2822" spans="2:86" ht="12" customHeight="1" x14ac:dyDescent="0.15">
      <c r="B2822" s="3" t="s">
        <v>477</v>
      </c>
      <c r="AU2822" s="1000"/>
      <c r="AV2822" s="1002"/>
      <c r="AW2822" s="1004"/>
      <c r="AX2822" s="1012" t="s">
        <v>308</v>
      </c>
      <c r="AY2822" s="686"/>
      <c r="AZ2822" s="686"/>
      <c r="BA2822" s="686"/>
      <c r="BB2822" s="686"/>
      <c r="BC2822" s="686"/>
      <c r="BD2822" s="686"/>
      <c r="BE2822" s="686"/>
      <c r="BF2822" s="686"/>
      <c r="BG2822" s="686"/>
      <c r="BH2822" s="686"/>
      <c r="BI2822" s="686"/>
      <c r="BJ2822" s="686" t="s">
        <v>309</v>
      </c>
      <c r="BK2822" s="686"/>
      <c r="BL2822" s="686"/>
      <c r="BM2822" s="686"/>
      <c r="BN2822" s="686"/>
      <c r="BO2822" s="686"/>
      <c r="BP2822" s="686"/>
      <c r="BQ2822" s="686"/>
      <c r="BR2822" s="1013"/>
      <c r="BS2822" s="1008"/>
      <c r="BT2822" s="1008"/>
      <c r="BU2822" s="1008"/>
      <c r="BV2822" s="1008"/>
      <c r="BW2822" s="1014" t="s">
        <v>302</v>
      </c>
      <c r="BX2822" s="699"/>
      <c r="BY2822" s="699"/>
      <c r="BZ2822" s="699"/>
      <c r="CA2822" s="686" t="s">
        <v>310</v>
      </c>
      <c r="CB2822" s="686"/>
      <c r="CC2822" s="686"/>
      <c r="CD2822" s="686"/>
      <c r="CE2822" s="686"/>
      <c r="CF2822" s="686"/>
      <c r="CG2822" s="686"/>
      <c r="CH2822" s="1013"/>
    </row>
    <row r="2823" spans="2:86" ht="12" customHeight="1" x14ac:dyDescent="0.15">
      <c r="B2823" s="3" t="s">
        <v>526</v>
      </c>
      <c r="AU2823" s="1000"/>
      <c r="AV2823" s="1002"/>
      <c r="AW2823" s="1004"/>
      <c r="AX2823" s="1012" t="s">
        <v>26</v>
      </c>
      <c r="AY2823" s="686"/>
      <c r="AZ2823" s="686"/>
      <c r="BA2823" s="686"/>
      <c r="BB2823" s="686" t="s">
        <v>22</v>
      </c>
      <c r="BC2823" s="686"/>
      <c r="BD2823" s="686"/>
      <c r="BE2823" s="686"/>
      <c r="BF2823" s="686" t="s">
        <v>24</v>
      </c>
      <c r="BG2823" s="686"/>
      <c r="BH2823" s="686"/>
      <c r="BI2823" s="686"/>
      <c r="BJ2823" s="699" t="s">
        <v>26</v>
      </c>
      <c r="BK2823" s="699"/>
      <c r="BL2823" s="699"/>
      <c r="BM2823" s="699" t="s">
        <v>22</v>
      </c>
      <c r="BN2823" s="699"/>
      <c r="BO2823" s="699"/>
      <c r="BP2823" s="699" t="s">
        <v>24</v>
      </c>
      <c r="BQ2823" s="699"/>
      <c r="BR2823" s="1015"/>
      <c r="BS2823" s="807" t="s">
        <v>26</v>
      </c>
      <c r="BT2823" s="807" t="s">
        <v>22</v>
      </c>
      <c r="BU2823" s="807" t="s">
        <v>24</v>
      </c>
      <c r="BV2823" s="807" t="s">
        <v>303</v>
      </c>
      <c r="BW2823" s="1012" t="s">
        <v>311</v>
      </c>
      <c r="BX2823" s="686"/>
      <c r="BY2823" s="686"/>
      <c r="BZ2823" s="686"/>
      <c r="CA2823" s="686" t="s">
        <v>22</v>
      </c>
      <c r="CB2823" s="686"/>
      <c r="CC2823" s="686"/>
      <c r="CD2823" s="686"/>
      <c r="CE2823" s="686" t="s">
        <v>24</v>
      </c>
      <c r="CF2823" s="686"/>
      <c r="CG2823" s="686"/>
      <c r="CH2823" s="1013"/>
    </row>
    <row r="2824" spans="2:86" ht="12" customHeight="1" x14ac:dyDescent="0.15">
      <c r="B2824" s="3" t="s">
        <v>478</v>
      </c>
      <c r="AU2824" s="1000"/>
      <c r="AV2824" s="1002"/>
      <c r="AW2824" s="1004"/>
      <c r="AX2824" s="156" t="s">
        <v>862</v>
      </c>
      <c r="AY2824" s="157" t="s">
        <v>863</v>
      </c>
      <c r="AZ2824" s="157" t="s">
        <v>864</v>
      </c>
      <c r="BA2824" s="158" t="s">
        <v>865</v>
      </c>
      <c r="BB2824" s="159" t="s">
        <v>866</v>
      </c>
      <c r="BC2824" s="157" t="s">
        <v>863</v>
      </c>
      <c r="BD2824" s="157" t="s">
        <v>867</v>
      </c>
      <c r="BE2824" s="158" t="s">
        <v>865</v>
      </c>
      <c r="BF2824" s="159" t="s">
        <v>866</v>
      </c>
      <c r="BG2824" s="157" t="s">
        <v>863</v>
      </c>
      <c r="BH2824" s="157" t="s">
        <v>864</v>
      </c>
      <c r="BI2824" s="158" t="s">
        <v>865</v>
      </c>
      <c r="BJ2824" s="159" t="s">
        <v>866</v>
      </c>
      <c r="BK2824" s="157" t="s">
        <v>868</v>
      </c>
      <c r="BL2824" s="158" t="s">
        <v>869</v>
      </c>
      <c r="BM2824" s="159" t="s">
        <v>870</v>
      </c>
      <c r="BN2824" s="157" t="s">
        <v>863</v>
      </c>
      <c r="BO2824" s="158" t="s">
        <v>871</v>
      </c>
      <c r="BP2824" s="159" t="s">
        <v>870</v>
      </c>
      <c r="BQ2824" s="157" t="s">
        <v>868</v>
      </c>
      <c r="BR2824" s="160" t="s">
        <v>872</v>
      </c>
      <c r="BS2824" s="1008"/>
      <c r="BT2824" s="1008"/>
      <c r="BU2824" s="1008"/>
      <c r="BV2824" s="1008"/>
      <c r="BW2824" s="156" t="s">
        <v>866</v>
      </c>
      <c r="BX2824" s="157" t="s">
        <v>863</v>
      </c>
      <c r="BY2824" s="157" t="s">
        <v>864</v>
      </c>
      <c r="BZ2824" s="158" t="s">
        <v>865</v>
      </c>
      <c r="CA2824" s="159" t="s">
        <v>866</v>
      </c>
      <c r="CB2824" s="157" t="s">
        <v>873</v>
      </c>
      <c r="CC2824" s="157" t="s">
        <v>864</v>
      </c>
      <c r="CD2824" s="158" t="s">
        <v>865</v>
      </c>
      <c r="CE2824" s="159" t="s">
        <v>866</v>
      </c>
      <c r="CF2824" s="157" t="s">
        <v>863</v>
      </c>
      <c r="CG2824" s="157" t="s">
        <v>864</v>
      </c>
      <c r="CH2824" s="160" t="s">
        <v>874</v>
      </c>
    </row>
    <row r="2825" spans="2:86" x14ac:dyDescent="0.15">
      <c r="B2825" s="3" t="s">
        <v>539</v>
      </c>
      <c r="AU2825" s="1000"/>
      <c r="AV2825" s="188" t="str">
        <f>N2827</f>
        <v>S060</v>
      </c>
      <c r="AW2825" s="300">
        <f>R2827</f>
        <v>10.6</v>
      </c>
      <c r="AX2825" s="197">
        <f>+Y2852</f>
        <v>0</v>
      </c>
      <c r="AY2825" s="197">
        <f>+Z2852</f>
        <v>0</v>
      </c>
      <c r="AZ2825" s="197">
        <f>+AA2852</f>
        <v>0</v>
      </c>
      <c r="BA2825" s="197">
        <f t="shared" ref="BA2825" si="1292">+AB2852</f>
        <v>0</v>
      </c>
      <c r="BB2825" s="197">
        <f>+AC2852</f>
        <v>0</v>
      </c>
      <c r="BC2825" s="197">
        <f t="shared" ref="BC2825" si="1293">+AD2852</f>
        <v>0</v>
      </c>
      <c r="BD2825" s="197">
        <f t="shared" ref="BD2825" si="1294">+AE2852</f>
        <v>3</v>
      </c>
      <c r="BE2825" s="197">
        <f t="shared" ref="BE2825" si="1295">+AF2852</f>
        <v>0</v>
      </c>
      <c r="BF2825" s="197">
        <f t="shared" ref="BF2825" si="1296">+AG2852</f>
        <v>0</v>
      </c>
      <c r="BG2825" s="197">
        <f t="shared" ref="BG2825" si="1297">+AH2852</f>
        <v>0</v>
      </c>
      <c r="BH2825" s="197">
        <f t="shared" ref="BH2825" si="1298">+AI2852</f>
        <v>0</v>
      </c>
      <c r="BI2825" s="197">
        <f t="shared" ref="BI2825" si="1299">+AJ2852</f>
        <v>0</v>
      </c>
      <c r="BJ2825" s="197" t="str">
        <f>+Y2855</f>
        <v/>
      </c>
      <c r="BK2825" s="197" t="str">
        <f t="shared" ref="BK2825" si="1300">+Z2855</f>
        <v/>
      </c>
      <c r="BL2825" s="197" t="str">
        <f>+AA2855</f>
        <v/>
      </c>
      <c r="BM2825" s="197">
        <f>+AC2855</f>
        <v>0</v>
      </c>
      <c r="BN2825" s="197">
        <f t="shared" ref="BN2825" si="1301">+AD2855</f>
        <v>0</v>
      </c>
      <c r="BO2825" s="197">
        <f t="shared" ref="BO2825" si="1302">+AE2855</f>
        <v>3</v>
      </c>
      <c r="BP2825" s="197">
        <f>+AG2855</f>
        <v>0</v>
      </c>
      <c r="BQ2825" s="197">
        <f>+AH2855</f>
        <v>0</v>
      </c>
      <c r="BR2825" s="197">
        <f>+AI2855</f>
        <v>0</v>
      </c>
      <c r="BS2825" s="296" t="str">
        <f>+Y2856</f>
        <v>Ⅰ</v>
      </c>
      <c r="BT2825" s="296" t="str">
        <f>+AC2856</f>
        <v>Ⅱ</v>
      </c>
      <c r="BU2825" s="296" t="str">
        <f>+AG2856</f>
        <v>Ⅰ</v>
      </c>
      <c r="BV2825" s="296" t="str">
        <f>+Y2857</f>
        <v>Ⅱ</v>
      </c>
      <c r="BW2825" s="164" t="str">
        <f>IF(Y2852&gt;0,R2827,"")</f>
        <v/>
      </c>
      <c r="BX2825" s="165" t="str">
        <f>IF(Z2852&gt;0,"",IF(AA2852&gt;0,R2827,""))</f>
        <v/>
      </c>
      <c r="BY2825" s="165" t="str">
        <f>IF(Y2852+Z2852&gt;0,"",IF(AA2852&gt;0,R2827,""))</f>
        <v/>
      </c>
      <c r="BZ2825" s="165" t="str">
        <f>IF(Y2852+Z2852+AA2852&gt;0,"",IF(AB2852&gt;0,R2827,""))</f>
        <v/>
      </c>
      <c r="CA2825" s="166">
        <f t="shared" ref="CA2825" si="1303">+AC2851</f>
        <v>0</v>
      </c>
      <c r="CB2825" s="166">
        <f t="shared" ref="CB2825" si="1304">+AD2851</f>
        <v>0</v>
      </c>
      <c r="CC2825" s="166">
        <f t="shared" ref="CC2825" si="1305">+AE2851</f>
        <v>5.2500000000000005E-2</v>
      </c>
      <c r="CD2825" s="166">
        <f t="shared" ref="CD2825" si="1306">+AF2851</f>
        <v>0</v>
      </c>
      <c r="CE2825" s="166">
        <f t="shared" ref="CE2825" si="1307">+AG2851</f>
        <v>0</v>
      </c>
      <c r="CF2825" s="166">
        <f t="shared" ref="CF2825" si="1308">+AH2851</f>
        <v>0</v>
      </c>
      <c r="CG2825" s="166">
        <f t="shared" ref="CG2825" si="1309">+AI2851</f>
        <v>0</v>
      </c>
      <c r="CH2825" s="166">
        <f t="shared" ref="CH2825" si="1310">+AJ2851</f>
        <v>0</v>
      </c>
    </row>
    <row r="2826" spans="2:86" ht="12" customHeight="1" x14ac:dyDescent="0.15">
      <c r="B2826" s="1057" t="s">
        <v>219</v>
      </c>
      <c r="C2826" s="1059"/>
      <c r="D2826" s="1060"/>
      <c r="E2826" s="1061"/>
      <c r="F2826" s="1061"/>
      <c r="G2826" s="1061"/>
      <c r="H2826" s="1061"/>
      <c r="I2826" s="1061"/>
      <c r="J2826" s="1062"/>
      <c r="K2826" s="1067" t="s">
        <v>453</v>
      </c>
      <c r="L2826" s="1068"/>
      <c r="M2826" s="1068"/>
      <c r="N2826" s="1068"/>
      <c r="O2826" s="1068"/>
      <c r="P2826" s="1068"/>
      <c r="Q2826" s="1068"/>
      <c r="R2826" s="1068"/>
      <c r="S2826" s="1068"/>
      <c r="T2826" s="1068"/>
      <c r="U2826" s="1068"/>
      <c r="V2826" s="1068"/>
      <c r="W2826" s="1068"/>
      <c r="X2826" s="1068"/>
      <c r="Y2826" s="1068"/>
      <c r="Z2826" s="1068"/>
      <c r="AA2826" s="1068"/>
      <c r="AB2826" s="1068"/>
      <c r="AC2826" s="1068"/>
      <c r="AD2826" s="1068"/>
      <c r="AE2826" s="1068"/>
      <c r="AF2826" s="1068"/>
      <c r="AG2826" s="1068"/>
      <c r="AH2826" s="1068"/>
      <c r="AI2826" s="1068"/>
      <c r="AJ2826" s="1068"/>
      <c r="AK2826" s="1068"/>
      <c r="AL2826" s="1068"/>
      <c r="AM2826" s="1068"/>
      <c r="AN2826" s="1068"/>
      <c r="AO2826" s="1069"/>
      <c r="AP2826" s="3"/>
    </row>
    <row r="2827" spans="2:86" ht="12" customHeight="1" x14ac:dyDescent="0.15">
      <c r="B2827" s="1058"/>
      <c r="C2827" s="1063"/>
      <c r="D2827" s="1061"/>
      <c r="E2827" s="1061"/>
      <c r="F2827" s="1061"/>
      <c r="G2827" s="1061"/>
      <c r="H2827" s="1061"/>
      <c r="I2827" s="1061"/>
      <c r="J2827" s="1062"/>
      <c r="K2827" s="1040" t="s">
        <v>218</v>
      </c>
      <c r="L2827" s="1041"/>
      <c r="M2827" s="1042"/>
      <c r="N2827" s="1034" t="s">
        <v>780</v>
      </c>
      <c r="O2827" s="1035"/>
      <c r="P2827" s="1040" t="s">
        <v>454</v>
      </c>
      <c r="Q2827" s="1042"/>
      <c r="R2827" s="1070">
        <f>'様式A-2'!C71</f>
        <v>10.6</v>
      </c>
      <c r="S2827" s="1071"/>
      <c r="T2827" s="1072"/>
      <c r="U2827" s="1073" t="s">
        <v>455</v>
      </c>
      <c r="V2827" s="1074"/>
      <c r="W2827" s="1073" t="s">
        <v>456</v>
      </c>
      <c r="X2827" s="1074"/>
      <c r="Y2827" s="1042" t="s">
        <v>217</v>
      </c>
      <c r="Z2827" s="1016"/>
      <c r="AA2827" s="1016"/>
      <c r="AB2827" s="1016"/>
      <c r="AC2827" s="1073" t="s">
        <v>457</v>
      </c>
      <c r="AD2827" s="1079"/>
      <c r="AE2827" s="1079"/>
      <c r="AF2827" s="1079"/>
      <c r="AG2827" s="1079"/>
      <c r="AH2827" s="1079"/>
      <c r="AI2827" s="1079"/>
      <c r="AJ2827" s="1074"/>
      <c r="AK2827" s="1073" t="s">
        <v>458</v>
      </c>
      <c r="AL2827" s="1079"/>
      <c r="AM2827" s="1079"/>
      <c r="AN2827" s="1081"/>
      <c r="AO2827" s="1082"/>
      <c r="AP2827" s="3"/>
      <c r="AV2827" s="167"/>
      <c r="AW2827" s="221"/>
      <c r="AX2827" s="167"/>
      <c r="AY2827" s="167"/>
      <c r="AZ2827" s="167"/>
      <c r="BA2827" s="167"/>
      <c r="BB2827" s="167"/>
      <c r="BC2827" s="167"/>
      <c r="BD2827" s="167"/>
    </row>
    <row r="2828" spans="2:86" ht="12" customHeight="1" x14ac:dyDescent="0.15">
      <c r="B2828" s="1058"/>
      <c r="C2828" s="1063"/>
      <c r="D2828" s="1061"/>
      <c r="E2828" s="1061"/>
      <c r="F2828" s="1061"/>
      <c r="G2828" s="1061"/>
      <c r="H2828" s="1061"/>
      <c r="I2828" s="1061"/>
      <c r="J2828" s="1062"/>
      <c r="K2828" s="1016" t="s">
        <v>459</v>
      </c>
      <c r="L2828" s="1016" t="s">
        <v>199</v>
      </c>
      <c r="M2828" s="1016"/>
      <c r="N2828" s="1016" t="s">
        <v>198</v>
      </c>
      <c r="O2828" s="1016"/>
      <c r="P2828" s="1016" t="s">
        <v>460</v>
      </c>
      <c r="Q2828" s="1016"/>
      <c r="R2828" s="1016" t="s">
        <v>6</v>
      </c>
      <c r="S2828" s="1016"/>
      <c r="T2828" s="1016"/>
      <c r="U2828" s="1075"/>
      <c r="V2828" s="1076"/>
      <c r="W2828" s="1075"/>
      <c r="X2828" s="1076"/>
      <c r="Y2828" s="1042"/>
      <c r="Z2828" s="1016"/>
      <c r="AA2828" s="1016"/>
      <c r="AB2828" s="1016"/>
      <c r="AC2828" s="1077"/>
      <c r="AD2828" s="1080"/>
      <c r="AE2828" s="1080"/>
      <c r="AF2828" s="1080"/>
      <c r="AG2828" s="1080"/>
      <c r="AH2828" s="1080"/>
      <c r="AI2828" s="1080"/>
      <c r="AJ2828" s="1078"/>
      <c r="AK2828" s="1075"/>
      <c r="AL2828" s="1083"/>
      <c r="AM2828" s="1083"/>
      <c r="AN2828" s="1084"/>
      <c r="AO2828" s="1085"/>
      <c r="AP2828" s="3"/>
      <c r="AV2828" s="167"/>
      <c r="AW2828" s="167"/>
      <c r="AX2828" s="167"/>
      <c r="AY2828" s="167"/>
      <c r="AZ2828" s="167"/>
      <c r="BA2828" s="167"/>
      <c r="BB2828" s="167"/>
      <c r="BC2828" s="167"/>
      <c r="BD2828" s="167"/>
    </row>
    <row r="2829" spans="2:86" ht="12" customHeight="1" x14ac:dyDescent="0.15">
      <c r="B2829" s="1058"/>
      <c r="C2829" s="1063"/>
      <c r="D2829" s="1061"/>
      <c r="E2829" s="1061"/>
      <c r="F2829" s="1061"/>
      <c r="G2829" s="1061"/>
      <c r="H2829" s="1061"/>
      <c r="I2829" s="1061"/>
      <c r="J2829" s="1062"/>
      <c r="K2829" s="1016"/>
      <c r="L2829" s="1016"/>
      <c r="M2829" s="1016"/>
      <c r="N2829" s="1016"/>
      <c r="O2829" s="1016"/>
      <c r="P2829" s="1016"/>
      <c r="Q2829" s="1016"/>
      <c r="R2829" s="1016"/>
      <c r="S2829" s="1016"/>
      <c r="T2829" s="1016"/>
      <c r="U2829" s="1075"/>
      <c r="V2829" s="1076"/>
      <c r="W2829" s="1075"/>
      <c r="X2829" s="1076"/>
      <c r="Y2829" s="1042" t="s">
        <v>461</v>
      </c>
      <c r="Z2829" s="1016"/>
      <c r="AA2829" s="1016"/>
      <c r="AB2829" s="1016"/>
      <c r="AC2829" s="1016" t="s">
        <v>462</v>
      </c>
      <c r="AD2829" s="1016"/>
      <c r="AE2829" s="1016"/>
      <c r="AF2829" s="1016"/>
      <c r="AG2829" s="1016" t="s">
        <v>463</v>
      </c>
      <c r="AH2829" s="1016"/>
      <c r="AI2829" s="1016"/>
      <c r="AJ2829" s="1016"/>
      <c r="AK2829" s="1075"/>
      <c r="AL2829" s="1083"/>
      <c r="AM2829" s="1083"/>
      <c r="AN2829" s="1084"/>
      <c r="AO2829" s="1085"/>
      <c r="AP2829" s="3"/>
      <c r="AV2829" s="167"/>
      <c r="AW2829" s="167"/>
      <c r="AX2829" s="167"/>
      <c r="AY2829" s="167"/>
      <c r="AZ2829" s="167"/>
      <c r="BA2829" s="167"/>
      <c r="BB2829" s="167"/>
      <c r="BC2829" s="167"/>
      <c r="BD2829" s="167"/>
    </row>
    <row r="2830" spans="2:86" ht="12" customHeight="1" x14ac:dyDescent="0.15">
      <c r="B2830" s="1058"/>
      <c r="C2830" s="1063"/>
      <c r="D2830" s="1061"/>
      <c r="E2830" s="1061"/>
      <c r="F2830" s="1061"/>
      <c r="G2830" s="1061"/>
      <c r="H2830" s="1061"/>
      <c r="I2830" s="1061"/>
      <c r="J2830" s="1062"/>
      <c r="K2830" s="1016"/>
      <c r="L2830" s="1016"/>
      <c r="M2830" s="1016"/>
      <c r="N2830" s="1016"/>
      <c r="O2830" s="1016"/>
      <c r="P2830" s="1016"/>
      <c r="Q2830" s="1016"/>
      <c r="R2830" s="1016"/>
      <c r="S2830" s="1016"/>
      <c r="T2830" s="1016"/>
      <c r="U2830" s="1077"/>
      <c r="V2830" s="1078"/>
      <c r="W2830" s="1077"/>
      <c r="X2830" s="1078"/>
      <c r="Y2830" s="191" t="s">
        <v>32</v>
      </c>
      <c r="Z2830" s="187" t="s">
        <v>33</v>
      </c>
      <c r="AA2830" s="187" t="s">
        <v>464</v>
      </c>
      <c r="AB2830" s="187" t="s">
        <v>465</v>
      </c>
      <c r="AC2830" s="187" t="s">
        <v>32</v>
      </c>
      <c r="AD2830" s="187" t="s">
        <v>33</v>
      </c>
      <c r="AE2830" s="187" t="s">
        <v>464</v>
      </c>
      <c r="AF2830" s="187" t="s">
        <v>465</v>
      </c>
      <c r="AG2830" s="187" t="s">
        <v>32</v>
      </c>
      <c r="AH2830" s="187" t="s">
        <v>33</v>
      </c>
      <c r="AI2830" s="187" t="s">
        <v>464</v>
      </c>
      <c r="AJ2830" s="187" t="s">
        <v>465</v>
      </c>
      <c r="AK2830" s="1077"/>
      <c r="AL2830" s="1080"/>
      <c r="AM2830" s="1080"/>
      <c r="AN2830" s="1086"/>
      <c r="AO2830" s="1087"/>
      <c r="AP2830" s="3"/>
      <c r="AV2830" s="167"/>
      <c r="AW2830" s="167"/>
      <c r="AX2830" s="167"/>
      <c r="AY2830" s="167"/>
      <c r="AZ2830" s="167"/>
      <c r="BA2830" s="167"/>
      <c r="BB2830" s="167"/>
      <c r="BC2830" s="167"/>
      <c r="BD2830" s="167"/>
    </row>
    <row r="2831" spans="2:86" ht="12" customHeight="1" x14ac:dyDescent="0.15">
      <c r="B2831" s="1058"/>
      <c r="C2831" s="1063"/>
      <c r="D2831" s="1061"/>
      <c r="E2831" s="1061"/>
      <c r="F2831" s="1061"/>
      <c r="G2831" s="1061"/>
      <c r="H2831" s="1061"/>
      <c r="I2831" s="1061"/>
      <c r="J2831" s="1062"/>
      <c r="K2831" s="192">
        <v>1</v>
      </c>
      <c r="L2831" s="1038" t="s">
        <v>534</v>
      </c>
      <c r="M2831" s="1039"/>
      <c r="N2831" s="1038" t="s">
        <v>486</v>
      </c>
      <c r="O2831" s="1039"/>
      <c r="P2831" s="1034" t="s">
        <v>332</v>
      </c>
      <c r="Q2831" s="1036"/>
      <c r="R2831" s="408" t="s">
        <v>532</v>
      </c>
      <c r="S2831" s="408"/>
      <c r="T2831" s="408"/>
      <c r="U2831" s="1034" t="s">
        <v>1648</v>
      </c>
      <c r="V2831" s="1036"/>
      <c r="W2831" s="1034" t="s">
        <v>1655</v>
      </c>
      <c r="X2831" s="1035"/>
      <c r="Y2831" s="286"/>
      <c r="Z2831" s="286"/>
      <c r="AA2831" s="286"/>
      <c r="AB2831" s="286"/>
      <c r="AC2831" s="223"/>
      <c r="AD2831" s="223"/>
      <c r="AE2831" s="223">
        <f>0.2*0.1+0.15*0.05</f>
        <v>2.7500000000000004E-2</v>
      </c>
      <c r="AF2831" s="223"/>
      <c r="AG2831" s="223"/>
      <c r="AH2831" s="223"/>
      <c r="AI2831" s="223"/>
      <c r="AJ2831" s="223"/>
      <c r="AK2831" s="1038"/>
      <c r="AL2831" s="1056"/>
      <c r="AM2831" s="1056"/>
      <c r="AN2831" s="799"/>
      <c r="AO2831" s="800"/>
      <c r="AP2831" s="3"/>
      <c r="AQ2831" s="222">
        <f>IF(P2831="材質劣化",2,IF(P2831="漏水",3,1))</f>
        <v>2</v>
      </c>
      <c r="AV2831" s="167"/>
      <c r="AW2831" s="167"/>
      <c r="AX2831" s="167"/>
      <c r="AY2831" s="167"/>
      <c r="AZ2831" s="167"/>
      <c r="BA2831" s="167"/>
      <c r="BB2831" s="167"/>
      <c r="BC2831" s="167"/>
      <c r="BD2831" s="167"/>
    </row>
    <row r="2832" spans="2:86" ht="12" customHeight="1" x14ac:dyDescent="0.15">
      <c r="B2832" s="1058"/>
      <c r="C2832" s="1063"/>
      <c r="D2832" s="1061"/>
      <c r="E2832" s="1061"/>
      <c r="F2832" s="1061"/>
      <c r="G2832" s="1061"/>
      <c r="H2832" s="1061"/>
      <c r="I2832" s="1061"/>
      <c r="J2832" s="1062"/>
      <c r="K2832" s="192">
        <v>2</v>
      </c>
      <c r="L2832" s="1038" t="s">
        <v>534</v>
      </c>
      <c r="M2832" s="1039"/>
      <c r="N2832" s="1038" t="s">
        <v>486</v>
      </c>
      <c r="O2832" s="1039"/>
      <c r="P2832" s="1034" t="s">
        <v>332</v>
      </c>
      <c r="Q2832" s="1036"/>
      <c r="R2832" s="408" t="s">
        <v>532</v>
      </c>
      <c r="S2832" s="408"/>
      <c r="T2832" s="408"/>
      <c r="U2832" s="1034" t="s">
        <v>1648</v>
      </c>
      <c r="V2832" s="1036"/>
      <c r="W2832" s="1034" t="s">
        <v>1655</v>
      </c>
      <c r="X2832" s="1035"/>
      <c r="Y2832" s="286"/>
      <c r="Z2832" s="286"/>
      <c r="AA2832" s="286"/>
      <c r="AB2832" s="286"/>
      <c r="AC2832" s="223"/>
      <c r="AD2832" s="223"/>
      <c r="AE2832" s="223">
        <f>0.15*0.05</f>
        <v>7.4999999999999997E-3</v>
      </c>
      <c r="AF2832" s="223"/>
      <c r="AG2832" s="223"/>
      <c r="AH2832" s="223"/>
      <c r="AI2832" s="223"/>
      <c r="AJ2832" s="223"/>
      <c r="AK2832" s="1088" t="s">
        <v>1685</v>
      </c>
      <c r="AL2832" s="1089"/>
      <c r="AM2832" s="1089"/>
      <c r="AN2832" s="1090"/>
      <c r="AO2832" s="1091"/>
      <c r="AP2832" s="3"/>
      <c r="AQ2832" s="222">
        <f t="shared" ref="AQ2832:AQ2850" si="1311">IF(P2832="材質劣化",2,IF(P2832="漏水",3,1))</f>
        <v>2</v>
      </c>
      <c r="AV2832" s="167"/>
      <c r="AW2832" s="167"/>
      <c r="AX2832" s="167"/>
      <c r="AY2832" s="167"/>
      <c r="AZ2832" s="167"/>
      <c r="BA2832" s="167"/>
      <c r="BB2832" s="167"/>
      <c r="BC2832" s="167"/>
      <c r="BD2832" s="167"/>
    </row>
    <row r="2833" spans="2:56" ht="12" customHeight="1" x14ac:dyDescent="0.15">
      <c r="B2833" s="1058"/>
      <c r="C2833" s="1063"/>
      <c r="D2833" s="1061"/>
      <c r="E2833" s="1061"/>
      <c r="F2833" s="1061"/>
      <c r="G2833" s="1061"/>
      <c r="H2833" s="1061"/>
      <c r="I2833" s="1061"/>
      <c r="J2833" s="1062"/>
      <c r="K2833" s="192">
        <v>3</v>
      </c>
      <c r="L2833" s="1038" t="s">
        <v>534</v>
      </c>
      <c r="M2833" s="1039"/>
      <c r="N2833" s="1038" t="s">
        <v>486</v>
      </c>
      <c r="O2833" s="1039"/>
      <c r="P2833" s="1034" t="s">
        <v>332</v>
      </c>
      <c r="Q2833" s="1036"/>
      <c r="R2833" s="408" t="s">
        <v>338</v>
      </c>
      <c r="S2833" s="408"/>
      <c r="T2833" s="408"/>
      <c r="U2833" s="1034" t="s">
        <v>54</v>
      </c>
      <c r="V2833" s="1036"/>
      <c r="W2833" s="1034" t="s">
        <v>551</v>
      </c>
      <c r="X2833" s="1035"/>
      <c r="Y2833" s="286"/>
      <c r="Z2833" s="286"/>
      <c r="AA2833" s="286"/>
      <c r="AB2833" s="286"/>
      <c r="AC2833" s="223"/>
      <c r="AD2833" s="223"/>
      <c r="AE2833" s="223"/>
      <c r="AF2833" s="223"/>
      <c r="AG2833" s="223"/>
      <c r="AH2833" s="223"/>
      <c r="AI2833" s="223"/>
      <c r="AJ2833" s="223"/>
      <c r="AK2833" s="1088" t="s">
        <v>1685</v>
      </c>
      <c r="AL2833" s="1089"/>
      <c r="AM2833" s="1089"/>
      <c r="AN2833" s="1090"/>
      <c r="AO2833" s="1091"/>
      <c r="AP2833" s="3"/>
      <c r="AQ2833" s="222">
        <f t="shared" si="1311"/>
        <v>2</v>
      </c>
      <c r="AV2833" s="167"/>
      <c r="AW2833" s="167"/>
      <c r="AX2833" s="167"/>
      <c r="AY2833" s="167"/>
      <c r="AZ2833" s="167"/>
      <c r="BA2833" s="167"/>
      <c r="BB2833" s="167"/>
      <c r="BC2833" s="167"/>
      <c r="BD2833" s="167"/>
    </row>
    <row r="2834" spans="2:56" ht="12" customHeight="1" x14ac:dyDescent="0.15">
      <c r="B2834" s="1058"/>
      <c r="C2834" s="1063"/>
      <c r="D2834" s="1061"/>
      <c r="E2834" s="1061"/>
      <c r="F2834" s="1061"/>
      <c r="G2834" s="1061"/>
      <c r="H2834" s="1061"/>
      <c r="I2834" s="1061"/>
      <c r="J2834" s="1062"/>
      <c r="K2834" s="192">
        <v>4</v>
      </c>
      <c r="L2834" s="1038" t="s">
        <v>534</v>
      </c>
      <c r="M2834" s="1039"/>
      <c r="N2834" s="1038" t="s">
        <v>485</v>
      </c>
      <c r="O2834" s="1039"/>
      <c r="P2834" s="1034" t="s">
        <v>332</v>
      </c>
      <c r="Q2834" s="1036"/>
      <c r="R2834" s="408" t="s">
        <v>532</v>
      </c>
      <c r="S2834" s="408"/>
      <c r="T2834" s="408"/>
      <c r="U2834" s="1034" t="s">
        <v>1648</v>
      </c>
      <c r="V2834" s="1036"/>
      <c r="W2834" s="1034" t="s">
        <v>1655</v>
      </c>
      <c r="X2834" s="1035"/>
      <c r="Y2834" s="286"/>
      <c r="Z2834" s="286"/>
      <c r="AA2834" s="286"/>
      <c r="AB2834" s="286"/>
      <c r="AC2834" s="223"/>
      <c r="AD2834" s="223"/>
      <c r="AE2834" s="223">
        <f>0.05*0.35</f>
        <v>1.7499999999999998E-2</v>
      </c>
      <c r="AF2834" s="223"/>
      <c r="AG2834" s="223"/>
      <c r="AH2834" s="223"/>
      <c r="AI2834" s="223"/>
      <c r="AJ2834" s="223"/>
      <c r="AK2834" s="1052"/>
      <c r="AL2834" s="1053"/>
      <c r="AM2834" s="1053"/>
      <c r="AN2834" s="1054"/>
      <c r="AO2834" s="1055"/>
      <c r="AP2834" s="3"/>
      <c r="AQ2834" s="222">
        <f t="shared" si="1311"/>
        <v>2</v>
      </c>
      <c r="AV2834" s="167"/>
      <c r="AW2834" s="167"/>
      <c r="AX2834" s="167"/>
      <c r="AY2834" s="167"/>
      <c r="AZ2834" s="167"/>
      <c r="BA2834" s="167"/>
      <c r="BB2834" s="167"/>
      <c r="BC2834" s="167"/>
      <c r="BD2834" s="167"/>
    </row>
    <row r="2835" spans="2:56" ht="12" customHeight="1" x14ac:dyDescent="0.15">
      <c r="B2835" s="1058"/>
      <c r="C2835" s="1063"/>
      <c r="D2835" s="1061"/>
      <c r="E2835" s="1061"/>
      <c r="F2835" s="1061"/>
      <c r="G2835" s="1061"/>
      <c r="H2835" s="1061"/>
      <c r="I2835" s="1061"/>
      <c r="J2835" s="1062"/>
      <c r="K2835" s="192">
        <v>5</v>
      </c>
      <c r="L2835" s="1038" t="s">
        <v>534</v>
      </c>
      <c r="M2835" s="1039"/>
      <c r="N2835" s="1038" t="s">
        <v>485</v>
      </c>
      <c r="O2835" s="1039"/>
      <c r="P2835" s="1034" t="s">
        <v>332</v>
      </c>
      <c r="Q2835" s="1036"/>
      <c r="R2835" s="408" t="s">
        <v>338</v>
      </c>
      <c r="S2835" s="408"/>
      <c r="T2835" s="408"/>
      <c r="U2835" s="1034" t="s">
        <v>54</v>
      </c>
      <c r="V2835" s="1036"/>
      <c r="W2835" s="1034" t="s">
        <v>551</v>
      </c>
      <c r="X2835" s="1035"/>
      <c r="Y2835" s="286"/>
      <c r="Z2835" s="286"/>
      <c r="AA2835" s="286"/>
      <c r="AB2835" s="286"/>
      <c r="AC2835" s="223"/>
      <c r="AD2835" s="223"/>
      <c r="AE2835" s="223"/>
      <c r="AF2835" s="223"/>
      <c r="AG2835" s="223"/>
      <c r="AH2835" s="223"/>
      <c r="AI2835" s="223"/>
      <c r="AJ2835" s="223"/>
      <c r="AK2835" s="1088" t="s">
        <v>1685</v>
      </c>
      <c r="AL2835" s="1089"/>
      <c r="AM2835" s="1089"/>
      <c r="AN2835" s="1090"/>
      <c r="AO2835" s="1091"/>
      <c r="AP2835" s="3"/>
      <c r="AQ2835" s="222">
        <f t="shared" si="1311"/>
        <v>2</v>
      </c>
      <c r="AV2835" s="167"/>
      <c r="AW2835" s="167"/>
      <c r="AX2835" s="167"/>
      <c r="AY2835" s="167"/>
      <c r="AZ2835" s="167"/>
      <c r="BA2835" s="167"/>
      <c r="BB2835" s="167"/>
      <c r="BC2835" s="167"/>
      <c r="BD2835" s="167"/>
    </row>
    <row r="2836" spans="2:56" ht="12" customHeight="1" x14ac:dyDescent="0.15">
      <c r="B2836" s="1058"/>
      <c r="C2836" s="1063"/>
      <c r="D2836" s="1061"/>
      <c r="E2836" s="1061"/>
      <c r="F2836" s="1061"/>
      <c r="G2836" s="1061"/>
      <c r="H2836" s="1061"/>
      <c r="I2836" s="1061"/>
      <c r="J2836" s="1062"/>
      <c r="K2836" s="192">
        <v>6</v>
      </c>
      <c r="L2836" s="1038" t="s">
        <v>331</v>
      </c>
      <c r="M2836" s="1039"/>
      <c r="N2836" s="1038" t="s">
        <v>354</v>
      </c>
      <c r="O2836" s="1039"/>
      <c r="P2836" s="1034" t="s">
        <v>332</v>
      </c>
      <c r="Q2836" s="1036"/>
      <c r="R2836" s="408" t="s">
        <v>532</v>
      </c>
      <c r="S2836" s="408"/>
      <c r="T2836" s="408"/>
      <c r="U2836" s="1034" t="s">
        <v>1648</v>
      </c>
      <c r="V2836" s="1036"/>
      <c r="W2836" s="1034" t="s">
        <v>551</v>
      </c>
      <c r="X2836" s="1035"/>
      <c r="Y2836" s="286"/>
      <c r="Z2836" s="286"/>
      <c r="AA2836" s="286"/>
      <c r="AB2836" s="286"/>
      <c r="AC2836" s="223"/>
      <c r="AD2836" s="223"/>
      <c r="AE2836" s="223"/>
      <c r="AF2836" s="223"/>
      <c r="AG2836" s="223"/>
      <c r="AH2836" s="223"/>
      <c r="AI2836" s="223"/>
      <c r="AJ2836" s="223"/>
      <c r="AK2836" s="1052"/>
      <c r="AL2836" s="1053"/>
      <c r="AM2836" s="1053"/>
      <c r="AN2836" s="1054"/>
      <c r="AO2836" s="1055"/>
      <c r="AP2836" s="3"/>
      <c r="AQ2836" s="222">
        <f t="shared" si="1311"/>
        <v>2</v>
      </c>
      <c r="AV2836" s="167"/>
      <c r="AW2836" s="167"/>
      <c r="AX2836" s="167"/>
      <c r="AY2836" s="167"/>
      <c r="AZ2836" s="167"/>
      <c r="BA2836" s="167"/>
      <c r="BB2836" s="167"/>
      <c r="BC2836" s="167"/>
      <c r="BD2836" s="167"/>
    </row>
    <row r="2837" spans="2:56" s="162" customFormat="1" ht="12" customHeight="1" x14ac:dyDescent="0.15">
      <c r="B2837" s="1058"/>
      <c r="C2837" s="1063"/>
      <c r="D2837" s="1061"/>
      <c r="E2837" s="1061"/>
      <c r="F2837" s="1061"/>
      <c r="G2837" s="1061"/>
      <c r="H2837" s="1061"/>
      <c r="I2837" s="1061"/>
      <c r="J2837" s="1062"/>
      <c r="K2837" s="192"/>
      <c r="L2837" s="1038"/>
      <c r="M2837" s="1039"/>
      <c r="N2837" s="1038"/>
      <c r="O2837" s="1039"/>
      <c r="P2837" s="1034"/>
      <c r="Q2837" s="1036"/>
      <c r="R2837" s="408"/>
      <c r="S2837" s="408"/>
      <c r="T2837" s="408"/>
      <c r="U2837" s="1034"/>
      <c r="V2837" s="1036"/>
      <c r="W2837" s="1034"/>
      <c r="X2837" s="1035"/>
      <c r="Y2837" s="286"/>
      <c r="Z2837" s="286"/>
      <c r="AA2837" s="286"/>
      <c r="AB2837" s="286"/>
      <c r="AC2837" s="223"/>
      <c r="AD2837" s="223"/>
      <c r="AE2837" s="223"/>
      <c r="AF2837" s="223"/>
      <c r="AG2837" s="223"/>
      <c r="AH2837" s="223"/>
      <c r="AI2837" s="223"/>
      <c r="AJ2837" s="223"/>
      <c r="AK2837" s="1034"/>
      <c r="AL2837" s="1035"/>
      <c r="AM2837" s="1035"/>
      <c r="AN2837" s="788"/>
      <c r="AO2837" s="789"/>
      <c r="AP2837" s="3"/>
      <c r="AQ2837" s="222">
        <f t="shared" si="1311"/>
        <v>1</v>
      </c>
    </row>
    <row r="2838" spans="2:56" s="162" customFormat="1" ht="12" customHeight="1" x14ac:dyDescent="0.15">
      <c r="B2838" s="1058"/>
      <c r="C2838" s="1063"/>
      <c r="D2838" s="1061"/>
      <c r="E2838" s="1061"/>
      <c r="F2838" s="1061"/>
      <c r="G2838" s="1061"/>
      <c r="H2838" s="1061"/>
      <c r="I2838" s="1061"/>
      <c r="J2838" s="1062"/>
      <c r="K2838" s="192"/>
      <c r="L2838" s="1038"/>
      <c r="M2838" s="1039"/>
      <c r="N2838" s="1038"/>
      <c r="O2838" s="1039"/>
      <c r="P2838" s="1034"/>
      <c r="Q2838" s="1036"/>
      <c r="R2838" s="408"/>
      <c r="S2838" s="408"/>
      <c r="T2838" s="408"/>
      <c r="U2838" s="1034"/>
      <c r="V2838" s="1036"/>
      <c r="W2838" s="1034"/>
      <c r="X2838" s="1035"/>
      <c r="Y2838" s="286"/>
      <c r="Z2838" s="286"/>
      <c r="AA2838" s="286"/>
      <c r="AB2838" s="286"/>
      <c r="AC2838" s="223"/>
      <c r="AD2838" s="223"/>
      <c r="AE2838" s="223"/>
      <c r="AF2838" s="223"/>
      <c r="AG2838" s="223"/>
      <c r="AH2838" s="223"/>
      <c r="AI2838" s="223"/>
      <c r="AJ2838" s="223"/>
      <c r="AK2838" s="1034"/>
      <c r="AL2838" s="1035"/>
      <c r="AM2838" s="1035"/>
      <c r="AN2838" s="788"/>
      <c r="AO2838" s="789"/>
      <c r="AP2838" s="3"/>
      <c r="AQ2838" s="222">
        <f t="shared" si="1311"/>
        <v>1</v>
      </c>
    </row>
    <row r="2839" spans="2:56" s="162" customFormat="1" ht="12" customHeight="1" x14ac:dyDescent="0.15">
      <c r="B2839" s="1058"/>
      <c r="C2839" s="1063"/>
      <c r="D2839" s="1061"/>
      <c r="E2839" s="1061"/>
      <c r="F2839" s="1061"/>
      <c r="G2839" s="1061"/>
      <c r="H2839" s="1061"/>
      <c r="I2839" s="1061"/>
      <c r="J2839" s="1062"/>
      <c r="K2839" s="192"/>
      <c r="L2839" s="1038"/>
      <c r="M2839" s="1039"/>
      <c r="N2839" s="1038"/>
      <c r="O2839" s="1039"/>
      <c r="P2839" s="1034"/>
      <c r="Q2839" s="1036"/>
      <c r="R2839" s="408"/>
      <c r="S2839" s="408"/>
      <c r="T2839" s="408"/>
      <c r="U2839" s="1034"/>
      <c r="V2839" s="1036"/>
      <c r="W2839" s="1034"/>
      <c r="X2839" s="1035"/>
      <c r="Y2839" s="286"/>
      <c r="Z2839" s="286"/>
      <c r="AA2839" s="286"/>
      <c r="AB2839" s="286"/>
      <c r="AC2839" s="223"/>
      <c r="AD2839" s="223"/>
      <c r="AE2839" s="223"/>
      <c r="AF2839" s="223"/>
      <c r="AG2839" s="223"/>
      <c r="AH2839" s="223"/>
      <c r="AI2839" s="223"/>
      <c r="AJ2839" s="223"/>
      <c r="AK2839" s="1034"/>
      <c r="AL2839" s="1035"/>
      <c r="AM2839" s="1035"/>
      <c r="AN2839" s="788"/>
      <c r="AO2839" s="789"/>
      <c r="AP2839" s="3"/>
      <c r="AQ2839" s="222">
        <f t="shared" si="1311"/>
        <v>1</v>
      </c>
    </row>
    <row r="2840" spans="2:56" s="162" customFormat="1" ht="12" customHeight="1" x14ac:dyDescent="0.15">
      <c r="B2840" s="1058"/>
      <c r="C2840" s="1063"/>
      <c r="D2840" s="1061"/>
      <c r="E2840" s="1061"/>
      <c r="F2840" s="1061"/>
      <c r="G2840" s="1061"/>
      <c r="H2840" s="1061"/>
      <c r="I2840" s="1061"/>
      <c r="J2840" s="1062"/>
      <c r="K2840" s="192"/>
      <c r="L2840" s="1038"/>
      <c r="M2840" s="1039"/>
      <c r="N2840" s="1038"/>
      <c r="O2840" s="1039"/>
      <c r="P2840" s="1034"/>
      <c r="Q2840" s="1036"/>
      <c r="R2840" s="408"/>
      <c r="S2840" s="408"/>
      <c r="T2840" s="408"/>
      <c r="U2840" s="1034"/>
      <c r="V2840" s="1036"/>
      <c r="W2840" s="1034"/>
      <c r="X2840" s="1035"/>
      <c r="Y2840" s="286"/>
      <c r="Z2840" s="286"/>
      <c r="AA2840" s="286"/>
      <c r="AB2840" s="286"/>
      <c r="AC2840" s="223"/>
      <c r="AD2840" s="223"/>
      <c r="AE2840" s="223"/>
      <c r="AF2840" s="223"/>
      <c r="AG2840" s="223"/>
      <c r="AH2840" s="223"/>
      <c r="AI2840" s="223"/>
      <c r="AJ2840" s="223"/>
      <c r="AK2840" s="1034"/>
      <c r="AL2840" s="1035"/>
      <c r="AM2840" s="1035"/>
      <c r="AN2840" s="788"/>
      <c r="AO2840" s="789"/>
      <c r="AP2840" s="3"/>
      <c r="AQ2840" s="222">
        <f t="shared" si="1311"/>
        <v>1</v>
      </c>
    </row>
    <row r="2841" spans="2:56" s="162" customFormat="1" ht="12" customHeight="1" x14ac:dyDescent="0.15">
      <c r="B2841" s="1058"/>
      <c r="C2841" s="1063"/>
      <c r="D2841" s="1061"/>
      <c r="E2841" s="1061"/>
      <c r="F2841" s="1061"/>
      <c r="G2841" s="1061"/>
      <c r="H2841" s="1061"/>
      <c r="I2841" s="1061"/>
      <c r="J2841" s="1062"/>
      <c r="K2841" s="192"/>
      <c r="L2841" s="1038"/>
      <c r="M2841" s="1039"/>
      <c r="N2841" s="1038"/>
      <c r="O2841" s="1039"/>
      <c r="P2841" s="1034"/>
      <c r="Q2841" s="1036"/>
      <c r="R2841" s="408"/>
      <c r="S2841" s="408"/>
      <c r="T2841" s="408"/>
      <c r="U2841" s="1034"/>
      <c r="V2841" s="1036"/>
      <c r="W2841" s="1034"/>
      <c r="X2841" s="1035"/>
      <c r="Y2841" s="286"/>
      <c r="Z2841" s="286"/>
      <c r="AA2841" s="286"/>
      <c r="AB2841" s="286"/>
      <c r="AC2841" s="223"/>
      <c r="AD2841" s="223"/>
      <c r="AE2841" s="223"/>
      <c r="AF2841" s="223"/>
      <c r="AG2841" s="223"/>
      <c r="AH2841" s="223"/>
      <c r="AI2841" s="223"/>
      <c r="AJ2841" s="223"/>
      <c r="AK2841" s="1034"/>
      <c r="AL2841" s="1035"/>
      <c r="AM2841" s="1035"/>
      <c r="AN2841" s="788"/>
      <c r="AO2841" s="789"/>
      <c r="AP2841" s="3"/>
      <c r="AQ2841" s="222">
        <f t="shared" si="1311"/>
        <v>1</v>
      </c>
    </row>
    <row r="2842" spans="2:56" s="162" customFormat="1" ht="12" customHeight="1" x14ac:dyDescent="0.15">
      <c r="B2842" s="1058"/>
      <c r="C2842" s="1063"/>
      <c r="D2842" s="1061"/>
      <c r="E2842" s="1061"/>
      <c r="F2842" s="1061"/>
      <c r="G2842" s="1061"/>
      <c r="H2842" s="1061"/>
      <c r="I2842" s="1061"/>
      <c r="J2842" s="1062"/>
      <c r="K2842" s="192"/>
      <c r="L2842" s="1038"/>
      <c r="M2842" s="1039"/>
      <c r="N2842" s="1038"/>
      <c r="O2842" s="1039"/>
      <c r="P2842" s="1034"/>
      <c r="Q2842" s="1036"/>
      <c r="R2842" s="408"/>
      <c r="S2842" s="408"/>
      <c r="T2842" s="408"/>
      <c r="U2842" s="1034"/>
      <c r="V2842" s="1036"/>
      <c r="W2842" s="1034"/>
      <c r="X2842" s="1035"/>
      <c r="Y2842" s="286"/>
      <c r="Z2842" s="286"/>
      <c r="AA2842" s="286"/>
      <c r="AB2842" s="286"/>
      <c r="AC2842" s="223"/>
      <c r="AD2842" s="223"/>
      <c r="AE2842" s="223"/>
      <c r="AF2842" s="223"/>
      <c r="AG2842" s="223"/>
      <c r="AH2842" s="223"/>
      <c r="AI2842" s="223"/>
      <c r="AJ2842" s="223"/>
      <c r="AK2842" s="1034"/>
      <c r="AL2842" s="1035"/>
      <c r="AM2842" s="1035"/>
      <c r="AN2842" s="788"/>
      <c r="AO2842" s="789"/>
      <c r="AP2842" s="3"/>
      <c r="AQ2842" s="222">
        <f t="shared" si="1311"/>
        <v>1</v>
      </c>
    </row>
    <row r="2843" spans="2:56" s="162" customFormat="1" ht="12" customHeight="1" x14ac:dyDescent="0.15">
      <c r="B2843" s="1058"/>
      <c r="C2843" s="1063"/>
      <c r="D2843" s="1061"/>
      <c r="E2843" s="1061"/>
      <c r="F2843" s="1061"/>
      <c r="G2843" s="1061"/>
      <c r="H2843" s="1061"/>
      <c r="I2843" s="1061"/>
      <c r="J2843" s="1062"/>
      <c r="K2843" s="192"/>
      <c r="L2843" s="1038"/>
      <c r="M2843" s="1039"/>
      <c r="N2843" s="1038"/>
      <c r="O2843" s="1039"/>
      <c r="P2843" s="1034"/>
      <c r="Q2843" s="1036"/>
      <c r="R2843" s="408"/>
      <c r="S2843" s="408"/>
      <c r="T2843" s="408"/>
      <c r="U2843" s="1034"/>
      <c r="V2843" s="1036"/>
      <c r="W2843" s="1034"/>
      <c r="X2843" s="1035"/>
      <c r="Y2843" s="286"/>
      <c r="Z2843" s="286"/>
      <c r="AA2843" s="286"/>
      <c r="AB2843" s="286"/>
      <c r="AC2843" s="223"/>
      <c r="AD2843" s="223"/>
      <c r="AE2843" s="223"/>
      <c r="AF2843" s="223"/>
      <c r="AG2843" s="223"/>
      <c r="AH2843" s="223"/>
      <c r="AI2843" s="223"/>
      <c r="AJ2843" s="223"/>
      <c r="AK2843" s="1034"/>
      <c r="AL2843" s="1035"/>
      <c r="AM2843" s="1035"/>
      <c r="AN2843" s="788"/>
      <c r="AO2843" s="789"/>
      <c r="AP2843" s="3"/>
      <c r="AQ2843" s="222">
        <f t="shared" si="1311"/>
        <v>1</v>
      </c>
    </row>
    <row r="2844" spans="2:56" s="162" customFormat="1" ht="12" customHeight="1" x14ac:dyDescent="0.15">
      <c r="B2844" s="1058"/>
      <c r="C2844" s="1063"/>
      <c r="D2844" s="1061"/>
      <c r="E2844" s="1061"/>
      <c r="F2844" s="1061"/>
      <c r="G2844" s="1061"/>
      <c r="H2844" s="1061"/>
      <c r="I2844" s="1061"/>
      <c r="J2844" s="1062"/>
      <c r="K2844" s="192"/>
      <c r="L2844" s="1038"/>
      <c r="M2844" s="1039"/>
      <c r="N2844" s="1038"/>
      <c r="O2844" s="1039"/>
      <c r="P2844" s="1034"/>
      <c r="Q2844" s="1036"/>
      <c r="R2844" s="408"/>
      <c r="S2844" s="408"/>
      <c r="T2844" s="408"/>
      <c r="U2844" s="1034"/>
      <c r="V2844" s="1036"/>
      <c r="W2844" s="1034"/>
      <c r="X2844" s="1035"/>
      <c r="Y2844" s="286"/>
      <c r="Z2844" s="286"/>
      <c r="AA2844" s="286"/>
      <c r="AB2844" s="286"/>
      <c r="AC2844" s="223"/>
      <c r="AD2844" s="223"/>
      <c r="AE2844" s="223"/>
      <c r="AF2844" s="223"/>
      <c r="AG2844" s="223"/>
      <c r="AH2844" s="223"/>
      <c r="AI2844" s="223"/>
      <c r="AJ2844" s="223"/>
      <c r="AK2844" s="1034"/>
      <c r="AL2844" s="1035"/>
      <c r="AM2844" s="1035"/>
      <c r="AN2844" s="788"/>
      <c r="AO2844" s="789"/>
      <c r="AP2844" s="3"/>
      <c r="AQ2844" s="222">
        <f t="shared" si="1311"/>
        <v>1</v>
      </c>
    </row>
    <row r="2845" spans="2:56" s="162" customFormat="1" ht="12" customHeight="1" x14ac:dyDescent="0.15">
      <c r="B2845" s="1058"/>
      <c r="C2845" s="1063"/>
      <c r="D2845" s="1061"/>
      <c r="E2845" s="1061"/>
      <c r="F2845" s="1061"/>
      <c r="G2845" s="1061"/>
      <c r="H2845" s="1061"/>
      <c r="I2845" s="1061"/>
      <c r="J2845" s="1062"/>
      <c r="K2845" s="192"/>
      <c r="L2845" s="1038"/>
      <c r="M2845" s="1039"/>
      <c r="N2845" s="1038"/>
      <c r="O2845" s="1039"/>
      <c r="P2845" s="1034"/>
      <c r="Q2845" s="1036"/>
      <c r="R2845" s="408"/>
      <c r="S2845" s="408"/>
      <c r="T2845" s="408"/>
      <c r="U2845" s="1034"/>
      <c r="V2845" s="1036"/>
      <c r="W2845" s="1034"/>
      <c r="X2845" s="1035"/>
      <c r="Y2845" s="286"/>
      <c r="Z2845" s="286"/>
      <c r="AA2845" s="286"/>
      <c r="AB2845" s="286"/>
      <c r="AC2845" s="223"/>
      <c r="AD2845" s="223"/>
      <c r="AE2845" s="223"/>
      <c r="AF2845" s="223"/>
      <c r="AG2845" s="223"/>
      <c r="AH2845" s="223"/>
      <c r="AI2845" s="223"/>
      <c r="AJ2845" s="223"/>
      <c r="AK2845" s="1034"/>
      <c r="AL2845" s="1035"/>
      <c r="AM2845" s="1035"/>
      <c r="AN2845" s="788"/>
      <c r="AO2845" s="789"/>
      <c r="AP2845" s="3"/>
      <c r="AQ2845" s="222">
        <f t="shared" si="1311"/>
        <v>1</v>
      </c>
    </row>
    <row r="2846" spans="2:56" s="162" customFormat="1" ht="12" customHeight="1" x14ac:dyDescent="0.15">
      <c r="B2846" s="1058"/>
      <c r="C2846" s="1063"/>
      <c r="D2846" s="1061"/>
      <c r="E2846" s="1061"/>
      <c r="F2846" s="1061"/>
      <c r="G2846" s="1061"/>
      <c r="H2846" s="1061"/>
      <c r="I2846" s="1061"/>
      <c r="J2846" s="1062"/>
      <c r="K2846" s="192"/>
      <c r="L2846" s="1038"/>
      <c r="M2846" s="1039"/>
      <c r="N2846" s="1038"/>
      <c r="O2846" s="1039"/>
      <c r="P2846" s="1034"/>
      <c r="Q2846" s="1036"/>
      <c r="R2846" s="408"/>
      <c r="S2846" s="408"/>
      <c r="T2846" s="408"/>
      <c r="U2846" s="1034"/>
      <c r="V2846" s="1036"/>
      <c r="W2846" s="1034"/>
      <c r="X2846" s="1035"/>
      <c r="Y2846" s="286"/>
      <c r="Z2846" s="286"/>
      <c r="AA2846" s="286"/>
      <c r="AB2846" s="286"/>
      <c r="AC2846" s="223"/>
      <c r="AD2846" s="223"/>
      <c r="AE2846" s="223"/>
      <c r="AF2846" s="223"/>
      <c r="AG2846" s="223"/>
      <c r="AH2846" s="223"/>
      <c r="AI2846" s="223"/>
      <c r="AJ2846" s="223"/>
      <c r="AK2846" s="1034"/>
      <c r="AL2846" s="1035"/>
      <c r="AM2846" s="1035"/>
      <c r="AN2846" s="788"/>
      <c r="AO2846" s="789"/>
      <c r="AP2846" s="3"/>
      <c r="AQ2846" s="222">
        <f t="shared" si="1311"/>
        <v>1</v>
      </c>
    </row>
    <row r="2847" spans="2:56" s="162" customFormat="1" ht="12" customHeight="1" x14ac:dyDescent="0.15">
      <c r="B2847" s="1058"/>
      <c r="C2847" s="1063"/>
      <c r="D2847" s="1061"/>
      <c r="E2847" s="1061"/>
      <c r="F2847" s="1061"/>
      <c r="G2847" s="1061"/>
      <c r="H2847" s="1061"/>
      <c r="I2847" s="1061"/>
      <c r="J2847" s="1062"/>
      <c r="K2847" s="192"/>
      <c r="L2847" s="1038"/>
      <c r="M2847" s="1039"/>
      <c r="N2847" s="1038"/>
      <c r="O2847" s="1039"/>
      <c r="P2847" s="1034"/>
      <c r="Q2847" s="1036"/>
      <c r="R2847" s="408"/>
      <c r="S2847" s="408"/>
      <c r="T2847" s="408"/>
      <c r="U2847" s="1034"/>
      <c r="V2847" s="1036"/>
      <c r="W2847" s="1034"/>
      <c r="X2847" s="1035"/>
      <c r="Y2847" s="286"/>
      <c r="Z2847" s="286"/>
      <c r="AA2847" s="286"/>
      <c r="AB2847" s="286"/>
      <c r="AC2847" s="223"/>
      <c r="AD2847" s="223"/>
      <c r="AE2847" s="223"/>
      <c r="AF2847" s="223"/>
      <c r="AG2847" s="223"/>
      <c r="AH2847" s="223"/>
      <c r="AI2847" s="223"/>
      <c r="AJ2847" s="223"/>
      <c r="AK2847" s="1034"/>
      <c r="AL2847" s="1035"/>
      <c r="AM2847" s="1035"/>
      <c r="AN2847" s="788"/>
      <c r="AO2847" s="789"/>
      <c r="AP2847" s="3"/>
      <c r="AQ2847" s="222">
        <f t="shared" si="1311"/>
        <v>1</v>
      </c>
    </row>
    <row r="2848" spans="2:56" s="162" customFormat="1" ht="12" customHeight="1" x14ac:dyDescent="0.15">
      <c r="B2848" s="1058"/>
      <c r="C2848" s="1063"/>
      <c r="D2848" s="1061"/>
      <c r="E2848" s="1061"/>
      <c r="F2848" s="1061"/>
      <c r="G2848" s="1061"/>
      <c r="H2848" s="1061"/>
      <c r="I2848" s="1061"/>
      <c r="J2848" s="1062"/>
      <c r="K2848" s="192"/>
      <c r="L2848" s="1038"/>
      <c r="M2848" s="1039"/>
      <c r="N2848" s="1038"/>
      <c r="O2848" s="1039"/>
      <c r="P2848" s="1034"/>
      <c r="Q2848" s="1036"/>
      <c r="R2848" s="408"/>
      <c r="S2848" s="408"/>
      <c r="T2848" s="408"/>
      <c r="U2848" s="1034"/>
      <c r="V2848" s="1036"/>
      <c r="W2848" s="1034"/>
      <c r="X2848" s="1035"/>
      <c r="Y2848" s="286"/>
      <c r="Z2848" s="286"/>
      <c r="AA2848" s="286"/>
      <c r="AB2848" s="286"/>
      <c r="AC2848" s="223"/>
      <c r="AD2848" s="223"/>
      <c r="AE2848" s="223"/>
      <c r="AF2848" s="223"/>
      <c r="AG2848" s="223"/>
      <c r="AH2848" s="223"/>
      <c r="AI2848" s="223"/>
      <c r="AJ2848" s="223"/>
      <c r="AK2848" s="1034"/>
      <c r="AL2848" s="1035"/>
      <c r="AM2848" s="1035"/>
      <c r="AN2848" s="788"/>
      <c r="AO2848" s="789"/>
      <c r="AP2848" s="3"/>
      <c r="AQ2848" s="222">
        <f t="shared" si="1311"/>
        <v>1</v>
      </c>
    </row>
    <row r="2849" spans="2:46" s="162" customFormat="1" ht="12" customHeight="1" x14ac:dyDescent="0.15">
      <c r="B2849" s="1058"/>
      <c r="C2849" s="1063"/>
      <c r="D2849" s="1061"/>
      <c r="E2849" s="1061"/>
      <c r="F2849" s="1061"/>
      <c r="G2849" s="1061"/>
      <c r="H2849" s="1061"/>
      <c r="I2849" s="1061"/>
      <c r="J2849" s="1062"/>
      <c r="K2849" s="192"/>
      <c r="L2849" s="1038"/>
      <c r="M2849" s="1039"/>
      <c r="N2849" s="1038"/>
      <c r="O2849" s="1039"/>
      <c r="P2849" s="1034"/>
      <c r="Q2849" s="1036"/>
      <c r="R2849" s="408"/>
      <c r="S2849" s="408"/>
      <c r="T2849" s="408"/>
      <c r="U2849" s="1034"/>
      <c r="V2849" s="1036"/>
      <c r="W2849" s="1034"/>
      <c r="X2849" s="1035"/>
      <c r="Y2849" s="286"/>
      <c r="Z2849" s="286"/>
      <c r="AA2849" s="286"/>
      <c r="AB2849" s="286"/>
      <c r="AC2849" s="223"/>
      <c r="AD2849" s="223"/>
      <c r="AE2849" s="223"/>
      <c r="AF2849" s="223"/>
      <c r="AG2849" s="223"/>
      <c r="AH2849" s="223"/>
      <c r="AI2849" s="223"/>
      <c r="AJ2849" s="223"/>
      <c r="AK2849" s="1034"/>
      <c r="AL2849" s="1035"/>
      <c r="AM2849" s="1035"/>
      <c r="AN2849" s="788"/>
      <c r="AO2849" s="789"/>
      <c r="AP2849" s="3"/>
      <c r="AQ2849" s="222">
        <f t="shared" si="1311"/>
        <v>1</v>
      </c>
    </row>
    <row r="2850" spans="2:46" s="162" customFormat="1" ht="12" customHeight="1" x14ac:dyDescent="0.15">
      <c r="B2850" s="1058"/>
      <c r="C2850" s="1063"/>
      <c r="D2850" s="1061"/>
      <c r="E2850" s="1061"/>
      <c r="F2850" s="1061"/>
      <c r="G2850" s="1061"/>
      <c r="H2850" s="1061"/>
      <c r="I2850" s="1061"/>
      <c r="J2850" s="1062"/>
      <c r="K2850" s="192"/>
      <c r="L2850" s="1038"/>
      <c r="M2850" s="1039"/>
      <c r="N2850" s="1038"/>
      <c r="O2850" s="1039"/>
      <c r="P2850" s="1034"/>
      <c r="Q2850" s="1036"/>
      <c r="R2850" s="408"/>
      <c r="S2850" s="408"/>
      <c r="T2850" s="408"/>
      <c r="U2850" s="1034"/>
      <c r="V2850" s="1036"/>
      <c r="W2850" s="1034"/>
      <c r="X2850" s="1035"/>
      <c r="Y2850" s="286"/>
      <c r="Z2850" s="286"/>
      <c r="AA2850" s="286"/>
      <c r="AB2850" s="286"/>
      <c r="AC2850" s="223"/>
      <c r="AD2850" s="223"/>
      <c r="AE2850" s="223"/>
      <c r="AF2850" s="223"/>
      <c r="AG2850" s="223"/>
      <c r="AH2850" s="223"/>
      <c r="AI2850" s="223"/>
      <c r="AJ2850" s="223"/>
      <c r="AK2850" s="1034"/>
      <c r="AL2850" s="1035"/>
      <c r="AM2850" s="1035"/>
      <c r="AN2850" s="788"/>
      <c r="AO2850" s="789"/>
      <c r="AP2850" s="3"/>
      <c r="AQ2850" s="222">
        <f t="shared" si="1311"/>
        <v>1</v>
      </c>
    </row>
    <row r="2851" spans="2:46" s="162" customFormat="1" ht="12" customHeight="1" x14ac:dyDescent="0.15">
      <c r="B2851" s="1058"/>
      <c r="C2851" s="1063"/>
      <c r="D2851" s="1061"/>
      <c r="E2851" s="1061"/>
      <c r="F2851" s="1061"/>
      <c r="G2851" s="1061"/>
      <c r="H2851" s="1061"/>
      <c r="I2851" s="1061"/>
      <c r="J2851" s="1062"/>
      <c r="K2851" s="1016" t="s">
        <v>216</v>
      </c>
      <c r="L2851" s="1016" t="s">
        <v>215</v>
      </c>
      <c r="M2851" s="1016"/>
      <c r="N2851" s="1016"/>
      <c r="O2851" s="1016"/>
      <c r="P2851" s="1016"/>
      <c r="Q2851" s="1016"/>
      <c r="R2851" s="1016"/>
      <c r="S2851" s="1016"/>
      <c r="T2851" s="1016"/>
      <c r="U2851" s="1016"/>
      <c r="V2851" s="1016"/>
      <c r="W2851" s="1016"/>
      <c r="X2851" s="1016"/>
      <c r="Y2851" s="1040" t="s">
        <v>466</v>
      </c>
      <c r="Z2851" s="1041"/>
      <c r="AA2851" s="1041"/>
      <c r="AB2851" s="1042"/>
      <c r="AC2851" s="224">
        <f t="shared" ref="AC2851:AJ2851" si="1312">SUM(AC2831:AC2850)</f>
        <v>0</v>
      </c>
      <c r="AD2851" s="224">
        <f t="shared" si="1312"/>
        <v>0</v>
      </c>
      <c r="AE2851" s="224">
        <f t="shared" si="1312"/>
        <v>5.2500000000000005E-2</v>
      </c>
      <c r="AF2851" s="224">
        <f t="shared" si="1312"/>
        <v>0</v>
      </c>
      <c r="AG2851" s="224">
        <f t="shared" si="1312"/>
        <v>0</v>
      </c>
      <c r="AH2851" s="224">
        <f t="shared" si="1312"/>
        <v>0</v>
      </c>
      <c r="AI2851" s="224">
        <f t="shared" si="1312"/>
        <v>0</v>
      </c>
      <c r="AJ2851" s="224">
        <f t="shared" si="1312"/>
        <v>0</v>
      </c>
      <c r="AK2851" s="1040" t="s">
        <v>214</v>
      </c>
      <c r="AL2851" s="1041"/>
      <c r="AM2851" s="1041"/>
      <c r="AN2851" s="788"/>
      <c r="AO2851" s="789"/>
      <c r="AP2851" s="3"/>
    </row>
    <row r="2852" spans="2:46" s="162" customFormat="1" ht="12" customHeight="1" x14ac:dyDescent="0.15">
      <c r="B2852" s="1058"/>
      <c r="C2852" s="1063"/>
      <c r="D2852" s="1061"/>
      <c r="E2852" s="1061"/>
      <c r="F2852" s="1061"/>
      <c r="G2852" s="1061"/>
      <c r="H2852" s="1061"/>
      <c r="I2852" s="1061"/>
      <c r="J2852" s="1062"/>
      <c r="K2852" s="1016"/>
      <c r="L2852" s="1016" t="s">
        <v>467</v>
      </c>
      <c r="M2852" s="1016"/>
      <c r="N2852" s="1016"/>
      <c r="O2852" s="1016" t="s">
        <v>213</v>
      </c>
      <c r="P2852" s="1016"/>
      <c r="Q2852" s="1016"/>
      <c r="R2852" s="1016"/>
      <c r="S2852" s="1016"/>
      <c r="T2852" s="1016"/>
      <c r="U2852" s="1016"/>
      <c r="V2852" s="1016"/>
      <c r="W2852" s="1016"/>
      <c r="X2852" s="1016"/>
      <c r="Y2852" s="193">
        <f>COUNTIF(Y2831:Y2850,"○")</f>
        <v>0</v>
      </c>
      <c r="Z2852" s="193">
        <f>COUNTIF(Z2831:Z2850,"○")</f>
        <v>0</v>
      </c>
      <c r="AA2852" s="193">
        <f>COUNTIF(AA2831:AA2850,"○")</f>
        <v>0</v>
      </c>
      <c r="AB2852" s="193">
        <f>COUNTIF(AB2831:AB2850,"○")</f>
        <v>0</v>
      </c>
      <c r="AC2852" s="193">
        <f t="shared" ref="AC2852:AJ2852" si="1313">COUNT(AC2831:AC2850)</f>
        <v>0</v>
      </c>
      <c r="AD2852" s="193">
        <f t="shared" si="1313"/>
        <v>0</v>
      </c>
      <c r="AE2852" s="193">
        <f t="shared" si="1313"/>
        <v>3</v>
      </c>
      <c r="AF2852" s="193">
        <f t="shared" si="1313"/>
        <v>0</v>
      </c>
      <c r="AG2852" s="193">
        <f t="shared" si="1313"/>
        <v>0</v>
      </c>
      <c r="AH2852" s="193">
        <f t="shared" si="1313"/>
        <v>0</v>
      </c>
      <c r="AI2852" s="193">
        <f t="shared" si="1313"/>
        <v>0</v>
      </c>
      <c r="AJ2852" s="193">
        <f t="shared" si="1313"/>
        <v>0</v>
      </c>
      <c r="AK2852" s="1043"/>
      <c r="AL2852" s="1044"/>
      <c r="AM2852" s="1044"/>
      <c r="AN2852" s="1044"/>
      <c r="AO2852" s="1045"/>
      <c r="AP2852" s="3"/>
    </row>
    <row r="2853" spans="2:46" ht="12" customHeight="1" x14ac:dyDescent="0.15">
      <c r="B2853" s="1058"/>
      <c r="C2853" s="1063"/>
      <c r="D2853" s="1061"/>
      <c r="E2853" s="1061"/>
      <c r="F2853" s="1061"/>
      <c r="G2853" s="1061"/>
      <c r="H2853" s="1061"/>
      <c r="I2853" s="1061"/>
      <c r="J2853" s="1062"/>
      <c r="K2853" s="1016"/>
      <c r="L2853" s="1016"/>
      <c r="M2853" s="1016"/>
      <c r="N2853" s="1016"/>
      <c r="O2853" s="1016" t="s">
        <v>468</v>
      </c>
      <c r="P2853" s="1016"/>
      <c r="Q2853" s="1016"/>
      <c r="R2853" s="1016"/>
      <c r="S2853" s="1016"/>
      <c r="T2853" s="1016"/>
      <c r="U2853" s="1016"/>
      <c r="V2853" s="1016"/>
      <c r="W2853" s="1016"/>
      <c r="X2853" s="1016"/>
      <c r="Y2853" s="1034" t="str">
        <f>IF(Y2852&gt;0,"Ⅳ",IF(Z2852&gt;0,"Ⅲ",IF(AA2852&gt;0,"Ⅱa",IF(AB2852&gt;0,"Ⅱb","Ⅰ"))))</f>
        <v>Ⅰ</v>
      </c>
      <c r="Z2853" s="1035"/>
      <c r="AA2853" s="1035"/>
      <c r="AB2853" s="1036"/>
      <c r="AC2853" s="1034" t="str">
        <f>IF(AC2852&gt;0,"Ⅳ",IF(AD2852&gt;0,"Ⅲ",IF(AE2852&gt;0,"Ⅱa",IF(AF2852&gt;0,"Ⅱb","Ⅰ"))))</f>
        <v>Ⅱa</v>
      </c>
      <c r="AD2853" s="1035"/>
      <c r="AE2853" s="1035"/>
      <c r="AF2853" s="1036"/>
      <c r="AG2853" s="1034" t="str">
        <f>IF(AG2852&gt;0,"Ⅳ",IF(AH2852&gt;0,"Ⅲ",IF(AI2852&gt;0,"Ⅱa",IF(AJ2852&gt;0,"Ⅱb","Ⅰ"))))</f>
        <v>Ⅰ</v>
      </c>
      <c r="AH2853" s="1035"/>
      <c r="AI2853" s="1035"/>
      <c r="AJ2853" s="1036"/>
      <c r="AK2853" s="1046"/>
      <c r="AL2853" s="1047"/>
      <c r="AM2853" s="1047"/>
      <c r="AN2853" s="1047"/>
      <c r="AO2853" s="1048"/>
      <c r="AP2853" s="3"/>
      <c r="AQ2853" s="282" t="s">
        <v>312</v>
      </c>
      <c r="AR2853" s="282" t="s">
        <v>313</v>
      </c>
      <c r="AS2853" s="699" t="s">
        <v>316</v>
      </c>
      <c r="AT2853" s="1026"/>
    </row>
    <row r="2854" spans="2:46" ht="12" customHeight="1" x14ac:dyDescent="0.15">
      <c r="B2854" s="1058"/>
      <c r="C2854" s="1063"/>
      <c r="D2854" s="1061"/>
      <c r="E2854" s="1061"/>
      <c r="F2854" s="1061"/>
      <c r="G2854" s="1061"/>
      <c r="H2854" s="1061"/>
      <c r="I2854" s="1061"/>
      <c r="J2854" s="1062"/>
      <c r="K2854" s="1016"/>
      <c r="L2854" s="1016" t="s">
        <v>469</v>
      </c>
      <c r="M2854" s="1016"/>
      <c r="N2854" s="1016"/>
      <c r="O2854" s="1016" t="s">
        <v>212</v>
      </c>
      <c r="P2854" s="1016"/>
      <c r="Q2854" s="1016"/>
      <c r="R2854" s="1016"/>
      <c r="S2854" s="1016"/>
      <c r="T2854" s="1016"/>
      <c r="U2854" s="1016"/>
      <c r="V2854" s="1016"/>
      <c r="W2854" s="1016"/>
      <c r="X2854" s="1016"/>
      <c r="Y2854" s="187" t="s">
        <v>32</v>
      </c>
      <c r="Z2854" s="187" t="s">
        <v>33</v>
      </c>
      <c r="AA2854" s="1027" t="s">
        <v>34</v>
      </c>
      <c r="AB2854" s="1027"/>
      <c r="AC2854" s="187" t="s">
        <v>32</v>
      </c>
      <c r="AD2854" s="187" t="s">
        <v>33</v>
      </c>
      <c r="AE2854" s="1027" t="s">
        <v>34</v>
      </c>
      <c r="AF2854" s="1027"/>
      <c r="AG2854" s="187" t="s">
        <v>32</v>
      </c>
      <c r="AH2854" s="187" t="s">
        <v>33</v>
      </c>
      <c r="AI2854" s="1027" t="s">
        <v>34</v>
      </c>
      <c r="AJ2854" s="1027"/>
      <c r="AK2854" s="1046"/>
      <c r="AL2854" s="1047"/>
      <c r="AM2854" s="1047"/>
      <c r="AN2854" s="1047"/>
      <c r="AO2854" s="1048"/>
      <c r="AP2854" s="3"/>
      <c r="AQ2854" s="1028">
        <f>+Y2852+Z2852</f>
        <v>0</v>
      </c>
      <c r="AR2854" s="1029"/>
      <c r="AS2854" s="1028">
        <f>+AA2852+AB2852</f>
        <v>0</v>
      </c>
      <c r="AT2854" s="1029"/>
    </row>
    <row r="2855" spans="2:46" ht="12" customHeight="1" x14ac:dyDescent="0.15">
      <c r="B2855" s="1058"/>
      <c r="C2855" s="1063"/>
      <c r="D2855" s="1061"/>
      <c r="E2855" s="1061"/>
      <c r="F2855" s="1061"/>
      <c r="G2855" s="1061"/>
      <c r="H2855" s="1061"/>
      <c r="I2855" s="1061"/>
      <c r="J2855" s="1062"/>
      <c r="K2855" s="1016"/>
      <c r="L2855" s="1016"/>
      <c r="M2855" s="1016"/>
      <c r="N2855" s="1016"/>
      <c r="O2855" s="1016" t="s">
        <v>470</v>
      </c>
      <c r="P2855" s="1016"/>
      <c r="Q2855" s="1016"/>
      <c r="R2855" s="1016"/>
      <c r="S2855" s="1016"/>
      <c r="T2855" s="1016"/>
      <c r="U2855" s="1016"/>
      <c r="V2855" s="1016"/>
      <c r="W2855" s="1016"/>
      <c r="X2855" s="1016"/>
      <c r="Y2855" s="193" t="str">
        <f>IF(Y2852=0,"",1)</f>
        <v/>
      </c>
      <c r="Z2855" s="193" t="str">
        <f>IF(Z2852=0,"",1)</f>
        <v/>
      </c>
      <c r="AA2855" s="1030" t="str">
        <f>IF(AQ2854=1,"",IF(AS2854&gt;0,1,""))</f>
        <v/>
      </c>
      <c r="AB2855" s="1031"/>
      <c r="AC2855" s="193">
        <f>+AC2852</f>
        <v>0</v>
      </c>
      <c r="AD2855" s="193">
        <f>AD2852</f>
        <v>0</v>
      </c>
      <c r="AE2855" s="1030">
        <f>AE2852+AF2852</f>
        <v>3</v>
      </c>
      <c r="AF2855" s="1031"/>
      <c r="AG2855" s="193">
        <f>AG2852</f>
        <v>0</v>
      </c>
      <c r="AH2855" s="193">
        <f>AH2852</f>
        <v>0</v>
      </c>
      <c r="AI2855" s="1030">
        <f>AI2852+AJ2852</f>
        <v>0</v>
      </c>
      <c r="AJ2855" s="1031"/>
      <c r="AK2855" s="1046"/>
      <c r="AL2855" s="1047"/>
      <c r="AM2855" s="1047"/>
      <c r="AN2855" s="1047"/>
      <c r="AO2855" s="1048"/>
      <c r="AP2855" s="3"/>
      <c r="AQ2855" s="197">
        <f>+Y2852+AC2855+AG2855</f>
        <v>0</v>
      </c>
      <c r="AR2855" s="197">
        <f>+Z2852+AD2855+AH2855</f>
        <v>0</v>
      </c>
      <c r="AS2855" s="1032">
        <f>+AS2854+AE2855+AI2855</f>
        <v>3</v>
      </c>
      <c r="AT2855" s="1033"/>
    </row>
    <row r="2856" spans="2:46" ht="12" customHeight="1" x14ac:dyDescent="0.15">
      <c r="B2856" s="1058"/>
      <c r="C2856" s="1063"/>
      <c r="D2856" s="1061"/>
      <c r="E2856" s="1061"/>
      <c r="F2856" s="1061"/>
      <c r="G2856" s="1061"/>
      <c r="H2856" s="1061"/>
      <c r="I2856" s="1061"/>
      <c r="J2856" s="1062"/>
      <c r="K2856" s="1016"/>
      <c r="L2856" s="1016"/>
      <c r="M2856" s="1016"/>
      <c r="N2856" s="1016"/>
      <c r="O2856" s="1016" t="s">
        <v>471</v>
      </c>
      <c r="P2856" s="1016"/>
      <c r="Q2856" s="1016"/>
      <c r="R2856" s="1016"/>
      <c r="S2856" s="1016"/>
      <c r="T2856" s="1016"/>
      <c r="U2856" s="1016"/>
      <c r="V2856" s="1016"/>
      <c r="W2856" s="1016"/>
      <c r="X2856" s="1016"/>
      <c r="Y2856" s="1034" t="s">
        <v>875</v>
      </c>
      <c r="Z2856" s="1035"/>
      <c r="AA2856" s="1035"/>
      <c r="AB2856" s="1036"/>
      <c r="AC2856" s="1034" t="str">
        <f>IF(AC2855&gt;0,"Ⅳ",IF(AD2855&gt;0,"Ⅲ",IF(AE2855&gt;0,"Ⅱ","Ⅰ")))</f>
        <v>Ⅱ</v>
      </c>
      <c r="AD2856" s="1035"/>
      <c r="AE2856" s="1035"/>
      <c r="AF2856" s="1036"/>
      <c r="AG2856" s="1034" t="str">
        <f>IF(AG2855&gt;0,"Ⅳ",IF(AH2855&gt;0,"Ⅲ",IF(AI2855&gt;0,"Ⅱ","Ⅰ")))</f>
        <v>Ⅰ</v>
      </c>
      <c r="AH2856" s="1035"/>
      <c r="AI2856" s="1035"/>
      <c r="AJ2856" s="1036"/>
      <c r="AK2856" s="1046"/>
      <c r="AL2856" s="1047"/>
      <c r="AM2856" s="1047"/>
      <c r="AN2856" s="1047"/>
      <c r="AO2856" s="1048"/>
      <c r="AP2856" s="3"/>
      <c r="AQ2856" s="1037" t="str">
        <f>IF(AQ2855&gt;0,"Ⅳ",IF(AR2855&gt;0,"Ⅲ",IF(AS2855&gt;0,"Ⅱ","Ⅰ")))</f>
        <v>Ⅱ</v>
      </c>
      <c r="AR2856" s="1037"/>
      <c r="AS2856" s="1037"/>
      <c r="AT2856" s="1037"/>
    </row>
    <row r="2857" spans="2:46" ht="12" customHeight="1" x14ac:dyDescent="0.15">
      <c r="B2857" s="1058"/>
      <c r="C2857" s="1063"/>
      <c r="D2857" s="1061"/>
      <c r="E2857" s="1061"/>
      <c r="F2857" s="1061"/>
      <c r="G2857" s="1061"/>
      <c r="H2857" s="1061"/>
      <c r="I2857" s="1061"/>
      <c r="J2857" s="1062"/>
      <c r="K2857" s="1016"/>
      <c r="L2857" s="1016"/>
      <c r="M2857" s="1016"/>
      <c r="N2857" s="1016"/>
      <c r="O2857" s="1016" t="s">
        <v>472</v>
      </c>
      <c r="P2857" s="1016"/>
      <c r="Q2857" s="1016"/>
      <c r="R2857" s="1016"/>
      <c r="S2857" s="1016"/>
      <c r="T2857" s="1016"/>
      <c r="U2857" s="1016"/>
      <c r="V2857" s="1016"/>
      <c r="W2857" s="1016"/>
      <c r="X2857" s="1016"/>
      <c r="Y2857" s="1034" t="str">
        <f>IF(COUNTIF(Y2856:AJ2856,"Ⅳ")&gt;0,"Ⅳ",IF(COUNTIF(Y2856:AJ2856,"Ⅲ")&gt;0,"Ⅲ",IF(COUNTIF(Y2856:AJ2856,"Ⅱ")&gt;0,"Ⅱ","Ⅰ")))</f>
        <v>Ⅱ</v>
      </c>
      <c r="Z2857" s="1035"/>
      <c r="AA2857" s="1035"/>
      <c r="AB2857" s="1035"/>
      <c r="AC2857" s="1035"/>
      <c r="AD2857" s="1035"/>
      <c r="AE2857" s="1035"/>
      <c r="AF2857" s="1035"/>
      <c r="AG2857" s="1035"/>
      <c r="AH2857" s="1035"/>
      <c r="AI2857" s="1035"/>
      <c r="AJ2857" s="1036"/>
      <c r="AK2857" s="1049"/>
      <c r="AL2857" s="1050"/>
      <c r="AM2857" s="1050"/>
      <c r="AN2857" s="1050"/>
      <c r="AO2857" s="1051"/>
      <c r="AP2857" s="3"/>
    </row>
    <row r="2858" spans="2:46" ht="14.25" customHeight="1" x14ac:dyDescent="0.15">
      <c r="B2858" s="1058"/>
      <c r="C2858" s="1063"/>
      <c r="D2858" s="1061"/>
      <c r="E2858" s="1061"/>
      <c r="F2858" s="1061"/>
      <c r="G2858" s="1061"/>
      <c r="H2858" s="1061"/>
      <c r="I2858" s="1061"/>
      <c r="J2858" s="1062"/>
      <c r="K2858" s="1016" t="s">
        <v>169</v>
      </c>
      <c r="L2858" s="1017"/>
      <c r="M2858" s="1017"/>
      <c r="N2858" s="1017"/>
      <c r="O2858" s="1017"/>
      <c r="P2858" s="1017"/>
      <c r="Q2858" s="1017"/>
      <c r="R2858" s="1017"/>
      <c r="S2858" s="1017"/>
      <c r="T2858" s="1017"/>
      <c r="U2858" s="1017"/>
      <c r="V2858" s="1017"/>
      <c r="W2858" s="1017"/>
      <c r="X2858" s="1017"/>
      <c r="Y2858" s="1017"/>
      <c r="Z2858" s="1017"/>
      <c r="AA2858" s="1017"/>
      <c r="AB2858" s="1017"/>
      <c r="AC2858" s="1017"/>
      <c r="AD2858" s="1017"/>
      <c r="AE2858" s="1017"/>
      <c r="AF2858" s="1017"/>
      <c r="AG2858" s="1017"/>
      <c r="AH2858" s="1017"/>
      <c r="AI2858" s="1017"/>
      <c r="AJ2858" s="1017"/>
      <c r="AK2858" s="1017"/>
      <c r="AL2858" s="1017"/>
      <c r="AM2858" s="1017"/>
      <c r="AN2858" s="1017"/>
      <c r="AO2858" s="1017"/>
      <c r="AP2858" s="3"/>
    </row>
    <row r="2859" spans="2:46" ht="14.25" customHeight="1" x14ac:dyDescent="0.15">
      <c r="B2859" s="1058"/>
      <c r="C2859" s="1063"/>
      <c r="D2859" s="1061"/>
      <c r="E2859" s="1061"/>
      <c r="F2859" s="1061"/>
      <c r="G2859" s="1061"/>
      <c r="H2859" s="1061"/>
      <c r="I2859" s="1061"/>
      <c r="J2859" s="1062"/>
      <c r="K2859" s="1016"/>
      <c r="L2859" s="1017"/>
      <c r="M2859" s="1017"/>
      <c r="N2859" s="1017"/>
      <c r="O2859" s="1017"/>
      <c r="P2859" s="1017"/>
      <c r="Q2859" s="1017"/>
      <c r="R2859" s="1017"/>
      <c r="S2859" s="1017"/>
      <c r="T2859" s="1017"/>
      <c r="U2859" s="1017"/>
      <c r="V2859" s="1017"/>
      <c r="W2859" s="1017"/>
      <c r="X2859" s="1017"/>
      <c r="Y2859" s="1017"/>
      <c r="Z2859" s="1017"/>
      <c r="AA2859" s="1017"/>
      <c r="AB2859" s="1017"/>
      <c r="AC2859" s="1017"/>
      <c r="AD2859" s="1017"/>
      <c r="AE2859" s="1017"/>
      <c r="AF2859" s="1017"/>
      <c r="AG2859" s="1017"/>
      <c r="AH2859" s="1017"/>
      <c r="AI2859" s="1017"/>
      <c r="AJ2859" s="1017"/>
      <c r="AK2859" s="1017"/>
      <c r="AL2859" s="1017"/>
      <c r="AM2859" s="1017"/>
      <c r="AN2859" s="1017"/>
      <c r="AO2859" s="1017"/>
      <c r="AP2859" s="3"/>
    </row>
    <row r="2860" spans="2:46" ht="12" customHeight="1" x14ac:dyDescent="0.15">
      <c r="B2860" s="1058"/>
      <c r="C2860" s="1063"/>
      <c r="D2860" s="1061"/>
      <c r="E2860" s="1061"/>
      <c r="F2860" s="1061"/>
      <c r="G2860" s="1061"/>
      <c r="H2860" s="1061"/>
      <c r="I2860" s="1061"/>
      <c r="J2860" s="1062"/>
      <c r="K2860" s="1018" t="s">
        <v>473</v>
      </c>
      <c r="L2860" s="1018"/>
      <c r="M2860" s="1018"/>
      <c r="N2860" s="1018"/>
      <c r="O2860" s="1018"/>
      <c r="P2860" s="1018"/>
      <c r="Q2860" s="1018"/>
      <c r="R2860" s="1018"/>
      <c r="S2860" s="1018"/>
      <c r="T2860" s="1018"/>
      <c r="U2860" s="1018"/>
      <c r="V2860" s="1018"/>
      <c r="W2860" s="1018"/>
      <c r="X2860" s="1018"/>
      <c r="Y2860" s="1018"/>
      <c r="Z2860" s="1018"/>
      <c r="AA2860" s="1018"/>
      <c r="AB2860" s="1018"/>
      <c r="AC2860" s="1018"/>
      <c r="AD2860" s="1018"/>
      <c r="AE2860" s="1018"/>
      <c r="AF2860" s="1018"/>
      <c r="AG2860" s="1018"/>
      <c r="AH2860" s="1018"/>
      <c r="AI2860" s="1018"/>
      <c r="AJ2860" s="1018"/>
      <c r="AK2860" s="1018"/>
      <c r="AL2860" s="1018"/>
      <c r="AM2860" s="1018"/>
      <c r="AN2860" s="1018"/>
      <c r="AO2860" s="1018"/>
      <c r="AP2860" s="3"/>
    </row>
    <row r="2861" spans="2:46" ht="12" customHeight="1" x14ac:dyDescent="0.15">
      <c r="B2861" s="1058"/>
      <c r="C2861" s="1063"/>
      <c r="D2861" s="1061"/>
      <c r="E2861" s="1061"/>
      <c r="F2861" s="1061"/>
      <c r="G2861" s="1061"/>
      <c r="H2861" s="1061"/>
      <c r="I2861" s="1061"/>
      <c r="J2861" s="1062"/>
      <c r="K2861" s="1019" t="s">
        <v>523</v>
      </c>
      <c r="L2861" s="1019"/>
      <c r="M2861" s="1019"/>
      <c r="N2861" s="1019"/>
      <c r="O2861" s="1019"/>
      <c r="P2861" s="1019"/>
      <c r="Q2861" s="1019"/>
      <c r="R2861" s="1019"/>
      <c r="S2861" s="1019"/>
      <c r="T2861" s="1019"/>
      <c r="U2861" s="1019"/>
      <c r="V2861" s="1019"/>
      <c r="W2861" s="1019"/>
      <c r="X2861" s="1019"/>
      <c r="Y2861" s="1019"/>
      <c r="Z2861" s="1019"/>
      <c r="AA2861" s="1019"/>
      <c r="AB2861" s="1019"/>
      <c r="AC2861" s="1019"/>
      <c r="AD2861" s="1019"/>
      <c r="AE2861" s="1019"/>
      <c r="AF2861" s="1019"/>
      <c r="AG2861" s="1019"/>
      <c r="AH2861" s="1019"/>
      <c r="AI2861" s="1019"/>
      <c r="AJ2861" s="1019"/>
      <c r="AK2861" s="1019"/>
      <c r="AL2861" s="1019"/>
      <c r="AM2861" s="1019"/>
      <c r="AN2861" s="1019"/>
      <c r="AO2861" s="1019"/>
      <c r="AP2861" s="3"/>
    </row>
    <row r="2862" spans="2:46" ht="12" customHeight="1" x14ac:dyDescent="0.15">
      <c r="B2862" s="1058"/>
      <c r="C2862" s="1063"/>
      <c r="D2862" s="1061"/>
      <c r="E2862" s="1061"/>
      <c r="F2862" s="1061"/>
      <c r="G2862" s="1061"/>
      <c r="H2862" s="1061"/>
      <c r="I2862" s="1061"/>
      <c r="J2862" s="1062"/>
      <c r="K2862" s="194" t="s">
        <v>474</v>
      </c>
      <c r="L2862" s="195"/>
      <c r="M2862" s="195"/>
      <c r="N2862" s="195"/>
      <c r="O2862" s="195"/>
      <c r="P2862" s="195"/>
      <c r="Q2862" s="195"/>
      <c r="R2862" s="195"/>
      <c r="S2862" s="195"/>
      <c r="T2862" s="195"/>
      <c r="U2862" s="195"/>
      <c r="V2862" s="195"/>
      <c r="W2862" s="195"/>
      <c r="X2862" s="195"/>
      <c r="Y2862" s="195"/>
      <c r="Z2862" s="195"/>
      <c r="AA2862" s="195"/>
      <c r="AB2862" s="195"/>
      <c r="AC2862" s="195"/>
      <c r="AD2862" s="195"/>
      <c r="AE2862" s="195"/>
      <c r="AF2862" s="195"/>
      <c r="AG2862" s="195"/>
      <c r="AH2862" s="195"/>
      <c r="AI2862" s="195"/>
      <c r="AJ2862" s="195"/>
      <c r="AK2862" s="195"/>
      <c r="AL2862" s="195"/>
      <c r="AM2862" s="195"/>
      <c r="AN2862" s="195"/>
      <c r="AO2862" s="196"/>
      <c r="AP2862" s="3"/>
    </row>
    <row r="2863" spans="2:46" ht="12" customHeight="1" x14ac:dyDescent="0.15">
      <c r="B2863" s="1058"/>
      <c r="C2863" s="1063"/>
      <c r="D2863" s="1061"/>
      <c r="E2863" s="1061"/>
      <c r="F2863" s="1061"/>
      <c r="G2863" s="1061"/>
      <c r="H2863" s="1061"/>
      <c r="I2863" s="1061"/>
      <c r="J2863" s="1062"/>
      <c r="K2863" s="194" t="s">
        <v>475</v>
      </c>
      <c r="L2863" s="195"/>
      <c r="M2863" s="195"/>
      <c r="N2863" s="195"/>
      <c r="O2863" s="195"/>
      <c r="P2863" s="195"/>
      <c r="Q2863" s="195"/>
      <c r="R2863" s="195"/>
      <c r="S2863" s="195"/>
      <c r="T2863" s="195"/>
      <c r="U2863" s="195"/>
      <c r="V2863" s="195"/>
      <c r="W2863" s="195"/>
      <c r="X2863" s="195"/>
      <c r="Y2863" s="195"/>
      <c r="Z2863" s="195"/>
      <c r="AA2863" s="195"/>
      <c r="AB2863" s="195"/>
      <c r="AC2863" s="195"/>
      <c r="AD2863" s="195"/>
      <c r="AE2863" s="195"/>
      <c r="AF2863" s="195"/>
      <c r="AG2863" s="195"/>
      <c r="AH2863" s="195"/>
      <c r="AI2863" s="195"/>
      <c r="AJ2863" s="195"/>
      <c r="AK2863" s="195"/>
      <c r="AL2863" s="195"/>
      <c r="AM2863" s="195"/>
      <c r="AN2863" s="195"/>
      <c r="AO2863" s="196"/>
      <c r="AP2863" s="3"/>
    </row>
    <row r="2864" spans="2:46" ht="12" customHeight="1" x14ac:dyDescent="0.15">
      <c r="B2864" s="1058"/>
      <c r="C2864" s="1063"/>
      <c r="D2864" s="1061"/>
      <c r="E2864" s="1061"/>
      <c r="F2864" s="1061"/>
      <c r="G2864" s="1061"/>
      <c r="H2864" s="1061"/>
      <c r="I2864" s="1061"/>
      <c r="J2864" s="1062"/>
      <c r="K2864" s="1020" t="s">
        <v>476</v>
      </c>
      <c r="L2864" s="1021"/>
      <c r="M2864" s="1021"/>
      <c r="N2864" s="1021"/>
      <c r="O2864" s="1021"/>
      <c r="P2864" s="1021"/>
      <c r="Q2864" s="1021"/>
      <c r="R2864" s="1021"/>
      <c r="S2864" s="1021"/>
      <c r="T2864" s="1021"/>
      <c r="U2864" s="1021"/>
      <c r="V2864" s="1021"/>
      <c r="W2864" s="1021"/>
      <c r="X2864" s="1021"/>
      <c r="Y2864" s="1021"/>
      <c r="Z2864" s="1021"/>
      <c r="AA2864" s="1021"/>
      <c r="AB2864" s="1021"/>
      <c r="AC2864" s="1021"/>
      <c r="AD2864" s="1021"/>
      <c r="AE2864" s="1021"/>
      <c r="AF2864" s="1021"/>
      <c r="AG2864" s="1021"/>
      <c r="AH2864" s="1021"/>
      <c r="AI2864" s="1021"/>
      <c r="AJ2864" s="1021"/>
      <c r="AK2864" s="1021"/>
      <c r="AL2864" s="1021"/>
      <c r="AM2864" s="1021"/>
      <c r="AN2864" s="1021"/>
      <c r="AO2864" s="1022"/>
      <c r="AP2864" s="3"/>
    </row>
    <row r="2865" spans="2:86" ht="12" customHeight="1" x14ac:dyDescent="0.15">
      <c r="B2865" s="591"/>
      <c r="C2865" s="1064"/>
      <c r="D2865" s="1065"/>
      <c r="E2865" s="1065"/>
      <c r="F2865" s="1065"/>
      <c r="G2865" s="1065"/>
      <c r="H2865" s="1065"/>
      <c r="I2865" s="1065"/>
      <c r="J2865" s="1066"/>
      <c r="K2865" s="1023"/>
      <c r="L2865" s="1024"/>
      <c r="M2865" s="1024"/>
      <c r="N2865" s="1024"/>
      <c r="O2865" s="1024"/>
      <c r="P2865" s="1024"/>
      <c r="Q2865" s="1024"/>
      <c r="R2865" s="1024"/>
      <c r="S2865" s="1024"/>
      <c r="T2865" s="1024"/>
      <c r="U2865" s="1024"/>
      <c r="V2865" s="1024"/>
      <c r="W2865" s="1024"/>
      <c r="X2865" s="1024"/>
      <c r="Y2865" s="1024"/>
      <c r="Z2865" s="1024"/>
      <c r="AA2865" s="1024"/>
      <c r="AB2865" s="1024"/>
      <c r="AC2865" s="1024"/>
      <c r="AD2865" s="1024"/>
      <c r="AE2865" s="1024"/>
      <c r="AF2865" s="1024"/>
      <c r="AG2865" s="1024"/>
      <c r="AH2865" s="1024"/>
      <c r="AI2865" s="1024"/>
      <c r="AJ2865" s="1024"/>
      <c r="AK2865" s="1024"/>
      <c r="AL2865" s="1024"/>
      <c r="AM2865" s="1024"/>
      <c r="AN2865" s="1024"/>
      <c r="AO2865" s="1025"/>
      <c r="AP2865" s="3"/>
    </row>
    <row r="2866" spans="2:86" s="9" customFormat="1" ht="12" customHeight="1" x14ac:dyDescent="0.15">
      <c r="B2866" s="3" t="s">
        <v>527</v>
      </c>
      <c r="AQ2866" s="162"/>
      <c r="AR2866" s="162"/>
      <c r="AS2866" s="162"/>
      <c r="AT2866" s="162"/>
      <c r="AU2866" s="162"/>
      <c r="AV2866" s="162"/>
      <c r="AW2866" s="162"/>
      <c r="AX2866" s="162"/>
      <c r="AY2866" s="162"/>
      <c r="AZ2866" s="162"/>
      <c r="BA2866" s="162"/>
      <c r="BB2866" s="162"/>
      <c r="BC2866" s="162"/>
      <c r="BD2866" s="162"/>
      <c r="BE2866" s="162"/>
      <c r="BF2866" s="162"/>
      <c r="BG2866" s="162"/>
      <c r="BH2866" s="162"/>
      <c r="BI2866" s="162"/>
      <c r="BJ2866" s="162"/>
      <c r="BK2866" s="162"/>
      <c r="BL2866" s="162"/>
      <c r="BM2866" s="162"/>
      <c r="BN2866" s="162"/>
      <c r="BO2866" s="162"/>
      <c r="BP2866" s="162"/>
      <c r="BQ2866" s="162"/>
      <c r="BR2866" s="162"/>
      <c r="BS2866" s="162"/>
      <c r="BT2866" s="162"/>
      <c r="BU2866" s="162"/>
      <c r="BV2866" s="162"/>
      <c r="BW2866" s="162"/>
      <c r="BX2866" s="162"/>
      <c r="BY2866" s="162"/>
      <c r="BZ2866" s="162"/>
      <c r="CA2866" s="162"/>
      <c r="CB2866" s="162"/>
      <c r="CC2866" s="162"/>
      <c r="CD2866" s="162"/>
      <c r="CE2866" s="162"/>
      <c r="CF2866" s="162"/>
      <c r="CG2866" s="162"/>
      <c r="CH2866" s="162"/>
    </row>
    <row r="2867" spans="2:86" ht="12" customHeight="1" thickBot="1" x14ac:dyDescent="0.2">
      <c r="B2867" s="3" t="s">
        <v>524</v>
      </c>
    </row>
    <row r="2868" spans="2:86" ht="12" customHeight="1" x14ac:dyDescent="0.15">
      <c r="B2868" s="3" t="s">
        <v>525</v>
      </c>
      <c r="AU2868" s="1000" t="s">
        <v>305</v>
      </c>
      <c r="AV2868" s="1001" t="s">
        <v>298</v>
      </c>
      <c r="AW2868" s="1003" t="s">
        <v>299</v>
      </c>
      <c r="AX2868" s="1005" t="s">
        <v>306</v>
      </c>
      <c r="AY2868" s="1006"/>
      <c r="AZ2868" s="1006"/>
      <c r="BA2868" s="1006"/>
      <c r="BB2868" s="1006"/>
      <c r="BC2868" s="1006"/>
      <c r="BD2868" s="1006"/>
      <c r="BE2868" s="1006"/>
      <c r="BF2868" s="1006"/>
      <c r="BG2868" s="1006"/>
      <c r="BH2868" s="1006"/>
      <c r="BI2868" s="1006"/>
      <c r="BJ2868" s="1006"/>
      <c r="BK2868" s="1006"/>
      <c r="BL2868" s="1006"/>
      <c r="BM2868" s="1006"/>
      <c r="BN2868" s="1006"/>
      <c r="BO2868" s="1006"/>
      <c r="BP2868" s="1006"/>
      <c r="BQ2868" s="1006"/>
      <c r="BR2868" s="1007"/>
      <c r="BS2868" s="807" t="s">
        <v>300</v>
      </c>
      <c r="BT2868" s="1008"/>
      <c r="BU2868" s="1008"/>
      <c r="BV2868" s="1008"/>
      <c r="BW2868" s="1009" t="s">
        <v>307</v>
      </c>
      <c r="BX2868" s="1010"/>
      <c r="BY2868" s="1010"/>
      <c r="BZ2868" s="1010"/>
      <c r="CA2868" s="1010"/>
      <c r="CB2868" s="1010"/>
      <c r="CC2868" s="1010"/>
      <c r="CD2868" s="1010"/>
      <c r="CE2868" s="1010"/>
      <c r="CF2868" s="1010"/>
      <c r="CG2868" s="1010"/>
      <c r="CH2868" s="1011"/>
    </row>
    <row r="2869" spans="2:86" ht="12" customHeight="1" x14ac:dyDescent="0.15">
      <c r="B2869" s="3" t="s">
        <v>477</v>
      </c>
      <c r="AU2869" s="1000"/>
      <c r="AV2869" s="1002"/>
      <c r="AW2869" s="1004"/>
      <c r="AX2869" s="1012" t="s">
        <v>308</v>
      </c>
      <c r="AY2869" s="686"/>
      <c r="AZ2869" s="686"/>
      <c r="BA2869" s="686"/>
      <c r="BB2869" s="686"/>
      <c r="BC2869" s="686"/>
      <c r="BD2869" s="686"/>
      <c r="BE2869" s="686"/>
      <c r="BF2869" s="686"/>
      <c r="BG2869" s="686"/>
      <c r="BH2869" s="686"/>
      <c r="BI2869" s="686"/>
      <c r="BJ2869" s="686" t="s">
        <v>309</v>
      </c>
      <c r="BK2869" s="686"/>
      <c r="BL2869" s="686"/>
      <c r="BM2869" s="686"/>
      <c r="BN2869" s="686"/>
      <c r="BO2869" s="686"/>
      <c r="BP2869" s="686"/>
      <c r="BQ2869" s="686"/>
      <c r="BR2869" s="1013"/>
      <c r="BS2869" s="1008"/>
      <c r="BT2869" s="1008"/>
      <c r="BU2869" s="1008"/>
      <c r="BV2869" s="1008"/>
      <c r="BW2869" s="1014" t="s">
        <v>302</v>
      </c>
      <c r="BX2869" s="699"/>
      <c r="BY2869" s="699"/>
      <c r="BZ2869" s="699"/>
      <c r="CA2869" s="686" t="s">
        <v>310</v>
      </c>
      <c r="CB2869" s="686"/>
      <c r="CC2869" s="686"/>
      <c r="CD2869" s="686"/>
      <c r="CE2869" s="686"/>
      <c r="CF2869" s="686"/>
      <c r="CG2869" s="686"/>
      <c r="CH2869" s="1013"/>
    </row>
    <row r="2870" spans="2:86" ht="12" customHeight="1" x14ac:dyDescent="0.15">
      <c r="B2870" s="3" t="s">
        <v>526</v>
      </c>
      <c r="AU2870" s="1000"/>
      <c r="AV2870" s="1002"/>
      <c r="AW2870" s="1004"/>
      <c r="AX2870" s="1012" t="s">
        <v>26</v>
      </c>
      <c r="AY2870" s="686"/>
      <c r="AZ2870" s="686"/>
      <c r="BA2870" s="686"/>
      <c r="BB2870" s="686" t="s">
        <v>22</v>
      </c>
      <c r="BC2870" s="686"/>
      <c r="BD2870" s="686"/>
      <c r="BE2870" s="686"/>
      <c r="BF2870" s="686" t="s">
        <v>24</v>
      </c>
      <c r="BG2870" s="686"/>
      <c r="BH2870" s="686"/>
      <c r="BI2870" s="686"/>
      <c r="BJ2870" s="699" t="s">
        <v>26</v>
      </c>
      <c r="BK2870" s="699"/>
      <c r="BL2870" s="699"/>
      <c r="BM2870" s="699" t="s">
        <v>22</v>
      </c>
      <c r="BN2870" s="699"/>
      <c r="BO2870" s="699"/>
      <c r="BP2870" s="699" t="s">
        <v>24</v>
      </c>
      <c r="BQ2870" s="699"/>
      <c r="BR2870" s="1015"/>
      <c r="BS2870" s="807" t="s">
        <v>26</v>
      </c>
      <c r="BT2870" s="807" t="s">
        <v>22</v>
      </c>
      <c r="BU2870" s="807" t="s">
        <v>24</v>
      </c>
      <c r="BV2870" s="807" t="s">
        <v>303</v>
      </c>
      <c r="BW2870" s="1012" t="s">
        <v>311</v>
      </c>
      <c r="BX2870" s="686"/>
      <c r="BY2870" s="686"/>
      <c r="BZ2870" s="686"/>
      <c r="CA2870" s="686" t="s">
        <v>22</v>
      </c>
      <c r="CB2870" s="686"/>
      <c r="CC2870" s="686"/>
      <c r="CD2870" s="686"/>
      <c r="CE2870" s="686" t="s">
        <v>24</v>
      </c>
      <c r="CF2870" s="686"/>
      <c r="CG2870" s="686"/>
      <c r="CH2870" s="1013"/>
    </row>
    <row r="2871" spans="2:86" ht="12" customHeight="1" x14ac:dyDescent="0.15">
      <c r="B2871" s="3" t="s">
        <v>478</v>
      </c>
      <c r="AU2871" s="1000"/>
      <c r="AV2871" s="1002"/>
      <c r="AW2871" s="1004"/>
      <c r="AX2871" s="156" t="s">
        <v>862</v>
      </c>
      <c r="AY2871" s="157" t="s">
        <v>863</v>
      </c>
      <c r="AZ2871" s="157" t="s">
        <v>864</v>
      </c>
      <c r="BA2871" s="158" t="s">
        <v>865</v>
      </c>
      <c r="BB2871" s="159" t="s">
        <v>866</v>
      </c>
      <c r="BC2871" s="157" t="s">
        <v>863</v>
      </c>
      <c r="BD2871" s="157" t="s">
        <v>867</v>
      </c>
      <c r="BE2871" s="158" t="s">
        <v>865</v>
      </c>
      <c r="BF2871" s="159" t="s">
        <v>866</v>
      </c>
      <c r="BG2871" s="157" t="s">
        <v>863</v>
      </c>
      <c r="BH2871" s="157" t="s">
        <v>864</v>
      </c>
      <c r="BI2871" s="158" t="s">
        <v>865</v>
      </c>
      <c r="BJ2871" s="159" t="s">
        <v>866</v>
      </c>
      <c r="BK2871" s="157" t="s">
        <v>868</v>
      </c>
      <c r="BL2871" s="158" t="s">
        <v>869</v>
      </c>
      <c r="BM2871" s="159" t="s">
        <v>870</v>
      </c>
      <c r="BN2871" s="157" t="s">
        <v>863</v>
      </c>
      <c r="BO2871" s="158" t="s">
        <v>871</v>
      </c>
      <c r="BP2871" s="159" t="s">
        <v>870</v>
      </c>
      <c r="BQ2871" s="157" t="s">
        <v>868</v>
      </c>
      <c r="BR2871" s="160" t="s">
        <v>872</v>
      </c>
      <c r="BS2871" s="1008"/>
      <c r="BT2871" s="1008"/>
      <c r="BU2871" s="1008"/>
      <c r="BV2871" s="1008"/>
      <c r="BW2871" s="156" t="s">
        <v>866</v>
      </c>
      <c r="BX2871" s="157" t="s">
        <v>863</v>
      </c>
      <c r="BY2871" s="157" t="s">
        <v>864</v>
      </c>
      <c r="BZ2871" s="158" t="s">
        <v>865</v>
      </c>
      <c r="CA2871" s="159" t="s">
        <v>866</v>
      </c>
      <c r="CB2871" s="157" t="s">
        <v>873</v>
      </c>
      <c r="CC2871" s="157" t="s">
        <v>864</v>
      </c>
      <c r="CD2871" s="158" t="s">
        <v>865</v>
      </c>
      <c r="CE2871" s="159" t="s">
        <v>866</v>
      </c>
      <c r="CF2871" s="157" t="s">
        <v>863</v>
      </c>
      <c r="CG2871" s="157" t="s">
        <v>864</v>
      </c>
      <c r="CH2871" s="160" t="s">
        <v>874</v>
      </c>
    </row>
    <row r="2872" spans="2:86" x14ac:dyDescent="0.15">
      <c r="B2872" s="3" t="s">
        <v>539</v>
      </c>
      <c r="AU2872" s="1000"/>
      <c r="AV2872" s="188" t="str">
        <f>N2874</f>
        <v>S061</v>
      </c>
      <c r="AW2872" s="300">
        <f>R2874</f>
        <v>10.6</v>
      </c>
      <c r="AX2872" s="197">
        <f>+Y2899</f>
        <v>0</v>
      </c>
      <c r="AY2872" s="197">
        <f>+Z2899</f>
        <v>0</v>
      </c>
      <c r="AZ2872" s="197">
        <f>+AA2899</f>
        <v>0</v>
      </c>
      <c r="BA2872" s="197">
        <f t="shared" ref="BA2872" si="1314">+AB2899</f>
        <v>0</v>
      </c>
      <c r="BB2872" s="197">
        <f>+AC2899</f>
        <v>0</v>
      </c>
      <c r="BC2872" s="197">
        <f t="shared" ref="BC2872" si="1315">+AD2899</f>
        <v>0</v>
      </c>
      <c r="BD2872" s="197">
        <f t="shared" ref="BD2872" si="1316">+AE2899</f>
        <v>2</v>
      </c>
      <c r="BE2872" s="197">
        <f t="shared" ref="BE2872" si="1317">+AF2899</f>
        <v>0</v>
      </c>
      <c r="BF2872" s="197">
        <f t="shared" ref="BF2872" si="1318">+AG2899</f>
        <v>0</v>
      </c>
      <c r="BG2872" s="197">
        <f t="shared" ref="BG2872" si="1319">+AH2899</f>
        <v>0</v>
      </c>
      <c r="BH2872" s="197">
        <f t="shared" ref="BH2872" si="1320">+AI2899</f>
        <v>0</v>
      </c>
      <c r="BI2872" s="197">
        <f t="shared" ref="BI2872" si="1321">+AJ2899</f>
        <v>0</v>
      </c>
      <c r="BJ2872" s="197" t="str">
        <f>+Y2902</f>
        <v/>
      </c>
      <c r="BK2872" s="197" t="str">
        <f t="shared" ref="BK2872" si="1322">+Z2902</f>
        <v/>
      </c>
      <c r="BL2872" s="197" t="str">
        <f>+AA2902</f>
        <v/>
      </c>
      <c r="BM2872" s="197">
        <f>+AC2902</f>
        <v>0</v>
      </c>
      <c r="BN2872" s="197">
        <f t="shared" ref="BN2872" si="1323">+AD2902</f>
        <v>0</v>
      </c>
      <c r="BO2872" s="197">
        <f t="shared" ref="BO2872" si="1324">+AE2902</f>
        <v>2</v>
      </c>
      <c r="BP2872" s="197">
        <f>+AG2902</f>
        <v>0</v>
      </c>
      <c r="BQ2872" s="197">
        <f>+AH2902</f>
        <v>0</v>
      </c>
      <c r="BR2872" s="197">
        <f>+AI2902</f>
        <v>0</v>
      </c>
      <c r="BS2872" s="296" t="str">
        <f>+Y2903</f>
        <v>Ⅰ</v>
      </c>
      <c r="BT2872" s="296" t="str">
        <f>+AC2903</f>
        <v>Ⅱ</v>
      </c>
      <c r="BU2872" s="296" t="str">
        <f>+AG2903</f>
        <v>Ⅰ</v>
      </c>
      <c r="BV2872" s="296" t="str">
        <f>+Y2904</f>
        <v>Ⅱ</v>
      </c>
      <c r="BW2872" s="164" t="str">
        <f>IF(Y2899&gt;0,R2874,"")</f>
        <v/>
      </c>
      <c r="BX2872" s="165" t="str">
        <f>IF(Z2899&gt;0,"",IF(AA2899&gt;0,R2874,""))</f>
        <v/>
      </c>
      <c r="BY2872" s="165" t="str">
        <f>IF(Y2899+Z2899&gt;0,"",IF(AA2899&gt;0,R2874,""))</f>
        <v/>
      </c>
      <c r="BZ2872" s="165" t="str">
        <f>IF(Y2899+Z2899+AA2899&gt;0,"",IF(AB2899&gt;0,R2874,""))</f>
        <v/>
      </c>
      <c r="CA2872" s="166">
        <f t="shared" ref="CA2872" si="1325">+AC2898</f>
        <v>0</v>
      </c>
      <c r="CB2872" s="166">
        <f t="shared" ref="CB2872" si="1326">+AD2898</f>
        <v>0</v>
      </c>
      <c r="CC2872" s="166">
        <f t="shared" ref="CC2872" si="1327">+AE2898</f>
        <v>2.2500000000000003E-2</v>
      </c>
      <c r="CD2872" s="166">
        <f t="shared" ref="CD2872" si="1328">+AF2898</f>
        <v>0</v>
      </c>
      <c r="CE2872" s="166">
        <f t="shared" ref="CE2872" si="1329">+AG2898</f>
        <v>0</v>
      </c>
      <c r="CF2872" s="166">
        <f t="shared" ref="CF2872" si="1330">+AH2898</f>
        <v>0</v>
      </c>
      <c r="CG2872" s="166">
        <f t="shared" ref="CG2872" si="1331">+AI2898</f>
        <v>0</v>
      </c>
      <c r="CH2872" s="166">
        <f t="shared" ref="CH2872" si="1332">+AJ2898</f>
        <v>0</v>
      </c>
    </row>
    <row r="2873" spans="2:86" ht="12" customHeight="1" x14ac:dyDescent="0.15">
      <c r="B2873" s="1057" t="s">
        <v>219</v>
      </c>
      <c r="C2873" s="1059"/>
      <c r="D2873" s="1060"/>
      <c r="E2873" s="1061"/>
      <c r="F2873" s="1061"/>
      <c r="G2873" s="1061"/>
      <c r="H2873" s="1061"/>
      <c r="I2873" s="1061"/>
      <c r="J2873" s="1062"/>
      <c r="K2873" s="1067" t="s">
        <v>453</v>
      </c>
      <c r="L2873" s="1068"/>
      <c r="M2873" s="1068"/>
      <c r="N2873" s="1068"/>
      <c r="O2873" s="1068"/>
      <c r="P2873" s="1068"/>
      <c r="Q2873" s="1068"/>
      <c r="R2873" s="1068"/>
      <c r="S2873" s="1068"/>
      <c r="T2873" s="1068"/>
      <c r="U2873" s="1068"/>
      <c r="V2873" s="1068"/>
      <c r="W2873" s="1068"/>
      <c r="X2873" s="1068"/>
      <c r="Y2873" s="1068"/>
      <c r="Z2873" s="1068"/>
      <c r="AA2873" s="1068"/>
      <c r="AB2873" s="1068"/>
      <c r="AC2873" s="1068"/>
      <c r="AD2873" s="1068"/>
      <c r="AE2873" s="1068"/>
      <c r="AF2873" s="1068"/>
      <c r="AG2873" s="1068"/>
      <c r="AH2873" s="1068"/>
      <c r="AI2873" s="1068"/>
      <c r="AJ2873" s="1068"/>
      <c r="AK2873" s="1068"/>
      <c r="AL2873" s="1068"/>
      <c r="AM2873" s="1068"/>
      <c r="AN2873" s="1068"/>
      <c r="AO2873" s="1069"/>
      <c r="AP2873" s="3"/>
    </row>
    <row r="2874" spans="2:86" ht="12" customHeight="1" x14ac:dyDescent="0.15">
      <c r="B2874" s="1058"/>
      <c r="C2874" s="1063"/>
      <c r="D2874" s="1061"/>
      <c r="E2874" s="1061"/>
      <c r="F2874" s="1061"/>
      <c r="G2874" s="1061"/>
      <c r="H2874" s="1061"/>
      <c r="I2874" s="1061"/>
      <c r="J2874" s="1062"/>
      <c r="K2874" s="1040" t="s">
        <v>218</v>
      </c>
      <c r="L2874" s="1041"/>
      <c r="M2874" s="1042"/>
      <c r="N2874" s="1034" t="s">
        <v>781</v>
      </c>
      <c r="O2874" s="1035"/>
      <c r="P2874" s="1040" t="s">
        <v>454</v>
      </c>
      <c r="Q2874" s="1042"/>
      <c r="R2874" s="1070">
        <f>'様式A-2'!C72</f>
        <v>10.6</v>
      </c>
      <c r="S2874" s="1071"/>
      <c r="T2874" s="1072"/>
      <c r="U2874" s="1073" t="s">
        <v>455</v>
      </c>
      <c r="V2874" s="1074"/>
      <c r="W2874" s="1073" t="s">
        <v>456</v>
      </c>
      <c r="X2874" s="1074"/>
      <c r="Y2874" s="1042" t="s">
        <v>217</v>
      </c>
      <c r="Z2874" s="1016"/>
      <c r="AA2874" s="1016"/>
      <c r="AB2874" s="1016"/>
      <c r="AC2874" s="1073" t="s">
        <v>457</v>
      </c>
      <c r="AD2874" s="1079"/>
      <c r="AE2874" s="1079"/>
      <c r="AF2874" s="1079"/>
      <c r="AG2874" s="1079"/>
      <c r="AH2874" s="1079"/>
      <c r="AI2874" s="1079"/>
      <c r="AJ2874" s="1074"/>
      <c r="AK2874" s="1073" t="s">
        <v>458</v>
      </c>
      <c r="AL2874" s="1079"/>
      <c r="AM2874" s="1079"/>
      <c r="AN2874" s="1081"/>
      <c r="AO2874" s="1082"/>
      <c r="AP2874" s="3"/>
      <c r="AV2874" s="167"/>
      <c r="AW2874" s="221"/>
      <c r="AX2874" s="167"/>
      <c r="AY2874" s="167"/>
      <c r="AZ2874" s="167"/>
      <c r="BA2874" s="167"/>
      <c r="BB2874" s="167"/>
      <c r="BC2874" s="167"/>
      <c r="BD2874" s="167"/>
    </row>
    <row r="2875" spans="2:86" ht="12" customHeight="1" x14ac:dyDescent="0.15">
      <c r="B2875" s="1058"/>
      <c r="C2875" s="1063"/>
      <c r="D2875" s="1061"/>
      <c r="E2875" s="1061"/>
      <c r="F2875" s="1061"/>
      <c r="G2875" s="1061"/>
      <c r="H2875" s="1061"/>
      <c r="I2875" s="1061"/>
      <c r="J2875" s="1062"/>
      <c r="K2875" s="1016" t="s">
        <v>459</v>
      </c>
      <c r="L2875" s="1016" t="s">
        <v>199</v>
      </c>
      <c r="M2875" s="1016"/>
      <c r="N2875" s="1016" t="s">
        <v>198</v>
      </c>
      <c r="O2875" s="1016"/>
      <c r="P2875" s="1016" t="s">
        <v>460</v>
      </c>
      <c r="Q2875" s="1016"/>
      <c r="R2875" s="1016" t="s">
        <v>6</v>
      </c>
      <c r="S2875" s="1016"/>
      <c r="T2875" s="1016"/>
      <c r="U2875" s="1075"/>
      <c r="V2875" s="1076"/>
      <c r="W2875" s="1075"/>
      <c r="X2875" s="1076"/>
      <c r="Y2875" s="1042"/>
      <c r="Z2875" s="1016"/>
      <c r="AA2875" s="1016"/>
      <c r="AB2875" s="1016"/>
      <c r="AC2875" s="1077"/>
      <c r="AD2875" s="1080"/>
      <c r="AE2875" s="1080"/>
      <c r="AF2875" s="1080"/>
      <c r="AG2875" s="1080"/>
      <c r="AH2875" s="1080"/>
      <c r="AI2875" s="1080"/>
      <c r="AJ2875" s="1078"/>
      <c r="AK2875" s="1075"/>
      <c r="AL2875" s="1083"/>
      <c r="AM2875" s="1083"/>
      <c r="AN2875" s="1084"/>
      <c r="AO2875" s="1085"/>
      <c r="AP2875" s="3"/>
      <c r="AV2875" s="167"/>
      <c r="AW2875" s="167"/>
      <c r="AX2875" s="167"/>
      <c r="AY2875" s="167"/>
      <c r="AZ2875" s="167"/>
      <c r="BA2875" s="167"/>
      <c r="BB2875" s="167"/>
      <c r="BC2875" s="167"/>
      <c r="BD2875" s="167"/>
    </row>
    <row r="2876" spans="2:86" ht="12" customHeight="1" x14ac:dyDescent="0.15">
      <c r="B2876" s="1058"/>
      <c r="C2876" s="1063"/>
      <c r="D2876" s="1061"/>
      <c r="E2876" s="1061"/>
      <c r="F2876" s="1061"/>
      <c r="G2876" s="1061"/>
      <c r="H2876" s="1061"/>
      <c r="I2876" s="1061"/>
      <c r="J2876" s="1062"/>
      <c r="K2876" s="1016"/>
      <c r="L2876" s="1016"/>
      <c r="M2876" s="1016"/>
      <c r="N2876" s="1016"/>
      <c r="O2876" s="1016"/>
      <c r="P2876" s="1016"/>
      <c r="Q2876" s="1016"/>
      <c r="R2876" s="1016"/>
      <c r="S2876" s="1016"/>
      <c r="T2876" s="1016"/>
      <c r="U2876" s="1075"/>
      <c r="V2876" s="1076"/>
      <c r="W2876" s="1075"/>
      <c r="X2876" s="1076"/>
      <c r="Y2876" s="1042" t="s">
        <v>461</v>
      </c>
      <c r="Z2876" s="1016"/>
      <c r="AA2876" s="1016"/>
      <c r="AB2876" s="1016"/>
      <c r="AC2876" s="1016" t="s">
        <v>462</v>
      </c>
      <c r="AD2876" s="1016"/>
      <c r="AE2876" s="1016"/>
      <c r="AF2876" s="1016"/>
      <c r="AG2876" s="1016" t="s">
        <v>463</v>
      </c>
      <c r="AH2876" s="1016"/>
      <c r="AI2876" s="1016"/>
      <c r="AJ2876" s="1016"/>
      <c r="AK2876" s="1075"/>
      <c r="AL2876" s="1083"/>
      <c r="AM2876" s="1083"/>
      <c r="AN2876" s="1084"/>
      <c r="AO2876" s="1085"/>
      <c r="AP2876" s="3"/>
      <c r="AV2876" s="167"/>
      <c r="AW2876" s="167"/>
      <c r="AX2876" s="167"/>
      <c r="AY2876" s="167"/>
      <c r="AZ2876" s="167"/>
      <c r="BA2876" s="167"/>
      <c r="BB2876" s="167"/>
      <c r="BC2876" s="167"/>
      <c r="BD2876" s="167"/>
    </row>
    <row r="2877" spans="2:86" ht="12" customHeight="1" x14ac:dyDescent="0.15">
      <c r="B2877" s="1058"/>
      <c r="C2877" s="1063"/>
      <c r="D2877" s="1061"/>
      <c r="E2877" s="1061"/>
      <c r="F2877" s="1061"/>
      <c r="G2877" s="1061"/>
      <c r="H2877" s="1061"/>
      <c r="I2877" s="1061"/>
      <c r="J2877" s="1062"/>
      <c r="K2877" s="1016"/>
      <c r="L2877" s="1016"/>
      <c r="M2877" s="1016"/>
      <c r="N2877" s="1016"/>
      <c r="O2877" s="1016"/>
      <c r="P2877" s="1016"/>
      <c r="Q2877" s="1016"/>
      <c r="R2877" s="1016"/>
      <c r="S2877" s="1016"/>
      <c r="T2877" s="1016"/>
      <c r="U2877" s="1077"/>
      <c r="V2877" s="1078"/>
      <c r="W2877" s="1077"/>
      <c r="X2877" s="1078"/>
      <c r="Y2877" s="191" t="s">
        <v>32</v>
      </c>
      <c r="Z2877" s="187" t="s">
        <v>33</v>
      </c>
      <c r="AA2877" s="187" t="s">
        <v>464</v>
      </c>
      <c r="AB2877" s="187" t="s">
        <v>465</v>
      </c>
      <c r="AC2877" s="187" t="s">
        <v>32</v>
      </c>
      <c r="AD2877" s="187" t="s">
        <v>33</v>
      </c>
      <c r="AE2877" s="187" t="s">
        <v>464</v>
      </c>
      <c r="AF2877" s="187" t="s">
        <v>465</v>
      </c>
      <c r="AG2877" s="187" t="s">
        <v>32</v>
      </c>
      <c r="AH2877" s="187" t="s">
        <v>33</v>
      </c>
      <c r="AI2877" s="187" t="s">
        <v>464</v>
      </c>
      <c r="AJ2877" s="187" t="s">
        <v>465</v>
      </c>
      <c r="AK2877" s="1077"/>
      <c r="AL2877" s="1080"/>
      <c r="AM2877" s="1080"/>
      <c r="AN2877" s="1086"/>
      <c r="AO2877" s="1087"/>
      <c r="AP2877" s="3"/>
      <c r="AV2877" s="167"/>
      <c r="AW2877" s="167"/>
      <c r="AX2877" s="167"/>
      <c r="AY2877" s="167"/>
      <c r="AZ2877" s="167"/>
      <c r="BA2877" s="167"/>
      <c r="BB2877" s="167"/>
      <c r="BC2877" s="167"/>
      <c r="BD2877" s="167"/>
    </row>
    <row r="2878" spans="2:86" ht="12" customHeight="1" x14ac:dyDescent="0.15">
      <c r="B2878" s="1058"/>
      <c r="C2878" s="1063"/>
      <c r="D2878" s="1061"/>
      <c r="E2878" s="1061"/>
      <c r="F2878" s="1061"/>
      <c r="G2878" s="1061"/>
      <c r="H2878" s="1061"/>
      <c r="I2878" s="1061"/>
      <c r="J2878" s="1062"/>
      <c r="K2878" s="192">
        <v>1</v>
      </c>
      <c r="L2878" s="1038" t="s">
        <v>534</v>
      </c>
      <c r="M2878" s="1039"/>
      <c r="N2878" s="1038" t="s">
        <v>486</v>
      </c>
      <c r="O2878" s="1039"/>
      <c r="P2878" s="1034" t="s">
        <v>332</v>
      </c>
      <c r="Q2878" s="1036"/>
      <c r="R2878" s="408" t="s">
        <v>532</v>
      </c>
      <c r="S2878" s="408"/>
      <c r="T2878" s="408"/>
      <c r="U2878" s="1034" t="s">
        <v>1648</v>
      </c>
      <c r="V2878" s="1036"/>
      <c r="W2878" s="1034" t="s">
        <v>1655</v>
      </c>
      <c r="X2878" s="1035"/>
      <c r="Y2878" s="286"/>
      <c r="Z2878" s="286"/>
      <c r="AA2878" s="286"/>
      <c r="AB2878" s="286"/>
      <c r="AC2878" s="223"/>
      <c r="AD2878" s="223"/>
      <c r="AE2878" s="223">
        <f>0.05*0.1</f>
        <v>5.000000000000001E-3</v>
      </c>
      <c r="AF2878" s="223"/>
      <c r="AG2878" s="223"/>
      <c r="AH2878" s="223"/>
      <c r="AI2878" s="223"/>
      <c r="AJ2878" s="223"/>
      <c r="AK2878" s="1038"/>
      <c r="AL2878" s="1056"/>
      <c r="AM2878" s="1056"/>
      <c r="AN2878" s="799"/>
      <c r="AO2878" s="800"/>
      <c r="AP2878" s="3"/>
      <c r="AQ2878" s="222">
        <f>IF(P2878="材質劣化",2,IF(P2878="漏水",3,1))</f>
        <v>2</v>
      </c>
      <c r="AV2878" s="167"/>
      <c r="AW2878" s="167"/>
      <c r="AX2878" s="167"/>
      <c r="AY2878" s="167"/>
      <c r="AZ2878" s="167"/>
      <c r="BA2878" s="167"/>
      <c r="BB2878" s="167"/>
      <c r="BC2878" s="167"/>
      <c r="BD2878" s="167"/>
    </row>
    <row r="2879" spans="2:86" ht="12" customHeight="1" x14ac:dyDescent="0.15">
      <c r="B2879" s="1058"/>
      <c r="C2879" s="1063"/>
      <c r="D2879" s="1061"/>
      <c r="E2879" s="1061"/>
      <c r="F2879" s="1061"/>
      <c r="G2879" s="1061"/>
      <c r="H2879" s="1061"/>
      <c r="I2879" s="1061"/>
      <c r="J2879" s="1062"/>
      <c r="K2879" s="192">
        <v>2</v>
      </c>
      <c r="L2879" s="1038" t="s">
        <v>534</v>
      </c>
      <c r="M2879" s="1039"/>
      <c r="N2879" s="1038" t="s">
        <v>486</v>
      </c>
      <c r="O2879" s="1039"/>
      <c r="P2879" s="1034" t="s">
        <v>332</v>
      </c>
      <c r="Q2879" s="1036"/>
      <c r="R2879" s="408" t="s">
        <v>532</v>
      </c>
      <c r="S2879" s="408"/>
      <c r="T2879" s="408"/>
      <c r="U2879" s="1034" t="s">
        <v>54</v>
      </c>
      <c r="V2879" s="1036"/>
      <c r="W2879" s="1034" t="s">
        <v>551</v>
      </c>
      <c r="X2879" s="1035"/>
      <c r="Y2879" s="286"/>
      <c r="Z2879" s="286"/>
      <c r="AA2879" s="286"/>
      <c r="AB2879" s="286"/>
      <c r="AC2879" s="223"/>
      <c r="AD2879" s="223"/>
      <c r="AE2879" s="223"/>
      <c r="AF2879" s="223"/>
      <c r="AG2879" s="223"/>
      <c r="AH2879" s="223"/>
      <c r="AI2879" s="223"/>
      <c r="AJ2879" s="223"/>
      <c r="AK2879" s="1088" t="s">
        <v>1685</v>
      </c>
      <c r="AL2879" s="1089"/>
      <c r="AM2879" s="1089"/>
      <c r="AN2879" s="1090"/>
      <c r="AO2879" s="1091"/>
      <c r="AP2879" s="3"/>
      <c r="AQ2879" s="222">
        <f t="shared" ref="AQ2879:AQ2897" si="1333">IF(P2879="材質劣化",2,IF(P2879="漏水",3,1))</f>
        <v>2</v>
      </c>
      <c r="AV2879" s="167"/>
      <c r="AW2879" s="167"/>
      <c r="AX2879" s="167"/>
      <c r="AY2879" s="167"/>
      <c r="AZ2879" s="167"/>
      <c r="BA2879" s="167"/>
      <c r="BB2879" s="167"/>
      <c r="BC2879" s="167"/>
      <c r="BD2879" s="167"/>
    </row>
    <row r="2880" spans="2:86" ht="12" customHeight="1" x14ac:dyDescent="0.15">
      <c r="B2880" s="1058"/>
      <c r="C2880" s="1063"/>
      <c r="D2880" s="1061"/>
      <c r="E2880" s="1061"/>
      <c r="F2880" s="1061"/>
      <c r="G2880" s="1061"/>
      <c r="H2880" s="1061"/>
      <c r="I2880" s="1061"/>
      <c r="J2880" s="1062"/>
      <c r="K2880" s="192">
        <v>3</v>
      </c>
      <c r="L2880" s="1038" t="s">
        <v>534</v>
      </c>
      <c r="M2880" s="1039"/>
      <c r="N2880" s="1038" t="s">
        <v>485</v>
      </c>
      <c r="O2880" s="1039"/>
      <c r="P2880" s="1034" t="s">
        <v>332</v>
      </c>
      <c r="Q2880" s="1036"/>
      <c r="R2880" s="408" t="s">
        <v>532</v>
      </c>
      <c r="S2880" s="408"/>
      <c r="T2880" s="408"/>
      <c r="U2880" s="1034" t="s">
        <v>1648</v>
      </c>
      <c r="V2880" s="1036"/>
      <c r="W2880" s="1034" t="s">
        <v>1655</v>
      </c>
      <c r="X2880" s="1035"/>
      <c r="Y2880" s="286"/>
      <c r="Z2880" s="286"/>
      <c r="AA2880" s="286"/>
      <c r="AB2880" s="286"/>
      <c r="AC2880" s="223"/>
      <c r="AD2880" s="223"/>
      <c r="AE2880" s="223">
        <f>0.25*0.07</f>
        <v>1.7500000000000002E-2</v>
      </c>
      <c r="AF2880" s="223"/>
      <c r="AG2880" s="223"/>
      <c r="AH2880" s="223"/>
      <c r="AI2880" s="223"/>
      <c r="AJ2880" s="223"/>
      <c r="AK2880" s="1052"/>
      <c r="AL2880" s="1053"/>
      <c r="AM2880" s="1053"/>
      <c r="AN2880" s="1054"/>
      <c r="AO2880" s="1055"/>
      <c r="AP2880" s="3"/>
      <c r="AQ2880" s="222">
        <f t="shared" si="1333"/>
        <v>2</v>
      </c>
      <c r="AV2880" s="167"/>
      <c r="AW2880" s="167"/>
      <c r="AX2880" s="167"/>
      <c r="AY2880" s="167"/>
      <c r="AZ2880" s="167"/>
      <c r="BA2880" s="167"/>
      <c r="BB2880" s="167"/>
      <c r="BC2880" s="167"/>
      <c r="BD2880" s="167"/>
    </row>
    <row r="2881" spans="2:56" ht="12" customHeight="1" x14ac:dyDescent="0.15">
      <c r="B2881" s="1058"/>
      <c r="C2881" s="1063"/>
      <c r="D2881" s="1061"/>
      <c r="E2881" s="1061"/>
      <c r="F2881" s="1061"/>
      <c r="G2881" s="1061"/>
      <c r="H2881" s="1061"/>
      <c r="I2881" s="1061"/>
      <c r="J2881" s="1062"/>
      <c r="K2881" s="192"/>
      <c r="L2881" s="1038"/>
      <c r="M2881" s="1039"/>
      <c r="N2881" s="1038"/>
      <c r="O2881" s="1039"/>
      <c r="P2881" s="1034"/>
      <c r="Q2881" s="1036"/>
      <c r="R2881" s="408"/>
      <c r="S2881" s="408"/>
      <c r="T2881" s="408"/>
      <c r="U2881" s="1034"/>
      <c r="V2881" s="1036"/>
      <c r="W2881" s="1034"/>
      <c r="X2881" s="1035"/>
      <c r="Y2881" s="286"/>
      <c r="Z2881" s="286"/>
      <c r="AA2881" s="286"/>
      <c r="AB2881" s="286"/>
      <c r="AC2881" s="223"/>
      <c r="AD2881" s="223"/>
      <c r="AE2881" s="223"/>
      <c r="AF2881" s="223"/>
      <c r="AG2881" s="223"/>
      <c r="AH2881" s="223"/>
      <c r="AI2881" s="223"/>
      <c r="AJ2881" s="223"/>
      <c r="AK2881" s="1052"/>
      <c r="AL2881" s="1053"/>
      <c r="AM2881" s="1053"/>
      <c r="AN2881" s="1054"/>
      <c r="AO2881" s="1055"/>
      <c r="AP2881" s="3"/>
      <c r="AQ2881" s="222">
        <f t="shared" si="1333"/>
        <v>1</v>
      </c>
      <c r="AV2881" s="167"/>
      <c r="AW2881" s="167"/>
      <c r="AX2881" s="167"/>
      <c r="AY2881" s="167"/>
      <c r="AZ2881" s="167"/>
      <c r="BA2881" s="167"/>
      <c r="BB2881" s="167"/>
      <c r="BC2881" s="167"/>
      <c r="BD2881" s="167"/>
    </row>
    <row r="2882" spans="2:56" ht="12" customHeight="1" x14ac:dyDescent="0.15">
      <c r="B2882" s="1058"/>
      <c r="C2882" s="1063"/>
      <c r="D2882" s="1061"/>
      <c r="E2882" s="1061"/>
      <c r="F2882" s="1061"/>
      <c r="G2882" s="1061"/>
      <c r="H2882" s="1061"/>
      <c r="I2882" s="1061"/>
      <c r="J2882" s="1062"/>
      <c r="K2882" s="192"/>
      <c r="L2882" s="1038"/>
      <c r="M2882" s="1039"/>
      <c r="N2882" s="1038"/>
      <c r="O2882" s="1039"/>
      <c r="P2882" s="1034"/>
      <c r="Q2882" s="1036"/>
      <c r="R2882" s="408"/>
      <c r="S2882" s="408"/>
      <c r="T2882" s="408"/>
      <c r="U2882" s="1034"/>
      <c r="V2882" s="1036"/>
      <c r="W2882" s="1034"/>
      <c r="X2882" s="1035"/>
      <c r="Y2882" s="286"/>
      <c r="Z2882" s="286"/>
      <c r="AA2882" s="286"/>
      <c r="AB2882" s="286"/>
      <c r="AC2882" s="223"/>
      <c r="AD2882" s="223"/>
      <c r="AE2882" s="223"/>
      <c r="AF2882" s="223"/>
      <c r="AG2882" s="223"/>
      <c r="AH2882" s="223"/>
      <c r="AI2882" s="223"/>
      <c r="AJ2882" s="223"/>
      <c r="AK2882" s="1052"/>
      <c r="AL2882" s="1053"/>
      <c r="AM2882" s="1053"/>
      <c r="AN2882" s="1054"/>
      <c r="AO2882" s="1055"/>
      <c r="AP2882" s="3"/>
      <c r="AQ2882" s="222">
        <f t="shared" si="1333"/>
        <v>1</v>
      </c>
      <c r="AV2882" s="167"/>
      <c r="AW2882" s="167"/>
      <c r="AX2882" s="167"/>
      <c r="AY2882" s="167"/>
      <c r="AZ2882" s="167"/>
      <c r="BA2882" s="167"/>
      <c r="BB2882" s="167"/>
      <c r="BC2882" s="167"/>
      <c r="BD2882" s="167"/>
    </row>
    <row r="2883" spans="2:56" ht="12" customHeight="1" x14ac:dyDescent="0.15">
      <c r="B2883" s="1058"/>
      <c r="C2883" s="1063"/>
      <c r="D2883" s="1061"/>
      <c r="E2883" s="1061"/>
      <c r="F2883" s="1061"/>
      <c r="G2883" s="1061"/>
      <c r="H2883" s="1061"/>
      <c r="I2883" s="1061"/>
      <c r="J2883" s="1062"/>
      <c r="K2883" s="192"/>
      <c r="L2883" s="1038"/>
      <c r="M2883" s="1039"/>
      <c r="N2883" s="1038"/>
      <c r="O2883" s="1039"/>
      <c r="P2883" s="1034"/>
      <c r="Q2883" s="1036"/>
      <c r="R2883" s="408"/>
      <c r="S2883" s="408"/>
      <c r="T2883" s="408"/>
      <c r="U2883" s="1034"/>
      <c r="V2883" s="1036"/>
      <c r="W2883" s="1034"/>
      <c r="X2883" s="1035"/>
      <c r="Y2883" s="286"/>
      <c r="Z2883" s="286"/>
      <c r="AA2883" s="286"/>
      <c r="AB2883" s="286"/>
      <c r="AC2883" s="223"/>
      <c r="AD2883" s="223"/>
      <c r="AE2883" s="223"/>
      <c r="AF2883" s="223"/>
      <c r="AG2883" s="223"/>
      <c r="AH2883" s="223"/>
      <c r="AI2883" s="223"/>
      <c r="AJ2883" s="223"/>
      <c r="AK2883" s="1052"/>
      <c r="AL2883" s="1053"/>
      <c r="AM2883" s="1053"/>
      <c r="AN2883" s="1054"/>
      <c r="AO2883" s="1055"/>
      <c r="AP2883" s="3"/>
      <c r="AQ2883" s="222">
        <f t="shared" si="1333"/>
        <v>1</v>
      </c>
      <c r="AV2883" s="167"/>
      <c r="AW2883" s="167"/>
      <c r="AX2883" s="167"/>
      <c r="AY2883" s="167"/>
      <c r="AZ2883" s="167"/>
      <c r="BA2883" s="167"/>
      <c r="BB2883" s="167"/>
      <c r="BC2883" s="167"/>
      <c r="BD2883" s="167"/>
    </row>
    <row r="2884" spans="2:56" s="162" customFormat="1" ht="12" customHeight="1" x14ac:dyDescent="0.15">
      <c r="B2884" s="1058"/>
      <c r="C2884" s="1063"/>
      <c r="D2884" s="1061"/>
      <c r="E2884" s="1061"/>
      <c r="F2884" s="1061"/>
      <c r="G2884" s="1061"/>
      <c r="H2884" s="1061"/>
      <c r="I2884" s="1061"/>
      <c r="J2884" s="1062"/>
      <c r="K2884" s="192"/>
      <c r="L2884" s="1038"/>
      <c r="M2884" s="1039"/>
      <c r="N2884" s="1038"/>
      <c r="O2884" s="1039"/>
      <c r="P2884" s="1034"/>
      <c r="Q2884" s="1036"/>
      <c r="R2884" s="408"/>
      <c r="S2884" s="408"/>
      <c r="T2884" s="408"/>
      <c r="U2884" s="1034"/>
      <c r="V2884" s="1036"/>
      <c r="W2884" s="1034"/>
      <c r="X2884" s="1035"/>
      <c r="Y2884" s="286"/>
      <c r="Z2884" s="286"/>
      <c r="AA2884" s="286"/>
      <c r="AB2884" s="286"/>
      <c r="AC2884" s="223"/>
      <c r="AD2884" s="223"/>
      <c r="AE2884" s="223"/>
      <c r="AF2884" s="223"/>
      <c r="AG2884" s="223"/>
      <c r="AH2884" s="223"/>
      <c r="AI2884" s="223"/>
      <c r="AJ2884" s="223"/>
      <c r="AK2884" s="1034"/>
      <c r="AL2884" s="1035"/>
      <c r="AM2884" s="1035"/>
      <c r="AN2884" s="788"/>
      <c r="AO2884" s="789"/>
      <c r="AP2884" s="3"/>
      <c r="AQ2884" s="222">
        <f t="shared" si="1333"/>
        <v>1</v>
      </c>
    </row>
    <row r="2885" spans="2:56" s="162" customFormat="1" ht="12" customHeight="1" x14ac:dyDescent="0.15">
      <c r="B2885" s="1058"/>
      <c r="C2885" s="1063"/>
      <c r="D2885" s="1061"/>
      <c r="E2885" s="1061"/>
      <c r="F2885" s="1061"/>
      <c r="G2885" s="1061"/>
      <c r="H2885" s="1061"/>
      <c r="I2885" s="1061"/>
      <c r="J2885" s="1062"/>
      <c r="K2885" s="192"/>
      <c r="L2885" s="1038"/>
      <c r="M2885" s="1039"/>
      <c r="N2885" s="1038"/>
      <c r="O2885" s="1039"/>
      <c r="P2885" s="1034"/>
      <c r="Q2885" s="1036"/>
      <c r="R2885" s="408"/>
      <c r="S2885" s="408"/>
      <c r="T2885" s="408"/>
      <c r="U2885" s="1034"/>
      <c r="V2885" s="1036"/>
      <c r="W2885" s="1034"/>
      <c r="X2885" s="1035"/>
      <c r="Y2885" s="286"/>
      <c r="Z2885" s="286"/>
      <c r="AA2885" s="286"/>
      <c r="AB2885" s="286"/>
      <c r="AC2885" s="223"/>
      <c r="AD2885" s="223"/>
      <c r="AE2885" s="223"/>
      <c r="AF2885" s="223"/>
      <c r="AG2885" s="223"/>
      <c r="AH2885" s="223"/>
      <c r="AI2885" s="223"/>
      <c r="AJ2885" s="223"/>
      <c r="AK2885" s="1034"/>
      <c r="AL2885" s="1035"/>
      <c r="AM2885" s="1035"/>
      <c r="AN2885" s="788"/>
      <c r="AO2885" s="789"/>
      <c r="AP2885" s="3"/>
      <c r="AQ2885" s="222">
        <f t="shared" si="1333"/>
        <v>1</v>
      </c>
    </row>
    <row r="2886" spans="2:56" s="162" customFormat="1" ht="12" customHeight="1" x14ac:dyDescent="0.15">
      <c r="B2886" s="1058"/>
      <c r="C2886" s="1063"/>
      <c r="D2886" s="1061"/>
      <c r="E2886" s="1061"/>
      <c r="F2886" s="1061"/>
      <c r="G2886" s="1061"/>
      <c r="H2886" s="1061"/>
      <c r="I2886" s="1061"/>
      <c r="J2886" s="1062"/>
      <c r="K2886" s="192"/>
      <c r="L2886" s="1038"/>
      <c r="M2886" s="1039"/>
      <c r="N2886" s="1038"/>
      <c r="O2886" s="1039"/>
      <c r="P2886" s="1034"/>
      <c r="Q2886" s="1036"/>
      <c r="R2886" s="408"/>
      <c r="S2886" s="408"/>
      <c r="T2886" s="408"/>
      <c r="U2886" s="1034"/>
      <c r="V2886" s="1036"/>
      <c r="W2886" s="1034"/>
      <c r="X2886" s="1035"/>
      <c r="Y2886" s="286"/>
      <c r="Z2886" s="286"/>
      <c r="AA2886" s="286"/>
      <c r="AB2886" s="286"/>
      <c r="AC2886" s="223"/>
      <c r="AD2886" s="223"/>
      <c r="AE2886" s="223"/>
      <c r="AF2886" s="223"/>
      <c r="AG2886" s="223"/>
      <c r="AH2886" s="223"/>
      <c r="AI2886" s="223"/>
      <c r="AJ2886" s="223"/>
      <c r="AK2886" s="1034"/>
      <c r="AL2886" s="1035"/>
      <c r="AM2886" s="1035"/>
      <c r="AN2886" s="788"/>
      <c r="AO2886" s="789"/>
      <c r="AP2886" s="3"/>
      <c r="AQ2886" s="222">
        <f t="shared" si="1333"/>
        <v>1</v>
      </c>
    </row>
    <row r="2887" spans="2:56" s="162" customFormat="1" ht="12" customHeight="1" x14ac:dyDescent="0.15">
      <c r="B2887" s="1058"/>
      <c r="C2887" s="1063"/>
      <c r="D2887" s="1061"/>
      <c r="E2887" s="1061"/>
      <c r="F2887" s="1061"/>
      <c r="G2887" s="1061"/>
      <c r="H2887" s="1061"/>
      <c r="I2887" s="1061"/>
      <c r="J2887" s="1062"/>
      <c r="K2887" s="192"/>
      <c r="L2887" s="1038"/>
      <c r="M2887" s="1039"/>
      <c r="N2887" s="1038"/>
      <c r="O2887" s="1039"/>
      <c r="P2887" s="1034"/>
      <c r="Q2887" s="1036"/>
      <c r="R2887" s="408"/>
      <c r="S2887" s="408"/>
      <c r="T2887" s="408"/>
      <c r="U2887" s="1034"/>
      <c r="V2887" s="1036"/>
      <c r="W2887" s="1034"/>
      <c r="X2887" s="1035"/>
      <c r="Y2887" s="286"/>
      <c r="Z2887" s="286"/>
      <c r="AA2887" s="286"/>
      <c r="AB2887" s="286"/>
      <c r="AC2887" s="223"/>
      <c r="AD2887" s="223"/>
      <c r="AE2887" s="223"/>
      <c r="AF2887" s="223"/>
      <c r="AG2887" s="223"/>
      <c r="AH2887" s="223"/>
      <c r="AI2887" s="223"/>
      <c r="AJ2887" s="223"/>
      <c r="AK2887" s="1034"/>
      <c r="AL2887" s="1035"/>
      <c r="AM2887" s="1035"/>
      <c r="AN2887" s="788"/>
      <c r="AO2887" s="789"/>
      <c r="AP2887" s="3"/>
      <c r="AQ2887" s="222">
        <f t="shared" si="1333"/>
        <v>1</v>
      </c>
    </row>
    <row r="2888" spans="2:56" s="162" customFormat="1" ht="12" customHeight="1" x14ac:dyDescent="0.15">
      <c r="B2888" s="1058"/>
      <c r="C2888" s="1063"/>
      <c r="D2888" s="1061"/>
      <c r="E2888" s="1061"/>
      <c r="F2888" s="1061"/>
      <c r="G2888" s="1061"/>
      <c r="H2888" s="1061"/>
      <c r="I2888" s="1061"/>
      <c r="J2888" s="1062"/>
      <c r="K2888" s="192"/>
      <c r="L2888" s="1038"/>
      <c r="M2888" s="1039"/>
      <c r="N2888" s="1038"/>
      <c r="O2888" s="1039"/>
      <c r="P2888" s="1034"/>
      <c r="Q2888" s="1036"/>
      <c r="R2888" s="408"/>
      <c r="S2888" s="408"/>
      <c r="T2888" s="408"/>
      <c r="U2888" s="1034"/>
      <c r="V2888" s="1036"/>
      <c r="W2888" s="1034"/>
      <c r="X2888" s="1035"/>
      <c r="Y2888" s="286"/>
      <c r="Z2888" s="286"/>
      <c r="AA2888" s="286"/>
      <c r="AB2888" s="286"/>
      <c r="AC2888" s="223"/>
      <c r="AD2888" s="223"/>
      <c r="AE2888" s="223"/>
      <c r="AF2888" s="223"/>
      <c r="AG2888" s="223"/>
      <c r="AH2888" s="223"/>
      <c r="AI2888" s="223"/>
      <c r="AJ2888" s="223"/>
      <c r="AK2888" s="1034"/>
      <c r="AL2888" s="1035"/>
      <c r="AM2888" s="1035"/>
      <c r="AN2888" s="788"/>
      <c r="AO2888" s="789"/>
      <c r="AP2888" s="3"/>
      <c r="AQ2888" s="222">
        <f t="shared" si="1333"/>
        <v>1</v>
      </c>
    </row>
    <row r="2889" spans="2:56" s="162" customFormat="1" ht="12" customHeight="1" x14ac:dyDescent="0.15">
      <c r="B2889" s="1058"/>
      <c r="C2889" s="1063"/>
      <c r="D2889" s="1061"/>
      <c r="E2889" s="1061"/>
      <c r="F2889" s="1061"/>
      <c r="G2889" s="1061"/>
      <c r="H2889" s="1061"/>
      <c r="I2889" s="1061"/>
      <c r="J2889" s="1062"/>
      <c r="K2889" s="192"/>
      <c r="L2889" s="1038"/>
      <c r="M2889" s="1039"/>
      <c r="N2889" s="1038"/>
      <c r="O2889" s="1039"/>
      <c r="P2889" s="1034"/>
      <c r="Q2889" s="1036"/>
      <c r="R2889" s="408"/>
      <c r="S2889" s="408"/>
      <c r="T2889" s="408"/>
      <c r="U2889" s="1034"/>
      <c r="V2889" s="1036"/>
      <c r="W2889" s="1034"/>
      <c r="X2889" s="1035"/>
      <c r="Y2889" s="286"/>
      <c r="Z2889" s="286"/>
      <c r="AA2889" s="286"/>
      <c r="AB2889" s="286"/>
      <c r="AC2889" s="223"/>
      <c r="AD2889" s="223"/>
      <c r="AE2889" s="223"/>
      <c r="AF2889" s="223"/>
      <c r="AG2889" s="223"/>
      <c r="AH2889" s="223"/>
      <c r="AI2889" s="223"/>
      <c r="AJ2889" s="223"/>
      <c r="AK2889" s="1034"/>
      <c r="AL2889" s="1035"/>
      <c r="AM2889" s="1035"/>
      <c r="AN2889" s="788"/>
      <c r="AO2889" s="789"/>
      <c r="AP2889" s="3"/>
      <c r="AQ2889" s="222">
        <f t="shared" si="1333"/>
        <v>1</v>
      </c>
    </row>
    <row r="2890" spans="2:56" s="162" customFormat="1" ht="12" customHeight="1" x14ac:dyDescent="0.15">
      <c r="B2890" s="1058"/>
      <c r="C2890" s="1063"/>
      <c r="D2890" s="1061"/>
      <c r="E2890" s="1061"/>
      <c r="F2890" s="1061"/>
      <c r="G2890" s="1061"/>
      <c r="H2890" s="1061"/>
      <c r="I2890" s="1061"/>
      <c r="J2890" s="1062"/>
      <c r="K2890" s="192"/>
      <c r="L2890" s="1038"/>
      <c r="M2890" s="1039"/>
      <c r="N2890" s="1038"/>
      <c r="O2890" s="1039"/>
      <c r="P2890" s="1034"/>
      <c r="Q2890" s="1036"/>
      <c r="R2890" s="408"/>
      <c r="S2890" s="408"/>
      <c r="T2890" s="408"/>
      <c r="U2890" s="1034"/>
      <c r="V2890" s="1036"/>
      <c r="W2890" s="1034"/>
      <c r="X2890" s="1035"/>
      <c r="Y2890" s="286"/>
      <c r="Z2890" s="286"/>
      <c r="AA2890" s="286"/>
      <c r="AB2890" s="286"/>
      <c r="AC2890" s="223"/>
      <c r="AD2890" s="223"/>
      <c r="AE2890" s="223"/>
      <c r="AF2890" s="223"/>
      <c r="AG2890" s="223"/>
      <c r="AH2890" s="223"/>
      <c r="AI2890" s="223"/>
      <c r="AJ2890" s="223"/>
      <c r="AK2890" s="1034"/>
      <c r="AL2890" s="1035"/>
      <c r="AM2890" s="1035"/>
      <c r="AN2890" s="788"/>
      <c r="AO2890" s="789"/>
      <c r="AP2890" s="3"/>
      <c r="AQ2890" s="222">
        <f t="shared" si="1333"/>
        <v>1</v>
      </c>
    </row>
    <row r="2891" spans="2:56" s="162" customFormat="1" ht="12" customHeight="1" x14ac:dyDescent="0.15">
      <c r="B2891" s="1058"/>
      <c r="C2891" s="1063"/>
      <c r="D2891" s="1061"/>
      <c r="E2891" s="1061"/>
      <c r="F2891" s="1061"/>
      <c r="G2891" s="1061"/>
      <c r="H2891" s="1061"/>
      <c r="I2891" s="1061"/>
      <c r="J2891" s="1062"/>
      <c r="K2891" s="192"/>
      <c r="L2891" s="1038"/>
      <c r="M2891" s="1039"/>
      <c r="N2891" s="1038"/>
      <c r="O2891" s="1039"/>
      <c r="P2891" s="1034"/>
      <c r="Q2891" s="1036"/>
      <c r="R2891" s="408"/>
      <c r="S2891" s="408"/>
      <c r="T2891" s="408"/>
      <c r="U2891" s="1034"/>
      <c r="V2891" s="1036"/>
      <c r="W2891" s="1034"/>
      <c r="X2891" s="1035"/>
      <c r="Y2891" s="286"/>
      <c r="Z2891" s="286"/>
      <c r="AA2891" s="286"/>
      <c r="AB2891" s="286"/>
      <c r="AC2891" s="223"/>
      <c r="AD2891" s="223"/>
      <c r="AE2891" s="223"/>
      <c r="AF2891" s="223"/>
      <c r="AG2891" s="223"/>
      <c r="AH2891" s="223"/>
      <c r="AI2891" s="223"/>
      <c r="AJ2891" s="223"/>
      <c r="AK2891" s="1034"/>
      <c r="AL2891" s="1035"/>
      <c r="AM2891" s="1035"/>
      <c r="AN2891" s="788"/>
      <c r="AO2891" s="789"/>
      <c r="AP2891" s="3"/>
      <c r="AQ2891" s="222">
        <f t="shared" si="1333"/>
        <v>1</v>
      </c>
    </row>
    <row r="2892" spans="2:56" s="162" customFormat="1" ht="12" customHeight="1" x14ac:dyDescent="0.15">
      <c r="B2892" s="1058"/>
      <c r="C2892" s="1063"/>
      <c r="D2892" s="1061"/>
      <c r="E2892" s="1061"/>
      <c r="F2892" s="1061"/>
      <c r="G2892" s="1061"/>
      <c r="H2892" s="1061"/>
      <c r="I2892" s="1061"/>
      <c r="J2892" s="1062"/>
      <c r="K2892" s="192"/>
      <c r="L2892" s="1038"/>
      <c r="M2892" s="1039"/>
      <c r="N2892" s="1038"/>
      <c r="O2892" s="1039"/>
      <c r="P2892" s="1034"/>
      <c r="Q2892" s="1036"/>
      <c r="R2892" s="408"/>
      <c r="S2892" s="408"/>
      <c r="T2892" s="408"/>
      <c r="U2892" s="1034"/>
      <c r="V2892" s="1036"/>
      <c r="W2892" s="1034"/>
      <c r="X2892" s="1035"/>
      <c r="Y2892" s="286"/>
      <c r="Z2892" s="286"/>
      <c r="AA2892" s="286"/>
      <c r="AB2892" s="286"/>
      <c r="AC2892" s="223"/>
      <c r="AD2892" s="223"/>
      <c r="AE2892" s="223"/>
      <c r="AF2892" s="223"/>
      <c r="AG2892" s="223"/>
      <c r="AH2892" s="223"/>
      <c r="AI2892" s="223"/>
      <c r="AJ2892" s="223"/>
      <c r="AK2892" s="1034"/>
      <c r="AL2892" s="1035"/>
      <c r="AM2892" s="1035"/>
      <c r="AN2892" s="788"/>
      <c r="AO2892" s="789"/>
      <c r="AP2892" s="3"/>
      <c r="AQ2892" s="222">
        <f t="shared" si="1333"/>
        <v>1</v>
      </c>
    </row>
    <row r="2893" spans="2:56" s="162" customFormat="1" ht="12" customHeight="1" x14ac:dyDescent="0.15">
      <c r="B2893" s="1058"/>
      <c r="C2893" s="1063"/>
      <c r="D2893" s="1061"/>
      <c r="E2893" s="1061"/>
      <c r="F2893" s="1061"/>
      <c r="G2893" s="1061"/>
      <c r="H2893" s="1061"/>
      <c r="I2893" s="1061"/>
      <c r="J2893" s="1062"/>
      <c r="K2893" s="192"/>
      <c r="L2893" s="1038"/>
      <c r="M2893" s="1039"/>
      <c r="N2893" s="1038"/>
      <c r="O2893" s="1039"/>
      <c r="P2893" s="1034"/>
      <c r="Q2893" s="1036"/>
      <c r="R2893" s="408"/>
      <c r="S2893" s="408"/>
      <c r="T2893" s="408"/>
      <c r="U2893" s="1034"/>
      <c r="V2893" s="1036"/>
      <c r="W2893" s="1034"/>
      <c r="X2893" s="1035"/>
      <c r="Y2893" s="286"/>
      <c r="Z2893" s="286"/>
      <c r="AA2893" s="286"/>
      <c r="AB2893" s="286"/>
      <c r="AC2893" s="223"/>
      <c r="AD2893" s="223"/>
      <c r="AE2893" s="223"/>
      <c r="AF2893" s="223"/>
      <c r="AG2893" s="223"/>
      <c r="AH2893" s="223"/>
      <c r="AI2893" s="223"/>
      <c r="AJ2893" s="223"/>
      <c r="AK2893" s="1034"/>
      <c r="AL2893" s="1035"/>
      <c r="AM2893" s="1035"/>
      <c r="AN2893" s="788"/>
      <c r="AO2893" s="789"/>
      <c r="AP2893" s="3"/>
      <c r="AQ2893" s="222">
        <f t="shared" si="1333"/>
        <v>1</v>
      </c>
    </row>
    <row r="2894" spans="2:56" s="162" customFormat="1" ht="12" customHeight="1" x14ac:dyDescent="0.15">
      <c r="B2894" s="1058"/>
      <c r="C2894" s="1063"/>
      <c r="D2894" s="1061"/>
      <c r="E2894" s="1061"/>
      <c r="F2894" s="1061"/>
      <c r="G2894" s="1061"/>
      <c r="H2894" s="1061"/>
      <c r="I2894" s="1061"/>
      <c r="J2894" s="1062"/>
      <c r="K2894" s="192"/>
      <c r="L2894" s="1038"/>
      <c r="M2894" s="1039"/>
      <c r="N2894" s="1038"/>
      <c r="O2894" s="1039"/>
      <c r="P2894" s="1034"/>
      <c r="Q2894" s="1036"/>
      <c r="R2894" s="408"/>
      <c r="S2894" s="408"/>
      <c r="T2894" s="408"/>
      <c r="U2894" s="1034"/>
      <c r="V2894" s="1036"/>
      <c r="W2894" s="1034"/>
      <c r="X2894" s="1035"/>
      <c r="Y2894" s="286"/>
      <c r="Z2894" s="286"/>
      <c r="AA2894" s="286"/>
      <c r="AB2894" s="286"/>
      <c r="AC2894" s="223"/>
      <c r="AD2894" s="223"/>
      <c r="AE2894" s="223"/>
      <c r="AF2894" s="223"/>
      <c r="AG2894" s="223"/>
      <c r="AH2894" s="223"/>
      <c r="AI2894" s="223"/>
      <c r="AJ2894" s="223"/>
      <c r="AK2894" s="1034"/>
      <c r="AL2894" s="1035"/>
      <c r="AM2894" s="1035"/>
      <c r="AN2894" s="788"/>
      <c r="AO2894" s="789"/>
      <c r="AP2894" s="3"/>
      <c r="AQ2894" s="222">
        <f t="shared" si="1333"/>
        <v>1</v>
      </c>
    </row>
    <row r="2895" spans="2:56" s="162" customFormat="1" ht="12" customHeight="1" x14ac:dyDescent="0.15">
      <c r="B2895" s="1058"/>
      <c r="C2895" s="1063"/>
      <c r="D2895" s="1061"/>
      <c r="E2895" s="1061"/>
      <c r="F2895" s="1061"/>
      <c r="G2895" s="1061"/>
      <c r="H2895" s="1061"/>
      <c r="I2895" s="1061"/>
      <c r="J2895" s="1062"/>
      <c r="K2895" s="192"/>
      <c r="L2895" s="1038"/>
      <c r="M2895" s="1039"/>
      <c r="N2895" s="1038"/>
      <c r="O2895" s="1039"/>
      <c r="P2895" s="1034"/>
      <c r="Q2895" s="1036"/>
      <c r="R2895" s="408"/>
      <c r="S2895" s="408"/>
      <c r="T2895" s="408"/>
      <c r="U2895" s="1034"/>
      <c r="V2895" s="1036"/>
      <c r="W2895" s="1034"/>
      <c r="X2895" s="1035"/>
      <c r="Y2895" s="286"/>
      <c r="Z2895" s="286"/>
      <c r="AA2895" s="286"/>
      <c r="AB2895" s="286"/>
      <c r="AC2895" s="223"/>
      <c r="AD2895" s="223"/>
      <c r="AE2895" s="223"/>
      <c r="AF2895" s="223"/>
      <c r="AG2895" s="223"/>
      <c r="AH2895" s="223"/>
      <c r="AI2895" s="223"/>
      <c r="AJ2895" s="223"/>
      <c r="AK2895" s="1034"/>
      <c r="AL2895" s="1035"/>
      <c r="AM2895" s="1035"/>
      <c r="AN2895" s="788"/>
      <c r="AO2895" s="789"/>
      <c r="AP2895" s="3"/>
      <c r="AQ2895" s="222">
        <f t="shared" si="1333"/>
        <v>1</v>
      </c>
    </row>
    <row r="2896" spans="2:56" s="162" customFormat="1" ht="12" customHeight="1" x14ac:dyDescent="0.15">
      <c r="B2896" s="1058"/>
      <c r="C2896" s="1063"/>
      <c r="D2896" s="1061"/>
      <c r="E2896" s="1061"/>
      <c r="F2896" s="1061"/>
      <c r="G2896" s="1061"/>
      <c r="H2896" s="1061"/>
      <c r="I2896" s="1061"/>
      <c r="J2896" s="1062"/>
      <c r="K2896" s="192"/>
      <c r="L2896" s="1038"/>
      <c r="M2896" s="1039"/>
      <c r="N2896" s="1038"/>
      <c r="O2896" s="1039"/>
      <c r="P2896" s="1034"/>
      <c r="Q2896" s="1036"/>
      <c r="R2896" s="408"/>
      <c r="S2896" s="408"/>
      <c r="T2896" s="408"/>
      <c r="U2896" s="1034"/>
      <c r="V2896" s="1036"/>
      <c r="W2896" s="1034"/>
      <c r="X2896" s="1035"/>
      <c r="Y2896" s="286"/>
      <c r="Z2896" s="286"/>
      <c r="AA2896" s="286"/>
      <c r="AB2896" s="286"/>
      <c r="AC2896" s="223"/>
      <c r="AD2896" s="223"/>
      <c r="AE2896" s="223"/>
      <c r="AF2896" s="223"/>
      <c r="AG2896" s="223"/>
      <c r="AH2896" s="223"/>
      <c r="AI2896" s="223"/>
      <c r="AJ2896" s="223"/>
      <c r="AK2896" s="1034"/>
      <c r="AL2896" s="1035"/>
      <c r="AM2896" s="1035"/>
      <c r="AN2896" s="788"/>
      <c r="AO2896" s="789"/>
      <c r="AP2896" s="3"/>
      <c r="AQ2896" s="222">
        <f t="shared" si="1333"/>
        <v>1</v>
      </c>
    </row>
    <row r="2897" spans="2:46" s="162" customFormat="1" ht="12" customHeight="1" x14ac:dyDescent="0.15">
      <c r="B2897" s="1058"/>
      <c r="C2897" s="1063"/>
      <c r="D2897" s="1061"/>
      <c r="E2897" s="1061"/>
      <c r="F2897" s="1061"/>
      <c r="G2897" s="1061"/>
      <c r="H2897" s="1061"/>
      <c r="I2897" s="1061"/>
      <c r="J2897" s="1062"/>
      <c r="K2897" s="192"/>
      <c r="L2897" s="1038"/>
      <c r="M2897" s="1039"/>
      <c r="N2897" s="1038"/>
      <c r="O2897" s="1039"/>
      <c r="P2897" s="1034"/>
      <c r="Q2897" s="1036"/>
      <c r="R2897" s="408"/>
      <c r="S2897" s="408"/>
      <c r="T2897" s="408"/>
      <c r="U2897" s="1034"/>
      <c r="V2897" s="1036"/>
      <c r="W2897" s="1034"/>
      <c r="X2897" s="1035"/>
      <c r="Y2897" s="286"/>
      <c r="Z2897" s="286"/>
      <c r="AA2897" s="286"/>
      <c r="AB2897" s="286"/>
      <c r="AC2897" s="223"/>
      <c r="AD2897" s="223"/>
      <c r="AE2897" s="223"/>
      <c r="AF2897" s="223"/>
      <c r="AG2897" s="223"/>
      <c r="AH2897" s="223"/>
      <c r="AI2897" s="223"/>
      <c r="AJ2897" s="223"/>
      <c r="AK2897" s="1034"/>
      <c r="AL2897" s="1035"/>
      <c r="AM2897" s="1035"/>
      <c r="AN2897" s="788"/>
      <c r="AO2897" s="789"/>
      <c r="AP2897" s="3"/>
      <c r="AQ2897" s="222">
        <f t="shared" si="1333"/>
        <v>1</v>
      </c>
    </row>
    <row r="2898" spans="2:46" s="162" customFormat="1" ht="12" customHeight="1" x14ac:dyDescent="0.15">
      <c r="B2898" s="1058"/>
      <c r="C2898" s="1063"/>
      <c r="D2898" s="1061"/>
      <c r="E2898" s="1061"/>
      <c r="F2898" s="1061"/>
      <c r="G2898" s="1061"/>
      <c r="H2898" s="1061"/>
      <c r="I2898" s="1061"/>
      <c r="J2898" s="1062"/>
      <c r="K2898" s="1016" t="s">
        <v>216</v>
      </c>
      <c r="L2898" s="1016" t="s">
        <v>215</v>
      </c>
      <c r="M2898" s="1016"/>
      <c r="N2898" s="1016"/>
      <c r="O2898" s="1016"/>
      <c r="P2898" s="1016"/>
      <c r="Q2898" s="1016"/>
      <c r="R2898" s="1016"/>
      <c r="S2898" s="1016"/>
      <c r="T2898" s="1016"/>
      <c r="U2898" s="1016"/>
      <c r="V2898" s="1016"/>
      <c r="W2898" s="1016"/>
      <c r="X2898" s="1016"/>
      <c r="Y2898" s="1040" t="s">
        <v>466</v>
      </c>
      <c r="Z2898" s="1041"/>
      <c r="AA2898" s="1041"/>
      <c r="AB2898" s="1042"/>
      <c r="AC2898" s="224">
        <f t="shared" ref="AC2898:AJ2898" si="1334">SUM(AC2878:AC2897)</f>
        <v>0</v>
      </c>
      <c r="AD2898" s="224">
        <f t="shared" si="1334"/>
        <v>0</v>
      </c>
      <c r="AE2898" s="224">
        <f t="shared" si="1334"/>
        <v>2.2500000000000003E-2</v>
      </c>
      <c r="AF2898" s="224">
        <f t="shared" si="1334"/>
        <v>0</v>
      </c>
      <c r="AG2898" s="224">
        <f t="shared" si="1334"/>
        <v>0</v>
      </c>
      <c r="AH2898" s="224">
        <f t="shared" si="1334"/>
        <v>0</v>
      </c>
      <c r="AI2898" s="224">
        <f t="shared" si="1334"/>
        <v>0</v>
      </c>
      <c r="AJ2898" s="224">
        <f t="shared" si="1334"/>
        <v>0</v>
      </c>
      <c r="AK2898" s="1040" t="s">
        <v>214</v>
      </c>
      <c r="AL2898" s="1041"/>
      <c r="AM2898" s="1041"/>
      <c r="AN2898" s="788"/>
      <c r="AO2898" s="789"/>
      <c r="AP2898" s="3"/>
    </row>
    <row r="2899" spans="2:46" s="162" customFormat="1" ht="12" customHeight="1" x14ac:dyDescent="0.15">
      <c r="B2899" s="1058"/>
      <c r="C2899" s="1063"/>
      <c r="D2899" s="1061"/>
      <c r="E2899" s="1061"/>
      <c r="F2899" s="1061"/>
      <c r="G2899" s="1061"/>
      <c r="H2899" s="1061"/>
      <c r="I2899" s="1061"/>
      <c r="J2899" s="1062"/>
      <c r="K2899" s="1016"/>
      <c r="L2899" s="1016" t="s">
        <v>467</v>
      </c>
      <c r="M2899" s="1016"/>
      <c r="N2899" s="1016"/>
      <c r="O2899" s="1016" t="s">
        <v>213</v>
      </c>
      <c r="P2899" s="1016"/>
      <c r="Q2899" s="1016"/>
      <c r="R2899" s="1016"/>
      <c r="S2899" s="1016"/>
      <c r="T2899" s="1016"/>
      <c r="U2899" s="1016"/>
      <c r="V2899" s="1016"/>
      <c r="W2899" s="1016"/>
      <c r="X2899" s="1016"/>
      <c r="Y2899" s="193">
        <f>COUNTIF(Y2878:Y2897,"○")</f>
        <v>0</v>
      </c>
      <c r="Z2899" s="193">
        <f>COUNTIF(Z2878:Z2897,"○")</f>
        <v>0</v>
      </c>
      <c r="AA2899" s="193">
        <f>COUNTIF(AA2878:AA2897,"○")</f>
        <v>0</v>
      </c>
      <c r="AB2899" s="193">
        <f>COUNTIF(AB2878:AB2897,"○")</f>
        <v>0</v>
      </c>
      <c r="AC2899" s="193">
        <f t="shared" ref="AC2899:AJ2899" si="1335">COUNT(AC2878:AC2897)</f>
        <v>0</v>
      </c>
      <c r="AD2899" s="193">
        <f t="shared" si="1335"/>
        <v>0</v>
      </c>
      <c r="AE2899" s="193">
        <f t="shared" si="1335"/>
        <v>2</v>
      </c>
      <c r="AF2899" s="193">
        <f t="shared" si="1335"/>
        <v>0</v>
      </c>
      <c r="AG2899" s="193">
        <f t="shared" si="1335"/>
        <v>0</v>
      </c>
      <c r="AH2899" s="193">
        <f t="shared" si="1335"/>
        <v>0</v>
      </c>
      <c r="AI2899" s="193">
        <f t="shared" si="1335"/>
        <v>0</v>
      </c>
      <c r="AJ2899" s="193">
        <f t="shared" si="1335"/>
        <v>0</v>
      </c>
      <c r="AK2899" s="1043"/>
      <c r="AL2899" s="1044"/>
      <c r="AM2899" s="1044"/>
      <c r="AN2899" s="1044"/>
      <c r="AO2899" s="1045"/>
      <c r="AP2899" s="3"/>
    </row>
    <row r="2900" spans="2:46" ht="12" customHeight="1" x14ac:dyDescent="0.15">
      <c r="B2900" s="1058"/>
      <c r="C2900" s="1063"/>
      <c r="D2900" s="1061"/>
      <c r="E2900" s="1061"/>
      <c r="F2900" s="1061"/>
      <c r="G2900" s="1061"/>
      <c r="H2900" s="1061"/>
      <c r="I2900" s="1061"/>
      <c r="J2900" s="1062"/>
      <c r="K2900" s="1016"/>
      <c r="L2900" s="1016"/>
      <c r="M2900" s="1016"/>
      <c r="N2900" s="1016"/>
      <c r="O2900" s="1016" t="s">
        <v>468</v>
      </c>
      <c r="P2900" s="1016"/>
      <c r="Q2900" s="1016"/>
      <c r="R2900" s="1016"/>
      <c r="S2900" s="1016"/>
      <c r="T2900" s="1016"/>
      <c r="U2900" s="1016"/>
      <c r="V2900" s="1016"/>
      <c r="W2900" s="1016"/>
      <c r="X2900" s="1016"/>
      <c r="Y2900" s="1034" t="str">
        <f>IF(Y2899&gt;0,"Ⅳ",IF(Z2899&gt;0,"Ⅲ",IF(AA2899&gt;0,"Ⅱa",IF(AB2899&gt;0,"Ⅱb","Ⅰ"))))</f>
        <v>Ⅰ</v>
      </c>
      <c r="Z2900" s="1035"/>
      <c r="AA2900" s="1035"/>
      <c r="AB2900" s="1036"/>
      <c r="AC2900" s="1034" t="str">
        <f>IF(AC2899&gt;0,"Ⅳ",IF(AD2899&gt;0,"Ⅲ",IF(AE2899&gt;0,"Ⅱa",IF(AF2899&gt;0,"Ⅱb","Ⅰ"))))</f>
        <v>Ⅱa</v>
      </c>
      <c r="AD2900" s="1035"/>
      <c r="AE2900" s="1035"/>
      <c r="AF2900" s="1036"/>
      <c r="AG2900" s="1034" t="str">
        <f>IF(AG2899&gt;0,"Ⅳ",IF(AH2899&gt;0,"Ⅲ",IF(AI2899&gt;0,"Ⅱa",IF(AJ2899&gt;0,"Ⅱb","Ⅰ"))))</f>
        <v>Ⅰ</v>
      </c>
      <c r="AH2900" s="1035"/>
      <c r="AI2900" s="1035"/>
      <c r="AJ2900" s="1036"/>
      <c r="AK2900" s="1046"/>
      <c r="AL2900" s="1047"/>
      <c r="AM2900" s="1047"/>
      <c r="AN2900" s="1047"/>
      <c r="AO2900" s="1048"/>
      <c r="AP2900" s="3"/>
      <c r="AQ2900" s="282" t="s">
        <v>312</v>
      </c>
      <c r="AR2900" s="282" t="s">
        <v>313</v>
      </c>
      <c r="AS2900" s="699" t="s">
        <v>316</v>
      </c>
      <c r="AT2900" s="1026"/>
    </row>
    <row r="2901" spans="2:46" ht="12" customHeight="1" x14ac:dyDescent="0.15">
      <c r="B2901" s="1058"/>
      <c r="C2901" s="1063"/>
      <c r="D2901" s="1061"/>
      <c r="E2901" s="1061"/>
      <c r="F2901" s="1061"/>
      <c r="G2901" s="1061"/>
      <c r="H2901" s="1061"/>
      <c r="I2901" s="1061"/>
      <c r="J2901" s="1062"/>
      <c r="K2901" s="1016"/>
      <c r="L2901" s="1016" t="s">
        <v>469</v>
      </c>
      <c r="M2901" s="1016"/>
      <c r="N2901" s="1016"/>
      <c r="O2901" s="1016" t="s">
        <v>212</v>
      </c>
      <c r="P2901" s="1016"/>
      <c r="Q2901" s="1016"/>
      <c r="R2901" s="1016"/>
      <c r="S2901" s="1016"/>
      <c r="T2901" s="1016"/>
      <c r="U2901" s="1016"/>
      <c r="V2901" s="1016"/>
      <c r="W2901" s="1016"/>
      <c r="X2901" s="1016"/>
      <c r="Y2901" s="187" t="s">
        <v>32</v>
      </c>
      <c r="Z2901" s="187" t="s">
        <v>33</v>
      </c>
      <c r="AA2901" s="1027" t="s">
        <v>34</v>
      </c>
      <c r="AB2901" s="1027"/>
      <c r="AC2901" s="187" t="s">
        <v>32</v>
      </c>
      <c r="AD2901" s="187" t="s">
        <v>33</v>
      </c>
      <c r="AE2901" s="1027" t="s">
        <v>34</v>
      </c>
      <c r="AF2901" s="1027"/>
      <c r="AG2901" s="187" t="s">
        <v>32</v>
      </c>
      <c r="AH2901" s="187" t="s">
        <v>33</v>
      </c>
      <c r="AI2901" s="1027" t="s">
        <v>34</v>
      </c>
      <c r="AJ2901" s="1027"/>
      <c r="AK2901" s="1046"/>
      <c r="AL2901" s="1047"/>
      <c r="AM2901" s="1047"/>
      <c r="AN2901" s="1047"/>
      <c r="AO2901" s="1048"/>
      <c r="AP2901" s="3"/>
      <c r="AQ2901" s="1028">
        <f>+Y2899+Z2899</f>
        <v>0</v>
      </c>
      <c r="AR2901" s="1029"/>
      <c r="AS2901" s="1028">
        <f>+AA2899+AB2899</f>
        <v>0</v>
      </c>
      <c r="AT2901" s="1029"/>
    </row>
    <row r="2902" spans="2:46" ht="12" customHeight="1" x14ac:dyDescent="0.15">
      <c r="B2902" s="1058"/>
      <c r="C2902" s="1063"/>
      <c r="D2902" s="1061"/>
      <c r="E2902" s="1061"/>
      <c r="F2902" s="1061"/>
      <c r="G2902" s="1061"/>
      <c r="H2902" s="1061"/>
      <c r="I2902" s="1061"/>
      <c r="J2902" s="1062"/>
      <c r="K2902" s="1016"/>
      <c r="L2902" s="1016"/>
      <c r="M2902" s="1016"/>
      <c r="N2902" s="1016"/>
      <c r="O2902" s="1016" t="s">
        <v>470</v>
      </c>
      <c r="P2902" s="1016"/>
      <c r="Q2902" s="1016"/>
      <c r="R2902" s="1016"/>
      <c r="S2902" s="1016"/>
      <c r="T2902" s="1016"/>
      <c r="U2902" s="1016"/>
      <c r="V2902" s="1016"/>
      <c r="W2902" s="1016"/>
      <c r="X2902" s="1016"/>
      <c r="Y2902" s="193" t="str">
        <f>IF(Y2899=0,"",1)</f>
        <v/>
      </c>
      <c r="Z2902" s="193" t="str">
        <f>IF(Z2899=0,"",1)</f>
        <v/>
      </c>
      <c r="AA2902" s="1030" t="str">
        <f>IF(AQ2901=1,"",IF(AS2901&gt;0,1,""))</f>
        <v/>
      </c>
      <c r="AB2902" s="1031"/>
      <c r="AC2902" s="193">
        <f>+AC2899</f>
        <v>0</v>
      </c>
      <c r="AD2902" s="193">
        <f>AD2899</f>
        <v>0</v>
      </c>
      <c r="AE2902" s="1030">
        <f>AE2899+AF2899</f>
        <v>2</v>
      </c>
      <c r="AF2902" s="1031"/>
      <c r="AG2902" s="193">
        <f>AG2899</f>
        <v>0</v>
      </c>
      <c r="AH2902" s="193">
        <f>AH2899</f>
        <v>0</v>
      </c>
      <c r="AI2902" s="1030">
        <f>AI2899+AJ2899</f>
        <v>0</v>
      </c>
      <c r="AJ2902" s="1031"/>
      <c r="AK2902" s="1046"/>
      <c r="AL2902" s="1047"/>
      <c r="AM2902" s="1047"/>
      <c r="AN2902" s="1047"/>
      <c r="AO2902" s="1048"/>
      <c r="AP2902" s="3"/>
      <c r="AQ2902" s="197">
        <f>+Y2899+AC2902+AG2902</f>
        <v>0</v>
      </c>
      <c r="AR2902" s="197">
        <f>+Z2899+AD2902+AH2902</f>
        <v>0</v>
      </c>
      <c r="AS2902" s="1032">
        <f>+AS2901+AE2902+AI2902</f>
        <v>2</v>
      </c>
      <c r="AT2902" s="1033"/>
    </row>
    <row r="2903" spans="2:46" ht="12" customHeight="1" x14ac:dyDescent="0.15">
      <c r="B2903" s="1058"/>
      <c r="C2903" s="1063"/>
      <c r="D2903" s="1061"/>
      <c r="E2903" s="1061"/>
      <c r="F2903" s="1061"/>
      <c r="G2903" s="1061"/>
      <c r="H2903" s="1061"/>
      <c r="I2903" s="1061"/>
      <c r="J2903" s="1062"/>
      <c r="K2903" s="1016"/>
      <c r="L2903" s="1016"/>
      <c r="M2903" s="1016"/>
      <c r="N2903" s="1016"/>
      <c r="O2903" s="1016" t="s">
        <v>471</v>
      </c>
      <c r="P2903" s="1016"/>
      <c r="Q2903" s="1016"/>
      <c r="R2903" s="1016"/>
      <c r="S2903" s="1016"/>
      <c r="T2903" s="1016"/>
      <c r="U2903" s="1016"/>
      <c r="V2903" s="1016"/>
      <c r="W2903" s="1016"/>
      <c r="X2903" s="1016"/>
      <c r="Y2903" s="1034" t="s">
        <v>875</v>
      </c>
      <c r="Z2903" s="1035"/>
      <c r="AA2903" s="1035"/>
      <c r="AB2903" s="1036"/>
      <c r="AC2903" s="1034" t="str">
        <f>IF(AC2902&gt;0,"Ⅳ",IF(AD2902&gt;0,"Ⅲ",IF(AE2902&gt;0,"Ⅱ","Ⅰ")))</f>
        <v>Ⅱ</v>
      </c>
      <c r="AD2903" s="1035"/>
      <c r="AE2903" s="1035"/>
      <c r="AF2903" s="1036"/>
      <c r="AG2903" s="1034" t="str">
        <f>IF(AG2902&gt;0,"Ⅳ",IF(AH2902&gt;0,"Ⅲ",IF(AI2902&gt;0,"Ⅱ","Ⅰ")))</f>
        <v>Ⅰ</v>
      </c>
      <c r="AH2903" s="1035"/>
      <c r="AI2903" s="1035"/>
      <c r="AJ2903" s="1036"/>
      <c r="AK2903" s="1046"/>
      <c r="AL2903" s="1047"/>
      <c r="AM2903" s="1047"/>
      <c r="AN2903" s="1047"/>
      <c r="AO2903" s="1048"/>
      <c r="AP2903" s="3"/>
      <c r="AQ2903" s="1037" t="str">
        <f>IF(AQ2902&gt;0,"Ⅳ",IF(AR2902&gt;0,"Ⅲ",IF(AS2902&gt;0,"Ⅱ","Ⅰ")))</f>
        <v>Ⅱ</v>
      </c>
      <c r="AR2903" s="1037"/>
      <c r="AS2903" s="1037"/>
      <c r="AT2903" s="1037"/>
    </row>
    <row r="2904" spans="2:46" ht="12" customHeight="1" x14ac:dyDescent="0.15">
      <c r="B2904" s="1058"/>
      <c r="C2904" s="1063"/>
      <c r="D2904" s="1061"/>
      <c r="E2904" s="1061"/>
      <c r="F2904" s="1061"/>
      <c r="G2904" s="1061"/>
      <c r="H2904" s="1061"/>
      <c r="I2904" s="1061"/>
      <c r="J2904" s="1062"/>
      <c r="K2904" s="1016"/>
      <c r="L2904" s="1016"/>
      <c r="M2904" s="1016"/>
      <c r="N2904" s="1016"/>
      <c r="O2904" s="1016" t="s">
        <v>472</v>
      </c>
      <c r="P2904" s="1016"/>
      <c r="Q2904" s="1016"/>
      <c r="R2904" s="1016"/>
      <c r="S2904" s="1016"/>
      <c r="T2904" s="1016"/>
      <c r="U2904" s="1016"/>
      <c r="V2904" s="1016"/>
      <c r="W2904" s="1016"/>
      <c r="X2904" s="1016"/>
      <c r="Y2904" s="1034" t="str">
        <f>IF(COUNTIF(Y2903:AJ2903,"Ⅳ")&gt;0,"Ⅳ",IF(COUNTIF(Y2903:AJ2903,"Ⅲ")&gt;0,"Ⅲ",IF(COUNTIF(Y2903:AJ2903,"Ⅱ")&gt;0,"Ⅱ","Ⅰ")))</f>
        <v>Ⅱ</v>
      </c>
      <c r="Z2904" s="1035"/>
      <c r="AA2904" s="1035"/>
      <c r="AB2904" s="1035"/>
      <c r="AC2904" s="1035"/>
      <c r="AD2904" s="1035"/>
      <c r="AE2904" s="1035"/>
      <c r="AF2904" s="1035"/>
      <c r="AG2904" s="1035"/>
      <c r="AH2904" s="1035"/>
      <c r="AI2904" s="1035"/>
      <c r="AJ2904" s="1036"/>
      <c r="AK2904" s="1049"/>
      <c r="AL2904" s="1050"/>
      <c r="AM2904" s="1050"/>
      <c r="AN2904" s="1050"/>
      <c r="AO2904" s="1051"/>
      <c r="AP2904" s="3"/>
    </row>
    <row r="2905" spans="2:46" ht="14.25" customHeight="1" x14ac:dyDescent="0.15">
      <c r="B2905" s="1058"/>
      <c r="C2905" s="1063"/>
      <c r="D2905" s="1061"/>
      <c r="E2905" s="1061"/>
      <c r="F2905" s="1061"/>
      <c r="G2905" s="1061"/>
      <c r="H2905" s="1061"/>
      <c r="I2905" s="1061"/>
      <c r="J2905" s="1062"/>
      <c r="K2905" s="1016" t="s">
        <v>169</v>
      </c>
      <c r="L2905" s="1017"/>
      <c r="M2905" s="1017"/>
      <c r="N2905" s="1017"/>
      <c r="O2905" s="1017"/>
      <c r="P2905" s="1017"/>
      <c r="Q2905" s="1017"/>
      <c r="R2905" s="1017"/>
      <c r="S2905" s="1017"/>
      <c r="T2905" s="1017"/>
      <c r="U2905" s="1017"/>
      <c r="V2905" s="1017"/>
      <c r="W2905" s="1017"/>
      <c r="X2905" s="1017"/>
      <c r="Y2905" s="1017"/>
      <c r="Z2905" s="1017"/>
      <c r="AA2905" s="1017"/>
      <c r="AB2905" s="1017"/>
      <c r="AC2905" s="1017"/>
      <c r="AD2905" s="1017"/>
      <c r="AE2905" s="1017"/>
      <c r="AF2905" s="1017"/>
      <c r="AG2905" s="1017"/>
      <c r="AH2905" s="1017"/>
      <c r="AI2905" s="1017"/>
      <c r="AJ2905" s="1017"/>
      <c r="AK2905" s="1017"/>
      <c r="AL2905" s="1017"/>
      <c r="AM2905" s="1017"/>
      <c r="AN2905" s="1017"/>
      <c r="AO2905" s="1017"/>
      <c r="AP2905" s="3"/>
    </row>
    <row r="2906" spans="2:46" ht="14.25" customHeight="1" x14ac:dyDescent="0.15">
      <c r="B2906" s="1058"/>
      <c r="C2906" s="1063"/>
      <c r="D2906" s="1061"/>
      <c r="E2906" s="1061"/>
      <c r="F2906" s="1061"/>
      <c r="G2906" s="1061"/>
      <c r="H2906" s="1061"/>
      <c r="I2906" s="1061"/>
      <c r="J2906" s="1062"/>
      <c r="K2906" s="1016"/>
      <c r="L2906" s="1017"/>
      <c r="M2906" s="1017"/>
      <c r="N2906" s="1017"/>
      <c r="O2906" s="1017"/>
      <c r="P2906" s="1017"/>
      <c r="Q2906" s="1017"/>
      <c r="R2906" s="1017"/>
      <c r="S2906" s="1017"/>
      <c r="T2906" s="1017"/>
      <c r="U2906" s="1017"/>
      <c r="V2906" s="1017"/>
      <c r="W2906" s="1017"/>
      <c r="X2906" s="1017"/>
      <c r="Y2906" s="1017"/>
      <c r="Z2906" s="1017"/>
      <c r="AA2906" s="1017"/>
      <c r="AB2906" s="1017"/>
      <c r="AC2906" s="1017"/>
      <c r="AD2906" s="1017"/>
      <c r="AE2906" s="1017"/>
      <c r="AF2906" s="1017"/>
      <c r="AG2906" s="1017"/>
      <c r="AH2906" s="1017"/>
      <c r="AI2906" s="1017"/>
      <c r="AJ2906" s="1017"/>
      <c r="AK2906" s="1017"/>
      <c r="AL2906" s="1017"/>
      <c r="AM2906" s="1017"/>
      <c r="AN2906" s="1017"/>
      <c r="AO2906" s="1017"/>
      <c r="AP2906" s="3"/>
    </row>
    <row r="2907" spans="2:46" ht="12" customHeight="1" x14ac:dyDescent="0.15">
      <c r="B2907" s="1058"/>
      <c r="C2907" s="1063"/>
      <c r="D2907" s="1061"/>
      <c r="E2907" s="1061"/>
      <c r="F2907" s="1061"/>
      <c r="G2907" s="1061"/>
      <c r="H2907" s="1061"/>
      <c r="I2907" s="1061"/>
      <c r="J2907" s="1062"/>
      <c r="K2907" s="1018" t="s">
        <v>473</v>
      </c>
      <c r="L2907" s="1018"/>
      <c r="M2907" s="1018"/>
      <c r="N2907" s="1018"/>
      <c r="O2907" s="1018"/>
      <c r="P2907" s="1018"/>
      <c r="Q2907" s="1018"/>
      <c r="R2907" s="1018"/>
      <c r="S2907" s="1018"/>
      <c r="T2907" s="1018"/>
      <c r="U2907" s="1018"/>
      <c r="V2907" s="1018"/>
      <c r="W2907" s="1018"/>
      <c r="X2907" s="1018"/>
      <c r="Y2907" s="1018"/>
      <c r="Z2907" s="1018"/>
      <c r="AA2907" s="1018"/>
      <c r="AB2907" s="1018"/>
      <c r="AC2907" s="1018"/>
      <c r="AD2907" s="1018"/>
      <c r="AE2907" s="1018"/>
      <c r="AF2907" s="1018"/>
      <c r="AG2907" s="1018"/>
      <c r="AH2907" s="1018"/>
      <c r="AI2907" s="1018"/>
      <c r="AJ2907" s="1018"/>
      <c r="AK2907" s="1018"/>
      <c r="AL2907" s="1018"/>
      <c r="AM2907" s="1018"/>
      <c r="AN2907" s="1018"/>
      <c r="AO2907" s="1018"/>
      <c r="AP2907" s="3"/>
    </row>
    <row r="2908" spans="2:46" ht="12" customHeight="1" x14ac:dyDescent="0.15">
      <c r="B2908" s="1058"/>
      <c r="C2908" s="1063"/>
      <c r="D2908" s="1061"/>
      <c r="E2908" s="1061"/>
      <c r="F2908" s="1061"/>
      <c r="G2908" s="1061"/>
      <c r="H2908" s="1061"/>
      <c r="I2908" s="1061"/>
      <c r="J2908" s="1062"/>
      <c r="K2908" s="1019" t="s">
        <v>523</v>
      </c>
      <c r="L2908" s="1019"/>
      <c r="M2908" s="1019"/>
      <c r="N2908" s="1019"/>
      <c r="O2908" s="1019"/>
      <c r="P2908" s="1019"/>
      <c r="Q2908" s="1019"/>
      <c r="R2908" s="1019"/>
      <c r="S2908" s="1019"/>
      <c r="T2908" s="1019"/>
      <c r="U2908" s="1019"/>
      <c r="V2908" s="1019"/>
      <c r="W2908" s="1019"/>
      <c r="X2908" s="1019"/>
      <c r="Y2908" s="1019"/>
      <c r="Z2908" s="1019"/>
      <c r="AA2908" s="1019"/>
      <c r="AB2908" s="1019"/>
      <c r="AC2908" s="1019"/>
      <c r="AD2908" s="1019"/>
      <c r="AE2908" s="1019"/>
      <c r="AF2908" s="1019"/>
      <c r="AG2908" s="1019"/>
      <c r="AH2908" s="1019"/>
      <c r="AI2908" s="1019"/>
      <c r="AJ2908" s="1019"/>
      <c r="AK2908" s="1019"/>
      <c r="AL2908" s="1019"/>
      <c r="AM2908" s="1019"/>
      <c r="AN2908" s="1019"/>
      <c r="AO2908" s="1019"/>
      <c r="AP2908" s="3"/>
    </row>
    <row r="2909" spans="2:46" ht="12" customHeight="1" x14ac:dyDescent="0.15">
      <c r="B2909" s="1058"/>
      <c r="C2909" s="1063"/>
      <c r="D2909" s="1061"/>
      <c r="E2909" s="1061"/>
      <c r="F2909" s="1061"/>
      <c r="G2909" s="1061"/>
      <c r="H2909" s="1061"/>
      <c r="I2909" s="1061"/>
      <c r="J2909" s="1062"/>
      <c r="K2909" s="194" t="s">
        <v>474</v>
      </c>
      <c r="L2909" s="195"/>
      <c r="M2909" s="195"/>
      <c r="N2909" s="195"/>
      <c r="O2909" s="195"/>
      <c r="P2909" s="195"/>
      <c r="Q2909" s="195"/>
      <c r="R2909" s="195"/>
      <c r="S2909" s="195"/>
      <c r="T2909" s="195"/>
      <c r="U2909" s="195"/>
      <c r="V2909" s="195"/>
      <c r="W2909" s="195"/>
      <c r="X2909" s="195"/>
      <c r="Y2909" s="195"/>
      <c r="Z2909" s="195"/>
      <c r="AA2909" s="195"/>
      <c r="AB2909" s="195"/>
      <c r="AC2909" s="195"/>
      <c r="AD2909" s="195"/>
      <c r="AE2909" s="195"/>
      <c r="AF2909" s="195"/>
      <c r="AG2909" s="195"/>
      <c r="AH2909" s="195"/>
      <c r="AI2909" s="195"/>
      <c r="AJ2909" s="195"/>
      <c r="AK2909" s="195"/>
      <c r="AL2909" s="195"/>
      <c r="AM2909" s="195"/>
      <c r="AN2909" s="195"/>
      <c r="AO2909" s="196"/>
      <c r="AP2909" s="3"/>
    </row>
    <row r="2910" spans="2:46" ht="12" customHeight="1" x14ac:dyDescent="0.15">
      <c r="B2910" s="1058"/>
      <c r="C2910" s="1063"/>
      <c r="D2910" s="1061"/>
      <c r="E2910" s="1061"/>
      <c r="F2910" s="1061"/>
      <c r="G2910" s="1061"/>
      <c r="H2910" s="1061"/>
      <c r="I2910" s="1061"/>
      <c r="J2910" s="1062"/>
      <c r="K2910" s="194" t="s">
        <v>475</v>
      </c>
      <c r="L2910" s="195"/>
      <c r="M2910" s="195"/>
      <c r="N2910" s="195"/>
      <c r="O2910" s="195"/>
      <c r="P2910" s="195"/>
      <c r="Q2910" s="195"/>
      <c r="R2910" s="195"/>
      <c r="S2910" s="195"/>
      <c r="T2910" s="195"/>
      <c r="U2910" s="195"/>
      <c r="V2910" s="195"/>
      <c r="W2910" s="195"/>
      <c r="X2910" s="195"/>
      <c r="Y2910" s="195"/>
      <c r="Z2910" s="195"/>
      <c r="AA2910" s="195"/>
      <c r="AB2910" s="195"/>
      <c r="AC2910" s="195"/>
      <c r="AD2910" s="195"/>
      <c r="AE2910" s="195"/>
      <c r="AF2910" s="195"/>
      <c r="AG2910" s="195"/>
      <c r="AH2910" s="195"/>
      <c r="AI2910" s="195"/>
      <c r="AJ2910" s="195"/>
      <c r="AK2910" s="195"/>
      <c r="AL2910" s="195"/>
      <c r="AM2910" s="195"/>
      <c r="AN2910" s="195"/>
      <c r="AO2910" s="196"/>
      <c r="AP2910" s="3"/>
    </row>
    <row r="2911" spans="2:46" ht="12" customHeight="1" x14ac:dyDescent="0.15">
      <c r="B2911" s="1058"/>
      <c r="C2911" s="1063"/>
      <c r="D2911" s="1061"/>
      <c r="E2911" s="1061"/>
      <c r="F2911" s="1061"/>
      <c r="G2911" s="1061"/>
      <c r="H2911" s="1061"/>
      <c r="I2911" s="1061"/>
      <c r="J2911" s="1062"/>
      <c r="K2911" s="1020" t="s">
        <v>476</v>
      </c>
      <c r="L2911" s="1021"/>
      <c r="M2911" s="1021"/>
      <c r="N2911" s="1021"/>
      <c r="O2911" s="1021"/>
      <c r="P2911" s="1021"/>
      <c r="Q2911" s="1021"/>
      <c r="R2911" s="1021"/>
      <c r="S2911" s="1021"/>
      <c r="T2911" s="1021"/>
      <c r="U2911" s="1021"/>
      <c r="V2911" s="1021"/>
      <c r="W2911" s="1021"/>
      <c r="X2911" s="1021"/>
      <c r="Y2911" s="1021"/>
      <c r="Z2911" s="1021"/>
      <c r="AA2911" s="1021"/>
      <c r="AB2911" s="1021"/>
      <c r="AC2911" s="1021"/>
      <c r="AD2911" s="1021"/>
      <c r="AE2911" s="1021"/>
      <c r="AF2911" s="1021"/>
      <c r="AG2911" s="1021"/>
      <c r="AH2911" s="1021"/>
      <c r="AI2911" s="1021"/>
      <c r="AJ2911" s="1021"/>
      <c r="AK2911" s="1021"/>
      <c r="AL2911" s="1021"/>
      <c r="AM2911" s="1021"/>
      <c r="AN2911" s="1021"/>
      <c r="AO2911" s="1022"/>
      <c r="AP2911" s="3"/>
    </row>
    <row r="2912" spans="2:46" ht="12" customHeight="1" x14ac:dyDescent="0.15">
      <c r="B2912" s="591"/>
      <c r="C2912" s="1064"/>
      <c r="D2912" s="1065"/>
      <c r="E2912" s="1065"/>
      <c r="F2912" s="1065"/>
      <c r="G2912" s="1065"/>
      <c r="H2912" s="1065"/>
      <c r="I2912" s="1065"/>
      <c r="J2912" s="1066"/>
      <c r="K2912" s="1023"/>
      <c r="L2912" s="1024"/>
      <c r="M2912" s="1024"/>
      <c r="N2912" s="1024"/>
      <c r="O2912" s="1024"/>
      <c r="P2912" s="1024"/>
      <c r="Q2912" s="1024"/>
      <c r="R2912" s="1024"/>
      <c r="S2912" s="1024"/>
      <c r="T2912" s="1024"/>
      <c r="U2912" s="1024"/>
      <c r="V2912" s="1024"/>
      <c r="W2912" s="1024"/>
      <c r="X2912" s="1024"/>
      <c r="Y2912" s="1024"/>
      <c r="Z2912" s="1024"/>
      <c r="AA2912" s="1024"/>
      <c r="AB2912" s="1024"/>
      <c r="AC2912" s="1024"/>
      <c r="AD2912" s="1024"/>
      <c r="AE2912" s="1024"/>
      <c r="AF2912" s="1024"/>
      <c r="AG2912" s="1024"/>
      <c r="AH2912" s="1024"/>
      <c r="AI2912" s="1024"/>
      <c r="AJ2912" s="1024"/>
      <c r="AK2912" s="1024"/>
      <c r="AL2912" s="1024"/>
      <c r="AM2912" s="1024"/>
      <c r="AN2912" s="1024"/>
      <c r="AO2912" s="1025"/>
      <c r="AP2912" s="3"/>
    </row>
    <row r="2913" spans="2:86" s="9" customFormat="1" ht="12" customHeight="1" x14ac:dyDescent="0.15">
      <c r="B2913" s="3" t="s">
        <v>527</v>
      </c>
      <c r="AQ2913" s="162"/>
      <c r="AR2913" s="162"/>
      <c r="AS2913" s="162"/>
      <c r="AT2913" s="162"/>
      <c r="AU2913" s="162"/>
      <c r="AV2913" s="162"/>
      <c r="AW2913" s="162"/>
      <c r="AX2913" s="162"/>
      <c r="AY2913" s="162"/>
      <c r="AZ2913" s="162"/>
      <c r="BA2913" s="162"/>
      <c r="BB2913" s="162"/>
      <c r="BC2913" s="162"/>
      <c r="BD2913" s="162"/>
      <c r="BE2913" s="162"/>
      <c r="BF2913" s="162"/>
      <c r="BG2913" s="162"/>
      <c r="BH2913" s="162"/>
      <c r="BI2913" s="162"/>
      <c r="BJ2913" s="162"/>
      <c r="BK2913" s="162"/>
      <c r="BL2913" s="162"/>
      <c r="BM2913" s="162"/>
      <c r="BN2913" s="162"/>
      <c r="BO2913" s="162"/>
      <c r="BP2913" s="162"/>
      <c r="BQ2913" s="162"/>
      <c r="BR2913" s="162"/>
      <c r="BS2913" s="162"/>
      <c r="BT2913" s="162"/>
      <c r="BU2913" s="162"/>
      <c r="BV2913" s="162"/>
      <c r="BW2913" s="162"/>
      <c r="BX2913" s="162"/>
      <c r="BY2913" s="162"/>
      <c r="BZ2913" s="162"/>
      <c r="CA2913" s="162"/>
      <c r="CB2913" s="162"/>
      <c r="CC2913" s="162"/>
      <c r="CD2913" s="162"/>
      <c r="CE2913" s="162"/>
      <c r="CF2913" s="162"/>
      <c r="CG2913" s="162"/>
      <c r="CH2913" s="162"/>
    </row>
    <row r="2914" spans="2:86" ht="12" customHeight="1" thickBot="1" x14ac:dyDescent="0.2">
      <c r="B2914" s="3" t="s">
        <v>524</v>
      </c>
    </row>
    <row r="2915" spans="2:86" ht="12" customHeight="1" x14ac:dyDescent="0.15">
      <c r="B2915" s="3" t="s">
        <v>525</v>
      </c>
      <c r="AU2915" s="1000" t="s">
        <v>305</v>
      </c>
      <c r="AV2915" s="1001" t="s">
        <v>298</v>
      </c>
      <c r="AW2915" s="1003" t="s">
        <v>299</v>
      </c>
      <c r="AX2915" s="1005" t="s">
        <v>306</v>
      </c>
      <c r="AY2915" s="1006"/>
      <c r="AZ2915" s="1006"/>
      <c r="BA2915" s="1006"/>
      <c r="BB2915" s="1006"/>
      <c r="BC2915" s="1006"/>
      <c r="BD2915" s="1006"/>
      <c r="BE2915" s="1006"/>
      <c r="BF2915" s="1006"/>
      <c r="BG2915" s="1006"/>
      <c r="BH2915" s="1006"/>
      <c r="BI2915" s="1006"/>
      <c r="BJ2915" s="1006"/>
      <c r="BK2915" s="1006"/>
      <c r="BL2915" s="1006"/>
      <c r="BM2915" s="1006"/>
      <c r="BN2915" s="1006"/>
      <c r="BO2915" s="1006"/>
      <c r="BP2915" s="1006"/>
      <c r="BQ2915" s="1006"/>
      <c r="BR2915" s="1007"/>
      <c r="BS2915" s="807" t="s">
        <v>300</v>
      </c>
      <c r="BT2915" s="1008"/>
      <c r="BU2915" s="1008"/>
      <c r="BV2915" s="1008"/>
      <c r="BW2915" s="1009" t="s">
        <v>307</v>
      </c>
      <c r="BX2915" s="1010"/>
      <c r="BY2915" s="1010"/>
      <c r="BZ2915" s="1010"/>
      <c r="CA2915" s="1010"/>
      <c r="CB2915" s="1010"/>
      <c r="CC2915" s="1010"/>
      <c r="CD2915" s="1010"/>
      <c r="CE2915" s="1010"/>
      <c r="CF2915" s="1010"/>
      <c r="CG2915" s="1010"/>
      <c r="CH2915" s="1011"/>
    </row>
    <row r="2916" spans="2:86" ht="12" customHeight="1" x14ac:dyDescent="0.15">
      <c r="B2916" s="3" t="s">
        <v>477</v>
      </c>
      <c r="AU2916" s="1000"/>
      <c r="AV2916" s="1002"/>
      <c r="AW2916" s="1004"/>
      <c r="AX2916" s="1012" t="s">
        <v>308</v>
      </c>
      <c r="AY2916" s="686"/>
      <c r="AZ2916" s="686"/>
      <c r="BA2916" s="686"/>
      <c r="BB2916" s="686"/>
      <c r="BC2916" s="686"/>
      <c r="BD2916" s="686"/>
      <c r="BE2916" s="686"/>
      <c r="BF2916" s="686"/>
      <c r="BG2916" s="686"/>
      <c r="BH2916" s="686"/>
      <c r="BI2916" s="686"/>
      <c r="BJ2916" s="686" t="s">
        <v>309</v>
      </c>
      <c r="BK2916" s="686"/>
      <c r="BL2916" s="686"/>
      <c r="BM2916" s="686"/>
      <c r="BN2916" s="686"/>
      <c r="BO2916" s="686"/>
      <c r="BP2916" s="686"/>
      <c r="BQ2916" s="686"/>
      <c r="BR2916" s="1013"/>
      <c r="BS2916" s="1008"/>
      <c r="BT2916" s="1008"/>
      <c r="BU2916" s="1008"/>
      <c r="BV2916" s="1008"/>
      <c r="BW2916" s="1014" t="s">
        <v>302</v>
      </c>
      <c r="BX2916" s="699"/>
      <c r="BY2916" s="699"/>
      <c r="BZ2916" s="699"/>
      <c r="CA2916" s="686" t="s">
        <v>310</v>
      </c>
      <c r="CB2916" s="686"/>
      <c r="CC2916" s="686"/>
      <c r="CD2916" s="686"/>
      <c r="CE2916" s="686"/>
      <c r="CF2916" s="686"/>
      <c r="CG2916" s="686"/>
      <c r="CH2916" s="1013"/>
    </row>
    <row r="2917" spans="2:86" ht="12" customHeight="1" x14ac:dyDescent="0.15">
      <c r="B2917" s="3" t="s">
        <v>526</v>
      </c>
      <c r="AU2917" s="1000"/>
      <c r="AV2917" s="1002"/>
      <c r="AW2917" s="1004"/>
      <c r="AX2917" s="1012" t="s">
        <v>26</v>
      </c>
      <c r="AY2917" s="686"/>
      <c r="AZ2917" s="686"/>
      <c r="BA2917" s="686"/>
      <c r="BB2917" s="686" t="s">
        <v>22</v>
      </c>
      <c r="BC2917" s="686"/>
      <c r="BD2917" s="686"/>
      <c r="BE2917" s="686"/>
      <c r="BF2917" s="686" t="s">
        <v>24</v>
      </c>
      <c r="BG2917" s="686"/>
      <c r="BH2917" s="686"/>
      <c r="BI2917" s="686"/>
      <c r="BJ2917" s="699" t="s">
        <v>26</v>
      </c>
      <c r="BK2917" s="699"/>
      <c r="BL2917" s="699"/>
      <c r="BM2917" s="699" t="s">
        <v>22</v>
      </c>
      <c r="BN2917" s="699"/>
      <c r="BO2917" s="699"/>
      <c r="BP2917" s="699" t="s">
        <v>24</v>
      </c>
      <c r="BQ2917" s="699"/>
      <c r="BR2917" s="1015"/>
      <c r="BS2917" s="807" t="s">
        <v>26</v>
      </c>
      <c r="BT2917" s="807" t="s">
        <v>22</v>
      </c>
      <c r="BU2917" s="807" t="s">
        <v>24</v>
      </c>
      <c r="BV2917" s="807" t="s">
        <v>303</v>
      </c>
      <c r="BW2917" s="1012" t="s">
        <v>311</v>
      </c>
      <c r="BX2917" s="686"/>
      <c r="BY2917" s="686"/>
      <c r="BZ2917" s="686"/>
      <c r="CA2917" s="686" t="s">
        <v>22</v>
      </c>
      <c r="CB2917" s="686"/>
      <c r="CC2917" s="686"/>
      <c r="CD2917" s="686"/>
      <c r="CE2917" s="686" t="s">
        <v>24</v>
      </c>
      <c r="CF2917" s="686"/>
      <c r="CG2917" s="686"/>
      <c r="CH2917" s="1013"/>
    </row>
    <row r="2918" spans="2:86" ht="12" customHeight="1" x14ac:dyDescent="0.15">
      <c r="B2918" s="3" t="s">
        <v>478</v>
      </c>
      <c r="AU2918" s="1000"/>
      <c r="AV2918" s="1002"/>
      <c r="AW2918" s="1004"/>
      <c r="AX2918" s="156" t="s">
        <v>862</v>
      </c>
      <c r="AY2918" s="157" t="s">
        <v>863</v>
      </c>
      <c r="AZ2918" s="157" t="s">
        <v>864</v>
      </c>
      <c r="BA2918" s="158" t="s">
        <v>865</v>
      </c>
      <c r="BB2918" s="159" t="s">
        <v>866</v>
      </c>
      <c r="BC2918" s="157" t="s">
        <v>863</v>
      </c>
      <c r="BD2918" s="157" t="s">
        <v>867</v>
      </c>
      <c r="BE2918" s="158" t="s">
        <v>865</v>
      </c>
      <c r="BF2918" s="159" t="s">
        <v>866</v>
      </c>
      <c r="BG2918" s="157" t="s">
        <v>863</v>
      </c>
      <c r="BH2918" s="157" t="s">
        <v>864</v>
      </c>
      <c r="BI2918" s="158" t="s">
        <v>865</v>
      </c>
      <c r="BJ2918" s="159" t="s">
        <v>866</v>
      </c>
      <c r="BK2918" s="157" t="s">
        <v>868</v>
      </c>
      <c r="BL2918" s="158" t="s">
        <v>869</v>
      </c>
      <c r="BM2918" s="159" t="s">
        <v>870</v>
      </c>
      <c r="BN2918" s="157" t="s">
        <v>863</v>
      </c>
      <c r="BO2918" s="158" t="s">
        <v>871</v>
      </c>
      <c r="BP2918" s="159" t="s">
        <v>870</v>
      </c>
      <c r="BQ2918" s="157" t="s">
        <v>868</v>
      </c>
      <c r="BR2918" s="160" t="s">
        <v>872</v>
      </c>
      <c r="BS2918" s="1008"/>
      <c r="BT2918" s="1008"/>
      <c r="BU2918" s="1008"/>
      <c r="BV2918" s="1008"/>
      <c r="BW2918" s="156" t="s">
        <v>866</v>
      </c>
      <c r="BX2918" s="157" t="s">
        <v>863</v>
      </c>
      <c r="BY2918" s="157" t="s">
        <v>864</v>
      </c>
      <c r="BZ2918" s="158" t="s">
        <v>865</v>
      </c>
      <c r="CA2918" s="159" t="s">
        <v>866</v>
      </c>
      <c r="CB2918" s="157" t="s">
        <v>873</v>
      </c>
      <c r="CC2918" s="157" t="s">
        <v>864</v>
      </c>
      <c r="CD2918" s="158" t="s">
        <v>865</v>
      </c>
      <c r="CE2918" s="159" t="s">
        <v>866</v>
      </c>
      <c r="CF2918" s="157" t="s">
        <v>863</v>
      </c>
      <c r="CG2918" s="157" t="s">
        <v>864</v>
      </c>
      <c r="CH2918" s="160" t="s">
        <v>874</v>
      </c>
    </row>
    <row r="2919" spans="2:86" x14ac:dyDescent="0.15">
      <c r="B2919" s="3" t="s">
        <v>539</v>
      </c>
      <c r="AU2919" s="1000"/>
      <c r="AV2919" s="188" t="str">
        <f>N2921</f>
        <v>S062</v>
      </c>
      <c r="AW2919" s="300">
        <f>R2921</f>
        <v>10.6</v>
      </c>
      <c r="AX2919" s="197">
        <f>+Y2946</f>
        <v>0</v>
      </c>
      <c r="AY2919" s="197">
        <f>+Z2946</f>
        <v>0</v>
      </c>
      <c r="AZ2919" s="197">
        <f>+AA2946</f>
        <v>0</v>
      </c>
      <c r="BA2919" s="197">
        <f t="shared" ref="BA2919" si="1336">+AB2946</f>
        <v>0</v>
      </c>
      <c r="BB2919" s="197">
        <f>+AC2946</f>
        <v>0</v>
      </c>
      <c r="BC2919" s="197">
        <f t="shared" ref="BC2919" si="1337">+AD2946</f>
        <v>0</v>
      </c>
      <c r="BD2919" s="197">
        <f t="shared" ref="BD2919" si="1338">+AE2946</f>
        <v>0</v>
      </c>
      <c r="BE2919" s="197">
        <f t="shared" ref="BE2919" si="1339">+AF2946</f>
        <v>0</v>
      </c>
      <c r="BF2919" s="197">
        <f t="shared" ref="BF2919" si="1340">+AG2946</f>
        <v>0</v>
      </c>
      <c r="BG2919" s="197">
        <f t="shared" ref="BG2919" si="1341">+AH2946</f>
        <v>0</v>
      </c>
      <c r="BH2919" s="197">
        <f t="shared" ref="BH2919" si="1342">+AI2946</f>
        <v>0</v>
      </c>
      <c r="BI2919" s="197">
        <f t="shared" ref="BI2919" si="1343">+AJ2946</f>
        <v>0</v>
      </c>
      <c r="BJ2919" s="197" t="str">
        <f>+Y2949</f>
        <v/>
      </c>
      <c r="BK2919" s="197" t="str">
        <f t="shared" ref="BK2919" si="1344">+Z2949</f>
        <v/>
      </c>
      <c r="BL2919" s="197" t="str">
        <f>+AA2949</f>
        <v/>
      </c>
      <c r="BM2919" s="197">
        <f>+AC2949</f>
        <v>0</v>
      </c>
      <c r="BN2919" s="197">
        <f t="shared" ref="BN2919" si="1345">+AD2949</f>
        <v>0</v>
      </c>
      <c r="BO2919" s="197">
        <f t="shared" ref="BO2919" si="1346">+AE2949</f>
        <v>0</v>
      </c>
      <c r="BP2919" s="197">
        <f>+AG2949</f>
        <v>0</v>
      </c>
      <c r="BQ2919" s="197">
        <f>+AH2949</f>
        <v>0</v>
      </c>
      <c r="BR2919" s="197">
        <f>+AI2949</f>
        <v>0</v>
      </c>
      <c r="BS2919" s="296" t="str">
        <f>+Y2950</f>
        <v>Ⅰ</v>
      </c>
      <c r="BT2919" s="296" t="str">
        <f>+AC2950</f>
        <v>Ⅰ</v>
      </c>
      <c r="BU2919" s="296" t="str">
        <f>+AG2950</f>
        <v>Ⅰ</v>
      </c>
      <c r="BV2919" s="296" t="str">
        <f>+Y2951</f>
        <v>Ⅰ</v>
      </c>
      <c r="BW2919" s="164" t="str">
        <f>IF(Y2946&gt;0,R2921,"")</f>
        <v/>
      </c>
      <c r="BX2919" s="165" t="str">
        <f>IF(Z2946&gt;0,"",IF(AA2946&gt;0,R2921,""))</f>
        <v/>
      </c>
      <c r="BY2919" s="165" t="str">
        <f>IF(Y2946+Z2946&gt;0,"",IF(AA2946&gt;0,R2921,""))</f>
        <v/>
      </c>
      <c r="BZ2919" s="165" t="str">
        <f>IF(Y2946+Z2946+AA2946&gt;0,"",IF(AB2946&gt;0,R2921,""))</f>
        <v/>
      </c>
      <c r="CA2919" s="166">
        <f t="shared" ref="CA2919" si="1347">+AC2945</f>
        <v>0</v>
      </c>
      <c r="CB2919" s="166">
        <f t="shared" ref="CB2919" si="1348">+AD2945</f>
        <v>0</v>
      </c>
      <c r="CC2919" s="166">
        <f t="shared" ref="CC2919" si="1349">+AE2945</f>
        <v>0</v>
      </c>
      <c r="CD2919" s="166">
        <f t="shared" ref="CD2919" si="1350">+AF2945</f>
        <v>0</v>
      </c>
      <c r="CE2919" s="166">
        <f t="shared" ref="CE2919" si="1351">+AG2945</f>
        <v>0</v>
      </c>
      <c r="CF2919" s="166">
        <f t="shared" ref="CF2919" si="1352">+AH2945</f>
        <v>0</v>
      </c>
      <c r="CG2919" s="166">
        <f t="shared" ref="CG2919" si="1353">+AI2945</f>
        <v>0</v>
      </c>
      <c r="CH2919" s="166">
        <f t="shared" ref="CH2919" si="1354">+AJ2945</f>
        <v>0</v>
      </c>
    </row>
    <row r="2920" spans="2:86" ht="12" customHeight="1" x14ac:dyDescent="0.15">
      <c r="B2920" s="1057" t="s">
        <v>219</v>
      </c>
      <c r="C2920" s="1059"/>
      <c r="D2920" s="1060"/>
      <c r="E2920" s="1061"/>
      <c r="F2920" s="1061"/>
      <c r="G2920" s="1061"/>
      <c r="H2920" s="1061"/>
      <c r="I2920" s="1061"/>
      <c r="J2920" s="1062"/>
      <c r="K2920" s="1067" t="s">
        <v>453</v>
      </c>
      <c r="L2920" s="1068"/>
      <c r="M2920" s="1068"/>
      <c r="N2920" s="1068"/>
      <c r="O2920" s="1068"/>
      <c r="P2920" s="1068"/>
      <c r="Q2920" s="1068"/>
      <c r="R2920" s="1068"/>
      <c r="S2920" s="1068"/>
      <c r="T2920" s="1068"/>
      <c r="U2920" s="1068"/>
      <c r="V2920" s="1068"/>
      <c r="W2920" s="1068"/>
      <c r="X2920" s="1068"/>
      <c r="Y2920" s="1068"/>
      <c r="Z2920" s="1068"/>
      <c r="AA2920" s="1068"/>
      <c r="AB2920" s="1068"/>
      <c r="AC2920" s="1068"/>
      <c r="AD2920" s="1068"/>
      <c r="AE2920" s="1068"/>
      <c r="AF2920" s="1068"/>
      <c r="AG2920" s="1068"/>
      <c r="AH2920" s="1068"/>
      <c r="AI2920" s="1068"/>
      <c r="AJ2920" s="1068"/>
      <c r="AK2920" s="1068"/>
      <c r="AL2920" s="1068"/>
      <c r="AM2920" s="1068"/>
      <c r="AN2920" s="1068"/>
      <c r="AO2920" s="1069"/>
      <c r="AP2920" s="3"/>
    </row>
    <row r="2921" spans="2:86" ht="12" customHeight="1" x14ac:dyDescent="0.15">
      <c r="B2921" s="1058"/>
      <c r="C2921" s="1063"/>
      <c r="D2921" s="1061"/>
      <c r="E2921" s="1061"/>
      <c r="F2921" s="1061"/>
      <c r="G2921" s="1061"/>
      <c r="H2921" s="1061"/>
      <c r="I2921" s="1061"/>
      <c r="J2921" s="1062"/>
      <c r="K2921" s="1040" t="s">
        <v>218</v>
      </c>
      <c r="L2921" s="1041"/>
      <c r="M2921" s="1042"/>
      <c r="N2921" s="1034" t="s">
        <v>741</v>
      </c>
      <c r="O2921" s="1035"/>
      <c r="P2921" s="1040" t="s">
        <v>454</v>
      </c>
      <c r="Q2921" s="1042"/>
      <c r="R2921" s="1070">
        <f>'様式A-2'!C73</f>
        <v>10.6</v>
      </c>
      <c r="S2921" s="1071"/>
      <c r="T2921" s="1072"/>
      <c r="U2921" s="1073" t="s">
        <v>455</v>
      </c>
      <c r="V2921" s="1074"/>
      <c r="W2921" s="1073" t="s">
        <v>456</v>
      </c>
      <c r="X2921" s="1074"/>
      <c r="Y2921" s="1042" t="s">
        <v>217</v>
      </c>
      <c r="Z2921" s="1016"/>
      <c r="AA2921" s="1016"/>
      <c r="AB2921" s="1016"/>
      <c r="AC2921" s="1073" t="s">
        <v>457</v>
      </c>
      <c r="AD2921" s="1079"/>
      <c r="AE2921" s="1079"/>
      <c r="AF2921" s="1079"/>
      <c r="AG2921" s="1079"/>
      <c r="AH2921" s="1079"/>
      <c r="AI2921" s="1079"/>
      <c r="AJ2921" s="1074"/>
      <c r="AK2921" s="1073" t="s">
        <v>458</v>
      </c>
      <c r="AL2921" s="1079"/>
      <c r="AM2921" s="1079"/>
      <c r="AN2921" s="1081"/>
      <c r="AO2921" s="1082"/>
      <c r="AP2921" s="3"/>
      <c r="AV2921" s="167"/>
      <c r="AW2921" s="221"/>
      <c r="AX2921" s="167"/>
      <c r="AY2921" s="167"/>
      <c r="AZ2921" s="167"/>
      <c r="BA2921" s="167"/>
      <c r="BB2921" s="167"/>
      <c r="BC2921" s="167"/>
      <c r="BD2921" s="167"/>
    </row>
    <row r="2922" spans="2:86" ht="12" customHeight="1" x14ac:dyDescent="0.15">
      <c r="B2922" s="1058"/>
      <c r="C2922" s="1063"/>
      <c r="D2922" s="1061"/>
      <c r="E2922" s="1061"/>
      <c r="F2922" s="1061"/>
      <c r="G2922" s="1061"/>
      <c r="H2922" s="1061"/>
      <c r="I2922" s="1061"/>
      <c r="J2922" s="1062"/>
      <c r="K2922" s="1016" t="s">
        <v>459</v>
      </c>
      <c r="L2922" s="1016" t="s">
        <v>199</v>
      </c>
      <c r="M2922" s="1016"/>
      <c r="N2922" s="1016" t="s">
        <v>198</v>
      </c>
      <c r="O2922" s="1016"/>
      <c r="P2922" s="1016" t="s">
        <v>460</v>
      </c>
      <c r="Q2922" s="1016"/>
      <c r="R2922" s="1016" t="s">
        <v>6</v>
      </c>
      <c r="S2922" s="1016"/>
      <c r="T2922" s="1016"/>
      <c r="U2922" s="1075"/>
      <c r="V2922" s="1076"/>
      <c r="W2922" s="1075"/>
      <c r="X2922" s="1076"/>
      <c r="Y2922" s="1042"/>
      <c r="Z2922" s="1016"/>
      <c r="AA2922" s="1016"/>
      <c r="AB2922" s="1016"/>
      <c r="AC2922" s="1077"/>
      <c r="AD2922" s="1080"/>
      <c r="AE2922" s="1080"/>
      <c r="AF2922" s="1080"/>
      <c r="AG2922" s="1080"/>
      <c r="AH2922" s="1080"/>
      <c r="AI2922" s="1080"/>
      <c r="AJ2922" s="1078"/>
      <c r="AK2922" s="1075"/>
      <c r="AL2922" s="1083"/>
      <c r="AM2922" s="1083"/>
      <c r="AN2922" s="1084"/>
      <c r="AO2922" s="1085"/>
      <c r="AP2922" s="3"/>
      <c r="AV2922" s="167"/>
      <c r="AW2922" s="167"/>
      <c r="AX2922" s="167"/>
      <c r="AY2922" s="167"/>
      <c r="AZ2922" s="167"/>
      <c r="BA2922" s="167"/>
      <c r="BB2922" s="167"/>
      <c r="BC2922" s="167"/>
      <c r="BD2922" s="167"/>
    </row>
    <row r="2923" spans="2:86" ht="12" customHeight="1" x14ac:dyDescent="0.15">
      <c r="B2923" s="1058"/>
      <c r="C2923" s="1063"/>
      <c r="D2923" s="1061"/>
      <c r="E2923" s="1061"/>
      <c r="F2923" s="1061"/>
      <c r="G2923" s="1061"/>
      <c r="H2923" s="1061"/>
      <c r="I2923" s="1061"/>
      <c r="J2923" s="1062"/>
      <c r="K2923" s="1016"/>
      <c r="L2923" s="1016"/>
      <c r="M2923" s="1016"/>
      <c r="N2923" s="1016"/>
      <c r="O2923" s="1016"/>
      <c r="P2923" s="1016"/>
      <c r="Q2923" s="1016"/>
      <c r="R2923" s="1016"/>
      <c r="S2923" s="1016"/>
      <c r="T2923" s="1016"/>
      <c r="U2923" s="1075"/>
      <c r="V2923" s="1076"/>
      <c r="W2923" s="1075"/>
      <c r="X2923" s="1076"/>
      <c r="Y2923" s="1042" t="s">
        <v>461</v>
      </c>
      <c r="Z2923" s="1016"/>
      <c r="AA2923" s="1016"/>
      <c r="AB2923" s="1016"/>
      <c r="AC2923" s="1016" t="s">
        <v>462</v>
      </c>
      <c r="AD2923" s="1016"/>
      <c r="AE2923" s="1016"/>
      <c r="AF2923" s="1016"/>
      <c r="AG2923" s="1016" t="s">
        <v>463</v>
      </c>
      <c r="AH2923" s="1016"/>
      <c r="AI2923" s="1016"/>
      <c r="AJ2923" s="1016"/>
      <c r="AK2923" s="1075"/>
      <c r="AL2923" s="1083"/>
      <c r="AM2923" s="1083"/>
      <c r="AN2923" s="1084"/>
      <c r="AO2923" s="1085"/>
      <c r="AP2923" s="3"/>
      <c r="AV2923" s="167"/>
      <c r="AW2923" s="167"/>
      <c r="AX2923" s="167"/>
      <c r="AY2923" s="167"/>
      <c r="AZ2923" s="167"/>
      <c r="BA2923" s="167"/>
      <c r="BB2923" s="167"/>
      <c r="BC2923" s="167"/>
      <c r="BD2923" s="167"/>
    </row>
    <row r="2924" spans="2:86" ht="12" customHeight="1" x14ac:dyDescent="0.15">
      <c r="B2924" s="1058"/>
      <c r="C2924" s="1063"/>
      <c r="D2924" s="1061"/>
      <c r="E2924" s="1061"/>
      <c r="F2924" s="1061"/>
      <c r="G2924" s="1061"/>
      <c r="H2924" s="1061"/>
      <c r="I2924" s="1061"/>
      <c r="J2924" s="1062"/>
      <c r="K2924" s="1016"/>
      <c r="L2924" s="1016"/>
      <c r="M2924" s="1016"/>
      <c r="N2924" s="1016"/>
      <c r="O2924" s="1016"/>
      <c r="P2924" s="1016"/>
      <c r="Q2924" s="1016"/>
      <c r="R2924" s="1016"/>
      <c r="S2924" s="1016"/>
      <c r="T2924" s="1016"/>
      <c r="U2924" s="1077"/>
      <c r="V2924" s="1078"/>
      <c r="W2924" s="1077"/>
      <c r="X2924" s="1078"/>
      <c r="Y2924" s="191" t="s">
        <v>32</v>
      </c>
      <c r="Z2924" s="187" t="s">
        <v>33</v>
      </c>
      <c r="AA2924" s="187" t="s">
        <v>464</v>
      </c>
      <c r="AB2924" s="187" t="s">
        <v>465</v>
      </c>
      <c r="AC2924" s="187" t="s">
        <v>32</v>
      </c>
      <c r="AD2924" s="187" t="s">
        <v>33</v>
      </c>
      <c r="AE2924" s="187" t="s">
        <v>464</v>
      </c>
      <c r="AF2924" s="187" t="s">
        <v>465</v>
      </c>
      <c r="AG2924" s="187" t="s">
        <v>32</v>
      </c>
      <c r="AH2924" s="187" t="s">
        <v>33</v>
      </c>
      <c r="AI2924" s="187" t="s">
        <v>464</v>
      </c>
      <c r="AJ2924" s="187" t="s">
        <v>465</v>
      </c>
      <c r="AK2924" s="1077"/>
      <c r="AL2924" s="1080"/>
      <c r="AM2924" s="1080"/>
      <c r="AN2924" s="1086"/>
      <c r="AO2924" s="1087"/>
      <c r="AP2924" s="3"/>
      <c r="AV2924" s="167"/>
      <c r="AW2924" s="167"/>
      <c r="AX2924" s="167"/>
      <c r="AY2924" s="167"/>
      <c r="AZ2924" s="167"/>
      <c r="BA2924" s="167"/>
      <c r="BB2924" s="167"/>
      <c r="BC2924" s="167"/>
      <c r="BD2924" s="167"/>
    </row>
    <row r="2925" spans="2:86" ht="12" customHeight="1" x14ac:dyDescent="0.15">
      <c r="B2925" s="1058"/>
      <c r="C2925" s="1063"/>
      <c r="D2925" s="1061"/>
      <c r="E2925" s="1061"/>
      <c r="F2925" s="1061"/>
      <c r="G2925" s="1061"/>
      <c r="H2925" s="1061"/>
      <c r="I2925" s="1061"/>
      <c r="J2925" s="1062"/>
      <c r="K2925" s="192">
        <v>1</v>
      </c>
      <c r="L2925" s="1038" t="s">
        <v>534</v>
      </c>
      <c r="M2925" s="1039"/>
      <c r="N2925" s="1038" t="s">
        <v>486</v>
      </c>
      <c r="O2925" s="1039"/>
      <c r="P2925" s="1034" t="s">
        <v>332</v>
      </c>
      <c r="Q2925" s="1036"/>
      <c r="R2925" s="408" t="s">
        <v>338</v>
      </c>
      <c r="S2925" s="408"/>
      <c r="T2925" s="408"/>
      <c r="U2925" s="1034" t="s">
        <v>54</v>
      </c>
      <c r="V2925" s="1036"/>
      <c r="W2925" s="1034" t="s">
        <v>551</v>
      </c>
      <c r="X2925" s="1035"/>
      <c r="Y2925" s="286"/>
      <c r="Z2925" s="286"/>
      <c r="AA2925" s="286"/>
      <c r="AB2925" s="286"/>
      <c r="AC2925" s="223"/>
      <c r="AD2925" s="223"/>
      <c r="AE2925" s="223"/>
      <c r="AF2925" s="223"/>
      <c r="AG2925" s="223"/>
      <c r="AH2925" s="223"/>
      <c r="AI2925" s="223"/>
      <c r="AJ2925" s="223"/>
      <c r="AK2925" s="1088" t="s">
        <v>1685</v>
      </c>
      <c r="AL2925" s="1089"/>
      <c r="AM2925" s="1089"/>
      <c r="AN2925" s="1090"/>
      <c r="AO2925" s="1091"/>
      <c r="AP2925" s="3"/>
      <c r="AQ2925" s="222">
        <f>IF(P2925="材質劣化",2,IF(P2925="漏水",3,1))</f>
        <v>2</v>
      </c>
      <c r="AV2925" s="167"/>
      <c r="AW2925" s="167"/>
      <c r="AX2925" s="167"/>
      <c r="AY2925" s="167"/>
      <c r="AZ2925" s="167"/>
      <c r="BA2925" s="167"/>
      <c r="BB2925" s="167"/>
      <c r="BC2925" s="167"/>
      <c r="BD2925" s="167"/>
    </row>
    <row r="2926" spans="2:86" ht="12" customHeight="1" x14ac:dyDescent="0.15">
      <c r="B2926" s="1058"/>
      <c r="C2926" s="1063"/>
      <c r="D2926" s="1061"/>
      <c r="E2926" s="1061"/>
      <c r="F2926" s="1061"/>
      <c r="G2926" s="1061"/>
      <c r="H2926" s="1061"/>
      <c r="I2926" s="1061"/>
      <c r="J2926" s="1062"/>
      <c r="K2926" s="192">
        <v>2</v>
      </c>
      <c r="L2926" s="1038" t="s">
        <v>534</v>
      </c>
      <c r="M2926" s="1039"/>
      <c r="N2926" s="1038" t="s">
        <v>486</v>
      </c>
      <c r="O2926" s="1039"/>
      <c r="P2926" s="1034" t="s">
        <v>332</v>
      </c>
      <c r="Q2926" s="1036"/>
      <c r="R2926" s="408" t="s">
        <v>338</v>
      </c>
      <c r="S2926" s="408"/>
      <c r="T2926" s="408"/>
      <c r="U2926" s="1034" t="s">
        <v>54</v>
      </c>
      <c r="V2926" s="1036"/>
      <c r="W2926" s="1034" t="s">
        <v>551</v>
      </c>
      <c r="X2926" s="1035"/>
      <c r="Y2926" s="286"/>
      <c r="Z2926" s="286"/>
      <c r="AA2926" s="286"/>
      <c r="AB2926" s="286"/>
      <c r="AC2926" s="223"/>
      <c r="AD2926" s="223"/>
      <c r="AE2926" s="223"/>
      <c r="AF2926" s="223"/>
      <c r="AG2926" s="223"/>
      <c r="AH2926" s="223"/>
      <c r="AI2926" s="223"/>
      <c r="AJ2926" s="223"/>
      <c r="AK2926" s="1088" t="s">
        <v>1685</v>
      </c>
      <c r="AL2926" s="1089"/>
      <c r="AM2926" s="1089"/>
      <c r="AN2926" s="1090"/>
      <c r="AO2926" s="1091"/>
      <c r="AP2926" s="3"/>
      <c r="AQ2926" s="222">
        <f t="shared" ref="AQ2926:AQ2944" si="1355">IF(P2926="材質劣化",2,IF(P2926="漏水",3,1))</f>
        <v>2</v>
      </c>
      <c r="AV2926" s="167"/>
      <c r="AW2926" s="167"/>
      <c r="AX2926" s="167"/>
      <c r="AY2926" s="167"/>
      <c r="AZ2926" s="167"/>
      <c r="BA2926" s="167"/>
      <c r="BB2926" s="167"/>
      <c r="BC2926" s="167"/>
      <c r="BD2926" s="167"/>
    </row>
    <row r="2927" spans="2:86" ht="12" customHeight="1" x14ac:dyDescent="0.15">
      <c r="B2927" s="1058"/>
      <c r="C2927" s="1063"/>
      <c r="D2927" s="1061"/>
      <c r="E2927" s="1061"/>
      <c r="F2927" s="1061"/>
      <c r="G2927" s="1061"/>
      <c r="H2927" s="1061"/>
      <c r="I2927" s="1061"/>
      <c r="J2927" s="1062"/>
      <c r="K2927" s="192">
        <v>3</v>
      </c>
      <c r="L2927" s="1038" t="s">
        <v>534</v>
      </c>
      <c r="M2927" s="1039"/>
      <c r="N2927" s="1038" t="s">
        <v>487</v>
      </c>
      <c r="O2927" s="1039"/>
      <c r="P2927" s="1034" t="s">
        <v>332</v>
      </c>
      <c r="Q2927" s="1036"/>
      <c r="R2927" s="408" t="s">
        <v>532</v>
      </c>
      <c r="S2927" s="408"/>
      <c r="T2927" s="408"/>
      <c r="U2927" s="1034" t="s">
        <v>1648</v>
      </c>
      <c r="V2927" s="1036"/>
      <c r="W2927" s="1034" t="s">
        <v>551</v>
      </c>
      <c r="X2927" s="1035"/>
      <c r="Y2927" s="286"/>
      <c r="Z2927" s="286"/>
      <c r="AA2927" s="286"/>
      <c r="AB2927" s="286"/>
      <c r="AC2927" s="223"/>
      <c r="AD2927" s="223"/>
      <c r="AE2927" s="223"/>
      <c r="AF2927" s="223"/>
      <c r="AG2927" s="223"/>
      <c r="AH2927" s="223"/>
      <c r="AI2927" s="223"/>
      <c r="AJ2927" s="223"/>
      <c r="AK2927" s="1052"/>
      <c r="AL2927" s="1053"/>
      <c r="AM2927" s="1053"/>
      <c r="AN2927" s="1054"/>
      <c r="AO2927" s="1055"/>
      <c r="AP2927" s="3"/>
      <c r="AQ2927" s="222">
        <f t="shared" si="1355"/>
        <v>2</v>
      </c>
      <c r="AV2927" s="167"/>
      <c r="AW2927" s="167"/>
      <c r="AX2927" s="167"/>
      <c r="AY2927" s="167"/>
      <c r="AZ2927" s="167"/>
      <c r="BA2927" s="167"/>
      <c r="BB2927" s="167"/>
      <c r="BC2927" s="167"/>
      <c r="BD2927" s="167"/>
    </row>
    <row r="2928" spans="2:86" ht="12" customHeight="1" x14ac:dyDescent="0.15">
      <c r="B2928" s="1058"/>
      <c r="C2928" s="1063"/>
      <c r="D2928" s="1061"/>
      <c r="E2928" s="1061"/>
      <c r="F2928" s="1061"/>
      <c r="G2928" s="1061"/>
      <c r="H2928" s="1061"/>
      <c r="I2928" s="1061"/>
      <c r="J2928" s="1062"/>
      <c r="K2928" s="192">
        <v>4</v>
      </c>
      <c r="L2928" s="1038" t="s">
        <v>534</v>
      </c>
      <c r="M2928" s="1039"/>
      <c r="N2928" s="1038" t="s">
        <v>485</v>
      </c>
      <c r="O2928" s="1039"/>
      <c r="P2928" s="1034" t="s">
        <v>332</v>
      </c>
      <c r="Q2928" s="1036"/>
      <c r="R2928" s="408" t="s">
        <v>532</v>
      </c>
      <c r="S2928" s="408"/>
      <c r="T2928" s="408"/>
      <c r="U2928" s="1034" t="s">
        <v>1648</v>
      </c>
      <c r="V2928" s="1036"/>
      <c r="W2928" s="1034" t="s">
        <v>551</v>
      </c>
      <c r="X2928" s="1035"/>
      <c r="Y2928" s="286"/>
      <c r="Z2928" s="286"/>
      <c r="AA2928" s="286"/>
      <c r="AB2928" s="286"/>
      <c r="AC2928" s="223"/>
      <c r="AD2928" s="223"/>
      <c r="AE2928" s="223"/>
      <c r="AF2928" s="223"/>
      <c r="AG2928" s="223"/>
      <c r="AH2928" s="223"/>
      <c r="AI2928" s="223"/>
      <c r="AJ2928" s="223"/>
      <c r="AK2928" s="1052"/>
      <c r="AL2928" s="1053"/>
      <c r="AM2928" s="1053"/>
      <c r="AN2928" s="1054"/>
      <c r="AO2928" s="1055"/>
      <c r="AP2928" s="3"/>
      <c r="AQ2928" s="222">
        <f t="shared" si="1355"/>
        <v>2</v>
      </c>
      <c r="AV2928" s="167"/>
      <c r="AW2928" s="167"/>
      <c r="AX2928" s="167"/>
      <c r="AY2928" s="167"/>
      <c r="AZ2928" s="167"/>
      <c r="BA2928" s="167"/>
      <c r="BB2928" s="167"/>
      <c r="BC2928" s="167"/>
      <c r="BD2928" s="167"/>
    </row>
    <row r="2929" spans="2:56" ht="12" customHeight="1" x14ac:dyDescent="0.15">
      <c r="B2929" s="1058"/>
      <c r="C2929" s="1063"/>
      <c r="D2929" s="1061"/>
      <c r="E2929" s="1061"/>
      <c r="F2929" s="1061"/>
      <c r="G2929" s="1061"/>
      <c r="H2929" s="1061"/>
      <c r="I2929" s="1061"/>
      <c r="J2929" s="1062"/>
      <c r="K2929" s="192">
        <v>5</v>
      </c>
      <c r="L2929" s="1038" t="s">
        <v>534</v>
      </c>
      <c r="M2929" s="1039"/>
      <c r="N2929" s="1038" t="s">
        <v>485</v>
      </c>
      <c r="O2929" s="1039"/>
      <c r="P2929" s="1034" t="s">
        <v>332</v>
      </c>
      <c r="Q2929" s="1036"/>
      <c r="R2929" s="408" t="s">
        <v>532</v>
      </c>
      <c r="S2929" s="408"/>
      <c r="T2929" s="408"/>
      <c r="U2929" s="1034" t="s">
        <v>551</v>
      </c>
      <c r="V2929" s="1036"/>
      <c r="W2929" s="1034" t="s">
        <v>551</v>
      </c>
      <c r="X2929" s="1035"/>
      <c r="Y2929" s="286"/>
      <c r="Z2929" s="286"/>
      <c r="AA2929" s="286"/>
      <c r="AB2929" s="286"/>
      <c r="AC2929" s="223"/>
      <c r="AD2929" s="223"/>
      <c r="AE2929" s="223"/>
      <c r="AF2929" s="223"/>
      <c r="AG2929" s="223"/>
      <c r="AH2929" s="223"/>
      <c r="AI2929" s="223"/>
      <c r="AJ2929" s="223"/>
      <c r="AK2929" s="1052"/>
      <c r="AL2929" s="1053"/>
      <c r="AM2929" s="1053"/>
      <c r="AN2929" s="1054"/>
      <c r="AO2929" s="1055"/>
      <c r="AP2929" s="3"/>
      <c r="AQ2929" s="222">
        <f t="shared" si="1355"/>
        <v>2</v>
      </c>
      <c r="AV2929" s="167"/>
      <c r="AW2929" s="167"/>
      <c r="AX2929" s="167"/>
      <c r="AY2929" s="167"/>
      <c r="AZ2929" s="167"/>
      <c r="BA2929" s="167"/>
      <c r="BB2929" s="167"/>
      <c r="BC2929" s="167"/>
      <c r="BD2929" s="167"/>
    </row>
    <row r="2930" spans="2:56" ht="12" customHeight="1" x14ac:dyDescent="0.15">
      <c r="B2930" s="1058"/>
      <c r="C2930" s="1063"/>
      <c r="D2930" s="1061"/>
      <c r="E2930" s="1061"/>
      <c r="F2930" s="1061"/>
      <c r="G2930" s="1061"/>
      <c r="H2930" s="1061"/>
      <c r="I2930" s="1061"/>
      <c r="J2930" s="1062"/>
      <c r="K2930" s="192"/>
      <c r="L2930" s="1038"/>
      <c r="M2930" s="1039"/>
      <c r="N2930" s="1038"/>
      <c r="O2930" s="1039"/>
      <c r="P2930" s="1034"/>
      <c r="Q2930" s="1036"/>
      <c r="R2930" s="408"/>
      <c r="S2930" s="408"/>
      <c r="T2930" s="408"/>
      <c r="U2930" s="1034"/>
      <c r="V2930" s="1036"/>
      <c r="W2930" s="1034"/>
      <c r="X2930" s="1035"/>
      <c r="Y2930" s="286"/>
      <c r="Z2930" s="286"/>
      <c r="AA2930" s="286"/>
      <c r="AB2930" s="286"/>
      <c r="AC2930" s="223"/>
      <c r="AD2930" s="223"/>
      <c r="AE2930" s="223"/>
      <c r="AF2930" s="223"/>
      <c r="AG2930" s="223"/>
      <c r="AH2930" s="223"/>
      <c r="AI2930" s="223"/>
      <c r="AJ2930" s="223"/>
      <c r="AK2930" s="1052"/>
      <c r="AL2930" s="1053"/>
      <c r="AM2930" s="1053"/>
      <c r="AN2930" s="1054"/>
      <c r="AO2930" s="1055"/>
      <c r="AP2930" s="3"/>
      <c r="AQ2930" s="222">
        <f t="shared" si="1355"/>
        <v>1</v>
      </c>
      <c r="AV2930" s="167"/>
      <c r="AW2930" s="167"/>
      <c r="AX2930" s="167"/>
      <c r="AY2930" s="167"/>
      <c r="AZ2930" s="167"/>
      <c r="BA2930" s="167"/>
      <c r="BB2930" s="167"/>
      <c r="BC2930" s="167"/>
      <c r="BD2930" s="167"/>
    </row>
    <row r="2931" spans="2:56" s="162" customFormat="1" ht="12" customHeight="1" x14ac:dyDescent="0.15">
      <c r="B2931" s="1058"/>
      <c r="C2931" s="1063"/>
      <c r="D2931" s="1061"/>
      <c r="E2931" s="1061"/>
      <c r="F2931" s="1061"/>
      <c r="G2931" s="1061"/>
      <c r="H2931" s="1061"/>
      <c r="I2931" s="1061"/>
      <c r="J2931" s="1062"/>
      <c r="K2931" s="192"/>
      <c r="L2931" s="1038"/>
      <c r="M2931" s="1039"/>
      <c r="N2931" s="1038"/>
      <c r="O2931" s="1039"/>
      <c r="P2931" s="1034"/>
      <c r="Q2931" s="1036"/>
      <c r="R2931" s="408"/>
      <c r="S2931" s="408"/>
      <c r="T2931" s="408"/>
      <c r="U2931" s="1034"/>
      <c r="V2931" s="1036"/>
      <c r="W2931" s="1034"/>
      <c r="X2931" s="1035"/>
      <c r="Y2931" s="286"/>
      <c r="Z2931" s="286"/>
      <c r="AA2931" s="286"/>
      <c r="AB2931" s="286"/>
      <c r="AC2931" s="223"/>
      <c r="AD2931" s="223"/>
      <c r="AE2931" s="223"/>
      <c r="AF2931" s="223"/>
      <c r="AG2931" s="223"/>
      <c r="AH2931" s="223"/>
      <c r="AI2931" s="223"/>
      <c r="AJ2931" s="223"/>
      <c r="AK2931" s="1034"/>
      <c r="AL2931" s="1035"/>
      <c r="AM2931" s="1035"/>
      <c r="AN2931" s="788"/>
      <c r="AO2931" s="789"/>
      <c r="AP2931" s="3"/>
      <c r="AQ2931" s="222">
        <f t="shared" si="1355"/>
        <v>1</v>
      </c>
    </row>
    <row r="2932" spans="2:56" s="162" customFormat="1" ht="12" customHeight="1" x14ac:dyDescent="0.15">
      <c r="B2932" s="1058"/>
      <c r="C2932" s="1063"/>
      <c r="D2932" s="1061"/>
      <c r="E2932" s="1061"/>
      <c r="F2932" s="1061"/>
      <c r="G2932" s="1061"/>
      <c r="H2932" s="1061"/>
      <c r="I2932" s="1061"/>
      <c r="J2932" s="1062"/>
      <c r="K2932" s="192"/>
      <c r="L2932" s="1038"/>
      <c r="M2932" s="1039"/>
      <c r="N2932" s="1038"/>
      <c r="O2932" s="1039"/>
      <c r="P2932" s="1034"/>
      <c r="Q2932" s="1036"/>
      <c r="R2932" s="408"/>
      <c r="S2932" s="408"/>
      <c r="T2932" s="408"/>
      <c r="U2932" s="1034"/>
      <c r="V2932" s="1036"/>
      <c r="W2932" s="1034"/>
      <c r="X2932" s="1035"/>
      <c r="Y2932" s="286"/>
      <c r="Z2932" s="286"/>
      <c r="AA2932" s="286"/>
      <c r="AB2932" s="286"/>
      <c r="AC2932" s="223"/>
      <c r="AD2932" s="223"/>
      <c r="AE2932" s="223"/>
      <c r="AF2932" s="223"/>
      <c r="AG2932" s="223"/>
      <c r="AH2932" s="223"/>
      <c r="AI2932" s="223"/>
      <c r="AJ2932" s="223"/>
      <c r="AK2932" s="1034"/>
      <c r="AL2932" s="1035"/>
      <c r="AM2932" s="1035"/>
      <c r="AN2932" s="788"/>
      <c r="AO2932" s="789"/>
      <c r="AP2932" s="3"/>
      <c r="AQ2932" s="222">
        <f t="shared" si="1355"/>
        <v>1</v>
      </c>
    </row>
    <row r="2933" spans="2:56" s="162" customFormat="1" ht="12" customHeight="1" x14ac:dyDescent="0.15">
      <c r="B2933" s="1058"/>
      <c r="C2933" s="1063"/>
      <c r="D2933" s="1061"/>
      <c r="E2933" s="1061"/>
      <c r="F2933" s="1061"/>
      <c r="G2933" s="1061"/>
      <c r="H2933" s="1061"/>
      <c r="I2933" s="1061"/>
      <c r="J2933" s="1062"/>
      <c r="K2933" s="192"/>
      <c r="L2933" s="1038"/>
      <c r="M2933" s="1039"/>
      <c r="N2933" s="1038"/>
      <c r="O2933" s="1039"/>
      <c r="P2933" s="1034"/>
      <c r="Q2933" s="1036"/>
      <c r="R2933" s="408"/>
      <c r="S2933" s="408"/>
      <c r="T2933" s="408"/>
      <c r="U2933" s="1034"/>
      <c r="V2933" s="1036"/>
      <c r="W2933" s="1034"/>
      <c r="X2933" s="1035"/>
      <c r="Y2933" s="286"/>
      <c r="Z2933" s="286"/>
      <c r="AA2933" s="286"/>
      <c r="AB2933" s="286"/>
      <c r="AC2933" s="223"/>
      <c r="AD2933" s="223"/>
      <c r="AE2933" s="223"/>
      <c r="AF2933" s="223"/>
      <c r="AG2933" s="223"/>
      <c r="AH2933" s="223"/>
      <c r="AI2933" s="223"/>
      <c r="AJ2933" s="223"/>
      <c r="AK2933" s="1034"/>
      <c r="AL2933" s="1035"/>
      <c r="AM2933" s="1035"/>
      <c r="AN2933" s="788"/>
      <c r="AO2933" s="789"/>
      <c r="AP2933" s="3"/>
      <c r="AQ2933" s="222">
        <f t="shared" si="1355"/>
        <v>1</v>
      </c>
    </row>
    <row r="2934" spans="2:56" s="162" customFormat="1" ht="12" customHeight="1" x14ac:dyDescent="0.15">
      <c r="B2934" s="1058"/>
      <c r="C2934" s="1063"/>
      <c r="D2934" s="1061"/>
      <c r="E2934" s="1061"/>
      <c r="F2934" s="1061"/>
      <c r="G2934" s="1061"/>
      <c r="H2934" s="1061"/>
      <c r="I2934" s="1061"/>
      <c r="J2934" s="1062"/>
      <c r="K2934" s="192"/>
      <c r="L2934" s="1038"/>
      <c r="M2934" s="1039"/>
      <c r="N2934" s="1038"/>
      <c r="O2934" s="1039"/>
      <c r="P2934" s="1034"/>
      <c r="Q2934" s="1036"/>
      <c r="R2934" s="408"/>
      <c r="S2934" s="408"/>
      <c r="T2934" s="408"/>
      <c r="U2934" s="1034"/>
      <c r="V2934" s="1036"/>
      <c r="W2934" s="1034"/>
      <c r="X2934" s="1035"/>
      <c r="Y2934" s="286"/>
      <c r="Z2934" s="286"/>
      <c r="AA2934" s="286"/>
      <c r="AB2934" s="286"/>
      <c r="AC2934" s="223"/>
      <c r="AD2934" s="223"/>
      <c r="AE2934" s="223"/>
      <c r="AF2934" s="223"/>
      <c r="AG2934" s="223"/>
      <c r="AH2934" s="223"/>
      <c r="AI2934" s="223"/>
      <c r="AJ2934" s="223"/>
      <c r="AK2934" s="1034"/>
      <c r="AL2934" s="1035"/>
      <c r="AM2934" s="1035"/>
      <c r="AN2934" s="788"/>
      <c r="AO2934" s="789"/>
      <c r="AP2934" s="3"/>
      <c r="AQ2934" s="222">
        <f t="shared" si="1355"/>
        <v>1</v>
      </c>
    </row>
    <row r="2935" spans="2:56" s="162" customFormat="1" ht="12" customHeight="1" x14ac:dyDescent="0.15">
      <c r="B2935" s="1058"/>
      <c r="C2935" s="1063"/>
      <c r="D2935" s="1061"/>
      <c r="E2935" s="1061"/>
      <c r="F2935" s="1061"/>
      <c r="G2935" s="1061"/>
      <c r="H2935" s="1061"/>
      <c r="I2935" s="1061"/>
      <c r="J2935" s="1062"/>
      <c r="K2935" s="192"/>
      <c r="L2935" s="1038"/>
      <c r="M2935" s="1039"/>
      <c r="N2935" s="1038"/>
      <c r="O2935" s="1039"/>
      <c r="P2935" s="1034"/>
      <c r="Q2935" s="1036"/>
      <c r="R2935" s="408"/>
      <c r="S2935" s="408"/>
      <c r="T2935" s="408"/>
      <c r="U2935" s="1034"/>
      <c r="V2935" s="1036"/>
      <c r="W2935" s="1034"/>
      <c r="X2935" s="1035"/>
      <c r="Y2935" s="286"/>
      <c r="Z2935" s="286"/>
      <c r="AA2935" s="286"/>
      <c r="AB2935" s="286"/>
      <c r="AC2935" s="223"/>
      <c r="AD2935" s="223"/>
      <c r="AE2935" s="223"/>
      <c r="AF2935" s="223"/>
      <c r="AG2935" s="223"/>
      <c r="AH2935" s="223"/>
      <c r="AI2935" s="223"/>
      <c r="AJ2935" s="223"/>
      <c r="AK2935" s="1034"/>
      <c r="AL2935" s="1035"/>
      <c r="AM2935" s="1035"/>
      <c r="AN2935" s="788"/>
      <c r="AO2935" s="789"/>
      <c r="AP2935" s="3"/>
      <c r="AQ2935" s="222">
        <f t="shared" si="1355"/>
        <v>1</v>
      </c>
    </row>
    <row r="2936" spans="2:56" s="162" customFormat="1" ht="12" customHeight="1" x14ac:dyDescent="0.15">
      <c r="B2936" s="1058"/>
      <c r="C2936" s="1063"/>
      <c r="D2936" s="1061"/>
      <c r="E2936" s="1061"/>
      <c r="F2936" s="1061"/>
      <c r="G2936" s="1061"/>
      <c r="H2936" s="1061"/>
      <c r="I2936" s="1061"/>
      <c r="J2936" s="1062"/>
      <c r="K2936" s="192"/>
      <c r="L2936" s="1038"/>
      <c r="M2936" s="1039"/>
      <c r="N2936" s="1038"/>
      <c r="O2936" s="1039"/>
      <c r="P2936" s="1034"/>
      <c r="Q2936" s="1036"/>
      <c r="R2936" s="408"/>
      <c r="S2936" s="408"/>
      <c r="T2936" s="408"/>
      <c r="U2936" s="1034"/>
      <c r="V2936" s="1036"/>
      <c r="W2936" s="1034"/>
      <c r="X2936" s="1035"/>
      <c r="Y2936" s="286"/>
      <c r="Z2936" s="286"/>
      <c r="AA2936" s="286"/>
      <c r="AB2936" s="286"/>
      <c r="AC2936" s="223"/>
      <c r="AD2936" s="223"/>
      <c r="AE2936" s="223"/>
      <c r="AF2936" s="223"/>
      <c r="AG2936" s="223"/>
      <c r="AH2936" s="223"/>
      <c r="AI2936" s="223"/>
      <c r="AJ2936" s="223"/>
      <c r="AK2936" s="1034"/>
      <c r="AL2936" s="1035"/>
      <c r="AM2936" s="1035"/>
      <c r="AN2936" s="788"/>
      <c r="AO2936" s="789"/>
      <c r="AP2936" s="3"/>
      <c r="AQ2936" s="222">
        <f t="shared" si="1355"/>
        <v>1</v>
      </c>
    </row>
    <row r="2937" spans="2:56" s="162" customFormat="1" ht="12" customHeight="1" x14ac:dyDescent="0.15">
      <c r="B2937" s="1058"/>
      <c r="C2937" s="1063"/>
      <c r="D2937" s="1061"/>
      <c r="E2937" s="1061"/>
      <c r="F2937" s="1061"/>
      <c r="G2937" s="1061"/>
      <c r="H2937" s="1061"/>
      <c r="I2937" s="1061"/>
      <c r="J2937" s="1062"/>
      <c r="K2937" s="192"/>
      <c r="L2937" s="1038"/>
      <c r="M2937" s="1039"/>
      <c r="N2937" s="1038"/>
      <c r="O2937" s="1039"/>
      <c r="P2937" s="1034"/>
      <c r="Q2937" s="1036"/>
      <c r="R2937" s="408"/>
      <c r="S2937" s="408"/>
      <c r="T2937" s="408"/>
      <c r="U2937" s="1034"/>
      <c r="V2937" s="1036"/>
      <c r="W2937" s="1034"/>
      <c r="X2937" s="1035"/>
      <c r="Y2937" s="286"/>
      <c r="Z2937" s="286"/>
      <c r="AA2937" s="286"/>
      <c r="AB2937" s="286"/>
      <c r="AC2937" s="223"/>
      <c r="AD2937" s="223"/>
      <c r="AE2937" s="223"/>
      <c r="AF2937" s="223"/>
      <c r="AG2937" s="223"/>
      <c r="AH2937" s="223"/>
      <c r="AI2937" s="223"/>
      <c r="AJ2937" s="223"/>
      <c r="AK2937" s="1034"/>
      <c r="AL2937" s="1035"/>
      <c r="AM2937" s="1035"/>
      <c r="AN2937" s="788"/>
      <c r="AO2937" s="789"/>
      <c r="AP2937" s="3"/>
      <c r="AQ2937" s="222">
        <f t="shared" si="1355"/>
        <v>1</v>
      </c>
    </row>
    <row r="2938" spans="2:56" s="162" customFormat="1" ht="12" customHeight="1" x14ac:dyDescent="0.15">
      <c r="B2938" s="1058"/>
      <c r="C2938" s="1063"/>
      <c r="D2938" s="1061"/>
      <c r="E2938" s="1061"/>
      <c r="F2938" s="1061"/>
      <c r="G2938" s="1061"/>
      <c r="H2938" s="1061"/>
      <c r="I2938" s="1061"/>
      <c r="J2938" s="1062"/>
      <c r="K2938" s="192"/>
      <c r="L2938" s="1038"/>
      <c r="M2938" s="1039"/>
      <c r="N2938" s="1038"/>
      <c r="O2938" s="1039"/>
      <c r="P2938" s="1034"/>
      <c r="Q2938" s="1036"/>
      <c r="R2938" s="408"/>
      <c r="S2938" s="408"/>
      <c r="T2938" s="408"/>
      <c r="U2938" s="1034"/>
      <c r="V2938" s="1036"/>
      <c r="W2938" s="1034"/>
      <c r="X2938" s="1035"/>
      <c r="Y2938" s="286"/>
      <c r="Z2938" s="286"/>
      <c r="AA2938" s="286"/>
      <c r="AB2938" s="286"/>
      <c r="AC2938" s="223"/>
      <c r="AD2938" s="223"/>
      <c r="AE2938" s="223"/>
      <c r="AF2938" s="223"/>
      <c r="AG2938" s="223"/>
      <c r="AH2938" s="223"/>
      <c r="AI2938" s="223"/>
      <c r="AJ2938" s="223"/>
      <c r="AK2938" s="1034"/>
      <c r="AL2938" s="1035"/>
      <c r="AM2938" s="1035"/>
      <c r="AN2938" s="788"/>
      <c r="AO2938" s="789"/>
      <c r="AP2938" s="3"/>
      <c r="AQ2938" s="222">
        <f t="shared" si="1355"/>
        <v>1</v>
      </c>
    </row>
    <row r="2939" spans="2:56" s="162" customFormat="1" ht="12" customHeight="1" x14ac:dyDescent="0.15">
      <c r="B2939" s="1058"/>
      <c r="C2939" s="1063"/>
      <c r="D2939" s="1061"/>
      <c r="E2939" s="1061"/>
      <c r="F2939" s="1061"/>
      <c r="G2939" s="1061"/>
      <c r="H2939" s="1061"/>
      <c r="I2939" s="1061"/>
      <c r="J2939" s="1062"/>
      <c r="K2939" s="192"/>
      <c r="L2939" s="1038"/>
      <c r="M2939" s="1039"/>
      <c r="N2939" s="1038"/>
      <c r="O2939" s="1039"/>
      <c r="P2939" s="1034"/>
      <c r="Q2939" s="1036"/>
      <c r="R2939" s="408"/>
      <c r="S2939" s="408"/>
      <c r="T2939" s="408"/>
      <c r="U2939" s="1034"/>
      <c r="V2939" s="1036"/>
      <c r="W2939" s="1034"/>
      <c r="X2939" s="1035"/>
      <c r="Y2939" s="286"/>
      <c r="Z2939" s="286"/>
      <c r="AA2939" s="286"/>
      <c r="AB2939" s="286"/>
      <c r="AC2939" s="223"/>
      <c r="AD2939" s="223"/>
      <c r="AE2939" s="223"/>
      <c r="AF2939" s="223"/>
      <c r="AG2939" s="223"/>
      <c r="AH2939" s="223"/>
      <c r="AI2939" s="223"/>
      <c r="AJ2939" s="223"/>
      <c r="AK2939" s="1034"/>
      <c r="AL2939" s="1035"/>
      <c r="AM2939" s="1035"/>
      <c r="AN2939" s="788"/>
      <c r="AO2939" s="789"/>
      <c r="AP2939" s="3"/>
      <c r="AQ2939" s="222">
        <f t="shared" si="1355"/>
        <v>1</v>
      </c>
    </row>
    <row r="2940" spans="2:56" s="162" customFormat="1" ht="12" customHeight="1" x14ac:dyDescent="0.15">
      <c r="B2940" s="1058"/>
      <c r="C2940" s="1063"/>
      <c r="D2940" s="1061"/>
      <c r="E2940" s="1061"/>
      <c r="F2940" s="1061"/>
      <c r="G2940" s="1061"/>
      <c r="H2940" s="1061"/>
      <c r="I2940" s="1061"/>
      <c r="J2940" s="1062"/>
      <c r="K2940" s="192"/>
      <c r="L2940" s="1038"/>
      <c r="M2940" s="1039"/>
      <c r="N2940" s="1038"/>
      <c r="O2940" s="1039"/>
      <c r="P2940" s="1034"/>
      <c r="Q2940" s="1036"/>
      <c r="R2940" s="408"/>
      <c r="S2940" s="408"/>
      <c r="T2940" s="408"/>
      <c r="U2940" s="1034"/>
      <c r="V2940" s="1036"/>
      <c r="W2940" s="1034"/>
      <c r="X2940" s="1035"/>
      <c r="Y2940" s="286"/>
      <c r="Z2940" s="286"/>
      <c r="AA2940" s="286"/>
      <c r="AB2940" s="286"/>
      <c r="AC2940" s="223"/>
      <c r="AD2940" s="223"/>
      <c r="AE2940" s="223"/>
      <c r="AF2940" s="223"/>
      <c r="AG2940" s="223"/>
      <c r="AH2940" s="223"/>
      <c r="AI2940" s="223"/>
      <c r="AJ2940" s="223"/>
      <c r="AK2940" s="1034"/>
      <c r="AL2940" s="1035"/>
      <c r="AM2940" s="1035"/>
      <c r="AN2940" s="788"/>
      <c r="AO2940" s="789"/>
      <c r="AP2940" s="3"/>
      <c r="AQ2940" s="222">
        <f t="shared" si="1355"/>
        <v>1</v>
      </c>
    </row>
    <row r="2941" spans="2:56" s="162" customFormat="1" ht="12" customHeight="1" x14ac:dyDescent="0.15">
      <c r="B2941" s="1058"/>
      <c r="C2941" s="1063"/>
      <c r="D2941" s="1061"/>
      <c r="E2941" s="1061"/>
      <c r="F2941" s="1061"/>
      <c r="G2941" s="1061"/>
      <c r="H2941" s="1061"/>
      <c r="I2941" s="1061"/>
      <c r="J2941" s="1062"/>
      <c r="K2941" s="192"/>
      <c r="L2941" s="1038"/>
      <c r="M2941" s="1039"/>
      <c r="N2941" s="1038"/>
      <c r="O2941" s="1039"/>
      <c r="P2941" s="1034"/>
      <c r="Q2941" s="1036"/>
      <c r="R2941" s="408"/>
      <c r="S2941" s="408"/>
      <c r="T2941" s="408"/>
      <c r="U2941" s="1034"/>
      <c r="V2941" s="1036"/>
      <c r="W2941" s="1034"/>
      <c r="X2941" s="1035"/>
      <c r="Y2941" s="286"/>
      <c r="Z2941" s="286"/>
      <c r="AA2941" s="286"/>
      <c r="AB2941" s="286"/>
      <c r="AC2941" s="223"/>
      <c r="AD2941" s="223"/>
      <c r="AE2941" s="223"/>
      <c r="AF2941" s="223"/>
      <c r="AG2941" s="223"/>
      <c r="AH2941" s="223"/>
      <c r="AI2941" s="223"/>
      <c r="AJ2941" s="223"/>
      <c r="AK2941" s="1034"/>
      <c r="AL2941" s="1035"/>
      <c r="AM2941" s="1035"/>
      <c r="AN2941" s="788"/>
      <c r="AO2941" s="789"/>
      <c r="AP2941" s="3"/>
      <c r="AQ2941" s="222">
        <f t="shared" si="1355"/>
        <v>1</v>
      </c>
    </row>
    <row r="2942" spans="2:56" s="162" customFormat="1" ht="12" customHeight="1" x14ac:dyDescent="0.15">
      <c r="B2942" s="1058"/>
      <c r="C2942" s="1063"/>
      <c r="D2942" s="1061"/>
      <c r="E2942" s="1061"/>
      <c r="F2942" s="1061"/>
      <c r="G2942" s="1061"/>
      <c r="H2942" s="1061"/>
      <c r="I2942" s="1061"/>
      <c r="J2942" s="1062"/>
      <c r="K2942" s="192"/>
      <c r="L2942" s="1038"/>
      <c r="M2942" s="1039"/>
      <c r="N2942" s="1038"/>
      <c r="O2942" s="1039"/>
      <c r="P2942" s="1034"/>
      <c r="Q2942" s="1036"/>
      <c r="R2942" s="408"/>
      <c r="S2942" s="408"/>
      <c r="T2942" s="408"/>
      <c r="U2942" s="1034"/>
      <c r="V2942" s="1036"/>
      <c r="W2942" s="1034"/>
      <c r="X2942" s="1035"/>
      <c r="Y2942" s="286"/>
      <c r="Z2942" s="286"/>
      <c r="AA2942" s="286"/>
      <c r="AB2942" s="286"/>
      <c r="AC2942" s="223"/>
      <c r="AD2942" s="223"/>
      <c r="AE2942" s="223"/>
      <c r="AF2942" s="223"/>
      <c r="AG2942" s="223"/>
      <c r="AH2942" s="223"/>
      <c r="AI2942" s="223"/>
      <c r="AJ2942" s="223"/>
      <c r="AK2942" s="1034"/>
      <c r="AL2942" s="1035"/>
      <c r="AM2942" s="1035"/>
      <c r="AN2942" s="788"/>
      <c r="AO2942" s="789"/>
      <c r="AP2942" s="3"/>
      <c r="AQ2942" s="222">
        <f t="shared" si="1355"/>
        <v>1</v>
      </c>
    </row>
    <row r="2943" spans="2:56" s="162" customFormat="1" ht="12" customHeight="1" x14ac:dyDescent="0.15">
      <c r="B2943" s="1058"/>
      <c r="C2943" s="1063"/>
      <c r="D2943" s="1061"/>
      <c r="E2943" s="1061"/>
      <c r="F2943" s="1061"/>
      <c r="G2943" s="1061"/>
      <c r="H2943" s="1061"/>
      <c r="I2943" s="1061"/>
      <c r="J2943" s="1062"/>
      <c r="K2943" s="192"/>
      <c r="L2943" s="1038"/>
      <c r="M2943" s="1039"/>
      <c r="N2943" s="1038"/>
      <c r="O2943" s="1039"/>
      <c r="P2943" s="1034"/>
      <c r="Q2943" s="1036"/>
      <c r="R2943" s="408"/>
      <c r="S2943" s="408"/>
      <c r="T2943" s="408"/>
      <c r="U2943" s="1034"/>
      <c r="V2943" s="1036"/>
      <c r="W2943" s="1034"/>
      <c r="X2943" s="1035"/>
      <c r="Y2943" s="286"/>
      <c r="Z2943" s="286"/>
      <c r="AA2943" s="286"/>
      <c r="AB2943" s="286"/>
      <c r="AC2943" s="223"/>
      <c r="AD2943" s="223"/>
      <c r="AE2943" s="223"/>
      <c r="AF2943" s="223"/>
      <c r="AG2943" s="223"/>
      <c r="AH2943" s="223"/>
      <c r="AI2943" s="223"/>
      <c r="AJ2943" s="223"/>
      <c r="AK2943" s="1034"/>
      <c r="AL2943" s="1035"/>
      <c r="AM2943" s="1035"/>
      <c r="AN2943" s="788"/>
      <c r="AO2943" s="789"/>
      <c r="AP2943" s="3"/>
      <c r="AQ2943" s="222">
        <f t="shared" si="1355"/>
        <v>1</v>
      </c>
    </row>
    <row r="2944" spans="2:56" s="162" customFormat="1" ht="12" customHeight="1" x14ac:dyDescent="0.15">
      <c r="B2944" s="1058"/>
      <c r="C2944" s="1063"/>
      <c r="D2944" s="1061"/>
      <c r="E2944" s="1061"/>
      <c r="F2944" s="1061"/>
      <c r="G2944" s="1061"/>
      <c r="H2944" s="1061"/>
      <c r="I2944" s="1061"/>
      <c r="J2944" s="1062"/>
      <c r="K2944" s="192"/>
      <c r="L2944" s="1038"/>
      <c r="M2944" s="1039"/>
      <c r="N2944" s="1038"/>
      <c r="O2944" s="1039"/>
      <c r="P2944" s="1034"/>
      <c r="Q2944" s="1036"/>
      <c r="R2944" s="408"/>
      <c r="S2944" s="408"/>
      <c r="T2944" s="408"/>
      <c r="U2944" s="1034"/>
      <c r="V2944" s="1036"/>
      <c r="W2944" s="1034"/>
      <c r="X2944" s="1035"/>
      <c r="Y2944" s="286"/>
      <c r="Z2944" s="286"/>
      <c r="AA2944" s="286"/>
      <c r="AB2944" s="286"/>
      <c r="AC2944" s="223"/>
      <c r="AD2944" s="223"/>
      <c r="AE2944" s="223"/>
      <c r="AF2944" s="223"/>
      <c r="AG2944" s="223"/>
      <c r="AH2944" s="223"/>
      <c r="AI2944" s="223"/>
      <c r="AJ2944" s="223"/>
      <c r="AK2944" s="1034"/>
      <c r="AL2944" s="1035"/>
      <c r="AM2944" s="1035"/>
      <c r="AN2944" s="788"/>
      <c r="AO2944" s="789"/>
      <c r="AP2944" s="3"/>
      <c r="AQ2944" s="222">
        <f t="shared" si="1355"/>
        <v>1</v>
      </c>
    </row>
    <row r="2945" spans="2:86" s="162" customFormat="1" ht="12" customHeight="1" x14ac:dyDescent="0.15">
      <c r="B2945" s="1058"/>
      <c r="C2945" s="1063"/>
      <c r="D2945" s="1061"/>
      <c r="E2945" s="1061"/>
      <c r="F2945" s="1061"/>
      <c r="G2945" s="1061"/>
      <c r="H2945" s="1061"/>
      <c r="I2945" s="1061"/>
      <c r="J2945" s="1062"/>
      <c r="K2945" s="1016" t="s">
        <v>216</v>
      </c>
      <c r="L2945" s="1016" t="s">
        <v>215</v>
      </c>
      <c r="M2945" s="1016"/>
      <c r="N2945" s="1016"/>
      <c r="O2945" s="1016"/>
      <c r="P2945" s="1016"/>
      <c r="Q2945" s="1016"/>
      <c r="R2945" s="1016"/>
      <c r="S2945" s="1016"/>
      <c r="T2945" s="1016"/>
      <c r="U2945" s="1016"/>
      <c r="V2945" s="1016"/>
      <c r="W2945" s="1016"/>
      <c r="X2945" s="1016"/>
      <c r="Y2945" s="1040" t="s">
        <v>466</v>
      </c>
      <c r="Z2945" s="1041"/>
      <c r="AA2945" s="1041"/>
      <c r="AB2945" s="1042"/>
      <c r="AC2945" s="224">
        <f t="shared" ref="AC2945:AJ2945" si="1356">SUM(AC2925:AC2944)</f>
        <v>0</v>
      </c>
      <c r="AD2945" s="224">
        <f t="shared" si="1356"/>
        <v>0</v>
      </c>
      <c r="AE2945" s="224">
        <f t="shared" si="1356"/>
        <v>0</v>
      </c>
      <c r="AF2945" s="224">
        <f t="shared" si="1356"/>
        <v>0</v>
      </c>
      <c r="AG2945" s="224">
        <f t="shared" si="1356"/>
        <v>0</v>
      </c>
      <c r="AH2945" s="224">
        <f t="shared" si="1356"/>
        <v>0</v>
      </c>
      <c r="AI2945" s="224">
        <f t="shared" si="1356"/>
        <v>0</v>
      </c>
      <c r="AJ2945" s="224">
        <f t="shared" si="1356"/>
        <v>0</v>
      </c>
      <c r="AK2945" s="1040" t="s">
        <v>214</v>
      </c>
      <c r="AL2945" s="1041"/>
      <c r="AM2945" s="1041"/>
      <c r="AN2945" s="788"/>
      <c r="AO2945" s="789"/>
      <c r="AP2945" s="3"/>
    </row>
    <row r="2946" spans="2:86" s="162" customFormat="1" ht="12" customHeight="1" x14ac:dyDescent="0.15">
      <c r="B2946" s="1058"/>
      <c r="C2946" s="1063"/>
      <c r="D2946" s="1061"/>
      <c r="E2946" s="1061"/>
      <c r="F2946" s="1061"/>
      <c r="G2946" s="1061"/>
      <c r="H2946" s="1061"/>
      <c r="I2946" s="1061"/>
      <c r="J2946" s="1062"/>
      <c r="K2946" s="1016"/>
      <c r="L2946" s="1016" t="s">
        <v>467</v>
      </c>
      <c r="M2946" s="1016"/>
      <c r="N2946" s="1016"/>
      <c r="O2946" s="1016" t="s">
        <v>213</v>
      </c>
      <c r="P2946" s="1016"/>
      <c r="Q2946" s="1016"/>
      <c r="R2946" s="1016"/>
      <c r="S2946" s="1016"/>
      <c r="T2946" s="1016"/>
      <c r="U2946" s="1016"/>
      <c r="V2946" s="1016"/>
      <c r="W2946" s="1016"/>
      <c r="X2946" s="1016"/>
      <c r="Y2946" s="193">
        <f>COUNTIF(Y2925:Y2944,"○")</f>
        <v>0</v>
      </c>
      <c r="Z2946" s="193">
        <f>COUNTIF(Z2925:Z2944,"○")</f>
        <v>0</v>
      </c>
      <c r="AA2946" s="193">
        <f>COUNTIF(AA2925:AA2944,"○")</f>
        <v>0</v>
      </c>
      <c r="AB2946" s="193">
        <f>COUNTIF(AB2925:AB2944,"○")</f>
        <v>0</v>
      </c>
      <c r="AC2946" s="193">
        <f t="shared" ref="AC2946:AJ2946" si="1357">COUNT(AC2925:AC2944)</f>
        <v>0</v>
      </c>
      <c r="AD2946" s="193">
        <f t="shared" si="1357"/>
        <v>0</v>
      </c>
      <c r="AE2946" s="193">
        <f t="shared" si="1357"/>
        <v>0</v>
      </c>
      <c r="AF2946" s="193">
        <f t="shared" si="1357"/>
        <v>0</v>
      </c>
      <c r="AG2946" s="193">
        <f t="shared" si="1357"/>
        <v>0</v>
      </c>
      <c r="AH2946" s="193">
        <f t="shared" si="1357"/>
        <v>0</v>
      </c>
      <c r="AI2946" s="193">
        <f t="shared" si="1357"/>
        <v>0</v>
      </c>
      <c r="AJ2946" s="193">
        <f t="shared" si="1357"/>
        <v>0</v>
      </c>
      <c r="AK2946" s="1043"/>
      <c r="AL2946" s="1044"/>
      <c r="AM2946" s="1044"/>
      <c r="AN2946" s="1044"/>
      <c r="AO2946" s="1045"/>
      <c r="AP2946" s="3"/>
    </row>
    <row r="2947" spans="2:86" ht="12" customHeight="1" x14ac:dyDescent="0.15">
      <c r="B2947" s="1058"/>
      <c r="C2947" s="1063"/>
      <c r="D2947" s="1061"/>
      <c r="E2947" s="1061"/>
      <c r="F2947" s="1061"/>
      <c r="G2947" s="1061"/>
      <c r="H2947" s="1061"/>
      <c r="I2947" s="1061"/>
      <c r="J2947" s="1062"/>
      <c r="K2947" s="1016"/>
      <c r="L2947" s="1016"/>
      <c r="M2947" s="1016"/>
      <c r="N2947" s="1016"/>
      <c r="O2947" s="1016" t="s">
        <v>468</v>
      </c>
      <c r="P2947" s="1016"/>
      <c r="Q2947" s="1016"/>
      <c r="R2947" s="1016"/>
      <c r="S2947" s="1016"/>
      <c r="T2947" s="1016"/>
      <c r="U2947" s="1016"/>
      <c r="V2947" s="1016"/>
      <c r="W2947" s="1016"/>
      <c r="X2947" s="1016"/>
      <c r="Y2947" s="1034" t="str">
        <f>IF(Y2946&gt;0,"Ⅳ",IF(Z2946&gt;0,"Ⅲ",IF(AA2946&gt;0,"Ⅱa",IF(AB2946&gt;0,"Ⅱb","Ⅰ"))))</f>
        <v>Ⅰ</v>
      </c>
      <c r="Z2947" s="1035"/>
      <c r="AA2947" s="1035"/>
      <c r="AB2947" s="1036"/>
      <c r="AC2947" s="1034" t="str">
        <f>IF(AC2946&gt;0,"Ⅳ",IF(AD2946&gt;0,"Ⅲ",IF(AE2946&gt;0,"Ⅱa",IF(AF2946&gt;0,"Ⅱb","Ⅰ"))))</f>
        <v>Ⅰ</v>
      </c>
      <c r="AD2947" s="1035"/>
      <c r="AE2947" s="1035"/>
      <c r="AF2947" s="1036"/>
      <c r="AG2947" s="1034" t="str">
        <f>IF(AG2946&gt;0,"Ⅳ",IF(AH2946&gt;0,"Ⅲ",IF(AI2946&gt;0,"Ⅱa",IF(AJ2946&gt;0,"Ⅱb","Ⅰ"))))</f>
        <v>Ⅰ</v>
      </c>
      <c r="AH2947" s="1035"/>
      <c r="AI2947" s="1035"/>
      <c r="AJ2947" s="1036"/>
      <c r="AK2947" s="1046"/>
      <c r="AL2947" s="1047"/>
      <c r="AM2947" s="1047"/>
      <c r="AN2947" s="1047"/>
      <c r="AO2947" s="1048"/>
      <c r="AP2947" s="3"/>
      <c r="AQ2947" s="282" t="s">
        <v>312</v>
      </c>
      <c r="AR2947" s="282" t="s">
        <v>313</v>
      </c>
      <c r="AS2947" s="699" t="s">
        <v>316</v>
      </c>
      <c r="AT2947" s="1026"/>
    </row>
    <row r="2948" spans="2:86" ht="12" customHeight="1" x14ac:dyDescent="0.15">
      <c r="B2948" s="1058"/>
      <c r="C2948" s="1063"/>
      <c r="D2948" s="1061"/>
      <c r="E2948" s="1061"/>
      <c r="F2948" s="1061"/>
      <c r="G2948" s="1061"/>
      <c r="H2948" s="1061"/>
      <c r="I2948" s="1061"/>
      <c r="J2948" s="1062"/>
      <c r="K2948" s="1016"/>
      <c r="L2948" s="1016" t="s">
        <v>469</v>
      </c>
      <c r="M2948" s="1016"/>
      <c r="N2948" s="1016"/>
      <c r="O2948" s="1016" t="s">
        <v>212</v>
      </c>
      <c r="P2948" s="1016"/>
      <c r="Q2948" s="1016"/>
      <c r="R2948" s="1016"/>
      <c r="S2948" s="1016"/>
      <c r="T2948" s="1016"/>
      <c r="U2948" s="1016"/>
      <c r="V2948" s="1016"/>
      <c r="W2948" s="1016"/>
      <c r="X2948" s="1016"/>
      <c r="Y2948" s="187" t="s">
        <v>32</v>
      </c>
      <c r="Z2948" s="187" t="s">
        <v>33</v>
      </c>
      <c r="AA2948" s="1027" t="s">
        <v>34</v>
      </c>
      <c r="AB2948" s="1027"/>
      <c r="AC2948" s="187" t="s">
        <v>32</v>
      </c>
      <c r="AD2948" s="187" t="s">
        <v>33</v>
      </c>
      <c r="AE2948" s="1027" t="s">
        <v>34</v>
      </c>
      <c r="AF2948" s="1027"/>
      <c r="AG2948" s="187" t="s">
        <v>32</v>
      </c>
      <c r="AH2948" s="187" t="s">
        <v>33</v>
      </c>
      <c r="AI2948" s="1027" t="s">
        <v>34</v>
      </c>
      <c r="AJ2948" s="1027"/>
      <c r="AK2948" s="1046"/>
      <c r="AL2948" s="1047"/>
      <c r="AM2948" s="1047"/>
      <c r="AN2948" s="1047"/>
      <c r="AO2948" s="1048"/>
      <c r="AP2948" s="3"/>
      <c r="AQ2948" s="1028">
        <f>+Y2946+Z2946</f>
        <v>0</v>
      </c>
      <c r="AR2948" s="1029"/>
      <c r="AS2948" s="1028">
        <f>+AA2946+AB2946</f>
        <v>0</v>
      </c>
      <c r="AT2948" s="1029"/>
    </row>
    <row r="2949" spans="2:86" ht="12" customHeight="1" x14ac:dyDescent="0.15">
      <c r="B2949" s="1058"/>
      <c r="C2949" s="1063"/>
      <c r="D2949" s="1061"/>
      <c r="E2949" s="1061"/>
      <c r="F2949" s="1061"/>
      <c r="G2949" s="1061"/>
      <c r="H2949" s="1061"/>
      <c r="I2949" s="1061"/>
      <c r="J2949" s="1062"/>
      <c r="K2949" s="1016"/>
      <c r="L2949" s="1016"/>
      <c r="M2949" s="1016"/>
      <c r="N2949" s="1016"/>
      <c r="O2949" s="1016" t="s">
        <v>470</v>
      </c>
      <c r="P2949" s="1016"/>
      <c r="Q2949" s="1016"/>
      <c r="R2949" s="1016"/>
      <c r="S2949" s="1016"/>
      <c r="T2949" s="1016"/>
      <c r="U2949" s="1016"/>
      <c r="V2949" s="1016"/>
      <c r="W2949" s="1016"/>
      <c r="X2949" s="1016"/>
      <c r="Y2949" s="193" t="str">
        <f>IF(Y2946=0,"",1)</f>
        <v/>
      </c>
      <c r="Z2949" s="193" t="str">
        <f>IF(Z2946=0,"",1)</f>
        <v/>
      </c>
      <c r="AA2949" s="1030" t="str">
        <f>IF(AQ2948=1,"",IF(AS2948&gt;0,1,""))</f>
        <v/>
      </c>
      <c r="AB2949" s="1031"/>
      <c r="AC2949" s="193">
        <f>+AC2946</f>
        <v>0</v>
      </c>
      <c r="AD2949" s="193">
        <f>AD2946</f>
        <v>0</v>
      </c>
      <c r="AE2949" s="1030">
        <f>AE2946+AF2946</f>
        <v>0</v>
      </c>
      <c r="AF2949" s="1031"/>
      <c r="AG2949" s="193">
        <f>AG2946</f>
        <v>0</v>
      </c>
      <c r="AH2949" s="193">
        <f>AH2946</f>
        <v>0</v>
      </c>
      <c r="AI2949" s="1030">
        <f>AI2946+AJ2946</f>
        <v>0</v>
      </c>
      <c r="AJ2949" s="1031"/>
      <c r="AK2949" s="1046"/>
      <c r="AL2949" s="1047"/>
      <c r="AM2949" s="1047"/>
      <c r="AN2949" s="1047"/>
      <c r="AO2949" s="1048"/>
      <c r="AP2949" s="3"/>
      <c r="AQ2949" s="197">
        <f>+Y2946+AC2949+AG2949</f>
        <v>0</v>
      </c>
      <c r="AR2949" s="197">
        <f>+Z2946+AD2949+AH2949</f>
        <v>0</v>
      </c>
      <c r="AS2949" s="1032">
        <f>+AS2948+AE2949+AI2949</f>
        <v>0</v>
      </c>
      <c r="AT2949" s="1033"/>
    </row>
    <row r="2950" spans="2:86" ht="12" customHeight="1" x14ac:dyDescent="0.15">
      <c r="B2950" s="1058"/>
      <c r="C2950" s="1063"/>
      <c r="D2950" s="1061"/>
      <c r="E2950" s="1061"/>
      <c r="F2950" s="1061"/>
      <c r="G2950" s="1061"/>
      <c r="H2950" s="1061"/>
      <c r="I2950" s="1061"/>
      <c r="J2950" s="1062"/>
      <c r="K2950" s="1016"/>
      <c r="L2950" s="1016"/>
      <c r="M2950" s="1016"/>
      <c r="N2950" s="1016"/>
      <c r="O2950" s="1016" t="s">
        <v>471</v>
      </c>
      <c r="P2950" s="1016"/>
      <c r="Q2950" s="1016"/>
      <c r="R2950" s="1016"/>
      <c r="S2950" s="1016"/>
      <c r="T2950" s="1016"/>
      <c r="U2950" s="1016"/>
      <c r="V2950" s="1016"/>
      <c r="W2950" s="1016"/>
      <c r="X2950" s="1016"/>
      <c r="Y2950" s="1034" t="s">
        <v>875</v>
      </c>
      <c r="Z2950" s="1035"/>
      <c r="AA2950" s="1035"/>
      <c r="AB2950" s="1036"/>
      <c r="AC2950" s="1034" t="str">
        <f>IF(AC2949&gt;0,"Ⅳ",IF(AD2949&gt;0,"Ⅲ",IF(AE2949&gt;0,"Ⅱ","Ⅰ")))</f>
        <v>Ⅰ</v>
      </c>
      <c r="AD2950" s="1035"/>
      <c r="AE2950" s="1035"/>
      <c r="AF2950" s="1036"/>
      <c r="AG2950" s="1034" t="str">
        <f>IF(AG2949&gt;0,"Ⅳ",IF(AH2949&gt;0,"Ⅲ",IF(AI2949&gt;0,"Ⅱ","Ⅰ")))</f>
        <v>Ⅰ</v>
      </c>
      <c r="AH2950" s="1035"/>
      <c r="AI2950" s="1035"/>
      <c r="AJ2950" s="1036"/>
      <c r="AK2950" s="1046"/>
      <c r="AL2950" s="1047"/>
      <c r="AM2950" s="1047"/>
      <c r="AN2950" s="1047"/>
      <c r="AO2950" s="1048"/>
      <c r="AP2950" s="3"/>
      <c r="AQ2950" s="1037" t="str">
        <f>IF(AQ2949&gt;0,"Ⅳ",IF(AR2949&gt;0,"Ⅲ",IF(AS2949&gt;0,"Ⅱ","Ⅰ")))</f>
        <v>Ⅰ</v>
      </c>
      <c r="AR2950" s="1037"/>
      <c r="AS2950" s="1037"/>
      <c r="AT2950" s="1037"/>
    </row>
    <row r="2951" spans="2:86" ht="12" customHeight="1" x14ac:dyDescent="0.15">
      <c r="B2951" s="1058"/>
      <c r="C2951" s="1063"/>
      <c r="D2951" s="1061"/>
      <c r="E2951" s="1061"/>
      <c r="F2951" s="1061"/>
      <c r="G2951" s="1061"/>
      <c r="H2951" s="1061"/>
      <c r="I2951" s="1061"/>
      <c r="J2951" s="1062"/>
      <c r="K2951" s="1016"/>
      <c r="L2951" s="1016"/>
      <c r="M2951" s="1016"/>
      <c r="N2951" s="1016"/>
      <c r="O2951" s="1016" t="s">
        <v>472</v>
      </c>
      <c r="P2951" s="1016"/>
      <c r="Q2951" s="1016"/>
      <c r="R2951" s="1016"/>
      <c r="S2951" s="1016"/>
      <c r="T2951" s="1016"/>
      <c r="U2951" s="1016"/>
      <c r="V2951" s="1016"/>
      <c r="W2951" s="1016"/>
      <c r="X2951" s="1016"/>
      <c r="Y2951" s="1034" t="str">
        <f>IF(COUNTIF(Y2950:AJ2950,"Ⅳ")&gt;0,"Ⅳ",IF(COUNTIF(Y2950:AJ2950,"Ⅲ")&gt;0,"Ⅲ",IF(COUNTIF(Y2950:AJ2950,"Ⅱ")&gt;0,"Ⅱ","Ⅰ")))</f>
        <v>Ⅰ</v>
      </c>
      <c r="Z2951" s="1035"/>
      <c r="AA2951" s="1035"/>
      <c r="AB2951" s="1035"/>
      <c r="AC2951" s="1035"/>
      <c r="AD2951" s="1035"/>
      <c r="AE2951" s="1035"/>
      <c r="AF2951" s="1035"/>
      <c r="AG2951" s="1035"/>
      <c r="AH2951" s="1035"/>
      <c r="AI2951" s="1035"/>
      <c r="AJ2951" s="1036"/>
      <c r="AK2951" s="1049"/>
      <c r="AL2951" s="1050"/>
      <c r="AM2951" s="1050"/>
      <c r="AN2951" s="1050"/>
      <c r="AO2951" s="1051"/>
      <c r="AP2951" s="3"/>
    </row>
    <row r="2952" spans="2:86" ht="14.25" customHeight="1" x14ac:dyDescent="0.15">
      <c r="B2952" s="1058"/>
      <c r="C2952" s="1063"/>
      <c r="D2952" s="1061"/>
      <c r="E2952" s="1061"/>
      <c r="F2952" s="1061"/>
      <c r="G2952" s="1061"/>
      <c r="H2952" s="1061"/>
      <c r="I2952" s="1061"/>
      <c r="J2952" s="1062"/>
      <c r="K2952" s="1016" t="s">
        <v>169</v>
      </c>
      <c r="L2952" s="1017"/>
      <c r="M2952" s="1017"/>
      <c r="N2952" s="1017"/>
      <c r="O2952" s="1017"/>
      <c r="P2952" s="1017"/>
      <c r="Q2952" s="1017"/>
      <c r="R2952" s="1017"/>
      <c r="S2952" s="1017"/>
      <c r="T2952" s="1017"/>
      <c r="U2952" s="1017"/>
      <c r="V2952" s="1017"/>
      <c r="W2952" s="1017"/>
      <c r="X2952" s="1017"/>
      <c r="Y2952" s="1017"/>
      <c r="Z2952" s="1017"/>
      <c r="AA2952" s="1017"/>
      <c r="AB2952" s="1017"/>
      <c r="AC2952" s="1017"/>
      <c r="AD2952" s="1017"/>
      <c r="AE2952" s="1017"/>
      <c r="AF2952" s="1017"/>
      <c r="AG2952" s="1017"/>
      <c r="AH2952" s="1017"/>
      <c r="AI2952" s="1017"/>
      <c r="AJ2952" s="1017"/>
      <c r="AK2952" s="1017"/>
      <c r="AL2952" s="1017"/>
      <c r="AM2952" s="1017"/>
      <c r="AN2952" s="1017"/>
      <c r="AO2952" s="1017"/>
      <c r="AP2952" s="3"/>
    </row>
    <row r="2953" spans="2:86" ht="14.25" customHeight="1" x14ac:dyDescent="0.15">
      <c r="B2953" s="1058"/>
      <c r="C2953" s="1063"/>
      <c r="D2953" s="1061"/>
      <c r="E2953" s="1061"/>
      <c r="F2953" s="1061"/>
      <c r="G2953" s="1061"/>
      <c r="H2953" s="1061"/>
      <c r="I2953" s="1061"/>
      <c r="J2953" s="1062"/>
      <c r="K2953" s="1016"/>
      <c r="L2953" s="1017"/>
      <c r="M2953" s="1017"/>
      <c r="N2953" s="1017"/>
      <c r="O2953" s="1017"/>
      <c r="P2953" s="1017"/>
      <c r="Q2953" s="1017"/>
      <c r="R2953" s="1017"/>
      <c r="S2953" s="1017"/>
      <c r="T2953" s="1017"/>
      <c r="U2953" s="1017"/>
      <c r="V2953" s="1017"/>
      <c r="W2953" s="1017"/>
      <c r="X2953" s="1017"/>
      <c r="Y2953" s="1017"/>
      <c r="Z2953" s="1017"/>
      <c r="AA2953" s="1017"/>
      <c r="AB2953" s="1017"/>
      <c r="AC2953" s="1017"/>
      <c r="AD2953" s="1017"/>
      <c r="AE2953" s="1017"/>
      <c r="AF2953" s="1017"/>
      <c r="AG2953" s="1017"/>
      <c r="AH2953" s="1017"/>
      <c r="AI2953" s="1017"/>
      <c r="AJ2953" s="1017"/>
      <c r="AK2953" s="1017"/>
      <c r="AL2953" s="1017"/>
      <c r="AM2953" s="1017"/>
      <c r="AN2953" s="1017"/>
      <c r="AO2953" s="1017"/>
      <c r="AP2953" s="3"/>
    </row>
    <row r="2954" spans="2:86" ht="12" customHeight="1" x14ac:dyDescent="0.15">
      <c r="B2954" s="1058"/>
      <c r="C2954" s="1063"/>
      <c r="D2954" s="1061"/>
      <c r="E2954" s="1061"/>
      <c r="F2954" s="1061"/>
      <c r="G2954" s="1061"/>
      <c r="H2954" s="1061"/>
      <c r="I2954" s="1061"/>
      <c r="J2954" s="1062"/>
      <c r="K2954" s="1018" t="s">
        <v>473</v>
      </c>
      <c r="L2954" s="1018"/>
      <c r="M2954" s="1018"/>
      <c r="N2954" s="1018"/>
      <c r="O2954" s="1018"/>
      <c r="P2954" s="1018"/>
      <c r="Q2954" s="1018"/>
      <c r="R2954" s="1018"/>
      <c r="S2954" s="1018"/>
      <c r="T2954" s="1018"/>
      <c r="U2954" s="1018"/>
      <c r="V2954" s="1018"/>
      <c r="W2954" s="1018"/>
      <c r="X2954" s="1018"/>
      <c r="Y2954" s="1018"/>
      <c r="Z2954" s="1018"/>
      <c r="AA2954" s="1018"/>
      <c r="AB2954" s="1018"/>
      <c r="AC2954" s="1018"/>
      <c r="AD2954" s="1018"/>
      <c r="AE2954" s="1018"/>
      <c r="AF2954" s="1018"/>
      <c r="AG2954" s="1018"/>
      <c r="AH2954" s="1018"/>
      <c r="AI2954" s="1018"/>
      <c r="AJ2954" s="1018"/>
      <c r="AK2954" s="1018"/>
      <c r="AL2954" s="1018"/>
      <c r="AM2954" s="1018"/>
      <c r="AN2954" s="1018"/>
      <c r="AO2954" s="1018"/>
      <c r="AP2954" s="3"/>
    </row>
    <row r="2955" spans="2:86" ht="12" customHeight="1" x14ac:dyDescent="0.15">
      <c r="B2955" s="1058"/>
      <c r="C2955" s="1063"/>
      <c r="D2955" s="1061"/>
      <c r="E2955" s="1061"/>
      <c r="F2955" s="1061"/>
      <c r="G2955" s="1061"/>
      <c r="H2955" s="1061"/>
      <c r="I2955" s="1061"/>
      <c r="J2955" s="1062"/>
      <c r="K2955" s="1019" t="s">
        <v>523</v>
      </c>
      <c r="L2955" s="1019"/>
      <c r="M2955" s="1019"/>
      <c r="N2955" s="1019"/>
      <c r="O2955" s="1019"/>
      <c r="P2955" s="1019"/>
      <c r="Q2955" s="1019"/>
      <c r="R2955" s="1019"/>
      <c r="S2955" s="1019"/>
      <c r="T2955" s="1019"/>
      <c r="U2955" s="1019"/>
      <c r="V2955" s="1019"/>
      <c r="W2955" s="1019"/>
      <c r="X2955" s="1019"/>
      <c r="Y2955" s="1019"/>
      <c r="Z2955" s="1019"/>
      <c r="AA2955" s="1019"/>
      <c r="AB2955" s="1019"/>
      <c r="AC2955" s="1019"/>
      <c r="AD2955" s="1019"/>
      <c r="AE2955" s="1019"/>
      <c r="AF2955" s="1019"/>
      <c r="AG2955" s="1019"/>
      <c r="AH2955" s="1019"/>
      <c r="AI2955" s="1019"/>
      <c r="AJ2955" s="1019"/>
      <c r="AK2955" s="1019"/>
      <c r="AL2955" s="1019"/>
      <c r="AM2955" s="1019"/>
      <c r="AN2955" s="1019"/>
      <c r="AO2955" s="1019"/>
      <c r="AP2955" s="3"/>
    </row>
    <row r="2956" spans="2:86" ht="12" customHeight="1" x14ac:dyDescent="0.15">
      <c r="B2956" s="1058"/>
      <c r="C2956" s="1063"/>
      <c r="D2956" s="1061"/>
      <c r="E2956" s="1061"/>
      <c r="F2956" s="1061"/>
      <c r="G2956" s="1061"/>
      <c r="H2956" s="1061"/>
      <c r="I2956" s="1061"/>
      <c r="J2956" s="1062"/>
      <c r="K2956" s="194" t="s">
        <v>474</v>
      </c>
      <c r="L2956" s="195"/>
      <c r="M2956" s="195"/>
      <c r="N2956" s="195"/>
      <c r="O2956" s="195"/>
      <c r="P2956" s="195"/>
      <c r="Q2956" s="195"/>
      <c r="R2956" s="195"/>
      <c r="S2956" s="195"/>
      <c r="T2956" s="195"/>
      <c r="U2956" s="195"/>
      <c r="V2956" s="195"/>
      <c r="W2956" s="195"/>
      <c r="X2956" s="195"/>
      <c r="Y2956" s="195"/>
      <c r="Z2956" s="195"/>
      <c r="AA2956" s="195"/>
      <c r="AB2956" s="195"/>
      <c r="AC2956" s="195"/>
      <c r="AD2956" s="195"/>
      <c r="AE2956" s="195"/>
      <c r="AF2956" s="195"/>
      <c r="AG2956" s="195"/>
      <c r="AH2956" s="195"/>
      <c r="AI2956" s="195"/>
      <c r="AJ2956" s="195"/>
      <c r="AK2956" s="195"/>
      <c r="AL2956" s="195"/>
      <c r="AM2956" s="195"/>
      <c r="AN2956" s="195"/>
      <c r="AO2956" s="196"/>
      <c r="AP2956" s="3"/>
    </row>
    <row r="2957" spans="2:86" ht="12" customHeight="1" x14ac:dyDescent="0.15">
      <c r="B2957" s="1058"/>
      <c r="C2957" s="1063"/>
      <c r="D2957" s="1061"/>
      <c r="E2957" s="1061"/>
      <c r="F2957" s="1061"/>
      <c r="G2957" s="1061"/>
      <c r="H2957" s="1061"/>
      <c r="I2957" s="1061"/>
      <c r="J2957" s="1062"/>
      <c r="K2957" s="194" t="s">
        <v>475</v>
      </c>
      <c r="L2957" s="195"/>
      <c r="M2957" s="195"/>
      <c r="N2957" s="195"/>
      <c r="O2957" s="195"/>
      <c r="P2957" s="195"/>
      <c r="Q2957" s="195"/>
      <c r="R2957" s="195"/>
      <c r="S2957" s="195"/>
      <c r="T2957" s="195"/>
      <c r="U2957" s="195"/>
      <c r="V2957" s="195"/>
      <c r="W2957" s="195"/>
      <c r="X2957" s="195"/>
      <c r="Y2957" s="195"/>
      <c r="Z2957" s="195"/>
      <c r="AA2957" s="195"/>
      <c r="AB2957" s="195"/>
      <c r="AC2957" s="195"/>
      <c r="AD2957" s="195"/>
      <c r="AE2957" s="195"/>
      <c r="AF2957" s="195"/>
      <c r="AG2957" s="195"/>
      <c r="AH2957" s="195"/>
      <c r="AI2957" s="195"/>
      <c r="AJ2957" s="195"/>
      <c r="AK2957" s="195"/>
      <c r="AL2957" s="195"/>
      <c r="AM2957" s="195"/>
      <c r="AN2957" s="195"/>
      <c r="AO2957" s="196"/>
      <c r="AP2957" s="3"/>
    </row>
    <row r="2958" spans="2:86" ht="12" customHeight="1" x14ac:dyDescent="0.15">
      <c r="B2958" s="1058"/>
      <c r="C2958" s="1063"/>
      <c r="D2958" s="1061"/>
      <c r="E2958" s="1061"/>
      <c r="F2958" s="1061"/>
      <c r="G2958" s="1061"/>
      <c r="H2958" s="1061"/>
      <c r="I2958" s="1061"/>
      <c r="J2958" s="1062"/>
      <c r="K2958" s="1020" t="s">
        <v>476</v>
      </c>
      <c r="L2958" s="1021"/>
      <c r="M2958" s="1021"/>
      <c r="N2958" s="1021"/>
      <c r="O2958" s="1021"/>
      <c r="P2958" s="1021"/>
      <c r="Q2958" s="1021"/>
      <c r="R2958" s="1021"/>
      <c r="S2958" s="1021"/>
      <c r="T2958" s="1021"/>
      <c r="U2958" s="1021"/>
      <c r="V2958" s="1021"/>
      <c r="W2958" s="1021"/>
      <c r="X2958" s="1021"/>
      <c r="Y2958" s="1021"/>
      <c r="Z2958" s="1021"/>
      <c r="AA2958" s="1021"/>
      <c r="AB2958" s="1021"/>
      <c r="AC2958" s="1021"/>
      <c r="AD2958" s="1021"/>
      <c r="AE2958" s="1021"/>
      <c r="AF2958" s="1021"/>
      <c r="AG2958" s="1021"/>
      <c r="AH2958" s="1021"/>
      <c r="AI2958" s="1021"/>
      <c r="AJ2958" s="1021"/>
      <c r="AK2958" s="1021"/>
      <c r="AL2958" s="1021"/>
      <c r="AM2958" s="1021"/>
      <c r="AN2958" s="1021"/>
      <c r="AO2958" s="1022"/>
      <c r="AP2958" s="3"/>
    </row>
    <row r="2959" spans="2:86" ht="12" customHeight="1" x14ac:dyDescent="0.15">
      <c r="B2959" s="591"/>
      <c r="C2959" s="1064"/>
      <c r="D2959" s="1065"/>
      <c r="E2959" s="1065"/>
      <c r="F2959" s="1065"/>
      <c r="G2959" s="1065"/>
      <c r="H2959" s="1065"/>
      <c r="I2959" s="1065"/>
      <c r="J2959" s="1066"/>
      <c r="K2959" s="1023"/>
      <c r="L2959" s="1024"/>
      <c r="M2959" s="1024"/>
      <c r="N2959" s="1024"/>
      <c r="O2959" s="1024"/>
      <c r="P2959" s="1024"/>
      <c r="Q2959" s="1024"/>
      <c r="R2959" s="1024"/>
      <c r="S2959" s="1024"/>
      <c r="T2959" s="1024"/>
      <c r="U2959" s="1024"/>
      <c r="V2959" s="1024"/>
      <c r="W2959" s="1024"/>
      <c r="X2959" s="1024"/>
      <c r="Y2959" s="1024"/>
      <c r="Z2959" s="1024"/>
      <c r="AA2959" s="1024"/>
      <c r="AB2959" s="1024"/>
      <c r="AC2959" s="1024"/>
      <c r="AD2959" s="1024"/>
      <c r="AE2959" s="1024"/>
      <c r="AF2959" s="1024"/>
      <c r="AG2959" s="1024"/>
      <c r="AH2959" s="1024"/>
      <c r="AI2959" s="1024"/>
      <c r="AJ2959" s="1024"/>
      <c r="AK2959" s="1024"/>
      <c r="AL2959" s="1024"/>
      <c r="AM2959" s="1024"/>
      <c r="AN2959" s="1024"/>
      <c r="AO2959" s="1025"/>
      <c r="AP2959" s="3"/>
    </row>
    <row r="2960" spans="2:86" s="9" customFormat="1" ht="12" customHeight="1" x14ac:dyDescent="0.15">
      <c r="B2960" s="3" t="s">
        <v>527</v>
      </c>
      <c r="AQ2960" s="162"/>
      <c r="AR2960" s="162"/>
      <c r="AS2960" s="162"/>
      <c r="AT2960" s="162"/>
      <c r="AU2960" s="162"/>
      <c r="AV2960" s="162"/>
      <c r="AW2960" s="162"/>
      <c r="AX2960" s="162"/>
      <c r="AY2960" s="162"/>
      <c r="AZ2960" s="162"/>
      <c r="BA2960" s="162"/>
      <c r="BB2960" s="162"/>
      <c r="BC2960" s="162"/>
      <c r="BD2960" s="162"/>
      <c r="BE2960" s="162"/>
      <c r="BF2960" s="162"/>
      <c r="BG2960" s="162"/>
      <c r="BH2960" s="162"/>
      <c r="BI2960" s="162"/>
      <c r="BJ2960" s="162"/>
      <c r="BK2960" s="162"/>
      <c r="BL2960" s="162"/>
      <c r="BM2960" s="162"/>
      <c r="BN2960" s="162"/>
      <c r="BO2960" s="162"/>
      <c r="BP2960" s="162"/>
      <c r="BQ2960" s="162"/>
      <c r="BR2960" s="162"/>
      <c r="BS2960" s="162"/>
      <c r="BT2960" s="162"/>
      <c r="BU2960" s="162"/>
      <c r="BV2960" s="162"/>
      <c r="BW2960" s="162"/>
      <c r="BX2960" s="162"/>
      <c r="BY2960" s="162"/>
      <c r="BZ2960" s="162"/>
      <c r="CA2960" s="162"/>
      <c r="CB2960" s="162"/>
      <c r="CC2960" s="162"/>
      <c r="CD2960" s="162"/>
      <c r="CE2960" s="162"/>
      <c r="CF2960" s="162"/>
      <c r="CG2960" s="162"/>
      <c r="CH2960" s="162"/>
    </row>
    <row r="2961" spans="2:86" ht="12" customHeight="1" thickBot="1" x14ac:dyDescent="0.2">
      <c r="B2961" s="3" t="s">
        <v>524</v>
      </c>
    </row>
    <row r="2962" spans="2:86" ht="12" customHeight="1" x14ac:dyDescent="0.15">
      <c r="B2962" s="3" t="s">
        <v>525</v>
      </c>
      <c r="AU2962" s="1000" t="s">
        <v>305</v>
      </c>
      <c r="AV2962" s="1001" t="s">
        <v>298</v>
      </c>
      <c r="AW2962" s="1003" t="s">
        <v>299</v>
      </c>
      <c r="AX2962" s="1005" t="s">
        <v>306</v>
      </c>
      <c r="AY2962" s="1006"/>
      <c r="AZ2962" s="1006"/>
      <c r="BA2962" s="1006"/>
      <c r="BB2962" s="1006"/>
      <c r="BC2962" s="1006"/>
      <c r="BD2962" s="1006"/>
      <c r="BE2962" s="1006"/>
      <c r="BF2962" s="1006"/>
      <c r="BG2962" s="1006"/>
      <c r="BH2962" s="1006"/>
      <c r="BI2962" s="1006"/>
      <c r="BJ2962" s="1006"/>
      <c r="BK2962" s="1006"/>
      <c r="BL2962" s="1006"/>
      <c r="BM2962" s="1006"/>
      <c r="BN2962" s="1006"/>
      <c r="BO2962" s="1006"/>
      <c r="BP2962" s="1006"/>
      <c r="BQ2962" s="1006"/>
      <c r="BR2962" s="1007"/>
      <c r="BS2962" s="807" t="s">
        <v>300</v>
      </c>
      <c r="BT2962" s="1008"/>
      <c r="BU2962" s="1008"/>
      <c r="BV2962" s="1008"/>
      <c r="BW2962" s="1009" t="s">
        <v>307</v>
      </c>
      <c r="BX2962" s="1010"/>
      <c r="BY2962" s="1010"/>
      <c r="BZ2962" s="1010"/>
      <c r="CA2962" s="1010"/>
      <c r="CB2962" s="1010"/>
      <c r="CC2962" s="1010"/>
      <c r="CD2962" s="1010"/>
      <c r="CE2962" s="1010"/>
      <c r="CF2962" s="1010"/>
      <c r="CG2962" s="1010"/>
      <c r="CH2962" s="1011"/>
    </row>
    <row r="2963" spans="2:86" ht="12" customHeight="1" x14ac:dyDescent="0.15">
      <c r="B2963" s="3" t="s">
        <v>477</v>
      </c>
      <c r="AU2963" s="1000"/>
      <c r="AV2963" s="1002"/>
      <c r="AW2963" s="1004"/>
      <c r="AX2963" s="1012" t="s">
        <v>308</v>
      </c>
      <c r="AY2963" s="686"/>
      <c r="AZ2963" s="686"/>
      <c r="BA2963" s="686"/>
      <c r="BB2963" s="686"/>
      <c r="BC2963" s="686"/>
      <c r="BD2963" s="686"/>
      <c r="BE2963" s="686"/>
      <c r="BF2963" s="686"/>
      <c r="BG2963" s="686"/>
      <c r="BH2963" s="686"/>
      <c r="BI2963" s="686"/>
      <c r="BJ2963" s="686" t="s">
        <v>309</v>
      </c>
      <c r="BK2963" s="686"/>
      <c r="BL2963" s="686"/>
      <c r="BM2963" s="686"/>
      <c r="BN2963" s="686"/>
      <c r="BO2963" s="686"/>
      <c r="BP2963" s="686"/>
      <c r="BQ2963" s="686"/>
      <c r="BR2963" s="1013"/>
      <c r="BS2963" s="1008"/>
      <c r="BT2963" s="1008"/>
      <c r="BU2963" s="1008"/>
      <c r="BV2963" s="1008"/>
      <c r="BW2963" s="1014" t="s">
        <v>302</v>
      </c>
      <c r="BX2963" s="699"/>
      <c r="BY2963" s="699"/>
      <c r="BZ2963" s="699"/>
      <c r="CA2963" s="686" t="s">
        <v>310</v>
      </c>
      <c r="CB2963" s="686"/>
      <c r="CC2963" s="686"/>
      <c r="CD2963" s="686"/>
      <c r="CE2963" s="686"/>
      <c r="CF2963" s="686"/>
      <c r="CG2963" s="686"/>
      <c r="CH2963" s="1013"/>
    </row>
    <row r="2964" spans="2:86" ht="12" customHeight="1" x14ac:dyDescent="0.15">
      <c r="B2964" s="3" t="s">
        <v>526</v>
      </c>
      <c r="AU2964" s="1000"/>
      <c r="AV2964" s="1002"/>
      <c r="AW2964" s="1004"/>
      <c r="AX2964" s="1012" t="s">
        <v>26</v>
      </c>
      <c r="AY2964" s="686"/>
      <c r="AZ2964" s="686"/>
      <c r="BA2964" s="686"/>
      <c r="BB2964" s="686" t="s">
        <v>22</v>
      </c>
      <c r="BC2964" s="686"/>
      <c r="BD2964" s="686"/>
      <c r="BE2964" s="686"/>
      <c r="BF2964" s="686" t="s">
        <v>24</v>
      </c>
      <c r="BG2964" s="686"/>
      <c r="BH2964" s="686"/>
      <c r="BI2964" s="686"/>
      <c r="BJ2964" s="699" t="s">
        <v>26</v>
      </c>
      <c r="BK2964" s="699"/>
      <c r="BL2964" s="699"/>
      <c r="BM2964" s="699" t="s">
        <v>22</v>
      </c>
      <c r="BN2964" s="699"/>
      <c r="BO2964" s="699"/>
      <c r="BP2964" s="699" t="s">
        <v>24</v>
      </c>
      <c r="BQ2964" s="699"/>
      <c r="BR2964" s="1015"/>
      <c r="BS2964" s="807" t="s">
        <v>26</v>
      </c>
      <c r="BT2964" s="807" t="s">
        <v>22</v>
      </c>
      <c r="BU2964" s="807" t="s">
        <v>24</v>
      </c>
      <c r="BV2964" s="807" t="s">
        <v>303</v>
      </c>
      <c r="BW2964" s="1012" t="s">
        <v>311</v>
      </c>
      <c r="BX2964" s="686"/>
      <c r="BY2964" s="686"/>
      <c r="BZ2964" s="686"/>
      <c r="CA2964" s="686" t="s">
        <v>22</v>
      </c>
      <c r="CB2964" s="686"/>
      <c r="CC2964" s="686"/>
      <c r="CD2964" s="686"/>
      <c r="CE2964" s="686" t="s">
        <v>24</v>
      </c>
      <c r="CF2964" s="686"/>
      <c r="CG2964" s="686"/>
      <c r="CH2964" s="1013"/>
    </row>
    <row r="2965" spans="2:86" ht="12" customHeight="1" x14ac:dyDescent="0.15">
      <c r="B2965" s="3" t="s">
        <v>478</v>
      </c>
      <c r="AU2965" s="1000"/>
      <c r="AV2965" s="1002"/>
      <c r="AW2965" s="1004"/>
      <c r="AX2965" s="156" t="s">
        <v>862</v>
      </c>
      <c r="AY2965" s="157" t="s">
        <v>863</v>
      </c>
      <c r="AZ2965" s="157" t="s">
        <v>864</v>
      </c>
      <c r="BA2965" s="158" t="s">
        <v>865</v>
      </c>
      <c r="BB2965" s="159" t="s">
        <v>866</v>
      </c>
      <c r="BC2965" s="157" t="s">
        <v>863</v>
      </c>
      <c r="BD2965" s="157" t="s">
        <v>867</v>
      </c>
      <c r="BE2965" s="158" t="s">
        <v>865</v>
      </c>
      <c r="BF2965" s="159" t="s">
        <v>866</v>
      </c>
      <c r="BG2965" s="157" t="s">
        <v>863</v>
      </c>
      <c r="BH2965" s="157" t="s">
        <v>864</v>
      </c>
      <c r="BI2965" s="158" t="s">
        <v>865</v>
      </c>
      <c r="BJ2965" s="159" t="s">
        <v>866</v>
      </c>
      <c r="BK2965" s="157" t="s">
        <v>868</v>
      </c>
      <c r="BL2965" s="158" t="s">
        <v>869</v>
      </c>
      <c r="BM2965" s="159" t="s">
        <v>870</v>
      </c>
      <c r="BN2965" s="157" t="s">
        <v>863</v>
      </c>
      <c r="BO2965" s="158" t="s">
        <v>871</v>
      </c>
      <c r="BP2965" s="159" t="s">
        <v>870</v>
      </c>
      <c r="BQ2965" s="157" t="s">
        <v>868</v>
      </c>
      <c r="BR2965" s="160" t="s">
        <v>872</v>
      </c>
      <c r="BS2965" s="1008"/>
      <c r="BT2965" s="1008"/>
      <c r="BU2965" s="1008"/>
      <c r="BV2965" s="1008"/>
      <c r="BW2965" s="156" t="s">
        <v>866</v>
      </c>
      <c r="BX2965" s="157" t="s">
        <v>863</v>
      </c>
      <c r="BY2965" s="157" t="s">
        <v>864</v>
      </c>
      <c r="BZ2965" s="158" t="s">
        <v>865</v>
      </c>
      <c r="CA2965" s="159" t="s">
        <v>866</v>
      </c>
      <c r="CB2965" s="157" t="s">
        <v>873</v>
      </c>
      <c r="CC2965" s="157" t="s">
        <v>864</v>
      </c>
      <c r="CD2965" s="158" t="s">
        <v>865</v>
      </c>
      <c r="CE2965" s="159" t="s">
        <v>866</v>
      </c>
      <c r="CF2965" s="157" t="s">
        <v>863</v>
      </c>
      <c r="CG2965" s="157" t="s">
        <v>864</v>
      </c>
      <c r="CH2965" s="160" t="s">
        <v>874</v>
      </c>
    </row>
    <row r="2966" spans="2:86" x14ac:dyDescent="0.15">
      <c r="B2966" s="3" t="s">
        <v>539</v>
      </c>
      <c r="AU2966" s="1000"/>
      <c r="AV2966" s="188" t="str">
        <f>N2968</f>
        <v>S063</v>
      </c>
      <c r="AW2966" s="300">
        <f>R2968</f>
        <v>10.6</v>
      </c>
      <c r="AX2966" s="197">
        <f>+Y2993</f>
        <v>0</v>
      </c>
      <c r="AY2966" s="197">
        <f>+Z2993</f>
        <v>0</v>
      </c>
      <c r="AZ2966" s="197">
        <f>+AA2993</f>
        <v>0</v>
      </c>
      <c r="BA2966" s="197">
        <f t="shared" ref="BA2966" si="1358">+AB2993</f>
        <v>0</v>
      </c>
      <c r="BB2966" s="197">
        <f>+AC2993</f>
        <v>0</v>
      </c>
      <c r="BC2966" s="197">
        <f t="shared" ref="BC2966" si="1359">+AD2993</f>
        <v>0</v>
      </c>
      <c r="BD2966" s="197">
        <f t="shared" ref="BD2966" si="1360">+AE2993</f>
        <v>0</v>
      </c>
      <c r="BE2966" s="197">
        <f t="shared" ref="BE2966" si="1361">+AF2993</f>
        <v>0</v>
      </c>
      <c r="BF2966" s="197">
        <f t="shared" ref="BF2966" si="1362">+AG2993</f>
        <v>0</v>
      </c>
      <c r="BG2966" s="197">
        <f t="shared" ref="BG2966" si="1363">+AH2993</f>
        <v>0</v>
      </c>
      <c r="BH2966" s="197">
        <f t="shared" ref="BH2966" si="1364">+AI2993</f>
        <v>0</v>
      </c>
      <c r="BI2966" s="197">
        <f t="shared" ref="BI2966" si="1365">+AJ2993</f>
        <v>0</v>
      </c>
      <c r="BJ2966" s="197" t="str">
        <f>+Y2996</f>
        <v/>
      </c>
      <c r="BK2966" s="197" t="str">
        <f t="shared" ref="BK2966" si="1366">+Z2996</f>
        <v/>
      </c>
      <c r="BL2966" s="197" t="str">
        <f>+AA2996</f>
        <v/>
      </c>
      <c r="BM2966" s="197">
        <f>+AC2996</f>
        <v>0</v>
      </c>
      <c r="BN2966" s="197">
        <f t="shared" ref="BN2966" si="1367">+AD2996</f>
        <v>0</v>
      </c>
      <c r="BO2966" s="197">
        <f t="shared" ref="BO2966" si="1368">+AE2996</f>
        <v>0</v>
      </c>
      <c r="BP2966" s="197">
        <f>+AG2996</f>
        <v>0</v>
      </c>
      <c r="BQ2966" s="197">
        <f>+AH2996</f>
        <v>0</v>
      </c>
      <c r="BR2966" s="197">
        <f>+AI2996</f>
        <v>0</v>
      </c>
      <c r="BS2966" s="296" t="str">
        <f>+Y2997</f>
        <v>Ⅰ</v>
      </c>
      <c r="BT2966" s="296" t="str">
        <f>+AC2997</f>
        <v>Ⅰ</v>
      </c>
      <c r="BU2966" s="296" t="str">
        <f>+AG2997</f>
        <v>Ⅰ</v>
      </c>
      <c r="BV2966" s="296" t="str">
        <f>+Y2998</f>
        <v>Ⅰ</v>
      </c>
      <c r="BW2966" s="164" t="str">
        <f>IF(Y2993&gt;0,R2968,"")</f>
        <v/>
      </c>
      <c r="BX2966" s="165" t="str">
        <f>IF(Z2993&gt;0,"",IF(AA2993&gt;0,R2968,""))</f>
        <v/>
      </c>
      <c r="BY2966" s="165" t="str">
        <f>IF(Y2993+Z2993&gt;0,"",IF(AA2993&gt;0,R2968,""))</f>
        <v/>
      </c>
      <c r="BZ2966" s="165" t="str">
        <f>IF(Y2993+Z2993+AA2993&gt;0,"",IF(AB2993&gt;0,R2968,""))</f>
        <v/>
      </c>
      <c r="CA2966" s="166">
        <f t="shared" ref="CA2966" si="1369">+AC2992</f>
        <v>0</v>
      </c>
      <c r="CB2966" s="166">
        <f t="shared" ref="CB2966" si="1370">+AD2992</f>
        <v>0</v>
      </c>
      <c r="CC2966" s="166">
        <f t="shared" ref="CC2966" si="1371">+AE2992</f>
        <v>0</v>
      </c>
      <c r="CD2966" s="166">
        <f t="shared" ref="CD2966" si="1372">+AF2992</f>
        <v>0</v>
      </c>
      <c r="CE2966" s="166">
        <f t="shared" ref="CE2966" si="1373">+AG2992</f>
        <v>0</v>
      </c>
      <c r="CF2966" s="166">
        <f t="shared" ref="CF2966" si="1374">+AH2992</f>
        <v>0</v>
      </c>
      <c r="CG2966" s="166">
        <f t="shared" ref="CG2966" si="1375">+AI2992</f>
        <v>0</v>
      </c>
      <c r="CH2966" s="166">
        <f t="shared" ref="CH2966" si="1376">+AJ2992</f>
        <v>0</v>
      </c>
    </row>
    <row r="2967" spans="2:86" ht="12" customHeight="1" x14ac:dyDescent="0.15">
      <c r="B2967" s="1057" t="s">
        <v>219</v>
      </c>
      <c r="C2967" s="1059"/>
      <c r="D2967" s="1060"/>
      <c r="E2967" s="1061"/>
      <c r="F2967" s="1061"/>
      <c r="G2967" s="1061"/>
      <c r="H2967" s="1061"/>
      <c r="I2967" s="1061"/>
      <c r="J2967" s="1062"/>
      <c r="K2967" s="1067" t="s">
        <v>453</v>
      </c>
      <c r="L2967" s="1068"/>
      <c r="M2967" s="1068"/>
      <c r="N2967" s="1068"/>
      <c r="O2967" s="1068"/>
      <c r="P2967" s="1068"/>
      <c r="Q2967" s="1068"/>
      <c r="R2967" s="1068"/>
      <c r="S2967" s="1068"/>
      <c r="T2967" s="1068"/>
      <c r="U2967" s="1068"/>
      <c r="V2967" s="1068"/>
      <c r="W2967" s="1068"/>
      <c r="X2967" s="1068"/>
      <c r="Y2967" s="1068"/>
      <c r="Z2967" s="1068"/>
      <c r="AA2967" s="1068"/>
      <c r="AB2967" s="1068"/>
      <c r="AC2967" s="1068"/>
      <c r="AD2967" s="1068"/>
      <c r="AE2967" s="1068"/>
      <c r="AF2967" s="1068"/>
      <c r="AG2967" s="1068"/>
      <c r="AH2967" s="1068"/>
      <c r="AI2967" s="1068"/>
      <c r="AJ2967" s="1068"/>
      <c r="AK2967" s="1068"/>
      <c r="AL2967" s="1068"/>
      <c r="AM2967" s="1068"/>
      <c r="AN2967" s="1068"/>
      <c r="AO2967" s="1069"/>
      <c r="AP2967" s="3"/>
    </row>
    <row r="2968" spans="2:86" ht="12" customHeight="1" x14ac:dyDescent="0.15">
      <c r="B2968" s="1058"/>
      <c r="C2968" s="1063"/>
      <c r="D2968" s="1061"/>
      <c r="E2968" s="1061"/>
      <c r="F2968" s="1061"/>
      <c r="G2968" s="1061"/>
      <c r="H2968" s="1061"/>
      <c r="I2968" s="1061"/>
      <c r="J2968" s="1062"/>
      <c r="K2968" s="1040" t="s">
        <v>218</v>
      </c>
      <c r="L2968" s="1041"/>
      <c r="M2968" s="1042"/>
      <c r="N2968" s="1034" t="s">
        <v>742</v>
      </c>
      <c r="O2968" s="1035"/>
      <c r="P2968" s="1040" t="s">
        <v>454</v>
      </c>
      <c r="Q2968" s="1042"/>
      <c r="R2968" s="1070">
        <f>'様式A-2'!C74</f>
        <v>10.6</v>
      </c>
      <c r="S2968" s="1071"/>
      <c r="T2968" s="1072"/>
      <c r="U2968" s="1073" t="s">
        <v>455</v>
      </c>
      <c r="V2968" s="1074"/>
      <c r="W2968" s="1073" t="s">
        <v>456</v>
      </c>
      <c r="X2968" s="1074"/>
      <c r="Y2968" s="1042" t="s">
        <v>217</v>
      </c>
      <c r="Z2968" s="1016"/>
      <c r="AA2968" s="1016"/>
      <c r="AB2968" s="1016"/>
      <c r="AC2968" s="1073" t="s">
        <v>457</v>
      </c>
      <c r="AD2968" s="1079"/>
      <c r="AE2968" s="1079"/>
      <c r="AF2968" s="1079"/>
      <c r="AG2968" s="1079"/>
      <c r="AH2968" s="1079"/>
      <c r="AI2968" s="1079"/>
      <c r="AJ2968" s="1074"/>
      <c r="AK2968" s="1073" t="s">
        <v>458</v>
      </c>
      <c r="AL2968" s="1079"/>
      <c r="AM2968" s="1079"/>
      <c r="AN2968" s="1081"/>
      <c r="AO2968" s="1082"/>
      <c r="AP2968" s="3"/>
      <c r="AV2968" s="167"/>
      <c r="AW2968" s="221"/>
      <c r="AX2968" s="167"/>
      <c r="AY2968" s="167"/>
      <c r="AZ2968" s="167"/>
      <c r="BA2968" s="167"/>
      <c r="BB2968" s="167"/>
      <c r="BC2968" s="167"/>
      <c r="BD2968" s="167"/>
    </row>
    <row r="2969" spans="2:86" ht="12" customHeight="1" x14ac:dyDescent="0.15">
      <c r="B2969" s="1058"/>
      <c r="C2969" s="1063"/>
      <c r="D2969" s="1061"/>
      <c r="E2969" s="1061"/>
      <c r="F2969" s="1061"/>
      <c r="G2969" s="1061"/>
      <c r="H2969" s="1061"/>
      <c r="I2969" s="1061"/>
      <c r="J2969" s="1062"/>
      <c r="K2969" s="1016" t="s">
        <v>459</v>
      </c>
      <c r="L2969" s="1016" t="s">
        <v>199</v>
      </c>
      <c r="M2969" s="1016"/>
      <c r="N2969" s="1016" t="s">
        <v>198</v>
      </c>
      <c r="O2969" s="1016"/>
      <c r="P2969" s="1016" t="s">
        <v>460</v>
      </c>
      <c r="Q2969" s="1016"/>
      <c r="R2969" s="1016" t="s">
        <v>6</v>
      </c>
      <c r="S2969" s="1016"/>
      <c r="T2969" s="1016"/>
      <c r="U2969" s="1075"/>
      <c r="V2969" s="1076"/>
      <c r="W2969" s="1075"/>
      <c r="X2969" s="1076"/>
      <c r="Y2969" s="1042"/>
      <c r="Z2969" s="1016"/>
      <c r="AA2969" s="1016"/>
      <c r="AB2969" s="1016"/>
      <c r="AC2969" s="1077"/>
      <c r="AD2969" s="1080"/>
      <c r="AE2969" s="1080"/>
      <c r="AF2969" s="1080"/>
      <c r="AG2969" s="1080"/>
      <c r="AH2969" s="1080"/>
      <c r="AI2969" s="1080"/>
      <c r="AJ2969" s="1078"/>
      <c r="AK2969" s="1075"/>
      <c r="AL2969" s="1083"/>
      <c r="AM2969" s="1083"/>
      <c r="AN2969" s="1084"/>
      <c r="AO2969" s="1085"/>
      <c r="AP2969" s="3"/>
      <c r="AV2969" s="167"/>
      <c r="AW2969" s="167"/>
      <c r="AX2969" s="167"/>
      <c r="AY2969" s="167"/>
      <c r="AZ2969" s="167"/>
      <c r="BA2969" s="167"/>
      <c r="BB2969" s="167"/>
      <c r="BC2969" s="167"/>
      <c r="BD2969" s="167"/>
    </row>
    <row r="2970" spans="2:86" ht="12" customHeight="1" x14ac:dyDescent="0.15">
      <c r="B2970" s="1058"/>
      <c r="C2970" s="1063"/>
      <c r="D2970" s="1061"/>
      <c r="E2970" s="1061"/>
      <c r="F2970" s="1061"/>
      <c r="G2970" s="1061"/>
      <c r="H2970" s="1061"/>
      <c r="I2970" s="1061"/>
      <c r="J2970" s="1062"/>
      <c r="K2970" s="1016"/>
      <c r="L2970" s="1016"/>
      <c r="M2970" s="1016"/>
      <c r="N2970" s="1016"/>
      <c r="O2970" s="1016"/>
      <c r="P2970" s="1016"/>
      <c r="Q2970" s="1016"/>
      <c r="R2970" s="1016"/>
      <c r="S2970" s="1016"/>
      <c r="T2970" s="1016"/>
      <c r="U2970" s="1075"/>
      <c r="V2970" s="1076"/>
      <c r="W2970" s="1075"/>
      <c r="X2970" s="1076"/>
      <c r="Y2970" s="1042" t="s">
        <v>461</v>
      </c>
      <c r="Z2970" s="1016"/>
      <c r="AA2970" s="1016"/>
      <c r="AB2970" s="1016"/>
      <c r="AC2970" s="1016" t="s">
        <v>462</v>
      </c>
      <c r="AD2970" s="1016"/>
      <c r="AE2970" s="1016"/>
      <c r="AF2970" s="1016"/>
      <c r="AG2970" s="1016" t="s">
        <v>463</v>
      </c>
      <c r="AH2970" s="1016"/>
      <c r="AI2970" s="1016"/>
      <c r="AJ2970" s="1016"/>
      <c r="AK2970" s="1075"/>
      <c r="AL2970" s="1083"/>
      <c r="AM2970" s="1083"/>
      <c r="AN2970" s="1084"/>
      <c r="AO2970" s="1085"/>
      <c r="AP2970" s="3"/>
      <c r="AV2970" s="167"/>
      <c r="AW2970" s="167"/>
      <c r="AX2970" s="167"/>
      <c r="AY2970" s="167"/>
      <c r="AZ2970" s="167"/>
      <c r="BA2970" s="167"/>
      <c r="BB2970" s="167"/>
      <c r="BC2970" s="167"/>
      <c r="BD2970" s="167"/>
    </row>
    <row r="2971" spans="2:86" ht="12" customHeight="1" x14ac:dyDescent="0.15">
      <c r="B2971" s="1058"/>
      <c r="C2971" s="1063"/>
      <c r="D2971" s="1061"/>
      <c r="E2971" s="1061"/>
      <c r="F2971" s="1061"/>
      <c r="G2971" s="1061"/>
      <c r="H2971" s="1061"/>
      <c r="I2971" s="1061"/>
      <c r="J2971" s="1062"/>
      <c r="K2971" s="1016"/>
      <c r="L2971" s="1016"/>
      <c r="M2971" s="1016"/>
      <c r="N2971" s="1016"/>
      <c r="O2971" s="1016"/>
      <c r="P2971" s="1016"/>
      <c r="Q2971" s="1016"/>
      <c r="R2971" s="1016"/>
      <c r="S2971" s="1016"/>
      <c r="T2971" s="1016"/>
      <c r="U2971" s="1077"/>
      <c r="V2971" s="1078"/>
      <c r="W2971" s="1077"/>
      <c r="X2971" s="1078"/>
      <c r="Y2971" s="191" t="s">
        <v>32</v>
      </c>
      <c r="Z2971" s="187" t="s">
        <v>33</v>
      </c>
      <c r="AA2971" s="187" t="s">
        <v>464</v>
      </c>
      <c r="AB2971" s="187" t="s">
        <v>465</v>
      </c>
      <c r="AC2971" s="187" t="s">
        <v>32</v>
      </c>
      <c r="AD2971" s="187" t="s">
        <v>33</v>
      </c>
      <c r="AE2971" s="187" t="s">
        <v>464</v>
      </c>
      <c r="AF2971" s="187" t="s">
        <v>465</v>
      </c>
      <c r="AG2971" s="187" t="s">
        <v>32</v>
      </c>
      <c r="AH2971" s="187" t="s">
        <v>33</v>
      </c>
      <c r="AI2971" s="187" t="s">
        <v>464</v>
      </c>
      <c r="AJ2971" s="187" t="s">
        <v>465</v>
      </c>
      <c r="AK2971" s="1077"/>
      <c r="AL2971" s="1080"/>
      <c r="AM2971" s="1080"/>
      <c r="AN2971" s="1086"/>
      <c r="AO2971" s="1087"/>
      <c r="AP2971" s="3"/>
      <c r="AV2971" s="167"/>
      <c r="AW2971" s="167"/>
      <c r="AX2971" s="167"/>
      <c r="AY2971" s="167"/>
      <c r="AZ2971" s="167"/>
      <c r="BA2971" s="167"/>
      <c r="BB2971" s="167"/>
      <c r="BC2971" s="167"/>
      <c r="BD2971" s="167"/>
    </row>
    <row r="2972" spans="2:86" ht="12" customHeight="1" x14ac:dyDescent="0.15">
      <c r="B2972" s="1058"/>
      <c r="C2972" s="1063"/>
      <c r="D2972" s="1061"/>
      <c r="E2972" s="1061"/>
      <c r="F2972" s="1061"/>
      <c r="G2972" s="1061"/>
      <c r="H2972" s="1061"/>
      <c r="I2972" s="1061"/>
      <c r="J2972" s="1062"/>
      <c r="K2972" s="192">
        <v>1</v>
      </c>
      <c r="L2972" s="1038" t="s">
        <v>534</v>
      </c>
      <c r="M2972" s="1039"/>
      <c r="N2972" s="1038" t="s">
        <v>485</v>
      </c>
      <c r="O2972" s="1039"/>
      <c r="P2972" s="1034" t="s">
        <v>332</v>
      </c>
      <c r="Q2972" s="1036"/>
      <c r="R2972" s="408" t="s">
        <v>338</v>
      </c>
      <c r="S2972" s="408"/>
      <c r="T2972" s="408"/>
      <c r="U2972" s="1034" t="s">
        <v>54</v>
      </c>
      <c r="V2972" s="1036"/>
      <c r="W2972" s="1034" t="s">
        <v>551</v>
      </c>
      <c r="X2972" s="1035"/>
      <c r="Y2972" s="286"/>
      <c r="Z2972" s="286"/>
      <c r="AA2972" s="286"/>
      <c r="AB2972" s="286"/>
      <c r="AC2972" s="223"/>
      <c r="AD2972" s="223"/>
      <c r="AE2972" s="223"/>
      <c r="AF2972" s="223"/>
      <c r="AG2972" s="223"/>
      <c r="AH2972" s="223"/>
      <c r="AI2972" s="223"/>
      <c r="AJ2972" s="223"/>
      <c r="AK2972" s="1088" t="s">
        <v>1683</v>
      </c>
      <c r="AL2972" s="1089"/>
      <c r="AM2972" s="1089"/>
      <c r="AN2972" s="1090"/>
      <c r="AO2972" s="1091"/>
      <c r="AP2972" s="3"/>
      <c r="AQ2972" s="222">
        <f>IF(P2972="材質劣化",2,IF(P2972="漏水",3,1))</f>
        <v>2</v>
      </c>
      <c r="AV2972" s="167"/>
      <c r="AW2972" s="167"/>
      <c r="AX2972" s="167"/>
      <c r="AY2972" s="167"/>
      <c r="AZ2972" s="167"/>
      <c r="BA2972" s="167"/>
      <c r="BB2972" s="167"/>
      <c r="BC2972" s="167"/>
      <c r="BD2972" s="167"/>
    </row>
    <row r="2973" spans="2:86" ht="12" customHeight="1" x14ac:dyDescent="0.15">
      <c r="B2973" s="1058"/>
      <c r="C2973" s="1063"/>
      <c r="D2973" s="1061"/>
      <c r="E2973" s="1061"/>
      <c r="F2973" s="1061"/>
      <c r="G2973" s="1061"/>
      <c r="H2973" s="1061"/>
      <c r="I2973" s="1061"/>
      <c r="J2973" s="1062"/>
      <c r="K2973" s="192">
        <v>2</v>
      </c>
      <c r="L2973" s="1038" t="s">
        <v>534</v>
      </c>
      <c r="M2973" s="1039"/>
      <c r="N2973" s="1038" t="s">
        <v>485</v>
      </c>
      <c r="O2973" s="1039"/>
      <c r="P2973" s="1034" t="s">
        <v>332</v>
      </c>
      <c r="Q2973" s="1036"/>
      <c r="R2973" s="408" t="s">
        <v>338</v>
      </c>
      <c r="S2973" s="408"/>
      <c r="T2973" s="408"/>
      <c r="U2973" s="1034" t="s">
        <v>54</v>
      </c>
      <c r="V2973" s="1036"/>
      <c r="W2973" s="1034" t="s">
        <v>551</v>
      </c>
      <c r="X2973" s="1035"/>
      <c r="Y2973" s="286"/>
      <c r="Z2973" s="286"/>
      <c r="AA2973" s="286"/>
      <c r="AB2973" s="286"/>
      <c r="AC2973" s="223"/>
      <c r="AD2973" s="223"/>
      <c r="AE2973" s="223"/>
      <c r="AF2973" s="223"/>
      <c r="AG2973" s="223"/>
      <c r="AH2973" s="223"/>
      <c r="AI2973" s="223"/>
      <c r="AJ2973" s="223"/>
      <c r="AK2973" s="1088" t="s">
        <v>1683</v>
      </c>
      <c r="AL2973" s="1089"/>
      <c r="AM2973" s="1089"/>
      <c r="AN2973" s="1090"/>
      <c r="AO2973" s="1091"/>
      <c r="AP2973" s="3"/>
      <c r="AQ2973" s="222">
        <f t="shared" ref="AQ2973:AQ2991" si="1377">IF(P2973="材質劣化",2,IF(P2973="漏水",3,1))</f>
        <v>2</v>
      </c>
      <c r="AV2973" s="167"/>
      <c r="AW2973" s="167"/>
      <c r="AX2973" s="167"/>
      <c r="AY2973" s="167"/>
      <c r="AZ2973" s="167"/>
      <c r="BA2973" s="167"/>
      <c r="BB2973" s="167"/>
      <c r="BC2973" s="167"/>
      <c r="BD2973" s="167"/>
    </row>
    <row r="2974" spans="2:86" ht="12" customHeight="1" x14ac:dyDescent="0.15">
      <c r="B2974" s="1058"/>
      <c r="C2974" s="1063"/>
      <c r="D2974" s="1061"/>
      <c r="E2974" s="1061"/>
      <c r="F2974" s="1061"/>
      <c r="G2974" s="1061"/>
      <c r="H2974" s="1061"/>
      <c r="I2974" s="1061"/>
      <c r="J2974" s="1062"/>
      <c r="K2974" s="192">
        <v>3</v>
      </c>
      <c r="L2974" s="1038" t="s">
        <v>331</v>
      </c>
      <c r="M2974" s="1039"/>
      <c r="N2974" s="1038" t="s">
        <v>354</v>
      </c>
      <c r="O2974" s="1039"/>
      <c r="P2974" s="1034" t="s">
        <v>332</v>
      </c>
      <c r="Q2974" s="1036"/>
      <c r="R2974" s="408" t="s">
        <v>532</v>
      </c>
      <c r="S2974" s="408"/>
      <c r="T2974" s="408"/>
      <c r="U2974" s="1034" t="s">
        <v>1648</v>
      </c>
      <c r="V2974" s="1036"/>
      <c r="W2974" s="1034" t="s">
        <v>551</v>
      </c>
      <c r="X2974" s="1035"/>
      <c r="Y2974" s="286"/>
      <c r="Z2974" s="286"/>
      <c r="AA2974" s="286"/>
      <c r="AB2974" s="286"/>
      <c r="AC2974" s="223"/>
      <c r="AD2974" s="223"/>
      <c r="AE2974" s="223"/>
      <c r="AF2974" s="223"/>
      <c r="AG2974" s="223"/>
      <c r="AH2974" s="223"/>
      <c r="AI2974" s="223"/>
      <c r="AJ2974" s="223"/>
      <c r="AK2974" s="1052"/>
      <c r="AL2974" s="1053"/>
      <c r="AM2974" s="1053"/>
      <c r="AN2974" s="1054"/>
      <c r="AO2974" s="1055"/>
      <c r="AP2974" s="3"/>
      <c r="AQ2974" s="222">
        <f t="shared" si="1377"/>
        <v>2</v>
      </c>
      <c r="AV2974" s="167"/>
      <c r="AW2974" s="167"/>
      <c r="AX2974" s="167"/>
      <c r="AY2974" s="167"/>
      <c r="AZ2974" s="167"/>
      <c r="BA2974" s="167"/>
      <c r="BB2974" s="167"/>
      <c r="BC2974" s="167"/>
      <c r="BD2974" s="167"/>
    </row>
    <row r="2975" spans="2:86" ht="12" customHeight="1" x14ac:dyDescent="0.15">
      <c r="B2975" s="1058"/>
      <c r="C2975" s="1063"/>
      <c r="D2975" s="1061"/>
      <c r="E2975" s="1061"/>
      <c r="F2975" s="1061"/>
      <c r="G2975" s="1061"/>
      <c r="H2975" s="1061"/>
      <c r="I2975" s="1061"/>
      <c r="J2975" s="1062"/>
      <c r="K2975" s="192"/>
      <c r="L2975" s="1038"/>
      <c r="M2975" s="1039"/>
      <c r="N2975" s="1038"/>
      <c r="O2975" s="1039"/>
      <c r="P2975" s="1034"/>
      <c r="Q2975" s="1036"/>
      <c r="R2975" s="408"/>
      <c r="S2975" s="408"/>
      <c r="T2975" s="408"/>
      <c r="U2975" s="1034"/>
      <c r="V2975" s="1036"/>
      <c r="W2975" s="1034"/>
      <c r="X2975" s="1035"/>
      <c r="Y2975" s="286"/>
      <c r="Z2975" s="286"/>
      <c r="AA2975" s="286"/>
      <c r="AB2975" s="286"/>
      <c r="AC2975" s="223"/>
      <c r="AD2975" s="223"/>
      <c r="AE2975" s="223"/>
      <c r="AF2975" s="223"/>
      <c r="AG2975" s="223"/>
      <c r="AH2975" s="223"/>
      <c r="AI2975" s="223"/>
      <c r="AJ2975" s="223"/>
      <c r="AK2975" s="1052"/>
      <c r="AL2975" s="1053"/>
      <c r="AM2975" s="1053"/>
      <c r="AN2975" s="1054"/>
      <c r="AO2975" s="1055"/>
      <c r="AP2975" s="3"/>
      <c r="AQ2975" s="222">
        <f t="shared" si="1377"/>
        <v>1</v>
      </c>
      <c r="AV2975" s="167"/>
      <c r="AW2975" s="167"/>
      <c r="AX2975" s="167"/>
      <c r="AY2975" s="167"/>
      <c r="AZ2975" s="167"/>
      <c r="BA2975" s="167"/>
      <c r="BB2975" s="167"/>
      <c r="BC2975" s="167"/>
      <c r="BD2975" s="167"/>
    </row>
    <row r="2976" spans="2:86" ht="12" customHeight="1" x14ac:dyDescent="0.15">
      <c r="B2976" s="1058"/>
      <c r="C2976" s="1063"/>
      <c r="D2976" s="1061"/>
      <c r="E2976" s="1061"/>
      <c r="F2976" s="1061"/>
      <c r="G2976" s="1061"/>
      <c r="H2976" s="1061"/>
      <c r="I2976" s="1061"/>
      <c r="J2976" s="1062"/>
      <c r="K2976" s="192"/>
      <c r="L2976" s="1038"/>
      <c r="M2976" s="1039"/>
      <c r="N2976" s="1038"/>
      <c r="O2976" s="1039"/>
      <c r="P2976" s="1034"/>
      <c r="Q2976" s="1036"/>
      <c r="R2976" s="408"/>
      <c r="S2976" s="408"/>
      <c r="T2976" s="408"/>
      <c r="U2976" s="1034"/>
      <c r="V2976" s="1036"/>
      <c r="W2976" s="1034"/>
      <c r="X2976" s="1035"/>
      <c r="Y2976" s="286"/>
      <c r="Z2976" s="286"/>
      <c r="AA2976" s="286"/>
      <c r="AB2976" s="286"/>
      <c r="AC2976" s="223"/>
      <c r="AD2976" s="223"/>
      <c r="AE2976" s="223"/>
      <c r="AF2976" s="223"/>
      <c r="AG2976" s="223"/>
      <c r="AH2976" s="223"/>
      <c r="AI2976" s="223"/>
      <c r="AJ2976" s="223"/>
      <c r="AK2976" s="1052"/>
      <c r="AL2976" s="1053"/>
      <c r="AM2976" s="1053"/>
      <c r="AN2976" s="1054"/>
      <c r="AO2976" s="1055"/>
      <c r="AP2976" s="3"/>
      <c r="AQ2976" s="222">
        <f t="shared" si="1377"/>
        <v>1</v>
      </c>
      <c r="AV2976" s="167"/>
      <c r="AW2976" s="167"/>
      <c r="AX2976" s="167"/>
      <c r="AY2976" s="167"/>
      <c r="AZ2976" s="167"/>
      <c r="BA2976" s="167"/>
      <c r="BB2976" s="167"/>
      <c r="BC2976" s="167"/>
      <c r="BD2976" s="167"/>
    </row>
    <row r="2977" spans="2:56" ht="12" customHeight="1" x14ac:dyDescent="0.15">
      <c r="B2977" s="1058"/>
      <c r="C2977" s="1063"/>
      <c r="D2977" s="1061"/>
      <c r="E2977" s="1061"/>
      <c r="F2977" s="1061"/>
      <c r="G2977" s="1061"/>
      <c r="H2977" s="1061"/>
      <c r="I2977" s="1061"/>
      <c r="J2977" s="1062"/>
      <c r="K2977" s="192"/>
      <c r="L2977" s="1038"/>
      <c r="M2977" s="1039"/>
      <c r="N2977" s="1038"/>
      <c r="O2977" s="1039"/>
      <c r="P2977" s="1034"/>
      <c r="Q2977" s="1036"/>
      <c r="R2977" s="408"/>
      <c r="S2977" s="408"/>
      <c r="T2977" s="408"/>
      <c r="U2977" s="1034"/>
      <c r="V2977" s="1036"/>
      <c r="W2977" s="1034"/>
      <c r="X2977" s="1035"/>
      <c r="Y2977" s="286"/>
      <c r="Z2977" s="286"/>
      <c r="AA2977" s="286"/>
      <c r="AB2977" s="286"/>
      <c r="AC2977" s="223"/>
      <c r="AD2977" s="223"/>
      <c r="AE2977" s="223"/>
      <c r="AF2977" s="223"/>
      <c r="AG2977" s="223"/>
      <c r="AH2977" s="223"/>
      <c r="AI2977" s="223"/>
      <c r="AJ2977" s="223"/>
      <c r="AK2977" s="1052"/>
      <c r="AL2977" s="1053"/>
      <c r="AM2977" s="1053"/>
      <c r="AN2977" s="1054"/>
      <c r="AO2977" s="1055"/>
      <c r="AP2977" s="3"/>
      <c r="AQ2977" s="222">
        <f t="shared" si="1377"/>
        <v>1</v>
      </c>
      <c r="AV2977" s="167"/>
      <c r="AW2977" s="167"/>
      <c r="AX2977" s="167"/>
      <c r="AY2977" s="167"/>
      <c r="AZ2977" s="167"/>
      <c r="BA2977" s="167"/>
      <c r="BB2977" s="167"/>
      <c r="BC2977" s="167"/>
      <c r="BD2977" s="167"/>
    </row>
    <row r="2978" spans="2:56" s="162" customFormat="1" ht="12" customHeight="1" x14ac:dyDescent="0.15">
      <c r="B2978" s="1058"/>
      <c r="C2978" s="1063"/>
      <c r="D2978" s="1061"/>
      <c r="E2978" s="1061"/>
      <c r="F2978" s="1061"/>
      <c r="G2978" s="1061"/>
      <c r="H2978" s="1061"/>
      <c r="I2978" s="1061"/>
      <c r="J2978" s="1062"/>
      <c r="K2978" s="192"/>
      <c r="L2978" s="1038"/>
      <c r="M2978" s="1039"/>
      <c r="N2978" s="1038"/>
      <c r="O2978" s="1039"/>
      <c r="P2978" s="1034"/>
      <c r="Q2978" s="1036"/>
      <c r="R2978" s="408"/>
      <c r="S2978" s="408"/>
      <c r="T2978" s="408"/>
      <c r="U2978" s="1034"/>
      <c r="V2978" s="1036"/>
      <c r="W2978" s="1034"/>
      <c r="X2978" s="1035"/>
      <c r="Y2978" s="286"/>
      <c r="Z2978" s="286"/>
      <c r="AA2978" s="286"/>
      <c r="AB2978" s="286"/>
      <c r="AC2978" s="223"/>
      <c r="AD2978" s="223"/>
      <c r="AE2978" s="223"/>
      <c r="AF2978" s="223"/>
      <c r="AG2978" s="223"/>
      <c r="AH2978" s="223"/>
      <c r="AI2978" s="223"/>
      <c r="AJ2978" s="223"/>
      <c r="AK2978" s="1034"/>
      <c r="AL2978" s="1035"/>
      <c r="AM2978" s="1035"/>
      <c r="AN2978" s="788"/>
      <c r="AO2978" s="789"/>
      <c r="AP2978" s="3"/>
      <c r="AQ2978" s="222">
        <f t="shared" si="1377"/>
        <v>1</v>
      </c>
    </row>
    <row r="2979" spans="2:56" s="162" customFormat="1" ht="12" customHeight="1" x14ac:dyDescent="0.15">
      <c r="B2979" s="1058"/>
      <c r="C2979" s="1063"/>
      <c r="D2979" s="1061"/>
      <c r="E2979" s="1061"/>
      <c r="F2979" s="1061"/>
      <c r="G2979" s="1061"/>
      <c r="H2979" s="1061"/>
      <c r="I2979" s="1061"/>
      <c r="J2979" s="1062"/>
      <c r="K2979" s="192"/>
      <c r="L2979" s="1038"/>
      <c r="M2979" s="1039"/>
      <c r="N2979" s="1038"/>
      <c r="O2979" s="1039"/>
      <c r="P2979" s="1034"/>
      <c r="Q2979" s="1036"/>
      <c r="R2979" s="408"/>
      <c r="S2979" s="408"/>
      <c r="T2979" s="408"/>
      <c r="U2979" s="1034"/>
      <c r="V2979" s="1036"/>
      <c r="W2979" s="1034"/>
      <c r="X2979" s="1035"/>
      <c r="Y2979" s="286"/>
      <c r="Z2979" s="286"/>
      <c r="AA2979" s="286"/>
      <c r="AB2979" s="286"/>
      <c r="AC2979" s="223"/>
      <c r="AD2979" s="223"/>
      <c r="AE2979" s="223"/>
      <c r="AF2979" s="223"/>
      <c r="AG2979" s="223"/>
      <c r="AH2979" s="223"/>
      <c r="AI2979" s="223"/>
      <c r="AJ2979" s="223"/>
      <c r="AK2979" s="1034"/>
      <c r="AL2979" s="1035"/>
      <c r="AM2979" s="1035"/>
      <c r="AN2979" s="788"/>
      <c r="AO2979" s="789"/>
      <c r="AP2979" s="3"/>
      <c r="AQ2979" s="222">
        <f t="shared" si="1377"/>
        <v>1</v>
      </c>
    </row>
    <row r="2980" spans="2:56" s="162" customFormat="1" ht="12" customHeight="1" x14ac:dyDescent="0.15">
      <c r="B2980" s="1058"/>
      <c r="C2980" s="1063"/>
      <c r="D2980" s="1061"/>
      <c r="E2980" s="1061"/>
      <c r="F2980" s="1061"/>
      <c r="G2980" s="1061"/>
      <c r="H2980" s="1061"/>
      <c r="I2980" s="1061"/>
      <c r="J2980" s="1062"/>
      <c r="K2980" s="192"/>
      <c r="L2980" s="1038"/>
      <c r="M2980" s="1039"/>
      <c r="N2980" s="1038"/>
      <c r="O2980" s="1039"/>
      <c r="P2980" s="1034"/>
      <c r="Q2980" s="1036"/>
      <c r="R2980" s="408"/>
      <c r="S2980" s="408"/>
      <c r="T2980" s="408"/>
      <c r="U2980" s="1034"/>
      <c r="V2980" s="1036"/>
      <c r="W2980" s="1034"/>
      <c r="X2980" s="1035"/>
      <c r="Y2980" s="286"/>
      <c r="Z2980" s="286"/>
      <c r="AA2980" s="286"/>
      <c r="AB2980" s="286"/>
      <c r="AC2980" s="223"/>
      <c r="AD2980" s="223"/>
      <c r="AE2980" s="223"/>
      <c r="AF2980" s="223"/>
      <c r="AG2980" s="223"/>
      <c r="AH2980" s="223"/>
      <c r="AI2980" s="223"/>
      <c r="AJ2980" s="223"/>
      <c r="AK2980" s="1034"/>
      <c r="AL2980" s="1035"/>
      <c r="AM2980" s="1035"/>
      <c r="AN2980" s="788"/>
      <c r="AO2980" s="789"/>
      <c r="AP2980" s="3"/>
      <c r="AQ2980" s="222">
        <f t="shared" si="1377"/>
        <v>1</v>
      </c>
    </row>
    <row r="2981" spans="2:56" s="162" customFormat="1" ht="12" customHeight="1" x14ac:dyDescent="0.15">
      <c r="B2981" s="1058"/>
      <c r="C2981" s="1063"/>
      <c r="D2981" s="1061"/>
      <c r="E2981" s="1061"/>
      <c r="F2981" s="1061"/>
      <c r="G2981" s="1061"/>
      <c r="H2981" s="1061"/>
      <c r="I2981" s="1061"/>
      <c r="J2981" s="1062"/>
      <c r="K2981" s="192"/>
      <c r="L2981" s="1038"/>
      <c r="M2981" s="1039"/>
      <c r="N2981" s="1038"/>
      <c r="O2981" s="1039"/>
      <c r="P2981" s="1034"/>
      <c r="Q2981" s="1036"/>
      <c r="R2981" s="408"/>
      <c r="S2981" s="408"/>
      <c r="T2981" s="408"/>
      <c r="U2981" s="1034"/>
      <c r="V2981" s="1036"/>
      <c r="W2981" s="1034"/>
      <c r="X2981" s="1035"/>
      <c r="Y2981" s="286"/>
      <c r="Z2981" s="286"/>
      <c r="AA2981" s="286"/>
      <c r="AB2981" s="286"/>
      <c r="AC2981" s="223"/>
      <c r="AD2981" s="223"/>
      <c r="AE2981" s="223"/>
      <c r="AF2981" s="223"/>
      <c r="AG2981" s="223"/>
      <c r="AH2981" s="223"/>
      <c r="AI2981" s="223"/>
      <c r="AJ2981" s="223"/>
      <c r="AK2981" s="1034"/>
      <c r="AL2981" s="1035"/>
      <c r="AM2981" s="1035"/>
      <c r="AN2981" s="788"/>
      <c r="AO2981" s="789"/>
      <c r="AP2981" s="3"/>
      <c r="AQ2981" s="222">
        <f t="shared" si="1377"/>
        <v>1</v>
      </c>
    </row>
    <row r="2982" spans="2:56" s="162" customFormat="1" ht="12" customHeight="1" x14ac:dyDescent="0.15">
      <c r="B2982" s="1058"/>
      <c r="C2982" s="1063"/>
      <c r="D2982" s="1061"/>
      <c r="E2982" s="1061"/>
      <c r="F2982" s="1061"/>
      <c r="G2982" s="1061"/>
      <c r="H2982" s="1061"/>
      <c r="I2982" s="1061"/>
      <c r="J2982" s="1062"/>
      <c r="K2982" s="192"/>
      <c r="L2982" s="1038"/>
      <c r="M2982" s="1039"/>
      <c r="N2982" s="1038"/>
      <c r="O2982" s="1039"/>
      <c r="P2982" s="1034"/>
      <c r="Q2982" s="1036"/>
      <c r="R2982" s="408"/>
      <c r="S2982" s="408"/>
      <c r="T2982" s="408"/>
      <c r="U2982" s="1034"/>
      <c r="V2982" s="1036"/>
      <c r="W2982" s="1034"/>
      <c r="X2982" s="1035"/>
      <c r="Y2982" s="286"/>
      <c r="Z2982" s="286"/>
      <c r="AA2982" s="286"/>
      <c r="AB2982" s="286"/>
      <c r="AC2982" s="223"/>
      <c r="AD2982" s="223"/>
      <c r="AE2982" s="223"/>
      <c r="AF2982" s="223"/>
      <c r="AG2982" s="223"/>
      <c r="AH2982" s="223"/>
      <c r="AI2982" s="223"/>
      <c r="AJ2982" s="223"/>
      <c r="AK2982" s="1034"/>
      <c r="AL2982" s="1035"/>
      <c r="AM2982" s="1035"/>
      <c r="AN2982" s="788"/>
      <c r="AO2982" s="789"/>
      <c r="AP2982" s="3"/>
      <c r="AQ2982" s="222">
        <f t="shared" si="1377"/>
        <v>1</v>
      </c>
    </row>
    <row r="2983" spans="2:56" s="162" customFormat="1" ht="12" customHeight="1" x14ac:dyDescent="0.15">
      <c r="B2983" s="1058"/>
      <c r="C2983" s="1063"/>
      <c r="D2983" s="1061"/>
      <c r="E2983" s="1061"/>
      <c r="F2983" s="1061"/>
      <c r="G2983" s="1061"/>
      <c r="H2983" s="1061"/>
      <c r="I2983" s="1061"/>
      <c r="J2983" s="1062"/>
      <c r="K2983" s="192"/>
      <c r="L2983" s="1038"/>
      <c r="M2983" s="1039"/>
      <c r="N2983" s="1038"/>
      <c r="O2983" s="1039"/>
      <c r="P2983" s="1034"/>
      <c r="Q2983" s="1036"/>
      <c r="R2983" s="408"/>
      <c r="S2983" s="408"/>
      <c r="T2983" s="408"/>
      <c r="U2983" s="1034"/>
      <c r="V2983" s="1036"/>
      <c r="W2983" s="1034"/>
      <c r="X2983" s="1035"/>
      <c r="Y2983" s="286"/>
      <c r="Z2983" s="286"/>
      <c r="AA2983" s="286"/>
      <c r="AB2983" s="286"/>
      <c r="AC2983" s="223"/>
      <c r="AD2983" s="223"/>
      <c r="AE2983" s="223"/>
      <c r="AF2983" s="223"/>
      <c r="AG2983" s="223"/>
      <c r="AH2983" s="223"/>
      <c r="AI2983" s="223"/>
      <c r="AJ2983" s="223"/>
      <c r="AK2983" s="1034"/>
      <c r="AL2983" s="1035"/>
      <c r="AM2983" s="1035"/>
      <c r="AN2983" s="788"/>
      <c r="AO2983" s="789"/>
      <c r="AP2983" s="3"/>
      <c r="AQ2983" s="222">
        <f t="shared" si="1377"/>
        <v>1</v>
      </c>
    </row>
    <row r="2984" spans="2:56" s="162" customFormat="1" ht="12" customHeight="1" x14ac:dyDescent="0.15">
      <c r="B2984" s="1058"/>
      <c r="C2984" s="1063"/>
      <c r="D2984" s="1061"/>
      <c r="E2984" s="1061"/>
      <c r="F2984" s="1061"/>
      <c r="G2984" s="1061"/>
      <c r="H2984" s="1061"/>
      <c r="I2984" s="1061"/>
      <c r="J2984" s="1062"/>
      <c r="K2984" s="192"/>
      <c r="L2984" s="1038"/>
      <c r="M2984" s="1039"/>
      <c r="N2984" s="1038"/>
      <c r="O2984" s="1039"/>
      <c r="P2984" s="1034"/>
      <c r="Q2984" s="1036"/>
      <c r="R2984" s="408"/>
      <c r="S2984" s="408"/>
      <c r="T2984" s="408"/>
      <c r="U2984" s="1034"/>
      <c r="V2984" s="1036"/>
      <c r="W2984" s="1034"/>
      <c r="X2984" s="1035"/>
      <c r="Y2984" s="286"/>
      <c r="Z2984" s="286"/>
      <c r="AA2984" s="286"/>
      <c r="AB2984" s="286"/>
      <c r="AC2984" s="223"/>
      <c r="AD2984" s="223"/>
      <c r="AE2984" s="223"/>
      <c r="AF2984" s="223"/>
      <c r="AG2984" s="223"/>
      <c r="AH2984" s="223"/>
      <c r="AI2984" s="223"/>
      <c r="AJ2984" s="223"/>
      <c r="AK2984" s="1034"/>
      <c r="AL2984" s="1035"/>
      <c r="AM2984" s="1035"/>
      <c r="AN2984" s="788"/>
      <c r="AO2984" s="789"/>
      <c r="AP2984" s="3"/>
      <c r="AQ2984" s="222">
        <f t="shared" si="1377"/>
        <v>1</v>
      </c>
    </row>
    <row r="2985" spans="2:56" s="162" customFormat="1" ht="12" customHeight="1" x14ac:dyDescent="0.15">
      <c r="B2985" s="1058"/>
      <c r="C2985" s="1063"/>
      <c r="D2985" s="1061"/>
      <c r="E2985" s="1061"/>
      <c r="F2985" s="1061"/>
      <c r="G2985" s="1061"/>
      <c r="H2985" s="1061"/>
      <c r="I2985" s="1061"/>
      <c r="J2985" s="1062"/>
      <c r="K2985" s="192"/>
      <c r="L2985" s="1038"/>
      <c r="M2985" s="1039"/>
      <c r="N2985" s="1038"/>
      <c r="O2985" s="1039"/>
      <c r="P2985" s="1034"/>
      <c r="Q2985" s="1036"/>
      <c r="R2985" s="408"/>
      <c r="S2985" s="408"/>
      <c r="T2985" s="408"/>
      <c r="U2985" s="1034"/>
      <c r="V2985" s="1036"/>
      <c r="W2985" s="1034"/>
      <c r="X2985" s="1035"/>
      <c r="Y2985" s="286"/>
      <c r="Z2985" s="286"/>
      <c r="AA2985" s="286"/>
      <c r="AB2985" s="286"/>
      <c r="AC2985" s="223"/>
      <c r="AD2985" s="223"/>
      <c r="AE2985" s="223"/>
      <c r="AF2985" s="223"/>
      <c r="AG2985" s="223"/>
      <c r="AH2985" s="223"/>
      <c r="AI2985" s="223"/>
      <c r="AJ2985" s="223"/>
      <c r="AK2985" s="1034"/>
      <c r="AL2985" s="1035"/>
      <c r="AM2985" s="1035"/>
      <c r="AN2985" s="788"/>
      <c r="AO2985" s="789"/>
      <c r="AP2985" s="3"/>
      <c r="AQ2985" s="222">
        <f t="shared" si="1377"/>
        <v>1</v>
      </c>
    </row>
    <row r="2986" spans="2:56" s="162" customFormat="1" ht="12" customHeight="1" x14ac:dyDescent="0.15">
      <c r="B2986" s="1058"/>
      <c r="C2986" s="1063"/>
      <c r="D2986" s="1061"/>
      <c r="E2986" s="1061"/>
      <c r="F2986" s="1061"/>
      <c r="G2986" s="1061"/>
      <c r="H2986" s="1061"/>
      <c r="I2986" s="1061"/>
      <c r="J2986" s="1062"/>
      <c r="K2986" s="192"/>
      <c r="L2986" s="1038"/>
      <c r="M2986" s="1039"/>
      <c r="N2986" s="1038"/>
      <c r="O2986" s="1039"/>
      <c r="P2986" s="1034"/>
      <c r="Q2986" s="1036"/>
      <c r="R2986" s="408"/>
      <c r="S2986" s="408"/>
      <c r="T2986" s="408"/>
      <c r="U2986" s="1034"/>
      <c r="V2986" s="1036"/>
      <c r="W2986" s="1034"/>
      <c r="X2986" s="1035"/>
      <c r="Y2986" s="286"/>
      <c r="Z2986" s="286"/>
      <c r="AA2986" s="286"/>
      <c r="AB2986" s="286"/>
      <c r="AC2986" s="223"/>
      <c r="AD2986" s="223"/>
      <c r="AE2986" s="223"/>
      <c r="AF2986" s="223"/>
      <c r="AG2986" s="223"/>
      <c r="AH2986" s="223"/>
      <c r="AI2986" s="223"/>
      <c r="AJ2986" s="223"/>
      <c r="AK2986" s="1034"/>
      <c r="AL2986" s="1035"/>
      <c r="AM2986" s="1035"/>
      <c r="AN2986" s="788"/>
      <c r="AO2986" s="789"/>
      <c r="AP2986" s="3"/>
      <c r="AQ2986" s="222">
        <f t="shared" si="1377"/>
        <v>1</v>
      </c>
    </row>
    <row r="2987" spans="2:56" s="162" customFormat="1" ht="12" customHeight="1" x14ac:dyDescent="0.15">
      <c r="B2987" s="1058"/>
      <c r="C2987" s="1063"/>
      <c r="D2987" s="1061"/>
      <c r="E2987" s="1061"/>
      <c r="F2987" s="1061"/>
      <c r="G2987" s="1061"/>
      <c r="H2987" s="1061"/>
      <c r="I2987" s="1061"/>
      <c r="J2987" s="1062"/>
      <c r="K2987" s="192"/>
      <c r="L2987" s="1038"/>
      <c r="M2987" s="1039"/>
      <c r="N2987" s="1038"/>
      <c r="O2987" s="1039"/>
      <c r="P2987" s="1034"/>
      <c r="Q2987" s="1036"/>
      <c r="R2987" s="408"/>
      <c r="S2987" s="408"/>
      <c r="T2987" s="408"/>
      <c r="U2987" s="1034"/>
      <c r="V2987" s="1036"/>
      <c r="W2987" s="1034"/>
      <c r="X2987" s="1035"/>
      <c r="Y2987" s="286"/>
      <c r="Z2987" s="286"/>
      <c r="AA2987" s="286"/>
      <c r="AB2987" s="286"/>
      <c r="AC2987" s="223"/>
      <c r="AD2987" s="223"/>
      <c r="AE2987" s="223"/>
      <c r="AF2987" s="223"/>
      <c r="AG2987" s="223"/>
      <c r="AH2987" s="223"/>
      <c r="AI2987" s="223"/>
      <c r="AJ2987" s="223"/>
      <c r="AK2987" s="1034"/>
      <c r="AL2987" s="1035"/>
      <c r="AM2987" s="1035"/>
      <c r="AN2987" s="788"/>
      <c r="AO2987" s="789"/>
      <c r="AP2987" s="3"/>
      <c r="AQ2987" s="222">
        <f t="shared" si="1377"/>
        <v>1</v>
      </c>
    </row>
    <row r="2988" spans="2:56" s="162" customFormat="1" ht="12" customHeight="1" x14ac:dyDescent="0.15">
      <c r="B2988" s="1058"/>
      <c r="C2988" s="1063"/>
      <c r="D2988" s="1061"/>
      <c r="E2988" s="1061"/>
      <c r="F2988" s="1061"/>
      <c r="G2988" s="1061"/>
      <c r="H2988" s="1061"/>
      <c r="I2988" s="1061"/>
      <c r="J2988" s="1062"/>
      <c r="K2988" s="192"/>
      <c r="L2988" s="1038"/>
      <c r="M2988" s="1039"/>
      <c r="N2988" s="1038"/>
      <c r="O2988" s="1039"/>
      <c r="P2988" s="1034"/>
      <c r="Q2988" s="1036"/>
      <c r="R2988" s="408"/>
      <c r="S2988" s="408"/>
      <c r="T2988" s="408"/>
      <c r="U2988" s="1034"/>
      <c r="V2988" s="1036"/>
      <c r="W2988" s="1034"/>
      <c r="X2988" s="1035"/>
      <c r="Y2988" s="286"/>
      <c r="Z2988" s="286"/>
      <c r="AA2988" s="286"/>
      <c r="AB2988" s="286"/>
      <c r="AC2988" s="223"/>
      <c r="AD2988" s="223"/>
      <c r="AE2988" s="223"/>
      <c r="AF2988" s="223"/>
      <c r="AG2988" s="223"/>
      <c r="AH2988" s="223"/>
      <c r="AI2988" s="223"/>
      <c r="AJ2988" s="223"/>
      <c r="AK2988" s="1034"/>
      <c r="AL2988" s="1035"/>
      <c r="AM2988" s="1035"/>
      <c r="AN2988" s="788"/>
      <c r="AO2988" s="789"/>
      <c r="AP2988" s="3"/>
      <c r="AQ2988" s="222">
        <f t="shared" si="1377"/>
        <v>1</v>
      </c>
    </row>
    <row r="2989" spans="2:56" s="162" customFormat="1" ht="12" customHeight="1" x14ac:dyDescent="0.15">
      <c r="B2989" s="1058"/>
      <c r="C2989" s="1063"/>
      <c r="D2989" s="1061"/>
      <c r="E2989" s="1061"/>
      <c r="F2989" s="1061"/>
      <c r="G2989" s="1061"/>
      <c r="H2989" s="1061"/>
      <c r="I2989" s="1061"/>
      <c r="J2989" s="1062"/>
      <c r="K2989" s="192"/>
      <c r="L2989" s="1038"/>
      <c r="M2989" s="1039"/>
      <c r="N2989" s="1038"/>
      <c r="O2989" s="1039"/>
      <c r="P2989" s="1034"/>
      <c r="Q2989" s="1036"/>
      <c r="R2989" s="408"/>
      <c r="S2989" s="408"/>
      <c r="T2989" s="408"/>
      <c r="U2989" s="1034"/>
      <c r="V2989" s="1036"/>
      <c r="W2989" s="1034"/>
      <c r="X2989" s="1035"/>
      <c r="Y2989" s="286"/>
      <c r="Z2989" s="286"/>
      <c r="AA2989" s="286"/>
      <c r="AB2989" s="286"/>
      <c r="AC2989" s="223"/>
      <c r="AD2989" s="223"/>
      <c r="AE2989" s="223"/>
      <c r="AF2989" s="223"/>
      <c r="AG2989" s="223"/>
      <c r="AH2989" s="223"/>
      <c r="AI2989" s="223"/>
      <c r="AJ2989" s="223"/>
      <c r="AK2989" s="1034"/>
      <c r="AL2989" s="1035"/>
      <c r="AM2989" s="1035"/>
      <c r="AN2989" s="788"/>
      <c r="AO2989" s="789"/>
      <c r="AP2989" s="3"/>
      <c r="AQ2989" s="222">
        <f t="shared" si="1377"/>
        <v>1</v>
      </c>
    </row>
    <row r="2990" spans="2:56" s="162" customFormat="1" ht="12" customHeight="1" x14ac:dyDescent="0.15">
      <c r="B2990" s="1058"/>
      <c r="C2990" s="1063"/>
      <c r="D2990" s="1061"/>
      <c r="E2990" s="1061"/>
      <c r="F2990" s="1061"/>
      <c r="G2990" s="1061"/>
      <c r="H2990" s="1061"/>
      <c r="I2990" s="1061"/>
      <c r="J2990" s="1062"/>
      <c r="K2990" s="192"/>
      <c r="L2990" s="1038"/>
      <c r="M2990" s="1039"/>
      <c r="N2990" s="1038"/>
      <c r="O2990" s="1039"/>
      <c r="P2990" s="1034"/>
      <c r="Q2990" s="1036"/>
      <c r="R2990" s="408"/>
      <c r="S2990" s="408"/>
      <c r="T2990" s="408"/>
      <c r="U2990" s="1034"/>
      <c r="V2990" s="1036"/>
      <c r="W2990" s="1034"/>
      <c r="X2990" s="1035"/>
      <c r="Y2990" s="286"/>
      <c r="Z2990" s="286"/>
      <c r="AA2990" s="286"/>
      <c r="AB2990" s="286"/>
      <c r="AC2990" s="223"/>
      <c r="AD2990" s="223"/>
      <c r="AE2990" s="223"/>
      <c r="AF2990" s="223"/>
      <c r="AG2990" s="223"/>
      <c r="AH2990" s="223"/>
      <c r="AI2990" s="223"/>
      <c r="AJ2990" s="223"/>
      <c r="AK2990" s="1034"/>
      <c r="AL2990" s="1035"/>
      <c r="AM2990" s="1035"/>
      <c r="AN2990" s="788"/>
      <c r="AO2990" s="789"/>
      <c r="AP2990" s="3"/>
      <c r="AQ2990" s="222">
        <f t="shared" si="1377"/>
        <v>1</v>
      </c>
    </row>
    <row r="2991" spans="2:56" s="162" customFormat="1" ht="12" customHeight="1" x14ac:dyDescent="0.15">
      <c r="B2991" s="1058"/>
      <c r="C2991" s="1063"/>
      <c r="D2991" s="1061"/>
      <c r="E2991" s="1061"/>
      <c r="F2991" s="1061"/>
      <c r="G2991" s="1061"/>
      <c r="H2991" s="1061"/>
      <c r="I2991" s="1061"/>
      <c r="J2991" s="1062"/>
      <c r="K2991" s="192"/>
      <c r="L2991" s="1038"/>
      <c r="M2991" s="1039"/>
      <c r="N2991" s="1038"/>
      <c r="O2991" s="1039"/>
      <c r="P2991" s="1034"/>
      <c r="Q2991" s="1036"/>
      <c r="R2991" s="408"/>
      <c r="S2991" s="408"/>
      <c r="T2991" s="408"/>
      <c r="U2991" s="1034"/>
      <c r="V2991" s="1036"/>
      <c r="W2991" s="1034"/>
      <c r="X2991" s="1035"/>
      <c r="Y2991" s="286"/>
      <c r="Z2991" s="286"/>
      <c r="AA2991" s="286"/>
      <c r="AB2991" s="286"/>
      <c r="AC2991" s="223"/>
      <c r="AD2991" s="223"/>
      <c r="AE2991" s="223"/>
      <c r="AF2991" s="223"/>
      <c r="AG2991" s="223"/>
      <c r="AH2991" s="223"/>
      <c r="AI2991" s="223"/>
      <c r="AJ2991" s="223"/>
      <c r="AK2991" s="1034"/>
      <c r="AL2991" s="1035"/>
      <c r="AM2991" s="1035"/>
      <c r="AN2991" s="788"/>
      <c r="AO2991" s="789"/>
      <c r="AP2991" s="3"/>
      <c r="AQ2991" s="222">
        <f t="shared" si="1377"/>
        <v>1</v>
      </c>
    </row>
    <row r="2992" spans="2:56" s="162" customFormat="1" ht="12" customHeight="1" x14ac:dyDescent="0.15">
      <c r="B2992" s="1058"/>
      <c r="C2992" s="1063"/>
      <c r="D2992" s="1061"/>
      <c r="E2992" s="1061"/>
      <c r="F2992" s="1061"/>
      <c r="G2992" s="1061"/>
      <c r="H2992" s="1061"/>
      <c r="I2992" s="1061"/>
      <c r="J2992" s="1062"/>
      <c r="K2992" s="1016" t="s">
        <v>216</v>
      </c>
      <c r="L2992" s="1016" t="s">
        <v>215</v>
      </c>
      <c r="M2992" s="1016"/>
      <c r="N2992" s="1016"/>
      <c r="O2992" s="1016"/>
      <c r="P2992" s="1016"/>
      <c r="Q2992" s="1016"/>
      <c r="R2992" s="1016"/>
      <c r="S2992" s="1016"/>
      <c r="T2992" s="1016"/>
      <c r="U2992" s="1016"/>
      <c r="V2992" s="1016"/>
      <c r="W2992" s="1016"/>
      <c r="X2992" s="1016"/>
      <c r="Y2992" s="1040" t="s">
        <v>466</v>
      </c>
      <c r="Z2992" s="1041"/>
      <c r="AA2992" s="1041"/>
      <c r="AB2992" s="1042"/>
      <c r="AC2992" s="224">
        <f t="shared" ref="AC2992:AJ2992" si="1378">SUM(AC2972:AC2991)</f>
        <v>0</v>
      </c>
      <c r="AD2992" s="224">
        <f t="shared" si="1378"/>
        <v>0</v>
      </c>
      <c r="AE2992" s="224">
        <f t="shared" si="1378"/>
        <v>0</v>
      </c>
      <c r="AF2992" s="224">
        <f t="shared" si="1378"/>
        <v>0</v>
      </c>
      <c r="AG2992" s="224">
        <f t="shared" si="1378"/>
        <v>0</v>
      </c>
      <c r="AH2992" s="224">
        <f t="shared" si="1378"/>
        <v>0</v>
      </c>
      <c r="AI2992" s="224">
        <f t="shared" si="1378"/>
        <v>0</v>
      </c>
      <c r="AJ2992" s="224">
        <f t="shared" si="1378"/>
        <v>0</v>
      </c>
      <c r="AK2992" s="1040" t="s">
        <v>214</v>
      </c>
      <c r="AL2992" s="1041"/>
      <c r="AM2992" s="1041"/>
      <c r="AN2992" s="788"/>
      <c r="AO2992" s="789"/>
      <c r="AP2992" s="3"/>
    </row>
    <row r="2993" spans="2:86" s="162" customFormat="1" ht="12" customHeight="1" x14ac:dyDescent="0.15">
      <c r="B2993" s="1058"/>
      <c r="C2993" s="1063"/>
      <c r="D2993" s="1061"/>
      <c r="E2993" s="1061"/>
      <c r="F2993" s="1061"/>
      <c r="G2993" s="1061"/>
      <c r="H2993" s="1061"/>
      <c r="I2993" s="1061"/>
      <c r="J2993" s="1062"/>
      <c r="K2993" s="1016"/>
      <c r="L2993" s="1016" t="s">
        <v>467</v>
      </c>
      <c r="M2993" s="1016"/>
      <c r="N2993" s="1016"/>
      <c r="O2993" s="1016" t="s">
        <v>213</v>
      </c>
      <c r="P2993" s="1016"/>
      <c r="Q2993" s="1016"/>
      <c r="R2993" s="1016"/>
      <c r="S2993" s="1016"/>
      <c r="T2993" s="1016"/>
      <c r="U2993" s="1016"/>
      <c r="V2993" s="1016"/>
      <c r="W2993" s="1016"/>
      <c r="X2993" s="1016"/>
      <c r="Y2993" s="193">
        <f>COUNTIF(Y2972:Y2991,"○")</f>
        <v>0</v>
      </c>
      <c r="Z2993" s="193">
        <f>COUNTIF(Z2972:Z2991,"○")</f>
        <v>0</v>
      </c>
      <c r="AA2993" s="193">
        <f>COUNTIF(AA2972:AA2991,"○")</f>
        <v>0</v>
      </c>
      <c r="AB2993" s="193">
        <f>COUNTIF(AB2972:AB2991,"○")</f>
        <v>0</v>
      </c>
      <c r="AC2993" s="193">
        <f t="shared" ref="AC2993:AJ2993" si="1379">COUNT(AC2972:AC2991)</f>
        <v>0</v>
      </c>
      <c r="AD2993" s="193">
        <f t="shared" si="1379"/>
        <v>0</v>
      </c>
      <c r="AE2993" s="193">
        <f t="shared" si="1379"/>
        <v>0</v>
      </c>
      <c r="AF2993" s="193">
        <f t="shared" si="1379"/>
        <v>0</v>
      </c>
      <c r="AG2993" s="193">
        <f t="shared" si="1379"/>
        <v>0</v>
      </c>
      <c r="AH2993" s="193">
        <f t="shared" si="1379"/>
        <v>0</v>
      </c>
      <c r="AI2993" s="193">
        <f t="shared" si="1379"/>
        <v>0</v>
      </c>
      <c r="AJ2993" s="193">
        <f t="shared" si="1379"/>
        <v>0</v>
      </c>
      <c r="AK2993" s="1043"/>
      <c r="AL2993" s="1044"/>
      <c r="AM2993" s="1044"/>
      <c r="AN2993" s="1044"/>
      <c r="AO2993" s="1045"/>
      <c r="AP2993" s="3"/>
    </row>
    <row r="2994" spans="2:86" ht="12" customHeight="1" x14ac:dyDescent="0.15">
      <c r="B2994" s="1058"/>
      <c r="C2994" s="1063"/>
      <c r="D2994" s="1061"/>
      <c r="E2994" s="1061"/>
      <c r="F2994" s="1061"/>
      <c r="G2994" s="1061"/>
      <c r="H2994" s="1061"/>
      <c r="I2994" s="1061"/>
      <c r="J2994" s="1062"/>
      <c r="K2994" s="1016"/>
      <c r="L2994" s="1016"/>
      <c r="M2994" s="1016"/>
      <c r="N2994" s="1016"/>
      <c r="O2994" s="1016" t="s">
        <v>468</v>
      </c>
      <c r="P2994" s="1016"/>
      <c r="Q2994" s="1016"/>
      <c r="R2994" s="1016"/>
      <c r="S2994" s="1016"/>
      <c r="T2994" s="1016"/>
      <c r="U2994" s="1016"/>
      <c r="V2994" s="1016"/>
      <c r="W2994" s="1016"/>
      <c r="X2994" s="1016"/>
      <c r="Y2994" s="1034" t="str">
        <f>IF(Y2993&gt;0,"Ⅳ",IF(Z2993&gt;0,"Ⅲ",IF(AA2993&gt;0,"Ⅱa",IF(AB2993&gt;0,"Ⅱb","Ⅰ"))))</f>
        <v>Ⅰ</v>
      </c>
      <c r="Z2994" s="1035"/>
      <c r="AA2994" s="1035"/>
      <c r="AB2994" s="1036"/>
      <c r="AC2994" s="1034" t="str">
        <f>IF(AC2993&gt;0,"Ⅳ",IF(AD2993&gt;0,"Ⅲ",IF(AE2993&gt;0,"Ⅱa",IF(AF2993&gt;0,"Ⅱb","Ⅰ"))))</f>
        <v>Ⅰ</v>
      </c>
      <c r="AD2994" s="1035"/>
      <c r="AE2994" s="1035"/>
      <c r="AF2994" s="1036"/>
      <c r="AG2994" s="1034" t="str">
        <f>IF(AG2993&gt;0,"Ⅳ",IF(AH2993&gt;0,"Ⅲ",IF(AI2993&gt;0,"Ⅱa",IF(AJ2993&gt;0,"Ⅱb","Ⅰ"))))</f>
        <v>Ⅰ</v>
      </c>
      <c r="AH2994" s="1035"/>
      <c r="AI2994" s="1035"/>
      <c r="AJ2994" s="1036"/>
      <c r="AK2994" s="1046"/>
      <c r="AL2994" s="1047"/>
      <c r="AM2994" s="1047"/>
      <c r="AN2994" s="1047"/>
      <c r="AO2994" s="1048"/>
      <c r="AP2994" s="3"/>
      <c r="AQ2994" s="282" t="s">
        <v>312</v>
      </c>
      <c r="AR2994" s="282" t="s">
        <v>313</v>
      </c>
      <c r="AS2994" s="699" t="s">
        <v>316</v>
      </c>
      <c r="AT2994" s="1026"/>
    </row>
    <row r="2995" spans="2:86" ht="12" customHeight="1" x14ac:dyDescent="0.15">
      <c r="B2995" s="1058"/>
      <c r="C2995" s="1063"/>
      <c r="D2995" s="1061"/>
      <c r="E2995" s="1061"/>
      <c r="F2995" s="1061"/>
      <c r="G2995" s="1061"/>
      <c r="H2995" s="1061"/>
      <c r="I2995" s="1061"/>
      <c r="J2995" s="1062"/>
      <c r="K2995" s="1016"/>
      <c r="L2995" s="1016" t="s">
        <v>469</v>
      </c>
      <c r="M2995" s="1016"/>
      <c r="N2995" s="1016"/>
      <c r="O2995" s="1016" t="s">
        <v>212</v>
      </c>
      <c r="P2995" s="1016"/>
      <c r="Q2995" s="1016"/>
      <c r="R2995" s="1016"/>
      <c r="S2995" s="1016"/>
      <c r="T2995" s="1016"/>
      <c r="U2995" s="1016"/>
      <c r="V2995" s="1016"/>
      <c r="W2995" s="1016"/>
      <c r="X2995" s="1016"/>
      <c r="Y2995" s="187" t="s">
        <v>32</v>
      </c>
      <c r="Z2995" s="187" t="s">
        <v>33</v>
      </c>
      <c r="AA2995" s="1027" t="s">
        <v>34</v>
      </c>
      <c r="AB2995" s="1027"/>
      <c r="AC2995" s="187" t="s">
        <v>32</v>
      </c>
      <c r="AD2995" s="187" t="s">
        <v>33</v>
      </c>
      <c r="AE2995" s="1027" t="s">
        <v>34</v>
      </c>
      <c r="AF2995" s="1027"/>
      <c r="AG2995" s="187" t="s">
        <v>32</v>
      </c>
      <c r="AH2995" s="187" t="s">
        <v>33</v>
      </c>
      <c r="AI2995" s="1027" t="s">
        <v>34</v>
      </c>
      <c r="AJ2995" s="1027"/>
      <c r="AK2995" s="1046"/>
      <c r="AL2995" s="1047"/>
      <c r="AM2995" s="1047"/>
      <c r="AN2995" s="1047"/>
      <c r="AO2995" s="1048"/>
      <c r="AP2995" s="3"/>
      <c r="AQ2995" s="1028">
        <f>+Y2993+Z2993</f>
        <v>0</v>
      </c>
      <c r="AR2995" s="1029"/>
      <c r="AS2995" s="1028">
        <f>+AA2993+AB2993</f>
        <v>0</v>
      </c>
      <c r="AT2995" s="1029"/>
    </row>
    <row r="2996" spans="2:86" ht="12" customHeight="1" x14ac:dyDescent="0.15">
      <c r="B2996" s="1058"/>
      <c r="C2996" s="1063"/>
      <c r="D2996" s="1061"/>
      <c r="E2996" s="1061"/>
      <c r="F2996" s="1061"/>
      <c r="G2996" s="1061"/>
      <c r="H2996" s="1061"/>
      <c r="I2996" s="1061"/>
      <c r="J2996" s="1062"/>
      <c r="K2996" s="1016"/>
      <c r="L2996" s="1016"/>
      <c r="M2996" s="1016"/>
      <c r="N2996" s="1016"/>
      <c r="O2996" s="1016" t="s">
        <v>470</v>
      </c>
      <c r="P2996" s="1016"/>
      <c r="Q2996" s="1016"/>
      <c r="R2996" s="1016"/>
      <c r="S2996" s="1016"/>
      <c r="T2996" s="1016"/>
      <c r="U2996" s="1016"/>
      <c r="V2996" s="1016"/>
      <c r="W2996" s="1016"/>
      <c r="X2996" s="1016"/>
      <c r="Y2996" s="193" t="str">
        <f>IF(Y2993=0,"",1)</f>
        <v/>
      </c>
      <c r="Z2996" s="193" t="str">
        <f>IF(Z2993=0,"",1)</f>
        <v/>
      </c>
      <c r="AA2996" s="1030" t="str">
        <f>IF(AQ2995=1,"",IF(AS2995&gt;0,1,""))</f>
        <v/>
      </c>
      <c r="AB2996" s="1031"/>
      <c r="AC2996" s="193">
        <f>+AC2993</f>
        <v>0</v>
      </c>
      <c r="AD2996" s="193">
        <f>AD2993</f>
        <v>0</v>
      </c>
      <c r="AE2996" s="1030">
        <f>AE2993+AF2993</f>
        <v>0</v>
      </c>
      <c r="AF2996" s="1031"/>
      <c r="AG2996" s="193">
        <f>AG2993</f>
        <v>0</v>
      </c>
      <c r="AH2996" s="193">
        <f>AH2993</f>
        <v>0</v>
      </c>
      <c r="AI2996" s="1030">
        <f>AI2993+AJ2993</f>
        <v>0</v>
      </c>
      <c r="AJ2996" s="1031"/>
      <c r="AK2996" s="1046"/>
      <c r="AL2996" s="1047"/>
      <c r="AM2996" s="1047"/>
      <c r="AN2996" s="1047"/>
      <c r="AO2996" s="1048"/>
      <c r="AP2996" s="3"/>
      <c r="AQ2996" s="197">
        <f>+Y2993+AC2996+AG2996</f>
        <v>0</v>
      </c>
      <c r="AR2996" s="197">
        <f>+Z2993+AD2996+AH2996</f>
        <v>0</v>
      </c>
      <c r="AS2996" s="1032">
        <f>+AS2995+AE2996+AI2996</f>
        <v>0</v>
      </c>
      <c r="AT2996" s="1033"/>
    </row>
    <row r="2997" spans="2:86" ht="12" customHeight="1" x14ac:dyDescent="0.15">
      <c r="B2997" s="1058"/>
      <c r="C2997" s="1063"/>
      <c r="D2997" s="1061"/>
      <c r="E2997" s="1061"/>
      <c r="F2997" s="1061"/>
      <c r="G2997" s="1061"/>
      <c r="H2997" s="1061"/>
      <c r="I2997" s="1061"/>
      <c r="J2997" s="1062"/>
      <c r="K2997" s="1016"/>
      <c r="L2997" s="1016"/>
      <c r="M2997" s="1016"/>
      <c r="N2997" s="1016"/>
      <c r="O2997" s="1016" t="s">
        <v>471</v>
      </c>
      <c r="P2997" s="1016"/>
      <c r="Q2997" s="1016"/>
      <c r="R2997" s="1016"/>
      <c r="S2997" s="1016"/>
      <c r="T2997" s="1016"/>
      <c r="U2997" s="1016"/>
      <c r="V2997" s="1016"/>
      <c r="W2997" s="1016"/>
      <c r="X2997" s="1016"/>
      <c r="Y2997" s="1034" t="s">
        <v>875</v>
      </c>
      <c r="Z2997" s="1035"/>
      <c r="AA2997" s="1035"/>
      <c r="AB2997" s="1036"/>
      <c r="AC2997" s="1034" t="str">
        <f>IF(AC2996&gt;0,"Ⅳ",IF(AD2996&gt;0,"Ⅲ",IF(AE2996&gt;0,"Ⅱ","Ⅰ")))</f>
        <v>Ⅰ</v>
      </c>
      <c r="AD2997" s="1035"/>
      <c r="AE2997" s="1035"/>
      <c r="AF2997" s="1036"/>
      <c r="AG2997" s="1034" t="str">
        <f>IF(AG2996&gt;0,"Ⅳ",IF(AH2996&gt;0,"Ⅲ",IF(AI2996&gt;0,"Ⅱ","Ⅰ")))</f>
        <v>Ⅰ</v>
      </c>
      <c r="AH2997" s="1035"/>
      <c r="AI2997" s="1035"/>
      <c r="AJ2997" s="1036"/>
      <c r="AK2997" s="1046"/>
      <c r="AL2997" s="1047"/>
      <c r="AM2997" s="1047"/>
      <c r="AN2997" s="1047"/>
      <c r="AO2997" s="1048"/>
      <c r="AP2997" s="3"/>
      <c r="AQ2997" s="1037" t="str">
        <f>IF(AQ2996&gt;0,"Ⅳ",IF(AR2996&gt;0,"Ⅲ",IF(AS2996&gt;0,"Ⅱ","Ⅰ")))</f>
        <v>Ⅰ</v>
      </c>
      <c r="AR2997" s="1037"/>
      <c r="AS2997" s="1037"/>
      <c r="AT2997" s="1037"/>
    </row>
    <row r="2998" spans="2:86" ht="12" customHeight="1" x14ac:dyDescent="0.15">
      <c r="B2998" s="1058"/>
      <c r="C2998" s="1063"/>
      <c r="D2998" s="1061"/>
      <c r="E2998" s="1061"/>
      <c r="F2998" s="1061"/>
      <c r="G2998" s="1061"/>
      <c r="H2998" s="1061"/>
      <c r="I2998" s="1061"/>
      <c r="J2998" s="1062"/>
      <c r="K2998" s="1016"/>
      <c r="L2998" s="1016"/>
      <c r="M2998" s="1016"/>
      <c r="N2998" s="1016"/>
      <c r="O2998" s="1016" t="s">
        <v>472</v>
      </c>
      <c r="P2998" s="1016"/>
      <c r="Q2998" s="1016"/>
      <c r="R2998" s="1016"/>
      <c r="S2998" s="1016"/>
      <c r="T2998" s="1016"/>
      <c r="U2998" s="1016"/>
      <c r="V2998" s="1016"/>
      <c r="W2998" s="1016"/>
      <c r="X2998" s="1016"/>
      <c r="Y2998" s="1034" t="str">
        <f>IF(COUNTIF(Y2997:AJ2997,"Ⅳ")&gt;0,"Ⅳ",IF(COUNTIF(Y2997:AJ2997,"Ⅲ")&gt;0,"Ⅲ",IF(COUNTIF(Y2997:AJ2997,"Ⅱ")&gt;0,"Ⅱ","Ⅰ")))</f>
        <v>Ⅰ</v>
      </c>
      <c r="Z2998" s="1035"/>
      <c r="AA2998" s="1035"/>
      <c r="AB2998" s="1035"/>
      <c r="AC2998" s="1035"/>
      <c r="AD2998" s="1035"/>
      <c r="AE2998" s="1035"/>
      <c r="AF2998" s="1035"/>
      <c r="AG2998" s="1035"/>
      <c r="AH2998" s="1035"/>
      <c r="AI2998" s="1035"/>
      <c r="AJ2998" s="1036"/>
      <c r="AK2998" s="1049"/>
      <c r="AL2998" s="1050"/>
      <c r="AM2998" s="1050"/>
      <c r="AN2998" s="1050"/>
      <c r="AO2998" s="1051"/>
      <c r="AP2998" s="3"/>
    </row>
    <row r="2999" spans="2:86" ht="14.25" customHeight="1" x14ac:dyDescent="0.15">
      <c r="B2999" s="1058"/>
      <c r="C2999" s="1063"/>
      <c r="D2999" s="1061"/>
      <c r="E2999" s="1061"/>
      <c r="F2999" s="1061"/>
      <c r="G2999" s="1061"/>
      <c r="H2999" s="1061"/>
      <c r="I2999" s="1061"/>
      <c r="J2999" s="1062"/>
      <c r="K2999" s="1016" t="s">
        <v>169</v>
      </c>
      <c r="L2999" s="1017"/>
      <c r="M2999" s="1017"/>
      <c r="N2999" s="1017"/>
      <c r="O2999" s="1017"/>
      <c r="P2999" s="1017"/>
      <c r="Q2999" s="1017"/>
      <c r="R2999" s="1017"/>
      <c r="S2999" s="1017"/>
      <c r="T2999" s="1017"/>
      <c r="U2999" s="1017"/>
      <c r="V2999" s="1017"/>
      <c r="W2999" s="1017"/>
      <c r="X2999" s="1017"/>
      <c r="Y2999" s="1017"/>
      <c r="Z2999" s="1017"/>
      <c r="AA2999" s="1017"/>
      <c r="AB2999" s="1017"/>
      <c r="AC2999" s="1017"/>
      <c r="AD2999" s="1017"/>
      <c r="AE2999" s="1017"/>
      <c r="AF2999" s="1017"/>
      <c r="AG2999" s="1017"/>
      <c r="AH2999" s="1017"/>
      <c r="AI2999" s="1017"/>
      <c r="AJ2999" s="1017"/>
      <c r="AK2999" s="1017"/>
      <c r="AL2999" s="1017"/>
      <c r="AM2999" s="1017"/>
      <c r="AN2999" s="1017"/>
      <c r="AO2999" s="1017"/>
      <c r="AP2999" s="3"/>
    </row>
    <row r="3000" spans="2:86" ht="14.25" customHeight="1" x14ac:dyDescent="0.15">
      <c r="B3000" s="1058"/>
      <c r="C3000" s="1063"/>
      <c r="D3000" s="1061"/>
      <c r="E3000" s="1061"/>
      <c r="F3000" s="1061"/>
      <c r="G3000" s="1061"/>
      <c r="H3000" s="1061"/>
      <c r="I3000" s="1061"/>
      <c r="J3000" s="1062"/>
      <c r="K3000" s="1016"/>
      <c r="L3000" s="1017"/>
      <c r="M3000" s="1017"/>
      <c r="N3000" s="1017"/>
      <c r="O3000" s="1017"/>
      <c r="P3000" s="1017"/>
      <c r="Q3000" s="1017"/>
      <c r="R3000" s="1017"/>
      <c r="S3000" s="1017"/>
      <c r="T3000" s="1017"/>
      <c r="U3000" s="1017"/>
      <c r="V3000" s="1017"/>
      <c r="W3000" s="1017"/>
      <c r="X3000" s="1017"/>
      <c r="Y3000" s="1017"/>
      <c r="Z3000" s="1017"/>
      <c r="AA3000" s="1017"/>
      <c r="AB3000" s="1017"/>
      <c r="AC3000" s="1017"/>
      <c r="AD3000" s="1017"/>
      <c r="AE3000" s="1017"/>
      <c r="AF3000" s="1017"/>
      <c r="AG3000" s="1017"/>
      <c r="AH3000" s="1017"/>
      <c r="AI3000" s="1017"/>
      <c r="AJ3000" s="1017"/>
      <c r="AK3000" s="1017"/>
      <c r="AL3000" s="1017"/>
      <c r="AM3000" s="1017"/>
      <c r="AN3000" s="1017"/>
      <c r="AO3000" s="1017"/>
      <c r="AP3000" s="3"/>
    </row>
    <row r="3001" spans="2:86" ht="12" customHeight="1" x14ac:dyDescent="0.15">
      <c r="B3001" s="1058"/>
      <c r="C3001" s="1063"/>
      <c r="D3001" s="1061"/>
      <c r="E3001" s="1061"/>
      <c r="F3001" s="1061"/>
      <c r="G3001" s="1061"/>
      <c r="H3001" s="1061"/>
      <c r="I3001" s="1061"/>
      <c r="J3001" s="1062"/>
      <c r="K3001" s="1018" t="s">
        <v>473</v>
      </c>
      <c r="L3001" s="1018"/>
      <c r="M3001" s="1018"/>
      <c r="N3001" s="1018"/>
      <c r="O3001" s="1018"/>
      <c r="P3001" s="1018"/>
      <c r="Q3001" s="1018"/>
      <c r="R3001" s="1018"/>
      <c r="S3001" s="1018"/>
      <c r="T3001" s="1018"/>
      <c r="U3001" s="1018"/>
      <c r="V3001" s="1018"/>
      <c r="W3001" s="1018"/>
      <c r="X3001" s="1018"/>
      <c r="Y3001" s="1018"/>
      <c r="Z3001" s="1018"/>
      <c r="AA3001" s="1018"/>
      <c r="AB3001" s="1018"/>
      <c r="AC3001" s="1018"/>
      <c r="AD3001" s="1018"/>
      <c r="AE3001" s="1018"/>
      <c r="AF3001" s="1018"/>
      <c r="AG3001" s="1018"/>
      <c r="AH3001" s="1018"/>
      <c r="AI3001" s="1018"/>
      <c r="AJ3001" s="1018"/>
      <c r="AK3001" s="1018"/>
      <c r="AL3001" s="1018"/>
      <c r="AM3001" s="1018"/>
      <c r="AN3001" s="1018"/>
      <c r="AO3001" s="1018"/>
      <c r="AP3001" s="3"/>
    </row>
    <row r="3002" spans="2:86" ht="12" customHeight="1" x14ac:dyDescent="0.15">
      <c r="B3002" s="1058"/>
      <c r="C3002" s="1063"/>
      <c r="D3002" s="1061"/>
      <c r="E3002" s="1061"/>
      <c r="F3002" s="1061"/>
      <c r="G3002" s="1061"/>
      <c r="H3002" s="1061"/>
      <c r="I3002" s="1061"/>
      <c r="J3002" s="1062"/>
      <c r="K3002" s="1019" t="s">
        <v>523</v>
      </c>
      <c r="L3002" s="1019"/>
      <c r="M3002" s="1019"/>
      <c r="N3002" s="1019"/>
      <c r="O3002" s="1019"/>
      <c r="P3002" s="1019"/>
      <c r="Q3002" s="1019"/>
      <c r="R3002" s="1019"/>
      <c r="S3002" s="1019"/>
      <c r="T3002" s="1019"/>
      <c r="U3002" s="1019"/>
      <c r="V3002" s="1019"/>
      <c r="W3002" s="1019"/>
      <c r="X3002" s="1019"/>
      <c r="Y3002" s="1019"/>
      <c r="Z3002" s="1019"/>
      <c r="AA3002" s="1019"/>
      <c r="AB3002" s="1019"/>
      <c r="AC3002" s="1019"/>
      <c r="AD3002" s="1019"/>
      <c r="AE3002" s="1019"/>
      <c r="AF3002" s="1019"/>
      <c r="AG3002" s="1019"/>
      <c r="AH3002" s="1019"/>
      <c r="AI3002" s="1019"/>
      <c r="AJ3002" s="1019"/>
      <c r="AK3002" s="1019"/>
      <c r="AL3002" s="1019"/>
      <c r="AM3002" s="1019"/>
      <c r="AN3002" s="1019"/>
      <c r="AO3002" s="1019"/>
      <c r="AP3002" s="3"/>
    </row>
    <row r="3003" spans="2:86" ht="12" customHeight="1" x14ac:dyDescent="0.15">
      <c r="B3003" s="1058"/>
      <c r="C3003" s="1063"/>
      <c r="D3003" s="1061"/>
      <c r="E3003" s="1061"/>
      <c r="F3003" s="1061"/>
      <c r="G3003" s="1061"/>
      <c r="H3003" s="1061"/>
      <c r="I3003" s="1061"/>
      <c r="J3003" s="1062"/>
      <c r="K3003" s="194" t="s">
        <v>474</v>
      </c>
      <c r="L3003" s="195"/>
      <c r="M3003" s="195"/>
      <c r="N3003" s="195"/>
      <c r="O3003" s="195"/>
      <c r="P3003" s="195"/>
      <c r="Q3003" s="195"/>
      <c r="R3003" s="195"/>
      <c r="S3003" s="195"/>
      <c r="T3003" s="195"/>
      <c r="U3003" s="195"/>
      <c r="V3003" s="195"/>
      <c r="W3003" s="195"/>
      <c r="X3003" s="195"/>
      <c r="Y3003" s="195"/>
      <c r="Z3003" s="195"/>
      <c r="AA3003" s="195"/>
      <c r="AB3003" s="195"/>
      <c r="AC3003" s="195"/>
      <c r="AD3003" s="195"/>
      <c r="AE3003" s="195"/>
      <c r="AF3003" s="195"/>
      <c r="AG3003" s="195"/>
      <c r="AH3003" s="195"/>
      <c r="AI3003" s="195"/>
      <c r="AJ3003" s="195"/>
      <c r="AK3003" s="195"/>
      <c r="AL3003" s="195"/>
      <c r="AM3003" s="195"/>
      <c r="AN3003" s="195"/>
      <c r="AO3003" s="196"/>
      <c r="AP3003" s="3"/>
    </row>
    <row r="3004" spans="2:86" ht="12" customHeight="1" x14ac:dyDescent="0.15">
      <c r="B3004" s="1058"/>
      <c r="C3004" s="1063"/>
      <c r="D3004" s="1061"/>
      <c r="E3004" s="1061"/>
      <c r="F3004" s="1061"/>
      <c r="G3004" s="1061"/>
      <c r="H3004" s="1061"/>
      <c r="I3004" s="1061"/>
      <c r="J3004" s="1062"/>
      <c r="K3004" s="194" t="s">
        <v>475</v>
      </c>
      <c r="L3004" s="195"/>
      <c r="M3004" s="195"/>
      <c r="N3004" s="195"/>
      <c r="O3004" s="195"/>
      <c r="P3004" s="195"/>
      <c r="Q3004" s="195"/>
      <c r="R3004" s="195"/>
      <c r="S3004" s="195"/>
      <c r="T3004" s="195"/>
      <c r="U3004" s="195"/>
      <c r="V3004" s="195"/>
      <c r="W3004" s="195"/>
      <c r="X3004" s="195"/>
      <c r="Y3004" s="195"/>
      <c r="Z3004" s="195"/>
      <c r="AA3004" s="195"/>
      <c r="AB3004" s="195"/>
      <c r="AC3004" s="195"/>
      <c r="AD3004" s="195"/>
      <c r="AE3004" s="195"/>
      <c r="AF3004" s="195"/>
      <c r="AG3004" s="195"/>
      <c r="AH3004" s="195"/>
      <c r="AI3004" s="195"/>
      <c r="AJ3004" s="195"/>
      <c r="AK3004" s="195"/>
      <c r="AL3004" s="195"/>
      <c r="AM3004" s="195"/>
      <c r="AN3004" s="195"/>
      <c r="AO3004" s="196"/>
      <c r="AP3004" s="3"/>
    </row>
    <row r="3005" spans="2:86" ht="12" customHeight="1" x14ac:dyDescent="0.15">
      <c r="B3005" s="1058"/>
      <c r="C3005" s="1063"/>
      <c r="D3005" s="1061"/>
      <c r="E3005" s="1061"/>
      <c r="F3005" s="1061"/>
      <c r="G3005" s="1061"/>
      <c r="H3005" s="1061"/>
      <c r="I3005" s="1061"/>
      <c r="J3005" s="1062"/>
      <c r="K3005" s="1020" t="s">
        <v>476</v>
      </c>
      <c r="L3005" s="1021"/>
      <c r="M3005" s="1021"/>
      <c r="N3005" s="1021"/>
      <c r="O3005" s="1021"/>
      <c r="P3005" s="1021"/>
      <c r="Q3005" s="1021"/>
      <c r="R3005" s="1021"/>
      <c r="S3005" s="1021"/>
      <c r="T3005" s="1021"/>
      <c r="U3005" s="1021"/>
      <c r="V3005" s="1021"/>
      <c r="W3005" s="1021"/>
      <c r="X3005" s="1021"/>
      <c r="Y3005" s="1021"/>
      <c r="Z3005" s="1021"/>
      <c r="AA3005" s="1021"/>
      <c r="AB3005" s="1021"/>
      <c r="AC3005" s="1021"/>
      <c r="AD3005" s="1021"/>
      <c r="AE3005" s="1021"/>
      <c r="AF3005" s="1021"/>
      <c r="AG3005" s="1021"/>
      <c r="AH3005" s="1021"/>
      <c r="AI3005" s="1021"/>
      <c r="AJ3005" s="1021"/>
      <c r="AK3005" s="1021"/>
      <c r="AL3005" s="1021"/>
      <c r="AM3005" s="1021"/>
      <c r="AN3005" s="1021"/>
      <c r="AO3005" s="1022"/>
      <c r="AP3005" s="3"/>
    </row>
    <row r="3006" spans="2:86" ht="12" customHeight="1" x14ac:dyDescent="0.15">
      <c r="B3006" s="591"/>
      <c r="C3006" s="1064"/>
      <c r="D3006" s="1065"/>
      <c r="E3006" s="1065"/>
      <c r="F3006" s="1065"/>
      <c r="G3006" s="1065"/>
      <c r="H3006" s="1065"/>
      <c r="I3006" s="1065"/>
      <c r="J3006" s="1066"/>
      <c r="K3006" s="1023"/>
      <c r="L3006" s="1024"/>
      <c r="M3006" s="1024"/>
      <c r="N3006" s="1024"/>
      <c r="O3006" s="1024"/>
      <c r="P3006" s="1024"/>
      <c r="Q3006" s="1024"/>
      <c r="R3006" s="1024"/>
      <c r="S3006" s="1024"/>
      <c r="T3006" s="1024"/>
      <c r="U3006" s="1024"/>
      <c r="V3006" s="1024"/>
      <c r="W3006" s="1024"/>
      <c r="X3006" s="1024"/>
      <c r="Y3006" s="1024"/>
      <c r="Z3006" s="1024"/>
      <c r="AA3006" s="1024"/>
      <c r="AB3006" s="1024"/>
      <c r="AC3006" s="1024"/>
      <c r="AD3006" s="1024"/>
      <c r="AE3006" s="1024"/>
      <c r="AF3006" s="1024"/>
      <c r="AG3006" s="1024"/>
      <c r="AH3006" s="1024"/>
      <c r="AI3006" s="1024"/>
      <c r="AJ3006" s="1024"/>
      <c r="AK3006" s="1024"/>
      <c r="AL3006" s="1024"/>
      <c r="AM3006" s="1024"/>
      <c r="AN3006" s="1024"/>
      <c r="AO3006" s="1025"/>
      <c r="AP3006" s="3"/>
    </row>
    <row r="3007" spans="2:86" s="9" customFormat="1" ht="12" customHeight="1" x14ac:dyDescent="0.15">
      <c r="B3007" s="3" t="s">
        <v>527</v>
      </c>
      <c r="AQ3007" s="162"/>
      <c r="AR3007" s="162"/>
      <c r="AS3007" s="162"/>
      <c r="AT3007" s="162"/>
      <c r="AU3007" s="162"/>
      <c r="AV3007" s="162"/>
      <c r="AW3007" s="162"/>
      <c r="AX3007" s="162"/>
      <c r="AY3007" s="162"/>
      <c r="AZ3007" s="162"/>
      <c r="BA3007" s="162"/>
      <c r="BB3007" s="162"/>
      <c r="BC3007" s="162"/>
      <c r="BD3007" s="162"/>
      <c r="BE3007" s="162"/>
      <c r="BF3007" s="162"/>
      <c r="BG3007" s="162"/>
      <c r="BH3007" s="162"/>
      <c r="BI3007" s="162"/>
      <c r="BJ3007" s="162"/>
      <c r="BK3007" s="162"/>
      <c r="BL3007" s="162"/>
      <c r="BM3007" s="162"/>
      <c r="BN3007" s="162"/>
      <c r="BO3007" s="162"/>
      <c r="BP3007" s="162"/>
      <c r="BQ3007" s="162"/>
      <c r="BR3007" s="162"/>
      <c r="BS3007" s="162"/>
      <c r="BT3007" s="162"/>
      <c r="BU3007" s="162"/>
      <c r="BV3007" s="162"/>
      <c r="BW3007" s="162"/>
      <c r="BX3007" s="162"/>
      <c r="BY3007" s="162"/>
      <c r="BZ3007" s="162"/>
      <c r="CA3007" s="162"/>
      <c r="CB3007" s="162"/>
      <c r="CC3007" s="162"/>
      <c r="CD3007" s="162"/>
      <c r="CE3007" s="162"/>
      <c r="CF3007" s="162"/>
      <c r="CG3007" s="162"/>
      <c r="CH3007" s="162"/>
    </row>
    <row r="3008" spans="2:86" ht="12" customHeight="1" thickBot="1" x14ac:dyDescent="0.2">
      <c r="B3008" s="3" t="s">
        <v>524</v>
      </c>
    </row>
    <row r="3009" spans="2:86" ht="12" customHeight="1" x14ac:dyDescent="0.15">
      <c r="B3009" s="3" t="s">
        <v>525</v>
      </c>
      <c r="AU3009" s="1000" t="s">
        <v>305</v>
      </c>
      <c r="AV3009" s="1001" t="s">
        <v>298</v>
      </c>
      <c r="AW3009" s="1003" t="s">
        <v>299</v>
      </c>
      <c r="AX3009" s="1005" t="s">
        <v>306</v>
      </c>
      <c r="AY3009" s="1006"/>
      <c r="AZ3009" s="1006"/>
      <c r="BA3009" s="1006"/>
      <c r="BB3009" s="1006"/>
      <c r="BC3009" s="1006"/>
      <c r="BD3009" s="1006"/>
      <c r="BE3009" s="1006"/>
      <c r="BF3009" s="1006"/>
      <c r="BG3009" s="1006"/>
      <c r="BH3009" s="1006"/>
      <c r="BI3009" s="1006"/>
      <c r="BJ3009" s="1006"/>
      <c r="BK3009" s="1006"/>
      <c r="BL3009" s="1006"/>
      <c r="BM3009" s="1006"/>
      <c r="BN3009" s="1006"/>
      <c r="BO3009" s="1006"/>
      <c r="BP3009" s="1006"/>
      <c r="BQ3009" s="1006"/>
      <c r="BR3009" s="1007"/>
      <c r="BS3009" s="807" t="s">
        <v>300</v>
      </c>
      <c r="BT3009" s="1008"/>
      <c r="BU3009" s="1008"/>
      <c r="BV3009" s="1008"/>
      <c r="BW3009" s="1009" t="s">
        <v>307</v>
      </c>
      <c r="BX3009" s="1010"/>
      <c r="BY3009" s="1010"/>
      <c r="BZ3009" s="1010"/>
      <c r="CA3009" s="1010"/>
      <c r="CB3009" s="1010"/>
      <c r="CC3009" s="1010"/>
      <c r="CD3009" s="1010"/>
      <c r="CE3009" s="1010"/>
      <c r="CF3009" s="1010"/>
      <c r="CG3009" s="1010"/>
      <c r="CH3009" s="1011"/>
    </row>
    <row r="3010" spans="2:86" ht="12" customHeight="1" x14ac:dyDescent="0.15">
      <c r="B3010" s="3" t="s">
        <v>477</v>
      </c>
      <c r="AU3010" s="1000"/>
      <c r="AV3010" s="1002"/>
      <c r="AW3010" s="1004"/>
      <c r="AX3010" s="1012" t="s">
        <v>308</v>
      </c>
      <c r="AY3010" s="686"/>
      <c r="AZ3010" s="686"/>
      <c r="BA3010" s="686"/>
      <c r="BB3010" s="686"/>
      <c r="BC3010" s="686"/>
      <c r="BD3010" s="686"/>
      <c r="BE3010" s="686"/>
      <c r="BF3010" s="686"/>
      <c r="BG3010" s="686"/>
      <c r="BH3010" s="686"/>
      <c r="BI3010" s="686"/>
      <c r="BJ3010" s="686" t="s">
        <v>309</v>
      </c>
      <c r="BK3010" s="686"/>
      <c r="BL3010" s="686"/>
      <c r="BM3010" s="686"/>
      <c r="BN3010" s="686"/>
      <c r="BO3010" s="686"/>
      <c r="BP3010" s="686"/>
      <c r="BQ3010" s="686"/>
      <c r="BR3010" s="1013"/>
      <c r="BS3010" s="1008"/>
      <c r="BT3010" s="1008"/>
      <c r="BU3010" s="1008"/>
      <c r="BV3010" s="1008"/>
      <c r="BW3010" s="1014" t="s">
        <v>302</v>
      </c>
      <c r="BX3010" s="699"/>
      <c r="BY3010" s="699"/>
      <c r="BZ3010" s="699"/>
      <c r="CA3010" s="686" t="s">
        <v>310</v>
      </c>
      <c r="CB3010" s="686"/>
      <c r="CC3010" s="686"/>
      <c r="CD3010" s="686"/>
      <c r="CE3010" s="686"/>
      <c r="CF3010" s="686"/>
      <c r="CG3010" s="686"/>
      <c r="CH3010" s="1013"/>
    </row>
    <row r="3011" spans="2:86" ht="12" customHeight="1" x14ac:dyDescent="0.15">
      <c r="B3011" s="3" t="s">
        <v>526</v>
      </c>
      <c r="AU3011" s="1000"/>
      <c r="AV3011" s="1002"/>
      <c r="AW3011" s="1004"/>
      <c r="AX3011" s="1012" t="s">
        <v>26</v>
      </c>
      <c r="AY3011" s="686"/>
      <c r="AZ3011" s="686"/>
      <c r="BA3011" s="686"/>
      <c r="BB3011" s="686" t="s">
        <v>22</v>
      </c>
      <c r="BC3011" s="686"/>
      <c r="BD3011" s="686"/>
      <c r="BE3011" s="686"/>
      <c r="BF3011" s="686" t="s">
        <v>24</v>
      </c>
      <c r="BG3011" s="686"/>
      <c r="BH3011" s="686"/>
      <c r="BI3011" s="686"/>
      <c r="BJ3011" s="699" t="s">
        <v>26</v>
      </c>
      <c r="BK3011" s="699"/>
      <c r="BL3011" s="699"/>
      <c r="BM3011" s="699" t="s">
        <v>22</v>
      </c>
      <c r="BN3011" s="699"/>
      <c r="BO3011" s="699"/>
      <c r="BP3011" s="699" t="s">
        <v>24</v>
      </c>
      <c r="BQ3011" s="699"/>
      <c r="BR3011" s="1015"/>
      <c r="BS3011" s="807" t="s">
        <v>26</v>
      </c>
      <c r="BT3011" s="807" t="s">
        <v>22</v>
      </c>
      <c r="BU3011" s="807" t="s">
        <v>24</v>
      </c>
      <c r="BV3011" s="807" t="s">
        <v>303</v>
      </c>
      <c r="BW3011" s="1012" t="s">
        <v>311</v>
      </c>
      <c r="BX3011" s="686"/>
      <c r="BY3011" s="686"/>
      <c r="BZ3011" s="686"/>
      <c r="CA3011" s="686" t="s">
        <v>22</v>
      </c>
      <c r="CB3011" s="686"/>
      <c r="CC3011" s="686"/>
      <c r="CD3011" s="686"/>
      <c r="CE3011" s="686" t="s">
        <v>24</v>
      </c>
      <c r="CF3011" s="686"/>
      <c r="CG3011" s="686"/>
      <c r="CH3011" s="1013"/>
    </row>
    <row r="3012" spans="2:86" ht="12" customHeight="1" x14ac:dyDescent="0.15">
      <c r="B3012" s="3" t="s">
        <v>478</v>
      </c>
      <c r="AU3012" s="1000"/>
      <c r="AV3012" s="1002"/>
      <c r="AW3012" s="1004"/>
      <c r="AX3012" s="156" t="s">
        <v>862</v>
      </c>
      <c r="AY3012" s="157" t="s">
        <v>863</v>
      </c>
      <c r="AZ3012" s="157" t="s">
        <v>864</v>
      </c>
      <c r="BA3012" s="158" t="s">
        <v>865</v>
      </c>
      <c r="BB3012" s="159" t="s">
        <v>866</v>
      </c>
      <c r="BC3012" s="157" t="s">
        <v>863</v>
      </c>
      <c r="BD3012" s="157" t="s">
        <v>867</v>
      </c>
      <c r="BE3012" s="158" t="s">
        <v>865</v>
      </c>
      <c r="BF3012" s="159" t="s">
        <v>866</v>
      </c>
      <c r="BG3012" s="157" t="s">
        <v>863</v>
      </c>
      <c r="BH3012" s="157" t="s">
        <v>864</v>
      </c>
      <c r="BI3012" s="158" t="s">
        <v>865</v>
      </c>
      <c r="BJ3012" s="159" t="s">
        <v>866</v>
      </c>
      <c r="BK3012" s="157" t="s">
        <v>868</v>
      </c>
      <c r="BL3012" s="158" t="s">
        <v>869</v>
      </c>
      <c r="BM3012" s="159" t="s">
        <v>870</v>
      </c>
      <c r="BN3012" s="157" t="s">
        <v>863</v>
      </c>
      <c r="BO3012" s="158" t="s">
        <v>871</v>
      </c>
      <c r="BP3012" s="159" t="s">
        <v>870</v>
      </c>
      <c r="BQ3012" s="157" t="s">
        <v>868</v>
      </c>
      <c r="BR3012" s="160" t="s">
        <v>872</v>
      </c>
      <c r="BS3012" s="1008"/>
      <c r="BT3012" s="1008"/>
      <c r="BU3012" s="1008"/>
      <c r="BV3012" s="1008"/>
      <c r="BW3012" s="156" t="s">
        <v>866</v>
      </c>
      <c r="BX3012" s="157" t="s">
        <v>863</v>
      </c>
      <c r="BY3012" s="157" t="s">
        <v>864</v>
      </c>
      <c r="BZ3012" s="158" t="s">
        <v>865</v>
      </c>
      <c r="CA3012" s="159" t="s">
        <v>866</v>
      </c>
      <c r="CB3012" s="157" t="s">
        <v>873</v>
      </c>
      <c r="CC3012" s="157" t="s">
        <v>864</v>
      </c>
      <c r="CD3012" s="158" t="s">
        <v>865</v>
      </c>
      <c r="CE3012" s="159" t="s">
        <v>866</v>
      </c>
      <c r="CF3012" s="157" t="s">
        <v>863</v>
      </c>
      <c r="CG3012" s="157" t="s">
        <v>864</v>
      </c>
      <c r="CH3012" s="160" t="s">
        <v>874</v>
      </c>
    </row>
    <row r="3013" spans="2:86" x14ac:dyDescent="0.15">
      <c r="B3013" s="3" t="s">
        <v>539</v>
      </c>
      <c r="AU3013" s="1000"/>
      <c r="AV3013" s="188" t="str">
        <f>N3015</f>
        <v>S064</v>
      </c>
      <c r="AW3013" s="300">
        <f>R3015</f>
        <v>10.6</v>
      </c>
      <c r="AX3013" s="197">
        <f>+Y3040</f>
        <v>0</v>
      </c>
      <c r="AY3013" s="197">
        <f>+Z3040</f>
        <v>0</v>
      </c>
      <c r="AZ3013" s="197">
        <f>+AA3040</f>
        <v>0</v>
      </c>
      <c r="BA3013" s="197">
        <f t="shared" ref="BA3013" si="1380">+AB3040</f>
        <v>0</v>
      </c>
      <c r="BB3013" s="197">
        <f>+AC3040</f>
        <v>0</v>
      </c>
      <c r="BC3013" s="197">
        <f t="shared" ref="BC3013" si="1381">+AD3040</f>
        <v>0</v>
      </c>
      <c r="BD3013" s="197">
        <f t="shared" ref="BD3013" si="1382">+AE3040</f>
        <v>0</v>
      </c>
      <c r="BE3013" s="197">
        <f t="shared" ref="BE3013" si="1383">+AF3040</f>
        <v>1</v>
      </c>
      <c r="BF3013" s="197">
        <f t="shared" ref="BF3013" si="1384">+AG3040</f>
        <v>0</v>
      </c>
      <c r="BG3013" s="197">
        <f t="shared" ref="BG3013" si="1385">+AH3040</f>
        <v>0</v>
      </c>
      <c r="BH3013" s="197">
        <f t="shared" ref="BH3013" si="1386">+AI3040</f>
        <v>0</v>
      </c>
      <c r="BI3013" s="197">
        <f t="shared" ref="BI3013" si="1387">+AJ3040</f>
        <v>2</v>
      </c>
      <c r="BJ3013" s="197" t="str">
        <f>+Y3043</f>
        <v/>
      </c>
      <c r="BK3013" s="197" t="str">
        <f t="shared" ref="BK3013" si="1388">+Z3043</f>
        <v/>
      </c>
      <c r="BL3013" s="197" t="str">
        <f>+AA3043</f>
        <v/>
      </c>
      <c r="BM3013" s="197">
        <f>+AC3043</f>
        <v>0</v>
      </c>
      <c r="BN3013" s="197">
        <f t="shared" ref="BN3013" si="1389">+AD3043</f>
        <v>0</v>
      </c>
      <c r="BO3013" s="197">
        <f t="shared" ref="BO3013" si="1390">+AE3043</f>
        <v>1</v>
      </c>
      <c r="BP3013" s="197">
        <f>+AG3043</f>
        <v>0</v>
      </c>
      <c r="BQ3013" s="197">
        <f>+AH3043</f>
        <v>0</v>
      </c>
      <c r="BR3013" s="197">
        <f>+AI3043</f>
        <v>2</v>
      </c>
      <c r="BS3013" s="296" t="str">
        <f>+Y3044</f>
        <v>Ⅰ</v>
      </c>
      <c r="BT3013" s="296" t="str">
        <f>+AC3044</f>
        <v>Ⅱ</v>
      </c>
      <c r="BU3013" s="296" t="str">
        <f>+AG3044</f>
        <v>Ⅱ</v>
      </c>
      <c r="BV3013" s="296" t="str">
        <f>+Y3045</f>
        <v>Ⅱ</v>
      </c>
      <c r="BW3013" s="164" t="str">
        <f>IF(Y3040&gt;0,R3015,"")</f>
        <v/>
      </c>
      <c r="BX3013" s="165" t="str">
        <f>IF(Z3040&gt;0,"",IF(AA3040&gt;0,R3015,""))</f>
        <v/>
      </c>
      <c r="BY3013" s="165" t="str">
        <f>IF(Y3040+Z3040&gt;0,"",IF(AA3040&gt;0,R3015,""))</f>
        <v/>
      </c>
      <c r="BZ3013" s="165" t="str">
        <f>IF(Y3040+Z3040+AA3040&gt;0,"",IF(AB3040&gt;0,R3015,""))</f>
        <v/>
      </c>
      <c r="CA3013" s="166">
        <f t="shared" ref="CA3013" si="1391">+AC3039</f>
        <v>0</v>
      </c>
      <c r="CB3013" s="166">
        <f t="shared" ref="CB3013" si="1392">+AD3039</f>
        <v>0</v>
      </c>
      <c r="CC3013" s="166">
        <f t="shared" ref="CC3013" si="1393">+AE3039</f>
        <v>0</v>
      </c>
      <c r="CD3013" s="166">
        <f t="shared" ref="CD3013" si="1394">+AF3039</f>
        <v>2.5000000000000005E-2</v>
      </c>
      <c r="CE3013" s="166">
        <f t="shared" ref="CE3013" si="1395">+AG3039</f>
        <v>0</v>
      </c>
      <c r="CF3013" s="166">
        <f t="shared" ref="CF3013" si="1396">+AH3039</f>
        <v>0</v>
      </c>
      <c r="CG3013" s="166">
        <f t="shared" ref="CG3013" si="1397">+AI3039</f>
        <v>0</v>
      </c>
      <c r="CH3013" s="166">
        <f t="shared" ref="CH3013" si="1398">+AJ3039</f>
        <v>1.3199999999999998</v>
      </c>
    </row>
    <row r="3014" spans="2:86" ht="12" customHeight="1" x14ac:dyDescent="0.15">
      <c r="B3014" s="1057" t="s">
        <v>219</v>
      </c>
      <c r="C3014" s="1059"/>
      <c r="D3014" s="1060"/>
      <c r="E3014" s="1061"/>
      <c r="F3014" s="1061"/>
      <c r="G3014" s="1061"/>
      <c r="H3014" s="1061"/>
      <c r="I3014" s="1061"/>
      <c r="J3014" s="1062"/>
      <c r="K3014" s="1067" t="s">
        <v>453</v>
      </c>
      <c r="L3014" s="1068"/>
      <c r="M3014" s="1068"/>
      <c r="N3014" s="1068"/>
      <c r="O3014" s="1068"/>
      <c r="P3014" s="1068"/>
      <c r="Q3014" s="1068"/>
      <c r="R3014" s="1068"/>
      <c r="S3014" s="1068"/>
      <c r="T3014" s="1068"/>
      <c r="U3014" s="1068"/>
      <c r="V3014" s="1068"/>
      <c r="W3014" s="1068"/>
      <c r="X3014" s="1068"/>
      <c r="Y3014" s="1068"/>
      <c r="Z3014" s="1068"/>
      <c r="AA3014" s="1068"/>
      <c r="AB3014" s="1068"/>
      <c r="AC3014" s="1068"/>
      <c r="AD3014" s="1068"/>
      <c r="AE3014" s="1068"/>
      <c r="AF3014" s="1068"/>
      <c r="AG3014" s="1068"/>
      <c r="AH3014" s="1068"/>
      <c r="AI3014" s="1068"/>
      <c r="AJ3014" s="1068"/>
      <c r="AK3014" s="1068"/>
      <c r="AL3014" s="1068"/>
      <c r="AM3014" s="1068"/>
      <c r="AN3014" s="1068"/>
      <c r="AO3014" s="1069"/>
      <c r="AP3014" s="3"/>
    </row>
    <row r="3015" spans="2:86" ht="12" customHeight="1" x14ac:dyDescent="0.15">
      <c r="B3015" s="1058"/>
      <c r="C3015" s="1063"/>
      <c r="D3015" s="1061"/>
      <c r="E3015" s="1061"/>
      <c r="F3015" s="1061"/>
      <c r="G3015" s="1061"/>
      <c r="H3015" s="1061"/>
      <c r="I3015" s="1061"/>
      <c r="J3015" s="1062"/>
      <c r="K3015" s="1040" t="s">
        <v>218</v>
      </c>
      <c r="L3015" s="1041"/>
      <c r="M3015" s="1042"/>
      <c r="N3015" s="1034" t="s">
        <v>782</v>
      </c>
      <c r="O3015" s="1035"/>
      <c r="P3015" s="1040" t="s">
        <v>454</v>
      </c>
      <c r="Q3015" s="1042"/>
      <c r="R3015" s="1070">
        <f>'様式A-2'!C75</f>
        <v>10.6</v>
      </c>
      <c r="S3015" s="1071"/>
      <c r="T3015" s="1072"/>
      <c r="U3015" s="1073" t="s">
        <v>455</v>
      </c>
      <c r="V3015" s="1074"/>
      <c r="W3015" s="1073" t="s">
        <v>456</v>
      </c>
      <c r="X3015" s="1074"/>
      <c r="Y3015" s="1042" t="s">
        <v>217</v>
      </c>
      <c r="Z3015" s="1016"/>
      <c r="AA3015" s="1016"/>
      <c r="AB3015" s="1016"/>
      <c r="AC3015" s="1073" t="s">
        <v>457</v>
      </c>
      <c r="AD3015" s="1079"/>
      <c r="AE3015" s="1079"/>
      <c r="AF3015" s="1079"/>
      <c r="AG3015" s="1079"/>
      <c r="AH3015" s="1079"/>
      <c r="AI3015" s="1079"/>
      <c r="AJ3015" s="1074"/>
      <c r="AK3015" s="1073" t="s">
        <v>458</v>
      </c>
      <c r="AL3015" s="1079"/>
      <c r="AM3015" s="1079"/>
      <c r="AN3015" s="1081"/>
      <c r="AO3015" s="1082"/>
      <c r="AP3015" s="3"/>
      <c r="AV3015" s="167"/>
      <c r="AW3015" s="221"/>
      <c r="AX3015" s="167"/>
      <c r="AY3015" s="167"/>
      <c r="AZ3015" s="167"/>
      <c r="BA3015" s="167"/>
      <c r="BB3015" s="167"/>
      <c r="BC3015" s="167"/>
      <c r="BD3015" s="167"/>
    </row>
    <row r="3016" spans="2:86" ht="12" customHeight="1" x14ac:dyDescent="0.15">
      <c r="B3016" s="1058"/>
      <c r="C3016" s="1063"/>
      <c r="D3016" s="1061"/>
      <c r="E3016" s="1061"/>
      <c r="F3016" s="1061"/>
      <c r="G3016" s="1061"/>
      <c r="H3016" s="1061"/>
      <c r="I3016" s="1061"/>
      <c r="J3016" s="1062"/>
      <c r="K3016" s="1016" t="s">
        <v>459</v>
      </c>
      <c r="L3016" s="1016" t="s">
        <v>199</v>
      </c>
      <c r="M3016" s="1016"/>
      <c r="N3016" s="1016" t="s">
        <v>198</v>
      </c>
      <c r="O3016" s="1016"/>
      <c r="P3016" s="1016" t="s">
        <v>460</v>
      </c>
      <c r="Q3016" s="1016"/>
      <c r="R3016" s="1016" t="s">
        <v>6</v>
      </c>
      <c r="S3016" s="1016"/>
      <c r="T3016" s="1016"/>
      <c r="U3016" s="1075"/>
      <c r="V3016" s="1076"/>
      <c r="W3016" s="1075"/>
      <c r="X3016" s="1076"/>
      <c r="Y3016" s="1042"/>
      <c r="Z3016" s="1016"/>
      <c r="AA3016" s="1016"/>
      <c r="AB3016" s="1016"/>
      <c r="AC3016" s="1077"/>
      <c r="AD3016" s="1080"/>
      <c r="AE3016" s="1080"/>
      <c r="AF3016" s="1080"/>
      <c r="AG3016" s="1080"/>
      <c r="AH3016" s="1080"/>
      <c r="AI3016" s="1080"/>
      <c r="AJ3016" s="1078"/>
      <c r="AK3016" s="1075"/>
      <c r="AL3016" s="1083"/>
      <c r="AM3016" s="1083"/>
      <c r="AN3016" s="1084"/>
      <c r="AO3016" s="1085"/>
      <c r="AP3016" s="3"/>
      <c r="AV3016" s="167"/>
      <c r="AW3016" s="167"/>
      <c r="AX3016" s="167"/>
      <c r="AY3016" s="167"/>
      <c r="AZ3016" s="167"/>
      <c r="BA3016" s="167"/>
      <c r="BB3016" s="167"/>
      <c r="BC3016" s="167"/>
      <c r="BD3016" s="167"/>
    </row>
    <row r="3017" spans="2:86" ht="12" customHeight="1" x14ac:dyDescent="0.15">
      <c r="B3017" s="1058"/>
      <c r="C3017" s="1063"/>
      <c r="D3017" s="1061"/>
      <c r="E3017" s="1061"/>
      <c r="F3017" s="1061"/>
      <c r="G3017" s="1061"/>
      <c r="H3017" s="1061"/>
      <c r="I3017" s="1061"/>
      <c r="J3017" s="1062"/>
      <c r="K3017" s="1016"/>
      <c r="L3017" s="1016"/>
      <c r="M3017" s="1016"/>
      <c r="N3017" s="1016"/>
      <c r="O3017" s="1016"/>
      <c r="P3017" s="1016"/>
      <c r="Q3017" s="1016"/>
      <c r="R3017" s="1016"/>
      <c r="S3017" s="1016"/>
      <c r="T3017" s="1016"/>
      <c r="U3017" s="1075"/>
      <c r="V3017" s="1076"/>
      <c r="W3017" s="1075"/>
      <c r="X3017" s="1076"/>
      <c r="Y3017" s="1042" t="s">
        <v>461</v>
      </c>
      <c r="Z3017" s="1016"/>
      <c r="AA3017" s="1016"/>
      <c r="AB3017" s="1016"/>
      <c r="AC3017" s="1016" t="s">
        <v>462</v>
      </c>
      <c r="AD3017" s="1016"/>
      <c r="AE3017" s="1016"/>
      <c r="AF3017" s="1016"/>
      <c r="AG3017" s="1016" t="s">
        <v>463</v>
      </c>
      <c r="AH3017" s="1016"/>
      <c r="AI3017" s="1016"/>
      <c r="AJ3017" s="1016"/>
      <c r="AK3017" s="1075"/>
      <c r="AL3017" s="1083"/>
      <c r="AM3017" s="1083"/>
      <c r="AN3017" s="1084"/>
      <c r="AO3017" s="1085"/>
      <c r="AP3017" s="3"/>
      <c r="AV3017" s="167"/>
      <c r="AW3017" s="167"/>
      <c r="AX3017" s="167"/>
      <c r="AY3017" s="167"/>
      <c r="AZ3017" s="167"/>
      <c r="BA3017" s="167"/>
      <c r="BB3017" s="167"/>
      <c r="BC3017" s="167"/>
      <c r="BD3017" s="167"/>
    </row>
    <row r="3018" spans="2:86" ht="12" customHeight="1" x14ac:dyDescent="0.15">
      <c r="B3018" s="1058"/>
      <c r="C3018" s="1063"/>
      <c r="D3018" s="1061"/>
      <c r="E3018" s="1061"/>
      <c r="F3018" s="1061"/>
      <c r="G3018" s="1061"/>
      <c r="H3018" s="1061"/>
      <c r="I3018" s="1061"/>
      <c r="J3018" s="1062"/>
      <c r="K3018" s="1016"/>
      <c r="L3018" s="1016"/>
      <c r="M3018" s="1016"/>
      <c r="N3018" s="1016"/>
      <c r="O3018" s="1016"/>
      <c r="P3018" s="1016"/>
      <c r="Q3018" s="1016"/>
      <c r="R3018" s="1016"/>
      <c r="S3018" s="1016"/>
      <c r="T3018" s="1016"/>
      <c r="U3018" s="1077"/>
      <c r="V3018" s="1078"/>
      <c r="W3018" s="1077"/>
      <c r="X3018" s="1078"/>
      <c r="Y3018" s="191" t="s">
        <v>32</v>
      </c>
      <c r="Z3018" s="187" t="s">
        <v>33</v>
      </c>
      <c r="AA3018" s="187" t="s">
        <v>464</v>
      </c>
      <c r="AB3018" s="187" t="s">
        <v>465</v>
      </c>
      <c r="AC3018" s="187" t="s">
        <v>32</v>
      </c>
      <c r="AD3018" s="187" t="s">
        <v>33</v>
      </c>
      <c r="AE3018" s="187" t="s">
        <v>464</v>
      </c>
      <c r="AF3018" s="187" t="s">
        <v>465</v>
      </c>
      <c r="AG3018" s="187" t="s">
        <v>32</v>
      </c>
      <c r="AH3018" s="187" t="s">
        <v>33</v>
      </c>
      <c r="AI3018" s="187" t="s">
        <v>464</v>
      </c>
      <c r="AJ3018" s="187" t="s">
        <v>465</v>
      </c>
      <c r="AK3018" s="1077"/>
      <c r="AL3018" s="1080"/>
      <c r="AM3018" s="1080"/>
      <c r="AN3018" s="1086"/>
      <c r="AO3018" s="1087"/>
      <c r="AP3018" s="3"/>
      <c r="AV3018" s="167"/>
      <c r="AW3018" s="167"/>
      <c r="AX3018" s="167"/>
      <c r="AY3018" s="167"/>
      <c r="AZ3018" s="167"/>
      <c r="BA3018" s="167"/>
      <c r="BB3018" s="167"/>
      <c r="BC3018" s="167"/>
      <c r="BD3018" s="167"/>
    </row>
    <row r="3019" spans="2:86" ht="12" customHeight="1" x14ac:dyDescent="0.15">
      <c r="B3019" s="1058"/>
      <c r="C3019" s="1063"/>
      <c r="D3019" s="1061"/>
      <c r="E3019" s="1061"/>
      <c r="F3019" s="1061"/>
      <c r="G3019" s="1061"/>
      <c r="H3019" s="1061"/>
      <c r="I3019" s="1061"/>
      <c r="J3019" s="1062"/>
      <c r="K3019" s="192">
        <v>1</v>
      </c>
      <c r="L3019" s="1038" t="s">
        <v>534</v>
      </c>
      <c r="M3019" s="1039"/>
      <c r="N3019" s="1038" t="s">
        <v>486</v>
      </c>
      <c r="O3019" s="1039"/>
      <c r="P3019" s="1034" t="s">
        <v>332</v>
      </c>
      <c r="Q3019" s="1036"/>
      <c r="R3019" s="408" t="s">
        <v>338</v>
      </c>
      <c r="S3019" s="408"/>
      <c r="T3019" s="408"/>
      <c r="U3019" s="1034" t="s">
        <v>54</v>
      </c>
      <c r="V3019" s="1036"/>
      <c r="W3019" s="1034" t="s">
        <v>551</v>
      </c>
      <c r="X3019" s="1035"/>
      <c r="Y3019" s="286"/>
      <c r="Z3019" s="286"/>
      <c r="AA3019" s="286"/>
      <c r="AB3019" s="286"/>
      <c r="AC3019" s="223"/>
      <c r="AD3019" s="223"/>
      <c r="AE3019" s="223"/>
      <c r="AF3019" s="223"/>
      <c r="AG3019" s="223"/>
      <c r="AH3019" s="223"/>
      <c r="AI3019" s="223"/>
      <c r="AJ3019" s="223"/>
      <c r="AK3019" s="1088" t="s">
        <v>1683</v>
      </c>
      <c r="AL3019" s="1089"/>
      <c r="AM3019" s="1089"/>
      <c r="AN3019" s="1090"/>
      <c r="AO3019" s="1091"/>
      <c r="AP3019" s="3"/>
      <c r="AQ3019" s="222">
        <f>IF(P3019="材質劣化",2,IF(P3019="漏水",3,1))</f>
        <v>2</v>
      </c>
      <c r="AV3019" s="167"/>
      <c r="AW3019" s="167"/>
      <c r="AX3019" s="167"/>
      <c r="AY3019" s="167"/>
      <c r="AZ3019" s="167"/>
      <c r="BA3019" s="167"/>
      <c r="BB3019" s="167"/>
      <c r="BC3019" s="167"/>
      <c r="BD3019" s="167"/>
    </row>
    <row r="3020" spans="2:86" ht="12" customHeight="1" x14ac:dyDescent="0.15">
      <c r="B3020" s="1058"/>
      <c r="C3020" s="1063"/>
      <c r="D3020" s="1061"/>
      <c r="E3020" s="1061"/>
      <c r="F3020" s="1061"/>
      <c r="G3020" s="1061"/>
      <c r="H3020" s="1061"/>
      <c r="I3020" s="1061"/>
      <c r="J3020" s="1062"/>
      <c r="K3020" s="192">
        <v>2</v>
      </c>
      <c r="L3020" s="1038" t="s">
        <v>534</v>
      </c>
      <c r="M3020" s="1039"/>
      <c r="N3020" s="1038" t="s">
        <v>486</v>
      </c>
      <c r="O3020" s="1039"/>
      <c r="P3020" s="1034" t="s">
        <v>332</v>
      </c>
      <c r="Q3020" s="1036"/>
      <c r="R3020" s="408" t="s">
        <v>338</v>
      </c>
      <c r="S3020" s="408"/>
      <c r="T3020" s="408"/>
      <c r="U3020" s="1034" t="s">
        <v>54</v>
      </c>
      <c r="V3020" s="1036"/>
      <c r="W3020" s="1034" t="s">
        <v>551</v>
      </c>
      <c r="X3020" s="1035"/>
      <c r="Y3020" s="286"/>
      <c r="Z3020" s="286"/>
      <c r="AA3020" s="286"/>
      <c r="AB3020" s="286"/>
      <c r="AC3020" s="223"/>
      <c r="AD3020" s="223"/>
      <c r="AE3020" s="223"/>
      <c r="AF3020" s="223"/>
      <c r="AG3020" s="223"/>
      <c r="AH3020" s="223"/>
      <c r="AI3020" s="223"/>
      <c r="AJ3020" s="223"/>
      <c r="AK3020" s="1088" t="s">
        <v>1683</v>
      </c>
      <c r="AL3020" s="1089"/>
      <c r="AM3020" s="1089"/>
      <c r="AN3020" s="1090"/>
      <c r="AO3020" s="1091"/>
      <c r="AP3020" s="3"/>
      <c r="AQ3020" s="222">
        <f t="shared" ref="AQ3020:AQ3038" si="1399">IF(P3020="材質劣化",2,IF(P3020="漏水",3,1))</f>
        <v>2</v>
      </c>
      <c r="AV3020" s="167"/>
      <c r="AW3020" s="167"/>
      <c r="AX3020" s="167"/>
      <c r="AY3020" s="167"/>
      <c r="AZ3020" s="167"/>
      <c r="BA3020" s="167"/>
      <c r="BB3020" s="167"/>
      <c r="BC3020" s="167"/>
      <c r="BD3020" s="167"/>
    </row>
    <row r="3021" spans="2:86" ht="12" customHeight="1" x14ac:dyDescent="0.15">
      <c r="B3021" s="1058"/>
      <c r="C3021" s="1063"/>
      <c r="D3021" s="1061"/>
      <c r="E3021" s="1061"/>
      <c r="F3021" s="1061"/>
      <c r="G3021" s="1061"/>
      <c r="H3021" s="1061"/>
      <c r="I3021" s="1061"/>
      <c r="J3021" s="1062"/>
      <c r="K3021" s="192">
        <v>3</v>
      </c>
      <c r="L3021" s="1038" t="s">
        <v>534</v>
      </c>
      <c r="M3021" s="1039"/>
      <c r="N3021" s="1038" t="s">
        <v>485</v>
      </c>
      <c r="O3021" s="1039"/>
      <c r="P3021" s="1034" t="s">
        <v>332</v>
      </c>
      <c r="Q3021" s="1036"/>
      <c r="R3021" s="408" t="s">
        <v>532</v>
      </c>
      <c r="S3021" s="408"/>
      <c r="T3021" s="408"/>
      <c r="U3021" s="1034" t="s">
        <v>1648</v>
      </c>
      <c r="V3021" s="1036"/>
      <c r="W3021" s="1034" t="s">
        <v>1649</v>
      </c>
      <c r="X3021" s="1035"/>
      <c r="Y3021" s="286"/>
      <c r="Z3021" s="286"/>
      <c r="AA3021" s="286"/>
      <c r="AB3021" s="286"/>
      <c r="AC3021" s="223"/>
      <c r="AD3021" s="223"/>
      <c r="AE3021" s="223"/>
      <c r="AF3021" s="223">
        <f>0.05*0.1+0.1*0.2</f>
        <v>2.5000000000000005E-2</v>
      </c>
      <c r="AG3021" s="223"/>
      <c r="AH3021" s="223"/>
      <c r="AI3021" s="223"/>
      <c r="AJ3021" s="223"/>
      <c r="AK3021" s="1052"/>
      <c r="AL3021" s="1053"/>
      <c r="AM3021" s="1053"/>
      <c r="AN3021" s="1054"/>
      <c r="AO3021" s="1055"/>
      <c r="AP3021" s="3"/>
      <c r="AQ3021" s="222">
        <f t="shared" si="1399"/>
        <v>2</v>
      </c>
      <c r="AV3021" s="167"/>
      <c r="AW3021" s="167"/>
      <c r="AX3021" s="167"/>
      <c r="AY3021" s="167"/>
      <c r="AZ3021" s="167"/>
      <c r="BA3021" s="167"/>
      <c r="BB3021" s="167"/>
      <c r="BC3021" s="167"/>
      <c r="BD3021" s="167"/>
    </row>
    <row r="3022" spans="2:86" ht="12" customHeight="1" x14ac:dyDescent="0.15">
      <c r="B3022" s="1058"/>
      <c r="C3022" s="1063"/>
      <c r="D3022" s="1061"/>
      <c r="E3022" s="1061"/>
      <c r="F3022" s="1061"/>
      <c r="G3022" s="1061"/>
      <c r="H3022" s="1061"/>
      <c r="I3022" s="1061"/>
      <c r="J3022" s="1062"/>
      <c r="K3022" s="192">
        <v>4</v>
      </c>
      <c r="L3022" s="1038" t="s">
        <v>331</v>
      </c>
      <c r="M3022" s="1039"/>
      <c r="N3022" s="1038" t="s">
        <v>356</v>
      </c>
      <c r="O3022" s="1039"/>
      <c r="P3022" s="1034" t="s">
        <v>333</v>
      </c>
      <c r="Q3022" s="1036"/>
      <c r="R3022" s="408" t="s">
        <v>340</v>
      </c>
      <c r="S3022" s="408"/>
      <c r="T3022" s="408"/>
      <c r="U3022" s="1034" t="s">
        <v>554</v>
      </c>
      <c r="V3022" s="1036"/>
      <c r="W3022" s="1034" t="s">
        <v>1649</v>
      </c>
      <c r="X3022" s="1035"/>
      <c r="Y3022" s="286"/>
      <c r="Z3022" s="286"/>
      <c r="AA3022" s="286"/>
      <c r="AB3022" s="286"/>
      <c r="AC3022" s="223"/>
      <c r="AD3022" s="223"/>
      <c r="AE3022" s="223"/>
      <c r="AF3022" s="223"/>
      <c r="AG3022" s="223"/>
      <c r="AH3022" s="223"/>
      <c r="AI3022" s="223"/>
      <c r="AJ3022" s="223">
        <f>1.2*0.3</f>
        <v>0.36</v>
      </c>
      <c r="AK3022" s="1052"/>
      <c r="AL3022" s="1053"/>
      <c r="AM3022" s="1053"/>
      <c r="AN3022" s="1054"/>
      <c r="AO3022" s="1055"/>
      <c r="AP3022" s="3"/>
      <c r="AQ3022" s="222">
        <f t="shared" si="1399"/>
        <v>3</v>
      </c>
      <c r="AV3022" s="167"/>
      <c r="AW3022" s="167"/>
      <c r="AX3022" s="167"/>
      <c r="AY3022" s="167"/>
      <c r="AZ3022" s="167"/>
      <c r="BA3022" s="167"/>
      <c r="BB3022" s="167"/>
      <c r="BC3022" s="167"/>
      <c r="BD3022" s="167"/>
    </row>
    <row r="3023" spans="2:86" ht="12" customHeight="1" x14ac:dyDescent="0.15">
      <c r="B3023" s="1058"/>
      <c r="C3023" s="1063"/>
      <c r="D3023" s="1061"/>
      <c r="E3023" s="1061"/>
      <c r="F3023" s="1061"/>
      <c r="G3023" s="1061"/>
      <c r="H3023" s="1061"/>
      <c r="I3023" s="1061"/>
      <c r="J3023" s="1062"/>
      <c r="K3023" s="192">
        <v>5</v>
      </c>
      <c r="L3023" s="1038" t="s">
        <v>331</v>
      </c>
      <c r="M3023" s="1039"/>
      <c r="N3023" s="1038" t="s">
        <v>354</v>
      </c>
      <c r="O3023" s="1039"/>
      <c r="P3023" s="1034" t="s">
        <v>332</v>
      </c>
      <c r="Q3023" s="1036"/>
      <c r="R3023" s="408" t="s">
        <v>532</v>
      </c>
      <c r="S3023" s="408"/>
      <c r="T3023" s="408"/>
      <c r="U3023" s="1034" t="s">
        <v>554</v>
      </c>
      <c r="V3023" s="1036"/>
      <c r="W3023" s="1034" t="s">
        <v>551</v>
      </c>
      <c r="X3023" s="1035"/>
      <c r="Y3023" s="286"/>
      <c r="Z3023" s="286"/>
      <c r="AA3023" s="286"/>
      <c r="AB3023" s="286"/>
      <c r="AC3023" s="223"/>
      <c r="AD3023" s="223"/>
      <c r="AE3023" s="223"/>
      <c r="AF3023" s="223"/>
      <c r="AG3023" s="223"/>
      <c r="AH3023" s="223"/>
      <c r="AI3023" s="223"/>
      <c r="AJ3023" s="223"/>
      <c r="AK3023" s="1052"/>
      <c r="AL3023" s="1053"/>
      <c r="AM3023" s="1053"/>
      <c r="AN3023" s="1054"/>
      <c r="AO3023" s="1055"/>
      <c r="AP3023" s="3"/>
      <c r="AQ3023" s="222">
        <f t="shared" si="1399"/>
        <v>2</v>
      </c>
      <c r="AV3023" s="167"/>
      <c r="AW3023" s="167"/>
      <c r="AX3023" s="167"/>
      <c r="AY3023" s="167"/>
      <c r="AZ3023" s="167"/>
      <c r="BA3023" s="167"/>
      <c r="BB3023" s="167"/>
      <c r="BC3023" s="167"/>
      <c r="BD3023" s="167"/>
    </row>
    <row r="3024" spans="2:86" ht="12" customHeight="1" x14ac:dyDescent="0.15">
      <c r="B3024" s="1058"/>
      <c r="C3024" s="1063"/>
      <c r="D3024" s="1061"/>
      <c r="E3024" s="1061"/>
      <c r="F3024" s="1061"/>
      <c r="G3024" s="1061"/>
      <c r="H3024" s="1061"/>
      <c r="I3024" s="1061"/>
      <c r="J3024" s="1062"/>
      <c r="K3024" s="192">
        <v>6</v>
      </c>
      <c r="L3024" s="1038" t="s">
        <v>331</v>
      </c>
      <c r="M3024" s="1039"/>
      <c r="N3024" s="1038" t="s">
        <v>355</v>
      </c>
      <c r="O3024" s="1039"/>
      <c r="P3024" s="1034" t="s">
        <v>333</v>
      </c>
      <c r="Q3024" s="1036"/>
      <c r="R3024" s="408" t="s">
        <v>340</v>
      </c>
      <c r="S3024" s="408"/>
      <c r="T3024" s="408"/>
      <c r="U3024" s="1034" t="s">
        <v>554</v>
      </c>
      <c r="V3024" s="1036"/>
      <c r="W3024" s="1034" t="s">
        <v>1649</v>
      </c>
      <c r="X3024" s="1035"/>
      <c r="Y3024" s="286"/>
      <c r="Z3024" s="286"/>
      <c r="AA3024" s="286"/>
      <c r="AB3024" s="286"/>
      <c r="AC3024" s="223"/>
      <c r="AD3024" s="223"/>
      <c r="AE3024" s="223"/>
      <c r="AF3024" s="223"/>
      <c r="AG3024" s="223"/>
      <c r="AH3024" s="223"/>
      <c r="AI3024" s="223"/>
      <c r="AJ3024" s="223">
        <f>2.4*0.4</f>
        <v>0.96</v>
      </c>
      <c r="AK3024" s="1052"/>
      <c r="AL3024" s="1053"/>
      <c r="AM3024" s="1053"/>
      <c r="AN3024" s="1054"/>
      <c r="AO3024" s="1055"/>
      <c r="AP3024" s="3"/>
      <c r="AQ3024" s="222">
        <f t="shared" si="1399"/>
        <v>3</v>
      </c>
      <c r="AV3024" s="167"/>
      <c r="AW3024" s="167"/>
      <c r="AX3024" s="167"/>
      <c r="AY3024" s="167"/>
      <c r="AZ3024" s="167"/>
      <c r="BA3024" s="167"/>
      <c r="BB3024" s="167"/>
      <c r="BC3024" s="167"/>
      <c r="BD3024" s="167"/>
    </row>
    <row r="3025" spans="2:43" s="162" customFormat="1" ht="12" customHeight="1" x14ac:dyDescent="0.15">
      <c r="B3025" s="1058"/>
      <c r="C3025" s="1063"/>
      <c r="D3025" s="1061"/>
      <c r="E3025" s="1061"/>
      <c r="F3025" s="1061"/>
      <c r="G3025" s="1061"/>
      <c r="H3025" s="1061"/>
      <c r="I3025" s="1061"/>
      <c r="J3025" s="1062"/>
      <c r="K3025" s="192"/>
      <c r="L3025" s="1038"/>
      <c r="M3025" s="1039"/>
      <c r="N3025" s="1038"/>
      <c r="O3025" s="1039"/>
      <c r="P3025" s="1034"/>
      <c r="Q3025" s="1036"/>
      <c r="R3025" s="408"/>
      <c r="S3025" s="408"/>
      <c r="T3025" s="408"/>
      <c r="U3025" s="1034"/>
      <c r="V3025" s="1036"/>
      <c r="W3025" s="1034"/>
      <c r="X3025" s="1035"/>
      <c r="Y3025" s="286"/>
      <c r="Z3025" s="286"/>
      <c r="AA3025" s="286"/>
      <c r="AB3025" s="286"/>
      <c r="AC3025" s="223"/>
      <c r="AD3025" s="223"/>
      <c r="AE3025" s="223"/>
      <c r="AF3025" s="223"/>
      <c r="AG3025" s="223"/>
      <c r="AH3025" s="223"/>
      <c r="AI3025" s="223"/>
      <c r="AJ3025" s="223"/>
      <c r="AK3025" s="1034"/>
      <c r="AL3025" s="1035"/>
      <c r="AM3025" s="1035"/>
      <c r="AN3025" s="788"/>
      <c r="AO3025" s="789"/>
      <c r="AP3025" s="3"/>
      <c r="AQ3025" s="222">
        <f t="shared" si="1399"/>
        <v>1</v>
      </c>
    </row>
    <row r="3026" spans="2:43" s="162" customFormat="1" ht="12" customHeight="1" x14ac:dyDescent="0.15">
      <c r="B3026" s="1058"/>
      <c r="C3026" s="1063"/>
      <c r="D3026" s="1061"/>
      <c r="E3026" s="1061"/>
      <c r="F3026" s="1061"/>
      <c r="G3026" s="1061"/>
      <c r="H3026" s="1061"/>
      <c r="I3026" s="1061"/>
      <c r="J3026" s="1062"/>
      <c r="K3026" s="192"/>
      <c r="L3026" s="1038"/>
      <c r="M3026" s="1039"/>
      <c r="N3026" s="1038"/>
      <c r="O3026" s="1039"/>
      <c r="P3026" s="1034"/>
      <c r="Q3026" s="1036"/>
      <c r="R3026" s="408"/>
      <c r="S3026" s="408"/>
      <c r="T3026" s="408"/>
      <c r="U3026" s="1034"/>
      <c r="V3026" s="1036"/>
      <c r="W3026" s="1034"/>
      <c r="X3026" s="1035"/>
      <c r="Y3026" s="286"/>
      <c r="Z3026" s="286"/>
      <c r="AA3026" s="286"/>
      <c r="AB3026" s="286"/>
      <c r="AC3026" s="223"/>
      <c r="AD3026" s="223"/>
      <c r="AE3026" s="223"/>
      <c r="AF3026" s="223"/>
      <c r="AG3026" s="223"/>
      <c r="AH3026" s="223"/>
      <c r="AI3026" s="223"/>
      <c r="AJ3026" s="223"/>
      <c r="AK3026" s="1034"/>
      <c r="AL3026" s="1035"/>
      <c r="AM3026" s="1035"/>
      <c r="AN3026" s="788"/>
      <c r="AO3026" s="789"/>
      <c r="AP3026" s="3"/>
      <c r="AQ3026" s="222">
        <f t="shared" si="1399"/>
        <v>1</v>
      </c>
    </row>
    <row r="3027" spans="2:43" s="162" customFormat="1" ht="12" customHeight="1" x14ac:dyDescent="0.15">
      <c r="B3027" s="1058"/>
      <c r="C3027" s="1063"/>
      <c r="D3027" s="1061"/>
      <c r="E3027" s="1061"/>
      <c r="F3027" s="1061"/>
      <c r="G3027" s="1061"/>
      <c r="H3027" s="1061"/>
      <c r="I3027" s="1061"/>
      <c r="J3027" s="1062"/>
      <c r="K3027" s="192"/>
      <c r="L3027" s="1038"/>
      <c r="M3027" s="1039"/>
      <c r="N3027" s="1038"/>
      <c r="O3027" s="1039"/>
      <c r="P3027" s="1034"/>
      <c r="Q3027" s="1036"/>
      <c r="R3027" s="408"/>
      <c r="S3027" s="408"/>
      <c r="T3027" s="408"/>
      <c r="U3027" s="1034"/>
      <c r="V3027" s="1036"/>
      <c r="W3027" s="1034"/>
      <c r="X3027" s="1035"/>
      <c r="Y3027" s="286"/>
      <c r="Z3027" s="286"/>
      <c r="AA3027" s="286"/>
      <c r="AB3027" s="286"/>
      <c r="AC3027" s="223"/>
      <c r="AD3027" s="223"/>
      <c r="AE3027" s="223"/>
      <c r="AF3027" s="223"/>
      <c r="AG3027" s="223"/>
      <c r="AH3027" s="223"/>
      <c r="AI3027" s="223"/>
      <c r="AJ3027" s="223"/>
      <c r="AK3027" s="1034"/>
      <c r="AL3027" s="1035"/>
      <c r="AM3027" s="1035"/>
      <c r="AN3027" s="788"/>
      <c r="AO3027" s="789"/>
      <c r="AP3027" s="3"/>
      <c r="AQ3027" s="222">
        <f t="shared" si="1399"/>
        <v>1</v>
      </c>
    </row>
    <row r="3028" spans="2:43" s="162" customFormat="1" ht="12" customHeight="1" x14ac:dyDescent="0.15">
      <c r="B3028" s="1058"/>
      <c r="C3028" s="1063"/>
      <c r="D3028" s="1061"/>
      <c r="E3028" s="1061"/>
      <c r="F3028" s="1061"/>
      <c r="G3028" s="1061"/>
      <c r="H3028" s="1061"/>
      <c r="I3028" s="1061"/>
      <c r="J3028" s="1062"/>
      <c r="K3028" s="192"/>
      <c r="L3028" s="1038"/>
      <c r="M3028" s="1039"/>
      <c r="N3028" s="1038"/>
      <c r="O3028" s="1039"/>
      <c r="P3028" s="1034"/>
      <c r="Q3028" s="1036"/>
      <c r="R3028" s="408"/>
      <c r="S3028" s="408"/>
      <c r="T3028" s="408"/>
      <c r="U3028" s="1034"/>
      <c r="V3028" s="1036"/>
      <c r="W3028" s="1034"/>
      <c r="X3028" s="1035"/>
      <c r="Y3028" s="286"/>
      <c r="Z3028" s="286"/>
      <c r="AA3028" s="286"/>
      <c r="AB3028" s="286"/>
      <c r="AC3028" s="223"/>
      <c r="AD3028" s="223"/>
      <c r="AE3028" s="223"/>
      <c r="AF3028" s="223"/>
      <c r="AG3028" s="223"/>
      <c r="AH3028" s="223"/>
      <c r="AI3028" s="223"/>
      <c r="AJ3028" s="223"/>
      <c r="AK3028" s="1034"/>
      <c r="AL3028" s="1035"/>
      <c r="AM3028" s="1035"/>
      <c r="AN3028" s="788"/>
      <c r="AO3028" s="789"/>
      <c r="AP3028" s="3"/>
      <c r="AQ3028" s="222">
        <f t="shared" si="1399"/>
        <v>1</v>
      </c>
    </row>
    <row r="3029" spans="2:43" s="162" customFormat="1" ht="12" customHeight="1" x14ac:dyDescent="0.15">
      <c r="B3029" s="1058"/>
      <c r="C3029" s="1063"/>
      <c r="D3029" s="1061"/>
      <c r="E3029" s="1061"/>
      <c r="F3029" s="1061"/>
      <c r="G3029" s="1061"/>
      <c r="H3029" s="1061"/>
      <c r="I3029" s="1061"/>
      <c r="J3029" s="1062"/>
      <c r="K3029" s="192"/>
      <c r="L3029" s="1038"/>
      <c r="M3029" s="1039"/>
      <c r="N3029" s="1038"/>
      <c r="O3029" s="1039"/>
      <c r="P3029" s="1034"/>
      <c r="Q3029" s="1036"/>
      <c r="R3029" s="408"/>
      <c r="S3029" s="408"/>
      <c r="T3029" s="408"/>
      <c r="U3029" s="1034"/>
      <c r="V3029" s="1036"/>
      <c r="W3029" s="1034"/>
      <c r="X3029" s="1035"/>
      <c r="Y3029" s="286"/>
      <c r="Z3029" s="286"/>
      <c r="AA3029" s="286"/>
      <c r="AB3029" s="286"/>
      <c r="AC3029" s="223"/>
      <c r="AD3029" s="223"/>
      <c r="AE3029" s="223"/>
      <c r="AF3029" s="223"/>
      <c r="AG3029" s="223"/>
      <c r="AH3029" s="223"/>
      <c r="AI3029" s="223"/>
      <c r="AJ3029" s="223"/>
      <c r="AK3029" s="1034"/>
      <c r="AL3029" s="1035"/>
      <c r="AM3029" s="1035"/>
      <c r="AN3029" s="788"/>
      <c r="AO3029" s="789"/>
      <c r="AP3029" s="3"/>
      <c r="AQ3029" s="222">
        <f t="shared" si="1399"/>
        <v>1</v>
      </c>
    </row>
    <row r="3030" spans="2:43" s="162" customFormat="1" ht="12" customHeight="1" x14ac:dyDescent="0.15">
      <c r="B3030" s="1058"/>
      <c r="C3030" s="1063"/>
      <c r="D3030" s="1061"/>
      <c r="E3030" s="1061"/>
      <c r="F3030" s="1061"/>
      <c r="G3030" s="1061"/>
      <c r="H3030" s="1061"/>
      <c r="I3030" s="1061"/>
      <c r="J3030" s="1062"/>
      <c r="K3030" s="192"/>
      <c r="L3030" s="1038"/>
      <c r="M3030" s="1039"/>
      <c r="N3030" s="1038"/>
      <c r="O3030" s="1039"/>
      <c r="P3030" s="1034"/>
      <c r="Q3030" s="1036"/>
      <c r="R3030" s="408"/>
      <c r="S3030" s="408"/>
      <c r="T3030" s="408"/>
      <c r="U3030" s="1034"/>
      <c r="V3030" s="1036"/>
      <c r="W3030" s="1034"/>
      <c r="X3030" s="1035"/>
      <c r="Y3030" s="286"/>
      <c r="Z3030" s="286"/>
      <c r="AA3030" s="286"/>
      <c r="AB3030" s="286"/>
      <c r="AC3030" s="223"/>
      <c r="AD3030" s="223"/>
      <c r="AE3030" s="223"/>
      <c r="AF3030" s="223"/>
      <c r="AG3030" s="223"/>
      <c r="AH3030" s="223"/>
      <c r="AI3030" s="223"/>
      <c r="AJ3030" s="223"/>
      <c r="AK3030" s="1034"/>
      <c r="AL3030" s="1035"/>
      <c r="AM3030" s="1035"/>
      <c r="AN3030" s="788"/>
      <c r="AO3030" s="789"/>
      <c r="AP3030" s="3"/>
      <c r="AQ3030" s="222">
        <f t="shared" si="1399"/>
        <v>1</v>
      </c>
    </row>
    <row r="3031" spans="2:43" s="162" customFormat="1" ht="12" customHeight="1" x14ac:dyDescent="0.15">
      <c r="B3031" s="1058"/>
      <c r="C3031" s="1063"/>
      <c r="D3031" s="1061"/>
      <c r="E3031" s="1061"/>
      <c r="F3031" s="1061"/>
      <c r="G3031" s="1061"/>
      <c r="H3031" s="1061"/>
      <c r="I3031" s="1061"/>
      <c r="J3031" s="1062"/>
      <c r="K3031" s="192"/>
      <c r="L3031" s="1038"/>
      <c r="M3031" s="1039"/>
      <c r="N3031" s="1038"/>
      <c r="O3031" s="1039"/>
      <c r="P3031" s="1034"/>
      <c r="Q3031" s="1036"/>
      <c r="R3031" s="408"/>
      <c r="S3031" s="408"/>
      <c r="T3031" s="408"/>
      <c r="U3031" s="1034"/>
      <c r="V3031" s="1036"/>
      <c r="W3031" s="1034"/>
      <c r="X3031" s="1035"/>
      <c r="Y3031" s="286"/>
      <c r="Z3031" s="286"/>
      <c r="AA3031" s="286"/>
      <c r="AB3031" s="286"/>
      <c r="AC3031" s="223"/>
      <c r="AD3031" s="223"/>
      <c r="AE3031" s="223"/>
      <c r="AF3031" s="223"/>
      <c r="AG3031" s="223"/>
      <c r="AH3031" s="223"/>
      <c r="AI3031" s="223"/>
      <c r="AJ3031" s="223"/>
      <c r="AK3031" s="1034"/>
      <c r="AL3031" s="1035"/>
      <c r="AM3031" s="1035"/>
      <c r="AN3031" s="788"/>
      <c r="AO3031" s="789"/>
      <c r="AP3031" s="3"/>
      <c r="AQ3031" s="222">
        <f t="shared" si="1399"/>
        <v>1</v>
      </c>
    </row>
    <row r="3032" spans="2:43" s="162" customFormat="1" ht="12" customHeight="1" x14ac:dyDescent="0.15">
      <c r="B3032" s="1058"/>
      <c r="C3032" s="1063"/>
      <c r="D3032" s="1061"/>
      <c r="E3032" s="1061"/>
      <c r="F3032" s="1061"/>
      <c r="G3032" s="1061"/>
      <c r="H3032" s="1061"/>
      <c r="I3032" s="1061"/>
      <c r="J3032" s="1062"/>
      <c r="K3032" s="192"/>
      <c r="L3032" s="1038"/>
      <c r="M3032" s="1039"/>
      <c r="N3032" s="1038"/>
      <c r="O3032" s="1039"/>
      <c r="P3032" s="1034"/>
      <c r="Q3032" s="1036"/>
      <c r="R3032" s="408"/>
      <c r="S3032" s="408"/>
      <c r="T3032" s="408"/>
      <c r="U3032" s="1034"/>
      <c r="V3032" s="1036"/>
      <c r="W3032" s="1034"/>
      <c r="X3032" s="1035"/>
      <c r="Y3032" s="286"/>
      <c r="Z3032" s="286"/>
      <c r="AA3032" s="286"/>
      <c r="AB3032" s="286"/>
      <c r="AC3032" s="223"/>
      <c r="AD3032" s="223"/>
      <c r="AE3032" s="223"/>
      <c r="AF3032" s="223"/>
      <c r="AG3032" s="223"/>
      <c r="AH3032" s="223"/>
      <c r="AI3032" s="223"/>
      <c r="AJ3032" s="223"/>
      <c r="AK3032" s="1034"/>
      <c r="AL3032" s="1035"/>
      <c r="AM3032" s="1035"/>
      <c r="AN3032" s="788"/>
      <c r="AO3032" s="789"/>
      <c r="AP3032" s="3"/>
      <c r="AQ3032" s="222">
        <f t="shared" si="1399"/>
        <v>1</v>
      </c>
    </row>
    <row r="3033" spans="2:43" s="162" customFormat="1" ht="12" customHeight="1" x14ac:dyDescent="0.15">
      <c r="B3033" s="1058"/>
      <c r="C3033" s="1063"/>
      <c r="D3033" s="1061"/>
      <c r="E3033" s="1061"/>
      <c r="F3033" s="1061"/>
      <c r="G3033" s="1061"/>
      <c r="H3033" s="1061"/>
      <c r="I3033" s="1061"/>
      <c r="J3033" s="1062"/>
      <c r="K3033" s="192"/>
      <c r="L3033" s="1038"/>
      <c r="M3033" s="1039"/>
      <c r="N3033" s="1038"/>
      <c r="O3033" s="1039"/>
      <c r="P3033" s="1034"/>
      <c r="Q3033" s="1036"/>
      <c r="R3033" s="408"/>
      <c r="S3033" s="408"/>
      <c r="T3033" s="408"/>
      <c r="U3033" s="1034"/>
      <c r="V3033" s="1036"/>
      <c r="W3033" s="1034"/>
      <c r="X3033" s="1035"/>
      <c r="Y3033" s="286"/>
      <c r="Z3033" s="286"/>
      <c r="AA3033" s="286"/>
      <c r="AB3033" s="286"/>
      <c r="AC3033" s="223"/>
      <c r="AD3033" s="223"/>
      <c r="AE3033" s="223"/>
      <c r="AF3033" s="223"/>
      <c r="AG3033" s="223"/>
      <c r="AH3033" s="223"/>
      <c r="AI3033" s="223"/>
      <c r="AJ3033" s="223"/>
      <c r="AK3033" s="1034"/>
      <c r="AL3033" s="1035"/>
      <c r="AM3033" s="1035"/>
      <c r="AN3033" s="788"/>
      <c r="AO3033" s="789"/>
      <c r="AP3033" s="3"/>
      <c r="AQ3033" s="222">
        <f t="shared" si="1399"/>
        <v>1</v>
      </c>
    </row>
    <row r="3034" spans="2:43" s="162" customFormat="1" ht="12" customHeight="1" x14ac:dyDescent="0.15">
      <c r="B3034" s="1058"/>
      <c r="C3034" s="1063"/>
      <c r="D3034" s="1061"/>
      <c r="E3034" s="1061"/>
      <c r="F3034" s="1061"/>
      <c r="G3034" s="1061"/>
      <c r="H3034" s="1061"/>
      <c r="I3034" s="1061"/>
      <c r="J3034" s="1062"/>
      <c r="K3034" s="192"/>
      <c r="L3034" s="1038"/>
      <c r="M3034" s="1039"/>
      <c r="N3034" s="1038"/>
      <c r="O3034" s="1039"/>
      <c r="P3034" s="1034"/>
      <c r="Q3034" s="1036"/>
      <c r="R3034" s="408"/>
      <c r="S3034" s="408"/>
      <c r="T3034" s="408"/>
      <c r="U3034" s="1034"/>
      <c r="V3034" s="1036"/>
      <c r="W3034" s="1034"/>
      <c r="X3034" s="1035"/>
      <c r="Y3034" s="286"/>
      <c r="Z3034" s="286"/>
      <c r="AA3034" s="286"/>
      <c r="AB3034" s="286"/>
      <c r="AC3034" s="223"/>
      <c r="AD3034" s="223"/>
      <c r="AE3034" s="223"/>
      <c r="AF3034" s="223"/>
      <c r="AG3034" s="223"/>
      <c r="AH3034" s="223"/>
      <c r="AI3034" s="223"/>
      <c r="AJ3034" s="223"/>
      <c r="AK3034" s="1034"/>
      <c r="AL3034" s="1035"/>
      <c r="AM3034" s="1035"/>
      <c r="AN3034" s="788"/>
      <c r="AO3034" s="789"/>
      <c r="AP3034" s="3"/>
      <c r="AQ3034" s="222">
        <f t="shared" si="1399"/>
        <v>1</v>
      </c>
    </row>
    <row r="3035" spans="2:43" s="162" customFormat="1" ht="12" customHeight="1" x14ac:dyDescent="0.15">
      <c r="B3035" s="1058"/>
      <c r="C3035" s="1063"/>
      <c r="D3035" s="1061"/>
      <c r="E3035" s="1061"/>
      <c r="F3035" s="1061"/>
      <c r="G3035" s="1061"/>
      <c r="H3035" s="1061"/>
      <c r="I3035" s="1061"/>
      <c r="J3035" s="1062"/>
      <c r="K3035" s="192"/>
      <c r="L3035" s="1038"/>
      <c r="M3035" s="1039"/>
      <c r="N3035" s="1038"/>
      <c r="O3035" s="1039"/>
      <c r="P3035" s="1034"/>
      <c r="Q3035" s="1036"/>
      <c r="R3035" s="408"/>
      <c r="S3035" s="408"/>
      <c r="T3035" s="408"/>
      <c r="U3035" s="1034"/>
      <c r="V3035" s="1036"/>
      <c r="W3035" s="1034"/>
      <c r="X3035" s="1035"/>
      <c r="Y3035" s="286"/>
      <c r="Z3035" s="286"/>
      <c r="AA3035" s="286"/>
      <c r="AB3035" s="286"/>
      <c r="AC3035" s="223"/>
      <c r="AD3035" s="223"/>
      <c r="AE3035" s="223"/>
      <c r="AF3035" s="223"/>
      <c r="AG3035" s="223"/>
      <c r="AH3035" s="223"/>
      <c r="AI3035" s="223"/>
      <c r="AJ3035" s="223"/>
      <c r="AK3035" s="1034"/>
      <c r="AL3035" s="1035"/>
      <c r="AM3035" s="1035"/>
      <c r="AN3035" s="788"/>
      <c r="AO3035" s="789"/>
      <c r="AP3035" s="3"/>
      <c r="AQ3035" s="222">
        <f t="shared" si="1399"/>
        <v>1</v>
      </c>
    </row>
    <row r="3036" spans="2:43" s="162" customFormat="1" ht="12" customHeight="1" x14ac:dyDescent="0.15">
      <c r="B3036" s="1058"/>
      <c r="C3036" s="1063"/>
      <c r="D3036" s="1061"/>
      <c r="E3036" s="1061"/>
      <c r="F3036" s="1061"/>
      <c r="G3036" s="1061"/>
      <c r="H3036" s="1061"/>
      <c r="I3036" s="1061"/>
      <c r="J3036" s="1062"/>
      <c r="K3036" s="192"/>
      <c r="L3036" s="1038"/>
      <c r="M3036" s="1039"/>
      <c r="N3036" s="1038"/>
      <c r="O3036" s="1039"/>
      <c r="P3036" s="1034"/>
      <c r="Q3036" s="1036"/>
      <c r="R3036" s="408"/>
      <c r="S3036" s="408"/>
      <c r="T3036" s="408"/>
      <c r="U3036" s="1034"/>
      <c r="V3036" s="1036"/>
      <c r="W3036" s="1034"/>
      <c r="X3036" s="1035"/>
      <c r="Y3036" s="286"/>
      <c r="Z3036" s="286"/>
      <c r="AA3036" s="286"/>
      <c r="AB3036" s="286"/>
      <c r="AC3036" s="223"/>
      <c r="AD3036" s="223"/>
      <c r="AE3036" s="223"/>
      <c r="AF3036" s="223"/>
      <c r="AG3036" s="223"/>
      <c r="AH3036" s="223"/>
      <c r="AI3036" s="223"/>
      <c r="AJ3036" s="223"/>
      <c r="AK3036" s="1034"/>
      <c r="AL3036" s="1035"/>
      <c r="AM3036" s="1035"/>
      <c r="AN3036" s="788"/>
      <c r="AO3036" s="789"/>
      <c r="AP3036" s="3"/>
      <c r="AQ3036" s="222">
        <f t="shared" si="1399"/>
        <v>1</v>
      </c>
    </row>
    <row r="3037" spans="2:43" s="162" customFormat="1" ht="12" customHeight="1" x14ac:dyDescent="0.15">
      <c r="B3037" s="1058"/>
      <c r="C3037" s="1063"/>
      <c r="D3037" s="1061"/>
      <c r="E3037" s="1061"/>
      <c r="F3037" s="1061"/>
      <c r="G3037" s="1061"/>
      <c r="H3037" s="1061"/>
      <c r="I3037" s="1061"/>
      <c r="J3037" s="1062"/>
      <c r="K3037" s="192"/>
      <c r="L3037" s="1038"/>
      <c r="M3037" s="1039"/>
      <c r="N3037" s="1038"/>
      <c r="O3037" s="1039"/>
      <c r="P3037" s="1034"/>
      <c r="Q3037" s="1036"/>
      <c r="R3037" s="408"/>
      <c r="S3037" s="408"/>
      <c r="T3037" s="408"/>
      <c r="U3037" s="1034"/>
      <c r="V3037" s="1036"/>
      <c r="W3037" s="1034"/>
      <c r="X3037" s="1035"/>
      <c r="Y3037" s="286"/>
      <c r="Z3037" s="286"/>
      <c r="AA3037" s="286"/>
      <c r="AB3037" s="286"/>
      <c r="AC3037" s="223"/>
      <c r="AD3037" s="223"/>
      <c r="AE3037" s="223"/>
      <c r="AF3037" s="223"/>
      <c r="AG3037" s="223"/>
      <c r="AH3037" s="223"/>
      <c r="AI3037" s="223"/>
      <c r="AJ3037" s="223"/>
      <c r="AK3037" s="1034"/>
      <c r="AL3037" s="1035"/>
      <c r="AM3037" s="1035"/>
      <c r="AN3037" s="788"/>
      <c r="AO3037" s="789"/>
      <c r="AP3037" s="3"/>
      <c r="AQ3037" s="222">
        <f t="shared" si="1399"/>
        <v>1</v>
      </c>
    </row>
    <row r="3038" spans="2:43" s="162" customFormat="1" ht="12" customHeight="1" x14ac:dyDescent="0.15">
      <c r="B3038" s="1058"/>
      <c r="C3038" s="1063"/>
      <c r="D3038" s="1061"/>
      <c r="E3038" s="1061"/>
      <c r="F3038" s="1061"/>
      <c r="G3038" s="1061"/>
      <c r="H3038" s="1061"/>
      <c r="I3038" s="1061"/>
      <c r="J3038" s="1062"/>
      <c r="K3038" s="192"/>
      <c r="L3038" s="1038"/>
      <c r="M3038" s="1039"/>
      <c r="N3038" s="1038"/>
      <c r="O3038" s="1039"/>
      <c r="P3038" s="1034"/>
      <c r="Q3038" s="1036"/>
      <c r="R3038" s="408"/>
      <c r="S3038" s="408"/>
      <c r="T3038" s="408"/>
      <c r="U3038" s="1034"/>
      <c r="V3038" s="1036"/>
      <c r="W3038" s="1034"/>
      <c r="X3038" s="1035"/>
      <c r="Y3038" s="286"/>
      <c r="Z3038" s="286"/>
      <c r="AA3038" s="286"/>
      <c r="AB3038" s="286"/>
      <c r="AC3038" s="223"/>
      <c r="AD3038" s="223"/>
      <c r="AE3038" s="223"/>
      <c r="AF3038" s="223"/>
      <c r="AG3038" s="223"/>
      <c r="AH3038" s="223"/>
      <c r="AI3038" s="223"/>
      <c r="AJ3038" s="223"/>
      <c r="AK3038" s="1034"/>
      <c r="AL3038" s="1035"/>
      <c r="AM3038" s="1035"/>
      <c r="AN3038" s="788"/>
      <c r="AO3038" s="789"/>
      <c r="AP3038" s="3"/>
      <c r="AQ3038" s="222">
        <f t="shared" si="1399"/>
        <v>1</v>
      </c>
    </row>
    <row r="3039" spans="2:43" s="162" customFormat="1" ht="12" customHeight="1" x14ac:dyDescent="0.15">
      <c r="B3039" s="1058"/>
      <c r="C3039" s="1063"/>
      <c r="D3039" s="1061"/>
      <c r="E3039" s="1061"/>
      <c r="F3039" s="1061"/>
      <c r="G3039" s="1061"/>
      <c r="H3039" s="1061"/>
      <c r="I3039" s="1061"/>
      <c r="J3039" s="1062"/>
      <c r="K3039" s="1016" t="s">
        <v>216</v>
      </c>
      <c r="L3039" s="1016" t="s">
        <v>215</v>
      </c>
      <c r="M3039" s="1016"/>
      <c r="N3039" s="1016"/>
      <c r="O3039" s="1016"/>
      <c r="P3039" s="1016"/>
      <c r="Q3039" s="1016"/>
      <c r="R3039" s="1016"/>
      <c r="S3039" s="1016"/>
      <c r="T3039" s="1016"/>
      <c r="U3039" s="1016"/>
      <c r="V3039" s="1016"/>
      <c r="W3039" s="1016"/>
      <c r="X3039" s="1016"/>
      <c r="Y3039" s="1040" t="s">
        <v>466</v>
      </c>
      <c r="Z3039" s="1041"/>
      <c r="AA3039" s="1041"/>
      <c r="AB3039" s="1042"/>
      <c r="AC3039" s="224">
        <f t="shared" ref="AC3039:AJ3039" si="1400">SUM(AC3019:AC3038)</f>
        <v>0</v>
      </c>
      <c r="AD3039" s="224">
        <f t="shared" si="1400"/>
        <v>0</v>
      </c>
      <c r="AE3039" s="224">
        <f t="shared" si="1400"/>
        <v>0</v>
      </c>
      <c r="AF3039" s="224">
        <f t="shared" si="1400"/>
        <v>2.5000000000000005E-2</v>
      </c>
      <c r="AG3039" s="224">
        <f t="shared" si="1400"/>
        <v>0</v>
      </c>
      <c r="AH3039" s="224">
        <f t="shared" si="1400"/>
        <v>0</v>
      </c>
      <c r="AI3039" s="224">
        <f t="shared" si="1400"/>
        <v>0</v>
      </c>
      <c r="AJ3039" s="224">
        <f t="shared" si="1400"/>
        <v>1.3199999999999998</v>
      </c>
      <c r="AK3039" s="1040" t="s">
        <v>214</v>
      </c>
      <c r="AL3039" s="1041"/>
      <c r="AM3039" s="1041"/>
      <c r="AN3039" s="788"/>
      <c r="AO3039" s="789"/>
      <c r="AP3039" s="3"/>
    </row>
    <row r="3040" spans="2:43" s="162" customFormat="1" ht="12" customHeight="1" x14ac:dyDescent="0.15">
      <c r="B3040" s="1058"/>
      <c r="C3040" s="1063"/>
      <c r="D3040" s="1061"/>
      <c r="E3040" s="1061"/>
      <c r="F3040" s="1061"/>
      <c r="G3040" s="1061"/>
      <c r="H3040" s="1061"/>
      <c r="I3040" s="1061"/>
      <c r="J3040" s="1062"/>
      <c r="K3040" s="1016"/>
      <c r="L3040" s="1016" t="s">
        <v>467</v>
      </c>
      <c r="M3040" s="1016"/>
      <c r="N3040" s="1016"/>
      <c r="O3040" s="1016" t="s">
        <v>213</v>
      </c>
      <c r="P3040" s="1016"/>
      <c r="Q3040" s="1016"/>
      <c r="R3040" s="1016"/>
      <c r="S3040" s="1016"/>
      <c r="T3040" s="1016"/>
      <c r="U3040" s="1016"/>
      <c r="V3040" s="1016"/>
      <c r="W3040" s="1016"/>
      <c r="X3040" s="1016"/>
      <c r="Y3040" s="193">
        <f>COUNTIF(Y3019:Y3038,"○")</f>
        <v>0</v>
      </c>
      <c r="Z3040" s="193">
        <f>COUNTIF(Z3019:Z3038,"○")</f>
        <v>0</v>
      </c>
      <c r="AA3040" s="193">
        <f>COUNTIF(AA3019:AA3038,"○")</f>
        <v>0</v>
      </c>
      <c r="AB3040" s="193">
        <f>COUNTIF(AB3019:AB3038,"○")</f>
        <v>0</v>
      </c>
      <c r="AC3040" s="193">
        <f t="shared" ref="AC3040:AJ3040" si="1401">COUNT(AC3019:AC3038)</f>
        <v>0</v>
      </c>
      <c r="AD3040" s="193">
        <f t="shared" si="1401"/>
        <v>0</v>
      </c>
      <c r="AE3040" s="193">
        <f t="shared" si="1401"/>
        <v>0</v>
      </c>
      <c r="AF3040" s="193">
        <f t="shared" si="1401"/>
        <v>1</v>
      </c>
      <c r="AG3040" s="193">
        <f t="shared" si="1401"/>
        <v>0</v>
      </c>
      <c r="AH3040" s="193">
        <f t="shared" si="1401"/>
        <v>0</v>
      </c>
      <c r="AI3040" s="193">
        <f t="shared" si="1401"/>
        <v>0</v>
      </c>
      <c r="AJ3040" s="193">
        <f t="shared" si="1401"/>
        <v>2</v>
      </c>
      <c r="AK3040" s="1043"/>
      <c r="AL3040" s="1044"/>
      <c r="AM3040" s="1044"/>
      <c r="AN3040" s="1044"/>
      <c r="AO3040" s="1045"/>
      <c r="AP3040" s="3"/>
    </row>
    <row r="3041" spans="2:86" ht="12" customHeight="1" x14ac:dyDescent="0.15">
      <c r="B3041" s="1058"/>
      <c r="C3041" s="1063"/>
      <c r="D3041" s="1061"/>
      <c r="E3041" s="1061"/>
      <c r="F3041" s="1061"/>
      <c r="G3041" s="1061"/>
      <c r="H3041" s="1061"/>
      <c r="I3041" s="1061"/>
      <c r="J3041" s="1062"/>
      <c r="K3041" s="1016"/>
      <c r="L3041" s="1016"/>
      <c r="M3041" s="1016"/>
      <c r="N3041" s="1016"/>
      <c r="O3041" s="1016" t="s">
        <v>468</v>
      </c>
      <c r="P3041" s="1016"/>
      <c r="Q3041" s="1016"/>
      <c r="R3041" s="1016"/>
      <c r="S3041" s="1016"/>
      <c r="T3041" s="1016"/>
      <c r="U3041" s="1016"/>
      <c r="V3041" s="1016"/>
      <c r="W3041" s="1016"/>
      <c r="X3041" s="1016"/>
      <c r="Y3041" s="1034" t="str">
        <f>IF(Y3040&gt;0,"Ⅳ",IF(Z3040&gt;0,"Ⅲ",IF(AA3040&gt;0,"Ⅱa",IF(AB3040&gt;0,"Ⅱb","Ⅰ"))))</f>
        <v>Ⅰ</v>
      </c>
      <c r="Z3041" s="1035"/>
      <c r="AA3041" s="1035"/>
      <c r="AB3041" s="1036"/>
      <c r="AC3041" s="1034" t="str">
        <f>IF(AC3040&gt;0,"Ⅳ",IF(AD3040&gt;0,"Ⅲ",IF(AE3040&gt;0,"Ⅱa",IF(AF3040&gt;0,"Ⅱb","Ⅰ"))))</f>
        <v>Ⅱb</v>
      </c>
      <c r="AD3041" s="1035"/>
      <c r="AE3041" s="1035"/>
      <c r="AF3041" s="1036"/>
      <c r="AG3041" s="1034" t="str">
        <f>IF(AG3040&gt;0,"Ⅳ",IF(AH3040&gt;0,"Ⅲ",IF(AI3040&gt;0,"Ⅱa",IF(AJ3040&gt;0,"Ⅱb","Ⅰ"))))</f>
        <v>Ⅱb</v>
      </c>
      <c r="AH3041" s="1035"/>
      <c r="AI3041" s="1035"/>
      <c r="AJ3041" s="1036"/>
      <c r="AK3041" s="1046"/>
      <c r="AL3041" s="1047"/>
      <c r="AM3041" s="1047"/>
      <c r="AN3041" s="1047"/>
      <c r="AO3041" s="1048"/>
      <c r="AP3041" s="3"/>
      <c r="AQ3041" s="282" t="s">
        <v>312</v>
      </c>
      <c r="AR3041" s="282" t="s">
        <v>313</v>
      </c>
      <c r="AS3041" s="699" t="s">
        <v>316</v>
      </c>
      <c r="AT3041" s="1026"/>
    </row>
    <row r="3042" spans="2:86" ht="12" customHeight="1" x14ac:dyDescent="0.15">
      <c r="B3042" s="1058"/>
      <c r="C3042" s="1063"/>
      <c r="D3042" s="1061"/>
      <c r="E3042" s="1061"/>
      <c r="F3042" s="1061"/>
      <c r="G3042" s="1061"/>
      <c r="H3042" s="1061"/>
      <c r="I3042" s="1061"/>
      <c r="J3042" s="1062"/>
      <c r="K3042" s="1016"/>
      <c r="L3042" s="1016" t="s">
        <v>469</v>
      </c>
      <c r="M3042" s="1016"/>
      <c r="N3042" s="1016"/>
      <c r="O3042" s="1016" t="s">
        <v>212</v>
      </c>
      <c r="P3042" s="1016"/>
      <c r="Q3042" s="1016"/>
      <c r="R3042" s="1016"/>
      <c r="S3042" s="1016"/>
      <c r="T3042" s="1016"/>
      <c r="U3042" s="1016"/>
      <c r="V3042" s="1016"/>
      <c r="W3042" s="1016"/>
      <c r="X3042" s="1016"/>
      <c r="Y3042" s="187" t="s">
        <v>32</v>
      </c>
      <c r="Z3042" s="187" t="s">
        <v>33</v>
      </c>
      <c r="AA3042" s="1027" t="s">
        <v>34</v>
      </c>
      <c r="AB3042" s="1027"/>
      <c r="AC3042" s="187" t="s">
        <v>32</v>
      </c>
      <c r="AD3042" s="187" t="s">
        <v>33</v>
      </c>
      <c r="AE3042" s="1027" t="s">
        <v>34</v>
      </c>
      <c r="AF3042" s="1027"/>
      <c r="AG3042" s="187" t="s">
        <v>32</v>
      </c>
      <c r="AH3042" s="187" t="s">
        <v>33</v>
      </c>
      <c r="AI3042" s="1027" t="s">
        <v>34</v>
      </c>
      <c r="AJ3042" s="1027"/>
      <c r="AK3042" s="1046"/>
      <c r="AL3042" s="1047"/>
      <c r="AM3042" s="1047"/>
      <c r="AN3042" s="1047"/>
      <c r="AO3042" s="1048"/>
      <c r="AP3042" s="3"/>
      <c r="AQ3042" s="1028">
        <f>+Y3040+Z3040</f>
        <v>0</v>
      </c>
      <c r="AR3042" s="1029"/>
      <c r="AS3042" s="1028">
        <f>+AA3040+AB3040</f>
        <v>0</v>
      </c>
      <c r="AT3042" s="1029"/>
    </row>
    <row r="3043" spans="2:86" ht="12" customHeight="1" x14ac:dyDescent="0.15">
      <c r="B3043" s="1058"/>
      <c r="C3043" s="1063"/>
      <c r="D3043" s="1061"/>
      <c r="E3043" s="1061"/>
      <c r="F3043" s="1061"/>
      <c r="G3043" s="1061"/>
      <c r="H3043" s="1061"/>
      <c r="I3043" s="1061"/>
      <c r="J3043" s="1062"/>
      <c r="K3043" s="1016"/>
      <c r="L3043" s="1016"/>
      <c r="M3043" s="1016"/>
      <c r="N3043" s="1016"/>
      <c r="O3043" s="1016" t="s">
        <v>470</v>
      </c>
      <c r="P3043" s="1016"/>
      <c r="Q3043" s="1016"/>
      <c r="R3043" s="1016"/>
      <c r="S3043" s="1016"/>
      <c r="T3043" s="1016"/>
      <c r="U3043" s="1016"/>
      <c r="V3043" s="1016"/>
      <c r="W3043" s="1016"/>
      <c r="X3043" s="1016"/>
      <c r="Y3043" s="193" t="str">
        <f>IF(Y3040=0,"",1)</f>
        <v/>
      </c>
      <c r="Z3043" s="193" t="str">
        <f>IF(Z3040=0,"",1)</f>
        <v/>
      </c>
      <c r="AA3043" s="1030" t="str">
        <f>IF(AQ3042=1,"",IF(AS3042&gt;0,1,""))</f>
        <v/>
      </c>
      <c r="AB3043" s="1031"/>
      <c r="AC3043" s="193">
        <f>+AC3040</f>
        <v>0</v>
      </c>
      <c r="AD3043" s="193">
        <f>AD3040</f>
        <v>0</v>
      </c>
      <c r="AE3043" s="1030">
        <f>AE3040+AF3040</f>
        <v>1</v>
      </c>
      <c r="AF3043" s="1031"/>
      <c r="AG3043" s="193">
        <f>AG3040</f>
        <v>0</v>
      </c>
      <c r="AH3043" s="193">
        <f>AH3040</f>
        <v>0</v>
      </c>
      <c r="AI3043" s="1030">
        <f>AI3040+AJ3040</f>
        <v>2</v>
      </c>
      <c r="AJ3043" s="1031"/>
      <c r="AK3043" s="1046"/>
      <c r="AL3043" s="1047"/>
      <c r="AM3043" s="1047"/>
      <c r="AN3043" s="1047"/>
      <c r="AO3043" s="1048"/>
      <c r="AP3043" s="3"/>
      <c r="AQ3043" s="197">
        <f>+Y3040+AC3043+AG3043</f>
        <v>0</v>
      </c>
      <c r="AR3043" s="197">
        <f>+Z3040+AD3043+AH3043</f>
        <v>0</v>
      </c>
      <c r="AS3043" s="1032">
        <f>+AS3042+AE3043+AI3043</f>
        <v>3</v>
      </c>
      <c r="AT3043" s="1033"/>
    </row>
    <row r="3044" spans="2:86" ht="12" customHeight="1" x14ac:dyDescent="0.15">
      <c r="B3044" s="1058"/>
      <c r="C3044" s="1063"/>
      <c r="D3044" s="1061"/>
      <c r="E3044" s="1061"/>
      <c r="F3044" s="1061"/>
      <c r="G3044" s="1061"/>
      <c r="H3044" s="1061"/>
      <c r="I3044" s="1061"/>
      <c r="J3044" s="1062"/>
      <c r="K3044" s="1016"/>
      <c r="L3044" s="1016"/>
      <c r="M3044" s="1016"/>
      <c r="N3044" s="1016"/>
      <c r="O3044" s="1016" t="s">
        <v>471</v>
      </c>
      <c r="P3044" s="1016"/>
      <c r="Q3044" s="1016"/>
      <c r="R3044" s="1016"/>
      <c r="S3044" s="1016"/>
      <c r="T3044" s="1016"/>
      <c r="U3044" s="1016"/>
      <c r="V3044" s="1016"/>
      <c r="W3044" s="1016"/>
      <c r="X3044" s="1016"/>
      <c r="Y3044" s="1034" t="s">
        <v>875</v>
      </c>
      <c r="Z3044" s="1035"/>
      <c r="AA3044" s="1035"/>
      <c r="AB3044" s="1036"/>
      <c r="AC3044" s="1034" t="str">
        <f>IF(AC3043&gt;0,"Ⅳ",IF(AD3043&gt;0,"Ⅲ",IF(AE3043&gt;0,"Ⅱ","Ⅰ")))</f>
        <v>Ⅱ</v>
      </c>
      <c r="AD3044" s="1035"/>
      <c r="AE3044" s="1035"/>
      <c r="AF3044" s="1036"/>
      <c r="AG3044" s="1034" t="str">
        <f>IF(AG3043&gt;0,"Ⅳ",IF(AH3043&gt;0,"Ⅲ",IF(AI3043&gt;0,"Ⅱ","Ⅰ")))</f>
        <v>Ⅱ</v>
      </c>
      <c r="AH3044" s="1035"/>
      <c r="AI3044" s="1035"/>
      <c r="AJ3044" s="1036"/>
      <c r="AK3044" s="1046"/>
      <c r="AL3044" s="1047"/>
      <c r="AM3044" s="1047"/>
      <c r="AN3044" s="1047"/>
      <c r="AO3044" s="1048"/>
      <c r="AP3044" s="3"/>
      <c r="AQ3044" s="1037" t="str">
        <f>IF(AQ3043&gt;0,"Ⅳ",IF(AR3043&gt;0,"Ⅲ",IF(AS3043&gt;0,"Ⅱ","Ⅰ")))</f>
        <v>Ⅱ</v>
      </c>
      <c r="AR3044" s="1037"/>
      <c r="AS3044" s="1037"/>
      <c r="AT3044" s="1037"/>
    </row>
    <row r="3045" spans="2:86" ht="12" customHeight="1" x14ac:dyDescent="0.15">
      <c r="B3045" s="1058"/>
      <c r="C3045" s="1063"/>
      <c r="D3045" s="1061"/>
      <c r="E3045" s="1061"/>
      <c r="F3045" s="1061"/>
      <c r="G3045" s="1061"/>
      <c r="H3045" s="1061"/>
      <c r="I3045" s="1061"/>
      <c r="J3045" s="1062"/>
      <c r="K3045" s="1016"/>
      <c r="L3045" s="1016"/>
      <c r="M3045" s="1016"/>
      <c r="N3045" s="1016"/>
      <c r="O3045" s="1016" t="s">
        <v>472</v>
      </c>
      <c r="P3045" s="1016"/>
      <c r="Q3045" s="1016"/>
      <c r="R3045" s="1016"/>
      <c r="S3045" s="1016"/>
      <c r="T3045" s="1016"/>
      <c r="U3045" s="1016"/>
      <c r="V3045" s="1016"/>
      <c r="W3045" s="1016"/>
      <c r="X3045" s="1016"/>
      <c r="Y3045" s="1034" t="str">
        <f>IF(COUNTIF(Y3044:AJ3044,"Ⅳ")&gt;0,"Ⅳ",IF(COUNTIF(Y3044:AJ3044,"Ⅲ")&gt;0,"Ⅲ",IF(COUNTIF(Y3044:AJ3044,"Ⅱ")&gt;0,"Ⅱ","Ⅰ")))</f>
        <v>Ⅱ</v>
      </c>
      <c r="Z3045" s="1035"/>
      <c r="AA3045" s="1035"/>
      <c r="AB3045" s="1035"/>
      <c r="AC3045" s="1035"/>
      <c r="AD3045" s="1035"/>
      <c r="AE3045" s="1035"/>
      <c r="AF3045" s="1035"/>
      <c r="AG3045" s="1035"/>
      <c r="AH3045" s="1035"/>
      <c r="AI3045" s="1035"/>
      <c r="AJ3045" s="1036"/>
      <c r="AK3045" s="1049"/>
      <c r="AL3045" s="1050"/>
      <c r="AM3045" s="1050"/>
      <c r="AN3045" s="1050"/>
      <c r="AO3045" s="1051"/>
      <c r="AP3045" s="3"/>
    </row>
    <row r="3046" spans="2:86" ht="14.25" customHeight="1" x14ac:dyDescent="0.15">
      <c r="B3046" s="1058"/>
      <c r="C3046" s="1063"/>
      <c r="D3046" s="1061"/>
      <c r="E3046" s="1061"/>
      <c r="F3046" s="1061"/>
      <c r="G3046" s="1061"/>
      <c r="H3046" s="1061"/>
      <c r="I3046" s="1061"/>
      <c r="J3046" s="1062"/>
      <c r="K3046" s="1016" t="s">
        <v>169</v>
      </c>
      <c r="L3046" s="1017"/>
      <c r="M3046" s="1017"/>
      <c r="N3046" s="1017"/>
      <c r="O3046" s="1017"/>
      <c r="P3046" s="1017"/>
      <c r="Q3046" s="1017"/>
      <c r="R3046" s="1017"/>
      <c r="S3046" s="1017"/>
      <c r="T3046" s="1017"/>
      <c r="U3046" s="1017"/>
      <c r="V3046" s="1017"/>
      <c r="W3046" s="1017"/>
      <c r="X3046" s="1017"/>
      <c r="Y3046" s="1017"/>
      <c r="Z3046" s="1017"/>
      <c r="AA3046" s="1017"/>
      <c r="AB3046" s="1017"/>
      <c r="AC3046" s="1017"/>
      <c r="AD3046" s="1017"/>
      <c r="AE3046" s="1017"/>
      <c r="AF3046" s="1017"/>
      <c r="AG3046" s="1017"/>
      <c r="AH3046" s="1017"/>
      <c r="AI3046" s="1017"/>
      <c r="AJ3046" s="1017"/>
      <c r="AK3046" s="1017"/>
      <c r="AL3046" s="1017"/>
      <c r="AM3046" s="1017"/>
      <c r="AN3046" s="1017"/>
      <c r="AO3046" s="1017"/>
      <c r="AP3046" s="3"/>
    </row>
    <row r="3047" spans="2:86" ht="14.25" customHeight="1" x14ac:dyDescent="0.15">
      <c r="B3047" s="1058"/>
      <c r="C3047" s="1063"/>
      <c r="D3047" s="1061"/>
      <c r="E3047" s="1061"/>
      <c r="F3047" s="1061"/>
      <c r="G3047" s="1061"/>
      <c r="H3047" s="1061"/>
      <c r="I3047" s="1061"/>
      <c r="J3047" s="1062"/>
      <c r="K3047" s="1016"/>
      <c r="L3047" s="1017"/>
      <c r="M3047" s="1017"/>
      <c r="N3047" s="1017"/>
      <c r="O3047" s="1017"/>
      <c r="P3047" s="1017"/>
      <c r="Q3047" s="1017"/>
      <c r="R3047" s="1017"/>
      <c r="S3047" s="1017"/>
      <c r="T3047" s="1017"/>
      <c r="U3047" s="1017"/>
      <c r="V3047" s="1017"/>
      <c r="W3047" s="1017"/>
      <c r="X3047" s="1017"/>
      <c r="Y3047" s="1017"/>
      <c r="Z3047" s="1017"/>
      <c r="AA3047" s="1017"/>
      <c r="AB3047" s="1017"/>
      <c r="AC3047" s="1017"/>
      <c r="AD3047" s="1017"/>
      <c r="AE3047" s="1017"/>
      <c r="AF3047" s="1017"/>
      <c r="AG3047" s="1017"/>
      <c r="AH3047" s="1017"/>
      <c r="AI3047" s="1017"/>
      <c r="AJ3047" s="1017"/>
      <c r="AK3047" s="1017"/>
      <c r="AL3047" s="1017"/>
      <c r="AM3047" s="1017"/>
      <c r="AN3047" s="1017"/>
      <c r="AO3047" s="1017"/>
      <c r="AP3047" s="3"/>
    </row>
    <row r="3048" spans="2:86" ht="12" customHeight="1" x14ac:dyDescent="0.15">
      <c r="B3048" s="1058"/>
      <c r="C3048" s="1063"/>
      <c r="D3048" s="1061"/>
      <c r="E3048" s="1061"/>
      <c r="F3048" s="1061"/>
      <c r="G3048" s="1061"/>
      <c r="H3048" s="1061"/>
      <c r="I3048" s="1061"/>
      <c r="J3048" s="1062"/>
      <c r="K3048" s="1018" t="s">
        <v>473</v>
      </c>
      <c r="L3048" s="1018"/>
      <c r="M3048" s="1018"/>
      <c r="N3048" s="1018"/>
      <c r="O3048" s="1018"/>
      <c r="P3048" s="1018"/>
      <c r="Q3048" s="1018"/>
      <c r="R3048" s="1018"/>
      <c r="S3048" s="1018"/>
      <c r="T3048" s="1018"/>
      <c r="U3048" s="1018"/>
      <c r="V3048" s="1018"/>
      <c r="W3048" s="1018"/>
      <c r="X3048" s="1018"/>
      <c r="Y3048" s="1018"/>
      <c r="Z3048" s="1018"/>
      <c r="AA3048" s="1018"/>
      <c r="AB3048" s="1018"/>
      <c r="AC3048" s="1018"/>
      <c r="AD3048" s="1018"/>
      <c r="AE3048" s="1018"/>
      <c r="AF3048" s="1018"/>
      <c r="AG3048" s="1018"/>
      <c r="AH3048" s="1018"/>
      <c r="AI3048" s="1018"/>
      <c r="AJ3048" s="1018"/>
      <c r="AK3048" s="1018"/>
      <c r="AL3048" s="1018"/>
      <c r="AM3048" s="1018"/>
      <c r="AN3048" s="1018"/>
      <c r="AO3048" s="1018"/>
      <c r="AP3048" s="3"/>
    </row>
    <row r="3049" spans="2:86" ht="12" customHeight="1" x14ac:dyDescent="0.15">
      <c r="B3049" s="1058"/>
      <c r="C3049" s="1063"/>
      <c r="D3049" s="1061"/>
      <c r="E3049" s="1061"/>
      <c r="F3049" s="1061"/>
      <c r="G3049" s="1061"/>
      <c r="H3049" s="1061"/>
      <c r="I3049" s="1061"/>
      <c r="J3049" s="1062"/>
      <c r="K3049" s="1019" t="s">
        <v>523</v>
      </c>
      <c r="L3049" s="1019"/>
      <c r="M3049" s="1019"/>
      <c r="N3049" s="1019"/>
      <c r="O3049" s="1019"/>
      <c r="P3049" s="1019"/>
      <c r="Q3049" s="1019"/>
      <c r="R3049" s="1019"/>
      <c r="S3049" s="1019"/>
      <c r="T3049" s="1019"/>
      <c r="U3049" s="1019"/>
      <c r="V3049" s="1019"/>
      <c r="W3049" s="1019"/>
      <c r="X3049" s="1019"/>
      <c r="Y3049" s="1019"/>
      <c r="Z3049" s="1019"/>
      <c r="AA3049" s="1019"/>
      <c r="AB3049" s="1019"/>
      <c r="AC3049" s="1019"/>
      <c r="AD3049" s="1019"/>
      <c r="AE3049" s="1019"/>
      <c r="AF3049" s="1019"/>
      <c r="AG3049" s="1019"/>
      <c r="AH3049" s="1019"/>
      <c r="AI3049" s="1019"/>
      <c r="AJ3049" s="1019"/>
      <c r="AK3049" s="1019"/>
      <c r="AL3049" s="1019"/>
      <c r="AM3049" s="1019"/>
      <c r="AN3049" s="1019"/>
      <c r="AO3049" s="1019"/>
      <c r="AP3049" s="3"/>
    </row>
    <row r="3050" spans="2:86" ht="12" customHeight="1" x14ac:dyDescent="0.15">
      <c r="B3050" s="1058"/>
      <c r="C3050" s="1063"/>
      <c r="D3050" s="1061"/>
      <c r="E3050" s="1061"/>
      <c r="F3050" s="1061"/>
      <c r="G3050" s="1061"/>
      <c r="H3050" s="1061"/>
      <c r="I3050" s="1061"/>
      <c r="J3050" s="1062"/>
      <c r="K3050" s="194" t="s">
        <v>474</v>
      </c>
      <c r="L3050" s="195"/>
      <c r="M3050" s="195"/>
      <c r="N3050" s="195"/>
      <c r="O3050" s="195"/>
      <c r="P3050" s="195"/>
      <c r="Q3050" s="195"/>
      <c r="R3050" s="195"/>
      <c r="S3050" s="195"/>
      <c r="T3050" s="195"/>
      <c r="U3050" s="195"/>
      <c r="V3050" s="195"/>
      <c r="W3050" s="195"/>
      <c r="X3050" s="195"/>
      <c r="Y3050" s="195"/>
      <c r="Z3050" s="195"/>
      <c r="AA3050" s="195"/>
      <c r="AB3050" s="195"/>
      <c r="AC3050" s="195"/>
      <c r="AD3050" s="195"/>
      <c r="AE3050" s="195"/>
      <c r="AF3050" s="195"/>
      <c r="AG3050" s="195"/>
      <c r="AH3050" s="195"/>
      <c r="AI3050" s="195"/>
      <c r="AJ3050" s="195"/>
      <c r="AK3050" s="195"/>
      <c r="AL3050" s="195"/>
      <c r="AM3050" s="195"/>
      <c r="AN3050" s="195"/>
      <c r="AO3050" s="196"/>
      <c r="AP3050" s="3"/>
    </row>
    <row r="3051" spans="2:86" ht="12" customHeight="1" x14ac:dyDescent="0.15">
      <c r="B3051" s="1058"/>
      <c r="C3051" s="1063"/>
      <c r="D3051" s="1061"/>
      <c r="E3051" s="1061"/>
      <c r="F3051" s="1061"/>
      <c r="G3051" s="1061"/>
      <c r="H3051" s="1061"/>
      <c r="I3051" s="1061"/>
      <c r="J3051" s="1062"/>
      <c r="K3051" s="194" t="s">
        <v>475</v>
      </c>
      <c r="L3051" s="195"/>
      <c r="M3051" s="195"/>
      <c r="N3051" s="195"/>
      <c r="O3051" s="195"/>
      <c r="P3051" s="195"/>
      <c r="Q3051" s="195"/>
      <c r="R3051" s="195"/>
      <c r="S3051" s="195"/>
      <c r="T3051" s="195"/>
      <c r="U3051" s="195"/>
      <c r="V3051" s="195"/>
      <c r="W3051" s="195"/>
      <c r="X3051" s="195"/>
      <c r="Y3051" s="195"/>
      <c r="Z3051" s="195"/>
      <c r="AA3051" s="195"/>
      <c r="AB3051" s="195"/>
      <c r="AC3051" s="195"/>
      <c r="AD3051" s="195"/>
      <c r="AE3051" s="195"/>
      <c r="AF3051" s="195"/>
      <c r="AG3051" s="195"/>
      <c r="AH3051" s="195"/>
      <c r="AI3051" s="195"/>
      <c r="AJ3051" s="195"/>
      <c r="AK3051" s="195"/>
      <c r="AL3051" s="195"/>
      <c r="AM3051" s="195"/>
      <c r="AN3051" s="195"/>
      <c r="AO3051" s="196"/>
      <c r="AP3051" s="3"/>
    </row>
    <row r="3052" spans="2:86" ht="12" customHeight="1" x14ac:dyDescent="0.15">
      <c r="B3052" s="1058"/>
      <c r="C3052" s="1063"/>
      <c r="D3052" s="1061"/>
      <c r="E3052" s="1061"/>
      <c r="F3052" s="1061"/>
      <c r="G3052" s="1061"/>
      <c r="H3052" s="1061"/>
      <c r="I3052" s="1061"/>
      <c r="J3052" s="1062"/>
      <c r="K3052" s="1020" t="s">
        <v>476</v>
      </c>
      <c r="L3052" s="1021"/>
      <c r="M3052" s="1021"/>
      <c r="N3052" s="1021"/>
      <c r="O3052" s="1021"/>
      <c r="P3052" s="1021"/>
      <c r="Q3052" s="1021"/>
      <c r="R3052" s="1021"/>
      <c r="S3052" s="1021"/>
      <c r="T3052" s="1021"/>
      <c r="U3052" s="1021"/>
      <c r="V3052" s="1021"/>
      <c r="W3052" s="1021"/>
      <c r="X3052" s="1021"/>
      <c r="Y3052" s="1021"/>
      <c r="Z3052" s="1021"/>
      <c r="AA3052" s="1021"/>
      <c r="AB3052" s="1021"/>
      <c r="AC3052" s="1021"/>
      <c r="AD3052" s="1021"/>
      <c r="AE3052" s="1021"/>
      <c r="AF3052" s="1021"/>
      <c r="AG3052" s="1021"/>
      <c r="AH3052" s="1021"/>
      <c r="AI3052" s="1021"/>
      <c r="AJ3052" s="1021"/>
      <c r="AK3052" s="1021"/>
      <c r="AL3052" s="1021"/>
      <c r="AM3052" s="1021"/>
      <c r="AN3052" s="1021"/>
      <c r="AO3052" s="1022"/>
      <c r="AP3052" s="3"/>
    </row>
    <row r="3053" spans="2:86" ht="12" customHeight="1" x14ac:dyDescent="0.15">
      <c r="B3053" s="591"/>
      <c r="C3053" s="1064"/>
      <c r="D3053" s="1065"/>
      <c r="E3053" s="1065"/>
      <c r="F3053" s="1065"/>
      <c r="G3053" s="1065"/>
      <c r="H3053" s="1065"/>
      <c r="I3053" s="1065"/>
      <c r="J3053" s="1066"/>
      <c r="K3053" s="1023"/>
      <c r="L3053" s="1024"/>
      <c r="M3053" s="1024"/>
      <c r="N3053" s="1024"/>
      <c r="O3053" s="1024"/>
      <c r="P3053" s="1024"/>
      <c r="Q3053" s="1024"/>
      <c r="R3053" s="1024"/>
      <c r="S3053" s="1024"/>
      <c r="T3053" s="1024"/>
      <c r="U3053" s="1024"/>
      <c r="V3053" s="1024"/>
      <c r="W3053" s="1024"/>
      <c r="X3053" s="1024"/>
      <c r="Y3053" s="1024"/>
      <c r="Z3053" s="1024"/>
      <c r="AA3053" s="1024"/>
      <c r="AB3053" s="1024"/>
      <c r="AC3053" s="1024"/>
      <c r="AD3053" s="1024"/>
      <c r="AE3053" s="1024"/>
      <c r="AF3053" s="1024"/>
      <c r="AG3053" s="1024"/>
      <c r="AH3053" s="1024"/>
      <c r="AI3053" s="1024"/>
      <c r="AJ3053" s="1024"/>
      <c r="AK3053" s="1024"/>
      <c r="AL3053" s="1024"/>
      <c r="AM3053" s="1024"/>
      <c r="AN3053" s="1024"/>
      <c r="AO3053" s="1025"/>
      <c r="AP3053" s="3"/>
    </row>
    <row r="3054" spans="2:86" s="9" customFormat="1" ht="12" customHeight="1" x14ac:dyDescent="0.15">
      <c r="B3054" s="3" t="s">
        <v>527</v>
      </c>
      <c r="AQ3054" s="162"/>
      <c r="AR3054" s="162"/>
      <c r="AS3054" s="162"/>
      <c r="AT3054" s="162"/>
      <c r="AU3054" s="162"/>
      <c r="AV3054" s="162"/>
      <c r="AW3054" s="162"/>
      <c r="AX3054" s="162"/>
      <c r="AY3054" s="162"/>
      <c r="AZ3054" s="162"/>
      <c r="BA3054" s="162"/>
      <c r="BB3054" s="162"/>
      <c r="BC3054" s="162"/>
      <c r="BD3054" s="162"/>
      <c r="BE3054" s="162"/>
      <c r="BF3054" s="162"/>
      <c r="BG3054" s="162"/>
      <c r="BH3054" s="162"/>
      <c r="BI3054" s="162"/>
      <c r="BJ3054" s="162"/>
      <c r="BK3054" s="162"/>
      <c r="BL3054" s="162"/>
      <c r="BM3054" s="162"/>
      <c r="BN3054" s="162"/>
      <c r="BO3054" s="162"/>
      <c r="BP3054" s="162"/>
      <c r="BQ3054" s="162"/>
      <c r="BR3054" s="162"/>
      <c r="BS3054" s="162"/>
      <c r="BT3054" s="162"/>
      <c r="BU3054" s="162"/>
      <c r="BV3054" s="162"/>
      <c r="BW3054" s="162"/>
      <c r="BX3054" s="162"/>
      <c r="BY3054" s="162"/>
      <c r="BZ3054" s="162"/>
      <c r="CA3054" s="162"/>
      <c r="CB3054" s="162"/>
      <c r="CC3054" s="162"/>
      <c r="CD3054" s="162"/>
      <c r="CE3054" s="162"/>
      <c r="CF3054" s="162"/>
      <c r="CG3054" s="162"/>
      <c r="CH3054" s="162"/>
    </row>
    <row r="3055" spans="2:86" ht="12" customHeight="1" thickBot="1" x14ac:dyDescent="0.2">
      <c r="B3055" s="3" t="s">
        <v>524</v>
      </c>
    </row>
    <row r="3056" spans="2:86" ht="12" customHeight="1" x14ac:dyDescent="0.15">
      <c r="B3056" s="3" t="s">
        <v>525</v>
      </c>
      <c r="AU3056" s="1000" t="s">
        <v>305</v>
      </c>
      <c r="AV3056" s="1001" t="s">
        <v>298</v>
      </c>
      <c r="AW3056" s="1003" t="s">
        <v>299</v>
      </c>
      <c r="AX3056" s="1005" t="s">
        <v>306</v>
      </c>
      <c r="AY3056" s="1006"/>
      <c r="AZ3056" s="1006"/>
      <c r="BA3056" s="1006"/>
      <c r="BB3056" s="1006"/>
      <c r="BC3056" s="1006"/>
      <c r="BD3056" s="1006"/>
      <c r="BE3056" s="1006"/>
      <c r="BF3056" s="1006"/>
      <c r="BG3056" s="1006"/>
      <c r="BH3056" s="1006"/>
      <c r="BI3056" s="1006"/>
      <c r="BJ3056" s="1006"/>
      <c r="BK3056" s="1006"/>
      <c r="BL3056" s="1006"/>
      <c r="BM3056" s="1006"/>
      <c r="BN3056" s="1006"/>
      <c r="BO3056" s="1006"/>
      <c r="BP3056" s="1006"/>
      <c r="BQ3056" s="1006"/>
      <c r="BR3056" s="1007"/>
      <c r="BS3056" s="807" t="s">
        <v>300</v>
      </c>
      <c r="BT3056" s="1008"/>
      <c r="BU3056" s="1008"/>
      <c r="BV3056" s="1008"/>
      <c r="BW3056" s="1009" t="s">
        <v>307</v>
      </c>
      <c r="BX3056" s="1010"/>
      <c r="BY3056" s="1010"/>
      <c r="BZ3056" s="1010"/>
      <c r="CA3056" s="1010"/>
      <c r="CB3056" s="1010"/>
      <c r="CC3056" s="1010"/>
      <c r="CD3056" s="1010"/>
      <c r="CE3056" s="1010"/>
      <c r="CF3056" s="1010"/>
      <c r="CG3056" s="1010"/>
      <c r="CH3056" s="1011"/>
    </row>
    <row r="3057" spans="2:86" ht="12" customHeight="1" x14ac:dyDescent="0.15">
      <c r="B3057" s="3" t="s">
        <v>477</v>
      </c>
      <c r="AU3057" s="1000"/>
      <c r="AV3057" s="1002"/>
      <c r="AW3057" s="1004"/>
      <c r="AX3057" s="1012" t="s">
        <v>308</v>
      </c>
      <c r="AY3057" s="686"/>
      <c r="AZ3057" s="686"/>
      <c r="BA3057" s="686"/>
      <c r="BB3057" s="686"/>
      <c r="BC3057" s="686"/>
      <c r="BD3057" s="686"/>
      <c r="BE3057" s="686"/>
      <c r="BF3057" s="686"/>
      <c r="BG3057" s="686"/>
      <c r="BH3057" s="686"/>
      <c r="BI3057" s="686"/>
      <c r="BJ3057" s="686" t="s">
        <v>309</v>
      </c>
      <c r="BK3057" s="686"/>
      <c r="BL3057" s="686"/>
      <c r="BM3057" s="686"/>
      <c r="BN3057" s="686"/>
      <c r="BO3057" s="686"/>
      <c r="BP3057" s="686"/>
      <c r="BQ3057" s="686"/>
      <c r="BR3057" s="1013"/>
      <c r="BS3057" s="1008"/>
      <c r="BT3057" s="1008"/>
      <c r="BU3057" s="1008"/>
      <c r="BV3057" s="1008"/>
      <c r="BW3057" s="1014" t="s">
        <v>302</v>
      </c>
      <c r="BX3057" s="699"/>
      <c r="BY3057" s="699"/>
      <c r="BZ3057" s="699"/>
      <c r="CA3057" s="686" t="s">
        <v>310</v>
      </c>
      <c r="CB3057" s="686"/>
      <c r="CC3057" s="686"/>
      <c r="CD3057" s="686"/>
      <c r="CE3057" s="686"/>
      <c r="CF3057" s="686"/>
      <c r="CG3057" s="686"/>
      <c r="CH3057" s="1013"/>
    </row>
    <row r="3058" spans="2:86" ht="12" customHeight="1" x14ac:dyDescent="0.15">
      <c r="B3058" s="3" t="s">
        <v>526</v>
      </c>
      <c r="AU3058" s="1000"/>
      <c r="AV3058" s="1002"/>
      <c r="AW3058" s="1004"/>
      <c r="AX3058" s="1012" t="s">
        <v>26</v>
      </c>
      <c r="AY3058" s="686"/>
      <c r="AZ3058" s="686"/>
      <c r="BA3058" s="686"/>
      <c r="BB3058" s="686" t="s">
        <v>22</v>
      </c>
      <c r="BC3058" s="686"/>
      <c r="BD3058" s="686"/>
      <c r="BE3058" s="686"/>
      <c r="BF3058" s="686" t="s">
        <v>24</v>
      </c>
      <c r="BG3058" s="686"/>
      <c r="BH3058" s="686"/>
      <c r="BI3058" s="686"/>
      <c r="BJ3058" s="699" t="s">
        <v>26</v>
      </c>
      <c r="BK3058" s="699"/>
      <c r="BL3058" s="699"/>
      <c r="BM3058" s="699" t="s">
        <v>22</v>
      </c>
      <c r="BN3058" s="699"/>
      <c r="BO3058" s="699"/>
      <c r="BP3058" s="699" t="s">
        <v>24</v>
      </c>
      <c r="BQ3058" s="699"/>
      <c r="BR3058" s="1015"/>
      <c r="BS3058" s="807" t="s">
        <v>26</v>
      </c>
      <c r="BT3058" s="807" t="s">
        <v>22</v>
      </c>
      <c r="BU3058" s="807" t="s">
        <v>24</v>
      </c>
      <c r="BV3058" s="807" t="s">
        <v>303</v>
      </c>
      <c r="BW3058" s="1012" t="s">
        <v>311</v>
      </c>
      <c r="BX3058" s="686"/>
      <c r="BY3058" s="686"/>
      <c r="BZ3058" s="686"/>
      <c r="CA3058" s="686" t="s">
        <v>22</v>
      </c>
      <c r="CB3058" s="686"/>
      <c r="CC3058" s="686"/>
      <c r="CD3058" s="686"/>
      <c r="CE3058" s="686" t="s">
        <v>24</v>
      </c>
      <c r="CF3058" s="686"/>
      <c r="CG3058" s="686"/>
      <c r="CH3058" s="1013"/>
    </row>
    <row r="3059" spans="2:86" ht="12" customHeight="1" x14ac:dyDescent="0.15">
      <c r="B3059" s="3" t="s">
        <v>478</v>
      </c>
      <c r="AU3059" s="1000"/>
      <c r="AV3059" s="1002"/>
      <c r="AW3059" s="1004"/>
      <c r="AX3059" s="156" t="s">
        <v>862</v>
      </c>
      <c r="AY3059" s="157" t="s">
        <v>863</v>
      </c>
      <c r="AZ3059" s="157" t="s">
        <v>864</v>
      </c>
      <c r="BA3059" s="158" t="s">
        <v>865</v>
      </c>
      <c r="BB3059" s="159" t="s">
        <v>866</v>
      </c>
      <c r="BC3059" s="157" t="s">
        <v>863</v>
      </c>
      <c r="BD3059" s="157" t="s">
        <v>867</v>
      </c>
      <c r="BE3059" s="158" t="s">
        <v>865</v>
      </c>
      <c r="BF3059" s="159" t="s">
        <v>866</v>
      </c>
      <c r="BG3059" s="157" t="s">
        <v>863</v>
      </c>
      <c r="BH3059" s="157" t="s">
        <v>864</v>
      </c>
      <c r="BI3059" s="158" t="s">
        <v>865</v>
      </c>
      <c r="BJ3059" s="159" t="s">
        <v>866</v>
      </c>
      <c r="BK3059" s="157" t="s">
        <v>868</v>
      </c>
      <c r="BL3059" s="158" t="s">
        <v>869</v>
      </c>
      <c r="BM3059" s="159" t="s">
        <v>870</v>
      </c>
      <c r="BN3059" s="157" t="s">
        <v>863</v>
      </c>
      <c r="BO3059" s="158" t="s">
        <v>871</v>
      </c>
      <c r="BP3059" s="159" t="s">
        <v>870</v>
      </c>
      <c r="BQ3059" s="157" t="s">
        <v>868</v>
      </c>
      <c r="BR3059" s="160" t="s">
        <v>872</v>
      </c>
      <c r="BS3059" s="1008"/>
      <c r="BT3059" s="1008"/>
      <c r="BU3059" s="1008"/>
      <c r="BV3059" s="1008"/>
      <c r="BW3059" s="156" t="s">
        <v>866</v>
      </c>
      <c r="BX3059" s="157" t="s">
        <v>863</v>
      </c>
      <c r="BY3059" s="157" t="s">
        <v>864</v>
      </c>
      <c r="BZ3059" s="158" t="s">
        <v>865</v>
      </c>
      <c r="CA3059" s="159" t="s">
        <v>866</v>
      </c>
      <c r="CB3059" s="157" t="s">
        <v>873</v>
      </c>
      <c r="CC3059" s="157" t="s">
        <v>864</v>
      </c>
      <c r="CD3059" s="158" t="s">
        <v>865</v>
      </c>
      <c r="CE3059" s="159" t="s">
        <v>866</v>
      </c>
      <c r="CF3059" s="157" t="s">
        <v>863</v>
      </c>
      <c r="CG3059" s="157" t="s">
        <v>864</v>
      </c>
      <c r="CH3059" s="160" t="s">
        <v>874</v>
      </c>
    </row>
    <row r="3060" spans="2:86" x14ac:dyDescent="0.15">
      <c r="B3060" s="3" t="s">
        <v>539</v>
      </c>
      <c r="AU3060" s="1000"/>
      <c r="AV3060" s="188" t="str">
        <f>N3062</f>
        <v>S065</v>
      </c>
      <c r="AW3060" s="300">
        <f>R3062</f>
        <v>10.6</v>
      </c>
      <c r="AX3060" s="197">
        <f>+Y3087</f>
        <v>0</v>
      </c>
      <c r="AY3060" s="197">
        <f>+Z3087</f>
        <v>0</v>
      </c>
      <c r="AZ3060" s="197">
        <f>+AA3087</f>
        <v>0</v>
      </c>
      <c r="BA3060" s="197">
        <f t="shared" ref="BA3060" si="1402">+AB3087</f>
        <v>0</v>
      </c>
      <c r="BB3060" s="197">
        <f>+AC3087</f>
        <v>0</v>
      </c>
      <c r="BC3060" s="197">
        <f t="shared" ref="BC3060" si="1403">+AD3087</f>
        <v>0</v>
      </c>
      <c r="BD3060" s="197">
        <f t="shared" ref="BD3060" si="1404">+AE3087</f>
        <v>0</v>
      </c>
      <c r="BE3060" s="197">
        <f t="shared" ref="BE3060" si="1405">+AF3087</f>
        <v>0</v>
      </c>
      <c r="BF3060" s="197">
        <f t="shared" ref="BF3060" si="1406">+AG3087</f>
        <v>0</v>
      </c>
      <c r="BG3060" s="197">
        <f t="shared" ref="BG3060" si="1407">+AH3087</f>
        <v>0</v>
      </c>
      <c r="BH3060" s="197">
        <f t="shared" ref="BH3060" si="1408">+AI3087</f>
        <v>0</v>
      </c>
      <c r="BI3060" s="197">
        <f t="shared" ref="BI3060" si="1409">+AJ3087</f>
        <v>1</v>
      </c>
      <c r="BJ3060" s="197" t="str">
        <f>+Y3090</f>
        <v/>
      </c>
      <c r="BK3060" s="197" t="str">
        <f t="shared" ref="BK3060" si="1410">+Z3090</f>
        <v/>
      </c>
      <c r="BL3060" s="197" t="str">
        <f>+AA3090</f>
        <v/>
      </c>
      <c r="BM3060" s="197">
        <f>+AC3090</f>
        <v>0</v>
      </c>
      <c r="BN3060" s="197">
        <f t="shared" ref="BN3060" si="1411">+AD3090</f>
        <v>0</v>
      </c>
      <c r="BO3060" s="197">
        <f t="shared" ref="BO3060" si="1412">+AE3090</f>
        <v>0</v>
      </c>
      <c r="BP3060" s="197">
        <f>+AG3090</f>
        <v>0</v>
      </c>
      <c r="BQ3060" s="197">
        <f>+AH3090</f>
        <v>0</v>
      </c>
      <c r="BR3060" s="197">
        <f>+AI3090</f>
        <v>1</v>
      </c>
      <c r="BS3060" s="296" t="str">
        <f>+Y3091</f>
        <v>Ⅰ</v>
      </c>
      <c r="BT3060" s="296" t="str">
        <f>+AC3091</f>
        <v>Ⅰ</v>
      </c>
      <c r="BU3060" s="296" t="str">
        <f>+AG3091</f>
        <v>Ⅱ</v>
      </c>
      <c r="BV3060" s="296" t="str">
        <f>+Y3092</f>
        <v>Ⅱ</v>
      </c>
      <c r="BW3060" s="164" t="str">
        <f>IF(Y3087&gt;0,R3062,"")</f>
        <v/>
      </c>
      <c r="BX3060" s="165" t="str">
        <f>IF(Z3087&gt;0,"",IF(AA3087&gt;0,R3062,""))</f>
        <v/>
      </c>
      <c r="BY3060" s="165" t="str">
        <f>IF(Y3087+Z3087&gt;0,"",IF(AA3087&gt;0,R3062,""))</f>
        <v/>
      </c>
      <c r="BZ3060" s="165" t="str">
        <f>IF(Y3087+Z3087+AA3087&gt;0,"",IF(AB3087&gt;0,R3062,""))</f>
        <v/>
      </c>
      <c r="CA3060" s="166">
        <f t="shared" ref="CA3060" si="1413">+AC3086</f>
        <v>0</v>
      </c>
      <c r="CB3060" s="166">
        <f t="shared" ref="CB3060" si="1414">+AD3086</f>
        <v>0</v>
      </c>
      <c r="CC3060" s="166">
        <f t="shared" ref="CC3060" si="1415">+AE3086</f>
        <v>0</v>
      </c>
      <c r="CD3060" s="166">
        <f t="shared" ref="CD3060" si="1416">+AF3086</f>
        <v>0</v>
      </c>
      <c r="CE3060" s="166">
        <f t="shared" ref="CE3060" si="1417">+AG3086</f>
        <v>0</v>
      </c>
      <c r="CF3060" s="166">
        <f t="shared" ref="CF3060" si="1418">+AH3086</f>
        <v>0</v>
      </c>
      <c r="CG3060" s="166">
        <f t="shared" ref="CG3060" si="1419">+AI3086</f>
        <v>0</v>
      </c>
      <c r="CH3060" s="166">
        <f t="shared" ref="CH3060" si="1420">+AJ3086</f>
        <v>0.16000000000000003</v>
      </c>
    </row>
    <row r="3061" spans="2:86" ht="12" customHeight="1" x14ac:dyDescent="0.15">
      <c r="B3061" s="1057" t="s">
        <v>219</v>
      </c>
      <c r="C3061" s="1059"/>
      <c r="D3061" s="1060"/>
      <c r="E3061" s="1061"/>
      <c r="F3061" s="1061"/>
      <c r="G3061" s="1061"/>
      <c r="H3061" s="1061"/>
      <c r="I3061" s="1061"/>
      <c r="J3061" s="1062"/>
      <c r="K3061" s="1067" t="s">
        <v>453</v>
      </c>
      <c r="L3061" s="1068"/>
      <c r="M3061" s="1068"/>
      <c r="N3061" s="1068"/>
      <c r="O3061" s="1068"/>
      <c r="P3061" s="1068"/>
      <c r="Q3061" s="1068"/>
      <c r="R3061" s="1068"/>
      <c r="S3061" s="1068"/>
      <c r="T3061" s="1068"/>
      <c r="U3061" s="1068"/>
      <c r="V3061" s="1068"/>
      <c r="W3061" s="1068"/>
      <c r="X3061" s="1068"/>
      <c r="Y3061" s="1068"/>
      <c r="Z3061" s="1068"/>
      <c r="AA3061" s="1068"/>
      <c r="AB3061" s="1068"/>
      <c r="AC3061" s="1068"/>
      <c r="AD3061" s="1068"/>
      <c r="AE3061" s="1068"/>
      <c r="AF3061" s="1068"/>
      <c r="AG3061" s="1068"/>
      <c r="AH3061" s="1068"/>
      <c r="AI3061" s="1068"/>
      <c r="AJ3061" s="1068"/>
      <c r="AK3061" s="1068"/>
      <c r="AL3061" s="1068"/>
      <c r="AM3061" s="1068"/>
      <c r="AN3061" s="1068"/>
      <c r="AO3061" s="1069"/>
      <c r="AP3061" s="3"/>
    </row>
    <row r="3062" spans="2:86" ht="12" customHeight="1" x14ac:dyDescent="0.15">
      <c r="B3062" s="1058"/>
      <c r="C3062" s="1063"/>
      <c r="D3062" s="1061"/>
      <c r="E3062" s="1061"/>
      <c r="F3062" s="1061"/>
      <c r="G3062" s="1061"/>
      <c r="H3062" s="1061"/>
      <c r="I3062" s="1061"/>
      <c r="J3062" s="1062"/>
      <c r="K3062" s="1040" t="s">
        <v>218</v>
      </c>
      <c r="L3062" s="1041"/>
      <c r="M3062" s="1042"/>
      <c r="N3062" s="1034" t="s">
        <v>783</v>
      </c>
      <c r="O3062" s="1035"/>
      <c r="P3062" s="1040" t="s">
        <v>454</v>
      </c>
      <c r="Q3062" s="1042"/>
      <c r="R3062" s="1070">
        <f>'様式A-2'!C76</f>
        <v>10.6</v>
      </c>
      <c r="S3062" s="1071"/>
      <c r="T3062" s="1072"/>
      <c r="U3062" s="1073" t="s">
        <v>455</v>
      </c>
      <c r="V3062" s="1074"/>
      <c r="W3062" s="1073" t="s">
        <v>456</v>
      </c>
      <c r="X3062" s="1074"/>
      <c r="Y3062" s="1042" t="s">
        <v>217</v>
      </c>
      <c r="Z3062" s="1016"/>
      <c r="AA3062" s="1016"/>
      <c r="AB3062" s="1016"/>
      <c r="AC3062" s="1073" t="s">
        <v>457</v>
      </c>
      <c r="AD3062" s="1079"/>
      <c r="AE3062" s="1079"/>
      <c r="AF3062" s="1079"/>
      <c r="AG3062" s="1079"/>
      <c r="AH3062" s="1079"/>
      <c r="AI3062" s="1079"/>
      <c r="AJ3062" s="1074"/>
      <c r="AK3062" s="1073" t="s">
        <v>458</v>
      </c>
      <c r="AL3062" s="1079"/>
      <c r="AM3062" s="1079"/>
      <c r="AN3062" s="1081"/>
      <c r="AO3062" s="1082"/>
      <c r="AP3062" s="3"/>
      <c r="AV3062" s="167"/>
      <c r="AW3062" s="221"/>
      <c r="AX3062" s="167"/>
      <c r="AY3062" s="167"/>
      <c r="AZ3062" s="167"/>
      <c r="BA3062" s="167"/>
      <c r="BB3062" s="167"/>
      <c r="BC3062" s="167"/>
      <c r="BD3062" s="167"/>
    </row>
    <row r="3063" spans="2:86" ht="12" customHeight="1" x14ac:dyDescent="0.15">
      <c r="B3063" s="1058"/>
      <c r="C3063" s="1063"/>
      <c r="D3063" s="1061"/>
      <c r="E3063" s="1061"/>
      <c r="F3063" s="1061"/>
      <c r="G3063" s="1061"/>
      <c r="H3063" s="1061"/>
      <c r="I3063" s="1061"/>
      <c r="J3063" s="1062"/>
      <c r="K3063" s="1016" t="s">
        <v>459</v>
      </c>
      <c r="L3063" s="1016" t="s">
        <v>199</v>
      </c>
      <c r="M3063" s="1016"/>
      <c r="N3063" s="1016" t="s">
        <v>198</v>
      </c>
      <c r="O3063" s="1016"/>
      <c r="P3063" s="1016" t="s">
        <v>460</v>
      </c>
      <c r="Q3063" s="1016"/>
      <c r="R3063" s="1016" t="s">
        <v>6</v>
      </c>
      <c r="S3063" s="1016"/>
      <c r="T3063" s="1016"/>
      <c r="U3063" s="1075"/>
      <c r="V3063" s="1076"/>
      <c r="W3063" s="1075"/>
      <c r="X3063" s="1076"/>
      <c r="Y3063" s="1042"/>
      <c r="Z3063" s="1016"/>
      <c r="AA3063" s="1016"/>
      <c r="AB3063" s="1016"/>
      <c r="AC3063" s="1077"/>
      <c r="AD3063" s="1080"/>
      <c r="AE3063" s="1080"/>
      <c r="AF3063" s="1080"/>
      <c r="AG3063" s="1080"/>
      <c r="AH3063" s="1080"/>
      <c r="AI3063" s="1080"/>
      <c r="AJ3063" s="1078"/>
      <c r="AK3063" s="1075"/>
      <c r="AL3063" s="1083"/>
      <c r="AM3063" s="1083"/>
      <c r="AN3063" s="1084"/>
      <c r="AO3063" s="1085"/>
      <c r="AP3063" s="3"/>
      <c r="AV3063" s="167"/>
      <c r="AW3063" s="167"/>
      <c r="AX3063" s="167"/>
      <c r="AY3063" s="167"/>
      <c r="AZ3063" s="167"/>
      <c r="BA3063" s="167"/>
      <c r="BB3063" s="167"/>
      <c r="BC3063" s="167"/>
      <c r="BD3063" s="167"/>
    </row>
    <row r="3064" spans="2:86" ht="12" customHeight="1" x14ac:dyDescent="0.15">
      <c r="B3064" s="1058"/>
      <c r="C3064" s="1063"/>
      <c r="D3064" s="1061"/>
      <c r="E3064" s="1061"/>
      <c r="F3064" s="1061"/>
      <c r="G3064" s="1061"/>
      <c r="H3064" s="1061"/>
      <c r="I3064" s="1061"/>
      <c r="J3064" s="1062"/>
      <c r="K3064" s="1016"/>
      <c r="L3064" s="1016"/>
      <c r="M3064" s="1016"/>
      <c r="N3064" s="1016"/>
      <c r="O3064" s="1016"/>
      <c r="P3064" s="1016"/>
      <c r="Q3064" s="1016"/>
      <c r="R3064" s="1016"/>
      <c r="S3064" s="1016"/>
      <c r="T3064" s="1016"/>
      <c r="U3064" s="1075"/>
      <c r="V3064" s="1076"/>
      <c r="W3064" s="1075"/>
      <c r="X3064" s="1076"/>
      <c r="Y3064" s="1042" t="s">
        <v>461</v>
      </c>
      <c r="Z3064" s="1016"/>
      <c r="AA3064" s="1016"/>
      <c r="AB3064" s="1016"/>
      <c r="AC3064" s="1016" t="s">
        <v>462</v>
      </c>
      <c r="AD3064" s="1016"/>
      <c r="AE3064" s="1016"/>
      <c r="AF3064" s="1016"/>
      <c r="AG3064" s="1016" t="s">
        <v>463</v>
      </c>
      <c r="AH3064" s="1016"/>
      <c r="AI3064" s="1016"/>
      <c r="AJ3064" s="1016"/>
      <c r="AK3064" s="1075"/>
      <c r="AL3064" s="1083"/>
      <c r="AM3064" s="1083"/>
      <c r="AN3064" s="1084"/>
      <c r="AO3064" s="1085"/>
      <c r="AP3064" s="3"/>
      <c r="AV3064" s="167"/>
      <c r="AW3064" s="167"/>
      <c r="AX3064" s="167"/>
      <c r="AY3064" s="167"/>
      <c r="AZ3064" s="167"/>
      <c r="BA3064" s="167"/>
      <c r="BB3064" s="167"/>
      <c r="BC3064" s="167"/>
      <c r="BD3064" s="167"/>
    </row>
    <row r="3065" spans="2:86" ht="12" customHeight="1" x14ac:dyDescent="0.15">
      <c r="B3065" s="1058"/>
      <c r="C3065" s="1063"/>
      <c r="D3065" s="1061"/>
      <c r="E3065" s="1061"/>
      <c r="F3065" s="1061"/>
      <c r="G3065" s="1061"/>
      <c r="H3065" s="1061"/>
      <c r="I3065" s="1061"/>
      <c r="J3065" s="1062"/>
      <c r="K3065" s="1016"/>
      <c r="L3065" s="1016"/>
      <c r="M3065" s="1016"/>
      <c r="N3065" s="1016"/>
      <c r="O3065" s="1016"/>
      <c r="P3065" s="1016"/>
      <c r="Q3065" s="1016"/>
      <c r="R3065" s="1016"/>
      <c r="S3065" s="1016"/>
      <c r="T3065" s="1016"/>
      <c r="U3065" s="1077"/>
      <c r="V3065" s="1078"/>
      <c r="W3065" s="1077"/>
      <c r="X3065" s="1078"/>
      <c r="Y3065" s="191" t="s">
        <v>32</v>
      </c>
      <c r="Z3065" s="187" t="s">
        <v>33</v>
      </c>
      <c r="AA3065" s="187" t="s">
        <v>464</v>
      </c>
      <c r="AB3065" s="187" t="s">
        <v>465</v>
      </c>
      <c r="AC3065" s="187" t="s">
        <v>32</v>
      </c>
      <c r="AD3065" s="187" t="s">
        <v>33</v>
      </c>
      <c r="AE3065" s="187" t="s">
        <v>464</v>
      </c>
      <c r="AF3065" s="187" t="s">
        <v>465</v>
      </c>
      <c r="AG3065" s="187" t="s">
        <v>32</v>
      </c>
      <c r="AH3065" s="187" t="s">
        <v>33</v>
      </c>
      <c r="AI3065" s="187" t="s">
        <v>464</v>
      </c>
      <c r="AJ3065" s="187" t="s">
        <v>465</v>
      </c>
      <c r="AK3065" s="1077"/>
      <c r="AL3065" s="1080"/>
      <c r="AM3065" s="1080"/>
      <c r="AN3065" s="1086"/>
      <c r="AO3065" s="1087"/>
      <c r="AP3065" s="3"/>
      <c r="AV3065" s="167"/>
      <c r="AW3065" s="167"/>
      <c r="AX3065" s="167"/>
      <c r="AY3065" s="167"/>
      <c r="AZ3065" s="167"/>
      <c r="BA3065" s="167"/>
      <c r="BB3065" s="167"/>
      <c r="BC3065" s="167"/>
      <c r="BD3065" s="167"/>
    </row>
    <row r="3066" spans="2:86" ht="12" customHeight="1" x14ac:dyDescent="0.15">
      <c r="B3066" s="1058"/>
      <c r="C3066" s="1063"/>
      <c r="D3066" s="1061"/>
      <c r="E3066" s="1061"/>
      <c r="F3066" s="1061"/>
      <c r="G3066" s="1061"/>
      <c r="H3066" s="1061"/>
      <c r="I3066" s="1061"/>
      <c r="J3066" s="1062"/>
      <c r="K3066" s="192">
        <v>1</v>
      </c>
      <c r="L3066" s="1038" t="s">
        <v>534</v>
      </c>
      <c r="M3066" s="1039"/>
      <c r="N3066" s="1038" t="s">
        <v>486</v>
      </c>
      <c r="O3066" s="1039"/>
      <c r="P3066" s="1034" t="s">
        <v>332</v>
      </c>
      <c r="Q3066" s="1036"/>
      <c r="R3066" s="408" t="s">
        <v>336</v>
      </c>
      <c r="S3066" s="408"/>
      <c r="T3066" s="408"/>
      <c r="U3066" s="1034" t="s">
        <v>551</v>
      </c>
      <c r="V3066" s="1036"/>
      <c r="W3066" s="1034" t="s">
        <v>551</v>
      </c>
      <c r="X3066" s="1035"/>
      <c r="Y3066" s="286"/>
      <c r="Z3066" s="286"/>
      <c r="AA3066" s="286"/>
      <c r="AB3066" s="286"/>
      <c r="AC3066" s="223"/>
      <c r="AD3066" s="223"/>
      <c r="AE3066" s="223"/>
      <c r="AF3066" s="223"/>
      <c r="AG3066" s="223"/>
      <c r="AH3066" s="223"/>
      <c r="AI3066" s="223"/>
      <c r="AJ3066" s="223"/>
      <c r="AK3066" s="1088" t="s">
        <v>1702</v>
      </c>
      <c r="AL3066" s="1089"/>
      <c r="AM3066" s="1089"/>
      <c r="AN3066" s="1090"/>
      <c r="AO3066" s="1091"/>
      <c r="AP3066" s="3"/>
      <c r="AQ3066" s="222">
        <f>IF(P3066="材質劣化",2,IF(P3066="漏水",3,1))</f>
        <v>2</v>
      </c>
      <c r="AV3066" s="167"/>
      <c r="AW3066" s="167"/>
      <c r="AX3066" s="167"/>
      <c r="AY3066" s="167"/>
      <c r="AZ3066" s="167"/>
      <c r="BA3066" s="167"/>
      <c r="BB3066" s="167"/>
      <c r="BC3066" s="167"/>
      <c r="BD3066" s="167"/>
    </row>
    <row r="3067" spans="2:86" ht="12" customHeight="1" x14ac:dyDescent="0.15">
      <c r="B3067" s="1058"/>
      <c r="C3067" s="1063"/>
      <c r="D3067" s="1061"/>
      <c r="E3067" s="1061"/>
      <c r="F3067" s="1061"/>
      <c r="G3067" s="1061"/>
      <c r="H3067" s="1061"/>
      <c r="I3067" s="1061"/>
      <c r="J3067" s="1062"/>
      <c r="K3067" s="192">
        <v>2</v>
      </c>
      <c r="L3067" s="1038" t="s">
        <v>534</v>
      </c>
      <c r="M3067" s="1039"/>
      <c r="N3067" s="1038" t="s">
        <v>485</v>
      </c>
      <c r="O3067" s="1039"/>
      <c r="P3067" s="1034" t="s">
        <v>333</v>
      </c>
      <c r="Q3067" s="1036"/>
      <c r="R3067" s="408" t="s">
        <v>333</v>
      </c>
      <c r="S3067" s="408"/>
      <c r="T3067" s="408"/>
      <c r="U3067" s="1034" t="s">
        <v>1648</v>
      </c>
      <c r="V3067" s="1036"/>
      <c r="W3067" s="1034" t="s">
        <v>1649</v>
      </c>
      <c r="X3067" s="1035"/>
      <c r="Y3067" s="286"/>
      <c r="Z3067" s="286"/>
      <c r="AA3067" s="286"/>
      <c r="AB3067" s="286"/>
      <c r="AC3067" s="223"/>
      <c r="AD3067" s="223"/>
      <c r="AE3067" s="223"/>
      <c r="AF3067" s="223"/>
      <c r="AG3067" s="223"/>
      <c r="AH3067" s="223"/>
      <c r="AI3067" s="223"/>
      <c r="AJ3067" s="223">
        <f>0.2*0.8</f>
        <v>0.16000000000000003</v>
      </c>
      <c r="AK3067" s="1052"/>
      <c r="AL3067" s="1053"/>
      <c r="AM3067" s="1053"/>
      <c r="AN3067" s="1054"/>
      <c r="AO3067" s="1055"/>
      <c r="AP3067" s="3"/>
      <c r="AQ3067" s="222">
        <f t="shared" ref="AQ3067:AQ3085" si="1421">IF(P3067="材質劣化",2,IF(P3067="漏水",3,1))</f>
        <v>3</v>
      </c>
      <c r="AV3067" s="167"/>
      <c r="AW3067" s="167"/>
      <c r="AX3067" s="167"/>
      <c r="AY3067" s="167"/>
      <c r="AZ3067" s="167"/>
      <c r="BA3067" s="167"/>
      <c r="BB3067" s="167"/>
      <c r="BC3067" s="167"/>
      <c r="BD3067" s="167"/>
    </row>
    <row r="3068" spans="2:86" ht="12" customHeight="1" x14ac:dyDescent="0.15">
      <c r="B3068" s="1058"/>
      <c r="C3068" s="1063"/>
      <c r="D3068" s="1061"/>
      <c r="E3068" s="1061"/>
      <c r="F3068" s="1061"/>
      <c r="G3068" s="1061"/>
      <c r="H3068" s="1061"/>
      <c r="I3068" s="1061"/>
      <c r="J3068" s="1062"/>
      <c r="K3068" s="192">
        <v>3</v>
      </c>
      <c r="L3068" s="1038" t="s">
        <v>534</v>
      </c>
      <c r="M3068" s="1039"/>
      <c r="N3068" s="1038" t="s">
        <v>485</v>
      </c>
      <c r="O3068" s="1039"/>
      <c r="P3068" s="1034" t="s">
        <v>332</v>
      </c>
      <c r="Q3068" s="1036"/>
      <c r="R3068" s="408" t="s">
        <v>532</v>
      </c>
      <c r="S3068" s="408"/>
      <c r="T3068" s="408"/>
      <c r="U3068" s="1034" t="s">
        <v>1648</v>
      </c>
      <c r="V3068" s="1036"/>
      <c r="W3068" s="1034" t="s">
        <v>551</v>
      </c>
      <c r="X3068" s="1035"/>
      <c r="Y3068" s="286"/>
      <c r="Z3068" s="286"/>
      <c r="AA3068" s="286"/>
      <c r="AB3068" s="286"/>
      <c r="AC3068" s="223"/>
      <c r="AD3068" s="223"/>
      <c r="AE3068" s="223"/>
      <c r="AF3068" s="223"/>
      <c r="AG3068" s="223"/>
      <c r="AH3068" s="223"/>
      <c r="AI3068" s="223"/>
      <c r="AJ3068" s="223"/>
      <c r="AK3068" s="1052"/>
      <c r="AL3068" s="1053"/>
      <c r="AM3068" s="1053"/>
      <c r="AN3068" s="1054"/>
      <c r="AO3068" s="1055"/>
      <c r="AP3068" s="3"/>
      <c r="AQ3068" s="222">
        <f t="shared" si="1421"/>
        <v>2</v>
      </c>
      <c r="AV3068" s="167"/>
      <c r="AW3068" s="167"/>
      <c r="AX3068" s="167"/>
      <c r="AY3068" s="167"/>
      <c r="AZ3068" s="167"/>
      <c r="BA3068" s="167"/>
      <c r="BB3068" s="167"/>
      <c r="BC3068" s="167"/>
      <c r="BD3068" s="167"/>
    </row>
    <row r="3069" spans="2:86" ht="12" customHeight="1" x14ac:dyDescent="0.15">
      <c r="B3069" s="1058"/>
      <c r="C3069" s="1063"/>
      <c r="D3069" s="1061"/>
      <c r="E3069" s="1061"/>
      <c r="F3069" s="1061"/>
      <c r="G3069" s="1061"/>
      <c r="H3069" s="1061"/>
      <c r="I3069" s="1061"/>
      <c r="J3069" s="1062"/>
      <c r="K3069" s="192">
        <v>4</v>
      </c>
      <c r="L3069" s="1038" t="s">
        <v>331</v>
      </c>
      <c r="M3069" s="1039"/>
      <c r="N3069" s="1038" t="s">
        <v>354</v>
      </c>
      <c r="O3069" s="1039"/>
      <c r="P3069" s="1034" t="s">
        <v>332</v>
      </c>
      <c r="Q3069" s="1036"/>
      <c r="R3069" s="408" t="s">
        <v>532</v>
      </c>
      <c r="S3069" s="408"/>
      <c r="T3069" s="408"/>
      <c r="U3069" s="1034" t="s">
        <v>1648</v>
      </c>
      <c r="V3069" s="1036"/>
      <c r="W3069" s="1034" t="s">
        <v>551</v>
      </c>
      <c r="X3069" s="1035"/>
      <c r="Y3069" s="286"/>
      <c r="Z3069" s="286"/>
      <c r="AA3069" s="286"/>
      <c r="AB3069" s="286"/>
      <c r="AC3069" s="223"/>
      <c r="AD3069" s="223"/>
      <c r="AE3069" s="223"/>
      <c r="AF3069" s="223"/>
      <c r="AG3069" s="223"/>
      <c r="AH3069" s="223"/>
      <c r="AI3069" s="223"/>
      <c r="AJ3069" s="223"/>
      <c r="AK3069" s="1052"/>
      <c r="AL3069" s="1053"/>
      <c r="AM3069" s="1053"/>
      <c r="AN3069" s="1054"/>
      <c r="AO3069" s="1055"/>
      <c r="AP3069" s="3"/>
      <c r="AQ3069" s="222">
        <f t="shared" si="1421"/>
        <v>2</v>
      </c>
      <c r="AV3069" s="167"/>
      <c r="AW3069" s="167"/>
      <c r="AX3069" s="167"/>
      <c r="AY3069" s="167"/>
      <c r="AZ3069" s="167"/>
      <c r="BA3069" s="167"/>
      <c r="BB3069" s="167"/>
      <c r="BC3069" s="167"/>
      <c r="BD3069" s="167"/>
    </row>
    <row r="3070" spans="2:86" ht="12" customHeight="1" x14ac:dyDescent="0.15">
      <c r="B3070" s="1058"/>
      <c r="C3070" s="1063"/>
      <c r="D3070" s="1061"/>
      <c r="E3070" s="1061"/>
      <c r="F3070" s="1061"/>
      <c r="G3070" s="1061"/>
      <c r="H3070" s="1061"/>
      <c r="I3070" s="1061"/>
      <c r="J3070" s="1062"/>
      <c r="K3070" s="192"/>
      <c r="L3070" s="1038"/>
      <c r="M3070" s="1039"/>
      <c r="N3070" s="1038"/>
      <c r="O3070" s="1039"/>
      <c r="P3070" s="1034"/>
      <c r="Q3070" s="1036"/>
      <c r="R3070" s="408"/>
      <c r="S3070" s="408"/>
      <c r="T3070" s="408"/>
      <c r="U3070" s="1034"/>
      <c r="V3070" s="1036"/>
      <c r="W3070" s="1034"/>
      <c r="X3070" s="1035"/>
      <c r="Y3070" s="286"/>
      <c r="Z3070" s="286"/>
      <c r="AA3070" s="286"/>
      <c r="AB3070" s="286"/>
      <c r="AC3070" s="223"/>
      <c r="AD3070" s="223"/>
      <c r="AE3070" s="223"/>
      <c r="AF3070" s="223"/>
      <c r="AG3070" s="223"/>
      <c r="AH3070" s="223"/>
      <c r="AI3070" s="223"/>
      <c r="AJ3070" s="223"/>
      <c r="AK3070" s="1052"/>
      <c r="AL3070" s="1053"/>
      <c r="AM3070" s="1053"/>
      <c r="AN3070" s="1054"/>
      <c r="AO3070" s="1055"/>
      <c r="AP3070" s="3"/>
      <c r="AQ3070" s="222">
        <f t="shared" si="1421"/>
        <v>1</v>
      </c>
      <c r="AV3070" s="167"/>
      <c r="AW3070" s="167"/>
      <c r="AX3070" s="167"/>
      <c r="AY3070" s="167"/>
      <c r="AZ3070" s="167"/>
      <c r="BA3070" s="167"/>
      <c r="BB3070" s="167"/>
      <c r="BC3070" s="167"/>
      <c r="BD3070" s="167"/>
    </row>
    <row r="3071" spans="2:86" ht="12" customHeight="1" x14ac:dyDescent="0.15">
      <c r="B3071" s="1058"/>
      <c r="C3071" s="1063"/>
      <c r="D3071" s="1061"/>
      <c r="E3071" s="1061"/>
      <c r="F3071" s="1061"/>
      <c r="G3071" s="1061"/>
      <c r="H3071" s="1061"/>
      <c r="I3071" s="1061"/>
      <c r="J3071" s="1062"/>
      <c r="K3071" s="192"/>
      <c r="L3071" s="1038"/>
      <c r="M3071" s="1039"/>
      <c r="N3071" s="1038"/>
      <c r="O3071" s="1039"/>
      <c r="P3071" s="1034"/>
      <c r="Q3071" s="1036"/>
      <c r="R3071" s="408"/>
      <c r="S3071" s="408"/>
      <c r="T3071" s="408"/>
      <c r="U3071" s="1034"/>
      <c r="V3071" s="1036"/>
      <c r="W3071" s="1034"/>
      <c r="X3071" s="1035"/>
      <c r="Y3071" s="286"/>
      <c r="Z3071" s="286"/>
      <c r="AA3071" s="286"/>
      <c r="AB3071" s="286"/>
      <c r="AC3071" s="223"/>
      <c r="AD3071" s="223"/>
      <c r="AE3071" s="223"/>
      <c r="AF3071" s="223"/>
      <c r="AG3071" s="223"/>
      <c r="AH3071" s="223"/>
      <c r="AI3071" s="223"/>
      <c r="AJ3071" s="223"/>
      <c r="AK3071" s="1052"/>
      <c r="AL3071" s="1053"/>
      <c r="AM3071" s="1053"/>
      <c r="AN3071" s="1054"/>
      <c r="AO3071" s="1055"/>
      <c r="AP3071" s="3"/>
      <c r="AQ3071" s="222">
        <f t="shared" si="1421"/>
        <v>1</v>
      </c>
      <c r="AV3071" s="167"/>
      <c r="AW3071" s="167"/>
      <c r="AX3071" s="167"/>
      <c r="AY3071" s="167"/>
      <c r="AZ3071" s="167"/>
      <c r="BA3071" s="167"/>
      <c r="BB3071" s="167"/>
      <c r="BC3071" s="167"/>
      <c r="BD3071" s="167"/>
    </row>
    <row r="3072" spans="2:86" s="162" customFormat="1" ht="12" customHeight="1" x14ac:dyDescent="0.15">
      <c r="B3072" s="1058"/>
      <c r="C3072" s="1063"/>
      <c r="D3072" s="1061"/>
      <c r="E3072" s="1061"/>
      <c r="F3072" s="1061"/>
      <c r="G3072" s="1061"/>
      <c r="H3072" s="1061"/>
      <c r="I3072" s="1061"/>
      <c r="J3072" s="1062"/>
      <c r="K3072" s="192"/>
      <c r="L3072" s="1038"/>
      <c r="M3072" s="1039"/>
      <c r="N3072" s="1038"/>
      <c r="O3072" s="1039"/>
      <c r="P3072" s="1034"/>
      <c r="Q3072" s="1036"/>
      <c r="R3072" s="408"/>
      <c r="S3072" s="408"/>
      <c r="T3072" s="408"/>
      <c r="U3072" s="1034"/>
      <c r="V3072" s="1036"/>
      <c r="W3072" s="1034"/>
      <c r="X3072" s="1035"/>
      <c r="Y3072" s="286"/>
      <c r="Z3072" s="286"/>
      <c r="AA3072" s="286"/>
      <c r="AB3072" s="286"/>
      <c r="AC3072" s="223"/>
      <c r="AD3072" s="223"/>
      <c r="AE3072" s="223"/>
      <c r="AF3072" s="223"/>
      <c r="AG3072" s="223"/>
      <c r="AH3072" s="223"/>
      <c r="AI3072" s="223"/>
      <c r="AJ3072" s="223"/>
      <c r="AK3072" s="1034"/>
      <c r="AL3072" s="1035"/>
      <c r="AM3072" s="1035"/>
      <c r="AN3072" s="788"/>
      <c r="AO3072" s="789"/>
      <c r="AP3072" s="3"/>
      <c r="AQ3072" s="222">
        <f t="shared" si="1421"/>
        <v>1</v>
      </c>
    </row>
    <row r="3073" spans="2:46" s="162" customFormat="1" ht="12" customHeight="1" x14ac:dyDescent="0.15">
      <c r="B3073" s="1058"/>
      <c r="C3073" s="1063"/>
      <c r="D3073" s="1061"/>
      <c r="E3073" s="1061"/>
      <c r="F3073" s="1061"/>
      <c r="G3073" s="1061"/>
      <c r="H3073" s="1061"/>
      <c r="I3073" s="1061"/>
      <c r="J3073" s="1062"/>
      <c r="K3073" s="192"/>
      <c r="L3073" s="1038"/>
      <c r="M3073" s="1039"/>
      <c r="N3073" s="1038"/>
      <c r="O3073" s="1039"/>
      <c r="P3073" s="1034"/>
      <c r="Q3073" s="1036"/>
      <c r="R3073" s="408"/>
      <c r="S3073" s="408"/>
      <c r="T3073" s="408"/>
      <c r="U3073" s="1034"/>
      <c r="V3073" s="1036"/>
      <c r="W3073" s="1034"/>
      <c r="X3073" s="1035"/>
      <c r="Y3073" s="286"/>
      <c r="Z3073" s="286"/>
      <c r="AA3073" s="286"/>
      <c r="AB3073" s="286"/>
      <c r="AC3073" s="223"/>
      <c r="AD3073" s="223"/>
      <c r="AE3073" s="223"/>
      <c r="AF3073" s="223"/>
      <c r="AG3073" s="223"/>
      <c r="AH3073" s="223"/>
      <c r="AI3073" s="223"/>
      <c r="AJ3073" s="223"/>
      <c r="AK3073" s="1034"/>
      <c r="AL3073" s="1035"/>
      <c r="AM3073" s="1035"/>
      <c r="AN3073" s="788"/>
      <c r="AO3073" s="789"/>
      <c r="AP3073" s="3"/>
      <c r="AQ3073" s="222">
        <f t="shared" si="1421"/>
        <v>1</v>
      </c>
    </row>
    <row r="3074" spans="2:46" s="162" customFormat="1" ht="12" customHeight="1" x14ac:dyDescent="0.15">
      <c r="B3074" s="1058"/>
      <c r="C3074" s="1063"/>
      <c r="D3074" s="1061"/>
      <c r="E3074" s="1061"/>
      <c r="F3074" s="1061"/>
      <c r="G3074" s="1061"/>
      <c r="H3074" s="1061"/>
      <c r="I3074" s="1061"/>
      <c r="J3074" s="1062"/>
      <c r="K3074" s="192"/>
      <c r="L3074" s="1038"/>
      <c r="M3074" s="1039"/>
      <c r="N3074" s="1038"/>
      <c r="O3074" s="1039"/>
      <c r="P3074" s="1034"/>
      <c r="Q3074" s="1036"/>
      <c r="R3074" s="408"/>
      <c r="S3074" s="408"/>
      <c r="T3074" s="408"/>
      <c r="U3074" s="1034"/>
      <c r="V3074" s="1036"/>
      <c r="W3074" s="1034"/>
      <c r="X3074" s="1035"/>
      <c r="Y3074" s="286"/>
      <c r="Z3074" s="286"/>
      <c r="AA3074" s="286"/>
      <c r="AB3074" s="286"/>
      <c r="AC3074" s="223"/>
      <c r="AD3074" s="223"/>
      <c r="AE3074" s="223"/>
      <c r="AF3074" s="223"/>
      <c r="AG3074" s="223"/>
      <c r="AH3074" s="223"/>
      <c r="AI3074" s="223"/>
      <c r="AJ3074" s="223"/>
      <c r="AK3074" s="1034"/>
      <c r="AL3074" s="1035"/>
      <c r="AM3074" s="1035"/>
      <c r="AN3074" s="788"/>
      <c r="AO3074" s="789"/>
      <c r="AP3074" s="3"/>
      <c r="AQ3074" s="222">
        <f t="shared" si="1421"/>
        <v>1</v>
      </c>
    </row>
    <row r="3075" spans="2:46" s="162" customFormat="1" ht="12" customHeight="1" x14ac:dyDescent="0.15">
      <c r="B3075" s="1058"/>
      <c r="C3075" s="1063"/>
      <c r="D3075" s="1061"/>
      <c r="E3075" s="1061"/>
      <c r="F3075" s="1061"/>
      <c r="G3075" s="1061"/>
      <c r="H3075" s="1061"/>
      <c r="I3075" s="1061"/>
      <c r="J3075" s="1062"/>
      <c r="K3075" s="192"/>
      <c r="L3075" s="1038"/>
      <c r="M3075" s="1039"/>
      <c r="N3075" s="1038"/>
      <c r="O3075" s="1039"/>
      <c r="P3075" s="1034"/>
      <c r="Q3075" s="1036"/>
      <c r="R3075" s="408"/>
      <c r="S3075" s="408"/>
      <c r="T3075" s="408"/>
      <c r="U3075" s="1034"/>
      <c r="V3075" s="1036"/>
      <c r="W3075" s="1034"/>
      <c r="X3075" s="1035"/>
      <c r="Y3075" s="286"/>
      <c r="Z3075" s="286"/>
      <c r="AA3075" s="286"/>
      <c r="AB3075" s="286"/>
      <c r="AC3075" s="223"/>
      <c r="AD3075" s="223"/>
      <c r="AE3075" s="223"/>
      <c r="AF3075" s="223"/>
      <c r="AG3075" s="223"/>
      <c r="AH3075" s="223"/>
      <c r="AI3075" s="223"/>
      <c r="AJ3075" s="223"/>
      <c r="AK3075" s="1034"/>
      <c r="AL3075" s="1035"/>
      <c r="AM3075" s="1035"/>
      <c r="AN3075" s="788"/>
      <c r="AO3075" s="789"/>
      <c r="AP3075" s="3"/>
      <c r="AQ3075" s="222">
        <f t="shared" si="1421"/>
        <v>1</v>
      </c>
    </row>
    <row r="3076" spans="2:46" s="162" customFormat="1" ht="12" customHeight="1" x14ac:dyDescent="0.15">
      <c r="B3076" s="1058"/>
      <c r="C3076" s="1063"/>
      <c r="D3076" s="1061"/>
      <c r="E3076" s="1061"/>
      <c r="F3076" s="1061"/>
      <c r="G3076" s="1061"/>
      <c r="H3076" s="1061"/>
      <c r="I3076" s="1061"/>
      <c r="J3076" s="1062"/>
      <c r="K3076" s="192"/>
      <c r="L3076" s="1038"/>
      <c r="M3076" s="1039"/>
      <c r="N3076" s="1038"/>
      <c r="O3076" s="1039"/>
      <c r="P3076" s="1034"/>
      <c r="Q3076" s="1036"/>
      <c r="R3076" s="408"/>
      <c r="S3076" s="408"/>
      <c r="T3076" s="408"/>
      <c r="U3076" s="1034"/>
      <c r="V3076" s="1036"/>
      <c r="W3076" s="1034"/>
      <c r="X3076" s="1035"/>
      <c r="Y3076" s="286"/>
      <c r="Z3076" s="286"/>
      <c r="AA3076" s="286"/>
      <c r="AB3076" s="286"/>
      <c r="AC3076" s="223"/>
      <c r="AD3076" s="223"/>
      <c r="AE3076" s="223"/>
      <c r="AF3076" s="223"/>
      <c r="AG3076" s="223"/>
      <c r="AH3076" s="223"/>
      <c r="AI3076" s="223"/>
      <c r="AJ3076" s="223"/>
      <c r="AK3076" s="1034"/>
      <c r="AL3076" s="1035"/>
      <c r="AM3076" s="1035"/>
      <c r="AN3076" s="788"/>
      <c r="AO3076" s="789"/>
      <c r="AP3076" s="3"/>
      <c r="AQ3076" s="222">
        <f t="shared" si="1421"/>
        <v>1</v>
      </c>
    </row>
    <row r="3077" spans="2:46" s="162" customFormat="1" ht="12" customHeight="1" x14ac:dyDescent="0.15">
      <c r="B3077" s="1058"/>
      <c r="C3077" s="1063"/>
      <c r="D3077" s="1061"/>
      <c r="E3077" s="1061"/>
      <c r="F3077" s="1061"/>
      <c r="G3077" s="1061"/>
      <c r="H3077" s="1061"/>
      <c r="I3077" s="1061"/>
      <c r="J3077" s="1062"/>
      <c r="K3077" s="192"/>
      <c r="L3077" s="1038"/>
      <c r="M3077" s="1039"/>
      <c r="N3077" s="1038"/>
      <c r="O3077" s="1039"/>
      <c r="P3077" s="1034"/>
      <c r="Q3077" s="1036"/>
      <c r="R3077" s="408"/>
      <c r="S3077" s="408"/>
      <c r="T3077" s="408"/>
      <c r="U3077" s="1034"/>
      <c r="V3077" s="1036"/>
      <c r="W3077" s="1034"/>
      <c r="X3077" s="1035"/>
      <c r="Y3077" s="286"/>
      <c r="Z3077" s="286"/>
      <c r="AA3077" s="286"/>
      <c r="AB3077" s="286"/>
      <c r="AC3077" s="223"/>
      <c r="AD3077" s="223"/>
      <c r="AE3077" s="223"/>
      <c r="AF3077" s="223"/>
      <c r="AG3077" s="223"/>
      <c r="AH3077" s="223"/>
      <c r="AI3077" s="223"/>
      <c r="AJ3077" s="223"/>
      <c r="AK3077" s="1034"/>
      <c r="AL3077" s="1035"/>
      <c r="AM3077" s="1035"/>
      <c r="AN3077" s="788"/>
      <c r="AO3077" s="789"/>
      <c r="AP3077" s="3"/>
      <c r="AQ3077" s="222">
        <f t="shared" si="1421"/>
        <v>1</v>
      </c>
    </row>
    <row r="3078" spans="2:46" s="162" customFormat="1" ht="12" customHeight="1" x14ac:dyDescent="0.15">
      <c r="B3078" s="1058"/>
      <c r="C3078" s="1063"/>
      <c r="D3078" s="1061"/>
      <c r="E3078" s="1061"/>
      <c r="F3078" s="1061"/>
      <c r="G3078" s="1061"/>
      <c r="H3078" s="1061"/>
      <c r="I3078" s="1061"/>
      <c r="J3078" s="1062"/>
      <c r="K3078" s="192"/>
      <c r="L3078" s="1038"/>
      <c r="M3078" s="1039"/>
      <c r="N3078" s="1038"/>
      <c r="O3078" s="1039"/>
      <c r="P3078" s="1034"/>
      <c r="Q3078" s="1036"/>
      <c r="R3078" s="408"/>
      <c r="S3078" s="408"/>
      <c r="T3078" s="408"/>
      <c r="U3078" s="1034"/>
      <c r="V3078" s="1036"/>
      <c r="W3078" s="1034"/>
      <c r="X3078" s="1035"/>
      <c r="Y3078" s="286"/>
      <c r="Z3078" s="286"/>
      <c r="AA3078" s="286"/>
      <c r="AB3078" s="286"/>
      <c r="AC3078" s="223"/>
      <c r="AD3078" s="223"/>
      <c r="AE3078" s="223"/>
      <c r="AF3078" s="223"/>
      <c r="AG3078" s="223"/>
      <c r="AH3078" s="223"/>
      <c r="AI3078" s="223"/>
      <c r="AJ3078" s="223"/>
      <c r="AK3078" s="1034"/>
      <c r="AL3078" s="1035"/>
      <c r="AM3078" s="1035"/>
      <c r="AN3078" s="788"/>
      <c r="AO3078" s="789"/>
      <c r="AP3078" s="3"/>
      <c r="AQ3078" s="222">
        <f t="shared" si="1421"/>
        <v>1</v>
      </c>
    </row>
    <row r="3079" spans="2:46" s="162" customFormat="1" ht="12" customHeight="1" x14ac:dyDescent="0.15">
      <c r="B3079" s="1058"/>
      <c r="C3079" s="1063"/>
      <c r="D3079" s="1061"/>
      <c r="E3079" s="1061"/>
      <c r="F3079" s="1061"/>
      <c r="G3079" s="1061"/>
      <c r="H3079" s="1061"/>
      <c r="I3079" s="1061"/>
      <c r="J3079" s="1062"/>
      <c r="K3079" s="192"/>
      <c r="L3079" s="1038"/>
      <c r="M3079" s="1039"/>
      <c r="N3079" s="1038"/>
      <c r="O3079" s="1039"/>
      <c r="P3079" s="1034"/>
      <c r="Q3079" s="1036"/>
      <c r="R3079" s="408"/>
      <c r="S3079" s="408"/>
      <c r="T3079" s="408"/>
      <c r="U3079" s="1034"/>
      <c r="V3079" s="1036"/>
      <c r="W3079" s="1034"/>
      <c r="X3079" s="1035"/>
      <c r="Y3079" s="286"/>
      <c r="Z3079" s="286"/>
      <c r="AA3079" s="286"/>
      <c r="AB3079" s="286"/>
      <c r="AC3079" s="223"/>
      <c r="AD3079" s="223"/>
      <c r="AE3079" s="223"/>
      <c r="AF3079" s="223"/>
      <c r="AG3079" s="223"/>
      <c r="AH3079" s="223"/>
      <c r="AI3079" s="223"/>
      <c r="AJ3079" s="223"/>
      <c r="AK3079" s="1034"/>
      <c r="AL3079" s="1035"/>
      <c r="AM3079" s="1035"/>
      <c r="AN3079" s="788"/>
      <c r="AO3079" s="789"/>
      <c r="AP3079" s="3"/>
      <c r="AQ3079" s="222">
        <f t="shared" si="1421"/>
        <v>1</v>
      </c>
    </row>
    <row r="3080" spans="2:46" s="162" customFormat="1" ht="12" customHeight="1" x14ac:dyDescent="0.15">
      <c r="B3080" s="1058"/>
      <c r="C3080" s="1063"/>
      <c r="D3080" s="1061"/>
      <c r="E3080" s="1061"/>
      <c r="F3080" s="1061"/>
      <c r="G3080" s="1061"/>
      <c r="H3080" s="1061"/>
      <c r="I3080" s="1061"/>
      <c r="J3080" s="1062"/>
      <c r="K3080" s="192"/>
      <c r="L3080" s="1038"/>
      <c r="M3080" s="1039"/>
      <c r="N3080" s="1038"/>
      <c r="O3080" s="1039"/>
      <c r="P3080" s="1034"/>
      <c r="Q3080" s="1036"/>
      <c r="R3080" s="408"/>
      <c r="S3080" s="408"/>
      <c r="T3080" s="408"/>
      <c r="U3080" s="1034"/>
      <c r="V3080" s="1036"/>
      <c r="W3080" s="1034"/>
      <c r="X3080" s="1035"/>
      <c r="Y3080" s="286"/>
      <c r="Z3080" s="286"/>
      <c r="AA3080" s="286"/>
      <c r="AB3080" s="286"/>
      <c r="AC3080" s="223"/>
      <c r="AD3080" s="223"/>
      <c r="AE3080" s="223"/>
      <c r="AF3080" s="223"/>
      <c r="AG3080" s="223"/>
      <c r="AH3080" s="223"/>
      <c r="AI3080" s="223"/>
      <c r="AJ3080" s="223"/>
      <c r="AK3080" s="1034"/>
      <c r="AL3080" s="1035"/>
      <c r="AM3080" s="1035"/>
      <c r="AN3080" s="788"/>
      <c r="AO3080" s="789"/>
      <c r="AP3080" s="3"/>
      <c r="AQ3080" s="222">
        <f t="shared" si="1421"/>
        <v>1</v>
      </c>
    </row>
    <row r="3081" spans="2:46" s="162" customFormat="1" ht="12" customHeight="1" x14ac:dyDescent="0.15">
      <c r="B3081" s="1058"/>
      <c r="C3081" s="1063"/>
      <c r="D3081" s="1061"/>
      <c r="E3081" s="1061"/>
      <c r="F3081" s="1061"/>
      <c r="G3081" s="1061"/>
      <c r="H3081" s="1061"/>
      <c r="I3081" s="1061"/>
      <c r="J3081" s="1062"/>
      <c r="K3081" s="192"/>
      <c r="L3081" s="1038"/>
      <c r="M3081" s="1039"/>
      <c r="N3081" s="1038"/>
      <c r="O3081" s="1039"/>
      <c r="P3081" s="1034"/>
      <c r="Q3081" s="1036"/>
      <c r="R3081" s="408"/>
      <c r="S3081" s="408"/>
      <c r="T3081" s="408"/>
      <c r="U3081" s="1034"/>
      <c r="V3081" s="1036"/>
      <c r="W3081" s="1034"/>
      <c r="X3081" s="1035"/>
      <c r="Y3081" s="286"/>
      <c r="Z3081" s="286"/>
      <c r="AA3081" s="286"/>
      <c r="AB3081" s="286"/>
      <c r="AC3081" s="223"/>
      <c r="AD3081" s="223"/>
      <c r="AE3081" s="223"/>
      <c r="AF3081" s="223"/>
      <c r="AG3081" s="223"/>
      <c r="AH3081" s="223"/>
      <c r="AI3081" s="223"/>
      <c r="AJ3081" s="223"/>
      <c r="AK3081" s="1034"/>
      <c r="AL3081" s="1035"/>
      <c r="AM3081" s="1035"/>
      <c r="AN3081" s="788"/>
      <c r="AO3081" s="789"/>
      <c r="AP3081" s="3"/>
      <c r="AQ3081" s="222">
        <f t="shared" si="1421"/>
        <v>1</v>
      </c>
    </row>
    <row r="3082" spans="2:46" s="162" customFormat="1" ht="12" customHeight="1" x14ac:dyDescent="0.15">
      <c r="B3082" s="1058"/>
      <c r="C3082" s="1063"/>
      <c r="D3082" s="1061"/>
      <c r="E3082" s="1061"/>
      <c r="F3082" s="1061"/>
      <c r="G3082" s="1061"/>
      <c r="H3082" s="1061"/>
      <c r="I3082" s="1061"/>
      <c r="J3082" s="1062"/>
      <c r="K3082" s="192"/>
      <c r="L3082" s="1038"/>
      <c r="M3082" s="1039"/>
      <c r="N3082" s="1038"/>
      <c r="O3082" s="1039"/>
      <c r="P3082" s="1034"/>
      <c r="Q3082" s="1036"/>
      <c r="R3082" s="408"/>
      <c r="S3082" s="408"/>
      <c r="T3082" s="408"/>
      <c r="U3082" s="1034"/>
      <c r="V3082" s="1036"/>
      <c r="W3082" s="1034"/>
      <c r="X3082" s="1035"/>
      <c r="Y3082" s="286"/>
      <c r="Z3082" s="286"/>
      <c r="AA3082" s="286"/>
      <c r="AB3082" s="286"/>
      <c r="AC3082" s="223"/>
      <c r="AD3082" s="223"/>
      <c r="AE3082" s="223"/>
      <c r="AF3082" s="223"/>
      <c r="AG3082" s="223"/>
      <c r="AH3082" s="223"/>
      <c r="AI3082" s="223"/>
      <c r="AJ3082" s="223"/>
      <c r="AK3082" s="1034"/>
      <c r="AL3082" s="1035"/>
      <c r="AM3082" s="1035"/>
      <c r="AN3082" s="788"/>
      <c r="AO3082" s="789"/>
      <c r="AP3082" s="3"/>
      <c r="AQ3082" s="222">
        <f t="shared" si="1421"/>
        <v>1</v>
      </c>
    </row>
    <row r="3083" spans="2:46" s="162" customFormat="1" ht="12" customHeight="1" x14ac:dyDescent="0.15">
      <c r="B3083" s="1058"/>
      <c r="C3083" s="1063"/>
      <c r="D3083" s="1061"/>
      <c r="E3083" s="1061"/>
      <c r="F3083" s="1061"/>
      <c r="G3083" s="1061"/>
      <c r="H3083" s="1061"/>
      <c r="I3083" s="1061"/>
      <c r="J3083" s="1062"/>
      <c r="K3083" s="192"/>
      <c r="L3083" s="1038"/>
      <c r="M3083" s="1039"/>
      <c r="N3083" s="1038"/>
      <c r="O3083" s="1039"/>
      <c r="P3083" s="1034"/>
      <c r="Q3083" s="1036"/>
      <c r="R3083" s="408"/>
      <c r="S3083" s="408"/>
      <c r="T3083" s="408"/>
      <c r="U3083" s="1034"/>
      <c r="V3083" s="1036"/>
      <c r="W3083" s="1034"/>
      <c r="X3083" s="1035"/>
      <c r="Y3083" s="286"/>
      <c r="Z3083" s="286"/>
      <c r="AA3083" s="286"/>
      <c r="AB3083" s="286"/>
      <c r="AC3083" s="223"/>
      <c r="AD3083" s="223"/>
      <c r="AE3083" s="223"/>
      <c r="AF3083" s="223"/>
      <c r="AG3083" s="223"/>
      <c r="AH3083" s="223"/>
      <c r="AI3083" s="223"/>
      <c r="AJ3083" s="223"/>
      <c r="AK3083" s="1034"/>
      <c r="AL3083" s="1035"/>
      <c r="AM3083" s="1035"/>
      <c r="AN3083" s="788"/>
      <c r="AO3083" s="789"/>
      <c r="AP3083" s="3"/>
      <c r="AQ3083" s="222">
        <f t="shared" si="1421"/>
        <v>1</v>
      </c>
    </row>
    <row r="3084" spans="2:46" s="162" customFormat="1" ht="12" customHeight="1" x14ac:dyDescent="0.15">
      <c r="B3084" s="1058"/>
      <c r="C3084" s="1063"/>
      <c r="D3084" s="1061"/>
      <c r="E3084" s="1061"/>
      <c r="F3084" s="1061"/>
      <c r="G3084" s="1061"/>
      <c r="H3084" s="1061"/>
      <c r="I3084" s="1061"/>
      <c r="J3084" s="1062"/>
      <c r="K3084" s="192"/>
      <c r="L3084" s="1038"/>
      <c r="M3084" s="1039"/>
      <c r="N3084" s="1038"/>
      <c r="O3084" s="1039"/>
      <c r="P3084" s="1034"/>
      <c r="Q3084" s="1036"/>
      <c r="R3084" s="408"/>
      <c r="S3084" s="408"/>
      <c r="T3084" s="408"/>
      <c r="U3084" s="1034"/>
      <c r="V3084" s="1036"/>
      <c r="W3084" s="1034"/>
      <c r="X3084" s="1035"/>
      <c r="Y3084" s="286"/>
      <c r="Z3084" s="286"/>
      <c r="AA3084" s="286"/>
      <c r="AB3084" s="286"/>
      <c r="AC3084" s="223"/>
      <c r="AD3084" s="223"/>
      <c r="AE3084" s="223"/>
      <c r="AF3084" s="223"/>
      <c r="AG3084" s="223"/>
      <c r="AH3084" s="223"/>
      <c r="AI3084" s="223"/>
      <c r="AJ3084" s="223"/>
      <c r="AK3084" s="1034"/>
      <c r="AL3084" s="1035"/>
      <c r="AM3084" s="1035"/>
      <c r="AN3084" s="788"/>
      <c r="AO3084" s="789"/>
      <c r="AP3084" s="3"/>
      <c r="AQ3084" s="222">
        <f t="shared" si="1421"/>
        <v>1</v>
      </c>
    </row>
    <row r="3085" spans="2:46" s="162" customFormat="1" ht="12" customHeight="1" x14ac:dyDescent="0.15">
      <c r="B3085" s="1058"/>
      <c r="C3085" s="1063"/>
      <c r="D3085" s="1061"/>
      <c r="E3085" s="1061"/>
      <c r="F3085" s="1061"/>
      <c r="G3085" s="1061"/>
      <c r="H3085" s="1061"/>
      <c r="I3085" s="1061"/>
      <c r="J3085" s="1062"/>
      <c r="K3085" s="192"/>
      <c r="L3085" s="1038"/>
      <c r="M3085" s="1039"/>
      <c r="N3085" s="1038"/>
      <c r="O3085" s="1039"/>
      <c r="P3085" s="1034"/>
      <c r="Q3085" s="1036"/>
      <c r="R3085" s="408"/>
      <c r="S3085" s="408"/>
      <c r="T3085" s="408"/>
      <c r="U3085" s="1034"/>
      <c r="V3085" s="1036"/>
      <c r="W3085" s="1034"/>
      <c r="X3085" s="1035"/>
      <c r="Y3085" s="286"/>
      <c r="Z3085" s="286"/>
      <c r="AA3085" s="286"/>
      <c r="AB3085" s="286"/>
      <c r="AC3085" s="223"/>
      <c r="AD3085" s="223"/>
      <c r="AE3085" s="223"/>
      <c r="AF3085" s="223"/>
      <c r="AG3085" s="223"/>
      <c r="AH3085" s="223"/>
      <c r="AI3085" s="223"/>
      <c r="AJ3085" s="223"/>
      <c r="AK3085" s="1034"/>
      <c r="AL3085" s="1035"/>
      <c r="AM3085" s="1035"/>
      <c r="AN3085" s="788"/>
      <c r="AO3085" s="789"/>
      <c r="AP3085" s="3"/>
      <c r="AQ3085" s="222">
        <f t="shared" si="1421"/>
        <v>1</v>
      </c>
    </row>
    <row r="3086" spans="2:46" s="162" customFormat="1" ht="12" customHeight="1" x14ac:dyDescent="0.15">
      <c r="B3086" s="1058"/>
      <c r="C3086" s="1063"/>
      <c r="D3086" s="1061"/>
      <c r="E3086" s="1061"/>
      <c r="F3086" s="1061"/>
      <c r="G3086" s="1061"/>
      <c r="H3086" s="1061"/>
      <c r="I3086" s="1061"/>
      <c r="J3086" s="1062"/>
      <c r="K3086" s="1016" t="s">
        <v>216</v>
      </c>
      <c r="L3086" s="1016" t="s">
        <v>215</v>
      </c>
      <c r="M3086" s="1016"/>
      <c r="N3086" s="1016"/>
      <c r="O3086" s="1016"/>
      <c r="P3086" s="1016"/>
      <c r="Q3086" s="1016"/>
      <c r="R3086" s="1016"/>
      <c r="S3086" s="1016"/>
      <c r="T3086" s="1016"/>
      <c r="U3086" s="1016"/>
      <c r="V3086" s="1016"/>
      <c r="W3086" s="1016"/>
      <c r="X3086" s="1016"/>
      <c r="Y3086" s="1040" t="s">
        <v>466</v>
      </c>
      <c r="Z3086" s="1041"/>
      <c r="AA3086" s="1041"/>
      <c r="AB3086" s="1042"/>
      <c r="AC3086" s="224">
        <f t="shared" ref="AC3086:AJ3086" si="1422">SUM(AC3066:AC3085)</f>
        <v>0</v>
      </c>
      <c r="AD3086" s="224">
        <f t="shared" si="1422"/>
        <v>0</v>
      </c>
      <c r="AE3086" s="224">
        <f t="shared" si="1422"/>
        <v>0</v>
      </c>
      <c r="AF3086" s="224">
        <f t="shared" si="1422"/>
        <v>0</v>
      </c>
      <c r="AG3086" s="224">
        <f t="shared" si="1422"/>
        <v>0</v>
      </c>
      <c r="AH3086" s="224">
        <f t="shared" si="1422"/>
        <v>0</v>
      </c>
      <c r="AI3086" s="224">
        <f t="shared" si="1422"/>
        <v>0</v>
      </c>
      <c r="AJ3086" s="224">
        <f t="shared" si="1422"/>
        <v>0.16000000000000003</v>
      </c>
      <c r="AK3086" s="1040" t="s">
        <v>214</v>
      </c>
      <c r="AL3086" s="1041"/>
      <c r="AM3086" s="1041"/>
      <c r="AN3086" s="788"/>
      <c r="AO3086" s="789"/>
      <c r="AP3086" s="3"/>
    </row>
    <row r="3087" spans="2:46" s="162" customFormat="1" ht="12" customHeight="1" x14ac:dyDescent="0.15">
      <c r="B3087" s="1058"/>
      <c r="C3087" s="1063"/>
      <c r="D3087" s="1061"/>
      <c r="E3087" s="1061"/>
      <c r="F3087" s="1061"/>
      <c r="G3087" s="1061"/>
      <c r="H3087" s="1061"/>
      <c r="I3087" s="1061"/>
      <c r="J3087" s="1062"/>
      <c r="K3087" s="1016"/>
      <c r="L3087" s="1016" t="s">
        <v>467</v>
      </c>
      <c r="M3087" s="1016"/>
      <c r="N3087" s="1016"/>
      <c r="O3087" s="1016" t="s">
        <v>213</v>
      </c>
      <c r="P3087" s="1016"/>
      <c r="Q3087" s="1016"/>
      <c r="R3087" s="1016"/>
      <c r="S3087" s="1016"/>
      <c r="T3087" s="1016"/>
      <c r="U3087" s="1016"/>
      <c r="V3087" s="1016"/>
      <c r="W3087" s="1016"/>
      <c r="X3087" s="1016"/>
      <c r="Y3087" s="193">
        <f>COUNTIF(Y3066:Y3085,"○")</f>
        <v>0</v>
      </c>
      <c r="Z3087" s="193">
        <f>COUNTIF(Z3066:Z3085,"○")</f>
        <v>0</v>
      </c>
      <c r="AA3087" s="193">
        <f>COUNTIF(AA3066:AA3085,"○")</f>
        <v>0</v>
      </c>
      <c r="AB3087" s="193">
        <f>COUNTIF(AB3066:AB3085,"○")</f>
        <v>0</v>
      </c>
      <c r="AC3087" s="193">
        <f t="shared" ref="AC3087:AJ3087" si="1423">COUNT(AC3066:AC3085)</f>
        <v>0</v>
      </c>
      <c r="AD3087" s="193">
        <f t="shared" si="1423"/>
        <v>0</v>
      </c>
      <c r="AE3087" s="193">
        <f t="shared" si="1423"/>
        <v>0</v>
      </c>
      <c r="AF3087" s="193">
        <f t="shared" si="1423"/>
        <v>0</v>
      </c>
      <c r="AG3087" s="193">
        <f t="shared" si="1423"/>
        <v>0</v>
      </c>
      <c r="AH3087" s="193">
        <f t="shared" si="1423"/>
        <v>0</v>
      </c>
      <c r="AI3087" s="193">
        <f t="shared" si="1423"/>
        <v>0</v>
      </c>
      <c r="AJ3087" s="193">
        <f t="shared" si="1423"/>
        <v>1</v>
      </c>
      <c r="AK3087" s="1043"/>
      <c r="AL3087" s="1044"/>
      <c r="AM3087" s="1044"/>
      <c r="AN3087" s="1044"/>
      <c r="AO3087" s="1045"/>
      <c r="AP3087" s="3"/>
    </row>
    <row r="3088" spans="2:46" ht="12" customHeight="1" x14ac:dyDescent="0.15">
      <c r="B3088" s="1058"/>
      <c r="C3088" s="1063"/>
      <c r="D3088" s="1061"/>
      <c r="E3088" s="1061"/>
      <c r="F3088" s="1061"/>
      <c r="G3088" s="1061"/>
      <c r="H3088" s="1061"/>
      <c r="I3088" s="1061"/>
      <c r="J3088" s="1062"/>
      <c r="K3088" s="1016"/>
      <c r="L3088" s="1016"/>
      <c r="M3088" s="1016"/>
      <c r="N3088" s="1016"/>
      <c r="O3088" s="1016" t="s">
        <v>468</v>
      </c>
      <c r="P3088" s="1016"/>
      <c r="Q3088" s="1016"/>
      <c r="R3088" s="1016"/>
      <c r="S3088" s="1016"/>
      <c r="T3088" s="1016"/>
      <c r="U3088" s="1016"/>
      <c r="V3088" s="1016"/>
      <c r="W3088" s="1016"/>
      <c r="X3088" s="1016"/>
      <c r="Y3088" s="1034" t="str">
        <f>IF(Y3087&gt;0,"Ⅳ",IF(Z3087&gt;0,"Ⅲ",IF(AA3087&gt;0,"Ⅱa",IF(AB3087&gt;0,"Ⅱb","Ⅰ"))))</f>
        <v>Ⅰ</v>
      </c>
      <c r="Z3088" s="1035"/>
      <c r="AA3088" s="1035"/>
      <c r="AB3088" s="1036"/>
      <c r="AC3088" s="1034" t="str">
        <f>IF(AC3087&gt;0,"Ⅳ",IF(AD3087&gt;0,"Ⅲ",IF(AE3087&gt;0,"Ⅱa",IF(AF3087&gt;0,"Ⅱb","Ⅰ"))))</f>
        <v>Ⅰ</v>
      </c>
      <c r="AD3088" s="1035"/>
      <c r="AE3088" s="1035"/>
      <c r="AF3088" s="1036"/>
      <c r="AG3088" s="1034" t="str">
        <f>IF(AG3087&gt;0,"Ⅳ",IF(AH3087&gt;0,"Ⅲ",IF(AI3087&gt;0,"Ⅱa",IF(AJ3087&gt;0,"Ⅱb","Ⅰ"))))</f>
        <v>Ⅱb</v>
      </c>
      <c r="AH3088" s="1035"/>
      <c r="AI3088" s="1035"/>
      <c r="AJ3088" s="1036"/>
      <c r="AK3088" s="1046"/>
      <c r="AL3088" s="1047"/>
      <c r="AM3088" s="1047"/>
      <c r="AN3088" s="1047"/>
      <c r="AO3088" s="1048"/>
      <c r="AP3088" s="3"/>
      <c r="AQ3088" s="282" t="s">
        <v>312</v>
      </c>
      <c r="AR3088" s="282" t="s">
        <v>313</v>
      </c>
      <c r="AS3088" s="699" t="s">
        <v>316</v>
      </c>
      <c r="AT3088" s="1026"/>
    </row>
    <row r="3089" spans="2:86" ht="12" customHeight="1" x14ac:dyDescent="0.15">
      <c r="B3089" s="1058"/>
      <c r="C3089" s="1063"/>
      <c r="D3089" s="1061"/>
      <c r="E3089" s="1061"/>
      <c r="F3089" s="1061"/>
      <c r="G3089" s="1061"/>
      <c r="H3089" s="1061"/>
      <c r="I3089" s="1061"/>
      <c r="J3089" s="1062"/>
      <c r="K3089" s="1016"/>
      <c r="L3089" s="1016" t="s">
        <v>469</v>
      </c>
      <c r="M3089" s="1016"/>
      <c r="N3089" s="1016"/>
      <c r="O3089" s="1016" t="s">
        <v>212</v>
      </c>
      <c r="P3089" s="1016"/>
      <c r="Q3089" s="1016"/>
      <c r="R3089" s="1016"/>
      <c r="S3089" s="1016"/>
      <c r="T3089" s="1016"/>
      <c r="U3089" s="1016"/>
      <c r="V3089" s="1016"/>
      <c r="W3089" s="1016"/>
      <c r="X3089" s="1016"/>
      <c r="Y3089" s="187" t="s">
        <v>32</v>
      </c>
      <c r="Z3089" s="187" t="s">
        <v>33</v>
      </c>
      <c r="AA3089" s="1027" t="s">
        <v>34</v>
      </c>
      <c r="AB3089" s="1027"/>
      <c r="AC3089" s="187" t="s">
        <v>32</v>
      </c>
      <c r="AD3089" s="187" t="s">
        <v>33</v>
      </c>
      <c r="AE3089" s="1027" t="s">
        <v>34</v>
      </c>
      <c r="AF3089" s="1027"/>
      <c r="AG3089" s="187" t="s">
        <v>32</v>
      </c>
      <c r="AH3089" s="187" t="s">
        <v>33</v>
      </c>
      <c r="AI3089" s="1027" t="s">
        <v>34</v>
      </c>
      <c r="AJ3089" s="1027"/>
      <c r="AK3089" s="1046"/>
      <c r="AL3089" s="1047"/>
      <c r="AM3089" s="1047"/>
      <c r="AN3089" s="1047"/>
      <c r="AO3089" s="1048"/>
      <c r="AP3089" s="3"/>
      <c r="AQ3089" s="1028">
        <f>+Y3087+Z3087</f>
        <v>0</v>
      </c>
      <c r="AR3089" s="1029"/>
      <c r="AS3089" s="1028">
        <f>+AA3087+AB3087</f>
        <v>0</v>
      </c>
      <c r="AT3089" s="1029"/>
    </row>
    <row r="3090" spans="2:86" ht="12" customHeight="1" x14ac:dyDescent="0.15">
      <c r="B3090" s="1058"/>
      <c r="C3090" s="1063"/>
      <c r="D3090" s="1061"/>
      <c r="E3090" s="1061"/>
      <c r="F3090" s="1061"/>
      <c r="G3090" s="1061"/>
      <c r="H3090" s="1061"/>
      <c r="I3090" s="1061"/>
      <c r="J3090" s="1062"/>
      <c r="K3090" s="1016"/>
      <c r="L3090" s="1016"/>
      <c r="M3090" s="1016"/>
      <c r="N3090" s="1016"/>
      <c r="O3090" s="1016" t="s">
        <v>470</v>
      </c>
      <c r="P3090" s="1016"/>
      <c r="Q3090" s="1016"/>
      <c r="R3090" s="1016"/>
      <c r="S3090" s="1016"/>
      <c r="T3090" s="1016"/>
      <c r="U3090" s="1016"/>
      <c r="V3090" s="1016"/>
      <c r="W3090" s="1016"/>
      <c r="X3090" s="1016"/>
      <c r="Y3090" s="193" t="str">
        <f>IF(Y3087=0,"",1)</f>
        <v/>
      </c>
      <c r="Z3090" s="193" t="str">
        <f>IF(Z3087=0,"",1)</f>
        <v/>
      </c>
      <c r="AA3090" s="1030" t="str">
        <f>IF(AQ3089=1,"",IF(AS3089&gt;0,1,""))</f>
        <v/>
      </c>
      <c r="AB3090" s="1031"/>
      <c r="AC3090" s="193">
        <f>+AC3087</f>
        <v>0</v>
      </c>
      <c r="AD3090" s="193">
        <f>AD3087</f>
        <v>0</v>
      </c>
      <c r="AE3090" s="1030">
        <f>AE3087+AF3087</f>
        <v>0</v>
      </c>
      <c r="AF3090" s="1031"/>
      <c r="AG3090" s="193">
        <f>AG3087</f>
        <v>0</v>
      </c>
      <c r="AH3090" s="193">
        <f>AH3087</f>
        <v>0</v>
      </c>
      <c r="AI3090" s="1030">
        <f>AI3087+AJ3087</f>
        <v>1</v>
      </c>
      <c r="AJ3090" s="1031"/>
      <c r="AK3090" s="1046"/>
      <c r="AL3090" s="1047"/>
      <c r="AM3090" s="1047"/>
      <c r="AN3090" s="1047"/>
      <c r="AO3090" s="1048"/>
      <c r="AP3090" s="3"/>
      <c r="AQ3090" s="197">
        <f>+Y3087+AC3090+AG3090</f>
        <v>0</v>
      </c>
      <c r="AR3090" s="197">
        <f>+Z3087+AD3090+AH3090</f>
        <v>0</v>
      </c>
      <c r="AS3090" s="1032">
        <f>+AS3089+AE3090+AI3090</f>
        <v>1</v>
      </c>
      <c r="AT3090" s="1033"/>
    </row>
    <row r="3091" spans="2:86" ht="12" customHeight="1" x14ac:dyDescent="0.15">
      <c r="B3091" s="1058"/>
      <c r="C3091" s="1063"/>
      <c r="D3091" s="1061"/>
      <c r="E3091" s="1061"/>
      <c r="F3091" s="1061"/>
      <c r="G3091" s="1061"/>
      <c r="H3091" s="1061"/>
      <c r="I3091" s="1061"/>
      <c r="J3091" s="1062"/>
      <c r="K3091" s="1016"/>
      <c r="L3091" s="1016"/>
      <c r="M3091" s="1016"/>
      <c r="N3091" s="1016"/>
      <c r="O3091" s="1016" t="s">
        <v>471</v>
      </c>
      <c r="P3091" s="1016"/>
      <c r="Q3091" s="1016"/>
      <c r="R3091" s="1016"/>
      <c r="S3091" s="1016"/>
      <c r="T3091" s="1016"/>
      <c r="U3091" s="1016"/>
      <c r="V3091" s="1016"/>
      <c r="W3091" s="1016"/>
      <c r="X3091" s="1016"/>
      <c r="Y3091" s="1034" t="s">
        <v>875</v>
      </c>
      <c r="Z3091" s="1035"/>
      <c r="AA3091" s="1035"/>
      <c r="AB3091" s="1036"/>
      <c r="AC3091" s="1034" t="str">
        <f>IF(AC3090&gt;0,"Ⅳ",IF(AD3090&gt;0,"Ⅲ",IF(AE3090&gt;0,"Ⅱ","Ⅰ")))</f>
        <v>Ⅰ</v>
      </c>
      <c r="AD3091" s="1035"/>
      <c r="AE3091" s="1035"/>
      <c r="AF3091" s="1036"/>
      <c r="AG3091" s="1034" t="str">
        <f>IF(AG3090&gt;0,"Ⅳ",IF(AH3090&gt;0,"Ⅲ",IF(AI3090&gt;0,"Ⅱ","Ⅰ")))</f>
        <v>Ⅱ</v>
      </c>
      <c r="AH3091" s="1035"/>
      <c r="AI3091" s="1035"/>
      <c r="AJ3091" s="1036"/>
      <c r="AK3091" s="1046"/>
      <c r="AL3091" s="1047"/>
      <c r="AM3091" s="1047"/>
      <c r="AN3091" s="1047"/>
      <c r="AO3091" s="1048"/>
      <c r="AP3091" s="3"/>
      <c r="AQ3091" s="1037" t="str">
        <f>IF(AQ3090&gt;0,"Ⅳ",IF(AR3090&gt;0,"Ⅲ",IF(AS3090&gt;0,"Ⅱ","Ⅰ")))</f>
        <v>Ⅱ</v>
      </c>
      <c r="AR3091" s="1037"/>
      <c r="AS3091" s="1037"/>
      <c r="AT3091" s="1037"/>
    </row>
    <row r="3092" spans="2:86" ht="12" customHeight="1" x14ac:dyDescent="0.15">
      <c r="B3092" s="1058"/>
      <c r="C3092" s="1063"/>
      <c r="D3092" s="1061"/>
      <c r="E3092" s="1061"/>
      <c r="F3092" s="1061"/>
      <c r="G3092" s="1061"/>
      <c r="H3092" s="1061"/>
      <c r="I3092" s="1061"/>
      <c r="J3092" s="1062"/>
      <c r="K3092" s="1016"/>
      <c r="L3092" s="1016"/>
      <c r="M3092" s="1016"/>
      <c r="N3092" s="1016"/>
      <c r="O3092" s="1016" t="s">
        <v>472</v>
      </c>
      <c r="P3092" s="1016"/>
      <c r="Q3092" s="1016"/>
      <c r="R3092" s="1016"/>
      <c r="S3092" s="1016"/>
      <c r="T3092" s="1016"/>
      <c r="U3092" s="1016"/>
      <c r="V3092" s="1016"/>
      <c r="W3092" s="1016"/>
      <c r="X3092" s="1016"/>
      <c r="Y3092" s="1034" t="str">
        <f>IF(COUNTIF(Y3091:AJ3091,"Ⅳ")&gt;0,"Ⅳ",IF(COUNTIF(Y3091:AJ3091,"Ⅲ")&gt;0,"Ⅲ",IF(COUNTIF(Y3091:AJ3091,"Ⅱ")&gt;0,"Ⅱ","Ⅰ")))</f>
        <v>Ⅱ</v>
      </c>
      <c r="Z3092" s="1035"/>
      <c r="AA3092" s="1035"/>
      <c r="AB3092" s="1035"/>
      <c r="AC3092" s="1035"/>
      <c r="AD3092" s="1035"/>
      <c r="AE3092" s="1035"/>
      <c r="AF3092" s="1035"/>
      <c r="AG3092" s="1035"/>
      <c r="AH3092" s="1035"/>
      <c r="AI3092" s="1035"/>
      <c r="AJ3092" s="1036"/>
      <c r="AK3092" s="1049"/>
      <c r="AL3092" s="1050"/>
      <c r="AM3092" s="1050"/>
      <c r="AN3092" s="1050"/>
      <c r="AO3092" s="1051"/>
      <c r="AP3092" s="3"/>
    </row>
    <row r="3093" spans="2:86" ht="14.25" customHeight="1" x14ac:dyDescent="0.15">
      <c r="B3093" s="1058"/>
      <c r="C3093" s="1063"/>
      <c r="D3093" s="1061"/>
      <c r="E3093" s="1061"/>
      <c r="F3093" s="1061"/>
      <c r="G3093" s="1061"/>
      <c r="H3093" s="1061"/>
      <c r="I3093" s="1061"/>
      <c r="J3093" s="1062"/>
      <c r="K3093" s="1016" t="s">
        <v>169</v>
      </c>
      <c r="L3093" s="1017"/>
      <c r="M3093" s="1017"/>
      <c r="N3093" s="1017"/>
      <c r="O3093" s="1017"/>
      <c r="P3093" s="1017"/>
      <c r="Q3093" s="1017"/>
      <c r="R3093" s="1017"/>
      <c r="S3093" s="1017"/>
      <c r="T3093" s="1017"/>
      <c r="U3093" s="1017"/>
      <c r="V3093" s="1017"/>
      <c r="W3093" s="1017"/>
      <c r="X3093" s="1017"/>
      <c r="Y3093" s="1017"/>
      <c r="Z3093" s="1017"/>
      <c r="AA3093" s="1017"/>
      <c r="AB3093" s="1017"/>
      <c r="AC3093" s="1017"/>
      <c r="AD3093" s="1017"/>
      <c r="AE3093" s="1017"/>
      <c r="AF3093" s="1017"/>
      <c r="AG3093" s="1017"/>
      <c r="AH3093" s="1017"/>
      <c r="AI3093" s="1017"/>
      <c r="AJ3093" s="1017"/>
      <c r="AK3093" s="1017"/>
      <c r="AL3093" s="1017"/>
      <c r="AM3093" s="1017"/>
      <c r="AN3093" s="1017"/>
      <c r="AO3093" s="1017"/>
      <c r="AP3093" s="3"/>
    </row>
    <row r="3094" spans="2:86" ht="14.25" customHeight="1" x14ac:dyDescent="0.15">
      <c r="B3094" s="1058"/>
      <c r="C3094" s="1063"/>
      <c r="D3094" s="1061"/>
      <c r="E3094" s="1061"/>
      <c r="F3094" s="1061"/>
      <c r="G3094" s="1061"/>
      <c r="H3094" s="1061"/>
      <c r="I3094" s="1061"/>
      <c r="J3094" s="1062"/>
      <c r="K3094" s="1016"/>
      <c r="L3094" s="1017"/>
      <c r="M3094" s="1017"/>
      <c r="N3094" s="1017"/>
      <c r="O3094" s="1017"/>
      <c r="P3094" s="1017"/>
      <c r="Q3094" s="1017"/>
      <c r="R3094" s="1017"/>
      <c r="S3094" s="1017"/>
      <c r="T3094" s="1017"/>
      <c r="U3094" s="1017"/>
      <c r="V3094" s="1017"/>
      <c r="W3094" s="1017"/>
      <c r="X3094" s="1017"/>
      <c r="Y3094" s="1017"/>
      <c r="Z3094" s="1017"/>
      <c r="AA3094" s="1017"/>
      <c r="AB3094" s="1017"/>
      <c r="AC3094" s="1017"/>
      <c r="AD3094" s="1017"/>
      <c r="AE3094" s="1017"/>
      <c r="AF3094" s="1017"/>
      <c r="AG3094" s="1017"/>
      <c r="AH3094" s="1017"/>
      <c r="AI3094" s="1017"/>
      <c r="AJ3094" s="1017"/>
      <c r="AK3094" s="1017"/>
      <c r="AL3094" s="1017"/>
      <c r="AM3094" s="1017"/>
      <c r="AN3094" s="1017"/>
      <c r="AO3094" s="1017"/>
      <c r="AP3094" s="3"/>
    </row>
    <row r="3095" spans="2:86" ht="12" customHeight="1" x14ac:dyDescent="0.15">
      <c r="B3095" s="1058"/>
      <c r="C3095" s="1063"/>
      <c r="D3095" s="1061"/>
      <c r="E3095" s="1061"/>
      <c r="F3095" s="1061"/>
      <c r="G3095" s="1061"/>
      <c r="H3095" s="1061"/>
      <c r="I3095" s="1061"/>
      <c r="J3095" s="1062"/>
      <c r="K3095" s="1018" t="s">
        <v>473</v>
      </c>
      <c r="L3095" s="1018"/>
      <c r="M3095" s="1018"/>
      <c r="N3095" s="1018"/>
      <c r="O3095" s="1018"/>
      <c r="P3095" s="1018"/>
      <c r="Q3095" s="1018"/>
      <c r="R3095" s="1018"/>
      <c r="S3095" s="1018"/>
      <c r="T3095" s="1018"/>
      <c r="U3095" s="1018"/>
      <c r="V3095" s="1018"/>
      <c r="W3095" s="1018"/>
      <c r="X3095" s="1018"/>
      <c r="Y3095" s="1018"/>
      <c r="Z3095" s="1018"/>
      <c r="AA3095" s="1018"/>
      <c r="AB3095" s="1018"/>
      <c r="AC3095" s="1018"/>
      <c r="AD3095" s="1018"/>
      <c r="AE3095" s="1018"/>
      <c r="AF3095" s="1018"/>
      <c r="AG3095" s="1018"/>
      <c r="AH3095" s="1018"/>
      <c r="AI3095" s="1018"/>
      <c r="AJ3095" s="1018"/>
      <c r="AK3095" s="1018"/>
      <c r="AL3095" s="1018"/>
      <c r="AM3095" s="1018"/>
      <c r="AN3095" s="1018"/>
      <c r="AO3095" s="1018"/>
      <c r="AP3095" s="3"/>
    </row>
    <row r="3096" spans="2:86" ht="12" customHeight="1" x14ac:dyDescent="0.15">
      <c r="B3096" s="1058"/>
      <c r="C3096" s="1063"/>
      <c r="D3096" s="1061"/>
      <c r="E3096" s="1061"/>
      <c r="F3096" s="1061"/>
      <c r="G3096" s="1061"/>
      <c r="H3096" s="1061"/>
      <c r="I3096" s="1061"/>
      <c r="J3096" s="1062"/>
      <c r="K3096" s="1019" t="s">
        <v>523</v>
      </c>
      <c r="L3096" s="1019"/>
      <c r="M3096" s="1019"/>
      <c r="N3096" s="1019"/>
      <c r="O3096" s="1019"/>
      <c r="P3096" s="1019"/>
      <c r="Q3096" s="1019"/>
      <c r="R3096" s="1019"/>
      <c r="S3096" s="1019"/>
      <c r="T3096" s="1019"/>
      <c r="U3096" s="1019"/>
      <c r="V3096" s="1019"/>
      <c r="W3096" s="1019"/>
      <c r="X3096" s="1019"/>
      <c r="Y3096" s="1019"/>
      <c r="Z3096" s="1019"/>
      <c r="AA3096" s="1019"/>
      <c r="AB3096" s="1019"/>
      <c r="AC3096" s="1019"/>
      <c r="AD3096" s="1019"/>
      <c r="AE3096" s="1019"/>
      <c r="AF3096" s="1019"/>
      <c r="AG3096" s="1019"/>
      <c r="AH3096" s="1019"/>
      <c r="AI3096" s="1019"/>
      <c r="AJ3096" s="1019"/>
      <c r="AK3096" s="1019"/>
      <c r="AL3096" s="1019"/>
      <c r="AM3096" s="1019"/>
      <c r="AN3096" s="1019"/>
      <c r="AO3096" s="1019"/>
      <c r="AP3096" s="3"/>
    </row>
    <row r="3097" spans="2:86" ht="12" customHeight="1" x14ac:dyDescent="0.15">
      <c r="B3097" s="1058"/>
      <c r="C3097" s="1063"/>
      <c r="D3097" s="1061"/>
      <c r="E3097" s="1061"/>
      <c r="F3097" s="1061"/>
      <c r="G3097" s="1061"/>
      <c r="H3097" s="1061"/>
      <c r="I3097" s="1061"/>
      <c r="J3097" s="1062"/>
      <c r="K3097" s="194" t="s">
        <v>474</v>
      </c>
      <c r="L3097" s="195"/>
      <c r="M3097" s="195"/>
      <c r="N3097" s="195"/>
      <c r="O3097" s="195"/>
      <c r="P3097" s="195"/>
      <c r="Q3097" s="195"/>
      <c r="R3097" s="195"/>
      <c r="S3097" s="195"/>
      <c r="T3097" s="195"/>
      <c r="U3097" s="195"/>
      <c r="V3097" s="195"/>
      <c r="W3097" s="195"/>
      <c r="X3097" s="195"/>
      <c r="Y3097" s="195"/>
      <c r="Z3097" s="195"/>
      <c r="AA3097" s="195"/>
      <c r="AB3097" s="195"/>
      <c r="AC3097" s="195"/>
      <c r="AD3097" s="195"/>
      <c r="AE3097" s="195"/>
      <c r="AF3097" s="195"/>
      <c r="AG3097" s="195"/>
      <c r="AH3097" s="195"/>
      <c r="AI3097" s="195"/>
      <c r="AJ3097" s="195"/>
      <c r="AK3097" s="195"/>
      <c r="AL3097" s="195"/>
      <c r="AM3097" s="195"/>
      <c r="AN3097" s="195"/>
      <c r="AO3097" s="196"/>
      <c r="AP3097" s="3"/>
    </row>
    <row r="3098" spans="2:86" ht="12" customHeight="1" x14ac:dyDescent="0.15">
      <c r="B3098" s="1058"/>
      <c r="C3098" s="1063"/>
      <c r="D3098" s="1061"/>
      <c r="E3098" s="1061"/>
      <c r="F3098" s="1061"/>
      <c r="G3098" s="1061"/>
      <c r="H3098" s="1061"/>
      <c r="I3098" s="1061"/>
      <c r="J3098" s="1062"/>
      <c r="K3098" s="194" t="s">
        <v>475</v>
      </c>
      <c r="L3098" s="195"/>
      <c r="M3098" s="195"/>
      <c r="N3098" s="195"/>
      <c r="O3098" s="195"/>
      <c r="P3098" s="195"/>
      <c r="Q3098" s="195"/>
      <c r="R3098" s="195"/>
      <c r="S3098" s="195"/>
      <c r="T3098" s="195"/>
      <c r="U3098" s="195"/>
      <c r="V3098" s="195"/>
      <c r="W3098" s="195"/>
      <c r="X3098" s="195"/>
      <c r="Y3098" s="195"/>
      <c r="Z3098" s="195"/>
      <c r="AA3098" s="195"/>
      <c r="AB3098" s="195"/>
      <c r="AC3098" s="195"/>
      <c r="AD3098" s="195"/>
      <c r="AE3098" s="195"/>
      <c r="AF3098" s="195"/>
      <c r="AG3098" s="195"/>
      <c r="AH3098" s="195"/>
      <c r="AI3098" s="195"/>
      <c r="AJ3098" s="195"/>
      <c r="AK3098" s="195"/>
      <c r="AL3098" s="195"/>
      <c r="AM3098" s="195"/>
      <c r="AN3098" s="195"/>
      <c r="AO3098" s="196"/>
      <c r="AP3098" s="3"/>
    </row>
    <row r="3099" spans="2:86" ht="12" customHeight="1" x14ac:dyDescent="0.15">
      <c r="B3099" s="1058"/>
      <c r="C3099" s="1063"/>
      <c r="D3099" s="1061"/>
      <c r="E3099" s="1061"/>
      <c r="F3099" s="1061"/>
      <c r="G3099" s="1061"/>
      <c r="H3099" s="1061"/>
      <c r="I3099" s="1061"/>
      <c r="J3099" s="1062"/>
      <c r="K3099" s="1020" t="s">
        <v>476</v>
      </c>
      <c r="L3099" s="1021"/>
      <c r="M3099" s="1021"/>
      <c r="N3099" s="1021"/>
      <c r="O3099" s="1021"/>
      <c r="P3099" s="1021"/>
      <c r="Q3099" s="1021"/>
      <c r="R3099" s="1021"/>
      <c r="S3099" s="1021"/>
      <c r="T3099" s="1021"/>
      <c r="U3099" s="1021"/>
      <c r="V3099" s="1021"/>
      <c r="W3099" s="1021"/>
      <c r="X3099" s="1021"/>
      <c r="Y3099" s="1021"/>
      <c r="Z3099" s="1021"/>
      <c r="AA3099" s="1021"/>
      <c r="AB3099" s="1021"/>
      <c r="AC3099" s="1021"/>
      <c r="AD3099" s="1021"/>
      <c r="AE3099" s="1021"/>
      <c r="AF3099" s="1021"/>
      <c r="AG3099" s="1021"/>
      <c r="AH3099" s="1021"/>
      <c r="AI3099" s="1021"/>
      <c r="AJ3099" s="1021"/>
      <c r="AK3099" s="1021"/>
      <c r="AL3099" s="1021"/>
      <c r="AM3099" s="1021"/>
      <c r="AN3099" s="1021"/>
      <c r="AO3099" s="1022"/>
      <c r="AP3099" s="3"/>
    </row>
    <row r="3100" spans="2:86" ht="12" customHeight="1" x14ac:dyDescent="0.15">
      <c r="B3100" s="591"/>
      <c r="C3100" s="1064"/>
      <c r="D3100" s="1065"/>
      <c r="E3100" s="1065"/>
      <c r="F3100" s="1065"/>
      <c r="G3100" s="1065"/>
      <c r="H3100" s="1065"/>
      <c r="I3100" s="1065"/>
      <c r="J3100" s="1066"/>
      <c r="K3100" s="1023"/>
      <c r="L3100" s="1024"/>
      <c r="M3100" s="1024"/>
      <c r="N3100" s="1024"/>
      <c r="O3100" s="1024"/>
      <c r="P3100" s="1024"/>
      <c r="Q3100" s="1024"/>
      <c r="R3100" s="1024"/>
      <c r="S3100" s="1024"/>
      <c r="T3100" s="1024"/>
      <c r="U3100" s="1024"/>
      <c r="V3100" s="1024"/>
      <c r="W3100" s="1024"/>
      <c r="X3100" s="1024"/>
      <c r="Y3100" s="1024"/>
      <c r="Z3100" s="1024"/>
      <c r="AA3100" s="1024"/>
      <c r="AB3100" s="1024"/>
      <c r="AC3100" s="1024"/>
      <c r="AD3100" s="1024"/>
      <c r="AE3100" s="1024"/>
      <c r="AF3100" s="1024"/>
      <c r="AG3100" s="1024"/>
      <c r="AH3100" s="1024"/>
      <c r="AI3100" s="1024"/>
      <c r="AJ3100" s="1024"/>
      <c r="AK3100" s="1024"/>
      <c r="AL3100" s="1024"/>
      <c r="AM3100" s="1024"/>
      <c r="AN3100" s="1024"/>
      <c r="AO3100" s="1025"/>
      <c r="AP3100" s="3"/>
    </row>
    <row r="3101" spans="2:86" s="9" customFormat="1" ht="12" customHeight="1" x14ac:dyDescent="0.15">
      <c r="B3101" s="3" t="s">
        <v>527</v>
      </c>
      <c r="AQ3101" s="162"/>
      <c r="AR3101" s="162"/>
      <c r="AS3101" s="162"/>
      <c r="AT3101" s="162"/>
      <c r="AU3101" s="162"/>
      <c r="AV3101" s="162"/>
      <c r="AW3101" s="162"/>
      <c r="AX3101" s="162"/>
      <c r="AY3101" s="162"/>
      <c r="AZ3101" s="162"/>
      <c r="BA3101" s="162"/>
      <c r="BB3101" s="162"/>
      <c r="BC3101" s="162"/>
      <c r="BD3101" s="162"/>
      <c r="BE3101" s="162"/>
      <c r="BF3101" s="162"/>
      <c r="BG3101" s="162"/>
      <c r="BH3101" s="162"/>
      <c r="BI3101" s="162"/>
      <c r="BJ3101" s="162"/>
      <c r="BK3101" s="162"/>
      <c r="BL3101" s="162"/>
      <c r="BM3101" s="162"/>
      <c r="BN3101" s="162"/>
      <c r="BO3101" s="162"/>
      <c r="BP3101" s="162"/>
      <c r="BQ3101" s="162"/>
      <c r="BR3101" s="162"/>
      <c r="BS3101" s="162"/>
      <c r="BT3101" s="162"/>
      <c r="BU3101" s="162"/>
      <c r="BV3101" s="162"/>
      <c r="BW3101" s="162"/>
      <c r="BX3101" s="162"/>
      <c r="BY3101" s="162"/>
      <c r="BZ3101" s="162"/>
      <c r="CA3101" s="162"/>
      <c r="CB3101" s="162"/>
      <c r="CC3101" s="162"/>
      <c r="CD3101" s="162"/>
      <c r="CE3101" s="162"/>
      <c r="CF3101" s="162"/>
      <c r="CG3101" s="162"/>
      <c r="CH3101" s="162"/>
    </row>
    <row r="3102" spans="2:86" ht="12" customHeight="1" thickBot="1" x14ac:dyDescent="0.2">
      <c r="B3102" s="3" t="s">
        <v>524</v>
      </c>
    </row>
    <row r="3103" spans="2:86" ht="12" customHeight="1" x14ac:dyDescent="0.15">
      <c r="B3103" s="3" t="s">
        <v>525</v>
      </c>
      <c r="AU3103" s="1000" t="s">
        <v>305</v>
      </c>
      <c r="AV3103" s="1001" t="s">
        <v>298</v>
      </c>
      <c r="AW3103" s="1003" t="s">
        <v>299</v>
      </c>
      <c r="AX3103" s="1005" t="s">
        <v>306</v>
      </c>
      <c r="AY3103" s="1006"/>
      <c r="AZ3103" s="1006"/>
      <c r="BA3103" s="1006"/>
      <c r="BB3103" s="1006"/>
      <c r="BC3103" s="1006"/>
      <c r="BD3103" s="1006"/>
      <c r="BE3103" s="1006"/>
      <c r="BF3103" s="1006"/>
      <c r="BG3103" s="1006"/>
      <c r="BH3103" s="1006"/>
      <c r="BI3103" s="1006"/>
      <c r="BJ3103" s="1006"/>
      <c r="BK3103" s="1006"/>
      <c r="BL3103" s="1006"/>
      <c r="BM3103" s="1006"/>
      <c r="BN3103" s="1006"/>
      <c r="BO3103" s="1006"/>
      <c r="BP3103" s="1006"/>
      <c r="BQ3103" s="1006"/>
      <c r="BR3103" s="1007"/>
      <c r="BS3103" s="807" t="s">
        <v>300</v>
      </c>
      <c r="BT3103" s="1008"/>
      <c r="BU3103" s="1008"/>
      <c r="BV3103" s="1008"/>
      <c r="BW3103" s="1009" t="s">
        <v>307</v>
      </c>
      <c r="BX3103" s="1010"/>
      <c r="BY3103" s="1010"/>
      <c r="BZ3103" s="1010"/>
      <c r="CA3103" s="1010"/>
      <c r="CB3103" s="1010"/>
      <c r="CC3103" s="1010"/>
      <c r="CD3103" s="1010"/>
      <c r="CE3103" s="1010"/>
      <c r="CF3103" s="1010"/>
      <c r="CG3103" s="1010"/>
      <c r="CH3103" s="1011"/>
    </row>
    <row r="3104" spans="2:86" ht="12" customHeight="1" x14ac:dyDescent="0.15">
      <c r="B3104" s="3" t="s">
        <v>477</v>
      </c>
      <c r="AU3104" s="1000"/>
      <c r="AV3104" s="1002"/>
      <c r="AW3104" s="1004"/>
      <c r="AX3104" s="1012" t="s">
        <v>308</v>
      </c>
      <c r="AY3104" s="686"/>
      <c r="AZ3104" s="686"/>
      <c r="BA3104" s="686"/>
      <c r="BB3104" s="686"/>
      <c r="BC3104" s="686"/>
      <c r="BD3104" s="686"/>
      <c r="BE3104" s="686"/>
      <c r="BF3104" s="686"/>
      <c r="BG3104" s="686"/>
      <c r="BH3104" s="686"/>
      <c r="BI3104" s="686"/>
      <c r="BJ3104" s="686" t="s">
        <v>309</v>
      </c>
      <c r="BK3104" s="686"/>
      <c r="BL3104" s="686"/>
      <c r="BM3104" s="686"/>
      <c r="BN3104" s="686"/>
      <c r="BO3104" s="686"/>
      <c r="BP3104" s="686"/>
      <c r="BQ3104" s="686"/>
      <c r="BR3104" s="1013"/>
      <c r="BS3104" s="1008"/>
      <c r="BT3104" s="1008"/>
      <c r="BU3104" s="1008"/>
      <c r="BV3104" s="1008"/>
      <c r="BW3104" s="1014" t="s">
        <v>302</v>
      </c>
      <c r="BX3104" s="699"/>
      <c r="BY3104" s="699"/>
      <c r="BZ3104" s="699"/>
      <c r="CA3104" s="686" t="s">
        <v>310</v>
      </c>
      <c r="CB3104" s="686"/>
      <c r="CC3104" s="686"/>
      <c r="CD3104" s="686"/>
      <c r="CE3104" s="686"/>
      <c r="CF3104" s="686"/>
      <c r="CG3104" s="686"/>
      <c r="CH3104" s="1013"/>
    </row>
    <row r="3105" spans="2:86" ht="12" customHeight="1" x14ac:dyDescent="0.15">
      <c r="B3105" s="3" t="s">
        <v>526</v>
      </c>
      <c r="AU3105" s="1000"/>
      <c r="AV3105" s="1002"/>
      <c r="AW3105" s="1004"/>
      <c r="AX3105" s="1012" t="s">
        <v>26</v>
      </c>
      <c r="AY3105" s="686"/>
      <c r="AZ3105" s="686"/>
      <c r="BA3105" s="686"/>
      <c r="BB3105" s="686" t="s">
        <v>22</v>
      </c>
      <c r="BC3105" s="686"/>
      <c r="BD3105" s="686"/>
      <c r="BE3105" s="686"/>
      <c r="BF3105" s="686" t="s">
        <v>24</v>
      </c>
      <c r="BG3105" s="686"/>
      <c r="BH3105" s="686"/>
      <c r="BI3105" s="686"/>
      <c r="BJ3105" s="699" t="s">
        <v>26</v>
      </c>
      <c r="BK3105" s="699"/>
      <c r="BL3105" s="699"/>
      <c r="BM3105" s="699" t="s">
        <v>22</v>
      </c>
      <c r="BN3105" s="699"/>
      <c r="BO3105" s="699"/>
      <c r="BP3105" s="699" t="s">
        <v>24</v>
      </c>
      <c r="BQ3105" s="699"/>
      <c r="BR3105" s="1015"/>
      <c r="BS3105" s="807" t="s">
        <v>26</v>
      </c>
      <c r="BT3105" s="807" t="s">
        <v>22</v>
      </c>
      <c r="BU3105" s="807" t="s">
        <v>24</v>
      </c>
      <c r="BV3105" s="807" t="s">
        <v>303</v>
      </c>
      <c r="BW3105" s="1012" t="s">
        <v>311</v>
      </c>
      <c r="BX3105" s="686"/>
      <c r="BY3105" s="686"/>
      <c r="BZ3105" s="686"/>
      <c r="CA3105" s="686" t="s">
        <v>22</v>
      </c>
      <c r="CB3105" s="686"/>
      <c r="CC3105" s="686"/>
      <c r="CD3105" s="686"/>
      <c r="CE3105" s="686" t="s">
        <v>24</v>
      </c>
      <c r="CF3105" s="686"/>
      <c r="CG3105" s="686"/>
      <c r="CH3105" s="1013"/>
    </row>
    <row r="3106" spans="2:86" ht="12" customHeight="1" x14ac:dyDescent="0.15">
      <c r="B3106" s="3" t="s">
        <v>478</v>
      </c>
      <c r="AU3106" s="1000"/>
      <c r="AV3106" s="1002"/>
      <c r="AW3106" s="1004"/>
      <c r="AX3106" s="156" t="s">
        <v>862</v>
      </c>
      <c r="AY3106" s="157" t="s">
        <v>863</v>
      </c>
      <c r="AZ3106" s="157" t="s">
        <v>864</v>
      </c>
      <c r="BA3106" s="158" t="s">
        <v>865</v>
      </c>
      <c r="BB3106" s="159" t="s">
        <v>866</v>
      </c>
      <c r="BC3106" s="157" t="s">
        <v>863</v>
      </c>
      <c r="BD3106" s="157" t="s">
        <v>867</v>
      </c>
      <c r="BE3106" s="158" t="s">
        <v>865</v>
      </c>
      <c r="BF3106" s="159" t="s">
        <v>866</v>
      </c>
      <c r="BG3106" s="157" t="s">
        <v>863</v>
      </c>
      <c r="BH3106" s="157" t="s">
        <v>864</v>
      </c>
      <c r="BI3106" s="158" t="s">
        <v>865</v>
      </c>
      <c r="BJ3106" s="159" t="s">
        <v>866</v>
      </c>
      <c r="BK3106" s="157" t="s">
        <v>868</v>
      </c>
      <c r="BL3106" s="158" t="s">
        <v>869</v>
      </c>
      <c r="BM3106" s="159" t="s">
        <v>870</v>
      </c>
      <c r="BN3106" s="157" t="s">
        <v>863</v>
      </c>
      <c r="BO3106" s="158" t="s">
        <v>871</v>
      </c>
      <c r="BP3106" s="159" t="s">
        <v>870</v>
      </c>
      <c r="BQ3106" s="157" t="s">
        <v>868</v>
      </c>
      <c r="BR3106" s="160" t="s">
        <v>872</v>
      </c>
      <c r="BS3106" s="1008"/>
      <c r="BT3106" s="1008"/>
      <c r="BU3106" s="1008"/>
      <c r="BV3106" s="1008"/>
      <c r="BW3106" s="156" t="s">
        <v>866</v>
      </c>
      <c r="BX3106" s="157" t="s">
        <v>863</v>
      </c>
      <c r="BY3106" s="157" t="s">
        <v>864</v>
      </c>
      <c r="BZ3106" s="158" t="s">
        <v>865</v>
      </c>
      <c r="CA3106" s="159" t="s">
        <v>866</v>
      </c>
      <c r="CB3106" s="157" t="s">
        <v>873</v>
      </c>
      <c r="CC3106" s="157" t="s">
        <v>864</v>
      </c>
      <c r="CD3106" s="158" t="s">
        <v>865</v>
      </c>
      <c r="CE3106" s="159" t="s">
        <v>866</v>
      </c>
      <c r="CF3106" s="157" t="s">
        <v>863</v>
      </c>
      <c r="CG3106" s="157" t="s">
        <v>864</v>
      </c>
      <c r="CH3106" s="160" t="s">
        <v>874</v>
      </c>
    </row>
    <row r="3107" spans="2:86" x14ac:dyDescent="0.15">
      <c r="B3107" s="3" t="s">
        <v>539</v>
      </c>
      <c r="AU3107" s="1000"/>
      <c r="AV3107" s="188" t="str">
        <f>N3109</f>
        <v>S066</v>
      </c>
      <c r="AW3107" s="300">
        <f>R3109</f>
        <v>10.6</v>
      </c>
      <c r="AX3107" s="197">
        <f>+Y3134</f>
        <v>0</v>
      </c>
      <c r="AY3107" s="197">
        <f>+Z3134</f>
        <v>0</v>
      </c>
      <c r="AZ3107" s="197">
        <f>+AA3134</f>
        <v>0</v>
      </c>
      <c r="BA3107" s="197">
        <f t="shared" ref="BA3107" si="1424">+AB3134</f>
        <v>0</v>
      </c>
      <c r="BB3107" s="197">
        <f>+AC3134</f>
        <v>0</v>
      </c>
      <c r="BC3107" s="197">
        <f t="shared" ref="BC3107" si="1425">+AD3134</f>
        <v>0</v>
      </c>
      <c r="BD3107" s="197">
        <f t="shared" ref="BD3107" si="1426">+AE3134</f>
        <v>1</v>
      </c>
      <c r="BE3107" s="197">
        <f t="shared" ref="BE3107" si="1427">+AF3134</f>
        <v>0</v>
      </c>
      <c r="BF3107" s="197">
        <f t="shared" ref="BF3107" si="1428">+AG3134</f>
        <v>0</v>
      </c>
      <c r="BG3107" s="197">
        <f t="shared" ref="BG3107" si="1429">+AH3134</f>
        <v>0</v>
      </c>
      <c r="BH3107" s="197">
        <f t="shared" ref="BH3107" si="1430">+AI3134</f>
        <v>0</v>
      </c>
      <c r="BI3107" s="197">
        <f t="shared" ref="BI3107" si="1431">+AJ3134</f>
        <v>0</v>
      </c>
      <c r="BJ3107" s="197" t="str">
        <f>+Y3137</f>
        <v/>
      </c>
      <c r="BK3107" s="197" t="str">
        <f t="shared" ref="BK3107" si="1432">+Z3137</f>
        <v/>
      </c>
      <c r="BL3107" s="197" t="str">
        <f>+AA3137</f>
        <v/>
      </c>
      <c r="BM3107" s="197">
        <f>+AC3137</f>
        <v>0</v>
      </c>
      <c r="BN3107" s="197">
        <f t="shared" ref="BN3107" si="1433">+AD3137</f>
        <v>0</v>
      </c>
      <c r="BO3107" s="197">
        <f t="shared" ref="BO3107" si="1434">+AE3137</f>
        <v>1</v>
      </c>
      <c r="BP3107" s="197">
        <f>+AG3137</f>
        <v>0</v>
      </c>
      <c r="BQ3107" s="197">
        <f>+AH3137</f>
        <v>0</v>
      </c>
      <c r="BR3107" s="197">
        <f>+AI3137</f>
        <v>0</v>
      </c>
      <c r="BS3107" s="296" t="str">
        <f>+Y3138</f>
        <v>Ⅰ</v>
      </c>
      <c r="BT3107" s="296" t="str">
        <f>+AC3138</f>
        <v>Ⅱ</v>
      </c>
      <c r="BU3107" s="296" t="str">
        <f>+AG3138</f>
        <v>Ⅰ</v>
      </c>
      <c r="BV3107" s="296" t="str">
        <f>+Y3139</f>
        <v>Ⅱ</v>
      </c>
      <c r="BW3107" s="164" t="str">
        <f>IF(Y3134&gt;0,R3109,"")</f>
        <v/>
      </c>
      <c r="BX3107" s="165" t="str">
        <f>IF(Z3134&gt;0,"",IF(AA3134&gt;0,R3109,""))</f>
        <v/>
      </c>
      <c r="BY3107" s="165" t="str">
        <f>IF(Y3134+Z3134&gt;0,"",IF(AA3134&gt;0,R3109,""))</f>
        <v/>
      </c>
      <c r="BZ3107" s="165" t="str">
        <f>IF(Y3134+Z3134+AA3134&gt;0,"",IF(AB3134&gt;0,R3109,""))</f>
        <v/>
      </c>
      <c r="CA3107" s="166">
        <f t="shared" ref="CA3107" si="1435">+AC3133</f>
        <v>0</v>
      </c>
      <c r="CB3107" s="166">
        <f t="shared" ref="CB3107" si="1436">+AD3133</f>
        <v>0</v>
      </c>
      <c r="CC3107" s="166">
        <f t="shared" ref="CC3107" si="1437">+AE3133</f>
        <v>6.0000000000000001E-3</v>
      </c>
      <c r="CD3107" s="166">
        <f t="shared" ref="CD3107" si="1438">+AF3133</f>
        <v>0</v>
      </c>
      <c r="CE3107" s="166">
        <f t="shared" ref="CE3107" si="1439">+AG3133</f>
        <v>0</v>
      </c>
      <c r="CF3107" s="166">
        <f t="shared" ref="CF3107" si="1440">+AH3133</f>
        <v>0</v>
      </c>
      <c r="CG3107" s="166">
        <f t="shared" ref="CG3107" si="1441">+AI3133</f>
        <v>0</v>
      </c>
      <c r="CH3107" s="166">
        <f t="shared" ref="CH3107" si="1442">+AJ3133</f>
        <v>0</v>
      </c>
    </row>
    <row r="3108" spans="2:86" ht="12" customHeight="1" x14ac:dyDescent="0.15">
      <c r="B3108" s="1057" t="s">
        <v>219</v>
      </c>
      <c r="C3108" s="1059"/>
      <c r="D3108" s="1060"/>
      <c r="E3108" s="1061"/>
      <c r="F3108" s="1061"/>
      <c r="G3108" s="1061"/>
      <c r="H3108" s="1061"/>
      <c r="I3108" s="1061"/>
      <c r="J3108" s="1062"/>
      <c r="K3108" s="1067" t="s">
        <v>453</v>
      </c>
      <c r="L3108" s="1068"/>
      <c r="M3108" s="1068"/>
      <c r="N3108" s="1068"/>
      <c r="O3108" s="1068"/>
      <c r="P3108" s="1068"/>
      <c r="Q3108" s="1068"/>
      <c r="R3108" s="1068"/>
      <c r="S3108" s="1068"/>
      <c r="T3108" s="1068"/>
      <c r="U3108" s="1068"/>
      <c r="V3108" s="1068"/>
      <c r="W3108" s="1068"/>
      <c r="X3108" s="1068"/>
      <c r="Y3108" s="1068"/>
      <c r="Z3108" s="1068"/>
      <c r="AA3108" s="1068"/>
      <c r="AB3108" s="1068"/>
      <c r="AC3108" s="1068"/>
      <c r="AD3108" s="1068"/>
      <c r="AE3108" s="1068"/>
      <c r="AF3108" s="1068"/>
      <c r="AG3108" s="1068"/>
      <c r="AH3108" s="1068"/>
      <c r="AI3108" s="1068"/>
      <c r="AJ3108" s="1068"/>
      <c r="AK3108" s="1068"/>
      <c r="AL3108" s="1068"/>
      <c r="AM3108" s="1068"/>
      <c r="AN3108" s="1068"/>
      <c r="AO3108" s="1069"/>
      <c r="AP3108" s="3"/>
    </row>
    <row r="3109" spans="2:86" ht="12" customHeight="1" x14ac:dyDescent="0.15">
      <c r="B3109" s="1058"/>
      <c r="C3109" s="1063"/>
      <c r="D3109" s="1061"/>
      <c r="E3109" s="1061"/>
      <c r="F3109" s="1061"/>
      <c r="G3109" s="1061"/>
      <c r="H3109" s="1061"/>
      <c r="I3109" s="1061"/>
      <c r="J3109" s="1062"/>
      <c r="K3109" s="1040" t="s">
        <v>218</v>
      </c>
      <c r="L3109" s="1041"/>
      <c r="M3109" s="1042"/>
      <c r="N3109" s="1034" t="s">
        <v>784</v>
      </c>
      <c r="O3109" s="1035"/>
      <c r="P3109" s="1040" t="s">
        <v>454</v>
      </c>
      <c r="Q3109" s="1042"/>
      <c r="R3109" s="1070">
        <f>'様式A-2'!C77</f>
        <v>10.6</v>
      </c>
      <c r="S3109" s="1071"/>
      <c r="T3109" s="1072"/>
      <c r="U3109" s="1073" t="s">
        <v>455</v>
      </c>
      <c r="V3109" s="1074"/>
      <c r="W3109" s="1073" t="s">
        <v>456</v>
      </c>
      <c r="X3109" s="1074"/>
      <c r="Y3109" s="1042" t="s">
        <v>217</v>
      </c>
      <c r="Z3109" s="1016"/>
      <c r="AA3109" s="1016"/>
      <c r="AB3109" s="1016"/>
      <c r="AC3109" s="1073" t="s">
        <v>457</v>
      </c>
      <c r="AD3109" s="1079"/>
      <c r="AE3109" s="1079"/>
      <c r="AF3109" s="1079"/>
      <c r="AG3109" s="1079"/>
      <c r="AH3109" s="1079"/>
      <c r="AI3109" s="1079"/>
      <c r="AJ3109" s="1074"/>
      <c r="AK3109" s="1073" t="s">
        <v>458</v>
      </c>
      <c r="AL3109" s="1079"/>
      <c r="AM3109" s="1079"/>
      <c r="AN3109" s="1081"/>
      <c r="AO3109" s="1082"/>
      <c r="AP3109" s="3"/>
      <c r="AV3109" s="167"/>
      <c r="AW3109" s="221"/>
      <c r="AX3109" s="167"/>
      <c r="AY3109" s="167"/>
      <c r="AZ3109" s="167"/>
      <c r="BA3109" s="167"/>
      <c r="BB3109" s="167"/>
      <c r="BC3109" s="167"/>
      <c r="BD3109" s="167"/>
    </row>
    <row r="3110" spans="2:86" ht="12" customHeight="1" x14ac:dyDescent="0.15">
      <c r="B3110" s="1058"/>
      <c r="C3110" s="1063"/>
      <c r="D3110" s="1061"/>
      <c r="E3110" s="1061"/>
      <c r="F3110" s="1061"/>
      <c r="G3110" s="1061"/>
      <c r="H3110" s="1061"/>
      <c r="I3110" s="1061"/>
      <c r="J3110" s="1062"/>
      <c r="K3110" s="1016" t="s">
        <v>459</v>
      </c>
      <c r="L3110" s="1016" t="s">
        <v>199</v>
      </c>
      <c r="M3110" s="1016"/>
      <c r="N3110" s="1016" t="s">
        <v>198</v>
      </c>
      <c r="O3110" s="1016"/>
      <c r="P3110" s="1016" t="s">
        <v>460</v>
      </c>
      <c r="Q3110" s="1016"/>
      <c r="R3110" s="1016" t="s">
        <v>6</v>
      </c>
      <c r="S3110" s="1016"/>
      <c r="T3110" s="1016"/>
      <c r="U3110" s="1075"/>
      <c r="V3110" s="1076"/>
      <c r="W3110" s="1075"/>
      <c r="X3110" s="1076"/>
      <c r="Y3110" s="1042"/>
      <c r="Z3110" s="1016"/>
      <c r="AA3110" s="1016"/>
      <c r="AB3110" s="1016"/>
      <c r="AC3110" s="1077"/>
      <c r="AD3110" s="1080"/>
      <c r="AE3110" s="1080"/>
      <c r="AF3110" s="1080"/>
      <c r="AG3110" s="1080"/>
      <c r="AH3110" s="1080"/>
      <c r="AI3110" s="1080"/>
      <c r="AJ3110" s="1078"/>
      <c r="AK3110" s="1075"/>
      <c r="AL3110" s="1083"/>
      <c r="AM3110" s="1083"/>
      <c r="AN3110" s="1084"/>
      <c r="AO3110" s="1085"/>
      <c r="AP3110" s="3"/>
      <c r="AV3110" s="167"/>
      <c r="AW3110" s="167"/>
      <c r="AX3110" s="167"/>
      <c r="AY3110" s="167"/>
      <c r="AZ3110" s="167"/>
      <c r="BA3110" s="167"/>
      <c r="BB3110" s="167"/>
      <c r="BC3110" s="167"/>
      <c r="BD3110" s="167"/>
    </row>
    <row r="3111" spans="2:86" ht="12" customHeight="1" x14ac:dyDescent="0.15">
      <c r="B3111" s="1058"/>
      <c r="C3111" s="1063"/>
      <c r="D3111" s="1061"/>
      <c r="E3111" s="1061"/>
      <c r="F3111" s="1061"/>
      <c r="G3111" s="1061"/>
      <c r="H3111" s="1061"/>
      <c r="I3111" s="1061"/>
      <c r="J3111" s="1062"/>
      <c r="K3111" s="1016"/>
      <c r="L3111" s="1016"/>
      <c r="M3111" s="1016"/>
      <c r="N3111" s="1016"/>
      <c r="O3111" s="1016"/>
      <c r="P3111" s="1016"/>
      <c r="Q3111" s="1016"/>
      <c r="R3111" s="1016"/>
      <c r="S3111" s="1016"/>
      <c r="T3111" s="1016"/>
      <c r="U3111" s="1075"/>
      <c r="V3111" s="1076"/>
      <c r="W3111" s="1075"/>
      <c r="X3111" s="1076"/>
      <c r="Y3111" s="1042" t="s">
        <v>461</v>
      </c>
      <c r="Z3111" s="1016"/>
      <c r="AA3111" s="1016"/>
      <c r="AB3111" s="1016"/>
      <c r="AC3111" s="1016" t="s">
        <v>462</v>
      </c>
      <c r="AD3111" s="1016"/>
      <c r="AE3111" s="1016"/>
      <c r="AF3111" s="1016"/>
      <c r="AG3111" s="1016" t="s">
        <v>463</v>
      </c>
      <c r="AH3111" s="1016"/>
      <c r="AI3111" s="1016"/>
      <c r="AJ3111" s="1016"/>
      <c r="AK3111" s="1075"/>
      <c r="AL3111" s="1083"/>
      <c r="AM3111" s="1083"/>
      <c r="AN3111" s="1084"/>
      <c r="AO3111" s="1085"/>
      <c r="AP3111" s="3"/>
      <c r="AV3111" s="167"/>
      <c r="AW3111" s="167"/>
      <c r="AX3111" s="167"/>
      <c r="AY3111" s="167"/>
      <c r="AZ3111" s="167"/>
      <c r="BA3111" s="167"/>
      <c r="BB3111" s="167"/>
      <c r="BC3111" s="167"/>
      <c r="BD3111" s="167"/>
    </row>
    <row r="3112" spans="2:86" ht="12" customHeight="1" x14ac:dyDescent="0.15">
      <c r="B3112" s="1058"/>
      <c r="C3112" s="1063"/>
      <c r="D3112" s="1061"/>
      <c r="E3112" s="1061"/>
      <c r="F3112" s="1061"/>
      <c r="G3112" s="1061"/>
      <c r="H3112" s="1061"/>
      <c r="I3112" s="1061"/>
      <c r="J3112" s="1062"/>
      <c r="K3112" s="1016"/>
      <c r="L3112" s="1016"/>
      <c r="M3112" s="1016"/>
      <c r="N3112" s="1016"/>
      <c r="O3112" s="1016"/>
      <c r="P3112" s="1016"/>
      <c r="Q3112" s="1016"/>
      <c r="R3112" s="1016"/>
      <c r="S3112" s="1016"/>
      <c r="T3112" s="1016"/>
      <c r="U3112" s="1077"/>
      <c r="V3112" s="1078"/>
      <c r="W3112" s="1077"/>
      <c r="X3112" s="1078"/>
      <c r="Y3112" s="191" t="s">
        <v>32</v>
      </c>
      <c r="Z3112" s="187" t="s">
        <v>33</v>
      </c>
      <c r="AA3112" s="187" t="s">
        <v>464</v>
      </c>
      <c r="AB3112" s="187" t="s">
        <v>465</v>
      </c>
      <c r="AC3112" s="187" t="s">
        <v>32</v>
      </c>
      <c r="AD3112" s="187" t="s">
        <v>33</v>
      </c>
      <c r="AE3112" s="187" t="s">
        <v>464</v>
      </c>
      <c r="AF3112" s="187" t="s">
        <v>465</v>
      </c>
      <c r="AG3112" s="187" t="s">
        <v>32</v>
      </c>
      <c r="AH3112" s="187" t="s">
        <v>33</v>
      </c>
      <c r="AI3112" s="187" t="s">
        <v>464</v>
      </c>
      <c r="AJ3112" s="187" t="s">
        <v>465</v>
      </c>
      <c r="AK3112" s="1077"/>
      <c r="AL3112" s="1080"/>
      <c r="AM3112" s="1080"/>
      <c r="AN3112" s="1086"/>
      <c r="AO3112" s="1087"/>
      <c r="AP3112" s="3"/>
      <c r="AV3112" s="167"/>
      <c r="AW3112" s="167"/>
      <c r="AX3112" s="167"/>
      <c r="AY3112" s="167"/>
      <c r="AZ3112" s="167"/>
      <c r="BA3112" s="167"/>
      <c r="BB3112" s="167"/>
      <c r="BC3112" s="167"/>
      <c r="BD3112" s="167"/>
    </row>
    <row r="3113" spans="2:86" ht="12" customHeight="1" x14ac:dyDescent="0.15">
      <c r="B3113" s="1058"/>
      <c r="C3113" s="1063"/>
      <c r="D3113" s="1061"/>
      <c r="E3113" s="1061"/>
      <c r="F3113" s="1061"/>
      <c r="G3113" s="1061"/>
      <c r="H3113" s="1061"/>
      <c r="I3113" s="1061"/>
      <c r="J3113" s="1062"/>
      <c r="K3113" s="192">
        <v>1</v>
      </c>
      <c r="L3113" s="1038" t="s">
        <v>534</v>
      </c>
      <c r="M3113" s="1039"/>
      <c r="N3113" s="1038" t="s">
        <v>486</v>
      </c>
      <c r="O3113" s="1039"/>
      <c r="P3113" s="1034" t="s">
        <v>332</v>
      </c>
      <c r="Q3113" s="1036"/>
      <c r="R3113" s="408" t="s">
        <v>338</v>
      </c>
      <c r="S3113" s="408"/>
      <c r="T3113" s="408"/>
      <c r="U3113" s="1034" t="s">
        <v>54</v>
      </c>
      <c r="V3113" s="1036"/>
      <c r="W3113" s="1034" t="s">
        <v>551</v>
      </c>
      <c r="X3113" s="1035"/>
      <c r="Y3113" s="286"/>
      <c r="Z3113" s="286"/>
      <c r="AA3113" s="286"/>
      <c r="AB3113" s="286"/>
      <c r="AC3113" s="223"/>
      <c r="AD3113" s="223"/>
      <c r="AE3113" s="223"/>
      <c r="AF3113" s="223"/>
      <c r="AG3113" s="223"/>
      <c r="AH3113" s="223"/>
      <c r="AI3113" s="223"/>
      <c r="AJ3113" s="223"/>
      <c r="AK3113" s="1088" t="s">
        <v>1683</v>
      </c>
      <c r="AL3113" s="1089"/>
      <c r="AM3113" s="1089"/>
      <c r="AN3113" s="1090"/>
      <c r="AO3113" s="1091"/>
      <c r="AP3113" s="3"/>
      <c r="AQ3113" s="222">
        <f>IF(P3113="材質劣化",2,IF(P3113="漏水",3,1))</f>
        <v>2</v>
      </c>
      <c r="AV3113" s="167"/>
      <c r="AW3113" s="167"/>
      <c r="AX3113" s="167"/>
      <c r="AY3113" s="167"/>
      <c r="AZ3113" s="167"/>
      <c r="BA3113" s="167"/>
      <c r="BB3113" s="167"/>
      <c r="BC3113" s="167"/>
      <c r="BD3113" s="167"/>
    </row>
    <row r="3114" spans="2:86" ht="12" customHeight="1" x14ac:dyDescent="0.15">
      <c r="B3114" s="1058"/>
      <c r="C3114" s="1063"/>
      <c r="D3114" s="1061"/>
      <c r="E3114" s="1061"/>
      <c r="F3114" s="1061"/>
      <c r="G3114" s="1061"/>
      <c r="H3114" s="1061"/>
      <c r="I3114" s="1061"/>
      <c r="J3114" s="1062"/>
      <c r="K3114" s="192">
        <v>2</v>
      </c>
      <c r="L3114" s="1038" t="s">
        <v>534</v>
      </c>
      <c r="M3114" s="1039"/>
      <c r="N3114" s="1038" t="s">
        <v>486</v>
      </c>
      <c r="O3114" s="1039"/>
      <c r="P3114" s="1034" t="s">
        <v>332</v>
      </c>
      <c r="Q3114" s="1036"/>
      <c r="R3114" s="408" t="s">
        <v>532</v>
      </c>
      <c r="S3114" s="408"/>
      <c r="T3114" s="408"/>
      <c r="U3114" s="1034" t="s">
        <v>1648</v>
      </c>
      <c r="V3114" s="1036"/>
      <c r="W3114" s="1034" t="s">
        <v>1655</v>
      </c>
      <c r="X3114" s="1035"/>
      <c r="Y3114" s="286"/>
      <c r="Z3114" s="286"/>
      <c r="AA3114" s="286"/>
      <c r="AB3114" s="286"/>
      <c r="AC3114" s="223"/>
      <c r="AD3114" s="223"/>
      <c r="AE3114" s="223">
        <f>0.12*0.05</f>
        <v>6.0000000000000001E-3</v>
      </c>
      <c r="AF3114" s="223"/>
      <c r="AG3114" s="223"/>
      <c r="AH3114" s="223"/>
      <c r="AI3114" s="223"/>
      <c r="AJ3114" s="223"/>
      <c r="AK3114" s="1052"/>
      <c r="AL3114" s="1053"/>
      <c r="AM3114" s="1053"/>
      <c r="AN3114" s="1054"/>
      <c r="AO3114" s="1055"/>
      <c r="AP3114" s="3"/>
      <c r="AQ3114" s="222">
        <f t="shared" ref="AQ3114:AQ3132" si="1443">IF(P3114="材質劣化",2,IF(P3114="漏水",3,1))</f>
        <v>2</v>
      </c>
      <c r="AV3114" s="167"/>
      <c r="AW3114" s="167"/>
      <c r="AX3114" s="167"/>
      <c r="AY3114" s="167"/>
      <c r="AZ3114" s="167"/>
      <c r="BA3114" s="167"/>
      <c r="BB3114" s="167"/>
      <c r="BC3114" s="167"/>
      <c r="BD3114" s="167"/>
    </row>
    <row r="3115" spans="2:86" ht="12" customHeight="1" x14ac:dyDescent="0.15">
      <c r="B3115" s="1058"/>
      <c r="C3115" s="1063"/>
      <c r="D3115" s="1061"/>
      <c r="E3115" s="1061"/>
      <c r="F3115" s="1061"/>
      <c r="G3115" s="1061"/>
      <c r="H3115" s="1061"/>
      <c r="I3115" s="1061"/>
      <c r="J3115" s="1062"/>
      <c r="K3115" s="192">
        <v>3</v>
      </c>
      <c r="L3115" s="1038" t="s">
        <v>534</v>
      </c>
      <c r="M3115" s="1039"/>
      <c r="N3115" s="1038" t="s">
        <v>486</v>
      </c>
      <c r="O3115" s="1039"/>
      <c r="P3115" s="1034" t="s">
        <v>332</v>
      </c>
      <c r="Q3115" s="1036"/>
      <c r="R3115" s="408" t="s">
        <v>336</v>
      </c>
      <c r="S3115" s="408"/>
      <c r="T3115" s="408"/>
      <c r="U3115" s="1034" t="s">
        <v>551</v>
      </c>
      <c r="V3115" s="1036"/>
      <c r="W3115" s="1034" t="s">
        <v>551</v>
      </c>
      <c r="X3115" s="1035"/>
      <c r="Y3115" s="286"/>
      <c r="Z3115" s="286"/>
      <c r="AA3115" s="286"/>
      <c r="AB3115" s="286"/>
      <c r="AC3115" s="223"/>
      <c r="AD3115" s="223"/>
      <c r="AE3115" s="223"/>
      <c r="AF3115" s="223"/>
      <c r="AG3115" s="223"/>
      <c r="AH3115" s="223"/>
      <c r="AI3115" s="223"/>
      <c r="AJ3115" s="223"/>
      <c r="AK3115" s="1052" t="s">
        <v>1703</v>
      </c>
      <c r="AL3115" s="1053"/>
      <c r="AM3115" s="1053"/>
      <c r="AN3115" s="1054"/>
      <c r="AO3115" s="1055"/>
      <c r="AP3115" s="3"/>
      <c r="AQ3115" s="222">
        <f t="shared" si="1443"/>
        <v>2</v>
      </c>
      <c r="AV3115" s="167"/>
      <c r="AW3115" s="167"/>
      <c r="AX3115" s="167"/>
      <c r="AY3115" s="167"/>
      <c r="AZ3115" s="167"/>
      <c r="BA3115" s="167"/>
      <c r="BB3115" s="167"/>
      <c r="BC3115" s="167"/>
      <c r="BD3115" s="167"/>
    </row>
    <row r="3116" spans="2:86" ht="12" customHeight="1" x14ac:dyDescent="0.15">
      <c r="B3116" s="1058"/>
      <c r="C3116" s="1063"/>
      <c r="D3116" s="1061"/>
      <c r="E3116" s="1061"/>
      <c r="F3116" s="1061"/>
      <c r="G3116" s="1061"/>
      <c r="H3116" s="1061"/>
      <c r="I3116" s="1061"/>
      <c r="J3116" s="1062"/>
      <c r="K3116" s="192"/>
      <c r="L3116" s="1038"/>
      <c r="M3116" s="1039"/>
      <c r="N3116" s="1038"/>
      <c r="O3116" s="1039"/>
      <c r="P3116" s="1034"/>
      <c r="Q3116" s="1036"/>
      <c r="R3116" s="408"/>
      <c r="S3116" s="408"/>
      <c r="T3116" s="408"/>
      <c r="U3116" s="1034"/>
      <c r="V3116" s="1036"/>
      <c r="W3116" s="1034"/>
      <c r="X3116" s="1035"/>
      <c r="Y3116" s="286"/>
      <c r="Z3116" s="286"/>
      <c r="AA3116" s="286"/>
      <c r="AB3116" s="286"/>
      <c r="AC3116" s="223"/>
      <c r="AD3116" s="223"/>
      <c r="AE3116" s="223"/>
      <c r="AF3116" s="223"/>
      <c r="AG3116" s="223"/>
      <c r="AH3116" s="223"/>
      <c r="AI3116" s="223"/>
      <c r="AJ3116" s="223"/>
      <c r="AK3116" s="1052"/>
      <c r="AL3116" s="1053"/>
      <c r="AM3116" s="1053"/>
      <c r="AN3116" s="1054"/>
      <c r="AO3116" s="1055"/>
      <c r="AP3116" s="3"/>
      <c r="AQ3116" s="222">
        <f t="shared" si="1443"/>
        <v>1</v>
      </c>
      <c r="AV3116" s="167"/>
      <c r="AW3116" s="167"/>
      <c r="AX3116" s="167"/>
      <c r="AY3116" s="167"/>
      <c r="AZ3116" s="167"/>
      <c r="BA3116" s="167"/>
      <c r="BB3116" s="167"/>
      <c r="BC3116" s="167"/>
      <c r="BD3116" s="167"/>
    </row>
    <row r="3117" spans="2:86" ht="12" customHeight="1" x14ac:dyDescent="0.15">
      <c r="B3117" s="1058"/>
      <c r="C3117" s="1063"/>
      <c r="D3117" s="1061"/>
      <c r="E3117" s="1061"/>
      <c r="F3117" s="1061"/>
      <c r="G3117" s="1061"/>
      <c r="H3117" s="1061"/>
      <c r="I3117" s="1061"/>
      <c r="J3117" s="1062"/>
      <c r="K3117" s="192"/>
      <c r="L3117" s="1038"/>
      <c r="M3117" s="1039"/>
      <c r="N3117" s="1038"/>
      <c r="O3117" s="1039"/>
      <c r="P3117" s="1034"/>
      <c r="Q3117" s="1036"/>
      <c r="R3117" s="408"/>
      <c r="S3117" s="408"/>
      <c r="T3117" s="408"/>
      <c r="U3117" s="1034"/>
      <c r="V3117" s="1036"/>
      <c r="W3117" s="1034"/>
      <c r="X3117" s="1035"/>
      <c r="Y3117" s="286"/>
      <c r="Z3117" s="286"/>
      <c r="AA3117" s="286"/>
      <c r="AB3117" s="286"/>
      <c r="AC3117" s="223"/>
      <c r="AD3117" s="223"/>
      <c r="AE3117" s="223"/>
      <c r="AF3117" s="223"/>
      <c r="AG3117" s="223"/>
      <c r="AH3117" s="223"/>
      <c r="AI3117" s="223"/>
      <c r="AJ3117" s="223"/>
      <c r="AK3117" s="1052"/>
      <c r="AL3117" s="1053"/>
      <c r="AM3117" s="1053"/>
      <c r="AN3117" s="1054"/>
      <c r="AO3117" s="1055"/>
      <c r="AP3117" s="3"/>
      <c r="AQ3117" s="222">
        <f t="shared" si="1443"/>
        <v>1</v>
      </c>
      <c r="AV3117" s="167"/>
      <c r="AW3117" s="167"/>
      <c r="AX3117" s="167"/>
      <c r="AY3117" s="167"/>
      <c r="AZ3117" s="167"/>
      <c r="BA3117" s="167"/>
      <c r="BB3117" s="167"/>
      <c r="BC3117" s="167"/>
      <c r="BD3117" s="167"/>
    </row>
    <row r="3118" spans="2:86" ht="12" customHeight="1" x14ac:dyDescent="0.15">
      <c r="B3118" s="1058"/>
      <c r="C3118" s="1063"/>
      <c r="D3118" s="1061"/>
      <c r="E3118" s="1061"/>
      <c r="F3118" s="1061"/>
      <c r="G3118" s="1061"/>
      <c r="H3118" s="1061"/>
      <c r="I3118" s="1061"/>
      <c r="J3118" s="1062"/>
      <c r="K3118" s="192"/>
      <c r="L3118" s="1038"/>
      <c r="M3118" s="1039"/>
      <c r="N3118" s="1038"/>
      <c r="O3118" s="1039"/>
      <c r="P3118" s="1034"/>
      <c r="Q3118" s="1036"/>
      <c r="R3118" s="408"/>
      <c r="S3118" s="408"/>
      <c r="T3118" s="408"/>
      <c r="U3118" s="1034"/>
      <c r="V3118" s="1036"/>
      <c r="W3118" s="1034"/>
      <c r="X3118" s="1035"/>
      <c r="Y3118" s="286"/>
      <c r="Z3118" s="286"/>
      <c r="AA3118" s="286"/>
      <c r="AB3118" s="286"/>
      <c r="AC3118" s="223"/>
      <c r="AD3118" s="223"/>
      <c r="AE3118" s="223"/>
      <c r="AF3118" s="223"/>
      <c r="AG3118" s="223"/>
      <c r="AH3118" s="223"/>
      <c r="AI3118" s="223"/>
      <c r="AJ3118" s="223"/>
      <c r="AK3118" s="1052"/>
      <c r="AL3118" s="1053"/>
      <c r="AM3118" s="1053"/>
      <c r="AN3118" s="1054"/>
      <c r="AO3118" s="1055"/>
      <c r="AP3118" s="3"/>
      <c r="AQ3118" s="222">
        <f t="shared" si="1443"/>
        <v>1</v>
      </c>
      <c r="AV3118" s="167"/>
      <c r="AW3118" s="167"/>
      <c r="AX3118" s="167"/>
      <c r="AY3118" s="167"/>
      <c r="AZ3118" s="167"/>
      <c r="BA3118" s="167"/>
      <c r="BB3118" s="167"/>
      <c r="BC3118" s="167"/>
      <c r="BD3118" s="167"/>
    </row>
    <row r="3119" spans="2:86" s="162" customFormat="1" ht="12" customHeight="1" x14ac:dyDescent="0.15">
      <c r="B3119" s="1058"/>
      <c r="C3119" s="1063"/>
      <c r="D3119" s="1061"/>
      <c r="E3119" s="1061"/>
      <c r="F3119" s="1061"/>
      <c r="G3119" s="1061"/>
      <c r="H3119" s="1061"/>
      <c r="I3119" s="1061"/>
      <c r="J3119" s="1062"/>
      <c r="K3119" s="192"/>
      <c r="L3119" s="1038"/>
      <c r="M3119" s="1039"/>
      <c r="N3119" s="1038"/>
      <c r="O3119" s="1039"/>
      <c r="P3119" s="1034"/>
      <c r="Q3119" s="1036"/>
      <c r="R3119" s="408"/>
      <c r="S3119" s="408"/>
      <c r="T3119" s="408"/>
      <c r="U3119" s="1034"/>
      <c r="V3119" s="1036"/>
      <c r="W3119" s="1034"/>
      <c r="X3119" s="1035"/>
      <c r="Y3119" s="286"/>
      <c r="Z3119" s="286"/>
      <c r="AA3119" s="286"/>
      <c r="AB3119" s="286"/>
      <c r="AC3119" s="223"/>
      <c r="AD3119" s="223"/>
      <c r="AE3119" s="223"/>
      <c r="AF3119" s="223"/>
      <c r="AG3119" s="223"/>
      <c r="AH3119" s="223"/>
      <c r="AI3119" s="223"/>
      <c r="AJ3119" s="223"/>
      <c r="AK3119" s="1034"/>
      <c r="AL3119" s="1035"/>
      <c r="AM3119" s="1035"/>
      <c r="AN3119" s="788"/>
      <c r="AO3119" s="789"/>
      <c r="AP3119" s="3"/>
      <c r="AQ3119" s="222">
        <f t="shared" si="1443"/>
        <v>1</v>
      </c>
    </row>
    <row r="3120" spans="2:86" s="162" customFormat="1" ht="12" customHeight="1" x14ac:dyDescent="0.15">
      <c r="B3120" s="1058"/>
      <c r="C3120" s="1063"/>
      <c r="D3120" s="1061"/>
      <c r="E3120" s="1061"/>
      <c r="F3120" s="1061"/>
      <c r="G3120" s="1061"/>
      <c r="H3120" s="1061"/>
      <c r="I3120" s="1061"/>
      <c r="J3120" s="1062"/>
      <c r="K3120" s="192"/>
      <c r="L3120" s="1038"/>
      <c r="M3120" s="1039"/>
      <c r="N3120" s="1038"/>
      <c r="O3120" s="1039"/>
      <c r="P3120" s="1034"/>
      <c r="Q3120" s="1036"/>
      <c r="R3120" s="408"/>
      <c r="S3120" s="408"/>
      <c r="T3120" s="408"/>
      <c r="U3120" s="1034"/>
      <c r="V3120" s="1036"/>
      <c r="W3120" s="1034"/>
      <c r="X3120" s="1035"/>
      <c r="Y3120" s="286"/>
      <c r="Z3120" s="286"/>
      <c r="AA3120" s="286"/>
      <c r="AB3120" s="286"/>
      <c r="AC3120" s="223"/>
      <c r="AD3120" s="223"/>
      <c r="AE3120" s="223"/>
      <c r="AF3120" s="223"/>
      <c r="AG3120" s="223"/>
      <c r="AH3120" s="223"/>
      <c r="AI3120" s="223"/>
      <c r="AJ3120" s="223"/>
      <c r="AK3120" s="1034"/>
      <c r="AL3120" s="1035"/>
      <c r="AM3120" s="1035"/>
      <c r="AN3120" s="788"/>
      <c r="AO3120" s="789"/>
      <c r="AP3120" s="3"/>
      <c r="AQ3120" s="222">
        <f t="shared" si="1443"/>
        <v>1</v>
      </c>
    </row>
    <row r="3121" spans="2:46" s="162" customFormat="1" ht="12" customHeight="1" x14ac:dyDescent="0.15">
      <c r="B3121" s="1058"/>
      <c r="C3121" s="1063"/>
      <c r="D3121" s="1061"/>
      <c r="E3121" s="1061"/>
      <c r="F3121" s="1061"/>
      <c r="G3121" s="1061"/>
      <c r="H3121" s="1061"/>
      <c r="I3121" s="1061"/>
      <c r="J3121" s="1062"/>
      <c r="K3121" s="192"/>
      <c r="L3121" s="1038"/>
      <c r="M3121" s="1039"/>
      <c r="N3121" s="1038"/>
      <c r="O3121" s="1039"/>
      <c r="P3121" s="1034"/>
      <c r="Q3121" s="1036"/>
      <c r="R3121" s="408"/>
      <c r="S3121" s="408"/>
      <c r="T3121" s="408"/>
      <c r="U3121" s="1034"/>
      <c r="V3121" s="1036"/>
      <c r="W3121" s="1034"/>
      <c r="X3121" s="1035"/>
      <c r="Y3121" s="286"/>
      <c r="Z3121" s="286"/>
      <c r="AA3121" s="286"/>
      <c r="AB3121" s="286"/>
      <c r="AC3121" s="223"/>
      <c r="AD3121" s="223"/>
      <c r="AE3121" s="223"/>
      <c r="AF3121" s="223"/>
      <c r="AG3121" s="223"/>
      <c r="AH3121" s="223"/>
      <c r="AI3121" s="223"/>
      <c r="AJ3121" s="223"/>
      <c r="AK3121" s="1034"/>
      <c r="AL3121" s="1035"/>
      <c r="AM3121" s="1035"/>
      <c r="AN3121" s="788"/>
      <c r="AO3121" s="789"/>
      <c r="AP3121" s="3"/>
      <c r="AQ3121" s="222">
        <f t="shared" si="1443"/>
        <v>1</v>
      </c>
    </row>
    <row r="3122" spans="2:46" s="162" customFormat="1" ht="12" customHeight="1" x14ac:dyDescent="0.15">
      <c r="B3122" s="1058"/>
      <c r="C3122" s="1063"/>
      <c r="D3122" s="1061"/>
      <c r="E3122" s="1061"/>
      <c r="F3122" s="1061"/>
      <c r="G3122" s="1061"/>
      <c r="H3122" s="1061"/>
      <c r="I3122" s="1061"/>
      <c r="J3122" s="1062"/>
      <c r="K3122" s="192"/>
      <c r="L3122" s="1038"/>
      <c r="M3122" s="1039"/>
      <c r="N3122" s="1038"/>
      <c r="O3122" s="1039"/>
      <c r="P3122" s="1034"/>
      <c r="Q3122" s="1036"/>
      <c r="R3122" s="408"/>
      <c r="S3122" s="408"/>
      <c r="T3122" s="408"/>
      <c r="U3122" s="1034"/>
      <c r="V3122" s="1036"/>
      <c r="W3122" s="1034"/>
      <c r="X3122" s="1035"/>
      <c r="Y3122" s="286"/>
      <c r="Z3122" s="286"/>
      <c r="AA3122" s="286"/>
      <c r="AB3122" s="286"/>
      <c r="AC3122" s="223"/>
      <c r="AD3122" s="223"/>
      <c r="AE3122" s="223"/>
      <c r="AF3122" s="223"/>
      <c r="AG3122" s="223"/>
      <c r="AH3122" s="223"/>
      <c r="AI3122" s="223"/>
      <c r="AJ3122" s="223"/>
      <c r="AK3122" s="1034"/>
      <c r="AL3122" s="1035"/>
      <c r="AM3122" s="1035"/>
      <c r="AN3122" s="788"/>
      <c r="AO3122" s="789"/>
      <c r="AP3122" s="3"/>
      <c r="AQ3122" s="222">
        <f t="shared" si="1443"/>
        <v>1</v>
      </c>
    </row>
    <row r="3123" spans="2:46" s="162" customFormat="1" ht="12" customHeight="1" x14ac:dyDescent="0.15">
      <c r="B3123" s="1058"/>
      <c r="C3123" s="1063"/>
      <c r="D3123" s="1061"/>
      <c r="E3123" s="1061"/>
      <c r="F3123" s="1061"/>
      <c r="G3123" s="1061"/>
      <c r="H3123" s="1061"/>
      <c r="I3123" s="1061"/>
      <c r="J3123" s="1062"/>
      <c r="K3123" s="192"/>
      <c r="L3123" s="1038"/>
      <c r="M3123" s="1039"/>
      <c r="N3123" s="1038"/>
      <c r="O3123" s="1039"/>
      <c r="P3123" s="1034"/>
      <c r="Q3123" s="1036"/>
      <c r="R3123" s="408"/>
      <c r="S3123" s="408"/>
      <c r="T3123" s="408"/>
      <c r="U3123" s="1034"/>
      <c r="V3123" s="1036"/>
      <c r="W3123" s="1034"/>
      <c r="X3123" s="1035"/>
      <c r="Y3123" s="286"/>
      <c r="Z3123" s="286"/>
      <c r="AA3123" s="286"/>
      <c r="AB3123" s="286"/>
      <c r="AC3123" s="223"/>
      <c r="AD3123" s="223"/>
      <c r="AE3123" s="223"/>
      <c r="AF3123" s="223"/>
      <c r="AG3123" s="223"/>
      <c r="AH3123" s="223"/>
      <c r="AI3123" s="223"/>
      <c r="AJ3123" s="223"/>
      <c r="AK3123" s="1034"/>
      <c r="AL3123" s="1035"/>
      <c r="AM3123" s="1035"/>
      <c r="AN3123" s="788"/>
      <c r="AO3123" s="789"/>
      <c r="AP3123" s="3"/>
      <c r="AQ3123" s="222">
        <f t="shared" si="1443"/>
        <v>1</v>
      </c>
    </row>
    <row r="3124" spans="2:46" s="162" customFormat="1" ht="12" customHeight="1" x14ac:dyDescent="0.15">
      <c r="B3124" s="1058"/>
      <c r="C3124" s="1063"/>
      <c r="D3124" s="1061"/>
      <c r="E3124" s="1061"/>
      <c r="F3124" s="1061"/>
      <c r="G3124" s="1061"/>
      <c r="H3124" s="1061"/>
      <c r="I3124" s="1061"/>
      <c r="J3124" s="1062"/>
      <c r="K3124" s="192"/>
      <c r="L3124" s="1038"/>
      <c r="M3124" s="1039"/>
      <c r="N3124" s="1038"/>
      <c r="O3124" s="1039"/>
      <c r="P3124" s="1034"/>
      <c r="Q3124" s="1036"/>
      <c r="R3124" s="408"/>
      <c r="S3124" s="408"/>
      <c r="T3124" s="408"/>
      <c r="U3124" s="1034"/>
      <c r="V3124" s="1036"/>
      <c r="W3124" s="1034"/>
      <c r="X3124" s="1035"/>
      <c r="Y3124" s="286"/>
      <c r="Z3124" s="286"/>
      <c r="AA3124" s="286"/>
      <c r="AB3124" s="286"/>
      <c r="AC3124" s="223"/>
      <c r="AD3124" s="223"/>
      <c r="AE3124" s="223"/>
      <c r="AF3124" s="223"/>
      <c r="AG3124" s="223"/>
      <c r="AH3124" s="223"/>
      <c r="AI3124" s="223"/>
      <c r="AJ3124" s="223"/>
      <c r="AK3124" s="1034"/>
      <c r="AL3124" s="1035"/>
      <c r="AM3124" s="1035"/>
      <c r="AN3124" s="788"/>
      <c r="AO3124" s="789"/>
      <c r="AP3124" s="3"/>
      <c r="AQ3124" s="222">
        <f t="shared" si="1443"/>
        <v>1</v>
      </c>
    </row>
    <row r="3125" spans="2:46" s="162" customFormat="1" ht="12" customHeight="1" x14ac:dyDescent="0.15">
      <c r="B3125" s="1058"/>
      <c r="C3125" s="1063"/>
      <c r="D3125" s="1061"/>
      <c r="E3125" s="1061"/>
      <c r="F3125" s="1061"/>
      <c r="G3125" s="1061"/>
      <c r="H3125" s="1061"/>
      <c r="I3125" s="1061"/>
      <c r="J3125" s="1062"/>
      <c r="K3125" s="192"/>
      <c r="L3125" s="1038"/>
      <c r="M3125" s="1039"/>
      <c r="N3125" s="1038"/>
      <c r="O3125" s="1039"/>
      <c r="P3125" s="1034"/>
      <c r="Q3125" s="1036"/>
      <c r="R3125" s="408"/>
      <c r="S3125" s="408"/>
      <c r="T3125" s="408"/>
      <c r="U3125" s="1034"/>
      <c r="V3125" s="1036"/>
      <c r="W3125" s="1034"/>
      <c r="X3125" s="1035"/>
      <c r="Y3125" s="286"/>
      <c r="Z3125" s="286"/>
      <c r="AA3125" s="286"/>
      <c r="AB3125" s="286"/>
      <c r="AC3125" s="223"/>
      <c r="AD3125" s="223"/>
      <c r="AE3125" s="223"/>
      <c r="AF3125" s="223"/>
      <c r="AG3125" s="223"/>
      <c r="AH3125" s="223"/>
      <c r="AI3125" s="223"/>
      <c r="AJ3125" s="223"/>
      <c r="AK3125" s="1034"/>
      <c r="AL3125" s="1035"/>
      <c r="AM3125" s="1035"/>
      <c r="AN3125" s="788"/>
      <c r="AO3125" s="789"/>
      <c r="AP3125" s="3"/>
      <c r="AQ3125" s="222">
        <f t="shared" si="1443"/>
        <v>1</v>
      </c>
    </row>
    <row r="3126" spans="2:46" s="162" customFormat="1" ht="12" customHeight="1" x14ac:dyDescent="0.15">
      <c r="B3126" s="1058"/>
      <c r="C3126" s="1063"/>
      <c r="D3126" s="1061"/>
      <c r="E3126" s="1061"/>
      <c r="F3126" s="1061"/>
      <c r="G3126" s="1061"/>
      <c r="H3126" s="1061"/>
      <c r="I3126" s="1061"/>
      <c r="J3126" s="1062"/>
      <c r="K3126" s="192"/>
      <c r="L3126" s="1038"/>
      <c r="M3126" s="1039"/>
      <c r="N3126" s="1038"/>
      <c r="O3126" s="1039"/>
      <c r="P3126" s="1034"/>
      <c r="Q3126" s="1036"/>
      <c r="R3126" s="408"/>
      <c r="S3126" s="408"/>
      <c r="T3126" s="408"/>
      <c r="U3126" s="1034"/>
      <c r="V3126" s="1036"/>
      <c r="W3126" s="1034"/>
      <c r="X3126" s="1035"/>
      <c r="Y3126" s="286"/>
      <c r="Z3126" s="286"/>
      <c r="AA3126" s="286"/>
      <c r="AB3126" s="286"/>
      <c r="AC3126" s="223"/>
      <c r="AD3126" s="223"/>
      <c r="AE3126" s="223"/>
      <c r="AF3126" s="223"/>
      <c r="AG3126" s="223"/>
      <c r="AH3126" s="223"/>
      <c r="AI3126" s="223"/>
      <c r="AJ3126" s="223"/>
      <c r="AK3126" s="1034"/>
      <c r="AL3126" s="1035"/>
      <c r="AM3126" s="1035"/>
      <c r="AN3126" s="788"/>
      <c r="AO3126" s="789"/>
      <c r="AP3126" s="3"/>
      <c r="AQ3126" s="222">
        <f t="shared" si="1443"/>
        <v>1</v>
      </c>
    </row>
    <row r="3127" spans="2:46" s="162" customFormat="1" ht="12" customHeight="1" x14ac:dyDescent="0.15">
      <c r="B3127" s="1058"/>
      <c r="C3127" s="1063"/>
      <c r="D3127" s="1061"/>
      <c r="E3127" s="1061"/>
      <c r="F3127" s="1061"/>
      <c r="G3127" s="1061"/>
      <c r="H3127" s="1061"/>
      <c r="I3127" s="1061"/>
      <c r="J3127" s="1062"/>
      <c r="K3127" s="192"/>
      <c r="L3127" s="1038"/>
      <c r="M3127" s="1039"/>
      <c r="N3127" s="1038"/>
      <c r="O3127" s="1039"/>
      <c r="P3127" s="1034"/>
      <c r="Q3127" s="1036"/>
      <c r="R3127" s="408"/>
      <c r="S3127" s="408"/>
      <c r="T3127" s="408"/>
      <c r="U3127" s="1034"/>
      <c r="V3127" s="1036"/>
      <c r="W3127" s="1034"/>
      <c r="X3127" s="1035"/>
      <c r="Y3127" s="286"/>
      <c r="Z3127" s="286"/>
      <c r="AA3127" s="286"/>
      <c r="AB3127" s="286"/>
      <c r="AC3127" s="223"/>
      <c r="AD3127" s="223"/>
      <c r="AE3127" s="223"/>
      <c r="AF3127" s="223"/>
      <c r="AG3127" s="223"/>
      <c r="AH3127" s="223"/>
      <c r="AI3127" s="223"/>
      <c r="AJ3127" s="223"/>
      <c r="AK3127" s="1034"/>
      <c r="AL3127" s="1035"/>
      <c r="AM3127" s="1035"/>
      <c r="AN3127" s="788"/>
      <c r="AO3127" s="789"/>
      <c r="AP3127" s="3"/>
      <c r="AQ3127" s="222">
        <f t="shared" si="1443"/>
        <v>1</v>
      </c>
    </row>
    <row r="3128" spans="2:46" s="162" customFormat="1" ht="12" customHeight="1" x14ac:dyDescent="0.15">
      <c r="B3128" s="1058"/>
      <c r="C3128" s="1063"/>
      <c r="D3128" s="1061"/>
      <c r="E3128" s="1061"/>
      <c r="F3128" s="1061"/>
      <c r="G3128" s="1061"/>
      <c r="H3128" s="1061"/>
      <c r="I3128" s="1061"/>
      <c r="J3128" s="1062"/>
      <c r="K3128" s="192"/>
      <c r="L3128" s="1038"/>
      <c r="M3128" s="1039"/>
      <c r="N3128" s="1038"/>
      <c r="O3128" s="1039"/>
      <c r="P3128" s="1034"/>
      <c r="Q3128" s="1036"/>
      <c r="R3128" s="408"/>
      <c r="S3128" s="408"/>
      <c r="T3128" s="408"/>
      <c r="U3128" s="1034"/>
      <c r="V3128" s="1036"/>
      <c r="W3128" s="1034"/>
      <c r="X3128" s="1035"/>
      <c r="Y3128" s="286"/>
      <c r="Z3128" s="286"/>
      <c r="AA3128" s="286"/>
      <c r="AB3128" s="286"/>
      <c r="AC3128" s="223"/>
      <c r="AD3128" s="223"/>
      <c r="AE3128" s="223"/>
      <c r="AF3128" s="223"/>
      <c r="AG3128" s="223"/>
      <c r="AH3128" s="223"/>
      <c r="AI3128" s="223"/>
      <c r="AJ3128" s="223"/>
      <c r="AK3128" s="1034"/>
      <c r="AL3128" s="1035"/>
      <c r="AM3128" s="1035"/>
      <c r="AN3128" s="788"/>
      <c r="AO3128" s="789"/>
      <c r="AP3128" s="3"/>
      <c r="AQ3128" s="222">
        <f t="shared" si="1443"/>
        <v>1</v>
      </c>
    </row>
    <row r="3129" spans="2:46" s="162" customFormat="1" ht="12" customHeight="1" x14ac:dyDescent="0.15">
      <c r="B3129" s="1058"/>
      <c r="C3129" s="1063"/>
      <c r="D3129" s="1061"/>
      <c r="E3129" s="1061"/>
      <c r="F3129" s="1061"/>
      <c r="G3129" s="1061"/>
      <c r="H3129" s="1061"/>
      <c r="I3129" s="1061"/>
      <c r="J3129" s="1062"/>
      <c r="K3129" s="192"/>
      <c r="L3129" s="1038"/>
      <c r="M3129" s="1039"/>
      <c r="N3129" s="1038"/>
      <c r="O3129" s="1039"/>
      <c r="P3129" s="1034"/>
      <c r="Q3129" s="1036"/>
      <c r="R3129" s="408"/>
      <c r="S3129" s="408"/>
      <c r="T3129" s="408"/>
      <c r="U3129" s="1034"/>
      <c r="V3129" s="1036"/>
      <c r="W3129" s="1034"/>
      <c r="X3129" s="1035"/>
      <c r="Y3129" s="286"/>
      <c r="Z3129" s="286"/>
      <c r="AA3129" s="286"/>
      <c r="AB3129" s="286"/>
      <c r="AC3129" s="223"/>
      <c r="AD3129" s="223"/>
      <c r="AE3129" s="223"/>
      <c r="AF3129" s="223"/>
      <c r="AG3129" s="223"/>
      <c r="AH3129" s="223"/>
      <c r="AI3129" s="223"/>
      <c r="AJ3129" s="223"/>
      <c r="AK3129" s="1034"/>
      <c r="AL3129" s="1035"/>
      <c r="AM3129" s="1035"/>
      <c r="AN3129" s="788"/>
      <c r="AO3129" s="789"/>
      <c r="AP3129" s="3"/>
      <c r="AQ3129" s="222">
        <f t="shared" si="1443"/>
        <v>1</v>
      </c>
    </row>
    <row r="3130" spans="2:46" s="162" customFormat="1" ht="12" customHeight="1" x14ac:dyDescent="0.15">
      <c r="B3130" s="1058"/>
      <c r="C3130" s="1063"/>
      <c r="D3130" s="1061"/>
      <c r="E3130" s="1061"/>
      <c r="F3130" s="1061"/>
      <c r="G3130" s="1061"/>
      <c r="H3130" s="1061"/>
      <c r="I3130" s="1061"/>
      <c r="J3130" s="1062"/>
      <c r="K3130" s="192"/>
      <c r="L3130" s="1038"/>
      <c r="M3130" s="1039"/>
      <c r="N3130" s="1038"/>
      <c r="O3130" s="1039"/>
      <c r="P3130" s="1034"/>
      <c r="Q3130" s="1036"/>
      <c r="R3130" s="408"/>
      <c r="S3130" s="408"/>
      <c r="T3130" s="408"/>
      <c r="U3130" s="1034"/>
      <c r="V3130" s="1036"/>
      <c r="W3130" s="1034"/>
      <c r="X3130" s="1035"/>
      <c r="Y3130" s="286"/>
      <c r="Z3130" s="286"/>
      <c r="AA3130" s="286"/>
      <c r="AB3130" s="286"/>
      <c r="AC3130" s="223"/>
      <c r="AD3130" s="223"/>
      <c r="AE3130" s="223"/>
      <c r="AF3130" s="223"/>
      <c r="AG3130" s="223"/>
      <c r="AH3130" s="223"/>
      <c r="AI3130" s="223"/>
      <c r="AJ3130" s="223"/>
      <c r="AK3130" s="1034"/>
      <c r="AL3130" s="1035"/>
      <c r="AM3130" s="1035"/>
      <c r="AN3130" s="788"/>
      <c r="AO3130" s="789"/>
      <c r="AP3130" s="3"/>
      <c r="AQ3130" s="222">
        <f t="shared" si="1443"/>
        <v>1</v>
      </c>
    </row>
    <row r="3131" spans="2:46" s="162" customFormat="1" ht="12" customHeight="1" x14ac:dyDescent="0.15">
      <c r="B3131" s="1058"/>
      <c r="C3131" s="1063"/>
      <c r="D3131" s="1061"/>
      <c r="E3131" s="1061"/>
      <c r="F3131" s="1061"/>
      <c r="G3131" s="1061"/>
      <c r="H3131" s="1061"/>
      <c r="I3131" s="1061"/>
      <c r="J3131" s="1062"/>
      <c r="K3131" s="192"/>
      <c r="L3131" s="1038"/>
      <c r="M3131" s="1039"/>
      <c r="N3131" s="1038"/>
      <c r="O3131" s="1039"/>
      <c r="P3131" s="1034"/>
      <c r="Q3131" s="1036"/>
      <c r="R3131" s="408"/>
      <c r="S3131" s="408"/>
      <c r="T3131" s="408"/>
      <c r="U3131" s="1034"/>
      <c r="V3131" s="1036"/>
      <c r="W3131" s="1034"/>
      <c r="X3131" s="1035"/>
      <c r="Y3131" s="286"/>
      <c r="Z3131" s="286"/>
      <c r="AA3131" s="286"/>
      <c r="AB3131" s="286"/>
      <c r="AC3131" s="223"/>
      <c r="AD3131" s="223"/>
      <c r="AE3131" s="223"/>
      <c r="AF3131" s="223"/>
      <c r="AG3131" s="223"/>
      <c r="AH3131" s="223"/>
      <c r="AI3131" s="223"/>
      <c r="AJ3131" s="223"/>
      <c r="AK3131" s="1034"/>
      <c r="AL3131" s="1035"/>
      <c r="AM3131" s="1035"/>
      <c r="AN3131" s="788"/>
      <c r="AO3131" s="789"/>
      <c r="AP3131" s="3"/>
      <c r="AQ3131" s="222">
        <f t="shared" si="1443"/>
        <v>1</v>
      </c>
    </row>
    <row r="3132" spans="2:46" s="162" customFormat="1" ht="12" customHeight="1" x14ac:dyDescent="0.15">
      <c r="B3132" s="1058"/>
      <c r="C3132" s="1063"/>
      <c r="D3132" s="1061"/>
      <c r="E3132" s="1061"/>
      <c r="F3132" s="1061"/>
      <c r="G3132" s="1061"/>
      <c r="H3132" s="1061"/>
      <c r="I3132" s="1061"/>
      <c r="J3132" s="1062"/>
      <c r="K3132" s="192"/>
      <c r="L3132" s="1038"/>
      <c r="M3132" s="1039"/>
      <c r="N3132" s="1038"/>
      <c r="O3132" s="1039"/>
      <c r="P3132" s="1034"/>
      <c r="Q3132" s="1036"/>
      <c r="R3132" s="408"/>
      <c r="S3132" s="408"/>
      <c r="T3132" s="408"/>
      <c r="U3132" s="1034"/>
      <c r="V3132" s="1036"/>
      <c r="W3132" s="1034"/>
      <c r="X3132" s="1035"/>
      <c r="Y3132" s="286"/>
      <c r="Z3132" s="286"/>
      <c r="AA3132" s="286"/>
      <c r="AB3132" s="286"/>
      <c r="AC3132" s="223"/>
      <c r="AD3132" s="223"/>
      <c r="AE3132" s="223"/>
      <c r="AF3132" s="223"/>
      <c r="AG3132" s="223"/>
      <c r="AH3132" s="223"/>
      <c r="AI3132" s="223"/>
      <c r="AJ3132" s="223"/>
      <c r="AK3132" s="1034"/>
      <c r="AL3132" s="1035"/>
      <c r="AM3132" s="1035"/>
      <c r="AN3132" s="788"/>
      <c r="AO3132" s="789"/>
      <c r="AP3132" s="3"/>
      <c r="AQ3132" s="222">
        <f t="shared" si="1443"/>
        <v>1</v>
      </c>
    </row>
    <row r="3133" spans="2:46" s="162" customFormat="1" ht="12" customHeight="1" x14ac:dyDescent="0.15">
      <c r="B3133" s="1058"/>
      <c r="C3133" s="1063"/>
      <c r="D3133" s="1061"/>
      <c r="E3133" s="1061"/>
      <c r="F3133" s="1061"/>
      <c r="G3133" s="1061"/>
      <c r="H3133" s="1061"/>
      <c r="I3133" s="1061"/>
      <c r="J3133" s="1062"/>
      <c r="K3133" s="1016" t="s">
        <v>216</v>
      </c>
      <c r="L3133" s="1016" t="s">
        <v>215</v>
      </c>
      <c r="M3133" s="1016"/>
      <c r="N3133" s="1016"/>
      <c r="O3133" s="1016"/>
      <c r="P3133" s="1016"/>
      <c r="Q3133" s="1016"/>
      <c r="R3133" s="1016"/>
      <c r="S3133" s="1016"/>
      <c r="T3133" s="1016"/>
      <c r="U3133" s="1016"/>
      <c r="V3133" s="1016"/>
      <c r="W3133" s="1016"/>
      <c r="X3133" s="1016"/>
      <c r="Y3133" s="1040" t="s">
        <v>466</v>
      </c>
      <c r="Z3133" s="1041"/>
      <c r="AA3133" s="1041"/>
      <c r="AB3133" s="1042"/>
      <c r="AC3133" s="224">
        <f t="shared" ref="AC3133:AJ3133" si="1444">SUM(AC3113:AC3132)</f>
        <v>0</v>
      </c>
      <c r="AD3133" s="224">
        <f t="shared" si="1444"/>
        <v>0</v>
      </c>
      <c r="AE3133" s="224">
        <f t="shared" si="1444"/>
        <v>6.0000000000000001E-3</v>
      </c>
      <c r="AF3133" s="224">
        <f t="shared" si="1444"/>
        <v>0</v>
      </c>
      <c r="AG3133" s="224">
        <f t="shared" si="1444"/>
        <v>0</v>
      </c>
      <c r="AH3133" s="224">
        <f t="shared" si="1444"/>
        <v>0</v>
      </c>
      <c r="AI3133" s="224">
        <f t="shared" si="1444"/>
        <v>0</v>
      </c>
      <c r="AJ3133" s="224">
        <f t="shared" si="1444"/>
        <v>0</v>
      </c>
      <c r="AK3133" s="1040" t="s">
        <v>214</v>
      </c>
      <c r="AL3133" s="1041"/>
      <c r="AM3133" s="1041"/>
      <c r="AN3133" s="788"/>
      <c r="AO3133" s="789"/>
      <c r="AP3133" s="3"/>
    </row>
    <row r="3134" spans="2:46" s="162" customFormat="1" ht="12" customHeight="1" x14ac:dyDescent="0.15">
      <c r="B3134" s="1058"/>
      <c r="C3134" s="1063"/>
      <c r="D3134" s="1061"/>
      <c r="E3134" s="1061"/>
      <c r="F3134" s="1061"/>
      <c r="G3134" s="1061"/>
      <c r="H3134" s="1061"/>
      <c r="I3134" s="1061"/>
      <c r="J3134" s="1062"/>
      <c r="K3134" s="1016"/>
      <c r="L3134" s="1016" t="s">
        <v>467</v>
      </c>
      <c r="M3134" s="1016"/>
      <c r="N3134" s="1016"/>
      <c r="O3134" s="1016" t="s">
        <v>213</v>
      </c>
      <c r="P3134" s="1016"/>
      <c r="Q3134" s="1016"/>
      <c r="R3134" s="1016"/>
      <c r="S3134" s="1016"/>
      <c r="T3134" s="1016"/>
      <c r="U3134" s="1016"/>
      <c r="V3134" s="1016"/>
      <c r="W3134" s="1016"/>
      <c r="X3134" s="1016"/>
      <c r="Y3134" s="193">
        <f>COUNTIF(Y3113:Y3132,"○")</f>
        <v>0</v>
      </c>
      <c r="Z3134" s="193">
        <f>COUNTIF(Z3113:Z3132,"○")</f>
        <v>0</v>
      </c>
      <c r="AA3134" s="193">
        <f>COUNTIF(AA3113:AA3132,"○")</f>
        <v>0</v>
      </c>
      <c r="AB3134" s="193">
        <f>COUNTIF(AB3113:AB3132,"○")</f>
        <v>0</v>
      </c>
      <c r="AC3134" s="193">
        <f t="shared" ref="AC3134:AJ3134" si="1445">COUNT(AC3113:AC3132)</f>
        <v>0</v>
      </c>
      <c r="AD3134" s="193">
        <f t="shared" si="1445"/>
        <v>0</v>
      </c>
      <c r="AE3134" s="193">
        <f t="shared" si="1445"/>
        <v>1</v>
      </c>
      <c r="AF3134" s="193">
        <f t="shared" si="1445"/>
        <v>0</v>
      </c>
      <c r="AG3134" s="193">
        <f t="shared" si="1445"/>
        <v>0</v>
      </c>
      <c r="AH3134" s="193">
        <f t="shared" si="1445"/>
        <v>0</v>
      </c>
      <c r="AI3134" s="193">
        <f t="shared" si="1445"/>
        <v>0</v>
      </c>
      <c r="AJ3134" s="193">
        <f t="shared" si="1445"/>
        <v>0</v>
      </c>
      <c r="AK3134" s="1043"/>
      <c r="AL3134" s="1044"/>
      <c r="AM3134" s="1044"/>
      <c r="AN3134" s="1044"/>
      <c r="AO3134" s="1045"/>
      <c r="AP3134" s="3"/>
    </row>
    <row r="3135" spans="2:46" ht="12" customHeight="1" x14ac:dyDescent="0.15">
      <c r="B3135" s="1058"/>
      <c r="C3135" s="1063"/>
      <c r="D3135" s="1061"/>
      <c r="E3135" s="1061"/>
      <c r="F3135" s="1061"/>
      <c r="G3135" s="1061"/>
      <c r="H3135" s="1061"/>
      <c r="I3135" s="1061"/>
      <c r="J3135" s="1062"/>
      <c r="K3135" s="1016"/>
      <c r="L3135" s="1016"/>
      <c r="M3135" s="1016"/>
      <c r="N3135" s="1016"/>
      <c r="O3135" s="1016" t="s">
        <v>468</v>
      </c>
      <c r="P3135" s="1016"/>
      <c r="Q3135" s="1016"/>
      <c r="R3135" s="1016"/>
      <c r="S3135" s="1016"/>
      <c r="T3135" s="1016"/>
      <c r="U3135" s="1016"/>
      <c r="V3135" s="1016"/>
      <c r="W3135" s="1016"/>
      <c r="X3135" s="1016"/>
      <c r="Y3135" s="1034" t="str">
        <f>IF(Y3134&gt;0,"Ⅳ",IF(Z3134&gt;0,"Ⅲ",IF(AA3134&gt;0,"Ⅱa",IF(AB3134&gt;0,"Ⅱb","Ⅰ"))))</f>
        <v>Ⅰ</v>
      </c>
      <c r="Z3135" s="1035"/>
      <c r="AA3135" s="1035"/>
      <c r="AB3135" s="1036"/>
      <c r="AC3135" s="1034" t="str">
        <f>IF(AC3134&gt;0,"Ⅳ",IF(AD3134&gt;0,"Ⅲ",IF(AE3134&gt;0,"Ⅱa",IF(AF3134&gt;0,"Ⅱb","Ⅰ"))))</f>
        <v>Ⅱa</v>
      </c>
      <c r="AD3135" s="1035"/>
      <c r="AE3135" s="1035"/>
      <c r="AF3135" s="1036"/>
      <c r="AG3135" s="1034" t="str">
        <f>IF(AG3134&gt;0,"Ⅳ",IF(AH3134&gt;0,"Ⅲ",IF(AI3134&gt;0,"Ⅱa",IF(AJ3134&gt;0,"Ⅱb","Ⅰ"))))</f>
        <v>Ⅰ</v>
      </c>
      <c r="AH3135" s="1035"/>
      <c r="AI3135" s="1035"/>
      <c r="AJ3135" s="1036"/>
      <c r="AK3135" s="1046"/>
      <c r="AL3135" s="1047"/>
      <c r="AM3135" s="1047"/>
      <c r="AN3135" s="1047"/>
      <c r="AO3135" s="1048"/>
      <c r="AP3135" s="3"/>
      <c r="AQ3135" s="282" t="s">
        <v>312</v>
      </c>
      <c r="AR3135" s="282" t="s">
        <v>313</v>
      </c>
      <c r="AS3135" s="699" t="s">
        <v>316</v>
      </c>
      <c r="AT3135" s="1026"/>
    </row>
    <row r="3136" spans="2:46" ht="12" customHeight="1" x14ac:dyDescent="0.15">
      <c r="B3136" s="1058"/>
      <c r="C3136" s="1063"/>
      <c r="D3136" s="1061"/>
      <c r="E3136" s="1061"/>
      <c r="F3136" s="1061"/>
      <c r="G3136" s="1061"/>
      <c r="H3136" s="1061"/>
      <c r="I3136" s="1061"/>
      <c r="J3136" s="1062"/>
      <c r="K3136" s="1016"/>
      <c r="L3136" s="1016" t="s">
        <v>469</v>
      </c>
      <c r="M3136" s="1016"/>
      <c r="N3136" s="1016"/>
      <c r="O3136" s="1016" t="s">
        <v>212</v>
      </c>
      <c r="P3136" s="1016"/>
      <c r="Q3136" s="1016"/>
      <c r="R3136" s="1016"/>
      <c r="S3136" s="1016"/>
      <c r="T3136" s="1016"/>
      <c r="U3136" s="1016"/>
      <c r="V3136" s="1016"/>
      <c r="W3136" s="1016"/>
      <c r="X3136" s="1016"/>
      <c r="Y3136" s="187" t="s">
        <v>32</v>
      </c>
      <c r="Z3136" s="187" t="s">
        <v>33</v>
      </c>
      <c r="AA3136" s="1027" t="s">
        <v>34</v>
      </c>
      <c r="AB3136" s="1027"/>
      <c r="AC3136" s="187" t="s">
        <v>32</v>
      </c>
      <c r="AD3136" s="187" t="s">
        <v>33</v>
      </c>
      <c r="AE3136" s="1027" t="s">
        <v>34</v>
      </c>
      <c r="AF3136" s="1027"/>
      <c r="AG3136" s="187" t="s">
        <v>32</v>
      </c>
      <c r="AH3136" s="187" t="s">
        <v>33</v>
      </c>
      <c r="AI3136" s="1027" t="s">
        <v>34</v>
      </c>
      <c r="AJ3136" s="1027"/>
      <c r="AK3136" s="1046"/>
      <c r="AL3136" s="1047"/>
      <c r="AM3136" s="1047"/>
      <c r="AN3136" s="1047"/>
      <c r="AO3136" s="1048"/>
      <c r="AP3136" s="3"/>
      <c r="AQ3136" s="1028">
        <f>+Y3134+Z3134</f>
        <v>0</v>
      </c>
      <c r="AR3136" s="1029"/>
      <c r="AS3136" s="1028">
        <f>+AA3134+AB3134</f>
        <v>0</v>
      </c>
      <c r="AT3136" s="1029"/>
    </row>
    <row r="3137" spans="2:86" ht="12" customHeight="1" x14ac:dyDescent="0.15">
      <c r="B3137" s="1058"/>
      <c r="C3137" s="1063"/>
      <c r="D3137" s="1061"/>
      <c r="E3137" s="1061"/>
      <c r="F3137" s="1061"/>
      <c r="G3137" s="1061"/>
      <c r="H3137" s="1061"/>
      <c r="I3137" s="1061"/>
      <c r="J3137" s="1062"/>
      <c r="K3137" s="1016"/>
      <c r="L3137" s="1016"/>
      <c r="M3137" s="1016"/>
      <c r="N3137" s="1016"/>
      <c r="O3137" s="1016" t="s">
        <v>470</v>
      </c>
      <c r="P3137" s="1016"/>
      <c r="Q3137" s="1016"/>
      <c r="R3137" s="1016"/>
      <c r="S3137" s="1016"/>
      <c r="T3137" s="1016"/>
      <c r="U3137" s="1016"/>
      <c r="V3137" s="1016"/>
      <c r="W3137" s="1016"/>
      <c r="X3137" s="1016"/>
      <c r="Y3137" s="193" t="str">
        <f>IF(Y3134=0,"",1)</f>
        <v/>
      </c>
      <c r="Z3137" s="193" t="str">
        <f>IF(Z3134=0,"",1)</f>
        <v/>
      </c>
      <c r="AA3137" s="1030" t="str">
        <f>IF(AQ3136=1,"",IF(AS3136&gt;0,1,""))</f>
        <v/>
      </c>
      <c r="AB3137" s="1031"/>
      <c r="AC3137" s="193">
        <f>+AC3134</f>
        <v>0</v>
      </c>
      <c r="AD3137" s="193">
        <f>AD3134</f>
        <v>0</v>
      </c>
      <c r="AE3137" s="1030">
        <f>AE3134+AF3134</f>
        <v>1</v>
      </c>
      <c r="AF3137" s="1031"/>
      <c r="AG3137" s="193">
        <f>AG3134</f>
        <v>0</v>
      </c>
      <c r="AH3137" s="193">
        <f>AH3134</f>
        <v>0</v>
      </c>
      <c r="AI3137" s="1030">
        <f>AI3134+AJ3134</f>
        <v>0</v>
      </c>
      <c r="AJ3137" s="1031"/>
      <c r="AK3137" s="1046"/>
      <c r="AL3137" s="1047"/>
      <c r="AM3137" s="1047"/>
      <c r="AN3137" s="1047"/>
      <c r="AO3137" s="1048"/>
      <c r="AP3137" s="3"/>
      <c r="AQ3137" s="197">
        <f>+Y3134+AC3137+AG3137</f>
        <v>0</v>
      </c>
      <c r="AR3137" s="197">
        <f>+Z3134+AD3137+AH3137</f>
        <v>0</v>
      </c>
      <c r="AS3137" s="1032">
        <f>+AS3136+AE3137+AI3137</f>
        <v>1</v>
      </c>
      <c r="AT3137" s="1033"/>
    </row>
    <row r="3138" spans="2:86" ht="12" customHeight="1" x14ac:dyDescent="0.15">
      <c r="B3138" s="1058"/>
      <c r="C3138" s="1063"/>
      <c r="D3138" s="1061"/>
      <c r="E3138" s="1061"/>
      <c r="F3138" s="1061"/>
      <c r="G3138" s="1061"/>
      <c r="H3138" s="1061"/>
      <c r="I3138" s="1061"/>
      <c r="J3138" s="1062"/>
      <c r="K3138" s="1016"/>
      <c r="L3138" s="1016"/>
      <c r="M3138" s="1016"/>
      <c r="N3138" s="1016"/>
      <c r="O3138" s="1016" t="s">
        <v>471</v>
      </c>
      <c r="P3138" s="1016"/>
      <c r="Q3138" s="1016"/>
      <c r="R3138" s="1016"/>
      <c r="S3138" s="1016"/>
      <c r="T3138" s="1016"/>
      <c r="U3138" s="1016"/>
      <c r="V3138" s="1016"/>
      <c r="W3138" s="1016"/>
      <c r="X3138" s="1016"/>
      <c r="Y3138" s="1034" t="s">
        <v>875</v>
      </c>
      <c r="Z3138" s="1035"/>
      <c r="AA3138" s="1035"/>
      <c r="AB3138" s="1036"/>
      <c r="AC3138" s="1034" t="str">
        <f>IF(AC3137&gt;0,"Ⅳ",IF(AD3137&gt;0,"Ⅲ",IF(AE3137&gt;0,"Ⅱ","Ⅰ")))</f>
        <v>Ⅱ</v>
      </c>
      <c r="AD3138" s="1035"/>
      <c r="AE3138" s="1035"/>
      <c r="AF3138" s="1036"/>
      <c r="AG3138" s="1034" t="str">
        <f>IF(AG3137&gt;0,"Ⅳ",IF(AH3137&gt;0,"Ⅲ",IF(AI3137&gt;0,"Ⅱ","Ⅰ")))</f>
        <v>Ⅰ</v>
      </c>
      <c r="AH3138" s="1035"/>
      <c r="AI3138" s="1035"/>
      <c r="AJ3138" s="1036"/>
      <c r="AK3138" s="1046"/>
      <c r="AL3138" s="1047"/>
      <c r="AM3138" s="1047"/>
      <c r="AN3138" s="1047"/>
      <c r="AO3138" s="1048"/>
      <c r="AP3138" s="3"/>
      <c r="AQ3138" s="1037" t="str">
        <f>IF(AQ3137&gt;0,"Ⅳ",IF(AR3137&gt;0,"Ⅲ",IF(AS3137&gt;0,"Ⅱ","Ⅰ")))</f>
        <v>Ⅱ</v>
      </c>
      <c r="AR3138" s="1037"/>
      <c r="AS3138" s="1037"/>
      <c r="AT3138" s="1037"/>
    </row>
    <row r="3139" spans="2:86" ht="12" customHeight="1" x14ac:dyDescent="0.15">
      <c r="B3139" s="1058"/>
      <c r="C3139" s="1063"/>
      <c r="D3139" s="1061"/>
      <c r="E3139" s="1061"/>
      <c r="F3139" s="1061"/>
      <c r="G3139" s="1061"/>
      <c r="H3139" s="1061"/>
      <c r="I3139" s="1061"/>
      <c r="J3139" s="1062"/>
      <c r="K3139" s="1016"/>
      <c r="L3139" s="1016"/>
      <c r="M3139" s="1016"/>
      <c r="N3139" s="1016"/>
      <c r="O3139" s="1016" t="s">
        <v>472</v>
      </c>
      <c r="P3139" s="1016"/>
      <c r="Q3139" s="1016"/>
      <c r="R3139" s="1016"/>
      <c r="S3139" s="1016"/>
      <c r="T3139" s="1016"/>
      <c r="U3139" s="1016"/>
      <c r="V3139" s="1016"/>
      <c r="W3139" s="1016"/>
      <c r="X3139" s="1016"/>
      <c r="Y3139" s="1034" t="str">
        <f>IF(COUNTIF(Y3138:AJ3138,"Ⅳ")&gt;0,"Ⅳ",IF(COUNTIF(Y3138:AJ3138,"Ⅲ")&gt;0,"Ⅲ",IF(COUNTIF(Y3138:AJ3138,"Ⅱ")&gt;0,"Ⅱ","Ⅰ")))</f>
        <v>Ⅱ</v>
      </c>
      <c r="Z3139" s="1035"/>
      <c r="AA3139" s="1035"/>
      <c r="AB3139" s="1035"/>
      <c r="AC3139" s="1035"/>
      <c r="AD3139" s="1035"/>
      <c r="AE3139" s="1035"/>
      <c r="AF3139" s="1035"/>
      <c r="AG3139" s="1035"/>
      <c r="AH3139" s="1035"/>
      <c r="AI3139" s="1035"/>
      <c r="AJ3139" s="1036"/>
      <c r="AK3139" s="1049"/>
      <c r="AL3139" s="1050"/>
      <c r="AM3139" s="1050"/>
      <c r="AN3139" s="1050"/>
      <c r="AO3139" s="1051"/>
      <c r="AP3139" s="3"/>
    </row>
    <row r="3140" spans="2:86" ht="14.25" customHeight="1" x14ac:dyDescent="0.15">
      <c r="B3140" s="1058"/>
      <c r="C3140" s="1063"/>
      <c r="D3140" s="1061"/>
      <c r="E3140" s="1061"/>
      <c r="F3140" s="1061"/>
      <c r="G3140" s="1061"/>
      <c r="H3140" s="1061"/>
      <c r="I3140" s="1061"/>
      <c r="J3140" s="1062"/>
      <c r="K3140" s="1016" t="s">
        <v>169</v>
      </c>
      <c r="L3140" s="1017"/>
      <c r="M3140" s="1017"/>
      <c r="N3140" s="1017"/>
      <c r="O3140" s="1017"/>
      <c r="P3140" s="1017"/>
      <c r="Q3140" s="1017"/>
      <c r="R3140" s="1017"/>
      <c r="S3140" s="1017"/>
      <c r="T3140" s="1017"/>
      <c r="U3140" s="1017"/>
      <c r="V3140" s="1017"/>
      <c r="W3140" s="1017"/>
      <c r="X3140" s="1017"/>
      <c r="Y3140" s="1017"/>
      <c r="Z3140" s="1017"/>
      <c r="AA3140" s="1017"/>
      <c r="AB3140" s="1017"/>
      <c r="AC3140" s="1017"/>
      <c r="AD3140" s="1017"/>
      <c r="AE3140" s="1017"/>
      <c r="AF3140" s="1017"/>
      <c r="AG3140" s="1017"/>
      <c r="AH3140" s="1017"/>
      <c r="AI3140" s="1017"/>
      <c r="AJ3140" s="1017"/>
      <c r="AK3140" s="1017"/>
      <c r="AL3140" s="1017"/>
      <c r="AM3140" s="1017"/>
      <c r="AN3140" s="1017"/>
      <c r="AO3140" s="1017"/>
      <c r="AP3140" s="3"/>
    </row>
    <row r="3141" spans="2:86" ht="14.25" customHeight="1" x14ac:dyDescent="0.15">
      <c r="B3141" s="1058"/>
      <c r="C3141" s="1063"/>
      <c r="D3141" s="1061"/>
      <c r="E3141" s="1061"/>
      <c r="F3141" s="1061"/>
      <c r="G3141" s="1061"/>
      <c r="H3141" s="1061"/>
      <c r="I3141" s="1061"/>
      <c r="J3141" s="1062"/>
      <c r="K3141" s="1016"/>
      <c r="L3141" s="1017"/>
      <c r="M3141" s="1017"/>
      <c r="N3141" s="1017"/>
      <c r="O3141" s="1017"/>
      <c r="P3141" s="1017"/>
      <c r="Q3141" s="1017"/>
      <c r="R3141" s="1017"/>
      <c r="S3141" s="1017"/>
      <c r="T3141" s="1017"/>
      <c r="U3141" s="1017"/>
      <c r="V3141" s="1017"/>
      <c r="W3141" s="1017"/>
      <c r="X3141" s="1017"/>
      <c r="Y3141" s="1017"/>
      <c r="Z3141" s="1017"/>
      <c r="AA3141" s="1017"/>
      <c r="AB3141" s="1017"/>
      <c r="AC3141" s="1017"/>
      <c r="AD3141" s="1017"/>
      <c r="AE3141" s="1017"/>
      <c r="AF3141" s="1017"/>
      <c r="AG3141" s="1017"/>
      <c r="AH3141" s="1017"/>
      <c r="AI3141" s="1017"/>
      <c r="AJ3141" s="1017"/>
      <c r="AK3141" s="1017"/>
      <c r="AL3141" s="1017"/>
      <c r="AM3141" s="1017"/>
      <c r="AN3141" s="1017"/>
      <c r="AO3141" s="1017"/>
      <c r="AP3141" s="3"/>
    </row>
    <row r="3142" spans="2:86" ht="12" customHeight="1" x14ac:dyDescent="0.15">
      <c r="B3142" s="1058"/>
      <c r="C3142" s="1063"/>
      <c r="D3142" s="1061"/>
      <c r="E3142" s="1061"/>
      <c r="F3142" s="1061"/>
      <c r="G3142" s="1061"/>
      <c r="H3142" s="1061"/>
      <c r="I3142" s="1061"/>
      <c r="J3142" s="1062"/>
      <c r="K3142" s="1018" t="s">
        <v>473</v>
      </c>
      <c r="L3142" s="1018"/>
      <c r="M3142" s="1018"/>
      <c r="N3142" s="1018"/>
      <c r="O3142" s="1018"/>
      <c r="P3142" s="1018"/>
      <c r="Q3142" s="1018"/>
      <c r="R3142" s="1018"/>
      <c r="S3142" s="1018"/>
      <c r="T3142" s="1018"/>
      <c r="U3142" s="1018"/>
      <c r="V3142" s="1018"/>
      <c r="W3142" s="1018"/>
      <c r="X3142" s="1018"/>
      <c r="Y3142" s="1018"/>
      <c r="Z3142" s="1018"/>
      <c r="AA3142" s="1018"/>
      <c r="AB3142" s="1018"/>
      <c r="AC3142" s="1018"/>
      <c r="AD3142" s="1018"/>
      <c r="AE3142" s="1018"/>
      <c r="AF3142" s="1018"/>
      <c r="AG3142" s="1018"/>
      <c r="AH3142" s="1018"/>
      <c r="AI3142" s="1018"/>
      <c r="AJ3142" s="1018"/>
      <c r="AK3142" s="1018"/>
      <c r="AL3142" s="1018"/>
      <c r="AM3142" s="1018"/>
      <c r="AN3142" s="1018"/>
      <c r="AO3142" s="1018"/>
      <c r="AP3142" s="3"/>
    </row>
    <row r="3143" spans="2:86" ht="12" customHeight="1" x14ac:dyDescent="0.15">
      <c r="B3143" s="1058"/>
      <c r="C3143" s="1063"/>
      <c r="D3143" s="1061"/>
      <c r="E3143" s="1061"/>
      <c r="F3143" s="1061"/>
      <c r="G3143" s="1061"/>
      <c r="H3143" s="1061"/>
      <c r="I3143" s="1061"/>
      <c r="J3143" s="1062"/>
      <c r="K3143" s="1019" t="s">
        <v>523</v>
      </c>
      <c r="L3143" s="1019"/>
      <c r="M3143" s="1019"/>
      <c r="N3143" s="1019"/>
      <c r="O3143" s="1019"/>
      <c r="P3143" s="1019"/>
      <c r="Q3143" s="1019"/>
      <c r="R3143" s="1019"/>
      <c r="S3143" s="1019"/>
      <c r="T3143" s="1019"/>
      <c r="U3143" s="1019"/>
      <c r="V3143" s="1019"/>
      <c r="W3143" s="1019"/>
      <c r="X3143" s="1019"/>
      <c r="Y3143" s="1019"/>
      <c r="Z3143" s="1019"/>
      <c r="AA3143" s="1019"/>
      <c r="AB3143" s="1019"/>
      <c r="AC3143" s="1019"/>
      <c r="AD3143" s="1019"/>
      <c r="AE3143" s="1019"/>
      <c r="AF3143" s="1019"/>
      <c r="AG3143" s="1019"/>
      <c r="AH3143" s="1019"/>
      <c r="AI3143" s="1019"/>
      <c r="AJ3143" s="1019"/>
      <c r="AK3143" s="1019"/>
      <c r="AL3143" s="1019"/>
      <c r="AM3143" s="1019"/>
      <c r="AN3143" s="1019"/>
      <c r="AO3143" s="1019"/>
      <c r="AP3143" s="3"/>
    </row>
    <row r="3144" spans="2:86" ht="12" customHeight="1" x14ac:dyDescent="0.15">
      <c r="B3144" s="1058"/>
      <c r="C3144" s="1063"/>
      <c r="D3144" s="1061"/>
      <c r="E3144" s="1061"/>
      <c r="F3144" s="1061"/>
      <c r="G3144" s="1061"/>
      <c r="H3144" s="1061"/>
      <c r="I3144" s="1061"/>
      <c r="J3144" s="1062"/>
      <c r="K3144" s="194" t="s">
        <v>474</v>
      </c>
      <c r="L3144" s="195"/>
      <c r="M3144" s="195"/>
      <c r="N3144" s="195"/>
      <c r="O3144" s="195"/>
      <c r="P3144" s="195"/>
      <c r="Q3144" s="195"/>
      <c r="R3144" s="195"/>
      <c r="S3144" s="195"/>
      <c r="T3144" s="195"/>
      <c r="U3144" s="195"/>
      <c r="V3144" s="195"/>
      <c r="W3144" s="195"/>
      <c r="X3144" s="195"/>
      <c r="Y3144" s="195"/>
      <c r="Z3144" s="195"/>
      <c r="AA3144" s="195"/>
      <c r="AB3144" s="195"/>
      <c r="AC3144" s="195"/>
      <c r="AD3144" s="195"/>
      <c r="AE3144" s="195"/>
      <c r="AF3144" s="195"/>
      <c r="AG3144" s="195"/>
      <c r="AH3144" s="195"/>
      <c r="AI3144" s="195"/>
      <c r="AJ3144" s="195"/>
      <c r="AK3144" s="195"/>
      <c r="AL3144" s="195"/>
      <c r="AM3144" s="195"/>
      <c r="AN3144" s="195"/>
      <c r="AO3144" s="196"/>
      <c r="AP3144" s="3"/>
    </row>
    <row r="3145" spans="2:86" ht="12" customHeight="1" x14ac:dyDescent="0.15">
      <c r="B3145" s="1058"/>
      <c r="C3145" s="1063"/>
      <c r="D3145" s="1061"/>
      <c r="E3145" s="1061"/>
      <c r="F3145" s="1061"/>
      <c r="G3145" s="1061"/>
      <c r="H3145" s="1061"/>
      <c r="I3145" s="1061"/>
      <c r="J3145" s="1062"/>
      <c r="K3145" s="194" t="s">
        <v>475</v>
      </c>
      <c r="L3145" s="195"/>
      <c r="M3145" s="195"/>
      <c r="N3145" s="195"/>
      <c r="O3145" s="195"/>
      <c r="P3145" s="195"/>
      <c r="Q3145" s="195"/>
      <c r="R3145" s="195"/>
      <c r="S3145" s="195"/>
      <c r="T3145" s="195"/>
      <c r="U3145" s="195"/>
      <c r="V3145" s="195"/>
      <c r="W3145" s="195"/>
      <c r="X3145" s="195"/>
      <c r="Y3145" s="195"/>
      <c r="Z3145" s="195"/>
      <c r="AA3145" s="195"/>
      <c r="AB3145" s="195"/>
      <c r="AC3145" s="195"/>
      <c r="AD3145" s="195"/>
      <c r="AE3145" s="195"/>
      <c r="AF3145" s="195"/>
      <c r="AG3145" s="195"/>
      <c r="AH3145" s="195"/>
      <c r="AI3145" s="195"/>
      <c r="AJ3145" s="195"/>
      <c r="AK3145" s="195"/>
      <c r="AL3145" s="195"/>
      <c r="AM3145" s="195"/>
      <c r="AN3145" s="195"/>
      <c r="AO3145" s="196"/>
      <c r="AP3145" s="3"/>
    </row>
    <row r="3146" spans="2:86" ht="12" customHeight="1" x14ac:dyDescent="0.15">
      <c r="B3146" s="1058"/>
      <c r="C3146" s="1063"/>
      <c r="D3146" s="1061"/>
      <c r="E3146" s="1061"/>
      <c r="F3146" s="1061"/>
      <c r="G3146" s="1061"/>
      <c r="H3146" s="1061"/>
      <c r="I3146" s="1061"/>
      <c r="J3146" s="1062"/>
      <c r="K3146" s="1020" t="s">
        <v>476</v>
      </c>
      <c r="L3146" s="1021"/>
      <c r="M3146" s="1021"/>
      <c r="N3146" s="1021"/>
      <c r="O3146" s="1021"/>
      <c r="P3146" s="1021"/>
      <c r="Q3146" s="1021"/>
      <c r="R3146" s="1021"/>
      <c r="S3146" s="1021"/>
      <c r="T3146" s="1021"/>
      <c r="U3146" s="1021"/>
      <c r="V3146" s="1021"/>
      <c r="W3146" s="1021"/>
      <c r="X3146" s="1021"/>
      <c r="Y3146" s="1021"/>
      <c r="Z3146" s="1021"/>
      <c r="AA3146" s="1021"/>
      <c r="AB3146" s="1021"/>
      <c r="AC3146" s="1021"/>
      <c r="AD3146" s="1021"/>
      <c r="AE3146" s="1021"/>
      <c r="AF3146" s="1021"/>
      <c r="AG3146" s="1021"/>
      <c r="AH3146" s="1021"/>
      <c r="AI3146" s="1021"/>
      <c r="AJ3146" s="1021"/>
      <c r="AK3146" s="1021"/>
      <c r="AL3146" s="1021"/>
      <c r="AM3146" s="1021"/>
      <c r="AN3146" s="1021"/>
      <c r="AO3146" s="1022"/>
      <c r="AP3146" s="3"/>
    </row>
    <row r="3147" spans="2:86" ht="12" customHeight="1" x14ac:dyDescent="0.15">
      <c r="B3147" s="591"/>
      <c r="C3147" s="1064"/>
      <c r="D3147" s="1065"/>
      <c r="E3147" s="1065"/>
      <c r="F3147" s="1065"/>
      <c r="G3147" s="1065"/>
      <c r="H3147" s="1065"/>
      <c r="I3147" s="1065"/>
      <c r="J3147" s="1066"/>
      <c r="K3147" s="1023"/>
      <c r="L3147" s="1024"/>
      <c r="M3147" s="1024"/>
      <c r="N3147" s="1024"/>
      <c r="O3147" s="1024"/>
      <c r="P3147" s="1024"/>
      <c r="Q3147" s="1024"/>
      <c r="R3147" s="1024"/>
      <c r="S3147" s="1024"/>
      <c r="T3147" s="1024"/>
      <c r="U3147" s="1024"/>
      <c r="V3147" s="1024"/>
      <c r="W3147" s="1024"/>
      <c r="X3147" s="1024"/>
      <c r="Y3147" s="1024"/>
      <c r="Z3147" s="1024"/>
      <c r="AA3147" s="1024"/>
      <c r="AB3147" s="1024"/>
      <c r="AC3147" s="1024"/>
      <c r="AD3147" s="1024"/>
      <c r="AE3147" s="1024"/>
      <c r="AF3147" s="1024"/>
      <c r="AG3147" s="1024"/>
      <c r="AH3147" s="1024"/>
      <c r="AI3147" s="1024"/>
      <c r="AJ3147" s="1024"/>
      <c r="AK3147" s="1024"/>
      <c r="AL3147" s="1024"/>
      <c r="AM3147" s="1024"/>
      <c r="AN3147" s="1024"/>
      <c r="AO3147" s="1025"/>
      <c r="AP3147" s="3"/>
    </row>
    <row r="3148" spans="2:86" s="9" customFormat="1" ht="12" customHeight="1" x14ac:dyDescent="0.15">
      <c r="B3148" s="3" t="s">
        <v>527</v>
      </c>
      <c r="AQ3148" s="162"/>
      <c r="AR3148" s="162"/>
      <c r="AS3148" s="162"/>
      <c r="AT3148" s="162"/>
      <c r="AU3148" s="162"/>
      <c r="AV3148" s="162"/>
      <c r="AW3148" s="162"/>
      <c r="AX3148" s="162"/>
      <c r="AY3148" s="162"/>
      <c r="AZ3148" s="162"/>
      <c r="BA3148" s="162"/>
      <c r="BB3148" s="162"/>
      <c r="BC3148" s="162"/>
      <c r="BD3148" s="162"/>
      <c r="BE3148" s="162"/>
      <c r="BF3148" s="162"/>
      <c r="BG3148" s="162"/>
      <c r="BH3148" s="162"/>
      <c r="BI3148" s="162"/>
      <c r="BJ3148" s="162"/>
      <c r="BK3148" s="162"/>
      <c r="BL3148" s="162"/>
      <c r="BM3148" s="162"/>
      <c r="BN3148" s="162"/>
      <c r="BO3148" s="162"/>
      <c r="BP3148" s="162"/>
      <c r="BQ3148" s="162"/>
      <c r="BR3148" s="162"/>
      <c r="BS3148" s="162"/>
      <c r="BT3148" s="162"/>
      <c r="BU3148" s="162"/>
      <c r="BV3148" s="162"/>
      <c r="BW3148" s="162"/>
      <c r="BX3148" s="162"/>
      <c r="BY3148" s="162"/>
      <c r="BZ3148" s="162"/>
      <c r="CA3148" s="162"/>
      <c r="CB3148" s="162"/>
      <c r="CC3148" s="162"/>
      <c r="CD3148" s="162"/>
      <c r="CE3148" s="162"/>
      <c r="CF3148" s="162"/>
      <c r="CG3148" s="162"/>
      <c r="CH3148" s="162"/>
    </row>
    <row r="3149" spans="2:86" ht="12" customHeight="1" thickBot="1" x14ac:dyDescent="0.2">
      <c r="B3149" s="3" t="s">
        <v>524</v>
      </c>
    </row>
    <row r="3150" spans="2:86" ht="12" customHeight="1" x14ac:dyDescent="0.15">
      <c r="B3150" s="3" t="s">
        <v>525</v>
      </c>
      <c r="AU3150" s="1000" t="s">
        <v>305</v>
      </c>
      <c r="AV3150" s="1001" t="s">
        <v>298</v>
      </c>
      <c r="AW3150" s="1003" t="s">
        <v>299</v>
      </c>
      <c r="AX3150" s="1005" t="s">
        <v>306</v>
      </c>
      <c r="AY3150" s="1006"/>
      <c r="AZ3150" s="1006"/>
      <c r="BA3150" s="1006"/>
      <c r="BB3150" s="1006"/>
      <c r="BC3150" s="1006"/>
      <c r="BD3150" s="1006"/>
      <c r="BE3150" s="1006"/>
      <c r="BF3150" s="1006"/>
      <c r="BG3150" s="1006"/>
      <c r="BH3150" s="1006"/>
      <c r="BI3150" s="1006"/>
      <c r="BJ3150" s="1006"/>
      <c r="BK3150" s="1006"/>
      <c r="BL3150" s="1006"/>
      <c r="BM3150" s="1006"/>
      <c r="BN3150" s="1006"/>
      <c r="BO3150" s="1006"/>
      <c r="BP3150" s="1006"/>
      <c r="BQ3150" s="1006"/>
      <c r="BR3150" s="1007"/>
      <c r="BS3150" s="807" t="s">
        <v>300</v>
      </c>
      <c r="BT3150" s="1008"/>
      <c r="BU3150" s="1008"/>
      <c r="BV3150" s="1008"/>
      <c r="BW3150" s="1009" t="s">
        <v>307</v>
      </c>
      <c r="BX3150" s="1010"/>
      <c r="BY3150" s="1010"/>
      <c r="BZ3150" s="1010"/>
      <c r="CA3150" s="1010"/>
      <c r="CB3150" s="1010"/>
      <c r="CC3150" s="1010"/>
      <c r="CD3150" s="1010"/>
      <c r="CE3150" s="1010"/>
      <c r="CF3150" s="1010"/>
      <c r="CG3150" s="1010"/>
      <c r="CH3150" s="1011"/>
    </row>
    <row r="3151" spans="2:86" ht="12" customHeight="1" x14ac:dyDescent="0.15">
      <c r="B3151" s="3" t="s">
        <v>477</v>
      </c>
      <c r="AU3151" s="1000"/>
      <c r="AV3151" s="1002"/>
      <c r="AW3151" s="1004"/>
      <c r="AX3151" s="1012" t="s">
        <v>308</v>
      </c>
      <c r="AY3151" s="686"/>
      <c r="AZ3151" s="686"/>
      <c r="BA3151" s="686"/>
      <c r="BB3151" s="686"/>
      <c r="BC3151" s="686"/>
      <c r="BD3151" s="686"/>
      <c r="BE3151" s="686"/>
      <c r="BF3151" s="686"/>
      <c r="BG3151" s="686"/>
      <c r="BH3151" s="686"/>
      <c r="BI3151" s="686"/>
      <c r="BJ3151" s="686" t="s">
        <v>309</v>
      </c>
      <c r="BK3151" s="686"/>
      <c r="BL3151" s="686"/>
      <c r="BM3151" s="686"/>
      <c r="BN3151" s="686"/>
      <c r="BO3151" s="686"/>
      <c r="BP3151" s="686"/>
      <c r="BQ3151" s="686"/>
      <c r="BR3151" s="1013"/>
      <c r="BS3151" s="1008"/>
      <c r="BT3151" s="1008"/>
      <c r="BU3151" s="1008"/>
      <c r="BV3151" s="1008"/>
      <c r="BW3151" s="1014" t="s">
        <v>302</v>
      </c>
      <c r="BX3151" s="699"/>
      <c r="BY3151" s="699"/>
      <c r="BZ3151" s="699"/>
      <c r="CA3151" s="686" t="s">
        <v>310</v>
      </c>
      <c r="CB3151" s="686"/>
      <c r="CC3151" s="686"/>
      <c r="CD3151" s="686"/>
      <c r="CE3151" s="686"/>
      <c r="CF3151" s="686"/>
      <c r="CG3151" s="686"/>
      <c r="CH3151" s="1013"/>
    </row>
    <row r="3152" spans="2:86" ht="12" customHeight="1" x14ac:dyDescent="0.15">
      <c r="B3152" s="3" t="s">
        <v>526</v>
      </c>
      <c r="AU3152" s="1000"/>
      <c r="AV3152" s="1002"/>
      <c r="AW3152" s="1004"/>
      <c r="AX3152" s="1012" t="s">
        <v>26</v>
      </c>
      <c r="AY3152" s="686"/>
      <c r="AZ3152" s="686"/>
      <c r="BA3152" s="686"/>
      <c r="BB3152" s="686" t="s">
        <v>22</v>
      </c>
      <c r="BC3152" s="686"/>
      <c r="BD3152" s="686"/>
      <c r="BE3152" s="686"/>
      <c r="BF3152" s="686" t="s">
        <v>24</v>
      </c>
      <c r="BG3152" s="686"/>
      <c r="BH3152" s="686"/>
      <c r="BI3152" s="686"/>
      <c r="BJ3152" s="699" t="s">
        <v>26</v>
      </c>
      <c r="BK3152" s="699"/>
      <c r="BL3152" s="699"/>
      <c r="BM3152" s="699" t="s">
        <v>22</v>
      </c>
      <c r="BN3152" s="699"/>
      <c r="BO3152" s="699"/>
      <c r="BP3152" s="699" t="s">
        <v>24</v>
      </c>
      <c r="BQ3152" s="699"/>
      <c r="BR3152" s="1015"/>
      <c r="BS3152" s="807" t="s">
        <v>26</v>
      </c>
      <c r="BT3152" s="807" t="s">
        <v>22</v>
      </c>
      <c r="BU3152" s="807" t="s">
        <v>24</v>
      </c>
      <c r="BV3152" s="807" t="s">
        <v>303</v>
      </c>
      <c r="BW3152" s="1012" t="s">
        <v>311</v>
      </c>
      <c r="BX3152" s="686"/>
      <c r="BY3152" s="686"/>
      <c r="BZ3152" s="686"/>
      <c r="CA3152" s="686" t="s">
        <v>22</v>
      </c>
      <c r="CB3152" s="686"/>
      <c r="CC3152" s="686"/>
      <c r="CD3152" s="686"/>
      <c r="CE3152" s="686" t="s">
        <v>24</v>
      </c>
      <c r="CF3152" s="686"/>
      <c r="CG3152" s="686"/>
      <c r="CH3152" s="1013"/>
    </row>
    <row r="3153" spans="2:86" ht="12" customHeight="1" x14ac:dyDescent="0.15">
      <c r="B3153" s="3" t="s">
        <v>478</v>
      </c>
      <c r="AU3153" s="1000"/>
      <c r="AV3153" s="1002"/>
      <c r="AW3153" s="1004"/>
      <c r="AX3153" s="156" t="s">
        <v>862</v>
      </c>
      <c r="AY3153" s="157" t="s">
        <v>863</v>
      </c>
      <c r="AZ3153" s="157" t="s">
        <v>864</v>
      </c>
      <c r="BA3153" s="158" t="s">
        <v>865</v>
      </c>
      <c r="BB3153" s="159" t="s">
        <v>866</v>
      </c>
      <c r="BC3153" s="157" t="s">
        <v>863</v>
      </c>
      <c r="BD3153" s="157" t="s">
        <v>867</v>
      </c>
      <c r="BE3153" s="158" t="s">
        <v>865</v>
      </c>
      <c r="BF3153" s="159" t="s">
        <v>866</v>
      </c>
      <c r="BG3153" s="157" t="s">
        <v>863</v>
      </c>
      <c r="BH3153" s="157" t="s">
        <v>864</v>
      </c>
      <c r="BI3153" s="158" t="s">
        <v>865</v>
      </c>
      <c r="BJ3153" s="159" t="s">
        <v>866</v>
      </c>
      <c r="BK3153" s="157" t="s">
        <v>868</v>
      </c>
      <c r="BL3153" s="158" t="s">
        <v>869</v>
      </c>
      <c r="BM3153" s="159" t="s">
        <v>870</v>
      </c>
      <c r="BN3153" s="157" t="s">
        <v>863</v>
      </c>
      <c r="BO3153" s="158" t="s">
        <v>871</v>
      </c>
      <c r="BP3153" s="159" t="s">
        <v>870</v>
      </c>
      <c r="BQ3153" s="157" t="s">
        <v>868</v>
      </c>
      <c r="BR3153" s="160" t="s">
        <v>872</v>
      </c>
      <c r="BS3153" s="1008"/>
      <c r="BT3153" s="1008"/>
      <c r="BU3153" s="1008"/>
      <c r="BV3153" s="1008"/>
      <c r="BW3153" s="156" t="s">
        <v>866</v>
      </c>
      <c r="BX3153" s="157" t="s">
        <v>863</v>
      </c>
      <c r="BY3153" s="157" t="s">
        <v>864</v>
      </c>
      <c r="BZ3153" s="158" t="s">
        <v>865</v>
      </c>
      <c r="CA3153" s="159" t="s">
        <v>866</v>
      </c>
      <c r="CB3153" s="157" t="s">
        <v>873</v>
      </c>
      <c r="CC3153" s="157" t="s">
        <v>864</v>
      </c>
      <c r="CD3153" s="158" t="s">
        <v>865</v>
      </c>
      <c r="CE3153" s="159" t="s">
        <v>866</v>
      </c>
      <c r="CF3153" s="157" t="s">
        <v>863</v>
      </c>
      <c r="CG3153" s="157" t="s">
        <v>864</v>
      </c>
      <c r="CH3153" s="160" t="s">
        <v>874</v>
      </c>
    </row>
    <row r="3154" spans="2:86" x14ac:dyDescent="0.15">
      <c r="B3154" s="3" t="s">
        <v>539</v>
      </c>
      <c r="AU3154" s="1000"/>
      <c r="AV3154" s="188" t="str">
        <f>N3156</f>
        <v>S067</v>
      </c>
      <c r="AW3154" s="300">
        <f>R3156</f>
        <v>10.5</v>
      </c>
      <c r="AX3154" s="197">
        <f>+Y3181</f>
        <v>0</v>
      </c>
      <c r="AY3154" s="197">
        <f>+Z3181</f>
        <v>0</v>
      </c>
      <c r="AZ3154" s="197">
        <f>+AA3181</f>
        <v>0</v>
      </c>
      <c r="BA3154" s="197">
        <f t="shared" ref="BA3154" si="1446">+AB3181</f>
        <v>0</v>
      </c>
      <c r="BB3154" s="197">
        <f>+AC3181</f>
        <v>0</v>
      </c>
      <c r="BC3154" s="197">
        <f t="shared" ref="BC3154" si="1447">+AD3181</f>
        <v>0</v>
      </c>
      <c r="BD3154" s="197">
        <f t="shared" ref="BD3154" si="1448">+AE3181</f>
        <v>2</v>
      </c>
      <c r="BE3154" s="197">
        <f t="shared" ref="BE3154" si="1449">+AF3181</f>
        <v>0</v>
      </c>
      <c r="BF3154" s="197">
        <f t="shared" ref="BF3154" si="1450">+AG3181</f>
        <v>0</v>
      </c>
      <c r="BG3154" s="197">
        <f t="shared" ref="BG3154" si="1451">+AH3181</f>
        <v>0</v>
      </c>
      <c r="BH3154" s="197">
        <f t="shared" ref="BH3154" si="1452">+AI3181</f>
        <v>0</v>
      </c>
      <c r="BI3154" s="197">
        <f t="shared" ref="BI3154" si="1453">+AJ3181</f>
        <v>1</v>
      </c>
      <c r="BJ3154" s="197" t="str">
        <f>+Y3184</f>
        <v/>
      </c>
      <c r="BK3154" s="197" t="str">
        <f t="shared" ref="BK3154" si="1454">+Z3184</f>
        <v/>
      </c>
      <c r="BL3154" s="197" t="str">
        <f>+AA3184</f>
        <v/>
      </c>
      <c r="BM3154" s="197">
        <f>+AC3184</f>
        <v>0</v>
      </c>
      <c r="BN3154" s="197">
        <f t="shared" ref="BN3154" si="1455">+AD3184</f>
        <v>0</v>
      </c>
      <c r="BO3154" s="197">
        <f t="shared" ref="BO3154" si="1456">+AE3184</f>
        <v>2</v>
      </c>
      <c r="BP3154" s="197">
        <f>+AG3184</f>
        <v>0</v>
      </c>
      <c r="BQ3154" s="197">
        <f>+AH3184</f>
        <v>0</v>
      </c>
      <c r="BR3154" s="197">
        <f>+AI3184</f>
        <v>1</v>
      </c>
      <c r="BS3154" s="296" t="str">
        <f>+Y3185</f>
        <v>Ⅰ</v>
      </c>
      <c r="BT3154" s="296" t="str">
        <f>+AC3185</f>
        <v>Ⅱ</v>
      </c>
      <c r="BU3154" s="296" t="str">
        <f>+AG3185</f>
        <v>Ⅱ</v>
      </c>
      <c r="BV3154" s="296" t="str">
        <f>+Y3186</f>
        <v>Ⅱ</v>
      </c>
      <c r="BW3154" s="164" t="str">
        <f>IF(Y3181&gt;0,R3156,"")</f>
        <v/>
      </c>
      <c r="BX3154" s="165" t="str">
        <f>IF(Z3181&gt;0,"",IF(AA3181&gt;0,R3156,""))</f>
        <v/>
      </c>
      <c r="BY3154" s="165" t="str">
        <f>IF(Y3181+Z3181&gt;0,"",IF(AA3181&gt;0,R3156,""))</f>
        <v/>
      </c>
      <c r="BZ3154" s="165" t="str">
        <f>IF(Y3181+Z3181+AA3181&gt;0,"",IF(AB3181&gt;0,R3156,""))</f>
        <v/>
      </c>
      <c r="CA3154" s="166">
        <f t="shared" ref="CA3154" si="1457">+AC3180</f>
        <v>0</v>
      </c>
      <c r="CB3154" s="166">
        <f t="shared" ref="CB3154" si="1458">+AD3180</f>
        <v>0</v>
      </c>
      <c r="CC3154" s="166">
        <f t="shared" ref="CC3154" si="1459">+AE3180</f>
        <v>2.5000000000000005E-2</v>
      </c>
      <c r="CD3154" s="166">
        <f t="shared" ref="CD3154" si="1460">+AF3180</f>
        <v>0</v>
      </c>
      <c r="CE3154" s="166">
        <f t="shared" ref="CE3154" si="1461">+AG3180</f>
        <v>0</v>
      </c>
      <c r="CF3154" s="166">
        <f t="shared" ref="CF3154" si="1462">+AH3180</f>
        <v>0</v>
      </c>
      <c r="CG3154" s="166">
        <f t="shared" ref="CG3154" si="1463">+AI3180</f>
        <v>0</v>
      </c>
      <c r="CH3154" s="166">
        <f t="shared" ref="CH3154" si="1464">+AJ3180</f>
        <v>1.3</v>
      </c>
    </row>
    <row r="3155" spans="2:86" ht="12" customHeight="1" x14ac:dyDescent="0.15">
      <c r="B3155" s="1057" t="s">
        <v>219</v>
      </c>
      <c r="C3155" s="1059"/>
      <c r="D3155" s="1060"/>
      <c r="E3155" s="1061"/>
      <c r="F3155" s="1061"/>
      <c r="G3155" s="1061"/>
      <c r="H3155" s="1061"/>
      <c r="I3155" s="1061"/>
      <c r="J3155" s="1062"/>
      <c r="K3155" s="1067" t="s">
        <v>453</v>
      </c>
      <c r="L3155" s="1068"/>
      <c r="M3155" s="1068"/>
      <c r="N3155" s="1068"/>
      <c r="O3155" s="1068"/>
      <c r="P3155" s="1068"/>
      <c r="Q3155" s="1068"/>
      <c r="R3155" s="1068"/>
      <c r="S3155" s="1068"/>
      <c r="T3155" s="1068"/>
      <c r="U3155" s="1068"/>
      <c r="V3155" s="1068"/>
      <c r="W3155" s="1068"/>
      <c r="X3155" s="1068"/>
      <c r="Y3155" s="1068"/>
      <c r="Z3155" s="1068"/>
      <c r="AA3155" s="1068"/>
      <c r="AB3155" s="1068"/>
      <c r="AC3155" s="1068"/>
      <c r="AD3155" s="1068"/>
      <c r="AE3155" s="1068"/>
      <c r="AF3155" s="1068"/>
      <c r="AG3155" s="1068"/>
      <c r="AH3155" s="1068"/>
      <c r="AI3155" s="1068"/>
      <c r="AJ3155" s="1068"/>
      <c r="AK3155" s="1068"/>
      <c r="AL3155" s="1068"/>
      <c r="AM3155" s="1068"/>
      <c r="AN3155" s="1068"/>
      <c r="AO3155" s="1069"/>
      <c r="AP3155" s="3"/>
    </row>
    <row r="3156" spans="2:86" ht="12" customHeight="1" x14ac:dyDescent="0.15">
      <c r="B3156" s="1058"/>
      <c r="C3156" s="1063"/>
      <c r="D3156" s="1061"/>
      <c r="E3156" s="1061"/>
      <c r="F3156" s="1061"/>
      <c r="G3156" s="1061"/>
      <c r="H3156" s="1061"/>
      <c r="I3156" s="1061"/>
      <c r="J3156" s="1062"/>
      <c r="K3156" s="1040" t="s">
        <v>218</v>
      </c>
      <c r="L3156" s="1041"/>
      <c r="M3156" s="1042"/>
      <c r="N3156" s="1034" t="s">
        <v>785</v>
      </c>
      <c r="O3156" s="1035"/>
      <c r="P3156" s="1040" t="s">
        <v>454</v>
      </c>
      <c r="Q3156" s="1042"/>
      <c r="R3156" s="1070">
        <f>'様式A-2'!C78</f>
        <v>10.5</v>
      </c>
      <c r="S3156" s="1071"/>
      <c r="T3156" s="1072"/>
      <c r="U3156" s="1073" t="s">
        <v>455</v>
      </c>
      <c r="V3156" s="1074"/>
      <c r="W3156" s="1073" t="s">
        <v>456</v>
      </c>
      <c r="X3156" s="1074"/>
      <c r="Y3156" s="1042" t="s">
        <v>217</v>
      </c>
      <c r="Z3156" s="1016"/>
      <c r="AA3156" s="1016"/>
      <c r="AB3156" s="1016"/>
      <c r="AC3156" s="1073" t="s">
        <v>457</v>
      </c>
      <c r="AD3156" s="1079"/>
      <c r="AE3156" s="1079"/>
      <c r="AF3156" s="1079"/>
      <c r="AG3156" s="1079"/>
      <c r="AH3156" s="1079"/>
      <c r="AI3156" s="1079"/>
      <c r="AJ3156" s="1074"/>
      <c r="AK3156" s="1073" t="s">
        <v>458</v>
      </c>
      <c r="AL3156" s="1079"/>
      <c r="AM3156" s="1079"/>
      <c r="AN3156" s="1081"/>
      <c r="AO3156" s="1082"/>
      <c r="AP3156" s="3"/>
      <c r="AV3156" s="167"/>
      <c r="AW3156" s="221"/>
      <c r="AX3156" s="167"/>
      <c r="AY3156" s="167"/>
      <c r="AZ3156" s="167"/>
      <c r="BA3156" s="167"/>
      <c r="BB3156" s="167"/>
      <c r="BC3156" s="167"/>
      <c r="BD3156" s="167"/>
    </row>
    <row r="3157" spans="2:86" ht="12" customHeight="1" x14ac:dyDescent="0.15">
      <c r="B3157" s="1058"/>
      <c r="C3157" s="1063"/>
      <c r="D3157" s="1061"/>
      <c r="E3157" s="1061"/>
      <c r="F3157" s="1061"/>
      <c r="G3157" s="1061"/>
      <c r="H3157" s="1061"/>
      <c r="I3157" s="1061"/>
      <c r="J3157" s="1062"/>
      <c r="K3157" s="1016" t="s">
        <v>459</v>
      </c>
      <c r="L3157" s="1016" t="s">
        <v>199</v>
      </c>
      <c r="M3157" s="1016"/>
      <c r="N3157" s="1016" t="s">
        <v>198</v>
      </c>
      <c r="O3157" s="1016"/>
      <c r="P3157" s="1016" t="s">
        <v>460</v>
      </c>
      <c r="Q3157" s="1016"/>
      <c r="R3157" s="1016" t="s">
        <v>6</v>
      </c>
      <c r="S3157" s="1016"/>
      <c r="T3157" s="1016"/>
      <c r="U3157" s="1075"/>
      <c r="V3157" s="1076"/>
      <c r="W3157" s="1075"/>
      <c r="X3157" s="1076"/>
      <c r="Y3157" s="1042"/>
      <c r="Z3157" s="1016"/>
      <c r="AA3157" s="1016"/>
      <c r="AB3157" s="1016"/>
      <c r="AC3157" s="1077"/>
      <c r="AD3157" s="1080"/>
      <c r="AE3157" s="1080"/>
      <c r="AF3157" s="1080"/>
      <c r="AG3157" s="1080"/>
      <c r="AH3157" s="1080"/>
      <c r="AI3157" s="1080"/>
      <c r="AJ3157" s="1078"/>
      <c r="AK3157" s="1075"/>
      <c r="AL3157" s="1083"/>
      <c r="AM3157" s="1083"/>
      <c r="AN3157" s="1084"/>
      <c r="AO3157" s="1085"/>
      <c r="AP3157" s="3"/>
      <c r="AV3157" s="167"/>
      <c r="AW3157" s="167"/>
      <c r="AX3157" s="167"/>
      <c r="AY3157" s="167"/>
      <c r="AZ3157" s="167"/>
      <c r="BA3157" s="167"/>
      <c r="BB3157" s="167"/>
      <c r="BC3157" s="167"/>
      <c r="BD3157" s="167"/>
    </row>
    <row r="3158" spans="2:86" ht="12" customHeight="1" x14ac:dyDescent="0.15">
      <c r="B3158" s="1058"/>
      <c r="C3158" s="1063"/>
      <c r="D3158" s="1061"/>
      <c r="E3158" s="1061"/>
      <c r="F3158" s="1061"/>
      <c r="G3158" s="1061"/>
      <c r="H3158" s="1061"/>
      <c r="I3158" s="1061"/>
      <c r="J3158" s="1062"/>
      <c r="K3158" s="1016"/>
      <c r="L3158" s="1016"/>
      <c r="M3158" s="1016"/>
      <c r="N3158" s="1016"/>
      <c r="O3158" s="1016"/>
      <c r="P3158" s="1016"/>
      <c r="Q3158" s="1016"/>
      <c r="R3158" s="1016"/>
      <c r="S3158" s="1016"/>
      <c r="T3158" s="1016"/>
      <c r="U3158" s="1075"/>
      <c r="V3158" s="1076"/>
      <c r="W3158" s="1075"/>
      <c r="X3158" s="1076"/>
      <c r="Y3158" s="1042" t="s">
        <v>461</v>
      </c>
      <c r="Z3158" s="1016"/>
      <c r="AA3158" s="1016"/>
      <c r="AB3158" s="1016"/>
      <c r="AC3158" s="1016" t="s">
        <v>462</v>
      </c>
      <c r="AD3158" s="1016"/>
      <c r="AE3158" s="1016"/>
      <c r="AF3158" s="1016"/>
      <c r="AG3158" s="1016" t="s">
        <v>463</v>
      </c>
      <c r="AH3158" s="1016"/>
      <c r="AI3158" s="1016"/>
      <c r="AJ3158" s="1016"/>
      <c r="AK3158" s="1075"/>
      <c r="AL3158" s="1083"/>
      <c r="AM3158" s="1083"/>
      <c r="AN3158" s="1084"/>
      <c r="AO3158" s="1085"/>
      <c r="AP3158" s="3"/>
      <c r="AV3158" s="167"/>
      <c r="AW3158" s="167"/>
      <c r="AX3158" s="167"/>
      <c r="AY3158" s="167"/>
      <c r="AZ3158" s="167"/>
      <c r="BA3158" s="167"/>
      <c r="BB3158" s="167"/>
      <c r="BC3158" s="167"/>
      <c r="BD3158" s="167"/>
    </row>
    <row r="3159" spans="2:86" ht="12" customHeight="1" x14ac:dyDescent="0.15">
      <c r="B3159" s="1058"/>
      <c r="C3159" s="1063"/>
      <c r="D3159" s="1061"/>
      <c r="E3159" s="1061"/>
      <c r="F3159" s="1061"/>
      <c r="G3159" s="1061"/>
      <c r="H3159" s="1061"/>
      <c r="I3159" s="1061"/>
      <c r="J3159" s="1062"/>
      <c r="K3159" s="1016"/>
      <c r="L3159" s="1016"/>
      <c r="M3159" s="1016"/>
      <c r="N3159" s="1016"/>
      <c r="O3159" s="1016"/>
      <c r="P3159" s="1016"/>
      <c r="Q3159" s="1016"/>
      <c r="R3159" s="1016"/>
      <c r="S3159" s="1016"/>
      <c r="T3159" s="1016"/>
      <c r="U3159" s="1077"/>
      <c r="V3159" s="1078"/>
      <c r="W3159" s="1077"/>
      <c r="X3159" s="1078"/>
      <c r="Y3159" s="191" t="s">
        <v>32</v>
      </c>
      <c r="Z3159" s="187" t="s">
        <v>33</v>
      </c>
      <c r="AA3159" s="187" t="s">
        <v>464</v>
      </c>
      <c r="AB3159" s="187" t="s">
        <v>465</v>
      </c>
      <c r="AC3159" s="187" t="s">
        <v>32</v>
      </c>
      <c r="AD3159" s="187" t="s">
        <v>33</v>
      </c>
      <c r="AE3159" s="187" t="s">
        <v>464</v>
      </c>
      <c r="AF3159" s="187" t="s">
        <v>465</v>
      </c>
      <c r="AG3159" s="187" t="s">
        <v>32</v>
      </c>
      <c r="AH3159" s="187" t="s">
        <v>33</v>
      </c>
      <c r="AI3159" s="187" t="s">
        <v>464</v>
      </c>
      <c r="AJ3159" s="187" t="s">
        <v>465</v>
      </c>
      <c r="AK3159" s="1077"/>
      <c r="AL3159" s="1080"/>
      <c r="AM3159" s="1080"/>
      <c r="AN3159" s="1086"/>
      <c r="AO3159" s="1087"/>
      <c r="AP3159" s="3"/>
      <c r="AV3159" s="167"/>
      <c r="AW3159" s="167"/>
      <c r="AX3159" s="167"/>
      <c r="AY3159" s="167"/>
      <c r="AZ3159" s="167"/>
      <c r="BA3159" s="167"/>
      <c r="BB3159" s="167"/>
      <c r="BC3159" s="167"/>
      <c r="BD3159" s="167"/>
    </row>
    <row r="3160" spans="2:86" ht="12" customHeight="1" x14ac:dyDescent="0.15">
      <c r="B3160" s="1058"/>
      <c r="C3160" s="1063"/>
      <c r="D3160" s="1061"/>
      <c r="E3160" s="1061"/>
      <c r="F3160" s="1061"/>
      <c r="G3160" s="1061"/>
      <c r="H3160" s="1061"/>
      <c r="I3160" s="1061"/>
      <c r="J3160" s="1062"/>
      <c r="K3160" s="192">
        <v>1</v>
      </c>
      <c r="L3160" s="1038" t="s">
        <v>534</v>
      </c>
      <c r="M3160" s="1039"/>
      <c r="N3160" s="1038" t="s">
        <v>486</v>
      </c>
      <c r="O3160" s="1039"/>
      <c r="P3160" s="1034" t="s">
        <v>332</v>
      </c>
      <c r="Q3160" s="1036"/>
      <c r="R3160" s="408" t="s">
        <v>532</v>
      </c>
      <c r="S3160" s="408"/>
      <c r="T3160" s="408"/>
      <c r="U3160" s="1034" t="s">
        <v>1648</v>
      </c>
      <c r="V3160" s="1036"/>
      <c r="W3160" s="1034" t="s">
        <v>551</v>
      </c>
      <c r="X3160" s="1035"/>
      <c r="Y3160" s="286"/>
      <c r="Z3160" s="286"/>
      <c r="AA3160" s="286"/>
      <c r="AB3160" s="286"/>
      <c r="AC3160" s="223"/>
      <c r="AD3160" s="223"/>
      <c r="AE3160" s="223"/>
      <c r="AF3160" s="223"/>
      <c r="AG3160" s="223"/>
      <c r="AH3160" s="223"/>
      <c r="AI3160" s="223"/>
      <c r="AJ3160" s="223"/>
      <c r="AK3160" s="1038"/>
      <c r="AL3160" s="1056"/>
      <c r="AM3160" s="1056"/>
      <c r="AN3160" s="799"/>
      <c r="AO3160" s="800"/>
      <c r="AP3160" s="3"/>
      <c r="AQ3160" s="222">
        <f>IF(P3160="材質劣化",2,IF(P3160="漏水",3,1))</f>
        <v>2</v>
      </c>
      <c r="AV3160" s="167"/>
      <c r="AW3160" s="167"/>
      <c r="AX3160" s="167"/>
      <c r="AY3160" s="167"/>
      <c r="AZ3160" s="167"/>
      <c r="BA3160" s="167"/>
      <c r="BB3160" s="167"/>
      <c r="BC3160" s="167"/>
      <c r="BD3160" s="167"/>
    </row>
    <row r="3161" spans="2:86" ht="12" customHeight="1" x14ac:dyDescent="0.15">
      <c r="B3161" s="1058"/>
      <c r="C3161" s="1063"/>
      <c r="D3161" s="1061"/>
      <c r="E3161" s="1061"/>
      <c r="F3161" s="1061"/>
      <c r="G3161" s="1061"/>
      <c r="H3161" s="1061"/>
      <c r="I3161" s="1061"/>
      <c r="J3161" s="1062"/>
      <c r="K3161" s="192">
        <v>2</v>
      </c>
      <c r="L3161" s="1038" t="s">
        <v>534</v>
      </c>
      <c r="M3161" s="1039"/>
      <c r="N3161" s="1038" t="s">
        <v>486</v>
      </c>
      <c r="O3161" s="1039"/>
      <c r="P3161" s="1034" t="s">
        <v>332</v>
      </c>
      <c r="Q3161" s="1036"/>
      <c r="R3161" s="408" t="s">
        <v>532</v>
      </c>
      <c r="S3161" s="408"/>
      <c r="T3161" s="408"/>
      <c r="U3161" s="1034" t="s">
        <v>1648</v>
      </c>
      <c r="V3161" s="1036"/>
      <c r="W3161" s="1034" t="s">
        <v>1655</v>
      </c>
      <c r="X3161" s="1035"/>
      <c r="Y3161" s="286"/>
      <c r="Z3161" s="286"/>
      <c r="AA3161" s="286"/>
      <c r="AB3161" s="286"/>
      <c r="AC3161" s="223"/>
      <c r="AD3161" s="223"/>
      <c r="AE3161" s="223">
        <f>0.2*0.1</f>
        <v>2.0000000000000004E-2</v>
      </c>
      <c r="AF3161" s="223"/>
      <c r="AG3161" s="223"/>
      <c r="AH3161" s="223"/>
      <c r="AI3161" s="223"/>
      <c r="AJ3161" s="223"/>
      <c r="AK3161" s="1052"/>
      <c r="AL3161" s="1053"/>
      <c r="AM3161" s="1053"/>
      <c r="AN3161" s="1054"/>
      <c r="AO3161" s="1055"/>
      <c r="AP3161" s="3"/>
      <c r="AQ3161" s="222">
        <f t="shared" ref="AQ3161:AQ3179" si="1465">IF(P3161="材質劣化",2,IF(P3161="漏水",3,1))</f>
        <v>2</v>
      </c>
      <c r="AV3161" s="167"/>
      <c r="AW3161" s="167"/>
      <c r="AX3161" s="167"/>
      <c r="AY3161" s="167"/>
      <c r="AZ3161" s="167"/>
      <c r="BA3161" s="167"/>
      <c r="BB3161" s="167"/>
      <c r="BC3161" s="167"/>
      <c r="BD3161" s="167"/>
    </row>
    <row r="3162" spans="2:86" ht="12" customHeight="1" x14ac:dyDescent="0.15">
      <c r="B3162" s="1058"/>
      <c r="C3162" s="1063"/>
      <c r="D3162" s="1061"/>
      <c r="E3162" s="1061"/>
      <c r="F3162" s="1061"/>
      <c r="G3162" s="1061"/>
      <c r="H3162" s="1061"/>
      <c r="I3162" s="1061"/>
      <c r="J3162" s="1062"/>
      <c r="K3162" s="192">
        <v>3</v>
      </c>
      <c r="L3162" s="1038" t="s">
        <v>534</v>
      </c>
      <c r="M3162" s="1039"/>
      <c r="N3162" s="1038" t="s">
        <v>486</v>
      </c>
      <c r="O3162" s="1039"/>
      <c r="P3162" s="1034" t="s">
        <v>332</v>
      </c>
      <c r="Q3162" s="1036"/>
      <c r="R3162" s="408" t="s">
        <v>532</v>
      </c>
      <c r="S3162" s="408"/>
      <c r="T3162" s="408"/>
      <c r="U3162" s="1034" t="s">
        <v>1648</v>
      </c>
      <c r="V3162" s="1036"/>
      <c r="W3162" s="1034" t="s">
        <v>1655</v>
      </c>
      <c r="X3162" s="1035"/>
      <c r="Y3162" s="286"/>
      <c r="Z3162" s="286"/>
      <c r="AA3162" s="286"/>
      <c r="AB3162" s="286"/>
      <c r="AC3162" s="223"/>
      <c r="AD3162" s="223"/>
      <c r="AE3162" s="223">
        <f>0.1*0.05</f>
        <v>5.000000000000001E-3</v>
      </c>
      <c r="AF3162" s="223"/>
      <c r="AG3162" s="223"/>
      <c r="AH3162" s="223"/>
      <c r="AI3162" s="223"/>
      <c r="AJ3162" s="223"/>
      <c r="AK3162" s="1052"/>
      <c r="AL3162" s="1053"/>
      <c r="AM3162" s="1053"/>
      <c r="AN3162" s="1054"/>
      <c r="AO3162" s="1055"/>
      <c r="AP3162" s="3"/>
      <c r="AQ3162" s="222">
        <f t="shared" si="1465"/>
        <v>2</v>
      </c>
      <c r="AV3162" s="167"/>
      <c r="AW3162" s="167"/>
      <c r="AX3162" s="167"/>
      <c r="AY3162" s="167"/>
      <c r="AZ3162" s="167"/>
      <c r="BA3162" s="167"/>
      <c r="BB3162" s="167"/>
      <c r="BC3162" s="167"/>
      <c r="BD3162" s="167"/>
    </row>
    <row r="3163" spans="2:86" ht="12" customHeight="1" x14ac:dyDescent="0.15">
      <c r="B3163" s="1058"/>
      <c r="C3163" s="1063"/>
      <c r="D3163" s="1061"/>
      <c r="E3163" s="1061"/>
      <c r="F3163" s="1061"/>
      <c r="G3163" s="1061"/>
      <c r="H3163" s="1061"/>
      <c r="I3163" s="1061"/>
      <c r="J3163" s="1062"/>
      <c r="K3163" s="192">
        <v>4</v>
      </c>
      <c r="L3163" s="1038" t="s">
        <v>534</v>
      </c>
      <c r="M3163" s="1039"/>
      <c r="N3163" s="1038" t="s">
        <v>486</v>
      </c>
      <c r="O3163" s="1039"/>
      <c r="P3163" s="1034" t="s">
        <v>332</v>
      </c>
      <c r="Q3163" s="1036"/>
      <c r="R3163" s="408" t="s">
        <v>338</v>
      </c>
      <c r="S3163" s="408"/>
      <c r="T3163" s="408"/>
      <c r="U3163" s="1034" t="s">
        <v>54</v>
      </c>
      <c r="V3163" s="1036"/>
      <c r="W3163" s="1034" t="s">
        <v>551</v>
      </c>
      <c r="X3163" s="1035"/>
      <c r="Y3163" s="286"/>
      <c r="Z3163" s="286"/>
      <c r="AA3163" s="286"/>
      <c r="AB3163" s="286"/>
      <c r="AC3163" s="223"/>
      <c r="AD3163" s="223"/>
      <c r="AE3163" s="223"/>
      <c r="AF3163" s="223"/>
      <c r="AG3163" s="223"/>
      <c r="AH3163" s="223"/>
      <c r="AI3163" s="223"/>
      <c r="AJ3163" s="223"/>
      <c r="AK3163" s="1052" t="s">
        <v>1683</v>
      </c>
      <c r="AL3163" s="1053"/>
      <c r="AM3163" s="1053"/>
      <c r="AN3163" s="1054"/>
      <c r="AO3163" s="1055"/>
      <c r="AP3163" s="3"/>
      <c r="AQ3163" s="222">
        <f t="shared" si="1465"/>
        <v>2</v>
      </c>
      <c r="AV3163" s="167"/>
      <c r="AW3163" s="167"/>
      <c r="AX3163" s="167"/>
      <c r="AY3163" s="167"/>
      <c r="AZ3163" s="167"/>
      <c r="BA3163" s="167"/>
      <c r="BB3163" s="167"/>
      <c r="BC3163" s="167"/>
      <c r="BD3163" s="167"/>
    </row>
    <row r="3164" spans="2:86" ht="12" customHeight="1" x14ac:dyDescent="0.15">
      <c r="B3164" s="1058"/>
      <c r="C3164" s="1063"/>
      <c r="D3164" s="1061"/>
      <c r="E3164" s="1061"/>
      <c r="F3164" s="1061"/>
      <c r="G3164" s="1061"/>
      <c r="H3164" s="1061"/>
      <c r="I3164" s="1061"/>
      <c r="J3164" s="1062"/>
      <c r="K3164" s="192">
        <v>5</v>
      </c>
      <c r="L3164" s="1038" t="s">
        <v>534</v>
      </c>
      <c r="M3164" s="1039"/>
      <c r="N3164" s="1038" t="s">
        <v>485</v>
      </c>
      <c r="O3164" s="1039"/>
      <c r="P3164" s="1034" t="s">
        <v>332</v>
      </c>
      <c r="Q3164" s="1036"/>
      <c r="R3164" s="408" t="s">
        <v>338</v>
      </c>
      <c r="S3164" s="408"/>
      <c r="T3164" s="408"/>
      <c r="U3164" s="1034" t="s">
        <v>54</v>
      </c>
      <c r="V3164" s="1036"/>
      <c r="W3164" s="1034" t="s">
        <v>551</v>
      </c>
      <c r="X3164" s="1035"/>
      <c r="Y3164" s="286"/>
      <c r="Z3164" s="286"/>
      <c r="AA3164" s="286"/>
      <c r="AB3164" s="286"/>
      <c r="AC3164" s="223"/>
      <c r="AD3164" s="223"/>
      <c r="AE3164" s="223"/>
      <c r="AF3164" s="223"/>
      <c r="AG3164" s="223"/>
      <c r="AH3164" s="223"/>
      <c r="AI3164" s="223"/>
      <c r="AJ3164" s="223"/>
      <c r="AK3164" s="1052" t="s">
        <v>1683</v>
      </c>
      <c r="AL3164" s="1053"/>
      <c r="AM3164" s="1053"/>
      <c r="AN3164" s="1054"/>
      <c r="AO3164" s="1055"/>
      <c r="AP3164" s="3"/>
      <c r="AQ3164" s="222">
        <f t="shared" si="1465"/>
        <v>2</v>
      </c>
      <c r="AV3164" s="167"/>
      <c r="AW3164" s="167"/>
      <c r="AX3164" s="167"/>
      <c r="AY3164" s="167"/>
      <c r="AZ3164" s="167"/>
      <c r="BA3164" s="167"/>
      <c r="BB3164" s="167"/>
      <c r="BC3164" s="167"/>
      <c r="BD3164" s="167"/>
    </row>
    <row r="3165" spans="2:86" ht="12" customHeight="1" x14ac:dyDescent="0.15">
      <c r="B3165" s="1058"/>
      <c r="C3165" s="1063"/>
      <c r="D3165" s="1061"/>
      <c r="E3165" s="1061"/>
      <c r="F3165" s="1061"/>
      <c r="G3165" s="1061"/>
      <c r="H3165" s="1061"/>
      <c r="I3165" s="1061"/>
      <c r="J3165" s="1062"/>
      <c r="K3165" s="192">
        <v>6</v>
      </c>
      <c r="L3165" s="1038" t="s">
        <v>331</v>
      </c>
      <c r="M3165" s="1039"/>
      <c r="N3165" s="1038" t="s">
        <v>355</v>
      </c>
      <c r="O3165" s="1039"/>
      <c r="P3165" s="1034" t="s">
        <v>333</v>
      </c>
      <c r="Q3165" s="1036"/>
      <c r="R3165" s="408" t="s">
        <v>340</v>
      </c>
      <c r="S3165" s="408"/>
      <c r="T3165" s="408"/>
      <c r="U3165" s="1034" t="s">
        <v>1648</v>
      </c>
      <c r="V3165" s="1036"/>
      <c r="W3165" s="1034" t="s">
        <v>1649</v>
      </c>
      <c r="X3165" s="1035"/>
      <c r="Y3165" s="286"/>
      <c r="Z3165" s="286"/>
      <c r="AA3165" s="286"/>
      <c r="AB3165" s="286"/>
      <c r="AC3165" s="223"/>
      <c r="AD3165" s="223"/>
      <c r="AE3165" s="223"/>
      <c r="AF3165" s="223"/>
      <c r="AG3165" s="223"/>
      <c r="AH3165" s="223"/>
      <c r="AI3165" s="223"/>
      <c r="AJ3165" s="223">
        <f>2.6*0.5</f>
        <v>1.3</v>
      </c>
      <c r="AK3165" s="1052"/>
      <c r="AL3165" s="1053"/>
      <c r="AM3165" s="1053"/>
      <c r="AN3165" s="1054"/>
      <c r="AO3165" s="1055"/>
      <c r="AP3165" s="3"/>
      <c r="AQ3165" s="222">
        <f t="shared" si="1465"/>
        <v>3</v>
      </c>
      <c r="AV3165" s="167"/>
      <c r="AW3165" s="167"/>
      <c r="AX3165" s="167"/>
      <c r="AY3165" s="167"/>
      <c r="AZ3165" s="167"/>
      <c r="BA3165" s="167"/>
      <c r="BB3165" s="167"/>
      <c r="BC3165" s="167"/>
      <c r="BD3165" s="167"/>
    </row>
    <row r="3166" spans="2:86" s="162" customFormat="1" ht="12" customHeight="1" x14ac:dyDescent="0.15">
      <c r="B3166" s="1058"/>
      <c r="C3166" s="1063"/>
      <c r="D3166" s="1061"/>
      <c r="E3166" s="1061"/>
      <c r="F3166" s="1061"/>
      <c r="G3166" s="1061"/>
      <c r="H3166" s="1061"/>
      <c r="I3166" s="1061"/>
      <c r="J3166" s="1062"/>
      <c r="K3166" s="192"/>
      <c r="L3166" s="1038"/>
      <c r="M3166" s="1039"/>
      <c r="N3166" s="1038"/>
      <c r="O3166" s="1039"/>
      <c r="P3166" s="1034"/>
      <c r="Q3166" s="1036"/>
      <c r="R3166" s="408"/>
      <c r="S3166" s="408"/>
      <c r="T3166" s="408"/>
      <c r="U3166" s="1034"/>
      <c r="V3166" s="1036"/>
      <c r="W3166" s="1034"/>
      <c r="X3166" s="1035"/>
      <c r="Y3166" s="286"/>
      <c r="Z3166" s="286"/>
      <c r="AA3166" s="286"/>
      <c r="AB3166" s="286"/>
      <c r="AC3166" s="223"/>
      <c r="AD3166" s="223"/>
      <c r="AE3166" s="223"/>
      <c r="AF3166" s="223"/>
      <c r="AG3166" s="223"/>
      <c r="AH3166" s="223"/>
      <c r="AI3166" s="223"/>
      <c r="AJ3166" s="223"/>
      <c r="AK3166" s="1034"/>
      <c r="AL3166" s="1035"/>
      <c r="AM3166" s="1035"/>
      <c r="AN3166" s="788"/>
      <c r="AO3166" s="789"/>
      <c r="AP3166" s="3"/>
      <c r="AQ3166" s="222">
        <f t="shared" si="1465"/>
        <v>1</v>
      </c>
    </row>
    <row r="3167" spans="2:86" s="162" customFormat="1" ht="12" customHeight="1" x14ac:dyDescent="0.15">
      <c r="B3167" s="1058"/>
      <c r="C3167" s="1063"/>
      <c r="D3167" s="1061"/>
      <c r="E3167" s="1061"/>
      <c r="F3167" s="1061"/>
      <c r="G3167" s="1061"/>
      <c r="H3167" s="1061"/>
      <c r="I3167" s="1061"/>
      <c r="J3167" s="1062"/>
      <c r="K3167" s="192"/>
      <c r="L3167" s="1038"/>
      <c r="M3167" s="1039"/>
      <c r="N3167" s="1038"/>
      <c r="O3167" s="1039"/>
      <c r="P3167" s="1034"/>
      <c r="Q3167" s="1036"/>
      <c r="R3167" s="408"/>
      <c r="S3167" s="408"/>
      <c r="T3167" s="408"/>
      <c r="U3167" s="1034"/>
      <c r="V3167" s="1036"/>
      <c r="W3167" s="1034"/>
      <c r="X3167" s="1035"/>
      <c r="Y3167" s="286"/>
      <c r="Z3167" s="286"/>
      <c r="AA3167" s="286"/>
      <c r="AB3167" s="286"/>
      <c r="AC3167" s="223"/>
      <c r="AD3167" s="223"/>
      <c r="AE3167" s="223"/>
      <c r="AF3167" s="223"/>
      <c r="AG3167" s="223"/>
      <c r="AH3167" s="223"/>
      <c r="AI3167" s="223"/>
      <c r="AJ3167" s="223"/>
      <c r="AK3167" s="1034"/>
      <c r="AL3167" s="1035"/>
      <c r="AM3167" s="1035"/>
      <c r="AN3167" s="788"/>
      <c r="AO3167" s="789"/>
      <c r="AP3167" s="3"/>
      <c r="AQ3167" s="222">
        <f t="shared" si="1465"/>
        <v>1</v>
      </c>
    </row>
    <row r="3168" spans="2:86" s="162" customFormat="1" ht="12" customHeight="1" x14ac:dyDescent="0.15">
      <c r="B3168" s="1058"/>
      <c r="C3168" s="1063"/>
      <c r="D3168" s="1061"/>
      <c r="E3168" s="1061"/>
      <c r="F3168" s="1061"/>
      <c r="G3168" s="1061"/>
      <c r="H3168" s="1061"/>
      <c r="I3168" s="1061"/>
      <c r="J3168" s="1062"/>
      <c r="K3168" s="192"/>
      <c r="L3168" s="1038"/>
      <c r="M3168" s="1039"/>
      <c r="N3168" s="1038"/>
      <c r="O3168" s="1039"/>
      <c r="P3168" s="1034"/>
      <c r="Q3168" s="1036"/>
      <c r="R3168" s="408"/>
      <c r="S3168" s="408"/>
      <c r="T3168" s="408"/>
      <c r="U3168" s="1034"/>
      <c r="V3168" s="1036"/>
      <c r="W3168" s="1034"/>
      <c r="X3168" s="1035"/>
      <c r="Y3168" s="286"/>
      <c r="Z3168" s="286"/>
      <c r="AA3168" s="286"/>
      <c r="AB3168" s="286"/>
      <c r="AC3168" s="223"/>
      <c r="AD3168" s="223"/>
      <c r="AE3168" s="223"/>
      <c r="AF3168" s="223"/>
      <c r="AG3168" s="223"/>
      <c r="AH3168" s="223"/>
      <c r="AI3168" s="223"/>
      <c r="AJ3168" s="223"/>
      <c r="AK3168" s="1034"/>
      <c r="AL3168" s="1035"/>
      <c r="AM3168" s="1035"/>
      <c r="AN3168" s="788"/>
      <c r="AO3168" s="789"/>
      <c r="AP3168" s="3"/>
      <c r="AQ3168" s="222">
        <f t="shared" si="1465"/>
        <v>1</v>
      </c>
    </row>
    <row r="3169" spans="2:46" s="162" customFormat="1" ht="12" customHeight="1" x14ac:dyDescent="0.15">
      <c r="B3169" s="1058"/>
      <c r="C3169" s="1063"/>
      <c r="D3169" s="1061"/>
      <c r="E3169" s="1061"/>
      <c r="F3169" s="1061"/>
      <c r="G3169" s="1061"/>
      <c r="H3169" s="1061"/>
      <c r="I3169" s="1061"/>
      <c r="J3169" s="1062"/>
      <c r="K3169" s="192"/>
      <c r="L3169" s="1038"/>
      <c r="M3169" s="1039"/>
      <c r="N3169" s="1038"/>
      <c r="O3169" s="1039"/>
      <c r="P3169" s="1034"/>
      <c r="Q3169" s="1036"/>
      <c r="R3169" s="408"/>
      <c r="S3169" s="408"/>
      <c r="T3169" s="408"/>
      <c r="U3169" s="1034"/>
      <c r="V3169" s="1036"/>
      <c r="W3169" s="1034"/>
      <c r="X3169" s="1035"/>
      <c r="Y3169" s="286"/>
      <c r="Z3169" s="286"/>
      <c r="AA3169" s="286"/>
      <c r="AB3169" s="286"/>
      <c r="AC3169" s="223"/>
      <c r="AD3169" s="223"/>
      <c r="AE3169" s="223"/>
      <c r="AF3169" s="223"/>
      <c r="AG3169" s="223"/>
      <c r="AH3169" s="223"/>
      <c r="AI3169" s="223"/>
      <c r="AJ3169" s="223"/>
      <c r="AK3169" s="1034"/>
      <c r="AL3169" s="1035"/>
      <c r="AM3169" s="1035"/>
      <c r="AN3169" s="788"/>
      <c r="AO3169" s="789"/>
      <c r="AP3169" s="3"/>
      <c r="AQ3169" s="222">
        <f t="shared" si="1465"/>
        <v>1</v>
      </c>
    </row>
    <row r="3170" spans="2:46" s="162" customFormat="1" ht="12" customHeight="1" x14ac:dyDescent="0.15">
      <c r="B3170" s="1058"/>
      <c r="C3170" s="1063"/>
      <c r="D3170" s="1061"/>
      <c r="E3170" s="1061"/>
      <c r="F3170" s="1061"/>
      <c r="G3170" s="1061"/>
      <c r="H3170" s="1061"/>
      <c r="I3170" s="1061"/>
      <c r="J3170" s="1062"/>
      <c r="K3170" s="192"/>
      <c r="L3170" s="1038"/>
      <c r="M3170" s="1039"/>
      <c r="N3170" s="1038"/>
      <c r="O3170" s="1039"/>
      <c r="P3170" s="1034"/>
      <c r="Q3170" s="1036"/>
      <c r="R3170" s="408"/>
      <c r="S3170" s="408"/>
      <c r="T3170" s="408"/>
      <c r="U3170" s="1034"/>
      <c r="V3170" s="1036"/>
      <c r="W3170" s="1034"/>
      <c r="X3170" s="1035"/>
      <c r="Y3170" s="286"/>
      <c r="Z3170" s="286"/>
      <c r="AA3170" s="286"/>
      <c r="AB3170" s="286"/>
      <c r="AC3170" s="223"/>
      <c r="AD3170" s="223"/>
      <c r="AE3170" s="223"/>
      <c r="AF3170" s="223"/>
      <c r="AG3170" s="223"/>
      <c r="AH3170" s="223"/>
      <c r="AI3170" s="223"/>
      <c r="AJ3170" s="223"/>
      <c r="AK3170" s="1034"/>
      <c r="AL3170" s="1035"/>
      <c r="AM3170" s="1035"/>
      <c r="AN3170" s="788"/>
      <c r="AO3170" s="789"/>
      <c r="AP3170" s="3"/>
      <c r="AQ3170" s="222">
        <f t="shared" si="1465"/>
        <v>1</v>
      </c>
    </row>
    <row r="3171" spans="2:46" s="162" customFormat="1" ht="12" customHeight="1" x14ac:dyDescent="0.15">
      <c r="B3171" s="1058"/>
      <c r="C3171" s="1063"/>
      <c r="D3171" s="1061"/>
      <c r="E3171" s="1061"/>
      <c r="F3171" s="1061"/>
      <c r="G3171" s="1061"/>
      <c r="H3171" s="1061"/>
      <c r="I3171" s="1061"/>
      <c r="J3171" s="1062"/>
      <c r="K3171" s="192"/>
      <c r="L3171" s="1038"/>
      <c r="M3171" s="1039"/>
      <c r="N3171" s="1038"/>
      <c r="O3171" s="1039"/>
      <c r="P3171" s="1034"/>
      <c r="Q3171" s="1036"/>
      <c r="R3171" s="408"/>
      <c r="S3171" s="408"/>
      <c r="T3171" s="408"/>
      <c r="U3171" s="1034"/>
      <c r="V3171" s="1036"/>
      <c r="W3171" s="1034"/>
      <c r="X3171" s="1035"/>
      <c r="Y3171" s="286"/>
      <c r="Z3171" s="286"/>
      <c r="AA3171" s="286"/>
      <c r="AB3171" s="286"/>
      <c r="AC3171" s="223"/>
      <c r="AD3171" s="223"/>
      <c r="AE3171" s="223"/>
      <c r="AF3171" s="223"/>
      <c r="AG3171" s="223"/>
      <c r="AH3171" s="223"/>
      <c r="AI3171" s="223"/>
      <c r="AJ3171" s="223"/>
      <c r="AK3171" s="1034"/>
      <c r="AL3171" s="1035"/>
      <c r="AM3171" s="1035"/>
      <c r="AN3171" s="788"/>
      <c r="AO3171" s="789"/>
      <c r="AP3171" s="3"/>
      <c r="AQ3171" s="222">
        <f t="shared" si="1465"/>
        <v>1</v>
      </c>
    </row>
    <row r="3172" spans="2:46" s="162" customFormat="1" ht="12" customHeight="1" x14ac:dyDescent="0.15">
      <c r="B3172" s="1058"/>
      <c r="C3172" s="1063"/>
      <c r="D3172" s="1061"/>
      <c r="E3172" s="1061"/>
      <c r="F3172" s="1061"/>
      <c r="G3172" s="1061"/>
      <c r="H3172" s="1061"/>
      <c r="I3172" s="1061"/>
      <c r="J3172" s="1062"/>
      <c r="K3172" s="192"/>
      <c r="L3172" s="1038"/>
      <c r="M3172" s="1039"/>
      <c r="N3172" s="1038"/>
      <c r="O3172" s="1039"/>
      <c r="P3172" s="1034"/>
      <c r="Q3172" s="1036"/>
      <c r="R3172" s="408"/>
      <c r="S3172" s="408"/>
      <c r="T3172" s="408"/>
      <c r="U3172" s="1034"/>
      <c r="V3172" s="1036"/>
      <c r="W3172" s="1034"/>
      <c r="X3172" s="1035"/>
      <c r="Y3172" s="286"/>
      <c r="Z3172" s="286"/>
      <c r="AA3172" s="286"/>
      <c r="AB3172" s="286"/>
      <c r="AC3172" s="223"/>
      <c r="AD3172" s="223"/>
      <c r="AE3172" s="223"/>
      <c r="AF3172" s="223"/>
      <c r="AG3172" s="223"/>
      <c r="AH3172" s="223"/>
      <c r="AI3172" s="223"/>
      <c r="AJ3172" s="223"/>
      <c r="AK3172" s="1034"/>
      <c r="AL3172" s="1035"/>
      <c r="AM3172" s="1035"/>
      <c r="AN3172" s="788"/>
      <c r="AO3172" s="789"/>
      <c r="AP3172" s="3"/>
      <c r="AQ3172" s="222">
        <f t="shared" si="1465"/>
        <v>1</v>
      </c>
    </row>
    <row r="3173" spans="2:46" s="162" customFormat="1" ht="12" customHeight="1" x14ac:dyDescent="0.15">
      <c r="B3173" s="1058"/>
      <c r="C3173" s="1063"/>
      <c r="D3173" s="1061"/>
      <c r="E3173" s="1061"/>
      <c r="F3173" s="1061"/>
      <c r="G3173" s="1061"/>
      <c r="H3173" s="1061"/>
      <c r="I3173" s="1061"/>
      <c r="J3173" s="1062"/>
      <c r="K3173" s="192"/>
      <c r="L3173" s="1038"/>
      <c r="M3173" s="1039"/>
      <c r="N3173" s="1038"/>
      <c r="O3173" s="1039"/>
      <c r="P3173" s="1034"/>
      <c r="Q3173" s="1036"/>
      <c r="R3173" s="408"/>
      <c r="S3173" s="408"/>
      <c r="T3173" s="408"/>
      <c r="U3173" s="1034"/>
      <c r="V3173" s="1036"/>
      <c r="W3173" s="1034"/>
      <c r="X3173" s="1035"/>
      <c r="Y3173" s="286"/>
      <c r="Z3173" s="286"/>
      <c r="AA3173" s="286"/>
      <c r="AB3173" s="286"/>
      <c r="AC3173" s="223"/>
      <c r="AD3173" s="223"/>
      <c r="AE3173" s="223"/>
      <c r="AF3173" s="223"/>
      <c r="AG3173" s="223"/>
      <c r="AH3173" s="223"/>
      <c r="AI3173" s="223"/>
      <c r="AJ3173" s="223"/>
      <c r="AK3173" s="1034"/>
      <c r="AL3173" s="1035"/>
      <c r="AM3173" s="1035"/>
      <c r="AN3173" s="788"/>
      <c r="AO3173" s="789"/>
      <c r="AP3173" s="3"/>
      <c r="AQ3173" s="222">
        <f t="shared" si="1465"/>
        <v>1</v>
      </c>
    </row>
    <row r="3174" spans="2:46" s="162" customFormat="1" ht="12" customHeight="1" x14ac:dyDescent="0.15">
      <c r="B3174" s="1058"/>
      <c r="C3174" s="1063"/>
      <c r="D3174" s="1061"/>
      <c r="E3174" s="1061"/>
      <c r="F3174" s="1061"/>
      <c r="G3174" s="1061"/>
      <c r="H3174" s="1061"/>
      <c r="I3174" s="1061"/>
      <c r="J3174" s="1062"/>
      <c r="K3174" s="192"/>
      <c r="L3174" s="1038"/>
      <c r="M3174" s="1039"/>
      <c r="N3174" s="1038"/>
      <c r="O3174" s="1039"/>
      <c r="P3174" s="1034"/>
      <c r="Q3174" s="1036"/>
      <c r="R3174" s="408"/>
      <c r="S3174" s="408"/>
      <c r="T3174" s="408"/>
      <c r="U3174" s="1034"/>
      <c r="V3174" s="1036"/>
      <c r="W3174" s="1034"/>
      <c r="X3174" s="1035"/>
      <c r="Y3174" s="286"/>
      <c r="Z3174" s="286"/>
      <c r="AA3174" s="286"/>
      <c r="AB3174" s="286"/>
      <c r="AC3174" s="223"/>
      <c r="AD3174" s="223"/>
      <c r="AE3174" s="223"/>
      <c r="AF3174" s="223"/>
      <c r="AG3174" s="223"/>
      <c r="AH3174" s="223"/>
      <c r="AI3174" s="223"/>
      <c r="AJ3174" s="223"/>
      <c r="AK3174" s="1034"/>
      <c r="AL3174" s="1035"/>
      <c r="AM3174" s="1035"/>
      <c r="AN3174" s="788"/>
      <c r="AO3174" s="789"/>
      <c r="AP3174" s="3"/>
      <c r="AQ3174" s="222">
        <f t="shared" si="1465"/>
        <v>1</v>
      </c>
    </row>
    <row r="3175" spans="2:46" s="162" customFormat="1" ht="12" customHeight="1" x14ac:dyDescent="0.15">
      <c r="B3175" s="1058"/>
      <c r="C3175" s="1063"/>
      <c r="D3175" s="1061"/>
      <c r="E3175" s="1061"/>
      <c r="F3175" s="1061"/>
      <c r="G3175" s="1061"/>
      <c r="H3175" s="1061"/>
      <c r="I3175" s="1061"/>
      <c r="J3175" s="1062"/>
      <c r="K3175" s="192"/>
      <c r="L3175" s="1038"/>
      <c r="M3175" s="1039"/>
      <c r="N3175" s="1038"/>
      <c r="O3175" s="1039"/>
      <c r="P3175" s="1034"/>
      <c r="Q3175" s="1036"/>
      <c r="R3175" s="408"/>
      <c r="S3175" s="408"/>
      <c r="T3175" s="408"/>
      <c r="U3175" s="1034"/>
      <c r="V3175" s="1036"/>
      <c r="W3175" s="1034"/>
      <c r="X3175" s="1035"/>
      <c r="Y3175" s="286"/>
      <c r="Z3175" s="286"/>
      <c r="AA3175" s="286"/>
      <c r="AB3175" s="286"/>
      <c r="AC3175" s="223"/>
      <c r="AD3175" s="223"/>
      <c r="AE3175" s="223"/>
      <c r="AF3175" s="223"/>
      <c r="AG3175" s="223"/>
      <c r="AH3175" s="223"/>
      <c r="AI3175" s="223"/>
      <c r="AJ3175" s="223"/>
      <c r="AK3175" s="1034"/>
      <c r="AL3175" s="1035"/>
      <c r="AM3175" s="1035"/>
      <c r="AN3175" s="788"/>
      <c r="AO3175" s="789"/>
      <c r="AP3175" s="3"/>
      <c r="AQ3175" s="222">
        <f t="shared" si="1465"/>
        <v>1</v>
      </c>
    </row>
    <row r="3176" spans="2:46" s="162" customFormat="1" ht="12" customHeight="1" x14ac:dyDescent="0.15">
      <c r="B3176" s="1058"/>
      <c r="C3176" s="1063"/>
      <c r="D3176" s="1061"/>
      <c r="E3176" s="1061"/>
      <c r="F3176" s="1061"/>
      <c r="G3176" s="1061"/>
      <c r="H3176" s="1061"/>
      <c r="I3176" s="1061"/>
      <c r="J3176" s="1062"/>
      <c r="K3176" s="192"/>
      <c r="L3176" s="1038"/>
      <c r="M3176" s="1039"/>
      <c r="N3176" s="1038"/>
      <c r="O3176" s="1039"/>
      <c r="P3176" s="1034"/>
      <c r="Q3176" s="1036"/>
      <c r="R3176" s="408"/>
      <c r="S3176" s="408"/>
      <c r="T3176" s="408"/>
      <c r="U3176" s="1034"/>
      <c r="V3176" s="1036"/>
      <c r="W3176" s="1034"/>
      <c r="X3176" s="1035"/>
      <c r="Y3176" s="286"/>
      <c r="Z3176" s="286"/>
      <c r="AA3176" s="286"/>
      <c r="AB3176" s="286"/>
      <c r="AC3176" s="223"/>
      <c r="AD3176" s="223"/>
      <c r="AE3176" s="223"/>
      <c r="AF3176" s="223"/>
      <c r="AG3176" s="223"/>
      <c r="AH3176" s="223"/>
      <c r="AI3176" s="223"/>
      <c r="AJ3176" s="223"/>
      <c r="AK3176" s="1034"/>
      <c r="AL3176" s="1035"/>
      <c r="AM3176" s="1035"/>
      <c r="AN3176" s="788"/>
      <c r="AO3176" s="789"/>
      <c r="AP3176" s="3"/>
      <c r="AQ3176" s="222">
        <f t="shared" si="1465"/>
        <v>1</v>
      </c>
    </row>
    <row r="3177" spans="2:46" s="162" customFormat="1" ht="12" customHeight="1" x14ac:dyDescent="0.15">
      <c r="B3177" s="1058"/>
      <c r="C3177" s="1063"/>
      <c r="D3177" s="1061"/>
      <c r="E3177" s="1061"/>
      <c r="F3177" s="1061"/>
      <c r="G3177" s="1061"/>
      <c r="H3177" s="1061"/>
      <c r="I3177" s="1061"/>
      <c r="J3177" s="1062"/>
      <c r="K3177" s="192"/>
      <c r="L3177" s="1038"/>
      <c r="M3177" s="1039"/>
      <c r="N3177" s="1038"/>
      <c r="O3177" s="1039"/>
      <c r="P3177" s="1034"/>
      <c r="Q3177" s="1036"/>
      <c r="R3177" s="408"/>
      <c r="S3177" s="408"/>
      <c r="T3177" s="408"/>
      <c r="U3177" s="1034"/>
      <c r="V3177" s="1036"/>
      <c r="W3177" s="1034"/>
      <c r="X3177" s="1035"/>
      <c r="Y3177" s="286"/>
      <c r="Z3177" s="286"/>
      <c r="AA3177" s="286"/>
      <c r="AB3177" s="286"/>
      <c r="AC3177" s="223"/>
      <c r="AD3177" s="223"/>
      <c r="AE3177" s="223"/>
      <c r="AF3177" s="223"/>
      <c r="AG3177" s="223"/>
      <c r="AH3177" s="223"/>
      <c r="AI3177" s="223"/>
      <c r="AJ3177" s="223"/>
      <c r="AK3177" s="1034"/>
      <c r="AL3177" s="1035"/>
      <c r="AM3177" s="1035"/>
      <c r="AN3177" s="788"/>
      <c r="AO3177" s="789"/>
      <c r="AP3177" s="3"/>
      <c r="AQ3177" s="222">
        <f t="shared" si="1465"/>
        <v>1</v>
      </c>
    </row>
    <row r="3178" spans="2:46" s="162" customFormat="1" ht="12" customHeight="1" x14ac:dyDescent="0.15">
      <c r="B3178" s="1058"/>
      <c r="C3178" s="1063"/>
      <c r="D3178" s="1061"/>
      <c r="E3178" s="1061"/>
      <c r="F3178" s="1061"/>
      <c r="G3178" s="1061"/>
      <c r="H3178" s="1061"/>
      <c r="I3178" s="1061"/>
      <c r="J3178" s="1062"/>
      <c r="K3178" s="192"/>
      <c r="L3178" s="1038"/>
      <c r="M3178" s="1039"/>
      <c r="N3178" s="1038"/>
      <c r="O3178" s="1039"/>
      <c r="P3178" s="1034"/>
      <c r="Q3178" s="1036"/>
      <c r="R3178" s="408"/>
      <c r="S3178" s="408"/>
      <c r="T3178" s="408"/>
      <c r="U3178" s="1034"/>
      <c r="V3178" s="1036"/>
      <c r="W3178" s="1034"/>
      <c r="X3178" s="1035"/>
      <c r="Y3178" s="286"/>
      <c r="Z3178" s="286"/>
      <c r="AA3178" s="286"/>
      <c r="AB3178" s="286"/>
      <c r="AC3178" s="223"/>
      <c r="AD3178" s="223"/>
      <c r="AE3178" s="223"/>
      <c r="AF3178" s="223"/>
      <c r="AG3178" s="223"/>
      <c r="AH3178" s="223"/>
      <c r="AI3178" s="223"/>
      <c r="AJ3178" s="223"/>
      <c r="AK3178" s="1034"/>
      <c r="AL3178" s="1035"/>
      <c r="AM3178" s="1035"/>
      <c r="AN3178" s="788"/>
      <c r="AO3178" s="789"/>
      <c r="AP3178" s="3"/>
      <c r="AQ3178" s="222">
        <f t="shared" si="1465"/>
        <v>1</v>
      </c>
    </row>
    <row r="3179" spans="2:46" s="162" customFormat="1" ht="12" customHeight="1" x14ac:dyDescent="0.15">
      <c r="B3179" s="1058"/>
      <c r="C3179" s="1063"/>
      <c r="D3179" s="1061"/>
      <c r="E3179" s="1061"/>
      <c r="F3179" s="1061"/>
      <c r="G3179" s="1061"/>
      <c r="H3179" s="1061"/>
      <c r="I3179" s="1061"/>
      <c r="J3179" s="1062"/>
      <c r="K3179" s="192"/>
      <c r="L3179" s="1038"/>
      <c r="M3179" s="1039"/>
      <c r="N3179" s="1038"/>
      <c r="O3179" s="1039"/>
      <c r="P3179" s="1034"/>
      <c r="Q3179" s="1036"/>
      <c r="R3179" s="408"/>
      <c r="S3179" s="408"/>
      <c r="T3179" s="408"/>
      <c r="U3179" s="1034"/>
      <c r="V3179" s="1036"/>
      <c r="W3179" s="1034"/>
      <c r="X3179" s="1035"/>
      <c r="Y3179" s="286"/>
      <c r="Z3179" s="286"/>
      <c r="AA3179" s="286"/>
      <c r="AB3179" s="286"/>
      <c r="AC3179" s="223"/>
      <c r="AD3179" s="223"/>
      <c r="AE3179" s="223"/>
      <c r="AF3179" s="223"/>
      <c r="AG3179" s="223"/>
      <c r="AH3179" s="223"/>
      <c r="AI3179" s="223"/>
      <c r="AJ3179" s="223"/>
      <c r="AK3179" s="1034"/>
      <c r="AL3179" s="1035"/>
      <c r="AM3179" s="1035"/>
      <c r="AN3179" s="788"/>
      <c r="AO3179" s="789"/>
      <c r="AP3179" s="3"/>
      <c r="AQ3179" s="222">
        <f t="shared" si="1465"/>
        <v>1</v>
      </c>
    </row>
    <row r="3180" spans="2:46" s="162" customFormat="1" ht="12" customHeight="1" x14ac:dyDescent="0.15">
      <c r="B3180" s="1058"/>
      <c r="C3180" s="1063"/>
      <c r="D3180" s="1061"/>
      <c r="E3180" s="1061"/>
      <c r="F3180" s="1061"/>
      <c r="G3180" s="1061"/>
      <c r="H3180" s="1061"/>
      <c r="I3180" s="1061"/>
      <c r="J3180" s="1062"/>
      <c r="K3180" s="1016" t="s">
        <v>216</v>
      </c>
      <c r="L3180" s="1016" t="s">
        <v>215</v>
      </c>
      <c r="M3180" s="1016"/>
      <c r="N3180" s="1016"/>
      <c r="O3180" s="1016"/>
      <c r="P3180" s="1016"/>
      <c r="Q3180" s="1016"/>
      <c r="R3180" s="1016"/>
      <c r="S3180" s="1016"/>
      <c r="T3180" s="1016"/>
      <c r="U3180" s="1016"/>
      <c r="V3180" s="1016"/>
      <c r="W3180" s="1016"/>
      <c r="X3180" s="1016"/>
      <c r="Y3180" s="1040" t="s">
        <v>466</v>
      </c>
      <c r="Z3180" s="1041"/>
      <c r="AA3180" s="1041"/>
      <c r="AB3180" s="1042"/>
      <c r="AC3180" s="224">
        <f t="shared" ref="AC3180:AJ3180" si="1466">SUM(AC3160:AC3179)</f>
        <v>0</v>
      </c>
      <c r="AD3180" s="224">
        <f t="shared" si="1466"/>
        <v>0</v>
      </c>
      <c r="AE3180" s="224">
        <f t="shared" si="1466"/>
        <v>2.5000000000000005E-2</v>
      </c>
      <c r="AF3180" s="224">
        <f t="shared" si="1466"/>
        <v>0</v>
      </c>
      <c r="AG3180" s="224">
        <f t="shared" si="1466"/>
        <v>0</v>
      </c>
      <c r="AH3180" s="224">
        <f t="shared" si="1466"/>
        <v>0</v>
      </c>
      <c r="AI3180" s="224">
        <f t="shared" si="1466"/>
        <v>0</v>
      </c>
      <c r="AJ3180" s="224">
        <f t="shared" si="1466"/>
        <v>1.3</v>
      </c>
      <c r="AK3180" s="1040" t="s">
        <v>214</v>
      </c>
      <c r="AL3180" s="1041"/>
      <c r="AM3180" s="1041"/>
      <c r="AN3180" s="788"/>
      <c r="AO3180" s="789"/>
      <c r="AP3180" s="3"/>
    </row>
    <row r="3181" spans="2:46" s="162" customFormat="1" ht="12" customHeight="1" x14ac:dyDescent="0.15">
      <c r="B3181" s="1058"/>
      <c r="C3181" s="1063"/>
      <c r="D3181" s="1061"/>
      <c r="E3181" s="1061"/>
      <c r="F3181" s="1061"/>
      <c r="G3181" s="1061"/>
      <c r="H3181" s="1061"/>
      <c r="I3181" s="1061"/>
      <c r="J3181" s="1062"/>
      <c r="K3181" s="1016"/>
      <c r="L3181" s="1016" t="s">
        <v>467</v>
      </c>
      <c r="M3181" s="1016"/>
      <c r="N3181" s="1016"/>
      <c r="O3181" s="1016" t="s">
        <v>213</v>
      </c>
      <c r="P3181" s="1016"/>
      <c r="Q3181" s="1016"/>
      <c r="R3181" s="1016"/>
      <c r="S3181" s="1016"/>
      <c r="T3181" s="1016"/>
      <c r="U3181" s="1016"/>
      <c r="V3181" s="1016"/>
      <c r="W3181" s="1016"/>
      <c r="X3181" s="1016"/>
      <c r="Y3181" s="193">
        <f>COUNTIF(Y3160:Y3179,"○")</f>
        <v>0</v>
      </c>
      <c r="Z3181" s="193">
        <f>COUNTIF(Z3160:Z3179,"○")</f>
        <v>0</v>
      </c>
      <c r="AA3181" s="193">
        <f>COUNTIF(AA3160:AA3179,"○")</f>
        <v>0</v>
      </c>
      <c r="AB3181" s="193">
        <f>COUNTIF(AB3160:AB3179,"○")</f>
        <v>0</v>
      </c>
      <c r="AC3181" s="193">
        <f t="shared" ref="AC3181:AJ3181" si="1467">COUNT(AC3160:AC3179)</f>
        <v>0</v>
      </c>
      <c r="AD3181" s="193">
        <f t="shared" si="1467"/>
        <v>0</v>
      </c>
      <c r="AE3181" s="193">
        <f t="shared" si="1467"/>
        <v>2</v>
      </c>
      <c r="AF3181" s="193">
        <f t="shared" si="1467"/>
        <v>0</v>
      </c>
      <c r="AG3181" s="193">
        <f t="shared" si="1467"/>
        <v>0</v>
      </c>
      <c r="AH3181" s="193">
        <f t="shared" si="1467"/>
        <v>0</v>
      </c>
      <c r="AI3181" s="193">
        <f t="shared" si="1467"/>
        <v>0</v>
      </c>
      <c r="AJ3181" s="193">
        <f t="shared" si="1467"/>
        <v>1</v>
      </c>
      <c r="AK3181" s="1043"/>
      <c r="AL3181" s="1044"/>
      <c r="AM3181" s="1044"/>
      <c r="AN3181" s="1044"/>
      <c r="AO3181" s="1045"/>
      <c r="AP3181" s="3"/>
    </row>
    <row r="3182" spans="2:46" ht="12" customHeight="1" x14ac:dyDescent="0.15">
      <c r="B3182" s="1058"/>
      <c r="C3182" s="1063"/>
      <c r="D3182" s="1061"/>
      <c r="E3182" s="1061"/>
      <c r="F3182" s="1061"/>
      <c r="G3182" s="1061"/>
      <c r="H3182" s="1061"/>
      <c r="I3182" s="1061"/>
      <c r="J3182" s="1062"/>
      <c r="K3182" s="1016"/>
      <c r="L3182" s="1016"/>
      <c r="M3182" s="1016"/>
      <c r="N3182" s="1016"/>
      <c r="O3182" s="1016" t="s">
        <v>468</v>
      </c>
      <c r="P3182" s="1016"/>
      <c r="Q3182" s="1016"/>
      <c r="R3182" s="1016"/>
      <c r="S3182" s="1016"/>
      <c r="T3182" s="1016"/>
      <c r="U3182" s="1016"/>
      <c r="V3182" s="1016"/>
      <c r="W3182" s="1016"/>
      <c r="X3182" s="1016"/>
      <c r="Y3182" s="1034" t="str">
        <f>IF(Y3181&gt;0,"Ⅳ",IF(Z3181&gt;0,"Ⅲ",IF(AA3181&gt;0,"Ⅱa",IF(AB3181&gt;0,"Ⅱb","Ⅰ"))))</f>
        <v>Ⅰ</v>
      </c>
      <c r="Z3182" s="1035"/>
      <c r="AA3182" s="1035"/>
      <c r="AB3182" s="1036"/>
      <c r="AC3182" s="1034" t="str">
        <f>IF(AC3181&gt;0,"Ⅳ",IF(AD3181&gt;0,"Ⅲ",IF(AE3181&gt;0,"Ⅱa",IF(AF3181&gt;0,"Ⅱb","Ⅰ"))))</f>
        <v>Ⅱa</v>
      </c>
      <c r="AD3182" s="1035"/>
      <c r="AE3182" s="1035"/>
      <c r="AF3182" s="1036"/>
      <c r="AG3182" s="1034" t="str">
        <f>IF(AG3181&gt;0,"Ⅳ",IF(AH3181&gt;0,"Ⅲ",IF(AI3181&gt;0,"Ⅱa",IF(AJ3181&gt;0,"Ⅱb","Ⅰ"))))</f>
        <v>Ⅱb</v>
      </c>
      <c r="AH3182" s="1035"/>
      <c r="AI3182" s="1035"/>
      <c r="AJ3182" s="1036"/>
      <c r="AK3182" s="1046"/>
      <c r="AL3182" s="1047"/>
      <c r="AM3182" s="1047"/>
      <c r="AN3182" s="1047"/>
      <c r="AO3182" s="1048"/>
      <c r="AP3182" s="3"/>
      <c r="AQ3182" s="282" t="s">
        <v>312</v>
      </c>
      <c r="AR3182" s="282" t="s">
        <v>313</v>
      </c>
      <c r="AS3182" s="699" t="s">
        <v>316</v>
      </c>
      <c r="AT3182" s="1026"/>
    </row>
    <row r="3183" spans="2:46" ht="12" customHeight="1" x14ac:dyDescent="0.15">
      <c r="B3183" s="1058"/>
      <c r="C3183" s="1063"/>
      <c r="D3183" s="1061"/>
      <c r="E3183" s="1061"/>
      <c r="F3183" s="1061"/>
      <c r="G3183" s="1061"/>
      <c r="H3183" s="1061"/>
      <c r="I3183" s="1061"/>
      <c r="J3183" s="1062"/>
      <c r="K3183" s="1016"/>
      <c r="L3183" s="1016" t="s">
        <v>469</v>
      </c>
      <c r="M3183" s="1016"/>
      <c r="N3183" s="1016"/>
      <c r="O3183" s="1016" t="s">
        <v>212</v>
      </c>
      <c r="P3183" s="1016"/>
      <c r="Q3183" s="1016"/>
      <c r="R3183" s="1016"/>
      <c r="S3183" s="1016"/>
      <c r="T3183" s="1016"/>
      <c r="U3183" s="1016"/>
      <c r="V3183" s="1016"/>
      <c r="W3183" s="1016"/>
      <c r="X3183" s="1016"/>
      <c r="Y3183" s="187" t="s">
        <v>32</v>
      </c>
      <c r="Z3183" s="187" t="s">
        <v>33</v>
      </c>
      <c r="AA3183" s="1027" t="s">
        <v>34</v>
      </c>
      <c r="AB3183" s="1027"/>
      <c r="AC3183" s="187" t="s">
        <v>32</v>
      </c>
      <c r="AD3183" s="187" t="s">
        <v>33</v>
      </c>
      <c r="AE3183" s="1027" t="s">
        <v>34</v>
      </c>
      <c r="AF3183" s="1027"/>
      <c r="AG3183" s="187" t="s">
        <v>32</v>
      </c>
      <c r="AH3183" s="187" t="s">
        <v>33</v>
      </c>
      <c r="AI3183" s="1027" t="s">
        <v>34</v>
      </c>
      <c r="AJ3183" s="1027"/>
      <c r="AK3183" s="1046"/>
      <c r="AL3183" s="1047"/>
      <c r="AM3183" s="1047"/>
      <c r="AN3183" s="1047"/>
      <c r="AO3183" s="1048"/>
      <c r="AP3183" s="3"/>
      <c r="AQ3183" s="1028">
        <f>+Y3181+Z3181</f>
        <v>0</v>
      </c>
      <c r="AR3183" s="1029"/>
      <c r="AS3183" s="1028">
        <f>+AA3181+AB3181</f>
        <v>0</v>
      </c>
      <c r="AT3183" s="1029"/>
    </row>
    <row r="3184" spans="2:46" ht="12" customHeight="1" x14ac:dyDescent="0.15">
      <c r="B3184" s="1058"/>
      <c r="C3184" s="1063"/>
      <c r="D3184" s="1061"/>
      <c r="E3184" s="1061"/>
      <c r="F3184" s="1061"/>
      <c r="G3184" s="1061"/>
      <c r="H3184" s="1061"/>
      <c r="I3184" s="1061"/>
      <c r="J3184" s="1062"/>
      <c r="K3184" s="1016"/>
      <c r="L3184" s="1016"/>
      <c r="M3184" s="1016"/>
      <c r="N3184" s="1016"/>
      <c r="O3184" s="1016" t="s">
        <v>470</v>
      </c>
      <c r="P3184" s="1016"/>
      <c r="Q3184" s="1016"/>
      <c r="R3184" s="1016"/>
      <c r="S3184" s="1016"/>
      <c r="T3184" s="1016"/>
      <c r="U3184" s="1016"/>
      <c r="V3184" s="1016"/>
      <c r="W3184" s="1016"/>
      <c r="X3184" s="1016"/>
      <c r="Y3184" s="193" t="str">
        <f>IF(Y3181=0,"",1)</f>
        <v/>
      </c>
      <c r="Z3184" s="193" t="str">
        <f>IF(Z3181=0,"",1)</f>
        <v/>
      </c>
      <c r="AA3184" s="1030" t="str">
        <f>IF(AQ3183=1,"",IF(AS3183&gt;0,1,""))</f>
        <v/>
      </c>
      <c r="AB3184" s="1031"/>
      <c r="AC3184" s="193">
        <f>+AC3181</f>
        <v>0</v>
      </c>
      <c r="AD3184" s="193">
        <f>AD3181</f>
        <v>0</v>
      </c>
      <c r="AE3184" s="1030">
        <f>AE3181+AF3181</f>
        <v>2</v>
      </c>
      <c r="AF3184" s="1031"/>
      <c r="AG3184" s="193">
        <f>AG3181</f>
        <v>0</v>
      </c>
      <c r="AH3184" s="193">
        <f>AH3181</f>
        <v>0</v>
      </c>
      <c r="AI3184" s="1030">
        <f>AI3181+AJ3181</f>
        <v>1</v>
      </c>
      <c r="AJ3184" s="1031"/>
      <c r="AK3184" s="1046"/>
      <c r="AL3184" s="1047"/>
      <c r="AM3184" s="1047"/>
      <c r="AN3184" s="1047"/>
      <c r="AO3184" s="1048"/>
      <c r="AP3184" s="3"/>
      <c r="AQ3184" s="197">
        <f>+Y3181+AC3184+AG3184</f>
        <v>0</v>
      </c>
      <c r="AR3184" s="197">
        <f>+Z3181+AD3184+AH3184</f>
        <v>0</v>
      </c>
      <c r="AS3184" s="1032">
        <f>+AS3183+AE3184+AI3184</f>
        <v>3</v>
      </c>
      <c r="AT3184" s="1033"/>
    </row>
    <row r="3185" spans="2:86" ht="12" customHeight="1" x14ac:dyDescent="0.15">
      <c r="B3185" s="1058"/>
      <c r="C3185" s="1063"/>
      <c r="D3185" s="1061"/>
      <c r="E3185" s="1061"/>
      <c r="F3185" s="1061"/>
      <c r="G3185" s="1061"/>
      <c r="H3185" s="1061"/>
      <c r="I3185" s="1061"/>
      <c r="J3185" s="1062"/>
      <c r="K3185" s="1016"/>
      <c r="L3185" s="1016"/>
      <c r="M3185" s="1016"/>
      <c r="N3185" s="1016"/>
      <c r="O3185" s="1016" t="s">
        <v>471</v>
      </c>
      <c r="P3185" s="1016"/>
      <c r="Q3185" s="1016"/>
      <c r="R3185" s="1016"/>
      <c r="S3185" s="1016"/>
      <c r="T3185" s="1016"/>
      <c r="U3185" s="1016"/>
      <c r="V3185" s="1016"/>
      <c r="W3185" s="1016"/>
      <c r="X3185" s="1016"/>
      <c r="Y3185" s="1034" t="s">
        <v>875</v>
      </c>
      <c r="Z3185" s="1035"/>
      <c r="AA3185" s="1035"/>
      <c r="AB3185" s="1036"/>
      <c r="AC3185" s="1034" t="str">
        <f>IF(AC3184&gt;0,"Ⅳ",IF(AD3184&gt;0,"Ⅲ",IF(AE3184&gt;0,"Ⅱ","Ⅰ")))</f>
        <v>Ⅱ</v>
      </c>
      <c r="AD3185" s="1035"/>
      <c r="AE3185" s="1035"/>
      <c r="AF3185" s="1036"/>
      <c r="AG3185" s="1034" t="str">
        <f>IF(AG3184&gt;0,"Ⅳ",IF(AH3184&gt;0,"Ⅲ",IF(AI3184&gt;0,"Ⅱ","Ⅰ")))</f>
        <v>Ⅱ</v>
      </c>
      <c r="AH3185" s="1035"/>
      <c r="AI3185" s="1035"/>
      <c r="AJ3185" s="1036"/>
      <c r="AK3185" s="1046"/>
      <c r="AL3185" s="1047"/>
      <c r="AM3185" s="1047"/>
      <c r="AN3185" s="1047"/>
      <c r="AO3185" s="1048"/>
      <c r="AP3185" s="3"/>
      <c r="AQ3185" s="1037" t="str">
        <f>IF(AQ3184&gt;0,"Ⅳ",IF(AR3184&gt;0,"Ⅲ",IF(AS3184&gt;0,"Ⅱ","Ⅰ")))</f>
        <v>Ⅱ</v>
      </c>
      <c r="AR3185" s="1037"/>
      <c r="AS3185" s="1037"/>
      <c r="AT3185" s="1037"/>
    </row>
    <row r="3186" spans="2:86" ht="12" customHeight="1" x14ac:dyDescent="0.15">
      <c r="B3186" s="1058"/>
      <c r="C3186" s="1063"/>
      <c r="D3186" s="1061"/>
      <c r="E3186" s="1061"/>
      <c r="F3186" s="1061"/>
      <c r="G3186" s="1061"/>
      <c r="H3186" s="1061"/>
      <c r="I3186" s="1061"/>
      <c r="J3186" s="1062"/>
      <c r="K3186" s="1016"/>
      <c r="L3186" s="1016"/>
      <c r="M3186" s="1016"/>
      <c r="N3186" s="1016"/>
      <c r="O3186" s="1016" t="s">
        <v>472</v>
      </c>
      <c r="P3186" s="1016"/>
      <c r="Q3186" s="1016"/>
      <c r="R3186" s="1016"/>
      <c r="S3186" s="1016"/>
      <c r="T3186" s="1016"/>
      <c r="U3186" s="1016"/>
      <c r="V3186" s="1016"/>
      <c r="W3186" s="1016"/>
      <c r="X3186" s="1016"/>
      <c r="Y3186" s="1034" t="str">
        <f>IF(COUNTIF(Y3185:AJ3185,"Ⅳ")&gt;0,"Ⅳ",IF(COUNTIF(Y3185:AJ3185,"Ⅲ")&gt;0,"Ⅲ",IF(COUNTIF(Y3185:AJ3185,"Ⅱ")&gt;0,"Ⅱ","Ⅰ")))</f>
        <v>Ⅱ</v>
      </c>
      <c r="Z3186" s="1035"/>
      <c r="AA3186" s="1035"/>
      <c r="AB3186" s="1035"/>
      <c r="AC3186" s="1035"/>
      <c r="AD3186" s="1035"/>
      <c r="AE3186" s="1035"/>
      <c r="AF3186" s="1035"/>
      <c r="AG3186" s="1035"/>
      <c r="AH3186" s="1035"/>
      <c r="AI3186" s="1035"/>
      <c r="AJ3186" s="1036"/>
      <c r="AK3186" s="1049"/>
      <c r="AL3186" s="1050"/>
      <c r="AM3186" s="1050"/>
      <c r="AN3186" s="1050"/>
      <c r="AO3186" s="1051"/>
      <c r="AP3186" s="3"/>
    </row>
    <row r="3187" spans="2:86" ht="14.25" customHeight="1" x14ac:dyDescent="0.15">
      <c r="B3187" s="1058"/>
      <c r="C3187" s="1063"/>
      <c r="D3187" s="1061"/>
      <c r="E3187" s="1061"/>
      <c r="F3187" s="1061"/>
      <c r="G3187" s="1061"/>
      <c r="H3187" s="1061"/>
      <c r="I3187" s="1061"/>
      <c r="J3187" s="1062"/>
      <c r="K3187" s="1016" t="s">
        <v>169</v>
      </c>
      <c r="L3187" s="1017"/>
      <c r="M3187" s="1017"/>
      <c r="N3187" s="1017"/>
      <c r="O3187" s="1017"/>
      <c r="P3187" s="1017"/>
      <c r="Q3187" s="1017"/>
      <c r="R3187" s="1017"/>
      <c r="S3187" s="1017"/>
      <c r="T3187" s="1017"/>
      <c r="U3187" s="1017"/>
      <c r="V3187" s="1017"/>
      <c r="W3187" s="1017"/>
      <c r="X3187" s="1017"/>
      <c r="Y3187" s="1017"/>
      <c r="Z3187" s="1017"/>
      <c r="AA3187" s="1017"/>
      <c r="AB3187" s="1017"/>
      <c r="AC3187" s="1017"/>
      <c r="AD3187" s="1017"/>
      <c r="AE3187" s="1017"/>
      <c r="AF3187" s="1017"/>
      <c r="AG3187" s="1017"/>
      <c r="AH3187" s="1017"/>
      <c r="AI3187" s="1017"/>
      <c r="AJ3187" s="1017"/>
      <c r="AK3187" s="1017"/>
      <c r="AL3187" s="1017"/>
      <c r="AM3187" s="1017"/>
      <c r="AN3187" s="1017"/>
      <c r="AO3187" s="1017"/>
      <c r="AP3187" s="3"/>
    </row>
    <row r="3188" spans="2:86" ht="14.25" customHeight="1" x14ac:dyDescent="0.15">
      <c r="B3188" s="1058"/>
      <c r="C3188" s="1063"/>
      <c r="D3188" s="1061"/>
      <c r="E3188" s="1061"/>
      <c r="F3188" s="1061"/>
      <c r="G3188" s="1061"/>
      <c r="H3188" s="1061"/>
      <c r="I3188" s="1061"/>
      <c r="J3188" s="1062"/>
      <c r="K3188" s="1016"/>
      <c r="L3188" s="1017"/>
      <c r="M3188" s="1017"/>
      <c r="N3188" s="1017"/>
      <c r="O3188" s="1017"/>
      <c r="P3188" s="1017"/>
      <c r="Q3188" s="1017"/>
      <c r="R3188" s="1017"/>
      <c r="S3188" s="1017"/>
      <c r="T3188" s="1017"/>
      <c r="U3188" s="1017"/>
      <c r="V3188" s="1017"/>
      <c r="W3188" s="1017"/>
      <c r="X3188" s="1017"/>
      <c r="Y3188" s="1017"/>
      <c r="Z3188" s="1017"/>
      <c r="AA3188" s="1017"/>
      <c r="AB3188" s="1017"/>
      <c r="AC3188" s="1017"/>
      <c r="AD3188" s="1017"/>
      <c r="AE3188" s="1017"/>
      <c r="AF3188" s="1017"/>
      <c r="AG3188" s="1017"/>
      <c r="AH3188" s="1017"/>
      <c r="AI3188" s="1017"/>
      <c r="AJ3188" s="1017"/>
      <c r="AK3188" s="1017"/>
      <c r="AL3188" s="1017"/>
      <c r="AM3188" s="1017"/>
      <c r="AN3188" s="1017"/>
      <c r="AO3188" s="1017"/>
      <c r="AP3188" s="3"/>
    </row>
    <row r="3189" spans="2:86" ht="12" customHeight="1" x14ac:dyDescent="0.15">
      <c r="B3189" s="1058"/>
      <c r="C3189" s="1063"/>
      <c r="D3189" s="1061"/>
      <c r="E3189" s="1061"/>
      <c r="F3189" s="1061"/>
      <c r="G3189" s="1061"/>
      <c r="H3189" s="1061"/>
      <c r="I3189" s="1061"/>
      <c r="J3189" s="1062"/>
      <c r="K3189" s="1018" t="s">
        <v>473</v>
      </c>
      <c r="L3189" s="1018"/>
      <c r="M3189" s="1018"/>
      <c r="N3189" s="1018"/>
      <c r="O3189" s="1018"/>
      <c r="P3189" s="1018"/>
      <c r="Q3189" s="1018"/>
      <c r="R3189" s="1018"/>
      <c r="S3189" s="1018"/>
      <c r="T3189" s="1018"/>
      <c r="U3189" s="1018"/>
      <c r="V3189" s="1018"/>
      <c r="W3189" s="1018"/>
      <c r="X3189" s="1018"/>
      <c r="Y3189" s="1018"/>
      <c r="Z3189" s="1018"/>
      <c r="AA3189" s="1018"/>
      <c r="AB3189" s="1018"/>
      <c r="AC3189" s="1018"/>
      <c r="AD3189" s="1018"/>
      <c r="AE3189" s="1018"/>
      <c r="AF3189" s="1018"/>
      <c r="AG3189" s="1018"/>
      <c r="AH3189" s="1018"/>
      <c r="AI3189" s="1018"/>
      <c r="AJ3189" s="1018"/>
      <c r="AK3189" s="1018"/>
      <c r="AL3189" s="1018"/>
      <c r="AM3189" s="1018"/>
      <c r="AN3189" s="1018"/>
      <c r="AO3189" s="1018"/>
      <c r="AP3189" s="3"/>
    </row>
    <row r="3190" spans="2:86" ht="12" customHeight="1" x14ac:dyDescent="0.15">
      <c r="B3190" s="1058"/>
      <c r="C3190" s="1063"/>
      <c r="D3190" s="1061"/>
      <c r="E3190" s="1061"/>
      <c r="F3190" s="1061"/>
      <c r="G3190" s="1061"/>
      <c r="H3190" s="1061"/>
      <c r="I3190" s="1061"/>
      <c r="J3190" s="1062"/>
      <c r="K3190" s="1019" t="s">
        <v>523</v>
      </c>
      <c r="L3190" s="1019"/>
      <c r="M3190" s="1019"/>
      <c r="N3190" s="1019"/>
      <c r="O3190" s="1019"/>
      <c r="P3190" s="1019"/>
      <c r="Q3190" s="1019"/>
      <c r="R3190" s="1019"/>
      <c r="S3190" s="1019"/>
      <c r="T3190" s="1019"/>
      <c r="U3190" s="1019"/>
      <c r="V3190" s="1019"/>
      <c r="W3190" s="1019"/>
      <c r="X3190" s="1019"/>
      <c r="Y3190" s="1019"/>
      <c r="Z3190" s="1019"/>
      <c r="AA3190" s="1019"/>
      <c r="AB3190" s="1019"/>
      <c r="AC3190" s="1019"/>
      <c r="AD3190" s="1019"/>
      <c r="AE3190" s="1019"/>
      <c r="AF3190" s="1019"/>
      <c r="AG3190" s="1019"/>
      <c r="AH3190" s="1019"/>
      <c r="AI3190" s="1019"/>
      <c r="AJ3190" s="1019"/>
      <c r="AK3190" s="1019"/>
      <c r="AL3190" s="1019"/>
      <c r="AM3190" s="1019"/>
      <c r="AN3190" s="1019"/>
      <c r="AO3190" s="1019"/>
      <c r="AP3190" s="3"/>
    </row>
    <row r="3191" spans="2:86" ht="12" customHeight="1" x14ac:dyDescent="0.15">
      <c r="B3191" s="1058"/>
      <c r="C3191" s="1063"/>
      <c r="D3191" s="1061"/>
      <c r="E3191" s="1061"/>
      <c r="F3191" s="1061"/>
      <c r="G3191" s="1061"/>
      <c r="H3191" s="1061"/>
      <c r="I3191" s="1061"/>
      <c r="J3191" s="1062"/>
      <c r="K3191" s="194" t="s">
        <v>474</v>
      </c>
      <c r="L3191" s="195"/>
      <c r="M3191" s="195"/>
      <c r="N3191" s="195"/>
      <c r="O3191" s="195"/>
      <c r="P3191" s="195"/>
      <c r="Q3191" s="195"/>
      <c r="R3191" s="195"/>
      <c r="S3191" s="195"/>
      <c r="T3191" s="195"/>
      <c r="U3191" s="195"/>
      <c r="V3191" s="195"/>
      <c r="W3191" s="195"/>
      <c r="X3191" s="195"/>
      <c r="Y3191" s="195"/>
      <c r="Z3191" s="195"/>
      <c r="AA3191" s="195"/>
      <c r="AB3191" s="195"/>
      <c r="AC3191" s="195"/>
      <c r="AD3191" s="195"/>
      <c r="AE3191" s="195"/>
      <c r="AF3191" s="195"/>
      <c r="AG3191" s="195"/>
      <c r="AH3191" s="195"/>
      <c r="AI3191" s="195"/>
      <c r="AJ3191" s="195"/>
      <c r="AK3191" s="195"/>
      <c r="AL3191" s="195"/>
      <c r="AM3191" s="195"/>
      <c r="AN3191" s="195"/>
      <c r="AO3191" s="196"/>
      <c r="AP3191" s="3"/>
    </row>
    <row r="3192" spans="2:86" ht="12" customHeight="1" x14ac:dyDescent="0.15">
      <c r="B3192" s="1058"/>
      <c r="C3192" s="1063"/>
      <c r="D3192" s="1061"/>
      <c r="E3192" s="1061"/>
      <c r="F3192" s="1061"/>
      <c r="G3192" s="1061"/>
      <c r="H3192" s="1061"/>
      <c r="I3192" s="1061"/>
      <c r="J3192" s="1062"/>
      <c r="K3192" s="194" t="s">
        <v>475</v>
      </c>
      <c r="L3192" s="195"/>
      <c r="M3192" s="195"/>
      <c r="N3192" s="195"/>
      <c r="O3192" s="195"/>
      <c r="P3192" s="195"/>
      <c r="Q3192" s="195"/>
      <c r="R3192" s="195"/>
      <c r="S3192" s="195"/>
      <c r="T3192" s="195"/>
      <c r="U3192" s="195"/>
      <c r="V3192" s="195"/>
      <c r="W3192" s="195"/>
      <c r="X3192" s="195"/>
      <c r="Y3192" s="195"/>
      <c r="Z3192" s="195"/>
      <c r="AA3192" s="195"/>
      <c r="AB3192" s="195"/>
      <c r="AC3192" s="195"/>
      <c r="AD3192" s="195"/>
      <c r="AE3192" s="195"/>
      <c r="AF3192" s="195"/>
      <c r="AG3192" s="195"/>
      <c r="AH3192" s="195"/>
      <c r="AI3192" s="195"/>
      <c r="AJ3192" s="195"/>
      <c r="AK3192" s="195"/>
      <c r="AL3192" s="195"/>
      <c r="AM3192" s="195"/>
      <c r="AN3192" s="195"/>
      <c r="AO3192" s="196"/>
      <c r="AP3192" s="3"/>
    </row>
    <row r="3193" spans="2:86" ht="12" customHeight="1" x14ac:dyDescent="0.15">
      <c r="B3193" s="1058"/>
      <c r="C3193" s="1063"/>
      <c r="D3193" s="1061"/>
      <c r="E3193" s="1061"/>
      <c r="F3193" s="1061"/>
      <c r="G3193" s="1061"/>
      <c r="H3193" s="1061"/>
      <c r="I3193" s="1061"/>
      <c r="J3193" s="1062"/>
      <c r="K3193" s="1020" t="s">
        <v>476</v>
      </c>
      <c r="L3193" s="1021"/>
      <c r="M3193" s="1021"/>
      <c r="N3193" s="1021"/>
      <c r="O3193" s="1021"/>
      <c r="P3193" s="1021"/>
      <c r="Q3193" s="1021"/>
      <c r="R3193" s="1021"/>
      <c r="S3193" s="1021"/>
      <c r="T3193" s="1021"/>
      <c r="U3193" s="1021"/>
      <c r="V3193" s="1021"/>
      <c r="W3193" s="1021"/>
      <c r="X3193" s="1021"/>
      <c r="Y3193" s="1021"/>
      <c r="Z3193" s="1021"/>
      <c r="AA3193" s="1021"/>
      <c r="AB3193" s="1021"/>
      <c r="AC3193" s="1021"/>
      <c r="AD3193" s="1021"/>
      <c r="AE3193" s="1021"/>
      <c r="AF3193" s="1021"/>
      <c r="AG3193" s="1021"/>
      <c r="AH3193" s="1021"/>
      <c r="AI3193" s="1021"/>
      <c r="AJ3193" s="1021"/>
      <c r="AK3193" s="1021"/>
      <c r="AL3193" s="1021"/>
      <c r="AM3193" s="1021"/>
      <c r="AN3193" s="1021"/>
      <c r="AO3193" s="1022"/>
      <c r="AP3193" s="3"/>
    </row>
    <row r="3194" spans="2:86" ht="12" customHeight="1" x14ac:dyDescent="0.15">
      <c r="B3194" s="591"/>
      <c r="C3194" s="1064"/>
      <c r="D3194" s="1065"/>
      <c r="E3194" s="1065"/>
      <c r="F3194" s="1065"/>
      <c r="G3194" s="1065"/>
      <c r="H3194" s="1065"/>
      <c r="I3194" s="1065"/>
      <c r="J3194" s="1066"/>
      <c r="K3194" s="1023"/>
      <c r="L3194" s="1024"/>
      <c r="M3194" s="1024"/>
      <c r="N3194" s="1024"/>
      <c r="O3194" s="1024"/>
      <c r="P3194" s="1024"/>
      <c r="Q3194" s="1024"/>
      <c r="R3194" s="1024"/>
      <c r="S3194" s="1024"/>
      <c r="T3194" s="1024"/>
      <c r="U3194" s="1024"/>
      <c r="V3194" s="1024"/>
      <c r="W3194" s="1024"/>
      <c r="X3194" s="1024"/>
      <c r="Y3194" s="1024"/>
      <c r="Z3194" s="1024"/>
      <c r="AA3194" s="1024"/>
      <c r="AB3194" s="1024"/>
      <c r="AC3194" s="1024"/>
      <c r="AD3194" s="1024"/>
      <c r="AE3194" s="1024"/>
      <c r="AF3194" s="1024"/>
      <c r="AG3194" s="1024"/>
      <c r="AH3194" s="1024"/>
      <c r="AI3194" s="1024"/>
      <c r="AJ3194" s="1024"/>
      <c r="AK3194" s="1024"/>
      <c r="AL3194" s="1024"/>
      <c r="AM3194" s="1024"/>
      <c r="AN3194" s="1024"/>
      <c r="AO3194" s="1025"/>
      <c r="AP3194" s="3"/>
    </row>
    <row r="3195" spans="2:86" s="9" customFormat="1" ht="12" customHeight="1" x14ac:dyDescent="0.15">
      <c r="B3195" s="3" t="s">
        <v>527</v>
      </c>
      <c r="AQ3195" s="162"/>
      <c r="AR3195" s="162"/>
      <c r="AS3195" s="162"/>
      <c r="AT3195" s="162"/>
      <c r="AU3195" s="162"/>
      <c r="AV3195" s="162"/>
      <c r="AW3195" s="162"/>
      <c r="AX3195" s="162"/>
      <c r="AY3195" s="162"/>
      <c r="AZ3195" s="162"/>
      <c r="BA3195" s="162"/>
      <c r="BB3195" s="162"/>
      <c r="BC3195" s="162"/>
      <c r="BD3195" s="162"/>
      <c r="BE3195" s="162"/>
      <c r="BF3195" s="162"/>
      <c r="BG3195" s="162"/>
      <c r="BH3195" s="162"/>
      <c r="BI3195" s="162"/>
      <c r="BJ3195" s="162"/>
      <c r="BK3195" s="162"/>
      <c r="BL3195" s="162"/>
      <c r="BM3195" s="162"/>
      <c r="BN3195" s="162"/>
      <c r="BO3195" s="162"/>
      <c r="BP3195" s="162"/>
      <c r="BQ3195" s="162"/>
      <c r="BR3195" s="162"/>
      <c r="BS3195" s="162"/>
      <c r="BT3195" s="162"/>
      <c r="BU3195" s="162"/>
      <c r="BV3195" s="162"/>
      <c r="BW3195" s="162"/>
      <c r="BX3195" s="162"/>
      <c r="BY3195" s="162"/>
      <c r="BZ3195" s="162"/>
      <c r="CA3195" s="162"/>
      <c r="CB3195" s="162"/>
      <c r="CC3195" s="162"/>
      <c r="CD3195" s="162"/>
      <c r="CE3195" s="162"/>
      <c r="CF3195" s="162"/>
      <c r="CG3195" s="162"/>
      <c r="CH3195" s="162"/>
    </row>
    <row r="3196" spans="2:86" ht="12" customHeight="1" thickBot="1" x14ac:dyDescent="0.2">
      <c r="B3196" s="3" t="s">
        <v>524</v>
      </c>
    </row>
    <row r="3197" spans="2:86" ht="12" customHeight="1" x14ac:dyDescent="0.15">
      <c r="B3197" s="3" t="s">
        <v>525</v>
      </c>
      <c r="AU3197" s="1000" t="s">
        <v>305</v>
      </c>
      <c r="AV3197" s="1001" t="s">
        <v>298</v>
      </c>
      <c r="AW3197" s="1003" t="s">
        <v>299</v>
      </c>
      <c r="AX3197" s="1005" t="s">
        <v>306</v>
      </c>
      <c r="AY3197" s="1006"/>
      <c r="AZ3197" s="1006"/>
      <c r="BA3197" s="1006"/>
      <c r="BB3197" s="1006"/>
      <c r="BC3197" s="1006"/>
      <c r="BD3197" s="1006"/>
      <c r="BE3197" s="1006"/>
      <c r="BF3197" s="1006"/>
      <c r="BG3197" s="1006"/>
      <c r="BH3197" s="1006"/>
      <c r="BI3197" s="1006"/>
      <c r="BJ3197" s="1006"/>
      <c r="BK3197" s="1006"/>
      <c r="BL3197" s="1006"/>
      <c r="BM3197" s="1006"/>
      <c r="BN3197" s="1006"/>
      <c r="BO3197" s="1006"/>
      <c r="BP3197" s="1006"/>
      <c r="BQ3197" s="1006"/>
      <c r="BR3197" s="1007"/>
      <c r="BS3197" s="807" t="s">
        <v>300</v>
      </c>
      <c r="BT3197" s="1008"/>
      <c r="BU3197" s="1008"/>
      <c r="BV3197" s="1008"/>
      <c r="BW3197" s="1009" t="s">
        <v>307</v>
      </c>
      <c r="BX3197" s="1010"/>
      <c r="BY3197" s="1010"/>
      <c r="BZ3197" s="1010"/>
      <c r="CA3197" s="1010"/>
      <c r="CB3197" s="1010"/>
      <c r="CC3197" s="1010"/>
      <c r="CD3197" s="1010"/>
      <c r="CE3197" s="1010"/>
      <c r="CF3197" s="1010"/>
      <c r="CG3197" s="1010"/>
      <c r="CH3197" s="1011"/>
    </row>
    <row r="3198" spans="2:86" ht="12" customHeight="1" x14ac:dyDescent="0.15">
      <c r="B3198" s="3" t="s">
        <v>477</v>
      </c>
      <c r="AU3198" s="1000"/>
      <c r="AV3198" s="1002"/>
      <c r="AW3198" s="1004"/>
      <c r="AX3198" s="1012" t="s">
        <v>308</v>
      </c>
      <c r="AY3198" s="686"/>
      <c r="AZ3198" s="686"/>
      <c r="BA3198" s="686"/>
      <c r="BB3198" s="686"/>
      <c r="BC3198" s="686"/>
      <c r="BD3198" s="686"/>
      <c r="BE3198" s="686"/>
      <c r="BF3198" s="686"/>
      <c r="BG3198" s="686"/>
      <c r="BH3198" s="686"/>
      <c r="BI3198" s="686"/>
      <c r="BJ3198" s="686" t="s">
        <v>309</v>
      </c>
      <c r="BK3198" s="686"/>
      <c r="BL3198" s="686"/>
      <c r="BM3198" s="686"/>
      <c r="BN3198" s="686"/>
      <c r="BO3198" s="686"/>
      <c r="BP3198" s="686"/>
      <c r="BQ3198" s="686"/>
      <c r="BR3198" s="1013"/>
      <c r="BS3198" s="1008"/>
      <c r="BT3198" s="1008"/>
      <c r="BU3198" s="1008"/>
      <c r="BV3198" s="1008"/>
      <c r="BW3198" s="1014" t="s">
        <v>302</v>
      </c>
      <c r="BX3198" s="699"/>
      <c r="BY3198" s="699"/>
      <c r="BZ3198" s="699"/>
      <c r="CA3198" s="686" t="s">
        <v>310</v>
      </c>
      <c r="CB3198" s="686"/>
      <c r="CC3198" s="686"/>
      <c r="CD3198" s="686"/>
      <c r="CE3198" s="686"/>
      <c r="CF3198" s="686"/>
      <c r="CG3198" s="686"/>
      <c r="CH3198" s="1013"/>
    </row>
    <row r="3199" spans="2:86" ht="12" customHeight="1" x14ac:dyDescent="0.15">
      <c r="B3199" s="3" t="s">
        <v>526</v>
      </c>
      <c r="AU3199" s="1000"/>
      <c r="AV3199" s="1002"/>
      <c r="AW3199" s="1004"/>
      <c r="AX3199" s="1012" t="s">
        <v>26</v>
      </c>
      <c r="AY3199" s="686"/>
      <c r="AZ3199" s="686"/>
      <c r="BA3199" s="686"/>
      <c r="BB3199" s="686" t="s">
        <v>22</v>
      </c>
      <c r="BC3199" s="686"/>
      <c r="BD3199" s="686"/>
      <c r="BE3199" s="686"/>
      <c r="BF3199" s="686" t="s">
        <v>24</v>
      </c>
      <c r="BG3199" s="686"/>
      <c r="BH3199" s="686"/>
      <c r="BI3199" s="686"/>
      <c r="BJ3199" s="699" t="s">
        <v>26</v>
      </c>
      <c r="BK3199" s="699"/>
      <c r="BL3199" s="699"/>
      <c r="BM3199" s="699" t="s">
        <v>22</v>
      </c>
      <c r="BN3199" s="699"/>
      <c r="BO3199" s="699"/>
      <c r="BP3199" s="699" t="s">
        <v>24</v>
      </c>
      <c r="BQ3199" s="699"/>
      <c r="BR3199" s="1015"/>
      <c r="BS3199" s="807" t="s">
        <v>26</v>
      </c>
      <c r="BT3199" s="807" t="s">
        <v>22</v>
      </c>
      <c r="BU3199" s="807" t="s">
        <v>24</v>
      </c>
      <c r="BV3199" s="807" t="s">
        <v>303</v>
      </c>
      <c r="BW3199" s="1012" t="s">
        <v>311</v>
      </c>
      <c r="BX3199" s="686"/>
      <c r="BY3199" s="686"/>
      <c r="BZ3199" s="686"/>
      <c r="CA3199" s="686" t="s">
        <v>22</v>
      </c>
      <c r="CB3199" s="686"/>
      <c r="CC3199" s="686"/>
      <c r="CD3199" s="686"/>
      <c r="CE3199" s="686" t="s">
        <v>24</v>
      </c>
      <c r="CF3199" s="686"/>
      <c r="CG3199" s="686"/>
      <c r="CH3199" s="1013"/>
    </row>
    <row r="3200" spans="2:86" ht="12" customHeight="1" x14ac:dyDescent="0.15">
      <c r="B3200" s="3" t="s">
        <v>478</v>
      </c>
      <c r="AU3200" s="1000"/>
      <c r="AV3200" s="1002"/>
      <c r="AW3200" s="1004"/>
      <c r="AX3200" s="156" t="s">
        <v>862</v>
      </c>
      <c r="AY3200" s="157" t="s">
        <v>863</v>
      </c>
      <c r="AZ3200" s="157" t="s">
        <v>864</v>
      </c>
      <c r="BA3200" s="158" t="s">
        <v>865</v>
      </c>
      <c r="BB3200" s="159" t="s">
        <v>866</v>
      </c>
      <c r="BC3200" s="157" t="s">
        <v>863</v>
      </c>
      <c r="BD3200" s="157" t="s">
        <v>867</v>
      </c>
      <c r="BE3200" s="158" t="s">
        <v>865</v>
      </c>
      <c r="BF3200" s="159" t="s">
        <v>866</v>
      </c>
      <c r="BG3200" s="157" t="s">
        <v>863</v>
      </c>
      <c r="BH3200" s="157" t="s">
        <v>864</v>
      </c>
      <c r="BI3200" s="158" t="s">
        <v>865</v>
      </c>
      <c r="BJ3200" s="159" t="s">
        <v>866</v>
      </c>
      <c r="BK3200" s="157" t="s">
        <v>868</v>
      </c>
      <c r="BL3200" s="158" t="s">
        <v>869</v>
      </c>
      <c r="BM3200" s="159" t="s">
        <v>870</v>
      </c>
      <c r="BN3200" s="157" t="s">
        <v>863</v>
      </c>
      <c r="BO3200" s="158" t="s">
        <v>871</v>
      </c>
      <c r="BP3200" s="159" t="s">
        <v>870</v>
      </c>
      <c r="BQ3200" s="157" t="s">
        <v>868</v>
      </c>
      <c r="BR3200" s="160" t="s">
        <v>872</v>
      </c>
      <c r="BS3200" s="1008"/>
      <c r="BT3200" s="1008"/>
      <c r="BU3200" s="1008"/>
      <c r="BV3200" s="1008"/>
      <c r="BW3200" s="156" t="s">
        <v>866</v>
      </c>
      <c r="BX3200" s="157" t="s">
        <v>863</v>
      </c>
      <c r="BY3200" s="157" t="s">
        <v>864</v>
      </c>
      <c r="BZ3200" s="158" t="s">
        <v>865</v>
      </c>
      <c r="CA3200" s="159" t="s">
        <v>866</v>
      </c>
      <c r="CB3200" s="157" t="s">
        <v>873</v>
      </c>
      <c r="CC3200" s="157" t="s">
        <v>864</v>
      </c>
      <c r="CD3200" s="158" t="s">
        <v>865</v>
      </c>
      <c r="CE3200" s="159" t="s">
        <v>866</v>
      </c>
      <c r="CF3200" s="157" t="s">
        <v>863</v>
      </c>
      <c r="CG3200" s="157" t="s">
        <v>864</v>
      </c>
      <c r="CH3200" s="160" t="s">
        <v>874</v>
      </c>
    </row>
    <row r="3201" spans="2:86" x14ac:dyDescent="0.15">
      <c r="B3201" s="3" t="s">
        <v>539</v>
      </c>
      <c r="AU3201" s="1000"/>
      <c r="AV3201" s="188" t="str">
        <f>N3203</f>
        <v>S068</v>
      </c>
      <c r="AW3201" s="300">
        <f>R3203</f>
        <v>10.5</v>
      </c>
      <c r="AX3201" s="197">
        <f>+Y3228</f>
        <v>0</v>
      </c>
      <c r="AY3201" s="197">
        <f>+Z3228</f>
        <v>0</v>
      </c>
      <c r="AZ3201" s="197">
        <f>+AA3228</f>
        <v>0</v>
      </c>
      <c r="BA3201" s="197">
        <f t="shared" ref="BA3201" si="1468">+AB3228</f>
        <v>0</v>
      </c>
      <c r="BB3201" s="197">
        <f>+AC3228</f>
        <v>0</v>
      </c>
      <c r="BC3201" s="197">
        <f t="shared" ref="BC3201" si="1469">+AD3228</f>
        <v>0</v>
      </c>
      <c r="BD3201" s="197">
        <f t="shared" ref="BD3201" si="1470">+AE3228</f>
        <v>1</v>
      </c>
      <c r="BE3201" s="197">
        <f t="shared" ref="BE3201" si="1471">+AF3228</f>
        <v>1</v>
      </c>
      <c r="BF3201" s="197">
        <f t="shared" ref="BF3201" si="1472">+AG3228</f>
        <v>0</v>
      </c>
      <c r="BG3201" s="197">
        <f t="shared" ref="BG3201" si="1473">+AH3228</f>
        <v>0</v>
      </c>
      <c r="BH3201" s="197">
        <f t="shared" ref="BH3201" si="1474">+AI3228</f>
        <v>0</v>
      </c>
      <c r="BI3201" s="197">
        <f t="shared" ref="BI3201" si="1475">+AJ3228</f>
        <v>1</v>
      </c>
      <c r="BJ3201" s="197" t="str">
        <f>+Y3231</f>
        <v/>
      </c>
      <c r="BK3201" s="197" t="str">
        <f t="shared" ref="BK3201" si="1476">+Z3231</f>
        <v/>
      </c>
      <c r="BL3201" s="197" t="str">
        <f>+AA3231</f>
        <v/>
      </c>
      <c r="BM3201" s="197">
        <f>+AC3231</f>
        <v>0</v>
      </c>
      <c r="BN3201" s="197">
        <f t="shared" ref="BN3201" si="1477">+AD3231</f>
        <v>0</v>
      </c>
      <c r="BO3201" s="197">
        <f t="shared" ref="BO3201" si="1478">+AE3231</f>
        <v>2</v>
      </c>
      <c r="BP3201" s="197">
        <f>+AG3231</f>
        <v>0</v>
      </c>
      <c r="BQ3201" s="197">
        <f>+AH3231</f>
        <v>0</v>
      </c>
      <c r="BR3201" s="197">
        <f>+AI3231</f>
        <v>1</v>
      </c>
      <c r="BS3201" s="296" t="str">
        <f>+Y3232</f>
        <v>Ⅰ</v>
      </c>
      <c r="BT3201" s="296" t="str">
        <f>+AC3232</f>
        <v>Ⅱ</v>
      </c>
      <c r="BU3201" s="296" t="str">
        <f>+AG3232</f>
        <v>Ⅱ</v>
      </c>
      <c r="BV3201" s="296" t="str">
        <f>+Y3233</f>
        <v>Ⅱ</v>
      </c>
      <c r="BW3201" s="164" t="str">
        <f>IF(Y3228&gt;0,R3203,"")</f>
        <v/>
      </c>
      <c r="BX3201" s="165" t="str">
        <f>IF(Z3228&gt;0,"",IF(AA3228&gt;0,R3203,""))</f>
        <v/>
      </c>
      <c r="BY3201" s="165" t="str">
        <f>IF(Y3228+Z3228&gt;0,"",IF(AA3228&gt;0,R3203,""))</f>
        <v/>
      </c>
      <c r="BZ3201" s="165" t="str">
        <f>IF(Y3228+Z3228+AA3228&gt;0,"",IF(AB3228&gt;0,R3203,""))</f>
        <v/>
      </c>
      <c r="CA3201" s="166">
        <f t="shared" ref="CA3201" si="1479">+AC3227</f>
        <v>0</v>
      </c>
      <c r="CB3201" s="166">
        <f t="shared" ref="CB3201" si="1480">+AD3227</f>
        <v>0</v>
      </c>
      <c r="CC3201" s="166">
        <f t="shared" ref="CC3201" si="1481">+AE3227</f>
        <v>5.000000000000001E-3</v>
      </c>
      <c r="CD3201" s="166">
        <f t="shared" ref="CD3201" si="1482">+AF3227</f>
        <v>3</v>
      </c>
      <c r="CE3201" s="166">
        <f t="shared" ref="CE3201" si="1483">+AG3227</f>
        <v>0</v>
      </c>
      <c r="CF3201" s="166">
        <f t="shared" ref="CF3201" si="1484">+AH3227</f>
        <v>0</v>
      </c>
      <c r="CG3201" s="166">
        <f t="shared" ref="CG3201" si="1485">+AI3227</f>
        <v>0</v>
      </c>
      <c r="CH3201" s="166">
        <f t="shared" ref="CH3201" si="1486">+AJ3227</f>
        <v>0.42</v>
      </c>
    </row>
    <row r="3202" spans="2:86" ht="12" customHeight="1" x14ac:dyDescent="0.15">
      <c r="B3202" s="1057" t="s">
        <v>219</v>
      </c>
      <c r="C3202" s="1059"/>
      <c r="D3202" s="1060"/>
      <c r="E3202" s="1061"/>
      <c r="F3202" s="1061"/>
      <c r="G3202" s="1061"/>
      <c r="H3202" s="1061"/>
      <c r="I3202" s="1061"/>
      <c r="J3202" s="1062"/>
      <c r="K3202" s="1067" t="s">
        <v>453</v>
      </c>
      <c r="L3202" s="1068"/>
      <c r="M3202" s="1068"/>
      <c r="N3202" s="1068"/>
      <c r="O3202" s="1068"/>
      <c r="P3202" s="1068"/>
      <c r="Q3202" s="1068"/>
      <c r="R3202" s="1068"/>
      <c r="S3202" s="1068"/>
      <c r="T3202" s="1068"/>
      <c r="U3202" s="1068"/>
      <c r="V3202" s="1068"/>
      <c r="W3202" s="1068"/>
      <c r="X3202" s="1068"/>
      <c r="Y3202" s="1068"/>
      <c r="Z3202" s="1068"/>
      <c r="AA3202" s="1068"/>
      <c r="AB3202" s="1068"/>
      <c r="AC3202" s="1068"/>
      <c r="AD3202" s="1068"/>
      <c r="AE3202" s="1068"/>
      <c r="AF3202" s="1068"/>
      <c r="AG3202" s="1068"/>
      <c r="AH3202" s="1068"/>
      <c r="AI3202" s="1068"/>
      <c r="AJ3202" s="1068"/>
      <c r="AK3202" s="1068"/>
      <c r="AL3202" s="1068"/>
      <c r="AM3202" s="1068"/>
      <c r="AN3202" s="1068"/>
      <c r="AO3202" s="1069"/>
      <c r="AP3202" s="3"/>
    </row>
    <row r="3203" spans="2:86" ht="12" customHeight="1" x14ac:dyDescent="0.15">
      <c r="B3203" s="1058"/>
      <c r="C3203" s="1063"/>
      <c r="D3203" s="1061"/>
      <c r="E3203" s="1061"/>
      <c r="F3203" s="1061"/>
      <c r="G3203" s="1061"/>
      <c r="H3203" s="1061"/>
      <c r="I3203" s="1061"/>
      <c r="J3203" s="1062"/>
      <c r="K3203" s="1040" t="s">
        <v>218</v>
      </c>
      <c r="L3203" s="1041"/>
      <c r="M3203" s="1042"/>
      <c r="N3203" s="1094" t="s">
        <v>786</v>
      </c>
      <c r="O3203" s="1096"/>
      <c r="P3203" s="1040" t="s">
        <v>454</v>
      </c>
      <c r="Q3203" s="1042"/>
      <c r="R3203" s="1070">
        <f>'様式A-2'!C79</f>
        <v>10.5</v>
      </c>
      <c r="S3203" s="1071"/>
      <c r="T3203" s="1072"/>
      <c r="U3203" s="1073" t="s">
        <v>455</v>
      </c>
      <c r="V3203" s="1074"/>
      <c r="W3203" s="1073" t="s">
        <v>456</v>
      </c>
      <c r="X3203" s="1074"/>
      <c r="Y3203" s="1042" t="s">
        <v>217</v>
      </c>
      <c r="Z3203" s="1016"/>
      <c r="AA3203" s="1016"/>
      <c r="AB3203" s="1016"/>
      <c r="AC3203" s="1073" t="s">
        <v>457</v>
      </c>
      <c r="AD3203" s="1079"/>
      <c r="AE3203" s="1079"/>
      <c r="AF3203" s="1079"/>
      <c r="AG3203" s="1079"/>
      <c r="AH3203" s="1079"/>
      <c r="AI3203" s="1079"/>
      <c r="AJ3203" s="1074"/>
      <c r="AK3203" s="1073" t="s">
        <v>458</v>
      </c>
      <c r="AL3203" s="1079"/>
      <c r="AM3203" s="1079"/>
      <c r="AN3203" s="1081"/>
      <c r="AO3203" s="1082"/>
      <c r="AP3203" s="3"/>
      <c r="AV3203" s="167"/>
      <c r="AW3203" s="221"/>
      <c r="AX3203" s="167"/>
      <c r="AY3203" s="167"/>
      <c r="AZ3203" s="167"/>
      <c r="BA3203" s="167"/>
      <c r="BB3203" s="167"/>
      <c r="BC3203" s="167"/>
      <c r="BD3203" s="167"/>
    </row>
    <row r="3204" spans="2:86" ht="12" customHeight="1" x14ac:dyDescent="0.15">
      <c r="B3204" s="1058"/>
      <c r="C3204" s="1063"/>
      <c r="D3204" s="1061"/>
      <c r="E3204" s="1061"/>
      <c r="F3204" s="1061"/>
      <c r="G3204" s="1061"/>
      <c r="H3204" s="1061"/>
      <c r="I3204" s="1061"/>
      <c r="J3204" s="1062"/>
      <c r="K3204" s="1016" t="s">
        <v>459</v>
      </c>
      <c r="L3204" s="1016" t="s">
        <v>199</v>
      </c>
      <c r="M3204" s="1016"/>
      <c r="N3204" s="1016" t="s">
        <v>198</v>
      </c>
      <c r="O3204" s="1016"/>
      <c r="P3204" s="1016" t="s">
        <v>460</v>
      </c>
      <c r="Q3204" s="1016"/>
      <c r="R3204" s="1016" t="s">
        <v>6</v>
      </c>
      <c r="S3204" s="1016"/>
      <c r="T3204" s="1016"/>
      <c r="U3204" s="1075"/>
      <c r="V3204" s="1076"/>
      <c r="W3204" s="1075"/>
      <c r="X3204" s="1076"/>
      <c r="Y3204" s="1042"/>
      <c r="Z3204" s="1016"/>
      <c r="AA3204" s="1016"/>
      <c r="AB3204" s="1016"/>
      <c r="AC3204" s="1077"/>
      <c r="AD3204" s="1080"/>
      <c r="AE3204" s="1080"/>
      <c r="AF3204" s="1080"/>
      <c r="AG3204" s="1080"/>
      <c r="AH3204" s="1080"/>
      <c r="AI3204" s="1080"/>
      <c r="AJ3204" s="1078"/>
      <c r="AK3204" s="1075"/>
      <c r="AL3204" s="1083"/>
      <c r="AM3204" s="1083"/>
      <c r="AN3204" s="1084"/>
      <c r="AO3204" s="1085"/>
      <c r="AP3204" s="3"/>
      <c r="AV3204" s="167"/>
      <c r="AW3204" s="167"/>
      <c r="AX3204" s="167"/>
      <c r="AY3204" s="167"/>
      <c r="AZ3204" s="167"/>
      <c r="BA3204" s="167"/>
      <c r="BB3204" s="167"/>
      <c r="BC3204" s="167"/>
      <c r="BD3204" s="167"/>
    </row>
    <row r="3205" spans="2:86" ht="12" customHeight="1" x14ac:dyDescent="0.15">
      <c r="B3205" s="1058"/>
      <c r="C3205" s="1063"/>
      <c r="D3205" s="1061"/>
      <c r="E3205" s="1061"/>
      <c r="F3205" s="1061"/>
      <c r="G3205" s="1061"/>
      <c r="H3205" s="1061"/>
      <c r="I3205" s="1061"/>
      <c r="J3205" s="1062"/>
      <c r="K3205" s="1016"/>
      <c r="L3205" s="1016"/>
      <c r="M3205" s="1016"/>
      <c r="N3205" s="1016"/>
      <c r="O3205" s="1016"/>
      <c r="P3205" s="1016"/>
      <c r="Q3205" s="1016"/>
      <c r="R3205" s="1016"/>
      <c r="S3205" s="1016"/>
      <c r="T3205" s="1016"/>
      <c r="U3205" s="1075"/>
      <c r="V3205" s="1076"/>
      <c r="W3205" s="1075"/>
      <c r="X3205" s="1076"/>
      <c r="Y3205" s="1042" t="s">
        <v>461</v>
      </c>
      <c r="Z3205" s="1016"/>
      <c r="AA3205" s="1016"/>
      <c r="AB3205" s="1016"/>
      <c r="AC3205" s="1016" t="s">
        <v>462</v>
      </c>
      <c r="AD3205" s="1016"/>
      <c r="AE3205" s="1016"/>
      <c r="AF3205" s="1016"/>
      <c r="AG3205" s="1016" t="s">
        <v>463</v>
      </c>
      <c r="AH3205" s="1016"/>
      <c r="AI3205" s="1016"/>
      <c r="AJ3205" s="1016"/>
      <c r="AK3205" s="1075"/>
      <c r="AL3205" s="1083"/>
      <c r="AM3205" s="1083"/>
      <c r="AN3205" s="1084"/>
      <c r="AO3205" s="1085"/>
      <c r="AP3205" s="3"/>
      <c r="AV3205" s="167"/>
      <c r="AW3205" s="167"/>
      <c r="AX3205" s="167"/>
      <c r="AY3205" s="167"/>
      <c r="AZ3205" s="167"/>
      <c r="BA3205" s="167"/>
      <c r="BB3205" s="167"/>
      <c r="BC3205" s="167"/>
      <c r="BD3205" s="167"/>
    </row>
    <row r="3206" spans="2:86" ht="12" customHeight="1" x14ac:dyDescent="0.15">
      <c r="B3206" s="1058"/>
      <c r="C3206" s="1063"/>
      <c r="D3206" s="1061"/>
      <c r="E3206" s="1061"/>
      <c r="F3206" s="1061"/>
      <c r="G3206" s="1061"/>
      <c r="H3206" s="1061"/>
      <c r="I3206" s="1061"/>
      <c r="J3206" s="1062"/>
      <c r="K3206" s="1016"/>
      <c r="L3206" s="1016"/>
      <c r="M3206" s="1016"/>
      <c r="N3206" s="1016"/>
      <c r="O3206" s="1016"/>
      <c r="P3206" s="1016"/>
      <c r="Q3206" s="1016"/>
      <c r="R3206" s="1016"/>
      <c r="S3206" s="1016"/>
      <c r="T3206" s="1016"/>
      <c r="U3206" s="1077"/>
      <c r="V3206" s="1078"/>
      <c r="W3206" s="1077"/>
      <c r="X3206" s="1078"/>
      <c r="Y3206" s="191" t="s">
        <v>32</v>
      </c>
      <c r="Z3206" s="187" t="s">
        <v>33</v>
      </c>
      <c r="AA3206" s="187" t="s">
        <v>464</v>
      </c>
      <c r="AB3206" s="187" t="s">
        <v>465</v>
      </c>
      <c r="AC3206" s="187" t="s">
        <v>32</v>
      </c>
      <c r="AD3206" s="187" t="s">
        <v>33</v>
      </c>
      <c r="AE3206" s="187" t="s">
        <v>464</v>
      </c>
      <c r="AF3206" s="187" t="s">
        <v>465</v>
      </c>
      <c r="AG3206" s="187" t="s">
        <v>32</v>
      </c>
      <c r="AH3206" s="187" t="s">
        <v>33</v>
      </c>
      <c r="AI3206" s="187" t="s">
        <v>464</v>
      </c>
      <c r="AJ3206" s="187" t="s">
        <v>465</v>
      </c>
      <c r="AK3206" s="1077"/>
      <c r="AL3206" s="1080"/>
      <c r="AM3206" s="1080"/>
      <c r="AN3206" s="1086"/>
      <c r="AO3206" s="1087"/>
      <c r="AP3206" s="3"/>
      <c r="AV3206" s="167"/>
      <c r="AW3206" s="167"/>
      <c r="AX3206" s="167"/>
      <c r="AY3206" s="167"/>
      <c r="AZ3206" s="167"/>
      <c r="BA3206" s="167"/>
      <c r="BB3206" s="167"/>
      <c r="BC3206" s="167"/>
      <c r="BD3206" s="167"/>
    </row>
    <row r="3207" spans="2:86" ht="12" customHeight="1" x14ac:dyDescent="0.15">
      <c r="B3207" s="1058"/>
      <c r="C3207" s="1063"/>
      <c r="D3207" s="1061"/>
      <c r="E3207" s="1061"/>
      <c r="F3207" s="1061"/>
      <c r="G3207" s="1061"/>
      <c r="H3207" s="1061"/>
      <c r="I3207" s="1061"/>
      <c r="J3207" s="1062"/>
      <c r="K3207" s="192">
        <v>1</v>
      </c>
      <c r="L3207" s="1038" t="s">
        <v>329</v>
      </c>
      <c r="M3207" s="1039"/>
      <c r="N3207" s="1038" t="s">
        <v>351</v>
      </c>
      <c r="O3207" s="1039"/>
      <c r="P3207" s="1034" t="s">
        <v>332</v>
      </c>
      <c r="Q3207" s="1036"/>
      <c r="R3207" s="408" t="s">
        <v>338</v>
      </c>
      <c r="S3207" s="408"/>
      <c r="T3207" s="408"/>
      <c r="U3207" s="1034" t="s">
        <v>1648</v>
      </c>
      <c r="V3207" s="1036"/>
      <c r="W3207" s="1034" t="s">
        <v>1649</v>
      </c>
      <c r="X3207" s="1035"/>
      <c r="Y3207" s="286"/>
      <c r="Z3207" s="286"/>
      <c r="AA3207" s="286"/>
      <c r="AB3207" s="286"/>
      <c r="AC3207" s="223"/>
      <c r="AD3207" s="223"/>
      <c r="AE3207" s="223"/>
      <c r="AF3207" s="364">
        <f>1.2*2.5</f>
        <v>3</v>
      </c>
      <c r="AG3207" s="223"/>
      <c r="AH3207" s="223"/>
      <c r="AI3207" s="223"/>
      <c r="AJ3207" s="223"/>
      <c r="AK3207" s="1088"/>
      <c r="AL3207" s="1089"/>
      <c r="AM3207" s="1089"/>
      <c r="AN3207" s="1090"/>
      <c r="AO3207" s="1091"/>
      <c r="AP3207" s="3"/>
      <c r="AQ3207" s="222">
        <f>IF(P3207="材質劣化",2,IF(P3207="漏水",3,1))</f>
        <v>2</v>
      </c>
      <c r="AV3207" s="167"/>
      <c r="AW3207" s="167"/>
      <c r="AX3207" s="167"/>
      <c r="AY3207" s="167"/>
      <c r="AZ3207" s="167"/>
      <c r="BA3207" s="167"/>
      <c r="BB3207" s="167"/>
      <c r="BC3207" s="167"/>
      <c r="BD3207" s="167"/>
    </row>
    <row r="3208" spans="2:86" ht="12" customHeight="1" x14ac:dyDescent="0.15">
      <c r="B3208" s="1058"/>
      <c r="C3208" s="1063"/>
      <c r="D3208" s="1061"/>
      <c r="E3208" s="1061"/>
      <c r="F3208" s="1061"/>
      <c r="G3208" s="1061"/>
      <c r="H3208" s="1061"/>
      <c r="I3208" s="1061"/>
      <c r="J3208" s="1062"/>
      <c r="K3208" s="192">
        <v>2</v>
      </c>
      <c r="L3208" s="1038" t="s">
        <v>534</v>
      </c>
      <c r="M3208" s="1039"/>
      <c r="N3208" s="1038" t="s">
        <v>486</v>
      </c>
      <c r="O3208" s="1039"/>
      <c r="P3208" s="1034" t="s">
        <v>332</v>
      </c>
      <c r="Q3208" s="1036"/>
      <c r="R3208" s="408" t="s">
        <v>338</v>
      </c>
      <c r="S3208" s="408"/>
      <c r="T3208" s="408"/>
      <c r="U3208" s="1034" t="s">
        <v>54</v>
      </c>
      <c r="V3208" s="1036"/>
      <c r="W3208" s="1034" t="s">
        <v>551</v>
      </c>
      <c r="X3208" s="1035"/>
      <c r="Y3208" s="286"/>
      <c r="Z3208" s="286"/>
      <c r="AA3208" s="286"/>
      <c r="AB3208" s="286"/>
      <c r="AC3208" s="223"/>
      <c r="AD3208" s="223"/>
      <c r="AE3208" s="223"/>
      <c r="AF3208" s="223"/>
      <c r="AG3208" s="223"/>
      <c r="AH3208" s="223"/>
      <c r="AI3208" s="223"/>
      <c r="AJ3208" s="223"/>
      <c r="AK3208" s="1052" t="s">
        <v>2224</v>
      </c>
      <c r="AL3208" s="1053"/>
      <c r="AM3208" s="1053"/>
      <c r="AN3208" s="1054"/>
      <c r="AO3208" s="1055"/>
      <c r="AP3208" s="3"/>
      <c r="AQ3208" s="222">
        <f t="shared" ref="AQ3208:AQ3226" si="1487">IF(P3208="材質劣化",2,IF(P3208="漏水",3,1))</f>
        <v>2</v>
      </c>
      <c r="AV3208" s="167"/>
      <c r="AW3208" s="167"/>
      <c r="AX3208" s="167"/>
      <c r="AY3208" s="167"/>
      <c r="AZ3208" s="167"/>
      <c r="BA3208" s="167"/>
      <c r="BB3208" s="167"/>
      <c r="BC3208" s="167"/>
      <c r="BD3208" s="167"/>
    </row>
    <row r="3209" spans="2:86" ht="12" customHeight="1" x14ac:dyDescent="0.15">
      <c r="B3209" s="1058"/>
      <c r="C3209" s="1063"/>
      <c r="D3209" s="1061"/>
      <c r="E3209" s="1061"/>
      <c r="F3209" s="1061"/>
      <c r="G3209" s="1061"/>
      <c r="H3209" s="1061"/>
      <c r="I3209" s="1061"/>
      <c r="J3209" s="1062"/>
      <c r="K3209" s="192">
        <v>3</v>
      </c>
      <c r="L3209" s="1038" t="s">
        <v>534</v>
      </c>
      <c r="M3209" s="1039"/>
      <c r="N3209" s="1038" t="s">
        <v>486</v>
      </c>
      <c r="O3209" s="1039"/>
      <c r="P3209" s="1034" t="s">
        <v>332</v>
      </c>
      <c r="Q3209" s="1036"/>
      <c r="R3209" s="408" t="s">
        <v>532</v>
      </c>
      <c r="S3209" s="408"/>
      <c r="T3209" s="408"/>
      <c r="U3209" s="1034" t="s">
        <v>1648</v>
      </c>
      <c r="V3209" s="1036"/>
      <c r="W3209" s="1034" t="s">
        <v>1655</v>
      </c>
      <c r="X3209" s="1035"/>
      <c r="Y3209" s="286"/>
      <c r="Z3209" s="286"/>
      <c r="AA3209" s="286"/>
      <c r="AB3209" s="286"/>
      <c r="AC3209" s="223"/>
      <c r="AD3209" s="223"/>
      <c r="AE3209" s="223">
        <f>0.1*0.05</f>
        <v>5.000000000000001E-3</v>
      </c>
      <c r="AF3209" s="223"/>
      <c r="AG3209" s="223"/>
      <c r="AH3209" s="223"/>
      <c r="AI3209" s="223"/>
      <c r="AJ3209" s="223"/>
      <c r="AK3209" s="1052"/>
      <c r="AL3209" s="1053"/>
      <c r="AM3209" s="1053"/>
      <c r="AN3209" s="1054"/>
      <c r="AO3209" s="1055"/>
      <c r="AP3209" s="3"/>
      <c r="AQ3209" s="222">
        <f t="shared" si="1487"/>
        <v>2</v>
      </c>
      <c r="AV3209" s="167"/>
      <c r="AW3209" s="167"/>
      <c r="AX3209" s="167"/>
      <c r="AY3209" s="167"/>
      <c r="AZ3209" s="167"/>
      <c r="BA3209" s="167"/>
      <c r="BB3209" s="167"/>
      <c r="BC3209" s="167"/>
      <c r="BD3209" s="167"/>
    </row>
    <row r="3210" spans="2:86" ht="12" customHeight="1" x14ac:dyDescent="0.15">
      <c r="B3210" s="1058"/>
      <c r="C3210" s="1063"/>
      <c r="D3210" s="1061"/>
      <c r="E3210" s="1061"/>
      <c r="F3210" s="1061"/>
      <c r="G3210" s="1061"/>
      <c r="H3210" s="1061"/>
      <c r="I3210" s="1061"/>
      <c r="J3210" s="1062"/>
      <c r="K3210" s="192">
        <v>4</v>
      </c>
      <c r="L3210" s="1038" t="s">
        <v>331</v>
      </c>
      <c r="M3210" s="1039"/>
      <c r="N3210" s="1038" t="s">
        <v>356</v>
      </c>
      <c r="O3210" s="1039"/>
      <c r="P3210" s="1034" t="s">
        <v>333</v>
      </c>
      <c r="Q3210" s="1036"/>
      <c r="R3210" s="408" t="s">
        <v>340</v>
      </c>
      <c r="S3210" s="408"/>
      <c r="T3210" s="408"/>
      <c r="U3210" s="1034" t="s">
        <v>554</v>
      </c>
      <c r="V3210" s="1036"/>
      <c r="W3210" s="1034" t="s">
        <v>1649</v>
      </c>
      <c r="X3210" s="1035"/>
      <c r="Y3210" s="286"/>
      <c r="Z3210" s="286"/>
      <c r="AA3210" s="286"/>
      <c r="AB3210" s="286"/>
      <c r="AC3210" s="223"/>
      <c r="AD3210" s="223"/>
      <c r="AE3210" s="223"/>
      <c r="AF3210" s="223"/>
      <c r="AG3210" s="223"/>
      <c r="AH3210" s="223"/>
      <c r="AI3210" s="223"/>
      <c r="AJ3210" s="223">
        <f>1.4*0.3</f>
        <v>0.42</v>
      </c>
      <c r="AK3210" s="1052"/>
      <c r="AL3210" s="1053"/>
      <c r="AM3210" s="1053"/>
      <c r="AN3210" s="1054"/>
      <c r="AO3210" s="1055"/>
      <c r="AP3210" s="3"/>
      <c r="AQ3210" s="222">
        <f t="shared" si="1487"/>
        <v>3</v>
      </c>
      <c r="AV3210" s="167"/>
      <c r="AW3210" s="167"/>
      <c r="AX3210" s="167"/>
      <c r="AY3210" s="167"/>
      <c r="AZ3210" s="167"/>
      <c r="BA3210" s="167"/>
      <c r="BB3210" s="167"/>
      <c r="BC3210" s="167"/>
      <c r="BD3210" s="167"/>
    </row>
    <row r="3211" spans="2:86" ht="12" customHeight="1" x14ac:dyDescent="0.15">
      <c r="B3211" s="1058"/>
      <c r="C3211" s="1063"/>
      <c r="D3211" s="1061"/>
      <c r="E3211" s="1061"/>
      <c r="F3211" s="1061"/>
      <c r="G3211" s="1061"/>
      <c r="H3211" s="1061"/>
      <c r="I3211" s="1061"/>
      <c r="J3211" s="1062"/>
      <c r="K3211" s="192"/>
      <c r="L3211" s="1038"/>
      <c r="M3211" s="1039"/>
      <c r="N3211" s="1038"/>
      <c r="O3211" s="1039"/>
      <c r="P3211" s="1034"/>
      <c r="Q3211" s="1036"/>
      <c r="R3211" s="408"/>
      <c r="S3211" s="408"/>
      <c r="T3211" s="408"/>
      <c r="U3211" s="1034"/>
      <c r="V3211" s="1036"/>
      <c r="W3211" s="1034"/>
      <c r="X3211" s="1035"/>
      <c r="Y3211" s="286"/>
      <c r="Z3211" s="286"/>
      <c r="AA3211" s="286"/>
      <c r="AB3211" s="286"/>
      <c r="AC3211" s="223"/>
      <c r="AD3211" s="223"/>
      <c r="AE3211" s="223"/>
      <c r="AF3211" s="223"/>
      <c r="AG3211" s="223"/>
      <c r="AH3211" s="223"/>
      <c r="AI3211" s="223"/>
      <c r="AJ3211" s="223"/>
      <c r="AK3211" s="1052"/>
      <c r="AL3211" s="1053"/>
      <c r="AM3211" s="1053"/>
      <c r="AN3211" s="1054"/>
      <c r="AO3211" s="1055"/>
      <c r="AP3211" s="3"/>
      <c r="AQ3211" s="222">
        <f t="shared" si="1487"/>
        <v>1</v>
      </c>
      <c r="AV3211" s="167"/>
      <c r="AW3211" s="167"/>
      <c r="AX3211" s="167"/>
      <c r="AY3211" s="167"/>
      <c r="AZ3211" s="167"/>
      <c r="BA3211" s="167"/>
      <c r="BB3211" s="167"/>
      <c r="BC3211" s="167"/>
      <c r="BD3211" s="167"/>
    </row>
    <row r="3212" spans="2:86" ht="12" customHeight="1" x14ac:dyDescent="0.15">
      <c r="B3212" s="1058"/>
      <c r="C3212" s="1063"/>
      <c r="D3212" s="1061"/>
      <c r="E3212" s="1061"/>
      <c r="F3212" s="1061"/>
      <c r="G3212" s="1061"/>
      <c r="H3212" s="1061"/>
      <c r="I3212" s="1061"/>
      <c r="J3212" s="1062"/>
      <c r="K3212" s="192"/>
      <c r="L3212" s="1038"/>
      <c r="M3212" s="1039"/>
      <c r="N3212" s="1038"/>
      <c r="O3212" s="1039"/>
      <c r="P3212" s="1034"/>
      <c r="Q3212" s="1036"/>
      <c r="R3212" s="408"/>
      <c r="S3212" s="408"/>
      <c r="T3212" s="408"/>
      <c r="U3212" s="1034"/>
      <c r="V3212" s="1036"/>
      <c r="W3212" s="1034"/>
      <c r="X3212" s="1035"/>
      <c r="Y3212" s="286"/>
      <c r="Z3212" s="286"/>
      <c r="AA3212" s="286"/>
      <c r="AB3212" s="286"/>
      <c r="AC3212" s="223"/>
      <c r="AD3212" s="223"/>
      <c r="AE3212" s="223"/>
      <c r="AF3212" s="223"/>
      <c r="AG3212" s="223"/>
      <c r="AH3212" s="223"/>
      <c r="AI3212" s="223"/>
      <c r="AJ3212" s="223"/>
      <c r="AK3212" s="1052"/>
      <c r="AL3212" s="1053"/>
      <c r="AM3212" s="1053"/>
      <c r="AN3212" s="1054"/>
      <c r="AO3212" s="1055"/>
      <c r="AP3212" s="3"/>
      <c r="AQ3212" s="222">
        <f t="shared" si="1487"/>
        <v>1</v>
      </c>
      <c r="AV3212" s="167"/>
      <c r="AW3212" s="167"/>
      <c r="AX3212" s="167"/>
      <c r="AY3212" s="167"/>
      <c r="AZ3212" s="167"/>
      <c r="BA3212" s="167"/>
      <c r="BB3212" s="167"/>
      <c r="BC3212" s="167"/>
      <c r="BD3212" s="167"/>
    </row>
    <row r="3213" spans="2:86" s="162" customFormat="1" ht="12" customHeight="1" x14ac:dyDescent="0.15">
      <c r="B3213" s="1058"/>
      <c r="C3213" s="1063"/>
      <c r="D3213" s="1061"/>
      <c r="E3213" s="1061"/>
      <c r="F3213" s="1061"/>
      <c r="G3213" s="1061"/>
      <c r="H3213" s="1061"/>
      <c r="I3213" s="1061"/>
      <c r="J3213" s="1062"/>
      <c r="K3213" s="192"/>
      <c r="L3213" s="1038"/>
      <c r="M3213" s="1039"/>
      <c r="N3213" s="1038"/>
      <c r="O3213" s="1039"/>
      <c r="P3213" s="1034"/>
      <c r="Q3213" s="1036"/>
      <c r="R3213" s="408"/>
      <c r="S3213" s="408"/>
      <c r="T3213" s="408"/>
      <c r="U3213" s="1034"/>
      <c r="V3213" s="1036"/>
      <c r="W3213" s="1034"/>
      <c r="X3213" s="1035"/>
      <c r="Y3213" s="286"/>
      <c r="Z3213" s="286"/>
      <c r="AA3213" s="286"/>
      <c r="AB3213" s="286"/>
      <c r="AC3213" s="223"/>
      <c r="AD3213" s="223"/>
      <c r="AE3213" s="223"/>
      <c r="AF3213" s="223"/>
      <c r="AG3213" s="223"/>
      <c r="AH3213" s="223"/>
      <c r="AI3213" s="223"/>
      <c r="AJ3213" s="223"/>
      <c r="AK3213" s="1034"/>
      <c r="AL3213" s="1035"/>
      <c r="AM3213" s="1035"/>
      <c r="AN3213" s="788"/>
      <c r="AO3213" s="789"/>
      <c r="AP3213" s="3"/>
      <c r="AQ3213" s="222">
        <f t="shared" si="1487"/>
        <v>1</v>
      </c>
    </row>
    <row r="3214" spans="2:86" s="162" customFormat="1" ht="12" customHeight="1" x14ac:dyDescent="0.15">
      <c r="B3214" s="1058"/>
      <c r="C3214" s="1063"/>
      <c r="D3214" s="1061"/>
      <c r="E3214" s="1061"/>
      <c r="F3214" s="1061"/>
      <c r="G3214" s="1061"/>
      <c r="H3214" s="1061"/>
      <c r="I3214" s="1061"/>
      <c r="J3214" s="1062"/>
      <c r="K3214" s="192"/>
      <c r="L3214" s="1038"/>
      <c r="M3214" s="1039"/>
      <c r="N3214" s="1038"/>
      <c r="O3214" s="1039"/>
      <c r="P3214" s="1034"/>
      <c r="Q3214" s="1036"/>
      <c r="R3214" s="408"/>
      <c r="S3214" s="408"/>
      <c r="T3214" s="408"/>
      <c r="U3214" s="1034"/>
      <c r="V3214" s="1036"/>
      <c r="W3214" s="1034"/>
      <c r="X3214" s="1035"/>
      <c r="Y3214" s="286"/>
      <c r="Z3214" s="286"/>
      <c r="AA3214" s="286"/>
      <c r="AB3214" s="286"/>
      <c r="AC3214" s="223"/>
      <c r="AD3214" s="223"/>
      <c r="AE3214" s="223"/>
      <c r="AF3214" s="223"/>
      <c r="AG3214" s="223"/>
      <c r="AH3214" s="223"/>
      <c r="AI3214" s="223"/>
      <c r="AJ3214" s="223"/>
      <c r="AK3214" s="1034"/>
      <c r="AL3214" s="1035"/>
      <c r="AM3214" s="1035"/>
      <c r="AN3214" s="788"/>
      <c r="AO3214" s="789"/>
      <c r="AP3214" s="3"/>
      <c r="AQ3214" s="222">
        <f t="shared" si="1487"/>
        <v>1</v>
      </c>
    </row>
    <row r="3215" spans="2:86" s="162" customFormat="1" ht="12" customHeight="1" x14ac:dyDescent="0.15">
      <c r="B3215" s="1058"/>
      <c r="C3215" s="1063"/>
      <c r="D3215" s="1061"/>
      <c r="E3215" s="1061"/>
      <c r="F3215" s="1061"/>
      <c r="G3215" s="1061"/>
      <c r="H3215" s="1061"/>
      <c r="I3215" s="1061"/>
      <c r="J3215" s="1062"/>
      <c r="K3215" s="192"/>
      <c r="L3215" s="1038"/>
      <c r="M3215" s="1039"/>
      <c r="N3215" s="1038"/>
      <c r="O3215" s="1039"/>
      <c r="P3215" s="1034"/>
      <c r="Q3215" s="1036"/>
      <c r="R3215" s="408"/>
      <c r="S3215" s="408"/>
      <c r="T3215" s="408"/>
      <c r="U3215" s="1034"/>
      <c r="V3215" s="1036"/>
      <c r="W3215" s="1034"/>
      <c r="X3215" s="1035"/>
      <c r="Y3215" s="286"/>
      <c r="Z3215" s="286"/>
      <c r="AA3215" s="286"/>
      <c r="AB3215" s="286"/>
      <c r="AC3215" s="223"/>
      <c r="AD3215" s="223"/>
      <c r="AE3215" s="223"/>
      <c r="AF3215" s="223"/>
      <c r="AG3215" s="223"/>
      <c r="AH3215" s="223"/>
      <c r="AI3215" s="223"/>
      <c r="AJ3215" s="223"/>
      <c r="AK3215" s="1034"/>
      <c r="AL3215" s="1035"/>
      <c r="AM3215" s="1035"/>
      <c r="AN3215" s="788"/>
      <c r="AO3215" s="789"/>
      <c r="AP3215" s="3"/>
      <c r="AQ3215" s="222">
        <f t="shared" si="1487"/>
        <v>1</v>
      </c>
    </row>
    <row r="3216" spans="2:86" s="162" customFormat="1" ht="12" customHeight="1" x14ac:dyDescent="0.15">
      <c r="B3216" s="1058"/>
      <c r="C3216" s="1063"/>
      <c r="D3216" s="1061"/>
      <c r="E3216" s="1061"/>
      <c r="F3216" s="1061"/>
      <c r="G3216" s="1061"/>
      <c r="H3216" s="1061"/>
      <c r="I3216" s="1061"/>
      <c r="J3216" s="1062"/>
      <c r="K3216" s="192"/>
      <c r="L3216" s="1038"/>
      <c r="M3216" s="1039"/>
      <c r="N3216" s="1038"/>
      <c r="O3216" s="1039"/>
      <c r="P3216" s="1034"/>
      <c r="Q3216" s="1036"/>
      <c r="R3216" s="408"/>
      <c r="S3216" s="408"/>
      <c r="T3216" s="408"/>
      <c r="U3216" s="1034"/>
      <c r="V3216" s="1036"/>
      <c r="W3216" s="1034"/>
      <c r="X3216" s="1035"/>
      <c r="Y3216" s="286"/>
      <c r="Z3216" s="286"/>
      <c r="AA3216" s="286"/>
      <c r="AB3216" s="286"/>
      <c r="AC3216" s="223"/>
      <c r="AD3216" s="223"/>
      <c r="AE3216" s="223"/>
      <c r="AF3216" s="223"/>
      <c r="AG3216" s="223"/>
      <c r="AH3216" s="223"/>
      <c r="AI3216" s="223"/>
      <c r="AJ3216" s="223"/>
      <c r="AK3216" s="1034"/>
      <c r="AL3216" s="1035"/>
      <c r="AM3216" s="1035"/>
      <c r="AN3216" s="788"/>
      <c r="AO3216" s="789"/>
      <c r="AP3216" s="3"/>
      <c r="AQ3216" s="222">
        <f t="shared" si="1487"/>
        <v>1</v>
      </c>
    </row>
    <row r="3217" spans="2:46" s="162" customFormat="1" ht="12" customHeight="1" x14ac:dyDescent="0.15">
      <c r="B3217" s="1058"/>
      <c r="C3217" s="1063"/>
      <c r="D3217" s="1061"/>
      <c r="E3217" s="1061"/>
      <c r="F3217" s="1061"/>
      <c r="G3217" s="1061"/>
      <c r="H3217" s="1061"/>
      <c r="I3217" s="1061"/>
      <c r="J3217" s="1062"/>
      <c r="K3217" s="192"/>
      <c r="L3217" s="1038"/>
      <c r="M3217" s="1039"/>
      <c r="N3217" s="1038"/>
      <c r="O3217" s="1039"/>
      <c r="P3217" s="1034"/>
      <c r="Q3217" s="1036"/>
      <c r="R3217" s="408"/>
      <c r="S3217" s="408"/>
      <c r="T3217" s="408"/>
      <c r="U3217" s="1034"/>
      <c r="V3217" s="1036"/>
      <c r="W3217" s="1034"/>
      <c r="X3217" s="1035"/>
      <c r="Y3217" s="286"/>
      <c r="Z3217" s="286"/>
      <c r="AA3217" s="286"/>
      <c r="AB3217" s="286"/>
      <c r="AC3217" s="223"/>
      <c r="AD3217" s="223"/>
      <c r="AE3217" s="223"/>
      <c r="AF3217" s="223"/>
      <c r="AG3217" s="223"/>
      <c r="AH3217" s="223"/>
      <c r="AI3217" s="223"/>
      <c r="AJ3217" s="223"/>
      <c r="AK3217" s="1034"/>
      <c r="AL3217" s="1035"/>
      <c r="AM3217" s="1035"/>
      <c r="AN3217" s="788"/>
      <c r="AO3217" s="789"/>
      <c r="AP3217" s="3"/>
      <c r="AQ3217" s="222">
        <f t="shared" si="1487"/>
        <v>1</v>
      </c>
    </row>
    <row r="3218" spans="2:46" s="162" customFormat="1" ht="12" customHeight="1" x14ac:dyDescent="0.15">
      <c r="B3218" s="1058"/>
      <c r="C3218" s="1063"/>
      <c r="D3218" s="1061"/>
      <c r="E3218" s="1061"/>
      <c r="F3218" s="1061"/>
      <c r="G3218" s="1061"/>
      <c r="H3218" s="1061"/>
      <c r="I3218" s="1061"/>
      <c r="J3218" s="1062"/>
      <c r="K3218" s="192"/>
      <c r="L3218" s="1038"/>
      <c r="M3218" s="1039"/>
      <c r="N3218" s="1038"/>
      <c r="O3218" s="1039"/>
      <c r="P3218" s="1034"/>
      <c r="Q3218" s="1036"/>
      <c r="R3218" s="408"/>
      <c r="S3218" s="408"/>
      <c r="T3218" s="408"/>
      <c r="U3218" s="1034"/>
      <c r="V3218" s="1036"/>
      <c r="W3218" s="1034"/>
      <c r="X3218" s="1035"/>
      <c r="Y3218" s="286"/>
      <c r="Z3218" s="286"/>
      <c r="AA3218" s="286"/>
      <c r="AB3218" s="286"/>
      <c r="AC3218" s="223"/>
      <c r="AD3218" s="223"/>
      <c r="AE3218" s="223"/>
      <c r="AF3218" s="223"/>
      <c r="AG3218" s="223"/>
      <c r="AH3218" s="223"/>
      <c r="AI3218" s="223"/>
      <c r="AJ3218" s="223"/>
      <c r="AK3218" s="1034"/>
      <c r="AL3218" s="1035"/>
      <c r="AM3218" s="1035"/>
      <c r="AN3218" s="788"/>
      <c r="AO3218" s="789"/>
      <c r="AP3218" s="3"/>
      <c r="AQ3218" s="222">
        <f t="shared" si="1487"/>
        <v>1</v>
      </c>
    </row>
    <row r="3219" spans="2:46" s="162" customFormat="1" ht="12" customHeight="1" x14ac:dyDescent="0.15">
      <c r="B3219" s="1058"/>
      <c r="C3219" s="1063"/>
      <c r="D3219" s="1061"/>
      <c r="E3219" s="1061"/>
      <c r="F3219" s="1061"/>
      <c r="G3219" s="1061"/>
      <c r="H3219" s="1061"/>
      <c r="I3219" s="1061"/>
      <c r="J3219" s="1062"/>
      <c r="K3219" s="192"/>
      <c r="L3219" s="1038"/>
      <c r="M3219" s="1039"/>
      <c r="N3219" s="1038"/>
      <c r="O3219" s="1039"/>
      <c r="P3219" s="1034"/>
      <c r="Q3219" s="1036"/>
      <c r="R3219" s="408"/>
      <c r="S3219" s="408"/>
      <c r="T3219" s="408"/>
      <c r="U3219" s="1034"/>
      <c r="V3219" s="1036"/>
      <c r="W3219" s="1034"/>
      <c r="X3219" s="1035"/>
      <c r="Y3219" s="286"/>
      <c r="Z3219" s="286"/>
      <c r="AA3219" s="286"/>
      <c r="AB3219" s="286"/>
      <c r="AC3219" s="223"/>
      <c r="AD3219" s="223"/>
      <c r="AE3219" s="223"/>
      <c r="AF3219" s="223"/>
      <c r="AG3219" s="223"/>
      <c r="AH3219" s="223"/>
      <c r="AI3219" s="223"/>
      <c r="AJ3219" s="223"/>
      <c r="AK3219" s="1034"/>
      <c r="AL3219" s="1035"/>
      <c r="AM3219" s="1035"/>
      <c r="AN3219" s="788"/>
      <c r="AO3219" s="789"/>
      <c r="AP3219" s="3"/>
      <c r="AQ3219" s="222">
        <f t="shared" si="1487"/>
        <v>1</v>
      </c>
    </row>
    <row r="3220" spans="2:46" s="162" customFormat="1" ht="12" customHeight="1" x14ac:dyDescent="0.15">
      <c r="B3220" s="1058"/>
      <c r="C3220" s="1063"/>
      <c r="D3220" s="1061"/>
      <c r="E3220" s="1061"/>
      <c r="F3220" s="1061"/>
      <c r="G3220" s="1061"/>
      <c r="H3220" s="1061"/>
      <c r="I3220" s="1061"/>
      <c r="J3220" s="1062"/>
      <c r="K3220" s="192"/>
      <c r="L3220" s="1038"/>
      <c r="M3220" s="1039"/>
      <c r="N3220" s="1038"/>
      <c r="O3220" s="1039"/>
      <c r="P3220" s="1034"/>
      <c r="Q3220" s="1036"/>
      <c r="R3220" s="408"/>
      <c r="S3220" s="408"/>
      <c r="T3220" s="408"/>
      <c r="U3220" s="1034"/>
      <c r="V3220" s="1036"/>
      <c r="W3220" s="1034"/>
      <c r="X3220" s="1035"/>
      <c r="Y3220" s="286"/>
      <c r="Z3220" s="286"/>
      <c r="AA3220" s="286"/>
      <c r="AB3220" s="286"/>
      <c r="AC3220" s="223"/>
      <c r="AD3220" s="223"/>
      <c r="AE3220" s="223"/>
      <c r="AF3220" s="223"/>
      <c r="AG3220" s="223"/>
      <c r="AH3220" s="223"/>
      <c r="AI3220" s="223"/>
      <c r="AJ3220" s="223"/>
      <c r="AK3220" s="1034"/>
      <c r="AL3220" s="1035"/>
      <c r="AM3220" s="1035"/>
      <c r="AN3220" s="788"/>
      <c r="AO3220" s="789"/>
      <c r="AP3220" s="3"/>
      <c r="AQ3220" s="222">
        <f t="shared" si="1487"/>
        <v>1</v>
      </c>
    </row>
    <row r="3221" spans="2:46" s="162" customFormat="1" ht="12" customHeight="1" x14ac:dyDescent="0.15">
      <c r="B3221" s="1058"/>
      <c r="C3221" s="1063"/>
      <c r="D3221" s="1061"/>
      <c r="E3221" s="1061"/>
      <c r="F3221" s="1061"/>
      <c r="G3221" s="1061"/>
      <c r="H3221" s="1061"/>
      <c r="I3221" s="1061"/>
      <c r="J3221" s="1062"/>
      <c r="K3221" s="192"/>
      <c r="L3221" s="1038"/>
      <c r="M3221" s="1039"/>
      <c r="N3221" s="1038"/>
      <c r="O3221" s="1039"/>
      <c r="P3221" s="1034"/>
      <c r="Q3221" s="1036"/>
      <c r="R3221" s="408"/>
      <c r="S3221" s="408"/>
      <c r="T3221" s="408"/>
      <c r="U3221" s="1034"/>
      <c r="V3221" s="1036"/>
      <c r="W3221" s="1034"/>
      <c r="X3221" s="1035"/>
      <c r="Y3221" s="286"/>
      <c r="Z3221" s="286"/>
      <c r="AA3221" s="286"/>
      <c r="AB3221" s="286"/>
      <c r="AC3221" s="223"/>
      <c r="AD3221" s="223"/>
      <c r="AE3221" s="223"/>
      <c r="AF3221" s="223"/>
      <c r="AG3221" s="223"/>
      <c r="AH3221" s="223"/>
      <c r="AI3221" s="223"/>
      <c r="AJ3221" s="223"/>
      <c r="AK3221" s="1034"/>
      <c r="AL3221" s="1035"/>
      <c r="AM3221" s="1035"/>
      <c r="AN3221" s="788"/>
      <c r="AO3221" s="789"/>
      <c r="AP3221" s="3"/>
      <c r="AQ3221" s="222">
        <f t="shared" si="1487"/>
        <v>1</v>
      </c>
    </row>
    <row r="3222" spans="2:46" s="162" customFormat="1" ht="12" customHeight="1" x14ac:dyDescent="0.15">
      <c r="B3222" s="1058"/>
      <c r="C3222" s="1063"/>
      <c r="D3222" s="1061"/>
      <c r="E3222" s="1061"/>
      <c r="F3222" s="1061"/>
      <c r="G3222" s="1061"/>
      <c r="H3222" s="1061"/>
      <c r="I3222" s="1061"/>
      <c r="J3222" s="1062"/>
      <c r="K3222" s="192"/>
      <c r="L3222" s="1038"/>
      <c r="M3222" s="1039"/>
      <c r="N3222" s="1038"/>
      <c r="O3222" s="1039"/>
      <c r="P3222" s="1034"/>
      <c r="Q3222" s="1036"/>
      <c r="R3222" s="408"/>
      <c r="S3222" s="408"/>
      <c r="T3222" s="408"/>
      <c r="U3222" s="1034"/>
      <c r="V3222" s="1036"/>
      <c r="W3222" s="1034"/>
      <c r="X3222" s="1035"/>
      <c r="Y3222" s="286"/>
      <c r="Z3222" s="286"/>
      <c r="AA3222" s="286"/>
      <c r="AB3222" s="286"/>
      <c r="AC3222" s="223"/>
      <c r="AD3222" s="223"/>
      <c r="AE3222" s="223"/>
      <c r="AF3222" s="223"/>
      <c r="AG3222" s="223"/>
      <c r="AH3222" s="223"/>
      <c r="AI3222" s="223"/>
      <c r="AJ3222" s="223"/>
      <c r="AK3222" s="1034"/>
      <c r="AL3222" s="1035"/>
      <c r="AM3222" s="1035"/>
      <c r="AN3222" s="788"/>
      <c r="AO3222" s="789"/>
      <c r="AP3222" s="3"/>
      <c r="AQ3222" s="222">
        <f t="shared" si="1487"/>
        <v>1</v>
      </c>
    </row>
    <row r="3223" spans="2:46" s="162" customFormat="1" ht="12" customHeight="1" x14ac:dyDescent="0.15">
      <c r="B3223" s="1058"/>
      <c r="C3223" s="1063"/>
      <c r="D3223" s="1061"/>
      <c r="E3223" s="1061"/>
      <c r="F3223" s="1061"/>
      <c r="G3223" s="1061"/>
      <c r="H3223" s="1061"/>
      <c r="I3223" s="1061"/>
      <c r="J3223" s="1062"/>
      <c r="K3223" s="192"/>
      <c r="L3223" s="1038"/>
      <c r="M3223" s="1039"/>
      <c r="N3223" s="1038"/>
      <c r="O3223" s="1039"/>
      <c r="P3223" s="1034"/>
      <c r="Q3223" s="1036"/>
      <c r="R3223" s="408"/>
      <c r="S3223" s="408"/>
      <c r="T3223" s="408"/>
      <c r="U3223" s="1034"/>
      <c r="V3223" s="1036"/>
      <c r="W3223" s="1034"/>
      <c r="X3223" s="1035"/>
      <c r="Y3223" s="286"/>
      <c r="Z3223" s="286"/>
      <c r="AA3223" s="286"/>
      <c r="AB3223" s="286"/>
      <c r="AC3223" s="223"/>
      <c r="AD3223" s="223"/>
      <c r="AE3223" s="223"/>
      <c r="AF3223" s="223"/>
      <c r="AG3223" s="223"/>
      <c r="AH3223" s="223"/>
      <c r="AI3223" s="223"/>
      <c r="AJ3223" s="223"/>
      <c r="AK3223" s="1034"/>
      <c r="AL3223" s="1035"/>
      <c r="AM3223" s="1035"/>
      <c r="AN3223" s="788"/>
      <c r="AO3223" s="789"/>
      <c r="AP3223" s="3"/>
      <c r="AQ3223" s="222">
        <f t="shared" si="1487"/>
        <v>1</v>
      </c>
    </row>
    <row r="3224" spans="2:46" s="162" customFormat="1" ht="12" customHeight="1" x14ac:dyDescent="0.15">
      <c r="B3224" s="1058"/>
      <c r="C3224" s="1063"/>
      <c r="D3224" s="1061"/>
      <c r="E3224" s="1061"/>
      <c r="F3224" s="1061"/>
      <c r="G3224" s="1061"/>
      <c r="H3224" s="1061"/>
      <c r="I3224" s="1061"/>
      <c r="J3224" s="1062"/>
      <c r="K3224" s="192"/>
      <c r="L3224" s="1038"/>
      <c r="M3224" s="1039"/>
      <c r="N3224" s="1038"/>
      <c r="O3224" s="1039"/>
      <c r="P3224" s="1034"/>
      <c r="Q3224" s="1036"/>
      <c r="R3224" s="408"/>
      <c r="S3224" s="408"/>
      <c r="T3224" s="408"/>
      <c r="U3224" s="1034"/>
      <c r="V3224" s="1036"/>
      <c r="W3224" s="1034"/>
      <c r="X3224" s="1035"/>
      <c r="Y3224" s="286"/>
      <c r="Z3224" s="286"/>
      <c r="AA3224" s="286"/>
      <c r="AB3224" s="286"/>
      <c r="AC3224" s="223"/>
      <c r="AD3224" s="223"/>
      <c r="AE3224" s="223"/>
      <c r="AF3224" s="223"/>
      <c r="AG3224" s="223"/>
      <c r="AH3224" s="223"/>
      <c r="AI3224" s="223"/>
      <c r="AJ3224" s="223"/>
      <c r="AK3224" s="1034"/>
      <c r="AL3224" s="1035"/>
      <c r="AM3224" s="1035"/>
      <c r="AN3224" s="788"/>
      <c r="AO3224" s="789"/>
      <c r="AP3224" s="3"/>
      <c r="AQ3224" s="222">
        <f t="shared" si="1487"/>
        <v>1</v>
      </c>
    </row>
    <row r="3225" spans="2:46" s="162" customFormat="1" ht="12" customHeight="1" x14ac:dyDescent="0.15">
      <c r="B3225" s="1058"/>
      <c r="C3225" s="1063"/>
      <c r="D3225" s="1061"/>
      <c r="E3225" s="1061"/>
      <c r="F3225" s="1061"/>
      <c r="G3225" s="1061"/>
      <c r="H3225" s="1061"/>
      <c r="I3225" s="1061"/>
      <c r="J3225" s="1062"/>
      <c r="K3225" s="192"/>
      <c r="L3225" s="1038"/>
      <c r="M3225" s="1039"/>
      <c r="N3225" s="1038"/>
      <c r="O3225" s="1039"/>
      <c r="P3225" s="1034"/>
      <c r="Q3225" s="1036"/>
      <c r="R3225" s="408"/>
      <c r="S3225" s="408"/>
      <c r="T3225" s="408"/>
      <c r="U3225" s="1034"/>
      <c r="V3225" s="1036"/>
      <c r="W3225" s="1034"/>
      <c r="X3225" s="1035"/>
      <c r="Y3225" s="286"/>
      <c r="Z3225" s="286"/>
      <c r="AA3225" s="286"/>
      <c r="AB3225" s="286"/>
      <c r="AC3225" s="223"/>
      <c r="AD3225" s="223"/>
      <c r="AE3225" s="223"/>
      <c r="AF3225" s="223"/>
      <c r="AG3225" s="223"/>
      <c r="AH3225" s="223"/>
      <c r="AI3225" s="223"/>
      <c r="AJ3225" s="223"/>
      <c r="AK3225" s="1034"/>
      <c r="AL3225" s="1035"/>
      <c r="AM3225" s="1035"/>
      <c r="AN3225" s="788"/>
      <c r="AO3225" s="789"/>
      <c r="AP3225" s="3"/>
      <c r="AQ3225" s="222">
        <f t="shared" si="1487"/>
        <v>1</v>
      </c>
    </row>
    <row r="3226" spans="2:46" s="162" customFormat="1" ht="12" customHeight="1" x14ac:dyDescent="0.15">
      <c r="B3226" s="1058"/>
      <c r="C3226" s="1063"/>
      <c r="D3226" s="1061"/>
      <c r="E3226" s="1061"/>
      <c r="F3226" s="1061"/>
      <c r="G3226" s="1061"/>
      <c r="H3226" s="1061"/>
      <c r="I3226" s="1061"/>
      <c r="J3226" s="1062"/>
      <c r="K3226" s="192"/>
      <c r="L3226" s="1038"/>
      <c r="M3226" s="1039"/>
      <c r="N3226" s="1038"/>
      <c r="O3226" s="1039"/>
      <c r="P3226" s="1034"/>
      <c r="Q3226" s="1036"/>
      <c r="R3226" s="408"/>
      <c r="S3226" s="408"/>
      <c r="T3226" s="408"/>
      <c r="U3226" s="1034"/>
      <c r="V3226" s="1036"/>
      <c r="W3226" s="1034"/>
      <c r="X3226" s="1035"/>
      <c r="Y3226" s="286"/>
      <c r="Z3226" s="286"/>
      <c r="AA3226" s="286"/>
      <c r="AB3226" s="286"/>
      <c r="AC3226" s="223"/>
      <c r="AD3226" s="223"/>
      <c r="AE3226" s="223"/>
      <c r="AF3226" s="223"/>
      <c r="AG3226" s="223"/>
      <c r="AH3226" s="223"/>
      <c r="AI3226" s="223"/>
      <c r="AJ3226" s="223"/>
      <c r="AK3226" s="1034"/>
      <c r="AL3226" s="1035"/>
      <c r="AM3226" s="1035"/>
      <c r="AN3226" s="788"/>
      <c r="AO3226" s="789"/>
      <c r="AP3226" s="3"/>
      <c r="AQ3226" s="222">
        <f t="shared" si="1487"/>
        <v>1</v>
      </c>
    </row>
    <row r="3227" spans="2:46" s="162" customFormat="1" ht="12" customHeight="1" x14ac:dyDescent="0.15">
      <c r="B3227" s="1058"/>
      <c r="C3227" s="1063"/>
      <c r="D3227" s="1061"/>
      <c r="E3227" s="1061"/>
      <c r="F3227" s="1061"/>
      <c r="G3227" s="1061"/>
      <c r="H3227" s="1061"/>
      <c r="I3227" s="1061"/>
      <c r="J3227" s="1062"/>
      <c r="K3227" s="1016" t="s">
        <v>216</v>
      </c>
      <c r="L3227" s="1016" t="s">
        <v>215</v>
      </c>
      <c r="M3227" s="1016"/>
      <c r="N3227" s="1016"/>
      <c r="O3227" s="1016"/>
      <c r="P3227" s="1016"/>
      <c r="Q3227" s="1016"/>
      <c r="R3227" s="1016"/>
      <c r="S3227" s="1016"/>
      <c r="T3227" s="1016"/>
      <c r="U3227" s="1016"/>
      <c r="V3227" s="1016"/>
      <c r="W3227" s="1016"/>
      <c r="X3227" s="1016"/>
      <c r="Y3227" s="1040" t="s">
        <v>466</v>
      </c>
      <c r="Z3227" s="1041"/>
      <c r="AA3227" s="1041"/>
      <c r="AB3227" s="1042"/>
      <c r="AC3227" s="224">
        <f t="shared" ref="AC3227:AJ3227" si="1488">SUM(AC3207:AC3226)</f>
        <v>0</v>
      </c>
      <c r="AD3227" s="224">
        <f t="shared" si="1488"/>
        <v>0</v>
      </c>
      <c r="AE3227" s="224">
        <f t="shared" si="1488"/>
        <v>5.000000000000001E-3</v>
      </c>
      <c r="AF3227" s="224">
        <f t="shared" si="1488"/>
        <v>3</v>
      </c>
      <c r="AG3227" s="224">
        <f t="shared" si="1488"/>
        <v>0</v>
      </c>
      <c r="AH3227" s="224">
        <f t="shared" si="1488"/>
        <v>0</v>
      </c>
      <c r="AI3227" s="224">
        <f t="shared" si="1488"/>
        <v>0</v>
      </c>
      <c r="AJ3227" s="224">
        <f t="shared" si="1488"/>
        <v>0.42</v>
      </c>
      <c r="AK3227" s="1040" t="s">
        <v>214</v>
      </c>
      <c r="AL3227" s="1041"/>
      <c r="AM3227" s="1041"/>
      <c r="AN3227" s="788"/>
      <c r="AO3227" s="789"/>
      <c r="AP3227" s="3"/>
    </row>
    <row r="3228" spans="2:46" s="162" customFormat="1" ht="12" customHeight="1" x14ac:dyDescent="0.15">
      <c r="B3228" s="1058"/>
      <c r="C3228" s="1063"/>
      <c r="D3228" s="1061"/>
      <c r="E3228" s="1061"/>
      <c r="F3228" s="1061"/>
      <c r="G3228" s="1061"/>
      <c r="H3228" s="1061"/>
      <c r="I3228" s="1061"/>
      <c r="J3228" s="1062"/>
      <c r="K3228" s="1016"/>
      <c r="L3228" s="1016" t="s">
        <v>467</v>
      </c>
      <c r="M3228" s="1016"/>
      <c r="N3228" s="1016"/>
      <c r="O3228" s="1016" t="s">
        <v>213</v>
      </c>
      <c r="P3228" s="1016"/>
      <c r="Q3228" s="1016"/>
      <c r="R3228" s="1016"/>
      <c r="S3228" s="1016"/>
      <c r="T3228" s="1016"/>
      <c r="U3228" s="1016"/>
      <c r="V3228" s="1016"/>
      <c r="W3228" s="1016"/>
      <c r="X3228" s="1016"/>
      <c r="Y3228" s="193">
        <f>COUNTIF(Y3207:Y3226,"○")</f>
        <v>0</v>
      </c>
      <c r="Z3228" s="193">
        <f>COUNTIF(Z3207:Z3226,"○")</f>
        <v>0</v>
      </c>
      <c r="AA3228" s="193">
        <f>COUNTIF(AA3207:AA3226,"○")</f>
        <v>0</v>
      </c>
      <c r="AB3228" s="193">
        <f>COUNTIF(AB3207:AB3226,"○")</f>
        <v>0</v>
      </c>
      <c r="AC3228" s="193">
        <f t="shared" ref="AC3228:AJ3228" si="1489">COUNT(AC3207:AC3226)</f>
        <v>0</v>
      </c>
      <c r="AD3228" s="193">
        <f t="shared" si="1489"/>
        <v>0</v>
      </c>
      <c r="AE3228" s="193">
        <f t="shared" si="1489"/>
        <v>1</v>
      </c>
      <c r="AF3228" s="193">
        <f t="shared" si="1489"/>
        <v>1</v>
      </c>
      <c r="AG3228" s="193">
        <f t="shared" si="1489"/>
        <v>0</v>
      </c>
      <c r="AH3228" s="193">
        <f t="shared" si="1489"/>
        <v>0</v>
      </c>
      <c r="AI3228" s="193">
        <f t="shared" si="1489"/>
        <v>0</v>
      </c>
      <c r="AJ3228" s="193">
        <f t="shared" si="1489"/>
        <v>1</v>
      </c>
      <c r="AK3228" s="1043"/>
      <c r="AL3228" s="1044"/>
      <c r="AM3228" s="1044"/>
      <c r="AN3228" s="1044"/>
      <c r="AO3228" s="1045"/>
      <c r="AP3228" s="3"/>
    </row>
    <row r="3229" spans="2:46" ht="12" customHeight="1" x14ac:dyDescent="0.15">
      <c r="B3229" s="1058"/>
      <c r="C3229" s="1063"/>
      <c r="D3229" s="1061"/>
      <c r="E3229" s="1061"/>
      <c r="F3229" s="1061"/>
      <c r="G3229" s="1061"/>
      <c r="H3229" s="1061"/>
      <c r="I3229" s="1061"/>
      <c r="J3229" s="1062"/>
      <c r="K3229" s="1016"/>
      <c r="L3229" s="1016"/>
      <c r="M3229" s="1016"/>
      <c r="N3229" s="1016"/>
      <c r="O3229" s="1016" t="s">
        <v>468</v>
      </c>
      <c r="P3229" s="1016"/>
      <c r="Q3229" s="1016"/>
      <c r="R3229" s="1016"/>
      <c r="S3229" s="1016"/>
      <c r="T3229" s="1016"/>
      <c r="U3229" s="1016"/>
      <c r="V3229" s="1016"/>
      <c r="W3229" s="1016"/>
      <c r="X3229" s="1016"/>
      <c r="Y3229" s="1034" t="str">
        <f>IF(Y3228&gt;0,"Ⅳ",IF(Z3228&gt;0,"Ⅲ",IF(AA3228&gt;0,"Ⅱa",IF(AB3228&gt;0,"Ⅱb","Ⅰ"))))</f>
        <v>Ⅰ</v>
      </c>
      <c r="Z3229" s="1035"/>
      <c r="AA3229" s="1035"/>
      <c r="AB3229" s="1036"/>
      <c r="AC3229" s="1034" t="str">
        <f>IF(AC3228&gt;0,"Ⅳ",IF(AD3228&gt;0,"Ⅲ",IF(AE3228&gt;0,"Ⅱa",IF(AF3228&gt;0,"Ⅱb","Ⅰ"))))</f>
        <v>Ⅱa</v>
      </c>
      <c r="AD3229" s="1035"/>
      <c r="AE3229" s="1035"/>
      <c r="AF3229" s="1036"/>
      <c r="AG3229" s="1034" t="str">
        <f>IF(AG3228&gt;0,"Ⅳ",IF(AH3228&gt;0,"Ⅲ",IF(AI3228&gt;0,"Ⅱa",IF(AJ3228&gt;0,"Ⅱb","Ⅰ"))))</f>
        <v>Ⅱb</v>
      </c>
      <c r="AH3229" s="1035"/>
      <c r="AI3229" s="1035"/>
      <c r="AJ3229" s="1036"/>
      <c r="AK3229" s="1046"/>
      <c r="AL3229" s="1047"/>
      <c r="AM3229" s="1047"/>
      <c r="AN3229" s="1047"/>
      <c r="AO3229" s="1048"/>
      <c r="AP3229" s="3"/>
      <c r="AQ3229" s="282" t="s">
        <v>312</v>
      </c>
      <c r="AR3229" s="282" t="s">
        <v>313</v>
      </c>
      <c r="AS3229" s="699" t="s">
        <v>316</v>
      </c>
      <c r="AT3229" s="1026"/>
    </row>
    <row r="3230" spans="2:46" ht="12" customHeight="1" x14ac:dyDescent="0.15">
      <c r="B3230" s="1058"/>
      <c r="C3230" s="1063"/>
      <c r="D3230" s="1061"/>
      <c r="E3230" s="1061"/>
      <c r="F3230" s="1061"/>
      <c r="G3230" s="1061"/>
      <c r="H3230" s="1061"/>
      <c r="I3230" s="1061"/>
      <c r="J3230" s="1062"/>
      <c r="K3230" s="1016"/>
      <c r="L3230" s="1016" t="s">
        <v>469</v>
      </c>
      <c r="M3230" s="1016"/>
      <c r="N3230" s="1016"/>
      <c r="O3230" s="1016" t="s">
        <v>212</v>
      </c>
      <c r="P3230" s="1016"/>
      <c r="Q3230" s="1016"/>
      <c r="R3230" s="1016"/>
      <c r="S3230" s="1016"/>
      <c r="T3230" s="1016"/>
      <c r="U3230" s="1016"/>
      <c r="V3230" s="1016"/>
      <c r="W3230" s="1016"/>
      <c r="X3230" s="1016"/>
      <c r="Y3230" s="187" t="s">
        <v>32</v>
      </c>
      <c r="Z3230" s="187" t="s">
        <v>33</v>
      </c>
      <c r="AA3230" s="1027" t="s">
        <v>34</v>
      </c>
      <c r="AB3230" s="1027"/>
      <c r="AC3230" s="187" t="s">
        <v>32</v>
      </c>
      <c r="AD3230" s="187" t="s">
        <v>33</v>
      </c>
      <c r="AE3230" s="1027" t="s">
        <v>34</v>
      </c>
      <c r="AF3230" s="1027"/>
      <c r="AG3230" s="187" t="s">
        <v>32</v>
      </c>
      <c r="AH3230" s="187" t="s">
        <v>33</v>
      </c>
      <c r="AI3230" s="1027" t="s">
        <v>34</v>
      </c>
      <c r="AJ3230" s="1027"/>
      <c r="AK3230" s="1046"/>
      <c r="AL3230" s="1047"/>
      <c r="AM3230" s="1047"/>
      <c r="AN3230" s="1047"/>
      <c r="AO3230" s="1048"/>
      <c r="AP3230" s="3"/>
      <c r="AQ3230" s="1028">
        <f>+Y3228+Z3228</f>
        <v>0</v>
      </c>
      <c r="AR3230" s="1029"/>
      <c r="AS3230" s="1028">
        <f>+AA3228+AB3228</f>
        <v>0</v>
      </c>
      <c r="AT3230" s="1029"/>
    </row>
    <row r="3231" spans="2:46" ht="12" customHeight="1" x14ac:dyDescent="0.15">
      <c r="B3231" s="1058"/>
      <c r="C3231" s="1063"/>
      <c r="D3231" s="1061"/>
      <c r="E3231" s="1061"/>
      <c r="F3231" s="1061"/>
      <c r="G3231" s="1061"/>
      <c r="H3231" s="1061"/>
      <c r="I3231" s="1061"/>
      <c r="J3231" s="1062"/>
      <c r="K3231" s="1016"/>
      <c r="L3231" s="1016"/>
      <c r="M3231" s="1016"/>
      <c r="N3231" s="1016"/>
      <c r="O3231" s="1016" t="s">
        <v>470</v>
      </c>
      <c r="P3231" s="1016"/>
      <c r="Q3231" s="1016"/>
      <c r="R3231" s="1016"/>
      <c r="S3231" s="1016"/>
      <c r="T3231" s="1016"/>
      <c r="U3231" s="1016"/>
      <c r="V3231" s="1016"/>
      <c r="W3231" s="1016"/>
      <c r="X3231" s="1016"/>
      <c r="Y3231" s="193" t="str">
        <f>IF(Y3228=0,"",1)</f>
        <v/>
      </c>
      <c r="Z3231" s="193" t="str">
        <f>IF(Z3228=0,"",1)</f>
        <v/>
      </c>
      <c r="AA3231" s="1030" t="str">
        <f>IF(AQ3230=1,"",IF(AS3230&gt;0,1,""))</f>
        <v/>
      </c>
      <c r="AB3231" s="1031"/>
      <c r="AC3231" s="193">
        <f>+AC3228</f>
        <v>0</v>
      </c>
      <c r="AD3231" s="193">
        <f>AD3228</f>
        <v>0</v>
      </c>
      <c r="AE3231" s="1030">
        <f>AE3228+AF3228</f>
        <v>2</v>
      </c>
      <c r="AF3231" s="1031"/>
      <c r="AG3231" s="193">
        <f>AG3228</f>
        <v>0</v>
      </c>
      <c r="AH3231" s="193">
        <f>AH3228</f>
        <v>0</v>
      </c>
      <c r="AI3231" s="1030">
        <f>AI3228+AJ3228</f>
        <v>1</v>
      </c>
      <c r="AJ3231" s="1031"/>
      <c r="AK3231" s="1046"/>
      <c r="AL3231" s="1047"/>
      <c r="AM3231" s="1047"/>
      <c r="AN3231" s="1047"/>
      <c r="AO3231" s="1048"/>
      <c r="AP3231" s="3"/>
      <c r="AQ3231" s="197">
        <f>+Y3228+AC3231+AG3231</f>
        <v>0</v>
      </c>
      <c r="AR3231" s="197">
        <f>+Z3228+AD3231+AH3231</f>
        <v>0</v>
      </c>
      <c r="AS3231" s="1032">
        <f>+AS3230+AE3231+AI3231</f>
        <v>3</v>
      </c>
      <c r="AT3231" s="1033"/>
    </row>
    <row r="3232" spans="2:46" ht="12" customHeight="1" x14ac:dyDescent="0.15">
      <c r="B3232" s="1058"/>
      <c r="C3232" s="1063"/>
      <c r="D3232" s="1061"/>
      <c r="E3232" s="1061"/>
      <c r="F3232" s="1061"/>
      <c r="G3232" s="1061"/>
      <c r="H3232" s="1061"/>
      <c r="I3232" s="1061"/>
      <c r="J3232" s="1062"/>
      <c r="K3232" s="1016"/>
      <c r="L3232" s="1016"/>
      <c r="M3232" s="1016"/>
      <c r="N3232" s="1016"/>
      <c r="O3232" s="1016" t="s">
        <v>471</v>
      </c>
      <c r="P3232" s="1016"/>
      <c r="Q3232" s="1016"/>
      <c r="R3232" s="1016"/>
      <c r="S3232" s="1016"/>
      <c r="T3232" s="1016"/>
      <c r="U3232" s="1016"/>
      <c r="V3232" s="1016"/>
      <c r="W3232" s="1016"/>
      <c r="X3232" s="1016"/>
      <c r="Y3232" s="1034" t="s">
        <v>875</v>
      </c>
      <c r="Z3232" s="1035"/>
      <c r="AA3232" s="1035"/>
      <c r="AB3232" s="1036"/>
      <c r="AC3232" s="1034" t="str">
        <f>IF(AC3231&gt;0,"Ⅳ",IF(AD3231&gt;0,"Ⅲ",IF(AE3231&gt;0,"Ⅱ","Ⅰ")))</f>
        <v>Ⅱ</v>
      </c>
      <c r="AD3232" s="1035"/>
      <c r="AE3232" s="1035"/>
      <c r="AF3232" s="1036"/>
      <c r="AG3232" s="1034" t="str">
        <f>IF(AG3231&gt;0,"Ⅳ",IF(AH3231&gt;0,"Ⅲ",IF(AI3231&gt;0,"Ⅱ","Ⅰ")))</f>
        <v>Ⅱ</v>
      </c>
      <c r="AH3232" s="1035"/>
      <c r="AI3232" s="1035"/>
      <c r="AJ3232" s="1036"/>
      <c r="AK3232" s="1046"/>
      <c r="AL3232" s="1047"/>
      <c r="AM3232" s="1047"/>
      <c r="AN3232" s="1047"/>
      <c r="AO3232" s="1048"/>
      <c r="AP3232" s="3"/>
      <c r="AQ3232" s="1037" t="str">
        <f>IF(AQ3231&gt;0,"Ⅳ",IF(AR3231&gt;0,"Ⅲ",IF(AS3231&gt;0,"Ⅱ","Ⅰ")))</f>
        <v>Ⅱ</v>
      </c>
      <c r="AR3232" s="1037"/>
      <c r="AS3232" s="1037"/>
      <c r="AT3232" s="1037"/>
    </row>
    <row r="3233" spans="2:86" ht="12" customHeight="1" x14ac:dyDescent="0.15">
      <c r="B3233" s="1058"/>
      <c r="C3233" s="1063"/>
      <c r="D3233" s="1061"/>
      <c r="E3233" s="1061"/>
      <c r="F3233" s="1061"/>
      <c r="G3233" s="1061"/>
      <c r="H3233" s="1061"/>
      <c r="I3233" s="1061"/>
      <c r="J3233" s="1062"/>
      <c r="K3233" s="1016"/>
      <c r="L3233" s="1016"/>
      <c r="M3233" s="1016"/>
      <c r="N3233" s="1016"/>
      <c r="O3233" s="1016" t="s">
        <v>472</v>
      </c>
      <c r="P3233" s="1016"/>
      <c r="Q3233" s="1016"/>
      <c r="R3233" s="1016"/>
      <c r="S3233" s="1016"/>
      <c r="T3233" s="1016"/>
      <c r="U3233" s="1016"/>
      <c r="V3233" s="1016"/>
      <c r="W3233" s="1016"/>
      <c r="X3233" s="1016"/>
      <c r="Y3233" s="1034" t="str">
        <f>IF(COUNTIF(Y3232:AJ3232,"Ⅳ")&gt;0,"Ⅳ",IF(COUNTIF(Y3232:AJ3232,"Ⅲ")&gt;0,"Ⅲ",IF(COUNTIF(Y3232:AJ3232,"Ⅱ")&gt;0,"Ⅱ","Ⅰ")))</f>
        <v>Ⅱ</v>
      </c>
      <c r="Z3233" s="1035"/>
      <c r="AA3233" s="1035"/>
      <c r="AB3233" s="1035"/>
      <c r="AC3233" s="1035"/>
      <c r="AD3233" s="1035"/>
      <c r="AE3233" s="1035"/>
      <c r="AF3233" s="1035"/>
      <c r="AG3233" s="1035"/>
      <c r="AH3233" s="1035"/>
      <c r="AI3233" s="1035"/>
      <c r="AJ3233" s="1036"/>
      <c r="AK3233" s="1049"/>
      <c r="AL3233" s="1050"/>
      <c r="AM3233" s="1050"/>
      <c r="AN3233" s="1050"/>
      <c r="AO3233" s="1051"/>
      <c r="AP3233" s="3"/>
    </row>
    <row r="3234" spans="2:86" ht="14.25" customHeight="1" x14ac:dyDescent="0.15">
      <c r="B3234" s="1058"/>
      <c r="C3234" s="1063"/>
      <c r="D3234" s="1061"/>
      <c r="E3234" s="1061"/>
      <c r="F3234" s="1061"/>
      <c r="G3234" s="1061"/>
      <c r="H3234" s="1061"/>
      <c r="I3234" s="1061"/>
      <c r="J3234" s="1062"/>
      <c r="K3234" s="1016" t="s">
        <v>169</v>
      </c>
      <c r="L3234" s="1017"/>
      <c r="M3234" s="1017"/>
      <c r="N3234" s="1017"/>
      <c r="O3234" s="1017"/>
      <c r="P3234" s="1017"/>
      <c r="Q3234" s="1017"/>
      <c r="R3234" s="1017"/>
      <c r="S3234" s="1017"/>
      <c r="T3234" s="1017"/>
      <c r="U3234" s="1017"/>
      <c r="V3234" s="1017"/>
      <c r="W3234" s="1017"/>
      <c r="X3234" s="1017"/>
      <c r="Y3234" s="1017"/>
      <c r="Z3234" s="1017"/>
      <c r="AA3234" s="1017"/>
      <c r="AB3234" s="1017"/>
      <c r="AC3234" s="1017"/>
      <c r="AD3234" s="1017"/>
      <c r="AE3234" s="1017"/>
      <c r="AF3234" s="1017"/>
      <c r="AG3234" s="1017"/>
      <c r="AH3234" s="1017"/>
      <c r="AI3234" s="1017"/>
      <c r="AJ3234" s="1017"/>
      <c r="AK3234" s="1017"/>
      <c r="AL3234" s="1017"/>
      <c r="AM3234" s="1017"/>
      <c r="AN3234" s="1017"/>
      <c r="AO3234" s="1017"/>
      <c r="AP3234" s="3"/>
    </row>
    <row r="3235" spans="2:86" ht="14.25" customHeight="1" x14ac:dyDescent="0.15">
      <c r="B3235" s="1058"/>
      <c r="C3235" s="1063"/>
      <c r="D3235" s="1061"/>
      <c r="E3235" s="1061"/>
      <c r="F3235" s="1061"/>
      <c r="G3235" s="1061"/>
      <c r="H3235" s="1061"/>
      <c r="I3235" s="1061"/>
      <c r="J3235" s="1062"/>
      <c r="K3235" s="1016"/>
      <c r="L3235" s="1017"/>
      <c r="M3235" s="1017"/>
      <c r="N3235" s="1017"/>
      <c r="O3235" s="1017"/>
      <c r="P3235" s="1017"/>
      <c r="Q3235" s="1017"/>
      <c r="R3235" s="1017"/>
      <c r="S3235" s="1017"/>
      <c r="T3235" s="1017"/>
      <c r="U3235" s="1017"/>
      <c r="V3235" s="1017"/>
      <c r="W3235" s="1017"/>
      <c r="X3235" s="1017"/>
      <c r="Y3235" s="1017"/>
      <c r="Z3235" s="1017"/>
      <c r="AA3235" s="1017"/>
      <c r="AB3235" s="1017"/>
      <c r="AC3235" s="1017"/>
      <c r="AD3235" s="1017"/>
      <c r="AE3235" s="1017"/>
      <c r="AF3235" s="1017"/>
      <c r="AG3235" s="1017"/>
      <c r="AH3235" s="1017"/>
      <c r="AI3235" s="1017"/>
      <c r="AJ3235" s="1017"/>
      <c r="AK3235" s="1017"/>
      <c r="AL3235" s="1017"/>
      <c r="AM3235" s="1017"/>
      <c r="AN3235" s="1017"/>
      <c r="AO3235" s="1017"/>
      <c r="AP3235" s="3"/>
    </row>
    <row r="3236" spans="2:86" ht="12" customHeight="1" x14ac:dyDescent="0.15">
      <c r="B3236" s="1058"/>
      <c r="C3236" s="1063"/>
      <c r="D3236" s="1061"/>
      <c r="E3236" s="1061"/>
      <c r="F3236" s="1061"/>
      <c r="G3236" s="1061"/>
      <c r="H3236" s="1061"/>
      <c r="I3236" s="1061"/>
      <c r="J3236" s="1062"/>
      <c r="K3236" s="1018" t="s">
        <v>473</v>
      </c>
      <c r="L3236" s="1018"/>
      <c r="M3236" s="1018"/>
      <c r="N3236" s="1018"/>
      <c r="O3236" s="1018"/>
      <c r="P3236" s="1018"/>
      <c r="Q3236" s="1018"/>
      <c r="R3236" s="1018"/>
      <c r="S3236" s="1018"/>
      <c r="T3236" s="1018"/>
      <c r="U3236" s="1018"/>
      <c r="V3236" s="1018"/>
      <c r="W3236" s="1018"/>
      <c r="X3236" s="1018"/>
      <c r="Y3236" s="1018"/>
      <c r="Z3236" s="1018"/>
      <c r="AA3236" s="1018"/>
      <c r="AB3236" s="1018"/>
      <c r="AC3236" s="1018"/>
      <c r="AD3236" s="1018"/>
      <c r="AE3236" s="1018"/>
      <c r="AF3236" s="1018"/>
      <c r="AG3236" s="1018"/>
      <c r="AH3236" s="1018"/>
      <c r="AI3236" s="1018"/>
      <c r="AJ3236" s="1018"/>
      <c r="AK3236" s="1018"/>
      <c r="AL3236" s="1018"/>
      <c r="AM3236" s="1018"/>
      <c r="AN3236" s="1018"/>
      <c r="AO3236" s="1018"/>
      <c r="AP3236" s="3"/>
    </row>
    <row r="3237" spans="2:86" ht="12" customHeight="1" x14ac:dyDescent="0.15">
      <c r="B3237" s="1058"/>
      <c r="C3237" s="1063"/>
      <c r="D3237" s="1061"/>
      <c r="E3237" s="1061"/>
      <c r="F3237" s="1061"/>
      <c r="G3237" s="1061"/>
      <c r="H3237" s="1061"/>
      <c r="I3237" s="1061"/>
      <c r="J3237" s="1062"/>
      <c r="K3237" s="1019" t="s">
        <v>523</v>
      </c>
      <c r="L3237" s="1019"/>
      <c r="M3237" s="1019"/>
      <c r="N3237" s="1019"/>
      <c r="O3237" s="1019"/>
      <c r="P3237" s="1019"/>
      <c r="Q3237" s="1019"/>
      <c r="R3237" s="1019"/>
      <c r="S3237" s="1019"/>
      <c r="T3237" s="1019"/>
      <c r="U3237" s="1019"/>
      <c r="V3237" s="1019"/>
      <c r="W3237" s="1019"/>
      <c r="X3237" s="1019"/>
      <c r="Y3237" s="1019"/>
      <c r="Z3237" s="1019"/>
      <c r="AA3237" s="1019"/>
      <c r="AB3237" s="1019"/>
      <c r="AC3237" s="1019"/>
      <c r="AD3237" s="1019"/>
      <c r="AE3237" s="1019"/>
      <c r="AF3237" s="1019"/>
      <c r="AG3237" s="1019"/>
      <c r="AH3237" s="1019"/>
      <c r="AI3237" s="1019"/>
      <c r="AJ3237" s="1019"/>
      <c r="AK3237" s="1019"/>
      <c r="AL3237" s="1019"/>
      <c r="AM3237" s="1019"/>
      <c r="AN3237" s="1019"/>
      <c r="AO3237" s="1019"/>
      <c r="AP3237" s="3"/>
    </row>
    <row r="3238" spans="2:86" ht="12" customHeight="1" x14ac:dyDescent="0.15">
      <c r="B3238" s="1058"/>
      <c r="C3238" s="1063"/>
      <c r="D3238" s="1061"/>
      <c r="E3238" s="1061"/>
      <c r="F3238" s="1061"/>
      <c r="G3238" s="1061"/>
      <c r="H3238" s="1061"/>
      <c r="I3238" s="1061"/>
      <c r="J3238" s="1062"/>
      <c r="K3238" s="194" t="s">
        <v>474</v>
      </c>
      <c r="L3238" s="195"/>
      <c r="M3238" s="195"/>
      <c r="N3238" s="195"/>
      <c r="O3238" s="195"/>
      <c r="P3238" s="195"/>
      <c r="Q3238" s="195"/>
      <c r="R3238" s="195"/>
      <c r="S3238" s="195"/>
      <c r="T3238" s="195"/>
      <c r="U3238" s="195"/>
      <c r="V3238" s="195"/>
      <c r="W3238" s="195"/>
      <c r="X3238" s="195"/>
      <c r="Y3238" s="195"/>
      <c r="Z3238" s="195"/>
      <c r="AA3238" s="195"/>
      <c r="AB3238" s="195"/>
      <c r="AC3238" s="195"/>
      <c r="AD3238" s="195"/>
      <c r="AE3238" s="195"/>
      <c r="AF3238" s="195"/>
      <c r="AG3238" s="195"/>
      <c r="AH3238" s="195"/>
      <c r="AI3238" s="195"/>
      <c r="AJ3238" s="195"/>
      <c r="AK3238" s="195"/>
      <c r="AL3238" s="195"/>
      <c r="AM3238" s="195"/>
      <c r="AN3238" s="195"/>
      <c r="AO3238" s="196"/>
      <c r="AP3238" s="3"/>
    </row>
    <row r="3239" spans="2:86" ht="12" customHeight="1" x14ac:dyDescent="0.15">
      <c r="B3239" s="1058"/>
      <c r="C3239" s="1063"/>
      <c r="D3239" s="1061"/>
      <c r="E3239" s="1061"/>
      <c r="F3239" s="1061"/>
      <c r="G3239" s="1061"/>
      <c r="H3239" s="1061"/>
      <c r="I3239" s="1061"/>
      <c r="J3239" s="1062"/>
      <c r="K3239" s="194" t="s">
        <v>475</v>
      </c>
      <c r="L3239" s="195"/>
      <c r="M3239" s="195"/>
      <c r="N3239" s="195"/>
      <c r="O3239" s="195"/>
      <c r="P3239" s="195"/>
      <c r="Q3239" s="195"/>
      <c r="R3239" s="195"/>
      <c r="S3239" s="195"/>
      <c r="T3239" s="195"/>
      <c r="U3239" s="195"/>
      <c r="V3239" s="195"/>
      <c r="W3239" s="195"/>
      <c r="X3239" s="195"/>
      <c r="Y3239" s="195"/>
      <c r="Z3239" s="195"/>
      <c r="AA3239" s="195"/>
      <c r="AB3239" s="195"/>
      <c r="AC3239" s="195"/>
      <c r="AD3239" s="195"/>
      <c r="AE3239" s="195"/>
      <c r="AF3239" s="195"/>
      <c r="AG3239" s="195"/>
      <c r="AH3239" s="195"/>
      <c r="AI3239" s="195"/>
      <c r="AJ3239" s="195"/>
      <c r="AK3239" s="195"/>
      <c r="AL3239" s="195"/>
      <c r="AM3239" s="195"/>
      <c r="AN3239" s="195"/>
      <c r="AO3239" s="196"/>
      <c r="AP3239" s="3"/>
    </row>
    <row r="3240" spans="2:86" ht="12" customHeight="1" x14ac:dyDescent="0.15">
      <c r="B3240" s="1058"/>
      <c r="C3240" s="1063"/>
      <c r="D3240" s="1061"/>
      <c r="E3240" s="1061"/>
      <c r="F3240" s="1061"/>
      <c r="G3240" s="1061"/>
      <c r="H3240" s="1061"/>
      <c r="I3240" s="1061"/>
      <c r="J3240" s="1062"/>
      <c r="K3240" s="1020" t="s">
        <v>476</v>
      </c>
      <c r="L3240" s="1021"/>
      <c r="M3240" s="1021"/>
      <c r="N3240" s="1021"/>
      <c r="O3240" s="1021"/>
      <c r="P3240" s="1021"/>
      <c r="Q3240" s="1021"/>
      <c r="R3240" s="1021"/>
      <c r="S3240" s="1021"/>
      <c r="T3240" s="1021"/>
      <c r="U3240" s="1021"/>
      <c r="V3240" s="1021"/>
      <c r="W3240" s="1021"/>
      <c r="X3240" s="1021"/>
      <c r="Y3240" s="1021"/>
      <c r="Z3240" s="1021"/>
      <c r="AA3240" s="1021"/>
      <c r="AB3240" s="1021"/>
      <c r="AC3240" s="1021"/>
      <c r="AD3240" s="1021"/>
      <c r="AE3240" s="1021"/>
      <c r="AF3240" s="1021"/>
      <c r="AG3240" s="1021"/>
      <c r="AH3240" s="1021"/>
      <c r="AI3240" s="1021"/>
      <c r="AJ3240" s="1021"/>
      <c r="AK3240" s="1021"/>
      <c r="AL3240" s="1021"/>
      <c r="AM3240" s="1021"/>
      <c r="AN3240" s="1021"/>
      <c r="AO3240" s="1022"/>
      <c r="AP3240" s="3"/>
    </row>
    <row r="3241" spans="2:86" ht="12" customHeight="1" x14ac:dyDescent="0.15">
      <c r="B3241" s="591"/>
      <c r="C3241" s="1064"/>
      <c r="D3241" s="1065"/>
      <c r="E3241" s="1065"/>
      <c r="F3241" s="1065"/>
      <c r="G3241" s="1065"/>
      <c r="H3241" s="1065"/>
      <c r="I3241" s="1065"/>
      <c r="J3241" s="1066"/>
      <c r="K3241" s="1023"/>
      <c r="L3241" s="1024"/>
      <c r="M3241" s="1024"/>
      <c r="N3241" s="1024"/>
      <c r="O3241" s="1024"/>
      <c r="P3241" s="1024"/>
      <c r="Q3241" s="1024"/>
      <c r="R3241" s="1024"/>
      <c r="S3241" s="1024"/>
      <c r="T3241" s="1024"/>
      <c r="U3241" s="1024"/>
      <c r="V3241" s="1024"/>
      <c r="W3241" s="1024"/>
      <c r="X3241" s="1024"/>
      <c r="Y3241" s="1024"/>
      <c r="Z3241" s="1024"/>
      <c r="AA3241" s="1024"/>
      <c r="AB3241" s="1024"/>
      <c r="AC3241" s="1024"/>
      <c r="AD3241" s="1024"/>
      <c r="AE3241" s="1024"/>
      <c r="AF3241" s="1024"/>
      <c r="AG3241" s="1024"/>
      <c r="AH3241" s="1024"/>
      <c r="AI3241" s="1024"/>
      <c r="AJ3241" s="1024"/>
      <c r="AK3241" s="1024"/>
      <c r="AL3241" s="1024"/>
      <c r="AM3241" s="1024"/>
      <c r="AN3241" s="1024"/>
      <c r="AO3241" s="1025"/>
      <c r="AP3241" s="3"/>
    </row>
    <row r="3242" spans="2:86" s="9" customFormat="1" ht="12" customHeight="1" x14ac:dyDescent="0.15">
      <c r="B3242" s="3" t="s">
        <v>527</v>
      </c>
      <c r="AQ3242" s="162"/>
      <c r="AR3242" s="162"/>
      <c r="AS3242" s="162"/>
      <c r="AT3242" s="162"/>
      <c r="AU3242" s="162"/>
      <c r="AV3242" s="162"/>
      <c r="AW3242" s="162"/>
      <c r="AX3242" s="162"/>
      <c r="AY3242" s="162"/>
      <c r="AZ3242" s="162"/>
      <c r="BA3242" s="162"/>
      <c r="BB3242" s="162"/>
      <c r="BC3242" s="162"/>
      <c r="BD3242" s="162"/>
      <c r="BE3242" s="162"/>
      <c r="BF3242" s="162"/>
      <c r="BG3242" s="162"/>
      <c r="BH3242" s="162"/>
      <c r="BI3242" s="162"/>
      <c r="BJ3242" s="162"/>
      <c r="BK3242" s="162"/>
      <c r="BL3242" s="162"/>
      <c r="BM3242" s="162"/>
      <c r="BN3242" s="162"/>
      <c r="BO3242" s="162"/>
      <c r="BP3242" s="162"/>
      <c r="BQ3242" s="162"/>
      <c r="BR3242" s="162"/>
      <c r="BS3242" s="162"/>
      <c r="BT3242" s="162"/>
      <c r="BU3242" s="162"/>
      <c r="BV3242" s="162"/>
      <c r="BW3242" s="162"/>
      <c r="BX3242" s="162"/>
      <c r="BY3242" s="162"/>
      <c r="BZ3242" s="162"/>
      <c r="CA3242" s="162"/>
      <c r="CB3242" s="162"/>
      <c r="CC3242" s="162"/>
      <c r="CD3242" s="162"/>
      <c r="CE3242" s="162"/>
      <c r="CF3242" s="162"/>
      <c r="CG3242" s="162"/>
      <c r="CH3242" s="162"/>
    </row>
    <row r="3243" spans="2:86" ht="12" customHeight="1" thickBot="1" x14ac:dyDescent="0.2">
      <c r="B3243" s="3" t="s">
        <v>524</v>
      </c>
    </row>
    <row r="3244" spans="2:86" ht="12" customHeight="1" x14ac:dyDescent="0.15">
      <c r="B3244" s="3" t="s">
        <v>525</v>
      </c>
      <c r="AU3244" s="1000" t="s">
        <v>305</v>
      </c>
      <c r="AV3244" s="1001" t="s">
        <v>298</v>
      </c>
      <c r="AW3244" s="1003" t="s">
        <v>299</v>
      </c>
      <c r="AX3244" s="1005" t="s">
        <v>306</v>
      </c>
      <c r="AY3244" s="1006"/>
      <c r="AZ3244" s="1006"/>
      <c r="BA3244" s="1006"/>
      <c r="BB3244" s="1006"/>
      <c r="BC3244" s="1006"/>
      <c r="BD3244" s="1006"/>
      <c r="BE3244" s="1006"/>
      <c r="BF3244" s="1006"/>
      <c r="BG3244" s="1006"/>
      <c r="BH3244" s="1006"/>
      <c r="BI3244" s="1006"/>
      <c r="BJ3244" s="1006"/>
      <c r="BK3244" s="1006"/>
      <c r="BL3244" s="1006"/>
      <c r="BM3244" s="1006"/>
      <c r="BN3244" s="1006"/>
      <c r="BO3244" s="1006"/>
      <c r="BP3244" s="1006"/>
      <c r="BQ3244" s="1006"/>
      <c r="BR3244" s="1007"/>
      <c r="BS3244" s="807" t="s">
        <v>300</v>
      </c>
      <c r="BT3244" s="1008"/>
      <c r="BU3244" s="1008"/>
      <c r="BV3244" s="1008"/>
      <c r="BW3244" s="1009" t="s">
        <v>307</v>
      </c>
      <c r="BX3244" s="1010"/>
      <c r="BY3244" s="1010"/>
      <c r="BZ3244" s="1010"/>
      <c r="CA3244" s="1010"/>
      <c r="CB3244" s="1010"/>
      <c r="CC3244" s="1010"/>
      <c r="CD3244" s="1010"/>
      <c r="CE3244" s="1010"/>
      <c r="CF3244" s="1010"/>
      <c r="CG3244" s="1010"/>
      <c r="CH3244" s="1011"/>
    </row>
    <row r="3245" spans="2:86" ht="12" customHeight="1" x14ac:dyDescent="0.15">
      <c r="B3245" s="3" t="s">
        <v>477</v>
      </c>
      <c r="AU3245" s="1000"/>
      <c r="AV3245" s="1002"/>
      <c r="AW3245" s="1004"/>
      <c r="AX3245" s="1012" t="s">
        <v>308</v>
      </c>
      <c r="AY3245" s="686"/>
      <c r="AZ3245" s="686"/>
      <c r="BA3245" s="686"/>
      <c r="BB3245" s="686"/>
      <c r="BC3245" s="686"/>
      <c r="BD3245" s="686"/>
      <c r="BE3245" s="686"/>
      <c r="BF3245" s="686"/>
      <c r="BG3245" s="686"/>
      <c r="BH3245" s="686"/>
      <c r="BI3245" s="686"/>
      <c r="BJ3245" s="686" t="s">
        <v>309</v>
      </c>
      <c r="BK3245" s="686"/>
      <c r="BL3245" s="686"/>
      <c r="BM3245" s="686"/>
      <c r="BN3245" s="686"/>
      <c r="BO3245" s="686"/>
      <c r="BP3245" s="686"/>
      <c r="BQ3245" s="686"/>
      <c r="BR3245" s="1013"/>
      <c r="BS3245" s="1008"/>
      <c r="BT3245" s="1008"/>
      <c r="BU3245" s="1008"/>
      <c r="BV3245" s="1008"/>
      <c r="BW3245" s="1014" t="s">
        <v>302</v>
      </c>
      <c r="BX3245" s="699"/>
      <c r="BY3245" s="699"/>
      <c r="BZ3245" s="699"/>
      <c r="CA3245" s="686" t="s">
        <v>310</v>
      </c>
      <c r="CB3245" s="686"/>
      <c r="CC3245" s="686"/>
      <c r="CD3245" s="686"/>
      <c r="CE3245" s="686"/>
      <c r="CF3245" s="686"/>
      <c r="CG3245" s="686"/>
      <c r="CH3245" s="1013"/>
    </row>
    <row r="3246" spans="2:86" ht="12" customHeight="1" x14ac:dyDescent="0.15">
      <c r="B3246" s="3" t="s">
        <v>526</v>
      </c>
      <c r="AU3246" s="1000"/>
      <c r="AV3246" s="1002"/>
      <c r="AW3246" s="1004"/>
      <c r="AX3246" s="1012" t="s">
        <v>26</v>
      </c>
      <c r="AY3246" s="686"/>
      <c r="AZ3246" s="686"/>
      <c r="BA3246" s="686"/>
      <c r="BB3246" s="686" t="s">
        <v>22</v>
      </c>
      <c r="BC3246" s="686"/>
      <c r="BD3246" s="686"/>
      <c r="BE3246" s="686"/>
      <c r="BF3246" s="686" t="s">
        <v>24</v>
      </c>
      <c r="BG3246" s="686"/>
      <c r="BH3246" s="686"/>
      <c r="BI3246" s="686"/>
      <c r="BJ3246" s="699" t="s">
        <v>26</v>
      </c>
      <c r="BK3246" s="699"/>
      <c r="BL3246" s="699"/>
      <c r="BM3246" s="699" t="s">
        <v>22</v>
      </c>
      <c r="BN3246" s="699"/>
      <c r="BO3246" s="699"/>
      <c r="BP3246" s="699" t="s">
        <v>24</v>
      </c>
      <c r="BQ3246" s="699"/>
      <c r="BR3246" s="1015"/>
      <c r="BS3246" s="807" t="s">
        <v>26</v>
      </c>
      <c r="BT3246" s="807" t="s">
        <v>22</v>
      </c>
      <c r="BU3246" s="807" t="s">
        <v>24</v>
      </c>
      <c r="BV3246" s="807" t="s">
        <v>303</v>
      </c>
      <c r="BW3246" s="1012" t="s">
        <v>311</v>
      </c>
      <c r="BX3246" s="686"/>
      <c r="BY3246" s="686"/>
      <c r="BZ3246" s="686"/>
      <c r="CA3246" s="686" t="s">
        <v>22</v>
      </c>
      <c r="CB3246" s="686"/>
      <c r="CC3246" s="686"/>
      <c r="CD3246" s="686"/>
      <c r="CE3246" s="686" t="s">
        <v>24</v>
      </c>
      <c r="CF3246" s="686"/>
      <c r="CG3246" s="686"/>
      <c r="CH3246" s="1013"/>
    </row>
    <row r="3247" spans="2:86" ht="12" customHeight="1" x14ac:dyDescent="0.15">
      <c r="B3247" s="3" t="s">
        <v>478</v>
      </c>
      <c r="AU3247" s="1000"/>
      <c r="AV3247" s="1002"/>
      <c r="AW3247" s="1004"/>
      <c r="AX3247" s="156" t="s">
        <v>862</v>
      </c>
      <c r="AY3247" s="157" t="s">
        <v>863</v>
      </c>
      <c r="AZ3247" s="157" t="s">
        <v>864</v>
      </c>
      <c r="BA3247" s="158" t="s">
        <v>865</v>
      </c>
      <c r="BB3247" s="159" t="s">
        <v>866</v>
      </c>
      <c r="BC3247" s="157" t="s">
        <v>863</v>
      </c>
      <c r="BD3247" s="157" t="s">
        <v>867</v>
      </c>
      <c r="BE3247" s="158" t="s">
        <v>865</v>
      </c>
      <c r="BF3247" s="159" t="s">
        <v>866</v>
      </c>
      <c r="BG3247" s="157" t="s">
        <v>863</v>
      </c>
      <c r="BH3247" s="157" t="s">
        <v>864</v>
      </c>
      <c r="BI3247" s="158" t="s">
        <v>865</v>
      </c>
      <c r="BJ3247" s="159" t="s">
        <v>866</v>
      </c>
      <c r="BK3247" s="157" t="s">
        <v>868</v>
      </c>
      <c r="BL3247" s="158" t="s">
        <v>869</v>
      </c>
      <c r="BM3247" s="159" t="s">
        <v>870</v>
      </c>
      <c r="BN3247" s="157" t="s">
        <v>863</v>
      </c>
      <c r="BO3247" s="158" t="s">
        <v>871</v>
      </c>
      <c r="BP3247" s="159" t="s">
        <v>870</v>
      </c>
      <c r="BQ3247" s="157" t="s">
        <v>868</v>
      </c>
      <c r="BR3247" s="160" t="s">
        <v>872</v>
      </c>
      <c r="BS3247" s="1008"/>
      <c r="BT3247" s="1008"/>
      <c r="BU3247" s="1008"/>
      <c r="BV3247" s="1008"/>
      <c r="BW3247" s="156" t="s">
        <v>866</v>
      </c>
      <c r="BX3247" s="157" t="s">
        <v>863</v>
      </c>
      <c r="BY3247" s="157" t="s">
        <v>864</v>
      </c>
      <c r="BZ3247" s="158" t="s">
        <v>865</v>
      </c>
      <c r="CA3247" s="159" t="s">
        <v>866</v>
      </c>
      <c r="CB3247" s="157" t="s">
        <v>873</v>
      </c>
      <c r="CC3247" s="157" t="s">
        <v>864</v>
      </c>
      <c r="CD3247" s="158" t="s">
        <v>865</v>
      </c>
      <c r="CE3247" s="159" t="s">
        <v>866</v>
      </c>
      <c r="CF3247" s="157" t="s">
        <v>863</v>
      </c>
      <c r="CG3247" s="157" t="s">
        <v>864</v>
      </c>
      <c r="CH3247" s="160" t="s">
        <v>874</v>
      </c>
    </row>
    <row r="3248" spans="2:86" x14ac:dyDescent="0.15">
      <c r="B3248" s="3" t="s">
        <v>539</v>
      </c>
      <c r="AU3248" s="1000"/>
      <c r="AV3248" s="188" t="str">
        <f>N3250</f>
        <v>S069</v>
      </c>
      <c r="AW3248" s="300">
        <f>R3250</f>
        <v>10.5</v>
      </c>
      <c r="AX3248" s="197">
        <f>+Y3275</f>
        <v>0</v>
      </c>
      <c r="AY3248" s="197">
        <f>+Z3275</f>
        <v>0</v>
      </c>
      <c r="AZ3248" s="197">
        <f>+AA3275</f>
        <v>0</v>
      </c>
      <c r="BA3248" s="197">
        <f t="shared" ref="BA3248" si="1490">+AB3275</f>
        <v>0</v>
      </c>
      <c r="BB3248" s="197">
        <f>+AC3275</f>
        <v>0</v>
      </c>
      <c r="BC3248" s="197">
        <f t="shared" ref="BC3248" si="1491">+AD3275</f>
        <v>0</v>
      </c>
      <c r="BD3248" s="197">
        <f t="shared" ref="BD3248" si="1492">+AE3275</f>
        <v>0</v>
      </c>
      <c r="BE3248" s="197">
        <f t="shared" ref="BE3248" si="1493">+AF3275</f>
        <v>0</v>
      </c>
      <c r="BF3248" s="197">
        <f t="shared" ref="BF3248" si="1494">+AG3275</f>
        <v>0</v>
      </c>
      <c r="BG3248" s="197">
        <f t="shared" ref="BG3248" si="1495">+AH3275</f>
        <v>0</v>
      </c>
      <c r="BH3248" s="197">
        <f t="shared" ref="BH3248" si="1496">+AI3275</f>
        <v>0</v>
      </c>
      <c r="BI3248" s="197">
        <f t="shared" ref="BI3248" si="1497">+AJ3275</f>
        <v>0</v>
      </c>
      <c r="BJ3248" s="197" t="str">
        <f>+Y3278</f>
        <v/>
      </c>
      <c r="BK3248" s="197" t="str">
        <f t="shared" ref="BK3248" si="1498">+Z3278</f>
        <v/>
      </c>
      <c r="BL3248" s="197" t="str">
        <f>+AA3278</f>
        <v/>
      </c>
      <c r="BM3248" s="197">
        <f>+AC3278</f>
        <v>0</v>
      </c>
      <c r="BN3248" s="197">
        <f t="shared" ref="BN3248" si="1499">+AD3278</f>
        <v>0</v>
      </c>
      <c r="BO3248" s="197">
        <f t="shared" ref="BO3248" si="1500">+AE3278</f>
        <v>0</v>
      </c>
      <c r="BP3248" s="197">
        <f>+AG3278</f>
        <v>0</v>
      </c>
      <c r="BQ3248" s="197">
        <f>+AH3278</f>
        <v>0</v>
      </c>
      <c r="BR3248" s="197">
        <f>+AI3278</f>
        <v>0</v>
      </c>
      <c r="BS3248" s="296" t="str">
        <f>+Y3279</f>
        <v>Ⅰ</v>
      </c>
      <c r="BT3248" s="296" t="str">
        <f>+AC3279</f>
        <v>Ⅰ</v>
      </c>
      <c r="BU3248" s="296" t="str">
        <f>+AG3279</f>
        <v>Ⅰ</v>
      </c>
      <c r="BV3248" s="296" t="str">
        <f>+Y3280</f>
        <v>Ⅰ</v>
      </c>
      <c r="BW3248" s="164" t="str">
        <f>IF(Y3275&gt;0,R3250,"")</f>
        <v/>
      </c>
      <c r="BX3248" s="165" t="str">
        <f>IF(Z3275&gt;0,"",IF(AA3275&gt;0,R3250,""))</f>
        <v/>
      </c>
      <c r="BY3248" s="165" t="str">
        <f>IF(Y3275+Z3275&gt;0,"",IF(AA3275&gt;0,R3250,""))</f>
        <v/>
      </c>
      <c r="BZ3248" s="165" t="str">
        <f>IF(Y3275+Z3275+AA3275&gt;0,"",IF(AB3275&gt;0,R3250,""))</f>
        <v/>
      </c>
      <c r="CA3248" s="166">
        <f t="shared" ref="CA3248" si="1501">+AC3274</f>
        <v>0</v>
      </c>
      <c r="CB3248" s="166">
        <f t="shared" ref="CB3248" si="1502">+AD3274</f>
        <v>0</v>
      </c>
      <c r="CC3248" s="166">
        <f t="shared" ref="CC3248" si="1503">+AE3274</f>
        <v>0</v>
      </c>
      <c r="CD3248" s="166">
        <f t="shared" ref="CD3248" si="1504">+AF3274</f>
        <v>0</v>
      </c>
      <c r="CE3248" s="166">
        <f t="shared" ref="CE3248" si="1505">+AG3274</f>
        <v>0</v>
      </c>
      <c r="CF3248" s="166">
        <f t="shared" ref="CF3248" si="1506">+AH3274</f>
        <v>0</v>
      </c>
      <c r="CG3248" s="166">
        <f t="shared" ref="CG3248" si="1507">+AI3274</f>
        <v>0</v>
      </c>
      <c r="CH3248" s="166">
        <f t="shared" ref="CH3248" si="1508">+AJ3274</f>
        <v>0</v>
      </c>
    </row>
    <row r="3249" spans="2:56" ht="12" customHeight="1" x14ac:dyDescent="0.15">
      <c r="B3249" s="1057" t="s">
        <v>219</v>
      </c>
      <c r="C3249" s="1059"/>
      <c r="D3249" s="1060"/>
      <c r="E3249" s="1061"/>
      <c r="F3249" s="1061"/>
      <c r="G3249" s="1061"/>
      <c r="H3249" s="1061"/>
      <c r="I3249" s="1061"/>
      <c r="J3249" s="1062"/>
      <c r="K3249" s="1067" t="s">
        <v>453</v>
      </c>
      <c r="L3249" s="1068"/>
      <c r="M3249" s="1068"/>
      <c r="N3249" s="1068"/>
      <c r="O3249" s="1068"/>
      <c r="P3249" s="1068"/>
      <c r="Q3249" s="1068"/>
      <c r="R3249" s="1068"/>
      <c r="S3249" s="1068"/>
      <c r="T3249" s="1068"/>
      <c r="U3249" s="1068"/>
      <c r="V3249" s="1068"/>
      <c r="W3249" s="1068"/>
      <c r="X3249" s="1068"/>
      <c r="Y3249" s="1068"/>
      <c r="Z3249" s="1068"/>
      <c r="AA3249" s="1068"/>
      <c r="AB3249" s="1068"/>
      <c r="AC3249" s="1068"/>
      <c r="AD3249" s="1068"/>
      <c r="AE3249" s="1068"/>
      <c r="AF3249" s="1068"/>
      <c r="AG3249" s="1068"/>
      <c r="AH3249" s="1068"/>
      <c r="AI3249" s="1068"/>
      <c r="AJ3249" s="1068"/>
      <c r="AK3249" s="1068"/>
      <c r="AL3249" s="1068"/>
      <c r="AM3249" s="1068"/>
      <c r="AN3249" s="1068"/>
      <c r="AO3249" s="1069"/>
      <c r="AP3249" s="3"/>
    </row>
    <row r="3250" spans="2:56" ht="12" customHeight="1" x14ac:dyDescent="0.15">
      <c r="B3250" s="1058"/>
      <c r="C3250" s="1063"/>
      <c r="D3250" s="1061"/>
      <c r="E3250" s="1061"/>
      <c r="F3250" s="1061"/>
      <c r="G3250" s="1061"/>
      <c r="H3250" s="1061"/>
      <c r="I3250" s="1061"/>
      <c r="J3250" s="1062"/>
      <c r="K3250" s="1040" t="s">
        <v>218</v>
      </c>
      <c r="L3250" s="1041"/>
      <c r="M3250" s="1042"/>
      <c r="N3250" s="1034" t="s">
        <v>787</v>
      </c>
      <c r="O3250" s="1035"/>
      <c r="P3250" s="1040" t="s">
        <v>454</v>
      </c>
      <c r="Q3250" s="1042"/>
      <c r="R3250" s="1070">
        <f>'様式A-2'!C80</f>
        <v>10.5</v>
      </c>
      <c r="S3250" s="1071"/>
      <c r="T3250" s="1072"/>
      <c r="U3250" s="1073" t="s">
        <v>455</v>
      </c>
      <c r="V3250" s="1074"/>
      <c r="W3250" s="1073" t="s">
        <v>456</v>
      </c>
      <c r="X3250" s="1074"/>
      <c r="Y3250" s="1042" t="s">
        <v>217</v>
      </c>
      <c r="Z3250" s="1016"/>
      <c r="AA3250" s="1016"/>
      <c r="AB3250" s="1016"/>
      <c r="AC3250" s="1073" t="s">
        <v>457</v>
      </c>
      <c r="AD3250" s="1079"/>
      <c r="AE3250" s="1079"/>
      <c r="AF3250" s="1079"/>
      <c r="AG3250" s="1079"/>
      <c r="AH3250" s="1079"/>
      <c r="AI3250" s="1079"/>
      <c r="AJ3250" s="1074"/>
      <c r="AK3250" s="1073" t="s">
        <v>458</v>
      </c>
      <c r="AL3250" s="1079"/>
      <c r="AM3250" s="1079"/>
      <c r="AN3250" s="1081"/>
      <c r="AO3250" s="1082"/>
      <c r="AP3250" s="3"/>
      <c r="AV3250" s="167"/>
      <c r="AW3250" s="221"/>
      <c r="AX3250" s="167"/>
      <c r="AY3250" s="167"/>
      <c r="AZ3250" s="167"/>
      <c r="BA3250" s="167"/>
      <c r="BB3250" s="167"/>
      <c r="BC3250" s="167"/>
      <c r="BD3250" s="167"/>
    </row>
    <row r="3251" spans="2:56" ht="12" customHeight="1" x14ac:dyDescent="0.15">
      <c r="B3251" s="1058"/>
      <c r="C3251" s="1063"/>
      <c r="D3251" s="1061"/>
      <c r="E3251" s="1061"/>
      <c r="F3251" s="1061"/>
      <c r="G3251" s="1061"/>
      <c r="H3251" s="1061"/>
      <c r="I3251" s="1061"/>
      <c r="J3251" s="1062"/>
      <c r="K3251" s="1016" t="s">
        <v>459</v>
      </c>
      <c r="L3251" s="1016" t="s">
        <v>199</v>
      </c>
      <c r="M3251" s="1016"/>
      <c r="N3251" s="1016" t="s">
        <v>198</v>
      </c>
      <c r="O3251" s="1016"/>
      <c r="P3251" s="1016" t="s">
        <v>460</v>
      </c>
      <c r="Q3251" s="1016"/>
      <c r="R3251" s="1016" t="s">
        <v>6</v>
      </c>
      <c r="S3251" s="1016"/>
      <c r="T3251" s="1016"/>
      <c r="U3251" s="1075"/>
      <c r="V3251" s="1076"/>
      <c r="W3251" s="1075"/>
      <c r="X3251" s="1076"/>
      <c r="Y3251" s="1042"/>
      <c r="Z3251" s="1016"/>
      <c r="AA3251" s="1016"/>
      <c r="AB3251" s="1016"/>
      <c r="AC3251" s="1077"/>
      <c r="AD3251" s="1080"/>
      <c r="AE3251" s="1080"/>
      <c r="AF3251" s="1080"/>
      <c r="AG3251" s="1080"/>
      <c r="AH3251" s="1080"/>
      <c r="AI3251" s="1080"/>
      <c r="AJ3251" s="1078"/>
      <c r="AK3251" s="1075"/>
      <c r="AL3251" s="1083"/>
      <c r="AM3251" s="1083"/>
      <c r="AN3251" s="1084"/>
      <c r="AO3251" s="1085"/>
      <c r="AP3251" s="3"/>
      <c r="AV3251" s="167"/>
      <c r="AW3251" s="167"/>
      <c r="AX3251" s="167"/>
      <c r="AY3251" s="167"/>
      <c r="AZ3251" s="167"/>
      <c r="BA3251" s="167"/>
      <c r="BB3251" s="167"/>
      <c r="BC3251" s="167"/>
      <c r="BD3251" s="167"/>
    </row>
    <row r="3252" spans="2:56" ht="12" customHeight="1" x14ac:dyDescent="0.15">
      <c r="B3252" s="1058"/>
      <c r="C3252" s="1063"/>
      <c r="D3252" s="1061"/>
      <c r="E3252" s="1061"/>
      <c r="F3252" s="1061"/>
      <c r="G3252" s="1061"/>
      <c r="H3252" s="1061"/>
      <c r="I3252" s="1061"/>
      <c r="J3252" s="1062"/>
      <c r="K3252" s="1016"/>
      <c r="L3252" s="1016"/>
      <c r="M3252" s="1016"/>
      <c r="N3252" s="1016"/>
      <c r="O3252" s="1016"/>
      <c r="P3252" s="1016"/>
      <c r="Q3252" s="1016"/>
      <c r="R3252" s="1016"/>
      <c r="S3252" s="1016"/>
      <c r="T3252" s="1016"/>
      <c r="U3252" s="1075"/>
      <c r="V3252" s="1076"/>
      <c r="W3252" s="1075"/>
      <c r="X3252" s="1076"/>
      <c r="Y3252" s="1042" t="s">
        <v>461</v>
      </c>
      <c r="Z3252" s="1016"/>
      <c r="AA3252" s="1016"/>
      <c r="AB3252" s="1016"/>
      <c r="AC3252" s="1016" t="s">
        <v>462</v>
      </c>
      <c r="AD3252" s="1016"/>
      <c r="AE3252" s="1016"/>
      <c r="AF3252" s="1016"/>
      <c r="AG3252" s="1016" t="s">
        <v>463</v>
      </c>
      <c r="AH3252" s="1016"/>
      <c r="AI3252" s="1016"/>
      <c r="AJ3252" s="1016"/>
      <c r="AK3252" s="1075"/>
      <c r="AL3252" s="1083"/>
      <c r="AM3252" s="1083"/>
      <c r="AN3252" s="1084"/>
      <c r="AO3252" s="1085"/>
      <c r="AP3252" s="3"/>
      <c r="AV3252" s="167"/>
      <c r="AW3252" s="167"/>
      <c r="AX3252" s="167"/>
      <c r="AY3252" s="167"/>
      <c r="AZ3252" s="167"/>
      <c r="BA3252" s="167"/>
      <c r="BB3252" s="167"/>
      <c r="BC3252" s="167"/>
      <c r="BD3252" s="167"/>
    </row>
    <row r="3253" spans="2:56" ht="12" customHeight="1" x14ac:dyDescent="0.15">
      <c r="B3253" s="1058"/>
      <c r="C3253" s="1063"/>
      <c r="D3253" s="1061"/>
      <c r="E3253" s="1061"/>
      <c r="F3253" s="1061"/>
      <c r="G3253" s="1061"/>
      <c r="H3253" s="1061"/>
      <c r="I3253" s="1061"/>
      <c r="J3253" s="1062"/>
      <c r="K3253" s="1016"/>
      <c r="L3253" s="1016"/>
      <c r="M3253" s="1016"/>
      <c r="N3253" s="1016"/>
      <c r="O3253" s="1016"/>
      <c r="P3253" s="1016"/>
      <c r="Q3253" s="1016"/>
      <c r="R3253" s="1016"/>
      <c r="S3253" s="1016"/>
      <c r="T3253" s="1016"/>
      <c r="U3253" s="1077"/>
      <c r="V3253" s="1078"/>
      <c r="W3253" s="1077"/>
      <c r="X3253" s="1078"/>
      <c r="Y3253" s="191" t="s">
        <v>32</v>
      </c>
      <c r="Z3253" s="187" t="s">
        <v>33</v>
      </c>
      <c r="AA3253" s="187" t="s">
        <v>464</v>
      </c>
      <c r="AB3253" s="187" t="s">
        <v>465</v>
      </c>
      <c r="AC3253" s="187" t="s">
        <v>32</v>
      </c>
      <c r="AD3253" s="187" t="s">
        <v>33</v>
      </c>
      <c r="AE3253" s="187" t="s">
        <v>464</v>
      </c>
      <c r="AF3253" s="187" t="s">
        <v>465</v>
      </c>
      <c r="AG3253" s="187" t="s">
        <v>32</v>
      </c>
      <c r="AH3253" s="187" t="s">
        <v>33</v>
      </c>
      <c r="AI3253" s="187" t="s">
        <v>464</v>
      </c>
      <c r="AJ3253" s="187" t="s">
        <v>465</v>
      </c>
      <c r="AK3253" s="1077"/>
      <c r="AL3253" s="1080"/>
      <c r="AM3253" s="1080"/>
      <c r="AN3253" s="1086"/>
      <c r="AO3253" s="1087"/>
      <c r="AP3253" s="3"/>
      <c r="AV3253" s="167"/>
      <c r="AW3253" s="167"/>
      <c r="AX3253" s="167"/>
      <c r="AY3253" s="167"/>
      <c r="AZ3253" s="167"/>
      <c r="BA3253" s="167"/>
      <c r="BB3253" s="167"/>
      <c r="BC3253" s="167"/>
      <c r="BD3253" s="167"/>
    </row>
    <row r="3254" spans="2:56" ht="12" customHeight="1" x14ac:dyDescent="0.15">
      <c r="B3254" s="1058"/>
      <c r="C3254" s="1063"/>
      <c r="D3254" s="1061"/>
      <c r="E3254" s="1061"/>
      <c r="F3254" s="1061"/>
      <c r="G3254" s="1061"/>
      <c r="H3254" s="1061"/>
      <c r="I3254" s="1061"/>
      <c r="J3254" s="1062"/>
      <c r="K3254" s="192">
        <v>1</v>
      </c>
      <c r="L3254" s="1038" t="s">
        <v>534</v>
      </c>
      <c r="M3254" s="1039"/>
      <c r="N3254" s="1038" t="s">
        <v>486</v>
      </c>
      <c r="O3254" s="1039"/>
      <c r="P3254" s="1034" t="s">
        <v>332</v>
      </c>
      <c r="Q3254" s="1036"/>
      <c r="R3254" s="408" t="s">
        <v>336</v>
      </c>
      <c r="S3254" s="408"/>
      <c r="T3254" s="408"/>
      <c r="U3254" s="1034" t="s">
        <v>551</v>
      </c>
      <c r="V3254" s="1036"/>
      <c r="W3254" s="1034" t="s">
        <v>551</v>
      </c>
      <c r="X3254" s="1035"/>
      <c r="Y3254" s="286"/>
      <c r="Z3254" s="286"/>
      <c r="AA3254" s="286"/>
      <c r="AB3254" s="286"/>
      <c r="AC3254" s="223"/>
      <c r="AD3254" s="223"/>
      <c r="AE3254" s="223"/>
      <c r="AF3254" s="223"/>
      <c r="AG3254" s="223"/>
      <c r="AH3254" s="223"/>
      <c r="AI3254" s="223"/>
      <c r="AJ3254" s="223"/>
      <c r="AK3254" s="1088" t="s">
        <v>1704</v>
      </c>
      <c r="AL3254" s="1089"/>
      <c r="AM3254" s="1089"/>
      <c r="AN3254" s="1090"/>
      <c r="AO3254" s="1091"/>
      <c r="AP3254" s="3"/>
      <c r="AQ3254" s="222">
        <f>IF(P3254="材質劣化",2,IF(P3254="漏水",3,1))</f>
        <v>2</v>
      </c>
      <c r="AV3254" s="167"/>
      <c r="AW3254" s="167"/>
      <c r="AX3254" s="167"/>
      <c r="AY3254" s="167"/>
      <c r="AZ3254" s="167"/>
      <c r="BA3254" s="167"/>
      <c r="BB3254" s="167"/>
      <c r="BC3254" s="167"/>
      <c r="BD3254" s="167"/>
    </row>
    <row r="3255" spans="2:56" ht="12" customHeight="1" x14ac:dyDescent="0.15">
      <c r="B3255" s="1058"/>
      <c r="C3255" s="1063"/>
      <c r="D3255" s="1061"/>
      <c r="E3255" s="1061"/>
      <c r="F3255" s="1061"/>
      <c r="G3255" s="1061"/>
      <c r="H3255" s="1061"/>
      <c r="I3255" s="1061"/>
      <c r="J3255" s="1062"/>
      <c r="K3255" s="192"/>
      <c r="L3255" s="1038"/>
      <c r="M3255" s="1039"/>
      <c r="N3255" s="1038"/>
      <c r="O3255" s="1039"/>
      <c r="P3255" s="1034"/>
      <c r="Q3255" s="1036"/>
      <c r="R3255" s="408"/>
      <c r="S3255" s="408"/>
      <c r="T3255" s="408"/>
      <c r="U3255" s="1034"/>
      <c r="V3255" s="1036"/>
      <c r="W3255" s="1034"/>
      <c r="X3255" s="1035"/>
      <c r="Y3255" s="286"/>
      <c r="Z3255" s="286"/>
      <c r="AA3255" s="286"/>
      <c r="AB3255" s="286"/>
      <c r="AC3255" s="223"/>
      <c r="AD3255" s="223"/>
      <c r="AE3255" s="223"/>
      <c r="AF3255" s="223"/>
      <c r="AG3255" s="223"/>
      <c r="AH3255" s="223"/>
      <c r="AI3255" s="223"/>
      <c r="AJ3255" s="223"/>
      <c r="AK3255" s="1052"/>
      <c r="AL3255" s="1053"/>
      <c r="AM3255" s="1053"/>
      <c r="AN3255" s="1054"/>
      <c r="AO3255" s="1055"/>
      <c r="AP3255" s="3"/>
      <c r="AQ3255" s="222">
        <f t="shared" ref="AQ3255:AQ3273" si="1509">IF(P3255="材質劣化",2,IF(P3255="漏水",3,1))</f>
        <v>1</v>
      </c>
      <c r="AV3255" s="167"/>
      <c r="AW3255" s="167"/>
      <c r="AX3255" s="167"/>
      <c r="AY3255" s="167"/>
      <c r="AZ3255" s="167"/>
      <c r="BA3255" s="167"/>
      <c r="BB3255" s="167"/>
      <c r="BC3255" s="167"/>
      <c r="BD3255" s="167"/>
    </row>
    <row r="3256" spans="2:56" ht="12" customHeight="1" x14ac:dyDescent="0.15">
      <c r="B3256" s="1058"/>
      <c r="C3256" s="1063"/>
      <c r="D3256" s="1061"/>
      <c r="E3256" s="1061"/>
      <c r="F3256" s="1061"/>
      <c r="G3256" s="1061"/>
      <c r="H3256" s="1061"/>
      <c r="I3256" s="1061"/>
      <c r="J3256" s="1062"/>
      <c r="K3256" s="192"/>
      <c r="L3256" s="1038"/>
      <c r="M3256" s="1039"/>
      <c r="N3256" s="1038"/>
      <c r="O3256" s="1039"/>
      <c r="P3256" s="1034"/>
      <c r="Q3256" s="1036"/>
      <c r="R3256" s="408"/>
      <c r="S3256" s="408"/>
      <c r="T3256" s="408"/>
      <c r="U3256" s="1034"/>
      <c r="V3256" s="1036"/>
      <c r="W3256" s="1034"/>
      <c r="X3256" s="1035"/>
      <c r="Y3256" s="286"/>
      <c r="Z3256" s="286"/>
      <c r="AA3256" s="286"/>
      <c r="AB3256" s="286"/>
      <c r="AC3256" s="223"/>
      <c r="AD3256" s="223"/>
      <c r="AE3256" s="223"/>
      <c r="AF3256" s="223"/>
      <c r="AG3256" s="223"/>
      <c r="AH3256" s="223"/>
      <c r="AI3256" s="223"/>
      <c r="AJ3256" s="223"/>
      <c r="AK3256" s="1052"/>
      <c r="AL3256" s="1053"/>
      <c r="AM3256" s="1053"/>
      <c r="AN3256" s="1054"/>
      <c r="AO3256" s="1055"/>
      <c r="AP3256" s="3"/>
      <c r="AQ3256" s="222">
        <f t="shared" si="1509"/>
        <v>1</v>
      </c>
      <c r="AV3256" s="167"/>
      <c r="AW3256" s="167"/>
      <c r="AX3256" s="167"/>
      <c r="AY3256" s="167"/>
      <c r="AZ3256" s="167"/>
      <c r="BA3256" s="167"/>
      <c r="BB3256" s="167"/>
      <c r="BC3256" s="167"/>
      <c r="BD3256" s="167"/>
    </row>
    <row r="3257" spans="2:56" ht="12" customHeight="1" x14ac:dyDescent="0.15">
      <c r="B3257" s="1058"/>
      <c r="C3257" s="1063"/>
      <c r="D3257" s="1061"/>
      <c r="E3257" s="1061"/>
      <c r="F3257" s="1061"/>
      <c r="G3257" s="1061"/>
      <c r="H3257" s="1061"/>
      <c r="I3257" s="1061"/>
      <c r="J3257" s="1062"/>
      <c r="K3257" s="192"/>
      <c r="L3257" s="1038"/>
      <c r="M3257" s="1039"/>
      <c r="N3257" s="1038"/>
      <c r="O3257" s="1039"/>
      <c r="P3257" s="1034"/>
      <c r="Q3257" s="1036"/>
      <c r="R3257" s="408"/>
      <c r="S3257" s="408"/>
      <c r="T3257" s="408"/>
      <c r="U3257" s="1034"/>
      <c r="V3257" s="1036"/>
      <c r="W3257" s="1034"/>
      <c r="X3257" s="1035"/>
      <c r="Y3257" s="286"/>
      <c r="Z3257" s="286"/>
      <c r="AA3257" s="286"/>
      <c r="AB3257" s="286"/>
      <c r="AC3257" s="223"/>
      <c r="AD3257" s="223"/>
      <c r="AE3257" s="223"/>
      <c r="AF3257" s="223"/>
      <c r="AG3257" s="223"/>
      <c r="AH3257" s="223"/>
      <c r="AI3257" s="223"/>
      <c r="AJ3257" s="223"/>
      <c r="AK3257" s="1052"/>
      <c r="AL3257" s="1053"/>
      <c r="AM3257" s="1053"/>
      <c r="AN3257" s="1054"/>
      <c r="AO3257" s="1055"/>
      <c r="AP3257" s="3"/>
      <c r="AQ3257" s="222">
        <f t="shared" si="1509"/>
        <v>1</v>
      </c>
      <c r="AV3257" s="167"/>
      <c r="AW3257" s="167"/>
      <c r="AX3257" s="167"/>
      <c r="AY3257" s="167"/>
      <c r="AZ3257" s="167"/>
      <c r="BA3257" s="167"/>
      <c r="BB3257" s="167"/>
      <c r="BC3257" s="167"/>
      <c r="BD3257" s="167"/>
    </row>
    <row r="3258" spans="2:56" ht="12" customHeight="1" x14ac:dyDescent="0.15">
      <c r="B3258" s="1058"/>
      <c r="C3258" s="1063"/>
      <c r="D3258" s="1061"/>
      <c r="E3258" s="1061"/>
      <c r="F3258" s="1061"/>
      <c r="G3258" s="1061"/>
      <c r="H3258" s="1061"/>
      <c r="I3258" s="1061"/>
      <c r="J3258" s="1062"/>
      <c r="K3258" s="192"/>
      <c r="L3258" s="1038"/>
      <c r="M3258" s="1039"/>
      <c r="N3258" s="1038"/>
      <c r="O3258" s="1039"/>
      <c r="P3258" s="1034"/>
      <c r="Q3258" s="1036"/>
      <c r="R3258" s="408"/>
      <c r="S3258" s="408"/>
      <c r="T3258" s="408"/>
      <c r="U3258" s="1034"/>
      <c r="V3258" s="1036"/>
      <c r="W3258" s="1034"/>
      <c r="X3258" s="1035"/>
      <c r="Y3258" s="286"/>
      <c r="Z3258" s="286"/>
      <c r="AA3258" s="286"/>
      <c r="AB3258" s="286"/>
      <c r="AC3258" s="223"/>
      <c r="AD3258" s="223"/>
      <c r="AE3258" s="223"/>
      <c r="AF3258" s="223"/>
      <c r="AG3258" s="223"/>
      <c r="AH3258" s="223"/>
      <c r="AI3258" s="223"/>
      <c r="AJ3258" s="223"/>
      <c r="AK3258" s="1052"/>
      <c r="AL3258" s="1053"/>
      <c r="AM3258" s="1053"/>
      <c r="AN3258" s="1054"/>
      <c r="AO3258" s="1055"/>
      <c r="AP3258" s="3"/>
      <c r="AQ3258" s="222">
        <f t="shared" si="1509"/>
        <v>1</v>
      </c>
      <c r="AV3258" s="167"/>
      <c r="AW3258" s="167"/>
      <c r="AX3258" s="167"/>
      <c r="AY3258" s="167"/>
      <c r="AZ3258" s="167"/>
      <c r="BA3258" s="167"/>
      <c r="BB3258" s="167"/>
      <c r="BC3258" s="167"/>
      <c r="BD3258" s="167"/>
    </row>
    <row r="3259" spans="2:56" ht="12" customHeight="1" x14ac:dyDescent="0.15">
      <c r="B3259" s="1058"/>
      <c r="C3259" s="1063"/>
      <c r="D3259" s="1061"/>
      <c r="E3259" s="1061"/>
      <c r="F3259" s="1061"/>
      <c r="G3259" s="1061"/>
      <c r="H3259" s="1061"/>
      <c r="I3259" s="1061"/>
      <c r="J3259" s="1062"/>
      <c r="K3259" s="192"/>
      <c r="L3259" s="1038"/>
      <c r="M3259" s="1039"/>
      <c r="N3259" s="1038"/>
      <c r="O3259" s="1039"/>
      <c r="P3259" s="1034"/>
      <c r="Q3259" s="1036"/>
      <c r="R3259" s="408"/>
      <c r="S3259" s="408"/>
      <c r="T3259" s="408"/>
      <c r="U3259" s="1034"/>
      <c r="V3259" s="1036"/>
      <c r="W3259" s="1034"/>
      <c r="X3259" s="1035"/>
      <c r="Y3259" s="286"/>
      <c r="Z3259" s="286"/>
      <c r="AA3259" s="286"/>
      <c r="AB3259" s="286"/>
      <c r="AC3259" s="223"/>
      <c r="AD3259" s="223"/>
      <c r="AE3259" s="223"/>
      <c r="AF3259" s="223"/>
      <c r="AG3259" s="223"/>
      <c r="AH3259" s="223"/>
      <c r="AI3259" s="223"/>
      <c r="AJ3259" s="223"/>
      <c r="AK3259" s="1052"/>
      <c r="AL3259" s="1053"/>
      <c r="AM3259" s="1053"/>
      <c r="AN3259" s="1054"/>
      <c r="AO3259" s="1055"/>
      <c r="AP3259" s="3"/>
      <c r="AQ3259" s="222">
        <f t="shared" si="1509"/>
        <v>1</v>
      </c>
      <c r="AV3259" s="167"/>
      <c r="AW3259" s="167"/>
      <c r="AX3259" s="167"/>
      <c r="AY3259" s="167"/>
      <c r="AZ3259" s="167"/>
      <c r="BA3259" s="167"/>
      <c r="BB3259" s="167"/>
      <c r="BC3259" s="167"/>
      <c r="BD3259" s="167"/>
    </row>
    <row r="3260" spans="2:56" s="162" customFormat="1" ht="12" customHeight="1" x14ac:dyDescent="0.15">
      <c r="B3260" s="1058"/>
      <c r="C3260" s="1063"/>
      <c r="D3260" s="1061"/>
      <c r="E3260" s="1061"/>
      <c r="F3260" s="1061"/>
      <c r="G3260" s="1061"/>
      <c r="H3260" s="1061"/>
      <c r="I3260" s="1061"/>
      <c r="J3260" s="1062"/>
      <c r="K3260" s="192"/>
      <c r="L3260" s="1038"/>
      <c r="M3260" s="1039"/>
      <c r="N3260" s="1038"/>
      <c r="O3260" s="1039"/>
      <c r="P3260" s="1034"/>
      <c r="Q3260" s="1036"/>
      <c r="R3260" s="408"/>
      <c r="S3260" s="408"/>
      <c r="T3260" s="408"/>
      <c r="U3260" s="1034"/>
      <c r="V3260" s="1036"/>
      <c r="W3260" s="1034"/>
      <c r="X3260" s="1035"/>
      <c r="Y3260" s="286"/>
      <c r="Z3260" s="286"/>
      <c r="AA3260" s="286"/>
      <c r="AB3260" s="286"/>
      <c r="AC3260" s="223"/>
      <c r="AD3260" s="223"/>
      <c r="AE3260" s="223"/>
      <c r="AF3260" s="223"/>
      <c r="AG3260" s="223"/>
      <c r="AH3260" s="223"/>
      <c r="AI3260" s="223"/>
      <c r="AJ3260" s="223"/>
      <c r="AK3260" s="1034"/>
      <c r="AL3260" s="1035"/>
      <c r="AM3260" s="1035"/>
      <c r="AN3260" s="788"/>
      <c r="AO3260" s="789"/>
      <c r="AP3260" s="3"/>
      <c r="AQ3260" s="222">
        <f t="shared" si="1509"/>
        <v>1</v>
      </c>
    </row>
    <row r="3261" spans="2:56" s="162" customFormat="1" ht="12" customHeight="1" x14ac:dyDescent="0.15">
      <c r="B3261" s="1058"/>
      <c r="C3261" s="1063"/>
      <c r="D3261" s="1061"/>
      <c r="E3261" s="1061"/>
      <c r="F3261" s="1061"/>
      <c r="G3261" s="1061"/>
      <c r="H3261" s="1061"/>
      <c r="I3261" s="1061"/>
      <c r="J3261" s="1062"/>
      <c r="K3261" s="192"/>
      <c r="L3261" s="1038"/>
      <c r="M3261" s="1039"/>
      <c r="N3261" s="1038"/>
      <c r="O3261" s="1039"/>
      <c r="P3261" s="1034"/>
      <c r="Q3261" s="1036"/>
      <c r="R3261" s="408"/>
      <c r="S3261" s="408"/>
      <c r="T3261" s="408"/>
      <c r="U3261" s="1034"/>
      <c r="V3261" s="1036"/>
      <c r="W3261" s="1034"/>
      <c r="X3261" s="1035"/>
      <c r="Y3261" s="286"/>
      <c r="Z3261" s="286"/>
      <c r="AA3261" s="286"/>
      <c r="AB3261" s="286"/>
      <c r="AC3261" s="223"/>
      <c r="AD3261" s="223"/>
      <c r="AE3261" s="223"/>
      <c r="AF3261" s="223"/>
      <c r="AG3261" s="223"/>
      <c r="AH3261" s="223"/>
      <c r="AI3261" s="223"/>
      <c r="AJ3261" s="223"/>
      <c r="AK3261" s="1034"/>
      <c r="AL3261" s="1035"/>
      <c r="AM3261" s="1035"/>
      <c r="AN3261" s="788"/>
      <c r="AO3261" s="789"/>
      <c r="AP3261" s="3"/>
      <c r="AQ3261" s="222">
        <f t="shared" si="1509"/>
        <v>1</v>
      </c>
    </row>
    <row r="3262" spans="2:56" s="162" customFormat="1" ht="12" customHeight="1" x14ac:dyDescent="0.15">
      <c r="B3262" s="1058"/>
      <c r="C3262" s="1063"/>
      <c r="D3262" s="1061"/>
      <c r="E3262" s="1061"/>
      <c r="F3262" s="1061"/>
      <c r="G3262" s="1061"/>
      <c r="H3262" s="1061"/>
      <c r="I3262" s="1061"/>
      <c r="J3262" s="1062"/>
      <c r="K3262" s="192"/>
      <c r="L3262" s="1038"/>
      <c r="M3262" s="1039"/>
      <c r="N3262" s="1038"/>
      <c r="O3262" s="1039"/>
      <c r="P3262" s="1034"/>
      <c r="Q3262" s="1036"/>
      <c r="R3262" s="408"/>
      <c r="S3262" s="408"/>
      <c r="T3262" s="408"/>
      <c r="U3262" s="1034"/>
      <c r="V3262" s="1036"/>
      <c r="W3262" s="1034"/>
      <c r="X3262" s="1035"/>
      <c r="Y3262" s="286"/>
      <c r="Z3262" s="286"/>
      <c r="AA3262" s="286"/>
      <c r="AB3262" s="286"/>
      <c r="AC3262" s="223"/>
      <c r="AD3262" s="223"/>
      <c r="AE3262" s="223"/>
      <c r="AF3262" s="223"/>
      <c r="AG3262" s="223"/>
      <c r="AH3262" s="223"/>
      <c r="AI3262" s="223"/>
      <c r="AJ3262" s="223"/>
      <c r="AK3262" s="1034"/>
      <c r="AL3262" s="1035"/>
      <c r="AM3262" s="1035"/>
      <c r="AN3262" s="788"/>
      <c r="AO3262" s="789"/>
      <c r="AP3262" s="3"/>
      <c r="AQ3262" s="222">
        <f t="shared" si="1509"/>
        <v>1</v>
      </c>
    </row>
    <row r="3263" spans="2:56" s="162" customFormat="1" ht="12" customHeight="1" x14ac:dyDescent="0.15">
      <c r="B3263" s="1058"/>
      <c r="C3263" s="1063"/>
      <c r="D3263" s="1061"/>
      <c r="E3263" s="1061"/>
      <c r="F3263" s="1061"/>
      <c r="G3263" s="1061"/>
      <c r="H3263" s="1061"/>
      <c r="I3263" s="1061"/>
      <c r="J3263" s="1062"/>
      <c r="K3263" s="192"/>
      <c r="L3263" s="1038"/>
      <c r="M3263" s="1039"/>
      <c r="N3263" s="1038"/>
      <c r="O3263" s="1039"/>
      <c r="P3263" s="1034"/>
      <c r="Q3263" s="1036"/>
      <c r="R3263" s="408"/>
      <c r="S3263" s="408"/>
      <c r="T3263" s="408"/>
      <c r="U3263" s="1034"/>
      <c r="V3263" s="1036"/>
      <c r="W3263" s="1034"/>
      <c r="X3263" s="1035"/>
      <c r="Y3263" s="286"/>
      <c r="Z3263" s="286"/>
      <c r="AA3263" s="286"/>
      <c r="AB3263" s="286"/>
      <c r="AC3263" s="223"/>
      <c r="AD3263" s="223"/>
      <c r="AE3263" s="223"/>
      <c r="AF3263" s="223"/>
      <c r="AG3263" s="223"/>
      <c r="AH3263" s="223"/>
      <c r="AI3263" s="223"/>
      <c r="AJ3263" s="223"/>
      <c r="AK3263" s="1034"/>
      <c r="AL3263" s="1035"/>
      <c r="AM3263" s="1035"/>
      <c r="AN3263" s="788"/>
      <c r="AO3263" s="789"/>
      <c r="AP3263" s="3"/>
      <c r="AQ3263" s="222">
        <f t="shared" si="1509"/>
        <v>1</v>
      </c>
    </row>
    <row r="3264" spans="2:56" s="162" customFormat="1" ht="12" customHeight="1" x14ac:dyDescent="0.15">
      <c r="B3264" s="1058"/>
      <c r="C3264" s="1063"/>
      <c r="D3264" s="1061"/>
      <c r="E3264" s="1061"/>
      <c r="F3264" s="1061"/>
      <c r="G3264" s="1061"/>
      <c r="H3264" s="1061"/>
      <c r="I3264" s="1061"/>
      <c r="J3264" s="1062"/>
      <c r="K3264" s="192"/>
      <c r="L3264" s="1038"/>
      <c r="M3264" s="1039"/>
      <c r="N3264" s="1038"/>
      <c r="O3264" s="1039"/>
      <c r="P3264" s="1034"/>
      <c r="Q3264" s="1036"/>
      <c r="R3264" s="408"/>
      <c r="S3264" s="408"/>
      <c r="T3264" s="408"/>
      <c r="U3264" s="1034"/>
      <c r="V3264" s="1036"/>
      <c r="W3264" s="1034"/>
      <c r="X3264" s="1035"/>
      <c r="Y3264" s="286"/>
      <c r="Z3264" s="286"/>
      <c r="AA3264" s="286"/>
      <c r="AB3264" s="286"/>
      <c r="AC3264" s="223"/>
      <c r="AD3264" s="223"/>
      <c r="AE3264" s="223"/>
      <c r="AF3264" s="223"/>
      <c r="AG3264" s="223"/>
      <c r="AH3264" s="223"/>
      <c r="AI3264" s="223"/>
      <c r="AJ3264" s="223"/>
      <c r="AK3264" s="1034"/>
      <c r="AL3264" s="1035"/>
      <c r="AM3264" s="1035"/>
      <c r="AN3264" s="788"/>
      <c r="AO3264" s="789"/>
      <c r="AP3264" s="3"/>
      <c r="AQ3264" s="222">
        <f t="shared" si="1509"/>
        <v>1</v>
      </c>
    </row>
    <row r="3265" spans="2:46" s="162" customFormat="1" ht="12" customHeight="1" x14ac:dyDescent="0.15">
      <c r="B3265" s="1058"/>
      <c r="C3265" s="1063"/>
      <c r="D3265" s="1061"/>
      <c r="E3265" s="1061"/>
      <c r="F3265" s="1061"/>
      <c r="G3265" s="1061"/>
      <c r="H3265" s="1061"/>
      <c r="I3265" s="1061"/>
      <c r="J3265" s="1062"/>
      <c r="K3265" s="192"/>
      <c r="L3265" s="1038"/>
      <c r="M3265" s="1039"/>
      <c r="N3265" s="1038"/>
      <c r="O3265" s="1039"/>
      <c r="P3265" s="1034"/>
      <c r="Q3265" s="1036"/>
      <c r="R3265" s="408"/>
      <c r="S3265" s="408"/>
      <c r="T3265" s="408"/>
      <c r="U3265" s="1034"/>
      <c r="V3265" s="1036"/>
      <c r="W3265" s="1034"/>
      <c r="X3265" s="1035"/>
      <c r="Y3265" s="286"/>
      <c r="Z3265" s="286"/>
      <c r="AA3265" s="286"/>
      <c r="AB3265" s="286"/>
      <c r="AC3265" s="223"/>
      <c r="AD3265" s="223"/>
      <c r="AE3265" s="223"/>
      <c r="AF3265" s="223"/>
      <c r="AG3265" s="223"/>
      <c r="AH3265" s="223"/>
      <c r="AI3265" s="223"/>
      <c r="AJ3265" s="223"/>
      <c r="AK3265" s="1034"/>
      <c r="AL3265" s="1035"/>
      <c r="AM3265" s="1035"/>
      <c r="AN3265" s="788"/>
      <c r="AO3265" s="789"/>
      <c r="AP3265" s="3"/>
      <c r="AQ3265" s="222">
        <f t="shared" si="1509"/>
        <v>1</v>
      </c>
    </row>
    <row r="3266" spans="2:46" s="162" customFormat="1" ht="12" customHeight="1" x14ac:dyDescent="0.15">
      <c r="B3266" s="1058"/>
      <c r="C3266" s="1063"/>
      <c r="D3266" s="1061"/>
      <c r="E3266" s="1061"/>
      <c r="F3266" s="1061"/>
      <c r="G3266" s="1061"/>
      <c r="H3266" s="1061"/>
      <c r="I3266" s="1061"/>
      <c r="J3266" s="1062"/>
      <c r="K3266" s="192"/>
      <c r="L3266" s="1038"/>
      <c r="M3266" s="1039"/>
      <c r="N3266" s="1038"/>
      <c r="O3266" s="1039"/>
      <c r="P3266" s="1034"/>
      <c r="Q3266" s="1036"/>
      <c r="R3266" s="408"/>
      <c r="S3266" s="408"/>
      <c r="T3266" s="408"/>
      <c r="U3266" s="1034"/>
      <c r="V3266" s="1036"/>
      <c r="W3266" s="1034"/>
      <c r="X3266" s="1035"/>
      <c r="Y3266" s="286"/>
      <c r="Z3266" s="286"/>
      <c r="AA3266" s="286"/>
      <c r="AB3266" s="286"/>
      <c r="AC3266" s="223"/>
      <c r="AD3266" s="223"/>
      <c r="AE3266" s="223"/>
      <c r="AF3266" s="223"/>
      <c r="AG3266" s="223"/>
      <c r="AH3266" s="223"/>
      <c r="AI3266" s="223"/>
      <c r="AJ3266" s="223"/>
      <c r="AK3266" s="1034"/>
      <c r="AL3266" s="1035"/>
      <c r="AM3266" s="1035"/>
      <c r="AN3266" s="788"/>
      <c r="AO3266" s="789"/>
      <c r="AP3266" s="3"/>
      <c r="AQ3266" s="222">
        <f t="shared" si="1509"/>
        <v>1</v>
      </c>
    </row>
    <row r="3267" spans="2:46" s="162" customFormat="1" ht="12" customHeight="1" x14ac:dyDescent="0.15">
      <c r="B3267" s="1058"/>
      <c r="C3267" s="1063"/>
      <c r="D3267" s="1061"/>
      <c r="E3267" s="1061"/>
      <c r="F3267" s="1061"/>
      <c r="G3267" s="1061"/>
      <c r="H3267" s="1061"/>
      <c r="I3267" s="1061"/>
      <c r="J3267" s="1062"/>
      <c r="K3267" s="192"/>
      <c r="L3267" s="1038"/>
      <c r="M3267" s="1039"/>
      <c r="N3267" s="1038"/>
      <c r="O3267" s="1039"/>
      <c r="P3267" s="1034"/>
      <c r="Q3267" s="1036"/>
      <c r="R3267" s="408"/>
      <c r="S3267" s="408"/>
      <c r="T3267" s="408"/>
      <c r="U3267" s="1034"/>
      <c r="V3267" s="1036"/>
      <c r="W3267" s="1034"/>
      <c r="X3267" s="1035"/>
      <c r="Y3267" s="286"/>
      <c r="Z3267" s="286"/>
      <c r="AA3267" s="286"/>
      <c r="AB3267" s="286"/>
      <c r="AC3267" s="223"/>
      <c r="AD3267" s="223"/>
      <c r="AE3267" s="223"/>
      <c r="AF3267" s="223"/>
      <c r="AG3267" s="223"/>
      <c r="AH3267" s="223"/>
      <c r="AI3267" s="223"/>
      <c r="AJ3267" s="223"/>
      <c r="AK3267" s="1034"/>
      <c r="AL3267" s="1035"/>
      <c r="AM3267" s="1035"/>
      <c r="AN3267" s="788"/>
      <c r="AO3267" s="789"/>
      <c r="AP3267" s="3"/>
      <c r="AQ3267" s="222">
        <f t="shared" si="1509"/>
        <v>1</v>
      </c>
    </row>
    <row r="3268" spans="2:46" s="162" customFormat="1" ht="12" customHeight="1" x14ac:dyDescent="0.15">
      <c r="B3268" s="1058"/>
      <c r="C3268" s="1063"/>
      <c r="D3268" s="1061"/>
      <c r="E3268" s="1061"/>
      <c r="F3268" s="1061"/>
      <c r="G3268" s="1061"/>
      <c r="H3268" s="1061"/>
      <c r="I3268" s="1061"/>
      <c r="J3268" s="1062"/>
      <c r="K3268" s="192"/>
      <c r="L3268" s="1038"/>
      <c r="M3268" s="1039"/>
      <c r="N3268" s="1038"/>
      <c r="O3268" s="1039"/>
      <c r="P3268" s="1034"/>
      <c r="Q3268" s="1036"/>
      <c r="R3268" s="408"/>
      <c r="S3268" s="408"/>
      <c r="T3268" s="408"/>
      <c r="U3268" s="1034"/>
      <c r="V3268" s="1036"/>
      <c r="W3268" s="1034"/>
      <c r="X3268" s="1035"/>
      <c r="Y3268" s="286"/>
      <c r="Z3268" s="286"/>
      <c r="AA3268" s="286"/>
      <c r="AB3268" s="286"/>
      <c r="AC3268" s="223"/>
      <c r="AD3268" s="223"/>
      <c r="AE3268" s="223"/>
      <c r="AF3268" s="223"/>
      <c r="AG3268" s="223"/>
      <c r="AH3268" s="223"/>
      <c r="AI3268" s="223"/>
      <c r="AJ3268" s="223"/>
      <c r="AK3268" s="1034"/>
      <c r="AL3268" s="1035"/>
      <c r="AM3268" s="1035"/>
      <c r="AN3268" s="788"/>
      <c r="AO3268" s="789"/>
      <c r="AP3268" s="3"/>
      <c r="AQ3268" s="222">
        <f t="shared" si="1509"/>
        <v>1</v>
      </c>
    </row>
    <row r="3269" spans="2:46" s="162" customFormat="1" ht="12" customHeight="1" x14ac:dyDescent="0.15">
      <c r="B3269" s="1058"/>
      <c r="C3269" s="1063"/>
      <c r="D3269" s="1061"/>
      <c r="E3269" s="1061"/>
      <c r="F3269" s="1061"/>
      <c r="G3269" s="1061"/>
      <c r="H3269" s="1061"/>
      <c r="I3269" s="1061"/>
      <c r="J3269" s="1062"/>
      <c r="K3269" s="192"/>
      <c r="L3269" s="1038"/>
      <c r="M3269" s="1039"/>
      <c r="N3269" s="1038"/>
      <c r="O3269" s="1039"/>
      <c r="P3269" s="1034"/>
      <c r="Q3269" s="1036"/>
      <c r="R3269" s="408"/>
      <c r="S3269" s="408"/>
      <c r="T3269" s="408"/>
      <c r="U3269" s="1034"/>
      <c r="V3269" s="1036"/>
      <c r="W3269" s="1034"/>
      <c r="X3269" s="1035"/>
      <c r="Y3269" s="286"/>
      <c r="Z3269" s="286"/>
      <c r="AA3269" s="286"/>
      <c r="AB3269" s="286"/>
      <c r="AC3269" s="223"/>
      <c r="AD3269" s="223"/>
      <c r="AE3269" s="223"/>
      <c r="AF3269" s="223"/>
      <c r="AG3269" s="223"/>
      <c r="AH3269" s="223"/>
      <c r="AI3269" s="223"/>
      <c r="AJ3269" s="223"/>
      <c r="AK3269" s="1034"/>
      <c r="AL3269" s="1035"/>
      <c r="AM3269" s="1035"/>
      <c r="AN3269" s="788"/>
      <c r="AO3269" s="789"/>
      <c r="AP3269" s="3"/>
      <c r="AQ3269" s="222">
        <f t="shared" si="1509"/>
        <v>1</v>
      </c>
    </row>
    <row r="3270" spans="2:46" s="162" customFormat="1" ht="12" customHeight="1" x14ac:dyDescent="0.15">
      <c r="B3270" s="1058"/>
      <c r="C3270" s="1063"/>
      <c r="D3270" s="1061"/>
      <c r="E3270" s="1061"/>
      <c r="F3270" s="1061"/>
      <c r="G3270" s="1061"/>
      <c r="H3270" s="1061"/>
      <c r="I3270" s="1061"/>
      <c r="J3270" s="1062"/>
      <c r="K3270" s="192"/>
      <c r="L3270" s="1038"/>
      <c r="M3270" s="1039"/>
      <c r="N3270" s="1038"/>
      <c r="O3270" s="1039"/>
      <c r="P3270" s="1034"/>
      <c r="Q3270" s="1036"/>
      <c r="R3270" s="408"/>
      <c r="S3270" s="408"/>
      <c r="T3270" s="408"/>
      <c r="U3270" s="1034"/>
      <c r="V3270" s="1036"/>
      <c r="W3270" s="1034"/>
      <c r="X3270" s="1035"/>
      <c r="Y3270" s="286"/>
      <c r="Z3270" s="286"/>
      <c r="AA3270" s="286"/>
      <c r="AB3270" s="286"/>
      <c r="AC3270" s="223"/>
      <c r="AD3270" s="223"/>
      <c r="AE3270" s="223"/>
      <c r="AF3270" s="223"/>
      <c r="AG3270" s="223"/>
      <c r="AH3270" s="223"/>
      <c r="AI3270" s="223"/>
      <c r="AJ3270" s="223"/>
      <c r="AK3270" s="1034"/>
      <c r="AL3270" s="1035"/>
      <c r="AM3270" s="1035"/>
      <c r="AN3270" s="788"/>
      <c r="AO3270" s="789"/>
      <c r="AP3270" s="3"/>
      <c r="AQ3270" s="222">
        <f t="shared" si="1509"/>
        <v>1</v>
      </c>
    </row>
    <row r="3271" spans="2:46" s="162" customFormat="1" ht="12" customHeight="1" x14ac:dyDescent="0.15">
      <c r="B3271" s="1058"/>
      <c r="C3271" s="1063"/>
      <c r="D3271" s="1061"/>
      <c r="E3271" s="1061"/>
      <c r="F3271" s="1061"/>
      <c r="G3271" s="1061"/>
      <c r="H3271" s="1061"/>
      <c r="I3271" s="1061"/>
      <c r="J3271" s="1062"/>
      <c r="K3271" s="192"/>
      <c r="L3271" s="1038"/>
      <c r="M3271" s="1039"/>
      <c r="N3271" s="1038"/>
      <c r="O3271" s="1039"/>
      <c r="P3271" s="1034"/>
      <c r="Q3271" s="1036"/>
      <c r="R3271" s="408"/>
      <c r="S3271" s="408"/>
      <c r="T3271" s="408"/>
      <c r="U3271" s="1034"/>
      <c r="V3271" s="1036"/>
      <c r="W3271" s="1034"/>
      <c r="X3271" s="1035"/>
      <c r="Y3271" s="286"/>
      <c r="Z3271" s="286"/>
      <c r="AA3271" s="286"/>
      <c r="AB3271" s="286"/>
      <c r="AC3271" s="223"/>
      <c r="AD3271" s="223"/>
      <c r="AE3271" s="223"/>
      <c r="AF3271" s="223"/>
      <c r="AG3271" s="223"/>
      <c r="AH3271" s="223"/>
      <c r="AI3271" s="223"/>
      <c r="AJ3271" s="223"/>
      <c r="AK3271" s="1034"/>
      <c r="AL3271" s="1035"/>
      <c r="AM3271" s="1035"/>
      <c r="AN3271" s="788"/>
      <c r="AO3271" s="789"/>
      <c r="AP3271" s="3"/>
      <c r="AQ3271" s="222">
        <f t="shared" si="1509"/>
        <v>1</v>
      </c>
    </row>
    <row r="3272" spans="2:46" s="162" customFormat="1" ht="12" customHeight="1" x14ac:dyDescent="0.15">
      <c r="B3272" s="1058"/>
      <c r="C3272" s="1063"/>
      <c r="D3272" s="1061"/>
      <c r="E3272" s="1061"/>
      <c r="F3272" s="1061"/>
      <c r="G3272" s="1061"/>
      <c r="H3272" s="1061"/>
      <c r="I3272" s="1061"/>
      <c r="J3272" s="1062"/>
      <c r="K3272" s="192"/>
      <c r="L3272" s="1038"/>
      <c r="M3272" s="1039"/>
      <c r="N3272" s="1038"/>
      <c r="O3272" s="1039"/>
      <c r="P3272" s="1034"/>
      <c r="Q3272" s="1036"/>
      <c r="R3272" s="408"/>
      <c r="S3272" s="408"/>
      <c r="T3272" s="408"/>
      <c r="U3272" s="1034"/>
      <c r="V3272" s="1036"/>
      <c r="W3272" s="1034"/>
      <c r="X3272" s="1035"/>
      <c r="Y3272" s="286"/>
      <c r="Z3272" s="286"/>
      <c r="AA3272" s="286"/>
      <c r="AB3272" s="286"/>
      <c r="AC3272" s="223"/>
      <c r="AD3272" s="223"/>
      <c r="AE3272" s="223"/>
      <c r="AF3272" s="223"/>
      <c r="AG3272" s="223"/>
      <c r="AH3272" s="223"/>
      <c r="AI3272" s="223"/>
      <c r="AJ3272" s="223"/>
      <c r="AK3272" s="1034"/>
      <c r="AL3272" s="1035"/>
      <c r="AM3272" s="1035"/>
      <c r="AN3272" s="788"/>
      <c r="AO3272" s="789"/>
      <c r="AP3272" s="3"/>
      <c r="AQ3272" s="222">
        <f t="shared" si="1509"/>
        <v>1</v>
      </c>
    </row>
    <row r="3273" spans="2:46" s="162" customFormat="1" ht="12" customHeight="1" x14ac:dyDescent="0.15">
      <c r="B3273" s="1058"/>
      <c r="C3273" s="1063"/>
      <c r="D3273" s="1061"/>
      <c r="E3273" s="1061"/>
      <c r="F3273" s="1061"/>
      <c r="G3273" s="1061"/>
      <c r="H3273" s="1061"/>
      <c r="I3273" s="1061"/>
      <c r="J3273" s="1062"/>
      <c r="K3273" s="192"/>
      <c r="L3273" s="1038"/>
      <c r="M3273" s="1039"/>
      <c r="N3273" s="1038"/>
      <c r="O3273" s="1039"/>
      <c r="P3273" s="1034"/>
      <c r="Q3273" s="1036"/>
      <c r="R3273" s="408"/>
      <c r="S3273" s="408"/>
      <c r="T3273" s="408"/>
      <c r="U3273" s="1034"/>
      <c r="V3273" s="1036"/>
      <c r="W3273" s="1034"/>
      <c r="X3273" s="1035"/>
      <c r="Y3273" s="286"/>
      <c r="Z3273" s="286"/>
      <c r="AA3273" s="286"/>
      <c r="AB3273" s="286"/>
      <c r="AC3273" s="223"/>
      <c r="AD3273" s="223"/>
      <c r="AE3273" s="223"/>
      <c r="AF3273" s="223"/>
      <c r="AG3273" s="223"/>
      <c r="AH3273" s="223"/>
      <c r="AI3273" s="223"/>
      <c r="AJ3273" s="223"/>
      <c r="AK3273" s="1034"/>
      <c r="AL3273" s="1035"/>
      <c r="AM3273" s="1035"/>
      <c r="AN3273" s="788"/>
      <c r="AO3273" s="789"/>
      <c r="AP3273" s="3"/>
      <c r="AQ3273" s="222">
        <f t="shared" si="1509"/>
        <v>1</v>
      </c>
    </row>
    <row r="3274" spans="2:46" s="162" customFormat="1" ht="12" customHeight="1" x14ac:dyDescent="0.15">
      <c r="B3274" s="1058"/>
      <c r="C3274" s="1063"/>
      <c r="D3274" s="1061"/>
      <c r="E3274" s="1061"/>
      <c r="F3274" s="1061"/>
      <c r="G3274" s="1061"/>
      <c r="H3274" s="1061"/>
      <c r="I3274" s="1061"/>
      <c r="J3274" s="1062"/>
      <c r="K3274" s="1016" t="s">
        <v>216</v>
      </c>
      <c r="L3274" s="1016" t="s">
        <v>215</v>
      </c>
      <c r="M3274" s="1016"/>
      <c r="N3274" s="1016"/>
      <c r="O3274" s="1016"/>
      <c r="P3274" s="1016"/>
      <c r="Q3274" s="1016"/>
      <c r="R3274" s="1016"/>
      <c r="S3274" s="1016"/>
      <c r="T3274" s="1016"/>
      <c r="U3274" s="1016"/>
      <c r="V3274" s="1016"/>
      <c r="W3274" s="1016"/>
      <c r="X3274" s="1016"/>
      <c r="Y3274" s="1040" t="s">
        <v>466</v>
      </c>
      <c r="Z3274" s="1041"/>
      <c r="AA3274" s="1041"/>
      <c r="AB3274" s="1042"/>
      <c r="AC3274" s="224">
        <f t="shared" ref="AC3274:AJ3274" si="1510">SUM(AC3254:AC3273)</f>
        <v>0</v>
      </c>
      <c r="AD3274" s="224">
        <f t="shared" si="1510"/>
        <v>0</v>
      </c>
      <c r="AE3274" s="224">
        <f t="shared" si="1510"/>
        <v>0</v>
      </c>
      <c r="AF3274" s="224">
        <f t="shared" si="1510"/>
        <v>0</v>
      </c>
      <c r="AG3274" s="224">
        <f t="shared" si="1510"/>
        <v>0</v>
      </c>
      <c r="AH3274" s="224">
        <f t="shared" si="1510"/>
        <v>0</v>
      </c>
      <c r="AI3274" s="224">
        <f t="shared" si="1510"/>
        <v>0</v>
      </c>
      <c r="AJ3274" s="224">
        <f t="shared" si="1510"/>
        <v>0</v>
      </c>
      <c r="AK3274" s="1040" t="s">
        <v>214</v>
      </c>
      <c r="AL3274" s="1041"/>
      <c r="AM3274" s="1041"/>
      <c r="AN3274" s="788"/>
      <c r="AO3274" s="789"/>
      <c r="AP3274" s="3"/>
    </row>
    <row r="3275" spans="2:46" s="162" customFormat="1" ht="12" customHeight="1" x14ac:dyDescent="0.15">
      <c r="B3275" s="1058"/>
      <c r="C3275" s="1063"/>
      <c r="D3275" s="1061"/>
      <c r="E3275" s="1061"/>
      <c r="F3275" s="1061"/>
      <c r="G3275" s="1061"/>
      <c r="H3275" s="1061"/>
      <c r="I3275" s="1061"/>
      <c r="J3275" s="1062"/>
      <c r="K3275" s="1016"/>
      <c r="L3275" s="1016" t="s">
        <v>467</v>
      </c>
      <c r="M3275" s="1016"/>
      <c r="N3275" s="1016"/>
      <c r="O3275" s="1016" t="s">
        <v>213</v>
      </c>
      <c r="P3275" s="1016"/>
      <c r="Q3275" s="1016"/>
      <c r="R3275" s="1016"/>
      <c r="S3275" s="1016"/>
      <c r="T3275" s="1016"/>
      <c r="U3275" s="1016"/>
      <c r="V3275" s="1016"/>
      <c r="W3275" s="1016"/>
      <c r="X3275" s="1016"/>
      <c r="Y3275" s="193">
        <f>COUNTIF(Y3254:Y3273,"○")</f>
        <v>0</v>
      </c>
      <c r="Z3275" s="193">
        <f>COUNTIF(Z3254:Z3273,"○")</f>
        <v>0</v>
      </c>
      <c r="AA3275" s="193">
        <f>COUNTIF(AA3254:AA3273,"○")</f>
        <v>0</v>
      </c>
      <c r="AB3275" s="193">
        <f>COUNTIF(AB3254:AB3273,"○")</f>
        <v>0</v>
      </c>
      <c r="AC3275" s="193">
        <f t="shared" ref="AC3275:AJ3275" si="1511">COUNT(AC3254:AC3273)</f>
        <v>0</v>
      </c>
      <c r="AD3275" s="193">
        <f t="shared" si="1511"/>
        <v>0</v>
      </c>
      <c r="AE3275" s="193">
        <f t="shared" si="1511"/>
        <v>0</v>
      </c>
      <c r="AF3275" s="193">
        <f t="shared" si="1511"/>
        <v>0</v>
      </c>
      <c r="AG3275" s="193">
        <f t="shared" si="1511"/>
        <v>0</v>
      </c>
      <c r="AH3275" s="193">
        <f t="shared" si="1511"/>
        <v>0</v>
      </c>
      <c r="AI3275" s="193">
        <f t="shared" si="1511"/>
        <v>0</v>
      </c>
      <c r="AJ3275" s="193">
        <f t="shared" si="1511"/>
        <v>0</v>
      </c>
      <c r="AK3275" s="1043"/>
      <c r="AL3275" s="1044"/>
      <c r="AM3275" s="1044"/>
      <c r="AN3275" s="1044"/>
      <c r="AO3275" s="1045"/>
      <c r="AP3275" s="3"/>
    </row>
    <row r="3276" spans="2:46" ht="12" customHeight="1" x14ac:dyDescent="0.15">
      <c r="B3276" s="1058"/>
      <c r="C3276" s="1063"/>
      <c r="D3276" s="1061"/>
      <c r="E3276" s="1061"/>
      <c r="F3276" s="1061"/>
      <c r="G3276" s="1061"/>
      <c r="H3276" s="1061"/>
      <c r="I3276" s="1061"/>
      <c r="J3276" s="1062"/>
      <c r="K3276" s="1016"/>
      <c r="L3276" s="1016"/>
      <c r="M3276" s="1016"/>
      <c r="N3276" s="1016"/>
      <c r="O3276" s="1016" t="s">
        <v>468</v>
      </c>
      <c r="P3276" s="1016"/>
      <c r="Q3276" s="1016"/>
      <c r="R3276" s="1016"/>
      <c r="S3276" s="1016"/>
      <c r="T3276" s="1016"/>
      <c r="U3276" s="1016"/>
      <c r="V3276" s="1016"/>
      <c r="W3276" s="1016"/>
      <c r="X3276" s="1016"/>
      <c r="Y3276" s="1034" t="str">
        <f>IF(Y3275&gt;0,"Ⅳ",IF(Z3275&gt;0,"Ⅲ",IF(AA3275&gt;0,"Ⅱa",IF(AB3275&gt;0,"Ⅱb","Ⅰ"))))</f>
        <v>Ⅰ</v>
      </c>
      <c r="Z3276" s="1035"/>
      <c r="AA3276" s="1035"/>
      <c r="AB3276" s="1036"/>
      <c r="AC3276" s="1034" t="str">
        <f>IF(AC3275&gt;0,"Ⅳ",IF(AD3275&gt;0,"Ⅲ",IF(AE3275&gt;0,"Ⅱa",IF(AF3275&gt;0,"Ⅱb","Ⅰ"))))</f>
        <v>Ⅰ</v>
      </c>
      <c r="AD3276" s="1035"/>
      <c r="AE3276" s="1035"/>
      <c r="AF3276" s="1036"/>
      <c r="AG3276" s="1034" t="str">
        <f>IF(AG3275&gt;0,"Ⅳ",IF(AH3275&gt;0,"Ⅲ",IF(AI3275&gt;0,"Ⅱa",IF(AJ3275&gt;0,"Ⅱb","Ⅰ"))))</f>
        <v>Ⅰ</v>
      </c>
      <c r="AH3276" s="1035"/>
      <c r="AI3276" s="1035"/>
      <c r="AJ3276" s="1036"/>
      <c r="AK3276" s="1046"/>
      <c r="AL3276" s="1047"/>
      <c r="AM3276" s="1047"/>
      <c r="AN3276" s="1047"/>
      <c r="AO3276" s="1048"/>
      <c r="AP3276" s="3"/>
      <c r="AQ3276" s="282" t="s">
        <v>312</v>
      </c>
      <c r="AR3276" s="282" t="s">
        <v>313</v>
      </c>
      <c r="AS3276" s="699" t="s">
        <v>316</v>
      </c>
      <c r="AT3276" s="1026"/>
    </row>
    <row r="3277" spans="2:46" ht="12" customHeight="1" x14ac:dyDescent="0.15">
      <c r="B3277" s="1058"/>
      <c r="C3277" s="1063"/>
      <c r="D3277" s="1061"/>
      <c r="E3277" s="1061"/>
      <c r="F3277" s="1061"/>
      <c r="G3277" s="1061"/>
      <c r="H3277" s="1061"/>
      <c r="I3277" s="1061"/>
      <c r="J3277" s="1062"/>
      <c r="K3277" s="1016"/>
      <c r="L3277" s="1016" t="s">
        <v>469</v>
      </c>
      <c r="M3277" s="1016"/>
      <c r="N3277" s="1016"/>
      <c r="O3277" s="1016" t="s">
        <v>212</v>
      </c>
      <c r="P3277" s="1016"/>
      <c r="Q3277" s="1016"/>
      <c r="R3277" s="1016"/>
      <c r="S3277" s="1016"/>
      <c r="T3277" s="1016"/>
      <c r="U3277" s="1016"/>
      <c r="V3277" s="1016"/>
      <c r="W3277" s="1016"/>
      <c r="X3277" s="1016"/>
      <c r="Y3277" s="187" t="s">
        <v>32</v>
      </c>
      <c r="Z3277" s="187" t="s">
        <v>33</v>
      </c>
      <c r="AA3277" s="1027" t="s">
        <v>34</v>
      </c>
      <c r="AB3277" s="1027"/>
      <c r="AC3277" s="187" t="s">
        <v>32</v>
      </c>
      <c r="AD3277" s="187" t="s">
        <v>33</v>
      </c>
      <c r="AE3277" s="1027" t="s">
        <v>34</v>
      </c>
      <c r="AF3277" s="1027"/>
      <c r="AG3277" s="187" t="s">
        <v>32</v>
      </c>
      <c r="AH3277" s="187" t="s">
        <v>33</v>
      </c>
      <c r="AI3277" s="1027" t="s">
        <v>34</v>
      </c>
      <c r="AJ3277" s="1027"/>
      <c r="AK3277" s="1046"/>
      <c r="AL3277" s="1047"/>
      <c r="AM3277" s="1047"/>
      <c r="AN3277" s="1047"/>
      <c r="AO3277" s="1048"/>
      <c r="AP3277" s="3"/>
      <c r="AQ3277" s="1028">
        <f>+Y3275+Z3275</f>
        <v>0</v>
      </c>
      <c r="AR3277" s="1029"/>
      <c r="AS3277" s="1028">
        <f>+AA3275+AB3275</f>
        <v>0</v>
      </c>
      <c r="AT3277" s="1029"/>
    </row>
    <row r="3278" spans="2:46" ht="12" customHeight="1" x14ac:dyDescent="0.15">
      <c r="B3278" s="1058"/>
      <c r="C3278" s="1063"/>
      <c r="D3278" s="1061"/>
      <c r="E3278" s="1061"/>
      <c r="F3278" s="1061"/>
      <c r="G3278" s="1061"/>
      <c r="H3278" s="1061"/>
      <c r="I3278" s="1061"/>
      <c r="J3278" s="1062"/>
      <c r="K3278" s="1016"/>
      <c r="L3278" s="1016"/>
      <c r="M3278" s="1016"/>
      <c r="N3278" s="1016"/>
      <c r="O3278" s="1016" t="s">
        <v>470</v>
      </c>
      <c r="P3278" s="1016"/>
      <c r="Q3278" s="1016"/>
      <c r="R3278" s="1016"/>
      <c r="S3278" s="1016"/>
      <c r="T3278" s="1016"/>
      <c r="U3278" s="1016"/>
      <c r="V3278" s="1016"/>
      <c r="W3278" s="1016"/>
      <c r="X3278" s="1016"/>
      <c r="Y3278" s="193" t="str">
        <f>IF(Y3275=0,"",1)</f>
        <v/>
      </c>
      <c r="Z3278" s="193" t="str">
        <f>IF(Z3275=0,"",1)</f>
        <v/>
      </c>
      <c r="AA3278" s="1030" t="str">
        <f>IF(AQ3277=1,"",IF(AS3277&gt;0,1,""))</f>
        <v/>
      </c>
      <c r="AB3278" s="1031"/>
      <c r="AC3278" s="193">
        <f>+AC3275</f>
        <v>0</v>
      </c>
      <c r="AD3278" s="193">
        <f>AD3275</f>
        <v>0</v>
      </c>
      <c r="AE3278" s="1030">
        <f>AE3275+AF3275</f>
        <v>0</v>
      </c>
      <c r="AF3278" s="1031"/>
      <c r="AG3278" s="193">
        <f>AG3275</f>
        <v>0</v>
      </c>
      <c r="AH3278" s="193">
        <f>AH3275</f>
        <v>0</v>
      </c>
      <c r="AI3278" s="1030">
        <f>AI3275+AJ3275</f>
        <v>0</v>
      </c>
      <c r="AJ3278" s="1031"/>
      <c r="AK3278" s="1046"/>
      <c r="AL3278" s="1047"/>
      <c r="AM3278" s="1047"/>
      <c r="AN3278" s="1047"/>
      <c r="AO3278" s="1048"/>
      <c r="AP3278" s="3"/>
      <c r="AQ3278" s="197">
        <f>+Y3275+AC3278+AG3278</f>
        <v>0</v>
      </c>
      <c r="AR3278" s="197">
        <f>+Z3275+AD3278+AH3278</f>
        <v>0</v>
      </c>
      <c r="AS3278" s="1032">
        <f>+AS3277+AE3278+AI3278</f>
        <v>0</v>
      </c>
      <c r="AT3278" s="1033"/>
    </row>
    <row r="3279" spans="2:46" ht="12" customHeight="1" x14ac:dyDescent="0.15">
      <c r="B3279" s="1058"/>
      <c r="C3279" s="1063"/>
      <c r="D3279" s="1061"/>
      <c r="E3279" s="1061"/>
      <c r="F3279" s="1061"/>
      <c r="G3279" s="1061"/>
      <c r="H3279" s="1061"/>
      <c r="I3279" s="1061"/>
      <c r="J3279" s="1062"/>
      <c r="K3279" s="1016"/>
      <c r="L3279" s="1016"/>
      <c r="M3279" s="1016"/>
      <c r="N3279" s="1016"/>
      <c r="O3279" s="1016" t="s">
        <v>471</v>
      </c>
      <c r="P3279" s="1016"/>
      <c r="Q3279" s="1016"/>
      <c r="R3279" s="1016"/>
      <c r="S3279" s="1016"/>
      <c r="T3279" s="1016"/>
      <c r="U3279" s="1016"/>
      <c r="V3279" s="1016"/>
      <c r="W3279" s="1016"/>
      <c r="X3279" s="1016"/>
      <c r="Y3279" s="1034" t="s">
        <v>875</v>
      </c>
      <c r="Z3279" s="1035"/>
      <c r="AA3279" s="1035"/>
      <c r="AB3279" s="1036"/>
      <c r="AC3279" s="1034" t="str">
        <f>IF(AC3278&gt;0,"Ⅳ",IF(AD3278&gt;0,"Ⅲ",IF(AE3278&gt;0,"Ⅱ","Ⅰ")))</f>
        <v>Ⅰ</v>
      </c>
      <c r="AD3279" s="1035"/>
      <c r="AE3279" s="1035"/>
      <c r="AF3279" s="1036"/>
      <c r="AG3279" s="1034" t="str">
        <f>IF(AG3278&gt;0,"Ⅳ",IF(AH3278&gt;0,"Ⅲ",IF(AI3278&gt;0,"Ⅱ","Ⅰ")))</f>
        <v>Ⅰ</v>
      </c>
      <c r="AH3279" s="1035"/>
      <c r="AI3279" s="1035"/>
      <c r="AJ3279" s="1036"/>
      <c r="AK3279" s="1046"/>
      <c r="AL3279" s="1047"/>
      <c r="AM3279" s="1047"/>
      <c r="AN3279" s="1047"/>
      <c r="AO3279" s="1048"/>
      <c r="AP3279" s="3"/>
      <c r="AQ3279" s="1037" t="str">
        <f>IF(AQ3278&gt;0,"Ⅳ",IF(AR3278&gt;0,"Ⅲ",IF(AS3278&gt;0,"Ⅱ","Ⅰ")))</f>
        <v>Ⅰ</v>
      </c>
      <c r="AR3279" s="1037"/>
      <c r="AS3279" s="1037"/>
      <c r="AT3279" s="1037"/>
    </row>
    <row r="3280" spans="2:46" ht="12" customHeight="1" x14ac:dyDescent="0.15">
      <c r="B3280" s="1058"/>
      <c r="C3280" s="1063"/>
      <c r="D3280" s="1061"/>
      <c r="E3280" s="1061"/>
      <c r="F3280" s="1061"/>
      <c r="G3280" s="1061"/>
      <c r="H3280" s="1061"/>
      <c r="I3280" s="1061"/>
      <c r="J3280" s="1062"/>
      <c r="K3280" s="1016"/>
      <c r="L3280" s="1016"/>
      <c r="M3280" s="1016"/>
      <c r="N3280" s="1016"/>
      <c r="O3280" s="1016" t="s">
        <v>472</v>
      </c>
      <c r="P3280" s="1016"/>
      <c r="Q3280" s="1016"/>
      <c r="R3280" s="1016"/>
      <c r="S3280" s="1016"/>
      <c r="T3280" s="1016"/>
      <c r="U3280" s="1016"/>
      <c r="V3280" s="1016"/>
      <c r="W3280" s="1016"/>
      <c r="X3280" s="1016"/>
      <c r="Y3280" s="1034" t="str">
        <f>IF(COUNTIF(Y3279:AJ3279,"Ⅳ")&gt;0,"Ⅳ",IF(COUNTIF(Y3279:AJ3279,"Ⅲ")&gt;0,"Ⅲ",IF(COUNTIF(Y3279:AJ3279,"Ⅱ")&gt;0,"Ⅱ","Ⅰ")))</f>
        <v>Ⅰ</v>
      </c>
      <c r="Z3280" s="1035"/>
      <c r="AA3280" s="1035"/>
      <c r="AB3280" s="1035"/>
      <c r="AC3280" s="1035"/>
      <c r="AD3280" s="1035"/>
      <c r="AE3280" s="1035"/>
      <c r="AF3280" s="1035"/>
      <c r="AG3280" s="1035"/>
      <c r="AH3280" s="1035"/>
      <c r="AI3280" s="1035"/>
      <c r="AJ3280" s="1036"/>
      <c r="AK3280" s="1049"/>
      <c r="AL3280" s="1050"/>
      <c r="AM3280" s="1050"/>
      <c r="AN3280" s="1050"/>
      <c r="AO3280" s="1051"/>
      <c r="AP3280" s="3"/>
    </row>
    <row r="3281" spans="2:86" ht="14.25" customHeight="1" x14ac:dyDescent="0.15">
      <c r="B3281" s="1058"/>
      <c r="C3281" s="1063"/>
      <c r="D3281" s="1061"/>
      <c r="E3281" s="1061"/>
      <c r="F3281" s="1061"/>
      <c r="G3281" s="1061"/>
      <c r="H3281" s="1061"/>
      <c r="I3281" s="1061"/>
      <c r="J3281" s="1062"/>
      <c r="K3281" s="1016" t="s">
        <v>169</v>
      </c>
      <c r="L3281" s="1017"/>
      <c r="M3281" s="1017"/>
      <c r="N3281" s="1017"/>
      <c r="O3281" s="1017"/>
      <c r="P3281" s="1017"/>
      <c r="Q3281" s="1017"/>
      <c r="R3281" s="1017"/>
      <c r="S3281" s="1017"/>
      <c r="T3281" s="1017"/>
      <c r="U3281" s="1017"/>
      <c r="V3281" s="1017"/>
      <c r="W3281" s="1017"/>
      <c r="X3281" s="1017"/>
      <c r="Y3281" s="1017"/>
      <c r="Z3281" s="1017"/>
      <c r="AA3281" s="1017"/>
      <c r="AB3281" s="1017"/>
      <c r="AC3281" s="1017"/>
      <c r="AD3281" s="1017"/>
      <c r="AE3281" s="1017"/>
      <c r="AF3281" s="1017"/>
      <c r="AG3281" s="1017"/>
      <c r="AH3281" s="1017"/>
      <c r="AI3281" s="1017"/>
      <c r="AJ3281" s="1017"/>
      <c r="AK3281" s="1017"/>
      <c r="AL3281" s="1017"/>
      <c r="AM3281" s="1017"/>
      <c r="AN3281" s="1017"/>
      <c r="AO3281" s="1017"/>
      <c r="AP3281" s="3"/>
    </row>
    <row r="3282" spans="2:86" ht="14.25" customHeight="1" x14ac:dyDescent="0.15">
      <c r="B3282" s="1058"/>
      <c r="C3282" s="1063"/>
      <c r="D3282" s="1061"/>
      <c r="E3282" s="1061"/>
      <c r="F3282" s="1061"/>
      <c r="G3282" s="1061"/>
      <c r="H3282" s="1061"/>
      <c r="I3282" s="1061"/>
      <c r="J3282" s="1062"/>
      <c r="K3282" s="1016"/>
      <c r="L3282" s="1017"/>
      <c r="M3282" s="1017"/>
      <c r="N3282" s="1017"/>
      <c r="O3282" s="1017"/>
      <c r="P3282" s="1017"/>
      <c r="Q3282" s="1017"/>
      <c r="R3282" s="1017"/>
      <c r="S3282" s="1017"/>
      <c r="T3282" s="1017"/>
      <c r="U3282" s="1017"/>
      <c r="V3282" s="1017"/>
      <c r="W3282" s="1017"/>
      <c r="X3282" s="1017"/>
      <c r="Y3282" s="1017"/>
      <c r="Z3282" s="1017"/>
      <c r="AA3282" s="1017"/>
      <c r="AB3282" s="1017"/>
      <c r="AC3282" s="1017"/>
      <c r="AD3282" s="1017"/>
      <c r="AE3282" s="1017"/>
      <c r="AF3282" s="1017"/>
      <c r="AG3282" s="1017"/>
      <c r="AH3282" s="1017"/>
      <c r="AI3282" s="1017"/>
      <c r="AJ3282" s="1017"/>
      <c r="AK3282" s="1017"/>
      <c r="AL3282" s="1017"/>
      <c r="AM3282" s="1017"/>
      <c r="AN3282" s="1017"/>
      <c r="AO3282" s="1017"/>
      <c r="AP3282" s="3"/>
    </row>
    <row r="3283" spans="2:86" ht="12" customHeight="1" x14ac:dyDescent="0.15">
      <c r="B3283" s="1058"/>
      <c r="C3283" s="1063"/>
      <c r="D3283" s="1061"/>
      <c r="E3283" s="1061"/>
      <c r="F3283" s="1061"/>
      <c r="G3283" s="1061"/>
      <c r="H3283" s="1061"/>
      <c r="I3283" s="1061"/>
      <c r="J3283" s="1062"/>
      <c r="K3283" s="1018" t="s">
        <v>473</v>
      </c>
      <c r="L3283" s="1018"/>
      <c r="M3283" s="1018"/>
      <c r="N3283" s="1018"/>
      <c r="O3283" s="1018"/>
      <c r="P3283" s="1018"/>
      <c r="Q3283" s="1018"/>
      <c r="R3283" s="1018"/>
      <c r="S3283" s="1018"/>
      <c r="T3283" s="1018"/>
      <c r="U3283" s="1018"/>
      <c r="V3283" s="1018"/>
      <c r="W3283" s="1018"/>
      <c r="X3283" s="1018"/>
      <c r="Y3283" s="1018"/>
      <c r="Z3283" s="1018"/>
      <c r="AA3283" s="1018"/>
      <c r="AB3283" s="1018"/>
      <c r="AC3283" s="1018"/>
      <c r="AD3283" s="1018"/>
      <c r="AE3283" s="1018"/>
      <c r="AF3283" s="1018"/>
      <c r="AG3283" s="1018"/>
      <c r="AH3283" s="1018"/>
      <c r="AI3283" s="1018"/>
      <c r="AJ3283" s="1018"/>
      <c r="AK3283" s="1018"/>
      <c r="AL3283" s="1018"/>
      <c r="AM3283" s="1018"/>
      <c r="AN3283" s="1018"/>
      <c r="AO3283" s="1018"/>
      <c r="AP3283" s="3"/>
    </row>
    <row r="3284" spans="2:86" ht="12" customHeight="1" x14ac:dyDescent="0.15">
      <c r="B3284" s="1058"/>
      <c r="C3284" s="1063"/>
      <c r="D3284" s="1061"/>
      <c r="E3284" s="1061"/>
      <c r="F3284" s="1061"/>
      <c r="G3284" s="1061"/>
      <c r="H3284" s="1061"/>
      <c r="I3284" s="1061"/>
      <c r="J3284" s="1062"/>
      <c r="K3284" s="1019" t="s">
        <v>523</v>
      </c>
      <c r="L3284" s="1019"/>
      <c r="M3284" s="1019"/>
      <c r="N3284" s="1019"/>
      <c r="O3284" s="1019"/>
      <c r="P3284" s="1019"/>
      <c r="Q3284" s="1019"/>
      <c r="R3284" s="1019"/>
      <c r="S3284" s="1019"/>
      <c r="T3284" s="1019"/>
      <c r="U3284" s="1019"/>
      <c r="V3284" s="1019"/>
      <c r="W3284" s="1019"/>
      <c r="X3284" s="1019"/>
      <c r="Y3284" s="1019"/>
      <c r="Z3284" s="1019"/>
      <c r="AA3284" s="1019"/>
      <c r="AB3284" s="1019"/>
      <c r="AC3284" s="1019"/>
      <c r="AD3284" s="1019"/>
      <c r="AE3284" s="1019"/>
      <c r="AF3284" s="1019"/>
      <c r="AG3284" s="1019"/>
      <c r="AH3284" s="1019"/>
      <c r="AI3284" s="1019"/>
      <c r="AJ3284" s="1019"/>
      <c r="AK3284" s="1019"/>
      <c r="AL3284" s="1019"/>
      <c r="AM3284" s="1019"/>
      <c r="AN3284" s="1019"/>
      <c r="AO3284" s="1019"/>
      <c r="AP3284" s="3"/>
    </row>
    <row r="3285" spans="2:86" ht="12" customHeight="1" x14ac:dyDescent="0.15">
      <c r="B3285" s="1058"/>
      <c r="C3285" s="1063"/>
      <c r="D3285" s="1061"/>
      <c r="E3285" s="1061"/>
      <c r="F3285" s="1061"/>
      <c r="G3285" s="1061"/>
      <c r="H3285" s="1061"/>
      <c r="I3285" s="1061"/>
      <c r="J3285" s="1062"/>
      <c r="K3285" s="194" t="s">
        <v>474</v>
      </c>
      <c r="L3285" s="195"/>
      <c r="M3285" s="195"/>
      <c r="N3285" s="195"/>
      <c r="O3285" s="195"/>
      <c r="P3285" s="195"/>
      <c r="Q3285" s="195"/>
      <c r="R3285" s="195"/>
      <c r="S3285" s="195"/>
      <c r="T3285" s="195"/>
      <c r="U3285" s="195"/>
      <c r="V3285" s="195"/>
      <c r="W3285" s="195"/>
      <c r="X3285" s="195"/>
      <c r="Y3285" s="195"/>
      <c r="Z3285" s="195"/>
      <c r="AA3285" s="195"/>
      <c r="AB3285" s="195"/>
      <c r="AC3285" s="195"/>
      <c r="AD3285" s="195"/>
      <c r="AE3285" s="195"/>
      <c r="AF3285" s="195"/>
      <c r="AG3285" s="195"/>
      <c r="AH3285" s="195"/>
      <c r="AI3285" s="195"/>
      <c r="AJ3285" s="195"/>
      <c r="AK3285" s="195"/>
      <c r="AL3285" s="195"/>
      <c r="AM3285" s="195"/>
      <c r="AN3285" s="195"/>
      <c r="AO3285" s="196"/>
      <c r="AP3285" s="3"/>
    </row>
    <row r="3286" spans="2:86" ht="12" customHeight="1" x14ac:dyDescent="0.15">
      <c r="B3286" s="1058"/>
      <c r="C3286" s="1063"/>
      <c r="D3286" s="1061"/>
      <c r="E3286" s="1061"/>
      <c r="F3286" s="1061"/>
      <c r="G3286" s="1061"/>
      <c r="H3286" s="1061"/>
      <c r="I3286" s="1061"/>
      <c r="J3286" s="1062"/>
      <c r="K3286" s="194" t="s">
        <v>475</v>
      </c>
      <c r="L3286" s="195"/>
      <c r="M3286" s="195"/>
      <c r="N3286" s="195"/>
      <c r="O3286" s="195"/>
      <c r="P3286" s="195"/>
      <c r="Q3286" s="195"/>
      <c r="R3286" s="195"/>
      <c r="S3286" s="195"/>
      <c r="T3286" s="195"/>
      <c r="U3286" s="195"/>
      <c r="V3286" s="195"/>
      <c r="W3286" s="195"/>
      <c r="X3286" s="195"/>
      <c r="Y3286" s="195"/>
      <c r="Z3286" s="195"/>
      <c r="AA3286" s="195"/>
      <c r="AB3286" s="195"/>
      <c r="AC3286" s="195"/>
      <c r="AD3286" s="195"/>
      <c r="AE3286" s="195"/>
      <c r="AF3286" s="195"/>
      <c r="AG3286" s="195"/>
      <c r="AH3286" s="195"/>
      <c r="AI3286" s="195"/>
      <c r="AJ3286" s="195"/>
      <c r="AK3286" s="195"/>
      <c r="AL3286" s="195"/>
      <c r="AM3286" s="195"/>
      <c r="AN3286" s="195"/>
      <c r="AO3286" s="196"/>
      <c r="AP3286" s="3"/>
    </row>
    <row r="3287" spans="2:86" ht="12" customHeight="1" x14ac:dyDescent="0.15">
      <c r="B3287" s="1058"/>
      <c r="C3287" s="1063"/>
      <c r="D3287" s="1061"/>
      <c r="E3287" s="1061"/>
      <c r="F3287" s="1061"/>
      <c r="G3287" s="1061"/>
      <c r="H3287" s="1061"/>
      <c r="I3287" s="1061"/>
      <c r="J3287" s="1062"/>
      <c r="K3287" s="1020" t="s">
        <v>476</v>
      </c>
      <c r="L3287" s="1021"/>
      <c r="M3287" s="1021"/>
      <c r="N3287" s="1021"/>
      <c r="O3287" s="1021"/>
      <c r="P3287" s="1021"/>
      <c r="Q3287" s="1021"/>
      <c r="R3287" s="1021"/>
      <c r="S3287" s="1021"/>
      <c r="T3287" s="1021"/>
      <c r="U3287" s="1021"/>
      <c r="V3287" s="1021"/>
      <c r="W3287" s="1021"/>
      <c r="X3287" s="1021"/>
      <c r="Y3287" s="1021"/>
      <c r="Z3287" s="1021"/>
      <c r="AA3287" s="1021"/>
      <c r="AB3287" s="1021"/>
      <c r="AC3287" s="1021"/>
      <c r="AD3287" s="1021"/>
      <c r="AE3287" s="1021"/>
      <c r="AF3287" s="1021"/>
      <c r="AG3287" s="1021"/>
      <c r="AH3287" s="1021"/>
      <c r="AI3287" s="1021"/>
      <c r="AJ3287" s="1021"/>
      <c r="AK3287" s="1021"/>
      <c r="AL3287" s="1021"/>
      <c r="AM3287" s="1021"/>
      <c r="AN3287" s="1021"/>
      <c r="AO3287" s="1022"/>
      <c r="AP3287" s="3"/>
    </row>
    <row r="3288" spans="2:86" ht="12" customHeight="1" x14ac:dyDescent="0.15">
      <c r="B3288" s="591"/>
      <c r="C3288" s="1064"/>
      <c r="D3288" s="1065"/>
      <c r="E3288" s="1065"/>
      <c r="F3288" s="1065"/>
      <c r="G3288" s="1065"/>
      <c r="H3288" s="1065"/>
      <c r="I3288" s="1065"/>
      <c r="J3288" s="1066"/>
      <c r="K3288" s="1023"/>
      <c r="L3288" s="1024"/>
      <c r="M3288" s="1024"/>
      <c r="N3288" s="1024"/>
      <c r="O3288" s="1024"/>
      <c r="P3288" s="1024"/>
      <c r="Q3288" s="1024"/>
      <c r="R3288" s="1024"/>
      <c r="S3288" s="1024"/>
      <c r="T3288" s="1024"/>
      <c r="U3288" s="1024"/>
      <c r="V3288" s="1024"/>
      <c r="W3288" s="1024"/>
      <c r="X3288" s="1024"/>
      <c r="Y3288" s="1024"/>
      <c r="Z3288" s="1024"/>
      <c r="AA3288" s="1024"/>
      <c r="AB3288" s="1024"/>
      <c r="AC3288" s="1024"/>
      <c r="AD3288" s="1024"/>
      <c r="AE3288" s="1024"/>
      <c r="AF3288" s="1024"/>
      <c r="AG3288" s="1024"/>
      <c r="AH3288" s="1024"/>
      <c r="AI3288" s="1024"/>
      <c r="AJ3288" s="1024"/>
      <c r="AK3288" s="1024"/>
      <c r="AL3288" s="1024"/>
      <c r="AM3288" s="1024"/>
      <c r="AN3288" s="1024"/>
      <c r="AO3288" s="1025"/>
      <c r="AP3288" s="3"/>
    </row>
    <row r="3289" spans="2:86" s="9" customFormat="1" ht="12" customHeight="1" x14ac:dyDescent="0.15">
      <c r="B3289" s="3" t="s">
        <v>527</v>
      </c>
      <c r="AQ3289" s="162"/>
      <c r="AR3289" s="162"/>
      <c r="AS3289" s="162"/>
      <c r="AT3289" s="162"/>
      <c r="AU3289" s="162"/>
      <c r="AV3289" s="162"/>
      <c r="AW3289" s="162"/>
      <c r="AX3289" s="162"/>
      <c r="AY3289" s="162"/>
      <c r="AZ3289" s="162"/>
      <c r="BA3289" s="162"/>
      <c r="BB3289" s="162"/>
      <c r="BC3289" s="162"/>
      <c r="BD3289" s="162"/>
      <c r="BE3289" s="162"/>
      <c r="BF3289" s="162"/>
      <c r="BG3289" s="162"/>
      <c r="BH3289" s="162"/>
      <c r="BI3289" s="162"/>
      <c r="BJ3289" s="162"/>
      <c r="BK3289" s="162"/>
      <c r="BL3289" s="162"/>
      <c r="BM3289" s="162"/>
      <c r="BN3289" s="162"/>
      <c r="BO3289" s="162"/>
      <c r="BP3289" s="162"/>
      <c r="BQ3289" s="162"/>
      <c r="BR3289" s="162"/>
      <c r="BS3289" s="162"/>
      <c r="BT3289" s="162"/>
      <c r="BU3289" s="162"/>
      <c r="BV3289" s="162"/>
      <c r="BW3289" s="162"/>
      <c r="BX3289" s="162"/>
      <c r="BY3289" s="162"/>
      <c r="BZ3289" s="162"/>
      <c r="CA3289" s="162"/>
      <c r="CB3289" s="162"/>
      <c r="CC3289" s="162"/>
      <c r="CD3289" s="162"/>
      <c r="CE3289" s="162"/>
      <c r="CF3289" s="162"/>
      <c r="CG3289" s="162"/>
      <c r="CH3289" s="162"/>
    </row>
    <row r="3290" spans="2:86" ht="12" customHeight="1" thickBot="1" x14ac:dyDescent="0.2">
      <c r="B3290" s="3" t="s">
        <v>524</v>
      </c>
    </row>
    <row r="3291" spans="2:86" ht="12" customHeight="1" x14ac:dyDescent="0.15">
      <c r="B3291" s="3" t="s">
        <v>525</v>
      </c>
      <c r="AU3291" s="1000" t="s">
        <v>305</v>
      </c>
      <c r="AV3291" s="1001" t="s">
        <v>298</v>
      </c>
      <c r="AW3291" s="1003" t="s">
        <v>299</v>
      </c>
      <c r="AX3291" s="1005" t="s">
        <v>306</v>
      </c>
      <c r="AY3291" s="1006"/>
      <c r="AZ3291" s="1006"/>
      <c r="BA3291" s="1006"/>
      <c r="BB3291" s="1006"/>
      <c r="BC3291" s="1006"/>
      <c r="BD3291" s="1006"/>
      <c r="BE3291" s="1006"/>
      <c r="BF3291" s="1006"/>
      <c r="BG3291" s="1006"/>
      <c r="BH3291" s="1006"/>
      <c r="BI3291" s="1006"/>
      <c r="BJ3291" s="1006"/>
      <c r="BK3291" s="1006"/>
      <c r="BL3291" s="1006"/>
      <c r="BM3291" s="1006"/>
      <c r="BN3291" s="1006"/>
      <c r="BO3291" s="1006"/>
      <c r="BP3291" s="1006"/>
      <c r="BQ3291" s="1006"/>
      <c r="BR3291" s="1007"/>
      <c r="BS3291" s="807" t="s">
        <v>300</v>
      </c>
      <c r="BT3291" s="1008"/>
      <c r="BU3291" s="1008"/>
      <c r="BV3291" s="1008"/>
      <c r="BW3291" s="1009" t="s">
        <v>307</v>
      </c>
      <c r="BX3291" s="1010"/>
      <c r="BY3291" s="1010"/>
      <c r="BZ3291" s="1010"/>
      <c r="CA3291" s="1010"/>
      <c r="CB3291" s="1010"/>
      <c r="CC3291" s="1010"/>
      <c r="CD3291" s="1010"/>
      <c r="CE3291" s="1010"/>
      <c r="CF3291" s="1010"/>
      <c r="CG3291" s="1010"/>
      <c r="CH3291" s="1011"/>
    </row>
    <row r="3292" spans="2:86" ht="12" customHeight="1" x14ac:dyDescent="0.15">
      <c r="B3292" s="3" t="s">
        <v>477</v>
      </c>
      <c r="AU3292" s="1000"/>
      <c r="AV3292" s="1002"/>
      <c r="AW3292" s="1004"/>
      <c r="AX3292" s="1012" t="s">
        <v>308</v>
      </c>
      <c r="AY3292" s="686"/>
      <c r="AZ3292" s="686"/>
      <c r="BA3292" s="686"/>
      <c r="BB3292" s="686"/>
      <c r="BC3292" s="686"/>
      <c r="BD3292" s="686"/>
      <c r="BE3292" s="686"/>
      <c r="BF3292" s="686"/>
      <c r="BG3292" s="686"/>
      <c r="BH3292" s="686"/>
      <c r="BI3292" s="686"/>
      <c r="BJ3292" s="686" t="s">
        <v>309</v>
      </c>
      <c r="BK3292" s="686"/>
      <c r="BL3292" s="686"/>
      <c r="BM3292" s="686"/>
      <c r="BN3292" s="686"/>
      <c r="BO3292" s="686"/>
      <c r="BP3292" s="686"/>
      <c r="BQ3292" s="686"/>
      <c r="BR3292" s="1013"/>
      <c r="BS3292" s="1008"/>
      <c r="BT3292" s="1008"/>
      <c r="BU3292" s="1008"/>
      <c r="BV3292" s="1008"/>
      <c r="BW3292" s="1014" t="s">
        <v>302</v>
      </c>
      <c r="BX3292" s="699"/>
      <c r="BY3292" s="699"/>
      <c r="BZ3292" s="699"/>
      <c r="CA3292" s="686" t="s">
        <v>310</v>
      </c>
      <c r="CB3292" s="686"/>
      <c r="CC3292" s="686"/>
      <c r="CD3292" s="686"/>
      <c r="CE3292" s="686"/>
      <c r="CF3292" s="686"/>
      <c r="CG3292" s="686"/>
      <c r="CH3292" s="1013"/>
    </row>
    <row r="3293" spans="2:86" ht="12" customHeight="1" x14ac:dyDescent="0.15">
      <c r="B3293" s="3" t="s">
        <v>526</v>
      </c>
      <c r="AU3293" s="1000"/>
      <c r="AV3293" s="1002"/>
      <c r="AW3293" s="1004"/>
      <c r="AX3293" s="1012" t="s">
        <v>26</v>
      </c>
      <c r="AY3293" s="686"/>
      <c r="AZ3293" s="686"/>
      <c r="BA3293" s="686"/>
      <c r="BB3293" s="686" t="s">
        <v>22</v>
      </c>
      <c r="BC3293" s="686"/>
      <c r="BD3293" s="686"/>
      <c r="BE3293" s="686"/>
      <c r="BF3293" s="686" t="s">
        <v>24</v>
      </c>
      <c r="BG3293" s="686"/>
      <c r="BH3293" s="686"/>
      <c r="BI3293" s="686"/>
      <c r="BJ3293" s="699" t="s">
        <v>26</v>
      </c>
      <c r="BK3293" s="699"/>
      <c r="BL3293" s="699"/>
      <c r="BM3293" s="699" t="s">
        <v>22</v>
      </c>
      <c r="BN3293" s="699"/>
      <c r="BO3293" s="699"/>
      <c r="BP3293" s="699" t="s">
        <v>24</v>
      </c>
      <c r="BQ3293" s="699"/>
      <c r="BR3293" s="1015"/>
      <c r="BS3293" s="807" t="s">
        <v>26</v>
      </c>
      <c r="BT3293" s="807" t="s">
        <v>22</v>
      </c>
      <c r="BU3293" s="807" t="s">
        <v>24</v>
      </c>
      <c r="BV3293" s="807" t="s">
        <v>303</v>
      </c>
      <c r="BW3293" s="1012" t="s">
        <v>311</v>
      </c>
      <c r="BX3293" s="686"/>
      <c r="BY3293" s="686"/>
      <c r="BZ3293" s="686"/>
      <c r="CA3293" s="686" t="s">
        <v>22</v>
      </c>
      <c r="CB3293" s="686"/>
      <c r="CC3293" s="686"/>
      <c r="CD3293" s="686"/>
      <c r="CE3293" s="686" t="s">
        <v>24</v>
      </c>
      <c r="CF3293" s="686"/>
      <c r="CG3293" s="686"/>
      <c r="CH3293" s="1013"/>
    </row>
    <row r="3294" spans="2:86" ht="12" customHeight="1" x14ac:dyDescent="0.15">
      <c r="B3294" s="3" t="s">
        <v>478</v>
      </c>
      <c r="AU3294" s="1000"/>
      <c r="AV3294" s="1002"/>
      <c r="AW3294" s="1004"/>
      <c r="AX3294" s="156" t="s">
        <v>862</v>
      </c>
      <c r="AY3294" s="157" t="s">
        <v>863</v>
      </c>
      <c r="AZ3294" s="157" t="s">
        <v>864</v>
      </c>
      <c r="BA3294" s="158" t="s">
        <v>865</v>
      </c>
      <c r="BB3294" s="159" t="s">
        <v>866</v>
      </c>
      <c r="BC3294" s="157" t="s">
        <v>863</v>
      </c>
      <c r="BD3294" s="157" t="s">
        <v>867</v>
      </c>
      <c r="BE3294" s="158" t="s">
        <v>865</v>
      </c>
      <c r="BF3294" s="159" t="s">
        <v>866</v>
      </c>
      <c r="BG3294" s="157" t="s">
        <v>863</v>
      </c>
      <c r="BH3294" s="157" t="s">
        <v>864</v>
      </c>
      <c r="BI3294" s="158" t="s">
        <v>865</v>
      </c>
      <c r="BJ3294" s="159" t="s">
        <v>866</v>
      </c>
      <c r="BK3294" s="157" t="s">
        <v>868</v>
      </c>
      <c r="BL3294" s="158" t="s">
        <v>869</v>
      </c>
      <c r="BM3294" s="159" t="s">
        <v>870</v>
      </c>
      <c r="BN3294" s="157" t="s">
        <v>863</v>
      </c>
      <c r="BO3294" s="158" t="s">
        <v>871</v>
      </c>
      <c r="BP3294" s="159" t="s">
        <v>870</v>
      </c>
      <c r="BQ3294" s="157" t="s">
        <v>868</v>
      </c>
      <c r="BR3294" s="160" t="s">
        <v>872</v>
      </c>
      <c r="BS3294" s="1008"/>
      <c r="BT3294" s="1008"/>
      <c r="BU3294" s="1008"/>
      <c r="BV3294" s="1008"/>
      <c r="BW3294" s="156" t="s">
        <v>866</v>
      </c>
      <c r="BX3294" s="157" t="s">
        <v>863</v>
      </c>
      <c r="BY3294" s="157" t="s">
        <v>864</v>
      </c>
      <c r="BZ3294" s="158" t="s">
        <v>865</v>
      </c>
      <c r="CA3294" s="159" t="s">
        <v>866</v>
      </c>
      <c r="CB3294" s="157" t="s">
        <v>873</v>
      </c>
      <c r="CC3294" s="157" t="s">
        <v>864</v>
      </c>
      <c r="CD3294" s="158" t="s">
        <v>865</v>
      </c>
      <c r="CE3294" s="159" t="s">
        <v>866</v>
      </c>
      <c r="CF3294" s="157" t="s">
        <v>863</v>
      </c>
      <c r="CG3294" s="157" t="s">
        <v>864</v>
      </c>
      <c r="CH3294" s="160" t="s">
        <v>874</v>
      </c>
    </row>
    <row r="3295" spans="2:86" x14ac:dyDescent="0.15">
      <c r="B3295" s="3" t="s">
        <v>539</v>
      </c>
      <c r="AU3295" s="1000"/>
      <c r="AV3295" s="188" t="str">
        <f>N3297</f>
        <v>S070</v>
      </c>
      <c r="AW3295" s="300">
        <f>R3297</f>
        <v>10.5</v>
      </c>
      <c r="AX3295" s="197">
        <f>+Y3322</f>
        <v>0</v>
      </c>
      <c r="AY3295" s="197">
        <f>+Z3322</f>
        <v>0</v>
      </c>
      <c r="AZ3295" s="197">
        <f>+AA3322</f>
        <v>0</v>
      </c>
      <c r="BA3295" s="197">
        <f t="shared" ref="BA3295" si="1512">+AB3322</f>
        <v>0</v>
      </c>
      <c r="BB3295" s="197">
        <f>+AC3322</f>
        <v>0</v>
      </c>
      <c r="BC3295" s="197">
        <f t="shared" ref="BC3295" si="1513">+AD3322</f>
        <v>0</v>
      </c>
      <c r="BD3295" s="197">
        <f t="shared" ref="BD3295" si="1514">+AE3322</f>
        <v>0</v>
      </c>
      <c r="BE3295" s="197">
        <f t="shared" ref="BE3295" si="1515">+AF3322</f>
        <v>0</v>
      </c>
      <c r="BF3295" s="197">
        <f t="shared" ref="BF3295" si="1516">+AG3322</f>
        <v>0</v>
      </c>
      <c r="BG3295" s="197">
        <f t="shared" ref="BG3295" si="1517">+AH3322</f>
        <v>0</v>
      </c>
      <c r="BH3295" s="197">
        <f t="shared" ref="BH3295" si="1518">+AI3322</f>
        <v>0</v>
      </c>
      <c r="BI3295" s="197">
        <f t="shared" ref="BI3295" si="1519">+AJ3322</f>
        <v>0</v>
      </c>
      <c r="BJ3295" s="197" t="str">
        <f>+Y3325</f>
        <v/>
      </c>
      <c r="BK3295" s="197" t="str">
        <f t="shared" ref="BK3295" si="1520">+Z3325</f>
        <v/>
      </c>
      <c r="BL3295" s="197" t="str">
        <f>+AA3325</f>
        <v/>
      </c>
      <c r="BM3295" s="197">
        <f>+AC3325</f>
        <v>0</v>
      </c>
      <c r="BN3295" s="197">
        <f t="shared" ref="BN3295" si="1521">+AD3325</f>
        <v>0</v>
      </c>
      <c r="BO3295" s="197">
        <f t="shared" ref="BO3295" si="1522">+AE3325</f>
        <v>0</v>
      </c>
      <c r="BP3295" s="197">
        <f>+AG3325</f>
        <v>0</v>
      </c>
      <c r="BQ3295" s="197">
        <f>+AH3325</f>
        <v>0</v>
      </c>
      <c r="BR3295" s="197">
        <f>+AI3325</f>
        <v>0</v>
      </c>
      <c r="BS3295" s="296" t="str">
        <f>+Y3326</f>
        <v>Ⅰ</v>
      </c>
      <c r="BT3295" s="296" t="str">
        <f>+AC3326</f>
        <v>Ⅰ</v>
      </c>
      <c r="BU3295" s="296" t="str">
        <f>+AG3326</f>
        <v>Ⅰ</v>
      </c>
      <c r="BV3295" s="296" t="str">
        <f>+Y3327</f>
        <v>Ⅰ</v>
      </c>
      <c r="BW3295" s="164" t="str">
        <f>IF(Y3322&gt;0,R3297,"")</f>
        <v/>
      </c>
      <c r="BX3295" s="165" t="str">
        <f>IF(Z3322&gt;0,"",IF(AA3322&gt;0,R3297,""))</f>
        <v/>
      </c>
      <c r="BY3295" s="165" t="str">
        <f>IF(Y3322+Z3322&gt;0,"",IF(AA3322&gt;0,R3297,""))</f>
        <v/>
      </c>
      <c r="BZ3295" s="165" t="str">
        <f>IF(Y3322+Z3322+AA3322&gt;0,"",IF(AB3322&gt;0,R3297,""))</f>
        <v/>
      </c>
      <c r="CA3295" s="166">
        <f t="shared" ref="CA3295" si="1523">+AC3321</f>
        <v>0</v>
      </c>
      <c r="CB3295" s="166">
        <f t="shared" ref="CB3295" si="1524">+AD3321</f>
        <v>0</v>
      </c>
      <c r="CC3295" s="166">
        <f t="shared" ref="CC3295" si="1525">+AE3321</f>
        <v>0</v>
      </c>
      <c r="CD3295" s="166">
        <f t="shared" ref="CD3295" si="1526">+AF3321</f>
        <v>0</v>
      </c>
      <c r="CE3295" s="166">
        <f t="shared" ref="CE3295" si="1527">+AG3321</f>
        <v>0</v>
      </c>
      <c r="CF3295" s="166">
        <f t="shared" ref="CF3295" si="1528">+AH3321</f>
        <v>0</v>
      </c>
      <c r="CG3295" s="166">
        <f t="shared" ref="CG3295" si="1529">+AI3321</f>
        <v>0</v>
      </c>
      <c r="CH3295" s="166">
        <f t="shared" ref="CH3295" si="1530">+AJ3321</f>
        <v>0</v>
      </c>
    </row>
    <row r="3296" spans="2:86" ht="12" customHeight="1" x14ac:dyDescent="0.15">
      <c r="B3296" s="1057" t="s">
        <v>219</v>
      </c>
      <c r="C3296" s="1059"/>
      <c r="D3296" s="1060"/>
      <c r="E3296" s="1061"/>
      <c r="F3296" s="1061"/>
      <c r="G3296" s="1061"/>
      <c r="H3296" s="1061"/>
      <c r="I3296" s="1061"/>
      <c r="J3296" s="1062"/>
      <c r="K3296" s="1067" t="s">
        <v>453</v>
      </c>
      <c r="L3296" s="1068"/>
      <c r="M3296" s="1068"/>
      <c r="N3296" s="1068"/>
      <c r="O3296" s="1068"/>
      <c r="P3296" s="1068"/>
      <c r="Q3296" s="1068"/>
      <c r="R3296" s="1068"/>
      <c r="S3296" s="1068"/>
      <c r="T3296" s="1068"/>
      <c r="U3296" s="1068"/>
      <c r="V3296" s="1068"/>
      <c r="W3296" s="1068"/>
      <c r="X3296" s="1068"/>
      <c r="Y3296" s="1068"/>
      <c r="Z3296" s="1068"/>
      <c r="AA3296" s="1068"/>
      <c r="AB3296" s="1068"/>
      <c r="AC3296" s="1068"/>
      <c r="AD3296" s="1068"/>
      <c r="AE3296" s="1068"/>
      <c r="AF3296" s="1068"/>
      <c r="AG3296" s="1068"/>
      <c r="AH3296" s="1068"/>
      <c r="AI3296" s="1068"/>
      <c r="AJ3296" s="1068"/>
      <c r="AK3296" s="1068"/>
      <c r="AL3296" s="1068"/>
      <c r="AM3296" s="1068"/>
      <c r="AN3296" s="1068"/>
      <c r="AO3296" s="1069"/>
      <c r="AP3296" s="3"/>
    </row>
    <row r="3297" spans="2:56" ht="12" customHeight="1" x14ac:dyDescent="0.15">
      <c r="B3297" s="1058"/>
      <c r="C3297" s="1063"/>
      <c r="D3297" s="1061"/>
      <c r="E3297" s="1061"/>
      <c r="F3297" s="1061"/>
      <c r="G3297" s="1061"/>
      <c r="H3297" s="1061"/>
      <c r="I3297" s="1061"/>
      <c r="J3297" s="1062"/>
      <c r="K3297" s="1040" t="s">
        <v>218</v>
      </c>
      <c r="L3297" s="1041"/>
      <c r="M3297" s="1042"/>
      <c r="N3297" s="1034" t="s">
        <v>679</v>
      </c>
      <c r="O3297" s="1035"/>
      <c r="P3297" s="1040" t="s">
        <v>454</v>
      </c>
      <c r="Q3297" s="1042"/>
      <c r="R3297" s="1070">
        <f>'様式A-2'!C82</f>
        <v>10.5</v>
      </c>
      <c r="S3297" s="1071"/>
      <c r="T3297" s="1072"/>
      <c r="U3297" s="1073" t="s">
        <v>455</v>
      </c>
      <c r="V3297" s="1074"/>
      <c r="W3297" s="1073" t="s">
        <v>456</v>
      </c>
      <c r="X3297" s="1074"/>
      <c r="Y3297" s="1042" t="s">
        <v>217</v>
      </c>
      <c r="Z3297" s="1016"/>
      <c r="AA3297" s="1016"/>
      <c r="AB3297" s="1016"/>
      <c r="AC3297" s="1073" t="s">
        <v>457</v>
      </c>
      <c r="AD3297" s="1079"/>
      <c r="AE3297" s="1079"/>
      <c r="AF3297" s="1079"/>
      <c r="AG3297" s="1079"/>
      <c r="AH3297" s="1079"/>
      <c r="AI3297" s="1079"/>
      <c r="AJ3297" s="1074"/>
      <c r="AK3297" s="1073" t="s">
        <v>458</v>
      </c>
      <c r="AL3297" s="1079"/>
      <c r="AM3297" s="1079"/>
      <c r="AN3297" s="1081"/>
      <c r="AO3297" s="1082"/>
      <c r="AP3297" s="3"/>
      <c r="AV3297" s="167"/>
      <c r="AW3297" s="221"/>
      <c r="AX3297" s="167"/>
      <c r="AY3297" s="167"/>
      <c r="AZ3297" s="167"/>
      <c r="BA3297" s="167"/>
      <c r="BB3297" s="167"/>
      <c r="BC3297" s="167"/>
      <c r="BD3297" s="167"/>
    </row>
    <row r="3298" spans="2:56" ht="12" customHeight="1" x14ac:dyDescent="0.15">
      <c r="B3298" s="1058"/>
      <c r="C3298" s="1063"/>
      <c r="D3298" s="1061"/>
      <c r="E3298" s="1061"/>
      <c r="F3298" s="1061"/>
      <c r="G3298" s="1061"/>
      <c r="H3298" s="1061"/>
      <c r="I3298" s="1061"/>
      <c r="J3298" s="1062"/>
      <c r="K3298" s="1016" t="s">
        <v>459</v>
      </c>
      <c r="L3298" s="1016" t="s">
        <v>199</v>
      </c>
      <c r="M3298" s="1016"/>
      <c r="N3298" s="1016" t="s">
        <v>198</v>
      </c>
      <c r="O3298" s="1016"/>
      <c r="P3298" s="1016" t="s">
        <v>460</v>
      </c>
      <c r="Q3298" s="1016"/>
      <c r="R3298" s="1016" t="s">
        <v>6</v>
      </c>
      <c r="S3298" s="1016"/>
      <c r="T3298" s="1016"/>
      <c r="U3298" s="1075"/>
      <c r="V3298" s="1076"/>
      <c r="W3298" s="1075"/>
      <c r="X3298" s="1076"/>
      <c r="Y3298" s="1042"/>
      <c r="Z3298" s="1016"/>
      <c r="AA3298" s="1016"/>
      <c r="AB3298" s="1016"/>
      <c r="AC3298" s="1077"/>
      <c r="AD3298" s="1080"/>
      <c r="AE3298" s="1080"/>
      <c r="AF3298" s="1080"/>
      <c r="AG3298" s="1080"/>
      <c r="AH3298" s="1080"/>
      <c r="AI3298" s="1080"/>
      <c r="AJ3298" s="1078"/>
      <c r="AK3298" s="1075"/>
      <c r="AL3298" s="1083"/>
      <c r="AM3298" s="1083"/>
      <c r="AN3298" s="1084"/>
      <c r="AO3298" s="1085"/>
      <c r="AP3298" s="3"/>
      <c r="AV3298" s="167"/>
      <c r="AW3298" s="167"/>
      <c r="AX3298" s="167"/>
      <c r="AY3298" s="167"/>
      <c r="AZ3298" s="167"/>
      <c r="BA3298" s="167"/>
      <c r="BB3298" s="167"/>
      <c r="BC3298" s="167"/>
      <c r="BD3298" s="167"/>
    </row>
    <row r="3299" spans="2:56" ht="12" customHeight="1" x14ac:dyDescent="0.15">
      <c r="B3299" s="1058"/>
      <c r="C3299" s="1063"/>
      <c r="D3299" s="1061"/>
      <c r="E3299" s="1061"/>
      <c r="F3299" s="1061"/>
      <c r="G3299" s="1061"/>
      <c r="H3299" s="1061"/>
      <c r="I3299" s="1061"/>
      <c r="J3299" s="1062"/>
      <c r="K3299" s="1016"/>
      <c r="L3299" s="1016"/>
      <c r="M3299" s="1016"/>
      <c r="N3299" s="1016"/>
      <c r="O3299" s="1016"/>
      <c r="P3299" s="1016"/>
      <c r="Q3299" s="1016"/>
      <c r="R3299" s="1016"/>
      <c r="S3299" s="1016"/>
      <c r="T3299" s="1016"/>
      <c r="U3299" s="1075"/>
      <c r="V3299" s="1076"/>
      <c r="W3299" s="1075"/>
      <c r="X3299" s="1076"/>
      <c r="Y3299" s="1042" t="s">
        <v>461</v>
      </c>
      <c r="Z3299" s="1016"/>
      <c r="AA3299" s="1016"/>
      <c r="AB3299" s="1016"/>
      <c r="AC3299" s="1016" t="s">
        <v>462</v>
      </c>
      <c r="AD3299" s="1016"/>
      <c r="AE3299" s="1016"/>
      <c r="AF3299" s="1016"/>
      <c r="AG3299" s="1016" t="s">
        <v>463</v>
      </c>
      <c r="AH3299" s="1016"/>
      <c r="AI3299" s="1016"/>
      <c r="AJ3299" s="1016"/>
      <c r="AK3299" s="1075"/>
      <c r="AL3299" s="1083"/>
      <c r="AM3299" s="1083"/>
      <c r="AN3299" s="1084"/>
      <c r="AO3299" s="1085"/>
      <c r="AP3299" s="3"/>
      <c r="AV3299" s="167"/>
      <c r="AW3299" s="167"/>
      <c r="AX3299" s="167"/>
      <c r="AY3299" s="167"/>
      <c r="AZ3299" s="167"/>
      <c r="BA3299" s="167"/>
      <c r="BB3299" s="167"/>
      <c r="BC3299" s="167"/>
      <c r="BD3299" s="167"/>
    </row>
    <row r="3300" spans="2:56" ht="12" customHeight="1" x14ac:dyDescent="0.15">
      <c r="B3300" s="1058"/>
      <c r="C3300" s="1063"/>
      <c r="D3300" s="1061"/>
      <c r="E3300" s="1061"/>
      <c r="F3300" s="1061"/>
      <c r="G3300" s="1061"/>
      <c r="H3300" s="1061"/>
      <c r="I3300" s="1061"/>
      <c r="J3300" s="1062"/>
      <c r="K3300" s="1016"/>
      <c r="L3300" s="1016"/>
      <c r="M3300" s="1016"/>
      <c r="N3300" s="1016"/>
      <c r="O3300" s="1016"/>
      <c r="P3300" s="1016"/>
      <c r="Q3300" s="1016"/>
      <c r="R3300" s="1016"/>
      <c r="S3300" s="1016"/>
      <c r="T3300" s="1016"/>
      <c r="U3300" s="1077"/>
      <c r="V3300" s="1078"/>
      <c r="W3300" s="1077"/>
      <c r="X3300" s="1078"/>
      <c r="Y3300" s="191" t="s">
        <v>32</v>
      </c>
      <c r="Z3300" s="187" t="s">
        <v>33</v>
      </c>
      <c r="AA3300" s="187" t="s">
        <v>464</v>
      </c>
      <c r="AB3300" s="187" t="s">
        <v>465</v>
      </c>
      <c r="AC3300" s="187" t="s">
        <v>32</v>
      </c>
      <c r="AD3300" s="187" t="s">
        <v>33</v>
      </c>
      <c r="AE3300" s="187" t="s">
        <v>464</v>
      </c>
      <c r="AF3300" s="187" t="s">
        <v>465</v>
      </c>
      <c r="AG3300" s="187" t="s">
        <v>32</v>
      </c>
      <c r="AH3300" s="187" t="s">
        <v>33</v>
      </c>
      <c r="AI3300" s="187" t="s">
        <v>464</v>
      </c>
      <c r="AJ3300" s="187" t="s">
        <v>465</v>
      </c>
      <c r="AK3300" s="1077"/>
      <c r="AL3300" s="1080"/>
      <c r="AM3300" s="1080"/>
      <c r="AN3300" s="1086"/>
      <c r="AO3300" s="1087"/>
      <c r="AP3300" s="3"/>
      <c r="AV3300" s="167"/>
      <c r="AW3300" s="167"/>
      <c r="AX3300" s="167"/>
      <c r="AY3300" s="167"/>
      <c r="AZ3300" s="167"/>
      <c r="BA3300" s="167"/>
      <c r="BB3300" s="167"/>
      <c r="BC3300" s="167"/>
      <c r="BD3300" s="167"/>
    </row>
    <row r="3301" spans="2:56" ht="12" customHeight="1" x14ac:dyDescent="0.15">
      <c r="B3301" s="1058"/>
      <c r="C3301" s="1063"/>
      <c r="D3301" s="1061"/>
      <c r="E3301" s="1061"/>
      <c r="F3301" s="1061"/>
      <c r="G3301" s="1061"/>
      <c r="H3301" s="1061"/>
      <c r="I3301" s="1061"/>
      <c r="J3301" s="1062"/>
      <c r="K3301" s="192">
        <v>1</v>
      </c>
      <c r="L3301" s="1038" t="s">
        <v>534</v>
      </c>
      <c r="M3301" s="1039"/>
      <c r="N3301" s="1038" t="s">
        <v>486</v>
      </c>
      <c r="O3301" s="1039"/>
      <c r="P3301" s="1034" t="s">
        <v>332</v>
      </c>
      <c r="Q3301" s="1036"/>
      <c r="R3301" s="408" t="s">
        <v>532</v>
      </c>
      <c r="S3301" s="408"/>
      <c r="T3301" s="408"/>
      <c r="U3301" s="1034" t="s">
        <v>1648</v>
      </c>
      <c r="V3301" s="1036"/>
      <c r="W3301" s="1034" t="s">
        <v>551</v>
      </c>
      <c r="X3301" s="1035"/>
      <c r="Y3301" s="286"/>
      <c r="Z3301" s="286"/>
      <c r="AA3301" s="286"/>
      <c r="AB3301" s="286"/>
      <c r="AC3301" s="223"/>
      <c r="AD3301" s="223"/>
      <c r="AE3301" s="223"/>
      <c r="AF3301" s="223"/>
      <c r="AG3301" s="223"/>
      <c r="AH3301" s="223"/>
      <c r="AI3301" s="223"/>
      <c r="AJ3301" s="223"/>
      <c r="AK3301" s="1038"/>
      <c r="AL3301" s="1056"/>
      <c r="AM3301" s="1056"/>
      <c r="AN3301" s="799"/>
      <c r="AO3301" s="800"/>
      <c r="AP3301" s="3"/>
      <c r="AQ3301" s="222">
        <f>IF(P3301="材質劣化",2,IF(P3301="漏水",3,1))</f>
        <v>2</v>
      </c>
      <c r="AV3301" s="167"/>
      <c r="AW3301" s="167"/>
      <c r="AX3301" s="167"/>
      <c r="AY3301" s="167"/>
      <c r="AZ3301" s="167"/>
      <c r="BA3301" s="167"/>
      <c r="BB3301" s="167"/>
      <c r="BC3301" s="167"/>
      <c r="BD3301" s="167"/>
    </row>
    <row r="3302" spans="2:56" ht="12" customHeight="1" x14ac:dyDescent="0.15">
      <c r="B3302" s="1058"/>
      <c r="C3302" s="1063"/>
      <c r="D3302" s="1061"/>
      <c r="E3302" s="1061"/>
      <c r="F3302" s="1061"/>
      <c r="G3302" s="1061"/>
      <c r="H3302" s="1061"/>
      <c r="I3302" s="1061"/>
      <c r="J3302" s="1062"/>
      <c r="K3302" s="192">
        <v>2</v>
      </c>
      <c r="L3302" s="1038" t="s">
        <v>534</v>
      </c>
      <c r="M3302" s="1039"/>
      <c r="N3302" s="1038" t="s">
        <v>487</v>
      </c>
      <c r="O3302" s="1039"/>
      <c r="P3302" s="1034" t="s">
        <v>332</v>
      </c>
      <c r="Q3302" s="1036"/>
      <c r="R3302" s="408" t="s">
        <v>338</v>
      </c>
      <c r="S3302" s="408"/>
      <c r="T3302" s="408"/>
      <c r="U3302" s="1034" t="s">
        <v>54</v>
      </c>
      <c r="V3302" s="1036"/>
      <c r="W3302" s="1034" t="s">
        <v>551</v>
      </c>
      <c r="X3302" s="1035"/>
      <c r="Y3302" s="286"/>
      <c r="Z3302" s="286"/>
      <c r="AA3302" s="286"/>
      <c r="AB3302" s="286"/>
      <c r="AC3302" s="223"/>
      <c r="AD3302" s="223"/>
      <c r="AE3302" s="223"/>
      <c r="AF3302" s="223"/>
      <c r="AG3302" s="223"/>
      <c r="AH3302" s="223"/>
      <c r="AI3302" s="223"/>
      <c r="AJ3302" s="223"/>
      <c r="AK3302" s="1052" t="s">
        <v>1683</v>
      </c>
      <c r="AL3302" s="1053"/>
      <c r="AM3302" s="1053"/>
      <c r="AN3302" s="1054"/>
      <c r="AO3302" s="1055"/>
      <c r="AP3302" s="3"/>
      <c r="AQ3302" s="222">
        <f t="shared" ref="AQ3302:AQ3320" si="1531">IF(P3302="材質劣化",2,IF(P3302="漏水",3,1))</f>
        <v>2</v>
      </c>
      <c r="AV3302" s="167"/>
      <c r="AW3302" s="167"/>
      <c r="AX3302" s="167"/>
      <c r="AY3302" s="167"/>
      <c r="AZ3302" s="167"/>
      <c r="BA3302" s="167"/>
      <c r="BB3302" s="167"/>
      <c r="BC3302" s="167"/>
      <c r="BD3302" s="167"/>
    </row>
    <row r="3303" spans="2:56" ht="12" customHeight="1" x14ac:dyDescent="0.15">
      <c r="B3303" s="1058"/>
      <c r="C3303" s="1063"/>
      <c r="D3303" s="1061"/>
      <c r="E3303" s="1061"/>
      <c r="F3303" s="1061"/>
      <c r="G3303" s="1061"/>
      <c r="H3303" s="1061"/>
      <c r="I3303" s="1061"/>
      <c r="J3303" s="1062"/>
      <c r="K3303" s="192">
        <v>3</v>
      </c>
      <c r="L3303" s="1038" t="s">
        <v>331</v>
      </c>
      <c r="M3303" s="1039"/>
      <c r="N3303" s="1038" t="s">
        <v>354</v>
      </c>
      <c r="O3303" s="1039"/>
      <c r="P3303" s="1034" t="s">
        <v>332</v>
      </c>
      <c r="Q3303" s="1036"/>
      <c r="R3303" s="408" t="s">
        <v>532</v>
      </c>
      <c r="S3303" s="408"/>
      <c r="T3303" s="408"/>
      <c r="U3303" s="1034" t="s">
        <v>554</v>
      </c>
      <c r="V3303" s="1036"/>
      <c r="W3303" s="1034" t="s">
        <v>551</v>
      </c>
      <c r="X3303" s="1035"/>
      <c r="Y3303" s="286"/>
      <c r="Z3303" s="286"/>
      <c r="AA3303" s="286"/>
      <c r="AB3303" s="286"/>
      <c r="AC3303" s="223"/>
      <c r="AD3303" s="223"/>
      <c r="AE3303" s="223"/>
      <c r="AF3303" s="223"/>
      <c r="AG3303" s="223"/>
      <c r="AH3303" s="223"/>
      <c r="AI3303" s="223"/>
      <c r="AJ3303" s="223"/>
      <c r="AK3303" s="1052"/>
      <c r="AL3303" s="1053"/>
      <c r="AM3303" s="1053"/>
      <c r="AN3303" s="1054"/>
      <c r="AO3303" s="1055"/>
      <c r="AP3303" s="3"/>
      <c r="AQ3303" s="222">
        <f t="shared" si="1531"/>
        <v>2</v>
      </c>
      <c r="AV3303" s="167"/>
      <c r="AW3303" s="167"/>
      <c r="AX3303" s="167"/>
      <c r="AY3303" s="167"/>
      <c r="AZ3303" s="167"/>
      <c r="BA3303" s="167"/>
      <c r="BB3303" s="167"/>
      <c r="BC3303" s="167"/>
      <c r="BD3303" s="167"/>
    </row>
    <row r="3304" spans="2:56" ht="12" customHeight="1" x14ac:dyDescent="0.15">
      <c r="B3304" s="1058"/>
      <c r="C3304" s="1063"/>
      <c r="D3304" s="1061"/>
      <c r="E3304" s="1061"/>
      <c r="F3304" s="1061"/>
      <c r="G3304" s="1061"/>
      <c r="H3304" s="1061"/>
      <c r="I3304" s="1061"/>
      <c r="J3304" s="1062"/>
      <c r="K3304" s="192"/>
      <c r="L3304" s="1038"/>
      <c r="M3304" s="1039"/>
      <c r="N3304" s="1038"/>
      <c r="O3304" s="1039"/>
      <c r="P3304" s="1034"/>
      <c r="Q3304" s="1036"/>
      <c r="R3304" s="408"/>
      <c r="S3304" s="408"/>
      <c r="T3304" s="408"/>
      <c r="U3304" s="1034"/>
      <c r="V3304" s="1036"/>
      <c r="W3304" s="1034"/>
      <c r="X3304" s="1035"/>
      <c r="Y3304" s="286"/>
      <c r="Z3304" s="286"/>
      <c r="AA3304" s="286"/>
      <c r="AB3304" s="286"/>
      <c r="AC3304" s="223"/>
      <c r="AD3304" s="223"/>
      <c r="AE3304" s="223"/>
      <c r="AF3304" s="223"/>
      <c r="AG3304" s="223"/>
      <c r="AH3304" s="223"/>
      <c r="AI3304" s="223"/>
      <c r="AJ3304" s="223"/>
      <c r="AK3304" s="1052"/>
      <c r="AL3304" s="1053"/>
      <c r="AM3304" s="1053"/>
      <c r="AN3304" s="1054"/>
      <c r="AO3304" s="1055"/>
      <c r="AP3304" s="3"/>
      <c r="AQ3304" s="222">
        <f t="shared" si="1531"/>
        <v>1</v>
      </c>
      <c r="AV3304" s="167"/>
      <c r="AW3304" s="167"/>
      <c r="AX3304" s="167"/>
      <c r="AY3304" s="167"/>
      <c r="AZ3304" s="167"/>
      <c r="BA3304" s="167"/>
      <c r="BB3304" s="167"/>
      <c r="BC3304" s="167"/>
      <c r="BD3304" s="167"/>
    </row>
    <row r="3305" spans="2:56" ht="12" customHeight="1" x14ac:dyDescent="0.15">
      <c r="B3305" s="1058"/>
      <c r="C3305" s="1063"/>
      <c r="D3305" s="1061"/>
      <c r="E3305" s="1061"/>
      <c r="F3305" s="1061"/>
      <c r="G3305" s="1061"/>
      <c r="H3305" s="1061"/>
      <c r="I3305" s="1061"/>
      <c r="J3305" s="1062"/>
      <c r="K3305" s="192"/>
      <c r="L3305" s="1038"/>
      <c r="M3305" s="1039"/>
      <c r="N3305" s="1038"/>
      <c r="O3305" s="1039"/>
      <c r="P3305" s="1034"/>
      <c r="Q3305" s="1036"/>
      <c r="R3305" s="408"/>
      <c r="S3305" s="408"/>
      <c r="T3305" s="408"/>
      <c r="U3305" s="1034"/>
      <c r="V3305" s="1036"/>
      <c r="W3305" s="1034"/>
      <c r="X3305" s="1035"/>
      <c r="Y3305" s="286"/>
      <c r="Z3305" s="286"/>
      <c r="AA3305" s="286"/>
      <c r="AB3305" s="286"/>
      <c r="AC3305" s="223"/>
      <c r="AD3305" s="223"/>
      <c r="AE3305" s="223"/>
      <c r="AF3305" s="223"/>
      <c r="AG3305" s="223"/>
      <c r="AH3305" s="223"/>
      <c r="AI3305" s="223"/>
      <c r="AJ3305" s="223"/>
      <c r="AK3305" s="1052"/>
      <c r="AL3305" s="1053"/>
      <c r="AM3305" s="1053"/>
      <c r="AN3305" s="1054"/>
      <c r="AO3305" s="1055"/>
      <c r="AP3305" s="3"/>
      <c r="AQ3305" s="222">
        <f t="shared" si="1531"/>
        <v>1</v>
      </c>
      <c r="AV3305" s="167"/>
      <c r="AW3305" s="167"/>
      <c r="AX3305" s="167"/>
      <c r="AY3305" s="167"/>
      <c r="AZ3305" s="167"/>
      <c r="BA3305" s="167"/>
      <c r="BB3305" s="167"/>
      <c r="BC3305" s="167"/>
      <c r="BD3305" s="167"/>
    </row>
    <row r="3306" spans="2:56" ht="12" customHeight="1" x14ac:dyDescent="0.15">
      <c r="B3306" s="1058"/>
      <c r="C3306" s="1063"/>
      <c r="D3306" s="1061"/>
      <c r="E3306" s="1061"/>
      <c r="F3306" s="1061"/>
      <c r="G3306" s="1061"/>
      <c r="H3306" s="1061"/>
      <c r="I3306" s="1061"/>
      <c r="J3306" s="1062"/>
      <c r="K3306" s="192"/>
      <c r="L3306" s="1038"/>
      <c r="M3306" s="1039"/>
      <c r="N3306" s="1038"/>
      <c r="O3306" s="1039"/>
      <c r="P3306" s="1034"/>
      <c r="Q3306" s="1036"/>
      <c r="R3306" s="408"/>
      <c r="S3306" s="408"/>
      <c r="T3306" s="408"/>
      <c r="U3306" s="1034"/>
      <c r="V3306" s="1036"/>
      <c r="W3306" s="1034"/>
      <c r="X3306" s="1035"/>
      <c r="Y3306" s="286"/>
      <c r="Z3306" s="286"/>
      <c r="AA3306" s="286"/>
      <c r="AB3306" s="286"/>
      <c r="AC3306" s="223"/>
      <c r="AD3306" s="223"/>
      <c r="AE3306" s="223"/>
      <c r="AF3306" s="223"/>
      <c r="AG3306" s="223"/>
      <c r="AH3306" s="223"/>
      <c r="AI3306" s="223"/>
      <c r="AJ3306" s="223"/>
      <c r="AK3306" s="1052"/>
      <c r="AL3306" s="1053"/>
      <c r="AM3306" s="1053"/>
      <c r="AN3306" s="1054"/>
      <c r="AO3306" s="1055"/>
      <c r="AP3306" s="3"/>
      <c r="AQ3306" s="222">
        <f t="shared" si="1531"/>
        <v>1</v>
      </c>
      <c r="AV3306" s="167"/>
      <c r="AW3306" s="167"/>
      <c r="AX3306" s="167"/>
      <c r="AY3306" s="167"/>
      <c r="AZ3306" s="167"/>
      <c r="BA3306" s="167"/>
      <c r="BB3306" s="167"/>
      <c r="BC3306" s="167"/>
      <c r="BD3306" s="167"/>
    </row>
    <row r="3307" spans="2:56" s="162" customFormat="1" ht="12" customHeight="1" x14ac:dyDescent="0.15">
      <c r="B3307" s="1058"/>
      <c r="C3307" s="1063"/>
      <c r="D3307" s="1061"/>
      <c r="E3307" s="1061"/>
      <c r="F3307" s="1061"/>
      <c r="G3307" s="1061"/>
      <c r="H3307" s="1061"/>
      <c r="I3307" s="1061"/>
      <c r="J3307" s="1062"/>
      <c r="K3307" s="192"/>
      <c r="L3307" s="1038"/>
      <c r="M3307" s="1039"/>
      <c r="N3307" s="1038"/>
      <c r="O3307" s="1039"/>
      <c r="P3307" s="1034"/>
      <c r="Q3307" s="1036"/>
      <c r="R3307" s="408"/>
      <c r="S3307" s="408"/>
      <c r="T3307" s="408"/>
      <c r="U3307" s="1034"/>
      <c r="V3307" s="1036"/>
      <c r="W3307" s="1034"/>
      <c r="X3307" s="1035"/>
      <c r="Y3307" s="286"/>
      <c r="Z3307" s="286"/>
      <c r="AA3307" s="286"/>
      <c r="AB3307" s="286"/>
      <c r="AC3307" s="223"/>
      <c r="AD3307" s="223"/>
      <c r="AE3307" s="223"/>
      <c r="AF3307" s="223"/>
      <c r="AG3307" s="223"/>
      <c r="AH3307" s="223"/>
      <c r="AI3307" s="223"/>
      <c r="AJ3307" s="223"/>
      <c r="AK3307" s="1034"/>
      <c r="AL3307" s="1035"/>
      <c r="AM3307" s="1035"/>
      <c r="AN3307" s="788"/>
      <c r="AO3307" s="789"/>
      <c r="AP3307" s="3"/>
      <c r="AQ3307" s="222">
        <f t="shared" si="1531"/>
        <v>1</v>
      </c>
    </row>
    <row r="3308" spans="2:56" s="162" customFormat="1" ht="12" customHeight="1" x14ac:dyDescent="0.15">
      <c r="B3308" s="1058"/>
      <c r="C3308" s="1063"/>
      <c r="D3308" s="1061"/>
      <c r="E3308" s="1061"/>
      <c r="F3308" s="1061"/>
      <c r="G3308" s="1061"/>
      <c r="H3308" s="1061"/>
      <c r="I3308" s="1061"/>
      <c r="J3308" s="1062"/>
      <c r="K3308" s="192"/>
      <c r="L3308" s="1038"/>
      <c r="M3308" s="1039"/>
      <c r="N3308" s="1038"/>
      <c r="O3308" s="1039"/>
      <c r="P3308" s="1034"/>
      <c r="Q3308" s="1036"/>
      <c r="R3308" s="408"/>
      <c r="S3308" s="408"/>
      <c r="T3308" s="408"/>
      <c r="U3308" s="1034"/>
      <c r="V3308" s="1036"/>
      <c r="W3308" s="1034"/>
      <c r="X3308" s="1035"/>
      <c r="Y3308" s="286"/>
      <c r="Z3308" s="286"/>
      <c r="AA3308" s="286"/>
      <c r="AB3308" s="286"/>
      <c r="AC3308" s="223"/>
      <c r="AD3308" s="223"/>
      <c r="AE3308" s="223"/>
      <c r="AF3308" s="223"/>
      <c r="AG3308" s="223"/>
      <c r="AH3308" s="223"/>
      <c r="AI3308" s="223"/>
      <c r="AJ3308" s="223"/>
      <c r="AK3308" s="1034"/>
      <c r="AL3308" s="1035"/>
      <c r="AM3308" s="1035"/>
      <c r="AN3308" s="788"/>
      <c r="AO3308" s="789"/>
      <c r="AP3308" s="3"/>
      <c r="AQ3308" s="222">
        <f t="shared" si="1531"/>
        <v>1</v>
      </c>
    </row>
    <row r="3309" spans="2:56" s="162" customFormat="1" ht="12" customHeight="1" x14ac:dyDescent="0.15">
      <c r="B3309" s="1058"/>
      <c r="C3309" s="1063"/>
      <c r="D3309" s="1061"/>
      <c r="E3309" s="1061"/>
      <c r="F3309" s="1061"/>
      <c r="G3309" s="1061"/>
      <c r="H3309" s="1061"/>
      <c r="I3309" s="1061"/>
      <c r="J3309" s="1062"/>
      <c r="K3309" s="192"/>
      <c r="L3309" s="1038"/>
      <c r="M3309" s="1039"/>
      <c r="N3309" s="1038"/>
      <c r="O3309" s="1039"/>
      <c r="P3309" s="1034"/>
      <c r="Q3309" s="1036"/>
      <c r="R3309" s="408"/>
      <c r="S3309" s="408"/>
      <c r="T3309" s="408"/>
      <c r="U3309" s="1034"/>
      <c r="V3309" s="1036"/>
      <c r="W3309" s="1034"/>
      <c r="X3309" s="1035"/>
      <c r="Y3309" s="286"/>
      <c r="Z3309" s="286"/>
      <c r="AA3309" s="286"/>
      <c r="AB3309" s="286"/>
      <c r="AC3309" s="223"/>
      <c r="AD3309" s="223"/>
      <c r="AE3309" s="223"/>
      <c r="AF3309" s="223"/>
      <c r="AG3309" s="223"/>
      <c r="AH3309" s="223"/>
      <c r="AI3309" s="223"/>
      <c r="AJ3309" s="223"/>
      <c r="AK3309" s="1034"/>
      <c r="AL3309" s="1035"/>
      <c r="AM3309" s="1035"/>
      <c r="AN3309" s="788"/>
      <c r="AO3309" s="789"/>
      <c r="AP3309" s="3"/>
      <c r="AQ3309" s="222">
        <f t="shared" si="1531"/>
        <v>1</v>
      </c>
    </row>
    <row r="3310" spans="2:56" s="162" customFormat="1" ht="12" customHeight="1" x14ac:dyDescent="0.15">
      <c r="B3310" s="1058"/>
      <c r="C3310" s="1063"/>
      <c r="D3310" s="1061"/>
      <c r="E3310" s="1061"/>
      <c r="F3310" s="1061"/>
      <c r="G3310" s="1061"/>
      <c r="H3310" s="1061"/>
      <c r="I3310" s="1061"/>
      <c r="J3310" s="1062"/>
      <c r="K3310" s="192"/>
      <c r="L3310" s="1038"/>
      <c r="M3310" s="1039"/>
      <c r="N3310" s="1038"/>
      <c r="O3310" s="1039"/>
      <c r="P3310" s="1034"/>
      <c r="Q3310" s="1036"/>
      <c r="R3310" s="408"/>
      <c r="S3310" s="408"/>
      <c r="T3310" s="408"/>
      <c r="U3310" s="1034"/>
      <c r="V3310" s="1036"/>
      <c r="W3310" s="1034"/>
      <c r="X3310" s="1035"/>
      <c r="Y3310" s="286"/>
      <c r="Z3310" s="286"/>
      <c r="AA3310" s="286"/>
      <c r="AB3310" s="286"/>
      <c r="AC3310" s="223"/>
      <c r="AD3310" s="223"/>
      <c r="AE3310" s="223"/>
      <c r="AF3310" s="223"/>
      <c r="AG3310" s="223"/>
      <c r="AH3310" s="223"/>
      <c r="AI3310" s="223"/>
      <c r="AJ3310" s="223"/>
      <c r="AK3310" s="1034"/>
      <c r="AL3310" s="1035"/>
      <c r="AM3310" s="1035"/>
      <c r="AN3310" s="788"/>
      <c r="AO3310" s="789"/>
      <c r="AP3310" s="3"/>
      <c r="AQ3310" s="222">
        <f t="shared" si="1531"/>
        <v>1</v>
      </c>
    </row>
    <row r="3311" spans="2:56" s="162" customFormat="1" ht="12" customHeight="1" x14ac:dyDescent="0.15">
      <c r="B3311" s="1058"/>
      <c r="C3311" s="1063"/>
      <c r="D3311" s="1061"/>
      <c r="E3311" s="1061"/>
      <c r="F3311" s="1061"/>
      <c r="G3311" s="1061"/>
      <c r="H3311" s="1061"/>
      <c r="I3311" s="1061"/>
      <c r="J3311" s="1062"/>
      <c r="K3311" s="192"/>
      <c r="L3311" s="1038"/>
      <c r="M3311" s="1039"/>
      <c r="N3311" s="1038"/>
      <c r="O3311" s="1039"/>
      <c r="P3311" s="1034"/>
      <c r="Q3311" s="1036"/>
      <c r="R3311" s="408"/>
      <c r="S3311" s="408"/>
      <c r="T3311" s="408"/>
      <c r="U3311" s="1034"/>
      <c r="V3311" s="1036"/>
      <c r="W3311" s="1034"/>
      <c r="X3311" s="1035"/>
      <c r="Y3311" s="286"/>
      <c r="Z3311" s="286"/>
      <c r="AA3311" s="286"/>
      <c r="AB3311" s="286"/>
      <c r="AC3311" s="223"/>
      <c r="AD3311" s="223"/>
      <c r="AE3311" s="223"/>
      <c r="AF3311" s="223"/>
      <c r="AG3311" s="223"/>
      <c r="AH3311" s="223"/>
      <c r="AI3311" s="223"/>
      <c r="AJ3311" s="223"/>
      <c r="AK3311" s="1034"/>
      <c r="AL3311" s="1035"/>
      <c r="AM3311" s="1035"/>
      <c r="AN3311" s="788"/>
      <c r="AO3311" s="789"/>
      <c r="AP3311" s="3"/>
      <c r="AQ3311" s="222">
        <f t="shared" si="1531"/>
        <v>1</v>
      </c>
    </row>
    <row r="3312" spans="2:56" s="162" customFormat="1" ht="12" customHeight="1" x14ac:dyDescent="0.15">
      <c r="B3312" s="1058"/>
      <c r="C3312" s="1063"/>
      <c r="D3312" s="1061"/>
      <c r="E3312" s="1061"/>
      <c r="F3312" s="1061"/>
      <c r="G3312" s="1061"/>
      <c r="H3312" s="1061"/>
      <c r="I3312" s="1061"/>
      <c r="J3312" s="1062"/>
      <c r="K3312" s="192"/>
      <c r="L3312" s="1038"/>
      <c r="M3312" s="1039"/>
      <c r="N3312" s="1038"/>
      <c r="O3312" s="1039"/>
      <c r="P3312" s="1034"/>
      <c r="Q3312" s="1036"/>
      <c r="R3312" s="408"/>
      <c r="S3312" s="408"/>
      <c r="T3312" s="408"/>
      <c r="U3312" s="1034"/>
      <c r="V3312" s="1036"/>
      <c r="W3312" s="1034"/>
      <c r="X3312" s="1035"/>
      <c r="Y3312" s="286"/>
      <c r="Z3312" s="286"/>
      <c r="AA3312" s="286"/>
      <c r="AB3312" s="286"/>
      <c r="AC3312" s="223"/>
      <c r="AD3312" s="223"/>
      <c r="AE3312" s="223"/>
      <c r="AF3312" s="223"/>
      <c r="AG3312" s="223"/>
      <c r="AH3312" s="223"/>
      <c r="AI3312" s="223"/>
      <c r="AJ3312" s="223"/>
      <c r="AK3312" s="1034"/>
      <c r="AL3312" s="1035"/>
      <c r="AM3312" s="1035"/>
      <c r="AN3312" s="788"/>
      <c r="AO3312" s="789"/>
      <c r="AP3312" s="3"/>
      <c r="AQ3312" s="222">
        <f t="shared" si="1531"/>
        <v>1</v>
      </c>
    </row>
    <row r="3313" spans="2:46" s="162" customFormat="1" ht="12" customHeight="1" x14ac:dyDescent="0.15">
      <c r="B3313" s="1058"/>
      <c r="C3313" s="1063"/>
      <c r="D3313" s="1061"/>
      <c r="E3313" s="1061"/>
      <c r="F3313" s="1061"/>
      <c r="G3313" s="1061"/>
      <c r="H3313" s="1061"/>
      <c r="I3313" s="1061"/>
      <c r="J3313" s="1062"/>
      <c r="K3313" s="192"/>
      <c r="L3313" s="1038"/>
      <c r="M3313" s="1039"/>
      <c r="N3313" s="1038"/>
      <c r="O3313" s="1039"/>
      <c r="P3313" s="1034"/>
      <c r="Q3313" s="1036"/>
      <c r="R3313" s="408"/>
      <c r="S3313" s="408"/>
      <c r="T3313" s="408"/>
      <c r="U3313" s="1034"/>
      <c r="V3313" s="1036"/>
      <c r="W3313" s="1034"/>
      <c r="X3313" s="1035"/>
      <c r="Y3313" s="286"/>
      <c r="Z3313" s="286"/>
      <c r="AA3313" s="286"/>
      <c r="AB3313" s="286"/>
      <c r="AC3313" s="223"/>
      <c r="AD3313" s="223"/>
      <c r="AE3313" s="223"/>
      <c r="AF3313" s="223"/>
      <c r="AG3313" s="223"/>
      <c r="AH3313" s="223"/>
      <c r="AI3313" s="223"/>
      <c r="AJ3313" s="223"/>
      <c r="AK3313" s="1034"/>
      <c r="AL3313" s="1035"/>
      <c r="AM3313" s="1035"/>
      <c r="AN3313" s="788"/>
      <c r="AO3313" s="789"/>
      <c r="AP3313" s="3"/>
      <c r="AQ3313" s="222">
        <f t="shared" si="1531"/>
        <v>1</v>
      </c>
    </row>
    <row r="3314" spans="2:46" s="162" customFormat="1" ht="12" customHeight="1" x14ac:dyDescent="0.15">
      <c r="B3314" s="1058"/>
      <c r="C3314" s="1063"/>
      <c r="D3314" s="1061"/>
      <c r="E3314" s="1061"/>
      <c r="F3314" s="1061"/>
      <c r="G3314" s="1061"/>
      <c r="H3314" s="1061"/>
      <c r="I3314" s="1061"/>
      <c r="J3314" s="1062"/>
      <c r="K3314" s="192"/>
      <c r="L3314" s="1038"/>
      <c r="M3314" s="1039"/>
      <c r="N3314" s="1038"/>
      <c r="O3314" s="1039"/>
      <c r="P3314" s="1034"/>
      <c r="Q3314" s="1036"/>
      <c r="R3314" s="408"/>
      <c r="S3314" s="408"/>
      <c r="T3314" s="408"/>
      <c r="U3314" s="1034"/>
      <c r="V3314" s="1036"/>
      <c r="W3314" s="1034"/>
      <c r="X3314" s="1035"/>
      <c r="Y3314" s="286"/>
      <c r="Z3314" s="286"/>
      <c r="AA3314" s="286"/>
      <c r="AB3314" s="286"/>
      <c r="AC3314" s="223"/>
      <c r="AD3314" s="223"/>
      <c r="AE3314" s="223"/>
      <c r="AF3314" s="223"/>
      <c r="AG3314" s="223"/>
      <c r="AH3314" s="223"/>
      <c r="AI3314" s="223"/>
      <c r="AJ3314" s="223"/>
      <c r="AK3314" s="1034"/>
      <c r="AL3314" s="1035"/>
      <c r="AM3314" s="1035"/>
      <c r="AN3314" s="788"/>
      <c r="AO3314" s="789"/>
      <c r="AP3314" s="3"/>
      <c r="AQ3314" s="222">
        <f t="shared" si="1531"/>
        <v>1</v>
      </c>
    </row>
    <row r="3315" spans="2:46" s="162" customFormat="1" ht="12" customHeight="1" x14ac:dyDescent="0.15">
      <c r="B3315" s="1058"/>
      <c r="C3315" s="1063"/>
      <c r="D3315" s="1061"/>
      <c r="E3315" s="1061"/>
      <c r="F3315" s="1061"/>
      <c r="G3315" s="1061"/>
      <c r="H3315" s="1061"/>
      <c r="I3315" s="1061"/>
      <c r="J3315" s="1062"/>
      <c r="K3315" s="192"/>
      <c r="L3315" s="1038"/>
      <c r="M3315" s="1039"/>
      <c r="N3315" s="1038"/>
      <c r="O3315" s="1039"/>
      <c r="P3315" s="1034"/>
      <c r="Q3315" s="1036"/>
      <c r="R3315" s="408"/>
      <c r="S3315" s="408"/>
      <c r="T3315" s="408"/>
      <c r="U3315" s="1034"/>
      <c r="V3315" s="1036"/>
      <c r="W3315" s="1034"/>
      <c r="X3315" s="1035"/>
      <c r="Y3315" s="286"/>
      <c r="Z3315" s="286"/>
      <c r="AA3315" s="286"/>
      <c r="AB3315" s="286"/>
      <c r="AC3315" s="223"/>
      <c r="AD3315" s="223"/>
      <c r="AE3315" s="223"/>
      <c r="AF3315" s="223"/>
      <c r="AG3315" s="223"/>
      <c r="AH3315" s="223"/>
      <c r="AI3315" s="223"/>
      <c r="AJ3315" s="223"/>
      <c r="AK3315" s="1034"/>
      <c r="AL3315" s="1035"/>
      <c r="AM3315" s="1035"/>
      <c r="AN3315" s="788"/>
      <c r="AO3315" s="789"/>
      <c r="AP3315" s="3"/>
      <c r="AQ3315" s="222">
        <f t="shared" si="1531"/>
        <v>1</v>
      </c>
    </row>
    <row r="3316" spans="2:46" s="162" customFormat="1" ht="12" customHeight="1" x14ac:dyDescent="0.15">
      <c r="B3316" s="1058"/>
      <c r="C3316" s="1063"/>
      <c r="D3316" s="1061"/>
      <c r="E3316" s="1061"/>
      <c r="F3316" s="1061"/>
      <c r="G3316" s="1061"/>
      <c r="H3316" s="1061"/>
      <c r="I3316" s="1061"/>
      <c r="J3316" s="1062"/>
      <c r="K3316" s="192"/>
      <c r="L3316" s="1038"/>
      <c r="M3316" s="1039"/>
      <c r="N3316" s="1038"/>
      <c r="O3316" s="1039"/>
      <c r="P3316" s="1034"/>
      <c r="Q3316" s="1036"/>
      <c r="R3316" s="408"/>
      <c r="S3316" s="408"/>
      <c r="T3316" s="408"/>
      <c r="U3316" s="1034"/>
      <c r="V3316" s="1036"/>
      <c r="W3316" s="1034"/>
      <c r="X3316" s="1035"/>
      <c r="Y3316" s="286"/>
      <c r="Z3316" s="286"/>
      <c r="AA3316" s="286"/>
      <c r="AB3316" s="286"/>
      <c r="AC3316" s="223"/>
      <c r="AD3316" s="223"/>
      <c r="AE3316" s="223"/>
      <c r="AF3316" s="223"/>
      <c r="AG3316" s="223"/>
      <c r="AH3316" s="223"/>
      <c r="AI3316" s="223"/>
      <c r="AJ3316" s="223"/>
      <c r="AK3316" s="1034"/>
      <c r="AL3316" s="1035"/>
      <c r="AM3316" s="1035"/>
      <c r="AN3316" s="788"/>
      <c r="AO3316" s="789"/>
      <c r="AP3316" s="3"/>
      <c r="AQ3316" s="222">
        <f t="shared" si="1531"/>
        <v>1</v>
      </c>
    </row>
    <row r="3317" spans="2:46" s="162" customFormat="1" ht="12" customHeight="1" x14ac:dyDescent="0.15">
      <c r="B3317" s="1058"/>
      <c r="C3317" s="1063"/>
      <c r="D3317" s="1061"/>
      <c r="E3317" s="1061"/>
      <c r="F3317" s="1061"/>
      <c r="G3317" s="1061"/>
      <c r="H3317" s="1061"/>
      <c r="I3317" s="1061"/>
      <c r="J3317" s="1062"/>
      <c r="K3317" s="192"/>
      <c r="L3317" s="1038"/>
      <c r="M3317" s="1039"/>
      <c r="N3317" s="1038"/>
      <c r="O3317" s="1039"/>
      <c r="P3317" s="1034"/>
      <c r="Q3317" s="1036"/>
      <c r="R3317" s="408"/>
      <c r="S3317" s="408"/>
      <c r="T3317" s="408"/>
      <c r="U3317" s="1034"/>
      <c r="V3317" s="1036"/>
      <c r="W3317" s="1034"/>
      <c r="X3317" s="1035"/>
      <c r="Y3317" s="286"/>
      <c r="Z3317" s="286"/>
      <c r="AA3317" s="286"/>
      <c r="AB3317" s="286"/>
      <c r="AC3317" s="223"/>
      <c r="AD3317" s="223"/>
      <c r="AE3317" s="223"/>
      <c r="AF3317" s="223"/>
      <c r="AG3317" s="223"/>
      <c r="AH3317" s="223"/>
      <c r="AI3317" s="223"/>
      <c r="AJ3317" s="223"/>
      <c r="AK3317" s="1034"/>
      <c r="AL3317" s="1035"/>
      <c r="AM3317" s="1035"/>
      <c r="AN3317" s="788"/>
      <c r="AO3317" s="789"/>
      <c r="AP3317" s="3"/>
      <c r="AQ3317" s="222">
        <f t="shared" si="1531"/>
        <v>1</v>
      </c>
    </row>
    <row r="3318" spans="2:46" s="162" customFormat="1" ht="12" customHeight="1" x14ac:dyDescent="0.15">
      <c r="B3318" s="1058"/>
      <c r="C3318" s="1063"/>
      <c r="D3318" s="1061"/>
      <c r="E3318" s="1061"/>
      <c r="F3318" s="1061"/>
      <c r="G3318" s="1061"/>
      <c r="H3318" s="1061"/>
      <c r="I3318" s="1061"/>
      <c r="J3318" s="1062"/>
      <c r="K3318" s="192"/>
      <c r="L3318" s="1038"/>
      <c r="M3318" s="1039"/>
      <c r="N3318" s="1038"/>
      <c r="O3318" s="1039"/>
      <c r="P3318" s="1034"/>
      <c r="Q3318" s="1036"/>
      <c r="R3318" s="408"/>
      <c r="S3318" s="408"/>
      <c r="T3318" s="408"/>
      <c r="U3318" s="1034"/>
      <c r="V3318" s="1036"/>
      <c r="W3318" s="1034"/>
      <c r="X3318" s="1035"/>
      <c r="Y3318" s="286"/>
      <c r="Z3318" s="286"/>
      <c r="AA3318" s="286"/>
      <c r="AB3318" s="286"/>
      <c r="AC3318" s="223"/>
      <c r="AD3318" s="223"/>
      <c r="AE3318" s="223"/>
      <c r="AF3318" s="223"/>
      <c r="AG3318" s="223"/>
      <c r="AH3318" s="223"/>
      <c r="AI3318" s="223"/>
      <c r="AJ3318" s="223"/>
      <c r="AK3318" s="1034"/>
      <c r="AL3318" s="1035"/>
      <c r="AM3318" s="1035"/>
      <c r="AN3318" s="788"/>
      <c r="AO3318" s="789"/>
      <c r="AP3318" s="3"/>
      <c r="AQ3318" s="222">
        <f t="shared" si="1531"/>
        <v>1</v>
      </c>
    </row>
    <row r="3319" spans="2:46" s="162" customFormat="1" ht="12" customHeight="1" x14ac:dyDescent="0.15">
      <c r="B3319" s="1058"/>
      <c r="C3319" s="1063"/>
      <c r="D3319" s="1061"/>
      <c r="E3319" s="1061"/>
      <c r="F3319" s="1061"/>
      <c r="G3319" s="1061"/>
      <c r="H3319" s="1061"/>
      <c r="I3319" s="1061"/>
      <c r="J3319" s="1062"/>
      <c r="K3319" s="192"/>
      <c r="L3319" s="1038"/>
      <c r="M3319" s="1039"/>
      <c r="N3319" s="1038"/>
      <c r="O3319" s="1039"/>
      <c r="P3319" s="1034"/>
      <c r="Q3319" s="1036"/>
      <c r="R3319" s="408"/>
      <c r="S3319" s="408"/>
      <c r="T3319" s="408"/>
      <c r="U3319" s="1034"/>
      <c r="V3319" s="1036"/>
      <c r="W3319" s="1034"/>
      <c r="X3319" s="1035"/>
      <c r="Y3319" s="286"/>
      <c r="Z3319" s="286"/>
      <c r="AA3319" s="286"/>
      <c r="AB3319" s="286"/>
      <c r="AC3319" s="223"/>
      <c r="AD3319" s="223"/>
      <c r="AE3319" s="223"/>
      <c r="AF3319" s="223"/>
      <c r="AG3319" s="223"/>
      <c r="AH3319" s="223"/>
      <c r="AI3319" s="223"/>
      <c r="AJ3319" s="223"/>
      <c r="AK3319" s="1034"/>
      <c r="AL3319" s="1035"/>
      <c r="AM3319" s="1035"/>
      <c r="AN3319" s="788"/>
      <c r="AO3319" s="789"/>
      <c r="AP3319" s="3"/>
      <c r="AQ3319" s="222">
        <f t="shared" si="1531"/>
        <v>1</v>
      </c>
    </row>
    <row r="3320" spans="2:46" s="162" customFormat="1" ht="12" customHeight="1" x14ac:dyDescent="0.15">
      <c r="B3320" s="1058"/>
      <c r="C3320" s="1063"/>
      <c r="D3320" s="1061"/>
      <c r="E3320" s="1061"/>
      <c r="F3320" s="1061"/>
      <c r="G3320" s="1061"/>
      <c r="H3320" s="1061"/>
      <c r="I3320" s="1061"/>
      <c r="J3320" s="1062"/>
      <c r="K3320" s="192"/>
      <c r="L3320" s="1038"/>
      <c r="M3320" s="1039"/>
      <c r="N3320" s="1038"/>
      <c r="O3320" s="1039"/>
      <c r="P3320" s="1034"/>
      <c r="Q3320" s="1036"/>
      <c r="R3320" s="408"/>
      <c r="S3320" s="408"/>
      <c r="T3320" s="408"/>
      <c r="U3320" s="1034"/>
      <c r="V3320" s="1036"/>
      <c r="W3320" s="1034"/>
      <c r="X3320" s="1035"/>
      <c r="Y3320" s="286"/>
      <c r="Z3320" s="286"/>
      <c r="AA3320" s="286"/>
      <c r="AB3320" s="286"/>
      <c r="AC3320" s="223"/>
      <c r="AD3320" s="223"/>
      <c r="AE3320" s="223"/>
      <c r="AF3320" s="223"/>
      <c r="AG3320" s="223"/>
      <c r="AH3320" s="223"/>
      <c r="AI3320" s="223"/>
      <c r="AJ3320" s="223"/>
      <c r="AK3320" s="1034"/>
      <c r="AL3320" s="1035"/>
      <c r="AM3320" s="1035"/>
      <c r="AN3320" s="788"/>
      <c r="AO3320" s="789"/>
      <c r="AP3320" s="3"/>
      <c r="AQ3320" s="222">
        <f t="shared" si="1531"/>
        <v>1</v>
      </c>
    </row>
    <row r="3321" spans="2:46" s="162" customFormat="1" ht="12" customHeight="1" x14ac:dyDescent="0.15">
      <c r="B3321" s="1058"/>
      <c r="C3321" s="1063"/>
      <c r="D3321" s="1061"/>
      <c r="E3321" s="1061"/>
      <c r="F3321" s="1061"/>
      <c r="G3321" s="1061"/>
      <c r="H3321" s="1061"/>
      <c r="I3321" s="1061"/>
      <c r="J3321" s="1062"/>
      <c r="K3321" s="1016" t="s">
        <v>216</v>
      </c>
      <c r="L3321" s="1016" t="s">
        <v>215</v>
      </c>
      <c r="M3321" s="1016"/>
      <c r="N3321" s="1016"/>
      <c r="O3321" s="1016"/>
      <c r="P3321" s="1016"/>
      <c r="Q3321" s="1016"/>
      <c r="R3321" s="1016"/>
      <c r="S3321" s="1016"/>
      <c r="T3321" s="1016"/>
      <c r="U3321" s="1016"/>
      <c r="V3321" s="1016"/>
      <c r="W3321" s="1016"/>
      <c r="X3321" s="1016"/>
      <c r="Y3321" s="1040" t="s">
        <v>466</v>
      </c>
      <c r="Z3321" s="1041"/>
      <c r="AA3321" s="1041"/>
      <c r="AB3321" s="1042"/>
      <c r="AC3321" s="224">
        <f t="shared" ref="AC3321:AJ3321" si="1532">SUM(AC3301:AC3320)</f>
        <v>0</v>
      </c>
      <c r="AD3321" s="224">
        <f t="shared" si="1532"/>
        <v>0</v>
      </c>
      <c r="AE3321" s="224">
        <f t="shared" si="1532"/>
        <v>0</v>
      </c>
      <c r="AF3321" s="224">
        <f t="shared" si="1532"/>
        <v>0</v>
      </c>
      <c r="AG3321" s="224">
        <f t="shared" si="1532"/>
        <v>0</v>
      </c>
      <c r="AH3321" s="224">
        <f t="shared" si="1532"/>
        <v>0</v>
      </c>
      <c r="AI3321" s="224">
        <f t="shared" si="1532"/>
        <v>0</v>
      </c>
      <c r="AJ3321" s="224">
        <f t="shared" si="1532"/>
        <v>0</v>
      </c>
      <c r="AK3321" s="1040" t="s">
        <v>214</v>
      </c>
      <c r="AL3321" s="1041"/>
      <c r="AM3321" s="1041"/>
      <c r="AN3321" s="788"/>
      <c r="AO3321" s="789"/>
      <c r="AP3321" s="3"/>
    </row>
    <row r="3322" spans="2:46" s="162" customFormat="1" ht="12" customHeight="1" x14ac:dyDescent="0.15">
      <c r="B3322" s="1058"/>
      <c r="C3322" s="1063"/>
      <c r="D3322" s="1061"/>
      <c r="E3322" s="1061"/>
      <c r="F3322" s="1061"/>
      <c r="G3322" s="1061"/>
      <c r="H3322" s="1061"/>
      <c r="I3322" s="1061"/>
      <c r="J3322" s="1062"/>
      <c r="K3322" s="1016"/>
      <c r="L3322" s="1016" t="s">
        <v>467</v>
      </c>
      <c r="M3322" s="1016"/>
      <c r="N3322" s="1016"/>
      <c r="O3322" s="1016" t="s">
        <v>213</v>
      </c>
      <c r="P3322" s="1016"/>
      <c r="Q3322" s="1016"/>
      <c r="R3322" s="1016"/>
      <c r="S3322" s="1016"/>
      <c r="T3322" s="1016"/>
      <c r="U3322" s="1016"/>
      <c r="V3322" s="1016"/>
      <c r="W3322" s="1016"/>
      <c r="X3322" s="1016"/>
      <c r="Y3322" s="193">
        <f>COUNTIF(Y3301:Y3320,"○")</f>
        <v>0</v>
      </c>
      <c r="Z3322" s="193">
        <f>COUNTIF(Z3301:Z3320,"○")</f>
        <v>0</v>
      </c>
      <c r="AA3322" s="193">
        <f>COUNTIF(AA3301:AA3320,"○")</f>
        <v>0</v>
      </c>
      <c r="AB3322" s="193">
        <f>COUNTIF(AB3301:AB3320,"○")</f>
        <v>0</v>
      </c>
      <c r="AC3322" s="193">
        <f t="shared" ref="AC3322:AJ3322" si="1533">COUNT(AC3301:AC3320)</f>
        <v>0</v>
      </c>
      <c r="AD3322" s="193">
        <f t="shared" si="1533"/>
        <v>0</v>
      </c>
      <c r="AE3322" s="193">
        <f t="shared" si="1533"/>
        <v>0</v>
      </c>
      <c r="AF3322" s="193">
        <f t="shared" si="1533"/>
        <v>0</v>
      </c>
      <c r="AG3322" s="193">
        <f t="shared" si="1533"/>
        <v>0</v>
      </c>
      <c r="AH3322" s="193">
        <f t="shared" si="1533"/>
        <v>0</v>
      </c>
      <c r="AI3322" s="193">
        <f t="shared" si="1533"/>
        <v>0</v>
      </c>
      <c r="AJ3322" s="193">
        <f t="shared" si="1533"/>
        <v>0</v>
      </c>
      <c r="AK3322" s="1043"/>
      <c r="AL3322" s="1044"/>
      <c r="AM3322" s="1044"/>
      <c r="AN3322" s="1044"/>
      <c r="AO3322" s="1045"/>
      <c r="AP3322" s="3"/>
    </row>
    <row r="3323" spans="2:46" ht="12" customHeight="1" x14ac:dyDescent="0.15">
      <c r="B3323" s="1058"/>
      <c r="C3323" s="1063"/>
      <c r="D3323" s="1061"/>
      <c r="E3323" s="1061"/>
      <c r="F3323" s="1061"/>
      <c r="G3323" s="1061"/>
      <c r="H3323" s="1061"/>
      <c r="I3323" s="1061"/>
      <c r="J3323" s="1062"/>
      <c r="K3323" s="1016"/>
      <c r="L3323" s="1016"/>
      <c r="M3323" s="1016"/>
      <c r="N3323" s="1016"/>
      <c r="O3323" s="1016" t="s">
        <v>468</v>
      </c>
      <c r="P3323" s="1016"/>
      <c r="Q3323" s="1016"/>
      <c r="R3323" s="1016"/>
      <c r="S3323" s="1016"/>
      <c r="T3323" s="1016"/>
      <c r="U3323" s="1016"/>
      <c r="V3323" s="1016"/>
      <c r="W3323" s="1016"/>
      <c r="X3323" s="1016"/>
      <c r="Y3323" s="1034" t="str">
        <f>IF(Y3322&gt;0,"Ⅳ",IF(Z3322&gt;0,"Ⅲ",IF(AA3322&gt;0,"Ⅱa",IF(AB3322&gt;0,"Ⅱb","Ⅰ"))))</f>
        <v>Ⅰ</v>
      </c>
      <c r="Z3323" s="1035"/>
      <c r="AA3323" s="1035"/>
      <c r="AB3323" s="1036"/>
      <c r="AC3323" s="1034" t="str">
        <f>IF(AC3322&gt;0,"Ⅳ",IF(AD3322&gt;0,"Ⅲ",IF(AE3322&gt;0,"Ⅱa",IF(AF3322&gt;0,"Ⅱb","Ⅰ"))))</f>
        <v>Ⅰ</v>
      </c>
      <c r="AD3323" s="1035"/>
      <c r="AE3323" s="1035"/>
      <c r="AF3323" s="1036"/>
      <c r="AG3323" s="1034" t="str">
        <f>IF(AG3322&gt;0,"Ⅳ",IF(AH3322&gt;0,"Ⅲ",IF(AI3322&gt;0,"Ⅱa",IF(AJ3322&gt;0,"Ⅱb","Ⅰ"))))</f>
        <v>Ⅰ</v>
      </c>
      <c r="AH3323" s="1035"/>
      <c r="AI3323" s="1035"/>
      <c r="AJ3323" s="1036"/>
      <c r="AK3323" s="1046"/>
      <c r="AL3323" s="1047"/>
      <c r="AM3323" s="1047"/>
      <c r="AN3323" s="1047"/>
      <c r="AO3323" s="1048"/>
      <c r="AP3323" s="3"/>
      <c r="AQ3323" s="282" t="s">
        <v>312</v>
      </c>
      <c r="AR3323" s="282" t="s">
        <v>313</v>
      </c>
      <c r="AS3323" s="699" t="s">
        <v>316</v>
      </c>
      <c r="AT3323" s="1026"/>
    </row>
    <row r="3324" spans="2:46" ht="12" customHeight="1" x14ac:dyDescent="0.15">
      <c r="B3324" s="1058"/>
      <c r="C3324" s="1063"/>
      <c r="D3324" s="1061"/>
      <c r="E3324" s="1061"/>
      <c r="F3324" s="1061"/>
      <c r="G3324" s="1061"/>
      <c r="H3324" s="1061"/>
      <c r="I3324" s="1061"/>
      <c r="J3324" s="1062"/>
      <c r="K3324" s="1016"/>
      <c r="L3324" s="1016" t="s">
        <v>469</v>
      </c>
      <c r="M3324" s="1016"/>
      <c r="N3324" s="1016"/>
      <c r="O3324" s="1016" t="s">
        <v>212</v>
      </c>
      <c r="P3324" s="1016"/>
      <c r="Q3324" s="1016"/>
      <c r="R3324" s="1016"/>
      <c r="S3324" s="1016"/>
      <c r="T3324" s="1016"/>
      <c r="U3324" s="1016"/>
      <c r="V3324" s="1016"/>
      <c r="W3324" s="1016"/>
      <c r="X3324" s="1016"/>
      <c r="Y3324" s="187" t="s">
        <v>32</v>
      </c>
      <c r="Z3324" s="187" t="s">
        <v>33</v>
      </c>
      <c r="AA3324" s="1027" t="s">
        <v>34</v>
      </c>
      <c r="AB3324" s="1027"/>
      <c r="AC3324" s="187" t="s">
        <v>32</v>
      </c>
      <c r="AD3324" s="187" t="s">
        <v>33</v>
      </c>
      <c r="AE3324" s="1027" t="s">
        <v>34</v>
      </c>
      <c r="AF3324" s="1027"/>
      <c r="AG3324" s="187" t="s">
        <v>32</v>
      </c>
      <c r="AH3324" s="187" t="s">
        <v>33</v>
      </c>
      <c r="AI3324" s="1027" t="s">
        <v>34</v>
      </c>
      <c r="AJ3324" s="1027"/>
      <c r="AK3324" s="1046"/>
      <c r="AL3324" s="1047"/>
      <c r="AM3324" s="1047"/>
      <c r="AN3324" s="1047"/>
      <c r="AO3324" s="1048"/>
      <c r="AP3324" s="3"/>
      <c r="AQ3324" s="1028">
        <f>+Y3322+Z3322</f>
        <v>0</v>
      </c>
      <c r="AR3324" s="1029"/>
      <c r="AS3324" s="1028">
        <f>+AA3322+AB3322</f>
        <v>0</v>
      </c>
      <c r="AT3324" s="1029"/>
    </row>
    <row r="3325" spans="2:46" ht="12" customHeight="1" x14ac:dyDescent="0.15">
      <c r="B3325" s="1058"/>
      <c r="C3325" s="1063"/>
      <c r="D3325" s="1061"/>
      <c r="E3325" s="1061"/>
      <c r="F3325" s="1061"/>
      <c r="G3325" s="1061"/>
      <c r="H3325" s="1061"/>
      <c r="I3325" s="1061"/>
      <c r="J3325" s="1062"/>
      <c r="K3325" s="1016"/>
      <c r="L3325" s="1016"/>
      <c r="M3325" s="1016"/>
      <c r="N3325" s="1016"/>
      <c r="O3325" s="1016" t="s">
        <v>470</v>
      </c>
      <c r="P3325" s="1016"/>
      <c r="Q3325" s="1016"/>
      <c r="R3325" s="1016"/>
      <c r="S3325" s="1016"/>
      <c r="T3325" s="1016"/>
      <c r="U3325" s="1016"/>
      <c r="V3325" s="1016"/>
      <c r="W3325" s="1016"/>
      <c r="X3325" s="1016"/>
      <c r="Y3325" s="193" t="str">
        <f>IF(Y3322=0,"",1)</f>
        <v/>
      </c>
      <c r="Z3325" s="193" t="str">
        <f>IF(Z3322=0,"",1)</f>
        <v/>
      </c>
      <c r="AA3325" s="1030" t="str">
        <f>IF(AQ3324=1,"",IF(AS3324&gt;0,1,""))</f>
        <v/>
      </c>
      <c r="AB3325" s="1031"/>
      <c r="AC3325" s="193">
        <f>+AC3322</f>
        <v>0</v>
      </c>
      <c r="AD3325" s="193">
        <f>AD3322</f>
        <v>0</v>
      </c>
      <c r="AE3325" s="1030">
        <f>AE3322+AF3322</f>
        <v>0</v>
      </c>
      <c r="AF3325" s="1031"/>
      <c r="AG3325" s="193">
        <f>AG3322</f>
        <v>0</v>
      </c>
      <c r="AH3325" s="193">
        <f>AH3322</f>
        <v>0</v>
      </c>
      <c r="AI3325" s="1030">
        <f>AI3322+AJ3322</f>
        <v>0</v>
      </c>
      <c r="AJ3325" s="1031"/>
      <c r="AK3325" s="1046"/>
      <c r="AL3325" s="1047"/>
      <c r="AM3325" s="1047"/>
      <c r="AN3325" s="1047"/>
      <c r="AO3325" s="1048"/>
      <c r="AP3325" s="3"/>
      <c r="AQ3325" s="197">
        <f>+Y3322+AC3325+AG3325</f>
        <v>0</v>
      </c>
      <c r="AR3325" s="197">
        <f>+Z3322+AD3325+AH3325</f>
        <v>0</v>
      </c>
      <c r="AS3325" s="1032">
        <f>+AS3324+AE3325+AI3325</f>
        <v>0</v>
      </c>
      <c r="AT3325" s="1033"/>
    </row>
    <row r="3326" spans="2:46" ht="12" customHeight="1" x14ac:dyDescent="0.15">
      <c r="B3326" s="1058"/>
      <c r="C3326" s="1063"/>
      <c r="D3326" s="1061"/>
      <c r="E3326" s="1061"/>
      <c r="F3326" s="1061"/>
      <c r="G3326" s="1061"/>
      <c r="H3326" s="1061"/>
      <c r="I3326" s="1061"/>
      <c r="J3326" s="1062"/>
      <c r="K3326" s="1016"/>
      <c r="L3326" s="1016"/>
      <c r="M3326" s="1016"/>
      <c r="N3326" s="1016"/>
      <c r="O3326" s="1016" t="s">
        <v>471</v>
      </c>
      <c r="P3326" s="1016"/>
      <c r="Q3326" s="1016"/>
      <c r="R3326" s="1016"/>
      <c r="S3326" s="1016"/>
      <c r="T3326" s="1016"/>
      <c r="U3326" s="1016"/>
      <c r="V3326" s="1016"/>
      <c r="W3326" s="1016"/>
      <c r="X3326" s="1016"/>
      <c r="Y3326" s="1034" t="s">
        <v>875</v>
      </c>
      <c r="Z3326" s="1035"/>
      <c r="AA3326" s="1035"/>
      <c r="AB3326" s="1036"/>
      <c r="AC3326" s="1034" t="str">
        <f>IF(AC3325&gt;0,"Ⅳ",IF(AD3325&gt;0,"Ⅲ",IF(AE3325&gt;0,"Ⅱ","Ⅰ")))</f>
        <v>Ⅰ</v>
      </c>
      <c r="AD3326" s="1035"/>
      <c r="AE3326" s="1035"/>
      <c r="AF3326" s="1036"/>
      <c r="AG3326" s="1034" t="str">
        <f>IF(AG3325&gt;0,"Ⅳ",IF(AH3325&gt;0,"Ⅲ",IF(AI3325&gt;0,"Ⅱ","Ⅰ")))</f>
        <v>Ⅰ</v>
      </c>
      <c r="AH3326" s="1035"/>
      <c r="AI3326" s="1035"/>
      <c r="AJ3326" s="1036"/>
      <c r="AK3326" s="1046"/>
      <c r="AL3326" s="1047"/>
      <c r="AM3326" s="1047"/>
      <c r="AN3326" s="1047"/>
      <c r="AO3326" s="1048"/>
      <c r="AP3326" s="3"/>
      <c r="AQ3326" s="1037" t="str">
        <f>IF(AQ3325&gt;0,"Ⅳ",IF(AR3325&gt;0,"Ⅲ",IF(AS3325&gt;0,"Ⅱ","Ⅰ")))</f>
        <v>Ⅰ</v>
      </c>
      <c r="AR3326" s="1037"/>
      <c r="AS3326" s="1037"/>
      <c r="AT3326" s="1037"/>
    </row>
    <row r="3327" spans="2:46" ht="12" customHeight="1" x14ac:dyDescent="0.15">
      <c r="B3327" s="1058"/>
      <c r="C3327" s="1063"/>
      <c r="D3327" s="1061"/>
      <c r="E3327" s="1061"/>
      <c r="F3327" s="1061"/>
      <c r="G3327" s="1061"/>
      <c r="H3327" s="1061"/>
      <c r="I3327" s="1061"/>
      <c r="J3327" s="1062"/>
      <c r="K3327" s="1016"/>
      <c r="L3327" s="1016"/>
      <c r="M3327" s="1016"/>
      <c r="N3327" s="1016"/>
      <c r="O3327" s="1016" t="s">
        <v>472</v>
      </c>
      <c r="P3327" s="1016"/>
      <c r="Q3327" s="1016"/>
      <c r="R3327" s="1016"/>
      <c r="S3327" s="1016"/>
      <c r="T3327" s="1016"/>
      <c r="U3327" s="1016"/>
      <c r="V3327" s="1016"/>
      <c r="W3327" s="1016"/>
      <c r="X3327" s="1016"/>
      <c r="Y3327" s="1034" t="str">
        <f>IF(COUNTIF(Y3326:AJ3326,"Ⅳ")&gt;0,"Ⅳ",IF(COUNTIF(Y3326:AJ3326,"Ⅲ")&gt;0,"Ⅲ",IF(COUNTIF(Y3326:AJ3326,"Ⅱ")&gt;0,"Ⅱ","Ⅰ")))</f>
        <v>Ⅰ</v>
      </c>
      <c r="Z3327" s="1035"/>
      <c r="AA3327" s="1035"/>
      <c r="AB3327" s="1035"/>
      <c r="AC3327" s="1035"/>
      <c r="AD3327" s="1035"/>
      <c r="AE3327" s="1035"/>
      <c r="AF3327" s="1035"/>
      <c r="AG3327" s="1035"/>
      <c r="AH3327" s="1035"/>
      <c r="AI3327" s="1035"/>
      <c r="AJ3327" s="1036"/>
      <c r="AK3327" s="1049"/>
      <c r="AL3327" s="1050"/>
      <c r="AM3327" s="1050"/>
      <c r="AN3327" s="1050"/>
      <c r="AO3327" s="1051"/>
      <c r="AP3327" s="3"/>
    </row>
    <row r="3328" spans="2:46" ht="14.25" customHeight="1" x14ac:dyDescent="0.15">
      <c r="B3328" s="1058"/>
      <c r="C3328" s="1063"/>
      <c r="D3328" s="1061"/>
      <c r="E3328" s="1061"/>
      <c r="F3328" s="1061"/>
      <c r="G3328" s="1061"/>
      <c r="H3328" s="1061"/>
      <c r="I3328" s="1061"/>
      <c r="J3328" s="1062"/>
      <c r="K3328" s="1016" t="s">
        <v>169</v>
      </c>
      <c r="L3328" s="1017"/>
      <c r="M3328" s="1017"/>
      <c r="N3328" s="1017"/>
      <c r="O3328" s="1017"/>
      <c r="P3328" s="1017"/>
      <c r="Q3328" s="1017"/>
      <c r="R3328" s="1017"/>
      <c r="S3328" s="1017"/>
      <c r="T3328" s="1017"/>
      <c r="U3328" s="1017"/>
      <c r="V3328" s="1017"/>
      <c r="W3328" s="1017"/>
      <c r="X3328" s="1017"/>
      <c r="Y3328" s="1017"/>
      <c r="Z3328" s="1017"/>
      <c r="AA3328" s="1017"/>
      <c r="AB3328" s="1017"/>
      <c r="AC3328" s="1017"/>
      <c r="AD3328" s="1017"/>
      <c r="AE3328" s="1017"/>
      <c r="AF3328" s="1017"/>
      <c r="AG3328" s="1017"/>
      <c r="AH3328" s="1017"/>
      <c r="AI3328" s="1017"/>
      <c r="AJ3328" s="1017"/>
      <c r="AK3328" s="1017"/>
      <c r="AL3328" s="1017"/>
      <c r="AM3328" s="1017"/>
      <c r="AN3328" s="1017"/>
      <c r="AO3328" s="1017"/>
      <c r="AP3328" s="3"/>
    </row>
    <row r="3329" spans="2:86" ht="14.25" customHeight="1" x14ac:dyDescent="0.15">
      <c r="B3329" s="1058"/>
      <c r="C3329" s="1063"/>
      <c r="D3329" s="1061"/>
      <c r="E3329" s="1061"/>
      <c r="F3329" s="1061"/>
      <c r="G3329" s="1061"/>
      <c r="H3329" s="1061"/>
      <c r="I3329" s="1061"/>
      <c r="J3329" s="1062"/>
      <c r="K3329" s="1016"/>
      <c r="L3329" s="1017"/>
      <c r="M3329" s="1017"/>
      <c r="N3329" s="1017"/>
      <c r="O3329" s="1017"/>
      <c r="P3329" s="1017"/>
      <c r="Q3329" s="1017"/>
      <c r="R3329" s="1017"/>
      <c r="S3329" s="1017"/>
      <c r="T3329" s="1017"/>
      <c r="U3329" s="1017"/>
      <c r="V3329" s="1017"/>
      <c r="W3329" s="1017"/>
      <c r="X3329" s="1017"/>
      <c r="Y3329" s="1017"/>
      <c r="Z3329" s="1017"/>
      <c r="AA3329" s="1017"/>
      <c r="AB3329" s="1017"/>
      <c r="AC3329" s="1017"/>
      <c r="AD3329" s="1017"/>
      <c r="AE3329" s="1017"/>
      <c r="AF3329" s="1017"/>
      <c r="AG3329" s="1017"/>
      <c r="AH3329" s="1017"/>
      <c r="AI3329" s="1017"/>
      <c r="AJ3329" s="1017"/>
      <c r="AK3329" s="1017"/>
      <c r="AL3329" s="1017"/>
      <c r="AM3329" s="1017"/>
      <c r="AN3329" s="1017"/>
      <c r="AO3329" s="1017"/>
      <c r="AP3329" s="3"/>
    </row>
    <row r="3330" spans="2:86" ht="12" customHeight="1" x14ac:dyDescent="0.15">
      <c r="B3330" s="1058"/>
      <c r="C3330" s="1063"/>
      <c r="D3330" s="1061"/>
      <c r="E3330" s="1061"/>
      <c r="F3330" s="1061"/>
      <c r="G3330" s="1061"/>
      <c r="H3330" s="1061"/>
      <c r="I3330" s="1061"/>
      <c r="J3330" s="1062"/>
      <c r="K3330" s="1018" t="s">
        <v>473</v>
      </c>
      <c r="L3330" s="1018"/>
      <c r="M3330" s="1018"/>
      <c r="N3330" s="1018"/>
      <c r="O3330" s="1018"/>
      <c r="P3330" s="1018"/>
      <c r="Q3330" s="1018"/>
      <c r="R3330" s="1018"/>
      <c r="S3330" s="1018"/>
      <c r="T3330" s="1018"/>
      <c r="U3330" s="1018"/>
      <c r="V3330" s="1018"/>
      <c r="W3330" s="1018"/>
      <c r="X3330" s="1018"/>
      <c r="Y3330" s="1018"/>
      <c r="Z3330" s="1018"/>
      <c r="AA3330" s="1018"/>
      <c r="AB3330" s="1018"/>
      <c r="AC3330" s="1018"/>
      <c r="AD3330" s="1018"/>
      <c r="AE3330" s="1018"/>
      <c r="AF3330" s="1018"/>
      <c r="AG3330" s="1018"/>
      <c r="AH3330" s="1018"/>
      <c r="AI3330" s="1018"/>
      <c r="AJ3330" s="1018"/>
      <c r="AK3330" s="1018"/>
      <c r="AL3330" s="1018"/>
      <c r="AM3330" s="1018"/>
      <c r="AN3330" s="1018"/>
      <c r="AO3330" s="1018"/>
      <c r="AP3330" s="3"/>
    </row>
    <row r="3331" spans="2:86" ht="12" customHeight="1" x14ac:dyDescent="0.15">
      <c r="B3331" s="1058"/>
      <c r="C3331" s="1063"/>
      <c r="D3331" s="1061"/>
      <c r="E3331" s="1061"/>
      <c r="F3331" s="1061"/>
      <c r="G3331" s="1061"/>
      <c r="H3331" s="1061"/>
      <c r="I3331" s="1061"/>
      <c r="J3331" s="1062"/>
      <c r="K3331" s="1019" t="s">
        <v>523</v>
      </c>
      <c r="L3331" s="1019"/>
      <c r="M3331" s="1019"/>
      <c r="N3331" s="1019"/>
      <c r="O3331" s="1019"/>
      <c r="P3331" s="1019"/>
      <c r="Q3331" s="1019"/>
      <c r="R3331" s="1019"/>
      <c r="S3331" s="1019"/>
      <c r="T3331" s="1019"/>
      <c r="U3331" s="1019"/>
      <c r="V3331" s="1019"/>
      <c r="W3331" s="1019"/>
      <c r="X3331" s="1019"/>
      <c r="Y3331" s="1019"/>
      <c r="Z3331" s="1019"/>
      <c r="AA3331" s="1019"/>
      <c r="AB3331" s="1019"/>
      <c r="AC3331" s="1019"/>
      <c r="AD3331" s="1019"/>
      <c r="AE3331" s="1019"/>
      <c r="AF3331" s="1019"/>
      <c r="AG3331" s="1019"/>
      <c r="AH3331" s="1019"/>
      <c r="AI3331" s="1019"/>
      <c r="AJ3331" s="1019"/>
      <c r="AK3331" s="1019"/>
      <c r="AL3331" s="1019"/>
      <c r="AM3331" s="1019"/>
      <c r="AN3331" s="1019"/>
      <c r="AO3331" s="1019"/>
      <c r="AP3331" s="3"/>
    </row>
    <row r="3332" spans="2:86" ht="12" customHeight="1" x14ac:dyDescent="0.15">
      <c r="B3332" s="1058"/>
      <c r="C3332" s="1063"/>
      <c r="D3332" s="1061"/>
      <c r="E3332" s="1061"/>
      <c r="F3332" s="1061"/>
      <c r="G3332" s="1061"/>
      <c r="H3332" s="1061"/>
      <c r="I3332" s="1061"/>
      <c r="J3332" s="1062"/>
      <c r="K3332" s="194" t="s">
        <v>474</v>
      </c>
      <c r="L3332" s="195"/>
      <c r="M3332" s="195"/>
      <c r="N3332" s="195"/>
      <c r="O3332" s="195"/>
      <c r="P3332" s="195"/>
      <c r="Q3332" s="195"/>
      <c r="R3332" s="195"/>
      <c r="S3332" s="195"/>
      <c r="T3332" s="195"/>
      <c r="U3332" s="195"/>
      <c r="V3332" s="195"/>
      <c r="W3332" s="195"/>
      <c r="X3332" s="195"/>
      <c r="Y3332" s="195"/>
      <c r="Z3332" s="195"/>
      <c r="AA3332" s="195"/>
      <c r="AB3332" s="195"/>
      <c r="AC3332" s="195"/>
      <c r="AD3332" s="195"/>
      <c r="AE3332" s="195"/>
      <c r="AF3332" s="195"/>
      <c r="AG3332" s="195"/>
      <c r="AH3332" s="195"/>
      <c r="AI3332" s="195"/>
      <c r="AJ3332" s="195"/>
      <c r="AK3332" s="195"/>
      <c r="AL3332" s="195"/>
      <c r="AM3332" s="195"/>
      <c r="AN3332" s="195"/>
      <c r="AO3332" s="196"/>
      <c r="AP3332" s="3"/>
    </row>
    <row r="3333" spans="2:86" ht="12" customHeight="1" x14ac:dyDescent="0.15">
      <c r="B3333" s="1058"/>
      <c r="C3333" s="1063"/>
      <c r="D3333" s="1061"/>
      <c r="E3333" s="1061"/>
      <c r="F3333" s="1061"/>
      <c r="G3333" s="1061"/>
      <c r="H3333" s="1061"/>
      <c r="I3333" s="1061"/>
      <c r="J3333" s="1062"/>
      <c r="K3333" s="194" t="s">
        <v>475</v>
      </c>
      <c r="L3333" s="195"/>
      <c r="M3333" s="195"/>
      <c r="N3333" s="195"/>
      <c r="O3333" s="195"/>
      <c r="P3333" s="195"/>
      <c r="Q3333" s="195"/>
      <c r="R3333" s="195"/>
      <c r="S3333" s="195"/>
      <c r="T3333" s="195"/>
      <c r="U3333" s="195"/>
      <c r="V3333" s="195"/>
      <c r="W3333" s="195"/>
      <c r="X3333" s="195"/>
      <c r="Y3333" s="195"/>
      <c r="Z3333" s="195"/>
      <c r="AA3333" s="195"/>
      <c r="AB3333" s="195"/>
      <c r="AC3333" s="195"/>
      <c r="AD3333" s="195"/>
      <c r="AE3333" s="195"/>
      <c r="AF3333" s="195"/>
      <c r="AG3333" s="195"/>
      <c r="AH3333" s="195"/>
      <c r="AI3333" s="195"/>
      <c r="AJ3333" s="195"/>
      <c r="AK3333" s="195"/>
      <c r="AL3333" s="195"/>
      <c r="AM3333" s="195"/>
      <c r="AN3333" s="195"/>
      <c r="AO3333" s="196"/>
      <c r="AP3333" s="3"/>
    </row>
    <row r="3334" spans="2:86" ht="12" customHeight="1" x14ac:dyDescent="0.15">
      <c r="B3334" s="1058"/>
      <c r="C3334" s="1063"/>
      <c r="D3334" s="1061"/>
      <c r="E3334" s="1061"/>
      <c r="F3334" s="1061"/>
      <c r="G3334" s="1061"/>
      <c r="H3334" s="1061"/>
      <c r="I3334" s="1061"/>
      <c r="J3334" s="1062"/>
      <c r="K3334" s="1020" t="s">
        <v>476</v>
      </c>
      <c r="L3334" s="1021"/>
      <c r="M3334" s="1021"/>
      <c r="N3334" s="1021"/>
      <c r="O3334" s="1021"/>
      <c r="P3334" s="1021"/>
      <c r="Q3334" s="1021"/>
      <c r="R3334" s="1021"/>
      <c r="S3334" s="1021"/>
      <c r="T3334" s="1021"/>
      <c r="U3334" s="1021"/>
      <c r="V3334" s="1021"/>
      <c r="W3334" s="1021"/>
      <c r="X3334" s="1021"/>
      <c r="Y3334" s="1021"/>
      <c r="Z3334" s="1021"/>
      <c r="AA3334" s="1021"/>
      <c r="AB3334" s="1021"/>
      <c r="AC3334" s="1021"/>
      <c r="AD3334" s="1021"/>
      <c r="AE3334" s="1021"/>
      <c r="AF3334" s="1021"/>
      <c r="AG3334" s="1021"/>
      <c r="AH3334" s="1021"/>
      <c r="AI3334" s="1021"/>
      <c r="AJ3334" s="1021"/>
      <c r="AK3334" s="1021"/>
      <c r="AL3334" s="1021"/>
      <c r="AM3334" s="1021"/>
      <c r="AN3334" s="1021"/>
      <c r="AO3334" s="1022"/>
      <c r="AP3334" s="3"/>
    </row>
    <row r="3335" spans="2:86" ht="12" customHeight="1" x14ac:dyDescent="0.15">
      <c r="B3335" s="591"/>
      <c r="C3335" s="1064"/>
      <c r="D3335" s="1065"/>
      <c r="E3335" s="1065"/>
      <c r="F3335" s="1065"/>
      <c r="G3335" s="1065"/>
      <c r="H3335" s="1065"/>
      <c r="I3335" s="1065"/>
      <c r="J3335" s="1066"/>
      <c r="K3335" s="1023"/>
      <c r="L3335" s="1024"/>
      <c r="M3335" s="1024"/>
      <c r="N3335" s="1024"/>
      <c r="O3335" s="1024"/>
      <c r="P3335" s="1024"/>
      <c r="Q3335" s="1024"/>
      <c r="R3335" s="1024"/>
      <c r="S3335" s="1024"/>
      <c r="T3335" s="1024"/>
      <c r="U3335" s="1024"/>
      <c r="V3335" s="1024"/>
      <c r="W3335" s="1024"/>
      <c r="X3335" s="1024"/>
      <c r="Y3335" s="1024"/>
      <c r="Z3335" s="1024"/>
      <c r="AA3335" s="1024"/>
      <c r="AB3335" s="1024"/>
      <c r="AC3335" s="1024"/>
      <c r="AD3335" s="1024"/>
      <c r="AE3335" s="1024"/>
      <c r="AF3335" s="1024"/>
      <c r="AG3335" s="1024"/>
      <c r="AH3335" s="1024"/>
      <c r="AI3335" s="1024"/>
      <c r="AJ3335" s="1024"/>
      <c r="AK3335" s="1024"/>
      <c r="AL3335" s="1024"/>
      <c r="AM3335" s="1024"/>
      <c r="AN3335" s="1024"/>
      <c r="AO3335" s="1025"/>
      <c r="AP3335" s="3"/>
    </row>
    <row r="3336" spans="2:86" s="9" customFormat="1" ht="12" customHeight="1" x14ac:dyDescent="0.15">
      <c r="B3336" s="3" t="s">
        <v>527</v>
      </c>
      <c r="AQ3336" s="162"/>
      <c r="AR3336" s="162"/>
      <c r="AS3336" s="162"/>
      <c r="AT3336" s="162"/>
      <c r="AU3336" s="162"/>
      <c r="AV3336" s="162"/>
      <c r="AW3336" s="162"/>
      <c r="AX3336" s="162"/>
      <c r="AY3336" s="162"/>
      <c r="AZ3336" s="162"/>
      <c r="BA3336" s="162"/>
      <c r="BB3336" s="162"/>
      <c r="BC3336" s="162"/>
      <c r="BD3336" s="162"/>
      <c r="BE3336" s="162"/>
      <c r="BF3336" s="162"/>
      <c r="BG3336" s="162"/>
      <c r="BH3336" s="162"/>
      <c r="BI3336" s="162"/>
      <c r="BJ3336" s="162"/>
      <c r="BK3336" s="162"/>
      <c r="BL3336" s="162"/>
      <c r="BM3336" s="162"/>
      <c r="BN3336" s="162"/>
      <c r="BO3336" s="162"/>
      <c r="BP3336" s="162"/>
      <c r="BQ3336" s="162"/>
      <c r="BR3336" s="162"/>
      <c r="BS3336" s="162"/>
      <c r="BT3336" s="162"/>
      <c r="BU3336" s="162"/>
      <c r="BV3336" s="162"/>
      <c r="BW3336" s="162"/>
      <c r="BX3336" s="162"/>
      <c r="BY3336" s="162"/>
      <c r="BZ3336" s="162"/>
      <c r="CA3336" s="162"/>
      <c r="CB3336" s="162"/>
      <c r="CC3336" s="162"/>
      <c r="CD3336" s="162"/>
      <c r="CE3336" s="162"/>
      <c r="CF3336" s="162"/>
      <c r="CG3336" s="162"/>
      <c r="CH3336" s="162"/>
    </row>
    <row r="3337" spans="2:86" ht="12" customHeight="1" thickBot="1" x14ac:dyDescent="0.2">
      <c r="B3337" s="3" t="s">
        <v>524</v>
      </c>
    </row>
    <row r="3338" spans="2:86" ht="12" customHeight="1" x14ac:dyDescent="0.15">
      <c r="B3338" s="3" t="s">
        <v>525</v>
      </c>
      <c r="AU3338" s="1000" t="s">
        <v>305</v>
      </c>
      <c r="AV3338" s="1001" t="s">
        <v>298</v>
      </c>
      <c r="AW3338" s="1003" t="s">
        <v>299</v>
      </c>
      <c r="AX3338" s="1005" t="s">
        <v>306</v>
      </c>
      <c r="AY3338" s="1006"/>
      <c r="AZ3338" s="1006"/>
      <c r="BA3338" s="1006"/>
      <c r="BB3338" s="1006"/>
      <c r="BC3338" s="1006"/>
      <c r="BD3338" s="1006"/>
      <c r="BE3338" s="1006"/>
      <c r="BF3338" s="1006"/>
      <c r="BG3338" s="1006"/>
      <c r="BH3338" s="1006"/>
      <c r="BI3338" s="1006"/>
      <c r="BJ3338" s="1006"/>
      <c r="BK3338" s="1006"/>
      <c r="BL3338" s="1006"/>
      <c r="BM3338" s="1006"/>
      <c r="BN3338" s="1006"/>
      <c r="BO3338" s="1006"/>
      <c r="BP3338" s="1006"/>
      <c r="BQ3338" s="1006"/>
      <c r="BR3338" s="1007"/>
      <c r="BS3338" s="807" t="s">
        <v>300</v>
      </c>
      <c r="BT3338" s="1008"/>
      <c r="BU3338" s="1008"/>
      <c r="BV3338" s="1008"/>
      <c r="BW3338" s="1009" t="s">
        <v>307</v>
      </c>
      <c r="BX3338" s="1010"/>
      <c r="BY3338" s="1010"/>
      <c r="BZ3338" s="1010"/>
      <c r="CA3338" s="1010"/>
      <c r="CB3338" s="1010"/>
      <c r="CC3338" s="1010"/>
      <c r="CD3338" s="1010"/>
      <c r="CE3338" s="1010"/>
      <c r="CF3338" s="1010"/>
      <c r="CG3338" s="1010"/>
      <c r="CH3338" s="1011"/>
    </row>
    <row r="3339" spans="2:86" ht="12" customHeight="1" x14ac:dyDescent="0.15">
      <c r="B3339" s="3" t="s">
        <v>477</v>
      </c>
      <c r="AU3339" s="1000"/>
      <c r="AV3339" s="1002"/>
      <c r="AW3339" s="1004"/>
      <c r="AX3339" s="1012" t="s">
        <v>308</v>
      </c>
      <c r="AY3339" s="686"/>
      <c r="AZ3339" s="686"/>
      <c r="BA3339" s="686"/>
      <c r="BB3339" s="686"/>
      <c r="BC3339" s="686"/>
      <c r="BD3339" s="686"/>
      <c r="BE3339" s="686"/>
      <c r="BF3339" s="686"/>
      <c r="BG3339" s="686"/>
      <c r="BH3339" s="686"/>
      <c r="BI3339" s="686"/>
      <c r="BJ3339" s="686" t="s">
        <v>309</v>
      </c>
      <c r="BK3339" s="686"/>
      <c r="BL3339" s="686"/>
      <c r="BM3339" s="686"/>
      <c r="BN3339" s="686"/>
      <c r="BO3339" s="686"/>
      <c r="BP3339" s="686"/>
      <c r="BQ3339" s="686"/>
      <c r="BR3339" s="1013"/>
      <c r="BS3339" s="1008"/>
      <c r="BT3339" s="1008"/>
      <c r="BU3339" s="1008"/>
      <c r="BV3339" s="1008"/>
      <c r="BW3339" s="1014" t="s">
        <v>302</v>
      </c>
      <c r="BX3339" s="699"/>
      <c r="BY3339" s="699"/>
      <c r="BZ3339" s="699"/>
      <c r="CA3339" s="686" t="s">
        <v>310</v>
      </c>
      <c r="CB3339" s="686"/>
      <c r="CC3339" s="686"/>
      <c r="CD3339" s="686"/>
      <c r="CE3339" s="686"/>
      <c r="CF3339" s="686"/>
      <c r="CG3339" s="686"/>
      <c r="CH3339" s="1013"/>
    </row>
    <row r="3340" spans="2:86" ht="12" customHeight="1" x14ac:dyDescent="0.15">
      <c r="B3340" s="3" t="s">
        <v>526</v>
      </c>
      <c r="AU3340" s="1000"/>
      <c r="AV3340" s="1002"/>
      <c r="AW3340" s="1004"/>
      <c r="AX3340" s="1012" t="s">
        <v>26</v>
      </c>
      <c r="AY3340" s="686"/>
      <c r="AZ3340" s="686"/>
      <c r="BA3340" s="686"/>
      <c r="BB3340" s="686" t="s">
        <v>22</v>
      </c>
      <c r="BC3340" s="686"/>
      <c r="BD3340" s="686"/>
      <c r="BE3340" s="686"/>
      <c r="BF3340" s="686" t="s">
        <v>24</v>
      </c>
      <c r="BG3340" s="686"/>
      <c r="BH3340" s="686"/>
      <c r="BI3340" s="686"/>
      <c r="BJ3340" s="699" t="s">
        <v>26</v>
      </c>
      <c r="BK3340" s="699"/>
      <c r="BL3340" s="699"/>
      <c r="BM3340" s="699" t="s">
        <v>22</v>
      </c>
      <c r="BN3340" s="699"/>
      <c r="BO3340" s="699"/>
      <c r="BP3340" s="699" t="s">
        <v>24</v>
      </c>
      <c r="BQ3340" s="699"/>
      <c r="BR3340" s="1015"/>
      <c r="BS3340" s="807" t="s">
        <v>26</v>
      </c>
      <c r="BT3340" s="807" t="s">
        <v>22</v>
      </c>
      <c r="BU3340" s="807" t="s">
        <v>24</v>
      </c>
      <c r="BV3340" s="807" t="s">
        <v>303</v>
      </c>
      <c r="BW3340" s="1012" t="s">
        <v>311</v>
      </c>
      <c r="BX3340" s="686"/>
      <c r="BY3340" s="686"/>
      <c r="BZ3340" s="686"/>
      <c r="CA3340" s="686" t="s">
        <v>22</v>
      </c>
      <c r="CB3340" s="686"/>
      <c r="CC3340" s="686"/>
      <c r="CD3340" s="686"/>
      <c r="CE3340" s="686" t="s">
        <v>24</v>
      </c>
      <c r="CF3340" s="686"/>
      <c r="CG3340" s="686"/>
      <c r="CH3340" s="1013"/>
    </row>
    <row r="3341" spans="2:86" ht="12" customHeight="1" x14ac:dyDescent="0.15">
      <c r="B3341" s="3" t="s">
        <v>478</v>
      </c>
      <c r="AU3341" s="1000"/>
      <c r="AV3341" s="1002"/>
      <c r="AW3341" s="1004"/>
      <c r="AX3341" s="156" t="s">
        <v>862</v>
      </c>
      <c r="AY3341" s="157" t="s">
        <v>863</v>
      </c>
      <c r="AZ3341" s="157" t="s">
        <v>864</v>
      </c>
      <c r="BA3341" s="158" t="s">
        <v>865</v>
      </c>
      <c r="BB3341" s="159" t="s">
        <v>866</v>
      </c>
      <c r="BC3341" s="157" t="s">
        <v>863</v>
      </c>
      <c r="BD3341" s="157" t="s">
        <v>867</v>
      </c>
      <c r="BE3341" s="158" t="s">
        <v>865</v>
      </c>
      <c r="BF3341" s="159" t="s">
        <v>866</v>
      </c>
      <c r="BG3341" s="157" t="s">
        <v>863</v>
      </c>
      <c r="BH3341" s="157" t="s">
        <v>864</v>
      </c>
      <c r="BI3341" s="158" t="s">
        <v>865</v>
      </c>
      <c r="BJ3341" s="159" t="s">
        <v>866</v>
      </c>
      <c r="BK3341" s="157" t="s">
        <v>868</v>
      </c>
      <c r="BL3341" s="158" t="s">
        <v>869</v>
      </c>
      <c r="BM3341" s="159" t="s">
        <v>870</v>
      </c>
      <c r="BN3341" s="157" t="s">
        <v>863</v>
      </c>
      <c r="BO3341" s="158" t="s">
        <v>871</v>
      </c>
      <c r="BP3341" s="159" t="s">
        <v>870</v>
      </c>
      <c r="BQ3341" s="157" t="s">
        <v>868</v>
      </c>
      <c r="BR3341" s="160" t="s">
        <v>872</v>
      </c>
      <c r="BS3341" s="1008"/>
      <c r="BT3341" s="1008"/>
      <c r="BU3341" s="1008"/>
      <c r="BV3341" s="1008"/>
      <c r="BW3341" s="156" t="s">
        <v>866</v>
      </c>
      <c r="BX3341" s="157" t="s">
        <v>863</v>
      </c>
      <c r="BY3341" s="157" t="s">
        <v>864</v>
      </c>
      <c r="BZ3341" s="158" t="s">
        <v>865</v>
      </c>
      <c r="CA3341" s="159" t="s">
        <v>866</v>
      </c>
      <c r="CB3341" s="157" t="s">
        <v>873</v>
      </c>
      <c r="CC3341" s="157" t="s">
        <v>864</v>
      </c>
      <c r="CD3341" s="158" t="s">
        <v>865</v>
      </c>
      <c r="CE3341" s="159" t="s">
        <v>866</v>
      </c>
      <c r="CF3341" s="157" t="s">
        <v>863</v>
      </c>
      <c r="CG3341" s="157" t="s">
        <v>864</v>
      </c>
      <c r="CH3341" s="160" t="s">
        <v>874</v>
      </c>
    </row>
    <row r="3342" spans="2:86" x14ac:dyDescent="0.15">
      <c r="B3342" s="3" t="s">
        <v>539</v>
      </c>
      <c r="AU3342" s="1000"/>
      <c r="AV3342" s="188" t="str">
        <f>N3344</f>
        <v>S071</v>
      </c>
      <c r="AW3342" s="300">
        <f>R3344</f>
        <v>10.5</v>
      </c>
      <c r="AX3342" s="197">
        <f>+Y3369</f>
        <v>0</v>
      </c>
      <c r="AY3342" s="197">
        <f>+Z3369</f>
        <v>0</v>
      </c>
      <c r="AZ3342" s="197">
        <f>+AA3369</f>
        <v>0</v>
      </c>
      <c r="BA3342" s="197">
        <f t="shared" ref="BA3342" si="1534">+AB3369</f>
        <v>0</v>
      </c>
      <c r="BB3342" s="197">
        <f>+AC3369</f>
        <v>0</v>
      </c>
      <c r="BC3342" s="197">
        <f t="shared" ref="BC3342" si="1535">+AD3369</f>
        <v>0</v>
      </c>
      <c r="BD3342" s="197">
        <f t="shared" ref="BD3342" si="1536">+AE3369</f>
        <v>0</v>
      </c>
      <c r="BE3342" s="197">
        <f t="shared" ref="BE3342" si="1537">+AF3369</f>
        <v>1</v>
      </c>
      <c r="BF3342" s="197">
        <f t="shared" ref="BF3342" si="1538">+AG3369</f>
        <v>0</v>
      </c>
      <c r="BG3342" s="197">
        <f t="shared" ref="BG3342" si="1539">+AH3369</f>
        <v>0</v>
      </c>
      <c r="BH3342" s="197">
        <f t="shared" ref="BH3342" si="1540">+AI3369</f>
        <v>0</v>
      </c>
      <c r="BI3342" s="197">
        <f t="shared" ref="BI3342" si="1541">+AJ3369</f>
        <v>1</v>
      </c>
      <c r="BJ3342" s="197" t="str">
        <f>+Y3372</f>
        <v/>
      </c>
      <c r="BK3342" s="197" t="str">
        <f t="shared" ref="BK3342" si="1542">+Z3372</f>
        <v/>
      </c>
      <c r="BL3342" s="197" t="str">
        <f>+AA3372</f>
        <v/>
      </c>
      <c r="BM3342" s="197">
        <f>+AC3372</f>
        <v>0</v>
      </c>
      <c r="BN3342" s="197">
        <f t="shared" ref="BN3342" si="1543">+AD3372</f>
        <v>0</v>
      </c>
      <c r="BO3342" s="197">
        <f t="shared" ref="BO3342" si="1544">+AE3372</f>
        <v>1</v>
      </c>
      <c r="BP3342" s="197">
        <f>+AG3372</f>
        <v>0</v>
      </c>
      <c r="BQ3342" s="197">
        <f>+AH3372</f>
        <v>0</v>
      </c>
      <c r="BR3342" s="197">
        <f>+AI3372</f>
        <v>1</v>
      </c>
      <c r="BS3342" s="296" t="str">
        <f>+Y3373</f>
        <v>Ⅰ</v>
      </c>
      <c r="BT3342" s="296" t="str">
        <f>+AC3373</f>
        <v>Ⅱ</v>
      </c>
      <c r="BU3342" s="296" t="str">
        <f>+AG3373</f>
        <v>Ⅱ</v>
      </c>
      <c r="BV3342" s="296" t="str">
        <f>+Y3374</f>
        <v>Ⅱ</v>
      </c>
      <c r="BW3342" s="164" t="str">
        <f>IF(Y3369&gt;0,R3344,"")</f>
        <v/>
      </c>
      <c r="BX3342" s="165" t="str">
        <f>IF(Z3369&gt;0,"",IF(AA3369&gt;0,R3344,""))</f>
        <v/>
      </c>
      <c r="BY3342" s="165" t="str">
        <f>IF(Y3369+Z3369&gt;0,"",IF(AA3369&gt;0,R3344,""))</f>
        <v/>
      </c>
      <c r="BZ3342" s="165" t="str">
        <f>IF(Y3369+Z3369+AA3369&gt;0,"",IF(AB3369&gt;0,R3344,""))</f>
        <v/>
      </c>
      <c r="CA3342" s="166">
        <f t="shared" ref="CA3342" si="1545">+AC3368</f>
        <v>0</v>
      </c>
      <c r="CB3342" s="166">
        <f t="shared" ref="CB3342" si="1546">+AD3368</f>
        <v>0</v>
      </c>
      <c r="CC3342" s="166">
        <f t="shared" ref="CC3342" si="1547">+AE3368</f>
        <v>0</v>
      </c>
      <c r="CD3342" s="166">
        <f t="shared" ref="CD3342" si="1548">+AF3368</f>
        <v>0.75</v>
      </c>
      <c r="CE3342" s="166">
        <f t="shared" ref="CE3342" si="1549">+AG3368</f>
        <v>0</v>
      </c>
      <c r="CF3342" s="166">
        <f t="shared" ref="CF3342" si="1550">+AH3368</f>
        <v>0</v>
      </c>
      <c r="CG3342" s="166">
        <f t="shared" ref="CG3342" si="1551">+AI3368</f>
        <v>0</v>
      </c>
      <c r="CH3342" s="166">
        <f t="shared" ref="CH3342" si="1552">+AJ3368</f>
        <v>0.72</v>
      </c>
    </row>
    <row r="3343" spans="2:86" ht="12" customHeight="1" x14ac:dyDescent="0.15">
      <c r="B3343" s="1057" t="s">
        <v>219</v>
      </c>
      <c r="C3343" s="1059"/>
      <c r="D3343" s="1060"/>
      <c r="E3343" s="1061"/>
      <c r="F3343" s="1061"/>
      <c r="G3343" s="1061"/>
      <c r="H3343" s="1061"/>
      <c r="I3343" s="1061"/>
      <c r="J3343" s="1062"/>
      <c r="K3343" s="1067" t="s">
        <v>453</v>
      </c>
      <c r="L3343" s="1068"/>
      <c r="M3343" s="1068"/>
      <c r="N3343" s="1068"/>
      <c r="O3343" s="1068"/>
      <c r="P3343" s="1068"/>
      <c r="Q3343" s="1068"/>
      <c r="R3343" s="1068"/>
      <c r="S3343" s="1068"/>
      <c r="T3343" s="1068"/>
      <c r="U3343" s="1068"/>
      <c r="V3343" s="1068"/>
      <c r="W3343" s="1068"/>
      <c r="X3343" s="1068"/>
      <c r="Y3343" s="1068"/>
      <c r="Z3343" s="1068"/>
      <c r="AA3343" s="1068"/>
      <c r="AB3343" s="1068"/>
      <c r="AC3343" s="1068"/>
      <c r="AD3343" s="1068"/>
      <c r="AE3343" s="1068"/>
      <c r="AF3343" s="1068"/>
      <c r="AG3343" s="1068"/>
      <c r="AH3343" s="1068"/>
      <c r="AI3343" s="1068"/>
      <c r="AJ3343" s="1068"/>
      <c r="AK3343" s="1068"/>
      <c r="AL3343" s="1068"/>
      <c r="AM3343" s="1068"/>
      <c r="AN3343" s="1068"/>
      <c r="AO3343" s="1069"/>
      <c r="AP3343" s="3"/>
    </row>
    <row r="3344" spans="2:86" ht="12" customHeight="1" x14ac:dyDescent="0.15">
      <c r="B3344" s="1058"/>
      <c r="C3344" s="1063"/>
      <c r="D3344" s="1061"/>
      <c r="E3344" s="1061"/>
      <c r="F3344" s="1061"/>
      <c r="G3344" s="1061"/>
      <c r="H3344" s="1061"/>
      <c r="I3344" s="1061"/>
      <c r="J3344" s="1062"/>
      <c r="K3344" s="1040" t="s">
        <v>218</v>
      </c>
      <c r="L3344" s="1041"/>
      <c r="M3344" s="1042"/>
      <c r="N3344" s="1034" t="s">
        <v>681</v>
      </c>
      <c r="O3344" s="1035"/>
      <c r="P3344" s="1040" t="s">
        <v>454</v>
      </c>
      <c r="Q3344" s="1042"/>
      <c r="R3344" s="1070">
        <f>'様式A-2'!C83</f>
        <v>10.5</v>
      </c>
      <c r="S3344" s="1071"/>
      <c r="T3344" s="1072"/>
      <c r="U3344" s="1073" t="s">
        <v>455</v>
      </c>
      <c r="V3344" s="1074"/>
      <c r="W3344" s="1073" t="s">
        <v>456</v>
      </c>
      <c r="X3344" s="1074"/>
      <c r="Y3344" s="1042" t="s">
        <v>217</v>
      </c>
      <c r="Z3344" s="1016"/>
      <c r="AA3344" s="1016"/>
      <c r="AB3344" s="1016"/>
      <c r="AC3344" s="1073" t="s">
        <v>457</v>
      </c>
      <c r="AD3344" s="1079"/>
      <c r="AE3344" s="1079"/>
      <c r="AF3344" s="1079"/>
      <c r="AG3344" s="1079"/>
      <c r="AH3344" s="1079"/>
      <c r="AI3344" s="1079"/>
      <c r="AJ3344" s="1074"/>
      <c r="AK3344" s="1073" t="s">
        <v>458</v>
      </c>
      <c r="AL3344" s="1079"/>
      <c r="AM3344" s="1079"/>
      <c r="AN3344" s="1081"/>
      <c r="AO3344" s="1082"/>
      <c r="AP3344" s="3"/>
      <c r="AV3344" s="167"/>
      <c r="AW3344" s="221"/>
      <c r="AX3344" s="167"/>
      <c r="AY3344" s="167"/>
      <c r="AZ3344" s="167"/>
      <c r="BA3344" s="167"/>
      <c r="BB3344" s="167"/>
      <c r="BC3344" s="167"/>
      <c r="BD3344" s="167"/>
    </row>
    <row r="3345" spans="2:56" ht="12" customHeight="1" x14ac:dyDescent="0.15">
      <c r="B3345" s="1058"/>
      <c r="C3345" s="1063"/>
      <c r="D3345" s="1061"/>
      <c r="E3345" s="1061"/>
      <c r="F3345" s="1061"/>
      <c r="G3345" s="1061"/>
      <c r="H3345" s="1061"/>
      <c r="I3345" s="1061"/>
      <c r="J3345" s="1062"/>
      <c r="K3345" s="1016" t="s">
        <v>459</v>
      </c>
      <c r="L3345" s="1016" t="s">
        <v>199</v>
      </c>
      <c r="M3345" s="1016"/>
      <c r="N3345" s="1016" t="s">
        <v>198</v>
      </c>
      <c r="O3345" s="1016"/>
      <c r="P3345" s="1016" t="s">
        <v>460</v>
      </c>
      <c r="Q3345" s="1016"/>
      <c r="R3345" s="1016" t="s">
        <v>6</v>
      </c>
      <c r="S3345" s="1016"/>
      <c r="T3345" s="1016"/>
      <c r="U3345" s="1075"/>
      <c r="V3345" s="1076"/>
      <c r="W3345" s="1075"/>
      <c r="X3345" s="1076"/>
      <c r="Y3345" s="1042"/>
      <c r="Z3345" s="1016"/>
      <c r="AA3345" s="1016"/>
      <c r="AB3345" s="1016"/>
      <c r="AC3345" s="1077"/>
      <c r="AD3345" s="1080"/>
      <c r="AE3345" s="1080"/>
      <c r="AF3345" s="1080"/>
      <c r="AG3345" s="1080"/>
      <c r="AH3345" s="1080"/>
      <c r="AI3345" s="1080"/>
      <c r="AJ3345" s="1078"/>
      <c r="AK3345" s="1075"/>
      <c r="AL3345" s="1083"/>
      <c r="AM3345" s="1083"/>
      <c r="AN3345" s="1084"/>
      <c r="AO3345" s="1085"/>
      <c r="AP3345" s="3"/>
      <c r="AV3345" s="167"/>
      <c r="AW3345" s="167"/>
      <c r="AX3345" s="167"/>
      <c r="AY3345" s="167"/>
      <c r="AZ3345" s="167"/>
      <c r="BA3345" s="167"/>
      <c r="BB3345" s="167"/>
      <c r="BC3345" s="167"/>
      <c r="BD3345" s="167"/>
    </row>
    <row r="3346" spans="2:56" ht="12" customHeight="1" x14ac:dyDescent="0.15">
      <c r="B3346" s="1058"/>
      <c r="C3346" s="1063"/>
      <c r="D3346" s="1061"/>
      <c r="E3346" s="1061"/>
      <c r="F3346" s="1061"/>
      <c r="G3346" s="1061"/>
      <c r="H3346" s="1061"/>
      <c r="I3346" s="1061"/>
      <c r="J3346" s="1062"/>
      <c r="K3346" s="1016"/>
      <c r="L3346" s="1016"/>
      <c r="M3346" s="1016"/>
      <c r="N3346" s="1016"/>
      <c r="O3346" s="1016"/>
      <c r="P3346" s="1016"/>
      <c r="Q3346" s="1016"/>
      <c r="R3346" s="1016"/>
      <c r="S3346" s="1016"/>
      <c r="T3346" s="1016"/>
      <c r="U3346" s="1075"/>
      <c r="V3346" s="1076"/>
      <c r="W3346" s="1075"/>
      <c r="X3346" s="1076"/>
      <c r="Y3346" s="1042" t="s">
        <v>461</v>
      </c>
      <c r="Z3346" s="1016"/>
      <c r="AA3346" s="1016"/>
      <c r="AB3346" s="1016"/>
      <c r="AC3346" s="1016" t="s">
        <v>462</v>
      </c>
      <c r="AD3346" s="1016"/>
      <c r="AE3346" s="1016"/>
      <c r="AF3346" s="1016"/>
      <c r="AG3346" s="1016" t="s">
        <v>463</v>
      </c>
      <c r="AH3346" s="1016"/>
      <c r="AI3346" s="1016"/>
      <c r="AJ3346" s="1016"/>
      <c r="AK3346" s="1075"/>
      <c r="AL3346" s="1083"/>
      <c r="AM3346" s="1083"/>
      <c r="AN3346" s="1084"/>
      <c r="AO3346" s="1085"/>
      <c r="AP3346" s="3"/>
      <c r="AV3346" s="167"/>
      <c r="AW3346" s="167"/>
      <c r="AX3346" s="167"/>
      <c r="AY3346" s="167"/>
      <c r="AZ3346" s="167"/>
      <c r="BA3346" s="167"/>
      <c r="BB3346" s="167"/>
      <c r="BC3346" s="167"/>
      <c r="BD3346" s="167"/>
    </row>
    <row r="3347" spans="2:56" ht="12" customHeight="1" x14ac:dyDescent="0.15">
      <c r="B3347" s="1058"/>
      <c r="C3347" s="1063"/>
      <c r="D3347" s="1061"/>
      <c r="E3347" s="1061"/>
      <c r="F3347" s="1061"/>
      <c r="G3347" s="1061"/>
      <c r="H3347" s="1061"/>
      <c r="I3347" s="1061"/>
      <c r="J3347" s="1062"/>
      <c r="K3347" s="1016"/>
      <c r="L3347" s="1016"/>
      <c r="M3347" s="1016"/>
      <c r="N3347" s="1016"/>
      <c r="O3347" s="1016"/>
      <c r="P3347" s="1016"/>
      <c r="Q3347" s="1016"/>
      <c r="R3347" s="1016"/>
      <c r="S3347" s="1016"/>
      <c r="T3347" s="1016"/>
      <c r="U3347" s="1077"/>
      <c r="V3347" s="1078"/>
      <c r="W3347" s="1077"/>
      <c r="X3347" s="1078"/>
      <c r="Y3347" s="191" t="s">
        <v>32</v>
      </c>
      <c r="Z3347" s="187" t="s">
        <v>33</v>
      </c>
      <c r="AA3347" s="187" t="s">
        <v>464</v>
      </c>
      <c r="AB3347" s="187" t="s">
        <v>465</v>
      </c>
      <c r="AC3347" s="187" t="s">
        <v>32</v>
      </c>
      <c r="AD3347" s="187" t="s">
        <v>33</v>
      </c>
      <c r="AE3347" s="187" t="s">
        <v>464</v>
      </c>
      <c r="AF3347" s="187" t="s">
        <v>465</v>
      </c>
      <c r="AG3347" s="187" t="s">
        <v>32</v>
      </c>
      <c r="AH3347" s="187" t="s">
        <v>33</v>
      </c>
      <c r="AI3347" s="187" t="s">
        <v>464</v>
      </c>
      <c r="AJ3347" s="187" t="s">
        <v>465</v>
      </c>
      <c r="AK3347" s="1077"/>
      <c r="AL3347" s="1080"/>
      <c r="AM3347" s="1080"/>
      <c r="AN3347" s="1086"/>
      <c r="AO3347" s="1087"/>
      <c r="AP3347" s="3"/>
      <c r="AV3347" s="167"/>
      <c r="AW3347" s="167"/>
      <c r="AX3347" s="167"/>
      <c r="AY3347" s="167"/>
      <c r="AZ3347" s="167"/>
      <c r="BA3347" s="167"/>
      <c r="BB3347" s="167"/>
      <c r="BC3347" s="167"/>
      <c r="BD3347" s="167"/>
    </row>
    <row r="3348" spans="2:56" ht="12" customHeight="1" x14ac:dyDescent="0.15">
      <c r="B3348" s="1058"/>
      <c r="C3348" s="1063"/>
      <c r="D3348" s="1061"/>
      <c r="E3348" s="1061"/>
      <c r="F3348" s="1061"/>
      <c r="G3348" s="1061"/>
      <c r="H3348" s="1061"/>
      <c r="I3348" s="1061"/>
      <c r="J3348" s="1062"/>
      <c r="K3348" s="192">
        <v>1</v>
      </c>
      <c r="L3348" s="1038" t="s">
        <v>329</v>
      </c>
      <c r="M3348" s="1039"/>
      <c r="N3348" s="1038" t="s">
        <v>351</v>
      </c>
      <c r="O3348" s="1039"/>
      <c r="P3348" s="1034" t="s">
        <v>332</v>
      </c>
      <c r="Q3348" s="1036"/>
      <c r="R3348" s="408" t="s">
        <v>514</v>
      </c>
      <c r="S3348" s="408"/>
      <c r="T3348" s="408"/>
      <c r="U3348" s="1034" t="s">
        <v>1648</v>
      </c>
      <c r="V3348" s="1036"/>
      <c r="W3348" s="1034" t="s">
        <v>1649</v>
      </c>
      <c r="X3348" s="1035"/>
      <c r="Y3348" s="286"/>
      <c r="Z3348" s="286"/>
      <c r="AA3348" s="286"/>
      <c r="AB3348" s="286"/>
      <c r="AC3348" s="223"/>
      <c r="AD3348" s="223"/>
      <c r="AE3348" s="223"/>
      <c r="AF3348" s="223">
        <f>5*0.15</f>
        <v>0.75</v>
      </c>
      <c r="AG3348" s="223"/>
      <c r="AH3348" s="223"/>
      <c r="AI3348" s="223"/>
      <c r="AJ3348" s="223"/>
      <c r="AK3348" s="1038"/>
      <c r="AL3348" s="1056"/>
      <c r="AM3348" s="1056"/>
      <c r="AN3348" s="799"/>
      <c r="AO3348" s="800"/>
      <c r="AP3348" s="3"/>
      <c r="AQ3348" s="222">
        <f>IF(P3348="材質劣化",2,IF(P3348="漏水",3,1))</f>
        <v>2</v>
      </c>
      <c r="AV3348" s="167"/>
      <c r="AW3348" s="167"/>
      <c r="AX3348" s="167"/>
      <c r="AY3348" s="167"/>
      <c r="AZ3348" s="167"/>
      <c r="BA3348" s="167"/>
      <c r="BB3348" s="167"/>
      <c r="BC3348" s="167"/>
      <c r="BD3348" s="167"/>
    </row>
    <row r="3349" spans="2:56" ht="12" customHeight="1" x14ac:dyDescent="0.15">
      <c r="B3349" s="1058"/>
      <c r="C3349" s="1063"/>
      <c r="D3349" s="1061"/>
      <c r="E3349" s="1061"/>
      <c r="F3349" s="1061"/>
      <c r="G3349" s="1061"/>
      <c r="H3349" s="1061"/>
      <c r="I3349" s="1061"/>
      <c r="J3349" s="1062"/>
      <c r="K3349" s="192">
        <v>2</v>
      </c>
      <c r="L3349" s="1038" t="s">
        <v>534</v>
      </c>
      <c r="M3349" s="1039"/>
      <c r="N3349" s="1038" t="s">
        <v>486</v>
      </c>
      <c r="O3349" s="1039"/>
      <c r="P3349" s="1034" t="s">
        <v>332</v>
      </c>
      <c r="Q3349" s="1036"/>
      <c r="R3349" s="408" t="s">
        <v>338</v>
      </c>
      <c r="S3349" s="408"/>
      <c r="T3349" s="408"/>
      <c r="U3349" s="1034" t="s">
        <v>54</v>
      </c>
      <c r="V3349" s="1036"/>
      <c r="W3349" s="1034" t="s">
        <v>551</v>
      </c>
      <c r="X3349" s="1035"/>
      <c r="Y3349" s="286"/>
      <c r="Z3349" s="286"/>
      <c r="AA3349" s="286"/>
      <c r="AB3349" s="286"/>
      <c r="AC3349" s="223"/>
      <c r="AD3349" s="223"/>
      <c r="AE3349" s="223"/>
      <c r="AF3349" s="223"/>
      <c r="AG3349" s="223"/>
      <c r="AH3349" s="223"/>
      <c r="AI3349" s="223"/>
      <c r="AJ3349" s="223"/>
      <c r="AK3349" s="1052" t="s">
        <v>1683</v>
      </c>
      <c r="AL3349" s="1053"/>
      <c r="AM3349" s="1053"/>
      <c r="AN3349" s="1054"/>
      <c r="AO3349" s="1055"/>
      <c r="AP3349" s="3"/>
      <c r="AQ3349" s="222">
        <f t="shared" ref="AQ3349:AQ3367" si="1553">IF(P3349="材質劣化",2,IF(P3349="漏水",3,1))</f>
        <v>2</v>
      </c>
      <c r="AV3349" s="167"/>
      <c r="AW3349" s="167"/>
      <c r="AX3349" s="167"/>
      <c r="AY3349" s="167"/>
      <c r="AZ3349" s="167"/>
      <c r="BA3349" s="167"/>
      <c r="BB3349" s="167"/>
      <c r="BC3349" s="167"/>
      <c r="BD3349" s="167"/>
    </row>
    <row r="3350" spans="2:56" ht="12" customHeight="1" x14ac:dyDescent="0.15">
      <c r="B3350" s="1058"/>
      <c r="C3350" s="1063"/>
      <c r="D3350" s="1061"/>
      <c r="E3350" s="1061"/>
      <c r="F3350" s="1061"/>
      <c r="G3350" s="1061"/>
      <c r="H3350" s="1061"/>
      <c r="I3350" s="1061"/>
      <c r="J3350" s="1062"/>
      <c r="K3350" s="192">
        <v>3</v>
      </c>
      <c r="L3350" s="1038" t="s">
        <v>534</v>
      </c>
      <c r="M3350" s="1039"/>
      <c r="N3350" s="1038" t="s">
        <v>486</v>
      </c>
      <c r="O3350" s="1039"/>
      <c r="P3350" s="1034" t="s">
        <v>333</v>
      </c>
      <c r="Q3350" s="1036"/>
      <c r="R3350" s="408" t="s">
        <v>338</v>
      </c>
      <c r="S3350" s="408"/>
      <c r="T3350" s="408"/>
      <c r="U3350" s="1034" t="s">
        <v>551</v>
      </c>
      <c r="V3350" s="1036"/>
      <c r="W3350" s="1034" t="s">
        <v>551</v>
      </c>
      <c r="X3350" s="1035"/>
      <c r="Y3350" s="286"/>
      <c r="Z3350" s="286"/>
      <c r="AA3350" s="286"/>
      <c r="AB3350" s="286"/>
      <c r="AC3350" s="223"/>
      <c r="AD3350" s="223"/>
      <c r="AE3350" s="223"/>
      <c r="AF3350" s="223"/>
      <c r="AG3350" s="223"/>
      <c r="AH3350" s="223"/>
      <c r="AI3350" s="223"/>
      <c r="AJ3350" s="223"/>
      <c r="AK3350" s="1052" t="s">
        <v>1688</v>
      </c>
      <c r="AL3350" s="1053"/>
      <c r="AM3350" s="1053"/>
      <c r="AN3350" s="1054"/>
      <c r="AO3350" s="1055"/>
      <c r="AP3350" s="3"/>
      <c r="AQ3350" s="222">
        <f t="shared" si="1553"/>
        <v>3</v>
      </c>
      <c r="AV3350" s="167"/>
      <c r="AW3350" s="167"/>
      <c r="AX3350" s="167"/>
      <c r="AY3350" s="167"/>
      <c r="AZ3350" s="167"/>
      <c r="BA3350" s="167"/>
      <c r="BB3350" s="167"/>
      <c r="BC3350" s="167"/>
      <c r="BD3350" s="167"/>
    </row>
    <row r="3351" spans="2:56" ht="12" customHeight="1" x14ac:dyDescent="0.15">
      <c r="B3351" s="1058"/>
      <c r="C3351" s="1063"/>
      <c r="D3351" s="1061"/>
      <c r="E3351" s="1061"/>
      <c r="F3351" s="1061"/>
      <c r="G3351" s="1061"/>
      <c r="H3351" s="1061"/>
      <c r="I3351" s="1061"/>
      <c r="J3351" s="1062"/>
      <c r="K3351" s="192">
        <v>4</v>
      </c>
      <c r="L3351" s="1038" t="s">
        <v>534</v>
      </c>
      <c r="M3351" s="1039"/>
      <c r="N3351" s="1038" t="s">
        <v>485</v>
      </c>
      <c r="O3351" s="1039"/>
      <c r="P3351" s="1034" t="s">
        <v>332</v>
      </c>
      <c r="Q3351" s="1036"/>
      <c r="R3351" s="408" t="s">
        <v>338</v>
      </c>
      <c r="S3351" s="408"/>
      <c r="T3351" s="408"/>
      <c r="U3351" s="1034" t="s">
        <v>54</v>
      </c>
      <c r="V3351" s="1036"/>
      <c r="W3351" s="1034" t="s">
        <v>551</v>
      </c>
      <c r="X3351" s="1035"/>
      <c r="Y3351" s="286"/>
      <c r="Z3351" s="286"/>
      <c r="AA3351" s="286"/>
      <c r="AB3351" s="286"/>
      <c r="AC3351" s="223"/>
      <c r="AD3351" s="223"/>
      <c r="AE3351" s="223"/>
      <c r="AF3351" s="223"/>
      <c r="AG3351" s="223"/>
      <c r="AH3351" s="223"/>
      <c r="AI3351" s="223"/>
      <c r="AJ3351" s="223"/>
      <c r="AK3351" s="1052" t="s">
        <v>1683</v>
      </c>
      <c r="AL3351" s="1053"/>
      <c r="AM3351" s="1053"/>
      <c r="AN3351" s="1054"/>
      <c r="AO3351" s="1055"/>
      <c r="AP3351" s="3"/>
      <c r="AQ3351" s="222">
        <f t="shared" si="1553"/>
        <v>2</v>
      </c>
      <c r="AV3351" s="167"/>
      <c r="AW3351" s="167"/>
      <c r="AX3351" s="167"/>
      <c r="AY3351" s="167"/>
      <c r="AZ3351" s="167"/>
      <c r="BA3351" s="167"/>
      <c r="BB3351" s="167"/>
      <c r="BC3351" s="167"/>
      <c r="BD3351" s="167"/>
    </row>
    <row r="3352" spans="2:56" ht="12" customHeight="1" x14ac:dyDescent="0.15">
      <c r="B3352" s="1058"/>
      <c r="C3352" s="1063"/>
      <c r="D3352" s="1061"/>
      <c r="E3352" s="1061"/>
      <c r="F3352" s="1061"/>
      <c r="G3352" s="1061"/>
      <c r="H3352" s="1061"/>
      <c r="I3352" s="1061"/>
      <c r="J3352" s="1062"/>
      <c r="K3352" s="192">
        <v>5</v>
      </c>
      <c r="L3352" s="1038" t="s">
        <v>331</v>
      </c>
      <c r="M3352" s="1039"/>
      <c r="N3352" s="1038" t="s">
        <v>356</v>
      </c>
      <c r="O3352" s="1039"/>
      <c r="P3352" s="1034" t="s">
        <v>333</v>
      </c>
      <c r="Q3352" s="1036"/>
      <c r="R3352" s="408" t="s">
        <v>340</v>
      </c>
      <c r="S3352" s="408"/>
      <c r="T3352" s="408"/>
      <c r="U3352" s="1034" t="s">
        <v>554</v>
      </c>
      <c r="V3352" s="1036"/>
      <c r="W3352" s="1034" t="s">
        <v>1649</v>
      </c>
      <c r="X3352" s="1035"/>
      <c r="Y3352" s="286"/>
      <c r="Z3352" s="286"/>
      <c r="AA3352" s="286"/>
      <c r="AB3352" s="286"/>
      <c r="AC3352" s="223"/>
      <c r="AD3352" s="223"/>
      <c r="AE3352" s="223"/>
      <c r="AF3352" s="223"/>
      <c r="AG3352" s="223"/>
      <c r="AH3352" s="223"/>
      <c r="AI3352" s="223"/>
      <c r="AJ3352" s="223">
        <f>2.4*0.3</f>
        <v>0.72</v>
      </c>
      <c r="AK3352" s="1052"/>
      <c r="AL3352" s="1053"/>
      <c r="AM3352" s="1053"/>
      <c r="AN3352" s="1054"/>
      <c r="AO3352" s="1055"/>
      <c r="AP3352" s="3"/>
      <c r="AQ3352" s="222">
        <f t="shared" si="1553"/>
        <v>3</v>
      </c>
      <c r="AV3352" s="167"/>
      <c r="AW3352" s="167"/>
      <c r="AX3352" s="167"/>
      <c r="AY3352" s="167"/>
      <c r="AZ3352" s="167"/>
      <c r="BA3352" s="167"/>
      <c r="BB3352" s="167"/>
      <c r="BC3352" s="167"/>
      <c r="BD3352" s="167"/>
    </row>
    <row r="3353" spans="2:56" ht="12" customHeight="1" x14ac:dyDescent="0.15">
      <c r="B3353" s="1058"/>
      <c r="C3353" s="1063"/>
      <c r="D3353" s="1061"/>
      <c r="E3353" s="1061"/>
      <c r="F3353" s="1061"/>
      <c r="G3353" s="1061"/>
      <c r="H3353" s="1061"/>
      <c r="I3353" s="1061"/>
      <c r="J3353" s="1062"/>
      <c r="K3353" s="192"/>
      <c r="L3353" s="1038"/>
      <c r="M3353" s="1039"/>
      <c r="N3353" s="1038"/>
      <c r="O3353" s="1039"/>
      <c r="P3353" s="1034"/>
      <c r="Q3353" s="1036"/>
      <c r="R3353" s="408"/>
      <c r="S3353" s="408"/>
      <c r="T3353" s="408"/>
      <c r="U3353" s="1034"/>
      <c r="V3353" s="1036"/>
      <c r="W3353" s="1034"/>
      <c r="X3353" s="1035"/>
      <c r="Y3353" s="286"/>
      <c r="Z3353" s="286"/>
      <c r="AA3353" s="286"/>
      <c r="AB3353" s="286"/>
      <c r="AC3353" s="223"/>
      <c r="AD3353" s="223"/>
      <c r="AE3353" s="223"/>
      <c r="AF3353" s="223"/>
      <c r="AG3353" s="223"/>
      <c r="AH3353" s="223"/>
      <c r="AI3353" s="223"/>
      <c r="AJ3353" s="223"/>
      <c r="AK3353" s="1052"/>
      <c r="AL3353" s="1053"/>
      <c r="AM3353" s="1053"/>
      <c r="AN3353" s="1054"/>
      <c r="AO3353" s="1055"/>
      <c r="AP3353" s="3"/>
      <c r="AQ3353" s="222">
        <f t="shared" si="1553"/>
        <v>1</v>
      </c>
      <c r="AV3353" s="167"/>
      <c r="AW3353" s="167"/>
      <c r="AX3353" s="167"/>
      <c r="AY3353" s="167"/>
      <c r="AZ3353" s="167"/>
      <c r="BA3353" s="167"/>
      <c r="BB3353" s="167"/>
      <c r="BC3353" s="167"/>
      <c r="BD3353" s="167"/>
    </row>
    <row r="3354" spans="2:56" s="162" customFormat="1" ht="12" customHeight="1" x14ac:dyDescent="0.15">
      <c r="B3354" s="1058"/>
      <c r="C3354" s="1063"/>
      <c r="D3354" s="1061"/>
      <c r="E3354" s="1061"/>
      <c r="F3354" s="1061"/>
      <c r="G3354" s="1061"/>
      <c r="H3354" s="1061"/>
      <c r="I3354" s="1061"/>
      <c r="J3354" s="1062"/>
      <c r="K3354" s="192"/>
      <c r="L3354" s="1038"/>
      <c r="M3354" s="1039"/>
      <c r="N3354" s="1038"/>
      <c r="O3354" s="1039"/>
      <c r="P3354" s="1034"/>
      <c r="Q3354" s="1036"/>
      <c r="R3354" s="408"/>
      <c r="S3354" s="408"/>
      <c r="T3354" s="408"/>
      <c r="U3354" s="1034"/>
      <c r="V3354" s="1036"/>
      <c r="W3354" s="1034"/>
      <c r="X3354" s="1035"/>
      <c r="Y3354" s="286"/>
      <c r="Z3354" s="286"/>
      <c r="AA3354" s="286"/>
      <c r="AB3354" s="286"/>
      <c r="AC3354" s="223"/>
      <c r="AD3354" s="223"/>
      <c r="AE3354" s="223"/>
      <c r="AF3354" s="223"/>
      <c r="AG3354" s="223"/>
      <c r="AH3354" s="223"/>
      <c r="AI3354" s="223"/>
      <c r="AJ3354" s="223"/>
      <c r="AK3354" s="1034"/>
      <c r="AL3354" s="1035"/>
      <c r="AM3354" s="1035"/>
      <c r="AN3354" s="788"/>
      <c r="AO3354" s="789"/>
      <c r="AP3354" s="3"/>
      <c r="AQ3354" s="222">
        <f t="shared" si="1553"/>
        <v>1</v>
      </c>
    </row>
    <row r="3355" spans="2:56" s="162" customFormat="1" ht="12" customHeight="1" x14ac:dyDescent="0.15">
      <c r="B3355" s="1058"/>
      <c r="C3355" s="1063"/>
      <c r="D3355" s="1061"/>
      <c r="E3355" s="1061"/>
      <c r="F3355" s="1061"/>
      <c r="G3355" s="1061"/>
      <c r="H3355" s="1061"/>
      <c r="I3355" s="1061"/>
      <c r="J3355" s="1062"/>
      <c r="K3355" s="192"/>
      <c r="L3355" s="1038"/>
      <c r="M3355" s="1039"/>
      <c r="N3355" s="1038"/>
      <c r="O3355" s="1039"/>
      <c r="P3355" s="1034"/>
      <c r="Q3355" s="1036"/>
      <c r="R3355" s="408"/>
      <c r="S3355" s="408"/>
      <c r="T3355" s="408"/>
      <c r="U3355" s="1034"/>
      <c r="V3355" s="1036"/>
      <c r="W3355" s="1034"/>
      <c r="X3355" s="1035"/>
      <c r="Y3355" s="286"/>
      <c r="Z3355" s="286"/>
      <c r="AA3355" s="286"/>
      <c r="AB3355" s="286"/>
      <c r="AC3355" s="223"/>
      <c r="AD3355" s="223"/>
      <c r="AE3355" s="223"/>
      <c r="AF3355" s="223"/>
      <c r="AG3355" s="223"/>
      <c r="AH3355" s="223"/>
      <c r="AI3355" s="223"/>
      <c r="AJ3355" s="223"/>
      <c r="AK3355" s="1034"/>
      <c r="AL3355" s="1035"/>
      <c r="AM3355" s="1035"/>
      <c r="AN3355" s="788"/>
      <c r="AO3355" s="789"/>
      <c r="AP3355" s="3"/>
      <c r="AQ3355" s="222">
        <f t="shared" si="1553"/>
        <v>1</v>
      </c>
    </row>
    <row r="3356" spans="2:56" s="162" customFormat="1" ht="12" customHeight="1" x14ac:dyDescent="0.15">
      <c r="B3356" s="1058"/>
      <c r="C3356" s="1063"/>
      <c r="D3356" s="1061"/>
      <c r="E3356" s="1061"/>
      <c r="F3356" s="1061"/>
      <c r="G3356" s="1061"/>
      <c r="H3356" s="1061"/>
      <c r="I3356" s="1061"/>
      <c r="J3356" s="1062"/>
      <c r="K3356" s="192"/>
      <c r="L3356" s="1038"/>
      <c r="M3356" s="1039"/>
      <c r="N3356" s="1038"/>
      <c r="O3356" s="1039"/>
      <c r="P3356" s="1034"/>
      <c r="Q3356" s="1036"/>
      <c r="R3356" s="408"/>
      <c r="S3356" s="408"/>
      <c r="T3356" s="408"/>
      <c r="U3356" s="1034"/>
      <c r="V3356" s="1036"/>
      <c r="W3356" s="1034"/>
      <c r="X3356" s="1035"/>
      <c r="Y3356" s="286"/>
      <c r="Z3356" s="286"/>
      <c r="AA3356" s="286"/>
      <c r="AB3356" s="286"/>
      <c r="AC3356" s="223"/>
      <c r="AD3356" s="223"/>
      <c r="AE3356" s="223"/>
      <c r="AF3356" s="223"/>
      <c r="AG3356" s="223"/>
      <c r="AH3356" s="223"/>
      <c r="AI3356" s="223"/>
      <c r="AJ3356" s="223"/>
      <c r="AK3356" s="1034"/>
      <c r="AL3356" s="1035"/>
      <c r="AM3356" s="1035"/>
      <c r="AN3356" s="788"/>
      <c r="AO3356" s="789"/>
      <c r="AP3356" s="3"/>
      <c r="AQ3356" s="222">
        <f t="shared" si="1553"/>
        <v>1</v>
      </c>
    </row>
    <row r="3357" spans="2:56" s="162" customFormat="1" ht="12" customHeight="1" x14ac:dyDescent="0.15">
      <c r="B3357" s="1058"/>
      <c r="C3357" s="1063"/>
      <c r="D3357" s="1061"/>
      <c r="E3357" s="1061"/>
      <c r="F3357" s="1061"/>
      <c r="G3357" s="1061"/>
      <c r="H3357" s="1061"/>
      <c r="I3357" s="1061"/>
      <c r="J3357" s="1062"/>
      <c r="K3357" s="192"/>
      <c r="L3357" s="1038"/>
      <c r="M3357" s="1039"/>
      <c r="N3357" s="1038"/>
      <c r="O3357" s="1039"/>
      <c r="P3357" s="1034"/>
      <c r="Q3357" s="1036"/>
      <c r="R3357" s="408"/>
      <c r="S3357" s="408"/>
      <c r="T3357" s="408"/>
      <c r="U3357" s="1034"/>
      <c r="V3357" s="1036"/>
      <c r="W3357" s="1034"/>
      <c r="X3357" s="1035"/>
      <c r="Y3357" s="286"/>
      <c r="Z3357" s="286"/>
      <c r="AA3357" s="286"/>
      <c r="AB3357" s="286"/>
      <c r="AC3357" s="223"/>
      <c r="AD3357" s="223"/>
      <c r="AE3357" s="223"/>
      <c r="AF3357" s="223"/>
      <c r="AG3357" s="223"/>
      <c r="AH3357" s="223"/>
      <c r="AI3357" s="223"/>
      <c r="AJ3357" s="223"/>
      <c r="AK3357" s="1034"/>
      <c r="AL3357" s="1035"/>
      <c r="AM3357" s="1035"/>
      <c r="AN3357" s="788"/>
      <c r="AO3357" s="789"/>
      <c r="AP3357" s="3"/>
      <c r="AQ3357" s="222">
        <f t="shared" si="1553"/>
        <v>1</v>
      </c>
    </row>
    <row r="3358" spans="2:56" s="162" customFormat="1" ht="12" customHeight="1" x14ac:dyDescent="0.15">
      <c r="B3358" s="1058"/>
      <c r="C3358" s="1063"/>
      <c r="D3358" s="1061"/>
      <c r="E3358" s="1061"/>
      <c r="F3358" s="1061"/>
      <c r="G3358" s="1061"/>
      <c r="H3358" s="1061"/>
      <c r="I3358" s="1061"/>
      <c r="J3358" s="1062"/>
      <c r="K3358" s="192"/>
      <c r="L3358" s="1038"/>
      <c r="M3358" s="1039"/>
      <c r="N3358" s="1038"/>
      <c r="O3358" s="1039"/>
      <c r="P3358" s="1034"/>
      <c r="Q3358" s="1036"/>
      <c r="R3358" s="408"/>
      <c r="S3358" s="408"/>
      <c r="T3358" s="408"/>
      <c r="U3358" s="1034"/>
      <c r="V3358" s="1036"/>
      <c r="W3358" s="1034"/>
      <c r="X3358" s="1035"/>
      <c r="Y3358" s="286"/>
      <c r="Z3358" s="286"/>
      <c r="AA3358" s="286"/>
      <c r="AB3358" s="286"/>
      <c r="AC3358" s="223"/>
      <c r="AD3358" s="223"/>
      <c r="AE3358" s="223"/>
      <c r="AF3358" s="223"/>
      <c r="AG3358" s="223"/>
      <c r="AH3358" s="223"/>
      <c r="AI3358" s="223"/>
      <c r="AJ3358" s="223"/>
      <c r="AK3358" s="1034"/>
      <c r="AL3358" s="1035"/>
      <c r="AM3358" s="1035"/>
      <c r="AN3358" s="788"/>
      <c r="AO3358" s="789"/>
      <c r="AP3358" s="3"/>
      <c r="AQ3358" s="222">
        <f t="shared" si="1553"/>
        <v>1</v>
      </c>
    </row>
    <row r="3359" spans="2:56" s="162" customFormat="1" ht="12" customHeight="1" x14ac:dyDescent="0.15">
      <c r="B3359" s="1058"/>
      <c r="C3359" s="1063"/>
      <c r="D3359" s="1061"/>
      <c r="E3359" s="1061"/>
      <c r="F3359" s="1061"/>
      <c r="G3359" s="1061"/>
      <c r="H3359" s="1061"/>
      <c r="I3359" s="1061"/>
      <c r="J3359" s="1062"/>
      <c r="K3359" s="192"/>
      <c r="L3359" s="1038"/>
      <c r="M3359" s="1039"/>
      <c r="N3359" s="1038"/>
      <c r="O3359" s="1039"/>
      <c r="P3359" s="1034"/>
      <c r="Q3359" s="1036"/>
      <c r="R3359" s="408"/>
      <c r="S3359" s="408"/>
      <c r="T3359" s="408"/>
      <c r="U3359" s="1034"/>
      <c r="V3359" s="1036"/>
      <c r="W3359" s="1034"/>
      <c r="X3359" s="1035"/>
      <c r="Y3359" s="286"/>
      <c r="Z3359" s="286"/>
      <c r="AA3359" s="286"/>
      <c r="AB3359" s="286"/>
      <c r="AC3359" s="223"/>
      <c r="AD3359" s="223"/>
      <c r="AE3359" s="223"/>
      <c r="AF3359" s="223"/>
      <c r="AG3359" s="223"/>
      <c r="AH3359" s="223"/>
      <c r="AI3359" s="223"/>
      <c r="AJ3359" s="223"/>
      <c r="AK3359" s="1034"/>
      <c r="AL3359" s="1035"/>
      <c r="AM3359" s="1035"/>
      <c r="AN3359" s="788"/>
      <c r="AO3359" s="789"/>
      <c r="AP3359" s="3"/>
      <c r="AQ3359" s="222">
        <f t="shared" si="1553"/>
        <v>1</v>
      </c>
    </row>
    <row r="3360" spans="2:56" s="162" customFormat="1" ht="12" customHeight="1" x14ac:dyDescent="0.15">
      <c r="B3360" s="1058"/>
      <c r="C3360" s="1063"/>
      <c r="D3360" s="1061"/>
      <c r="E3360" s="1061"/>
      <c r="F3360" s="1061"/>
      <c r="G3360" s="1061"/>
      <c r="H3360" s="1061"/>
      <c r="I3360" s="1061"/>
      <c r="J3360" s="1062"/>
      <c r="K3360" s="192"/>
      <c r="L3360" s="1038"/>
      <c r="M3360" s="1039"/>
      <c r="N3360" s="1038"/>
      <c r="O3360" s="1039"/>
      <c r="P3360" s="1034"/>
      <c r="Q3360" s="1036"/>
      <c r="R3360" s="408"/>
      <c r="S3360" s="408"/>
      <c r="T3360" s="408"/>
      <c r="U3360" s="1034"/>
      <c r="V3360" s="1036"/>
      <c r="W3360" s="1034"/>
      <c r="X3360" s="1035"/>
      <c r="Y3360" s="286"/>
      <c r="Z3360" s="286"/>
      <c r="AA3360" s="286"/>
      <c r="AB3360" s="286"/>
      <c r="AC3360" s="223"/>
      <c r="AD3360" s="223"/>
      <c r="AE3360" s="223"/>
      <c r="AF3360" s="223"/>
      <c r="AG3360" s="223"/>
      <c r="AH3360" s="223"/>
      <c r="AI3360" s="223"/>
      <c r="AJ3360" s="223"/>
      <c r="AK3360" s="1034"/>
      <c r="AL3360" s="1035"/>
      <c r="AM3360" s="1035"/>
      <c r="AN3360" s="788"/>
      <c r="AO3360" s="789"/>
      <c r="AP3360" s="3"/>
      <c r="AQ3360" s="222">
        <f t="shared" si="1553"/>
        <v>1</v>
      </c>
    </row>
    <row r="3361" spans="2:46" s="162" customFormat="1" ht="12" customHeight="1" x14ac:dyDescent="0.15">
      <c r="B3361" s="1058"/>
      <c r="C3361" s="1063"/>
      <c r="D3361" s="1061"/>
      <c r="E3361" s="1061"/>
      <c r="F3361" s="1061"/>
      <c r="G3361" s="1061"/>
      <c r="H3361" s="1061"/>
      <c r="I3361" s="1061"/>
      <c r="J3361" s="1062"/>
      <c r="K3361" s="192"/>
      <c r="L3361" s="1038"/>
      <c r="M3361" s="1039"/>
      <c r="N3361" s="1038"/>
      <c r="O3361" s="1039"/>
      <c r="P3361" s="1034"/>
      <c r="Q3361" s="1036"/>
      <c r="R3361" s="408"/>
      <c r="S3361" s="408"/>
      <c r="T3361" s="408"/>
      <c r="U3361" s="1034"/>
      <c r="V3361" s="1036"/>
      <c r="W3361" s="1034"/>
      <c r="X3361" s="1035"/>
      <c r="Y3361" s="286"/>
      <c r="Z3361" s="286"/>
      <c r="AA3361" s="286"/>
      <c r="AB3361" s="286"/>
      <c r="AC3361" s="223"/>
      <c r="AD3361" s="223"/>
      <c r="AE3361" s="223"/>
      <c r="AF3361" s="223"/>
      <c r="AG3361" s="223"/>
      <c r="AH3361" s="223"/>
      <c r="AI3361" s="223"/>
      <c r="AJ3361" s="223"/>
      <c r="AK3361" s="1034"/>
      <c r="AL3361" s="1035"/>
      <c r="AM3361" s="1035"/>
      <c r="AN3361" s="788"/>
      <c r="AO3361" s="789"/>
      <c r="AP3361" s="3"/>
      <c r="AQ3361" s="222">
        <f t="shared" si="1553"/>
        <v>1</v>
      </c>
    </row>
    <row r="3362" spans="2:46" s="162" customFormat="1" ht="12" customHeight="1" x14ac:dyDescent="0.15">
      <c r="B3362" s="1058"/>
      <c r="C3362" s="1063"/>
      <c r="D3362" s="1061"/>
      <c r="E3362" s="1061"/>
      <c r="F3362" s="1061"/>
      <c r="G3362" s="1061"/>
      <c r="H3362" s="1061"/>
      <c r="I3362" s="1061"/>
      <c r="J3362" s="1062"/>
      <c r="K3362" s="192"/>
      <c r="L3362" s="1038"/>
      <c r="M3362" s="1039"/>
      <c r="N3362" s="1038"/>
      <c r="O3362" s="1039"/>
      <c r="P3362" s="1034"/>
      <c r="Q3362" s="1036"/>
      <c r="R3362" s="408"/>
      <c r="S3362" s="408"/>
      <c r="T3362" s="408"/>
      <c r="U3362" s="1034"/>
      <c r="V3362" s="1036"/>
      <c r="W3362" s="1034"/>
      <c r="X3362" s="1035"/>
      <c r="Y3362" s="286"/>
      <c r="Z3362" s="286"/>
      <c r="AA3362" s="286"/>
      <c r="AB3362" s="286"/>
      <c r="AC3362" s="223"/>
      <c r="AD3362" s="223"/>
      <c r="AE3362" s="223"/>
      <c r="AF3362" s="223"/>
      <c r="AG3362" s="223"/>
      <c r="AH3362" s="223"/>
      <c r="AI3362" s="223"/>
      <c r="AJ3362" s="223"/>
      <c r="AK3362" s="1034"/>
      <c r="AL3362" s="1035"/>
      <c r="AM3362" s="1035"/>
      <c r="AN3362" s="788"/>
      <c r="AO3362" s="789"/>
      <c r="AP3362" s="3"/>
      <c r="AQ3362" s="222">
        <f t="shared" si="1553"/>
        <v>1</v>
      </c>
    </row>
    <row r="3363" spans="2:46" s="162" customFormat="1" ht="12" customHeight="1" x14ac:dyDescent="0.15">
      <c r="B3363" s="1058"/>
      <c r="C3363" s="1063"/>
      <c r="D3363" s="1061"/>
      <c r="E3363" s="1061"/>
      <c r="F3363" s="1061"/>
      <c r="G3363" s="1061"/>
      <c r="H3363" s="1061"/>
      <c r="I3363" s="1061"/>
      <c r="J3363" s="1062"/>
      <c r="K3363" s="192"/>
      <c r="L3363" s="1038"/>
      <c r="M3363" s="1039"/>
      <c r="N3363" s="1038"/>
      <c r="O3363" s="1039"/>
      <c r="P3363" s="1034"/>
      <c r="Q3363" s="1036"/>
      <c r="R3363" s="408"/>
      <c r="S3363" s="408"/>
      <c r="T3363" s="408"/>
      <c r="U3363" s="1034"/>
      <c r="V3363" s="1036"/>
      <c r="W3363" s="1034"/>
      <c r="X3363" s="1035"/>
      <c r="Y3363" s="286"/>
      <c r="Z3363" s="286"/>
      <c r="AA3363" s="286"/>
      <c r="AB3363" s="286"/>
      <c r="AC3363" s="223"/>
      <c r="AD3363" s="223"/>
      <c r="AE3363" s="223"/>
      <c r="AF3363" s="223"/>
      <c r="AG3363" s="223"/>
      <c r="AH3363" s="223"/>
      <c r="AI3363" s="223"/>
      <c r="AJ3363" s="223"/>
      <c r="AK3363" s="1034"/>
      <c r="AL3363" s="1035"/>
      <c r="AM3363" s="1035"/>
      <c r="AN3363" s="788"/>
      <c r="AO3363" s="789"/>
      <c r="AP3363" s="3"/>
      <c r="AQ3363" s="222">
        <f t="shared" si="1553"/>
        <v>1</v>
      </c>
    </row>
    <row r="3364" spans="2:46" s="162" customFormat="1" ht="12" customHeight="1" x14ac:dyDescent="0.15">
      <c r="B3364" s="1058"/>
      <c r="C3364" s="1063"/>
      <c r="D3364" s="1061"/>
      <c r="E3364" s="1061"/>
      <c r="F3364" s="1061"/>
      <c r="G3364" s="1061"/>
      <c r="H3364" s="1061"/>
      <c r="I3364" s="1061"/>
      <c r="J3364" s="1062"/>
      <c r="K3364" s="192"/>
      <c r="L3364" s="1038"/>
      <c r="M3364" s="1039"/>
      <c r="N3364" s="1038"/>
      <c r="O3364" s="1039"/>
      <c r="P3364" s="1034"/>
      <c r="Q3364" s="1036"/>
      <c r="R3364" s="408"/>
      <c r="S3364" s="408"/>
      <c r="T3364" s="408"/>
      <c r="U3364" s="1034"/>
      <c r="V3364" s="1036"/>
      <c r="W3364" s="1034"/>
      <c r="X3364" s="1035"/>
      <c r="Y3364" s="286"/>
      <c r="Z3364" s="286"/>
      <c r="AA3364" s="286"/>
      <c r="AB3364" s="286"/>
      <c r="AC3364" s="223"/>
      <c r="AD3364" s="223"/>
      <c r="AE3364" s="223"/>
      <c r="AF3364" s="223"/>
      <c r="AG3364" s="223"/>
      <c r="AH3364" s="223"/>
      <c r="AI3364" s="223"/>
      <c r="AJ3364" s="223"/>
      <c r="AK3364" s="1034"/>
      <c r="AL3364" s="1035"/>
      <c r="AM3364" s="1035"/>
      <c r="AN3364" s="788"/>
      <c r="AO3364" s="789"/>
      <c r="AP3364" s="3"/>
      <c r="AQ3364" s="222">
        <f t="shared" si="1553"/>
        <v>1</v>
      </c>
    </row>
    <row r="3365" spans="2:46" s="162" customFormat="1" ht="12" customHeight="1" x14ac:dyDescent="0.15">
      <c r="B3365" s="1058"/>
      <c r="C3365" s="1063"/>
      <c r="D3365" s="1061"/>
      <c r="E3365" s="1061"/>
      <c r="F3365" s="1061"/>
      <c r="G3365" s="1061"/>
      <c r="H3365" s="1061"/>
      <c r="I3365" s="1061"/>
      <c r="J3365" s="1062"/>
      <c r="K3365" s="192"/>
      <c r="L3365" s="1038"/>
      <c r="M3365" s="1039"/>
      <c r="N3365" s="1038"/>
      <c r="O3365" s="1039"/>
      <c r="P3365" s="1034"/>
      <c r="Q3365" s="1036"/>
      <c r="R3365" s="408"/>
      <c r="S3365" s="408"/>
      <c r="T3365" s="408"/>
      <c r="U3365" s="1034"/>
      <c r="V3365" s="1036"/>
      <c r="W3365" s="1034"/>
      <c r="X3365" s="1035"/>
      <c r="Y3365" s="286"/>
      <c r="Z3365" s="286"/>
      <c r="AA3365" s="286"/>
      <c r="AB3365" s="286"/>
      <c r="AC3365" s="223"/>
      <c r="AD3365" s="223"/>
      <c r="AE3365" s="223"/>
      <c r="AF3365" s="223"/>
      <c r="AG3365" s="223"/>
      <c r="AH3365" s="223"/>
      <c r="AI3365" s="223"/>
      <c r="AJ3365" s="223"/>
      <c r="AK3365" s="1034"/>
      <c r="AL3365" s="1035"/>
      <c r="AM3365" s="1035"/>
      <c r="AN3365" s="788"/>
      <c r="AO3365" s="789"/>
      <c r="AP3365" s="3"/>
      <c r="AQ3365" s="222">
        <f t="shared" si="1553"/>
        <v>1</v>
      </c>
    </row>
    <row r="3366" spans="2:46" s="162" customFormat="1" ht="12" customHeight="1" x14ac:dyDescent="0.15">
      <c r="B3366" s="1058"/>
      <c r="C3366" s="1063"/>
      <c r="D3366" s="1061"/>
      <c r="E3366" s="1061"/>
      <c r="F3366" s="1061"/>
      <c r="G3366" s="1061"/>
      <c r="H3366" s="1061"/>
      <c r="I3366" s="1061"/>
      <c r="J3366" s="1062"/>
      <c r="K3366" s="192"/>
      <c r="L3366" s="1038"/>
      <c r="M3366" s="1039"/>
      <c r="N3366" s="1038"/>
      <c r="O3366" s="1039"/>
      <c r="P3366" s="1034"/>
      <c r="Q3366" s="1036"/>
      <c r="R3366" s="408"/>
      <c r="S3366" s="408"/>
      <c r="T3366" s="408"/>
      <c r="U3366" s="1034"/>
      <c r="V3366" s="1036"/>
      <c r="W3366" s="1034"/>
      <c r="X3366" s="1035"/>
      <c r="Y3366" s="286"/>
      <c r="Z3366" s="286"/>
      <c r="AA3366" s="286"/>
      <c r="AB3366" s="286"/>
      <c r="AC3366" s="223"/>
      <c r="AD3366" s="223"/>
      <c r="AE3366" s="223"/>
      <c r="AF3366" s="223"/>
      <c r="AG3366" s="223"/>
      <c r="AH3366" s="223"/>
      <c r="AI3366" s="223"/>
      <c r="AJ3366" s="223"/>
      <c r="AK3366" s="1034"/>
      <c r="AL3366" s="1035"/>
      <c r="AM3366" s="1035"/>
      <c r="AN3366" s="788"/>
      <c r="AO3366" s="789"/>
      <c r="AP3366" s="3"/>
      <c r="AQ3366" s="222">
        <f t="shared" si="1553"/>
        <v>1</v>
      </c>
    </row>
    <row r="3367" spans="2:46" s="162" customFormat="1" ht="12" customHeight="1" x14ac:dyDescent="0.15">
      <c r="B3367" s="1058"/>
      <c r="C3367" s="1063"/>
      <c r="D3367" s="1061"/>
      <c r="E3367" s="1061"/>
      <c r="F3367" s="1061"/>
      <c r="G3367" s="1061"/>
      <c r="H3367" s="1061"/>
      <c r="I3367" s="1061"/>
      <c r="J3367" s="1062"/>
      <c r="K3367" s="192"/>
      <c r="L3367" s="1038"/>
      <c r="M3367" s="1039"/>
      <c r="N3367" s="1038"/>
      <c r="O3367" s="1039"/>
      <c r="P3367" s="1034"/>
      <c r="Q3367" s="1036"/>
      <c r="R3367" s="408"/>
      <c r="S3367" s="408"/>
      <c r="T3367" s="408"/>
      <c r="U3367" s="1034"/>
      <c r="V3367" s="1036"/>
      <c r="W3367" s="1034"/>
      <c r="X3367" s="1035"/>
      <c r="Y3367" s="286"/>
      <c r="Z3367" s="286"/>
      <c r="AA3367" s="286"/>
      <c r="AB3367" s="286"/>
      <c r="AC3367" s="223"/>
      <c r="AD3367" s="223"/>
      <c r="AE3367" s="223"/>
      <c r="AF3367" s="223"/>
      <c r="AG3367" s="223"/>
      <c r="AH3367" s="223"/>
      <c r="AI3367" s="223"/>
      <c r="AJ3367" s="223"/>
      <c r="AK3367" s="1034"/>
      <c r="AL3367" s="1035"/>
      <c r="AM3367" s="1035"/>
      <c r="AN3367" s="788"/>
      <c r="AO3367" s="789"/>
      <c r="AP3367" s="3"/>
      <c r="AQ3367" s="222">
        <f t="shared" si="1553"/>
        <v>1</v>
      </c>
    </row>
    <row r="3368" spans="2:46" s="162" customFormat="1" ht="12" customHeight="1" x14ac:dyDescent="0.15">
      <c r="B3368" s="1058"/>
      <c r="C3368" s="1063"/>
      <c r="D3368" s="1061"/>
      <c r="E3368" s="1061"/>
      <c r="F3368" s="1061"/>
      <c r="G3368" s="1061"/>
      <c r="H3368" s="1061"/>
      <c r="I3368" s="1061"/>
      <c r="J3368" s="1062"/>
      <c r="K3368" s="1016" t="s">
        <v>216</v>
      </c>
      <c r="L3368" s="1016" t="s">
        <v>215</v>
      </c>
      <c r="M3368" s="1016"/>
      <c r="N3368" s="1016"/>
      <c r="O3368" s="1016"/>
      <c r="P3368" s="1016"/>
      <c r="Q3368" s="1016"/>
      <c r="R3368" s="1016"/>
      <c r="S3368" s="1016"/>
      <c r="T3368" s="1016"/>
      <c r="U3368" s="1016"/>
      <c r="V3368" s="1016"/>
      <c r="W3368" s="1016"/>
      <c r="X3368" s="1016"/>
      <c r="Y3368" s="1040" t="s">
        <v>466</v>
      </c>
      <c r="Z3368" s="1041"/>
      <c r="AA3368" s="1041"/>
      <c r="AB3368" s="1042"/>
      <c r="AC3368" s="224">
        <f t="shared" ref="AC3368:AJ3368" si="1554">SUM(AC3348:AC3367)</f>
        <v>0</v>
      </c>
      <c r="AD3368" s="224">
        <f t="shared" si="1554"/>
        <v>0</v>
      </c>
      <c r="AE3368" s="224">
        <f t="shared" si="1554"/>
        <v>0</v>
      </c>
      <c r="AF3368" s="224">
        <f t="shared" si="1554"/>
        <v>0.75</v>
      </c>
      <c r="AG3368" s="224">
        <f t="shared" si="1554"/>
        <v>0</v>
      </c>
      <c r="AH3368" s="224">
        <f t="shared" si="1554"/>
        <v>0</v>
      </c>
      <c r="AI3368" s="224">
        <f t="shared" si="1554"/>
        <v>0</v>
      </c>
      <c r="AJ3368" s="224">
        <f t="shared" si="1554"/>
        <v>0.72</v>
      </c>
      <c r="AK3368" s="1040" t="s">
        <v>214</v>
      </c>
      <c r="AL3368" s="1041"/>
      <c r="AM3368" s="1041"/>
      <c r="AN3368" s="788"/>
      <c r="AO3368" s="789"/>
      <c r="AP3368" s="3"/>
    </row>
    <row r="3369" spans="2:46" s="162" customFormat="1" ht="12" customHeight="1" x14ac:dyDescent="0.15">
      <c r="B3369" s="1058"/>
      <c r="C3369" s="1063"/>
      <c r="D3369" s="1061"/>
      <c r="E3369" s="1061"/>
      <c r="F3369" s="1061"/>
      <c r="G3369" s="1061"/>
      <c r="H3369" s="1061"/>
      <c r="I3369" s="1061"/>
      <c r="J3369" s="1062"/>
      <c r="K3369" s="1016"/>
      <c r="L3369" s="1016" t="s">
        <v>467</v>
      </c>
      <c r="M3369" s="1016"/>
      <c r="N3369" s="1016"/>
      <c r="O3369" s="1016" t="s">
        <v>213</v>
      </c>
      <c r="P3369" s="1016"/>
      <c r="Q3369" s="1016"/>
      <c r="R3369" s="1016"/>
      <c r="S3369" s="1016"/>
      <c r="T3369" s="1016"/>
      <c r="U3369" s="1016"/>
      <c r="V3369" s="1016"/>
      <c r="W3369" s="1016"/>
      <c r="X3369" s="1016"/>
      <c r="Y3369" s="193">
        <f>COUNTIF(Y3348:Y3367,"○")</f>
        <v>0</v>
      </c>
      <c r="Z3369" s="193">
        <f>COUNTIF(Z3348:Z3367,"○")</f>
        <v>0</v>
      </c>
      <c r="AA3369" s="193">
        <f>COUNTIF(AA3348:AA3367,"○")</f>
        <v>0</v>
      </c>
      <c r="AB3369" s="193">
        <f>COUNTIF(AB3348:AB3367,"○")</f>
        <v>0</v>
      </c>
      <c r="AC3369" s="193">
        <f t="shared" ref="AC3369:AJ3369" si="1555">COUNT(AC3348:AC3367)</f>
        <v>0</v>
      </c>
      <c r="AD3369" s="193">
        <f t="shared" si="1555"/>
        <v>0</v>
      </c>
      <c r="AE3369" s="193">
        <f t="shared" si="1555"/>
        <v>0</v>
      </c>
      <c r="AF3369" s="193">
        <f t="shared" si="1555"/>
        <v>1</v>
      </c>
      <c r="AG3369" s="193">
        <f t="shared" si="1555"/>
        <v>0</v>
      </c>
      <c r="AH3369" s="193">
        <f t="shared" si="1555"/>
        <v>0</v>
      </c>
      <c r="AI3369" s="193">
        <f t="shared" si="1555"/>
        <v>0</v>
      </c>
      <c r="AJ3369" s="193">
        <f t="shared" si="1555"/>
        <v>1</v>
      </c>
      <c r="AK3369" s="1043"/>
      <c r="AL3369" s="1044"/>
      <c r="AM3369" s="1044"/>
      <c r="AN3369" s="1044"/>
      <c r="AO3369" s="1045"/>
      <c r="AP3369" s="3"/>
    </row>
    <row r="3370" spans="2:46" ht="12" customHeight="1" x14ac:dyDescent="0.15">
      <c r="B3370" s="1058"/>
      <c r="C3370" s="1063"/>
      <c r="D3370" s="1061"/>
      <c r="E3370" s="1061"/>
      <c r="F3370" s="1061"/>
      <c r="G3370" s="1061"/>
      <c r="H3370" s="1061"/>
      <c r="I3370" s="1061"/>
      <c r="J3370" s="1062"/>
      <c r="K3370" s="1016"/>
      <c r="L3370" s="1016"/>
      <c r="M3370" s="1016"/>
      <c r="N3370" s="1016"/>
      <c r="O3370" s="1016" t="s">
        <v>468</v>
      </c>
      <c r="P3370" s="1016"/>
      <c r="Q3370" s="1016"/>
      <c r="R3370" s="1016"/>
      <c r="S3370" s="1016"/>
      <c r="T3370" s="1016"/>
      <c r="U3370" s="1016"/>
      <c r="V3370" s="1016"/>
      <c r="W3370" s="1016"/>
      <c r="X3370" s="1016"/>
      <c r="Y3370" s="1034" t="str">
        <f>IF(Y3369&gt;0,"Ⅳ",IF(Z3369&gt;0,"Ⅲ",IF(AA3369&gt;0,"Ⅱa",IF(AB3369&gt;0,"Ⅱb","Ⅰ"))))</f>
        <v>Ⅰ</v>
      </c>
      <c r="Z3370" s="1035"/>
      <c r="AA3370" s="1035"/>
      <c r="AB3370" s="1036"/>
      <c r="AC3370" s="1034" t="str">
        <f>IF(AC3369&gt;0,"Ⅳ",IF(AD3369&gt;0,"Ⅲ",IF(AE3369&gt;0,"Ⅱa",IF(AF3369&gt;0,"Ⅱb","Ⅰ"))))</f>
        <v>Ⅱb</v>
      </c>
      <c r="AD3370" s="1035"/>
      <c r="AE3370" s="1035"/>
      <c r="AF3370" s="1036"/>
      <c r="AG3370" s="1034" t="str">
        <f>IF(AG3369&gt;0,"Ⅳ",IF(AH3369&gt;0,"Ⅲ",IF(AI3369&gt;0,"Ⅱa",IF(AJ3369&gt;0,"Ⅱb","Ⅰ"))))</f>
        <v>Ⅱb</v>
      </c>
      <c r="AH3370" s="1035"/>
      <c r="AI3370" s="1035"/>
      <c r="AJ3370" s="1036"/>
      <c r="AK3370" s="1046"/>
      <c r="AL3370" s="1047"/>
      <c r="AM3370" s="1047"/>
      <c r="AN3370" s="1047"/>
      <c r="AO3370" s="1048"/>
      <c r="AP3370" s="3"/>
      <c r="AQ3370" s="282" t="s">
        <v>312</v>
      </c>
      <c r="AR3370" s="282" t="s">
        <v>313</v>
      </c>
      <c r="AS3370" s="699" t="s">
        <v>316</v>
      </c>
      <c r="AT3370" s="1026"/>
    </row>
    <row r="3371" spans="2:46" ht="12" customHeight="1" x14ac:dyDescent="0.15">
      <c r="B3371" s="1058"/>
      <c r="C3371" s="1063"/>
      <c r="D3371" s="1061"/>
      <c r="E3371" s="1061"/>
      <c r="F3371" s="1061"/>
      <c r="G3371" s="1061"/>
      <c r="H3371" s="1061"/>
      <c r="I3371" s="1061"/>
      <c r="J3371" s="1062"/>
      <c r="K3371" s="1016"/>
      <c r="L3371" s="1016" t="s">
        <v>469</v>
      </c>
      <c r="M3371" s="1016"/>
      <c r="N3371" s="1016"/>
      <c r="O3371" s="1016" t="s">
        <v>212</v>
      </c>
      <c r="P3371" s="1016"/>
      <c r="Q3371" s="1016"/>
      <c r="R3371" s="1016"/>
      <c r="S3371" s="1016"/>
      <c r="T3371" s="1016"/>
      <c r="U3371" s="1016"/>
      <c r="V3371" s="1016"/>
      <c r="W3371" s="1016"/>
      <c r="X3371" s="1016"/>
      <c r="Y3371" s="187" t="s">
        <v>32</v>
      </c>
      <c r="Z3371" s="187" t="s">
        <v>33</v>
      </c>
      <c r="AA3371" s="1027" t="s">
        <v>34</v>
      </c>
      <c r="AB3371" s="1027"/>
      <c r="AC3371" s="187" t="s">
        <v>32</v>
      </c>
      <c r="AD3371" s="187" t="s">
        <v>33</v>
      </c>
      <c r="AE3371" s="1027" t="s">
        <v>34</v>
      </c>
      <c r="AF3371" s="1027"/>
      <c r="AG3371" s="187" t="s">
        <v>32</v>
      </c>
      <c r="AH3371" s="187" t="s">
        <v>33</v>
      </c>
      <c r="AI3371" s="1027" t="s">
        <v>34</v>
      </c>
      <c r="AJ3371" s="1027"/>
      <c r="AK3371" s="1046"/>
      <c r="AL3371" s="1047"/>
      <c r="AM3371" s="1047"/>
      <c r="AN3371" s="1047"/>
      <c r="AO3371" s="1048"/>
      <c r="AP3371" s="3"/>
      <c r="AQ3371" s="1028">
        <f>+Y3369+Z3369</f>
        <v>0</v>
      </c>
      <c r="AR3371" s="1029"/>
      <c r="AS3371" s="1028">
        <f>+AA3369+AB3369</f>
        <v>0</v>
      </c>
      <c r="AT3371" s="1029"/>
    </row>
    <row r="3372" spans="2:46" ht="12" customHeight="1" x14ac:dyDescent="0.15">
      <c r="B3372" s="1058"/>
      <c r="C3372" s="1063"/>
      <c r="D3372" s="1061"/>
      <c r="E3372" s="1061"/>
      <c r="F3372" s="1061"/>
      <c r="G3372" s="1061"/>
      <c r="H3372" s="1061"/>
      <c r="I3372" s="1061"/>
      <c r="J3372" s="1062"/>
      <c r="K3372" s="1016"/>
      <c r="L3372" s="1016"/>
      <c r="M3372" s="1016"/>
      <c r="N3372" s="1016"/>
      <c r="O3372" s="1016" t="s">
        <v>470</v>
      </c>
      <c r="P3372" s="1016"/>
      <c r="Q3372" s="1016"/>
      <c r="R3372" s="1016"/>
      <c r="S3372" s="1016"/>
      <c r="T3372" s="1016"/>
      <c r="U3372" s="1016"/>
      <c r="V3372" s="1016"/>
      <c r="W3372" s="1016"/>
      <c r="X3372" s="1016"/>
      <c r="Y3372" s="193" t="str">
        <f>IF(Y3369=0,"",1)</f>
        <v/>
      </c>
      <c r="Z3372" s="193" t="str">
        <f>IF(Z3369=0,"",1)</f>
        <v/>
      </c>
      <c r="AA3372" s="1030" t="str">
        <f>IF(AQ3371=1,"",IF(AS3371&gt;0,1,""))</f>
        <v/>
      </c>
      <c r="AB3372" s="1031"/>
      <c r="AC3372" s="193">
        <f>+AC3369</f>
        <v>0</v>
      </c>
      <c r="AD3372" s="193">
        <f>AD3369</f>
        <v>0</v>
      </c>
      <c r="AE3372" s="1030">
        <f>AE3369+AF3369</f>
        <v>1</v>
      </c>
      <c r="AF3372" s="1031"/>
      <c r="AG3372" s="193">
        <f>AG3369</f>
        <v>0</v>
      </c>
      <c r="AH3372" s="193">
        <f>AH3369</f>
        <v>0</v>
      </c>
      <c r="AI3372" s="1030">
        <f>AI3369+AJ3369</f>
        <v>1</v>
      </c>
      <c r="AJ3372" s="1031"/>
      <c r="AK3372" s="1046"/>
      <c r="AL3372" s="1047"/>
      <c r="AM3372" s="1047"/>
      <c r="AN3372" s="1047"/>
      <c r="AO3372" s="1048"/>
      <c r="AP3372" s="3"/>
      <c r="AQ3372" s="197">
        <f>+Y3369+AC3372+AG3372</f>
        <v>0</v>
      </c>
      <c r="AR3372" s="197">
        <f>+Z3369+AD3372+AH3372</f>
        <v>0</v>
      </c>
      <c r="AS3372" s="1032">
        <f>+AS3371+AE3372+AI3372</f>
        <v>2</v>
      </c>
      <c r="AT3372" s="1033"/>
    </row>
    <row r="3373" spans="2:46" ht="12" customHeight="1" x14ac:dyDescent="0.15">
      <c r="B3373" s="1058"/>
      <c r="C3373" s="1063"/>
      <c r="D3373" s="1061"/>
      <c r="E3373" s="1061"/>
      <c r="F3373" s="1061"/>
      <c r="G3373" s="1061"/>
      <c r="H3373" s="1061"/>
      <c r="I3373" s="1061"/>
      <c r="J3373" s="1062"/>
      <c r="K3373" s="1016"/>
      <c r="L3373" s="1016"/>
      <c r="M3373" s="1016"/>
      <c r="N3373" s="1016"/>
      <c r="O3373" s="1016" t="s">
        <v>471</v>
      </c>
      <c r="P3373" s="1016"/>
      <c r="Q3373" s="1016"/>
      <c r="R3373" s="1016"/>
      <c r="S3373" s="1016"/>
      <c r="T3373" s="1016"/>
      <c r="U3373" s="1016"/>
      <c r="V3373" s="1016"/>
      <c r="W3373" s="1016"/>
      <c r="X3373" s="1016"/>
      <c r="Y3373" s="1034" t="s">
        <v>875</v>
      </c>
      <c r="Z3373" s="1035"/>
      <c r="AA3373" s="1035"/>
      <c r="AB3373" s="1036"/>
      <c r="AC3373" s="1034" t="str">
        <f>IF(AC3372&gt;0,"Ⅳ",IF(AD3372&gt;0,"Ⅲ",IF(AE3372&gt;0,"Ⅱ","Ⅰ")))</f>
        <v>Ⅱ</v>
      </c>
      <c r="AD3373" s="1035"/>
      <c r="AE3373" s="1035"/>
      <c r="AF3373" s="1036"/>
      <c r="AG3373" s="1034" t="str">
        <f>IF(AG3372&gt;0,"Ⅳ",IF(AH3372&gt;0,"Ⅲ",IF(AI3372&gt;0,"Ⅱ","Ⅰ")))</f>
        <v>Ⅱ</v>
      </c>
      <c r="AH3373" s="1035"/>
      <c r="AI3373" s="1035"/>
      <c r="AJ3373" s="1036"/>
      <c r="AK3373" s="1046"/>
      <c r="AL3373" s="1047"/>
      <c r="AM3373" s="1047"/>
      <c r="AN3373" s="1047"/>
      <c r="AO3373" s="1048"/>
      <c r="AP3373" s="3"/>
      <c r="AQ3373" s="1037" t="str">
        <f>IF(AQ3372&gt;0,"Ⅳ",IF(AR3372&gt;0,"Ⅲ",IF(AS3372&gt;0,"Ⅱ","Ⅰ")))</f>
        <v>Ⅱ</v>
      </c>
      <c r="AR3373" s="1037"/>
      <c r="AS3373" s="1037"/>
      <c r="AT3373" s="1037"/>
    </row>
    <row r="3374" spans="2:46" ht="12" customHeight="1" x14ac:dyDescent="0.15">
      <c r="B3374" s="1058"/>
      <c r="C3374" s="1063"/>
      <c r="D3374" s="1061"/>
      <c r="E3374" s="1061"/>
      <c r="F3374" s="1061"/>
      <c r="G3374" s="1061"/>
      <c r="H3374" s="1061"/>
      <c r="I3374" s="1061"/>
      <c r="J3374" s="1062"/>
      <c r="K3374" s="1016"/>
      <c r="L3374" s="1016"/>
      <c r="M3374" s="1016"/>
      <c r="N3374" s="1016"/>
      <c r="O3374" s="1016" t="s">
        <v>472</v>
      </c>
      <c r="P3374" s="1016"/>
      <c r="Q3374" s="1016"/>
      <c r="R3374" s="1016"/>
      <c r="S3374" s="1016"/>
      <c r="T3374" s="1016"/>
      <c r="U3374" s="1016"/>
      <c r="V3374" s="1016"/>
      <c r="W3374" s="1016"/>
      <c r="X3374" s="1016"/>
      <c r="Y3374" s="1034" t="str">
        <f>IF(COUNTIF(Y3373:AJ3373,"Ⅳ")&gt;0,"Ⅳ",IF(COUNTIF(Y3373:AJ3373,"Ⅲ")&gt;0,"Ⅲ",IF(COUNTIF(Y3373:AJ3373,"Ⅱ")&gt;0,"Ⅱ","Ⅰ")))</f>
        <v>Ⅱ</v>
      </c>
      <c r="Z3374" s="1035"/>
      <c r="AA3374" s="1035"/>
      <c r="AB3374" s="1035"/>
      <c r="AC3374" s="1035"/>
      <c r="AD3374" s="1035"/>
      <c r="AE3374" s="1035"/>
      <c r="AF3374" s="1035"/>
      <c r="AG3374" s="1035"/>
      <c r="AH3374" s="1035"/>
      <c r="AI3374" s="1035"/>
      <c r="AJ3374" s="1036"/>
      <c r="AK3374" s="1049"/>
      <c r="AL3374" s="1050"/>
      <c r="AM3374" s="1050"/>
      <c r="AN3374" s="1050"/>
      <c r="AO3374" s="1051"/>
      <c r="AP3374" s="3"/>
    </row>
    <row r="3375" spans="2:46" ht="14.25" customHeight="1" x14ac:dyDescent="0.15">
      <c r="B3375" s="1058"/>
      <c r="C3375" s="1063"/>
      <c r="D3375" s="1061"/>
      <c r="E3375" s="1061"/>
      <c r="F3375" s="1061"/>
      <c r="G3375" s="1061"/>
      <c r="H3375" s="1061"/>
      <c r="I3375" s="1061"/>
      <c r="J3375" s="1062"/>
      <c r="K3375" s="1016" t="s">
        <v>169</v>
      </c>
      <c r="L3375" s="1017"/>
      <c r="M3375" s="1017"/>
      <c r="N3375" s="1017"/>
      <c r="O3375" s="1017"/>
      <c r="P3375" s="1017"/>
      <c r="Q3375" s="1017"/>
      <c r="R3375" s="1017"/>
      <c r="S3375" s="1017"/>
      <c r="T3375" s="1017"/>
      <c r="U3375" s="1017"/>
      <c r="V3375" s="1017"/>
      <c r="W3375" s="1017"/>
      <c r="X3375" s="1017"/>
      <c r="Y3375" s="1017"/>
      <c r="Z3375" s="1017"/>
      <c r="AA3375" s="1017"/>
      <c r="AB3375" s="1017"/>
      <c r="AC3375" s="1017"/>
      <c r="AD3375" s="1017"/>
      <c r="AE3375" s="1017"/>
      <c r="AF3375" s="1017"/>
      <c r="AG3375" s="1017"/>
      <c r="AH3375" s="1017"/>
      <c r="AI3375" s="1017"/>
      <c r="AJ3375" s="1017"/>
      <c r="AK3375" s="1017"/>
      <c r="AL3375" s="1017"/>
      <c r="AM3375" s="1017"/>
      <c r="AN3375" s="1017"/>
      <c r="AO3375" s="1017"/>
      <c r="AP3375" s="3"/>
    </row>
    <row r="3376" spans="2:46" ht="14.25" customHeight="1" x14ac:dyDescent="0.15">
      <c r="B3376" s="1058"/>
      <c r="C3376" s="1063"/>
      <c r="D3376" s="1061"/>
      <c r="E3376" s="1061"/>
      <c r="F3376" s="1061"/>
      <c r="G3376" s="1061"/>
      <c r="H3376" s="1061"/>
      <c r="I3376" s="1061"/>
      <c r="J3376" s="1062"/>
      <c r="K3376" s="1016"/>
      <c r="L3376" s="1017"/>
      <c r="M3376" s="1017"/>
      <c r="N3376" s="1017"/>
      <c r="O3376" s="1017"/>
      <c r="P3376" s="1017"/>
      <c r="Q3376" s="1017"/>
      <c r="R3376" s="1017"/>
      <c r="S3376" s="1017"/>
      <c r="T3376" s="1017"/>
      <c r="U3376" s="1017"/>
      <c r="V3376" s="1017"/>
      <c r="W3376" s="1017"/>
      <c r="X3376" s="1017"/>
      <c r="Y3376" s="1017"/>
      <c r="Z3376" s="1017"/>
      <c r="AA3376" s="1017"/>
      <c r="AB3376" s="1017"/>
      <c r="AC3376" s="1017"/>
      <c r="AD3376" s="1017"/>
      <c r="AE3376" s="1017"/>
      <c r="AF3376" s="1017"/>
      <c r="AG3376" s="1017"/>
      <c r="AH3376" s="1017"/>
      <c r="AI3376" s="1017"/>
      <c r="AJ3376" s="1017"/>
      <c r="AK3376" s="1017"/>
      <c r="AL3376" s="1017"/>
      <c r="AM3376" s="1017"/>
      <c r="AN3376" s="1017"/>
      <c r="AO3376" s="1017"/>
      <c r="AP3376" s="3"/>
    </row>
    <row r="3377" spans="2:86" ht="12" customHeight="1" x14ac:dyDescent="0.15">
      <c r="B3377" s="1058"/>
      <c r="C3377" s="1063"/>
      <c r="D3377" s="1061"/>
      <c r="E3377" s="1061"/>
      <c r="F3377" s="1061"/>
      <c r="G3377" s="1061"/>
      <c r="H3377" s="1061"/>
      <c r="I3377" s="1061"/>
      <c r="J3377" s="1062"/>
      <c r="K3377" s="1018" t="s">
        <v>473</v>
      </c>
      <c r="L3377" s="1018"/>
      <c r="M3377" s="1018"/>
      <c r="N3377" s="1018"/>
      <c r="O3377" s="1018"/>
      <c r="P3377" s="1018"/>
      <c r="Q3377" s="1018"/>
      <c r="R3377" s="1018"/>
      <c r="S3377" s="1018"/>
      <c r="T3377" s="1018"/>
      <c r="U3377" s="1018"/>
      <c r="V3377" s="1018"/>
      <c r="W3377" s="1018"/>
      <c r="X3377" s="1018"/>
      <c r="Y3377" s="1018"/>
      <c r="Z3377" s="1018"/>
      <c r="AA3377" s="1018"/>
      <c r="AB3377" s="1018"/>
      <c r="AC3377" s="1018"/>
      <c r="AD3377" s="1018"/>
      <c r="AE3377" s="1018"/>
      <c r="AF3377" s="1018"/>
      <c r="AG3377" s="1018"/>
      <c r="AH3377" s="1018"/>
      <c r="AI3377" s="1018"/>
      <c r="AJ3377" s="1018"/>
      <c r="AK3377" s="1018"/>
      <c r="AL3377" s="1018"/>
      <c r="AM3377" s="1018"/>
      <c r="AN3377" s="1018"/>
      <c r="AO3377" s="1018"/>
      <c r="AP3377" s="3"/>
    </row>
    <row r="3378" spans="2:86" ht="12" customHeight="1" x14ac:dyDescent="0.15">
      <c r="B3378" s="1058"/>
      <c r="C3378" s="1063"/>
      <c r="D3378" s="1061"/>
      <c r="E3378" s="1061"/>
      <c r="F3378" s="1061"/>
      <c r="G3378" s="1061"/>
      <c r="H3378" s="1061"/>
      <c r="I3378" s="1061"/>
      <c r="J3378" s="1062"/>
      <c r="K3378" s="1019" t="s">
        <v>523</v>
      </c>
      <c r="L3378" s="1019"/>
      <c r="M3378" s="1019"/>
      <c r="N3378" s="1019"/>
      <c r="O3378" s="1019"/>
      <c r="P3378" s="1019"/>
      <c r="Q3378" s="1019"/>
      <c r="R3378" s="1019"/>
      <c r="S3378" s="1019"/>
      <c r="T3378" s="1019"/>
      <c r="U3378" s="1019"/>
      <c r="V3378" s="1019"/>
      <c r="W3378" s="1019"/>
      <c r="X3378" s="1019"/>
      <c r="Y3378" s="1019"/>
      <c r="Z3378" s="1019"/>
      <c r="AA3378" s="1019"/>
      <c r="AB3378" s="1019"/>
      <c r="AC3378" s="1019"/>
      <c r="AD3378" s="1019"/>
      <c r="AE3378" s="1019"/>
      <c r="AF3378" s="1019"/>
      <c r="AG3378" s="1019"/>
      <c r="AH3378" s="1019"/>
      <c r="AI3378" s="1019"/>
      <c r="AJ3378" s="1019"/>
      <c r="AK3378" s="1019"/>
      <c r="AL3378" s="1019"/>
      <c r="AM3378" s="1019"/>
      <c r="AN3378" s="1019"/>
      <c r="AO3378" s="1019"/>
      <c r="AP3378" s="3"/>
    </row>
    <row r="3379" spans="2:86" ht="12" customHeight="1" x14ac:dyDescent="0.15">
      <c r="B3379" s="1058"/>
      <c r="C3379" s="1063"/>
      <c r="D3379" s="1061"/>
      <c r="E3379" s="1061"/>
      <c r="F3379" s="1061"/>
      <c r="G3379" s="1061"/>
      <c r="H3379" s="1061"/>
      <c r="I3379" s="1061"/>
      <c r="J3379" s="1062"/>
      <c r="K3379" s="194" t="s">
        <v>474</v>
      </c>
      <c r="L3379" s="195"/>
      <c r="M3379" s="195"/>
      <c r="N3379" s="195"/>
      <c r="O3379" s="195"/>
      <c r="P3379" s="195"/>
      <c r="Q3379" s="195"/>
      <c r="R3379" s="195"/>
      <c r="S3379" s="195"/>
      <c r="T3379" s="195"/>
      <c r="U3379" s="195"/>
      <c r="V3379" s="195"/>
      <c r="W3379" s="195"/>
      <c r="X3379" s="195"/>
      <c r="Y3379" s="195"/>
      <c r="Z3379" s="195"/>
      <c r="AA3379" s="195"/>
      <c r="AB3379" s="195"/>
      <c r="AC3379" s="195"/>
      <c r="AD3379" s="195"/>
      <c r="AE3379" s="195"/>
      <c r="AF3379" s="195"/>
      <c r="AG3379" s="195"/>
      <c r="AH3379" s="195"/>
      <c r="AI3379" s="195"/>
      <c r="AJ3379" s="195"/>
      <c r="AK3379" s="195"/>
      <c r="AL3379" s="195"/>
      <c r="AM3379" s="195"/>
      <c r="AN3379" s="195"/>
      <c r="AO3379" s="196"/>
      <c r="AP3379" s="3"/>
    </row>
    <row r="3380" spans="2:86" ht="12" customHeight="1" x14ac:dyDescent="0.15">
      <c r="B3380" s="1058"/>
      <c r="C3380" s="1063"/>
      <c r="D3380" s="1061"/>
      <c r="E3380" s="1061"/>
      <c r="F3380" s="1061"/>
      <c r="G3380" s="1061"/>
      <c r="H3380" s="1061"/>
      <c r="I3380" s="1061"/>
      <c r="J3380" s="1062"/>
      <c r="K3380" s="194" t="s">
        <v>475</v>
      </c>
      <c r="L3380" s="195"/>
      <c r="M3380" s="195"/>
      <c r="N3380" s="195"/>
      <c r="O3380" s="195"/>
      <c r="P3380" s="195"/>
      <c r="Q3380" s="195"/>
      <c r="R3380" s="195"/>
      <c r="S3380" s="195"/>
      <c r="T3380" s="195"/>
      <c r="U3380" s="195"/>
      <c r="V3380" s="195"/>
      <c r="W3380" s="195"/>
      <c r="X3380" s="195"/>
      <c r="Y3380" s="195"/>
      <c r="Z3380" s="195"/>
      <c r="AA3380" s="195"/>
      <c r="AB3380" s="195"/>
      <c r="AC3380" s="195"/>
      <c r="AD3380" s="195"/>
      <c r="AE3380" s="195"/>
      <c r="AF3380" s="195"/>
      <c r="AG3380" s="195"/>
      <c r="AH3380" s="195"/>
      <c r="AI3380" s="195"/>
      <c r="AJ3380" s="195"/>
      <c r="AK3380" s="195"/>
      <c r="AL3380" s="195"/>
      <c r="AM3380" s="195"/>
      <c r="AN3380" s="195"/>
      <c r="AO3380" s="196"/>
      <c r="AP3380" s="3"/>
    </row>
    <row r="3381" spans="2:86" ht="12" customHeight="1" x14ac:dyDescent="0.15">
      <c r="B3381" s="1058"/>
      <c r="C3381" s="1063"/>
      <c r="D3381" s="1061"/>
      <c r="E3381" s="1061"/>
      <c r="F3381" s="1061"/>
      <c r="G3381" s="1061"/>
      <c r="H3381" s="1061"/>
      <c r="I3381" s="1061"/>
      <c r="J3381" s="1062"/>
      <c r="K3381" s="1020" t="s">
        <v>476</v>
      </c>
      <c r="L3381" s="1021"/>
      <c r="M3381" s="1021"/>
      <c r="N3381" s="1021"/>
      <c r="O3381" s="1021"/>
      <c r="P3381" s="1021"/>
      <c r="Q3381" s="1021"/>
      <c r="R3381" s="1021"/>
      <c r="S3381" s="1021"/>
      <c r="T3381" s="1021"/>
      <c r="U3381" s="1021"/>
      <c r="V3381" s="1021"/>
      <c r="W3381" s="1021"/>
      <c r="X3381" s="1021"/>
      <c r="Y3381" s="1021"/>
      <c r="Z3381" s="1021"/>
      <c r="AA3381" s="1021"/>
      <c r="AB3381" s="1021"/>
      <c r="AC3381" s="1021"/>
      <c r="AD3381" s="1021"/>
      <c r="AE3381" s="1021"/>
      <c r="AF3381" s="1021"/>
      <c r="AG3381" s="1021"/>
      <c r="AH3381" s="1021"/>
      <c r="AI3381" s="1021"/>
      <c r="AJ3381" s="1021"/>
      <c r="AK3381" s="1021"/>
      <c r="AL3381" s="1021"/>
      <c r="AM3381" s="1021"/>
      <c r="AN3381" s="1021"/>
      <c r="AO3381" s="1022"/>
      <c r="AP3381" s="3"/>
    </row>
    <row r="3382" spans="2:86" ht="12" customHeight="1" x14ac:dyDescent="0.15">
      <c r="B3382" s="591"/>
      <c r="C3382" s="1064"/>
      <c r="D3382" s="1065"/>
      <c r="E3382" s="1065"/>
      <c r="F3382" s="1065"/>
      <c r="G3382" s="1065"/>
      <c r="H3382" s="1065"/>
      <c r="I3382" s="1065"/>
      <c r="J3382" s="1066"/>
      <c r="K3382" s="1023"/>
      <c r="L3382" s="1024"/>
      <c r="M3382" s="1024"/>
      <c r="N3382" s="1024"/>
      <c r="O3382" s="1024"/>
      <c r="P3382" s="1024"/>
      <c r="Q3382" s="1024"/>
      <c r="R3382" s="1024"/>
      <c r="S3382" s="1024"/>
      <c r="T3382" s="1024"/>
      <c r="U3382" s="1024"/>
      <c r="V3382" s="1024"/>
      <c r="W3382" s="1024"/>
      <c r="X3382" s="1024"/>
      <c r="Y3382" s="1024"/>
      <c r="Z3382" s="1024"/>
      <c r="AA3382" s="1024"/>
      <c r="AB3382" s="1024"/>
      <c r="AC3382" s="1024"/>
      <c r="AD3382" s="1024"/>
      <c r="AE3382" s="1024"/>
      <c r="AF3382" s="1024"/>
      <c r="AG3382" s="1024"/>
      <c r="AH3382" s="1024"/>
      <c r="AI3382" s="1024"/>
      <c r="AJ3382" s="1024"/>
      <c r="AK3382" s="1024"/>
      <c r="AL3382" s="1024"/>
      <c r="AM3382" s="1024"/>
      <c r="AN3382" s="1024"/>
      <c r="AO3382" s="1025"/>
      <c r="AP3382" s="3"/>
    </row>
    <row r="3383" spans="2:86" s="9" customFormat="1" ht="12" customHeight="1" x14ac:dyDescent="0.15">
      <c r="B3383" s="3" t="s">
        <v>527</v>
      </c>
      <c r="AQ3383" s="162"/>
      <c r="AR3383" s="162"/>
      <c r="AS3383" s="162"/>
      <c r="AT3383" s="162"/>
      <c r="AU3383" s="162"/>
      <c r="AV3383" s="162"/>
      <c r="AW3383" s="162"/>
      <c r="AX3383" s="162"/>
      <c r="AY3383" s="162"/>
      <c r="AZ3383" s="162"/>
      <c r="BA3383" s="162"/>
      <c r="BB3383" s="162"/>
      <c r="BC3383" s="162"/>
      <c r="BD3383" s="162"/>
      <c r="BE3383" s="162"/>
      <c r="BF3383" s="162"/>
      <c r="BG3383" s="162"/>
      <c r="BH3383" s="162"/>
      <c r="BI3383" s="162"/>
      <c r="BJ3383" s="162"/>
      <c r="BK3383" s="162"/>
      <c r="BL3383" s="162"/>
      <c r="BM3383" s="162"/>
      <c r="BN3383" s="162"/>
      <c r="BO3383" s="162"/>
      <c r="BP3383" s="162"/>
      <c r="BQ3383" s="162"/>
      <c r="BR3383" s="162"/>
      <c r="BS3383" s="162"/>
      <c r="BT3383" s="162"/>
      <c r="BU3383" s="162"/>
      <c r="BV3383" s="162"/>
      <c r="BW3383" s="162"/>
      <c r="BX3383" s="162"/>
      <c r="BY3383" s="162"/>
      <c r="BZ3383" s="162"/>
      <c r="CA3383" s="162"/>
      <c r="CB3383" s="162"/>
      <c r="CC3383" s="162"/>
      <c r="CD3383" s="162"/>
      <c r="CE3383" s="162"/>
      <c r="CF3383" s="162"/>
      <c r="CG3383" s="162"/>
      <c r="CH3383" s="162"/>
    </row>
    <row r="3384" spans="2:86" ht="12" customHeight="1" thickBot="1" x14ac:dyDescent="0.2">
      <c r="B3384" s="3" t="s">
        <v>524</v>
      </c>
    </row>
    <row r="3385" spans="2:86" ht="12" customHeight="1" x14ac:dyDescent="0.15">
      <c r="B3385" s="3" t="s">
        <v>525</v>
      </c>
      <c r="AU3385" s="1000" t="s">
        <v>305</v>
      </c>
      <c r="AV3385" s="1001" t="s">
        <v>298</v>
      </c>
      <c r="AW3385" s="1003" t="s">
        <v>299</v>
      </c>
      <c r="AX3385" s="1005" t="s">
        <v>306</v>
      </c>
      <c r="AY3385" s="1006"/>
      <c r="AZ3385" s="1006"/>
      <c r="BA3385" s="1006"/>
      <c r="BB3385" s="1006"/>
      <c r="BC3385" s="1006"/>
      <c r="BD3385" s="1006"/>
      <c r="BE3385" s="1006"/>
      <c r="BF3385" s="1006"/>
      <c r="BG3385" s="1006"/>
      <c r="BH3385" s="1006"/>
      <c r="BI3385" s="1006"/>
      <c r="BJ3385" s="1006"/>
      <c r="BK3385" s="1006"/>
      <c r="BL3385" s="1006"/>
      <c r="BM3385" s="1006"/>
      <c r="BN3385" s="1006"/>
      <c r="BO3385" s="1006"/>
      <c r="BP3385" s="1006"/>
      <c r="BQ3385" s="1006"/>
      <c r="BR3385" s="1007"/>
      <c r="BS3385" s="807" t="s">
        <v>300</v>
      </c>
      <c r="BT3385" s="1008"/>
      <c r="BU3385" s="1008"/>
      <c r="BV3385" s="1008"/>
      <c r="BW3385" s="1009" t="s">
        <v>307</v>
      </c>
      <c r="BX3385" s="1010"/>
      <c r="BY3385" s="1010"/>
      <c r="BZ3385" s="1010"/>
      <c r="CA3385" s="1010"/>
      <c r="CB3385" s="1010"/>
      <c r="CC3385" s="1010"/>
      <c r="CD3385" s="1010"/>
      <c r="CE3385" s="1010"/>
      <c r="CF3385" s="1010"/>
      <c r="CG3385" s="1010"/>
      <c r="CH3385" s="1011"/>
    </row>
    <row r="3386" spans="2:86" ht="12" customHeight="1" x14ac:dyDescent="0.15">
      <c r="B3386" s="3" t="s">
        <v>477</v>
      </c>
      <c r="AU3386" s="1000"/>
      <c r="AV3386" s="1002"/>
      <c r="AW3386" s="1004"/>
      <c r="AX3386" s="1012" t="s">
        <v>308</v>
      </c>
      <c r="AY3386" s="686"/>
      <c r="AZ3386" s="686"/>
      <c r="BA3386" s="686"/>
      <c r="BB3386" s="686"/>
      <c r="BC3386" s="686"/>
      <c r="BD3386" s="686"/>
      <c r="BE3386" s="686"/>
      <c r="BF3386" s="686"/>
      <c r="BG3386" s="686"/>
      <c r="BH3386" s="686"/>
      <c r="BI3386" s="686"/>
      <c r="BJ3386" s="686" t="s">
        <v>309</v>
      </c>
      <c r="BK3386" s="686"/>
      <c r="BL3386" s="686"/>
      <c r="BM3386" s="686"/>
      <c r="BN3386" s="686"/>
      <c r="BO3386" s="686"/>
      <c r="BP3386" s="686"/>
      <c r="BQ3386" s="686"/>
      <c r="BR3386" s="1013"/>
      <c r="BS3386" s="1008"/>
      <c r="BT3386" s="1008"/>
      <c r="BU3386" s="1008"/>
      <c r="BV3386" s="1008"/>
      <c r="BW3386" s="1014" t="s">
        <v>302</v>
      </c>
      <c r="BX3386" s="699"/>
      <c r="BY3386" s="699"/>
      <c r="BZ3386" s="699"/>
      <c r="CA3386" s="686" t="s">
        <v>310</v>
      </c>
      <c r="CB3386" s="686"/>
      <c r="CC3386" s="686"/>
      <c r="CD3386" s="686"/>
      <c r="CE3386" s="686"/>
      <c r="CF3386" s="686"/>
      <c r="CG3386" s="686"/>
      <c r="CH3386" s="1013"/>
    </row>
    <row r="3387" spans="2:86" ht="12" customHeight="1" x14ac:dyDescent="0.15">
      <c r="B3387" s="3" t="s">
        <v>526</v>
      </c>
      <c r="AU3387" s="1000"/>
      <c r="AV3387" s="1002"/>
      <c r="AW3387" s="1004"/>
      <c r="AX3387" s="1012" t="s">
        <v>26</v>
      </c>
      <c r="AY3387" s="686"/>
      <c r="AZ3387" s="686"/>
      <c r="BA3387" s="686"/>
      <c r="BB3387" s="686" t="s">
        <v>22</v>
      </c>
      <c r="BC3387" s="686"/>
      <c r="BD3387" s="686"/>
      <c r="BE3387" s="686"/>
      <c r="BF3387" s="686" t="s">
        <v>24</v>
      </c>
      <c r="BG3387" s="686"/>
      <c r="BH3387" s="686"/>
      <c r="BI3387" s="686"/>
      <c r="BJ3387" s="699" t="s">
        <v>26</v>
      </c>
      <c r="BK3387" s="699"/>
      <c r="BL3387" s="699"/>
      <c r="BM3387" s="699" t="s">
        <v>22</v>
      </c>
      <c r="BN3387" s="699"/>
      <c r="BO3387" s="699"/>
      <c r="BP3387" s="699" t="s">
        <v>24</v>
      </c>
      <c r="BQ3387" s="699"/>
      <c r="BR3387" s="1015"/>
      <c r="BS3387" s="807" t="s">
        <v>26</v>
      </c>
      <c r="BT3387" s="807" t="s">
        <v>22</v>
      </c>
      <c r="BU3387" s="807" t="s">
        <v>24</v>
      </c>
      <c r="BV3387" s="807" t="s">
        <v>303</v>
      </c>
      <c r="BW3387" s="1012" t="s">
        <v>311</v>
      </c>
      <c r="BX3387" s="686"/>
      <c r="BY3387" s="686"/>
      <c r="BZ3387" s="686"/>
      <c r="CA3387" s="686" t="s">
        <v>22</v>
      </c>
      <c r="CB3387" s="686"/>
      <c r="CC3387" s="686"/>
      <c r="CD3387" s="686"/>
      <c r="CE3387" s="686" t="s">
        <v>24</v>
      </c>
      <c r="CF3387" s="686"/>
      <c r="CG3387" s="686"/>
      <c r="CH3387" s="1013"/>
    </row>
    <row r="3388" spans="2:86" ht="12" customHeight="1" x14ac:dyDescent="0.15">
      <c r="B3388" s="3" t="s">
        <v>478</v>
      </c>
      <c r="AU3388" s="1000"/>
      <c r="AV3388" s="1002"/>
      <c r="AW3388" s="1004"/>
      <c r="AX3388" s="156" t="s">
        <v>862</v>
      </c>
      <c r="AY3388" s="157" t="s">
        <v>863</v>
      </c>
      <c r="AZ3388" s="157" t="s">
        <v>864</v>
      </c>
      <c r="BA3388" s="158" t="s">
        <v>865</v>
      </c>
      <c r="BB3388" s="159" t="s">
        <v>866</v>
      </c>
      <c r="BC3388" s="157" t="s">
        <v>863</v>
      </c>
      <c r="BD3388" s="157" t="s">
        <v>867</v>
      </c>
      <c r="BE3388" s="158" t="s">
        <v>865</v>
      </c>
      <c r="BF3388" s="159" t="s">
        <v>866</v>
      </c>
      <c r="BG3388" s="157" t="s">
        <v>863</v>
      </c>
      <c r="BH3388" s="157" t="s">
        <v>864</v>
      </c>
      <c r="BI3388" s="158" t="s">
        <v>865</v>
      </c>
      <c r="BJ3388" s="159" t="s">
        <v>866</v>
      </c>
      <c r="BK3388" s="157" t="s">
        <v>868</v>
      </c>
      <c r="BL3388" s="158" t="s">
        <v>869</v>
      </c>
      <c r="BM3388" s="159" t="s">
        <v>870</v>
      </c>
      <c r="BN3388" s="157" t="s">
        <v>863</v>
      </c>
      <c r="BO3388" s="158" t="s">
        <v>871</v>
      </c>
      <c r="BP3388" s="159" t="s">
        <v>870</v>
      </c>
      <c r="BQ3388" s="157" t="s">
        <v>868</v>
      </c>
      <c r="BR3388" s="160" t="s">
        <v>872</v>
      </c>
      <c r="BS3388" s="1008"/>
      <c r="BT3388" s="1008"/>
      <c r="BU3388" s="1008"/>
      <c r="BV3388" s="1008"/>
      <c r="BW3388" s="156" t="s">
        <v>866</v>
      </c>
      <c r="BX3388" s="157" t="s">
        <v>863</v>
      </c>
      <c r="BY3388" s="157" t="s">
        <v>864</v>
      </c>
      <c r="BZ3388" s="158" t="s">
        <v>865</v>
      </c>
      <c r="CA3388" s="159" t="s">
        <v>866</v>
      </c>
      <c r="CB3388" s="157" t="s">
        <v>873</v>
      </c>
      <c r="CC3388" s="157" t="s">
        <v>864</v>
      </c>
      <c r="CD3388" s="158" t="s">
        <v>865</v>
      </c>
      <c r="CE3388" s="159" t="s">
        <v>866</v>
      </c>
      <c r="CF3388" s="157" t="s">
        <v>863</v>
      </c>
      <c r="CG3388" s="157" t="s">
        <v>864</v>
      </c>
      <c r="CH3388" s="160" t="s">
        <v>874</v>
      </c>
    </row>
    <row r="3389" spans="2:86" x14ac:dyDescent="0.15">
      <c r="B3389" s="3" t="s">
        <v>539</v>
      </c>
      <c r="AU3389" s="1000"/>
      <c r="AV3389" s="188" t="str">
        <f>N3391</f>
        <v>S072</v>
      </c>
      <c r="AW3389" s="300">
        <f>R3391</f>
        <v>10.6</v>
      </c>
      <c r="AX3389" s="197">
        <f>+Y3416</f>
        <v>0</v>
      </c>
      <c r="AY3389" s="197">
        <f>+Z3416</f>
        <v>0</v>
      </c>
      <c r="AZ3389" s="197">
        <f>+AA3416</f>
        <v>0</v>
      </c>
      <c r="BA3389" s="197">
        <f t="shared" ref="BA3389" si="1556">+AB3416</f>
        <v>0</v>
      </c>
      <c r="BB3389" s="197">
        <f>+AC3416</f>
        <v>0</v>
      </c>
      <c r="BC3389" s="197">
        <f t="shared" ref="BC3389" si="1557">+AD3416</f>
        <v>0</v>
      </c>
      <c r="BD3389" s="197">
        <f t="shared" ref="BD3389" si="1558">+AE3416</f>
        <v>1</v>
      </c>
      <c r="BE3389" s="197">
        <f t="shared" ref="BE3389" si="1559">+AF3416</f>
        <v>0</v>
      </c>
      <c r="BF3389" s="197">
        <f t="shared" ref="BF3389" si="1560">+AG3416</f>
        <v>0</v>
      </c>
      <c r="BG3389" s="197">
        <f t="shared" ref="BG3389" si="1561">+AH3416</f>
        <v>0</v>
      </c>
      <c r="BH3389" s="197">
        <f t="shared" ref="BH3389" si="1562">+AI3416</f>
        <v>0</v>
      </c>
      <c r="BI3389" s="197">
        <f t="shared" ref="BI3389" si="1563">+AJ3416</f>
        <v>2</v>
      </c>
      <c r="BJ3389" s="197" t="str">
        <f>+Y3419</f>
        <v/>
      </c>
      <c r="BK3389" s="197" t="str">
        <f t="shared" ref="BK3389" si="1564">+Z3419</f>
        <v/>
      </c>
      <c r="BL3389" s="197" t="str">
        <f>+AA3419</f>
        <v/>
      </c>
      <c r="BM3389" s="197">
        <f>+AC3419</f>
        <v>0</v>
      </c>
      <c r="BN3389" s="197">
        <f t="shared" ref="BN3389" si="1565">+AD3419</f>
        <v>0</v>
      </c>
      <c r="BO3389" s="197">
        <f t="shared" ref="BO3389" si="1566">+AE3419</f>
        <v>1</v>
      </c>
      <c r="BP3389" s="197">
        <f>+AG3419</f>
        <v>0</v>
      </c>
      <c r="BQ3389" s="197">
        <f>+AH3419</f>
        <v>0</v>
      </c>
      <c r="BR3389" s="197">
        <f>+AI3419</f>
        <v>2</v>
      </c>
      <c r="BS3389" s="296" t="str">
        <f>+Y3420</f>
        <v>Ⅰ</v>
      </c>
      <c r="BT3389" s="296" t="str">
        <f>+AC3420</f>
        <v>Ⅱ</v>
      </c>
      <c r="BU3389" s="296" t="str">
        <f>+AG3420</f>
        <v>Ⅱ</v>
      </c>
      <c r="BV3389" s="296" t="str">
        <f>+Y3421</f>
        <v>Ⅱ</v>
      </c>
      <c r="BW3389" s="164" t="str">
        <f>IF(Y3416&gt;0,R3391,"")</f>
        <v/>
      </c>
      <c r="BX3389" s="165" t="str">
        <f>IF(Z3416&gt;0,"",IF(AA3416&gt;0,R3391,""))</f>
        <v/>
      </c>
      <c r="BY3389" s="165" t="str">
        <f>IF(Y3416+Z3416&gt;0,"",IF(AA3416&gt;0,R3391,""))</f>
        <v/>
      </c>
      <c r="BZ3389" s="165" t="str">
        <f>IF(Y3416+Z3416+AA3416&gt;0,"",IF(AB3416&gt;0,R3391,""))</f>
        <v/>
      </c>
      <c r="CA3389" s="166">
        <f t="shared" ref="CA3389" si="1567">+AC3415</f>
        <v>0</v>
      </c>
      <c r="CB3389" s="166">
        <f t="shared" ref="CB3389" si="1568">+AD3415</f>
        <v>0</v>
      </c>
      <c r="CC3389" s="166">
        <f t="shared" ref="CC3389" si="1569">+AE3415</f>
        <v>5.000000000000001E-3</v>
      </c>
      <c r="CD3389" s="166">
        <f t="shared" ref="CD3389" si="1570">+AF3415</f>
        <v>0</v>
      </c>
      <c r="CE3389" s="166">
        <f t="shared" ref="CE3389" si="1571">+AG3415</f>
        <v>0</v>
      </c>
      <c r="CF3389" s="166">
        <f t="shared" ref="CF3389" si="1572">+AH3415</f>
        <v>0</v>
      </c>
      <c r="CG3389" s="166">
        <f t="shared" ref="CG3389" si="1573">+AI3415</f>
        <v>0</v>
      </c>
      <c r="CH3389" s="166">
        <f t="shared" ref="CH3389" si="1574">+AJ3415</f>
        <v>0.32999999999999996</v>
      </c>
    </row>
    <row r="3390" spans="2:86" ht="12" customHeight="1" x14ac:dyDescent="0.15">
      <c r="B3390" s="1057" t="s">
        <v>219</v>
      </c>
      <c r="C3390" s="1059"/>
      <c r="D3390" s="1060"/>
      <c r="E3390" s="1061"/>
      <c r="F3390" s="1061"/>
      <c r="G3390" s="1061"/>
      <c r="H3390" s="1061"/>
      <c r="I3390" s="1061"/>
      <c r="J3390" s="1062"/>
      <c r="K3390" s="1067" t="s">
        <v>453</v>
      </c>
      <c r="L3390" s="1068"/>
      <c r="M3390" s="1068"/>
      <c r="N3390" s="1068"/>
      <c r="O3390" s="1068"/>
      <c r="P3390" s="1068"/>
      <c r="Q3390" s="1068"/>
      <c r="R3390" s="1068"/>
      <c r="S3390" s="1068"/>
      <c r="T3390" s="1068"/>
      <c r="U3390" s="1068"/>
      <c r="V3390" s="1068"/>
      <c r="W3390" s="1068"/>
      <c r="X3390" s="1068"/>
      <c r="Y3390" s="1068"/>
      <c r="Z3390" s="1068"/>
      <c r="AA3390" s="1068"/>
      <c r="AB3390" s="1068"/>
      <c r="AC3390" s="1068"/>
      <c r="AD3390" s="1068"/>
      <c r="AE3390" s="1068"/>
      <c r="AF3390" s="1068"/>
      <c r="AG3390" s="1068"/>
      <c r="AH3390" s="1068"/>
      <c r="AI3390" s="1068"/>
      <c r="AJ3390" s="1068"/>
      <c r="AK3390" s="1068"/>
      <c r="AL3390" s="1068"/>
      <c r="AM3390" s="1068"/>
      <c r="AN3390" s="1068"/>
      <c r="AO3390" s="1069"/>
      <c r="AP3390" s="3"/>
    </row>
    <row r="3391" spans="2:86" ht="12" customHeight="1" x14ac:dyDescent="0.15">
      <c r="B3391" s="1058"/>
      <c r="C3391" s="1063"/>
      <c r="D3391" s="1061"/>
      <c r="E3391" s="1061"/>
      <c r="F3391" s="1061"/>
      <c r="G3391" s="1061"/>
      <c r="H3391" s="1061"/>
      <c r="I3391" s="1061"/>
      <c r="J3391" s="1062"/>
      <c r="K3391" s="1040" t="s">
        <v>218</v>
      </c>
      <c r="L3391" s="1041"/>
      <c r="M3391" s="1042"/>
      <c r="N3391" s="1034" t="s">
        <v>788</v>
      </c>
      <c r="O3391" s="1035"/>
      <c r="P3391" s="1040" t="s">
        <v>454</v>
      </c>
      <c r="Q3391" s="1042"/>
      <c r="R3391" s="1070">
        <f>'様式A-2'!C84</f>
        <v>10.6</v>
      </c>
      <c r="S3391" s="1071"/>
      <c r="T3391" s="1072"/>
      <c r="U3391" s="1073" t="s">
        <v>455</v>
      </c>
      <c r="V3391" s="1074"/>
      <c r="W3391" s="1073" t="s">
        <v>456</v>
      </c>
      <c r="X3391" s="1074"/>
      <c r="Y3391" s="1042" t="s">
        <v>217</v>
      </c>
      <c r="Z3391" s="1016"/>
      <c r="AA3391" s="1016"/>
      <c r="AB3391" s="1016"/>
      <c r="AC3391" s="1073" t="s">
        <v>457</v>
      </c>
      <c r="AD3391" s="1079"/>
      <c r="AE3391" s="1079"/>
      <c r="AF3391" s="1079"/>
      <c r="AG3391" s="1079"/>
      <c r="AH3391" s="1079"/>
      <c r="AI3391" s="1079"/>
      <c r="AJ3391" s="1074"/>
      <c r="AK3391" s="1073" t="s">
        <v>458</v>
      </c>
      <c r="AL3391" s="1079"/>
      <c r="AM3391" s="1079"/>
      <c r="AN3391" s="1081"/>
      <c r="AO3391" s="1082"/>
      <c r="AP3391" s="3"/>
      <c r="AV3391" s="167"/>
      <c r="AW3391" s="221"/>
      <c r="AX3391" s="167"/>
      <c r="AY3391" s="167"/>
      <c r="AZ3391" s="167"/>
      <c r="BA3391" s="167"/>
      <c r="BB3391" s="167"/>
      <c r="BC3391" s="167"/>
      <c r="BD3391" s="167"/>
    </row>
    <row r="3392" spans="2:86" ht="12" customHeight="1" x14ac:dyDescent="0.15">
      <c r="B3392" s="1058"/>
      <c r="C3392" s="1063"/>
      <c r="D3392" s="1061"/>
      <c r="E3392" s="1061"/>
      <c r="F3392" s="1061"/>
      <c r="G3392" s="1061"/>
      <c r="H3392" s="1061"/>
      <c r="I3392" s="1061"/>
      <c r="J3392" s="1062"/>
      <c r="K3392" s="1016" t="s">
        <v>459</v>
      </c>
      <c r="L3392" s="1016" t="s">
        <v>199</v>
      </c>
      <c r="M3392" s="1016"/>
      <c r="N3392" s="1016" t="s">
        <v>198</v>
      </c>
      <c r="O3392" s="1016"/>
      <c r="P3392" s="1016" t="s">
        <v>460</v>
      </c>
      <c r="Q3392" s="1016"/>
      <c r="R3392" s="1016" t="s">
        <v>6</v>
      </c>
      <c r="S3392" s="1016"/>
      <c r="T3392" s="1016"/>
      <c r="U3392" s="1075"/>
      <c r="V3392" s="1076"/>
      <c r="W3392" s="1075"/>
      <c r="X3392" s="1076"/>
      <c r="Y3392" s="1042"/>
      <c r="Z3392" s="1016"/>
      <c r="AA3392" s="1016"/>
      <c r="AB3392" s="1016"/>
      <c r="AC3392" s="1077"/>
      <c r="AD3392" s="1080"/>
      <c r="AE3392" s="1080"/>
      <c r="AF3392" s="1080"/>
      <c r="AG3392" s="1080"/>
      <c r="AH3392" s="1080"/>
      <c r="AI3392" s="1080"/>
      <c r="AJ3392" s="1078"/>
      <c r="AK3392" s="1075"/>
      <c r="AL3392" s="1083"/>
      <c r="AM3392" s="1083"/>
      <c r="AN3392" s="1084"/>
      <c r="AO3392" s="1085"/>
      <c r="AP3392" s="3"/>
      <c r="AV3392" s="167"/>
      <c r="AW3392" s="167"/>
      <c r="AX3392" s="167"/>
      <c r="AY3392" s="167"/>
      <c r="AZ3392" s="167"/>
      <c r="BA3392" s="167"/>
      <c r="BB3392" s="167"/>
      <c r="BC3392" s="167"/>
      <c r="BD3392" s="167"/>
    </row>
    <row r="3393" spans="2:56" ht="12" customHeight="1" x14ac:dyDescent="0.15">
      <c r="B3393" s="1058"/>
      <c r="C3393" s="1063"/>
      <c r="D3393" s="1061"/>
      <c r="E3393" s="1061"/>
      <c r="F3393" s="1061"/>
      <c r="G3393" s="1061"/>
      <c r="H3393" s="1061"/>
      <c r="I3393" s="1061"/>
      <c r="J3393" s="1062"/>
      <c r="K3393" s="1016"/>
      <c r="L3393" s="1016"/>
      <c r="M3393" s="1016"/>
      <c r="N3393" s="1016"/>
      <c r="O3393" s="1016"/>
      <c r="P3393" s="1016"/>
      <c r="Q3393" s="1016"/>
      <c r="R3393" s="1016"/>
      <c r="S3393" s="1016"/>
      <c r="T3393" s="1016"/>
      <c r="U3393" s="1075"/>
      <c r="V3393" s="1076"/>
      <c r="W3393" s="1075"/>
      <c r="X3393" s="1076"/>
      <c r="Y3393" s="1042" t="s">
        <v>461</v>
      </c>
      <c r="Z3393" s="1016"/>
      <c r="AA3393" s="1016"/>
      <c r="AB3393" s="1016"/>
      <c r="AC3393" s="1016" t="s">
        <v>462</v>
      </c>
      <c r="AD3393" s="1016"/>
      <c r="AE3393" s="1016"/>
      <c r="AF3393" s="1016"/>
      <c r="AG3393" s="1016" t="s">
        <v>463</v>
      </c>
      <c r="AH3393" s="1016"/>
      <c r="AI3393" s="1016"/>
      <c r="AJ3393" s="1016"/>
      <c r="AK3393" s="1075"/>
      <c r="AL3393" s="1083"/>
      <c r="AM3393" s="1083"/>
      <c r="AN3393" s="1084"/>
      <c r="AO3393" s="1085"/>
      <c r="AP3393" s="3"/>
      <c r="AV3393" s="167"/>
      <c r="AW3393" s="167"/>
      <c r="AX3393" s="167"/>
      <c r="AY3393" s="167"/>
      <c r="AZ3393" s="167"/>
      <c r="BA3393" s="167"/>
      <c r="BB3393" s="167"/>
      <c r="BC3393" s="167"/>
      <c r="BD3393" s="167"/>
    </row>
    <row r="3394" spans="2:56" ht="12" customHeight="1" x14ac:dyDescent="0.15">
      <c r="B3394" s="1058"/>
      <c r="C3394" s="1063"/>
      <c r="D3394" s="1061"/>
      <c r="E3394" s="1061"/>
      <c r="F3394" s="1061"/>
      <c r="G3394" s="1061"/>
      <c r="H3394" s="1061"/>
      <c r="I3394" s="1061"/>
      <c r="J3394" s="1062"/>
      <c r="K3394" s="1016"/>
      <c r="L3394" s="1016"/>
      <c r="M3394" s="1016"/>
      <c r="N3394" s="1016"/>
      <c r="O3394" s="1016"/>
      <c r="P3394" s="1016"/>
      <c r="Q3394" s="1016"/>
      <c r="R3394" s="1016"/>
      <c r="S3394" s="1016"/>
      <c r="T3394" s="1016"/>
      <c r="U3394" s="1077"/>
      <c r="V3394" s="1078"/>
      <c r="W3394" s="1077"/>
      <c r="X3394" s="1078"/>
      <c r="Y3394" s="191" t="s">
        <v>32</v>
      </c>
      <c r="Z3394" s="187" t="s">
        <v>33</v>
      </c>
      <c r="AA3394" s="187" t="s">
        <v>464</v>
      </c>
      <c r="AB3394" s="187" t="s">
        <v>465</v>
      </c>
      <c r="AC3394" s="187" t="s">
        <v>32</v>
      </c>
      <c r="AD3394" s="187" t="s">
        <v>33</v>
      </c>
      <c r="AE3394" s="187" t="s">
        <v>464</v>
      </c>
      <c r="AF3394" s="187" t="s">
        <v>465</v>
      </c>
      <c r="AG3394" s="187" t="s">
        <v>32</v>
      </c>
      <c r="AH3394" s="187" t="s">
        <v>33</v>
      </c>
      <c r="AI3394" s="187" t="s">
        <v>464</v>
      </c>
      <c r="AJ3394" s="187" t="s">
        <v>465</v>
      </c>
      <c r="AK3394" s="1077"/>
      <c r="AL3394" s="1080"/>
      <c r="AM3394" s="1080"/>
      <c r="AN3394" s="1086"/>
      <c r="AO3394" s="1087"/>
      <c r="AP3394" s="3"/>
      <c r="AV3394" s="167"/>
      <c r="AW3394" s="167"/>
      <c r="AX3394" s="167"/>
      <c r="AY3394" s="167"/>
      <c r="AZ3394" s="167"/>
      <c r="BA3394" s="167"/>
      <c r="BB3394" s="167"/>
      <c r="BC3394" s="167"/>
      <c r="BD3394" s="167"/>
    </row>
    <row r="3395" spans="2:56" ht="12" customHeight="1" x14ac:dyDescent="0.15">
      <c r="B3395" s="1058"/>
      <c r="C3395" s="1063"/>
      <c r="D3395" s="1061"/>
      <c r="E3395" s="1061"/>
      <c r="F3395" s="1061"/>
      <c r="G3395" s="1061"/>
      <c r="H3395" s="1061"/>
      <c r="I3395" s="1061"/>
      <c r="J3395" s="1062"/>
      <c r="K3395" s="192">
        <v>1</v>
      </c>
      <c r="L3395" s="1038" t="s">
        <v>534</v>
      </c>
      <c r="M3395" s="1039"/>
      <c r="N3395" s="1038" t="s">
        <v>487</v>
      </c>
      <c r="O3395" s="1039"/>
      <c r="P3395" s="1034" t="s">
        <v>332</v>
      </c>
      <c r="Q3395" s="1036"/>
      <c r="R3395" s="408" t="s">
        <v>532</v>
      </c>
      <c r="S3395" s="408"/>
      <c r="T3395" s="408"/>
      <c r="U3395" s="1034" t="s">
        <v>1648</v>
      </c>
      <c r="V3395" s="1036"/>
      <c r="W3395" s="1034" t="s">
        <v>1655</v>
      </c>
      <c r="X3395" s="1035"/>
      <c r="Y3395" s="286"/>
      <c r="Z3395" s="286"/>
      <c r="AA3395" s="286"/>
      <c r="AB3395" s="286"/>
      <c r="AC3395" s="223"/>
      <c r="AD3395" s="223"/>
      <c r="AE3395" s="223">
        <f>0.05*0.1</f>
        <v>5.000000000000001E-3</v>
      </c>
      <c r="AF3395" s="223"/>
      <c r="AG3395" s="223"/>
      <c r="AH3395" s="223"/>
      <c r="AI3395" s="223"/>
      <c r="AJ3395" s="223"/>
      <c r="AK3395" s="1038"/>
      <c r="AL3395" s="1056"/>
      <c r="AM3395" s="1056"/>
      <c r="AN3395" s="799"/>
      <c r="AO3395" s="800"/>
      <c r="AP3395" s="3"/>
      <c r="AQ3395" s="222">
        <f>IF(P3395="材質劣化",2,IF(P3395="漏水",3,1))</f>
        <v>2</v>
      </c>
      <c r="AV3395" s="167"/>
      <c r="AW3395" s="167"/>
      <c r="AX3395" s="167"/>
      <c r="AY3395" s="167"/>
      <c r="AZ3395" s="167"/>
      <c r="BA3395" s="167"/>
      <c r="BB3395" s="167"/>
      <c r="BC3395" s="167"/>
      <c r="BD3395" s="167"/>
    </row>
    <row r="3396" spans="2:56" ht="12" customHeight="1" x14ac:dyDescent="0.15">
      <c r="B3396" s="1058"/>
      <c r="C3396" s="1063"/>
      <c r="D3396" s="1061"/>
      <c r="E3396" s="1061"/>
      <c r="F3396" s="1061"/>
      <c r="G3396" s="1061"/>
      <c r="H3396" s="1061"/>
      <c r="I3396" s="1061"/>
      <c r="J3396" s="1062"/>
      <c r="K3396" s="192">
        <v>2</v>
      </c>
      <c r="L3396" s="1038" t="s">
        <v>534</v>
      </c>
      <c r="M3396" s="1039"/>
      <c r="N3396" s="1038" t="s">
        <v>485</v>
      </c>
      <c r="O3396" s="1039"/>
      <c r="P3396" s="1034" t="s">
        <v>333</v>
      </c>
      <c r="Q3396" s="1036"/>
      <c r="R3396" s="408" t="s">
        <v>514</v>
      </c>
      <c r="S3396" s="408"/>
      <c r="T3396" s="408"/>
      <c r="U3396" s="1034" t="s">
        <v>554</v>
      </c>
      <c r="V3396" s="1036"/>
      <c r="W3396" s="1034" t="s">
        <v>1649</v>
      </c>
      <c r="X3396" s="1035"/>
      <c r="Y3396" s="286"/>
      <c r="Z3396" s="286"/>
      <c r="AA3396" s="286"/>
      <c r="AB3396" s="286"/>
      <c r="AC3396" s="223"/>
      <c r="AD3396" s="223"/>
      <c r="AE3396" s="223"/>
      <c r="AF3396" s="223"/>
      <c r="AG3396" s="223"/>
      <c r="AH3396" s="223"/>
      <c r="AI3396" s="223"/>
      <c r="AJ3396" s="223">
        <f>0.3*0.1</f>
        <v>0.03</v>
      </c>
      <c r="AK3396" s="1052"/>
      <c r="AL3396" s="1053"/>
      <c r="AM3396" s="1053"/>
      <c r="AN3396" s="1054"/>
      <c r="AO3396" s="1055"/>
      <c r="AP3396" s="3"/>
      <c r="AQ3396" s="222">
        <f t="shared" ref="AQ3396:AQ3414" si="1575">IF(P3396="材質劣化",2,IF(P3396="漏水",3,1))</f>
        <v>3</v>
      </c>
      <c r="AV3396" s="167"/>
      <c r="AW3396" s="167"/>
      <c r="AX3396" s="167"/>
      <c r="AY3396" s="167"/>
      <c r="AZ3396" s="167"/>
      <c r="BA3396" s="167"/>
      <c r="BB3396" s="167"/>
      <c r="BC3396" s="167"/>
      <c r="BD3396" s="167"/>
    </row>
    <row r="3397" spans="2:56" ht="12" customHeight="1" x14ac:dyDescent="0.15">
      <c r="B3397" s="1058"/>
      <c r="C3397" s="1063"/>
      <c r="D3397" s="1061"/>
      <c r="E3397" s="1061"/>
      <c r="F3397" s="1061"/>
      <c r="G3397" s="1061"/>
      <c r="H3397" s="1061"/>
      <c r="I3397" s="1061"/>
      <c r="J3397" s="1062"/>
      <c r="K3397" s="192">
        <v>3</v>
      </c>
      <c r="L3397" s="1038" t="s">
        <v>534</v>
      </c>
      <c r="M3397" s="1039"/>
      <c r="N3397" s="1038" t="s">
        <v>485</v>
      </c>
      <c r="O3397" s="1039"/>
      <c r="P3397" s="1034" t="s">
        <v>333</v>
      </c>
      <c r="Q3397" s="1036"/>
      <c r="R3397" s="408" t="s">
        <v>333</v>
      </c>
      <c r="S3397" s="408"/>
      <c r="T3397" s="408"/>
      <c r="U3397" s="1034" t="s">
        <v>551</v>
      </c>
      <c r="V3397" s="1036"/>
      <c r="W3397" s="1034" t="s">
        <v>551</v>
      </c>
      <c r="X3397" s="1035"/>
      <c r="Y3397" s="286"/>
      <c r="Z3397" s="286"/>
      <c r="AA3397" s="286"/>
      <c r="AB3397" s="286"/>
      <c r="AC3397" s="223"/>
      <c r="AD3397" s="223"/>
      <c r="AE3397" s="223"/>
      <c r="AF3397" s="223"/>
      <c r="AG3397" s="223"/>
      <c r="AH3397" s="223"/>
      <c r="AI3397" s="223"/>
      <c r="AJ3397" s="223"/>
      <c r="AK3397" s="1052"/>
      <c r="AL3397" s="1053"/>
      <c r="AM3397" s="1053"/>
      <c r="AN3397" s="1054"/>
      <c r="AO3397" s="1055"/>
      <c r="AP3397" s="3"/>
      <c r="AQ3397" s="222">
        <f t="shared" si="1575"/>
        <v>3</v>
      </c>
      <c r="AV3397" s="167"/>
      <c r="AW3397" s="167"/>
      <c r="AX3397" s="167"/>
      <c r="AY3397" s="167"/>
      <c r="AZ3397" s="167"/>
      <c r="BA3397" s="167"/>
      <c r="BB3397" s="167"/>
      <c r="BC3397" s="167"/>
      <c r="BD3397" s="167"/>
    </row>
    <row r="3398" spans="2:56" ht="12" customHeight="1" x14ac:dyDescent="0.15">
      <c r="B3398" s="1058"/>
      <c r="C3398" s="1063"/>
      <c r="D3398" s="1061"/>
      <c r="E3398" s="1061"/>
      <c r="F3398" s="1061"/>
      <c r="G3398" s="1061"/>
      <c r="H3398" s="1061"/>
      <c r="I3398" s="1061"/>
      <c r="J3398" s="1062"/>
      <c r="K3398" s="192">
        <v>4</v>
      </c>
      <c r="L3398" s="1038" t="s">
        <v>331</v>
      </c>
      <c r="M3398" s="1039"/>
      <c r="N3398" s="1038" t="s">
        <v>356</v>
      </c>
      <c r="O3398" s="1039"/>
      <c r="P3398" s="1034" t="s">
        <v>333</v>
      </c>
      <c r="Q3398" s="1036"/>
      <c r="R3398" s="408" t="s">
        <v>340</v>
      </c>
      <c r="S3398" s="408"/>
      <c r="T3398" s="408"/>
      <c r="U3398" s="1034" t="s">
        <v>554</v>
      </c>
      <c r="V3398" s="1036"/>
      <c r="W3398" s="1034" t="s">
        <v>1649</v>
      </c>
      <c r="X3398" s="1035"/>
      <c r="Y3398" s="286"/>
      <c r="Z3398" s="286"/>
      <c r="AA3398" s="286"/>
      <c r="AB3398" s="286"/>
      <c r="AC3398" s="223"/>
      <c r="AD3398" s="223"/>
      <c r="AE3398" s="223"/>
      <c r="AF3398" s="223"/>
      <c r="AG3398" s="223"/>
      <c r="AH3398" s="223"/>
      <c r="AI3398" s="223"/>
      <c r="AJ3398" s="223">
        <f>2*0.15</f>
        <v>0.3</v>
      </c>
      <c r="AK3398" s="1052"/>
      <c r="AL3398" s="1053"/>
      <c r="AM3398" s="1053"/>
      <c r="AN3398" s="1054"/>
      <c r="AO3398" s="1055"/>
      <c r="AP3398" s="3"/>
      <c r="AQ3398" s="222">
        <f t="shared" si="1575"/>
        <v>3</v>
      </c>
      <c r="AV3398" s="167"/>
      <c r="AW3398" s="167"/>
      <c r="AX3398" s="167"/>
      <c r="AY3398" s="167"/>
      <c r="AZ3398" s="167"/>
      <c r="BA3398" s="167"/>
      <c r="BB3398" s="167"/>
      <c r="BC3398" s="167"/>
      <c r="BD3398" s="167"/>
    </row>
    <row r="3399" spans="2:56" ht="12" customHeight="1" x14ac:dyDescent="0.15">
      <c r="B3399" s="1058"/>
      <c r="C3399" s="1063"/>
      <c r="D3399" s="1061"/>
      <c r="E3399" s="1061"/>
      <c r="F3399" s="1061"/>
      <c r="G3399" s="1061"/>
      <c r="H3399" s="1061"/>
      <c r="I3399" s="1061"/>
      <c r="J3399" s="1062"/>
      <c r="K3399" s="192"/>
      <c r="L3399" s="1038"/>
      <c r="M3399" s="1039"/>
      <c r="N3399" s="1038"/>
      <c r="O3399" s="1039"/>
      <c r="P3399" s="1034"/>
      <c r="Q3399" s="1036"/>
      <c r="R3399" s="408"/>
      <c r="S3399" s="408"/>
      <c r="T3399" s="408"/>
      <c r="U3399" s="1034"/>
      <c r="V3399" s="1036"/>
      <c r="W3399" s="1034"/>
      <c r="X3399" s="1035"/>
      <c r="Y3399" s="286"/>
      <c r="Z3399" s="286"/>
      <c r="AA3399" s="286"/>
      <c r="AB3399" s="286"/>
      <c r="AC3399" s="223"/>
      <c r="AD3399" s="223"/>
      <c r="AE3399" s="223"/>
      <c r="AF3399" s="223"/>
      <c r="AG3399" s="223"/>
      <c r="AH3399" s="223"/>
      <c r="AI3399" s="223"/>
      <c r="AJ3399" s="223"/>
      <c r="AK3399" s="1052"/>
      <c r="AL3399" s="1053"/>
      <c r="AM3399" s="1053"/>
      <c r="AN3399" s="1054"/>
      <c r="AO3399" s="1055"/>
      <c r="AP3399" s="3"/>
      <c r="AQ3399" s="222">
        <f t="shared" si="1575"/>
        <v>1</v>
      </c>
      <c r="AV3399" s="167"/>
      <c r="AW3399" s="167"/>
      <c r="AX3399" s="167"/>
      <c r="AY3399" s="167"/>
      <c r="AZ3399" s="167"/>
      <c r="BA3399" s="167"/>
      <c r="BB3399" s="167"/>
      <c r="BC3399" s="167"/>
      <c r="BD3399" s="167"/>
    </row>
    <row r="3400" spans="2:56" ht="12" customHeight="1" x14ac:dyDescent="0.15">
      <c r="B3400" s="1058"/>
      <c r="C3400" s="1063"/>
      <c r="D3400" s="1061"/>
      <c r="E3400" s="1061"/>
      <c r="F3400" s="1061"/>
      <c r="G3400" s="1061"/>
      <c r="H3400" s="1061"/>
      <c r="I3400" s="1061"/>
      <c r="J3400" s="1062"/>
      <c r="K3400" s="192"/>
      <c r="L3400" s="1038"/>
      <c r="M3400" s="1039"/>
      <c r="N3400" s="1038"/>
      <c r="O3400" s="1039"/>
      <c r="P3400" s="1034"/>
      <c r="Q3400" s="1036"/>
      <c r="R3400" s="408"/>
      <c r="S3400" s="408"/>
      <c r="T3400" s="408"/>
      <c r="U3400" s="1034"/>
      <c r="V3400" s="1036"/>
      <c r="W3400" s="1034"/>
      <c r="X3400" s="1035"/>
      <c r="Y3400" s="286"/>
      <c r="Z3400" s="286"/>
      <c r="AA3400" s="286"/>
      <c r="AB3400" s="286"/>
      <c r="AC3400" s="223"/>
      <c r="AD3400" s="223"/>
      <c r="AE3400" s="223"/>
      <c r="AF3400" s="223"/>
      <c r="AG3400" s="223"/>
      <c r="AH3400" s="223"/>
      <c r="AI3400" s="223"/>
      <c r="AJ3400" s="223"/>
      <c r="AK3400" s="1052"/>
      <c r="AL3400" s="1053"/>
      <c r="AM3400" s="1053"/>
      <c r="AN3400" s="1054"/>
      <c r="AO3400" s="1055"/>
      <c r="AP3400" s="3"/>
      <c r="AQ3400" s="222">
        <f t="shared" si="1575"/>
        <v>1</v>
      </c>
      <c r="AV3400" s="167"/>
      <c r="AW3400" s="167"/>
      <c r="AX3400" s="167"/>
      <c r="AY3400" s="167"/>
      <c r="AZ3400" s="167"/>
      <c r="BA3400" s="167"/>
      <c r="BB3400" s="167"/>
      <c r="BC3400" s="167"/>
      <c r="BD3400" s="167"/>
    </row>
    <row r="3401" spans="2:56" s="162" customFormat="1" ht="12" customHeight="1" x14ac:dyDescent="0.15">
      <c r="B3401" s="1058"/>
      <c r="C3401" s="1063"/>
      <c r="D3401" s="1061"/>
      <c r="E3401" s="1061"/>
      <c r="F3401" s="1061"/>
      <c r="G3401" s="1061"/>
      <c r="H3401" s="1061"/>
      <c r="I3401" s="1061"/>
      <c r="J3401" s="1062"/>
      <c r="K3401" s="192"/>
      <c r="L3401" s="1038"/>
      <c r="M3401" s="1039"/>
      <c r="N3401" s="1038"/>
      <c r="O3401" s="1039"/>
      <c r="P3401" s="1034"/>
      <c r="Q3401" s="1036"/>
      <c r="R3401" s="408"/>
      <c r="S3401" s="408"/>
      <c r="T3401" s="408"/>
      <c r="U3401" s="1034"/>
      <c r="V3401" s="1036"/>
      <c r="W3401" s="1034"/>
      <c r="X3401" s="1035"/>
      <c r="Y3401" s="286"/>
      <c r="Z3401" s="286"/>
      <c r="AA3401" s="286"/>
      <c r="AB3401" s="286"/>
      <c r="AC3401" s="223"/>
      <c r="AD3401" s="223"/>
      <c r="AE3401" s="223"/>
      <c r="AF3401" s="223"/>
      <c r="AG3401" s="223"/>
      <c r="AH3401" s="223"/>
      <c r="AI3401" s="223"/>
      <c r="AJ3401" s="223"/>
      <c r="AK3401" s="1034"/>
      <c r="AL3401" s="1035"/>
      <c r="AM3401" s="1035"/>
      <c r="AN3401" s="788"/>
      <c r="AO3401" s="789"/>
      <c r="AP3401" s="3"/>
      <c r="AQ3401" s="222">
        <f t="shared" si="1575"/>
        <v>1</v>
      </c>
    </row>
    <row r="3402" spans="2:56" s="162" customFormat="1" ht="12" customHeight="1" x14ac:dyDescent="0.15">
      <c r="B3402" s="1058"/>
      <c r="C3402" s="1063"/>
      <c r="D3402" s="1061"/>
      <c r="E3402" s="1061"/>
      <c r="F3402" s="1061"/>
      <c r="G3402" s="1061"/>
      <c r="H3402" s="1061"/>
      <c r="I3402" s="1061"/>
      <c r="J3402" s="1062"/>
      <c r="K3402" s="192"/>
      <c r="L3402" s="1038"/>
      <c r="M3402" s="1039"/>
      <c r="N3402" s="1038"/>
      <c r="O3402" s="1039"/>
      <c r="P3402" s="1034"/>
      <c r="Q3402" s="1036"/>
      <c r="R3402" s="408"/>
      <c r="S3402" s="408"/>
      <c r="T3402" s="408"/>
      <c r="U3402" s="1034"/>
      <c r="V3402" s="1036"/>
      <c r="W3402" s="1034"/>
      <c r="X3402" s="1035"/>
      <c r="Y3402" s="286"/>
      <c r="Z3402" s="286"/>
      <c r="AA3402" s="286"/>
      <c r="AB3402" s="286"/>
      <c r="AC3402" s="223"/>
      <c r="AD3402" s="223"/>
      <c r="AE3402" s="223"/>
      <c r="AF3402" s="223"/>
      <c r="AG3402" s="223"/>
      <c r="AH3402" s="223"/>
      <c r="AI3402" s="223"/>
      <c r="AJ3402" s="223"/>
      <c r="AK3402" s="1034"/>
      <c r="AL3402" s="1035"/>
      <c r="AM3402" s="1035"/>
      <c r="AN3402" s="788"/>
      <c r="AO3402" s="789"/>
      <c r="AP3402" s="3"/>
      <c r="AQ3402" s="222">
        <f t="shared" si="1575"/>
        <v>1</v>
      </c>
    </row>
    <row r="3403" spans="2:56" s="162" customFormat="1" ht="12" customHeight="1" x14ac:dyDescent="0.15">
      <c r="B3403" s="1058"/>
      <c r="C3403" s="1063"/>
      <c r="D3403" s="1061"/>
      <c r="E3403" s="1061"/>
      <c r="F3403" s="1061"/>
      <c r="G3403" s="1061"/>
      <c r="H3403" s="1061"/>
      <c r="I3403" s="1061"/>
      <c r="J3403" s="1062"/>
      <c r="K3403" s="192"/>
      <c r="L3403" s="1038"/>
      <c r="M3403" s="1039"/>
      <c r="N3403" s="1038"/>
      <c r="O3403" s="1039"/>
      <c r="P3403" s="1034"/>
      <c r="Q3403" s="1036"/>
      <c r="R3403" s="408"/>
      <c r="S3403" s="408"/>
      <c r="T3403" s="408"/>
      <c r="U3403" s="1034"/>
      <c r="V3403" s="1036"/>
      <c r="W3403" s="1034"/>
      <c r="X3403" s="1035"/>
      <c r="Y3403" s="286"/>
      <c r="Z3403" s="286"/>
      <c r="AA3403" s="286"/>
      <c r="AB3403" s="286"/>
      <c r="AC3403" s="223"/>
      <c r="AD3403" s="223"/>
      <c r="AE3403" s="223"/>
      <c r="AF3403" s="223"/>
      <c r="AG3403" s="223"/>
      <c r="AH3403" s="223"/>
      <c r="AI3403" s="223"/>
      <c r="AJ3403" s="223"/>
      <c r="AK3403" s="1034"/>
      <c r="AL3403" s="1035"/>
      <c r="AM3403" s="1035"/>
      <c r="AN3403" s="788"/>
      <c r="AO3403" s="789"/>
      <c r="AP3403" s="3"/>
      <c r="AQ3403" s="222">
        <f t="shared" si="1575"/>
        <v>1</v>
      </c>
    </row>
    <row r="3404" spans="2:56" s="162" customFormat="1" ht="12" customHeight="1" x14ac:dyDescent="0.15">
      <c r="B3404" s="1058"/>
      <c r="C3404" s="1063"/>
      <c r="D3404" s="1061"/>
      <c r="E3404" s="1061"/>
      <c r="F3404" s="1061"/>
      <c r="G3404" s="1061"/>
      <c r="H3404" s="1061"/>
      <c r="I3404" s="1061"/>
      <c r="J3404" s="1062"/>
      <c r="K3404" s="192"/>
      <c r="L3404" s="1038"/>
      <c r="M3404" s="1039"/>
      <c r="N3404" s="1038"/>
      <c r="O3404" s="1039"/>
      <c r="P3404" s="1034"/>
      <c r="Q3404" s="1036"/>
      <c r="R3404" s="408"/>
      <c r="S3404" s="408"/>
      <c r="T3404" s="408"/>
      <c r="U3404" s="1034"/>
      <c r="V3404" s="1036"/>
      <c r="W3404" s="1034"/>
      <c r="X3404" s="1035"/>
      <c r="Y3404" s="286"/>
      <c r="Z3404" s="286"/>
      <c r="AA3404" s="286"/>
      <c r="AB3404" s="286"/>
      <c r="AC3404" s="223"/>
      <c r="AD3404" s="223"/>
      <c r="AE3404" s="223"/>
      <c r="AF3404" s="223"/>
      <c r="AG3404" s="223"/>
      <c r="AH3404" s="223"/>
      <c r="AI3404" s="223"/>
      <c r="AJ3404" s="223"/>
      <c r="AK3404" s="1034"/>
      <c r="AL3404" s="1035"/>
      <c r="AM3404" s="1035"/>
      <c r="AN3404" s="788"/>
      <c r="AO3404" s="789"/>
      <c r="AP3404" s="3"/>
      <c r="AQ3404" s="222">
        <f t="shared" si="1575"/>
        <v>1</v>
      </c>
    </row>
    <row r="3405" spans="2:56" s="162" customFormat="1" ht="12" customHeight="1" x14ac:dyDescent="0.15">
      <c r="B3405" s="1058"/>
      <c r="C3405" s="1063"/>
      <c r="D3405" s="1061"/>
      <c r="E3405" s="1061"/>
      <c r="F3405" s="1061"/>
      <c r="G3405" s="1061"/>
      <c r="H3405" s="1061"/>
      <c r="I3405" s="1061"/>
      <c r="J3405" s="1062"/>
      <c r="K3405" s="192"/>
      <c r="L3405" s="1038"/>
      <c r="M3405" s="1039"/>
      <c r="N3405" s="1038"/>
      <c r="O3405" s="1039"/>
      <c r="P3405" s="1034"/>
      <c r="Q3405" s="1036"/>
      <c r="R3405" s="408"/>
      <c r="S3405" s="408"/>
      <c r="T3405" s="408"/>
      <c r="U3405" s="1034"/>
      <c r="V3405" s="1036"/>
      <c r="W3405" s="1034"/>
      <c r="X3405" s="1035"/>
      <c r="Y3405" s="286"/>
      <c r="Z3405" s="286"/>
      <c r="AA3405" s="286"/>
      <c r="AB3405" s="286"/>
      <c r="AC3405" s="223"/>
      <c r="AD3405" s="223"/>
      <c r="AE3405" s="223"/>
      <c r="AF3405" s="223"/>
      <c r="AG3405" s="223"/>
      <c r="AH3405" s="223"/>
      <c r="AI3405" s="223"/>
      <c r="AJ3405" s="223"/>
      <c r="AK3405" s="1034"/>
      <c r="AL3405" s="1035"/>
      <c r="AM3405" s="1035"/>
      <c r="AN3405" s="788"/>
      <c r="AO3405" s="789"/>
      <c r="AP3405" s="3"/>
      <c r="AQ3405" s="222">
        <f t="shared" si="1575"/>
        <v>1</v>
      </c>
    </row>
    <row r="3406" spans="2:56" s="162" customFormat="1" ht="12" customHeight="1" x14ac:dyDescent="0.15">
      <c r="B3406" s="1058"/>
      <c r="C3406" s="1063"/>
      <c r="D3406" s="1061"/>
      <c r="E3406" s="1061"/>
      <c r="F3406" s="1061"/>
      <c r="G3406" s="1061"/>
      <c r="H3406" s="1061"/>
      <c r="I3406" s="1061"/>
      <c r="J3406" s="1062"/>
      <c r="K3406" s="192"/>
      <c r="L3406" s="1038"/>
      <c r="M3406" s="1039"/>
      <c r="N3406" s="1038"/>
      <c r="O3406" s="1039"/>
      <c r="P3406" s="1034"/>
      <c r="Q3406" s="1036"/>
      <c r="R3406" s="408"/>
      <c r="S3406" s="408"/>
      <c r="T3406" s="408"/>
      <c r="U3406" s="1034"/>
      <c r="V3406" s="1036"/>
      <c r="W3406" s="1034"/>
      <c r="X3406" s="1035"/>
      <c r="Y3406" s="286"/>
      <c r="Z3406" s="286"/>
      <c r="AA3406" s="286"/>
      <c r="AB3406" s="286"/>
      <c r="AC3406" s="223"/>
      <c r="AD3406" s="223"/>
      <c r="AE3406" s="223"/>
      <c r="AF3406" s="223"/>
      <c r="AG3406" s="223"/>
      <c r="AH3406" s="223"/>
      <c r="AI3406" s="223"/>
      <c r="AJ3406" s="223"/>
      <c r="AK3406" s="1034"/>
      <c r="AL3406" s="1035"/>
      <c r="AM3406" s="1035"/>
      <c r="AN3406" s="788"/>
      <c r="AO3406" s="789"/>
      <c r="AP3406" s="3"/>
      <c r="AQ3406" s="222">
        <f t="shared" si="1575"/>
        <v>1</v>
      </c>
    </row>
    <row r="3407" spans="2:56" s="162" customFormat="1" ht="12" customHeight="1" x14ac:dyDescent="0.15">
      <c r="B3407" s="1058"/>
      <c r="C3407" s="1063"/>
      <c r="D3407" s="1061"/>
      <c r="E3407" s="1061"/>
      <c r="F3407" s="1061"/>
      <c r="G3407" s="1061"/>
      <c r="H3407" s="1061"/>
      <c r="I3407" s="1061"/>
      <c r="J3407" s="1062"/>
      <c r="K3407" s="192"/>
      <c r="L3407" s="1038"/>
      <c r="M3407" s="1039"/>
      <c r="N3407" s="1038"/>
      <c r="O3407" s="1039"/>
      <c r="P3407" s="1034"/>
      <c r="Q3407" s="1036"/>
      <c r="R3407" s="408"/>
      <c r="S3407" s="408"/>
      <c r="T3407" s="408"/>
      <c r="U3407" s="1034"/>
      <c r="V3407" s="1036"/>
      <c r="W3407" s="1034"/>
      <c r="X3407" s="1035"/>
      <c r="Y3407" s="286"/>
      <c r="Z3407" s="286"/>
      <c r="AA3407" s="286"/>
      <c r="AB3407" s="286"/>
      <c r="AC3407" s="223"/>
      <c r="AD3407" s="223"/>
      <c r="AE3407" s="223"/>
      <c r="AF3407" s="223"/>
      <c r="AG3407" s="223"/>
      <c r="AH3407" s="223"/>
      <c r="AI3407" s="223"/>
      <c r="AJ3407" s="223"/>
      <c r="AK3407" s="1034"/>
      <c r="AL3407" s="1035"/>
      <c r="AM3407" s="1035"/>
      <c r="AN3407" s="788"/>
      <c r="AO3407" s="789"/>
      <c r="AP3407" s="3"/>
      <c r="AQ3407" s="222">
        <f t="shared" si="1575"/>
        <v>1</v>
      </c>
    </row>
    <row r="3408" spans="2:56" s="162" customFormat="1" ht="12" customHeight="1" x14ac:dyDescent="0.15">
      <c r="B3408" s="1058"/>
      <c r="C3408" s="1063"/>
      <c r="D3408" s="1061"/>
      <c r="E3408" s="1061"/>
      <c r="F3408" s="1061"/>
      <c r="G3408" s="1061"/>
      <c r="H3408" s="1061"/>
      <c r="I3408" s="1061"/>
      <c r="J3408" s="1062"/>
      <c r="K3408" s="192"/>
      <c r="L3408" s="1038"/>
      <c r="M3408" s="1039"/>
      <c r="N3408" s="1038"/>
      <c r="O3408" s="1039"/>
      <c r="P3408" s="1034"/>
      <c r="Q3408" s="1036"/>
      <c r="R3408" s="408"/>
      <c r="S3408" s="408"/>
      <c r="T3408" s="408"/>
      <c r="U3408" s="1034"/>
      <c r="V3408" s="1036"/>
      <c r="W3408" s="1034"/>
      <c r="X3408" s="1035"/>
      <c r="Y3408" s="286"/>
      <c r="Z3408" s="286"/>
      <c r="AA3408" s="286"/>
      <c r="AB3408" s="286"/>
      <c r="AC3408" s="223"/>
      <c r="AD3408" s="223"/>
      <c r="AE3408" s="223"/>
      <c r="AF3408" s="223"/>
      <c r="AG3408" s="223"/>
      <c r="AH3408" s="223"/>
      <c r="AI3408" s="223"/>
      <c r="AJ3408" s="223"/>
      <c r="AK3408" s="1034"/>
      <c r="AL3408" s="1035"/>
      <c r="AM3408" s="1035"/>
      <c r="AN3408" s="788"/>
      <c r="AO3408" s="789"/>
      <c r="AP3408" s="3"/>
      <c r="AQ3408" s="222">
        <f t="shared" si="1575"/>
        <v>1</v>
      </c>
    </row>
    <row r="3409" spans="2:46" s="162" customFormat="1" ht="12" customHeight="1" x14ac:dyDescent="0.15">
      <c r="B3409" s="1058"/>
      <c r="C3409" s="1063"/>
      <c r="D3409" s="1061"/>
      <c r="E3409" s="1061"/>
      <c r="F3409" s="1061"/>
      <c r="G3409" s="1061"/>
      <c r="H3409" s="1061"/>
      <c r="I3409" s="1061"/>
      <c r="J3409" s="1062"/>
      <c r="K3409" s="192"/>
      <c r="L3409" s="1038"/>
      <c r="M3409" s="1039"/>
      <c r="N3409" s="1038"/>
      <c r="O3409" s="1039"/>
      <c r="P3409" s="1034"/>
      <c r="Q3409" s="1036"/>
      <c r="R3409" s="408"/>
      <c r="S3409" s="408"/>
      <c r="T3409" s="408"/>
      <c r="U3409" s="1034"/>
      <c r="V3409" s="1036"/>
      <c r="W3409" s="1034"/>
      <c r="X3409" s="1035"/>
      <c r="Y3409" s="286"/>
      <c r="Z3409" s="286"/>
      <c r="AA3409" s="286"/>
      <c r="AB3409" s="286"/>
      <c r="AC3409" s="223"/>
      <c r="AD3409" s="223"/>
      <c r="AE3409" s="223"/>
      <c r="AF3409" s="223"/>
      <c r="AG3409" s="223"/>
      <c r="AH3409" s="223"/>
      <c r="AI3409" s="223"/>
      <c r="AJ3409" s="223"/>
      <c r="AK3409" s="1034"/>
      <c r="AL3409" s="1035"/>
      <c r="AM3409" s="1035"/>
      <c r="AN3409" s="788"/>
      <c r="AO3409" s="789"/>
      <c r="AP3409" s="3"/>
      <c r="AQ3409" s="222">
        <f t="shared" si="1575"/>
        <v>1</v>
      </c>
    </row>
    <row r="3410" spans="2:46" s="162" customFormat="1" ht="12" customHeight="1" x14ac:dyDescent="0.15">
      <c r="B3410" s="1058"/>
      <c r="C3410" s="1063"/>
      <c r="D3410" s="1061"/>
      <c r="E3410" s="1061"/>
      <c r="F3410" s="1061"/>
      <c r="G3410" s="1061"/>
      <c r="H3410" s="1061"/>
      <c r="I3410" s="1061"/>
      <c r="J3410" s="1062"/>
      <c r="K3410" s="192"/>
      <c r="L3410" s="1038"/>
      <c r="M3410" s="1039"/>
      <c r="N3410" s="1038"/>
      <c r="O3410" s="1039"/>
      <c r="P3410" s="1034"/>
      <c r="Q3410" s="1036"/>
      <c r="R3410" s="408"/>
      <c r="S3410" s="408"/>
      <c r="T3410" s="408"/>
      <c r="U3410" s="1034"/>
      <c r="V3410" s="1036"/>
      <c r="W3410" s="1034"/>
      <c r="X3410" s="1035"/>
      <c r="Y3410" s="286"/>
      <c r="Z3410" s="286"/>
      <c r="AA3410" s="286"/>
      <c r="AB3410" s="286"/>
      <c r="AC3410" s="223"/>
      <c r="AD3410" s="223"/>
      <c r="AE3410" s="223"/>
      <c r="AF3410" s="223"/>
      <c r="AG3410" s="223"/>
      <c r="AH3410" s="223"/>
      <c r="AI3410" s="223"/>
      <c r="AJ3410" s="223"/>
      <c r="AK3410" s="1034"/>
      <c r="AL3410" s="1035"/>
      <c r="AM3410" s="1035"/>
      <c r="AN3410" s="788"/>
      <c r="AO3410" s="789"/>
      <c r="AP3410" s="3"/>
      <c r="AQ3410" s="222">
        <f t="shared" si="1575"/>
        <v>1</v>
      </c>
    </row>
    <row r="3411" spans="2:46" s="162" customFormat="1" ht="12" customHeight="1" x14ac:dyDescent="0.15">
      <c r="B3411" s="1058"/>
      <c r="C3411" s="1063"/>
      <c r="D3411" s="1061"/>
      <c r="E3411" s="1061"/>
      <c r="F3411" s="1061"/>
      <c r="G3411" s="1061"/>
      <c r="H3411" s="1061"/>
      <c r="I3411" s="1061"/>
      <c r="J3411" s="1062"/>
      <c r="K3411" s="192"/>
      <c r="L3411" s="1038"/>
      <c r="M3411" s="1039"/>
      <c r="N3411" s="1038"/>
      <c r="O3411" s="1039"/>
      <c r="P3411" s="1034"/>
      <c r="Q3411" s="1036"/>
      <c r="R3411" s="408"/>
      <c r="S3411" s="408"/>
      <c r="T3411" s="408"/>
      <c r="U3411" s="1034"/>
      <c r="V3411" s="1036"/>
      <c r="W3411" s="1034"/>
      <c r="X3411" s="1035"/>
      <c r="Y3411" s="286"/>
      <c r="Z3411" s="286"/>
      <c r="AA3411" s="286"/>
      <c r="AB3411" s="286"/>
      <c r="AC3411" s="223"/>
      <c r="AD3411" s="223"/>
      <c r="AE3411" s="223"/>
      <c r="AF3411" s="223"/>
      <c r="AG3411" s="223"/>
      <c r="AH3411" s="223"/>
      <c r="AI3411" s="223"/>
      <c r="AJ3411" s="223"/>
      <c r="AK3411" s="1034"/>
      <c r="AL3411" s="1035"/>
      <c r="AM3411" s="1035"/>
      <c r="AN3411" s="788"/>
      <c r="AO3411" s="789"/>
      <c r="AP3411" s="3"/>
      <c r="AQ3411" s="222">
        <f t="shared" si="1575"/>
        <v>1</v>
      </c>
    </row>
    <row r="3412" spans="2:46" s="162" customFormat="1" ht="12" customHeight="1" x14ac:dyDescent="0.15">
      <c r="B3412" s="1058"/>
      <c r="C3412" s="1063"/>
      <c r="D3412" s="1061"/>
      <c r="E3412" s="1061"/>
      <c r="F3412" s="1061"/>
      <c r="G3412" s="1061"/>
      <c r="H3412" s="1061"/>
      <c r="I3412" s="1061"/>
      <c r="J3412" s="1062"/>
      <c r="K3412" s="192"/>
      <c r="L3412" s="1038"/>
      <c r="M3412" s="1039"/>
      <c r="N3412" s="1038"/>
      <c r="O3412" s="1039"/>
      <c r="P3412" s="1034"/>
      <c r="Q3412" s="1036"/>
      <c r="R3412" s="408"/>
      <c r="S3412" s="408"/>
      <c r="T3412" s="408"/>
      <c r="U3412" s="1034"/>
      <c r="V3412" s="1036"/>
      <c r="W3412" s="1034"/>
      <c r="X3412" s="1035"/>
      <c r="Y3412" s="286"/>
      <c r="Z3412" s="286"/>
      <c r="AA3412" s="286"/>
      <c r="AB3412" s="286"/>
      <c r="AC3412" s="223"/>
      <c r="AD3412" s="223"/>
      <c r="AE3412" s="223"/>
      <c r="AF3412" s="223"/>
      <c r="AG3412" s="223"/>
      <c r="AH3412" s="223"/>
      <c r="AI3412" s="223"/>
      <c r="AJ3412" s="223"/>
      <c r="AK3412" s="1034"/>
      <c r="AL3412" s="1035"/>
      <c r="AM3412" s="1035"/>
      <c r="AN3412" s="788"/>
      <c r="AO3412" s="789"/>
      <c r="AP3412" s="3"/>
      <c r="AQ3412" s="222">
        <f t="shared" si="1575"/>
        <v>1</v>
      </c>
    </row>
    <row r="3413" spans="2:46" s="162" customFormat="1" ht="12" customHeight="1" x14ac:dyDescent="0.15">
      <c r="B3413" s="1058"/>
      <c r="C3413" s="1063"/>
      <c r="D3413" s="1061"/>
      <c r="E3413" s="1061"/>
      <c r="F3413" s="1061"/>
      <c r="G3413" s="1061"/>
      <c r="H3413" s="1061"/>
      <c r="I3413" s="1061"/>
      <c r="J3413" s="1062"/>
      <c r="K3413" s="192"/>
      <c r="L3413" s="1038"/>
      <c r="M3413" s="1039"/>
      <c r="N3413" s="1038"/>
      <c r="O3413" s="1039"/>
      <c r="P3413" s="1034"/>
      <c r="Q3413" s="1036"/>
      <c r="R3413" s="408"/>
      <c r="S3413" s="408"/>
      <c r="T3413" s="408"/>
      <c r="U3413" s="1034"/>
      <c r="V3413" s="1036"/>
      <c r="W3413" s="1034"/>
      <c r="X3413" s="1035"/>
      <c r="Y3413" s="286"/>
      <c r="Z3413" s="286"/>
      <c r="AA3413" s="286"/>
      <c r="AB3413" s="286"/>
      <c r="AC3413" s="223"/>
      <c r="AD3413" s="223"/>
      <c r="AE3413" s="223"/>
      <c r="AF3413" s="223"/>
      <c r="AG3413" s="223"/>
      <c r="AH3413" s="223"/>
      <c r="AI3413" s="223"/>
      <c r="AJ3413" s="223"/>
      <c r="AK3413" s="1034"/>
      <c r="AL3413" s="1035"/>
      <c r="AM3413" s="1035"/>
      <c r="AN3413" s="788"/>
      <c r="AO3413" s="789"/>
      <c r="AP3413" s="3"/>
      <c r="AQ3413" s="222">
        <f t="shared" si="1575"/>
        <v>1</v>
      </c>
    </row>
    <row r="3414" spans="2:46" s="162" customFormat="1" ht="12" customHeight="1" x14ac:dyDescent="0.15">
      <c r="B3414" s="1058"/>
      <c r="C3414" s="1063"/>
      <c r="D3414" s="1061"/>
      <c r="E3414" s="1061"/>
      <c r="F3414" s="1061"/>
      <c r="G3414" s="1061"/>
      <c r="H3414" s="1061"/>
      <c r="I3414" s="1061"/>
      <c r="J3414" s="1062"/>
      <c r="K3414" s="192"/>
      <c r="L3414" s="1038"/>
      <c r="M3414" s="1039"/>
      <c r="N3414" s="1038"/>
      <c r="O3414" s="1039"/>
      <c r="P3414" s="1034"/>
      <c r="Q3414" s="1036"/>
      <c r="R3414" s="408"/>
      <c r="S3414" s="408"/>
      <c r="T3414" s="408"/>
      <c r="U3414" s="1034"/>
      <c r="V3414" s="1036"/>
      <c r="W3414" s="1034"/>
      <c r="X3414" s="1035"/>
      <c r="Y3414" s="286"/>
      <c r="Z3414" s="286"/>
      <c r="AA3414" s="286"/>
      <c r="AB3414" s="286"/>
      <c r="AC3414" s="223"/>
      <c r="AD3414" s="223"/>
      <c r="AE3414" s="223"/>
      <c r="AF3414" s="223"/>
      <c r="AG3414" s="223"/>
      <c r="AH3414" s="223"/>
      <c r="AI3414" s="223"/>
      <c r="AJ3414" s="223"/>
      <c r="AK3414" s="1034"/>
      <c r="AL3414" s="1035"/>
      <c r="AM3414" s="1035"/>
      <c r="AN3414" s="788"/>
      <c r="AO3414" s="789"/>
      <c r="AP3414" s="3"/>
      <c r="AQ3414" s="222">
        <f t="shared" si="1575"/>
        <v>1</v>
      </c>
    </row>
    <row r="3415" spans="2:46" s="162" customFormat="1" ht="12" customHeight="1" x14ac:dyDescent="0.15">
      <c r="B3415" s="1058"/>
      <c r="C3415" s="1063"/>
      <c r="D3415" s="1061"/>
      <c r="E3415" s="1061"/>
      <c r="F3415" s="1061"/>
      <c r="G3415" s="1061"/>
      <c r="H3415" s="1061"/>
      <c r="I3415" s="1061"/>
      <c r="J3415" s="1062"/>
      <c r="K3415" s="1016" t="s">
        <v>216</v>
      </c>
      <c r="L3415" s="1016" t="s">
        <v>215</v>
      </c>
      <c r="M3415" s="1016"/>
      <c r="N3415" s="1016"/>
      <c r="O3415" s="1016"/>
      <c r="P3415" s="1016"/>
      <c r="Q3415" s="1016"/>
      <c r="R3415" s="1016"/>
      <c r="S3415" s="1016"/>
      <c r="T3415" s="1016"/>
      <c r="U3415" s="1016"/>
      <c r="V3415" s="1016"/>
      <c r="W3415" s="1016"/>
      <c r="X3415" s="1016"/>
      <c r="Y3415" s="1040" t="s">
        <v>466</v>
      </c>
      <c r="Z3415" s="1041"/>
      <c r="AA3415" s="1041"/>
      <c r="AB3415" s="1042"/>
      <c r="AC3415" s="224">
        <f t="shared" ref="AC3415:AJ3415" si="1576">SUM(AC3395:AC3414)</f>
        <v>0</v>
      </c>
      <c r="AD3415" s="224">
        <f t="shared" si="1576"/>
        <v>0</v>
      </c>
      <c r="AE3415" s="224">
        <f t="shared" si="1576"/>
        <v>5.000000000000001E-3</v>
      </c>
      <c r="AF3415" s="224">
        <f t="shared" si="1576"/>
        <v>0</v>
      </c>
      <c r="AG3415" s="224">
        <f t="shared" si="1576"/>
        <v>0</v>
      </c>
      <c r="AH3415" s="224">
        <f t="shared" si="1576"/>
        <v>0</v>
      </c>
      <c r="AI3415" s="224">
        <f t="shared" si="1576"/>
        <v>0</v>
      </c>
      <c r="AJ3415" s="224">
        <f t="shared" si="1576"/>
        <v>0.32999999999999996</v>
      </c>
      <c r="AK3415" s="1040" t="s">
        <v>214</v>
      </c>
      <c r="AL3415" s="1041"/>
      <c r="AM3415" s="1041"/>
      <c r="AN3415" s="788"/>
      <c r="AO3415" s="789"/>
      <c r="AP3415" s="3"/>
    </row>
    <row r="3416" spans="2:46" s="162" customFormat="1" ht="12" customHeight="1" x14ac:dyDescent="0.15">
      <c r="B3416" s="1058"/>
      <c r="C3416" s="1063"/>
      <c r="D3416" s="1061"/>
      <c r="E3416" s="1061"/>
      <c r="F3416" s="1061"/>
      <c r="G3416" s="1061"/>
      <c r="H3416" s="1061"/>
      <c r="I3416" s="1061"/>
      <c r="J3416" s="1062"/>
      <c r="K3416" s="1016"/>
      <c r="L3416" s="1016" t="s">
        <v>467</v>
      </c>
      <c r="M3416" s="1016"/>
      <c r="N3416" s="1016"/>
      <c r="O3416" s="1016" t="s">
        <v>213</v>
      </c>
      <c r="P3416" s="1016"/>
      <c r="Q3416" s="1016"/>
      <c r="R3416" s="1016"/>
      <c r="S3416" s="1016"/>
      <c r="T3416" s="1016"/>
      <c r="U3416" s="1016"/>
      <c r="V3416" s="1016"/>
      <c r="W3416" s="1016"/>
      <c r="X3416" s="1016"/>
      <c r="Y3416" s="193">
        <f>COUNTIF(Y3395:Y3414,"○")</f>
        <v>0</v>
      </c>
      <c r="Z3416" s="193">
        <f>COUNTIF(Z3395:Z3414,"○")</f>
        <v>0</v>
      </c>
      <c r="AA3416" s="193">
        <f>COUNTIF(AA3395:AA3414,"○")</f>
        <v>0</v>
      </c>
      <c r="AB3416" s="193">
        <f>COUNTIF(AB3395:AB3414,"○")</f>
        <v>0</v>
      </c>
      <c r="AC3416" s="193">
        <f t="shared" ref="AC3416:AJ3416" si="1577">COUNT(AC3395:AC3414)</f>
        <v>0</v>
      </c>
      <c r="AD3416" s="193">
        <f t="shared" si="1577"/>
        <v>0</v>
      </c>
      <c r="AE3416" s="193">
        <f t="shared" si="1577"/>
        <v>1</v>
      </c>
      <c r="AF3416" s="193">
        <f t="shared" si="1577"/>
        <v>0</v>
      </c>
      <c r="AG3416" s="193">
        <f t="shared" si="1577"/>
        <v>0</v>
      </c>
      <c r="AH3416" s="193">
        <f t="shared" si="1577"/>
        <v>0</v>
      </c>
      <c r="AI3416" s="193">
        <f t="shared" si="1577"/>
        <v>0</v>
      </c>
      <c r="AJ3416" s="193">
        <f t="shared" si="1577"/>
        <v>2</v>
      </c>
      <c r="AK3416" s="1043"/>
      <c r="AL3416" s="1044"/>
      <c r="AM3416" s="1044"/>
      <c r="AN3416" s="1044"/>
      <c r="AO3416" s="1045"/>
      <c r="AP3416" s="3"/>
    </row>
    <row r="3417" spans="2:46" ht="12" customHeight="1" x14ac:dyDescent="0.15">
      <c r="B3417" s="1058"/>
      <c r="C3417" s="1063"/>
      <c r="D3417" s="1061"/>
      <c r="E3417" s="1061"/>
      <c r="F3417" s="1061"/>
      <c r="G3417" s="1061"/>
      <c r="H3417" s="1061"/>
      <c r="I3417" s="1061"/>
      <c r="J3417" s="1062"/>
      <c r="K3417" s="1016"/>
      <c r="L3417" s="1016"/>
      <c r="M3417" s="1016"/>
      <c r="N3417" s="1016"/>
      <c r="O3417" s="1016" t="s">
        <v>468</v>
      </c>
      <c r="P3417" s="1016"/>
      <c r="Q3417" s="1016"/>
      <c r="R3417" s="1016"/>
      <c r="S3417" s="1016"/>
      <c r="T3417" s="1016"/>
      <c r="U3417" s="1016"/>
      <c r="V3417" s="1016"/>
      <c r="W3417" s="1016"/>
      <c r="X3417" s="1016"/>
      <c r="Y3417" s="1034" t="str">
        <f>IF(Y3416&gt;0,"Ⅳ",IF(Z3416&gt;0,"Ⅲ",IF(AA3416&gt;0,"Ⅱa",IF(AB3416&gt;0,"Ⅱb","Ⅰ"))))</f>
        <v>Ⅰ</v>
      </c>
      <c r="Z3417" s="1035"/>
      <c r="AA3417" s="1035"/>
      <c r="AB3417" s="1036"/>
      <c r="AC3417" s="1034" t="str">
        <f>IF(AC3416&gt;0,"Ⅳ",IF(AD3416&gt;0,"Ⅲ",IF(AE3416&gt;0,"Ⅱa",IF(AF3416&gt;0,"Ⅱb","Ⅰ"))))</f>
        <v>Ⅱa</v>
      </c>
      <c r="AD3417" s="1035"/>
      <c r="AE3417" s="1035"/>
      <c r="AF3417" s="1036"/>
      <c r="AG3417" s="1034" t="str">
        <f>IF(AG3416&gt;0,"Ⅳ",IF(AH3416&gt;0,"Ⅲ",IF(AI3416&gt;0,"Ⅱa",IF(AJ3416&gt;0,"Ⅱb","Ⅰ"))))</f>
        <v>Ⅱb</v>
      </c>
      <c r="AH3417" s="1035"/>
      <c r="AI3417" s="1035"/>
      <c r="AJ3417" s="1036"/>
      <c r="AK3417" s="1046"/>
      <c r="AL3417" s="1047"/>
      <c r="AM3417" s="1047"/>
      <c r="AN3417" s="1047"/>
      <c r="AO3417" s="1048"/>
      <c r="AP3417" s="3"/>
      <c r="AQ3417" s="282" t="s">
        <v>312</v>
      </c>
      <c r="AR3417" s="282" t="s">
        <v>313</v>
      </c>
      <c r="AS3417" s="699" t="s">
        <v>316</v>
      </c>
      <c r="AT3417" s="1026"/>
    </row>
    <row r="3418" spans="2:46" ht="12" customHeight="1" x14ac:dyDescent="0.15">
      <c r="B3418" s="1058"/>
      <c r="C3418" s="1063"/>
      <c r="D3418" s="1061"/>
      <c r="E3418" s="1061"/>
      <c r="F3418" s="1061"/>
      <c r="G3418" s="1061"/>
      <c r="H3418" s="1061"/>
      <c r="I3418" s="1061"/>
      <c r="J3418" s="1062"/>
      <c r="K3418" s="1016"/>
      <c r="L3418" s="1016" t="s">
        <v>469</v>
      </c>
      <c r="M3418" s="1016"/>
      <c r="N3418" s="1016"/>
      <c r="O3418" s="1016" t="s">
        <v>212</v>
      </c>
      <c r="P3418" s="1016"/>
      <c r="Q3418" s="1016"/>
      <c r="R3418" s="1016"/>
      <c r="S3418" s="1016"/>
      <c r="T3418" s="1016"/>
      <c r="U3418" s="1016"/>
      <c r="V3418" s="1016"/>
      <c r="W3418" s="1016"/>
      <c r="X3418" s="1016"/>
      <c r="Y3418" s="187" t="s">
        <v>32</v>
      </c>
      <c r="Z3418" s="187" t="s">
        <v>33</v>
      </c>
      <c r="AA3418" s="1027" t="s">
        <v>34</v>
      </c>
      <c r="AB3418" s="1027"/>
      <c r="AC3418" s="187" t="s">
        <v>32</v>
      </c>
      <c r="AD3418" s="187" t="s">
        <v>33</v>
      </c>
      <c r="AE3418" s="1027" t="s">
        <v>34</v>
      </c>
      <c r="AF3418" s="1027"/>
      <c r="AG3418" s="187" t="s">
        <v>32</v>
      </c>
      <c r="AH3418" s="187" t="s">
        <v>33</v>
      </c>
      <c r="AI3418" s="1027" t="s">
        <v>34</v>
      </c>
      <c r="AJ3418" s="1027"/>
      <c r="AK3418" s="1046"/>
      <c r="AL3418" s="1047"/>
      <c r="AM3418" s="1047"/>
      <c r="AN3418" s="1047"/>
      <c r="AO3418" s="1048"/>
      <c r="AP3418" s="3"/>
      <c r="AQ3418" s="1028">
        <f>+Y3416+Z3416</f>
        <v>0</v>
      </c>
      <c r="AR3418" s="1029"/>
      <c r="AS3418" s="1028">
        <f>+AA3416+AB3416</f>
        <v>0</v>
      </c>
      <c r="AT3418" s="1029"/>
    </row>
    <row r="3419" spans="2:46" ht="12" customHeight="1" x14ac:dyDescent="0.15">
      <c r="B3419" s="1058"/>
      <c r="C3419" s="1063"/>
      <c r="D3419" s="1061"/>
      <c r="E3419" s="1061"/>
      <c r="F3419" s="1061"/>
      <c r="G3419" s="1061"/>
      <c r="H3419" s="1061"/>
      <c r="I3419" s="1061"/>
      <c r="J3419" s="1062"/>
      <c r="K3419" s="1016"/>
      <c r="L3419" s="1016"/>
      <c r="M3419" s="1016"/>
      <c r="N3419" s="1016"/>
      <c r="O3419" s="1016" t="s">
        <v>470</v>
      </c>
      <c r="P3419" s="1016"/>
      <c r="Q3419" s="1016"/>
      <c r="R3419" s="1016"/>
      <c r="S3419" s="1016"/>
      <c r="T3419" s="1016"/>
      <c r="U3419" s="1016"/>
      <c r="V3419" s="1016"/>
      <c r="W3419" s="1016"/>
      <c r="X3419" s="1016"/>
      <c r="Y3419" s="193" t="str">
        <f>IF(Y3416=0,"",1)</f>
        <v/>
      </c>
      <c r="Z3419" s="193" t="str">
        <f>IF(Z3416=0,"",1)</f>
        <v/>
      </c>
      <c r="AA3419" s="1030" t="str">
        <f>IF(AQ3418=1,"",IF(AS3418&gt;0,1,""))</f>
        <v/>
      </c>
      <c r="AB3419" s="1031"/>
      <c r="AC3419" s="193">
        <f>+AC3416</f>
        <v>0</v>
      </c>
      <c r="AD3419" s="193">
        <f>AD3416</f>
        <v>0</v>
      </c>
      <c r="AE3419" s="1030">
        <f>AE3416+AF3416</f>
        <v>1</v>
      </c>
      <c r="AF3419" s="1031"/>
      <c r="AG3419" s="193">
        <f>AG3416</f>
        <v>0</v>
      </c>
      <c r="AH3419" s="193">
        <f>AH3416</f>
        <v>0</v>
      </c>
      <c r="AI3419" s="1030">
        <f>AI3416+AJ3416</f>
        <v>2</v>
      </c>
      <c r="AJ3419" s="1031"/>
      <c r="AK3419" s="1046"/>
      <c r="AL3419" s="1047"/>
      <c r="AM3419" s="1047"/>
      <c r="AN3419" s="1047"/>
      <c r="AO3419" s="1048"/>
      <c r="AP3419" s="3"/>
      <c r="AQ3419" s="197">
        <f>+Y3416+AC3419+AG3419</f>
        <v>0</v>
      </c>
      <c r="AR3419" s="197">
        <f>+Z3416+AD3419+AH3419</f>
        <v>0</v>
      </c>
      <c r="AS3419" s="1032">
        <f>+AS3418+AE3419+AI3419</f>
        <v>3</v>
      </c>
      <c r="AT3419" s="1033"/>
    </row>
    <row r="3420" spans="2:46" ht="12" customHeight="1" x14ac:dyDescent="0.15">
      <c r="B3420" s="1058"/>
      <c r="C3420" s="1063"/>
      <c r="D3420" s="1061"/>
      <c r="E3420" s="1061"/>
      <c r="F3420" s="1061"/>
      <c r="G3420" s="1061"/>
      <c r="H3420" s="1061"/>
      <c r="I3420" s="1061"/>
      <c r="J3420" s="1062"/>
      <c r="K3420" s="1016"/>
      <c r="L3420" s="1016"/>
      <c r="M3420" s="1016"/>
      <c r="N3420" s="1016"/>
      <c r="O3420" s="1016" t="s">
        <v>471</v>
      </c>
      <c r="P3420" s="1016"/>
      <c r="Q3420" s="1016"/>
      <c r="R3420" s="1016"/>
      <c r="S3420" s="1016"/>
      <c r="T3420" s="1016"/>
      <c r="U3420" s="1016"/>
      <c r="V3420" s="1016"/>
      <c r="W3420" s="1016"/>
      <c r="X3420" s="1016"/>
      <c r="Y3420" s="1034" t="s">
        <v>875</v>
      </c>
      <c r="Z3420" s="1035"/>
      <c r="AA3420" s="1035"/>
      <c r="AB3420" s="1036"/>
      <c r="AC3420" s="1034" t="str">
        <f>IF(AC3419&gt;0,"Ⅳ",IF(AD3419&gt;0,"Ⅲ",IF(AE3419&gt;0,"Ⅱ","Ⅰ")))</f>
        <v>Ⅱ</v>
      </c>
      <c r="AD3420" s="1035"/>
      <c r="AE3420" s="1035"/>
      <c r="AF3420" s="1036"/>
      <c r="AG3420" s="1034" t="str">
        <f>IF(AG3419&gt;0,"Ⅳ",IF(AH3419&gt;0,"Ⅲ",IF(AI3419&gt;0,"Ⅱ","Ⅰ")))</f>
        <v>Ⅱ</v>
      </c>
      <c r="AH3420" s="1035"/>
      <c r="AI3420" s="1035"/>
      <c r="AJ3420" s="1036"/>
      <c r="AK3420" s="1046"/>
      <c r="AL3420" s="1047"/>
      <c r="AM3420" s="1047"/>
      <c r="AN3420" s="1047"/>
      <c r="AO3420" s="1048"/>
      <c r="AP3420" s="3"/>
      <c r="AQ3420" s="1037" t="str">
        <f>IF(AQ3419&gt;0,"Ⅳ",IF(AR3419&gt;0,"Ⅲ",IF(AS3419&gt;0,"Ⅱ","Ⅰ")))</f>
        <v>Ⅱ</v>
      </c>
      <c r="AR3420" s="1037"/>
      <c r="AS3420" s="1037"/>
      <c r="AT3420" s="1037"/>
    </row>
    <row r="3421" spans="2:46" ht="12" customHeight="1" x14ac:dyDescent="0.15">
      <c r="B3421" s="1058"/>
      <c r="C3421" s="1063"/>
      <c r="D3421" s="1061"/>
      <c r="E3421" s="1061"/>
      <c r="F3421" s="1061"/>
      <c r="G3421" s="1061"/>
      <c r="H3421" s="1061"/>
      <c r="I3421" s="1061"/>
      <c r="J3421" s="1062"/>
      <c r="K3421" s="1016"/>
      <c r="L3421" s="1016"/>
      <c r="M3421" s="1016"/>
      <c r="N3421" s="1016"/>
      <c r="O3421" s="1016" t="s">
        <v>472</v>
      </c>
      <c r="P3421" s="1016"/>
      <c r="Q3421" s="1016"/>
      <c r="R3421" s="1016"/>
      <c r="S3421" s="1016"/>
      <c r="T3421" s="1016"/>
      <c r="U3421" s="1016"/>
      <c r="V3421" s="1016"/>
      <c r="W3421" s="1016"/>
      <c r="X3421" s="1016"/>
      <c r="Y3421" s="1034" t="str">
        <f>IF(COUNTIF(Y3420:AJ3420,"Ⅳ")&gt;0,"Ⅳ",IF(COUNTIF(Y3420:AJ3420,"Ⅲ")&gt;0,"Ⅲ",IF(COUNTIF(Y3420:AJ3420,"Ⅱ")&gt;0,"Ⅱ","Ⅰ")))</f>
        <v>Ⅱ</v>
      </c>
      <c r="Z3421" s="1035"/>
      <c r="AA3421" s="1035"/>
      <c r="AB3421" s="1035"/>
      <c r="AC3421" s="1035"/>
      <c r="AD3421" s="1035"/>
      <c r="AE3421" s="1035"/>
      <c r="AF3421" s="1035"/>
      <c r="AG3421" s="1035"/>
      <c r="AH3421" s="1035"/>
      <c r="AI3421" s="1035"/>
      <c r="AJ3421" s="1036"/>
      <c r="AK3421" s="1049"/>
      <c r="AL3421" s="1050"/>
      <c r="AM3421" s="1050"/>
      <c r="AN3421" s="1050"/>
      <c r="AO3421" s="1051"/>
      <c r="AP3421" s="3"/>
    </row>
    <row r="3422" spans="2:46" ht="14.25" customHeight="1" x14ac:dyDescent="0.15">
      <c r="B3422" s="1058"/>
      <c r="C3422" s="1063"/>
      <c r="D3422" s="1061"/>
      <c r="E3422" s="1061"/>
      <c r="F3422" s="1061"/>
      <c r="G3422" s="1061"/>
      <c r="H3422" s="1061"/>
      <c r="I3422" s="1061"/>
      <c r="J3422" s="1062"/>
      <c r="K3422" s="1016" t="s">
        <v>169</v>
      </c>
      <c r="L3422" s="1017"/>
      <c r="M3422" s="1017"/>
      <c r="N3422" s="1017"/>
      <c r="O3422" s="1017"/>
      <c r="P3422" s="1017"/>
      <c r="Q3422" s="1017"/>
      <c r="R3422" s="1017"/>
      <c r="S3422" s="1017"/>
      <c r="T3422" s="1017"/>
      <c r="U3422" s="1017"/>
      <c r="V3422" s="1017"/>
      <c r="W3422" s="1017"/>
      <c r="X3422" s="1017"/>
      <c r="Y3422" s="1017"/>
      <c r="Z3422" s="1017"/>
      <c r="AA3422" s="1017"/>
      <c r="AB3422" s="1017"/>
      <c r="AC3422" s="1017"/>
      <c r="AD3422" s="1017"/>
      <c r="AE3422" s="1017"/>
      <c r="AF3422" s="1017"/>
      <c r="AG3422" s="1017"/>
      <c r="AH3422" s="1017"/>
      <c r="AI3422" s="1017"/>
      <c r="AJ3422" s="1017"/>
      <c r="AK3422" s="1017"/>
      <c r="AL3422" s="1017"/>
      <c r="AM3422" s="1017"/>
      <c r="AN3422" s="1017"/>
      <c r="AO3422" s="1017"/>
      <c r="AP3422" s="3"/>
    </row>
    <row r="3423" spans="2:46" ht="14.25" customHeight="1" x14ac:dyDescent="0.15">
      <c r="B3423" s="1058"/>
      <c r="C3423" s="1063"/>
      <c r="D3423" s="1061"/>
      <c r="E3423" s="1061"/>
      <c r="F3423" s="1061"/>
      <c r="G3423" s="1061"/>
      <c r="H3423" s="1061"/>
      <c r="I3423" s="1061"/>
      <c r="J3423" s="1062"/>
      <c r="K3423" s="1016"/>
      <c r="L3423" s="1017"/>
      <c r="M3423" s="1017"/>
      <c r="N3423" s="1017"/>
      <c r="O3423" s="1017"/>
      <c r="P3423" s="1017"/>
      <c r="Q3423" s="1017"/>
      <c r="R3423" s="1017"/>
      <c r="S3423" s="1017"/>
      <c r="T3423" s="1017"/>
      <c r="U3423" s="1017"/>
      <c r="V3423" s="1017"/>
      <c r="W3423" s="1017"/>
      <c r="X3423" s="1017"/>
      <c r="Y3423" s="1017"/>
      <c r="Z3423" s="1017"/>
      <c r="AA3423" s="1017"/>
      <c r="AB3423" s="1017"/>
      <c r="AC3423" s="1017"/>
      <c r="AD3423" s="1017"/>
      <c r="AE3423" s="1017"/>
      <c r="AF3423" s="1017"/>
      <c r="AG3423" s="1017"/>
      <c r="AH3423" s="1017"/>
      <c r="AI3423" s="1017"/>
      <c r="AJ3423" s="1017"/>
      <c r="AK3423" s="1017"/>
      <c r="AL3423" s="1017"/>
      <c r="AM3423" s="1017"/>
      <c r="AN3423" s="1017"/>
      <c r="AO3423" s="1017"/>
      <c r="AP3423" s="3"/>
    </row>
    <row r="3424" spans="2:46" ht="12" customHeight="1" x14ac:dyDescent="0.15">
      <c r="B3424" s="1058"/>
      <c r="C3424" s="1063"/>
      <c r="D3424" s="1061"/>
      <c r="E3424" s="1061"/>
      <c r="F3424" s="1061"/>
      <c r="G3424" s="1061"/>
      <c r="H3424" s="1061"/>
      <c r="I3424" s="1061"/>
      <c r="J3424" s="1062"/>
      <c r="K3424" s="1018" t="s">
        <v>473</v>
      </c>
      <c r="L3424" s="1018"/>
      <c r="M3424" s="1018"/>
      <c r="N3424" s="1018"/>
      <c r="O3424" s="1018"/>
      <c r="P3424" s="1018"/>
      <c r="Q3424" s="1018"/>
      <c r="R3424" s="1018"/>
      <c r="S3424" s="1018"/>
      <c r="T3424" s="1018"/>
      <c r="U3424" s="1018"/>
      <c r="V3424" s="1018"/>
      <c r="W3424" s="1018"/>
      <c r="X3424" s="1018"/>
      <c r="Y3424" s="1018"/>
      <c r="Z3424" s="1018"/>
      <c r="AA3424" s="1018"/>
      <c r="AB3424" s="1018"/>
      <c r="AC3424" s="1018"/>
      <c r="AD3424" s="1018"/>
      <c r="AE3424" s="1018"/>
      <c r="AF3424" s="1018"/>
      <c r="AG3424" s="1018"/>
      <c r="AH3424" s="1018"/>
      <c r="AI3424" s="1018"/>
      <c r="AJ3424" s="1018"/>
      <c r="AK3424" s="1018"/>
      <c r="AL3424" s="1018"/>
      <c r="AM3424" s="1018"/>
      <c r="AN3424" s="1018"/>
      <c r="AO3424" s="1018"/>
      <c r="AP3424" s="3"/>
    </row>
    <row r="3425" spans="2:86" ht="12" customHeight="1" x14ac:dyDescent="0.15">
      <c r="B3425" s="1058"/>
      <c r="C3425" s="1063"/>
      <c r="D3425" s="1061"/>
      <c r="E3425" s="1061"/>
      <c r="F3425" s="1061"/>
      <c r="G3425" s="1061"/>
      <c r="H3425" s="1061"/>
      <c r="I3425" s="1061"/>
      <c r="J3425" s="1062"/>
      <c r="K3425" s="1019" t="s">
        <v>523</v>
      </c>
      <c r="L3425" s="1019"/>
      <c r="M3425" s="1019"/>
      <c r="N3425" s="1019"/>
      <c r="O3425" s="1019"/>
      <c r="P3425" s="1019"/>
      <c r="Q3425" s="1019"/>
      <c r="R3425" s="1019"/>
      <c r="S3425" s="1019"/>
      <c r="T3425" s="1019"/>
      <c r="U3425" s="1019"/>
      <c r="V3425" s="1019"/>
      <c r="W3425" s="1019"/>
      <c r="X3425" s="1019"/>
      <c r="Y3425" s="1019"/>
      <c r="Z3425" s="1019"/>
      <c r="AA3425" s="1019"/>
      <c r="AB3425" s="1019"/>
      <c r="AC3425" s="1019"/>
      <c r="AD3425" s="1019"/>
      <c r="AE3425" s="1019"/>
      <c r="AF3425" s="1019"/>
      <c r="AG3425" s="1019"/>
      <c r="AH3425" s="1019"/>
      <c r="AI3425" s="1019"/>
      <c r="AJ3425" s="1019"/>
      <c r="AK3425" s="1019"/>
      <c r="AL3425" s="1019"/>
      <c r="AM3425" s="1019"/>
      <c r="AN3425" s="1019"/>
      <c r="AO3425" s="1019"/>
      <c r="AP3425" s="3"/>
    </row>
    <row r="3426" spans="2:86" ht="12" customHeight="1" x14ac:dyDescent="0.15">
      <c r="B3426" s="1058"/>
      <c r="C3426" s="1063"/>
      <c r="D3426" s="1061"/>
      <c r="E3426" s="1061"/>
      <c r="F3426" s="1061"/>
      <c r="G3426" s="1061"/>
      <c r="H3426" s="1061"/>
      <c r="I3426" s="1061"/>
      <c r="J3426" s="1062"/>
      <c r="K3426" s="194" t="s">
        <v>474</v>
      </c>
      <c r="L3426" s="195"/>
      <c r="M3426" s="195"/>
      <c r="N3426" s="195"/>
      <c r="O3426" s="195"/>
      <c r="P3426" s="195"/>
      <c r="Q3426" s="195"/>
      <c r="R3426" s="195"/>
      <c r="S3426" s="195"/>
      <c r="T3426" s="195"/>
      <c r="U3426" s="195"/>
      <c r="V3426" s="195"/>
      <c r="W3426" s="195"/>
      <c r="X3426" s="195"/>
      <c r="Y3426" s="195"/>
      <c r="Z3426" s="195"/>
      <c r="AA3426" s="195"/>
      <c r="AB3426" s="195"/>
      <c r="AC3426" s="195"/>
      <c r="AD3426" s="195"/>
      <c r="AE3426" s="195"/>
      <c r="AF3426" s="195"/>
      <c r="AG3426" s="195"/>
      <c r="AH3426" s="195"/>
      <c r="AI3426" s="195"/>
      <c r="AJ3426" s="195"/>
      <c r="AK3426" s="195"/>
      <c r="AL3426" s="195"/>
      <c r="AM3426" s="195"/>
      <c r="AN3426" s="195"/>
      <c r="AO3426" s="196"/>
      <c r="AP3426" s="3"/>
    </row>
    <row r="3427" spans="2:86" ht="12" customHeight="1" x14ac:dyDescent="0.15">
      <c r="B3427" s="1058"/>
      <c r="C3427" s="1063"/>
      <c r="D3427" s="1061"/>
      <c r="E3427" s="1061"/>
      <c r="F3427" s="1061"/>
      <c r="G3427" s="1061"/>
      <c r="H3427" s="1061"/>
      <c r="I3427" s="1061"/>
      <c r="J3427" s="1062"/>
      <c r="K3427" s="194" t="s">
        <v>475</v>
      </c>
      <c r="L3427" s="195"/>
      <c r="M3427" s="195"/>
      <c r="N3427" s="195"/>
      <c r="O3427" s="195"/>
      <c r="P3427" s="195"/>
      <c r="Q3427" s="195"/>
      <c r="R3427" s="195"/>
      <c r="S3427" s="195"/>
      <c r="T3427" s="195"/>
      <c r="U3427" s="195"/>
      <c r="V3427" s="195"/>
      <c r="W3427" s="195"/>
      <c r="X3427" s="195"/>
      <c r="Y3427" s="195"/>
      <c r="Z3427" s="195"/>
      <c r="AA3427" s="195"/>
      <c r="AB3427" s="195"/>
      <c r="AC3427" s="195"/>
      <c r="AD3427" s="195"/>
      <c r="AE3427" s="195"/>
      <c r="AF3427" s="195"/>
      <c r="AG3427" s="195"/>
      <c r="AH3427" s="195"/>
      <c r="AI3427" s="195"/>
      <c r="AJ3427" s="195"/>
      <c r="AK3427" s="195"/>
      <c r="AL3427" s="195"/>
      <c r="AM3427" s="195"/>
      <c r="AN3427" s="195"/>
      <c r="AO3427" s="196"/>
      <c r="AP3427" s="3"/>
    </row>
    <row r="3428" spans="2:86" ht="12" customHeight="1" x14ac:dyDescent="0.15">
      <c r="B3428" s="1058"/>
      <c r="C3428" s="1063"/>
      <c r="D3428" s="1061"/>
      <c r="E3428" s="1061"/>
      <c r="F3428" s="1061"/>
      <c r="G3428" s="1061"/>
      <c r="H3428" s="1061"/>
      <c r="I3428" s="1061"/>
      <c r="J3428" s="1062"/>
      <c r="K3428" s="1020" t="s">
        <v>476</v>
      </c>
      <c r="L3428" s="1021"/>
      <c r="M3428" s="1021"/>
      <c r="N3428" s="1021"/>
      <c r="O3428" s="1021"/>
      <c r="P3428" s="1021"/>
      <c r="Q3428" s="1021"/>
      <c r="R3428" s="1021"/>
      <c r="S3428" s="1021"/>
      <c r="T3428" s="1021"/>
      <c r="U3428" s="1021"/>
      <c r="V3428" s="1021"/>
      <c r="W3428" s="1021"/>
      <c r="X3428" s="1021"/>
      <c r="Y3428" s="1021"/>
      <c r="Z3428" s="1021"/>
      <c r="AA3428" s="1021"/>
      <c r="AB3428" s="1021"/>
      <c r="AC3428" s="1021"/>
      <c r="AD3428" s="1021"/>
      <c r="AE3428" s="1021"/>
      <c r="AF3428" s="1021"/>
      <c r="AG3428" s="1021"/>
      <c r="AH3428" s="1021"/>
      <c r="AI3428" s="1021"/>
      <c r="AJ3428" s="1021"/>
      <c r="AK3428" s="1021"/>
      <c r="AL3428" s="1021"/>
      <c r="AM3428" s="1021"/>
      <c r="AN3428" s="1021"/>
      <c r="AO3428" s="1022"/>
      <c r="AP3428" s="3"/>
    </row>
    <row r="3429" spans="2:86" ht="12" customHeight="1" x14ac:dyDescent="0.15">
      <c r="B3429" s="591"/>
      <c r="C3429" s="1064"/>
      <c r="D3429" s="1065"/>
      <c r="E3429" s="1065"/>
      <c r="F3429" s="1065"/>
      <c r="G3429" s="1065"/>
      <c r="H3429" s="1065"/>
      <c r="I3429" s="1065"/>
      <c r="J3429" s="1066"/>
      <c r="K3429" s="1023"/>
      <c r="L3429" s="1024"/>
      <c r="M3429" s="1024"/>
      <c r="N3429" s="1024"/>
      <c r="O3429" s="1024"/>
      <c r="P3429" s="1024"/>
      <c r="Q3429" s="1024"/>
      <c r="R3429" s="1024"/>
      <c r="S3429" s="1024"/>
      <c r="T3429" s="1024"/>
      <c r="U3429" s="1024"/>
      <c r="V3429" s="1024"/>
      <c r="W3429" s="1024"/>
      <c r="X3429" s="1024"/>
      <c r="Y3429" s="1024"/>
      <c r="Z3429" s="1024"/>
      <c r="AA3429" s="1024"/>
      <c r="AB3429" s="1024"/>
      <c r="AC3429" s="1024"/>
      <c r="AD3429" s="1024"/>
      <c r="AE3429" s="1024"/>
      <c r="AF3429" s="1024"/>
      <c r="AG3429" s="1024"/>
      <c r="AH3429" s="1024"/>
      <c r="AI3429" s="1024"/>
      <c r="AJ3429" s="1024"/>
      <c r="AK3429" s="1024"/>
      <c r="AL3429" s="1024"/>
      <c r="AM3429" s="1024"/>
      <c r="AN3429" s="1024"/>
      <c r="AO3429" s="1025"/>
      <c r="AP3429" s="3"/>
    </row>
    <row r="3430" spans="2:86" s="9" customFormat="1" ht="12" customHeight="1" x14ac:dyDescent="0.15">
      <c r="B3430" s="3" t="s">
        <v>527</v>
      </c>
      <c r="AQ3430" s="162"/>
      <c r="AR3430" s="162"/>
      <c r="AS3430" s="162"/>
      <c r="AT3430" s="162"/>
      <c r="AU3430" s="162"/>
      <c r="AV3430" s="162"/>
      <c r="AW3430" s="162"/>
      <c r="AX3430" s="162"/>
      <c r="AY3430" s="162"/>
      <c r="AZ3430" s="162"/>
      <c r="BA3430" s="162"/>
      <c r="BB3430" s="162"/>
      <c r="BC3430" s="162"/>
      <c r="BD3430" s="162"/>
      <c r="BE3430" s="162"/>
      <c r="BF3430" s="162"/>
      <c r="BG3430" s="162"/>
      <c r="BH3430" s="162"/>
      <c r="BI3430" s="162"/>
      <c r="BJ3430" s="162"/>
      <c r="BK3430" s="162"/>
      <c r="BL3430" s="162"/>
      <c r="BM3430" s="162"/>
      <c r="BN3430" s="162"/>
      <c r="BO3430" s="162"/>
      <c r="BP3430" s="162"/>
      <c r="BQ3430" s="162"/>
      <c r="BR3430" s="162"/>
      <c r="BS3430" s="162"/>
      <c r="BT3430" s="162"/>
      <c r="BU3430" s="162"/>
      <c r="BV3430" s="162"/>
      <c r="BW3430" s="162"/>
      <c r="BX3430" s="162"/>
      <c r="BY3430" s="162"/>
      <c r="BZ3430" s="162"/>
      <c r="CA3430" s="162"/>
      <c r="CB3430" s="162"/>
      <c r="CC3430" s="162"/>
      <c r="CD3430" s="162"/>
      <c r="CE3430" s="162"/>
      <c r="CF3430" s="162"/>
      <c r="CG3430" s="162"/>
      <c r="CH3430" s="162"/>
    </row>
    <row r="3431" spans="2:86" ht="12" customHeight="1" thickBot="1" x14ac:dyDescent="0.2">
      <c r="B3431" s="3" t="s">
        <v>524</v>
      </c>
    </row>
    <row r="3432" spans="2:86" ht="12" customHeight="1" x14ac:dyDescent="0.15">
      <c r="B3432" s="3" t="s">
        <v>525</v>
      </c>
      <c r="AU3432" s="1000" t="s">
        <v>305</v>
      </c>
      <c r="AV3432" s="1001" t="s">
        <v>298</v>
      </c>
      <c r="AW3432" s="1003" t="s">
        <v>299</v>
      </c>
      <c r="AX3432" s="1005" t="s">
        <v>306</v>
      </c>
      <c r="AY3432" s="1006"/>
      <c r="AZ3432" s="1006"/>
      <c r="BA3432" s="1006"/>
      <c r="BB3432" s="1006"/>
      <c r="BC3432" s="1006"/>
      <c r="BD3432" s="1006"/>
      <c r="BE3432" s="1006"/>
      <c r="BF3432" s="1006"/>
      <c r="BG3432" s="1006"/>
      <c r="BH3432" s="1006"/>
      <c r="BI3432" s="1006"/>
      <c r="BJ3432" s="1006"/>
      <c r="BK3432" s="1006"/>
      <c r="BL3432" s="1006"/>
      <c r="BM3432" s="1006"/>
      <c r="BN3432" s="1006"/>
      <c r="BO3432" s="1006"/>
      <c r="BP3432" s="1006"/>
      <c r="BQ3432" s="1006"/>
      <c r="BR3432" s="1007"/>
      <c r="BS3432" s="807" t="s">
        <v>300</v>
      </c>
      <c r="BT3432" s="1008"/>
      <c r="BU3432" s="1008"/>
      <c r="BV3432" s="1008"/>
      <c r="BW3432" s="1009" t="s">
        <v>307</v>
      </c>
      <c r="BX3432" s="1010"/>
      <c r="BY3432" s="1010"/>
      <c r="BZ3432" s="1010"/>
      <c r="CA3432" s="1010"/>
      <c r="CB3432" s="1010"/>
      <c r="CC3432" s="1010"/>
      <c r="CD3432" s="1010"/>
      <c r="CE3432" s="1010"/>
      <c r="CF3432" s="1010"/>
      <c r="CG3432" s="1010"/>
      <c r="CH3432" s="1011"/>
    </row>
    <row r="3433" spans="2:86" ht="12" customHeight="1" x14ac:dyDescent="0.15">
      <c r="B3433" s="3" t="s">
        <v>477</v>
      </c>
      <c r="AU3433" s="1000"/>
      <c r="AV3433" s="1002"/>
      <c r="AW3433" s="1004"/>
      <c r="AX3433" s="1012" t="s">
        <v>308</v>
      </c>
      <c r="AY3433" s="686"/>
      <c r="AZ3433" s="686"/>
      <c r="BA3433" s="686"/>
      <c r="BB3433" s="686"/>
      <c r="BC3433" s="686"/>
      <c r="BD3433" s="686"/>
      <c r="BE3433" s="686"/>
      <c r="BF3433" s="686"/>
      <c r="BG3433" s="686"/>
      <c r="BH3433" s="686"/>
      <c r="BI3433" s="686"/>
      <c r="BJ3433" s="686" t="s">
        <v>309</v>
      </c>
      <c r="BK3433" s="686"/>
      <c r="BL3433" s="686"/>
      <c r="BM3433" s="686"/>
      <c r="BN3433" s="686"/>
      <c r="BO3433" s="686"/>
      <c r="BP3433" s="686"/>
      <c r="BQ3433" s="686"/>
      <c r="BR3433" s="1013"/>
      <c r="BS3433" s="1008"/>
      <c r="BT3433" s="1008"/>
      <c r="BU3433" s="1008"/>
      <c r="BV3433" s="1008"/>
      <c r="BW3433" s="1014" t="s">
        <v>302</v>
      </c>
      <c r="BX3433" s="699"/>
      <c r="BY3433" s="699"/>
      <c r="BZ3433" s="699"/>
      <c r="CA3433" s="686" t="s">
        <v>310</v>
      </c>
      <c r="CB3433" s="686"/>
      <c r="CC3433" s="686"/>
      <c r="CD3433" s="686"/>
      <c r="CE3433" s="686"/>
      <c r="CF3433" s="686"/>
      <c r="CG3433" s="686"/>
      <c r="CH3433" s="1013"/>
    </row>
    <row r="3434" spans="2:86" ht="12" customHeight="1" x14ac:dyDescent="0.15">
      <c r="B3434" s="3" t="s">
        <v>526</v>
      </c>
      <c r="AU3434" s="1000"/>
      <c r="AV3434" s="1002"/>
      <c r="AW3434" s="1004"/>
      <c r="AX3434" s="1012" t="s">
        <v>26</v>
      </c>
      <c r="AY3434" s="686"/>
      <c r="AZ3434" s="686"/>
      <c r="BA3434" s="686"/>
      <c r="BB3434" s="686" t="s">
        <v>22</v>
      </c>
      <c r="BC3434" s="686"/>
      <c r="BD3434" s="686"/>
      <c r="BE3434" s="686"/>
      <c r="BF3434" s="686" t="s">
        <v>24</v>
      </c>
      <c r="BG3434" s="686"/>
      <c r="BH3434" s="686"/>
      <c r="BI3434" s="686"/>
      <c r="BJ3434" s="699" t="s">
        <v>26</v>
      </c>
      <c r="BK3434" s="699"/>
      <c r="BL3434" s="699"/>
      <c r="BM3434" s="699" t="s">
        <v>22</v>
      </c>
      <c r="BN3434" s="699"/>
      <c r="BO3434" s="699"/>
      <c r="BP3434" s="699" t="s">
        <v>24</v>
      </c>
      <c r="BQ3434" s="699"/>
      <c r="BR3434" s="1015"/>
      <c r="BS3434" s="807" t="s">
        <v>26</v>
      </c>
      <c r="BT3434" s="807" t="s">
        <v>22</v>
      </c>
      <c r="BU3434" s="807" t="s">
        <v>24</v>
      </c>
      <c r="BV3434" s="807" t="s">
        <v>303</v>
      </c>
      <c r="BW3434" s="1012" t="s">
        <v>311</v>
      </c>
      <c r="BX3434" s="686"/>
      <c r="BY3434" s="686"/>
      <c r="BZ3434" s="686"/>
      <c r="CA3434" s="686" t="s">
        <v>22</v>
      </c>
      <c r="CB3434" s="686"/>
      <c r="CC3434" s="686"/>
      <c r="CD3434" s="686"/>
      <c r="CE3434" s="686" t="s">
        <v>24</v>
      </c>
      <c r="CF3434" s="686"/>
      <c r="CG3434" s="686"/>
      <c r="CH3434" s="1013"/>
    </row>
    <row r="3435" spans="2:86" ht="12" customHeight="1" x14ac:dyDescent="0.15">
      <c r="B3435" s="3" t="s">
        <v>478</v>
      </c>
      <c r="AU3435" s="1000"/>
      <c r="AV3435" s="1002"/>
      <c r="AW3435" s="1004"/>
      <c r="AX3435" s="156" t="s">
        <v>862</v>
      </c>
      <c r="AY3435" s="157" t="s">
        <v>863</v>
      </c>
      <c r="AZ3435" s="157" t="s">
        <v>864</v>
      </c>
      <c r="BA3435" s="158" t="s">
        <v>865</v>
      </c>
      <c r="BB3435" s="159" t="s">
        <v>866</v>
      </c>
      <c r="BC3435" s="157" t="s">
        <v>863</v>
      </c>
      <c r="BD3435" s="157" t="s">
        <v>867</v>
      </c>
      <c r="BE3435" s="158" t="s">
        <v>865</v>
      </c>
      <c r="BF3435" s="159" t="s">
        <v>866</v>
      </c>
      <c r="BG3435" s="157" t="s">
        <v>863</v>
      </c>
      <c r="BH3435" s="157" t="s">
        <v>864</v>
      </c>
      <c r="BI3435" s="158" t="s">
        <v>865</v>
      </c>
      <c r="BJ3435" s="159" t="s">
        <v>866</v>
      </c>
      <c r="BK3435" s="157" t="s">
        <v>868</v>
      </c>
      <c r="BL3435" s="158" t="s">
        <v>869</v>
      </c>
      <c r="BM3435" s="159" t="s">
        <v>870</v>
      </c>
      <c r="BN3435" s="157" t="s">
        <v>863</v>
      </c>
      <c r="BO3435" s="158" t="s">
        <v>871</v>
      </c>
      <c r="BP3435" s="159" t="s">
        <v>870</v>
      </c>
      <c r="BQ3435" s="157" t="s">
        <v>868</v>
      </c>
      <c r="BR3435" s="160" t="s">
        <v>872</v>
      </c>
      <c r="BS3435" s="1008"/>
      <c r="BT3435" s="1008"/>
      <c r="BU3435" s="1008"/>
      <c r="BV3435" s="1008"/>
      <c r="BW3435" s="156" t="s">
        <v>866</v>
      </c>
      <c r="BX3435" s="157" t="s">
        <v>863</v>
      </c>
      <c r="BY3435" s="157" t="s">
        <v>864</v>
      </c>
      <c r="BZ3435" s="158" t="s">
        <v>865</v>
      </c>
      <c r="CA3435" s="159" t="s">
        <v>866</v>
      </c>
      <c r="CB3435" s="157" t="s">
        <v>873</v>
      </c>
      <c r="CC3435" s="157" t="s">
        <v>864</v>
      </c>
      <c r="CD3435" s="158" t="s">
        <v>865</v>
      </c>
      <c r="CE3435" s="159" t="s">
        <v>866</v>
      </c>
      <c r="CF3435" s="157" t="s">
        <v>863</v>
      </c>
      <c r="CG3435" s="157" t="s">
        <v>864</v>
      </c>
      <c r="CH3435" s="160" t="s">
        <v>874</v>
      </c>
    </row>
    <row r="3436" spans="2:86" x14ac:dyDescent="0.15">
      <c r="B3436" s="3" t="s">
        <v>539</v>
      </c>
      <c r="AU3436" s="1000"/>
      <c r="AV3436" s="188" t="str">
        <f>N3438</f>
        <v>S073</v>
      </c>
      <c r="AW3436" s="300">
        <f>R3438</f>
        <v>10.6</v>
      </c>
      <c r="AX3436" s="197">
        <f>+Y3463</f>
        <v>0</v>
      </c>
      <c r="AY3436" s="197">
        <f>+Z3463</f>
        <v>0</v>
      </c>
      <c r="AZ3436" s="197">
        <f>+AA3463</f>
        <v>0</v>
      </c>
      <c r="BA3436" s="197">
        <f t="shared" ref="BA3436" si="1578">+AB3463</f>
        <v>0</v>
      </c>
      <c r="BB3436" s="197">
        <f>+AC3463</f>
        <v>0</v>
      </c>
      <c r="BC3436" s="197">
        <f t="shared" ref="BC3436" si="1579">+AD3463</f>
        <v>0</v>
      </c>
      <c r="BD3436" s="197">
        <f t="shared" ref="BD3436" si="1580">+AE3463</f>
        <v>0</v>
      </c>
      <c r="BE3436" s="197">
        <f t="shared" ref="BE3436" si="1581">+AF3463</f>
        <v>0</v>
      </c>
      <c r="BF3436" s="197">
        <f t="shared" ref="BF3436" si="1582">+AG3463</f>
        <v>0</v>
      </c>
      <c r="BG3436" s="197">
        <f t="shared" ref="BG3436" si="1583">+AH3463</f>
        <v>0</v>
      </c>
      <c r="BH3436" s="197">
        <f t="shared" ref="BH3436" si="1584">+AI3463</f>
        <v>0</v>
      </c>
      <c r="BI3436" s="197">
        <f t="shared" ref="BI3436" si="1585">+AJ3463</f>
        <v>0</v>
      </c>
      <c r="BJ3436" s="197" t="str">
        <f>+Y3466</f>
        <v/>
      </c>
      <c r="BK3436" s="197" t="str">
        <f t="shared" ref="BK3436" si="1586">+Z3466</f>
        <v/>
      </c>
      <c r="BL3436" s="197" t="str">
        <f>+AA3466</f>
        <v/>
      </c>
      <c r="BM3436" s="197">
        <f>+AC3466</f>
        <v>0</v>
      </c>
      <c r="BN3436" s="197">
        <f t="shared" ref="BN3436" si="1587">+AD3466</f>
        <v>0</v>
      </c>
      <c r="BO3436" s="197">
        <f t="shared" ref="BO3436" si="1588">+AE3466</f>
        <v>0</v>
      </c>
      <c r="BP3436" s="197">
        <f>+AG3466</f>
        <v>0</v>
      </c>
      <c r="BQ3436" s="197">
        <f>+AH3466</f>
        <v>0</v>
      </c>
      <c r="BR3436" s="197">
        <f>+AI3466</f>
        <v>0</v>
      </c>
      <c r="BS3436" s="296" t="str">
        <f>+Y3467</f>
        <v>Ⅰ</v>
      </c>
      <c r="BT3436" s="296" t="str">
        <f>+AC3467</f>
        <v>Ⅰ</v>
      </c>
      <c r="BU3436" s="296" t="str">
        <f>+AG3467</f>
        <v>Ⅰ</v>
      </c>
      <c r="BV3436" s="296" t="str">
        <f>+Y3468</f>
        <v>Ⅰ</v>
      </c>
      <c r="BW3436" s="164" t="str">
        <f>IF(Y3463&gt;0,R3438,"")</f>
        <v/>
      </c>
      <c r="BX3436" s="165" t="str">
        <f>IF(Z3463&gt;0,"",IF(AA3463&gt;0,R3438,""))</f>
        <v/>
      </c>
      <c r="BY3436" s="165" t="str">
        <f>IF(Y3463+Z3463&gt;0,"",IF(AA3463&gt;0,R3438,""))</f>
        <v/>
      </c>
      <c r="BZ3436" s="165" t="str">
        <f>IF(Y3463+Z3463+AA3463&gt;0,"",IF(AB3463&gt;0,R3438,""))</f>
        <v/>
      </c>
      <c r="CA3436" s="166">
        <f t="shared" ref="CA3436" si="1589">+AC3462</f>
        <v>0</v>
      </c>
      <c r="CB3436" s="166">
        <f t="shared" ref="CB3436" si="1590">+AD3462</f>
        <v>0</v>
      </c>
      <c r="CC3436" s="166">
        <f t="shared" ref="CC3436" si="1591">+AE3462</f>
        <v>0</v>
      </c>
      <c r="CD3436" s="166">
        <f t="shared" ref="CD3436" si="1592">+AF3462</f>
        <v>0</v>
      </c>
      <c r="CE3436" s="166">
        <f t="shared" ref="CE3436" si="1593">+AG3462</f>
        <v>0</v>
      </c>
      <c r="CF3436" s="166">
        <f t="shared" ref="CF3436" si="1594">+AH3462</f>
        <v>0</v>
      </c>
      <c r="CG3436" s="166">
        <f t="shared" ref="CG3436" si="1595">+AI3462</f>
        <v>0</v>
      </c>
      <c r="CH3436" s="166">
        <f t="shared" ref="CH3436" si="1596">+AJ3462</f>
        <v>0</v>
      </c>
    </row>
    <row r="3437" spans="2:86" ht="12" customHeight="1" x14ac:dyDescent="0.15">
      <c r="B3437" s="1057" t="s">
        <v>219</v>
      </c>
      <c r="C3437" s="1059"/>
      <c r="D3437" s="1060"/>
      <c r="E3437" s="1061"/>
      <c r="F3437" s="1061"/>
      <c r="G3437" s="1061"/>
      <c r="H3437" s="1061"/>
      <c r="I3437" s="1061"/>
      <c r="J3437" s="1062"/>
      <c r="K3437" s="1067" t="s">
        <v>453</v>
      </c>
      <c r="L3437" s="1068"/>
      <c r="M3437" s="1068"/>
      <c r="N3437" s="1068"/>
      <c r="O3437" s="1068"/>
      <c r="P3437" s="1068"/>
      <c r="Q3437" s="1068"/>
      <c r="R3437" s="1068"/>
      <c r="S3437" s="1068"/>
      <c r="T3437" s="1068"/>
      <c r="U3437" s="1068"/>
      <c r="V3437" s="1068"/>
      <c r="W3437" s="1068"/>
      <c r="X3437" s="1068"/>
      <c r="Y3437" s="1068"/>
      <c r="Z3437" s="1068"/>
      <c r="AA3437" s="1068"/>
      <c r="AB3437" s="1068"/>
      <c r="AC3437" s="1068"/>
      <c r="AD3437" s="1068"/>
      <c r="AE3437" s="1068"/>
      <c r="AF3437" s="1068"/>
      <c r="AG3437" s="1068"/>
      <c r="AH3437" s="1068"/>
      <c r="AI3437" s="1068"/>
      <c r="AJ3437" s="1068"/>
      <c r="AK3437" s="1068"/>
      <c r="AL3437" s="1068"/>
      <c r="AM3437" s="1068"/>
      <c r="AN3437" s="1068"/>
      <c r="AO3437" s="1069"/>
      <c r="AP3437" s="3"/>
    </row>
    <row r="3438" spans="2:86" ht="12" customHeight="1" x14ac:dyDescent="0.15">
      <c r="B3438" s="1058"/>
      <c r="C3438" s="1063"/>
      <c r="D3438" s="1061"/>
      <c r="E3438" s="1061"/>
      <c r="F3438" s="1061"/>
      <c r="G3438" s="1061"/>
      <c r="H3438" s="1061"/>
      <c r="I3438" s="1061"/>
      <c r="J3438" s="1062"/>
      <c r="K3438" s="1040" t="s">
        <v>218</v>
      </c>
      <c r="L3438" s="1041"/>
      <c r="M3438" s="1042"/>
      <c r="N3438" s="1034" t="s">
        <v>789</v>
      </c>
      <c r="O3438" s="1035"/>
      <c r="P3438" s="1040" t="s">
        <v>454</v>
      </c>
      <c r="Q3438" s="1042"/>
      <c r="R3438" s="1070">
        <f>'様式A-2'!C85</f>
        <v>10.6</v>
      </c>
      <c r="S3438" s="1071"/>
      <c r="T3438" s="1072"/>
      <c r="U3438" s="1073" t="s">
        <v>455</v>
      </c>
      <c r="V3438" s="1074"/>
      <c r="W3438" s="1073" t="s">
        <v>456</v>
      </c>
      <c r="X3438" s="1074"/>
      <c r="Y3438" s="1042" t="s">
        <v>217</v>
      </c>
      <c r="Z3438" s="1016"/>
      <c r="AA3438" s="1016"/>
      <c r="AB3438" s="1016"/>
      <c r="AC3438" s="1073" t="s">
        <v>457</v>
      </c>
      <c r="AD3438" s="1079"/>
      <c r="AE3438" s="1079"/>
      <c r="AF3438" s="1079"/>
      <c r="AG3438" s="1079"/>
      <c r="AH3438" s="1079"/>
      <c r="AI3438" s="1079"/>
      <c r="AJ3438" s="1074"/>
      <c r="AK3438" s="1073" t="s">
        <v>458</v>
      </c>
      <c r="AL3438" s="1079"/>
      <c r="AM3438" s="1079"/>
      <c r="AN3438" s="1081"/>
      <c r="AO3438" s="1082"/>
      <c r="AP3438" s="3"/>
      <c r="AV3438" s="167"/>
      <c r="AW3438" s="221"/>
      <c r="AX3438" s="167"/>
      <c r="AY3438" s="167"/>
      <c r="AZ3438" s="167"/>
      <c r="BA3438" s="167"/>
      <c r="BB3438" s="167"/>
      <c r="BC3438" s="167"/>
      <c r="BD3438" s="167"/>
    </row>
    <row r="3439" spans="2:86" ht="12" customHeight="1" x14ac:dyDescent="0.15">
      <c r="B3439" s="1058"/>
      <c r="C3439" s="1063"/>
      <c r="D3439" s="1061"/>
      <c r="E3439" s="1061"/>
      <c r="F3439" s="1061"/>
      <c r="G3439" s="1061"/>
      <c r="H3439" s="1061"/>
      <c r="I3439" s="1061"/>
      <c r="J3439" s="1062"/>
      <c r="K3439" s="1016" t="s">
        <v>459</v>
      </c>
      <c r="L3439" s="1016" t="s">
        <v>199</v>
      </c>
      <c r="M3439" s="1016"/>
      <c r="N3439" s="1016" t="s">
        <v>198</v>
      </c>
      <c r="O3439" s="1016"/>
      <c r="P3439" s="1016" t="s">
        <v>460</v>
      </c>
      <c r="Q3439" s="1016"/>
      <c r="R3439" s="1016" t="s">
        <v>6</v>
      </c>
      <c r="S3439" s="1016"/>
      <c r="T3439" s="1016"/>
      <c r="U3439" s="1075"/>
      <c r="V3439" s="1076"/>
      <c r="W3439" s="1075"/>
      <c r="X3439" s="1076"/>
      <c r="Y3439" s="1042"/>
      <c r="Z3439" s="1016"/>
      <c r="AA3439" s="1016"/>
      <c r="AB3439" s="1016"/>
      <c r="AC3439" s="1077"/>
      <c r="AD3439" s="1080"/>
      <c r="AE3439" s="1080"/>
      <c r="AF3439" s="1080"/>
      <c r="AG3439" s="1080"/>
      <c r="AH3439" s="1080"/>
      <c r="AI3439" s="1080"/>
      <c r="AJ3439" s="1078"/>
      <c r="AK3439" s="1075"/>
      <c r="AL3439" s="1083"/>
      <c r="AM3439" s="1083"/>
      <c r="AN3439" s="1084"/>
      <c r="AO3439" s="1085"/>
      <c r="AP3439" s="3"/>
      <c r="AV3439" s="167"/>
      <c r="AW3439" s="167"/>
      <c r="AX3439" s="167"/>
      <c r="AY3439" s="167"/>
      <c r="AZ3439" s="167"/>
      <c r="BA3439" s="167"/>
      <c r="BB3439" s="167"/>
      <c r="BC3439" s="167"/>
      <c r="BD3439" s="167"/>
    </row>
    <row r="3440" spans="2:86" ht="12" customHeight="1" x14ac:dyDescent="0.15">
      <c r="B3440" s="1058"/>
      <c r="C3440" s="1063"/>
      <c r="D3440" s="1061"/>
      <c r="E3440" s="1061"/>
      <c r="F3440" s="1061"/>
      <c r="G3440" s="1061"/>
      <c r="H3440" s="1061"/>
      <c r="I3440" s="1061"/>
      <c r="J3440" s="1062"/>
      <c r="K3440" s="1016"/>
      <c r="L3440" s="1016"/>
      <c r="M3440" s="1016"/>
      <c r="N3440" s="1016"/>
      <c r="O3440" s="1016"/>
      <c r="P3440" s="1016"/>
      <c r="Q3440" s="1016"/>
      <c r="R3440" s="1016"/>
      <c r="S3440" s="1016"/>
      <c r="T3440" s="1016"/>
      <c r="U3440" s="1075"/>
      <c r="V3440" s="1076"/>
      <c r="W3440" s="1075"/>
      <c r="X3440" s="1076"/>
      <c r="Y3440" s="1042" t="s">
        <v>461</v>
      </c>
      <c r="Z3440" s="1016"/>
      <c r="AA3440" s="1016"/>
      <c r="AB3440" s="1016"/>
      <c r="AC3440" s="1016" t="s">
        <v>462</v>
      </c>
      <c r="AD3440" s="1016"/>
      <c r="AE3440" s="1016"/>
      <c r="AF3440" s="1016"/>
      <c r="AG3440" s="1016" t="s">
        <v>463</v>
      </c>
      <c r="AH3440" s="1016"/>
      <c r="AI3440" s="1016"/>
      <c r="AJ3440" s="1016"/>
      <c r="AK3440" s="1075"/>
      <c r="AL3440" s="1083"/>
      <c r="AM3440" s="1083"/>
      <c r="AN3440" s="1084"/>
      <c r="AO3440" s="1085"/>
      <c r="AP3440" s="3"/>
      <c r="AV3440" s="167"/>
      <c r="AW3440" s="167"/>
      <c r="AX3440" s="167"/>
      <c r="AY3440" s="167"/>
      <c r="AZ3440" s="167"/>
      <c r="BA3440" s="167"/>
      <c r="BB3440" s="167"/>
      <c r="BC3440" s="167"/>
      <c r="BD3440" s="167"/>
    </row>
    <row r="3441" spans="2:56" ht="12" customHeight="1" x14ac:dyDescent="0.15">
      <c r="B3441" s="1058"/>
      <c r="C3441" s="1063"/>
      <c r="D3441" s="1061"/>
      <c r="E3441" s="1061"/>
      <c r="F3441" s="1061"/>
      <c r="G3441" s="1061"/>
      <c r="H3441" s="1061"/>
      <c r="I3441" s="1061"/>
      <c r="J3441" s="1062"/>
      <c r="K3441" s="1016"/>
      <c r="L3441" s="1016"/>
      <c r="M3441" s="1016"/>
      <c r="N3441" s="1016"/>
      <c r="O3441" s="1016"/>
      <c r="P3441" s="1016"/>
      <c r="Q3441" s="1016"/>
      <c r="R3441" s="1016"/>
      <c r="S3441" s="1016"/>
      <c r="T3441" s="1016"/>
      <c r="U3441" s="1077"/>
      <c r="V3441" s="1078"/>
      <c r="W3441" s="1077"/>
      <c r="X3441" s="1078"/>
      <c r="Y3441" s="191" t="s">
        <v>32</v>
      </c>
      <c r="Z3441" s="187" t="s">
        <v>33</v>
      </c>
      <c r="AA3441" s="187" t="s">
        <v>464</v>
      </c>
      <c r="AB3441" s="187" t="s">
        <v>465</v>
      </c>
      <c r="AC3441" s="187" t="s">
        <v>32</v>
      </c>
      <c r="AD3441" s="187" t="s">
        <v>33</v>
      </c>
      <c r="AE3441" s="187" t="s">
        <v>464</v>
      </c>
      <c r="AF3441" s="187" t="s">
        <v>465</v>
      </c>
      <c r="AG3441" s="187" t="s">
        <v>32</v>
      </c>
      <c r="AH3441" s="187" t="s">
        <v>33</v>
      </c>
      <c r="AI3441" s="187" t="s">
        <v>464</v>
      </c>
      <c r="AJ3441" s="187" t="s">
        <v>465</v>
      </c>
      <c r="AK3441" s="1077"/>
      <c r="AL3441" s="1080"/>
      <c r="AM3441" s="1080"/>
      <c r="AN3441" s="1086"/>
      <c r="AO3441" s="1087"/>
      <c r="AP3441" s="3"/>
      <c r="AV3441" s="167"/>
      <c r="AW3441" s="167"/>
      <c r="AX3441" s="167"/>
      <c r="AY3441" s="167"/>
      <c r="AZ3441" s="167"/>
      <c r="BA3441" s="167"/>
      <c r="BB3441" s="167"/>
      <c r="BC3441" s="167"/>
      <c r="BD3441" s="167"/>
    </row>
    <row r="3442" spans="2:56" ht="12" customHeight="1" x14ac:dyDescent="0.15">
      <c r="B3442" s="1058"/>
      <c r="C3442" s="1063"/>
      <c r="D3442" s="1061"/>
      <c r="E3442" s="1061"/>
      <c r="F3442" s="1061"/>
      <c r="G3442" s="1061"/>
      <c r="H3442" s="1061"/>
      <c r="I3442" s="1061"/>
      <c r="J3442" s="1062"/>
      <c r="K3442" s="192">
        <v>1</v>
      </c>
      <c r="L3442" s="1038" t="s">
        <v>534</v>
      </c>
      <c r="M3442" s="1039"/>
      <c r="N3442" s="1038" t="s">
        <v>485</v>
      </c>
      <c r="O3442" s="1039"/>
      <c r="P3442" s="1034" t="s">
        <v>332</v>
      </c>
      <c r="Q3442" s="1036"/>
      <c r="R3442" s="408" t="s">
        <v>532</v>
      </c>
      <c r="S3442" s="408"/>
      <c r="T3442" s="408"/>
      <c r="U3442" s="1034" t="s">
        <v>551</v>
      </c>
      <c r="V3442" s="1036"/>
      <c r="W3442" s="1034" t="s">
        <v>551</v>
      </c>
      <c r="X3442" s="1035"/>
      <c r="Y3442" s="286"/>
      <c r="Z3442" s="286"/>
      <c r="AA3442" s="286"/>
      <c r="AB3442" s="286"/>
      <c r="AC3442" s="223"/>
      <c r="AD3442" s="223"/>
      <c r="AE3442" s="223"/>
      <c r="AF3442" s="223"/>
      <c r="AG3442" s="223"/>
      <c r="AH3442" s="223"/>
      <c r="AI3442" s="223"/>
      <c r="AJ3442" s="223"/>
      <c r="AK3442" s="1038"/>
      <c r="AL3442" s="1056"/>
      <c r="AM3442" s="1056"/>
      <c r="AN3442" s="799"/>
      <c r="AO3442" s="800"/>
      <c r="AP3442" s="3"/>
      <c r="AQ3442" s="222">
        <f>IF(P3442="材質劣化",2,IF(P3442="漏水",3,1))</f>
        <v>2</v>
      </c>
      <c r="AV3442" s="167"/>
      <c r="AW3442" s="167"/>
      <c r="AX3442" s="167"/>
      <c r="AY3442" s="167"/>
      <c r="AZ3442" s="167"/>
      <c r="BA3442" s="167"/>
      <c r="BB3442" s="167"/>
      <c r="BC3442" s="167"/>
      <c r="BD3442" s="167"/>
    </row>
    <row r="3443" spans="2:56" ht="12" customHeight="1" x14ac:dyDescent="0.15">
      <c r="B3443" s="1058"/>
      <c r="C3443" s="1063"/>
      <c r="D3443" s="1061"/>
      <c r="E3443" s="1061"/>
      <c r="F3443" s="1061"/>
      <c r="G3443" s="1061"/>
      <c r="H3443" s="1061"/>
      <c r="I3443" s="1061"/>
      <c r="J3443" s="1062"/>
      <c r="K3443" s="192"/>
      <c r="L3443" s="1038"/>
      <c r="M3443" s="1039"/>
      <c r="N3443" s="1038"/>
      <c r="O3443" s="1039"/>
      <c r="P3443" s="1034"/>
      <c r="Q3443" s="1036"/>
      <c r="R3443" s="408"/>
      <c r="S3443" s="408"/>
      <c r="T3443" s="408"/>
      <c r="U3443" s="1034"/>
      <c r="V3443" s="1036"/>
      <c r="W3443" s="1034"/>
      <c r="X3443" s="1035"/>
      <c r="Y3443" s="286"/>
      <c r="Z3443" s="286"/>
      <c r="AA3443" s="286"/>
      <c r="AB3443" s="286"/>
      <c r="AC3443" s="223"/>
      <c r="AD3443" s="223"/>
      <c r="AE3443" s="223"/>
      <c r="AF3443" s="223"/>
      <c r="AG3443" s="223"/>
      <c r="AH3443" s="223"/>
      <c r="AI3443" s="223"/>
      <c r="AJ3443" s="223"/>
      <c r="AK3443" s="1052"/>
      <c r="AL3443" s="1053"/>
      <c r="AM3443" s="1053"/>
      <c r="AN3443" s="1054"/>
      <c r="AO3443" s="1055"/>
      <c r="AP3443" s="3"/>
      <c r="AQ3443" s="222">
        <f t="shared" ref="AQ3443:AQ3461" si="1597">IF(P3443="材質劣化",2,IF(P3443="漏水",3,1))</f>
        <v>1</v>
      </c>
      <c r="AV3443" s="167"/>
      <c r="AW3443" s="167"/>
      <c r="AX3443" s="167"/>
      <c r="AY3443" s="167"/>
      <c r="AZ3443" s="167"/>
      <c r="BA3443" s="167"/>
      <c r="BB3443" s="167"/>
      <c r="BC3443" s="167"/>
      <c r="BD3443" s="167"/>
    </row>
    <row r="3444" spans="2:56" ht="12" customHeight="1" x14ac:dyDescent="0.15">
      <c r="B3444" s="1058"/>
      <c r="C3444" s="1063"/>
      <c r="D3444" s="1061"/>
      <c r="E3444" s="1061"/>
      <c r="F3444" s="1061"/>
      <c r="G3444" s="1061"/>
      <c r="H3444" s="1061"/>
      <c r="I3444" s="1061"/>
      <c r="J3444" s="1062"/>
      <c r="K3444" s="192"/>
      <c r="L3444" s="1038"/>
      <c r="M3444" s="1039"/>
      <c r="N3444" s="1038"/>
      <c r="O3444" s="1039"/>
      <c r="P3444" s="1034"/>
      <c r="Q3444" s="1036"/>
      <c r="R3444" s="408"/>
      <c r="S3444" s="408"/>
      <c r="T3444" s="408"/>
      <c r="U3444" s="1034"/>
      <c r="V3444" s="1036"/>
      <c r="W3444" s="1034"/>
      <c r="X3444" s="1035"/>
      <c r="Y3444" s="286"/>
      <c r="Z3444" s="286"/>
      <c r="AA3444" s="286"/>
      <c r="AB3444" s="286"/>
      <c r="AC3444" s="223"/>
      <c r="AD3444" s="223"/>
      <c r="AE3444" s="223"/>
      <c r="AF3444" s="223"/>
      <c r="AG3444" s="223"/>
      <c r="AH3444" s="223"/>
      <c r="AI3444" s="223"/>
      <c r="AJ3444" s="223"/>
      <c r="AK3444" s="1052"/>
      <c r="AL3444" s="1053"/>
      <c r="AM3444" s="1053"/>
      <c r="AN3444" s="1054"/>
      <c r="AO3444" s="1055"/>
      <c r="AP3444" s="3"/>
      <c r="AQ3444" s="222">
        <f t="shared" si="1597"/>
        <v>1</v>
      </c>
      <c r="AV3444" s="167"/>
      <c r="AW3444" s="167"/>
      <c r="AX3444" s="167"/>
      <c r="AY3444" s="167"/>
      <c r="AZ3444" s="167"/>
      <c r="BA3444" s="167"/>
      <c r="BB3444" s="167"/>
      <c r="BC3444" s="167"/>
      <c r="BD3444" s="167"/>
    </row>
    <row r="3445" spans="2:56" ht="12" customHeight="1" x14ac:dyDescent="0.15">
      <c r="B3445" s="1058"/>
      <c r="C3445" s="1063"/>
      <c r="D3445" s="1061"/>
      <c r="E3445" s="1061"/>
      <c r="F3445" s="1061"/>
      <c r="G3445" s="1061"/>
      <c r="H3445" s="1061"/>
      <c r="I3445" s="1061"/>
      <c r="J3445" s="1062"/>
      <c r="K3445" s="192"/>
      <c r="L3445" s="1038"/>
      <c r="M3445" s="1039"/>
      <c r="N3445" s="1038"/>
      <c r="O3445" s="1039"/>
      <c r="P3445" s="1034"/>
      <c r="Q3445" s="1036"/>
      <c r="R3445" s="408"/>
      <c r="S3445" s="408"/>
      <c r="T3445" s="408"/>
      <c r="U3445" s="1034"/>
      <c r="V3445" s="1036"/>
      <c r="W3445" s="1034"/>
      <c r="X3445" s="1035"/>
      <c r="Y3445" s="286"/>
      <c r="Z3445" s="286"/>
      <c r="AA3445" s="286"/>
      <c r="AB3445" s="286"/>
      <c r="AC3445" s="223"/>
      <c r="AD3445" s="223"/>
      <c r="AE3445" s="223"/>
      <c r="AF3445" s="223"/>
      <c r="AG3445" s="223"/>
      <c r="AH3445" s="223"/>
      <c r="AI3445" s="223"/>
      <c r="AJ3445" s="223"/>
      <c r="AK3445" s="1052"/>
      <c r="AL3445" s="1053"/>
      <c r="AM3445" s="1053"/>
      <c r="AN3445" s="1054"/>
      <c r="AO3445" s="1055"/>
      <c r="AP3445" s="3"/>
      <c r="AQ3445" s="222">
        <f t="shared" si="1597"/>
        <v>1</v>
      </c>
      <c r="AV3445" s="167"/>
      <c r="AW3445" s="167"/>
      <c r="AX3445" s="167"/>
      <c r="AY3445" s="167"/>
      <c r="AZ3445" s="167"/>
      <c r="BA3445" s="167"/>
      <c r="BB3445" s="167"/>
      <c r="BC3445" s="167"/>
      <c r="BD3445" s="167"/>
    </row>
    <row r="3446" spans="2:56" ht="12" customHeight="1" x14ac:dyDescent="0.15">
      <c r="B3446" s="1058"/>
      <c r="C3446" s="1063"/>
      <c r="D3446" s="1061"/>
      <c r="E3446" s="1061"/>
      <c r="F3446" s="1061"/>
      <c r="G3446" s="1061"/>
      <c r="H3446" s="1061"/>
      <c r="I3446" s="1061"/>
      <c r="J3446" s="1062"/>
      <c r="K3446" s="192"/>
      <c r="L3446" s="1038"/>
      <c r="M3446" s="1039"/>
      <c r="N3446" s="1038"/>
      <c r="O3446" s="1039"/>
      <c r="P3446" s="1034"/>
      <c r="Q3446" s="1036"/>
      <c r="R3446" s="408"/>
      <c r="S3446" s="408"/>
      <c r="T3446" s="408"/>
      <c r="U3446" s="1034"/>
      <c r="V3446" s="1036"/>
      <c r="W3446" s="1034"/>
      <c r="X3446" s="1035"/>
      <c r="Y3446" s="286"/>
      <c r="Z3446" s="286"/>
      <c r="AA3446" s="286"/>
      <c r="AB3446" s="286"/>
      <c r="AC3446" s="223"/>
      <c r="AD3446" s="223"/>
      <c r="AE3446" s="223"/>
      <c r="AF3446" s="223"/>
      <c r="AG3446" s="223"/>
      <c r="AH3446" s="223"/>
      <c r="AI3446" s="223"/>
      <c r="AJ3446" s="223"/>
      <c r="AK3446" s="1052"/>
      <c r="AL3446" s="1053"/>
      <c r="AM3446" s="1053"/>
      <c r="AN3446" s="1054"/>
      <c r="AO3446" s="1055"/>
      <c r="AP3446" s="3"/>
      <c r="AQ3446" s="222">
        <f t="shared" si="1597"/>
        <v>1</v>
      </c>
      <c r="AV3446" s="167"/>
      <c r="AW3446" s="167"/>
      <c r="AX3446" s="167"/>
      <c r="AY3446" s="167"/>
      <c r="AZ3446" s="167"/>
      <c r="BA3446" s="167"/>
      <c r="BB3446" s="167"/>
      <c r="BC3446" s="167"/>
      <c r="BD3446" s="167"/>
    </row>
    <row r="3447" spans="2:56" ht="12" customHeight="1" x14ac:dyDescent="0.15">
      <c r="B3447" s="1058"/>
      <c r="C3447" s="1063"/>
      <c r="D3447" s="1061"/>
      <c r="E3447" s="1061"/>
      <c r="F3447" s="1061"/>
      <c r="G3447" s="1061"/>
      <c r="H3447" s="1061"/>
      <c r="I3447" s="1061"/>
      <c r="J3447" s="1062"/>
      <c r="K3447" s="192"/>
      <c r="L3447" s="1038"/>
      <c r="M3447" s="1039"/>
      <c r="N3447" s="1038"/>
      <c r="O3447" s="1039"/>
      <c r="P3447" s="1034"/>
      <c r="Q3447" s="1036"/>
      <c r="R3447" s="408"/>
      <c r="S3447" s="408"/>
      <c r="T3447" s="408"/>
      <c r="U3447" s="1034"/>
      <c r="V3447" s="1036"/>
      <c r="W3447" s="1034"/>
      <c r="X3447" s="1035"/>
      <c r="Y3447" s="286"/>
      <c r="Z3447" s="286"/>
      <c r="AA3447" s="286"/>
      <c r="AB3447" s="286"/>
      <c r="AC3447" s="223"/>
      <c r="AD3447" s="223"/>
      <c r="AE3447" s="223"/>
      <c r="AF3447" s="223"/>
      <c r="AG3447" s="223"/>
      <c r="AH3447" s="223"/>
      <c r="AI3447" s="223"/>
      <c r="AJ3447" s="223"/>
      <c r="AK3447" s="1052"/>
      <c r="AL3447" s="1053"/>
      <c r="AM3447" s="1053"/>
      <c r="AN3447" s="1054"/>
      <c r="AO3447" s="1055"/>
      <c r="AP3447" s="3"/>
      <c r="AQ3447" s="222">
        <f t="shared" si="1597"/>
        <v>1</v>
      </c>
      <c r="AV3447" s="167"/>
      <c r="AW3447" s="167"/>
      <c r="AX3447" s="167"/>
      <c r="AY3447" s="167"/>
      <c r="AZ3447" s="167"/>
      <c r="BA3447" s="167"/>
      <c r="BB3447" s="167"/>
      <c r="BC3447" s="167"/>
      <c r="BD3447" s="167"/>
    </row>
    <row r="3448" spans="2:56" s="162" customFormat="1" ht="12" customHeight="1" x14ac:dyDescent="0.15">
      <c r="B3448" s="1058"/>
      <c r="C3448" s="1063"/>
      <c r="D3448" s="1061"/>
      <c r="E3448" s="1061"/>
      <c r="F3448" s="1061"/>
      <c r="G3448" s="1061"/>
      <c r="H3448" s="1061"/>
      <c r="I3448" s="1061"/>
      <c r="J3448" s="1062"/>
      <c r="K3448" s="192"/>
      <c r="L3448" s="1038"/>
      <c r="M3448" s="1039"/>
      <c r="N3448" s="1038"/>
      <c r="O3448" s="1039"/>
      <c r="P3448" s="1034"/>
      <c r="Q3448" s="1036"/>
      <c r="R3448" s="408"/>
      <c r="S3448" s="408"/>
      <c r="T3448" s="408"/>
      <c r="U3448" s="1034"/>
      <c r="V3448" s="1036"/>
      <c r="W3448" s="1034"/>
      <c r="X3448" s="1035"/>
      <c r="Y3448" s="286"/>
      <c r="Z3448" s="286"/>
      <c r="AA3448" s="286"/>
      <c r="AB3448" s="286"/>
      <c r="AC3448" s="223"/>
      <c r="AD3448" s="223"/>
      <c r="AE3448" s="223"/>
      <c r="AF3448" s="223"/>
      <c r="AG3448" s="223"/>
      <c r="AH3448" s="223"/>
      <c r="AI3448" s="223"/>
      <c r="AJ3448" s="223"/>
      <c r="AK3448" s="1034"/>
      <c r="AL3448" s="1035"/>
      <c r="AM3448" s="1035"/>
      <c r="AN3448" s="788"/>
      <c r="AO3448" s="789"/>
      <c r="AP3448" s="3"/>
      <c r="AQ3448" s="222">
        <f t="shared" si="1597"/>
        <v>1</v>
      </c>
    </row>
    <row r="3449" spans="2:56" s="162" customFormat="1" ht="12" customHeight="1" x14ac:dyDescent="0.15">
      <c r="B3449" s="1058"/>
      <c r="C3449" s="1063"/>
      <c r="D3449" s="1061"/>
      <c r="E3449" s="1061"/>
      <c r="F3449" s="1061"/>
      <c r="G3449" s="1061"/>
      <c r="H3449" s="1061"/>
      <c r="I3449" s="1061"/>
      <c r="J3449" s="1062"/>
      <c r="K3449" s="192"/>
      <c r="L3449" s="1038"/>
      <c r="M3449" s="1039"/>
      <c r="N3449" s="1038"/>
      <c r="O3449" s="1039"/>
      <c r="P3449" s="1034"/>
      <c r="Q3449" s="1036"/>
      <c r="R3449" s="408"/>
      <c r="S3449" s="408"/>
      <c r="T3449" s="408"/>
      <c r="U3449" s="1034"/>
      <c r="V3449" s="1036"/>
      <c r="W3449" s="1034"/>
      <c r="X3449" s="1035"/>
      <c r="Y3449" s="286"/>
      <c r="Z3449" s="286"/>
      <c r="AA3449" s="286"/>
      <c r="AB3449" s="286"/>
      <c r="AC3449" s="223"/>
      <c r="AD3449" s="223"/>
      <c r="AE3449" s="223"/>
      <c r="AF3449" s="223"/>
      <c r="AG3449" s="223"/>
      <c r="AH3449" s="223"/>
      <c r="AI3449" s="223"/>
      <c r="AJ3449" s="223"/>
      <c r="AK3449" s="1034"/>
      <c r="AL3449" s="1035"/>
      <c r="AM3449" s="1035"/>
      <c r="AN3449" s="788"/>
      <c r="AO3449" s="789"/>
      <c r="AP3449" s="3"/>
      <c r="AQ3449" s="222">
        <f t="shared" si="1597"/>
        <v>1</v>
      </c>
    </row>
    <row r="3450" spans="2:56" s="162" customFormat="1" ht="12" customHeight="1" x14ac:dyDescent="0.15">
      <c r="B3450" s="1058"/>
      <c r="C3450" s="1063"/>
      <c r="D3450" s="1061"/>
      <c r="E3450" s="1061"/>
      <c r="F3450" s="1061"/>
      <c r="G3450" s="1061"/>
      <c r="H3450" s="1061"/>
      <c r="I3450" s="1061"/>
      <c r="J3450" s="1062"/>
      <c r="K3450" s="192"/>
      <c r="L3450" s="1038"/>
      <c r="M3450" s="1039"/>
      <c r="N3450" s="1038"/>
      <c r="O3450" s="1039"/>
      <c r="P3450" s="1034"/>
      <c r="Q3450" s="1036"/>
      <c r="R3450" s="408"/>
      <c r="S3450" s="408"/>
      <c r="T3450" s="408"/>
      <c r="U3450" s="1034"/>
      <c r="V3450" s="1036"/>
      <c r="W3450" s="1034"/>
      <c r="X3450" s="1035"/>
      <c r="Y3450" s="286"/>
      <c r="Z3450" s="286"/>
      <c r="AA3450" s="286"/>
      <c r="AB3450" s="286"/>
      <c r="AC3450" s="223"/>
      <c r="AD3450" s="223"/>
      <c r="AE3450" s="223"/>
      <c r="AF3450" s="223"/>
      <c r="AG3450" s="223"/>
      <c r="AH3450" s="223"/>
      <c r="AI3450" s="223"/>
      <c r="AJ3450" s="223"/>
      <c r="AK3450" s="1034"/>
      <c r="AL3450" s="1035"/>
      <c r="AM3450" s="1035"/>
      <c r="AN3450" s="788"/>
      <c r="AO3450" s="789"/>
      <c r="AP3450" s="3"/>
      <c r="AQ3450" s="222">
        <f t="shared" si="1597"/>
        <v>1</v>
      </c>
    </row>
    <row r="3451" spans="2:56" s="162" customFormat="1" ht="12" customHeight="1" x14ac:dyDescent="0.15">
      <c r="B3451" s="1058"/>
      <c r="C3451" s="1063"/>
      <c r="D3451" s="1061"/>
      <c r="E3451" s="1061"/>
      <c r="F3451" s="1061"/>
      <c r="G3451" s="1061"/>
      <c r="H3451" s="1061"/>
      <c r="I3451" s="1061"/>
      <c r="J3451" s="1062"/>
      <c r="K3451" s="192"/>
      <c r="L3451" s="1038"/>
      <c r="M3451" s="1039"/>
      <c r="N3451" s="1038"/>
      <c r="O3451" s="1039"/>
      <c r="P3451" s="1034"/>
      <c r="Q3451" s="1036"/>
      <c r="R3451" s="408"/>
      <c r="S3451" s="408"/>
      <c r="T3451" s="408"/>
      <c r="U3451" s="1034"/>
      <c r="V3451" s="1036"/>
      <c r="W3451" s="1034"/>
      <c r="X3451" s="1035"/>
      <c r="Y3451" s="286"/>
      <c r="Z3451" s="286"/>
      <c r="AA3451" s="286"/>
      <c r="AB3451" s="286"/>
      <c r="AC3451" s="223"/>
      <c r="AD3451" s="223"/>
      <c r="AE3451" s="223"/>
      <c r="AF3451" s="223"/>
      <c r="AG3451" s="223"/>
      <c r="AH3451" s="223"/>
      <c r="AI3451" s="223"/>
      <c r="AJ3451" s="223"/>
      <c r="AK3451" s="1034"/>
      <c r="AL3451" s="1035"/>
      <c r="AM3451" s="1035"/>
      <c r="AN3451" s="788"/>
      <c r="AO3451" s="789"/>
      <c r="AP3451" s="3"/>
      <c r="AQ3451" s="222">
        <f t="shared" si="1597"/>
        <v>1</v>
      </c>
    </row>
    <row r="3452" spans="2:56" s="162" customFormat="1" ht="12" customHeight="1" x14ac:dyDescent="0.15">
      <c r="B3452" s="1058"/>
      <c r="C3452" s="1063"/>
      <c r="D3452" s="1061"/>
      <c r="E3452" s="1061"/>
      <c r="F3452" s="1061"/>
      <c r="G3452" s="1061"/>
      <c r="H3452" s="1061"/>
      <c r="I3452" s="1061"/>
      <c r="J3452" s="1062"/>
      <c r="K3452" s="192"/>
      <c r="L3452" s="1038"/>
      <c r="M3452" s="1039"/>
      <c r="N3452" s="1038"/>
      <c r="O3452" s="1039"/>
      <c r="P3452" s="1034"/>
      <c r="Q3452" s="1036"/>
      <c r="R3452" s="408"/>
      <c r="S3452" s="408"/>
      <c r="T3452" s="408"/>
      <c r="U3452" s="1034"/>
      <c r="V3452" s="1036"/>
      <c r="W3452" s="1034"/>
      <c r="X3452" s="1035"/>
      <c r="Y3452" s="286"/>
      <c r="Z3452" s="286"/>
      <c r="AA3452" s="286"/>
      <c r="AB3452" s="286"/>
      <c r="AC3452" s="223"/>
      <c r="AD3452" s="223"/>
      <c r="AE3452" s="223"/>
      <c r="AF3452" s="223"/>
      <c r="AG3452" s="223"/>
      <c r="AH3452" s="223"/>
      <c r="AI3452" s="223"/>
      <c r="AJ3452" s="223"/>
      <c r="AK3452" s="1034"/>
      <c r="AL3452" s="1035"/>
      <c r="AM3452" s="1035"/>
      <c r="AN3452" s="788"/>
      <c r="AO3452" s="789"/>
      <c r="AP3452" s="3"/>
      <c r="AQ3452" s="222">
        <f t="shared" si="1597"/>
        <v>1</v>
      </c>
    </row>
    <row r="3453" spans="2:56" s="162" customFormat="1" ht="12" customHeight="1" x14ac:dyDescent="0.15">
      <c r="B3453" s="1058"/>
      <c r="C3453" s="1063"/>
      <c r="D3453" s="1061"/>
      <c r="E3453" s="1061"/>
      <c r="F3453" s="1061"/>
      <c r="G3453" s="1061"/>
      <c r="H3453" s="1061"/>
      <c r="I3453" s="1061"/>
      <c r="J3453" s="1062"/>
      <c r="K3453" s="192"/>
      <c r="L3453" s="1038"/>
      <c r="M3453" s="1039"/>
      <c r="N3453" s="1038"/>
      <c r="O3453" s="1039"/>
      <c r="P3453" s="1034"/>
      <c r="Q3453" s="1036"/>
      <c r="R3453" s="408"/>
      <c r="S3453" s="408"/>
      <c r="T3453" s="408"/>
      <c r="U3453" s="1034"/>
      <c r="V3453" s="1036"/>
      <c r="W3453" s="1034"/>
      <c r="X3453" s="1035"/>
      <c r="Y3453" s="286"/>
      <c r="Z3453" s="286"/>
      <c r="AA3453" s="286"/>
      <c r="AB3453" s="286"/>
      <c r="AC3453" s="223"/>
      <c r="AD3453" s="223"/>
      <c r="AE3453" s="223"/>
      <c r="AF3453" s="223"/>
      <c r="AG3453" s="223"/>
      <c r="AH3453" s="223"/>
      <c r="AI3453" s="223"/>
      <c r="AJ3453" s="223"/>
      <c r="AK3453" s="1034"/>
      <c r="AL3453" s="1035"/>
      <c r="AM3453" s="1035"/>
      <c r="AN3453" s="788"/>
      <c r="AO3453" s="789"/>
      <c r="AP3453" s="3"/>
      <c r="AQ3453" s="222">
        <f t="shared" si="1597"/>
        <v>1</v>
      </c>
    </row>
    <row r="3454" spans="2:56" s="162" customFormat="1" ht="12" customHeight="1" x14ac:dyDescent="0.15">
      <c r="B3454" s="1058"/>
      <c r="C3454" s="1063"/>
      <c r="D3454" s="1061"/>
      <c r="E3454" s="1061"/>
      <c r="F3454" s="1061"/>
      <c r="G3454" s="1061"/>
      <c r="H3454" s="1061"/>
      <c r="I3454" s="1061"/>
      <c r="J3454" s="1062"/>
      <c r="K3454" s="192"/>
      <c r="L3454" s="1038"/>
      <c r="M3454" s="1039"/>
      <c r="N3454" s="1038"/>
      <c r="O3454" s="1039"/>
      <c r="P3454" s="1034"/>
      <c r="Q3454" s="1036"/>
      <c r="R3454" s="408"/>
      <c r="S3454" s="408"/>
      <c r="T3454" s="408"/>
      <c r="U3454" s="1034"/>
      <c r="V3454" s="1036"/>
      <c r="W3454" s="1034"/>
      <c r="X3454" s="1035"/>
      <c r="Y3454" s="286"/>
      <c r="Z3454" s="286"/>
      <c r="AA3454" s="286"/>
      <c r="AB3454" s="286"/>
      <c r="AC3454" s="223"/>
      <c r="AD3454" s="223"/>
      <c r="AE3454" s="223"/>
      <c r="AF3454" s="223"/>
      <c r="AG3454" s="223"/>
      <c r="AH3454" s="223"/>
      <c r="AI3454" s="223"/>
      <c r="AJ3454" s="223"/>
      <c r="AK3454" s="1034"/>
      <c r="AL3454" s="1035"/>
      <c r="AM3454" s="1035"/>
      <c r="AN3454" s="788"/>
      <c r="AO3454" s="789"/>
      <c r="AP3454" s="3"/>
      <c r="AQ3454" s="222">
        <f t="shared" si="1597"/>
        <v>1</v>
      </c>
    </row>
    <row r="3455" spans="2:56" s="162" customFormat="1" ht="12" customHeight="1" x14ac:dyDescent="0.15">
      <c r="B3455" s="1058"/>
      <c r="C3455" s="1063"/>
      <c r="D3455" s="1061"/>
      <c r="E3455" s="1061"/>
      <c r="F3455" s="1061"/>
      <c r="G3455" s="1061"/>
      <c r="H3455" s="1061"/>
      <c r="I3455" s="1061"/>
      <c r="J3455" s="1062"/>
      <c r="K3455" s="192"/>
      <c r="L3455" s="1038"/>
      <c r="M3455" s="1039"/>
      <c r="N3455" s="1038"/>
      <c r="O3455" s="1039"/>
      <c r="P3455" s="1034"/>
      <c r="Q3455" s="1036"/>
      <c r="R3455" s="408"/>
      <c r="S3455" s="408"/>
      <c r="T3455" s="408"/>
      <c r="U3455" s="1034"/>
      <c r="V3455" s="1036"/>
      <c r="W3455" s="1034"/>
      <c r="X3455" s="1035"/>
      <c r="Y3455" s="286"/>
      <c r="Z3455" s="286"/>
      <c r="AA3455" s="286"/>
      <c r="AB3455" s="286"/>
      <c r="AC3455" s="223"/>
      <c r="AD3455" s="223"/>
      <c r="AE3455" s="223"/>
      <c r="AF3455" s="223"/>
      <c r="AG3455" s="223"/>
      <c r="AH3455" s="223"/>
      <c r="AI3455" s="223"/>
      <c r="AJ3455" s="223"/>
      <c r="AK3455" s="1034"/>
      <c r="AL3455" s="1035"/>
      <c r="AM3455" s="1035"/>
      <c r="AN3455" s="788"/>
      <c r="AO3455" s="789"/>
      <c r="AP3455" s="3"/>
      <c r="AQ3455" s="222">
        <f t="shared" si="1597"/>
        <v>1</v>
      </c>
    </row>
    <row r="3456" spans="2:56" s="162" customFormat="1" ht="12" customHeight="1" x14ac:dyDescent="0.15">
      <c r="B3456" s="1058"/>
      <c r="C3456" s="1063"/>
      <c r="D3456" s="1061"/>
      <c r="E3456" s="1061"/>
      <c r="F3456" s="1061"/>
      <c r="G3456" s="1061"/>
      <c r="H3456" s="1061"/>
      <c r="I3456" s="1061"/>
      <c r="J3456" s="1062"/>
      <c r="K3456" s="192"/>
      <c r="L3456" s="1038"/>
      <c r="M3456" s="1039"/>
      <c r="N3456" s="1038"/>
      <c r="O3456" s="1039"/>
      <c r="P3456" s="1034"/>
      <c r="Q3456" s="1036"/>
      <c r="R3456" s="408"/>
      <c r="S3456" s="408"/>
      <c r="T3456" s="408"/>
      <c r="U3456" s="1034"/>
      <c r="V3456" s="1036"/>
      <c r="W3456" s="1034"/>
      <c r="X3456" s="1035"/>
      <c r="Y3456" s="286"/>
      <c r="Z3456" s="286"/>
      <c r="AA3456" s="286"/>
      <c r="AB3456" s="286"/>
      <c r="AC3456" s="223"/>
      <c r="AD3456" s="223"/>
      <c r="AE3456" s="223"/>
      <c r="AF3456" s="223"/>
      <c r="AG3456" s="223"/>
      <c r="AH3456" s="223"/>
      <c r="AI3456" s="223"/>
      <c r="AJ3456" s="223"/>
      <c r="AK3456" s="1034"/>
      <c r="AL3456" s="1035"/>
      <c r="AM3456" s="1035"/>
      <c r="AN3456" s="788"/>
      <c r="AO3456" s="789"/>
      <c r="AP3456" s="3"/>
      <c r="AQ3456" s="222">
        <f t="shared" si="1597"/>
        <v>1</v>
      </c>
    </row>
    <row r="3457" spans="2:46" s="162" customFormat="1" ht="12" customHeight="1" x14ac:dyDescent="0.15">
      <c r="B3457" s="1058"/>
      <c r="C3457" s="1063"/>
      <c r="D3457" s="1061"/>
      <c r="E3457" s="1061"/>
      <c r="F3457" s="1061"/>
      <c r="G3457" s="1061"/>
      <c r="H3457" s="1061"/>
      <c r="I3457" s="1061"/>
      <c r="J3457" s="1062"/>
      <c r="K3457" s="192"/>
      <c r="L3457" s="1038"/>
      <c r="M3457" s="1039"/>
      <c r="N3457" s="1038"/>
      <c r="O3457" s="1039"/>
      <c r="P3457" s="1034"/>
      <c r="Q3457" s="1036"/>
      <c r="R3457" s="408"/>
      <c r="S3457" s="408"/>
      <c r="T3457" s="408"/>
      <c r="U3457" s="1034"/>
      <c r="V3457" s="1036"/>
      <c r="W3457" s="1034"/>
      <c r="X3457" s="1035"/>
      <c r="Y3457" s="286"/>
      <c r="Z3457" s="286"/>
      <c r="AA3457" s="286"/>
      <c r="AB3457" s="286"/>
      <c r="AC3457" s="223"/>
      <c r="AD3457" s="223"/>
      <c r="AE3457" s="223"/>
      <c r="AF3457" s="223"/>
      <c r="AG3457" s="223"/>
      <c r="AH3457" s="223"/>
      <c r="AI3457" s="223"/>
      <c r="AJ3457" s="223"/>
      <c r="AK3457" s="1034"/>
      <c r="AL3457" s="1035"/>
      <c r="AM3457" s="1035"/>
      <c r="AN3457" s="788"/>
      <c r="AO3457" s="789"/>
      <c r="AP3457" s="3"/>
      <c r="AQ3457" s="222">
        <f t="shared" si="1597"/>
        <v>1</v>
      </c>
    </row>
    <row r="3458" spans="2:46" s="162" customFormat="1" ht="12" customHeight="1" x14ac:dyDescent="0.15">
      <c r="B3458" s="1058"/>
      <c r="C3458" s="1063"/>
      <c r="D3458" s="1061"/>
      <c r="E3458" s="1061"/>
      <c r="F3458" s="1061"/>
      <c r="G3458" s="1061"/>
      <c r="H3458" s="1061"/>
      <c r="I3458" s="1061"/>
      <c r="J3458" s="1062"/>
      <c r="K3458" s="192"/>
      <c r="L3458" s="1038"/>
      <c r="M3458" s="1039"/>
      <c r="N3458" s="1038"/>
      <c r="O3458" s="1039"/>
      <c r="P3458" s="1034"/>
      <c r="Q3458" s="1036"/>
      <c r="R3458" s="408"/>
      <c r="S3458" s="408"/>
      <c r="T3458" s="408"/>
      <c r="U3458" s="1034"/>
      <c r="V3458" s="1036"/>
      <c r="W3458" s="1034"/>
      <c r="X3458" s="1035"/>
      <c r="Y3458" s="286"/>
      <c r="Z3458" s="286"/>
      <c r="AA3458" s="286"/>
      <c r="AB3458" s="286"/>
      <c r="AC3458" s="223"/>
      <c r="AD3458" s="223"/>
      <c r="AE3458" s="223"/>
      <c r="AF3458" s="223"/>
      <c r="AG3458" s="223"/>
      <c r="AH3458" s="223"/>
      <c r="AI3458" s="223"/>
      <c r="AJ3458" s="223"/>
      <c r="AK3458" s="1034"/>
      <c r="AL3458" s="1035"/>
      <c r="AM3458" s="1035"/>
      <c r="AN3458" s="788"/>
      <c r="AO3458" s="789"/>
      <c r="AP3458" s="3"/>
      <c r="AQ3458" s="222">
        <f t="shared" si="1597"/>
        <v>1</v>
      </c>
    </row>
    <row r="3459" spans="2:46" s="162" customFormat="1" ht="12" customHeight="1" x14ac:dyDescent="0.15">
      <c r="B3459" s="1058"/>
      <c r="C3459" s="1063"/>
      <c r="D3459" s="1061"/>
      <c r="E3459" s="1061"/>
      <c r="F3459" s="1061"/>
      <c r="G3459" s="1061"/>
      <c r="H3459" s="1061"/>
      <c r="I3459" s="1061"/>
      <c r="J3459" s="1062"/>
      <c r="K3459" s="192"/>
      <c r="L3459" s="1038"/>
      <c r="M3459" s="1039"/>
      <c r="N3459" s="1038"/>
      <c r="O3459" s="1039"/>
      <c r="P3459" s="1034"/>
      <c r="Q3459" s="1036"/>
      <c r="R3459" s="408"/>
      <c r="S3459" s="408"/>
      <c r="T3459" s="408"/>
      <c r="U3459" s="1034"/>
      <c r="V3459" s="1036"/>
      <c r="W3459" s="1034"/>
      <c r="X3459" s="1035"/>
      <c r="Y3459" s="286"/>
      <c r="Z3459" s="286"/>
      <c r="AA3459" s="286"/>
      <c r="AB3459" s="286"/>
      <c r="AC3459" s="223"/>
      <c r="AD3459" s="223"/>
      <c r="AE3459" s="223"/>
      <c r="AF3459" s="223"/>
      <c r="AG3459" s="223"/>
      <c r="AH3459" s="223"/>
      <c r="AI3459" s="223"/>
      <c r="AJ3459" s="223"/>
      <c r="AK3459" s="1034"/>
      <c r="AL3459" s="1035"/>
      <c r="AM3459" s="1035"/>
      <c r="AN3459" s="788"/>
      <c r="AO3459" s="789"/>
      <c r="AP3459" s="3"/>
      <c r="AQ3459" s="222">
        <f t="shared" si="1597"/>
        <v>1</v>
      </c>
    </row>
    <row r="3460" spans="2:46" s="162" customFormat="1" ht="12" customHeight="1" x14ac:dyDescent="0.15">
      <c r="B3460" s="1058"/>
      <c r="C3460" s="1063"/>
      <c r="D3460" s="1061"/>
      <c r="E3460" s="1061"/>
      <c r="F3460" s="1061"/>
      <c r="G3460" s="1061"/>
      <c r="H3460" s="1061"/>
      <c r="I3460" s="1061"/>
      <c r="J3460" s="1062"/>
      <c r="K3460" s="192"/>
      <c r="L3460" s="1038"/>
      <c r="M3460" s="1039"/>
      <c r="N3460" s="1038"/>
      <c r="O3460" s="1039"/>
      <c r="P3460" s="1034"/>
      <c r="Q3460" s="1036"/>
      <c r="R3460" s="408"/>
      <c r="S3460" s="408"/>
      <c r="T3460" s="408"/>
      <c r="U3460" s="1034"/>
      <c r="V3460" s="1036"/>
      <c r="W3460" s="1034"/>
      <c r="X3460" s="1035"/>
      <c r="Y3460" s="286"/>
      <c r="Z3460" s="286"/>
      <c r="AA3460" s="286"/>
      <c r="AB3460" s="286"/>
      <c r="AC3460" s="223"/>
      <c r="AD3460" s="223"/>
      <c r="AE3460" s="223"/>
      <c r="AF3460" s="223"/>
      <c r="AG3460" s="223"/>
      <c r="AH3460" s="223"/>
      <c r="AI3460" s="223"/>
      <c r="AJ3460" s="223"/>
      <c r="AK3460" s="1034"/>
      <c r="AL3460" s="1035"/>
      <c r="AM3460" s="1035"/>
      <c r="AN3460" s="788"/>
      <c r="AO3460" s="789"/>
      <c r="AP3460" s="3"/>
      <c r="AQ3460" s="222">
        <f t="shared" si="1597"/>
        <v>1</v>
      </c>
    </row>
    <row r="3461" spans="2:46" s="162" customFormat="1" ht="12" customHeight="1" x14ac:dyDescent="0.15">
      <c r="B3461" s="1058"/>
      <c r="C3461" s="1063"/>
      <c r="D3461" s="1061"/>
      <c r="E3461" s="1061"/>
      <c r="F3461" s="1061"/>
      <c r="G3461" s="1061"/>
      <c r="H3461" s="1061"/>
      <c r="I3461" s="1061"/>
      <c r="J3461" s="1062"/>
      <c r="K3461" s="192"/>
      <c r="L3461" s="1038"/>
      <c r="M3461" s="1039"/>
      <c r="N3461" s="1038"/>
      <c r="O3461" s="1039"/>
      <c r="P3461" s="1034"/>
      <c r="Q3461" s="1036"/>
      <c r="R3461" s="408"/>
      <c r="S3461" s="408"/>
      <c r="T3461" s="408"/>
      <c r="U3461" s="1034"/>
      <c r="V3461" s="1036"/>
      <c r="W3461" s="1034"/>
      <c r="X3461" s="1035"/>
      <c r="Y3461" s="286"/>
      <c r="Z3461" s="286"/>
      <c r="AA3461" s="286"/>
      <c r="AB3461" s="286"/>
      <c r="AC3461" s="223"/>
      <c r="AD3461" s="223"/>
      <c r="AE3461" s="223"/>
      <c r="AF3461" s="223"/>
      <c r="AG3461" s="223"/>
      <c r="AH3461" s="223"/>
      <c r="AI3461" s="223"/>
      <c r="AJ3461" s="223"/>
      <c r="AK3461" s="1034"/>
      <c r="AL3461" s="1035"/>
      <c r="AM3461" s="1035"/>
      <c r="AN3461" s="788"/>
      <c r="AO3461" s="789"/>
      <c r="AP3461" s="3"/>
      <c r="AQ3461" s="222">
        <f t="shared" si="1597"/>
        <v>1</v>
      </c>
    </row>
    <row r="3462" spans="2:46" s="162" customFormat="1" ht="12" customHeight="1" x14ac:dyDescent="0.15">
      <c r="B3462" s="1058"/>
      <c r="C3462" s="1063"/>
      <c r="D3462" s="1061"/>
      <c r="E3462" s="1061"/>
      <c r="F3462" s="1061"/>
      <c r="G3462" s="1061"/>
      <c r="H3462" s="1061"/>
      <c r="I3462" s="1061"/>
      <c r="J3462" s="1062"/>
      <c r="K3462" s="1016" t="s">
        <v>216</v>
      </c>
      <c r="L3462" s="1016" t="s">
        <v>215</v>
      </c>
      <c r="M3462" s="1016"/>
      <c r="N3462" s="1016"/>
      <c r="O3462" s="1016"/>
      <c r="P3462" s="1016"/>
      <c r="Q3462" s="1016"/>
      <c r="R3462" s="1016"/>
      <c r="S3462" s="1016"/>
      <c r="T3462" s="1016"/>
      <c r="U3462" s="1016"/>
      <c r="V3462" s="1016"/>
      <c r="W3462" s="1016"/>
      <c r="X3462" s="1016"/>
      <c r="Y3462" s="1040" t="s">
        <v>466</v>
      </c>
      <c r="Z3462" s="1041"/>
      <c r="AA3462" s="1041"/>
      <c r="AB3462" s="1042"/>
      <c r="AC3462" s="224">
        <f t="shared" ref="AC3462:AJ3462" si="1598">SUM(AC3442:AC3461)</f>
        <v>0</v>
      </c>
      <c r="AD3462" s="224">
        <f t="shared" si="1598"/>
        <v>0</v>
      </c>
      <c r="AE3462" s="224">
        <f t="shared" si="1598"/>
        <v>0</v>
      </c>
      <c r="AF3462" s="224">
        <f t="shared" si="1598"/>
        <v>0</v>
      </c>
      <c r="AG3462" s="224">
        <f t="shared" si="1598"/>
        <v>0</v>
      </c>
      <c r="AH3462" s="224">
        <f t="shared" si="1598"/>
        <v>0</v>
      </c>
      <c r="AI3462" s="224">
        <f t="shared" si="1598"/>
        <v>0</v>
      </c>
      <c r="AJ3462" s="224">
        <f t="shared" si="1598"/>
        <v>0</v>
      </c>
      <c r="AK3462" s="1040" t="s">
        <v>214</v>
      </c>
      <c r="AL3462" s="1041"/>
      <c r="AM3462" s="1041"/>
      <c r="AN3462" s="788"/>
      <c r="AO3462" s="789"/>
      <c r="AP3462" s="3"/>
    </row>
    <row r="3463" spans="2:46" s="162" customFormat="1" ht="12" customHeight="1" x14ac:dyDescent="0.15">
      <c r="B3463" s="1058"/>
      <c r="C3463" s="1063"/>
      <c r="D3463" s="1061"/>
      <c r="E3463" s="1061"/>
      <c r="F3463" s="1061"/>
      <c r="G3463" s="1061"/>
      <c r="H3463" s="1061"/>
      <c r="I3463" s="1061"/>
      <c r="J3463" s="1062"/>
      <c r="K3463" s="1016"/>
      <c r="L3463" s="1016" t="s">
        <v>467</v>
      </c>
      <c r="M3463" s="1016"/>
      <c r="N3463" s="1016"/>
      <c r="O3463" s="1016" t="s">
        <v>213</v>
      </c>
      <c r="P3463" s="1016"/>
      <c r="Q3463" s="1016"/>
      <c r="R3463" s="1016"/>
      <c r="S3463" s="1016"/>
      <c r="T3463" s="1016"/>
      <c r="U3463" s="1016"/>
      <c r="V3463" s="1016"/>
      <c r="W3463" s="1016"/>
      <c r="X3463" s="1016"/>
      <c r="Y3463" s="193">
        <f>COUNTIF(Y3442:Y3461,"○")</f>
        <v>0</v>
      </c>
      <c r="Z3463" s="193">
        <f>COUNTIF(Z3442:Z3461,"○")</f>
        <v>0</v>
      </c>
      <c r="AA3463" s="193">
        <f>COUNTIF(AA3442:AA3461,"○")</f>
        <v>0</v>
      </c>
      <c r="AB3463" s="193">
        <f>COUNTIF(AB3442:AB3461,"○")</f>
        <v>0</v>
      </c>
      <c r="AC3463" s="193">
        <f t="shared" ref="AC3463:AJ3463" si="1599">COUNT(AC3442:AC3461)</f>
        <v>0</v>
      </c>
      <c r="AD3463" s="193">
        <f t="shared" si="1599"/>
        <v>0</v>
      </c>
      <c r="AE3463" s="193">
        <f t="shared" si="1599"/>
        <v>0</v>
      </c>
      <c r="AF3463" s="193">
        <f t="shared" si="1599"/>
        <v>0</v>
      </c>
      <c r="AG3463" s="193">
        <f t="shared" si="1599"/>
        <v>0</v>
      </c>
      <c r="AH3463" s="193">
        <f t="shared" si="1599"/>
        <v>0</v>
      </c>
      <c r="AI3463" s="193">
        <f t="shared" si="1599"/>
        <v>0</v>
      </c>
      <c r="AJ3463" s="193">
        <f t="shared" si="1599"/>
        <v>0</v>
      </c>
      <c r="AK3463" s="1043"/>
      <c r="AL3463" s="1044"/>
      <c r="AM3463" s="1044"/>
      <c r="AN3463" s="1044"/>
      <c r="AO3463" s="1045"/>
      <c r="AP3463" s="3"/>
    </row>
    <row r="3464" spans="2:46" ht="12" customHeight="1" x14ac:dyDescent="0.15">
      <c r="B3464" s="1058"/>
      <c r="C3464" s="1063"/>
      <c r="D3464" s="1061"/>
      <c r="E3464" s="1061"/>
      <c r="F3464" s="1061"/>
      <c r="G3464" s="1061"/>
      <c r="H3464" s="1061"/>
      <c r="I3464" s="1061"/>
      <c r="J3464" s="1062"/>
      <c r="K3464" s="1016"/>
      <c r="L3464" s="1016"/>
      <c r="M3464" s="1016"/>
      <c r="N3464" s="1016"/>
      <c r="O3464" s="1016" t="s">
        <v>468</v>
      </c>
      <c r="P3464" s="1016"/>
      <c r="Q3464" s="1016"/>
      <c r="R3464" s="1016"/>
      <c r="S3464" s="1016"/>
      <c r="T3464" s="1016"/>
      <c r="U3464" s="1016"/>
      <c r="V3464" s="1016"/>
      <c r="W3464" s="1016"/>
      <c r="X3464" s="1016"/>
      <c r="Y3464" s="1034" t="str">
        <f>IF(Y3463&gt;0,"Ⅳ",IF(Z3463&gt;0,"Ⅲ",IF(AA3463&gt;0,"Ⅱa",IF(AB3463&gt;0,"Ⅱb","Ⅰ"))))</f>
        <v>Ⅰ</v>
      </c>
      <c r="Z3464" s="1035"/>
      <c r="AA3464" s="1035"/>
      <c r="AB3464" s="1036"/>
      <c r="AC3464" s="1034" t="str">
        <f>IF(AC3463&gt;0,"Ⅳ",IF(AD3463&gt;0,"Ⅲ",IF(AE3463&gt;0,"Ⅱa",IF(AF3463&gt;0,"Ⅱb","Ⅰ"))))</f>
        <v>Ⅰ</v>
      </c>
      <c r="AD3464" s="1035"/>
      <c r="AE3464" s="1035"/>
      <c r="AF3464" s="1036"/>
      <c r="AG3464" s="1034" t="str">
        <f>IF(AG3463&gt;0,"Ⅳ",IF(AH3463&gt;0,"Ⅲ",IF(AI3463&gt;0,"Ⅱa",IF(AJ3463&gt;0,"Ⅱb","Ⅰ"))))</f>
        <v>Ⅰ</v>
      </c>
      <c r="AH3464" s="1035"/>
      <c r="AI3464" s="1035"/>
      <c r="AJ3464" s="1036"/>
      <c r="AK3464" s="1046"/>
      <c r="AL3464" s="1047"/>
      <c r="AM3464" s="1047"/>
      <c r="AN3464" s="1047"/>
      <c r="AO3464" s="1048"/>
      <c r="AP3464" s="3"/>
      <c r="AQ3464" s="282" t="s">
        <v>312</v>
      </c>
      <c r="AR3464" s="282" t="s">
        <v>313</v>
      </c>
      <c r="AS3464" s="699" t="s">
        <v>316</v>
      </c>
      <c r="AT3464" s="1026"/>
    </row>
    <row r="3465" spans="2:46" ht="12" customHeight="1" x14ac:dyDescent="0.15">
      <c r="B3465" s="1058"/>
      <c r="C3465" s="1063"/>
      <c r="D3465" s="1061"/>
      <c r="E3465" s="1061"/>
      <c r="F3465" s="1061"/>
      <c r="G3465" s="1061"/>
      <c r="H3465" s="1061"/>
      <c r="I3465" s="1061"/>
      <c r="J3465" s="1062"/>
      <c r="K3465" s="1016"/>
      <c r="L3465" s="1016" t="s">
        <v>469</v>
      </c>
      <c r="M3465" s="1016"/>
      <c r="N3465" s="1016"/>
      <c r="O3465" s="1016" t="s">
        <v>212</v>
      </c>
      <c r="P3465" s="1016"/>
      <c r="Q3465" s="1016"/>
      <c r="R3465" s="1016"/>
      <c r="S3465" s="1016"/>
      <c r="T3465" s="1016"/>
      <c r="U3465" s="1016"/>
      <c r="V3465" s="1016"/>
      <c r="W3465" s="1016"/>
      <c r="X3465" s="1016"/>
      <c r="Y3465" s="187" t="s">
        <v>32</v>
      </c>
      <c r="Z3465" s="187" t="s">
        <v>33</v>
      </c>
      <c r="AA3465" s="1027" t="s">
        <v>34</v>
      </c>
      <c r="AB3465" s="1027"/>
      <c r="AC3465" s="187" t="s">
        <v>32</v>
      </c>
      <c r="AD3465" s="187" t="s">
        <v>33</v>
      </c>
      <c r="AE3465" s="1027" t="s">
        <v>34</v>
      </c>
      <c r="AF3465" s="1027"/>
      <c r="AG3465" s="187" t="s">
        <v>32</v>
      </c>
      <c r="AH3465" s="187" t="s">
        <v>33</v>
      </c>
      <c r="AI3465" s="1027" t="s">
        <v>34</v>
      </c>
      <c r="AJ3465" s="1027"/>
      <c r="AK3465" s="1046"/>
      <c r="AL3465" s="1047"/>
      <c r="AM3465" s="1047"/>
      <c r="AN3465" s="1047"/>
      <c r="AO3465" s="1048"/>
      <c r="AP3465" s="3"/>
      <c r="AQ3465" s="1028">
        <f>+Y3463+Z3463</f>
        <v>0</v>
      </c>
      <c r="AR3465" s="1029"/>
      <c r="AS3465" s="1028">
        <f>+AA3463+AB3463</f>
        <v>0</v>
      </c>
      <c r="AT3465" s="1029"/>
    </row>
    <row r="3466" spans="2:46" ht="12" customHeight="1" x14ac:dyDescent="0.15">
      <c r="B3466" s="1058"/>
      <c r="C3466" s="1063"/>
      <c r="D3466" s="1061"/>
      <c r="E3466" s="1061"/>
      <c r="F3466" s="1061"/>
      <c r="G3466" s="1061"/>
      <c r="H3466" s="1061"/>
      <c r="I3466" s="1061"/>
      <c r="J3466" s="1062"/>
      <c r="K3466" s="1016"/>
      <c r="L3466" s="1016"/>
      <c r="M3466" s="1016"/>
      <c r="N3466" s="1016"/>
      <c r="O3466" s="1016" t="s">
        <v>470</v>
      </c>
      <c r="P3466" s="1016"/>
      <c r="Q3466" s="1016"/>
      <c r="R3466" s="1016"/>
      <c r="S3466" s="1016"/>
      <c r="T3466" s="1016"/>
      <c r="U3466" s="1016"/>
      <c r="V3466" s="1016"/>
      <c r="W3466" s="1016"/>
      <c r="X3466" s="1016"/>
      <c r="Y3466" s="193" t="str">
        <f>IF(Y3463=0,"",1)</f>
        <v/>
      </c>
      <c r="Z3466" s="193" t="str">
        <f>IF(Z3463=0,"",1)</f>
        <v/>
      </c>
      <c r="AA3466" s="1030" t="str">
        <f>IF(AQ3465=1,"",IF(AS3465&gt;0,1,""))</f>
        <v/>
      </c>
      <c r="AB3466" s="1031"/>
      <c r="AC3466" s="193">
        <f>+AC3463</f>
        <v>0</v>
      </c>
      <c r="AD3466" s="193">
        <f>AD3463</f>
        <v>0</v>
      </c>
      <c r="AE3466" s="1030">
        <f>AE3463+AF3463</f>
        <v>0</v>
      </c>
      <c r="AF3466" s="1031"/>
      <c r="AG3466" s="193">
        <f>AG3463</f>
        <v>0</v>
      </c>
      <c r="AH3466" s="193">
        <f>AH3463</f>
        <v>0</v>
      </c>
      <c r="AI3466" s="1030">
        <f>AI3463+AJ3463</f>
        <v>0</v>
      </c>
      <c r="AJ3466" s="1031"/>
      <c r="AK3466" s="1046"/>
      <c r="AL3466" s="1047"/>
      <c r="AM3466" s="1047"/>
      <c r="AN3466" s="1047"/>
      <c r="AO3466" s="1048"/>
      <c r="AP3466" s="3"/>
      <c r="AQ3466" s="197">
        <f>+Y3463+AC3466+AG3466</f>
        <v>0</v>
      </c>
      <c r="AR3466" s="197">
        <f>+Z3463+AD3466+AH3466</f>
        <v>0</v>
      </c>
      <c r="AS3466" s="1032">
        <f>+AS3465+AE3466+AI3466</f>
        <v>0</v>
      </c>
      <c r="AT3466" s="1033"/>
    </row>
    <row r="3467" spans="2:46" ht="12" customHeight="1" x14ac:dyDescent="0.15">
      <c r="B3467" s="1058"/>
      <c r="C3467" s="1063"/>
      <c r="D3467" s="1061"/>
      <c r="E3467" s="1061"/>
      <c r="F3467" s="1061"/>
      <c r="G3467" s="1061"/>
      <c r="H3467" s="1061"/>
      <c r="I3467" s="1061"/>
      <c r="J3467" s="1062"/>
      <c r="K3467" s="1016"/>
      <c r="L3467" s="1016"/>
      <c r="M3467" s="1016"/>
      <c r="N3467" s="1016"/>
      <c r="O3467" s="1016" t="s">
        <v>471</v>
      </c>
      <c r="P3467" s="1016"/>
      <c r="Q3467" s="1016"/>
      <c r="R3467" s="1016"/>
      <c r="S3467" s="1016"/>
      <c r="T3467" s="1016"/>
      <c r="U3467" s="1016"/>
      <c r="V3467" s="1016"/>
      <c r="W3467" s="1016"/>
      <c r="X3467" s="1016"/>
      <c r="Y3467" s="1034" t="s">
        <v>875</v>
      </c>
      <c r="Z3467" s="1035"/>
      <c r="AA3467" s="1035"/>
      <c r="AB3467" s="1036"/>
      <c r="AC3467" s="1034" t="str">
        <f>IF(AC3466&gt;0,"Ⅳ",IF(AD3466&gt;0,"Ⅲ",IF(AE3466&gt;0,"Ⅱ","Ⅰ")))</f>
        <v>Ⅰ</v>
      </c>
      <c r="AD3467" s="1035"/>
      <c r="AE3467" s="1035"/>
      <c r="AF3467" s="1036"/>
      <c r="AG3467" s="1034" t="str">
        <f>IF(AG3466&gt;0,"Ⅳ",IF(AH3466&gt;0,"Ⅲ",IF(AI3466&gt;0,"Ⅱ","Ⅰ")))</f>
        <v>Ⅰ</v>
      </c>
      <c r="AH3467" s="1035"/>
      <c r="AI3467" s="1035"/>
      <c r="AJ3467" s="1036"/>
      <c r="AK3467" s="1046"/>
      <c r="AL3467" s="1047"/>
      <c r="AM3467" s="1047"/>
      <c r="AN3467" s="1047"/>
      <c r="AO3467" s="1048"/>
      <c r="AP3467" s="3"/>
      <c r="AQ3467" s="1037" t="str">
        <f>IF(AQ3466&gt;0,"Ⅳ",IF(AR3466&gt;0,"Ⅲ",IF(AS3466&gt;0,"Ⅱ","Ⅰ")))</f>
        <v>Ⅰ</v>
      </c>
      <c r="AR3467" s="1037"/>
      <c r="AS3467" s="1037"/>
      <c r="AT3467" s="1037"/>
    </row>
    <row r="3468" spans="2:46" ht="12" customHeight="1" x14ac:dyDescent="0.15">
      <c r="B3468" s="1058"/>
      <c r="C3468" s="1063"/>
      <c r="D3468" s="1061"/>
      <c r="E3468" s="1061"/>
      <c r="F3468" s="1061"/>
      <c r="G3468" s="1061"/>
      <c r="H3468" s="1061"/>
      <c r="I3468" s="1061"/>
      <c r="J3468" s="1062"/>
      <c r="K3468" s="1016"/>
      <c r="L3468" s="1016"/>
      <c r="M3468" s="1016"/>
      <c r="N3468" s="1016"/>
      <c r="O3468" s="1016" t="s">
        <v>472</v>
      </c>
      <c r="P3468" s="1016"/>
      <c r="Q3468" s="1016"/>
      <c r="R3468" s="1016"/>
      <c r="S3468" s="1016"/>
      <c r="T3468" s="1016"/>
      <c r="U3468" s="1016"/>
      <c r="V3468" s="1016"/>
      <c r="W3468" s="1016"/>
      <c r="X3468" s="1016"/>
      <c r="Y3468" s="1034" t="str">
        <f>IF(COUNTIF(Y3467:AJ3467,"Ⅳ")&gt;0,"Ⅳ",IF(COUNTIF(Y3467:AJ3467,"Ⅲ")&gt;0,"Ⅲ",IF(COUNTIF(Y3467:AJ3467,"Ⅱ")&gt;0,"Ⅱ","Ⅰ")))</f>
        <v>Ⅰ</v>
      </c>
      <c r="Z3468" s="1035"/>
      <c r="AA3468" s="1035"/>
      <c r="AB3468" s="1035"/>
      <c r="AC3468" s="1035"/>
      <c r="AD3468" s="1035"/>
      <c r="AE3468" s="1035"/>
      <c r="AF3468" s="1035"/>
      <c r="AG3468" s="1035"/>
      <c r="AH3468" s="1035"/>
      <c r="AI3468" s="1035"/>
      <c r="AJ3468" s="1036"/>
      <c r="AK3468" s="1049"/>
      <c r="AL3468" s="1050"/>
      <c r="AM3468" s="1050"/>
      <c r="AN3468" s="1050"/>
      <c r="AO3468" s="1051"/>
      <c r="AP3468" s="3"/>
    </row>
    <row r="3469" spans="2:46" ht="14.25" customHeight="1" x14ac:dyDescent="0.15">
      <c r="B3469" s="1058"/>
      <c r="C3469" s="1063"/>
      <c r="D3469" s="1061"/>
      <c r="E3469" s="1061"/>
      <c r="F3469" s="1061"/>
      <c r="G3469" s="1061"/>
      <c r="H3469" s="1061"/>
      <c r="I3469" s="1061"/>
      <c r="J3469" s="1062"/>
      <c r="K3469" s="1016" t="s">
        <v>169</v>
      </c>
      <c r="L3469" s="1017"/>
      <c r="M3469" s="1017"/>
      <c r="N3469" s="1017"/>
      <c r="O3469" s="1017"/>
      <c r="P3469" s="1017"/>
      <c r="Q3469" s="1017"/>
      <c r="R3469" s="1017"/>
      <c r="S3469" s="1017"/>
      <c r="T3469" s="1017"/>
      <c r="U3469" s="1017"/>
      <c r="V3469" s="1017"/>
      <c r="W3469" s="1017"/>
      <c r="X3469" s="1017"/>
      <c r="Y3469" s="1017"/>
      <c r="Z3469" s="1017"/>
      <c r="AA3469" s="1017"/>
      <c r="AB3469" s="1017"/>
      <c r="AC3469" s="1017"/>
      <c r="AD3469" s="1017"/>
      <c r="AE3469" s="1017"/>
      <c r="AF3469" s="1017"/>
      <c r="AG3469" s="1017"/>
      <c r="AH3469" s="1017"/>
      <c r="AI3469" s="1017"/>
      <c r="AJ3469" s="1017"/>
      <c r="AK3469" s="1017"/>
      <c r="AL3469" s="1017"/>
      <c r="AM3469" s="1017"/>
      <c r="AN3469" s="1017"/>
      <c r="AO3469" s="1017"/>
      <c r="AP3469" s="3"/>
    </row>
    <row r="3470" spans="2:46" ht="14.25" customHeight="1" x14ac:dyDescent="0.15">
      <c r="B3470" s="1058"/>
      <c r="C3470" s="1063"/>
      <c r="D3470" s="1061"/>
      <c r="E3470" s="1061"/>
      <c r="F3470" s="1061"/>
      <c r="G3470" s="1061"/>
      <c r="H3470" s="1061"/>
      <c r="I3470" s="1061"/>
      <c r="J3470" s="1062"/>
      <c r="K3470" s="1016"/>
      <c r="L3470" s="1017"/>
      <c r="M3470" s="1017"/>
      <c r="N3470" s="1017"/>
      <c r="O3470" s="1017"/>
      <c r="P3470" s="1017"/>
      <c r="Q3470" s="1017"/>
      <c r="R3470" s="1017"/>
      <c r="S3470" s="1017"/>
      <c r="T3470" s="1017"/>
      <c r="U3470" s="1017"/>
      <c r="V3470" s="1017"/>
      <c r="W3470" s="1017"/>
      <c r="X3470" s="1017"/>
      <c r="Y3470" s="1017"/>
      <c r="Z3470" s="1017"/>
      <c r="AA3470" s="1017"/>
      <c r="AB3470" s="1017"/>
      <c r="AC3470" s="1017"/>
      <c r="AD3470" s="1017"/>
      <c r="AE3470" s="1017"/>
      <c r="AF3470" s="1017"/>
      <c r="AG3470" s="1017"/>
      <c r="AH3470" s="1017"/>
      <c r="AI3470" s="1017"/>
      <c r="AJ3470" s="1017"/>
      <c r="AK3470" s="1017"/>
      <c r="AL3470" s="1017"/>
      <c r="AM3470" s="1017"/>
      <c r="AN3470" s="1017"/>
      <c r="AO3470" s="1017"/>
      <c r="AP3470" s="3"/>
    </row>
    <row r="3471" spans="2:46" ht="12" customHeight="1" x14ac:dyDescent="0.15">
      <c r="B3471" s="1058"/>
      <c r="C3471" s="1063"/>
      <c r="D3471" s="1061"/>
      <c r="E3471" s="1061"/>
      <c r="F3471" s="1061"/>
      <c r="G3471" s="1061"/>
      <c r="H3471" s="1061"/>
      <c r="I3471" s="1061"/>
      <c r="J3471" s="1062"/>
      <c r="K3471" s="1018" t="s">
        <v>473</v>
      </c>
      <c r="L3471" s="1018"/>
      <c r="M3471" s="1018"/>
      <c r="N3471" s="1018"/>
      <c r="O3471" s="1018"/>
      <c r="P3471" s="1018"/>
      <c r="Q3471" s="1018"/>
      <c r="R3471" s="1018"/>
      <c r="S3471" s="1018"/>
      <c r="T3471" s="1018"/>
      <c r="U3471" s="1018"/>
      <c r="V3471" s="1018"/>
      <c r="W3471" s="1018"/>
      <c r="X3471" s="1018"/>
      <c r="Y3471" s="1018"/>
      <c r="Z3471" s="1018"/>
      <c r="AA3471" s="1018"/>
      <c r="AB3471" s="1018"/>
      <c r="AC3471" s="1018"/>
      <c r="AD3471" s="1018"/>
      <c r="AE3471" s="1018"/>
      <c r="AF3471" s="1018"/>
      <c r="AG3471" s="1018"/>
      <c r="AH3471" s="1018"/>
      <c r="AI3471" s="1018"/>
      <c r="AJ3471" s="1018"/>
      <c r="AK3471" s="1018"/>
      <c r="AL3471" s="1018"/>
      <c r="AM3471" s="1018"/>
      <c r="AN3471" s="1018"/>
      <c r="AO3471" s="1018"/>
      <c r="AP3471" s="3"/>
    </row>
    <row r="3472" spans="2:46" ht="12" customHeight="1" x14ac:dyDescent="0.15">
      <c r="B3472" s="1058"/>
      <c r="C3472" s="1063"/>
      <c r="D3472" s="1061"/>
      <c r="E3472" s="1061"/>
      <c r="F3472" s="1061"/>
      <c r="G3472" s="1061"/>
      <c r="H3472" s="1061"/>
      <c r="I3472" s="1061"/>
      <c r="J3472" s="1062"/>
      <c r="K3472" s="1019" t="s">
        <v>523</v>
      </c>
      <c r="L3472" s="1019"/>
      <c r="M3472" s="1019"/>
      <c r="N3472" s="1019"/>
      <c r="O3472" s="1019"/>
      <c r="P3472" s="1019"/>
      <c r="Q3472" s="1019"/>
      <c r="R3472" s="1019"/>
      <c r="S3472" s="1019"/>
      <c r="T3472" s="1019"/>
      <c r="U3472" s="1019"/>
      <c r="V3472" s="1019"/>
      <c r="W3472" s="1019"/>
      <c r="X3472" s="1019"/>
      <c r="Y3472" s="1019"/>
      <c r="Z3472" s="1019"/>
      <c r="AA3472" s="1019"/>
      <c r="AB3472" s="1019"/>
      <c r="AC3472" s="1019"/>
      <c r="AD3472" s="1019"/>
      <c r="AE3472" s="1019"/>
      <c r="AF3472" s="1019"/>
      <c r="AG3472" s="1019"/>
      <c r="AH3472" s="1019"/>
      <c r="AI3472" s="1019"/>
      <c r="AJ3472" s="1019"/>
      <c r="AK3472" s="1019"/>
      <c r="AL3472" s="1019"/>
      <c r="AM3472" s="1019"/>
      <c r="AN3472" s="1019"/>
      <c r="AO3472" s="1019"/>
      <c r="AP3472" s="3"/>
    </row>
    <row r="3473" spans="2:86" ht="12" customHeight="1" x14ac:dyDescent="0.15">
      <c r="B3473" s="1058"/>
      <c r="C3473" s="1063"/>
      <c r="D3473" s="1061"/>
      <c r="E3473" s="1061"/>
      <c r="F3473" s="1061"/>
      <c r="G3473" s="1061"/>
      <c r="H3473" s="1061"/>
      <c r="I3473" s="1061"/>
      <c r="J3473" s="1062"/>
      <c r="K3473" s="194" t="s">
        <v>474</v>
      </c>
      <c r="L3473" s="195"/>
      <c r="M3473" s="195"/>
      <c r="N3473" s="195"/>
      <c r="O3473" s="195"/>
      <c r="P3473" s="195"/>
      <c r="Q3473" s="195"/>
      <c r="R3473" s="195"/>
      <c r="S3473" s="195"/>
      <c r="T3473" s="195"/>
      <c r="U3473" s="195"/>
      <c r="V3473" s="195"/>
      <c r="W3473" s="195"/>
      <c r="X3473" s="195"/>
      <c r="Y3473" s="195"/>
      <c r="Z3473" s="195"/>
      <c r="AA3473" s="195"/>
      <c r="AB3473" s="195"/>
      <c r="AC3473" s="195"/>
      <c r="AD3473" s="195"/>
      <c r="AE3473" s="195"/>
      <c r="AF3473" s="195"/>
      <c r="AG3473" s="195"/>
      <c r="AH3473" s="195"/>
      <c r="AI3473" s="195"/>
      <c r="AJ3473" s="195"/>
      <c r="AK3473" s="195"/>
      <c r="AL3473" s="195"/>
      <c r="AM3473" s="195"/>
      <c r="AN3473" s="195"/>
      <c r="AO3473" s="196"/>
      <c r="AP3473" s="3"/>
    </row>
    <row r="3474" spans="2:86" ht="12" customHeight="1" x14ac:dyDescent="0.15">
      <c r="B3474" s="1058"/>
      <c r="C3474" s="1063"/>
      <c r="D3474" s="1061"/>
      <c r="E3474" s="1061"/>
      <c r="F3474" s="1061"/>
      <c r="G3474" s="1061"/>
      <c r="H3474" s="1061"/>
      <c r="I3474" s="1061"/>
      <c r="J3474" s="1062"/>
      <c r="K3474" s="194" t="s">
        <v>475</v>
      </c>
      <c r="L3474" s="195"/>
      <c r="M3474" s="195"/>
      <c r="N3474" s="195"/>
      <c r="O3474" s="195"/>
      <c r="P3474" s="195"/>
      <c r="Q3474" s="195"/>
      <c r="R3474" s="195"/>
      <c r="S3474" s="195"/>
      <c r="T3474" s="195"/>
      <c r="U3474" s="195"/>
      <c r="V3474" s="195"/>
      <c r="W3474" s="195"/>
      <c r="X3474" s="195"/>
      <c r="Y3474" s="195"/>
      <c r="Z3474" s="195"/>
      <c r="AA3474" s="195"/>
      <c r="AB3474" s="195"/>
      <c r="AC3474" s="195"/>
      <c r="AD3474" s="195"/>
      <c r="AE3474" s="195"/>
      <c r="AF3474" s="195"/>
      <c r="AG3474" s="195"/>
      <c r="AH3474" s="195"/>
      <c r="AI3474" s="195"/>
      <c r="AJ3474" s="195"/>
      <c r="AK3474" s="195"/>
      <c r="AL3474" s="195"/>
      <c r="AM3474" s="195"/>
      <c r="AN3474" s="195"/>
      <c r="AO3474" s="196"/>
      <c r="AP3474" s="3"/>
    </row>
    <row r="3475" spans="2:86" ht="12" customHeight="1" x14ac:dyDescent="0.15">
      <c r="B3475" s="1058"/>
      <c r="C3475" s="1063"/>
      <c r="D3475" s="1061"/>
      <c r="E3475" s="1061"/>
      <c r="F3475" s="1061"/>
      <c r="G3475" s="1061"/>
      <c r="H3475" s="1061"/>
      <c r="I3475" s="1061"/>
      <c r="J3475" s="1062"/>
      <c r="K3475" s="1020" t="s">
        <v>476</v>
      </c>
      <c r="L3475" s="1021"/>
      <c r="M3475" s="1021"/>
      <c r="N3475" s="1021"/>
      <c r="O3475" s="1021"/>
      <c r="P3475" s="1021"/>
      <c r="Q3475" s="1021"/>
      <c r="R3475" s="1021"/>
      <c r="S3475" s="1021"/>
      <c r="T3475" s="1021"/>
      <c r="U3475" s="1021"/>
      <c r="V3475" s="1021"/>
      <c r="W3475" s="1021"/>
      <c r="X3475" s="1021"/>
      <c r="Y3475" s="1021"/>
      <c r="Z3475" s="1021"/>
      <c r="AA3475" s="1021"/>
      <c r="AB3475" s="1021"/>
      <c r="AC3475" s="1021"/>
      <c r="AD3475" s="1021"/>
      <c r="AE3475" s="1021"/>
      <c r="AF3475" s="1021"/>
      <c r="AG3475" s="1021"/>
      <c r="AH3475" s="1021"/>
      <c r="AI3475" s="1021"/>
      <c r="AJ3475" s="1021"/>
      <c r="AK3475" s="1021"/>
      <c r="AL3475" s="1021"/>
      <c r="AM3475" s="1021"/>
      <c r="AN3475" s="1021"/>
      <c r="AO3475" s="1022"/>
      <c r="AP3475" s="3"/>
    </row>
    <row r="3476" spans="2:86" ht="12" customHeight="1" x14ac:dyDescent="0.15">
      <c r="B3476" s="591"/>
      <c r="C3476" s="1064"/>
      <c r="D3476" s="1065"/>
      <c r="E3476" s="1065"/>
      <c r="F3476" s="1065"/>
      <c r="G3476" s="1065"/>
      <c r="H3476" s="1065"/>
      <c r="I3476" s="1065"/>
      <c r="J3476" s="1066"/>
      <c r="K3476" s="1023"/>
      <c r="L3476" s="1024"/>
      <c r="M3476" s="1024"/>
      <c r="N3476" s="1024"/>
      <c r="O3476" s="1024"/>
      <c r="P3476" s="1024"/>
      <c r="Q3476" s="1024"/>
      <c r="R3476" s="1024"/>
      <c r="S3476" s="1024"/>
      <c r="T3476" s="1024"/>
      <c r="U3476" s="1024"/>
      <c r="V3476" s="1024"/>
      <c r="W3476" s="1024"/>
      <c r="X3476" s="1024"/>
      <c r="Y3476" s="1024"/>
      <c r="Z3476" s="1024"/>
      <c r="AA3476" s="1024"/>
      <c r="AB3476" s="1024"/>
      <c r="AC3476" s="1024"/>
      <c r="AD3476" s="1024"/>
      <c r="AE3476" s="1024"/>
      <c r="AF3476" s="1024"/>
      <c r="AG3476" s="1024"/>
      <c r="AH3476" s="1024"/>
      <c r="AI3476" s="1024"/>
      <c r="AJ3476" s="1024"/>
      <c r="AK3476" s="1024"/>
      <c r="AL3476" s="1024"/>
      <c r="AM3476" s="1024"/>
      <c r="AN3476" s="1024"/>
      <c r="AO3476" s="1025"/>
      <c r="AP3476" s="3"/>
    </row>
    <row r="3477" spans="2:86" s="9" customFormat="1" ht="12" customHeight="1" x14ac:dyDescent="0.15">
      <c r="B3477" s="3" t="s">
        <v>527</v>
      </c>
      <c r="AQ3477" s="162"/>
      <c r="AR3477" s="162"/>
      <c r="AS3477" s="162"/>
      <c r="AT3477" s="162"/>
      <c r="AU3477" s="162"/>
      <c r="AV3477" s="162"/>
      <c r="AW3477" s="162"/>
      <c r="AX3477" s="162"/>
      <c r="AY3477" s="162"/>
      <c r="AZ3477" s="162"/>
      <c r="BA3477" s="162"/>
      <c r="BB3477" s="162"/>
      <c r="BC3477" s="162"/>
      <c r="BD3477" s="162"/>
      <c r="BE3477" s="162"/>
      <c r="BF3477" s="162"/>
      <c r="BG3477" s="162"/>
      <c r="BH3477" s="162"/>
      <c r="BI3477" s="162"/>
      <c r="BJ3477" s="162"/>
      <c r="BK3477" s="162"/>
      <c r="BL3477" s="162"/>
      <c r="BM3477" s="162"/>
      <c r="BN3477" s="162"/>
      <c r="BO3477" s="162"/>
      <c r="BP3477" s="162"/>
      <c r="BQ3477" s="162"/>
      <c r="BR3477" s="162"/>
      <c r="BS3477" s="162"/>
      <c r="BT3477" s="162"/>
      <c r="BU3477" s="162"/>
      <c r="BV3477" s="162"/>
      <c r="BW3477" s="162"/>
      <c r="BX3477" s="162"/>
      <c r="BY3477" s="162"/>
      <c r="BZ3477" s="162"/>
      <c r="CA3477" s="162"/>
      <c r="CB3477" s="162"/>
      <c r="CC3477" s="162"/>
      <c r="CD3477" s="162"/>
      <c r="CE3477" s="162"/>
      <c r="CF3477" s="162"/>
      <c r="CG3477" s="162"/>
      <c r="CH3477" s="162"/>
    </row>
    <row r="3478" spans="2:86" ht="12" customHeight="1" thickBot="1" x14ac:dyDescent="0.2">
      <c r="B3478" s="3" t="s">
        <v>524</v>
      </c>
    </row>
    <row r="3479" spans="2:86" ht="12" customHeight="1" x14ac:dyDescent="0.15">
      <c r="B3479" s="3" t="s">
        <v>525</v>
      </c>
      <c r="AU3479" s="1000" t="s">
        <v>305</v>
      </c>
      <c r="AV3479" s="1001" t="s">
        <v>298</v>
      </c>
      <c r="AW3479" s="1003" t="s">
        <v>299</v>
      </c>
      <c r="AX3479" s="1005" t="s">
        <v>306</v>
      </c>
      <c r="AY3479" s="1006"/>
      <c r="AZ3479" s="1006"/>
      <c r="BA3479" s="1006"/>
      <c r="BB3479" s="1006"/>
      <c r="BC3479" s="1006"/>
      <c r="BD3479" s="1006"/>
      <c r="BE3479" s="1006"/>
      <c r="BF3479" s="1006"/>
      <c r="BG3479" s="1006"/>
      <c r="BH3479" s="1006"/>
      <c r="BI3479" s="1006"/>
      <c r="BJ3479" s="1006"/>
      <c r="BK3479" s="1006"/>
      <c r="BL3479" s="1006"/>
      <c r="BM3479" s="1006"/>
      <c r="BN3479" s="1006"/>
      <c r="BO3479" s="1006"/>
      <c r="BP3479" s="1006"/>
      <c r="BQ3479" s="1006"/>
      <c r="BR3479" s="1007"/>
      <c r="BS3479" s="807" t="s">
        <v>300</v>
      </c>
      <c r="BT3479" s="1008"/>
      <c r="BU3479" s="1008"/>
      <c r="BV3479" s="1008"/>
      <c r="BW3479" s="1009" t="s">
        <v>307</v>
      </c>
      <c r="BX3479" s="1010"/>
      <c r="BY3479" s="1010"/>
      <c r="BZ3479" s="1010"/>
      <c r="CA3479" s="1010"/>
      <c r="CB3479" s="1010"/>
      <c r="CC3479" s="1010"/>
      <c r="CD3479" s="1010"/>
      <c r="CE3479" s="1010"/>
      <c r="CF3479" s="1010"/>
      <c r="CG3479" s="1010"/>
      <c r="CH3479" s="1011"/>
    </row>
    <row r="3480" spans="2:86" ht="12" customHeight="1" x14ac:dyDescent="0.15">
      <c r="B3480" s="3" t="s">
        <v>477</v>
      </c>
      <c r="AU3480" s="1000"/>
      <c r="AV3480" s="1002"/>
      <c r="AW3480" s="1004"/>
      <c r="AX3480" s="1012" t="s">
        <v>308</v>
      </c>
      <c r="AY3480" s="686"/>
      <c r="AZ3480" s="686"/>
      <c r="BA3480" s="686"/>
      <c r="BB3480" s="686"/>
      <c r="BC3480" s="686"/>
      <c r="BD3480" s="686"/>
      <c r="BE3480" s="686"/>
      <c r="BF3480" s="686"/>
      <c r="BG3480" s="686"/>
      <c r="BH3480" s="686"/>
      <c r="BI3480" s="686"/>
      <c r="BJ3480" s="686" t="s">
        <v>309</v>
      </c>
      <c r="BK3480" s="686"/>
      <c r="BL3480" s="686"/>
      <c r="BM3480" s="686"/>
      <c r="BN3480" s="686"/>
      <c r="BO3480" s="686"/>
      <c r="BP3480" s="686"/>
      <c r="BQ3480" s="686"/>
      <c r="BR3480" s="1013"/>
      <c r="BS3480" s="1008"/>
      <c r="BT3480" s="1008"/>
      <c r="BU3480" s="1008"/>
      <c r="BV3480" s="1008"/>
      <c r="BW3480" s="1014" t="s">
        <v>302</v>
      </c>
      <c r="BX3480" s="699"/>
      <c r="BY3480" s="699"/>
      <c r="BZ3480" s="699"/>
      <c r="CA3480" s="686" t="s">
        <v>310</v>
      </c>
      <c r="CB3480" s="686"/>
      <c r="CC3480" s="686"/>
      <c r="CD3480" s="686"/>
      <c r="CE3480" s="686"/>
      <c r="CF3480" s="686"/>
      <c r="CG3480" s="686"/>
      <c r="CH3480" s="1013"/>
    </row>
    <row r="3481" spans="2:86" ht="12" customHeight="1" x14ac:dyDescent="0.15">
      <c r="B3481" s="3" t="s">
        <v>526</v>
      </c>
      <c r="AU3481" s="1000"/>
      <c r="AV3481" s="1002"/>
      <c r="AW3481" s="1004"/>
      <c r="AX3481" s="1012" t="s">
        <v>26</v>
      </c>
      <c r="AY3481" s="686"/>
      <c r="AZ3481" s="686"/>
      <c r="BA3481" s="686"/>
      <c r="BB3481" s="686" t="s">
        <v>22</v>
      </c>
      <c r="BC3481" s="686"/>
      <c r="BD3481" s="686"/>
      <c r="BE3481" s="686"/>
      <c r="BF3481" s="686" t="s">
        <v>24</v>
      </c>
      <c r="BG3481" s="686"/>
      <c r="BH3481" s="686"/>
      <c r="BI3481" s="686"/>
      <c r="BJ3481" s="699" t="s">
        <v>26</v>
      </c>
      <c r="BK3481" s="699"/>
      <c r="BL3481" s="699"/>
      <c r="BM3481" s="699" t="s">
        <v>22</v>
      </c>
      <c r="BN3481" s="699"/>
      <c r="BO3481" s="699"/>
      <c r="BP3481" s="699" t="s">
        <v>24</v>
      </c>
      <c r="BQ3481" s="699"/>
      <c r="BR3481" s="1015"/>
      <c r="BS3481" s="807" t="s">
        <v>26</v>
      </c>
      <c r="BT3481" s="807" t="s">
        <v>22</v>
      </c>
      <c r="BU3481" s="807" t="s">
        <v>24</v>
      </c>
      <c r="BV3481" s="807" t="s">
        <v>303</v>
      </c>
      <c r="BW3481" s="1012" t="s">
        <v>311</v>
      </c>
      <c r="BX3481" s="686"/>
      <c r="BY3481" s="686"/>
      <c r="BZ3481" s="686"/>
      <c r="CA3481" s="686" t="s">
        <v>22</v>
      </c>
      <c r="CB3481" s="686"/>
      <c r="CC3481" s="686"/>
      <c r="CD3481" s="686"/>
      <c r="CE3481" s="686" t="s">
        <v>24</v>
      </c>
      <c r="CF3481" s="686"/>
      <c r="CG3481" s="686"/>
      <c r="CH3481" s="1013"/>
    </row>
    <row r="3482" spans="2:86" ht="12" customHeight="1" x14ac:dyDescent="0.15">
      <c r="B3482" s="3" t="s">
        <v>478</v>
      </c>
      <c r="AU3482" s="1000"/>
      <c r="AV3482" s="1002"/>
      <c r="AW3482" s="1004"/>
      <c r="AX3482" s="156" t="s">
        <v>862</v>
      </c>
      <c r="AY3482" s="157" t="s">
        <v>863</v>
      </c>
      <c r="AZ3482" s="157" t="s">
        <v>864</v>
      </c>
      <c r="BA3482" s="158" t="s">
        <v>865</v>
      </c>
      <c r="BB3482" s="159" t="s">
        <v>866</v>
      </c>
      <c r="BC3482" s="157" t="s">
        <v>863</v>
      </c>
      <c r="BD3482" s="157" t="s">
        <v>867</v>
      </c>
      <c r="BE3482" s="158" t="s">
        <v>865</v>
      </c>
      <c r="BF3482" s="159" t="s">
        <v>866</v>
      </c>
      <c r="BG3482" s="157" t="s">
        <v>863</v>
      </c>
      <c r="BH3482" s="157" t="s">
        <v>864</v>
      </c>
      <c r="BI3482" s="158" t="s">
        <v>865</v>
      </c>
      <c r="BJ3482" s="159" t="s">
        <v>866</v>
      </c>
      <c r="BK3482" s="157" t="s">
        <v>868</v>
      </c>
      <c r="BL3482" s="158" t="s">
        <v>869</v>
      </c>
      <c r="BM3482" s="159" t="s">
        <v>870</v>
      </c>
      <c r="BN3482" s="157" t="s">
        <v>863</v>
      </c>
      <c r="BO3482" s="158" t="s">
        <v>871</v>
      </c>
      <c r="BP3482" s="159" t="s">
        <v>870</v>
      </c>
      <c r="BQ3482" s="157" t="s">
        <v>868</v>
      </c>
      <c r="BR3482" s="160" t="s">
        <v>872</v>
      </c>
      <c r="BS3482" s="1008"/>
      <c r="BT3482" s="1008"/>
      <c r="BU3482" s="1008"/>
      <c r="BV3482" s="1008"/>
      <c r="BW3482" s="156" t="s">
        <v>866</v>
      </c>
      <c r="BX3482" s="157" t="s">
        <v>863</v>
      </c>
      <c r="BY3482" s="157" t="s">
        <v>864</v>
      </c>
      <c r="BZ3482" s="158" t="s">
        <v>865</v>
      </c>
      <c r="CA3482" s="159" t="s">
        <v>866</v>
      </c>
      <c r="CB3482" s="157" t="s">
        <v>873</v>
      </c>
      <c r="CC3482" s="157" t="s">
        <v>864</v>
      </c>
      <c r="CD3482" s="158" t="s">
        <v>865</v>
      </c>
      <c r="CE3482" s="159" t="s">
        <v>866</v>
      </c>
      <c r="CF3482" s="157" t="s">
        <v>863</v>
      </c>
      <c r="CG3482" s="157" t="s">
        <v>864</v>
      </c>
      <c r="CH3482" s="160" t="s">
        <v>874</v>
      </c>
    </row>
    <row r="3483" spans="2:86" x14ac:dyDescent="0.15">
      <c r="B3483" s="3" t="s">
        <v>539</v>
      </c>
      <c r="AU3483" s="1000"/>
      <c r="AV3483" s="188" t="str">
        <f>N3485</f>
        <v>S074</v>
      </c>
      <c r="AW3483" s="300">
        <f>R3485</f>
        <v>10.6</v>
      </c>
      <c r="AX3483" s="197">
        <f>+Y3510</f>
        <v>0</v>
      </c>
      <c r="AY3483" s="197">
        <f>+Z3510</f>
        <v>0</v>
      </c>
      <c r="AZ3483" s="197">
        <f>+AA3510</f>
        <v>0</v>
      </c>
      <c r="BA3483" s="197">
        <f t="shared" ref="BA3483" si="1600">+AB3510</f>
        <v>0</v>
      </c>
      <c r="BB3483" s="197">
        <f>+AC3510</f>
        <v>0</v>
      </c>
      <c r="BC3483" s="197">
        <f t="shared" ref="BC3483" si="1601">+AD3510</f>
        <v>0</v>
      </c>
      <c r="BD3483" s="197">
        <f t="shared" ref="BD3483" si="1602">+AE3510</f>
        <v>0</v>
      </c>
      <c r="BE3483" s="197">
        <f t="shared" ref="BE3483" si="1603">+AF3510</f>
        <v>0</v>
      </c>
      <c r="BF3483" s="197">
        <f t="shared" ref="BF3483" si="1604">+AG3510</f>
        <v>0</v>
      </c>
      <c r="BG3483" s="197">
        <f t="shared" ref="BG3483" si="1605">+AH3510</f>
        <v>0</v>
      </c>
      <c r="BH3483" s="197">
        <f t="shared" ref="BH3483" si="1606">+AI3510</f>
        <v>0</v>
      </c>
      <c r="BI3483" s="197">
        <f t="shared" ref="BI3483" si="1607">+AJ3510</f>
        <v>0</v>
      </c>
      <c r="BJ3483" s="197" t="str">
        <f>+Y3513</f>
        <v/>
      </c>
      <c r="BK3483" s="197" t="str">
        <f t="shared" ref="BK3483" si="1608">+Z3513</f>
        <v/>
      </c>
      <c r="BL3483" s="197" t="str">
        <f>+AA3513</f>
        <v/>
      </c>
      <c r="BM3483" s="197">
        <f>+AC3513</f>
        <v>0</v>
      </c>
      <c r="BN3483" s="197">
        <f t="shared" ref="BN3483" si="1609">+AD3513</f>
        <v>0</v>
      </c>
      <c r="BO3483" s="197">
        <f t="shared" ref="BO3483" si="1610">+AE3513</f>
        <v>0</v>
      </c>
      <c r="BP3483" s="197">
        <f>+AG3513</f>
        <v>0</v>
      </c>
      <c r="BQ3483" s="197">
        <f>+AH3513</f>
        <v>0</v>
      </c>
      <c r="BR3483" s="197">
        <f>+AI3513</f>
        <v>0</v>
      </c>
      <c r="BS3483" s="296" t="str">
        <f>+Y3514</f>
        <v>Ⅰ</v>
      </c>
      <c r="BT3483" s="296" t="str">
        <f>+AC3514</f>
        <v>Ⅰ</v>
      </c>
      <c r="BU3483" s="296" t="str">
        <f>+AG3514</f>
        <v>Ⅰ</v>
      </c>
      <c r="BV3483" s="296" t="str">
        <f>+Y3515</f>
        <v>Ⅰ</v>
      </c>
      <c r="BW3483" s="164" t="str">
        <f>IF(Y3510&gt;0,R3485,"")</f>
        <v/>
      </c>
      <c r="BX3483" s="165" t="str">
        <f>IF(Z3510&gt;0,"",IF(AA3510&gt;0,R3485,""))</f>
        <v/>
      </c>
      <c r="BY3483" s="165" t="str">
        <f>IF(Y3510+Z3510&gt;0,"",IF(AA3510&gt;0,R3485,""))</f>
        <v/>
      </c>
      <c r="BZ3483" s="165" t="str">
        <f>IF(Y3510+Z3510+AA3510&gt;0,"",IF(AB3510&gt;0,R3485,""))</f>
        <v/>
      </c>
      <c r="CA3483" s="166">
        <f t="shared" ref="CA3483" si="1611">+AC3509</f>
        <v>0</v>
      </c>
      <c r="CB3483" s="166">
        <f t="shared" ref="CB3483" si="1612">+AD3509</f>
        <v>0</v>
      </c>
      <c r="CC3483" s="166">
        <f t="shared" ref="CC3483" si="1613">+AE3509</f>
        <v>0</v>
      </c>
      <c r="CD3483" s="166">
        <f t="shared" ref="CD3483" si="1614">+AF3509</f>
        <v>0</v>
      </c>
      <c r="CE3483" s="166">
        <f t="shared" ref="CE3483" si="1615">+AG3509</f>
        <v>0</v>
      </c>
      <c r="CF3483" s="166">
        <f t="shared" ref="CF3483" si="1616">+AH3509</f>
        <v>0</v>
      </c>
      <c r="CG3483" s="166">
        <f t="shared" ref="CG3483" si="1617">+AI3509</f>
        <v>0</v>
      </c>
      <c r="CH3483" s="166">
        <f t="shared" ref="CH3483" si="1618">+AJ3509</f>
        <v>0</v>
      </c>
    </row>
    <row r="3484" spans="2:86" ht="12" customHeight="1" x14ac:dyDescent="0.15">
      <c r="B3484" s="1057" t="s">
        <v>219</v>
      </c>
      <c r="C3484" s="1059"/>
      <c r="D3484" s="1060"/>
      <c r="E3484" s="1061"/>
      <c r="F3484" s="1061"/>
      <c r="G3484" s="1061"/>
      <c r="H3484" s="1061"/>
      <c r="I3484" s="1061"/>
      <c r="J3484" s="1062"/>
      <c r="K3484" s="1067" t="s">
        <v>453</v>
      </c>
      <c r="L3484" s="1068"/>
      <c r="M3484" s="1068"/>
      <c r="N3484" s="1068"/>
      <c r="O3484" s="1068"/>
      <c r="P3484" s="1068"/>
      <c r="Q3484" s="1068"/>
      <c r="R3484" s="1068"/>
      <c r="S3484" s="1068"/>
      <c r="T3484" s="1068"/>
      <c r="U3484" s="1068"/>
      <c r="V3484" s="1068"/>
      <c r="W3484" s="1068"/>
      <c r="X3484" s="1068"/>
      <c r="Y3484" s="1068"/>
      <c r="Z3484" s="1068"/>
      <c r="AA3484" s="1068"/>
      <c r="AB3484" s="1068"/>
      <c r="AC3484" s="1068"/>
      <c r="AD3484" s="1068"/>
      <c r="AE3484" s="1068"/>
      <c r="AF3484" s="1068"/>
      <c r="AG3484" s="1068"/>
      <c r="AH3484" s="1068"/>
      <c r="AI3484" s="1068"/>
      <c r="AJ3484" s="1068"/>
      <c r="AK3484" s="1068"/>
      <c r="AL3484" s="1068"/>
      <c r="AM3484" s="1068"/>
      <c r="AN3484" s="1068"/>
      <c r="AO3484" s="1069"/>
      <c r="AP3484" s="3"/>
    </row>
    <row r="3485" spans="2:86" ht="12" customHeight="1" x14ac:dyDescent="0.15">
      <c r="B3485" s="1058"/>
      <c r="C3485" s="1063"/>
      <c r="D3485" s="1061"/>
      <c r="E3485" s="1061"/>
      <c r="F3485" s="1061"/>
      <c r="G3485" s="1061"/>
      <c r="H3485" s="1061"/>
      <c r="I3485" s="1061"/>
      <c r="J3485" s="1062"/>
      <c r="K3485" s="1040" t="s">
        <v>218</v>
      </c>
      <c r="L3485" s="1041"/>
      <c r="M3485" s="1042"/>
      <c r="N3485" s="1034" t="s">
        <v>790</v>
      </c>
      <c r="O3485" s="1035"/>
      <c r="P3485" s="1040" t="s">
        <v>454</v>
      </c>
      <c r="Q3485" s="1042"/>
      <c r="R3485" s="1070">
        <f>'様式A-2'!C86</f>
        <v>10.6</v>
      </c>
      <c r="S3485" s="1071"/>
      <c r="T3485" s="1072"/>
      <c r="U3485" s="1073" t="s">
        <v>455</v>
      </c>
      <c r="V3485" s="1074"/>
      <c r="W3485" s="1073" t="s">
        <v>456</v>
      </c>
      <c r="X3485" s="1074"/>
      <c r="Y3485" s="1042" t="s">
        <v>217</v>
      </c>
      <c r="Z3485" s="1016"/>
      <c r="AA3485" s="1016"/>
      <c r="AB3485" s="1016"/>
      <c r="AC3485" s="1073" t="s">
        <v>457</v>
      </c>
      <c r="AD3485" s="1079"/>
      <c r="AE3485" s="1079"/>
      <c r="AF3485" s="1079"/>
      <c r="AG3485" s="1079"/>
      <c r="AH3485" s="1079"/>
      <c r="AI3485" s="1079"/>
      <c r="AJ3485" s="1074"/>
      <c r="AK3485" s="1073" t="s">
        <v>458</v>
      </c>
      <c r="AL3485" s="1079"/>
      <c r="AM3485" s="1079"/>
      <c r="AN3485" s="1081"/>
      <c r="AO3485" s="1082"/>
      <c r="AP3485" s="3"/>
      <c r="AV3485" s="167"/>
      <c r="AW3485" s="221"/>
      <c r="AX3485" s="167"/>
      <c r="AY3485" s="167"/>
      <c r="AZ3485" s="167"/>
      <c r="BA3485" s="167"/>
      <c r="BB3485" s="167"/>
      <c r="BC3485" s="167"/>
      <c r="BD3485" s="167"/>
    </row>
    <row r="3486" spans="2:86" ht="12" customHeight="1" x14ac:dyDescent="0.15">
      <c r="B3486" s="1058"/>
      <c r="C3486" s="1063"/>
      <c r="D3486" s="1061"/>
      <c r="E3486" s="1061"/>
      <c r="F3486" s="1061"/>
      <c r="G3486" s="1061"/>
      <c r="H3486" s="1061"/>
      <c r="I3486" s="1061"/>
      <c r="J3486" s="1062"/>
      <c r="K3486" s="1016" t="s">
        <v>459</v>
      </c>
      <c r="L3486" s="1016" t="s">
        <v>199</v>
      </c>
      <c r="M3486" s="1016"/>
      <c r="N3486" s="1016" t="s">
        <v>198</v>
      </c>
      <c r="O3486" s="1016"/>
      <c r="P3486" s="1016" t="s">
        <v>460</v>
      </c>
      <c r="Q3486" s="1016"/>
      <c r="R3486" s="1016" t="s">
        <v>6</v>
      </c>
      <c r="S3486" s="1016"/>
      <c r="T3486" s="1016"/>
      <c r="U3486" s="1075"/>
      <c r="V3486" s="1076"/>
      <c r="W3486" s="1075"/>
      <c r="X3486" s="1076"/>
      <c r="Y3486" s="1042"/>
      <c r="Z3486" s="1016"/>
      <c r="AA3486" s="1016"/>
      <c r="AB3486" s="1016"/>
      <c r="AC3486" s="1077"/>
      <c r="AD3486" s="1080"/>
      <c r="AE3486" s="1080"/>
      <c r="AF3486" s="1080"/>
      <c r="AG3486" s="1080"/>
      <c r="AH3486" s="1080"/>
      <c r="AI3486" s="1080"/>
      <c r="AJ3486" s="1078"/>
      <c r="AK3486" s="1075"/>
      <c r="AL3486" s="1083"/>
      <c r="AM3486" s="1083"/>
      <c r="AN3486" s="1084"/>
      <c r="AO3486" s="1085"/>
      <c r="AP3486" s="3"/>
      <c r="AV3486" s="167"/>
      <c r="AW3486" s="167"/>
      <c r="AX3486" s="167"/>
      <c r="AY3486" s="167"/>
      <c r="AZ3486" s="167"/>
      <c r="BA3486" s="167"/>
      <c r="BB3486" s="167"/>
      <c r="BC3486" s="167"/>
      <c r="BD3486" s="167"/>
    </row>
    <row r="3487" spans="2:86" ht="12" customHeight="1" x14ac:dyDescent="0.15">
      <c r="B3487" s="1058"/>
      <c r="C3487" s="1063"/>
      <c r="D3487" s="1061"/>
      <c r="E3487" s="1061"/>
      <c r="F3487" s="1061"/>
      <c r="G3487" s="1061"/>
      <c r="H3487" s="1061"/>
      <c r="I3487" s="1061"/>
      <c r="J3487" s="1062"/>
      <c r="K3487" s="1016"/>
      <c r="L3487" s="1016"/>
      <c r="M3487" s="1016"/>
      <c r="N3487" s="1016"/>
      <c r="O3487" s="1016"/>
      <c r="P3487" s="1016"/>
      <c r="Q3487" s="1016"/>
      <c r="R3487" s="1016"/>
      <c r="S3487" s="1016"/>
      <c r="T3487" s="1016"/>
      <c r="U3487" s="1075"/>
      <c r="V3487" s="1076"/>
      <c r="W3487" s="1075"/>
      <c r="X3487" s="1076"/>
      <c r="Y3487" s="1042" t="s">
        <v>461</v>
      </c>
      <c r="Z3487" s="1016"/>
      <c r="AA3487" s="1016"/>
      <c r="AB3487" s="1016"/>
      <c r="AC3487" s="1016" t="s">
        <v>462</v>
      </c>
      <c r="AD3487" s="1016"/>
      <c r="AE3487" s="1016"/>
      <c r="AF3487" s="1016"/>
      <c r="AG3487" s="1016" t="s">
        <v>463</v>
      </c>
      <c r="AH3487" s="1016"/>
      <c r="AI3487" s="1016"/>
      <c r="AJ3487" s="1016"/>
      <c r="AK3487" s="1075"/>
      <c r="AL3487" s="1083"/>
      <c r="AM3487" s="1083"/>
      <c r="AN3487" s="1084"/>
      <c r="AO3487" s="1085"/>
      <c r="AP3487" s="3"/>
      <c r="AV3487" s="167"/>
      <c r="AW3487" s="167"/>
      <c r="AX3487" s="167"/>
      <c r="AY3487" s="167"/>
      <c r="AZ3487" s="167"/>
      <c r="BA3487" s="167"/>
      <c r="BB3487" s="167"/>
      <c r="BC3487" s="167"/>
      <c r="BD3487" s="167"/>
    </row>
    <row r="3488" spans="2:86" ht="12" customHeight="1" x14ac:dyDescent="0.15">
      <c r="B3488" s="1058"/>
      <c r="C3488" s="1063"/>
      <c r="D3488" s="1061"/>
      <c r="E3488" s="1061"/>
      <c r="F3488" s="1061"/>
      <c r="G3488" s="1061"/>
      <c r="H3488" s="1061"/>
      <c r="I3488" s="1061"/>
      <c r="J3488" s="1062"/>
      <c r="K3488" s="1016"/>
      <c r="L3488" s="1016"/>
      <c r="M3488" s="1016"/>
      <c r="N3488" s="1016"/>
      <c r="O3488" s="1016"/>
      <c r="P3488" s="1016"/>
      <c r="Q3488" s="1016"/>
      <c r="R3488" s="1016"/>
      <c r="S3488" s="1016"/>
      <c r="T3488" s="1016"/>
      <c r="U3488" s="1077"/>
      <c r="V3488" s="1078"/>
      <c r="W3488" s="1077"/>
      <c r="X3488" s="1078"/>
      <c r="Y3488" s="191" t="s">
        <v>32</v>
      </c>
      <c r="Z3488" s="187" t="s">
        <v>33</v>
      </c>
      <c r="AA3488" s="187" t="s">
        <v>464</v>
      </c>
      <c r="AB3488" s="187" t="s">
        <v>465</v>
      </c>
      <c r="AC3488" s="187" t="s">
        <v>32</v>
      </c>
      <c r="AD3488" s="187" t="s">
        <v>33</v>
      </c>
      <c r="AE3488" s="187" t="s">
        <v>464</v>
      </c>
      <c r="AF3488" s="187" t="s">
        <v>465</v>
      </c>
      <c r="AG3488" s="187" t="s">
        <v>32</v>
      </c>
      <c r="AH3488" s="187" t="s">
        <v>33</v>
      </c>
      <c r="AI3488" s="187" t="s">
        <v>464</v>
      </c>
      <c r="AJ3488" s="187" t="s">
        <v>465</v>
      </c>
      <c r="AK3488" s="1077"/>
      <c r="AL3488" s="1080"/>
      <c r="AM3488" s="1080"/>
      <c r="AN3488" s="1086"/>
      <c r="AO3488" s="1087"/>
      <c r="AP3488" s="3"/>
      <c r="AV3488" s="167"/>
      <c r="AW3488" s="167"/>
      <c r="AX3488" s="167"/>
      <c r="AY3488" s="167"/>
      <c r="AZ3488" s="167"/>
      <c r="BA3488" s="167"/>
      <c r="BB3488" s="167"/>
      <c r="BC3488" s="167"/>
      <c r="BD3488" s="167"/>
    </row>
    <row r="3489" spans="2:56" ht="12" customHeight="1" x14ac:dyDescent="0.15">
      <c r="B3489" s="1058"/>
      <c r="C3489" s="1063"/>
      <c r="D3489" s="1061"/>
      <c r="E3489" s="1061"/>
      <c r="F3489" s="1061"/>
      <c r="G3489" s="1061"/>
      <c r="H3489" s="1061"/>
      <c r="I3489" s="1061"/>
      <c r="J3489" s="1062"/>
      <c r="K3489" s="192">
        <v>1</v>
      </c>
      <c r="L3489" s="1038" t="s">
        <v>534</v>
      </c>
      <c r="M3489" s="1039"/>
      <c r="N3489" s="1038" t="s">
        <v>486</v>
      </c>
      <c r="O3489" s="1039"/>
      <c r="P3489" s="1034" t="s">
        <v>333</v>
      </c>
      <c r="Q3489" s="1036"/>
      <c r="R3489" s="408" t="s">
        <v>333</v>
      </c>
      <c r="S3489" s="408"/>
      <c r="T3489" s="408"/>
      <c r="U3489" s="1034" t="s">
        <v>551</v>
      </c>
      <c r="V3489" s="1036"/>
      <c r="W3489" s="1034" t="s">
        <v>551</v>
      </c>
      <c r="X3489" s="1035"/>
      <c r="Y3489" s="286"/>
      <c r="Z3489" s="286"/>
      <c r="AA3489" s="286"/>
      <c r="AB3489" s="286"/>
      <c r="AC3489" s="223"/>
      <c r="AD3489" s="223"/>
      <c r="AE3489" s="223"/>
      <c r="AF3489" s="223"/>
      <c r="AG3489" s="223"/>
      <c r="AH3489" s="223"/>
      <c r="AI3489" s="223"/>
      <c r="AJ3489" s="223"/>
      <c r="AK3489" s="1038"/>
      <c r="AL3489" s="1056"/>
      <c r="AM3489" s="1056"/>
      <c r="AN3489" s="799"/>
      <c r="AO3489" s="800"/>
      <c r="AP3489" s="3"/>
      <c r="AQ3489" s="222">
        <f>IF(P3489="材質劣化",2,IF(P3489="漏水",3,1))</f>
        <v>3</v>
      </c>
      <c r="AV3489" s="167"/>
      <c r="AW3489" s="167"/>
      <c r="AX3489" s="167"/>
      <c r="AY3489" s="167"/>
      <c r="AZ3489" s="167"/>
      <c r="BA3489" s="167"/>
      <c r="BB3489" s="167"/>
      <c r="BC3489" s="167"/>
      <c r="BD3489" s="167"/>
    </row>
    <row r="3490" spans="2:56" ht="12" customHeight="1" x14ac:dyDescent="0.15">
      <c r="B3490" s="1058"/>
      <c r="C3490" s="1063"/>
      <c r="D3490" s="1061"/>
      <c r="E3490" s="1061"/>
      <c r="F3490" s="1061"/>
      <c r="G3490" s="1061"/>
      <c r="H3490" s="1061"/>
      <c r="I3490" s="1061"/>
      <c r="J3490" s="1062"/>
      <c r="K3490" s="192">
        <v>2</v>
      </c>
      <c r="L3490" s="1038" t="s">
        <v>534</v>
      </c>
      <c r="M3490" s="1039"/>
      <c r="N3490" s="1038" t="s">
        <v>486</v>
      </c>
      <c r="O3490" s="1039"/>
      <c r="P3490" s="1034" t="s">
        <v>332</v>
      </c>
      <c r="Q3490" s="1036"/>
      <c r="R3490" s="408" t="s">
        <v>532</v>
      </c>
      <c r="S3490" s="408"/>
      <c r="T3490" s="408"/>
      <c r="U3490" s="1034" t="s">
        <v>1648</v>
      </c>
      <c r="V3490" s="1036"/>
      <c r="W3490" s="1034" t="s">
        <v>551</v>
      </c>
      <c r="X3490" s="1035"/>
      <c r="Y3490" s="286"/>
      <c r="Z3490" s="286"/>
      <c r="AA3490" s="286"/>
      <c r="AB3490" s="286"/>
      <c r="AC3490" s="223"/>
      <c r="AD3490" s="223"/>
      <c r="AE3490" s="223"/>
      <c r="AF3490" s="223"/>
      <c r="AG3490" s="223"/>
      <c r="AH3490" s="223"/>
      <c r="AI3490" s="223"/>
      <c r="AJ3490" s="223"/>
      <c r="AK3490" s="1052"/>
      <c r="AL3490" s="1053"/>
      <c r="AM3490" s="1053"/>
      <c r="AN3490" s="1054"/>
      <c r="AO3490" s="1055"/>
      <c r="AP3490" s="3"/>
      <c r="AQ3490" s="222">
        <f t="shared" ref="AQ3490:AQ3508" si="1619">IF(P3490="材質劣化",2,IF(P3490="漏水",3,1))</f>
        <v>2</v>
      </c>
      <c r="AV3490" s="167"/>
      <c r="AW3490" s="167"/>
      <c r="AX3490" s="167"/>
      <c r="AY3490" s="167"/>
      <c r="AZ3490" s="167"/>
      <c r="BA3490" s="167"/>
      <c r="BB3490" s="167"/>
      <c r="BC3490" s="167"/>
      <c r="BD3490" s="167"/>
    </row>
    <row r="3491" spans="2:56" ht="12" customHeight="1" x14ac:dyDescent="0.15">
      <c r="B3491" s="1058"/>
      <c r="C3491" s="1063"/>
      <c r="D3491" s="1061"/>
      <c r="E3491" s="1061"/>
      <c r="F3491" s="1061"/>
      <c r="G3491" s="1061"/>
      <c r="H3491" s="1061"/>
      <c r="I3491" s="1061"/>
      <c r="J3491" s="1062"/>
      <c r="K3491" s="192"/>
      <c r="L3491" s="1038"/>
      <c r="M3491" s="1039"/>
      <c r="N3491" s="1038"/>
      <c r="O3491" s="1039"/>
      <c r="P3491" s="1034"/>
      <c r="Q3491" s="1036"/>
      <c r="R3491" s="408"/>
      <c r="S3491" s="408"/>
      <c r="T3491" s="408"/>
      <c r="U3491" s="1034"/>
      <c r="V3491" s="1036"/>
      <c r="W3491" s="1034"/>
      <c r="X3491" s="1035"/>
      <c r="Y3491" s="286"/>
      <c r="Z3491" s="286"/>
      <c r="AA3491" s="286"/>
      <c r="AB3491" s="286"/>
      <c r="AC3491" s="223"/>
      <c r="AD3491" s="223"/>
      <c r="AE3491" s="223"/>
      <c r="AF3491" s="223"/>
      <c r="AG3491" s="223"/>
      <c r="AH3491" s="223"/>
      <c r="AI3491" s="223"/>
      <c r="AJ3491" s="223"/>
      <c r="AK3491" s="1052"/>
      <c r="AL3491" s="1053"/>
      <c r="AM3491" s="1053"/>
      <c r="AN3491" s="1054"/>
      <c r="AO3491" s="1055"/>
      <c r="AP3491" s="3"/>
      <c r="AQ3491" s="222">
        <f t="shared" si="1619"/>
        <v>1</v>
      </c>
      <c r="AV3491" s="167"/>
      <c r="AW3491" s="167"/>
      <c r="AX3491" s="167"/>
      <c r="AY3491" s="167"/>
      <c r="AZ3491" s="167"/>
      <c r="BA3491" s="167"/>
      <c r="BB3491" s="167"/>
      <c r="BC3491" s="167"/>
      <c r="BD3491" s="167"/>
    </row>
    <row r="3492" spans="2:56" ht="12" customHeight="1" x14ac:dyDescent="0.15">
      <c r="B3492" s="1058"/>
      <c r="C3492" s="1063"/>
      <c r="D3492" s="1061"/>
      <c r="E3492" s="1061"/>
      <c r="F3492" s="1061"/>
      <c r="G3492" s="1061"/>
      <c r="H3492" s="1061"/>
      <c r="I3492" s="1061"/>
      <c r="J3492" s="1062"/>
      <c r="K3492" s="192"/>
      <c r="L3492" s="1038"/>
      <c r="M3492" s="1039"/>
      <c r="N3492" s="1038"/>
      <c r="O3492" s="1039"/>
      <c r="P3492" s="1034"/>
      <c r="Q3492" s="1036"/>
      <c r="R3492" s="408"/>
      <c r="S3492" s="408"/>
      <c r="T3492" s="408"/>
      <c r="U3492" s="1034"/>
      <c r="V3492" s="1036"/>
      <c r="W3492" s="1034"/>
      <c r="X3492" s="1035"/>
      <c r="Y3492" s="286"/>
      <c r="Z3492" s="286"/>
      <c r="AA3492" s="286"/>
      <c r="AB3492" s="286"/>
      <c r="AC3492" s="223"/>
      <c r="AD3492" s="223"/>
      <c r="AE3492" s="223"/>
      <c r="AF3492" s="223"/>
      <c r="AG3492" s="223"/>
      <c r="AH3492" s="223"/>
      <c r="AI3492" s="223"/>
      <c r="AJ3492" s="223"/>
      <c r="AK3492" s="1052"/>
      <c r="AL3492" s="1053"/>
      <c r="AM3492" s="1053"/>
      <c r="AN3492" s="1054"/>
      <c r="AO3492" s="1055"/>
      <c r="AP3492" s="3"/>
      <c r="AQ3492" s="222">
        <f t="shared" si="1619"/>
        <v>1</v>
      </c>
      <c r="AV3492" s="167"/>
      <c r="AW3492" s="167"/>
      <c r="AX3492" s="167"/>
      <c r="AY3492" s="167"/>
      <c r="AZ3492" s="167"/>
      <c r="BA3492" s="167"/>
      <c r="BB3492" s="167"/>
      <c r="BC3492" s="167"/>
      <c r="BD3492" s="167"/>
    </row>
    <row r="3493" spans="2:56" ht="12" customHeight="1" x14ac:dyDescent="0.15">
      <c r="B3493" s="1058"/>
      <c r="C3493" s="1063"/>
      <c r="D3493" s="1061"/>
      <c r="E3493" s="1061"/>
      <c r="F3493" s="1061"/>
      <c r="G3493" s="1061"/>
      <c r="H3493" s="1061"/>
      <c r="I3493" s="1061"/>
      <c r="J3493" s="1062"/>
      <c r="K3493" s="192"/>
      <c r="L3493" s="1038"/>
      <c r="M3493" s="1039"/>
      <c r="N3493" s="1038"/>
      <c r="O3493" s="1039"/>
      <c r="P3493" s="1034"/>
      <c r="Q3493" s="1036"/>
      <c r="R3493" s="408"/>
      <c r="S3493" s="408"/>
      <c r="T3493" s="408"/>
      <c r="U3493" s="1034"/>
      <c r="V3493" s="1036"/>
      <c r="W3493" s="1034"/>
      <c r="X3493" s="1035"/>
      <c r="Y3493" s="286"/>
      <c r="Z3493" s="286"/>
      <c r="AA3493" s="286"/>
      <c r="AB3493" s="286"/>
      <c r="AC3493" s="223"/>
      <c r="AD3493" s="223"/>
      <c r="AE3493" s="223"/>
      <c r="AF3493" s="223"/>
      <c r="AG3493" s="223"/>
      <c r="AH3493" s="223"/>
      <c r="AI3493" s="223"/>
      <c r="AJ3493" s="223"/>
      <c r="AK3493" s="1052"/>
      <c r="AL3493" s="1053"/>
      <c r="AM3493" s="1053"/>
      <c r="AN3493" s="1054"/>
      <c r="AO3493" s="1055"/>
      <c r="AP3493" s="3"/>
      <c r="AQ3493" s="222">
        <f t="shared" si="1619"/>
        <v>1</v>
      </c>
      <c r="AV3493" s="167"/>
      <c r="AW3493" s="167"/>
      <c r="AX3493" s="167"/>
      <c r="AY3493" s="167"/>
      <c r="AZ3493" s="167"/>
      <c r="BA3493" s="167"/>
      <c r="BB3493" s="167"/>
      <c r="BC3493" s="167"/>
      <c r="BD3493" s="167"/>
    </row>
    <row r="3494" spans="2:56" ht="12" customHeight="1" x14ac:dyDescent="0.15">
      <c r="B3494" s="1058"/>
      <c r="C3494" s="1063"/>
      <c r="D3494" s="1061"/>
      <c r="E3494" s="1061"/>
      <c r="F3494" s="1061"/>
      <c r="G3494" s="1061"/>
      <c r="H3494" s="1061"/>
      <c r="I3494" s="1061"/>
      <c r="J3494" s="1062"/>
      <c r="K3494" s="192"/>
      <c r="L3494" s="1038"/>
      <c r="M3494" s="1039"/>
      <c r="N3494" s="1038"/>
      <c r="O3494" s="1039"/>
      <c r="P3494" s="1034"/>
      <c r="Q3494" s="1036"/>
      <c r="R3494" s="408"/>
      <c r="S3494" s="408"/>
      <c r="T3494" s="408"/>
      <c r="U3494" s="1034"/>
      <c r="V3494" s="1036"/>
      <c r="W3494" s="1034"/>
      <c r="X3494" s="1035"/>
      <c r="Y3494" s="286"/>
      <c r="Z3494" s="286"/>
      <c r="AA3494" s="286"/>
      <c r="AB3494" s="286"/>
      <c r="AC3494" s="223"/>
      <c r="AD3494" s="223"/>
      <c r="AE3494" s="223"/>
      <c r="AF3494" s="223"/>
      <c r="AG3494" s="223"/>
      <c r="AH3494" s="223"/>
      <c r="AI3494" s="223"/>
      <c r="AJ3494" s="223"/>
      <c r="AK3494" s="1052"/>
      <c r="AL3494" s="1053"/>
      <c r="AM3494" s="1053"/>
      <c r="AN3494" s="1054"/>
      <c r="AO3494" s="1055"/>
      <c r="AP3494" s="3"/>
      <c r="AQ3494" s="222">
        <f t="shared" si="1619"/>
        <v>1</v>
      </c>
      <c r="AV3494" s="167"/>
      <c r="AW3494" s="167"/>
      <c r="AX3494" s="167"/>
      <c r="AY3494" s="167"/>
      <c r="AZ3494" s="167"/>
      <c r="BA3494" s="167"/>
      <c r="BB3494" s="167"/>
      <c r="BC3494" s="167"/>
      <c r="BD3494" s="167"/>
    </row>
    <row r="3495" spans="2:56" s="162" customFormat="1" ht="12" customHeight="1" x14ac:dyDescent="0.15">
      <c r="B3495" s="1058"/>
      <c r="C3495" s="1063"/>
      <c r="D3495" s="1061"/>
      <c r="E3495" s="1061"/>
      <c r="F3495" s="1061"/>
      <c r="G3495" s="1061"/>
      <c r="H3495" s="1061"/>
      <c r="I3495" s="1061"/>
      <c r="J3495" s="1062"/>
      <c r="K3495" s="192"/>
      <c r="L3495" s="1038"/>
      <c r="M3495" s="1039"/>
      <c r="N3495" s="1038"/>
      <c r="O3495" s="1039"/>
      <c r="P3495" s="1034"/>
      <c r="Q3495" s="1036"/>
      <c r="R3495" s="408"/>
      <c r="S3495" s="408"/>
      <c r="T3495" s="408"/>
      <c r="U3495" s="1034"/>
      <c r="V3495" s="1036"/>
      <c r="W3495" s="1034"/>
      <c r="X3495" s="1035"/>
      <c r="Y3495" s="286"/>
      <c r="Z3495" s="286"/>
      <c r="AA3495" s="286"/>
      <c r="AB3495" s="286"/>
      <c r="AC3495" s="223"/>
      <c r="AD3495" s="223"/>
      <c r="AE3495" s="223"/>
      <c r="AF3495" s="223"/>
      <c r="AG3495" s="223"/>
      <c r="AH3495" s="223"/>
      <c r="AI3495" s="223"/>
      <c r="AJ3495" s="223"/>
      <c r="AK3495" s="1034"/>
      <c r="AL3495" s="1035"/>
      <c r="AM3495" s="1035"/>
      <c r="AN3495" s="788"/>
      <c r="AO3495" s="789"/>
      <c r="AP3495" s="3"/>
      <c r="AQ3495" s="222">
        <f t="shared" si="1619"/>
        <v>1</v>
      </c>
    </row>
    <row r="3496" spans="2:56" s="162" customFormat="1" ht="12" customHeight="1" x14ac:dyDescent="0.15">
      <c r="B3496" s="1058"/>
      <c r="C3496" s="1063"/>
      <c r="D3496" s="1061"/>
      <c r="E3496" s="1061"/>
      <c r="F3496" s="1061"/>
      <c r="G3496" s="1061"/>
      <c r="H3496" s="1061"/>
      <c r="I3496" s="1061"/>
      <c r="J3496" s="1062"/>
      <c r="K3496" s="192"/>
      <c r="L3496" s="1038"/>
      <c r="M3496" s="1039"/>
      <c r="N3496" s="1038"/>
      <c r="O3496" s="1039"/>
      <c r="P3496" s="1034"/>
      <c r="Q3496" s="1036"/>
      <c r="R3496" s="408"/>
      <c r="S3496" s="408"/>
      <c r="T3496" s="408"/>
      <c r="U3496" s="1034"/>
      <c r="V3496" s="1036"/>
      <c r="W3496" s="1034"/>
      <c r="X3496" s="1035"/>
      <c r="Y3496" s="286"/>
      <c r="Z3496" s="286"/>
      <c r="AA3496" s="286"/>
      <c r="AB3496" s="286"/>
      <c r="AC3496" s="223"/>
      <c r="AD3496" s="223"/>
      <c r="AE3496" s="223"/>
      <c r="AF3496" s="223"/>
      <c r="AG3496" s="223"/>
      <c r="AH3496" s="223"/>
      <c r="AI3496" s="223"/>
      <c r="AJ3496" s="223"/>
      <c r="AK3496" s="1034"/>
      <c r="AL3496" s="1035"/>
      <c r="AM3496" s="1035"/>
      <c r="AN3496" s="788"/>
      <c r="AO3496" s="789"/>
      <c r="AP3496" s="3"/>
      <c r="AQ3496" s="222">
        <f t="shared" si="1619"/>
        <v>1</v>
      </c>
    </row>
    <row r="3497" spans="2:56" s="162" customFormat="1" ht="12" customHeight="1" x14ac:dyDescent="0.15">
      <c r="B3497" s="1058"/>
      <c r="C3497" s="1063"/>
      <c r="D3497" s="1061"/>
      <c r="E3497" s="1061"/>
      <c r="F3497" s="1061"/>
      <c r="G3497" s="1061"/>
      <c r="H3497" s="1061"/>
      <c r="I3497" s="1061"/>
      <c r="J3497" s="1062"/>
      <c r="K3497" s="192"/>
      <c r="L3497" s="1038"/>
      <c r="M3497" s="1039"/>
      <c r="N3497" s="1038"/>
      <c r="O3497" s="1039"/>
      <c r="P3497" s="1034"/>
      <c r="Q3497" s="1036"/>
      <c r="R3497" s="408"/>
      <c r="S3497" s="408"/>
      <c r="T3497" s="408"/>
      <c r="U3497" s="1034"/>
      <c r="V3497" s="1036"/>
      <c r="W3497" s="1034"/>
      <c r="X3497" s="1035"/>
      <c r="Y3497" s="286"/>
      <c r="Z3497" s="286"/>
      <c r="AA3497" s="286"/>
      <c r="AB3497" s="286"/>
      <c r="AC3497" s="223"/>
      <c r="AD3497" s="223"/>
      <c r="AE3497" s="223"/>
      <c r="AF3497" s="223"/>
      <c r="AG3497" s="223"/>
      <c r="AH3497" s="223"/>
      <c r="AI3497" s="223"/>
      <c r="AJ3497" s="223"/>
      <c r="AK3497" s="1034"/>
      <c r="AL3497" s="1035"/>
      <c r="AM3497" s="1035"/>
      <c r="AN3497" s="788"/>
      <c r="AO3497" s="789"/>
      <c r="AP3497" s="3"/>
      <c r="AQ3497" s="222">
        <f t="shared" si="1619"/>
        <v>1</v>
      </c>
    </row>
    <row r="3498" spans="2:56" s="162" customFormat="1" ht="12" customHeight="1" x14ac:dyDescent="0.15">
      <c r="B3498" s="1058"/>
      <c r="C3498" s="1063"/>
      <c r="D3498" s="1061"/>
      <c r="E3498" s="1061"/>
      <c r="F3498" s="1061"/>
      <c r="G3498" s="1061"/>
      <c r="H3498" s="1061"/>
      <c r="I3498" s="1061"/>
      <c r="J3498" s="1062"/>
      <c r="K3498" s="192"/>
      <c r="L3498" s="1038"/>
      <c r="M3498" s="1039"/>
      <c r="N3498" s="1038"/>
      <c r="O3498" s="1039"/>
      <c r="P3498" s="1034"/>
      <c r="Q3498" s="1036"/>
      <c r="R3498" s="408"/>
      <c r="S3498" s="408"/>
      <c r="T3498" s="408"/>
      <c r="U3498" s="1034"/>
      <c r="V3498" s="1036"/>
      <c r="W3498" s="1034"/>
      <c r="X3498" s="1035"/>
      <c r="Y3498" s="286"/>
      <c r="Z3498" s="286"/>
      <c r="AA3498" s="286"/>
      <c r="AB3498" s="286"/>
      <c r="AC3498" s="223"/>
      <c r="AD3498" s="223"/>
      <c r="AE3498" s="223"/>
      <c r="AF3498" s="223"/>
      <c r="AG3498" s="223"/>
      <c r="AH3498" s="223"/>
      <c r="AI3498" s="223"/>
      <c r="AJ3498" s="223"/>
      <c r="AK3498" s="1034"/>
      <c r="AL3498" s="1035"/>
      <c r="AM3498" s="1035"/>
      <c r="AN3498" s="788"/>
      <c r="AO3498" s="789"/>
      <c r="AP3498" s="3"/>
      <c r="AQ3498" s="222">
        <f t="shared" si="1619"/>
        <v>1</v>
      </c>
    </row>
    <row r="3499" spans="2:56" s="162" customFormat="1" ht="12" customHeight="1" x14ac:dyDescent="0.15">
      <c r="B3499" s="1058"/>
      <c r="C3499" s="1063"/>
      <c r="D3499" s="1061"/>
      <c r="E3499" s="1061"/>
      <c r="F3499" s="1061"/>
      <c r="G3499" s="1061"/>
      <c r="H3499" s="1061"/>
      <c r="I3499" s="1061"/>
      <c r="J3499" s="1062"/>
      <c r="K3499" s="192"/>
      <c r="L3499" s="1038"/>
      <c r="M3499" s="1039"/>
      <c r="N3499" s="1038"/>
      <c r="O3499" s="1039"/>
      <c r="P3499" s="1034"/>
      <c r="Q3499" s="1036"/>
      <c r="R3499" s="408"/>
      <c r="S3499" s="408"/>
      <c r="T3499" s="408"/>
      <c r="U3499" s="1034"/>
      <c r="V3499" s="1036"/>
      <c r="W3499" s="1034"/>
      <c r="X3499" s="1035"/>
      <c r="Y3499" s="286"/>
      <c r="Z3499" s="286"/>
      <c r="AA3499" s="286"/>
      <c r="AB3499" s="286"/>
      <c r="AC3499" s="223"/>
      <c r="AD3499" s="223"/>
      <c r="AE3499" s="223"/>
      <c r="AF3499" s="223"/>
      <c r="AG3499" s="223"/>
      <c r="AH3499" s="223"/>
      <c r="AI3499" s="223"/>
      <c r="AJ3499" s="223"/>
      <c r="AK3499" s="1034"/>
      <c r="AL3499" s="1035"/>
      <c r="AM3499" s="1035"/>
      <c r="AN3499" s="788"/>
      <c r="AO3499" s="789"/>
      <c r="AP3499" s="3"/>
      <c r="AQ3499" s="222">
        <f t="shared" si="1619"/>
        <v>1</v>
      </c>
    </row>
    <row r="3500" spans="2:56" s="162" customFormat="1" ht="12" customHeight="1" x14ac:dyDescent="0.15">
      <c r="B3500" s="1058"/>
      <c r="C3500" s="1063"/>
      <c r="D3500" s="1061"/>
      <c r="E3500" s="1061"/>
      <c r="F3500" s="1061"/>
      <c r="G3500" s="1061"/>
      <c r="H3500" s="1061"/>
      <c r="I3500" s="1061"/>
      <c r="J3500" s="1062"/>
      <c r="K3500" s="192"/>
      <c r="L3500" s="1038"/>
      <c r="M3500" s="1039"/>
      <c r="N3500" s="1038"/>
      <c r="O3500" s="1039"/>
      <c r="P3500" s="1034"/>
      <c r="Q3500" s="1036"/>
      <c r="R3500" s="408"/>
      <c r="S3500" s="408"/>
      <c r="T3500" s="408"/>
      <c r="U3500" s="1034"/>
      <c r="V3500" s="1036"/>
      <c r="W3500" s="1034"/>
      <c r="X3500" s="1035"/>
      <c r="Y3500" s="286"/>
      <c r="Z3500" s="286"/>
      <c r="AA3500" s="286"/>
      <c r="AB3500" s="286"/>
      <c r="AC3500" s="223"/>
      <c r="AD3500" s="223"/>
      <c r="AE3500" s="223"/>
      <c r="AF3500" s="223"/>
      <c r="AG3500" s="223"/>
      <c r="AH3500" s="223"/>
      <c r="AI3500" s="223"/>
      <c r="AJ3500" s="223"/>
      <c r="AK3500" s="1034"/>
      <c r="AL3500" s="1035"/>
      <c r="AM3500" s="1035"/>
      <c r="AN3500" s="788"/>
      <c r="AO3500" s="789"/>
      <c r="AP3500" s="3"/>
      <c r="AQ3500" s="222">
        <f t="shared" si="1619"/>
        <v>1</v>
      </c>
    </row>
    <row r="3501" spans="2:56" s="162" customFormat="1" ht="12" customHeight="1" x14ac:dyDescent="0.15">
      <c r="B3501" s="1058"/>
      <c r="C3501" s="1063"/>
      <c r="D3501" s="1061"/>
      <c r="E3501" s="1061"/>
      <c r="F3501" s="1061"/>
      <c r="G3501" s="1061"/>
      <c r="H3501" s="1061"/>
      <c r="I3501" s="1061"/>
      <c r="J3501" s="1062"/>
      <c r="K3501" s="192"/>
      <c r="L3501" s="1038"/>
      <c r="M3501" s="1039"/>
      <c r="N3501" s="1038"/>
      <c r="O3501" s="1039"/>
      <c r="P3501" s="1034"/>
      <c r="Q3501" s="1036"/>
      <c r="R3501" s="408"/>
      <c r="S3501" s="408"/>
      <c r="T3501" s="408"/>
      <c r="U3501" s="1034"/>
      <c r="V3501" s="1036"/>
      <c r="W3501" s="1034"/>
      <c r="X3501" s="1035"/>
      <c r="Y3501" s="286"/>
      <c r="Z3501" s="286"/>
      <c r="AA3501" s="286"/>
      <c r="AB3501" s="286"/>
      <c r="AC3501" s="223"/>
      <c r="AD3501" s="223"/>
      <c r="AE3501" s="223"/>
      <c r="AF3501" s="223"/>
      <c r="AG3501" s="223"/>
      <c r="AH3501" s="223"/>
      <c r="AI3501" s="223"/>
      <c r="AJ3501" s="223"/>
      <c r="AK3501" s="1034"/>
      <c r="AL3501" s="1035"/>
      <c r="AM3501" s="1035"/>
      <c r="AN3501" s="788"/>
      <c r="AO3501" s="789"/>
      <c r="AP3501" s="3"/>
      <c r="AQ3501" s="222">
        <f t="shared" si="1619"/>
        <v>1</v>
      </c>
    </row>
    <row r="3502" spans="2:56" s="162" customFormat="1" ht="12" customHeight="1" x14ac:dyDescent="0.15">
      <c r="B3502" s="1058"/>
      <c r="C3502" s="1063"/>
      <c r="D3502" s="1061"/>
      <c r="E3502" s="1061"/>
      <c r="F3502" s="1061"/>
      <c r="G3502" s="1061"/>
      <c r="H3502" s="1061"/>
      <c r="I3502" s="1061"/>
      <c r="J3502" s="1062"/>
      <c r="K3502" s="192"/>
      <c r="L3502" s="1038"/>
      <c r="M3502" s="1039"/>
      <c r="N3502" s="1038"/>
      <c r="O3502" s="1039"/>
      <c r="P3502" s="1034"/>
      <c r="Q3502" s="1036"/>
      <c r="R3502" s="408"/>
      <c r="S3502" s="408"/>
      <c r="T3502" s="408"/>
      <c r="U3502" s="1034"/>
      <c r="V3502" s="1036"/>
      <c r="W3502" s="1034"/>
      <c r="X3502" s="1035"/>
      <c r="Y3502" s="286"/>
      <c r="Z3502" s="286"/>
      <c r="AA3502" s="286"/>
      <c r="AB3502" s="286"/>
      <c r="AC3502" s="223"/>
      <c r="AD3502" s="223"/>
      <c r="AE3502" s="223"/>
      <c r="AF3502" s="223"/>
      <c r="AG3502" s="223"/>
      <c r="AH3502" s="223"/>
      <c r="AI3502" s="223"/>
      <c r="AJ3502" s="223"/>
      <c r="AK3502" s="1034"/>
      <c r="AL3502" s="1035"/>
      <c r="AM3502" s="1035"/>
      <c r="AN3502" s="788"/>
      <c r="AO3502" s="789"/>
      <c r="AP3502" s="3"/>
      <c r="AQ3502" s="222">
        <f t="shared" si="1619"/>
        <v>1</v>
      </c>
    </row>
    <row r="3503" spans="2:56" s="162" customFormat="1" ht="12" customHeight="1" x14ac:dyDescent="0.15">
      <c r="B3503" s="1058"/>
      <c r="C3503" s="1063"/>
      <c r="D3503" s="1061"/>
      <c r="E3503" s="1061"/>
      <c r="F3503" s="1061"/>
      <c r="G3503" s="1061"/>
      <c r="H3503" s="1061"/>
      <c r="I3503" s="1061"/>
      <c r="J3503" s="1062"/>
      <c r="K3503" s="192"/>
      <c r="L3503" s="1038"/>
      <c r="M3503" s="1039"/>
      <c r="N3503" s="1038"/>
      <c r="O3503" s="1039"/>
      <c r="P3503" s="1034"/>
      <c r="Q3503" s="1036"/>
      <c r="R3503" s="408"/>
      <c r="S3503" s="408"/>
      <c r="T3503" s="408"/>
      <c r="U3503" s="1034"/>
      <c r="V3503" s="1036"/>
      <c r="W3503" s="1034"/>
      <c r="X3503" s="1035"/>
      <c r="Y3503" s="286"/>
      <c r="Z3503" s="286"/>
      <c r="AA3503" s="286"/>
      <c r="AB3503" s="286"/>
      <c r="AC3503" s="223"/>
      <c r="AD3503" s="223"/>
      <c r="AE3503" s="223"/>
      <c r="AF3503" s="223"/>
      <c r="AG3503" s="223"/>
      <c r="AH3503" s="223"/>
      <c r="AI3503" s="223"/>
      <c r="AJ3503" s="223"/>
      <c r="AK3503" s="1034"/>
      <c r="AL3503" s="1035"/>
      <c r="AM3503" s="1035"/>
      <c r="AN3503" s="788"/>
      <c r="AO3503" s="789"/>
      <c r="AP3503" s="3"/>
      <c r="AQ3503" s="222">
        <f t="shared" si="1619"/>
        <v>1</v>
      </c>
    </row>
    <row r="3504" spans="2:56" s="162" customFormat="1" ht="12" customHeight="1" x14ac:dyDescent="0.15">
      <c r="B3504" s="1058"/>
      <c r="C3504" s="1063"/>
      <c r="D3504" s="1061"/>
      <c r="E3504" s="1061"/>
      <c r="F3504" s="1061"/>
      <c r="G3504" s="1061"/>
      <c r="H3504" s="1061"/>
      <c r="I3504" s="1061"/>
      <c r="J3504" s="1062"/>
      <c r="K3504" s="192"/>
      <c r="L3504" s="1038"/>
      <c r="M3504" s="1039"/>
      <c r="N3504" s="1038"/>
      <c r="O3504" s="1039"/>
      <c r="P3504" s="1034"/>
      <c r="Q3504" s="1036"/>
      <c r="R3504" s="408"/>
      <c r="S3504" s="408"/>
      <c r="T3504" s="408"/>
      <c r="U3504" s="1034"/>
      <c r="V3504" s="1036"/>
      <c r="W3504" s="1034"/>
      <c r="X3504" s="1035"/>
      <c r="Y3504" s="286"/>
      <c r="Z3504" s="286"/>
      <c r="AA3504" s="286"/>
      <c r="AB3504" s="286"/>
      <c r="AC3504" s="223"/>
      <c r="AD3504" s="223"/>
      <c r="AE3504" s="223"/>
      <c r="AF3504" s="223"/>
      <c r="AG3504" s="223"/>
      <c r="AH3504" s="223"/>
      <c r="AI3504" s="223"/>
      <c r="AJ3504" s="223"/>
      <c r="AK3504" s="1034"/>
      <c r="AL3504" s="1035"/>
      <c r="AM3504" s="1035"/>
      <c r="AN3504" s="788"/>
      <c r="AO3504" s="789"/>
      <c r="AP3504" s="3"/>
      <c r="AQ3504" s="222">
        <f t="shared" si="1619"/>
        <v>1</v>
      </c>
    </row>
    <row r="3505" spans="2:46" s="162" customFormat="1" ht="12" customHeight="1" x14ac:dyDescent="0.15">
      <c r="B3505" s="1058"/>
      <c r="C3505" s="1063"/>
      <c r="D3505" s="1061"/>
      <c r="E3505" s="1061"/>
      <c r="F3505" s="1061"/>
      <c r="G3505" s="1061"/>
      <c r="H3505" s="1061"/>
      <c r="I3505" s="1061"/>
      <c r="J3505" s="1062"/>
      <c r="K3505" s="192"/>
      <c r="L3505" s="1038"/>
      <c r="M3505" s="1039"/>
      <c r="N3505" s="1038"/>
      <c r="O3505" s="1039"/>
      <c r="P3505" s="1034"/>
      <c r="Q3505" s="1036"/>
      <c r="R3505" s="408"/>
      <c r="S3505" s="408"/>
      <c r="T3505" s="408"/>
      <c r="U3505" s="1034"/>
      <c r="V3505" s="1036"/>
      <c r="W3505" s="1034"/>
      <c r="X3505" s="1035"/>
      <c r="Y3505" s="286"/>
      <c r="Z3505" s="286"/>
      <c r="AA3505" s="286"/>
      <c r="AB3505" s="286"/>
      <c r="AC3505" s="223"/>
      <c r="AD3505" s="223"/>
      <c r="AE3505" s="223"/>
      <c r="AF3505" s="223"/>
      <c r="AG3505" s="223"/>
      <c r="AH3505" s="223"/>
      <c r="AI3505" s="223"/>
      <c r="AJ3505" s="223"/>
      <c r="AK3505" s="1034"/>
      <c r="AL3505" s="1035"/>
      <c r="AM3505" s="1035"/>
      <c r="AN3505" s="788"/>
      <c r="AO3505" s="789"/>
      <c r="AP3505" s="3"/>
      <c r="AQ3505" s="222">
        <f t="shared" si="1619"/>
        <v>1</v>
      </c>
    </row>
    <row r="3506" spans="2:46" s="162" customFormat="1" ht="12" customHeight="1" x14ac:dyDescent="0.15">
      <c r="B3506" s="1058"/>
      <c r="C3506" s="1063"/>
      <c r="D3506" s="1061"/>
      <c r="E3506" s="1061"/>
      <c r="F3506" s="1061"/>
      <c r="G3506" s="1061"/>
      <c r="H3506" s="1061"/>
      <c r="I3506" s="1061"/>
      <c r="J3506" s="1062"/>
      <c r="K3506" s="192"/>
      <c r="L3506" s="1038"/>
      <c r="M3506" s="1039"/>
      <c r="N3506" s="1038"/>
      <c r="O3506" s="1039"/>
      <c r="P3506" s="1034"/>
      <c r="Q3506" s="1036"/>
      <c r="R3506" s="408"/>
      <c r="S3506" s="408"/>
      <c r="T3506" s="408"/>
      <c r="U3506" s="1034"/>
      <c r="V3506" s="1036"/>
      <c r="W3506" s="1034"/>
      <c r="X3506" s="1035"/>
      <c r="Y3506" s="286"/>
      <c r="Z3506" s="286"/>
      <c r="AA3506" s="286"/>
      <c r="AB3506" s="286"/>
      <c r="AC3506" s="223"/>
      <c r="AD3506" s="223"/>
      <c r="AE3506" s="223"/>
      <c r="AF3506" s="223"/>
      <c r="AG3506" s="223"/>
      <c r="AH3506" s="223"/>
      <c r="AI3506" s="223"/>
      <c r="AJ3506" s="223"/>
      <c r="AK3506" s="1034"/>
      <c r="AL3506" s="1035"/>
      <c r="AM3506" s="1035"/>
      <c r="AN3506" s="788"/>
      <c r="AO3506" s="789"/>
      <c r="AP3506" s="3"/>
      <c r="AQ3506" s="222">
        <f t="shared" si="1619"/>
        <v>1</v>
      </c>
    </row>
    <row r="3507" spans="2:46" s="162" customFormat="1" ht="12" customHeight="1" x14ac:dyDescent="0.15">
      <c r="B3507" s="1058"/>
      <c r="C3507" s="1063"/>
      <c r="D3507" s="1061"/>
      <c r="E3507" s="1061"/>
      <c r="F3507" s="1061"/>
      <c r="G3507" s="1061"/>
      <c r="H3507" s="1061"/>
      <c r="I3507" s="1061"/>
      <c r="J3507" s="1062"/>
      <c r="K3507" s="192"/>
      <c r="L3507" s="1038"/>
      <c r="M3507" s="1039"/>
      <c r="N3507" s="1038"/>
      <c r="O3507" s="1039"/>
      <c r="P3507" s="1034"/>
      <c r="Q3507" s="1036"/>
      <c r="R3507" s="408"/>
      <c r="S3507" s="408"/>
      <c r="T3507" s="408"/>
      <c r="U3507" s="1034"/>
      <c r="V3507" s="1036"/>
      <c r="W3507" s="1034"/>
      <c r="X3507" s="1035"/>
      <c r="Y3507" s="286"/>
      <c r="Z3507" s="286"/>
      <c r="AA3507" s="286"/>
      <c r="AB3507" s="286"/>
      <c r="AC3507" s="223"/>
      <c r="AD3507" s="223"/>
      <c r="AE3507" s="223"/>
      <c r="AF3507" s="223"/>
      <c r="AG3507" s="223"/>
      <c r="AH3507" s="223"/>
      <c r="AI3507" s="223"/>
      <c r="AJ3507" s="223"/>
      <c r="AK3507" s="1034"/>
      <c r="AL3507" s="1035"/>
      <c r="AM3507" s="1035"/>
      <c r="AN3507" s="788"/>
      <c r="AO3507" s="789"/>
      <c r="AP3507" s="3"/>
      <c r="AQ3507" s="222">
        <f t="shared" si="1619"/>
        <v>1</v>
      </c>
    </row>
    <row r="3508" spans="2:46" s="162" customFormat="1" ht="12" customHeight="1" x14ac:dyDescent="0.15">
      <c r="B3508" s="1058"/>
      <c r="C3508" s="1063"/>
      <c r="D3508" s="1061"/>
      <c r="E3508" s="1061"/>
      <c r="F3508" s="1061"/>
      <c r="G3508" s="1061"/>
      <c r="H3508" s="1061"/>
      <c r="I3508" s="1061"/>
      <c r="J3508" s="1062"/>
      <c r="K3508" s="192"/>
      <c r="L3508" s="1038"/>
      <c r="M3508" s="1039"/>
      <c r="N3508" s="1038"/>
      <c r="O3508" s="1039"/>
      <c r="P3508" s="1034"/>
      <c r="Q3508" s="1036"/>
      <c r="R3508" s="408"/>
      <c r="S3508" s="408"/>
      <c r="T3508" s="408"/>
      <c r="U3508" s="1034"/>
      <c r="V3508" s="1036"/>
      <c r="W3508" s="1034"/>
      <c r="X3508" s="1035"/>
      <c r="Y3508" s="286"/>
      <c r="Z3508" s="286"/>
      <c r="AA3508" s="286"/>
      <c r="AB3508" s="286"/>
      <c r="AC3508" s="223"/>
      <c r="AD3508" s="223"/>
      <c r="AE3508" s="223"/>
      <c r="AF3508" s="223"/>
      <c r="AG3508" s="223"/>
      <c r="AH3508" s="223"/>
      <c r="AI3508" s="223"/>
      <c r="AJ3508" s="223"/>
      <c r="AK3508" s="1034"/>
      <c r="AL3508" s="1035"/>
      <c r="AM3508" s="1035"/>
      <c r="AN3508" s="788"/>
      <c r="AO3508" s="789"/>
      <c r="AP3508" s="3"/>
      <c r="AQ3508" s="222">
        <f t="shared" si="1619"/>
        <v>1</v>
      </c>
    </row>
    <row r="3509" spans="2:46" s="162" customFormat="1" ht="12" customHeight="1" x14ac:dyDescent="0.15">
      <c r="B3509" s="1058"/>
      <c r="C3509" s="1063"/>
      <c r="D3509" s="1061"/>
      <c r="E3509" s="1061"/>
      <c r="F3509" s="1061"/>
      <c r="G3509" s="1061"/>
      <c r="H3509" s="1061"/>
      <c r="I3509" s="1061"/>
      <c r="J3509" s="1062"/>
      <c r="K3509" s="1016" t="s">
        <v>216</v>
      </c>
      <c r="L3509" s="1016" t="s">
        <v>215</v>
      </c>
      <c r="M3509" s="1016"/>
      <c r="N3509" s="1016"/>
      <c r="O3509" s="1016"/>
      <c r="P3509" s="1016"/>
      <c r="Q3509" s="1016"/>
      <c r="R3509" s="1016"/>
      <c r="S3509" s="1016"/>
      <c r="T3509" s="1016"/>
      <c r="U3509" s="1016"/>
      <c r="V3509" s="1016"/>
      <c r="W3509" s="1016"/>
      <c r="X3509" s="1016"/>
      <c r="Y3509" s="1040" t="s">
        <v>466</v>
      </c>
      <c r="Z3509" s="1041"/>
      <c r="AA3509" s="1041"/>
      <c r="AB3509" s="1042"/>
      <c r="AC3509" s="224">
        <f t="shared" ref="AC3509:AJ3509" si="1620">SUM(AC3489:AC3508)</f>
        <v>0</v>
      </c>
      <c r="AD3509" s="224">
        <f t="shared" si="1620"/>
        <v>0</v>
      </c>
      <c r="AE3509" s="224">
        <f t="shared" si="1620"/>
        <v>0</v>
      </c>
      <c r="AF3509" s="224">
        <f t="shared" si="1620"/>
        <v>0</v>
      </c>
      <c r="AG3509" s="224">
        <f t="shared" si="1620"/>
        <v>0</v>
      </c>
      <c r="AH3509" s="224">
        <f t="shared" si="1620"/>
        <v>0</v>
      </c>
      <c r="AI3509" s="224">
        <f t="shared" si="1620"/>
        <v>0</v>
      </c>
      <c r="AJ3509" s="224">
        <f t="shared" si="1620"/>
        <v>0</v>
      </c>
      <c r="AK3509" s="1040" t="s">
        <v>214</v>
      </c>
      <c r="AL3509" s="1041"/>
      <c r="AM3509" s="1041"/>
      <c r="AN3509" s="788"/>
      <c r="AO3509" s="789"/>
      <c r="AP3509" s="3"/>
    </row>
    <row r="3510" spans="2:46" s="162" customFormat="1" ht="12" customHeight="1" x14ac:dyDescent="0.15">
      <c r="B3510" s="1058"/>
      <c r="C3510" s="1063"/>
      <c r="D3510" s="1061"/>
      <c r="E3510" s="1061"/>
      <c r="F3510" s="1061"/>
      <c r="G3510" s="1061"/>
      <c r="H3510" s="1061"/>
      <c r="I3510" s="1061"/>
      <c r="J3510" s="1062"/>
      <c r="K3510" s="1016"/>
      <c r="L3510" s="1016" t="s">
        <v>467</v>
      </c>
      <c r="M3510" s="1016"/>
      <c r="N3510" s="1016"/>
      <c r="O3510" s="1016" t="s">
        <v>213</v>
      </c>
      <c r="P3510" s="1016"/>
      <c r="Q3510" s="1016"/>
      <c r="R3510" s="1016"/>
      <c r="S3510" s="1016"/>
      <c r="T3510" s="1016"/>
      <c r="U3510" s="1016"/>
      <c r="V3510" s="1016"/>
      <c r="W3510" s="1016"/>
      <c r="X3510" s="1016"/>
      <c r="Y3510" s="193">
        <f>COUNTIF(Y3489:Y3508,"○")</f>
        <v>0</v>
      </c>
      <c r="Z3510" s="193">
        <f>COUNTIF(Z3489:Z3508,"○")</f>
        <v>0</v>
      </c>
      <c r="AA3510" s="193">
        <f>COUNTIF(AA3489:AA3508,"○")</f>
        <v>0</v>
      </c>
      <c r="AB3510" s="193">
        <f>COUNTIF(AB3489:AB3508,"○")</f>
        <v>0</v>
      </c>
      <c r="AC3510" s="193">
        <f t="shared" ref="AC3510:AJ3510" si="1621">COUNT(AC3489:AC3508)</f>
        <v>0</v>
      </c>
      <c r="AD3510" s="193">
        <f t="shared" si="1621"/>
        <v>0</v>
      </c>
      <c r="AE3510" s="193">
        <f t="shared" si="1621"/>
        <v>0</v>
      </c>
      <c r="AF3510" s="193">
        <f t="shared" si="1621"/>
        <v>0</v>
      </c>
      <c r="AG3510" s="193">
        <f t="shared" si="1621"/>
        <v>0</v>
      </c>
      <c r="AH3510" s="193">
        <f t="shared" si="1621"/>
        <v>0</v>
      </c>
      <c r="AI3510" s="193">
        <f t="shared" si="1621"/>
        <v>0</v>
      </c>
      <c r="AJ3510" s="193">
        <f t="shared" si="1621"/>
        <v>0</v>
      </c>
      <c r="AK3510" s="1043"/>
      <c r="AL3510" s="1044"/>
      <c r="AM3510" s="1044"/>
      <c r="AN3510" s="1044"/>
      <c r="AO3510" s="1045"/>
      <c r="AP3510" s="3"/>
    </row>
    <row r="3511" spans="2:46" ht="12" customHeight="1" x14ac:dyDescent="0.15">
      <c r="B3511" s="1058"/>
      <c r="C3511" s="1063"/>
      <c r="D3511" s="1061"/>
      <c r="E3511" s="1061"/>
      <c r="F3511" s="1061"/>
      <c r="G3511" s="1061"/>
      <c r="H3511" s="1061"/>
      <c r="I3511" s="1061"/>
      <c r="J3511" s="1062"/>
      <c r="K3511" s="1016"/>
      <c r="L3511" s="1016"/>
      <c r="M3511" s="1016"/>
      <c r="N3511" s="1016"/>
      <c r="O3511" s="1016" t="s">
        <v>468</v>
      </c>
      <c r="P3511" s="1016"/>
      <c r="Q3511" s="1016"/>
      <c r="R3511" s="1016"/>
      <c r="S3511" s="1016"/>
      <c r="T3511" s="1016"/>
      <c r="U3511" s="1016"/>
      <c r="V3511" s="1016"/>
      <c r="W3511" s="1016"/>
      <c r="X3511" s="1016"/>
      <c r="Y3511" s="1034" t="str">
        <f>IF(Y3510&gt;0,"Ⅳ",IF(Z3510&gt;0,"Ⅲ",IF(AA3510&gt;0,"Ⅱa",IF(AB3510&gt;0,"Ⅱb","Ⅰ"))))</f>
        <v>Ⅰ</v>
      </c>
      <c r="Z3511" s="1035"/>
      <c r="AA3511" s="1035"/>
      <c r="AB3511" s="1036"/>
      <c r="AC3511" s="1034" t="str">
        <f>IF(AC3510&gt;0,"Ⅳ",IF(AD3510&gt;0,"Ⅲ",IF(AE3510&gt;0,"Ⅱa",IF(AF3510&gt;0,"Ⅱb","Ⅰ"))))</f>
        <v>Ⅰ</v>
      </c>
      <c r="AD3511" s="1035"/>
      <c r="AE3511" s="1035"/>
      <c r="AF3511" s="1036"/>
      <c r="AG3511" s="1034" t="str">
        <f>IF(AG3510&gt;0,"Ⅳ",IF(AH3510&gt;0,"Ⅲ",IF(AI3510&gt;0,"Ⅱa",IF(AJ3510&gt;0,"Ⅱb","Ⅰ"))))</f>
        <v>Ⅰ</v>
      </c>
      <c r="AH3511" s="1035"/>
      <c r="AI3511" s="1035"/>
      <c r="AJ3511" s="1036"/>
      <c r="AK3511" s="1046"/>
      <c r="AL3511" s="1047"/>
      <c r="AM3511" s="1047"/>
      <c r="AN3511" s="1047"/>
      <c r="AO3511" s="1048"/>
      <c r="AP3511" s="3"/>
      <c r="AQ3511" s="282" t="s">
        <v>312</v>
      </c>
      <c r="AR3511" s="282" t="s">
        <v>313</v>
      </c>
      <c r="AS3511" s="699" t="s">
        <v>316</v>
      </c>
      <c r="AT3511" s="1026"/>
    </row>
    <row r="3512" spans="2:46" ht="12" customHeight="1" x14ac:dyDescent="0.15">
      <c r="B3512" s="1058"/>
      <c r="C3512" s="1063"/>
      <c r="D3512" s="1061"/>
      <c r="E3512" s="1061"/>
      <c r="F3512" s="1061"/>
      <c r="G3512" s="1061"/>
      <c r="H3512" s="1061"/>
      <c r="I3512" s="1061"/>
      <c r="J3512" s="1062"/>
      <c r="K3512" s="1016"/>
      <c r="L3512" s="1016" t="s">
        <v>469</v>
      </c>
      <c r="M3512" s="1016"/>
      <c r="N3512" s="1016"/>
      <c r="O3512" s="1016" t="s">
        <v>212</v>
      </c>
      <c r="P3512" s="1016"/>
      <c r="Q3512" s="1016"/>
      <c r="R3512" s="1016"/>
      <c r="S3512" s="1016"/>
      <c r="T3512" s="1016"/>
      <c r="U3512" s="1016"/>
      <c r="V3512" s="1016"/>
      <c r="W3512" s="1016"/>
      <c r="X3512" s="1016"/>
      <c r="Y3512" s="187" t="s">
        <v>32</v>
      </c>
      <c r="Z3512" s="187" t="s">
        <v>33</v>
      </c>
      <c r="AA3512" s="1027" t="s">
        <v>34</v>
      </c>
      <c r="AB3512" s="1027"/>
      <c r="AC3512" s="187" t="s">
        <v>32</v>
      </c>
      <c r="AD3512" s="187" t="s">
        <v>33</v>
      </c>
      <c r="AE3512" s="1027" t="s">
        <v>34</v>
      </c>
      <c r="AF3512" s="1027"/>
      <c r="AG3512" s="187" t="s">
        <v>32</v>
      </c>
      <c r="AH3512" s="187" t="s">
        <v>33</v>
      </c>
      <c r="AI3512" s="1027" t="s">
        <v>34</v>
      </c>
      <c r="AJ3512" s="1027"/>
      <c r="AK3512" s="1046"/>
      <c r="AL3512" s="1047"/>
      <c r="AM3512" s="1047"/>
      <c r="AN3512" s="1047"/>
      <c r="AO3512" s="1048"/>
      <c r="AP3512" s="3"/>
      <c r="AQ3512" s="1028">
        <f>+Y3510+Z3510</f>
        <v>0</v>
      </c>
      <c r="AR3512" s="1029"/>
      <c r="AS3512" s="1028">
        <f>+AA3510+AB3510</f>
        <v>0</v>
      </c>
      <c r="AT3512" s="1029"/>
    </row>
    <row r="3513" spans="2:46" ht="12" customHeight="1" x14ac:dyDescent="0.15">
      <c r="B3513" s="1058"/>
      <c r="C3513" s="1063"/>
      <c r="D3513" s="1061"/>
      <c r="E3513" s="1061"/>
      <c r="F3513" s="1061"/>
      <c r="G3513" s="1061"/>
      <c r="H3513" s="1061"/>
      <c r="I3513" s="1061"/>
      <c r="J3513" s="1062"/>
      <c r="K3513" s="1016"/>
      <c r="L3513" s="1016"/>
      <c r="M3513" s="1016"/>
      <c r="N3513" s="1016"/>
      <c r="O3513" s="1016" t="s">
        <v>470</v>
      </c>
      <c r="P3513" s="1016"/>
      <c r="Q3513" s="1016"/>
      <c r="R3513" s="1016"/>
      <c r="S3513" s="1016"/>
      <c r="T3513" s="1016"/>
      <c r="U3513" s="1016"/>
      <c r="V3513" s="1016"/>
      <c r="W3513" s="1016"/>
      <c r="X3513" s="1016"/>
      <c r="Y3513" s="193" t="str">
        <f>IF(Y3510=0,"",1)</f>
        <v/>
      </c>
      <c r="Z3513" s="193" t="str">
        <f>IF(Z3510=0,"",1)</f>
        <v/>
      </c>
      <c r="AA3513" s="1030" t="str">
        <f>IF(AQ3512=1,"",IF(AS3512&gt;0,1,""))</f>
        <v/>
      </c>
      <c r="AB3513" s="1031"/>
      <c r="AC3513" s="193">
        <f>+AC3510</f>
        <v>0</v>
      </c>
      <c r="AD3513" s="193">
        <f>AD3510</f>
        <v>0</v>
      </c>
      <c r="AE3513" s="1030">
        <f>AE3510+AF3510</f>
        <v>0</v>
      </c>
      <c r="AF3513" s="1031"/>
      <c r="AG3513" s="193">
        <f>AG3510</f>
        <v>0</v>
      </c>
      <c r="AH3513" s="193">
        <f>AH3510</f>
        <v>0</v>
      </c>
      <c r="AI3513" s="1030">
        <f>AI3510+AJ3510</f>
        <v>0</v>
      </c>
      <c r="AJ3513" s="1031"/>
      <c r="AK3513" s="1046"/>
      <c r="AL3513" s="1047"/>
      <c r="AM3513" s="1047"/>
      <c r="AN3513" s="1047"/>
      <c r="AO3513" s="1048"/>
      <c r="AP3513" s="3"/>
      <c r="AQ3513" s="197">
        <f>+Y3510+AC3513+AG3513</f>
        <v>0</v>
      </c>
      <c r="AR3513" s="197">
        <f>+Z3510+AD3513+AH3513</f>
        <v>0</v>
      </c>
      <c r="AS3513" s="1032">
        <f>+AS3512+AE3513+AI3513</f>
        <v>0</v>
      </c>
      <c r="AT3513" s="1033"/>
    </row>
    <row r="3514" spans="2:46" ht="12" customHeight="1" x14ac:dyDescent="0.15">
      <c r="B3514" s="1058"/>
      <c r="C3514" s="1063"/>
      <c r="D3514" s="1061"/>
      <c r="E3514" s="1061"/>
      <c r="F3514" s="1061"/>
      <c r="G3514" s="1061"/>
      <c r="H3514" s="1061"/>
      <c r="I3514" s="1061"/>
      <c r="J3514" s="1062"/>
      <c r="K3514" s="1016"/>
      <c r="L3514" s="1016"/>
      <c r="M3514" s="1016"/>
      <c r="N3514" s="1016"/>
      <c r="O3514" s="1016" t="s">
        <v>471</v>
      </c>
      <c r="P3514" s="1016"/>
      <c r="Q3514" s="1016"/>
      <c r="R3514" s="1016"/>
      <c r="S3514" s="1016"/>
      <c r="T3514" s="1016"/>
      <c r="U3514" s="1016"/>
      <c r="V3514" s="1016"/>
      <c r="W3514" s="1016"/>
      <c r="X3514" s="1016"/>
      <c r="Y3514" s="1034" t="s">
        <v>875</v>
      </c>
      <c r="Z3514" s="1035"/>
      <c r="AA3514" s="1035"/>
      <c r="AB3514" s="1036"/>
      <c r="AC3514" s="1034" t="str">
        <f>IF(AC3513&gt;0,"Ⅳ",IF(AD3513&gt;0,"Ⅲ",IF(AE3513&gt;0,"Ⅱ","Ⅰ")))</f>
        <v>Ⅰ</v>
      </c>
      <c r="AD3514" s="1035"/>
      <c r="AE3514" s="1035"/>
      <c r="AF3514" s="1036"/>
      <c r="AG3514" s="1034" t="str">
        <f>IF(AG3513&gt;0,"Ⅳ",IF(AH3513&gt;0,"Ⅲ",IF(AI3513&gt;0,"Ⅱ","Ⅰ")))</f>
        <v>Ⅰ</v>
      </c>
      <c r="AH3514" s="1035"/>
      <c r="AI3514" s="1035"/>
      <c r="AJ3514" s="1036"/>
      <c r="AK3514" s="1046"/>
      <c r="AL3514" s="1047"/>
      <c r="AM3514" s="1047"/>
      <c r="AN3514" s="1047"/>
      <c r="AO3514" s="1048"/>
      <c r="AP3514" s="3"/>
      <c r="AQ3514" s="1037" t="str">
        <f>IF(AQ3513&gt;0,"Ⅳ",IF(AR3513&gt;0,"Ⅲ",IF(AS3513&gt;0,"Ⅱ","Ⅰ")))</f>
        <v>Ⅰ</v>
      </c>
      <c r="AR3514" s="1037"/>
      <c r="AS3514" s="1037"/>
      <c r="AT3514" s="1037"/>
    </row>
    <row r="3515" spans="2:46" ht="12" customHeight="1" x14ac:dyDescent="0.15">
      <c r="B3515" s="1058"/>
      <c r="C3515" s="1063"/>
      <c r="D3515" s="1061"/>
      <c r="E3515" s="1061"/>
      <c r="F3515" s="1061"/>
      <c r="G3515" s="1061"/>
      <c r="H3515" s="1061"/>
      <c r="I3515" s="1061"/>
      <c r="J3515" s="1062"/>
      <c r="K3515" s="1016"/>
      <c r="L3515" s="1016"/>
      <c r="M3515" s="1016"/>
      <c r="N3515" s="1016"/>
      <c r="O3515" s="1016" t="s">
        <v>472</v>
      </c>
      <c r="P3515" s="1016"/>
      <c r="Q3515" s="1016"/>
      <c r="R3515" s="1016"/>
      <c r="S3515" s="1016"/>
      <c r="T3515" s="1016"/>
      <c r="U3515" s="1016"/>
      <c r="V3515" s="1016"/>
      <c r="W3515" s="1016"/>
      <c r="X3515" s="1016"/>
      <c r="Y3515" s="1034" t="str">
        <f>IF(COUNTIF(Y3514:AJ3514,"Ⅳ")&gt;0,"Ⅳ",IF(COUNTIF(Y3514:AJ3514,"Ⅲ")&gt;0,"Ⅲ",IF(COUNTIF(Y3514:AJ3514,"Ⅱ")&gt;0,"Ⅱ","Ⅰ")))</f>
        <v>Ⅰ</v>
      </c>
      <c r="Z3515" s="1035"/>
      <c r="AA3515" s="1035"/>
      <c r="AB3515" s="1035"/>
      <c r="AC3515" s="1035"/>
      <c r="AD3515" s="1035"/>
      <c r="AE3515" s="1035"/>
      <c r="AF3515" s="1035"/>
      <c r="AG3515" s="1035"/>
      <c r="AH3515" s="1035"/>
      <c r="AI3515" s="1035"/>
      <c r="AJ3515" s="1036"/>
      <c r="AK3515" s="1049"/>
      <c r="AL3515" s="1050"/>
      <c r="AM3515" s="1050"/>
      <c r="AN3515" s="1050"/>
      <c r="AO3515" s="1051"/>
      <c r="AP3515" s="3"/>
    </row>
    <row r="3516" spans="2:46" ht="14.25" customHeight="1" x14ac:dyDescent="0.15">
      <c r="B3516" s="1058"/>
      <c r="C3516" s="1063"/>
      <c r="D3516" s="1061"/>
      <c r="E3516" s="1061"/>
      <c r="F3516" s="1061"/>
      <c r="G3516" s="1061"/>
      <c r="H3516" s="1061"/>
      <c r="I3516" s="1061"/>
      <c r="J3516" s="1062"/>
      <c r="K3516" s="1016" t="s">
        <v>169</v>
      </c>
      <c r="L3516" s="1017"/>
      <c r="M3516" s="1017"/>
      <c r="N3516" s="1017"/>
      <c r="O3516" s="1017"/>
      <c r="P3516" s="1017"/>
      <c r="Q3516" s="1017"/>
      <c r="R3516" s="1017"/>
      <c r="S3516" s="1017"/>
      <c r="T3516" s="1017"/>
      <c r="U3516" s="1017"/>
      <c r="V3516" s="1017"/>
      <c r="W3516" s="1017"/>
      <c r="X3516" s="1017"/>
      <c r="Y3516" s="1017"/>
      <c r="Z3516" s="1017"/>
      <c r="AA3516" s="1017"/>
      <c r="AB3516" s="1017"/>
      <c r="AC3516" s="1017"/>
      <c r="AD3516" s="1017"/>
      <c r="AE3516" s="1017"/>
      <c r="AF3516" s="1017"/>
      <c r="AG3516" s="1017"/>
      <c r="AH3516" s="1017"/>
      <c r="AI3516" s="1017"/>
      <c r="AJ3516" s="1017"/>
      <c r="AK3516" s="1017"/>
      <c r="AL3516" s="1017"/>
      <c r="AM3516" s="1017"/>
      <c r="AN3516" s="1017"/>
      <c r="AO3516" s="1017"/>
      <c r="AP3516" s="3"/>
    </row>
    <row r="3517" spans="2:46" ht="14.25" customHeight="1" x14ac:dyDescent="0.15">
      <c r="B3517" s="1058"/>
      <c r="C3517" s="1063"/>
      <c r="D3517" s="1061"/>
      <c r="E3517" s="1061"/>
      <c r="F3517" s="1061"/>
      <c r="G3517" s="1061"/>
      <c r="H3517" s="1061"/>
      <c r="I3517" s="1061"/>
      <c r="J3517" s="1062"/>
      <c r="K3517" s="1016"/>
      <c r="L3517" s="1017"/>
      <c r="M3517" s="1017"/>
      <c r="N3517" s="1017"/>
      <c r="O3517" s="1017"/>
      <c r="P3517" s="1017"/>
      <c r="Q3517" s="1017"/>
      <c r="R3517" s="1017"/>
      <c r="S3517" s="1017"/>
      <c r="T3517" s="1017"/>
      <c r="U3517" s="1017"/>
      <c r="V3517" s="1017"/>
      <c r="W3517" s="1017"/>
      <c r="X3517" s="1017"/>
      <c r="Y3517" s="1017"/>
      <c r="Z3517" s="1017"/>
      <c r="AA3517" s="1017"/>
      <c r="AB3517" s="1017"/>
      <c r="AC3517" s="1017"/>
      <c r="AD3517" s="1017"/>
      <c r="AE3517" s="1017"/>
      <c r="AF3517" s="1017"/>
      <c r="AG3517" s="1017"/>
      <c r="AH3517" s="1017"/>
      <c r="AI3517" s="1017"/>
      <c r="AJ3517" s="1017"/>
      <c r="AK3517" s="1017"/>
      <c r="AL3517" s="1017"/>
      <c r="AM3517" s="1017"/>
      <c r="AN3517" s="1017"/>
      <c r="AO3517" s="1017"/>
      <c r="AP3517" s="3"/>
    </row>
    <row r="3518" spans="2:46" ht="12" customHeight="1" x14ac:dyDescent="0.15">
      <c r="B3518" s="1058"/>
      <c r="C3518" s="1063"/>
      <c r="D3518" s="1061"/>
      <c r="E3518" s="1061"/>
      <c r="F3518" s="1061"/>
      <c r="G3518" s="1061"/>
      <c r="H3518" s="1061"/>
      <c r="I3518" s="1061"/>
      <c r="J3518" s="1062"/>
      <c r="K3518" s="1018" t="s">
        <v>473</v>
      </c>
      <c r="L3518" s="1018"/>
      <c r="M3518" s="1018"/>
      <c r="N3518" s="1018"/>
      <c r="O3518" s="1018"/>
      <c r="P3518" s="1018"/>
      <c r="Q3518" s="1018"/>
      <c r="R3518" s="1018"/>
      <c r="S3518" s="1018"/>
      <c r="T3518" s="1018"/>
      <c r="U3518" s="1018"/>
      <c r="V3518" s="1018"/>
      <c r="W3518" s="1018"/>
      <c r="X3518" s="1018"/>
      <c r="Y3518" s="1018"/>
      <c r="Z3518" s="1018"/>
      <c r="AA3518" s="1018"/>
      <c r="AB3518" s="1018"/>
      <c r="AC3518" s="1018"/>
      <c r="AD3518" s="1018"/>
      <c r="AE3518" s="1018"/>
      <c r="AF3518" s="1018"/>
      <c r="AG3518" s="1018"/>
      <c r="AH3518" s="1018"/>
      <c r="AI3518" s="1018"/>
      <c r="AJ3518" s="1018"/>
      <c r="AK3518" s="1018"/>
      <c r="AL3518" s="1018"/>
      <c r="AM3518" s="1018"/>
      <c r="AN3518" s="1018"/>
      <c r="AO3518" s="1018"/>
      <c r="AP3518" s="3"/>
    </row>
    <row r="3519" spans="2:46" ht="12" customHeight="1" x14ac:dyDescent="0.15">
      <c r="B3519" s="1058"/>
      <c r="C3519" s="1063"/>
      <c r="D3519" s="1061"/>
      <c r="E3519" s="1061"/>
      <c r="F3519" s="1061"/>
      <c r="G3519" s="1061"/>
      <c r="H3519" s="1061"/>
      <c r="I3519" s="1061"/>
      <c r="J3519" s="1062"/>
      <c r="K3519" s="1019" t="s">
        <v>523</v>
      </c>
      <c r="L3519" s="1019"/>
      <c r="M3519" s="1019"/>
      <c r="N3519" s="1019"/>
      <c r="O3519" s="1019"/>
      <c r="P3519" s="1019"/>
      <c r="Q3519" s="1019"/>
      <c r="R3519" s="1019"/>
      <c r="S3519" s="1019"/>
      <c r="T3519" s="1019"/>
      <c r="U3519" s="1019"/>
      <c r="V3519" s="1019"/>
      <c r="W3519" s="1019"/>
      <c r="X3519" s="1019"/>
      <c r="Y3519" s="1019"/>
      <c r="Z3519" s="1019"/>
      <c r="AA3519" s="1019"/>
      <c r="AB3519" s="1019"/>
      <c r="AC3519" s="1019"/>
      <c r="AD3519" s="1019"/>
      <c r="AE3519" s="1019"/>
      <c r="AF3519" s="1019"/>
      <c r="AG3519" s="1019"/>
      <c r="AH3519" s="1019"/>
      <c r="AI3519" s="1019"/>
      <c r="AJ3519" s="1019"/>
      <c r="AK3519" s="1019"/>
      <c r="AL3519" s="1019"/>
      <c r="AM3519" s="1019"/>
      <c r="AN3519" s="1019"/>
      <c r="AO3519" s="1019"/>
      <c r="AP3519" s="3"/>
    </row>
    <row r="3520" spans="2:46" ht="12" customHeight="1" x14ac:dyDescent="0.15">
      <c r="B3520" s="1058"/>
      <c r="C3520" s="1063"/>
      <c r="D3520" s="1061"/>
      <c r="E3520" s="1061"/>
      <c r="F3520" s="1061"/>
      <c r="G3520" s="1061"/>
      <c r="H3520" s="1061"/>
      <c r="I3520" s="1061"/>
      <c r="J3520" s="1062"/>
      <c r="K3520" s="194" t="s">
        <v>474</v>
      </c>
      <c r="L3520" s="195"/>
      <c r="M3520" s="195"/>
      <c r="N3520" s="195"/>
      <c r="O3520" s="195"/>
      <c r="P3520" s="195"/>
      <c r="Q3520" s="195"/>
      <c r="R3520" s="195"/>
      <c r="S3520" s="195"/>
      <c r="T3520" s="195"/>
      <c r="U3520" s="195"/>
      <c r="V3520" s="195"/>
      <c r="W3520" s="195"/>
      <c r="X3520" s="195"/>
      <c r="Y3520" s="195"/>
      <c r="Z3520" s="195"/>
      <c r="AA3520" s="195"/>
      <c r="AB3520" s="195"/>
      <c r="AC3520" s="195"/>
      <c r="AD3520" s="195"/>
      <c r="AE3520" s="195"/>
      <c r="AF3520" s="195"/>
      <c r="AG3520" s="195"/>
      <c r="AH3520" s="195"/>
      <c r="AI3520" s="195"/>
      <c r="AJ3520" s="195"/>
      <c r="AK3520" s="195"/>
      <c r="AL3520" s="195"/>
      <c r="AM3520" s="195"/>
      <c r="AN3520" s="195"/>
      <c r="AO3520" s="196"/>
      <c r="AP3520" s="3"/>
    </row>
    <row r="3521" spans="2:86" ht="12" customHeight="1" x14ac:dyDescent="0.15">
      <c r="B3521" s="1058"/>
      <c r="C3521" s="1063"/>
      <c r="D3521" s="1061"/>
      <c r="E3521" s="1061"/>
      <c r="F3521" s="1061"/>
      <c r="G3521" s="1061"/>
      <c r="H3521" s="1061"/>
      <c r="I3521" s="1061"/>
      <c r="J3521" s="1062"/>
      <c r="K3521" s="194" t="s">
        <v>475</v>
      </c>
      <c r="L3521" s="195"/>
      <c r="M3521" s="195"/>
      <c r="N3521" s="195"/>
      <c r="O3521" s="195"/>
      <c r="P3521" s="195"/>
      <c r="Q3521" s="195"/>
      <c r="R3521" s="195"/>
      <c r="S3521" s="195"/>
      <c r="T3521" s="195"/>
      <c r="U3521" s="195"/>
      <c r="V3521" s="195"/>
      <c r="W3521" s="195"/>
      <c r="X3521" s="195"/>
      <c r="Y3521" s="195"/>
      <c r="Z3521" s="195"/>
      <c r="AA3521" s="195"/>
      <c r="AB3521" s="195"/>
      <c r="AC3521" s="195"/>
      <c r="AD3521" s="195"/>
      <c r="AE3521" s="195"/>
      <c r="AF3521" s="195"/>
      <c r="AG3521" s="195"/>
      <c r="AH3521" s="195"/>
      <c r="AI3521" s="195"/>
      <c r="AJ3521" s="195"/>
      <c r="AK3521" s="195"/>
      <c r="AL3521" s="195"/>
      <c r="AM3521" s="195"/>
      <c r="AN3521" s="195"/>
      <c r="AO3521" s="196"/>
      <c r="AP3521" s="3"/>
    </row>
    <row r="3522" spans="2:86" ht="12" customHeight="1" x14ac:dyDescent="0.15">
      <c r="B3522" s="1058"/>
      <c r="C3522" s="1063"/>
      <c r="D3522" s="1061"/>
      <c r="E3522" s="1061"/>
      <c r="F3522" s="1061"/>
      <c r="G3522" s="1061"/>
      <c r="H3522" s="1061"/>
      <c r="I3522" s="1061"/>
      <c r="J3522" s="1062"/>
      <c r="K3522" s="1020" t="s">
        <v>476</v>
      </c>
      <c r="L3522" s="1021"/>
      <c r="M3522" s="1021"/>
      <c r="N3522" s="1021"/>
      <c r="O3522" s="1021"/>
      <c r="P3522" s="1021"/>
      <c r="Q3522" s="1021"/>
      <c r="R3522" s="1021"/>
      <c r="S3522" s="1021"/>
      <c r="T3522" s="1021"/>
      <c r="U3522" s="1021"/>
      <c r="V3522" s="1021"/>
      <c r="W3522" s="1021"/>
      <c r="X3522" s="1021"/>
      <c r="Y3522" s="1021"/>
      <c r="Z3522" s="1021"/>
      <c r="AA3522" s="1021"/>
      <c r="AB3522" s="1021"/>
      <c r="AC3522" s="1021"/>
      <c r="AD3522" s="1021"/>
      <c r="AE3522" s="1021"/>
      <c r="AF3522" s="1021"/>
      <c r="AG3522" s="1021"/>
      <c r="AH3522" s="1021"/>
      <c r="AI3522" s="1021"/>
      <c r="AJ3522" s="1021"/>
      <c r="AK3522" s="1021"/>
      <c r="AL3522" s="1021"/>
      <c r="AM3522" s="1021"/>
      <c r="AN3522" s="1021"/>
      <c r="AO3522" s="1022"/>
      <c r="AP3522" s="3"/>
    </row>
    <row r="3523" spans="2:86" ht="12" customHeight="1" x14ac:dyDescent="0.15">
      <c r="B3523" s="591"/>
      <c r="C3523" s="1064"/>
      <c r="D3523" s="1065"/>
      <c r="E3523" s="1065"/>
      <c r="F3523" s="1065"/>
      <c r="G3523" s="1065"/>
      <c r="H3523" s="1065"/>
      <c r="I3523" s="1065"/>
      <c r="J3523" s="1066"/>
      <c r="K3523" s="1023"/>
      <c r="L3523" s="1024"/>
      <c r="M3523" s="1024"/>
      <c r="N3523" s="1024"/>
      <c r="O3523" s="1024"/>
      <c r="P3523" s="1024"/>
      <c r="Q3523" s="1024"/>
      <c r="R3523" s="1024"/>
      <c r="S3523" s="1024"/>
      <c r="T3523" s="1024"/>
      <c r="U3523" s="1024"/>
      <c r="V3523" s="1024"/>
      <c r="W3523" s="1024"/>
      <c r="X3523" s="1024"/>
      <c r="Y3523" s="1024"/>
      <c r="Z3523" s="1024"/>
      <c r="AA3523" s="1024"/>
      <c r="AB3523" s="1024"/>
      <c r="AC3523" s="1024"/>
      <c r="AD3523" s="1024"/>
      <c r="AE3523" s="1024"/>
      <c r="AF3523" s="1024"/>
      <c r="AG3523" s="1024"/>
      <c r="AH3523" s="1024"/>
      <c r="AI3523" s="1024"/>
      <c r="AJ3523" s="1024"/>
      <c r="AK3523" s="1024"/>
      <c r="AL3523" s="1024"/>
      <c r="AM3523" s="1024"/>
      <c r="AN3523" s="1024"/>
      <c r="AO3523" s="1025"/>
      <c r="AP3523" s="3"/>
    </row>
    <row r="3524" spans="2:86" s="9" customFormat="1" ht="12" customHeight="1" x14ac:dyDescent="0.15">
      <c r="B3524" s="3" t="s">
        <v>527</v>
      </c>
      <c r="AQ3524" s="162"/>
      <c r="AR3524" s="162"/>
      <c r="AS3524" s="162"/>
      <c r="AT3524" s="162"/>
      <c r="AU3524" s="162"/>
      <c r="AV3524" s="162"/>
      <c r="AW3524" s="162"/>
      <c r="AX3524" s="162"/>
      <c r="AY3524" s="162"/>
      <c r="AZ3524" s="162"/>
      <c r="BA3524" s="162"/>
      <c r="BB3524" s="162"/>
      <c r="BC3524" s="162"/>
      <c r="BD3524" s="162"/>
      <c r="BE3524" s="162"/>
      <c r="BF3524" s="162"/>
      <c r="BG3524" s="162"/>
      <c r="BH3524" s="162"/>
      <c r="BI3524" s="162"/>
      <c r="BJ3524" s="162"/>
      <c r="BK3524" s="162"/>
      <c r="BL3524" s="162"/>
      <c r="BM3524" s="162"/>
      <c r="BN3524" s="162"/>
      <c r="BO3524" s="162"/>
      <c r="BP3524" s="162"/>
      <c r="BQ3524" s="162"/>
      <c r="BR3524" s="162"/>
      <c r="BS3524" s="162"/>
      <c r="BT3524" s="162"/>
      <c r="BU3524" s="162"/>
      <c r="BV3524" s="162"/>
      <c r="BW3524" s="162"/>
      <c r="BX3524" s="162"/>
      <c r="BY3524" s="162"/>
      <c r="BZ3524" s="162"/>
      <c r="CA3524" s="162"/>
      <c r="CB3524" s="162"/>
      <c r="CC3524" s="162"/>
      <c r="CD3524" s="162"/>
      <c r="CE3524" s="162"/>
      <c r="CF3524" s="162"/>
      <c r="CG3524" s="162"/>
      <c r="CH3524" s="162"/>
    </row>
    <row r="3525" spans="2:86" ht="12" customHeight="1" thickBot="1" x14ac:dyDescent="0.2">
      <c r="B3525" s="3" t="s">
        <v>524</v>
      </c>
    </row>
    <row r="3526" spans="2:86" ht="12" customHeight="1" x14ac:dyDescent="0.15">
      <c r="B3526" s="3" t="s">
        <v>525</v>
      </c>
      <c r="AU3526" s="1000" t="s">
        <v>305</v>
      </c>
      <c r="AV3526" s="1001" t="s">
        <v>298</v>
      </c>
      <c r="AW3526" s="1003" t="s">
        <v>299</v>
      </c>
      <c r="AX3526" s="1005" t="s">
        <v>306</v>
      </c>
      <c r="AY3526" s="1006"/>
      <c r="AZ3526" s="1006"/>
      <c r="BA3526" s="1006"/>
      <c r="BB3526" s="1006"/>
      <c r="BC3526" s="1006"/>
      <c r="BD3526" s="1006"/>
      <c r="BE3526" s="1006"/>
      <c r="BF3526" s="1006"/>
      <c r="BG3526" s="1006"/>
      <c r="BH3526" s="1006"/>
      <c r="BI3526" s="1006"/>
      <c r="BJ3526" s="1006"/>
      <c r="BK3526" s="1006"/>
      <c r="BL3526" s="1006"/>
      <c r="BM3526" s="1006"/>
      <c r="BN3526" s="1006"/>
      <c r="BO3526" s="1006"/>
      <c r="BP3526" s="1006"/>
      <c r="BQ3526" s="1006"/>
      <c r="BR3526" s="1007"/>
      <c r="BS3526" s="807" t="s">
        <v>300</v>
      </c>
      <c r="BT3526" s="1008"/>
      <c r="BU3526" s="1008"/>
      <c r="BV3526" s="1008"/>
      <c r="BW3526" s="1009" t="s">
        <v>307</v>
      </c>
      <c r="BX3526" s="1010"/>
      <c r="BY3526" s="1010"/>
      <c r="BZ3526" s="1010"/>
      <c r="CA3526" s="1010"/>
      <c r="CB3526" s="1010"/>
      <c r="CC3526" s="1010"/>
      <c r="CD3526" s="1010"/>
      <c r="CE3526" s="1010"/>
      <c r="CF3526" s="1010"/>
      <c r="CG3526" s="1010"/>
      <c r="CH3526" s="1011"/>
    </row>
    <row r="3527" spans="2:86" ht="12" customHeight="1" x14ac:dyDescent="0.15">
      <c r="B3527" s="3" t="s">
        <v>477</v>
      </c>
      <c r="AU3527" s="1000"/>
      <c r="AV3527" s="1002"/>
      <c r="AW3527" s="1004"/>
      <c r="AX3527" s="1012" t="s">
        <v>308</v>
      </c>
      <c r="AY3527" s="686"/>
      <c r="AZ3527" s="686"/>
      <c r="BA3527" s="686"/>
      <c r="BB3527" s="686"/>
      <c r="BC3527" s="686"/>
      <c r="BD3527" s="686"/>
      <c r="BE3527" s="686"/>
      <c r="BF3527" s="686"/>
      <c r="BG3527" s="686"/>
      <c r="BH3527" s="686"/>
      <c r="BI3527" s="686"/>
      <c r="BJ3527" s="686" t="s">
        <v>309</v>
      </c>
      <c r="BK3527" s="686"/>
      <c r="BL3527" s="686"/>
      <c r="BM3527" s="686"/>
      <c r="BN3527" s="686"/>
      <c r="BO3527" s="686"/>
      <c r="BP3527" s="686"/>
      <c r="BQ3527" s="686"/>
      <c r="BR3527" s="1013"/>
      <c r="BS3527" s="1008"/>
      <c r="BT3527" s="1008"/>
      <c r="BU3527" s="1008"/>
      <c r="BV3527" s="1008"/>
      <c r="BW3527" s="1014" t="s">
        <v>302</v>
      </c>
      <c r="BX3527" s="699"/>
      <c r="BY3527" s="699"/>
      <c r="BZ3527" s="699"/>
      <c r="CA3527" s="686" t="s">
        <v>310</v>
      </c>
      <c r="CB3527" s="686"/>
      <c r="CC3527" s="686"/>
      <c r="CD3527" s="686"/>
      <c r="CE3527" s="686"/>
      <c r="CF3527" s="686"/>
      <c r="CG3527" s="686"/>
      <c r="CH3527" s="1013"/>
    </row>
    <row r="3528" spans="2:86" ht="12" customHeight="1" x14ac:dyDescent="0.15">
      <c r="B3528" s="3" t="s">
        <v>526</v>
      </c>
      <c r="AU3528" s="1000"/>
      <c r="AV3528" s="1002"/>
      <c r="AW3528" s="1004"/>
      <c r="AX3528" s="1012" t="s">
        <v>26</v>
      </c>
      <c r="AY3528" s="686"/>
      <c r="AZ3528" s="686"/>
      <c r="BA3528" s="686"/>
      <c r="BB3528" s="686" t="s">
        <v>22</v>
      </c>
      <c r="BC3528" s="686"/>
      <c r="BD3528" s="686"/>
      <c r="BE3528" s="686"/>
      <c r="BF3528" s="686" t="s">
        <v>24</v>
      </c>
      <c r="BG3528" s="686"/>
      <c r="BH3528" s="686"/>
      <c r="BI3528" s="686"/>
      <c r="BJ3528" s="699" t="s">
        <v>26</v>
      </c>
      <c r="BK3528" s="699"/>
      <c r="BL3528" s="699"/>
      <c r="BM3528" s="699" t="s">
        <v>22</v>
      </c>
      <c r="BN3528" s="699"/>
      <c r="BO3528" s="699"/>
      <c r="BP3528" s="699" t="s">
        <v>24</v>
      </c>
      <c r="BQ3528" s="699"/>
      <c r="BR3528" s="1015"/>
      <c r="BS3528" s="807" t="s">
        <v>26</v>
      </c>
      <c r="BT3528" s="807" t="s">
        <v>22</v>
      </c>
      <c r="BU3528" s="807" t="s">
        <v>24</v>
      </c>
      <c r="BV3528" s="807" t="s">
        <v>303</v>
      </c>
      <c r="BW3528" s="1012" t="s">
        <v>311</v>
      </c>
      <c r="BX3528" s="686"/>
      <c r="BY3528" s="686"/>
      <c r="BZ3528" s="686"/>
      <c r="CA3528" s="686" t="s">
        <v>22</v>
      </c>
      <c r="CB3528" s="686"/>
      <c r="CC3528" s="686"/>
      <c r="CD3528" s="686"/>
      <c r="CE3528" s="686" t="s">
        <v>24</v>
      </c>
      <c r="CF3528" s="686"/>
      <c r="CG3528" s="686"/>
      <c r="CH3528" s="1013"/>
    </row>
    <row r="3529" spans="2:86" ht="12" customHeight="1" x14ac:dyDescent="0.15">
      <c r="B3529" s="3" t="s">
        <v>478</v>
      </c>
      <c r="AU3529" s="1000"/>
      <c r="AV3529" s="1002"/>
      <c r="AW3529" s="1004"/>
      <c r="AX3529" s="156" t="s">
        <v>862</v>
      </c>
      <c r="AY3529" s="157" t="s">
        <v>863</v>
      </c>
      <c r="AZ3529" s="157" t="s">
        <v>864</v>
      </c>
      <c r="BA3529" s="158" t="s">
        <v>865</v>
      </c>
      <c r="BB3529" s="159" t="s">
        <v>866</v>
      </c>
      <c r="BC3529" s="157" t="s">
        <v>863</v>
      </c>
      <c r="BD3529" s="157" t="s">
        <v>867</v>
      </c>
      <c r="BE3529" s="158" t="s">
        <v>865</v>
      </c>
      <c r="BF3529" s="159" t="s">
        <v>866</v>
      </c>
      <c r="BG3529" s="157" t="s">
        <v>863</v>
      </c>
      <c r="BH3529" s="157" t="s">
        <v>864</v>
      </c>
      <c r="BI3529" s="158" t="s">
        <v>865</v>
      </c>
      <c r="BJ3529" s="159" t="s">
        <v>866</v>
      </c>
      <c r="BK3529" s="157" t="s">
        <v>868</v>
      </c>
      <c r="BL3529" s="158" t="s">
        <v>869</v>
      </c>
      <c r="BM3529" s="159" t="s">
        <v>870</v>
      </c>
      <c r="BN3529" s="157" t="s">
        <v>863</v>
      </c>
      <c r="BO3529" s="158" t="s">
        <v>871</v>
      </c>
      <c r="BP3529" s="159" t="s">
        <v>870</v>
      </c>
      <c r="BQ3529" s="157" t="s">
        <v>868</v>
      </c>
      <c r="BR3529" s="160" t="s">
        <v>872</v>
      </c>
      <c r="BS3529" s="1008"/>
      <c r="BT3529" s="1008"/>
      <c r="BU3529" s="1008"/>
      <c r="BV3529" s="1008"/>
      <c r="BW3529" s="156" t="s">
        <v>866</v>
      </c>
      <c r="BX3529" s="157" t="s">
        <v>863</v>
      </c>
      <c r="BY3529" s="157" t="s">
        <v>864</v>
      </c>
      <c r="BZ3529" s="158" t="s">
        <v>865</v>
      </c>
      <c r="CA3529" s="159" t="s">
        <v>866</v>
      </c>
      <c r="CB3529" s="157" t="s">
        <v>873</v>
      </c>
      <c r="CC3529" s="157" t="s">
        <v>864</v>
      </c>
      <c r="CD3529" s="158" t="s">
        <v>865</v>
      </c>
      <c r="CE3529" s="159" t="s">
        <v>866</v>
      </c>
      <c r="CF3529" s="157" t="s">
        <v>863</v>
      </c>
      <c r="CG3529" s="157" t="s">
        <v>864</v>
      </c>
      <c r="CH3529" s="160" t="s">
        <v>874</v>
      </c>
    </row>
    <row r="3530" spans="2:86" x14ac:dyDescent="0.15">
      <c r="B3530" s="3" t="s">
        <v>539</v>
      </c>
      <c r="AU3530" s="1000"/>
      <c r="AV3530" s="188" t="str">
        <f>N3532</f>
        <v>S075</v>
      </c>
      <c r="AW3530" s="300">
        <f>R3532</f>
        <v>10.6</v>
      </c>
      <c r="AX3530" s="197">
        <f>+Y3557</f>
        <v>0</v>
      </c>
      <c r="AY3530" s="197">
        <f>+Z3557</f>
        <v>0</v>
      </c>
      <c r="AZ3530" s="197">
        <f>+AA3557</f>
        <v>0</v>
      </c>
      <c r="BA3530" s="197">
        <f t="shared" ref="BA3530" si="1622">+AB3557</f>
        <v>0</v>
      </c>
      <c r="BB3530" s="197">
        <f>+AC3557</f>
        <v>0</v>
      </c>
      <c r="BC3530" s="197">
        <f t="shared" ref="BC3530" si="1623">+AD3557</f>
        <v>0</v>
      </c>
      <c r="BD3530" s="197">
        <f t="shared" ref="BD3530" si="1624">+AE3557</f>
        <v>0</v>
      </c>
      <c r="BE3530" s="197">
        <f t="shared" ref="BE3530" si="1625">+AF3557</f>
        <v>0</v>
      </c>
      <c r="BF3530" s="197">
        <f t="shared" ref="BF3530" si="1626">+AG3557</f>
        <v>0</v>
      </c>
      <c r="BG3530" s="197">
        <f t="shared" ref="BG3530" si="1627">+AH3557</f>
        <v>0</v>
      </c>
      <c r="BH3530" s="197">
        <f t="shared" ref="BH3530" si="1628">+AI3557</f>
        <v>0</v>
      </c>
      <c r="BI3530" s="197">
        <f t="shared" ref="BI3530" si="1629">+AJ3557</f>
        <v>0</v>
      </c>
      <c r="BJ3530" s="197" t="str">
        <f>+Y3560</f>
        <v/>
      </c>
      <c r="BK3530" s="197" t="str">
        <f t="shared" ref="BK3530" si="1630">+Z3560</f>
        <v/>
      </c>
      <c r="BL3530" s="197" t="str">
        <f>+AA3560</f>
        <v/>
      </c>
      <c r="BM3530" s="197">
        <f>+AC3560</f>
        <v>0</v>
      </c>
      <c r="BN3530" s="197">
        <f t="shared" ref="BN3530" si="1631">+AD3560</f>
        <v>0</v>
      </c>
      <c r="BO3530" s="197">
        <f t="shared" ref="BO3530" si="1632">+AE3560</f>
        <v>0</v>
      </c>
      <c r="BP3530" s="197">
        <f>+AG3560</f>
        <v>0</v>
      </c>
      <c r="BQ3530" s="197">
        <f>+AH3560</f>
        <v>0</v>
      </c>
      <c r="BR3530" s="197">
        <f>+AI3560</f>
        <v>0</v>
      </c>
      <c r="BS3530" s="296" t="str">
        <f>+Y3561</f>
        <v>Ⅰ</v>
      </c>
      <c r="BT3530" s="296" t="str">
        <f>+AC3561</f>
        <v>Ⅰ</v>
      </c>
      <c r="BU3530" s="296" t="str">
        <f>+AG3561</f>
        <v>Ⅰ</v>
      </c>
      <c r="BV3530" s="296" t="str">
        <f>+Y3562</f>
        <v>Ⅰ</v>
      </c>
      <c r="BW3530" s="164" t="str">
        <f>IF(Y3557&gt;0,R3532,"")</f>
        <v/>
      </c>
      <c r="BX3530" s="165" t="str">
        <f>IF(Z3557&gt;0,"",IF(AA3557&gt;0,R3532,""))</f>
        <v/>
      </c>
      <c r="BY3530" s="165" t="str">
        <f>IF(Y3557+Z3557&gt;0,"",IF(AA3557&gt;0,R3532,""))</f>
        <v/>
      </c>
      <c r="BZ3530" s="165" t="str">
        <f>IF(Y3557+Z3557+AA3557&gt;0,"",IF(AB3557&gt;0,R3532,""))</f>
        <v/>
      </c>
      <c r="CA3530" s="166">
        <f t="shared" ref="CA3530" si="1633">+AC3556</f>
        <v>0</v>
      </c>
      <c r="CB3530" s="166">
        <f t="shared" ref="CB3530" si="1634">+AD3556</f>
        <v>0</v>
      </c>
      <c r="CC3530" s="166">
        <f t="shared" ref="CC3530" si="1635">+AE3556</f>
        <v>0</v>
      </c>
      <c r="CD3530" s="166">
        <f t="shared" ref="CD3530" si="1636">+AF3556</f>
        <v>0</v>
      </c>
      <c r="CE3530" s="166">
        <f t="shared" ref="CE3530" si="1637">+AG3556</f>
        <v>0</v>
      </c>
      <c r="CF3530" s="166">
        <f t="shared" ref="CF3530" si="1638">+AH3556</f>
        <v>0</v>
      </c>
      <c r="CG3530" s="166">
        <f t="shared" ref="CG3530" si="1639">+AI3556</f>
        <v>0</v>
      </c>
      <c r="CH3530" s="166">
        <f t="shared" ref="CH3530" si="1640">+AJ3556</f>
        <v>0</v>
      </c>
    </row>
    <row r="3531" spans="2:86" ht="12" customHeight="1" x14ac:dyDescent="0.15">
      <c r="B3531" s="1057" t="s">
        <v>219</v>
      </c>
      <c r="C3531" s="1059"/>
      <c r="D3531" s="1060"/>
      <c r="E3531" s="1061"/>
      <c r="F3531" s="1061"/>
      <c r="G3531" s="1061"/>
      <c r="H3531" s="1061"/>
      <c r="I3531" s="1061"/>
      <c r="J3531" s="1062"/>
      <c r="K3531" s="1067" t="s">
        <v>453</v>
      </c>
      <c r="L3531" s="1068"/>
      <c r="M3531" s="1068"/>
      <c r="N3531" s="1068"/>
      <c r="O3531" s="1068"/>
      <c r="P3531" s="1068"/>
      <c r="Q3531" s="1068"/>
      <c r="R3531" s="1068"/>
      <c r="S3531" s="1068"/>
      <c r="T3531" s="1068"/>
      <c r="U3531" s="1068"/>
      <c r="V3531" s="1068"/>
      <c r="W3531" s="1068"/>
      <c r="X3531" s="1068"/>
      <c r="Y3531" s="1068"/>
      <c r="Z3531" s="1068"/>
      <c r="AA3531" s="1068"/>
      <c r="AB3531" s="1068"/>
      <c r="AC3531" s="1068"/>
      <c r="AD3531" s="1068"/>
      <c r="AE3531" s="1068"/>
      <c r="AF3531" s="1068"/>
      <c r="AG3531" s="1068"/>
      <c r="AH3531" s="1068"/>
      <c r="AI3531" s="1068"/>
      <c r="AJ3531" s="1068"/>
      <c r="AK3531" s="1068"/>
      <c r="AL3531" s="1068"/>
      <c r="AM3531" s="1068"/>
      <c r="AN3531" s="1068"/>
      <c r="AO3531" s="1069"/>
      <c r="AP3531" s="3"/>
    </row>
    <row r="3532" spans="2:86" ht="12" customHeight="1" x14ac:dyDescent="0.15">
      <c r="B3532" s="1058"/>
      <c r="C3532" s="1063"/>
      <c r="D3532" s="1061"/>
      <c r="E3532" s="1061"/>
      <c r="F3532" s="1061"/>
      <c r="G3532" s="1061"/>
      <c r="H3532" s="1061"/>
      <c r="I3532" s="1061"/>
      <c r="J3532" s="1062"/>
      <c r="K3532" s="1040" t="s">
        <v>218</v>
      </c>
      <c r="L3532" s="1041"/>
      <c r="M3532" s="1042"/>
      <c r="N3532" s="1034" t="s">
        <v>791</v>
      </c>
      <c r="O3532" s="1035"/>
      <c r="P3532" s="1040" t="s">
        <v>454</v>
      </c>
      <c r="Q3532" s="1042"/>
      <c r="R3532" s="1070">
        <f>'様式A-2'!C87</f>
        <v>10.6</v>
      </c>
      <c r="S3532" s="1071"/>
      <c r="T3532" s="1072"/>
      <c r="U3532" s="1073" t="s">
        <v>455</v>
      </c>
      <c r="V3532" s="1074"/>
      <c r="W3532" s="1073" t="s">
        <v>456</v>
      </c>
      <c r="X3532" s="1074"/>
      <c r="Y3532" s="1042" t="s">
        <v>217</v>
      </c>
      <c r="Z3532" s="1016"/>
      <c r="AA3532" s="1016"/>
      <c r="AB3532" s="1016"/>
      <c r="AC3532" s="1073" t="s">
        <v>457</v>
      </c>
      <c r="AD3532" s="1079"/>
      <c r="AE3532" s="1079"/>
      <c r="AF3532" s="1079"/>
      <c r="AG3532" s="1079"/>
      <c r="AH3532" s="1079"/>
      <c r="AI3532" s="1079"/>
      <c r="AJ3532" s="1074"/>
      <c r="AK3532" s="1073" t="s">
        <v>458</v>
      </c>
      <c r="AL3532" s="1079"/>
      <c r="AM3532" s="1079"/>
      <c r="AN3532" s="1081"/>
      <c r="AO3532" s="1082"/>
      <c r="AP3532" s="3"/>
      <c r="AV3532" s="167"/>
      <c r="AW3532" s="221"/>
      <c r="AX3532" s="167"/>
      <c r="AY3532" s="167"/>
      <c r="AZ3532" s="167"/>
      <c r="BA3532" s="167"/>
      <c r="BB3532" s="167"/>
      <c r="BC3532" s="167"/>
      <c r="BD3532" s="167"/>
    </row>
    <row r="3533" spans="2:86" ht="12" customHeight="1" x14ac:dyDescent="0.15">
      <c r="B3533" s="1058"/>
      <c r="C3533" s="1063"/>
      <c r="D3533" s="1061"/>
      <c r="E3533" s="1061"/>
      <c r="F3533" s="1061"/>
      <c r="G3533" s="1061"/>
      <c r="H3533" s="1061"/>
      <c r="I3533" s="1061"/>
      <c r="J3533" s="1062"/>
      <c r="K3533" s="1016" t="s">
        <v>459</v>
      </c>
      <c r="L3533" s="1016" t="s">
        <v>199</v>
      </c>
      <c r="M3533" s="1016"/>
      <c r="N3533" s="1016" t="s">
        <v>198</v>
      </c>
      <c r="O3533" s="1016"/>
      <c r="P3533" s="1016" t="s">
        <v>460</v>
      </c>
      <c r="Q3533" s="1016"/>
      <c r="R3533" s="1016" t="s">
        <v>6</v>
      </c>
      <c r="S3533" s="1016"/>
      <c r="T3533" s="1016"/>
      <c r="U3533" s="1075"/>
      <c r="V3533" s="1076"/>
      <c r="W3533" s="1075"/>
      <c r="X3533" s="1076"/>
      <c r="Y3533" s="1042"/>
      <c r="Z3533" s="1016"/>
      <c r="AA3533" s="1016"/>
      <c r="AB3533" s="1016"/>
      <c r="AC3533" s="1077"/>
      <c r="AD3533" s="1080"/>
      <c r="AE3533" s="1080"/>
      <c r="AF3533" s="1080"/>
      <c r="AG3533" s="1080"/>
      <c r="AH3533" s="1080"/>
      <c r="AI3533" s="1080"/>
      <c r="AJ3533" s="1078"/>
      <c r="AK3533" s="1075"/>
      <c r="AL3533" s="1083"/>
      <c r="AM3533" s="1083"/>
      <c r="AN3533" s="1084"/>
      <c r="AO3533" s="1085"/>
      <c r="AP3533" s="3"/>
      <c r="AV3533" s="167"/>
      <c r="AW3533" s="167"/>
      <c r="AX3533" s="167"/>
      <c r="AY3533" s="167"/>
      <c r="AZ3533" s="167"/>
      <c r="BA3533" s="167"/>
      <c r="BB3533" s="167"/>
      <c r="BC3533" s="167"/>
      <c r="BD3533" s="167"/>
    </row>
    <row r="3534" spans="2:86" ht="12" customHeight="1" x14ac:dyDescent="0.15">
      <c r="B3534" s="1058"/>
      <c r="C3534" s="1063"/>
      <c r="D3534" s="1061"/>
      <c r="E3534" s="1061"/>
      <c r="F3534" s="1061"/>
      <c r="G3534" s="1061"/>
      <c r="H3534" s="1061"/>
      <c r="I3534" s="1061"/>
      <c r="J3534" s="1062"/>
      <c r="K3534" s="1016"/>
      <c r="L3534" s="1016"/>
      <c r="M3534" s="1016"/>
      <c r="N3534" s="1016"/>
      <c r="O3534" s="1016"/>
      <c r="P3534" s="1016"/>
      <c r="Q3534" s="1016"/>
      <c r="R3534" s="1016"/>
      <c r="S3534" s="1016"/>
      <c r="T3534" s="1016"/>
      <c r="U3534" s="1075"/>
      <c r="V3534" s="1076"/>
      <c r="W3534" s="1075"/>
      <c r="X3534" s="1076"/>
      <c r="Y3534" s="1042" t="s">
        <v>461</v>
      </c>
      <c r="Z3534" s="1016"/>
      <c r="AA3534" s="1016"/>
      <c r="AB3534" s="1016"/>
      <c r="AC3534" s="1016" t="s">
        <v>462</v>
      </c>
      <c r="AD3534" s="1016"/>
      <c r="AE3534" s="1016"/>
      <c r="AF3534" s="1016"/>
      <c r="AG3534" s="1016" t="s">
        <v>463</v>
      </c>
      <c r="AH3534" s="1016"/>
      <c r="AI3534" s="1016"/>
      <c r="AJ3534" s="1016"/>
      <c r="AK3534" s="1075"/>
      <c r="AL3534" s="1083"/>
      <c r="AM3534" s="1083"/>
      <c r="AN3534" s="1084"/>
      <c r="AO3534" s="1085"/>
      <c r="AP3534" s="3"/>
      <c r="AV3534" s="167"/>
      <c r="AW3534" s="167"/>
      <c r="AX3534" s="167"/>
      <c r="AY3534" s="167"/>
      <c r="AZ3534" s="167"/>
      <c r="BA3534" s="167"/>
      <c r="BB3534" s="167"/>
      <c r="BC3534" s="167"/>
      <c r="BD3534" s="167"/>
    </row>
    <row r="3535" spans="2:86" ht="12" customHeight="1" x14ac:dyDescent="0.15">
      <c r="B3535" s="1058"/>
      <c r="C3535" s="1063"/>
      <c r="D3535" s="1061"/>
      <c r="E3535" s="1061"/>
      <c r="F3535" s="1061"/>
      <c r="G3535" s="1061"/>
      <c r="H3535" s="1061"/>
      <c r="I3535" s="1061"/>
      <c r="J3535" s="1062"/>
      <c r="K3535" s="1016"/>
      <c r="L3535" s="1016"/>
      <c r="M3535" s="1016"/>
      <c r="N3535" s="1016"/>
      <c r="O3535" s="1016"/>
      <c r="P3535" s="1016"/>
      <c r="Q3535" s="1016"/>
      <c r="R3535" s="1016"/>
      <c r="S3535" s="1016"/>
      <c r="T3535" s="1016"/>
      <c r="U3535" s="1077"/>
      <c r="V3535" s="1078"/>
      <c r="W3535" s="1077"/>
      <c r="X3535" s="1078"/>
      <c r="Y3535" s="191" t="s">
        <v>32</v>
      </c>
      <c r="Z3535" s="187" t="s">
        <v>33</v>
      </c>
      <c r="AA3535" s="187" t="s">
        <v>464</v>
      </c>
      <c r="AB3535" s="187" t="s">
        <v>465</v>
      </c>
      <c r="AC3535" s="187" t="s">
        <v>32</v>
      </c>
      <c r="AD3535" s="187" t="s">
        <v>33</v>
      </c>
      <c r="AE3535" s="187" t="s">
        <v>464</v>
      </c>
      <c r="AF3535" s="187" t="s">
        <v>465</v>
      </c>
      <c r="AG3535" s="187" t="s">
        <v>32</v>
      </c>
      <c r="AH3535" s="187" t="s">
        <v>33</v>
      </c>
      <c r="AI3535" s="187" t="s">
        <v>464</v>
      </c>
      <c r="AJ3535" s="187" t="s">
        <v>465</v>
      </c>
      <c r="AK3535" s="1077"/>
      <c r="AL3535" s="1080"/>
      <c r="AM3535" s="1080"/>
      <c r="AN3535" s="1086"/>
      <c r="AO3535" s="1087"/>
      <c r="AP3535" s="3"/>
      <c r="AV3535" s="167"/>
      <c r="AW3535" s="167"/>
      <c r="AX3535" s="167"/>
      <c r="AY3535" s="167"/>
      <c r="AZ3535" s="167"/>
      <c r="BA3535" s="167"/>
      <c r="BB3535" s="167"/>
      <c r="BC3535" s="167"/>
      <c r="BD3535" s="167"/>
    </row>
    <row r="3536" spans="2:86" ht="12" customHeight="1" x14ac:dyDescent="0.15">
      <c r="B3536" s="1058"/>
      <c r="C3536" s="1063"/>
      <c r="D3536" s="1061"/>
      <c r="E3536" s="1061"/>
      <c r="F3536" s="1061"/>
      <c r="G3536" s="1061"/>
      <c r="H3536" s="1061"/>
      <c r="I3536" s="1061"/>
      <c r="J3536" s="1062"/>
      <c r="K3536" s="192">
        <v>1</v>
      </c>
      <c r="L3536" s="1038" t="s">
        <v>534</v>
      </c>
      <c r="M3536" s="1039"/>
      <c r="N3536" s="1038" t="s">
        <v>485</v>
      </c>
      <c r="O3536" s="1039"/>
      <c r="P3536" s="1034" t="s">
        <v>332</v>
      </c>
      <c r="Q3536" s="1036"/>
      <c r="R3536" s="408" t="s">
        <v>532</v>
      </c>
      <c r="S3536" s="408"/>
      <c r="T3536" s="408"/>
      <c r="U3536" s="1034" t="s">
        <v>551</v>
      </c>
      <c r="V3536" s="1036"/>
      <c r="W3536" s="1034" t="s">
        <v>551</v>
      </c>
      <c r="X3536" s="1035"/>
      <c r="Y3536" s="286"/>
      <c r="Z3536" s="286"/>
      <c r="AA3536" s="286"/>
      <c r="AB3536" s="286"/>
      <c r="AC3536" s="223"/>
      <c r="AD3536" s="223"/>
      <c r="AE3536" s="223"/>
      <c r="AF3536" s="223"/>
      <c r="AG3536" s="223"/>
      <c r="AH3536" s="223"/>
      <c r="AI3536" s="223"/>
      <c r="AJ3536" s="223"/>
      <c r="AK3536" s="1038"/>
      <c r="AL3536" s="1056"/>
      <c r="AM3536" s="1056"/>
      <c r="AN3536" s="799"/>
      <c r="AO3536" s="800"/>
      <c r="AP3536" s="3"/>
      <c r="AQ3536" s="222">
        <f>IF(P3536="材質劣化",2,IF(P3536="漏水",3,1))</f>
        <v>2</v>
      </c>
      <c r="AV3536" s="167"/>
      <c r="AW3536" s="167"/>
      <c r="AX3536" s="167"/>
      <c r="AY3536" s="167"/>
      <c r="AZ3536" s="167"/>
      <c r="BA3536" s="167"/>
      <c r="BB3536" s="167"/>
      <c r="BC3536" s="167"/>
      <c r="BD3536" s="167"/>
    </row>
    <row r="3537" spans="2:56" ht="12" customHeight="1" x14ac:dyDescent="0.15">
      <c r="B3537" s="1058"/>
      <c r="C3537" s="1063"/>
      <c r="D3537" s="1061"/>
      <c r="E3537" s="1061"/>
      <c r="F3537" s="1061"/>
      <c r="G3537" s="1061"/>
      <c r="H3537" s="1061"/>
      <c r="I3537" s="1061"/>
      <c r="J3537" s="1062"/>
      <c r="K3537" s="192">
        <v>2</v>
      </c>
      <c r="L3537" s="1038" t="s">
        <v>534</v>
      </c>
      <c r="M3537" s="1039"/>
      <c r="N3537" s="1038" t="s">
        <v>485</v>
      </c>
      <c r="O3537" s="1039"/>
      <c r="P3537" s="1034" t="s">
        <v>332</v>
      </c>
      <c r="Q3537" s="1036"/>
      <c r="R3537" s="408" t="s">
        <v>532</v>
      </c>
      <c r="S3537" s="408"/>
      <c r="T3537" s="408"/>
      <c r="U3537" s="1034" t="s">
        <v>551</v>
      </c>
      <c r="V3537" s="1036"/>
      <c r="W3537" s="1034" t="s">
        <v>551</v>
      </c>
      <c r="X3537" s="1035"/>
      <c r="Y3537" s="286"/>
      <c r="Z3537" s="286"/>
      <c r="AA3537" s="286"/>
      <c r="AB3537" s="286"/>
      <c r="AC3537" s="223"/>
      <c r="AD3537" s="223"/>
      <c r="AE3537" s="223"/>
      <c r="AF3537" s="223"/>
      <c r="AG3537" s="223"/>
      <c r="AH3537" s="223"/>
      <c r="AI3537" s="223"/>
      <c r="AJ3537" s="223"/>
      <c r="AK3537" s="1052"/>
      <c r="AL3537" s="1053"/>
      <c r="AM3537" s="1053"/>
      <c r="AN3537" s="1054"/>
      <c r="AO3537" s="1055"/>
      <c r="AP3537" s="3"/>
      <c r="AQ3537" s="222">
        <f t="shared" ref="AQ3537:AQ3555" si="1641">IF(P3537="材質劣化",2,IF(P3537="漏水",3,1))</f>
        <v>2</v>
      </c>
      <c r="AV3537" s="167"/>
      <c r="AW3537" s="167"/>
      <c r="AX3537" s="167"/>
      <c r="AY3537" s="167"/>
      <c r="AZ3537" s="167"/>
      <c r="BA3537" s="167"/>
      <c r="BB3537" s="167"/>
      <c r="BC3537" s="167"/>
      <c r="BD3537" s="167"/>
    </row>
    <row r="3538" spans="2:56" ht="12" customHeight="1" x14ac:dyDescent="0.15">
      <c r="B3538" s="1058"/>
      <c r="C3538" s="1063"/>
      <c r="D3538" s="1061"/>
      <c r="E3538" s="1061"/>
      <c r="F3538" s="1061"/>
      <c r="G3538" s="1061"/>
      <c r="H3538" s="1061"/>
      <c r="I3538" s="1061"/>
      <c r="J3538" s="1062"/>
      <c r="K3538" s="192">
        <v>3</v>
      </c>
      <c r="L3538" s="1038" t="s">
        <v>331</v>
      </c>
      <c r="M3538" s="1039"/>
      <c r="N3538" s="1038" t="s">
        <v>354</v>
      </c>
      <c r="O3538" s="1039"/>
      <c r="P3538" s="1034" t="s">
        <v>332</v>
      </c>
      <c r="Q3538" s="1036"/>
      <c r="R3538" s="408" t="s">
        <v>532</v>
      </c>
      <c r="S3538" s="408"/>
      <c r="T3538" s="408"/>
      <c r="U3538" s="1034" t="s">
        <v>1648</v>
      </c>
      <c r="V3538" s="1036"/>
      <c r="W3538" s="1034" t="s">
        <v>551</v>
      </c>
      <c r="X3538" s="1035"/>
      <c r="Y3538" s="286"/>
      <c r="Z3538" s="286"/>
      <c r="AA3538" s="286"/>
      <c r="AB3538" s="286"/>
      <c r="AC3538" s="223"/>
      <c r="AD3538" s="223"/>
      <c r="AE3538" s="223"/>
      <c r="AF3538" s="223"/>
      <c r="AG3538" s="223"/>
      <c r="AH3538" s="223"/>
      <c r="AI3538" s="223"/>
      <c r="AJ3538" s="223"/>
      <c r="AK3538" s="1052"/>
      <c r="AL3538" s="1053"/>
      <c r="AM3538" s="1053"/>
      <c r="AN3538" s="1054"/>
      <c r="AO3538" s="1055"/>
      <c r="AP3538" s="3"/>
      <c r="AQ3538" s="222">
        <f t="shared" si="1641"/>
        <v>2</v>
      </c>
      <c r="AV3538" s="167"/>
      <c r="AW3538" s="167"/>
      <c r="AX3538" s="167"/>
      <c r="AY3538" s="167"/>
      <c r="AZ3538" s="167"/>
      <c r="BA3538" s="167"/>
      <c r="BB3538" s="167"/>
      <c r="BC3538" s="167"/>
      <c r="BD3538" s="167"/>
    </row>
    <row r="3539" spans="2:56" ht="12" customHeight="1" x14ac:dyDescent="0.15">
      <c r="B3539" s="1058"/>
      <c r="C3539" s="1063"/>
      <c r="D3539" s="1061"/>
      <c r="E3539" s="1061"/>
      <c r="F3539" s="1061"/>
      <c r="G3539" s="1061"/>
      <c r="H3539" s="1061"/>
      <c r="I3539" s="1061"/>
      <c r="J3539" s="1062"/>
      <c r="K3539" s="192"/>
      <c r="L3539" s="1038"/>
      <c r="M3539" s="1039"/>
      <c r="N3539" s="1038"/>
      <c r="O3539" s="1039"/>
      <c r="P3539" s="1034"/>
      <c r="Q3539" s="1036"/>
      <c r="R3539" s="408"/>
      <c r="S3539" s="408"/>
      <c r="T3539" s="408"/>
      <c r="U3539" s="1034"/>
      <c r="V3539" s="1036"/>
      <c r="W3539" s="1034"/>
      <c r="X3539" s="1035"/>
      <c r="Y3539" s="286"/>
      <c r="Z3539" s="286"/>
      <c r="AA3539" s="286"/>
      <c r="AB3539" s="286"/>
      <c r="AC3539" s="223"/>
      <c r="AD3539" s="223"/>
      <c r="AE3539" s="223"/>
      <c r="AF3539" s="223"/>
      <c r="AG3539" s="223"/>
      <c r="AH3539" s="223"/>
      <c r="AI3539" s="223"/>
      <c r="AJ3539" s="223"/>
      <c r="AK3539" s="1052"/>
      <c r="AL3539" s="1053"/>
      <c r="AM3539" s="1053"/>
      <c r="AN3539" s="1054"/>
      <c r="AO3539" s="1055"/>
      <c r="AP3539" s="3"/>
      <c r="AQ3539" s="222">
        <f t="shared" si="1641"/>
        <v>1</v>
      </c>
      <c r="AV3539" s="167"/>
      <c r="AW3539" s="167"/>
      <c r="AX3539" s="167"/>
      <c r="AY3539" s="167"/>
      <c r="AZ3539" s="167"/>
      <c r="BA3539" s="167"/>
      <c r="BB3539" s="167"/>
      <c r="BC3539" s="167"/>
      <c r="BD3539" s="167"/>
    </row>
    <row r="3540" spans="2:56" ht="12" customHeight="1" x14ac:dyDescent="0.15">
      <c r="B3540" s="1058"/>
      <c r="C3540" s="1063"/>
      <c r="D3540" s="1061"/>
      <c r="E3540" s="1061"/>
      <c r="F3540" s="1061"/>
      <c r="G3540" s="1061"/>
      <c r="H3540" s="1061"/>
      <c r="I3540" s="1061"/>
      <c r="J3540" s="1062"/>
      <c r="K3540" s="192"/>
      <c r="L3540" s="1038"/>
      <c r="M3540" s="1039"/>
      <c r="N3540" s="1038"/>
      <c r="O3540" s="1039"/>
      <c r="P3540" s="1034"/>
      <c r="Q3540" s="1036"/>
      <c r="R3540" s="408"/>
      <c r="S3540" s="408"/>
      <c r="T3540" s="408"/>
      <c r="U3540" s="1034"/>
      <c r="V3540" s="1036"/>
      <c r="W3540" s="1034"/>
      <c r="X3540" s="1035"/>
      <c r="Y3540" s="286"/>
      <c r="Z3540" s="286"/>
      <c r="AA3540" s="286"/>
      <c r="AB3540" s="286"/>
      <c r="AC3540" s="223"/>
      <c r="AD3540" s="223"/>
      <c r="AE3540" s="223"/>
      <c r="AF3540" s="223"/>
      <c r="AG3540" s="223"/>
      <c r="AH3540" s="223"/>
      <c r="AI3540" s="223"/>
      <c r="AJ3540" s="223"/>
      <c r="AK3540" s="1052"/>
      <c r="AL3540" s="1053"/>
      <c r="AM3540" s="1053"/>
      <c r="AN3540" s="1054"/>
      <c r="AO3540" s="1055"/>
      <c r="AP3540" s="3"/>
      <c r="AQ3540" s="222">
        <f t="shared" si="1641"/>
        <v>1</v>
      </c>
      <c r="AV3540" s="167"/>
      <c r="AW3540" s="167"/>
      <c r="AX3540" s="167"/>
      <c r="AY3540" s="167"/>
      <c r="AZ3540" s="167"/>
      <c r="BA3540" s="167"/>
      <c r="BB3540" s="167"/>
      <c r="BC3540" s="167"/>
      <c r="BD3540" s="167"/>
    </row>
    <row r="3541" spans="2:56" ht="12" customHeight="1" x14ac:dyDescent="0.15">
      <c r="B3541" s="1058"/>
      <c r="C3541" s="1063"/>
      <c r="D3541" s="1061"/>
      <c r="E3541" s="1061"/>
      <c r="F3541" s="1061"/>
      <c r="G3541" s="1061"/>
      <c r="H3541" s="1061"/>
      <c r="I3541" s="1061"/>
      <c r="J3541" s="1062"/>
      <c r="K3541" s="192"/>
      <c r="L3541" s="1038"/>
      <c r="M3541" s="1039"/>
      <c r="N3541" s="1038"/>
      <c r="O3541" s="1039"/>
      <c r="P3541" s="1034"/>
      <c r="Q3541" s="1036"/>
      <c r="R3541" s="408"/>
      <c r="S3541" s="408"/>
      <c r="T3541" s="408"/>
      <c r="U3541" s="1034"/>
      <c r="V3541" s="1036"/>
      <c r="W3541" s="1034"/>
      <c r="X3541" s="1035"/>
      <c r="Y3541" s="286"/>
      <c r="Z3541" s="286"/>
      <c r="AA3541" s="286"/>
      <c r="AB3541" s="286"/>
      <c r="AC3541" s="223"/>
      <c r="AD3541" s="223"/>
      <c r="AE3541" s="223"/>
      <c r="AF3541" s="223"/>
      <c r="AG3541" s="223"/>
      <c r="AH3541" s="223"/>
      <c r="AI3541" s="223"/>
      <c r="AJ3541" s="223"/>
      <c r="AK3541" s="1052"/>
      <c r="AL3541" s="1053"/>
      <c r="AM3541" s="1053"/>
      <c r="AN3541" s="1054"/>
      <c r="AO3541" s="1055"/>
      <c r="AP3541" s="3"/>
      <c r="AQ3541" s="222">
        <f t="shared" si="1641"/>
        <v>1</v>
      </c>
      <c r="AV3541" s="167"/>
      <c r="AW3541" s="167"/>
      <c r="AX3541" s="167"/>
      <c r="AY3541" s="167"/>
      <c r="AZ3541" s="167"/>
      <c r="BA3541" s="167"/>
      <c r="BB3541" s="167"/>
      <c r="BC3541" s="167"/>
      <c r="BD3541" s="167"/>
    </row>
    <row r="3542" spans="2:56" s="162" customFormat="1" ht="12" customHeight="1" x14ac:dyDescent="0.15">
      <c r="B3542" s="1058"/>
      <c r="C3542" s="1063"/>
      <c r="D3542" s="1061"/>
      <c r="E3542" s="1061"/>
      <c r="F3542" s="1061"/>
      <c r="G3542" s="1061"/>
      <c r="H3542" s="1061"/>
      <c r="I3542" s="1061"/>
      <c r="J3542" s="1062"/>
      <c r="K3542" s="192"/>
      <c r="L3542" s="1038"/>
      <c r="M3542" s="1039"/>
      <c r="N3542" s="1038"/>
      <c r="O3542" s="1039"/>
      <c r="P3542" s="1034"/>
      <c r="Q3542" s="1036"/>
      <c r="R3542" s="408"/>
      <c r="S3542" s="408"/>
      <c r="T3542" s="408"/>
      <c r="U3542" s="1034"/>
      <c r="V3542" s="1036"/>
      <c r="W3542" s="1034"/>
      <c r="X3542" s="1035"/>
      <c r="Y3542" s="286"/>
      <c r="Z3542" s="286"/>
      <c r="AA3542" s="286"/>
      <c r="AB3542" s="286"/>
      <c r="AC3542" s="223"/>
      <c r="AD3542" s="223"/>
      <c r="AE3542" s="223"/>
      <c r="AF3542" s="223"/>
      <c r="AG3542" s="223"/>
      <c r="AH3542" s="223"/>
      <c r="AI3542" s="223"/>
      <c r="AJ3542" s="223"/>
      <c r="AK3542" s="1034"/>
      <c r="AL3542" s="1035"/>
      <c r="AM3542" s="1035"/>
      <c r="AN3542" s="788"/>
      <c r="AO3542" s="789"/>
      <c r="AP3542" s="3"/>
      <c r="AQ3542" s="222">
        <f t="shared" si="1641"/>
        <v>1</v>
      </c>
    </row>
    <row r="3543" spans="2:56" s="162" customFormat="1" ht="12" customHeight="1" x14ac:dyDescent="0.15">
      <c r="B3543" s="1058"/>
      <c r="C3543" s="1063"/>
      <c r="D3543" s="1061"/>
      <c r="E3543" s="1061"/>
      <c r="F3543" s="1061"/>
      <c r="G3543" s="1061"/>
      <c r="H3543" s="1061"/>
      <c r="I3543" s="1061"/>
      <c r="J3543" s="1062"/>
      <c r="K3543" s="192"/>
      <c r="L3543" s="1038"/>
      <c r="M3543" s="1039"/>
      <c r="N3543" s="1038"/>
      <c r="O3543" s="1039"/>
      <c r="P3543" s="1034"/>
      <c r="Q3543" s="1036"/>
      <c r="R3543" s="408"/>
      <c r="S3543" s="408"/>
      <c r="T3543" s="408"/>
      <c r="U3543" s="1034"/>
      <c r="V3543" s="1036"/>
      <c r="W3543" s="1034"/>
      <c r="X3543" s="1035"/>
      <c r="Y3543" s="286"/>
      <c r="Z3543" s="286"/>
      <c r="AA3543" s="286"/>
      <c r="AB3543" s="286"/>
      <c r="AC3543" s="223"/>
      <c r="AD3543" s="223"/>
      <c r="AE3543" s="223"/>
      <c r="AF3543" s="223"/>
      <c r="AG3543" s="223"/>
      <c r="AH3543" s="223"/>
      <c r="AI3543" s="223"/>
      <c r="AJ3543" s="223"/>
      <c r="AK3543" s="1034"/>
      <c r="AL3543" s="1035"/>
      <c r="AM3543" s="1035"/>
      <c r="AN3543" s="788"/>
      <c r="AO3543" s="789"/>
      <c r="AP3543" s="3"/>
      <c r="AQ3543" s="222">
        <f t="shared" si="1641"/>
        <v>1</v>
      </c>
    </row>
    <row r="3544" spans="2:56" s="162" customFormat="1" ht="12" customHeight="1" x14ac:dyDescent="0.15">
      <c r="B3544" s="1058"/>
      <c r="C3544" s="1063"/>
      <c r="D3544" s="1061"/>
      <c r="E3544" s="1061"/>
      <c r="F3544" s="1061"/>
      <c r="G3544" s="1061"/>
      <c r="H3544" s="1061"/>
      <c r="I3544" s="1061"/>
      <c r="J3544" s="1062"/>
      <c r="K3544" s="192"/>
      <c r="L3544" s="1038"/>
      <c r="M3544" s="1039"/>
      <c r="N3544" s="1038"/>
      <c r="O3544" s="1039"/>
      <c r="P3544" s="1034"/>
      <c r="Q3544" s="1036"/>
      <c r="R3544" s="408"/>
      <c r="S3544" s="408"/>
      <c r="T3544" s="408"/>
      <c r="U3544" s="1034"/>
      <c r="V3544" s="1036"/>
      <c r="W3544" s="1034"/>
      <c r="X3544" s="1035"/>
      <c r="Y3544" s="286"/>
      <c r="Z3544" s="286"/>
      <c r="AA3544" s="286"/>
      <c r="AB3544" s="286"/>
      <c r="AC3544" s="223"/>
      <c r="AD3544" s="223"/>
      <c r="AE3544" s="223"/>
      <c r="AF3544" s="223"/>
      <c r="AG3544" s="223"/>
      <c r="AH3544" s="223"/>
      <c r="AI3544" s="223"/>
      <c r="AJ3544" s="223"/>
      <c r="AK3544" s="1034"/>
      <c r="AL3544" s="1035"/>
      <c r="AM3544" s="1035"/>
      <c r="AN3544" s="788"/>
      <c r="AO3544" s="789"/>
      <c r="AP3544" s="3"/>
      <c r="AQ3544" s="222">
        <f t="shared" si="1641"/>
        <v>1</v>
      </c>
    </row>
    <row r="3545" spans="2:56" s="162" customFormat="1" ht="12" customHeight="1" x14ac:dyDescent="0.15">
      <c r="B3545" s="1058"/>
      <c r="C3545" s="1063"/>
      <c r="D3545" s="1061"/>
      <c r="E3545" s="1061"/>
      <c r="F3545" s="1061"/>
      <c r="G3545" s="1061"/>
      <c r="H3545" s="1061"/>
      <c r="I3545" s="1061"/>
      <c r="J3545" s="1062"/>
      <c r="K3545" s="192"/>
      <c r="L3545" s="1038"/>
      <c r="M3545" s="1039"/>
      <c r="N3545" s="1038"/>
      <c r="O3545" s="1039"/>
      <c r="P3545" s="1034"/>
      <c r="Q3545" s="1036"/>
      <c r="R3545" s="408"/>
      <c r="S3545" s="408"/>
      <c r="T3545" s="408"/>
      <c r="U3545" s="1034"/>
      <c r="V3545" s="1036"/>
      <c r="W3545" s="1034"/>
      <c r="X3545" s="1035"/>
      <c r="Y3545" s="286"/>
      <c r="Z3545" s="286"/>
      <c r="AA3545" s="286"/>
      <c r="AB3545" s="286"/>
      <c r="AC3545" s="223"/>
      <c r="AD3545" s="223"/>
      <c r="AE3545" s="223"/>
      <c r="AF3545" s="223"/>
      <c r="AG3545" s="223"/>
      <c r="AH3545" s="223"/>
      <c r="AI3545" s="223"/>
      <c r="AJ3545" s="223"/>
      <c r="AK3545" s="1034"/>
      <c r="AL3545" s="1035"/>
      <c r="AM3545" s="1035"/>
      <c r="AN3545" s="788"/>
      <c r="AO3545" s="789"/>
      <c r="AP3545" s="3"/>
      <c r="AQ3545" s="222">
        <f t="shared" si="1641"/>
        <v>1</v>
      </c>
    </row>
    <row r="3546" spans="2:56" s="162" customFormat="1" ht="12" customHeight="1" x14ac:dyDescent="0.15">
      <c r="B3546" s="1058"/>
      <c r="C3546" s="1063"/>
      <c r="D3546" s="1061"/>
      <c r="E3546" s="1061"/>
      <c r="F3546" s="1061"/>
      <c r="G3546" s="1061"/>
      <c r="H3546" s="1061"/>
      <c r="I3546" s="1061"/>
      <c r="J3546" s="1062"/>
      <c r="K3546" s="192"/>
      <c r="L3546" s="1038"/>
      <c r="M3546" s="1039"/>
      <c r="N3546" s="1038"/>
      <c r="O3546" s="1039"/>
      <c r="P3546" s="1034"/>
      <c r="Q3546" s="1036"/>
      <c r="R3546" s="408"/>
      <c r="S3546" s="408"/>
      <c r="T3546" s="408"/>
      <c r="U3546" s="1034"/>
      <c r="V3546" s="1036"/>
      <c r="W3546" s="1034"/>
      <c r="X3546" s="1035"/>
      <c r="Y3546" s="286"/>
      <c r="Z3546" s="286"/>
      <c r="AA3546" s="286"/>
      <c r="AB3546" s="286"/>
      <c r="AC3546" s="223"/>
      <c r="AD3546" s="223"/>
      <c r="AE3546" s="223"/>
      <c r="AF3546" s="223"/>
      <c r="AG3546" s="223"/>
      <c r="AH3546" s="223"/>
      <c r="AI3546" s="223"/>
      <c r="AJ3546" s="223"/>
      <c r="AK3546" s="1034"/>
      <c r="AL3546" s="1035"/>
      <c r="AM3546" s="1035"/>
      <c r="AN3546" s="788"/>
      <c r="AO3546" s="789"/>
      <c r="AP3546" s="3"/>
      <c r="AQ3546" s="222">
        <f t="shared" si="1641"/>
        <v>1</v>
      </c>
    </row>
    <row r="3547" spans="2:56" s="162" customFormat="1" ht="12" customHeight="1" x14ac:dyDescent="0.15">
      <c r="B3547" s="1058"/>
      <c r="C3547" s="1063"/>
      <c r="D3547" s="1061"/>
      <c r="E3547" s="1061"/>
      <c r="F3547" s="1061"/>
      <c r="G3547" s="1061"/>
      <c r="H3547" s="1061"/>
      <c r="I3547" s="1061"/>
      <c r="J3547" s="1062"/>
      <c r="K3547" s="192"/>
      <c r="L3547" s="1038"/>
      <c r="M3547" s="1039"/>
      <c r="N3547" s="1038"/>
      <c r="O3547" s="1039"/>
      <c r="P3547" s="1034"/>
      <c r="Q3547" s="1036"/>
      <c r="R3547" s="408"/>
      <c r="S3547" s="408"/>
      <c r="T3547" s="408"/>
      <c r="U3547" s="1034"/>
      <c r="V3547" s="1036"/>
      <c r="W3547" s="1034"/>
      <c r="X3547" s="1035"/>
      <c r="Y3547" s="286"/>
      <c r="Z3547" s="286"/>
      <c r="AA3547" s="286"/>
      <c r="AB3547" s="286"/>
      <c r="AC3547" s="223"/>
      <c r="AD3547" s="223"/>
      <c r="AE3547" s="223"/>
      <c r="AF3547" s="223"/>
      <c r="AG3547" s="223"/>
      <c r="AH3547" s="223"/>
      <c r="AI3547" s="223"/>
      <c r="AJ3547" s="223"/>
      <c r="AK3547" s="1034"/>
      <c r="AL3547" s="1035"/>
      <c r="AM3547" s="1035"/>
      <c r="AN3547" s="788"/>
      <c r="AO3547" s="789"/>
      <c r="AP3547" s="3"/>
      <c r="AQ3547" s="222">
        <f t="shared" si="1641"/>
        <v>1</v>
      </c>
    </row>
    <row r="3548" spans="2:56" s="162" customFormat="1" ht="12" customHeight="1" x14ac:dyDescent="0.15">
      <c r="B3548" s="1058"/>
      <c r="C3548" s="1063"/>
      <c r="D3548" s="1061"/>
      <c r="E3548" s="1061"/>
      <c r="F3548" s="1061"/>
      <c r="G3548" s="1061"/>
      <c r="H3548" s="1061"/>
      <c r="I3548" s="1061"/>
      <c r="J3548" s="1062"/>
      <c r="K3548" s="192"/>
      <c r="L3548" s="1038"/>
      <c r="M3548" s="1039"/>
      <c r="N3548" s="1038"/>
      <c r="O3548" s="1039"/>
      <c r="P3548" s="1034"/>
      <c r="Q3548" s="1036"/>
      <c r="R3548" s="408"/>
      <c r="S3548" s="408"/>
      <c r="T3548" s="408"/>
      <c r="U3548" s="1034"/>
      <c r="V3548" s="1036"/>
      <c r="W3548" s="1034"/>
      <c r="X3548" s="1035"/>
      <c r="Y3548" s="286"/>
      <c r="Z3548" s="286"/>
      <c r="AA3548" s="286"/>
      <c r="AB3548" s="286"/>
      <c r="AC3548" s="223"/>
      <c r="AD3548" s="223"/>
      <c r="AE3548" s="223"/>
      <c r="AF3548" s="223"/>
      <c r="AG3548" s="223"/>
      <c r="AH3548" s="223"/>
      <c r="AI3548" s="223"/>
      <c r="AJ3548" s="223"/>
      <c r="AK3548" s="1034"/>
      <c r="AL3548" s="1035"/>
      <c r="AM3548" s="1035"/>
      <c r="AN3548" s="788"/>
      <c r="AO3548" s="789"/>
      <c r="AP3548" s="3"/>
      <c r="AQ3548" s="222">
        <f t="shared" si="1641"/>
        <v>1</v>
      </c>
    </row>
    <row r="3549" spans="2:56" s="162" customFormat="1" ht="12" customHeight="1" x14ac:dyDescent="0.15">
      <c r="B3549" s="1058"/>
      <c r="C3549" s="1063"/>
      <c r="D3549" s="1061"/>
      <c r="E3549" s="1061"/>
      <c r="F3549" s="1061"/>
      <c r="G3549" s="1061"/>
      <c r="H3549" s="1061"/>
      <c r="I3549" s="1061"/>
      <c r="J3549" s="1062"/>
      <c r="K3549" s="192"/>
      <c r="L3549" s="1038"/>
      <c r="M3549" s="1039"/>
      <c r="N3549" s="1038"/>
      <c r="O3549" s="1039"/>
      <c r="P3549" s="1034"/>
      <c r="Q3549" s="1036"/>
      <c r="R3549" s="408"/>
      <c r="S3549" s="408"/>
      <c r="T3549" s="408"/>
      <c r="U3549" s="1034"/>
      <c r="V3549" s="1036"/>
      <c r="W3549" s="1034"/>
      <c r="X3549" s="1035"/>
      <c r="Y3549" s="286"/>
      <c r="Z3549" s="286"/>
      <c r="AA3549" s="286"/>
      <c r="AB3549" s="286"/>
      <c r="AC3549" s="223"/>
      <c r="AD3549" s="223"/>
      <c r="AE3549" s="223"/>
      <c r="AF3549" s="223"/>
      <c r="AG3549" s="223"/>
      <c r="AH3549" s="223"/>
      <c r="AI3549" s="223"/>
      <c r="AJ3549" s="223"/>
      <c r="AK3549" s="1034"/>
      <c r="AL3549" s="1035"/>
      <c r="AM3549" s="1035"/>
      <c r="AN3549" s="788"/>
      <c r="AO3549" s="789"/>
      <c r="AP3549" s="3"/>
      <c r="AQ3549" s="222">
        <f t="shared" si="1641"/>
        <v>1</v>
      </c>
    </row>
    <row r="3550" spans="2:56" s="162" customFormat="1" ht="12" customHeight="1" x14ac:dyDescent="0.15">
      <c r="B3550" s="1058"/>
      <c r="C3550" s="1063"/>
      <c r="D3550" s="1061"/>
      <c r="E3550" s="1061"/>
      <c r="F3550" s="1061"/>
      <c r="G3550" s="1061"/>
      <c r="H3550" s="1061"/>
      <c r="I3550" s="1061"/>
      <c r="J3550" s="1062"/>
      <c r="K3550" s="192"/>
      <c r="L3550" s="1038"/>
      <c r="M3550" s="1039"/>
      <c r="N3550" s="1038"/>
      <c r="O3550" s="1039"/>
      <c r="P3550" s="1034"/>
      <c r="Q3550" s="1036"/>
      <c r="R3550" s="408"/>
      <c r="S3550" s="408"/>
      <c r="T3550" s="408"/>
      <c r="U3550" s="1034"/>
      <c r="V3550" s="1036"/>
      <c r="W3550" s="1034"/>
      <c r="X3550" s="1035"/>
      <c r="Y3550" s="286"/>
      <c r="Z3550" s="286"/>
      <c r="AA3550" s="286"/>
      <c r="AB3550" s="286"/>
      <c r="AC3550" s="223"/>
      <c r="AD3550" s="223"/>
      <c r="AE3550" s="223"/>
      <c r="AF3550" s="223"/>
      <c r="AG3550" s="223"/>
      <c r="AH3550" s="223"/>
      <c r="AI3550" s="223"/>
      <c r="AJ3550" s="223"/>
      <c r="AK3550" s="1034"/>
      <c r="AL3550" s="1035"/>
      <c r="AM3550" s="1035"/>
      <c r="AN3550" s="788"/>
      <c r="AO3550" s="789"/>
      <c r="AP3550" s="3"/>
      <c r="AQ3550" s="222">
        <f t="shared" si="1641"/>
        <v>1</v>
      </c>
    </row>
    <row r="3551" spans="2:56" s="162" customFormat="1" ht="12" customHeight="1" x14ac:dyDescent="0.15">
      <c r="B3551" s="1058"/>
      <c r="C3551" s="1063"/>
      <c r="D3551" s="1061"/>
      <c r="E3551" s="1061"/>
      <c r="F3551" s="1061"/>
      <c r="G3551" s="1061"/>
      <c r="H3551" s="1061"/>
      <c r="I3551" s="1061"/>
      <c r="J3551" s="1062"/>
      <c r="K3551" s="192"/>
      <c r="L3551" s="1038"/>
      <c r="M3551" s="1039"/>
      <c r="N3551" s="1038"/>
      <c r="O3551" s="1039"/>
      <c r="P3551" s="1034"/>
      <c r="Q3551" s="1036"/>
      <c r="R3551" s="408"/>
      <c r="S3551" s="408"/>
      <c r="T3551" s="408"/>
      <c r="U3551" s="1034"/>
      <c r="V3551" s="1036"/>
      <c r="W3551" s="1034"/>
      <c r="X3551" s="1035"/>
      <c r="Y3551" s="286"/>
      <c r="Z3551" s="286"/>
      <c r="AA3551" s="286"/>
      <c r="AB3551" s="286"/>
      <c r="AC3551" s="223"/>
      <c r="AD3551" s="223"/>
      <c r="AE3551" s="223"/>
      <c r="AF3551" s="223"/>
      <c r="AG3551" s="223"/>
      <c r="AH3551" s="223"/>
      <c r="AI3551" s="223"/>
      <c r="AJ3551" s="223"/>
      <c r="AK3551" s="1034"/>
      <c r="AL3551" s="1035"/>
      <c r="AM3551" s="1035"/>
      <c r="AN3551" s="788"/>
      <c r="AO3551" s="789"/>
      <c r="AP3551" s="3"/>
      <c r="AQ3551" s="222">
        <f t="shared" si="1641"/>
        <v>1</v>
      </c>
    </row>
    <row r="3552" spans="2:56" s="162" customFormat="1" ht="12" customHeight="1" x14ac:dyDescent="0.15">
      <c r="B3552" s="1058"/>
      <c r="C3552" s="1063"/>
      <c r="D3552" s="1061"/>
      <c r="E3552" s="1061"/>
      <c r="F3552" s="1061"/>
      <c r="G3552" s="1061"/>
      <c r="H3552" s="1061"/>
      <c r="I3552" s="1061"/>
      <c r="J3552" s="1062"/>
      <c r="K3552" s="192"/>
      <c r="L3552" s="1038"/>
      <c r="M3552" s="1039"/>
      <c r="N3552" s="1038"/>
      <c r="O3552" s="1039"/>
      <c r="P3552" s="1034"/>
      <c r="Q3552" s="1036"/>
      <c r="R3552" s="408"/>
      <c r="S3552" s="408"/>
      <c r="T3552" s="408"/>
      <c r="U3552" s="1034"/>
      <c r="V3552" s="1036"/>
      <c r="W3552" s="1034"/>
      <c r="X3552" s="1035"/>
      <c r="Y3552" s="286"/>
      <c r="Z3552" s="286"/>
      <c r="AA3552" s="286"/>
      <c r="AB3552" s="286"/>
      <c r="AC3552" s="223"/>
      <c r="AD3552" s="223"/>
      <c r="AE3552" s="223"/>
      <c r="AF3552" s="223"/>
      <c r="AG3552" s="223"/>
      <c r="AH3552" s="223"/>
      <c r="AI3552" s="223"/>
      <c r="AJ3552" s="223"/>
      <c r="AK3552" s="1034"/>
      <c r="AL3552" s="1035"/>
      <c r="AM3552" s="1035"/>
      <c r="AN3552" s="788"/>
      <c r="AO3552" s="789"/>
      <c r="AP3552" s="3"/>
      <c r="AQ3552" s="222">
        <f t="shared" si="1641"/>
        <v>1</v>
      </c>
    </row>
    <row r="3553" spans="2:46" s="162" customFormat="1" ht="12" customHeight="1" x14ac:dyDescent="0.15">
      <c r="B3553" s="1058"/>
      <c r="C3553" s="1063"/>
      <c r="D3553" s="1061"/>
      <c r="E3553" s="1061"/>
      <c r="F3553" s="1061"/>
      <c r="G3553" s="1061"/>
      <c r="H3553" s="1061"/>
      <c r="I3553" s="1061"/>
      <c r="J3553" s="1062"/>
      <c r="K3553" s="192"/>
      <c r="L3553" s="1038"/>
      <c r="M3553" s="1039"/>
      <c r="N3553" s="1038"/>
      <c r="O3553" s="1039"/>
      <c r="P3553" s="1034"/>
      <c r="Q3553" s="1036"/>
      <c r="R3553" s="408"/>
      <c r="S3553" s="408"/>
      <c r="T3553" s="408"/>
      <c r="U3553" s="1034"/>
      <c r="V3553" s="1036"/>
      <c r="W3553" s="1034"/>
      <c r="X3553" s="1035"/>
      <c r="Y3553" s="286"/>
      <c r="Z3553" s="286"/>
      <c r="AA3553" s="286"/>
      <c r="AB3553" s="286"/>
      <c r="AC3553" s="223"/>
      <c r="AD3553" s="223"/>
      <c r="AE3553" s="223"/>
      <c r="AF3553" s="223"/>
      <c r="AG3553" s="223"/>
      <c r="AH3553" s="223"/>
      <c r="AI3553" s="223"/>
      <c r="AJ3553" s="223"/>
      <c r="AK3553" s="1034"/>
      <c r="AL3553" s="1035"/>
      <c r="AM3553" s="1035"/>
      <c r="AN3553" s="788"/>
      <c r="AO3553" s="789"/>
      <c r="AP3553" s="3"/>
      <c r="AQ3553" s="222">
        <f t="shared" si="1641"/>
        <v>1</v>
      </c>
    </row>
    <row r="3554" spans="2:46" s="162" customFormat="1" ht="12" customHeight="1" x14ac:dyDescent="0.15">
      <c r="B3554" s="1058"/>
      <c r="C3554" s="1063"/>
      <c r="D3554" s="1061"/>
      <c r="E3554" s="1061"/>
      <c r="F3554" s="1061"/>
      <c r="G3554" s="1061"/>
      <c r="H3554" s="1061"/>
      <c r="I3554" s="1061"/>
      <c r="J3554" s="1062"/>
      <c r="K3554" s="192"/>
      <c r="L3554" s="1038"/>
      <c r="M3554" s="1039"/>
      <c r="N3554" s="1038"/>
      <c r="O3554" s="1039"/>
      <c r="P3554" s="1034"/>
      <c r="Q3554" s="1036"/>
      <c r="R3554" s="408"/>
      <c r="S3554" s="408"/>
      <c r="T3554" s="408"/>
      <c r="U3554" s="1034"/>
      <c r="V3554" s="1036"/>
      <c r="W3554" s="1034"/>
      <c r="X3554" s="1035"/>
      <c r="Y3554" s="286"/>
      <c r="Z3554" s="286"/>
      <c r="AA3554" s="286"/>
      <c r="AB3554" s="286"/>
      <c r="AC3554" s="223"/>
      <c r="AD3554" s="223"/>
      <c r="AE3554" s="223"/>
      <c r="AF3554" s="223"/>
      <c r="AG3554" s="223"/>
      <c r="AH3554" s="223"/>
      <c r="AI3554" s="223"/>
      <c r="AJ3554" s="223"/>
      <c r="AK3554" s="1034"/>
      <c r="AL3554" s="1035"/>
      <c r="AM3554" s="1035"/>
      <c r="AN3554" s="788"/>
      <c r="AO3554" s="789"/>
      <c r="AP3554" s="3"/>
      <c r="AQ3554" s="222">
        <f t="shared" si="1641"/>
        <v>1</v>
      </c>
    </row>
    <row r="3555" spans="2:46" s="162" customFormat="1" ht="12" customHeight="1" x14ac:dyDescent="0.15">
      <c r="B3555" s="1058"/>
      <c r="C3555" s="1063"/>
      <c r="D3555" s="1061"/>
      <c r="E3555" s="1061"/>
      <c r="F3555" s="1061"/>
      <c r="G3555" s="1061"/>
      <c r="H3555" s="1061"/>
      <c r="I3555" s="1061"/>
      <c r="J3555" s="1062"/>
      <c r="K3555" s="192"/>
      <c r="L3555" s="1038"/>
      <c r="M3555" s="1039"/>
      <c r="N3555" s="1038"/>
      <c r="O3555" s="1039"/>
      <c r="P3555" s="1034"/>
      <c r="Q3555" s="1036"/>
      <c r="R3555" s="408"/>
      <c r="S3555" s="408"/>
      <c r="T3555" s="408"/>
      <c r="U3555" s="1034"/>
      <c r="V3555" s="1036"/>
      <c r="W3555" s="1034"/>
      <c r="X3555" s="1035"/>
      <c r="Y3555" s="286"/>
      <c r="Z3555" s="286"/>
      <c r="AA3555" s="286"/>
      <c r="AB3555" s="286"/>
      <c r="AC3555" s="223"/>
      <c r="AD3555" s="223"/>
      <c r="AE3555" s="223"/>
      <c r="AF3555" s="223"/>
      <c r="AG3555" s="223"/>
      <c r="AH3555" s="223"/>
      <c r="AI3555" s="223"/>
      <c r="AJ3555" s="223"/>
      <c r="AK3555" s="1034"/>
      <c r="AL3555" s="1035"/>
      <c r="AM3555" s="1035"/>
      <c r="AN3555" s="788"/>
      <c r="AO3555" s="789"/>
      <c r="AP3555" s="3"/>
      <c r="AQ3555" s="222">
        <f t="shared" si="1641"/>
        <v>1</v>
      </c>
    </row>
    <row r="3556" spans="2:46" s="162" customFormat="1" ht="12" customHeight="1" x14ac:dyDescent="0.15">
      <c r="B3556" s="1058"/>
      <c r="C3556" s="1063"/>
      <c r="D3556" s="1061"/>
      <c r="E3556" s="1061"/>
      <c r="F3556" s="1061"/>
      <c r="G3556" s="1061"/>
      <c r="H3556" s="1061"/>
      <c r="I3556" s="1061"/>
      <c r="J3556" s="1062"/>
      <c r="K3556" s="1016" t="s">
        <v>216</v>
      </c>
      <c r="L3556" s="1016" t="s">
        <v>215</v>
      </c>
      <c r="M3556" s="1016"/>
      <c r="N3556" s="1016"/>
      <c r="O3556" s="1016"/>
      <c r="P3556" s="1016"/>
      <c r="Q3556" s="1016"/>
      <c r="R3556" s="1016"/>
      <c r="S3556" s="1016"/>
      <c r="T3556" s="1016"/>
      <c r="U3556" s="1016"/>
      <c r="V3556" s="1016"/>
      <c r="W3556" s="1016"/>
      <c r="X3556" s="1016"/>
      <c r="Y3556" s="1040" t="s">
        <v>466</v>
      </c>
      <c r="Z3556" s="1041"/>
      <c r="AA3556" s="1041"/>
      <c r="AB3556" s="1042"/>
      <c r="AC3556" s="224">
        <f t="shared" ref="AC3556:AJ3556" si="1642">SUM(AC3536:AC3555)</f>
        <v>0</v>
      </c>
      <c r="AD3556" s="224">
        <f t="shared" si="1642"/>
        <v>0</v>
      </c>
      <c r="AE3556" s="224">
        <f t="shared" si="1642"/>
        <v>0</v>
      </c>
      <c r="AF3556" s="224">
        <f t="shared" si="1642"/>
        <v>0</v>
      </c>
      <c r="AG3556" s="224">
        <f t="shared" si="1642"/>
        <v>0</v>
      </c>
      <c r="AH3556" s="224">
        <f t="shared" si="1642"/>
        <v>0</v>
      </c>
      <c r="AI3556" s="224">
        <f t="shared" si="1642"/>
        <v>0</v>
      </c>
      <c r="AJ3556" s="224">
        <f t="shared" si="1642"/>
        <v>0</v>
      </c>
      <c r="AK3556" s="1040" t="s">
        <v>214</v>
      </c>
      <c r="AL3556" s="1041"/>
      <c r="AM3556" s="1041"/>
      <c r="AN3556" s="788"/>
      <c r="AO3556" s="789"/>
      <c r="AP3556" s="3"/>
    </row>
    <row r="3557" spans="2:46" s="162" customFormat="1" ht="12" customHeight="1" x14ac:dyDescent="0.15">
      <c r="B3557" s="1058"/>
      <c r="C3557" s="1063"/>
      <c r="D3557" s="1061"/>
      <c r="E3557" s="1061"/>
      <c r="F3557" s="1061"/>
      <c r="G3557" s="1061"/>
      <c r="H3557" s="1061"/>
      <c r="I3557" s="1061"/>
      <c r="J3557" s="1062"/>
      <c r="K3557" s="1016"/>
      <c r="L3557" s="1016" t="s">
        <v>467</v>
      </c>
      <c r="M3557" s="1016"/>
      <c r="N3557" s="1016"/>
      <c r="O3557" s="1016" t="s">
        <v>213</v>
      </c>
      <c r="P3557" s="1016"/>
      <c r="Q3557" s="1016"/>
      <c r="R3557" s="1016"/>
      <c r="S3557" s="1016"/>
      <c r="T3557" s="1016"/>
      <c r="U3557" s="1016"/>
      <c r="V3557" s="1016"/>
      <c r="W3557" s="1016"/>
      <c r="X3557" s="1016"/>
      <c r="Y3557" s="193">
        <f>COUNTIF(Y3536:Y3555,"○")</f>
        <v>0</v>
      </c>
      <c r="Z3557" s="193">
        <f>COUNTIF(Z3536:Z3555,"○")</f>
        <v>0</v>
      </c>
      <c r="AA3557" s="193">
        <f>COUNTIF(AA3536:AA3555,"○")</f>
        <v>0</v>
      </c>
      <c r="AB3557" s="193">
        <f>COUNTIF(AB3536:AB3555,"○")</f>
        <v>0</v>
      </c>
      <c r="AC3557" s="193">
        <f t="shared" ref="AC3557:AJ3557" si="1643">COUNT(AC3536:AC3555)</f>
        <v>0</v>
      </c>
      <c r="AD3557" s="193">
        <f t="shared" si="1643"/>
        <v>0</v>
      </c>
      <c r="AE3557" s="193">
        <f t="shared" si="1643"/>
        <v>0</v>
      </c>
      <c r="AF3557" s="193">
        <f t="shared" si="1643"/>
        <v>0</v>
      </c>
      <c r="AG3557" s="193">
        <f t="shared" si="1643"/>
        <v>0</v>
      </c>
      <c r="AH3557" s="193">
        <f t="shared" si="1643"/>
        <v>0</v>
      </c>
      <c r="AI3557" s="193">
        <f t="shared" si="1643"/>
        <v>0</v>
      </c>
      <c r="AJ3557" s="193">
        <f t="shared" si="1643"/>
        <v>0</v>
      </c>
      <c r="AK3557" s="1043"/>
      <c r="AL3557" s="1044"/>
      <c r="AM3557" s="1044"/>
      <c r="AN3557" s="1044"/>
      <c r="AO3557" s="1045"/>
      <c r="AP3557" s="3"/>
    </row>
    <row r="3558" spans="2:46" ht="12" customHeight="1" x14ac:dyDescent="0.15">
      <c r="B3558" s="1058"/>
      <c r="C3558" s="1063"/>
      <c r="D3558" s="1061"/>
      <c r="E3558" s="1061"/>
      <c r="F3558" s="1061"/>
      <c r="G3558" s="1061"/>
      <c r="H3558" s="1061"/>
      <c r="I3558" s="1061"/>
      <c r="J3558" s="1062"/>
      <c r="K3558" s="1016"/>
      <c r="L3558" s="1016"/>
      <c r="M3558" s="1016"/>
      <c r="N3558" s="1016"/>
      <c r="O3558" s="1016" t="s">
        <v>468</v>
      </c>
      <c r="P3558" s="1016"/>
      <c r="Q3558" s="1016"/>
      <c r="R3558" s="1016"/>
      <c r="S3558" s="1016"/>
      <c r="T3558" s="1016"/>
      <c r="U3558" s="1016"/>
      <c r="V3558" s="1016"/>
      <c r="W3558" s="1016"/>
      <c r="X3558" s="1016"/>
      <c r="Y3558" s="1034" t="str">
        <f>IF(Y3557&gt;0,"Ⅳ",IF(Z3557&gt;0,"Ⅲ",IF(AA3557&gt;0,"Ⅱa",IF(AB3557&gt;0,"Ⅱb","Ⅰ"))))</f>
        <v>Ⅰ</v>
      </c>
      <c r="Z3558" s="1035"/>
      <c r="AA3558" s="1035"/>
      <c r="AB3558" s="1036"/>
      <c r="AC3558" s="1034" t="str">
        <f>IF(AC3557&gt;0,"Ⅳ",IF(AD3557&gt;0,"Ⅲ",IF(AE3557&gt;0,"Ⅱa",IF(AF3557&gt;0,"Ⅱb","Ⅰ"))))</f>
        <v>Ⅰ</v>
      </c>
      <c r="AD3558" s="1035"/>
      <c r="AE3558" s="1035"/>
      <c r="AF3558" s="1036"/>
      <c r="AG3558" s="1034" t="str">
        <f>IF(AG3557&gt;0,"Ⅳ",IF(AH3557&gt;0,"Ⅲ",IF(AI3557&gt;0,"Ⅱa",IF(AJ3557&gt;0,"Ⅱb","Ⅰ"))))</f>
        <v>Ⅰ</v>
      </c>
      <c r="AH3558" s="1035"/>
      <c r="AI3558" s="1035"/>
      <c r="AJ3558" s="1036"/>
      <c r="AK3558" s="1046"/>
      <c r="AL3558" s="1047"/>
      <c r="AM3558" s="1047"/>
      <c r="AN3558" s="1047"/>
      <c r="AO3558" s="1048"/>
      <c r="AP3558" s="3"/>
      <c r="AQ3558" s="282" t="s">
        <v>312</v>
      </c>
      <c r="AR3558" s="282" t="s">
        <v>313</v>
      </c>
      <c r="AS3558" s="699" t="s">
        <v>316</v>
      </c>
      <c r="AT3558" s="1026"/>
    </row>
    <row r="3559" spans="2:46" ht="12" customHeight="1" x14ac:dyDescent="0.15">
      <c r="B3559" s="1058"/>
      <c r="C3559" s="1063"/>
      <c r="D3559" s="1061"/>
      <c r="E3559" s="1061"/>
      <c r="F3559" s="1061"/>
      <c r="G3559" s="1061"/>
      <c r="H3559" s="1061"/>
      <c r="I3559" s="1061"/>
      <c r="J3559" s="1062"/>
      <c r="K3559" s="1016"/>
      <c r="L3559" s="1016" t="s">
        <v>469</v>
      </c>
      <c r="M3559" s="1016"/>
      <c r="N3559" s="1016"/>
      <c r="O3559" s="1016" t="s">
        <v>212</v>
      </c>
      <c r="P3559" s="1016"/>
      <c r="Q3559" s="1016"/>
      <c r="R3559" s="1016"/>
      <c r="S3559" s="1016"/>
      <c r="T3559" s="1016"/>
      <c r="U3559" s="1016"/>
      <c r="V3559" s="1016"/>
      <c r="W3559" s="1016"/>
      <c r="X3559" s="1016"/>
      <c r="Y3559" s="187" t="s">
        <v>32</v>
      </c>
      <c r="Z3559" s="187" t="s">
        <v>33</v>
      </c>
      <c r="AA3559" s="1027" t="s">
        <v>34</v>
      </c>
      <c r="AB3559" s="1027"/>
      <c r="AC3559" s="187" t="s">
        <v>32</v>
      </c>
      <c r="AD3559" s="187" t="s">
        <v>33</v>
      </c>
      <c r="AE3559" s="1027" t="s">
        <v>34</v>
      </c>
      <c r="AF3559" s="1027"/>
      <c r="AG3559" s="187" t="s">
        <v>32</v>
      </c>
      <c r="AH3559" s="187" t="s">
        <v>33</v>
      </c>
      <c r="AI3559" s="1027" t="s">
        <v>34</v>
      </c>
      <c r="AJ3559" s="1027"/>
      <c r="AK3559" s="1046"/>
      <c r="AL3559" s="1047"/>
      <c r="AM3559" s="1047"/>
      <c r="AN3559" s="1047"/>
      <c r="AO3559" s="1048"/>
      <c r="AP3559" s="3"/>
      <c r="AQ3559" s="1028">
        <f>+Y3557+Z3557</f>
        <v>0</v>
      </c>
      <c r="AR3559" s="1029"/>
      <c r="AS3559" s="1028">
        <f>+AA3557+AB3557</f>
        <v>0</v>
      </c>
      <c r="AT3559" s="1029"/>
    </row>
    <row r="3560" spans="2:46" ht="12" customHeight="1" x14ac:dyDescent="0.15">
      <c r="B3560" s="1058"/>
      <c r="C3560" s="1063"/>
      <c r="D3560" s="1061"/>
      <c r="E3560" s="1061"/>
      <c r="F3560" s="1061"/>
      <c r="G3560" s="1061"/>
      <c r="H3560" s="1061"/>
      <c r="I3560" s="1061"/>
      <c r="J3560" s="1062"/>
      <c r="K3560" s="1016"/>
      <c r="L3560" s="1016"/>
      <c r="M3560" s="1016"/>
      <c r="N3560" s="1016"/>
      <c r="O3560" s="1016" t="s">
        <v>470</v>
      </c>
      <c r="P3560" s="1016"/>
      <c r="Q3560" s="1016"/>
      <c r="R3560" s="1016"/>
      <c r="S3560" s="1016"/>
      <c r="T3560" s="1016"/>
      <c r="U3560" s="1016"/>
      <c r="V3560" s="1016"/>
      <c r="W3560" s="1016"/>
      <c r="X3560" s="1016"/>
      <c r="Y3560" s="193" t="str">
        <f>IF(Y3557=0,"",1)</f>
        <v/>
      </c>
      <c r="Z3560" s="193" t="str">
        <f>IF(Z3557=0,"",1)</f>
        <v/>
      </c>
      <c r="AA3560" s="1030" t="str">
        <f>IF(AQ3559=1,"",IF(AS3559&gt;0,1,""))</f>
        <v/>
      </c>
      <c r="AB3560" s="1031"/>
      <c r="AC3560" s="193">
        <f>+AC3557</f>
        <v>0</v>
      </c>
      <c r="AD3560" s="193">
        <f>AD3557</f>
        <v>0</v>
      </c>
      <c r="AE3560" s="1030">
        <f>AE3557+AF3557</f>
        <v>0</v>
      </c>
      <c r="AF3560" s="1031"/>
      <c r="AG3560" s="193">
        <f>AG3557</f>
        <v>0</v>
      </c>
      <c r="AH3560" s="193">
        <f>AH3557</f>
        <v>0</v>
      </c>
      <c r="AI3560" s="1030">
        <f>AI3557+AJ3557</f>
        <v>0</v>
      </c>
      <c r="AJ3560" s="1031"/>
      <c r="AK3560" s="1046"/>
      <c r="AL3560" s="1047"/>
      <c r="AM3560" s="1047"/>
      <c r="AN3560" s="1047"/>
      <c r="AO3560" s="1048"/>
      <c r="AP3560" s="3"/>
      <c r="AQ3560" s="197">
        <f>+Y3557+AC3560+AG3560</f>
        <v>0</v>
      </c>
      <c r="AR3560" s="197">
        <f>+Z3557+AD3560+AH3560</f>
        <v>0</v>
      </c>
      <c r="AS3560" s="1032">
        <f>+AS3559+AE3560+AI3560</f>
        <v>0</v>
      </c>
      <c r="AT3560" s="1033"/>
    </row>
    <row r="3561" spans="2:46" ht="12" customHeight="1" x14ac:dyDescent="0.15">
      <c r="B3561" s="1058"/>
      <c r="C3561" s="1063"/>
      <c r="D3561" s="1061"/>
      <c r="E3561" s="1061"/>
      <c r="F3561" s="1061"/>
      <c r="G3561" s="1061"/>
      <c r="H3561" s="1061"/>
      <c r="I3561" s="1061"/>
      <c r="J3561" s="1062"/>
      <c r="K3561" s="1016"/>
      <c r="L3561" s="1016"/>
      <c r="M3561" s="1016"/>
      <c r="N3561" s="1016"/>
      <c r="O3561" s="1016" t="s">
        <v>471</v>
      </c>
      <c r="P3561" s="1016"/>
      <c r="Q3561" s="1016"/>
      <c r="R3561" s="1016"/>
      <c r="S3561" s="1016"/>
      <c r="T3561" s="1016"/>
      <c r="U3561" s="1016"/>
      <c r="V3561" s="1016"/>
      <c r="W3561" s="1016"/>
      <c r="X3561" s="1016"/>
      <c r="Y3561" s="1034" t="s">
        <v>875</v>
      </c>
      <c r="Z3561" s="1035"/>
      <c r="AA3561" s="1035"/>
      <c r="AB3561" s="1036"/>
      <c r="AC3561" s="1034" t="str">
        <f>IF(AC3560&gt;0,"Ⅳ",IF(AD3560&gt;0,"Ⅲ",IF(AE3560&gt;0,"Ⅱ","Ⅰ")))</f>
        <v>Ⅰ</v>
      </c>
      <c r="AD3561" s="1035"/>
      <c r="AE3561" s="1035"/>
      <c r="AF3561" s="1036"/>
      <c r="AG3561" s="1034" t="str">
        <f>IF(AG3560&gt;0,"Ⅳ",IF(AH3560&gt;0,"Ⅲ",IF(AI3560&gt;0,"Ⅱ","Ⅰ")))</f>
        <v>Ⅰ</v>
      </c>
      <c r="AH3561" s="1035"/>
      <c r="AI3561" s="1035"/>
      <c r="AJ3561" s="1036"/>
      <c r="AK3561" s="1046"/>
      <c r="AL3561" s="1047"/>
      <c r="AM3561" s="1047"/>
      <c r="AN3561" s="1047"/>
      <c r="AO3561" s="1048"/>
      <c r="AP3561" s="3"/>
      <c r="AQ3561" s="1037" t="str">
        <f>IF(AQ3560&gt;0,"Ⅳ",IF(AR3560&gt;0,"Ⅲ",IF(AS3560&gt;0,"Ⅱ","Ⅰ")))</f>
        <v>Ⅰ</v>
      </c>
      <c r="AR3561" s="1037"/>
      <c r="AS3561" s="1037"/>
      <c r="AT3561" s="1037"/>
    </row>
    <row r="3562" spans="2:46" ht="12" customHeight="1" x14ac:dyDescent="0.15">
      <c r="B3562" s="1058"/>
      <c r="C3562" s="1063"/>
      <c r="D3562" s="1061"/>
      <c r="E3562" s="1061"/>
      <c r="F3562" s="1061"/>
      <c r="G3562" s="1061"/>
      <c r="H3562" s="1061"/>
      <c r="I3562" s="1061"/>
      <c r="J3562" s="1062"/>
      <c r="K3562" s="1016"/>
      <c r="L3562" s="1016"/>
      <c r="M3562" s="1016"/>
      <c r="N3562" s="1016"/>
      <c r="O3562" s="1016" t="s">
        <v>472</v>
      </c>
      <c r="P3562" s="1016"/>
      <c r="Q3562" s="1016"/>
      <c r="R3562" s="1016"/>
      <c r="S3562" s="1016"/>
      <c r="T3562" s="1016"/>
      <c r="U3562" s="1016"/>
      <c r="V3562" s="1016"/>
      <c r="W3562" s="1016"/>
      <c r="X3562" s="1016"/>
      <c r="Y3562" s="1034" t="str">
        <f>IF(COUNTIF(Y3561:AJ3561,"Ⅳ")&gt;0,"Ⅳ",IF(COUNTIF(Y3561:AJ3561,"Ⅲ")&gt;0,"Ⅲ",IF(COUNTIF(Y3561:AJ3561,"Ⅱ")&gt;0,"Ⅱ","Ⅰ")))</f>
        <v>Ⅰ</v>
      </c>
      <c r="Z3562" s="1035"/>
      <c r="AA3562" s="1035"/>
      <c r="AB3562" s="1035"/>
      <c r="AC3562" s="1035"/>
      <c r="AD3562" s="1035"/>
      <c r="AE3562" s="1035"/>
      <c r="AF3562" s="1035"/>
      <c r="AG3562" s="1035"/>
      <c r="AH3562" s="1035"/>
      <c r="AI3562" s="1035"/>
      <c r="AJ3562" s="1036"/>
      <c r="AK3562" s="1049"/>
      <c r="AL3562" s="1050"/>
      <c r="AM3562" s="1050"/>
      <c r="AN3562" s="1050"/>
      <c r="AO3562" s="1051"/>
      <c r="AP3562" s="3"/>
    </row>
    <row r="3563" spans="2:46" ht="14.25" customHeight="1" x14ac:dyDescent="0.15">
      <c r="B3563" s="1058"/>
      <c r="C3563" s="1063"/>
      <c r="D3563" s="1061"/>
      <c r="E3563" s="1061"/>
      <c r="F3563" s="1061"/>
      <c r="G3563" s="1061"/>
      <c r="H3563" s="1061"/>
      <c r="I3563" s="1061"/>
      <c r="J3563" s="1062"/>
      <c r="K3563" s="1016" t="s">
        <v>169</v>
      </c>
      <c r="L3563" s="1017"/>
      <c r="M3563" s="1017"/>
      <c r="N3563" s="1017"/>
      <c r="O3563" s="1017"/>
      <c r="P3563" s="1017"/>
      <c r="Q3563" s="1017"/>
      <c r="R3563" s="1017"/>
      <c r="S3563" s="1017"/>
      <c r="T3563" s="1017"/>
      <c r="U3563" s="1017"/>
      <c r="V3563" s="1017"/>
      <c r="W3563" s="1017"/>
      <c r="X3563" s="1017"/>
      <c r="Y3563" s="1017"/>
      <c r="Z3563" s="1017"/>
      <c r="AA3563" s="1017"/>
      <c r="AB3563" s="1017"/>
      <c r="AC3563" s="1017"/>
      <c r="AD3563" s="1017"/>
      <c r="AE3563" s="1017"/>
      <c r="AF3563" s="1017"/>
      <c r="AG3563" s="1017"/>
      <c r="AH3563" s="1017"/>
      <c r="AI3563" s="1017"/>
      <c r="AJ3563" s="1017"/>
      <c r="AK3563" s="1017"/>
      <c r="AL3563" s="1017"/>
      <c r="AM3563" s="1017"/>
      <c r="AN3563" s="1017"/>
      <c r="AO3563" s="1017"/>
      <c r="AP3563" s="3"/>
    </row>
    <row r="3564" spans="2:46" ht="14.25" customHeight="1" x14ac:dyDescent="0.15">
      <c r="B3564" s="1058"/>
      <c r="C3564" s="1063"/>
      <c r="D3564" s="1061"/>
      <c r="E3564" s="1061"/>
      <c r="F3564" s="1061"/>
      <c r="G3564" s="1061"/>
      <c r="H3564" s="1061"/>
      <c r="I3564" s="1061"/>
      <c r="J3564" s="1062"/>
      <c r="K3564" s="1016"/>
      <c r="L3564" s="1017"/>
      <c r="M3564" s="1017"/>
      <c r="N3564" s="1017"/>
      <c r="O3564" s="1017"/>
      <c r="P3564" s="1017"/>
      <c r="Q3564" s="1017"/>
      <c r="R3564" s="1017"/>
      <c r="S3564" s="1017"/>
      <c r="T3564" s="1017"/>
      <c r="U3564" s="1017"/>
      <c r="V3564" s="1017"/>
      <c r="W3564" s="1017"/>
      <c r="X3564" s="1017"/>
      <c r="Y3564" s="1017"/>
      <c r="Z3564" s="1017"/>
      <c r="AA3564" s="1017"/>
      <c r="AB3564" s="1017"/>
      <c r="AC3564" s="1017"/>
      <c r="AD3564" s="1017"/>
      <c r="AE3564" s="1017"/>
      <c r="AF3564" s="1017"/>
      <c r="AG3564" s="1017"/>
      <c r="AH3564" s="1017"/>
      <c r="AI3564" s="1017"/>
      <c r="AJ3564" s="1017"/>
      <c r="AK3564" s="1017"/>
      <c r="AL3564" s="1017"/>
      <c r="AM3564" s="1017"/>
      <c r="AN3564" s="1017"/>
      <c r="AO3564" s="1017"/>
      <c r="AP3564" s="3"/>
    </row>
    <row r="3565" spans="2:46" ht="12" customHeight="1" x14ac:dyDescent="0.15">
      <c r="B3565" s="1058"/>
      <c r="C3565" s="1063"/>
      <c r="D3565" s="1061"/>
      <c r="E3565" s="1061"/>
      <c r="F3565" s="1061"/>
      <c r="G3565" s="1061"/>
      <c r="H3565" s="1061"/>
      <c r="I3565" s="1061"/>
      <c r="J3565" s="1062"/>
      <c r="K3565" s="1018" t="s">
        <v>473</v>
      </c>
      <c r="L3565" s="1018"/>
      <c r="M3565" s="1018"/>
      <c r="N3565" s="1018"/>
      <c r="O3565" s="1018"/>
      <c r="P3565" s="1018"/>
      <c r="Q3565" s="1018"/>
      <c r="R3565" s="1018"/>
      <c r="S3565" s="1018"/>
      <c r="T3565" s="1018"/>
      <c r="U3565" s="1018"/>
      <c r="V3565" s="1018"/>
      <c r="W3565" s="1018"/>
      <c r="X3565" s="1018"/>
      <c r="Y3565" s="1018"/>
      <c r="Z3565" s="1018"/>
      <c r="AA3565" s="1018"/>
      <c r="AB3565" s="1018"/>
      <c r="AC3565" s="1018"/>
      <c r="AD3565" s="1018"/>
      <c r="AE3565" s="1018"/>
      <c r="AF3565" s="1018"/>
      <c r="AG3565" s="1018"/>
      <c r="AH3565" s="1018"/>
      <c r="AI3565" s="1018"/>
      <c r="AJ3565" s="1018"/>
      <c r="AK3565" s="1018"/>
      <c r="AL3565" s="1018"/>
      <c r="AM3565" s="1018"/>
      <c r="AN3565" s="1018"/>
      <c r="AO3565" s="1018"/>
      <c r="AP3565" s="3"/>
    </row>
    <row r="3566" spans="2:46" ht="12" customHeight="1" x14ac:dyDescent="0.15">
      <c r="B3566" s="1058"/>
      <c r="C3566" s="1063"/>
      <c r="D3566" s="1061"/>
      <c r="E3566" s="1061"/>
      <c r="F3566" s="1061"/>
      <c r="G3566" s="1061"/>
      <c r="H3566" s="1061"/>
      <c r="I3566" s="1061"/>
      <c r="J3566" s="1062"/>
      <c r="K3566" s="1019" t="s">
        <v>523</v>
      </c>
      <c r="L3566" s="1019"/>
      <c r="M3566" s="1019"/>
      <c r="N3566" s="1019"/>
      <c r="O3566" s="1019"/>
      <c r="P3566" s="1019"/>
      <c r="Q3566" s="1019"/>
      <c r="R3566" s="1019"/>
      <c r="S3566" s="1019"/>
      <c r="T3566" s="1019"/>
      <c r="U3566" s="1019"/>
      <c r="V3566" s="1019"/>
      <c r="W3566" s="1019"/>
      <c r="X3566" s="1019"/>
      <c r="Y3566" s="1019"/>
      <c r="Z3566" s="1019"/>
      <c r="AA3566" s="1019"/>
      <c r="AB3566" s="1019"/>
      <c r="AC3566" s="1019"/>
      <c r="AD3566" s="1019"/>
      <c r="AE3566" s="1019"/>
      <c r="AF3566" s="1019"/>
      <c r="AG3566" s="1019"/>
      <c r="AH3566" s="1019"/>
      <c r="AI3566" s="1019"/>
      <c r="AJ3566" s="1019"/>
      <c r="AK3566" s="1019"/>
      <c r="AL3566" s="1019"/>
      <c r="AM3566" s="1019"/>
      <c r="AN3566" s="1019"/>
      <c r="AO3566" s="1019"/>
      <c r="AP3566" s="3"/>
    </row>
    <row r="3567" spans="2:46" ht="12" customHeight="1" x14ac:dyDescent="0.15">
      <c r="B3567" s="1058"/>
      <c r="C3567" s="1063"/>
      <c r="D3567" s="1061"/>
      <c r="E3567" s="1061"/>
      <c r="F3567" s="1061"/>
      <c r="G3567" s="1061"/>
      <c r="H3567" s="1061"/>
      <c r="I3567" s="1061"/>
      <c r="J3567" s="1062"/>
      <c r="K3567" s="194" t="s">
        <v>474</v>
      </c>
      <c r="L3567" s="195"/>
      <c r="M3567" s="195"/>
      <c r="N3567" s="195"/>
      <c r="O3567" s="195"/>
      <c r="P3567" s="195"/>
      <c r="Q3567" s="195"/>
      <c r="R3567" s="195"/>
      <c r="S3567" s="195"/>
      <c r="T3567" s="195"/>
      <c r="U3567" s="195"/>
      <c r="V3567" s="195"/>
      <c r="W3567" s="195"/>
      <c r="X3567" s="195"/>
      <c r="Y3567" s="195"/>
      <c r="Z3567" s="195"/>
      <c r="AA3567" s="195"/>
      <c r="AB3567" s="195"/>
      <c r="AC3567" s="195"/>
      <c r="AD3567" s="195"/>
      <c r="AE3567" s="195"/>
      <c r="AF3567" s="195"/>
      <c r="AG3567" s="195"/>
      <c r="AH3567" s="195"/>
      <c r="AI3567" s="195"/>
      <c r="AJ3567" s="195"/>
      <c r="AK3567" s="195"/>
      <c r="AL3567" s="195"/>
      <c r="AM3567" s="195"/>
      <c r="AN3567" s="195"/>
      <c r="AO3567" s="196"/>
      <c r="AP3567" s="3"/>
    </row>
    <row r="3568" spans="2:46" ht="12" customHeight="1" x14ac:dyDescent="0.15">
      <c r="B3568" s="1058"/>
      <c r="C3568" s="1063"/>
      <c r="D3568" s="1061"/>
      <c r="E3568" s="1061"/>
      <c r="F3568" s="1061"/>
      <c r="G3568" s="1061"/>
      <c r="H3568" s="1061"/>
      <c r="I3568" s="1061"/>
      <c r="J3568" s="1062"/>
      <c r="K3568" s="194" t="s">
        <v>475</v>
      </c>
      <c r="L3568" s="195"/>
      <c r="M3568" s="195"/>
      <c r="N3568" s="195"/>
      <c r="O3568" s="195"/>
      <c r="P3568" s="195"/>
      <c r="Q3568" s="195"/>
      <c r="R3568" s="195"/>
      <c r="S3568" s="195"/>
      <c r="T3568" s="195"/>
      <c r="U3568" s="195"/>
      <c r="V3568" s="195"/>
      <c r="W3568" s="195"/>
      <c r="X3568" s="195"/>
      <c r="Y3568" s="195"/>
      <c r="Z3568" s="195"/>
      <c r="AA3568" s="195"/>
      <c r="AB3568" s="195"/>
      <c r="AC3568" s="195"/>
      <c r="AD3568" s="195"/>
      <c r="AE3568" s="195"/>
      <c r="AF3568" s="195"/>
      <c r="AG3568" s="195"/>
      <c r="AH3568" s="195"/>
      <c r="AI3568" s="195"/>
      <c r="AJ3568" s="195"/>
      <c r="AK3568" s="195"/>
      <c r="AL3568" s="195"/>
      <c r="AM3568" s="195"/>
      <c r="AN3568" s="195"/>
      <c r="AO3568" s="196"/>
      <c r="AP3568" s="3"/>
    </row>
    <row r="3569" spans="2:86" ht="12" customHeight="1" x14ac:dyDescent="0.15">
      <c r="B3569" s="1058"/>
      <c r="C3569" s="1063"/>
      <c r="D3569" s="1061"/>
      <c r="E3569" s="1061"/>
      <c r="F3569" s="1061"/>
      <c r="G3569" s="1061"/>
      <c r="H3569" s="1061"/>
      <c r="I3569" s="1061"/>
      <c r="J3569" s="1062"/>
      <c r="K3569" s="1020" t="s">
        <v>476</v>
      </c>
      <c r="L3569" s="1021"/>
      <c r="M3569" s="1021"/>
      <c r="N3569" s="1021"/>
      <c r="O3569" s="1021"/>
      <c r="P3569" s="1021"/>
      <c r="Q3569" s="1021"/>
      <c r="R3569" s="1021"/>
      <c r="S3569" s="1021"/>
      <c r="T3569" s="1021"/>
      <c r="U3569" s="1021"/>
      <c r="V3569" s="1021"/>
      <c r="W3569" s="1021"/>
      <c r="X3569" s="1021"/>
      <c r="Y3569" s="1021"/>
      <c r="Z3569" s="1021"/>
      <c r="AA3569" s="1021"/>
      <c r="AB3569" s="1021"/>
      <c r="AC3569" s="1021"/>
      <c r="AD3569" s="1021"/>
      <c r="AE3569" s="1021"/>
      <c r="AF3569" s="1021"/>
      <c r="AG3569" s="1021"/>
      <c r="AH3569" s="1021"/>
      <c r="AI3569" s="1021"/>
      <c r="AJ3569" s="1021"/>
      <c r="AK3569" s="1021"/>
      <c r="AL3569" s="1021"/>
      <c r="AM3569" s="1021"/>
      <c r="AN3569" s="1021"/>
      <c r="AO3569" s="1022"/>
      <c r="AP3569" s="3"/>
    </row>
    <row r="3570" spans="2:86" ht="12" customHeight="1" x14ac:dyDescent="0.15">
      <c r="B3570" s="591"/>
      <c r="C3570" s="1064"/>
      <c r="D3570" s="1065"/>
      <c r="E3570" s="1065"/>
      <c r="F3570" s="1065"/>
      <c r="G3570" s="1065"/>
      <c r="H3570" s="1065"/>
      <c r="I3570" s="1065"/>
      <c r="J3570" s="1066"/>
      <c r="K3570" s="1023"/>
      <c r="L3570" s="1024"/>
      <c r="M3570" s="1024"/>
      <c r="N3570" s="1024"/>
      <c r="O3570" s="1024"/>
      <c r="P3570" s="1024"/>
      <c r="Q3570" s="1024"/>
      <c r="R3570" s="1024"/>
      <c r="S3570" s="1024"/>
      <c r="T3570" s="1024"/>
      <c r="U3570" s="1024"/>
      <c r="V3570" s="1024"/>
      <c r="W3570" s="1024"/>
      <c r="X3570" s="1024"/>
      <c r="Y3570" s="1024"/>
      <c r="Z3570" s="1024"/>
      <c r="AA3570" s="1024"/>
      <c r="AB3570" s="1024"/>
      <c r="AC3570" s="1024"/>
      <c r="AD3570" s="1024"/>
      <c r="AE3570" s="1024"/>
      <c r="AF3570" s="1024"/>
      <c r="AG3570" s="1024"/>
      <c r="AH3570" s="1024"/>
      <c r="AI3570" s="1024"/>
      <c r="AJ3570" s="1024"/>
      <c r="AK3570" s="1024"/>
      <c r="AL3570" s="1024"/>
      <c r="AM3570" s="1024"/>
      <c r="AN3570" s="1024"/>
      <c r="AO3570" s="1025"/>
      <c r="AP3570" s="3"/>
    </row>
    <row r="3571" spans="2:86" s="9" customFormat="1" ht="12" customHeight="1" x14ac:dyDescent="0.15">
      <c r="B3571" s="3" t="s">
        <v>527</v>
      </c>
      <c r="AQ3571" s="162"/>
      <c r="AR3571" s="162"/>
      <c r="AS3571" s="162"/>
      <c r="AT3571" s="162"/>
      <c r="AU3571" s="162"/>
      <c r="AV3571" s="162"/>
      <c r="AW3571" s="162"/>
      <c r="AX3571" s="162"/>
      <c r="AY3571" s="162"/>
      <c r="AZ3571" s="162"/>
      <c r="BA3571" s="162"/>
      <c r="BB3571" s="162"/>
      <c r="BC3571" s="162"/>
      <c r="BD3571" s="162"/>
      <c r="BE3571" s="162"/>
      <c r="BF3571" s="162"/>
      <c r="BG3571" s="162"/>
      <c r="BH3571" s="162"/>
      <c r="BI3571" s="162"/>
      <c r="BJ3571" s="162"/>
      <c r="BK3571" s="162"/>
      <c r="BL3571" s="162"/>
      <c r="BM3571" s="162"/>
      <c r="BN3571" s="162"/>
      <c r="BO3571" s="162"/>
      <c r="BP3571" s="162"/>
      <c r="BQ3571" s="162"/>
      <c r="BR3571" s="162"/>
      <c r="BS3571" s="162"/>
      <c r="BT3571" s="162"/>
      <c r="BU3571" s="162"/>
      <c r="BV3571" s="162"/>
      <c r="BW3571" s="162"/>
      <c r="BX3571" s="162"/>
      <c r="BY3571" s="162"/>
      <c r="BZ3571" s="162"/>
      <c r="CA3571" s="162"/>
      <c r="CB3571" s="162"/>
      <c r="CC3571" s="162"/>
      <c r="CD3571" s="162"/>
      <c r="CE3571" s="162"/>
      <c r="CF3571" s="162"/>
      <c r="CG3571" s="162"/>
      <c r="CH3571" s="162"/>
    </row>
    <row r="3572" spans="2:86" ht="12" customHeight="1" thickBot="1" x14ac:dyDescent="0.2">
      <c r="B3572" s="3" t="s">
        <v>524</v>
      </c>
    </row>
    <row r="3573" spans="2:86" ht="12" customHeight="1" x14ac:dyDescent="0.15">
      <c r="B3573" s="3" t="s">
        <v>525</v>
      </c>
      <c r="AU3573" s="1000" t="s">
        <v>305</v>
      </c>
      <c r="AV3573" s="1001" t="s">
        <v>298</v>
      </c>
      <c r="AW3573" s="1003" t="s">
        <v>299</v>
      </c>
      <c r="AX3573" s="1005" t="s">
        <v>306</v>
      </c>
      <c r="AY3573" s="1006"/>
      <c r="AZ3573" s="1006"/>
      <c r="BA3573" s="1006"/>
      <c r="BB3573" s="1006"/>
      <c r="BC3573" s="1006"/>
      <c r="BD3573" s="1006"/>
      <c r="BE3573" s="1006"/>
      <c r="BF3573" s="1006"/>
      <c r="BG3573" s="1006"/>
      <c r="BH3573" s="1006"/>
      <c r="BI3573" s="1006"/>
      <c r="BJ3573" s="1006"/>
      <c r="BK3573" s="1006"/>
      <c r="BL3573" s="1006"/>
      <c r="BM3573" s="1006"/>
      <c r="BN3573" s="1006"/>
      <c r="BO3573" s="1006"/>
      <c r="BP3573" s="1006"/>
      <c r="BQ3573" s="1006"/>
      <c r="BR3573" s="1007"/>
      <c r="BS3573" s="807" t="s">
        <v>300</v>
      </c>
      <c r="BT3573" s="1008"/>
      <c r="BU3573" s="1008"/>
      <c r="BV3573" s="1008"/>
      <c r="BW3573" s="1009" t="s">
        <v>307</v>
      </c>
      <c r="BX3573" s="1010"/>
      <c r="BY3573" s="1010"/>
      <c r="BZ3573" s="1010"/>
      <c r="CA3573" s="1010"/>
      <c r="CB3573" s="1010"/>
      <c r="CC3573" s="1010"/>
      <c r="CD3573" s="1010"/>
      <c r="CE3573" s="1010"/>
      <c r="CF3573" s="1010"/>
      <c r="CG3573" s="1010"/>
      <c r="CH3573" s="1011"/>
    </row>
    <row r="3574" spans="2:86" ht="12" customHeight="1" x14ac:dyDescent="0.15">
      <c r="B3574" s="3" t="s">
        <v>477</v>
      </c>
      <c r="AU3574" s="1000"/>
      <c r="AV3574" s="1002"/>
      <c r="AW3574" s="1004"/>
      <c r="AX3574" s="1012" t="s">
        <v>308</v>
      </c>
      <c r="AY3574" s="686"/>
      <c r="AZ3574" s="686"/>
      <c r="BA3574" s="686"/>
      <c r="BB3574" s="686"/>
      <c r="BC3574" s="686"/>
      <c r="BD3574" s="686"/>
      <c r="BE3574" s="686"/>
      <c r="BF3574" s="686"/>
      <c r="BG3574" s="686"/>
      <c r="BH3574" s="686"/>
      <c r="BI3574" s="686"/>
      <c r="BJ3574" s="686" t="s">
        <v>309</v>
      </c>
      <c r="BK3574" s="686"/>
      <c r="BL3574" s="686"/>
      <c r="BM3574" s="686"/>
      <c r="BN3574" s="686"/>
      <c r="BO3574" s="686"/>
      <c r="BP3574" s="686"/>
      <c r="BQ3574" s="686"/>
      <c r="BR3574" s="1013"/>
      <c r="BS3574" s="1008"/>
      <c r="BT3574" s="1008"/>
      <c r="BU3574" s="1008"/>
      <c r="BV3574" s="1008"/>
      <c r="BW3574" s="1014" t="s">
        <v>302</v>
      </c>
      <c r="BX3574" s="699"/>
      <c r="BY3574" s="699"/>
      <c r="BZ3574" s="699"/>
      <c r="CA3574" s="686" t="s">
        <v>310</v>
      </c>
      <c r="CB3574" s="686"/>
      <c r="CC3574" s="686"/>
      <c r="CD3574" s="686"/>
      <c r="CE3574" s="686"/>
      <c r="CF3574" s="686"/>
      <c r="CG3574" s="686"/>
      <c r="CH3574" s="1013"/>
    </row>
    <row r="3575" spans="2:86" ht="12" customHeight="1" x14ac:dyDescent="0.15">
      <c r="B3575" s="3" t="s">
        <v>526</v>
      </c>
      <c r="AU3575" s="1000"/>
      <c r="AV3575" s="1002"/>
      <c r="AW3575" s="1004"/>
      <c r="AX3575" s="1012" t="s">
        <v>26</v>
      </c>
      <c r="AY3575" s="686"/>
      <c r="AZ3575" s="686"/>
      <c r="BA3575" s="686"/>
      <c r="BB3575" s="686" t="s">
        <v>22</v>
      </c>
      <c r="BC3575" s="686"/>
      <c r="BD3575" s="686"/>
      <c r="BE3575" s="686"/>
      <c r="BF3575" s="686" t="s">
        <v>24</v>
      </c>
      <c r="BG3575" s="686"/>
      <c r="BH3575" s="686"/>
      <c r="BI3575" s="686"/>
      <c r="BJ3575" s="699" t="s">
        <v>26</v>
      </c>
      <c r="BK3575" s="699"/>
      <c r="BL3575" s="699"/>
      <c r="BM3575" s="699" t="s">
        <v>22</v>
      </c>
      <c r="BN3575" s="699"/>
      <c r="BO3575" s="699"/>
      <c r="BP3575" s="699" t="s">
        <v>24</v>
      </c>
      <c r="BQ3575" s="699"/>
      <c r="BR3575" s="1015"/>
      <c r="BS3575" s="807" t="s">
        <v>26</v>
      </c>
      <c r="BT3575" s="807" t="s">
        <v>22</v>
      </c>
      <c r="BU3575" s="807" t="s">
        <v>24</v>
      </c>
      <c r="BV3575" s="807" t="s">
        <v>303</v>
      </c>
      <c r="BW3575" s="1012" t="s">
        <v>311</v>
      </c>
      <c r="BX3575" s="686"/>
      <c r="BY3575" s="686"/>
      <c r="BZ3575" s="686"/>
      <c r="CA3575" s="686" t="s">
        <v>22</v>
      </c>
      <c r="CB3575" s="686"/>
      <c r="CC3575" s="686"/>
      <c r="CD3575" s="686"/>
      <c r="CE3575" s="686" t="s">
        <v>24</v>
      </c>
      <c r="CF3575" s="686"/>
      <c r="CG3575" s="686"/>
      <c r="CH3575" s="1013"/>
    </row>
    <row r="3576" spans="2:86" ht="12" customHeight="1" x14ac:dyDescent="0.15">
      <c r="B3576" s="3" t="s">
        <v>478</v>
      </c>
      <c r="AU3576" s="1000"/>
      <c r="AV3576" s="1002"/>
      <c r="AW3576" s="1004"/>
      <c r="AX3576" s="156" t="s">
        <v>862</v>
      </c>
      <c r="AY3576" s="157" t="s">
        <v>863</v>
      </c>
      <c r="AZ3576" s="157" t="s">
        <v>864</v>
      </c>
      <c r="BA3576" s="158" t="s">
        <v>865</v>
      </c>
      <c r="BB3576" s="159" t="s">
        <v>866</v>
      </c>
      <c r="BC3576" s="157" t="s">
        <v>863</v>
      </c>
      <c r="BD3576" s="157" t="s">
        <v>867</v>
      </c>
      <c r="BE3576" s="158" t="s">
        <v>865</v>
      </c>
      <c r="BF3576" s="159" t="s">
        <v>866</v>
      </c>
      <c r="BG3576" s="157" t="s">
        <v>863</v>
      </c>
      <c r="BH3576" s="157" t="s">
        <v>864</v>
      </c>
      <c r="BI3576" s="158" t="s">
        <v>865</v>
      </c>
      <c r="BJ3576" s="159" t="s">
        <v>866</v>
      </c>
      <c r="BK3576" s="157" t="s">
        <v>868</v>
      </c>
      <c r="BL3576" s="158" t="s">
        <v>869</v>
      </c>
      <c r="BM3576" s="159" t="s">
        <v>870</v>
      </c>
      <c r="BN3576" s="157" t="s">
        <v>863</v>
      </c>
      <c r="BO3576" s="158" t="s">
        <v>871</v>
      </c>
      <c r="BP3576" s="159" t="s">
        <v>870</v>
      </c>
      <c r="BQ3576" s="157" t="s">
        <v>868</v>
      </c>
      <c r="BR3576" s="160" t="s">
        <v>872</v>
      </c>
      <c r="BS3576" s="1008"/>
      <c r="BT3576" s="1008"/>
      <c r="BU3576" s="1008"/>
      <c r="BV3576" s="1008"/>
      <c r="BW3576" s="156" t="s">
        <v>866</v>
      </c>
      <c r="BX3576" s="157" t="s">
        <v>863</v>
      </c>
      <c r="BY3576" s="157" t="s">
        <v>864</v>
      </c>
      <c r="BZ3576" s="158" t="s">
        <v>865</v>
      </c>
      <c r="CA3576" s="159" t="s">
        <v>866</v>
      </c>
      <c r="CB3576" s="157" t="s">
        <v>873</v>
      </c>
      <c r="CC3576" s="157" t="s">
        <v>864</v>
      </c>
      <c r="CD3576" s="158" t="s">
        <v>865</v>
      </c>
      <c r="CE3576" s="159" t="s">
        <v>866</v>
      </c>
      <c r="CF3576" s="157" t="s">
        <v>863</v>
      </c>
      <c r="CG3576" s="157" t="s">
        <v>864</v>
      </c>
      <c r="CH3576" s="160" t="s">
        <v>874</v>
      </c>
    </row>
    <row r="3577" spans="2:86" x14ac:dyDescent="0.15">
      <c r="B3577" s="3" t="s">
        <v>539</v>
      </c>
      <c r="AU3577" s="1000"/>
      <c r="AV3577" s="188" t="str">
        <f>N3579</f>
        <v>S076</v>
      </c>
      <c r="AW3577" s="300">
        <f>R3579</f>
        <v>10.6</v>
      </c>
      <c r="AX3577" s="197">
        <f>+Y3604</f>
        <v>0</v>
      </c>
      <c r="AY3577" s="197">
        <f>+Z3604</f>
        <v>0</v>
      </c>
      <c r="AZ3577" s="197">
        <f>+AA3604</f>
        <v>0</v>
      </c>
      <c r="BA3577" s="197">
        <f t="shared" ref="BA3577" si="1644">+AB3604</f>
        <v>0</v>
      </c>
      <c r="BB3577" s="197">
        <f>+AC3604</f>
        <v>0</v>
      </c>
      <c r="BC3577" s="197">
        <f t="shared" ref="BC3577" si="1645">+AD3604</f>
        <v>0</v>
      </c>
      <c r="BD3577" s="197">
        <f t="shared" ref="BD3577" si="1646">+AE3604</f>
        <v>0</v>
      </c>
      <c r="BE3577" s="197">
        <f t="shared" ref="BE3577" si="1647">+AF3604</f>
        <v>1</v>
      </c>
      <c r="BF3577" s="197">
        <f t="shared" ref="BF3577" si="1648">+AG3604</f>
        <v>0</v>
      </c>
      <c r="BG3577" s="197">
        <f t="shared" ref="BG3577" si="1649">+AH3604</f>
        <v>0</v>
      </c>
      <c r="BH3577" s="197">
        <f t="shared" ref="BH3577" si="1650">+AI3604</f>
        <v>0</v>
      </c>
      <c r="BI3577" s="197">
        <f t="shared" ref="BI3577" si="1651">+AJ3604</f>
        <v>0</v>
      </c>
      <c r="BJ3577" s="197" t="str">
        <f>+Y3607</f>
        <v/>
      </c>
      <c r="BK3577" s="197" t="str">
        <f t="shared" ref="BK3577" si="1652">+Z3607</f>
        <v/>
      </c>
      <c r="BL3577" s="197" t="str">
        <f>+AA3607</f>
        <v/>
      </c>
      <c r="BM3577" s="197">
        <f>+AC3607</f>
        <v>0</v>
      </c>
      <c r="BN3577" s="197">
        <f t="shared" ref="BN3577" si="1653">+AD3607</f>
        <v>0</v>
      </c>
      <c r="BO3577" s="197">
        <f t="shared" ref="BO3577" si="1654">+AE3607</f>
        <v>1</v>
      </c>
      <c r="BP3577" s="197">
        <f>+AG3607</f>
        <v>0</v>
      </c>
      <c r="BQ3577" s="197">
        <f>+AH3607</f>
        <v>0</v>
      </c>
      <c r="BR3577" s="197">
        <f>+AI3607</f>
        <v>0</v>
      </c>
      <c r="BS3577" s="296" t="str">
        <f>+Y3608</f>
        <v>Ⅰ</v>
      </c>
      <c r="BT3577" s="296" t="str">
        <f>+AC3608</f>
        <v>Ⅱ</v>
      </c>
      <c r="BU3577" s="296" t="str">
        <f>+AG3608</f>
        <v>Ⅰ</v>
      </c>
      <c r="BV3577" s="296" t="str">
        <f>+Y3609</f>
        <v>Ⅱ</v>
      </c>
      <c r="BW3577" s="164" t="str">
        <f>IF(Y3604&gt;0,R3579,"")</f>
        <v/>
      </c>
      <c r="BX3577" s="165" t="str">
        <f>IF(Z3604&gt;0,"",IF(AA3604&gt;0,R3579,""))</f>
        <v/>
      </c>
      <c r="BY3577" s="165" t="str">
        <f>IF(Y3604+Z3604&gt;0,"",IF(AA3604&gt;0,R3579,""))</f>
        <v/>
      </c>
      <c r="BZ3577" s="165" t="str">
        <f>IF(Y3604+Z3604+AA3604&gt;0,"",IF(AB3604&gt;0,R3579,""))</f>
        <v/>
      </c>
      <c r="CA3577" s="166">
        <f t="shared" ref="CA3577" si="1655">+AC3603</f>
        <v>0</v>
      </c>
      <c r="CB3577" s="166">
        <f t="shared" ref="CB3577" si="1656">+AD3603</f>
        <v>0</v>
      </c>
      <c r="CC3577" s="166">
        <f t="shared" ref="CC3577" si="1657">+AE3603</f>
        <v>0</v>
      </c>
      <c r="CD3577" s="166">
        <f t="shared" ref="CD3577" si="1658">+AF3603</f>
        <v>3</v>
      </c>
      <c r="CE3577" s="166">
        <f t="shared" ref="CE3577" si="1659">+AG3603</f>
        <v>0</v>
      </c>
      <c r="CF3577" s="166">
        <f t="shared" ref="CF3577" si="1660">+AH3603</f>
        <v>0</v>
      </c>
      <c r="CG3577" s="166">
        <f t="shared" ref="CG3577" si="1661">+AI3603</f>
        <v>0</v>
      </c>
      <c r="CH3577" s="166">
        <f t="shared" ref="CH3577" si="1662">+AJ3603</f>
        <v>0</v>
      </c>
    </row>
    <row r="3578" spans="2:86" ht="12" customHeight="1" x14ac:dyDescent="0.15">
      <c r="B3578" s="1057" t="s">
        <v>219</v>
      </c>
      <c r="C3578" s="1059"/>
      <c r="D3578" s="1060"/>
      <c r="E3578" s="1061"/>
      <c r="F3578" s="1061"/>
      <c r="G3578" s="1061"/>
      <c r="H3578" s="1061"/>
      <c r="I3578" s="1061"/>
      <c r="J3578" s="1062"/>
      <c r="K3578" s="1067" t="s">
        <v>453</v>
      </c>
      <c r="L3578" s="1068"/>
      <c r="M3578" s="1068"/>
      <c r="N3578" s="1068"/>
      <c r="O3578" s="1068"/>
      <c r="P3578" s="1068"/>
      <c r="Q3578" s="1068"/>
      <c r="R3578" s="1068"/>
      <c r="S3578" s="1068"/>
      <c r="T3578" s="1068"/>
      <c r="U3578" s="1068"/>
      <c r="V3578" s="1068"/>
      <c r="W3578" s="1068"/>
      <c r="X3578" s="1068"/>
      <c r="Y3578" s="1068"/>
      <c r="Z3578" s="1068"/>
      <c r="AA3578" s="1068"/>
      <c r="AB3578" s="1068"/>
      <c r="AC3578" s="1068"/>
      <c r="AD3578" s="1068"/>
      <c r="AE3578" s="1068"/>
      <c r="AF3578" s="1068"/>
      <c r="AG3578" s="1068"/>
      <c r="AH3578" s="1068"/>
      <c r="AI3578" s="1068"/>
      <c r="AJ3578" s="1068"/>
      <c r="AK3578" s="1068"/>
      <c r="AL3578" s="1068"/>
      <c r="AM3578" s="1068"/>
      <c r="AN3578" s="1068"/>
      <c r="AO3578" s="1069"/>
      <c r="AP3578" s="3"/>
    </row>
    <row r="3579" spans="2:86" ht="12" customHeight="1" x14ac:dyDescent="0.15">
      <c r="B3579" s="1058"/>
      <c r="C3579" s="1063"/>
      <c r="D3579" s="1061"/>
      <c r="E3579" s="1061"/>
      <c r="F3579" s="1061"/>
      <c r="G3579" s="1061"/>
      <c r="H3579" s="1061"/>
      <c r="I3579" s="1061"/>
      <c r="J3579" s="1062"/>
      <c r="K3579" s="1040" t="s">
        <v>218</v>
      </c>
      <c r="L3579" s="1041"/>
      <c r="M3579" s="1042"/>
      <c r="N3579" s="1094" t="s">
        <v>792</v>
      </c>
      <c r="O3579" s="1096"/>
      <c r="P3579" s="1040" t="s">
        <v>454</v>
      </c>
      <c r="Q3579" s="1042"/>
      <c r="R3579" s="1070">
        <f>'様式A-2'!C88</f>
        <v>10.6</v>
      </c>
      <c r="S3579" s="1071"/>
      <c r="T3579" s="1072"/>
      <c r="U3579" s="1073" t="s">
        <v>455</v>
      </c>
      <c r="V3579" s="1074"/>
      <c r="W3579" s="1073" t="s">
        <v>456</v>
      </c>
      <c r="X3579" s="1074"/>
      <c r="Y3579" s="1042" t="s">
        <v>217</v>
      </c>
      <c r="Z3579" s="1016"/>
      <c r="AA3579" s="1016"/>
      <c r="AB3579" s="1016"/>
      <c r="AC3579" s="1073" t="s">
        <v>457</v>
      </c>
      <c r="AD3579" s="1079"/>
      <c r="AE3579" s="1079"/>
      <c r="AF3579" s="1079"/>
      <c r="AG3579" s="1079"/>
      <c r="AH3579" s="1079"/>
      <c r="AI3579" s="1079"/>
      <c r="AJ3579" s="1074"/>
      <c r="AK3579" s="1073" t="s">
        <v>458</v>
      </c>
      <c r="AL3579" s="1079"/>
      <c r="AM3579" s="1079"/>
      <c r="AN3579" s="1081"/>
      <c r="AO3579" s="1082"/>
      <c r="AP3579" s="3"/>
      <c r="AV3579" s="167"/>
      <c r="AW3579" s="221"/>
      <c r="AX3579" s="167"/>
      <c r="AY3579" s="167"/>
      <c r="AZ3579" s="167"/>
      <c r="BA3579" s="167"/>
      <c r="BB3579" s="167"/>
      <c r="BC3579" s="167"/>
      <c r="BD3579" s="167"/>
    </row>
    <row r="3580" spans="2:86" ht="12" customHeight="1" x14ac:dyDescent="0.15">
      <c r="B3580" s="1058"/>
      <c r="C3580" s="1063"/>
      <c r="D3580" s="1061"/>
      <c r="E3580" s="1061"/>
      <c r="F3580" s="1061"/>
      <c r="G3580" s="1061"/>
      <c r="H3580" s="1061"/>
      <c r="I3580" s="1061"/>
      <c r="J3580" s="1062"/>
      <c r="K3580" s="1016" t="s">
        <v>459</v>
      </c>
      <c r="L3580" s="1016" t="s">
        <v>199</v>
      </c>
      <c r="M3580" s="1016"/>
      <c r="N3580" s="1016" t="s">
        <v>198</v>
      </c>
      <c r="O3580" s="1016"/>
      <c r="P3580" s="1016" t="s">
        <v>460</v>
      </c>
      <c r="Q3580" s="1016"/>
      <c r="R3580" s="1016" t="s">
        <v>6</v>
      </c>
      <c r="S3580" s="1016"/>
      <c r="T3580" s="1016"/>
      <c r="U3580" s="1075"/>
      <c r="V3580" s="1076"/>
      <c r="W3580" s="1075"/>
      <c r="X3580" s="1076"/>
      <c r="Y3580" s="1042"/>
      <c r="Z3580" s="1016"/>
      <c r="AA3580" s="1016"/>
      <c r="AB3580" s="1016"/>
      <c r="AC3580" s="1077"/>
      <c r="AD3580" s="1080"/>
      <c r="AE3580" s="1080"/>
      <c r="AF3580" s="1080"/>
      <c r="AG3580" s="1080"/>
      <c r="AH3580" s="1080"/>
      <c r="AI3580" s="1080"/>
      <c r="AJ3580" s="1078"/>
      <c r="AK3580" s="1075"/>
      <c r="AL3580" s="1083"/>
      <c r="AM3580" s="1083"/>
      <c r="AN3580" s="1084"/>
      <c r="AO3580" s="1085"/>
      <c r="AP3580" s="3"/>
      <c r="AV3580" s="167"/>
      <c r="AW3580" s="167"/>
      <c r="AX3580" s="167"/>
      <c r="AY3580" s="167"/>
      <c r="AZ3580" s="167"/>
      <c r="BA3580" s="167"/>
      <c r="BB3580" s="167"/>
      <c r="BC3580" s="167"/>
      <c r="BD3580" s="167"/>
    </row>
    <row r="3581" spans="2:86" ht="12" customHeight="1" x14ac:dyDescent="0.15">
      <c r="B3581" s="1058"/>
      <c r="C3581" s="1063"/>
      <c r="D3581" s="1061"/>
      <c r="E3581" s="1061"/>
      <c r="F3581" s="1061"/>
      <c r="G3581" s="1061"/>
      <c r="H3581" s="1061"/>
      <c r="I3581" s="1061"/>
      <c r="J3581" s="1062"/>
      <c r="K3581" s="1016"/>
      <c r="L3581" s="1016"/>
      <c r="M3581" s="1016"/>
      <c r="N3581" s="1016"/>
      <c r="O3581" s="1016"/>
      <c r="P3581" s="1016"/>
      <c r="Q3581" s="1016"/>
      <c r="R3581" s="1016"/>
      <c r="S3581" s="1016"/>
      <c r="T3581" s="1016"/>
      <c r="U3581" s="1075"/>
      <c r="V3581" s="1076"/>
      <c r="W3581" s="1075"/>
      <c r="X3581" s="1076"/>
      <c r="Y3581" s="1042" t="s">
        <v>461</v>
      </c>
      <c r="Z3581" s="1016"/>
      <c r="AA3581" s="1016"/>
      <c r="AB3581" s="1016"/>
      <c r="AC3581" s="1016" t="s">
        <v>462</v>
      </c>
      <c r="AD3581" s="1016"/>
      <c r="AE3581" s="1016"/>
      <c r="AF3581" s="1016"/>
      <c r="AG3581" s="1016" t="s">
        <v>463</v>
      </c>
      <c r="AH3581" s="1016"/>
      <c r="AI3581" s="1016"/>
      <c r="AJ3581" s="1016"/>
      <c r="AK3581" s="1075"/>
      <c r="AL3581" s="1083"/>
      <c r="AM3581" s="1083"/>
      <c r="AN3581" s="1084"/>
      <c r="AO3581" s="1085"/>
      <c r="AP3581" s="3"/>
      <c r="AV3581" s="167"/>
      <c r="AW3581" s="167"/>
      <c r="AX3581" s="167"/>
      <c r="AY3581" s="167"/>
      <c r="AZ3581" s="167"/>
      <c r="BA3581" s="167"/>
      <c r="BB3581" s="167"/>
      <c r="BC3581" s="167"/>
      <c r="BD3581" s="167"/>
    </row>
    <row r="3582" spans="2:86" ht="12" customHeight="1" x14ac:dyDescent="0.15">
      <c r="B3582" s="1058"/>
      <c r="C3582" s="1063"/>
      <c r="D3582" s="1061"/>
      <c r="E3582" s="1061"/>
      <c r="F3582" s="1061"/>
      <c r="G3582" s="1061"/>
      <c r="H3582" s="1061"/>
      <c r="I3582" s="1061"/>
      <c r="J3582" s="1062"/>
      <c r="K3582" s="1016"/>
      <c r="L3582" s="1016"/>
      <c r="M3582" s="1016"/>
      <c r="N3582" s="1016"/>
      <c r="O3582" s="1016"/>
      <c r="P3582" s="1016"/>
      <c r="Q3582" s="1016"/>
      <c r="R3582" s="1016"/>
      <c r="S3582" s="1016"/>
      <c r="T3582" s="1016"/>
      <c r="U3582" s="1077"/>
      <c r="V3582" s="1078"/>
      <c r="W3582" s="1077"/>
      <c r="X3582" s="1078"/>
      <c r="Y3582" s="191" t="s">
        <v>32</v>
      </c>
      <c r="Z3582" s="187" t="s">
        <v>33</v>
      </c>
      <c r="AA3582" s="187" t="s">
        <v>464</v>
      </c>
      <c r="AB3582" s="187" t="s">
        <v>465</v>
      </c>
      <c r="AC3582" s="187" t="s">
        <v>32</v>
      </c>
      <c r="AD3582" s="187" t="s">
        <v>33</v>
      </c>
      <c r="AE3582" s="187" t="s">
        <v>464</v>
      </c>
      <c r="AF3582" s="187" t="s">
        <v>465</v>
      </c>
      <c r="AG3582" s="187" t="s">
        <v>32</v>
      </c>
      <c r="AH3582" s="187" t="s">
        <v>33</v>
      </c>
      <c r="AI3582" s="187" t="s">
        <v>464</v>
      </c>
      <c r="AJ3582" s="187" t="s">
        <v>465</v>
      </c>
      <c r="AK3582" s="1077"/>
      <c r="AL3582" s="1080"/>
      <c r="AM3582" s="1080"/>
      <c r="AN3582" s="1086"/>
      <c r="AO3582" s="1087"/>
      <c r="AP3582" s="3"/>
      <c r="AV3582" s="167"/>
      <c r="AW3582" s="167"/>
      <c r="AX3582" s="167"/>
      <c r="AY3582" s="167"/>
      <c r="AZ3582" s="167"/>
      <c r="BA3582" s="167"/>
      <c r="BB3582" s="167"/>
      <c r="BC3582" s="167"/>
      <c r="BD3582" s="167"/>
    </row>
    <row r="3583" spans="2:86" ht="12" customHeight="1" x14ac:dyDescent="0.15">
      <c r="B3583" s="1058"/>
      <c r="C3583" s="1063"/>
      <c r="D3583" s="1061"/>
      <c r="E3583" s="1061"/>
      <c r="F3583" s="1061"/>
      <c r="G3583" s="1061"/>
      <c r="H3583" s="1061"/>
      <c r="I3583" s="1061"/>
      <c r="J3583" s="1062"/>
      <c r="K3583" s="192">
        <v>1</v>
      </c>
      <c r="L3583" s="1038" t="s">
        <v>534</v>
      </c>
      <c r="M3583" s="1039"/>
      <c r="N3583" s="1038" t="s">
        <v>486</v>
      </c>
      <c r="O3583" s="1039"/>
      <c r="P3583" s="1034" t="s">
        <v>332</v>
      </c>
      <c r="Q3583" s="1036"/>
      <c r="R3583" s="408" t="s">
        <v>532</v>
      </c>
      <c r="S3583" s="408"/>
      <c r="T3583" s="408"/>
      <c r="U3583" s="1034" t="s">
        <v>551</v>
      </c>
      <c r="V3583" s="1036"/>
      <c r="W3583" s="1034" t="s">
        <v>551</v>
      </c>
      <c r="X3583" s="1035"/>
      <c r="Y3583" s="286"/>
      <c r="Z3583" s="286"/>
      <c r="AA3583" s="286"/>
      <c r="AB3583" s="286"/>
      <c r="AC3583" s="223"/>
      <c r="AD3583" s="223"/>
      <c r="AE3583" s="223"/>
      <c r="AF3583" s="223"/>
      <c r="AG3583" s="223"/>
      <c r="AH3583" s="223"/>
      <c r="AI3583" s="223"/>
      <c r="AJ3583" s="223"/>
      <c r="AK3583" s="1038"/>
      <c r="AL3583" s="1056"/>
      <c r="AM3583" s="1056"/>
      <c r="AN3583" s="799"/>
      <c r="AO3583" s="800"/>
      <c r="AP3583" s="3"/>
      <c r="AQ3583" s="222">
        <f>IF(P3583="材質劣化",2,IF(P3583="漏水",3,1))</f>
        <v>2</v>
      </c>
      <c r="AV3583" s="167"/>
      <c r="AW3583" s="167"/>
      <c r="AX3583" s="167"/>
      <c r="AY3583" s="167"/>
      <c r="AZ3583" s="167"/>
      <c r="BA3583" s="167"/>
      <c r="BB3583" s="167"/>
      <c r="BC3583" s="167"/>
      <c r="BD3583" s="167"/>
    </row>
    <row r="3584" spans="2:86" ht="12" customHeight="1" x14ac:dyDescent="0.15">
      <c r="B3584" s="1058"/>
      <c r="C3584" s="1063"/>
      <c r="D3584" s="1061"/>
      <c r="E3584" s="1061"/>
      <c r="F3584" s="1061"/>
      <c r="G3584" s="1061"/>
      <c r="H3584" s="1061"/>
      <c r="I3584" s="1061"/>
      <c r="J3584" s="1062"/>
      <c r="K3584" s="192">
        <v>2</v>
      </c>
      <c r="L3584" s="1038" t="s">
        <v>534</v>
      </c>
      <c r="M3584" s="1039"/>
      <c r="N3584" s="1038" t="s">
        <v>487</v>
      </c>
      <c r="O3584" s="1039"/>
      <c r="P3584" s="1034" t="s">
        <v>332</v>
      </c>
      <c r="Q3584" s="1036"/>
      <c r="R3584" s="408" t="s">
        <v>338</v>
      </c>
      <c r="S3584" s="408"/>
      <c r="T3584" s="408"/>
      <c r="U3584" s="1034" t="s">
        <v>54</v>
      </c>
      <c r="V3584" s="1036"/>
      <c r="W3584" s="1034" t="s">
        <v>551</v>
      </c>
      <c r="X3584" s="1035"/>
      <c r="Y3584" s="286"/>
      <c r="Z3584" s="286"/>
      <c r="AA3584" s="286"/>
      <c r="AB3584" s="286"/>
      <c r="AC3584" s="223"/>
      <c r="AD3584" s="223"/>
      <c r="AE3584" s="223"/>
      <c r="AF3584" s="223"/>
      <c r="AG3584" s="223"/>
      <c r="AH3584" s="223"/>
      <c r="AI3584" s="223"/>
      <c r="AJ3584" s="223"/>
      <c r="AK3584" s="1052" t="s">
        <v>1683</v>
      </c>
      <c r="AL3584" s="1053"/>
      <c r="AM3584" s="1053"/>
      <c r="AN3584" s="1054"/>
      <c r="AO3584" s="1055"/>
      <c r="AP3584" s="3"/>
      <c r="AQ3584" s="222">
        <f t="shared" ref="AQ3584:AQ3602" si="1663">IF(P3584="材質劣化",2,IF(P3584="漏水",3,1))</f>
        <v>2</v>
      </c>
      <c r="AV3584" s="167"/>
      <c r="AW3584" s="167"/>
      <c r="AX3584" s="167"/>
      <c r="AY3584" s="167"/>
      <c r="AZ3584" s="167"/>
      <c r="BA3584" s="167"/>
      <c r="BB3584" s="167"/>
      <c r="BC3584" s="167"/>
      <c r="BD3584" s="167"/>
    </row>
    <row r="3585" spans="2:56" ht="12" customHeight="1" x14ac:dyDescent="0.15">
      <c r="B3585" s="1058"/>
      <c r="C3585" s="1063"/>
      <c r="D3585" s="1061"/>
      <c r="E3585" s="1061"/>
      <c r="F3585" s="1061"/>
      <c r="G3585" s="1061"/>
      <c r="H3585" s="1061"/>
      <c r="I3585" s="1061"/>
      <c r="J3585" s="1062"/>
      <c r="K3585" s="192">
        <v>3</v>
      </c>
      <c r="L3585" s="1092" t="s">
        <v>329</v>
      </c>
      <c r="M3585" s="1093"/>
      <c r="N3585" s="1092" t="s">
        <v>351</v>
      </c>
      <c r="O3585" s="1093"/>
      <c r="P3585" s="1094" t="s">
        <v>332</v>
      </c>
      <c r="Q3585" s="1095"/>
      <c r="R3585" s="762" t="s">
        <v>338</v>
      </c>
      <c r="S3585" s="763"/>
      <c r="T3585" s="764"/>
      <c r="U3585" s="1094" t="s">
        <v>1648</v>
      </c>
      <c r="V3585" s="1095"/>
      <c r="W3585" s="1094" t="s">
        <v>1649</v>
      </c>
      <c r="X3585" s="1095"/>
      <c r="Y3585" s="286"/>
      <c r="Z3585" s="286"/>
      <c r="AA3585" s="286"/>
      <c r="AB3585" s="286"/>
      <c r="AC3585" s="223"/>
      <c r="AD3585" s="223"/>
      <c r="AE3585" s="223"/>
      <c r="AF3585" s="364">
        <f>1.2*2.5</f>
        <v>3</v>
      </c>
      <c r="AG3585" s="223"/>
      <c r="AH3585" s="223"/>
      <c r="AI3585" s="223"/>
      <c r="AJ3585" s="223"/>
      <c r="AK3585" s="1052"/>
      <c r="AL3585" s="1053"/>
      <c r="AM3585" s="1053"/>
      <c r="AN3585" s="1054"/>
      <c r="AO3585" s="1055"/>
      <c r="AP3585" s="3"/>
      <c r="AQ3585" s="222">
        <f t="shared" si="1663"/>
        <v>2</v>
      </c>
      <c r="AV3585" s="167"/>
      <c r="AW3585" s="167"/>
      <c r="AX3585" s="167"/>
      <c r="AY3585" s="167"/>
      <c r="AZ3585" s="167"/>
      <c r="BA3585" s="167"/>
      <c r="BB3585" s="167"/>
      <c r="BC3585" s="167"/>
      <c r="BD3585" s="167"/>
    </row>
    <row r="3586" spans="2:56" ht="12" customHeight="1" x14ac:dyDescent="0.15">
      <c r="B3586" s="1058"/>
      <c r="C3586" s="1063"/>
      <c r="D3586" s="1061"/>
      <c r="E3586" s="1061"/>
      <c r="F3586" s="1061"/>
      <c r="G3586" s="1061"/>
      <c r="H3586" s="1061"/>
      <c r="I3586" s="1061"/>
      <c r="J3586" s="1062"/>
      <c r="K3586" s="192"/>
      <c r="L3586" s="1038"/>
      <c r="M3586" s="1039"/>
      <c r="N3586" s="1038"/>
      <c r="O3586" s="1039"/>
      <c r="P3586" s="1034"/>
      <c r="Q3586" s="1036"/>
      <c r="R3586" s="408"/>
      <c r="S3586" s="408"/>
      <c r="T3586" s="408"/>
      <c r="U3586" s="1034"/>
      <c r="V3586" s="1036"/>
      <c r="W3586" s="1034"/>
      <c r="X3586" s="1035"/>
      <c r="Y3586" s="286"/>
      <c r="Z3586" s="286"/>
      <c r="AA3586" s="286"/>
      <c r="AB3586" s="286"/>
      <c r="AC3586" s="223"/>
      <c r="AD3586" s="223"/>
      <c r="AE3586" s="223"/>
      <c r="AF3586" s="223"/>
      <c r="AG3586" s="223"/>
      <c r="AH3586" s="223"/>
      <c r="AI3586" s="223"/>
      <c r="AJ3586" s="223"/>
      <c r="AK3586" s="1052"/>
      <c r="AL3586" s="1053"/>
      <c r="AM3586" s="1053"/>
      <c r="AN3586" s="1054"/>
      <c r="AO3586" s="1055"/>
      <c r="AP3586" s="3"/>
      <c r="AQ3586" s="222">
        <f t="shared" si="1663"/>
        <v>1</v>
      </c>
      <c r="AV3586" s="167"/>
      <c r="AW3586" s="167"/>
      <c r="AX3586" s="167"/>
      <c r="AY3586" s="167"/>
      <c r="AZ3586" s="167"/>
      <c r="BA3586" s="167"/>
      <c r="BB3586" s="167"/>
      <c r="BC3586" s="167"/>
      <c r="BD3586" s="167"/>
    </row>
    <row r="3587" spans="2:56" ht="12" customHeight="1" x14ac:dyDescent="0.15">
      <c r="B3587" s="1058"/>
      <c r="C3587" s="1063"/>
      <c r="D3587" s="1061"/>
      <c r="E3587" s="1061"/>
      <c r="F3587" s="1061"/>
      <c r="G3587" s="1061"/>
      <c r="H3587" s="1061"/>
      <c r="I3587" s="1061"/>
      <c r="J3587" s="1062"/>
      <c r="K3587" s="192"/>
      <c r="L3587" s="1038"/>
      <c r="M3587" s="1039"/>
      <c r="N3587" s="1038"/>
      <c r="O3587" s="1039"/>
      <c r="P3587" s="1034"/>
      <c r="Q3587" s="1036"/>
      <c r="R3587" s="408"/>
      <c r="S3587" s="408"/>
      <c r="T3587" s="408"/>
      <c r="U3587" s="1034"/>
      <c r="V3587" s="1036"/>
      <c r="W3587" s="1034"/>
      <c r="X3587" s="1035"/>
      <c r="Y3587" s="286"/>
      <c r="Z3587" s="286"/>
      <c r="AA3587" s="286"/>
      <c r="AB3587" s="286"/>
      <c r="AC3587" s="223"/>
      <c r="AD3587" s="223"/>
      <c r="AE3587" s="223"/>
      <c r="AF3587" s="223"/>
      <c r="AG3587" s="223"/>
      <c r="AH3587" s="223"/>
      <c r="AI3587" s="223"/>
      <c r="AJ3587" s="223"/>
      <c r="AK3587" s="1052"/>
      <c r="AL3587" s="1053"/>
      <c r="AM3587" s="1053"/>
      <c r="AN3587" s="1054"/>
      <c r="AO3587" s="1055"/>
      <c r="AP3587" s="3"/>
      <c r="AQ3587" s="222">
        <f t="shared" si="1663"/>
        <v>1</v>
      </c>
      <c r="AV3587" s="167"/>
      <c r="AW3587" s="167"/>
      <c r="AX3587" s="167"/>
      <c r="AY3587" s="167"/>
      <c r="AZ3587" s="167"/>
      <c r="BA3587" s="167"/>
      <c r="BB3587" s="167"/>
      <c r="BC3587" s="167"/>
      <c r="BD3587" s="167"/>
    </row>
    <row r="3588" spans="2:56" ht="12" customHeight="1" x14ac:dyDescent="0.15">
      <c r="B3588" s="1058"/>
      <c r="C3588" s="1063"/>
      <c r="D3588" s="1061"/>
      <c r="E3588" s="1061"/>
      <c r="F3588" s="1061"/>
      <c r="G3588" s="1061"/>
      <c r="H3588" s="1061"/>
      <c r="I3588" s="1061"/>
      <c r="J3588" s="1062"/>
      <c r="K3588" s="192"/>
      <c r="L3588" s="1038"/>
      <c r="M3588" s="1039"/>
      <c r="N3588" s="1038"/>
      <c r="O3588" s="1039"/>
      <c r="P3588" s="1034"/>
      <c r="Q3588" s="1036"/>
      <c r="R3588" s="408"/>
      <c r="S3588" s="408"/>
      <c r="T3588" s="408"/>
      <c r="U3588" s="1034"/>
      <c r="V3588" s="1036"/>
      <c r="W3588" s="1034"/>
      <c r="X3588" s="1035"/>
      <c r="Y3588" s="286"/>
      <c r="Z3588" s="286"/>
      <c r="AA3588" s="286"/>
      <c r="AB3588" s="286"/>
      <c r="AC3588" s="223"/>
      <c r="AD3588" s="223"/>
      <c r="AE3588" s="223"/>
      <c r="AF3588" s="223"/>
      <c r="AG3588" s="223"/>
      <c r="AH3588" s="223"/>
      <c r="AI3588" s="223"/>
      <c r="AJ3588" s="223"/>
      <c r="AK3588" s="1052"/>
      <c r="AL3588" s="1053"/>
      <c r="AM3588" s="1053"/>
      <c r="AN3588" s="1054"/>
      <c r="AO3588" s="1055"/>
      <c r="AP3588" s="3"/>
      <c r="AQ3588" s="222">
        <f t="shared" si="1663"/>
        <v>1</v>
      </c>
      <c r="AV3588" s="167"/>
      <c r="AW3588" s="167"/>
      <c r="AX3588" s="167"/>
      <c r="AY3588" s="167"/>
      <c r="AZ3588" s="167"/>
      <c r="BA3588" s="167"/>
      <c r="BB3588" s="167"/>
      <c r="BC3588" s="167"/>
      <c r="BD3588" s="167"/>
    </row>
    <row r="3589" spans="2:56" s="162" customFormat="1" ht="12" customHeight="1" x14ac:dyDescent="0.15">
      <c r="B3589" s="1058"/>
      <c r="C3589" s="1063"/>
      <c r="D3589" s="1061"/>
      <c r="E3589" s="1061"/>
      <c r="F3589" s="1061"/>
      <c r="G3589" s="1061"/>
      <c r="H3589" s="1061"/>
      <c r="I3589" s="1061"/>
      <c r="J3589" s="1062"/>
      <c r="K3589" s="192"/>
      <c r="L3589" s="1038"/>
      <c r="M3589" s="1039"/>
      <c r="N3589" s="1038"/>
      <c r="O3589" s="1039"/>
      <c r="P3589" s="1034"/>
      <c r="Q3589" s="1036"/>
      <c r="R3589" s="408"/>
      <c r="S3589" s="408"/>
      <c r="T3589" s="408"/>
      <c r="U3589" s="1034"/>
      <c r="V3589" s="1036"/>
      <c r="W3589" s="1034"/>
      <c r="X3589" s="1035"/>
      <c r="Y3589" s="286"/>
      <c r="Z3589" s="286"/>
      <c r="AA3589" s="286"/>
      <c r="AB3589" s="286"/>
      <c r="AC3589" s="223"/>
      <c r="AD3589" s="223"/>
      <c r="AE3589" s="223"/>
      <c r="AF3589" s="223"/>
      <c r="AG3589" s="223"/>
      <c r="AH3589" s="223"/>
      <c r="AI3589" s="223"/>
      <c r="AJ3589" s="223"/>
      <c r="AK3589" s="1034"/>
      <c r="AL3589" s="1035"/>
      <c r="AM3589" s="1035"/>
      <c r="AN3589" s="788"/>
      <c r="AO3589" s="789"/>
      <c r="AP3589" s="3"/>
      <c r="AQ3589" s="222">
        <f t="shared" si="1663"/>
        <v>1</v>
      </c>
    </row>
    <row r="3590" spans="2:56" s="162" customFormat="1" ht="12" customHeight="1" x14ac:dyDescent="0.15">
      <c r="B3590" s="1058"/>
      <c r="C3590" s="1063"/>
      <c r="D3590" s="1061"/>
      <c r="E3590" s="1061"/>
      <c r="F3590" s="1061"/>
      <c r="G3590" s="1061"/>
      <c r="H3590" s="1061"/>
      <c r="I3590" s="1061"/>
      <c r="J3590" s="1062"/>
      <c r="K3590" s="192"/>
      <c r="L3590" s="1038"/>
      <c r="M3590" s="1039"/>
      <c r="N3590" s="1038"/>
      <c r="O3590" s="1039"/>
      <c r="P3590" s="1034"/>
      <c r="Q3590" s="1036"/>
      <c r="R3590" s="408"/>
      <c r="S3590" s="408"/>
      <c r="T3590" s="408"/>
      <c r="U3590" s="1034"/>
      <c r="V3590" s="1036"/>
      <c r="W3590" s="1034"/>
      <c r="X3590" s="1035"/>
      <c r="Y3590" s="286"/>
      <c r="Z3590" s="286"/>
      <c r="AA3590" s="286"/>
      <c r="AB3590" s="286"/>
      <c r="AC3590" s="223"/>
      <c r="AD3590" s="223"/>
      <c r="AE3590" s="223"/>
      <c r="AF3590" s="223"/>
      <c r="AG3590" s="223"/>
      <c r="AH3590" s="223"/>
      <c r="AI3590" s="223"/>
      <c r="AJ3590" s="223"/>
      <c r="AK3590" s="1034"/>
      <c r="AL3590" s="1035"/>
      <c r="AM3590" s="1035"/>
      <c r="AN3590" s="788"/>
      <c r="AO3590" s="789"/>
      <c r="AP3590" s="3"/>
      <c r="AQ3590" s="222">
        <f t="shared" si="1663"/>
        <v>1</v>
      </c>
    </row>
    <row r="3591" spans="2:56" s="162" customFormat="1" ht="12" customHeight="1" x14ac:dyDescent="0.15">
      <c r="B3591" s="1058"/>
      <c r="C3591" s="1063"/>
      <c r="D3591" s="1061"/>
      <c r="E3591" s="1061"/>
      <c r="F3591" s="1061"/>
      <c r="G3591" s="1061"/>
      <c r="H3591" s="1061"/>
      <c r="I3591" s="1061"/>
      <c r="J3591" s="1062"/>
      <c r="K3591" s="192"/>
      <c r="L3591" s="1038"/>
      <c r="M3591" s="1039"/>
      <c r="N3591" s="1038"/>
      <c r="O3591" s="1039"/>
      <c r="P3591" s="1034"/>
      <c r="Q3591" s="1036"/>
      <c r="R3591" s="408"/>
      <c r="S3591" s="408"/>
      <c r="T3591" s="408"/>
      <c r="U3591" s="1034"/>
      <c r="V3591" s="1036"/>
      <c r="W3591" s="1034"/>
      <c r="X3591" s="1035"/>
      <c r="Y3591" s="286"/>
      <c r="Z3591" s="286"/>
      <c r="AA3591" s="286"/>
      <c r="AB3591" s="286"/>
      <c r="AC3591" s="223"/>
      <c r="AD3591" s="223"/>
      <c r="AE3591" s="223"/>
      <c r="AF3591" s="223"/>
      <c r="AG3591" s="223"/>
      <c r="AH3591" s="223"/>
      <c r="AI3591" s="223"/>
      <c r="AJ3591" s="223"/>
      <c r="AK3591" s="1034"/>
      <c r="AL3591" s="1035"/>
      <c r="AM3591" s="1035"/>
      <c r="AN3591" s="788"/>
      <c r="AO3591" s="789"/>
      <c r="AP3591" s="3"/>
      <c r="AQ3591" s="222">
        <f t="shared" si="1663"/>
        <v>1</v>
      </c>
    </row>
    <row r="3592" spans="2:56" s="162" customFormat="1" ht="12" customHeight="1" x14ac:dyDescent="0.15">
      <c r="B3592" s="1058"/>
      <c r="C3592" s="1063"/>
      <c r="D3592" s="1061"/>
      <c r="E3592" s="1061"/>
      <c r="F3592" s="1061"/>
      <c r="G3592" s="1061"/>
      <c r="H3592" s="1061"/>
      <c r="I3592" s="1061"/>
      <c r="J3592" s="1062"/>
      <c r="K3592" s="192"/>
      <c r="L3592" s="1038"/>
      <c r="M3592" s="1039"/>
      <c r="N3592" s="1038"/>
      <c r="O3592" s="1039"/>
      <c r="P3592" s="1034"/>
      <c r="Q3592" s="1036"/>
      <c r="R3592" s="408"/>
      <c r="S3592" s="408"/>
      <c r="T3592" s="408"/>
      <c r="U3592" s="1034"/>
      <c r="V3592" s="1036"/>
      <c r="W3592" s="1034"/>
      <c r="X3592" s="1035"/>
      <c r="Y3592" s="286"/>
      <c r="Z3592" s="286"/>
      <c r="AA3592" s="286"/>
      <c r="AB3592" s="286"/>
      <c r="AC3592" s="223"/>
      <c r="AD3592" s="223"/>
      <c r="AE3592" s="223"/>
      <c r="AF3592" s="223"/>
      <c r="AG3592" s="223"/>
      <c r="AH3592" s="223"/>
      <c r="AI3592" s="223"/>
      <c r="AJ3592" s="223"/>
      <c r="AK3592" s="1034"/>
      <c r="AL3592" s="1035"/>
      <c r="AM3592" s="1035"/>
      <c r="AN3592" s="788"/>
      <c r="AO3592" s="789"/>
      <c r="AP3592" s="3"/>
      <c r="AQ3592" s="222">
        <f t="shared" si="1663"/>
        <v>1</v>
      </c>
    </row>
    <row r="3593" spans="2:56" s="162" customFormat="1" ht="12" customHeight="1" x14ac:dyDescent="0.15">
      <c r="B3593" s="1058"/>
      <c r="C3593" s="1063"/>
      <c r="D3593" s="1061"/>
      <c r="E3593" s="1061"/>
      <c r="F3593" s="1061"/>
      <c r="G3593" s="1061"/>
      <c r="H3593" s="1061"/>
      <c r="I3593" s="1061"/>
      <c r="J3593" s="1062"/>
      <c r="K3593" s="192"/>
      <c r="L3593" s="1038"/>
      <c r="M3593" s="1039"/>
      <c r="N3593" s="1038"/>
      <c r="O3593" s="1039"/>
      <c r="P3593" s="1034"/>
      <c r="Q3593" s="1036"/>
      <c r="R3593" s="408"/>
      <c r="S3593" s="408"/>
      <c r="T3593" s="408"/>
      <c r="U3593" s="1034"/>
      <c r="V3593" s="1036"/>
      <c r="W3593" s="1034"/>
      <c r="X3593" s="1035"/>
      <c r="Y3593" s="286"/>
      <c r="Z3593" s="286"/>
      <c r="AA3593" s="286"/>
      <c r="AB3593" s="286"/>
      <c r="AC3593" s="223"/>
      <c r="AD3593" s="223"/>
      <c r="AE3593" s="223"/>
      <c r="AF3593" s="223"/>
      <c r="AG3593" s="223"/>
      <c r="AH3593" s="223"/>
      <c r="AI3593" s="223"/>
      <c r="AJ3593" s="223"/>
      <c r="AK3593" s="1034"/>
      <c r="AL3593" s="1035"/>
      <c r="AM3593" s="1035"/>
      <c r="AN3593" s="788"/>
      <c r="AO3593" s="789"/>
      <c r="AP3593" s="3"/>
      <c r="AQ3593" s="222">
        <f t="shared" si="1663"/>
        <v>1</v>
      </c>
    </row>
    <row r="3594" spans="2:56" s="162" customFormat="1" ht="12" customHeight="1" x14ac:dyDescent="0.15">
      <c r="B3594" s="1058"/>
      <c r="C3594" s="1063"/>
      <c r="D3594" s="1061"/>
      <c r="E3594" s="1061"/>
      <c r="F3594" s="1061"/>
      <c r="G3594" s="1061"/>
      <c r="H3594" s="1061"/>
      <c r="I3594" s="1061"/>
      <c r="J3594" s="1062"/>
      <c r="K3594" s="192"/>
      <c r="L3594" s="1038"/>
      <c r="M3594" s="1039"/>
      <c r="N3594" s="1038"/>
      <c r="O3594" s="1039"/>
      <c r="P3594" s="1034"/>
      <c r="Q3594" s="1036"/>
      <c r="R3594" s="408"/>
      <c r="S3594" s="408"/>
      <c r="T3594" s="408"/>
      <c r="U3594" s="1034"/>
      <c r="V3594" s="1036"/>
      <c r="W3594" s="1034"/>
      <c r="X3594" s="1035"/>
      <c r="Y3594" s="286"/>
      <c r="Z3594" s="286"/>
      <c r="AA3594" s="286"/>
      <c r="AB3594" s="286"/>
      <c r="AC3594" s="223"/>
      <c r="AD3594" s="223"/>
      <c r="AE3594" s="223"/>
      <c r="AF3594" s="223"/>
      <c r="AG3594" s="223"/>
      <c r="AH3594" s="223"/>
      <c r="AI3594" s="223"/>
      <c r="AJ3594" s="223"/>
      <c r="AK3594" s="1034"/>
      <c r="AL3594" s="1035"/>
      <c r="AM3594" s="1035"/>
      <c r="AN3594" s="788"/>
      <c r="AO3594" s="789"/>
      <c r="AP3594" s="3"/>
      <c r="AQ3594" s="222">
        <f t="shared" si="1663"/>
        <v>1</v>
      </c>
    </row>
    <row r="3595" spans="2:56" s="162" customFormat="1" ht="12" customHeight="1" x14ac:dyDescent="0.15">
      <c r="B3595" s="1058"/>
      <c r="C3595" s="1063"/>
      <c r="D3595" s="1061"/>
      <c r="E3595" s="1061"/>
      <c r="F3595" s="1061"/>
      <c r="G3595" s="1061"/>
      <c r="H3595" s="1061"/>
      <c r="I3595" s="1061"/>
      <c r="J3595" s="1062"/>
      <c r="K3595" s="192"/>
      <c r="L3595" s="1038"/>
      <c r="M3595" s="1039"/>
      <c r="N3595" s="1038"/>
      <c r="O3595" s="1039"/>
      <c r="P3595" s="1034"/>
      <c r="Q3595" s="1036"/>
      <c r="R3595" s="408"/>
      <c r="S3595" s="408"/>
      <c r="T3595" s="408"/>
      <c r="U3595" s="1034"/>
      <c r="V3595" s="1036"/>
      <c r="W3595" s="1034"/>
      <c r="X3595" s="1035"/>
      <c r="Y3595" s="286"/>
      <c r="Z3595" s="286"/>
      <c r="AA3595" s="286"/>
      <c r="AB3595" s="286"/>
      <c r="AC3595" s="223"/>
      <c r="AD3595" s="223"/>
      <c r="AE3595" s="223"/>
      <c r="AF3595" s="223"/>
      <c r="AG3595" s="223"/>
      <c r="AH3595" s="223"/>
      <c r="AI3595" s="223"/>
      <c r="AJ3595" s="223"/>
      <c r="AK3595" s="1034"/>
      <c r="AL3595" s="1035"/>
      <c r="AM3595" s="1035"/>
      <c r="AN3595" s="788"/>
      <c r="AO3595" s="789"/>
      <c r="AP3595" s="3"/>
      <c r="AQ3595" s="222">
        <f t="shared" si="1663"/>
        <v>1</v>
      </c>
    </row>
    <row r="3596" spans="2:56" s="162" customFormat="1" ht="12" customHeight="1" x14ac:dyDescent="0.15">
      <c r="B3596" s="1058"/>
      <c r="C3596" s="1063"/>
      <c r="D3596" s="1061"/>
      <c r="E3596" s="1061"/>
      <c r="F3596" s="1061"/>
      <c r="G3596" s="1061"/>
      <c r="H3596" s="1061"/>
      <c r="I3596" s="1061"/>
      <c r="J3596" s="1062"/>
      <c r="K3596" s="192"/>
      <c r="L3596" s="1038"/>
      <c r="M3596" s="1039"/>
      <c r="N3596" s="1038"/>
      <c r="O3596" s="1039"/>
      <c r="P3596" s="1034"/>
      <c r="Q3596" s="1036"/>
      <c r="R3596" s="408"/>
      <c r="S3596" s="408"/>
      <c r="T3596" s="408"/>
      <c r="U3596" s="1034"/>
      <c r="V3596" s="1036"/>
      <c r="W3596" s="1034"/>
      <c r="X3596" s="1035"/>
      <c r="Y3596" s="286"/>
      <c r="Z3596" s="286"/>
      <c r="AA3596" s="286"/>
      <c r="AB3596" s="286"/>
      <c r="AC3596" s="223"/>
      <c r="AD3596" s="223"/>
      <c r="AE3596" s="223"/>
      <c r="AF3596" s="223"/>
      <c r="AG3596" s="223"/>
      <c r="AH3596" s="223"/>
      <c r="AI3596" s="223"/>
      <c r="AJ3596" s="223"/>
      <c r="AK3596" s="1034"/>
      <c r="AL3596" s="1035"/>
      <c r="AM3596" s="1035"/>
      <c r="AN3596" s="788"/>
      <c r="AO3596" s="789"/>
      <c r="AP3596" s="3"/>
      <c r="AQ3596" s="222">
        <f t="shared" si="1663"/>
        <v>1</v>
      </c>
    </row>
    <row r="3597" spans="2:56" s="162" customFormat="1" ht="12" customHeight="1" x14ac:dyDescent="0.15">
      <c r="B3597" s="1058"/>
      <c r="C3597" s="1063"/>
      <c r="D3597" s="1061"/>
      <c r="E3597" s="1061"/>
      <c r="F3597" s="1061"/>
      <c r="G3597" s="1061"/>
      <c r="H3597" s="1061"/>
      <c r="I3597" s="1061"/>
      <c r="J3597" s="1062"/>
      <c r="K3597" s="192"/>
      <c r="L3597" s="1038"/>
      <c r="M3597" s="1039"/>
      <c r="N3597" s="1038"/>
      <c r="O3597" s="1039"/>
      <c r="P3597" s="1034"/>
      <c r="Q3597" s="1036"/>
      <c r="R3597" s="408"/>
      <c r="S3597" s="408"/>
      <c r="T3597" s="408"/>
      <c r="U3597" s="1034"/>
      <c r="V3597" s="1036"/>
      <c r="W3597" s="1034"/>
      <c r="X3597" s="1035"/>
      <c r="Y3597" s="286"/>
      <c r="Z3597" s="286"/>
      <c r="AA3597" s="286"/>
      <c r="AB3597" s="286"/>
      <c r="AC3597" s="223"/>
      <c r="AD3597" s="223"/>
      <c r="AE3597" s="223"/>
      <c r="AF3597" s="223"/>
      <c r="AG3597" s="223"/>
      <c r="AH3597" s="223"/>
      <c r="AI3597" s="223"/>
      <c r="AJ3597" s="223"/>
      <c r="AK3597" s="1034"/>
      <c r="AL3597" s="1035"/>
      <c r="AM3597" s="1035"/>
      <c r="AN3597" s="788"/>
      <c r="AO3597" s="789"/>
      <c r="AP3597" s="3"/>
      <c r="AQ3597" s="222">
        <f t="shared" si="1663"/>
        <v>1</v>
      </c>
    </row>
    <row r="3598" spans="2:56" s="162" customFormat="1" ht="12" customHeight="1" x14ac:dyDescent="0.15">
      <c r="B3598" s="1058"/>
      <c r="C3598" s="1063"/>
      <c r="D3598" s="1061"/>
      <c r="E3598" s="1061"/>
      <c r="F3598" s="1061"/>
      <c r="G3598" s="1061"/>
      <c r="H3598" s="1061"/>
      <c r="I3598" s="1061"/>
      <c r="J3598" s="1062"/>
      <c r="K3598" s="192"/>
      <c r="L3598" s="1038"/>
      <c r="M3598" s="1039"/>
      <c r="N3598" s="1038"/>
      <c r="O3598" s="1039"/>
      <c r="P3598" s="1034"/>
      <c r="Q3598" s="1036"/>
      <c r="R3598" s="408"/>
      <c r="S3598" s="408"/>
      <c r="T3598" s="408"/>
      <c r="U3598" s="1034"/>
      <c r="V3598" s="1036"/>
      <c r="W3598" s="1034"/>
      <c r="X3598" s="1035"/>
      <c r="Y3598" s="286"/>
      <c r="Z3598" s="286"/>
      <c r="AA3598" s="286"/>
      <c r="AB3598" s="286"/>
      <c r="AC3598" s="223"/>
      <c r="AD3598" s="223"/>
      <c r="AE3598" s="223"/>
      <c r="AF3598" s="223"/>
      <c r="AG3598" s="223"/>
      <c r="AH3598" s="223"/>
      <c r="AI3598" s="223"/>
      <c r="AJ3598" s="223"/>
      <c r="AK3598" s="1034"/>
      <c r="AL3598" s="1035"/>
      <c r="AM3598" s="1035"/>
      <c r="AN3598" s="788"/>
      <c r="AO3598" s="789"/>
      <c r="AP3598" s="3"/>
      <c r="AQ3598" s="222">
        <f t="shared" si="1663"/>
        <v>1</v>
      </c>
    </row>
    <row r="3599" spans="2:56" s="162" customFormat="1" ht="12" customHeight="1" x14ac:dyDescent="0.15">
      <c r="B3599" s="1058"/>
      <c r="C3599" s="1063"/>
      <c r="D3599" s="1061"/>
      <c r="E3599" s="1061"/>
      <c r="F3599" s="1061"/>
      <c r="G3599" s="1061"/>
      <c r="H3599" s="1061"/>
      <c r="I3599" s="1061"/>
      <c r="J3599" s="1062"/>
      <c r="K3599" s="192"/>
      <c r="L3599" s="1038"/>
      <c r="M3599" s="1039"/>
      <c r="N3599" s="1038"/>
      <c r="O3599" s="1039"/>
      <c r="P3599" s="1034"/>
      <c r="Q3599" s="1036"/>
      <c r="R3599" s="408"/>
      <c r="S3599" s="408"/>
      <c r="T3599" s="408"/>
      <c r="U3599" s="1034"/>
      <c r="V3599" s="1036"/>
      <c r="W3599" s="1034"/>
      <c r="X3599" s="1035"/>
      <c r="Y3599" s="286"/>
      <c r="Z3599" s="286"/>
      <c r="AA3599" s="286"/>
      <c r="AB3599" s="286"/>
      <c r="AC3599" s="223"/>
      <c r="AD3599" s="223"/>
      <c r="AE3599" s="223"/>
      <c r="AF3599" s="223"/>
      <c r="AG3599" s="223"/>
      <c r="AH3599" s="223"/>
      <c r="AI3599" s="223"/>
      <c r="AJ3599" s="223"/>
      <c r="AK3599" s="1034"/>
      <c r="AL3599" s="1035"/>
      <c r="AM3599" s="1035"/>
      <c r="AN3599" s="788"/>
      <c r="AO3599" s="789"/>
      <c r="AP3599" s="3"/>
      <c r="AQ3599" s="222">
        <f t="shared" si="1663"/>
        <v>1</v>
      </c>
    </row>
    <row r="3600" spans="2:56" s="162" customFormat="1" ht="12" customHeight="1" x14ac:dyDescent="0.15">
      <c r="B3600" s="1058"/>
      <c r="C3600" s="1063"/>
      <c r="D3600" s="1061"/>
      <c r="E3600" s="1061"/>
      <c r="F3600" s="1061"/>
      <c r="G3600" s="1061"/>
      <c r="H3600" s="1061"/>
      <c r="I3600" s="1061"/>
      <c r="J3600" s="1062"/>
      <c r="K3600" s="192"/>
      <c r="L3600" s="1038"/>
      <c r="M3600" s="1039"/>
      <c r="N3600" s="1038"/>
      <c r="O3600" s="1039"/>
      <c r="P3600" s="1034"/>
      <c r="Q3600" s="1036"/>
      <c r="R3600" s="408"/>
      <c r="S3600" s="408"/>
      <c r="T3600" s="408"/>
      <c r="U3600" s="1034"/>
      <c r="V3600" s="1036"/>
      <c r="W3600" s="1034"/>
      <c r="X3600" s="1035"/>
      <c r="Y3600" s="286"/>
      <c r="Z3600" s="286"/>
      <c r="AA3600" s="286"/>
      <c r="AB3600" s="286"/>
      <c r="AC3600" s="223"/>
      <c r="AD3600" s="223"/>
      <c r="AE3600" s="223"/>
      <c r="AF3600" s="223"/>
      <c r="AG3600" s="223"/>
      <c r="AH3600" s="223"/>
      <c r="AI3600" s="223"/>
      <c r="AJ3600" s="223"/>
      <c r="AK3600" s="1034"/>
      <c r="AL3600" s="1035"/>
      <c r="AM3600" s="1035"/>
      <c r="AN3600" s="788"/>
      <c r="AO3600" s="789"/>
      <c r="AP3600" s="3"/>
      <c r="AQ3600" s="222">
        <f t="shared" si="1663"/>
        <v>1</v>
      </c>
    </row>
    <row r="3601" spans="2:46" s="162" customFormat="1" ht="12" customHeight="1" x14ac:dyDescent="0.15">
      <c r="B3601" s="1058"/>
      <c r="C3601" s="1063"/>
      <c r="D3601" s="1061"/>
      <c r="E3601" s="1061"/>
      <c r="F3601" s="1061"/>
      <c r="G3601" s="1061"/>
      <c r="H3601" s="1061"/>
      <c r="I3601" s="1061"/>
      <c r="J3601" s="1062"/>
      <c r="K3601" s="192"/>
      <c r="L3601" s="1038"/>
      <c r="M3601" s="1039"/>
      <c r="N3601" s="1038"/>
      <c r="O3601" s="1039"/>
      <c r="P3601" s="1034"/>
      <c r="Q3601" s="1036"/>
      <c r="R3601" s="408"/>
      <c r="S3601" s="408"/>
      <c r="T3601" s="408"/>
      <c r="U3601" s="1034"/>
      <c r="V3601" s="1036"/>
      <c r="W3601" s="1034"/>
      <c r="X3601" s="1035"/>
      <c r="Y3601" s="286"/>
      <c r="Z3601" s="286"/>
      <c r="AA3601" s="286"/>
      <c r="AB3601" s="286"/>
      <c r="AC3601" s="223"/>
      <c r="AD3601" s="223"/>
      <c r="AE3601" s="223"/>
      <c r="AF3601" s="223"/>
      <c r="AG3601" s="223"/>
      <c r="AH3601" s="223"/>
      <c r="AI3601" s="223"/>
      <c r="AJ3601" s="223"/>
      <c r="AK3601" s="1034"/>
      <c r="AL3601" s="1035"/>
      <c r="AM3601" s="1035"/>
      <c r="AN3601" s="788"/>
      <c r="AO3601" s="789"/>
      <c r="AP3601" s="3"/>
      <c r="AQ3601" s="222">
        <f t="shared" si="1663"/>
        <v>1</v>
      </c>
    </row>
    <row r="3602" spans="2:46" s="162" customFormat="1" ht="12" customHeight="1" x14ac:dyDescent="0.15">
      <c r="B3602" s="1058"/>
      <c r="C3602" s="1063"/>
      <c r="D3602" s="1061"/>
      <c r="E3602" s="1061"/>
      <c r="F3602" s="1061"/>
      <c r="G3602" s="1061"/>
      <c r="H3602" s="1061"/>
      <c r="I3602" s="1061"/>
      <c r="J3602" s="1062"/>
      <c r="K3602" s="192"/>
      <c r="L3602" s="1038"/>
      <c r="M3602" s="1039"/>
      <c r="N3602" s="1038"/>
      <c r="O3602" s="1039"/>
      <c r="P3602" s="1034"/>
      <c r="Q3602" s="1036"/>
      <c r="R3602" s="408"/>
      <c r="S3602" s="408"/>
      <c r="T3602" s="408"/>
      <c r="U3602" s="1034"/>
      <c r="V3602" s="1036"/>
      <c r="W3602" s="1034"/>
      <c r="X3602" s="1035"/>
      <c r="Y3602" s="286"/>
      <c r="Z3602" s="286"/>
      <c r="AA3602" s="286"/>
      <c r="AB3602" s="286"/>
      <c r="AC3602" s="223"/>
      <c r="AD3602" s="223"/>
      <c r="AE3602" s="223"/>
      <c r="AF3602" s="223"/>
      <c r="AG3602" s="223"/>
      <c r="AH3602" s="223"/>
      <c r="AI3602" s="223"/>
      <c r="AJ3602" s="223"/>
      <c r="AK3602" s="1034"/>
      <c r="AL3602" s="1035"/>
      <c r="AM3602" s="1035"/>
      <c r="AN3602" s="788"/>
      <c r="AO3602" s="789"/>
      <c r="AP3602" s="3"/>
      <c r="AQ3602" s="222">
        <f t="shared" si="1663"/>
        <v>1</v>
      </c>
    </row>
    <row r="3603" spans="2:46" s="162" customFormat="1" ht="12" customHeight="1" x14ac:dyDescent="0.15">
      <c r="B3603" s="1058"/>
      <c r="C3603" s="1063"/>
      <c r="D3603" s="1061"/>
      <c r="E3603" s="1061"/>
      <c r="F3603" s="1061"/>
      <c r="G3603" s="1061"/>
      <c r="H3603" s="1061"/>
      <c r="I3603" s="1061"/>
      <c r="J3603" s="1062"/>
      <c r="K3603" s="1016" t="s">
        <v>216</v>
      </c>
      <c r="L3603" s="1016" t="s">
        <v>215</v>
      </c>
      <c r="M3603" s="1016"/>
      <c r="N3603" s="1016"/>
      <c r="O3603" s="1016"/>
      <c r="P3603" s="1016"/>
      <c r="Q3603" s="1016"/>
      <c r="R3603" s="1016"/>
      <c r="S3603" s="1016"/>
      <c r="T3603" s="1016"/>
      <c r="U3603" s="1016"/>
      <c r="V3603" s="1016"/>
      <c r="W3603" s="1016"/>
      <c r="X3603" s="1016"/>
      <c r="Y3603" s="1040" t="s">
        <v>466</v>
      </c>
      <c r="Z3603" s="1041"/>
      <c r="AA3603" s="1041"/>
      <c r="AB3603" s="1042"/>
      <c r="AC3603" s="224">
        <f t="shared" ref="AC3603:AJ3603" si="1664">SUM(AC3583:AC3602)</f>
        <v>0</v>
      </c>
      <c r="AD3603" s="224">
        <f t="shared" si="1664"/>
        <v>0</v>
      </c>
      <c r="AE3603" s="224">
        <f t="shared" si="1664"/>
        <v>0</v>
      </c>
      <c r="AF3603" s="224">
        <f t="shared" si="1664"/>
        <v>3</v>
      </c>
      <c r="AG3603" s="224">
        <f t="shared" si="1664"/>
        <v>0</v>
      </c>
      <c r="AH3603" s="224">
        <f t="shared" si="1664"/>
        <v>0</v>
      </c>
      <c r="AI3603" s="224">
        <f t="shared" si="1664"/>
        <v>0</v>
      </c>
      <c r="AJ3603" s="224">
        <f t="shared" si="1664"/>
        <v>0</v>
      </c>
      <c r="AK3603" s="1040" t="s">
        <v>214</v>
      </c>
      <c r="AL3603" s="1041"/>
      <c r="AM3603" s="1041"/>
      <c r="AN3603" s="788"/>
      <c r="AO3603" s="789"/>
      <c r="AP3603" s="3"/>
    </row>
    <row r="3604" spans="2:46" s="162" customFormat="1" ht="12" customHeight="1" x14ac:dyDescent="0.15">
      <c r="B3604" s="1058"/>
      <c r="C3604" s="1063"/>
      <c r="D3604" s="1061"/>
      <c r="E3604" s="1061"/>
      <c r="F3604" s="1061"/>
      <c r="G3604" s="1061"/>
      <c r="H3604" s="1061"/>
      <c r="I3604" s="1061"/>
      <c r="J3604" s="1062"/>
      <c r="K3604" s="1016"/>
      <c r="L3604" s="1016" t="s">
        <v>467</v>
      </c>
      <c r="M3604" s="1016"/>
      <c r="N3604" s="1016"/>
      <c r="O3604" s="1016" t="s">
        <v>213</v>
      </c>
      <c r="P3604" s="1016"/>
      <c r="Q3604" s="1016"/>
      <c r="R3604" s="1016"/>
      <c r="S3604" s="1016"/>
      <c r="T3604" s="1016"/>
      <c r="U3604" s="1016"/>
      <c r="V3604" s="1016"/>
      <c r="W3604" s="1016"/>
      <c r="X3604" s="1016"/>
      <c r="Y3604" s="193">
        <f>COUNTIF(Y3583:Y3602,"○")</f>
        <v>0</v>
      </c>
      <c r="Z3604" s="193">
        <f>COUNTIF(Z3583:Z3602,"○")</f>
        <v>0</v>
      </c>
      <c r="AA3604" s="193">
        <f>COUNTIF(AA3583:AA3602,"○")</f>
        <v>0</v>
      </c>
      <c r="AB3604" s="193">
        <f>COUNTIF(AB3583:AB3602,"○")</f>
        <v>0</v>
      </c>
      <c r="AC3604" s="193">
        <f t="shared" ref="AC3604:AJ3604" si="1665">COUNT(AC3583:AC3602)</f>
        <v>0</v>
      </c>
      <c r="AD3604" s="193">
        <f t="shared" si="1665"/>
        <v>0</v>
      </c>
      <c r="AE3604" s="193">
        <f t="shared" si="1665"/>
        <v>0</v>
      </c>
      <c r="AF3604" s="193">
        <f t="shared" si="1665"/>
        <v>1</v>
      </c>
      <c r="AG3604" s="193">
        <f t="shared" si="1665"/>
        <v>0</v>
      </c>
      <c r="AH3604" s="193">
        <f t="shared" si="1665"/>
        <v>0</v>
      </c>
      <c r="AI3604" s="193">
        <f t="shared" si="1665"/>
        <v>0</v>
      </c>
      <c r="AJ3604" s="193">
        <f t="shared" si="1665"/>
        <v>0</v>
      </c>
      <c r="AK3604" s="1043"/>
      <c r="AL3604" s="1044"/>
      <c r="AM3604" s="1044"/>
      <c r="AN3604" s="1044"/>
      <c r="AO3604" s="1045"/>
      <c r="AP3604" s="3"/>
    </row>
    <row r="3605" spans="2:46" ht="12" customHeight="1" x14ac:dyDescent="0.15">
      <c r="B3605" s="1058"/>
      <c r="C3605" s="1063"/>
      <c r="D3605" s="1061"/>
      <c r="E3605" s="1061"/>
      <c r="F3605" s="1061"/>
      <c r="G3605" s="1061"/>
      <c r="H3605" s="1061"/>
      <c r="I3605" s="1061"/>
      <c r="J3605" s="1062"/>
      <c r="K3605" s="1016"/>
      <c r="L3605" s="1016"/>
      <c r="M3605" s="1016"/>
      <c r="N3605" s="1016"/>
      <c r="O3605" s="1016" t="s">
        <v>468</v>
      </c>
      <c r="P3605" s="1016"/>
      <c r="Q3605" s="1016"/>
      <c r="R3605" s="1016"/>
      <c r="S3605" s="1016"/>
      <c r="T3605" s="1016"/>
      <c r="U3605" s="1016"/>
      <c r="V3605" s="1016"/>
      <c r="W3605" s="1016"/>
      <c r="X3605" s="1016"/>
      <c r="Y3605" s="1034" t="str">
        <f>IF(Y3604&gt;0,"Ⅳ",IF(Z3604&gt;0,"Ⅲ",IF(AA3604&gt;0,"Ⅱa",IF(AB3604&gt;0,"Ⅱb","Ⅰ"))))</f>
        <v>Ⅰ</v>
      </c>
      <c r="Z3605" s="1035"/>
      <c r="AA3605" s="1035"/>
      <c r="AB3605" s="1036"/>
      <c r="AC3605" s="1034" t="str">
        <f>IF(AC3604&gt;0,"Ⅳ",IF(AD3604&gt;0,"Ⅲ",IF(AE3604&gt;0,"Ⅱa",IF(AF3604&gt;0,"Ⅱb","Ⅰ"))))</f>
        <v>Ⅱb</v>
      </c>
      <c r="AD3605" s="1035"/>
      <c r="AE3605" s="1035"/>
      <c r="AF3605" s="1036"/>
      <c r="AG3605" s="1034" t="str">
        <f>IF(AG3604&gt;0,"Ⅳ",IF(AH3604&gt;0,"Ⅲ",IF(AI3604&gt;0,"Ⅱa",IF(AJ3604&gt;0,"Ⅱb","Ⅰ"))))</f>
        <v>Ⅰ</v>
      </c>
      <c r="AH3605" s="1035"/>
      <c r="AI3605" s="1035"/>
      <c r="AJ3605" s="1036"/>
      <c r="AK3605" s="1046"/>
      <c r="AL3605" s="1047"/>
      <c r="AM3605" s="1047"/>
      <c r="AN3605" s="1047"/>
      <c r="AO3605" s="1048"/>
      <c r="AP3605" s="3"/>
      <c r="AQ3605" s="282" t="s">
        <v>312</v>
      </c>
      <c r="AR3605" s="282" t="s">
        <v>313</v>
      </c>
      <c r="AS3605" s="699" t="s">
        <v>316</v>
      </c>
      <c r="AT3605" s="1026"/>
    </row>
    <row r="3606" spans="2:46" ht="12" customHeight="1" x14ac:dyDescent="0.15">
      <c r="B3606" s="1058"/>
      <c r="C3606" s="1063"/>
      <c r="D3606" s="1061"/>
      <c r="E3606" s="1061"/>
      <c r="F3606" s="1061"/>
      <c r="G3606" s="1061"/>
      <c r="H3606" s="1061"/>
      <c r="I3606" s="1061"/>
      <c r="J3606" s="1062"/>
      <c r="K3606" s="1016"/>
      <c r="L3606" s="1016" t="s">
        <v>469</v>
      </c>
      <c r="M3606" s="1016"/>
      <c r="N3606" s="1016"/>
      <c r="O3606" s="1016" t="s">
        <v>212</v>
      </c>
      <c r="P3606" s="1016"/>
      <c r="Q3606" s="1016"/>
      <c r="R3606" s="1016"/>
      <c r="S3606" s="1016"/>
      <c r="T3606" s="1016"/>
      <c r="U3606" s="1016"/>
      <c r="V3606" s="1016"/>
      <c r="W3606" s="1016"/>
      <c r="X3606" s="1016"/>
      <c r="Y3606" s="187" t="s">
        <v>32</v>
      </c>
      <c r="Z3606" s="187" t="s">
        <v>33</v>
      </c>
      <c r="AA3606" s="1027" t="s">
        <v>34</v>
      </c>
      <c r="AB3606" s="1027"/>
      <c r="AC3606" s="187" t="s">
        <v>32</v>
      </c>
      <c r="AD3606" s="187" t="s">
        <v>33</v>
      </c>
      <c r="AE3606" s="1027" t="s">
        <v>34</v>
      </c>
      <c r="AF3606" s="1027"/>
      <c r="AG3606" s="187" t="s">
        <v>32</v>
      </c>
      <c r="AH3606" s="187" t="s">
        <v>33</v>
      </c>
      <c r="AI3606" s="1027" t="s">
        <v>34</v>
      </c>
      <c r="AJ3606" s="1027"/>
      <c r="AK3606" s="1046"/>
      <c r="AL3606" s="1047"/>
      <c r="AM3606" s="1047"/>
      <c r="AN3606" s="1047"/>
      <c r="AO3606" s="1048"/>
      <c r="AP3606" s="3"/>
      <c r="AQ3606" s="1028">
        <f>+Y3604+Z3604</f>
        <v>0</v>
      </c>
      <c r="AR3606" s="1029"/>
      <c r="AS3606" s="1028">
        <f>+AA3604+AB3604</f>
        <v>0</v>
      </c>
      <c r="AT3606" s="1029"/>
    </row>
    <row r="3607" spans="2:46" ht="12" customHeight="1" x14ac:dyDescent="0.15">
      <c r="B3607" s="1058"/>
      <c r="C3607" s="1063"/>
      <c r="D3607" s="1061"/>
      <c r="E3607" s="1061"/>
      <c r="F3607" s="1061"/>
      <c r="G3607" s="1061"/>
      <c r="H3607" s="1061"/>
      <c r="I3607" s="1061"/>
      <c r="J3607" s="1062"/>
      <c r="K3607" s="1016"/>
      <c r="L3607" s="1016"/>
      <c r="M3607" s="1016"/>
      <c r="N3607" s="1016"/>
      <c r="O3607" s="1016" t="s">
        <v>470</v>
      </c>
      <c r="P3607" s="1016"/>
      <c r="Q3607" s="1016"/>
      <c r="R3607" s="1016"/>
      <c r="S3607" s="1016"/>
      <c r="T3607" s="1016"/>
      <c r="U3607" s="1016"/>
      <c r="V3607" s="1016"/>
      <c r="W3607" s="1016"/>
      <c r="X3607" s="1016"/>
      <c r="Y3607" s="193" t="str">
        <f>IF(Y3604=0,"",1)</f>
        <v/>
      </c>
      <c r="Z3607" s="193" t="str">
        <f>IF(Z3604=0,"",1)</f>
        <v/>
      </c>
      <c r="AA3607" s="1030" t="str">
        <f>IF(AQ3606=1,"",IF(AS3606&gt;0,1,""))</f>
        <v/>
      </c>
      <c r="AB3607" s="1031"/>
      <c r="AC3607" s="193">
        <f>+AC3604</f>
        <v>0</v>
      </c>
      <c r="AD3607" s="193">
        <f>AD3604</f>
        <v>0</v>
      </c>
      <c r="AE3607" s="1030">
        <f>AE3604+AF3604</f>
        <v>1</v>
      </c>
      <c r="AF3607" s="1031"/>
      <c r="AG3607" s="193">
        <f>AG3604</f>
        <v>0</v>
      </c>
      <c r="AH3607" s="193">
        <f>AH3604</f>
        <v>0</v>
      </c>
      <c r="AI3607" s="1030">
        <f>AI3604+AJ3604</f>
        <v>0</v>
      </c>
      <c r="AJ3607" s="1031"/>
      <c r="AK3607" s="1046"/>
      <c r="AL3607" s="1047"/>
      <c r="AM3607" s="1047"/>
      <c r="AN3607" s="1047"/>
      <c r="AO3607" s="1048"/>
      <c r="AP3607" s="3"/>
      <c r="AQ3607" s="197">
        <f>+Y3604+AC3607+AG3607</f>
        <v>0</v>
      </c>
      <c r="AR3607" s="197">
        <f>+Z3604+AD3607+AH3607</f>
        <v>0</v>
      </c>
      <c r="AS3607" s="1032">
        <f>+AS3606+AE3607+AI3607</f>
        <v>1</v>
      </c>
      <c r="AT3607" s="1033"/>
    </row>
    <row r="3608" spans="2:46" ht="12" customHeight="1" x14ac:dyDescent="0.15">
      <c r="B3608" s="1058"/>
      <c r="C3608" s="1063"/>
      <c r="D3608" s="1061"/>
      <c r="E3608" s="1061"/>
      <c r="F3608" s="1061"/>
      <c r="G3608" s="1061"/>
      <c r="H3608" s="1061"/>
      <c r="I3608" s="1061"/>
      <c r="J3608" s="1062"/>
      <c r="K3608" s="1016"/>
      <c r="L3608" s="1016"/>
      <c r="M3608" s="1016"/>
      <c r="N3608" s="1016"/>
      <c r="O3608" s="1016" t="s">
        <v>471</v>
      </c>
      <c r="P3608" s="1016"/>
      <c r="Q3608" s="1016"/>
      <c r="R3608" s="1016"/>
      <c r="S3608" s="1016"/>
      <c r="T3608" s="1016"/>
      <c r="U3608" s="1016"/>
      <c r="V3608" s="1016"/>
      <c r="W3608" s="1016"/>
      <c r="X3608" s="1016"/>
      <c r="Y3608" s="1034" t="s">
        <v>875</v>
      </c>
      <c r="Z3608" s="1035"/>
      <c r="AA3608" s="1035"/>
      <c r="AB3608" s="1036"/>
      <c r="AC3608" s="1034" t="str">
        <f>IF(AC3607&gt;0,"Ⅳ",IF(AD3607&gt;0,"Ⅲ",IF(AE3607&gt;0,"Ⅱ","Ⅰ")))</f>
        <v>Ⅱ</v>
      </c>
      <c r="AD3608" s="1035"/>
      <c r="AE3608" s="1035"/>
      <c r="AF3608" s="1036"/>
      <c r="AG3608" s="1034" t="str">
        <f>IF(AG3607&gt;0,"Ⅳ",IF(AH3607&gt;0,"Ⅲ",IF(AI3607&gt;0,"Ⅱ","Ⅰ")))</f>
        <v>Ⅰ</v>
      </c>
      <c r="AH3608" s="1035"/>
      <c r="AI3608" s="1035"/>
      <c r="AJ3608" s="1036"/>
      <c r="AK3608" s="1046"/>
      <c r="AL3608" s="1047"/>
      <c r="AM3608" s="1047"/>
      <c r="AN3608" s="1047"/>
      <c r="AO3608" s="1048"/>
      <c r="AP3608" s="3"/>
      <c r="AQ3608" s="1037" t="str">
        <f>IF(AQ3607&gt;0,"Ⅳ",IF(AR3607&gt;0,"Ⅲ",IF(AS3607&gt;0,"Ⅱ","Ⅰ")))</f>
        <v>Ⅱ</v>
      </c>
      <c r="AR3608" s="1037"/>
      <c r="AS3608" s="1037"/>
      <c r="AT3608" s="1037"/>
    </row>
    <row r="3609" spans="2:46" ht="12" customHeight="1" x14ac:dyDescent="0.15">
      <c r="B3609" s="1058"/>
      <c r="C3609" s="1063"/>
      <c r="D3609" s="1061"/>
      <c r="E3609" s="1061"/>
      <c r="F3609" s="1061"/>
      <c r="G3609" s="1061"/>
      <c r="H3609" s="1061"/>
      <c r="I3609" s="1061"/>
      <c r="J3609" s="1062"/>
      <c r="K3609" s="1016"/>
      <c r="L3609" s="1016"/>
      <c r="M3609" s="1016"/>
      <c r="N3609" s="1016"/>
      <c r="O3609" s="1016" t="s">
        <v>472</v>
      </c>
      <c r="P3609" s="1016"/>
      <c r="Q3609" s="1016"/>
      <c r="R3609" s="1016"/>
      <c r="S3609" s="1016"/>
      <c r="T3609" s="1016"/>
      <c r="U3609" s="1016"/>
      <c r="V3609" s="1016"/>
      <c r="W3609" s="1016"/>
      <c r="X3609" s="1016"/>
      <c r="Y3609" s="1034" t="str">
        <f>IF(COUNTIF(Y3608:AJ3608,"Ⅳ")&gt;0,"Ⅳ",IF(COUNTIF(Y3608:AJ3608,"Ⅲ")&gt;0,"Ⅲ",IF(COUNTIF(Y3608:AJ3608,"Ⅱ")&gt;0,"Ⅱ","Ⅰ")))</f>
        <v>Ⅱ</v>
      </c>
      <c r="Z3609" s="1035"/>
      <c r="AA3609" s="1035"/>
      <c r="AB3609" s="1035"/>
      <c r="AC3609" s="1035"/>
      <c r="AD3609" s="1035"/>
      <c r="AE3609" s="1035"/>
      <c r="AF3609" s="1035"/>
      <c r="AG3609" s="1035"/>
      <c r="AH3609" s="1035"/>
      <c r="AI3609" s="1035"/>
      <c r="AJ3609" s="1036"/>
      <c r="AK3609" s="1049"/>
      <c r="AL3609" s="1050"/>
      <c r="AM3609" s="1050"/>
      <c r="AN3609" s="1050"/>
      <c r="AO3609" s="1051"/>
      <c r="AP3609" s="3"/>
    </row>
    <row r="3610" spans="2:46" ht="14.25" customHeight="1" x14ac:dyDescent="0.15">
      <c r="B3610" s="1058"/>
      <c r="C3610" s="1063"/>
      <c r="D3610" s="1061"/>
      <c r="E3610" s="1061"/>
      <c r="F3610" s="1061"/>
      <c r="G3610" s="1061"/>
      <c r="H3610" s="1061"/>
      <c r="I3610" s="1061"/>
      <c r="J3610" s="1062"/>
      <c r="K3610" s="1016" t="s">
        <v>169</v>
      </c>
      <c r="L3610" s="1017"/>
      <c r="M3610" s="1017"/>
      <c r="N3610" s="1017"/>
      <c r="O3610" s="1017"/>
      <c r="P3610" s="1017"/>
      <c r="Q3610" s="1017"/>
      <c r="R3610" s="1017"/>
      <c r="S3610" s="1017"/>
      <c r="T3610" s="1017"/>
      <c r="U3610" s="1017"/>
      <c r="V3610" s="1017"/>
      <c r="W3610" s="1017"/>
      <c r="X3610" s="1017"/>
      <c r="Y3610" s="1017"/>
      <c r="Z3610" s="1017"/>
      <c r="AA3610" s="1017"/>
      <c r="AB3610" s="1017"/>
      <c r="AC3610" s="1017"/>
      <c r="AD3610" s="1017"/>
      <c r="AE3610" s="1017"/>
      <c r="AF3610" s="1017"/>
      <c r="AG3610" s="1017"/>
      <c r="AH3610" s="1017"/>
      <c r="AI3610" s="1017"/>
      <c r="AJ3610" s="1017"/>
      <c r="AK3610" s="1017"/>
      <c r="AL3610" s="1017"/>
      <c r="AM3610" s="1017"/>
      <c r="AN3610" s="1017"/>
      <c r="AO3610" s="1017"/>
      <c r="AP3610" s="3"/>
    </row>
    <row r="3611" spans="2:46" ht="14.25" customHeight="1" x14ac:dyDescent="0.15">
      <c r="B3611" s="1058"/>
      <c r="C3611" s="1063"/>
      <c r="D3611" s="1061"/>
      <c r="E3611" s="1061"/>
      <c r="F3611" s="1061"/>
      <c r="G3611" s="1061"/>
      <c r="H3611" s="1061"/>
      <c r="I3611" s="1061"/>
      <c r="J3611" s="1062"/>
      <c r="K3611" s="1016"/>
      <c r="L3611" s="1017"/>
      <c r="M3611" s="1017"/>
      <c r="N3611" s="1017"/>
      <c r="O3611" s="1017"/>
      <c r="P3611" s="1017"/>
      <c r="Q3611" s="1017"/>
      <c r="R3611" s="1017"/>
      <c r="S3611" s="1017"/>
      <c r="T3611" s="1017"/>
      <c r="U3611" s="1017"/>
      <c r="V3611" s="1017"/>
      <c r="W3611" s="1017"/>
      <c r="X3611" s="1017"/>
      <c r="Y3611" s="1017"/>
      <c r="Z3611" s="1017"/>
      <c r="AA3611" s="1017"/>
      <c r="AB3611" s="1017"/>
      <c r="AC3611" s="1017"/>
      <c r="AD3611" s="1017"/>
      <c r="AE3611" s="1017"/>
      <c r="AF3611" s="1017"/>
      <c r="AG3611" s="1017"/>
      <c r="AH3611" s="1017"/>
      <c r="AI3611" s="1017"/>
      <c r="AJ3611" s="1017"/>
      <c r="AK3611" s="1017"/>
      <c r="AL3611" s="1017"/>
      <c r="AM3611" s="1017"/>
      <c r="AN3611" s="1017"/>
      <c r="AO3611" s="1017"/>
      <c r="AP3611" s="3"/>
    </row>
    <row r="3612" spans="2:46" ht="12" customHeight="1" x14ac:dyDescent="0.15">
      <c r="B3612" s="1058"/>
      <c r="C3612" s="1063"/>
      <c r="D3612" s="1061"/>
      <c r="E3612" s="1061"/>
      <c r="F3612" s="1061"/>
      <c r="G3612" s="1061"/>
      <c r="H3612" s="1061"/>
      <c r="I3612" s="1061"/>
      <c r="J3612" s="1062"/>
      <c r="K3612" s="1018" t="s">
        <v>473</v>
      </c>
      <c r="L3612" s="1018"/>
      <c r="M3612" s="1018"/>
      <c r="N3612" s="1018"/>
      <c r="O3612" s="1018"/>
      <c r="P3612" s="1018"/>
      <c r="Q3612" s="1018"/>
      <c r="R3612" s="1018"/>
      <c r="S3612" s="1018"/>
      <c r="T3612" s="1018"/>
      <c r="U3612" s="1018"/>
      <c r="V3612" s="1018"/>
      <c r="W3612" s="1018"/>
      <c r="X3612" s="1018"/>
      <c r="Y3612" s="1018"/>
      <c r="Z3612" s="1018"/>
      <c r="AA3612" s="1018"/>
      <c r="AB3612" s="1018"/>
      <c r="AC3612" s="1018"/>
      <c r="AD3612" s="1018"/>
      <c r="AE3612" s="1018"/>
      <c r="AF3612" s="1018"/>
      <c r="AG3612" s="1018"/>
      <c r="AH3612" s="1018"/>
      <c r="AI3612" s="1018"/>
      <c r="AJ3612" s="1018"/>
      <c r="AK3612" s="1018"/>
      <c r="AL3612" s="1018"/>
      <c r="AM3612" s="1018"/>
      <c r="AN3612" s="1018"/>
      <c r="AO3612" s="1018"/>
      <c r="AP3612" s="3"/>
    </row>
    <row r="3613" spans="2:46" ht="12" customHeight="1" x14ac:dyDescent="0.15">
      <c r="B3613" s="1058"/>
      <c r="C3613" s="1063"/>
      <c r="D3613" s="1061"/>
      <c r="E3613" s="1061"/>
      <c r="F3613" s="1061"/>
      <c r="G3613" s="1061"/>
      <c r="H3613" s="1061"/>
      <c r="I3613" s="1061"/>
      <c r="J3613" s="1062"/>
      <c r="K3613" s="1019" t="s">
        <v>523</v>
      </c>
      <c r="L3613" s="1019"/>
      <c r="M3613" s="1019"/>
      <c r="N3613" s="1019"/>
      <c r="O3613" s="1019"/>
      <c r="P3613" s="1019"/>
      <c r="Q3613" s="1019"/>
      <c r="R3613" s="1019"/>
      <c r="S3613" s="1019"/>
      <c r="T3613" s="1019"/>
      <c r="U3613" s="1019"/>
      <c r="V3613" s="1019"/>
      <c r="W3613" s="1019"/>
      <c r="X3613" s="1019"/>
      <c r="Y3613" s="1019"/>
      <c r="Z3613" s="1019"/>
      <c r="AA3613" s="1019"/>
      <c r="AB3613" s="1019"/>
      <c r="AC3613" s="1019"/>
      <c r="AD3613" s="1019"/>
      <c r="AE3613" s="1019"/>
      <c r="AF3613" s="1019"/>
      <c r="AG3613" s="1019"/>
      <c r="AH3613" s="1019"/>
      <c r="AI3613" s="1019"/>
      <c r="AJ3613" s="1019"/>
      <c r="AK3613" s="1019"/>
      <c r="AL3613" s="1019"/>
      <c r="AM3613" s="1019"/>
      <c r="AN3613" s="1019"/>
      <c r="AO3613" s="1019"/>
      <c r="AP3613" s="3"/>
    </row>
    <row r="3614" spans="2:46" ht="12" customHeight="1" x14ac:dyDescent="0.15">
      <c r="B3614" s="1058"/>
      <c r="C3614" s="1063"/>
      <c r="D3614" s="1061"/>
      <c r="E3614" s="1061"/>
      <c r="F3614" s="1061"/>
      <c r="G3614" s="1061"/>
      <c r="H3614" s="1061"/>
      <c r="I3614" s="1061"/>
      <c r="J3614" s="1062"/>
      <c r="K3614" s="194" t="s">
        <v>474</v>
      </c>
      <c r="L3614" s="195"/>
      <c r="M3614" s="195"/>
      <c r="N3614" s="195"/>
      <c r="O3614" s="195"/>
      <c r="P3614" s="195"/>
      <c r="Q3614" s="195"/>
      <c r="R3614" s="195"/>
      <c r="S3614" s="195"/>
      <c r="T3614" s="195"/>
      <c r="U3614" s="195"/>
      <c r="V3614" s="195"/>
      <c r="W3614" s="195"/>
      <c r="X3614" s="195"/>
      <c r="Y3614" s="195"/>
      <c r="Z3614" s="195"/>
      <c r="AA3614" s="195"/>
      <c r="AB3614" s="195"/>
      <c r="AC3614" s="195"/>
      <c r="AD3614" s="195"/>
      <c r="AE3614" s="195"/>
      <c r="AF3614" s="195"/>
      <c r="AG3614" s="195"/>
      <c r="AH3614" s="195"/>
      <c r="AI3614" s="195"/>
      <c r="AJ3614" s="195"/>
      <c r="AK3614" s="195"/>
      <c r="AL3614" s="195"/>
      <c r="AM3614" s="195"/>
      <c r="AN3614" s="195"/>
      <c r="AO3614" s="196"/>
      <c r="AP3614" s="3"/>
    </row>
    <row r="3615" spans="2:46" ht="12" customHeight="1" x14ac:dyDescent="0.15">
      <c r="B3615" s="1058"/>
      <c r="C3615" s="1063"/>
      <c r="D3615" s="1061"/>
      <c r="E3615" s="1061"/>
      <c r="F3615" s="1061"/>
      <c r="G3615" s="1061"/>
      <c r="H3615" s="1061"/>
      <c r="I3615" s="1061"/>
      <c r="J3615" s="1062"/>
      <c r="K3615" s="194" t="s">
        <v>475</v>
      </c>
      <c r="L3615" s="195"/>
      <c r="M3615" s="195"/>
      <c r="N3615" s="195"/>
      <c r="O3615" s="195"/>
      <c r="P3615" s="195"/>
      <c r="Q3615" s="195"/>
      <c r="R3615" s="195"/>
      <c r="S3615" s="195"/>
      <c r="T3615" s="195"/>
      <c r="U3615" s="195"/>
      <c r="V3615" s="195"/>
      <c r="W3615" s="195"/>
      <c r="X3615" s="195"/>
      <c r="Y3615" s="195"/>
      <c r="Z3615" s="195"/>
      <c r="AA3615" s="195"/>
      <c r="AB3615" s="195"/>
      <c r="AC3615" s="195"/>
      <c r="AD3615" s="195"/>
      <c r="AE3615" s="195"/>
      <c r="AF3615" s="195"/>
      <c r="AG3615" s="195"/>
      <c r="AH3615" s="195"/>
      <c r="AI3615" s="195"/>
      <c r="AJ3615" s="195"/>
      <c r="AK3615" s="195"/>
      <c r="AL3615" s="195"/>
      <c r="AM3615" s="195"/>
      <c r="AN3615" s="195"/>
      <c r="AO3615" s="196"/>
      <c r="AP3615" s="3"/>
    </row>
    <row r="3616" spans="2:46" ht="12" customHeight="1" x14ac:dyDescent="0.15">
      <c r="B3616" s="1058"/>
      <c r="C3616" s="1063"/>
      <c r="D3616" s="1061"/>
      <c r="E3616" s="1061"/>
      <c r="F3616" s="1061"/>
      <c r="G3616" s="1061"/>
      <c r="H3616" s="1061"/>
      <c r="I3616" s="1061"/>
      <c r="J3616" s="1062"/>
      <c r="K3616" s="1020" t="s">
        <v>476</v>
      </c>
      <c r="L3616" s="1021"/>
      <c r="M3616" s="1021"/>
      <c r="N3616" s="1021"/>
      <c r="O3616" s="1021"/>
      <c r="P3616" s="1021"/>
      <c r="Q3616" s="1021"/>
      <c r="R3616" s="1021"/>
      <c r="S3616" s="1021"/>
      <c r="T3616" s="1021"/>
      <c r="U3616" s="1021"/>
      <c r="V3616" s="1021"/>
      <c r="W3616" s="1021"/>
      <c r="X3616" s="1021"/>
      <c r="Y3616" s="1021"/>
      <c r="Z3616" s="1021"/>
      <c r="AA3616" s="1021"/>
      <c r="AB3616" s="1021"/>
      <c r="AC3616" s="1021"/>
      <c r="AD3616" s="1021"/>
      <c r="AE3616" s="1021"/>
      <c r="AF3616" s="1021"/>
      <c r="AG3616" s="1021"/>
      <c r="AH3616" s="1021"/>
      <c r="AI3616" s="1021"/>
      <c r="AJ3616" s="1021"/>
      <c r="AK3616" s="1021"/>
      <c r="AL3616" s="1021"/>
      <c r="AM3616" s="1021"/>
      <c r="AN3616" s="1021"/>
      <c r="AO3616" s="1022"/>
      <c r="AP3616" s="3"/>
    </row>
    <row r="3617" spans="2:86" ht="12" customHeight="1" x14ac:dyDescent="0.15">
      <c r="B3617" s="591"/>
      <c r="C3617" s="1064"/>
      <c r="D3617" s="1065"/>
      <c r="E3617" s="1065"/>
      <c r="F3617" s="1065"/>
      <c r="G3617" s="1065"/>
      <c r="H3617" s="1065"/>
      <c r="I3617" s="1065"/>
      <c r="J3617" s="1066"/>
      <c r="K3617" s="1023"/>
      <c r="L3617" s="1024"/>
      <c r="M3617" s="1024"/>
      <c r="N3617" s="1024"/>
      <c r="O3617" s="1024"/>
      <c r="P3617" s="1024"/>
      <c r="Q3617" s="1024"/>
      <c r="R3617" s="1024"/>
      <c r="S3617" s="1024"/>
      <c r="T3617" s="1024"/>
      <c r="U3617" s="1024"/>
      <c r="V3617" s="1024"/>
      <c r="W3617" s="1024"/>
      <c r="X3617" s="1024"/>
      <c r="Y3617" s="1024"/>
      <c r="Z3617" s="1024"/>
      <c r="AA3617" s="1024"/>
      <c r="AB3617" s="1024"/>
      <c r="AC3617" s="1024"/>
      <c r="AD3617" s="1024"/>
      <c r="AE3617" s="1024"/>
      <c r="AF3617" s="1024"/>
      <c r="AG3617" s="1024"/>
      <c r="AH3617" s="1024"/>
      <c r="AI3617" s="1024"/>
      <c r="AJ3617" s="1024"/>
      <c r="AK3617" s="1024"/>
      <c r="AL3617" s="1024"/>
      <c r="AM3617" s="1024"/>
      <c r="AN3617" s="1024"/>
      <c r="AO3617" s="1025"/>
      <c r="AP3617" s="3"/>
    </row>
    <row r="3618" spans="2:86" s="9" customFormat="1" ht="12" customHeight="1" x14ac:dyDescent="0.15">
      <c r="B3618" s="3" t="s">
        <v>527</v>
      </c>
      <c r="AQ3618" s="162"/>
      <c r="AR3618" s="162"/>
      <c r="AS3618" s="162"/>
      <c r="AT3618" s="162"/>
      <c r="AU3618" s="162"/>
      <c r="AV3618" s="162"/>
      <c r="AW3618" s="162"/>
      <c r="AX3618" s="162"/>
      <c r="AY3618" s="162"/>
      <c r="AZ3618" s="162"/>
      <c r="BA3618" s="162"/>
      <c r="BB3618" s="162"/>
      <c r="BC3618" s="162"/>
      <c r="BD3618" s="162"/>
      <c r="BE3618" s="162"/>
      <c r="BF3618" s="162"/>
      <c r="BG3618" s="162"/>
      <c r="BH3618" s="162"/>
      <c r="BI3618" s="162"/>
      <c r="BJ3618" s="162"/>
      <c r="BK3618" s="162"/>
      <c r="BL3618" s="162"/>
      <c r="BM3618" s="162"/>
      <c r="BN3618" s="162"/>
      <c r="BO3618" s="162"/>
      <c r="BP3618" s="162"/>
      <c r="BQ3618" s="162"/>
      <c r="BR3618" s="162"/>
      <c r="BS3618" s="162"/>
      <c r="BT3618" s="162"/>
      <c r="BU3618" s="162"/>
      <c r="BV3618" s="162"/>
      <c r="BW3618" s="162"/>
      <c r="BX3618" s="162"/>
      <c r="BY3618" s="162"/>
      <c r="BZ3618" s="162"/>
      <c r="CA3618" s="162"/>
      <c r="CB3618" s="162"/>
      <c r="CC3618" s="162"/>
      <c r="CD3618" s="162"/>
      <c r="CE3618" s="162"/>
      <c r="CF3618" s="162"/>
      <c r="CG3618" s="162"/>
      <c r="CH3618" s="162"/>
    </row>
    <row r="3619" spans="2:86" ht="12" customHeight="1" thickBot="1" x14ac:dyDescent="0.2">
      <c r="B3619" s="3" t="s">
        <v>524</v>
      </c>
    </row>
    <row r="3620" spans="2:86" ht="12" customHeight="1" x14ac:dyDescent="0.15">
      <c r="B3620" s="3" t="s">
        <v>525</v>
      </c>
      <c r="AU3620" s="1000" t="s">
        <v>305</v>
      </c>
      <c r="AV3620" s="1001" t="s">
        <v>298</v>
      </c>
      <c r="AW3620" s="1003" t="s">
        <v>299</v>
      </c>
      <c r="AX3620" s="1005" t="s">
        <v>306</v>
      </c>
      <c r="AY3620" s="1006"/>
      <c r="AZ3620" s="1006"/>
      <c r="BA3620" s="1006"/>
      <c r="BB3620" s="1006"/>
      <c r="BC3620" s="1006"/>
      <c r="BD3620" s="1006"/>
      <c r="BE3620" s="1006"/>
      <c r="BF3620" s="1006"/>
      <c r="BG3620" s="1006"/>
      <c r="BH3620" s="1006"/>
      <c r="BI3620" s="1006"/>
      <c r="BJ3620" s="1006"/>
      <c r="BK3620" s="1006"/>
      <c r="BL3620" s="1006"/>
      <c r="BM3620" s="1006"/>
      <c r="BN3620" s="1006"/>
      <c r="BO3620" s="1006"/>
      <c r="BP3620" s="1006"/>
      <c r="BQ3620" s="1006"/>
      <c r="BR3620" s="1007"/>
      <c r="BS3620" s="807" t="s">
        <v>300</v>
      </c>
      <c r="BT3620" s="1008"/>
      <c r="BU3620" s="1008"/>
      <c r="BV3620" s="1008"/>
      <c r="BW3620" s="1009" t="s">
        <v>307</v>
      </c>
      <c r="BX3620" s="1010"/>
      <c r="BY3620" s="1010"/>
      <c r="BZ3620" s="1010"/>
      <c r="CA3620" s="1010"/>
      <c r="CB3620" s="1010"/>
      <c r="CC3620" s="1010"/>
      <c r="CD3620" s="1010"/>
      <c r="CE3620" s="1010"/>
      <c r="CF3620" s="1010"/>
      <c r="CG3620" s="1010"/>
      <c r="CH3620" s="1011"/>
    </row>
    <row r="3621" spans="2:86" ht="12" customHeight="1" x14ac:dyDescent="0.15">
      <c r="B3621" s="3" t="s">
        <v>477</v>
      </c>
      <c r="AU3621" s="1000"/>
      <c r="AV3621" s="1002"/>
      <c r="AW3621" s="1004"/>
      <c r="AX3621" s="1012" t="s">
        <v>308</v>
      </c>
      <c r="AY3621" s="686"/>
      <c r="AZ3621" s="686"/>
      <c r="BA3621" s="686"/>
      <c r="BB3621" s="686"/>
      <c r="BC3621" s="686"/>
      <c r="BD3621" s="686"/>
      <c r="BE3621" s="686"/>
      <c r="BF3621" s="686"/>
      <c r="BG3621" s="686"/>
      <c r="BH3621" s="686"/>
      <c r="BI3621" s="686"/>
      <c r="BJ3621" s="686" t="s">
        <v>309</v>
      </c>
      <c r="BK3621" s="686"/>
      <c r="BL3621" s="686"/>
      <c r="BM3621" s="686"/>
      <c r="BN3621" s="686"/>
      <c r="BO3621" s="686"/>
      <c r="BP3621" s="686"/>
      <c r="BQ3621" s="686"/>
      <c r="BR3621" s="1013"/>
      <c r="BS3621" s="1008"/>
      <c r="BT3621" s="1008"/>
      <c r="BU3621" s="1008"/>
      <c r="BV3621" s="1008"/>
      <c r="BW3621" s="1014" t="s">
        <v>302</v>
      </c>
      <c r="BX3621" s="699"/>
      <c r="BY3621" s="699"/>
      <c r="BZ3621" s="699"/>
      <c r="CA3621" s="686" t="s">
        <v>310</v>
      </c>
      <c r="CB3621" s="686"/>
      <c r="CC3621" s="686"/>
      <c r="CD3621" s="686"/>
      <c r="CE3621" s="686"/>
      <c r="CF3621" s="686"/>
      <c r="CG3621" s="686"/>
      <c r="CH3621" s="1013"/>
    </row>
    <row r="3622" spans="2:86" ht="12" customHeight="1" x14ac:dyDescent="0.15">
      <c r="B3622" s="3" t="s">
        <v>526</v>
      </c>
      <c r="AU3622" s="1000"/>
      <c r="AV3622" s="1002"/>
      <c r="AW3622" s="1004"/>
      <c r="AX3622" s="1012" t="s">
        <v>26</v>
      </c>
      <c r="AY3622" s="686"/>
      <c r="AZ3622" s="686"/>
      <c r="BA3622" s="686"/>
      <c r="BB3622" s="686" t="s">
        <v>22</v>
      </c>
      <c r="BC3622" s="686"/>
      <c r="BD3622" s="686"/>
      <c r="BE3622" s="686"/>
      <c r="BF3622" s="686" t="s">
        <v>24</v>
      </c>
      <c r="BG3622" s="686"/>
      <c r="BH3622" s="686"/>
      <c r="BI3622" s="686"/>
      <c r="BJ3622" s="699" t="s">
        <v>26</v>
      </c>
      <c r="BK3622" s="699"/>
      <c r="BL3622" s="699"/>
      <c r="BM3622" s="699" t="s">
        <v>22</v>
      </c>
      <c r="BN3622" s="699"/>
      <c r="BO3622" s="699"/>
      <c r="BP3622" s="699" t="s">
        <v>24</v>
      </c>
      <c r="BQ3622" s="699"/>
      <c r="BR3622" s="1015"/>
      <c r="BS3622" s="807" t="s">
        <v>26</v>
      </c>
      <c r="BT3622" s="807" t="s">
        <v>22</v>
      </c>
      <c r="BU3622" s="807" t="s">
        <v>24</v>
      </c>
      <c r="BV3622" s="807" t="s">
        <v>303</v>
      </c>
      <c r="BW3622" s="1012" t="s">
        <v>311</v>
      </c>
      <c r="BX3622" s="686"/>
      <c r="BY3622" s="686"/>
      <c r="BZ3622" s="686"/>
      <c r="CA3622" s="686" t="s">
        <v>22</v>
      </c>
      <c r="CB3622" s="686"/>
      <c r="CC3622" s="686"/>
      <c r="CD3622" s="686"/>
      <c r="CE3622" s="686" t="s">
        <v>24</v>
      </c>
      <c r="CF3622" s="686"/>
      <c r="CG3622" s="686"/>
      <c r="CH3622" s="1013"/>
    </row>
    <row r="3623" spans="2:86" ht="12" customHeight="1" x14ac:dyDescent="0.15">
      <c r="B3623" s="3" t="s">
        <v>478</v>
      </c>
      <c r="AU3623" s="1000"/>
      <c r="AV3623" s="1002"/>
      <c r="AW3623" s="1004"/>
      <c r="AX3623" s="156" t="s">
        <v>862</v>
      </c>
      <c r="AY3623" s="157" t="s">
        <v>863</v>
      </c>
      <c r="AZ3623" s="157" t="s">
        <v>864</v>
      </c>
      <c r="BA3623" s="158" t="s">
        <v>865</v>
      </c>
      <c r="BB3623" s="159" t="s">
        <v>866</v>
      </c>
      <c r="BC3623" s="157" t="s">
        <v>863</v>
      </c>
      <c r="BD3623" s="157" t="s">
        <v>867</v>
      </c>
      <c r="BE3623" s="158" t="s">
        <v>865</v>
      </c>
      <c r="BF3623" s="159" t="s">
        <v>866</v>
      </c>
      <c r="BG3623" s="157" t="s">
        <v>863</v>
      </c>
      <c r="BH3623" s="157" t="s">
        <v>864</v>
      </c>
      <c r="BI3623" s="158" t="s">
        <v>865</v>
      </c>
      <c r="BJ3623" s="159" t="s">
        <v>866</v>
      </c>
      <c r="BK3623" s="157" t="s">
        <v>868</v>
      </c>
      <c r="BL3623" s="158" t="s">
        <v>869</v>
      </c>
      <c r="BM3623" s="159" t="s">
        <v>870</v>
      </c>
      <c r="BN3623" s="157" t="s">
        <v>863</v>
      </c>
      <c r="BO3623" s="158" t="s">
        <v>871</v>
      </c>
      <c r="BP3623" s="159" t="s">
        <v>870</v>
      </c>
      <c r="BQ3623" s="157" t="s">
        <v>868</v>
      </c>
      <c r="BR3623" s="160" t="s">
        <v>872</v>
      </c>
      <c r="BS3623" s="1008"/>
      <c r="BT3623" s="1008"/>
      <c r="BU3623" s="1008"/>
      <c r="BV3623" s="1008"/>
      <c r="BW3623" s="156" t="s">
        <v>866</v>
      </c>
      <c r="BX3623" s="157" t="s">
        <v>863</v>
      </c>
      <c r="BY3623" s="157" t="s">
        <v>864</v>
      </c>
      <c r="BZ3623" s="158" t="s">
        <v>865</v>
      </c>
      <c r="CA3623" s="159" t="s">
        <v>866</v>
      </c>
      <c r="CB3623" s="157" t="s">
        <v>873</v>
      </c>
      <c r="CC3623" s="157" t="s">
        <v>864</v>
      </c>
      <c r="CD3623" s="158" t="s">
        <v>865</v>
      </c>
      <c r="CE3623" s="159" t="s">
        <v>866</v>
      </c>
      <c r="CF3623" s="157" t="s">
        <v>863</v>
      </c>
      <c r="CG3623" s="157" t="s">
        <v>864</v>
      </c>
      <c r="CH3623" s="160" t="s">
        <v>874</v>
      </c>
    </row>
    <row r="3624" spans="2:86" x14ac:dyDescent="0.15">
      <c r="B3624" s="3" t="s">
        <v>539</v>
      </c>
      <c r="AU3624" s="1000"/>
      <c r="AV3624" s="188" t="str">
        <f>N3626</f>
        <v>S077</v>
      </c>
      <c r="AW3624" s="300">
        <f>R3626</f>
        <v>10.6</v>
      </c>
      <c r="AX3624" s="197">
        <f>+Y3651</f>
        <v>0</v>
      </c>
      <c r="AY3624" s="197">
        <f>+Z3651</f>
        <v>0</v>
      </c>
      <c r="AZ3624" s="197">
        <f>+AA3651</f>
        <v>0</v>
      </c>
      <c r="BA3624" s="197">
        <f t="shared" ref="BA3624" si="1666">+AB3651</f>
        <v>0</v>
      </c>
      <c r="BB3624" s="197">
        <f>+AC3651</f>
        <v>0</v>
      </c>
      <c r="BC3624" s="197">
        <f t="shared" ref="BC3624" si="1667">+AD3651</f>
        <v>0</v>
      </c>
      <c r="BD3624" s="197">
        <f t="shared" ref="BD3624" si="1668">+AE3651</f>
        <v>0</v>
      </c>
      <c r="BE3624" s="197">
        <f t="shared" ref="BE3624" si="1669">+AF3651</f>
        <v>1</v>
      </c>
      <c r="BF3624" s="197">
        <f t="shared" ref="BF3624" si="1670">+AG3651</f>
        <v>0</v>
      </c>
      <c r="BG3624" s="197">
        <f t="shared" ref="BG3624" si="1671">+AH3651</f>
        <v>0</v>
      </c>
      <c r="BH3624" s="197">
        <f t="shared" ref="BH3624" si="1672">+AI3651</f>
        <v>0</v>
      </c>
      <c r="BI3624" s="197">
        <f t="shared" ref="BI3624" si="1673">+AJ3651</f>
        <v>0</v>
      </c>
      <c r="BJ3624" s="197" t="str">
        <f>+Y3654</f>
        <v/>
      </c>
      <c r="BK3624" s="197" t="str">
        <f t="shared" ref="BK3624" si="1674">+Z3654</f>
        <v/>
      </c>
      <c r="BL3624" s="197" t="str">
        <f>+AA3654</f>
        <v/>
      </c>
      <c r="BM3624" s="197">
        <f>+AC3654</f>
        <v>0</v>
      </c>
      <c r="BN3624" s="197">
        <f t="shared" ref="BN3624" si="1675">+AD3654</f>
        <v>0</v>
      </c>
      <c r="BO3624" s="197">
        <f t="shared" ref="BO3624" si="1676">+AE3654</f>
        <v>1</v>
      </c>
      <c r="BP3624" s="197">
        <f>+AG3654</f>
        <v>0</v>
      </c>
      <c r="BQ3624" s="197">
        <f>+AH3654</f>
        <v>0</v>
      </c>
      <c r="BR3624" s="197">
        <f>+AI3654</f>
        <v>0</v>
      </c>
      <c r="BS3624" s="296" t="str">
        <f>+Y3655</f>
        <v>Ⅰ</v>
      </c>
      <c r="BT3624" s="296" t="str">
        <f>+AC3655</f>
        <v>Ⅱ</v>
      </c>
      <c r="BU3624" s="296" t="str">
        <f>+AG3655</f>
        <v>Ⅰ</v>
      </c>
      <c r="BV3624" s="296" t="str">
        <f>+Y3656</f>
        <v>Ⅱ</v>
      </c>
      <c r="BW3624" s="164" t="str">
        <f>IF(Y3651&gt;0,R3626,"")</f>
        <v/>
      </c>
      <c r="BX3624" s="165" t="str">
        <f>IF(Z3651&gt;0,"",IF(AA3651&gt;0,R3626,""))</f>
        <v/>
      </c>
      <c r="BY3624" s="165" t="str">
        <f>IF(Y3651+Z3651&gt;0,"",IF(AA3651&gt;0,R3626,""))</f>
        <v/>
      </c>
      <c r="BZ3624" s="165" t="str">
        <f>IF(Y3651+Z3651+AA3651&gt;0,"",IF(AB3651&gt;0,R3626,""))</f>
        <v/>
      </c>
      <c r="CA3624" s="166">
        <f t="shared" ref="CA3624" si="1677">+AC3650</f>
        <v>0</v>
      </c>
      <c r="CB3624" s="166">
        <f t="shared" ref="CB3624" si="1678">+AD3650</f>
        <v>0</v>
      </c>
      <c r="CC3624" s="166">
        <f t="shared" ref="CC3624" si="1679">+AE3650</f>
        <v>0</v>
      </c>
      <c r="CD3624" s="166">
        <f t="shared" ref="CD3624" si="1680">+AF3650</f>
        <v>0.05</v>
      </c>
      <c r="CE3624" s="166">
        <f t="shared" ref="CE3624" si="1681">+AG3650</f>
        <v>0</v>
      </c>
      <c r="CF3624" s="166">
        <f t="shared" ref="CF3624" si="1682">+AH3650</f>
        <v>0</v>
      </c>
      <c r="CG3624" s="166">
        <f t="shared" ref="CG3624" si="1683">+AI3650</f>
        <v>0</v>
      </c>
      <c r="CH3624" s="166">
        <f t="shared" ref="CH3624" si="1684">+AJ3650</f>
        <v>0</v>
      </c>
    </row>
    <row r="3625" spans="2:86" ht="12" customHeight="1" x14ac:dyDescent="0.15">
      <c r="B3625" s="1057" t="s">
        <v>219</v>
      </c>
      <c r="C3625" s="1059"/>
      <c r="D3625" s="1060"/>
      <c r="E3625" s="1061"/>
      <c r="F3625" s="1061"/>
      <c r="G3625" s="1061"/>
      <c r="H3625" s="1061"/>
      <c r="I3625" s="1061"/>
      <c r="J3625" s="1062"/>
      <c r="K3625" s="1067" t="s">
        <v>453</v>
      </c>
      <c r="L3625" s="1068"/>
      <c r="M3625" s="1068"/>
      <c r="N3625" s="1068"/>
      <c r="O3625" s="1068"/>
      <c r="P3625" s="1068"/>
      <c r="Q3625" s="1068"/>
      <c r="R3625" s="1068"/>
      <c r="S3625" s="1068"/>
      <c r="T3625" s="1068"/>
      <c r="U3625" s="1068"/>
      <c r="V3625" s="1068"/>
      <c r="W3625" s="1068"/>
      <c r="X3625" s="1068"/>
      <c r="Y3625" s="1068"/>
      <c r="Z3625" s="1068"/>
      <c r="AA3625" s="1068"/>
      <c r="AB3625" s="1068"/>
      <c r="AC3625" s="1068"/>
      <c r="AD3625" s="1068"/>
      <c r="AE3625" s="1068"/>
      <c r="AF3625" s="1068"/>
      <c r="AG3625" s="1068"/>
      <c r="AH3625" s="1068"/>
      <c r="AI3625" s="1068"/>
      <c r="AJ3625" s="1068"/>
      <c r="AK3625" s="1068"/>
      <c r="AL3625" s="1068"/>
      <c r="AM3625" s="1068"/>
      <c r="AN3625" s="1068"/>
      <c r="AO3625" s="1069"/>
      <c r="AP3625" s="3"/>
    </row>
    <row r="3626" spans="2:86" ht="12" customHeight="1" x14ac:dyDescent="0.15">
      <c r="B3626" s="1058"/>
      <c r="C3626" s="1063"/>
      <c r="D3626" s="1061"/>
      <c r="E3626" s="1061"/>
      <c r="F3626" s="1061"/>
      <c r="G3626" s="1061"/>
      <c r="H3626" s="1061"/>
      <c r="I3626" s="1061"/>
      <c r="J3626" s="1062"/>
      <c r="K3626" s="1040" t="s">
        <v>218</v>
      </c>
      <c r="L3626" s="1041"/>
      <c r="M3626" s="1042"/>
      <c r="N3626" s="1034" t="s">
        <v>793</v>
      </c>
      <c r="O3626" s="1035"/>
      <c r="P3626" s="1040" t="s">
        <v>454</v>
      </c>
      <c r="Q3626" s="1042"/>
      <c r="R3626" s="1070">
        <f>'様式A-2'!C89</f>
        <v>10.6</v>
      </c>
      <c r="S3626" s="1071"/>
      <c r="T3626" s="1072"/>
      <c r="U3626" s="1073" t="s">
        <v>455</v>
      </c>
      <c r="V3626" s="1074"/>
      <c r="W3626" s="1073" t="s">
        <v>456</v>
      </c>
      <c r="X3626" s="1074"/>
      <c r="Y3626" s="1042" t="s">
        <v>217</v>
      </c>
      <c r="Z3626" s="1016"/>
      <c r="AA3626" s="1016"/>
      <c r="AB3626" s="1016"/>
      <c r="AC3626" s="1073" t="s">
        <v>457</v>
      </c>
      <c r="AD3626" s="1079"/>
      <c r="AE3626" s="1079"/>
      <c r="AF3626" s="1079"/>
      <c r="AG3626" s="1079"/>
      <c r="AH3626" s="1079"/>
      <c r="AI3626" s="1079"/>
      <c r="AJ3626" s="1074"/>
      <c r="AK3626" s="1073" t="s">
        <v>458</v>
      </c>
      <c r="AL3626" s="1079"/>
      <c r="AM3626" s="1079"/>
      <c r="AN3626" s="1081"/>
      <c r="AO3626" s="1082"/>
      <c r="AP3626" s="3"/>
      <c r="AV3626" s="167"/>
      <c r="AW3626" s="221"/>
      <c r="AX3626" s="167"/>
      <c r="AY3626" s="167"/>
      <c r="AZ3626" s="167"/>
      <c r="BA3626" s="167"/>
      <c r="BB3626" s="167"/>
      <c r="BC3626" s="167"/>
      <c r="BD3626" s="167"/>
    </row>
    <row r="3627" spans="2:86" ht="12" customHeight="1" x14ac:dyDescent="0.15">
      <c r="B3627" s="1058"/>
      <c r="C3627" s="1063"/>
      <c r="D3627" s="1061"/>
      <c r="E3627" s="1061"/>
      <c r="F3627" s="1061"/>
      <c r="G3627" s="1061"/>
      <c r="H3627" s="1061"/>
      <c r="I3627" s="1061"/>
      <c r="J3627" s="1062"/>
      <c r="K3627" s="1016" t="s">
        <v>459</v>
      </c>
      <c r="L3627" s="1016" t="s">
        <v>199</v>
      </c>
      <c r="M3627" s="1016"/>
      <c r="N3627" s="1016" t="s">
        <v>198</v>
      </c>
      <c r="O3627" s="1016"/>
      <c r="P3627" s="1016" t="s">
        <v>460</v>
      </c>
      <c r="Q3627" s="1016"/>
      <c r="R3627" s="1016" t="s">
        <v>6</v>
      </c>
      <c r="S3627" s="1016"/>
      <c r="T3627" s="1016"/>
      <c r="U3627" s="1075"/>
      <c r="V3627" s="1076"/>
      <c r="W3627" s="1075"/>
      <c r="X3627" s="1076"/>
      <c r="Y3627" s="1042"/>
      <c r="Z3627" s="1016"/>
      <c r="AA3627" s="1016"/>
      <c r="AB3627" s="1016"/>
      <c r="AC3627" s="1077"/>
      <c r="AD3627" s="1080"/>
      <c r="AE3627" s="1080"/>
      <c r="AF3627" s="1080"/>
      <c r="AG3627" s="1080"/>
      <c r="AH3627" s="1080"/>
      <c r="AI3627" s="1080"/>
      <c r="AJ3627" s="1078"/>
      <c r="AK3627" s="1075"/>
      <c r="AL3627" s="1083"/>
      <c r="AM3627" s="1083"/>
      <c r="AN3627" s="1084"/>
      <c r="AO3627" s="1085"/>
      <c r="AP3627" s="3"/>
      <c r="AV3627" s="167"/>
      <c r="AW3627" s="167"/>
      <c r="AX3627" s="167"/>
      <c r="AY3627" s="167"/>
      <c r="AZ3627" s="167"/>
      <c r="BA3627" s="167"/>
      <c r="BB3627" s="167"/>
      <c r="BC3627" s="167"/>
      <c r="BD3627" s="167"/>
    </row>
    <row r="3628" spans="2:86" ht="12" customHeight="1" x14ac:dyDescent="0.15">
      <c r="B3628" s="1058"/>
      <c r="C3628" s="1063"/>
      <c r="D3628" s="1061"/>
      <c r="E3628" s="1061"/>
      <c r="F3628" s="1061"/>
      <c r="G3628" s="1061"/>
      <c r="H3628" s="1061"/>
      <c r="I3628" s="1061"/>
      <c r="J3628" s="1062"/>
      <c r="K3628" s="1016"/>
      <c r="L3628" s="1016"/>
      <c r="M3628" s="1016"/>
      <c r="N3628" s="1016"/>
      <c r="O3628" s="1016"/>
      <c r="P3628" s="1016"/>
      <c r="Q3628" s="1016"/>
      <c r="R3628" s="1016"/>
      <c r="S3628" s="1016"/>
      <c r="T3628" s="1016"/>
      <c r="U3628" s="1075"/>
      <c r="V3628" s="1076"/>
      <c r="W3628" s="1075"/>
      <c r="X3628" s="1076"/>
      <c r="Y3628" s="1042" t="s">
        <v>461</v>
      </c>
      <c r="Z3628" s="1016"/>
      <c r="AA3628" s="1016"/>
      <c r="AB3628" s="1016"/>
      <c r="AC3628" s="1016" t="s">
        <v>462</v>
      </c>
      <c r="AD3628" s="1016"/>
      <c r="AE3628" s="1016"/>
      <c r="AF3628" s="1016"/>
      <c r="AG3628" s="1016" t="s">
        <v>463</v>
      </c>
      <c r="AH3628" s="1016"/>
      <c r="AI3628" s="1016"/>
      <c r="AJ3628" s="1016"/>
      <c r="AK3628" s="1075"/>
      <c r="AL3628" s="1083"/>
      <c r="AM3628" s="1083"/>
      <c r="AN3628" s="1084"/>
      <c r="AO3628" s="1085"/>
      <c r="AP3628" s="3"/>
      <c r="AV3628" s="167"/>
      <c r="AW3628" s="167"/>
      <c r="AX3628" s="167"/>
      <c r="AY3628" s="167"/>
      <c r="AZ3628" s="167"/>
      <c r="BA3628" s="167"/>
      <c r="BB3628" s="167"/>
      <c r="BC3628" s="167"/>
      <c r="BD3628" s="167"/>
    </row>
    <row r="3629" spans="2:86" ht="12" customHeight="1" x14ac:dyDescent="0.15">
      <c r="B3629" s="1058"/>
      <c r="C3629" s="1063"/>
      <c r="D3629" s="1061"/>
      <c r="E3629" s="1061"/>
      <c r="F3629" s="1061"/>
      <c r="G3629" s="1061"/>
      <c r="H3629" s="1061"/>
      <c r="I3629" s="1061"/>
      <c r="J3629" s="1062"/>
      <c r="K3629" s="1016"/>
      <c r="L3629" s="1016"/>
      <c r="M3629" s="1016"/>
      <c r="N3629" s="1016"/>
      <c r="O3629" s="1016"/>
      <c r="P3629" s="1016"/>
      <c r="Q3629" s="1016"/>
      <c r="R3629" s="1016"/>
      <c r="S3629" s="1016"/>
      <c r="T3629" s="1016"/>
      <c r="U3629" s="1077"/>
      <c r="V3629" s="1078"/>
      <c r="W3629" s="1077"/>
      <c r="X3629" s="1078"/>
      <c r="Y3629" s="191" t="s">
        <v>32</v>
      </c>
      <c r="Z3629" s="187" t="s">
        <v>33</v>
      </c>
      <c r="AA3629" s="187" t="s">
        <v>464</v>
      </c>
      <c r="AB3629" s="187" t="s">
        <v>465</v>
      </c>
      <c r="AC3629" s="187" t="s">
        <v>32</v>
      </c>
      <c r="AD3629" s="187" t="s">
        <v>33</v>
      </c>
      <c r="AE3629" s="187" t="s">
        <v>464</v>
      </c>
      <c r="AF3629" s="187" t="s">
        <v>465</v>
      </c>
      <c r="AG3629" s="187" t="s">
        <v>32</v>
      </c>
      <c r="AH3629" s="187" t="s">
        <v>33</v>
      </c>
      <c r="AI3629" s="187" t="s">
        <v>464</v>
      </c>
      <c r="AJ3629" s="187" t="s">
        <v>465</v>
      </c>
      <c r="AK3629" s="1077"/>
      <c r="AL3629" s="1080"/>
      <c r="AM3629" s="1080"/>
      <c r="AN3629" s="1086"/>
      <c r="AO3629" s="1087"/>
      <c r="AP3629" s="3"/>
      <c r="AV3629" s="167"/>
      <c r="AW3629" s="167"/>
      <c r="AX3629" s="167"/>
      <c r="AY3629" s="167"/>
      <c r="AZ3629" s="167"/>
      <c r="BA3629" s="167"/>
      <c r="BB3629" s="167"/>
      <c r="BC3629" s="167"/>
      <c r="BD3629" s="167"/>
    </row>
    <row r="3630" spans="2:86" ht="12" customHeight="1" x14ac:dyDescent="0.15">
      <c r="B3630" s="1058"/>
      <c r="C3630" s="1063"/>
      <c r="D3630" s="1061"/>
      <c r="E3630" s="1061"/>
      <c r="F3630" s="1061"/>
      <c r="G3630" s="1061"/>
      <c r="H3630" s="1061"/>
      <c r="I3630" s="1061"/>
      <c r="J3630" s="1062"/>
      <c r="K3630" s="192">
        <v>1</v>
      </c>
      <c r="L3630" s="1038" t="s">
        <v>331</v>
      </c>
      <c r="M3630" s="1039"/>
      <c r="N3630" s="1038" t="s">
        <v>356</v>
      </c>
      <c r="O3630" s="1039"/>
      <c r="P3630" s="1034" t="s">
        <v>332</v>
      </c>
      <c r="Q3630" s="1036"/>
      <c r="R3630" s="408" t="s">
        <v>349</v>
      </c>
      <c r="S3630" s="408"/>
      <c r="T3630" s="408"/>
      <c r="U3630" s="1034" t="s">
        <v>554</v>
      </c>
      <c r="V3630" s="1036"/>
      <c r="W3630" s="1034" t="s">
        <v>1649</v>
      </c>
      <c r="X3630" s="1035"/>
      <c r="Y3630" s="286"/>
      <c r="Z3630" s="286"/>
      <c r="AA3630" s="286"/>
      <c r="AB3630" s="286"/>
      <c r="AC3630" s="223"/>
      <c r="AD3630" s="223"/>
      <c r="AE3630" s="223"/>
      <c r="AF3630" s="223">
        <f>0.1*0.5</f>
        <v>0.05</v>
      </c>
      <c r="AG3630" s="223"/>
      <c r="AH3630" s="223"/>
      <c r="AI3630" s="223"/>
      <c r="AJ3630" s="223"/>
      <c r="AK3630" s="1038"/>
      <c r="AL3630" s="1056"/>
      <c r="AM3630" s="1056"/>
      <c r="AN3630" s="799"/>
      <c r="AO3630" s="800"/>
      <c r="AP3630" s="3"/>
      <c r="AQ3630" s="222">
        <f>IF(P3630="材質劣化",2,IF(P3630="漏水",3,1))</f>
        <v>2</v>
      </c>
      <c r="AV3630" s="167"/>
      <c r="AW3630" s="167"/>
      <c r="AX3630" s="167"/>
      <c r="AY3630" s="167"/>
      <c r="AZ3630" s="167"/>
      <c r="BA3630" s="167"/>
      <c r="BB3630" s="167"/>
      <c r="BC3630" s="167"/>
      <c r="BD3630" s="167"/>
    </row>
    <row r="3631" spans="2:86" ht="12" customHeight="1" x14ac:dyDescent="0.15">
      <c r="B3631" s="1058"/>
      <c r="C3631" s="1063"/>
      <c r="D3631" s="1061"/>
      <c r="E3631" s="1061"/>
      <c r="F3631" s="1061"/>
      <c r="G3631" s="1061"/>
      <c r="H3631" s="1061"/>
      <c r="I3631" s="1061"/>
      <c r="J3631" s="1062"/>
      <c r="K3631" s="192"/>
      <c r="L3631" s="1038"/>
      <c r="M3631" s="1039"/>
      <c r="N3631" s="1038"/>
      <c r="O3631" s="1039"/>
      <c r="P3631" s="1034"/>
      <c r="Q3631" s="1036"/>
      <c r="R3631" s="408"/>
      <c r="S3631" s="408"/>
      <c r="T3631" s="408"/>
      <c r="U3631" s="1034"/>
      <c r="V3631" s="1036"/>
      <c r="W3631" s="1034"/>
      <c r="X3631" s="1035"/>
      <c r="Y3631" s="286"/>
      <c r="Z3631" s="286"/>
      <c r="AA3631" s="286"/>
      <c r="AB3631" s="286"/>
      <c r="AC3631" s="223"/>
      <c r="AD3631" s="223"/>
      <c r="AE3631" s="223"/>
      <c r="AF3631" s="223"/>
      <c r="AG3631" s="223"/>
      <c r="AH3631" s="223"/>
      <c r="AI3631" s="223"/>
      <c r="AJ3631" s="223"/>
      <c r="AK3631" s="1052"/>
      <c r="AL3631" s="1053"/>
      <c r="AM3631" s="1053"/>
      <c r="AN3631" s="1054"/>
      <c r="AO3631" s="1055"/>
      <c r="AP3631" s="3"/>
      <c r="AQ3631" s="222">
        <f t="shared" ref="AQ3631:AQ3649" si="1685">IF(P3631="材質劣化",2,IF(P3631="漏水",3,1))</f>
        <v>1</v>
      </c>
      <c r="AV3631" s="167"/>
      <c r="AW3631" s="167"/>
      <c r="AX3631" s="167"/>
      <c r="AY3631" s="167"/>
      <c r="AZ3631" s="167"/>
      <c r="BA3631" s="167"/>
      <c r="BB3631" s="167"/>
      <c r="BC3631" s="167"/>
      <c r="BD3631" s="167"/>
    </row>
    <row r="3632" spans="2:86" ht="12" customHeight="1" x14ac:dyDescent="0.15">
      <c r="B3632" s="1058"/>
      <c r="C3632" s="1063"/>
      <c r="D3632" s="1061"/>
      <c r="E3632" s="1061"/>
      <c r="F3632" s="1061"/>
      <c r="G3632" s="1061"/>
      <c r="H3632" s="1061"/>
      <c r="I3632" s="1061"/>
      <c r="J3632" s="1062"/>
      <c r="K3632" s="192"/>
      <c r="L3632" s="1038"/>
      <c r="M3632" s="1039"/>
      <c r="N3632" s="1038"/>
      <c r="O3632" s="1039"/>
      <c r="P3632" s="1034"/>
      <c r="Q3632" s="1036"/>
      <c r="R3632" s="408"/>
      <c r="S3632" s="408"/>
      <c r="T3632" s="408"/>
      <c r="U3632" s="1034"/>
      <c r="V3632" s="1036"/>
      <c r="W3632" s="1034"/>
      <c r="X3632" s="1035"/>
      <c r="Y3632" s="286"/>
      <c r="Z3632" s="286"/>
      <c r="AA3632" s="286"/>
      <c r="AB3632" s="286"/>
      <c r="AC3632" s="223"/>
      <c r="AD3632" s="223"/>
      <c r="AE3632" s="223"/>
      <c r="AF3632" s="223"/>
      <c r="AG3632" s="223"/>
      <c r="AH3632" s="223"/>
      <c r="AI3632" s="223"/>
      <c r="AJ3632" s="223"/>
      <c r="AK3632" s="1052"/>
      <c r="AL3632" s="1053"/>
      <c r="AM3632" s="1053"/>
      <c r="AN3632" s="1054"/>
      <c r="AO3632" s="1055"/>
      <c r="AP3632" s="3"/>
      <c r="AQ3632" s="222">
        <f t="shared" si="1685"/>
        <v>1</v>
      </c>
      <c r="AV3632" s="167"/>
      <c r="AW3632" s="167"/>
      <c r="AX3632" s="167"/>
      <c r="AY3632" s="167"/>
      <c r="AZ3632" s="167"/>
      <c r="BA3632" s="167"/>
      <c r="BB3632" s="167"/>
      <c r="BC3632" s="167"/>
      <c r="BD3632" s="167"/>
    </row>
    <row r="3633" spans="2:56" ht="12" customHeight="1" x14ac:dyDescent="0.15">
      <c r="B3633" s="1058"/>
      <c r="C3633" s="1063"/>
      <c r="D3633" s="1061"/>
      <c r="E3633" s="1061"/>
      <c r="F3633" s="1061"/>
      <c r="G3633" s="1061"/>
      <c r="H3633" s="1061"/>
      <c r="I3633" s="1061"/>
      <c r="J3633" s="1062"/>
      <c r="K3633" s="192"/>
      <c r="L3633" s="1038"/>
      <c r="M3633" s="1039"/>
      <c r="N3633" s="1038"/>
      <c r="O3633" s="1039"/>
      <c r="P3633" s="1034"/>
      <c r="Q3633" s="1036"/>
      <c r="R3633" s="408"/>
      <c r="S3633" s="408"/>
      <c r="T3633" s="408"/>
      <c r="U3633" s="1034"/>
      <c r="V3633" s="1036"/>
      <c r="W3633" s="1034"/>
      <c r="X3633" s="1035"/>
      <c r="Y3633" s="286"/>
      <c r="Z3633" s="286"/>
      <c r="AA3633" s="286"/>
      <c r="AB3633" s="286"/>
      <c r="AC3633" s="223"/>
      <c r="AD3633" s="223"/>
      <c r="AE3633" s="223"/>
      <c r="AF3633" s="223"/>
      <c r="AG3633" s="223"/>
      <c r="AH3633" s="223"/>
      <c r="AI3633" s="223"/>
      <c r="AJ3633" s="223"/>
      <c r="AK3633" s="1052"/>
      <c r="AL3633" s="1053"/>
      <c r="AM3633" s="1053"/>
      <c r="AN3633" s="1054"/>
      <c r="AO3633" s="1055"/>
      <c r="AP3633" s="3"/>
      <c r="AQ3633" s="222">
        <f t="shared" si="1685"/>
        <v>1</v>
      </c>
      <c r="AV3633" s="167"/>
      <c r="AW3633" s="167"/>
      <c r="AX3633" s="167"/>
      <c r="AY3633" s="167"/>
      <c r="AZ3633" s="167"/>
      <c r="BA3633" s="167"/>
      <c r="BB3633" s="167"/>
      <c r="BC3633" s="167"/>
      <c r="BD3633" s="167"/>
    </row>
    <row r="3634" spans="2:56" ht="12" customHeight="1" x14ac:dyDescent="0.15">
      <c r="B3634" s="1058"/>
      <c r="C3634" s="1063"/>
      <c r="D3634" s="1061"/>
      <c r="E3634" s="1061"/>
      <c r="F3634" s="1061"/>
      <c r="G3634" s="1061"/>
      <c r="H3634" s="1061"/>
      <c r="I3634" s="1061"/>
      <c r="J3634" s="1062"/>
      <c r="K3634" s="192"/>
      <c r="L3634" s="1038"/>
      <c r="M3634" s="1039"/>
      <c r="N3634" s="1038"/>
      <c r="O3634" s="1039"/>
      <c r="P3634" s="1034"/>
      <c r="Q3634" s="1036"/>
      <c r="R3634" s="408"/>
      <c r="S3634" s="408"/>
      <c r="T3634" s="408"/>
      <c r="U3634" s="1034"/>
      <c r="V3634" s="1036"/>
      <c r="W3634" s="1034"/>
      <c r="X3634" s="1035"/>
      <c r="Y3634" s="286"/>
      <c r="Z3634" s="286"/>
      <c r="AA3634" s="286"/>
      <c r="AB3634" s="286"/>
      <c r="AC3634" s="223"/>
      <c r="AD3634" s="223"/>
      <c r="AE3634" s="223"/>
      <c r="AF3634" s="223"/>
      <c r="AG3634" s="223"/>
      <c r="AH3634" s="223"/>
      <c r="AI3634" s="223"/>
      <c r="AJ3634" s="223"/>
      <c r="AK3634" s="1052"/>
      <c r="AL3634" s="1053"/>
      <c r="AM3634" s="1053"/>
      <c r="AN3634" s="1054"/>
      <c r="AO3634" s="1055"/>
      <c r="AP3634" s="3"/>
      <c r="AQ3634" s="222">
        <f t="shared" si="1685"/>
        <v>1</v>
      </c>
      <c r="AV3634" s="167"/>
      <c r="AW3634" s="167"/>
      <c r="AX3634" s="167"/>
      <c r="AY3634" s="167"/>
      <c r="AZ3634" s="167"/>
      <c r="BA3634" s="167"/>
      <c r="BB3634" s="167"/>
      <c r="BC3634" s="167"/>
      <c r="BD3634" s="167"/>
    </row>
    <row r="3635" spans="2:56" ht="12" customHeight="1" x14ac:dyDescent="0.15">
      <c r="B3635" s="1058"/>
      <c r="C3635" s="1063"/>
      <c r="D3635" s="1061"/>
      <c r="E3635" s="1061"/>
      <c r="F3635" s="1061"/>
      <c r="G3635" s="1061"/>
      <c r="H3635" s="1061"/>
      <c r="I3635" s="1061"/>
      <c r="J3635" s="1062"/>
      <c r="K3635" s="192"/>
      <c r="L3635" s="1038"/>
      <c r="M3635" s="1039"/>
      <c r="N3635" s="1038"/>
      <c r="O3635" s="1039"/>
      <c r="P3635" s="1034"/>
      <c r="Q3635" s="1036"/>
      <c r="R3635" s="408"/>
      <c r="S3635" s="408"/>
      <c r="T3635" s="408"/>
      <c r="U3635" s="1034"/>
      <c r="V3635" s="1036"/>
      <c r="W3635" s="1034"/>
      <c r="X3635" s="1035"/>
      <c r="Y3635" s="286"/>
      <c r="Z3635" s="286"/>
      <c r="AA3635" s="286"/>
      <c r="AB3635" s="286"/>
      <c r="AC3635" s="223"/>
      <c r="AD3635" s="223"/>
      <c r="AE3635" s="223"/>
      <c r="AF3635" s="223"/>
      <c r="AG3635" s="223"/>
      <c r="AH3635" s="223"/>
      <c r="AI3635" s="223"/>
      <c r="AJ3635" s="223"/>
      <c r="AK3635" s="1052"/>
      <c r="AL3635" s="1053"/>
      <c r="AM3635" s="1053"/>
      <c r="AN3635" s="1054"/>
      <c r="AO3635" s="1055"/>
      <c r="AP3635" s="3"/>
      <c r="AQ3635" s="222">
        <f t="shared" si="1685"/>
        <v>1</v>
      </c>
      <c r="AV3635" s="167"/>
      <c r="AW3635" s="167"/>
      <c r="AX3635" s="167"/>
      <c r="AY3635" s="167"/>
      <c r="AZ3635" s="167"/>
      <c r="BA3635" s="167"/>
      <c r="BB3635" s="167"/>
      <c r="BC3635" s="167"/>
      <c r="BD3635" s="167"/>
    </row>
    <row r="3636" spans="2:56" s="162" customFormat="1" ht="12" customHeight="1" x14ac:dyDescent="0.15">
      <c r="B3636" s="1058"/>
      <c r="C3636" s="1063"/>
      <c r="D3636" s="1061"/>
      <c r="E3636" s="1061"/>
      <c r="F3636" s="1061"/>
      <c r="G3636" s="1061"/>
      <c r="H3636" s="1061"/>
      <c r="I3636" s="1061"/>
      <c r="J3636" s="1062"/>
      <c r="K3636" s="192"/>
      <c r="L3636" s="1038"/>
      <c r="M3636" s="1039"/>
      <c r="N3636" s="1038"/>
      <c r="O3636" s="1039"/>
      <c r="P3636" s="1034"/>
      <c r="Q3636" s="1036"/>
      <c r="R3636" s="408"/>
      <c r="S3636" s="408"/>
      <c r="T3636" s="408"/>
      <c r="U3636" s="1034"/>
      <c r="V3636" s="1036"/>
      <c r="W3636" s="1034"/>
      <c r="X3636" s="1035"/>
      <c r="Y3636" s="286"/>
      <c r="Z3636" s="286"/>
      <c r="AA3636" s="286"/>
      <c r="AB3636" s="286"/>
      <c r="AC3636" s="223"/>
      <c r="AD3636" s="223"/>
      <c r="AE3636" s="223"/>
      <c r="AF3636" s="223"/>
      <c r="AG3636" s="223"/>
      <c r="AH3636" s="223"/>
      <c r="AI3636" s="223"/>
      <c r="AJ3636" s="223"/>
      <c r="AK3636" s="1034"/>
      <c r="AL3636" s="1035"/>
      <c r="AM3636" s="1035"/>
      <c r="AN3636" s="788"/>
      <c r="AO3636" s="789"/>
      <c r="AP3636" s="3"/>
      <c r="AQ3636" s="222">
        <f t="shared" si="1685"/>
        <v>1</v>
      </c>
    </row>
    <row r="3637" spans="2:56" s="162" customFormat="1" ht="12" customHeight="1" x14ac:dyDescent="0.15">
      <c r="B3637" s="1058"/>
      <c r="C3637" s="1063"/>
      <c r="D3637" s="1061"/>
      <c r="E3637" s="1061"/>
      <c r="F3637" s="1061"/>
      <c r="G3637" s="1061"/>
      <c r="H3637" s="1061"/>
      <c r="I3637" s="1061"/>
      <c r="J3637" s="1062"/>
      <c r="K3637" s="192"/>
      <c r="L3637" s="1038"/>
      <c r="M3637" s="1039"/>
      <c r="N3637" s="1038"/>
      <c r="O3637" s="1039"/>
      <c r="P3637" s="1034"/>
      <c r="Q3637" s="1036"/>
      <c r="R3637" s="408"/>
      <c r="S3637" s="408"/>
      <c r="T3637" s="408"/>
      <c r="U3637" s="1034"/>
      <c r="V3637" s="1036"/>
      <c r="W3637" s="1034"/>
      <c r="X3637" s="1035"/>
      <c r="Y3637" s="286"/>
      <c r="Z3637" s="286"/>
      <c r="AA3637" s="286"/>
      <c r="AB3637" s="286"/>
      <c r="AC3637" s="223"/>
      <c r="AD3637" s="223"/>
      <c r="AE3637" s="223"/>
      <c r="AF3637" s="223"/>
      <c r="AG3637" s="223"/>
      <c r="AH3637" s="223"/>
      <c r="AI3637" s="223"/>
      <c r="AJ3637" s="223"/>
      <c r="AK3637" s="1034"/>
      <c r="AL3637" s="1035"/>
      <c r="AM3637" s="1035"/>
      <c r="AN3637" s="788"/>
      <c r="AO3637" s="789"/>
      <c r="AP3637" s="3"/>
      <c r="AQ3637" s="222">
        <f t="shared" si="1685"/>
        <v>1</v>
      </c>
    </row>
    <row r="3638" spans="2:56" s="162" customFormat="1" ht="12" customHeight="1" x14ac:dyDescent="0.15">
      <c r="B3638" s="1058"/>
      <c r="C3638" s="1063"/>
      <c r="D3638" s="1061"/>
      <c r="E3638" s="1061"/>
      <c r="F3638" s="1061"/>
      <c r="G3638" s="1061"/>
      <c r="H3638" s="1061"/>
      <c r="I3638" s="1061"/>
      <c r="J3638" s="1062"/>
      <c r="K3638" s="192"/>
      <c r="L3638" s="1038"/>
      <c r="M3638" s="1039"/>
      <c r="N3638" s="1038"/>
      <c r="O3638" s="1039"/>
      <c r="P3638" s="1034"/>
      <c r="Q3638" s="1036"/>
      <c r="R3638" s="408"/>
      <c r="S3638" s="408"/>
      <c r="T3638" s="408"/>
      <c r="U3638" s="1034"/>
      <c r="V3638" s="1036"/>
      <c r="W3638" s="1034"/>
      <c r="X3638" s="1035"/>
      <c r="Y3638" s="286"/>
      <c r="Z3638" s="286"/>
      <c r="AA3638" s="286"/>
      <c r="AB3638" s="286"/>
      <c r="AC3638" s="223"/>
      <c r="AD3638" s="223"/>
      <c r="AE3638" s="223"/>
      <c r="AF3638" s="223"/>
      <c r="AG3638" s="223"/>
      <c r="AH3638" s="223"/>
      <c r="AI3638" s="223"/>
      <c r="AJ3638" s="223"/>
      <c r="AK3638" s="1034"/>
      <c r="AL3638" s="1035"/>
      <c r="AM3638" s="1035"/>
      <c r="AN3638" s="788"/>
      <c r="AO3638" s="789"/>
      <c r="AP3638" s="3"/>
      <c r="AQ3638" s="222">
        <f t="shared" si="1685"/>
        <v>1</v>
      </c>
    </row>
    <row r="3639" spans="2:56" s="162" customFormat="1" ht="12" customHeight="1" x14ac:dyDescent="0.15">
      <c r="B3639" s="1058"/>
      <c r="C3639" s="1063"/>
      <c r="D3639" s="1061"/>
      <c r="E3639" s="1061"/>
      <c r="F3639" s="1061"/>
      <c r="G3639" s="1061"/>
      <c r="H3639" s="1061"/>
      <c r="I3639" s="1061"/>
      <c r="J3639" s="1062"/>
      <c r="K3639" s="192"/>
      <c r="L3639" s="1038"/>
      <c r="M3639" s="1039"/>
      <c r="N3639" s="1038"/>
      <c r="O3639" s="1039"/>
      <c r="P3639" s="1034"/>
      <c r="Q3639" s="1036"/>
      <c r="R3639" s="408"/>
      <c r="S3639" s="408"/>
      <c r="T3639" s="408"/>
      <c r="U3639" s="1034"/>
      <c r="V3639" s="1036"/>
      <c r="W3639" s="1034"/>
      <c r="X3639" s="1035"/>
      <c r="Y3639" s="286"/>
      <c r="Z3639" s="286"/>
      <c r="AA3639" s="286"/>
      <c r="AB3639" s="286"/>
      <c r="AC3639" s="223"/>
      <c r="AD3639" s="223"/>
      <c r="AE3639" s="223"/>
      <c r="AF3639" s="223"/>
      <c r="AG3639" s="223"/>
      <c r="AH3639" s="223"/>
      <c r="AI3639" s="223"/>
      <c r="AJ3639" s="223"/>
      <c r="AK3639" s="1034"/>
      <c r="AL3639" s="1035"/>
      <c r="AM3639" s="1035"/>
      <c r="AN3639" s="788"/>
      <c r="AO3639" s="789"/>
      <c r="AP3639" s="3"/>
      <c r="AQ3639" s="222">
        <f t="shared" si="1685"/>
        <v>1</v>
      </c>
    </row>
    <row r="3640" spans="2:56" s="162" customFormat="1" ht="12" customHeight="1" x14ac:dyDescent="0.15">
      <c r="B3640" s="1058"/>
      <c r="C3640" s="1063"/>
      <c r="D3640" s="1061"/>
      <c r="E3640" s="1061"/>
      <c r="F3640" s="1061"/>
      <c r="G3640" s="1061"/>
      <c r="H3640" s="1061"/>
      <c r="I3640" s="1061"/>
      <c r="J3640" s="1062"/>
      <c r="K3640" s="192"/>
      <c r="L3640" s="1038"/>
      <c r="M3640" s="1039"/>
      <c r="N3640" s="1038"/>
      <c r="O3640" s="1039"/>
      <c r="P3640" s="1034"/>
      <c r="Q3640" s="1036"/>
      <c r="R3640" s="408"/>
      <c r="S3640" s="408"/>
      <c r="T3640" s="408"/>
      <c r="U3640" s="1034"/>
      <c r="V3640" s="1036"/>
      <c r="W3640" s="1034"/>
      <c r="X3640" s="1035"/>
      <c r="Y3640" s="286"/>
      <c r="Z3640" s="286"/>
      <c r="AA3640" s="286"/>
      <c r="AB3640" s="286"/>
      <c r="AC3640" s="223"/>
      <c r="AD3640" s="223"/>
      <c r="AE3640" s="223"/>
      <c r="AF3640" s="223"/>
      <c r="AG3640" s="223"/>
      <c r="AH3640" s="223"/>
      <c r="AI3640" s="223"/>
      <c r="AJ3640" s="223"/>
      <c r="AK3640" s="1034"/>
      <c r="AL3640" s="1035"/>
      <c r="AM3640" s="1035"/>
      <c r="AN3640" s="788"/>
      <c r="AO3640" s="789"/>
      <c r="AP3640" s="3"/>
      <c r="AQ3640" s="222">
        <f t="shared" si="1685"/>
        <v>1</v>
      </c>
    </row>
    <row r="3641" spans="2:56" s="162" customFormat="1" ht="12" customHeight="1" x14ac:dyDescent="0.15">
      <c r="B3641" s="1058"/>
      <c r="C3641" s="1063"/>
      <c r="D3641" s="1061"/>
      <c r="E3641" s="1061"/>
      <c r="F3641" s="1061"/>
      <c r="G3641" s="1061"/>
      <c r="H3641" s="1061"/>
      <c r="I3641" s="1061"/>
      <c r="J3641" s="1062"/>
      <c r="K3641" s="192"/>
      <c r="L3641" s="1038"/>
      <c r="M3641" s="1039"/>
      <c r="N3641" s="1038"/>
      <c r="O3641" s="1039"/>
      <c r="P3641" s="1034"/>
      <c r="Q3641" s="1036"/>
      <c r="R3641" s="408"/>
      <c r="S3641" s="408"/>
      <c r="T3641" s="408"/>
      <c r="U3641" s="1034"/>
      <c r="V3641" s="1036"/>
      <c r="W3641" s="1034"/>
      <c r="X3641" s="1035"/>
      <c r="Y3641" s="286"/>
      <c r="Z3641" s="286"/>
      <c r="AA3641" s="286"/>
      <c r="AB3641" s="286"/>
      <c r="AC3641" s="223"/>
      <c r="AD3641" s="223"/>
      <c r="AE3641" s="223"/>
      <c r="AF3641" s="223"/>
      <c r="AG3641" s="223"/>
      <c r="AH3641" s="223"/>
      <c r="AI3641" s="223"/>
      <c r="AJ3641" s="223"/>
      <c r="AK3641" s="1034"/>
      <c r="AL3641" s="1035"/>
      <c r="AM3641" s="1035"/>
      <c r="AN3641" s="788"/>
      <c r="AO3641" s="789"/>
      <c r="AP3641" s="3"/>
      <c r="AQ3641" s="222">
        <f t="shared" si="1685"/>
        <v>1</v>
      </c>
    </row>
    <row r="3642" spans="2:56" s="162" customFormat="1" ht="12" customHeight="1" x14ac:dyDescent="0.15">
      <c r="B3642" s="1058"/>
      <c r="C3642" s="1063"/>
      <c r="D3642" s="1061"/>
      <c r="E3642" s="1061"/>
      <c r="F3642" s="1061"/>
      <c r="G3642" s="1061"/>
      <c r="H3642" s="1061"/>
      <c r="I3642" s="1061"/>
      <c r="J3642" s="1062"/>
      <c r="K3642" s="192"/>
      <c r="L3642" s="1038"/>
      <c r="M3642" s="1039"/>
      <c r="N3642" s="1038"/>
      <c r="O3642" s="1039"/>
      <c r="P3642" s="1034"/>
      <c r="Q3642" s="1036"/>
      <c r="R3642" s="408"/>
      <c r="S3642" s="408"/>
      <c r="T3642" s="408"/>
      <c r="U3642" s="1034"/>
      <c r="V3642" s="1036"/>
      <c r="W3642" s="1034"/>
      <c r="X3642" s="1035"/>
      <c r="Y3642" s="286"/>
      <c r="Z3642" s="286"/>
      <c r="AA3642" s="286"/>
      <c r="AB3642" s="286"/>
      <c r="AC3642" s="223"/>
      <c r="AD3642" s="223"/>
      <c r="AE3642" s="223"/>
      <c r="AF3642" s="223"/>
      <c r="AG3642" s="223"/>
      <c r="AH3642" s="223"/>
      <c r="AI3642" s="223"/>
      <c r="AJ3642" s="223"/>
      <c r="AK3642" s="1034"/>
      <c r="AL3642" s="1035"/>
      <c r="AM3642" s="1035"/>
      <c r="AN3642" s="788"/>
      <c r="AO3642" s="789"/>
      <c r="AP3642" s="3"/>
      <c r="AQ3642" s="222">
        <f t="shared" si="1685"/>
        <v>1</v>
      </c>
    </row>
    <row r="3643" spans="2:56" s="162" customFormat="1" ht="12" customHeight="1" x14ac:dyDescent="0.15">
      <c r="B3643" s="1058"/>
      <c r="C3643" s="1063"/>
      <c r="D3643" s="1061"/>
      <c r="E3643" s="1061"/>
      <c r="F3643" s="1061"/>
      <c r="G3643" s="1061"/>
      <c r="H3643" s="1061"/>
      <c r="I3643" s="1061"/>
      <c r="J3643" s="1062"/>
      <c r="K3643" s="192"/>
      <c r="L3643" s="1038"/>
      <c r="M3643" s="1039"/>
      <c r="N3643" s="1038"/>
      <c r="O3643" s="1039"/>
      <c r="P3643" s="1034"/>
      <c r="Q3643" s="1036"/>
      <c r="R3643" s="408"/>
      <c r="S3643" s="408"/>
      <c r="T3643" s="408"/>
      <c r="U3643" s="1034"/>
      <c r="V3643" s="1036"/>
      <c r="W3643" s="1034"/>
      <c r="X3643" s="1035"/>
      <c r="Y3643" s="286"/>
      <c r="Z3643" s="286"/>
      <c r="AA3643" s="286"/>
      <c r="AB3643" s="286"/>
      <c r="AC3643" s="223"/>
      <c r="AD3643" s="223"/>
      <c r="AE3643" s="223"/>
      <c r="AF3643" s="223"/>
      <c r="AG3643" s="223"/>
      <c r="AH3643" s="223"/>
      <c r="AI3643" s="223"/>
      <c r="AJ3643" s="223"/>
      <c r="AK3643" s="1034"/>
      <c r="AL3643" s="1035"/>
      <c r="AM3643" s="1035"/>
      <c r="AN3643" s="788"/>
      <c r="AO3643" s="789"/>
      <c r="AP3643" s="3"/>
      <c r="AQ3643" s="222">
        <f t="shared" si="1685"/>
        <v>1</v>
      </c>
    </row>
    <row r="3644" spans="2:56" s="162" customFormat="1" ht="12" customHeight="1" x14ac:dyDescent="0.15">
      <c r="B3644" s="1058"/>
      <c r="C3644" s="1063"/>
      <c r="D3644" s="1061"/>
      <c r="E3644" s="1061"/>
      <c r="F3644" s="1061"/>
      <c r="G3644" s="1061"/>
      <c r="H3644" s="1061"/>
      <c r="I3644" s="1061"/>
      <c r="J3644" s="1062"/>
      <c r="K3644" s="192"/>
      <c r="L3644" s="1038"/>
      <c r="M3644" s="1039"/>
      <c r="N3644" s="1038"/>
      <c r="O3644" s="1039"/>
      <c r="P3644" s="1034"/>
      <c r="Q3644" s="1036"/>
      <c r="R3644" s="408"/>
      <c r="S3644" s="408"/>
      <c r="T3644" s="408"/>
      <c r="U3644" s="1034"/>
      <c r="V3644" s="1036"/>
      <c r="W3644" s="1034"/>
      <c r="X3644" s="1035"/>
      <c r="Y3644" s="286"/>
      <c r="Z3644" s="286"/>
      <c r="AA3644" s="286"/>
      <c r="AB3644" s="286"/>
      <c r="AC3644" s="223"/>
      <c r="AD3644" s="223"/>
      <c r="AE3644" s="223"/>
      <c r="AF3644" s="223"/>
      <c r="AG3644" s="223"/>
      <c r="AH3644" s="223"/>
      <c r="AI3644" s="223"/>
      <c r="AJ3644" s="223"/>
      <c r="AK3644" s="1034"/>
      <c r="AL3644" s="1035"/>
      <c r="AM3644" s="1035"/>
      <c r="AN3644" s="788"/>
      <c r="AO3644" s="789"/>
      <c r="AP3644" s="3"/>
      <c r="AQ3644" s="222">
        <f t="shared" si="1685"/>
        <v>1</v>
      </c>
    </row>
    <row r="3645" spans="2:56" s="162" customFormat="1" ht="12" customHeight="1" x14ac:dyDescent="0.15">
      <c r="B3645" s="1058"/>
      <c r="C3645" s="1063"/>
      <c r="D3645" s="1061"/>
      <c r="E3645" s="1061"/>
      <c r="F3645" s="1061"/>
      <c r="G3645" s="1061"/>
      <c r="H3645" s="1061"/>
      <c r="I3645" s="1061"/>
      <c r="J3645" s="1062"/>
      <c r="K3645" s="192"/>
      <c r="L3645" s="1038"/>
      <c r="M3645" s="1039"/>
      <c r="N3645" s="1038"/>
      <c r="O3645" s="1039"/>
      <c r="P3645" s="1034"/>
      <c r="Q3645" s="1036"/>
      <c r="R3645" s="408"/>
      <c r="S3645" s="408"/>
      <c r="T3645" s="408"/>
      <c r="U3645" s="1034"/>
      <c r="V3645" s="1036"/>
      <c r="W3645" s="1034"/>
      <c r="X3645" s="1035"/>
      <c r="Y3645" s="286"/>
      <c r="Z3645" s="286"/>
      <c r="AA3645" s="286"/>
      <c r="AB3645" s="286"/>
      <c r="AC3645" s="223"/>
      <c r="AD3645" s="223"/>
      <c r="AE3645" s="223"/>
      <c r="AF3645" s="223"/>
      <c r="AG3645" s="223"/>
      <c r="AH3645" s="223"/>
      <c r="AI3645" s="223"/>
      <c r="AJ3645" s="223"/>
      <c r="AK3645" s="1034"/>
      <c r="AL3645" s="1035"/>
      <c r="AM3645" s="1035"/>
      <c r="AN3645" s="788"/>
      <c r="AO3645" s="789"/>
      <c r="AP3645" s="3"/>
      <c r="AQ3645" s="222">
        <f t="shared" si="1685"/>
        <v>1</v>
      </c>
    </row>
    <row r="3646" spans="2:56" s="162" customFormat="1" ht="12" customHeight="1" x14ac:dyDescent="0.15">
      <c r="B3646" s="1058"/>
      <c r="C3646" s="1063"/>
      <c r="D3646" s="1061"/>
      <c r="E3646" s="1061"/>
      <c r="F3646" s="1061"/>
      <c r="G3646" s="1061"/>
      <c r="H3646" s="1061"/>
      <c r="I3646" s="1061"/>
      <c r="J3646" s="1062"/>
      <c r="K3646" s="192"/>
      <c r="L3646" s="1038"/>
      <c r="M3646" s="1039"/>
      <c r="N3646" s="1038"/>
      <c r="O3646" s="1039"/>
      <c r="P3646" s="1034"/>
      <c r="Q3646" s="1036"/>
      <c r="R3646" s="408"/>
      <c r="S3646" s="408"/>
      <c r="T3646" s="408"/>
      <c r="U3646" s="1034"/>
      <c r="V3646" s="1036"/>
      <c r="W3646" s="1034"/>
      <c r="X3646" s="1035"/>
      <c r="Y3646" s="286"/>
      <c r="Z3646" s="286"/>
      <c r="AA3646" s="286"/>
      <c r="AB3646" s="286"/>
      <c r="AC3646" s="223"/>
      <c r="AD3646" s="223"/>
      <c r="AE3646" s="223"/>
      <c r="AF3646" s="223"/>
      <c r="AG3646" s="223"/>
      <c r="AH3646" s="223"/>
      <c r="AI3646" s="223"/>
      <c r="AJ3646" s="223"/>
      <c r="AK3646" s="1034"/>
      <c r="AL3646" s="1035"/>
      <c r="AM3646" s="1035"/>
      <c r="AN3646" s="788"/>
      <c r="AO3646" s="789"/>
      <c r="AP3646" s="3"/>
      <c r="AQ3646" s="222">
        <f t="shared" si="1685"/>
        <v>1</v>
      </c>
    </row>
    <row r="3647" spans="2:56" s="162" customFormat="1" ht="12" customHeight="1" x14ac:dyDescent="0.15">
      <c r="B3647" s="1058"/>
      <c r="C3647" s="1063"/>
      <c r="D3647" s="1061"/>
      <c r="E3647" s="1061"/>
      <c r="F3647" s="1061"/>
      <c r="G3647" s="1061"/>
      <c r="H3647" s="1061"/>
      <c r="I3647" s="1061"/>
      <c r="J3647" s="1062"/>
      <c r="K3647" s="192"/>
      <c r="L3647" s="1038"/>
      <c r="M3647" s="1039"/>
      <c r="N3647" s="1038"/>
      <c r="O3647" s="1039"/>
      <c r="P3647" s="1034"/>
      <c r="Q3647" s="1036"/>
      <c r="R3647" s="408"/>
      <c r="S3647" s="408"/>
      <c r="T3647" s="408"/>
      <c r="U3647" s="1034"/>
      <c r="V3647" s="1036"/>
      <c r="W3647" s="1034"/>
      <c r="X3647" s="1035"/>
      <c r="Y3647" s="286"/>
      <c r="Z3647" s="286"/>
      <c r="AA3647" s="286"/>
      <c r="AB3647" s="286"/>
      <c r="AC3647" s="223"/>
      <c r="AD3647" s="223"/>
      <c r="AE3647" s="223"/>
      <c r="AF3647" s="223"/>
      <c r="AG3647" s="223"/>
      <c r="AH3647" s="223"/>
      <c r="AI3647" s="223"/>
      <c r="AJ3647" s="223"/>
      <c r="AK3647" s="1034"/>
      <c r="AL3647" s="1035"/>
      <c r="AM3647" s="1035"/>
      <c r="AN3647" s="788"/>
      <c r="AO3647" s="789"/>
      <c r="AP3647" s="3"/>
      <c r="AQ3647" s="222">
        <f t="shared" si="1685"/>
        <v>1</v>
      </c>
    </row>
    <row r="3648" spans="2:56" s="162" customFormat="1" ht="12" customHeight="1" x14ac:dyDescent="0.15">
      <c r="B3648" s="1058"/>
      <c r="C3648" s="1063"/>
      <c r="D3648" s="1061"/>
      <c r="E3648" s="1061"/>
      <c r="F3648" s="1061"/>
      <c r="G3648" s="1061"/>
      <c r="H3648" s="1061"/>
      <c r="I3648" s="1061"/>
      <c r="J3648" s="1062"/>
      <c r="K3648" s="192"/>
      <c r="L3648" s="1038"/>
      <c r="M3648" s="1039"/>
      <c r="N3648" s="1038"/>
      <c r="O3648" s="1039"/>
      <c r="P3648" s="1034"/>
      <c r="Q3648" s="1036"/>
      <c r="R3648" s="408"/>
      <c r="S3648" s="408"/>
      <c r="T3648" s="408"/>
      <c r="U3648" s="1034"/>
      <c r="V3648" s="1036"/>
      <c r="W3648" s="1034"/>
      <c r="X3648" s="1035"/>
      <c r="Y3648" s="286"/>
      <c r="Z3648" s="286"/>
      <c r="AA3648" s="286"/>
      <c r="AB3648" s="286"/>
      <c r="AC3648" s="223"/>
      <c r="AD3648" s="223"/>
      <c r="AE3648" s="223"/>
      <c r="AF3648" s="223"/>
      <c r="AG3648" s="223"/>
      <c r="AH3648" s="223"/>
      <c r="AI3648" s="223"/>
      <c r="AJ3648" s="223"/>
      <c r="AK3648" s="1034"/>
      <c r="AL3648" s="1035"/>
      <c r="AM3648" s="1035"/>
      <c r="AN3648" s="788"/>
      <c r="AO3648" s="789"/>
      <c r="AP3648" s="3"/>
      <c r="AQ3648" s="222">
        <f t="shared" si="1685"/>
        <v>1</v>
      </c>
    </row>
    <row r="3649" spans="2:46" s="162" customFormat="1" ht="12" customHeight="1" x14ac:dyDescent="0.15">
      <c r="B3649" s="1058"/>
      <c r="C3649" s="1063"/>
      <c r="D3649" s="1061"/>
      <c r="E3649" s="1061"/>
      <c r="F3649" s="1061"/>
      <c r="G3649" s="1061"/>
      <c r="H3649" s="1061"/>
      <c r="I3649" s="1061"/>
      <c r="J3649" s="1062"/>
      <c r="K3649" s="192"/>
      <c r="L3649" s="1038"/>
      <c r="M3649" s="1039"/>
      <c r="N3649" s="1038"/>
      <c r="O3649" s="1039"/>
      <c r="P3649" s="1034"/>
      <c r="Q3649" s="1036"/>
      <c r="R3649" s="408"/>
      <c r="S3649" s="408"/>
      <c r="T3649" s="408"/>
      <c r="U3649" s="1034"/>
      <c r="V3649" s="1036"/>
      <c r="W3649" s="1034"/>
      <c r="X3649" s="1035"/>
      <c r="Y3649" s="286"/>
      <c r="Z3649" s="286"/>
      <c r="AA3649" s="286"/>
      <c r="AB3649" s="286"/>
      <c r="AC3649" s="223"/>
      <c r="AD3649" s="223"/>
      <c r="AE3649" s="223"/>
      <c r="AF3649" s="223"/>
      <c r="AG3649" s="223"/>
      <c r="AH3649" s="223"/>
      <c r="AI3649" s="223"/>
      <c r="AJ3649" s="223"/>
      <c r="AK3649" s="1034"/>
      <c r="AL3649" s="1035"/>
      <c r="AM3649" s="1035"/>
      <c r="AN3649" s="788"/>
      <c r="AO3649" s="789"/>
      <c r="AP3649" s="3"/>
      <c r="AQ3649" s="222">
        <f t="shared" si="1685"/>
        <v>1</v>
      </c>
    </row>
    <row r="3650" spans="2:46" s="162" customFormat="1" ht="12" customHeight="1" x14ac:dyDescent="0.15">
      <c r="B3650" s="1058"/>
      <c r="C3650" s="1063"/>
      <c r="D3650" s="1061"/>
      <c r="E3650" s="1061"/>
      <c r="F3650" s="1061"/>
      <c r="G3650" s="1061"/>
      <c r="H3650" s="1061"/>
      <c r="I3650" s="1061"/>
      <c r="J3650" s="1062"/>
      <c r="K3650" s="1016" t="s">
        <v>216</v>
      </c>
      <c r="L3650" s="1016" t="s">
        <v>215</v>
      </c>
      <c r="M3650" s="1016"/>
      <c r="N3650" s="1016"/>
      <c r="O3650" s="1016"/>
      <c r="P3650" s="1016"/>
      <c r="Q3650" s="1016"/>
      <c r="R3650" s="1016"/>
      <c r="S3650" s="1016"/>
      <c r="T3650" s="1016"/>
      <c r="U3650" s="1016"/>
      <c r="V3650" s="1016"/>
      <c r="W3650" s="1016"/>
      <c r="X3650" s="1016"/>
      <c r="Y3650" s="1040" t="s">
        <v>466</v>
      </c>
      <c r="Z3650" s="1041"/>
      <c r="AA3650" s="1041"/>
      <c r="AB3650" s="1042"/>
      <c r="AC3650" s="224">
        <f t="shared" ref="AC3650:AJ3650" si="1686">SUM(AC3630:AC3649)</f>
        <v>0</v>
      </c>
      <c r="AD3650" s="224">
        <f t="shared" si="1686"/>
        <v>0</v>
      </c>
      <c r="AE3650" s="224">
        <f t="shared" si="1686"/>
        <v>0</v>
      </c>
      <c r="AF3650" s="224">
        <f t="shared" si="1686"/>
        <v>0.05</v>
      </c>
      <c r="AG3650" s="224">
        <f t="shared" si="1686"/>
        <v>0</v>
      </c>
      <c r="AH3650" s="224">
        <f t="shared" si="1686"/>
        <v>0</v>
      </c>
      <c r="AI3650" s="224">
        <f t="shared" si="1686"/>
        <v>0</v>
      </c>
      <c r="AJ3650" s="224">
        <f t="shared" si="1686"/>
        <v>0</v>
      </c>
      <c r="AK3650" s="1040" t="s">
        <v>214</v>
      </c>
      <c r="AL3650" s="1041"/>
      <c r="AM3650" s="1041"/>
      <c r="AN3650" s="788"/>
      <c r="AO3650" s="789"/>
      <c r="AP3650" s="3"/>
    </row>
    <row r="3651" spans="2:46" s="162" customFormat="1" ht="12" customHeight="1" x14ac:dyDescent="0.15">
      <c r="B3651" s="1058"/>
      <c r="C3651" s="1063"/>
      <c r="D3651" s="1061"/>
      <c r="E3651" s="1061"/>
      <c r="F3651" s="1061"/>
      <c r="G3651" s="1061"/>
      <c r="H3651" s="1061"/>
      <c r="I3651" s="1061"/>
      <c r="J3651" s="1062"/>
      <c r="K3651" s="1016"/>
      <c r="L3651" s="1016" t="s">
        <v>467</v>
      </c>
      <c r="M3651" s="1016"/>
      <c r="N3651" s="1016"/>
      <c r="O3651" s="1016" t="s">
        <v>213</v>
      </c>
      <c r="P3651" s="1016"/>
      <c r="Q3651" s="1016"/>
      <c r="R3651" s="1016"/>
      <c r="S3651" s="1016"/>
      <c r="T3651" s="1016"/>
      <c r="U3651" s="1016"/>
      <c r="V3651" s="1016"/>
      <c r="W3651" s="1016"/>
      <c r="X3651" s="1016"/>
      <c r="Y3651" s="193">
        <f>COUNTIF(Y3630:Y3649,"○")</f>
        <v>0</v>
      </c>
      <c r="Z3651" s="193">
        <f>COUNTIF(Z3630:Z3649,"○")</f>
        <v>0</v>
      </c>
      <c r="AA3651" s="193">
        <f>COUNTIF(AA3630:AA3649,"○")</f>
        <v>0</v>
      </c>
      <c r="AB3651" s="193">
        <f>COUNTIF(AB3630:AB3649,"○")</f>
        <v>0</v>
      </c>
      <c r="AC3651" s="193">
        <f t="shared" ref="AC3651:AJ3651" si="1687">COUNT(AC3630:AC3649)</f>
        <v>0</v>
      </c>
      <c r="AD3651" s="193">
        <f t="shared" si="1687"/>
        <v>0</v>
      </c>
      <c r="AE3651" s="193">
        <f t="shared" si="1687"/>
        <v>0</v>
      </c>
      <c r="AF3651" s="193">
        <f t="shared" si="1687"/>
        <v>1</v>
      </c>
      <c r="AG3651" s="193">
        <f t="shared" si="1687"/>
        <v>0</v>
      </c>
      <c r="AH3651" s="193">
        <f t="shared" si="1687"/>
        <v>0</v>
      </c>
      <c r="AI3651" s="193">
        <f t="shared" si="1687"/>
        <v>0</v>
      </c>
      <c r="AJ3651" s="193">
        <f t="shared" si="1687"/>
        <v>0</v>
      </c>
      <c r="AK3651" s="1043"/>
      <c r="AL3651" s="1044"/>
      <c r="AM3651" s="1044"/>
      <c r="AN3651" s="1044"/>
      <c r="AO3651" s="1045"/>
      <c r="AP3651" s="3"/>
    </row>
    <row r="3652" spans="2:46" ht="12" customHeight="1" x14ac:dyDescent="0.15">
      <c r="B3652" s="1058"/>
      <c r="C3652" s="1063"/>
      <c r="D3652" s="1061"/>
      <c r="E3652" s="1061"/>
      <c r="F3652" s="1061"/>
      <c r="G3652" s="1061"/>
      <c r="H3652" s="1061"/>
      <c r="I3652" s="1061"/>
      <c r="J3652" s="1062"/>
      <c r="K3652" s="1016"/>
      <c r="L3652" s="1016"/>
      <c r="M3652" s="1016"/>
      <c r="N3652" s="1016"/>
      <c r="O3652" s="1016" t="s">
        <v>468</v>
      </c>
      <c r="P3652" s="1016"/>
      <c r="Q3652" s="1016"/>
      <c r="R3652" s="1016"/>
      <c r="S3652" s="1016"/>
      <c r="T3652" s="1016"/>
      <c r="U3652" s="1016"/>
      <c r="V3652" s="1016"/>
      <c r="W3652" s="1016"/>
      <c r="X3652" s="1016"/>
      <c r="Y3652" s="1034" t="str">
        <f>IF(Y3651&gt;0,"Ⅳ",IF(Z3651&gt;0,"Ⅲ",IF(AA3651&gt;0,"Ⅱa",IF(AB3651&gt;0,"Ⅱb","Ⅰ"))))</f>
        <v>Ⅰ</v>
      </c>
      <c r="Z3652" s="1035"/>
      <c r="AA3652" s="1035"/>
      <c r="AB3652" s="1036"/>
      <c r="AC3652" s="1034" t="str">
        <f>IF(AC3651&gt;0,"Ⅳ",IF(AD3651&gt;0,"Ⅲ",IF(AE3651&gt;0,"Ⅱa",IF(AF3651&gt;0,"Ⅱb","Ⅰ"))))</f>
        <v>Ⅱb</v>
      </c>
      <c r="AD3652" s="1035"/>
      <c r="AE3652" s="1035"/>
      <c r="AF3652" s="1036"/>
      <c r="AG3652" s="1034" t="str">
        <f>IF(AG3651&gt;0,"Ⅳ",IF(AH3651&gt;0,"Ⅲ",IF(AI3651&gt;0,"Ⅱa",IF(AJ3651&gt;0,"Ⅱb","Ⅰ"))))</f>
        <v>Ⅰ</v>
      </c>
      <c r="AH3652" s="1035"/>
      <c r="AI3652" s="1035"/>
      <c r="AJ3652" s="1036"/>
      <c r="AK3652" s="1046"/>
      <c r="AL3652" s="1047"/>
      <c r="AM3652" s="1047"/>
      <c r="AN3652" s="1047"/>
      <c r="AO3652" s="1048"/>
      <c r="AP3652" s="3"/>
      <c r="AQ3652" s="282" t="s">
        <v>312</v>
      </c>
      <c r="AR3652" s="282" t="s">
        <v>313</v>
      </c>
      <c r="AS3652" s="699" t="s">
        <v>316</v>
      </c>
      <c r="AT3652" s="1026"/>
    </row>
    <row r="3653" spans="2:46" ht="12" customHeight="1" x14ac:dyDescent="0.15">
      <c r="B3653" s="1058"/>
      <c r="C3653" s="1063"/>
      <c r="D3653" s="1061"/>
      <c r="E3653" s="1061"/>
      <c r="F3653" s="1061"/>
      <c r="G3653" s="1061"/>
      <c r="H3653" s="1061"/>
      <c r="I3653" s="1061"/>
      <c r="J3653" s="1062"/>
      <c r="K3653" s="1016"/>
      <c r="L3653" s="1016" t="s">
        <v>469</v>
      </c>
      <c r="M3653" s="1016"/>
      <c r="N3653" s="1016"/>
      <c r="O3653" s="1016" t="s">
        <v>212</v>
      </c>
      <c r="P3653" s="1016"/>
      <c r="Q3653" s="1016"/>
      <c r="R3653" s="1016"/>
      <c r="S3653" s="1016"/>
      <c r="T3653" s="1016"/>
      <c r="U3653" s="1016"/>
      <c r="V3653" s="1016"/>
      <c r="W3653" s="1016"/>
      <c r="X3653" s="1016"/>
      <c r="Y3653" s="187" t="s">
        <v>32</v>
      </c>
      <c r="Z3653" s="187" t="s">
        <v>33</v>
      </c>
      <c r="AA3653" s="1027" t="s">
        <v>34</v>
      </c>
      <c r="AB3653" s="1027"/>
      <c r="AC3653" s="187" t="s">
        <v>32</v>
      </c>
      <c r="AD3653" s="187" t="s">
        <v>33</v>
      </c>
      <c r="AE3653" s="1027" t="s">
        <v>34</v>
      </c>
      <c r="AF3653" s="1027"/>
      <c r="AG3653" s="187" t="s">
        <v>32</v>
      </c>
      <c r="AH3653" s="187" t="s">
        <v>33</v>
      </c>
      <c r="AI3653" s="1027" t="s">
        <v>34</v>
      </c>
      <c r="AJ3653" s="1027"/>
      <c r="AK3653" s="1046"/>
      <c r="AL3653" s="1047"/>
      <c r="AM3653" s="1047"/>
      <c r="AN3653" s="1047"/>
      <c r="AO3653" s="1048"/>
      <c r="AP3653" s="3"/>
      <c r="AQ3653" s="1028">
        <f>+Y3651+Z3651</f>
        <v>0</v>
      </c>
      <c r="AR3653" s="1029"/>
      <c r="AS3653" s="1028">
        <f>+AA3651+AB3651</f>
        <v>0</v>
      </c>
      <c r="AT3653" s="1029"/>
    </row>
    <row r="3654" spans="2:46" ht="12" customHeight="1" x14ac:dyDescent="0.15">
      <c r="B3654" s="1058"/>
      <c r="C3654" s="1063"/>
      <c r="D3654" s="1061"/>
      <c r="E3654" s="1061"/>
      <c r="F3654" s="1061"/>
      <c r="G3654" s="1061"/>
      <c r="H3654" s="1061"/>
      <c r="I3654" s="1061"/>
      <c r="J3654" s="1062"/>
      <c r="K3654" s="1016"/>
      <c r="L3654" s="1016"/>
      <c r="M3654" s="1016"/>
      <c r="N3654" s="1016"/>
      <c r="O3654" s="1016" t="s">
        <v>470</v>
      </c>
      <c r="P3654" s="1016"/>
      <c r="Q3654" s="1016"/>
      <c r="R3654" s="1016"/>
      <c r="S3654" s="1016"/>
      <c r="T3654" s="1016"/>
      <c r="U3654" s="1016"/>
      <c r="V3654" s="1016"/>
      <c r="W3654" s="1016"/>
      <c r="X3654" s="1016"/>
      <c r="Y3654" s="193" t="str">
        <f>IF(Y3651=0,"",1)</f>
        <v/>
      </c>
      <c r="Z3654" s="193" t="str">
        <f>IF(Z3651=0,"",1)</f>
        <v/>
      </c>
      <c r="AA3654" s="1030" t="str">
        <f>IF(AQ3653=1,"",IF(AS3653&gt;0,1,""))</f>
        <v/>
      </c>
      <c r="AB3654" s="1031"/>
      <c r="AC3654" s="193">
        <f>+AC3651</f>
        <v>0</v>
      </c>
      <c r="AD3654" s="193">
        <f>AD3651</f>
        <v>0</v>
      </c>
      <c r="AE3654" s="1030">
        <f>AE3651+AF3651</f>
        <v>1</v>
      </c>
      <c r="AF3654" s="1031"/>
      <c r="AG3654" s="193">
        <f>AG3651</f>
        <v>0</v>
      </c>
      <c r="AH3654" s="193">
        <f>AH3651</f>
        <v>0</v>
      </c>
      <c r="AI3654" s="1030">
        <f>AI3651+AJ3651</f>
        <v>0</v>
      </c>
      <c r="AJ3654" s="1031"/>
      <c r="AK3654" s="1046"/>
      <c r="AL3654" s="1047"/>
      <c r="AM3654" s="1047"/>
      <c r="AN3654" s="1047"/>
      <c r="AO3654" s="1048"/>
      <c r="AP3654" s="3"/>
      <c r="AQ3654" s="197">
        <f>+Y3651+AC3654+AG3654</f>
        <v>0</v>
      </c>
      <c r="AR3654" s="197">
        <f>+Z3651+AD3654+AH3654</f>
        <v>0</v>
      </c>
      <c r="AS3654" s="1032">
        <f>+AS3653+AE3654+AI3654</f>
        <v>1</v>
      </c>
      <c r="AT3654" s="1033"/>
    </row>
    <row r="3655" spans="2:46" ht="12" customHeight="1" x14ac:dyDescent="0.15">
      <c r="B3655" s="1058"/>
      <c r="C3655" s="1063"/>
      <c r="D3655" s="1061"/>
      <c r="E3655" s="1061"/>
      <c r="F3655" s="1061"/>
      <c r="G3655" s="1061"/>
      <c r="H3655" s="1061"/>
      <c r="I3655" s="1061"/>
      <c r="J3655" s="1062"/>
      <c r="K3655" s="1016"/>
      <c r="L3655" s="1016"/>
      <c r="M3655" s="1016"/>
      <c r="N3655" s="1016"/>
      <c r="O3655" s="1016" t="s">
        <v>471</v>
      </c>
      <c r="P3655" s="1016"/>
      <c r="Q3655" s="1016"/>
      <c r="R3655" s="1016"/>
      <c r="S3655" s="1016"/>
      <c r="T3655" s="1016"/>
      <c r="U3655" s="1016"/>
      <c r="V3655" s="1016"/>
      <c r="W3655" s="1016"/>
      <c r="X3655" s="1016"/>
      <c r="Y3655" s="1034" t="s">
        <v>875</v>
      </c>
      <c r="Z3655" s="1035"/>
      <c r="AA3655" s="1035"/>
      <c r="AB3655" s="1036"/>
      <c r="AC3655" s="1034" t="str">
        <f>IF(AC3654&gt;0,"Ⅳ",IF(AD3654&gt;0,"Ⅲ",IF(AE3654&gt;0,"Ⅱ","Ⅰ")))</f>
        <v>Ⅱ</v>
      </c>
      <c r="AD3655" s="1035"/>
      <c r="AE3655" s="1035"/>
      <c r="AF3655" s="1036"/>
      <c r="AG3655" s="1034" t="str">
        <f>IF(AG3654&gt;0,"Ⅳ",IF(AH3654&gt;0,"Ⅲ",IF(AI3654&gt;0,"Ⅱ","Ⅰ")))</f>
        <v>Ⅰ</v>
      </c>
      <c r="AH3655" s="1035"/>
      <c r="AI3655" s="1035"/>
      <c r="AJ3655" s="1036"/>
      <c r="AK3655" s="1046"/>
      <c r="AL3655" s="1047"/>
      <c r="AM3655" s="1047"/>
      <c r="AN3655" s="1047"/>
      <c r="AO3655" s="1048"/>
      <c r="AP3655" s="3"/>
      <c r="AQ3655" s="1037" t="str">
        <f>IF(AQ3654&gt;0,"Ⅳ",IF(AR3654&gt;0,"Ⅲ",IF(AS3654&gt;0,"Ⅱ","Ⅰ")))</f>
        <v>Ⅱ</v>
      </c>
      <c r="AR3655" s="1037"/>
      <c r="AS3655" s="1037"/>
      <c r="AT3655" s="1037"/>
    </row>
    <row r="3656" spans="2:46" ht="12" customHeight="1" x14ac:dyDescent="0.15">
      <c r="B3656" s="1058"/>
      <c r="C3656" s="1063"/>
      <c r="D3656" s="1061"/>
      <c r="E3656" s="1061"/>
      <c r="F3656" s="1061"/>
      <c r="G3656" s="1061"/>
      <c r="H3656" s="1061"/>
      <c r="I3656" s="1061"/>
      <c r="J3656" s="1062"/>
      <c r="K3656" s="1016"/>
      <c r="L3656" s="1016"/>
      <c r="M3656" s="1016"/>
      <c r="N3656" s="1016"/>
      <c r="O3656" s="1016" t="s">
        <v>472</v>
      </c>
      <c r="P3656" s="1016"/>
      <c r="Q3656" s="1016"/>
      <c r="R3656" s="1016"/>
      <c r="S3656" s="1016"/>
      <c r="T3656" s="1016"/>
      <c r="U3656" s="1016"/>
      <c r="V3656" s="1016"/>
      <c r="W3656" s="1016"/>
      <c r="X3656" s="1016"/>
      <c r="Y3656" s="1034" t="str">
        <f>IF(COUNTIF(Y3655:AJ3655,"Ⅳ")&gt;0,"Ⅳ",IF(COUNTIF(Y3655:AJ3655,"Ⅲ")&gt;0,"Ⅲ",IF(COUNTIF(Y3655:AJ3655,"Ⅱ")&gt;0,"Ⅱ","Ⅰ")))</f>
        <v>Ⅱ</v>
      </c>
      <c r="Z3656" s="1035"/>
      <c r="AA3656" s="1035"/>
      <c r="AB3656" s="1035"/>
      <c r="AC3656" s="1035"/>
      <c r="AD3656" s="1035"/>
      <c r="AE3656" s="1035"/>
      <c r="AF3656" s="1035"/>
      <c r="AG3656" s="1035"/>
      <c r="AH3656" s="1035"/>
      <c r="AI3656" s="1035"/>
      <c r="AJ3656" s="1036"/>
      <c r="AK3656" s="1049"/>
      <c r="AL3656" s="1050"/>
      <c r="AM3656" s="1050"/>
      <c r="AN3656" s="1050"/>
      <c r="AO3656" s="1051"/>
      <c r="AP3656" s="3"/>
    </row>
    <row r="3657" spans="2:46" ht="14.25" customHeight="1" x14ac:dyDescent="0.15">
      <c r="B3657" s="1058"/>
      <c r="C3657" s="1063"/>
      <c r="D3657" s="1061"/>
      <c r="E3657" s="1061"/>
      <c r="F3657" s="1061"/>
      <c r="G3657" s="1061"/>
      <c r="H3657" s="1061"/>
      <c r="I3657" s="1061"/>
      <c r="J3657" s="1062"/>
      <c r="K3657" s="1016" t="s">
        <v>169</v>
      </c>
      <c r="L3657" s="1017"/>
      <c r="M3657" s="1017"/>
      <c r="N3657" s="1017"/>
      <c r="O3657" s="1017"/>
      <c r="P3657" s="1017"/>
      <c r="Q3657" s="1017"/>
      <c r="R3657" s="1017"/>
      <c r="S3657" s="1017"/>
      <c r="T3657" s="1017"/>
      <c r="U3657" s="1017"/>
      <c r="V3657" s="1017"/>
      <c r="W3657" s="1017"/>
      <c r="X3657" s="1017"/>
      <c r="Y3657" s="1017"/>
      <c r="Z3657" s="1017"/>
      <c r="AA3657" s="1017"/>
      <c r="AB3657" s="1017"/>
      <c r="AC3657" s="1017"/>
      <c r="AD3657" s="1017"/>
      <c r="AE3657" s="1017"/>
      <c r="AF3657" s="1017"/>
      <c r="AG3657" s="1017"/>
      <c r="AH3657" s="1017"/>
      <c r="AI3657" s="1017"/>
      <c r="AJ3657" s="1017"/>
      <c r="AK3657" s="1017"/>
      <c r="AL3657" s="1017"/>
      <c r="AM3657" s="1017"/>
      <c r="AN3657" s="1017"/>
      <c r="AO3657" s="1017"/>
      <c r="AP3657" s="3"/>
    </row>
    <row r="3658" spans="2:46" ht="14.25" customHeight="1" x14ac:dyDescent="0.15">
      <c r="B3658" s="1058"/>
      <c r="C3658" s="1063"/>
      <c r="D3658" s="1061"/>
      <c r="E3658" s="1061"/>
      <c r="F3658" s="1061"/>
      <c r="G3658" s="1061"/>
      <c r="H3658" s="1061"/>
      <c r="I3658" s="1061"/>
      <c r="J3658" s="1062"/>
      <c r="K3658" s="1016"/>
      <c r="L3658" s="1017"/>
      <c r="M3658" s="1017"/>
      <c r="N3658" s="1017"/>
      <c r="O3658" s="1017"/>
      <c r="P3658" s="1017"/>
      <c r="Q3658" s="1017"/>
      <c r="R3658" s="1017"/>
      <c r="S3658" s="1017"/>
      <c r="T3658" s="1017"/>
      <c r="U3658" s="1017"/>
      <c r="V3658" s="1017"/>
      <c r="W3658" s="1017"/>
      <c r="X3658" s="1017"/>
      <c r="Y3658" s="1017"/>
      <c r="Z3658" s="1017"/>
      <c r="AA3658" s="1017"/>
      <c r="AB3658" s="1017"/>
      <c r="AC3658" s="1017"/>
      <c r="AD3658" s="1017"/>
      <c r="AE3658" s="1017"/>
      <c r="AF3658" s="1017"/>
      <c r="AG3658" s="1017"/>
      <c r="AH3658" s="1017"/>
      <c r="AI3658" s="1017"/>
      <c r="AJ3658" s="1017"/>
      <c r="AK3658" s="1017"/>
      <c r="AL3658" s="1017"/>
      <c r="AM3658" s="1017"/>
      <c r="AN3658" s="1017"/>
      <c r="AO3658" s="1017"/>
      <c r="AP3658" s="3"/>
    </row>
    <row r="3659" spans="2:46" ht="12" customHeight="1" x14ac:dyDescent="0.15">
      <c r="B3659" s="1058"/>
      <c r="C3659" s="1063"/>
      <c r="D3659" s="1061"/>
      <c r="E3659" s="1061"/>
      <c r="F3659" s="1061"/>
      <c r="G3659" s="1061"/>
      <c r="H3659" s="1061"/>
      <c r="I3659" s="1061"/>
      <c r="J3659" s="1062"/>
      <c r="K3659" s="1018" t="s">
        <v>473</v>
      </c>
      <c r="L3659" s="1018"/>
      <c r="M3659" s="1018"/>
      <c r="N3659" s="1018"/>
      <c r="O3659" s="1018"/>
      <c r="P3659" s="1018"/>
      <c r="Q3659" s="1018"/>
      <c r="R3659" s="1018"/>
      <c r="S3659" s="1018"/>
      <c r="T3659" s="1018"/>
      <c r="U3659" s="1018"/>
      <c r="V3659" s="1018"/>
      <c r="W3659" s="1018"/>
      <c r="X3659" s="1018"/>
      <c r="Y3659" s="1018"/>
      <c r="Z3659" s="1018"/>
      <c r="AA3659" s="1018"/>
      <c r="AB3659" s="1018"/>
      <c r="AC3659" s="1018"/>
      <c r="AD3659" s="1018"/>
      <c r="AE3659" s="1018"/>
      <c r="AF3659" s="1018"/>
      <c r="AG3659" s="1018"/>
      <c r="AH3659" s="1018"/>
      <c r="AI3659" s="1018"/>
      <c r="AJ3659" s="1018"/>
      <c r="AK3659" s="1018"/>
      <c r="AL3659" s="1018"/>
      <c r="AM3659" s="1018"/>
      <c r="AN3659" s="1018"/>
      <c r="AO3659" s="1018"/>
      <c r="AP3659" s="3"/>
    </row>
    <row r="3660" spans="2:46" ht="12" customHeight="1" x14ac:dyDescent="0.15">
      <c r="B3660" s="1058"/>
      <c r="C3660" s="1063"/>
      <c r="D3660" s="1061"/>
      <c r="E3660" s="1061"/>
      <c r="F3660" s="1061"/>
      <c r="G3660" s="1061"/>
      <c r="H3660" s="1061"/>
      <c r="I3660" s="1061"/>
      <c r="J3660" s="1062"/>
      <c r="K3660" s="1019" t="s">
        <v>523</v>
      </c>
      <c r="L3660" s="1019"/>
      <c r="M3660" s="1019"/>
      <c r="N3660" s="1019"/>
      <c r="O3660" s="1019"/>
      <c r="P3660" s="1019"/>
      <c r="Q3660" s="1019"/>
      <c r="R3660" s="1019"/>
      <c r="S3660" s="1019"/>
      <c r="T3660" s="1019"/>
      <c r="U3660" s="1019"/>
      <c r="V3660" s="1019"/>
      <c r="W3660" s="1019"/>
      <c r="X3660" s="1019"/>
      <c r="Y3660" s="1019"/>
      <c r="Z3660" s="1019"/>
      <c r="AA3660" s="1019"/>
      <c r="AB3660" s="1019"/>
      <c r="AC3660" s="1019"/>
      <c r="AD3660" s="1019"/>
      <c r="AE3660" s="1019"/>
      <c r="AF3660" s="1019"/>
      <c r="AG3660" s="1019"/>
      <c r="AH3660" s="1019"/>
      <c r="AI3660" s="1019"/>
      <c r="AJ3660" s="1019"/>
      <c r="AK3660" s="1019"/>
      <c r="AL3660" s="1019"/>
      <c r="AM3660" s="1019"/>
      <c r="AN3660" s="1019"/>
      <c r="AO3660" s="1019"/>
      <c r="AP3660" s="3"/>
    </row>
    <row r="3661" spans="2:46" ht="12" customHeight="1" x14ac:dyDescent="0.15">
      <c r="B3661" s="1058"/>
      <c r="C3661" s="1063"/>
      <c r="D3661" s="1061"/>
      <c r="E3661" s="1061"/>
      <c r="F3661" s="1061"/>
      <c r="G3661" s="1061"/>
      <c r="H3661" s="1061"/>
      <c r="I3661" s="1061"/>
      <c r="J3661" s="1062"/>
      <c r="K3661" s="194" t="s">
        <v>474</v>
      </c>
      <c r="L3661" s="195"/>
      <c r="M3661" s="195"/>
      <c r="N3661" s="195"/>
      <c r="O3661" s="195"/>
      <c r="P3661" s="195"/>
      <c r="Q3661" s="195"/>
      <c r="R3661" s="195"/>
      <c r="S3661" s="195"/>
      <c r="T3661" s="195"/>
      <c r="U3661" s="195"/>
      <c r="V3661" s="195"/>
      <c r="W3661" s="195"/>
      <c r="X3661" s="195"/>
      <c r="Y3661" s="195"/>
      <c r="Z3661" s="195"/>
      <c r="AA3661" s="195"/>
      <c r="AB3661" s="195"/>
      <c r="AC3661" s="195"/>
      <c r="AD3661" s="195"/>
      <c r="AE3661" s="195"/>
      <c r="AF3661" s="195"/>
      <c r="AG3661" s="195"/>
      <c r="AH3661" s="195"/>
      <c r="AI3661" s="195"/>
      <c r="AJ3661" s="195"/>
      <c r="AK3661" s="195"/>
      <c r="AL3661" s="195"/>
      <c r="AM3661" s="195"/>
      <c r="AN3661" s="195"/>
      <c r="AO3661" s="196"/>
      <c r="AP3661" s="3"/>
    </row>
    <row r="3662" spans="2:46" ht="12" customHeight="1" x14ac:dyDescent="0.15">
      <c r="B3662" s="1058"/>
      <c r="C3662" s="1063"/>
      <c r="D3662" s="1061"/>
      <c r="E3662" s="1061"/>
      <c r="F3662" s="1061"/>
      <c r="G3662" s="1061"/>
      <c r="H3662" s="1061"/>
      <c r="I3662" s="1061"/>
      <c r="J3662" s="1062"/>
      <c r="K3662" s="194" t="s">
        <v>475</v>
      </c>
      <c r="L3662" s="195"/>
      <c r="M3662" s="195"/>
      <c r="N3662" s="195"/>
      <c r="O3662" s="195"/>
      <c r="P3662" s="195"/>
      <c r="Q3662" s="195"/>
      <c r="R3662" s="195"/>
      <c r="S3662" s="195"/>
      <c r="T3662" s="195"/>
      <c r="U3662" s="195"/>
      <c r="V3662" s="195"/>
      <c r="W3662" s="195"/>
      <c r="X3662" s="195"/>
      <c r="Y3662" s="195"/>
      <c r="Z3662" s="195"/>
      <c r="AA3662" s="195"/>
      <c r="AB3662" s="195"/>
      <c r="AC3662" s="195"/>
      <c r="AD3662" s="195"/>
      <c r="AE3662" s="195"/>
      <c r="AF3662" s="195"/>
      <c r="AG3662" s="195"/>
      <c r="AH3662" s="195"/>
      <c r="AI3662" s="195"/>
      <c r="AJ3662" s="195"/>
      <c r="AK3662" s="195"/>
      <c r="AL3662" s="195"/>
      <c r="AM3662" s="195"/>
      <c r="AN3662" s="195"/>
      <c r="AO3662" s="196"/>
      <c r="AP3662" s="3"/>
    </row>
    <row r="3663" spans="2:46" ht="12" customHeight="1" x14ac:dyDescent="0.15">
      <c r="B3663" s="1058"/>
      <c r="C3663" s="1063"/>
      <c r="D3663" s="1061"/>
      <c r="E3663" s="1061"/>
      <c r="F3663" s="1061"/>
      <c r="G3663" s="1061"/>
      <c r="H3663" s="1061"/>
      <c r="I3663" s="1061"/>
      <c r="J3663" s="1062"/>
      <c r="K3663" s="1020" t="s">
        <v>476</v>
      </c>
      <c r="L3663" s="1021"/>
      <c r="M3663" s="1021"/>
      <c r="N3663" s="1021"/>
      <c r="O3663" s="1021"/>
      <c r="P3663" s="1021"/>
      <c r="Q3663" s="1021"/>
      <c r="R3663" s="1021"/>
      <c r="S3663" s="1021"/>
      <c r="T3663" s="1021"/>
      <c r="U3663" s="1021"/>
      <c r="V3663" s="1021"/>
      <c r="W3663" s="1021"/>
      <c r="X3663" s="1021"/>
      <c r="Y3663" s="1021"/>
      <c r="Z3663" s="1021"/>
      <c r="AA3663" s="1021"/>
      <c r="AB3663" s="1021"/>
      <c r="AC3663" s="1021"/>
      <c r="AD3663" s="1021"/>
      <c r="AE3663" s="1021"/>
      <c r="AF3663" s="1021"/>
      <c r="AG3663" s="1021"/>
      <c r="AH3663" s="1021"/>
      <c r="AI3663" s="1021"/>
      <c r="AJ3663" s="1021"/>
      <c r="AK3663" s="1021"/>
      <c r="AL3663" s="1021"/>
      <c r="AM3663" s="1021"/>
      <c r="AN3663" s="1021"/>
      <c r="AO3663" s="1022"/>
      <c r="AP3663" s="3"/>
    </row>
    <row r="3664" spans="2:46" ht="12" customHeight="1" x14ac:dyDescent="0.15">
      <c r="B3664" s="591"/>
      <c r="C3664" s="1064"/>
      <c r="D3664" s="1065"/>
      <c r="E3664" s="1065"/>
      <c r="F3664" s="1065"/>
      <c r="G3664" s="1065"/>
      <c r="H3664" s="1065"/>
      <c r="I3664" s="1065"/>
      <c r="J3664" s="1066"/>
      <c r="K3664" s="1023"/>
      <c r="L3664" s="1024"/>
      <c r="M3664" s="1024"/>
      <c r="N3664" s="1024"/>
      <c r="O3664" s="1024"/>
      <c r="P3664" s="1024"/>
      <c r="Q3664" s="1024"/>
      <c r="R3664" s="1024"/>
      <c r="S3664" s="1024"/>
      <c r="T3664" s="1024"/>
      <c r="U3664" s="1024"/>
      <c r="V3664" s="1024"/>
      <c r="W3664" s="1024"/>
      <c r="X3664" s="1024"/>
      <c r="Y3664" s="1024"/>
      <c r="Z3664" s="1024"/>
      <c r="AA3664" s="1024"/>
      <c r="AB3664" s="1024"/>
      <c r="AC3664" s="1024"/>
      <c r="AD3664" s="1024"/>
      <c r="AE3664" s="1024"/>
      <c r="AF3664" s="1024"/>
      <c r="AG3664" s="1024"/>
      <c r="AH3664" s="1024"/>
      <c r="AI3664" s="1024"/>
      <c r="AJ3664" s="1024"/>
      <c r="AK3664" s="1024"/>
      <c r="AL3664" s="1024"/>
      <c r="AM3664" s="1024"/>
      <c r="AN3664" s="1024"/>
      <c r="AO3664" s="1025"/>
      <c r="AP3664" s="3"/>
    </row>
    <row r="3665" spans="2:86" s="9" customFormat="1" ht="12" customHeight="1" x14ac:dyDescent="0.15">
      <c r="B3665" s="3" t="s">
        <v>527</v>
      </c>
      <c r="AQ3665" s="162"/>
      <c r="AR3665" s="162"/>
      <c r="AS3665" s="162"/>
      <c r="AT3665" s="162"/>
      <c r="AU3665" s="162"/>
      <c r="AV3665" s="162"/>
      <c r="AW3665" s="162"/>
      <c r="AX3665" s="162"/>
      <c r="AY3665" s="162"/>
      <c r="AZ3665" s="162"/>
      <c r="BA3665" s="162"/>
      <c r="BB3665" s="162"/>
      <c r="BC3665" s="162"/>
      <c r="BD3665" s="162"/>
      <c r="BE3665" s="162"/>
      <c r="BF3665" s="162"/>
      <c r="BG3665" s="162"/>
      <c r="BH3665" s="162"/>
      <c r="BI3665" s="162"/>
      <c r="BJ3665" s="162"/>
      <c r="BK3665" s="162"/>
      <c r="BL3665" s="162"/>
      <c r="BM3665" s="162"/>
      <c r="BN3665" s="162"/>
      <c r="BO3665" s="162"/>
      <c r="BP3665" s="162"/>
      <c r="BQ3665" s="162"/>
      <c r="BR3665" s="162"/>
      <c r="BS3665" s="162"/>
      <c r="BT3665" s="162"/>
      <c r="BU3665" s="162"/>
      <c r="BV3665" s="162"/>
      <c r="BW3665" s="162"/>
      <c r="BX3665" s="162"/>
      <c r="BY3665" s="162"/>
      <c r="BZ3665" s="162"/>
      <c r="CA3665" s="162"/>
      <c r="CB3665" s="162"/>
      <c r="CC3665" s="162"/>
      <c r="CD3665" s="162"/>
      <c r="CE3665" s="162"/>
      <c r="CF3665" s="162"/>
      <c r="CG3665" s="162"/>
      <c r="CH3665" s="162"/>
    </row>
    <row r="3666" spans="2:86" ht="12" customHeight="1" thickBot="1" x14ac:dyDescent="0.2">
      <c r="B3666" s="3" t="s">
        <v>524</v>
      </c>
    </row>
    <row r="3667" spans="2:86" ht="12" customHeight="1" x14ac:dyDescent="0.15">
      <c r="B3667" s="3" t="s">
        <v>525</v>
      </c>
      <c r="AU3667" s="1000" t="s">
        <v>305</v>
      </c>
      <c r="AV3667" s="1001" t="s">
        <v>298</v>
      </c>
      <c r="AW3667" s="1003" t="s">
        <v>299</v>
      </c>
      <c r="AX3667" s="1005" t="s">
        <v>306</v>
      </c>
      <c r="AY3667" s="1006"/>
      <c r="AZ3667" s="1006"/>
      <c r="BA3667" s="1006"/>
      <c r="BB3667" s="1006"/>
      <c r="BC3667" s="1006"/>
      <c r="BD3667" s="1006"/>
      <c r="BE3667" s="1006"/>
      <c r="BF3667" s="1006"/>
      <c r="BG3667" s="1006"/>
      <c r="BH3667" s="1006"/>
      <c r="BI3667" s="1006"/>
      <c r="BJ3667" s="1006"/>
      <c r="BK3667" s="1006"/>
      <c r="BL3667" s="1006"/>
      <c r="BM3667" s="1006"/>
      <c r="BN3667" s="1006"/>
      <c r="BO3667" s="1006"/>
      <c r="BP3667" s="1006"/>
      <c r="BQ3667" s="1006"/>
      <c r="BR3667" s="1007"/>
      <c r="BS3667" s="807" t="s">
        <v>300</v>
      </c>
      <c r="BT3667" s="1008"/>
      <c r="BU3667" s="1008"/>
      <c r="BV3667" s="1008"/>
      <c r="BW3667" s="1009" t="s">
        <v>307</v>
      </c>
      <c r="BX3667" s="1010"/>
      <c r="BY3667" s="1010"/>
      <c r="BZ3667" s="1010"/>
      <c r="CA3667" s="1010"/>
      <c r="CB3667" s="1010"/>
      <c r="CC3667" s="1010"/>
      <c r="CD3667" s="1010"/>
      <c r="CE3667" s="1010"/>
      <c r="CF3667" s="1010"/>
      <c r="CG3667" s="1010"/>
      <c r="CH3667" s="1011"/>
    </row>
    <row r="3668" spans="2:86" ht="12" customHeight="1" x14ac:dyDescent="0.15">
      <c r="B3668" s="3" t="s">
        <v>477</v>
      </c>
      <c r="AU3668" s="1000"/>
      <c r="AV3668" s="1002"/>
      <c r="AW3668" s="1004"/>
      <c r="AX3668" s="1012" t="s">
        <v>308</v>
      </c>
      <c r="AY3668" s="686"/>
      <c r="AZ3668" s="686"/>
      <c r="BA3668" s="686"/>
      <c r="BB3668" s="686"/>
      <c r="BC3668" s="686"/>
      <c r="BD3668" s="686"/>
      <c r="BE3668" s="686"/>
      <c r="BF3668" s="686"/>
      <c r="BG3668" s="686"/>
      <c r="BH3668" s="686"/>
      <c r="BI3668" s="686"/>
      <c r="BJ3668" s="686" t="s">
        <v>309</v>
      </c>
      <c r="BK3668" s="686"/>
      <c r="BL3668" s="686"/>
      <c r="BM3668" s="686"/>
      <c r="BN3668" s="686"/>
      <c r="BO3668" s="686"/>
      <c r="BP3668" s="686"/>
      <c r="BQ3668" s="686"/>
      <c r="BR3668" s="1013"/>
      <c r="BS3668" s="1008"/>
      <c r="BT3668" s="1008"/>
      <c r="BU3668" s="1008"/>
      <c r="BV3668" s="1008"/>
      <c r="BW3668" s="1014" t="s">
        <v>302</v>
      </c>
      <c r="BX3668" s="699"/>
      <c r="BY3668" s="699"/>
      <c r="BZ3668" s="699"/>
      <c r="CA3668" s="686" t="s">
        <v>310</v>
      </c>
      <c r="CB3668" s="686"/>
      <c r="CC3668" s="686"/>
      <c r="CD3668" s="686"/>
      <c r="CE3668" s="686"/>
      <c r="CF3668" s="686"/>
      <c r="CG3668" s="686"/>
      <c r="CH3668" s="1013"/>
    </row>
    <row r="3669" spans="2:86" ht="12" customHeight="1" x14ac:dyDescent="0.15">
      <c r="B3669" s="3" t="s">
        <v>526</v>
      </c>
      <c r="AU3669" s="1000"/>
      <c r="AV3669" s="1002"/>
      <c r="AW3669" s="1004"/>
      <c r="AX3669" s="1012" t="s">
        <v>26</v>
      </c>
      <c r="AY3669" s="686"/>
      <c r="AZ3669" s="686"/>
      <c r="BA3669" s="686"/>
      <c r="BB3669" s="686" t="s">
        <v>22</v>
      </c>
      <c r="BC3669" s="686"/>
      <c r="BD3669" s="686"/>
      <c r="BE3669" s="686"/>
      <c r="BF3669" s="686" t="s">
        <v>24</v>
      </c>
      <c r="BG3669" s="686"/>
      <c r="BH3669" s="686"/>
      <c r="BI3669" s="686"/>
      <c r="BJ3669" s="699" t="s">
        <v>26</v>
      </c>
      <c r="BK3669" s="699"/>
      <c r="BL3669" s="699"/>
      <c r="BM3669" s="699" t="s">
        <v>22</v>
      </c>
      <c r="BN3669" s="699"/>
      <c r="BO3669" s="699"/>
      <c r="BP3669" s="699" t="s">
        <v>24</v>
      </c>
      <c r="BQ3669" s="699"/>
      <c r="BR3669" s="1015"/>
      <c r="BS3669" s="807" t="s">
        <v>26</v>
      </c>
      <c r="BT3669" s="807" t="s">
        <v>22</v>
      </c>
      <c r="BU3669" s="807" t="s">
        <v>24</v>
      </c>
      <c r="BV3669" s="807" t="s">
        <v>303</v>
      </c>
      <c r="BW3669" s="1012" t="s">
        <v>311</v>
      </c>
      <c r="BX3669" s="686"/>
      <c r="BY3669" s="686"/>
      <c r="BZ3669" s="686"/>
      <c r="CA3669" s="686" t="s">
        <v>22</v>
      </c>
      <c r="CB3669" s="686"/>
      <c r="CC3669" s="686"/>
      <c r="CD3669" s="686"/>
      <c r="CE3669" s="686" t="s">
        <v>24</v>
      </c>
      <c r="CF3669" s="686"/>
      <c r="CG3669" s="686"/>
      <c r="CH3669" s="1013"/>
    </row>
    <row r="3670" spans="2:86" ht="12" customHeight="1" x14ac:dyDescent="0.15">
      <c r="B3670" s="3" t="s">
        <v>478</v>
      </c>
      <c r="AU3670" s="1000"/>
      <c r="AV3670" s="1002"/>
      <c r="AW3670" s="1004"/>
      <c r="AX3670" s="156" t="s">
        <v>862</v>
      </c>
      <c r="AY3670" s="157" t="s">
        <v>863</v>
      </c>
      <c r="AZ3670" s="157" t="s">
        <v>864</v>
      </c>
      <c r="BA3670" s="158" t="s">
        <v>865</v>
      </c>
      <c r="BB3670" s="159" t="s">
        <v>866</v>
      </c>
      <c r="BC3670" s="157" t="s">
        <v>863</v>
      </c>
      <c r="BD3670" s="157" t="s">
        <v>867</v>
      </c>
      <c r="BE3670" s="158" t="s">
        <v>865</v>
      </c>
      <c r="BF3670" s="159" t="s">
        <v>866</v>
      </c>
      <c r="BG3670" s="157" t="s">
        <v>863</v>
      </c>
      <c r="BH3670" s="157" t="s">
        <v>864</v>
      </c>
      <c r="BI3670" s="158" t="s">
        <v>865</v>
      </c>
      <c r="BJ3670" s="159" t="s">
        <v>866</v>
      </c>
      <c r="BK3670" s="157" t="s">
        <v>868</v>
      </c>
      <c r="BL3670" s="158" t="s">
        <v>869</v>
      </c>
      <c r="BM3670" s="159" t="s">
        <v>870</v>
      </c>
      <c r="BN3670" s="157" t="s">
        <v>863</v>
      </c>
      <c r="BO3670" s="158" t="s">
        <v>871</v>
      </c>
      <c r="BP3670" s="159" t="s">
        <v>870</v>
      </c>
      <c r="BQ3670" s="157" t="s">
        <v>868</v>
      </c>
      <c r="BR3670" s="160" t="s">
        <v>872</v>
      </c>
      <c r="BS3670" s="1008"/>
      <c r="BT3670" s="1008"/>
      <c r="BU3670" s="1008"/>
      <c r="BV3670" s="1008"/>
      <c r="BW3670" s="156" t="s">
        <v>866</v>
      </c>
      <c r="BX3670" s="157" t="s">
        <v>863</v>
      </c>
      <c r="BY3670" s="157" t="s">
        <v>864</v>
      </c>
      <c r="BZ3670" s="158" t="s">
        <v>865</v>
      </c>
      <c r="CA3670" s="159" t="s">
        <v>866</v>
      </c>
      <c r="CB3670" s="157" t="s">
        <v>873</v>
      </c>
      <c r="CC3670" s="157" t="s">
        <v>864</v>
      </c>
      <c r="CD3670" s="158" t="s">
        <v>865</v>
      </c>
      <c r="CE3670" s="159" t="s">
        <v>866</v>
      </c>
      <c r="CF3670" s="157" t="s">
        <v>863</v>
      </c>
      <c r="CG3670" s="157" t="s">
        <v>864</v>
      </c>
      <c r="CH3670" s="160" t="s">
        <v>874</v>
      </c>
    </row>
    <row r="3671" spans="2:86" x14ac:dyDescent="0.15">
      <c r="B3671" s="3" t="s">
        <v>539</v>
      </c>
      <c r="AU3671" s="1000"/>
      <c r="AV3671" s="188" t="str">
        <f>N3673</f>
        <v>S078</v>
      </c>
      <c r="AW3671" s="300">
        <f>R3673</f>
        <v>10.6</v>
      </c>
      <c r="AX3671" s="197">
        <f>+Y3698</f>
        <v>0</v>
      </c>
      <c r="AY3671" s="197">
        <f>+Z3698</f>
        <v>0</v>
      </c>
      <c r="AZ3671" s="197">
        <f>+AA3698</f>
        <v>0</v>
      </c>
      <c r="BA3671" s="197">
        <f t="shared" ref="BA3671" si="1688">+AB3698</f>
        <v>0</v>
      </c>
      <c r="BB3671" s="197">
        <f>+AC3698</f>
        <v>0</v>
      </c>
      <c r="BC3671" s="197">
        <f t="shared" ref="BC3671" si="1689">+AD3698</f>
        <v>0</v>
      </c>
      <c r="BD3671" s="197">
        <f t="shared" ref="BD3671" si="1690">+AE3698</f>
        <v>0</v>
      </c>
      <c r="BE3671" s="197">
        <f t="shared" ref="BE3671" si="1691">+AF3698</f>
        <v>1</v>
      </c>
      <c r="BF3671" s="197">
        <f t="shared" ref="BF3671" si="1692">+AG3698</f>
        <v>0</v>
      </c>
      <c r="BG3671" s="197">
        <f t="shared" ref="BG3671" si="1693">+AH3698</f>
        <v>0</v>
      </c>
      <c r="BH3671" s="197">
        <f t="shared" ref="BH3671" si="1694">+AI3698</f>
        <v>0</v>
      </c>
      <c r="BI3671" s="197">
        <f t="shared" ref="BI3671" si="1695">+AJ3698</f>
        <v>0</v>
      </c>
      <c r="BJ3671" s="197" t="str">
        <f>+Y3701</f>
        <v/>
      </c>
      <c r="BK3671" s="197" t="str">
        <f t="shared" ref="BK3671" si="1696">+Z3701</f>
        <v/>
      </c>
      <c r="BL3671" s="197" t="str">
        <f>+AA3701</f>
        <v/>
      </c>
      <c r="BM3671" s="197">
        <f>+AC3701</f>
        <v>0</v>
      </c>
      <c r="BN3671" s="197">
        <f t="shared" ref="BN3671" si="1697">+AD3701</f>
        <v>0</v>
      </c>
      <c r="BO3671" s="197">
        <f t="shared" ref="BO3671" si="1698">+AE3701</f>
        <v>1</v>
      </c>
      <c r="BP3671" s="197">
        <f>+AG3701</f>
        <v>0</v>
      </c>
      <c r="BQ3671" s="197">
        <f>+AH3701</f>
        <v>0</v>
      </c>
      <c r="BR3671" s="197">
        <f>+AI3701</f>
        <v>0</v>
      </c>
      <c r="BS3671" s="296" t="str">
        <f>+Y3702</f>
        <v>Ⅰ</v>
      </c>
      <c r="BT3671" s="296" t="str">
        <f>+AC3702</f>
        <v>Ⅱ</v>
      </c>
      <c r="BU3671" s="296" t="str">
        <f>+AG3702</f>
        <v>Ⅰ</v>
      </c>
      <c r="BV3671" s="296" t="str">
        <f>+Y3703</f>
        <v>Ⅱ</v>
      </c>
      <c r="BW3671" s="164" t="str">
        <f>IF(Y3698&gt;0,R3673,"")</f>
        <v/>
      </c>
      <c r="BX3671" s="165" t="str">
        <f>IF(Z3698&gt;0,"",IF(AA3698&gt;0,R3673,""))</f>
        <v/>
      </c>
      <c r="BY3671" s="165" t="str">
        <f>IF(Y3698+Z3698&gt;0,"",IF(AA3698&gt;0,R3673,""))</f>
        <v/>
      </c>
      <c r="BZ3671" s="165" t="str">
        <f>IF(Y3698+Z3698+AA3698&gt;0,"",IF(AB3698&gt;0,R3673,""))</f>
        <v/>
      </c>
      <c r="CA3671" s="166">
        <f t="shared" ref="CA3671" si="1699">+AC3697</f>
        <v>0</v>
      </c>
      <c r="CB3671" s="166">
        <f t="shared" ref="CB3671" si="1700">+AD3697</f>
        <v>0</v>
      </c>
      <c r="CC3671" s="166">
        <f t="shared" ref="CC3671" si="1701">+AE3697</f>
        <v>0</v>
      </c>
      <c r="CD3671" s="166">
        <f t="shared" ref="CD3671" si="1702">+AF3697</f>
        <v>0.12</v>
      </c>
      <c r="CE3671" s="166">
        <f t="shared" ref="CE3671" si="1703">+AG3697</f>
        <v>0</v>
      </c>
      <c r="CF3671" s="166">
        <f t="shared" ref="CF3671" si="1704">+AH3697</f>
        <v>0</v>
      </c>
      <c r="CG3671" s="166">
        <f t="shared" ref="CG3671" si="1705">+AI3697</f>
        <v>0</v>
      </c>
      <c r="CH3671" s="166">
        <f t="shared" ref="CH3671" si="1706">+AJ3697</f>
        <v>0</v>
      </c>
    </row>
    <row r="3672" spans="2:86" ht="12" customHeight="1" x14ac:dyDescent="0.15">
      <c r="B3672" s="1057" t="s">
        <v>219</v>
      </c>
      <c r="C3672" s="1059"/>
      <c r="D3672" s="1060"/>
      <c r="E3672" s="1061"/>
      <c r="F3672" s="1061"/>
      <c r="G3672" s="1061"/>
      <c r="H3672" s="1061"/>
      <c r="I3672" s="1061"/>
      <c r="J3672" s="1062"/>
      <c r="K3672" s="1067" t="s">
        <v>453</v>
      </c>
      <c r="L3672" s="1068"/>
      <c r="M3672" s="1068"/>
      <c r="N3672" s="1068"/>
      <c r="O3672" s="1068"/>
      <c r="P3672" s="1068"/>
      <c r="Q3672" s="1068"/>
      <c r="R3672" s="1068"/>
      <c r="S3672" s="1068"/>
      <c r="T3672" s="1068"/>
      <c r="U3672" s="1068"/>
      <c r="V3672" s="1068"/>
      <c r="W3672" s="1068"/>
      <c r="X3672" s="1068"/>
      <c r="Y3672" s="1068"/>
      <c r="Z3672" s="1068"/>
      <c r="AA3672" s="1068"/>
      <c r="AB3672" s="1068"/>
      <c r="AC3672" s="1068"/>
      <c r="AD3672" s="1068"/>
      <c r="AE3672" s="1068"/>
      <c r="AF3672" s="1068"/>
      <c r="AG3672" s="1068"/>
      <c r="AH3672" s="1068"/>
      <c r="AI3672" s="1068"/>
      <c r="AJ3672" s="1068"/>
      <c r="AK3672" s="1068"/>
      <c r="AL3672" s="1068"/>
      <c r="AM3672" s="1068"/>
      <c r="AN3672" s="1068"/>
      <c r="AO3672" s="1069"/>
      <c r="AP3672" s="3"/>
    </row>
    <row r="3673" spans="2:86" ht="12" customHeight="1" x14ac:dyDescent="0.15">
      <c r="B3673" s="1058"/>
      <c r="C3673" s="1063"/>
      <c r="D3673" s="1061"/>
      <c r="E3673" s="1061"/>
      <c r="F3673" s="1061"/>
      <c r="G3673" s="1061"/>
      <c r="H3673" s="1061"/>
      <c r="I3673" s="1061"/>
      <c r="J3673" s="1062"/>
      <c r="K3673" s="1040" t="s">
        <v>218</v>
      </c>
      <c r="L3673" s="1041"/>
      <c r="M3673" s="1042"/>
      <c r="N3673" s="1034" t="s">
        <v>794</v>
      </c>
      <c r="O3673" s="1035"/>
      <c r="P3673" s="1040" t="s">
        <v>454</v>
      </c>
      <c r="Q3673" s="1042"/>
      <c r="R3673" s="1070">
        <f>'様式A-2'!C90</f>
        <v>10.6</v>
      </c>
      <c r="S3673" s="1071"/>
      <c r="T3673" s="1072"/>
      <c r="U3673" s="1073" t="s">
        <v>455</v>
      </c>
      <c r="V3673" s="1074"/>
      <c r="W3673" s="1073" t="s">
        <v>456</v>
      </c>
      <c r="X3673" s="1074"/>
      <c r="Y3673" s="1042" t="s">
        <v>217</v>
      </c>
      <c r="Z3673" s="1016"/>
      <c r="AA3673" s="1016"/>
      <c r="AB3673" s="1016"/>
      <c r="AC3673" s="1073" t="s">
        <v>457</v>
      </c>
      <c r="AD3673" s="1079"/>
      <c r="AE3673" s="1079"/>
      <c r="AF3673" s="1079"/>
      <c r="AG3673" s="1079"/>
      <c r="AH3673" s="1079"/>
      <c r="AI3673" s="1079"/>
      <c r="AJ3673" s="1074"/>
      <c r="AK3673" s="1073" t="s">
        <v>458</v>
      </c>
      <c r="AL3673" s="1079"/>
      <c r="AM3673" s="1079"/>
      <c r="AN3673" s="1081"/>
      <c r="AO3673" s="1082"/>
      <c r="AP3673" s="3"/>
      <c r="AV3673" s="167"/>
      <c r="AW3673" s="221"/>
      <c r="AX3673" s="167"/>
      <c r="AY3673" s="167"/>
      <c r="AZ3673" s="167"/>
      <c r="BA3673" s="167"/>
      <c r="BB3673" s="167"/>
      <c r="BC3673" s="167"/>
      <c r="BD3673" s="167"/>
    </row>
    <row r="3674" spans="2:86" ht="12" customHeight="1" x14ac:dyDescent="0.15">
      <c r="B3674" s="1058"/>
      <c r="C3674" s="1063"/>
      <c r="D3674" s="1061"/>
      <c r="E3674" s="1061"/>
      <c r="F3674" s="1061"/>
      <c r="G3674" s="1061"/>
      <c r="H3674" s="1061"/>
      <c r="I3674" s="1061"/>
      <c r="J3674" s="1062"/>
      <c r="K3674" s="1016" t="s">
        <v>459</v>
      </c>
      <c r="L3674" s="1016" t="s">
        <v>199</v>
      </c>
      <c r="M3674" s="1016"/>
      <c r="N3674" s="1016" t="s">
        <v>198</v>
      </c>
      <c r="O3674" s="1016"/>
      <c r="P3674" s="1016" t="s">
        <v>460</v>
      </c>
      <c r="Q3674" s="1016"/>
      <c r="R3674" s="1016" t="s">
        <v>6</v>
      </c>
      <c r="S3674" s="1016"/>
      <c r="T3674" s="1016"/>
      <c r="U3674" s="1075"/>
      <c r="V3674" s="1076"/>
      <c r="W3674" s="1075"/>
      <c r="X3674" s="1076"/>
      <c r="Y3674" s="1042"/>
      <c r="Z3674" s="1016"/>
      <c r="AA3674" s="1016"/>
      <c r="AB3674" s="1016"/>
      <c r="AC3674" s="1077"/>
      <c r="AD3674" s="1080"/>
      <c r="AE3674" s="1080"/>
      <c r="AF3674" s="1080"/>
      <c r="AG3674" s="1080"/>
      <c r="AH3674" s="1080"/>
      <c r="AI3674" s="1080"/>
      <c r="AJ3674" s="1078"/>
      <c r="AK3674" s="1075"/>
      <c r="AL3674" s="1083"/>
      <c r="AM3674" s="1083"/>
      <c r="AN3674" s="1084"/>
      <c r="AO3674" s="1085"/>
      <c r="AP3674" s="3"/>
      <c r="AV3674" s="167"/>
      <c r="AW3674" s="167"/>
      <c r="AX3674" s="167"/>
      <c r="AY3674" s="167"/>
      <c r="AZ3674" s="167"/>
      <c r="BA3674" s="167"/>
      <c r="BB3674" s="167"/>
      <c r="BC3674" s="167"/>
      <c r="BD3674" s="167"/>
    </row>
    <row r="3675" spans="2:86" ht="12" customHeight="1" x14ac:dyDescent="0.15">
      <c r="B3675" s="1058"/>
      <c r="C3675" s="1063"/>
      <c r="D3675" s="1061"/>
      <c r="E3675" s="1061"/>
      <c r="F3675" s="1061"/>
      <c r="G3675" s="1061"/>
      <c r="H3675" s="1061"/>
      <c r="I3675" s="1061"/>
      <c r="J3675" s="1062"/>
      <c r="K3675" s="1016"/>
      <c r="L3675" s="1016"/>
      <c r="M3675" s="1016"/>
      <c r="N3675" s="1016"/>
      <c r="O3675" s="1016"/>
      <c r="P3675" s="1016"/>
      <c r="Q3675" s="1016"/>
      <c r="R3675" s="1016"/>
      <c r="S3675" s="1016"/>
      <c r="T3675" s="1016"/>
      <c r="U3675" s="1075"/>
      <c r="V3675" s="1076"/>
      <c r="W3675" s="1075"/>
      <c r="X3675" s="1076"/>
      <c r="Y3675" s="1042" t="s">
        <v>461</v>
      </c>
      <c r="Z3675" s="1016"/>
      <c r="AA3675" s="1016"/>
      <c r="AB3675" s="1016"/>
      <c r="AC3675" s="1016" t="s">
        <v>462</v>
      </c>
      <c r="AD3675" s="1016"/>
      <c r="AE3675" s="1016"/>
      <c r="AF3675" s="1016"/>
      <c r="AG3675" s="1016" t="s">
        <v>463</v>
      </c>
      <c r="AH3675" s="1016"/>
      <c r="AI3675" s="1016"/>
      <c r="AJ3675" s="1016"/>
      <c r="AK3675" s="1075"/>
      <c r="AL3675" s="1083"/>
      <c r="AM3675" s="1083"/>
      <c r="AN3675" s="1084"/>
      <c r="AO3675" s="1085"/>
      <c r="AP3675" s="3"/>
      <c r="AV3675" s="167"/>
      <c r="AW3675" s="167"/>
      <c r="AX3675" s="167"/>
      <c r="AY3675" s="167"/>
      <c r="AZ3675" s="167"/>
      <c r="BA3675" s="167"/>
      <c r="BB3675" s="167"/>
      <c r="BC3675" s="167"/>
      <c r="BD3675" s="167"/>
    </row>
    <row r="3676" spans="2:86" ht="12" customHeight="1" x14ac:dyDescent="0.15">
      <c r="B3676" s="1058"/>
      <c r="C3676" s="1063"/>
      <c r="D3676" s="1061"/>
      <c r="E3676" s="1061"/>
      <c r="F3676" s="1061"/>
      <c r="G3676" s="1061"/>
      <c r="H3676" s="1061"/>
      <c r="I3676" s="1061"/>
      <c r="J3676" s="1062"/>
      <c r="K3676" s="1016"/>
      <c r="L3676" s="1016"/>
      <c r="M3676" s="1016"/>
      <c r="N3676" s="1016"/>
      <c r="O3676" s="1016"/>
      <c r="P3676" s="1016"/>
      <c r="Q3676" s="1016"/>
      <c r="R3676" s="1016"/>
      <c r="S3676" s="1016"/>
      <c r="T3676" s="1016"/>
      <c r="U3676" s="1077"/>
      <c r="V3676" s="1078"/>
      <c r="W3676" s="1077"/>
      <c r="X3676" s="1078"/>
      <c r="Y3676" s="191" t="s">
        <v>32</v>
      </c>
      <c r="Z3676" s="187" t="s">
        <v>33</v>
      </c>
      <c r="AA3676" s="187" t="s">
        <v>464</v>
      </c>
      <c r="AB3676" s="187" t="s">
        <v>465</v>
      </c>
      <c r="AC3676" s="187" t="s">
        <v>32</v>
      </c>
      <c r="AD3676" s="187" t="s">
        <v>33</v>
      </c>
      <c r="AE3676" s="187" t="s">
        <v>464</v>
      </c>
      <c r="AF3676" s="187" t="s">
        <v>465</v>
      </c>
      <c r="AG3676" s="187" t="s">
        <v>32</v>
      </c>
      <c r="AH3676" s="187" t="s">
        <v>33</v>
      </c>
      <c r="AI3676" s="187" t="s">
        <v>464</v>
      </c>
      <c r="AJ3676" s="187" t="s">
        <v>465</v>
      </c>
      <c r="AK3676" s="1077"/>
      <c r="AL3676" s="1080"/>
      <c r="AM3676" s="1080"/>
      <c r="AN3676" s="1086"/>
      <c r="AO3676" s="1087"/>
      <c r="AP3676" s="3"/>
      <c r="AV3676" s="167"/>
      <c r="AW3676" s="167"/>
      <c r="AX3676" s="167"/>
      <c r="AY3676" s="167"/>
      <c r="AZ3676" s="167"/>
      <c r="BA3676" s="167"/>
      <c r="BB3676" s="167"/>
      <c r="BC3676" s="167"/>
      <c r="BD3676" s="167"/>
    </row>
    <row r="3677" spans="2:86" ht="12" customHeight="1" x14ac:dyDescent="0.15">
      <c r="B3677" s="1058"/>
      <c r="C3677" s="1063"/>
      <c r="D3677" s="1061"/>
      <c r="E3677" s="1061"/>
      <c r="F3677" s="1061"/>
      <c r="G3677" s="1061"/>
      <c r="H3677" s="1061"/>
      <c r="I3677" s="1061"/>
      <c r="J3677" s="1062"/>
      <c r="K3677" s="192">
        <v>1</v>
      </c>
      <c r="L3677" s="1038" t="s">
        <v>534</v>
      </c>
      <c r="M3677" s="1039"/>
      <c r="N3677" s="1038" t="s">
        <v>485</v>
      </c>
      <c r="O3677" s="1039"/>
      <c r="P3677" s="1034" t="s">
        <v>332</v>
      </c>
      <c r="Q3677" s="1036"/>
      <c r="R3677" s="408" t="s">
        <v>338</v>
      </c>
      <c r="S3677" s="408"/>
      <c r="T3677" s="408"/>
      <c r="U3677" s="1034" t="s">
        <v>554</v>
      </c>
      <c r="V3677" s="1036"/>
      <c r="W3677" s="1034" t="s">
        <v>1649</v>
      </c>
      <c r="X3677" s="1035"/>
      <c r="Y3677" s="286"/>
      <c r="Z3677" s="286"/>
      <c r="AA3677" s="286"/>
      <c r="AB3677" s="286"/>
      <c r="AC3677" s="223"/>
      <c r="AD3677" s="223"/>
      <c r="AE3677" s="223"/>
      <c r="AF3677" s="223">
        <f>0.2*0.6</f>
        <v>0.12</v>
      </c>
      <c r="AG3677" s="223"/>
      <c r="AH3677" s="223"/>
      <c r="AI3677" s="223"/>
      <c r="AJ3677" s="223"/>
      <c r="AK3677" s="1038"/>
      <c r="AL3677" s="1056"/>
      <c r="AM3677" s="1056"/>
      <c r="AN3677" s="799"/>
      <c r="AO3677" s="800"/>
      <c r="AP3677" s="3"/>
      <c r="AQ3677" s="222">
        <f>IF(P3677="材質劣化",2,IF(P3677="漏水",3,1))</f>
        <v>2</v>
      </c>
      <c r="AV3677" s="167"/>
      <c r="AW3677" s="167"/>
      <c r="AX3677" s="167"/>
      <c r="AY3677" s="167"/>
      <c r="AZ3677" s="167"/>
      <c r="BA3677" s="167"/>
      <c r="BB3677" s="167"/>
      <c r="BC3677" s="167"/>
      <c r="BD3677" s="167"/>
    </row>
    <row r="3678" spans="2:86" ht="12" customHeight="1" x14ac:dyDescent="0.15">
      <c r="B3678" s="1058"/>
      <c r="C3678" s="1063"/>
      <c r="D3678" s="1061"/>
      <c r="E3678" s="1061"/>
      <c r="F3678" s="1061"/>
      <c r="G3678" s="1061"/>
      <c r="H3678" s="1061"/>
      <c r="I3678" s="1061"/>
      <c r="J3678" s="1062"/>
      <c r="K3678" s="192"/>
      <c r="L3678" s="1038"/>
      <c r="M3678" s="1039"/>
      <c r="N3678" s="1038"/>
      <c r="O3678" s="1039"/>
      <c r="P3678" s="1034"/>
      <c r="Q3678" s="1036"/>
      <c r="R3678" s="408"/>
      <c r="S3678" s="408"/>
      <c r="T3678" s="408"/>
      <c r="U3678" s="1034"/>
      <c r="V3678" s="1036"/>
      <c r="W3678" s="1034"/>
      <c r="X3678" s="1035"/>
      <c r="Y3678" s="286"/>
      <c r="Z3678" s="286"/>
      <c r="AA3678" s="286"/>
      <c r="AB3678" s="286"/>
      <c r="AC3678" s="223"/>
      <c r="AD3678" s="223"/>
      <c r="AE3678" s="223"/>
      <c r="AF3678" s="223"/>
      <c r="AG3678" s="223"/>
      <c r="AH3678" s="223"/>
      <c r="AI3678" s="223"/>
      <c r="AJ3678" s="223"/>
      <c r="AK3678" s="1052"/>
      <c r="AL3678" s="1053"/>
      <c r="AM3678" s="1053"/>
      <c r="AN3678" s="1054"/>
      <c r="AO3678" s="1055"/>
      <c r="AP3678" s="3"/>
      <c r="AQ3678" s="222">
        <f t="shared" ref="AQ3678:AQ3696" si="1707">IF(P3678="材質劣化",2,IF(P3678="漏水",3,1))</f>
        <v>1</v>
      </c>
      <c r="AV3678" s="167"/>
      <c r="AW3678" s="167"/>
      <c r="AX3678" s="167"/>
      <c r="AY3678" s="167"/>
      <c r="AZ3678" s="167"/>
      <c r="BA3678" s="167"/>
      <c r="BB3678" s="167"/>
      <c r="BC3678" s="167"/>
      <c r="BD3678" s="167"/>
    </row>
    <row r="3679" spans="2:86" ht="12" customHeight="1" x14ac:dyDescent="0.15">
      <c r="B3679" s="1058"/>
      <c r="C3679" s="1063"/>
      <c r="D3679" s="1061"/>
      <c r="E3679" s="1061"/>
      <c r="F3679" s="1061"/>
      <c r="G3679" s="1061"/>
      <c r="H3679" s="1061"/>
      <c r="I3679" s="1061"/>
      <c r="J3679" s="1062"/>
      <c r="K3679" s="192"/>
      <c r="L3679" s="1038"/>
      <c r="M3679" s="1039"/>
      <c r="N3679" s="1038"/>
      <c r="O3679" s="1039"/>
      <c r="P3679" s="1034"/>
      <c r="Q3679" s="1036"/>
      <c r="R3679" s="408"/>
      <c r="S3679" s="408"/>
      <c r="T3679" s="408"/>
      <c r="U3679" s="1034"/>
      <c r="V3679" s="1036"/>
      <c r="W3679" s="1034"/>
      <c r="X3679" s="1035"/>
      <c r="Y3679" s="286"/>
      <c r="Z3679" s="286"/>
      <c r="AA3679" s="286"/>
      <c r="AB3679" s="286"/>
      <c r="AC3679" s="223"/>
      <c r="AD3679" s="223"/>
      <c r="AE3679" s="223"/>
      <c r="AF3679" s="223"/>
      <c r="AG3679" s="223"/>
      <c r="AH3679" s="223"/>
      <c r="AI3679" s="223"/>
      <c r="AJ3679" s="223"/>
      <c r="AK3679" s="1052"/>
      <c r="AL3679" s="1053"/>
      <c r="AM3679" s="1053"/>
      <c r="AN3679" s="1054"/>
      <c r="AO3679" s="1055"/>
      <c r="AP3679" s="3"/>
      <c r="AQ3679" s="222">
        <f t="shared" si="1707"/>
        <v>1</v>
      </c>
      <c r="AV3679" s="167"/>
      <c r="AW3679" s="167"/>
      <c r="AX3679" s="167"/>
      <c r="AY3679" s="167"/>
      <c r="AZ3679" s="167"/>
      <c r="BA3679" s="167"/>
      <c r="BB3679" s="167"/>
      <c r="BC3679" s="167"/>
      <c r="BD3679" s="167"/>
    </row>
    <row r="3680" spans="2:86" ht="12" customHeight="1" x14ac:dyDescent="0.15">
      <c r="B3680" s="1058"/>
      <c r="C3680" s="1063"/>
      <c r="D3680" s="1061"/>
      <c r="E3680" s="1061"/>
      <c r="F3680" s="1061"/>
      <c r="G3680" s="1061"/>
      <c r="H3680" s="1061"/>
      <c r="I3680" s="1061"/>
      <c r="J3680" s="1062"/>
      <c r="K3680" s="192"/>
      <c r="L3680" s="1038"/>
      <c r="M3680" s="1039"/>
      <c r="N3680" s="1038"/>
      <c r="O3680" s="1039"/>
      <c r="P3680" s="1034"/>
      <c r="Q3680" s="1036"/>
      <c r="R3680" s="408"/>
      <c r="S3680" s="408"/>
      <c r="T3680" s="408"/>
      <c r="U3680" s="1034"/>
      <c r="V3680" s="1036"/>
      <c r="W3680" s="1034"/>
      <c r="X3680" s="1035"/>
      <c r="Y3680" s="286"/>
      <c r="Z3680" s="286"/>
      <c r="AA3680" s="286"/>
      <c r="AB3680" s="286"/>
      <c r="AC3680" s="223"/>
      <c r="AD3680" s="223"/>
      <c r="AE3680" s="223"/>
      <c r="AF3680" s="223"/>
      <c r="AG3680" s="223"/>
      <c r="AH3680" s="223"/>
      <c r="AI3680" s="223"/>
      <c r="AJ3680" s="223"/>
      <c r="AK3680" s="1052"/>
      <c r="AL3680" s="1053"/>
      <c r="AM3680" s="1053"/>
      <c r="AN3680" s="1054"/>
      <c r="AO3680" s="1055"/>
      <c r="AP3680" s="3"/>
      <c r="AQ3680" s="222">
        <f t="shared" si="1707"/>
        <v>1</v>
      </c>
      <c r="AV3680" s="167"/>
      <c r="AW3680" s="167"/>
      <c r="AX3680" s="167"/>
      <c r="AY3680" s="167"/>
      <c r="AZ3680" s="167"/>
      <c r="BA3680" s="167"/>
      <c r="BB3680" s="167"/>
      <c r="BC3680" s="167"/>
      <c r="BD3680" s="167"/>
    </row>
    <row r="3681" spans="2:56" ht="12" customHeight="1" x14ac:dyDescent="0.15">
      <c r="B3681" s="1058"/>
      <c r="C3681" s="1063"/>
      <c r="D3681" s="1061"/>
      <c r="E3681" s="1061"/>
      <c r="F3681" s="1061"/>
      <c r="G3681" s="1061"/>
      <c r="H3681" s="1061"/>
      <c r="I3681" s="1061"/>
      <c r="J3681" s="1062"/>
      <c r="K3681" s="192"/>
      <c r="L3681" s="1038"/>
      <c r="M3681" s="1039"/>
      <c r="N3681" s="1038"/>
      <c r="O3681" s="1039"/>
      <c r="P3681" s="1034"/>
      <c r="Q3681" s="1036"/>
      <c r="R3681" s="408"/>
      <c r="S3681" s="408"/>
      <c r="T3681" s="408"/>
      <c r="U3681" s="1034"/>
      <c r="V3681" s="1036"/>
      <c r="W3681" s="1034"/>
      <c r="X3681" s="1035"/>
      <c r="Y3681" s="286"/>
      <c r="Z3681" s="286"/>
      <c r="AA3681" s="286"/>
      <c r="AB3681" s="286"/>
      <c r="AC3681" s="223"/>
      <c r="AD3681" s="223"/>
      <c r="AE3681" s="223"/>
      <c r="AF3681" s="223"/>
      <c r="AG3681" s="223"/>
      <c r="AH3681" s="223"/>
      <c r="AI3681" s="223"/>
      <c r="AJ3681" s="223"/>
      <c r="AK3681" s="1052"/>
      <c r="AL3681" s="1053"/>
      <c r="AM3681" s="1053"/>
      <c r="AN3681" s="1054"/>
      <c r="AO3681" s="1055"/>
      <c r="AP3681" s="3"/>
      <c r="AQ3681" s="222">
        <f t="shared" si="1707"/>
        <v>1</v>
      </c>
      <c r="AV3681" s="167"/>
      <c r="AW3681" s="167"/>
      <c r="AX3681" s="167"/>
      <c r="AY3681" s="167"/>
      <c r="AZ3681" s="167"/>
      <c r="BA3681" s="167"/>
      <c r="BB3681" s="167"/>
      <c r="BC3681" s="167"/>
      <c r="BD3681" s="167"/>
    </row>
    <row r="3682" spans="2:56" ht="12" customHeight="1" x14ac:dyDescent="0.15">
      <c r="B3682" s="1058"/>
      <c r="C3682" s="1063"/>
      <c r="D3682" s="1061"/>
      <c r="E3682" s="1061"/>
      <c r="F3682" s="1061"/>
      <c r="G3682" s="1061"/>
      <c r="H3682" s="1061"/>
      <c r="I3682" s="1061"/>
      <c r="J3682" s="1062"/>
      <c r="K3682" s="192"/>
      <c r="L3682" s="1038"/>
      <c r="M3682" s="1039"/>
      <c r="N3682" s="1038"/>
      <c r="O3682" s="1039"/>
      <c r="P3682" s="1034"/>
      <c r="Q3682" s="1036"/>
      <c r="R3682" s="408"/>
      <c r="S3682" s="408"/>
      <c r="T3682" s="408"/>
      <c r="U3682" s="1034"/>
      <c r="V3682" s="1036"/>
      <c r="W3682" s="1034"/>
      <c r="X3682" s="1035"/>
      <c r="Y3682" s="286"/>
      <c r="Z3682" s="286"/>
      <c r="AA3682" s="286"/>
      <c r="AB3682" s="286"/>
      <c r="AC3682" s="223"/>
      <c r="AD3682" s="223"/>
      <c r="AE3682" s="223"/>
      <c r="AF3682" s="223"/>
      <c r="AG3682" s="223"/>
      <c r="AH3682" s="223"/>
      <c r="AI3682" s="223"/>
      <c r="AJ3682" s="223"/>
      <c r="AK3682" s="1052"/>
      <c r="AL3682" s="1053"/>
      <c r="AM3682" s="1053"/>
      <c r="AN3682" s="1054"/>
      <c r="AO3682" s="1055"/>
      <c r="AP3682" s="3"/>
      <c r="AQ3682" s="222">
        <f t="shared" si="1707"/>
        <v>1</v>
      </c>
      <c r="AV3682" s="167"/>
      <c r="AW3682" s="167"/>
      <c r="AX3682" s="167"/>
      <c r="AY3682" s="167"/>
      <c r="AZ3682" s="167"/>
      <c r="BA3682" s="167"/>
      <c r="BB3682" s="167"/>
      <c r="BC3682" s="167"/>
      <c r="BD3682" s="167"/>
    </row>
    <row r="3683" spans="2:56" s="162" customFormat="1" ht="12" customHeight="1" x14ac:dyDescent="0.15">
      <c r="B3683" s="1058"/>
      <c r="C3683" s="1063"/>
      <c r="D3683" s="1061"/>
      <c r="E3683" s="1061"/>
      <c r="F3683" s="1061"/>
      <c r="G3683" s="1061"/>
      <c r="H3683" s="1061"/>
      <c r="I3683" s="1061"/>
      <c r="J3683" s="1062"/>
      <c r="K3683" s="192"/>
      <c r="L3683" s="1038"/>
      <c r="M3683" s="1039"/>
      <c r="N3683" s="1038"/>
      <c r="O3683" s="1039"/>
      <c r="P3683" s="1034"/>
      <c r="Q3683" s="1036"/>
      <c r="R3683" s="408"/>
      <c r="S3683" s="408"/>
      <c r="T3683" s="408"/>
      <c r="U3683" s="1034"/>
      <c r="V3683" s="1036"/>
      <c r="W3683" s="1034"/>
      <c r="X3683" s="1035"/>
      <c r="Y3683" s="286"/>
      <c r="Z3683" s="286"/>
      <c r="AA3683" s="286"/>
      <c r="AB3683" s="286"/>
      <c r="AC3683" s="223"/>
      <c r="AD3683" s="223"/>
      <c r="AE3683" s="223"/>
      <c r="AF3683" s="223"/>
      <c r="AG3683" s="223"/>
      <c r="AH3683" s="223"/>
      <c r="AI3683" s="223"/>
      <c r="AJ3683" s="223"/>
      <c r="AK3683" s="1034"/>
      <c r="AL3683" s="1035"/>
      <c r="AM3683" s="1035"/>
      <c r="AN3683" s="788"/>
      <c r="AO3683" s="789"/>
      <c r="AP3683" s="3"/>
      <c r="AQ3683" s="222">
        <f t="shared" si="1707"/>
        <v>1</v>
      </c>
    </row>
    <row r="3684" spans="2:56" s="162" customFormat="1" ht="12" customHeight="1" x14ac:dyDescent="0.15">
      <c r="B3684" s="1058"/>
      <c r="C3684" s="1063"/>
      <c r="D3684" s="1061"/>
      <c r="E3684" s="1061"/>
      <c r="F3684" s="1061"/>
      <c r="G3684" s="1061"/>
      <c r="H3684" s="1061"/>
      <c r="I3684" s="1061"/>
      <c r="J3684" s="1062"/>
      <c r="K3684" s="192"/>
      <c r="L3684" s="1038"/>
      <c r="M3684" s="1039"/>
      <c r="N3684" s="1038"/>
      <c r="O3684" s="1039"/>
      <c r="P3684" s="1034"/>
      <c r="Q3684" s="1036"/>
      <c r="R3684" s="408"/>
      <c r="S3684" s="408"/>
      <c r="T3684" s="408"/>
      <c r="U3684" s="1034"/>
      <c r="V3684" s="1036"/>
      <c r="W3684" s="1034"/>
      <c r="X3684" s="1035"/>
      <c r="Y3684" s="286"/>
      <c r="Z3684" s="286"/>
      <c r="AA3684" s="286"/>
      <c r="AB3684" s="286"/>
      <c r="AC3684" s="223"/>
      <c r="AD3684" s="223"/>
      <c r="AE3684" s="223"/>
      <c r="AF3684" s="223"/>
      <c r="AG3684" s="223"/>
      <c r="AH3684" s="223"/>
      <c r="AI3684" s="223"/>
      <c r="AJ3684" s="223"/>
      <c r="AK3684" s="1034"/>
      <c r="AL3684" s="1035"/>
      <c r="AM3684" s="1035"/>
      <c r="AN3684" s="788"/>
      <c r="AO3684" s="789"/>
      <c r="AP3684" s="3"/>
      <c r="AQ3684" s="222">
        <f t="shared" si="1707"/>
        <v>1</v>
      </c>
    </row>
    <row r="3685" spans="2:56" s="162" customFormat="1" ht="12" customHeight="1" x14ac:dyDescent="0.15">
      <c r="B3685" s="1058"/>
      <c r="C3685" s="1063"/>
      <c r="D3685" s="1061"/>
      <c r="E3685" s="1061"/>
      <c r="F3685" s="1061"/>
      <c r="G3685" s="1061"/>
      <c r="H3685" s="1061"/>
      <c r="I3685" s="1061"/>
      <c r="J3685" s="1062"/>
      <c r="K3685" s="192"/>
      <c r="L3685" s="1038"/>
      <c r="M3685" s="1039"/>
      <c r="N3685" s="1038"/>
      <c r="O3685" s="1039"/>
      <c r="P3685" s="1034"/>
      <c r="Q3685" s="1036"/>
      <c r="R3685" s="408"/>
      <c r="S3685" s="408"/>
      <c r="T3685" s="408"/>
      <c r="U3685" s="1034"/>
      <c r="V3685" s="1036"/>
      <c r="W3685" s="1034"/>
      <c r="X3685" s="1035"/>
      <c r="Y3685" s="286"/>
      <c r="Z3685" s="286"/>
      <c r="AA3685" s="286"/>
      <c r="AB3685" s="286"/>
      <c r="AC3685" s="223"/>
      <c r="AD3685" s="223"/>
      <c r="AE3685" s="223"/>
      <c r="AF3685" s="223"/>
      <c r="AG3685" s="223"/>
      <c r="AH3685" s="223"/>
      <c r="AI3685" s="223"/>
      <c r="AJ3685" s="223"/>
      <c r="AK3685" s="1034"/>
      <c r="AL3685" s="1035"/>
      <c r="AM3685" s="1035"/>
      <c r="AN3685" s="788"/>
      <c r="AO3685" s="789"/>
      <c r="AP3685" s="3"/>
      <c r="AQ3685" s="222">
        <f t="shared" si="1707"/>
        <v>1</v>
      </c>
    </row>
    <row r="3686" spans="2:56" s="162" customFormat="1" ht="12" customHeight="1" x14ac:dyDescent="0.15">
      <c r="B3686" s="1058"/>
      <c r="C3686" s="1063"/>
      <c r="D3686" s="1061"/>
      <c r="E3686" s="1061"/>
      <c r="F3686" s="1061"/>
      <c r="G3686" s="1061"/>
      <c r="H3686" s="1061"/>
      <c r="I3686" s="1061"/>
      <c r="J3686" s="1062"/>
      <c r="K3686" s="192"/>
      <c r="L3686" s="1038"/>
      <c r="M3686" s="1039"/>
      <c r="N3686" s="1038"/>
      <c r="O3686" s="1039"/>
      <c r="P3686" s="1034"/>
      <c r="Q3686" s="1036"/>
      <c r="R3686" s="408"/>
      <c r="S3686" s="408"/>
      <c r="T3686" s="408"/>
      <c r="U3686" s="1034"/>
      <c r="V3686" s="1036"/>
      <c r="W3686" s="1034"/>
      <c r="X3686" s="1035"/>
      <c r="Y3686" s="286"/>
      <c r="Z3686" s="286"/>
      <c r="AA3686" s="286"/>
      <c r="AB3686" s="286"/>
      <c r="AC3686" s="223"/>
      <c r="AD3686" s="223"/>
      <c r="AE3686" s="223"/>
      <c r="AF3686" s="223"/>
      <c r="AG3686" s="223"/>
      <c r="AH3686" s="223"/>
      <c r="AI3686" s="223"/>
      <c r="AJ3686" s="223"/>
      <c r="AK3686" s="1034"/>
      <c r="AL3686" s="1035"/>
      <c r="AM3686" s="1035"/>
      <c r="AN3686" s="788"/>
      <c r="AO3686" s="789"/>
      <c r="AP3686" s="3"/>
      <c r="AQ3686" s="222">
        <f t="shared" si="1707"/>
        <v>1</v>
      </c>
    </row>
    <row r="3687" spans="2:56" s="162" customFormat="1" ht="12" customHeight="1" x14ac:dyDescent="0.15">
      <c r="B3687" s="1058"/>
      <c r="C3687" s="1063"/>
      <c r="D3687" s="1061"/>
      <c r="E3687" s="1061"/>
      <c r="F3687" s="1061"/>
      <c r="G3687" s="1061"/>
      <c r="H3687" s="1061"/>
      <c r="I3687" s="1061"/>
      <c r="J3687" s="1062"/>
      <c r="K3687" s="192"/>
      <c r="L3687" s="1038"/>
      <c r="M3687" s="1039"/>
      <c r="N3687" s="1038"/>
      <c r="O3687" s="1039"/>
      <c r="P3687" s="1034"/>
      <c r="Q3687" s="1036"/>
      <c r="R3687" s="408"/>
      <c r="S3687" s="408"/>
      <c r="T3687" s="408"/>
      <c r="U3687" s="1034"/>
      <c r="V3687" s="1036"/>
      <c r="W3687" s="1034"/>
      <c r="X3687" s="1035"/>
      <c r="Y3687" s="286"/>
      <c r="Z3687" s="286"/>
      <c r="AA3687" s="286"/>
      <c r="AB3687" s="286"/>
      <c r="AC3687" s="223"/>
      <c r="AD3687" s="223"/>
      <c r="AE3687" s="223"/>
      <c r="AF3687" s="223"/>
      <c r="AG3687" s="223"/>
      <c r="AH3687" s="223"/>
      <c r="AI3687" s="223"/>
      <c r="AJ3687" s="223"/>
      <c r="AK3687" s="1034"/>
      <c r="AL3687" s="1035"/>
      <c r="AM3687" s="1035"/>
      <c r="AN3687" s="788"/>
      <c r="AO3687" s="789"/>
      <c r="AP3687" s="3"/>
      <c r="AQ3687" s="222">
        <f t="shared" si="1707"/>
        <v>1</v>
      </c>
    </row>
    <row r="3688" spans="2:56" s="162" customFormat="1" ht="12" customHeight="1" x14ac:dyDescent="0.15">
      <c r="B3688" s="1058"/>
      <c r="C3688" s="1063"/>
      <c r="D3688" s="1061"/>
      <c r="E3688" s="1061"/>
      <c r="F3688" s="1061"/>
      <c r="G3688" s="1061"/>
      <c r="H3688" s="1061"/>
      <c r="I3688" s="1061"/>
      <c r="J3688" s="1062"/>
      <c r="K3688" s="192"/>
      <c r="L3688" s="1038"/>
      <c r="M3688" s="1039"/>
      <c r="N3688" s="1038"/>
      <c r="O3688" s="1039"/>
      <c r="P3688" s="1034"/>
      <c r="Q3688" s="1036"/>
      <c r="R3688" s="408"/>
      <c r="S3688" s="408"/>
      <c r="T3688" s="408"/>
      <c r="U3688" s="1034"/>
      <c r="V3688" s="1036"/>
      <c r="W3688" s="1034"/>
      <c r="X3688" s="1035"/>
      <c r="Y3688" s="286"/>
      <c r="Z3688" s="286"/>
      <c r="AA3688" s="286"/>
      <c r="AB3688" s="286"/>
      <c r="AC3688" s="223"/>
      <c r="AD3688" s="223"/>
      <c r="AE3688" s="223"/>
      <c r="AF3688" s="223"/>
      <c r="AG3688" s="223"/>
      <c r="AH3688" s="223"/>
      <c r="AI3688" s="223"/>
      <c r="AJ3688" s="223"/>
      <c r="AK3688" s="1034"/>
      <c r="AL3688" s="1035"/>
      <c r="AM3688" s="1035"/>
      <c r="AN3688" s="788"/>
      <c r="AO3688" s="789"/>
      <c r="AP3688" s="3"/>
      <c r="AQ3688" s="222">
        <f t="shared" si="1707"/>
        <v>1</v>
      </c>
    </row>
    <row r="3689" spans="2:56" s="162" customFormat="1" ht="12" customHeight="1" x14ac:dyDescent="0.15">
      <c r="B3689" s="1058"/>
      <c r="C3689" s="1063"/>
      <c r="D3689" s="1061"/>
      <c r="E3689" s="1061"/>
      <c r="F3689" s="1061"/>
      <c r="G3689" s="1061"/>
      <c r="H3689" s="1061"/>
      <c r="I3689" s="1061"/>
      <c r="J3689" s="1062"/>
      <c r="K3689" s="192"/>
      <c r="L3689" s="1038"/>
      <c r="M3689" s="1039"/>
      <c r="N3689" s="1038"/>
      <c r="O3689" s="1039"/>
      <c r="P3689" s="1034"/>
      <c r="Q3689" s="1036"/>
      <c r="R3689" s="408"/>
      <c r="S3689" s="408"/>
      <c r="T3689" s="408"/>
      <c r="U3689" s="1034"/>
      <c r="V3689" s="1036"/>
      <c r="W3689" s="1034"/>
      <c r="X3689" s="1035"/>
      <c r="Y3689" s="286"/>
      <c r="Z3689" s="286"/>
      <c r="AA3689" s="286"/>
      <c r="AB3689" s="286"/>
      <c r="AC3689" s="223"/>
      <c r="AD3689" s="223"/>
      <c r="AE3689" s="223"/>
      <c r="AF3689" s="223"/>
      <c r="AG3689" s="223"/>
      <c r="AH3689" s="223"/>
      <c r="AI3689" s="223"/>
      <c r="AJ3689" s="223"/>
      <c r="AK3689" s="1034"/>
      <c r="AL3689" s="1035"/>
      <c r="AM3689" s="1035"/>
      <c r="AN3689" s="788"/>
      <c r="AO3689" s="789"/>
      <c r="AP3689" s="3"/>
      <c r="AQ3689" s="222">
        <f t="shared" si="1707"/>
        <v>1</v>
      </c>
    </row>
    <row r="3690" spans="2:56" s="162" customFormat="1" ht="12" customHeight="1" x14ac:dyDescent="0.15">
      <c r="B3690" s="1058"/>
      <c r="C3690" s="1063"/>
      <c r="D3690" s="1061"/>
      <c r="E3690" s="1061"/>
      <c r="F3690" s="1061"/>
      <c r="G3690" s="1061"/>
      <c r="H3690" s="1061"/>
      <c r="I3690" s="1061"/>
      <c r="J3690" s="1062"/>
      <c r="K3690" s="192"/>
      <c r="L3690" s="1038"/>
      <c r="M3690" s="1039"/>
      <c r="N3690" s="1038"/>
      <c r="O3690" s="1039"/>
      <c r="P3690" s="1034"/>
      <c r="Q3690" s="1036"/>
      <c r="R3690" s="408"/>
      <c r="S3690" s="408"/>
      <c r="T3690" s="408"/>
      <c r="U3690" s="1034"/>
      <c r="V3690" s="1036"/>
      <c r="W3690" s="1034"/>
      <c r="X3690" s="1035"/>
      <c r="Y3690" s="286"/>
      <c r="Z3690" s="286"/>
      <c r="AA3690" s="286"/>
      <c r="AB3690" s="286"/>
      <c r="AC3690" s="223"/>
      <c r="AD3690" s="223"/>
      <c r="AE3690" s="223"/>
      <c r="AF3690" s="223"/>
      <c r="AG3690" s="223"/>
      <c r="AH3690" s="223"/>
      <c r="AI3690" s="223"/>
      <c r="AJ3690" s="223"/>
      <c r="AK3690" s="1034"/>
      <c r="AL3690" s="1035"/>
      <c r="AM3690" s="1035"/>
      <c r="AN3690" s="788"/>
      <c r="AO3690" s="789"/>
      <c r="AP3690" s="3"/>
      <c r="AQ3690" s="222">
        <f t="shared" si="1707"/>
        <v>1</v>
      </c>
    </row>
    <row r="3691" spans="2:56" s="162" customFormat="1" ht="12" customHeight="1" x14ac:dyDescent="0.15">
      <c r="B3691" s="1058"/>
      <c r="C3691" s="1063"/>
      <c r="D3691" s="1061"/>
      <c r="E3691" s="1061"/>
      <c r="F3691" s="1061"/>
      <c r="G3691" s="1061"/>
      <c r="H3691" s="1061"/>
      <c r="I3691" s="1061"/>
      <c r="J3691" s="1062"/>
      <c r="K3691" s="192"/>
      <c r="L3691" s="1038"/>
      <c r="M3691" s="1039"/>
      <c r="N3691" s="1038"/>
      <c r="O3691" s="1039"/>
      <c r="P3691" s="1034"/>
      <c r="Q3691" s="1036"/>
      <c r="R3691" s="408"/>
      <c r="S3691" s="408"/>
      <c r="T3691" s="408"/>
      <c r="U3691" s="1034"/>
      <c r="V3691" s="1036"/>
      <c r="W3691" s="1034"/>
      <c r="X3691" s="1035"/>
      <c r="Y3691" s="286"/>
      <c r="Z3691" s="286"/>
      <c r="AA3691" s="286"/>
      <c r="AB3691" s="286"/>
      <c r="AC3691" s="223"/>
      <c r="AD3691" s="223"/>
      <c r="AE3691" s="223"/>
      <c r="AF3691" s="223"/>
      <c r="AG3691" s="223"/>
      <c r="AH3691" s="223"/>
      <c r="AI3691" s="223"/>
      <c r="AJ3691" s="223"/>
      <c r="AK3691" s="1034"/>
      <c r="AL3691" s="1035"/>
      <c r="AM3691" s="1035"/>
      <c r="AN3691" s="788"/>
      <c r="AO3691" s="789"/>
      <c r="AP3691" s="3"/>
      <c r="AQ3691" s="222">
        <f t="shared" si="1707"/>
        <v>1</v>
      </c>
    </row>
    <row r="3692" spans="2:56" s="162" customFormat="1" ht="12" customHeight="1" x14ac:dyDescent="0.15">
      <c r="B3692" s="1058"/>
      <c r="C3692" s="1063"/>
      <c r="D3692" s="1061"/>
      <c r="E3692" s="1061"/>
      <c r="F3692" s="1061"/>
      <c r="G3692" s="1061"/>
      <c r="H3692" s="1061"/>
      <c r="I3692" s="1061"/>
      <c r="J3692" s="1062"/>
      <c r="K3692" s="192"/>
      <c r="L3692" s="1038"/>
      <c r="M3692" s="1039"/>
      <c r="N3692" s="1038"/>
      <c r="O3692" s="1039"/>
      <c r="P3692" s="1034"/>
      <c r="Q3692" s="1036"/>
      <c r="R3692" s="408"/>
      <c r="S3692" s="408"/>
      <c r="T3692" s="408"/>
      <c r="U3692" s="1034"/>
      <c r="V3692" s="1036"/>
      <c r="W3692" s="1034"/>
      <c r="X3692" s="1035"/>
      <c r="Y3692" s="286"/>
      <c r="Z3692" s="286"/>
      <c r="AA3692" s="286"/>
      <c r="AB3692" s="286"/>
      <c r="AC3692" s="223"/>
      <c r="AD3692" s="223"/>
      <c r="AE3692" s="223"/>
      <c r="AF3692" s="223"/>
      <c r="AG3692" s="223"/>
      <c r="AH3692" s="223"/>
      <c r="AI3692" s="223"/>
      <c r="AJ3692" s="223"/>
      <c r="AK3692" s="1034"/>
      <c r="AL3692" s="1035"/>
      <c r="AM3692" s="1035"/>
      <c r="AN3692" s="788"/>
      <c r="AO3692" s="789"/>
      <c r="AP3692" s="3"/>
      <c r="AQ3692" s="222">
        <f t="shared" si="1707"/>
        <v>1</v>
      </c>
    </row>
    <row r="3693" spans="2:56" s="162" customFormat="1" ht="12" customHeight="1" x14ac:dyDescent="0.15">
      <c r="B3693" s="1058"/>
      <c r="C3693" s="1063"/>
      <c r="D3693" s="1061"/>
      <c r="E3693" s="1061"/>
      <c r="F3693" s="1061"/>
      <c r="G3693" s="1061"/>
      <c r="H3693" s="1061"/>
      <c r="I3693" s="1061"/>
      <c r="J3693" s="1062"/>
      <c r="K3693" s="192"/>
      <c r="L3693" s="1038"/>
      <c r="M3693" s="1039"/>
      <c r="N3693" s="1038"/>
      <c r="O3693" s="1039"/>
      <c r="P3693" s="1034"/>
      <c r="Q3693" s="1036"/>
      <c r="R3693" s="408"/>
      <c r="S3693" s="408"/>
      <c r="T3693" s="408"/>
      <c r="U3693" s="1034"/>
      <c r="V3693" s="1036"/>
      <c r="W3693" s="1034"/>
      <c r="X3693" s="1035"/>
      <c r="Y3693" s="286"/>
      <c r="Z3693" s="286"/>
      <c r="AA3693" s="286"/>
      <c r="AB3693" s="286"/>
      <c r="AC3693" s="223"/>
      <c r="AD3693" s="223"/>
      <c r="AE3693" s="223"/>
      <c r="AF3693" s="223"/>
      <c r="AG3693" s="223"/>
      <c r="AH3693" s="223"/>
      <c r="AI3693" s="223"/>
      <c r="AJ3693" s="223"/>
      <c r="AK3693" s="1034"/>
      <c r="AL3693" s="1035"/>
      <c r="AM3693" s="1035"/>
      <c r="AN3693" s="788"/>
      <c r="AO3693" s="789"/>
      <c r="AP3693" s="3"/>
      <c r="AQ3693" s="222">
        <f t="shared" si="1707"/>
        <v>1</v>
      </c>
    </row>
    <row r="3694" spans="2:56" s="162" customFormat="1" ht="12" customHeight="1" x14ac:dyDescent="0.15">
      <c r="B3694" s="1058"/>
      <c r="C3694" s="1063"/>
      <c r="D3694" s="1061"/>
      <c r="E3694" s="1061"/>
      <c r="F3694" s="1061"/>
      <c r="G3694" s="1061"/>
      <c r="H3694" s="1061"/>
      <c r="I3694" s="1061"/>
      <c r="J3694" s="1062"/>
      <c r="K3694" s="192"/>
      <c r="L3694" s="1038"/>
      <c r="M3694" s="1039"/>
      <c r="N3694" s="1038"/>
      <c r="O3694" s="1039"/>
      <c r="P3694" s="1034"/>
      <c r="Q3694" s="1036"/>
      <c r="R3694" s="408"/>
      <c r="S3694" s="408"/>
      <c r="T3694" s="408"/>
      <c r="U3694" s="1034"/>
      <c r="V3694" s="1036"/>
      <c r="W3694" s="1034"/>
      <c r="X3694" s="1035"/>
      <c r="Y3694" s="286"/>
      <c r="Z3694" s="286"/>
      <c r="AA3694" s="286"/>
      <c r="AB3694" s="286"/>
      <c r="AC3694" s="223"/>
      <c r="AD3694" s="223"/>
      <c r="AE3694" s="223"/>
      <c r="AF3694" s="223"/>
      <c r="AG3694" s="223"/>
      <c r="AH3694" s="223"/>
      <c r="AI3694" s="223"/>
      <c r="AJ3694" s="223"/>
      <c r="AK3694" s="1034"/>
      <c r="AL3694" s="1035"/>
      <c r="AM3694" s="1035"/>
      <c r="AN3694" s="788"/>
      <c r="AO3694" s="789"/>
      <c r="AP3694" s="3"/>
      <c r="AQ3694" s="222">
        <f t="shared" si="1707"/>
        <v>1</v>
      </c>
    </row>
    <row r="3695" spans="2:56" s="162" customFormat="1" ht="12" customHeight="1" x14ac:dyDescent="0.15">
      <c r="B3695" s="1058"/>
      <c r="C3695" s="1063"/>
      <c r="D3695" s="1061"/>
      <c r="E3695" s="1061"/>
      <c r="F3695" s="1061"/>
      <c r="G3695" s="1061"/>
      <c r="H3695" s="1061"/>
      <c r="I3695" s="1061"/>
      <c r="J3695" s="1062"/>
      <c r="K3695" s="192"/>
      <c r="L3695" s="1038"/>
      <c r="M3695" s="1039"/>
      <c r="N3695" s="1038"/>
      <c r="O3695" s="1039"/>
      <c r="P3695" s="1034"/>
      <c r="Q3695" s="1036"/>
      <c r="R3695" s="408"/>
      <c r="S3695" s="408"/>
      <c r="T3695" s="408"/>
      <c r="U3695" s="1034"/>
      <c r="V3695" s="1036"/>
      <c r="W3695" s="1034"/>
      <c r="X3695" s="1035"/>
      <c r="Y3695" s="286"/>
      <c r="Z3695" s="286"/>
      <c r="AA3695" s="286"/>
      <c r="AB3695" s="286"/>
      <c r="AC3695" s="223"/>
      <c r="AD3695" s="223"/>
      <c r="AE3695" s="223"/>
      <c r="AF3695" s="223"/>
      <c r="AG3695" s="223"/>
      <c r="AH3695" s="223"/>
      <c r="AI3695" s="223"/>
      <c r="AJ3695" s="223"/>
      <c r="AK3695" s="1034"/>
      <c r="AL3695" s="1035"/>
      <c r="AM3695" s="1035"/>
      <c r="AN3695" s="788"/>
      <c r="AO3695" s="789"/>
      <c r="AP3695" s="3"/>
      <c r="AQ3695" s="222">
        <f t="shared" si="1707"/>
        <v>1</v>
      </c>
    </row>
    <row r="3696" spans="2:56" s="162" customFormat="1" ht="12" customHeight="1" x14ac:dyDescent="0.15">
      <c r="B3696" s="1058"/>
      <c r="C3696" s="1063"/>
      <c r="D3696" s="1061"/>
      <c r="E3696" s="1061"/>
      <c r="F3696" s="1061"/>
      <c r="G3696" s="1061"/>
      <c r="H3696" s="1061"/>
      <c r="I3696" s="1061"/>
      <c r="J3696" s="1062"/>
      <c r="K3696" s="192"/>
      <c r="L3696" s="1038"/>
      <c r="M3696" s="1039"/>
      <c r="N3696" s="1038"/>
      <c r="O3696" s="1039"/>
      <c r="P3696" s="1034"/>
      <c r="Q3696" s="1036"/>
      <c r="R3696" s="408"/>
      <c r="S3696" s="408"/>
      <c r="T3696" s="408"/>
      <c r="U3696" s="1034"/>
      <c r="V3696" s="1036"/>
      <c r="W3696" s="1034"/>
      <c r="X3696" s="1035"/>
      <c r="Y3696" s="286"/>
      <c r="Z3696" s="286"/>
      <c r="AA3696" s="286"/>
      <c r="AB3696" s="286"/>
      <c r="AC3696" s="223"/>
      <c r="AD3696" s="223"/>
      <c r="AE3696" s="223"/>
      <c r="AF3696" s="223"/>
      <c r="AG3696" s="223"/>
      <c r="AH3696" s="223"/>
      <c r="AI3696" s="223"/>
      <c r="AJ3696" s="223"/>
      <c r="AK3696" s="1034"/>
      <c r="AL3696" s="1035"/>
      <c r="AM3696" s="1035"/>
      <c r="AN3696" s="788"/>
      <c r="AO3696" s="789"/>
      <c r="AP3696" s="3"/>
      <c r="AQ3696" s="222">
        <f t="shared" si="1707"/>
        <v>1</v>
      </c>
    </row>
    <row r="3697" spans="2:86" s="162" customFormat="1" ht="12" customHeight="1" x14ac:dyDescent="0.15">
      <c r="B3697" s="1058"/>
      <c r="C3697" s="1063"/>
      <c r="D3697" s="1061"/>
      <c r="E3697" s="1061"/>
      <c r="F3697" s="1061"/>
      <c r="G3697" s="1061"/>
      <c r="H3697" s="1061"/>
      <c r="I3697" s="1061"/>
      <c r="J3697" s="1062"/>
      <c r="K3697" s="1016" t="s">
        <v>216</v>
      </c>
      <c r="L3697" s="1016" t="s">
        <v>215</v>
      </c>
      <c r="M3697" s="1016"/>
      <c r="N3697" s="1016"/>
      <c r="O3697" s="1016"/>
      <c r="P3697" s="1016"/>
      <c r="Q3697" s="1016"/>
      <c r="R3697" s="1016"/>
      <c r="S3697" s="1016"/>
      <c r="T3697" s="1016"/>
      <c r="U3697" s="1016"/>
      <c r="V3697" s="1016"/>
      <c r="W3697" s="1016"/>
      <c r="X3697" s="1016"/>
      <c r="Y3697" s="1040" t="s">
        <v>466</v>
      </c>
      <c r="Z3697" s="1041"/>
      <c r="AA3697" s="1041"/>
      <c r="AB3697" s="1042"/>
      <c r="AC3697" s="224">
        <f t="shared" ref="AC3697:AJ3697" si="1708">SUM(AC3677:AC3696)</f>
        <v>0</v>
      </c>
      <c r="AD3697" s="224">
        <f t="shared" si="1708"/>
        <v>0</v>
      </c>
      <c r="AE3697" s="224">
        <f t="shared" si="1708"/>
        <v>0</v>
      </c>
      <c r="AF3697" s="224">
        <f t="shared" si="1708"/>
        <v>0.12</v>
      </c>
      <c r="AG3697" s="224">
        <f t="shared" si="1708"/>
        <v>0</v>
      </c>
      <c r="AH3697" s="224">
        <f t="shared" si="1708"/>
        <v>0</v>
      </c>
      <c r="AI3697" s="224">
        <f t="shared" si="1708"/>
        <v>0</v>
      </c>
      <c r="AJ3697" s="224">
        <f t="shared" si="1708"/>
        <v>0</v>
      </c>
      <c r="AK3697" s="1040" t="s">
        <v>214</v>
      </c>
      <c r="AL3697" s="1041"/>
      <c r="AM3697" s="1041"/>
      <c r="AN3697" s="788"/>
      <c r="AO3697" s="789"/>
      <c r="AP3697" s="3"/>
    </row>
    <row r="3698" spans="2:86" s="162" customFormat="1" ht="12" customHeight="1" x14ac:dyDescent="0.15">
      <c r="B3698" s="1058"/>
      <c r="C3698" s="1063"/>
      <c r="D3698" s="1061"/>
      <c r="E3698" s="1061"/>
      <c r="F3698" s="1061"/>
      <c r="G3698" s="1061"/>
      <c r="H3698" s="1061"/>
      <c r="I3698" s="1061"/>
      <c r="J3698" s="1062"/>
      <c r="K3698" s="1016"/>
      <c r="L3698" s="1016" t="s">
        <v>467</v>
      </c>
      <c r="M3698" s="1016"/>
      <c r="N3698" s="1016"/>
      <c r="O3698" s="1016" t="s">
        <v>213</v>
      </c>
      <c r="P3698" s="1016"/>
      <c r="Q3698" s="1016"/>
      <c r="R3698" s="1016"/>
      <c r="S3698" s="1016"/>
      <c r="T3698" s="1016"/>
      <c r="U3698" s="1016"/>
      <c r="V3698" s="1016"/>
      <c r="W3698" s="1016"/>
      <c r="X3698" s="1016"/>
      <c r="Y3698" s="193">
        <f>COUNTIF(Y3677:Y3696,"○")</f>
        <v>0</v>
      </c>
      <c r="Z3698" s="193">
        <f>COUNTIF(Z3677:Z3696,"○")</f>
        <v>0</v>
      </c>
      <c r="AA3698" s="193">
        <f>COUNTIF(AA3677:AA3696,"○")</f>
        <v>0</v>
      </c>
      <c r="AB3698" s="193">
        <f>COUNTIF(AB3677:AB3696,"○")</f>
        <v>0</v>
      </c>
      <c r="AC3698" s="193">
        <f t="shared" ref="AC3698:AJ3698" si="1709">COUNT(AC3677:AC3696)</f>
        <v>0</v>
      </c>
      <c r="AD3698" s="193">
        <f t="shared" si="1709"/>
        <v>0</v>
      </c>
      <c r="AE3698" s="193">
        <f t="shared" si="1709"/>
        <v>0</v>
      </c>
      <c r="AF3698" s="193">
        <f t="shared" si="1709"/>
        <v>1</v>
      </c>
      <c r="AG3698" s="193">
        <f t="shared" si="1709"/>
        <v>0</v>
      </c>
      <c r="AH3698" s="193">
        <f t="shared" si="1709"/>
        <v>0</v>
      </c>
      <c r="AI3698" s="193">
        <f t="shared" si="1709"/>
        <v>0</v>
      </c>
      <c r="AJ3698" s="193">
        <f t="shared" si="1709"/>
        <v>0</v>
      </c>
      <c r="AK3698" s="1043"/>
      <c r="AL3698" s="1044"/>
      <c r="AM3698" s="1044"/>
      <c r="AN3698" s="1044"/>
      <c r="AO3698" s="1045"/>
      <c r="AP3698" s="3"/>
    </row>
    <row r="3699" spans="2:86" ht="12" customHeight="1" x14ac:dyDescent="0.15">
      <c r="B3699" s="1058"/>
      <c r="C3699" s="1063"/>
      <c r="D3699" s="1061"/>
      <c r="E3699" s="1061"/>
      <c r="F3699" s="1061"/>
      <c r="G3699" s="1061"/>
      <c r="H3699" s="1061"/>
      <c r="I3699" s="1061"/>
      <c r="J3699" s="1062"/>
      <c r="K3699" s="1016"/>
      <c r="L3699" s="1016"/>
      <c r="M3699" s="1016"/>
      <c r="N3699" s="1016"/>
      <c r="O3699" s="1016" t="s">
        <v>468</v>
      </c>
      <c r="P3699" s="1016"/>
      <c r="Q3699" s="1016"/>
      <c r="R3699" s="1016"/>
      <c r="S3699" s="1016"/>
      <c r="T3699" s="1016"/>
      <c r="U3699" s="1016"/>
      <c r="V3699" s="1016"/>
      <c r="W3699" s="1016"/>
      <c r="X3699" s="1016"/>
      <c r="Y3699" s="1034" t="str">
        <f>IF(Y3698&gt;0,"Ⅳ",IF(Z3698&gt;0,"Ⅲ",IF(AA3698&gt;0,"Ⅱa",IF(AB3698&gt;0,"Ⅱb","Ⅰ"))))</f>
        <v>Ⅰ</v>
      </c>
      <c r="Z3699" s="1035"/>
      <c r="AA3699" s="1035"/>
      <c r="AB3699" s="1036"/>
      <c r="AC3699" s="1034" t="str">
        <f>IF(AC3698&gt;0,"Ⅳ",IF(AD3698&gt;0,"Ⅲ",IF(AE3698&gt;0,"Ⅱa",IF(AF3698&gt;0,"Ⅱb","Ⅰ"))))</f>
        <v>Ⅱb</v>
      </c>
      <c r="AD3699" s="1035"/>
      <c r="AE3699" s="1035"/>
      <c r="AF3699" s="1036"/>
      <c r="AG3699" s="1034" t="str">
        <f>IF(AG3698&gt;0,"Ⅳ",IF(AH3698&gt;0,"Ⅲ",IF(AI3698&gt;0,"Ⅱa",IF(AJ3698&gt;0,"Ⅱb","Ⅰ"))))</f>
        <v>Ⅰ</v>
      </c>
      <c r="AH3699" s="1035"/>
      <c r="AI3699" s="1035"/>
      <c r="AJ3699" s="1036"/>
      <c r="AK3699" s="1046"/>
      <c r="AL3699" s="1047"/>
      <c r="AM3699" s="1047"/>
      <c r="AN3699" s="1047"/>
      <c r="AO3699" s="1048"/>
      <c r="AP3699" s="3"/>
      <c r="AQ3699" s="282" t="s">
        <v>312</v>
      </c>
      <c r="AR3699" s="282" t="s">
        <v>313</v>
      </c>
      <c r="AS3699" s="699" t="s">
        <v>316</v>
      </c>
      <c r="AT3699" s="1026"/>
    </row>
    <row r="3700" spans="2:86" ht="12" customHeight="1" x14ac:dyDescent="0.15">
      <c r="B3700" s="1058"/>
      <c r="C3700" s="1063"/>
      <c r="D3700" s="1061"/>
      <c r="E3700" s="1061"/>
      <c r="F3700" s="1061"/>
      <c r="G3700" s="1061"/>
      <c r="H3700" s="1061"/>
      <c r="I3700" s="1061"/>
      <c r="J3700" s="1062"/>
      <c r="K3700" s="1016"/>
      <c r="L3700" s="1016" t="s">
        <v>469</v>
      </c>
      <c r="M3700" s="1016"/>
      <c r="N3700" s="1016"/>
      <c r="O3700" s="1016" t="s">
        <v>212</v>
      </c>
      <c r="P3700" s="1016"/>
      <c r="Q3700" s="1016"/>
      <c r="R3700" s="1016"/>
      <c r="S3700" s="1016"/>
      <c r="T3700" s="1016"/>
      <c r="U3700" s="1016"/>
      <c r="V3700" s="1016"/>
      <c r="W3700" s="1016"/>
      <c r="X3700" s="1016"/>
      <c r="Y3700" s="187" t="s">
        <v>32</v>
      </c>
      <c r="Z3700" s="187" t="s">
        <v>33</v>
      </c>
      <c r="AA3700" s="1027" t="s">
        <v>34</v>
      </c>
      <c r="AB3700" s="1027"/>
      <c r="AC3700" s="187" t="s">
        <v>32</v>
      </c>
      <c r="AD3700" s="187" t="s">
        <v>33</v>
      </c>
      <c r="AE3700" s="1027" t="s">
        <v>34</v>
      </c>
      <c r="AF3700" s="1027"/>
      <c r="AG3700" s="187" t="s">
        <v>32</v>
      </c>
      <c r="AH3700" s="187" t="s">
        <v>33</v>
      </c>
      <c r="AI3700" s="1027" t="s">
        <v>34</v>
      </c>
      <c r="AJ3700" s="1027"/>
      <c r="AK3700" s="1046"/>
      <c r="AL3700" s="1047"/>
      <c r="AM3700" s="1047"/>
      <c r="AN3700" s="1047"/>
      <c r="AO3700" s="1048"/>
      <c r="AP3700" s="3"/>
      <c r="AQ3700" s="1028">
        <f>+Y3698+Z3698</f>
        <v>0</v>
      </c>
      <c r="AR3700" s="1029"/>
      <c r="AS3700" s="1028">
        <f>+AA3698+AB3698</f>
        <v>0</v>
      </c>
      <c r="AT3700" s="1029"/>
    </row>
    <row r="3701" spans="2:86" ht="12" customHeight="1" x14ac:dyDescent="0.15">
      <c r="B3701" s="1058"/>
      <c r="C3701" s="1063"/>
      <c r="D3701" s="1061"/>
      <c r="E3701" s="1061"/>
      <c r="F3701" s="1061"/>
      <c r="G3701" s="1061"/>
      <c r="H3701" s="1061"/>
      <c r="I3701" s="1061"/>
      <c r="J3701" s="1062"/>
      <c r="K3701" s="1016"/>
      <c r="L3701" s="1016"/>
      <c r="M3701" s="1016"/>
      <c r="N3701" s="1016"/>
      <c r="O3701" s="1016" t="s">
        <v>470</v>
      </c>
      <c r="P3701" s="1016"/>
      <c r="Q3701" s="1016"/>
      <c r="R3701" s="1016"/>
      <c r="S3701" s="1016"/>
      <c r="T3701" s="1016"/>
      <c r="U3701" s="1016"/>
      <c r="V3701" s="1016"/>
      <c r="W3701" s="1016"/>
      <c r="X3701" s="1016"/>
      <c r="Y3701" s="193" t="str">
        <f>IF(Y3698=0,"",1)</f>
        <v/>
      </c>
      <c r="Z3701" s="193" t="str">
        <f>IF(Z3698=0,"",1)</f>
        <v/>
      </c>
      <c r="AA3701" s="1030" t="str">
        <f>IF(AQ3700=1,"",IF(AS3700&gt;0,1,""))</f>
        <v/>
      </c>
      <c r="AB3701" s="1031"/>
      <c r="AC3701" s="193">
        <f>+AC3698</f>
        <v>0</v>
      </c>
      <c r="AD3701" s="193">
        <f>AD3698</f>
        <v>0</v>
      </c>
      <c r="AE3701" s="1030">
        <f>AE3698+AF3698</f>
        <v>1</v>
      </c>
      <c r="AF3701" s="1031"/>
      <c r="AG3701" s="193">
        <f>AG3698</f>
        <v>0</v>
      </c>
      <c r="AH3701" s="193">
        <f>AH3698</f>
        <v>0</v>
      </c>
      <c r="AI3701" s="1030">
        <f>AI3698+AJ3698</f>
        <v>0</v>
      </c>
      <c r="AJ3701" s="1031"/>
      <c r="AK3701" s="1046"/>
      <c r="AL3701" s="1047"/>
      <c r="AM3701" s="1047"/>
      <c r="AN3701" s="1047"/>
      <c r="AO3701" s="1048"/>
      <c r="AP3701" s="3"/>
      <c r="AQ3701" s="197">
        <f>+Y3698+AC3701+AG3701</f>
        <v>0</v>
      </c>
      <c r="AR3701" s="197">
        <f>+Z3698+AD3701+AH3701</f>
        <v>0</v>
      </c>
      <c r="AS3701" s="1032">
        <f>+AS3700+AE3701+AI3701</f>
        <v>1</v>
      </c>
      <c r="AT3701" s="1033"/>
    </row>
    <row r="3702" spans="2:86" ht="12" customHeight="1" x14ac:dyDescent="0.15">
      <c r="B3702" s="1058"/>
      <c r="C3702" s="1063"/>
      <c r="D3702" s="1061"/>
      <c r="E3702" s="1061"/>
      <c r="F3702" s="1061"/>
      <c r="G3702" s="1061"/>
      <c r="H3702" s="1061"/>
      <c r="I3702" s="1061"/>
      <c r="J3702" s="1062"/>
      <c r="K3702" s="1016"/>
      <c r="L3702" s="1016"/>
      <c r="M3702" s="1016"/>
      <c r="N3702" s="1016"/>
      <c r="O3702" s="1016" t="s">
        <v>471</v>
      </c>
      <c r="P3702" s="1016"/>
      <c r="Q3702" s="1016"/>
      <c r="R3702" s="1016"/>
      <c r="S3702" s="1016"/>
      <c r="T3702" s="1016"/>
      <c r="U3702" s="1016"/>
      <c r="V3702" s="1016"/>
      <c r="W3702" s="1016"/>
      <c r="X3702" s="1016"/>
      <c r="Y3702" s="1034" t="s">
        <v>875</v>
      </c>
      <c r="Z3702" s="1035"/>
      <c r="AA3702" s="1035"/>
      <c r="AB3702" s="1036"/>
      <c r="AC3702" s="1034" t="str">
        <f>IF(AC3701&gt;0,"Ⅳ",IF(AD3701&gt;0,"Ⅲ",IF(AE3701&gt;0,"Ⅱ","Ⅰ")))</f>
        <v>Ⅱ</v>
      </c>
      <c r="AD3702" s="1035"/>
      <c r="AE3702" s="1035"/>
      <c r="AF3702" s="1036"/>
      <c r="AG3702" s="1034" t="str">
        <f>IF(AG3701&gt;0,"Ⅳ",IF(AH3701&gt;0,"Ⅲ",IF(AI3701&gt;0,"Ⅱ","Ⅰ")))</f>
        <v>Ⅰ</v>
      </c>
      <c r="AH3702" s="1035"/>
      <c r="AI3702" s="1035"/>
      <c r="AJ3702" s="1036"/>
      <c r="AK3702" s="1046"/>
      <c r="AL3702" s="1047"/>
      <c r="AM3702" s="1047"/>
      <c r="AN3702" s="1047"/>
      <c r="AO3702" s="1048"/>
      <c r="AP3702" s="3"/>
      <c r="AQ3702" s="1037" t="str">
        <f>IF(AQ3701&gt;0,"Ⅳ",IF(AR3701&gt;0,"Ⅲ",IF(AS3701&gt;0,"Ⅱ","Ⅰ")))</f>
        <v>Ⅱ</v>
      </c>
      <c r="AR3702" s="1037"/>
      <c r="AS3702" s="1037"/>
      <c r="AT3702" s="1037"/>
    </row>
    <row r="3703" spans="2:86" ht="12" customHeight="1" x14ac:dyDescent="0.15">
      <c r="B3703" s="1058"/>
      <c r="C3703" s="1063"/>
      <c r="D3703" s="1061"/>
      <c r="E3703" s="1061"/>
      <c r="F3703" s="1061"/>
      <c r="G3703" s="1061"/>
      <c r="H3703" s="1061"/>
      <c r="I3703" s="1061"/>
      <c r="J3703" s="1062"/>
      <c r="K3703" s="1016"/>
      <c r="L3703" s="1016"/>
      <c r="M3703" s="1016"/>
      <c r="N3703" s="1016"/>
      <c r="O3703" s="1016" t="s">
        <v>472</v>
      </c>
      <c r="P3703" s="1016"/>
      <c r="Q3703" s="1016"/>
      <c r="R3703" s="1016"/>
      <c r="S3703" s="1016"/>
      <c r="T3703" s="1016"/>
      <c r="U3703" s="1016"/>
      <c r="V3703" s="1016"/>
      <c r="W3703" s="1016"/>
      <c r="X3703" s="1016"/>
      <c r="Y3703" s="1034" t="str">
        <f>IF(COUNTIF(Y3702:AJ3702,"Ⅳ")&gt;0,"Ⅳ",IF(COUNTIF(Y3702:AJ3702,"Ⅲ")&gt;0,"Ⅲ",IF(COUNTIF(Y3702:AJ3702,"Ⅱ")&gt;0,"Ⅱ","Ⅰ")))</f>
        <v>Ⅱ</v>
      </c>
      <c r="Z3703" s="1035"/>
      <c r="AA3703" s="1035"/>
      <c r="AB3703" s="1035"/>
      <c r="AC3703" s="1035"/>
      <c r="AD3703" s="1035"/>
      <c r="AE3703" s="1035"/>
      <c r="AF3703" s="1035"/>
      <c r="AG3703" s="1035"/>
      <c r="AH3703" s="1035"/>
      <c r="AI3703" s="1035"/>
      <c r="AJ3703" s="1036"/>
      <c r="AK3703" s="1049"/>
      <c r="AL3703" s="1050"/>
      <c r="AM3703" s="1050"/>
      <c r="AN3703" s="1050"/>
      <c r="AO3703" s="1051"/>
      <c r="AP3703" s="3"/>
    </row>
    <row r="3704" spans="2:86" ht="14.25" customHeight="1" x14ac:dyDescent="0.15">
      <c r="B3704" s="1058"/>
      <c r="C3704" s="1063"/>
      <c r="D3704" s="1061"/>
      <c r="E3704" s="1061"/>
      <c r="F3704" s="1061"/>
      <c r="G3704" s="1061"/>
      <c r="H3704" s="1061"/>
      <c r="I3704" s="1061"/>
      <c r="J3704" s="1062"/>
      <c r="K3704" s="1016" t="s">
        <v>169</v>
      </c>
      <c r="L3704" s="1017"/>
      <c r="M3704" s="1017"/>
      <c r="N3704" s="1017"/>
      <c r="O3704" s="1017"/>
      <c r="P3704" s="1017"/>
      <c r="Q3704" s="1017"/>
      <c r="R3704" s="1017"/>
      <c r="S3704" s="1017"/>
      <c r="T3704" s="1017"/>
      <c r="U3704" s="1017"/>
      <c r="V3704" s="1017"/>
      <c r="W3704" s="1017"/>
      <c r="X3704" s="1017"/>
      <c r="Y3704" s="1017"/>
      <c r="Z3704" s="1017"/>
      <c r="AA3704" s="1017"/>
      <c r="AB3704" s="1017"/>
      <c r="AC3704" s="1017"/>
      <c r="AD3704" s="1017"/>
      <c r="AE3704" s="1017"/>
      <c r="AF3704" s="1017"/>
      <c r="AG3704" s="1017"/>
      <c r="AH3704" s="1017"/>
      <c r="AI3704" s="1017"/>
      <c r="AJ3704" s="1017"/>
      <c r="AK3704" s="1017"/>
      <c r="AL3704" s="1017"/>
      <c r="AM3704" s="1017"/>
      <c r="AN3704" s="1017"/>
      <c r="AO3704" s="1017"/>
      <c r="AP3704" s="3"/>
    </row>
    <row r="3705" spans="2:86" ht="14.25" customHeight="1" x14ac:dyDescent="0.15">
      <c r="B3705" s="1058"/>
      <c r="C3705" s="1063"/>
      <c r="D3705" s="1061"/>
      <c r="E3705" s="1061"/>
      <c r="F3705" s="1061"/>
      <c r="G3705" s="1061"/>
      <c r="H3705" s="1061"/>
      <c r="I3705" s="1061"/>
      <c r="J3705" s="1062"/>
      <c r="K3705" s="1016"/>
      <c r="L3705" s="1017"/>
      <c r="M3705" s="1017"/>
      <c r="N3705" s="1017"/>
      <c r="O3705" s="1017"/>
      <c r="P3705" s="1017"/>
      <c r="Q3705" s="1017"/>
      <c r="R3705" s="1017"/>
      <c r="S3705" s="1017"/>
      <c r="T3705" s="1017"/>
      <c r="U3705" s="1017"/>
      <c r="V3705" s="1017"/>
      <c r="W3705" s="1017"/>
      <c r="X3705" s="1017"/>
      <c r="Y3705" s="1017"/>
      <c r="Z3705" s="1017"/>
      <c r="AA3705" s="1017"/>
      <c r="AB3705" s="1017"/>
      <c r="AC3705" s="1017"/>
      <c r="AD3705" s="1017"/>
      <c r="AE3705" s="1017"/>
      <c r="AF3705" s="1017"/>
      <c r="AG3705" s="1017"/>
      <c r="AH3705" s="1017"/>
      <c r="AI3705" s="1017"/>
      <c r="AJ3705" s="1017"/>
      <c r="AK3705" s="1017"/>
      <c r="AL3705" s="1017"/>
      <c r="AM3705" s="1017"/>
      <c r="AN3705" s="1017"/>
      <c r="AO3705" s="1017"/>
      <c r="AP3705" s="3"/>
    </row>
    <row r="3706" spans="2:86" ht="12" customHeight="1" x14ac:dyDescent="0.15">
      <c r="B3706" s="1058"/>
      <c r="C3706" s="1063"/>
      <c r="D3706" s="1061"/>
      <c r="E3706" s="1061"/>
      <c r="F3706" s="1061"/>
      <c r="G3706" s="1061"/>
      <c r="H3706" s="1061"/>
      <c r="I3706" s="1061"/>
      <c r="J3706" s="1062"/>
      <c r="K3706" s="1018" t="s">
        <v>473</v>
      </c>
      <c r="L3706" s="1018"/>
      <c r="M3706" s="1018"/>
      <c r="N3706" s="1018"/>
      <c r="O3706" s="1018"/>
      <c r="P3706" s="1018"/>
      <c r="Q3706" s="1018"/>
      <c r="R3706" s="1018"/>
      <c r="S3706" s="1018"/>
      <c r="T3706" s="1018"/>
      <c r="U3706" s="1018"/>
      <c r="V3706" s="1018"/>
      <c r="W3706" s="1018"/>
      <c r="X3706" s="1018"/>
      <c r="Y3706" s="1018"/>
      <c r="Z3706" s="1018"/>
      <c r="AA3706" s="1018"/>
      <c r="AB3706" s="1018"/>
      <c r="AC3706" s="1018"/>
      <c r="AD3706" s="1018"/>
      <c r="AE3706" s="1018"/>
      <c r="AF3706" s="1018"/>
      <c r="AG3706" s="1018"/>
      <c r="AH3706" s="1018"/>
      <c r="AI3706" s="1018"/>
      <c r="AJ3706" s="1018"/>
      <c r="AK3706" s="1018"/>
      <c r="AL3706" s="1018"/>
      <c r="AM3706" s="1018"/>
      <c r="AN3706" s="1018"/>
      <c r="AO3706" s="1018"/>
      <c r="AP3706" s="3"/>
    </row>
    <row r="3707" spans="2:86" ht="12" customHeight="1" x14ac:dyDescent="0.15">
      <c r="B3707" s="1058"/>
      <c r="C3707" s="1063"/>
      <c r="D3707" s="1061"/>
      <c r="E3707" s="1061"/>
      <c r="F3707" s="1061"/>
      <c r="G3707" s="1061"/>
      <c r="H3707" s="1061"/>
      <c r="I3707" s="1061"/>
      <c r="J3707" s="1062"/>
      <c r="K3707" s="1019" t="s">
        <v>523</v>
      </c>
      <c r="L3707" s="1019"/>
      <c r="M3707" s="1019"/>
      <c r="N3707" s="1019"/>
      <c r="O3707" s="1019"/>
      <c r="P3707" s="1019"/>
      <c r="Q3707" s="1019"/>
      <c r="R3707" s="1019"/>
      <c r="S3707" s="1019"/>
      <c r="T3707" s="1019"/>
      <c r="U3707" s="1019"/>
      <c r="V3707" s="1019"/>
      <c r="W3707" s="1019"/>
      <c r="X3707" s="1019"/>
      <c r="Y3707" s="1019"/>
      <c r="Z3707" s="1019"/>
      <c r="AA3707" s="1019"/>
      <c r="AB3707" s="1019"/>
      <c r="AC3707" s="1019"/>
      <c r="AD3707" s="1019"/>
      <c r="AE3707" s="1019"/>
      <c r="AF3707" s="1019"/>
      <c r="AG3707" s="1019"/>
      <c r="AH3707" s="1019"/>
      <c r="AI3707" s="1019"/>
      <c r="AJ3707" s="1019"/>
      <c r="AK3707" s="1019"/>
      <c r="AL3707" s="1019"/>
      <c r="AM3707" s="1019"/>
      <c r="AN3707" s="1019"/>
      <c r="AO3707" s="1019"/>
      <c r="AP3707" s="3"/>
    </row>
    <row r="3708" spans="2:86" ht="12" customHeight="1" x14ac:dyDescent="0.15">
      <c r="B3708" s="1058"/>
      <c r="C3708" s="1063"/>
      <c r="D3708" s="1061"/>
      <c r="E3708" s="1061"/>
      <c r="F3708" s="1061"/>
      <c r="G3708" s="1061"/>
      <c r="H3708" s="1061"/>
      <c r="I3708" s="1061"/>
      <c r="J3708" s="1062"/>
      <c r="K3708" s="194" t="s">
        <v>474</v>
      </c>
      <c r="L3708" s="195"/>
      <c r="M3708" s="195"/>
      <c r="N3708" s="195"/>
      <c r="O3708" s="195"/>
      <c r="P3708" s="195"/>
      <c r="Q3708" s="195"/>
      <c r="R3708" s="195"/>
      <c r="S3708" s="195"/>
      <c r="T3708" s="195"/>
      <c r="U3708" s="195"/>
      <c r="V3708" s="195"/>
      <c r="W3708" s="195"/>
      <c r="X3708" s="195"/>
      <c r="Y3708" s="195"/>
      <c r="Z3708" s="195"/>
      <c r="AA3708" s="195"/>
      <c r="AB3708" s="195"/>
      <c r="AC3708" s="195"/>
      <c r="AD3708" s="195"/>
      <c r="AE3708" s="195"/>
      <c r="AF3708" s="195"/>
      <c r="AG3708" s="195"/>
      <c r="AH3708" s="195"/>
      <c r="AI3708" s="195"/>
      <c r="AJ3708" s="195"/>
      <c r="AK3708" s="195"/>
      <c r="AL3708" s="195"/>
      <c r="AM3708" s="195"/>
      <c r="AN3708" s="195"/>
      <c r="AO3708" s="196"/>
      <c r="AP3708" s="3"/>
    </row>
    <row r="3709" spans="2:86" ht="12" customHeight="1" x14ac:dyDescent="0.15">
      <c r="B3709" s="1058"/>
      <c r="C3709" s="1063"/>
      <c r="D3709" s="1061"/>
      <c r="E3709" s="1061"/>
      <c r="F3709" s="1061"/>
      <c r="G3709" s="1061"/>
      <c r="H3709" s="1061"/>
      <c r="I3709" s="1061"/>
      <c r="J3709" s="1062"/>
      <c r="K3709" s="194" t="s">
        <v>475</v>
      </c>
      <c r="L3709" s="195"/>
      <c r="M3709" s="195"/>
      <c r="N3709" s="195"/>
      <c r="O3709" s="195"/>
      <c r="P3709" s="195"/>
      <c r="Q3709" s="195"/>
      <c r="R3709" s="195"/>
      <c r="S3709" s="195"/>
      <c r="T3709" s="195"/>
      <c r="U3709" s="195"/>
      <c r="V3709" s="195"/>
      <c r="W3709" s="195"/>
      <c r="X3709" s="195"/>
      <c r="Y3709" s="195"/>
      <c r="Z3709" s="195"/>
      <c r="AA3709" s="195"/>
      <c r="AB3709" s="195"/>
      <c r="AC3709" s="195"/>
      <c r="AD3709" s="195"/>
      <c r="AE3709" s="195"/>
      <c r="AF3709" s="195"/>
      <c r="AG3709" s="195"/>
      <c r="AH3709" s="195"/>
      <c r="AI3709" s="195"/>
      <c r="AJ3709" s="195"/>
      <c r="AK3709" s="195"/>
      <c r="AL3709" s="195"/>
      <c r="AM3709" s="195"/>
      <c r="AN3709" s="195"/>
      <c r="AO3709" s="196"/>
      <c r="AP3709" s="3"/>
    </row>
    <row r="3710" spans="2:86" ht="12" customHeight="1" x14ac:dyDescent="0.15">
      <c r="B3710" s="1058"/>
      <c r="C3710" s="1063"/>
      <c r="D3710" s="1061"/>
      <c r="E3710" s="1061"/>
      <c r="F3710" s="1061"/>
      <c r="G3710" s="1061"/>
      <c r="H3710" s="1061"/>
      <c r="I3710" s="1061"/>
      <c r="J3710" s="1062"/>
      <c r="K3710" s="1020" t="s">
        <v>476</v>
      </c>
      <c r="L3710" s="1021"/>
      <c r="M3710" s="1021"/>
      <c r="N3710" s="1021"/>
      <c r="O3710" s="1021"/>
      <c r="P3710" s="1021"/>
      <c r="Q3710" s="1021"/>
      <c r="R3710" s="1021"/>
      <c r="S3710" s="1021"/>
      <c r="T3710" s="1021"/>
      <c r="U3710" s="1021"/>
      <c r="V3710" s="1021"/>
      <c r="W3710" s="1021"/>
      <c r="X3710" s="1021"/>
      <c r="Y3710" s="1021"/>
      <c r="Z3710" s="1021"/>
      <c r="AA3710" s="1021"/>
      <c r="AB3710" s="1021"/>
      <c r="AC3710" s="1021"/>
      <c r="AD3710" s="1021"/>
      <c r="AE3710" s="1021"/>
      <c r="AF3710" s="1021"/>
      <c r="AG3710" s="1021"/>
      <c r="AH3710" s="1021"/>
      <c r="AI3710" s="1021"/>
      <c r="AJ3710" s="1021"/>
      <c r="AK3710" s="1021"/>
      <c r="AL3710" s="1021"/>
      <c r="AM3710" s="1021"/>
      <c r="AN3710" s="1021"/>
      <c r="AO3710" s="1022"/>
      <c r="AP3710" s="3"/>
    </row>
    <row r="3711" spans="2:86" ht="12" customHeight="1" x14ac:dyDescent="0.15">
      <c r="B3711" s="591"/>
      <c r="C3711" s="1064"/>
      <c r="D3711" s="1065"/>
      <c r="E3711" s="1065"/>
      <c r="F3711" s="1065"/>
      <c r="G3711" s="1065"/>
      <c r="H3711" s="1065"/>
      <c r="I3711" s="1065"/>
      <c r="J3711" s="1066"/>
      <c r="K3711" s="1023"/>
      <c r="L3711" s="1024"/>
      <c r="M3711" s="1024"/>
      <c r="N3711" s="1024"/>
      <c r="O3711" s="1024"/>
      <c r="P3711" s="1024"/>
      <c r="Q3711" s="1024"/>
      <c r="R3711" s="1024"/>
      <c r="S3711" s="1024"/>
      <c r="T3711" s="1024"/>
      <c r="U3711" s="1024"/>
      <c r="V3711" s="1024"/>
      <c r="W3711" s="1024"/>
      <c r="X3711" s="1024"/>
      <c r="Y3711" s="1024"/>
      <c r="Z3711" s="1024"/>
      <c r="AA3711" s="1024"/>
      <c r="AB3711" s="1024"/>
      <c r="AC3711" s="1024"/>
      <c r="AD3711" s="1024"/>
      <c r="AE3711" s="1024"/>
      <c r="AF3711" s="1024"/>
      <c r="AG3711" s="1024"/>
      <c r="AH3711" s="1024"/>
      <c r="AI3711" s="1024"/>
      <c r="AJ3711" s="1024"/>
      <c r="AK3711" s="1024"/>
      <c r="AL3711" s="1024"/>
      <c r="AM3711" s="1024"/>
      <c r="AN3711" s="1024"/>
      <c r="AO3711" s="1025"/>
      <c r="AP3711" s="3"/>
    </row>
    <row r="3712" spans="2:86" s="9" customFormat="1" ht="12" customHeight="1" x14ac:dyDescent="0.15">
      <c r="B3712" s="3" t="s">
        <v>527</v>
      </c>
      <c r="AQ3712" s="162"/>
      <c r="AR3712" s="162"/>
      <c r="AS3712" s="162"/>
      <c r="AT3712" s="162"/>
      <c r="AU3712" s="162"/>
      <c r="AV3712" s="162"/>
      <c r="AW3712" s="162"/>
      <c r="AX3712" s="162"/>
      <c r="AY3712" s="162"/>
      <c r="AZ3712" s="162"/>
      <c r="BA3712" s="162"/>
      <c r="BB3712" s="162"/>
      <c r="BC3712" s="162"/>
      <c r="BD3712" s="162"/>
      <c r="BE3712" s="162"/>
      <c r="BF3712" s="162"/>
      <c r="BG3712" s="162"/>
      <c r="BH3712" s="162"/>
      <c r="BI3712" s="162"/>
      <c r="BJ3712" s="162"/>
      <c r="BK3712" s="162"/>
      <c r="BL3712" s="162"/>
      <c r="BM3712" s="162"/>
      <c r="BN3712" s="162"/>
      <c r="BO3712" s="162"/>
      <c r="BP3712" s="162"/>
      <c r="BQ3712" s="162"/>
      <c r="BR3712" s="162"/>
      <c r="BS3712" s="162"/>
      <c r="BT3712" s="162"/>
      <c r="BU3712" s="162"/>
      <c r="BV3712" s="162"/>
      <c r="BW3712" s="162"/>
      <c r="BX3712" s="162"/>
      <c r="BY3712" s="162"/>
      <c r="BZ3712" s="162"/>
      <c r="CA3712" s="162"/>
      <c r="CB3712" s="162"/>
      <c r="CC3712" s="162"/>
      <c r="CD3712" s="162"/>
      <c r="CE3712" s="162"/>
      <c r="CF3712" s="162"/>
      <c r="CG3712" s="162"/>
      <c r="CH3712" s="162"/>
    </row>
    <row r="3713" spans="2:86" ht="12" customHeight="1" thickBot="1" x14ac:dyDescent="0.2">
      <c r="B3713" s="3" t="s">
        <v>524</v>
      </c>
    </row>
    <row r="3714" spans="2:86" ht="12" customHeight="1" x14ac:dyDescent="0.15">
      <c r="B3714" s="3" t="s">
        <v>525</v>
      </c>
      <c r="AU3714" s="1000" t="s">
        <v>305</v>
      </c>
      <c r="AV3714" s="1001" t="s">
        <v>298</v>
      </c>
      <c r="AW3714" s="1003" t="s">
        <v>299</v>
      </c>
      <c r="AX3714" s="1005" t="s">
        <v>306</v>
      </c>
      <c r="AY3714" s="1006"/>
      <c r="AZ3714" s="1006"/>
      <c r="BA3714" s="1006"/>
      <c r="BB3714" s="1006"/>
      <c r="BC3714" s="1006"/>
      <c r="BD3714" s="1006"/>
      <c r="BE3714" s="1006"/>
      <c r="BF3714" s="1006"/>
      <c r="BG3714" s="1006"/>
      <c r="BH3714" s="1006"/>
      <c r="BI3714" s="1006"/>
      <c r="BJ3714" s="1006"/>
      <c r="BK3714" s="1006"/>
      <c r="BL3714" s="1006"/>
      <c r="BM3714" s="1006"/>
      <c r="BN3714" s="1006"/>
      <c r="BO3714" s="1006"/>
      <c r="BP3714" s="1006"/>
      <c r="BQ3714" s="1006"/>
      <c r="BR3714" s="1007"/>
      <c r="BS3714" s="807" t="s">
        <v>300</v>
      </c>
      <c r="BT3714" s="1008"/>
      <c r="BU3714" s="1008"/>
      <c r="BV3714" s="1008"/>
      <c r="BW3714" s="1009" t="s">
        <v>307</v>
      </c>
      <c r="BX3714" s="1010"/>
      <c r="BY3714" s="1010"/>
      <c r="BZ3714" s="1010"/>
      <c r="CA3714" s="1010"/>
      <c r="CB3714" s="1010"/>
      <c r="CC3714" s="1010"/>
      <c r="CD3714" s="1010"/>
      <c r="CE3714" s="1010"/>
      <c r="CF3714" s="1010"/>
      <c r="CG3714" s="1010"/>
      <c r="CH3714" s="1011"/>
    </row>
    <row r="3715" spans="2:86" ht="12" customHeight="1" x14ac:dyDescent="0.15">
      <c r="B3715" s="3" t="s">
        <v>477</v>
      </c>
      <c r="AU3715" s="1000"/>
      <c r="AV3715" s="1002"/>
      <c r="AW3715" s="1004"/>
      <c r="AX3715" s="1012" t="s">
        <v>308</v>
      </c>
      <c r="AY3715" s="686"/>
      <c r="AZ3715" s="686"/>
      <c r="BA3715" s="686"/>
      <c r="BB3715" s="686"/>
      <c r="BC3715" s="686"/>
      <c r="BD3715" s="686"/>
      <c r="BE3715" s="686"/>
      <c r="BF3715" s="686"/>
      <c r="BG3715" s="686"/>
      <c r="BH3715" s="686"/>
      <c r="BI3715" s="686"/>
      <c r="BJ3715" s="686" t="s">
        <v>309</v>
      </c>
      <c r="BK3715" s="686"/>
      <c r="BL3715" s="686"/>
      <c r="BM3715" s="686"/>
      <c r="BN3715" s="686"/>
      <c r="BO3715" s="686"/>
      <c r="BP3715" s="686"/>
      <c r="BQ3715" s="686"/>
      <c r="BR3715" s="1013"/>
      <c r="BS3715" s="1008"/>
      <c r="BT3715" s="1008"/>
      <c r="BU3715" s="1008"/>
      <c r="BV3715" s="1008"/>
      <c r="BW3715" s="1014" t="s">
        <v>302</v>
      </c>
      <c r="BX3715" s="699"/>
      <c r="BY3715" s="699"/>
      <c r="BZ3715" s="699"/>
      <c r="CA3715" s="686" t="s">
        <v>310</v>
      </c>
      <c r="CB3715" s="686"/>
      <c r="CC3715" s="686"/>
      <c r="CD3715" s="686"/>
      <c r="CE3715" s="686"/>
      <c r="CF3715" s="686"/>
      <c r="CG3715" s="686"/>
      <c r="CH3715" s="1013"/>
    </row>
    <row r="3716" spans="2:86" ht="12" customHeight="1" x14ac:dyDescent="0.15">
      <c r="B3716" s="3" t="s">
        <v>526</v>
      </c>
      <c r="AU3716" s="1000"/>
      <c r="AV3716" s="1002"/>
      <c r="AW3716" s="1004"/>
      <c r="AX3716" s="1012" t="s">
        <v>26</v>
      </c>
      <c r="AY3716" s="686"/>
      <c r="AZ3716" s="686"/>
      <c r="BA3716" s="686"/>
      <c r="BB3716" s="686" t="s">
        <v>22</v>
      </c>
      <c r="BC3716" s="686"/>
      <c r="BD3716" s="686"/>
      <c r="BE3716" s="686"/>
      <c r="BF3716" s="686" t="s">
        <v>24</v>
      </c>
      <c r="BG3716" s="686"/>
      <c r="BH3716" s="686"/>
      <c r="BI3716" s="686"/>
      <c r="BJ3716" s="699" t="s">
        <v>26</v>
      </c>
      <c r="BK3716" s="699"/>
      <c r="BL3716" s="699"/>
      <c r="BM3716" s="699" t="s">
        <v>22</v>
      </c>
      <c r="BN3716" s="699"/>
      <c r="BO3716" s="699"/>
      <c r="BP3716" s="699" t="s">
        <v>24</v>
      </c>
      <c r="BQ3716" s="699"/>
      <c r="BR3716" s="1015"/>
      <c r="BS3716" s="807" t="s">
        <v>26</v>
      </c>
      <c r="BT3716" s="807" t="s">
        <v>22</v>
      </c>
      <c r="BU3716" s="807" t="s">
        <v>24</v>
      </c>
      <c r="BV3716" s="807" t="s">
        <v>303</v>
      </c>
      <c r="BW3716" s="1012" t="s">
        <v>311</v>
      </c>
      <c r="BX3716" s="686"/>
      <c r="BY3716" s="686"/>
      <c r="BZ3716" s="686"/>
      <c r="CA3716" s="686" t="s">
        <v>22</v>
      </c>
      <c r="CB3716" s="686"/>
      <c r="CC3716" s="686"/>
      <c r="CD3716" s="686"/>
      <c r="CE3716" s="686" t="s">
        <v>24</v>
      </c>
      <c r="CF3716" s="686"/>
      <c r="CG3716" s="686"/>
      <c r="CH3716" s="1013"/>
    </row>
    <row r="3717" spans="2:86" ht="12" customHeight="1" x14ac:dyDescent="0.15">
      <c r="B3717" s="3" t="s">
        <v>478</v>
      </c>
      <c r="AU3717" s="1000"/>
      <c r="AV3717" s="1002"/>
      <c r="AW3717" s="1004"/>
      <c r="AX3717" s="156" t="s">
        <v>862</v>
      </c>
      <c r="AY3717" s="157" t="s">
        <v>863</v>
      </c>
      <c r="AZ3717" s="157" t="s">
        <v>864</v>
      </c>
      <c r="BA3717" s="158" t="s">
        <v>865</v>
      </c>
      <c r="BB3717" s="159" t="s">
        <v>866</v>
      </c>
      <c r="BC3717" s="157" t="s">
        <v>863</v>
      </c>
      <c r="BD3717" s="157" t="s">
        <v>867</v>
      </c>
      <c r="BE3717" s="158" t="s">
        <v>865</v>
      </c>
      <c r="BF3717" s="159" t="s">
        <v>866</v>
      </c>
      <c r="BG3717" s="157" t="s">
        <v>863</v>
      </c>
      <c r="BH3717" s="157" t="s">
        <v>864</v>
      </c>
      <c r="BI3717" s="158" t="s">
        <v>865</v>
      </c>
      <c r="BJ3717" s="159" t="s">
        <v>866</v>
      </c>
      <c r="BK3717" s="157" t="s">
        <v>868</v>
      </c>
      <c r="BL3717" s="158" t="s">
        <v>869</v>
      </c>
      <c r="BM3717" s="159" t="s">
        <v>870</v>
      </c>
      <c r="BN3717" s="157" t="s">
        <v>863</v>
      </c>
      <c r="BO3717" s="158" t="s">
        <v>871</v>
      </c>
      <c r="BP3717" s="159" t="s">
        <v>870</v>
      </c>
      <c r="BQ3717" s="157" t="s">
        <v>868</v>
      </c>
      <c r="BR3717" s="160" t="s">
        <v>872</v>
      </c>
      <c r="BS3717" s="1008"/>
      <c r="BT3717" s="1008"/>
      <c r="BU3717" s="1008"/>
      <c r="BV3717" s="1008"/>
      <c r="BW3717" s="156" t="s">
        <v>866</v>
      </c>
      <c r="BX3717" s="157" t="s">
        <v>863</v>
      </c>
      <c r="BY3717" s="157" t="s">
        <v>864</v>
      </c>
      <c r="BZ3717" s="158" t="s">
        <v>865</v>
      </c>
      <c r="CA3717" s="159" t="s">
        <v>866</v>
      </c>
      <c r="CB3717" s="157" t="s">
        <v>873</v>
      </c>
      <c r="CC3717" s="157" t="s">
        <v>864</v>
      </c>
      <c r="CD3717" s="158" t="s">
        <v>865</v>
      </c>
      <c r="CE3717" s="159" t="s">
        <v>866</v>
      </c>
      <c r="CF3717" s="157" t="s">
        <v>863</v>
      </c>
      <c r="CG3717" s="157" t="s">
        <v>864</v>
      </c>
      <c r="CH3717" s="160" t="s">
        <v>874</v>
      </c>
    </row>
    <row r="3718" spans="2:86" x14ac:dyDescent="0.15">
      <c r="B3718" s="3" t="s">
        <v>539</v>
      </c>
      <c r="AU3718" s="1000"/>
      <c r="AV3718" s="188" t="str">
        <f>N3720</f>
        <v>S079</v>
      </c>
      <c r="AW3718" s="300">
        <f>R3720</f>
        <v>10.6</v>
      </c>
      <c r="AX3718" s="197">
        <f>+Y3745</f>
        <v>0</v>
      </c>
      <c r="AY3718" s="197">
        <f>+Z3745</f>
        <v>0</v>
      </c>
      <c r="AZ3718" s="197">
        <f>+AA3745</f>
        <v>0</v>
      </c>
      <c r="BA3718" s="197">
        <f t="shared" ref="BA3718" si="1710">+AB3745</f>
        <v>0</v>
      </c>
      <c r="BB3718" s="197">
        <f>+AC3745</f>
        <v>0</v>
      </c>
      <c r="BC3718" s="197">
        <f t="shared" ref="BC3718" si="1711">+AD3745</f>
        <v>0</v>
      </c>
      <c r="BD3718" s="197">
        <f t="shared" ref="BD3718" si="1712">+AE3745</f>
        <v>0</v>
      </c>
      <c r="BE3718" s="197">
        <f t="shared" ref="BE3718" si="1713">+AF3745</f>
        <v>0</v>
      </c>
      <c r="BF3718" s="197">
        <f t="shared" ref="BF3718" si="1714">+AG3745</f>
        <v>0</v>
      </c>
      <c r="BG3718" s="197">
        <f t="shared" ref="BG3718" si="1715">+AH3745</f>
        <v>0</v>
      </c>
      <c r="BH3718" s="197">
        <f t="shared" ref="BH3718" si="1716">+AI3745</f>
        <v>0</v>
      </c>
      <c r="BI3718" s="197">
        <f t="shared" ref="BI3718" si="1717">+AJ3745</f>
        <v>0</v>
      </c>
      <c r="BJ3718" s="197" t="str">
        <f>+Y3748</f>
        <v/>
      </c>
      <c r="BK3718" s="197" t="str">
        <f t="shared" ref="BK3718" si="1718">+Z3748</f>
        <v/>
      </c>
      <c r="BL3718" s="197" t="str">
        <f>+AA3748</f>
        <v/>
      </c>
      <c r="BM3718" s="197">
        <f>+AC3748</f>
        <v>0</v>
      </c>
      <c r="BN3718" s="197">
        <f t="shared" ref="BN3718" si="1719">+AD3748</f>
        <v>0</v>
      </c>
      <c r="BO3718" s="197">
        <f t="shared" ref="BO3718" si="1720">+AE3748</f>
        <v>0</v>
      </c>
      <c r="BP3718" s="197">
        <f>+AG3748</f>
        <v>0</v>
      </c>
      <c r="BQ3718" s="197">
        <f>+AH3748</f>
        <v>0</v>
      </c>
      <c r="BR3718" s="197">
        <f>+AI3748</f>
        <v>0</v>
      </c>
      <c r="BS3718" s="296" t="str">
        <f>+Y3749</f>
        <v>Ⅰ</v>
      </c>
      <c r="BT3718" s="296" t="str">
        <f>+AC3749</f>
        <v>Ⅰ</v>
      </c>
      <c r="BU3718" s="296" t="str">
        <f>+AG3749</f>
        <v>Ⅰ</v>
      </c>
      <c r="BV3718" s="296" t="str">
        <f>+Y3750</f>
        <v>Ⅰ</v>
      </c>
      <c r="BW3718" s="164" t="str">
        <f>IF(Y3745&gt;0,R3720,"")</f>
        <v/>
      </c>
      <c r="BX3718" s="165" t="str">
        <f>IF(Z3745&gt;0,"",IF(AA3745&gt;0,R3720,""))</f>
        <v/>
      </c>
      <c r="BY3718" s="165" t="str">
        <f>IF(Y3745+Z3745&gt;0,"",IF(AA3745&gt;0,R3720,""))</f>
        <v/>
      </c>
      <c r="BZ3718" s="165" t="str">
        <f>IF(Y3745+Z3745+AA3745&gt;0,"",IF(AB3745&gt;0,R3720,""))</f>
        <v/>
      </c>
      <c r="CA3718" s="166">
        <f t="shared" ref="CA3718" si="1721">+AC3744</f>
        <v>0</v>
      </c>
      <c r="CB3718" s="166">
        <f t="shared" ref="CB3718" si="1722">+AD3744</f>
        <v>0</v>
      </c>
      <c r="CC3718" s="166">
        <f t="shared" ref="CC3718" si="1723">+AE3744</f>
        <v>0</v>
      </c>
      <c r="CD3718" s="166">
        <f t="shared" ref="CD3718" si="1724">+AF3744</f>
        <v>0</v>
      </c>
      <c r="CE3718" s="166">
        <f t="shared" ref="CE3718" si="1725">+AG3744</f>
        <v>0</v>
      </c>
      <c r="CF3718" s="166">
        <f t="shared" ref="CF3718" si="1726">+AH3744</f>
        <v>0</v>
      </c>
      <c r="CG3718" s="166">
        <f t="shared" ref="CG3718" si="1727">+AI3744</f>
        <v>0</v>
      </c>
      <c r="CH3718" s="166">
        <f t="shared" ref="CH3718" si="1728">+AJ3744</f>
        <v>0</v>
      </c>
    </row>
    <row r="3719" spans="2:86" ht="12" customHeight="1" x14ac:dyDescent="0.15">
      <c r="B3719" s="1057" t="s">
        <v>219</v>
      </c>
      <c r="C3719" s="1059"/>
      <c r="D3719" s="1060"/>
      <c r="E3719" s="1061"/>
      <c r="F3719" s="1061"/>
      <c r="G3719" s="1061"/>
      <c r="H3719" s="1061"/>
      <c r="I3719" s="1061"/>
      <c r="J3719" s="1062"/>
      <c r="K3719" s="1067" t="s">
        <v>453</v>
      </c>
      <c r="L3719" s="1068"/>
      <c r="M3719" s="1068"/>
      <c r="N3719" s="1068"/>
      <c r="O3719" s="1068"/>
      <c r="P3719" s="1068"/>
      <c r="Q3719" s="1068"/>
      <c r="R3719" s="1068"/>
      <c r="S3719" s="1068"/>
      <c r="T3719" s="1068"/>
      <c r="U3719" s="1068"/>
      <c r="V3719" s="1068"/>
      <c r="W3719" s="1068"/>
      <c r="X3719" s="1068"/>
      <c r="Y3719" s="1068"/>
      <c r="Z3719" s="1068"/>
      <c r="AA3719" s="1068"/>
      <c r="AB3719" s="1068"/>
      <c r="AC3719" s="1068"/>
      <c r="AD3719" s="1068"/>
      <c r="AE3719" s="1068"/>
      <c r="AF3719" s="1068"/>
      <c r="AG3719" s="1068"/>
      <c r="AH3719" s="1068"/>
      <c r="AI3719" s="1068"/>
      <c r="AJ3719" s="1068"/>
      <c r="AK3719" s="1068"/>
      <c r="AL3719" s="1068"/>
      <c r="AM3719" s="1068"/>
      <c r="AN3719" s="1068"/>
      <c r="AO3719" s="1069"/>
      <c r="AP3719" s="3"/>
    </row>
    <row r="3720" spans="2:86" ht="12" customHeight="1" x14ac:dyDescent="0.15">
      <c r="B3720" s="1058"/>
      <c r="C3720" s="1063"/>
      <c r="D3720" s="1061"/>
      <c r="E3720" s="1061"/>
      <c r="F3720" s="1061"/>
      <c r="G3720" s="1061"/>
      <c r="H3720" s="1061"/>
      <c r="I3720" s="1061"/>
      <c r="J3720" s="1062"/>
      <c r="K3720" s="1040" t="s">
        <v>218</v>
      </c>
      <c r="L3720" s="1041"/>
      <c r="M3720" s="1042"/>
      <c r="N3720" s="1034" t="s">
        <v>795</v>
      </c>
      <c r="O3720" s="1035"/>
      <c r="P3720" s="1040" t="s">
        <v>454</v>
      </c>
      <c r="Q3720" s="1042"/>
      <c r="R3720" s="1070">
        <f>'様式A-2'!C91</f>
        <v>10.6</v>
      </c>
      <c r="S3720" s="1071"/>
      <c r="T3720" s="1072"/>
      <c r="U3720" s="1073" t="s">
        <v>455</v>
      </c>
      <c r="V3720" s="1074"/>
      <c r="W3720" s="1073" t="s">
        <v>456</v>
      </c>
      <c r="X3720" s="1074"/>
      <c r="Y3720" s="1042" t="s">
        <v>217</v>
      </c>
      <c r="Z3720" s="1016"/>
      <c r="AA3720" s="1016"/>
      <c r="AB3720" s="1016"/>
      <c r="AC3720" s="1073" t="s">
        <v>457</v>
      </c>
      <c r="AD3720" s="1079"/>
      <c r="AE3720" s="1079"/>
      <c r="AF3720" s="1079"/>
      <c r="AG3720" s="1079"/>
      <c r="AH3720" s="1079"/>
      <c r="AI3720" s="1079"/>
      <c r="AJ3720" s="1074"/>
      <c r="AK3720" s="1073" t="s">
        <v>458</v>
      </c>
      <c r="AL3720" s="1079"/>
      <c r="AM3720" s="1079"/>
      <c r="AN3720" s="1081"/>
      <c r="AO3720" s="1082"/>
      <c r="AP3720" s="3"/>
      <c r="AV3720" s="167"/>
      <c r="AW3720" s="221"/>
      <c r="AX3720" s="167"/>
      <c r="AY3720" s="167"/>
      <c r="AZ3720" s="167"/>
      <c r="BA3720" s="167"/>
      <c r="BB3720" s="167"/>
      <c r="BC3720" s="167"/>
      <c r="BD3720" s="167"/>
    </row>
    <row r="3721" spans="2:86" ht="12" customHeight="1" x14ac:dyDescent="0.15">
      <c r="B3721" s="1058"/>
      <c r="C3721" s="1063"/>
      <c r="D3721" s="1061"/>
      <c r="E3721" s="1061"/>
      <c r="F3721" s="1061"/>
      <c r="G3721" s="1061"/>
      <c r="H3721" s="1061"/>
      <c r="I3721" s="1061"/>
      <c r="J3721" s="1062"/>
      <c r="K3721" s="1016" t="s">
        <v>459</v>
      </c>
      <c r="L3721" s="1016" t="s">
        <v>199</v>
      </c>
      <c r="M3721" s="1016"/>
      <c r="N3721" s="1016" t="s">
        <v>198</v>
      </c>
      <c r="O3721" s="1016"/>
      <c r="P3721" s="1016" t="s">
        <v>460</v>
      </c>
      <c r="Q3721" s="1016"/>
      <c r="R3721" s="1016" t="s">
        <v>6</v>
      </c>
      <c r="S3721" s="1016"/>
      <c r="T3721" s="1016"/>
      <c r="U3721" s="1075"/>
      <c r="V3721" s="1076"/>
      <c r="W3721" s="1075"/>
      <c r="X3721" s="1076"/>
      <c r="Y3721" s="1042"/>
      <c r="Z3721" s="1016"/>
      <c r="AA3721" s="1016"/>
      <c r="AB3721" s="1016"/>
      <c r="AC3721" s="1077"/>
      <c r="AD3721" s="1080"/>
      <c r="AE3721" s="1080"/>
      <c r="AF3721" s="1080"/>
      <c r="AG3721" s="1080"/>
      <c r="AH3721" s="1080"/>
      <c r="AI3721" s="1080"/>
      <c r="AJ3721" s="1078"/>
      <c r="AK3721" s="1075"/>
      <c r="AL3721" s="1083"/>
      <c r="AM3721" s="1083"/>
      <c r="AN3721" s="1084"/>
      <c r="AO3721" s="1085"/>
      <c r="AP3721" s="3"/>
      <c r="AV3721" s="167"/>
      <c r="AW3721" s="167"/>
      <c r="AX3721" s="167"/>
      <c r="AY3721" s="167"/>
      <c r="AZ3721" s="167"/>
      <c r="BA3721" s="167"/>
      <c r="BB3721" s="167"/>
      <c r="BC3721" s="167"/>
      <c r="BD3721" s="167"/>
    </row>
    <row r="3722" spans="2:86" ht="12" customHeight="1" x14ac:dyDescent="0.15">
      <c r="B3722" s="1058"/>
      <c r="C3722" s="1063"/>
      <c r="D3722" s="1061"/>
      <c r="E3722" s="1061"/>
      <c r="F3722" s="1061"/>
      <c r="G3722" s="1061"/>
      <c r="H3722" s="1061"/>
      <c r="I3722" s="1061"/>
      <c r="J3722" s="1062"/>
      <c r="K3722" s="1016"/>
      <c r="L3722" s="1016"/>
      <c r="M3722" s="1016"/>
      <c r="N3722" s="1016"/>
      <c r="O3722" s="1016"/>
      <c r="P3722" s="1016"/>
      <c r="Q3722" s="1016"/>
      <c r="R3722" s="1016"/>
      <c r="S3722" s="1016"/>
      <c r="T3722" s="1016"/>
      <c r="U3722" s="1075"/>
      <c r="V3722" s="1076"/>
      <c r="W3722" s="1075"/>
      <c r="X3722" s="1076"/>
      <c r="Y3722" s="1042" t="s">
        <v>461</v>
      </c>
      <c r="Z3722" s="1016"/>
      <c r="AA3722" s="1016"/>
      <c r="AB3722" s="1016"/>
      <c r="AC3722" s="1016" t="s">
        <v>462</v>
      </c>
      <c r="AD3722" s="1016"/>
      <c r="AE3722" s="1016"/>
      <c r="AF3722" s="1016"/>
      <c r="AG3722" s="1016" t="s">
        <v>463</v>
      </c>
      <c r="AH3722" s="1016"/>
      <c r="AI3722" s="1016"/>
      <c r="AJ3722" s="1016"/>
      <c r="AK3722" s="1075"/>
      <c r="AL3722" s="1083"/>
      <c r="AM3722" s="1083"/>
      <c r="AN3722" s="1084"/>
      <c r="AO3722" s="1085"/>
      <c r="AP3722" s="3"/>
      <c r="AV3722" s="167"/>
      <c r="AW3722" s="167"/>
      <c r="AX3722" s="167"/>
      <c r="AY3722" s="167"/>
      <c r="AZ3722" s="167"/>
      <c r="BA3722" s="167"/>
      <c r="BB3722" s="167"/>
      <c r="BC3722" s="167"/>
      <c r="BD3722" s="167"/>
    </row>
    <row r="3723" spans="2:86" ht="12" customHeight="1" x14ac:dyDescent="0.15">
      <c r="B3723" s="1058"/>
      <c r="C3723" s="1063"/>
      <c r="D3723" s="1061"/>
      <c r="E3723" s="1061"/>
      <c r="F3723" s="1061"/>
      <c r="G3723" s="1061"/>
      <c r="H3723" s="1061"/>
      <c r="I3723" s="1061"/>
      <c r="J3723" s="1062"/>
      <c r="K3723" s="1016"/>
      <c r="L3723" s="1016"/>
      <c r="M3723" s="1016"/>
      <c r="N3723" s="1016"/>
      <c r="O3723" s="1016"/>
      <c r="P3723" s="1016"/>
      <c r="Q3723" s="1016"/>
      <c r="R3723" s="1016"/>
      <c r="S3723" s="1016"/>
      <c r="T3723" s="1016"/>
      <c r="U3723" s="1077"/>
      <c r="V3723" s="1078"/>
      <c r="W3723" s="1077"/>
      <c r="X3723" s="1078"/>
      <c r="Y3723" s="191" t="s">
        <v>32</v>
      </c>
      <c r="Z3723" s="187" t="s">
        <v>33</v>
      </c>
      <c r="AA3723" s="187" t="s">
        <v>464</v>
      </c>
      <c r="AB3723" s="187" t="s">
        <v>465</v>
      </c>
      <c r="AC3723" s="187" t="s">
        <v>32</v>
      </c>
      <c r="AD3723" s="187" t="s">
        <v>33</v>
      </c>
      <c r="AE3723" s="187" t="s">
        <v>464</v>
      </c>
      <c r="AF3723" s="187" t="s">
        <v>465</v>
      </c>
      <c r="AG3723" s="187" t="s">
        <v>32</v>
      </c>
      <c r="AH3723" s="187" t="s">
        <v>33</v>
      </c>
      <c r="AI3723" s="187" t="s">
        <v>464</v>
      </c>
      <c r="AJ3723" s="187" t="s">
        <v>465</v>
      </c>
      <c r="AK3723" s="1077"/>
      <c r="AL3723" s="1080"/>
      <c r="AM3723" s="1080"/>
      <c r="AN3723" s="1086"/>
      <c r="AO3723" s="1087"/>
      <c r="AP3723" s="3"/>
      <c r="AV3723" s="167"/>
      <c r="AW3723" s="167"/>
      <c r="AX3723" s="167"/>
      <c r="AY3723" s="167"/>
      <c r="AZ3723" s="167"/>
      <c r="BA3723" s="167"/>
      <c r="BB3723" s="167"/>
      <c r="BC3723" s="167"/>
      <c r="BD3723" s="167"/>
    </row>
    <row r="3724" spans="2:86" ht="12" customHeight="1" x14ac:dyDescent="0.15">
      <c r="B3724" s="1058"/>
      <c r="C3724" s="1063"/>
      <c r="D3724" s="1061"/>
      <c r="E3724" s="1061"/>
      <c r="F3724" s="1061"/>
      <c r="G3724" s="1061"/>
      <c r="H3724" s="1061"/>
      <c r="I3724" s="1061"/>
      <c r="J3724" s="1062"/>
      <c r="K3724" s="192">
        <v>1</v>
      </c>
      <c r="L3724" s="1038" t="s">
        <v>331</v>
      </c>
      <c r="M3724" s="1039"/>
      <c r="N3724" s="1038" t="s">
        <v>354</v>
      </c>
      <c r="O3724" s="1039"/>
      <c r="P3724" s="1034" t="s">
        <v>332</v>
      </c>
      <c r="Q3724" s="1036"/>
      <c r="R3724" s="408" t="s">
        <v>532</v>
      </c>
      <c r="S3724" s="408"/>
      <c r="T3724" s="408"/>
      <c r="U3724" s="1034" t="s">
        <v>1648</v>
      </c>
      <c r="V3724" s="1036"/>
      <c r="W3724" s="1034" t="s">
        <v>551</v>
      </c>
      <c r="X3724" s="1035"/>
      <c r="Y3724" s="286"/>
      <c r="Z3724" s="286"/>
      <c r="AA3724" s="286"/>
      <c r="AB3724" s="286"/>
      <c r="AC3724" s="223"/>
      <c r="AD3724" s="223"/>
      <c r="AE3724" s="223"/>
      <c r="AF3724" s="223"/>
      <c r="AG3724" s="223"/>
      <c r="AH3724" s="223"/>
      <c r="AI3724" s="223"/>
      <c r="AJ3724" s="223"/>
      <c r="AK3724" s="1038"/>
      <c r="AL3724" s="1056"/>
      <c r="AM3724" s="1056"/>
      <c r="AN3724" s="799"/>
      <c r="AO3724" s="800"/>
      <c r="AP3724" s="3"/>
      <c r="AQ3724" s="222">
        <f>IF(P3724="材質劣化",2,IF(P3724="漏水",3,1))</f>
        <v>2</v>
      </c>
      <c r="AV3724" s="167"/>
      <c r="AW3724" s="167"/>
      <c r="AX3724" s="167"/>
      <c r="AY3724" s="167"/>
      <c r="AZ3724" s="167"/>
      <c r="BA3724" s="167"/>
      <c r="BB3724" s="167"/>
      <c r="BC3724" s="167"/>
      <c r="BD3724" s="167"/>
    </row>
    <row r="3725" spans="2:86" ht="12" customHeight="1" x14ac:dyDescent="0.15">
      <c r="B3725" s="1058"/>
      <c r="C3725" s="1063"/>
      <c r="D3725" s="1061"/>
      <c r="E3725" s="1061"/>
      <c r="F3725" s="1061"/>
      <c r="G3725" s="1061"/>
      <c r="H3725" s="1061"/>
      <c r="I3725" s="1061"/>
      <c r="J3725" s="1062"/>
      <c r="K3725" s="192"/>
      <c r="L3725" s="1038"/>
      <c r="M3725" s="1039"/>
      <c r="N3725" s="1038"/>
      <c r="O3725" s="1039"/>
      <c r="P3725" s="1034"/>
      <c r="Q3725" s="1036"/>
      <c r="R3725" s="408"/>
      <c r="S3725" s="408"/>
      <c r="T3725" s="408"/>
      <c r="U3725" s="1034"/>
      <c r="V3725" s="1036"/>
      <c r="W3725" s="1034"/>
      <c r="X3725" s="1035"/>
      <c r="Y3725" s="286"/>
      <c r="Z3725" s="286"/>
      <c r="AA3725" s="286"/>
      <c r="AB3725" s="286"/>
      <c r="AC3725" s="223"/>
      <c r="AD3725" s="223"/>
      <c r="AE3725" s="223"/>
      <c r="AF3725" s="223"/>
      <c r="AG3725" s="223"/>
      <c r="AH3725" s="223"/>
      <c r="AI3725" s="223"/>
      <c r="AJ3725" s="223"/>
      <c r="AK3725" s="1052"/>
      <c r="AL3725" s="1053"/>
      <c r="AM3725" s="1053"/>
      <c r="AN3725" s="1054"/>
      <c r="AO3725" s="1055"/>
      <c r="AP3725" s="3"/>
      <c r="AQ3725" s="222">
        <f t="shared" ref="AQ3725:AQ3743" si="1729">IF(P3725="材質劣化",2,IF(P3725="漏水",3,1))</f>
        <v>1</v>
      </c>
      <c r="AV3725" s="167"/>
      <c r="AW3725" s="167"/>
      <c r="AX3725" s="167"/>
      <c r="AY3725" s="167"/>
      <c r="AZ3725" s="167"/>
      <c r="BA3725" s="167"/>
      <c r="BB3725" s="167"/>
      <c r="BC3725" s="167"/>
      <c r="BD3725" s="167"/>
    </row>
    <row r="3726" spans="2:86" ht="12" customHeight="1" x14ac:dyDescent="0.15">
      <c r="B3726" s="1058"/>
      <c r="C3726" s="1063"/>
      <c r="D3726" s="1061"/>
      <c r="E3726" s="1061"/>
      <c r="F3726" s="1061"/>
      <c r="G3726" s="1061"/>
      <c r="H3726" s="1061"/>
      <c r="I3726" s="1061"/>
      <c r="J3726" s="1062"/>
      <c r="K3726" s="192"/>
      <c r="L3726" s="1038"/>
      <c r="M3726" s="1039"/>
      <c r="N3726" s="1038"/>
      <c r="O3726" s="1039"/>
      <c r="P3726" s="1034"/>
      <c r="Q3726" s="1036"/>
      <c r="R3726" s="408"/>
      <c r="S3726" s="408"/>
      <c r="T3726" s="408"/>
      <c r="U3726" s="1034"/>
      <c r="V3726" s="1036"/>
      <c r="W3726" s="1034"/>
      <c r="X3726" s="1035"/>
      <c r="Y3726" s="286"/>
      <c r="Z3726" s="286"/>
      <c r="AA3726" s="286"/>
      <c r="AB3726" s="286"/>
      <c r="AC3726" s="223"/>
      <c r="AD3726" s="223"/>
      <c r="AE3726" s="223"/>
      <c r="AF3726" s="223"/>
      <c r="AG3726" s="223"/>
      <c r="AH3726" s="223"/>
      <c r="AI3726" s="223"/>
      <c r="AJ3726" s="223"/>
      <c r="AK3726" s="1052"/>
      <c r="AL3726" s="1053"/>
      <c r="AM3726" s="1053"/>
      <c r="AN3726" s="1054"/>
      <c r="AO3726" s="1055"/>
      <c r="AP3726" s="3"/>
      <c r="AQ3726" s="222">
        <f t="shared" si="1729"/>
        <v>1</v>
      </c>
      <c r="AV3726" s="167"/>
      <c r="AW3726" s="167"/>
      <c r="AX3726" s="167"/>
      <c r="AY3726" s="167"/>
      <c r="AZ3726" s="167"/>
      <c r="BA3726" s="167"/>
      <c r="BB3726" s="167"/>
      <c r="BC3726" s="167"/>
      <c r="BD3726" s="167"/>
    </row>
    <row r="3727" spans="2:86" ht="12" customHeight="1" x14ac:dyDescent="0.15">
      <c r="B3727" s="1058"/>
      <c r="C3727" s="1063"/>
      <c r="D3727" s="1061"/>
      <c r="E3727" s="1061"/>
      <c r="F3727" s="1061"/>
      <c r="G3727" s="1061"/>
      <c r="H3727" s="1061"/>
      <c r="I3727" s="1061"/>
      <c r="J3727" s="1062"/>
      <c r="K3727" s="192"/>
      <c r="L3727" s="1038"/>
      <c r="M3727" s="1039"/>
      <c r="N3727" s="1038"/>
      <c r="O3727" s="1039"/>
      <c r="P3727" s="1034"/>
      <c r="Q3727" s="1036"/>
      <c r="R3727" s="408"/>
      <c r="S3727" s="408"/>
      <c r="T3727" s="408"/>
      <c r="U3727" s="1034"/>
      <c r="V3727" s="1036"/>
      <c r="W3727" s="1034"/>
      <c r="X3727" s="1035"/>
      <c r="Y3727" s="286"/>
      <c r="Z3727" s="286"/>
      <c r="AA3727" s="286"/>
      <c r="AB3727" s="286"/>
      <c r="AC3727" s="223"/>
      <c r="AD3727" s="223"/>
      <c r="AE3727" s="223"/>
      <c r="AF3727" s="223"/>
      <c r="AG3727" s="223"/>
      <c r="AH3727" s="223"/>
      <c r="AI3727" s="223"/>
      <c r="AJ3727" s="223"/>
      <c r="AK3727" s="1052"/>
      <c r="AL3727" s="1053"/>
      <c r="AM3727" s="1053"/>
      <c r="AN3727" s="1054"/>
      <c r="AO3727" s="1055"/>
      <c r="AP3727" s="3"/>
      <c r="AQ3727" s="222">
        <f t="shared" si="1729"/>
        <v>1</v>
      </c>
      <c r="AV3727" s="167"/>
      <c r="AW3727" s="167"/>
      <c r="AX3727" s="167"/>
      <c r="AY3727" s="167"/>
      <c r="AZ3727" s="167"/>
      <c r="BA3727" s="167"/>
      <c r="BB3727" s="167"/>
      <c r="BC3727" s="167"/>
      <c r="BD3727" s="167"/>
    </row>
    <row r="3728" spans="2:86" ht="12" customHeight="1" x14ac:dyDescent="0.15">
      <c r="B3728" s="1058"/>
      <c r="C3728" s="1063"/>
      <c r="D3728" s="1061"/>
      <c r="E3728" s="1061"/>
      <c r="F3728" s="1061"/>
      <c r="G3728" s="1061"/>
      <c r="H3728" s="1061"/>
      <c r="I3728" s="1061"/>
      <c r="J3728" s="1062"/>
      <c r="K3728" s="192"/>
      <c r="L3728" s="1038"/>
      <c r="M3728" s="1039"/>
      <c r="N3728" s="1038"/>
      <c r="O3728" s="1039"/>
      <c r="P3728" s="1034"/>
      <c r="Q3728" s="1036"/>
      <c r="R3728" s="408"/>
      <c r="S3728" s="408"/>
      <c r="T3728" s="408"/>
      <c r="U3728" s="1034"/>
      <c r="V3728" s="1036"/>
      <c r="W3728" s="1034"/>
      <c r="X3728" s="1035"/>
      <c r="Y3728" s="286"/>
      <c r="Z3728" s="286"/>
      <c r="AA3728" s="286"/>
      <c r="AB3728" s="286"/>
      <c r="AC3728" s="223"/>
      <c r="AD3728" s="223"/>
      <c r="AE3728" s="223"/>
      <c r="AF3728" s="223"/>
      <c r="AG3728" s="223"/>
      <c r="AH3728" s="223"/>
      <c r="AI3728" s="223"/>
      <c r="AJ3728" s="223"/>
      <c r="AK3728" s="1052"/>
      <c r="AL3728" s="1053"/>
      <c r="AM3728" s="1053"/>
      <c r="AN3728" s="1054"/>
      <c r="AO3728" s="1055"/>
      <c r="AP3728" s="3"/>
      <c r="AQ3728" s="222">
        <f t="shared" si="1729"/>
        <v>1</v>
      </c>
      <c r="AV3728" s="167"/>
      <c r="AW3728" s="167"/>
      <c r="AX3728" s="167"/>
      <c r="AY3728" s="167"/>
      <c r="AZ3728" s="167"/>
      <c r="BA3728" s="167"/>
      <c r="BB3728" s="167"/>
      <c r="BC3728" s="167"/>
      <c r="BD3728" s="167"/>
    </row>
    <row r="3729" spans="2:56" ht="12" customHeight="1" x14ac:dyDescent="0.15">
      <c r="B3729" s="1058"/>
      <c r="C3729" s="1063"/>
      <c r="D3729" s="1061"/>
      <c r="E3729" s="1061"/>
      <c r="F3729" s="1061"/>
      <c r="G3729" s="1061"/>
      <c r="H3729" s="1061"/>
      <c r="I3729" s="1061"/>
      <c r="J3729" s="1062"/>
      <c r="K3729" s="192"/>
      <c r="L3729" s="1038"/>
      <c r="M3729" s="1039"/>
      <c r="N3729" s="1038"/>
      <c r="O3729" s="1039"/>
      <c r="P3729" s="1034"/>
      <c r="Q3729" s="1036"/>
      <c r="R3729" s="408"/>
      <c r="S3729" s="408"/>
      <c r="T3729" s="408"/>
      <c r="U3729" s="1034"/>
      <c r="V3729" s="1036"/>
      <c r="W3729" s="1034"/>
      <c r="X3729" s="1035"/>
      <c r="Y3729" s="286"/>
      <c r="Z3729" s="286"/>
      <c r="AA3729" s="286"/>
      <c r="AB3729" s="286"/>
      <c r="AC3729" s="223"/>
      <c r="AD3729" s="223"/>
      <c r="AE3729" s="223"/>
      <c r="AF3729" s="223"/>
      <c r="AG3729" s="223"/>
      <c r="AH3729" s="223"/>
      <c r="AI3729" s="223"/>
      <c r="AJ3729" s="223"/>
      <c r="AK3729" s="1052"/>
      <c r="AL3729" s="1053"/>
      <c r="AM3729" s="1053"/>
      <c r="AN3729" s="1054"/>
      <c r="AO3729" s="1055"/>
      <c r="AP3729" s="3"/>
      <c r="AQ3729" s="222">
        <f t="shared" si="1729"/>
        <v>1</v>
      </c>
      <c r="AV3729" s="167"/>
      <c r="AW3729" s="167"/>
      <c r="AX3729" s="167"/>
      <c r="AY3729" s="167"/>
      <c r="AZ3729" s="167"/>
      <c r="BA3729" s="167"/>
      <c r="BB3729" s="167"/>
      <c r="BC3729" s="167"/>
      <c r="BD3729" s="167"/>
    </row>
    <row r="3730" spans="2:56" s="162" customFormat="1" ht="12" customHeight="1" x14ac:dyDescent="0.15">
      <c r="B3730" s="1058"/>
      <c r="C3730" s="1063"/>
      <c r="D3730" s="1061"/>
      <c r="E3730" s="1061"/>
      <c r="F3730" s="1061"/>
      <c r="G3730" s="1061"/>
      <c r="H3730" s="1061"/>
      <c r="I3730" s="1061"/>
      <c r="J3730" s="1062"/>
      <c r="K3730" s="192"/>
      <c r="L3730" s="1038"/>
      <c r="M3730" s="1039"/>
      <c r="N3730" s="1038"/>
      <c r="O3730" s="1039"/>
      <c r="P3730" s="1034"/>
      <c r="Q3730" s="1036"/>
      <c r="R3730" s="408"/>
      <c r="S3730" s="408"/>
      <c r="T3730" s="408"/>
      <c r="U3730" s="1034"/>
      <c r="V3730" s="1036"/>
      <c r="W3730" s="1034"/>
      <c r="X3730" s="1035"/>
      <c r="Y3730" s="286"/>
      <c r="Z3730" s="286"/>
      <c r="AA3730" s="286"/>
      <c r="AB3730" s="286"/>
      <c r="AC3730" s="223"/>
      <c r="AD3730" s="223"/>
      <c r="AE3730" s="223"/>
      <c r="AF3730" s="223"/>
      <c r="AG3730" s="223"/>
      <c r="AH3730" s="223"/>
      <c r="AI3730" s="223"/>
      <c r="AJ3730" s="223"/>
      <c r="AK3730" s="1034"/>
      <c r="AL3730" s="1035"/>
      <c r="AM3730" s="1035"/>
      <c r="AN3730" s="788"/>
      <c r="AO3730" s="789"/>
      <c r="AP3730" s="3"/>
      <c r="AQ3730" s="222">
        <f t="shared" si="1729"/>
        <v>1</v>
      </c>
    </row>
    <row r="3731" spans="2:56" s="162" customFormat="1" ht="12" customHeight="1" x14ac:dyDescent="0.15">
      <c r="B3731" s="1058"/>
      <c r="C3731" s="1063"/>
      <c r="D3731" s="1061"/>
      <c r="E3731" s="1061"/>
      <c r="F3731" s="1061"/>
      <c r="G3731" s="1061"/>
      <c r="H3731" s="1061"/>
      <c r="I3731" s="1061"/>
      <c r="J3731" s="1062"/>
      <c r="K3731" s="192"/>
      <c r="L3731" s="1038"/>
      <c r="M3731" s="1039"/>
      <c r="N3731" s="1038"/>
      <c r="O3731" s="1039"/>
      <c r="P3731" s="1034"/>
      <c r="Q3731" s="1036"/>
      <c r="R3731" s="408"/>
      <c r="S3731" s="408"/>
      <c r="T3731" s="408"/>
      <c r="U3731" s="1034"/>
      <c r="V3731" s="1036"/>
      <c r="W3731" s="1034"/>
      <c r="X3731" s="1035"/>
      <c r="Y3731" s="286"/>
      <c r="Z3731" s="286"/>
      <c r="AA3731" s="286"/>
      <c r="AB3731" s="286"/>
      <c r="AC3731" s="223"/>
      <c r="AD3731" s="223"/>
      <c r="AE3731" s="223"/>
      <c r="AF3731" s="223"/>
      <c r="AG3731" s="223"/>
      <c r="AH3731" s="223"/>
      <c r="AI3731" s="223"/>
      <c r="AJ3731" s="223"/>
      <c r="AK3731" s="1034"/>
      <c r="AL3731" s="1035"/>
      <c r="AM3731" s="1035"/>
      <c r="AN3731" s="788"/>
      <c r="AO3731" s="789"/>
      <c r="AP3731" s="3"/>
      <c r="AQ3731" s="222">
        <f t="shared" si="1729"/>
        <v>1</v>
      </c>
    </row>
    <row r="3732" spans="2:56" s="162" customFormat="1" ht="12" customHeight="1" x14ac:dyDescent="0.15">
      <c r="B3732" s="1058"/>
      <c r="C3732" s="1063"/>
      <c r="D3732" s="1061"/>
      <c r="E3732" s="1061"/>
      <c r="F3732" s="1061"/>
      <c r="G3732" s="1061"/>
      <c r="H3732" s="1061"/>
      <c r="I3732" s="1061"/>
      <c r="J3732" s="1062"/>
      <c r="K3732" s="192"/>
      <c r="L3732" s="1038"/>
      <c r="M3732" s="1039"/>
      <c r="N3732" s="1038"/>
      <c r="O3732" s="1039"/>
      <c r="P3732" s="1034"/>
      <c r="Q3732" s="1036"/>
      <c r="R3732" s="408"/>
      <c r="S3732" s="408"/>
      <c r="T3732" s="408"/>
      <c r="U3732" s="1034"/>
      <c r="V3732" s="1036"/>
      <c r="W3732" s="1034"/>
      <c r="X3732" s="1035"/>
      <c r="Y3732" s="286"/>
      <c r="Z3732" s="286"/>
      <c r="AA3732" s="286"/>
      <c r="AB3732" s="286"/>
      <c r="AC3732" s="223"/>
      <c r="AD3732" s="223"/>
      <c r="AE3732" s="223"/>
      <c r="AF3732" s="223"/>
      <c r="AG3732" s="223"/>
      <c r="AH3732" s="223"/>
      <c r="AI3732" s="223"/>
      <c r="AJ3732" s="223"/>
      <c r="AK3732" s="1034"/>
      <c r="AL3732" s="1035"/>
      <c r="AM3732" s="1035"/>
      <c r="AN3732" s="788"/>
      <c r="AO3732" s="789"/>
      <c r="AP3732" s="3"/>
      <c r="AQ3732" s="222">
        <f t="shared" si="1729"/>
        <v>1</v>
      </c>
    </row>
    <row r="3733" spans="2:56" s="162" customFormat="1" ht="12" customHeight="1" x14ac:dyDescent="0.15">
      <c r="B3733" s="1058"/>
      <c r="C3733" s="1063"/>
      <c r="D3733" s="1061"/>
      <c r="E3733" s="1061"/>
      <c r="F3733" s="1061"/>
      <c r="G3733" s="1061"/>
      <c r="H3733" s="1061"/>
      <c r="I3733" s="1061"/>
      <c r="J3733" s="1062"/>
      <c r="K3733" s="192"/>
      <c r="L3733" s="1038"/>
      <c r="M3733" s="1039"/>
      <c r="N3733" s="1038"/>
      <c r="O3733" s="1039"/>
      <c r="P3733" s="1034"/>
      <c r="Q3733" s="1036"/>
      <c r="R3733" s="408"/>
      <c r="S3733" s="408"/>
      <c r="T3733" s="408"/>
      <c r="U3733" s="1034"/>
      <c r="V3733" s="1036"/>
      <c r="W3733" s="1034"/>
      <c r="X3733" s="1035"/>
      <c r="Y3733" s="286"/>
      <c r="Z3733" s="286"/>
      <c r="AA3733" s="286"/>
      <c r="AB3733" s="286"/>
      <c r="AC3733" s="223"/>
      <c r="AD3733" s="223"/>
      <c r="AE3733" s="223"/>
      <c r="AF3733" s="223"/>
      <c r="AG3733" s="223"/>
      <c r="AH3733" s="223"/>
      <c r="AI3733" s="223"/>
      <c r="AJ3733" s="223"/>
      <c r="AK3733" s="1034"/>
      <c r="AL3733" s="1035"/>
      <c r="AM3733" s="1035"/>
      <c r="AN3733" s="788"/>
      <c r="AO3733" s="789"/>
      <c r="AP3733" s="3"/>
      <c r="AQ3733" s="222">
        <f t="shared" si="1729"/>
        <v>1</v>
      </c>
    </row>
    <row r="3734" spans="2:56" s="162" customFormat="1" ht="12" customHeight="1" x14ac:dyDescent="0.15">
      <c r="B3734" s="1058"/>
      <c r="C3734" s="1063"/>
      <c r="D3734" s="1061"/>
      <c r="E3734" s="1061"/>
      <c r="F3734" s="1061"/>
      <c r="G3734" s="1061"/>
      <c r="H3734" s="1061"/>
      <c r="I3734" s="1061"/>
      <c r="J3734" s="1062"/>
      <c r="K3734" s="192"/>
      <c r="L3734" s="1038"/>
      <c r="M3734" s="1039"/>
      <c r="N3734" s="1038"/>
      <c r="O3734" s="1039"/>
      <c r="P3734" s="1034"/>
      <c r="Q3734" s="1036"/>
      <c r="R3734" s="408"/>
      <c r="S3734" s="408"/>
      <c r="T3734" s="408"/>
      <c r="U3734" s="1034"/>
      <c r="V3734" s="1036"/>
      <c r="W3734" s="1034"/>
      <c r="X3734" s="1035"/>
      <c r="Y3734" s="286"/>
      <c r="Z3734" s="286"/>
      <c r="AA3734" s="286"/>
      <c r="AB3734" s="286"/>
      <c r="AC3734" s="223"/>
      <c r="AD3734" s="223"/>
      <c r="AE3734" s="223"/>
      <c r="AF3734" s="223"/>
      <c r="AG3734" s="223"/>
      <c r="AH3734" s="223"/>
      <c r="AI3734" s="223"/>
      <c r="AJ3734" s="223"/>
      <c r="AK3734" s="1034"/>
      <c r="AL3734" s="1035"/>
      <c r="AM3734" s="1035"/>
      <c r="AN3734" s="788"/>
      <c r="AO3734" s="789"/>
      <c r="AP3734" s="3"/>
      <c r="AQ3734" s="222">
        <f t="shared" si="1729"/>
        <v>1</v>
      </c>
    </row>
    <row r="3735" spans="2:56" s="162" customFormat="1" ht="12" customHeight="1" x14ac:dyDescent="0.15">
      <c r="B3735" s="1058"/>
      <c r="C3735" s="1063"/>
      <c r="D3735" s="1061"/>
      <c r="E3735" s="1061"/>
      <c r="F3735" s="1061"/>
      <c r="G3735" s="1061"/>
      <c r="H3735" s="1061"/>
      <c r="I3735" s="1061"/>
      <c r="J3735" s="1062"/>
      <c r="K3735" s="192"/>
      <c r="L3735" s="1038"/>
      <c r="M3735" s="1039"/>
      <c r="N3735" s="1038"/>
      <c r="O3735" s="1039"/>
      <c r="P3735" s="1034"/>
      <c r="Q3735" s="1036"/>
      <c r="R3735" s="408"/>
      <c r="S3735" s="408"/>
      <c r="T3735" s="408"/>
      <c r="U3735" s="1034"/>
      <c r="V3735" s="1036"/>
      <c r="W3735" s="1034"/>
      <c r="X3735" s="1035"/>
      <c r="Y3735" s="286"/>
      <c r="Z3735" s="286"/>
      <c r="AA3735" s="286"/>
      <c r="AB3735" s="286"/>
      <c r="AC3735" s="223"/>
      <c r="AD3735" s="223"/>
      <c r="AE3735" s="223"/>
      <c r="AF3735" s="223"/>
      <c r="AG3735" s="223"/>
      <c r="AH3735" s="223"/>
      <c r="AI3735" s="223"/>
      <c r="AJ3735" s="223"/>
      <c r="AK3735" s="1034"/>
      <c r="AL3735" s="1035"/>
      <c r="AM3735" s="1035"/>
      <c r="AN3735" s="788"/>
      <c r="AO3735" s="789"/>
      <c r="AP3735" s="3"/>
      <c r="AQ3735" s="222">
        <f t="shared" si="1729"/>
        <v>1</v>
      </c>
    </row>
    <row r="3736" spans="2:56" s="162" customFormat="1" ht="12" customHeight="1" x14ac:dyDescent="0.15">
      <c r="B3736" s="1058"/>
      <c r="C3736" s="1063"/>
      <c r="D3736" s="1061"/>
      <c r="E3736" s="1061"/>
      <c r="F3736" s="1061"/>
      <c r="G3736" s="1061"/>
      <c r="H3736" s="1061"/>
      <c r="I3736" s="1061"/>
      <c r="J3736" s="1062"/>
      <c r="K3736" s="192"/>
      <c r="L3736" s="1038"/>
      <c r="M3736" s="1039"/>
      <c r="N3736" s="1038"/>
      <c r="O3736" s="1039"/>
      <c r="P3736" s="1034"/>
      <c r="Q3736" s="1036"/>
      <c r="R3736" s="408"/>
      <c r="S3736" s="408"/>
      <c r="T3736" s="408"/>
      <c r="U3736" s="1034"/>
      <c r="V3736" s="1036"/>
      <c r="W3736" s="1034"/>
      <c r="X3736" s="1035"/>
      <c r="Y3736" s="286"/>
      <c r="Z3736" s="286"/>
      <c r="AA3736" s="286"/>
      <c r="AB3736" s="286"/>
      <c r="AC3736" s="223"/>
      <c r="AD3736" s="223"/>
      <c r="AE3736" s="223"/>
      <c r="AF3736" s="223"/>
      <c r="AG3736" s="223"/>
      <c r="AH3736" s="223"/>
      <c r="AI3736" s="223"/>
      <c r="AJ3736" s="223"/>
      <c r="AK3736" s="1034"/>
      <c r="AL3736" s="1035"/>
      <c r="AM3736" s="1035"/>
      <c r="AN3736" s="788"/>
      <c r="AO3736" s="789"/>
      <c r="AP3736" s="3"/>
      <c r="AQ3736" s="222">
        <f t="shared" si="1729"/>
        <v>1</v>
      </c>
    </row>
    <row r="3737" spans="2:56" s="162" customFormat="1" ht="12" customHeight="1" x14ac:dyDescent="0.15">
      <c r="B3737" s="1058"/>
      <c r="C3737" s="1063"/>
      <c r="D3737" s="1061"/>
      <c r="E3737" s="1061"/>
      <c r="F3737" s="1061"/>
      <c r="G3737" s="1061"/>
      <c r="H3737" s="1061"/>
      <c r="I3737" s="1061"/>
      <c r="J3737" s="1062"/>
      <c r="K3737" s="192"/>
      <c r="L3737" s="1038"/>
      <c r="M3737" s="1039"/>
      <c r="N3737" s="1038"/>
      <c r="O3737" s="1039"/>
      <c r="P3737" s="1034"/>
      <c r="Q3737" s="1036"/>
      <c r="R3737" s="408"/>
      <c r="S3737" s="408"/>
      <c r="T3737" s="408"/>
      <c r="U3737" s="1034"/>
      <c r="V3737" s="1036"/>
      <c r="W3737" s="1034"/>
      <c r="X3737" s="1035"/>
      <c r="Y3737" s="286"/>
      <c r="Z3737" s="286"/>
      <c r="AA3737" s="286"/>
      <c r="AB3737" s="286"/>
      <c r="AC3737" s="223"/>
      <c r="AD3737" s="223"/>
      <c r="AE3737" s="223"/>
      <c r="AF3737" s="223"/>
      <c r="AG3737" s="223"/>
      <c r="AH3737" s="223"/>
      <c r="AI3737" s="223"/>
      <c r="AJ3737" s="223"/>
      <c r="AK3737" s="1034"/>
      <c r="AL3737" s="1035"/>
      <c r="AM3737" s="1035"/>
      <c r="AN3737" s="788"/>
      <c r="AO3737" s="789"/>
      <c r="AP3737" s="3"/>
      <c r="AQ3737" s="222">
        <f t="shared" si="1729"/>
        <v>1</v>
      </c>
    </row>
    <row r="3738" spans="2:56" s="162" customFormat="1" ht="12" customHeight="1" x14ac:dyDescent="0.15">
      <c r="B3738" s="1058"/>
      <c r="C3738" s="1063"/>
      <c r="D3738" s="1061"/>
      <c r="E3738" s="1061"/>
      <c r="F3738" s="1061"/>
      <c r="G3738" s="1061"/>
      <c r="H3738" s="1061"/>
      <c r="I3738" s="1061"/>
      <c r="J3738" s="1062"/>
      <c r="K3738" s="192"/>
      <c r="L3738" s="1038"/>
      <c r="M3738" s="1039"/>
      <c r="N3738" s="1038"/>
      <c r="O3738" s="1039"/>
      <c r="P3738" s="1034"/>
      <c r="Q3738" s="1036"/>
      <c r="R3738" s="408"/>
      <c r="S3738" s="408"/>
      <c r="T3738" s="408"/>
      <c r="U3738" s="1034"/>
      <c r="V3738" s="1036"/>
      <c r="W3738" s="1034"/>
      <c r="X3738" s="1035"/>
      <c r="Y3738" s="286"/>
      <c r="Z3738" s="286"/>
      <c r="AA3738" s="286"/>
      <c r="AB3738" s="286"/>
      <c r="AC3738" s="223"/>
      <c r="AD3738" s="223"/>
      <c r="AE3738" s="223"/>
      <c r="AF3738" s="223"/>
      <c r="AG3738" s="223"/>
      <c r="AH3738" s="223"/>
      <c r="AI3738" s="223"/>
      <c r="AJ3738" s="223"/>
      <c r="AK3738" s="1034"/>
      <c r="AL3738" s="1035"/>
      <c r="AM3738" s="1035"/>
      <c r="AN3738" s="788"/>
      <c r="AO3738" s="789"/>
      <c r="AP3738" s="3"/>
      <c r="AQ3738" s="222">
        <f t="shared" si="1729"/>
        <v>1</v>
      </c>
    </row>
    <row r="3739" spans="2:56" s="162" customFormat="1" ht="12" customHeight="1" x14ac:dyDescent="0.15">
      <c r="B3739" s="1058"/>
      <c r="C3739" s="1063"/>
      <c r="D3739" s="1061"/>
      <c r="E3739" s="1061"/>
      <c r="F3739" s="1061"/>
      <c r="G3739" s="1061"/>
      <c r="H3739" s="1061"/>
      <c r="I3739" s="1061"/>
      <c r="J3739" s="1062"/>
      <c r="K3739" s="192"/>
      <c r="L3739" s="1038"/>
      <c r="M3739" s="1039"/>
      <c r="N3739" s="1038"/>
      <c r="O3739" s="1039"/>
      <c r="P3739" s="1034"/>
      <c r="Q3739" s="1036"/>
      <c r="R3739" s="408"/>
      <c r="S3739" s="408"/>
      <c r="T3739" s="408"/>
      <c r="U3739" s="1034"/>
      <c r="V3739" s="1036"/>
      <c r="W3739" s="1034"/>
      <c r="X3739" s="1035"/>
      <c r="Y3739" s="286"/>
      <c r="Z3739" s="286"/>
      <c r="AA3739" s="286"/>
      <c r="AB3739" s="286"/>
      <c r="AC3739" s="223"/>
      <c r="AD3739" s="223"/>
      <c r="AE3739" s="223"/>
      <c r="AF3739" s="223"/>
      <c r="AG3739" s="223"/>
      <c r="AH3739" s="223"/>
      <c r="AI3739" s="223"/>
      <c r="AJ3739" s="223"/>
      <c r="AK3739" s="1034"/>
      <c r="AL3739" s="1035"/>
      <c r="AM3739" s="1035"/>
      <c r="AN3739" s="788"/>
      <c r="AO3739" s="789"/>
      <c r="AP3739" s="3"/>
      <c r="AQ3739" s="222">
        <f t="shared" si="1729"/>
        <v>1</v>
      </c>
    </row>
    <row r="3740" spans="2:56" s="162" customFormat="1" ht="12" customHeight="1" x14ac:dyDescent="0.15">
      <c r="B3740" s="1058"/>
      <c r="C3740" s="1063"/>
      <c r="D3740" s="1061"/>
      <c r="E3740" s="1061"/>
      <c r="F3740" s="1061"/>
      <c r="G3740" s="1061"/>
      <c r="H3740" s="1061"/>
      <c r="I3740" s="1061"/>
      <c r="J3740" s="1062"/>
      <c r="K3740" s="192"/>
      <c r="L3740" s="1038"/>
      <c r="M3740" s="1039"/>
      <c r="N3740" s="1038"/>
      <c r="O3740" s="1039"/>
      <c r="P3740" s="1034"/>
      <c r="Q3740" s="1036"/>
      <c r="R3740" s="408"/>
      <c r="S3740" s="408"/>
      <c r="T3740" s="408"/>
      <c r="U3740" s="1034"/>
      <c r="V3740" s="1036"/>
      <c r="W3740" s="1034"/>
      <c r="X3740" s="1035"/>
      <c r="Y3740" s="286"/>
      <c r="Z3740" s="286"/>
      <c r="AA3740" s="286"/>
      <c r="AB3740" s="286"/>
      <c r="AC3740" s="223"/>
      <c r="AD3740" s="223"/>
      <c r="AE3740" s="223"/>
      <c r="AF3740" s="223"/>
      <c r="AG3740" s="223"/>
      <c r="AH3740" s="223"/>
      <c r="AI3740" s="223"/>
      <c r="AJ3740" s="223"/>
      <c r="AK3740" s="1034"/>
      <c r="AL3740" s="1035"/>
      <c r="AM3740" s="1035"/>
      <c r="AN3740" s="788"/>
      <c r="AO3740" s="789"/>
      <c r="AP3740" s="3"/>
      <c r="AQ3740" s="222">
        <f t="shared" si="1729"/>
        <v>1</v>
      </c>
    </row>
    <row r="3741" spans="2:56" s="162" customFormat="1" ht="12" customHeight="1" x14ac:dyDescent="0.15">
      <c r="B3741" s="1058"/>
      <c r="C3741" s="1063"/>
      <c r="D3741" s="1061"/>
      <c r="E3741" s="1061"/>
      <c r="F3741" s="1061"/>
      <c r="G3741" s="1061"/>
      <c r="H3741" s="1061"/>
      <c r="I3741" s="1061"/>
      <c r="J3741" s="1062"/>
      <c r="K3741" s="192"/>
      <c r="L3741" s="1038"/>
      <c r="M3741" s="1039"/>
      <c r="N3741" s="1038"/>
      <c r="O3741" s="1039"/>
      <c r="P3741" s="1034"/>
      <c r="Q3741" s="1036"/>
      <c r="R3741" s="408"/>
      <c r="S3741" s="408"/>
      <c r="T3741" s="408"/>
      <c r="U3741" s="1034"/>
      <c r="V3741" s="1036"/>
      <c r="W3741" s="1034"/>
      <c r="X3741" s="1035"/>
      <c r="Y3741" s="286"/>
      <c r="Z3741" s="286"/>
      <c r="AA3741" s="286"/>
      <c r="AB3741" s="286"/>
      <c r="AC3741" s="223"/>
      <c r="AD3741" s="223"/>
      <c r="AE3741" s="223"/>
      <c r="AF3741" s="223"/>
      <c r="AG3741" s="223"/>
      <c r="AH3741" s="223"/>
      <c r="AI3741" s="223"/>
      <c r="AJ3741" s="223"/>
      <c r="AK3741" s="1034"/>
      <c r="AL3741" s="1035"/>
      <c r="AM3741" s="1035"/>
      <c r="AN3741" s="788"/>
      <c r="AO3741" s="789"/>
      <c r="AP3741" s="3"/>
      <c r="AQ3741" s="222">
        <f t="shared" si="1729"/>
        <v>1</v>
      </c>
    </row>
    <row r="3742" spans="2:56" s="162" customFormat="1" ht="12" customHeight="1" x14ac:dyDescent="0.15">
      <c r="B3742" s="1058"/>
      <c r="C3742" s="1063"/>
      <c r="D3742" s="1061"/>
      <c r="E3742" s="1061"/>
      <c r="F3742" s="1061"/>
      <c r="G3742" s="1061"/>
      <c r="H3742" s="1061"/>
      <c r="I3742" s="1061"/>
      <c r="J3742" s="1062"/>
      <c r="K3742" s="192"/>
      <c r="L3742" s="1038"/>
      <c r="M3742" s="1039"/>
      <c r="N3742" s="1038"/>
      <c r="O3742" s="1039"/>
      <c r="P3742" s="1034"/>
      <c r="Q3742" s="1036"/>
      <c r="R3742" s="408"/>
      <c r="S3742" s="408"/>
      <c r="T3742" s="408"/>
      <c r="U3742" s="1034"/>
      <c r="V3742" s="1036"/>
      <c r="W3742" s="1034"/>
      <c r="X3742" s="1035"/>
      <c r="Y3742" s="286"/>
      <c r="Z3742" s="286"/>
      <c r="AA3742" s="286"/>
      <c r="AB3742" s="286"/>
      <c r="AC3742" s="223"/>
      <c r="AD3742" s="223"/>
      <c r="AE3742" s="223"/>
      <c r="AF3742" s="223"/>
      <c r="AG3742" s="223"/>
      <c r="AH3742" s="223"/>
      <c r="AI3742" s="223"/>
      <c r="AJ3742" s="223"/>
      <c r="AK3742" s="1034"/>
      <c r="AL3742" s="1035"/>
      <c r="AM3742" s="1035"/>
      <c r="AN3742" s="788"/>
      <c r="AO3742" s="789"/>
      <c r="AP3742" s="3"/>
      <c r="AQ3742" s="222">
        <f t="shared" si="1729"/>
        <v>1</v>
      </c>
    </row>
    <row r="3743" spans="2:56" s="162" customFormat="1" ht="12" customHeight="1" x14ac:dyDescent="0.15">
      <c r="B3743" s="1058"/>
      <c r="C3743" s="1063"/>
      <c r="D3743" s="1061"/>
      <c r="E3743" s="1061"/>
      <c r="F3743" s="1061"/>
      <c r="G3743" s="1061"/>
      <c r="H3743" s="1061"/>
      <c r="I3743" s="1061"/>
      <c r="J3743" s="1062"/>
      <c r="K3743" s="192"/>
      <c r="L3743" s="1038"/>
      <c r="M3743" s="1039"/>
      <c r="N3743" s="1038"/>
      <c r="O3743" s="1039"/>
      <c r="P3743" s="1034"/>
      <c r="Q3743" s="1036"/>
      <c r="R3743" s="408"/>
      <c r="S3743" s="408"/>
      <c r="T3743" s="408"/>
      <c r="U3743" s="1034"/>
      <c r="V3743" s="1036"/>
      <c r="W3743" s="1034"/>
      <c r="X3743" s="1035"/>
      <c r="Y3743" s="286"/>
      <c r="Z3743" s="286"/>
      <c r="AA3743" s="286"/>
      <c r="AB3743" s="286"/>
      <c r="AC3743" s="223"/>
      <c r="AD3743" s="223"/>
      <c r="AE3743" s="223"/>
      <c r="AF3743" s="223"/>
      <c r="AG3743" s="223"/>
      <c r="AH3743" s="223"/>
      <c r="AI3743" s="223"/>
      <c r="AJ3743" s="223"/>
      <c r="AK3743" s="1034"/>
      <c r="AL3743" s="1035"/>
      <c r="AM3743" s="1035"/>
      <c r="AN3743" s="788"/>
      <c r="AO3743" s="789"/>
      <c r="AP3743" s="3"/>
      <c r="AQ3743" s="222">
        <f t="shared" si="1729"/>
        <v>1</v>
      </c>
    </row>
    <row r="3744" spans="2:56" s="162" customFormat="1" ht="12" customHeight="1" x14ac:dyDescent="0.15">
      <c r="B3744" s="1058"/>
      <c r="C3744" s="1063"/>
      <c r="D3744" s="1061"/>
      <c r="E3744" s="1061"/>
      <c r="F3744" s="1061"/>
      <c r="G3744" s="1061"/>
      <c r="H3744" s="1061"/>
      <c r="I3744" s="1061"/>
      <c r="J3744" s="1062"/>
      <c r="K3744" s="1016" t="s">
        <v>216</v>
      </c>
      <c r="L3744" s="1016" t="s">
        <v>215</v>
      </c>
      <c r="M3744" s="1016"/>
      <c r="N3744" s="1016"/>
      <c r="O3744" s="1016"/>
      <c r="P3744" s="1016"/>
      <c r="Q3744" s="1016"/>
      <c r="R3744" s="1016"/>
      <c r="S3744" s="1016"/>
      <c r="T3744" s="1016"/>
      <c r="U3744" s="1016"/>
      <c r="V3744" s="1016"/>
      <c r="W3744" s="1016"/>
      <c r="X3744" s="1016"/>
      <c r="Y3744" s="1040" t="s">
        <v>466</v>
      </c>
      <c r="Z3744" s="1041"/>
      <c r="AA3744" s="1041"/>
      <c r="AB3744" s="1042"/>
      <c r="AC3744" s="224">
        <f t="shared" ref="AC3744:AJ3744" si="1730">SUM(AC3724:AC3743)</f>
        <v>0</v>
      </c>
      <c r="AD3744" s="224">
        <f t="shared" si="1730"/>
        <v>0</v>
      </c>
      <c r="AE3744" s="224">
        <f t="shared" si="1730"/>
        <v>0</v>
      </c>
      <c r="AF3744" s="224">
        <f t="shared" si="1730"/>
        <v>0</v>
      </c>
      <c r="AG3744" s="224">
        <f t="shared" si="1730"/>
        <v>0</v>
      </c>
      <c r="AH3744" s="224">
        <f t="shared" si="1730"/>
        <v>0</v>
      </c>
      <c r="AI3744" s="224">
        <f t="shared" si="1730"/>
        <v>0</v>
      </c>
      <c r="AJ3744" s="224">
        <f t="shared" si="1730"/>
        <v>0</v>
      </c>
      <c r="AK3744" s="1040" t="s">
        <v>214</v>
      </c>
      <c r="AL3744" s="1041"/>
      <c r="AM3744" s="1041"/>
      <c r="AN3744" s="788"/>
      <c r="AO3744" s="789"/>
      <c r="AP3744" s="3"/>
    </row>
    <row r="3745" spans="2:86" s="162" customFormat="1" ht="12" customHeight="1" x14ac:dyDescent="0.15">
      <c r="B3745" s="1058"/>
      <c r="C3745" s="1063"/>
      <c r="D3745" s="1061"/>
      <c r="E3745" s="1061"/>
      <c r="F3745" s="1061"/>
      <c r="G3745" s="1061"/>
      <c r="H3745" s="1061"/>
      <c r="I3745" s="1061"/>
      <c r="J3745" s="1062"/>
      <c r="K3745" s="1016"/>
      <c r="L3745" s="1016" t="s">
        <v>467</v>
      </c>
      <c r="M3745" s="1016"/>
      <c r="N3745" s="1016"/>
      <c r="O3745" s="1016" t="s">
        <v>213</v>
      </c>
      <c r="P3745" s="1016"/>
      <c r="Q3745" s="1016"/>
      <c r="R3745" s="1016"/>
      <c r="S3745" s="1016"/>
      <c r="T3745" s="1016"/>
      <c r="U3745" s="1016"/>
      <c r="V3745" s="1016"/>
      <c r="W3745" s="1016"/>
      <c r="X3745" s="1016"/>
      <c r="Y3745" s="193">
        <f>COUNTIF(Y3724:Y3743,"○")</f>
        <v>0</v>
      </c>
      <c r="Z3745" s="193">
        <f>COUNTIF(Z3724:Z3743,"○")</f>
        <v>0</v>
      </c>
      <c r="AA3745" s="193">
        <f>COUNTIF(AA3724:AA3743,"○")</f>
        <v>0</v>
      </c>
      <c r="AB3745" s="193">
        <f>COUNTIF(AB3724:AB3743,"○")</f>
        <v>0</v>
      </c>
      <c r="AC3745" s="193">
        <f t="shared" ref="AC3745:AJ3745" si="1731">COUNT(AC3724:AC3743)</f>
        <v>0</v>
      </c>
      <c r="AD3745" s="193">
        <f t="shared" si="1731"/>
        <v>0</v>
      </c>
      <c r="AE3745" s="193">
        <f t="shared" si="1731"/>
        <v>0</v>
      </c>
      <c r="AF3745" s="193">
        <f t="shared" si="1731"/>
        <v>0</v>
      </c>
      <c r="AG3745" s="193">
        <f t="shared" si="1731"/>
        <v>0</v>
      </c>
      <c r="AH3745" s="193">
        <f t="shared" si="1731"/>
        <v>0</v>
      </c>
      <c r="AI3745" s="193">
        <f t="shared" si="1731"/>
        <v>0</v>
      </c>
      <c r="AJ3745" s="193">
        <f t="shared" si="1731"/>
        <v>0</v>
      </c>
      <c r="AK3745" s="1043"/>
      <c r="AL3745" s="1044"/>
      <c r="AM3745" s="1044"/>
      <c r="AN3745" s="1044"/>
      <c r="AO3745" s="1045"/>
      <c r="AP3745" s="3"/>
    </row>
    <row r="3746" spans="2:86" ht="12" customHeight="1" x14ac:dyDescent="0.15">
      <c r="B3746" s="1058"/>
      <c r="C3746" s="1063"/>
      <c r="D3746" s="1061"/>
      <c r="E3746" s="1061"/>
      <c r="F3746" s="1061"/>
      <c r="G3746" s="1061"/>
      <c r="H3746" s="1061"/>
      <c r="I3746" s="1061"/>
      <c r="J3746" s="1062"/>
      <c r="K3746" s="1016"/>
      <c r="L3746" s="1016"/>
      <c r="M3746" s="1016"/>
      <c r="N3746" s="1016"/>
      <c r="O3746" s="1016" t="s">
        <v>468</v>
      </c>
      <c r="P3746" s="1016"/>
      <c r="Q3746" s="1016"/>
      <c r="R3746" s="1016"/>
      <c r="S3746" s="1016"/>
      <c r="T3746" s="1016"/>
      <c r="U3746" s="1016"/>
      <c r="V3746" s="1016"/>
      <c r="W3746" s="1016"/>
      <c r="X3746" s="1016"/>
      <c r="Y3746" s="1034" t="str">
        <f>IF(Y3745&gt;0,"Ⅳ",IF(Z3745&gt;0,"Ⅲ",IF(AA3745&gt;0,"Ⅱa",IF(AB3745&gt;0,"Ⅱb","Ⅰ"))))</f>
        <v>Ⅰ</v>
      </c>
      <c r="Z3746" s="1035"/>
      <c r="AA3746" s="1035"/>
      <c r="AB3746" s="1036"/>
      <c r="AC3746" s="1034" t="str">
        <f>IF(AC3745&gt;0,"Ⅳ",IF(AD3745&gt;0,"Ⅲ",IF(AE3745&gt;0,"Ⅱa",IF(AF3745&gt;0,"Ⅱb","Ⅰ"))))</f>
        <v>Ⅰ</v>
      </c>
      <c r="AD3746" s="1035"/>
      <c r="AE3746" s="1035"/>
      <c r="AF3746" s="1036"/>
      <c r="AG3746" s="1034" t="str">
        <f>IF(AG3745&gt;0,"Ⅳ",IF(AH3745&gt;0,"Ⅲ",IF(AI3745&gt;0,"Ⅱa",IF(AJ3745&gt;0,"Ⅱb","Ⅰ"))))</f>
        <v>Ⅰ</v>
      </c>
      <c r="AH3746" s="1035"/>
      <c r="AI3746" s="1035"/>
      <c r="AJ3746" s="1036"/>
      <c r="AK3746" s="1046"/>
      <c r="AL3746" s="1047"/>
      <c r="AM3746" s="1047"/>
      <c r="AN3746" s="1047"/>
      <c r="AO3746" s="1048"/>
      <c r="AP3746" s="3"/>
      <c r="AQ3746" s="282" t="s">
        <v>312</v>
      </c>
      <c r="AR3746" s="282" t="s">
        <v>313</v>
      </c>
      <c r="AS3746" s="699" t="s">
        <v>316</v>
      </c>
      <c r="AT3746" s="1026"/>
    </row>
    <row r="3747" spans="2:86" ht="12" customHeight="1" x14ac:dyDescent="0.15">
      <c r="B3747" s="1058"/>
      <c r="C3747" s="1063"/>
      <c r="D3747" s="1061"/>
      <c r="E3747" s="1061"/>
      <c r="F3747" s="1061"/>
      <c r="G3747" s="1061"/>
      <c r="H3747" s="1061"/>
      <c r="I3747" s="1061"/>
      <c r="J3747" s="1062"/>
      <c r="K3747" s="1016"/>
      <c r="L3747" s="1016" t="s">
        <v>469</v>
      </c>
      <c r="M3747" s="1016"/>
      <c r="N3747" s="1016"/>
      <c r="O3747" s="1016" t="s">
        <v>212</v>
      </c>
      <c r="P3747" s="1016"/>
      <c r="Q3747" s="1016"/>
      <c r="R3747" s="1016"/>
      <c r="S3747" s="1016"/>
      <c r="T3747" s="1016"/>
      <c r="U3747" s="1016"/>
      <c r="V3747" s="1016"/>
      <c r="W3747" s="1016"/>
      <c r="X3747" s="1016"/>
      <c r="Y3747" s="187" t="s">
        <v>32</v>
      </c>
      <c r="Z3747" s="187" t="s">
        <v>33</v>
      </c>
      <c r="AA3747" s="1027" t="s">
        <v>34</v>
      </c>
      <c r="AB3747" s="1027"/>
      <c r="AC3747" s="187" t="s">
        <v>32</v>
      </c>
      <c r="AD3747" s="187" t="s">
        <v>33</v>
      </c>
      <c r="AE3747" s="1027" t="s">
        <v>34</v>
      </c>
      <c r="AF3747" s="1027"/>
      <c r="AG3747" s="187" t="s">
        <v>32</v>
      </c>
      <c r="AH3747" s="187" t="s">
        <v>33</v>
      </c>
      <c r="AI3747" s="1027" t="s">
        <v>34</v>
      </c>
      <c r="AJ3747" s="1027"/>
      <c r="AK3747" s="1046"/>
      <c r="AL3747" s="1047"/>
      <c r="AM3747" s="1047"/>
      <c r="AN3747" s="1047"/>
      <c r="AO3747" s="1048"/>
      <c r="AP3747" s="3"/>
      <c r="AQ3747" s="1028">
        <f>+Y3745+Z3745</f>
        <v>0</v>
      </c>
      <c r="AR3747" s="1029"/>
      <c r="AS3747" s="1028">
        <f>+AA3745+AB3745</f>
        <v>0</v>
      </c>
      <c r="AT3747" s="1029"/>
    </row>
    <row r="3748" spans="2:86" ht="12" customHeight="1" x14ac:dyDescent="0.15">
      <c r="B3748" s="1058"/>
      <c r="C3748" s="1063"/>
      <c r="D3748" s="1061"/>
      <c r="E3748" s="1061"/>
      <c r="F3748" s="1061"/>
      <c r="G3748" s="1061"/>
      <c r="H3748" s="1061"/>
      <c r="I3748" s="1061"/>
      <c r="J3748" s="1062"/>
      <c r="K3748" s="1016"/>
      <c r="L3748" s="1016"/>
      <c r="M3748" s="1016"/>
      <c r="N3748" s="1016"/>
      <c r="O3748" s="1016" t="s">
        <v>470</v>
      </c>
      <c r="P3748" s="1016"/>
      <c r="Q3748" s="1016"/>
      <c r="R3748" s="1016"/>
      <c r="S3748" s="1016"/>
      <c r="T3748" s="1016"/>
      <c r="U3748" s="1016"/>
      <c r="V3748" s="1016"/>
      <c r="W3748" s="1016"/>
      <c r="X3748" s="1016"/>
      <c r="Y3748" s="193" t="str">
        <f>IF(Y3745=0,"",1)</f>
        <v/>
      </c>
      <c r="Z3748" s="193" t="str">
        <f>IF(Z3745=0,"",1)</f>
        <v/>
      </c>
      <c r="AA3748" s="1030" t="str">
        <f>IF(AQ3747=1,"",IF(AS3747&gt;0,1,""))</f>
        <v/>
      </c>
      <c r="AB3748" s="1031"/>
      <c r="AC3748" s="193">
        <f>+AC3745</f>
        <v>0</v>
      </c>
      <c r="AD3748" s="193">
        <f>AD3745</f>
        <v>0</v>
      </c>
      <c r="AE3748" s="1030">
        <f>AE3745+AF3745</f>
        <v>0</v>
      </c>
      <c r="AF3748" s="1031"/>
      <c r="AG3748" s="193">
        <f>AG3745</f>
        <v>0</v>
      </c>
      <c r="AH3748" s="193">
        <f>AH3745</f>
        <v>0</v>
      </c>
      <c r="AI3748" s="1030">
        <f>AI3745+AJ3745</f>
        <v>0</v>
      </c>
      <c r="AJ3748" s="1031"/>
      <c r="AK3748" s="1046"/>
      <c r="AL3748" s="1047"/>
      <c r="AM3748" s="1047"/>
      <c r="AN3748" s="1047"/>
      <c r="AO3748" s="1048"/>
      <c r="AP3748" s="3"/>
      <c r="AQ3748" s="197">
        <f>+Y3745+AC3748+AG3748</f>
        <v>0</v>
      </c>
      <c r="AR3748" s="197">
        <f>+Z3745+AD3748+AH3748</f>
        <v>0</v>
      </c>
      <c r="AS3748" s="1032">
        <f>+AS3747+AE3748+AI3748</f>
        <v>0</v>
      </c>
      <c r="AT3748" s="1033"/>
    </row>
    <row r="3749" spans="2:86" ht="12" customHeight="1" x14ac:dyDescent="0.15">
      <c r="B3749" s="1058"/>
      <c r="C3749" s="1063"/>
      <c r="D3749" s="1061"/>
      <c r="E3749" s="1061"/>
      <c r="F3749" s="1061"/>
      <c r="G3749" s="1061"/>
      <c r="H3749" s="1061"/>
      <c r="I3749" s="1061"/>
      <c r="J3749" s="1062"/>
      <c r="K3749" s="1016"/>
      <c r="L3749" s="1016"/>
      <c r="M3749" s="1016"/>
      <c r="N3749" s="1016"/>
      <c r="O3749" s="1016" t="s">
        <v>471</v>
      </c>
      <c r="P3749" s="1016"/>
      <c r="Q3749" s="1016"/>
      <c r="R3749" s="1016"/>
      <c r="S3749" s="1016"/>
      <c r="T3749" s="1016"/>
      <c r="U3749" s="1016"/>
      <c r="V3749" s="1016"/>
      <c r="W3749" s="1016"/>
      <c r="X3749" s="1016"/>
      <c r="Y3749" s="1034" t="s">
        <v>875</v>
      </c>
      <c r="Z3749" s="1035"/>
      <c r="AA3749" s="1035"/>
      <c r="AB3749" s="1036"/>
      <c r="AC3749" s="1034" t="str">
        <f>IF(AC3748&gt;0,"Ⅳ",IF(AD3748&gt;0,"Ⅲ",IF(AE3748&gt;0,"Ⅱ","Ⅰ")))</f>
        <v>Ⅰ</v>
      </c>
      <c r="AD3749" s="1035"/>
      <c r="AE3749" s="1035"/>
      <c r="AF3749" s="1036"/>
      <c r="AG3749" s="1034" t="str">
        <f>IF(AG3748&gt;0,"Ⅳ",IF(AH3748&gt;0,"Ⅲ",IF(AI3748&gt;0,"Ⅱ","Ⅰ")))</f>
        <v>Ⅰ</v>
      </c>
      <c r="AH3749" s="1035"/>
      <c r="AI3749" s="1035"/>
      <c r="AJ3749" s="1036"/>
      <c r="AK3749" s="1046"/>
      <c r="AL3749" s="1047"/>
      <c r="AM3749" s="1047"/>
      <c r="AN3749" s="1047"/>
      <c r="AO3749" s="1048"/>
      <c r="AP3749" s="3"/>
      <c r="AQ3749" s="1037" t="str">
        <f>IF(AQ3748&gt;0,"Ⅳ",IF(AR3748&gt;0,"Ⅲ",IF(AS3748&gt;0,"Ⅱ","Ⅰ")))</f>
        <v>Ⅰ</v>
      </c>
      <c r="AR3749" s="1037"/>
      <c r="AS3749" s="1037"/>
      <c r="AT3749" s="1037"/>
    </row>
    <row r="3750" spans="2:86" ht="12" customHeight="1" x14ac:dyDescent="0.15">
      <c r="B3750" s="1058"/>
      <c r="C3750" s="1063"/>
      <c r="D3750" s="1061"/>
      <c r="E3750" s="1061"/>
      <c r="F3750" s="1061"/>
      <c r="G3750" s="1061"/>
      <c r="H3750" s="1061"/>
      <c r="I3750" s="1061"/>
      <c r="J3750" s="1062"/>
      <c r="K3750" s="1016"/>
      <c r="L3750" s="1016"/>
      <c r="M3750" s="1016"/>
      <c r="N3750" s="1016"/>
      <c r="O3750" s="1016" t="s">
        <v>472</v>
      </c>
      <c r="P3750" s="1016"/>
      <c r="Q3750" s="1016"/>
      <c r="R3750" s="1016"/>
      <c r="S3750" s="1016"/>
      <c r="T3750" s="1016"/>
      <c r="U3750" s="1016"/>
      <c r="V3750" s="1016"/>
      <c r="W3750" s="1016"/>
      <c r="X3750" s="1016"/>
      <c r="Y3750" s="1034" t="str">
        <f>IF(COUNTIF(Y3749:AJ3749,"Ⅳ")&gt;0,"Ⅳ",IF(COUNTIF(Y3749:AJ3749,"Ⅲ")&gt;0,"Ⅲ",IF(COUNTIF(Y3749:AJ3749,"Ⅱ")&gt;0,"Ⅱ","Ⅰ")))</f>
        <v>Ⅰ</v>
      </c>
      <c r="Z3750" s="1035"/>
      <c r="AA3750" s="1035"/>
      <c r="AB3750" s="1035"/>
      <c r="AC3750" s="1035"/>
      <c r="AD3750" s="1035"/>
      <c r="AE3750" s="1035"/>
      <c r="AF3750" s="1035"/>
      <c r="AG3750" s="1035"/>
      <c r="AH3750" s="1035"/>
      <c r="AI3750" s="1035"/>
      <c r="AJ3750" s="1036"/>
      <c r="AK3750" s="1049"/>
      <c r="AL3750" s="1050"/>
      <c r="AM3750" s="1050"/>
      <c r="AN3750" s="1050"/>
      <c r="AO3750" s="1051"/>
      <c r="AP3750" s="3"/>
    </row>
    <row r="3751" spans="2:86" ht="14.25" customHeight="1" x14ac:dyDescent="0.15">
      <c r="B3751" s="1058"/>
      <c r="C3751" s="1063"/>
      <c r="D3751" s="1061"/>
      <c r="E3751" s="1061"/>
      <c r="F3751" s="1061"/>
      <c r="G3751" s="1061"/>
      <c r="H3751" s="1061"/>
      <c r="I3751" s="1061"/>
      <c r="J3751" s="1062"/>
      <c r="K3751" s="1016" t="s">
        <v>169</v>
      </c>
      <c r="L3751" s="1017"/>
      <c r="M3751" s="1017"/>
      <c r="N3751" s="1017"/>
      <c r="O3751" s="1017"/>
      <c r="P3751" s="1017"/>
      <c r="Q3751" s="1017"/>
      <c r="R3751" s="1017"/>
      <c r="S3751" s="1017"/>
      <c r="T3751" s="1017"/>
      <c r="U3751" s="1017"/>
      <c r="V3751" s="1017"/>
      <c r="W3751" s="1017"/>
      <c r="X3751" s="1017"/>
      <c r="Y3751" s="1017"/>
      <c r="Z3751" s="1017"/>
      <c r="AA3751" s="1017"/>
      <c r="AB3751" s="1017"/>
      <c r="AC3751" s="1017"/>
      <c r="AD3751" s="1017"/>
      <c r="AE3751" s="1017"/>
      <c r="AF3751" s="1017"/>
      <c r="AG3751" s="1017"/>
      <c r="AH3751" s="1017"/>
      <c r="AI3751" s="1017"/>
      <c r="AJ3751" s="1017"/>
      <c r="AK3751" s="1017"/>
      <c r="AL3751" s="1017"/>
      <c r="AM3751" s="1017"/>
      <c r="AN3751" s="1017"/>
      <c r="AO3751" s="1017"/>
      <c r="AP3751" s="3"/>
    </row>
    <row r="3752" spans="2:86" ht="14.25" customHeight="1" x14ac:dyDescent="0.15">
      <c r="B3752" s="1058"/>
      <c r="C3752" s="1063"/>
      <c r="D3752" s="1061"/>
      <c r="E3752" s="1061"/>
      <c r="F3752" s="1061"/>
      <c r="G3752" s="1061"/>
      <c r="H3752" s="1061"/>
      <c r="I3752" s="1061"/>
      <c r="J3752" s="1062"/>
      <c r="K3752" s="1016"/>
      <c r="L3752" s="1017"/>
      <c r="M3752" s="1017"/>
      <c r="N3752" s="1017"/>
      <c r="O3752" s="1017"/>
      <c r="P3752" s="1017"/>
      <c r="Q3752" s="1017"/>
      <c r="R3752" s="1017"/>
      <c r="S3752" s="1017"/>
      <c r="T3752" s="1017"/>
      <c r="U3752" s="1017"/>
      <c r="V3752" s="1017"/>
      <c r="W3752" s="1017"/>
      <c r="X3752" s="1017"/>
      <c r="Y3752" s="1017"/>
      <c r="Z3752" s="1017"/>
      <c r="AA3752" s="1017"/>
      <c r="AB3752" s="1017"/>
      <c r="AC3752" s="1017"/>
      <c r="AD3752" s="1017"/>
      <c r="AE3752" s="1017"/>
      <c r="AF3752" s="1017"/>
      <c r="AG3752" s="1017"/>
      <c r="AH3752" s="1017"/>
      <c r="AI3752" s="1017"/>
      <c r="AJ3752" s="1017"/>
      <c r="AK3752" s="1017"/>
      <c r="AL3752" s="1017"/>
      <c r="AM3752" s="1017"/>
      <c r="AN3752" s="1017"/>
      <c r="AO3752" s="1017"/>
      <c r="AP3752" s="3"/>
    </row>
    <row r="3753" spans="2:86" ht="12" customHeight="1" x14ac:dyDescent="0.15">
      <c r="B3753" s="1058"/>
      <c r="C3753" s="1063"/>
      <c r="D3753" s="1061"/>
      <c r="E3753" s="1061"/>
      <c r="F3753" s="1061"/>
      <c r="G3753" s="1061"/>
      <c r="H3753" s="1061"/>
      <c r="I3753" s="1061"/>
      <c r="J3753" s="1062"/>
      <c r="K3753" s="1018" t="s">
        <v>473</v>
      </c>
      <c r="L3753" s="1018"/>
      <c r="M3753" s="1018"/>
      <c r="N3753" s="1018"/>
      <c r="O3753" s="1018"/>
      <c r="P3753" s="1018"/>
      <c r="Q3753" s="1018"/>
      <c r="R3753" s="1018"/>
      <c r="S3753" s="1018"/>
      <c r="T3753" s="1018"/>
      <c r="U3753" s="1018"/>
      <c r="V3753" s="1018"/>
      <c r="W3753" s="1018"/>
      <c r="X3753" s="1018"/>
      <c r="Y3753" s="1018"/>
      <c r="Z3753" s="1018"/>
      <c r="AA3753" s="1018"/>
      <c r="AB3753" s="1018"/>
      <c r="AC3753" s="1018"/>
      <c r="AD3753" s="1018"/>
      <c r="AE3753" s="1018"/>
      <c r="AF3753" s="1018"/>
      <c r="AG3753" s="1018"/>
      <c r="AH3753" s="1018"/>
      <c r="AI3753" s="1018"/>
      <c r="AJ3753" s="1018"/>
      <c r="AK3753" s="1018"/>
      <c r="AL3753" s="1018"/>
      <c r="AM3753" s="1018"/>
      <c r="AN3753" s="1018"/>
      <c r="AO3753" s="1018"/>
      <c r="AP3753" s="3"/>
    </row>
    <row r="3754" spans="2:86" ht="12" customHeight="1" x14ac:dyDescent="0.15">
      <c r="B3754" s="1058"/>
      <c r="C3754" s="1063"/>
      <c r="D3754" s="1061"/>
      <c r="E3754" s="1061"/>
      <c r="F3754" s="1061"/>
      <c r="G3754" s="1061"/>
      <c r="H3754" s="1061"/>
      <c r="I3754" s="1061"/>
      <c r="J3754" s="1062"/>
      <c r="K3754" s="1019" t="s">
        <v>523</v>
      </c>
      <c r="L3754" s="1019"/>
      <c r="M3754" s="1019"/>
      <c r="N3754" s="1019"/>
      <c r="O3754" s="1019"/>
      <c r="P3754" s="1019"/>
      <c r="Q3754" s="1019"/>
      <c r="R3754" s="1019"/>
      <c r="S3754" s="1019"/>
      <c r="T3754" s="1019"/>
      <c r="U3754" s="1019"/>
      <c r="V3754" s="1019"/>
      <c r="W3754" s="1019"/>
      <c r="X3754" s="1019"/>
      <c r="Y3754" s="1019"/>
      <c r="Z3754" s="1019"/>
      <c r="AA3754" s="1019"/>
      <c r="AB3754" s="1019"/>
      <c r="AC3754" s="1019"/>
      <c r="AD3754" s="1019"/>
      <c r="AE3754" s="1019"/>
      <c r="AF3754" s="1019"/>
      <c r="AG3754" s="1019"/>
      <c r="AH3754" s="1019"/>
      <c r="AI3754" s="1019"/>
      <c r="AJ3754" s="1019"/>
      <c r="AK3754" s="1019"/>
      <c r="AL3754" s="1019"/>
      <c r="AM3754" s="1019"/>
      <c r="AN3754" s="1019"/>
      <c r="AO3754" s="1019"/>
      <c r="AP3754" s="3"/>
    </row>
    <row r="3755" spans="2:86" ht="12" customHeight="1" x14ac:dyDescent="0.15">
      <c r="B3755" s="1058"/>
      <c r="C3755" s="1063"/>
      <c r="D3755" s="1061"/>
      <c r="E3755" s="1061"/>
      <c r="F3755" s="1061"/>
      <c r="G3755" s="1061"/>
      <c r="H3755" s="1061"/>
      <c r="I3755" s="1061"/>
      <c r="J3755" s="1062"/>
      <c r="K3755" s="194" t="s">
        <v>474</v>
      </c>
      <c r="L3755" s="195"/>
      <c r="M3755" s="195"/>
      <c r="N3755" s="195"/>
      <c r="O3755" s="195"/>
      <c r="P3755" s="195"/>
      <c r="Q3755" s="195"/>
      <c r="R3755" s="195"/>
      <c r="S3755" s="195"/>
      <c r="T3755" s="195"/>
      <c r="U3755" s="195"/>
      <c r="V3755" s="195"/>
      <c r="W3755" s="195"/>
      <c r="X3755" s="195"/>
      <c r="Y3755" s="195"/>
      <c r="Z3755" s="195"/>
      <c r="AA3755" s="195"/>
      <c r="AB3755" s="195"/>
      <c r="AC3755" s="195"/>
      <c r="AD3755" s="195"/>
      <c r="AE3755" s="195"/>
      <c r="AF3755" s="195"/>
      <c r="AG3755" s="195"/>
      <c r="AH3755" s="195"/>
      <c r="AI3755" s="195"/>
      <c r="AJ3755" s="195"/>
      <c r="AK3755" s="195"/>
      <c r="AL3755" s="195"/>
      <c r="AM3755" s="195"/>
      <c r="AN3755" s="195"/>
      <c r="AO3755" s="196"/>
      <c r="AP3755" s="3"/>
    </row>
    <row r="3756" spans="2:86" ht="12" customHeight="1" x14ac:dyDescent="0.15">
      <c r="B3756" s="1058"/>
      <c r="C3756" s="1063"/>
      <c r="D3756" s="1061"/>
      <c r="E3756" s="1061"/>
      <c r="F3756" s="1061"/>
      <c r="G3756" s="1061"/>
      <c r="H3756" s="1061"/>
      <c r="I3756" s="1061"/>
      <c r="J3756" s="1062"/>
      <c r="K3756" s="194" t="s">
        <v>475</v>
      </c>
      <c r="L3756" s="195"/>
      <c r="M3756" s="195"/>
      <c r="N3756" s="195"/>
      <c r="O3756" s="195"/>
      <c r="P3756" s="195"/>
      <c r="Q3756" s="195"/>
      <c r="R3756" s="195"/>
      <c r="S3756" s="195"/>
      <c r="T3756" s="195"/>
      <c r="U3756" s="195"/>
      <c r="V3756" s="195"/>
      <c r="W3756" s="195"/>
      <c r="X3756" s="195"/>
      <c r="Y3756" s="195"/>
      <c r="Z3756" s="195"/>
      <c r="AA3756" s="195"/>
      <c r="AB3756" s="195"/>
      <c r="AC3756" s="195"/>
      <c r="AD3756" s="195"/>
      <c r="AE3756" s="195"/>
      <c r="AF3756" s="195"/>
      <c r="AG3756" s="195"/>
      <c r="AH3756" s="195"/>
      <c r="AI3756" s="195"/>
      <c r="AJ3756" s="195"/>
      <c r="AK3756" s="195"/>
      <c r="AL3756" s="195"/>
      <c r="AM3756" s="195"/>
      <c r="AN3756" s="195"/>
      <c r="AO3756" s="196"/>
      <c r="AP3756" s="3"/>
    </row>
    <row r="3757" spans="2:86" ht="12" customHeight="1" x14ac:dyDescent="0.15">
      <c r="B3757" s="1058"/>
      <c r="C3757" s="1063"/>
      <c r="D3757" s="1061"/>
      <c r="E3757" s="1061"/>
      <c r="F3757" s="1061"/>
      <c r="G3757" s="1061"/>
      <c r="H3757" s="1061"/>
      <c r="I3757" s="1061"/>
      <c r="J3757" s="1062"/>
      <c r="K3757" s="1020" t="s">
        <v>476</v>
      </c>
      <c r="L3757" s="1021"/>
      <c r="M3757" s="1021"/>
      <c r="N3757" s="1021"/>
      <c r="O3757" s="1021"/>
      <c r="P3757" s="1021"/>
      <c r="Q3757" s="1021"/>
      <c r="R3757" s="1021"/>
      <c r="S3757" s="1021"/>
      <c r="T3757" s="1021"/>
      <c r="U3757" s="1021"/>
      <c r="V3757" s="1021"/>
      <c r="W3757" s="1021"/>
      <c r="X3757" s="1021"/>
      <c r="Y3757" s="1021"/>
      <c r="Z3757" s="1021"/>
      <c r="AA3757" s="1021"/>
      <c r="AB3757" s="1021"/>
      <c r="AC3757" s="1021"/>
      <c r="AD3757" s="1021"/>
      <c r="AE3757" s="1021"/>
      <c r="AF3757" s="1021"/>
      <c r="AG3757" s="1021"/>
      <c r="AH3757" s="1021"/>
      <c r="AI3757" s="1021"/>
      <c r="AJ3757" s="1021"/>
      <c r="AK3757" s="1021"/>
      <c r="AL3757" s="1021"/>
      <c r="AM3757" s="1021"/>
      <c r="AN3757" s="1021"/>
      <c r="AO3757" s="1022"/>
      <c r="AP3757" s="3"/>
    </row>
    <row r="3758" spans="2:86" ht="12" customHeight="1" x14ac:dyDescent="0.15">
      <c r="B3758" s="591"/>
      <c r="C3758" s="1064"/>
      <c r="D3758" s="1065"/>
      <c r="E3758" s="1065"/>
      <c r="F3758" s="1065"/>
      <c r="G3758" s="1065"/>
      <c r="H3758" s="1065"/>
      <c r="I3758" s="1065"/>
      <c r="J3758" s="1066"/>
      <c r="K3758" s="1023"/>
      <c r="L3758" s="1024"/>
      <c r="M3758" s="1024"/>
      <c r="N3758" s="1024"/>
      <c r="O3758" s="1024"/>
      <c r="P3758" s="1024"/>
      <c r="Q3758" s="1024"/>
      <c r="R3758" s="1024"/>
      <c r="S3758" s="1024"/>
      <c r="T3758" s="1024"/>
      <c r="U3758" s="1024"/>
      <c r="V3758" s="1024"/>
      <c r="W3758" s="1024"/>
      <c r="X3758" s="1024"/>
      <c r="Y3758" s="1024"/>
      <c r="Z3758" s="1024"/>
      <c r="AA3758" s="1024"/>
      <c r="AB3758" s="1024"/>
      <c r="AC3758" s="1024"/>
      <c r="AD3758" s="1024"/>
      <c r="AE3758" s="1024"/>
      <c r="AF3758" s="1024"/>
      <c r="AG3758" s="1024"/>
      <c r="AH3758" s="1024"/>
      <c r="AI3758" s="1024"/>
      <c r="AJ3758" s="1024"/>
      <c r="AK3758" s="1024"/>
      <c r="AL3758" s="1024"/>
      <c r="AM3758" s="1024"/>
      <c r="AN3758" s="1024"/>
      <c r="AO3758" s="1025"/>
      <c r="AP3758" s="3"/>
    </row>
    <row r="3759" spans="2:86" s="9" customFormat="1" ht="12" customHeight="1" x14ac:dyDescent="0.15">
      <c r="B3759" s="3" t="s">
        <v>527</v>
      </c>
      <c r="AQ3759" s="162"/>
      <c r="AR3759" s="162"/>
      <c r="AS3759" s="162"/>
      <c r="AT3759" s="162"/>
      <c r="AU3759" s="162"/>
      <c r="AV3759" s="162"/>
      <c r="AW3759" s="162"/>
      <c r="AX3759" s="162"/>
      <c r="AY3759" s="162"/>
      <c r="AZ3759" s="162"/>
      <c r="BA3759" s="162"/>
      <c r="BB3759" s="162"/>
      <c r="BC3759" s="162"/>
      <c r="BD3759" s="162"/>
      <c r="BE3759" s="162"/>
      <c r="BF3759" s="162"/>
      <c r="BG3759" s="162"/>
      <c r="BH3759" s="162"/>
      <c r="BI3759" s="162"/>
      <c r="BJ3759" s="162"/>
      <c r="BK3759" s="162"/>
      <c r="BL3759" s="162"/>
      <c r="BM3759" s="162"/>
      <c r="BN3759" s="162"/>
      <c r="BO3759" s="162"/>
      <c r="BP3759" s="162"/>
      <c r="BQ3759" s="162"/>
      <c r="BR3759" s="162"/>
      <c r="BS3759" s="162"/>
      <c r="BT3759" s="162"/>
      <c r="BU3759" s="162"/>
      <c r="BV3759" s="162"/>
      <c r="BW3759" s="162"/>
      <c r="BX3759" s="162"/>
      <c r="BY3759" s="162"/>
      <c r="BZ3759" s="162"/>
      <c r="CA3759" s="162"/>
      <c r="CB3759" s="162"/>
      <c r="CC3759" s="162"/>
      <c r="CD3759" s="162"/>
      <c r="CE3759" s="162"/>
      <c r="CF3759" s="162"/>
      <c r="CG3759" s="162"/>
      <c r="CH3759" s="162"/>
    </row>
    <row r="3760" spans="2:86" ht="12" customHeight="1" thickBot="1" x14ac:dyDescent="0.2">
      <c r="B3760" s="3" t="s">
        <v>524</v>
      </c>
    </row>
    <row r="3761" spans="2:86" ht="12" customHeight="1" x14ac:dyDescent="0.15">
      <c r="B3761" s="3" t="s">
        <v>525</v>
      </c>
      <c r="AU3761" s="1000" t="s">
        <v>305</v>
      </c>
      <c r="AV3761" s="1001" t="s">
        <v>298</v>
      </c>
      <c r="AW3761" s="1003" t="s">
        <v>299</v>
      </c>
      <c r="AX3761" s="1005" t="s">
        <v>306</v>
      </c>
      <c r="AY3761" s="1006"/>
      <c r="AZ3761" s="1006"/>
      <c r="BA3761" s="1006"/>
      <c r="BB3761" s="1006"/>
      <c r="BC3761" s="1006"/>
      <c r="BD3761" s="1006"/>
      <c r="BE3761" s="1006"/>
      <c r="BF3761" s="1006"/>
      <c r="BG3761" s="1006"/>
      <c r="BH3761" s="1006"/>
      <c r="BI3761" s="1006"/>
      <c r="BJ3761" s="1006"/>
      <c r="BK3761" s="1006"/>
      <c r="BL3761" s="1006"/>
      <c r="BM3761" s="1006"/>
      <c r="BN3761" s="1006"/>
      <c r="BO3761" s="1006"/>
      <c r="BP3761" s="1006"/>
      <c r="BQ3761" s="1006"/>
      <c r="BR3761" s="1007"/>
      <c r="BS3761" s="807" t="s">
        <v>300</v>
      </c>
      <c r="BT3761" s="1008"/>
      <c r="BU3761" s="1008"/>
      <c r="BV3761" s="1008"/>
      <c r="BW3761" s="1009" t="s">
        <v>307</v>
      </c>
      <c r="BX3761" s="1010"/>
      <c r="BY3761" s="1010"/>
      <c r="BZ3761" s="1010"/>
      <c r="CA3761" s="1010"/>
      <c r="CB3761" s="1010"/>
      <c r="CC3761" s="1010"/>
      <c r="CD3761" s="1010"/>
      <c r="CE3761" s="1010"/>
      <c r="CF3761" s="1010"/>
      <c r="CG3761" s="1010"/>
      <c r="CH3761" s="1011"/>
    </row>
    <row r="3762" spans="2:86" ht="12" customHeight="1" x14ac:dyDescent="0.15">
      <c r="B3762" s="3" t="s">
        <v>477</v>
      </c>
      <c r="AU3762" s="1000"/>
      <c r="AV3762" s="1002"/>
      <c r="AW3762" s="1004"/>
      <c r="AX3762" s="1012" t="s">
        <v>308</v>
      </c>
      <c r="AY3762" s="686"/>
      <c r="AZ3762" s="686"/>
      <c r="BA3762" s="686"/>
      <c r="BB3762" s="686"/>
      <c r="BC3762" s="686"/>
      <c r="BD3762" s="686"/>
      <c r="BE3762" s="686"/>
      <c r="BF3762" s="686"/>
      <c r="BG3762" s="686"/>
      <c r="BH3762" s="686"/>
      <c r="BI3762" s="686"/>
      <c r="BJ3762" s="686" t="s">
        <v>309</v>
      </c>
      <c r="BK3762" s="686"/>
      <c r="BL3762" s="686"/>
      <c r="BM3762" s="686"/>
      <c r="BN3762" s="686"/>
      <c r="BO3762" s="686"/>
      <c r="BP3762" s="686"/>
      <c r="BQ3762" s="686"/>
      <c r="BR3762" s="1013"/>
      <c r="BS3762" s="1008"/>
      <c r="BT3762" s="1008"/>
      <c r="BU3762" s="1008"/>
      <c r="BV3762" s="1008"/>
      <c r="BW3762" s="1014" t="s">
        <v>302</v>
      </c>
      <c r="BX3762" s="699"/>
      <c r="BY3762" s="699"/>
      <c r="BZ3762" s="699"/>
      <c r="CA3762" s="686" t="s">
        <v>310</v>
      </c>
      <c r="CB3762" s="686"/>
      <c r="CC3762" s="686"/>
      <c r="CD3762" s="686"/>
      <c r="CE3762" s="686"/>
      <c r="CF3762" s="686"/>
      <c r="CG3762" s="686"/>
      <c r="CH3762" s="1013"/>
    </row>
    <row r="3763" spans="2:86" ht="12" customHeight="1" x14ac:dyDescent="0.15">
      <c r="B3763" s="3" t="s">
        <v>526</v>
      </c>
      <c r="AU3763" s="1000"/>
      <c r="AV3763" s="1002"/>
      <c r="AW3763" s="1004"/>
      <c r="AX3763" s="1012" t="s">
        <v>26</v>
      </c>
      <c r="AY3763" s="686"/>
      <c r="AZ3763" s="686"/>
      <c r="BA3763" s="686"/>
      <c r="BB3763" s="686" t="s">
        <v>22</v>
      </c>
      <c r="BC3763" s="686"/>
      <c r="BD3763" s="686"/>
      <c r="BE3763" s="686"/>
      <c r="BF3763" s="686" t="s">
        <v>24</v>
      </c>
      <c r="BG3763" s="686"/>
      <c r="BH3763" s="686"/>
      <c r="BI3763" s="686"/>
      <c r="BJ3763" s="699" t="s">
        <v>26</v>
      </c>
      <c r="BK3763" s="699"/>
      <c r="BL3763" s="699"/>
      <c r="BM3763" s="699" t="s">
        <v>22</v>
      </c>
      <c r="BN3763" s="699"/>
      <c r="BO3763" s="699"/>
      <c r="BP3763" s="699" t="s">
        <v>24</v>
      </c>
      <c r="BQ3763" s="699"/>
      <c r="BR3763" s="1015"/>
      <c r="BS3763" s="807" t="s">
        <v>26</v>
      </c>
      <c r="BT3763" s="807" t="s">
        <v>22</v>
      </c>
      <c r="BU3763" s="807" t="s">
        <v>24</v>
      </c>
      <c r="BV3763" s="807" t="s">
        <v>303</v>
      </c>
      <c r="BW3763" s="1012" t="s">
        <v>311</v>
      </c>
      <c r="BX3763" s="686"/>
      <c r="BY3763" s="686"/>
      <c r="BZ3763" s="686"/>
      <c r="CA3763" s="686" t="s">
        <v>22</v>
      </c>
      <c r="CB3763" s="686"/>
      <c r="CC3763" s="686"/>
      <c r="CD3763" s="686"/>
      <c r="CE3763" s="686" t="s">
        <v>24</v>
      </c>
      <c r="CF3763" s="686"/>
      <c r="CG3763" s="686"/>
      <c r="CH3763" s="1013"/>
    </row>
    <row r="3764" spans="2:86" ht="12" customHeight="1" x14ac:dyDescent="0.15">
      <c r="B3764" s="3" t="s">
        <v>478</v>
      </c>
      <c r="AU3764" s="1000"/>
      <c r="AV3764" s="1002"/>
      <c r="AW3764" s="1004"/>
      <c r="AX3764" s="156" t="s">
        <v>862</v>
      </c>
      <c r="AY3764" s="157" t="s">
        <v>863</v>
      </c>
      <c r="AZ3764" s="157" t="s">
        <v>864</v>
      </c>
      <c r="BA3764" s="158" t="s">
        <v>865</v>
      </c>
      <c r="BB3764" s="159" t="s">
        <v>866</v>
      </c>
      <c r="BC3764" s="157" t="s">
        <v>863</v>
      </c>
      <c r="BD3764" s="157" t="s">
        <v>867</v>
      </c>
      <c r="BE3764" s="158" t="s">
        <v>865</v>
      </c>
      <c r="BF3764" s="159" t="s">
        <v>866</v>
      </c>
      <c r="BG3764" s="157" t="s">
        <v>863</v>
      </c>
      <c r="BH3764" s="157" t="s">
        <v>864</v>
      </c>
      <c r="BI3764" s="158" t="s">
        <v>865</v>
      </c>
      <c r="BJ3764" s="159" t="s">
        <v>866</v>
      </c>
      <c r="BK3764" s="157" t="s">
        <v>868</v>
      </c>
      <c r="BL3764" s="158" t="s">
        <v>869</v>
      </c>
      <c r="BM3764" s="159" t="s">
        <v>870</v>
      </c>
      <c r="BN3764" s="157" t="s">
        <v>863</v>
      </c>
      <c r="BO3764" s="158" t="s">
        <v>871</v>
      </c>
      <c r="BP3764" s="159" t="s">
        <v>870</v>
      </c>
      <c r="BQ3764" s="157" t="s">
        <v>868</v>
      </c>
      <c r="BR3764" s="160" t="s">
        <v>872</v>
      </c>
      <c r="BS3764" s="1008"/>
      <c r="BT3764" s="1008"/>
      <c r="BU3764" s="1008"/>
      <c r="BV3764" s="1008"/>
      <c r="BW3764" s="156" t="s">
        <v>866</v>
      </c>
      <c r="BX3764" s="157" t="s">
        <v>863</v>
      </c>
      <c r="BY3764" s="157" t="s">
        <v>864</v>
      </c>
      <c r="BZ3764" s="158" t="s">
        <v>865</v>
      </c>
      <c r="CA3764" s="159" t="s">
        <v>866</v>
      </c>
      <c r="CB3764" s="157" t="s">
        <v>873</v>
      </c>
      <c r="CC3764" s="157" t="s">
        <v>864</v>
      </c>
      <c r="CD3764" s="158" t="s">
        <v>865</v>
      </c>
      <c r="CE3764" s="159" t="s">
        <v>866</v>
      </c>
      <c r="CF3764" s="157" t="s">
        <v>863</v>
      </c>
      <c r="CG3764" s="157" t="s">
        <v>864</v>
      </c>
      <c r="CH3764" s="160" t="s">
        <v>874</v>
      </c>
    </row>
    <row r="3765" spans="2:86" x14ac:dyDescent="0.15">
      <c r="B3765" s="3" t="s">
        <v>539</v>
      </c>
      <c r="AU3765" s="1000"/>
      <c r="AV3765" s="188" t="str">
        <f>N3767</f>
        <v>S080</v>
      </c>
      <c r="AW3765" s="300">
        <f>R3767</f>
        <v>10.199999999999999</v>
      </c>
      <c r="AX3765" s="197">
        <f>+Y3792</f>
        <v>0</v>
      </c>
      <c r="AY3765" s="197">
        <f>+Z3792</f>
        <v>0</v>
      </c>
      <c r="AZ3765" s="197">
        <f>+AA3792</f>
        <v>0</v>
      </c>
      <c r="BA3765" s="197">
        <f t="shared" ref="BA3765" si="1732">+AB3792</f>
        <v>0</v>
      </c>
      <c r="BB3765" s="197">
        <f>+AC3792</f>
        <v>0</v>
      </c>
      <c r="BC3765" s="197">
        <f t="shared" ref="BC3765" si="1733">+AD3792</f>
        <v>0</v>
      </c>
      <c r="BD3765" s="197">
        <f t="shared" ref="BD3765" si="1734">+AE3792</f>
        <v>1</v>
      </c>
      <c r="BE3765" s="197">
        <f t="shared" ref="BE3765" si="1735">+AF3792</f>
        <v>1</v>
      </c>
      <c r="BF3765" s="197">
        <f t="shared" ref="BF3765" si="1736">+AG3792</f>
        <v>0</v>
      </c>
      <c r="BG3765" s="197">
        <f t="shared" ref="BG3765" si="1737">+AH3792</f>
        <v>0</v>
      </c>
      <c r="BH3765" s="197">
        <f t="shared" ref="BH3765" si="1738">+AI3792</f>
        <v>0</v>
      </c>
      <c r="BI3765" s="197">
        <f t="shared" ref="BI3765" si="1739">+AJ3792</f>
        <v>0</v>
      </c>
      <c r="BJ3765" s="197" t="str">
        <f>+Y3795</f>
        <v/>
      </c>
      <c r="BK3765" s="197" t="str">
        <f t="shared" ref="BK3765" si="1740">+Z3795</f>
        <v/>
      </c>
      <c r="BL3765" s="197" t="str">
        <f>+AA3795</f>
        <v/>
      </c>
      <c r="BM3765" s="197">
        <f>+AC3795</f>
        <v>0</v>
      </c>
      <c r="BN3765" s="197">
        <f t="shared" ref="BN3765" si="1741">+AD3795</f>
        <v>0</v>
      </c>
      <c r="BO3765" s="197">
        <f t="shared" ref="BO3765" si="1742">+AE3795</f>
        <v>2</v>
      </c>
      <c r="BP3765" s="197">
        <f>+AG3795</f>
        <v>0</v>
      </c>
      <c r="BQ3765" s="197">
        <f>+AH3795</f>
        <v>0</v>
      </c>
      <c r="BR3765" s="197">
        <f>+AI3795</f>
        <v>0</v>
      </c>
      <c r="BS3765" s="296" t="str">
        <f>+Y3796</f>
        <v>Ⅰ</v>
      </c>
      <c r="BT3765" s="296" t="str">
        <f>+AC3796</f>
        <v>Ⅱ</v>
      </c>
      <c r="BU3765" s="296" t="str">
        <f>+AG3796</f>
        <v>Ⅰ</v>
      </c>
      <c r="BV3765" s="296" t="str">
        <f>+Y3797</f>
        <v>Ⅱ</v>
      </c>
      <c r="BW3765" s="164" t="str">
        <f>IF(Y3792&gt;0,R3767,"")</f>
        <v/>
      </c>
      <c r="BX3765" s="165" t="str">
        <f>IF(Z3792&gt;0,"",IF(AA3792&gt;0,R3767,""))</f>
        <v/>
      </c>
      <c r="BY3765" s="165" t="str">
        <f>IF(Y3792+Z3792&gt;0,"",IF(AA3792&gt;0,R3767,""))</f>
        <v/>
      </c>
      <c r="BZ3765" s="165" t="str">
        <f>IF(Y3792+Z3792+AA3792&gt;0,"",IF(AB3792&gt;0,R3767,""))</f>
        <v/>
      </c>
      <c r="CA3765" s="166">
        <f t="shared" ref="CA3765" si="1743">+AC3791</f>
        <v>0</v>
      </c>
      <c r="CB3765" s="166">
        <f t="shared" ref="CB3765" si="1744">+AD3791</f>
        <v>0</v>
      </c>
      <c r="CC3765" s="166">
        <f t="shared" ref="CC3765" si="1745">+AE3791</f>
        <v>1.4999999999999999E-2</v>
      </c>
      <c r="CD3765" s="166">
        <f t="shared" ref="CD3765" si="1746">+AF3791</f>
        <v>1.0000000000000002E-2</v>
      </c>
      <c r="CE3765" s="166">
        <f t="shared" ref="CE3765" si="1747">+AG3791</f>
        <v>0</v>
      </c>
      <c r="CF3765" s="166">
        <f t="shared" ref="CF3765" si="1748">+AH3791</f>
        <v>0</v>
      </c>
      <c r="CG3765" s="166">
        <f t="shared" ref="CG3765" si="1749">+AI3791</f>
        <v>0</v>
      </c>
      <c r="CH3765" s="166">
        <f t="shared" ref="CH3765" si="1750">+AJ3791</f>
        <v>0</v>
      </c>
    </row>
    <row r="3766" spans="2:86" ht="12" customHeight="1" x14ac:dyDescent="0.15">
      <c r="B3766" s="1057" t="s">
        <v>219</v>
      </c>
      <c r="C3766" s="1059"/>
      <c r="D3766" s="1060"/>
      <c r="E3766" s="1061"/>
      <c r="F3766" s="1061"/>
      <c r="G3766" s="1061"/>
      <c r="H3766" s="1061"/>
      <c r="I3766" s="1061"/>
      <c r="J3766" s="1062"/>
      <c r="K3766" s="1067" t="s">
        <v>453</v>
      </c>
      <c r="L3766" s="1068"/>
      <c r="M3766" s="1068"/>
      <c r="N3766" s="1068"/>
      <c r="O3766" s="1068"/>
      <c r="P3766" s="1068"/>
      <c r="Q3766" s="1068"/>
      <c r="R3766" s="1068"/>
      <c r="S3766" s="1068"/>
      <c r="T3766" s="1068"/>
      <c r="U3766" s="1068"/>
      <c r="V3766" s="1068"/>
      <c r="W3766" s="1068"/>
      <c r="X3766" s="1068"/>
      <c r="Y3766" s="1068"/>
      <c r="Z3766" s="1068"/>
      <c r="AA3766" s="1068"/>
      <c r="AB3766" s="1068"/>
      <c r="AC3766" s="1068"/>
      <c r="AD3766" s="1068"/>
      <c r="AE3766" s="1068"/>
      <c r="AF3766" s="1068"/>
      <c r="AG3766" s="1068"/>
      <c r="AH3766" s="1068"/>
      <c r="AI3766" s="1068"/>
      <c r="AJ3766" s="1068"/>
      <c r="AK3766" s="1068"/>
      <c r="AL3766" s="1068"/>
      <c r="AM3766" s="1068"/>
      <c r="AN3766" s="1068"/>
      <c r="AO3766" s="1069"/>
      <c r="AP3766" s="3"/>
    </row>
    <row r="3767" spans="2:86" ht="12" customHeight="1" x14ac:dyDescent="0.15">
      <c r="B3767" s="1058"/>
      <c r="C3767" s="1063"/>
      <c r="D3767" s="1061"/>
      <c r="E3767" s="1061"/>
      <c r="F3767" s="1061"/>
      <c r="G3767" s="1061"/>
      <c r="H3767" s="1061"/>
      <c r="I3767" s="1061"/>
      <c r="J3767" s="1062"/>
      <c r="K3767" s="1040" t="s">
        <v>218</v>
      </c>
      <c r="L3767" s="1041"/>
      <c r="M3767" s="1042"/>
      <c r="N3767" s="1034" t="s">
        <v>796</v>
      </c>
      <c r="O3767" s="1035"/>
      <c r="P3767" s="1040" t="s">
        <v>454</v>
      </c>
      <c r="Q3767" s="1042"/>
      <c r="R3767" s="1070">
        <f>'様式A-2'!C92</f>
        <v>10.199999999999999</v>
      </c>
      <c r="S3767" s="1071"/>
      <c r="T3767" s="1072"/>
      <c r="U3767" s="1073" t="s">
        <v>455</v>
      </c>
      <c r="V3767" s="1074"/>
      <c r="W3767" s="1073" t="s">
        <v>456</v>
      </c>
      <c r="X3767" s="1074"/>
      <c r="Y3767" s="1042" t="s">
        <v>217</v>
      </c>
      <c r="Z3767" s="1016"/>
      <c r="AA3767" s="1016"/>
      <c r="AB3767" s="1016"/>
      <c r="AC3767" s="1073" t="s">
        <v>457</v>
      </c>
      <c r="AD3767" s="1079"/>
      <c r="AE3767" s="1079"/>
      <c r="AF3767" s="1079"/>
      <c r="AG3767" s="1079"/>
      <c r="AH3767" s="1079"/>
      <c r="AI3767" s="1079"/>
      <c r="AJ3767" s="1074"/>
      <c r="AK3767" s="1073" t="s">
        <v>458</v>
      </c>
      <c r="AL3767" s="1079"/>
      <c r="AM3767" s="1079"/>
      <c r="AN3767" s="1081"/>
      <c r="AO3767" s="1082"/>
      <c r="AP3767" s="3"/>
      <c r="AV3767" s="167"/>
      <c r="AW3767" s="221"/>
      <c r="AX3767" s="167"/>
      <c r="AY3767" s="167"/>
      <c r="AZ3767" s="167"/>
      <c r="BA3767" s="167"/>
      <c r="BB3767" s="167"/>
      <c r="BC3767" s="167"/>
      <c r="BD3767" s="167"/>
    </row>
    <row r="3768" spans="2:86" ht="12" customHeight="1" x14ac:dyDescent="0.15">
      <c r="B3768" s="1058"/>
      <c r="C3768" s="1063"/>
      <c r="D3768" s="1061"/>
      <c r="E3768" s="1061"/>
      <c r="F3768" s="1061"/>
      <c r="G3768" s="1061"/>
      <c r="H3768" s="1061"/>
      <c r="I3768" s="1061"/>
      <c r="J3768" s="1062"/>
      <c r="K3768" s="1016" t="s">
        <v>459</v>
      </c>
      <c r="L3768" s="1016" t="s">
        <v>199</v>
      </c>
      <c r="M3768" s="1016"/>
      <c r="N3768" s="1016" t="s">
        <v>198</v>
      </c>
      <c r="O3768" s="1016"/>
      <c r="P3768" s="1016" t="s">
        <v>460</v>
      </c>
      <c r="Q3768" s="1016"/>
      <c r="R3768" s="1016" t="s">
        <v>6</v>
      </c>
      <c r="S3768" s="1016"/>
      <c r="T3768" s="1016"/>
      <c r="U3768" s="1075"/>
      <c r="V3768" s="1076"/>
      <c r="W3768" s="1075"/>
      <c r="X3768" s="1076"/>
      <c r="Y3768" s="1042"/>
      <c r="Z3768" s="1016"/>
      <c r="AA3768" s="1016"/>
      <c r="AB3768" s="1016"/>
      <c r="AC3768" s="1077"/>
      <c r="AD3768" s="1080"/>
      <c r="AE3768" s="1080"/>
      <c r="AF3768" s="1080"/>
      <c r="AG3768" s="1080"/>
      <c r="AH3768" s="1080"/>
      <c r="AI3768" s="1080"/>
      <c r="AJ3768" s="1078"/>
      <c r="AK3768" s="1075"/>
      <c r="AL3768" s="1083"/>
      <c r="AM3768" s="1083"/>
      <c r="AN3768" s="1084"/>
      <c r="AO3768" s="1085"/>
      <c r="AP3768" s="3"/>
      <c r="AV3768" s="167"/>
      <c r="AW3768" s="167"/>
      <c r="AX3768" s="167"/>
      <c r="AY3768" s="167"/>
      <c r="AZ3768" s="167"/>
      <c r="BA3768" s="167"/>
      <c r="BB3768" s="167"/>
      <c r="BC3768" s="167"/>
      <c r="BD3768" s="167"/>
    </row>
    <row r="3769" spans="2:86" ht="12" customHeight="1" x14ac:dyDescent="0.15">
      <c r="B3769" s="1058"/>
      <c r="C3769" s="1063"/>
      <c r="D3769" s="1061"/>
      <c r="E3769" s="1061"/>
      <c r="F3769" s="1061"/>
      <c r="G3769" s="1061"/>
      <c r="H3769" s="1061"/>
      <c r="I3769" s="1061"/>
      <c r="J3769" s="1062"/>
      <c r="K3769" s="1016"/>
      <c r="L3769" s="1016"/>
      <c r="M3769" s="1016"/>
      <c r="N3769" s="1016"/>
      <c r="O3769" s="1016"/>
      <c r="P3769" s="1016"/>
      <c r="Q3769" s="1016"/>
      <c r="R3769" s="1016"/>
      <c r="S3769" s="1016"/>
      <c r="T3769" s="1016"/>
      <c r="U3769" s="1075"/>
      <c r="V3769" s="1076"/>
      <c r="W3769" s="1075"/>
      <c r="X3769" s="1076"/>
      <c r="Y3769" s="1042" t="s">
        <v>461</v>
      </c>
      <c r="Z3769" s="1016"/>
      <c r="AA3769" s="1016"/>
      <c r="AB3769" s="1016"/>
      <c r="AC3769" s="1016" t="s">
        <v>462</v>
      </c>
      <c r="AD3769" s="1016"/>
      <c r="AE3769" s="1016"/>
      <c r="AF3769" s="1016"/>
      <c r="AG3769" s="1016" t="s">
        <v>463</v>
      </c>
      <c r="AH3769" s="1016"/>
      <c r="AI3769" s="1016"/>
      <c r="AJ3769" s="1016"/>
      <c r="AK3769" s="1075"/>
      <c r="AL3769" s="1083"/>
      <c r="AM3769" s="1083"/>
      <c r="AN3769" s="1084"/>
      <c r="AO3769" s="1085"/>
      <c r="AP3769" s="3"/>
      <c r="AV3769" s="167"/>
      <c r="AW3769" s="167"/>
      <c r="AX3769" s="167"/>
      <c r="AY3769" s="167"/>
      <c r="AZ3769" s="167"/>
      <c r="BA3769" s="167"/>
      <c r="BB3769" s="167"/>
      <c r="BC3769" s="167"/>
      <c r="BD3769" s="167"/>
    </row>
    <row r="3770" spans="2:86" ht="12" customHeight="1" x14ac:dyDescent="0.15">
      <c r="B3770" s="1058"/>
      <c r="C3770" s="1063"/>
      <c r="D3770" s="1061"/>
      <c r="E3770" s="1061"/>
      <c r="F3770" s="1061"/>
      <c r="G3770" s="1061"/>
      <c r="H3770" s="1061"/>
      <c r="I3770" s="1061"/>
      <c r="J3770" s="1062"/>
      <c r="K3770" s="1016"/>
      <c r="L3770" s="1016"/>
      <c r="M3770" s="1016"/>
      <c r="N3770" s="1016"/>
      <c r="O3770" s="1016"/>
      <c r="P3770" s="1016"/>
      <c r="Q3770" s="1016"/>
      <c r="R3770" s="1016"/>
      <c r="S3770" s="1016"/>
      <c r="T3770" s="1016"/>
      <c r="U3770" s="1077"/>
      <c r="V3770" s="1078"/>
      <c r="W3770" s="1077"/>
      <c r="X3770" s="1078"/>
      <c r="Y3770" s="191" t="s">
        <v>32</v>
      </c>
      <c r="Z3770" s="187" t="s">
        <v>33</v>
      </c>
      <c r="AA3770" s="187" t="s">
        <v>464</v>
      </c>
      <c r="AB3770" s="187" t="s">
        <v>465</v>
      </c>
      <c r="AC3770" s="187" t="s">
        <v>32</v>
      </c>
      <c r="AD3770" s="187" t="s">
        <v>33</v>
      </c>
      <c r="AE3770" s="187" t="s">
        <v>464</v>
      </c>
      <c r="AF3770" s="187" t="s">
        <v>465</v>
      </c>
      <c r="AG3770" s="187" t="s">
        <v>32</v>
      </c>
      <c r="AH3770" s="187" t="s">
        <v>33</v>
      </c>
      <c r="AI3770" s="187" t="s">
        <v>464</v>
      </c>
      <c r="AJ3770" s="187" t="s">
        <v>465</v>
      </c>
      <c r="AK3770" s="1077"/>
      <c r="AL3770" s="1080"/>
      <c r="AM3770" s="1080"/>
      <c r="AN3770" s="1086"/>
      <c r="AO3770" s="1087"/>
      <c r="AP3770" s="3"/>
      <c r="AV3770" s="167"/>
      <c r="AW3770" s="167"/>
      <c r="AX3770" s="167"/>
      <c r="AY3770" s="167"/>
      <c r="AZ3770" s="167"/>
      <c r="BA3770" s="167"/>
      <c r="BB3770" s="167"/>
      <c r="BC3770" s="167"/>
      <c r="BD3770" s="167"/>
    </row>
    <row r="3771" spans="2:86" ht="12" customHeight="1" x14ac:dyDescent="0.15">
      <c r="B3771" s="1058"/>
      <c r="C3771" s="1063"/>
      <c r="D3771" s="1061"/>
      <c r="E3771" s="1061"/>
      <c r="F3771" s="1061"/>
      <c r="G3771" s="1061"/>
      <c r="H3771" s="1061"/>
      <c r="I3771" s="1061"/>
      <c r="J3771" s="1062"/>
      <c r="K3771" s="192">
        <v>1</v>
      </c>
      <c r="L3771" s="1038" t="s">
        <v>534</v>
      </c>
      <c r="M3771" s="1039"/>
      <c r="N3771" s="1038" t="s">
        <v>486</v>
      </c>
      <c r="O3771" s="1039"/>
      <c r="P3771" s="1034" t="s">
        <v>332</v>
      </c>
      <c r="Q3771" s="1036"/>
      <c r="R3771" s="408" t="s">
        <v>338</v>
      </c>
      <c r="S3771" s="408"/>
      <c r="T3771" s="408"/>
      <c r="U3771" s="1034" t="s">
        <v>554</v>
      </c>
      <c r="V3771" s="1036"/>
      <c r="W3771" s="1034" t="s">
        <v>1649</v>
      </c>
      <c r="X3771" s="1035"/>
      <c r="Y3771" s="286"/>
      <c r="Z3771" s="286"/>
      <c r="AA3771" s="286"/>
      <c r="AB3771" s="286"/>
      <c r="AC3771" s="223"/>
      <c r="AD3771" s="223"/>
      <c r="AE3771" s="223"/>
      <c r="AF3771" s="223">
        <f>0.1*0.1</f>
        <v>1.0000000000000002E-2</v>
      </c>
      <c r="AG3771" s="223"/>
      <c r="AH3771" s="223"/>
      <c r="AI3771" s="223"/>
      <c r="AJ3771" s="223"/>
      <c r="AK3771" s="1038"/>
      <c r="AL3771" s="1056"/>
      <c r="AM3771" s="1056"/>
      <c r="AN3771" s="799"/>
      <c r="AO3771" s="800"/>
      <c r="AP3771" s="3"/>
      <c r="AQ3771" s="222">
        <f>IF(P3771="材質劣化",2,IF(P3771="漏水",3,1))</f>
        <v>2</v>
      </c>
      <c r="AV3771" s="167"/>
      <c r="AW3771" s="167"/>
      <c r="AX3771" s="167"/>
      <c r="AY3771" s="167"/>
      <c r="AZ3771" s="167"/>
      <c r="BA3771" s="167"/>
      <c r="BB3771" s="167"/>
      <c r="BC3771" s="167"/>
      <c r="BD3771" s="167"/>
    </row>
    <row r="3772" spans="2:86" ht="12" customHeight="1" x14ac:dyDescent="0.15">
      <c r="B3772" s="1058"/>
      <c r="C3772" s="1063"/>
      <c r="D3772" s="1061"/>
      <c r="E3772" s="1061"/>
      <c r="F3772" s="1061"/>
      <c r="G3772" s="1061"/>
      <c r="H3772" s="1061"/>
      <c r="I3772" s="1061"/>
      <c r="J3772" s="1062"/>
      <c r="K3772" s="192">
        <v>2</v>
      </c>
      <c r="L3772" s="1038" t="s">
        <v>534</v>
      </c>
      <c r="M3772" s="1039"/>
      <c r="N3772" s="1038" t="s">
        <v>485</v>
      </c>
      <c r="O3772" s="1039"/>
      <c r="P3772" s="1034" t="s">
        <v>332</v>
      </c>
      <c r="Q3772" s="1036"/>
      <c r="R3772" s="408" t="s">
        <v>338</v>
      </c>
      <c r="S3772" s="408"/>
      <c r="T3772" s="408"/>
      <c r="U3772" s="1034" t="s">
        <v>54</v>
      </c>
      <c r="V3772" s="1036"/>
      <c r="W3772" s="1034" t="s">
        <v>551</v>
      </c>
      <c r="X3772" s="1035"/>
      <c r="Y3772" s="286"/>
      <c r="Z3772" s="286"/>
      <c r="AA3772" s="286"/>
      <c r="AB3772" s="286"/>
      <c r="AC3772" s="223"/>
      <c r="AD3772" s="223"/>
      <c r="AE3772" s="223"/>
      <c r="AF3772" s="223"/>
      <c r="AG3772" s="223"/>
      <c r="AH3772" s="223"/>
      <c r="AI3772" s="223"/>
      <c r="AJ3772" s="223"/>
      <c r="AK3772" s="1052" t="s">
        <v>1705</v>
      </c>
      <c r="AL3772" s="1053"/>
      <c r="AM3772" s="1053"/>
      <c r="AN3772" s="1054"/>
      <c r="AO3772" s="1055"/>
      <c r="AP3772" s="3"/>
      <c r="AQ3772" s="222">
        <f t="shared" ref="AQ3772:AQ3790" si="1751">IF(P3772="材質劣化",2,IF(P3772="漏水",3,1))</f>
        <v>2</v>
      </c>
      <c r="AV3772" s="167"/>
      <c r="AW3772" s="167"/>
      <c r="AX3772" s="167"/>
      <c r="AY3772" s="167"/>
      <c r="AZ3772" s="167"/>
      <c r="BA3772" s="167"/>
      <c r="BB3772" s="167"/>
      <c r="BC3772" s="167"/>
      <c r="BD3772" s="167"/>
    </row>
    <row r="3773" spans="2:86" ht="12" customHeight="1" x14ac:dyDescent="0.15">
      <c r="B3773" s="1058"/>
      <c r="C3773" s="1063"/>
      <c r="D3773" s="1061"/>
      <c r="E3773" s="1061"/>
      <c r="F3773" s="1061"/>
      <c r="G3773" s="1061"/>
      <c r="H3773" s="1061"/>
      <c r="I3773" s="1061"/>
      <c r="J3773" s="1062"/>
      <c r="K3773" s="192">
        <v>3</v>
      </c>
      <c r="L3773" s="1038" t="s">
        <v>534</v>
      </c>
      <c r="M3773" s="1039"/>
      <c r="N3773" s="1038" t="s">
        <v>485</v>
      </c>
      <c r="O3773" s="1039"/>
      <c r="P3773" s="1034" t="s">
        <v>332</v>
      </c>
      <c r="Q3773" s="1036"/>
      <c r="R3773" s="408" t="s">
        <v>532</v>
      </c>
      <c r="S3773" s="408"/>
      <c r="T3773" s="408"/>
      <c r="U3773" s="1034" t="s">
        <v>1648</v>
      </c>
      <c r="V3773" s="1036"/>
      <c r="W3773" s="1034" t="s">
        <v>1655</v>
      </c>
      <c r="X3773" s="1035"/>
      <c r="Y3773" s="286"/>
      <c r="Z3773" s="286"/>
      <c r="AA3773" s="286"/>
      <c r="AB3773" s="286"/>
      <c r="AC3773" s="223"/>
      <c r="AD3773" s="223"/>
      <c r="AE3773" s="223">
        <f>0.05*0.3</f>
        <v>1.4999999999999999E-2</v>
      </c>
      <c r="AF3773" s="223"/>
      <c r="AG3773" s="223"/>
      <c r="AH3773" s="223"/>
      <c r="AI3773" s="223"/>
      <c r="AJ3773" s="223"/>
      <c r="AK3773" s="1052"/>
      <c r="AL3773" s="1053"/>
      <c r="AM3773" s="1053"/>
      <c r="AN3773" s="1054"/>
      <c r="AO3773" s="1055"/>
      <c r="AP3773" s="3"/>
      <c r="AQ3773" s="222">
        <f t="shared" si="1751"/>
        <v>2</v>
      </c>
      <c r="AV3773" s="167"/>
      <c r="AW3773" s="167"/>
      <c r="AX3773" s="167"/>
      <c r="AY3773" s="167"/>
      <c r="AZ3773" s="167"/>
      <c r="BA3773" s="167"/>
      <c r="BB3773" s="167"/>
      <c r="BC3773" s="167"/>
      <c r="BD3773" s="167"/>
    </row>
    <row r="3774" spans="2:86" ht="12" customHeight="1" x14ac:dyDescent="0.15">
      <c r="B3774" s="1058"/>
      <c r="C3774" s="1063"/>
      <c r="D3774" s="1061"/>
      <c r="E3774" s="1061"/>
      <c r="F3774" s="1061"/>
      <c r="G3774" s="1061"/>
      <c r="H3774" s="1061"/>
      <c r="I3774" s="1061"/>
      <c r="J3774" s="1062"/>
      <c r="K3774" s="192">
        <v>4</v>
      </c>
      <c r="L3774" s="1038" t="s">
        <v>331</v>
      </c>
      <c r="M3774" s="1039"/>
      <c r="N3774" s="1038" t="s">
        <v>354</v>
      </c>
      <c r="O3774" s="1039"/>
      <c r="P3774" s="1034" t="s">
        <v>332</v>
      </c>
      <c r="Q3774" s="1036"/>
      <c r="R3774" s="408" t="s">
        <v>532</v>
      </c>
      <c r="S3774" s="408"/>
      <c r="T3774" s="408"/>
      <c r="U3774" s="1034" t="s">
        <v>554</v>
      </c>
      <c r="V3774" s="1036"/>
      <c r="W3774" s="1034" t="s">
        <v>551</v>
      </c>
      <c r="X3774" s="1035"/>
      <c r="Y3774" s="286"/>
      <c r="Z3774" s="286"/>
      <c r="AA3774" s="286"/>
      <c r="AB3774" s="286"/>
      <c r="AC3774" s="223"/>
      <c r="AD3774" s="223"/>
      <c r="AE3774" s="223"/>
      <c r="AF3774" s="223"/>
      <c r="AG3774" s="223"/>
      <c r="AH3774" s="223"/>
      <c r="AI3774" s="223"/>
      <c r="AJ3774" s="223"/>
      <c r="AK3774" s="1052"/>
      <c r="AL3774" s="1053"/>
      <c r="AM3774" s="1053"/>
      <c r="AN3774" s="1054"/>
      <c r="AO3774" s="1055"/>
      <c r="AP3774" s="3"/>
      <c r="AQ3774" s="222">
        <f t="shared" si="1751"/>
        <v>2</v>
      </c>
      <c r="AV3774" s="167"/>
      <c r="AW3774" s="167"/>
      <c r="AX3774" s="167"/>
      <c r="AY3774" s="167"/>
      <c r="AZ3774" s="167"/>
      <c r="BA3774" s="167"/>
      <c r="BB3774" s="167"/>
      <c r="BC3774" s="167"/>
      <c r="BD3774" s="167"/>
    </row>
    <row r="3775" spans="2:86" ht="12" customHeight="1" x14ac:dyDescent="0.15">
      <c r="B3775" s="1058"/>
      <c r="C3775" s="1063"/>
      <c r="D3775" s="1061"/>
      <c r="E3775" s="1061"/>
      <c r="F3775" s="1061"/>
      <c r="G3775" s="1061"/>
      <c r="H3775" s="1061"/>
      <c r="I3775" s="1061"/>
      <c r="J3775" s="1062"/>
      <c r="K3775" s="192"/>
      <c r="L3775" s="1038"/>
      <c r="M3775" s="1039"/>
      <c r="N3775" s="1038"/>
      <c r="O3775" s="1039"/>
      <c r="P3775" s="1034"/>
      <c r="Q3775" s="1036"/>
      <c r="R3775" s="408"/>
      <c r="S3775" s="408"/>
      <c r="T3775" s="408"/>
      <c r="U3775" s="1034"/>
      <c r="V3775" s="1036"/>
      <c r="W3775" s="1034"/>
      <c r="X3775" s="1035"/>
      <c r="Y3775" s="286"/>
      <c r="Z3775" s="286"/>
      <c r="AA3775" s="286"/>
      <c r="AB3775" s="286"/>
      <c r="AC3775" s="223"/>
      <c r="AD3775" s="223"/>
      <c r="AE3775" s="223"/>
      <c r="AF3775" s="223"/>
      <c r="AG3775" s="223"/>
      <c r="AH3775" s="223"/>
      <c r="AI3775" s="223"/>
      <c r="AJ3775" s="223"/>
      <c r="AK3775" s="1052"/>
      <c r="AL3775" s="1053"/>
      <c r="AM3775" s="1053"/>
      <c r="AN3775" s="1054"/>
      <c r="AO3775" s="1055"/>
      <c r="AP3775" s="3"/>
      <c r="AQ3775" s="222">
        <f t="shared" si="1751"/>
        <v>1</v>
      </c>
      <c r="AV3775" s="167"/>
      <c r="AW3775" s="167"/>
      <c r="AX3775" s="167"/>
      <c r="AY3775" s="167"/>
      <c r="AZ3775" s="167"/>
      <c r="BA3775" s="167"/>
      <c r="BB3775" s="167"/>
      <c r="BC3775" s="167"/>
      <c r="BD3775" s="167"/>
    </row>
    <row r="3776" spans="2:86" ht="12" customHeight="1" x14ac:dyDescent="0.15">
      <c r="B3776" s="1058"/>
      <c r="C3776" s="1063"/>
      <c r="D3776" s="1061"/>
      <c r="E3776" s="1061"/>
      <c r="F3776" s="1061"/>
      <c r="G3776" s="1061"/>
      <c r="H3776" s="1061"/>
      <c r="I3776" s="1061"/>
      <c r="J3776" s="1062"/>
      <c r="K3776" s="192"/>
      <c r="L3776" s="1038"/>
      <c r="M3776" s="1039"/>
      <c r="N3776" s="1038"/>
      <c r="O3776" s="1039"/>
      <c r="P3776" s="1034"/>
      <c r="Q3776" s="1036"/>
      <c r="R3776" s="408"/>
      <c r="S3776" s="408"/>
      <c r="T3776" s="408"/>
      <c r="U3776" s="1034"/>
      <c r="V3776" s="1036"/>
      <c r="W3776" s="1034"/>
      <c r="X3776" s="1035"/>
      <c r="Y3776" s="286"/>
      <c r="Z3776" s="286"/>
      <c r="AA3776" s="286"/>
      <c r="AB3776" s="286"/>
      <c r="AC3776" s="223"/>
      <c r="AD3776" s="223"/>
      <c r="AE3776" s="223"/>
      <c r="AF3776" s="223"/>
      <c r="AG3776" s="223"/>
      <c r="AH3776" s="223"/>
      <c r="AI3776" s="223"/>
      <c r="AJ3776" s="223"/>
      <c r="AK3776" s="1052"/>
      <c r="AL3776" s="1053"/>
      <c r="AM3776" s="1053"/>
      <c r="AN3776" s="1054"/>
      <c r="AO3776" s="1055"/>
      <c r="AP3776" s="3"/>
      <c r="AQ3776" s="222">
        <f t="shared" si="1751"/>
        <v>1</v>
      </c>
      <c r="AV3776" s="167"/>
      <c r="AW3776" s="167"/>
      <c r="AX3776" s="167"/>
      <c r="AY3776" s="167"/>
      <c r="AZ3776" s="167"/>
      <c r="BA3776" s="167"/>
      <c r="BB3776" s="167"/>
      <c r="BC3776" s="167"/>
      <c r="BD3776" s="167"/>
    </row>
    <row r="3777" spans="2:43" s="162" customFormat="1" ht="12" customHeight="1" x14ac:dyDescent="0.15">
      <c r="B3777" s="1058"/>
      <c r="C3777" s="1063"/>
      <c r="D3777" s="1061"/>
      <c r="E3777" s="1061"/>
      <c r="F3777" s="1061"/>
      <c r="G3777" s="1061"/>
      <c r="H3777" s="1061"/>
      <c r="I3777" s="1061"/>
      <c r="J3777" s="1062"/>
      <c r="K3777" s="192"/>
      <c r="L3777" s="1038"/>
      <c r="M3777" s="1039"/>
      <c r="N3777" s="1038"/>
      <c r="O3777" s="1039"/>
      <c r="P3777" s="1034"/>
      <c r="Q3777" s="1036"/>
      <c r="R3777" s="408"/>
      <c r="S3777" s="408"/>
      <c r="T3777" s="408"/>
      <c r="U3777" s="1034"/>
      <c r="V3777" s="1036"/>
      <c r="W3777" s="1034"/>
      <c r="X3777" s="1035"/>
      <c r="Y3777" s="286"/>
      <c r="Z3777" s="286"/>
      <c r="AA3777" s="286"/>
      <c r="AB3777" s="286"/>
      <c r="AC3777" s="223"/>
      <c r="AD3777" s="223"/>
      <c r="AE3777" s="223"/>
      <c r="AF3777" s="223"/>
      <c r="AG3777" s="223"/>
      <c r="AH3777" s="223"/>
      <c r="AI3777" s="223"/>
      <c r="AJ3777" s="223"/>
      <c r="AK3777" s="1034"/>
      <c r="AL3777" s="1035"/>
      <c r="AM3777" s="1035"/>
      <c r="AN3777" s="788"/>
      <c r="AO3777" s="789"/>
      <c r="AP3777" s="3"/>
      <c r="AQ3777" s="222">
        <f t="shared" si="1751"/>
        <v>1</v>
      </c>
    </row>
    <row r="3778" spans="2:43" s="162" customFormat="1" ht="12" customHeight="1" x14ac:dyDescent="0.15">
      <c r="B3778" s="1058"/>
      <c r="C3778" s="1063"/>
      <c r="D3778" s="1061"/>
      <c r="E3778" s="1061"/>
      <c r="F3778" s="1061"/>
      <c r="G3778" s="1061"/>
      <c r="H3778" s="1061"/>
      <c r="I3778" s="1061"/>
      <c r="J3778" s="1062"/>
      <c r="K3778" s="192"/>
      <c r="L3778" s="1038"/>
      <c r="M3778" s="1039"/>
      <c r="N3778" s="1038"/>
      <c r="O3778" s="1039"/>
      <c r="P3778" s="1034"/>
      <c r="Q3778" s="1036"/>
      <c r="R3778" s="408"/>
      <c r="S3778" s="408"/>
      <c r="T3778" s="408"/>
      <c r="U3778" s="1034"/>
      <c r="V3778" s="1036"/>
      <c r="W3778" s="1034"/>
      <c r="X3778" s="1035"/>
      <c r="Y3778" s="286"/>
      <c r="Z3778" s="286"/>
      <c r="AA3778" s="286"/>
      <c r="AB3778" s="286"/>
      <c r="AC3778" s="223"/>
      <c r="AD3778" s="223"/>
      <c r="AE3778" s="223"/>
      <c r="AF3778" s="223"/>
      <c r="AG3778" s="223"/>
      <c r="AH3778" s="223"/>
      <c r="AI3778" s="223"/>
      <c r="AJ3778" s="223"/>
      <c r="AK3778" s="1034"/>
      <c r="AL3778" s="1035"/>
      <c r="AM3778" s="1035"/>
      <c r="AN3778" s="788"/>
      <c r="AO3778" s="789"/>
      <c r="AP3778" s="3"/>
      <c r="AQ3778" s="222">
        <f t="shared" si="1751"/>
        <v>1</v>
      </c>
    </row>
    <row r="3779" spans="2:43" s="162" customFormat="1" ht="12" customHeight="1" x14ac:dyDescent="0.15">
      <c r="B3779" s="1058"/>
      <c r="C3779" s="1063"/>
      <c r="D3779" s="1061"/>
      <c r="E3779" s="1061"/>
      <c r="F3779" s="1061"/>
      <c r="G3779" s="1061"/>
      <c r="H3779" s="1061"/>
      <c r="I3779" s="1061"/>
      <c r="J3779" s="1062"/>
      <c r="K3779" s="192"/>
      <c r="L3779" s="1038"/>
      <c r="M3779" s="1039"/>
      <c r="N3779" s="1038"/>
      <c r="O3779" s="1039"/>
      <c r="P3779" s="1034"/>
      <c r="Q3779" s="1036"/>
      <c r="R3779" s="408"/>
      <c r="S3779" s="408"/>
      <c r="T3779" s="408"/>
      <c r="U3779" s="1034"/>
      <c r="V3779" s="1036"/>
      <c r="W3779" s="1034"/>
      <c r="X3779" s="1035"/>
      <c r="Y3779" s="286"/>
      <c r="Z3779" s="286"/>
      <c r="AA3779" s="286"/>
      <c r="AB3779" s="286"/>
      <c r="AC3779" s="223"/>
      <c r="AD3779" s="223"/>
      <c r="AE3779" s="223"/>
      <c r="AF3779" s="223"/>
      <c r="AG3779" s="223"/>
      <c r="AH3779" s="223"/>
      <c r="AI3779" s="223"/>
      <c r="AJ3779" s="223"/>
      <c r="AK3779" s="1034"/>
      <c r="AL3779" s="1035"/>
      <c r="AM3779" s="1035"/>
      <c r="AN3779" s="788"/>
      <c r="AO3779" s="789"/>
      <c r="AP3779" s="3"/>
      <c r="AQ3779" s="222">
        <f t="shared" si="1751"/>
        <v>1</v>
      </c>
    </row>
    <row r="3780" spans="2:43" s="162" customFormat="1" ht="12" customHeight="1" x14ac:dyDescent="0.15">
      <c r="B3780" s="1058"/>
      <c r="C3780" s="1063"/>
      <c r="D3780" s="1061"/>
      <c r="E3780" s="1061"/>
      <c r="F3780" s="1061"/>
      <c r="G3780" s="1061"/>
      <c r="H3780" s="1061"/>
      <c r="I3780" s="1061"/>
      <c r="J3780" s="1062"/>
      <c r="K3780" s="192"/>
      <c r="L3780" s="1038"/>
      <c r="M3780" s="1039"/>
      <c r="N3780" s="1038"/>
      <c r="O3780" s="1039"/>
      <c r="P3780" s="1034"/>
      <c r="Q3780" s="1036"/>
      <c r="R3780" s="408"/>
      <c r="S3780" s="408"/>
      <c r="T3780" s="408"/>
      <c r="U3780" s="1034"/>
      <c r="V3780" s="1036"/>
      <c r="W3780" s="1034"/>
      <c r="X3780" s="1035"/>
      <c r="Y3780" s="286"/>
      <c r="Z3780" s="286"/>
      <c r="AA3780" s="286"/>
      <c r="AB3780" s="286"/>
      <c r="AC3780" s="223"/>
      <c r="AD3780" s="223"/>
      <c r="AE3780" s="223"/>
      <c r="AF3780" s="223"/>
      <c r="AG3780" s="223"/>
      <c r="AH3780" s="223"/>
      <c r="AI3780" s="223"/>
      <c r="AJ3780" s="223"/>
      <c r="AK3780" s="1034"/>
      <c r="AL3780" s="1035"/>
      <c r="AM3780" s="1035"/>
      <c r="AN3780" s="788"/>
      <c r="AO3780" s="789"/>
      <c r="AP3780" s="3"/>
      <c r="AQ3780" s="222">
        <f t="shared" si="1751"/>
        <v>1</v>
      </c>
    </row>
    <row r="3781" spans="2:43" s="162" customFormat="1" ht="12" customHeight="1" x14ac:dyDescent="0.15">
      <c r="B3781" s="1058"/>
      <c r="C3781" s="1063"/>
      <c r="D3781" s="1061"/>
      <c r="E3781" s="1061"/>
      <c r="F3781" s="1061"/>
      <c r="G3781" s="1061"/>
      <c r="H3781" s="1061"/>
      <c r="I3781" s="1061"/>
      <c r="J3781" s="1062"/>
      <c r="K3781" s="192"/>
      <c r="L3781" s="1038"/>
      <c r="M3781" s="1039"/>
      <c r="N3781" s="1038"/>
      <c r="O3781" s="1039"/>
      <c r="P3781" s="1034"/>
      <c r="Q3781" s="1036"/>
      <c r="R3781" s="408"/>
      <c r="S3781" s="408"/>
      <c r="T3781" s="408"/>
      <c r="U3781" s="1034"/>
      <c r="V3781" s="1036"/>
      <c r="W3781" s="1034"/>
      <c r="X3781" s="1035"/>
      <c r="Y3781" s="286"/>
      <c r="Z3781" s="286"/>
      <c r="AA3781" s="286"/>
      <c r="AB3781" s="286"/>
      <c r="AC3781" s="223"/>
      <c r="AD3781" s="223"/>
      <c r="AE3781" s="223"/>
      <c r="AF3781" s="223"/>
      <c r="AG3781" s="223"/>
      <c r="AH3781" s="223"/>
      <c r="AI3781" s="223"/>
      <c r="AJ3781" s="223"/>
      <c r="AK3781" s="1034"/>
      <c r="AL3781" s="1035"/>
      <c r="AM3781" s="1035"/>
      <c r="AN3781" s="788"/>
      <c r="AO3781" s="789"/>
      <c r="AP3781" s="3"/>
      <c r="AQ3781" s="222">
        <f t="shared" si="1751"/>
        <v>1</v>
      </c>
    </row>
    <row r="3782" spans="2:43" s="162" customFormat="1" ht="12" customHeight="1" x14ac:dyDescent="0.15">
      <c r="B3782" s="1058"/>
      <c r="C3782" s="1063"/>
      <c r="D3782" s="1061"/>
      <c r="E3782" s="1061"/>
      <c r="F3782" s="1061"/>
      <c r="G3782" s="1061"/>
      <c r="H3782" s="1061"/>
      <c r="I3782" s="1061"/>
      <c r="J3782" s="1062"/>
      <c r="K3782" s="192"/>
      <c r="L3782" s="1038"/>
      <c r="M3782" s="1039"/>
      <c r="N3782" s="1038"/>
      <c r="O3782" s="1039"/>
      <c r="P3782" s="1034"/>
      <c r="Q3782" s="1036"/>
      <c r="R3782" s="408"/>
      <c r="S3782" s="408"/>
      <c r="T3782" s="408"/>
      <c r="U3782" s="1034"/>
      <c r="V3782" s="1036"/>
      <c r="W3782" s="1034"/>
      <c r="X3782" s="1035"/>
      <c r="Y3782" s="286"/>
      <c r="Z3782" s="286"/>
      <c r="AA3782" s="286"/>
      <c r="AB3782" s="286"/>
      <c r="AC3782" s="223"/>
      <c r="AD3782" s="223"/>
      <c r="AE3782" s="223"/>
      <c r="AF3782" s="223"/>
      <c r="AG3782" s="223"/>
      <c r="AH3782" s="223"/>
      <c r="AI3782" s="223"/>
      <c r="AJ3782" s="223"/>
      <c r="AK3782" s="1034"/>
      <c r="AL3782" s="1035"/>
      <c r="AM3782" s="1035"/>
      <c r="AN3782" s="788"/>
      <c r="AO3782" s="789"/>
      <c r="AP3782" s="3"/>
      <c r="AQ3782" s="222">
        <f t="shared" si="1751"/>
        <v>1</v>
      </c>
    </row>
    <row r="3783" spans="2:43" s="162" customFormat="1" ht="12" customHeight="1" x14ac:dyDescent="0.15">
      <c r="B3783" s="1058"/>
      <c r="C3783" s="1063"/>
      <c r="D3783" s="1061"/>
      <c r="E3783" s="1061"/>
      <c r="F3783" s="1061"/>
      <c r="G3783" s="1061"/>
      <c r="H3783" s="1061"/>
      <c r="I3783" s="1061"/>
      <c r="J3783" s="1062"/>
      <c r="K3783" s="192"/>
      <c r="L3783" s="1038"/>
      <c r="M3783" s="1039"/>
      <c r="N3783" s="1038"/>
      <c r="O3783" s="1039"/>
      <c r="P3783" s="1034"/>
      <c r="Q3783" s="1036"/>
      <c r="R3783" s="408"/>
      <c r="S3783" s="408"/>
      <c r="T3783" s="408"/>
      <c r="U3783" s="1034"/>
      <c r="V3783" s="1036"/>
      <c r="W3783" s="1034"/>
      <c r="X3783" s="1035"/>
      <c r="Y3783" s="286"/>
      <c r="Z3783" s="286"/>
      <c r="AA3783" s="286"/>
      <c r="AB3783" s="286"/>
      <c r="AC3783" s="223"/>
      <c r="AD3783" s="223"/>
      <c r="AE3783" s="223"/>
      <c r="AF3783" s="223"/>
      <c r="AG3783" s="223"/>
      <c r="AH3783" s="223"/>
      <c r="AI3783" s="223"/>
      <c r="AJ3783" s="223"/>
      <c r="AK3783" s="1034"/>
      <c r="AL3783" s="1035"/>
      <c r="AM3783" s="1035"/>
      <c r="AN3783" s="788"/>
      <c r="AO3783" s="789"/>
      <c r="AP3783" s="3"/>
      <c r="AQ3783" s="222">
        <f t="shared" si="1751"/>
        <v>1</v>
      </c>
    </row>
    <row r="3784" spans="2:43" s="162" customFormat="1" ht="12" customHeight="1" x14ac:dyDescent="0.15">
      <c r="B3784" s="1058"/>
      <c r="C3784" s="1063"/>
      <c r="D3784" s="1061"/>
      <c r="E3784" s="1061"/>
      <c r="F3784" s="1061"/>
      <c r="G3784" s="1061"/>
      <c r="H3784" s="1061"/>
      <c r="I3784" s="1061"/>
      <c r="J3784" s="1062"/>
      <c r="K3784" s="192"/>
      <c r="L3784" s="1038"/>
      <c r="M3784" s="1039"/>
      <c r="N3784" s="1038"/>
      <c r="O3784" s="1039"/>
      <c r="P3784" s="1034"/>
      <c r="Q3784" s="1036"/>
      <c r="R3784" s="408"/>
      <c r="S3784" s="408"/>
      <c r="T3784" s="408"/>
      <c r="U3784" s="1034"/>
      <c r="V3784" s="1036"/>
      <c r="W3784" s="1034"/>
      <c r="X3784" s="1035"/>
      <c r="Y3784" s="286"/>
      <c r="Z3784" s="286"/>
      <c r="AA3784" s="286"/>
      <c r="AB3784" s="286"/>
      <c r="AC3784" s="223"/>
      <c r="AD3784" s="223"/>
      <c r="AE3784" s="223"/>
      <c r="AF3784" s="223"/>
      <c r="AG3784" s="223"/>
      <c r="AH3784" s="223"/>
      <c r="AI3784" s="223"/>
      <c r="AJ3784" s="223"/>
      <c r="AK3784" s="1034"/>
      <c r="AL3784" s="1035"/>
      <c r="AM3784" s="1035"/>
      <c r="AN3784" s="788"/>
      <c r="AO3784" s="789"/>
      <c r="AP3784" s="3"/>
      <c r="AQ3784" s="222">
        <f t="shared" si="1751"/>
        <v>1</v>
      </c>
    </row>
    <row r="3785" spans="2:43" s="162" customFormat="1" ht="12" customHeight="1" x14ac:dyDescent="0.15">
      <c r="B3785" s="1058"/>
      <c r="C3785" s="1063"/>
      <c r="D3785" s="1061"/>
      <c r="E3785" s="1061"/>
      <c r="F3785" s="1061"/>
      <c r="G3785" s="1061"/>
      <c r="H3785" s="1061"/>
      <c r="I3785" s="1061"/>
      <c r="J3785" s="1062"/>
      <c r="K3785" s="192"/>
      <c r="L3785" s="1038"/>
      <c r="M3785" s="1039"/>
      <c r="N3785" s="1038"/>
      <c r="O3785" s="1039"/>
      <c r="P3785" s="1034"/>
      <c r="Q3785" s="1036"/>
      <c r="R3785" s="408"/>
      <c r="S3785" s="408"/>
      <c r="T3785" s="408"/>
      <c r="U3785" s="1034"/>
      <c r="V3785" s="1036"/>
      <c r="W3785" s="1034"/>
      <c r="X3785" s="1035"/>
      <c r="Y3785" s="286"/>
      <c r="Z3785" s="286"/>
      <c r="AA3785" s="286"/>
      <c r="AB3785" s="286"/>
      <c r="AC3785" s="223"/>
      <c r="AD3785" s="223"/>
      <c r="AE3785" s="223"/>
      <c r="AF3785" s="223"/>
      <c r="AG3785" s="223"/>
      <c r="AH3785" s="223"/>
      <c r="AI3785" s="223"/>
      <c r="AJ3785" s="223"/>
      <c r="AK3785" s="1034"/>
      <c r="AL3785" s="1035"/>
      <c r="AM3785" s="1035"/>
      <c r="AN3785" s="788"/>
      <c r="AO3785" s="789"/>
      <c r="AP3785" s="3"/>
      <c r="AQ3785" s="222">
        <f t="shared" si="1751"/>
        <v>1</v>
      </c>
    </row>
    <row r="3786" spans="2:43" s="162" customFormat="1" ht="12" customHeight="1" x14ac:dyDescent="0.15">
      <c r="B3786" s="1058"/>
      <c r="C3786" s="1063"/>
      <c r="D3786" s="1061"/>
      <c r="E3786" s="1061"/>
      <c r="F3786" s="1061"/>
      <c r="G3786" s="1061"/>
      <c r="H3786" s="1061"/>
      <c r="I3786" s="1061"/>
      <c r="J3786" s="1062"/>
      <c r="K3786" s="192"/>
      <c r="L3786" s="1038"/>
      <c r="M3786" s="1039"/>
      <c r="N3786" s="1038"/>
      <c r="O3786" s="1039"/>
      <c r="P3786" s="1034"/>
      <c r="Q3786" s="1036"/>
      <c r="R3786" s="408"/>
      <c r="S3786" s="408"/>
      <c r="T3786" s="408"/>
      <c r="U3786" s="1034"/>
      <c r="V3786" s="1036"/>
      <c r="W3786" s="1034"/>
      <c r="X3786" s="1035"/>
      <c r="Y3786" s="286"/>
      <c r="Z3786" s="286"/>
      <c r="AA3786" s="286"/>
      <c r="AB3786" s="286"/>
      <c r="AC3786" s="223"/>
      <c r="AD3786" s="223"/>
      <c r="AE3786" s="223"/>
      <c r="AF3786" s="223"/>
      <c r="AG3786" s="223"/>
      <c r="AH3786" s="223"/>
      <c r="AI3786" s="223"/>
      <c r="AJ3786" s="223"/>
      <c r="AK3786" s="1034"/>
      <c r="AL3786" s="1035"/>
      <c r="AM3786" s="1035"/>
      <c r="AN3786" s="788"/>
      <c r="AO3786" s="789"/>
      <c r="AP3786" s="3"/>
      <c r="AQ3786" s="222">
        <f t="shared" si="1751"/>
        <v>1</v>
      </c>
    </row>
    <row r="3787" spans="2:43" s="162" customFormat="1" ht="12" customHeight="1" x14ac:dyDescent="0.15">
      <c r="B3787" s="1058"/>
      <c r="C3787" s="1063"/>
      <c r="D3787" s="1061"/>
      <c r="E3787" s="1061"/>
      <c r="F3787" s="1061"/>
      <c r="G3787" s="1061"/>
      <c r="H3787" s="1061"/>
      <c r="I3787" s="1061"/>
      <c r="J3787" s="1062"/>
      <c r="K3787" s="192"/>
      <c r="L3787" s="1038"/>
      <c r="M3787" s="1039"/>
      <c r="N3787" s="1038"/>
      <c r="O3787" s="1039"/>
      <c r="P3787" s="1034"/>
      <c r="Q3787" s="1036"/>
      <c r="R3787" s="408"/>
      <c r="S3787" s="408"/>
      <c r="T3787" s="408"/>
      <c r="U3787" s="1034"/>
      <c r="V3787" s="1036"/>
      <c r="W3787" s="1034"/>
      <c r="X3787" s="1035"/>
      <c r="Y3787" s="286"/>
      <c r="Z3787" s="286"/>
      <c r="AA3787" s="286"/>
      <c r="AB3787" s="286"/>
      <c r="AC3787" s="223"/>
      <c r="AD3787" s="223"/>
      <c r="AE3787" s="223"/>
      <c r="AF3787" s="223"/>
      <c r="AG3787" s="223"/>
      <c r="AH3787" s="223"/>
      <c r="AI3787" s="223"/>
      <c r="AJ3787" s="223"/>
      <c r="AK3787" s="1034"/>
      <c r="AL3787" s="1035"/>
      <c r="AM3787" s="1035"/>
      <c r="AN3787" s="788"/>
      <c r="AO3787" s="789"/>
      <c r="AP3787" s="3"/>
      <c r="AQ3787" s="222">
        <f t="shared" si="1751"/>
        <v>1</v>
      </c>
    </row>
    <row r="3788" spans="2:43" s="162" customFormat="1" ht="12" customHeight="1" x14ac:dyDescent="0.15">
      <c r="B3788" s="1058"/>
      <c r="C3788" s="1063"/>
      <c r="D3788" s="1061"/>
      <c r="E3788" s="1061"/>
      <c r="F3788" s="1061"/>
      <c r="G3788" s="1061"/>
      <c r="H3788" s="1061"/>
      <c r="I3788" s="1061"/>
      <c r="J3788" s="1062"/>
      <c r="K3788" s="192"/>
      <c r="L3788" s="1038"/>
      <c r="M3788" s="1039"/>
      <c r="N3788" s="1038"/>
      <c r="O3788" s="1039"/>
      <c r="P3788" s="1034"/>
      <c r="Q3788" s="1036"/>
      <c r="R3788" s="408"/>
      <c r="S3788" s="408"/>
      <c r="T3788" s="408"/>
      <c r="U3788" s="1034"/>
      <c r="V3788" s="1036"/>
      <c r="W3788" s="1034"/>
      <c r="X3788" s="1035"/>
      <c r="Y3788" s="286"/>
      <c r="Z3788" s="286"/>
      <c r="AA3788" s="286"/>
      <c r="AB3788" s="286"/>
      <c r="AC3788" s="223"/>
      <c r="AD3788" s="223"/>
      <c r="AE3788" s="223"/>
      <c r="AF3788" s="223"/>
      <c r="AG3788" s="223"/>
      <c r="AH3788" s="223"/>
      <c r="AI3788" s="223"/>
      <c r="AJ3788" s="223"/>
      <c r="AK3788" s="1034"/>
      <c r="AL3788" s="1035"/>
      <c r="AM3788" s="1035"/>
      <c r="AN3788" s="788"/>
      <c r="AO3788" s="789"/>
      <c r="AP3788" s="3"/>
      <c r="AQ3788" s="222">
        <f t="shared" si="1751"/>
        <v>1</v>
      </c>
    </row>
    <row r="3789" spans="2:43" s="162" customFormat="1" ht="12" customHeight="1" x14ac:dyDescent="0.15">
      <c r="B3789" s="1058"/>
      <c r="C3789" s="1063"/>
      <c r="D3789" s="1061"/>
      <c r="E3789" s="1061"/>
      <c r="F3789" s="1061"/>
      <c r="G3789" s="1061"/>
      <c r="H3789" s="1061"/>
      <c r="I3789" s="1061"/>
      <c r="J3789" s="1062"/>
      <c r="K3789" s="192"/>
      <c r="L3789" s="1038"/>
      <c r="M3789" s="1039"/>
      <c r="N3789" s="1038"/>
      <c r="O3789" s="1039"/>
      <c r="P3789" s="1034"/>
      <c r="Q3789" s="1036"/>
      <c r="R3789" s="408"/>
      <c r="S3789" s="408"/>
      <c r="T3789" s="408"/>
      <c r="U3789" s="1034"/>
      <c r="V3789" s="1036"/>
      <c r="W3789" s="1034"/>
      <c r="X3789" s="1035"/>
      <c r="Y3789" s="286"/>
      <c r="Z3789" s="286"/>
      <c r="AA3789" s="286"/>
      <c r="AB3789" s="286"/>
      <c r="AC3789" s="223"/>
      <c r="AD3789" s="223"/>
      <c r="AE3789" s="223"/>
      <c r="AF3789" s="223"/>
      <c r="AG3789" s="223"/>
      <c r="AH3789" s="223"/>
      <c r="AI3789" s="223"/>
      <c r="AJ3789" s="223"/>
      <c r="AK3789" s="1034"/>
      <c r="AL3789" s="1035"/>
      <c r="AM3789" s="1035"/>
      <c r="AN3789" s="788"/>
      <c r="AO3789" s="789"/>
      <c r="AP3789" s="3"/>
      <c r="AQ3789" s="222">
        <f t="shared" si="1751"/>
        <v>1</v>
      </c>
    </row>
    <row r="3790" spans="2:43" s="162" customFormat="1" ht="12" customHeight="1" x14ac:dyDescent="0.15">
      <c r="B3790" s="1058"/>
      <c r="C3790" s="1063"/>
      <c r="D3790" s="1061"/>
      <c r="E3790" s="1061"/>
      <c r="F3790" s="1061"/>
      <c r="G3790" s="1061"/>
      <c r="H3790" s="1061"/>
      <c r="I3790" s="1061"/>
      <c r="J3790" s="1062"/>
      <c r="K3790" s="192"/>
      <c r="L3790" s="1038"/>
      <c r="M3790" s="1039"/>
      <c r="N3790" s="1038"/>
      <c r="O3790" s="1039"/>
      <c r="P3790" s="1034"/>
      <c r="Q3790" s="1036"/>
      <c r="R3790" s="408"/>
      <c r="S3790" s="408"/>
      <c r="T3790" s="408"/>
      <c r="U3790" s="1034"/>
      <c r="V3790" s="1036"/>
      <c r="W3790" s="1034"/>
      <c r="X3790" s="1035"/>
      <c r="Y3790" s="286"/>
      <c r="Z3790" s="286"/>
      <c r="AA3790" s="286"/>
      <c r="AB3790" s="286"/>
      <c r="AC3790" s="223"/>
      <c r="AD3790" s="223"/>
      <c r="AE3790" s="223"/>
      <c r="AF3790" s="223"/>
      <c r="AG3790" s="223"/>
      <c r="AH3790" s="223"/>
      <c r="AI3790" s="223"/>
      <c r="AJ3790" s="223"/>
      <c r="AK3790" s="1034"/>
      <c r="AL3790" s="1035"/>
      <c r="AM3790" s="1035"/>
      <c r="AN3790" s="788"/>
      <c r="AO3790" s="789"/>
      <c r="AP3790" s="3"/>
      <c r="AQ3790" s="222">
        <f t="shared" si="1751"/>
        <v>1</v>
      </c>
    </row>
    <row r="3791" spans="2:43" s="162" customFormat="1" ht="12" customHeight="1" x14ac:dyDescent="0.15">
      <c r="B3791" s="1058"/>
      <c r="C3791" s="1063"/>
      <c r="D3791" s="1061"/>
      <c r="E3791" s="1061"/>
      <c r="F3791" s="1061"/>
      <c r="G3791" s="1061"/>
      <c r="H3791" s="1061"/>
      <c r="I3791" s="1061"/>
      <c r="J3791" s="1062"/>
      <c r="K3791" s="1016" t="s">
        <v>216</v>
      </c>
      <c r="L3791" s="1016" t="s">
        <v>215</v>
      </c>
      <c r="M3791" s="1016"/>
      <c r="N3791" s="1016"/>
      <c r="O3791" s="1016"/>
      <c r="P3791" s="1016"/>
      <c r="Q3791" s="1016"/>
      <c r="R3791" s="1016"/>
      <c r="S3791" s="1016"/>
      <c r="T3791" s="1016"/>
      <c r="U3791" s="1016"/>
      <c r="V3791" s="1016"/>
      <c r="W3791" s="1016"/>
      <c r="X3791" s="1016"/>
      <c r="Y3791" s="1040" t="s">
        <v>466</v>
      </c>
      <c r="Z3791" s="1041"/>
      <c r="AA3791" s="1041"/>
      <c r="AB3791" s="1042"/>
      <c r="AC3791" s="224">
        <f t="shared" ref="AC3791:AJ3791" si="1752">SUM(AC3771:AC3790)</f>
        <v>0</v>
      </c>
      <c r="AD3791" s="224">
        <f t="shared" si="1752"/>
        <v>0</v>
      </c>
      <c r="AE3791" s="224">
        <f t="shared" si="1752"/>
        <v>1.4999999999999999E-2</v>
      </c>
      <c r="AF3791" s="224">
        <f t="shared" si="1752"/>
        <v>1.0000000000000002E-2</v>
      </c>
      <c r="AG3791" s="224">
        <f t="shared" si="1752"/>
        <v>0</v>
      </c>
      <c r="AH3791" s="224">
        <f t="shared" si="1752"/>
        <v>0</v>
      </c>
      <c r="AI3791" s="224">
        <f t="shared" si="1752"/>
        <v>0</v>
      </c>
      <c r="AJ3791" s="224">
        <f t="shared" si="1752"/>
        <v>0</v>
      </c>
      <c r="AK3791" s="1040" t="s">
        <v>214</v>
      </c>
      <c r="AL3791" s="1041"/>
      <c r="AM3791" s="1041"/>
      <c r="AN3791" s="788"/>
      <c r="AO3791" s="789"/>
      <c r="AP3791" s="3"/>
    </row>
    <row r="3792" spans="2:43" s="162" customFormat="1" ht="12" customHeight="1" x14ac:dyDescent="0.15">
      <c r="B3792" s="1058"/>
      <c r="C3792" s="1063"/>
      <c r="D3792" s="1061"/>
      <c r="E3792" s="1061"/>
      <c r="F3792" s="1061"/>
      <c r="G3792" s="1061"/>
      <c r="H3792" s="1061"/>
      <c r="I3792" s="1061"/>
      <c r="J3792" s="1062"/>
      <c r="K3792" s="1016"/>
      <c r="L3792" s="1016" t="s">
        <v>467</v>
      </c>
      <c r="M3792" s="1016"/>
      <c r="N3792" s="1016"/>
      <c r="O3792" s="1016" t="s">
        <v>213</v>
      </c>
      <c r="P3792" s="1016"/>
      <c r="Q3792" s="1016"/>
      <c r="R3792" s="1016"/>
      <c r="S3792" s="1016"/>
      <c r="T3792" s="1016"/>
      <c r="U3792" s="1016"/>
      <c r="V3792" s="1016"/>
      <c r="W3792" s="1016"/>
      <c r="X3792" s="1016"/>
      <c r="Y3792" s="193">
        <f>COUNTIF(Y3771:Y3790,"○")</f>
        <v>0</v>
      </c>
      <c r="Z3792" s="193">
        <f>COUNTIF(Z3771:Z3790,"○")</f>
        <v>0</v>
      </c>
      <c r="AA3792" s="193">
        <f>COUNTIF(AA3771:AA3790,"○")</f>
        <v>0</v>
      </c>
      <c r="AB3792" s="193">
        <f>COUNTIF(AB3771:AB3790,"○")</f>
        <v>0</v>
      </c>
      <c r="AC3792" s="193">
        <f t="shared" ref="AC3792:AJ3792" si="1753">COUNT(AC3771:AC3790)</f>
        <v>0</v>
      </c>
      <c r="AD3792" s="193">
        <f t="shared" si="1753"/>
        <v>0</v>
      </c>
      <c r="AE3792" s="193">
        <f t="shared" si="1753"/>
        <v>1</v>
      </c>
      <c r="AF3792" s="193">
        <f t="shared" si="1753"/>
        <v>1</v>
      </c>
      <c r="AG3792" s="193">
        <f t="shared" si="1753"/>
        <v>0</v>
      </c>
      <c r="AH3792" s="193">
        <f t="shared" si="1753"/>
        <v>0</v>
      </c>
      <c r="AI3792" s="193">
        <f t="shared" si="1753"/>
        <v>0</v>
      </c>
      <c r="AJ3792" s="193">
        <f t="shared" si="1753"/>
        <v>0</v>
      </c>
      <c r="AK3792" s="1043"/>
      <c r="AL3792" s="1044"/>
      <c r="AM3792" s="1044"/>
      <c r="AN3792" s="1044"/>
      <c r="AO3792" s="1045"/>
      <c r="AP3792" s="3"/>
    </row>
    <row r="3793" spans="2:86" ht="12" customHeight="1" x14ac:dyDescent="0.15">
      <c r="B3793" s="1058"/>
      <c r="C3793" s="1063"/>
      <c r="D3793" s="1061"/>
      <c r="E3793" s="1061"/>
      <c r="F3793" s="1061"/>
      <c r="G3793" s="1061"/>
      <c r="H3793" s="1061"/>
      <c r="I3793" s="1061"/>
      <c r="J3793" s="1062"/>
      <c r="K3793" s="1016"/>
      <c r="L3793" s="1016"/>
      <c r="M3793" s="1016"/>
      <c r="N3793" s="1016"/>
      <c r="O3793" s="1016" t="s">
        <v>468</v>
      </c>
      <c r="P3793" s="1016"/>
      <c r="Q3793" s="1016"/>
      <c r="R3793" s="1016"/>
      <c r="S3793" s="1016"/>
      <c r="T3793" s="1016"/>
      <c r="U3793" s="1016"/>
      <c r="V3793" s="1016"/>
      <c r="W3793" s="1016"/>
      <c r="X3793" s="1016"/>
      <c r="Y3793" s="1034" t="str">
        <f>IF(Y3792&gt;0,"Ⅳ",IF(Z3792&gt;0,"Ⅲ",IF(AA3792&gt;0,"Ⅱa",IF(AB3792&gt;0,"Ⅱb","Ⅰ"))))</f>
        <v>Ⅰ</v>
      </c>
      <c r="Z3793" s="1035"/>
      <c r="AA3793" s="1035"/>
      <c r="AB3793" s="1036"/>
      <c r="AC3793" s="1034" t="str">
        <f>IF(AC3792&gt;0,"Ⅳ",IF(AD3792&gt;0,"Ⅲ",IF(AE3792&gt;0,"Ⅱa",IF(AF3792&gt;0,"Ⅱb","Ⅰ"))))</f>
        <v>Ⅱa</v>
      </c>
      <c r="AD3793" s="1035"/>
      <c r="AE3793" s="1035"/>
      <c r="AF3793" s="1036"/>
      <c r="AG3793" s="1034" t="str">
        <f>IF(AG3792&gt;0,"Ⅳ",IF(AH3792&gt;0,"Ⅲ",IF(AI3792&gt;0,"Ⅱa",IF(AJ3792&gt;0,"Ⅱb","Ⅰ"))))</f>
        <v>Ⅰ</v>
      </c>
      <c r="AH3793" s="1035"/>
      <c r="AI3793" s="1035"/>
      <c r="AJ3793" s="1036"/>
      <c r="AK3793" s="1046"/>
      <c r="AL3793" s="1047"/>
      <c r="AM3793" s="1047"/>
      <c r="AN3793" s="1047"/>
      <c r="AO3793" s="1048"/>
      <c r="AP3793" s="3"/>
      <c r="AQ3793" s="282" t="s">
        <v>312</v>
      </c>
      <c r="AR3793" s="282" t="s">
        <v>313</v>
      </c>
      <c r="AS3793" s="699" t="s">
        <v>316</v>
      </c>
      <c r="AT3793" s="1026"/>
    </row>
    <row r="3794" spans="2:86" ht="12" customHeight="1" x14ac:dyDescent="0.15">
      <c r="B3794" s="1058"/>
      <c r="C3794" s="1063"/>
      <c r="D3794" s="1061"/>
      <c r="E3794" s="1061"/>
      <c r="F3794" s="1061"/>
      <c r="G3794" s="1061"/>
      <c r="H3794" s="1061"/>
      <c r="I3794" s="1061"/>
      <c r="J3794" s="1062"/>
      <c r="K3794" s="1016"/>
      <c r="L3794" s="1016" t="s">
        <v>469</v>
      </c>
      <c r="M3794" s="1016"/>
      <c r="N3794" s="1016"/>
      <c r="O3794" s="1016" t="s">
        <v>212</v>
      </c>
      <c r="P3794" s="1016"/>
      <c r="Q3794" s="1016"/>
      <c r="R3794" s="1016"/>
      <c r="S3794" s="1016"/>
      <c r="T3794" s="1016"/>
      <c r="U3794" s="1016"/>
      <c r="V3794" s="1016"/>
      <c r="W3794" s="1016"/>
      <c r="X3794" s="1016"/>
      <c r="Y3794" s="187" t="s">
        <v>32</v>
      </c>
      <c r="Z3794" s="187" t="s">
        <v>33</v>
      </c>
      <c r="AA3794" s="1027" t="s">
        <v>34</v>
      </c>
      <c r="AB3794" s="1027"/>
      <c r="AC3794" s="187" t="s">
        <v>32</v>
      </c>
      <c r="AD3794" s="187" t="s">
        <v>33</v>
      </c>
      <c r="AE3794" s="1027" t="s">
        <v>34</v>
      </c>
      <c r="AF3794" s="1027"/>
      <c r="AG3794" s="187" t="s">
        <v>32</v>
      </c>
      <c r="AH3794" s="187" t="s">
        <v>33</v>
      </c>
      <c r="AI3794" s="1027" t="s">
        <v>34</v>
      </c>
      <c r="AJ3794" s="1027"/>
      <c r="AK3794" s="1046"/>
      <c r="AL3794" s="1047"/>
      <c r="AM3794" s="1047"/>
      <c r="AN3794" s="1047"/>
      <c r="AO3794" s="1048"/>
      <c r="AP3794" s="3"/>
      <c r="AQ3794" s="1028">
        <f>+Y3792+Z3792</f>
        <v>0</v>
      </c>
      <c r="AR3794" s="1029"/>
      <c r="AS3794" s="1028">
        <f>+AA3792+AB3792</f>
        <v>0</v>
      </c>
      <c r="AT3794" s="1029"/>
    </row>
    <row r="3795" spans="2:86" ht="12" customHeight="1" x14ac:dyDescent="0.15">
      <c r="B3795" s="1058"/>
      <c r="C3795" s="1063"/>
      <c r="D3795" s="1061"/>
      <c r="E3795" s="1061"/>
      <c r="F3795" s="1061"/>
      <c r="G3795" s="1061"/>
      <c r="H3795" s="1061"/>
      <c r="I3795" s="1061"/>
      <c r="J3795" s="1062"/>
      <c r="K3795" s="1016"/>
      <c r="L3795" s="1016"/>
      <c r="M3795" s="1016"/>
      <c r="N3795" s="1016"/>
      <c r="O3795" s="1016" t="s">
        <v>470</v>
      </c>
      <c r="P3795" s="1016"/>
      <c r="Q3795" s="1016"/>
      <c r="R3795" s="1016"/>
      <c r="S3795" s="1016"/>
      <c r="T3795" s="1016"/>
      <c r="U3795" s="1016"/>
      <c r="V3795" s="1016"/>
      <c r="W3795" s="1016"/>
      <c r="X3795" s="1016"/>
      <c r="Y3795" s="193" t="str">
        <f>IF(Y3792=0,"",1)</f>
        <v/>
      </c>
      <c r="Z3795" s="193" t="str">
        <f>IF(Z3792=0,"",1)</f>
        <v/>
      </c>
      <c r="AA3795" s="1030" t="str">
        <f>IF(AQ3794=1,"",IF(AS3794&gt;0,1,""))</f>
        <v/>
      </c>
      <c r="AB3795" s="1031"/>
      <c r="AC3795" s="193">
        <f>+AC3792</f>
        <v>0</v>
      </c>
      <c r="AD3795" s="193">
        <f>AD3792</f>
        <v>0</v>
      </c>
      <c r="AE3795" s="1030">
        <f>AE3792+AF3792</f>
        <v>2</v>
      </c>
      <c r="AF3795" s="1031"/>
      <c r="AG3795" s="193">
        <f>AG3792</f>
        <v>0</v>
      </c>
      <c r="AH3795" s="193">
        <f>AH3792</f>
        <v>0</v>
      </c>
      <c r="AI3795" s="1030">
        <f>AI3792+AJ3792</f>
        <v>0</v>
      </c>
      <c r="AJ3795" s="1031"/>
      <c r="AK3795" s="1046"/>
      <c r="AL3795" s="1047"/>
      <c r="AM3795" s="1047"/>
      <c r="AN3795" s="1047"/>
      <c r="AO3795" s="1048"/>
      <c r="AP3795" s="3"/>
      <c r="AQ3795" s="197">
        <f>+Y3792+AC3795+AG3795</f>
        <v>0</v>
      </c>
      <c r="AR3795" s="197">
        <f>+Z3792+AD3795+AH3795</f>
        <v>0</v>
      </c>
      <c r="AS3795" s="1032">
        <f>+AS3794+AE3795+AI3795</f>
        <v>2</v>
      </c>
      <c r="AT3795" s="1033"/>
    </row>
    <row r="3796" spans="2:86" ht="12" customHeight="1" x14ac:dyDescent="0.15">
      <c r="B3796" s="1058"/>
      <c r="C3796" s="1063"/>
      <c r="D3796" s="1061"/>
      <c r="E3796" s="1061"/>
      <c r="F3796" s="1061"/>
      <c r="G3796" s="1061"/>
      <c r="H3796" s="1061"/>
      <c r="I3796" s="1061"/>
      <c r="J3796" s="1062"/>
      <c r="K3796" s="1016"/>
      <c r="L3796" s="1016"/>
      <c r="M3796" s="1016"/>
      <c r="N3796" s="1016"/>
      <c r="O3796" s="1016" t="s">
        <v>471</v>
      </c>
      <c r="P3796" s="1016"/>
      <c r="Q3796" s="1016"/>
      <c r="R3796" s="1016"/>
      <c r="S3796" s="1016"/>
      <c r="T3796" s="1016"/>
      <c r="U3796" s="1016"/>
      <c r="V3796" s="1016"/>
      <c r="W3796" s="1016"/>
      <c r="X3796" s="1016"/>
      <c r="Y3796" s="1034" t="s">
        <v>875</v>
      </c>
      <c r="Z3796" s="1035"/>
      <c r="AA3796" s="1035"/>
      <c r="AB3796" s="1036"/>
      <c r="AC3796" s="1034" t="str">
        <f>IF(AC3795&gt;0,"Ⅳ",IF(AD3795&gt;0,"Ⅲ",IF(AE3795&gt;0,"Ⅱ","Ⅰ")))</f>
        <v>Ⅱ</v>
      </c>
      <c r="AD3796" s="1035"/>
      <c r="AE3796" s="1035"/>
      <c r="AF3796" s="1036"/>
      <c r="AG3796" s="1034" t="str">
        <f>IF(AG3795&gt;0,"Ⅳ",IF(AH3795&gt;0,"Ⅲ",IF(AI3795&gt;0,"Ⅱ","Ⅰ")))</f>
        <v>Ⅰ</v>
      </c>
      <c r="AH3796" s="1035"/>
      <c r="AI3796" s="1035"/>
      <c r="AJ3796" s="1036"/>
      <c r="AK3796" s="1046"/>
      <c r="AL3796" s="1047"/>
      <c r="AM3796" s="1047"/>
      <c r="AN3796" s="1047"/>
      <c r="AO3796" s="1048"/>
      <c r="AP3796" s="3"/>
      <c r="AQ3796" s="1037" t="str">
        <f>IF(AQ3795&gt;0,"Ⅳ",IF(AR3795&gt;0,"Ⅲ",IF(AS3795&gt;0,"Ⅱ","Ⅰ")))</f>
        <v>Ⅱ</v>
      </c>
      <c r="AR3796" s="1037"/>
      <c r="AS3796" s="1037"/>
      <c r="AT3796" s="1037"/>
    </row>
    <row r="3797" spans="2:86" ht="12" customHeight="1" x14ac:dyDescent="0.15">
      <c r="B3797" s="1058"/>
      <c r="C3797" s="1063"/>
      <c r="D3797" s="1061"/>
      <c r="E3797" s="1061"/>
      <c r="F3797" s="1061"/>
      <c r="G3797" s="1061"/>
      <c r="H3797" s="1061"/>
      <c r="I3797" s="1061"/>
      <c r="J3797" s="1062"/>
      <c r="K3797" s="1016"/>
      <c r="L3797" s="1016"/>
      <c r="M3797" s="1016"/>
      <c r="N3797" s="1016"/>
      <c r="O3797" s="1016" t="s">
        <v>472</v>
      </c>
      <c r="P3797" s="1016"/>
      <c r="Q3797" s="1016"/>
      <c r="R3797" s="1016"/>
      <c r="S3797" s="1016"/>
      <c r="T3797" s="1016"/>
      <c r="U3797" s="1016"/>
      <c r="V3797" s="1016"/>
      <c r="W3797" s="1016"/>
      <c r="X3797" s="1016"/>
      <c r="Y3797" s="1034" t="str">
        <f>IF(COUNTIF(Y3796:AJ3796,"Ⅳ")&gt;0,"Ⅳ",IF(COUNTIF(Y3796:AJ3796,"Ⅲ")&gt;0,"Ⅲ",IF(COUNTIF(Y3796:AJ3796,"Ⅱ")&gt;0,"Ⅱ","Ⅰ")))</f>
        <v>Ⅱ</v>
      </c>
      <c r="Z3797" s="1035"/>
      <c r="AA3797" s="1035"/>
      <c r="AB3797" s="1035"/>
      <c r="AC3797" s="1035"/>
      <c r="AD3797" s="1035"/>
      <c r="AE3797" s="1035"/>
      <c r="AF3797" s="1035"/>
      <c r="AG3797" s="1035"/>
      <c r="AH3797" s="1035"/>
      <c r="AI3797" s="1035"/>
      <c r="AJ3797" s="1036"/>
      <c r="AK3797" s="1049"/>
      <c r="AL3797" s="1050"/>
      <c r="AM3797" s="1050"/>
      <c r="AN3797" s="1050"/>
      <c r="AO3797" s="1051"/>
      <c r="AP3797" s="3"/>
    </row>
    <row r="3798" spans="2:86" ht="14.25" customHeight="1" x14ac:dyDescent="0.15">
      <c r="B3798" s="1058"/>
      <c r="C3798" s="1063"/>
      <c r="D3798" s="1061"/>
      <c r="E3798" s="1061"/>
      <c r="F3798" s="1061"/>
      <c r="G3798" s="1061"/>
      <c r="H3798" s="1061"/>
      <c r="I3798" s="1061"/>
      <c r="J3798" s="1062"/>
      <c r="K3798" s="1016" t="s">
        <v>169</v>
      </c>
      <c r="L3798" s="1017"/>
      <c r="M3798" s="1017"/>
      <c r="N3798" s="1017"/>
      <c r="O3798" s="1017"/>
      <c r="P3798" s="1017"/>
      <c r="Q3798" s="1017"/>
      <c r="R3798" s="1017"/>
      <c r="S3798" s="1017"/>
      <c r="T3798" s="1017"/>
      <c r="U3798" s="1017"/>
      <c r="V3798" s="1017"/>
      <c r="W3798" s="1017"/>
      <c r="X3798" s="1017"/>
      <c r="Y3798" s="1017"/>
      <c r="Z3798" s="1017"/>
      <c r="AA3798" s="1017"/>
      <c r="AB3798" s="1017"/>
      <c r="AC3798" s="1017"/>
      <c r="AD3798" s="1017"/>
      <c r="AE3798" s="1017"/>
      <c r="AF3798" s="1017"/>
      <c r="AG3798" s="1017"/>
      <c r="AH3798" s="1017"/>
      <c r="AI3798" s="1017"/>
      <c r="AJ3798" s="1017"/>
      <c r="AK3798" s="1017"/>
      <c r="AL3798" s="1017"/>
      <c r="AM3798" s="1017"/>
      <c r="AN3798" s="1017"/>
      <c r="AO3798" s="1017"/>
      <c r="AP3798" s="3"/>
    </row>
    <row r="3799" spans="2:86" ht="14.25" customHeight="1" x14ac:dyDescent="0.15">
      <c r="B3799" s="1058"/>
      <c r="C3799" s="1063"/>
      <c r="D3799" s="1061"/>
      <c r="E3799" s="1061"/>
      <c r="F3799" s="1061"/>
      <c r="G3799" s="1061"/>
      <c r="H3799" s="1061"/>
      <c r="I3799" s="1061"/>
      <c r="J3799" s="1062"/>
      <c r="K3799" s="1016"/>
      <c r="L3799" s="1017"/>
      <c r="M3799" s="1017"/>
      <c r="N3799" s="1017"/>
      <c r="O3799" s="1017"/>
      <c r="P3799" s="1017"/>
      <c r="Q3799" s="1017"/>
      <c r="R3799" s="1017"/>
      <c r="S3799" s="1017"/>
      <c r="T3799" s="1017"/>
      <c r="U3799" s="1017"/>
      <c r="V3799" s="1017"/>
      <c r="W3799" s="1017"/>
      <c r="X3799" s="1017"/>
      <c r="Y3799" s="1017"/>
      <c r="Z3799" s="1017"/>
      <c r="AA3799" s="1017"/>
      <c r="AB3799" s="1017"/>
      <c r="AC3799" s="1017"/>
      <c r="AD3799" s="1017"/>
      <c r="AE3799" s="1017"/>
      <c r="AF3799" s="1017"/>
      <c r="AG3799" s="1017"/>
      <c r="AH3799" s="1017"/>
      <c r="AI3799" s="1017"/>
      <c r="AJ3799" s="1017"/>
      <c r="AK3799" s="1017"/>
      <c r="AL3799" s="1017"/>
      <c r="AM3799" s="1017"/>
      <c r="AN3799" s="1017"/>
      <c r="AO3799" s="1017"/>
      <c r="AP3799" s="3"/>
    </row>
    <row r="3800" spans="2:86" ht="12" customHeight="1" x14ac:dyDescent="0.15">
      <c r="B3800" s="1058"/>
      <c r="C3800" s="1063"/>
      <c r="D3800" s="1061"/>
      <c r="E3800" s="1061"/>
      <c r="F3800" s="1061"/>
      <c r="G3800" s="1061"/>
      <c r="H3800" s="1061"/>
      <c r="I3800" s="1061"/>
      <c r="J3800" s="1062"/>
      <c r="K3800" s="1018" t="s">
        <v>473</v>
      </c>
      <c r="L3800" s="1018"/>
      <c r="M3800" s="1018"/>
      <c r="N3800" s="1018"/>
      <c r="O3800" s="1018"/>
      <c r="P3800" s="1018"/>
      <c r="Q3800" s="1018"/>
      <c r="R3800" s="1018"/>
      <c r="S3800" s="1018"/>
      <c r="T3800" s="1018"/>
      <c r="U3800" s="1018"/>
      <c r="V3800" s="1018"/>
      <c r="W3800" s="1018"/>
      <c r="X3800" s="1018"/>
      <c r="Y3800" s="1018"/>
      <c r="Z3800" s="1018"/>
      <c r="AA3800" s="1018"/>
      <c r="AB3800" s="1018"/>
      <c r="AC3800" s="1018"/>
      <c r="AD3800" s="1018"/>
      <c r="AE3800" s="1018"/>
      <c r="AF3800" s="1018"/>
      <c r="AG3800" s="1018"/>
      <c r="AH3800" s="1018"/>
      <c r="AI3800" s="1018"/>
      <c r="AJ3800" s="1018"/>
      <c r="AK3800" s="1018"/>
      <c r="AL3800" s="1018"/>
      <c r="AM3800" s="1018"/>
      <c r="AN3800" s="1018"/>
      <c r="AO3800" s="1018"/>
      <c r="AP3800" s="3"/>
    </row>
    <row r="3801" spans="2:86" ht="12" customHeight="1" x14ac:dyDescent="0.15">
      <c r="B3801" s="1058"/>
      <c r="C3801" s="1063"/>
      <c r="D3801" s="1061"/>
      <c r="E3801" s="1061"/>
      <c r="F3801" s="1061"/>
      <c r="G3801" s="1061"/>
      <c r="H3801" s="1061"/>
      <c r="I3801" s="1061"/>
      <c r="J3801" s="1062"/>
      <c r="K3801" s="1019" t="s">
        <v>523</v>
      </c>
      <c r="L3801" s="1019"/>
      <c r="M3801" s="1019"/>
      <c r="N3801" s="1019"/>
      <c r="O3801" s="1019"/>
      <c r="P3801" s="1019"/>
      <c r="Q3801" s="1019"/>
      <c r="R3801" s="1019"/>
      <c r="S3801" s="1019"/>
      <c r="T3801" s="1019"/>
      <c r="U3801" s="1019"/>
      <c r="V3801" s="1019"/>
      <c r="W3801" s="1019"/>
      <c r="X3801" s="1019"/>
      <c r="Y3801" s="1019"/>
      <c r="Z3801" s="1019"/>
      <c r="AA3801" s="1019"/>
      <c r="AB3801" s="1019"/>
      <c r="AC3801" s="1019"/>
      <c r="AD3801" s="1019"/>
      <c r="AE3801" s="1019"/>
      <c r="AF3801" s="1019"/>
      <c r="AG3801" s="1019"/>
      <c r="AH3801" s="1019"/>
      <c r="AI3801" s="1019"/>
      <c r="AJ3801" s="1019"/>
      <c r="AK3801" s="1019"/>
      <c r="AL3801" s="1019"/>
      <c r="AM3801" s="1019"/>
      <c r="AN3801" s="1019"/>
      <c r="AO3801" s="1019"/>
      <c r="AP3801" s="3"/>
    </row>
    <row r="3802" spans="2:86" ht="12" customHeight="1" x14ac:dyDescent="0.15">
      <c r="B3802" s="1058"/>
      <c r="C3802" s="1063"/>
      <c r="D3802" s="1061"/>
      <c r="E3802" s="1061"/>
      <c r="F3802" s="1061"/>
      <c r="G3802" s="1061"/>
      <c r="H3802" s="1061"/>
      <c r="I3802" s="1061"/>
      <c r="J3802" s="1062"/>
      <c r="K3802" s="194" t="s">
        <v>474</v>
      </c>
      <c r="L3802" s="195"/>
      <c r="M3802" s="195"/>
      <c r="N3802" s="195"/>
      <c r="O3802" s="195"/>
      <c r="P3802" s="195"/>
      <c r="Q3802" s="195"/>
      <c r="R3802" s="195"/>
      <c r="S3802" s="195"/>
      <c r="T3802" s="195"/>
      <c r="U3802" s="195"/>
      <c r="V3802" s="195"/>
      <c r="W3802" s="195"/>
      <c r="X3802" s="195"/>
      <c r="Y3802" s="195"/>
      <c r="Z3802" s="195"/>
      <c r="AA3802" s="195"/>
      <c r="AB3802" s="195"/>
      <c r="AC3802" s="195"/>
      <c r="AD3802" s="195"/>
      <c r="AE3802" s="195"/>
      <c r="AF3802" s="195"/>
      <c r="AG3802" s="195"/>
      <c r="AH3802" s="195"/>
      <c r="AI3802" s="195"/>
      <c r="AJ3802" s="195"/>
      <c r="AK3802" s="195"/>
      <c r="AL3802" s="195"/>
      <c r="AM3802" s="195"/>
      <c r="AN3802" s="195"/>
      <c r="AO3802" s="196"/>
      <c r="AP3802" s="3"/>
    </row>
    <row r="3803" spans="2:86" ht="12" customHeight="1" x14ac:dyDescent="0.15">
      <c r="B3803" s="1058"/>
      <c r="C3803" s="1063"/>
      <c r="D3803" s="1061"/>
      <c r="E3803" s="1061"/>
      <c r="F3803" s="1061"/>
      <c r="G3803" s="1061"/>
      <c r="H3803" s="1061"/>
      <c r="I3803" s="1061"/>
      <c r="J3803" s="1062"/>
      <c r="K3803" s="194" t="s">
        <v>475</v>
      </c>
      <c r="L3803" s="195"/>
      <c r="M3803" s="195"/>
      <c r="N3803" s="195"/>
      <c r="O3803" s="195"/>
      <c r="P3803" s="195"/>
      <c r="Q3803" s="195"/>
      <c r="R3803" s="195"/>
      <c r="S3803" s="195"/>
      <c r="T3803" s="195"/>
      <c r="U3803" s="195"/>
      <c r="V3803" s="195"/>
      <c r="W3803" s="195"/>
      <c r="X3803" s="195"/>
      <c r="Y3803" s="195"/>
      <c r="Z3803" s="195"/>
      <c r="AA3803" s="195"/>
      <c r="AB3803" s="195"/>
      <c r="AC3803" s="195"/>
      <c r="AD3803" s="195"/>
      <c r="AE3803" s="195"/>
      <c r="AF3803" s="195"/>
      <c r="AG3803" s="195"/>
      <c r="AH3803" s="195"/>
      <c r="AI3803" s="195"/>
      <c r="AJ3803" s="195"/>
      <c r="AK3803" s="195"/>
      <c r="AL3803" s="195"/>
      <c r="AM3803" s="195"/>
      <c r="AN3803" s="195"/>
      <c r="AO3803" s="196"/>
      <c r="AP3803" s="3"/>
    </row>
    <row r="3804" spans="2:86" ht="12" customHeight="1" x14ac:dyDescent="0.15">
      <c r="B3804" s="1058"/>
      <c r="C3804" s="1063"/>
      <c r="D3804" s="1061"/>
      <c r="E3804" s="1061"/>
      <c r="F3804" s="1061"/>
      <c r="G3804" s="1061"/>
      <c r="H3804" s="1061"/>
      <c r="I3804" s="1061"/>
      <c r="J3804" s="1062"/>
      <c r="K3804" s="1020" t="s">
        <v>476</v>
      </c>
      <c r="L3804" s="1021"/>
      <c r="M3804" s="1021"/>
      <c r="N3804" s="1021"/>
      <c r="O3804" s="1021"/>
      <c r="P3804" s="1021"/>
      <c r="Q3804" s="1021"/>
      <c r="R3804" s="1021"/>
      <c r="S3804" s="1021"/>
      <c r="T3804" s="1021"/>
      <c r="U3804" s="1021"/>
      <c r="V3804" s="1021"/>
      <c r="W3804" s="1021"/>
      <c r="X3804" s="1021"/>
      <c r="Y3804" s="1021"/>
      <c r="Z3804" s="1021"/>
      <c r="AA3804" s="1021"/>
      <c r="AB3804" s="1021"/>
      <c r="AC3804" s="1021"/>
      <c r="AD3804" s="1021"/>
      <c r="AE3804" s="1021"/>
      <c r="AF3804" s="1021"/>
      <c r="AG3804" s="1021"/>
      <c r="AH3804" s="1021"/>
      <c r="AI3804" s="1021"/>
      <c r="AJ3804" s="1021"/>
      <c r="AK3804" s="1021"/>
      <c r="AL3804" s="1021"/>
      <c r="AM3804" s="1021"/>
      <c r="AN3804" s="1021"/>
      <c r="AO3804" s="1022"/>
      <c r="AP3804" s="3"/>
    </row>
    <row r="3805" spans="2:86" ht="12" customHeight="1" x14ac:dyDescent="0.15">
      <c r="B3805" s="591"/>
      <c r="C3805" s="1064"/>
      <c r="D3805" s="1065"/>
      <c r="E3805" s="1065"/>
      <c r="F3805" s="1065"/>
      <c r="G3805" s="1065"/>
      <c r="H3805" s="1065"/>
      <c r="I3805" s="1065"/>
      <c r="J3805" s="1066"/>
      <c r="K3805" s="1023"/>
      <c r="L3805" s="1024"/>
      <c r="M3805" s="1024"/>
      <c r="N3805" s="1024"/>
      <c r="O3805" s="1024"/>
      <c r="P3805" s="1024"/>
      <c r="Q3805" s="1024"/>
      <c r="R3805" s="1024"/>
      <c r="S3805" s="1024"/>
      <c r="T3805" s="1024"/>
      <c r="U3805" s="1024"/>
      <c r="V3805" s="1024"/>
      <c r="W3805" s="1024"/>
      <c r="X3805" s="1024"/>
      <c r="Y3805" s="1024"/>
      <c r="Z3805" s="1024"/>
      <c r="AA3805" s="1024"/>
      <c r="AB3805" s="1024"/>
      <c r="AC3805" s="1024"/>
      <c r="AD3805" s="1024"/>
      <c r="AE3805" s="1024"/>
      <c r="AF3805" s="1024"/>
      <c r="AG3805" s="1024"/>
      <c r="AH3805" s="1024"/>
      <c r="AI3805" s="1024"/>
      <c r="AJ3805" s="1024"/>
      <c r="AK3805" s="1024"/>
      <c r="AL3805" s="1024"/>
      <c r="AM3805" s="1024"/>
      <c r="AN3805" s="1024"/>
      <c r="AO3805" s="1025"/>
      <c r="AP3805" s="3"/>
    </row>
    <row r="3806" spans="2:86" s="9" customFormat="1" ht="12" customHeight="1" x14ac:dyDescent="0.15">
      <c r="B3806" s="3" t="s">
        <v>527</v>
      </c>
      <c r="AQ3806" s="162"/>
      <c r="AR3806" s="162"/>
      <c r="AS3806" s="162"/>
      <c r="AT3806" s="162"/>
      <c r="AU3806" s="162"/>
      <c r="AV3806" s="162"/>
      <c r="AW3806" s="162"/>
      <c r="AX3806" s="162"/>
      <c r="AY3806" s="162"/>
      <c r="AZ3806" s="162"/>
      <c r="BA3806" s="162"/>
      <c r="BB3806" s="162"/>
      <c r="BC3806" s="162"/>
      <c r="BD3806" s="162"/>
      <c r="BE3806" s="162"/>
      <c r="BF3806" s="162"/>
      <c r="BG3806" s="162"/>
      <c r="BH3806" s="162"/>
      <c r="BI3806" s="162"/>
      <c r="BJ3806" s="162"/>
      <c r="BK3806" s="162"/>
      <c r="BL3806" s="162"/>
      <c r="BM3806" s="162"/>
      <c r="BN3806" s="162"/>
      <c r="BO3806" s="162"/>
      <c r="BP3806" s="162"/>
      <c r="BQ3806" s="162"/>
      <c r="BR3806" s="162"/>
      <c r="BS3806" s="162"/>
      <c r="BT3806" s="162"/>
      <c r="BU3806" s="162"/>
      <c r="BV3806" s="162"/>
      <c r="BW3806" s="162"/>
      <c r="BX3806" s="162"/>
      <c r="BY3806" s="162"/>
      <c r="BZ3806" s="162"/>
      <c r="CA3806" s="162"/>
      <c r="CB3806" s="162"/>
      <c r="CC3806" s="162"/>
      <c r="CD3806" s="162"/>
      <c r="CE3806" s="162"/>
      <c r="CF3806" s="162"/>
      <c r="CG3806" s="162"/>
      <c r="CH3806" s="162"/>
    </row>
    <row r="3807" spans="2:86" ht="12" customHeight="1" thickBot="1" x14ac:dyDescent="0.2">
      <c r="B3807" s="3" t="s">
        <v>524</v>
      </c>
    </row>
    <row r="3808" spans="2:86" ht="12" customHeight="1" x14ac:dyDescent="0.15">
      <c r="B3808" s="3" t="s">
        <v>525</v>
      </c>
      <c r="AU3808" s="1000" t="s">
        <v>305</v>
      </c>
      <c r="AV3808" s="1001" t="s">
        <v>298</v>
      </c>
      <c r="AW3808" s="1003" t="s">
        <v>299</v>
      </c>
      <c r="AX3808" s="1005" t="s">
        <v>306</v>
      </c>
      <c r="AY3808" s="1006"/>
      <c r="AZ3808" s="1006"/>
      <c r="BA3808" s="1006"/>
      <c r="BB3808" s="1006"/>
      <c r="BC3808" s="1006"/>
      <c r="BD3808" s="1006"/>
      <c r="BE3808" s="1006"/>
      <c r="BF3808" s="1006"/>
      <c r="BG3808" s="1006"/>
      <c r="BH3808" s="1006"/>
      <c r="BI3808" s="1006"/>
      <c r="BJ3808" s="1006"/>
      <c r="BK3808" s="1006"/>
      <c r="BL3808" s="1006"/>
      <c r="BM3808" s="1006"/>
      <c r="BN3808" s="1006"/>
      <c r="BO3808" s="1006"/>
      <c r="BP3808" s="1006"/>
      <c r="BQ3808" s="1006"/>
      <c r="BR3808" s="1007"/>
      <c r="BS3808" s="807" t="s">
        <v>300</v>
      </c>
      <c r="BT3808" s="1008"/>
      <c r="BU3808" s="1008"/>
      <c r="BV3808" s="1008"/>
      <c r="BW3808" s="1009" t="s">
        <v>307</v>
      </c>
      <c r="BX3808" s="1010"/>
      <c r="BY3808" s="1010"/>
      <c r="BZ3808" s="1010"/>
      <c r="CA3808" s="1010"/>
      <c r="CB3808" s="1010"/>
      <c r="CC3808" s="1010"/>
      <c r="CD3808" s="1010"/>
      <c r="CE3808" s="1010"/>
      <c r="CF3808" s="1010"/>
      <c r="CG3808" s="1010"/>
      <c r="CH3808" s="1011"/>
    </row>
    <row r="3809" spans="2:86" ht="12" customHeight="1" x14ac:dyDescent="0.15">
      <c r="B3809" s="3" t="s">
        <v>477</v>
      </c>
      <c r="AU3809" s="1000"/>
      <c r="AV3809" s="1002"/>
      <c r="AW3809" s="1004"/>
      <c r="AX3809" s="1012" t="s">
        <v>308</v>
      </c>
      <c r="AY3809" s="686"/>
      <c r="AZ3809" s="686"/>
      <c r="BA3809" s="686"/>
      <c r="BB3809" s="686"/>
      <c r="BC3809" s="686"/>
      <c r="BD3809" s="686"/>
      <c r="BE3809" s="686"/>
      <c r="BF3809" s="686"/>
      <c r="BG3809" s="686"/>
      <c r="BH3809" s="686"/>
      <c r="BI3809" s="686"/>
      <c r="BJ3809" s="686" t="s">
        <v>309</v>
      </c>
      <c r="BK3809" s="686"/>
      <c r="BL3809" s="686"/>
      <c r="BM3809" s="686"/>
      <c r="BN3809" s="686"/>
      <c r="BO3809" s="686"/>
      <c r="BP3809" s="686"/>
      <c r="BQ3809" s="686"/>
      <c r="BR3809" s="1013"/>
      <c r="BS3809" s="1008"/>
      <c r="BT3809" s="1008"/>
      <c r="BU3809" s="1008"/>
      <c r="BV3809" s="1008"/>
      <c r="BW3809" s="1014" t="s">
        <v>302</v>
      </c>
      <c r="BX3809" s="699"/>
      <c r="BY3809" s="699"/>
      <c r="BZ3809" s="699"/>
      <c r="CA3809" s="686" t="s">
        <v>310</v>
      </c>
      <c r="CB3809" s="686"/>
      <c r="CC3809" s="686"/>
      <c r="CD3809" s="686"/>
      <c r="CE3809" s="686"/>
      <c r="CF3809" s="686"/>
      <c r="CG3809" s="686"/>
      <c r="CH3809" s="1013"/>
    </row>
    <row r="3810" spans="2:86" ht="12" customHeight="1" x14ac:dyDescent="0.15">
      <c r="B3810" s="3" t="s">
        <v>526</v>
      </c>
      <c r="AU3810" s="1000"/>
      <c r="AV3810" s="1002"/>
      <c r="AW3810" s="1004"/>
      <c r="AX3810" s="1012" t="s">
        <v>26</v>
      </c>
      <c r="AY3810" s="686"/>
      <c r="AZ3810" s="686"/>
      <c r="BA3810" s="686"/>
      <c r="BB3810" s="686" t="s">
        <v>22</v>
      </c>
      <c r="BC3810" s="686"/>
      <c r="BD3810" s="686"/>
      <c r="BE3810" s="686"/>
      <c r="BF3810" s="686" t="s">
        <v>24</v>
      </c>
      <c r="BG3810" s="686"/>
      <c r="BH3810" s="686"/>
      <c r="BI3810" s="686"/>
      <c r="BJ3810" s="699" t="s">
        <v>26</v>
      </c>
      <c r="BK3810" s="699"/>
      <c r="BL3810" s="699"/>
      <c r="BM3810" s="699" t="s">
        <v>22</v>
      </c>
      <c r="BN3810" s="699"/>
      <c r="BO3810" s="699"/>
      <c r="BP3810" s="699" t="s">
        <v>24</v>
      </c>
      <c r="BQ3810" s="699"/>
      <c r="BR3810" s="1015"/>
      <c r="BS3810" s="807" t="s">
        <v>26</v>
      </c>
      <c r="BT3810" s="807" t="s">
        <v>22</v>
      </c>
      <c r="BU3810" s="807" t="s">
        <v>24</v>
      </c>
      <c r="BV3810" s="807" t="s">
        <v>303</v>
      </c>
      <c r="BW3810" s="1012" t="s">
        <v>311</v>
      </c>
      <c r="BX3810" s="686"/>
      <c r="BY3810" s="686"/>
      <c r="BZ3810" s="686"/>
      <c r="CA3810" s="686" t="s">
        <v>22</v>
      </c>
      <c r="CB3810" s="686"/>
      <c r="CC3810" s="686"/>
      <c r="CD3810" s="686"/>
      <c r="CE3810" s="686" t="s">
        <v>24</v>
      </c>
      <c r="CF3810" s="686"/>
      <c r="CG3810" s="686"/>
      <c r="CH3810" s="1013"/>
    </row>
    <row r="3811" spans="2:86" ht="12" customHeight="1" x14ac:dyDescent="0.15">
      <c r="B3811" s="3" t="s">
        <v>478</v>
      </c>
      <c r="AU3811" s="1000"/>
      <c r="AV3811" s="1002"/>
      <c r="AW3811" s="1004"/>
      <c r="AX3811" s="156" t="s">
        <v>862</v>
      </c>
      <c r="AY3811" s="157" t="s">
        <v>863</v>
      </c>
      <c r="AZ3811" s="157" t="s">
        <v>864</v>
      </c>
      <c r="BA3811" s="158" t="s">
        <v>865</v>
      </c>
      <c r="BB3811" s="159" t="s">
        <v>866</v>
      </c>
      <c r="BC3811" s="157" t="s">
        <v>863</v>
      </c>
      <c r="BD3811" s="157" t="s">
        <v>867</v>
      </c>
      <c r="BE3811" s="158" t="s">
        <v>865</v>
      </c>
      <c r="BF3811" s="159" t="s">
        <v>866</v>
      </c>
      <c r="BG3811" s="157" t="s">
        <v>863</v>
      </c>
      <c r="BH3811" s="157" t="s">
        <v>864</v>
      </c>
      <c r="BI3811" s="158" t="s">
        <v>865</v>
      </c>
      <c r="BJ3811" s="159" t="s">
        <v>866</v>
      </c>
      <c r="BK3811" s="157" t="s">
        <v>868</v>
      </c>
      <c r="BL3811" s="158" t="s">
        <v>869</v>
      </c>
      <c r="BM3811" s="159" t="s">
        <v>870</v>
      </c>
      <c r="BN3811" s="157" t="s">
        <v>863</v>
      </c>
      <c r="BO3811" s="158" t="s">
        <v>871</v>
      </c>
      <c r="BP3811" s="159" t="s">
        <v>870</v>
      </c>
      <c r="BQ3811" s="157" t="s">
        <v>868</v>
      </c>
      <c r="BR3811" s="160" t="s">
        <v>872</v>
      </c>
      <c r="BS3811" s="1008"/>
      <c r="BT3811" s="1008"/>
      <c r="BU3811" s="1008"/>
      <c r="BV3811" s="1008"/>
      <c r="BW3811" s="156" t="s">
        <v>866</v>
      </c>
      <c r="BX3811" s="157" t="s">
        <v>863</v>
      </c>
      <c r="BY3811" s="157" t="s">
        <v>864</v>
      </c>
      <c r="BZ3811" s="158" t="s">
        <v>865</v>
      </c>
      <c r="CA3811" s="159" t="s">
        <v>866</v>
      </c>
      <c r="CB3811" s="157" t="s">
        <v>873</v>
      </c>
      <c r="CC3811" s="157" t="s">
        <v>864</v>
      </c>
      <c r="CD3811" s="158" t="s">
        <v>865</v>
      </c>
      <c r="CE3811" s="159" t="s">
        <v>866</v>
      </c>
      <c r="CF3811" s="157" t="s">
        <v>863</v>
      </c>
      <c r="CG3811" s="157" t="s">
        <v>864</v>
      </c>
      <c r="CH3811" s="160" t="s">
        <v>874</v>
      </c>
    </row>
    <row r="3812" spans="2:86" x14ac:dyDescent="0.15">
      <c r="B3812" s="3" t="s">
        <v>539</v>
      </c>
      <c r="AU3812" s="1000"/>
      <c r="AV3812" s="188" t="str">
        <f>N3814</f>
        <v>S081</v>
      </c>
      <c r="AW3812" s="300">
        <f>R3814</f>
        <v>5.9</v>
      </c>
      <c r="AX3812" s="197">
        <f>+Y3839</f>
        <v>0</v>
      </c>
      <c r="AY3812" s="197">
        <f>+Z3839</f>
        <v>0</v>
      </c>
      <c r="AZ3812" s="197">
        <f>+AA3839</f>
        <v>0</v>
      </c>
      <c r="BA3812" s="197">
        <f t="shared" ref="BA3812" si="1754">+AB3839</f>
        <v>0</v>
      </c>
      <c r="BB3812" s="197">
        <f>+AC3839</f>
        <v>0</v>
      </c>
      <c r="BC3812" s="197">
        <f t="shared" ref="BC3812" si="1755">+AD3839</f>
        <v>0</v>
      </c>
      <c r="BD3812" s="197">
        <f t="shared" ref="BD3812" si="1756">+AE3839</f>
        <v>0</v>
      </c>
      <c r="BE3812" s="197">
        <f t="shared" ref="BE3812" si="1757">+AF3839</f>
        <v>2</v>
      </c>
      <c r="BF3812" s="197">
        <f t="shared" ref="BF3812" si="1758">+AG3839</f>
        <v>0</v>
      </c>
      <c r="BG3812" s="197">
        <f t="shared" ref="BG3812" si="1759">+AH3839</f>
        <v>0</v>
      </c>
      <c r="BH3812" s="197">
        <f t="shared" ref="BH3812" si="1760">+AI3839</f>
        <v>0</v>
      </c>
      <c r="BI3812" s="197">
        <f t="shared" ref="BI3812" si="1761">+AJ3839</f>
        <v>0</v>
      </c>
      <c r="BJ3812" s="197" t="str">
        <f>+Y3842</f>
        <v/>
      </c>
      <c r="BK3812" s="197" t="str">
        <f t="shared" ref="BK3812" si="1762">+Z3842</f>
        <v/>
      </c>
      <c r="BL3812" s="197" t="str">
        <f>+AA3842</f>
        <v/>
      </c>
      <c r="BM3812" s="197">
        <f>+AC3842</f>
        <v>0</v>
      </c>
      <c r="BN3812" s="197">
        <f t="shared" ref="BN3812" si="1763">+AD3842</f>
        <v>0</v>
      </c>
      <c r="BO3812" s="197">
        <f t="shared" ref="BO3812" si="1764">+AE3842</f>
        <v>2</v>
      </c>
      <c r="BP3812" s="197">
        <f>+AG3842</f>
        <v>0</v>
      </c>
      <c r="BQ3812" s="197">
        <f>+AH3842</f>
        <v>0</v>
      </c>
      <c r="BR3812" s="197">
        <f>+AI3842</f>
        <v>0</v>
      </c>
      <c r="BS3812" s="296" t="str">
        <f>+Y3843</f>
        <v>Ⅰ</v>
      </c>
      <c r="BT3812" s="296" t="str">
        <f>+AC3843</f>
        <v>Ⅱ</v>
      </c>
      <c r="BU3812" s="296" t="str">
        <f>+AG3843</f>
        <v>Ⅰ</v>
      </c>
      <c r="BV3812" s="296" t="str">
        <f>+Y3844</f>
        <v>Ⅱ</v>
      </c>
      <c r="BW3812" s="164" t="str">
        <f>IF(Y3839&gt;0,R3814,"")</f>
        <v/>
      </c>
      <c r="BX3812" s="165" t="str">
        <f>IF(Z3839&gt;0,"",IF(AA3839&gt;0,R3814,""))</f>
        <v/>
      </c>
      <c r="BY3812" s="165" t="str">
        <f>IF(Y3839+Z3839&gt;0,"",IF(AA3839&gt;0,R3814,""))</f>
        <v/>
      </c>
      <c r="BZ3812" s="165" t="str">
        <f>IF(Y3839+Z3839+AA3839&gt;0,"",IF(AB3839&gt;0,R3814,""))</f>
        <v/>
      </c>
      <c r="CA3812" s="166">
        <f t="shared" ref="CA3812" si="1765">+AC3838</f>
        <v>0</v>
      </c>
      <c r="CB3812" s="166">
        <f t="shared" ref="CB3812" si="1766">+AD3838</f>
        <v>0</v>
      </c>
      <c r="CC3812" s="166">
        <f t="shared" ref="CC3812" si="1767">+AE3838</f>
        <v>0</v>
      </c>
      <c r="CD3812" s="333">
        <f t="shared" ref="CD3812" si="1768">+AF3838</f>
        <v>5.1999999999999998E-3</v>
      </c>
      <c r="CE3812" s="166">
        <f t="shared" ref="CE3812" si="1769">+AG3838</f>
        <v>0</v>
      </c>
      <c r="CF3812" s="166">
        <f t="shared" ref="CF3812" si="1770">+AH3838</f>
        <v>0</v>
      </c>
      <c r="CG3812" s="166">
        <f t="shared" ref="CG3812" si="1771">+AI3838</f>
        <v>0</v>
      </c>
      <c r="CH3812" s="166">
        <f t="shared" ref="CH3812" si="1772">+AJ3838</f>
        <v>0</v>
      </c>
    </row>
    <row r="3813" spans="2:86" ht="12" customHeight="1" x14ac:dyDescent="0.15">
      <c r="B3813" s="1057" t="s">
        <v>219</v>
      </c>
      <c r="C3813" s="1059"/>
      <c r="D3813" s="1060"/>
      <c r="E3813" s="1061"/>
      <c r="F3813" s="1061"/>
      <c r="G3813" s="1061"/>
      <c r="H3813" s="1061"/>
      <c r="I3813" s="1061"/>
      <c r="J3813" s="1062"/>
      <c r="K3813" s="1067" t="s">
        <v>453</v>
      </c>
      <c r="L3813" s="1068"/>
      <c r="M3813" s="1068"/>
      <c r="N3813" s="1068"/>
      <c r="O3813" s="1068"/>
      <c r="P3813" s="1068"/>
      <c r="Q3813" s="1068"/>
      <c r="R3813" s="1068"/>
      <c r="S3813" s="1068"/>
      <c r="T3813" s="1068"/>
      <c r="U3813" s="1068"/>
      <c r="V3813" s="1068"/>
      <c r="W3813" s="1068"/>
      <c r="X3813" s="1068"/>
      <c r="Y3813" s="1068"/>
      <c r="Z3813" s="1068"/>
      <c r="AA3813" s="1068"/>
      <c r="AB3813" s="1068"/>
      <c r="AC3813" s="1068"/>
      <c r="AD3813" s="1068"/>
      <c r="AE3813" s="1068"/>
      <c r="AF3813" s="1068"/>
      <c r="AG3813" s="1068"/>
      <c r="AH3813" s="1068"/>
      <c r="AI3813" s="1068"/>
      <c r="AJ3813" s="1068"/>
      <c r="AK3813" s="1068"/>
      <c r="AL3813" s="1068"/>
      <c r="AM3813" s="1068"/>
      <c r="AN3813" s="1068"/>
      <c r="AO3813" s="1069"/>
      <c r="AP3813" s="3"/>
    </row>
    <row r="3814" spans="2:86" ht="12" customHeight="1" x14ac:dyDescent="0.15">
      <c r="B3814" s="1058"/>
      <c r="C3814" s="1063"/>
      <c r="D3814" s="1061"/>
      <c r="E3814" s="1061"/>
      <c r="F3814" s="1061"/>
      <c r="G3814" s="1061"/>
      <c r="H3814" s="1061"/>
      <c r="I3814" s="1061"/>
      <c r="J3814" s="1062"/>
      <c r="K3814" s="1040" t="s">
        <v>218</v>
      </c>
      <c r="L3814" s="1041"/>
      <c r="M3814" s="1042"/>
      <c r="N3814" s="1034" t="s">
        <v>797</v>
      </c>
      <c r="O3814" s="1035"/>
      <c r="P3814" s="1040" t="s">
        <v>454</v>
      </c>
      <c r="Q3814" s="1042"/>
      <c r="R3814" s="1070">
        <f>'様式A-2'!C93</f>
        <v>5.9</v>
      </c>
      <c r="S3814" s="1071"/>
      <c r="T3814" s="1072"/>
      <c r="U3814" s="1073" t="s">
        <v>455</v>
      </c>
      <c r="V3814" s="1074"/>
      <c r="W3814" s="1073" t="s">
        <v>456</v>
      </c>
      <c r="X3814" s="1074"/>
      <c r="Y3814" s="1042" t="s">
        <v>217</v>
      </c>
      <c r="Z3814" s="1016"/>
      <c r="AA3814" s="1016"/>
      <c r="AB3814" s="1016"/>
      <c r="AC3814" s="1073" t="s">
        <v>457</v>
      </c>
      <c r="AD3814" s="1079"/>
      <c r="AE3814" s="1079"/>
      <c r="AF3814" s="1079"/>
      <c r="AG3814" s="1079"/>
      <c r="AH3814" s="1079"/>
      <c r="AI3814" s="1079"/>
      <c r="AJ3814" s="1074"/>
      <c r="AK3814" s="1073" t="s">
        <v>458</v>
      </c>
      <c r="AL3814" s="1079"/>
      <c r="AM3814" s="1079"/>
      <c r="AN3814" s="1081"/>
      <c r="AO3814" s="1082"/>
      <c r="AP3814" s="3"/>
      <c r="AV3814" s="167"/>
      <c r="AW3814" s="221"/>
      <c r="AX3814" s="167"/>
      <c r="AY3814" s="167"/>
      <c r="AZ3814" s="167"/>
      <c r="BA3814" s="167"/>
      <c r="BB3814" s="167"/>
      <c r="BC3814" s="167"/>
      <c r="BD3814" s="167"/>
    </row>
    <row r="3815" spans="2:86" ht="12" customHeight="1" x14ac:dyDescent="0.15">
      <c r="B3815" s="1058"/>
      <c r="C3815" s="1063"/>
      <c r="D3815" s="1061"/>
      <c r="E3815" s="1061"/>
      <c r="F3815" s="1061"/>
      <c r="G3815" s="1061"/>
      <c r="H3815" s="1061"/>
      <c r="I3815" s="1061"/>
      <c r="J3815" s="1062"/>
      <c r="K3815" s="1016" t="s">
        <v>459</v>
      </c>
      <c r="L3815" s="1016" t="s">
        <v>199</v>
      </c>
      <c r="M3815" s="1016"/>
      <c r="N3815" s="1016" t="s">
        <v>198</v>
      </c>
      <c r="O3815" s="1016"/>
      <c r="P3815" s="1016" t="s">
        <v>460</v>
      </c>
      <c r="Q3815" s="1016"/>
      <c r="R3815" s="1016" t="s">
        <v>6</v>
      </c>
      <c r="S3815" s="1016"/>
      <c r="T3815" s="1016"/>
      <c r="U3815" s="1075"/>
      <c r="V3815" s="1076"/>
      <c r="W3815" s="1075"/>
      <c r="X3815" s="1076"/>
      <c r="Y3815" s="1042"/>
      <c r="Z3815" s="1016"/>
      <c r="AA3815" s="1016"/>
      <c r="AB3815" s="1016"/>
      <c r="AC3815" s="1077"/>
      <c r="AD3815" s="1080"/>
      <c r="AE3815" s="1080"/>
      <c r="AF3815" s="1080"/>
      <c r="AG3815" s="1080"/>
      <c r="AH3815" s="1080"/>
      <c r="AI3815" s="1080"/>
      <c r="AJ3815" s="1078"/>
      <c r="AK3815" s="1075"/>
      <c r="AL3815" s="1083"/>
      <c r="AM3815" s="1083"/>
      <c r="AN3815" s="1084"/>
      <c r="AO3815" s="1085"/>
      <c r="AP3815" s="3"/>
      <c r="AV3815" s="167"/>
      <c r="AW3815" s="167"/>
      <c r="AX3815" s="167"/>
      <c r="AY3815" s="167"/>
      <c r="AZ3815" s="167"/>
      <c r="BA3815" s="167"/>
      <c r="BB3815" s="167"/>
      <c r="BC3815" s="167"/>
      <c r="BD3815" s="167"/>
    </row>
    <row r="3816" spans="2:86" ht="12" customHeight="1" x14ac:dyDescent="0.15">
      <c r="B3816" s="1058"/>
      <c r="C3816" s="1063"/>
      <c r="D3816" s="1061"/>
      <c r="E3816" s="1061"/>
      <c r="F3816" s="1061"/>
      <c r="G3816" s="1061"/>
      <c r="H3816" s="1061"/>
      <c r="I3816" s="1061"/>
      <c r="J3816" s="1062"/>
      <c r="K3816" s="1016"/>
      <c r="L3816" s="1016"/>
      <c r="M3816" s="1016"/>
      <c r="N3816" s="1016"/>
      <c r="O3816" s="1016"/>
      <c r="P3816" s="1016"/>
      <c r="Q3816" s="1016"/>
      <c r="R3816" s="1016"/>
      <c r="S3816" s="1016"/>
      <c r="T3816" s="1016"/>
      <c r="U3816" s="1075"/>
      <c r="V3816" s="1076"/>
      <c r="W3816" s="1075"/>
      <c r="X3816" s="1076"/>
      <c r="Y3816" s="1042" t="s">
        <v>461</v>
      </c>
      <c r="Z3816" s="1016"/>
      <c r="AA3816" s="1016"/>
      <c r="AB3816" s="1016"/>
      <c r="AC3816" s="1016" t="s">
        <v>462</v>
      </c>
      <c r="AD3816" s="1016"/>
      <c r="AE3816" s="1016"/>
      <c r="AF3816" s="1016"/>
      <c r="AG3816" s="1016" t="s">
        <v>463</v>
      </c>
      <c r="AH3816" s="1016"/>
      <c r="AI3816" s="1016"/>
      <c r="AJ3816" s="1016"/>
      <c r="AK3816" s="1075"/>
      <c r="AL3816" s="1083"/>
      <c r="AM3816" s="1083"/>
      <c r="AN3816" s="1084"/>
      <c r="AO3816" s="1085"/>
      <c r="AP3816" s="3"/>
      <c r="AV3816" s="167"/>
      <c r="AW3816" s="167"/>
      <c r="AX3816" s="167"/>
      <c r="AY3816" s="167"/>
      <c r="AZ3816" s="167"/>
      <c r="BA3816" s="167"/>
      <c r="BB3816" s="167"/>
      <c r="BC3816" s="167"/>
      <c r="BD3816" s="167"/>
    </row>
    <row r="3817" spans="2:86" ht="12" customHeight="1" x14ac:dyDescent="0.15">
      <c r="B3817" s="1058"/>
      <c r="C3817" s="1063"/>
      <c r="D3817" s="1061"/>
      <c r="E3817" s="1061"/>
      <c r="F3817" s="1061"/>
      <c r="G3817" s="1061"/>
      <c r="H3817" s="1061"/>
      <c r="I3817" s="1061"/>
      <c r="J3817" s="1062"/>
      <c r="K3817" s="1016"/>
      <c r="L3817" s="1016"/>
      <c r="M3817" s="1016"/>
      <c r="N3817" s="1016"/>
      <c r="O3817" s="1016"/>
      <c r="P3817" s="1016"/>
      <c r="Q3817" s="1016"/>
      <c r="R3817" s="1016"/>
      <c r="S3817" s="1016"/>
      <c r="T3817" s="1016"/>
      <c r="U3817" s="1077"/>
      <c r="V3817" s="1078"/>
      <c r="W3817" s="1077"/>
      <c r="X3817" s="1078"/>
      <c r="Y3817" s="191" t="s">
        <v>32</v>
      </c>
      <c r="Z3817" s="187" t="s">
        <v>33</v>
      </c>
      <c r="AA3817" s="187" t="s">
        <v>464</v>
      </c>
      <c r="AB3817" s="187" t="s">
        <v>465</v>
      </c>
      <c r="AC3817" s="187" t="s">
        <v>32</v>
      </c>
      <c r="AD3817" s="187" t="s">
        <v>33</v>
      </c>
      <c r="AE3817" s="187" t="s">
        <v>464</v>
      </c>
      <c r="AF3817" s="187" t="s">
        <v>465</v>
      </c>
      <c r="AG3817" s="187" t="s">
        <v>32</v>
      </c>
      <c r="AH3817" s="187" t="s">
        <v>33</v>
      </c>
      <c r="AI3817" s="187" t="s">
        <v>464</v>
      </c>
      <c r="AJ3817" s="187" t="s">
        <v>465</v>
      </c>
      <c r="AK3817" s="1077"/>
      <c r="AL3817" s="1080"/>
      <c r="AM3817" s="1080"/>
      <c r="AN3817" s="1086"/>
      <c r="AO3817" s="1087"/>
      <c r="AP3817" s="3"/>
      <c r="AV3817" s="167"/>
      <c r="AW3817" s="167"/>
      <c r="AX3817" s="167"/>
      <c r="AY3817" s="167"/>
      <c r="AZ3817" s="167"/>
      <c r="BA3817" s="167"/>
      <c r="BB3817" s="167"/>
      <c r="BC3817" s="167"/>
      <c r="BD3817" s="167"/>
    </row>
    <row r="3818" spans="2:86" ht="12" customHeight="1" x14ac:dyDescent="0.15">
      <c r="B3818" s="1058"/>
      <c r="C3818" s="1063"/>
      <c r="D3818" s="1061"/>
      <c r="E3818" s="1061"/>
      <c r="F3818" s="1061"/>
      <c r="G3818" s="1061"/>
      <c r="H3818" s="1061"/>
      <c r="I3818" s="1061"/>
      <c r="J3818" s="1062"/>
      <c r="K3818" s="192">
        <v>1</v>
      </c>
      <c r="L3818" s="1038" t="s">
        <v>534</v>
      </c>
      <c r="M3818" s="1039"/>
      <c r="N3818" s="1038" t="s">
        <v>486</v>
      </c>
      <c r="O3818" s="1039"/>
      <c r="P3818" s="1034" t="s">
        <v>332</v>
      </c>
      <c r="Q3818" s="1036"/>
      <c r="R3818" s="408" t="s">
        <v>532</v>
      </c>
      <c r="S3818" s="408"/>
      <c r="T3818" s="408"/>
      <c r="U3818" s="1034" t="s">
        <v>1648</v>
      </c>
      <c r="V3818" s="1036"/>
      <c r="W3818" s="1034" t="s">
        <v>1649</v>
      </c>
      <c r="X3818" s="1035"/>
      <c r="Y3818" s="286"/>
      <c r="Z3818" s="286"/>
      <c r="AA3818" s="286"/>
      <c r="AB3818" s="286"/>
      <c r="AC3818" s="223"/>
      <c r="AD3818" s="223"/>
      <c r="AE3818" s="223"/>
      <c r="AF3818" s="332">
        <f>0.05*0.05+(0.03*0.03)*2</f>
        <v>4.3E-3</v>
      </c>
      <c r="AG3818" s="223"/>
      <c r="AH3818" s="223"/>
      <c r="AI3818" s="223"/>
      <c r="AJ3818" s="223"/>
      <c r="AK3818" s="1038"/>
      <c r="AL3818" s="1056"/>
      <c r="AM3818" s="1056"/>
      <c r="AN3818" s="799"/>
      <c r="AO3818" s="800"/>
      <c r="AP3818" s="3"/>
      <c r="AQ3818" s="222">
        <f>IF(P3818="材質劣化",2,IF(P3818="漏水",3,1))</f>
        <v>2</v>
      </c>
      <c r="AV3818" s="167"/>
      <c r="AW3818" s="167"/>
      <c r="AX3818" s="167"/>
      <c r="AY3818" s="167"/>
      <c r="AZ3818" s="167"/>
      <c r="BA3818" s="167"/>
      <c r="BB3818" s="167"/>
      <c r="BC3818" s="167"/>
      <c r="BD3818" s="167"/>
    </row>
    <row r="3819" spans="2:86" ht="12" customHeight="1" x14ac:dyDescent="0.15">
      <c r="B3819" s="1058"/>
      <c r="C3819" s="1063"/>
      <c r="D3819" s="1061"/>
      <c r="E3819" s="1061"/>
      <c r="F3819" s="1061"/>
      <c r="G3819" s="1061"/>
      <c r="H3819" s="1061"/>
      <c r="I3819" s="1061"/>
      <c r="J3819" s="1062"/>
      <c r="K3819" s="192">
        <v>2</v>
      </c>
      <c r="L3819" s="1038" t="s">
        <v>534</v>
      </c>
      <c r="M3819" s="1039"/>
      <c r="N3819" s="1038" t="s">
        <v>485</v>
      </c>
      <c r="O3819" s="1039"/>
      <c r="P3819" s="1034" t="s">
        <v>332</v>
      </c>
      <c r="Q3819" s="1036"/>
      <c r="R3819" s="408" t="s">
        <v>338</v>
      </c>
      <c r="S3819" s="408"/>
      <c r="T3819" s="408"/>
      <c r="U3819" s="1034" t="s">
        <v>1648</v>
      </c>
      <c r="V3819" s="1036"/>
      <c r="W3819" s="1034" t="s">
        <v>1649</v>
      </c>
      <c r="X3819" s="1035"/>
      <c r="Y3819" s="286"/>
      <c r="Z3819" s="286"/>
      <c r="AA3819" s="286"/>
      <c r="AB3819" s="286"/>
      <c r="AC3819" s="223"/>
      <c r="AD3819" s="223"/>
      <c r="AE3819" s="223"/>
      <c r="AF3819" s="332">
        <f>0.03*0.03</f>
        <v>8.9999999999999998E-4</v>
      </c>
      <c r="AG3819" s="223"/>
      <c r="AH3819" s="223"/>
      <c r="AI3819" s="223"/>
      <c r="AJ3819" s="223"/>
      <c r="AK3819" s="1052"/>
      <c r="AL3819" s="1053"/>
      <c r="AM3819" s="1053"/>
      <c r="AN3819" s="1054"/>
      <c r="AO3819" s="1055"/>
      <c r="AP3819" s="3"/>
      <c r="AQ3819" s="222">
        <f t="shared" ref="AQ3819:AQ3837" si="1773">IF(P3819="材質劣化",2,IF(P3819="漏水",3,1))</f>
        <v>2</v>
      </c>
      <c r="AV3819" s="167"/>
      <c r="AW3819" s="167"/>
      <c r="AX3819" s="167"/>
      <c r="AY3819" s="167"/>
      <c r="AZ3819" s="167"/>
      <c r="BA3819" s="167"/>
      <c r="BB3819" s="167"/>
      <c r="BC3819" s="167"/>
      <c r="BD3819" s="167"/>
    </row>
    <row r="3820" spans="2:86" ht="12" customHeight="1" x14ac:dyDescent="0.15">
      <c r="B3820" s="1058"/>
      <c r="C3820" s="1063"/>
      <c r="D3820" s="1061"/>
      <c r="E3820" s="1061"/>
      <c r="F3820" s="1061"/>
      <c r="G3820" s="1061"/>
      <c r="H3820" s="1061"/>
      <c r="I3820" s="1061"/>
      <c r="J3820" s="1062"/>
      <c r="K3820" s="192">
        <v>3</v>
      </c>
      <c r="L3820" s="1038" t="s">
        <v>534</v>
      </c>
      <c r="M3820" s="1039"/>
      <c r="N3820" s="1038" t="s">
        <v>486</v>
      </c>
      <c r="O3820" s="1039"/>
      <c r="P3820" s="1034" t="s">
        <v>332</v>
      </c>
      <c r="Q3820" s="1036"/>
      <c r="R3820" s="408" t="s">
        <v>338</v>
      </c>
      <c r="S3820" s="408"/>
      <c r="T3820" s="408"/>
      <c r="U3820" s="1034" t="s">
        <v>54</v>
      </c>
      <c r="V3820" s="1036"/>
      <c r="W3820" s="1034" t="s">
        <v>551</v>
      </c>
      <c r="X3820" s="1035"/>
      <c r="Y3820" s="286"/>
      <c r="Z3820" s="286"/>
      <c r="AA3820" s="286"/>
      <c r="AB3820" s="286"/>
      <c r="AC3820" s="223"/>
      <c r="AD3820" s="223"/>
      <c r="AE3820" s="223"/>
      <c r="AF3820" s="223"/>
      <c r="AG3820" s="223"/>
      <c r="AH3820" s="223"/>
      <c r="AI3820" s="223"/>
      <c r="AJ3820" s="223"/>
      <c r="AK3820" s="1052" t="s">
        <v>1683</v>
      </c>
      <c r="AL3820" s="1053"/>
      <c r="AM3820" s="1053"/>
      <c r="AN3820" s="1054"/>
      <c r="AO3820" s="1055"/>
      <c r="AP3820" s="3"/>
      <c r="AQ3820" s="222">
        <f t="shared" si="1773"/>
        <v>2</v>
      </c>
      <c r="AV3820" s="167"/>
      <c r="AW3820" s="167"/>
      <c r="AX3820" s="167"/>
      <c r="AY3820" s="167"/>
      <c r="AZ3820" s="167"/>
      <c r="BA3820" s="167"/>
      <c r="BB3820" s="167"/>
      <c r="BC3820" s="167"/>
      <c r="BD3820" s="167"/>
    </row>
    <row r="3821" spans="2:86" ht="12" customHeight="1" x14ac:dyDescent="0.15">
      <c r="B3821" s="1058"/>
      <c r="C3821" s="1063"/>
      <c r="D3821" s="1061"/>
      <c r="E3821" s="1061"/>
      <c r="F3821" s="1061"/>
      <c r="G3821" s="1061"/>
      <c r="H3821" s="1061"/>
      <c r="I3821" s="1061"/>
      <c r="J3821" s="1062"/>
      <c r="K3821" s="192"/>
      <c r="L3821" s="1038"/>
      <c r="M3821" s="1039"/>
      <c r="N3821" s="1038"/>
      <c r="O3821" s="1039"/>
      <c r="P3821" s="1034"/>
      <c r="Q3821" s="1036"/>
      <c r="R3821" s="408"/>
      <c r="S3821" s="408"/>
      <c r="T3821" s="408"/>
      <c r="U3821" s="1034"/>
      <c r="V3821" s="1036"/>
      <c r="W3821" s="1034"/>
      <c r="X3821" s="1035"/>
      <c r="Y3821" s="286"/>
      <c r="Z3821" s="286"/>
      <c r="AA3821" s="286"/>
      <c r="AB3821" s="286"/>
      <c r="AC3821" s="223"/>
      <c r="AD3821" s="223"/>
      <c r="AE3821" s="223"/>
      <c r="AF3821" s="223"/>
      <c r="AG3821" s="223"/>
      <c r="AH3821" s="223"/>
      <c r="AI3821" s="223"/>
      <c r="AJ3821" s="223"/>
      <c r="AK3821" s="1052"/>
      <c r="AL3821" s="1053"/>
      <c r="AM3821" s="1053"/>
      <c r="AN3821" s="1054"/>
      <c r="AO3821" s="1055"/>
      <c r="AP3821" s="3"/>
      <c r="AQ3821" s="222">
        <f t="shared" si="1773"/>
        <v>1</v>
      </c>
      <c r="AV3821" s="167"/>
      <c r="AW3821" s="167"/>
      <c r="AX3821" s="167"/>
      <c r="AY3821" s="167"/>
      <c r="AZ3821" s="167"/>
      <c r="BA3821" s="167"/>
      <c r="BB3821" s="167"/>
      <c r="BC3821" s="167"/>
      <c r="BD3821" s="167"/>
    </row>
    <row r="3822" spans="2:86" ht="12" customHeight="1" x14ac:dyDescent="0.15">
      <c r="B3822" s="1058"/>
      <c r="C3822" s="1063"/>
      <c r="D3822" s="1061"/>
      <c r="E3822" s="1061"/>
      <c r="F3822" s="1061"/>
      <c r="G3822" s="1061"/>
      <c r="H3822" s="1061"/>
      <c r="I3822" s="1061"/>
      <c r="J3822" s="1062"/>
      <c r="K3822" s="192"/>
      <c r="L3822" s="1038"/>
      <c r="M3822" s="1039"/>
      <c r="N3822" s="1038"/>
      <c r="O3822" s="1039"/>
      <c r="P3822" s="1034"/>
      <c r="Q3822" s="1036"/>
      <c r="R3822" s="408"/>
      <c r="S3822" s="408"/>
      <c r="T3822" s="408"/>
      <c r="U3822" s="1034"/>
      <c r="V3822" s="1036"/>
      <c r="W3822" s="1034"/>
      <c r="X3822" s="1035"/>
      <c r="Y3822" s="286"/>
      <c r="Z3822" s="286"/>
      <c r="AA3822" s="286"/>
      <c r="AB3822" s="286"/>
      <c r="AC3822" s="223"/>
      <c r="AD3822" s="223"/>
      <c r="AE3822" s="223"/>
      <c r="AF3822" s="223"/>
      <c r="AG3822" s="223"/>
      <c r="AH3822" s="223"/>
      <c r="AI3822" s="223"/>
      <c r="AJ3822" s="223"/>
      <c r="AK3822" s="1052"/>
      <c r="AL3822" s="1053"/>
      <c r="AM3822" s="1053"/>
      <c r="AN3822" s="1054"/>
      <c r="AO3822" s="1055"/>
      <c r="AP3822" s="3"/>
      <c r="AQ3822" s="222">
        <f t="shared" si="1773"/>
        <v>1</v>
      </c>
      <c r="AV3822" s="167"/>
      <c r="AW3822" s="167"/>
      <c r="AX3822" s="167"/>
      <c r="AY3822" s="167"/>
      <c r="AZ3822" s="167"/>
      <c r="BA3822" s="167"/>
      <c r="BB3822" s="167"/>
      <c r="BC3822" s="167"/>
      <c r="BD3822" s="167"/>
    </row>
    <row r="3823" spans="2:86" ht="12" customHeight="1" x14ac:dyDescent="0.15">
      <c r="B3823" s="1058"/>
      <c r="C3823" s="1063"/>
      <c r="D3823" s="1061"/>
      <c r="E3823" s="1061"/>
      <c r="F3823" s="1061"/>
      <c r="G3823" s="1061"/>
      <c r="H3823" s="1061"/>
      <c r="I3823" s="1061"/>
      <c r="J3823" s="1062"/>
      <c r="K3823" s="192"/>
      <c r="L3823" s="1038"/>
      <c r="M3823" s="1039"/>
      <c r="N3823" s="1038"/>
      <c r="O3823" s="1039"/>
      <c r="P3823" s="1034"/>
      <c r="Q3823" s="1036"/>
      <c r="R3823" s="408"/>
      <c r="S3823" s="408"/>
      <c r="T3823" s="408"/>
      <c r="U3823" s="1034"/>
      <c r="V3823" s="1036"/>
      <c r="W3823" s="1034"/>
      <c r="X3823" s="1035"/>
      <c r="Y3823" s="286"/>
      <c r="Z3823" s="286"/>
      <c r="AA3823" s="286"/>
      <c r="AB3823" s="286"/>
      <c r="AC3823" s="223"/>
      <c r="AD3823" s="223"/>
      <c r="AE3823" s="223"/>
      <c r="AF3823" s="223"/>
      <c r="AG3823" s="223"/>
      <c r="AH3823" s="223"/>
      <c r="AI3823" s="223"/>
      <c r="AJ3823" s="223"/>
      <c r="AK3823" s="1052"/>
      <c r="AL3823" s="1053"/>
      <c r="AM3823" s="1053"/>
      <c r="AN3823" s="1054"/>
      <c r="AO3823" s="1055"/>
      <c r="AP3823" s="3"/>
      <c r="AQ3823" s="222">
        <f t="shared" si="1773"/>
        <v>1</v>
      </c>
      <c r="AV3823" s="167"/>
      <c r="AW3823" s="167"/>
      <c r="AX3823" s="167"/>
      <c r="AY3823" s="167"/>
      <c r="AZ3823" s="167"/>
      <c r="BA3823" s="167"/>
      <c r="BB3823" s="167"/>
      <c r="BC3823" s="167"/>
      <c r="BD3823" s="167"/>
    </row>
    <row r="3824" spans="2:86" s="162" customFormat="1" ht="12" customHeight="1" x14ac:dyDescent="0.15">
      <c r="B3824" s="1058"/>
      <c r="C3824" s="1063"/>
      <c r="D3824" s="1061"/>
      <c r="E3824" s="1061"/>
      <c r="F3824" s="1061"/>
      <c r="G3824" s="1061"/>
      <c r="H3824" s="1061"/>
      <c r="I3824" s="1061"/>
      <c r="J3824" s="1062"/>
      <c r="K3824" s="192"/>
      <c r="L3824" s="1038"/>
      <c r="M3824" s="1039"/>
      <c r="N3824" s="1038"/>
      <c r="O3824" s="1039"/>
      <c r="P3824" s="1034"/>
      <c r="Q3824" s="1036"/>
      <c r="R3824" s="408"/>
      <c r="S3824" s="408"/>
      <c r="T3824" s="408"/>
      <c r="U3824" s="1034"/>
      <c r="V3824" s="1036"/>
      <c r="W3824" s="1034"/>
      <c r="X3824" s="1035"/>
      <c r="Y3824" s="286"/>
      <c r="Z3824" s="286"/>
      <c r="AA3824" s="286"/>
      <c r="AB3824" s="286"/>
      <c r="AC3824" s="223"/>
      <c r="AD3824" s="223"/>
      <c r="AE3824" s="223"/>
      <c r="AF3824" s="223"/>
      <c r="AG3824" s="223"/>
      <c r="AH3824" s="223"/>
      <c r="AI3824" s="223"/>
      <c r="AJ3824" s="223"/>
      <c r="AK3824" s="1034"/>
      <c r="AL3824" s="1035"/>
      <c r="AM3824" s="1035"/>
      <c r="AN3824" s="788"/>
      <c r="AO3824" s="789"/>
      <c r="AP3824" s="3"/>
      <c r="AQ3824" s="222">
        <f t="shared" si="1773"/>
        <v>1</v>
      </c>
    </row>
    <row r="3825" spans="2:46" s="162" customFormat="1" ht="12" customHeight="1" x14ac:dyDescent="0.15">
      <c r="B3825" s="1058"/>
      <c r="C3825" s="1063"/>
      <c r="D3825" s="1061"/>
      <c r="E3825" s="1061"/>
      <c r="F3825" s="1061"/>
      <c r="G3825" s="1061"/>
      <c r="H3825" s="1061"/>
      <c r="I3825" s="1061"/>
      <c r="J3825" s="1062"/>
      <c r="K3825" s="192"/>
      <c r="L3825" s="1038"/>
      <c r="M3825" s="1039"/>
      <c r="N3825" s="1038"/>
      <c r="O3825" s="1039"/>
      <c r="P3825" s="1034"/>
      <c r="Q3825" s="1036"/>
      <c r="R3825" s="408"/>
      <c r="S3825" s="408"/>
      <c r="T3825" s="408"/>
      <c r="U3825" s="1034"/>
      <c r="V3825" s="1036"/>
      <c r="W3825" s="1034"/>
      <c r="X3825" s="1035"/>
      <c r="Y3825" s="286"/>
      <c r="Z3825" s="286"/>
      <c r="AA3825" s="286"/>
      <c r="AB3825" s="286"/>
      <c r="AC3825" s="223"/>
      <c r="AD3825" s="223"/>
      <c r="AE3825" s="223"/>
      <c r="AF3825" s="223"/>
      <c r="AG3825" s="223"/>
      <c r="AH3825" s="223"/>
      <c r="AI3825" s="223"/>
      <c r="AJ3825" s="223"/>
      <c r="AK3825" s="1034"/>
      <c r="AL3825" s="1035"/>
      <c r="AM3825" s="1035"/>
      <c r="AN3825" s="788"/>
      <c r="AO3825" s="789"/>
      <c r="AP3825" s="3"/>
      <c r="AQ3825" s="222">
        <f t="shared" si="1773"/>
        <v>1</v>
      </c>
    </row>
    <row r="3826" spans="2:46" s="162" customFormat="1" ht="12" customHeight="1" x14ac:dyDescent="0.15">
      <c r="B3826" s="1058"/>
      <c r="C3826" s="1063"/>
      <c r="D3826" s="1061"/>
      <c r="E3826" s="1061"/>
      <c r="F3826" s="1061"/>
      <c r="G3826" s="1061"/>
      <c r="H3826" s="1061"/>
      <c r="I3826" s="1061"/>
      <c r="J3826" s="1062"/>
      <c r="K3826" s="192"/>
      <c r="L3826" s="1038"/>
      <c r="M3826" s="1039"/>
      <c r="N3826" s="1038"/>
      <c r="O3826" s="1039"/>
      <c r="P3826" s="1034"/>
      <c r="Q3826" s="1036"/>
      <c r="R3826" s="408"/>
      <c r="S3826" s="408"/>
      <c r="T3826" s="408"/>
      <c r="U3826" s="1034"/>
      <c r="V3826" s="1036"/>
      <c r="W3826" s="1034"/>
      <c r="X3826" s="1035"/>
      <c r="Y3826" s="286"/>
      <c r="Z3826" s="286"/>
      <c r="AA3826" s="286"/>
      <c r="AB3826" s="286"/>
      <c r="AC3826" s="223"/>
      <c r="AD3826" s="223"/>
      <c r="AE3826" s="223"/>
      <c r="AF3826" s="223"/>
      <c r="AG3826" s="223"/>
      <c r="AH3826" s="223"/>
      <c r="AI3826" s="223"/>
      <c r="AJ3826" s="223"/>
      <c r="AK3826" s="1034"/>
      <c r="AL3826" s="1035"/>
      <c r="AM3826" s="1035"/>
      <c r="AN3826" s="788"/>
      <c r="AO3826" s="789"/>
      <c r="AP3826" s="3"/>
      <c r="AQ3826" s="222">
        <f t="shared" si="1773"/>
        <v>1</v>
      </c>
    </row>
    <row r="3827" spans="2:46" s="162" customFormat="1" ht="12" customHeight="1" x14ac:dyDescent="0.15">
      <c r="B3827" s="1058"/>
      <c r="C3827" s="1063"/>
      <c r="D3827" s="1061"/>
      <c r="E3827" s="1061"/>
      <c r="F3827" s="1061"/>
      <c r="G3827" s="1061"/>
      <c r="H3827" s="1061"/>
      <c r="I3827" s="1061"/>
      <c r="J3827" s="1062"/>
      <c r="K3827" s="192"/>
      <c r="L3827" s="1038"/>
      <c r="M3827" s="1039"/>
      <c r="N3827" s="1038"/>
      <c r="O3827" s="1039"/>
      <c r="P3827" s="1034"/>
      <c r="Q3827" s="1036"/>
      <c r="R3827" s="408"/>
      <c r="S3827" s="408"/>
      <c r="T3827" s="408"/>
      <c r="U3827" s="1034"/>
      <c r="V3827" s="1036"/>
      <c r="W3827" s="1034"/>
      <c r="X3827" s="1035"/>
      <c r="Y3827" s="286"/>
      <c r="Z3827" s="286"/>
      <c r="AA3827" s="286"/>
      <c r="AB3827" s="286"/>
      <c r="AC3827" s="223"/>
      <c r="AD3827" s="223"/>
      <c r="AE3827" s="223"/>
      <c r="AF3827" s="223"/>
      <c r="AG3827" s="223"/>
      <c r="AH3827" s="223"/>
      <c r="AI3827" s="223"/>
      <c r="AJ3827" s="223"/>
      <c r="AK3827" s="1034"/>
      <c r="AL3827" s="1035"/>
      <c r="AM3827" s="1035"/>
      <c r="AN3827" s="788"/>
      <c r="AO3827" s="789"/>
      <c r="AP3827" s="3"/>
      <c r="AQ3827" s="222">
        <f t="shared" si="1773"/>
        <v>1</v>
      </c>
    </row>
    <row r="3828" spans="2:46" s="162" customFormat="1" ht="12" customHeight="1" x14ac:dyDescent="0.15">
      <c r="B3828" s="1058"/>
      <c r="C3828" s="1063"/>
      <c r="D3828" s="1061"/>
      <c r="E3828" s="1061"/>
      <c r="F3828" s="1061"/>
      <c r="G3828" s="1061"/>
      <c r="H3828" s="1061"/>
      <c r="I3828" s="1061"/>
      <c r="J3828" s="1062"/>
      <c r="K3828" s="192"/>
      <c r="L3828" s="1038"/>
      <c r="M3828" s="1039"/>
      <c r="N3828" s="1038"/>
      <c r="O3828" s="1039"/>
      <c r="P3828" s="1034"/>
      <c r="Q3828" s="1036"/>
      <c r="R3828" s="408"/>
      <c r="S3828" s="408"/>
      <c r="T3828" s="408"/>
      <c r="U3828" s="1034"/>
      <c r="V3828" s="1036"/>
      <c r="W3828" s="1034"/>
      <c r="X3828" s="1035"/>
      <c r="Y3828" s="286"/>
      <c r="Z3828" s="286"/>
      <c r="AA3828" s="286"/>
      <c r="AB3828" s="286"/>
      <c r="AC3828" s="223"/>
      <c r="AD3828" s="223"/>
      <c r="AE3828" s="223"/>
      <c r="AF3828" s="223"/>
      <c r="AG3828" s="223"/>
      <c r="AH3828" s="223"/>
      <c r="AI3828" s="223"/>
      <c r="AJ3828" s="223"/>
      <c r="AK3828" s="1034"/>
      <c r="AL3828" s="1035"/>
      <c r="AM3828" s="1035"/>
      <c r="AN3828" s="788"/>
      <c r="AO3828" s="789"/>
      <c r="AP3828" s="3"/>
      <c r="AQ3828" s="222">
        <f t="shared" si="1773"/>
        <v>1</v>
      </c>
    </row>
    <row r="3829" spans="2:46" s="162" customFormat="1" ht="12" customHeight="1" x14ac:dyDescent="0.15">
      <c r="B3829" s="1058"/>
      <c r="C3829" s="1063"/>
      <c r="D3829" s="1061"/>
      <c r="E3829" s="1061"/>
      <c r="F3829" s="1061"/>
      <c r="G3829" s="1061"/>
      <c r="H3829" s="1061"/>
      <c r="I3829" s="1061"/>
      <c r="J3829" s="1062"/>
      <c r="K3829" s="192"/>
      <c r="L3829" s="1038"/>
      <c r="M3829" s="1039"/>
      <c r="N3829" s="1038"/>
      <c r="O3829" s="1039"/>
      <c r="P3829" s="1034"/>
      <c r="Q3829" s="1036"/>
      <c r="R3829" s="408"/>
      <c r="S3829" s="408"/>
      <c r="T3829" s="408"/>
      <c r="U3829" s="1034"/>
      <c r="V3829" s="1036"/>
      <c r="W3829" s="1034"/>
      <c r="X3829" s="1035"/>
      <c r="Y3829" s="286"/>
      <c r="Z3829" s="286"/>
      <c r="AA3829" s="286"/>
      <c r="AB3829" s="286"/>
      <c r="AC3829" s="223"/>
      <c r="AD3829" s="223"/>
      <c r="AE3829" s="223"/>
      <c r="AF3829" s="223"/>
      <c r="AG3829" s="223"/>
      <c r="AH3829" s="223"/>
      <c r="AI3829" s="223"/>
      <c r="AJ3829" s="223"/>
      <c r="AK3829" s="1034"/>
      <c r="AL3829" s="1035"/>
      <c r="AM3829" s="1035"/>
      <c r="AN3829" s="788"/>
      <c r="AO3829" s="789"/>
      <c r="AP3829" s="3"/>
      <c r="AQ3829" s="222">
        <f t="shared" si="1773"/>
        <v>1</v>
      </c>
    </row>
    <row r="3830" spans="2:46" s="162" customFormat="1" ht="12" customHeight="1" x14ac:dyDescent="0.15">
      <c r="B3830" s="1058"/>
      <c r="C3830" s="1063"/>
      <c r="D3830" s="1061"/>
      <c r="E3830" s="1061"/>
      <c r="F3830" s="1061"/>
      <c r="G3830" s="1061"/>
      <c r="H3830" s="1061"/>
      <c r="I3830" s="1061"/>
      <c r="J3830" s="1062"/>
      <c r="K3830" s="192"/>
      <c r="L3830" s="1038"/>
      <c r="M3830" s="1039"/>
      <c r="N3830" s="1038"/>
      <c r="O3830" s="1039"/>
      <c r="P3830" s="1034"/>
      <c r="Q3830" s="1036"/>
      <c r="R3830" s="408"/>
      <c r="S3830" s="408"/>
      <c r="T3830" s="408"/>
      <c r="U3830" s="1034"/>
      <c r="V3830" s="1036"/>
      <c r="W3830" s="1034"/>
      <c r="X3830" s="1035"/>
      <c r="Y3830" s="286"/>
      <c r="Z3830" s="286"/>
      <c r="AA3830" s="286"/>
      <c r="AB3830" s="286"/>
      <c r="AC3830" s="223"/>
      <c r="AD3830" s="223"/>
      <c r="AE3830" s="223"/>
      <c r="AF3830" s="223"/>
      <c r="AG3830" s="223"/>
      <c r="AH3830" s="223"/>
      <c r="AI3830" s="223"/>
      <c r="AJ3830" s="223"/>
      <c r="AK3830" s="1034"/>
      <c r="AL3830" s="1035"/>
      <c r="AM3830" s="1035"/>
      <c r="AN3830" s="788"/>
      <c r="AO3830" s="789"/>
      <c r="AP3830" s="3"/>
      <c r="AQ3830" s="222">
        <f t="shared" si="1773"/>
        <v>1</v>
      </c>
    </row>
    <row r="3831" spans="2:46" s="162" customFormat="1" ht="12" customHeight="1" x14ac:dyDescent="0.15">
      <c r="B3831" s="1058"/>
      <c r="C3831" s="1063"/>
      <c r="D3831" s="1061"/>
      <c r="E3831" s="1061"/>
      <c r="F3831" s="1061"/>
      <c r="G3831" s="1061"/>
      <c r="H3831" s="1061"/>
      <c r="I3831" s="1061"/>
      <c r="J3831" s="1062"/>
      <c r="K3831" s="192"/>
      <c r="L3831" s="1038"/>
      <c r="M3831" s="1039"/>
      <c r="N3831" s="1038"/>
      <c r="O3831" s="1039"/>
      <c r="P3831" s="1034"/>
      <c r="Q3831" s="1036"/>
      <c r="R3831" s="408"/>
      <c r="S3831" s="408"/>
      <c r="T3831" s="408"/>
      <c r="U3831" s="1034"/>
      <c r="V3831" s="1036"/>
      <c r="W3831" s="1034"/>
      <c r="X3831" s="1035"/>
      <c r="Y3831" s="286"/>
      <c r="Z3831" s="286"/>
      <c r="AA3831" s="286"/>
      <c r="AB3831" s="286"/>
      <c r="AC3831" s="223"/>
      <c r="AD3831" s="223"/>
      <c r="AE3831" s="223"/>
      <c r="AF3831" s="223"/>
      <c r="AG3831" s="223"/>
      <c r="AH3831" s="223"/>
      <c r="AI3831" s="223"/>
      <c r="AJ3831" s="223"/>
      <c r="AK3831" s="1034"/>
      <c r="AL3831" s="1035"/>
      <c r="AM3831" s="1035"/>
      <c r="AN3831" s="788"/>
      <c r="AO3831" s="789"/>
      <c r="AP3831" s="3"/>
      <c r="AQ3831" s="222">
        <f t="shared" si="1773"/>
        <v>1</v>
      </c>
    </row>
    <row r="3832" spans="2:46" s="162" customFormat="1" ht="12" customHeight="1" x14ac:dyDescent="0.15">
      <c r="B3832" s="1058"/>
      <c r="C3832" s="1063"/>
      <c r="D3832" s="1061"/>
      <c r="E3832" s="1061"/>
      <c r="F3832" s="1061"/>
      <c r="G3832" s="1061"/>
      <c r="H3832" s="1061"/>
      <c r="I3832" s="1061"/>
      <c r="J3832" s="1062"/>
      <c r="K3832" s="192"/>
      <c r="L3832" s="1038"/>
      <c r="M3832" s="1039"/>
      <c r="N3832" s="1038"/>
      <c r="O3832" s="1039"/>
      <c r="P3832" s="1034"/>
      <c r="Q3832" s="1036"/>
      <c r="R3832" s="408"/>
      <c r="S3832" s="408"/>
      <c r="T3832" s="408"/>
      <c r="U3832" s="1034"/>
      <c r="V3832" s="1036"/>
      <c r="W3832" s="1034"/>
      <c r="X3832" s="1035"/>
      <c r="Y3832" s="286"/>
      <c r="Z3832" s="286"/>
      <c r="AA3832" s="286"/>
      <c r="AB3832" s="286"/>
      <c r="AC3832" s="223"/>
      <c r="AD3832" s="223"/>
      <c r="AE3832" s="223"/>
      <c r="AF3832" s="223"/>
      <c r="AG3832" s="223"/>
      <c r="AH3832" s="223"/>
      <c r="AI3832" s="223"/>
      <c r="AJ3832" s="223"/>
      <c r="AK3832" s="1034"/>
      <c r="AL3832" s="1035"/>
      <c r="AM3832" s="1035"/>
      <c r="AN3832" s="788"/>
      <c r="AO3832" s="789"/>
      <c r="AP3832" s="3"/>
      <c r="AQ3832" s="222">
        <f t="shared" si="1773"/>
        <v>1</v>
      </c>
    </row>
    <row r="3833" spans="2:46" s="162" customFormat="1" ht="12" customHeight="1" x14ac:dyDescent="0.15">
      <c r="B3833" s="1058"/>
      <c r="C3833" s="1063"/>
      <c r="D3833" s="1061"/>
      <c r="E3833" s="1061"/>
      <c r="F3833" s="1061"/>
      <c r="G3833" s="1061"/>
      <c r="H3833" s="1061"/>
      <c r="I3833" s="1061"/>
      <c r="J3833" s="1062"/>
      <c r="K3833" s="192"/>
      <c r="L3833" s="1038"/>
      <c r="M3833" s="1039"/>
      <c r="N3833" s="1038"/>
      <c r="O3833" s="1039"/>
      <c r="P3833" s="1034"/>
      <c r="Q3833" s="1036"/>
      <c r="R3833" s="408"/>
      <c r="S3833" s="408"/>
      <c r="T3833" s="408"/>
      <c r="U3833" s="1034"/>
      <c r="V3833" s="1036"/>
      <c r="W3833" s="1034"/>
      <c r="X3833" s="1035"/>
      <c r="Y3833" s="286"/>
      <c r="Z3833" s="286"/>
      <c r="AA3833" s="286"/>
      <c r="AB3833" s="286"/>
      <c r="AC3833" s="223"/>
      <c r="AD3833" s="223"/>
      <c r="AE3833" s="223"/>
      <c r="AF3833" s="223"/>
      <c r="AG3833" s="223"/>
      <c r="AH3833" s="223"/>
      <c r="AI3833" s="223"/>
      <c r="AJ3833" s="223"/>
      <c r="AK3833" s="1034"/>
      <c r="AL3833" s="1035"/>
      <c r="AM3833" s="1035"/>
      <c r="AN3833" s="788"/>
      <c r="AO3833" s="789"/>
      <c r="AP3833" s="3"/>
      <c r="AQ3833" s="222">
        <f t="shared" si="1773"/>
        <v>1</v>
      </c>
    </row>
    <row r="3834" spans="2:46" s="162" customFormat="1" ht="12" customHeight="1" x14ac:dyDescent="0.15">
      <c r="B3834" s="1058"/>
      <c r="C3834" s="1063"/>
      <c r="D3834" s="1061"/>
      <c r="E3834" s="1061"/>
      <c r="F3834" s="1061"/>
      <c r="G3834" s="1061"/>
      <c r="H3834" s="1061"/>
      <c r="I3834" s="1061"/>
      <c r="J3834" s="1062"/>
      <c r="K3834" s="192"/>
      <c r="L3834" s="1038"/>
      <c r="M3834" s="1039"/>
      <c r="N3834" s="1038"/>
      <c r="O3834" s="1039"/>
      <c r="P3834" s="1034"/>
      <c r="Q3834" s="1036"/>
      <c r="R3834" s="408"/>
      <c r="S3834" s="408"/>
      <c r="T3834" s="408"/>
      <c r="U3834" s="1034"/>
      <c r="V3834" s="1036"/>
      <c r="W3834" s="1034"/>
      <c r="X3834" s="1035"/>
      <c r="Y3834" s="286"/>
      <c r="Z3834" s="286"/>
      <c r="AA3834" s="286"/>
      <c r="AB3834" s="286"/>
      <c r="AC3834" s="223"/>
      <c r="AD3834" s="223"/>
      <c r="AE3834" s="223"/>
      <c r="AF3834" s="223"/>
      <c r="AG3834" s="223"/>
      <c r="AH3834" s="223"/>
      <c r="AI3834" s="223"/>
      <c r="AJ3834" s="223"/>
      <c r="AK3834" s="1034"/>
      <c r="AL3834" s="1035"/>
      <c r="AM3834" s="1035"/>
      <c r="AN3834" s="788"/>
      <c r="AO3834" s="789"/>
      <c r="AP3834" s="3"/>
      <c r="AQ3834" s="222">
        <f t="shared" si="1773"/>
        <v>1</v>
      </c>
    </row>
    <row r="3835" spans="2:46" s="162" customFormat="1" ht="12" customHeight="1" x14ac:dyDescent="0.15">
      <c r="B3835" s="1058"/>
      <c r="C3835" s="1063"/>
      <c r="D3835" s="1061"/>
      <c r="E3835" s="1061"/>
      <c r="F3835" s="1061"/>
      <c r="G3835" s="1061"/>
      <c r="H3835" s="1061"/>
      <c r="I3835" s="1061"/>
      <c r="J3835" s="1062"/>
      <c r="K3835" s="192"/>
      <c r="L3835" s="1038"/>
      <c r="M3835" s="1039"/>
      <c r="N3835" s="1038"/>
      <c r="O3835" s="1039"/>
      <c r="P3835" s="1034"/>
      <c r="Q3835" s="1036"/>
      <c r="R3835" s="408"/>
      <c r="S3835" s="408"/>
      <c r="T3835" s="408"/>
      <c r="U3835" s="1034"/>
      <c r="V3835" s="1036"/>
      <c r="W3835" s="1034"/>
      <c r="X3835" s="1035"/>
      <c r="Y3835" s="286"/>
      <c r="Z3835" s="286"/>
      <c r="AA3835" s="286"/>
      <c r="AB3835" s="286"/>
      <c r="AC3835" s="223"/>
      <c r="AD3835" s="223"/>
      <c r="AE3835" s="223"/>
      <c r="AF3835" s="223"/>
      <c r="AG3835" s="223"/>
      <c r="AH3835" s="223"/>
      <c r="AI3835" s="223"/>
      <c r="AJ3835" s="223"/>
      <c r="AK3835" s="1034"/>
      <c r="AL3835" s="1035"/>
      <c r="AM3835" s="1035"/>
      <c r="AN3835" s="788"/>
      <c r="AO3835" s="789"/>
      <c r="AP3835" s="3"/>
      <c r="AQ3835" s="222">
        <f t="shared" si="1773"/>
        <v>1</v>
      </c>
    </row>
    <row r="3836" spans="2:46" s="162" customFormat="1" ht="12" customHeight="1" x14ac:dyDescent="0.15">
      <c r="B3836" s="1058"/>
      <c r="C3836" s="1063"/>
      <c r="D3836" s="1061"/>
      <c r="E3836" s="1061"/>
      <c r="F3836" s="1061"/>
      <c r="G3836" s="1061"/>
      <c r="H3836" s="1061"/>
      <c r="I3836" s="1061"/>
      <c r="J3836" s="1062"/>
      <c r="K3836" s="192"/>
      <c r="L3836" s="1038"/>
      <c r="M3836" s="1039"/>
      <c r="N3836" s="1038"/>
      <c r="O3836" s="1039"/>
      <c r="P3836" s="1034"/>
      <c r="Q3836" s="1036"/>
      <c r="R3836" s="408"/>
      <c r="S3836" s="408"/>
      <c r="T3836" s="408"/>
      <c r="U3836" s="1034"/>
      <c r="V3836" s="1036"/>
      <c r="W3836" s="1034"/>
      <c r="X3836" s="1035"/>
      <c r="Y3836" s="286"/>
      <c r="Z3836" s="286"/>
      <c r="AA3836" s="286"/>
      <c r="AB3836" s="286"/>
      <c r="AC3836" s="223"/>
      <c r="AD3836" s="223"/>
      <c r="AE3836" s="223"/>
      <c r="AF3836" s="223"/>
      <c r="AG3836" s="223"/>
      <c r="AH3836" s="223"/>
      <c r="AI3836" s="223"/>
      <c r="AJ3836" s="223"/>
      <c r="AK3836" s="1034"/>
      <c r="AL3836" s="1035"/>
      <c r="AM3836" s="1035"/>
      <c r="AN3836" s="788"/>
      <c r="AO3836" s="789"/>
      <c r="AP3836" s="3"/>
      <c r="AQ3836" s="222">
        <f t="shared" si="1773"/>
        <v>1</v>
      </c>
    </row>
    <row r="3837" spans="2:46" s="162" customFormat="1" ht="12" customHeight="1" x14ac:dyDescent="0.15">
      <c r="B3837" s="1058"/>
      <c r="C3837" s="1063"/>
      <c r="D3837" s="1061"/>
      <c r="E3837" s="1061"/>
      <c r="F3837" s="1061"/>
      <c r="G3837" s="1061"/>
      <c r="H3837" s="1061"/>
      <c r="I3837" s="1061"/>
      <c r="J3837" s="1062"/>
      <c r="K3837" s="192"/>
      <c r="L3837" s="1038"/>
      <c r="M3837" s="1039"/>
      <c r="N3837" s="1038"/>
      <c r="O3837" s="1039"/>
      <c r="P3837" s="1034"/>
      <c r="Q3837" s="1036"/>
      <c r="R3837" s="408"/>
      <c r="S3837" s="408"/>
      <c r="T3837" s="408"/>
      <c r="U3837" s="1034"/>
      <c r="V3837" s="1036"/>
      <c r="W3837" s="1034"/>
      <c r="X3837" s="1035"/>
      <c r="Y3837" s="286"/>
      <c r="Z3837" s="286"/>
      <c r="AA3837" s="286"/>
      <c r="AB3837" s="286"/>
      <c r="AC3837" s="223"/>
      <c r="AD3837" s="223"/>
      <c r="AE3837" s="223"/>
      <c r="AF3837" s="223"/>
      <c r="AG3837" s="223"/>
      <c r="AH3837" s="223"/>
      <c r="AI3837" s="223"/>
      <c r="AJ3837" s="223"/>
      <c r="AK3837" s="1034"/>
      <c r="AL3837" s="1035"/>
      <c r="AM3837" s="1035"/>
      <c r="AN3837" s="788"/>
      <c r="AO3837" s="789"/>
      <c r="AP3837" s="3"/>
      <c r="AQ3837" s="222">
        <f t="shared" si="1773"/>
        <v>1</v>
      </c>
    </row>
    <row r="3838" spans="2:46" s="162" customFormat="1" ht="12" customHeight="1" x14ac:dyDescent="0.15">
      <c r="B3838" s="1058"/>
      <c r="C3838" s="1063"/>
      <c r="D3838" s="1061"/>
      <c r="E3838" s="1061"/>
      <c r="F3838" s="1061"/>
      <c r="G3838" s="1061"/>
      <c r="H3838" s="1061"/>
      <c r="I3838" s="1061"/>
      <c r="J3838" s="1062"/>
      <c r="K3838" s="1016" t="s">
        <v>216</v>
      </c>
      <c r="L3838" s="1016" t="s">
        <v>215</v>
      </c>
      <c r="M3838" s="1016"/>
      <c r="N3838" s="1016"/>
      <c r="O3838" s="1016"/>
      <c r="P3838" s="1016"/>
      <c r="Q3838" s="1016"/>
      <c r="R3838" s="1016"/>
      <c r="S3838" s="1016"/>
      <c r="T3838" s="1016"/>
      <c r="U3838" s="1016"/>
      <c r="V3838" s="1016"/>
      <c r="W3838" s="1016"/>
      <c r="X3838" s="1016"/>
      <c r="Y3838" s="1040" t="s">
        <v>466</v>
      </c>
      <c r="Z3838" s="1041"/>
      <c r="AA3838" s="1041"/>
      <c r="AB3838" s="1042"/>
      <c r="AC3838" s="224">
        <f t="shared" ref="AC3838:AJ3838" si="1774">SUM(AC3818:AC3837)</f>
        <v>0</v>
      </c>
      <c r="AD3838" s="224">
        <f t="shared" si="1774"/>
        <v>0</v>
      </c>
      <c r="AE3838" s="224">
        <f t="shared" si="1774"/>
        <v>0</v>
      </c>
      <c r="AF3838" s="340">
        <f t="shared" si="1774"/>
        <v>5.1999999999999998E-3</v>
      </c>
      <c r="AG3838" s="224">
        <f t="shared" si="1774"/>
        <v>0</v>
      </c>
      <c r="AH3838" s="224">
        <f t="shared" si="1774"/>
        <v>0</v>
      </c>
      <c r="AI3838" s="224">
        <f t="shared" si="1774"/>
        <v>0</v>
      </c>
      <c r="AJ3838" s="224">
        <f t="shared" si="1774"/>
        <v>0</v>
      </c>
      <c r="AK3838" s="1040" t="s">
        <v>214</v>
      </c>
      <c r="AL3838" s="1041"/>
      <c r="AM3838" s="1041"/>
      <c r="AN3838" s="788"/>
      <c r="AO3838" s="789"/>
      <c r="AP3838" s="3"/>
    </row>
    <row r="3839" spans="2:46" s="162" customFormat="1" ht="12" customHeight="1" x14ac:dyDescent="0.15">
      <c r="B3839" s="1058"/>
      <c r="C3839" s="1063"/>
      <c r="D3839" s="1061"/>
      <c r="E3839" s="1061"/>
      <c r="F3839" s="1061"/>
      <c r="G3839" s="1061"/>
      <c r="H3839" s="1061"/>
      <c r="I3839" s="1061"/>
      <c r="J3839" s="1062"/>
      <c r="K3839" s="1016"/>
      <c r="L3839" s="1016" t="s">
        <v>467</v>
      </c>
      <c r="M3839" s="1016"/>
      <c r="N3839" s="1016"/>
      <c r="O3839" s="1016" t="s">
        <v>213</v>
      </c>
      <c r="P3839" s="1016"/>
      <c r="Q3839" s="1016"/>
      <c r="R3839" s="1016"/>
      <c r="S3839" s="1016"/>
      <c r="T3839" s="1016"/>
      <c r="U3839" s="1016"/>
      <c r="V3839" s="1016"/>
      <c r="W3839" s="1016"/>
      <c r="X3839" s="1016"/>
      <c r="Y3839" s="193">
        <f>COUNTIF(Y3818:Y3837,"○")</f>
        <v>0</v>
      </c>
      <c r="Z3839" s="193">
        <f>COUNTIF(Z3818:Z3837,"○")</f>
        <v>0</v>
      </c>
      <c r="AA3839" s="193">
        <f>COUNTIF(AA3818:AA3837,"○")</f>
        <v>0</v>
      </c>
      <c r="AB3839" s="193">
        <f>COUNTIF(AB3818:AB3837,"○")</f>
        <v>0</v>
      </c>
      <c r="AC3839" s="193">
        <f t="shared" ref="AC3839:AJ3839" si="1775">COUNT(AC3818:AC3837)</f>
        <v>0</v>
      </c>
      <c r="AD3839" s="193">
        <f t="shared" si="1775"/>
        <v>0</v>
      </c>
      <c r="AE3839" s="193">
        <f t="shared" si="1775"/>
        <v>0</v>
      </c>
      <c r="AF3839" s="193">
        <f t="shared" si="1775"/>
        <v>2</v>
      </c>
      <c r="AG3839" s="193">
        <f t="shared" si="1775"/>
        <v>0</v>
      </c>
      <c r="AH3839" s="193">
        <f t="shared" si="1775"/>
        <v>0</v>
      </c>
      <c r="AI3839" s="193">
        <f t="shared" si="1775"/>
        <v>0</v>
      </c>
      <c r="AJ3839" s="193">
        <f t="shared" si="1775"/>
        <v>0</v>
      </c>
      <c r="AK3839" s="1043"/>
      <c r="AL3839" s="1044"/>
      <c r="AM3839" s="1044"/>
      <c r="AN3839" s="1044"/>
      <c r="AO3839" s="1045"/>
      <c r="AP3839" s="3"/>
    </row>
    <row r="3840" spans="2:46" ht="12" customHeight="1" x14ac:dyDescent="0.15">
      <c r="B3840" s="1058"/>
      <c r="C3840" s="1063"/>
      <c r="D3840" s="1061"/>
      <c r="E3840" s="1061"/>
      <c r="F3840" s="1061"/>
      <c r="G3840" s="1061"/>
      <c r="H3840" s="1061"/>
      <c r="I3840" s="1061"/>
      <c r="J3840" s="1062"/>
      <c r="K3840" s="1016"/>
      <c r="L3840" s="1016"/>
      <c r="M3840" s="1016"/>
      <c r="N3840" s="1016"/>
      <c r="O3840" s="1016" t="s">
        <v>468</v>
      </c>
      <c r="P3840" s="1016"/>
      <c r="Q3840" s="1016"/>
      <c r="R3840" s="1016"/>
      <c r="S3840" s="1016"/>
      <c r="T3840" s="1016"/>
      <c r="U3840" s="1016"/>
      <c r="V3840" s="1016"/>
      <c r="W3840" s="1016"/>
      <c r="X3840" s="1016"/>
      <c r="Y3840" s="1034" t="str">
        <f>IF(Y3839&gt;0,"Ⅳ",IF(Z3839&gt;0,"Ⅲ",IF(AA3839&gt;0,"Ⅱa",IF(AB3839&gt;0,"Ⅱb","Ⅰ"))))</f>
        <v>Ⅰ</v>
      </c>
      <c r="Z3840" s="1035"/>
      <c r="AA3840" s="1035"/>
      <c r="AB3840" s="1036"/>
      <c r="AC3840" s="1034" t="str">
        <f>IF(AC3839&gt;0,"Ⅳ",IF(AD3839&gt;0,"Ⅲ",IF(AE3839&gt;0,"Ⅱa",IF(AF3839&gt;0,"Ⅱb","Ⅰ"))))</f>
        <v>Ⅱb</v>
      </c>
      <c r="AD3840" s="1035"/>
      <c r="AE3840" s="1035"/>
      <c r="AF3840" s="1036"/>
      <c r="AG3840" s="1034" t="str">
        <f>IF(AG3839&gt;0,"Ⅳ",IF(AH3839&gt;0,"Ⅲ",IF(AI3839&gt;0,"Ⅱa",IF(AJ3839&gt;0,"Ⅱb","Ⅰ"))))</f>
        <v>Ⅰ</v>
      </c>
      <c r="AH3840" s="1035"/>
      <c r="AI3840" s="1035"/>
      <c r="AJ3840" s="1036"/>
      <c r="AK3840" s="1046"/>
      <c r="AL3840" s="1047"/>
      <c r="AM3840" s="1047"/>
      <c r="AN3840" s="1047"/>
      <c r="AO3840" s="1048"/>
      <c r="AP3840" s="3"/>
      <c r="AQ3840" s="282" t="s">
        <v>312</v>
      </c>
      <c r="AR3840" s="282" t="s">
        <v>313</v>
      </c>
      <c r="AS3840" s="699" t="s">
        <v>316</v>
      </c>
      <c r="AT3840" s="1026"/>
    </row>
    <row r="3841" spans="2:86" ht="12" customHeight="1" x14ac:dyDescent="0.15">
      <c r="B3841" s="1058"/>
      <c r="C3841" s="1063"/>
      <c r="D3841" s="1061"/>
      <c r="E3841" s="1061"/>
      <c r="F3841" s="1061"/>
      <c r="G3841" s="1061"/>
      <c r="H3841" s="1061"/>
      <c r="I3841" s="1061"/>
      <c r="J3841" s="1062"/>
      <c r="K3841" s="1016"/>
      <c r="L3841" s="1016" t="s">
        <v>469</v>
      </c>
      <c r="M3841" s="1016"/>
      <c r="N3841" s="1016"/>
      <c r="O3841" s="1016" t="s">
        <v>212</v>
      </c>
      <c r="P3841" s="1016"/>
      <c r="Q3841" s="1016"/>
      <c r="R3841" s="1016"/>
      <c r="S3841" s="1016"/>
      <c r="T3841" s="1016"/>
      <c r="U3841" s="1016"/>
      <c r="V3841" s="1016"/>
      <c r="W3841" s="1016"/>
      <c r="X3841" s="1016"/>
      <c r="Y3841" s="187" t="s">
        <v>32</v>
      </c>
      <c r="Z3841" s="187" t="s">
        <v>33</v>
      </c>
      <c r="AA3841" s="1027" t="s">
        <v>34</v>
      </c>
      <c r="AB3841" s="1027"/>
      <c r="AC3841" s="187" t="s">
        <v>32</v>
      </c>
      <c r="AD3841" s="187" t="s">
        <v>33</v>
      </c>
      <c r="AE3841" s="1027" t="s">
        <v>34</v>
      </c>
      <c r="AF3841" s="1027"/>
      <c r="AG3841" s="187" t="s">
        <v>32</v>
      </c>
      <c r="AH3841" s="187" t="s">
        <v>33</v>
      </c>
      <c r="AI3841" s="1027" t="s">
        <v>34</v>
      </c>
      <c r="AJ3841" s="1027"/>
      <c r="AK3841" s="1046"/>
      <c r="AL3841" s="1047"/>
      <c r="AM3841" s="1047"/>
      <c r="AN3841" s="1047"/>
      <c r="AO3841" s="1048"/>
      <c r="AP3841" s="3"/>
      <c r="AQ3841" s="1028">
        <f>+Y3839+Z3839</f>
        <v>0</v>
      </c>
      <c r="AR3841" s="1029"/>
      <c r="AS3841" s="1028">
        <f>+AA3839+AB3839</f>
        <v>0</v>
      </c>
      <c r="AT3841" s="1029"/>
    </row>
    <row r="3842" spans="2:86" ht="12" customHeight="1" x14ac:dyDescent="0.15">
      <c r="B3842" s="1058"/>
      <c r="C3842" s="1063"/>
      <c r="D3842" s="1061"/>
      <c r="E3842" s="1061"/>
      <c r="F3842" s="1061"/>
      <c r="G3842" s="1061"/>
      <c r="H3842" s="1061"/>
      <c r="I3842" s="1061"/>
      <c r="J3842" s="1062"/>
      <c r="K3842" s="1016"/>
      <c r="L3842" s="1016"/>
      <c r="M3842" s="1016"/>
      <c r="N3842" s="1016"/>
      <c r="O3842" s="1016" t="s">
        <v>470</v>
      </c>
      <c r="P3842" s="1016"/>
      <c r="Q3842" s="1016"/>
      <c r="R3842" s="1016"/>
      <c r="S3842" s="1016"/>
      <c r="T3842" s="1016"/>
      <c r="U3842" s="1016"/>
      <c r="V3842" s="1016"/>
      <c r="W3842" s="1016"/>
      <c r="X3842" s="1016"/>
      <c r="Y3842" s="193" t="str">
        <f>IF(Y3839=0,"",1)</f>
        <v/>
      </c>
      <c r="Z3842" s="193" t="str">
        <f>IF(Z3839=0,"",1)</f>
        <v/>
      </c>
      <c r="AA3842" s="1030" t="str">
        <f>IF(AQ3841=1,"",IF(AS3841&gt;0,1,""))</f>
        <v/>
      </c>
      <c r="AB3842" s="1031"/>
      <c r="AC3842" s="193">
        <f>+AC3839</f>
        <v>0</v>
      </c>
      <c r="AD3842" s="193">
        <f>AD3839</f>
        <v>0</v>
      </c>
      <c r="AE3842" s="1030">
        <f>AE3839+AF3839</f>
        <v>2</v>
      </c>
      <c r="AF3842" s="1031"/>
      <c r="AG3842" s="193">
        <f>AG3839</f>
        <v>0</v>
      </c>
      <c r="AH3842" s="193">
        <f>AH3839</f>
        <v>0</v>
      </c>
      <c r="AI3842" s="1030">
        <f>AI3839+AJ3839</f>
        <v>0</v>
      </c>
      <c r="AJ3842" s="1031"/>
      <c r="AK3842" s="1046"/>
      <c r="AL3842" s="1047"/>
      <c r="AM3842" s="1047"/>
      <c r="AN3842" s="1047"/>
      <c r="AO3842" s="1048"/>
      <c r="AP3842" s="3"/>
      <c r="AQ3842" s="197">
        <f>+Y3839+AC3842+AG3842</f>
        <v>0</v>
      </c>
      <c r="AR3842" s="197">
        <f>+Z3839+AD3842+AH3842</f>
        <v>0</v>
      </c>
      <c r="AS3842" s="1032">
        <f>+AS3841+AE3842+AI3842</f>
        <v>2</v>
      </c>
      <c r="AT3842" s="1033"/>
    </row>
    <row r="3843" spans="2:86" ht="12" customHeight="1" x14ac:dyDescent="0.15">
      <c r="B3843" s="1058"/>
      <c r="C3843" s="1063"/>
      <c r="D3843" s="1061"/>
      <c r="E3843" s="1061"/>
      <c r="F3843" s="1061"/>
      <c r="G3843" s="1061"/>
      <c r="H3843" s="1061"/>
      <c r="I3843" s="1061"/>
      <c r="J3843" s="1062"/>
      <c r="K3843" s="1016"/>
      <c r="L3843" s="1016"/>
      <c r="M3843" s="1016"/>
      <c r="N3843" s="1016"/>
      <c r="O3843" s="1016" t="s">
        <v>471</v>
      </c>
      <c r="P3843" s="1016"/>
      <c r="Q3843" s="1016"/>
      <c r="R3843" s="1016"/>
      <c r="S3843" s="1016"/>
      <c r="T3843" s="1016"/>
      <c r="U3843" s="1016"/>
      <c r="V3843" s="1016"/>
      <c r="W3843" s="1016"/>
      <c r="X3843" s="1016"/>
      <c r="Y3843" s="1034" t="s">
        <v>875</v>
      </c>
      <c r="Z3843" s="1035"/>
      <c r="AA3843" s="1035"/>
      <c r="AB3843" s="1036"/>
      <c r="AC3843" s="1034" t="str">
        <f>IF(AC3842&gt;0,"Ⅳ",IF(AD3842&gt;0,"Ⅲ",IF(AE3842&gt;0,"Ⅱ","Ⅰ")))</f>
        <v>Ⅱ</v>
      </c>
      <c r="AD3843" s="1035"/>
      <c r="AE3843" s="1035"/>
      <c r="AF3843" s="1036"/>
      <c r="AG3843" s="1034" t="str">
        <f>IF(AG3842&gt;0,"Ⅳ",IF(AH3842&gt;0,"Ⅲ",IF(AI3842&gt;0,"Ⅱ","Ⅰ")))</f>
        <v>Ⅰ</v>
      </c>
      <c r="AH3843" s="1035"/>
      <c r="AI3843" s="1035"/>
      <c r="AJ3843" s="1036"/>
      <c r="AK3843" s="1046"/>
      <c r="AL3843" s="1047"/>
      <c r="AM3843" s="1047"/>
      <c r="AN3843" s="1047"/>
      <c r="AO3843" s="1048"/>
      <c r="AP3843" s="3"/>
      <c r="AQ3843" s="1037" t="str">
        <f>IF(AQ3842&gt;0,"Ⅳ",IF(AR3842&gt;0,"Ⅲ",IF(AS3842&gt;0,"Ⅱ","Ⅰ")))</f>
        <v>Ⅱ</v>
      </c>
      <c r="AR3843" s="1037"/>
      <c r="AS3843" s="1037"/>
      <c r="AT3843" s="1037"/>
    </row>
    <row r="3844" spans="2:86" ht="12" customHeight="1" x14ac:dyDescent="0.15">
      <c r="B3844" s="1058"/>
      <c r="C3844" s="1063"/>
      <c r="D3844" s="1061"/>
      <c r="E3844" s="1061"/>
      <c r="F3844" s="1061"/>
      <c r="G3844" s="1061"/>
      <c r="H3844" s="1061"/>
      <c r="I3844" s="1061"/>
      <c r="J3844" s="1062"/>
      <c r="K3844" s="1016"/>
      <c r="L3844" s="1016"/>
      <c r="M3844" s="1016"/>
      <c r="N3844" s="1016"/>
      <c r="O3844" s="1016" t="s">
        <v>472</v>
      </c>
      <c r="P3844" s="1016"/>
      <c r="Q3844" s="1016"/>
      <c r="R3844" s="1016"/>
      <c r="S3844" s="1016"/>
      <c r="T3844" s="1016"/>
      <c r="U3844" s="1016"/>
      <c r="V3844" s="1016"/>
      <c r="W3844" s="1016"/>
      <c r="X3844" s="1016"/>
      <c r="Y3844" s="1034" t="str">
        <f>IF(COUNTIF(Y3843:AJ3843,"Ⅳ")&gt;0,"Ⅳ",IF(COUNTIF(Y3843:AJ3843,"Ⅲ")&gt;0,"Ⅲ",IF(COUNTIF(Y3843:AJ3843,"Ⅱ")&gt;0,"Ⅱ","Ⅰ")))</f>
        <v>Ⅱ</v>
      </c>
      <c r="Z3844" s="1035"/>
      <c r="AA3844" s="1035"/>
      <c r="AB3844" s="1035"/>
      <c r="AC3844" s="1035"/>
      <c r="AD3844" s="1035"/>
      <c r="AE3844" s="1035"/>
      <c r="AF3844" s="1035"/>
      <c r="AG3844" s="1035"/>
      <c r="AH3844" s="1035"/>
      <c r="AI3844" s="1035"/>
      <c r="AJ3844" s="1036"/>
      <c r="AK3844" s="1049"/>
      <c r="AL3844" s="1050"/>
      <c r="AM3844" s="1050"/>
      <c r="AN3844" s="1050"/>
      <c r="AO3844" s="1051"/>
      <c r="AP3844" s="3"/>
    </row>
    <row r="3845" spans="2:86" ht="14.25" customHeight="1" x14ac:dyDescent="0.15">
      <c r="B3845" s="1058"/>
      <c r="C3845" s="1063"/>
      <c r="D3845" s="1061"/>
      <c r="E3845" s="1061"/>
      <c r="F3845" s="1061"/>
      <c r="G3845" s="1061"/>
      <c r="H3845" s="1061"/>
      <c r="I3845" s="1061"/>
      <c r="J3845" s="1062"/>
      <c r="K3845" s="1016" t="s">
        <v>169</v>
      </c>
      <c r="L3845" s="1017"/>
      <c r="M3845" s="1017"/>
      <c r="N3845" s="1017"/>
      <c r="O3845" s="1017"/>
      <c r="P3845" s="1017"/>
      <c r="Q3845" s="1017"/>
      <c r="R3845" s="1017"/>
      <c r="S3845" s="1017"/>
      <c r="T3845" s="1017"/>
      <c r="U3845" s="1017"/>
      <c r="V3845" s="1017"/>
      <c r="W3845" s="1017"/>
      <c r="X3845" s="1017"/>
      <c r="Y3845" s="1017"/>
      <c r="Z3845" s="1017"/>
      <c r="AA3845" s="1017"/>
      <c r="AB3845" s="1017"/>
      <c r="AC3845" s="1017"/>
      <c r="AD3845" s="1017"/>
      <c r="AE3845" s="1017"/>
      <c r="AF3845" s="1017"/>
      <c r="AG3845" s="1017"/>
      <c r="AH3845" s="1017"/>
      <c r="AI3845" s="1017"/>
      <c r="AJ3845" s="1017"/>
      <c r="AK3845" s="1017"/>
      <c r="AL3845" s="1017"/>
      <c r="AM3845" s="1017"/>
      <c r="AN3845" s="1017"/>
      <c r="AO3845" s="1017"/>
      <c r="AP3845" s="3"/>
    </row>
    <row r="3846" spans="2:86" ht="14.25" customHeight="1" x14ac:dyDescent="0.15">
      <c r="B3846" s="1058"/>
      <c r="C3846" s="1063"/>
      <c r="D3846" s="1061"/>
      <c r="E3846" s="1061"/>
      <c r="F3846" s="1061"/>
      <c r="G3846" s="1061"/>
      <c r="H3846" s="1061"/>
      <c r="I3846" s="1061"/>
      <c r="J3846" s="1062"/>
      <c r="K3846" s="1016"/>
      <c r="L3846" s="1017"/>
      <c r="M3846" s="1017"/>
      <c r="N3846" s="1017"/>
      <c r="O3846" s="1017"/>
      <c r="P3846" s="1017"/>
      <c r="Q3846" s="1017"/>
      <c r="R3846" s="1017"/>
      <c r="S3846" s="1017"/>
      <c r="T3846" s="1017"/>
      <c r="U3846" s="1017"/>
      <c r="V3846" s="1017"/>
      <c r="W3846" s="1017"/>
      <c r="X3846" s="1017"/>
      <c r="Y3846" s="1017"/>
      <c r="Z3846" s="1017"/>
      <c r="AA3846" s="1017"/>
      <c r="AB3846" s="1017"/>
      <c r="AC3846" s="1017"/>
      <c r="AD3846" s="1017"/>
      <c r="AE3846" s="1017"/>
      <c r="AF3846" s="1017"/>
      <c r="AG3846" s="1017"/>
      <c r="AH3846" s="1017"/>
      <c r="AI3846" s="1017"/>
      <c r="AJ3846" s="1017"/>
      <c r="AK3846" s="1017"/>
      <c r="AL3846" s="1017"/>
      <c r="AM3846" s="1017"/>
      <c r="AN3846" s="1017"/>
      <c r="AO3846" s="1017"/>
      <c r="AP3846" s="3"/>
    </row>
    <row r="3847" spans="2:86" ht="12" customHeight="1" x14ac:dyDescent="0.15">
      <c r="B3847" s="1058"/>
      <c r="C3847" s="1063"/>
      <c r="D3847" s="1061"/>
      <c r="E3847" s="1061"/>
      <c r="F3847" s="1061"/>
      <c r="G3847" s="1061"/>
      <c r="H3847" s="1061"/>
      <c r="I3847" s="1061"/>
      <c r="J3847" s="1062"/>
      <c r="K3847" s="1018" t="s">
        <v>473</v>
      </c>
      <c r="L3847" s="1018"/>
      <c r="M3847" s="1018"/>
      <c r="N3847" s="1018"/>
      <c r="O3847" s="1018"/>
      <c r="P3847" s="1018"/>
      <c r="Q3847" s="1018"/>
      <c r="R3847" s="1018"/>
      <c r="S3847" s="1018"/>
      <c r="T3847" s="1018"/>
      <c r="U3847" s="1018"/>
      <c r="V3847" s="1018"/>
      <c r="W3847" s="1018"/>
      <c r="X3847" s="1018"/>
      <c r="Y3847" s="1018"/>
      <c r="Z3847" s="1018"/>
      <c r="AA3847" s="1018"/>
      <c r="AB3847" s="1018"/>
      <c r="AC3847" s="1018"/>
      <c r="AD3847" s="1018"/>
      <c r="AE3847" s="1018"/>
      <c r="AF3847" s="1018"/>
      <c r="AG3847" s="1018"/>
      <c r="AH3847" s="1018"/>
      <c r="AI3847" s="1018"/>
      <c r="AJ3847" s="1018"/>
      <c r="AK3847" s="1018"/>
      <c r="AL3847" s="1018"/>
      <c r="AM3847" s="1018"/>
      <c r="AN3847" s="1018"/>
      <c r="AO3847" s="1018"/>
      <c r="AP3847" s="3"/>
    </row>
    <row r="3848" spans="2:86" ht="12" customHeight="1" x14ac:dyDescent="0.15">
      <c r="B3848" s="1058"/>
      <c r="C3848" s="1063"/>
      <c r="D3848" s="1061"/>
      <c r="E3848" s="1061"/>
      <c r="F3848" s="1061"/>
      <c r="G3848" s="1061"/>
      <c r="H3848" s="1061"/>
      <c r="I3848" s="1061"/>
      <c r="J3848" s="1062"/>
      <c r="K3848" s="1019" t="s">
        <v>523</v>
      </c>
      <c r="L3848" s="1019"/>
      <c r="M3848" s="1019"/>
      <c r="N3848" s="1019"/>
      <c r="O3848" s="1019"/>
      <c r="P3848" s="1019"/>
      <c r="Q3848" s="1019"/>
      <c r="R3848" s="1019"/>
      <c r="S3848" s="1019"/>
      <c r="T3848" s="1019"/>
      <c r="U3848" s="1019"/>
      <c r="V3848" s="1019"/>
      <c r="W3848" s="1019"/>
      <c r="X3848" s="1019"/>
      <c r="Y3848" s="1019"/>
      <c r="Z3848" s="1019"/>
      <c r="AA3848" s="1019"/>
      <c r="AB3848" s="1019"/>
      <c r="AC3848" s="1019"/>
      <c r="AD3848" s="1019"/>
      <c r="AE3848" s="1019"/>
      <c r="AF3848" s="1019"/>
      <c r="AG3848" s="1019"/>
      <c r="AH3848" s="1019"/>
      <c r="AI3848" s="1019"/>
      <c r="AJ3848" s="1019"/>
      <c r="AK3848" s="1019"/>
      <c r="AL3848" s="1019"/>
      <c r="AM3848" s="1019"/>
      <c r="AN3848" s="1019"/>
      <c r="AO3848" s="1019"/>
      <c r="AP3848" s="3"/>
    </row>
    <row r="3849" spans="2:86" ht="12" customHeight="1" x14ac:dyDescent="0.15">
      <c r="B3849" s="1058"/>
      <c r="C3849" s="1063"/>
      <c r="D3849" s="1061"/>
      <c r="E3849" s="1061"/>
      <c r="F3849" s="1061"/>
      <c r="G3849" s="1061"/>
      <c r="H3849" s="1061"/>
      <c r="I3849" s="1061"/>
      <c r="J3849" s="1062"/>
      <c r="K3849" s="194" t="s">
        <v>474</v>
      </c>
      <c r="L3849" s="195"/>
      <c r="M3849" s="195"/>
      <c r="N3849" s="195"/>
      <c r="O3849" s="195"/>
      <c r="P3849" s="195"/>
      <c r="Q3849" s="195"/>
      <c r="R3849" s="195"/>
      <c r="S3849" s="195"/>
      <c r="T3849" s="195"/>
      <c r="U3849" s="195"/>
      <c r="V3849" s="195"/>
      <c r="W3849" s="195"/>
      <c r="X3849" s="195"/>
      <c r="Y3849" s="195"/>
      <c r="Z3849" s="195"/>
      <c r="AA3849" s="195"/>
      <c r="AB3849" s="195"/>
      <c r="AC3849" s="195"/>
      <c r="AD3849" s="195"/>
      <c r="AE3849" s="195"/>
      <c r="AF3849" s="195"/>
      <c r="AG3849" s="195"/>
      <c r="AH3849" s="195"/>
      <c r="AI3849" s="195"/>
      <c r="AJ3849" s="195"/>
      <c r="AK3849" s="195"/>
      <c r="AL3849" s="195"/>
      <c r="AM3849" s="195"/>
      <c r="AN3849" s="195"/>
      <c r="AO3849" s="196"/>
      <c r="AP3849" s="3"/>
    </row>
    <row r="3850" spans="2:86" ht="12" customHeight="1" x14ac:dyDescent="0.15">
      <c r="B3850" s="1058"/>
      <c r="C3850" s="1063"/>
      <c r="D3850" s="1061"/>
      <c r="E3850" s="1061"/>
      <c r="F3850" s="1061"/>
      <c r="G3850" s="1061"/>
      <c r="H3850" s="1061"/>
      <c r="I3850" s="1061"/>
      <c r="J3850" s="1062"/>
      <c r="K3850" s="194" t="s">
        <v>475</v>
      </c>
      <c r="L3850" s="195"/>
      <c r="M3850" s="195"/>
      <c r="N3850" s="195"/>
      <c r="O3850" s="195"/>
      <c r="P3850" s="195"/>
      <c r="Q3850" s="195"/>
      <c r="R3850" s="195"/>
      <c r="S3850" s="195"/>
      <c r="T3850" s="195"/>
      <c r="U3850" s="195"/>
      <c r="V3850" s="195"/>
      <c r="W3850" s="195"/>
      <c r="X3850" s="195"/>
      <c r="Y3850" s="195"/>
      <c r="Z3850" s="195"/>
      <c r="AA3850" s="195"/>
      <c r="AB3850" s="195"/>
      <c r="AC3850" s="195"/>
      <c r="AD3850" s="195"/>
      <c r="AE3850" s="195"/>
      <c r="AF3850" s="195"/>
      <c r="AG3850" s="195"/>
      <c r="AH3850" s="195"/>
      <c r="AI3850" s="195"/>
      <c r="AJ3850" s="195"/>
      <c r="AK3850" s="195"/>
      <c r="AL3850" s="195"/>
      <c r="AM3850" s="195"/>
      <c r="AN3850" s="195"/>
      <c r="AO3850" s="196"/>
      <c r="AP3850" s="3"/>
    </row>
    <row r="3851" spans="2:86" ht="12" customHeight="1" x14ac:dyDescent="0.15">
      <c r="B3851" s="1058"/>
      <c r="C3851" s="1063"/>
      <c r="D3851" s="1061"/>
      <c r="E3851" s="1061"/>
      <c r="F3851" s="1061"/>
      <c r="G3851" s="1061"/>
      <c r="H3851" s="1061"/>
      <c r="I3851" s="1061"/>
      <c r="J3851" s="1062"/>
      <c r="K3851" s="1020" t="s">
        <v>476</v>
      </c>
      <c r="L3851" s="1021"/>
      <c r="M3851" s="1021"/>
      <c r="N3851" s="1021"/>
      <c r="O3851" s="1021"/>
      <c r="P3851" s="1021"/>
      <c r="Q3851" s="1021"/>
      <c r="R3851" s="1021"/>
      <c r="S3851" s="1021"/>
      <c r="T3851" s="1021"/>
      <c r="U3851" s="1021"/>
      <c r="V3851" s="1021"/>
      <c r="W3851" s="1021"/>
      <c r="X3851" s="1021"/>
      <c r="Y3851" s="1021"/>
      <c r="Z3851" s="1021"/>
      <c r="AA3851" s="1021"/>
      <c r="AB3851" s="1021"/>
      <c r="AC3851" s="1021"/>
      <c r="AD3851" s="1021"/>
      <c r="AE3851" s="1021"/>
      <c r="AF3851" s="1021"/>
      <c r="AG3851" s="1021"/>
      <c r="AH3851" s="1021"/>
      <c r="AI3851" s="1021"/>
      <c r="AJ3851" s="1021"/>
      <c r="AK3851" s="1021"/>
      <c r="AL3851" s="1021"/>
      <c r="AM3851" s="1021"/>
      <c r="AN3851" s="1021"/>
      <c r="AO3851" s="1022"/>
      <c r="AP3851" s="3"/>
    </row>
    <row r="3852" spans="2:86" ht="12" customHeight="1" x14ac:dyDescent="0.15">
      <c r="B3852" s="591"/>
      <c r="C3852" s="1064"/>
      <c r="D3852" s="1065"/>
      <c r="E3852" s="1065"/>
      <c r="F3852" s="1065"/>
      <c r="G3852" s="1065"/>
      <c r="H3852" s="1065"/>
      <c r="I3852" s="1065"/>
      <c r="J3852" s="1066"/>
      <c r="K3852" s="1023"/>
      <c r="L3852" s="1024"/>
      <c r="M3852" s="1024"/>
      <c r="N3852" s="1024"/>
      <c r="O3852" s="1024"/>
      <c r="P3852" s="1024"/>
      <c r="Q3852" s="1024"/>
      <c r="R3852" s="1024"/>
      <c r="S3852" s="1024"/>
      <c r="T3852" s="1024"/>
      <c r="U3852" s="1024"/>
      <c r="V3852" s="1024"/>
      <c r="W3852" s="1024"/>
      <c r="X3852" s="1024"/>
      <c r="Y3852" s="1024"/>
      <c r="Z3852" s="1024"/>
      <c r="AA3852" s="1024"/>
      <c r="AB3852" s="1024"/>
      <c r="AC3852" s="1024"/>
      <c r="AD3852" s="1024"/>
      <c r="AE3852" s="1024"/>
      <c r="AF3852" s="1024"/>
      <c r="AG3852" s="1024"/>
      <c r="AH3852" s="1024"/>
      <c r="AI3852" s="1024"/>
      <c r="AJ3852" s="1024"/>
      <c r="AK3852" s="1024"/>
      <c r="AL3852" s="1024"/>
      <c r="AM3852" s="1024"/>
      <c r="AN3852" s="1024"/>
      <c r="AO3852" s="1025"/>
      <c r="AP3852" s="3"/>
    </row>
    <row r="3853" spans="2:86" s="9" customFormat="1" ht="12" customHeight="1" x14ac:dyDescent="0.15">
      <c r="B3853" s="3" t="s">
        <v>527</v>
      </c>
      <c r="AQ3853" s="162"/>
      <c r="AR3853" s="162"/>
      <c r="AS3853" s="162"/>
      <c r="AT3853" s="162"/>
      <c r="AU3853" s="162"/>
      <c r="AV3853" s="162"/>
      <c r="AW3853" s="162"/>
      <c r="AX3853" s="162"/>
      <c r="AY3853" s="162"/>
      <c r="AZ3853" s="162"/>
      <c r="BA3853" s="162"/>
      <c r="BB3853" s="162"/>
      <c r="BC3853" s="162"/>
      <c r="BD3853" s="162"/>
      <c r="BE3853" s="162"/>
      <c r="BF3853" s="162"/>
      <c r="BG3853" s="162"/>
      <c r="BH3853" s="162"/>
      <c r="BI3853" s="162"/>
      <c r="BJ3853" s="162"/>
      <c r="BK3853" s="162"/>
      <c r="BL3853" s="162"/>
      <c r="BM3853" s="162"/>
      <c r="BN3853" s="162"/>
      <c r="BO3853" s="162"/>
      <c r="BP3853" s="162"/>
      <c r="BQ3853" s="162"/>
      <c r="BR3853" s="162"/>
      <c r="BS3853" s="162"/>
      <c r="BT3853" s="162"/>
      <c r="BU3853" s="162"/>
      <c r="BV3853" s="162"/>
      <c r="BW3853" s="162"/>
      <c r="BX3853" s="162"/>
      <c r="BY3853" s="162"/>
      <c r="BZ3853" s="162"/>
      <c r="CA3853" s="162"/>
      <c r="CB3853" s="162"/>
      <c r="CC3853" s="162"/>
      <c r="CD3853" s="162"/>
      <c r="CE3853" s="162"/>
      <c r="CF3853" s="162"/>
      <c r="CG3853" s="162"/>
      <c r="CH3853" s="162"/>
    </row>
    <row r="3854" spans="2:86" ht="12" customHeight="1" thickBot="1" x14ac:dyDescent="0.2">
      <c r="B3854" s="3" t="s">
        <v>524</v>
      </c>
    </row>
    <row r="3855" spans="2:86" ht="12" customHeight="1" x14ac:dyDescent="0.15">
      <c r="B3855" s="3" t="s">
        <v>525</v>
      </c>
      <c r="AU3855" s="1000" t="s">
        <v>305</v>
      </c>
      <c r="AV3855" s="1001" t="s">
        <v>298</v>
      </c>
      <c r="AW3855" s="1003" t="s">
        <v>299</v>
      </c>
      <c r="AX3855" s="1005" t="s">
        <v>306</v>
      </c>
      <c r="AY3855" s="1006"/>
      <c r="AZ3855" s="1006"/>
      <c r="BA3855" s="1006"/>
      <c r="BB3855" s="1006"/>
      <c r="BC3855" s="1006"/>
      <c r="BD3855" s="1006"/>
      <c r="BE3855" s="1006"/>
      <c r="BF3855" s="1006"/>
      <c r="BG3855" s="1006"/>
      <c r="BH3855" s="1006"/>
      <c r="BI3855" s="1006"/>
      <c r="BJ3855" s="1006"/>
      <c r="BK3855" s="1006"/>
      <c r="BL3855" s="1006"/>
      <c r="BM3855" s="1006"/>
      <c r="BN3855" s="1006"/>
      <c r="BO3855" s="1006"/>
      <c r="BP3855" s="1006"/>
      <c r="BQ3855" s="1006"/>
      <c r="BR3855" s="1007"/>
      <c r="BS3855" s="807" t="s">
        <v>300</v>
      </c>
      <c r="BT3855" s="1008"/>
      <c r="BU3855" s="1008"/>
      <c r="BV3855" s="1008"/>
      <c r="BW3855" s="1009" t="s">
        <v>307</v>
      </c>
      <c r="BX3855" s="1010"/>
      <c r="BY3855" s="1010"/>
      <c r="BZ3855" s="1010"/>
      <c r="CA3855" s="1010"/>
      <c r="CB3855" s="1010"/>
      <c r="CC3855" s="1010"/>
      <c r="CD3855" s="1010"/>
      <c r="CE3855" s="1010"/>
      <c r="CF3855" s="1010"/>
      <c r="CG3855" s="1010"/>
      <c r="CH3855" s="1011"/>
    </row>
    <row r="3856" spans="2:86" ht="12" customHeight="1" x14ac:dyDescent="0.15">
      <c r="B3856" s="3" t="s">
        <v>477</v>
      </c>
      <c r="AU3856" s="1000"/>
      <c r="AV3856" s="1002"/>
      <c r="AW3856" s="1004"/>
      <c r="AX3856" s="1012" t="s">
        <v>308</v>
      </c>
      <c r="AY3856" s="686"/>
      <c r="AZ3856" s="686"/>
      <c r="BA3856" s="686"/>
      <c r="BB3856" s="686"/>
      <c r="BC3856" s="686"/>
      <c r="BD3856" s="686"/>
      <c r="BE3856" s="686"/>
      <c r="BF3856" s="686"/>
      <c r="BG3856" s="686"/>
      <c r="BH3856" s="686"/>
      <c r="BI3856" s="686"/>
      <c r="BJ3856" s="686" t="s">
        <v>309</v>
      </c>
      <c r="BK3856" s="686"/>
      <c r="BL3856" s="686"/>
      <c r="BM3856" s="686"/>
      <c r="BN3856" s="686"/>
      <c r="BO3856" s="686"/>
      <c r="BP3856" s="686"/>
      <c r="BQ3856" s="686"/>
      <c r="BR3856" s="1013"/>
      <c r="BS3856" s="1008"/>
      <c r="BT3856" s="1008"/>
      <c r="BU3856" s="1008"/>
      <c r="BV3856" s="1008"/>
      <c r="BW3856" s="1014" t="s">
        <v>302</v>
      </c>
      <c r="BX3856" s="699"/>
      <c r="BY3856" s="699"/>
      <c r="BZ3856" s="699"/>
      <c r="CA3856" s="686" t="s">
        <v>310</v>
      </c>
      <c r="CB3856" s="686"/>
      <c r="CC3856" s="686"/>
      <c r="CD3856" s="686"/>
      <c r="CE3856" s="686"/>
      <c r="CF3856" s="686"/>
      <c r="CG3856" s="686"/>
      <c r="CH3856" s="1013"/>
    </row>
    <row r="3857" spans="2:86" ht="12" customHeight="1" x14ac:dyDescent="0.15">
      <c r="B3857" s="3" t="s">
        <v>526</v>
      </c>
      <c r="AU3857" s="1000"/>
      <c r="AV3857" s="1002"/>
      <c r="AW3857" s="1004"/>
      <c r="AX3857" s="1012" t="s">
        <v>26</v>
      </c>
      <c r="AY3857" s="686"/>
      <c r="AZ3857" s="686"/>
      <c r="BA3857" s="686"/>
      <c r="BB3857" s="686" t="s">
        <v>22</v>
      </c>
      <c r="BC3857" s="686"/>
      <c r="BD3857" s="686"/>
      <c r="BE3857" s="686"/>
      <c r="BF3857" s="686" t="s">
        <v>24</v>
      </c>
      <c r="BG3857" s="686"/>
      <c r="BH3857" s="686"/>
      <c r="BI3857" s="686"/>
      <c r="BJ3857" s="699" t="s">
        <v>26</v>
      </c>
      <c r="BK3857" s="699"/>
      <c r="BL3857" s="699"/>
      <c r="BM3857" s="699" t="s">
        <v>22</v>
      </c>
      <c r="BN3857" s="699"/>
      <c r="BO3857" s="699"/>
      <c r="BP3857" s="699" t="s">
        <v>24</v>
      </c>
      <c r="BQ3857" s="699"/>
      <c r="BR3857" s="1015"/>
      <c r="BS3857" s="807" t="s">
        <v>26</v>
      </c>
      <c r="BT3857" s="807" t="s">
        <v>22</v>
      </c>
      <c r="BU3857" s="807" t="s">
        <v>24</v>
      </c>
      <c r="BV3857" s="807" t="s">
        <v>303</v>
      </c>
      <c r="BW3857" s="1012" t="s">
        <v>311</v>
      </c>
      <c r="BX3857" s="686"/>
      <c r="BY3857" s="686"/>
      <c r="BZ3857" s="686"/>
      <c r="CA3857" s="686" t="s">
        <v>22</v>
      </c>
      <c r="CB3857" s="686"/>
      <c r="CC3857" s="686"/>
      <c r="CD3857" s="686"/>
      <c r="CE3857" s="686" t="s">
        <v>24</v>
      </c>
      <c r="CF3857" s="686"/>
      <c r="CG3857" s="686"/>
      <c r="CH3857" s="1013"/>
    </row>
    <row r="3858" spans="2:86" ht="12" customHeight="1" x14ac:dyDescent="0.15">
      <c r="B3858" s="3" t="s">
        <v>478</v>
      </c>
      <c r="AU3858" s="1000"/>
      <c r="AV3858" s="1002"/>
      <c r="AW3858" s="1004"/>
      <c r="AX3858" s="156" t="s">
        <v>862</v>
      </c>
      <c r="AY3858" s="157" t="s">
        <v>863</v>
      </c>
      <c r="AZ3858" s="157" t="s">
        <v>864</v>
      </c>
      <c r="BA3858" s="158" t="s">
        <v>865</v>
      </c>
      <c r="BB3858" s="159" t="s">
        <v>866</v>
      </c>
      <c r="BC3858" s="157" t="s">
        <v>863</v>
      </c>
      <c r="BD3858" s="157" t="s">
        <v>867</v>
      </c>
      <c r="BE3858" s="158" t="s">
        <v>865</v>
      </c>
      <c r="BF3858" s="159" t="s">
        <v>866</v>
      </c>
      <c r="BG3858" s="157" t="s">
        <v>863</v>
      </c>
      <c r="BH3858" s="157" t="s">
        <v>864</v>
      </c>
      <c r="BI3858" s="158" t="s">
        <v>865</v>
      </c>
      <c r="BJ3858" s="159" t="s">
        <v>866</v>
      </c>
      <c r="BK3858" s="157" t="s">
        <v>868</v>
      </c>
      <c r="BL3858" s="158" t="s">
        <v>869</v>
      </c>
      <c r="BM3858" s="159" t="s">
        <v>870</v>
      </c>
      <c r="BN3858" s="157" t="s">
        <v>863</v>
      </c>
      <c r="BO3858" s="158" t="s">
        <v>871</v>
      </c>
      <c r="BP3858" s="159" t="s">
        <v>870</v>
      </c>
      <c r="BQ3858" s="157" t="s">
        <v>868</v>
      </c>
      <c r="BR3858" s="160" t="s">
        <v>872</v>
      </c>
      <c r="BS3858" s="1008"/>
      <c r="BT3858" s="1008"/>
      <c r="BU3858" s="1008"/>
      <c r="BV3858" s="1008"/>
      <c r="BW3858" s="156" t="s">
        <v>866</v>
      </c>
      <c r="BX3858" s="157" t="s">
        <v>863</v>
      </c>
      <c r="BY3858" s="157" t="s">
        <v>864</v>
      </c>
      <c r="BZ3858" s="158" t="s">
        <v>865</v>
      </c>
      <c r="CA3858" s="159" t="s">
        <v>866</v>
      </c>
      <c r="CB3858" s="157" t="s">
        <v>873</v>
      </c>
      <c r="CC3858" s="157" t="s">
        <v>864</v>
      </c>
      <c r="CD3858" s="158" t="s">
        <v>865</v>
      </c>
      <c r="CE3858" s="159" t="s">
        <v>866</v>
      </c>
      <c r="CF3858" s="157" t="s">
        <v>863</v>
      </c>
      <c r="CG3858" s="157" t="s">
        <v>864</v>
      </c>
      <c r="CH3858" s="160" t="s">
        <v>874</v>
      </c>
    </row>
    <row r="3859" spans="2:86" x14ac:dyDescent="0.15">
      <c r="B3859" s="3" t="s">
        <v>539</v>
      </c>
      <c r="AU3859" s="1000"/>
      <c r="AV3859" s="188" t="str">
        <f>N3861</f>
        <v>S082</v>
      </c>
      <c r="AW3859" s="300">
        <f>R3861</f>
        <v>6</v>
      </c>
      <c r="AX3859" s="197">
        <f>+Y3886</f>
        <v>0</v>
      </c>
      <c r="AY3859" s="197">
        <f>+Z3886</f>
        <v>0</v>
      </c>
      <c r="AZ3859" s="197">
        <f>+AA3886</f>
        <v>0</v>
      </c>
      <c r="BA3859" s="197">
        <f t="shared" ref="BA3859" si="1776">+AB3886</f>
        <v>0</v>
      </c>
      <c r="BB3859" s="197">
        <f>+AC3886</f>
        <v>0</v>
      </c>
      <c r="BC3859" s="197">
        <f t="shared" ref="BC3859" si="1777">+AD3886</f>
        <v>0</v>
      </c>
      <c r="BD3859" s="197">
        <f t="shared" ref="BD3859" si="1778">+AE3886</f>
        <v>0</v>
      </c>
      <c r="BE3859" s="197">
        <f t="shared" ref="BE3859" si="1779">+AF3886</f>
        <v>0</v>
      </c>
      <c r="BF3859" s="197">
        <f t="shared" ref="BF3859" si="1780">+AG3886</f>
        <v>0</v>
      </c>
      <c r="BG3859" s="197">
        <f t="shared" ref="BG3859" si="1781">+AH3886</f>
        <v>0</v>
      </c>
      <c r="BH3859" s="197">
        <f t="shared" ref="BH3859" si="1782">+AI3886</f>
        <v>0</v>
      </c>
      <c r="BI3859" s="197">
        <f t="shared" ref="BI3859" si="1783">+AJ3886</f>
        <v>0</v>
      </c>
      <c r="BJ3859" s="197" t="str">
        <f>+Y3889</f>
        <v/>
      </c>
      <c r="BK3859" s="197" t="str">
        <f t="shared" ref="BK3859" si="1784">+Z3889</f>
        <v/>
      </c>
      <c r="BL3859" s="197" t="str">
        <f>+AA3889</f>
        <v/>
      </c>
      <c r="BM3859" s="197">
        <f>+AC3889</f>
        <v>0</v>
      </c>
      <c r="BN3859" s="197">
        <f t="shared" ref="BN3859" si="1785">+AD3889</f>
        <v>0</v>
      </c>
      <c r="BO3859" s="197">
        <f t="shared" ref="BO3859" si="1786">+AE3889</f>
        <v>0</v>
      </c>
      <c r="BP3859" s="197">
        <f>+AG3889</f>
        <v>0</v>
      </c>
      <c r="BQ3859" s="197">
        <f>+AH3889</f>
        <v>0</v>
      </c>
      <c r="BR3859" s="197">
        <f>+AI3889</f>
        <v>0</v>
      </c>
      <c r="BS3859" s="296" t="str">
        <f>+Y3890</f>
        <v>Ⅰ</v>
      </c>
      <c r="BT3859" s="296" t="str">
        <f>+AC3890</f>
        <v>Ⅰ</v>
      </c>
      <c r="BU3859" s="296" t="str">
        <f>+AG3890</f>
        <v>Ⅰ</v>
      </c>
      <c r="BV3859" s="296" t="str">
        <f>+Y3891</f>
        <v>Ⅰ</v>
      </c>
      <c r="BW3859" s="164" t="str">
        <f>IF(Y3886&gt;0,R3861,"")</f>
        <v/>
      </c>
      <c r="BX3859" s="165" t="str">
        <f>IF(Z3886&gt;0,"",IF(AA3886&gt;0,R3861,""))</f>
        <v/>
      </c>
      <c r="BY3859" s="165" t="str">
        <f>IF(Y3886+Z3886&gt;0,"",IF(AA3886&gt;0,R3861,""))</f>
        <v/>
      </c>
      <c r="BZ3859" s="165" t="str">
        <f>IF(Y3886+Z3886+AA3886&gt;0,"",IF(AB3886&gt;0,R3861,""))</f>
        <v/>
      </c>
      <c r="CA3859" s="166">
        <f t="shared" ref="CA3859" si="1787">+AC3885</f>
        <v>0</v>
      </c>
      <c r="CB3859" s="166">
        <f t="shared" ref="CB3859" si="1788">+AD3885</f>
        <v>0</v>
      </c>
      <c r="CC3859" s="166">
        <f t="shared" ref="CC3859" si="1789">+AE3885</f>
        <v>0</v>
      </c>
      <c r="CD3859" s="166">
        <f t="shared" ref="CD3859" si="1790">+AF3885</f>
        <v>0</v>
      </c>
      <c r="CE3859" s="166">
        <f t="shared" ref="CE3859" si="1791">+AG3885</f>
        <v>0</v>
      </c>
      <c r="CF3859" s="166">
        <f t="shared" ref="CF3859" si="1792">+AH3885</f>
        <v>0</v>
      </c>
      <c r="CG3859" s="166">
        <f t="shared" ref="CG3859" si="1793">+AI3885</f>
        <v>0</v>
      </c>
      <c r="CH3859" s="166">
        <f t="shared" ref="CH3859" si="1794">+AJ3885</f>
        <v>0</v>
      </c>
    </row>
    <row r="3860" spans="2:86" ht="12" customHeight="1" x14ac:dyDescent="0.15">
      <c r="B3860" s="1057" t="s">
        <v>219</v>
      </c>
      <c r="C3860" s="1059"/>
      <c r="D3860" s="1060"/>
      <c r="E3860" s="1061"/>
      <c r="F3860" s="1061"/>
      <c r="G3860" s="1061"/>
      <c r="H3860" s="1061"/>
      <c r="I3860" s="1061"/>
      <c r="J3860" s="1062"/>
      <c r="K3860" s="1067" t="s">
        <v>453</v>
      </c>
      <c r="L3860" s="1068"/>
      <c r="M3860" s="1068"/>
      <c r="N3860" s="1068"/>
      <c r="O3860" s="1068"/>
      <c r="P3860" s="1068"/>
      <c r="Q3860" s="1068"/>
      <c r="R3860" s="1068"/>
      <c r="S3860" s="1068"/>
      <c r="T3860" s="1068"/>
      <c r="U3860" s="1068"/>
      <c r="V3860" s="1068"/>
      <c r="W3860" s="1068"/>
      <c r="X3860" s="1068"/>
      <c r="Y3860" s="1068"/>
      <c r="Z3860" s="1068"/>
      <c r="AA3860" s="1068"/>
      <c r="AB3860" s="1068"/>
      <c r="AC3860" s="1068"/>
      <c r="AD3860" s="1068"/>
      <c r="AE3860" s="1068"/>
      <c r="AF3860" s="1068"/>
      <c r="AG3860" s="1068"/>
      <c r="AH3860" s="1068"/>
      <c r="AI3860" s="1068"/>
      <c r="AJ3860" s="1068"/>
      <c r="AK3860" s="1068"/>
      <c r="AL3860" s="1068"/>
      <c r="AM3860" s="1068"/>
      <c r="AN3860" s="1068"/>
      <c r="AO3860" s="1069"/>
      <c r="AP3860" s="3"/>
    </row>
    <row r="3861" spans="2:86" ht="12" customHeight="1" x14ac:dyDescent="0.15">
      <c r="B3861" s="1058"/>
      <c r="C3861" s="1063"/>
      <c r="D3861" s="1061"/>
      <c r="E3861" s="1061"/>
      <c r="F3861" s="1061"/>
      <c r="G3861" s="1061"/>
      <c r="H3861" s="1061"/>
      <c r="I3861" s="1061"/>
      <c r="J3861" s="1062"/>
      <c r="K3861" s="1040" t="s">
        <v>218</v>
      </c>
      <c r="L3861" s="1041"/>
      <c r="M3861" s="1042"/>
      <c r="N3861" s="1034" t="s">
        <v>798</v>
      </c>
      <c r="O3861" s="1035"/>
      <c r="P3861" s="1040" t="s">
        <v>454</v>
      </c>
      <c r="Q3861" s="1042"/>
      <c r="R3861" s="1070">
        <f>'様式A-2'!C94</f>
        <v>6</v>
      </c>
      <c r="S3861" s="1071"/>
      <c r="T3861" s="1072"/>
      <c r="U3861" s="1073" t="s">
        <v>455</v>
      </c>
      <c r="V3861" s="1074"/>
      <c r="W3861" s="1073" t="s">
        <v>456</v>
      </c>
      <c r="X3861" s="1074"/>
      <c r="Y3861" s="1042" t="s">
        <v>217</v>
      </c>
      <c r="Z3861" s="1016"/>
      <c r="AA3861" s="1016"/>
      <c r="AB3861" s="1016"/>
      <c r="AC3861" s="1073" t="s">
        <v>457</v>
      </c>
      <c r="AD3861" s="1079"/>
      <c r="AE3861" s="1079"/>
      <c r="AF3861" s="1079"/>
      <c r="AG3861" s="1079"/>
      <c r="AH3861" s="1079"/>
      <c r="AI3861" s="1079"/>
      <c r="AJ3861" s="1074"/>
      <c r="AK3861" s="1073" t="s">
        <v>458</v>
      </c>
      <c r="AL3861" s="1079"/>
      <c r="AM3861" s="1079"/>
      <c r="AN3861" s="1081"/>
      <c r="AO3861" s="1082"/>
      <c r="AP3861" s="3"/>
      <c r="AV3861" s="167"/>
      <c r="AW3861" s="221"/>
      <c r="AX3861" s="167"/>
      <c r="AY3861" s="167"/>
      <c r="AZ3861" s="167"/>
      <c r="BA3861" s="167"/>
      <c r="BB3861" s="167"/>
      <c r="BC3861" s="167"/>
      <c r="BD3861" s="167"/>
    </row>
    <row r="3862" spans="2:86" ht="12" customHeight="1" x14ac:dyDescent="0.15">
      <c r="B3862" s="1058"/>
      <c r="C3862" s="1063"/>
      <c r="D3862" s="1061"/>
      <c r="E3862" s="1061"/>
      <c r="F3862" s="1061"/>
      <c r="G3862" s="1061"/>
      <c r="H3862" s="1061"/>
      <c r="I3862" s="1061"/>
      <c r="J3862" s="1062"/>
      <c r="K3862" s="1016" t="s">
        <v>459</v>
      </c>
      <c r="L3862" s="1016" t="s">
        <v>199</v>
      </c>
      <c r="M3862" s="1016"/>
      <c r="N3862" s="1016" t="s">
        <v>198</v>
      </c>
      <c r="O3862" s="1016"/>
      <c r="P3862" s="1016" t="s">
        <v>460</v>
      </c>
      <c r="Q3862" s="1016"/>
      <c r="R3862" s="1016" t="s">
        <v>6</v>
      </c>
      <c r="S3862" s="1016"/>
      <c r="T3862" s="1016"/>
      <c r="U3862" s="1075"/>
      <c r="V3862" s="1076"/>
      <c r="W3862" s="1075"/>
      <c r="X3862" s="1076"/>
      <c r="Y3862" s="1042"/>
      <c r="Z3862" s="1016"/>
      <c r="AA3862" s="1016"/>
      <c r="AB3862" s="1016"/>
      <c r="AC3862" s="1077"/>
      <c r="AD3862" s="1080"/>
      <c r="AE3862" s="1080"/>
      <c r="AF3862" s="1080"/>
      <c r="AG3862" s="1080"/>
      <c r="AH3862" s="1080"/>
      <c r="AI3862" s="1080"/>
      <c r="AJ3862" s="1078"/>
      <c r="AK3862" s="1075"/>
      <c r="AL3862" s="1083"/>
      <c r="AM3862" s="1083"/>
      <c r="AN3862" s="1084"/>
      <c r="AO3862" s="1085"/>
      <c r="AP3862" s="3"/>
      <c r="AV3862" s="167"/>
      <c r="AW3862" s="167"/>
      <c r="AX3862" s="167"/>
      <c r="AY3862" s="167"/>
      <c r="AZ3862" s="167"/>
      <c r="BA3862" s="167"/>
      <c r="BB3862" s="167"/>
      <c r="BC3862" s="167"/>
      <c r="BD3862" s="167"/>
    </row>
    <row r="3863" spans="2:86" ht="12" customHeight="1" x14ac:dyDescent="0.15">
      <c r="B3863" s="1058"/>
      <c r="C3863" s="1063"/>
      <c r="D3863" s="1061"/>
      <c r="E3863" s="1061"/>
      <c r="F3863" s="1061"/>
      <c r="G3863" s="1061"/>
      <c r="H3863" s="1061"/>
      <c r="I3863" s="1061"/>
      <c r="J3863" s="1062"/>
      <c r="K3863" s="1016"/>
      <c r="L3863" s="1016"/>
      <c r="M3863" s="1016"/>
      <c r="N3863" s="1016"/>
      <c r="O3863" s="1016"/>
      <c r="P3863" s="1016"/>
      <c r="Q3863" s="1016"/>
      <c r="R3863" s="1016"/>
      <c r="S3863" s="1016"/>
      <c r="T3863" s="1016"/>
      <c r="U3863" s="1075"/>
      <c r="V3863" s="1076"/>
      <c r="W3863" s="1075"/>
      <c r="X3863" s="1076"/>
      <c r="Y3863" s="1042" t="s">
        <v>461</v>
      </c>
      <c r="Z3863" s="1016"/>
      <c r="AA3863" s="1016"/>
      <c r="AB3863" s="1016"/>
      <c r="AC3863" s="1016" t="s">
        <v>462</v>
      </c>
      <c r="AD3863" s="1016"/>
      <c r="AE3863" s="1016"/>
      <c r="AF3863" s="1016"/>
      <c r="AG3863" s="1016" t="s">
        <v>463</v>
      </c>
      <c r="AH3863" s="1016"/>
      <c r="AI3863" s="1016"/>
      <c r="AJ3863" s="1016"/>
      <c r="AK3863" s="1075"/>
      <c r="AL3863" s="1083"/>
      <c r="AM3863" s="1083"/>
      <c r="AN3863" s="1084"/>
      <c r="AO3863" s="1085"/>
      <c r="AP3863" s="3"/>
      <c r="AV3863" s="167"/>
      <c r="AW3863" s="167"/>
      <c r="AX3863" s="167"/>
      <c r="AY3863" s="167"/>
      <c r="AZ3863" s="167"/>
      <c r="BA3863" s="167"/>
      <c r="BB3863" s="167"/>
      <c r="BC3863" s="167"/>
      <c r="BD3863" s="167"/>
    </row>
    <row r="3864" spans="2:86" ht="12" customHeight="1" x14ac:dyDescent="0.15">
      <c r="B3864" s="1058"/>
      <c r="C3864" s="1063"/>
      <c r="D3864" s="1061"/>
      <c r="E3864" s="1061"/>
      <c r="F3864" s="1061"/>
      <c r="G3864" s="1061"/>
      <c r="H3864" s="1061"/>
      <c r="I3864" s="1061"/>
      <c r="J3864" s="1062"/>
      <c r="K3864" s="1016"/>
      <c r="L3864" s="1016"/>
      <c r="M3864" s="1016"/>
      <c r="N3864" s="1016"/>
      <c r="O3864" s="1016"/>
      <c r="P3864" s="1016"/>
      <c r="Q3864" s="1016"/>
      <c r="R3864" s="1016"/>
      <c r="S3864" s="1016"/>
      <c r="T3864" s="1016"/>
      <c r="U3864" s="1077"/>
      <c r="V3864" s="1078"/>
      <c r="W3864" s="1077"/>
      <c r="X3864" s="1078"/>
      <c r="Y3864" s="191" t="s">
        <v>32</v>
      </c>
      <c r="Z3864" s="187" t="s">
        <v>33</v>
      </c>
      <c r="AA3864" s="187" t="s">
        <v>464</v>
      </c>
      <c r="AB3864" s="187" t="s">
        <v>465</v>
      </c>
      <c r="AC3864" s="187" t="s">
        <v>32</v>
      </c>
      <c r="AD3864" s="187" t="s">
        <v>33</v>
      </c>
      <c r="AE3864" s="187" t="s">
        <v>464</v>
      </c>
      <c r="AF3864" s="187" t="s">
        <v>465</v>
      </c>
      <c r="AG3864" s="187" t="s">
        <v>32</v>
      </c>
      <c r="AH3864" s="187" t="s">
        <v>33</v>
      </c>
      <c r="AI3864" s="187" t="s">
        <v>464</v>
      </c>
      <c r="AJ3864" s="187" t="s">
        <v>465</v>
      </c>
      <c r="AK3864" s="1077"/>
      <c r="AL3864" s="1080"/>
      <c r="AM3864" s="1080"/>
      <c r="AN3864" s="1086"/>
      <c r="AO3864" s="1087"/>
      <c r="AP3864" s="3"/>
      <c r="AV3864" s="167"/>
      <c r="AW3864" s="167"/>
      <c r="AX3864" s="167"/>
      <c r="AY3864" s="167"/>
      <c r="AZ3864" s="167"/>
      <c r="BA3864" s="167"/>
      <c r="BB3864" s="167"/>
      <c r="BC3864" s="167"/>
      <c r="BD3864" s="167"/>
    </row>
    <row r="3865" spans="2:86" ht="12" customHeight="1" x14ac:dyDescent="0.15">
      <c r="B3865" s="1058"/>
      <c r="C3865" s="1063"/>
      <c r="D3865" s="1061"/>
      <c r="E3865" s="1061"/>
      <c r="F3865" s="1061"/>
      <c r="G3865" s="1061"/>
      <c r="H3865" s="1061"/>
      <c r="I3865" s="1061"/>
      <c r="J3865" s="1062"/>
      <c r="K3865" s="192"/>
      <c r="L3865" s="1038"/>
      <c r="M3865" s="1039"/>
      <c r="N3865" s="1038"/>
      <c r="O3865" s="1039"/>
      <c r="P3865" s="1034"/>
      <c r="Q3865" s="1036"/>
      <c r="R3865" s="408"/>
      <c r="S3865" s="408"/>
      <c r="T3865" s="408"/>
      <c r="U3865" s="1034"/>
      <c r="V3865" s="1036"/>
      <c r="W3865" s="1034"/>
      <c r="X3865" s="1035"/>
      <c r="Y3865" s="286"/>
      <c r="Z3865" s="286"/>
      <c r="AA3865" s="286"/>
      <c r="AB3865" s="286"/>
      <c r="AC3865" s="223"/>
      <c r="AD3865" s="223"/>
      <c r="AE3865" s="223"/>
      <c r="AF3865" s="223"/>
      <c r="AG3865" s="223"/>
      <c r="AH3865" s="223"/>
      <c r="AI3865" s="223"/>
      <c r="AJ3865" s="223"/>
      <c r="AK3865" s="1038"/>
      <c r="AL3865" s="1056"/>
      <c r="AM3865" s="1056"/>
      <c r="AN3865" s="799"/>
      <c r="AO3865" s="800"/>
      <c r="AP3865" s="3"/>
      <c r="AQ3865" s="222">
        <f>IF(P3865="材質劣化",2,IF(P3865="漏水",3,1))</f>
        <v>1</v>
      </c>
      <c r="AV3865" s="167"/>
      <c r="AW3865" s="167"/>
      <c r="AX3865" s="167"/>
      <c r="AY3865" s="167"/>
      <c r="AZ3865" s="167"/>
      <c r="BA3865" s="167"/>
      <c r="BB3865" s="167"/>
      <c r="BC3865" s="167"/>
      <c r="BD3865" s="167"/>
    </row>
    <row r="3866" spans="2:86" ht="12" customHeight="1" x14ac:dyDescent="0.15">
      <c r="B3866" s="1058"/>
      <c r="C3866" s="1063"/>
      <c r="D3866" s="1061"/>
      <c r="E3866" s="1061"/>
      <c r="F3866" s="1061"/>
      <c r="G3866" s="1061"/>
      <c r="H3866" s="1061"/>
      <c r="I3866" s="1061"/>
      <c r="J3866" s="1062"/>
      <c r="K3866" s="192"/>
      <c r="L3866" s="1038"/>
      <c r="M3866" s="1039"/>
      <c r="N3866" s="1038"/>
      <c r="O3866" s="1039"/>
      <c r="P3866" s="1034"/>
      <c r="Q3866" s="1036"/>
      <c r="R3866" s="408"/>
      <c r="S3866" s="408"/>
      <c r="T3866" s="408"/>
      <c r="U3866" s="1034"/>
      <c r="V3866" s="1036"/>
      <c r="W3866" s="1034"/>
      <c r="X3866" s="1035"/>
      <c r="Y3866" s="286"/>
      <c r="Z3866" s="286"/>
      <c r="AA3866" s="286"/>
      <c r="AB3866" s="286"/>
      <c r="AC3866" s="223"/>
      <c r="AD3866" s="223"/>
      <c r="AE3866" s="223"/>
      <c r="AF3866" s="223"/>
      <c r="AG3866" s="223"/>
      <c r="AH3866" s="223"/>
      <c r="AI3866" s="223"/>
      <c r="AJ3866" s="223"/>
      <c r="AK3866" s="1052"/>
      <c r="AL3866" s="1053"/>
      <c r="AM3866" s="1053"/>
      <c r="AN3866" s="1054"/>
      <c r="AO3866" s="1055"/>
      <c r="AP3866" s="3"/>
      <c r="AQ3866" s="222">
        <f t="shared" ref="AQ3866:AQ3884" si="1795">IF(P3866="材質劣化",2,IF(P3866="漏水",3,1))</f>
        <v>1</v>
      </c>
      <c r="AV3866" s="167"/>
      <c r="AW3866" s="167"/>
      <c r="AX3866" s="167"/>
      <c r="AY3866" s="167"/>
      <c r="AZ3866" s="167"/>
      <c r="BA3866" s="167"/>
      <c r="BB3866" s="167"/>
      <c r="BC3866" s="167"/>
      <c r="BD3866" s="167"/>
    </row>
    <row r="3867" spans="2:86" ht="12" customHeight="1" x14ac:dyDescent="0.15">
      <c r="B3867" s="1058"/>
      <c r="C3867" s="1063"/>
      <c r="D3867" s="1061"/>
      <c r="E3867" s="1061"/>
      <c r="F3867" s="1061"/>
      <c r="G3867" s="1061"/>
      <c r="H3867" s="1061"/>
      <c r="I3867" s="1061"/>
      <c r="J3867" s="1062"/>
      <c r="K3867" s="192"/>
      <c r="L3867" s="1038"/>
      <c r="M3867" s="1039"/>
      <c r="N3867" s="1038"/>
      <c r="O3867" s="1039"/>
      <c r="P3867" s="1034"/>
      <c r="Q3867" s="1036"/>
      <c r="R3867" s="408"/>
      <c r="S3867" s="408"/>
      <c r="T3867" s="408"/>
      <c r="U3867" s="1034"/>
      <c r="V3867" s="1036"/>
      <c r="W3867" s="1034"/>
      <c r="X3867" s="1035"/>
      <c r="Y3867" s="286"/>
      <c r="Z3867" s="286"/>
      <c r="AA3867" s="286"/>
      <c r="AB3867" s="286"/>
      <c r="AC3867" s="223"/>
      <c r="AD3867" s="223"/>
      <c r="AE3867" s="223"/>
      <c r="AF3867" s="223"/>
      <c r="AG3867" s="223"/>
      <c r="AH3867" s="223"/>
      <c r="AI3867" s="223"/>
      <c r="AJ3867" s="223"/>
      <c r="AK3867" s="1052"/>
      <c r="AL3867" s="1053"/>
      <c r="AM3867" s="1053"/>
      <c r="AN3867" s="1054"/>
      <c r="AO3867" s="1055"/>
      <c r="AP3867" s="3"/>
      <c r="AQ3867" s="222">
        <f t="shared" si="1795"/>
        <v>1</v>
      </c>
      <c r="AV3867" s="167"/>
      <c r="AW3867" s="167"/>
      <c r="AX3867" s="167"/>
      <c r="AY3867" s="167"/>
      <c r="AZ3867" s="167"/>
      <c r="BA3867" s="167"/>
      <c r="BB3867" s="167"/>
      <c r="BC3867" s="167"/>
      <c r="BD3867" s="167"/>
    </row>
    <row r="3868" spans="2:86" ht="12" customHeight="1" x14ac:dyDescent="0.15">
      <c r="B3868" s="1058"/>
      <c r="C3868" s="1063"/>
      <c r="D3868" s="1061"/>
      <c r="E3868" s="1061"/>
      <c r="F3868" s="1061"/>
      <c r="G3868" s="1061"/>
      <c r="H3868" s="1061"/>
      <c r="I3868" s="1061"/>
      <c r="J3868" s="1062"/>
      <c r="K3868" s="192"/>
      <c r="L3868" s="1038"/>
      <c r="M3868" s="1039"/>
      <c r="N3868" s="1038"/>
      <c r="O3868" s="1039"/>
      <c r="P3868" s="1034"/>
      <c r="Q3868" s="1036"/>
      <c r="R3868" s="408"/>
      <c r="S3868" s="408"/>
      <c r="T3868" s="408"/>
      <c r="U3868" s="1034"/>
      <c r="V3868" s="1036"/>
      <c r="W3868" s="1034"/>
      <c r="X3868" s="1035"/>
      <c r="Y3868" s="286"/>
      <c r="Z3868" s="286"/>
      <c r="AA3868" s="286"/>
      <c r="AB3868" s="286"/>
      <c r="AC3868" s="223"/>
      <c r="AD3868" s="223"/>
      <c r="AE3868" s="223"/>
      <c r="AF3868" s="223"/>
      <c r="AG3868" s="223"/>
      <c r="AH3868" s="223"/>
      <c r="AI3868" s="223"/>
      <c r="AJ3868" s="223"/>
      <c r="AK3868" s="1052"/>
      <c r="AL3868" s="1053"/>
      <c r="AM3868" s="1053"/>
      <c r="AN3868" s="1054"/>
      <c r="AO3868" s="1055"/>
      <c r="AP3868" s="3"/>
      <c r="AQ3868" s="222">
        <f t="shared" si="1795"/>
        <v>1</v>
      </c>
      <c r="AV3868" s="167"/>
      <c r="AW3868" s="167"/>
      <c r="AX3868" s="167"/>
      <c r="AY3868" s="167"/>
      <c r="AZ3868" s="167"/>
      <c r="BA3868" s="167"/>
      <c r="BB3868" s="167"/>
      <c r="BC3868" s="167"/>
      <c r="BD3868" s="167"/>
    </row>
    <row r="3869" spans="2:86" ht="12" customHeight="1" x14ac:dyDescent="0.15">
      <c r="B3869" s="1058"/>
      <c r="C3869" s="1063"/>
      <c r="D3869" s="1061"/>
      <c r="E3869" s="1061"/>
      <c r="F3869" s="1061"/>
      <c r="G3869" s="1061"/>
      <c r="H3869" s="1061"/>
      <c r="I3869" s="1061"/>
      <c r="J3869" s="1062"/>
      <c r="K3869" s="192"/>
      <c r="L3869" s="1038"/>
      <c r="M3869" s="1039"/>
      <c r="N3869" s="1038"/>
      <c r="O3869" s="1039"/>
      <c r="P3869" s="1034"/>
      <c r="Q3869" s="1036"/>
      <c r="R3869" s="408"/>
      <c r="S3869" s="408"/>
      <c r="T3869" s="408"/>
      <c r="U3869" s="1034"/>
      <c r="V3869" s="1036"/>
      <c r="W3869" s="1034"/>
      <c r="X3869" s="1035"/>
      <c r="Y3869" s="286"/>
      <c r="Z3869" s="286"/>
      <c r="AA3869" s="286"/>
      <c r="AB3869" s="286"/>
      <c r="AC3869" s="223"/>
      <c r="AD3869" s="223"/>
      <c r="AE3869" s="223"/>
      <c r="AF3869" s="223"/>
      <c r="AG3869" s="223"/>
      <c r="AH3869" s="223"/>
      <c r="AI3869" s="223"/>
      <c r="AJ3869" s="223"/>
      <c r="AK3869" s="1052"/>
      <c r="AL3869" s="1053"/>
      <c r="AM3869" s="1053"/>
      <c r="AN3869" s="1054"/>
      <c r="AO3869" s="1055"/>
      <c r="AP3869" s="3"/>
      <c r="AQ3869" s="222">
        <f t="shared" si="1795"/>
        <v>1</v>
      </c>
      <c r="AV3869" s="167"/>
      <c r="AW3869" s="167"/>
      <c r="AX3869" s="167"/>
      <c r="AY3869" s="167"/>
      <c r="AZ3869" s="167"/>
      <c r="BA3869" s="167"/>
      <c r="BB3869" s="167"/>
      <c r="BC3869" s="167"/>
      <c r="BD3869" s="167"/>
    </row>
    <row r="3870" spans="2:86" ht="12" customHeight="1" x14ac:dyDescent="0.15">
      <c r="B3870" s="1058"/>
      <c r="C3870" s="1063"/>
      <c r="D3870" s="1061"/>
      <c r="E3870" s="1061"/>
      <c r="F3870" s="1061"/>
      <c r="G3870" s="1061"/>
      <c r="H3870" s="1061"/>
      <c r="I3870" s="1061"/>
      <c r="J3870" s="1062"/>
      <c r="K3870" s="192"/>
      <c r="L3870" s="1038"/>
      <c r="M3870" s="1039"/>
      <c r="N3870" s="1038"/>
      <c r="O3870" s="1039"/>
      <c r="P3870" s="1034"/>
      <c r="Q3870" s="1036"/>
      <c r="R3870" s="408"/>
      <c r="S3870" s="408"/>
      <c r="T3870" s="408"/>
      <c r="U3870" s="1034"/>
      <c r="V3870" s="1036"/>
      <c r="W3870" s="1034"/>
      <c r="X3870" s="1035"/>
      <c r="Y3870" s="286"/>
      <c r="Z3870" s="286"/>
      <c r="AA3870" s="286"/>
      <c r="AB3870" s="286"/>
      <c r="AC3870" s="223"/>
      <c r="AD3870" s="223"/>
      <c r="AE3870" s="223"/>
      <c r="AF3870" s="223"/>
      <c r="AG3870" s="223"/>
      <c r="AH3870" s="223"/>
      <c r="AI3870" s="223"/>
      <c r="AJ3870" s="223"/>
      <c r="AK3870" s="1052"/>
      <c r="AL3870" s="1053"/>
      <c r="AM3870" s="1053"/>
      <c r="AN3870" s="1054"/>
      <c r="AO3870" s="1055"/>
      <c r="AP3870" s="3"/>
      <c r="AQ3870" s="222">
        <f t="shared" si="1795"/>
        <v>1</v>
      </c>
      <c r="AV3870" s="167"/>
      <c r="AW3870" s="167"/>
      <c r="AX3870" s="167"/>
      <c r="AY3870" s="167"/>
      <c r="AZ3870" s="167"/>
      <c r="BA3870" s="167"/>
      <c r="BB3870" s="167"/>
      <c r="BC3870" s="167"/>
      <c r="BD3870" s="167"/>
    </row>
    <row r="3871" spans="2:86" s="162" customFormat="1" ht="12" customHeight="1" x14ac:dyDescent="0.15">
      <c r="B3871" s="1058"/>
      <c r="C3871" s="1063"/>
      <c r="D3871" s="1061"/>
      <c r="E3871" s="1061"/>
      <c r="F3871" s="1061"/>
      <c r="G3871" s="1061"/>
      <c r="H3871" s="1061"/>
      <c r="I3871" s="1061"/>
      <c r="J3871" s="1062"/>
      <c r="K3871" s="192"/>
      <c r="L3871" s="1038"/>
      <c r="M3871" s="1039"/>
      <c r="N3871" s="1038"/>
      <c r="O3871" s="1039"/>
      <c r="P3871" s="1034"/>
      <c r="Q3871" s="1036"/>
      <c r="R3871" s="408"/>
      <c r="S3871" s="408"/>
      <c r="T3871" s="408"/>
      <c r="U3871" s="1034"/>
      <c r="V3871" s="1036"/>
      <c r="W3871" s="1034"/>
      <c r="X3871" s="1035"/>
      <c r="Y3871" s="286"/>
      <c r="Z3871" s="286"/>
      <c r="AA3871" s="286"/>
      <c r="AB3871" s="286"/>
      <c r="AC3871" s="223"/>
      <c r="AD3871" s="223"/>
      <c r="AE3871" s="223"/>
      <c r="AF3871" s="223"/>
      <c r="AG3871" s="223"/>
      <c r="AH3871" s="223"/>
      <c r="AI3871" s="223"/>
      <c r="AJ3871" s="223"/>
      <c r="AK3871" s="1034"/>
      <c r="AL3871" s="1035"/>
      <c r="AM3871" s="1035"/>
      <c r="AN3871" s="788"/>
      <c r="AO3871" s="789"/>
      <c r="AP3871" s="3"/>
      <c r="AQ3871" s="222">
        <f t="shared" si="1795"/>
        <v>1</v>
      </c>
    </row>
    <row r="3872" spans="2:86" s="162" customFormat="1" ht="12" customHeight="1" x14ac:dyDescent="0.15">
      <c r="B3872" s="1058"/>
      <c r="C3872" s="1063"/>
      <c r="D3872" s="1061"/>
      <c r="E3872" s="1061"/>
      <c r="F3872" s="1061"/>
      <c r="G3872" s="1061"/>
      <c r="H3872" s="1061"/>
      <c r="I3872" s="1061"/>
      <c r="J3872" s="1062"/>
      <c r="K3872" s="192"/>
      <c r="L3872" s="1038"/>
      <c r="M3872" s="1039"/>
      <c r="N3872" s="1038"/>
      <c r="O3872" s="1039"/>
      <c r="P3872" s="1034"/>
      <c r="Q3872" s="1036"/>
      <c r="R3872" s="408"/>
      <c r="S3872" s="408"/>
      <c r="T3872" s="408"/>
      <c r="U3872" s="1034"/>
      <c r="V3872" s="1036"/>
      <c r="W3872" s="1034"/>
      <c r="X3872" s="1035"/>
      <c r="Y3872" s="286"/>
      <c r="Z3872" s="286"/>
      <c r="AA3872" s="286"/>
      <c r="AB3872" s="286"/>
      <c r="AC3872" s="223"/>
      <c r="AD3872" s="223"/>
      <c r="AE3872" s="223"/>
      <c r="AF3872" s="223"/>
      <c r="AG3872" s="223"/>
      <c r="AH3872" s="223"/>
      <c r="AI3872" s="223"/>
      <c r="AJ3872" s="223"/>
      <c r="AK3872" s="1034"/>
      <c r="AL3872" s="1035"/>
      <c r="AM3872" s="1035"/>
      <c r="AN3872" s="788"/>
      <c r="AO3872" s="789"/>
      <c r="AP3872" s="3"/>
      <c r="AQ3872" s="222">
        <f t="shared" si="1795"/>
        <v>1</v>
      </c>
    </row>
    <row r="3873" spans="2:46" s="162" customFormat="1" ht="12" customHeight="1" x14ac:dyDescent="0.15">
      <c r="B3873" s="1058"/>
      <c r="C3873" s="1063"/>
      <c r="D3873" s="1061"/>
      <c r="E3873" s="1061"/>
      <c r="F3873" s="1061"/>
      <c r="G3873" s="1061"/>
      <c r="H3873" s="1061"/>
      <c r="I3873" s="1061"/>
      <c r="J3873" s="1062"/>
      <c r="K3873" s="192"/>
      <c r="L3873" s="1038"/>
      <c r="M3873" s="1039"/>
      <c r="N3873" s="1038"/>
      <c r="O3873" s="1039"/>
      <c r="P3873" s="1034"/>
      <c r="Q3873" s="1036"/>
      <c r="R3873" s="408"/>
      <c r="S3873" s="408"/>
      <c r="T3873" s="408"/>
      <c r="U3873" s="1034"/>
      <c r="V3873" s="1036"/>
      <c r="W3873" s="1034"/>
      <c r="X3873" s="1035"/>
      <c r="Y3873" s="286"/>
      <c r="Z3873" s="286"/>
      <c r="AA3873" s="286"/>
      <c r="AB3873" s="286"/>
      <c r="AC3873" s="223"/>
      <c r="AD3873" s="223"/>
      <c r="AE3873" s="223"/>
      <c r="AF3873" s="223"/>
      <c r="AG3873" s="223"/>
      <c r="AH3873" s="223"/>
      <c r="AI3873" s="223"/>
      <c r="AJ3873" s="223"/>
      <c r="AK3873" s="1034"/>
      <c r="AL3873" s="1035"/>
      <c r="AM3873" s="1035"/>
      <c r="AN3873" s="788"/>
      <c r="AO3873" s="789"/>
      <c r="AP3873" s="3"/>
      <c r="AQ3873" s="222">
        <f t="shared" si="1795"/>
        <v>1</v>
      </c>
    </row>
    <row r="3874" spans="2:46" s="162" customFormat="1" ht="12" customHeight="1" x14ac:dyDescent="0.15">
      <c r="B3874" s="1058"/>
      <c r="C3874" s="1063"/>
      <c r="D3874" s="1061"/>
      <c r="E3874" s="1061"/>
      <c r="F3874" s="1061"/>
      <c r="G3874" s="1061"/>
      <c r="H3874" s="1061"/>
      <c r="I3874" s="1061"/>
      <c r="J3874" s="1062"/>
      <c r="K3874" s="192"/>
      <c r="L3874" s="1038"/>
      <c r="M3874" s="1039"/>
      <c r="N3874" s="1038"/>
      <c r="O3874" s="1039"/>
      <c r="P3874" s="1034"/>
      <c r="Q3874" s="1036"/>
      <c r="R3874" s="408"/>
      <c r="S3874" s="408"/>
      <c r="T3874" s="408"/>
      <c r="U3874" s="1034"/>
      <c r="V3874" s="1036"/>
      <c r="W3874" s="1034"/>
      <c r="X3874" s="1035"/>
      <c r="Y3874" s="286"/>
      <c r="Z3874" s="286"/>
      <c r="AA3874" s="286"/>
      <c r="AB3874" s="286"/>
      <c r="AC3874" s="223"/>
      <c r="AD3874" s="223"/>
      <c r="AE3874" s="223"/>
      <c r="AF3874" s="223"/>
      <c r="AG3874" s="223"/>
      <c r="AH3874" s="223"/>
      <c r="AI3874" s="223"/>
      <c r="AJ3874" s="223"/>
      <c r="AK3874" s="1034"/>
      <c r="AL3874" s="1035"/>
      <c r="AM3874" s="1035"/>
      <c r="AN3874" s="788"/>
      <c r="AO3874" s="789"/>
      <c r="AP3874" s="3"/>
      <c r="AQ3874" s="222">
        <f t="shared" si="1795"/>
        <v>1</v>
      </c>
    </row>
    <row r="3875" spans="2:46" s="162" customFormat="1" ht="12" customHeight="1" x14ac:dyDescent="0.15">
      <c r="B3875" s="1058"/>
      <c r="C3875" s="1063"/>
      <c r="D3875" s="1061"/>
      <c r="E3875" s="1061"/>
      <c r="F3875" s="1061"/>
      <c r="G3875" s="1061"/>
      <c r="H3875" s="1061"/>
      <c r="I3875" s="1061"/>
      <c r="J3875" s="1062"/>
      <c r="K3875" s="192"/>
      <c r="L3875" s="1038"/>
      <c r="M3875" s="1039"/>
      <c r="N3875" s="1038"/>
      <c r="O3875" s="1039"/>
      <c r="P3875" s="1034"/>
      <c r="Q3875" s="1036"/>
      <c r="R3875" s="408"/>
      <c r="S3875" s="408"/>
      <c r="T3875" s="408"/>
      <c r="U3875" s="1034"/>
      <c r="V3875" s="1036"/>
      <c r="W3875" s="1034"/>
      <c r="X3875" s="1035"/>
      <c r="Y3875" s="286"/>
      <c r="Z3875" s="286"/>
      <c r="AA3875" s="286"/>
      <c r="AB3875" s="286"/>
      <c r="AC3875" s="223"/>
      <c r="AD3875" s="223"/>
      <c r="AE3875" s="223"/>
      <c r="AF3875" s="223"/>
      <c r="AG3875" s="223"/>
      <c r="AH3875" s="223"/>
      <c r="AI3875" s="223"/>
      <c r="AJ3875" s="223"/>
      <c r="AK3875" s="1034"/>
      <c r="AL3875" s="1035"/>
      <c r="AM3875" s="1035"/>
      <c r="AN3875" s="788"/>
      <c r="AO3875" s="789"/>
      <c r="AP3875" s="3"/>
      <c r="AQ3875" s="222">
        <f t="shared" si="1795"/>
        <v>1</v>
      </c>
    </row>
    <row r="3876" spans="2:46" s="162" customFormat="1" ht="12" customHeight="1" x14ac:dyDescent="0.15">
      <c r="B3876" s="1058"/>
      <c r="C3876" s="1063"/>
      <c r="D3876" s="1061"/>
      <c r="E3876" s="1061"/>
      <c r="F3876" s="1061"/>
      <c r="G3876" s="1061"/>
      <c r="H3876" s="1061"/>
      <c r="I3876" s="1061"/>
      <c r="J3876" s="1062"/>
      <c r="K3876" s="192"/>
      <c r="L3876" s="1038"/>
      <c r="M3876" s="1039"/>
      <c r="N3876" s="1038"/>
      <c r="O3876" s="1039"/>
      <c r="P3876" s="1034"/>
      <c r="Q3876" s="1036"/>
      <c r="R3876" s="408"/>
      <c r="S3876" s="408"/>
      <c r="T3876" s="408"/>
      <c r="U3876" s="1034"/>
      <c r="V3876" s="1036"/>
      <c r="W3876" s="1034"/>
      <c r="X3876" s="1035"/>
      <c r="Y3876" s="286"/>
      <c r="Z3876" s="286"/>
      <c r="AA3876" s="286"/>
      <c r="AB3876" s="286"/>
      <c r="AC3876" s="223"/>
      <c r="AD3876" s="223"/>
      <c r="AE3876" s="223"/>
      <c r="AF3876" s="223"/>
      <c r="AG3876" s="223"/>
      <c r="AH3876" s="223"/>
      <c r="AI3876" s="223"/>
      <c r="AJ3876" s="223"/>
      <c r="AK3876" s="1034"/>
      <c r="AL3876" s="1035"/>
      <c r="AM3876" s="1035"/>
      <c r="AN3876" s="788"/>
      <c r="AO3876" s="789"/>
      <c r="AP3876" s="3"/>
      <c r="AQ3876" s="222">
        <f t="shared" si="1795"/>
        <v>1</v>
      </c>
    </row>
    <row r="3877" spans="2:46" s="162" customFormat="1" ht="12" customHeight="1" x14ac:dyDescent="0.15">
      <c r="B3877" s="1058"/>
      <c r="C3877" s="1063"/>
      <c r="D3877" s="1061"/>
      <c r="E3877" s="1061"/>
      <c r="F3877" s="1061"/>
      <c r="G3877" s="1061"/>
      <c r="H3877" s="1061"/>
      <c r="I3877" s="1061"/>
      <c r="J3877" s="1062"/>
      <c r="K3877" s="192"/>
      <c r="L3877" s="1038"/>
      <c r="M3877" s="1039"/>
      <c r="N3877" s="1038"/>
      <c r="O3877" s="1039"/>
      <c r="P3877" s="1034"/>
      <c r="Q3877" s="1036"/>
      <c r="R3877" s="408"/>
      <c r="S3877" s="408"/>
      <c r="T3877" s="408"/>
      <c r="U3877" s="1034"/>
      <c r="V3877" s="1036"/>
      <c r="W3877" s="1034"/>
      <c r="X3877" s="1035"/>
      <c r="Y3877" s="286"/>
      <c r="Z3877" s="286"/>
      <c r="AA3877" s="286"/>
      <c r="AB3877" s="286"/>
      <c r="AC3877" s="223"/>
      <c r="AD3877" s="223"/>
      <c r="AE3877" s="223"/>
      <c r="AF3877" s="223"/>
      <c r="AG3877" s="223"/>
      <c r="AH3877" s="223"/>
      <c r="AI3877" s="223"/>
      <c r="AJ3877" s="223"/>
      <c r="AK3877" s="1034"/>
      <c r="AL3877" s="1035"/>
      <c r="AM3877" s="1035"/>
      <c r="AN3877" s="788"/>
      <c r="AO3877" s="789"/>
      <c r="AP3877" s="3"/>
      <c r="AQ3877" s="222">
        <f t="shared" si="1795"/>
        <v>1</v>
      </c>
    </row>
    <row r="3878" spans="2:46" s="162" customFormat="1" ht="12" customHeight="1" x14ac:dyDescent="0.15">
      <c r="B3878" s="1058"/>
      <c r="C3878" s="1063"/>
      <c r="D3878" s="1061"/>
      <c r="E3878" s="1061"/>
      <c r="F3878" s="1061"/>
      <c r="G3878" s="1061"/>
      <c r="H3878" s="1061"/>
      <c r="I3878" s="1061"/>
      <c r="J3878" s="1062"/>
      <c r="K3878" s="192"/>
      <c r="L3878" s="1038"/>
      <c r="M3878" s="1039"/>
      <c r="N3878" s="1038"/>
      <c r="O3878" s="1039"/>
      <c r="P3878" s="1034"/>
      <c r="Q3878" s="1036"/>
      <c r="R3878" s="408"/>
      <c r="S3878" s="408"/>
      <c r="T3878" s="408"/>
      <c r="U3878" s="1034"/>
      <c r="V3878" s="1036"/>
      <c r="W3878" s="1034"/>
      <c r="X3878" s="1035"/>
      <c r="Y3878" s="286"/>
      <c r="Z3878" s="286"/>
      <c r="AA3878" s="286"/>
      <c r="AB3878" s="286"/>
      <c r="AC3878" s="223"/>
      <c r="AD3878" s="223"/>
      <c r="AE3878" s="223"/>
      <c r="AF3878" s="223"/>
      <c r="AG3878" s="223"/>
      <c r="AH3878" s="223"/>
      <c r="AI3878" s="223"/>
      <c r="AJ3878" s="223"/>
      <c r="AK3878" s="1034"/>
      <c r="AL3878" s="1035"/>
      <c r="AM3878" s="1035"/>
      <c r="AN3878" s="788"/>
      <c r="AO3878" s="789"/>
      <c r="AP3878" s="3"/>
      <c r="AQ3878" s="222">
        <f t="shared" si="1795"/>
        <v>1</v>
      </c>
    </row>
    <row r="3879" spans="2:46" s="162" customFormat="1" ht="12" customHeight="1" x14ac:dyDescent="0.15">
      <c r="B3879" s="1058"/>
      <c r="C3879" s="1063"/>
      <c r="D3879" s="1061"/>
      <c r="E3879" s="1061"/>
      <c r="F3879" s="1061"/>
      <c r="G3879" s="1061"/>
      <c r="H3879" s="1061"/>
      <c r="I3879" s="1061"/>
      <c r="J3879" s="1062"/>
      <c r="K3879" s="192"/>
      <c r="L3879" s="1038"/>
      <c r="M3879" s="1039"/>
      <c r="N3879" s="1038"/>
      <c r="O3879" s="1039"/>
      <c r="P3879" s="1034"/>
      <c r="Q3879" s="1036"/>
      <c r="R3879" s="408"/>
      <c r="S3879" s="408"/>
      <c r="T3879" s="408"/>
      <c r="U3879" s="1034"/>
      <c r="V3879" s="1036"/>
      <c r="W3879" s="1034"/>
      <c r="X3879" s="1035"/>
      <c r="Y3879" s="286"/>
      <c r="Z3879" s="286"/>
      <c r="AA3879" s="286"/>
      <c r="AB3879" s="286"/>
      <c r="AC3879" s="223"/>
      <c r="AD3879" s="223"/>
      <c r="AE3879" s="223"/>
      <c r="AF3879" s="223"/>
      <c r="AG3879" s="223"/>
      <c r="AH3879" s="223"/>
      <c r="AI3879" s="223"/>
      <c r="AJ3879" s="223"/>
      <c r="AK3879" s="1034"/>
      <c r="AL3879" s="1035"/>
      <c r="AM3879" s="1035"/>
      <c r="AN3879" s="788"/>
      <c r="AO3879" s="789"/>
      <c r="AP3879" s="3"/>
      <c r="AQ3879" s="222">
        <f t="shared" si="1795"/>
        <v>1</v>
      </c>
    </row>
    <row r="3880" spans="2:46" s="162" customFormat="1" ht="12" customHeight="1" x14ac:dyDescent="0.15">
      <c r="B3880" s="1058"/>
      <c r="C3880" s="1063"/>
      <c r="D3880" s="1061"/>
      <c r="E3880" s="1061"/>
      <c r="F3880" s="1061"/>
      <c r="G3880" s="1061"/>
      <c r="H3880" s="1061"/>
      <c r="I3880" s="1061"/>
      <c r="J3880" s="1062"/>
      <c r="K3880" s="192"/>
      <c r="L3880" s="1038"/>
      <c r="M3880" s="1039"/>
      <c r="N3880" s="1038"/>
      <c r="O3880" s="1039"/>
      <c r="P3880" s="1034"/>
      <c r="Q3880" s="1036"/>
      <c r="R3880" s="408"/>
      <c r="S3880" s="408"/>
      <c r="T3880" s="408"/>
      <c r="U3880" s="1034"/>
      <c r="V3880" s="1036"/>
      <c r="W3880" s="1034"/>
      <c r="X3880" s="1035"/>
      <c r="Y3880" s="286"/>
      <c r="Z3880" s="286"/>
      <c r="AA3880" s="286"/>
      <c r="AB3880" s="286"/>
      <c r="AC3880" s="223"/>
      <c r="AD3880" s="223"/>
      <c r="AE3880" s="223"/>
      <c r="AF3880" s="223"/>
      <c r="AG3880" s="223"/>
      <c r="AH3880" s="223"/>
      <c r="AI3880" s="223"/>
      <c r="AJ3880" s="223"/>
      <c r="AK3880" s="1034"/>
      <c r="AL3880" s="1035"/>
      <c r="AM3880" s="1035"/>
      <c r="AN3880" s="788"/>
      <c r="AO3880" s="789"/>
      <c r="AP3880" s="3"/>
      <c r="AQ3880" s="222">
        <f t="shared" si="1795"/>
        <v>1</v>
      </c>
    </row>
    <row r="3881" spans="2:46" s="162" customFormat="1" ht="12" customHeight="1" x14ac:dyDescent="0.15">
      <c r="B3881" s="1058"/>
      <c r="C3881" s="1063"/>
      <c r="D3881" s="1061"/>
      <c r="E3881" s="1061"/>
      <c r="F3881" s="1061"/>
      <c r="G3881" s="1061"/>
      <c r="H3881" s="1061"/>
      <c r="I3881" s="1061"/>
      <c r="J3881" s="1062"/>
      <c r="K3881" s="192"/>
      <c r="L3881" s="1038"/>
      <c r="M3881" s="1039"/>
      <c r="N3881" s="1038"/>
      <c r="O3881" s="1039"/>
      <c r="P3881" s="1034"/>
      <c r="Q3881" s="1036"/>
      <c r="R3881" s="408"/>
      <c r="S3881" s="408"/>
      <c r="T3881" s="408"/>
      <c r="U3881" s="1034"/>
      <c r="V3881" s="1036"/>
      <c r="W3881" s="1034"/>
      <c r="X3881" s="1035"/>
      <c r="Y3881" s="286"/>
      <c r="Z3881" s="286"/>
      <c r="AA3881" s="286"/>
      <c r="AB3881" s="286"/>
      <c r="AC3881" s="223"/>
      <c r="AD3881" s="223"/>
      <c r="AE3881" s="223"/>
      <c r="AF3881" s="223"/>
      <c r="AG3881" s="223"/>
      <c r="AH3881" s="223"/>
      <c r="AI3881" s="223"/>
      <c r="AJ3881" s="223"/>
      <c r="AK3881" s="1034"/>
      <c r="AL3881" s="1035"/>
      <c r="AM3881" s="1035"/>
      <c r="AN3881" s="788"/>
      <c r="AO3881" s="789"/>
      <c r="AP3881" s="3"/>
      <c r="AQ3881" s="222">
        <f t="shared" si="1795"/>
        <v>1</v>
      </c>
    </row>
    <row r="3882" spans="2:46" s="162" customFormat="1" ht="12" customHeight="1" x14ac:dyDescent="0.15">
      <c r="B3882" s="1058"/>
      <c r="C3882" s="1063"/>
      <c r="D3882" s="1061"/>
      <c r="E3882" s="1061"/>
      <c r="F3882" s="1061"/>
      <c r="G3882" s="1061"/>
      <c r="H3882" s="1061"/>
      <c r="I3882" s="1061"/>
      <c r="J3882" s="1062"/>
      <c r="K3882" s="192"/>
      <c r="L3882" s="1038"/>
      <c r="M3882" s="1039"/>
      <c r="N3882" s="1038"/>
      <c r="O3882" s="1039"/>
      <c r="P3882" s="1034"/>
      <c r="Q3882" s="1036"/>
      <c r="R3882" s="408"/>
      <c r="S3882" s="408"/>
      <c r="T3882" s="408"/>
      <c r="U3882" s="1034"/>
      <c r="V3882" s="1036"/>
      <c r="W3882" s="1034"/>
      <c r="X3882" s="1035"/>
      <c r="Y3882" s="286"/>
      <c r="Z3882" s="286"/>
      <c r="AA3882" s="286"/>
      <c r="AB3882" s="286"/>
      <c r="AC3882" s="223"/>
      <c r="AD3882" s="223"/>
      <c r="AE3882" s="223"/>
      <c r="AF3882" s="223"/>
      <c r="AG3882" s="223"/>
      <c r="AH3882" s="223"/>
      <c r="AI3882" s="223"/>
      <c r="AJ3882" s="223"/>
      <c r="AK3882" s="1034"/>
      <c r="AL3882" s="1035"/>
      <c r="AM3882" s="1035"/>
      <c r="AN3882" s="788"/>
      <c r="AO3882" s="789"/>
      <c r="AP3882" s="3"/>
      <c r="AQ3882" s="222">
        <f t="shared" si="1795"/>
        <v>1</v>
      </c>
    </row>
    <row r="3883" spans="2:46" s="162" customFormat="1" ht="12" customHeight="1" x14ac:dyDescent="0.15">
      <c r="B3883" s="1058"/>
      <c r="C3883" s="1063"/>
      <c r="D3883" s="1061"/>
      <c r="E3883" s="1061"/>
      <c r="F3883" s="1061"/>
      <c r="G3883" s="1061"/>
      <c r="H3883" s="1061"/>
      <c r="I3883" s="1061"/>
      <c r="J3883" s="1062"/>
      <c r="K3883" s="192"/>
      <c r="L3883" s="1038"/>
      <c r="M3883" s="1039"/>
      <c r="N3883" s="1038"/>
      <c r="O3883" s="1039"/>
      <c r="P3883" s="1034"/>
      <c r="Q3883" s="1036"/>
      <c r="R3883" s="408"/>
      <c r="S3883" s="408"/>
      <c r="T3883" s="408"/>
      <c r="U3883" s="1034"/>
      <c r="V3883" s="1036"/>
      <c r="W3883" s="1034"/>
      <c r="X3883" s="1035"/>
      <c r="Y3883" s="286"/>
      <c r="Z3883" s="286"/>
      <c r="AA3883" s="286"/>
      <c r="AB3883" s="286"/>
      <c r="AC3883" s="223"/>
      <c r="AD3883" s="223"/>
      <c r="AE3883" s="223"/>
      <c r="AF3883" s="223"/>
      <c r="AG3883" s="223"/>
      <c r="AH3883" s="223"/>
      <c r="AI3883" s="223"/>
      <c r="AJ3883" s="223"/>
      <c r="AK3883" s="1034"/>
      <c r="AL3883" s="1035"/>
      <c r="AM3883" s="1035"/>
      <c r="AN3883" s="788"/>
      <c r="AO3883" s="789"/>
      <c r="AP3883" s="3"/>
      <c r="AQ3883" s="222">
        <f t="shared" si="1795"/>
        <v>1</v>
      </c>
    </row>
    <row r="3884" spans="2:46" s="162" customFormat="1" ht="12" customHeight="1" x14ac:dyDescent="0.15">
      <c r="B3884" s="1058"/>
      <c r="C3884" s="1063"/>
      <c r="D3884" s="1061"/>
      <c r="E3884" s="1061"/>
      <c r="F3884" s="1061"/>
      <c r="G3884" s="1061"/>
      <c r="H3884" s="1061"/>
      <c r="I3884" s="1061"/>
      <c r="J3884" s="1062"/>
      <c r="K3884" s="192"/>
      <c r="L3884" s="1038"/>
      <c r="M3884" s="1039"/>
      <c r="N3884" s="1038"/>
      <c r="O3884" s="1039"/>
      <c r="P3884" s="1034"/>
      <c r="Q3884" s="1036"/>
      <c r="R3884" s="408"/>
      <c r="S3884" s="408"/>
      <c r="T3884" s="408"/>
      <c r="U3884" s="1034"/>
      <c r="V3884" s="1036"/>
      <c r="W3884" s="1034"/>
      <c r="X3884" s="1035"/>
      <c r="Y3884" s="286"/>
      <c r="Z3884" s="286"/>
      <c r="AA3884" s="286"/>
      <c r="AB3884" s="286"/>
      <c r="AC3884" s="223"/>
      <c r="AD3884" s="223"/>
      <c r="AE3884" s="223"/>
      <c r="AF3884" s="223"/>
      <c r="AG3884" s="223"/>
      <c r="AH3884" s="223"/>
      <c r="AI3884" s="223"/>
      <c r="AJ3884" s="223"/>
      <c r="AK3884" s="1034"/>
      <c r="AL3884" s="1035"/>
      <c r="AM3884" s="1035"/>
      <c r="AN3884" s="788"/>
      <c r="AO3884" s="789"/>
      <c r="AP3884" s="3"/>
      <c r="AQ3884" s="222">
        <f t="shared" si="1795"/>
        <v>1</v>
      </c>
    </row>
    <row r="3885" spans="2:46" s="162" customFormat="1" ht="12" customHeight="1" x14ac:dyDescent="0.15">
      <c r="B3885" s="1058"/>
      <c r="C3885" s="1063"/>
      <c r="D3885" s="1061"/>
      <c r="E3885" s="1061"/>
      <c r="F3885" s="1061"/>
      <c r="G3885" s="1061"/>
      <c r="H3885" s="1061"/>
      <c r="I3885" s="1061"/>
      <c r="J3885" s="1062"/>
      <c r="K3885" s="1016" t="s">
        <v>216</v>
      </c>
      <c r="L3885" s="1016" t="s">
        <v>215</v>
      </c>
      <c r="M3885" s="1016"/>
      <c r="N3885" s="1016"/>
      <c r="O3885" s="1016"/>
      <c r="P3885" s="1016"/>
      <c r="Q3885" s="1016"/>
      <c r="R3885" s="1016"/>
      <c r="S3885" s="1016"/>
      <c r="T3885" s="1016"/>
      <c r="U3885" s="1016"/>
      <c r="V3885" s="1016"/>
      <c r="W3885" s="1016"/>
      <c r="X3885" s="1016"/>
      <c r="Y3885" s="1040" t="s">
        <v>466</v>
      </c>
      <c r="Z3885" s="1041"/>
      <c r="AA3885" s="1041"/>
      <c r="AB3885" s="1042"/>
      <c r="AC3885" s="224">
        <f t="shared" ref="AC3885:AJ3885" si="1796">SUM(AC3865:AC3884)</f>
        <v>0</v>
      </c>
      <c r="AD3885" s="224">
        <f t="shared" si="1796"/>
        <v>0</v>
      </c>
      <c r="AE3885" s="224">
        <f t="shared" si="1796"/>
        <v>0</v>
      </c>
      <c r="AF3885" s="224">
        <f t="shared" si="1796"/>
        <v>0</v>
      </c>
      <c r="AG3885" s="224">
        <f t="shared" si="1796"/>
        <v>0</v>
      </c>
      <c r="AH3885" s="224">
        <f t="shared" si="1796"/>
        <v>0</v>
      </c>
      <c r="AI3885" s="224">
        <f t="shared" si="1796"/>
        <v>0</v>
      </c>
      <c r="AJ3885" s="224">
        <f t="shared" si="1796"/>
        <v>0</v>
      </c>
      <c r="AK3885" s="1040" t="s">
        <v>214</v>
      </c>
      <c r="AL3885" s="1041"/>
      <c r="AM3885" s="1041"/>
      <c r="AN3885" s="788"/>
      <c r="AO3885" s="789"/>
      <c r="AP3885" s="3"/>
    </row>
    <row r="3886" spans="2:46" s="162" customFormat="1" ht="12" customHeight="1" x14ac:dyDescent="0.15">
      <c r="B3886" s="1058"/>
      <c r="C3886" s="1063"/>
      <c r="D3886" s="1061"/>
      <c r="E3886" s="1061"/>
      <c r="F3886" s="1061"/>
      <c r="G3886" s="1061"/>
      <c r="H3886" s="1061"/>
      <c r="I3886" s="1061"/>
      <c r="J3886" s="1062"/>
      <c r="K3886" s="1016"/>
      <c r="L3886" s="1016" t="s">
        <v>467</v>
      </c>
      <c r="M3886" s="1016"/>
      <c r="N3886" s="1016"/>
      <c r="O3886" s="1016" t="s">
        <v>213</v>
      </c>
      <c r="P3886" s="1016"/>
      <c r="Q3886" s="1016"/>
      <c r="R3886" s="1016"/>
      <c r="S3886" s="1016"/>
      <c r="T3886" s="1016"/>
      <c r="U3886" s="1016"/>
      <c r="V3886" s="1016"/>
      <c r="W3886" s="1016"/>
      <c r="X3886" s="1016"/>
      <c r="Y3886" s="193">
        <f>COUNTIF(Y3865:Y3884,"○")</f>
        <v>0</v>
      </c>
      <c r="Z3886" s="193">
        <f>COUNTIF(Z3865:Z3884,"○")</f>
        <v>0</v>
      </c>
      <c r="AA3886" s="193">
        <f>COUNTIF(AA3865:AA3884,"○")</f>
        <v>0</v>
      </c>
      <c r="AB3886" s="193">
        <f>COUNTIF(AB3865:AB3884,"○")</f>
        <v>0</v>
      </c>
      <c r="AC3886" s="193">
        <f t="shared" ref="AC3886:AJ3886" si="1797">COUNT(AC3865:AC3884)</f>
        <v>0</v>
      </c>
      <c r="AD3886" s="193">
        <f t="shared" si="1797"/>
        <v>0</v>
      </c>
      <c r="AE3886" s="193">
        <f t="shared" si="1797"/>
        <v>0</v>
      </c>
      <c r="AF3886" s="193">
        <f t="shared" si="1797"/>
        <v>0</v>
      </c>
      <c r="AG3886" s="193">
        <f t="shared" si="1797"/>
        <v>0</v>
      </c>
      <c r="AH3886" s="193">
        <f t="shared" si="1797"/>
        <v>0</v>
      </c>
      <c r="AI3886" s="193">
        <f t="shared" si="1797"/>
        <v>0</v>
      </c>
      <c r="AJ3886" s="193">
        <f t="shared" si="1797"/>
        <v>0</v>
      </c>
      <c r="AK3886" s="1043"/>
      <c r="AL3886" s="1044"/>
      <c r="AM3886" s="1044"/>
      <c r="AN3886" s="1044"/>
      <c r="AO3886" s="1045"/>
      <c r="AP3886" s="3"/>
    </row>
    <row r="3887" spans="2:46" ht="12" customHeight="1" x14ac:dyDescent="0.15">
      <c r="B3887" s="1058"/>
      <c r="C3887" s="1063"/>
      <c r="D3887" s="1061"/>
      <c r="E3887" s="1061"/>
      <c r="F3887" s="1061"/>
      <c r="G3887" s="1061"/>
      <c r="H3887" s="1061"/>
      <c r="I3887" s="1061"/>
      <c r="J3887" s="1062"/>
      <c r="K3887" s="1016"/>
      <c r="L3887" s="1016"/>
      <c r="M3887" s="1016"/>
      <c r="N3887" s="1016"/>
      <c r="O3887" s="1016" t="s">
        <v>468</v>
      </c>
      <c r="P3887" s="1016"/>
      <c r="Q3887" s="1016"/>
      <c r="R3887" s="1016"/>
      <c r="S3887" s="1016"/>
      <c r="T3887" s="1016"/>
      <c r="U3887" s="1016"/>
      <c r="V3887" s="1016"/>
      <c r="W3887" s="1016"/>
      <c r="X3887" s="1016"/>
      <c r="Y3887" s="1034" t="str">
        <f>IF(Y3886&gt;0,"Ⅳ",IF(Z3886&gt;0,"Ⅲ",IF(AA3886&gt;0,"Ⅱa",IF(AB3886&gt;0,"Ⅱb","Ⅰ"))))</f>
        <v>Ⅰ</v>
      </c>
      <c r="Z3887" s="1035"/>
      <c r="AA3887" s="1035"/>
      <c r="AB3887" s="1036"/>
      <c r="AC3887" s="1034" t="str">
        <f>IF(AC3886&gt;0,"Ⅳ",IF(AD3886&gt;0,"Ⅲ",IF(AE3886&gt;0,"Ⅱa",IF(AF3886&gt;0,"Ⅱb","Ⅰ"))))</f>
        <v>Ⅰ</v>
      </c>
      <c r="AD3887" s="1035"/>
      <c r="AE3887" s="1035"/>
      <c r="AF3887" s="1036"/>
      <c r="AG3887" s="1034" t="str">
        <f>IF(AG3886&gt;0,"Ⅳ",IF(AH3886&gt;0,"Ⅲ",IF(AI3886&gt;0,"Ⅱa",IF(AJ3886&gt;0,"Ⅱb","Ⅰ"))))</f>
        <v>Ⅰ</v>
      </c>
      <c r="AH3887" s="1035"/>
      <c r="AI3887" s="1035"/>
      <c r="AJ3887" s="1036"/>
      <c r="AK3887" s="1046"/>
      <c r="AL3887" s="1047"/>
      <c r="AM3887" s="1047"/>
      <c r="AN3887" s="1047"/>
      <c r="AO3887" s="1048"/>
      <c r="AP3887" s="3"/>
      <c r="AQ3887" s="282" t="s">
        <v>312</v>
      </c>
      <c r="AR3887" s="282" t="s">
        <v>313</v>
      </c>
      <c r="AS3887" s="699" t="s">
        <v>316</v>
      </c>
      <c r="AT3887" s="1026"/>
    </row>
    <row r="3888" spans="2:46" ht="12" customHeight="1" x14ac:dyDescent="0.15">
      <c r="B3888" s="1058"/>
      <c r="C3888" s="1063"/>
      <c r="D3888" s="1061"/>
      <c r="E3888" s="1061"/>
      <c r="F3888" s="1061"/>
      <c r="G3888" s="1061"/>
      <c r="H3888" s="1061"/>
      <c r="I3888" s="1061"/>
      <c r="J3888" s="1062"/>
      <c r="K3888" s="1016"/>
      <c r="L3888" s="1016" t="s">
        <v>469</v>
      </c>
      <c r="M3888" s="1016"/>
      <c r="N3888" s="1016"/>
      <c r="O3888" s="1016" t="s">
        <v>212</v>
      </c>
      <c r="P3888" s="1016"/>
      <c r="Q3888" s="1016"/>
      <c r="R3888" s="1016"/>
      <c r="S3888" s="1016"/>
      <c r="T3888" s="1016"/>
      <c r="U3888" s="1016"/>
      <c r="V3888" s="1016"/>
      <c r="W3888" s="1016"/>
      <c r="X3888" s="1016"/>
      <c r="Y3888" s="187" t="s">
        <v>32</v>
      </c>
      <c r="Z3888" s="187" t="s">
        <v>33</v>
      </c>
      <c r="AA3888" s="1027" t="s">
        <v>34</v>
      </c>
      <c r="AB3888" s="1027"/>
      <c r="AC3888" s="187" t="s">
        <v>32</v>
      </c>
      <c r="AD3888" s="187" t="s">
        <v>33</v>
      </c>
      <c r="AE3888" s="1027" t="s">
        <v>34</v>
      </c>
      <c r="AF3888" s="1027"/>
      <c r="AG3888" s="187" t="s">
        <v>32</v>
      </c>
      <c r="AH3888" s="187" t="s">
        <v>33</v>
      </c>
      <c r="AI3888" s="1027" t="s">
        <v>34</v>
      </c>
      <c r="AJ3888" s="1027"/>
      <c r="AK3888" s="1046"/>
      <c r="AL3888" s="1047"/>
      <c r="AM3888" s="1047"/>
      <c r="AN3888" s="1047"/>
      <c r="AO3888" s="1048"/>
      <c r="AP3888" s="3"/>
      <c r="AQ3888" s="1028">
        <f>+Y3886+Z3886</f>
        <v>0</v>
      </c>
      <c r="AR3888" s="1029"/>
      <c r="AS3888" s="1028">
        <f>+AA3886+AB3886</f>
        <v>0</v>
      </c>
      <c r="AT3888" s="1029"/>
    </row>
    <row r="3889" spans="2:86" ht="12" customHeight="1" x14ac:dyDescent="0.15">
      <c r="B3889" s="1058"/>
      <c r="C3889" s="1063"/>
      <c r="D3889" s="1061"/>
      <c r="E3889" s="1061"/>
      <c r="F3889" s="1061"/>
      <c r="G3889" s="1061"/>
      <c r="H3889" s="1061"/>
      <c r="I3889" s="1061"/>
      <c r="J3889" s="1062"/>
      <c r="K3889" s="1016"/>
      <c r="L3889" s="1016"/>
      <c r="M3889" s="1016"/>
      <c r="N3889" s="1016"/>
      <c r="O3889" s="1016" t="s">
        <v>470</v>
      </c>
      <c r="P3889" s="1016"/>
      <c r="Q3889" s="1016"/>
      <c r="R3889" s="1016"/>
      <c r="S3889" s="1016"/>
      <c r="T3889" s="1016"/>
      <c r="U3889" s="1016"/>
      <c r="V3889" s="1016"/>
      <c r="W3889" s="1016"/>
      <c r="X3889" s="1016"/>
      <c r="Y3889" s="193" t="str">
        <f>IF(Y3886=0,"",1)</f>
        <v/>
      </c>
      <c r="Z3889" s="193" t="str">
        <f>IF(Z3886=0,"",1)</f>
        <v/>
      </c>
      <c r="AA3889" s="1030" t="str">
        <f>IF(AQ3888=1,"",IF(AS3888&gt;0,1,""))</f>
        <v/>
      </c>
      <c r="AB3889" s="1031"/>
      <c r="AC3889" s="193">
        <f>+AC3886</f>
        <v>0</v>
      </c>
      <c r="AD3889" s="193">
        <f>AD3886</f>
        <v>0</v>
      </c>
      <c r="AE3889" s="1030">
        <f>AE3886+AF3886</f>
        <v>0</v>
      </c>
      <c r="AF3889" s="1031"/>
      <c r="AG3889" s="193">
        <f>AG3886</f>
        <v>0</v>
      </c>
      <c r="AH3889" s="193">
        <f>AH3886</f>
        <v>0</v>
      </c>
      <c r="AI3889" s="1030">
        <f>AI3886+AJ3886</f>
        <v>0</v>
      </c>
      <c r="AJ3889" s="1031"/>
      <c r="AK3889" s="1046"/>
      <c r="AL3889" s="1047"/>
      <c r="AM3889" s="1047"/>
      <c r="AN3889" s="1047"/>
      <c r="AO3889" s="1048"/>
      <c r="AP3889" s="3"/>
      <c r="AQ3889" s="197">
        <f>+Y3886+AC3889+AG3889</f>
        <v>0</v>
      </c>
      <c r="AR3889" s="197">
        <f>+Z3886+AD3889+AH3889</f>
        <v>0</v>
      </c>
      <c r="AS3889" s="1032">
        <f>+AS3888+AE3889+AI3889</f>
        <v>0</v>
      </c>
      <c r="AT3889" s="1033"/>
    </row>
    <row r="3890" spans="2:86" ht="12" customHeight="1" x14ac:dyDescent="0.15">
      <c r="B3890" s="1058"/>
      <c r="C3890" s="1063"/>
      <c r="D3890" s="1061"/>
      <c r="E3890" s="1061"/>
      <c r="F3890" s="1061"/>
      <c r="G3890" s="1061"/>
      <c r="H3890" s="1061"/>
      <c r="I3890" s="1061"/>
      <c r="J3890" s="1062"/>
      <c r="K3890" s="1016"/>
      <c r="L3890" s="1016"/>
      <c r="M3890" s="1016"/>
      <c r="N3890" s="1016"/>
      <c r="O3890" s="1016" t="s">
        <v>471</v>
      </c>
      <c r="P3890" s="1016"/>
      <c r="Q3890" s="1016"/>
      <c r="R3890" s="1016"/>
      <c r="S3890" s="1016"/>
      <c r="T3890" s="1016"/>
      <c r="U3890" s="1016"/>
      <c r="V3890" s="1016"/>
      <c r="W3890" s="1016"/>
      <c r="X3890" s="1016"/>
      <c r="Y3890" s="1034" t="s">
        <v>875</v>
      </c>
      <c r="Z3890" s="1035"/>
      <c r="AA3890" s="1035"/>
      <c r="AB3890" s="1036"/>
      <c r="AC3890" s="1034" t="str">
        <f>IF(AC3889&gt;0,"Ⅳ",IF(AD3889&gt;0,"Ⅲ",IF(AE3889&gt;0,"Ⅱ","Ⅰ")))</f>
        <v>Ⅰ</v>
      </c>
      <c r="AD3890" s="1035"/>
      <c r="AE3890" s="1035"/>
      <c r="AF3890" s="1036"/>
      <c r="AG3890" s="1034" t="str">
        <f>IF(AG3889&gt;0,"Ⅳ",IF(AH3889&gt;0,"Ⅲ",IF(AI3889&gt;0,"Ⅱ","Ⅰ")))</f>
        <v>Ⅰ</v>
      </c>
      <c r="AH3890" s="1035"/>
      <c r="AI3890" s="1035"/>
      <c r="AJ3890" s="1036"/>
      <c r="AK3890" s="1046"/>
      <c r="AL3890" s="1047"/>
      <c r="AM3890" s="1047"/>
      <c r="AN3890" s="1047"/>
      <c r="AO3890" s="1048"/>
      <c r="AP3890" s="3"/>
      <c r="AQ3890" s="1037" t="str">
        <f>IF(AQ3889&gt;0,"Ⅳ",IF(AR3889&gt;0,"Ⅲ",IF(AS3889&gt;0,"Ⅱ","Ⅰ")))</f>
        <v>Ⅰ</v>
      </c>
      <c r="AR3890" s="1037"/>
      <c r="AS3890" s="1037"/>
      <c r="AT3890" s="1037"/>
    </row>
    <row r="3891" spans="2:86" ht="12" customHeight="1" x14ac:dyDescent="0.15">
      <c r="B3891" s="1058"/>
      <c r="C3891" s="1063"/>
      <c r="D3891" s="1061"/>
      <c r="E3891" s="1061"/>
      <c r="F3891" s="1061"/>
      <c r="G3891" s="1061"/>
      <c r="H3891" s="1061"/>
      <c r="I3891" s="1061"/>
      <c r="J3891" s="1062"/>
      <c r="K3891" s="1016"/>
      <c r="L3891" s="1016"/>
      <c r="M3891" s="1016"/>
      <c r="N3891" s="1016"/>
      <c r="O3891" s="1016" t="s">
        <v>472</v>
      </c>
      <c r="P3891" s="1016"/>
      <c r="Q3891" s="1016"/>
      <c r="R3891" s="1016"/>
      <c r="S3891" s="1016"/>
      <c r="T3891" s="1016"/>
      <c r="U3891" s="1016"/>
      <c r="V3891" s="1016"/>
      <c r="W3891" s="1016"/>
      <c r="X3891" s="1016"/>
      <c r="Y3891" s="1034" t="str">
        <f>IF(COUNTIF(Y3890:AJ3890,"Ⅳ")&gt;0,"Ⅳ",IF(COUNTIF(Y3890:AJ3890,"Ⅲ")&gt;0,"Ⅲ",IF(COUNTIF(Y3890:AJ3890,"Ⅱ")&gt;0,"Ⅱ","Ⅰ")))</f>
        <v>Ⅰ</v>
      </c>
      <c r="Z3891" s="1035"/>
      <c r="AA3891" s="1035"/>
      <c r="AB3891" s="1035"/>
      <c r="AC3891" s="1035"/>
      <c r="AD3891" s="1035"/>
      <c r="AE3891" s="1035"/>
      <c r="AF3891" s="1035"/>
      <c r="AG3891" s="1035"/>
      <c r="AH3891" s="1035"/>
      <c r="AI3891" s="1035"/>
      <c r="AJ3891" s="1036"/>
      <c r="AK3891" s="1049"/>
      <c r="AL3891" s="1050"/>
      <c r="AM3891" s="1050"/>
      <c r="AN3891" s="1050"/>
      <c r="AO3891" s="1051"/>
      <c r="AP3891" s="3"/>
    </row>
    <row r="3892" spans="2:86" ht="14.25" customHeight="1" x14ac:dyDescent="0.15">
      <c r="B3892" s="1058"/>
      <c r="C3892" s="1063"/>
      <c r="D3892" s="1061"/>
      <c r="E3892" s="1061"/>
      <c r="F3892" s="1061"/>
      <c r="G3892" s="1061"/>
      <c r="H3892" s="1061"/>
      <c r="I3892" s="1061"/>
      <c r="J3892" s="1062"/>
      <c r="K3892" s="1016" t="s">
        <v>169</v>
      </c>
      <c r="L3892" s="1017"/>
      <c r="M3892" s="1017"/>
      <c r="N3892" s="1017"/>
      <c r="O3892" s="1017"/>
      <c r="P3892" s="1017"/>
      <c r="Q3892" s="1017"/>
      <c r="R3892" s="1017"/>
      <c r="S3892" s="1017"/>
      <c r="T3892" s="1017"/>
      <c r="U3892" s="1017"/>
      <c r="V3892" s="1017"/>
      <c r="W3892" s="1017"/>
      <c r="X3892" s="1017"/>
      <c r="Y3892" s="1017"/>
      <c r="Z3892" s="1017"/>
      <c r="AA3892" s="1017"/>
      <c r="AB3892" s="1017"/>
      <c r="AC3892" s="1017"/>
      <c r="AD3892" s="1017"/>
      <c r="AE3892" s="1017"/>
      <c r="AF3892" s="1017"/>
      <c r="AG3892" s="1017"/>
      <c r="AH3892" s="1017"/>
      <c r="AI3892" s="1017"/>
      <c r="AJ3892" s="1017"/>
      <c r="AK3892" s="1017"/>
      <c r="AL3892" s="1017"/>
      <c r="AM3892" s="1017"/>
      <c r="AN3892" s="1017"/>
      <c r="AO3892" s="1017"/>
      <c r="AP3892" s="3"/>
    </row>
    <row r="3893" spans="2:86" ht="14.25" customHeight="1" x14ac:dyDescent="0.15">
      <c r="B3893" s="1058"/>
      <c r="C3893" s="1063"/>
      <c r="D3893" s="1061"/>
      <c r="E3893" s="1061"/>
      <c r="F3893" s="1061"/>
      <c r="G3893" s="1061"/>
      <c r="H3893" s="1061"/>
      <c r="I3893" s="1061"/>
      <c r="J3893" s="1062"/>
      <c r="K3893" s="1016"/>
      <c r="L3893" s="1017"/>
      <c r="M3893" s="1017"/>
      <c r="N3893" s="1017"/>
      <c r="O3893" s="1017"/>
      <c r="P3893" s="1017"/>
      <c r="Q3893" s="1017"/>
      <c r="R3893" s="1017"/>
      <c r="S3893" s="1017"/>
      <c r="T3893" s="1017"/>
      <c r="U3893" s="1017"/>
      <c r="V3893" s="1017"/>
      <c r="W3893" s="1017"/>
      <c r="X3893" s="1017"/>
      <c r="Y3893" s="1017"/>
      <c r="Z3893" s="1017"/>
      <c r="AA3893" s="1017"/>
      <c r="AB3893" s="1017"/>
      <c r="AC3893" s="1017"/>
      <c r="AD3893" s="1017"/>
      <c r="AE3893" s="1017"/>
      <c r="AF3893" s="1017"/>
      <c r="AG3893" s="1017"/>
      <c r="AH3893" s="1017"/>
      <c r="AI3893" s="1017"/>
      <c r="AJ3893" s="1017"/>
      <c r="AK3893" s="1017"/>
      <c r="AL3893" s="1017"/>
      <c r="AM3893" s="1017"/>
      <c r="AN3893" s="1017"/>
      <c r="AO3893" s="1017"/>
      <c r="AP3893" s="3"/>
    </row>
    <row r="3894" spans="2:86" ht="12" customHeight="1" x14ac:dyDescent="0.15">
      <c r="B3894" s="1058"/>
      <c r="C3894" s="1063"/>
      <c r="D3894" s="1061"/>
      <c r="E3894" s="1061"/>
      <c r="F3894" s="1061"/>
      <c r="G3894" s="1061"/>
      <c r="H3894" s="1061"/>
      <c r="I3894" s="1061"/>
      <c r="J3894" s="1062"/>
      <c r="K3894" s="1018" t="s">
        <v>473</v>
      </c>
      <c r="L3894" s="1018"/>
      <c r="M3894" s="1018"/>
      <c r="N3894" s="1018"/>
      <c r="O3894" s="1018"/>
      <c r="P3894" s="1018"/>
      <c r="Q3894" s="1018"/>
      <c r="R3894" s="1018"/>
      <c r="S3894" s="1018"/>
      <c r="T3894" s="1018"/>
      <c r="U3894" s="1018"/>
      <c r="V3894" s="1018"/>
      <c r="W3894" s="1018"/>
      <c r="X3894" s="1018"/>
      <c r="Y3894" s="1018"/>
      <c r="Z3894" s="1018"/>
      <c r="AA3894" s="1018"/>
      <c r="AB3894" s="1018"/>
      <c r="AC3894" s="1018"/>
      <c r="AD3894" s="1018"/>
      <c r="AE3894" s="1018"/>
      <c r="AF3894" s="1018"/>
      <c r="AG3894" s="1018"/>
      <c r="AH3894" s="1018"/>
      <c r="AI3894" s="1018"/>
      <c r="AJ3894" s="1018"/>
      <c r="AK3894" s="1018"/>
      <c r="AL3894" s="1018"/>
      <c r="AM3894" s="1018"/>
      <c r="AN3894" s="1018"/>
      <c r="AO3894" s="1018"/>
      <c r="AP3894" s="3"/>
    </row>
    <row r="3895" spans="2:86" ht="12" customHeight="1" x14ac:dyDescent="0.15">
      <c r="B3895" s="1058"/>
      <c r="C3895" s="1063"/>
      <c r="D3895" s="1061"/>
      <c r="E3895" s="1061"/>
      <c r="F3895" s="1061"/>
      <c r="G3895" s="1061"/>
      <c r="H3895" s="1061"/>
      <c r="I3895" s="1061"/>
      <c r="J3895" s="1062"/>
      <c r="K3895" s="1019" t="s">
        <v>523</v>
      </c>
      <c r="L3895" s="1019"/>
      <c r="M3895" s="1019"/>
      <c r="N3895" s="1019"/>
      <c r="O3895" s="1019"/>
      <c r="P3895" s="1019"/>
      <c r="Q3895" s="1019"/>
      <c r="R3895" s="1019"/>
      <c r="S3895" s="1019"/>
      <c r="T3895" s="1019"/>
      <c r="U3895" s="1019"/>
      <c r="V3895" s="1019"/>
      <c r="W3895" s="1019"/>
      <c r="X3895" s="1019"/>
      <c r="Y3895" s="1019"/>
      <c r="Z3895" s="1019"/>
      <c r="AA3895" s="1019"/>
      <c r="AB3895" s="1019"/>
      <c r="AC3895" s="1019"/>
      <c r="AD3895" s="1019"/>
      <c r="AE3895" s="1019"/>
      <c r="AF3895" s="1019"/>
      <c r="AG3895" s="1019"/>
      <c r="AH3895" s="1019"/>
      <c r="AI3895" s="1019"/>
      <c r="AJ3895" s="1019"/>
      <c r="AK3895" s="1019"/>
      <c r="AL3895" s="1019"/>
      <c r="AM3895" s="1019"/>
      <c r="AN3895" s="1019"/>
      <c r="AO3895" s="1019"/>
      <c r="AP3895" s="3"/>
    </row>
    <row r="3896" spans="2:86" ht="12" customHeight="1" x14ac:dyDescent="0.15">
      <c r="B3896" s="1058"/>
      <c r="C3896" s="1063"/>
      <c r="D3896" s="1061"/>
      <c r="E3896" s="1061"/>
      <c r="F3896" s="1061"/>
      <c r="G3896" s="1061"/>
      <c r="H3896" s="1061"/>
      <c r="I3896" s="1061"/>
      <c r="J3896" s="1062"/>
      <c r="K3896" s="194" t="s">
        <v>474</v>
      </c>
      <c r="L3896" s="195"/>
      <c r="M3896" s="195"/>
      <c r="N3896" s="195"/>
      <c r="O3896" s="195"/>
      <c r="P3896" s="195"/>
      <c r="Q3896" s="195"/>
      <c r="R3896" s="195"/>
      <c r="S3896" s="195"/>
      <c r="T3896" s="195"/>
      <c r="U3896" s="195"/>
      <c r="V3896" s="195"/>
      <c r="W3896" s="195"/>
      <c r="X3896" s="195"/>
      <c r="Y3896" s="195"/>
      <c r="Z3896" s="195"/>
      <c r="AA3896" s="195"/>
      <c r="AB3896" s="195"/>
      <c r="AC3896" s="195"/>
      <c r="AD3896" s="195"/>
      <c r="AE3896" s="195"/>
      <c r="AF3896" s="195"/>
      <c r="AG3896" s="195"/>
      <c r="AH3896" s="195"/>
      <c r="AI3896" s="195"/>
      <c r="AJ3896" s="195"/>
      <c r="AK3896" s="195"/>
      <c r="AL3896" s="195"/>
      <c r="AM3896" s="195"/>
      <c r="AN3896" s="195"/>
      <c r="AO3896" s="196"/>
      <c r="AP3896" s="3"/>
    </row>
    <row r="3897" spans="2:86" ht="12" customHeight="1" x14ac:dyDescent="0.15">
      <c r="B3897" s="1058"/>
      <c r="C3897" s="1063"/>
      <c r="D3897" s="1061"/>
      <c r="E3897" s="1061"/>
      <c r="F3897" s="1061"/>
      <c r="G3897" s="1061"/>
      <c r="H3897" s="1061"/>
      <c r="I3897" s="1061"/>
      <c r="J3897" s="1062"/>
      <c r="K3897" s="194" t="s">
        <v>475</v>
      </c>
      <c r="L3897" s="195"/>
      <c r="M3897" s="195"/>
      <c r="N3897" s="195"/>
      <c r="O3897" s="195"/>
      <c r="P3897" s="195"/>
      <c r="Q3897" s="195"/>
      <c r="R3897" s="195"/>
      <c r="S3897" s="195"/>
      <c r="T3897" s="195"/>
      <c r="U3897" s="195"/>
      <c r="V3897" s="195"/>
      <c r="W3897" s="195"/>
      <c r="X3897" s="195"/>
      <c r="Y3897" s="195"/>
      <c r="Z3897" s="195"/>
      <c r="AA3897" s="195"/>
      <c r="AB3897" s="195"/>
      <c r="AC3897" s="195"/>
      <c r="AD3897" s="195"/>
      <c r="AE3897" s="195"/>
      <c r="AF3897" s="195"/>
      <c r="AG3897" s="195"/>
      <c r="AH3897" s="195"/>
      <c r="AI3897" s="195"/>
      <c r="AJ3897" s="195"/>
      <c r="AK3897" s="195"/>
      <c r="AL3897" s="195"/>
      <c r="AM3897" s="195"/>
      <c r="AN3897" s="195"/>
      <c r="AO3897" s="196"/>
      <c r="AP3897" s="3"/>
    </row>
    <row r="3898" spans="2:86" ht="12" customHeight="1" x14ac:dyDescent="0.15">
      <c r="B3898" s="1058"/>
      <c r="C3898" s="1063"/>
      <c r="D3898" s="1061"/>
      <c r="E3898" s="1061"/>
      <c r="F3898" s="1061"/>
      <c r="G3898" s="1061"/>
      <c r="H3898" s="1061"/>
      <c r="I3898" s="1061"/>
      <c r="J3898" s="1062"/>
      <c r="K3898" s="1020" t="s">
        <v>476</v>
      </c>
      <c r="L3898" s="1021"/>
      <c r="M3898" s="1021"/>
      <c r="N3898" s="1021"/>
      <c r="O3898" s="1021"/>
      <c r="P3898" s="1021"/>
      <c r="Q3898" s="1021"/>
      <c r="R3898" s="1021"/>
      <c r="S3898" s="1021"/>
      <c r="T3898" s="1021"/>
      <c r="U3898" s="1021"/>
      <c r="V3898" s="1021"/>
      <c r="W3898" s="1021"/>
      <c r="X3898" s="1021"/>
      <c r="Y3898" s="1021"/>
      <c r="Z3898" s="1021"/>
      <c r="AA3898" s="1021"/>
      <c r="AB3898" s="1021"/>
      <c r="AC3898" s="1021"/>
      <c r="AD3898" s="1021"/>
      <c r="AE3898" s="1021"/>
      <c r="AF3898" s="1021"/>
      <c r="AG3898" s="1021"/>
      <c r="AH3898" s="1021"/>
      <c r="AI3898" s="1021"/>
      <c r="AJ3898" s="1021"/>
      <c r="AK3898" s="1021"/>
      <c r="AL3898" s="1021"/>
      <c r="AM3898" s="1021"/>
      <c r="AN3898" s="1021"/>
      <c r="AO3898" s="1022"/>
      <c r="AP3898" s="3"/>
    </row>
    <row r="3899" spans="2:86" ht="12" customHeight="1" x14ac:dyDescent="0.15">
      <c r="B3899" s="591"/>
      <c r="C3899" s="1064"/>
      <c r="D3899" s="1065"/>
      <c r="E3899" s="1065"/>
      <c r="F3899" s="1065"/>
      <c r="G3899" s="1065"/>
      <c r="H3899" s="1065"/>
      <c r="I3899" s="1065"/>
      <c r="J3899" s="1066"/>
      <c r="K3899" s="1023"/>
      <c r="L3899" s="1024"/>
      <c r="M3899" s="1024"/>
      <c r="N3899" s="1024"/>
      <c r="O3899" s="1024"/>
      <c r="P3899" s="1024"/>
      <c r="Q3899" s="1024"/>
      <c r="R3899" s="1024"/>
      <c r="S3899" s="1024"/>
      <c r="T3899" s="1024"/>
      <c r="U3899" s="1024"/>
      <c r="V3899" s="1024"/>
      <c r="W3899" s="1024"/>
      <c r="X3899" s="1024"/>
      <c r="Y3899" s="1024"/>
      <c r="Z3899" s="1024"/>
      <c r="AA3899" s="1024"/>
      <c r="AB3899" s="1024"/>
      <c r="AC3899" s="1024"/>
      <c r="AD3899" s="1024"/>
      <c r="AE3899" s="1024"/>
      <c r="AF3899" s="1024"/>
      <c r="AG3899" s="1024"/>
      <c r="AH3899" s="1024"/>
      <c r="AI3899" s="1024"/>
      <c r="AJ3899" s="1024"/>
      <c r="AK3899" s="1024"/>
      <c r="AL3899" s="1024"/>
      <c r="AM3899" s="1024"/>
      <c r="AN3899" s="1024"/>
      <c r="AO3899" s="1025"/>
      <c r="AP3899" s="3"/>
    </row>
    <row r="3900" spans="2:86" s="9" customFormat="1" ht="12" customHeight="1" x14ac:dyDescent="0.15">
      <c r="B3900" s="3" t="s">
        <v>527</v>
      </c>
      <c r="AQ3900" s="162"/>
      <c r="AR3900" s="162"/>
      <c r="AS3900" s="162"/>
      <c r="AT3900" s="162"/>
      <c r="AU3900" s="162"/>
      <c r="AV3900" s="162"/>
      <c r="AW3900" s="162"/>
      <c r="AX3900" s="162"/>
      <c r="AY3900" s="162"/>
      <c r="AZ3900" s="162"/>
      <c r="BA3900" s="162"/>
      <c r="BB3900" s="162"/>
      <c r="BC3900" s="162"/>
      <c r="BD3900" s="162"/>
      <c r="BE3900" s="162"/>
      <c r="BF3900" s="162"/>
      <c r="BG3900" s="162"/>
      <c r="BH3900" s="162"/>
      <c r="BI3900" s="162"/>
      <c r="BJ3900" s="162"/>
      <c r="BK3900" s="162"/>
      <c r="BL3900" s="162"/>
      <c r="BM3900" s="162"/>
      <c r="BN3900" s="162"/>
      <c r="BO3900" s="162"/>
      <c r="BP3900" s="162"/>
      <c r="BQ3900" s="162"/>
      <c r="BR3900" s="162"/>
      <c r="BS3900" s="162"/>
      <c r="BT3900" s="162"/>
      <c r="BU3900" s="162"/>
      <c r="BV3900" s="162"/>
      <c r="BW3900" s="162"/>
      <c r="BX3900" s="162"/>
      <c r="BY3900" s="162"/>
      <c r="BZ3900" s="162"/>
      <c r="CA3900" s="162"/>
      <c r="CB3900" s="162"/>
      <c r="CC3900" s="162"/>
      <c r="CD3900" s="162"/>
      <c r="CE3900" s="162"/>
      <c r="CF3900" s="162"/>
      <c r="CG3900" s="162"/>
      <c r="CH3900" s="162"/>
    </row>
    <row r="3901" spans="2:86" ht="12" customHeight="1" thickBot="1" x14ac:dyDescent="0.2">
      <c r="B3901" s="3" t="s">
        <v>524</v>
      </c>
    </row>
    <row r="3902" spans="2:86" ht="12" customHeight="1" x14ac:dyDescent="0.15">
      <c r="B3902" s="3" t="s">
        <v>525</v>
      </c>
      <c r="AU3902" s="1000" t="s">
        <v>305</v>
      </c>
      <c r="AV3902" s="1001" t="s">
        <v>298</v>
      </c>
      <c r="AW3902" s="1003" t="s">
        <v>299</v>
      </c>
      <c r="AX3902" s="1005" t="s">
        <v>306</v>
      </c>
      <c r="AY3902" s="1006"/>
      <c r="AZ3902" s="1006"/>
      <c r="BA3902" s="1006"/>
      <c r="BB3902" s="1006"/>
      <c r="BC3902" s="1006"/>
      <c r="BD3902" s="1006"/>
      <c r="BE3902" s="1006"/>
      <c r="BF3902" s="1006"/>
      <c r="BG3902" s="1006"/>
      <c r="BH3902" s="1006"/>
      <c r="BI3902" s="1006"/>
      <c r="BJ3902" s="1006"/>
      <c r="BK3902" s="1006"/>
      <c r="BL3902" s="1006"/>
      <c r="BM3902" s="1006"/>
      <c r="BN3902" s="1006"/>
      <c r="BO3902" s="1006"/>
      <c r="BP3902" s="1006"/>
      <c r="BQ3902" s="1006"/>
      <c r="BR3902" s="1007"/>
      <c r="BS3902" s="807" t="s">
        <v>300</v>
      </c>
      <c r="BT3902" s="1008"/>
      <c r="BU3902" s="1008"/>
      <c r="BV3902" s="1008"/>
      <c r="BW3902" s="1009" t="s">
        <v>307</v>
      </c>
      <c r="BX3902" s="1010"/>
      <c r="BY3902" s="1010"/>
      <c r="BZ3902" s="1010"/>
      <c r="CA3902" s="1010"/>
      <c r="CB3902" s="1010"/>
      <c r="CC3902" s="1010"/>
      <c r="CD3902" s="1010"/>
      <c r="CE3902" s="1010"/>
      <c r="CF3902" s="1010"/>
      <c r="CG3902" s="1010"/>
      <c r="CH3902" s="1011"/>
    </row>
    <row r="3903" spans="2:86" ht="12" customHeight="1" x14ac:dyDescent="0.15">
      <c r="B3903" s="3" t="s">
        <v>477</v>
      </c>
      <c r="AU3903" s="1000"/>
      <c r="AV3903" s="1002"/>
      <c r="AW3903" s="1004"/>
      <c r="AX3903" s="1012" t="s">
        <v>308</v>
      </c>
      <c r="AY3903" s="686"/>
      <c r="AZ3903" s="686"/>
      <c r="BA3903" s="686"/>
      <c r="BB3903" s="686"/>
      <c r="BC3903" s="686"/>
      <c r="BD3903" s="686"/>
      <c r="BE3903" s="686"/>
      <c r="BF3903" s="686"/>
      <c r="BG3903" s="686"/>
      <c r="BH3903" s="686"/>
      <c r="BI3903" s="686"/>
      <c r="BJ3903" s="686" t="s">
        <v>309</v>
      </c>
      <c r="BK3903" s="686"/>
      <c r="BL3903" s="686"/>
      <c r="BM3903" s="686"/>
      <c r="BN3903" s="686"/>
      <c r="BO3903" s="686"/>
      <c r="BP3903" s="686"/>
      <c r="BQ3903" s="686"/>
      <c r="BR3903" s="1013"/>
      <c r="BS3903" s="1008"/>
      <c r="BT3903" s="1008"/>
      <c r="BU3903" s="1008"/>
      <c r="BV3903" s="1008"/>
      <c r="BW3903" s="1014" t="s">
        <v>302</v>
      </c>
      <c r="BX3903" s="699"/>
      <c r="BY3903" s="699"/>
      <c r="BZ3903" s="699"/>
      <c r="CA3903" s="686" t="s">
        <v>310</v>
      </c>
      <c r="CB3903" s="686"/>
      <c r="CC3903" s="686"/>
      <c r="CD3903" s="686"/>
      <c r="CE3903" s="686"/>
      <c r="CF3903" s="686"/>
      <c r="CG3903" s="686"/>
      <c r="CH3903" s="1013"/>
    </row>
    <row r="3904" spans="2:86" ht="12" customHeight="1" x14ac:dyDescent="0.15">
      <c r="B3904" s="3" t="s">
        <v>526</v>
      </c>
      <c r="AU3904" s="1000"/>
      <c r="AV3904" s="1002"/>
      <c r="AW3904" s="1004"/>
      <c r="AX3904" s="1012" t="s">
        <v>26</v>
      </c>
      <c r="AY3904" s="686"/>
      <c r="AZ3904" s="686"/>
      <c r="BA3904" s="686"/>
      <c r="BB3904" s="686" t="s">
        <v>22</v>
      </c>
      <c r="BC3904" s="686"/>
      <c r="BD3904" s="686"/>
      <c r="BE3904" s="686"/>
      <c r="BF3904" s="686" t="s">
        <v>24</v>
      </c>
      <c r="BG3904" s="686"/>
      <c r="BH3904" s="686"/>
      <c r="BI3904" s="686"/>
      <c r="BJ3904" s="699" t="s">
        <v>26</v>
      </c>
      <c r="BK3904" s="699"/>
      <c r="BL3904" s="699"/>
      <c r="BM3904" s="699" t="s">
        <v>22</v>
      </c>
      <c r="BN3904" s="699"/>
      <c r="BO3904" s="699"/>
      <c r="BP3904" s="699" t="s">
        <v>24</v>
      </c>
      <c r="BQ3904" s="699"/>
      <c r="BR3904" s="1015"/>
      <c r="BS3904" s="807" t="s">
        <v>26</v>
      </c>
      <c r="BT3904" s="807" t="s">
        <v>22</v>
      </c>
      <c r="BU3904" s="807" t="s">
        <v>24</v>
      </c>
      <c r="BV3904" s="807" t="s">
        <v>303</v>
      </c>
      <c r="BW3904" s="1012" t="s">
        <v>311</v>
      </c>
      <c r="BX3904" s="686"/>
      <c r="BY3904" s="686"/>
      <c r="BZ3904" s="686"/>
      <c r="CA3904" s="686" t="s">
        <v>22</v>
      </c>
      <c r="CB3904" s="686"/>
      <c r="CC3904" s="686"/>
      <c r="CD3904" s="686"/>
      <c r="CE3904" s="686" t="s">
        <v>24</v>
      </c>
      <c r="CF3904" s="686"/>
      <c r="CG3904" s="686"/>
      <c r="CH3904" s="1013"/>
    </row>
    <row r="3905" spans="2:86" ht="12" customHeight="1" x14ac:dyDescent="0.15">
      <c r="B3905" s="3" t="s">
        <v>478</v>
      </c>
      <c r="AU3905" s="1000"/>
      <c r="AV3905" s="1002"/>
      <c r="AW3905" s="1004"/>
      <c r="AX3905" s="156" t="s">
        <v>862</v>
      </c>
      <c r="AY3905" s="157" t="s">
        <v>863</v>
      </c>
      <c r="AZ3905" s="157" t="s">
        <v>864</v>
      </c>
      <c r="BA3905" s="158" t="s">
        <v>865</v>
      </c>
      <c r="BB3905" s="159" t="s">
        <v>866</v>
      </c>
      <c r="BC3905" s="157" t="s">
        <v>863</v>
      </c>
      <c r="BD3905" s="157" t="s">
        <v>867</v>
      </c>
      <c r="BE3905" s="158" t="s">
        <v>865</v>
      </c>
      <c r="BF3905" s="159" t="s">
        <v>866</v>
      </c>
      <c r="BG3905" s="157" t="s">
        <v>863</v>
      </c>
      <c r="BH3905" s="157" t="s">
        <v>864</v>
      </c>
      <c r="BI3905" s="158" t="s">
        <v>865</v>
      </c>
      <c r="BJ3905" s="159" t="s">
        <v>866</v>
      </c>
      <c r="BK3905" s="157" t="s">
        <v>868</v>
      </c>
      <c r="BL3905" s="158" t="s">
        <v>869</v>
      </c>
      <c r="BM3905" s="159" t="s">
        <v>870</v>
      </c>
      <c r="BN3905" s="157" t="s">
        <v>863</v>
      </c>
      <c r="BO3905" s="158" t="s">
        <v>871</v>
      </c>
      <c r="BP3905" s="159" t="s">
        <v>870</v>
      </c>
      <c r="BQ3905" s="157" t="s">
        <v>868</v>
      </c>
      <c r="BR3905" s="160" t="s">
        <v>872</v>
      </c>
      <c r="BS3905" s="1008"/>
      <c r="BT3905" s="1008"/>
      <c r="BU3905" s="1008"/>
      <c r="BV3905" s="1008"/>
      <c r="BW3905" s="156" t="s">
        <v>866</v>
      </c>
      <c r="BX3905" s="157" t="s">
        <v>863</v>
      </c>
      <c r="BY3905" s="157" t="s">
        <v>864</v>
      </c>
      <c r="BZ3905" s="158" t="s">
        <v>865</v>
      </c>
      <c r="CA3905" s="159" t="s">
        <v>866</v>
      </c>
      <c r="CB3905" s="157" t="s">
        <v>873</v>
      </c>
      <c r="CC3905" s="157" t="s">
        <v>864</v>
      </c>
      <c r="CD3905" s="158" t="s">
        <v>865</v>
      </c>
      <c r="CE3905" s="159" t="s">
        <v>866</v>
      </c>
      <c r="CF3905" s="157" t="s">
        <v>863</v>
      </c>
      <c r="CG3905" s="157" t="s">
        <v>864</v>
      </c>
      <c r="CH3905" s="160" t="s">
        <v>874</v>
      </c>
    </row>
    <row r="3906" spans="2:86" x14ac:dyDescent="0.15">
      <c r="B3906" s="3" t="s">
        <v>539</v>
      </c>
      <c r="AU3906" s="1000"/>
      <c r="AV3906" s="188" t="str">
        <f>N3908</f>
        <v>S083</v>
      </c>
      <c r="AW3906" s="300">
        <f>R3908</f>
        <v>6</v>
      </c>
      <c r="AX3906" s="197">
        <f>+Y3933</f>
        <v>0</v>
      </c>
      <c r="AY3906" s="197">
        <f>+Z3933</f>
        <v>0</v>
      </c>
      <c r="AZ3906" s="197">
        <f>+AA3933</f>
        <v>0</v>
      </c>
      <c r="BA3906" s="197">
        <f t="shared" ref="BA3906" si="1798">+AB3933</f>
        <v>0</v>
      </c>
      <c r="BB3906" s="197">
        <f>+AC3933</f>
        <v>0</v>
      </c>
      <c r="BC3906" s="197">
        <f t="shared" ref="BC3906" si="1799">+AD3933</f>
        <v>0</v>
      </c>
      <c r="BD3906" s="197">
        <f t="shared" ref="BD3906" si="1800">+AE3933</f>
        <v>0</v>
      </c>
      <c r="BE3906" s="197">
        <f t="shared" ref="BE3906" si="1801">+AF3933</f>
        <v>1</v>
      </c>
      <c r="BF3906" s="197">
        <f t="shared" ref="BF3906" si="1802">+AG3933</f>
        <v>0</v>
      </c>
      <c r="BG3906" s="197">
        <f t="shared" ref="BG3906" si="1803">+AH3933</f>
        <v>0</v>
      </c>
      <c r="BH3906" s="197">
        <f t="shared" ref="BH3906" si="1804">+AI3933</f>
        <v>0</v>
      </c>
      <c r="BI3906" s="197">
        <f t="shared" ref="BI3906" si="1805">+AJ3933</f>
        <v>1</v>
      </c>
      <c r="BJ3906" s="197" t="str">
        <f>+Y3936</f>
        <v/>
      </c>
      <c r="BK3906" s="197" t="str">
        <f t="shared" ref="BK3906" si="1806">+Z3936</f>
        <v/>
      </c>
      <c r="BL3906" s="197" t="str">
        <f>+AA3936</f>
        <v/>
      </c>
      <c r="BM3906" s="197">
        <f>+AC3936</f>
        <v>0</v>
      </c>
      <c r="BN3906" s="197">
        <f t="shared" ref="BN3906" si="1807">+AD3936</f>
        <v>0</v>
      </c>
      <c r="BO3906" s="197">
        <f t="shared" ref="BO3906" si="1808">+AE3936</f>
        <v>1</v>
      </c>
      <c r="BP3906" s="197">
        <f>+AG3936</f>
        <v>0</v>
      </c>
      <c r="BQ3906" s="197">
        <f>+AH3936</f>
        <v>0</v>
      </c>
      <c r="BR3906" s="197">
        <f>+AI3936</f>
        <v>1</v>
      </c>
      <c r="BS3906" s="296" t="str">
        <f>+Y3937</f>
        <v>Ⅰ</v>
      </c>
      <c r="BT3906" s="296" t="str">
        <f>+AC3937</f>
        <v>Ⅱ</v>
      </c>
      <c r="BU3906" s="296" t="str">
        <f>+AG3937</f>
        <v>Ⅱ</v>
      </c>
      <c r="BV3906" s="296" t="str">
        <f>+Y3938</f>
        <v>Ⅱ</v>
      </c>
      <c r="BW3906" s="164" t="str">
        <f>IF(Y3933&gt;0,R3908,"")</f>
        <v/>
      </c>
      <c r="BX3906" s="165" t="str">
        <f>IF(Z3933&gt;0,"",IF(AA3933&gt;0,R3908,""))</f>
        <v/>
      </c>
      <c r="BY3906" s="165" t="str">
        <f>IF(Y3933+Z3933&gt;0,"",IF(AA3933&gt;0,R3908,""))</f>
        <v/>
      </c>
      <c r="BZ3906" s="165" t="str">
        <f>IF(Y3933+Z3933+AA3933&gt;0,"",IF(AB3933&gt;0,R3908,""))</f>
        <v/>
      </c>
      <c r="CA3906" s="166">
        <f t="shared" ref="CA3906" si="1809">+AC3932</f>
        <v>0</v>
      </c>
      <c r="CB3906" s="166">
        <f t="shared" ref="CB3906" si="1810">+AD3932</f>
        <v>0</v>
      </c>
      <c r="CC3906" s="166">
        <f t="shared" ref="CC3906" si="1811">+AE3932</f>
        <v>0</v>
      </c>
      <c r="CD3906" s="166">
        <f t="shared" ref="CD3906" si="1812">+AF3932</f>
        <v>0.19500000000000001</v>
      </c>
      <c r="CE3906" s="166">
        <f t="shared" ref="CE3906" si="1813">+AG3932</f>
        <v>0</v>
      </c>
      <c r="CF3906" s="166">
        <f t="shared" ref="CF3906" si="1814">+AH3932</f>
        <v>0</v>
      </c>
      <c r="CG3906" s="166">
        <f t="shared" ref="CG3906" si="1815">+AI3932</f>
        <v>0</v>
      </c>
      <c r="CH3906" s="166">
        <f t="shared" ref="CH3906" si="1816">+AJ3932</f>
        <v>0.1</v>
      </c>
    </row>
    <row r="3907" spans="2:86" ht="12" customHeight="1" x14ac:dyDescent="0.15">
      <c r="B3907" s="1057" t="s">
        <v>219</v>
      </c>
      <c r="C3907" s="1059"/>
      <c r="D3907" s="1060"/>
      <c r="E3907" s="1061"/>
      <c r="F3907" s="1061"/>
      <c r="G3907" s="1061"/>
      <c r="H3907" s="1061"/>
      <c r="I3907" s="1061"/>
      <c r="J3907" s="1062"/>
      <c r="K3907" s="1067" t="s">
        <v>453</v>
      </c>
      <c r="L3907" s="1068"/>
      <c r="M3907" s="1068"/>
      <c r="N3907" s="1068"/>
      <c r="O3907" s="1068"/>
      <c r="P3907" s="1068"/>
      <c r="Q3907" s="1068"/>
      <c r="R3907" s="1068"/>
      <c r="S3907" s="1068"/>
      <c r="T3907" s="1068"/>
      <c r="U3907" s="1068"/>
      <c r="V3907" s="1068"/>
      <c r="W3907" s="1068"/>
      <c r="X3907" s="1068"/>
      <c r="Y3907" s="1068"/>
      <c r="Z3907" s="1068"/>
      <c r="AA3907" s="1068"/>
      <c r="AB3907" s="1068"/>
      <c r="AC3907" s="1068"/>
      <c r="AD3907" s="1068"/>
      <c r="AE3907" s="1068"/>
      <c r="AF3907" s="1068"/>
      <c r="AG3907" s="1068"/>
      <c r="AH3907" s="1068"/>
      <c r="AI3907" s="1068"/>
      <c r="AJ3907" s="1068"/>
      <c r="AK3907" s="1068"/>
      <c r="AL3907" s="1068"/>
      <c r="AM3907" s="1068"/>
      <c r="AN3907" s="1068"/>
      <c r="AO3907" s="1069"/>
      <c r="AP3907" s="3"/>
    </row>
    <row r="3908" spans="2:86" ht="12" customHeight="1" x14ac:dyDescent="0.15">
      <c r="B3908" s="1058"/>
      <c r="C3908" s="1063"/>
      <c r="D3908" s="1061"/>
      <c r="E3908" s="1061"/>
      <c r="F3908" s="1061"/>
      <c r="G3908" s="1061"/>
      <c r="H3908" s="1061"/>
      <c r="I3908" s="1061"/>
      <c r="J3908" s="1062"/>
      <c r="K3908" s="1040" t="s">
        <v>218</v>
      </c>
      <c r="L3908" s="1041"/>
      <c r="M3908" s="1042"/>
      <c r="N3908" s="1034" t="s">
        <v>799</v>
      </c>
      <c r="O3908" s="1035"/>
      <c r="P3908" s="1040" t="s">
        <v>454</v>
      </c>
      <c r="Q3908" s="1042"/>
      <c r="R3908" s="1070">
        <f>'様式A-2'!C95</f>
        <v>6</v>
      </c>
      <c r="S3908" s="1071"/>
      <c r="T3908" s="1072"/>
      <c r="U3908" s="1073" t="s">
        <v>455</v>
      </c>
      <c r="V3908" s="1074"/>
      <c r="W3908" s="1073" t="s">
        <v>456</v>
      </c>
      <c r="X3908" s="1074"/>
      <c r="Y3908" s="1042" t="s">
        <v>217</v>
      </c>
      <c r="Z3908" s="1016"/>
      <c r="AA3908" s="1016"/>
      <c r="AB3908" s="1016"/>
      <c r="AC3908" s="1073" t="s">
        <v>457</v>
      </c>
      <c r="AD3908" s="1079"/>
      <c r="AE3908" s="1079"/>
      <c r="AF3908" s="1079"/>
      <c r="AG3908" s="1079"/>
      <c r="AH3908" s="1079"/>
      <c r="AI3908" s="1079"/>
      <c r="AJ3908" s="1074"/>
      <c r="AK3908" s="1073" t="s">
        <v>458</v>
      </c>
      <c r="AL3908" s="1079"/>
      <c r="AM3908" s="1079"/>
      <c r="AN3908" s="1081"/>
      <c r="AO3908" s="1082"/>
      <c r="AP3908" s="3"/>
      <c r="AV3908" s="167"/>
      <c r="AW3908" s="221"/>
      <c r="AX3908" s="167"/>
      <c r="AY3908" s="167"/>
      <c r="AZ3908" s="167"/>
      <c r="BA3908" s="167"/>
      <c r="BB3908" s="167"/>
      <c r="BC3908" s="167"/>
      <c r="BD3908" s="167"/>
    </row>
    <row r="3909" spans="2:86" ht="12" customHeight="1" x14ac:dyDescent="0.15">
      <c r="B3909" s="1058"/>
      <c r="C3909" s="1063"/>
      <c r="D3909" s="1061"/>
      <c r="E3909" s="1061"/>
      <c r="F3909" s="1061"/>
      <c r="G3909" s="1061"/>
      <c r="H3909" s="1061"/>
      <c r="I3909" s="1061"/>
      <c r="J3909" s="1062"/>
      <c r="K3909" s="1016" t="s">
        <v>459</v>
      </c>
      <c r="L3909" s="1016" t="s">
        <v>199</v>
      </c>
      <c r="M3909" s="1016"/>
      <c r="N3909" s="1016" t="s">
        <v>198</v>
      </c>
      <c r="O3909" s="1016"/>
      <c r="P3909" s="1016" t="s">
        <v>460</v>
      </c>
      <c r="Q3909" s="1016"/>
      <c r="R3909" s="1016" t="s">
        <v>6</v>
      </c>
      <c r="S3909" s="1016"/>
      <c r="T3909" s="1016"/>
      <c r="U3909" s="1075"/>
      <c r="V3909" s="1076"/>
      <c r="W3909" s="1075"/>
      <c r="X3909" s="1076"/>
      <c r="Y3909" s="1042"/>
      <c r="Z3909" s="1016"/>
      <c r="AA3909" s="1016"/>
      <c r="AB3909" s="1016"/>
      <c r="AC3909" s="1077"/>
      <c r="AD3909" s="1080"/>
      <c r="AE3909" s="1080"/>
      <c r="AF3909" s="1080"/>
      <c r="AG3909" s="1080"/>
      <c r="AH3909" s="1080"/>
      <c r="AI3909" s="1080"/>
      <c r="AJ3909" s="1078"/>
      <c r="AK3909" s="1075"/>
      <c r="AL3909" s="1083"/>
      <c r="AM3909" s="1083"/>
      <c r="AN3909" s="1084"/>
      <c r="AO3909" s="1085"/>
      <c r="AP3909" s="3"/>
      <c r="AV3909" s="167"/>
      <c r="AW3909" s="167"/>
      <c r="AX3909" s="167"/>
      <c r="AY3909" s="167"/>
      <c r="AZ3909" s="167"/>
      <c r="BA3909" s="167"/>
      <c r="BB3909" s="167"/>
      <c r="BC3909" s="167"/>
      <c r="BD3909" s="167"/>
    </row>
    <row r="3910" spans="2:86" ht="12" customHeight="1" x14ac:dyDescent="0.15">
      <c r="B3910" s="1058"/>
      <c r="C3910" s="1063"/>
      <c r="D3910" s="1061"/>
      <c r="E3910" s="1061"/>
      <c r="F3910" s="1061"/>
      <c r="G3910" s="1061"/>
      <c r="H3910" s="1061"/>
      <c r="I3910" s="1061"/>
      <c r="J3910" s="1062"/>
      <c r="K3910" s="1016"/>
      <c r="L3910" s="1016"/>
      <c r="M3910" s="1016"/>
      <c r="N3910" s="1016"/>
      <c r="O3910" s="1016"/>
      <c r="P3910" s="1016"/>
      <c r="Q3910" s="1016"/>
      <c r="R3910" s="1016"/>
      <c r="S3910" s="1016"/>
      <c r="T3910" s="1016"/>
      <c r="U3910" s="1075"/>
      <c r="V3910" s="1076"/>
      <c r="W3910" s="1075"/>
      <c r="X3910" s="1076"/>
      <c r="Y3910" s="1042" t="s">
        <v>461</v>
      </c>
      <c r="Z3910" s="1016"/>
      <c r="AA3910" s="1016"/>
      <c r="AB3910" s="1016"/>
      <c r="AC3910" s="1016" t="s">
        <v>462</v>
      </c>
      <c r="AD3910" s="1016"/>
      <c r="AE3910" s="1016"/>
      <c r="AF3910" s="1016"/>
      <c r="AG3910" s="1016" t="s">
        <v>463</v>
      </c>
      <c r="AH3910" s="1016"/>
      <c r="AI3910" s="1016"/>
      <c r="AJ3910" s="1016"/>
      <c r="AK3910" s="1075"/>
      <c r="AL3910" s="1083"/>
      <c r="AM3910" s="1083"/>
      <c r="AN3910" s="1084"/>
      <c r="AO3910" s="1085"/>
      <c r="AP3910" s="3"/>
      <c r="AV3910" s="167"/>
      <c r="AW3910" s="167"/>
      <c r="AX3910" s="167"/>
      <c r="AY3910" s="167"/>
      <c r="AZ3910" s="167"/>
      <c r="BA3910" s="167"/>
      <c r="BB3910" s="167"/>
      <c r="BC3910" s="167"/>
      <c r="BD3910" s="167"/>
    </row>
    <row r="3911" spans="2:86" ht="12" customHeight="1" x14ac:dyDescent="0.15">
      <c r="B3911" s="1058"/>
      <c r="C3911" s="1063"/>
      <c r="D3911" s="1061"/>
      <c r="E3911" s="1061"/>
      <c r="F3911" s="1061"/>
      <c r="G3911" s="1061"/>
      <c r="H3911" s="1061"/>
      <c r="I3911" s="1061"/>
      <c r="J3911" s="1062"/>
      <c r="K3911" s="1016"/>
      <c r="L3911" s="1016"/>
      <c r="M3911" s="1016"/>
      <c r="N3911" s="1016"/>
      <c r="O3911" s="1016"/>
      <c r="P3911" s="1016"/>
      <c r="Q3911" s="1016"/>
      <c r="R3911" s="1016"/>
      <c r="S3911" s="1016"/>
      <c r="T3911" s="1016"/>
      <c r="U3911" s="1077"/>
      <c r="V3911" s="1078"/>
      <c r="W3911" s="1077"/>
      <c r="X3911" s="1078"/>
      <c r="Y3911" s="191" t="s">
        <v>32</v>
      </c>
      <c r="Z3911" s="187" t="s">
        <v>33</v>
      </c>
      <c r="AA3911" s="187" t="s">
        <v>464</v>
      </c>
      <c r="AB3911" s="187" t="s">
        <v>465</v>
      </c>
      <c r="AC3911" s="187" t="s">
        <v>32</v>
      </c>
      <c r="AD3911" s="187" t="s">
        <v>33</v>
      </c>
      <c r="AE3911" s="187" t="s">
        <v>464</v>
      </c>
      <c r="AF3911" s="187" t="s">
        <v>465</v>
      </c>
      <c r="AG3911" s="187" t="s">
        <v>32</v>
      </c>
      <c r="AH3911" s="187" t="s">
        <v>33</v>
      </c>
      <c r="AI3911" s="187" t="s">
        <v>464</v>
      </c>
      <c r="AJ3911" s="187" t="s">
        <v>465</v>
      </c>
      <c r="AK3911" s="1077"/>
      <c r="AL3911" s="1080"/>
      <c r="AM3911" s="1080"/>
      <c r="AN3911" s="1086"/>
      <c r="AO3911" s="1087"/>
      <c r="AP3911" s="3"/>
      <c r="AV3911" s="167"/>
      <c r="AW3911" s="167"/>
      <c r="AX3911" s="167"/>
      <c r="AY3911" s="167"/>
      <c r="AZ3911" s="167"/>
      <c r="BA3911" s="167"/>
      <c r="BB3911" s="167"/>
      <c r="BC3911" s="167"/>
      <c r="BD3911" s="167"/>
    </row>
    <row r="3912" spans="2:86" ht="12" customHeight="1" x14ac:dyDescent="0.15">
      <c r="B3912" s="1058"/>
      <c r="C3912" s="1063"/>
      <c r="D3912" s="1061"/>
      <c r="E3912" s="1061"/>
      <c r="F3912" s="1061"/>
      <c r="G3912" s="1061"/>
      <c r="H3912" s="1061"/>
      <c r="I3912" s="1061"/>
      <c r="J3912" s="1062"/>
      <c r="K3912" s="192">
        <v>1</v>
      </c>
      <c r="L3912" s="1038" t="s">
        <v>329</v>
      </c>
      <c r="M3912" s="1039"/>
      <c r="N3912" s="1038" t="s">
        <v>351</v>
      </c>
      <c r="O3912" s="1039"/>
      <c r="P3912" s="1034" t="s">
        <v>332</v>
      </c>
      <c r="Q3912" s="1036"/>
      <c r="R3912" s="408" t="s">
        <v>514</v>
      </c>
      <c r="S3912" s="408"/>
      <c r="T3912" s="408"/>
      <c r="U3912" s="1034" t="s">
        <v>1648</v>
      </c>
      <c r="V3912" s="1036"/>
      <c r="W3912" s="1034" t="s">
        <v>1649</v>
      </c>
      <c r="X3912" s="1035"/>
      <c r="Y3912" s="286"/>
      <c r="Z3912" s="286"/>
      <c r="AA3912" s="286"/>
      <c r="AB3912" s="286"/>
      <c r="AC3912" s="223"/>
      <c r="AD3912" s="223"/>
      <c r="AE3912" s="223"/>
      <c r="AF3912" s="223">
        <f>1.3*0.15</f>
        <v>0.19500000000000001</v>
      </c>
      <c r="AG3912" s="223"/>
      <c r="AH3912" s="223"/>
      <c r="AI3912" s="223"/>
      <c r="AJ3912" s="223"/>
      <c r="AK3912" s="1038"/>
      <c r="AL3912" s="1056"/>
      <c r="AM3912" s="1056"/>
      <c r="AN3912" s="799"/>
      <c r="AO3912" s="800"/>
      <c r="AP3912" s="3"/>
      <c r="AQ3912" s="222">
        <f>IF(P3912="材質劣化",2,IF(P3912="漏水",3,1))</f>
        <v>2</v>
      </c>
      <c r="AV3912" s="167"/>
      <c r="AW3912" s="167"/>
      <c r="AX3912" s="167"/>
      <c r="AY3912" s="167"/>
      <c r="AZ3912" s="167"/>
      <c r="BA3912" s="167"/>
      <c r="BB3912" s="167"/>
      <c r="BC3912" s="167"/>
      <c r="BD3912" s="167"/>
    </row>
    <row r="3913" spans="2:86" ht="12" customHeight="1" x14ac:dyDescent="0.15">
      <c r="B3913" s="1058"/>
      <c r="C3913" s="1063"/>
      <c r="D3913" s="1061"/>
      <c r="E3913" s="1061"/>
      <c r="F3913" s="1061"/>
      <c r="G3913" s="1061"/>
      <c r="H3913" s="1061"/>
      <c r="I3913" s="1061"/>
      <c r="J3913" s="1062"/>
      <c r="K3913" s="192">
        <v>2</v>
      </c>
      <c r="L3913" s="1038" t="s">
        <v>534</v>
      </c>
      <c r="M3913" s="1039"/>
      <c r="N3913" s="1038" t="s">
        <v>487</v>
      </c>
      <c r="O3913" s="1039"/>
      <c r="P3913" s="1034" t="s">
        <v>332</v>
      </c>
      <c r="Q3913" s="1036"/>
      <c r="R3913" s="408" t="s">
        <v>338</v>
      </c>
      <c r="S3913" s="408"/>
      <c r="T3913" s="408"/>
      <c r="U3913" s="1034" t="s">
        <v>551</v>
      </c>
      <c r="V3913" s="1036"/>
      <c r="W3913" s="1034" t="s">
        <v>551</v>
      </c>
      <c r="X3913" s="1035"/>
      <c r="Y3913" s="286"/>
      <c r="Z3913" s="286"/>
      <c r="AA3913" s="286"/>
      <c r="AB3913" s="286"/>
      <c r="AC3913" s="223"/>
      <c r="AD3913" s="223"/>
      <c r="AE3913" s="223"/>
      <c r="AF3913" s="223"/>
      <c r="AG3913" s="223"/>
      <c r="AH3913" s="223"/>
      <c r="AI3913" s="223"/>
      <c r="AJ3913" s="223"/>
      <c r="AK3913" s="1052"/>
      <c r="AL3913" s="1053"/>
      <c r="AM3913" s="1053"/>
      <c r="AN3913" s="1054"/>
      <c r="AO3913" s="1055"/>
      <c r="AP3913" s="3"/>
      <c r="AQ3913" s="222">
        <f t="shared" ref="AQ3913:AQ3931" si="1817">IF(P3913="材質劣化",2,IF(P3913="漏水",3,1))</f>
        <v>2</v>
      </c>
      <c r="AV3913" s="167"/>
      <c r="AW3913" s="167"/>
      <c r="AX3913" s="167"/>
      <c r="AY3913" s="167"/>
      <c r="AZ3913" s="167"/>
      <c r="BA3913" s="167"/>
      <c r="BB3913" s="167"/>
      <c r="BC3913" s="167"/>
      <c r="BD3913" s="167"/>
    </row>
    <row r="3914" spans="2:86" ht="12" customHeight="1" x14ac:dyDescent="0.15">
      <c r="B3914" s="1058"/>
      <c r="C3914" s="1063"/>
      <c r="D3914" s="1061"/>
      <c r="E3914" s="1061"/>
      <c r="F3914" s="1061"/>
      <c r="G3914" s="1061"/>
      <c r="H3914" s="1061"/>
      <c r="I3914" s="1061"/>
      <c r="J3914" s="1062"/>
      <c r="K3914" s="192">
        <v>3</v>
      </c>
      <c r="L3914" s="1038" t="s">
        <v>534</v>
      </c>
      <c r="M3914" s="1039"/>
      <c r="N3914" s="1038" t="s">
        <v>485</v>
      </c>
      <c r="O3914" s="1039"/>
      <c r="P3914" s="1034" t="s">
        <v>332</v>
      </c>
      <c r="Q3914" s="1036"/>
      <c r="R3914" s="408" t="s">
        <v>338</v>
      </c>
      <c r="S3914" s="408"/>
      <c r="T3914" s="408"/>
      <c r="U3914" s="1034" t="s">
        <v>54</v>
      </c>
      <c r="V3914" s="1036"/>
      <c r="W3914" s="1034" t="s">
        <v>551</v>
      </c>
      <c r="X3914" s="1035"/>
      <c r="Y3914" s="286"/>
      <c r="Z3914" s="286"/>
      <c r="AA3914" s="286"/>
      <c r="AB3914" s="286"/>
      <c r="AC3914" s="223"/>
      <c r="AD3914" s="223"/>
      <c r="AE3914" s="223"/>
      <c r="AF3914" s="223"/>
      <c r="AG3914" s="223"/>
      <c r="AH3914" s="223"/>
      <c r="AI3914" s="223"/>
      <c r="AJ3914" s="223"/>
      <c r="AK3914" s="1052" t="s">
        <v>1685</v>
      </c>
      <c r="AL3914" s="1053"/>
      <c r="AM3914" s="1053"/>
      <c r="AN3914" s="1054"/>
      <c r="AO3914" s="1055"/>
      <c r="AP3914" s="3"/>
      <c r="AQ3914" s="222">
        <f t="shared" si="1817"/>
        <v>2</v>
      </c>
      <c r="AV3914" s="167"/>
      <c r="AW3914" s="167"/>
      <c r="AX3914" s="167"/>
      <c r="AY3914" s="167"/>
      <c r="AZ3914" s="167"/>
      <c r="BA3914" s="167"/>
      <c r="BB3914" s="167"/>
      <c r="BC3914" s="167"/>
      <c r="BD3914" s="167"/>
    </row>
    <row r="3915" spans="2:86" ht="12" customHeight="1" x14ac:dyDescent="0.15">
      <c r="B3915" s="1058"/>
      <c r="C3915" s="1063"/>
      <c r="D3915" s="1061"/>
      <c r="E3915" s="1061"/>
      <c r="F3915" s="1061"/>
      <c r="G3915" s="1061"/>
      <c r="H3915" s="1061"/>
      <c r="I3915" s="1061"/>
      <c r="J3915" s="1062"/>
      <c r="K3915" s="192">
        <v>4</v>
      </c>
      <c r="L3915" s="1038" t="s">
        <v>331</v>
      </c>
      <c r="M3915" s="1039"/>
      <c r="N3915" s="1038" t="s">
        <v>356</v>
      </c>
      <c r="O3915" s="1039"/>
      <c r="P3915" s="1034" t="s">
        <v>333</v>
      </c>
      <c r="Q3915" s="1036"/>
      <c r="R3915" s="408" t="s">
        <v>340</v>
      </c>
      <c r="S3915" s="408"/>
      <c r="T3915" s="408"/>
      <c r="U3915" s="1034" t="s">
        <v>554</v>
      </c>
      <c r="V3915" s="1036"/>
      <c r="W3915" s="1034" t="s">
        <v>1649</v>
      </c>
      <c r="X3915" s="1035"/>
      <c r="Y3915" s="286"/>
      <c r="Z3915" s="286"/>
      <c r="AA3915" s="286"/>
      <c r="AB3915" s="286"/>
      <c r="AC3915" s="223"/>
      <c r="AD3915" s="223"/>
      <c r="AE3915" s="223"/>
      <c r="AF3915" s="223"/>
      <c r="AG3915" s="223"/>
      <c r="AH3915" s="223"/>
      <c r="AI3915" s="223"/>
      <c r="AJ3915" s="223">
        <f>1*0.1</f>
        <v>0.1</v>
      </c>
      <c r="AK3915" s="1052"/>
      <c r="AL3915" s="1053"/>
      <c r="AM3915" s="1053"/>
      <c r="AN3915" s="1054"/>
      <c r="AO3915" s="1055"/>
      <c r="AP3915" s="3"/>
      <c r="AQ3915" s="222">
        <f t="shared" si="1817"/>
        <v>3</v>
      </c>
      <c r="AV3915" s="167"/>
      <c r="AW3915" s="167"/>
      <c r="AX3915" s="167"/>
      <c r="AY3915" s="167"/>
      <c r="AZ3915" s="167"/>
      <c r="BA3915" s="167"/>
      <c r="BB3915" s="167"/>
      <c r="BC3915" s="167"/>
      <c r="BD3915" s="167"/>
    </row>
    <row r="3916" spans="2:86" ht="12" customHeight="1" x14ac:dyDescent="0.15">
      <c r="B3916" s="1058"/>
      <c r="C3916" s="1063"/>
      <c r="D3916" s="1061"/>
      <c r="E3916" s="1061"/>
      <c r="F3916" s="1061"/>
      <c r="G3916" s="1061"/>
      <c r="H3916" s="1061"/>
      <c r="I3916" s="1061"/>
      <c r="J3916" s="1062"/>
      <c r="K3916" s="192">
        <v>5</v>
      </c>
      <c r="L3916" s="1038" t="s">
        <v>331</v>
      </c>
      <c r="M3916" s="1039"/>
      <c r="N3916" s="1038" t="s">
        <v>354</v>
      </c>
      <c r="O3916" s="1039"/>
      <c r="P3916" s="1034" t="s">
        <v>332</v>
      </c>
      <c r="Q3916" s="1036"/>
      <c r="R3916" s="408" t="s">
        <v>532</v>
      </c>
      <c r="S3916" s="408"/>
      <c r="T3916" s="408"/>
      <c r="U3916" s="1034" t="s">
        <v>1648</v>
      </c>
      <c r="V3916" s="1036"/>
      <c r="W3916" s="1034" t="s">
        <v>551</v>
      </c>
      <c r="X3916" s="1035"/>
      <c r="Y3916" s="286"/>
      <c r="Z3916" s="286"/>
      <c r="AA3916" s="286"/>
      <c r="AB3916" s="286"/>
      <c r="AC3916" s="223"/>
      <c r="AD3916" s="223"/>
      <c r="AE3916" s="223"/>
      <c r="AF3916" s="223"/>
      <c r="AG3916" s="223"/>
      <c r="AH3916" s="223"/>
      <c r="AI3916" s="223"/>
      <c r="AJ3916" s="223"/>
      <c r="AK3916" s="1052"/>
      <c r="AL3916" s="1053"/>
      <c r="AM3916" s="1053"/>
      <c r="AN3916" s="1054"/>
      <c r="AO3916" s="1055"/>
      <c r="AP3916" s="3"/>
      <c r="AQ3916" s="222">
        <f t="shared" si="1817"/>
        <v>2</v>
      </c>
      <c r="AV3916" s="167"/>
      <c r="AW3916" s="167"/>
      <c r="AX3916" s="167"/>
      <c r="AY3916" s="167"/>
      <c r="AZ3916" s="167"/>
      <c r="BA3916" s="167"/>
      <c r="BB3916" s="167"/>
      <c r="BC3916" s="167"/>
      <c r="BD3916" s="167"/>
    </row>
    <row r="3917" spans="2:86" ht="12" customHeight="1" x14ac:dyDescent="0.15">
      <c r="B3917" s="1058"/>
      <c r="C3917" s="1063"/>
      <c r="D3917" s="1061"/>
      <c r="E3917" s="1061"/>
      <c r="F3917" s="1061"/>
      <c r="G3917" s="1061"/>
      <c r="H3917" s="1061"/>
      <c r="I3917" s="1061"/>
      <c r="J3917" s="1062"/>
      <c r="K3917" s="192"/>
      <c r="L3917" s="1038"/>
      <c r="M3917" s="1039"/>
      <c r="N3917" s="1038"/>
      <c r="O3917" s="1039"/>
      <c r="P3917" s="1034"/>
      <c r="Q3917" s="1036"/>
      <c r="R3917" s="408"/>
      <c r="S3917" s="408"/>
      <c r="T3917" s="408"/>
      <c r="U3917" s="1034"/>
      <c r="V3917" s="1036"/>
      <c r="W3917" s="1034"/>
      <c r="X3917" s="1035"/>
      <c r="Y3917" s="286"/>
      <c r="Z3917" s="286"/>
      <c r="AA3917" s="286"/>
      <c r="AB3917" s="286"/>
      <c r="AC3917" s="223"/>
      <c r="AD3917" s="223"/>
      <c r="AE3917" s="223"/>
      <c r="AF3917" s="223"/>
      <c r="AG3917" s="223"/>
      <c r="AH3917" s="223"/>
      <c r="AI3917" s="223"/>
      <c r="AJ3917" s="223"/>
      <c r="AK3917" s="1052"/>
      <c r="AL3917" s="1053"/>
      <c r="AM3917" s="1053"/>
      <c r="AN3917" s="1054"/>
      <c r="AO3917" s="1055"/>
      <c r="AP3917" s="3"/>
      <c r="AQ3917" s="222">
        <f t="shared" si="1817"/>
        <v>1</v>
      </c>
      <c r="AV3917" s="167"/>
      <c r="AW3917" s="167"/>
      <c r="AX3917" s="167"/>
      <c r="AY3917" s="167"/>
      <c r="AZ3917" s="167"/>
      <c r="BA3917" s="167"/>
      <c r="BB3917" s="167"/>
      <c r="BC3917" s="167"/>
      <c r="BD3917" s="167"/>
    </row>
    <row r="3918" spans="2:86" s="162" customFormat="1" ht="12" customHeight="1" x14ac:dyDescent="0.15">
      <c r="B3918" s="1058"/>
      <c r="C3918" s="1063"/>
      <c r="D3918" s="1061"/>
      <c r="E3918" s="1061"/>
      <c r="F3918" s="1061"/>
      <c r="G3918" s="1061"/>
      <c r="H3918" s="1061"/>
      <c r="I3918" s="1061"/>
      <c r="J3918" s="1062"/>
      <c r="K3918" s="192"/>
      <c r="L3918" s="1038"/>
      <c r="M3918" s="1039"/>
      <c r="N3918" s="1038"/>
      <c r="O3918" s="1039"/>
      <c r="P3918" s="1034"/>
      <c r="Q3918" s="1036"/>
      <c r="R3918" s="408"/>
      <c r="S3918" s="408"/>
      <c r="T3918" s="408"/>
      <c r="U3918" s="1034"/>
      <c r="V3918" s="1036"/>
      <c r="W3918" s="1034"/>
      <c r="X3918" s="1035"/>
      <c r="Y3918" s="286"/>
      <c r="Z3918" s="286"/>
      <c r="AA3918" s="286"/>
      <c r="AB3918" s="286"/>
      <c r="AC3918" s="223"/>
      <c r="AD3918" s="223"/>
      <c r="AE3918" s="223"/>
      <c r="AF3918" s="223"/>
      <c r="AG3918" s="223"/>
      <c r="AH3918" s="223"/>
      <c r="AI3918" s="223"/>
      <c r="AJ3918" s="223"/>
      <c r="AK3918" s="1034"/>
      <c r="AL3918" s="1035"/>
      <c r="AM3918" s="1035"/>
      <c r="AN3918" s="788"/>
      <c r="AO3918" s="789"/>
      <c r="AP3918" s="3"/>
      <c r="AQ3918" s="222">
        <f t="shared" si="1817"/>
        <v>1</v>
      </c>
    </row>
    <row r="3919" spans="2:86" s="162" customFormat="1" ht="12" customHeight="1" x14ac:dyDescent="0.15">
      <c r="B3919" s="1058"/>
      <c r="C3919" s="1063"/>
      <c r="D3919" s="1061"/>
      <c r="E3919" s="1061"/>
      <c r="F3919" s="1061"/>
      <c r="G3919" s="1061"/>
      <c r="H3919" s="1061"/>
      <c r="I3919" s="1061"/>
      <c r="J3919" s="1062"/>
      <c r="K3919" s="192"/>
      <c r="L3919" s="1038"/>
      <c r="M3919" s="1039"/>
      <c r="N3919" s="1038"/>
      <c r="O3919" s="1039"/>
      <c r="P3919" s="1034"/>
      <c r="Q3919" s="1036"/>
      <c r="R3919" s="408"/>
      <c r="S3919" s="408"/>
      <c r="T3919" s="408"/>
      <c r="U3919" s="1034"/>
      <c r="V3919" s="1036"/>
      <c r="W3919" s="1034"/>
      <c r="X3919" s="1035"/>
      <c r="Y3919" s="286"/>
      <c r="Z3919" s="286"/>
      <c r="AA3919" s="286"/>
      <c r="AB3919" s="286"/>
      <c r="AC3919" s="223"/>
      <c r="AD3919" s="223"/>
      <c r="AE3919" s="223"/>
      <c r="AF3919" s="223"/>
      <c r="AG3919" s="223"/>
      <c r="AH3919" s="223"/>
      <c r="AI3919" s="223"/>
      <c r="AJ3919" s="223"/>
      <c r="AK3919" s="1034"/>
      <c r="AL3919" s="1035"/>
      <c r="AM3919" s="1035"/>
      <c r="AN3919" s="788"/>
      <c r="AO3919" s="789"/>
      <c r="AP3919" s="3"/>
      <c r="AQ3919" s="222">
        <f t="shared" si="1817"/>
        <v>1</v>
      </c>
    </row>
    <row r="3920" spans="2:86" s="162" customFormat="1" ht="12" customHeight="1" x14ac:dyDescent="0.15">
      <c r="B3920" s="1058"/>
      <c r="C3920" s="1063"/>
      <c r="D3920" s="1061"/>
      <c r="E3920" s="1061"/>
      <c r="F3920" s="1061"/>
      <c r="G3920" s="1061"/>
      <c r="H3920" s="1061"/>
      <c r="I3920" s="1061"/>
      <c r="J3920" s="1062"/>
      <c r="K3920" s="192"/>
      <c r="L3920" s="1038"/>
      <c r="M3920" s="1039"/>
      <c r="N3920" s="1038"/>
      <c r="O3920" s="1039"/>
      <c r="P3920" s="1034"/>
      <c r="Q3920" s="1036"/>
      <c r="R3920" s="408"/>
      <c r="S3920" s="408"/>
      <c r="T3920" s="408"/>
      <c r="U3920" s="1034"/>
      <c r="V3920" s="1036"/>
      <c r="W3920" s="1034"/>
      <c r="X3920" s="1035"/>
      <c r="Y3920" s="286"/>
      <c r="Z3920" s="286"/>
      <c r="AA3920" s="286"/>
      <c r="AB3920" s="286"/>
      <c r="AC3920" s="223"/>
      <c r="AD3920" s="223"/>
      <c r="AE3920" s="223"/>
      <c r="AF3920" s="223"/>
      <c r="AG3920" s="223"/>
      <c r="AH3920" s="223"/>
      <c r="AI3920" s="223"/>
      <c r="AJ3920" s="223"/>
      <c r="AK3920" s="1034"/>
      <c r="AL3920" s="1035"/>
      <c r="AM3920" s="1035"/>
      <c r="AN3920" s="788"/>
      <c r="AO3920" s="789"/>
      <c r="AP3920" s="3"/>
      <c r="AQ3920" s="222">
        <f t="shared" si="1817"/>
        <v>1</v>
      </c>
    </row>
    <row r="3921" spans="2:46" s="162" customFormat="1" ht="12" customHeight="1" x14ac:dyDescent="0.15">
      <c r="B3921" s="1058"/>
      <c r="C3921" s="1063"/>
      <c r="D3921" s="1061"/>
      <c r="E3921" s="1061"/>
      <c r="F3921" s="1061"/>
      <c r="G3921" s="1061"/>
      <c r="H3921" s="1061"/>
      <c r="I3921" s="1061"/>
      <c r="J3921" s="1062"/>
      <c r="K3921" s="192"/>
      <c r="L3921" s="1038"/>
      <c r="M3921" s="1039"/>
      <c r="N3921" s="1038"/>
      <c r="O3921" s="1039"/>
      <c r="P3921" s="1034"/>
      <c r="Q3921" s="1036"/>
      <c r="R3921" s="408"/>
      <c r="S3921" s="408"/>
      <c r="T3921" s="408"/>
      <c r="U3921" s="1034"/>
      <c r="V3921" s="1036"/>
      <c r="W3921" s="1034"/>
      <c r="X3921" s="1035"/>
      <c r="Y3921" s="286"/>
      <c r="Z3921" s="286"/>
      <c r="AA3921" s="286"/>
      <c r="AB3921" s="286"/>
      <c r="AC3921" s="223"/>
      <c r="AD3921" s="223"/>
      <c r="AE3921" s="223"/>
      <c r="AF3921" s="223"/>
      <c r="AG3921" s="223"/>
      <c r="AH3921" s="223"/>
      <c r="AI3921" s="223"/>
      <c r="AJ3921" s="223"/>
      <c r="AK3921" s="1034"/>
      <c r="AL3921" s="1035"/>
      <c r="AM3921" s="1035"/>
      <c r="AN3921" s="788"/>
      <c r="AO3921" s="789"/>
      <c r="AP3921" s="3"/>
      <c r="AQ3921" s="222">
        <f t="shared" si="1817"/>
        <v>1</v>
      </c>
    </row>
    <row r="3922" spans="2:46" s="162" customFormat="1" ht="12" customHeight="1" x14ac:dyDescent="0.15">
      <c r="B3922" s="1058"/>
      <c r="C3922" s="1063"/>
      <c r="D3922" s="1061"/>
      <c r="E3922" s="1061"/>
      <c r="F3922" s="1061"/>
      <c r="G3922" s="1061"/>
      <c r="H3922" s="1061"/>
      <c r="I3922" s="1061"/>
      <c r="J3922" s="1062"/>
      <c r="K3922" s="192"/>
      <c r="L3922" s="1038"/>
      <c r="M3922" s="1039"/>
      <c r="N3922" s="1038"/>
      <c r="O3922" s="1039"/>
      <c r="P3922" s="1034"/>
      <c r="Q3922" s="1036"/>
      <c r="R3922" s="408"/>
      <c r="S3922" s="408"/>
      <c r="T3922" s="408"/>
      <c r="U3922" s="1034"/>
      <c r="V3922" s="1036"/>
      <c r="W3922" s="1034"/>
      <c r="X3922" s="1035"/>
      <c r="Y3922" s="286"/>
      <c r="Z3922" s="286"/>
      <c r="AA3922" s="286"/>
      <c r="AB3922" s="286"/>
      <c r="AC3922" s="223"/>
      <c r="AD3922" s="223"/>
      <c r="AE3922" s="223"/>
      <c r="AF3922" s="223"/>
      <c r="AG3922" s="223"/>
      <c r="AH3922" s="223"/>
      <c r="AI3922" s="223"/>
      <c r="AJ3922" s="223"/>
      <c r="AK3922" s="1034"/>
      <c r="AL3922" s="1035"/>
      <c r="AM3922" s="1035"/>
      <c r="AN3922" s="788"/>
      <c r="AO3922" s="789"/>
      <c r="AP3922" s="3"/>
      <c r="AQ3922" s="222">
        <f t="shared" si="1817"/>
        <v>1</v>
      </c>
    </row>
    <row r="3923" spans="2:46" s="162" customFormat="1" ht="12" customHeight="1" x14ac:dyDescent="0.15">
      <c r="B3923" s="1058"/>
      <c r="C3923" s="1063"/>
      <c r="D3923" s="1061"/>
      <c r="E3923" s="1061"/>
      <c r="F3923" s="1061"/>
      <c r="G3923" s="1061"/>
      <c r="H3923" s="1061"/>
      <c r="I3923" s="1061"/>
      <c r="J3923" s="1062"/>
      <c r="K3923" s="192"/>
      <c r="L3923" s="1038"/>
      <c r="M3923" s="1039"/>
      <c r="N3923" s="1038"/>
      <c r="O3923" s="1039"/>
      <c r="P3923" s="1034"/>
      <c r="Q3923" s="1036"/>
      <c r="R3923" s="408"/>
      <c r="S3923" s="408"/>
      <c r="T3923" s="408"/>
      <c r="U3923" s="1034"/>
      <c r="V3923" s="1036"/>
      <c r="W3923" s="1034"/>
      <c r="X3923" s="1035"/>
      <c r="Y3923" s="286"/>
      <c r="Z3923" s="286"/>
      <c r="AA3923" s="286"/>
      <c r="AB3923" s="286"/>
      <c r="AC3923" s="223"/>
      <c r="AD3923" s="223"/>
      <c r="AE3923" s="223"/>
      <c r="AF3923" s="223"/>
      <c r="AG3923" s="223"/>
      <c r="AH3923" s="223"/>
      <c r="AI3923" s="223"/>
      <c r="AJ3923" s="223"/>
      <c r="AK3923" s="1034"/>
      <c r="AL3923" s="1035"/>
      <c r="AM3923" s="1035"/>
      <c r="AN3923" s="788"/>
      <c r="AO3923" s="789"/>
      <c r="AP3923" s="3"/>
      <c r="AQ3923" s="222">
        <f t="shared" si="1817"/>
        <v>1</v>
      </c>
    </row>
    <row r="3924" spans="2:46" s="162" customFormat="1" ht="12" customHeight="1" x14ac:dyDescent="0.15">
      <c r="B3924" s="1058"/>
      <c r="C3924" s="1063"/>
      <c r="D3924" s="1061"/>
      <c r="E3924" s="1061"/>
      <c r="F3924" s="1061"/>
      <c r="G3924" s="1061"/>
      <c r="H3924" s="1061"/>
      <c r="I3924" s="1061"/>
      <c r="J3924" s="1062"/>
      <c r="K3924" s="192"/>
      <c r="L3924" s="1038"/>
      <c r="M3924" s="1039"/>
      <c r="N3924" s="1038"/>
      <c r="O3924" s="1039"/>
      <c r="P3924" s="1034"/>
      <c r="Q3924" s="1036"/>
      <c r="R3924" s="408"/>
      <c r="S3924" s="408"/>
      <c r="T3924" s="408"/>
      <c r="U3924" s="1034"/>
      <c r="V3924" s="1036"/>
      <c r="W3924" s="1034"/>
      <c r="X3924" s="1035"/>
      <c r="Y3924" s="286"/>
      <c r="Z3924" s="286"/>
      <c r="AA3924" s="286"/>
      <c r="AB3924" s="286"/>
      <c r="AC3924" s="223"/>
      <c r="AD3924" s="223"/>
      <c r="AE3924" s="223"/>
      <c r="AF3924" s="223"/>
      <c r="AG3924" s="223"/>
      <c r="AH3924" s="223"/>
      <c r="AI3924" s="223"/>
      <c r="AJ3924" s="223"/>
      <c r="AK3924" s="1034"/>
      <c r="AL3924" s="1035"/>
      <c r="AM3924" s="1035"/>
      <c r="AN3924" s="788"/>
      <c r="AO3924" s="789"/>
      <c r="AP3924" s="3"/>
      <c r="AQ3924" s="222">
        <f t="shared" si="1817"/>
        <v>1</v>
      </c>
    </row>
    <row r="3925" spans="2:46" s="162" customFormat="1" ht="12" customHeight="1" x14ac:dyDescent="0.15">
      <c r="B3925" s="1058"/>
      <c r="C3925" s="1063"/>
      <c r="D3925" s="1061"/>
      <c r="E3925" s="1061"/>
      <c r="F3925" s="1061"/>
      <c r="G3925" s="1061"/>
      <c r="H3925" s="1061"/>
      <c r="I3925" s="1061"/>
      <c r="J3925" s="1062"/>
      <c r="K3925" s="192"/>
      <c r="L3925" s="1038"/>
      <c r="M3925" s="1039"/>
      <c r="N3925" s="1038"/>
      <c r="O3925" s="1039"/>
      <c r="P3925" s="1034"/>
      <c r="Q3925" s="1036"/>
      <c r="R3925" s="408"/>
      <c r="S3925" s="408"/>
      <c r="T3925" s="408"/>
      <c r="U3925" s="1034"/>
      <c r="V3925" s="1036"/>
      <c r="W3925" s="1034"/>
      <c r="X3925" s="1035"/>
      <c r="Y3925" s="286"/>
      <c r="Z3925" s="286"/>
      <c r="AA3925" s="286"/>
      <c r="AB3925" s="286"/>
      <c r="AC3925" s="223"/>
      <c r="AD3925" s="223"/>
      <c r="AE3925" s="223"/>
      <c r="AF3925" s="223"/>
      <c r="AG3925" s="223"/>
      <c r="AH3925" s="223"/>
      <c r="AI3925" s="223"/>
      <c r="AJ3925" s="223"/>
      <c r="AK3925" s="1034"/>
      <c r="AL3925" s="1035"/>
      <c r="AM3925" s="1035"/>
      <c r="AN3925" s="788"/>
      <c r="AO3925" s="789"/>
      <c r="AP3925" s="3"/>
      <c r="AQ3925" s="222">
        <f t="shared" si="1817"/>
        <v>1</v>
      </c>
    </row>
    <row r="3926" spans="2:46" s="162" customFormat="1" ht="12" customHeight="1" x14ac:dyDescent="0.15">
      <c r="B3926" s="1058"/>
      <c r="C3926" s="1063"/>
      <c r="D3926" s="1061"/>
      <c r="E3926" s="1061"/>
      <c r="F3926" s="1061"/>
      <c r="G3926" s="1061"/>
      <c r="H3926" s="1061"/>
      <c r="I3926" s="1061"/>
      <c r="J3926" s="1062"/>
      <c r="K3926" s="192"/>
      <c r="L3926" s="1038"/>
      <c r="M3926" s="1039"/>
      <c r="N3926" s="1038"/>
      <c r="O3926" s="1039"/>
      <c r="P3926" s="1034"/>
      <c r="Q3926" s="1036"/>
      <c r="R3926" s="408"/>
      <c r="S3926" s="408"/>
      <c r="T3926" s="408"/>
      <c r="U3926" s="1034"/>
      <c r="V3926" s="1036"/>
      <c r="W3926" s="1034"/>
      <c r="X3926" s="1035"/>
      <c r="Y3926" s="286"/>
      <c r="Z3926" s="286"/>
      <c r="AA3926" s="286"/>
      <c r="AB3926" s="286"/>
      <c r="AC3926" s="223"/>
      <c r="AD3926" s="223"/>
      <c r="AE3926" s="223"/>
      <c r="AF3926" s="223"/>
      <c r="AG3926" s="223"/>
      <c r="AH3926" s="223"/>
      <c r="AI3926" s="223"/>
      <c r="AJ3926" s="223"/>
      <c r="AK3926" s="1034"/>
      <c r="AL3926" s="1035"/>
      <c r="AM3926" s="1035"/>
      <c r="AN3926" s="788"/>
      <c r="AO3926" s="789"/>
      <c r="AP3926" s="3"/>
      <c r="AQ3926" s="222">
        <f t="shared" si="1817"/>
        <v>1</v>
      </c>
    </row>
    <row r="3927" spans="2:46" s="162" customFormat="1" ht="12" customHeight="1" x14ac:dyDescent="0.15">
      <c r="B3927" s="1058"/>
      <c r="C3927" s="1063"/>
      <c r="D3927" s="1061"/>
      <c r="E3927" s="1061"/>
      <c r="F3927" s="1061"/>
      <c r="G3927" s="1061"/>
      <c r="H3927" s="1061"/>
      <c r="I3927" s="1061"/>
      <c r="J3927" s="1062"/>
      <c r="K3927" s="192"/>
      <c r="L3927" s="1038"/>
      <c r="M3927" s="1039"/>
      <c r="N3927" s="1038"/>
      <c r="O3927" s="1039"/>
      <c r="P3927" s="1034"/>
      <c r="Q3927" s="1036"/>
      <c r="R3927" s="408"/>
      <c r="S3927" s="408"/>
      <c r="T3927" s="408"/>
      <c r="U3927" s="1034"/>
      <c r="V3927" s="1036"/>
      <c r="W3927" s="1034"/>
      <c r="X3927" s="1035"/>
      <c r="Y3927" s="286"/>
      <c r="Z3927" s="286"/>
      <c r="AA3927" s="286"/>
      <c r="AB3927" s="286"/>
      <c r="AC3927" s="223"/>
      <c r="AD3927" s="223"/>
      <c r="AE3927" s="223"/>
      <c r="AF3927" s="223"/>
      <c r="AG3927" s="223"/>
      <c r="AH3927" s="223"/>
      <c r="AI3927" s="223"/>
      <c r="AJ3927" s="223"/>
      <c r="AK3927" s="1034"/>
      <c r="AL3927" s="1035"/>
      <c r="AM3927" s="1035"/>
      <c r="AN3927" s="788"/>
      <c r="AO3927" s="789"/>
      <c r="AP3927" s="3"/>
      <c r="AQ3927" s="222">
        <f t="shared" si="1817"/>
        <v>1</v>
      </c>
    </row>
    <row r="3928" spans="2:46" s="162" customFormat="1" ht="12" customHeight="1" x14ac:dyDescent="0.15">
      <c r="B3928" s="1058"/>
      <c r="C3928" s="1063"/>
      <c r="D3928" s="1061"/>
      <c r="E3928" s="1061"/>
      <c r="F3928" s="1061"/>
      <c r="G3928" s="1061"/>
      <c r="H3928" s="1061"/>
      <c r="I3928" s="1061"/>
      <c r="J3928" s="1062"/>
      <c r="K3928" s="192"/>
      <c r="L3928" s="1038"/>
      <c r="M3928" s="1039"/>
      <c r="N3928" s="1038"/>
      <c r="O3928" s="1039"/>
      <c r="P3928" s="1034"/>
      <c r="Q3928" s="1036"/>
      <c r="R3928" s="408"/>
      <c r="S3928" s="408"/>
      <c r="T3928" s="408"/>
      <c r="U3928" s="1034"/>
      <c r="V3928" s="1036"/>
      <c r="W3928" s="1034"/>
      <c r="X3928" s="1035"/>
      <c r="Y3928" s="286"/>
      <c r="Z3928" s="286"/>
      <c r="AA3928" s="286"/>
      <c r="AB3928" s="286"/>
      <c r="AC3928" s="223"/>
      <c r="AD3928" s="223"/>
      <c r="AE3928" s="223"/>
      <c r="AF3928" s="223"/>
      <c r="AG3928" s="223"/>
      <c r="AH3928" s="223"/>
      <c r="AI3928" s="223"/>
      <c r="AJ3928" s="223"/>
      <c r="AK3928" s="1034"/>
      <c r="AL3928" s="1035"/>
      <c r="AM3928" s="1035"/>
      <c r="AN3928" s="788"/>
      <c r="AO3928" s="789"/>
      <c r="AP3928" s="3"/>
      <c r="AQ3928" s="222">
        <f t="shared" si="1817"/>
        <v>1</v>
      </c>
    </row>
    <row r="3929" spans="2:46" s="162" customFormat="1" ht="12" customHeight="1" x14ac:dyDescent="0.15">
      <c r="B3929" s="1058"/>
      <c r="C3929" s="1063"/>
      <c r="D3929" s="1061"/>
      <c r="E3929" s="1061"/>
      <c r="F3929" s="1061"/>
      <c r="G3929" s="1061"/>
      <c r="H3929" s="1061"/>
      <c r="I3929" s="1061"/>
      <c r="J3929" s="1062"/>
      <c r="K3929" s="192"/>
      <c r="L3929" s="1038"/>
      <c r="M3929" s="1039"/>
      <c r="N3929" s="1038"/>
      <c r="O3929" s="1039"/>
      <c r="P3929" s="1034"/>
      <c r="Q3929" s="1036"/>
      <c r="R3929" s="408"/>
      <c r="S3929" s="408"/>
      <c r="T3929" s="408"/>
      <c r="U3929" s="1034"/>
      <c r="V3929" s="1036"/>
      <c r="W3929" s="1034"/>
      <c r="X3929" s="1035"/>
      <c r="Y3929" s="286"/>
      <c r="Z3929" s="286"/>
      <c r="AA3929" s="286"/>
      <c r="AB3929" s="286"/>
      <c r="AC3929" s="223"/>
      <c r="AD3929" s="223"/>
      <c r="AE3929" s="223"/>
      <c r="AF3929" s="223"/>
      <c r="AG3929" s="223"/>
      <c r="AH3929" s="223"/>
      <c r="AI3929" s="223"/>
      <c r="AJ3929" s="223"/>
      <c r="AK3929" s="1034"/>
      <c r="AL3929" s="1035"/>
      <c r="AM3929" s="1035"/>
      <c r="AN3929" s="788"/>
      <c r="AO3929" s="789"/>
      <c r="AP3929" s="3"/>
      <c r="AQ3929" s="222">
        <f t="shared" si="1817"/>
        <v>1</v>
      </c>
    </row>
    <row r="3930" spans="2:46" s="162" customFormat="1" ht="12" customHeight="1" x14ac:dyDescent="0.15">
      <c r="B3930" s="1058"/>
      <c r="C3930" s="1063"/>
      <c r="D3930" s="1061"/>
      <c r="E3930" s="1061"/>
      <c r="F3930" s="1061"/>
      <c r="G3930" s="1061"/>
      <c r="H3930" s="1061"/>
      <c r="I3930" s="1061"/>
      <c r="J3930" s="1062"/>
      <c r="K3930" s="192"/>
      <c r="L3930" s="1038"/>
      <c r="M3930" s="1039"/>
      <c r="N3930" s="1038"/>
      <c r="O3930" s="1039"/>
      <c r="P3930" s="1034"/>
      <c r="Q3930" s="1036"/>
      <c r="R3930" s="408"/>
      <c r="S3930" s="408"/>
      <c r="T3930" s="408"/>
      <c r="U3930" s="1034"/>
      <c r="V3930" s="1036"/>
      <c r="W3930" s="1034"/>
      <c r="X3930" s="1035"/>
      <c r="Y3930" s="286"/>
      <c r="Z3930" s="286"/>
      <c r="AA3930" s="286"/>
      <c r="AB3930" s="286"/>
      <c r="AC3930" s="223"/>
      <c r="AD3930" s="223"/>
      <c r="AE3930" s="223"/>
      <c r="AF3930" s="223"/>
      <c r="AG3930" s="223"/>
      <c r="AH3930" s="223"/>
      <c r="AI3930" s="223"/>
      <c r="AJ3930" s="223"/>
      <c r="AK3930" s="1034"/>
      <c r="AL3930" s="1035"/>
      <c r="AM3930" s="1035"/>
      <c r="AN3930" s="788"/>
      <c r="AO3930" s="789"/>
      <c r="AP3930" s="3"/>
      <c r="AQ3930" s="222">
        <f t="shared" si="1817"/>
        <v>1</v>
      </c>
    </row>
    <row r="3931" spans="2:46" s="162" customFormat="1" ht="12" customHeight="1" x14ac:dyDescent="0.15">
      <c r="B3931" s="1058"/>
      <c r="C3931" s="1063"/>
      <c r="D3931" s="1061"/>
      <c r="E3931" s="1061"/>
      <c r="F3931" s="1061"/>
      <c r="G3931" s="1061"/>
      <c r="H3931" s="1061"/>
      <c r="I3931" s="1061"/>
      <c r="J3931" s="1062"/>
      <c r="K3931" s="192"/>
      <c r="L3931" s="1038"/>
      <c r="M3931" s="1039"/>
      <c r="N3931" s="1038"/>
      <c r="O3931" s="1039"/>
      <c r="P3931" s="1034"/>
      <c r="Q3931" s="1036"/>
      <c r="R3931" s="408"/>
      <c r="S3931" s="408"/>
      <c r="T3931" s="408"/>
      <c r="U3931" s="1034"/>
      <c r="V3931" s="1036"/>
      <c r="W3931" s="1034"/>
      <c r="X3931" s="1035"/>
      <c r="Y3931" s="286"/>
      <c r="Z3931" s="286"/>
      <c r="AA3931" s="286"/>
      <c r="AB3931" s="286"/>
      <c r="AC3931" s="223"/>
      <c r="AD3931" s="223"/>
      <c r="AE3931" s="223"/>
      <c r="AF3931" s="223"/>
      <c r="AG3931" s="223"/>
      <c r="AH3931" s="223"/>
      <c r="AI3931" s="223"/>
      <c r="AJ3931" s="223"/>
      <c r="AK3931" s="1034"/>
      <c r="AL3931" s="1035"/>
      <c r="AM3931" s="1035"/>
      <c r="AN3931" s="788"/>
      <c r="AO3931" s="789"/>
      <c r="AP3931" s="3"/>
      <c r="AQ3931" s="222">
        <f t="shared" si="1817"/>
        <v>1</v>
      </c>
    </row>
    <row r="3932" spans="2:46" s="162" customFormat="1" ht="12" customHeight="1" x14ac:dyDescent="0.15">
      <c r="B3932" s="1058"/>
      <c r="C3932" s="1063"/>
      <c r="D3932" s="1061"/>
      <c r="E3932" s="1061"/>
      <c r="F3932" s="1061"/>
      <c r="G3932" s="1061"/>
      <c r="H3932" s="1061"/>
      <c r="I3932" s="1061"/>
      <c r="J3932" s="1062"/>
      <c r="K3932" s="1016" t="s">
        <v>216</v>
      </c>
      <c r="L3932" s="1016" t="s">
        <v>215</v>
      </c>
      <c r="M3932" s="1016"/>
      <c r="N3932" s="1016"/>
      <c r="O3932" s="1016"/>
      <c r="P3932" s="1016"/>
      <c r="Q3932" s="1016"/>
      <c r="R3932" s="1016"/>
      <c r="S3932" s="1016"/>
      <c r="T3932" s="1016"/>
      <c r="U3932" s="1016"/>
      <c r="V3932" s="1016"/>
      <c r="W3932" s="1016"/>
      <c r="X3932" s="1016"/>
      <c r="Y3932" s="1040" t="s">
        <v>466</v>
      </c>
      <c r="Z3932" s="1041"/>
      <c r="AA3932" s="1041"/>
      <c r="AB3932" s="1042"/>
      <c r="AC3932" s="224">
        <f t="shared" ref="AC3932:AJ3932" si="1818">SUM(AC3912:AC3931)</f>
        <v>0</v>
      </c>
      <c r="AD3932" s="224">
        <f t="shared" si="1818"/>
        <v>0</v>
      </c>
      <c r="AE3932" s="224">
        <f t="shared" si="1818"/>
        <v>0</v>
      </c>
      <c r="AF3932" s="224">
        <f t="shared" si="1818"/>
        <v>0.19500000000000001</v>
      </c>
      <c r="AG3932" s="224">
        <f t="shared" si="1818"/>
        <v>0</v>
      </c>
      <c r="AH3932" s="224">
        <f t="shared" si="1818"/>
        <v>0</v>
      </c>
      <c r="AI3932" s="224">
        <f t="shared" si="1818"/>
        <v>0</v>
      </c>
      <c r="AJ3932" s="224">
        <f t="shared" si="1818"/>
        <v>0.1</v>
      </c>
      <c r="AK3932" s="1040" t="s">
        <v>214</v>
      </c>
      <c r="AL3932" s="1041"/>
      <c r="AM3932" s="1041"/>
      <c r="AN3932" s="788"/>
      <c r="AO3932" s="789"/>
      <c r="AP3932" s="3"/>
    </row>
    <row r="3933" spans="2:46" s="162" customFormat="1" ht="12" customHeight="1" x14ac:dyDescent="0.15">
      <c r="B3933" s="1058"/>
      <c r="C3933" s="1063"/>
      <c r="D3933" s="1061"/>
      <c r="E3933" s="1061"/>
      <c r="F3933" s="1061"/>
      <c r="G3933" s="1061"/>
      <c r="H3933" s="1061"/>
      <c r="I3933" s="1061"/>
      <c r="J3933" s="1062"/>
      <c r="K3933" s="1016"/>
      <c r="L3933" s="1016" t="s">
        <v>467</v>
      </c>
      <c r="M3933" s="1016"/>
      <c r="N3933" s="1016"/>
      <c r="O3933" s="1016" t="s">
        <v>213</v>
      </c>
      <c r="P3933" s="1016"/>
      <c r="Q3933" s="1016"/>
      <c r="R3933" s="1016"/>
      <c r="S3933" s="1016"/>
      <c r="T3933" s="1016"/>
      <c r="U3933" s="1016"/>
      <c r="V3933" s="1016"/>
      <c r="W3933" s="1016"/>
      <c r="X3933" s="1016"/>
      <c r="Y3933" s="193">
        <f>COUNTIF(Y3912:Y3931,"○")</f>
        <v>0</v>
      </c>
      <c r="Z3933" s="193">
        <f>COUNTIF(Z3912:Z3931,"○")</f>
        <v>0</v>
      </c>
      <c r="AA3933" s="193">
        <f>COUNTIF(AA3912:AA3931,"○")</f>
        <v>0</v>
      </c>
      <c r="AB3933" s="193">
        <f>COUNTIF(AB3912:AB3931,"○")</f>
        <v>0</v>
      </c>
      <c r="AC3933" s="193">
        <f t="shared" ref="AC3933:AJ3933" si="1819">COUNT(AC3912:AC3931)</f>
        <v>0</v>
      </c>
      <c r="AD3933" s="193">
        <f t="shared" si="1819"/>
        <v>0</v>
      </c>
      <c r="AE3933" s="193">
        <f t="shared" si="1819"/>
        <v>0</v>
      </c>
      <c r="AF3933" s="193">
        <f t="shared" si="1819"/>
        <v>1</v>
      </c>
      <c r="AG3933" s="193">
        <f t="shared" si="1819"/>
        <v>0</v>
      </c>
      <c r="AH3933" s="193">
        <f t="shared" si="1819"/>
        <v>0</v>
      </c>
      <c r="AI3933" s="193">
        <f t="shared" si="1819"/>
        <v>0</v>
      </c>
      <c r="AJ3933" s="193">
        <f t="shared" si="1819"/>
        <v>1</v>
      </c>
      <c r="AK3933" s="1043"/>
      <c r="AL3933" s="1044"/>
      <c r="AM3933" s="1044"/>
      <c r="AN3933" s="1044"/>
      <c r="AO3933" s="1045"/>
      <c r="AP3933" s="3"/>
    </row>
    <row r="3934" spans="2:46" ht="12" customHeight="1" x14ac:dyDescent="0.15">
      <c r="B3934" s="1058"/>
      <c r="C3934" s="1063"/>
      <c r="D3934" s="1061"/>
      <c r="E3934" s="1061"/>
      <c r="F3934" s="1061"/>
      <c r="G3934" s="1061"/>
      <c r="H3934" s="1061"/>
      <c r="I3934" s="1061"/>
      <c r="J3934" s="1062"/>
      <c r="K3934" s="1016"/>
      <c r="L3934" s="1016"/>
      <c r="M3934" s="1016"/>
      <c r="N3934" s="1016"/>
      <c r="O3934" s="1016" t="s">
        <v>468</v>
      </c>
      <c r="P3934" s="1016"/>
      <c r="Q3934" s="1016"/>
      <c r="R3934" s="1016"/>
      <c r="S3934" s="1016"/>
      <c r="T3934" s="1016"/>
      <c r="U3934" s="1016"/>
      <c r="V3934" s="1016"/>
      <c r="W3934" s="1016"/>
      <c r="X3934" s="1016"/>
      <c r="Y3934" s="1034" t="str">
        <f>IF(Y3933&gt;0,"Ⅳ",IF(Z3933&gt;0,"Ⅲ",IF(AA3933&gt;0,"Ⅱa",IF(AB3933&gt;0,"Ⅱb","Ⅰ"))))</f>
        <v>Ⅰ</v>
      </c>
      <c r="Z3934" s="1035"/>
      <c r="AA3934" s="1035"/>
      <c r="AB3934" s="1036"/>
      <c r="AC3934" s="1034" t="str">
        <f>IF(AC3933&gt;0,"Ⅳ",IF(AD3933&gt;0,"Ⅲ",IF(AE3933&gt;0,"Ⅱa",IF(AF3933&gt;0,"Ⅱb","Ⅰ"))))</f>
        <v>Ⅱb</v>
      </c>
      <c r="AD3934" s="1035"/>
      <c r="AE3934" s="1035"/>
      <c r="AF3934" s="1036"/>
      <c r="AG3934" s="1034" t="str">
        <f>IF(AG3933&gt;0,"Ⅳ",IF(AH3933&gt;0,"Ⅲ",IF(AI3933&gt;0,"Ⅱa",IF(AJ3933&gt;0,"Ⅱb","Ⅰ"))))</f>
        <v>Ⅱb</v>
      </c>
      <c r="AH3934" s="1035"/>
      <c r="AI3934" s="1035"/>
      <c r="AJ3934" s="1036"/>
      <c r="AK3934" s="1046"/>
      <c r="AL3934" s="1047"/>
      <c r="AM3934" s="1047"/>
      <c r="AN3934" s="1047"/>
      <c r="AO3934" s="1048"/>
      <c r="AP3934" s="3"/>
      <c r="AQ3934" s="282" t="s">
        <v>312</v>
      </c>
      <c r="AR3934" s="282" t="s">
        <v>313</v>
      </c>
      <c r="AS3934" s="699" t="s">
        <v>316</v>
      </c>
      <c r="AT3934" s="1026"/>
    </row>
    <row r="3935" spans="2:46" ht="12" customHeight="1" x14ac:dyDescent="0.15">
      <c r="B3935" s="1058"/>
      <c r="C3935" s="1063"/>
      <c r="D3935" s="1061"/>
      <c r="E3935" s="1061"/>
      <c r="F3935" s="1061"/>
      <c r="G3935" s="1061"/>
      <c r="H3935" s="1061"/>
      <c r="I3935" s="1061"/>
      <c r="J3935" s="1062"/>
      <c r="K3935" s="1016"/>
      <c r="L3935" s="1016" t="s">
        <v>469</v>
      </c>
      <c r="M3935" s="1016"/>
      <c r="N3935" s="1016"/>
      <c r="O3935" s="1016" t="s">
        <v>212</v>
      </c>
      <c r="P3935" s="1016"/>
      <c r="Q3935" s="1016"/>
      <c r="R3935" s="1016"/>
      <c r="S3935" s="1016"/>
      <c r="T3935" s="1016"/>
      <c r="U3935" s="1016"/>
      <c r="V3935" s="1016"/>
      <c r="W3935" s="1016"/>
      <c r="X3935" s="1016"/>
      <c r="Y3935" s="187" t="s">
        <v>32</v>
      </c>
      <c r="Z3935" s="187" t="s">
        <v>33</v>
      </c>
      <c r="AA3935" s="1027" t="s">
        <v>34</v>
      </c>
      <c r="AB3935" s="1027"/>
      <c r="AC3935" s="187" t="s">
        <v>32</v>
      </c>
      <c r="AD3935" s="187" t="s">
        <v>33</v>
      </c>
      <c r="AE3935" s="1027" t="s">
        <v>34</v>
      </c>
      <c r="AF3935" s="1027"/>
      <c r="AG3935" s="187" t="s">
        <v>32</v>
      </c>
      <c r="AH3935" s="187" t="s">
        <v>33</v>
      </c>
      <c r="AI3935" s="1027" t="s">
        <v>34</v>
      </c>
      <c r="AJ3935" s="1027"/>
      <c r="AK3935" s="1046"/>
      <c r="AL3935" s="1047"/>
      <c r="AM3935" s="1047"/>
      <c r="AN3935" s="1047"/>
      <c r="AO3935" s="1048"/>
      <c r="AP3935" s="3"/>
      <c r="AQ3935" s="1028">
        <f>+Y3933+Z3933</f>
        <v>0</v>
      </c>
      <c r="AR3935" s="1029"/>
      <c r="AS3935" s="1028">
        <f>+AA3933+AB3933</f>
        <v>0</v>
      </c>
      <c r="AT3935" s="1029"/>
    </row>
    <row r="3936" spans="2:46" ht="12" customHeight="1" x14ac:dyDescent="0.15">
      <c r="B3936" s="1058"/>
      <c r="C3936" s="1063"/>
      <c r="D3936" s="1061"/>
      <c r="E3936" s="1061"/>
      <c r="F3936" s="1061"/>
      <c r="G3936" s="1061"/>
      <c r="H3936" s="1061"/>
      <c r="I3936" s="1061"/>
      <c r="J3936" s="1062"/>
      <c r="K3936" s="1016"/>
      <c r="L3936" s="1016"/>
      <c r="M3936" s="1016"/>
      <c r="N3936" s="1016"/>
      <c r="O3936" s="1016" t="s">
        <v>470</v>
      </c>
      <c r="P3936" s="1016"/>
      <c r="Q3936" s="1016"/>
      <c r="R3936" s="1016"/>
      <c r="S3936" s="1016"/>
      <c r="T3936" s="1016"/>
      <c r="U3936" s="1016"/>
      <c r="V3936" s="1016"/>
      <c r="W3936" s="1016"/>
      <c r="X3936" s="1016"/>
      <c r="Y3936" s="193" t="str">
        <f>IF(Y3933=0,"",1)</f>
        <v/>
      </c>
      <c r="Z3936" s="193" t="str">
        <f>IF(Z3933=0,"",1)</f>
        <v/>
      </c>
      <c r="AA3936" s="1030" t="str">
        <f>IF(AQ3935=1,"",IF(AS3935&gt;0,1,""))</f>
        <v/>
      </c>
      <c r="AB3936" s="1031"/>
      <c r="AC3936" s="193">
        <f>+AC3933</f>
        <v>0</v>
      </c>
      <c r="AD3936" s="193">
        <f>AD3933</f>
        <v>0</v>
      </c>
      <c r="AE3936" s="1030">
        <f>AE3933+AF3933</f>
        <v>1</v>
      </c>
      <c r="AF3936" s="1031"/>
      <c r="AG3936" s="193">
        <f>AG3933</f>
        <v>0</v>
      </c>
      <c r="AH3936" s="193">
        <f>AH3933</f>
        <v>0</v>
      </c>
      <c r="AI3936" s="1030">
        <f>AI3933+AJ3933</f>
        <v>1</v>
      </c>
      <c r="AJ3936" s="1031"/>
      <c r="AK3936" s="1046"/>
      <c r="AL3936" s="1047"/>
      <c r="AM3936" s="1047"/>
      <c r="AN3936" s="1047"/>
      <c r="AO3936" s="1048"/>
      <c r="AP3936" s="3"/>
      <c r="AQ3936" s="197">
        <f>+Y3933+AC3936+AG3936</f>
        <v>0</v>
      </c>
      <c r="AR3936" s="197">
        <f>+Z3933+AD3936+AH3936</f>
        <v>0</v>
      </c>
      <c r="AS3936" s="1032">
        <f>+AS3935+AE3936+AI3936</f>
        <v>2</v>
      </c>
      <c r="AT3936" s="1033"/>
    </row>
    <row r="3937" spans="2:86" ht="12" customHeight="1" x14ac:dyDescent="0.15">
      <c r="B3937" s="1058"/>
      <c r="C3937" s="1063"/>
      <c r="D3937" s="1061"/>
      <c r="E3937" s="1061"/>
      <c r="F3937" s="1061"/>
      <c r="G3937" s="1061"/>
      <c r="H3937" s="1061"/>
      <c r="I3937" s="1061"/>
      <c r="J3937" s="1062"/>
      <c r="K3937" s="1016"/>
      <c r="L3937" s="1016"/>
      <c r="M3937" s="1016"/>
      <c r="N3937" s="1016"/>
      <c r="O3937" s="1016" t="s">
        <v>471</v>
      </c>
      <c r="P3937" s="1016"/>
      <c r="Q3937" s="1016"/>
      <c r="R3937" s="1016"/>
      <c r="S3937" s="1016"/>
      <c r="T3937" s="1016"/>
      <c r="U3937" s="1016"/>
      <c r="V3937" s="1016"/>
      <c r="W3937" s="1016"/>
      <c r="X3937" s="1016"/>
      <c r="Y3937" s="1034" t="s">
        <v>875</v>
      </c>
      <c r="Z3937" s="1035"/>
      <c r="AA3937" s="1035"/>
      <c r="AB3937" s="1036"/>
      <c r="AC3937" s="1034" t="str">
        <f>IF(AC3936&gt;0,"Ⅳ",IF(AD3936&gt;0,"Ⅲ",IF(AE3936&gt;0,"Ⅱ","Ⅰ")))</f>
        <v>Ⅱ</v>
      </c>
      <c r="AD3937" s="1035"/>
      <c r="AE3937" s="1035"/>
      <c r="AF3937" s="1036"/>
      <c r="AG3937" s="1034" t="str">
        <f>IF(AG3936&gt;0,"Ⅳ",IF(AH3936&gt;0,"Ⅲ",IF(AI3936&gt;0,"Ⅱ","Ⅰ")))</f>
        <v>Ⅱ</v>
      </c>
      <c r="AH3937" s="1035"/>
      <c r="AI3937" s="1035"/>
      <c r="AJ3937" s="1036"/>
      <c r="AK3937" s="1046"/>
      <c r="AL3937" s="1047"/>
      <c r="AM3937" s="1047"/>
      <c r="AN3937" s="1047"/>
      <c r="AO3937" s="1048"/>
      <c r="AP3937" s="3"/>
      <c r="AQ3937" s="1037" t="str">
        <f>IF(AQ3936&gt;0,"Ⅳ",IF(AR3936&gt;0,"Ⅲ",IF(AS3936&gt;0,"Ⅱ","Ⅰ")))</f>
        <v>Ⅱ</v>
      </c>
      <c r="AR3937" s="1037"/>
      <c r="AS3937" s="1037"/>
      <c r="AT3937" s="1037"/>
    </row>
    <row r="3938" spans="2:86" ht="12" customHeight="1" x14ac:dyDescent="0.15">
      <c r="B3938" s="1058"/>
      <c r="C3938" s="1063"/>
      <c r="D3938" s="1061"/>
      <c r="E3938" s="1061"/>
      <c r="F3938" s="1061"/>
      <c r="G3938" s="1061"/>
      <c r="H3938" s="1061"/>
      <c r="I3938" s="1061"/>
      <c r="J3938" s="1062"/>
      <c r="K3938" s="1016"/>
      <c r="L3938" s="1016"/>
      <c r="M3938" s="1016"/>
      <c r="N3938" s="1016"/>
      <c r="O3938" s="1016" t="s">
        <v>472</v>
      </c>
      <c r="P3938" s="1016"/>
      <c r="Q3938" s="1016"/>
      <c r="R3938" s="1016"/>
      <c r="S3938" s="1016"/>
      <c r="T3938" s="1016"/>
      <c r="U3938" s="1016"/>
      <c r="V3938" s="1016"/>
      <c r="W3938" s="1016"/>
      <c r="X3938" s="1016"/>
      <c r="Y3938" s="1034" t="str">
        <f>IF(COUNTIF(Y3937:AJ3937,"Ⅳ")&gt;0,"Ⅳ",IF(COUNTIF(Y3937:AJ3937,"Ⅲ")&gt;0,"Ⅲ",IF(COUNTIF(Y3937:AJ3937,"Ⅱ")&gt;0,"Ⅱ","Ⅰ")))</f>
        <v>Ⅱ</v>
      </c>
      <c r="Z3938" s="1035"/>
      <c r="AA3938" s="1035"/>
      <c r="AB3938" s="1035"/>
      <c r="AC3938" s="1035"/>
      <c r="AD3938" s="1035"/>
      <c r="AE3938" s="1035"/>
      <c r="AF3938" s="1035"/>
      <c r="AG3938" s="1035"/>
      <c r="AH3938" s="1035"/>
      <c r="AI3938" s="1035"/>
      <c r="AJ3938" s="1036"/>
      <c r="AK3938" s="1049"/>
      <c r="AL3938" s="1050"/>
      <c r="AM3938" s="1050"/>
      <c r="AN3938" s="1050"/>
      <c r="AO3938" s="1051"/>
      <c r="AP3938" s="3"/>
    </row>
    <row r="3939" spans="2:86" ht="14.25" customHeight="1" x14ac:dyDescent="0.15">
      <c r="B3939" s="1058"/>
      <c r="C3939" s="1063"/>
      <c r="D3939" s="1061"/>
      <c r="E3939" s="1061"/>
      <c r="F3939" s="1061"/>
      <c r="G3939" s="1061"/>
      <c r="H3939" s="1061"/>
      <c r="I3939" s="1061"/>
      <c r="J3939" s="1062"/>
      <c r="K3939" s="1016" t="s">
        <v>169</v>
      </c>
      <c r="L3939" s="1017"/>
      <c r="M3939" s="1017"/>
      <c r="N3939" s="1017"/>
      <c r="O3939" s="1017"/>
      <c r="P3939" s="1017"/>
      <c r="Q3939" s="1017"/>
      <c r="R3939" s="1017"/>
      <c r="S3939" s="1017"/>
      <c r="T3939" s="1017"/>
      <c r="U3939" s="1017"/>
      <c r="V3939" s="1017"/>
      <c r="W3939" s="1017"/>
      <c r="X3939" s="1017"/>
      <c r="Y3939" s="1017"/>
      <c r="Z3939" s="1017"/>
      <c r="AA3939" s="1017"/>
      <c r="AB3939" s="1017"/>
      <c r="AC3939" s="1017"/>
      <c r="AD3939" s="1017"/>
      <c r="AE3939" s="1017"/>
      <c r="AF3939" s="1017"/>
      <c r="AG3939" s="1017"/>
      <c r="AH3939" s="1017"/>
      <c r="AI3939" s="1017"/>
      <c r="AJ3939" s="1017"/>
      <c r="AK3939" s="1017"/>
      <c r="AL3939" s="1017"/>
      <c r="AM3939" s="1017"/>
      <c r="AN3939" s="1017"/>
      <c r="AO3939" s="1017"/>
      <c r="AP3939" s="3"/>
    </row>
    <row r="3940" spans="2:86" ht="14.25" customHeight="1" x14ac:dyDescent="0.15">
      <c r="B3940" s="1058"/>
      <c r="C3940" s="1063"/>
      <c r="D3940" s="1061"/>
      <c r="E3940" s="1061"/>
      <c r="F3940" s="1061"/>
      <c r="G3940" s="1061"/>
      <c r="H3940" s="1061"/>
      <c r="I3940" s="1061"/>
      <c r="J3940" s="1062"/>
      <c r="K3940" s="1016"/>
      <c r="L3940" s="1017"/>
      <c r="M3940" s="1017"/>
      <c r="N3940" s="1017"/>
      <c r="O3940" s="1017"/>
      <c r="P3940" s="1017"/>
      <c r="Q3940" s="1017"/>
      <c r="R3940" s="1017"/>
      <c r="S3940" s="1017"/>
      <c r="T3940" s="1017"/>
      <c r="U3940" s="1017"/>
      <c r="V3940" s="1017"/>
      <c r="W3940" s="1017"/>
      <c r="X3940" s="1017"/>
      <c r="Y3940" s="1017"/>
      <c r="Z3940" s="1017"/>
      <c r="AA3940" s="1017"/>
      <c r="AB3940" s="1017"/>
      <c r="AC3940" s="1017"/>
      <c r="AD3940" s="1017"/>
      <c r="AE3940" s="1017"/>
      <c r="AF3940" s="1017"/>
      <c r="AG3940" s="1017"/>
      <c r="AH3940" s="1017"/>
      <c r="AI3940" s="1017"/>
      <c r="AJ3940" s="1017"/>
      <c r="AK3940" s="1017"/>
      <c r="AL3940" s="1017"/>
      <c r="AM3940" s="1017"/>
      <c r="AN3940" s="1017"/>
      <c r="AO3940" s="1017"/>
      <c r="AP3940" s="3"/>
    </row>
    <row r="3941" spans="2:86" ht="12" customHeight="1" x14ac:dyDescent="0.15">
      <c r="B3941" s="1058"/>
      <c r="C3941" s="1063"/>
      <c r="D3941" s="1061"/>
      <c r="E3941" s="1061"/>
      <c r="F3941" s="1061"/>
      <c r="G3941" s="1061"/>
      <c r="H3941" s="1061"/>
      <c r="I3941" s="1061"/>
      <c r="J3941" s="1062"/>
      <c r="K3941" s="1018" t="s">
        <v>473</v>
      </c>
      <c r="L3941" s="1018"/>
      <c r="M3941" s="1018"/>
      <c r="N3941" s="1018"/>
      <c r="O3941" s="1018"/>
      <c r="P3941" s="1018"/>
      <c r="Q3941" s="1018"/>
      <c r="R3941" s="1018"/>
      <c r="S3941" s="1018"/>
      <c r="T3941" s="1018"/>
      <c r="U3941" s="1018"/>
      <c r="V3941" s="1018"/>
      <c r="W3941" s="1018"/>
      <c r="X3941" s="1018"/>
      <c r="Y3941" s="1018"/>
      <c r="Z3941" s="1018"/>
      <c r="AA3941" s="1018"/>
      <c r="AB3941" s="1018"/>
      <c r="AC3941" s="1018"/>
      <c r="AD3941" s="1018"/>
      <c r="AE3941" s="1018"/>
      <c r="AF3941" s="1018"/>
      <c r="AG3941" s="1018"/>
      <c r="AH3941" s="1018"/>
      <c r="AI3941" s="1018"/>
      <c r="AJ3941" s="1018"/>
      <c r="AK3941" s="1018"/>
      <c r="AL3941" s="1018"/>
      <c r="AM3941" s="1018"/>
      <c r="AN3941" s="1018"/>
      <c r="AO3941" s="1018"/>
      <c r="AP3941" s="3"/>
    </row>
    <row r="3942" spans="2:86" ht="12" customHeight="1" x14ac:dyDescent="0.15">
      <c r="B3942" s="1058"/>
      <c r="C3942" s="1063"/>
      <c r="D3942" s="1061"/>
      <c r="E3942" s="1061"/>
      <c r="F3942" s="1061"/>
      <c r="G3942" s="1061"/>
      <c r="H3942" s="1061"/>
      <c r="I3942" s="1061"/>
      <c r="J3942" s="1062"/>
      <c r="K3942" s="1019" t="s">
        <v>523</v>
      </c>
      <c r="L3942" s="1019"/>
      <c r="M3942" s="1019"/>
      <c r="N3942" s="1019"/>
      <c r="O3942" s="1019"/>
      <c r="P3942" s="1019"/>
      <c r="Q3942" s="1019"/>
      <c r="R3942" s="1019"/>
      <c r="S3942" s="1019"/>
      <c r="T3942" s="1019"/>
      <c r="U3942" s="1019"/>
      <c r="V3942" s="1019"/>
      <c r="W3942" s="1019"/>
      <c r="X3942" s="1019"/>
      <c r="Y3942" s="1019"/>
      <c r="Z3942" s="1019"/>
      <c r="AA3942" s="1019"/>
      <c r="AB3942" s="1019"/>
      <c r="AC3942" s="1019"/>
      <c r="AD3942" s="1019"/>
      <c r="AE3942" s="1019"/>
      <c r="AF3942" s="1019"/>
      <c r="AG3942" s="1019"/>
      <c r="AH3942" s="1019"/>
      <c r="AI3942" s="1019"/>
      <c r="AJ3942" s="1019"/>
      <c r="AK3942" s="1019"/>
      <c r="AL3942" s="1019"/>
      <c r="AM3942" s="1019"/>
      <c r="AN3942" s="1019"/>
      <c r="AO3942" s="1019"/>
      <c r="AP3942" s="3"/>
    </row>
    <row r="3943" spans="2:86" ht="12" customHeight="1" x14ac:dyDescent="0.15">
      <c r="B3943" s="1058"/>
      <c r="C3943" s="1063"/>
      <c r="D3943" s="1061"/>
      <c r="E3943" s="1061"/>
      <c r="F3943" s="1061"/>
      <c r="G3943" s="1061"/>
      <c r="H3943" s="1061"/>
      <c r="I3943" s="1061"/>
      <c r="J3943" s="1062"/>
      <c r="K3943" s="194" t="s">
        <v>474</v>
      </c>
      <c r="L3943" s="195"/>
      <c r="M3943" s="195"/>
      <c r="N3943" s="195"/>
      <c r="O3943" s="195"/>
      <c r="P3943" s="195"/>
      <c r="Q3943" s="195"/>
      <c r="R3943" s="195"/>
      <c r="S3943" s="195"/>
      <c r="T3943" s="195"/>
      <c r="U3943" s="195"/>
      <c r="V3943" s="195"/>
      <c r="W3943" s="195"/>
      <c r="X3943" s="195"/>
      <c r="Y3943" s="195"/>
      <c r="Z3943" s="195"/>
      <c r="AA3943" s="195"/>
      <c r="AB3943" s="195"/>
      <c r="AC3943" s="195"/>
      <c r="AD3943" s="195"/>
      <c r="AE3943" s="195"/>
      <c r="AF3943" s="195"/>
      <c r="AG3943" s="195"/>
      <c r="AH3943" s="195"/>
      <c r="AI3943" s="195"/>
      <c r="AJ3943" s="195"/>
      <c r="AK3943" s="195"/>
      <c r="AL3943" s="195"/>
      <c r="AM3943" s="195"/>
      <c r="AN3943" s="195"/>
      <c r="AO3943" s="196"/>
      <c r="AP3943" s="3"/>
    </row>
    <row r="3944" spans="2:86" ht="12" customHeight="1" x14ac:dyDescent="0.15">
      <c r="B3944" s="1058"/>
      <c r="C3944" s="1063"/>
      <c r="D3944" s="1061"/>
      <c r="E3944" s="1061"/>
      <c r="F3944" s="1061"/>
      <c r="G3944" s="1061"/>
      <c r="H3944" s="1061"/>
      <c r="I3944" s="1061"/>
      <c r="J3944" s="1062"/>
      <c r="K3944" s="194" t="s">
        <v>475</v>
      </c>
      <c r="L3944" s="195"/>
      <c r="M3944" s="195"/>
      <c r="N3944" s="195"/>
      <c r="O3944" s="195"/>
      <c r="P3944" s="195"/>
      <c r="Q3944" s="195"/>
      <c r="R3944" s="195"/>
      <c r="S3944" s="195"/>
      <c r="T3944" s="195"/>
      <c r="U3944" s="195"/>
      <c r="V3944" s="195"/>
      <c r="W3944" s="195"/>
      <c r="X3944" s="195"/>
      <c r="Y3944" s="195"/>
      <c r="Z3944" s="195"/>
      <c r="AA3944" s="195"/>
      <c r="AB3944" s="195"/>
      <c r="AC3944" s="195"/>
      <c r="AD3944" s="195"/>
      <c r="AE3944" s="195"/>
      <c r="AF3944" s="195"/>
      <c r="AG3944" s="195"/>
      <c r="AH3944" s="195"/>
      <c r="AI3944" s="195"/>
      <c r="AJ3944" s="195"/>
      <c r="AK3944" s="195"/>
      <c r="AL3944" s="195"/>
      <c r="AM3944" s="195"/>
      <c r="AN3944" s="195"/>
      <c r="AO3944" s="196"/>
      <c r="AP3944" s="3"/>
    </row>
    <row r="3945" spans="2:86" ht="12" customHeight="1" x14ac:dyDescent="0.15">
      <c r="B3945" s="1058"/>
      <c r="C3945" s="1063"/>
      <c r="D3945" s="1061"/>
      <c r="E3945" s="1061"/>
      <c r="F3945" s="1061"/>
      <c r="G3945" s="1061"/>
      <c r="H3945" s="1061"/>
      <c r="I3945" s="1061"/>
      <c r="J3945" s="1062"/>
      <c r="K3945" s="1020" t="s">
        <v>476</v>
      </c>
      <c r="L3945" s="1021"/>
      <c r="M3945" s="1021"/>
      <c r="N3945" s="1021"/>
      <c r="O3945" s="1021"/>
      <c r="P3945" s="1021"/>
      <c r="Q3945" s="1021"/>
      <c r="R3945" s="1021"/>
      <c r="S3945" s="1021"/>
      <c r="T3945" s="1021"/>
      <c r="U3945" s="1021"/>
      <c r="V3945" s="1021"/>
      <c r="W3945" s="1021"/>
      <c r="X3945" s="1021"/>
      <c r="Y3945" s="1021"/>
      <c r="Z3945" s="1021"/>
      <c r="AA3945" s="1021"/>
      <c r="AB3945" s="1021"/>
      <c r="AC3945" s="1021"/>
      <c r="AD3945" s="1021"/>
      <c r="AE3945" s="1021"/>
      <c r="AF3945" s="1021"/>
      <c r="AG3945" s="1021"/>
      <c r="AH3945" s="1021"/>
      <c r="AI3945" s="1021"/>
      <c r="AJ3945" s="1021"/>
      <c r="AK3945" s="1021"/>
      <c r="AL3945" s="1021"/>
      <c r="AM3945" s="1021"/>
      <c r="AN3945" s="1021"/>
      <c r="AO3945" s="1022"/>
      <c r="AP3945" s="3"/>
    </row>
    <row r="3946" spans="2:86" ht="12" customHeight="1" x14ac:dyDescent="0.15">
      <c r="B3946" s="591"/>
      <c r="C3946" s="1064"/>
      <c r="D3946" s="1065"/>
      <c r="E3946" s="1065"/>
      <c r="F3946" s="1065"/>
      <c r="G3946" s="1065"/>
      <c r="H3946" s="1065"/>
      <c r="I3946" s="1065"/>
      <c r="J3946" s="1066"/>
      <c r="K3946" s="1023"/>
      <c r="L3946" s="1024"/>
      <c r="M3946" s="1024"/>
      <c r="N3946" s="1024"/>
      <c r="O3946" s="1024"/>
      <c r="P3946" s="1024"/>
      <c r="Q3946" s="1024"/>
      <c r="R3946" s="1024"/>
      <c r="S3946" s="1024"/>
      <c r="T3946" s="1024"/>
      <c r="U3946" s="1024"/>
      <c r="V3946" s="1024"/>
      <c r="W3946" s="1024"/>
      <c r="X3946" s="1024"/>
      <c r="Y3946" s="1024"/>
      <c r="Z3946" s="1024"/>
      <c r="AA3946" s="1024"/>
      <c r="AB3946" s="1024"/>
      <c r="AC3946" s="1024"/>
      <c r="AD3946" s="1024"/>
      <c r="AE3946" s="1024"/>
      <c r="AF3946" s="1024"/>
      <c r="AG3946" s="1024"/>
      <c r="AH3946" s="1024"/>
      <c r="AI3946" s="1024"/>
      <c r="AJ3946" s="1024"/>
      <c r="AK3946" s="1024"/>
      <c r="AL3946" s="1024"/>
      <c r="AM3946" s="1024"/>
      <c r="AN3946" s="1024"/>
      <c r="AO3946" s="1025"/>
      <c r="AP3946" s="3"/>
    </row>
    <row r="3947" spans="2:86" s="9" customFormat="1" ht="12" customHeight="1" x14ac:dyDescent="0.15">
      <c r="B3947" s="3" t="s">
        <v>527</v>
      </c>
      <c r="AQ3947" s="162"/>
      <c r="AR3947" s="162"/>
      <c r="AS3947" s="162"/>
      <c r="AT3947" s="162"/>
      <c r="AU3947" s="162"/>
      <c r="AV3947" s="162"/>
      <c r="AW3947" s="162"/>
      <c r="AX3947" s="162"/>
      <c r="AY3947" s="162"/>
      <c r="AZ3947" s="162"/>
      <c r="BA3947" s="162"/>
      <c r="BB3947" s="162"/>
      <c r="BC3947" s="162"/>
      <c r="BD3947" s="162"/>
      <c r="BE3947" s="162"/>
      <c r="BF3947" s="162"/>
      <c r="BG3947" s="162"/>
      <c r="BH3947" s="162"/>
      <c r="BI3947" s="162"/>
      <c r="BJ3947" s="162"/>
      <c r="BK3947" s="162"/>
      <c r="BL3947" s="162"/>
      <c r="BM3947" s="162"/>
      <c r="BN3947" s="162"/>
      <c r="BO3947" s="162"/>
      <c r="BP3947" s="162"/>
      <c r="BQ3947" s="162"/>
      <c r="BR3947" s="162"/>
      <c r="BS3947" s="162"/>
      <c r="BT3947" s="162"/>
      <c r="BU3947" s="162"/>
      <c r="BV3947" s="162"/>
      <c r="BW3947" s="162"/>
      <c r="BX3947" s="162"/>
      <c r="BY3947" s="162"/>
      <c r="BZ3947" s="162"/>
      <c r="CA3947" s="162"/>
      <c r="CB3947" s="162"/>
      <c r="CC3947" s="162"/>
      <c r="CD3947" s="162"/>
      <c r="CE3947" s="162"/>
      <c r="CF3947" s="162"/>
      <c r="CG3947" s="162"/>
      <c r="CH3947" s="162"/>
    </row>
    <row r="3948" spans="2:86" ht="12" customHeight="1" thickBot="1" x14ac:dyDescent="0.2">
      <c r="B3948" s="3" t="s">
        <v>524</v>
      </c>
    </row>
    <row r="3949" spans="2:86" ht="12" customHeight="1" x14ac:dyDescent="0.15">
      <c r="B3949" s="3" t="s">
        <v>525</v>
      </c>
      <c r="AU3949" s="1000" t="s">
        <v>305</v>
      </c>
      <c r="AV3949" s="1001" t="s">
        <v>298</v>
      </c>
      <c r="AW3949" s="1003" t="s">
        <v>299</v>
      </c>
      <c r="AX3949" s="1005" t="s">
        <v>306</v>
      </c>
      <c r="AY3949" s="1006"/>
      <c r="AZ3949" s="1006"/>
      <c r="BA3949" s="1006"/>
      <c r="BB3949" s="1006"/>
      <c r="BC3949" s="1006"/>
      <c r="BD3949" s="1006"/>
      <c r="BE3949" s="1006"/>
      <c r="BF3949" s="1006"/>
      <c r="BG3949" s="1006"/>
      <c r="BH3949" s="1006"/>
      <c r="BI3949" s="1006"/>
      <c r="BJ3949" s="1006"/>
      <c r="BK3949" s="1006"/>
      <c r="BL3949" s="1006"/>
      <c r="BM3949" s="1006"/>
      <c r="BN3949" s="1006"/>
      <c r="BO3949" s="1006"/>
      <c r="BP3949" s="1006"/>
      <c r="BQ3949" s="1006"/>
      <c r="BR3949" s="1007"/>
      <c r="BS3949" s="807" t="s">
        <v>300</v>
      </c>
      <c r="BT3949" s="1008"/>
      <c r="BU3949" s="1008"/>
      <c r="BV3949" s="1008"/>
      <c r="BW3949" s="1009" t="s">
        <v>307</v>
      </c>
      <c r="BX3949" s="1010"/>
      <c r="BY3949" s="1010"/>
      <c r="BZ3949" s="1010"/>
      <c r="CA3949" s="1010"/>
      <c r="CB3949" s="1010"/>
      <c r="CC3949" s="1010"/>
      <c r="CD3949" s="1010"/>
      <c r="CE3949" s="1010"/>
      <c r="CF3949" s="1010"/>
      <c r="CG3949" s="1010"/>
      <c r="CH3949" s="1011"/>
    </row>
    <row r="3950" spans="2:86" ht="12" customHeight="1" x14ac:dyDescent="0.15">
      <c r="B3950" s="3" t="s">
        <v>477</v>
      </c>
      <c r="AU3950" s="1000"/>
      <c r="AV3950" s="1002"/>
      <c r="AW3950" s="1004"/>
      <c r="AX3950" s="1012" t="s">
        <v>308</v>
      </c>
      <c r="AY3950" s="686"/>
      <c r="AZ3950" s="686"/>
      <c r="BA3950" s="686"/>
      <c r="BB3950" s="686"/>
      <c r="BC3950" s="686"/>
      <c r="BD3950" s="686"/>
      <c r="BE3950" s="686"/>
      <c r="BF3950" s="686"/>
      <c r="BG3950" s="686"/>
      <c r="BH3950" s="686"/>
      <c r="BI3950" s="686"/>
      <c r="BJ3950" s="686" t="s">
        <v>309</v>
      </c>
      <c r="BK3950" s="686"/>
      <c r="BL3950" s="686"/>
      <c r="BM3950" s="686"/>
      <c r="BN3950" s="686"/>
      <c r="BO3950" s="686"/>
      <c r="BP3950" s="686"/>
      <c r="BQ3950" s="686"/>
      <c r="BR3950" s="1013"/>
      <c r="BS3950" s="1008"/>
      <c r="BT3950" s="1008"/>
      <c r="BU3950" s="1008"/>
      <c r="BV3950" s="1008"/>
      <c r="BW3950" s="1014" t="s">
        <v>302</v>
      </c>
      <c r="BX3950" s="699"/>
      <c r="BY3950" s="699"/>
      <c r="BZ3950" s="699"/>
      <c r="CA3950" s="686" t="s">
        <v>310</v>
      </c>
      <c r="CB3950" s="686"/>
      <c r="CC3950" s="686"/>
      <c r="CD3950" s="686"/>
      <c r="CE3950" s="686"/>
      <c r="CF3950" s="686"/>
      <c r="CG3950" s="686"/>
      <c r="CH3950" s="1013"/>
    </row>
    <row r="3951" spans="2:86" ht="12" customHeight="1" x14ac:dyDescent="0.15">
      <c r="B3951" s="3" t="s">
        <v>526</v>
      </c>
      <c r="AU3951" s="1000"/>
      <c r="AV3951" s="1002"/>
      <c r="AW3951" s="1004"/>
      <c r="AX3951" s="1012" t="s">
        <v>26</v>
      </c>
      <c r="AY3951" s="686"/>
      <c r="AZ3951" s="686"/>
      <c r="BA3951" s="686"/>
      <c r="BB3951" s="686" t="s">
        <v>22</v>
      </c>
      <c r="BC3951" s="686"/>
      <c r="BD3951" s="686"/>
      <c r="BE3951" s="686"/>
      <c r="BF3951" s="686" t="s">
        <v>24</v>
      </c>
      <c r="BG3951" s="686"/>
      <c r="BH3951" s="686"/>
      <c r="BI3951" s="686"/>
      <c r="BJ3951" s="699" t="s">
        <v>26</v>
      </c>
      <c r="BK3951" s="699"/>
      <c r="BL3951" s="699"/>
      <c r="BM3951" s="699" t="s">
        <v>22</v>
      </c>
      <c r="BN3951" s="699"/>
      <c r="BO3951" s="699"/>
      <c r="BP3951" s="699" t="s">
        <v>24</v>
      </c>
      <c r="BQ3951" s="699"/>
      <c r="BR3951" s="1015"/>
      <c r="BS3951" s="807" t="s">
        <v>26</v>
      </c>
      <c r="BT3951" s="807" t="s">
        <v>22</v>
      </c>
      <c r="BU3951" s="807" t="s">
        <v>24</v>
      </c>
      <c r="BV3951" s="807" t="s">
        <v>303</v>
      </c>
      <c r="BW3951" s="1012" t="s">
        <v>311</v>
      </c>
      <c r="BX3951" s="686"/>
      <c r="BY3951" s="686"/>
      <c r="BZ3951" s="686"/>
      <c r="CA3951" s="686" t="s">
        <v>22</v>
      </c>
      <c r="CB3951" s="686"/>
      <c r="CC3951" s="686"/>
      <c r="CD3951" s="686"/>
      <c r="CE3951" s="686" t="s">
        <v>24</v>
      </c>
      <c r="CF3951" s="686"/>
      <c r="CG3951" s="686"/>
      <c r="CH3951" s="1013"/>
    </row>
    <row r="3952" spans="2:86" ht="12" customHeight="1" x14ac:dyDescent="0.15">
      <c r="B3952" s="3" t="s">
        <v>478</v>
      </c>
      <c r="AU3952" s="1000"/>
      <c r="AV3952" s="1002"/>
      <c r="AW3952" s="1004"/>
      <c r="AX3952" s="156" t="s">
        <v>862</v>
      </c>
      <c r="AY3952" s="157" t="s">
        <v>863</v>
      </c>
      <c r="AZ3952" s="157" t="s">
        <v>864</v>
      </c>
      <c r="BA3952" s="158" t="s">
        <v>865</v>
      </c>
      <c r="BB3952" s="159" t="s">
        <v>866</v>
      </c>
      <c r="BC3952" s="157" t="s">
        <v>863</v>
      </c>
      <c r="BD3952" s="157" t="s">
        <v>867</v>
      </c>
      <c r="BE3952" s="158" t="s">
        <v>865</v>
      </c>
      <c r="BF3952" s="159" t="s">
        <v>866</v>
      </c>
      <c r="BG3952" s="157" t="s">
        <v>863</v>
      </c>
      <c r="BH3952" s="157" t="s">
        <v>864</v>
      </c>
      <c r="BI3952" s="158" t="s">
        <v>865</v>
      </c>
      <c r="BJ3952" s="159" t="s">
        <v>866</v>
      </c>
      <c r="BK3952" s="157" t="s">
        <v>868</v>
      </c>
      <c r="BL3952" s="158" t="s">
        <v>869</v>
      </c>
      <c r="BM3952" s="159" t="s">
        <v>870</v>
      </c>
      <c r="BN3952" s="157" t="s">
        <v>863</v>
      </c>
      <c r="BO3952" s="158" t="s">
        <v>871</v>
      </c>
      <c r="BP3952" s="159" t="s">
        <v>870</v>
      </c>
      <c r="BQ3952" s="157" t="s">
        <v>868</v>
      </c>
      <c r="BR3952" s="160" t="s">
        <v>872</v>
      </c>
      <c r="BS3952" s="1008"/>
      <c r="BT3952" s="1008"/>
      <c r="BU3952" s="1008"/>
      <c r="BV3952" s="1008"/>
      <c r="BW3952" s="156" t="s">
        <v>866</v>
      </c>
      <c r="BX3952" s="157" t="s">
        <v>863</v>
      </c>
      <c r="BY3952" s="157" t="s">
        <v>864</v>
      </c>
      <c r="BZ3952" s="158" t="s">
        <v>865</v>
      </c>
      <c r="CA3952" s="159" t="s">
        <v>866</v>
      </c>
      <c r="CB3952" s="157" t="s">
        <v>873</v>
      </c>
      <c r="CC3952" s="157" t="s">
        <v>864</v>
      </c>
      <c r="CD3952" s="158" t="s">
        <v>865</v>
      </c>
      <c r="CE3952" s="159" t="s">
        <v>866</v>
      </c>
      <c r="CF3952" s="157" t="s">
        <v>863</v>
      </c>
      <c r="CG3952" s="157" t="s">
        <v>864</v>
      </c>
      <c r="CH3952" s="160" t="s">
        <v>874</v>
      </c>
    </row>
    <row r="3953" spans="2:86" x14ac:dyDescent="0.15">
      <c r="B3953" s="3" t="s">
        <v>539</v>
      </c>
      <c r="AU3953" s="1000"/>
      <c r="AV3953" s="188" t="str">
        <f>N3955</f>
        <v>S084</v>
      </c>
      <c r="AW3953" s="300">
        <f>R3955</f>
        <v>6.1</v>
      </c>
      <c r="AX3953" s="197">
        <f>+Y3980</f>
        <v>0</v>
      </c>
      <c r="AY3953" s="197">
        <f>+Z3980</f>
        <v>0</v>
      </c>
      <c r="AZ3953" s="197">
        <f>+AA3980</f>
        <v>0</v>
      </c>
      <c r="BA3953" s="197">
        <f t="shared" ref="BA3953" si="1820">+AB3980</f>
        <v>0</v>
      </c>
      <c r="BB3953" s="197">
        <f>+AC3980</f>
        <v>0</v>
      </c>
      <c r="BC3953" s="197">
        <f t="shared" ref="BC3953" si="1821">+AD3980</f>
        <v>0</v>
      </c>
      <c r="BD3953" s="197">
        <f t="shared" ref="BD3953" si="1822">+AE3980</f>
        <v>0</v>
      </c>
      <c r="BE3953" s="197">
        <f t="shared" ref="BE3953" si="1823">+AF3980</f>
        <v>0</v>
      </c>
      <c r="BF3953" s="197">
        <f t="shared" ref="BF3953" si="1824">+AG3980</f>
        <v>0</v>
      </c>
      <c r="BG3953" s="197">
        <f t="shared" ref="BG3953" si="1825">+AH3980</f>
        <v>0</v>
      </c>
      <c r="BH3953" s="197">
        <f t="shared" ref="BH3953" si="1826">+AI3980</f>
        <v>0</v>
      </c>
      <c r="BI3953" s="197">
        <f t="shared" ref="BI3953" si="1827">+AJ3980</f>
        <v>0</v>
      </c>
      <c r="BJ3953" s="197" t="str">
        <f>+Y3983</f>
        <v/>
      </c>
      <c r="BK3953" s="197" t="str">
        <f t="shared" ref="BK3953" si="1828">+Z3983</f>
        <v/>
      </c>
      <c r="BL3953" s="197" t="str">
        <f>+AA3983</f>
        <v/>
      </c>
      <c r="BM3953" s="197">
        <f>+AC3983</f>
        <v>0</v>
      </c>
      <c r="BN3953" s="197">
        <f t="shared" ref="BN3953" si="1829">+AD3983</f>
        <v>0</v>
      </c>
      <c r="BO3953" s="197">
        <f t="shared" ref="BO3953" si="1830">+AE3983</f>
        <v>0</v>
      </c>
      <c r="BP3953" s="197">
        <f>+AG3983</f>
        <v>0</v>
      </c>
      <c r="BQ3953" s="197">
        <f>+AH3983</f>
        <v>0</v>
      </c>
      <c r="BR3953" s="197">
        <f>+AI3983</f>
        <v>0</v>
      </c>
      <c r="BS3953" s="296" t="str">
        <f>+Y3984</f>
        <v>Ⅰ</v>
      </c>
      <c r="BT3953" s="296" t="str">
        <f>+AC3984</f>
        <v>Ⅰ</v>
      </c>
      <c r="BU3953" s="296" t="str">
        <f>+AG3984</f>
        <v>Ⅰ</v>
      </c>
      <c r="BV3953" s="296" t="str">
        <f>+Y3985</f>
        <v>Ⅰ</v>
      </c>
      <c r="BW3953" s="164" t="str">
        <f>IF(Y3980&gt;0,R3955,"")</f>
        <v/>
      </c>
      <c r="BX3953" s="165" t="str">
        <f>IF(Z3980&gt;0,"",IF(AA3980&gt;0,R3955,""))</f>
        <v/>
      </c>
      <c r="BY3953" s="165" t="str">
        <f>IF(Y3980+Z3980&gt;0,"",IF(AA3980&gt;0,R3955,""))</f>
        <v/>
      </c>
      <c r="BZ3953" s="165" t="str">
        <f>IF(Y3980+Z3980+AA3980&gt;0,"",IF(AB3980&gt;0,R3955,""))</f>
        <v/>
      </c>
      <c r="CA3953" s="166">
        <f t="shared" ref="CA3953" si="1831">+AC3979</f>
        <v>0</v>
      </c>
      <c r="CB3953" s="166">
        <f t="shared" ref="CB3953" si="1832">+AD3979</f>
        <v>0</v>
      </c>
      <c r="CC3953" s="166">
        <f t="shared" ref="CC3953" si="1833">+AE3979</f>
        <v>0</v>
      </c>
      <c r="CD3953" s="166">
        <f t="shared" ref="CD3953" si="1834">+AF3979</f>
        <v>0</v>
      </c>
      <c r="CE3953" s="166">
        <f t="shared" ref="CE3953" si="1835">+AG3979</f>
        <v>0</v>
      </c>
      <c r="CF3953" s="166">
        <f t="shared" ref="CF3953" si="1836">+AH3979</f>
        <v>0</v>
      </c>
      <c r="CG3953" s="166">
        <f t="shared" ref="CG3953" si="1837">+AI3979</f>
        <v>0</v>
      </c>
      <c r="CH3953" s="166">
        <f t="shared" ref="CH3953" si="1838">+AJ3979</f>
        <v>0</v>
      </c>
    </row>
    <row r="3954" spans="2:86" ht="12" customHeight="1" x14ac:dyDescent="0.15">
      <c r="B3954" s="1057" t="s">
        <v>219</v>
      </c>
      <c r="C3954" s="1059"/>
      <c r="D3954" s="1060"/>
      <c r="E3954" s="1061"/>
      <c r="F3954" s="1061"/>
      <c r="G3954" s="1061"/>
      <c r="H3954" s="1061"/>
      <c r="I3954" s="1061"/>
      <c r="J3954" s="1062"/>
      <c r="K3954" s="1067" t="s">
        <v>453</v>
      </c>
      <c r="L3954" s="1068"/>
      <c r="M3954" s="1068"/>
      <c r="N3954" s="1068"/>
      <c r="O3954" s="1068"/>
      <c r="P3954" s="1068"/>
      <c r="Q3954" s="1068"/>
      <c r="R3954" s="1068"/>
      <c r="S3954" s="1068"/>
      <c r="T3954" s="1068"/>
      <c r="U3954" s="1068"/>
      <c r="V3954" s="1068"/>
      <c r="W3954" s="1068"/>
      <c r="X3954" s="1068"/>
      <c r="Y3954" s="1068"/>
      <c r="Z3954" s="1068"/>
      <c r="AA3954" s="1068"/>
      <c r="AB3954" s="1068"/>
      <c r="AC3954" s="1068"/>
      <c r="AD3954" s="1068"/>
      <c r="AE3954" s="1068"/>
      <c r="AF3954" s="1068"/>
      <c r="AG3954" s="1068"/>
      <c r="AH3954" s="1068"/>
      <c r="AI3954" s="1068"/>
      <c r="AJ3954" s="1068"/>
      <c r="AK3954" s="1068"/>
      <c r="AL3954" s="1068"/>
      <c r="AM3954" s="1068"/>
      <c r="AN3954" s="1068"/>
      <c r="AO3954" s="1069"/>
      <c r="AP3954" s="3"/>
    </row>
    <row r="3955" spans="2:86" ht="12" customHeight="1" x14ac:dyDescent="0.15">
      <c r="B3955" s="1058"/>
      <c r="C3955" s="1063"/>
      <c r="D3955" s="1061"/>
      <c r="E3955" s="1061"/>
      <c r="F3955" s="1061"/>
      <c r="G3955" s="1061"/>
      <c r="H3955" s="1061"/>
      <c r="I3955" s="1061"/>
      <c r="J3955" s="1062"/>
      <c r="K3955" s="1040" t="s">
        <v>218</v>
      </c>
      <c r="L3955" s="1041"/>
      <c r="M3955" s="1042"/>
      <c r="N3955" s="1034" t="s">
        <v>800</v>
      </c>
      <c r="O3955" s="1035"/>
      <c r="P3955" s="1040" t="s">
        <v>454</v>
      </c>
      <c r="Q3955" s="1042"/>
      <c r="R3955" s="1070">
        <f>'様式A-2'!C96</f>
        <v>6.1</v>
      </c>
      <c r="S3955" s="1071"/>
      <c r="T3955" s="1072"/>
      <c r="U3955" s="1073" t="s">
        <v>455</v>
      </c>
      <c r="V3955" s="1074"/>
      <c r="W3955" s="1073" t="s">
        <v>456</v>
      </c>
      <c r="X3955" s="1074"/>
      <c r="Y3955" s="1042" t="s">
        <v>217</v>
      </c>
      <c r="Z3955" s="1016"/>
      <c r="AA3955" s="1016"/>
      <c r="AB3955" s="1016"/>
      <c r="AC3955" s="1073" t="s">
        <v>457</v>
      </c>
      <c r="AD3955" s="1079"/>
      <c r="AE3955" s="1079"/>
      <c r="AF3955" s="1079"/>
      <c r="AG3955" s="1079"/>
      <c r="AH3955" s="1079"/>
      <c r="AI3955" s="1079"/>
      <c r="AJ3955" s="1074"/>
      <c r="AK3955" s="1073" t="s">
        <v>458</v>
      </c>
      <c r="AL3955" s="1079"/>
      <c r="AM3955" s="1079"/>
      <c r="AN3955" s="1081"/>
      <c r="AO3955" s="1082"/>
      <c r="AP3955" s="3"/>
      <c r="AV3955" s="167"/>
      <c r="AW3955" s="221"/>
      <c r="AX3955" s="167"/>
      <c r="AY3955" s="167"/>
      <c r="AZ3955" s="167"/>
      <c r="BA3955" s="167"/>
      <c r="BB3955" s="167"/>
      <c r="BC3955" s="167"/>
      <c r="BD3955" s="167"/>
    </row>
    <row r="3956" spans="2:86" ht="12" customHeight="1" x14ac:dyDescent="0.15">
      <c r="B3956" s="1058"/>
      <c r="C3956" s="1063"/>
      <c r="D3956" s="1061"/>
      <c r="E3956" s="1061"/>
      <c r="F3956" s="1061"/>
      <c r="G3956" s="1061"/>
      <c r="H3956" s="1061"/>
      <c r="I3956" s="1061"/>
      <c r="J3956" s="1062"/>
      <c r="K3956" s="1016" t="s">
        <v>459</v>
      </c>
      <c r="L3956" s="1016" t="s">
        <v>199</v>
      </c>
      <c r="M3956" s="1016"/>
      <c r="N3956" s="1016" t="s">
        <v>198</v>
      </c>
      <c r="O3956" s="1016"/>
      <c r="P3956" s="1016" t="s">
        <v>460</v>
      </c>
      <c r="Q3956" s="1016"/>
      <c r="R3956" s="1016" t="s">
        <v>6</v>
      </c>
      <c r="S3956" s="1016"/>
      <c r="T3956" s="1016"/>
      <c r="U3956" s="1075"/>
      <c r="V3956" s="1076"/>
      <c r="W3956" s="1075"/>
      <c r="X3956" s="1076"/>
      <c r="Y3956" s="1042"/>
      <c r="Z3956" s="1016"/>
      <c r="AA3956" s="1016"/>
      <c r="AB3956" s="1016"/>
      <c r="AC3956" s="1077"/>
      <c r="AD3956" s="1080"/>
      <c r="AE3956" s="1080"/>
      <c r="AF3956" s="1080"/>
      <c r="AG3956" s="1080"/>
      <c r="AH3956" s="1080"/>
      <c r="AI3956" s="1080"/>
      <c r="AJ3956" s="1078"/>
      <c r="AK3956" s="1075"/>
      <c r="AL3956" s="1083"/>
      <c r="AM3956" s="1083"/>
      <c r="AN3956" s="1084"/>
      <c r="AO3956" s="1085"/>
      <c r="AP3956" s="3"/>
      <c r="AV3956" s="167"/>
      <c r="AW3956" s="167"/>
      <c r="AX3956" s="167"/>
      <c r="AY3956" s="167"/>
      <c r="AZ3956" s="167"/>
      <c r="BA3956" s="167"/>
      <c r="BB3956" s="167"/>
      <c r="BC3956" s="167"/>
      <c r="BD3956" s="167"/>
    </row>
    <row r="3957" spans="2:86" ht="12" customHeight="1" x14ac:dyDescent="0.15">
      <c r="B3957" s="1058"/>
      <c r="C3957" s="1063"/>
      <c r="D3957" s="1061"/>
      <c r="E3957" s="1061"/>
      <c r="F3957" s="1061"/>
      <c r="G3957" s="1061"/>
      <c r="H3957" s="1061"/>
      <c r="I3957" s="1061"/>
      <c r="J3957" s="1062"/>
      <c r="K3957" s="1016"/>
      <c r="L3957" s="1016"/>
      <c r="M3957" s="1016"/>
      <c r="N3957" s="1016"/>
      <c r="O3957" s="1016"/>
      <c r="P3957" s="1016"/>
      <c r="Q3957" s="1016"/>
      <c r="R3957" s="1016"/>
      <c r="S3957" s="1016"/>
      <c r="T3957" s="1016"/>
      <c r="U3957" s="1075"/>
      <c r="V3957" s="1076"/>
      <c r="W3957" s="1075"/>
      <c r="X3957" s="1076"/>
      <c r="Y3957" s="1042" t="s">
        <v>461</v>
      </c>
      <c r="Z3957" s="1016"/>
      <c r="AA3957" s="1016"/>
      <c r="AB3957" s="1016"/>
      <c r="AC3957" s="1016" t="s">
        <v>462</v>
      </c>
      <c r="AD3957" s="1016"/>
      <c r="AE3957" s="1016"/>
      <c r="AF3957" s="1016"/>
      <c r="AG3957" s="1016" t="s">
        <v>463</v>
      </c>
      <c r="AH3957" s="1016"/>
      <c r="AI3957" s="1016"/>
      <c r="AJ3957" s="1016"/>
      <c r="AK3957" s="1075"/>
      <c r="AL3957" s="1083"/>
      <c r="AM3957" s="1083"/>
      <c r="AN3957" s="1084"/>
      <c r="AO3957" s="1085"/>
      <c r="AP3957" s="3"/>
      <c r="AV3957" s="167"/>
      <c r="AW3957" s="167"/>
      <c r="AX3957" s="167"/>
      <c r="AY3957" s="167"/>
      <c r="AZ3957" s="167"/>
      <c r="BA3957" s="167"/>
      <c r="BB3957" s="167"/>
      <c r="BC3957" s="167"/>
      <c r="BD3957" s="167"/>
    </row>
    <row r="3958" spans="2:86" ht="12" customHeight="1" x14ac:dyDescent="0.15">
      <c r="B3958" s="1058"/>
      <c r="C3958" s="1063"/>
      <c r="D3958" s="1061"/>
      <c r="E3958" s="1061"/>
      <c r="F3958" s="1061"/>
      <c r="G3958" s="1061"/>
      <c r="H3958" s="1061"/>
      <c r="I3958" s="1061"/>
      <c r="J3958" s="1062"/>
      <c r="K3958" s="1016"/>
      <c r="L3958" s="1016"/>
      <c r="M3958" s="1016"/>
      <c r="N3958" s="1016"/>
      <c r="O3958" s="1016"/>
      <c r="P3958" s="1016"/>
      <c r="Q3958" s="1016"/>
      <c r="R3958" s="1016"/>
      <c r="S3958" s="1016"/>
      <c r="T3958" s="1016"/>
      <c r="U3958" s="1077"/>
      <c r="V3958" s="1078"/>
      <c r="W3958" s="1077"/>
      <c r="X3958" s="1078"/>
      <c r="Y3958" s="191" t="s">
        <v>32</v>
      </c>
      <c r="Z3958" s="187" t="s">
        <v>33</v>
      </c>
      <c r="AA3958" s="187" t="s">
        <v>464</v>
      </c>
      <c r="AB3958" s="187" t="s">
        <v>465</v>
      </c>
      <c r="AC3958" s="187" t="s">
        <v>32</v>
      </c>
      <c r="AD3958" s="187" t="s">
        <v>33</v>
      </c>
      <c r="AE3958" s="187" t="s">
        <v>464</v>
      </c>
      <c r="AF3958" s="187" t="s">
        <v>465</v>
      </c>
      <c r="AG3958" s="187" t="s">
        <v>32</v>
      </c>
      <c r="AH3958" s="187" t="s">
        <v>33</v>
      </c>
      <c r="AI3958" s="187" t="s">
        <v>464</v>
      </c>
      <c r="AJ3958" s="187" t="s">
        <v>465</v>
      </c>
      <c r="AK3958" s="1077"/>
      <c r="AL3958" s="1080"/>
      <c r="AM3958" s="1080"/>
      <c r="AN3958" s="1086"/>
      <c r="AO3958" s="1087"/>
      <c r="AP3958" s="3"/>
      <c r="AV3958" s="167"/>
      <c r="AW3958" s="167"/>
      <c r="AX3958" s="167"/>
      <c r="AY3958" s="167"/>
      <c r="AZ3958" s="167"/>
      <c r="BA3958" s="167"/>
      <c r="BB3958" s="167"/>
      <c r="BC3958" s="167"/>
      <c r="BD3958" s="167"/>
    </row>
    <row r="3959" spans="2:86" ht="12" customHeight="1" x14ac:dyDescent="0.15">
      <c r="B3959" s="1058"/>
      <c r="C3959" s="1063"/>
      <c r="D3959" s="1061"/>
      <c r="E3959" s="1061"/>
      <c r="F3959" s="1061"/>
      <c r="G3959" s="1061"/>
      <c r="H3959" s="1061"/>
      <c r="I3959" s="1061"/>
      <c r="J3959" s="1062"/>
      <c r="K3959" s="192">
        <v>1</v>
      </c>
      <c r="L3959" s="1038" t="s">
        <v>534</v>
      </c>
      <c r="M3959" s="1039"/>
      <c r="N3959" s="1038" t="s">
        <v>487</v>
      </c>
      <c r="O3959" s="1039"/>
      <c r="P3959" s="1034" t="s">
        <v>332</v>
      </c>
      <c r="Q3959" s="1036"/>
      <c r="R3959" s="408" t="s">
        <v>338</v>
      </c>
      <c r="S3959" s="408"/>
      <c r="T3959" s="408"/>
      <c r="U3959" s="1034" t="s">
        <v>54</v>
      </c>
      <c r="V3959" s="1036"/>
      <c r="W3959" s="1034" t="s">
        <v>551</v>
      </c>
      <c r="X3959" s="1035"/>
      <c r="Y3959" s="286"/>
      <c r="Z3959" s="286"/>
      <c r="AA3959" s="286"/>
      <c r="AB3959" s="286"/>
      <c r="AC3959" s="223"/>
      <c r="AD3959" s="223"/>
      <c r="AE3959" s="223"/>
      <c r="AF3959" s="223"/>
      <c r="AG3959" s="223"/>
      <c r="AH3959" s="223"/>
      <c r="AI3959" s="223"/>
      <c r="AJ3959" s="223"/>
      <c r="AK3959" s="1088" t="s">
        <v>1700</v>
      </c>
      <c r="AL3959" s="1089"/>
      <c r="AM3959" s="1089"/>
      <c r="AN3959" s="1090"/>
      <c r="AO3959" s="1091"/>
      <c r="AP3959" s="3"/>
      <c r="AQ3959" s="222">
        <f>IF(P3959="材質劣化",2,IF(P3959="漏水",3,1))</f>
        <v>2</v>
      </c>
      <c r="AV3959" s="167"/>
      <c r="AW3959" s="167"/>
      <c r="AX3959" s="167"/>
      <c r="AY3959" s="167"/>
      <c r="AZ3959" s="167"/>
      <c r="BA3959" s="167"/>
      <c r="BB3959" s="167"/>
      <c r="BC3959" s="167"/>
      <c r="BD3959" s="167"/>
    </row>
    <row r="3960" spans="2:86" ht="12" customHeight="1" x14ac:dyDescent="0.15">
      <c r="B3960" s="1058"/>
      <c r="C3960" s="1063"/>
      <c r="D3960" s="1061"/>
      <c r="E3960" s="1061"/>
      <c r="F3960" s="1061"/>
      <c r="G3960" s="1061"/>
      <c r="H3960" s="1061"/>
      <c r="I3960" s="1061"/>
      <c r="J3960" s="1062"/>
      <c r="K3960" s="192">
        <v>2</v>
      </c>
      <c r="L3960" s="1038" t="s">
        <v>331</v>
      </c>
      <c r="M3960" s="1039"/>
      <c r="N3960" s="1038" t="s">
        <v>354</v>
      </c>
      <c r="O3960" s="1039"/>
      <c r="P3960" s="1034" t="s">
        <v>332</v>
      </c>
      <c r="Q3960" s="1036"/>
      <c r="R3960" s="408" t="s">
        <v>532</v>
      </c>
      <c r="S3960" s="408"/>
      <c r="T3960" s="408"/>
      <c r="U3960" s="1034" t="s">
        <v>554</v>
      </c>
      <c r="V3960" s="1036"/>
      <c r="W3960" s="1034" t="s">
        <v>551</v>
      </c>
      <c r="X3960" s="1035"/>
      <c r="Y3960" s="286"/>
      <c r="Z3960" s="286"/>
      <c r="AA3960" s="286"/>
      <c r="AB3960" s="286"/>
      <c r="AC3960" s="223"/>
      <c r="AD3960" s="223"/>
      <c r="AE3960" s="223"/>
      <c r="AF3960" s="223"/>
      <c r="AG3960" s="223"/>
      <c r="AH3960" s="223"/>
      <c r="AI3960" s="223"/>
      <c r="AJ3960" s="223"/>
      <c r="AK3960" s="1052"/>
      <c r="AL3960" s="1053"/>
      <c r="AM3960" s="1053"/>
      <c r="AN3960" s="1054"/>
      <c r="AO3960" s="1055"/>
      <c r="AP3960" s="3"/>
      <c r="AQ3960" s="222">
        <f t="shared" ref="AQ3960:AQ3978" si="1839">IF(P3960="材質劣化",2,IF(P3960="漏水",3,1))</f>
        <v>2</v>
      </c>
      <c r="AV3960" s="167"/>
      <c r="AW3960" s="167"/>
      <c r="AX3960" s="167"/>
      <c r="AY3960" s="167"/>
      <c r="AZ3960" s="167"/>
      <c r="BA3960" s="167"/>
      <c r="BB3960" s="167"/>
      <c r="BC3960" s="167"/>
      <c r="BD3960" s="167"/>
    </row>
    <row r="3961" spans="2:86" ht="12" customHeight="1" x14ac:dyDescent="0.15">
      <c r="B3961" s="1058"/>
      <c r="C3961" s="1063"/>
      <c r="D3961" s="1061"/>
      <c r="E3961" s="1061"/>
      <c r="F3961" s="1061"/>
      <c r="G3961" s="1061"/>
      <c r="H3961" s="1061"/>
      <c r="I3961" s="1061"/>
      <c r="J3961" s="1062"/>
      <c r="K3961" s="192">
        <v>3</v>
      </c>
      <c r="L3961" s="1038" t="s">
        <v>331</v>
      </c>
      <c r="M3961" s="1039"/>
      <c r="N3961" s="1038" t="s">
        <v>354</v>
      </c>
      <c r="O3961" s="1039"/>
      <c r="P3961" s="1034" t="s">
        <v>332</v>
      </c>
      <c r="Q3961" s="1036"/>
      <c r="R3961" s="408" t="s">
        <v>532</v>
      </c>
      <c r="S3961" s="408"/>
      <c r="T3961" s="408"/>
      <c r="U3961" s="1034" t="s">
        <v>554</v>
      </c>
      <c r="V3961" s="1036"/>
      <c r="W3961" s="1034" t="s">
        <v>551</v>
      </c>
      <c r="X3961" s="1035"/>
      <c r="Y3961" s="286"/>
      <c r="Z3961" s="286"/>
      <c r="AA3961" s="286"/>
      <c r="AB3961" s="286"/>
      <c r="AC3961" s="223"/>
      <c r="AD3961" s="223"/>
      <c r="AE3961" s="223"/>
      <c r="AF3961" s="223"/>
      <c r="AG3961" s="223"/>
      <c r="AH3961" s="223"/>
      <c r="AI3961" s="223"/>
      <c r="AJ3961" s="223"/>
      <c r="AK3961" s="1052"/>
      <c r="AL3961" s="1053"/>
      <c r="AM3961" s="1053"/>
      <c r="AN3961" s="1054"/>
      <c r="AO3961" s="1055"/>
      <c r="AP3961" s="3"/>
      <c r="AQ3961" s="222">
        <f t="shared" si="1839"/>
        <v>2</v>
      </c>
      <c r="AV3961" s="167"/>
      <c r="AW3961" s="167"/>
      <c r="AX3961" s="167"/>
      <c r="AY3961" s="167"/>
      <c r="AZ3961" s="167"/>
      <c r="BA3961" s="167"/>
      <c r="BB3961" s="167"/>
      <c r="BC3961" s="167"/>
      <c r="BD3961" s="167"/>
    </row>
    <row r="3962" spans="2:86" ht="12" customHeight="1" x14ac:dyDescent="0.15">
      <c r="B3962" s="1058"/>
      <c r="C3962" s="1063"/>
      <c r="D3962" s="1061"/>
      <c r="E3962" s="1061"/>
      <c r="F3962" s="1061"/>
      <c r="G3962" s="1061"/>
      <c r="H3962" s="1061"/>
      <c r="I3962" s="1061"/>
      <c r="J3962" s="1062"/>
      <c r="K3962" s="192"/>
      <c r="L3962" s="1038"/>
      <c r="M3962" s="1039"/>
      <c r="N3962" s="1038"/>
      <c r="O3962" s="1039"/>
      <c r="P3962" s="1034"/>
      <c r="Q3962" s="1036"/>
      <c r="R3962" s="408"/>
      <c r="S3962" s="408"/>
      <c r="T3962" s="408"/>
      <c r="U3962" s="1034"/>
      <c r="V3962" s="1036"/>
      <c r="W3962" s="1034"/>
      <c r="X3962" s="1035"/>
      <c r="Y3962" s="286"/>
      <c r="Z3962" s="286"/>
      <c r="AA3962" s="286"/>
      <c r="AB3962" s="286"/>
      <c r="AC3962" s="223"/>
      <c r="AD3962" s="223"/>
      <c r="AE3962" s="223"/>
      <c r="AF3962" s="223"/>
      <c r="AG3962" s="223"/>
      <c r="AH3962" s="223"/>
      <c r="AI3962" s="223"/>
      <c r="AJ3962" s="223"/>
      <c r="AK3962" s="1052"/>
      <c r="AL3962" s="1053"/>
      <c r="AM3962" s="1053"/>
      <c r="AN3962" s="1054"/>
      <c r="AO3962" s="1055"/>
      <c r="AP3962" s="3"/>
      <c r="AQ3962" s="222">
        <f t="shared" si="1839"/>
        <v>1</v>
      </c>
      <c r="AV3962" s="167"/>
      <c r="AW3962" s="167"/>
      <c r="AX3962" s="167"/>
      <c r="AY3962" s="167"/>
      <c r="AZ3962" s="167"/>
      <c r="BA3962" s="167"/>
      <c r="BB3962" s="167"/>
      <c r="BC3962" s="167"/>
      <c r="BD3962" s="167"/>
    </row>
    <row r="3963" spans="2:86" ht="12" customHeight="1" x14ac:dyDescent="0.15">
      <c r="B3963" s="1058"/>
      <c r="C3963" s="1063"/>
      <c r="D3963" s="1061"/>
      <c r="E3963" s="1061"/>
      <c r="F3963" s="1061"/>
      <c r="G3963" s="1061"/>
      <c r="H3963" s="1061"/>
      <c r="I3963" s="1061"/>
      <c r="J3963" s="1062"/>
      <c r="K3963" s="192"/>
      <c r="L3963" s="1038"/>
      <c r="M3963" s="1039"/>
      <c r="N3963" s="1038"/>
      <c r="O3963" s="1039"/>
      <c r="P3963" s="1034"/>
      <c r="Q3963" s="1036"/>
      <c r="R3963" s="408"/>
      <c r="S3963" s="408"/>
      <c r="T3963" s="408"/>
      <c r="U3963" s="1034"/>
      <c r="V3963" s="1036"/>
      <c r="W3963" s="1034"/>
      <c r="X3963" s="1035"/>
      <c r="Y3963" s="286"/>
      <c r="Z3963" s="286"/>
      <c r="AA3963" s="286"/>
      <c r="AB3963" s="286"/>
      <c r="AC3963" s="223"/>
      <c r="AD3963" s="223"/>
      <c r="AE3963" s="223"/>
      <c r="AF3963" s="223"/>
      <c r="AG3963" s="223"/>
      <c r="AH3963" s="223"/>
      <c r="AI3963" s="223"/>
      <c r="AJ3963" s="223"/>
      <c r="AK3963" s="1052"/>
      <c r="AL3963" s="1053"/>
      <c r="AM3963" s="1053"/>
      <c r="AN3963" s="1054"/>
      <c r="AO3963" s="1055"/>
      <c r="AP3963" s="3"/>
      <c r="AQ3963" s="222">
        <f t="shared" si="1839"/>
        <v>1</v>
      </c>
      <c r="AV3963" s="167"/>
      <c r="AW3963" s="167"/>
      <c r="AX3963" s="167"/>
      <c r="AY3963" s="167"/>
      <c r="AZ3963" s="167"/>
      <c r="BA3963" s="167"/>
      <c r="BB3963" s="167"/>
      <c r="BC3963" s="167"/>
      <c r="BD3963" s="167"/>
    </row>
    <row r="3964" spans="2:86" ht="12" customHeight="1" x14ac:dyDescent="0.15">
      <c r="B3964" s="1058"/>
      <c r="C3964" s="1063"/>
      <c r="D3964" s="1061"/>
      <c r="E3964" s="1061"/>
      <c r="F3964" s="1061"/>
      <c r="G3964" s="1061"/>
      <c r="H3964" s="1061"/>
      <c r="I3964" s="1061"/>
      <c r="J3964" s="1062"/>
      <c r="K3964" s="192"/>
      <c r="L3964" s="1038"/>
      <c r="M3964" s="1039"/>
      <c r="N3964" s="1038"/>
      <c r="O3964" s="1039"/>
      <c r="P3964" s="1034"/>
      <c r="Q3964" s="1036"/>
      <c r="R3964" s="408"/>
      <c r="S3964" s="408"/>
      <c r="T3964" s="408"/>
      <c r="U3964" s="1034"/>
      <c r="V3964" s="1036"/>
      <c r="W3964" s="1034"/>
      <c r="X3964" s="1035"/>
      <c r="Y3964" s="286"/>
      <c r="Z3964" s="286"/>
      <c r="AA3964" s="286"/>
      <c r="AB3964" s="286"/>
      <c r="AC3964" s="223"/>
      <c r="AD3964" s="223"/>
      <c r="AE3964" s="223"/>
      <c r="AF3964" s="223"/>
      <c r="AG3964" s="223"/>
      <c r="AH3964" s="223"/>
      <c r="AI3964" s="223"/>
      <c r="AJ3964" s="223"/>
      <c r="AK3964" s="1052"/>
      <c r="AL3964" s="1053"/>
      <c r="AM3964" s="1053"/>
      <c r="AN3964" s="1054"/>
      <c r="AO3964" s="1055"/>
      <c r="AP3964" s="3"/>
      <c r="AQ3964" s="222">
        <f t="shared" si="1839"/>
        <v>1</v>
      </c>
      <c r="AV3964" s="167"/>
      <c r="AW3964" s="167"/>
      <c r="AX3964" s="167"/>
      <c r="AY3964" s="167"/>
      <c r="AZ3964" s="167"/>
      <c r="BA3964" s="167"/>
      <c r="BB3964" s="167"/>
      <c r="BC3964" s="167"/>
      <c r="BD3964" s="167"/>
    </row>
    <row r="3965" spans="2:86" s="162" customFormat="1" ht="12" customHeight="1" x14ac:dyDescent="0.15">
      <c r="B3965" s="1058"/>
      <c r="C3965" s="1063"/>
      <c r="D3965" s="1061"/>
      <c r="E3965" s="1061"/>
      <c r="F3965" s="1061"/>
      <c r="G3965" s="1061"/>
      <c r="H3965" s="1061"/>
      <c r="I3965" s="1061"/>
      <c r="J3965" s="1062"/>
      <c r="K3965" s="192"/>
      <c r="L3965" s="1038"/>
      <c r="M3965" s="1039"/>
      <c r="N3965" s="1038"/>
      <c r="O3965" s="1039"/>
      <c r="P3965" s="1034"/>
      <c r="Q3965" s="1036"/>
      <c r="R3965" s="408"/>
      <c r="S3965" s="408"/>
      <c r="T3965" s="408"/>
      <c r="U3965" s="1034"/>
      <c r="V3965" s="1036"/>
      <c r="W3965" s="1034"/>
      <c r="X3965" s="1035"/>
      <c r="Y3965" s="286"/>
      <c r="Z3965" s="286"/>
      <c r="AA3965" s="286"/>
      <c r="AB3965" s="286"/>
      <c r="AC3965" s="223"/>
      <c r="AD3965" s="223"/>
      <c r="AE3965" s="223"/>
      <c r="AF3965" s="223"/>
      <c r="AG3965" s="223"/>
      <c r="AH3965" s="223"/>
      <c r="AI3965" s="223"/>
      <c r="AJ3965" s="223"/>
      <c r="AK3965" s="1034"/>
      <c r="AL3965" s="1035"/>
      <c r="AM3965" s="1035"/>
      <c r="AN3965" s="788"/>
      <c r="AO3965" s="789"/>
      <c r="AP3965" s="3"/>
      <c r="AQ3965" s="222">
        <f t="shared" si="1839"/>
        <v>1</v>
      </c>
    </row>
    <row r="3966" spans="2:86" s="162" customFormat="1" ht="12" customHeight="1" x14ac:dyDescent="0.15">
      <c r="B3966" s="1058"/>
      <c r="C3966" s="1063"/>
      <c r="D3966" s="1061"/>
      <c r="E3966" s="1061"/>
      <c r="F3966" s="1061"/>
      <c r="G3966" s="1061"/>
      <c r="H3966" s="1061"/>
      <c r="I3966" s="1061"/>
      <c r="J3966" s="1062"/>
      <c r="K3966" s="192"/>
      <c r="L3966" s="1038"/>
      <c r="M3966" s="1039"/>
      <c r="N3966" s="1038"/>
      <c r="O3966" s="1039"/>
      <c r="P3966" s="1034"/>
      <c r="Q3966" s="1036"/>
      <c r="R3966" s="408"/>
      <c r="S3966" s="408"/>
      <c r="T3966" s="408"/>
      <c r="U3966" s="1034"/>
      <c r="V3966" s="1036"/>
      <c r="W3966" s="1034"/>
      <c r="X3966" s="1035"/>
      <c r="Y3966" s="286"/>
      <c r="Z3966" s="286"/>
      <c r="AA3966" s="286"/>
      <c r="AB3966" s="286"/>
      <c r="AC3966" s="223"/>
      <c r="AD3966" s="223"/>
      <c r="AE3966" s="223"/>
      <c r="AF3966" s="223"/>
      <c r="AG3966" s="223"/>
      <c r="AH3966" s="223"/>
      <c r="AI3966" s="223"/>
      <c r="AJ3966" s="223"/>
      <c r="AK3966" s="1034"/>
      <c r="AL3966" s="1035"/>
      <c r="AM3966" s="1035"/>
      <c r="AN3966" s="788"/>
      <c r="AO3966" s="789"/>
      <c r="AP3966" s="3"/>
      <c r="AQ3966" s="222">
        <f t="shared" si="1839"/>
        <v>1</v>
      </c>
    </row>
    <row r="3967" spans="2:86" s="162" customFormat="1" ht="12" customHeight="1" x14ac:dyDescent="0.15">
      <c r="B3967" s="1058"/>
      <c r="C3967" s="1063"/>
      <c r="D3967" s="1061"/>
      <c r="E3967" s="1061"/>
      <c r="F3967" s="1061"/>
      <c r="G3967" s="1061"/>
      <c r="H3967" s="1061"/>
      <c r="I3967" s="1061"/>
      <c r="J3967" s="1062"/>
      <c r="K3967" s="192"/>
      <c r="L3967" s="1038"/>
      <c r="M3967" s="1039"/>
      <c r="N3967" s="1038"/>
      <c r="O3967" s="1039"/>
      <c r="P3967" s="1034"/>
      <c r="Q3967" s="1036"/>
      <c r="R3967" s="408"/>
      <c r="S3967" s="408"/>
      <c r="T3967" s="408"/>
      <c r="U3967" s="1034"/>
      <c r="V3967" s="1036"/>
      <c r="W3967" s="1034"/>
      <c r="X3967" s="1035"/>
      <c r="Y3967" s="286"/>
      <c r="Z3967" s="286"/>
      <c r="AA3967" s="286"/>
      <c r="AB3967" s="286"/>
      <c r="AC3967" s="223"/>
      <c r="AD3967" s="223"/>
      <c r="AE3967" s="223"/>
      <c r="AF3967" s="223"/>
      <c r="AG3967" s="223"/>
      <c r="AH3967" s="223"/>
      <c r="AI3967" s="223"/>
      <c r="AJ3967" s="223"/>
      <c r="AK3967" s="1034"/>
      <c r="AL3967" s="1035"/>
      <c r="AM3967" s="1035"/>
      <c r="AN3967" s="788"/>
      <c r="AO3967" s="789"/>
      <c r="AP3967" s="3"/>
      <c r="AQ3967" s="222">
        <f t="shared" si="1839"/>
        <v>1</v>
      </c>
    </row>
    <row r="3968" spans="2:86" s="162" customFormat="1" ht="12" customHeight="1" x14ac:dyDescent="0.15">
      <c r="B3968" s="1058"/>
      <c r="C3968" s="1063"/>
      <c r="D3968" s="1061"/>
      <c r="E3968" s="1061"/>
      <c r="F3968" s="1061"/>
      <c r="G3968" s="1061"/>
      <c r="H3968" s="1061"/>
      <c r="I3968" s="1061"/>
      <c r="J3968" s="1062"/>
      <c r="K3968" s="192"/>
      <c r="L3968" s="1038"/>
      <c r="M3968" s="1039"/>
      <c r="N3968" s="1038"/>
      <c r="O3968" s="1039"/>
      <c r="P3968" s="1034"/>
      <c r="Q3968" s="1036"/>
      <c r="R3968" s="408"/>
      <c r="S3968" s="408"/>
      <c r="T3968" s="408"/>
      <c r="U3968" s="1034"/>
      <c r="V3968" s="1036"/>
      <c r="W3968" s="1034"/>
      <c r="X3968" s="1035"/>
      <c r="Y3968" s="286"/>
      <c r="Z3968" s="286"/>
      <c r="AA3968" s="286"/>
      <c r="AB3968" s="286"/>
      <c r="AC3968" s="223"/>
      <c r="AD3968" s="223"/>
      <c r="AE3968" s="223"/>
      <c r="AF3968" s="223"/>
      <c r="AG3968" s="223"/>
      <c r="AH3968" s="223"/>
      <c r="AI3968" s="223"/>
      <c r="AJ3968" s="223"/>
      <c r="AK3968" s="1034"/>
      <c r="AL3968" s="1035"/>
      <c r="AM3968" s="1035"/>
      <c r="AN3968" s="788"/>
      <c r="AO3968" s="789"/>
      <c r="AP3968" s="3"/>
      <c r="AQ3968" s="222">
        <f t="shared" si="1839"/>
        <v>1</v>
      </c>
    </row>
    <row r="3969" spans="2:46" s="162" customFormat="1" ht="12" customHeight="1" x14ac:dyDescent="0.15">
      <c r="B3969" s="1058"/>
      <c r="C3969" s="1063"/>
      <c r="D3969" s="1061"/>
      <c r="E3969" s="1061"/>
      <c r="F3969" s="1061"/>
      <c r="G3969" s="1061"/>
      <c r="H3969" s="1061"/>
      <c r="I3969" s="1061"/>
      <c r="J3969" s="1062"/>
      <c r="K3969" s="192"/>
      <c r="L3969" s="1038"/>
      <c r="M3969" s="1039"/>
      <c r="N3969" s="1038"/>
      <c r="O3969" s="1039"/>
      <c r="P3969" s="1034"/>
      <c r="Q3969" s="1036"/>
      <c r="R3969" s="408"/>
      <c r="S3969" s="408"/>
      <c r="T3969" s="408"/>
      <c r="U3969" s="1034"/>
      <c r="V3969" s="1036"/>
      <c r="W3969" s="1034"/>
      <c r="X3969" s="1035"/>
      <c r="Y3969" s="286"/>
      <c r="Z3969" s="286"/>
      <c r="AA3969" s="286"/>
      <c r="AB3969" s="286"/>
      <c r="AC3969" s="223"/>
      <c r="AD3969" s="223"/>
      <c r="AE3969" s="223"/>
      <c r="AF3969" s="223"/>
      <c r="AG3969" s="223"/>
      <c r="AH3969" s="223"/>
      <c r="AI3969" s="223"/>
      <c r="AJ3969" s="223"/>
      <c r="AK3969" s="1034"/>
      <c r="AL3969" s="1035"/>
      <c r="AM3969" s="1035"/>
      <c r="AN3969" s="788"/>
      <c r="AO3969" s="789"/>
      <c r="AP3969" s="3"/>
      <c r="AQ3969" s="222">
        <f t="shared" si="1839"/>
        <v>1</v>
      </c>
    </row>
    <row r="3970" spans="2:46" s="162" customFormat="1" ht="12" customHeight="1" x14ac:dyDescent="0.15">
      <c r="B3970" s="1058"/>
      <c r="C3970" s="1063"/>
      <c r="D3970" s="1061"/>
      <c r="E3970" s="1061"/>
      <c r="F3970" s="1061"/>
      <c r="G3970" s="1061"/>
      <c r="H3970" s="1061"/>
      <c r="I3970" s="1061"/>
      <c r="J3970" s="1062"/>
      <c r="K3970" s="192"/>
      <c r="L3970" s="1038"/>
      <c r="M3970" s="1039"/>
      <c r="N3970" s="1038"/>
      <c r="O3970" s="1039"/>
      <c r="P3970" s="1034"/>
      <c r="Q3970" s="1036"/>
      <c r="R3970" s="408"/>
      <c r="S3970" s="408"/>
      <c r="T3970" s="408"/>
      <c r="U3970" s="1034"/>
      <c r="V3970" s="1036"/>
      <c r="W3970" s="1034"/>
      <c r="X3970" s="1035"/>
      <c r="Y3970" s="286"/>
      <c r="Z3970" s="286"/>
      <c r="AA3970" s="286"/>
      <c r="AB3970" s="286"/>
      <c r="AC3970" s="223"/>
      <c r="AD3970" s="223"/>
      <c r="AE3970" s="223"/>
      <c r="AF3970" s="223"/>
      <c r="AG3970" s="223"/>
      <c r="AH3970" s="223"/>
      <c r="AI3970" s="223"/>
      <c r="AJ3970" s="223"/>
      <c r="AK3970" s="1034"/>
      <c r="AL3970" s="1035"/>
      <c r="AM3970" s="1035"/>
      <c r="AN3970" s="788"/>
      <c r="AO3970" s="789"/>
      <c r="AP3970" s="3"/>
      <c r="AQ3970" s="222">
        <f t="shared" si="1839"/>
        <v>1</v>
      </c>
    </row>
    <row r="3971" spans="2:46" s="162" customFormat="1" ht="12" customHeight="1" x14ac:dyDescent="0.15">
      <c r="B3971" s="1058"/>
      <c r="C3971" s="1063"/>
      <c r="D3971" s="1061"/>
      <c r="E3971" s="1061"/>
      <c r="F3971" s="1061"/>
      <c r="G3971" s="1061"/>
      <c r="H3971" s="1061"/>
      <c r="I3971" s="1061"/>
      <c r="J3971" s="1062"/>
      <c r="K3971" s="192"/>
      <c r="L3971" s="1038"/>
      <c r="M3971" s="1039"/>
      <c r="N3971" s="1038"/>
      <c r="O3971" s="1039"/>
      <c r="P3971" s="1034"/>
      <c r="Q3971" s="1036"/>
      <c r="R3971" s="408"/>
      <c r="S3971" s="408"/>
      <c r="T3971" s="408"/>
      <c r="U3971" s="1034"/>
      <c r="V3971" s="1036"/>
      <c r="W3971" s="1034"/>
      <c r="X3971" s="1035"/>
      <c r="Y3971" s="286"/>
      <c r="Z3971" s="286"/>
      <c r="AA3971" s="286"/>
      <c r="AB3971" s="286"/>
      <c r="AC3971" s="223"/>
      <c r="AD3971" s="223"/>
      <c r="AE3971" s="223"/>
      <c r="AF3971" s="223"/>
      <c r="AG3971" s="223"/>
      <c r="AH3971" s="223"/>
      <c r="AI3971" s="223"/>
      <c r="AJ3971" s="223"/>
      <c r="AK3971" s="1034"/>
      <c r="AL3971" s="1035"/>
      <c r="AM3971" s="1035"/>
      <c r="AN3971" s="788"/>
      <c r="AO3971" s="789"/>
      <c r="AP3971" s="3"/>
      <c r="AQ3971" s="222">
        <f t="shared" si="1839"/>
        <v>1</v>
      </c>
    </row>
    <row r="3972" spans="2:46" s="162" customFormat="1" ht="12" customHeight="1" x14ac:dyDescent="0.15">
      <c r="B3972" s="1058"/>
      <c r="C3972" s="1063"/>
      <c r="D3972" s="1061"/>
      <c r="E3972" s="1061"/>
      <c r="F3972" s="1061"/>
      <c r="G3972" s="1061"/>
      <c r="H3972" s="1061"/>
      <c r="I3972" s="1061"/>
      <c r="J3972" s="1062"/>
      <c r="K3972" s="192"/>
      <c r="L3972" s="1038"/>
      <c r="M3972" s="1039"/>
      <c r="N3972" s="1038"/>
      <c r="O3972" s="1039"/>
      <c r="P3972" s="1034"/>
      <c r="Q3972" s="1036"/>
      <c r="R3972" s="408"/>
      <c r="S3972" s="408"/>
      <c r="T3972" s="408"/>
      <c r="U3972" s="1034"/>
      <c r="V3972" s="1036"/>
      <c r="W3972" s="1034"/>
      <c r="X3972" s="1035"/>
      <c r="Y3972" s="286"/>
      <c r="Z3972" s="286"/>
      <c r="AA3972" s="286"/>
      <c r="AB3972" s="286"/>
      <c r="AC3972" s="223"/>
      <c r="AD3972" s="223"/>
      <c r="AE3972" s="223"/>
      <c r="AF3972" s="223"/>
      <c r="AG3972" s="223"/>
      <c r="AH3972" s="223"/>
      <c r="AI3972" s="223"/>
      <c r="AJ3972" s="223"/>
      <c r="AK3972" s="1034"/>
      <c r="AL3972" s="1035"/>
      <c r="AM3972" s="1035"/>
      <c r="AN3972" s="788"/>
      <c r="AO3972" s="789"/>
      <c r="AP3972" s="3"/>
      <c r="AQ3972" s="222">
        <f t="shared" si="1839"/>
        <v>1</v>
      </c>
    </row>
    <row r="3973" spans="2:46" s="162" customFormat="1" ht="12" customHeight="1" x14ac:dyDescent="0.15">
      <c r="B3973" s="1058"/>
      <c r="C3973" s="1063"/>
      <c r="D3973" s="1061"/>
      <c r="E3973" s="1061"/>
      <c r="F3973" s="1061"/>
      <c r="G3973" s="1061"/>
      <c r="H3973" s="1061"/>
      <c r="I3973" s="1061"/>
      <c r="J3973" s="1062"/>
      <c r="K3973" s="192"/>
      <c r="L3973" s="1038"/>
      <c r="M3973" s="1039"/>
      <c r="N3973" s="1038"/>
      <c r="O3973" s="1039"/>
      <c r="P3973" s="1034"/>
      <c r="Q3973" s="1036"/>
      <c r="R3973" s="408"/>
      <c r="S3973" s="408"/>
      <c r="T3973" s="408"/>
      <c r="U3973" s="1034"/>
      <c r="V3973" s="1036"/>
      <c r="W3973" s="1034"/>
      <c r="X3973" s="1035"/>
      <c r="Y3973" s="286"/>
      <c r="Z3973" s="286"/>
      <c r="AA3973" s="286"/>
      <c r="AB3973" s="286"/>
      <c r="AC3973" s="223"/>
      <c r="AD3973" s="223"/>
      <c r="AE3973" s="223"/>
      <c r="AF3973" s="223"/>
      <c r="AG3973" s="223"/>
      <c r="AH3973" s="223"/>
      <c r="AI3973" s="223"/>
      <c r="AJ3973" s="223"/>
      <c r="AK3973" s="1034"/>
      <c r="AL3973" s="1035"/>
      <c r="AM3973" s="1035"/>
      <c r="AN3973" s="788"/>
      <c r="AO3973" s="789"/>
      <c r="AP3973" s="3"/>
      <c r="AQ3973" s="222">
        <f t="shared" si="1839"/>
        <v>1</v>
      </c>
    </row>
    <row r="3974" spans="2:46" s="162" customFormat="1" ht="12" customHeight="1" x14ac:dyDescent="0.15">
      <c r="B3974" s="1058"/>
      <c r="C3974" s="1063"/>
      <c r="D3974" s="1061"/>
      <c r="E3974" s="1061"/>
      <c r="F3974" s="1061"/>
      <c r="G3974" s="1061"/>
      <c r="H3974" s="1061"/>
      <c r="I3974" s="1061"/>
      <c r="J3974" s="1062"/>
      <c r="K3974" s="192"/>
      <c r="L3974" s="1038"/>
      <c r="M3974" s="1039"/>
      <c r="N3974" s="1038"/>
      <c r="O3974" s="1039"/>
      <c r="P3974" s="1034"/>
      <c r="Q3974" s="1036"/>
      <c r="R3974" s="408"/>
      <c r="S3974" s="408"/>
      <c r="T3974" s="408"/>
      <c r="U3974" s="1034"/>
      <c r="V3974" s="1036"/>
      <c r="W3974" s="1034"/>
      <c r="X3974" s="1035"/>
      <c r="Y3974" s="286"/>
      <c r="Z3974" s="286"/>
      <c r="AA3974" s="286"/>
      <c r="AB3974" s="286"/>
      <c r="AC3974" s="223"/>
      <c r="AD3974" s="223"/>
      <c r="AE3974" s="223"/>
      <c r="AF3974" s="223"/>
      <c r="AG3974" s="223"/>
      <c r="AH3974" s="223"/>
      <c r="AI3974" s="223"/>
      <c r="AJ3974" s="223"/>
      <c r="AK3974" s="1034"/>
      <c r="AL3974" s="1035"/>
      <c r="AM3974" s="1035"/>
      <c r="AN3974" s="788"/>
      <c r="AO3974" s="789"/>
      <c r="AP3974" s="3"/>
      <c r="AQ3974" s="222">
        <f t="shared" si="1839"/>
        <v>1</v>
      </c>
    </row>
    <row r="3975" spans="2:46" s="162" customFormat="1" ht="12" customHeight="1" x14ac:dyDescent="0.15">
      <c r="B3975" s="1058"/>
      <c r="C3975" s="1063"/>
      <c r="D3975" s="1061"/>
      <c r="E3975" s="1061"/>
      <c r="F3975" s="1061"/>
      <c r="G3975" s="1061"/>
      <c r="H3975" s="1061"/>
      <c r="I3975" s="1061"/>
      <c r="J3975" s="1062"/>
      <c r="K3975" s="192"/>
      <c r="L3975" s="1038"/>
      <c r="M3975" s="1039"/>
      <c r="N3975" s="1038"/>
      <c r="O3975" s="1039"/>
      <c r="P3975" s="1034"/>
      <c r="Q3975" s="1036"/>
      <c r="R3975" s="408"/>
      <c r="S3975" s="408"/>
      <c r="T3975" s="408"/>
      <c r="U3975" s="1034"/>
      <c r="V3975" s="1036"/>
      <c r="W3975" s="1034"/>
      <c r="X3975" s="1035"/>
      <c r="Y3975" s="286"/>
      <c r="Z3975" s="286"/>
      <c r="AA3975" s="286"/>
      <c r="AB3975" s="286"/>
      <c r="AC3975" s="223"/>
      <c r="AD3975" s="223"/>
      <c r="AE3975" s="223"/>
      <c r="AF3975" s="223"/>
      <c r="AG3975" s="223"/>
      <c r="AH3975" s="223"/>
      <c r="AI3975" s="223"/>
      <c r="AJ3975" s="223"/>
      <c r="AK3975" s="1034"/>
      <c r="AL3975" s="1035"/>
      <c r="AM3975" s="1035"/>
      <c r="AN3975" s="788"/>
      <c r="AO3975" s="789"/>
      <c r="AP3975" s="3"/>
      <c r="AQ3975" s="222">
        <f t="shared" si="1839"/>
        <v>1</v>
      </c>
    </row>
    <row r="3976" spans="2:46" s="162" customFormat="1" ht="12" customHeight="1" x14ac:dyDescent="0.15">
      <c r="B3976" s="1058"/>
      <c r="C3976" s="1063"/>
      <c r="D3976" s="1061"/>
      <c r="E3976" s="1061"/>
      <c r="F3976" s="1061"/>
      <c r="G3976" s="1061"/>
      <c r="H3976" s="1061"/>
      <c r="I3976" s="1061"/>
      <c r="J3976" s="1062"/>
      <c r="K3976" s="192"/>
      <c r="L3976" s="1038"/>
      <c r="M3976" s="1039"/>
      <c r="N3976" s="1038"/>
      <c r="O3976" s="1039"/>
      <c r="P3976" s="1034"/>
      <c r="Q3976" s="1036"/>
      <c r="R3976" s="408"/>
      <c r="S3976" s="408"/>
      <c r="T3976" s="408"/>
      <c r="U3976" s="1034"/>
      <c r="V3976" s="1036"/>
      <c r="W3976" s="1034"/>
      <c r="X3976" s="1035"/>
      <c r="Y3976" s="286"/>
      <c r="Z3976" s="286"/>
      <c r="AA3976" s="286"/>
      <c r="AB3976" s="286"/>
      <c r="AC3976" s="223"/>
      <c r="AD3976" s="223"/>
      <c r="AE3976" s="223"/>
      <c r="AF3976" s="223"/>
      <c r="AG3976" s="223"/>
      <c r="AH3976" s="223"/>
      <c r="AI3976" s="223"/>
      <c r="AJ3976" s="223"/>
      <c r="AK3976" s="1034"/>
      <c r="AL3976" s="1035"/>
      <c r="AM3976" s="1035"/>
      <c r="AN3976" s="788"/>
      <c r="AO3976" s="789"/>
      <c r="AP3976" s="3"/>
      <c r="AQ3976" s="222">
        <f t="shared" si="1839"/>
        <v>1</v>
      </c>
    </row>
    <row r="3977" spans="2:46" s="162" customFormat="1" ht="12" customHeight="1" x14ac:dyDescent="0.15">
      <c r="B3977" s="1058"/>
      <c r="C3977" s="1063"/>
      <c r="D3977" s="1061"/>
      <c r="E3977" s="1061"/>
      <c r="F3977" s="1061"/>
      <c r="G3977" s="1061"/>
      <c r="H3977" s="1061"/>
      <c r="I3977" s="1061"/>
      <c r="J3977" s="1062"/>
      <c r="K3977" s="192"/>
      <c r="L3977" s="1038"/>
      <c r="M3977" s="1039"/>
      <c r="N3977" s="1038"/>
      <c r="O3977" s="1039"/>
      <c r="P3977" s="1034"/>
      <c r="Q3977" s="1036"/>
      <c r="R3977" s="408"/>
      <c r="S3977" s="408"/>
      <c r="T3977" s="408"/>
      <c r="U3977" s="1034"/>
      <c r="V3977" s="1036"/>
      <c r="W3977" s="1034"/>
      <c r="X3977" s="1035"/>
      <c r="Y3977" s="286"/>
      <c r="Z3977" s="286"/>
      <c r="AA3977" s="286"/>
      <c r="AB3977" s="286"/>
      <c r="AC3977" s="223"/>
      <c r="AD3977" s="223"/>
      <c r="AE3977" s="223"/>
      <c r="AF3977" s="223"/>
      <c r="AG3977" s="223"/>
      <c r="AH3977" s="223"/>
      <c r="AI3977" s="223"/>
      <c r="AJ3977" s="223"/>
      <c r="AK3977" s="1034"/>
      <c r="AL3977" s="1035"/>
      <c r="AM3977" s="1035"/>
      <c r="AN3977" s="788"/>
      <c r="AO3977" s="789"/>
      <c r="AP3977" s="3"/>
      <c r="AQ3977" s="222">
        <f t="shared" si="1839"/>
        <v>1</v>
      </c>
    </row>
    <row r="3978" spans="2:46" s="162" customFormat="1" ht="12" customHeight="1" x14ac:dyDescent="0.15">
      <c r="B3978" s="1058"/>
      <c r="C3978" s="1063"/>
      <c r="D3978" s="1061"/>
      <c r="E3978" s="1061"/>
      <c r="F3978" s="1061"/>
      <c r="G3978" s="1061"/>
      <c r="H3978" s="1061"/>
      <c r="I3978" s="1061"/>
      <c r="J3978" s="1062"/>
      <c r="K3978" s="192"/>
      <c r="L3978" s="1038"/>
      <c r="M3978" s="1039"/>
      <c r="N3978" s="1038"/>
      <c r="O3978" s="1039"/>
      <c r="P3978" s="1034"/>
      <c r="Q3978" s="1036"/>
      <c r="R3978" s="408"/>
      <c r="S3978" s="408"/>
      <c r="T3978" s="408"/>
      <c r="U3978" s="1034"/>
      <c r="V3978" s="1036"/>
      <c r="W3978" s="1034"/>
      <c r="X3978" s="1035"/>
      <c r="Y3978" s="286"/>
      <c r="Z3978" s="286"/>
      <c r="AA3978" s="286"/>
      <c r="AB3978" s="286"/>
      <c r="AC3978" s="223"/>
      <c r="AD3978" s="223"/>
      <c r="AE3978" s="223"/>
      <c r="AF3978" s="223"/>
      <c r="AG3978" s="223"/>
      <c r="AH3978" s="223"/>
      <c r="AI3978" s="223"/>
      <c r="AJ3978" s="223"/>
      <c r="AK3978" s="1034"/>
      <c r="AL3978" s="1035"/>
      <c r="AM3978" s="1035"/>
      <c r="AN3978" s="788"/>
      <c r="AO3978" s="789"/>
      <c r="AP3978" s="3"/>
      <c r="AQ3978" s="222">
        <f t="shared" si="1839"/>
        <v>1</v>
      </c>
    </row>
    <row r="3979" spans="2:46" s="162" customFormat="1" ht="12" customHeight="1" x14ac:dyDescent="0.15">
      <c r="B3979" s="1058"/>
      <c r="C3979" s="1063"/>
      <c r="D3979" s="1061"/>
      <c r="E3979" s="1061"/>
      <c r="F3979" s="1061"/>
      <c r="G3979" s="1061"/>
      <c r="H3979" s="1061"/>
      <c r="I3979" s="1061"/>
      <c r="J3979" s="1062"/>
      <c r="K3979" s="1016" t="s">
        <v>216</v>
      </c>
      <c r="L3979" s="1016" t="s">
        <v>215</v>
      </c>
      <c r="M3979" s="1016"/>
      <c r="N3979" s="1016"/>
      <c r="O3979" s="1016"/>
      <c r="P3979" s="1016"/>
      <c r="Q3979" s="1016"/>
      <c r="R3979" s="1016"/>
      <c r="S3979" s="1016"/>
      <c r="T3979" s="1016"/>
      <c r="U3979" s="1016"/>
      <c r="V3979" s="1016"/>
      <c r="W3979" s="1016"/>
      <c r="X3979" s="1016"/>
      <c r="Y3979" s="1040" t="s">
        <v>466</v>
      </c>
      <c r="Z3979" s="1041"/>
      <c r="AA3979" s="1041"/>
      <c r="AB3979" s="1042"/>
      <c r="AC3979" s="224">
        <f t="shared" ref="AC3979:AJ3979" si="1840">SUM(AC3959:AC3978)</f>
        <v>0</v>
      </c>
      <c r="AD3979" s="224">
        <f t="shared" si="1840"/>
        <v>0</v>
      </c>
      <c r="AE3979" s="224">
        <f t="shared" si="1840"/>
        <v>0</v>
      </c>
      <c r="AF3979" s="224">
        <f t="shared" si="1840"/>
        <v>0</v>
      </c>
      <c r="AG3979" s="224">
        <f t="shared" si="1840"/>
        <v>0</v>
      </c>
      <c r="AH3979" s="224">
        <f t="shared" si="1840"/>
        <v>0</v>
      </c>
      <c r="AI3979" s="224">
        <f t="shared" si="1840"/>
        <v>0</v>
      </c>
      <c r="AJ3979" s="224">
        <f t="shared" si="1840"/>
        <v>0</v>
      </c>
      <c r="AK3979" s="1040" t="s">
        <v>214</v>
      </c>
      <c r="AL3979" s="1041"/>
      <c r="AM3979" s="1041"/>
      <c r="AN3979" s="788"/>
      <c r="AO3979" s="789"/>
      <c r="AP3979" s="3"/>
    </row>
    <row r="3980" spans="2:46" s="162" customFormat="1" ht="12" customHeight="1" x14ac:dyDescent="0.15">
      <c r="B3980" s="1058"/>
      <c r="C3980" s="1063"/>
      <c r="D3980" s="1061"/>
      <c r="E3980" s="1061"/>
      <c r="F3980" s="1061"/>
      <c r="G3980" s="1061"/>
      <c r="H3980" s="1061"/>
      <c r="I3980" s="1061"/>
      <c r="J3980" s="1062"/>
      <c r="K3980" s="1016"/>
      <c r="L3980" s="1016" t="s">
        <v>467</v>
      </c>
      <c r="M3980" s="1016"/>
      <c r="N3980" s="1016"/>
      <c r="O3980" s="1016" t="s">
        <v>213</v>
      </c>
      <c r="P3980" s="1016"/>
      <c r="Q3980" s="1016"/>
      <c r="R3980" s="1016"/>
      <c r="S3980" s="1016"/>
      <c r="T3980" s="1016"/>
      <c r="U3980" s="1016"/>
      <c r="V3980" s="1016"/>
      <c r="W3980" s="1016"/>
      <c r="X3980" s="1016"/>
      <c r="Y3980" s="193">
        <f>COUNTIF(Y3959:Y3978,"○")</f>
        <v>0</v>
      </c>
      <c r="Z3980" s="193">
        <f>COUNTIF(Z3959:Z3978,"○")</f>
        <v>0</v>
      </c>
      <c r="AA3980" s="193">
        <f>COUNTIF(AA3959:AA3978,"○")</f>
        <v>0</v>
      </c>
      <c r="AB3980" s="193">
        <f>COUNTIF(AB3959:AB3978,"○")</f>
        <v>0</v>
      </c>
      <c r="AC3980" s="193">
        <f t="shared" ref="AC3980:AJ3980" si="1841">COUNT(AC3959:AC3978)</f>
        <v>0</v>
      </c>
      <c r="AD3980" s="193">
        <f t="shared" si="1841"/>
        <v>0</v>
      </c>
      <c r="AE3980" s="193">
        <f t="shared" si="1841"/>
        <v>0</v>
      </c>
      <c r="AF3980" s="193">
        <f t="shared" si="1841"/>
        <v>0</v>
      </c>
      <c r="AG3980" s="193">
        <f t="shared" si="1841"/>
        <v>0</v>
      </c>
      <c r="AH3980" s="193">
        <f t="shared" si="1841"/>
        <v>0</v>
      </c>
      <c r="AI3980" s="193">
        <f t="shared" si="1841"/>
        <v>0</v>
      </c>
      <c r="AJ3980" s="193">
        <f t="shared" si="1841"/>
        <v>0</v>
      </c>
      <c r="AK3980" s="1043"/>
      <c r="AL3980" s="1044"/>
      <c r="AM3980" s="1044"/>
      <c r="AN3980" s="1044"/>
      <c r="AO3980" s="1045"/>
      <c r="AP3980" s="3"/>
    </row>
    <row r="3981" spans="2:46" ht="12" customHeight="1" x14ac:dyDescent="0.15">
      <c r="B3981" s="1058"/>
      <c r="C3981" s="1063"/>
      <c r="D3981" s="1061"/>
      <c r="E3981" s="1061"/>
      <c r="F3981" s="1061"/>
      <c r="G3981" s="1061"/>
      <c r="H3981" s="1061"/>
      <c r="I3981" s="1061"/>
      <c r="J3981" s="1062"/>
      <c r="K3981" s="1016"/>
      <c r="L3981" s="1016"/>
      <c r="M3981" s="1016"/>
      <c r="N3981" s="1016"/>
      <c r="O3981" s="1016" t="s">
        <v>468</v>
      </c>
      <c r="P3981" s="1016"/>
      <c r="Q3981" s="1016"/>
      <c r="R3981" s="1016"/>
      <c r="S3981" s="1016"/>
      <c r="T3981" s="1016"/>
      <c r="U3981" s="1016"/>
      <c r="V3981" s="1016"/>
      <c r="W3981" s="1016"/>
      <c r="X3981" s="1016"/>
      <c r="Y3981" s="1034" t="str">
        <f>IF(Y3980&gt;0,"Ⅳ",IF(Z3980&gt;0,"Ⅲ",IF(AA3980&gt;0,"Ⅱa",IF(AB3980&gt;0,"Ⅱb","Ⅰ"))))</f>
        <v>Ⅰ</v>
      </c>
      <c r="Z3981" s="1035"/>
      <c r="AA3981" s="1035"/>
      <c r="AB3981" s="1036"/>
      <c r="AC3981" s="1034" t="str">
        <f>IF(AC3980&gt;0,"Ⅳ",IF(AD3980&gt;0,"Ⅲ",IF(AE3980&gt;0,"Ⅱa",IF(AF3980&gt;0,"Ⅱb","Ⅰ"))))</f>
        <v>Ⅰ</v>
      </c>
      <c r="AD3981" s="1035"/>
      <c r="AE3981" s="1035"/>
      <c r="AF3981" s="1036"/>
      <c r="AG3981" s="1034" t="str">
        <f>IF(AG3980&gt;0,"Ⅳ",IF(AH3980&gt;0,"Ⅲ",IF(AI3980&gt;0,"Ⅱa",IF(AJ3980&gt;0,"Ⅱb","Ⅰ"))))</f>
        <v>Ⅰ</v>
      </c>
      <c r="AH3981" s="1035"/>
      <c r="AI3981" s="1035"/>
      <c r="AJ3981" s="1036"/>
      <c r="AK3981" s="1046"/>
      <c r="AL3981" s="1047"/>
      <c r="AM3981" s="1047"/>
      <c r="AN3981" s="1047"/>
      <c r="AO3981" s="1048"/>
      <c r="AP3981" s="3"/>
      <c r="AQ3981" s="282" t="s">
        <v>312</v>
      </c>
      <c r="AR3981" s="282" t="s">
        <v>313</v>
      </c>
      <c r="AS3981" s="699" t="s">
        <v>316</v>
      </c>
      <c r="AT3981" s="1026"/>
    </row>
    <row r="3982" spans="2:46" ht="12" customHeight="1" x14ac:dyDescent="0.15">
      <c r="B3982" s="1058"/>
      <c r="C3982" s="1063"/>
      <c r="D3982" s="1061"/>
      <c r="E3982" s="1061"/>
      <c r="F3982" s="1061"/>
      <c r="G3982" s="1061"/>
      <c r="H3982" s="1061"/>
      <c r="I3982" s="1061"/>
      <c r="J3982" s="1062"/>
      <c r="K3982" s="1016"/>
      <c r="L3982" s="1016" t="s">
        <v>469</v>
      </c>
      <c r="M3982" s="1016"/>
      <c r="N3982" s="1016"/>
      <c r="O3982" s="1016" t="s">
        <v>212</v>
      </c>
      <c r="P3982" s="1016"/>
      <c r="Q3982" s="1016"/>
      <c r="R3982" s="1016"/>
      <c r="S3982" s="1016"/>
      <c r="T3982" s="1016"/>
      <c r="U3982" s="1016"/>
      <c r="V3982" s="1016"/>
      <c r="W3982" s="1016"/>
      <c r="X3982" s="1016"/>
      <c r="Y3982" s="187" t="s">
        <v>32</v>
      </c>
      <c r="Z3982" s="187" t="s">
        <v>33</v>
      </c>
      <c r="AA3982" s="1027" t="s">
        <v>34</v>
      </c>
      <c r="AB3982" s="1027"/>
      <c r="AC3982" s="187" t="s">
        <v>32</v>
      </c>
      <c r="AD3982" s="187" t="s">
        <v>33</v>
      </c>
      <c r="AE3982" s="1027" t="s">
        <v>34</v>
      </c>
      <c r="AF3982" s="1027"/>
      <c r="AG3982" s="187" t="s">
        <v>32</v>
      </c>
      <c r="AH3982" s="187" t="s">
        <v>33</v>
      </c>
      <c r="AI3982" s="1027" t="s">
        <v>34</v>
      </c>
      <c r="AJ3982" s="1027"/>
      <c r="AK3982" s="1046"/>
      <c r="AL3982" s="1047"/>
      <c r="AM3982" s="1047"/>
      <c r="AN3982" s="1047"/>
      <c r="AO3982" s="1048"/>
      <c r="AP3982" s="3"/>
      <c r="AQ3982" s="1028">
        <f>+Y3980+Z3980</f>
        <v>0</v>
      </c>
      <c r="AR3982" s="1029"/>
      <c r="AS3982" s="1028">
        <f>+AA3980+AB3980</f>
        <v>0</v>
      </c>
      <c r="AT3982" s="1029"/>
    </row>
    <row r="3983" spans="2:46" ht="12" customHeight="1" x14ac:dyDescent="0.15">
      <c r="B3983" s="1058"/>
      <c r="C3983" s="1063"/>
      <c r="D3983" s="1061"/>
      <c r="E3983" s="1061"/>
      <c r="F3983" s="1061"/>
      <c r="G3983" s="1061"/>
      <c r="H3983" s="1061"/>
      <c r="I3983" s="1061"/>
      <c r="J3983" s="1062"/>
      <c r="K3983" s="1016"/>
      <c r="L3983" s="1016"/>
      <c r="M3983" s="1016"/>
      <c r="N3983" s="1016"/>
      <c r="O3983" s="1016" t="s">
        <v>470</v>
      </c>
      <c r="P3983" s="1016"/>
      <c r="Q3983" s="1016"/>
      <c r="R3983" s="1016"/>
      <c r="S3983" s="1016"/>
      <c r="T3983" s="1016"/>
      <c r="U3983" s="1016"/>
      <c r="V3983" s="1016"/>
      <c r="W3983" s="1016"/>
      <c r="X3983" s="1016"/>
      <c r="Y3983" s="193" t="str">
        <f>IF(Y3980=0,"",1)</f>
        <v/>
      </c>
      <c r="Z3983" s="193" t="str">
        <f>IF(Z3980=0,"",1)</f>
        <v/>
      </c>
      <c r="AA3983" s="1030" t="str">
        <f>IF(AQ3982=1,"",IF(AS3982&gt;0,1,""))</f>
        <v/>
      </c>
      <c r="AB3983" s="1031"/>
      <c r="AC3983" s="193">
        <f>+AC3980</f>
        <v>0</v>
      </c>
      <c r="AD3983" s="193">
        <f>AD3980</f>
        <v>0</v>
      </c>
      <c r="AE3983" s="1030">
        <f>AE3980+AF3980</f>
        <v>0</v>
      </c>
      <c r="AF3983" s="1031"/>
      <c r="AG3983" s="193">
        <f>AG3980</f>
        <v>0</v>
      </c>
      <c r="AH3983" s="193">
        <f>AH3980</f>
        <v>0</v>
      </c>
      <c r="AI3983" s="1030">
        <f>AI3980+AJ3980</f>
        <v>0</v>
      </c>
      <c r="AJ3983" s="1031"/>
      <c r="AK3983" s="1046"/>
      <c r="AL3983" s="1047"/>
      <c r="AM3983" s="1047"/>
      <c r="AN3983" s="1047"/>
      <c r="AO3983" s="1048"/>
      <c r="AP3983" s="3"/>
      <c r="AQ3983" s="197">
        <f>+Y3980+AC3983+AG3983</f>
        <v>0</v>
      </c>
      <c r="AR3983" s="197">
        <f>+Z3980+AD3983+AH3983</f>
        <v>0</v>
      </c>
      <c r="AS3983" s="1032">
        <f>+AS3982+AE3983+AI3983</f>
        <v>0</v>
      </c>
      <c r="AT3983" s="1033"/>
    </row>
    <row r="3984" spans="2:46" ht="12" customHeight="1" x14ac:dyDescent="0.15">
      <c r="B3984" s="1058"/>
      <c r="C3984" s="1063"/>
      <c r="D3984" s="1061"/>
      <c r="E3984" s="1061"/>
      <c r="F3984" s="1061"/>
      <c r="G3984" s="1061"/>
      <c r="H3984" s="1061"/>
      <c r="I3984" s="1061"/>
      <c r="J3984" s="1062"/>
      <c r="K3984" s="1016"/>
      <c r="L3984" s="1016"/>
      <c r="M3984" s="1016"/>
      <c r="N3984" s="1016"/>
      <c r="O3984" s="1016" t="s">
        <v>471</v>
      </c>
      <c r="P3984" s="1016"/>
      <c r="Q3984" s="1016"/>
      <c r="R3984" s="1016"/>
      <c r="S3984" s="1016"/>
      <c r="T3984" s="1016"/>
      <c r="U3984" s="1016"/>
      <c r="V3984" s="1016"/>
      <c r="W3984" s="1016"/>
      <c r="X3984" s="1016"/>
      <c r="Y3984" s="1034" t="s">
        <v>875</v>
      </c>
      <c r="Z3984" s="1035"/>
      <c r="AA3984" s="1035"/>
      <c r="AB3984" s="1036"/>
      <c r="AC3984" s="1034" t="str">
        <f>IF(AC3983&gt;0,"Ⅳ",IF(AD3983&gt;0,"Ⅲ",IF(AE3983&gt;0,"Ⅱ","Ⅰ")))</f>
        <v>Ⅰ</v>
      </c>
      <c r="AD3984" s="1035"/>
      <c r="AE3984" s="1035"/>
      <c r="AF3984" s="1036"/>
      <c r="AG3984" s="1034" t="str">
        <f>IF(AG3983&gt;0,"Ⅳ",IF(AH3983&gt;0,"Ⅲ",IF(AI3983&gt;0,"Ⅱ","Ⅰ")))</f>
        <v>Ⅰ</v>
      </c>
      <c r="AH3984" s="1035"/>
      <c r="AI3984" s="1035"/>
      <c r="AJ3984" s="1036"/>
      <c r="AK3984" s="1046"/>
      <c r="AL3984" s="1047"/>
      <c r="AM3984" s="1047"/>
      <c r="AN3984" s="1047"/>
      <c r="AO3984" s="1048"/>
      <c r="AP3984" s="3"/>
      <c r="AQ3984" s="1037" t="str">
        <f>IF(AQ3983&gt;0,"Ⅳ",IF(AR3983&gt;0,"Ⅲ",IF(AS3983&gt;0,"Ⅱ","Ⅰ")))</f>
        <v>Ⅰ</v>
      </c>
      <c r="AR3984" s="1037"/>
      <c r="AS3984" s="1037"/>
      <c r="AT3984" s="1037"/>
    </row>
    <row r="3985" spans="2:86" ht="12" customHeight="1" x14ac:dyDescent="0.15">
      <c r="B3985" s="1058"/>
      <c r="C3985" s="1063"/>
      <c r="D3985" s="1061"/>
      <c r="E3985" s="1061"/>
      <c r="F3985" s="1061"/>
      <c r="G3985" s="1061"/>
      <c r="H3985" s="1061"/>
      <c r="I3985" s="1061"/>
      <c r="J3985" s="1062"/>
      <c r="K3985" s="1016"/>
      <c r="L3985" s="1016"/>
      <c r="M3985" s="1016"/>
      <c r="N3985" s="1016"/>
      <c r="O3985" s="1016" t="s">
        <v>472</v>
      </c>
      <c r="P3985" s="1016"/>
      <c r="Q3985" s="1016"/>
      <c r="R3985" s="1016"/>
      <c r="S3985" s="1016"/>
      <c r="T3985" s="1016"/>
      <c r="U3985" s="1016"/>
      <c r="V3985" s="1016"/>
      <c r="W3985" s="1016"/>
      <c r="X3985" s="1016"/>
      <c r="Y3985" s="1034" t="str">
        <f>IF(COUNTIF(Y3984:AJ3984,"Ⅳ")&gt;0,"Ⅳ",IF(COUNTIF(Y3984:AJ3984,"Ⅲ")&gt;0,"Ⅲ",IF(COUNTIF(Y3984:AJ3984,"Ⅱ")&gt;0,"Ⅱ","Ⅰ")))</f>
        <v>Ⅰ</v>
      </c>
      <c r="Z3985" s="1035"/>
      <c r="AA3985" s="1035"/>
      <c r="AB3985" s="1035"/>
      <c r="AC3985" s="1035"/>
      <c r="AD3985" s="1035"/>
      <c r="AE3985" s="1035"/>
      <c r="AF3985" s="1035"/>
      <c r="AG3985" s="1035"/>
      <c r="AH3985" s="1035"/>
      <c r="AI3985" s="1035"/>
      <c r="AJ3985" s="1036"/>
      <c r="AK3985" s="1049"/>
      <c r="AL3985" s="1050"/>
      <c r="AM3985" s="1050"/>
      <c r="AN3985" s="1050"/>
      <c r="AO3985" s="1051"/>
      <c r="AP3985" s="3"/>
    </row>
    <row r="3986" spans="2:86" ht="14.25" customHeight="1" x14ac:dyDescent="0.15">
      <c r="B3986" s="1058"/>
      <c r="C3986" s="1063"/>
      <c r="D3986" s="1061"/>
      <c r="E3986" s="1061"/>
      <c r="F3986" s="1061"/>
      <c r="G3986" s="1061"/>
      <c r="H3986" s="1061"/>
      <c r="I3986" s="1061"/>
      <c r="J3986" s="1062"/>
      <c r="K3986" s="1016" t="s">
        <v>169</v>
      </c>
      <c r="L3986" s="1017"/>
      <c r="M3986" s="1017"/>
      <c r="N3986" s="1017"/>
      <c r="O3986" s="1017"/>
      <c r="P3986" s="1017"/>
      <c r="Q3986" s="1017"/>
      <c r="R3986" s="1017"/>
      <c r="S3986" s="1017"/>
      <c r="T3986" s="1017"/>
      <c r="U3986" s="1017"/>
      <c r="V3986" s="1017"/>
      <c r="W3986" s="1017"/>
      <c r="X3986" s="1017"/>
      <c r="Y3986" s="1017"/>
      <c r="Z3986" s="1017"/>
      <c r="AA3986" s="1017"/>
      <c r="AB3986" s="1017"/>
      <c r="AC3986" s="1017"/>
      <c r="AD3986" s="1017"/>
      <c r="AE3986" s="1017"/>
      <c r="AF3986" s="1017"/>
      <c r="AG3986" s="1017"/>
      <c r="AH3986" s="1017"/>
      <c r="AI3986" s="1017"/>
      <c r="AJ3986" s="1017"/>
      <c r="AK3986" s="1017"/>
      <c r="AL3986" s="1017"/>
      <c r="AM3986" s="1017"/>
      <c r="AN3986" s="1017"/>
      <c r="AO3986" s="1017"/>
      <c r="AP3986" s="3"/>
    </row>
    <row r="3987" spans="2:86" ht="14.25" customHeight="1" x14ac:dyDescent="0.15">
      <c r="B3987" s="1058"/>
      <c r="C3987" s="1063"/>
      <c r="D3987" s="1061"/>
      <c r="E3987" s="1061"/>
      <c r="F3987" s="1061"/>
      <c r="G3987" s="1061"/>
      <c r="H3987" s="1061"/>
      <c r="I3987" s="1061"/>
      <c r="J3987" s="1062"/>
      <c r="K3987" s="1016"/>
      <c r="L3987" s="1017"/>
      <c r="M3987" s="1017"/>
      <c r="N3987" s="1017"/>
      <c r="O3987" s="1017"/>
      <c r="P3987" s="1017"/>
      <c r="Q3987" s="1017"/>
      <c r="R3987" s="1017"/>
      <c r="S3987" s="1017"/>
      <c r="T3987" s="1017"/>
      <c r="U3987" s="1017"/>
      <c r="V3987" s="1017"/>
      <c r="W3987" s="1017"/>
      <c r="X3987" s="1017"/>
      <c r="Y3987" s="1017"/>
      <c r="Z3987" s="1017"/>
      <c r="AA3987" s="1017"/>
      <c r="AB3987" s="1017"/>
      <c r="AC3987" s="1017"/>
      <c r="AD3987" s="1017"/>
      <c r="AE3987" s="1017"/>
      <c r="AF3987" s="1017"/>
      <c r="AG3987" s="1017"/>
      <c r="AH3987" s="1017"/>
      <c r="AI3987" s="1017"/>
      <c r="AJ3987" s="1017"/>
      <c r="AK3987" s="1017"/>
      <c r="AL3987" s="1017"/>
      <c r="AM3987" s="1017"/>
      <c r="AN3987" s="1017"/>
      <c r="AO3987" s="1017"/>
      <c r="AP3987" s="3"/>
    </row>
    <row r="3988" spans="2:86" ht="12" customHeight="1" x14ac:dyDescent="0.15">
      <c r="B3988" s="1058"/>
      <c r="C3988" s="1063"/>
      <c r="D3988" s="1061"/>
      <c r="E3988" s="1061"/>
      <c r="F3988" s="1061"/>
      <c r="G3988" s="1061"/>
      <c r="H3988" s="1061"/>
      <c r="I3988" s="1061"/>
      <c r="J3988" s="1062"/>
      <c r="K3988" s="1018" t="s">
        <v>473</v>
      </c>
      <c r="L3988" s="1018"/>
      <c r="M3988" s="1018"/>
      <c r="N3988" s="1018"/>
      <c r="O3988" s="1018"/>
      <c r="P3988" s="1018"/>
      <c r="Q3988" s="1018"/>
      <c r="R3988" s="1018"/>
      <c r="S3988" s="1018"/>
      <c r="T3988" s="1018"/>
      <c r="U3988" s="1018"/>
      <c r="V3988" s="1018"/>
      <c r="W3988" s="1018"/>
      <c r="X3988" s="1018"/>
      <c r="Y3988" s="1018"/>
      <c r="Z3988" s="1018"/>
      <c r="AA3988" s="1018"/>
      <c r="AB3988" s="1018"/>
      <c r="AC3988" s="1018"/>
      <c r="AD3988" s="1018"/>
      <c r="AE3988" s="1018"/>
      <c r="AF3988" s="1018"/>
      <c r="AG3988" s="1018"/>
      <c r="AH3988" s="1018"/>
      <c r="AI3988" s="1018"/>
      <c r="AJ3988" s="1018"/>
      <c r="AK3988" s="1018"/>
      <c r="AL3988" s="1018"/>
      <c r="AM3988" s="1018"/>
      <c r="AN3988" s="1018"/>
      <c r="AO3988" s="1018"/>
      <c r="AP3988" s="3"/>
    </row>
    <row r="3989" spans="2:86" ht="12" customHeight="1" x14ac:dyDescent="0.15">
      <c r="B3989" s="1058"/>
      <c r="C3989" s="1063"/>
      <c r="D3989" s="1061"/>
      <c r="E3989" s="1061"/>
      <c r="F3989" s="1061"/>
      <c r="G3989" s="1061"/>
      <c r="H3989" s="1061"/>
      <c r="I3989" s="1061"/>
      <c r="J3989" s="1062"/>
      <c r="K3989" s="1019" t="s">
        <v>523</v>
      </c>
      <c r="L3989" s="1019"/>
      <c r="M3989" s="1019"/>
      <c r="N3989" s="1019"/>
      <c r="O3989" s="1019"/>
      <c r="P3989" s="1019"/>
      <c r="Q3989" s="1019"/>
      <c r="R3989" s="1019"/>
      <c r="S3989" s="1019"/>
      <c r="T3989" s="1019"/>
      <c r="U3989" s="1019"/>
      <c r="V3989" s="1019"/>
      <c r="W3989" s="1019"/>
      <c r="X3989" s="1019"/>
      <c r="Y3989" s="1019"/>
      <c r="Z3989" s="1019"/>
      <c r="AA3989" s="1019"/>
      <c r="AB3989" s="1019"/>
      <c r="AC3989" s="1019"/>
      <c r="AD3989" s="1019"/>
      <c r="AE3989" s="1019"/>
      <c r="AF3989" s="1019"/>
      <c r="AG3989" s="1019"/>
      <c r="AH3989" s="1019"/>
      <c r="AI3989" s="1019"/>
      <c r="AJ3989" s="1019"/>
      <c r="AK3989" s="1019"/>
      <c r="AL3989" s="1019"/>
      <c r="AM3989" s="1019"/>
      <c r="AN3989" s="1019"/>
      <c r="AO3989" s="1019"/>
      <c r="AP3989" s="3"/>
    </row>
    <row r="3990" spans="2:86" ht="12" customHeight="1" x14ac:dyDescent="0.15">
      <c r="B3990" s="1058"/>
      <c r="C3990" s="1063"/>
      <c r="D3990" s="1061"/>
      <c r="E3990" s="1061"/>
      <c r="F3990" s="1061"/>
      <c r="G3990" s="1061"/>
      <c r="H3990" s="1061"/>
      <c r="I3990" s="1061"/>
      <c r="J3990" s="1062"/>
      <c r="K3990" s="194" t="s">
        <v>474</v>
      </c>
      <c r="L3990" s="195"/>
      <c r="M3990" s="195"/>
      <c r="N3990" s="195"/>
      <c r="O3990" s="195"/>
      <c r="P3990" s="195"/>
      <c r="Q3990" s="195"/>
      <c r="R3990" s="195"/>
      <c r="S3990" s="195"/>
      <c r="T3990" s="195"/>
      <c r="U3990" s="195"/>
      <c r="V3990" s="195"/>
      <c r="W3990" s="195"/>
      <c r="X3990" s="195"/>
      <c r="Y3990" s="195"/>
      <c r="Z3990" s="195"/>
      <c r="AA3990" s="195"/>
      <c r="AB3990" s="195"/>
      <c r="AC3990" s="195"/>
      <c r="AD3990" s="195"/>
      <c r="AE3990" s="195"/>
      <c r="AF3990" s="195"/>
      <c r="AG3990" s="195"/>
      <c r="AH3990" s="195"/>
      <c r="AI3990" s="195"/>
      <c r="AJ3990" s="195"/>
      <c r="AK3990" s="195"/>
      <c r="AL3990" s="195"/>
      <c r="AM3990" s="195"/>
      <c r="AN3990" s="195"/>
      <c r="AO3990" s="196"/>
      <c r="AP3990" s="3"/>
    </row>
    <row r="3991" spans="2:86" ht="12" customHeight="1" x14ac:dyDescent="0.15">
      <c r="B3991" s="1058"/>
      <c r="C3991" s="1063"/>
      <c r="D3991" s="1061"/>
      <c r="E3991" s="1061"/>
      <c r="F3991" s="1061"/>
      <c r="G3991" s="1061"/>
      <c r="H3991" s="1061"/>
      <c r="I3991" s="1061"/>
      <c r="J3991" s="1062"/>
      <c r="K3991" s="194" t="s">
        <v>475</v>
      </c>
      <c r="L3991" s="195"/>
      <c r="M3991" s="195"/>
      <c r="N3991" s="195"/>
      <c r="O3991" s="195"/>
      <c r="P3991" s="195"/>
      <c r="Q3991" s="195"/>
      <c r="R3991" s="195"/>
      <c r="S3991" s="195"/>
      <c r="T3991" s="195"/>
      <c r="U3991" s="195"/>
      <c r="V3991" s="195"/>
      <c r="W3991" s="195"/>
      <c r="X3991" s="195"/>
      <c r="Y3991" s="195"/>
      <c r="Z3991" s="195"/>
      <c r="AA3991" s="195"/>
      <c r="AB3991" s="195"/>
      <c r="AC3991" s="195"/>
      <c r="AD3991" s="195"/>
      <c r="AE3991" s="195"/>
      <c r="AF3991" s="195"/>
      <c r="AG3991" s="195"/>
      <c r="AH3991" s="195"/>
      <c r="AI3991" s="195"/>
      <c r="AJ3991" s="195"/>
      <c r="AK3991" s="195"/>
      <c r="AL3991" s="195"/>
      <c r="AM3991" s="195"/>
      <c r="AN3991" s="195"/>
      <c r="AO3991" s="196"/>
      <c r="AP3991" s="3"/>
    </row>
    <row r="3992" spans="2:86" ht="12" customHeight="1" x14ac:dyDescent="0.15">
      <c r="B3992" s="1058"/>
      <c r="C3992" s="1063"/>
      <c r="D3992" s="1061"/>
      <c r="E3992" s="1061"/>
      <c r="F3992" s="1061"/>
      <c r="G3992" s="1061"/>
      <c r="H3992" s="1061"/>
      <c r="I3992" s="1061"/>
      <c r="J3992" s="1062"/>
      <c r="K3992" s="1020" t="s">
        <v>476</v>
      </c>
      <c r="L3992" s="1021"/>
      <c r="M3992" s="1021"/>
      <c r="N3992" s="1021"/>
      <c r="O3992" s="1021"/>
      <c r="P3992" s="1021"/>
      <c r="Q3992" s="1021"/>
      <c r="R3992" s="1021"/>
      <c r="S3992" s="1021"/>
      <c r="T3992" s="1021"/>
      <c r="U3992" s="1021"/>
      <c r="V3992" s="1021"/>
      <c r="W3992" s="1021"/>
      <c r="X3992" s="1021"/>
      <c r="Y3992" s="1021"/>
      <c r="Z3992" s="1021"/>
      <c r="AA3992" s="1021"/>
      <c r="AB3992" s="1021"/>
      <c r="AC3992" s="1021"/>
      <c r="AD3992" s="1021"/>
      <c r="AE3992" s="1021"/>
      <c r="AF3992" s="1021"/>
      <c r="AG3992" s="1021"/>
      <c r="AH3992" s="1021"/>
      <c r="AI3992" s="1021"/>
      <c r="AJ3992" s="1021"/>
      <c r="AK3992" s="1021"/>
      <c r="AL3992" s="1021"/>
      <c r="AM3992" s="1021"/>
      <c r="AN3992" s="1021"/>
      <c r="AO3992" s="1022"/>
      <c r="AP3992" s="3"/>
    </row>
    <row r="3993" spans="2:86" ht="12" customHeight="1" x14ac:dyDescent="0.15">
      <c r="B3993" s="591"/>
      <c r="C3993" s="1064"/>
      <c r="D3993" s="1065"/>
      <c r="E3993" s="1065"/>
      <c r="F3993" s="1065"/>
      <c r="G3993" s="1065"/>
      <c r="H3993" s="1065"/>
      <c r="I3993" s="1065"/>
      <c r="J3993" s="1066"/>
      <c r="K3993" s="1023"/>
      <c r="L3993" s="1024"/>
      <c r="M3993" s="1024"/>
      <c r="N3993" s="1024"/>
      <c r="O3993" s="1024"/>
      <c r="P3993" s="1024"/>
      <c r="Q3993" s="1024"/>
      <c r="R3993" s="1024"/>
      <c r="S3993" s="1024"/>
      <c r="T3993" s="1024"/>
      <c r="U3993" s="1024"/>
      <c r="V3993" s="1024"/>
      <c r="W3993" s="1024"/>
      <c r="X3993" s="1024"/>
      <c r="Y3993" s="1024"/>
      <c r="Z3993" s="1024"/>
      <c r="AA3993" s="1024"/>
      <c r="AB3993" s="1024"/>
      <c r="AC3993" s="1024"/>
      <c r="AD3993" s="1024"/>
      <c r="AE3993" s="1024"/>
      <c r="AF3993" s="1024"/>
      <c r="AG3993" s="1024"/>
      <c r="AH3993" s="1024"/>
      <c r="AI3993" s="1024"/>
      <c r="AJ3993" s="1024"/>
      <c r="AK3993" s="1024"/>
      <c r="AL3993" s="1024"/>
      <c r="AM3993" s="1024"/>
      <c r="AN3993" s="1024"/>
      <c r="AO3993" s="1025"/>
      <c r="AP3993" s="3"/>
    </row>
    <row r="3994" spans="2:86" s="9" customFormat="1" ht="12" customHeight="1" x14ac:dyDescent="0.15">
      <c r="B3994" s="3" t="s">
        <v>527</v>
      </c>
      <c r="AQ3994" s="162"/>
      <c r="AR3994" s="162"/>
      <c r="AS3994" s="162"/>
      <c r="AT3994" s="162"/>
      <c r="AU3994" s="162"/>
      <c r="AV3994" s="162"/>
      <c r="AW3994" s="162"/>
      <c r="AX3994" s="162"/>
      <c r="AY3994" s="162"/>
      <c r="AZ3994" s="162"/>
      <c r="BA3994" s="162"/>
      <c r="BB3994" s="162"/>
      <c r="BC3994" s="162"/>
      <c r="BD3994" s="162"/>
      <c r="BE3994" s="162"/>
      <c r="BF3994" s="162"/>
      <c r="BG3994" s="162"/>
      <c r="BH3994" s="162"/>
      <c r="BI3994" s="162"/>
      <c r="BJ3994" s="162"/>
      <c r="BK3994" s="162"/>
      <c r="BL3994" s="162"/>
      <c r="BM3994" s="162"/>
      <c r="BN3994" s="162"/>
      <c r="BO3994" s="162"/>
      <c r="BP3994" s="162"/>
      <c r="BQ3994" s="162"/>
      <c r="BR3994" s="162"/>
      <c r="BS3994" s="162"/>
      <c r="BT3994" s="162"/>
      <c r="BU3994" s="162"/>
      <c r="BV3994" s="162"/>
      <c r="BW3994" s="162"/>
      <c r="BX3994" s="162"/>
      <c r="BY3994" s="162"/>
      <c r="BZ3994" s="162"/>
      <c r="CA3994" s="162"/>
      <c r="CB3994" s="162"/>
      <c r="CC3994" s="162"/>
      <c r="CD3994" s="162"/>
      <c r="CE3994" s="162"/>
      <c r="CF3994" s="162"/>
      <c r="CG3994" s="162"/>
      <c r="CH3994" s="162"/>
    </row>
    <row r="3995" spans="2:86" ht="12" customHeight="1" thickBot="1" x14ac:dyDescent="0.2">
      <c r="B3995" s="3" t="s">
        <v>524</v>
      </c>
    </row>
    <row r="3996" spans="2:86" ht="12" customHeight="1" x14ac:dyDescent="0.15">
      <c r="B3996" s="3" t="s">
        <v>525</v>
      </c>
      <c r="AU3996" s="1000" t="s">
        <v>305</v>
      </c>
      <c r="AV3996" s="1001" t="s">
        <v>298</v>
      </c>
      <c r="AW3996" s="1003" t="s">
        <v>299</v>
      </c>
      <c r="AX3996" s="1005" t="s">
        <v>306</v>
      </c>
      <c r="AY3996" s="1006"/>
      <c r="AZ3996" s="1006"/>
      <c r="BA3996" s="1006"/>
      <c r="BB3996" s="1006"/>
      <c r="BC3996" s="1006"/>
      <c r="BD3996" s="1006"/>
      <c r="BE3996" s="1006"/>
      <c r="BF3996" s="1006"/>
      <c r="BG3996" s="1006"/>
      <c r="BH3996" s="1006"/>
      <c r="BI3996" s="1006"/>
      <c r="BJ3996" s="1006"/>
      <c r="BK3996" s="1006"/>
      <c r="BL3996" s="1006"/>
      <c r="BM3996" s="1006"/>
      <c r="BN3996" s="1006"/>
      <c r="BO3996" s="1006"/>
      <c r="BP3996" s="1006"/>
      <c r="BQ3996" s="1006"/>
      <c r="BR3996" s="1007"/>
      <c r="BS3996" s="807" t="s">
        <v>300</v>
      </c>
      <c r="BT3996" s="1008"/>
      <c r="BU3996" s="1008"/>
      <c r="BV3996" s="1008"/>
      <c r="BW3996" s="1009" t="s">
        <v>307</v>
      </c>
      <c r="BX3996" s="1010"/>
      <c r="BY3996" s="1010"/>
      <c r="BZ3996" s="1010"/>
      <c r="CA3996" s="1010"/>
      <c r="CB3996" s="1010"/>
      <c r="CC3996" s="1010"/>
      <c r="CD3996" s="1010"/>
      <c r="CE3996" s="1010"/>
      <c r="CF3996" s="1010"/>
      <c r="CG3996" s="1010"/>
      <c r="CH3996" s="1011"/>
    </row>
    <row r="3997" spans="2:86" ht="12" customHeight="1" x14ac:dyDescent="0.15">
      <c r="B3997" s="3" t="s">
        <v>477</v>
      </c>
      <c r="AU3997" s="1000"/>
      <c r="AV3997" s="1002"/>
      <c r="AW3997" s="1004"/>
      <c r="AX3997" s="1012" t="s">
        <v>308</v>
      </c>
      <c r="AY3997" s="686"/>
      <c r="AZ3997" s="686"/>
      <c r="BA3997" s="686"/>
      <c r="BB3997" s="686"/>
      <c r="BC3997" s="686"/>
      <c r="BD3997" s="686"/>
      <c r="BE3997" s="686"/>
      <c r="BF3997" s="686"/>
      <c r="BG3997" s="686"/>
      <c r="BH3997" s="686"/>
      <c r="BI3997" s="686"/>
      <c r="BJ3997" s="686" t="s">
        <v>309</v>
      </c>
      <c r="BK3997" s="686"/>
      <c r="BL3997" s="686"/>
      <c r="BM3997" s="686"/>
      <c r="BN3997" s="686"/>
      <c r="BO3997" s="686"/>
      <c r="BP3997" s="686"/>
      <c r="BQ3997" s="686"/>
      <c r="BR3997" s="1013"/>
      <c r="BS3997" s="1008"/>
      <c r="BT3997" s="1008"/>
      <c r="BU3997" s="1008"/>
      <c r="BV3997" s="1008"/>
      <c r="BW3997" s="1014" t="s">
        <v>302</v>
      </c>
      <c r="BX3997" s="699"/>
      <c r="BY3997" s="699"/>
      <c r="BZ3997" s="699"/>
      <c r="CA3997" s="686" t="s">
        <v>310</v>
      </c>
      <c r="CB3997" s="686"/>
      <c r="CC3997" s="686"/>
      <c r="CD3997" s="686"/>
      <c r="CE3997" s="686"/>
      <c r="CF3997" s="686"/>
      <c r="CG3997" s="686"/>
      <c r="CH3997" s="1013"/>
    </row>
    <row r="3998" spans="2:86" ht="12" customHeight="1" x14ac:dyDescent="0.15">
      <c r="B3998" s="3" t="s">
        <v>526</v>
      </c>
      <c r="AU3998" s="1000"/>
      <c r="AV3998" s="1002"/>
      <c r="AW3998" s="1004"/>
      <c r="AX3998" s="1012" t="s">
        <v>26</v>
      </c>
      <c r="AY3998" s="686"/>
      <c r="AZ3998" s="686"/>
      <c r="BA3998" s="686"/>
      <c r="BB3998" s="686" t="s">
        <v>22</v>
      </c>
      <c r="BC3998" s="686"/>
      <c r="BD3998" s="686"/>
      <c r="BE3998" s="686"/>
      <c r="BF3998" s="686" t="s">
        <v>24</v>
      </c>
      <c r="BG3998" s="686"/>
      <c r="BH3998" s="686"/>
      <c r="BI3998" s="686"/>
      <c r="BJ3998" s="699" t="s">
        <v>26</v>
      </c>
      <c r="BK3998" s="699"/>
      <c r="BL3998" s="699"/>
      <c r="BM3998" s="699" t="s">
        <v>22</v>
      </c>
      <c r="BN3998" s="699"/>
      <c r="BO3998" s="699"/>
      <c r="BP3998" s="699" t="s">
        <v>24</v>
      </c>
      <c r="BQ3998" s="699"/>
      <c r="BR3998" s="1015"/>
      <c r="BS3998" s="807" t="s">
        <v>26</v>
      </c>
      <c r="BT3998" s="807" t="s">
        <v>22</v>
      </c>
      <c r="BU3998" s="807" t="s">
        <v>24</v>
      </c>
      <c r="BV3998" s="807" t="s">
        <v>303</v>
      </c>
      <c r="BW3998" s="1012" t="s">
        <v>311</v>
      </c>
      <c r="BX3998" s="686"/>
      <c r="BY3998" s="686"/>
      <c r="BZ3998" s="686"/>
      <c r="CA3998" s="686" t="s">
        <v>22</v>
      </c>
      <c r="CB3998" s="686"/>
      <c r="CC3998" s="686"/>
      <c r="CD3998" s="686"/>
      <c r="CE3998" s="686" t="s">
        <v>24</v>
      </c>
      <c r="CF3998" s="686"/>
      <c r="CG3998" s="686"/>
      <c r="CH3998" s="1013"/>
    </row>
    <row r="3999" spans="2:86" ht="12" customHeight="1" x14ac:dyDescent="0.15">
      <c r="B3999" s="3" t="s">
        <v>478</v>
      </c>
      <c r="AU3999" s="1000"/>
      <c r="AV3999" s="1002"/>
      <c r="AW3999" s="1004"/>
      <c r="AX3999" s="156" t="s">
        <v>862</v>
      </c>
      <c r="AY3999" s="157" t="s">
        <v>863</v>
      </c>
      <c r="AZ3999" s="157" t="s">
        <v>864</v>
      </c>
      <c r="BA3999" s="158" t="s">
        <v>865</v>
      </c>
      <c r="BB3999" s="159" t="s">
        <v>866</v>
      </c>
      <c r="BC3999" s="157" t="s">
        <v>863</v>
      </c>
      <c r="BD3999" s="157" t="s">
        <v>867</v>
      </c>
      <c r="BE3999" s="158" t="s">
        <v>865</v>
      </c>
      <c r="BF3999" s="159" t="s">
        <v>866</v>
      </c>
      <c r="BG3999" s="157" t="s">
        <v>863</v>
      </c>
      <c r="BH3999" s="157" t="s">
        <v>864</v>
      </c>
      <c r="BI3999" s="158" t="s">
        <v>865</v>
      </c>
      <c r="BJ3999" s="159" t="s">
        <v>866</v>
      </c>
      <c r="BK3999" s="157" t="s">
        <v>868</v>
      </c>
      <c r="BL3999" s="158" t="s">
        <v>869</v>
      </c>
      <c r="BM3999" s="159" t="s">
        <v>870</v>
      </c>
      <c r="BN3999" s="157" t="s">
        <v>863</v>
      </c>
      <c r="BO3999" s="158" t="s">
        <v>871</v>
      </c>
      <c r="BP3999" s="159" t="s">
        <v>870</v>
      </c>
      <c r="BQ3999" s="157" t="s">
        <v>868</v>
      </c>
      <c r="BR3999" s="160" t="s">
        <v>872</v>
      </c>
      <c r="BS3999" s="1008"/>
      <c r="BT3999" s="1008"/>
      <c r="BU3999" s="1008"/>
      <c r="BV3999" s="1008"/>
      <c r="BW3999" s="156" t="s">
        <v>866</v>
      </c>
      <c r="BX3999" s="157" t="s">
        <v>863</v>
      </c>
      <c r="BY3999" s="157" t="s">
        <v>864</v>
      </c>
      <c r="BZ3999" s="158" t="s">
        <v>865</v>
      </c>
      <c r="CA3999" s="159" t="s">
        <v>866</v>
      </c>
      <c r="CB3999" s="157" t="s">
        <v>873</v>
      </c>
      <c r="CC3999" s="157" t="s">
        <v>864</v>
      </c>
      <c r="CD3999" s="158" t="s">
        <v>865</v>
      </c>
      <c r="CE3999" s="159" t="s">
        <v>866</v>
      </c>
      <c r="CF3999" s="157" t="s">
        <v>863</v>
      </c>
      <c r="CG3999" s="157" t="s">
        <v>864</v>
      </c>
      <c r="CH3999" s="160" t="s">
        <v>874</v>
      </c>
    </row>
    <row r="4000" spans="2:86" x14ac:dyDescent="0.15">
      <c r="B4000" s="3" t="s">
        <v>539</v>
      </c>
      <c r="AU4000" s="1000"/>
      <c r="AV4000" s="188" t="str">
        <f>N4002</f>
        <v>S085</v>
      </c>
      <c r="AW4000" s="300">
        <f>R4002</f>
        <v>6.1</v>
      </c>
      <c r="AX4000" s="197">
        <f>+Y4027</f>
        <v>0</v>
      </c>
      <c r="AY4000" s="197">
        <f>+Z4027</f>
        <v>0</v>
      </c>
      <c r="AZ4000" s="197">
        <f>+AA4027</f>
        <v>0</v>
      </c>
      <c r="BA4000" s="197">
        <f t="shared" ref="BA4000" si="1842">+AB4027</f>
        <v>0</v>
      </c>
      <c r="BB4000" s="197">
        <f>+AC4027</f>
        <v>0</v>
      </c>
      <c r="BC4000" s="197">
        <f t="shared" ref="BC4000" si="1843">+AD4027</f>
        <v>0</v>
      </c>
      <c r="BD4000" s="197">
        <f t="shared" ref="BD4000" si="1844">+AE4027</f>
        <v>0</v>
      </c>
      <c r="BE4000" s="197">
        <f t="shared" ref="BE4000" si="1845">+AF4027</f>
        <v>0</v>
      </c>
      <c r="BF4000" s="197">
        <f t="shared" ref="BF4000" si="1846">+AG4027</f>
        <v>0</v>
      </c>
      <c r="BG4000" s="197">
        <f t="shared" ref="BG4000" si="1847">+AH4027</f>
        <v>0</v>
      </c>
      <c r="BH4000" s="197">
        <f t="shared" ref="BH4000" si="1848">+AI4027</f>
        <v>0</v>
      </c>
      <c r="BI4000" s="197">
        <f t="shared" ref="BI4000" si="1849">+AJ4027</f>
        <v>0</v>
      </c>
      <c r="BJ4000" s="197" t="str">
        <f>+Y4030</f>
        <v/>
      </c>
      <c r="BK4000" s="197" t="str">
        <f t="shared" ref="BK4000" si="1850">+Z4030</f>
        <v/>
      </c>
      <c r="BL4000" s="197" t="str">
        <f>+AA4030</f>
        <v/>
      </c>
      <c r="BM4000" s="197">
        <f>+AC4030</f>
        <v>0</v>
      </c>
      <c r="BN4000" s="197">
        <f t="shared" ref="BN4000" si="1851">+AD4030</f>
        <v>0</v>
      </c>
      <c r="BO4000" s="197">
        <f t="shared" ref="BO4000" si="1852">+AE4030</f>
        <v>0</v>
      </c>
      <c r="BP4000" s="197">
        <f>+AG4030</f>
        <v>0</v>
      </c>
      <c r="BQ4000" s="197">
        <f>+AH4030</f>
        <v>0</v>
      </c>
      <c r="BR4000" s="197">
        <f>+AI4030</f>
        <v>0</v>
      </c>
      <c r="BS4000" s="296" t="str">
        <f>+Y4031</f>
        <v>Ⅰ</v>
      </c>
      <c r="BT4000" s="296" t="str">
        <f>+AC4031</f>
        <v>Ⅰ</v>
      </c>
      <c r="BU4000" s="296" t="str">
        <f>+AG4031</f>
        <v>Ⅰ</v>
      </c>
      <c r="BV4000" s="296" t="str">
        <f>+Y4032</f>
        <v>Ⅰ</v>
      </c>
      <c r="BW4000" s="164" t="str">
        <f>IF(Y4027&gt;0,R4002,"")</f>
        <v/>
      </c>
      <c r="BX4000" s="165" t="str">
        <f>IF(Z4027&gt;0,"",IF(AA4027&gt;0,R4002,""))</f>
        <v/>
      </c>
      <c r="BY4000" s="165" t="str">
        <f>IF(Y4027+Z4027&gt;0,"",IF(AA4027&gt;0,R4002,""))</f>
        <v/>
      </c>
      <c r="BZ4000" s="165" t="str">
        <f>IF(Y4027+Z4027+AA4027&gt;0,"",IF(AB4027&gt;0,R4002,""))</f>
        <v/>
      </c>
      <c r="CA4000" s="166">
        <f t="shared" ref="CA4000" si="1853">+AC4026</f>
        <v>0</v>
      </c>
      <c r="CB4000" s="166">
        <f t="shared" ref="CB4000" si="1854">+AD4026</f>
        <v>0</v>
      </c>
      <c r="CC4000" s="166">
        <f t="shared" ref="CC4000" si="1855">+AE4026</f>
        <v>0</v>
      </c>
      <c r="CD4000" s="166">
        <f t="shared" ref="CD4000" si="1856">+AF4026</f>
        <v>0</v>
      </c>
      <c r="CE4000" s="166">
        <f t="shared" ref="CE4000" si="1857">+AG4026</f>
        <v>0</v>
      </c>
      <c r="CF4000" s="166">
        <f t="shared" ref="CF4000" si="1858">+AH4026</f>
        <v>0</v>
      </c>
      <c r="CG4000" s="166">
        <f t="shared" ref="CG4000" si="1859">+AI4026</f>
        <v>0</v>
      </c>
      <c r="CH4000" s="166">
        <f t="shared" ref="CH4000" si="1860">+AJ4026</f>
        <v>0</v>
      </c>
    </row>
    <row r="4001" spans="2:56" ht="12" customHeight="1" x14ac:dyDescent="0.15">
      <c r="B4001" s="1057" t="s">
        <v>219</v>
      </c>
      <c r="C4001" s="1059"/>
      <c r="D4001" s="1060"/>
      <c r="E4001" s="1061"/>
      <c r="F4001" s="1061"/>
      <c r="G4001" s="1061"/>
      <c r="H4001" s="1061"/>
      <c r="I4001" s="1061"/>
      <c r="J4001" s="1062"/>
      <c r="K4001" s="1067" t="s">
        <v>453</v>
      </c>
      <c r="L4001" s="1068"/>
      <c r="M4001" s="1068"/>
      <c r="N4001" s="1068"/>
      <c r="O4001" s="1068"/>
      <c r="P4001" s="1068"/>
      <c r="Q4001" s="1068"/>
      <c r="R4001" s="1068"/>
      <c r="S4001" s="1068"/>
      <c r="T4001" s="1068"/>
      <c r="U4001" s="1068"/>
      <c r="V4001" s="1068"/>
      <c r="W4001" s="1068"/>
      <c r="X4001" s="1068"/>
      <c r="Y4001" s="1068"/>
      <c r="Z4001" s="1068"/>
      <c r="AA4001" s="1068"/>
      <c r="AB4001" s="1068"/>
      <c r="AC4001" s="1068"/>
      <c r="AD4001" s="1068"/>
      <c r="AE4001" s="1068"/>
      <c r="AF4001" s="1068"/>
      <c r="AG4001" s="1068"/>
      <c r="AH4001" s="1068"/>
      <c r="AI4001" s="1068"/>
      <c r="AJ4001" s="1068"/>
      <c r="AK4001" s="1068"/>
      <c r="AL4001" s="1068"/>
      <c r="AM4001" s="1068"/>
      <c r="AN4001" s="1068"/>
      <c r="AO4001" s="1069"/>
      <c r="AP4001" s="3"/>
    </row>
    <row r="4002" spans="2:56" ht="12" customHeight="1" x14ac:dyDescent="0.15">
      <c r="B4002" s="1058"/>
      <c r="C4002" s="1063"/>
      <c r="D4002" s="1061"/>
      <c r="E4002" s="1061"/>
      <c r="F4002" s="1061"/>
      <c r="G4002" s="1061"/>
      <c r="H4002" s="1061"/>
      <c r="I4002" s="1061"/>
      <c r="J4002" s="1062"/>
      <c r="K4002" s="1040" t="s">
        <v>218</v>
      </c>
      <c r="L4002" s="1041"/>
      <c r="M4002" s="1042"/>
      <c r="N4002" s="1034" t="s">
        <v>801</v>
      </c>
      <c r="O4002" s="1035"/>
      <c r="P4002" s="1040" t="s">
        <v>454</v>
      </c>
      <c r="Q4002" s="1042"/>
      <c r="R4002" s="1070">
        <f>'様式A-2'!C97</f>
        <v>6.1</v>
      </c>
      <c r="S4002" s="1071"/>
      <c r="T4002" s="1072"/>
      <c r="U4002" s="1073" t="s">
        <v>455</v>
      </c>
      <c r="V4002" s="1074"/>
      <c r="W4002" s="1073" t="s">
        <v>456</v>
      </c>
      <c r="X4002" s="1074"/>
      <c r="Y4002" s="1042" t="s">
        <v>217</v>
      </c>
      <c r="Z4002" s="1016"/>
      <c r="AA4002" s="1016"/>
      <c r="AB4002" s="1016"/>
      <c r="AC4002" s="1073" t="s">
        <v>457</v>
      </c>
      <c r="AD4002" s="1079"/>
      <c r="AE4002" s="1079"/>
      <c r="AF4002" s="1079"/>
      <c r="AG4002" s="1079"/>
      <c r="AH4002" s="1079"/>
      <c r="AI4002" s="1079"/>
      <c r="AJ4002" s="1074"/>
      <c r="AK4002" s="1073" t="s">
        <v>458</v>
      </c>
      <c r="AL4002" s="1079"/>
      <c r="AM4002" s="1079"/>
      <c r="AN4002" s="1081"/>
      <c r="AO4002" s="1082"/>
      <c r="AP4002" s="3"/>
      <c r="AV4002" s="167"/>
      <c r="AW4002" s="221"/>
      <c r="AX4002" s="167"/>
      <c r="AY4002" s="167"/>
      <c r="AZ4002" s="167"/>
      <c r="BA4002" s="167"/>
      <c r="BB4002" s="167"/>
      <c r="BC4002" s="167"/>
      <c r="BD4002" s="167"/>
    </row>
    <row r="4003" spans="2:56" ht="12" customHeight="1" x14ac:dyDescent="0.15">
      <c r="B4003" s="1058"/>
      <c r="C4003" s="1063"/>
      <c r="D4003" s="1061"/>
      <c r="E4003" s="1061"/>
      <c r="F4003" s="1061"/>
      <c r="G4003" s="1061"/>
      <c r="H4003" s="1061"/>
      <c r="I4003" s="1061"/>
      <c r="J4003" s="1062"/>
      <c r="K4003" s="1016" t="s">
        <v>459</v>
      </c>
      <c r="L4003" s="1016" t="s">
        <v>199</v>
      </c>
      <c r="M4003" s="1016"/>
      <c r="N4003" s="1016" t="s">
        <v>198</v>
      </c>
      <c r="O4003" s="1016"/>
      <c r="P4003" s="1016" t="s">
        <v>460</v>
      </c>
      <c r="Q4003" s="1016"/>
      <c r="R4003" s="1016" t="s">
        <v>6</v>
      </c>
      <c r="S4003" s="1016"/>
      <c r="T4003" s="1016"/>
      <c r="U4003" s="1075"/>
      <c r="V4003" s="1076"/>
      <c r="W4003" s="1075"/>
      <c r="X4003" s="1076"/>
      <c r="Y4003" s="1042"/>
      <c r="Z4003" s="1016"/>
      <c r="AA4003" s="1016"/>
      <c r="AB4003" s="1016"/>
      <c r="AC4003" s="1077"/>
      <c r="AD4003" s="1080"/>
      <c r="AE4003" s="1080"/>
      <c r="AF4003" s="1080"/>
      <c r="AG4003" s="1080"/>
      <c r="AH4003" s="1080"/>
      <c r="AI4003" s="1080"/>
      <c r="AJ4003" s="1078"/>
      <c r="AK4003" s="1075"/>
      <c r="AL4003" s="1083"/>
      <c r="AM4003" s="1083"/>
      <c r="AN4003" s="1084"/>
      <c r="AO4003" s="1085"/>
      <c r="AP4003" s="3"/>
      <c r="AV4003" s="167"/>
      <c r="AW4003" s="167"/>
      <c r="AX4003" s="167"/>
      <c r="AY4003" s="167"/>
      <c r="AZ4003" s="167"/>
      <c r="BA4003" s="167"/>
      <c r="BB4003" s="167"/>
      <c r="BC4003" s="167"/>
      <c r="BD4003" s="167"/>
    </row>
    <row r="4004" spans="2:56" ht="12" customHeight="1" x14ac:dyDescent="0.15">
      <c r="B4004" s="1058"/>
      <c r="C4004" s="1063"/>
      <c r="D4004" s="1061"/>
      <c r="E4004" s="1061"/>
      <c r="F4004" s="1061"/>
      <c r="G4004" s="1061"/>
      <c r="H4004" s="1061"/>
      <c r="I4004" s="1061"/>
      <c r="J4004" s="1062"/>
      <c r="K4004" s="1016"/>
      <c r="L4004" s="1016"/>
      <c r="M4004" s="1016"/>
      <c r="N4004" s="1016"/>
      <c r="O4004" s="1016"/>
      <c r="P4004" s="1016"/>
      <c r="Q4004" s="1016"/>
      <c r="R4004" s="1016"/>
      <c r="S4004" s="1016"/>
      <c r="T4004" s="1016"/>
      <c r="U4004" s="1075"/>
      <c r="V4004" s="1076"/>
      <c r="W4004" s="1075"/>
      <c r="X4004" s="1076"/>
      <c r="Y4004" s="1042" t="s">
        <v>461</v>
      </c>
      <c r="Z4004" s="1016"/>
      <c r="AA4004" s="1016"/>
      <c r="AB4004" s="1016"/>
      <c r="AC4004" s="1016" t="s">
        <v>462</v>
      </c>
      <c r="AD4004" s="1016"/>
      <c r="AE4004" s="1016"/>
      <c r="AF4004" s="1016"/>
      <c r="AG4004" s="1016" t="s">
        <v>463</v>
      </c>
      <c r="AH4004" s="1016"/>
      <c r="AI4004" s="1016"/>
      <c r="AJ4004" s="1016"/>
      <c r="AK4004" s="1075"/>
      <c r="AL4004" s="1083"/>
      <c r="AM4004" s="1083"/>
      <c r="AN4004" s="1084"/>
      <c r="AO4004" s="1085"/>
      <c r="AP4004" s="3"/>
      <c r="AV4004" s="167"/>
      <c r="AW4004" s="167"/>
      <c r="AX4004" s="167"/>
      <c r="AY4004" s="167"/>
      <c r="AZ4004" s="167"/>
      <c r="BA4004" s="167"/>
      <c r="BB4004" s="167"/>
      <c r="BC4004" s="167"/>
      <c r="BD4004" s="167"/>
    </row>
    <row r="4005" spans="2:56" ht="12" customHeight="1" x14ac:dyDescent="0.15">
      <c r="B4005" s="1058"/>
      <c r="C4005" s="1063"/>
      <c r="D4005" s="1061"/>
      <c r="E4005" s="1061"/>
      <c r="F4005" s="1061"/>
      <c r="G4005" s="1061"/>
      <c r="H4005" s="1061"/>
      <c r="I4005" s="1061"/>
      <c r="J4005" s="1062"/>
      <c r="K4005" s="1016"/>
      <c r="L4005" s="1016"/>
      <c r="M4005" s="1016"/>
      <c r="N4005" s="1016"/>
      <c r="O4005" s="1016"/>
      <c r="P4005" s="1016"/>
      <c r="Q4005" s="1016"/>
      <c r="R4005" s="1016"/>
      <c r="S4005" s="1016"/>
      <c r="T4005" s="1016"/>
      <c r="U4005" s="1077"/>
      <c r="V4005" s="1078"/>
      <c r="W4005" s="1077"/>
      <c r="X4005" s="1078"/>
      <c r="Y4005" s="191" t="s">
        <v>32</v>
      </c>
      <c r="Z4005" s="187" t="s">
        <v>33</v>
      </c>
      <c r="AA4005" s="187" t="s">
        <v>464</v>
      </c>
      <c r="AB4005" s="187" t="s">
        <v>465</v>
      </c>
      <c r="AC4005" s="187" t="s">
        <v>32</v>
      </c>
      <c r="AD4005" s="187" t="s">
        <v>33</v>
      </c>
      <c r="AE4005" s="187" t="s">
        <v>464</v>
      </c>
      <c r="AF4005" s="187" t="s">
        <v>465</v>
      </c>
      <c r="AG4005" s="187" t="s">
        <v>32</v>
      </c>
      <c r="AH4005" s="187" t="s">
        <v>33</v>
      </c>
      <c r="AI4005" s="187" t="s">
        <v>464</v>
      </c>
      <c r="AJ4005" s="187" t="s">
        <v>465</v>
      </c>
      <c r="AK4005" s="1077"/>
      <c r="AL4005" s="1080"/>
      <c r="AM4005" s="1080"/>
      <c r="AN4005" s="1086"/>
      <c r="AO4005" s="1087"/>
      <c r="AP4005" s="3"/>
      <c r="AV4005" s="167"/>
      <c r="AW4005" s="167"/>
      <c r="AX4005" s="167"/>
      <c r="AY4005" s="167"/>
      <c r="AZ4005" s="167"/>
      <c r="BA4005" s="167"/>
      <c r="BB4005" s="167"/>
      <c r="BC4005" s="167"/>
      <c r="BD4005" s="167"/>
    </row>
    <row r="4006" spans="2:56" ht="12" customHeight="1" x14ac:dyDescent="0.15">
      <c r="B4006" s="1058"/>
      <c r="C4006" s="1063"/>
      <c r="D4006" s="1061"/>
      <c r="E4006" s="1061"/>
      <c r="F4006" s="1061"/>
      <c r="G4006" s="1061"/>
      <c r="H4006" s="1061"/>
      <c r="I4006" s="1061"/>
      <c r="J4006" s="1062"/>
      <c r="K4006" s="192">
        <v>1</v>
      </c>
      <c r="L4006" s="1038" t="s">
        <v>534</v>
      </c>
      <c r="M4006" s="1039"/>
      <c r="N4006" s="1038" t="s">
        <v>487</v>
      </c>
      <c r="O4006" s="1039"/>
      <c r="P4006" s="1034" t="s">
        <v>332</v>
      </c>
      <c r="Q4006" s="1036"/>
      <c r="R4006" s="408" t="s">
        <v>338</v>
      </c>
      <c r="S4006" s="408"/>
      <c r="T4006" s="408"/>
      <c r="U4006" s="1034" t="s">
        <v>54</v>
      </c>
      <c r="V4006" s="1036"/>
      <c r="W4006" s="1034" t="s">
        <v>551</v>
      </c>
      <c r="X4006" s="1035"/>
      <c r="Y4006" s="286"/>
      <c r="Z4006" s="286"/>
      <c r="AA4006" s="286"/>
      <c r="AB4006" s="286"/>
      <c r="AC4006" s="223"/>
      <c r="AD4006" s="223"/>
      <c r="AE4006" s="223"/>
      <c r="AF4006" s="223"/>
      <c r="AG4006" s="223"/>
      <c r="AH4006" s="223"/>
      <c r="AI4006" s="223"/>
      <c r="AJ4006" s="223"/>
      <c r="AK4006" s="1088" t="s">
        <v>1683</v>
      </c>
      <c r="AL4006" s="1089"/>
      <c r="AM4006" s="1089"/>
      <c r="AN4006" s="1090"/>
      <c r="AO4006" s="1091"/>
      <c r="AP4006" s="3"/>
      <c r="AQ4006" s="222">
        <f>IF(P4006="材質劣化",2,IF(P4006="漏水",3,1))</f>
        <v>2</v>
      </c>
      <c r="AV4006" s="167"/>
      <c r="AW4006" s="167"/>
      <c r="AX4006" s="167"/>
      <c r="AY4006" s="167"/>
      <c r="AZ4006" s="167"/>
      <c r="BA4006" s="167"/>
      <c r="BB4006" s="167"/>
      <c r="BC4006" s="167"/>
      <c r="BD4006" s="167"/>
    </row>
    <row r="4007" spans="2:56" ht="12" customHeight="1" x14ac:dyDescent="0.15">
      <c r="B4007" s="1058"/>
      <c r="C4007" s="1063"/>
      <c r="D4007" s="1061"/>
      <c r="E4007" s="1061"/>
      <c r="F4007" s="1061"/>
      <c r="G4007" s="1061"/>
      <c r="H4007" s="1061"/>
      <c r="I4007" s="1061"/>
      <c r="J4007" s="1062"/>
      <c r="K4007" s="192">
        <v>2</v>
      </c>
      <c r="L4007" s="1038" t="s">
        <v>534</v>
      </c>
      <c r="M4007" s="1039"/>
      <c r="N4007" s="1038" t="s">
        <v>487</v>
      </c>
      <c r="O4007" s="1039"/>
      <c r="P4007" s="1034" t="s">
        <v>332</v>
      </c>
      <c r="Q4007" s="1036"/>
      <c r="R4007" s="408" t="s">
        <v>338</v>
      </c>
      <c r="S4007" s="408"/>
      <c r="T4007" s="408"/>
      <c r="U4007" s="1034" t="s">
        <v>54</v>
      </c>
      <c r="V4007" s="1036"/>
      <c r="W4007" s="1034" t="s">
        <v>551</v>
      </c>
      <c r="X4007" s="1035"/>
      <c r="Y4007" s="286"/>
      <c r="Z4007" s="286"/>
      <c r="AA4007" s="286"/>
      <c r="AB4007" s="286"/>
      <c r="AC4007" s="223"/>
      <c r="AD4007" s="223"/>
      <c r="AE4007" s="223"/>
      <c r="AF4007" s="223"/>
      <c r="AG4007" s="223"/>
      <c r="AH4007" s="223"/>
      <c r="AI4007" s="223"/>
      <c r="AJ4007" s="223"/>
      <c r="AK4007" s="1088" t="s">
        <v>1683</v>
      </c>
      <c r="AL4007" s="1089"/>
      <c r="AM4007" s="1089"/>
      <c r="AN4007" s="1090"/>
      <c r="AO4007" s="1091"/>
      <c r="AP4007" s="3"/>
      <c r="AQ4007" s="222">
        <f t="shared" ref="AQ4007:AQ4025" si="1861">IF(P4007="材質劣化",2,IF(P4007="漏水",3,1))</f>
        <v>2</v>
      </c>
      <c r="AV4007" s="167"/>
      <c r="AW4007" s="167"/>
      <c r="AX4007" s="167"/>
      <c r="AY4007" s="167"/>
      <c r="AZ4007" s="167"/>
      <c r="BA4007" s="167"/>
      <c r="BB4007" s="167"/>
      <c r="BC4007" s="167"/>
      <c r="BD4007" s="167"/>
    </row>
    <row r="4008" spans="2:56" ht="12" customHeight="1" x14ac:dyDescent="0.15">
      <c r="B4008" s="1058"/>
      <c r="C4008" s="1063"/>
      <c r="D4008" s="1061"/>
      <c r="E4008" s="1061"/>
      <c r="F4008" s="1061"/>
      <c r="G4008" s="1061"/>
      <c r="H4008" s="1061"/>
      <c r="I4008" s="1061"/>
      <c r="J4008" s="1062"/>
      <c r="K4008" s="192"/>
      <c r="L4008" s="1038"/>
      <c r="M4008" s="1039"/>
      <c r="N4008" s="1038"/>
      <c r="O4008" s="1039"/>
      <c r="P4008" s="1034"/>
      <c r="Q4008" s="1036"/>
      <c r="R4008" s="408"/>
      <c r="S4008" s="408"/>
      <c r="T4008" s="408"/>
      <c r="U4008" s="1034"/>
      <c r="V4008" s="1036"/>
      <c r="W4008" s="1034"/>
      <c r="X4008" s="1035"/>
      <c r="Y4008" s="286"/>
      <c r="Z4008" s="286"/>
      <c r="AA4008" s="286"/>
      <c r="AB4008" s="286"/>
      <c r="AC4008" s="223"/>
      <c r="AD4008" s="223"/>
      <c r="AE4008" s="223"/>
      <c r="AF4008" s="223"/>
      <c r="AG4008" s="223"/>
      <c r="AH4008" s="223"/>
      <c r="AI4008" s="223"/>
      <c r="AJ4008" s="223"/>
      <c r="AK4008" s="1052"/>
      <c r="AL4008" s="1053"/>
      <c r="AM4008" s="1053"/>
      <c r="AN4008" s="1054"/>
      <c r="AO4008" s="1055"/>
      <c r="AP4008" s="3"/>
      <c r="AQ4008" s="222">
        <f t="shared" si="1861"/>
        <v>1</v>
      </c>
      <c r="AV4008" s="167"/>
      <c r="AW4008" s="167"/>
      <c r="AX4008" s="167"/>
      <c r="AY4008" s="167"/>
      <c r="AZ4008" s="167"/>
      <c r="BA4008" s="167"/>
      <c r="BB4008" s="167"/>
      <c r="BC4008" s="167"/>
      <c r="BD4008" s="167"/>
    </row>
    <row r="4009" spans="2:56" ht="12" customHeight="1" x14ac:dyDescent="0.15">
      <c r="B4009" s="1058"/>
      <c r="C4009" s="1063"/>
      <c r="D4009" s="1061"/>
      <c r="E4009" s="1061"/>
      <c r="F4009" s="1061"/>
      <c r="G4009" s="1061"/>
      <c r="H4009" s="1061"/>
      <c r="I4009" s="1061"/>
      <c r="J4009" s="1062"/>
      <c r="K4009" s="192"/>
      <c r="L4009" s="1038"/>
      <c r="M4009" s="1039"/>
      <c r="N4009" s="1038"/>
      <c r="O4009" s="1039"/>
      <c r="P4009" s="1034"/>
      <c r="Q4009" s="1036"/>
      <c r="R4009" s="408"/>
      <c r="S4009" s="408"/>
      <c r="T4009" s="408"/>
      <c r="U4009" s="1034"/>
      <c r="V4009" s="1036"/>
      <c r="W4009" s="1034"/>
      <c r="X4009" s="1035"/>
      <c r="Y4009" s="286"/>
      <c r="Z4009" s="286"/>
      <c r="AA4009" s="286"/>
      <c r="AB4009" s="286"/>
      <c r="AC4009" s="223"/>
      <c r="AD4009" s="223"/>
      <c r="AE4009" s="223"/>
      <c r="AF4009" s="223"/>
      <c r="AG4009" s="223"/>
      <c r="AH4009" s="223"/>
      <c r="AI4009" s="223"/>
      <c r="AJ4009" s="223"/>
      <c r="AK4009" s="1052"/>
      <c r="AL4009" s="1053"/>
      <c r="AM4009" s="1053"/>
      <c r="AN4009" s="1054"/>
      <c r="AO4009" s="1055"/>
      <c r="AP4009" s="3"/>
      <c r="AQ4009" s="222">
        <f t="shared" si="1861"/>
        <v>1</v>
      </c>
      <c r="AV4009" s="167"/>
      <c r="AW4009" s="167"/>
      <c r="AX4009" s="167"/>
      <c r="AY4009" s="167"/>
      <c r="AZ4009" s="167"/>
      <c r="BA4009" s="167"/>
      <c r="BB4009" s="167"/>
      <c r="BC4009" s="167"/>
      <c r="BD4009" s="167"/>
    </row>
    <row r="4010" spans="2:56" ht="12" customHeight="1" x14ac:dyDescent="0.15">
      <c r="B4010" s="1058"/>
      <c r="C4010" s="1063"/>
      <c r="D4010" s="1061"/>
      <c r="E4010" s="1061"/>
      <c r="F4010" s="1061"/>
      <c r="G4010" s="1061"/>
      <c r="H4010" s="1061"/>
      <c r="I4010" s="1061"/>
      <c r="J4010" s="1062"/>
      <c r="K4010" s="192"/>
      <c r="L4010" s="1038"/>
      <c r="M4010" s="1039"/>
      <c r="N4010" s="1038"/>
      <c r="O4010" s="1039"/>
      <c r="P4010" s="1034"/>
      <c r="Q4010" s="1036"/>
      <c r="R4010" s="408"/>
      <c r="S4010" s="408"/>
      <c r="T4010" s="408"/>
      <c r="U4010" s="1034"/>
      <c r="V4010" s="1036"/>
      <c r="W4010" s="1034"/>
      <c r="X4010" s="1035"/>
      <c r="Y4010" s="286"/>
      <c r="Z4010" s="286"/>
      <c r="AA4010" s="286"/>
      <c r="AB4010" s="286"/>
      <c r="AC4010" s="223"/>
      <c r="AD4010" s="223"/>
      <c r="AE4010" s="223"/>
      <c r="AF4010" s="223"/>
      <c r="AG4010" s="223"/>
      <c r="AH4010" s="223"/>
      <c r="AI4010" s="223"/>
      <c r="AJ4010" s="223"/>
      <c r="AK4010" s="1052"/>
      <c r="AL4010" s="1053"/>
      <c r="AM4010" s="1053"/>
      <c r="AN4010" s="1054"/>
      <c r="AO4010" s="1055"/>
      <c r="AP4010" s="3"/>
      <c r="AQ4010" s="222">
        <f t="shared" si="1861"/>
        <v>1</v>
      </c>
      <c r="AV4010" s="167"/>
      <c r="AW4010" s="167"/>
      <c r="AX4010" s="167"/>
      <c r="AY4010" s="167"/>
      <c r="AZ4010" s="167"/>
      <c r="BA4010" s="167"/>
      <c r="BB4010" s="167"/>
      <c r="BC4010" s="167"/>
      <c r="BD4010" s="167"/>
    </row>
    <row r="4011" spans="2:56" ht="12" customHeight="1" x14ac:dyDescent="0.15">
      <c r="B4011" s="1058"/>
      <c r="C4011" s="1063"/>
      <c r="D4011" s="1061"/>
      <c r="E4011" s="1061"/>
      <c r="F4011" s="1061"/>
      <c r="G4011" s="1061"/>
      <c r="H4011" s="1061"/>
      <c r="I4011" s="1061"/>
      <c r="J4011" s="1062"/>
      <c r="K4011" s="192"/>
      <c r="L4011" s="1038"/>
      <c r="M4011" s="1039"/>
      <c r="N4011" s="1038"/>
      <c r="O4011" s="1039"/>
      <c r="P4011" s="1034"/>
      <c r="Q4011" s="1036"/>
      <c r="R4011" s="408"/>
      <c r="S4011" s="408"/>
      <c r="T4011" s="408"/>
      <c r="U4011" s="1034"/>
      <c r="V4011" s="1036"/>
      <c r="W4011" s="1034"/>
      <c r="X4011" s="1035"/>
      <c r="Y4011" s="286"/>
      <c r="Z4011" s="286"/>
      <c r="AA4011" s="286"/>
      <c r="AB4011" s="286"/>
      <c r="AC4011" s="223"/>
      <c r="AD4011" s="223"/>
      <c r="AE4011" s="223"/>
      <c r="AF4011" s="223"/>
      <c r="AG4011" s="223"/>
      <c r="AH4011" s="223"/>
      <c r="AI4011" s="223"/>
      <c r="AJ4011" s="223"/>
      <c r="AK4011" s="1052"/>
      <c r="AL4011" s="1053"/>
      <c r="AM4011" s="1053"/>
      <c r="AN4011" s="1054"/>
      <c r="AO4011" s="1055"/>
      <c r="AP4011" s="3"/>
      <c r="AQ4011" s="222">
        <f t="shared" si="1861"/>
        <v>1</v>
      </c>
      <c r="AV4011" s="167"/>
      <c r="AW4011" s="167"/>
      <c r="AX4011" s="167"/>
      <c r="AY4011" s="167"/>
      <c r="AZ4011" s="167"/>
      <c r="BA4011" s="167"/>
      <c r="BB4011" s="167"/>
      <c r="BC4011" s="167"/>
      <c r="BD4011" s="167"/>
    </row>
    <row r="4012" spans="2:56" s="162" customFormat="1" ht="12" customHeight="1" x14ac:dyDescent="0.15">
      <c r="B4012" s="1058"/>
      <c r="C4012" s="1063"/>
      <c r="D4012" s="1061"/>
      <c r="E4012" s="1061"/>
      <c r="F4012" s="1061"/>
      <c r="G4012" s="1061"/>
      <c r="H4012" s="1061"/>
      <c r="I4012" s="1061"/>
      <c r="J4012" s="1062"/>
      <c r="K4012" s="192"/>
      <c r="L4012" s="1038"/>
      <c r="M4012" s="1039"/>
      <c r="N4012" s="1038"/>
      <c r="O4012" s="1039"/>
      <c r="P4012" s="1034"/>
      <c r="Q4012" s="1036"/>
      <c r="R4012" s="408"/>
      <c r="S4012" s="408"/>
      <c r="T4012" s="408"/>
      <c r="U4012" s="1034"/>
      <c r="V4012" s="1036"/>
      <c r="W4012" s="1034"/>
      <c r="X4012" s="1035"/>
      <c r="Y4012" s="286"/>
      <c r="Z4012" s="286"/>
      <c r="AA4012" s="286"/>
      <c r="AB4012" s="286"/>
      <c r="AC4012" s="223"/>
      <c r="AD4012" s="223"/>
      <c r="AE4012" s="223"/>
      <c r="AF4012" s="223"/>
      <c r="AG4012" s="223"/>
      <c r="AH4012" s="223"/>
      <c r="AI4012" s="223"/>
      <c r="AJ4012" s="223"/>
      <c r="AK4012" s="1034"/>
      <c r="AL4012" s="1035"/>
      <c r="AM4012" s="1035"/>
      <c r="AN4012" s="788"/>
      <c r="AO4012" s="789"/>
      <c r="AP4012" s="3"/>
      <c r="AQ4012" s="222">
        <f t="shared" si="1861"/>
        <v>1</v>
      </c>
    </row>
    <row r="4013" spans="2:56" s="162" customFormat="1" ht="12" customHeight="1" x14ac:dyDescent="0.15">
      <c r="B4013" s="1058"/>
      <c r="C4013" s="1063"/>
      <c r="D4013" s="1061"/>
      <c r="E4013" s="1061"/>
      <c r="F4013" s="1061"/>
      <c r="G4013" s="1061"/>
      <c r="H4013" s="1061"/>
      <c r="I4013" s="1061"/>
      <c r="J4013" s="1062"/>
      <c r="K4013" s="192"/>
      <c r="L4013" s="1038"/>
      <c r="M4013" s="1039"/>
      <c r="N4013" s="1038"/>
      <c r="O4013" s="1039"/>
      <c r="P4013" s="1034"/>
      <c r="Q4013" s="1036"/>
      <c r="R4013" s="408"/>
      <c r="S4013" s="408"/>
      <c r="T4013" s="408"/>
      <c r="U4013" s="1034"/>
      <c r="V4013" s="1036"/>
      <c r="W4013" s="1034"/>
      <c r="X4013" s="1035"/>
      <c r="Y4013" s="286"/>
      <c r="Z4013" s="286"/>
      <c r="AA4013" s="286"/>
      <c r="AB4013" s="286"/>
      <c r="AC4013" s="223"/>
      <c r="AD4013" s="223"/>
      <c r="AE4013" s="223"/>
      <c r="AF4013" s="223"/>
      <c r="AG4013" s="223"/>
      <c r="AH4013" s="223"/>
      <c r="AI4013" s="223"/>
      <c r="AJ4013" s="223"/>
      <c r="AK4013" s="1034"/>
      <c r="AL4013" s="1035"/>
      <c r="AM4013" s="1035"/>
      <c r="AN4013" s="788"/>
      <c r="AO4013" s="789"/>
      <c r="AP4013" s="3"/>
      <c r="AQ4013" s="222">
        <f t="shared" si="1861"/>
        <v>1</v>
      </c>
    </row>
    <row r="4014" spans="2:56" s="162" customFormat="1" ht="12" customHeight="1" x14ac:dyDescent="0.15">
      <c r="B4014" s="1058"/>
      <c r="C4014" s="1063"/>
      <c r="D4014" s="1061"/>
      <c r="E4014" s="1061"/>
      <c r="F4014" s="1061"/>
      <c r="G4014" s="1061"/>
      <c r="H4014" s="1061"/>
      <c r="I4014" s="1061"/>
      <c r="J4014" s="1062"/>
      <c r="K4014" s="192"/>
      <c r="L4014" s="1038"/>
      <c r="M4014" s="1039"/>
      <c r="N4014" s="1038"/>
      <c r="O4014" s="1039"/>
      <c r="P4014" s="1034"/>
      <c r="Q4014" s="1036"/>
      <c r="R4014" s="408"/>
      <c r="S4014" s="408"/>
      <c r="T4014" s="408"/>
      <c r="U4014" s="1034"/>
      <c r="V4014" s="1036"/>
      <c r="W4014" s="1034"/>
      <c r="X4014" s="1035"/>
      <c r="Y4014" s="286"/>
      <c r="Z4014" s="286"/>
      <c r="AA4014" s="286"/>
      <c r="AB4014" s="286"/>
      <c r="AC4014" s="223"/>
      <c r="AD4014" s="223"/>
      <c r="AE4014" s="223"/>
      <c r="AF4014" s="223"/>
      <c r="AG4014" s="223"/>
      <c r="AH4014" s="223"/>
      <c r="AI4014" s="223"/>
      <c r="AJ4014" s="223"/>
      <c r="AK4014" s="1034"/>
      <c r="AL4014" s="1035"/>
      <c r="AM4014" s="1035"/>
      <c r="AN4014" s="788"/>
      <c r="AO4014" s="789"/>
      <c r="AP4014" s="3"/>
      <c r="AQ4014" s="222">
        <f t="shared" si="1861"/>
        <v>1</v>
      </c>
    </row>
    <row r="4015" spans="2:56" s="162" customFormat="1" ht="12" customHeight="1" x14ac:dyDescent="0.15">
      <c r="B4015" s="1058"/>
      <c r="C4015" s="1063"/>
      <c r="D4015" s="1061"/>
      <c r="E4015" s="1061"/>
      <c r="F4015" s="1061"/>
      <c r="G4015" s="1061"/>
      <c r="H4015" s="1061"/>
      <c r="I4015" s="1061"/>
      <c r="J4015" s="1062"/>
      <c r="K4015" s="192"/>
      <c r="L4015" s="1038"/>
      <c r="M4015" s="1039"/>
      <c r="N4015" s="1038"/>
      <c r="O4015" s="1039"/>
      <c r="P4015" s="1034"/>
      <c r="Q4015" s="1036"/>
      <c r="R4015" s="408"/>
      <c r="S4015" s="408"/>
      <c r="T4015" s="408"/>
      <c r="U4015" s="1034"/>
      <c r="V4015" s="1036"/>
      <c r="W4015" s="1034"/>
      <c r="X4015" s="1035"/>
      <c r="Y4015" s="286"/>
      <c r="Z4015" s="286"/>
      <c r="AA4015" s="286"/>
      <c r="AB4015" s="286"/>
      <c r="AC4015" s="223"/>
      <c r="AD4015" s="223"/>
      <c r="AE4015" s="223"/>
      <c r="AF4015" s="223"/>
      <c r="AG4015" s="223"/>
      <c r="AH4015" s="223"/>
      <c r="AI4015" s="223"/>
      <c r="AJ4015" s="223"/>
      <c r="AK4015" s="1034"/>
      <c r="AL4015" s="1035"/>
      <c r="AM4015" s="1035"/>
      <c r="AN4015" s="788"/>
      <c r="AO4015" s="789"/>
      <c r="AP4015" s="3"/>
      <c r="AQ4015" s="222">
        <f t="shared" si="1861"/>
        <v>1</v>
      </c>
    </row>
    <row r="4016" spans="2:56" s="162" customFormat="1" ht="12" customHeight="1" x14ac:dyDescent="0.15">
      <c r="B4016" s="1058"/>
      <c r="C4016" s="1063"/>
      <c r="D4016" s="1061"/>
      <c r="E4016" s="1061"/>
      <c r="F4016" s="1061"/>
      <c r="G4016" s="1061"/>
      <c r="H4016" s="1061"/>
      <c r="I4016" s="1061"/>
      <c r="J4016" s="1062"/>
      <c r="K4016" s="192"/>
      <c r="L4016" s="1038"/>
      <c r="M4016" s="1039"/>
      <c r="N4016" s="1038"/>
      <c r="O4016" s="1039"/>
      <c r="P4016" s="1034"/>
      <c r="Q4016" s="1036"/>
      <c r="R4016" s="408"/>
      <c r="S4016" s="408"/>
      <c r="T4016" s="408"/>
      <c r="U4016" s="1034"/>
      <c r="V4016" s="1036"/>
      <c r="W4016" s="1034"/>
      <c r="X4016" s="1035"/>
      <c r="Y4016" s="286"/>
      <c r="Z4016" s="286"/>
      <c r="AA4016" s="286"/>
      <c r="AB4016" s="286"/>
      <c r="AC4016" s="223"/>
      <c r="AD4016" s="223"/>
      <c r="AE4016" s="223"/>
      <c r="AF4016" s="223"/>
      <c r="AG4016" s="223"/>
      <c r="AH4016" s="223"/>
      <c r="AI4016" s="223"/>
      <c r="AJ4016" s="223"/>
      <c r="AK4016" s="1034"/>
      <c r="AL4016" s="1035"/>
      <c r="AM4016" s="1035"/>
      <c r="AN4016" s="788"/>
      <c r="AO4016" s="789"/>
      <c r="AP4016" s="3"/>
      <c r="AQ4016" s="222">
        <f t="shared" si="1861"/>
        <v>1</v>
      </c>
    </row>
    <row r="4017" spans="2:46" s="162" customFormat="1" ht="12" customHeight="1" x14ac:dyDescent="0.15">
      <c r="B4017" s="1058"/>
      <c r="C4017" s="1063"/>
      <c r="D4017" s="1061"/>
      <c r="E4017" s="1061"/>
      <c r="F4017" s="1061"/>
      <c r="G4017" s="1061"/>
      <c r="H4017" s="1061"/>
      <c r="I4017" s="1061"/>
      <c r="J4017" s="1062"/>
      <c r="K4017" s="192"/>
      <c r="L4017" s="1038"/>
      <c r="M4017" s="1039"/>
      <c r="N4017" s="1038"/>
      <c r="O4017" s="1039"/>
      <c r="P4017" s="1034"/>
      <c r="Q4017" s="1036"/>
      <c r="R4017" s="408"/>
      <c r="S4017" s="408"/>
      <c r="T4017" s="408"/>
      <c r="U4017" s="1034"/>
      <c r="V4017" s="1036"/>
      <c r="W4017" s="1034"/>
      <c r="X4017" s="1035"/>
      <c r="Y4017" s="286"/>
      <c r="Z4017" s="286"/>
      <c r="AA4017" s="286"/>
      <c r="AB4017" s="286"/>
      <c r="AC4017" s="223"/>
      <c r="AD4017" s="223"/>
      <c r="AE4017" s="223"/>
      <c r="AF4017" s="223"/>
      <c r="AG4017" s="223"/>
      <c r="AH4017" s="223"/>
      <c r="AI4017" s="223"/>
      <c r="AJ4017" s="223"/>
      <c r="AK4017" s="1034"/>
      <c r="AL4017" s="1035"/>
      <c r="AM4017" s="1035"/>
      <c r="AN4017" s="788"/>
      <c r="AO4017" s="789"/>
      <c r="AP4017" s="3"/>
      <c r="AQ4017" s="222">
        <f t="shared" si="1861"/>
        <v>1</v>
      </c>
    </row>
    <row r="4018" spans="2:46" s="162" customFormat="1" ht="12" customHeight="1" x14ac:dyDescent="0.15">
      <c r="B4018" s="1058"/>
      <c r="C4018" s="1063"/>
      <c r="D4018" s="1061"/>
      <c r="E4018" s="1061"/>
      <c r="F4018" s="1061"/>
      <c r="G4018" s="1061"/>
      <c r="H4018" s="1061"/>
      <c r="I4018" s="1061"/>
      <c r="J4018" s="1062"/>
      <c r="K4018" s="192"/>
      <c r="L4018" s="1038"/>
      <c r="M4018" s="1039"/>
      <c r="N4018" s="1038"/>
      <c r="O4018" s="1039"/>
      <c r="P4018" s="1034"/>
      <c r="Q4018" s="1036"/>
      <c r="R4018" s="408"/>
      <c r="S4018" s="408"/>
      <c r="T4018" s="408"/>
      <c r="U4018" s="1034"/>
      <c r="V4018" s="1036"/>
      <c r="W4018" s="1034"/>
      <c r="X4018" s="1035"/>
      <c r="Y4018" s="286"/>
      <c r="Z4018" s="286"/>
      <c r="AA4018" s="286"/>
      <c r="AB4018" s="286"/>
      <c r="AC4018" s="223"/>
      <c r="AD4018" s="223"/>
      <c r="AE4018" s="223"/>
      <c r="AF4018" s="223"/>
      <c r="AG4018" s="223"/>
      <c r="AH4018" s="223"/>
      <c r="AI4018" s="223"/>
      <c r="AJ4018" s="223"/>
      <c r="AK4018" s="1034"/>
      <c r="AL4018" s="1035"/>
      <c r="AM4018" s="1035"/>
      <c r="AN4018" s="788"/>
      <c r="AO4018" s="789"/>
      <c r="AP4018" s="3"/>
      <c r="AQ4018" s="222">
        <f t="shared" si="1861"/>
        <v>1</v>
      </c>
    </row>
    <row r="4019" spans="2:46" s="162" customFormat="1" ht="12" customHeight="1" x14ac:dyDescent="0.15">
      <c r="B4019" s="1058"/>
      <c r="C4019" s="1063"/>
      <c r="D4019" s="1061"/>
      <c r="E4019" s="1061"/>
      <c r="F4019" s="1061"/>
      <c r="G4019" s="1061"/>
      <c r="H4019" s="1061"/>
      <c r="I4019" s="1061"/>
      <c r="J4019" s="1062"/>
      <c r="K4019" s="192"/>
      <c r="L4019" s="1038"/>
      <c r="M4019" s="1039"/>
      <c r="N4019" s="1038"/>
      <c r="O4019" s="1039"/>
      <c r="P4019" s="1034"/>
      <c r="Q4019" s="1036"/>
      <c r="R4019" s="408"/>
      <c r="S4019" s="408"/>
      <c r="T4019" s="408"/>
      <c r="U4019" s="1034"/>
      <c r="V4019" s="1036"/>
      <c r="W4019" s="1034"/>
      <c r="X4019" s="1035"/>
      <c r="Y4019" s="286"/>
      <c r="Z4019" s="286"/>
      <c r="AA4019" s="286"/>
      <c r="AB4019" s="286"/>
      <c r="AC4019" s="223"/>
      <c r="AD4019" s="223"/>
      <c r="AE4019" s="223"/>
      <c r="AF4019" s="223"/>
      <c r="AG4019" s="223"/>
      <c r="AH4019" s="223"/>
      <c r="AI4019" s="223"/>
      <c r="AJ4019" s="223"/>
      <c r="AK4019" s="1034"/>
      <c r="AL4019" s="1035"/>
      <c r="AM4019" s="1035"/>
      <c r="AN4019" s="788"/>
      <c r="AO4019" s="789"/>
      <c r="AP4019" s="3"/>
      <c r="AQ4019" s="222">
        <f t="shared" si="1861"/>
        <v>1</v>
      </c>
    </row>
    <row r="4020" spans="2:46" s="162" customFormat="1" ht="12" customHeight="1" x14ac:dyDescent="0.15">
      <c r="B4020" s="1058"/>
      <c r="C4020" s="1063"/>
      <c r="D4020" s="1061"/>
      <c r="E4020" s="1061"/>
      <c r="F4020" s="1061"/>
      <c r="G4020" s="1061"/>
      <c r="H4020" s="1061"/>
      <c r="I4020" s="1061"/>
      <c r="J4020" s="1062"/>
      <c r="K4020" s="192"/>
      <c r="L4020" s="1038"/>
      <c r="M4020" s="1039"/>
      <c r="N4020" s="1038"/>
      <c r="O4020" s="1039"/>
      <c r="P4020" s="1034"/>
      <c r="Q4020" s="1036"/>
      <c r="R4020" s="408"/>
      <c r="S4020" s="408"/>
      <c r="T4020" s="408"/>
      <c r="U4020" s="1034"/>
      <c r="V4020" s="1036"/>
      <c r="W4020" s="1034"/>
      <c r="X4020" s="1035"/>
      <c r="Y4020" s="286"/>
      <c r="Z4020" s="286"/>
      <c r="AA4020" s="286"/>
      <c r="AB4020" s="286"/>
      <c r="AC4020" s="223"/>
      <c r="AD4020" s="223"/>
      <c r="AE4020" s="223"/>
      <c r="AF4020" s="223"/>
      <c r="AG4020" s="223"/>
      <c r="AH4020" s="223"/>
      <c r="AI4020" s="223"/>
      <c r="AJ4020" s="223"/>
      <c r="AK4020" s="1034"/>
      <c r="AL4020" s="1035"/>
      <c r="AM4020" s="1035"/>
      <c r="AN4020" s="788"/>
      <c r="AO4020" s="789"/>
      <c r="AP4020" s="3"/>
      <c r="AQ4020" s="222">
        <f t="shared" si="1861"/>
        <v>1</v>
      </c>
    </row>
    <row r="4021" spans="2:46" s="162" customFormat="1" ht="12" customHeight="1" x14ac:dyDescent="0.15">
      <c r="B4021" s="1058"/>
      <c r="C4021" s="1063"/>
      <c r="D4021" s="1061"/>
      <c r="E4021" s="1061"/>
      <c r="F4021" s="1061"/>
      <c r="G4021" s="1061"/>
      <c r="H4021" s="1061"/>
      <c r="I4021" s="1061"/>
      <c r="J4021" s="1062"/>
      <c r="K4021" s="192"/>
      <c r="L4021" s="1038"/>
      <c r="M4021" s="1039"/>
      <c r="N4021" s="1038"/>
      <c r="O4021" s="1039"/>
      <c r="P4021" s="1034"/>
      <c r="Q4021" s="1036"/>
      <c r="R4021" s="408"/>
      <c r="S4021" s="408"/>
      <c r="T4021" s="408"/>
      <c r="U4021" s="1034"/>
      <c r="V4021" s="1036"/>
      <c r="W4021" s="1034"/>
      <c r="X4021" s="1035"/>
      <c r="Y4021" s="286"/>
      <c r="Z4021" s="286"/>
      <c r="AA4021" s="286"/>
      <c r="AB4021" s="286"/>
      <c r="AC4021" s="223"/>
      <c r="AD4021" s="223"/>
      <c r="AE4021" s="223"/>
      <c r="AF4021" s="223"/>
      <c r="AG4021" s="223"/>
      <c r="AH4021" s="223"/>
      <c r="AI4021" s="223"/>
      <c r="AJ4021" s="223"/>
      <c r="AK4021" s="1034"/>
      <c r="AL4021" s="1035"/>
      <c r="AM4021" s="1035"/>
      <c r="AN4021" s="788"/>
      <c r="AO4021" s="789"/>
      <c r="AP4021" s="3"/>
      <c r="AQ4021" s="222">
        <f t="shared" si="1861"/>
        <v>1</v>
      </c>
    </row>
    <row r="4022" spans="2:46" s="162" customFormat="1" ht="12" customHeight="1" x14ac:dyDescent="0.15">
      <c r="B4022" s="1058"/>
      <c r="C4022" s="1063"/>
      <c r="D4022" s="1061"/>
      <c r="E4022" s="1061"/>
      <c r="F4022" s="1061"/>
      <c r="G4022" s="1061"/>
      <c r="H4022" s="1061"/>
      <c r="I4022" s="1061"/>
      <c r="J4022" s="1062"/>
      <c r="K4022" s="192"/>
      <c r="L4022" s="1038"/>
      <c r="M4022" s="1039"/>
      <c r="N4022" s="1038"/>
      <c r="O4022" s="1039"/>
      <c r="P4022" s="1034"/>
      <c r="Q4022" s="1036"/>
      <c r="R4022" s="408"/>
      <c r="S4022" s="408"/>
      <c r="T4022" s="408"/>
      <c r="U4022" s="1034"/>
      <c r="V4022" s="1036"/>
      <c r="W4022" s="1034"/>
      <c r="X4022" s="1035"/>
      <c r="Y4022" s="286"/>
      <c r="Z4022" s="286"/>
      <c r="AA4022" s="286"/>
      <c r="AB4022" s="286"/>
      <c r="AC4022" s="223"/>
      <c r="AD4022" s="223"/>
      <c r="AE4022" s="223"/>
      <c r="AF4022" s="223"/>
      <c r="AG4022" s="223"/>
      <c r="AH4022" s="223"/>
      <c r="AI4022" s="223"/>
      <c r="AJ4022" s="223"/>
      <c r="AK4022" s="1034"/>
      <c r="AL4022" s="1035"/>
      <c r="AM4022" s="1035"/>
      <c r="AN4022" s="788"/>
      <c r="AO4022" s="789"/>
      <c r="AP4022" s="3"/>
      <c r="AQ4022" s="222">
        <f t="shared" si="1861"/>
        <v>1</v>
      </c>
    </row>
    <row r="4023" spans="2:46" s="162" customFormat="1" ht="12" customHeight="1" x14ac:dyDescent="0.15">
      <c r="B4023" s="1058"/>
      <c r="C4023" s="1063"/>
      <c r="D4023" s="1061"/>
      <c r="E4023" s="1061"/>
      <c r="F4023" s="1061"/>
      <c r="G4023" s="1061"/>
      <c r="H4023" s="1061"/>
      <c r="I4023" s="1061"/>
      <c r="J4023" s="1062"/>
      <c r="K4023" s="192"/>
      <c r="L4023" s="1038"/>
      <c r="M4023" s="1039"/>
      <c r="N4023" s="1038"/>
      <c r="O4023" s="1039"/>
      <c r="P4023" s="1034"/>
      <c r="Q4023" s="1036"/>
      <c r="R4023" s="408"/>
      <c r="S4023" s="408"/>
      <c r="T4023" s="408"/>
      <c r="U4023" s="1034"/>
      <c r="V4023" s="1036"/>
      <c r="W4023" s="1034"/>
      <c r="X4023" s="1035"/>
      <c r="Y4023" s="286"/>
      <c r="Z4023" s="286"/>
      <c r="AA4023" s="286"/>
      <c r="AB4023" s="286"/>
      <c r="AC4023" s="223"/>
      <c r="AD4023" s="223"/>
      <c r="AE4023" s="223"/>
      <c r="AF4023" s="223"/>
      <c r="AG4023" s="223"/>
      <c r="AH4023" s="223"/>
      <c r="AI4023" s="223"/>
      <c r="AJ4023" s="223"/>
      <c r="AK4023" s="1034"/>
      <c r="AL4023" s="1035"/>
      <c r="AM4023" s="1035"/>
      <c r="AN4023" s="788"/>
      <c r="AO4023" s="789"/>
      <c r="AP4023" s="3"/>
      <c r="AQ4023" s="222">
        <f t="shared" si="1861"/>
        <v>1</v>
      </c>
    </row>
    <row r="4024" spans="2:46" s="162" customFormat="1" ht="12" customHeight="1" x14ac:dyDescent="0.15">
      <c r="B4024" s="1058"/>
      <c r="C4024" s="1063"/>
      <c r="D4024" s="1061"/>
      <c r="E4024" s="1061"/>
      <c r="F4024" s="1061"/>
      <c r="G4024" s="1061"/>
      <c r="H4024" s="1061"/>
      <c r="I4024" s="1061"/>
      <c r="J4024" s="1062"/>
      <c r="K4024" s="192"/>
      <c r="L4024" s="1038"/>
      <c r="M4024" s="1039"/>
      <c r="N4024" s="1038"/>
      <c r="O4024" s="1039"/>
      <c r="P4024" s="1034"/>
      <c r="Q4024" s="1036"/>
      <c r="R4024" s="408"/>
      <c r="S4024" s="408"/>
      <c r="T4024" s="408"/>
      <c r="U4024" s="1034"/>
      <c r="V4024" s="1036"/>
      <c r="W4024" s="1034"/>
      <c r="X4024" s="1035"/>
      <c r="Y4024" s="286"/>
      <c r="Z4024" s="286"/>
      <c r="AA4024" s="286"/>
      <c r="AB4024" s="286"/>
      <c r="AC4024" s="223"/>
      <c r="AD4024" s="223"/>
      <c r="AE4024" s="223"/>
      <c r="AF4024" s="223"/>
      <c r="AG4024" s="223"/>
      <c r="AH4024" s="223"/>
      <c r="AI4024" s="223"/>
      <c r="AJ4024" s="223"/>
      <c r="AK4024" s="1034"/>
      <c r="AL4024" s="1035"/>
      <c r="AM4024" s="1035"/>
      <c r="AN4024" s="788"/>
      <c r="AO4024" s="789"/>
      <c r="AP4024" s="3"/>
      <c r="AQ4024" s="222">
        <f t="shared" si="1861"/>
        <v>1</v>
      </c>
    </row>
    <row r="4025" spans="2:46" s="162" customFormat="1" ht="12" customHeight="1" x14ac:dyDescent="0.15">
      <c r="B4025" s="1058"/>
      <c r="C4025" s="1063"/>
      <c r="D4025" s="1061"/>
      <c r="E4025" s="1061"/>
      <c r="F4025" s="1061"/>
      <c r="G4025" s="1061"/>
      <c r="H4025" s="1061"/>
      <c r="I4025" s="1061"/>
      <c r="J4025" s="1062"/>
      <c r="K4025" s="192"/>
      <c r="L4025" s="1038"/>
      <c r="M4025" s="1039"/>
      <c r="N4025" s="1038"/>
      <c r="O4025" s="1039"/>
      <c r="P4025" s="1034"/>
      <c r="Q4025" s="1036"/>
      <c r="R4025" s="408"/>
      <c r="S4025" s="408"/>
      <c r="T4025" s="408"/>
      <c r="U4025" s="1034"/>
      <c r="V4025" s="1036"/>
      <c r="W4025" s="1034"/>
      <c r="X4025" s="1035"/>
      <c r="Y4025" s="286"/>
      <c r="Z4025" s="286"/>
      <c r="AA4025" s="286"/>
      <c r="AB4025" s="286"/>
      <c r="AC4025" s="223"/>
      <c r="AD4025" s="223"/>
      <c r="AE4025" s="223"/>
      <c r="AF4025" s="223"/>
      <c r="AG4025" s="223"/>
      <c r="AH4025" s="223"/>
      <c r="AI4025" s="223"/>
      <c r="AJ4025" s="223"/>
      <c r="AK4025" s="1034"/>
      <c r="AL4025" s="1035"/>
      <c r="AM4025" s="1035"/>
      <c r="AN4025" s="788"/>
      <c r="AO4025" s="789"/>
      <c r="AP4025" s="3"/>
      <c r="AQ4025" s="222">
        <f t="shared" si="1861"/>
        <v>1</v>
      </c>
    </row>
    <row r="4026" spans="2:46" s="162" customFormat="1" ht="12" customHeight="1" x14ac:dyDescent="0.15">
      <c r="B4026" s="1058"/>
      <c r="C4026" s="1063"/>
      <c r="D4026" s="1061"/>
      <c r="E4026" s="1061"/>
      <c r="F4026" s="1061"/>
      <c r="G4026" s="1061"/>
      <c r="H4026" s="1061"/>
      <c r="I4026" s="1061"/>
      <c r="J4026" s="1062"/>
      <c r="K4026" s="1016" t="s">
        <v>216</v>
      </c>
      <c r="L4026" s="1016" t="s">
        <v>215</v>
      </c>
      <c r="M4026" s="1016"/>
      <c r="N4026" s="1016"/>
      <c r="O4026" s="1016"/>
      <c r="P4026" s="1016"/>
      <c r="Q4026" s="1016"/>
      <c r="R4026" s="1016"/>
      <c r="S4026" s="1016"/>
      <c r="T4026" s="1016"/>
      <c r="U4026" s="1016"/>
      <c r="V4026" s="1016"/>
      <c r="W4026" s="1016"/>
      <c r="X4026" s="1016"/>
      <c r="Y4026" s="1040" t="s">
        <v>466</v>
      </c>
      <c r="Z4026" s="1041"/>
      <c r="AA4026" s="1041"/>
      <c r="AB4026" s="1042"/>
      <c r="AC4026" s="224">
        <f t="shared" ref="AC4026:AJ4026" si="1862">SUM(AC4006:AC4025)</f>
        <v>0</v>
      </c>
      <c r="AD4026" s="224">
        <f t="shared" si="1862"/>
        <v>0</v>
      </c>
      <c r="AE4026" s="224">
        <f t="shared" si="1862"/>
        <v>0</v>
      </c>
      <c r="AF4026" s="224">
        <f t="shared" si="1862"/>
        <v>0</v>
      </c>
      <c r="AG4026" s="224">
        <f t="shared" si="1862"/>
        <v>0</v>
      </c>
      <c r="AH4026" s="224">
        <f t="shared" si="1862"/>
        <v>0</v>
      </c>
      <c r="AI4026" s="224">
        <f t="shared" si="1862"/>
        <v>0</v>
      </c>
      <c r="AJ4026" s="224">
        <f t="shared" si="1862"/>
        <v>0</v>
      </c>
      <c r="AK4026" s="1040" t="s">
        <v>214</v>
      </c>
      <c r="AL4026" s="1041"/>
      <c r="AM4026" s="1041"/>
      <c r="AN4026" s="788"/>
      <c r="AO4026" s="789"/>
      <c r="AP4026" s="3"/>
    </row>
    <row r="4027" spans="2:46" s="162" customFormat="1" ht="12" customHeight="1" x14ac:dyDescent="0.15">
      <c r="B4027" s="1058"/>
      <c r="C4027" s="1063"/>
      <c r="D4027" s="1061"/>
      <c r="E4027" s="1061"/>
      <c r="F4027" s="1061"/>
      <c r="G4027" s="1061"/>
      <c r="H4027" s="1061"/>
      <c r="I4027" s="1061"/>
      <c r="J4027" s="1062"/>
      <c r="K4027" s="1016"/>
      <c r="L4027" s="1016" t="s">
        <v>467</v>
      </c>
      <c r="M4027" s="1016"/>
      <c r="N4027" s="1016"/>
      <c r="O4027" s="1016" t="s">
        <v>213</v>
      </c>
      <c r="P4027" s="1016"/>
      <c r="Q4027" s="1016"/>
      <c r="R4027" s="1016"/>
      <c r="S4027" s="1016"/>
      <c r="T4027" s="1016"/>
      <c r="U4027" s="1016"/>
      <c r="V4027" s="1016"/>
      <c r="W4027" s="1016"/>
      <c r="X4027" s="1016"/>
      <c r="Y4027" s="193">
        <f>COUNTIF(Y4006:Y4025,"○")</f>
        <v>0</v>
      </c>
      <c r="Z4027" s="193">
        <f>COUNTIF(Z4006:Z4025,"○")</f>
        <v>0</v>
      </c>
      <c r="AA4027" s="193">
        <f>COUNTIF(AA4006:AA4025,"○")</f>
        <v>0</v>
      </c>
      <c r="AB4027" s="193">
        <f>COUNTIF(AB4006:AB4025,"○")</f>
        <v>0</v>
      </c>
      <c r="AC4027" s="193">
        <f t="shared" ref="AC4027:AJ4027" si="1863">COUNT(AC4006:AC4025)</f>
        <v>0</v>
      </c>
      <c r="AD4027" s="193">
        <f t="shared" si="1863"/>
        <v>0</v>
      </c>
      <c r="AE4027" s="193">
        <f t="shared" si="1863"/>
        <v>0</v>
      </c>
      <c r="AF4027" s="193">
        <f t="shared" si="1863"/>
        <v>0</v>
      </c>
      <c r="AG4027" s="193">
        <f t="shared" si="1863"/>
        <v>0</v>
      </c>
      <c r="AH4027" s="193">
        <f t="shared" si="1863"/>
        <v>0</v>
      </c>
      <c r="AI4027" s="193">
        <f t="shared" si="1863"/>
        <v>0</v>
      </c>
      <c r="AJ4027" s="193">
        <f t="shared" si="1863"/>
        <v>0</v>
      </c>
      <c r="AK4027" s="1043"/>
      <c r="AL4027" s="1044"/>
      <c r="AM4027" s="1044"/>
      <c r="AN4027" s="1044"/>
      <c r="AO4027" s="1045"/>
      <c r="AP4027" s="3"/>
    </row>
    <row r="4028" spans="2:46" ht="12" customHeight="1" x14ac:dyDescent="0.15">
      <c r="B4028" s="1058"/>
      <c r="C4028" s="1063"/>
      <c r="D4028" s="1061"/>
      <c r="E4028" s="1061"/>
      <c r="F4028" s="1061"/>
      <c r="G4028" s="1061"/>
      <c r="H4028" s="1061"/>
      <c r="I4028" s="1061"/>
      <c r="J4028" s="1062"/>
      <c r="K4028" s="1016"/>
      <c r="L4028" s="1016"/>
      <c r="M4028" s="1016"/>
      <c r="N4028" s="1016"/>
      <c r="O4028" s="1016" t="s">
        <v>468</v>
      </c>
      <c r="P4028" s="1016"/>
      <c r="Q4028" s="1016"/>
      <c r="R4028" s="1016"/>
      <c r="S4028" s="1016"/>
      <c r="T4028" s="1016"/>
      <c r="U4028" s="1016"/>
      <c r="V4028" s="1016"/>
      <c r="W4028" s="1016"/>
      <c r="X4028" s="1016"/>
      <c r="Y4028" s="1034" t="str">
        <f>IF(Y4027&gt;0,"Ⅳ",IF(Z4027&gt;0,"Ⅲ",IF(AA4027&gt;0,"Ⅱa",IF(AB4027&gt;0,"Ⅱb","Ⅰ"))))</f>
        <v>Ⅰ</v>
      </c>
      <c r="Z4028" s="1035"/>
      <c r="AA4028" s="1035"/>
      <c r="AB4028" s="1036"/>
      <c r="AC4028" s="1034" t="str">
        <f>IF(AC4027&gt;0,"Ⅳ",IF(AD4027&gt;0,"Ⅲ",IF(AE4027&gt;0,"Ⅱa",IF(AF4027&gt;0,"Ⅱb","Ⅰ"))))</f>
        <v>Ⅰ</v>
      </c>
      <c r="AD4028" s="1035"/>
      <c r="AE4028" s="1035"/>
      <c r="AF4028" s="1036"/>
      <c r="AG4028" s="1034" t="str">
        <f>IF(AG4027&gt;0,"Ⅳ",IF(AH4027&gt;0,"Ⅲ",IF(AI4027&gt;0,"Ⅱa",IF(AJ4027&gt;0,"Ⅱb","Ⅰ"))))</f>
        <v>Ⅰ</v>
      </c>
      <c r="AH4028" s="1035"/>
      <c r="AI4028" s="1035"/>
      <c r="AJ4028" s="1036"/>
      <c r="AK4028" s="1046"/>
      <c r="AL4028" s="1047"/>
      <c r="AM4028" s="1047"/>
      <c r="AN4028" s="1047"/>
      <c r="AO4028" s="1048"/>
      <c r="AP4028" s="3"/>
      <c r="AQ4028" s="282" t="s">
        <v>312</v>
      </c>
      <c r="AR4028" s="282" t="s">
        <v>313</v>
      </c>
      <c r="AS4028" s="699" t="s">
        <v>316</v>
      </c>
      <c r="AT4028" s="1026"/>
    </row>
    <row r="4029" spans="2:46" ht="12" customHeight="1" x14ac:dyDescent="0.15">
      <c r="B4029" s="1058"/>
      <c r="C4029" s="1063"/>
      <c r="D4029" s="1061"/>
      <c r="E4029" s="1061"/>
      <c r="F4029" s="1061"/>
      <c r="G4029" s="1061"/>
      <c r="H4029" s="1061"/>
      <c r="I4029" s="1061"/>
      <c r="J4029" s="1062"/>
      <c r="K4029" s="1016"/>
      <c r="L4029" s="1016" t="s">
        <v>469</v>
      </c>
      <c r="M4029" s="1016"/>
      <c r="N4029" s="1016"/>
      <c r="O4029" s="1016" t="s">
        <v>212</v>
      </c>
      <c r="P4029" s="1016"/>
      <c r="Q4029" s="1016"/>
      <c r="R4029" s="1016"/>
      <c r="S4029" s="1016"/>
      <c r="T4029" s="1016"/>
      <c r="U4029" s="1016"/>
      <c r="V4029" s="1016"/>
      <c r="W4029" s="1016"/>
      <c r="X4029" s="1016"/>
      <c r="Y4029" s="187" t="s">
        <v>32</v>
      </c>
      <c r="Z4029" s="187" t="s">
        <v>33</v>
      </c>
      <c r="AA4029" s="1027" t="s">
        <v>34</v>
      </c>
      <c r="AB4029" s="1027"/>
      <c r="AC4029" s="187" t="s">
        <v>32</v>
      </c>
      <c r="AD4029" s="187" t="s">
        <v>33</v>
      </c>
      <c r="AE4029" s="1027" t="s">
        <v>34</v>
      </c>
      <c r="AF4029" s="1027"/>
      <c r="AG4029" s="187" t="s">
        <v>32</v>
      </c>
      <c r="AH4029" s="187" t="s">
        <v>33</v>
      </c>
      <c r="AI4029" s="1027" t="s">
        <v>34</v>
      </c>
      <c r="AJ4029" s="1027"/>
      <c r="AK4029" s="1046"/>
      <c r="AL4029" s="1047"/>
      <c r="AM4029" s="1047"/>
      <c r="AN4029" s="1047"/>
      <c r="AO4029" s="1048"/>
      <c r="AP4029" s="3"/>
      <c r="AQ4029" s="1028">
        <f>+Y4027+Z4027</f>
        <v>0</v>
      </c>
      <c r="AR4029" s="1029"/>
      <c r="AS4029" s="1028">
        <f>+AA4027+AB4027</f>
        <v>0</v>
      </c>
      <c r="AT4029" s="1029"/>
    </row>
    <row r="4030" spans="2:46" ht="12" customHeight="1" x14ac:dyDescent="0.15">
      <c r="B4030" s="1058"/>
      <c r="C4030" s="1063"/>
      <c r="D4030" s="1061"/>
      <c r="E4030" s="1061"/>
      <c r="F4030" s="1061"/>
      <c r="G4030" s="1061"/>
      <c r="H4030" s="1061"/>
      <c r="I4030" s="1061"/>
      <c r="J4030" s="1062"/>
      <c r="K4030" s="1016"/>
      <c r="L4030" s="1016"/>
      <c r="M4030" s="1016"/>
      <c r="N4030" s="1016"/>
      <c r="O4030" s="1016" t="s">
        <v>470</v>
      </c>
      <c r="P4030" s="1016"/>
      <c r="Q4030" s="1016"/>
      <c r="R4030" s="1016"/>
      <c r="S4030" s="1016"/>
      <c r="T4030" s="1016"/>
      <c r="U4030" s="1016"/>
      <c r="V4030" s="1016"/>
      <c r="W4030" s="1016"/>
      <c r="X4030" s="1016"/>
      <c r="Y4030" s="193" t="str">
        <f>IF(Y4027=0,"",1)</f>
        <v/>
      </c>
      <c r="Z4030" s="193" t="str">
        <f>IF(Z4027=0,"",1)</f>
        <v/>
      </c>
      <c r="AA4030" s="1030" t="str">
        <f>IF(AQ4029=1,"",IF(AS4029&gt;0,1,""))</f>
        <v/>
      </c>
      <c r="AB4030" s="1031"/>
      <c r="AC4030" s="193">
        <f>+AC4027</f>
        <v>0</v>
      </c>
      <c r="AD4030" s="193">
        <f>AD4027</f>
        <v>0</v>
      </c>
      <c r="AE4030" s="1030">
        <f>AE4027+AF4027</f>
        <v>0</v>
      </c>
      <c r="AF4030" s="1031"/>
      <c r="AG4030" s="193">
        <f>AG4027</f>
        <v>0</v>
      </c>
      <c r="AH4030" s="193">
        <f>AH4027</f>
        <v>0</v>
      </c>
      <c r="AI4030" s="1030">
        <f>AI4027+AJ4027</f>
        <v>0</v>
      </c>
      <c r="AJ4030" s="1031"/>
      <c r="AK4030" s="1046"/>
      <c r="AL4030" s="1047"/>
      <c r="AM4030" s="1047"/>
      <c r="AN4030" s="1047"/>
      <c r="AO4030" s="1048"/>
      <c r="AP4030" s="3"/>
      <c r="AQ4030" s="197">
        <f>+Y4027+AC4030+AG4030</f>
        <v>0</v>
      </c>
      <c r="AR4030" s="197">
        <f>+Z4027+AD4030+AH4030</f>
        <v>0</v>
      </c>
      <c r="AS4030" s="1032">
        <f>+AS4029+AE4030+AI4030</f>
        <v>0</v>
      </c>
      <c r="AT4030" s="1033"/>
    </row>
    <row r="4031" spans="2:46" ht="12" customHeight="1" x14ac:dyDescent="0.15">
      <c r="B4031" s="1058"/>
      <c r="C4031" s="1063"/>
      <c r="D4031" s="1061"/>
      <c r="E4031" s="1061"/>
      <c r="F4031" s="1061"/>
      <c r="G4031" s="1061"/>
      <c r="H4031" s="1061"/>
      <c r="I4031" s="1061"/>
      <c r="J4031" s="1062"/>
      <c r="K4031" s="1016"/>
      <c r="L4031" s="1016"/>
      <c r="M4031" s="1016"/>
      <c r="N4031" s="1016"/>
      <c r="O4031" s="1016" t="s">
        <v>471</v>
      </c>
      <c r="P4031" s="1016"/>
      <c r="Q4031" s="1016"/>
      <c r="R4031" s="1016"/>
      <c r="S4031" s="1016"/>
      <c r="T4031" s="1016"/>
      <c r="U4031" s="1016"/>
      <c r="V4031" s="1016"/>
      <c r="W4031" s="1016"/>
      <c r="X4031" s="1016"/>
      <c r="Y4031" s="1034" t="s">
        <v>875</v>
      </c>
      <c r="Z4031" s="1035"/>
      <c r="AA4031" s="1035"/>
      <c r="AB4031" s="1036"/>
      <c r="AC4031" s="1034" t="str">
        <f>IF(AC4030&gt;0,"Ⅳ",IF(AD4030&gt;0,"Ⅲ",IF(AE4030&gt;0,"Ⅱ","Ⅰ")))</f>
        <v>Ⅰ</v>
      </c>
      <c r="AD4031" s="1035"/>
      <c r="AE4031" s="1035"/>
      <c r="AF4031" s="1036"/>
      <c r="AG4031" s="1034" t="str">
        <f>IF(AG4030&gt;0,"Ⅳ",IF(AH4030&gt;0,"Ⅲ",IF(AI4030&gt;0,"Ⅱ","Ⅰ")))</f>
        <v>Ⅰ</v>
      </c>
      <c r="AH4031" s="1035"/>
      <c r="AI4031" s="1035"/>
      <c r="AJ4031" s="1036"/>
      <c r="AK4031" s="1046"/>
      <c r="AL4031" s="1047"/>
      <c r="AM4031" s="1047"/>
      <c r="AN4031" s="1047"/>
      <c r="AO4031" s="1048"/>
      <c r="AP4031" s="3"/>
      <c r="AQ4031" s="1037" t="str">
        <f>IF(AQ4030&gt;0,"Ⅳ",IF(AR4030&gt;0,"Ⅲ",IF(AS4030&gt;0,"Ⅱ","Ⅰ")))</f>
        <v>Ⅰ</v>
      </c>
      <c r="AR4031" s="1037"/>
      <c r="AS4031" s="1037"/>
      <c r="AT4031" s="1037"/>
    </row>
    <row r="4032" spans="2:46" ht="12" customHeight="1" x14ac:dyDescent="0.15">
      <c r="B4032" s="1058"/>
      <c r="C4032" s="1063"/>
      <c r="D4032" s="1061"/>
      <c r="E4032" s="1061"/>
      <c r="F4032" s="1061"/>
      <c r="G4032" s="1061"/>
      <c r="H4032" s="1061"/>
      <c r="I4032" s="1061"/>
      <c r="J4032" s="1062"/>
      <c r="K4032" s="1016"/>
      <c r="L4032" s="1016"/>
      <c r="M4032" s="1016"/>
      <c r="N4032" s="1016"/>
      <c r="O4032" s="1016" t="s">
        <v>472</v>
      </c>
      <c r="P4032" s="1016"/>
      <c r="Q4032" s="1016"/>
      <c r="R4032" s="1016"/>
      <c r="S4032" s="1016"/>
      <c r="T4032" s="1016"/>
      <c r="U4032" s="1016"/>
      <c r="V4032" s="1016"/>
      <c r="W4032" s="1016"/>
      <c r="X4032" s="1016"/>
      <c r="Y4032" s="1034" t="str">
        <f>IF(COUNTIF(Y4031:AJ4031,"Ⅳ")&gt;0,"Ⅳ",IF(COUNTIF(Y4031:AJ4031,"Ⅲ")&gt;0,"Ⅲ",IF(COUNTIF(Y4031:AJ4031,"Ⅱ")&gt;0,"Ⅱ","Ⅰ")))</f>
        <v>Ⅰ</v>
      </c>
      <c r="Z4032" s="1035"/>
      <c r="AA4032" s="1035"/>
      <c r="AB4032" s="1035"/>
      <c r="AC4032" s="1035"/>
      <c r="AD4032" s="1035"/>
      <c r="AE4032" s="1035"/>
      <c r="AF4032" s="1035"/>
      <c r="AG4032" s="1035"/>
      <c r="AH4032" s="1035"/>
      <c r="AI4032" s="1035"/>
      <c r="AJ4032" s="1036"/>
      <c r="AK4032" s="1049"/>
      <c r="AL4032" s="1050"/>
      <c r="AM4032" s="1050"/>
      <c r="AN4032" s="1050"/>
      <c r="AO4032" s="1051"/>
      <c r="AP4032" s="3"/>
    </row>
    <row r="4033" spans="2:86" ht="14.25" customHeight="1" x14ac:dyDescent="0.15">
      <c r="B4033" s="1058"/>
      <c r="C4033" s="1063"/>
      <c r="D4033" s="1061"/>
      <c r="E4033" s="1061"/>
      <c r="F4033" s="1061"/>
      <c r="G4033" s="1061"/>
      <c r="H4033" s="1061"/>
      <c r="I4033" s="1061"/>
      <c r="J4033" s="1062"/>
      <c r="K4033" s="1016" t="s">
        <v>169</v>
      </c>
      <c r="L4033" s="1017"/>
      <c r="M4033" s="1017"/>
      <c r="N4033" s="1017"/>
      <c r="O4033" s="1017"/>
      <c r="P4033" s="1017"/>
      <c r="Q4033" s="1017"/>
      <c r="R4033" s="1017"/>
      <c r="S4033" s="1017"/>
      <c r="T4033" s="1017"/>
      <c r="U4033" s="1017"/>
      <c r="V4033" s="1017"/>
      <c r="W4033" s="1017"/>
      <c r="X4033" s="1017"/>
      <c r="Y4033" s="1017"/>
      <c r="Z4033" s="1017"/>
      <c r="AA4033" s="1017"/>
      <c r="AB4033" s="1017"/>
      <c r="AC4033" s="1017"/>
      <c r="AD4033" s="1017"/>
      <c r="AE4033" s="1017"/>
      <c r="AF4033" s="1017"/>
      <c r="AG4033" s="1017"/>
      <c r="AH4033" s="1017"/>
      <c r="AI4033" s="1017"/>
      <c r="AJ4033" s="1017"/>
      <c r="AK4033" s="1017"/>
      <c r="AL4033" s="1017"/>
      <c r="AM4033" s="1017"/>
      <c r="AN4033" s="1017"/>
      <c r="AO4033" s="1017"/>
      <c r="AP4033" s="3"/>
    </row>
    <row r="4034" spans="2:86" ht="14.25" customHeight="1" x14ac:dyDescent="0.15">
      <c r="B4034" s="1058"/>
      <c r="C4034" s="1063"/>
      <c r="D4034" s="1061"/>
      <c r="E4034" s="1061"/>
      <c r="F4034" s="1061"/>
      <c r="G4034" s="1061"/>
      <c r="H4034" s="1061"/>
      <c r="I4034" s="1061"/>
      <c r="J4034" s="1062"/>
      <c r="K4034" s="1016"/>
      <c r="L4034" s="1017"/>
      <c r="M4034" s="1017"/>
      <c r="N4034" s="1017"/>
      <c r="O4034" s="1017"/>
      <c r="P4034" s="1017"/>
      <c r="Q4034" s="1017"/>
      <c r="R4034" s="1017"/>
      <c r="S4034" s="1017"/>
      <c r="T4034" s="1017"/>
      <c r="U4034" s="1017"/>
      <c r="V4034" s="1017"/>
      <c r="W4034" s="1017"/>
      <c r="X4034" s="1017"/>
      <c r="Y4034" s="1017"/>
      <c r="Z4034" s="1017"/>
      <c r="AA4034" s="1017"/>
      <c r="AB4034" s="1017"/>
      <c r="AC4034" s="1017"/>
      <c r="AD4034" s="1017"/>
      <c r="AE4034" s="1017"/>
      <c r="AF4034" s="1017"/>
      <c r="AG4034" s="1017"/>
      <c r="AH4034" s="1017"/>
      <c r="AI4034" s="1017"/>
      <c r="AJ4034" s="1017"/>
      <c r="AK4034" s="1017"/>
      <c r="AL4034" s="1017"/>
      <c r="AM4034" s="1017"/>
      <c r="AN4034" s="1017"/>
      <c r="AO4034" s="1017"/>
      <c r="AP4034" s="3"/>
    </row>
    <row r="4035" spans="2:86" ht="12" customHeight="1" x14ac:dyDescent="0.15">
      <c r="B4035" s="1058"/>
      <c r="C4035" s="1063"/>
      <c r="D4035" s="1061"/>
      <c r="E4035" s="1061"/>
      <c r="F4035" s="1061"/>
      <c r="G4035" s="1061"/>
      <c r="H4035" s="1061"/>
      <c r="I4035" s="1061"/>
      <c r="J4035" s="1062"/>
      <c r="K4035" s="1018" t="s">
        <v>473</v>
      </c>
      <c r="L4035" s="1018"/>
      <c r="M4035" s="1018"/>
      <c r="N4035" s="1018"/>
      <c r="O4035" s="1018"/>
      <c r="P4035" s="1018"/>
      <c r="Q4035" s="1018"/>
      <c r="R4035" s="1018"/>
      <c r="S4035" s="1018"/>
      <c r="T4035" s="1018"/>
      <c r="U4035" s="1018"/>
      <c r="V4035" s="1018"/>
      <c r="W4035" s="1018"/>
      <c r="X4035" s="1018"/>
      <c r="Y4035" s="1018"/>
      <c r="Z4035" s="1018"/>
      <c r="AA4035" s="1018"/>
      <c r="AB4035" s="1018"/>
      <c r="AC4035" s="1018"/>
      <c r="AD4035" s="1018"/>
      <c r="AE4035" s="1018"/>
      <c r="AF4035" s="1018"/>
      <c r="AG4035" s="1018"/>
      <c r="AH4035" s="1018"/>
      <c r="AI4035" s="1018"/>
      <c r="AJ4035" s="1018"/>
      <c r="AK4035" s="1018"/>
      <c r="AL4035" s="1018"/>
      <c r="AM4035" s="1018"/>
      <c r="AN4035" s="1018"/>
      <c r="AO4035" s="1018"/>
      <c r="AP4035" s="3"/>
    </row>
    <row r="4036" spans="2:86" ht="12" customHeight="1" x14ac:dyDescent="0.15">
      <c r="B4036" s="1058"/>
      <c r="C4036" s="1063"/>
      <c r="D4036" s="1061"/>
      <c r="E4036" s="1061"/>
      <c r="F4036" s="1061"/>
      <c r="G4036" s="1061"/>
      <c r="H4036" s="1061"/>
      <c r="I4036" s="1061"/>
      <c r="J4036" s="1062"/>
      <c r="K4036" s="1019" t="s">
        <v>523</v>
      </c>
      <c r="L4036" s="1019"/>
      <c r="M4036" s="1019"/>
      <c r="N4036" s="1019"/>
      <c r="O4036" s="1019"/>
      <c r="P4036" s="1019"/>
      <c r="Q4036" s="1019"/>
      <c r="R4036" s="1019"/>
      <c r="S4036" s="1019"/>
      <c r="T4036" s="1019"/>
      <c r="U4036" s="1019"/>
      <c r="V4036" s="1019"/>
      <c r="W4036" s="1019"/>
      <c r="X4036" s="1019"/>
      <c r="Y4036" s="1019"/>
      <c r="Z4036" s="1019"/>
      <c r="AA4036" s="1019"/>
      <c r="AB4036" s="1019"/>
      <c r="AC4036" s="1019"/>
      <c r="AD4036" s="1019"/>
      <c r="AE4036" s="1019"/>
      <c r="AF4036" s="1019"/>
      <c r="AG4036" s="1019"/>
      <c r="AH4036" s="1019"/>
      <c r="AI4036" s="1019"/>
      <c r="AJ4036" s="1019"/>
      <c r="AK4036" s="1019"/>
      <c r="AL4036" s="1019"/>
      <c r="AM4036" s="1019"/>
      <c r="AN4036" s="1019"/>
      <c r="AO4036" s="1019"/>
      <c r="AP4036" s="3"/>
    </row>
    <row r="4037" spans="2:86" ht="12" customHeight="1" x14ac:dyDescent="0.15">
      <c r="B4037" s="1058"/>
      <c r="C4037" s="1063"/>
      <c r="D4037" s="1061"/>
      <c r="E4037" s="1061"/>
      <c r="F4037" s="1061"/>
      <c r="G4037" s="1061"/>
      <c r="H4037" s="1061"/>
      <c r="I4037" s="1061"/>
      <c r="J4037" s="1062"/>
      <c r="K4037" s="194" t="s">
        <v>474</v>
      </c>
      <c r="L4037" s="195"/>
      <c r="M4037" s="195"/>
      <c r="N4037" s="195"/>
      <c r="O4037" s="195"/>
      <c r="P4037" s="195"/>
      <c r="Q4037" s="195"/>
      <c r="R4037" s="195"/>
      <c r="S4037" s="195"/>
      <c r="T4037" s="195"/>
      <c r="U4037" s="195"/>
      <c r="V4037" s="195"/>
      <c r="W4037" s="195"/>
      <c r="X4037" s="195"/>
      <c r="Y4037" s="195"/>
      <c r="Z4037" s="195"/>
      <c r="AA4037" s="195"/>
      <c r="AB4037" s="195"/>
      <c r="AC4037" s="195"/>
      <c r="AD4037" s="195"/>
      <c r="AE4037" s="195"/>
      <c r="AF4037" s="195"/>
      <c r="AG4037" s="195"/>
      <c r="AH4037" s="195"/>
      <c r="AI4037" s="195"/>
      <c r="AJ4037" s="195"/>
      <c r="AK4037" s="195"/>
      <c r="AL4037" s="195"/>
      <c r="AM4037" s="195"/>
      <c r="AN4037" s="195"/>
      <c r="AO4037" s="196"/>
      <c r="AP4037" s="3"/>
    </row>
    <row r="4038" spans="2:86" ht="12" customHeight="1" x14ac:dyDescent="0.15">
      <c r="B4038" s="1058"/>
      <c r="C4038" s="1063"/>
      <c r="D4038" s="1061"/>
      <c r="E4038" s="1061"/>
      <c r="F4038" s="1061"/>
      <c r="G4038" s="1061"/>
      <c r="H4038" s="1061"/>
      <c r="I4038" s="1061"/>
      <c r="J4038" s="1062"/>
      <c r="K4038" s="194" t="s">
        <v>475</v>
      </c>
      <c r="L4038" s="195"/>
      <c r="M4038" s="195"/>
      <c r="N4038" s="195"/>
      <c r="O4038" s="195"/>
      <c r="P4038" s="195"/>
      <c r="Q4038" s="195"/>
      <c r="R4038" s="195"/>
      <c r="S4038" s="195"/>
      <c r="T4038" s="195"/>
      <c r="U4038" s="195"/>
      <c r="V4038" s="195"/>
      <c r="W4038" s="195"/>
      <c r="X4038" s="195"/>
      <c r="Y4038" s="195"/>
      <c r="Z4038" s="195"/>
      <c r="AA4038" s="195"/>
      <c r="AB4038" s="195"/>
      <c r="AC4038" s="195"/>
      <c r="AD4038" s="195"/>
      <c r="AE4038" s="195"/>
      <c r="AF4038" s="195"/>
      <c r="AG4038" s="195"/>
      <c r="AH4038" s="195"/>
      <c r="AI4038" s="195"/>
      <c r="AJ4038" s="195"/>
      <c r="AK4038" s="195"/>
      <c r="AL4038" s="195"/>
      <c r="AM4038" s="195"/>
      <c r="AN4038" s="195"/>
      <c r="AO4038" s="196"/>
      <c r="AP4038" s="3"/>
    </row>
    <row r="4039" spans="2:86" ht="12" customHeight="1" x14ac:dyDescent="0.15">
      <c r="B4039" s="1058"/>
      <c r="C4039" s="1063"/>
      <c r="D4039" s="1061"/>
      <c r="E4039" s="1061"/>
      <c r="F4039" s="1061"/>
      <c r="G4039" s="1061"/>
      <c r="H4039" s="1061"/>
      <c r="I4039" s="1061"/>
      <c r="J4039" s="1062"/>
      <c r="K4039" s="1020" t="s">
        <v>476</v>
      </c>
      <c r="L4039" s="1021"/>
      <c r="M4039" s="1021"/>
      <c r="N4039" s="1021"/>
      <c r="O4039" s="1021"/>
      <c r="P4039" s="1021"/>
      <c r="Q4039" s="1021"/>
      <c r="R4039" s="1021"/>
      <c r="S4039" s="1021"/>
      <c r="T4039" s="1021"/>
      <c r="U4039" s="1021"/>
      <c r="V4039" s="1021"/>
      <c r="W4039" s="1021"/>
      <c r="X4039" s="1021"/>
      <c r="Y4039" s="1021"/>
      <c r="Z4039" s="1021"/>
      <c r="AA4039" s="1021"/>
      <c r="AB4039" s="1021"/>
      <c r="AC4039" s="1021"/>
      <c r="AD4039" s="1021"/>
      <c r="AE4039" s="1021"/>
      <c r="AF4039" s="1021"/>
      <c r="AG4039" s="1021"/>
      <c r="AH4039" s="1021"/>
      <c r="AI4039" s="1021"/>
      <c r="AJ4039" s="1021"/>
      <c r="AK4039" s="1021"/>
      <c r="AL4039" s="1021"/>
      <c r="AM4039" s="1021"/>
      <c r="AN4039" s="1021"/>
      <c r="AO4039" s="1022"/>
      <c r="AP4039" s="3"/>
    </row>
    <row r="4040" spans="2:86" ht="12" customHeight="1" x14ac:dyDescent="0.15">
      <c r="B4040" s="591"/>
      <c r="C4040" s="1064"/>
      <c r="D4040" s="1065"/>
      <c r="E4040" s="1065"/>
      <c r="F4040" s="1065"/>
      <c r="G4040" s="1065"/>
      <c r="H4040" s="1065"/>
      <c r="I4040" s="1065"/>
      <c r="J4040" s="1066"/>
      <c r="K4040" s="1023"/>
      <c r="L4040" s="1024"/>
      <c r="M4040" s="1024"/>
      <c r="N4040" s="1024"/>
      <c r="O4040" s="1024"/>
      <c r="P4040" s="1024"/>
      <c r="Q4040" s="1024"/>
      <c r="R4040" s="1024"/>
      <c r="S4040" s="1024"/>
      <c r="T4040" s="1024"/>
      <c r="U4040" s="1024"/>
      <c r="V4040" s="1024"/>
      <c r="W4040" s="1024"/>
      <c r="X4040" s="1024"/>
      <c r="Y4040" s="1024"/>
      <c r="Z4040" s="1024"/>
      <c r="AA4040" s="1024"/>
      <c r="AB4040" s="1024"/>
      <c r="AC4040" s="1024"/>
      <c r="AD4040" s="1024"/>
      <c r="AE4040" s="1024"/>
      <c r="AF4040" s="1024"/>
      <c r="AG4040" s="1024"/>
      <c r="AH4040" s="1024"/>
      <c r="AI4040" s="1024"/>
      <c r="AJ4040" s="1024"/>
      <c r="AK4040" s="1024"/>
      <c r="AL4040" s="1024"/>
      <c r="AM4040" s="1024"/>
      <c r="AN4040" s="1024"/>
      <c r="AO4040" s="1025"/>
      <c r="AP4040" s="3"/>
    </row>
    <row r="4041" spans="2:86" s="9" customFormat="1" ht="12" customHeight="1" x14ac:dyDescent="0.15">
      <c r="B4041" s="3" t="s">
        <v>527</v>
      </c>
      <c r="AQ4041" s="162"/>
      <c r="AR4041" s="162"/>
      <c r="AS4041" s="162"/>
      <c r="AT4041" s="162"/>
      <c r="AU4041" s="162"/>
      <c r="AV4041" s="162"/>
      <c r="AW4041" s="162"/>
      <c r="AX4041" s="162"/>
      <c r="AY4041" s="162"/>
      <c r="AZ4041" s="162"/>
      <c r="BA4041" s="162"/>
      <c r="BB4041" s="162"/>
      <c r="BC4041" s="162"/>
      <c r="BD4041" s="162"/>
      <c r="BE4041" s="162"/>
      <c r="BF4041" s="162"/>
      <c r="BG4041" s="162"/>
      <c r="BH4041" s="162"/>
      <c r="BI4041" s="162"/>
      <c r="BJ4041" s="162"/>
      <c r="BK4041" s="162"/>
      <c r="BL4041" s="162"/>
      <c r="BM4041" s="162"/>
      <c r="BN4041" s="162"/>
      <c r="BO4041" s="162"/>
      <c r="BP4041" s="162"/>
      <c r="BQ4041" s="162"/>
      <c r="BR4041" s="162"/>
      <c r="BS4041" s="162"/>
      <c r="BT4041" s="162"/>
      <c r="BU4041" s="162"/>
      <c r="BV4041" s="162"/>
      <c r="BW4041" s="162"/>
      <c r="BX4041" s="162"/>
      <c r="BY4041" s="162"/>
      <c r="BZ4041" s="162"/>
      <c r="CA4041" s="162"/>
      <c r="CB4041" s="162"/>
      <c r="CC4041" s="162"/>
      <c r="CD4041" s="162"/>
      <c r="CE4041" s="162"/>
      <c r="CF4041" s="162"/>
      <c r="CG4041" s="162"/>
      <c r="CH4041" s="162"/>
    </row>
    <row r="4042" spans="2:86" ht="12" customHeight="1" thickBot="1" x14ac:dyDescent="0.2">
      <c r="B4042" s="3" t="s">
        <v>524</v>
      </c>
    </row>
    <row r="4043" spans="2:86" ht="12" customHeight="1" x14ac:dyDescent="0.15">
      <c r="B4043" s="3" t="s">
        <v>525</v>
      </c>
      <c r="AU4043" s="1000" t="s">
        <v>305</v>
      </c>
      <c r="AV4043" s="1001" t="s">
        <v>298</v>
      </c>
      <c r="AW4043" s="1003" t="s">
        <v>299</v>
      </c>
      <c r="AX4043" s="1005" t="s">
        <v>306</v>
      </c>
      <c r="AY4043" s="1006"/>
      <c r="AZ4043" s="1006"/>
      <c r="BA4043" s="1006"/>
      <c r="BB4043" s="1006"/>
      <c r="BC4043" s="1006"/>
      <c r="BD4043" s="1006"/>
      <c r="BE4043" s="1006"/>
      <c r="BF4043" s="1006"/>
      <c r="BG4043" s="1006"/>
      <c r="BH4043" s="1006"/>
      <c r="BI4043" s="1006"/>
      <c r="BJ4043" s="1006"/>
      <c r="BK4043" s="1006"/>
      <c r="BL4043" s="1006"/>
      <c r="BM4043" s="1006"/>
      <c r="BN4043" s="1006"/>
      <c r="BO4043" s="1006"/>
      <c r="BP4043" s="1006"/>
      <c r="BQ4043" s="1006"/>
      <c r="BR4043" s="1007"/>
      <c r="BS4043" s="807" t="s">
        <v>300</v>
      </c>
      <c r="BT4043" s="1008"/>
      <c r="BU4043" s="1008"/>
      <c r="BV4043" s="1008"/>
      <c r="BW4043" s="1009" t="s">
        <v>307</v>
      </c>
      <c r="BX4043" s="1010"/>
      <c r="BY4043" s="1010"/>
      <c r="BZ4043" s="1010"/>
      <c r="CA4043" s="1010"/>
      <c r="CB4043" s="1010"/>
      <c r="CC4043" s="1010"/>
      <c r="CD4043" s="1010"/>
      <c r="CE4043" s="1010"/>
      <c r="CF4043" s="1010"/>
      <c r="CG4043" s="1010"/>
      <c r="CH4043" s="1011"/>
    </row>
    <row r="4044" spans="2:86" ht="12" customHeight="1" x14ac:dyDescent="0.15">
      <c r="B4044" s="3" t="s">
        <v>477</v>
      </c>
      <c r="AU4044" s="1000"/>
      <c r="AV4044" s="1002"/>
      <c r="AW4044" s="1004"/>
      <c r="AX4044" s="1012" t="s">
        <v>308</v>
      </c>
      <c r="AY4044" s="686"/>
      <c r="AZ4044" s="686"/>
      <c r="BA4044" s="686"/>
      <c r="BB4044" s="686"/>
      <c r="BC4044" s="686"/>
      <c r="BD4044" s="686"/>
      <c r="BE4044" s="686"/>
      <c r="BF4044" s="686"/>
      <c r="BG4044" s="686"/>
      <c r="BH4044" s="686"/>
      <c r="BI4044" s="686"/>
      <c r="BJ4044" s="686" t="s">
        <v>309</v>
      </c>
      <c r="BK4044" s="686"/>
      <c r="BL4044" s="686"/>
      <c r="BM4044" s="686"/>
      <c r="BN4044" s="686"/>
      <c r="BO4044" s="686"/>
      <c r="BP4044" s="686"/>
      <c r="BQ4044" s="686"/>
      <c r="BR4044" s="1013"/>
      <c r="BS4044" s="1008"/>
      <c r="BT4044" s="1008"/>
      <c r="BU4044" s="1008"/>
      <c r="BV4044" s="1008"/>
      <c r="BW4044" s="1014" t="s">
        <v>302</v>
      </c>
      <c r="BX4044" s="699"/>
      <c r="BY4044" s="699"/>
      <c r="BZ4044" s="699"/>
      <c r="CA4044" s="686" t="s">
        <v>310</v>
      </c>
      <c r="CB4044" s="686"/>
      <c r="CC4044" s="686"/>
      <c r="CD4044" s="686"/>
      <c r="CE4044" s="686"/>
      <c r="CF4044" s="686"/>
      <c r="CG4044" s="686"/>
      <c r="CH4044" s="1013"/>
    </row>
    <row r="4045" spans="2:86" ht="12" customHeight="1" x14ac:dyDescent="0.15">
      <c r="B4045" s="3" t="s">
        <v>526</v>
      </c>
      <c r="AU4045" s="1000"/>
      <c r="AV4045" s="1002"/>
      <c r="AW4045" s="1004"/>
      <c r="AX4045" s="1012" t="s">
        <v>26</v>
      </c>
      <c r="AY4045" s="686"/>
      <c r="AZ4045" s="686"/>
      <c r="BA4045" s="686"/>
      <c r="BB4045" s="686" t="s">
        <v>22</v>
      </c>
      <c r="BC4045" s="686"/>
      <c r="BD4045" s="686"/>
      <c r="BE4045" s="686"/>
      <c r="BF4045" s="686" t="s">
        <v>24</v>
      </c>
      <c r="BG4045" s="686"/>
      <c r="BH4045" s="686"/>
      <c r="BI4045" s="686"/>
      <c r="BJ4045" s="699" t="s">
        <v>26</v>
      </c>
      <c r="BK4045" s="699"/>
      <c r="BL4045" s="699"/>
      <c r="BM4045" s="699" t="s">
        <v>22</v>
      </c>
      <c r="BN4045" s="699"/>
      <c r="BO4045" s="699"/>
      <c r="BP4045" s="699" t="s">
        <v>24</v>
      </c>
      <c r="BQ4045" s="699"/>
      <c r="BR4045" s="1015"/>
      <c r="BS4045" s="807" t="s">
        <v>26</v>
      </c>
      <c r="BT4045" s="807" t="s">
        <v>22</v>
      </c>
      <c r="BU4045" s="807" t="s">
        <v>24</v>
      </c>
      <c r="BV4045" s="807" t="s">
        <v>303</v>
      </c>
      <c r="BW4045" s="1012" t="s">
        <v>311</v>
      </c>
      <c r="BX4045" s="686"/>
      <c r="BY4045" s="686"/>
      <c r="BZ4045" s="686"/>
      <c r="CA4045" s="686" t="s">
        <v>22</v>
      </c>
      <c r="CB4045" s="686"/>
      <c r="CC4045" s="686"/>
      <c r="CD4045" s="686"/>
      <c r="CE4045" s="686" t="s">
        <v>24</v>
      </c>
      <c r="CF4045" s="686"/>
      <c r="CG4045" s="686"/>
      <c r="CH4045" s="1013"/>
    </row>
    <row r="4046" spans="2:86" ht="12" customHeight="1" x14ac:dyDescent="0.15">
      <c r="B4046" s="3" t="s">
        <v>478</v>
      </c>
      <c r="AU4046" s="1000"/>
      <c r="AV4046" s="1002"/>
      <c r="AW4046" s="1004"/>
      <c r="AX4046" s="156" t="s">
        <v>862</v>
      </c>
      <c r="AY4046" s="157" t="s">
        <v>863</v>
      </c>
      <c r="AZ4046" s="157" t="s">
        <v>864</v>
      </c>
      <c r="BA4046" s="158" t="s">
        <v>865</v>
      </c>
      <c r="BB4046" s="159" t="s">
        <v>866</v>
      </c>
      <c r="BC4046" s="157" t="s">
        <v>863</v>
      </c>
      <c r="BD4046" s="157" t="s">
        <v>867</v>
      </c>
      <c r="BE4046" s="158" t="s">
        <v>865</v>
      </c>
      <c r="BF4046" s="159" t="s">
        <v>866</v>
      </c>
      <c r="BG4046" s="157" t="s">
        <v>863</v>
      </c>
      <c r="BH4046" s="157" t="s">
        <v>864</v>
      </c>
      <c r="BI4046" s="158" t="s">
        <v>865</v>
      </c>
      <c r="BJ4046" s="159" t="s">
        <v>866</v>
      </c>
      <c r="BK4046" s="157" t="s">
        <v>868</v>
      </c>
      <c r="BL4046" s="158" t="s">
        <v>869</v>
      </c>
      <c r="BM4046" s="159" t="s">
        <v>870</v>
      </c>
      <c r="BN4046" s="157" t="s">
        <v>863</v>
      </c>
      <c r="BO4046" s="158" t="s">
        <v>871</v>
      </c>
      <c r="BP4046" s="159" t="s">
        <v>870</v>
      </c>
      <c r="BQ4046" s="157" t="s">
        <v>868</v>
      </c>
      <c r="BR4046" s="160" t="s">
        <v>872</v>
      </c>
      <c r="BS4046" s="1008"/>
      <c r="BT4046" s="1008"/>
      <c r="BU4046" s="1008"/>
      <c r="BV4046" s="1008"/>
      <c r="BW4046" s="156" t="s">
        <v>866</v>
      </c>
      <c r="BX4046" s="157" t="s">
        <v>863</v>
      </c>
      <c r="BY4046" s="157" t="s">
        <v>864</v>
      </c>
      <c r="BZ4046" s="158" t="s">
        <v>865</v>
      </c>
      <c r="CA4046" s="159" t="s">
        <v>866</v>
      </c>
      <c r="CB4046" s="157" t="s">
        <v>873</v>
      </c>
      <c r="CC4046" s="157" t="s">
        <v>864</v>
      </c>
      <c r="CD4046" s="158" t="s">
        <v>865</v>
      </c>
      <c r="CE4046" s="159" t="s">
        <v>866</v>
      </c>
      <c r="CF4046" s="157" t="s">
        <v>863</v>
      </c>
      <c r="CG4046" s="157" t="s">
        <v>864</v>
      </c>
      <c r="CH4046" s="160" t="s">
        <v>874</v>
      </c>
    </row>
    <row r="4047" spans="2:86" x14ac:dyDescent="0.15">
      <c r="B4047" s="3" t="s">
        <v>539</v>
      </c>
      <c r="AU4047" s="1000"/>
      <c r="AV4047" s="188" t="str">
        <f>N4049</f>
        <v>S086</v>
      </c>
      <c r="AW4047" s="300">
        <f>R4049</f>
        <v>10.199999999999999</v>
      </c>
      <c r="AX4047" s="197">
        <f>+Y4074</f>
        <v>0</v>
      </c>
      <c r="AY4047" s="197">
        <f>+Z4074</f>
        <v>0</v>
      </c>
      <c r="AZ4047" s="197">
        <f>+AA4074</f>
        <v>0</v>
      </c>
      <c r="BA4047" s="197">
        <f t="shared" ref="BA4047" si="1864">+AB4074</f>
        <v>0</v>
      </c>
      <c r="BB4047" s="197">
        <f>+AC4074</f>
        <v>0</v>
      </c>
      <c r="BC4047" s="197">
        <f t="shared" ref="BC4047" si="1865">+AD4074</f>
        <v>0</v>
      </c>
      <c r="BD4047" s="197">
        <f t="shared" ref="BD4047" si="1866">+AE4074</f>
        <v>2</v>
      </c>
      <c r="BE4047" s="197">
        <f t="shared" ref="BE4047" si="1867">+AF4074</f>
        <v>0</v>
      </c>
      <c r="BF4047" s="197">
        <f t="shared" ref="BF4047" si="1868">+AG4074</f>
        <v>0</v>
      </c>
      <c r="BG4047" s="197">
        <f t="shared" ref="BG4047" si="1869">+AH4074</f>
        <v>0</v>
      </c>
      <c r="BH4047" s="197">
        <f t="shared" ref="BH4047" si="1870">+AI4074</f>
        <v>0</v>
      </c>
      <c r="BI4047" s="197">
        <f t="shared" ref="BI4047" si="1871">+AJ4074</f>
        <v>0</v>
      </c>
      <c r="BJ4047" s="197" t="str">
        <f>+Y4077</f>
        <v/>
      </c>
      <c r="BK4047" s="197" t="str">
        <f t="shared" ref="BK4047" si="1872">+Z4077</f>
        <v/>
      </c>
      <c r="BL4047" s="197" t="str">
        <f>+AA4077</f>
        <v/>
      </c>
      <c r="BM4047" s="197">
        <f>+AC4077</f>
        <v>0</v>
      </c>
      <c r="BN4047" s="197">
        <f t="shared" ref="BN4047" si="1873">+AD4077</f>
        <v>0</v>
      </c>
      <c r="BO4047" s="197">
        <f t="shared" ref="BO4047" si="1874">+AE4077</f>
        <v>2</v>
      </c>
      <c r="BP4047" s="197">
        <f>+AG4077</f>
        <v>0</v>
      </c>
      <c r="BQ4047" s="197">
        <f>+AH4077</f>
        <v>0</v>
      </c>
      <c r="BR4047" s="197">
        <f>+AI4077</f>
        <v>0</v>
      </c>
      <c r="BS4047" s="296" t="str">
        <f>+Y4078</f>
        <v>Ⅰ</v>
      </c>
      <c r="BT4047" s="296" t="str">
        <f>+AC4078</f>
        <v>Ⅱ</v>
      </c>
      <c r="BU4047" s="296" t="str">
        <f>+AG4078</f>
        <v>Ⅰ</v>
      </c>
      <c r="BV4047" s="296" t="str">
        <f>+Y4079</f>
        <v>Ⅱ</v>
      </c>
      <c r="BW4047" s="164" t="str">
        <f>IF(Y4074&gt;0,R4049,"")</f>
        <v/>
      </c>
      <c r="BX4047" s="165" t="str">
        <f>IF(Z4074&gt;0,"",IF(AA4074&gt;0,R4049,""))</f>
        <v/>
      </c>
      <c r="BY4047" s="165" t="str">
        <f>IF(Y4074+Z4074&gt;0,"",IF(AA4074&gt;0,R4049,""))</f>
        <v/>
      </c>
      <c r="BZ4047" s="165" t="str">
        <f>IF(Y4074+Z4074+AA4074&gt;0,"",IF(AB4074&gt;0,R4049,""))</f>
        <v/>
      </c>
      <c r="CA4047" s="166">
        <f t="shared" ref="CA4047" si="1875">+AC4073</f>
        <v>0</v>
      </c>
      <c r="CB4047" s="166">
        <f t="shared" ref="CB4047" si="1876">+AD4073</f>
        <v>0</v>
      </c>
      <c r="CC4047" s="166">
        <f t="shared" ref="CC4047" si="1877">+AE4073</f>
        <v>0.04</v>
      </c>
      <c r="CD4047" s="166">
        <f t="shared" ref="CD4047" si="1878">+AF4073</f>
        <v>0</v>
      </c>
      <c r="CE4047" s="166">
        <f t="shared" ref="CE4047" si="1879">+AG4073</f>
        <v>0</v>
      </c>
      <c r="CF4047" s="166">
        <f t="shared" ref="CF4047" si="1880">+AH4073</f>
        <v>0</v>
      </c>
      <c r="CG4047" s="166">
        <f t="shared" ref="CG4047" si="1881">+AI4073</f>
        <v>0</v>
      </c>
      <c r="CH4047" s="166">
        <f t="shared" ref="CH4047" si="1882">+AJ4073</f>
        <v>0</v>
      </c>
    </row>
    <row r="4048" spans="2:86" ht="12" customHeight="1" x14ac:dyDescent="0.15">
      <c r="B4048" s="1057" t="s">
        <v>219</v>
      </c>
      <c r="C4048" s="1059"/>
      <c r="D4048" s="1060"/>
      <c r="E4048" s="1061"/>
      <c r="F4048" s="1061"/>
      <c r="G4048" s="1061"/>
      <c r="H4048" s="1061"/>
      <c r="I4048" s="1061"/>
      <c r="J4048" s="1062"/>
      <c r="K4048" s="1067" t="s">
        <v>453</v>
      </c>
      <c r="L4048" s="1068"/>
      <c r="M4048" s="1068"/>
      <c r="N4048" s="1068"/>
      <c r="O4048" s="1068"/>
      <c r="P4048" s="1068"/>
      <c r="Q4048" s="1068"/>
      <c r="R4048" s="1068"/>
      <c r="S4048" s="1068"/>
      <c r="T4048" s="1068"/>
      <c r="U4048" s="1068"/>
      <c r="V4048" s="1068"/>
      <c r="W4048" s="1068"/>
      <c r="X4048" s="1068"/>
      <c r="Y4048" s="1068"/>
      <c r="Z4048" s="1068"/>
      <c r="AA4048" s="1068"/>
      <c r="AB4048" s="1068"/>
      <c r="AC4048" s="1068"/>
      <c r="AD4048" s="1068"/>
      <c r="AE4048" s="1068"/>
      <c r="AF4048" s="1068"/>
      <c r="AG4048" s="1068"/>
      <c r="AH4048" s="1068"/>
      <c r="AI4048" s="1068"/>
      <c r="AJ4048" s="1068"/>
      <c r="AK4048" s="1068"/>
      <c r="AL4048" s="1068"/>
      <c r="AM4048" s="1068"/>
      <c r="AN4048" s="1068"/>
      <c r="AO4048" s="1069"/>
      <c r="AP4048" s="3"/>
    </row>
    <row r="4049" spans="2:56" ht="12" customHeight="1" x14ac:dyDescent="0.15">
      <c r="B4049" s="1058"/>
      <c r="C4049" s="1063"/>
      <c r="D4049" s="1061"/>
      <c r="E4049" s="1061"/>
      <c r="F4049" s="1061"/>
      <c r="G4049" s="1061"/>
      <c r="H4049" s="1061"/>
      <c r="I4049" s="1061"/>
      <c r="J4049" s="1062"/>
      <c r="K4049" s="1040" t="s">
        <v>218</v>
      </c>
      <c r="L4049" s="1041"/>
      <c r="M4049" s="1042"/>
      <c r="N4049" s="1034" t="s">
        <v>802</v>
      </c>
      <c r="O4049" s="1035"/>
      <c r="P4049" s="1040" t="s">
        <v>454</v>
      </c>
      <c r="Q4049" s="1042"/>
      <c r="R4049" s="1070">
        <f>'様式A-2'!C98</f>
        <v>10.199999999999999</v>
      </c>
      <c r="S4049" s="1071"/>
      <c r="T4049" s="1072"/>
      <c r="U4049" s="1073" t="s">
        <v>455</v>
      </c>
      <c r="V4049" s="1074"/>
      <c r="W4049" s="1073" t="s">
        <v>456</v>
      </c>
      <c r="X4049" s="1074"/>
      <c r="Y4049" s="1042" t="s">
        <v>217</v>
      </c>
      <c r="Z4049" s="1016"/>
      <c r="AA4049" s="1016"/>
      <c r="AB4049" s="1016"/>
      <c r="AC4049" s="1073" t="s">
        <v>457</v>
      </c>
      <c r="AD4049" s="1079"/>
      <c r="AE4049" s="1079"/>
      <c r="AF4049" s="1079"/>
      <c r="AG4049" s="1079"/>
      <c r="AH4049" s="1079"/>
      <c r="AI4049" s="1079"/>
      <c r="AJ4049" s="1074"/>
      <c r="AK4049" s="1073" t="s">
        <v>458</v>
      </c>
      <c r="AL4049" s="1079"/>
      <c r="AM4049" s="1079"/>
      <c r="AN4049" s="1081"/>
      <c r="AO4049" s="1082"/>
      <c r="AP4049" s="3"/>
      <c r="AV4049" s="167"/>
      <c r="AW4049" s="221"/>
      <c r="AX4049" s="167"/>
      <c r="AY4049" s="167"/>
      <c r="AZ4049" s="167"/>
      <c r="BA4049" s="167"/>
      <c r="BB4049" s="167"/>
      <c r="BC4049" s="167"/>
      <c r="BD4049" s="167"/>
    </row>
    <row r="4050" spans="2:56" ht="12" customHeight="1" x14ac:dyDescent="0.15">
      <c r="B4050" s="1058"/>
      <c r="C4050" s="1063"/>
      <c r="D4050" s="1061"/>
      <c r="E4050" s="1061"/>
      <c r="F4050" s="1061"/>
      <c r="G4050" s="1061"/>
      <c r="H4050" s="1061"/>
      <c r="I4050" s="1061"/>
      <c r="J4050" s="1062"/>
      <c r="K4050" s="1016" t="s">
        <v>459</v>
      </c>
      <c r="L4050" s="1016" t="s">
        <v>199</v>
      </c>
      <c r="M4050" s="1016"/>
      <c r="N4050" s="1016" t="s">
        <v>198</v>
      </c>
      <c r="O4050" s="1016"/>
      <c r="P4050" s="1016" t="s">
        <v>460</v>
      </c>
      <c r="Q4050" s="1016"/>
      <c r="R4050" s="1016" t="s">
        <v>6</v>
      </c>
      <c r="S4050" s="1016"/>
      <c r="T4050" s="1016"/>
      <c r="U4050" s="1075"/>
      <c r="V4050" s="1076"/>
      <c r="W4050" s="1075"/>
      <c r="X4050" s="1076"/>
      <c r="Y4050" s="1042"/>
      <c r="Z4050" s="1016"/>
      <c r="AA4050" s="1016"/>
      <c r="AB4050" s="1016"/>
      <c r="AC4050" s="1077"/>
      <c r="AD4050" s="1080"/>
      <c r="AE4050" s="1080"/>
      <c r="AF4050" s="1080"/>
      <c r="AG4050" s="1080"/>
      <c r="AH4050" s="1080"/>
      <c r="AI4050" s="1080"/>
      <c r="AJ4050" s="1078"/>
      <c r="AK4050" s="1075"/>
      <c r="AL4050" s="1083"/>
      <c r="AM4050" s="1083"/>
      <c r="AN4050" s="1084"/>
      <c r="AO4050" s="1085"/>
      <c r="AP4050" s="3"/>
      <c r="AV4050" s="167"/>
      <c r="AW4050" s="167"/>
      <c r="AX4050" s="167"/>
      <c r="AY4050" s="167"/>
      <c r="AZ4050" s="167"/>
      <c r="BA4050" s="167"/>
      <c r="BB4050" s="167"/>
      <c r="BC4050" s="167"/>
      <c r="BD4050" s="167"/>
    </row>
    <row r="4051" spans="2:56" ht="12" customHeight="1" x14ac:dyDescent="0.15">
      <c r="B4051" s="1058"/>
      <c r="C4051" s="1063"/>
      <c r="D4051" s="1061"/>
      <c r="E4051" s="1061"/>
      <c r="F4051" s="1061"/>
      <c r="G4051" s="1061"/>
      <c r="H4051" s="1061"/>
      <c r="I4051" s="1061"/>
      <c r="J4051" s="1062"/>
      <c r="K4051" s="1016"/>
      <c r="L4051" s="1016"/>
      <c r="M4051" s="1016"/>
      <c r="N4051" s="1016"/>
      <c r="O4051" s="1016"/>
      <c r="P4051" s="1016"/>
      <c r="Q4051" s="1016"/>
      <c r="R4051" s="1016"/>
      <c r="S4051" s="1016"/>
      <c r="T4051" s="1016"/>
      <c r="U4051" s="1075"/>
      <c r="V4051" s="1076"/>
      <c r="W4051" s="1075"/>
      <c r="X4051" s="1076"/>
      <c r="Y4051" s="1042" t="s">
        <v>461</v>
      </c>
      <c r="Z4051" s="1016"/>
      <c r="AA4051" s="1016"/>
      <c r="AB4051" s="1016"/>
      <c r="AC4051" s="1016" t="s">
        <v>462</v>
      </c>
      <c r="AD4051" s="1016"/>
      <c r="AE4051" s="1016"/>
      <c r="AF4051" s="1016"/>
      <c r="AG4051" s="1016" t="s">
        <v>463</v>
      </c>
      <c r="AH4051" s="1016"/>
      <c r="AI4051" s="1016"/>
      <c r="AJ4051" s="1016"/>
      <c r="AK4051" s="1075"/>
      <c r="AL4051" s="1083"/>
      <c r="AM4051" s="1083"/>
      <c r="AN4051" s="1084"/>
      <c r="AO4051" s="1085"/>
      <c r="AP4051" s="3"/>
      <c r="AV4051" s="167"/>
      <c r="AW4051" s="167"/>
      <c r="AX4051" s="167"/>
      <c r="AY4051" s="167"/>
      <c r="AZ4051" s="167"/>
      <c r="BA4051" s="167"/>
      <c r="BB4051" s="167"/>
      <c r="BC4051" s="167"/>
      <c r="BD4051" s="167"/>
    </row>
    <row r="4052" spans="2:56" ht="12" customHeight="1" x14ac:dyDescent="0.15">
      <c r="B4052" s="1058"/>
      <c r="C4052" s="1063"/>
      <c r="D4052" s="1061"/>
      <c r="E4052" s="1061"/>
      <c r="F4052" s="1061"/>
      <c r="G4052" s="1061"/>
      <c r="H4052" s="1061"/>
      <c r="I4052" s="1061"/>
      <c r="J4052" s="1062"/>
      <c r="K4052" s="1016"/>
      <c r="L4052" s="1016"/>
      <c r="M4052" s="1016"/>
      <c r="N4052" s="1016"/>
      <c r="O4052" s="1016"/>
      <c r="P4052" s="1016"/>
      <c r="Q4052" s="1016"/>
      <c r="R4052" s="1016"/>
      <c r="S4052" s="1016"/>
      <c r="T4052" s="1016"/>
      <c r="U4052" s="1077"/>
      <c r="V4052" s="1078"/>
      <c r="W4052" s="1077"/>
      <c r="X4052" s="1078"/>
      <c r="Y4052" s="191" t="s">
        <v>32</v>
      </c>
      <c r="Z4052" s="187" t="s">
        <v>33</v>
      </c>
      <c r="AA4052" s="187" t="s">
        <v>464</v>
      </c>
      <c r="AB4052" s="187" t="s">
        <v>465</v>
      </c>
      <c r="AC4052" s="187" t="s">
        <v>32</v>
      </c>
      <c r="AD4052" s="187" t="s">
        <v>33</v>
      </c>
      <c r="AE4052" s="187" t="s">
        <v>464</v>
      </c>
      <c r="AF4052" s="187" t="s">
        <v>465</v>
      </c>
      <c r="AG4052" s="187" t="s">
        <v>32</v>
      </c>
      <c r="AH4052" s="187" t="s">
        <v>33</v>
      </c>
      <c r="AI4052" s="187" t="s">
        <v>464</v>
      </c>
      <c r="AJ4052" s="187" t="s">
        <v>465</v>
      </c>
      <c r="AK4052" s="1077"/>
      <c r="AL4052" s="1080"/>
      <c r="AM4052" s="1080"/>
      <c r="AN4052" s="1086"/>
      <c r="AO4052" s="1087"/>
      <c r="AP4052" s="3"/>
      <c r="AV4052" s="167"/>
      <c r="AW4052" s="167"/>
      <c r="AX4052" s="167"/>
      <c r="AY4052" s="167"/>
      <c r="AZ4052" s="167"/>
      <c r="BA4052" s="167"/>
      <c r="BB4052" s="167"/>
      <c r="BC4052" s="167"/>
      <c r="BD4052" s="167"/>
    </row>
    <row r="4053" spans="2:56" ht="12" customHeight="1" x14ac:dyDescent="0.15">
      <c r="B4053" s="1058"/>
      <c r="C4053" s="1063"/>
      <c r="D4053" s="1061"/>
      <c r="E4053" s="1061"/>
      <c r="F4053" s="1061"/>
      <c r="G4053" s="1061"/>
      <c r="H4053" s="1061"/>
      <c r="I4053" s="1061"/>
      <c r="J4053" s="1062"/>
      <c r="K4053" s="192">
        <v>1</v>
      </c>
      <c r="L4053" s="1038" t="s">
        <v>534</v>
      </c>
      <c r="M4053" s="1039"/>
      <c r="N4053" s="1038" t="s">
        <v>486</v>
      </c>
      <c r="O4053" s="1039"/>
      <c r="P4053" s="1034" t="s">
        <v>332</v>
      </c>
      <c r="Q4053" s="1036"/>
      <c r="R4053" s="408" t="s">
        <v>532</v>
      </c>
      <c r="S4053" s="408"/>
      <c r="T4053" s="408"/>
      <c r="U4053" s="1034" t="s">
        <v>1648</v>
      </c>
      <c r="V4053" s="1036"/>
      <c r="W4053" s="1034" t="s">
        <v>1655</v>
      </c>
      <c r="X4053" s="1035"/>
      <c r="Y4053" s="286"/>
      <c r="Z4053" s="286"/>
      <c r="AA4053" s="286"/>
      <c r="AB4053" s="286"/>
      <c r="AC4053" s="223"/>
      <c r="AD4053" s="223"/>
      <c r="AE4053" s="223">
        <f>0.15*0.1</f>
        <v>1.4999999999999999E-2</v>
      </c>
      <c r="AF4053" s="223"/>
      <c r="AG4053" s="223"/>
      <c r="AH4053" s="223"/>
      <c r="AI4053" s="223"/>
      <c r="AJ4053" s="223"/>
      <c r="AK4053" s="1038"/>
      <c r="AL4053" s="1056"/>
      <c r="AM4053" s="1056"/>
      <c r="AN4053" s="799"/>
      <c r="AO4053" s="800"/>
      <c r="AP4053" s="3"/>
      <c r="AQ4053" s="222">
        <f>IF(P4053="材質劣化",2,IF(P4053="漏水",3,1))</f>
        <v>2</v>
      </c>
      <c r="AV4053" s="167"/>
      <c r="AW4053" s="167"/>
      <c r="AX4053" s="167"/>
      <c r="AY4053" s="167"/>
      <c r="AZ4053" s="167"/>
      <c r="BA4053" s="167"/>
      <c r="BB4053" s="167"/>
      <c r="BC4053" s="167"/>
      <c r="BD4053" s="167"/>
    </row>
    <row r="4054" spans="2:56" ht="12" customHeight="1" x14ac:dyDescent="0.15">
      <c r="B4054" s="1058"/>
      <c r="C4054" s="1063"/>
      <c r="D4054" s="1061"/>
      <c r="E4054" s="1061"/>
      <c r="F4054" s="1061"/>
      <c r="G4054" s="1061"/>
      <c r="H4054" s="1061"/>
      <c r="I4054" s="1061"/>
      <c r="J4054" s="1062"/>
      <c r="K4054" s="192">
        <v>2</v>
      </c>
      <c r="L4054" s="1038" t="s">
        <v>534</v>
      </c>
      <c r="M4054" s="1039"/>
      <c r="N4054" s="1038" t="s">
        <v>485</v>
      </c>
      <c r="O4054" s="1039"/>
      <c r="P4054" s="1034" t="s">
        <v>332</v>
      </c>
      <c r="Q4054" s="1036"/>
      <c r="R4054" s="408" t="s">
        <v>532</v>
      </c>
      <c r="S4054" s="408"/>
      <c r="T4054" s="408"/>
      <c r="U4054" s="1034" t="s">
        <v>1648</v>
      </c>
      <c r="V4054" s="1036"/>
      <c r="W4054" s="1034" t="s">
        <v>1655</v>
      </c>
      <c r="X4054" s="1035"/>
      <c r="Y4054" s="286"/>
      <c r="Z4054" s="286"/>
      <c r="AA4054" s="286"/>
      <c r="AB4054" s="286"/>
      <c r="AC4054" s="223"/>
      <c r="AD4054" s="223"/>
      <c r="AE4054" s="223">
        <f>0.05*0.5</f>
        <v>2.5000000000000001E-2</v>
      </c>
      <c r="AF4054" s="223"/>
      <c r="AG4054" s="223"/>
      <c r="AH4054" s="223"/>
      <c r="AI4054" s="223"/>
      <c r="AJ4054" s="223"/>
      <c r="AK4054" s="1052"/>
      <c r="AL4054" s="1053"/>
      <c r="AM4054" s="1053"/>
      <c r="AN4054" s="1054"/>
      <c r="AO4054" s="1055"/>
      <c r="AP4054" s="3"/>
      <c r="AQ4054" s="222">
        <f t="shared" ref="AQ4054:AQ4072" si="1883">IF(P4054="材質劣化",2,IF(P4054="漏水",3,1))</f>
        <v>2</v>
      </c>
      <c r="AV4054" s="167"/>
      <c r="AW4054" s="167"/>
      <c r="AX4054" s="167"/>
      <c r="AY4054" s="167"/>
      <c r="AZ4054" s="167"/>
      <c r="BA4054" s="167"/>
      <c r="BB4054" s="167"/>
      <c r="BC4054" s="167"/>
      <c r="BD4054" s="167"/>
    </row>
    <row r="4055" spans="2:56" ht="12" customHeight="1" x14ac:dyDescent="0.15">
      <c r="B4055" s="1058"/>
      <c r="C4055" s="1063"/>
      <c r="D4055" s="1061"/>
      <c r="E4055" s="1061"/>
      <c r="F4055" s="1061"/>
      <c r="G4055" s="1061"/>
      <c r="H4055" s="1061"/>
      <c r="I4055" s="1061"/>
      <c r="J4055" s="1062"/>
      <c r="K4055" s="192">
        <v>3</v>
      </c>
      <c r="L4055" s="1038" t="s">
        <v>331</v>
      </c>
      <c r="M4055" s="1039"/>
      <c r="N4055" s="1038" t="s">
        <v>354</v>
      </c>
      <c r="O4055" s="1039"/>
      <c r="P4055" s="1034" t="s">
        <v>332</v>
      </c>
      <c r="Q4055" s="1036"/>
      <c r="R4055" s="408" t="s">
        <v>532</v>
      </c>
      <c r="S4055" s="408"/>
      <c r="T4055" s="408"/>
      <c r="U4055" s="1034" t="s">
        <v>554</v>
      </c>
      <c r="V4055" s="1036"/>
      <c r="W4055" s="1034" t="s">
        <v>551</v>
      </c>
      <c r="X4055" s="1035"/>
      <c r="Y4055" s="286"/>
      <c r="Z4055" s="286"/>
      <c r="AA4055" s="286"/>
      <c r="AB4055" s="286"/>
      <c r="AC4055" s="223"/>
      <c r="AD4055" s="223"/>
      <c r="AE4055" s="223"/>
      <c r="AF4055" s="223"/>
      <c r="AG4055" s="223"/>
      <c r="AH4055" s="223"/>
      <c r="AI4055" s="223"/>
      <c r="AJ4055" s="223"/>
      <c r="AK4055" s="1052"/>
      <c r="AL4055" s="1053"/>
      <c r="AM4055" s="1053"/>
      <c r="AN4055" s="1054"/>
      <c r="AO4055" s="1055"/>
      <c r="AP4055" s="3"/>
      <c r="AQ4055" s="222">
        <f t="shared" si="1883"/>
        <v>2</v>
      </c>
      <c r="AV4055" s="167"/>
      <c r="AW4055" s="167"/>
      <c r="AX4055" s="167"/>
      <c r="AY4055" s="167"/>
      <c r="AZ4055" s="167"/>
      <c r="BA4055" s="167"/>
      <c r="BB4055" s="167"/>
      <c r="BC4055" s="167"/>
      <c r="BD4055" s="167"/>
    </row>
    <row r="4056" spans="2:56" ht="12" customHeight="1" x14ac:dyDescent="0.15">
      <c r="B4056" s="1058"/>
      <c r="C4056" s="1063"/>
      <c r="D4056" s="1061"/>
      <c r="E4056" s="1061"/>
      <c r="F4056" s="1061"/>
      <c r="G4056" s="1061"/>
      <c r="H4056" s="1061"/>
      <c r="I4056" s="1061"/>
      <c r="J4056" s="1062"/>
      <c r="K4056" s="192"/>
      <c r="L4056" s="1038"/>
      <c r="M4056" s="1039"/>
      <c r="N4056" s="1038"/>
      <c r="O4056" s="1039"/>
      <c r="P4056" s="1034"/>
      <c r="Q4056" s="1036"/>
      <c r="R4056" s="408"/>
      <c r="S4056" s="408"/>
      <c r="T4056" s="408"/>
      <c r="U4056" s="1034"/>
      <c r="V4056" s="1036"/>
      <c r="W4056" s="1034"/>
      <c r="X4056" s="1035"/>
      <c r="Y4056" s="286"/>
      <c r="Z4056" s="286"/>
      <c r="AA4056" s="286"/>
      <c r="AB4056" s="286"/>
      <c r="AC4056" s="223"/>
      <c r="AD4056" s="223"/>
      <c r="AE4056" s="223"/>
      <c r="AF4056" s="223"/>
      <c r="AG4056" s="223"/>
      <c r="AH4056" s="223"/>
      <c r="AI4056" s="223"/>
      <c r="AJ4056" s="223"/>
      <c r="AK4056" s="1052"/>
      <c r="AL4056" s="1053"/>
      <c r="AM4056" s="1053"/>
      <c r="AN4056" s="1054"/>
      <c r="AO4056" s="1055"/>
      <c r="AP4056" s="3"/>
      <c r="AQ4056" s="222">
        <f t="shared" si="1883"/>
        <v>1</v>
      </c>
      <c r="AV4056" s="167"/>
      <c r="AW4056" s="167"/>
      <c r="AX4056" s="167"/>
      <c r="AY4056" s="167"/>
      <c r="AZ4056" s="167"/>
      <c r="BA4056" s="167"/>
      <c r="BB4056" s="167"/>
      <c r="BC4056" s="167"/>
      <c r="BD4056" s="167"/>
    </row>
    <row r="4057" spans="2:56" ht="12" customHeight="1" x14ac:dyDescent="0.15">
      <c r="B4057" s="1058"/>
      <c r="C4057" s="1063"/>
      <c r="D4057" s="1061"/>
      <c r="E4057" s="1061"/>
      <c r="F4057" s="1061"/>
      <c r="G4057" s="1061"/>
      <c r="H4057" s="1061"/>
      <c r="I4057" s="1061"/>
      <c r="J4057" s="1062"/>
      <c r="K4057" s="192"/>
      <c r="L4057" s="1038"/>
      <c r="M4057" s="1039"/>
      <c r="N4057" s="1038"/>
      <c r="O4057" s="1039"/>
      <c r="P4057" s="1034"/>
      <c r="Q4057" s="1036"/>
      <c r="R4057" s="408"/>
      <c r="S4057" s="408"/>
      <c r="T4057" s="408"/>
      <c r="U4057" s="1034"/>
      <c r="V4057" s="1036"/>
      <c r="W4057" s="1034"/>
      <c r="X4057" s="1035"/>
      <c r="Y4057" s="286"/>
      <c r="Z4057" s="286"/>
      <c r="AA4057" s="286"/>
      <c r="AB4057" s="286"/>
      <c r="AC4057" s="223"/>
      <c r="AD4057" s="223"/>
      <c r="AE4057" s="223"/>
      <c r="AF4057" s="223"/>
      <c r="AG4057" s="223"/>
      <c r="AH4057" s="223"/>
      <c r="AI4057" s="223"/>
      <c r="AJ4057" s="223"/>
      <c r="AK4057" s="1052"/>
      <c r="AL4057" s="1053"/>
      <c r="AM4057" s="1053"/>
      <c r="AN4057" s="1054"/>
      <c r="AO4057" s="1055"/>
      <c r="AP4057" s="3"/>
      <c r="AQ4057" s="222">
        <f t="shared" si="1883"/>
        <v>1</v>
      </c>
      <c r="AV4057" s="167"/>
      <c r="AW4057" s="167"/>
      <c r="AX4057" s="167"/>
      <c r="AY4057" s="167"/>
      <c r="AZ4057" s="167"/>
      <c r="BA4057" s="167"/>
      <c r="BB4057" s="167"/>
      <c r="BC4057" s="167"/>
      <c r="BD4057" s="167"/>
    </row>
    <row r="4058" spans="2:56" ht="12" customHeight="1" x14ac:dyDescent="0.15">
      <c r="B4058" s="1058"/>
      <c r="C4058" s="1063"/>
      <c r="D4058" s="1061"/>
      <c r="E4058" s="1061"/>
      <c r="F4058" s="1061"/>
      <c r="G4058" s="1061"/>
      <c r="H4058" s="1061"/>
      <c r="I4058" s="1061"/>
      <c r="J4058" s="1062"/>
      <c r="K4058" s="192"/>
      <c r="L4058" s="1038"/>
      <c r="M4058" s="1039"/>
      <c r="N4058" s="1038"/>
      <c r="O4058" s="1039"/>
      <c r="P4058" s="1034"/>
      <c r="Q4058" s="1036"/>
      <c r="R4058" s="408"/>
      <c r="S4058" s="408"/>
      <c r="T4058" s="408"/>
      <c r="U4058" s="1034"/>
      <c r="V4058" s="1036"/>
      <c r="W4058" s="1034"/>
      <c r="X4058" s="1035"/>
      <c r="Y4058" s="286"/>
      <c r="Z4058" s="286"/>
      <c r="AA4058" s="286"/>
      <c r="AB4058" s="286"/>
      <c r="AC4058" s="223"/>
      <c r="AD4058" s="223"/>
      <c r="AE4058" s="223"/>
      <c r="AF4058" s="223"/>
      <c r="AG4058" s="223"/>
      <c r="AH4058" s="223"/>
      <c r="AI4058" s="223"/>
      <c r="AJ4058" s="223"/>
      <c r="AK4058" s="1052"/>
      <c r="AL4058" s="1053"/>
      <c r="AM4058" s="1053"/>
      <c r="AN4058" s="1054"/>
      <c r="AO4058" s="1055"/>
      <c r="AP4058" s="3"/>
      <c r="AQ4058" s="222">
        <f t="shared" si="1883"/>
        <v>1</v>
      </c>
      <c r="AV4058" s="167"/>
      <c r="AW4058" s="167"/>
      <c r="AX4058" s="167"/>
      <c r="AY4058" s="167"/>
      <c r="AZ4058" s="167"/>
      <c r="BA4058" s="167"/>
      <c r="BB4058" s="167"/>
      <c r="BC4058" s="167"/>
      <c r="BD4058" s="167"/>
    </row>
    <row r="4059" spans="2:56" s="162" customFormat="1" ht="12" customHeight="1" x14ac:dyDescent="0.15">
      <c r="B4059" s="1058"/>
      <c r="C4059" s="1063"/>
      <c r="D4059" s="1061"/>
      <c r="E4059" s="1061"/>
      <c r="F4059" s="1061"/>
      <c r="G4059" s="1061"/>
      <c r="H4059" s="1061"/>
      <c r="I4059" s="1061"/>
      <c r="J4059" s="1062"/>
      <c r="K4059" s="192"/>
      <c r="L4059" s="1038"/>
      <c r="M4059" s="1039"/>
      <c r="N4059" s="1038"/>
      <c r="O4059" s="1039"/>
      <c r="P4059" s="1034"/>
      <c r="Q4059" s="1036"/>
      <c r="R4059" s="408"/>
      <c r="S4059" s="408"/>
      <c r="T4059" s="408"/>
      <c r="U4059" s="1034"/>
      <c r="V4059" s="1036"/>
      <c r="W4059" s="1034"/>
      <c r="X4059" s="1035"/>
      <c r="Y4059" s="286"/>
      <c r="Z4059" s="286"/>
      <c r="AA4059" s="286"/>
      <c r="AB4059" s="286"/>
      <c r="AC4059" s="223"/>
      <c r="AD4059" s="223"/>
      <c r="AE4059" s="223"/>
      <c r="AF4059" s="223"/>
      <c r="AG4059" s="223"/>
      <c r="AH4059" s="223"/>
      <c r="AI4059" s="223"/>
      <c r="AJ4059" s="223"/>
      <c r="AK4059" s="1034"/>
      <c r="AL4059" s="1035"/>
      <c r="AM4059" s="1035"/>
      <c r="AN4059" s="788"/>
      <c r="AO4059" s="789"/>
      <c r="AP4059" s="3"/>
      <c r="AQ4059" s="222">
        <f t="shared" si="1883"/>
        <v>1</v>
      </c>
    </row>
    <row r="4060" spans="2:56" s="162" customFormat="1" ht="12" customHeight="1" x14ac:dyDescent="0.15">
      <c r="B4060" s="1058"/>
      <c r="C4060" s="1063"/>
      <c r="D4060" s="1061"/>
      <c r="E4060" s="1061"/>
      <c r="F4060" s="1061"/>
      <c r="G4060" s="1061"/>
      <c r="H4060" s="1061"/>
      <c r="I4060" s="1061"/>
      <c r="J4060" s="1062"/>
      <c r="K4060" s="192"/>
      <c r="L4060" s="1038"/>
      <c r="M4060" s="1039"/>
      <c r="N4060" s="1038"/>
      <c r="O4060" s="1039"/>
      <c r="P4060" s="1034"/>
      <c r="Q4060" s="1036"/>
      <c r="R4060" s="408"/>
      <c r="S4060" s="408"/>
      <c r="T4060" s="408"/>
      <c r="U4060" s="1034"/>
      <c r="V4060" s="1036"/>
      <c r="W4060" s="1034"/>
      <c r="X4060" s="1035"/>
      <c r="Y4060" s="286"/>
      <c r="Z4060" s="286"/>
      <c r="AA4060" s="286"/>
      <c r="AB4060" s="286"/>
      <c r="AC4060" s="223"/>
      <c r="AD4060" s="223"/>
      <c r="AE4060" s="223"/>
      <c r="AF4060" s="223"/>
      <c r="AG4060" s="223"/>
      <c r="AH4060" s="223"/>
      <c r="AI4060" s="223"/>
      <c r="AJ4060" s="223"/>
      <c r="AK4060" s="1034"/>
      <c r="AL4060" s="1035"/>
      <c r="AM4060" s="1035"/>
      <c r="AN4060" s="788"/>
      <c r="AO4060" s="789"/>
      <c r="AP4060" s="3"/>
      <c r="AQ4060" s="222">
        <f t="shared" si="1883"/>
        <v>1</v>
      </c>
    </row>
    <row r="4061" spans="2:56" s="162" customFormat="1" ht="12" customHeight="1" x14ac:dyDescent="0.15">
      <c r="B4061" s="1058"/>
      <c r="C4061" s="1063"/>
      <c r="D4061" s="1061"/>
      <c r="E4061" s="1061"/>
      <c r="F4061" s="1061"/>
      <c r="G4061" s="1061"/>
      <c r="H4061" s="1061"/>
      <c r="I4061" s="1061"/>
      <c r="J4061" s="1062"/>
      <c r="K4061" s="192"/>
      <c r="L4061" s="1038"/>
      <c r="M4061" s="1039"/>
      <c r="N4061" s="1038"/>
      <c r="O4061" s="1039"/>
      <c r="P4061" s="1034"/>
      <c r="Q4061" s="1036"/>
      <c r="R4061" s="408"/>
      <c r="S4061" s="408"/>
      <c r="T4061" s="408"/>
      <c r="U4061" s="1034"/>
      <c r="V4061" s="1036"/>
      <c r="W4061" s="1034"/>
      <c r="X4061" s="1035"/>
      <c r="Y4061" s="286"/>
      <c r="Z4061" s="286"/>
      <c r="AA4061" s="286"/>
      <c r="AB4061" s="286"/>
      <c r="AC4061" s="223"/>
      <c r="AD4061" s="223"/>
      <c r="AE4061" s="223"/>
      <c r="AF4061" s="223"/>
      <c r="AG4061" s="223"/>
      <c r="AH4061" s="223"/>
      <c r="AI4061" s="223"/>
      <c r="AJ4061" s="223"/>
      <c r="AK4061" s="1034"/>
      <c r="AL4061" s="1035"/>
      <c r="AM4061" s="1035"/>
      <c r="AN4061" s="788"/>
      <c r="AO4061" s="789"/>
      <c r="AP4061" s="3"/>
      <c r="AQ4061" s="222">
        <f t="shared" si="1883"/>
        <v>1</v>
      </c>
    </row>
    <row r="4062" spans="2:56" s="162" customFormat="1" ht="12" customHeight="1" x14ac:dyDescent="0.15">
      <c r="B4062" s="1058"/>
      <c r="C4062" s="1063"/>
      <c r="D4062" s="1061"/>
      <c r="E4062" s="1061"/>
      <c r="F4062" s="1061"/>
      <c r="G4062" s="1061"/>
      <c r="H4062" s="1061"/>
      <c r="I4062" s="1061"/>
      <c r="J4062" s="1062"/>
      <c r="K4062" s="192"/>
      <c r="L4062" s="1038"/>
      <c r="M4062" s="1039"/>
      <c r="N4062" s="1038"/>
      <c r="O4062" s="1039"/>
      <c r="P4062" s="1034"/>
      <c r="Q4062" s="1036"/>
      <c r="R4062" s="408"/>
      <c r="S4062" s="408"/>
      <c r="T4062" s="408"/>
      <c r="U4062" s="1034"/>
      <c r="V4062" s="1036"/>
      <c r="W4062" s="1034"/>
      <c r="X4062" s="1035"/>
      <c r="Y4062" s="286"/>
      <c r="Z4062" s="286"/>
      <c r="AA4062" s="286"/>
      <c r="AB4062" s="286"/>
      <c r="AC4062" s="223"/>
      <c r="AD4062" s="223"/>
      <c r="AE4062" s="223"/>
      <c r="AF4062" s="223"/>
      <c r="AG4062" s="223"/>
      <c r="AH4062" s="223"/>
      <c r="AI4062" s="223"/>
      <c r="AJ4062" s="223"/>
      <c r="AK4062" s="1034"/>
      <c r="AL4062" s="1035"/>
      <c r="AM4062" s="1035"/>
      <c r="AN4062" s="788"/>
      <c r="AO4062" s="789"/>
      <c r="AP4062" s="3"/>
      <c r="AQ4062" s="222">
        <f t="shared" si="1883"/>
        <v>1</v>
      </c>
    </row>
    <row r="4063" spans="2:56" s="162" customFormat="1" ht="12" customHeight="1" x14ac:dyDescent="0.15">
      <c r="B4063" s="1058"/>
      <c r="C4063" s="1063"/>
      <c r="D4063" s="1061"/>
      <c r="E4063" s="1061"/>
      <c r="F4063" s="1061"/>
      <c r="G4063" s="1061"/>
      <c r="H4063" s="1061"/>
      <c r="I4063" s="1061"/>
      <c r="J4063" s="1062"/>
      <c r="K4063" s="192"/>
      <c r="L4063" s="1038"/>
      <c r="M4063" s="1039"/>
      <c r="N4063" s="1038"/>
      <c r="O4063" s="1039"/>
      <c r="P4063" s="1034"/>
      <c r="Q4063" s="1036"/>
      <c r="R4063" s="408"/>
      <c r="S4063" s="408"/>
      <c r="T4063" s="408"/>
      <c r="U4063" s="1034"/>
      <c r="V4063" s="1036"/>
      <c r="W4063" s="1034"/>
      <c r="X4063" s="1035"/>
      <c r="Y4063" s="286"/>
      <c r="Z4063" s="286"/>
      <c r="AA4063" s="286"/>
      <c r="AB4063" s="286"/>
      <c r="AC4063" s="223"/>
      <c r="AD4063" s="223"/>
      <c r="AE4063" s="223"/>
      <c r="AF4063" s="223"/>
      <c r="AG4063" s="223"/>
      <c r="AH4063" s="223"/>
      <c r="AI4063" s="223"/>
      <c r="AJ4063" s="223"/>
      <c r="AK4063" s="1034"/>
      <c r="AL4063" s="1035"/>
      <c r="AM4063" s="1035"/>
      <c r="AN4063" s="788"/>
      <c r="AO4063" s="789"/>
      <c r="AP4063" s="3"/>
      <c r="AQ4063" s="222">
        <f t="shared" si="1883"/>
        <v>1</v>
      </c>
    </row>
    <row r="4064" spans="2:56" s="162" customFormat="1" ht="12" customHeight="1" x14ac:dyDescent="0.15">
      <c r="B4064" s="1058"/>
      <c r="C4064" s="1063"/>
      <c r="D4064" s="1061"/>
      <c r="E4064" s="1061"/>
      <c r="F4064" s="1061"/>
      <c r="G4064" s="1061"/>
      <c r="H4064" s="1061"/>
      <c r="I4064" s="1061"/>
      <c r="J4064" s="1062"/>
      <c r="K4064" s="192"/>
      <c r="L4064" s="1038"/>
      <c r="M4064" s="1039"/>
      <c r="N4064" s="1038"/>
      <c r="O4064" s="1039"/>
      <c r="P4064" s="1034"/>
      <c r="Q4064" s="1036"/>
      <c r="R4064" s="408"/>
      <c r="S4064" s="408"/>
      <c r="T4064" s="408"/>
      <c r="U4064" s="1034"/>
      <c r="V4064" s="1036"/>
      <c r="W4064" s="1034"/>
      <c r="X4064" s="1035"/>
      <c r="Y4064" s="286"/>
      <c r="Z4064" s="286"/>
      <c r="AA4064" s="286"/>
      <c r="AB4064" s="286"/>
      <c r="AC4064" s="223"/>
      <c r="AD4064" s="223"/>
      <c r="AE4064" s="223"/>
      <c r="AF4064" s="223"/>
      <c r="AG4064" s="223"/>
      <c r="AH4064" s="223"/>
      <c r="AI4064" s="223"/>
      <c r="AJ4064" s="223"/>
      <c r="AK4064" s="1034"/>
      <c r="AL4064" s="1035"/>
      <c r="AM4064" s="1035"/>
      <c r="AN4064" s="788"/>
      <c r="AO4064" s="789"/>
      <c r="AP4064" s="3"/>
      <c r="AQ4064" s="222">
        <f t="shared" si="1883"/>
        <v>1</v>
      </c>
    </row>
    <row r="4065" spans="2:46" s="162" customFormat="1" ht="12" customHeight="1" x14ac:dyDescent="0.15">
      <c r="B4065" s="1058"/>
      <c r="C4065" s="1063"/>
      <c r="D4065" s="1061"/>
      <c r="E4065" s="1061"/>
      <c r="F4065" s="1061"/>
      <c r="G4065" s="1061"/>
      <c r="H4065" s="1061"/>
      <c r="I4065" s="1061"/>
      <c r="J4065" s="1062"/>
      <c r="K4065" s="192"/>
      <c r="L4065" s="1038"/>
      <c r="M4065" s="1039"/>
      <c r="N4065" s="1038"/>
      <c r="O4065" s="1039"/>
      <c r="P4065" s="1034"/>
      <c r="Q4065" s="1036"/>
      <c r="R4065" s="408"/>
      <c r="S4065" s="408"/>
      <c r="T4065" s="408"/>
      <c r="U4065" s="1034"/>
      <c r="V4065" s="1036"/>
      <c r="W4065" s="1034"/>
      <c r="X4065" s="1035"/>
      <c r="Y4065" s="286"/>
      <c r="Z4065" s="286"/>
      <c r="AA4065" s="286"/>
      <c r="AB4065" s="286"/>
      <c r="AC4065" s="223"/>
      <c r="AD4065" s="223"/>
      <c r="AE4065" s="223"/>
      <c r="AF4065" s="223"/>
      <c r="AG4065" s="223"/>
      <c r="AH4065" s="223"/>
      <c r="AI4065" s="223"/>
      <c r="AJ4065" s="223"/>
      <c r="AK4065" s="1034"/>
      <c r="AL4065" s="1035"/>
      <c r="AM4065" s="1035"/>
      <c r="AN4065" s="788"/>
      <c r="AO4065" s="789"/>
      <c r="AP4065" s="3"/>
      <c r="AQ4065" s="222">
        <f t="shared" si="1883"/>
        <v>1</v>
      </c>
    </row>
    <row r="4066" spans="2:46" s="162" customFormat="1" ht="12" customHeight="1" x14ac:dyDescent="0.15">
      <c r="B4066" s="1058"/>
      <c r="C4066" s="1063"/>
      <c r="D4066" s="1061"/>
      <c r="E4066" s="1061"/>
      <c r="F4066" s="1061"/>
      <c r="G4066" s="1061"/>
      <c r="H4066" s="1061"/>
      <c r="I4066" s="1061"/>
      <c r="J4066" s="1062"/>
      <c r="K4066" s="192"/>
      <c r="L4066" s="1038"/>
      <c r="M4066" s="1039"/>
      <c r="N4066" s="1038"/>
      <c r="O4066" s="1039"/>
      <c r="P4066" s="1034"/>
      <c r="Q4066" s="1036"/>
      <c r="R4066" s="408"/>
      <c r="S4066" s="408"/>
      <c r="T4066" s="408"/>
      <c r="U4066" s="1034"/>
      <c r="V4066" s="1036"/>
      <c r="W4066" s="1034"/>
      <c r="X4066" s="1035"/>
      <c r="Y4066" s="286"/>
      <c r="Z4066" s="286"/>
      <c r="AA4066" s="286"/>
      <c r="AB4066" s="286"/>
      <c r="AC4066" s="223"/>
      <c r="AD4066" s="223"/>
      <c r="AE4066" s="223"/>
      <c r="AF4066" s="223"/>
      <c r="AG4066" s="223"/>
      <c r="AH4066" s="223"/>
      <c r="AI4066" s="223"/>
      <c r="AJ4066" s="223"/>
      <c r="AK4066" s="1034"/>
      <c r="AL4066" s="1035"/>
      <c r="AM4066" s="1035"/>
      <c r="AN4066" s="788"/>
      <c r="AO4066" s="789"/>
      <c r="AP4066" s="3"/>
      <c r="AQ4066" s="222">
        <f t="shared" si="1883"/>
        <v>1</v>
      </c>
    </row>
    <row r="4067" spans="2:46" s="162" customFormat="1" ht="12" customHeight="1" x14ac:dyDescent="0.15">
      <c r="B4067" s="1058"/>
      <c r="C4067" s="1063"/>
      <c r="D4067" s="1061"/>
      <c r="E4067" s="1061"/>
      <c r="F4067" s="1061"/>
      <c r="G4067" s="1061"/>
      <c r="H4067" s="1061"/>
      <c r="I4067" s="1061"/>
      <c r="J4067" s="1062"/>
      <c r="K4067" s="192"/>
      <c r="L4067" s="1038"/>
      <c r="M4067" s="1039"/>
      <c r="N4067" s="1038"/>
      <c r="O4067" s="1039"/>
      <c r="P4067" s="1034"/>
      <c r="Q4067" s="1036"/>
      <c r="R4067" s="408"/>
      <c r="S4067" s="408"/>
      <c r="T4067" s="408"/>
      <c r="U4067" s="1034"/>
      <c r="V4067" s="1036"/>
      <c r="W4067" s="1034"/>
      <c r="X4067" s="1035"/>
      <c r="Y4067" s="286"/>
      <c r="Z4067" s="286"/>
      <c r="AA4067" s="286"/>
      <c r="AB4067" s="286"/>
      <c r="AC4067" s="223"/>
      <c r="AD4067" s="223"/>
      <c r="AE4067" s="223"/>
      <c r="AF4067" s="223"/>
      <c r="AG4067" s="223"/>
      <c r="AH4067" s="223"/>
      <c r="AI4067" s="223"/>
      <c r="AJ4067" s="223"/>
      <c r="AK4067" s="1034"/>
      <c r="AL4067" s="1035"/>
      <c r="AM4067" s="1035"/>
      <c r="AN4067" s="788"/>
      <c r="AO4067" s="789"/>
      <c r="AP4067" s="3"/>
      <c r="AQ4067" s="222">
        <f t="shared" si="1883"/>
        <v>1</v>
      </c>
    </row>
    <row r="4068" spans="2:46" s="162" customFormat="1" ht="12" customHeight="1" x14ac:dyDescent="0.15">
      <c r="B4068" s="1058"/>
      <c r="C4068" s="1063"/>
      <c r="D4068" s="1061"/>
      <c r="E4068" s="1061"/>
      <c r="F4068" s="1061"/>
      <c r="G4068" s="1061"/>
      <c r="H4068" s="1061"/>
      <c r="I4068" s="1061"/>
      <c r="J4068" s="1062"/>
      <c r="K4068" s="192"/>
      <c r="L4068" s="1038"/>
      <c r="M4068" s="1039"/>
      <c r="N4068" s="1038"/>
      <c r="O4068" s="1039"/>
      <c r="P4068" s="1034"/>
      <c r="Q4068" s="1036"/>
      <c r="R4068" s="408"/>
      <c r="S4068" s="408"/>
      <c r="T4068" s="408"/>
      <c r="U4068" s="1034"/>
      <c r="V4068" s="1036"/>
      <c r="W4068" s="1034"/>
      <c r="X4068" s="1035"/>
      <c r="Y4068" s="286"/>
      <c r="Z4068" s="286"/>
      <c r="AA4068" s="286"/>
      <c r="AB4068" s="286"/>
      <c r="AC4068" s="223"/>
      <c r="AD4068" s="223"/>
      <c r="AE4068" s="223"/>
      <c r="AF4068" s="223"/>
      <c r="AG4068" s="223"/>
      <c r="AH4068" s="223"/>
      <c r="AI4068" s="223"/>
      <c r="AJ4068" s="223"/>
      <c r="AK4068" s="1034"/>
      <c r="AL4068" s="1035"/>
      <c r="AM4068" s="1035"/>
      <c r="AN4068" s="788"/>
      <c r="AO4068" s="789"/>
      <c r="AP4068" s="3"/>
      <c r="AQ4068" s="222">
        <f t="shared" si="1883"/>
        <v>1</v>
      </c>
    </row>
    <row r="4069" spans="2:46" s="162" customFormat="1" ht="12" customHeight="1" x14ac:dyDescent="0.15">
      <c r="B4069" s="1058"/>
      <c r="C4069" s="1063"/>
      <c r="D4069" s="1061"/>
      <c r="E4069" s="1061"/>
      <c r="F4069" s="1061"/>
      <c r="G4069" s="1061"/>
      <c r="H4069" s="1061"/>
      <c r="I4069" s="1061"/>
      <c r="J4069" s="1062"/>
      <c r="K4069" s="192"/>
      <c r="L4069" s="1038"/>
      <c r="M4069" s="1039"/>
      <c r="N4069" s="1038"/>
      <c r="O4069" s="1039"/>
      <c r="P4069" s="1034"/>
      <c r="Q4069" s="1036"/>
      <c r="R4069" s="408"/>
      <c r="S4069" s="408"/>
      <c r="T4069" s="408"/>
      <c r="U4069" s="1034"/>
      <c r="V4069" s="1036"/>
      <c r="W4069" s="1034"/>
      <c r="X4069" s="1035"/>
      <c r="Y4069" s="286"/>
      <c r="Z4069" s="286"/>
      <c r="AA4069" s="286"/>
      <c r="AB4069" s="286"/>
      <c r="AC4069" s="223"/>
      <c r="AD4069" s="223"/>
      <c r="AE4069" s="223"/>
      <c r="AF4069" s="223"/>
      <c r="AG4069" s="223"/>
      <c r="AH4069" s="223"/>
      <c r="AI4069" s="223"/>
      <c r="AJ4069" s="223"/>
      <c r="AK4069" s="1034"/>
      <c r="AL4069" s="1035"/>
      <c r="AM4069" s="1035"/>
      <c r="AN4069" s="788"/>
      <c r="AO4069" s="789"/>
      <c r="AP4069" s="3"/>
      <c r="AQ4069" s="222">
        <f t="shared" si="1883"/>
        <v>1</v>
      </c>
    </row>
    <row r="4070" spans="2:46" s="162" customFormat="1" ht="12" customHeight="1" x14ac:dyDescent="0.15">
      <c r="B4070" s="1058"/>
      <c r="C4070" s="1063"/>
      <c r="D4070" s="1061"/>
      <c r="E4070" s="1061"/>
      <c r="F4070" s="1061"/>
      <c r="G4070" s="1061"/>
      <c r="H4070" s="1061"/>
      <c r="I4070" s="1061"/>
      <c r="J4070" s="1062"/>
      <c r="K4070" s="192"/>
      <c r="L4070" s="1038"/>
      <c r="M4070" s="1039"/>
      <c r="N4070" s="1038"/>
      <c r="O4070" s="1039"/>
      <c r="P4070" s="1034"/>
      <c r="Q4070" s="1036"/>
      <c r="R4070" s="408"/>
      <c r="S4070" s="408"/>
      <c r="T4070" s="408"/>
      <c r="U4070" s="1034"/>
      <c r="V4070" s="1036"/>
      <c r="W4070" s="1034"/>
      <c r="X4070" s="1035"/>
      <c r="Y4070" s="286"/>
      <c r="Z4070" s="286"/>
      <c r="AA4070" s="286"/>
      <c r="AB4070" s="286"/>
      <c r="AC4070" s="223"/>
      <c r="AD4070" s="223"/>
      <c r="AE4070" s="223"/>
      <c r="AF4070" s="223"/>
      <c r="AG4070" s="223"/>
      <c r="AH4070" s="223"/>
      <c r="AI4070" s="223"/>
      <c r="AJ4070" s="223"/>
      <c r="AK4070" s="1034"/>
      <c r="AL4070" s="1035"/>
      <c r="AM4070" s="1035"/>
      <c r="AN4070" s="788"/>
      <c r="AO4070" s="789"/>
      <c r="AP4070" s="3"/>
      <c r="AQ4070" s="222">
        <f t="shared" si="1883"/>
        <v>1</v>
      </c>
    </row>
    <row r="4071" spans="2:46" s="162" customFormat="1" ht="12" customHeight="1" x14ac:dyDescent="0.15">
      <c r="B4071" s="1058"/>
      <c r="C4071" s="1063"/>
      <c r="D4071" s="1061"/>
      <c r="E4071" s="1061"/>
      <c r="F4071" s="1061"/>
      <c r="G4071" s="1061"/>
      <c r="H4071" s="1061"/>
      <c r="I4071" s="1061"/>
      <c r="J4071" s="1062"/>
      <c r="K4071" s="192"/>
      <c r="L4071" s="1038"/>
      <c r="M4071" s="1039"/>
      <c r="N4071" s="1038"/>
      <c r="O4071" s="1039"/>
      <c r="P4071" s="1034"/>
      <c r="Q4071" s="1036"/>
      <c r="R4071" s="408"/>
      <c r="S4071" s="408"/>
      <c r="T4071" s="408"/>
      <c r="U4071" s="1034"/>
      <c r="V4071" s="1036"/>
      <c r="W4071" s="1034"/>
      <c r="X4071" s="1035"/>
      <c r="Y4071" s="286"/>
      <c r="Z4071" s="286"/>
      <c r="AA4071" s="286"/>
      <c r="AB4071" s="286"/>
      <c r="AC4071" s="223"/>
      <c r="AD4071" s="223"/>
      <c r="AE4071" s="223"/>
      <c r="AF4071" s="223"/>
      <c r="AG4071" s="223"/>
      <c r="AH4071" s="223"/>
      <c r="AI4071" s="223"/>
      <c r="AJ4071" s="223"/>
      <c r="AK4071" s="1034"/>
      <c r="AL4071" s="1035"/>
      <c r="AM4071" s="1035"/>
      <c r="AN4071" s="788"/>
      <c r="AO4071" s="789"/>
      <c r="AP4071" s="3"/>
      <c r="AQ4071" s="222">
        <f t="shared" si="1883"/>
        <v>1</v>
      </c>
    </row>
    <row r="4072" spans="2:46" s="162" customFormat="1" ht="12" customHeight="1" x14ac:dyDescent="0.15">
      <c r="B4072" s="1058"/>
      <c r="C4072" s="1063"/>
      <c r="D4072" s="1061"/>
      <c r="E4072" s="1061"/>
      <c r="F4072" s="1061"/>
      <c r="G4072" s="1061"/>
      <c r="H4072" s="1061"/>
      <c r="I4072" s="1061"/>
      <c r="J4072" s="1062"/>
      <c r="K4072" s="192"/>
      <c r="L4072" s="1038"/>
      <c r="M4072" s="1039"/>
      <c r="N4072" s="1038"/>
      <c r="O4072" s="1039"/>
      <c r="P4072" s="1034"/>
      <c r="Q4072" s="1036"/>
      <c r="R4072" s="408"/>
      <c r="S4072" s="408"/>
      <c r="T4072" s="408"/>
      <c r="U4072" s="1034"/>
      <c r="V4072" s="1036"/>
      <c r="W4072" s="1034"/>
      <c r="X4072" s="1035"/>
      <c r="Y4072" s="286"/>
      <c r="Z4072" s="286"/>
      <c r="AA4072" s="286"/>
      <c r="AB4072" s="286"/>
      <c r="AC4072" s="223"/>
      <c r="AD4072" s="223"/>
      <c r="AE4072" s="223"/>
      <c r="AF4072" s="223"/>
      <c r="AG4072" s="223"/>
      <c r="AH4072" s="223"/>
      <c r="AI4072" s="223"/>
      <c r="AJ4072" s="223"/>
      <c r="AK4072" s="1034"/>
      <c r="AL4072" s="1035"/>
      <c r="AM4072" s="1035"/>
      <c r="AN4072" s="788"/>
      <c r="AO4072" s="789"/>
      <c r="AP4072" s="3"/>
      <c r="AQ4072" s="222">
        <f t="shared" si="1883"/>
        <v>1</v>
      </c>
    </row>
    <row r="4073" spans="2:46" s="162" customFormat="1" ht="12" customHeight="1" x14ac:dyDescent="0.15">
      <c r="B4073" s="1058"/>
      <c r="C4073" s="1063"/>
      <c r="D4073" s="1061"/>
      <c r="E4073" s="1061"/>
      <c r="F4073" s="1061"/>
      <c r="G4073" s="1061"/>
      <c r="H4073" s="1061"/>
      <c r="I4073" s="1061"/>
      <c r="J4073" s="1062"/>
      <c r="K4073" s="1016" t="s">
        <v>216</v>
      </c>
      <c r="L4073" s="1016" t="s">
        <v>215</v>
      </c>
      <c r="M4073" s="1016"/>
      <c r="N4073" s="1016"/>
      <c r="O4073" s="1016"/>
      <c r="P4073" s="1016"/>
      <c r="Q4073" s="1016"/>
      <c r="R4073" s="1016"/>
      <c r="S4073" s="1016"/>
      <c r="T4073" s="1016"/>
      <c r="U4073" s="1016"/>
      <c r="V4073" s="1016"/>
      <c r="W4073" s="1016"/>
      <c r="X4073" s="1016"/>
      <c r="Y4073" s="1040" t="s">
        <v>466</v>
      </c>
      <c r="Z4073" s="1041"/>
      <c r="AA4073" s="1041"/>
      <c r="AB4073" s="1042"/>
      <c r="AC4073" s="224">
        <f t="shared" ref="AC4073:AJ4073" si="1884">SUM(AC4053:AC4072)</f>
        <v>0</v>
      </c>
      <c r="AD4073" s="224">
        <f t="shared" si="1884"/>
        <v>0</v>
      </c>
      <c r="AE4073" s="224">
        <f t="shared" si="1884"/>
        <v>0.04</v>
      </c>
      <c r="AF4073" s="224">
        <f t="shared" si="1884"/>
        <v>0</v>
      </c>
      <c r="AG4073" s="224">
        <f t="shared" si="1884"/>
        <v>0</v>
      </c>
      <c r="AH4073" s="224">
        <f t="shared" si="1884"/>
        <v>0</v>
      </c>
      <c r="AI4073" s="224">
        <f t="shared" si="1884"/>
        <v>0</v>
      </c>
      <c r="AJ4073" s="224">
        <f t="shared" si="1884"/>
        <v>0</v>
      </c>
      <c r="AK4073" s="1040" t="s">
        <v>214</v>
      </c>
      <c r="AL4073" s="1041"/>
      <c r="AM4073" s="1041"/>
      <c r="AN4073" s="788"/>
      <c r="AO4073" s="789"/>
      <c r="AP4073" s="3"/>
    </row>
    <row r="4074" spans="2:46" s="162" customFormat="1" ht="12" customHeight="1" x14ac:dyDescent="0.15">
      <c r="B4074" s="1058"/>
      <c r="C4074" s="1063"/>
      <c r="D4074" s="1061"/>
      <c r="E4074" s="1061"/>
      <c r="F4074" s="1061"/>
      <c r="G4074" s="1061"/>
      <c r="H4074" s="1061"/>
      <c r="I4074" s="1061"/>
      <c r="J4074" s="1062"/>
      <c r="K4074" s="1016"/>
      <c r="L4074" s="1016" t="s">
        <v>467</v>
      </c>
      <c r="M4074" s="1016"/>
      <c r="N4074" s="1016"/>
      <c r="O4074" s="1016" t="s">
        <v>213</v>
      </c>
      <c r="P4074" s="1016"/>
      <c r="Q4074" s="1016"/>
      <c r="R4074" s="1016"/>
      <c r="S4074" s="1016"/>
      <c r="T4074" s="1016"/>
      <c r="U4074" s="1016"/>
      <c r="V4074" s="1016"/>
      <c r="W4074" s="1016"/>
      <c r="X4074" s="1016"/>
      <c r="Y4074" s="193">
        <f>COUNTIF(Y4053:Y4072,"○")</f>
        <v>0</v>
      </c>
      <c r="Z4074" s="193">
        <f>COUNTIF(Z4053:Z4072,"○")</f>
        <v>0</v>
      </c>
      <c r="AA4074" s="193">
        <f>COUNTIF(AA4053:AA4072,"○")</f>
        <v>0</v>
      </c>
      <c r="AB4074" s="193">
        <f>COUNTIF(AB4053:AB4072,"○")</f>
        <v>0</v>
      </c>
      <c r="AC4074" s="193">
        <f t="shared" ref="AC4074:AJ4074" si="1885">COUNT(AC4053:AC4072)</f>
        <v>0</v>
      </c>
      <c r="AD4074" s="193">
        <f t="shared" si="1885"/>
        <v>0</v>
      </c>
      <c r="AE4074" s="193">
        <f t="shared" si="1885"/>
        <v>2</v>
      </c>
      <c r="AF4074" s="193">
        <f t="shared" si="1885"/>
        <v>0</v>
      </c>
      <c r="AG4074" s="193">
        <f t="shared" si="1885"/>
        <v>0</v>
      </c>
      <c r="AH4074" s="193">
        <f t="shared" si="1885"/>
        <v>0</v>
      </c>
      <c r="AI4074" s="193">
        <f t="shared" si="1885"/>
        <v>0</v>
      </c>
      <c r="AJ4074" s="193">
        <f t="shared" si="1885"/>
        <v>0</v>
      </c>
      <c r="AK4074" s="1043"/>
      <c r="AL4074" s="1044"/>
      <c r="AM4074" s="1044"/>
      <c r="AN4074" s="1044"/>
      <c r="AO4074" s="1045"/>
      <c r="AP4074" s="3"/>
    </row>
    <row r="4075" spans="2:46" ht="12" customHeight="1" x14ac:dyDescent="0.15">
      <c r="B4075" s="1058"/>
      <c r="C4075" s="1063"/>
      <c r="D4075" s="1061"/>
      <c r="E4075" s="1061"/>
      <c r="F4075" s="1061"/>
      <c r="G4075" s="1061"/>
      <c r="H4075" s="1061"/>
      <c r="I4075" s="1061"/>
      <c r="J4075" s="1062"/>
      <c r="K4075" s="1016"/>
      <c r="L4075" s="1016"/>
      <c r="M4075" s="1016"/>
      <c r="N4075" s="1016"/>
      <c r="O4075" s="1016" t="s">
        <v>468</v>
      </c>
      <c r="P4075" s="1016"/>
      <c r="Q4075" s="1016"/>
      <c r="R4075" s="1016"/>
      <c r="S4075" s="1016"/>
      <c r="T4075" s="1016"/>
      <c r="U4075" s="1016"/>
      <c r="V4075" s="1016"/>
      <c r="W4075" s="1016"/>
      <c r="X4075" s="1016"/>
      <c r="Y4075" s="1034" t="str">
        <f>IF(Y4074&gt;0,"Ⅳ",IF(Z4074&gt;0,"Ⅲ",IF(AA4074&gt;0,"Ⅱa",IF(AB4074&gt;0,"Ⅱb","Ⅰ"))))</f>
        <v>Ⅰ</v>
      </c>
      <c r="Z4075" s="1035"/>
      <c r="AA4075" s="1035"/>
      <c r="AB4075" s="1036"/>
      <c r="AC4075" s="1034" t="str">
        <f>IF(AC4074&gt;0,"Ⅳ",IF(AD4074&gt;0,"Ⅲ",IF(AE4074&gt;0,"Ⅱa",IF(AF4074&gt;0,"Ⅱb","Ⅰ"))))</f>
        <v>Ⅱa</v>
      </c>
      <c r="AD4075" s="1035"/>
      <c r="AE4075" s="1035"/>
      <c r="AF4075" s="1036"/>
      <c r="AG4075" s="1034" t="str">
        <f>IF(AG4074&gt;0,"Ⅳ",IF(AH4074&gt;0,"Ⅲ",IF(AI4074&gt;0,"Ⅱa",IF(AJ4074&gt;0,"Ⅱb","Ⅰ"))))</f>
        <v>Ⅰ</v>
      </c>
      <c r="AH4075" s="1035"/>
      <c r="AI4075" s="1035"/>
      <c r="AJ4075" s="1036"/>
      <c r="AK4075" s="1046"/>
      <c r="AL4075" s="1047"/>
      <c r="AM4075" s="1047"/>
      <c r="AN4075" s="1047"/>
      <c r="AO4075" s="1048"/>
      <c r="AP4075" s="3"/>
      <c r="AQ4075" s="282" t="s">
        <v>312</v>
      </c>
      <c r="AR4075" s="282" t="s">
        <v>313</v>
      </c>
      <c r="AS4075" s="699" t="s">
        <v>316</v>
      </c>
      <c r="AT4075" s="1026"/>
    </row>
    <row r="4076" spans="2:46" ht="12" customHeight="1" x14ac:dyDescent="0.15">
      <c r="B4076" s="1058"/>
      <c r="C4076" s="1063"/>
      <c r="D4076" s="1061"/>
      <c r="E4076" s="1061"/>
      <c r="F4076" s="1061"/>
      <c r="G4076" s="1061"/>
      <c r="H4076" s="1061"/>
      <c r="I4076" s="1061"/>
      <c r="J4076" s="1062"/>
      <c r="K4076" s="1016"/>
      <c r="L4076" s="1016" t="s">
        <v>469</v>
      </c>
      <c r="M4076" s="1016"/>
      <c r="N4076" s="1016"/>
      <c r="O4076" s="1016" t="s">
        <v>212</v>
      </c>
      <c r="P4076" s="1016"/>
      <c r="Q4076" s="1016"/>
      <c r="R4076" s="1016"/>
      <c r="S4076" s="1016"/>
      <c r="T4076" s="1016"/>
      <c r="U4076" s="1016"/>
      <c r="V4076" s="1016"/>
      <c r="W4076" s="1016"/>
      <c r="X4076" s="1016"/>
      <c r="Y4076" s="187" t="s">
        <v>32</v>
      </c>
      <c r="Z4076" s="187" t="s">
        <v>33</v>
      </c>
      <c r="AA4076" s="1027" t="s">
        <v>34</v>
      </c>
      <c r="AB4076" s="1027"/>
      <c r="AC4076" s="187" t="s">
        <v>32</v>
      </c>
      <c r="AD4076" s="187" t="s">
        <v>33</v>
      </c>
      <c r="AE4076" s="1027" t="s">
        <v>34</v>
      </c>
      <c r="AF4076" s="1027"/>
      <c r="AG4076" s="187" t="s">
        <v>32</v>
      </c>
      <c r="AH4076" s="187" t="s">
        <v>33</v>
      </c>
      <c r="AI4076" s="1027" t="s">
        <v>34</v>
      </c>
      <c r="AJ4076" s="1027"/>
      <c r="AK4076" s="1046"/>
      <c r="AL4076" s="1047"/>
      <c r="AM4076" s="1047"/>
      <c r="AN4076" s="1047"/>
      <c r="AO4076" s="1048"/>
      <c r="AP4076" s="3"/>
      <c r="AQ4076" s="1028">
        <f>+Y4074+Z4074</f>
        <v>0</v>
      </c>
      <c r="AR4076" s="1029"/>
      <c r="AS4076" s="1028">
        <f>+AA4074+AB4074</f>
        <v>0</v>
      </c>
      <c r="AT4076" s="1029"/>
    </row>
    <row r="4077" spans="2:46" ht="12" customHeight="1" x14ac:dyDescent="0.15">
      <c r="B4077" s="1058"/>
      <c r="C4077" s="1063"/>
      <c r="D4077" s="1061"/>
      <c r="E4077" s="1061"/>
      <c r="F4077" s="1061"/>
      <c r="G4077" s="1061"/>
      <c r="H4077" s="1061"/>
      <c r="I4077" s="1061"/>
      <c r="J4077" s="1062"/>
      <c r="K4077" s="1016"/>
      <c r="L4077" s="1016"/>
      <c r="M4077" s="1016"/>
      <c r="N4077" s="1016"/>
      <c r="O4077" s="1016" t="s">
        <v>470</v>
      </c>
      <c r="P4077" s="1016"/>
      <c r="Q4077" s="1016"/>
      <c r="R4077" s="1016"/>
      <c r="S4077" s="1016"/>
      <c r="T4077" s="1016"/>
      <c r="U4077" s="1016"/>
      <c r="V4077" s="1016"/>
      <c r="W4077" s="1016"/>
      <c r="X4077" s="1016"/>
      <c r="Y4077" s="193" t="str">
        <f>IF(Y4074=0,"",1)</f>
        <v/>
      </c>
      <c r="Z4077" s="193" t="str">
        <f>IF(Z4074=0,"",1)</f>
        <v/>
      </c>
      <c r="AA4077" s="1030" t="str">
        <f>IF(AQ4076=1,"",IF(AS4076&gt;0,1,""))</f>
        <v/>
      </c>
      <c r="AB4077" s="1031"/>
      <c r="AC4077" s="193">
        <f>+AC4074</f>
        <v>0</v>
      </c>
      <c r="AD4077" s="193">
        <f>AD4074</f>
        <v>0</v>
      </c>
      <c r="AE4077" s="1030">
        <f>AE4074+AF4074</f>
        <v>2</v>
      </c>
      <c r="AF4077" s="1031"/>
      <c r="AG4077" s="193">
        <f>AG4074</f>
        <v>0</v>
      </c>
      <c r="AH4077" s="193">
        <f>AH4074</f>
        <v>0</v>
      </c>
      <c r="AI4077" s="1030">
        <f>AI4074+AJ4074</f>
        <v>0</v>
      </c>
      <c r="AJ4077" s="1031"/>
      <c r="AK4077" s="1046"/>
      <c r="AL4077" s="1047"/>
      <c r="AM4077" s="1047"/>
      <c r="AN4077" s="1047"/>
      <c r="AO4077" s="1048"/>
      <c r="AP4077" s="3"/>
      <c r="AQ4077" s="197">
        <f>+Y4074+AC4077+AG4077</f>
        <v>0</v>
      </c>
      <c r="AR4077" s="197">
        <f>+Z4074+AD4077+AH4077</f>
        <v>0</v>
      </c>
      <c r="AS4077" s="1032">
        <f>+AS4076+AE4077+AI4077</f>
        <v>2</v>
      </c>
      <c r="AT4077" s="1033"/>
    </row>
    <row r="4078" spans="2:46" ht="12" customHeight="1" x14ac:dyDescent="0.15">
      <c r="B4078" s="1058"/>
      <c r="C4078" s="1063"/>
      <c r="D4078" s="1061"/>
      <c r="E4078" s="1061"/>
      <c r="F4078" s="1061"/>
      <c r="G4078" s="1061"/>
      <c r="H4078" s="1061"/>
      <c r="I4078" s="1061"/>
      <c r="J4078" s="1062"/>
      <c r="K4078" s="1016"/>
      <c r="L4078" s="1016"/>
      <c r="M4078" s="1016"/>
      <c r="N4078" s="1016"/>
      <c r="O4078" s="1016" t="s">
        <v>471</v>
      </c>
      <c r="P4078" s="1016"/>
      <c r="Q4078" s="1016"/>
      <c r="R4078" s="1016"/>
      <c r="S4078" s="1016"/>
      <c r="T4078" s="1016"/>
      <c r="U4078" s="1016"/>
      <c r="V4078" s="1016"/>
      <c r="W4078" s="1016"/>
      <c r="X4078" s="1016"/>
      <c r="Y4078" s="1034" t="s">
        <v>875</v>
      </c>
      <c r="Z4078" s="1035"/>
      <c r="AA4078" s="1035"/>
      <c r="AB4078" s="1036"/>
      <c r="AC4078" s="1034" t="str">
        <f>IF(AC4077&gt;0,"Ⅳ",IF(AD4077&gt;0,"Ⅲ",IF(AE4077&gt;0,"Ⅱ","Ⅰ")))</f>
        <v>Ⅱ</v>
      </c>
      <c r="AD4078" s="1035"/>
      <c r="AE4078" s="1035"/>
      <c r="AF4078" s="1036"/>
      <c r="AG4078" s="1034" t="str">
        <f>IF(AG4077&gt;0,"Ⅳ",IF(AH4077&gt;0,"Ⅲ",IF(AI4077&gt;0,"Ⅱ","Ⅰ")))</f>
        <v>Ⅰ</v>
      </c>
      <c r="AH4078" s="1035"/>
      <c r="AI4078" s="1035"/>
      <c r="AJ4078" s="1036"/>
      <c r="AK4078" s="1046"/>
      <c r="AL4078" s="1047"/>
      <c r="AM4078" s="1047"/>
      <c r="AN4078" s="1047"/>
      <c r="AO4078" s="1048"/>
      <c r="AP4078" s="3"/>
      <c r="AQ4078" s="1037" t="str">
        <f>IF(AQ4077&gt;0,"Ⅳ",IF(AR4077&gt;0,"Ⅲ",IF(AS4077&gt;0,"Ⅱ","Ⅰ")))</f>
        <v>Ⅱ</v>
      </c>
      <c r="AR4078" s="1037"/>
      <c r="AS4078" s="1037"/>
      <c r="AT4078" s="1037"/>
    </row>
    <row r="4079" spans="2:46" ht="12" customHeight="1" x14ac:dyDescent="0.15">
      <c r="B4079" s="1058"/>
      <c r="C4079" s="1063"/>
      <c r="D4079" s="1061"/>
      <c r="E4079" s="1061"/>
      <c r="F4079" s="1061"/>
      <c r="G4079" s="1061"/>
      <c r="H4079" s="1061"/>
      <c r="I4079" s="1061"/>
      <c r="J4079" s="1062"/>
      <c r="K4079" s="1016"/>
      <c r="L4079" s="1016"/>
      <c r="M4079" s="1016"/>
      <c r="N4079" s="1016"/>
      <c r="O4079" s="1016" t="s">
        <v>472</v>
      </c>
      <c r="P4079" s="1016"/>
      <c r="Q4079" s="1016"/>
      <c r="R4079" s="1016"/>
      <c r="S4079" s="1016"/>
      <c r="T4079" s="1016"/>
      <c r="U4079" s="1016"/>
      <c r="V4079" s="1016"/>
      <c r="W4079" s="1016"/>
      <c r="X4079" s="1016"/>
      <c r="Y4079" s="1034" t="str">
        <f>IF(COUNTIF(Y4078:AJ4078,"Ⅳ")&gt;0,"Ⅳ",IF(COUNTIF(Y4078:AJ4078,"Ⅲ")&gt;0,"Ⅲ",IF(COUNTIF(Y4078:AJ4078,"Ⅱ")&gt;0,"Ⅱ","Ⅰ")))</f>
        <v>Ⅱ</v>
      </c>
      <c r="Z4079" s="1035"/>
      <c r="AA4079" s="1035"/>
      <c r="AB4079" s="1035"/>
      <c r="AC4079" s="1035"/>
      <c r="AD4079" s="1035"/>
      <c r="AE4079" s="1035"/>
      <c r="AF4079" s="1035"/>
      <c r="AG4079" s="1035"/>
      <c r="AH4079" s="1035"/>
      <c r="AI4079" s="1035"/>
      <c r="AJ4079" s="1036"/>
      <c r="AK4079" s="1049"/>
      <c r="AL4079" s="1050"/>
      <c r="AM4079" s="1050"/>
      <c r="AN4079" s="1050"/>
      <c r="AO4079" s="1051"/>
      <c r="AP4079" s="3"/>
    </row>
    <row r="4080" spans="2:46" ht="14.25" customHeight="1" x14ac:dyDescent="0.15">
      <c r="B4080" s="1058"/>
      <c r="C4080" s="1063"/>
      <c r="D4080" s="1061"/>
      <c r="E4080" s="1061"/>
      <c r="F4080" s="1061"/>
      <c r="G4080" s="1061"/>
      <c r="H4080" s="1061"/>
      <c r="I4080" s="1061"/>
      <c r="J4080" s="1062"/>
      <c r="K4080" s="1016" t="s">
        <v>169</v>
      </c>
      <c r="L4080" s="1017"/>
      <c r="M4080" s="1017"/>
      <c r="N4080" s="1017"/>
      <c r="O4080" s="1017"/>
      <c r="P4080" s="1017"/>
      <c r="Q4080" s="1017"/>
      <c r="R4080" s="1017"/>
      <c r="S4080" s="1017"/>
      <c r="T4080" s="1017"/>
      <c r="U4080" s="1017"/>
      <c r="V4080" s="1017"/>
      <c r="W4080" s="1017"/>
      <c r="X4080" s="1017"/>
      <c r="Y4080" s="1017"/>
      <c r="Z4080" s="1017"/>
      <c r="AA4080" s="1017"/>
      <c r="AB4080" s="1017"/>
      <c r="AC4080" s="1017"/>
      <c r="AD4080" s="1017"/>
      <c r="AE4080" s="1017"/>
      <c r="AF4080" s="1017"/>
      <c r="AG4080" s="1017"/>
      <c r="AH4080" s="1017"/>
      <c r="AI4080" s="1017"/>
      <c r="AJ4080" s="1017"/>
      <c r="AK4080" s="1017"/>
      <c r="AL4080" s="1017"/>
      <c r="AM4080" s="1017"/>
      <c r="AN4080" s="1017"/>
      <c r="AO4080" s="1017"/>
      <c r="AP4080" s="3"/>
    </row>
    <row r="4081" spans="2:86" ht="14.25" customHeight="1" x14ac:dyDescent="0.15">
      <c r="B4081" s="1058"/>
      <c r="C4081" s="1063"/>
      <c r="D4081" s="1061"/>
      <c r="E4081" s="1061"/>
      <c r="F4081" s="1061"/>
      <c r="G4081" s="1061"/>
      <c r="H4081" s="1061"/>
      <c r="I4081" s="1061"/>
      <c r="J4081" s="1062"/>
      <c r="K4081" s="1016"/>
      <c r="L4081" s="1017"/>
      <c r="M4081" s="1017"/>
      <c r="N4081" s="1017"/>
      <c r="O4081" s="1017"/>
      <c r="P4081" s="1017"/>
      <c r="Q4081" s="1017"/>
      <c r="R4081" s="1017"/>
      <c r="S4081" s="1017"/>
      <c r="T4081" s="1017"/>
      <c r="U4081" s="1017"/>
      <c r="V4081" s="1017"/>
      <c r="W4081" s="1017"/>
      <c r="X4081" s="1017"/>
      <c r="Y4081" s="1017"/>
      <c r="Z4081" s="1017"/>
      <c r="AA4081" s="1017"/>
      <c r="AB4081" s="1017"/>
      <c r="AC4081" s="1017"/>
      <c r="AD4081" s="1017"/>
      <c r="AE4081" s="1017"/>
      <c r="AF4081" s="1017"/>
      <c r="AG4081" s="1017"/>
      <c r="AH4081" s="1017"/>
      <c r="AI4081" s="1017"/>
      <c r="AJ4081" s="1017"/>
      <c r="AK4081" s="1017"/>
      <c r="AL4081" s="1017"/>
      <c r="AM4081" s="1017"/>
      <c r="AN4081" s="1017"/>
      <c r="AO4081" s="1017"/>
      <c r="AP4081" s="3"/>
    </row>
    <row r="4082" spans="2:86" ht="12" customHeight="1" x14ac:dyDescent="0.15">
      <c r="B4082" s="1058"/>
      <c r="C4082" s="1063"/>
      <c r="D4082" s="1061"/>
      <c r="E4082" s="1061"/>
      <c r="F4082" s="1061"/>
      <c r="G4082" s="1061"/>
      <c r="H4082" s="1061"/>
      <c r="I4082" s="1061"/>
      <c r="J4082" s="1062"/>
      <c r="K4082" s="1018" t="s">
        <v>473</v>
      </c>
      <c r="L4082" s="1018"/>
      <c r="M4082" s="1018"/>
      <c r="N4082" s="1018"/>
      <c r="O4082" s="1018"/>
      <c r="P4082" s="1018"/>
      <c r="Q4082" s="1018"/>
      <c r="R4082" s="1018"/>
      <c r="S4082" s="1018"/>
      <c r="T4082" s="1018"/>
      <c r="U4082" s="1018"/>
      <c r="V4082" s="1018"/>
      <c r="W4082" s="1018"/>
      <c r="X4082" s="1018"/>
      <c r="Y4082" s="1018"/>
      <c r="Z4082" s="1018"/>
      <c r="AA4082" s="1018"/>
      <c r="AB4082" s="1018"/>
      <c r="AC4082" s="1018"/>
      <c r="AD4082" s="1018"/>
      <c r="AE4082" s="1018"/>
      <c r="AF4082" s="1018"/>
      <c r="AG4082" s="1018"/>
      <c r="AH4082" s="1018"/>
      <c r="AI4082" s="1018"/>
      <c r="AJ4082" s="1018"/>
      <c r="AK4082" s="1018"/>
      <c r="AL4082" s="1018"/>
      <c r="AM4082" s="1018"/>
      <c r="AN4082" s="1018"/>
      <c r="AO4082" s="1018"/>
      <c r="AP4082" s="3"/>
    </row>
    <row r="4083" spans="2:86" ht="12" customHeight="1" x14ac:dyDescent="0.15">
      <c r="B4083" s="1058"/>
      <c r="C4083" s="1063"/>
      <c r="D4083" s="1061"/>
      <c r="E4083" s="1061"/>
      <c r="F4083" s="1061"/>
      <c r="G4083" s="1061"/>
      <c r="H4083" s="1061"/>
      <c r="I4083" s="1061"/>
      <c r="J4083" s="1062"/>
      <c r="K4083" s="1019" t="s">
        <v>523</v>
      </c>
      <c r="L4083" s="1019"/>
      <c r="M4083" s="1019"/>
      <c r="N4083" s="1019"/>
      <c r="O4083" s="1019"/>
      <c r="P4083" s="1019"/>
      <c r="Q4083" s="1019"/>
      <c r="R4083" s="1019"/>
      <c r="S4083" s="1019"/>
      <c r="T4083" s="1019"/>
      <c r="U4083" s="1019"/>
      <c r="V4083" s="1019"/>
      <c r="W4083" s="1019"/>
      <c r="X4083" s="1019"/>
      <c r="Y4083" s="1019"/>
      <c r="Z4083" s="1019"/>
      <c r="AA4083" s="1019"/>
      <c r="AB4083" s="1019"/>
      <c r="AC4083" s="1019"/>
      <c r="AD4083" s="1019"/>
      <c r="AE4083" s="1019"/>
      <c r="AF4083" s="1019"/>
      <c r="AG4083" s="1019"/>
      <c r="AH4083" s="1019"/>
      <c r="AI4083" s="1019"/>
      <c r="AJ4083" s="1019"/>
      <c r="AK4083" s="1019"/>
      <c r="AL4083" s="1019"/>
      <c r="AM4083" s="1019"/>
      <c r="AN4083" s="1019"/>
      <c r="AO4083" s="1019"/>
      <c r="AP4083" s="3"/>
    </row>
    <row r="4084" spans="2:86" ht="12" customHeight="1" x14ac:dyDescent="0.15">
      <c r="B4084" s="1058"/>
      <c r="C4084" s="1063"/>
      <c r="D4084" s="1061"/>
      <c r="E4084" s="1061"/>
      <c r="F4084" s="1061"/>
      <c r="G4084" s="1061"/>
      <c r="H4084" s="1061"/>
      <c r="I4084" s="1061"/>
      <c r="J4084" s="1062"/>
      <c r="K4084" s="194" t="s">
        <v>474</v>
      </c>
      <c r="L4084" s="195"/>
      <c r="M4084" s="195"/>
      <c r="N4084" s="195"/>
      <c r="O4084" s="195"/>
      <c r="P4084" s="195"/>
      <c r="Q4084" s="195"/>
      <c r="R4084" s="195"/>
      <c r="S4084" s="195"/>
      <c r="T4084" s="195"/>
      <c r="U4084" s="195"/>
      <c r="V4084" s="195"/>
      <c r="W4084" s="195"/>
      <c r="X4084" s="195"/>
      <c r="Y4084" s="195"/>
      <c r="Z4084" s="195"/>
      <c r="AA4084" s="195"/>
      <c r="AB4084" s="195"/>
      <c r="AC4084" s="195"/>
      <c r="AD4084" s="195"/>
      <c r="AE4084" s="195"/>
      <c r="AF4084" s="195"/>
      <c r="AG4084" s="195"/>
      <c r="AH4084" s="195"/>
      <c r="AI4084" s="195"/>
      <c r="AJ4084" s="195"/>
      <c r="AK4084" s="195"/>
      <c r="AL4084" s="195"/>
      <c r="AM4084" s="195"/>
      <c r="AN4084" s="195"/>
      <c r="AO4084" s="196"/>
      <c r="AP4084" s="3"/>
    </row>
    <row r="4085" spans="2:86" ht="12" customHeight="1" x14ac:dyDescent="0.15">
      <c r="B4085" s="1058"/>
      <c r="C4085" s="1063"/>
      <c r="D4085" s="1061"/>
      <c r="E4085" s="1061"/>
      <c r="F4085" s="1061"/>
      <c r="G4085" s="1061"/>
      <c r="H4085" s="1061"/>
      <c r="I4085" s="1061"/>
      <c r="J4085" s="1062"/>
      <c r="K4085" s="194" t="s">
        <v>475</v>
      </c>
      <c r="L4085" s="195"/>
      <c r="M4085" s="195"/>
      <c r="N4085" s="195"/>
      <c r="O4085" s="195"/>
      <c r="P4085" s="195"/>
      <c r="Q4085" s="195"/>
      <c r="R4085" s="195"/>
      <c r="S4085" s="195"/>
      <c r="T4085" s="195"/>
      <c r="U4085" s="195"/>
      <c r="V4085" s="195"/>
      <c r="W4085" s="195"/>
      <c r="X4085" s="195"/>
      <c r="Y4085" s="195"/>
      <c r="Z4085" s="195"/>
      <c r="AA4085" s="195"/>
      <c r="AB4085" s="195"/>
      <c r="AC4085" s="195"/>
      <c r="AD4085" s="195"/>
      <c r="AE4085" s="195"/>
      <c r="AF4085" s="195"/>
      <c r="AG4085" s="195"/>
      <c r="AH4085" s="195"/>
      <c r="AI4085" s="195"/>
      <c r="AJ4085" s="195"/>
      <c r="AK4085" s="195"/>
      <c r="AL4085" s="195"/>
      <c r="AM4085" s="195"/>
      <c r="AN4085" s="195"/>
      <c r="AO4085" s="196"/>
      <c r="AP4085" s="3"/>
    </row>
    <row r="4086" spans="2:86" ht="12" customHeight="1" x14ac:dyDescent="0.15">
      <c r="B4086" s="1058"/>
      <c r="C4086" s="1063"/>
      <c r="D4086" s="1061"/>
      <c r="E4086" s="1061"/>
      <c r="F4086" s="1061"/>
      <c r="G4086" s="1061"/>
      <c r="H4086" s="1061"/>
      <c r="I4086" s="1061"/>
      <c r="J4086" s="1062"/>
      <c r="K4086" s="1020" t="s">
        <v>476</v>
      </c>
      <c r="L4086" s="1021"/>
      <c r="M4086" s="1021"/>
      <c r="N4086" s="1021"/>
      <c r="O4086" s="1021"/>
      <c r="P4086" s="1021"/>
      <c r="Q4086" s="1021"/>
      <c r="R4086" s="1021"/>
      <c r="S4086" s="1021"/>
      <c r="T4086" s="1021"/>
      <c r="U4086" s="1021"/>
      <c r="V4086" s="1021"/>
      <c r="W4086" s="1021"/>
      <c r="X4086" s="1021"/>
      <c r="Y4086" s="1021"/>
      <c r="Z4086" s="1021"/>
      <c r="AA4086" s="1021"/>
      <c r="AB4086" s="1021"/>
      <c r="AC4086" s="1021"/>
      <c r="AD4086" s="1021"/>
      <c r="AE4086" s="1021"/>
      <c r="AF4086" s="1021"/>
      <c r="AG4086" s="1021"/>
      <c r="AH4086" s="1021"/>
      <c r="AI4086" s="1021"/>
      <c r="AJ4086" s="1021"/>
      <c r="AK4086" s="1021"/>
      <c r="AL4086" s="1021"/>
      <c r="AM4086" s="1021"/>
      <c r="AN4086" s="1021"/>
      <c r="AO4086" s="1022"/>
      <c r="AP4086" s="3"/>
    </row>
    <row r="4087" spans="2:86" ht="12" customHeight="1" x14ac:dyDescent="0.15">
      <c r="B4087" s="591"/>
      <c r="C4087" s="1064"/>
      <c r="D4087" s="1065"/>
      <c r="E4087" s="1065"/>
      <c r="F4087" s="1065"/>
      <c r="G4087" s="1065"/>
      <c r="H4087" s="1065"/>
      <c r="I4087" s="1065"/>
      <c r="J4087" s="1066"/>
      <c r="K4087" s="1023"/>
      <c r="L4087" s="1024"/>
      <c r="M4087" s="1024"/>
      <c r="N4087" s="1024"/>
      <c r="O4087" s="1024"/>
      <c r="P4087" s="1024"/>
      <c r="Q4087" s="1024"/>
      <c r="R4087" s="1024"/>
      <c r="S4087" s="1024"/>
      <c r="T4087" s="1024"/>
      <c r="U4087" s="1024"/>
      <c r="V4087" s="1024"/>
      <c r="W4087" s="1024"/>
      <c r="X4087" s="1024"/>
      <c r="Y4087" s="1024"/>
      <c r="Z4087" s="1024"/>
      <c r="AA4087" s="1024"/>
      <c r="AB4087" s="1024"/>
      <c r="AC4087" s="1024"/>
      <c r="AD4087" s="1024"/>
      <c r="AE4087" s="1024"/>
      <c r="AF4087" s="1024"/>
      <c r="AG4087" s="1024"/>
      <c r="AH4087" s="1024"/>
      <c r="AI4087" s="1024"/>
      <c r="AJ4087" s="1024"/>
      <c r="AK4087" s="1024"/>
      <c r="AL4087" s="1024"/>
      <c r="AM4087" s="1024"/>
      <c r="AN4087" s="1024"/>
      <c r="AO4087" s="1025"/>
      <c r="AP4087" s="3"/>
    </row>
    <row r="4088" spans="2:86" s="9" customFormat="1" ht="12" customHeight="1" x14ac:dyDescent="0.15">
      <c r="B4088" s="3" t="s">
        <v>527</v>
      </c>
      <c r="AQ4088" s="162"/>
      <c r="AR4088" s="162"/>
      <c r="AS4088" s="162"/>
      <c r="AT4088" s="162"/>
      <c r="AU4088" s="162"/>
      <c r="AV4088" s="162"/>
      <c r="AW4088" s="162"/>
      <c r="AX4088" s="162"/>
      <c r="AY4088" s="162"/>
      <c r="AZ4088" s="162"/>
      <c r="BA4088" s="162"/>
      <c r="BB4088" s="162"/>
      <c r="BC4088" s="162"/>
      <c r="BD4088" s="162"/>
      <c r="BE4088" s="162"/>
      <c r="BF4088" s="162"/>
      <c r="BG4088" s="162"/>
      <c r="BH4088" s="162"/>
      <c r="BI4088" s="162"/>
      <c r="BJ4088" s="162"/>
      <c r="BK4088" s="162"/>
      <c r="BL4088" s="162"/>
      <c r="BM4088" s="162"/>
      <c r="BN4088" s="162"/>
      <c r="BO4088" s="162"/>
      <c r="BP4088" s="162"/>
      <c r="BQ4088" s="162"/>
      <c r="BR4088" s="162"/>
      <c r="BS4088" s="162"/>
      <c r="BT4088" s="162"/>
      <c r="BU4088" s="162"/>
      <c r="BV4088" s="162"/>
      <c r="BW4088" s="162"/>
      <c r="BX4088" s="162"/>
      <c r="BY4088" s="162"/>
      <c r="BZ4088" s="162"/>
      <c r="CA4088" s="162"/>
      <c r="CB4088" s="162"/>
      <c r="CC4088" s="162"/>
      <c r="CD4088" s="162"/>
      <c r="CE4088" s="162"/>
      <c r="CF4088" s="162"/>
      <c r="CG4088" s="162"/>
      <c r="CH4088" s="162"/>
    </row>
    <row r="4089" spans="2:86" ht="12" customHeight="1" thickBot="1" x14ac:dyDescent="0.2">
      <c r="B4089" s="3" t="s">
        <v>524</v>
      </c>
    </row>
    <row r="4090" spans="2:86" ht="12" customHeight="1" x14ac:dyDescent="0.15">
      <c r="B4090" s="3" t="s">
        <v>525</v>
      </c>
      <c r="AU4090" s="1000" t="s">
        <v>305</v>
      </c>
      <c r="AV4090" s="1001" t="s">
        <v>298</v>
      </c>
      <c r="AW4090" s="1003" t="s">
        <v>299</v>
      </c>
      <c r="AX4090" s="1005" t="s">
        <v>306</v>
      </c>
      <c r="AY4090" s="1006"/>
      <c r="AZ4090" s="1006"/>
      <c r="BA4090" s="1006"/>
      <c r="BB4090" s="1006"/>
      <c r="BC4090" s="1006"/>
      <c r="BD4090" s="1006"/>
      <c r="BE4090" s="1006"/>
      <c r="BF4090" s="1006"/>
      <c r="BG4090" s="1006"/>
      <c r="BH4090" s="1006"/>
      <c r="BI4090" s="1006"/>
      <c r="BJ4090" s="1006"/>
      <c r="BK4090" s="1006"/>
      <c r="BL4090" s="1006"/>
      <c r="BM4090" s="1006"/>
      <c r="BN4090" s="1006"/>
      <c r="BO4090" s="1006"/>
      <c r="BP4090" s="1006"/>
      <c r="BQ4090" s="1006"/>
      <c r="BR4090" s="1007"/>
      <c r="BS4090" s="807" t="s">
        <v>300</v>
      </c>
      <c r="BT4090" s="1008"/>
      <c r="BU4090" s="1008"/>
      <c r="BV4090" s="1008"/>
      <c r="BW4090" s="1009" t="s">
        <v>307</v>
      </c>
      <c r="BX4090" s="1010"/>
      <c r="BY4090" s="1010"/>
      <c r="BZ4090" s="1010"/>
      <c r="CA4090" s="1010"/>
      <c r="CB4090" s="1010"/>
      <c r="CC4090" s="1010"/>
      <c r="CD4090" s="1010"/>
      <c r="CE4090" s="1010"/>
      <c r="CF4090" s="1010"/>
      <c r="CG4090" s="1010"/>
      <c r="CH4090" s="1011"/>
    </row>
    <row r="4091" spans="2:86" ht="12" customHeight="1" x14ac:dyDescent="0.15">
      <c r="B4091" s="3" t="s">
        <v>477</v>
      </c>
      <c r="AU4091" s="1000"/>
      <c r="AV4091" s="1002"/>
      <c r="AW4091" s="1004"/>
      <c r="AX4091" s="1012" t="s">
        <v>308</v>
      </c>
      <c r="AY4091" s="686"/>
      <c r="AZ4091" s="686"/>
      <c r="BA4091" s="686"/>
      <c r="BB4091" s="686"/>
      <c r="BC4091" s="686"/>
      <c r="BD4091" s="686"/>
      <c r="BE4091" s="686"/>
      <c r="BF4091" s="686"/>
      <c r="BG4091" s="686"/>
      <c r="BH4091" s="686"/>
      <c r="BI4091" s="686"/>
      <c r="BJ4091" s="686" t="s">
        <v>309</v>
      </c>
      <c r="BK4091" s="686"/>
      <c r="BL4091" s="686"/>
      <c r="BM4091" s="686"/>
      <c r="BN4091" s="686"/>
      <c r="BO4091" s="686"/>
      <c r="BP4091" s="686"/>
      <c r="BQ4091" s="686"/>
      <c r="BR4091" s="1013"/>
      <c r="BS4091" s="1008"/>
      <c r="BT4091" s="1008"/>
      <c r="BU4091" s="1008"/>
      <c r="BV4091" s="1008"/>
      <c r="BW4091" s="1014" t="s">
        <v>302</v>
      </c>
      <c r="BX4091" s="699"/>
      <c r="BY4091" s="699"/>
      <c r="BZ4091" s="699"/>
      <c r="CA4091" s="686" t="s">
        <v>310</v>
      </c>
      <c r="CB4091" s="686"/>
      <c r="CC4091" s="686"/>
      <c r="CD4091" s="686"/>
      <c r="CE4091" s="686"/>
      <c r="CF4091" s="686"/>
      <c r="CG4091" s="686"/>
      <c r="CH4091" s="1013"/>
    </row>
    <row r="4092" spans="2:86" ht="12" customHeight="1" x14ac:dyDescent="0.15">
      <c r="B4092" s="3" t="s">
        <v>526</v>
      </c>
      <c r="AU4092" s="1000"/>
      <c r="AV4092" s="1002"/>
      <c r="AW4092" s="1004"/>
      <c r="AX4092" s="1012" t="s">
        <v>26</v>
      </c>
      <c r="AY4092" s="686"/>
      <c r="AZ4092" s="686"/>
      <c r="BA4092" s="686"/>
      <c r="BB4092" s="686" t="s">
        <v>22</v>
      </c>
      <c r="BC4092" s="686"/>
      <c r="BD4092" s="686"/>
      <c r="BE4092" s="686"/>
      <c r="BF4092" s="686" t="s">
        <v>24</v>
      </c>
      <c r="BG4092" s="686"/>
      <c r="BH4092" s="686"/>
      <c r="BI4092" s="686"/>
      <c r="BJ4092" s="699" t="s">
        <v>26</v>
      </c>
      <c r="BK4092" s="699"/>
      <c r="BL4092" s="699"/>
      <c r="BM4092" s="699" t="s">
        <v>22</v>
      </c>
      <c r="BN4092" s="699"/>
      <c r="BO4092" s="699"/>
      <c r="BP4092" s="699" t="s">
        <v>24</v>
      </c>
      <c r="BQ4092" s="699"/>
      <c r="BR4092" s="1015"/>
      <c r="BS4092" s="807" t="s">
        <v>26</v>
      </c>
      <c r="BT4092" s="807" t="s">
        <v>22</v>
      </c>
      <c r="BU4092" s="807" t="s">
        <v>24</v>
      </c>
      <c r="BV4092" s="807" t="s">
        <v>303</v>
      </c>
      <c r="BW4092" s="1012" t="s">
        <v>311</v>
      </c>
      <c r="BX4092" s="686"/>
      <c r="BY4092" s="686"/>
      <c r="BZ4092" s="686"/>
      <c r="CA4092" s="686" t="s">
        <v>22</v>
      </c>
      <c r="CB4092" s="686"/>
      <c r="CC4092" s="686"/>
      <c r="CD4092" s="686"/>
      <c r="CE4092" s="686" t="s">
        <v>24</v>
      </c>
      <c r="CF4092" s="686"/>
      <c r="CG4092" s="686"/>
      <c r="CH4092" s="1013"/>
    </row>
    <row r="4093" spans="2:86" ht="12" customHeight="1" x14ac:dyDescent="0.15">
      <c r="B4093" s="3" t="s">
        <v>478</v>
      </c>
      <c r="AU4093" s="1000"/>
      <c r="AV4093" s="1002"/>
      <c r="AW4093" s="1004"/>
      <c r="AX4093" s="156" t="s">
        <v>862</v>
      </c>
      <c r="AY4093" s="157" t="s">
        <v>863</v>
      </c>
      <c r="AZ4093" s="157" t="s">
        <v>864</v>
      </c>
      <c r="BA4093" s="158" t="s">
        <v>865</v>
      </c>
      <c r="BB4093" s="159" t="s">
        <v>866</v>
      </c>
      <c r="BC4093" s="157" t="s">
        <v>863</v>
      </c>
      <c r="BD4093" s="157" t="s">
        <v>867</v>
      </c>
      <c r="BE4093" s="158" t="s">
        <v>865</v>
      </c>
      <c r="BF4093" s="159" t="s">
        <v>866</v>
      </c>
      <c r="BG4093" s="157" t="s">
        <v>863</v>
      </c>
      <c r="BH4093" s="157" t="s">
        <v>864</v>
      </c>
      <c r="BI4093" s="158" t="s">
        <v>865</v>
      </c>
      <c r="BJ4093" s="159" t="s">
        <v>866</v>
      </c>
      <c r="BK4093" s="157" t="s">
        <v>868</v>
      </c>
      <c r="BL4093" s="158" t="s">
        <v>869</v>
      </c>
      <c r="BM4093" s="159" t="s">
        <v>870</v>
      </c>
      <c r="BN4093" s="157" t="s">
        <v>863</v>
      </c>
      <c r="BO4093" s="158" t="s">
        <v>871</v>
      </c>
      <c r="BP4093" s="159" t="s">
        <v>870</v>
      </c>
      <c r="BQ4093" s="157" t="s">
        <v>868</v>
      </c>
      <c r="BR4093" s="160" t="s">
        <v>872</v>
      </c>
      <c r="BS4093" s="1008"/>
      <c r="BT4093" s="1008"/>
      <c r="BU4093" s="1008"/>
      <c r="BV4093" s="1008"/>
      <c r="BW4093" s="156" t="s">
        <v>866</v>
      </c>
      <c r="BX4093" s="157" t="s">
        <v>863</v>
      </c>
      <c r="BY4093" s="157" t="s">
        <v>864</v>
      </c>
      <c r="BZ4093" s="158" t="s">
        <v>865</v>
      </c>
      <c r="CA4093" s="159" t="s">
        <v>866</v>
      </c>
      <c r="CB4093" s="157" t="s">
        <v>873</v>
      </c>
      <c r="CC4093" s="157" t="s">
        <v>864</v>
      </c>
      <c r="CD4093" s="158" t="s">
        <v>865</v>
      </c>
      <c r="CE4093" s="159" t="s">
        <v>866</v>
      </c>
      <c r="CF4093" s="157" t="s">
        <v>863</v>
      </c>
      <c r="CG4093" s="157" t="s">
        <v>864</v>
      </c>
      <c r="CH4093" s="160" t="s">
        <v>874</v>
      </c>
    </row>
    <row r="4094" spans="2:86" x14ac:dyDescent="0.15">
      <c r="B4094" s="3" t="s">
        <v>539</v>
      </c>
      <c r="AU4094" s="1000"/>
      <c r="AV4094" s="188" t="str">
        <f>N4096</f>
        <v>S087</v>
      </c>
      <c r="AW4094" s="300">
        <f>R4096</f>
        <v>10.6</v>
      </c>
      <c r="AX4094" s="197">
        <f>+Y4121</f>
        <v>0</v>
      </c>
      <c r="AY4094" s="197">
        <f>+Z4121</f>
        <v>0</v>
      </c>
      <c r="AZ4094" s="197">
        <f>+AA4121</f>
        <v>0</v>
      </c>
      <c r="BA4094" s="197">
        <f t="shared" ref="BA4094" si="1886">+AB4121</f>
        <v>0</v>
      </c>
      <c r="BB4094" s="197">
        <f>+AC4121</f>
        <v>0</v>
      </c>
      <c r="BC4094" s="197">
        <f t="shared" ref="BC4094" si="1887">+AD4121</f>
        <v>0</v>
      </c>
      <c r="BD4094" s="197">
        <f t="shared" ref="BD4094" si="1888">+AE4121</f>
        <v>0</v>
      </c>
      <c r="BE4094" s="197">
        <f t="shared" ref="BE4094" si="1889">+AF4121</f>
        <v>0</v>
      </c>
      <c r="BF4094" s="197">
        <f t="shared" ref="BF4094" si="1890">+AG4121</f>
        <v>0</v>
      </c>
      <c r="BG4094" s="197">
        <f t="shared" ref="BG4094" si="1891">+AH4121</f>
        <v>0</v>
      </c>
      <c r="BH4094" s="197">
        <f t="shared" ref="BH4094" si="1892">+AI4121</f>
        <v>0</v>
      </c>
      <c r="BI4094" s="197">
        <f t="shared" ref="BI4094" si="1893">+AJ4121</f>
        <v>0</v>
      </c>
      <c r="BJ4094" s="197" t="str">
        <f>+Y4124</f>
        <v/>
      </c>
      <c r="BK4094" s="197" t="str">
        <f t="shared" ref="BK4094" si="1894">+Z4124</f>
        <v/>
      </c>
      <c r="BL4094" s="197" t="str">
        <f>+AA4124</f>
        <v/>
      </c>
      <c r="BM4094" s="197">
        <f>+AC4124</f>
        <v>0</v>
      </c>
      <c r="BN4094" s="197">
        <f t="shared" ref="BN4094" si="1895">+AD4124</f>
        <v>0</v>
      </c>
      <c r="BO4094" s="197">
        <f t="shared" ref="BO4094" si="1896">+AE4124</f>
        <v>0</v>
      </c>
      <c r="BP4094" s="197">
        <f>+AG4124</f>
        <v>0</v>
      </c>
      <c r="BQ4094" s="197">
        <f>+AH4124</f>
        <v>0</v>
      </c>
      <c r="BR4094" s="197">
        <f>+AI4124</f>
        <v>0</v>
      </c>
      <c r="BS4094" s="296" t="str">
        <f>+Y4125</f>
        <v>Ⅰ</v>
      </c>
      <c r="BT4094" s="296" t="str">
        <f>+AC4125</f>
        <v>Ⅰ</v>
      </c>
      <c r="BU4094" s="296" t="str">
        <f>+AG4125</f>
        <v>Ⅰ</v>
      </c>
      <c r="BV4094" s="296" t="str">
        <f>+Y4126</f>
        <v>Ⅰ</v>
      </c>
      <c r="BW4094" s="164" t="str">
        <f>IF(Y4121&gt;0,R4096,"")</f>
        <v/>
      </c>
      <c r="BX4094" s="165" t="str">
        <f>IF(Z4121&gt;0,"",IF(AA4121&gt;0,R4096,""))</f>
        <v/>
      </c>
      <c r="BY4094" s="165" t="str">
        <f>IF(Y4121+Z4121&gt;0,"",IF(AA4121&gt;0,R4096,""))</f>
        <v/>
      </c>
      <c r="BZ4094" s="165" t="str">
        <f>IF(Y4121+Z4121+AA4121&gt;0,"",IF(AB4121&gt;0,R4096,""))</f>
        <v/>
      </c>
      <c r="CA4094" s="166">
        <f t="shared" ref="CA4094" si="1897">+AC4120</f>
        <v>0</v>
      </c>
      <c r="CB4094" s="166">
        <f t="shared" ref="CB4094" si="1898">+AD4120</f>
        <v>0</v>
      </c>
      <c r="CC4094" s="166">
        <f t="shared" ref="CC4094" si="1899">+AE4120</f>
        <v>0</v>
      </c>
      <c r="CD4094" s="166">
        <f t="shared" ref="CD4094" si="1900">+AF4120</f>
        <v>0</v>
      </c>
      <c r="CE4094" s="166">
        <f t="shared" ref="CE4094" si="1901">+AG4120</f>
        <v>0</v>
      </c>
      <c r="CF4094" s="166">
        <f t="shared" ref="CF4094" si="1902">+AH4120</f>
        <v>0</v>
      </c>
      <c r="CG4094" s="166">
        <f t="shared" ref="CG4094" si="1903">+AI4120</f>
        <v>0</v>
      </c>
      <c r="CH4094" s="166">
        <f t="shared" ref="CH4094" si="1904">+AJ4120</f>
        <v>0</v>
      </c>
    </row>
    <row r="4095" spans="2:86" ht="12" customHeight="1" x14ac:dyDescent="0.15">
      <c r="B4095" s="1057" t="s">
        <v>219</v>
      </c>
      <c r="C4095" s="1059"/>
      <c r="D4095" s="1060"/>
      <c r="E4095" s="1061"/>
      <c r="F4095" s="1061"/>
      <c r="G4095" s="1061"/>
      <c r="H4095" s="1061"/>
      <c r="I4095" s="1061"/>
      <c r="J4095" s="1062"/>
      <c r="K4095" s="1067" t="s">
        <v>453</v>
      </c>
      <c r="L4095" s="1068"/>
      <c r="M4095" s="1068"/>
      <c r="N4095" s="1068"/>
      <c r="O4095" s="1068"/>
      <c r="P4095" s="1068"/>
      <c r="Q4095" s="1068"/>
      <c r="R4095" s="1068"/>
      <c r="S4095" s="1068"/>
      <c r="T4095" s="1068"/>
      <c r="U4095" s="1068"/>
      <c r="V4095" s="1068"/>
      <c r="W4095" s="1068"/>
      <c r="X4095" s="1068"/>
      <c r="Y4095" s="1068"/>
      <c r="Z4095" s="1068"/>
      <c r="AA4095" s="1068"/>
      <c r="AB4095" s="1068"/>
      <c r="AC4095" s="1068"/>
      <c r="AD4095" s="1068"/>
      <c r="AE4095" s="1068"/>
      <c r="AF4095" s="1068"/>
      <c r="AG4095" s="1068"/>
      <c r="AH4095" s="1068"/>
      <c r="AI4095" s="1068"/>
      <c r="AJ4095" s="1068"/>
      <c r="AK4095" s="1068"/>
      <c r="AL4095" s="1068"/>
      <c r="AM4095" s="1068"/>
      <c r="AN4095" s="1068"/>
      <c r="AO4095" s="1069"/>
      <c r="AP4095" s="3"/>
    </row>
    <row r="4096" spans="2:86" ht="12" customHeight="1" x14ac:dyDescent="0.15">
      <c r="B4096" s="1058"/>
      <c r="C4096" s="1063"/>
      <c r="D4096" s="1061"/>
      <c r="E4096" s="1061"/>
      <c r="F4096" s="1061"/>
      <c r="G4096" s="1061"/>
      <c r="H4096" s="1061"/>
      <c r="I4096" s="1061"/>
      <c r="J4096" s="1062"/>
      <c r="K4096" s="1040" t="s">
        <v>218</v>
      </c>
      <c r="L4096" s="1041"/>
      <c r="M4096" s="1042"/>
      <c r="N4096" s="1034" t="s">
        <v>803</v>
      </c>
      <c r="O4096" s="1035"/>
      <c r="P4096" s="1040" t="s">
        <v>454</v>
      </c>
      <c r="Q4096" s="1042"/>
      <c r="R4096" s="1070">
        <f>'様式A-2'!C99</f>
        <v>10.6</v>
      </c>
      <c r="S4096" s="1071"/>
      <c r="T4096" s="1072"/>
      <c r="U4096" s="1073" t="s">
        <v>455</v>
      </c>
      <c r="V4096" s="1074"/>
      <c r="W4096" s="1073" t="s">
        <v>456</v>
      </c>
      <c r="X4096" s="1074"/>
      <c r="Y4096" s="1042" t="s">
        <v>217</v>
      </c>
      <c r="Z4096" s="1016"/>
      <c r="AA4096" s="1016"/>
      <c r="AB4096" s="1016"/>
      <c r="AC4096" s="1073" t="s">
        <v>457</v>
      </c>
      <c r="AD4096" s="1079"/>
      <c r="AE4096" s="1079"/>
      <c r="AF4096" s="1079"/>
      <c r="AG4096" s="1079"/>
      <c r="AH4096" s="1079"/>
      <c r="AI4096" s="1079"/>
      <c r="AJ4096" s="1074"/>
      <c r="AK4096" s="1073" t="s">
        <v>458</v>
      </c>
      <c r="AL4096" s="1079"/>
      <c r="AM4096" s="1079"/>
      <c r="AN4096" s="1081"/>
      <c r="AO4096" s="1082"/>
      <c r="AP4096" s="3"/>
      <c r="AV4096" s="167"/>
      <c r="AW4096" s="221"/>
      <c r="AX4096" s="167"/>
      <c r="AY4096" s="167"/>
      <c r="AZ4096" s="167"/>
      <c r="BA4096" s="167"/>
      <c r="BB4096" s="167"/>
      <c r="BC4096" s="167"/>
      <c r="BD4096" s="167"/>
    </row>
    <row r="4097" spans="2:56" ht="12" customHeight="1" x14ac:dyDescent="0.15">
      <c r="B4097" s="1058"/>
      <c r="C4097" s="1063"/>
      <c r="D4097" s="1061"/>
      <c r="E4097" s="1061"/>
      <c r="F4097" s="1061"/>
      <c r="G4097" s="1061"/>
      <c r="H4097" s="1061"/>
      <c r="I4097" s="1061"/>
      <c r="J4097" s="1062"/>
      <c r="K4097" s="1016" t="s">
        <v>459</v>
      </c>
      <c r="L4097" s="1016" t="s">
        <v>199</v>
      </c>
      <c r="M4097" s="1016"/>
      <c r="N4097" s="1016" t="s">
        <v>198</v>
      </c>
      <c r="O4097" s="1016"/>
      <c r="P4097" s="1016" t="s">
        <v>460</v>
      </c>
      <c r="Q4097" s="1016"/>
      <c r="R4097" s="1016" t="s">
        <v>6</v>
      </c>
      <c r="S4097" s="1016"/>
      <c r="T4097" s="1016"/>
      <c r="U4097" s="1075"/>
      <c r="V4097" s="1076"/>
      <c r="W4097" s="1075"/>
      <c r="X4097" s="1076"/>
      <c r="Y4097" s="1042"/>
      <c r="Z4097" s="1016"/>
      <c r="AA4097" s="1016"/>
      <c r="AB4097" s="1016"/>
      <c r="AC4097" s="1077"/>
      <c r="AD4097" s="1080"/>
      <c r="AE4097" s="1080"/>
      <c r="AF4097" s="1080"/>
      <c r="AG4097" s="1080"/>
      <c r="AH4097" s="1080"/>
      <c r="AI4097" s="1080"/>
      <c r="AJ4097" s="1078"/>
      <c r="AK4097" s="1075"/>
      <c r="AL4097" s="1083"/>
      <c r="AM4097" s="1083"/>
      <c r="AN4097" s="1084"/>
      <c r="AO4097" s="1085"/>
      <c r="AP4097" s="3"/>
      <c r="AV4097" s="167"/>
      <c r="AW4097" s="167"/>
      <c r="AX4097" s="167"/>
      <c r="AY4097" s="167"/>
      <c r="AZ4097" s="167"/>
      <c r="BA4097" s="167"/>
      <c r="BB4097" s="167"/>
      <c r="BC4097" s="167"/>
      <c r="BD4097" s="167"/>
    </row>
    <row r="4098" spans="2:56" ht="12" customHeight="1" x14ac:dyDescent="0.15">
      <c r="B4098" s="1058"/>
      <c r="C4098" s="1063"/>
      <c r="D4098" s="1061"/>
      <c r="E4098" s="1061"/>
      <c r="F4098" s="1061"/>
      <c r="G4098" s="1061"/>
      <c r="H4098" s="1061"/>
      <c r="I4098" s="1061"/>
      <c r="J4098" s="1062"/>
      <c r="K4098" s="1016"/>
      <c r="L4098" s="1016"/>
      <c r="M4098" s="1016"/>
      <c r="N4098" s="1016"/>
      <c r="O4098" s="1016"/>
      <c r="P4098" s="1016"/>
      <c r="Q4098" s="1016"/>
      <c r="R4098" s="1016"/>
      <c r="S4098" s="1016"/>
      <c r="T4098" s="1016"/>
      <c r="U4098" s="1075"/>
      <c r="V4098" s="1076"/>
      <c r="W4098" s="1075"/>
      <c r="X4098" s="1076"/>
      <c r="Y4098" s="1042" t="s">
        <v>461</v>
      </c>
      <c r="Z4098" s="1016"/>
      <c r="AA4098" s="1016"/>
      <c r="AB4098" s="1016"/>
      <c r="AC4098" s="1016" t="s">
        <v>462</v>
      </c>
      <c r="AD4098" s="1016"/>
      <c r="AE4098" s="1016"/>
      <c r="AF4098" s="1016"/>
      <c r="AG4098" s="1016" t="s">
        <v>463</v>
      </c>
      <c r="AH4098" s="1016"/>
      <c r="AI4098" s="1016"/>
      <c r="AJ4098" s="1016"/>
      <c r="AK4098" s="1075"/>
      <c r="AL4098" s="1083"/>
      <c r="AM4098" s="1083"/>
      <c r="AN4098" s="1084"/>
      <c r="AO4098" s="1085"/>
      <c r="AP4098" s="3"/>
      <c r="AV4098" s="167"/>
      <c r="AW4098" s="167"/>
      <c r="AX4098" s="167"/>
      <c r="AY4098" s="167"/>
      <c r="AZ4098" s="167"/>
      <c r="BA4098" s="167"/>
      <c r="BB4098" s="167"/>
      <c r="BC4098" s="167"/>
      <c r="BD4098" s="167"/>
    </row>
    <row r="4099" spans="2:56" ht="12" customHeight="1" x14ac:dyDescent="0.15">
      <c r="B4099" s="1058"/>
      <c r="C4099" s="1063"/>
      <c r="D4099" s="1061"/>
      <c r="E4099" s="1061"/>
      <c r="F4099" s="1061"/>
      <c r="G4099" s="1061"/>
      <c r="H4099" s="1061"/>
      <c r="I4099" s="1061"/>
      <c r="J4099" s="1062"/>
      <c r="K4099" s="1016"/>
      <c r="L4099" s="1016"/>
      <c r="M4099" s="1016"/>
      <c r="N4099" s="1016"/>
      <c r="O4099" s="1016"/>
      <c r="P4099" s="1016"/>
      <c r="Q4099" s="1016"/>
      <c r="R4099" s="1016"/>
      <c r="S4099" s="1016"/>
      <c r="T4099" s="1016"/>
      <c r="U4099" s="1077"/>
      <c r="V4099" s="1078"/>
      <c r="W4099" s="1077"/>
      <c r="X4099" s="1078"/>
      <c r="Y4099" s="191" t="s">
        <v>32</v>
      </c>
      <c r="Z4099" s="187" t="s">
        <v>33</v>
      </c>
      <c r="AA4099" s="187" t="s">
        <v>464</v>
      </c>
      <c r="AB4099" s="187" t="s">
        <v>465</v>
      </c>
      <c r="AC4099" s="187" t="s">
        <v>32</v>
      </c>
      <c r="AD4099" s="187" t="s">
        <v>33</v>
      </c>
      <c r="AE4099" s="187" t="s">
        <v>464</v>
      </c>
      <c r="AF4099" s="187" t="s">
        <v>465</v>
      </c>
      <c r="AG4099" s="187" t="s">
        <v>32</v>
      </c>
      <c r="AH4099" s="187" t="s">
        <v>33</v>
      </c>
      <c r="AI4099" s="187" t="s">
        <v>464</v>
      </c>
      <c r="AJ4099" s="187" t="s">
        <v>465</v>
      </c>
      <c r="AK4099" s="1077"/>
      <c r="AL4099" s="1080"/>
      <c r="AM4099" s="1080"/>
      <c r="AN4099" s="1086"/>
      <c r="AO4099" s="1087"/>
      <c r="AP4099" s="3"/>
      <c r="AV4099" s="167"/>
      <c r="AW4099" s="167"/>
      <c r="AX4099" s="167"/>
      <c r="AY4099" s="167"/>
      <c r="AZ4099" s="167"/>
      <c r="BA4099" s="167"/>
      <c r="BB4099" s="167"/>
      <c r="BC4099" s="167"/>
      <c r="BD4099" s="167"/>
    </row>
    <row r="4100" spans="2:56" ht="12" customHeight="1" x14ac:dyDescent="0.15">
      <c r="B4100" s="1058"/>
      <c r="C4100" s="1063"/>
      <c r="D4100" s="1061"/>
      <c r="E4100" s="1061"/>
      <c r="F4100" s="1061"/>
      <c r="G4100" s="1061"/>
      <c r="H4100" s="1061"/>
      <c r="I4100" s="1061"/>
      <c r="J4100" s="1062"/>
      <c r="K4100" s="192">
        <v>1</v>
      </c>
      <c r="L4100" s="1038" t="s">
        <v>534</v>
      </c>
      <c r="M4100" s="1039"/>
      <c r="N4100" s="1038" t="s">
        <v>486</v>
      </c>
      <c r="O4100" s="1039"/>
      <c r="P4100" s="1034" t="s">
        <v>332</v>
      </c>
      <c r="Q4100" s="1036"/>
      <c r="R4100" s="408" t="s">
        <v>338</v>
      </c>
      <c r="S4100" s="408"/>
      <c r="T4100" s="408"/>
      <c r="U4100" s="1034" t="s">
        <v>54</v>
      </c>
      <c r="V4100" s="1036"/>
      <c r="W4100" s="1034" t="s">
        <v>551</v>
      </c>
      <c r="X4100" s="1035"/>
      <c r="Y4100" s="286"/>
      <c r="Z4100" s="286"/>
      <c r="AA4100" s="286"/>
      <c r="AB4100" s="286"/>
      <c r="AC4100" s="223"/>
      <c r="AD4100" s="223"/>
      <c r="AE4100" s="223"/>
      <c r="AF4100" s="223"/>
      <c r="AG4100" s="223"/>
      <c r="AH4100" s="223"/>
      <c r="AI4100" s="223"/>
      <c r="AJ4100" s="223"/>
      <c r="AK4100" s="1088" t="s">
        <v>1684</v>
      </c>
      <c r="AL4100" s="1089"/>
      <c r="AM4100" s="1089"/>
      <c r="AN4100" s="1090"/>
      <c r="AO4100" s="1091"/>
      <c r="AP4100" s="3"/>
      <c r="AQ4100" s="222">
        <f>IF(P4100="材質劣化",2,IF(P4100="漏水",3,1))</f>
        <v>2</v>
      </c>
      <c r="AV4100" s="167"/>
      <c r="AW4100" s="167"/>
      <c r="AX4100" s="167"/>
      <c r="AY4100" s="167"/>
      <c r="AZ4100" s="167"/>
      <c r="BA4100" s="167"/>
      <c r="BB4100" s="167"/>
      <c r="BC4100" s="167"/>
      <c r="BD4100" s="167"/>
    </row>
    <row r="4101" spans="2:56" ht="12" customHeight="1" x14ac:dyDescent="0.15">
      <c r="B4101" s="1058"/>
      <c r="C4101" s="1063"/>
      <c r="D4101" s="1061"/>
      <c r="E4101" s="1061"/>
      <c r="F4101" s="1061"/>
      <c r="G4101" s="1061"/>
      <c r="H4101" s="1061"/>
      <c r="I4101" s="1061"/>
      <c r="J4101" s="1062"/>
      <c r="K4101" s="192">
        <v>2</v>
      </c>
      <c r="L4101" s="1038" t="s">
        <v>534</v>
      </c>
      <c r="M4101" s="1039"/>
      <c r="N4101" s="1038" t="s">
        <v>487</v>
      </c>
      <c r="O4101" s="1039"/>
      <c r="P4101" s="1034" t="s">
        <v>332</v>
      </c>
      <c r="Q4101" s="1036"/>
      <c r="R4101" s="408" t="s">
        <v>338</v>
      </c>
      <c r="S4101" s="408"/>
      <c r="T4101" s="408"/>
      <c r="U4101" s="1034" t="s">
        <v>54</v>
      </c>
      <c r="V4101" s="1036"/>
      <c r="W4101" s="1034" t="s">
        <v>551</v>
      </c>
      <c r="X4101" s="1035"/>
      <c r="Y4101" s="286"/>
      <c r="Z4101" s="286"/>
      <c r="AA4101" s="286"/>
      <c r="AB4101" s="286"/>
      <c r="AC4101" s="223"/>
      <c r="AD4101" s="223"/>
      <c r="AE4101" s="223"/>
      <c r="AF4101" s="223"/>
      <c r="AG4101" s="223"/>
      <c r="AH4101" s="223"/>
      <c r="AI4101" s="223"/>
      <c r="AJ4101" s="223"/>
      <c r="AK4101" s="1052" t="s">
        <v>1683</v>
      </c>
      <c r="AL4101" s="1053"/>
      <c r="AM4101" s="1053"/>
      <c r="AN4101" s="1054"/>
      <c r="AO4101" s="1055"/>
      <c r="AP4101" s="3"/>
      <c r="AQ4101" s="222">
        <f t="shared" ref="AQ4101:AQ4119" si="1905">IF(P4101="材質劣化",2,IF(P4101="漏水",3,1))</f>
        <v>2</v>
      </c>
      <c r="AV4101" s="167"/>
      <c r="AW4101" s="167"/>
      <c r="AX4101" s="167"/>
      <c r="AY4101" s="167"/>
      <c r="AZ4101" s="167"/>
      <c r="BA4101" s="167"/>
      <c r="BB4101" s="167"/>
      <c r="BC4101" s="167"/>
      <c r="BD4101" s="167"/>
    </row>
    <row r="4102" spans="2:56" ht="12" customHeight="1" x14ac:dyDescent="0.15">
      <c r="B4102" s="1058"/>
      <c r="C4102" s="1063"/>
      <c r="D4102" s="1061"/>
      <c r="E4102" s="1061"/>
      <c r="F4102" s="1061"/>
      <c r="G4102" s="1061"/>
      <c r="H4102" s="1061"/>
      <c r="I4102" s="1061"/>
      <c r="J4102" s="1062"/>
      <c r="K4102" s="192"/>
      <c r="L4102" s="1038"/>
      <c r="M4102" s="1039"/>
      <c r="N4102" s="1038"/>
      <c r="O4102" s="1039"/>
      <c r="P4102" s="1034"/>
      <c r="Q4102" s="1036"/>
      <c r="R4102" s="408"/>
      <c r="S4102" s="408"/>
      <c r="T4102" s="408"/>
      <c r="U4102" s="1034"/>
      <c r="V4102" s="1036"/>
      <c r="W4102" s="1034"/>
      <c r="X4102" s="1035"/>
      <c r="Y4102" s="286"/>
      <c r="Z4102" s="286"/>
      <c r="AA4102" s="286"/>
      <c r="AB4102" s="286"/>
      <c r="AC4102" s="223"/>
      <c r="AD4102" s="223"/>
      <c r="AE4102" s="223"/>
      <c r="AF4102" s="223"/>
      <c r="AG4102" s="223"/>
      <c r="AH4102" s="223"/>
      <c r="AI4102" s="223"/>
      <c r="AJ4102" s="223"/>
      <c r="AK4102" s="1052"/>
      <c r="AL4102" s="1053"/>
      <c r="AM4102" s="1053"/>
      <c r="AN4102" s="1054"/>
      <c r="AO4102" s="1055"/>
      <c r="AP4102" s="3"/>
      <c r="AQ4102" s="222">
        <f t="shared" si="1905"/>
        <v>1</v>
      </c>
      <c r="AV4102" s="167"/>
      <c r="AW4102" s="167"/>
      <c r="AX4102" s="167"/>
      <c r="AY4102" s="167"/>
      <c r="AZ4102" s="167"/>
      <c r="BA4102" s="167"/>
      <c r="BB4102" s="167"/>
      <c r="BC4102" s="167"/>
      <c r="BD4102" s="167"/>
    </row>
    <row r="4103" spans="2:56" ht="12" customHeight="1" x14ac:dyDescent="0.15">
      <c r="B4103" s="1058"/>
      <c r="C4103" s="1063"/>
      <c r="D4103" s="1061"/>
      <c r="E4103" s="1061"/>
      <c r="F4103" s="1061"/>
      <c r="G4103" s="1061"/>
      <c r="H4103" s="1061"/>
      <c r="I4103" s="1061"/>
      <c r="J4103" s="1062"/>
      <c r="K4103" s="192"/>
      <c r="L4103" s="1038"/>
      <c r="M4103" s="1039"/>
      <c r="N4103" s="1038"/>
      <c r="O4103" s="1039"/>
      <c r="P4103" s="1034"/>
      <c r="Q4103" s="1036"/>
      <c r="R4103" s="408"/>
      <c r="S4103" s="408"/>
      <c r="T4103" s="408"/>
      <c r="U4103" s="1034"/>
      <c r="V4103" s="1036"/>
      <c r="W4103" s="1034"/>
      <c r="X4103" s="1035"/>
      <c r="Y4103" s="286"/>
      <c r="Z4103" s="286"/>
      <c r="AA4103" s="286"/>
      <c r="AB4103" s="286"/>
      <c r="AC4103" s="223"/>
      <c r="AD4103" s="223"/>
      <c r="AE4103" s="223"/>
      <c r="AF4103" s="223"/>
      <c r="AG4103" s="223"/>
      <c r="AH4103" s="223"/>
      <c r="AI4103" s="223"/>
      <c r="AJ4103" s="223"/>
      <c r="AK4103" s="1052"/>
      <c r="AL4103" s="1053"/>
      <c r="AM4103" s="1053"/>
      <c r="AN4103" s="1054"/>
      <c r="AO4103" s="1055"/>
      <c r="AP4103" s="3"/>
      <c r="AQ4103" s="222">
        <f t="shared" si="1905"/>
        <v>1</v>
      </c>
      <c r="AV4103" s="167"/>
      <c r="AW4103" s="167"/>
      <c r="AX4103" s="167"/>
      <c r="AY4103" s="167"/>
      <c r="AZ4103" s="167"/>
      <c r="BA4103" s="167"/>
      <c r="BB4103" s="167"/>
      <c r="BC4103" s="167"/>
      <c r="BD4103" s="167"/>
    </row>
    <row r="4104" spans="2:56" ht="12" customHeight="1" x14ac:dyDescent="0.15">
      <c r="B4104" s="1058"/>
      <c r="C4104" s="1063"/>
      <c r="D4104" s="1061"/>
      <c r="E4104" s="1061"/>
      <c r="F4104" s="1061"/>
      <c r="G4104" s="1061"/>
      <c r="H4104" s="1061"/>
      <c r="I4104" s="1061"/>
      <c r="J4104" s="1062"/>
      <c r="K4104" s="192"/>
      <c r="L4104" s="1038"/>
      <c r="M4104" s="1039"/>
      <c r="N4104" s="1038"/>
      <c r="O4104" s="1039"/>
      <c r="P4104" s="1034"/>
      <c r="Q4104" s="1036"/>
      <c r="R4104" s="408"/>
      <c r="S4104" s="408"/>
      <c r="T4104" s="408"/>
      <c r="U4104" s="1034"/>
      <c r="V4104" s="1036"/>
      <c r="W4104" s="1034"/>
      <c r="X4104" s="1035"/>
      <c r="Y4104" s="286"/>
      <c r="Z4104" s="286"/>
      <c r="AA4104" s="286"/>
      <c r="AB4104" s="286"/>
      <c r="AC4104" s="223"/>
      <c r="AD4104" s="223"/>
      <c r="AE4104" s="223"/>
      <c r="AF4104" s="223"/>
      <c r="AG4104" s="223"/>
      <c r="AH4104" s="223"/>
      <c r="AI4104" s="223"/>
      <c r="AJ4104" s="223"/>
      <c r="AK4104" s="1052"/>
      <c r="AL4104" s="1053"/>
      <c r="AM4104" s="1053"/>
      <c r="AN4104" s="1054"/>
      <c r="AO4104" s="1055"/>
      <c r="AP4104" s="3"/>
      <c r="AQ4104" s="222">
        <f t="shared" si="1905"/>
        <v>1</v>
      </c>
      <c r="AV4104" s="167"/>
      <c r="AW4104" s="167"/>
      <c r="AX4104" s="167"/>
      <c r="AY4104" s="167"/>
      <c r="AZ4104" s="167"/>
      <c r="BA4104" s="167"/>
      <c r="BB4104" s="167"/>
      <c r="BC4104" s="167"/>
      <c r="BD4104" s="167"/>
    </row>
    <row r="4105" spans="2:56" ht="12" customHeight="1" x14ac:dyDescent="0.15">
      <c r="B4105" s="1058"/>
      <c r="C4105" s="1063"/>
      <c r="D4105" s="1061"/>
      <c r="E4105" s="1061"/>
      <c r="F4105" s="1061"/>
      <c r="G4105" s="1061"/>
      <c r="H4105" s="1061"/>
      <c r="I4105" s="1061"/>
      <c r="J4105" s="1062"/>
      <c r="K4105" s="192"/>
      <c r="L4105" s="1038"/>
      <c r="M4105" s="1039"/>
      <c r="N4105" s="1038"/>
      <c r="O4105" s="1039"/>
      <c r="P4105" s="1034"/>
      <c r="Q4105" s="1036"/>
      <c r="R4105" s="408"/>
      <c r="S4105" s="408"/>
      <c r="T4105" s="408"/>
      <c r="U4105" s="1034"/>
      <c r="V4105" s="1036"/>
      <c r="W4105" s="1034"/>
      <c r="X4105" s="1035"/>
      <c r="Y4105" s="286"/>
      <c r="Z4105" s="286"/>
      <c r="AA4105" s="286"/>
      <c r="AB4105" s="286"/>
      <c r="AC4105" s="223"/>
      <c r="AD4105" s="223"/>
      <c r="AE4105" s="223"/>
      <c r="AF4105" s="223"/>
      <c r="AG4105" s="223"/>
      <c r="AH4105" s="223"/>
      <c r="AI4105" s="223"/>
      <c r="AJ4105" s="223"/>
      <c r="AK4105" s="1052"/>
      <c r="AL4105" s="1053"/>
      <c r="AM4105" s="1053"/>
      <c r="AN4105" s="1054"/>
      <c r="AO4105" s="1055"/>
      <c r="AP4105" s="3"/>
      <c r="AQ4105" s="222">
        <f t="shared" si="1905"/>
        <v>1</v>
      </c>
      <c r="AV4105" s="167"/>
      <c r="AW4105" s="167"/>
      <c r="AX4105" s="167"/>
      <c r="AY4105" s="167"/>
      <c r="AZ4105" s="167"/>
      <c r="BA4105" s="167"/>
      <c r="BB4105" s="167"/>
      <c r="BC4105" s="167"/>
      <c r="BD4105" s="167"/>
    </row>
    <row r="4106" spans="2:56" s="162" customFormat="1" ht="12" customHeight="1" x14ac:dyDescent="0.15">
      <c r="B4106" s="1058"/>
      <c r="C4106" s="1063"/>
      <c r="D4106" s="1061"/>
      <c r="E4106" s="1061"/>
      <c r="F4106" s="1061"/>
      <c r="G4106" s="1061"/>
      <c r="H4106" s="1061"/>
      <c r="I4106" s="1061"/>
      <c r="J4106" s="1062"/>
      <c r="K4106" s="192"/>
      <c r="L4106" s="1038"/>
      <c r="M4106" s="1039"/>
      <c r="N4106" s="1038"/>
      <c r="O4106" s="1039"/>
      <c r="P4106" s="1034"/>
      <c r="Q4106" s="1036"/>
      <c r="R4106" s="408"/>
      <c r="S4106" s="408"/>
      <c r="T4106" s="408"/>
      <c r="U4106" s="1034"/>
      <c r="V4106" s="1036"/>
      <c r="W4106" s="1034"/>
      <c r="X4106" s="1035"/>
      <c r="Y4106" s="286"/>
      <c r="Z4106" s="286"/>
      <c r="AA4106" s="286"/>
      <c r="AB4106" s="286"/>
      <c r="AC4106" s="223"/>
      <c r="AD4106" s="223"/>
      <c r="AE4106" s="223"/>
      <c r="AF4106" s="223"/>
      <c r="AG4106" s="223"/>
      <c r="AH4106" s="223"/>
      <c r="AI4106" s="223"/>
      <c r="AJ4106" s="223"/>
      <c r="AK4106" s="1034"/>
      <c r="AL4106" s="1035"/>
      <c r="AM4106" s="1035"/>
      <c r="AN4106" s="788"/>
      <c r="AO4106" s="789"/>
      <c r="AP4106" s="3"/>
      <c r="AQ4106" s="222">
        <f t="shared" si="1905"/>
        <v>1</v>
      </c>
    </row>
    <row r="4107" spans="2:56" s="162" customFormat="1" ht="12" customHeight="1" x14ac:dyDescent="0.15">
      <c r="B4107" s="1058"/>
      <c r="C4107" s="1063"/>
      <c r="D4107" s="1061"/>
      <c r="E4107" s="1061"/>
      <c r="F4107" s="1061"/>
      <c r="G4107" s="1061"/>
      <c r="H4107" s="1061"/>
      <c r="I4107" s="1061"/>
      <c r="J4107" s="1062"/>
      <c r="K4107" s="192"/>
      <c r="L4107" s="1038"/>
      <c r="M4107" s="1039"/>
      <c r="N4107" s="1038"/>
      <c r="O4107" s="1039"/>
      <c r="P4107" s="1034"/>
      <c r="Q4107" s="1036"/>
      <c r="R4107" s="408"/>
      <c r="S4107" s="408"/>
      <c r="T4107" s="408"/>
      <c r="U4107" s="1034"/>
      <c r="V4107" s="1036"/>
      <c r="W4107" s="1034"/>
      <c r="X4107" s="1035"/>
      <c r="Y4107" s="286"/>
      <c r="Z4107" s="286"/>
      <c r="AA4107" s="286"/>
      <c r="AB4107" s="286"/>
      <c r="AC4107" s="223"/>
      <c r="AD4107" s="223"/>
      <c r="AE4107" s="223"/>
      <c r="AF4107" s="223"/>
      <c r="AG4107" s="223"/>
      <c r="AH4107" s="223"/>
      <c r="AI4107" s="223"/>
      <c r="AJ4107" s="223"/>
      <c r="AK4107" s="1034"/>
      <c r="AL4107" s="1035"/>
      <c r="AM4107" s="1035"/>
      <c r="AN4107" s="788"/>
      <c r="AO4107" s="789"/>
      <c r="AP4107" s="3"/>
      <c r="AQ4107" s="222">
        <f t="shared" si="1905"/>
        <v>1</v>
      </c>
    </row>
    <row r="4108" spans="2:56" s="162" customFormat="1" ht="12" customHeight="1" x14ac:dyDescent="0.15">
      <c r="B4108" s="1058"/>
      <c r="C4108" s="1063"/>
      <c r="D4108" s="1061"/>
      <c r="E4108" s="1061"/>
      <c r="F4108" s="1061"/>
      <c r="G4108" s="1061"/>
      <c r="H4108" s="1061"/>
      <c r="I4108" s="1061"/>
      <c r="J4108" s="1062"/>
      <c r="K4108" s="192"/>
      <c r="L4108" s="1038"/>
      <c r="M4108" s="1039"/>
      <c r="N4108" s="1038"/>
      <c r="O4108" s="1039"/>
      <c r="P4108" s="1034"/>
      <c r="Q4108" s="1036"/>
      <c r="R4108" s="408"/>
      <c r="S4108" s="408"/>
      <c r="T4108" s="408"/>
      <c r="U4108" s="1034"/>
      <c r="V4108" s="1036"/>
      <c r="W4108" s="1034"/>
      <c r="X4108" s="1035"/>
      <c r="Y4108" s="286"/>
      <c r="Z4108" s="286"/>
      <c r="AA4108" s="286"/>
      <c r="AB4108" s="286"/>
      <c r="AC4108" s="223"/>
      <c r="AD4108" s="223"/>
      <c r="AE4108" s="223"/>
      <c r="AF4108" s="223"/>
      <c r="AG4108" s="223"/>
      <c r="AH4108" s="223"/>
      <c r="AI4108" s="223"/>
      <c r="AJ4108" s="223"/>
      <c r="AK4108" s="1034"/>
      <c r="AL4108" s="1035"/>
      <c r="AM4108" s="1035"/>
      <c r="AN4108" s="788"/>
      <c r="AO4108" s="789"/>
      <c r="AP4108" s="3"/>
      <c r="AQ4108" s="222">
        <f t="shared" si="1905"/>
        <v>1</v>
      </c>
    </row>
    <row r="4109" spans="2:56" s="162" customFormat="1" ht="12" customHeight="1" x14ac:dyDescent="0.15">
      <c r="B4109" s="1058"/>
      <c r="C4109" s="1063"/>
      <c r="D4109" s="1061"/>
      <c r="E4109" s="1061"/>
      <c r="F4109" s="1061"/>
      <c r="G4109" s="1061"/>
      <c r="H4109" s="1061"/>
      <c r="I4109" s="1061"/>
      <c r="J4109" s="1062"/>
      <c r="K4109" s="192"/>
      <c r="L4109" s="1038"/>
      <c r="M4109" s="1039"/>
      <c r="N4109" s="1038"/>
      <c r="O4109" s="1039"/>
      <c r="P4109" s="1034"/>
      <c r="Q4109" s="1036"/>
      <c r="R4109" s="408"/>
      <c r="S4109" s="408"/>
      <c r="T4109" s="408"/>
      <c r="U4109" s="1034"/>
      <c r="V4109" s="1036"/>
      <c r="W4109" s="1034"/>
      <c r="X4109" s="1035"/>
      <c r="Y4109" s="286"/>
      <c r="Z4109" s="286"/>
      <c r="AA4109" s="286"/>
      <c r="AB4109" s="286"/>
      <c r="AC4109" s="223"/>
      <c r="AD4109" s="223"/>
      <c r="AE4109" s="223"/>
      <c r="AF4109" s="223"/>
      <c r="AG4109" s="223"/>
      <c r="AH4109" s="223"/>
      <c r="AI4109" s="223"/>
      <c r="AJ4109" s="223"/>
      <c r="AK4109" s="1034"/>
      <c r="AL4109" s="1035"/>
      <c r="AM4109" s="1035"/>
      <c r="AN4109" s="788"/>
      <c r="AO4109" s="789"/>
      <c r="AP4109" s="3"/>
      <c r="AQ4109" s="222">
        <f t="shared" si="1905"/>
        <v>1</v>
      </c>
    </row>
    <row r="4110" spans="2:56" s="162" customFormat="1" ht="12" customHeight="1" x14ac:dyDescent="0.15">
      <c r="B4110" s="1058"/>
      <c r="C4110" s="1063"/>
      <c r="D4110" s="1061"/>
      <c r="E4110" s="1061"/>
      <c r="F4110" s="1061"/>
      <c r="G4110" s="1061"/>
      <c r="H4110" s="1061"/>
      <c r="I4110" s="1061"/>
      <c r="J4110" s="1062"/>
      <c r="K4110" s="192"/>
      <c r="L4110" s="1038"/>
      <c r="M4110" s="1039"/>
      <c r="N4110" s="1038"/>
      <c r="O4110" s="1039"/>
      <c r="P4110" s="1034"/>
      <c r="Q4110" s="1036"/>
      <c r="R4110" s="408"/>
      <c r="S4110" s="408"/>
      <c r="T4110" s="408"/>
      <c r="U4110" s="1034"/>
      <c r="V4110" s="1036"/>
      <c r="W4110" s="1034"/>
      <c r="X4110" s="1035"/>
      <c r="Y4110" s="286"/>
      <c r="Z4110" s="286"/>
      <c r="AA4110" s="286"/>
      <c r="AB4110" s="286"/>
      <c r="AC4110" s="223"/>
      <c r="AD4110" s="223"/>
      <c r="AE4110" s="223"/>
      <c r="AF4110" s="223"/>
      <c r="AG4110" s="223"/>
      <c r="AH4110" s="223"/>
      <c r="AI4110" s="223"/>
      <c r="AJ4110" s="223"/>
      <c r="AK4110" s="1034"/>
      <c r="AL4110" s="1035"/>
      <c r="AM4110" s="1035"/>
      <c r="AN4110" s="788"/>
      <c r="AO4110" s="789"/>
      <c r="AP4110" s="3"/>
      <c r="AQ4110" s="222">
        <f t="shared" si="1905"/>
        <v>1</v>
      </c>
    </row>
    <row r="4111" spans="2:56" s="162" customFormat="1" ht="12" customHeight="1" x14ac:dyDescent="0.15">
      <c r="B4111" s="1058"/>
      <c r="C4111" s="1063"/>
      <c r="D4111" s="1061"/>
      <c r="E4111" s="1061"/>
      <c r="F4111" s="1061"/>
      <c r="G4111" s="1061"/>
      <c r="H4111" s="1061"/>
      <c r="I4111" s="1061"/>
      <c r="J4111" s="1062"/>
      <c r="K4111" s="192"/>
      <c r="L4111" s="1038"/>
      <c r="M4111" s="1039"/>
      <c r="N4111" s="1038"/>
      <c r="O4111" s="1039"/>
      <c r="P4111" s="1034"/>
      <c r="Q4111" s="1036"/>
      <c r="R4111" s="408"/>
      <c r="S4111" s="408"/>
      <c r="T4111" s="408"/>
      <c r="U4111" s="1034"/>
      <c r="V4111" s="1036"/>
      <c r="W4111" s="1034"/>
      <c r="X4111" s="1035"/>
      <c r="Y4111" s="286"/>
      <c r="Z4111" s="286"/>
      <c r="AA4111" s="286"/>
      <c r="AB4111" s="286"/>
      <c r="AC4111" s="223"/>
      <c r="AD4111" s="223"/>
      <c r="AE4111" s="223"/>
      <c r="AF4111" s="223"/>
      <c r="AG4111" s="223"/>
      <c r="AH4111" s="223"/>
      <c r="AI4111" s="223"/>
      <c r="AJ4111" s="223"/>
      <c r="AK4111" s="1034"/>
      <c r="AL4111" s="1035"/>
      <c r="AM4111" s="1035"/>
      <c r="AN4111" s="788"/>
      <c r="AO4111" s="789"/>
      <c r="AP4111" s="3"/>
      <c r="AQ4111" s="222">
        <f t="shared" si="1905"/>
        <v>1</v>
      </c>
    </row>
    <row r="4112" spans="2:56" s="162" customFormat="1" ht="12" customHeight="1" x14ac:dyDescent="0.15">
      <c r="B4112" s="1058"/>
      <c r="C4112" s="1063"/>
      <c r="D4112" s="1061"/>
      <c r="E4112" s="1061"/>
      <c r="F4112" s="1061"/>
      <c r="G4112" s="1061"/>
      <c r="H4112" s="1061"/>
      <c r="I4112" s="1061"/>
      <c r="J4112" s="1062"/>
      <c r="K4112" s="192"/>
      <c r="L4112" s="1038"/>
      <c r="M4112" s="1039"/>
      <c r="N4112" s="1038"/>
      <c r="O4112" s="1039"/>
      <c r="P4112" s="1034"/>
      <c r="Q4112" s="1036"/>
      <c r="R4112" s="408"/>
      <c r="S4112" s="408"/>
      <c r="T4112" s="408"/>
      <c r="U4112" s="1034"/>
      <c r="V4112" s="1036"/>
      <c r="W4112" s="1034"/>
      <c r="X4112" s="1035"/>
      <c r="Y4112" s="286"/>
      <c r="Z4112" s="286"/>
      <c r="AA4112" s="286"/>
      <c r="AB4112" s="286"/>
      <c r="AC4112" s="223"/>
      <c r="AD4112" s="223"/>
      <c r="AE4112" s="223"/>
      <c r="AF4112" s="223"/>
      <c r="AG4112" s="223"/>
      <c r="AH4112" s="223"/>
      <c r="AI4112" s="223"/>
      <c r="AJ4112" s="223"/>
      <c r="AK4112" s="1034"/>
      <c r="AL4112" s="1035"/>
      <c r="AM4112" s="1035"/>
      <c r="AN4112" s="788"/>
      <c r="AO4112" s="789"/>
      <c r="AP4112" s="3"/>
      <c r="AQ4112" s="222">
        <f t="shared" si="1905"/>
        <v>1</v>
      </c>
    </row>
    <row r="4113" spans="2:46" s="162" customFormat="1" ht="12" customHeight="1" x14ac:dyDescent="0.15">
      <c r="B4113" s="1058"/>
      <c r="C4113" s="1063"/>
      <c r="D4113" s="1061"/>
      <c r="E4113" s="1061"/>
      <c r="F4113" s="1061"/>
      <c r="G4113" s="1061"/>
      <c r="H4113" s="1061"/>
      <c r="I4113" s="1061"/>
      <c r="J4113" s="1062"/>
      <c r="K4113" s="192"/>
      <c r="L4113" s="1038"/>
      <c r="M4113" s="1039"/>
      <c r="N4113" s="1038"/>
      <c r="O4113" s="1039"/>
      <c r="P4113" s="1034"/>
      <c r="Q4113" s="1036"/>
      <c r="R4113" s="408"/>
      <c r="S4113" s="408"/>
      <c r="T4113" s="408"/>
      <c r="U4113" s="1034"/>
      <c r="V4113" s="1036"/>
      <c r="W4113" s="1034"/>
      <c r="X4113" s="1035"/>
      <c r="Y4113" s="286"/>
      <c r="Z4113" s="286"/>
      <c r="AA4113" s="286"/>
      <c r="AB4113" s="286"/>
      <c r="AC4113" s="223"/>
      <c r="AD4113" s="223"/>
      <c r="AE4113" s="223"/>
      <c r="AF4113" s="223"/>
      <c r="AG4113" s="223"/>
      <c r="AH4113" s="223"/>
      <c r="AI4113" s="223"/>
      <c r="AJ4113" s="223"/>
      <c r="AK4113" s="1034"/>
      <c r="AL4113" s="1035"/>
      <c r="AM4113" s="1035"/>
      <c r="AN4113" s="788"/>
      <c r="AO4113" s="789"/>
      <c r="AP4113" s="3"/>
      <c r="AQ4113" s="222">
        <f t="shared" si="1905"/>
        <v>1</v>
      </c>
    </row>
    <row r="4114" spans="2:46" s="162" customFormat="1" ht="12" customHeight="1" x14ac:dyDescent="0.15">
      <c r="B4114" s="1058"/>
      <c r="C4114" s="1063"/>
      <c r="D4114" s="1061"/>
      <c r="E4114" s="1061"/>
      <c r="F4114" s="1061"/>
      <c r="G4114" s="1061"/>
      <c r="H4114" s="1061"/>
      <c r="I4114" s="1061"/>
      <c r="J4114" s="1062"/>
      <c r="K4114" s="192"/>
      <c r="L4114" s="1038"/>
      <c r="M4114" s="1039"/>
      <c r="N4114" s="1038"/>
      <c r="O4114" s="1039"/>
      <c r="P4114" s="1034"/>
      <c r="Q4114" s="1036"/>
      <c r="R4114" s="408"/>
      <c r="S4114" s="408"/>
      <c r="T4114" s="408"/>
      <c r="U4114" s="1034"/>
      <c r="V4114" s="1036"/>
      <c r="W4114" s="1034"/>
      <c r="X4114" s="1035"/>
      <c r="Y4114" s="286"/>
      <c r="Z4114" s="286"/>
      <c r="AA4114" s="286"/>
      <c r="AB4114" s="286"/>
      <c r="AC4114" s="223"/>
      <c r="AD4114" s="223"/>
      <c r="AE4114" s="223"/>
      <c r="AF4114" s="223"/>
      <c r="AG4114" s="223"/>
      <c r="AH4114" s="223"/>
      <c r="AI4114" s="223"/>
      <c r="AJ4114" s="223"/>
      <c r="AK4114" s="1034"/>
      <c r="AL4114" s="1035"/>
      <c r="AM4114" s="1035"/>
      <c r="AN4114" s="788"/>
      <c r="AO4114" s="789"/>
      <c r="AP4114" s="3"/>
      <c r="AQ4114" s="222">
        <f t="shared" si="1905"/>
        <v>1</v>
      </c>
    </row>
    <row r="4115" spans="2:46" s="162" customFormat="1" ht="12" customHeight="1" x14ac:dyDescent="0.15">
      <c r="B4115" s="1058"/>
      <c r="C4115" s="1063"/>
      <c r="D4115" s="1061"/>
      <c r="E4115" s="1061"/>
      <c r="F4115" s="1061"/>
      <c r="G4115" s="1061"/>
      <c r="H4115" s="1061"/>
      <c r="I4115" s="1061"/>
      <c r="J4115" s="1062"/>
      <c r="K4115" s="192"/>
      <c r="L4115" s="1038"/>
      <c r="M4115" s="1039"/>
      <c r="N4115" s="1038"/>
      <c r="O4115" s="1039"/>
      <c r="P4115" s="1034"/>
      <c r="Q4115" s="1036"/>
      <c r="R4115" s="408"/>
      <c r="S4115" s="408"/>
      <c r="T4115" s="408"/>
      <c r="U4115" s="1034"/>
      <c r="V4115" s="1036"/>
      <c r="W4115" s="1034"/>
      <c r="X4115" s="1035"/>
      <c r="Y4115" s="286"/>
      <c r="Z4115" s="286"/>
      <c r="AA4115" s="286"/>
      <c r="AB4115" s="286"/>
      <c r="AC4115" s="223"/>
      <c r="AD4115" s="223"/>
      <c r="AE4115" s="223"/>
      <c r="AF4115" s="223"/>
      <c r="AG4115" s="223"/>
      <c r="AH4115" s="223"/>
      <c r="AI4115" s="223"/>
      <c r="AJ4115" s="223"/>
      <c r="AK4115" s="1034"/>
      <c r="AL4115" s="1035"/>
      <c r="AM4115" s="1035"/>
      <c r="AN4115" s="788"/>
      <c r="AO4115" s="789"/>
      <c r="AP4115" s="3"/>
      <c r="AQ4115" s="222">
        <f t="shared" si="1905"/>
        <v>1</v>
      </c>
    </row>
    <row r="4116" spans="2:46" s="162" customFormat="1" ht="12" customHeight="1" x14ac:dyDescent="0.15">
      <c r="B4116" s="1058"/>
      <c r="C4116" s="1063"/>
      <c r="D4116" s="1061"/>
      <c r="E4116" s="1061"/>
      <c r="F4116" s="1061"/>
      <c r="G4116" s="1061"/>
      <c r="H4116" s="1061"/>
      <c r="I4116" s="1061"/>
      <c r="J4116" s="1062"/>
      <c r="K4116" s="192"/>
      <c r="L4116" s="1038"/>
      <c r="M4116" s="1039"/>
      <c r="N4116" s="1038"/>
      <c r="O4116" s="1039"/>
      <c r="P4116" s="1034"/>
      <c r="Q4116" s="1036"/>
      <c r="R4116" s="408"/>
      <c r="S4116" s="408"/>
      <c r="T4116" s="408"/>
      <c r="U4116" s="1034"/>
      <c r="V4116" s="1036"/>
      <c r="W4116" s="1034"/>
      <c r="X4116" s="1035"/>
      <c r="Y4116" s="286"/>
      <c r="Z4116" s="286"/>
      <c r="AA4116" s="286"/>
      <c r="AB4116" s="286"/>
      <c r="AC4116" s="223"/>
      <c r="AD4116" s="223"/>
      <c r="AE4116" s="223"/>
      <c r="AF4116" s="223"/>
      <c r="AG4116" s="223"/>
      <c r="AH4116" s="223"/>
      <c r="AI4116" s="223"/>
      <c r="AJ4116" s="223"/>
      <c r="AK4116" s="1034"/>
      <c r="AL4116" s="1035"/>
      <c r="AM4116" s="1035"/>
      <c r="AN4116" s="788"/>
      <c r="AO4116" s="789"/>
      <c r="AP4116" s="3"/>
      <c r="AQ4116" s="222">
        <f t="shared" si="1905"/>
        <v>1</v>
      </c>
    </row>
    <row r="4117" spans="2:46" s="162" customFormat="1" ht="12" customHeight="1" x14ac:dyDescent="0.15">
      <c r="B4117" s="1058"/>
      <c r="C4117" s="1063"/>
      <c r="D4117" s="1061"/>
      <c r="E4117" s="1061"/>
      <c r="F4117" s="1061"/>
      <c r="G4117" s="1061"/>
      <c r="H4117" s="1061"/>
      <c r="I4117" s="1061"/>
      <c r="J4117" s="1062"/>
      <c r="K4117" s="192"/>
      <c r="L4117" s="1038"/>
      <c r="M4117" s="1039"/>
      <c r="N4117" s="1038"/>
      <c r="O4117" s="1039"/>
      <c r="P4117" s="1034"/>
      <c r="Q4117" s="1036"/>
      <c r="R4117" s="408"/>
      <c r="S4117" s="408"/>
      <c r="T4117" s="408"/>
      <c r="U4117" s="1034"/>
      <c r="V4117" s="1036"/>
      <c r="W4117" s="1034"/>
      <c r="X4117" s="1035"/>
      <c r="Y4117" s="286"/>
      <c r="Z4117" s="286"/>
      <c r="AA4117" s="286"/>
      <c r="AB4117" s="286"/>
      <c r="AC4117" s="223"/>
      <c r="AD4117" s="223"/>
      <c r="AE4117" s="223"/>
      <c r="AF4117" s="223"/>
      <c r="AG4117" s="223"/>
      <c r="AH4117" s="223"/>
      <c r="AI4117" s="223"/>
      <c r="AJ4117" s="223"/>
      <c r="AK4117" s="1034"/>
      <c r="AL4117" s="1035"/>
      <c r="AM4117" s="1035"/>
      <c r="AN4117" s="788"/>
      <c r="AO4117" s="789"/>
      <c r="AP4117" s="3"/>
      <c r="AQ4117" s="222">
        <f t="shared" si="1905"/>
        <v>1</v>
      </c>
    </row>
    <row r="4118" spans="2:46" s="162" customFormat="1" ht="12" customHeight="1" x14ac:dyDescent="0.15">
      <c r="B4118" s="1058"/>
      <c r="C4118" s="1063"/>
      <c r="D4118" s="1061"/>
      <c r="E4118" s="1061"/>
      <c r="F4118" s="1061"/>
      <c r="G4118" s="1061"/>
      <c r="H4118" s="1061"/>
      <c r="I4118" s="1061"/>
      <c r="J4118" s="1062"/>
      <c r="K4118" s="192"/>
      <c r="L4118" s="1038"/>
      <c r="M4118" s="1039"/>
      <c r="N4118" s="1038"/>
      <c r="O4118" s="1039"/>
      <c r="P4118" s="1034"/>
      <c r="Q4118" s="1036"/>
      <c r="R4118" s="408"/>
      <c r="S4118" s="408"/>
      <c r="T4118" s="408"/>
      <c r="U4118" s="1034"/>
      <c r="V4118" s="1036"/>
      <c r="W4118" s="1034"/>
      <c r="X4118" s="1035"/>
      <c r="Y4118" s="286"/>
      <c r="Z4118" s="286"/>
      <c r="AA4118" s="286"/>
      <c r="AB4118" s="286"/>
      <c r="AC4118" s="223"/>
      <c r="AD4118" s="223"/>
      <c r="AE4118" s="223"/>
      <c r="AF4118" s="223"/>
      <c r="AG4118" s="223"/>
      <c r="AH4118" s="223"/>
      <c r="AI4118" s="223"/>
      <c r="AJ4118" s="223"/>
      <c r="AK4118" s="1034"/>
      <c r="AL4118" s="1035"/>
      <c r="AM4118" s="1035"/>
      <c r="AN4118" s="788"/>
      <c r="AO4118" s="789"/>
      <c r="AP4118" s="3"/>
      <c r="AQ4118" s="222">
        <f t="shared" si="1905"/>
        <v>1</v>
      </c>
    </row>
    <row r="4119" spans="2:46" s="162" customFormat="1" ht="12" customHeight="1" x14ac:dyDescent="0.15">
      <c r="B4119" s="1058"/>
      <c r="C4119" s="1063"/>
      <c r="D4119" s="1061"/>
      <c r="E4119" s="1061"/>
      <c r="F4119" s="1061"/>
      <c r="G4119" s="1061"/>
      <c r="H4119" s="1061"/>
      <c r="I4119" s="1061"/>
      <c r="J4119" s="1062"/>
      <c r="K4119" s="192"/>
      <c r="L4119" s="1038"/>
      <c r="M4119" s="1039"/>
      <c r="N4119" s="1038"/>
      <c r="O4119" s="1039"/>
      <c r="P4119" s="1034"/>
      <c r="Q4119" s="1036"/>
      <c r="R4119" s="408"/>
      <c r="S4119" s="408"/>
      <c r="T4119" s="408"/>
      <c r="U4119" s="1034"/>
      <c r="V4119" s="1036"/>
      <c r="W4119" s="1034"/>
      <c r="X4119" s="1035"/>
      <c r="Y4119" s="286"/>
      <c r="Z4119" s="286"/>
      <c r="AA4119" s="286"/>
      <c r="AB4119" s="286"/>
      <c r="AC4119" s="223"/>
      <c r="AD4119" s="223"/>
      <c r="AE4119" s="223"/>
      <c r="AF4119" s="223"/>
      <c r="AG4119" s="223"/>
      <c r="AH4119" s="223"/>
      <c r="AI4119" s="223"/>
      <c r="AJ4119" s="223"/>
      <c r="AK4119" s="1034"/>
      <c r="AL4119" s="1035"/>
      <c r="AM4119" s="1035"/>
      <c r="AN4119" s="788"/>
      <c r="AO4119" s="789"/>
      <c r="AP4119" s="3"/>
      <c r="AQ4119" s="222">
        <f t="shared" si="1905"/>
        <v>1</v>
      </c>
    </row>
    <row r="4120" spans="2:46" s="162" customFormat="1" ht="12" customHeight="1" x14ac:dyDescent="0.15">
      <c r="B4120" s="1058"/>
      <c r="C4120" s="1063"/>
      <c r="D4120" s="1061"/>
      <c r="E4120" s="1061"/>
      <c r="F4120" s="1061"/>
      <c r="G4120" s="1061"/>
      <c r="H4120" s="1061"/>
      <c r="I4120" s="1061"/>
      <c r="J4120" s="1062"/>
      <c r="K4120" s="1016" t="s">
        <v>216</v>
      </c>
      <c r="L4120" s="1016" t="s">
        <v>215</v>
      </c>
      <c r="M4120" s="1016"/>
      <c r="N4120" s="1016"/>
      <c r="O4120" s="1016"/>
      <c r="P4120" s="1016"/>
      <c r="Q4120" s="1016"/>
      <c r="R4120" s="1016"/>
      <c r="S4120" s="1016"/>
      <c r="T4120" s="1016"/>
      <c r="U4120" s="1016"/>
      <c r="V4120" s="1016"/>
      <c r="W4120" s="1016"/>
      <c r="X4120" s="1016"/>
      <c r="Y4120" s="1040" t="s">
        <v>466</v>
      </c>
      <c r="Z4120" s="1041"/>
      <c r="AA4120" s="1041"/>
      <c r="AB4120" s="1042"/>
      <c r="AC4120" s="224">
        <f t="shared" ref="AC4120:AJ4120" si="1906">SUM(AC4100:AC4119)</f>
        <v>0</v>
      </c>
      <c r="AD4120" s="224">
        <f t="shared" si="1906"/>
        <v>0</v>
      </c>
      <c r="AE4120" s="224">
        <f t="shared" si="1906"/>
        <v>0</v>
      </c>
      <c r="AF4120" s="224">
        <f t="shared" si="1906"/>
        <v>0</v>
      </c>
      <c r="AG4120" s="224">
        <f t="shared" si="1906"/>
        <v>0</v>
      </c>
      <c r="AH4120" s="224">
        <f t="shared" si="1906"/>
        <v>0</v>
      </c>
      <c r="AI4120" s="224">
        <f t="shared" si="1906"/>
        <v>0</v>
      </c>
      <c r="AJ4120" s="224">
        <f t="shared" si="1906"/>
        <v>0</v>
      </c>
      <c r="AK4120" s="1040" t="s">
        <v>214</v>
      </c>
      <c r="AL4120" s="1041"/>
      <c r="AM4120" s="1041"/>
      <c r="AN4120" s="788"/>
      <c r="AO4120" s="789"/>
      <c r="AP4120" s="3"/>
    </row>
    <row r="4121" spans="2:46" s="162" customFormat="1" ht="12" customHeight="1" x14ac:dyDescent="0.15">
      <c r="B4121" s="1058"/>
      <c r="C4121" s="1063"/>
      <c r="D4121" s="1061"/>
      <c r="E4121" s="1061"/>
      <c r="F4121" s="1061"/>
      <c r="G4121" s="1061"/>
      <c r="H4121" s="1061"/>
      <c r="I4121" s="1061"/>
      <c r="J4121" s="1062"/>
      <c r="K4121" s="1016"/>
      <c r="L4121" s="1016" t="s">
        <v>467</v>
      </c>
      <c r="M4121" s="1016"/>
      <c r="N4121" s="1016"/>
      <c r="O4121" s="1016" t="s">
        <v>213</v>
      </c>
      <c r="P4121" s="1016"/>
      <c r="Q4121" s="1016"/>
      <c r="R4121" s="1016"/>
      <c r="S4121" s="1016"/>
      <c r="T4121" s="1016"/>
      <c r="U4121" s="1016"/>
      <c r="V4121" s="1016"/>
      <c r="W4121" s="1016"/>
      <c r="X4121" s="1016"/>
      <c r="Y4121" s="193">
        <f>COUNTIF(Y4100:Y4119,"○")</f>
        <v>0</v>
      </c>
      <c r="Z4121" s="193">
        <f>COUNTIF(Z4100:Z4119,"○")</f>
        <v>0</v>
      </c>
      <c r="AA4121" s="193">
        <f>COUNTIF(AA4100:AA4119,"○")</f>
        <v>0</v>
      </c>
      <c r="AB4121" s="193">
        <f>COUNTIF(AB4100:AB4119,"○")</f>
        <v>0</v>
      </c>
      <c r="AC4121" s="193">
        <f t="shared" ref="AC4121:AJ4121" si="1907">COUNT(AC4100:AC4119)</f>
        <v>0</v>
      </c>
      <c r="AD4121" s="193">
        <f t="shared" si="1907"/>
        <v>0</v>
      </c>
      <c r="AE4121" s="193">
        <f t="shared" si="1907"/>
        <v>0</v>
      </c>
      <c r="AF4121" s="193">
        <f t="shared" si="1907"/>
        <v>0</v>
      </c>
      <c r="AG4121" s="193">
        <f t="shared" si="1907"/>
        <v>0</v>
      </c>
      <c r="AH4121" s="193">
        <f t="shared" si="1907"/>
        <v>0</v>
      </c>
      <c r="AI4121" s="193">
        <f t="shared" si="1907"/>
        <v>0</v>
      </c>
      <c r="AJ4121" s="193">
        <f t="shared" si="1907"/>
        <v>0</v>
      </c>
      <c r="AK4121" s="1043"/>
      <c r="AL4121" s="1044"/>
      <c r="AM4121" s="1044"/>
      <c r="AN4121" s="1044"/>
      <c r="AO4121" s="1045"/>
      <c r="AP4121" s="3"/>
    </row>
    <row r="4122" spans="2:46" ht="12" customHeight="1" x14ac:dyDescent="0.15">
      <c r="B4122" s="1058"/>
      <c r="C4122" s="1063"/>
      <c r="D4122" s="1061"/>
      <c r="E4122" s="1061"/>
      <c r="F4122" s="1061"/>
      <c r="G4122" s="1061"/>
      <c r="H4122" s="1061"/>
      <c r="I4122" s="1061"/>
      <c r="J4122" s="1062"/>
      <c r="K4122" s="1016"/>
      <c r="L4122" s="1016"/>
      <c r="M4122" s="1016"/>
      <c r="N4122" s="1016"/>
      <c r="O4122" s="1016" t="s">
        <v>468</v>
      </c>
      <c r="P4122" s="1016"/>
      <c r="Q4122" s="1016"/>
      <c r="R4122" s="1016"/>
      <c r="S4122" s="1016"/>
      <c r="T4122" s="1016"/>
      <c r="U4122" s="1016"/>
      <c r="V4122" s="1016"/>
      <c r="W4122" s="1016"/>
      <c r="X4122" s="1016"/>
      <c r="Y4122" s="1034" t="str">
        <f>IF(Y4121&gt;0,"Ⅳ",IF(Z4121&gt;0,"Ⅲ",IF(AA4121&gt;0,"Ⅱa",IF(AB4121&gt;0,"Ⅱb","Ⅰ"))))</f>
        <v>Ⅰ</v>
      </c>
      <c r="Z4122" s="1035"/>
      <c r="AA4122" s="1035"/>
      <c r="AB4122" s="1036"/>
      <c r="AC4122" s="1034" t="str">
        <f>IF(AC4121&gt;0,"Ⅳ",IF(AD4121&gt;0,"Ⅲ",IF(AE4121&gt;0,"Ⅱa",IF(AF4121&gt;0,"Ⅱb","Ⅰ"))))</f>
        <v>Ⅰ</v>
      </c>
      <c r="AD4122" s="1035"/>
      <c r="AE4122" s="1035"/>
      <c r="AF4122" s="1036"/>
      <c r="AG4122" s="1034" t="str">
        <f>IF(AG4121&gt;0,"Ⅳ",IF(AH4121&gt;0,"Ⅲ",IF(AI4121&gt;0,"Ⅱa",IF(AJ4121&gt;0,"Ⅱb","Ⅰ"))))</f>
        <v>Ⅰ</v>
      </c>
      <c r="AH4122" s="1035"/>
      <c r="AI4122" s="1035"/>
      <c r="AJ4122" s="1036"/>
      <c r="AK4122" s="1046"/>
      <c r="AL4122" s="1047"/>
      <c r="AM4122" s="1047"/>
      <c r="AN4122" s="1047"/>
      <c r="AO4122" s="1048"/>
      <c r="AP4122" s="3"/>
      <c r="AQ4122" s="282" t="s">
        <v>312</v>
      </c>
      <c r="AR4122" s="282" t="s">
        <v>313</v>
      </c>
      <c r="AS4122" s="699" t="s">
        <v>316</v>
      </c>
      <c r="AT4122" s="1026"/>
    </row>
    <row r="4123" spans="2:46" ht="12" customHeight="1" x14ac:dyDescent="0.15">
      <c r="B4123" s="1058"/>
      <c r="C4123" s="1063"/>
      <c r="D4123" s="1061"/>
      <c r="E4123" s="1061"/>
      <c r="F4123" s="1061"/>
      <c r="G4123" s="1061"/>
      <c r="H4123" s="1061"/>
      <c r="I4123" s="1061"/>
      <c r="J4123" s="1062"/>
      <c r="K4123" s="1016"/>
      <c r="L4123" s="1016" t="s">
        <v>469</v>
      </c>
      <c r="M4123" s="1016"/>
      <c r="N4123" s="1016"/>
      <c r="O4123" s="1016" t="s">
        <v>212</v>
      </c>
      <c r="P4123" s="1016"/>
      <c r="Q4123" s="1016"/>
      <c r="R4123" s="1016"/>
      <c r="S4123" s="1016"/>
      <c r="T4123" s="1016"/>
      <c r="U4123" s="1016"/>
      <c r="V4123" s="1016"/>
      <c r="W4123" s="1016"/>
      <c r="X4123" s="1016"/>
      <c r="Y4123" s="187" t="s">
        <v>32</v>
      </c>
      <c r="Z4123" s="187" t="s">
        <v>33</v>
      </c>
      <c r="AA4123" s="1027" t="s">
        <v>34</v>
      </c>
      <c r="AB4123" s="1027"/>
      <c r="AC4123" s="187" t="s">
        <v>32</v>
      </c>
      <c r="AD4123" s="187" t="s">
        <v>33</v>
      </c>
      <c r="AE4123" s="1027" t="s">
        <v>34</v>
      </c>
      <c r="AF4123" s="1027"/>
      <c r="AG4123" s="187" t="s">
        <v>32</v>
      </c>
      <c r="AH4123" s="187" t="s">
        <v>33</v>
      </c>
      <c r="AI4123" s="1027" t="s">
        <v>34</v>
      </c>
      <c r="AJ4123" s="1027"/>
      <c r="AK4123" s="1046"/>
      <c r="AL4123" s="1047"/>
      <c r="AM4123" s="1047"/>
      <c r="AN4123" s="1047"/>
      <c r="AO4123" s="1048"/>
      <c r="AP4123" s="3"/>
      <c r="AQ4123" s="1028">
        <f>+Y4121+Z4121</f>
        <v>0</v>
      </c>
      <c r="AR4123" s="1029"/>
      <c r="AS4123" s="1028">
        <f>+AA4121+AB4121</f>
        <v>0</v>
      </c>
      <c r="AT4123" s="1029"/>
    </row>
    <row r="4124" spans="2:46" ht="12" customHeight="1" x14ac:dyDescent="0.15">
      <c r="B4124" s="1058"/>
      <c r="C4124" s="1063"/>
      <c r="D4124" s="1061"/>
      <c r="E4124" s="1061"/>
      <c r="F4124" s="1061"/>
      <c r="G4124" s="1061"/>
      <c r="H4124" s="1061"/>
      <c r="I4124" s="1061"/>
      <c r="J4124" s="1062"/>
      <c r="K4124" s="1016"/>
      <c r="L4124" s="1016"/>
      <c r="M4124" s="1016"/>
      <c r="N4124" s="1016"/>
      <c r="O4124" s="1016" t="s">
        <v>470</v>
      </c>
      <c r="P4124" s="1016"/>
      <c r="Q4124" s="1016"/>
      <c r="R4124" s="1016"/>
      <c r="S4124" s="1016"/>
      <c r="T4124" s="1016"/>
      <c r="U4124" s="1016"/>
      <c r="V4124" s="1016"/>
      <c r="W4124" s="1016"/>
      <c r="X4124" s="1016"/>
      <c r="Y4124" s="193" t="str">
        <f>IF(Y4121=0,"",1)</f>
        <v/>
      </c>
      <c r="Z4124" s="193" t="str">
        <f>IF(Z4121=0,"",1)</f>
        <v/>
      </c>
      <c r="AA4124" s="1030" t="str">
        <f>IF(AQ4123=1,"",IF(AS4123&gt;0,1,""))</f>
        <v/>
      </c>
      <c r="AB4124" s="1031"/>
      <c r="AC4124" s="193">
        <f>+AC4121</f>
        <v>0</v>
      </c>
      <c r="AD4124" s="193">
        <f>AD4121</f>
        <v>0</v>
      </c>
      <c r="AE4124" s="1030">
        <f>AE4121+AF4121</f>
        <v>0</v>
      </c>
      <c r="AF4124" s="1031"/>
      <c r="AG4124" s="193">
        <f>AG4121</f>
        <v>0</v>
      </c>
      <c r="AH4124" s="193">
        <f>AH4121</f>
        <v>0</v>
      </c>
      <c r="AI4124" s="1030">
        <f>AI4121+AJ4121</f>
        <v>0</v>
      </c>
      <c r="AJ4124" s="1031"/>
      <c r="AK4124" s="1046"/>
      <c r="AL4124" s="1047"/>
      <c r="AM4124" s="1047"/>
      <c r="AN4124" s="1047"/>
      <c r="AO4124" s="1048"/>
      <c r="AP4124" s="3"/>
      <c r="AQ4124" s="197">
        <f>+Y4121+AC4124+AG4124</f>
        <v>0</v>
      </c>
      <c r="AR4124" s="197">
        <f>+Z4121+AD4124+AH4124</f>
        <v>0</v>
      </c>
      <c r="AS4124" s="1032">
        <f>+AS4123+AE4124+AI4124</f>
        <v>0</v>
      </c>
      <c r="AT4124" s="1033"/>
    </row>
    <row r="4125" spans="2:46" ht="12" customHeight="1" x14ac:dyDescent="0.15">
      <c r="B4125" s="1058"/>
      <c r="C4125" s="1063"/>
      <c r="D4125" s="1061"/>
      <c r="E4125" s="1061"/>
      <c r="F4125" s="1061"/>
      <c r="G4125" s="1061"/>
      <c r="H4125" s="1061"/>
      <c r="I4125" s="1061"/>
      <c r="J4125" s="1062"/>
      <c r="K4125" s="1016"/>
      <c r="L4125" s="1016"/>
      <c r="M4125" s="1016"/>
      <c r="N4125" s="1016"/>
      <c r="O4125" s="1016" t="s">
        <v>471</v>
      </c>
      <c r="P4125" s="1016"/>
      <c r="Q4125" s="1016"/>
      <c r="R4125" s="1016"/>
      <c r="S4125" s="1016"/>
      <c r="T4125" s="1016"/>
      <c r="U4125" s="1016"/>
      <c r="V4125" s="1016"/>
      <c r="W4125" s="1016"/>
      <c r="X4125" s="1016"/>
      <c r="Y4125" s="1034" t="s">
        <v>875</v>
      </c>
      <c r="Z4125" s="1035"/>
      <c r="AA4125" s="1035"/>
      <c r="AB4125" s="1036"/>
      <c r="AC4125" s="1034" t="str">
        <f>IF(AC4124&gt;0,"Ⅳ",IF(AD4124&gt;0,"Ⅲ",IF(AE4124&gt;0,"Ⅱ","Ⅰ")))</f>
        <v>Ⅰ</v>
      </c>
      <c r="AD4125" s="1035"/>
      <c r="AE4125" s="1035"/>
      <c r="AF4125" s="1036"/>
      <c r="AG4125" s="1034" t="str">
        <f>IF(AG4124&gt;0,"Ⅳ",IF(AH4124&gt;0,"Ⅲ",IF(AI4124&gt;0,"Ⅱ","Ⅰ")))</f>
        <v>Ⅰ</v>
      </c>
      <c r="AH4125" s="1035"/>
      <c r="AI4125" s="1035"/>
      <c r="AJ4125" s="1036"/>
      <c r="AK4125" s="1046"/>
      <c r="AL4125" s="1047"/>
      <c r="AM4125" s="1047"/>
      <c r="AN4125" s="1047"/>
      <c r="AO4125" s="1048"/>
      <c r="AP4125" s="3"/>
      <c r="AQ4125" s="1037" t="str">
        <f>IF(AQ4124&gt;0,"Ⅳ",IF(AR4124&gt;0,"Ⅲ",IF(AS4124&gt;0,"Ⅱ","Ⅰ")))</f>
        <v>Ⅰ</v>
      </c>
      <c r="AR4125" s="1037"/>
      <c r="AS4125" s="1037"/>
      <c r="AT4125" s="1037"/>
    </row>
    <row r="4126" spans="2:46" ht="12" customHeight="1" x14ac:dyDescent="0.15">
      <c r="B4126" s="1058"/>
      <c r="C4126" s="1063"/>
      <c r="D4126" s="1061"/>
      <c r="E4126" s="1061"/>
      <c r="F4126" s="1061"/>
      <c r="G4126" s="1061"/>
      <c r="H4126" s="1061"/>
      <c r="I4126" s="1061"/>
      <c r="J4126" s="1062"/>
      <c r="K4126" s="1016"/>
      <c r="L4126" s="1016"/>
      <c r="M4126" s="1016"/>
      <c r="N4126" s="1016"/>
      <c r="O4126" s="1016" t="s">
        <v>472</v>
      </c>
      <c r="P4126" s="1016"/>
      <c r="Q4126" s="1016"/>
      <c r="R4126" s="1016"/>
      <c r="S4126" s="1016"/>
      <c r="T4126" s="1016"/>
      <c r="U4126" s="1016"/>
      <c r="V4126" s="1016"/>
      <c r="W4126" s="1016"/>
      <c r="X4126" s="1016"/>
      <c r="Y4126" s="1034" t="str">
        <f>IF(COUNTIF(Y4125:AJ4125,"Ⅳ")&gt;0,"Ⅳ",IF(COUNTIF(Y4125:AJ4125,"Ⅲ")&gt;0,"Ⅲ",IF(COUNTIF(Y4125:AJ4125,"Ⅱ")&gt;0,"Ⅱ","Ⅰ")))</f>
        <v>Ⅰ</v>
      </c>
      <c r="Z4126" s="1035"/>
      <c r="AA4126" s="1035"/>
      <c r="AB4126" s="1035"/>
      <c r="AC4126" s="1035"/>
      <c r="AD4126" s="1035"/>
      <c r="AE4126" s="1035"/>
      <c r="AF4126" s="1035"/>
      <c r="AG4126" s="1035"/>
      <c r="AH4126" s="1035"/>
      <c r="AI4126" s="1035"/>
      <c r="AJ4126" s="1036"/>
      <c r="AK4126" s="1049"/>
      <c r="AL4126" s="1050"/>
      <c r="AM4126" s="1050"/>
      <c r="AN4126" s="1050"/>
      <c r="AO4126" s="1051"/>
      <c r="AP4126" s="3"/>
    </row>
    <row r="4127" spans="2:46" ht="14.25" customHeight="1" x14ac:dyDescent="0.15">
      <c r="B4127" s="1058"/>
      <c r="C4127" s="1063"/>
      <c r="D4127" s="1061"/>
      <c r="E4127" s="1061"/>
      <c r="F4127" s="1061"/>
      <c r="G4127" s="1061"/>
      <c r="H4127" s="1061"/>
      <c r="I4127" s="1061"/>
      <c r="J4127" s="1062"/>
      <c r="K4127" s="1016" t="s">
        <v>169</v>
      </c>
      <c r="L4127" s="1017"/>
      <c r="M4127" s="1017"/>
      <c r="N4127" s="1017"/>
      <c r="O4127" s="1017"/>
      <c r="P4127" s="1017"/>
      <c r="Q4127" s="1017"/>
      <c r="R4127" s="1017"/>
      <c r="S4127" s="1017"/>
      <c r="T4127" s="1017"/>
      <c r="U4127" s="1017"/>
      <c r="V4127" s="1017"/>
      <c r="W4127" s="1017"/>
      <c r="X4127" s="1017"/>
      <c r="Y4127" s="1017"/>
      <c r="Z4127" s="1017"/>
      <c r="AA4127" s="1017"/>
      <c r="AB4127" s="1017"/>
      <c r="AC4127" s="1017"/>
      <c r="AD4127" s="1017"/>
      <c r="AE4127" s="1017"/>
      <c r="AF4127" s="1017"/>
      <c r="AG4127" s="1017"/>
      <c r="AH4127" s="1017"/>
      <c r="AI4127" s="1017"/>
      <c r="AJ4127" s="1017"/>
      <c r="AK4127" s="1017"/>
      <c r="AL4127" s="1017"/>
      <c r="AM4127" s="1017"/>
      <c r="AN4127" s="1017"/>
      <c r="AO4127" s="1017"/>
      <c r="AP4127" s="3"/>
    </row>
    <row r="4128" spans="2:46" ht="14.25" customHeight="1" x14ac:dyDescent="0.15">
      <c r="B4128" s="1058"/>
      <c r="C4128" s="1063"/>
      <c r="D4128" s="1061"/>
      <c r="E4128" s="1061"/>
      <c r="F4128" s="1061"/>
      <c r="G4128" s="1061"/>
      <c r="H4128" s="1061"/>
      <c r="I4128" s="1061"/>
      <c r="J4128" s="1062"/>
      <c r="K4128" s="1016"/>
      <c r="L4128" s="1017"/>
      <c r="M4128" s="1017"/>
      <c r="N4128" s="1017"/>
      <c r="O4128" s="1017"/>
      <c r="P4128" s="1017"/>
      <c r="Q4128" s="1017"/>
      <c r="R4128" s="1017"/>
      <c r="S4128" s="1017"/>
      <c r="T4128" s="1017"/>
      <c r="U4128" s="1017"/>
      <c r="V4128" s="1017"/>
      <c r="W4128" s="1017"/>
      <c r="X4128" s="1017"/>
      <c r="Y4128" s="1017"/>
      <c r="Z4128" s="1017"/>
      <c r="AA4128" s="1017"/>
      <c r="AB4128" s="1017"/>
      <c r="AC4128" s="1017"/>
      <c r="AD4128" s="1017"/>
      <c r="AE4128" s="1017"/>
      <c r="AF4128" s="1017"/>
      <c r="AG4128" s="1017"/>
      <c r="AH4128" s="1017"/>
      <c r="AI4128" s="1017"/>
      <c r="AJ4128" s="1017"/>
      <c r="AK4128" s="1017"/>
      <c r="AL4128" s="1017"/>
      <c r="AM4128" s="1017"/>
      <c r="AN4128" s="1017"/>
      <c r="AO4128" s="1017"/>
      <c r="AP4128" s="3"/>
    </row>
    <row r="4129" spans="2:86" ht="12" customHeight="1" x14ac:dyDescent="0.15">
      <c r="B4129" s="1058"/>
      <c r="C4129" s="1063"/>
      <c r="D4129" s="1061"/>
      <c r="E4129" s="1061"/>
      <c r="F4129" s="1061"/>
      <c r="G4129" s="1061"/>
      <c r="H4129" s="1061"/>
      <c r="I4129" s="1061"/>
      <c r="J4129" s="1062"/>
      <c r="K4129" s="1018" t="s">
        <v>473</v>
      </c>
      <c r="L4129" s="1018"/>
      <c r="M4129" s="1018"/>
      <c r="N4129" s="1018"/>
      <c r="O4129" s="1018"/>
      <c r="P4129" s="1018"/>
      <c r="Q4129" s="1018"/>
      <c r="R4129" s="1018"/>
      <c r="S4129" s="1018"/>
      <c r="T4129" s="1018"/>
      <c r="U4129" s="1018"/>
      <c r="V4129" s="1018"/>
      <c r="W4129" s="1018"/>
      <c r="X4129" s="1018"/>
      <c r="Y4129" s="1018"/>
      <c r="Z4129" s="1018"/>
      <c r="AA4129" s="1018"/>
      <c r="AB4129" s="1018"/>
      <c r="AC4129" s="1018"/>
      <c r="AD4129" s="1018"/>
      <c r="AE4129" s="1018"/>
      <c r="AF4129" s="1018"/>
      <c r="AG4129" s="1018"/>
      <c r="AH4129" s="1018"/>
      <c r="AI4129" s="1018"/>
      <c r="AJ4129" s="1018"/>
      <c r="AK4129" s="1018"/>
      <c r="AL4129" s="1018"/>
      <c r="AM4129" s="1018"/>
      <c r="AN4129" s="1018"/>
      <c r="AO4129" s="1018"/>
      <c r="AP4129" s="3"/>
    </row>
    <row r="4130" spans="2:86" ht="12" customHeight="1" x14ac:dyDescent="0.15">
      <c r="B4130" s="1058"/>
      <c r="C4130" s="1063"/>
      <c r="D4130" s="1061"/>
      <c r="E4130" s="1061"/>
      <c r="F4130" s="1061"/>
      <c r="G4130" s="1061"/>
      <c r="H4130" s="1061"/>
      <c r="I4130" s="1061"/>
      <c r="J4130" s="1062"/>
      <c r="K4130" s="1019" t="s">
        <v>523</v>
      </c>
      <c r="L4130" s="1019"/>
      <c r="M4130" s="1019"/>
      <c r="N4130" s="1019"/>
      <c r="O4130" s="1019"/>
      <c r="P4130" s="1019"/>
      <c r="Q4130" s="1019"/>
      <c r="R4130" s="1019"/>
      <c r="S4130" s="1019"/>
      <c r="T4130" s="1019"/>
      <c r="U4130" s="1019"/>
      <c r="V4130" s="1019"/>
      <c r="W4130" s="1019"/>
      <c r="X4130" s="1019"/>
      <c r="Y4130" s="1019"/>
      <c r="Z4130" s="1019"/>
      <c r="AA4130" s="1019"/>
      <c r="AB4130" s="1019"/>
      <c r="AC4130" s="1019"/>
      <c r="AD4130" s="1019"/>
      <c r="AE4130" s="1019"/>
      <c r="AF4130" s="1019"/>
      <c r="AG4130" s="1019"/>
      <c r="AH4130" s="1019"/>
      <c r="AI4130" s="1019"/>
      <c r="AJ4130" s="1019"/>
      <c r="AK4130" s="1019"/>
      <c r="AL4130" s="1019"/>
      <c r="AM4130" s="1019"/>
      <c r="AN4130" s="1019"/>
      <c r="AO4130" s="1019"/>
      <c r="AP4130" s="3"/>
    </row>
    <row r="4131" spans="2:86" ht="12" customHeight="1" x14ac:dyDescent="0.15">
      <c r="B4131" s="1058"/>
      <c r="C4131" s="1063"/>
      <c r="D4131" s="1061"/>
      <c r="E4131" s="1061"/>
      <c r="F4131" s="1061"/>
      <c r="G4131" s="1061"/>
      <c r="H4131" s="1061"/>
      <c r="I4131" s="1061"/>
      <c r="J4131" s="1062"/>
      <c r="K4131" s="194" t="s">
        <v>474</v>
      </c>
      <c r="L4131" s="195"/>
      <c r="M4131" s="195"/>
      <c r="N4131" s="195"/>
      <c r="O4131" s="195"/>
      <c r="P4131" s="195"/>
      <c r="Q4131" s="195"/>
      <c r="R4131" s="195"/>
      <c r="S4131" s="195"/>
      <c r="T4131" s="195"/>
      <c r="U4131" s="195"/>
      <c r="V4131" s="195"/>
      <c r="W4131" s="195"/>
      <c r="X4131" s="195"/>
      <c r="Y4131" s="195"/>
      <c r="Z4131" s="195"/>
      <c r="AA4131" s="195"/>
      <c r="AB4131" s="195"/>
      <c r="AC4131" s="195"/>
      <c r="AD4131" s="195"/>
      <c r="AE4131" s="195"/>
      <c r="AF4131" s="195"/>
      <c r="AG4131" s="195"/>
      <c r="AH4131" s="195"/>
      <c r="AI4131" s="195"/>
      <c r="AJ4131" s="195"/>
      <c r="AK4131" s="195"/>
      <c r="AL4131" s="195"/>
      <c r="AM4131" s="195"/>
      <c r="AN4131" s="195"/>
      <c r="AO4131" s="196"/>
      <c r="AP4131" s="3"/>
    </row>
    <row r="4132" spans="2:86" ht="12" customHeight="1" x14ac:dyDescent="0.15">
      <c r="B4132" s="1058"/>
      <c r="C4132" s="1063"/>
      <c r="D4132" s="1061"/>
      <c r="E4132" s="1061"/>
      <c r="F4132" s="1061"/>
      <c r="G4132" s="1061"/>
      <c r="H4132" s="1061"/>
      <c r="I4132" s="1061"/>
      <c r="J4132" s="1062"/>
      <c r="K4132" s="194" t="s">
        <v>475</v>
      </c>
      <c r="L4132" s="195"/>
      <c r="M4132" s="195"/>
      <c r="N4132" s="195"/>
      <c r="O4132" s="195"/>
      <c r="P4132" s="195"/>
      <c r="Q4132" s="195"/>
      <c r="R4132" s="195"/>
      <c r="S4132" s="195"/>
      <c r="T4132" s="195"/>
      <c r="U4132" s="195"/>
      <c r="V4132" s="195"/>
      <c r="W4132" s="195"/>
      <c r="X4132" s="195"/>
      <c r="Y4132" s="195"/>
      <c r="Z4132" s="195"/>
      <c r="AA4132" s="195"/>
      <c r="AB4132" s="195"/>
      <c r="AC4132" s="195"/>
      <c r="AD4132" s="195"/>
      <c r="AE4132" s="195"/>
      <c r="AF4132" s="195"/>
      <c r="AG4132" s="195"/>
      <c r="AH4132" s="195"/>
      <c r="AI4132" s="195"/>
      <c r="AJ4132" s="195"/>
      <c r="AK4132" s="195"/>
      <c r="AL4132" s="195"/>
      <c r="AM4132" s="195"/>
      <c r="AN4132" s="195"/>
      <c r="AO4132" s="196"/>
      <c r="AP4132" s="3"/>
    </row>
    <row r="4133" spans="2:86" ht="12" customHeight="1" x14ac:dyDescent="0.15">
      <c r="B4133" s="1058"/>
      <c r="C4133" s="1063"/>
      <c r="D4133" s="1061"/>
      <c r="E4133" s="1061"/>
      <c r="F4133" s="1061"/>
      <c r="G4133" s="1061"/>
      <c r="H4133" s="1061"/>
      <c r="I4133" s="1061"/>
      <c r="J4133" s="1062"/>
      <c r="K4133" s="1020" t="s">
        <v>476</v>
      </c>
      <c r="L4133" s="1021"/>
      <c r="M4133" s="1021"/>
      <c r="N4133" s="1021"/>
      <c r="O4133" s="1021"/>
      <c r="P4133" s="1021"/>
      <c r="Q4133" s="1021"/>
      <c r="R4133" s="1021"/>
      <c r="S4133" s="1021"/>
      <c r="T4133" s="1021"/>
      <c r="U4133" s="1021"/>
      <c r="V4133" s="1021"/>
      <c r="W4133" s="1021"/>
      <c r="X4133" s="1021"/>
      <c r="Y4133" s="1021"/>
      <c r="Z4133" s="1021"/>
      <c r="AA4133" s="1021"/>
      <c r="AB4133" s="1021"/>
      <c r="AC4133" s="1021"/>
      <c r="AD4133" s="1021"/>
      <c r="AE4133" s="1021"/>
      <c r="AF4133" s="1021"/>
      <c r="AG4133" s="1021"/>
      <c r="AH4133" s="1021"/>
      <c r="AI4133" s="1021"/>
      <c r="AJ4133" s="1021"/>
      <c r="AK4133" s="1021"/>
      <c r="AL4133" s="1021"/>
      <c r="AM4133" s="1021"/>
      <c r="AN4133" s="1021"/>
      <c r="AO4133" s="1022"/>
      <c r="AP4133" s="3"/>
    </row>
    <row r="4134" spans="2:86" ht="12" customHeight="1" x14ac:dyDescent="0.15">
      <c r="B4134" s="591"/>
      <c r="C4134" s="1064"/>
      <c r="D4134" s="1065"/>
      <c r="E4134" s="1065"/>
      <c r="F4134" s="1065"/>
      <c r="G4134" s="1065"/>
      <c r="H4134" s="1065"/>
      <c r="I4134" s="1065"/>
      <c r="J4134" s="1066"/>
      <c r="K4134" s="1023"/>
      <c r="L4134" s="1024"/>
      <c r="M4134" s="1024"/>
      <c r="N4134" s="1024"/>
      <c r="O4134" s="1024"/>
      <c r="P4134" s="1024"/>
      <c r="Q4134" s="1024"/>
      <c r="R4134" s="1024"/>
      <c r="S4134" s="1024"/>
      <c r="T4134" s="1024"/>
      <c r="U4134" s="1024"/>
      <c r="V4134" s="1024"/>
      <c r="W4134" s="1024"/>
      <c r="X4134" s="1024"/>
      <c r="Y4134" s="1024"/>
      <c r="Z4134" s="1024"/>
      <c r="AA4134" s="1024"/>
      <c r="AB4134" s="1024"/>
      <c r="AC4134" s="1024"/>
      <c r="AD4134" s="1024"/>
      <c r="AE4134" s="1024"/>
      <c r="AF4134" s="1024"/>
      <c r="AG4134" s="1024"/>
      <c r="AH4134" s="1024"/>
      <c r="AI4134" s="1024"/>
      <c r="AJ4134" s="1024"/>
      <c r="AK4134" s="1024"/>
      <c r="AL4134" s="1024"/>
      <c r="AM4134" s="1024"/>
      <c r="AN4134" s="1024"/>
      <c r="AO4134" s="1025"/>
      <c r="AP4134" s="3"/>
    </row>
    <row r="4135" spans="2:86" s="9" customFormat="1" ht="12" customHeight="1" x14ac:dyDescent="0.15">
      <c r="B4135" s="3" t="s">
        <v>527</v>
      </c>
      <c r="AQ4135" s="162"/>
      <c r="AR4135" s="162"/>
      <c r="AS4135" s="162"/>
      <c r="AT4135" s="162"/>
      <c r="AU4135" s="162"/>
      <c r="AV4135" s="162"/>
      <c r="AW4135" s="162"/>
      <c r="AX4135" s="162"/>
      <c r="AY4135" s="162"/>
      <c r="AZ4135" s="162"/>
      <c r="BA4135" s="162"/>
      <c r="BB4135" s="162"/>
      <c r="BC4135" s="162"/>
      <c r="BD4135" s="162"/>
      <c r="BE4135" s="162"/>
      <c r="BF4135" s="162"/>
      <c r="BG4135" s="162"/>
      <c r="BH4135" s="162"/>
      <c r="BI4135" s="162"/>
      <c r="BJ4135" s="162"/>
      <c r="BK4135" s="162"/>
      <c r="BL4135" s="162"/>
      <c r="BM4135" s="162"/>
      <c r="BN4135" s="162"/>
      <c r="BO4135" s="162"/>
      <c r="BP4135" s="162"/>
      <c r="BQ4135" s="162"/>
      <c r="BR4135" s="162"/>
      <c r="BS4135" s="162"/>
      <c r="BT4135" s="162"/>
      <c r="BU4135" s="162"/>
      <c r="BV4135" s="162"/>
      <c r="BW4135" s="162"/>
      <c r="BX4135" s="162"/>
      <c r="BY4135" s="162"/>
      <c r="BZ4135" s="162"/>
      <c r="CA4135" s="162"/>
      <c r="CB4135" s="162"/>
      <c r="CC4135" s="162"/>
      <c r="CD4135" s="162"/>
      <c r="CE4135" s="162"/>
      <c r="CF4135" s="162"/>
      <c r="CG4135" s="162"/>
      <c r="CH4135" s="162"/>
    </row>
    <row r="4136" spans="2:86" ht="12" customHeight="1" thickBot="1" x14ac:dyDescent="0.2">
      <c r="B4136" s="3" t="s">
        <v>524</v>
      </c>
    </row>
    <row r="4137" spans="2:86" ht="12" customHeight="1" x14ac:dyDescent="0.15">
      <c r="B4137" s="3" t="s">
        <v>525</v>
      </c>
      <c r="AU4137" s="1000" t="s">
        <v>305</v>
      </c>
      <c r="AV4137" s="1001" t="s">
        <v>298</v>
      </c>
      <c r="AW4137" s="1003" t="s">
        <v>299</v>
      </c>
      <c r="AX4137" s="1005" t="s">
        <v>306</v>
      </c>
      <c r="AY4137" s="1006"/>
      <c r="AZ4137" s="1006"/>
      <c r="BA4137" s="1006"/>
      <c r="BB4137" s="1006"/>
      <c r="BC4137" s="1006"/>
      <c r="BD4137" s="1006"/>
      <c r="BE4137" s="1006"/>
      <c r="BF4137" s="1006"/>
      <c r="BG4137" s="1006"/>
      <c r="BH4137" s="1006"/>
      <c r="BI4137" s="1006"/>
      <c r="BJ4137" s="1006"/>
      <c r="BK4137" s="1006"/>
      <c r="BL4137" s="1006"/>
      <c r="BM4137" s="1006"/>
      <c r="BN4137" s="1006"/>
      <c r="BO4137" s="1006"/>
      <c r="BP4137" s="1006"/>
      <c r="BQ4137" s="1006"/>
      <c r="BR4137" s="1007"/>
      <c r="BS4137" s="807" t="s">
        <v>300</v>
      </c>
      <c r="BT4137" s="1008"/>
      <c r="BU4137" s="1008"/>
      <c r="BV4137" s="1008"/>
      <c r="BW4137" s="1009" t="s">
        <v>307</v>
      </c>
      <c r="BX4137" s="1010"/>
      <c r="BY4137" s="1010"/>
      <c r="BZ4137" s="1010"/>
      <c r="CA4137" s="1010"/>
      <c r="CB4137" s="1010"/>
      <c r="CC4137" s="1010"/>
      <c r="CD4137" s="1010"/>
      <c r="CE4137" s="1010"/>
      <c r="CF4137" s="1010"/>
      <c r="CG4137" s="1010"/>
      <c r="CH4137" s="1011"/>
    </row>
    <row r="4138" spans="2:86" ht="12" customHeight="1" x14ac:dyDescent="0.15">
      <c r="B4138" s="3" t="s">
        <v>477</v>
      </c>
      <c r="AU4138" s="1000"/>
      <c r="AV4138" s="1002"/>
      <c r="AW4138" s="1004"/>
      <c r="AX4138" s="1012" t="s">
        <v>308</v>
      </c>
      <c r="AY4138" s="686"/>
      <c r="AZ4138" s="686"/>
      <c r="BA4138" s="686"/>
      <c r="BB4138" s="686"/>
      <c r="BC4138" s="686"/>
      <c r="BD4138" s="686"/>
      <c r="BE4138" s="686"/>
      <c r="BF4138" s="686"/>
      <c r="BG4138" s="686"/>
      <c r="BH4138" s="686"/>
      <c r="BI4138" s="686"/>
      <c r="BJ4138" s="686" t="s">
        <v>309</v>
      </c>
      <c r="BK4138" s="686"/>
      <c r="BL4138" s="686"/>
      <c r="BM4138" s="686"/>
      <c r="BN4138" s="686"/>
      <c r="BO4138" s="686"/>
      <c r="BP4138" s="686"/>
      <c r="BQ4138" s="686"/>
      <c r="BR4138" s="1013"/>
      <c r="BS4138" s="1008"/>
      <c r="BT4138" s="1008"/>
      <c r="BU4138" s="1008"/>
      <c r="BV4138" s="1008"/>
      <c r="BW4138" s="1014" t="s">
        <v>302</v>
      </c>
      <c r="BX4138" s="699"/>
      <c r="BY4138" s="699"/>
      <c r="BZ4138" s="699"/>
      <c r="CA4138" s="686" t="s">
        <v>310</v>
      </c>
      <c r="CB4138" s="686"/>
      <c r="CC4138" s="686"/>
      <c r="CD4138" s="686"/>
      <c r="CE4138" s="686"/>
      <c r="CF4138" s="686"/>
      <c r="CG4138" s="686"/>
      <c r="CH4138" s="1013"/>
    </row>
    <row r="4139" spans="2:86" ht="12" customHeight="1" x14ac:dyDescent="0.15">
      <c r="B4139" s="3" t="s">
        <v>526</v>
      </c>
      <c r="AU4139" s="1000"/>
      <c r="AV4139" s="1002"/>
      <c r="AW4139" s="1004"/>
      <c r="AX4139" s="1012" t="s">
        <v>26</v>
      </c>
      <c r="AY4139" s="686"/>
      <c r="AZ4139" s="686"/>
      <c r="BA4139" s="686"/>
      <c r="BB4139" s="686" t="s">
        <v>22</v>
      </c>
      <c r="BC4139" s="686"/>
      <c r="BD4139" s="686"/>
      <c r="BE4139" s="686"/>
      <c r="BF4139" s="686" t="s">
        <v>24</v>
      </c>
      <c r="BG4139" s="686"/>
      <c r="BH4139" s="686"/>
      <c r="BI4139" s="686"/>
      <c r="BJ4139" s="699" t="s">
        <v>26</v>
      </c>
      <c r="BK4139" s="699"/>
      <c r="BL4139" s="699"/>
      <c r="BM4139" s="699" t="s">
        <v>22</v>
      </c>
      <c r="BN4139" s="699"/>
      <c r="BO4139" s="699"/>
      <c r="BP4139" s="699" t="s">
        <v>24</v>
      </c>
      <c r="BQ4139" s="699"/>
      <c r="BR4139" s="1015"/>
      <c r="BS4139" s="807" t="s">
        <v>26</v>
      </c>
      <c r="BT4139" s="807" t="s">
        <v>22</v>
      </c>
      <c r="BU4139" s="807" t="s">
        <v>24</v>
      </c>
      <c r="BV4139" s="807" t="s">
        <v>303</v>
      </c>
      <c r="BW4139" s="1012" t="s">
        <v>311</v>
      </c>
      <c r="BX4139" s="686"/>
      <c r="BY4139" s="686"/>
      <c r="BZ4139" s="686"/>
      <c r="CA4139" s="686" t="s">
        <v>22</v>
      </c>
      <c r="CB4139" s="686"/>
      <c r="CC4139" s="686"/>
      <c r="CD4139" s="686"/>
      <c r="CE4139" s="686" t="s">
        <v>24</v>
      </c>
      <c r="CF4139" s="686"/>
      <c r="CG4139" s="686"/>
      <c r="CH4139" s="1013"/>
    </row>
    <row r="4140" spans="2:86" ht="12" customHeight="1" x14ac:dyDescent="0.15">
      <c r="B4140" s="3" t="s">
        <v>478</v>
      </c>
      <c r="AU4140" s="1000"/>
      <c r="AV4140" s="1002"/>
      <c r="AW4140" s="1004"/>
      <c r="AX4140" s="156" t="s">
        <v>862</v>
      </c>
      <c r="AY4140" s="157" t="s">
        <v>863</v>
      </c>
      <c r="AZ4140" s="157" t="s">
        <v>864</v>
      </c>
      <c r="BA4140" s="158" t="s">
        <v>865</v>
      </c>
      <c r="BB4140" s="159" t="s">
        <v>866</v>
      </c>
      <c r="BC4140" s="157" t="s">
        <v>863</v>
      </c>
      <c r="BD4140" s="157" t="s">
        <v>867</v>
      </c>
      <c r="BE4140" s="158" t="s">
        <v>865</v>
      </c>
      <c r="BF4140" s="159" t="s">
        <v>866</v>
      </c>
      <c r="BG4140" s="157" t="s">
        <v>863</v>
      </c>
      <c r="BH4140" s="157" t="s">
        <v>864</v>
      </c>
      <c r="BI4140" s="158" t="s">
        <v>865</v>
      </c>
      <c r="BJ4140" s="159" t="s">
        <v>866</v>
      </c>
      <c r="BK4140" s="157" t="s">
        <v>868</v>
      </c>
      <c r="BL4140" s="158" t="s">
        <v>869</v>
      </c>
      <c r="BM4140" s="159" t="s">
        <v>870</v>
      </c>
      <c r="BN4140" s="157" t="s">
        <v>863</v>
      </c>
      <c r="BO4140" s="158" t="s">
        <v>871</v>
      </c>
      <c r="BP4140" s="159" t="s">
        <v>870</v>
      </c>
      <c r="BQ4140" s="157" t="s">
        <v>868</v>
      </c>
      <c r="BR4140" s="160" t="s">
        <v>872</v>
      </c>
      <c r="BS4140" s="1008"/>
      <c r="BT4140" s="1008"/>
      <c r="BU4140" s="1008"/>
      <c r="BV4140" s="1008"/>
      <c r="BW4140" s="156" t="s">
        <v>866</v>
      </c>
      <c r="BX4140" s="157" t="s">
        <v>863</v>
      </c>
      <c r="BY4140" s="157" t="s">
        <v>864</v>
      </c>
      <c r="BZ4140" s="158" t="s">
        <v>865</v>
      </c>
      <c r="CA4140" s="159" t="s">
        <v>866</v>
      </c>
      <c r="CB4140" s="157" t="s">
        <v>873</v>
      </c>
      <c r="CC4140" s="157" t="s">
        <v>864</v>
      </c>
      <c r="CD4140" s="158" t="s">
        <v>865</v>
      </c>
      <c r="CE4140" s="159" t="s">
        <v>866</v>
      </c>
      <c r="CF4140" s="157" t="s">
        <v>863</v>
      </c>
      <c r="CG4140" s="157" t="s">
        <v>864</v>
      </c>
      <c r="CH4140" s="160" t="s">
        <v>874</v>
      </c>
    </row>
    <row r="4141" spans="2:86" x14ac:dyDescent="0.15">
      <c r="B4141" s="3" t="s">
        <v>539</v>
      </c>
      <c r="AU4141" s="1000"/>
      <c r="AV4141" s="188" t="str">
        <f>N4143</f>
        <v>S088</v>
      </c>
      <c r="AW4141" s="300">
        <f>R4143</f>
        <v>10.6</v>
      </c>
      <c r="AX4141" s="197">
        <f>+Y4168</f>
        <v>0</v>
      </c>
      <c r="AY4141" s="197">
        <f>+Z4168</f>
        <v>0</v>
      </c>
      <c r="AZ4141" s="197">
        <f>+AA4168</f>
        <v>0</v>
      </c>
      <c r="BA4141" s="197">
        <f t="shared" ref="BA4141" si="1908">+AB4168</f>
        <v>0</v>
      </c>
      <c r="BB4141" s="197">
        <f>+AC4168</f>
        <v>0</v>
      </c>
      <c r="BC4141" s="197">
        <f t="shared" ref="BC4141" si="1909">+AD4168</f>
        <v>0</v>
      </c>
      <c r="BD4141" s="197">
        <f t="shared" ref="BD4141" si="1910">+AE4168</f>
        <v>0</v>
      </c>
      <c r="BE4141" s="197">
        <f t="shared" ref="BE4141" si="1911">+AF4168</f>
        <v>1</v>
      </c>
      <c r="BF4141" s="197">
        <f t="shared" ref="BF4141" si="1912">+AG4168</f>
        <v>0</v>
      </c>
      <c r="BG4141" s="197">
        <f t="shared" ref="BG4141" si="1913">+AH4168</f>
        <v>0</v>
      </c>
      <c r="BH4141" s="197">
        <f t="shared" ref="BH4141" si="1914">+AI4168</f>
        <v>0</v>
      </c>
      <c r="BI4141" s="197">
        <f t="shared" ref="BI4141" si="1915">+AJ4168</f>
        <v>0</v>
      </c>
      <c r="BJ4141" s="197" t="str">
        <f>+Y4171</f>
        <v/>
      </c>
      <c r="BK4141" s="197" t="str">
        <f t="shared" ref="BK4141" si="1916">+Z4171</f>
        <v/>
      </c>
      <c r="BL4141" s="197" t="str">
        <f>+AA4171</f>
        <v/>
      </c>
      <c r="BM4141" s="197">
        <f>+AC4171</f>
        <v>0</v>
      </c>
      <c r="BN4141" s="197">
        <f t="shared" ref="BN4141" si="1917">+AD4171</f>
        <v>0</v>
      </c>
      <c r="BO4141" s="197">
        <f t="shared" ref="BO4141" si="1918">+AE4171</f>
        <v>1</v>
      </c>
      <c r="BP4141" s="197">
        <f>+AG4171</f>
        <v>0</v>
      </c>
      <c r="BQ4141" s="197">
        <f>+AH4171</f>
        <v>0</v>
      </c>
      <c r="BR4141" s="197">
        <f>+AI4171</f>
        <v>0</v>
      </c>
      <c r="BS4141" s="296" t="str">
        <f>+Y4172</f>
        <v>Ⅰ</v>
      </c>
      <c r="BT4141" s="296" t="str">
        <f>+AC4172</f>
        <v>Ⅱ</v>
      </c>
      <c r="BU4141" s="296" t="str">
        <f>+AG4172</f>
        <v>Ⅰ</v>
      </c>
      <c r="BV4141" s="296" t="str">
        <f>+Y4173</f>
        <v>Ⅱ</v>
      </c>
      <c r="BW4141" s="164" t="str">
        <f>IF(Y4168&gt;0,R4143,"")</f>
        <v/>
      </c>
      <c r="BX4141" s="165" t="str">
        <f>IF(Z4168&gt;0,"",IF(AA4168&gt;0,R4143,""))</f>
        <v/>
      </c>
      <c r="BY4141" s="165" t="str">
        <f>IF(Y4168+Z4168&gt;0,"",IF(AA4168&gt;0,R4143,""))</f>
        <v/>
      </c>
      <c r="BZ4141" s="165" t="str">
        <f>IF(Y4168+Z4168+AA4168&gt;0,"",IF(AB4168&gt;0,R4143,""))</f>
        <v/>
      </c>
      <c r="CA4141" s="166">
        <f t="shared" ref="CA4141" si="1919">+AC4167</f>
        <v>0</v>
      </c>
      <c r="CB4141" s="166">
        <f t="shared" ref="CB4141" si="1920">+AD4167</f>
        <v>0</v>
      </c>
      <c r="CC4141" s="166">
        <f t="shared" ref="CC4141" si="1921">+AE4167</f>
        <v>0</v>
      </c>
      <c r="CD4141" s="166">
        <f t="shared" ref="CD4141" si="1922">+AF4167</f>
        <v>0.22500000000000001</v>
      </c>
      <c r="CE4141" s="166">
        <f t="shared" ref="CE4141" si="1923">+AG4167</f>
        <v>0</v>
      </c>
      <c r="CF4141" s="166">
        <f t="shared" ref="CF4141" si="1924">+AH4167</f>
        <v>0</v>
      </c>
      <c r="CG4141" s="166">
        <f t="shared" ref="CG4141" si="1925">+AI4167</f>
        <v>0</v>
      </c>
      <c r="CH4141" s="166">
        <f t="shared" ref="CH4141" si="1926">+AJ4167</f>
        <v>0</v>
      </c>
    </row>
    <row r="4142" spans="2:86" ht="12" customHeight="1" x14ac:dyDescent="0.15">
      <c r="B4142" s="1057" t="s">
        <v>219</v>
      </c>
      <c r="C4142" s="1059"/>
      <c r="D4142" s="1060"/>
      <c r="E4142" s="1061"/>
      <c r="F4142" s="1061"/>
      <c r="G4142" s="1061"/>
      <c r="H4142" s="1061"/>
      <c r="I4142" s="1061"/>
      <c r="J4142" s="1062"/>
      <c r="K4142" s="1067" t="s">
        <v>453</v>
      </c>
      <c r="L4142" s="1068"/>
      <c r="M4142" s="1068"/>
      <c r="N4142" s="1068"/>
      <c r="O4142" s="1068"/>
      <c r="P4142" s="1068"/>
      <c r="Q4142" s="1068"/>
      <c r="R4142" s="1068"/>
      <c r="S4142" s="1068"/>
      <c r="T4142" s="1068"/>
      <c r="U4142" s="1068"/>
      <c r="V4142" s="1068"/>
      <c r="W4142" s="1068"/>
      <c r="X4142" s="1068"/>
      <c r="Y4142" s="1068"/>
      <c r="Z4142" s="1068"/>
      <c r="AA4142" s="1068"/>
      <c r="AB4142" s="1068"/>
      <c r="AC4142" s="1068"/>
      <c r="AD4142" s="1068"/>
      <c r="AE4142" s="1068"/>
      <c r="AF4142" s="1068"/>
      <c r="AG4142" s="1068"/>
      <c r="AH4142" s="1068"/>
      <c r="AI4142" s="1068"/>
      <c r="AJ4142" s="1068"/>
      <c r="AK4142" s="1068"/>
      <c r="AL4142" s="1068"/>
      <c r="AM4142" s="1068"/>
      <c r="AN4142" s="1068"/>
      <c r="AO4142" s="1069"/>
      <c r="AP4142" s="3"/>
    </row>
    <row r="4143" spans="2:86" ht="12" customHeight="1" x14ac:dyDescent="0.15">
      <c r="B4143" s="1058"/>
      <c r="C4143" s="1063"/>
      <c r="D4143" s="1061"/>
      <c r="E4143" s="1061"/>
      <c r="F4143" s="1061"/>
      <c r="G4143" s="1061"/>
      <c r="H4143" s="1061"/>
      <c r="I4143" s="1061"/>
      <c r="J4143" s="1062"/>
      <c r="K4143" s="1040" t="s">
        <v>218</v>
      </c>
      <c r="L4143" s="1041"/>
      <c r="M4143" s="1042"/>
      <c r="N4143" s="1034" t="s">
        <v>804</v>
      </c>
      <c r="O4143" s="1035"/>
      <c r="P4143" s="1040" t="s">
        <v>454</v>
      </c>
      <c r="Q4143" s="1042"/>
      <c r="R4143" s="1070">
        <f>'様式A-2'!C100</f>
        <v>10.6</v>
      </c>
      <c r="S4143" s="1071"/>
      <c r="T4143" s="1072"/>
      <c r="U4143" s="1073" t="s">
        <v>455</v>
      </c>
      <c r="V4143" s="1074"/>
      <c r="W4143" s="1073" t="s">
        <v>456</v>
      </c>
      <c r="X4143" s="1074"/>
      <c r="Y4143" s="1042" t="s">
        <v>217</v>
      </c>
      <c r="Z4143" s="1016"/>
      <c r="AA4143" s="1016"/>
      <c r="AB4143" s="1016"/>
      <c r="AC4143" s="1073" t="s">
        <v>457</v>
      </c>
      <c r="AD4143" s="1079"/>
      <c r="AE4143" s="1079"/>
      <c r="AF4143" s="1079"/>
      <c r="AG4143" s="1079"/>
      <c r="AH4143" s="1079"/>
      <c r="AI4143" s="1079"/>
      <c r="AJ4143" s="1074"/>
      <c r="AK4143" s="1073" t="s">
        <v>458</v>
      </c>
      <c r="AL4143" s="1079"/>
      <c r="AM4143" s="1079"/>
      <c r="AN4143" s="1081"/>
      <c r="AO4143" s="1082"/>
      <c r="AP4143" s="3"/>
      <c r="AV4143" s="167"/>
      <c r="AW4143" s="221"/>
      <c r="AX4143" s="167"/>
      <c r="AY4143" s="167"/>
      <c r="AZ4143" s="167"/>
      <c r="BA4143" s="167"/>
      <c r="BB4143" s="167"/>
      <c r="BC4143" s="167"/>
      <c r="BD4143" s="167"/>
    </row>
    <row r="4144" spans="2:86" ht="12" customHeight="1" x14ac:dyDescent="0.15">
      <c r="B4144" s="1058"/>
      <c r="C4144" s="1063"/>
      <c r="D4144" s="1061"/>
      <c r="E4144" s="1061"/>
      <c r="F4144" s="1061"/>
      <c r="G4144" s="1061"/>
      <c r="H4144" s="1061"/>
      <c r="I4144" s="1061"/>
      <c r="J4144" s="1062"/>
      <c r="K4144" s="1016" t="s">
        <v>459</v>
      </c>
      <c r="L4144" s="1016" t="s">
        <v>199</v>
      </c>
      <c r="M4144" s="1016"/>
      <c r="N4144" s="1016" t="s">
        <v>198</v>
      </c>
      <c r="O4144" s="1016"/>
      <c r="P4144" s="1016" t="s">
        <v>460</v>
      </c>
      <c r="Q4144" s="1016"/>
      <c r="R4144" s="1016" t="s">
        <v>6</v>
      </c>
      <c r="S4144" s="1016"/>
      <c r="T4144" s="1016"/>
      <c r="U4144" s="1075"/>
      <c r="V4144" s="1076"/>
      <c r="W4144" s="1075"/>
      <c r="X4144" s="1076"/>
      <c r="Y4144" s="1042"/>
      <c r="Z4144" s="1016"/>
      <c r="AA4144" s="1016"/>
      <c r="AB4144" s="1016"/>
      <c r="AC4144" s="1077"/>
      <c r="AD4144" s="1080"/>
      <c r="AE4144" s="1080"/>
      <c r="AF4144" s="1080"/>
      <c r="AG4144" s="1080"/>
      <c r="AH4144" s="1080"/>
      <c r="AI4144" s="1080"/>
      <c r="AJ4144" s="1078"/>
      <c r="AK4144" s="1075"/>
      <c r="AL4144" s="1083"/>
      <c r="AM4144" s="1083"/>
      <c r="AN4144" s="1084"/>
      <c r="AO4144" s="1085"/>
      <c r="AP4144" s="3"/>
      <c r="AV4144" s="167"/>
      <c r="AW4144" s="167"/>
      <c r="AX4144" s="167"/>
      <c r="AY4144" s="167"/>
      <c r="AZ4144" s="167"/>
      <c r="BA4144" s="167"/>
      <c r="BB4144" s="167"/>
      <c r="BC4144" s="167"/>
      <c r="BD4144" s="167"/>
    </row>
    <row r="4145" spans="2:56" ht="12" customHeight="1" x14ac:dyDescent="0.15">
      <c r="B4145" s="1058"/>
      <c r="C4145" s="1063"/>
      <c r="D4145" s="1061"/>
      <c r="E4145" s="1061"/>
      <c r="F4145" s="1061"/>
      <c r="G4145" s="1061"/>
      <c r="H4145" s="1061"/>
      <c r="I4145" s="1061"/>
      <c r="J4145" s="1062"/>
      <c r="K4145" s="1016"/>
      <c r="L4145" s="1016"/>
      <c r="M4145" s="1016"/>
      <c r="N4145" s="1016"/>
      <c r="O4145" s="1016"/>
      <c r="P4145" s="1016"/>
      <c r="Q4145" s="1016"/>
      <c r="R4145" s="1016"/>
      <c r="S4145" s="1016"/>
      <c r="T4145" s="1016"/>
      <c r="U4145" s="1075"/>
      <c r="V4145" s="1076"/>
      <c r="W4145" s="1075"/>
      <c r="X4145" s="1076"/>
      <c r="Y4145" s="1042" t="s">
        <v>461</v>
      </c>
      <c r="Z4145" s="1016"/>
      <c r="AA4145" s="1016"/>
      <c r="AB4145" s="1016"/>
      <c r="AC4145" s="1016" t="s">
        <v>462</v>
      </c>
      <c r="AD4145" s="1016"/>
      <c r="AE4145" s="1016"/>
      <c r="AF4145" s="1016"/>
      <c r="AG4145" s="1016" t="s">
        <v>463</v>
      </c>
      <c r="AH4145" s="1016"/>
      <c r="AI4145" s="1016"/>
      <c r="AJ4145" s="1016"/>
      <c r="AK4145" s="1075"/>
      <c r="AL4145" s="1083"/>
      <c r="AM4145" s="1083"/>
      <c r="AN4145" s="1084"/>
      <c r="AO4145" s="1085"/>
      <c r="AP4145" s="3"/>
      <c r="AV4145" s="167"/>
      <c r="AW4145" s="167"/>
      <c r="AX4145" s="167"/>
      <c r="AY4145" s="167"/>
      <c r="AZ4145" s="167"/>
      <c r="BA4145" s="167"/>
      <c r="BB4145" s="167"/>
      <c r="BC4145" s="167"/>
      <c r="BD4145" s="167"/>
    </row>
    <row r="4146" spans="2:56" ht="12" customHeight="1" x14ac:dyDescent="0.15">
      <c r="B4146" s="1058"/>
      <c r="C4146" s="1063"/>
      <c r="D4146" s="1061"/>
      <c r="E4146" s="1061"/>
      <c r="F4146" s="1061"/>
      <c r="G4146" s="1061"/>
      <c r="H4146" s="1061"/>
      <c r="I4146" s="1061"/>
      <c r="J4146" s="1062"/>
      <c r="K4146" s="1016"/>
      <c r="L4146" s="1016"/>
      <c r="M4146" s="1016"/>
      <c r="N4146" s="1016"/>
      <c r="O4146" s="1016"/>
      <c r="P4146" s="1016"/>
      <c r="Q4146" s="1016"/>
      <c r="R4146" s="1016"/>
      <c r="S4146" s="1016"/>
      <c r="T4146" s="1016"/>
      <c r="U4146" s="1077"/>
      <c r="V4146" s="1078"/>
      <c r="W4146" s="1077"/>
      <c r="X4146" s="1078"/>
      <c r="Y4146" s="191" t="s">
        <v>32</v>
      </c>
      <c r="Z4146" s="187" t="s">
        <v>33</v>
      </c>
      <c r="AA4146" s="187" t="s">
        <v>464</v>
      </c>
      <c r="AB4146" s="187" t="s">
        <v>465</v>
      </c>
      <c r="AC4146" s="187" t="s">
        <v>32</v>
      </c>
      <c r="AD4146" s="187" t="s">
        <v>33</v>
      </c>
      <c r="AE4146" s="187" t="s">
        <v>464</v>
      </c>
      <c r="AF4146" s="187" t="s">
        <v>465</v>
      </c>
      <c r="AG4146" s="187" t="s">
        <v>32</v>
      </c>
      <c r="AH4146" s="187" t="s">
        <v>33</v>
      </c>
      <c r="AI4146" s="187" t="s">
        <v>464</v>
      </c>
      <c r="AJ4146" s="187" t="s">
        <v>465</v>
      </c>
      <c r="AK4146" s="1077"/>
      <c r="AL4146" s="1080"/>
      <c r="AM4146" s="1080"/>
      <c r="AN4146" s="1086"/>
      <c r="AO4146" s="1087"/>
      <c r="AP4146" s="3"/>
      <c r="AV4146" s="167"/>
      <c r="AW4146" s="167"/>
      <c r="AX4146" s="167"/>
      <c r="AY4146" s="167"/>
      <c r="AZ4146" s="167"/>
      <c r="BA4146" s="167"/>
      <c r="BB4146" s="167"/>
      <c r="BC4146" s="167"/>
      <c r="BD4146" s="167"/>
    </row>
    <row r="4147" spans="2:56" ht="12" customHeight="1" x14ac:dyDescent="0.15">
      <c r="B4147" s="1058"/>
      <c r="C4147" s="1063"/>
      <c r="D4147" s="1061"/>
      <c r="E4147" s="1061"/>
      <c r="F4147" s="1061"/>
      <c r="G4147" s="1061"/>
      <c r="H4147" s="1061"/>
      <c r="I4147" s="1061"/>
      <c r="J4147" s="1062"/>
      <c r="K4147" s="192">
        <v>1</v>
      </c>
      <c r="L4147" s="1038" t="s">
        <v>534</v>
      </c>
      <c r="M4147" s="1039"/>
      <c r="N4147" s="1038" t="s">
        <v>486</v>
      </c>
      <c r="O4147" s="1039"/>
      <c r="P4147" s="1034" t="s">
        <v>332</v>
      </c>
      <c r="Q4147" s="1036"/>
      <c r="R4147" s="408" t="s">
        <v>338</v>
      </c>
      <c r="S4147" s="408"/>
      <c r="T4147" s="408"/>
      <c r="U4147" s="1034" t="s">
        <v>54</v>
      </c>
      <c r="V4147" s="1036"/>
      <c r="W4147" s="1034" t="s">
        <v>551</v>
      </c>
      <c r="X4147" s="1035"/>
      <c r="Y4147" s="286"/>
      <c r="Z4147" s="286"/>
      <c r="AA4147" s="286"/>
      <c r="AB4147" s="286"/>
      <c r="AC4147" s="223"/>
      <c r="AD4147" s="223"/>
      <c r="AE4147" s="223"/>
      <c r="AF4147" s="223"/>
      <c r="AG4147" s="223"/>
      <c r="AH4147" s="223"/>
      <c r="AI4147" s="223"/>
      <c r="AJ4147" s="223"/>
      <c r="AK4147" s="1088" t="s">
        <v>1684</v>
      </c>
      <c r="AL4147" s="1089"/>
      <c r="AM4147" s="1089"/>
      <c r="AN4147" s="1090"/>
      <c r="AO4147" s="1091"/>
      <c r="AP4147" s="3"/>
      <c r="AQ4147" s="222">
        <f>IF(P4147="材質劣化",2,IF(P4147="漏水",3,1))</f>
        <v>2</v>
      </c>
      <c r="AV4147" s="167"/>
      <c r="AW4147" s="167"/>
      <c r="AX4147" s="167"/>
      <c r="AY4147" s="167"/>
      <c r="AZ4147" s="167"/>
      <c r="BA4147" s="167"/>
      <c r="BB4147" s="167"/>
      <c r="BC4147" s="167"/>
      <c r="BD4147" s="167"/>
    </row>
    <row r="4148" spans="2:56" ht="12" customHeight="1" x14ac:dyDescent="0.15">
      <c r="B4148" s="1058"/>
      <c r="C4148" s="1063"/>
      <c r="D4148" s="1061"/>
      <c r="E4148" s="1061"/>
      <c r="F4148" s="1061"/>
      <c r="G4148" s="1061"/>
      <c r="H4148" s="1061"/>
      <c r="I4148" s="1061"/>
      <c r="J4148" s="1062"/>
      <c r="K4148" s="192">
        <v>2</v>
      </c>
      <c r="L4148" s="1038" t="s">
        <v>331</v>
      </c>
      <c r="M4148" s="1039"/>
      <c r="N4148" s="1038" t="s">
        <v>356</v>
      </c>
      <c r="O4148" s="1039"/>
      <c r="P4148" s="1034" t="s">
        <v>332</v>
      </c>
      <c r="Q4148" s="1036"/>
      <c r="R4148" s="408" t="s">
        <v>349</v>
      </c>
      <c r="S4148" s="408"/>
      <c r="T4148" s="408"/>
      <c r="U4148" s="1034" t="s">
        <v>554</v>
      </c>
      <c r="V4148" s="1036"/>
      <c r="W4148" s="1034" t="s">
        <v>1649</v>
      </c>
      <c r="X4148" s="1035"/>
      <c r="Y4148" s="286"/>
      <c r="Z4148" s="286"/>
      <c r="AA4148" s="286"/>
      <c r="AB4148" s="286"/>
      <c r="AC4148" s="223"/>
      <c r="AD4148" s="223"/>
      <c r="AE4148" s="223"/>
      <c r="AF4148" s="223">
        <f>0.5*0.45</f>
        <v>0.22500000000000001</v>
      </c>
      <c r="AG4148" s="223"/>
      <c r="AH4148" s="223"/>
      <c r="AI4148" s="223"/>
      <c r="AJ4148" s="223"/>
      <c r="AK4148" s="1052"/>
      <c r="AL4148" s="1053"/>
      <c r="AM4148" s="1053"/>
      <c r="AN4148" s="1054"/>
      <c r="AO4148" s="1055"/>
      <c r="AP4148" s="3"/>
      <c r="AQ4148" s="222">
        <f t="shared" ref="AQ4148:AQ4166" si="1927">IF(P4148="材質劣化",2,IF(P4148="漏水",3,1))</f>
        <v>2</v>
      </c>
      <c r="AV4148" s="167"/>
      <c r="AW4148" s="167"/>
      <c r="AX4148" s="167"/>
      <c r="AY4148" s="167"/>
      <c r="AZ4148" s="167"/>
      <c r="BA4148" s="167"/>
      <c r="BB4148" s="167"/>
      <c r="BC4148" s="167"/>
      <c r="BD4148" s="167"/>
    </row>
    <row r="4149" spans="2:56" ht="12" customHeight="1" x14ac:dyDescent="0.15">
      <c r="B4149" s="1058"/>
      <c r="C4149" s="1063"/>
      <c r="D4149" s="1061"/>
      <c r="E4149" s="1061"/>
      <c r="F4149" s="1061"/>
      <c r="G4149" s="1061"/>
      <c r="H4149" s="1061"/>
      <c r="I4149" s="1061"/>
      <c r="J4149" s="1062"/>
      <c r="K4149" s="192"/>
      <c r="L4149" s="1038"/>
      <c r="M4149" s="1039"/>
      <c r="N4149" s="1038"/>
      <c r="O4149" s="1039"/>
      <c r="P4149" s="1034"/>
      <c r="Q4149" s="1036"/>
      <c r="R4149" s="408"/>
      <c r="S4149" s="408"/>
      <c r="T4149" s="408"/>
      <c r="U4149" s="1034"/>
      <c r="V4149" s="1036"/>
      <c r="W4149" s="1034"/>
      <c r="X4149" s="1035"/>
      <c r="Y4149" s="286"/>
      <c r="Z4149" s="286"/>
      <c r="AA4149" s="286"/>
      <c r="AB4149" s="286"/>
      <c r="AC4149" s="223"/>
      <c r="AD4149" s="223"/>
      <c r="AE4149" s="223"/>
      <c r="AF4149" s="223"/>
      <c r="AG4149" s="223"/>
      <c r="AH4149" s="223"/>
      <c r="AI4149" s="223"/>
      <c r="AJ4149" s="223"/>
      <c r="AK4149" s="1052"/>
      <c r="AL4149" s="1053"/>
      <c r="AM4149" s="1053"/>
      <c r="AN4149" s="1054"/>
      <c r="AO4149" s="1055"/>
      <c r="AP4149" s="3"/>
      <c r="AQ4149" s="222">
        <f t="shared" si="1927"/>
        <v>1</v>
      </c>
      <c r="AV4149" s="167"/>
      <c r="AW4149" s="167"/>
      <c r="AX4149" s="167"/>
      <c r="AY4149" s="167"/>
      <c r="AZ4149" s="167"/>
      <c r="BA4149" s="167"/>
      <c r="BB4149" s="167"/>
      <c r="BC4149" s="167"/>
      <c r="BD4149" s="167"/>
    </row>
    <row r="4150" spans="2:56" ht="12" customHeight="1" x14ac:dyDescent="0.15">
      <c r="B4150" s="1058"/>
      <c r="C4150" s="1063"/>
      <c r="D4150" s="1061"/>
      <c r="E4150" s="1061"/>
      <c r="F4150" s="1061"/>
      <c r="G4150" s="1061"/>
      <c r="H4150" s="1061"/>
      <c r="I4150" s="1061"/>
      <c r="J4150" s="1062"/>
      <c r="K4150" s="192"/>
      <c r="L4150" s="1038"/>
      <c r="M4150" s="1039"/>
      <c r="N4150" s="1038"/>
      <c r="O4150" s="1039"/>
      <c r="P4150" s="1034"/>
      <c r="Q4150" s="1036"/>
      <c r="R4150" s="408"/>
      <c r="S4150" s="408"/>
      <c r="T4150" s="408"/>
      <c r="U4150" s="1034"/>
      <c r="V4150" s="1036"/>
      <c r="W4150" s="1034"/>
      <c r="X4150" s="1035"/>
      <c r="Y4150" s="286"/>
      <c r="Z4150" s="286"/>
      <c r="AA4150" s="286"/>
      <c r="AB4150" s="286"/>
      <c r="AC4150" s="223"/>
      <c r="AD4150" s="223"/>
      <c r="AE4150" s="223"/>
      <c r="AF4150" s="223"/>
      <c r="AG4150" s="223"/>
      <c r="AH4150" s="223"/>
      <c r="AI4150" s="223"/>
      <c r="AJ4150" s="223"/>
      <c r="AK4150" s="1052"/>
      <c r="AL4150" s="1053"/>
      <c r="AM4150" s="1053"/>
      <c r="AN4150" s="1054"/>
      <c r="AO4150" s="1055"/>
      <c r="AP4150" s="3"/>
      <c r="AQ4150" s="222">
        <f t="shared" si="1927"/>
        <v>1</v>
      </c>
      <c r="AV4150" s="167"/>
      <c r="AW4150" s="167"/>
      <c r="AX4150" s="167"/>
      <c r="AY4150" s="167"/>
      <c r="AZ4150" s="167"/>
      <c r="BA4150" s="167"/>
      <c r="BB4150" s="167"/>
      <c r="BC4150" s="167"/>
      <c r="BD4150" s="167"/>
    </row>
    <row r="4151" spans="2:56" ht="12" customHeight="1" x14ac:dyDescent="0.15">
      <c r="B4151" s="1058"/>
      <c r="C4151" s="1063"/>
      <c r="D4151" s="1061"/>
      <c r="E4151" s="1061"/>
      <c r="F4151" s="1061"/>
      <c r="G4151" s="1061"/>
      <c r="H4151" s="1061"/>
      <c r="I4151" s="1061"/>
      <c r="J4151" s="1062"/>
      <c r="K4151" s="192"/>
      <c r="L4151" s="1038"/>
      <c r="M4151" s="1039"/>
      <c r="N4151" s="1038"/>
      <c r="O4151" s="1039"/>
      <c r="P4151" s="1034"/>
      <c r="Q4151" s="1036"/>
      <c r="R4151" s="408"/>
      <c r="S4151" s="408"/>
      <c r="T4151" s="408"/>
      <c r="U4151" s="1034"/>
      <c r="V4151" s="1036"/>
      <c r="W4151" s="1034"/>
      <c r="X4151" s="1035"/>
      <c r="Y4151" s="286"/>
      <c r="Z4151" s="286"/>
      <c r="AA4151" s="286"/>
      <c r="AB4151" s="286"/>
      <c r="AC4151" s="223"/>
      <c r="AD4151" s="223"/>
      <c r="AE4151" s="223"/>
      <c r="AF4151" s="223"/>
      <c r="AG4151" s="223"/>
      <c r="AH4151" s="223"/>
      <c r="AI4151" s="223"/>
      <c r="AJ4151" s="223"/>
      <c r="AK4151" s="1052"/>
      <c r="AL4151" s="1053"/>
      <c r="AM4151" s="1053"/>
      <c r="AN4151" s="1054"/>
      <c r="AO4151" s="1055"/>
      <c r="AP4151" s="3"/>
      <c r="AQ4151" s="222">
        <f t="shared" si="1927"/>
        <v>1</v>
      </c>
      <c r="AV4151" s="167"/>
      <c r="AW4151" s="167"/>
      <c r="AX4151" s="167"/>
      <c r="AY4151" s="167"/>
      <c r="AZ4151" s="167"/>
      <c r="BA4151" s="167"/>
      <c r="BB4151" s="167"/>
      <c r="BC4151" s="167"/>
      <c r="BD4151" s="167"/>
    </row>
    <row r="4152" spans="2:56" ht="12" customHeight="1" x14ac:dyDescent="0.15">
      <c r="B4152" s="1058"/>
      <c r="C4152" s="1063"/>
      <c r="D4152" s="1061"/>
      <c r="E4152" s="1061"/>
      <c r="F4152" s="1061"/>
      <c r="G4152" s="1061"/>
      <c r="H4152" s="1061"/>
      <c r="I4152" s="1061"/>
      <c r="J4152" s="1062"/>
      <c r="K4152" s="192"/>
      <c r="L4152" s="1038"/>
      <c r="M4152" s="1039"/>
      <c r="N4152" s="1038"/>
      <c r="O4152" s="1039"/>
      <c r="P4152" s="1034"/>
      <c r="Q4152" s="1036"/>
      <c r="R4152" s="408"/>
      <c r="S4152" s="408"/>
      <c r="T4152" s="408"/>
      <c r="U4152" s="1034"/>
      <c r="V4152" s="1036"/>
      <c r="W4152" s="1034"/>
      <c r="X4152" s="1035"/>
      <c r="Y4152" s="286"/>
      <c r="Z4152" s="286"/>
      <c r="AA4152" s="286"/>
      <c r="AB4152" s="286"/>
      <c r="AC4152" s="223"/>
      <c r="AD4152" s="223"/>
      <c r="AE4152" s="223"/>
      <c r="AF4152" s="223"/>
      <c r="AG4152" s="223"/>
      <c r="AH4152" s="223"/>
      <c r="AI4152" s="223"/>
      <c r="AJ4152" s="223"/>
      <c r="AK4152" s="1052"/>
      <c r="AL4152" s="1053"/>
      <c r="AM4152" s="1053"/>
      <c r="AN4152" s="1054"/>
      <c r="AO4152" s="1055"/>
      <c r="AP4152" s="3"/>
      <c r="AQ4152" s="222">
        <f t="shared" si="1927"/>
        <v>1</v>
      </c>
      <c r="AV4152" s="167"/>
      <c r="AW4152" s="167"/>
      <c r="AX4152" s="167"/>
      <c r="AY4152" s="167"/>
      <c r="AZ4152" s="167"/>
      <c r="BA4152" s="167"/>
      <c r="BB4152" s="167"/>
      <c r="BC4152" s="167"/>
      <c r="BD4152" s="167"/>
    </row>
    <row r="4153" spans="2:56" s="162" customFormat="1" ht="12" customHeight="1" x14ac:dyDescent="0.15">
      <c r="B4153" s="1058"/>
      <c r="C4153" s="1063"/>
      <c r="D4153" s="1061"/>
      <c r="E4153" s="1061"/>
      <c r="F4153" s="1061"/>
      <c r="G4153" s="1061"/>
      <c r="H4153" s="1061"/>
      <c r="I4153" s="1061"/>
      <c r="J4153" s="1062"/>
      <c r="K4153" s="192"/>
      <c r="L4153" s="1038"/>
      <c r="M4153" s="1039"/>
      <c r="N4153" s="1038"/>
      <c r="O4153" s="1039"/>
      <c r="P4153" s="1034"/>
      <c r="Q4153" s="1036"/>
      <c r="R4153" s="408"/>
      <c r="S4153" s="408"/>
      <c r="T4153" s="408"/>
      <c r="U4153" s="1034"/>
      <c r="V4153" s="1036"/>
      <c r="W4153" s="1034"/>
      <c r="X4153" s="1035"/>
      <c r="Y4153" s="286"/>
      <c r="Z4153" s="286"/>
      <c r="AA4153" s="286"/>
      <c r="AB4153" s="286"/>
      <c r="AC4153" s="223"/>
      <c r="AD4153" s="223"/>
      <c r="AE4153" s="223"/>
      <c r="AF4153" s="223"/>
      <c r="AG4153" s="223"/>
      <c r="AH4153" s="223"/>
      <c r="AI4153" s="223"/>
      <c r="AJ4153" s="223"/>
      <c r="AK4153" s="1034"/>
      <c r="AL4153" s="1035"/>
      <c r="AM4153" s="1035"/>
      <c r="AN4153" s="788"/>
      <c r="AO4153" s="789"/>
      <c r="AP4153" s="3"/>
      <c r="AQ4153" s="222">
        <f t="shared" si="1927"/>
        <v>1</v>
      </c>
    </row>
    <row r="4154" spans="2:56" s="162" customFormat="1" ht="12" customHeight="1" x14ac:dyDescent="0.15">
      <c r="B4154" s="1058"/>
      <c r="C4154" s="1063"/>
      <c r="D4154" s="1061"/>
      <c r="E4154" s="1061"/>
      <c r="F4154" s="1061"/>
      <c r="G4154" s="1061"/>
      <c r="H4154" s="1061"/>
      <c r="I4154" s="1061"/>
      <c r="J4154" s="1062"/>
      <c r="K4154" s="192"/>
      <c r="L4154" s="1038"/>
      <c r="M4154" s="1039"/>
      <c r="N4154" s="1038"/>
      <c r="O4154" s="1039"/>
      <c r="P4154" s="1034"/>
      <c r="Q4154" s="1036"/>
      <c r="R4154" s="408"/>
      <c r="S4154" s="408"/>
      <c r="T4154" s="408"/>
      <c r="U4154" s="1034"/>
      <c r="V4154" s="1036"/>
      <c r="W4154" s="1034"/>
      <c r="X4154" s="1035"/>
      <c r="Y4154" s="286"/>
      <c r="Z4154" s="286"/>
      <c r="AA4154" s="286"/>
      <c r="AB4154" s="286"/>
      <c r="AC4154" s="223"/>
      <c r="AD4154" s="223"/>
      <c r="AE4154" s="223"/>
      <c r="AF4154" s="223"/>
      <c r="AG4154" s="223"/>
      <c r="AH4154" s="223"/>
      <c r="AI4154" s="223"/>
      <c r="AJ4154" s="223"/>
      <c r="AK4154" s="1034"/>
      <c r="AL4154" s="1035"/>
      <c r="AM4154" s="1035"/>
      <c r="AN4154" s="788"/>
      <c r="AO4154" s="789"/>
      <c r="AP4154" s="3"/>
      <c r="AQ4154" s="222">
        <f t="shared" si="1927"/>
        <v>1</v>
      </c>
    </row>
    <row r="4155" spans="2:56" s="162" customFormat="1" ht="12" customHeight="1" x14ac:dyDescent="0.15">
      <c r="B4155" s="1058"/>
      <c r="C4155" s="1063"/>
      <c r="D4155" s="1061"/>
      <c r="E4155" s="1061"/>
      <c r="F4155" s="1061"/>
      <c r="G4155" s="1061"/>
      <c r="H4155" s="1061"/>
      <c r="I4155" s="1061"/>
      <c r="J4155" s="1062"/>
      <c r="K4155" s="192"/>
      <c r="L4155" s="1038"/>
      <c r="M4155" s="1039"/>
      <c r="N4155" s="1038"/>
      <c r="O4155" s="1039"/>
      <c r="P4155" s="1034"/>
      <c r="Q4155" s="1036"/>
      <c r="R4155" s="408"/>
      <c r="S4155" s="408"/>
      <c r="T4155" s="408"/>
      <c r="U4155" s="1034"/>
      <c r="V4155" s="1036"/>
      <c r="W4155" s="1034"/>
      <c r="X4155" s="1035"/>
      <c r="Y4155" s="286"/>
      <c r="Z4155" s="286"/>
      <c r="AA4155" s="286"/>
      <c r="AB4155" s="286"/>
      <c r="AC4155" s="223"/>
      <c r="AD4155" s="223"/>
      <c r="AE4155" s="223"/>
      <c r="AF4155" s="223"/>
      <c r="AG4155" s="223"/>
      <c r="AH4155" s="223"/>
      <c r="AI4155" s="223"/>
      <c r="AJ4155" s="223"/>
      <c r="AK4155" s="1034"/>
      <c r="AL4155" s="1035"/>
      <c r="AM4155" s="1035"/>
      <c r="AN4155" s="788"/>
      <c r="AO4155" s="789"/>
      <c r="AP4155" s="3"/>
      <c r="AQ4155" s="222">
        <f t="shared" si="1927"/>
        <v>1</v>
      </c>
    </row>
    <row r="4156" spans="2:56" s="162" customFormat="1" ht="12" customHeight="1" x14ac:dyDescent="0.15">
      <c r="B4156" s="1058"/>
      <c r="C4156" s="1063"/>
      <c r="D4156" s="1061"/>
      <c r="E4156" s="1061"/>
      <c r="F4156" s="1061"/>
      <c r="G4156" s="1061"/>
      <c r="H4156" s="1061"/>
      <c r="I4156" s="1061"/>
      <c r="J4156" s="1062"/>
      <c r="K4156" s="192"/>
      <c r="L4156" s="1038"/>
      <c r="M4156" s="1039"/>
      <c r="N4156" s="1038"/>
      <c r="O4156" s="1039"/>
      <c r="P4156" s="1034"/>
      <c r="Q4156" s="1036"/>
      <c r="R4156" s="408"/>
      <c r="S4156" s="408"/>
      <c r="T4156" s="408"/>
      <c r="U4156" s="1034"/>
      <c r="V4156" s="1036"/>
      <c r="W4156" s="1034"/>
      <c r="X4156" s="1035"/>
      <c r="Y4156" s="286"/>
      <c r="Z4156" s="286"/>
      <c r="AA4156" s="286"/>
      <c r="AB4156" s="286"/>
      <c r="AC4156" s="223"/>
      <c r="AD4156" s="223"/>
      <c r="AE4156" s="223"/>
      <c r="AF4156" s="223"/>
      <c r="AG4156" s="223"/>
      <c r="AH4156" s="223"/>
      <c r="AI4156" s="223"/>
      <c r="AJ4156" s="223"/>
      <c r="AK4156" s="1034"/>
      <c r="AL4156" s="1035"/>
      <c r="AM4156" s="1035"/>
      <c r="AN4156" s="788"/>
      <c r="AO4156" s="789"/>
      <c r="AP4156" s="3"/>
      <c r="AQ4156" s="222">
        <f t="shared" si="1927"/>
        <v>1</v>
      </c>
    </row>
    <row r="4157" spans="2:56" s="162" customFormat="1" ht="12" customHeight="1" x14ac:dyDescent="0.15">
      <c r="B4157" s="1058"/>
      <c r="C4157" s="1063"/>
      <c r="D4157" s="1061"/>
      <c r="E4157" s="1061"/>
      <c r="F4157" s="1061"/>
      <c r="G4157" s="1061"/>
      <c r="H4157" s="1061"/>
      <c r="I4157" s="1061"/>
      <c r="J4157" s="1062"/>
      <c r="K4157" s="192"/>
      <c r="L4157" s="1038"/>
      <c r="M4157" s="1039"/>
      <c r="N4157" s="1038"/>
      <c r="O4157" s="1039"/>
      <c r="P4157" s="1034"/>
      <c r="Q4157" s="1036"/>
      <c r="R4157" s="408"/>
      <c r="S4157" s="408"/>
      <c r="T4157" s="408"/>
      <c r="U4157" s="1034"/>
      <c r="V4157" s="1036"/>
      <c r="W4157" s="1034"/>
      <c r="X4157" s="1035"/>
      <c r="Y4157" s="286"/>
      <c r="Z4157" s="286"/>
      <c r="AA4157" s="286"/>
      <c r="AB4157" s="286"/>
      <c r="AC4157" s="223"/>
      <c r="AD4157" s="223"/>
      <c r="AE4157" s="223"/>
      <c r="AF4157" s="223"/>
      <c r="AG4157" s="223"/>
      <c r="AH4157" s="223"/>
      <c r="AI4157" s="223"/>
      <c r="AJ4157" s="223"/>
      <c r="AK4157" s="1034"/>
      <c r="AL4157" s="1035"/>
      <c r="AM4157" s="1035"/>
      <c r="AN4157" s="788"/>
      <c r="AO4157" s="789"/>
      <c r="AP4157" s="3"/>
      <c r="AQ4157" s="222">
        <f t="shared" si="1927"/>
        <v>1</v>
      </c>
    </row>
    <row r="4158" spans="2:56" s="162" customFormat="1" ht="12" customHeight="1" x14ac:dyDescent="0.15">
      <c r="B4158" s="1058"/>
      <c r="C4158" s="1063"/>
      <c r="D4158" s="1061"/>
      <c r="E4158" s="1061"/>
      <c r="F4158" s="1061"/>
      <c r="G4158" s="1061"/>
      <c r="H4158" s="1061"/>
      <c r="I4158" s="1061"/>
      <c r="J4158" s="1062"/>
      <c r="K4158" s="192"/>
      <c r="L4158" s="1038"/>
      <c r="M4158" s="1039"/>
      <c r="N4158" s="1038"/>
      <c r="O4158" s="1039"/>
      <c r="P4158" s="1034"/>
      <c r="Q4158" s="1036"/>
      <c r="R4158" s="408"/>
      <c r="S4158" s="408"/>
      <c r="T4158" s="408"/>
      <c r="U4158" s="1034"/>
      <c r="V4158" s="1036"/>
      <c r="W4158" s="1034"/>
      <c r="X4158" s="1035"/>
      <c r="Y4158" s="286"/>
      <c r="Z4158" s="286"/>
      <c r="AA4158" s="286"/>
      <c r="AB4158" s="286"/>
      <c r="AC4158" s="223"/>
      <c r="AD4158" s="223"/>
      <c r="AE4158" s="223"/>
      <c r="AF4158" s="223"/>
      <c r="AG4158" s="223"/>
      <c r="AH4158" s="223"/>
      <c r="AI4158" s="223"/>
      <c r="AJ4158" s="223"/>
      <c r="AK4158" s="1034"/>
      <c r="AL4158" s="1035"/>
      <c r="AM4158" s="1035"/>
      <c r="AN4158" s="788"/>
      <c r="AO4158" s="789"/>
      <c r="AP4158" s="3"/>
      <c r="AQ4158" s="222">
        <f t="shared" si="1927"/>
        <v>1</v>
      </c>
    </row>
    <row r="4159" spans="2:56" s="162" customFormat="1" ht="12" customHeight="1" x14ac:dyDescent="0.15">
      <c r="B4159" s="1058"/>
      <c r="C4159" s="1063"/>
      <c r="D4159" s="1061"/>
      <c r="E4159" s="1061"/>
      <c r="F4159" s="1061"/>
      <c r="G4159" s="1061"/>
      <c r="H4159" s="1061"/>
      <c r="I4159" s="1061"/>
      <c r="J4159" s="1062"/>
      <c r="K4159" s="192"/>
      <c r="L4159" s="1038"/>
      <c r="M4159" s="1039"/>
      <c r="N4159" s="1038"/>
      <c r="O4159" s="1039"/>
      <c r="P4159" s="1034"/>
      <c r="Q4159" s="1036"/>
      <c r="R4159" s="408"/>
      <c r="S4159" s="408"/>
      <c r="T4159" s="408"/>
      <c r="U4159" s="1034"/>
      <c r="V4159" s="1036"/>
      <c r="W4159" s="1034"/>
      <c r="X4159" s="1035"/>
      <c r="Y4159" s="286"/>
      <c r="Z4159" s="286"/>
      <c r="AA4159" s="286"/>
      <c r="AB4159" s="286"/>
      <c r="AC4159" s="223"/>
      <c r="AD4159" s="223"/>
      <c r="AE4159" s="223"/>
      <c r="AF4159" s="223"/>
      <c r="AG4159" s="223"/>
      <c r="AH4159" s="223"/>
      <c r="AI4159" s="223"/>
      <c r="AJ4159" s="223"/>
      <c r="AK4159" s="1034"/>
      <c r="AL4159" s="1035"/>
      <c r="AM4159" s="1035"/>
      <c r="AN4159" s="788"/>
      <c r="AO4159" s="789"/>
      <c r="AP4159" s="3"/>
      <c r="AQ4159" s="222">
        <f t="shared" si="1927"/>
        <v>1</v>
      </c>
    </row>
    <row r="4160" spans="2:56" s="162" customFormat="1" ht="12" customHeight="1" x14ac:dyDescent="0.15">
      <c r="B4160" s="1058"/>
      <c r="C4160" s="1063"/>
      <c r="D4160" s="1061"/>
      <c r="E4160" s="1061"/>
      <c r="F4160" s="1061"/>
      <c r="G4160" s="1061"/>
      <c r="H4160" s="1061"/>
      <c r="I4160" s="1061"/>
      <c r="J4160" s="1062"/>
      <c r="K4160" s="192"/>
      <c r="L4160" s="1038"/>
      <c r="M4160" s="1039"/>
      <c r="N4160" s="1038"/>
      <c r="O4160" s="1039"/>
      <c r="P4160" s="1034"/>
      <c r="Q4160" s="1036"/>
      <c r="R4160" s="408"/>
      <c r="S4160" s="408"/>
      <c r="T4160" s="408"/>
      <c r="U4160" s="1034"/>
      <c r="V4160" s="1036"/>
      <c r="W4160" s="1034"/>
      <c r="X4160" s="1035"/>
      <c r="Y4160" s="286"/>
      <c r="Z4160" s="286"/>
      <c r="AA4160" s="286"/>
      <c r="AB4160" s="286"/>
      <c r="AC4160" s="223"/>
      <c r="AD4160" s="223"/>
      <c r="AE4160" s="223"/>
      <c r="AF4160" s="223"/>
      <c r="AG4160" s="223"/>
      <c r="AH4160" s="223"/>
      <c r="AI4160" s="223"/>
      <c r="AJ4160" s="223"/>
      <c r="AK4160" s="1034"/>
      <c r="AL4160" s="1035"/>
      <c r="AM4160" s="1035"/>
      <c r="AN4160" s="788"/>
      <c r="AO4160" s="789"/>
      <c r="AP4160" s="3"/>
      <c r="AQ4160" s="222">
        <f t="shared" si="1927"/>
        <v>1</v>
      </c>
    </row>
    <row r="4161" spans="2:46" s="162" customFormat="1" ht="12" customHeight="1" x14ac:dyDescent="0.15">
      <c r="B4161" s="1058"/>
      <c r="C4161" s="1063"/>
      <c r="D4161" s="1061"/>
      <c r="E4161" s="1061"/>
      <c r="F4161" s="1061"/>
      <c r="G4161" s="1061"/>
      <c r="H4161" s="1061"/>
      <c r="I4161" s="1061"/>
      <c r="J4161" s="1062"/>
      <c r="K4161" s="192"/>
      <c r="L4161" s="1038"/>
      <c r="M4161" s="1039"/>
      <c r="N4161" s="1038"/>
      <c r="O4161" s="1039"/>
      <c r="P4161" s="1034"/>
      <c r="Q4161" s="1036"/>
      <c r="R4161" s="408"/>
      <c r="S4161" s="408"/>
      <c r="T4161" s="408"/>
      <c r="U4161" s="1034"/>
      <c r="V4161" s="1036"/>
      <c r="W4161" s="1034"/>
      <c r="X4161" s="1035"/>
      <c r="Y4161" s="286"/>
      <c r="Z4161" s="286"/>
      <c r="AA4161" s="286"/>
      <c r="AB4161" s="286"/>
      <c r="AC4161" s="223"/>
      <c r="AD4161" s="223"/>
      <c r="AE4161" s="223"/>
      <c r="AF4161" s="223"/>
      <c r="AG4161" s="223"/>
      <c r="AH4161" s="223"/>
      <c r="AI4161" s="223"/>
      <c r="AJ4161" s="223"/>
      <c r="AK4161" s="1034"/>
      <c r="AL4161" s="1035"/>
      <c r="AM4161" s="1035"/>
      <c r="AN4161" s="788"/>
      <c r="AO4161" s="789"/>
      <c r="AP4161" s="3"/>
      <c r="AQ4161" s="222">
        <f t="shared" si="1927"/>
        <v>1</v>
      </c>
    </row>
    <row r="4162" spans="2:46" s="162" customFormat="1" ht="12" customHeight="1" x14ac:dyDescent="0.15">
      <c r="B4162" s="1058"/>
      <c r="C4162" s="1063"/>
      <c r="D4162" s="1061"/>
      <c r="E4162" s="1061"/>
      <c r="F4162" s="1061"/>
      <c r="G4162" s="1061"/>
      <c r="H4162" s="1061"/>
      <c r="I4162" s="1061"/>
      <c r="J4162" s="1062"/>
      <c r="K4162" s="192"/>
      <c r="L4162" s="1038"/>
      <c r="M4162" s="1039"/>
      <c r="N4162" s="1038"/>
      <c r="O4162" s="1039"/>
      <c r="P4162" s="1034"/>
      <c r="Q4162" s="1036"/>
      <c r="R4162" s="408"/>
      <c r="S4162" s="408"/>
      <c r="T4162" s="408"/>
      <c r="U4162" s="1034"/>
      <c r="V4162" s="1036"/>
      <c r="W4162" s="1034"/>
      <c r="X4162" s="1035"/>
      <c r="Y4162" s="286"/>
      <c r="Z4162" s="286"/>
      <c r="AA4162" s="286"/>
      <c r="AB4162" s="286"/>
      <c r="AC4162" s="223"/>
      <c r="AD4162" s="223"/>
      <c r="AE4162" s="223"/>
      <c r="AF4162" s="223"/>
      <c r="AG4162" s="223"/>
      <c r="AH4162" s="223"/>
      <c r="AI4162" s="223"/>
      <c r="AJ4162" s="223"/>
      <c r="AK4162" s="1034"/>
      <c r="AL4162" s="1035"/>
      <c r="AM4162" s="1035"/>
      <c r="AN4162" s="788"/>
      <c r="AO4162" s="789"/>
      <c r="AP4162" s="3"/>
      <c r="AQ4162" s="222">
        <f t="shared" si="1927"/>
        <v>1</v>
      </c>
    </row>
    <row r="4163" spans="2:46" s="162" customFormat="1" ht="12" customHeight="1" x14ac:dyDescent="0.15">
      <c r="B4163" s="1058"/>
      <c r="C4163" s="1063"/>
      <c r="D4163" s="1061"/>
      <c r="E4163" s="1061"/>
      <c r="F4163" s="1061"/>
      <c r="G4163" s="1061"/>
      <c r="H4163" s="1061"/>
      <c r="I4163" s="1061"/>
      <c r="J4163" s="1062"/>
      <c r="K4163" s="192"/>
      <c r="L4163" s="1038"/>
      <c r="M4163" s="1039"/>
      <c r="N4163" s="1038"/>
      <c r="O4163" s="1039"/>
      <c r="P4163" s="1034"/>
      <c r="Q4163" s="1036"/>
      <c r="R4163" s="408"/>
      <c r="S4163" s="408"/>
      <c r="T4163" s="408"/>
      <c r="U4163" s="1034"/>
      <c r="V4163" s="1036"/>
      <c r="W4163" s="1034"/>
      <c r="X4163" s="1035"/>
      <c r="Y4163" s="286"/>
      <c r="Z4163" s="286"/>
      <c r="AA4163" s="286"/>
      <c r="AB4163" s="286"/>
      <c r="AC4163" s="223"/>
      <c r="AD4163" s="223"/>
      <c r="AE4163" s="223"/>
      <c r="AF4163" s="223"/>
      <c r="AG4163" s="223"/>
      <c r="AH4163" s="223"/>
      <c r="AI4163" s="223"/>
      <c r="AJ4163" s="223"/>
      <c r="AK4163" s="1034"/>
      <c r="AL4163" s="1035"/>
      <c r="AM4163" s="1035"/>
      <c r="AN4163" s="788"/>
      <c r="AO4163" s="789"/>
      <c r="AP4163" s="3"/>
      <c r="AQ4163" s="222">
        <f t="shared" si="1927"/>
        <v>1</v>
      </c>
    </row>
    <row r="4164" spans="2:46" s="162" customFormat="1" ht="12" customHeight="1" x14ac:dyDescent="0.15">
      <c r="B4164" s="1058"/>
      <c r="C4164" s="1063"/>
      <c r="D4164" s="1061"/>
      <c r="E4164" s="1061"/>
      <c r="F4164" s="1061"/>
      <c r="G4164" s="1061"/>
      <c r="H4164" s="1061"/>
      <c r="I4164" s="1061"/>
      <c r="J4164" s="1062"/>
      <c r="K4164" s="192"/>
      <c r="L4164" s="1038"/>
      <c r="M4164" s="1039"/>
      <c r="N4164" s="1038"/>
      <c r="O4164" s="1039"/>
      <c r="P4164" s="1034"/>
      <c r="Q4164" s="1036"/>
      <c r="R4164" s="408"/>
      <c r="S4164" s="408"/>
      <c r="T4164" s="408"/>
      <c r="U4164" s="1034"/>
      <c r="V4164" s="1036"/>
      <c r="W4164" s="1034"/>
      <c r="X4164" s="1035"/>
      <c r="Y4164" s="286"/>
      <c r="Z4164" s="286"/>
      <c r="AA4164" s="286"/>
      <c r="AB4164" s="286"/>
      <c r="AC4164" s="223"/>
      <c r="AD4164" s="223"/>
      <c r="AE4164" s="223"/>
      <c r="AF4164" s="223"/>
      <c r="AG4164" s="223"/>
      <c r="AH4164" s="223"/>
      <c r="AI4164" s="223"/>
      <c r="AJ4164" s="223"/>
      <c r="AK4164" s="1034"/>
      <c r="AL4164" s="1035"/>
      <c r="AM4164" s="1035"/>
      <c r="AN4164" s="788"/>
      <c r="AO4164" s="789"/>
      <c r="AP4164" s="3"/>
      <c r="AQ4164" s="222">
        <f t="shared" si="1927"/>
        <v>1</v>
      </c>
    </row>
    <row r="4165" spans="2:46" s="162" customFormat="1" ht="12" customHeight="1" x14ac:dyDescent="0.15">
      <c r="B4165" s="1058"/>
      <c r="C4165" s="1063"/>
      <c r="D4165" s="1061"/>
      <c r="E4165" s="1061"/>
      <c r="F4165" s="1061"/>
      <c r="G4165" s="1061"/>
      <c r="H4165" s="1061"/>
      <c r="I4165" s="1061"/>
      <c r="J4165" s="1062"/>
      <c r="K4165" s="192"/>
      <c r="L4165" s="1038"/>
      <c r="M4165" s="1039"/>
      <c r="N4165" s="1038"/>
      <c r="O4165" s="1039"/>
      <c r="P4165" s="1034"/>
      <c r="Q4165" s="1036"/>
      <c r="R4165" s="408"/>
      <c r="S4165" s="408"/>
      <c r="T4165" s="408"/>
      <c r="U4165" s="1034"/>
      <c r="V4165" s="1036"/>
      <c r="W4165" s="1034"/>
      <c r="X4165" s="1035"/>
      <c r="Y4165" s="286"/>
      <c r="Z4165" s="286"/>
      <c r="AA4165" s="286"/>
      <c r="AB4165" s="286"/>
      <c r="AC4165" s="223"/>
      <c r="AD4165" s="223"/>
      <c r="AE4165" s="223"/>
      <c r="AF4165" s="223"/>
      <c r="AG4165" s="223"/>
      <c r="AH4165" s="223"/>
      <c r="AI4165" s="223"/>
      <c r="AJ4165" s="223"/>
      <c r="AK4165" s="1034"/>
      <c r="AL4165" s="1035"/>
      <c r="AM4165" s="1035"/>
      <c r="AN4165" s="788"/>
      <c r="AO4165" s="789"/>
      <c r="AP4165" s="3"/>
      <c r="AQ4165" s="222">
        <f t="shared" si="1927"/>
        <v>1</v>
      </c>
    </row>
    <row r="4166" spans="2:46" s="162" customFormat="1" ht="12" customHeight="1" x14ac:dyDescent="0.15">
      <c r="B4166" s="1058"/>
      <c r="C4166" s="1063"/>
      <c r="D4166" s="1061"/>
      <c r="E4166" s="1061"/>
      <c r="F4166" s="1061"/>
      <c r="G4166" s="1061"/>
      <c r="H4166" s="1061"/>
      <c r="I4166" s="1061"/>
      <c r="J4166" s="1062"/>
      <c r="K4166" s="192"/>
      <c r="L4166" s="1038"/>
      <c r="M4166" s="1039"/>
      <c r="N4166" s="1038"/>
      <c r="O4166" s="1039"/>
      <c r="P4166" s="1034"/>
      <c r="Q4166" s="1036"/>
      <c r="R4166" s="408"/>
      <c r="S4166" s="408"/>
      <c r="T4166" s="408"/>
      <c r="U4166" s="1034"/>
      <c r="V4166" s="1036"/>
      <c r="W4166" s="1034"/>
      <c r="X4166" s="1035"/>
      <c r="Y4166" s="286"/>
      <c r="Z4166" s="286"/>
      <c r="AA4166" s="286"/>
      <c r="AB4166" s="286"/>
      <c r="AC4166" s="223"/>
      <c r="AD4166" s="223"/>
      <c r="AE4166" s="223"/>
      <c r="AF4166" s="223"/>
      <c r="AG4166" s="223"/>
      <c r="AH4166" s="223"/>
      <c r="AI4166" s="223"/>
      <c r="AJ4166" s="223"/>
      <c r="AK4166" s="1034"/>
      <c r="AL4166" s="1035"/>
      <c r="AM4166" s="1035"/>
      <c r="AN4166" s="788"/>
      <c r="AO4166" s="789"/>
      <c r="AP4166" s="3"/>
      <c r="AQ4166" s="222">
        <f t="shared" si="1927"/>
        <v>1</v>
      </c>
    </row>
    <row r="4167" spans="2:46" s="162" customFormat="1" ht="12" customHeight="1" x14ac:dyDescent="0.15">
      <c r="B4167" s="1058"/>
      <c r="C4167" s="1063"/>
      <c r="D4167" s="1061"/>
      <c r="E4167" s="1061"/>
      <c r="F4167" s="1061"/>
      <c r="G4167" s="1061"/>
      <c r="H4167" s="1061"/>
      <c r="I4167" s="1061"/>
      <c r="J4167" s="1062"/>
      <c r="K4167" s="1016" t="s">
        <v>216</v>
      </c>
      <c r="L4167" s="1016" t="s">
        <v>215</v>
      </c>
      <c r="M4167" s="1016"/>
      <c r="N4167" s="1016"/>
      <c r="O4167" s="1016"/>
      <c r="P4167" s="1016"/>
      <c r="Q4167" s="1016"/>
      <c r="R4167" s="1016"/>
      <c r="S4167" s="1016"/>
      <c r="T4167" s="1016"/>
      <c r="U4167" s="1016"/>
      <c r="V4167" s="1016"/>
      <c r="W4167" s="1016"/>
      <c r="X4167" s="1016"/>
      <c r="Y4167" s="1040" t="s">
        <v>466</v>
      </c>
      <c r="Z4167" s="1041"/>
      <c r="AA4167" s="1041"/>
      <c r="AB4167" s="1042"/>
      <c r="AC4167" s="224">
        <f t="shared" ref="AC4167:AJ4167" si="1928">SUM(AC4147:AC4166)</f>
        <v>0</v>
      </c>
      <c r="AD4167" s="224">
        <f t="shared" si="1928"/>
        <v>0</v>
      </c>
      <c r="AE4167" s="224">
        <f t="shared" si="1928"/>
        <v>0</v>
      </c>
      <c r="AF4167" s="224">
        <f t="shared" si="1928"/>
        <v>0.22500000000000001</v>
      </c>
      <c r="AG4167" s="224">
        <f t="shared" si="1928"/>
        <v>0</v>
      </c>
      <c r="AH4167" s="224">
        <f t="shared" si="1928"/>
        <v>0</v>
      </c>
      <c r="AI4167" s="224">
        <f t="shared" si="1928"/>
        <v>0</v>
      </c>
      <c r="AJ4167" s="224">
        <f t="shared" si="1928"/>
        <v>0</v>
      </c>
      <c r="AK4167" s="1040" t="s">
        <v>214</v>
      </c>
      <c r="AL4167" s="1041"/>
      <c r="AM4167" s="1041"/>
      <c r="AN4167" s="788"/>
      <c r="AO4167" s="789"/>
      <c r="AP4167" s="3"/>
    </row>
    <row r="4168" spans="2:46" s="162" customFormat="1" ht="12" customHeight="1" x14ac:dyDescent="0.15">
      <c r="B4168" s="1058"/>
      <c r="C4168" s="1063"/>
      <c r="D4168" s="1061"/>
      <c r="E4168" s="1061"/>
      <c r="F4168" s="1061"/>
      <c r="G4168" s="1061"/>
      <c r="H4168" s="1061"/>
      <c r="I4168" s="1061"/>
      <c r="J4168" s="1062"/>
      <c r="K4168" s="1016"/>
      <c r="L4168" s="1016" t="s">
        <v>467</v>
      </c>
      <c r="M4168" s="1016"/>
      <c r="N4168" s="1016"/>
      <c r="O4168" s="1016" t="s">
        <v>213</v>
      </c>
      <c r="P4168" s="1016"/>
      <c r="Q4168" s="1016"/>
      <c r="R4168" s="1016"/>
      <c r="S4168" s="1016"/>
      <c r="T4168" s="1016"/>
      <c r="U4168" s="1016"/>
      <c r="V4168" s="1016"/>
      <c r="W4168" s="1016"/>
      <c r="X4168" s="1016"/>
      <c r="Y4168" s="193">
        <f>COUNTIF(Y4147:Y4166,"○")</f>
        <v>0</v>
      </c>
      <c r="Z4168" s="193">
        <f>COUNTIF(Z4147:Z4166,"○")</f>
        <v>0</v>
      </c>
      <c r="AA4168" s="193">
        <f>COUNTIF(AA4147:AA4166,"○")</f>
        <v>0</v>
      </c>
      <c r="AB4168" s="193">
        <f>COUNTIF(AB4147:AB4166,"○")</f>
        <v>0</v>
      </c>
      <c r="AC4168" s="193">
        <f t="shared" ref="AC4168:AJ4168" si="1929">COUNT(AC4147:AC4166)</f>
        <v>0</v>
      </c>
      <c r="AD4168" s="193">
        <f t="shared" si="1929"/>
        <v>0</v>
      </c>
      <c r="AE4168" s="193">
        <f t="shared" si="1929"/>
        <v>0</v>
      </c>
      <c r="AF4168" s="193">
        <f t="shared" si="1929"/>
        <v>1</v>
      </c>
      <c r="AG4168" s="193">
        <f t="shared" si="1929"/>
        <v>0</v>
      </c>
      <c r="AH4168" s="193">
        <f t="shared" si="1929"/>
        <v>0</v>
      </c>
      <c r="AI4168" s="193">
        <f t="shared" si="1929"/>
        <v>0</v>
      </c>
      <c r="AJ4168" s="193">
        <f t="shared" si="1929"/>
        <v>0</v>
      </c>
      <c r="AK4168" s="1043"/>
      <c r="AL4168" s="1044"/>
      <c r="AM4168" s="1044"/>
      <c r="AN4168" s="1044"/>
      <c r="AO4168" s="1045"/>
      <c r="AP4168" s="3"/>
    </row>
    <row r="4169" spans="2:46" ht="12" customHeight="1" x14ac:dyDescent="0.15">
      <c r="B4169" s="1058"/>
      <c r="C4169" s="1063"/>
      <c r="D4169" s="1061"/>
      <c r="E4169" s="1061"/>
      <c r="F4169" s="1061"/>
      <c r="G4169" s="1061"/>
      <c r="H4169" s="1061"/>
      <c r="I4169" s="1061"/>
      <c r="J4169" s="1062"/>
      <c r="K4169" s="1016"/>
      <c r="L4169" s="1016"/>
      <c r="M4169" s="1016"/>
      <c r="N4169" s="1016"/>
      <c r="O4169" s="1016" t="s">
        <v>468</v>
      </c>
      <c r="P4169" s="1016"/>
      <c r="Q4169" s="1016"/>
      <c r="R4169" s="1016"/>
      <c r="S4169" s="1016"/>
      <c r="T4169" s="1016"/>
      <c r="U4169" s="1016"/>
      <c r="V4169" s="1016"/>
      <c r="W4169" s="1016"/>
      <c r="X4169" s="1016"/>
      <c r="Y4169" s="1034" t="str">
        <f>IF(Y4168&gt;0,"Ⅳ",IF(Z4168&gt;0,"Ⅲ",IF(AA4168&gt;0,"Ⅱa",IF(AB4168&gt;0,"Ⅱb","Ⅰ"))))</f>
        <v>Ⅰ</v>
      </c>
      <c r="Z4169" s="1035"/>
      <c r="AA4169" s="1035"/>
      <c r="AB4169" s="1036"/>
      <c r="AC4169" s="1034" t="str">
        <f>IF(AC4168&gt;0,"Ⅳ",IF(AD4168&gt;0,"Ⅲ",IF(AE4168&gt;0,"Ⅱa",IF(AF4168&gt;0,"Ⅱb","Ⅰ"))))</f>
        <v>Ⅱb</v>
      </c>
      <c r="AD4169" s="1035"/>
      <c r="AE4169" s="1035"/>
      <c r="AF4169" s="1036"/>
      <c r="AG4169" s="1034" t="str">
        <f>IF(AG4168&gt;0,"Ⅳ",IF(AH4168&gt;0,"Ⅲ",IF(AI4168&gt;0,"Ⅱa",IF(AJ4168&gt;0,"Ⅱb","Ⅰ"))))</f>
        <v>Ⅰ</v>
      </c>
      <c r="AH4169" s="1035"/>
      <c r="AI4169" s="1035"/>
      <c r="AJ4169" s="1036"/>
      <c r="AK4169" s="1046"/>
      <c r="AL4169" s="1047"/>
      <c r="AM4169" s="1047"/>
      <c r="AN4169" s="1047"/>
      <c r="AO4169" s="1048"/>
      <c r="AP4169" s="3"/>
      <c r="AQ4169" s="282" t="s">
        <v>312</v>
      </c>
      <c r="AR4169" s="282" t="s">
        <v>313</v>
      </c>
      <c r="AS4169" s="699" t="s">
        <v>316</v>
      </c>
      <c r="AT4169" s="1026"/>
    </row>
    <row r="4170" spans="2:46" ht="12" customHeight="1" x14ac:dyDescent="0.15">
      <c r="B4170" s="1058"/>
      <c r="C4170" s="1063"/>
      <c r="D4170" s="1061"/>
      <c r="E4170" s="1061"/>
      <c r="F4170" s="1061"/>
      <c r="G4170" s="1061"/>
      <c r="H4170" s="1061"/>
      <c r="I4170" s="1061"/>
      <c r="J4170" s="1062"/>
      <c r="K4170" s="1016"/>
      <c r="L4170" s="1016" t="s">
        <v>469</v>
      </c>
      <c r="M4170" s="1016"/>
      <c r="N4170" s="1016"/>
      <c r="O4170" s="1016" t="s">
        <v>212</v>
      </c>
      <c r="P4170" s="1016"/>
      <c r="Q4170" s="1016"/>
      <c r="R4170" s="1016"/>
      <c r="S4170" s="1016"/>
      <c r="T4170" s="1016"/>
      <c r="U4170" s="1016"/>
      <c r="V4170" s="1016"/>
      <c r="W4170" s="1016"/>
      <c r="X4170" s="1016"/>
      <c r="Y4170" s="187" t="s">
        <v>32</v>
      </c>
      <c r="Z4170" s="187" t="s">
        <v>33</v>
      </c>
      <c r="AA4170" s="1027" t="s">
        <v>34</v>
      </c>
      <c r="AB4170" s="1027"/>
      <c r="AC4170" s="187" t="s">
        <v>32</v>
      </c>
      <c r="AD4170" s="187" t="s">
        <v>33</v>
      </c>
      <c r="AE4170" s="1027" t="s">
        <v>34</v>
      </c>
      <c r="AF4170" s="1027"/>
      <c r="AG4170" s="187" t="s">
        <v>32</v>
      </c>
      <c r="AH4170" s="187" t="s">
        <v>33</v>
      </c>
      <c r="AI4170" s="1027" t="s">
        <v>34</v>
      </c>
      <c r="AJ4170" s="1027"/>
      <c r="AK4170" s="1046"/>
      <c r="AL4170" s="1047"/>
      <c r="AM4170" s="1047"/>
      <c r="AN4170" s="1047"/>
      <c r="AO4170" s="1048"/>
      <c r="AP4170" s="3"/>
      <c r="AQ4170" s="1028">
        <f>+Y4168+Z4168</f>
        <v>0</v>
      </c>
      <c r="AR4170" s="1029"/>
      <c r="AS4170" s="1028">
        <f>+AA4168+AB4168</f>
        <v>0</v>
      </c>
      <c r="AT4170" s="1029"/>
    </row>
    <row r="4171" spans="2:46" ht="12" customHeight="1" x14ac:dyDescent="0.15">
      <c r="B4171" s="1058"/>
      <c r="C4171" s="1063"/>
      <c r="D4171" s="1061"/>
      <c r="E4171" s="1061"/>
      <c r="F4171" s="1061"/>
      <c r="G4171" s="1061"/>
      <c r="H4171" s="1061"/>
      <c r="I4171" s="1061"/>
      <c r="J4171" s="1062"/>
      <c r="K4171" s="1016"/>
      <c r="L4171" s="1016"/>
      <c r="M4171" s="1016"/>
      <c r="N4171" s="1016"/>
      <c r="O4171" s="1016" t="s">
        <v>470</v>
      </c>
      <c r="P4171" s="1016"/>
      <c r="Q4171" s="1016"/>
      <c r="R4171" s="1016"/>
      <c r="S4171" s="1016"/>
      <c r="T4171" s="1016"/>
      <c r="U4171" s="1016"/>
      <c r="V4171" s="1016"/>
      <c r="W4171" s="1016"/>
      <c r="X4171" s="1016"/>
      <c r="Y4171" s="193" t="str">
        <f>IF(Y4168=0,"",1)</f>
        <v/>
      </c>
      <c r="Z4171" s="193" t="str">
        <f>IF(Z4168=0,"",1)</f>
        <v/>
      </c>
      <c r="AA4171" s="1030" t="str">
        <f>IF(AQ4170=1,"",IF(AS4170&gt;0,1,""))</f>
        <v/>
      </c>
      <c r="AB4171" s="1031"/>
      <c r="AC4171" s="193">
        <f>+AC4168</f>
        <v>0</v>
      </c>
      <c r="AD4171" s="193">
        <f>AD4168</f>
        <v>0</v>
      </c>
      <c r="AE4171" s="1030">
        <f>AE4168+AF4168</f>
        <v>1</v>
      </c>
      <c r="AF4171" s="1031"/>
      <c r="AG4171" s="193">
        <f>AG4168</f>
        <v>0</v>
      </c>
      <c r="AH4171" s="193">
        <f>AH4168</f>
        <v>0</v>
      </c>
      <c r="AI4171" s="1030">
        <f>AI4168+AJ4168</f>
        <v>0</v>
      </c>
      <c r="AJ4171" s="1031"/>
      <c r="AK4171" s="1046"/>
      <c r="AL4171" s="1047"/>
      <c r="AM4171" s="1047"/>
      <c r="AN4171" s="1047"/>
      <c r="AO4171" s="1048"/>
      <c r="AP4171" s="3"/>
      <c r="AQ4171" s="197">
        <f>+Y4168+AC4171+AG4171</f>
        <v>0</v>
      </c>
      <c r="AR4171" s="197">
        <f>+Z4168+AD4171+AH4171</f>
        <v>0</v>
      </c>
      <c r="AS4171" s="1032">
        <f>+AS4170+AE4171+AI4171</f>
        <v>1</v>
      </c>
      <c r="AT4171" s="1033"/>
    </row>
    <row r="4172" spans="2:46" ht="12" customHeight="1" x14ac:dyDescent="0.15">
      <c r="B4172" s="1058"/>
      <c r="C4172" s="1063"/>
      <c r="D4172" s="1061"/>
      <c r="E4172" s="1061"/>
      <c r="F4172" s="1061"/>
      <c r="G4172" s="1061"/>
      <c r="H4172" s="1061"/>
      <c r="I4172" s="1061"/>
      <c r="J4172" s="1062"/>
      <c r="K4172" s="1016"/>
      <c r="L4172" s="1016"/>
      <c r="M4172" s="1016"/>
      <c r="N4172" s="1016"/>
      <c r="O4172" s="1016" t="s">
        <v>471</v>
      </c>
      <c r="P4172" s="1016"/>
      <c r="Q4172" s="1016"/>
      <c r="R4172" s="1016"/>
      <c r="S4172" s="1016"/>
      <c r="T4172" s="1016"/>
      <c r="U4172" s="1016"/>
      <c r="V4172" s="1016"/>
      <c r="W4172" s="1016"/>
      <c r="X4172" s="1016"/>
      <c r="Y4172" s="1034" t="s">
        <v>875</v>
      </c>
      <c r="Z4172" s="1035"/>
      <c r="AA4172" s="1035"/>
      <c r="AB4172" s="1036"/>
      <c r="AC4172" s="1034" t="str">
        <f>IF(AC4171&gt;0,"Ⅳ",IF(AD4171&gt;0,"Ⅲ",IF(AE4171&gt;0,"Ⅱ","Ⅰ")))</f>
        <v>Ⅱ</v>
      </c>
      <c r="AD4172" s="1035"/>
      <c r="AE4172" s="1035"/>
      <c r="AF4172" s="1036"/>
      <c r="AG4172" s="1034" t="str">
        <f>IF(AG4171&gt;0,"Ⅳ",IF(AH4171&gt;0,"Ⅲ",IF(AI4171&gt;0,"Ⅱ","Ⅰ")))</f>
        <v>Ⅰ</v>
      </c>
      <c r="AH4172" s="1035"/>
      <c r="AI4172" s="1035"/>
      <c r="AJ4172" s="1036"/>
      <c r="AK4172" s="1046"/>
      <c r="AL4172" s="1047"/>
      <c r="AM4172" s="1047"/>
      <c r="AN4172" s="1047"/>
      <c r="AO4172" s="1048"/>
      <c r="AP4172" s="3"/>
      <c r="AQ4172" s="1037" t="str">
        <f>IF(AQ4171&gt;0,"Ⅳ",IF(AR4171&gt;0,"Ⅲ",IF(AS4171&gt;0,"Ⅱ","Ⅰ")))</f>
        <v>Ⅱ</v>
      </c>
      <c r="AR4172" s="1037"/>
      <c r="AS4172" s="1037"/>
      <c r="AT4172" s="1037"/>
    </row>
    <row r="4173" spans="2:46" ht="12" customHeight="1" x14ac:dyDescent="0.15">
      <c r="B4173" s="1058"/>
      <c r="C4173" s="1063"/>
      <c r="D4173" s="1061"/>
      <c r="E4173" s="1061"/>
      <c r="F4173" s="1061"/>
      <c r="G4173" s="1061"/>
      <c r="H4173" s="1061"/>
      <c r="I4173" s="1061"/>
      <c r="J4173" s="1062"/>
      <c r="K4173" s="1016"/>
      <c r="L4173" s="1016"/>
      <c r="M4173" s="1016"/>
      <c r="N4173" s="1016"/>
      <c r="O4173" s="1016" t="s">
        <v>472</v>
      </c>
      <c r="P4173" s="1016"/>
      <c r="Q4173" s="1016"/>
      <c r="R4173" s="1016"/>
      <c r="S4173" s="1016"/>
      <c r="T4173" s="1016"/>
      <c r="U4173" s="1016"/>
      <c r="V4173" s="1016"/>
      <c r="W4173" s="1016"/>
      <c r="X4173" s="1016"/>
      <c r="Y4173" s="1034" t="str">
        <f>IF(COUNTIF(Y4172:AJ4172,"Ⅳ")&gt;0,"Ⅳ",IF(COUNTIF(Y4172:AJ4172,"Ⅲ")&gt;0,"Ⅲ",IF(COUNTIF(Y4172:AJ4172,"Ⅱ")&gt;0,"Ⅱ","Ⅰ")))</f>
        <v>Ⅱ</v>
      </c>
      <c r="Z4173" s="1035"/>
      <c r="AA4173" s="1035"/>
      <c r="AB4173" s="1035"/>
      <c r="AC4173" s="1035"/>
      <c r="AD4173" s="1035"/>
      <c r="AE4173" s="1035"/>
      <c r="AF4173" s="1035"/>
      <c r="AG4173" s="1035"/>
      <c r="AH4173" s="1035"/>
      <c r="AI4173" s="1035"/>
      <c r="AJ4173" s="1036"/>
      <c r="AK4173" s="1049"/>
      <c r="AL4173" s="1050"/>
      <c r="AM4173" s="1050"/>
      <c r="AN4173" s="1050"/>
      <c r="AO4173" s="1051"/>
      <c r="AP4173" s="3"/>
    </row>
    <row r="4174" spans="2:46" ht="14.25" customHeight="1" x14ac:dyDescent="0.15">
      <c r="B4174" s="1058"/>
      <c r="C4174" s="1063"/>
      <c r="D4174" s="1061"/>
      <c r="E4174" s="1061"/>
      <c r="F4174" s="1061"/>
      <c r="G4174" s="1061"/>
      <c r="H4174" s="1061"/>
      <c r="I4174" s="1061"/>
      <c r="J4174" s="1062"/>
      <c r="K4174" s="1016" t="s">
        <v>169</v>
      </c>
      <c r="L4174" s="1017"/>
      <c r="M4174" s="1017"/>
      <c r="N4174" s="1017"/>
      <c r="O4174" s="1017"/>
      <c r="P4174" s="1017"/>
      <c r="Q4174" s="1017"/>
      <c r="R4174" s="1017"/>
      <c r="S4174" s="1017"/>
      <c r="T4174" s="1017"/>
      <c r="U4174" s="1017"/>
      <c r="V4174" s="1017"/>
      <c r="W4174" s="1017"/>
      <c r="X4174" s="1017"/>
      <c r="Y4174" s="1017"/>
      <c r="Z4174" s="1017"/>
      <c r="AA4174" s="1017"/>
      <c r="AB4174" s="1017"/>
      <c r="AC4174" s="1017"/>
      <c r="AD4174" s="1017"/>
      <c r="AE4174" s="1017"/>
      <c r="AF4174" s="1017"/>
      <c r="AG4174" s="1017"/>
      <c r="AH4174" s="1017"/>
      <c r="AI4174" s="1017"/>
      <c r="AJ4174" s="1017"/>
      <c r="AK4174" s="1017"/>
      <c r="AL4174" s="1017"/>
      <c r="AM4174" s="1017"/>
      <c r="AN4174" s="1017"/>
      <c r="AO4174" s="1017"/>
      <c r="AP4174" s="3"/>
    </row>
    <row r="4175" spans="2:46" ht="14.25" customHeight="1" x14ac:dyDescent="0.15">
      <c r="B4175" s="1058"/>
      <c r="C4175" s="1063"/>
      <c r="D4175" s="1061"/>
      <c r="E4175" s="1061"/>
      <c r="F4175" s="1061"/>
      <c r="G4175" s="1061"/>
      <c r="H4175" s="1061"/>
      <c r="I4175" s="1061"/>
      <c r="J4175" s="1062"/>
      <c r="K4175" s="1016"/>
      <c r="L4175" s="1017"/>
      <c r="M4175" s="1017"/>
      <c r="N4175" s="1017"/>
      <c r="O4175" s="1017"/>
      <c r="P4175" s="1017"/>
      <c r="Q4175" s="1017"/>
      <c r="R4175" s="1017"/>
      <c r="S4175" s="1017"/>
      <c r="T4175" s="1017"/>
      <c r="U4175" s="1017"/>
      <c r="V4175" s="1017"/>
      <c r="W4175" s="1017"/>
      <c r="X4175" s="1017"/>
      <c r="Y4175" s="1017"/>
      <c r="Z4175" s="1017"/>
      <c r="AA4175" s="1017"/>
      <c r="AB4175" s="1017"/>
      <c r="AC4175" s="1017"/>
      <c r="AD4175" s="1017"/>
      <c r="AE4175" s="1017"/>
      <c r="AF4175" s="1017"/>
      <c r="AG4175" s="1017"/>
      <c r="AH4175" s="1017"/>
      <c r="AI4175" s="1017"/>
      <c r="AJ4175" s="1017"/>
      <c r="AK4175" s="1017"/>
      <c r="AL4175" s="1017"/>
      <c r="AM4175" s="1017"/>
      <c r="AN4175" s="1017"/>
      <c r="AO4175" s="1017"/>
      <c r="AP4175" s="3"/>
    </row>
    <row r="4176" spans="2:46" ht="12" customHeight="1" x14ac:dyDescent="0.15">
      <c r="B4176" s="1058"/>
      <c r="C4176" s="1063"/>
      <c r="D4176" s="1061"/>
      <c r="E4176" s="1061"/>
      <c r="F4176" s="1061"/>
      <c r="G4176" s="1061"/>
      <c r="H4176" s="1061"/>
      <c r="I4176" s="1061"/>
      <c r="J4176" s="1062"/>
      <c r="K4176" s="1018" t="s">
        <v>473</v>
      </c>
      <c r="L4176" s="1018"/>
      <c r="M4176" s="1018"/>
      <c r="N4176" s="1018"/>
      <c r="O4176" s="1018"/>
      <c r="P4176" s="1018"/>
      <c r="Q4176" s="1018"/>
      <c r="R4176" s="1018"/>
      <c r="S4176" s="1018"/>
      <c r="T4176" s="1018"/>
      <c r="U4176" s="1018"/>
      <c r="V4176" s="1018"/>
      <c r="W4176" s="1018"/>
      <c r="X4176" s="1018"/>
      <c r="Y4176" s="1018"/>
      <c r="Z4176" s="1018"/>
      <c r="AA4176" s="1018"/>
      <c r="AB4176" s="1018"/>
      <c r="AC4176" s="1018"/>
      <c r="AD4176" s="1018"/>
      <c r="AE4176" s="1018"/>
      <c r="AF4176" s="1018"/>
      <c r="AG4176" s="1018"/>
      <c r="AH4176" s="1018"/>
      <c r="AI4176" s="1018"/>
      <c r="AJ4176" s="1018"/>
      <c r="AK4176" s="1018"/>
      <c r="AL4176" s="1018"/>
      <c r="AM4176" s="1018"/>
      <c r="AN4176" s="1018"/>
      <c r="AO4176" s="1018"/>
      <c r="AP4176" s="3"/>
    </row>
    <row r="4177" spans="2:86" ht="12" customHeight="1" x14ac:dyDescent="0.15">
      <c r="B4177" s="1058"/>
      <c r="C4177" s="1063"/>
      <c r="D4177" s="1061"/>
      <c r="E4177" s="1061"/>
      <c r="F4177" s="1061"/>
      <c r="G4177" s="1061"/>
      <c r="H4177" s="1061"/>
      <c r="I4177" s="1061"/>
      <c r="J4177" s="1062"/>
      <c r="K4177" s="1019" t="s">
        <v>523</v>
      </c>
      <c r="L4177" s="1019"/>
      <c r="M4177" s="1019"/>
      <c r="N4177" s="1019"/>
      <c r="O4177" s="1019"/>
      <c r="P4177" s="1019"/>
      <c r="Q4177" s="1019"/>
      <c r="R4177" s="1019"/>
      <c r="S4177" s="1019"/>
      <c r="T4177" s="1019"/>
      <c r="U4177" s="1019"/>
      <c r="V4177" s="1019"/>
      <c r="W4177" s="1019"/>
      <c r="X4177" s="1019"/>
      <c r="Y4177" s="1019"/>
      <c r="Z4177" s="1019"/>
      <c r="AA4177" s="1019"/>
      <c r="AB4177" s="1019"/>
      <c r="AC4177" s="1019"/>
      <c r="AD4177" s="1019"/>
      <c r="AE4177" s="1019"/>
      <c r="AF4177" s="1019"/>
      <c r="AG4177" s="1019"/>
      <c r="AH4177" s="1019"/>
      <c r="AI4177" s="1019"/>
      <c r="AJ4177" s="1019"/>
      <c r="AK4177" s="1019"/>
      <c r="AL4177" s="1019"/>
      <c r="AM4177" s="1019"/>
      <c r="AN4177" s="1019"/>
      <c r="AO4177" s="1019"/>
      <c r="AP4177" s="3"/>
    </row>
    <row r="4178" spans="2:86" ht="12" customHeight="1" x14ac:dyDescent="0.15">
      <c r="B4178" s="1058"/>
      <c r="C4178" s="1063"/>
      <c r="D4178" s="1061"/>
      <c r="E4178" s="1061"/>
      <c r="F4178" s="1061"/>
      <c r="G4178" s="1061"/>
      <c r="H4178" s="1061"/>
      <c r="I4178" s="1061"/>
      <c r="J4178" s="1062"/>
      <c r="K4178" s="194" t="s">
        <v>474</v>
      </c>
      <c r="L4178" s="195"/>
      <c r="M4178" s="195"/>
      <c r="N4178" s="195"/>
      <c r="O4178" s="195"/>
      <c r="P4178" s="195"/>
      <c r="Q4178" s="195"/>
      <c r="R4178" s="195"/>
      <c r="S4178" s="195"/>
      <c r="T4178" s="195"/>
      <c r="U4178" s="195"/>
      <c r="V4178" s="195"/>
      <c r="W4178" s="195"/>
      <c r="X4178" s="195"/>
      <c r="Y4178" s="195"/>
      <c r="Z4178" s="195"/>
      <c r="AA4178" s="195"/>
      <c r="AB4178" s="195"/>
      <c r="AC4178" s="195"/>
      <c r="AD4178" s="195"/>
      <c r="AE4178" s="195"/>
      <c r="AF4178" s="195"/>
      <c r="AG4178" s="195"/>
      <c r="AH4178" s="195"/>
      <c r="AI4178" s="195"/>
      <c r="AJ4178" s="195"/>
      <c r="AK4178" s="195"/>
      <c r="AL4178" s="195"/>
      <c r="AM4178" s="195"/>
      <c r="AN4178" s="195"/>
      <c r="AO4178" s="196"/>
      <c r="AP4178" s="3"/>
    </row>
    <row r="4179" spans="2:86" ht="12" customHeight="1" x14ac:dyDescent="0.15">
      <c r="B4179" s="1058"/>
      <c r="C4179" s="1063"/>
      <c r="D4179" s="1061"/>
      <c r="E4179" s="1061"/>
      <c r="F4179" s="1061"/>
      <c r="G4179" s="1061"/>
      <c r="H4179" s="1061"/>
      <c r="I4179" s="1061"/>
      <c r="J4179" s="1062"/>
      <c r="K4179" s="194" t="s">
        <v>475</v>
      </c>
      <c r="L4179" s="195"/>
      <c r="M4179" s="195"/>
      <c r="N4179" s="195"/>
      <c r="O4179" s="195"/>
      <c r="P4179" s="195"/>
      <c r="Q4179" s="195"/>
      <c r="R4179" s="195"/>
      <c r="S4179" s="195"/>
      <c r="T4179" s="195"/>
      <c r="U4179" s="195"/>
      <c r="V4179" s="195"/>
      <c r="W4179" s="195"/>
      <c r="X4179" s="195"/>
      <c r="Y4179" s="195"/>
      <c r="Z4179" s="195"/>
      <c r="AA4179" s="195"/>
      <c r="AB4179" s="195"/>
      <c r="AC4179" s="195"/>
      <c r="AD4179" s="195"/>
      <c r="AE4179" s="195"/>
      <c r="AF4179" s="195"/>
      <c r="AG4179" s="195"/>
      <c r="AH4179" s="195"/>
      <c r="AI4179" s="195"/>
      <c r="AJ4179" s="195"/>
      <c r="AK4179" s="195"/>
      <c r="AL4179" s="195"/>
      <c r="AM4179" s="195"/>
      <c r="AN4179" s="195"/>
      <c r="AO4179" s="196"/>
      <c r="AP4179" s="3"/>
    </row>
    <row r="4180" spans="2:86" ht="12" customHeight="1" x14ac:dyDescent="0.15">
      <c r="B4180" s="1058"/>
      <c r="C4180" s="1063"/>
      <c r="D4180" s="1061"/>
      <c r="E4180" s="1061"/>
      <c r="F4180" s="1061"/>
      <c r="G4180" s="1061"/>
      <c r="H4180" s="1061"/>
      <c r="I4180" s="1061"/>
      <c r="J4180" s="1062"/>
      <c r="K4180" s="1020" t="s">
        <v>476</v>
      </c>
      <c r="L4180" s="1021"/>
      <c r="M4180" s="1021"/>
      <c r="N4180" s="1021"/>
      <c r="O4180" s="1021"/>
      <c r="P4180" s="1021"/>
      <c r="Q4180" s="1021"/>
      <c r="R4180" s="1021"/>
      <c r="S4180" s="1021"/>
      <c r="T4180" s="1021"/>
      <c r="U4180" s="1021"/>
      <c r="V4180" s="1021"/>
      <c r="W4180" s="1021"/>
      <c r="X4180" s="1021"/>
      <c r="Y4180" s="1021"/>
      <c r="Z4180" s="1021"/>
      <c r="AA4180" s="1021"/>
      <c r="AB4180" s="1021"/>
      <c r="AC4180" s="1021"/>
      <c r="AD4180" s="1021"/>
      <c r="AE4180" s="1021"/>
      <c r="AF4180" s="1021"/>
      <c r="AG4180" s="1021"/>
      <c r="AH4180" s="1021"/>
      <c r="AI4180" s="1021"/>
      <c r="AJ4180" s="1021"/>
      <c r="AK4180" s="1021"/>
      <c r="AL4180" s="1021"/>
      <c r="AM4180" s="1021"/>
      <c r="AN4180" s="1021"/>
      <c r="AO4180" s="1022"/>
      <c r="AP4180" s="3"/>
    </row>
    <row r="4181" spans="2:86" ht="12" customHeight="1" x14ac:dyDescent="0.15">
      <c r="B4181" s="591"/>
      <c r="C4181" s="1064"/>
      <c r="D4181" s="1065"/>
      <c r="E4181" s="1065"/>
      <c r="F4181" s="1065"/>
      <c r="G4181" s="1065"/>
      <c r="H4181" s="1065"/>
      <c r="I4181" s="1065"/>
      <c r="J4181" s="1066"/>
      <c r="K4181" s="1023"/>
      <c r="L4181" s="1024"/>
      <c r="M4181" s="1024"/>
      <c r="N4181" s="1024"/>
      <c r="O4181" s="1024"/>
      <c r="P4181" s="1024"/>
      <c r="Q4181" s="1024"/>
      <c r="R4181" s="1024"/>
      <c r="S4181" s="1024"/>
      <c r="T4181" s="1024"/>
      <c r="U4181" s="1024"/>
      <c r="V4181" s="1024"/>
      <c r="W4181" s="1024"/>
      <c r="X4181" s="1024"/>
      <c r="Y4181" s="1024"/>
      <c r="Z4181" s="1024"/>
      <c r="AA4181" s="1024"/>
      <c r="AB4181" s="1024"/>
      <c r="AC4181" s="1024"/>
      <c r="AD4181" s="1024"/>
      <c r="AE4181" s="1024"/>
      <c r="AF4181" s="1024"/>
      <c r="AG4181" s="1024"/>
      <c r="AH4181" s="1024"/>
      <c r="AI4181" s="1024"/>
      <c r="AJ4181" s="1024"/>
      <c r="AK4181" s="1024"/>
      <c r="AL4181" s="1024"/>
      <c r="AM4181" s="1024"/>
      <c r="AN4181" s="1024"/>
      <c r="AO4181" s="1025"/>
      <c r="AP4181" s="3"/>
    </row>
    <row r="4182" spans="2:86" s="9" customFormat="1" ht="12" customHeight="1" x14ac:dyDescent="0.15">
      <c r="B4182" s="3" t="s">
        <v>527</v>
      </c>
      <c r="AQ4182" s="162"/>
      <c r="AR4182" s="162"/>
      <c r="AS4182" s="162"/>
      <c r="AT4182" s="162"/>
      <c r="AU4182" s="162"/>
      <c r="AV4182" s="162"/>
      <c r="AW4182" s="162"/>
      <c r="AX4182" s="162"/>
      <c r="AY4182" s="162"/>
      <c r="AZ4182" s="162"/>
      <c r="BA4182" s="162"/>
      <c r="BB4182" s="162"/>
      <c r="BC4182" s="162"/>
      <c r="BD4182" s="162"/>
      <c r="BE4182" s="162"/>
      <c r="BF4182" s="162"/>
      <c r="BG4182" s="162"/>
      <c r="BH4182" s="162"/>
      <c r="BI4182" s="162"/>
      <c r="BJ4182" s="162"/>
      <c r="BK4182" s="162"/>
      <c r="BL4182" s="162"/>
      <c r="BM4182" s="162"/>
      <c r="BN4182" s="162"/>
      <c r="BO4182" s="162"/>
      <c r="BP4182" s="162"/>
      <c r="BQ4182" s="162"/>
      <c r="BR4182" s="162"/>
      <c r="BS4182" s="162"/>
      <c r="BT4182" s="162"/>
      <c r="BU4182" s="162"/>
      <c r="BV4182" s="162"/>
      <c r="BW4182" s="162"/>
      <c r="BX4182" s="162"/>
      <c r="BY4182" s="162"/>
      <c r="BZ4182" s="162"/>
      <c r="CA4182" s="162"/>
      <c r="CB4182" s="162"/>
      <c r="CC4182" s="162"/>
      <c r="CD4182" s="162"/>
      <c r="CE4182" s="162"/>
      <c r="CF4182" s="162"/>
      <c r="CG4182" s="162"/>
      <c r="CH4182" s="162"/>
    </row>
    <row r="4183" spans="2:86" ht="12" customHeight="1" thickBot="1" x14ac:dyDescent="0.2">
      <c r="B4183" s="3" t="s">
        <v>524</v>
      </c>
    </row>
    <row r="4184" spans="2:86" ht="12" customHeight="1" x14ac:dyDescent="0.15">
      <c r="B4184" s="3" t="s">
        <v>525</v>
      </c>
      <c r="AU4184" s="1000" t="s">
        <v>305</v>
      </c>
      <c r="AV4184" s="1001" t="s">
        <v>298</v>
      </c>
      <c r="AW4184" s="1003" t="s">
        <v>299</v>
      </c>
      <c r="AX4184" s="1005" t="s">
        <v>306</v>
      </c>
      <c r="AY4184" s="1006"/>
      <c r="AZ4184" s="1006"/>
      <c r="BA4184" s="1006"/>
      <c r="BB4184" s="1006"/>
      <c r="BC4184" s="1006"/>
      <c r="BD4184" s="1006"/>
      <c r="BE4184" s="1006"/>
      <c r="BF4184" s="1006"/>
      <c r="BG4184" s="1006"/>
      <c r="BH4184" s="1006"/>
      <c r="BI4184" s="1006"/>
      <c r="BJ4184" s="1006"/>
      <c r="BK4184" s="1006"/>
      <c r="BL4184" s="1006"/>
      <c r="BM4184" s="1006"/>
      <c r="BN4184" s="1006"/>
      <c r="BO4184" s="1006"/>
      <c r="BP4184" s="1006"/>
      <c r="BQ4184" s="1006"/>
      <c r="BR4184" s="1007"/>
      <c r="BS4184" s="807" t="s">
        <v>300</v>
      </c>
      <c r="BT4184" s="1008"/>
      <c r="BU4184" s="1008"/>
      <c r="BV4184" s="1008"/>
      <c r="BW4184" s="1009" t="s">
        <v>307</v>
      </c>
      <c r="BX4184" s="1010"/>
      <c r="BY4184" s="1010"/>
      <c r="BZ4184" s="1010"/>
      <c r="CA4184" s="1010"/>
      <c r="CB4184" s="1010"/>
      <c r="CC4184" s="1010"/>
      <c r="CD4184" s="1010"/>
      <c r="CE4184" s="1010"/>
      <c r="CF4184" s="1010"/>
      <c r="CG4184" s="1010"/>
      <c r="CH4184" s="1011"/>
    </row>
    <row r="4185" spans="2:86" ht="12" customHeight="1" x14ac:dyDescent="0.15">
      <c r="B4185" s="3" t="s">
        <v>477</v>
      </c>
      <c r="AU4185" s="1000"/>
      <c r="AV4185" s="1002"/>
      <c r="AW4185" s="1004"/>
      <c r="AX4185" s="1012" t="s">
        <v>308</v>
      </c>
      <c r="AY4185" s="686"/>
      <c r="AZ4185" s="686"/>
      <c r="BA4185" s="686"/>
      <c r="BB4185" s="686"/>
      <c r="BC4185" s="686"/>
      <c r="BD4185" s="686"/>
      <c r="BE4185" s="686"/>
      <c r="BF4185" s="686"/>
      <c r="BG4185" s="686"/>
      <c r="BH4185" s="686"/>
      <c r="BI4185" s="686"/>
      <c r="BJ4185" s="686" t="s">
        <v>309</v>
      </c>
      <c r="BK4185" s="686"/>
      <c r="BL4185" s="686"/>
      <c r="BM4185" s="686"/>
      <c r="BN4185" s="686"/>
      <c r="BO4185" s="686"/>
      <c r="BP4185" s="686"/>
      <c r="BQ4185" s="686"/>
      <c r="BR4185" s="1013"/>
      <c r="BS4185" s="1008"/>
      <c r="BT4185" s="1008"/>
      <c r="BU4185" s="1008"/>
      <c r="BV4185" s="1008"/>
      <c r="BW4185" s="1014" t="s">
        <v>302</v>
      </c>
      <c r="BX4185" s="699"/>
      <c r="BY4185" s="699"/>
      <c r="BZ4185" s="699"/>
      <c r="CA4185" s="686" t="s">
        <v>310</v>
      </c>
      <c r="CB4185" s="686"/>
      <c r="CC4185" s="686"/>
      <c r="CD4185" s="686"/>
      <c r="CE4185" s="686"/>
      <c r="CF4185" s="686"/>
      <c r="CG4185" s="686"/>
      <c r="CH4185" s="1013"/>
    </row>
    <row r="4186" spans="2:86" ht="12" customHeight="1" x14ac:dyDescent="0.15">
      <c r="B4186" s="3" t="s">
        <v>526</v>
      </c>
      <c r="AU4186" s="1000"/>
      <c r="AV4186" s="1002"/>
      <c r="AW4186" s="1004"/>
      <c r="AX4186" s="1012" t="s">
        <v>26</v>
      </c>
      <c r="AY4186" s="686"/>
      <c r="AZ4186" s="686"/>
      <c r="BA4186" s="686"/>
      <c r="BB4186" s="686" t="s">
        <v>22</v>
      </c>
      <c r="BC4186" s="686"/>
      <c r="BD4186" s="686"/>
      <c r="BE4186" s="686"/>
      <c r="BF4186" s="686" t="s">
        <v>24</v>
      </c>
      <c r="BG4186" s="686"/>
      <c r="BH4186" s="686"/>
      <c r="BI4186" s="686"/>
      <c r="BJ4186" s="699" t="s">
        <v>26</v>
      </c>
      <c r="BK4186" s="699"/>
      <c r="BL4186" s="699"/>
      <c r="BM4186" s="699" t="s">
        <v>22</v>
      </c>
      <c r="BN4186" s="699"/>
      <c r="BO4186" s="699"/>
      <c r="BP4186" s="699" t="s">
        <v>24</v>
      </c>
      <c r="BQ4186" s="699"/>
      <c r="BR4186" s="1015"/>
      <c r="BS4186" s="807" t="s">
        <v>26</v>
      </c>
      <c r="BT4186" s="807" t="s">
        <v>22</v>
      </c>
      <c r="BU4186" s="807" t="s">
        <v>24</v>
      </c>
      <c r="BV4186" s="807" t="s">
        <v>303</v>
      </c>
      <c r="BW4186" s="1012" t="s">
        <v>311</v>
      </c>
      <c r="BX4186" s="686"/>
      <c r="BY4186" s="686"/>
      <c r="BZ4186" s="686"/>
      <c r="CA4186" s="686" t="s">
        <v>22</v>
      </c>
      <c r="CB4186" s="686"/>
      <c r="CC4186" s="686"/>
      <c r="CD4186" s="686"/>
      <c r="CE4186" s="686" t="s">
        <v>24</v>
      </c>
      <c r="CF4186" s="686"/>
      <c r="CG4186" s="686"/>
      <c r="CH4186" s="1013"/>
    </row>
    <row r="4187" spans="2:86" ht="12" customHeight="1" x14ac:dyDescent="0.15">
      <c r="B4187" s="3" t="s">
        <v>478</v>
      </c>
      <c r="AU4187" s="1000"/>
      <c r="AV4187" s="1002"/>
      <c r="AW4187" s="1004"/>
      <c r="AX4187" s="156" t="s">
        <v>862</v>
      </c>
      <c r="AY4187" s="157" t="s">
        <v>863</v>
      </c>
      <c r="AZ4187" s="157" t="s">
        <v>864</v>
      </c>
      <c r="BA4187" s="158" t="s">
        <v>865</v>
      </c>
      <c r="BB4187" s="159" t="s">
        <v>866</v>
      </c>
      <c r="BC4187" s="157" t="s">
        <v>863</v>
      </c>
      <c r="BD4187" s="157" t="s">
        <v>867</v>
      </c>
      <c r="BE4187" s="158" t="s">
        <v>865</v>
      </c>
      <c r="BF4187" s="159" t="s">
        <v>866</v>
      </c>
      <c r="BG4187" s="157" t="s">
        <v>863</v>
      </c>
      <c r="BH4187" s="157" t="s">
        <v>864</v>
      </c>
      <c r="BI4187" s="158" t="s">
        <v>865</v>
      </c>
      <c r="BJ4187" s="159" t="s">
        <v>866</v>
      </c>
      <c r="BK4187" s="157" t="s">
        <v>868</v>
      </c>
      <c r="BL4187" s="158" t="s">
        <v>869</v>
      </c>
      <c r="BM4187" s="159" t="s">
        <v>870</v>
      </c>
      <c r="BN4187" s="157" t="s">
        <v>863</v>
      </c>
      <c r="BO4187" s="158" t="s">
        <v>871</v>
      </c>
      <c r="BP4187" s="159" t="s">
        <v>870</v>
      </c>
      <c r="BQ4187" s="157" t="s">
        <v>868</v>
      </c>
      <c r="BR4187" s="160" t="s">
        <v>872</v>
      </c>
      <c r="BS4187" s="1008"/>
      <c r="BT4187" s="1008"/>
      <c r="BU4187" s="1008"/>
      <c r="BV4187" s="1008"/>
      <c r="BW4187" s="156" t="s">
        <v>866</v>
      </c>
      <c r="BX4187" s="157" t="s">
        <v>863</v>
      </c>
      <c r="BY4187" s="157" t="s">
        <v>864</v>
      </c>
      <c r="BZ4187" s="158" t="s">
        <v>865</v>
      </c>
      <c r="CA4187" s="159" t="s">
        <v>866</v>
      </c>
      <c r="CB4187" s="157" t="s">
        <v>873</v>
      </c>
      <c r="CC4187" s="157" t="s">
        <v>864</v>
      </c>
      <c r="CD4187" s="158" t="s">
        <v>865</v>
      </c>
      <c r="CE4187" s="159" t="s">
        <v>866</v>
      </c>
      <c r="CF4187" s="157" t="s">
        <v>863</v>
      </c>
      <c r="CG4187" s="157" t="s">
        <v>864</v>
      </c>
      <c r="CH4187" s="160" t="s">
        <v>874</v>
      </c>
    </row>
    <row r="4188" spans="2:86" x14ac:dyDescent="0.15">
      <c r="B4188" s="3" t="s">
        <v>539</v>
      </c>
      <c r="AU4188" s="1000"/>
      <c r="AV4188" s="188" t="str">
        <f>N4190</f>
        <v>S089</v>
      </c>
      <c r="AW4188" s="300">
        <f>R4190</f>
        <v>10.6</v>
      </c>
      <c r="AX4188" s="197">
        <f>+Y4215</f>
        <v>0</v>
      </c>
      <c r="AY4188" s="197">
        <f>+Z4215</f>
        <v>0</v>
      </c>
      <c r="AZ4188" s="197">
        <f>+AA4215</f>
        <v>0</v>
      </c>
      <c r="BA4188" s="197">
        <f t="shared" ref="BA4188" si="1930">+AB4215</f>
        <v>0</v>
      </c>
      <c r="BB4188" s="197">
        <f>+AC4215</f>
        <v>0</v>
      </c>
      <c r="BC4188" s="197">
        <f t="shared" ref="BC4188" si="1931">+AD4215</f>
        <v>0</v>
      </c>
      <c r="BD4188" s="197">
        <f t="shared" ref="BD4188" si="1932">+AE4215</f>
        <v>0</v>
      </c>
      <c r="BE4188" s="197">
        <f t="shared" ref="BE4188" si="1933">+AF4215</f>
        <v>0</v>
      </c>
      <c r="BF4188" s="197">
        <f t="shared" ref="BF4188" si="1934">+AG4215</f>
        <v>0</v>
      </c>
      <c r="BG4188" s="197">
        <f t="shared" ref="BG4188" si="1935">+AH4215</f>
        <v>0</v>
      </c>
      <c r="BH4188" s="197">
        <f t="shared" ref="BH4188" si="1936">+AI4215</f>
        <v>0</v>
      </c>
      <c r="BI4188" s="197">
        <f t="shared" ref="BI4188" si="1937">+AJ4215</f>
        <v>0</v>
      </c>
      <c r="BJ4188" s="197" t="str">
        <f>+Y4218</f>
        <v/>
      </c>
      <c r="BK4188" s="197" t="str">
        <f t="shared" ref="BK4188" si="1938">+Z4218</f>
        <v/>
      </c>
      <c r="BL4188" s="197" t="str">
        <f>+AA4218</f>
        <v/>
      </c>
      <c r="BM4188" s="197">
        <f>+AC4218</f>
        <v>0</v>
      </c>
      <c r="BN4188" s="197">
        <f t="shared" ref="BN4188" si="1939">+AD4218</f>
        <v>0</v>
      </c>
      <c r="BO4188" s="197">
        <f t="shared" ref="BO4188" si="1940">+AE4218</f>
        <v>0</v>
      </c>
      <c r="BP4188" s="197">
        <f>+AG4218</f>
        <v>0</v>
      </c>
      <c r="BQ4188" s="197">
        <f>+AH4218</f>
        <v>0</v>
      </c>
      <c r="BR4188" s="197">
        <f>+AI4218</f>
        <v>0</v>
      </c>
      <c r="BS4188" s="296" t="str">
        <f>+Y4219</f>
        <v>Ⅰ</v>
      </c>
      <c r="BT4188" s="296" t="str">
        <f>+AC4219</f>
        <v>Ⅰ</v>
      </c>
      <c r="BU4188" s="296" t="str">
        <f>+AG4219</f>
        <v>Ⅰ</v>
      </c>
      <c r="BV4188" s="296" t="str">
        <f>+Y4220</f>
        <v>Ⅰ</v>
      </c>
      <c r="BW4188" s="164" t="str">
        <f>IF(Y4215&gt;0,R4190,"")</f>
        <v/>
      </c>
      <c r="BX4188" s="165" t="str">
        <f>IF(Z4215&gt;0,"",IF(AA4215&gt;0,R4190,""))</f>
        <v/>
      </c>
      <c r="BY4188" s="165" t="str">
        <f>IF(Y4215+Z4215&gt;0,"",IF(AA4215&gt;0,R4190,""))</f>
        <v/>
      </c>
      <c r="BZ4188" s="165" t="str">
        <f>IF(Y4215+Z4215+AA4215&gt;0,"",IF(AB4215&gt;0,R4190,""))</f>
        <v/>
      </c>
      <c r="CA4188" s="166">
        <f t="shared" ref="CA4188" si="1941">+AC4214</f>
        <v>0</v>
      </c>
      <c r="CB4188" s="166">
        <f t="shared" ref="CB4188" si="1942">+AD4214</f>
        <v>0</v>
      </c>
      <c r="CC4188" s="166">
        <f t="shared" ref="CC4188" si="1943">+AE4214</f>
        <v>0</v>
      </c>
      <c r="CD4188" s="166">
        <f t="shared" ref="CD4188" si="1944">+AF4214</f>
        <v>0</v>
      </c>
      <c r="CE4188" s="166">
        <f t="shared" ref="CE4188" si="1945">+AG4214</f>
        <v>0</v>
      </c>
      <c r="CF4188" s="166">
        <f t="shared" ref="CF4188" si="1946">+AH4214</f>
        <v>0</v>
      </c>
      <c r="CG4188" s="166">
        <f t="shared" ref="CG4188" si="1947">+AI4214</f>
        <v>0</v>
      </c>
      <c r="CH4188" s="166">
        <f t="shared" ref="CH4188" si="1948">+AJ4214</f>
        <v>0</v>
      </c>
    </row>
    <row r="4189" spans="2:86" ht="12" customHeight="1" x14ac:dyDescent="0.15">
      <c r="B4189" s="1057" t="s">
        <v>219</v>
      </c>
      <c r="C4189" s="1059"/>
      <c r="D4189" s="1060"/>
      <c r="E4189" s="1061"/>
      <c r="F4189" s="1061"/>
      <c r="G4189" s="1061"/>
      <c r="H4189" s="1061"/>
      <c r="I4189" s="1061"/>
      <c r="J4189" s="1062"/>
      <c r="K4189" s="1067" t="s">
        <v>453</v>
      </c>
      <c r="L4189" s="1068"/>
      <c r="M4189" s="1068"/>
      <c r="N4189" s="1068"/>
      <c r="O4189" s="1068"/>
      <c r="P4189" s="1068"/>
      <c r="Q4189" s="1068"/>
      <c r="R4189" s="1068"/>
      <c r="S4189" s="1068"/>
      <c r="T4189" s="1068"/>
      <c r="U4189" s="1068"/>
      <c r="V4189" s="1068"/>
      <c r="W4189" s="1068"/>
      <c r="X4189" s="1068"/>
      <c r="Y4189" s="1068"/>
      <c r="Z4189" s="1068"/>
      <c r="AA4189" s="1068"/>
      <c r="AB4189" s="1068"/>
      <c r="AC4189" s="1068"/>
      <c r="AD4189" s="1068"/>
      <c r="AE4189" s="1068"/>
      <c r="AF4189" s="1068"/>
      <c r="AG4189" s="1068"/>
      <c r="AH4189" s="1068"/>
      <c r="AI4189" s="1068"/>
      <c r="AJ4189" s="1068"/>
      <c r="AK4189" s="1068"/>
      <c r="AL4189" s="1068"/>
      <c r="AM4189" s="1068"/>
      <c r="AN4189" s="1068"/>
      <c r="AO4189" s="1069"/>
      <c r="AP4189" s="3"/>
    </row>
    <row r="4190" spans="2:86" ht="12" customHeight="1" x14ac:dyDescent="0.15">
      <c r="B4190" s="1058"/>
      <c r="C4190" s="1063"/>
      <c r="D4190" s="1061"/>
      <c r="E4190" s="1061"/>
      <c r="F4190" s="1061"/>
      <c r="G4190" s="1061"/>
      <c r="H4190" s="1061"/>
      <c r="I4190" s="1061"/>
      <c r="J4190" s="1062"/>
      <c r="K4190" s="1040" t="s">
        <v>218</v>
      </c>
      <c r="L4190" s="1041"/>
      <c r="M4190" s="1042"/>
      <c r="N4190" s="1034" t="s">
        <v>805</v>
      </c>
      <c r="O4190" s="1035"/>
      <c r="P4190" s="1040" t="s">
        <v>454</v>
      </c>
      <c r="Q4190" s="1042"/>
      <c r="R4190" s="1070">
        <f>'様式A-2'!C101</f>
        <v>10.6</v>
      </c>
      <c r="S4190" s="1071"/>
      <c r="T4190" s="1072"/>
      <c r="U4190" s="1073" t="s">
        <v>455</v>
      </c>
      <c r="V4190" s="1074"/>
      <c r="W4190" s="1073" t="s">
        <v>456</v>
      </c>
      <c r="X4190" s="1074"/>
      <c r="Y4190" s="1042" t="s">
        <v>217</v>
      </c>
      <c r="Z4190" s="1016"/>
      <c r="AA4190" s="1016"/>
      <c r="AB4190" s="1016"/>
      <c r="AC4190" s="1073" t="s">
        <v>457</v>
      </c>
      <c r="AD4190" s="1079"/>
      <c r="AE4190" s="1079"/>
      <c r="AF4190" s="1079"/>
      <c r="AG4190" s="1079"/>
      <c r="AH4190" s="1079"/>
      <c r="AI4190" s="1079"/>
      <c r="AJ4190" s="1074"/>
      <c r="AK4190" s="1073" t="s">
        <v>458</v>
      </c>
      <c r="AL4190" s="1079"/>
      <c r="AM4190" s="1079"/>
      <c r="AN4190" s="1081"/>
      <c r="AO4190" s="1082"/>
      <c r="AP4190" s="3"/>
      <c r="AV4190" s="167"/>
      <c r="AW4190" s="221"/>
      <c r="AX4190" s="167"/>
      <c r="AY4190" s="167"/>
      <c r="AZ4190" s="167"/>
      <c r="BA4190" s="167"/>
      <c r="BB4190" s="167"/>
      <c r="BC4190" s="167"/>
      <c r="BD4190" s="167"/>
    </row>
    <row r="4191" spans="2:86" ht="12" customHeight="1" x14ac:dyDescent="0.15">
      <c r="B4191" s="1058"/>
      <c r="C4191" s="1063"/>
      <c r="D4191" s="1061"/>
      <c r="E4191" s="1061"/>
      <c r="F4191" s="1061"/>
      <c r="G4191" s="1061"/>
      <c r="H4191" s="1061"/>
      <c r="I4191" s="1061"/>
      <c r="J4191" s="1062"/>
      <c r="K4191" s="1016" t="s">
        <v>459</v>
      </c>
      <c r="L4191" s="1016" t="s">
        <v>199</v>
      </c>
      <c r="M4191" s="1016"/>
      <c r="N4191" s="1016" t="s">
        <v>198</v>
      </c>
      <c r="O4191" s="1016"/>
      <c r="P4191" s="1016" t="s">
        <v>460</v>
      </c>
      <c r="Q4191" s="1016"/>
      <c r="R4191" s="1016" t="s">
        <v>6</v>
      </c>
      <c r="S4191" s="1016"/>
      <c r="T4191" s="1016"/>
      <c r="U4191" s="1075"/>
      <c r="V4191" s="1076"/>
      <c r="W4191" s="1075"/>
      <c r="X4191" s="1076"/>
      <c r="Y4191" s="1042"/>
      <c r="Z4191" s="1016"/>
      <c r="AA4191" s="1016"/>
      <c r="AB4191" s="1016"/>
      <c r="AC4191" s="1077"/>
      <c r="AD4191" s="1080"/>
      <c r="AE4191" s="1080"/>
      <c r="AF4191" s="1080"/>
      <c r="AG4191" s="1080"/>
      <c r="AH4191" s="1080"/>
      <c r="AI4191" s="1080"/>
      <c r="AJ4191" s="1078"/>
      <c r="AK4191" s="1075"/>
      <c r="AL4191" s="1083"/>
      <c r="AM4191" s="1083"/>
      <c r="AN4191" s="1084"/>
      <c r="AO4191" s="1085"/>
      <c r="AP4191" s="3"/>
      <c r="AV4191" s="167"/>
      <c r="AW4191" s="167"/>
      <c r="AX4191" s="167"/>
      <c r="AY4191" s="167"/>
      <c r="AZ4191" s="167"/>
      <c r="BA4191" s="167"/>
      <c r="BB4191" s="167"/>
      <c r="BC4191" s="167"/>
      <c r="BD4191" s="167"/>
    </row>
    <row r="4192" spans="2:86" ht="12" customHeight="1" x14ac:dyDescent="0.15">
      <c r="B4192" s="1058"/>
      <c r="C4192" s="1063"/>
      <c r="D4192" s="1061"/>
      <c r="E4192" s="1061"/>
      <c r="F4192" s="1061"/>
      <c r="G4192" s="1061"/>
      <c r="H4192" s="1061"/>
      <c r="I4192" s="1061"/>
      <c r="J4192" s="1062"/>
      <c r="K4192" s="1016"/>
      <c r="L4192" s="1016"/>
      <c r="M4192" s="1016"/>
      <c r="N4192" s="1016"/>
      <c r="O4192" s="1016"/>
      <c r="P4192" s="1016"/>
      <c r="Q4192" s="1016"/>
      <c r="R4192" s="1016"/>
      <c r="S4192" s="1016"/>
      <c r="T4192" s="1016"/>
      <c r="U4192" s="1075"/>
      <c r="V4192" s="1076"/>
      <c r="W4192" s="1075"/>
      <c r="X4192" s="1076"/>
      <c r="Y4192" s="1042" t="s">
        <v>461</v>
      </c>
      <c r="Z4192" s="1016"/>
      <c r="AA4192" s="1016"/>
      <c r="AB4192" s="1016"/>
      <c r="AC4192" s="1016" t="s">
        <v>462</v>
      </c>
      <c r="AD4192" s="1016"/>
      <c r="AE4192" s="1016"/>
      <c r="AF4192" s="1016"/>
      <c r="AG4192" s="1016" t="s">
        <v>463</v>
      </c>
      <c r="AH4192" s="1016"/>
      <c r="AI4192" s="1016"/>
      <c r="AJ4192" s="1016"/>
      <c r="AK4192" s="1075"/>
      <c r="AL4192" s="1083"/>
      <c r="AM4192" s="1083"/>
      <c r="AN4192" s="1084"/>
      <c r="AO4192" s="1085"/>
      <c r="AP4192" s="3"/>
      <c r="AV4192" s="167"/>
      <c r="AW4192" s="167"/>
      <c r="AX4192" s="167"/>
      <c r="AY4192" s="167"/>
      <c r="AZ4192" s="167"/>
      <c r="BA4192" s="167"/>
      <c r="BB4192" s="167"/>
      <c r="BC4192" s="167"/>
      <c r="BD4192" s="167"/>
    </row>
    <row r="4193" spans="2:56" ht="12" customHeight="1" x14ac:dyDescent="0.15">
      <c r="B4193" s="1058"/>
      <c r="C4193" s="1063"/>
      <c r="D4193" s="1061"/>
      <c r="E4193" s="1061"/>
      <c r="F4193" s="1061"/>
      <c r="G4193" s="1061"/>
      <c r="H4193" s="1061"/>
      <c r="I4193" s="1061"/>
      <c r="J4193" s="1062"/>
      <c r="K4193" s="1016"/>
      <c r="L4193" s="1016"/>
      <c r="M4193" s="1016"/>
      <c r="N4193" s="1016"/>
      <c r="O4193" s="1016"/>
      <c r="P4193" s="1016"/>
      <c r="Q4193" s="1016"/>
      <c r="R4193" s="1016"/>
      <c r="S4193" s="1016"/>
      <c r="T4193" s="1016"/>
      <c r="U4193" s="1077"/>
      <c r="V4193" s="1078"/>
      <c r="W4193" s="1077"/>
      <c r="X4193" s="1078"/>
      <c r="Y4193" s="191" t="s">
        <v>32</v>
      </c>
      <c r="Z4193" s="187" t="s">
        <v>33</v>
      </c>
      <c r="AA4193" s="187" t="s">
        <v>464</v>
      </c>
      <c r="AB4193" s="187" t="s">
        <v>465</v>
      </c>
      <c r="AC4193" s="187" t="s">
        <v>32</v>
      </c>
      <c r="AD4193" s="187" t="s">
        <v>33</v>
      </c>
      <c r="AE4193" s="187" t="s">
        <v>464</v>
      </c>
      <c r="AF4193" s="187" t="s">
        <v>465</v>
      </c>
      <c r="AG4193" s="187" t="s">
        <v>32</v>
      </c>
      <c r="AH4193" s="187" t="s">
        <v>33</v>
      </c>
      <c r="AI4193" s="187" t="s">
        <v>464</v>
      </c>
      <c r="AJ4193" s="187" t="s">
        <v>465</v>
      </c>
      <c r="AK4193" s="1077"/>
      <c r="AL4193" s="1080"/>
      <c r="AM4193" s="1080"/>
      <c r="AN4193" s="1086"/>
      <c r="AO4193" s="1087"/>
      <c r="AP4193" s="3"/>
      <c r="AV4193" s="167"/>
      <c r="AW4193" s="167"/>
      <c r="AX4193" s="167"/>
      <c r="AY4193" s="167"/>
      <c r="AZ4193" s="167"/>
      <c r="BA4193" s="167"/>
      <c r="BB4193" s="167"/>
      <c r="BC4193" s="167"/>
      <c r="BD4193" s="167"/>
    </row>
    <row r="4194" spans="2:56" ht="12" customHeight="1" x14ac:dyDescent="0.15">
      <c r="B4194" s="1058"/>
      <c r="C4194" s="1063"/>
      <c r="D4194" s="1061"/>
      <c r="E4194" s="1061"/>
      <c r="F4194" s="1061"/>
      <c r="G4194" s="1061"/>
      <c r="H4194" s="1061"/>
      <c r="I4194" s="1061"/>
      <c r="J4194" s="1062"/>
      <c r="K4194" s="192"/>
      <c r="L4194" s="1038"/>
      <c r="M4194" s="1039"/>
      <c r="N4194" s="1038"/>
      <c r="O4194" s="1039"/>
      <c r="P4194" s="1034"/>
      <c r="Q4194" s="1036"/>
      <c r="R4194" s="408"/>
      <c r="S4194" s="408"/>
      <c r="T4194" s="408"/>
      <c r="U4194" s="1034"/>
      <c r="V4194" s="1036"/>
      <c r="W4194" s="1034"/>
      <c r="X4194" s="1035"/>
      <c r="Y4194" s="286"/>
      <c r="Z4194" s="286"/>
      <c r="AA4194" s="286"/>
      <c r="AB4194" s="286"/>
      <c r="AC4194" s="223"/>
      <c r="AD4194" s="223"/>
      <c r="AE4194" s="223"/>
      <c r="AF4194" s="223"/>
      <c r="AG4194" s="223"/>
      <c r="AH4194" s="223"/>
      <c r="AI4194" s="223"/>
      <c r="AJ4194" s="223"/>
      <c r="AK4194" s="1038"/>
      <c r="AL4194" s="1056"/>
      <c r="AM4194" s="1056"/>
      <c r="AN4194" s="799"/>
      <c r="AO4194" s="800"/>
      <c r="AP4194" s="3"/>
      <c r="AQ4194" s="222">
        <f>IF(P4194="材質劣化",2,IF(P4194="漏水",3,1))</f>
        <v>1</v>
      </c>
      <c r="AV4194" s="167"/>
      <c r="AW4194" s="167"/>
      <c r="AX4194" s="167"/>
      <c r="AY4194" s="167"/>
      <c r="AZ4194" s="167"/>
      <c r="BA4194" s="167"/>
      <c r="BB4194" s="167"/>
      <c r="BC4194" s="167"/>
      <c r="BD4194" s="167"/>
    </row>
    <row r="4195" spans="2:56" ht="12" customHeight="1" x14ac:dyDescent="0.15">
      <c r="B4195" s="1058"/>
      <c r="C4195" s="1063"/>
      <c r="D4195" s="1061"/>
      <c r="E4195" s="1061"/>
      <c r="F4195" s="1061"/>
      <c r="G4195" s="1061"/>
      <c r="H4195" s="1061"/>
      <c r="I4195" s="1061"/>
      <c r="J4195" s="1062"/>
      <c r="K4195" s="192"/>
      <c r="L4195" s="1038"/>
      <c r="M4195" s="1039"/>
      <c r="N4195" s="1038"/>
      <c r="O4195" s="1039"/>
      <c r="P4195" s="1034"/>
      <c r="Q4195" s="1036"/>
      <c r="R4195" s="408"/>
      <c r="S4195" s="408"/>
      <c r="T4195" s="408"/>
      <c r="U4195" s="1034"/>
      <c r="V4195" s="1036"/>
      <c r="W4195" s="1034"/>
      <c r="X4195" s="1035"/>
      <c r="Y4195" s="286"/>
      <c r="Z4195" s="286"/>
      <c r="AA4195" s="286"/>
      <c r="AB4195" s="286"/>
      <c r="AC4195" s="223"/>
      <c r="AD4195" s="223"/>
      <c r="AE4195" s="223"/>
      <c r="AF4195" s="223"/>
      <c r="AG4195" s="223"/>
      <c r="AH4195" s="223"/>
      <c r="AI4195" s="223"/>
      <c r="AJ4195" s="223"/>
      <c r="AK4195" s="1052"/>
      <c r="AL4195" s="1053"/>
      <c r="AM4195" s="1053"/>
      <c r="AN4195" s="1054"/>
      <c r="AO4195" s="1055"/>
      <c r="AP4195" s="3"/>
      <c r="AQ4195" s="222">
        <f t="shared" ref="AQ4195:AQ4213" si="1949">IF(P4195="材質劣化",2,IF(P4195="漏水",3,1))</f>
        <v>1</v>
      </c>
      <c r="AV4195" s="167"/>
      <c r="AW4195" s="167"/>
      <c r="AX4195" s="167"/>
      <c r="AY4195" s="167"/>
      <c r="AZ4195" s="167"/>
      <c r="BA4195" s="167"/>
      <c r="BB4195" s="167"/>
      <c r="BC4195" s="167"/>
      <c r="BD4195" s="167"/>
    </row>
    <row r="4196" spans="2:56" ht="12" customHeight="1" x14ac:dyDescent="0.15">
      <c r="B4196" s="1058"/>
      <c r="C4196" s="1063"/>
      <c r="D4196" s="1061"/>
      <c r="E4196" s="1061"/>
      <c r="F4196" s="1061"/>
      <c r="G4196" s="1061"/>
      <c r="H4196" s="1061"/>
      <c r="I4196" s="1061"/>
      <c r="J4196" s="1062"/>
      <c r="K4196" s="192"/>
      <c r="L4196" s="1038"/>
      <c r="M4196" s="1039"/>
      <c r="N4196" s="1038"/>
      <c r="O4196" s="1039"/>
      <c r="P4196" s="1034"/>
      <c r="Q4196" s="1036"/>
      <c r="R4196" s="408"/>
      <c r="S4196" s="408"/>
      <c r="T4196" s="408"/>
      <c r="U4196" s="1034"/>
      <c r="V4196" s="1036"/>
      <c r="W4196" s="1034"/>
      <c r="X4196" s="1035"/>
      <c r="Y4196" s="286"/>
      <c r="Z4196" s="286"/>
      <c r="AA4196" s="286"/>
      <c r="AB4196" s="286"/>
      <c r="AC4196" s="223"/>
      <c r="AD4196" s="223"/>
      <c r="AE4196" s="223"/>
      <c r="AF4196" s="223"/>
      <c r="AG4196" s="223"/>
      <c r="AH4196" s="223"/>
      <c r="AI4196" s="223"/>
      <c r="AJ4196" s="223"/>
      <c r="AK4196" s="1052"/>
      <c r="AL4196" s="1053"/>
      <c r="AM4196" s="1053"/>
      <c r="AN4196" s="1054"/>
      <c r="AO4196" s="1055"/>
      <c r="AP4196" s="3"/>
      <c r="AQ4196" s="222">
        <f t="shared" si="1949"/>
        <v>1</v>
      </c>
      <c r="AV4196" s="167"/>
      <c r="AW4196" s="167"/>
      <c r="AX4196" s="167"/>
      <c r="AY4196" s="167"/>
      <c r="AZ4196" s="167"/>
      <c r="BA4196" s="167"/>
      <c r="BB4196" s="167"/>
      <c r="BC4196" s="167"/>
      <c r="BD4196" s="167"/>
    </row>
    <row r="4197" spans="2:56" ht="12" customHeight="1" x14ac:dyDescent="0.15">
      <c r="B4197" s="1058"/>
      <c r="C4197" s="1063"/>
      <c r="D4197" s="1061"/>
      <c r="E4197" s="1061"/>
      <c r="F4197" s="1061"/>
      <c r="G4197" s="1061"/>
      <c r="H4197" s="1061"/>
      <c r="I4197" s="1061"/>
      <c r="J4197" s="1062"/>
      <c r="K4197" s="192"/>
      <c r="L4197" s="1038"/>
      <c r="M4197" s="1039"/>
      <c r="N4197" s="1038"/>
      <c r="O4197" s="1039"/>
      <c r="P4197" s="1034"/>
      <c r="Q4197" s="1036"/>
      <c r="R4197" s="408"/>
      <c r="S4197" s="408"/>
      <c r="T4197" s="408"/>
      <c r="U4197" s="1034"/>
      <c r="V4197" s="1036"/>
      <c r="W4197" s="1034"/>
      <c r="X4197" s="1035"/>
      <c r="Y4197" s="286"/>
      <c r="Z4197" s="286"/>
      <c r="AA4197" s="286"/>
      <c r="AB4197" s="286"/>
      <c r="AC4197" s="223"/>
      <c r="AD4197" s="223"/>
      <c r="AE4197" s="223"/>
      <c r="AF4197" s="223"/>
      <c r="AG4197" s="223"/>
      <c r="AH4197" s="223"/>
      <c r="AI4197" s="223"/>
      <c r="AJ4197" s="223"/>
      <c r="AK4197" s="1052"/>
      <c r="AL4197" s="1053"/>
      <c r="AM4197" s="1053"/>
      <c r="AN4197" s="1054"/>
      <c r="AO4197" s="1055"/>
      <c r="AP4197" s="3"/>
      <c r="AQ4197" s="222">
        <f t="shared" si="1949"/>
        <v>1</v>
      </c>
      <c r="AV4197" s="167"/>
      <c r="AW4197" s="167"/>
      <c r="AX4197" s="167"/>
      <c r="AY4197" s="167"/>
      <c r="AZ4197" s="167"/>
      <c r="BA4197" s="167"/>
      <c r="BB4197" s="167"/>
      <c r="BC4197" s="167"/>
      <c r="BD4197" s="167"/>
    </row>
    <row r="4198" spans="2:56" ht="12" customHeight="1" x14ac:dyDescent="0.15">
      <c r="B4198" s="1058"/>
      <c r="C4198" s="1063"/>
      <c r="D4198" s="1061"/>
      <c r="E4198" s="1061"/>
      <c r="F4198" s="1061"/>
      <c r="G4198" s="1061"/>
      <c r="H4198" s="1061"/>
      <c r="I4198" s="1061"/>
      <c r="J4198" s="1062"/>
      <c r="K4198" s="192"/>
      <c r="L4198" s="1038"/>
      <c r="M4198" s="1039"/>
      <c r="N4198" s="1038"/>
      <c r="O4198" s="1039"/>
      <c r="P4198" s="1034"/>
      <c r="Q4198" s="1036"/>
      <c r="R4198" s="408"/>
      <c r="S4198" s="408"/>
      <c r="T4198" s="408"/>
      <c r="U4198" s="1034"/>
      <c r="V4198" s="1036"/>
      <c r="W4198" s="1034"/>
      <c r="X4198" s="1035"/>
      <c r="Y4198" s="286"/>
      <c r="Z4198" s="286"/>
      <c r="AA4198" s="286"/>
      <c r="AB4198" s="286"/>
      <c r="AC4198" s="223"/>
      <c r="AD4198" s="223"/>
      <c r="AE4198" s="223"/>
      <c r="AF4198" s="223"/>
      <c r="AG4198" s="223"/>
      <c r="AH4198" s="223"/>
      <c r="AI4198" s="223"/>
      <c r="AJ4198" s="223"/>
      <c r="AK4198" s="1052"/>
      <c r="AL4198" s="1053"/>
      <c r="AM4198" s="1053"/>
      <c r="AN4198" s="1054"/>
      <c r="AO4198" s="1055"/>
      <c r="AP4198" s="3"/>
      <c r="AQ4198" s="222">
        <f t="shared" si="1949"/>
        <v>1</v>
      </c>
      <c r="AV4198" s="167"/>
      <c r="AW4198" s="167"/>
      <c r="AX4198" s="167"/>
      <c r="AY4198" s="167"/>
      <c r="AZ4198" s="167"/>
      <c r="BA4198" s="167"/>
      <c r="BB4198" s="167"/>
      <c r="BC4198" s="167"/>
      <c r="BD4198" s="167"/>
    </row>
    <row r="4199" spans="2:56" ht="12" customHeight="1" x14ac:dyDescent="0.15">
      <c r="B4199" s="1058"/>
      <c r="C4199" s="1063"/>
      <c r="D4199" s="1061"/>
      <c r="E4199" s="1061"/>
      <c r="F4199" s="1061"/>
      <c r="G4199" s="1061"/>
      <c r="H4199" s="1061"/>
      <c r="I4199" s="1061"/>
      <c r="J4199" s="1062"/>
      <c r="K4199" s="192"/>
      <c r="L4199" s="1038"/>
      <c r="M4199" s="1039"/>
      <c r="N4199" s="1038"/>
      <c r="O4199" s="1039"/>
      <c r="P4199" s="1034"/>
      <c r="Q4199" s="1036"/>
      <c r="R4199" s="408"/>
      <c r="S4199" s="408"/>
      <c r="T4199" s="408"/>
      <c r="U4199" s="1034"/>
      <c r="V4199" s="1036"/>
      <c r="W4199" s="1034"/>
      <c r="X4199" s="1035"/>
      <c r="Y4199" s="286"/>
      <c r="Z4199" s="286"/>
      <c r="AA4199" s="286"/>
      <c r="AB4199" s="286"/>
      <c r="AC4199" s="223"/>
      <c r="AD4199" s="223"/>
      <c r="AE4199" s="223"/>
      <c r="AF4199" s="223"/>
      <c r="AG4199" s="223"/>
      <c r="AH4199" s="223"/>
      <c r="AI4199" s="223"/>
      <c r="AJ4199" s="223"/>
      <c r="AK4199" s="1052"/>
      <c r="AL4199" s="1053"/>
      <c r="AM4199" s="1053"/>
      <c r="AN4199" s="1054"/>
      <c r="AO4199" s="1055"/>
      <c r="AP4199" s="3"/>
      <c r="AQ4199" s="222">
        <f t="shared" si="1949"/>
        <v>1</v>
      </c>
      <c r="AV4199" s="167"/>
      <c r="AW4199" s="167"/>
      <c r="AX4199" s="167"/>
      <c r="AY4199" s="167"/>
      <c r="AZ4199" s="167"/>
      <c r="BA4199" s="167"/>
      <c r="BB4199" s="167"/>
      <c r="BC4199" s="167"/>
      <c r="BD4199" s="167"/>
    </row>
    <row r="4200" spans="2:56" s="162" customFormat="1" ht="12" customHeight="1" x14ac:dyDescent="0.15">
      <c r="B4200" s="1058"/>
      <c r="C4200" s="1063"/>
      <c r="D4200" s="1061"/>
      <c r="E4200" s="1061"/>
      <c r="F4200" s="1061"/>
      <c r="G4200" s="1061"/>
      <c r="H4200" s="1061"/>
      <c r="I4200" s="1061"/>
      <c r="J4200" s="1062"/>
      <c r="K4200" s="192"/>
      <c r="L4200" s="1038"/>
      <c r="M4200" s="1039"/>
      <c r="N4200" s="1038"/>
      <c r="O4200" s="1039"/>
      <c r="P4200" s="1034"/>
      <c r="Q4200" s="1036"/>
      <c r="R4200" s="408"/>
      <c r="S4200" s="408"/>
      <c r="T4200" s="408"/>
      <c r="U4200" s="1034"/>
      <c r="V4200" s="1036"/>
      <c r="W4200" s="1034"/>
      <c r="X4200" s="1035"/>
      <c r="Y4200" s="286"/>
      <c r="Z4200" s="286"/>
      <c r="AA4200" s="286"/>
      <c r="AB4200" s="286"/>
      <c r="AC4200" s="223"/>
      <c r="AD4200" s="223"/>
      <c r="AE4200" s="223"/>
      <c r="AF4200" s="223"/>
      <c r="AG4200" s="223"/>
      <c r="AH4200" s="223"/>
      <c r="AI4200" s="223"/>
      <c r="AJ4200" s="223"/>
      <c r="AK4200" s="1034"/>
      <c r="AL4200" s="1035"/>
      <c r="AM4200" s="1035"/>
      <c r="AN4200" s="788"/>
      <c r="AO4200" s="789"/>
      <c r="AP4200" s="3"/>
      <c r="AQ4200" s="222">
        <f t="shared" si="1949"/>
        <v>1</v>
      </c>
    </row>
    <row r="4201" spans="2:56" s="162" customFormat="1" ht="12" customHeight="1" x14ac:dyDescent="0.15">
      <c r="B4201" s="1058"/>
      <c r="C4201" s="1063"/>
      <c r="D4201" s="1061"/>
      <c r="E4201" s="1061"/>
      <c r="F4201" s="1061"/>
      <c r="G4201" s="1061"/>
      <c r="H4201" s="1061"/>
      <c r="I4201" s="1061"/>
      <c r="J4201" s="1062"/>
      <c r="K4201" s="192"/>
      <c r="L4201" s="1038"/>
      <c r="M4201" s="1039"/>
      <c r="N4201" s="1038"/>
      <c r="O4201" s="1039"/>
      <c r="P4201" s="1034"/>
      <c r="Q4201" s="1036"/>
      <c r="R4201" s="408"/>
      <c r="S4201" s="408"/>
      <c r="T4201" s="408"/>
      <c r="U4201" s="1034"/>
      <c r="V4201" s="1036"/>
      <c r="W4201" s="1034"/>
      <c r="X4201" s="1035"/>
      <c r="Y4201" s="286"/>
      <c r="Z4201" s="286"/>
      <c r="AA4201" s="286"/>
      <c r="AB4201" s="286"/>
      <c r="AC4201" s="223"/>
      <c r="AD4201" s="223"/>
      <c r="AE4201" s="223"/>
      <c r="AF4201" s="223"/>
      <c r="AG4201" s="223"/>
      <c r="AH4201" s="223"/>
      <c r="AI4201" s="223"/>
      <c r="AJ4201" s="223"/>
      <c r="AK4201" s="1034"/>
      <c r="AL4201" s="1035"/>
      <c r="AM4201" s="1035"/>
      <c r="AN4201" s="788"/>
      <c r="AO4201" s="789"/>
      <c r="AP4201" s="3"/>
      <c r="AQ4201" s="222">
        <f t="shared" si="1949"/>
        <v>1</v>
      </c>
    </row>
    <row r="4202" spans="2:56" s="162" customFormat="1" ht="12" customHeight="1" x14ac:dyDescent="0.15">
      <c r="B4202" s="1058"/>
      <c r="C4202" s="1063"/>
      <c r="D4202" s="1061"/>
      <c r="E4202" s="1061"/>
      <c r="F4202" s="1061"/>
      <c r="G4202" s="1061"/>
      <c r="H4202" s="1061"/>
      <c r="I4202" s="1061"/>
      <c r="J4202" s="1062"/>
      <c r="K4202" s="192"/>
      <c r="L4202" s="1038"/>
      <c r="M4202" s="1039"/>
      <c r="N4202" s="1038"/>
      <c r="O4202" s="1039"/>
      <c r="P4202" s="1034"/>
      <c r="Q4202" s="1036"/>
      <c r="R4202" s="408"/>
      <c r="S4202" s="408"/>
      <c r="T4202" s="408"/>
      <c r="U4202" s="1034"/>
      <c r="V4202" s="1036"/>
      <c r="W4202" s="1034"/>
      <c r="X4202" s="1035"/>
      <c r="Y4202" s="286"/>
      <c r="Z4202" s="286"/>
      <c r="AA4202" s="286"/>
      <c r="AB4202" s="286"/>
      <c r="AC4202" s="223"/>
      <c r="AD4202" s="223"/>
      <c r="AE4202" s="223"/>
      <c r="AF4202" s="223"/>
      <c r="AG4202" s="223"/>
      <c r="AH4202" s="223"/>
      <c r="AI4202" s="223"/>
      <c r="AJ4202" s="223"/>
      <c r="AK4202" s="1034"/>
      <c r="AL4202" s="1035"/>
      <c r="AM4202" s="1035"/>
      <c r="AN4202" s="788"/>
      <c r="AO4202" s="789"/>
      <c r="AP4202" s="3"/>
      <c r="AQ4202" s="222">
        <f t="shared" si="1949"/>
        <v>1</v>
      </c>
    </row>
    <row r="4203" spans="2:56" s="162" customFormat="1" ht="12" customHeight="1" x14ac:dyDescent="0.15">
      <c r="B4203" s="1058"/>
      <c r="C4203" s="1063"/>
      <c r="D4203" s="1061"/>
      <c r="E4203" s="1061"/>
      <c r="F4203" s="1061"/>
      <c r="G4203" s="1061"/>
      <c r="H4203" s="1061"/>
      <c r="I4203" s="1061"/>
      <c r="J4203" s="1062"/>
      <c r="K4203" s="192"/>
      <c r="L4203" s="1038"/>
      <c r="M4203" s="1039"/>
      <c r="N4203" s="1038"/>
      <c r="O4203" s="1039"/>
      <c r="P4203" s="1034"/>
      <c r="Q4203" s="1036"/>
      <c r="R4203" s="408"/>
      <c r="S4203" s="408"/>
      <c r="T4203" s="408"/>
      <c r="U4203" s="1034"/>
      <c r="V4203" s="1036"/>
      <c r="W4203" s="1034"/>
      <c r="X4203" s="1035"/>
      <c r="Y4203" s="286"/>
      <c r="Z4203" s="286"/>
      <c r="AA4203" s="286"/>
      <c r="AB4203" s="286"/>
      <c r="AC4203" s="223"/>
      <c r="AD4203" s="223"/>
      <c r="AE4203" s="223"/>
      <c r="AF4203" s="223"/>
      <c r="AG4203" s="223"/>
      <c r="AH4203" s="223"/>
      <c r="AI4203" s="223"/>
      <c r="AJ4203" s="223"/>
      <c r="AK4203" s="1034"/>
      <c r="AL4203" s="1035"/>
      <c r="AM4203" s="1035"/>
      <c r="AN4203" s="788"/>
      <c r="AO4203" s="789"/>
      <c r="AP4203" s="3"/>
      <c r="AQ4203" s="222">
        <f t="shared" si="1949"/>
        <v>1</v>
      </c>
    </row>
    <row r="4204" spans="2:56" s="162" customFormat="1" ht="12" customHeight="1" x14ac:dyDescent="0.15">
      <c r="B4204" s="1058"/>
      <c r="C4204" s="1063"/>
      <c r="D4204" s="1061"/>
      <c r="E4204" s="1061"/>
      <c r="F4204" s="1061"/>
      <c r="G4204" s="1061"/>
      <c r="H4204" s="1061"/>
      <c r="I4204" s="1061"/>
      <c r="J4204" s="1062"/>
      <c r="K4204" s="192"/>
      <c r="L4204" s="1038"/>
      <c r="M4204" s="1039"/>
      <c r="N4204" s="1038"/>
      <c r="O4204" s="1039"/>
      <c r="P4204" s="1034"/>
      <c r="Q4204" s="1036"/>
      <c r="R4204" s="408"/>
      <c r="S4204" s="408"/>
      <c r="T4204" s="408"/>
      <c r="U4204" s="1034"/>
      <c r="V4204" s="1036"/>
      <c r="W4204" s="1034"/>
      <c r="X4204" s="1035"/>
      <c r="Y4204" s="286"/>
      <c r="Z4204" s="286"/>
      <c r="AA4204" s="286"/>
      <c r="AB4204" s="286"/>
      <c r="AC4204" s="223"/>
      <c r="AD4204" s="223"/>
      <c r="AE4204" s="223"/>
      <c r="AF4204" s="223"/>
      <c r="AG4204" s="223"/>
      <c r="AH4204" s="223"/>
      <c r="AI4204" s="223"/>
      <c r="AJ4204" s="223"/>
      <c r="AK4204" s="1034"/>
      <c r="AL4204" s="1035"/>
      <c r="AM4204" s="1035"/>
      <c r="AN4204" s="788"/>
      <c r="AO4204" s="789"/>
      <c r="AP4204" s="3"/>
      <c r="AQ4204" s="222">
        <f t="shared" si="1949"/>
        <v>1</v>
      </c>
    </row>
    <row r="4205" spans="2:56" s="162" customFormat="1" ht="12" customHeight="1" x14ac:dyDescent="0.15">
      <c r="B4205" s="1058"/>
      <c r="C4205" s="1063"/>
      <c r="D4205" s="1061"/>
      <c r="E4205" s="1061"/>
      <c r="F4205" s="1061"/>
      <c r="G4205" s="1061"/>
      <c r="H4205" s="1061"/>
      <c r="I4205" s="1061"/>
      <c r="J4205" s="1062"/>
      <c r="K4205" s="192"/>
      <c r="L4205" s="1038"/>
      <c r="M4205" s="1039"/>
      <c r="N4205" s="1038"/>
      <c r="O4205" s="1039"/>
      <c r="P4205" s="1034"/>
      <c r="Q4205" s="1036"/>
      <c r="R4205" s="408"/>
      <c r="S4205" s="408"/>
      <c r="T4205" s="408"/>
      <c r="U4205" s="1034"/>
      <c r="V4205" s="1036"/>
      <c r="W4205" s="1034"/>
      <c r="X4205" s="1035"/>
      <c r="Y4205" s="286"/>
      <c r="Z4205" s="286"/>
      <c r="AA4205" s="286"/>
      <c r="AB4205" s="286"/>
      <c r="AC4205" s="223"/>
      <c r="AD4205" s="223"/>
      <c r="AE4205" s="223"/>
      <c r="AF4205" s="223"/>
      <c r="AG4205" s="223"/>
      <c r="AH4205" s="223"/>
      <c r="AI4205" s="223"/>
      <c r="AJ4205" s="223"/>
      <c r="AK4205" s="1034"/>
      <c r="AL4205" s="1035"/>
      <c r="AM4205" s="1035"/>
      <c r="AN4205" s="788"/>
      <c r="AO4205" s="789"/>
      <c r="AP4205" s="3"/>
      <c r="AQ4205" s="222">
        <f t="shared" si="1949"/>
        <v>1</v>
      </c>
    </row>
    <row r="4206" spans="2:56" s="162" customFormat="1" ht="12" customHeight="1" x14ac:dyDescent="0.15">
      <c r="B4206" s="1058"/>
      <c r="C4206" s="1063"/>
      <c r="D4206" s="1061"/>
      <c r="E4206" s="1061"/>
      <c r="F4206" s="1061"/>
      <c r="G4206" s="1061"/>
      <c r="H4206" s="1061"/>
      <c r="I4206" s="1061"/>
      <c r="J4206" s="1062"/>
      <c r="K4206" s="192"/>
      <c r="L4206" s="1038"/>
      <c r="M4206" s="1039"/>
      <c r="N4206" s="1038"/>
      <c r="O4206" s="1039"/>
      <c r="P4206" s="1034"/>
      <c r="Q4206" s="1036"/>
      <c r="R4206" s="408"/>
      <c r="S4206" s="408"/>
      <c r="T4206" s="408"/>
      <c r="U4206" s="1034"/>
      <c r="V4206" s="1036"/>
      <c r="W4206" s="1034"/>
      <c r="X4206" s="1035"/>
      <c r="Y4206" s="286"/>
      <c r="Z4206" s="286"/>
      <c r="AA4206" s="286"/>
      <c r="AB4206" s="286"/>
      <c r="AC4206" s="223"/>
      <c r="AD4206" s="223"/>
      <c r="AE4206" s="223"/>
      <c r="AF4206" s="223"/>
      <c r="AG4206" s="223"/>
      <c r="AH4206" s="223"/>
      <c r="AI4206" s="223"/>
      <c r="AJ4206" s="223"/>
      <c r="AK4206" s="1034"/>
      <c r="AL4206" s="1035"/>
      <c r="AM4206" s="1035"/>
      <c r="AN4206" s="788"/>
      <c r="AO4206" s="789"/>
      <c r="AP4206" s="3"/>
      <c r="AQ4206" s="222">
        <f t="shared" si="1949"/>
        <v>1</v>
      </c>
    </row>
    <row r="4207" spans="2:56" s="162" customFormat="1" ht="12" customHeight="1" x14ac:dyDescent="0.15">
      <c r="B4207" s="1058"/>
      <c r="C4207" s="1063"/>
      <c r="D4207" s="1061"/>
      <c r="E4207" s="1061"/>
      <c r="F4207" s="1061"/>
      <c r="G4207" s="1061"/>
      <c r="H4207" s="1061"/>
      <c r="I4207" s="1061"/>
      <c r="J4207" s="1062"/>
      <c r="K4207" s="192"/>
      <c r="L4207" s="1038"/>
      <c r="M4207" s="1039"/>
      <c r="N4207" s="1038"/>
      <c r="O4207" s="1039"/>
      <c r="P4207" s="1034"/>
      <c r="Q4207" s="1036"/>
      <c r="R4207" s="408"/>
      <c r="S4207" s="408"/>
      <c r="T4207" s="408"/>
      <c r="U4207" s="1034"/>
      <c r="V4207" s="1036"/>
      <c r="W4207" s="1034"/>
      <c r="X4207" s="1035"/>
      <c r="Y4207" s="286"/>
      <c r="Z4207" s="286"/>
      <c r="AA4207" s="286"/>
      <c r="AB4207" s="286"/>
      <c r="AC4207" s="223"/>
      <c r="AD4207" s="223"/>
      <c r="AE4207" s="223"/>
      <c r="AF4207" s="223"/>
      <c r="AG4207" s="223"/>
      <c r="AH4207" s="223"/>
      <c r="AI4207" s="223"/>
      <c r="AJ4207" s="223"/>
      <c r="AK4207" s="1034"/>
      <c r="AL4207" s="1035"/>
      <c r="AM4207" s="1035"/>
      <c r="AN4207" s="788"/>
      <c r="AO4207" s="789"/>
      <c r="AP4207" s="3"/>
      <c r="AQ4207" s="222">
        <f t="shared" si="1949"/>
        <v>1</v>
      </c>
    </row>
    <row r="4208" spans="2:56" s="162" customFormat="1" ht="12" customHeight="1" x14ac:dyDescent="0.15">
      <c r="B4208" s="1058"/>
      <c r="C4208" s="1063"/>
      <c r="D4208" s="1061"/>
      <c r="E4208" s="1061"/>
      <c r="F4208" s="1061"/>
      <c r="G4208" s="1061"/>
      <c r="H4208" s="1061"/>
      <c r="I4208" s="1061"/>
      <c r="J4208" s="1062"/>
      <c r="K4208" s="192"/>
      <c r="L4208" s="1038"/>
      <c r="M4208" s="1039"/>
      <c r="N4208" s="1038"/>
      <c r="O4208" s="1039"/>
      <c r="P4208" s="1034"/>
      <c r="Q4208" s="1036"/>
      <c r="R4208" s="408"/>
      <c r="S4208" s="408"/>
      <c r="T4208" s="408"/>
      <c r="U4208" s="1034"/>
      <c r="V4208" s="1036"/>
      <c r="W4208" s="1034"/>
      <c r="X4208" s="1035"/>
      <c r="Y4208" s="286"/>
      <c r="Z4208" s="286"/>
      <c r="AA4208" s="286"/>
      <c r="AB4208" s="286"/>
      <c r="AC4208" s="223"/>
      <c r="AD4208" s="223"/>
      <c r="AE4208" s="223"/>
      <c r="AF4208" s="223"/>
      <c r="AG4208" s="223"/>
      <c r="AH4208" s="223"/>
      <c r="AI4208" s="223"/>
      <c r="AJ4208" s="223"/>
      <c r="AK4208" s="1034"/>
      <c r="AL4208" s="1035"/>
      <c r="AM4208" s="1035"/>
      <c r="AN4208" s="788"/>
      <c r="AO4208" s="789"/>
      <c r="AP4208" s="3"/>
      <c r="AQ4208" s="222">
        <f t="shared" si="1949"/>
        <v>1</v>
      </c>
    </row>
    <row r="4209" spans="2:46" s="162" customFormat="1" ht="12" customHeight="1" x14ac:dyDescent="0.15">
      <c r="B4209" s="1058"/>
      <c r="C4209" s="1063"/>
      <c r="D4209" s="1061"/>
      <c r="E4209" s="1061"/>
      <c r="F4209" s="1061"/>
      <c r="G4209" s="1061"/>
      <c r="H4209" s="1061"/>
      <c r="I4209" s="1061"/>
      <c r="J4209" s="1062"/>
      <c r="K4209" s="192"/>
      <c r="L4209" s="1038"/>
      <c r="M4209" s="1039"/>
      <c r="N4209" s="1038"/>
      <c r="O4209" s="1039"/>
      <c r="P4209" s="1034"/>
      <c r="Q4209" s="1036"/>
      <c r="R4209" s="408"/>
      <c r="S4209" s="408"/>
      <c r="T4209" s="408"/>
      <c r="U4209" s="1034"/>
      <c r="V4209" s="1036"/>
      <c r="W4209" s="1034"/>
      <c r="X4209" s="1035"/>
      <c r="Y4209" s="286"/>
      <c r="Z4209" s="286"/>
      <c r="AA4209" s="286"/>
      <c r="AB4209" s="286"/>
      <c r="AC4209" s="223"/>
      <c r="AD4209" s="223"/>
      <c r="AE4209" s="223"/>
      <c r="AF4209" s="223"/>
      <c r="AG4209" s="223"/>
      <c r="AH4209" s="223"/>
      <c r="AI4209" s="223"/>
      <c r="AJ4209" s="223"/>
      <c r="AK4209" s="1034"/>
      <c r="AL4209" s="1035"/>
      <c r="AM4209" s="1035"/>
      <c r="AN4209" s="788"/>
      <c r="AO4209" s="789"/>
      <c r="AP4209" s="3"/>
      <c r="AQ4209" s="222">
        <f t="shared" si="1949"/>
        <v>1</v>
      </c>
    </row>
    <row r="4210" spans="2:46" s="162" customFormat="1" ht="12" customHeight="1" x14ac:dyDescent="0.15">
      <c r="B4210" s="1058"/>
      <c r="C4210" s="1063"/>
      <c r="D4210" s="1061"/>
      <c r="E4210" s="1061"/>
      <c r="F4210" s="1061"/>
      <c r="G4210" s="1061"/>
      <c r="H4210" s="1061"/>
      <c r="I4210" s="1061"/>
      <c r="J4210" s="1062"/>
      <c r="K4210" s="192"/>
      <c r="L4210" s="1038"/>
      <c r="M4210" s="1039"/>
      <c r="N4210" s="1038"/>
      <c r="O4210" s="1039"/>
      <c r="P4210" s="1034"/>
      <c r="Q4210" s="1036"/>
      <c r="R4210" s="408"/>
      <c r="S4210" s="408"/>
      <c r="T4210" s="408"/>
      <c r="U4210" s="1034"/>
      <c r="V4210" s="1036"/>
      <c r="W4210" s="1034"/>
      <c r="X4210" s="1035"/>
      <c r="Y4210" s="286"/>
      <c r="Z4210" s="286"/>
      <c r="AA4210" s="286"/>
      <c r="AB4210" s="286"/>
      <c r="AC4210" s="223"/>
      <c r="AD4210" s="223"/>
      <c r="AE4210" s="223"/>
      <c r="AF4210" s="223"/>
      <c r="AG4210" s="223"/>
      <c r="AH4210" s="223"/>
      <c r="AI4210" s="223"/>
      <c r="AJ4210" s="223"/>
      <c r="AK4210" s="1034"/>
      <c r="AL4210" s="1035"/>
      <c r="AM4210" s="1035"/>
      <c r="AN4210" s="788"/>
      <c r="AO4210" s="789"/>
      <c r="AP4210" s="3"/>
      <c r="AQ4210" s="222">
        <f t="shared" si="1949"/>
        <v>1</v>
      </c>
    </row>
    <row r="4211" spans="2:46" s="162" customFormat="1" ht="12" customHeight="1" x14ac:dyDescent="0.15">
      <c r="B4211" s="1058"/>
      <c r="C4211" s="1063"/>
      <c r="D4211" s="1061"/>
      <c r="E4211" s="1061"/>
      <c r="F4211" s="1061"/>
      <c r="G4211" s="1061"/>
      <c r="H4211" s="1061"/>
      <c r="I4211" s="1061"/>
      <c r="J4211" s="1062"/>
      <c r="K4211" s="192"/>
      <c r="L4211" s="1038"/>
      <c r="M4211" s="1039"/>
      <c r="N4211" s="1038"/>
      <c r="O4211" s="1039"/>
      <c r="P4211" s="1034"/>
      <c r="Q4211" s="1036"/>
      <c r="R4211" s="408"/>
      <c r="S4211" s="408"/>
      <c r="T4211" s="408"/>
      <c r="U4211" s="1034"/>
      <c r="V4211" s="1036"/>
      <c r="W4211" s="1034"/>
      <c r="X4211" s="1035"/>
      <c r="Y4211" s="286"/>
      <c r="Z4211" s="286"/>
      <c r="AA4211" s="286"/>
      <c r="AB4211" s="286"/>
      <c r="AC4211" s="223"/>
      <c r="AD4211" s="223"/>
      <c r="AE4211" s="223"/>
      <c r="AF4211" s="223"/>
      <c r="AG4211" s="223"/>
      <c r="AH4211" s="223"/>
      <c r="AI4211" s="223"/>
      <c r="AJ4211" s="223"/>
      <c r="AK4211" s="1034"/>
      <c r="AL4211" s="1035"/>
      <c r="AM4211" s="1035"/>
      <c r="AN4211" s="788"/>
      <c r="AO4211" s="789"/>
      <c r="AP4211" s="3"/>
      <c r="AQ4211" s="222">
        <f t="shared" si="1949"/>
        <v>1</v>
      </c>
    </row>
    <row r="4212" spans="2:46" s="162" customFormat="1" ht="12" customHeight="1" x14ac:dyDescent="0.15">
      <c r="B4212" s="1058"/>
      <c r="C4212" s="1063"/>
      <c r="D4212" s="1061"/>
      <c r="E4212" s="1061"/>
      <c r="F4212" s="1061"/>
      <c r="G4212" s="1061"/>
      <c r="H4212" s="1061"/>
      <c r="I4212" s="1061"/>
      <c r="J4212" s="1062"/>
      <c r="K4212" s="192"/>
      <c r="L4212" s="1038"/>
      <c r="M4212" s="1039"/>
      <c r="N4212" s="1038"/>
      <c r="O4212" s="1039"/>
      <c r="P4212" s="1034"/>
      <c r="Q4212" s="1036"/>
      <c r="R4212" s="408"/>
      <c r="S4212" s="408"/>
      <c r="T4212" s="408"/>
      <c r="U4212" s="1034"/>
      <c r="V4212" s="1036"/>
      <c r="W4212" s="1034"/>
      <c r="X4212" s="1035"/>
      <c r="Y4212" s="286"/>
      <c r="Z4212" s="286"/>
      <c r="AA4212" s="286"/>
      <c r="AB4212" s="286"/>
      <c r="AC4212" s="223"/>
      <c r="AD4212" s="223"/>
      <c r="AE4212" s="223"/>
      <c r="AF4212" s="223"/>
      <c r="AG4212" s="223"/>
      <c r="AH4212" s="223"/>
      <c r="AI4212" s="223"/>
      <c r="AJ4212" s="223"/>
      <c r="AK4212" s="1034"/>
      <c r="AL4212" s="1035"/>
      <c r="AM4212" s="1035"/>
      <c r="AN4212" s="788"/>
      <c r="AO4212" s="789"/>
      <c r="AP4212" s="3"/>
      <c r="AQ4212" s="222">
        <f t="shared" si="1949"/>
        <v>1</v>
      </c>
    </row>
    <row r="4213" spans="2:46" s="162" customFormat="1" ht="12" customHeight="1" x14ac:dyDescent="0.15">
      <c r="B4213" s="1058"/>
      <c r="C4213" s="1063"/>
      <c r="D4213" s="1061"/>
      <c r="E4213" s="1061"/>
      <c r="F4213" s="1061"/>
      <c r="G4213" s="1061"/>
      <c r="H4213" s="1061"/>
      <c r="I4213" s="1061"/>
      <c r="J4213" s="1062"/>
      <c r="K4213" s="192"/>
      <c r="L4213" s="1038"/>
      <c r="M4213" s="1039"/>
      <c r="N4213" s="1038"/>
      <c r="O4213" s="1039"/>
      <c r="P4213" s="1034"/>
      <c r="Q4213" s="1036"/>
      <c r="R4213" s="408"/>
      <c r="S4213" s="408"/>
      <c r="T4213" s="408"/>
      <c r="U4213" s="1034"/>
      <c r="V4213" s="1036"/>
      <c r="W4213" s="1034"/>
      <c r="X4213" s="1035"/>
      <c r="Y4213" s="286"/>
      <c r="Z4213" s="286"/>
      <c r="AA4213" s="286"/>
      <c r="AB4213" s="286"/>
      <c r="AC4213" s="223"/>
      <c r="AD4213" s="223"/>
      <c r="AE4213" s="223"/>
      <c r="AF4213" s="223"/>
      <c r="AG4213" s="223"/>
      <c r="AH4213" s="223"/>
      <c r="AI4213" s="223"/>
      <c r="AJ4213" s="223"/>
      <c r="AK4213" s="1034"/>
      <c r="AL4213" s="1035"/>
      <c r="AM4213" s="1035"/>
      <c r="AN4213" s="788"/>
      <c r="AO4213" s="789"/>
      <c r="AP4213" s="3"/>
      <c r="AQ4213" s="222">
        <f t="shared" si="1949"/>
        <v>1</v>
      </c>
    </row>
    <row r="4214" spans="2:46" s="162" customFormat="1" ht="12" customHeight="1" x14ac:dyDescent="0.15">
      <c r="B4214" s="1058"/>
      <c r="C4214" s="1063"/>
      <c r="D4214" s="1061"/>
      <c r="E4214" s="1061"/>
      <c r="F4214" s="1061"/>
      <c r="G4214" s="1061"/>
      <c r="H4214" s="1061"/>
      <c r="I4214" s="1061"/>
      <c r="J4214" s="1062"/>
      <c r="K4214" s="1016" t="s">
        <v>216</v>
      </c>
      <c r="L4214" s="1016" t="s">
        <v>215</v>
      </c>
      <c r="M4214" s="1016"/>
      <c r="N4214" s="1016"/>
      <c r="O4214" s="1016"/>
      <c r="P4214" s="1016"/>
      <c r="Q4214" s="1016"/>
      <c r="R4214" s="1016"/>
      <c r="S4214" s="1016"/>
      <c r="T4214" s="1016"/>
      <c r="U4214" s="1016"/>
      <c r="V4214" s="1016"/>
      <c r="W4214" s="1016"/>
      <c r="X4214" s="1016"/>
      <c r="Y4214" s="1040" t="s">
        <v>466</v>
      </c>
      <c r="Z4214" s="1041"/>
      <c r="AA4214" s="1041"/>
      <c r="AB4214" s="1042"/>
      <c r="AC4214" s="224">
        <f t="shared" ref="AC4214:AJ4214" si="1950">SUM(AC4194:AC4213)</f>
        <v>0</v>
      </c>
      <c r="AD4214" s="224">
        <f t="shared" si="1950"/>
        <v>0</v>
      </c>
      <c r="AE4214" s="224">
        <f t="shared" si="1950"/>
        <v>0</v>
      </c>
      <c r="AF4214" s="224">
        <f t="shared" si="1950"/>
        <v>0</v>
      </c>
      <c r="AG4214" s="224">
        <f t="shared" si="1950"/>
        <v>0</v>
      </c>
      <c r="AH4214" s="224">
        <f t="shared" si="1950"/>
        <v>0</v>
      </c>
      <c r="AI4214" s="224">
        <f t="shared" si="1950"/>
        <v>0</v>
      </c>
      <c r="AJ4214" s="224">
        <f t="shared" si="1950"/>
        <v>0</v>
      </c>
      <c r="AK4214" s="1040" t="s">
        <v>214</v>
      </c>
      <c r="AL4214" s="1041"/>
      <c r="AM4214" s="1041"/>
      <c r="AN4214" s="788"/>
      <c r="AO4214" s="789"/>
      <c r="AP4214" s="3"/>
    </row>
    <row r="4215" spans="2:46" s="162" customFormat="1" ht="12" customHeight="1" x14ac:dyDescent="0.15">
      <c r="B4215" s="1058"/>
      <c r="C4215" s="1063"/>
      <c r="D4215" s="1061"/>
      <c r="E4215" s="1061"/>
      <c r="F4215" s="1061"/>
      <c r="G4215" s="1061"/>
      <c r="H4215" s="1061"/>
      <c r="I4215" s="1061"/>
      <c r="J4215" s="1062"/>
      <c r="K4215" s="1016"/>
      <c r="L4215" s="1016" t="s">
        <v>467</v>
      </c>
      <c r="M4215" s="1016"/>
      <c r="N4215" s="1016"/>
      <c r="O4215" s="1016" t="s">
        <v>213</v>
      </c>
      <c r="P4215" s="1016"/>
      <c r="Q4215" s="1016"/>
      <c r="R4215" s="1016"/>
      <c r="S4215" s="1016"/>
      <c r="T4215" s="1016"/>
      <c r="U4215" s="1016"/>
      <c r="V4215" s="1016"/>
      <c r="W4215" s="1016"/>
      <c r="X4215" s="1016"/>
      <c r="Y4215" s="193">
        <f>COUNTIF(Y4194:Y4213,"○")</f>
        <v>0</v>
      </c>
      <c r="Z4215" s="193">
        <f>COUNTIF(Z4194:Z4213,"○")</f>
        <v>0</v>
      </c>
      <c r="AA4215" s="193">
        <f>COUNTIF(AA4194:AA4213,"○")</f>
        <v>0</v>
      </c>
      <c r="AB4215" s="193">
        <f>COUNTIF(AB4194:AB4213,"○")</f>
        <v>0</v>
      </c>
      <c r="AC4215" s="193">
        <f t="shared" ref="AC4215:AJ4215" si="1951">COUNT(AC4194:AC4213)</f>
        <v>0</v>
      </c>
      <c r="AD4215" s="193">
        <f t="shared" si="1951"/>
        <v>0</v>
      </c>
      <c r="AE4215" s="193">
        <f t="shared" si="1951"/>
        <v>0</v>
      </c>
      <c r="AF4215" s="193">
        <f t="shared" si="1951"/>
        <v>0</v>
      </c>
      <c r="AG4215" s="193">
        <f t="shared" si="1951"/>
        <v>0</v>
      </c>
      <c r="AH4215" s="193">
        <f t="shared" si="1951"/>
        <v>0</v>
      </c>
      <c r="AI4215" s="193">
        <f t="shared" si="1951"/>
        <v>0</v>
      </c>
      <c r="AJ4215" s="193">
        <f t="shared" si="1951"/>
        <v>0</v>
      </c>
      <c r="AK4215" s="1043"/>
      <c r="AL4215" s="1044"/>
      <c r="AM4215" s="1044"/>
      <c r="AN4215" s="1044"/>
      <c r="AO4215" s="1045"/>
      <c r="AP4215" s="3"/>
    </row>
    <row r="4216" spans="2:46" ht="12" customHeight="1" x14ac:dyDescent="0.15">
      <c r="B4216" s="1058"/>
      <c r="C4216" s="1063"/>
      <c r="D4216" s="1061"/>
      <c r="E4216" s="1061"/>
      <c r="F4216" s="1061"/>
      <c r="G4216" s="1061"/>
      <c r="H4216" s="1061"/>
      <c r="I4216" s="1061"/>
      <c r="J4216" s="1062"/>
      <c r="K4216" s="1016"/>
      <c r="L4216" s="1016"/>
      <c r="M4216" s="1016"/>
      <c r="N4216" s="1016"/>
      <c r="O4216" s="1016" t="s">
        <v>468</v>
      </c>
      <c r="P4216" s="1016"/>
      <c r="Q4216" s="1016"/>
      <c r="R4216" s="1016"/>
      <c r="S4216" s="1016"/>
      <c r="T4216" s="1016"/>
      <c r="U4216" s="1016"/>
      <c r="V4216" s="1016"/>
      <c r="W4216" s="1016"/>
      <c r="X4216" s="1016"/>
      <c r="Y4216" s="1034" t="str">
        <f>IF(Y4215&gt;0,"Ⅳ",IF(Z4215&gt;0,"Ⅲ",IF(AA4215&gt;0,"Ⅱa",IF(AB4215&gt;0,"Ⅱb","Ⅰ"))))</f>
        <v>Ⅰ</v>
      </c>
      <c r="Z4216" s="1035"/>
      <c r="AA4216" s="1035"/>
      <c r="AB4216" s="1036"/>
      <c r="AC4216" s="1034" t="str">
        <f>IF(AC4215&gt;0,"Ⅳ",IF(AD4215&gt;0,"Ⅲ",IF(AE4215&gt;0,"Ⅱa",IF(AF4215&gt;0,"Ⅱb","Ⅰ"))))</f>
        <v>Ⅰ</v>
      </c>
      <c r="AD4216" s="1035"/>
      <c r="AE4216" s="1035"/>
      <c r="AF4216" s="1036"/>
      <c r="AG4216" s="1034" t="str">
        <f>IF(AG4215&gt;0,"Ⅳ",IF(AH4215&gt;0,"Ⅲ",IF(AI4215&gt;0,"Ⅱa",IF(AJ4215&gt;0,"Ⅱb","Ⅰ"))))</f>
        <v>Ⅰ</v>
      </c>
      <c r="AH4216" s="1035"/>
      <c r="AI4216" s="1035"/>
      <c r="AJ4216" s="1036"/>
      <c r="AK4216" s="1046"/>
      <c r="AL4216" s="1047"/>
      <c r="AM4216" s="1047"/>
      <c r="AN4216" s="1047"/>
      <c r="AO4216" s="1048"/>
      <c r="AP4216" s="3"/>
      <c r="AQ4216" s="282" t="s">
        <v>312</v>
      </c>
      <c r="AR4216" s="282" t="s">
        <v>313</v>
      </c>
      <c r="AS4216" s="699" t="s">
        <v>316</v>
      </c>
      <c r="AT4216" s="1026"/>
    </row>
    <row r="4217" spans="2:46" ht="12" customHeight="1" x14ac:dyDescent="0.15">
      <c r="B4217" s="1058"/>
      <c r="C4217" s="1063"/>
      <c r="D4217" s="1061"/>
      <c r="E4217" s="1061"/>
      <c r="F4217" s="1061"/>
      <c r="G4217" s="1061"/>
      <c r="H4217" s="1061"/>
      <c r="I4217" s="1061"/>
      <c r="J4217" s="1062"/>
      <c r="K4217" s="1016"/>
      <c r="L4217" s="1016" t="s">
        <v>469</v>
      </c>
      <c r="M4217" s="1016"/>
      <c r="N4217" s="1016"/>
      <c r="O4217" s="1016" t="s">
        <v>212</v>
      </c>
      <c r="P4217" s="1016"/>
      <c r="Q4217" s="1016"/>
      <c r="R4217" s="1016"/>
      <c r="S4217" s="1016"/>
      <c r="T4217" s="1016"/>
      <c r="U4217" s="1016"/>
      <c r="V4217" s="1016"/>
      <c r="W4217" s="1016"/>
      <c r="X4217" s="1016"/>
      <c r="Y4217" s="187" t="s">
        <v>32</v>
      </c>
      <c r="Z4217" s="187" t="s">
        <v>33</v>
      </c>
      <c r="AA4217" s="1027" t="s">
        <v>34</v>
      </c>
      <c r="AB4217" s="1027"/>
      <c r="AC4217" s="187" t="s">
        <v>32</v>
      </c>
      <c r="AD4217" s="187" t="s">
        <v>33</v>
      </c>
      <c r="AE4217" s="1027" t="s">
        <v>34</v>
      </c>
      <c r="AF4217" s="1027"/>
      <c r="AG4217" s="187" t="s">
        <v>32</v>
      </c>
      <c r="AH4217" s="187" t="s">
        <v>33</v>
      </c>
      <c r="AI4217" s="1027" t="s">
        <v>34</v>
      </c>
      <c r="AJ4217" s="1027"/>
      <c r="AK4217" s="1046"/>
      <c r="AL4217" s="1047"/>
      <c r="AM4217" s="1047"/>
      <c r="AN4217" s="1047"/>
      <c r="AO4217" s="1048"/>
      <c r="AP4217" s="3"/>
      <c r="AQ4217" s="1028">
        <f>+Y4215+Z4215</f>
        <v>0</v>
      </c>
      <c r="AR4217" s="1029"/>
      <c r="AS4217" s="1028">
        <f>+AA4215+AB4215</f>
        <v>0</v>
      </c>
      <c r="AT4217" s="1029"/>
    </row>
    <row r="4218" spans="2:46" ht="12" customHeight="1" x14ac:dyDescent="0.15">
      <c r="B4218" s="1058"/>
      <c r="C4218" s="1063"/>
      <c r="D4218" s="1061"/>
      <c r="E4218" s="1061"/>
      <c r="F4218" s="1061"/>
      <c r="G4218" s="1061"/>
      <c r="H4218" s="1061"/>
      <c r="I4218" s="1061"/>
      <c r="J4218" s="1062"/>
      <c r="K4218" s="1016"/>
      <c r="L4218" s="1016"/>
      <c r="M4218" s="1016"/>
      <c r="N4218" s="1016"/>
      <c r="O4218" s="1016" t="s">
        <v>470</v>
      </c>
      <c r="P4218" s="1016"/>
      <c r="Q4218" s="1016"/>
      <c r="R4218" s="1016"/>
      <c r="S4218" s="1016"/>
      <c r="T4218" s="1016"/>
      <c r="U4218" s="1016"/>
      <c r="V4218" s="1016"/>
      <c r="W4218" s="1016"/>
      <c r="X4218" s="1016"/>
      <c r="Y4218" s="193" t="str">
        <f>IF(Y4215=0,"",1)</f>
        <v/>
      </c>
      <c r="Z4218" s="193" t="str">
        <f>IF(Z4215=0,"",1)</f>
        <v/>
      </c>
      <c r="AA4218" s="1030" t="str">
        <f>IF(AQ4217=1,"",IF(AS4217&gt;0,1,""))</f>
        <v/>
      </c>
      <c r="AB4218" s="1031"/>
      <c r="AC4218" s="193">
        <f>+AC4215</f>
        <v>0</v>
      </c>
      <c r="AD4218" s="193">
        <f>AD4215</f>
        <v>0</v>
      </c>
      <c r="AE4218" s="1030">
        <f>AE4215+AF4215</f>
        <v>0</v>
      </c>
      <c r="AF4218" s="1031"/>
      <c r="AG4218" s="193">
        <f>AG4215</f>
        <v>0</v>
      </c>
      <c r="AH4218" s="193">
        <f>AH4215</f>
        <v>0</v>
      </c>
      <c r="AI4218" s="1030">
        <f>AI4215+AJ4215</f>
        <v>0</v>
      </c>
      <c r="AJ4218" s="1031"/>
      <c r="AK4218" s="1046"/>
      <c r="AL4218" s="1047"/>
      <c r="AM4218" s="1047"/>
      <c r="AN4218" s="1047"/>
      <c r="AO4218" s="1048"/>
      <c r="AP4218" s="3"/>
      <c r="AQ4218" s="197">
        <f>+Y4215+AC4218+AG4218</f>
        <v>0</v>
      </c>
      <c r="AR4218" s="197">
        <f>+Z4215+AD4218+AH4218</f>
        <v>0</v>
      </c>
      <c r="AS4218" s="1032">
        <f>+AS4217+AE4218+AI4218</f>
        <v>0</v>
      </c>
      <c r="AT4218" s="1033"/>
    </row>
    <row r="4219" spans="2:46" ht="12" customHeight="1" x14ac:dyDescent="0.15">
      <c r="B4219" s="1058"/>
      <c r="C4219" s="1063"/>
      <c r="D4219" s="1061"/>
      <c r="E4219" s="1061"/>
      <c r="F4219" s="1061"/>
      <c r="G4219" s="1061"/>
      <c r="H4219" s="1061"/>
      <c r="I4219" s="1061"/>
      <c r="J4219" s="1062"/>
      <c r="K4219" s="1016"/>
      <c r="L4219" s="1016"/>
      <c r="M4219" s="1016"/>
      <c r="N4219" s="1016"/>
      <c r="O4219" s="1016" t="s">
        <v>471</v>
      </c>
      <c r="P4219" s="1016"/>
      <c r="Q4219" s="1016"/>
      <c r="R4219" s="1016"/>
      <c r="S4219" s="1016"/>
      <c r="T4219" s="1016"/>
      <c r="U4219" s="1016"/>
      <c r="V4219" s="1016"/>
      <c r="W4219" s="1016"/>
      <c r="X4219" s="1016"/>
      <c r="Y4219" s="1034" t="s">
        <v>875</v>
      </c>
      <c r="Z4219" s="1035"/>
      <c r="AA4219" s="1035"/>
      <c r="AB4219" s="1036"/>
      <c r="AC4219" s="1034" t="str">
        <f>IF(AC4218&gt;0,"Ⅳ",IF(AD4218&gt;0,"Ⅲ",IF(AE4218&gt;0,"Ⅱ","Ⅰ")))</f>
        <v>Ⅰ</v>
      </c>
      <c r="AD4219" s="1035"/>
      <c r="AE4219" s="1035"/>
      <c r="AF4219" s="1036"/>
      <c r="AG4219" s="1034" t="str">
        <f>IF(AG4218&gt;0,"Ⅳ",IF(AH4218&gt;0,"Ⅲ",IF(AI4218&gt;0,"Ⅱ","Ⅰ")))</f>
        <v>Ⅰ</v>
      </c>
      <c r="AH4219" s="1035"/>
      <c r="AI4219" s="1035"/>
      <c r="AJ4219" s="1036"/>
      <c r="AK4219" s="1046"/>
      <c r="AL4219" s="1047"/>
      <c r="AM4219" s="1047"/>
      <c r="AN4219" s="1047"/>
      <c r="AO4219" s="1048"/>
      <c r="AP4219" s="3"/>
      <c r="AQ4219" s="1037" t="str">
        <f>IF(AQ4218&gt;0,"Ⅳ",IF(AR4218&gt;0,"Ⅲ",IF(AS4218&gt;0,"Ⅱ","Ⅰ")))</f>
        <v>Ⅰ</v>
      </c>
      <c r="AR4219" s="1037"/>
      <c r="AS4219" s="1037"/>
      <c r="AT4219" s="1037"/>
    </row>
    <row r="4220" spans="2:46" ht="12" customHeight="1" x14ac:dyDescent="0.15">
      <c r="B4220" s="1058"/>
      <c r="C4220" s="1063"/>
      <c r="D4220" s="1061"/>
      <c r="E4220" s="1061"/>
      <c r="F4220" s="1061"/>
      <c r="G4220" s="1061"/>
      <c r="H4220" s="1061"/>
      <c r="I4220" s="1061"/>
      <c r="J4220" s="1062"/>
      <c r="K4220" s="1016"/>
      <c r="L4220" s="1016"/>
      <c r="M4220" s="1016"/>
      <c r="N4220" s="1016"/>
      <c r="O4220" s="1016" t="s">
        <v>472</v>
      </c>
      <c r="P4220" s="1016"/>
      <c r="Q4220" s="1016"/>
      <c r="R4220" s="1016"/>
      <c r="S4220" s="1016"/>
      <c r="T4220" s="1016"/>
      <c r="U4220" s="1016"/>
      <c r="V4220" s="1016"/>
      <c r="W4220" s="1016"/>
      <c r="X4220" s="1016"/>
      <c r="Y4220" s="1034" t="str">
        <f>IF(COUNTIF(Y4219:AJ4219,"Ⅳ")&gt;0,"Ⅳ",IF(COUNTIF(Y4219:AJ4219,"Ⅲ")&gt;0,"Ⅲ",IF(COUNTIF(Y4219:AJ4219,"Ⅱ")&gt;0,"Ⅱ","Ⅰ")))</f>
        <v>Ⅰ</v>
      </c>
      <c r="Z4220" s="1035"/>
      <c r="AA4220" s="1035"/>
      <c r="AB4220" s="1035"/>
      <c r="AC4220" s="1035"/>
      <c r="AD4220" s="1035"/>
      <c r="AE4220" s="1035"/>
      <c r="AF4220" s="1035"/>
      <c r="AG4220" s="1035"/>
      <c r="AH4220" s="1035"/>
      <c r="AI4220" s="1035"/>
      <c r="AJ4220" s="1036"/>
      <c r="AK4220" s="1049"/>
      <c r="AL4220" s="1050"/>
      <c r="AM4220" s="1050"/>
      <c r="AN4220" s="1050"/>
      <c r="AO4220" s="1051"/>
      <c r="AP4220" s="3"/>
    </row>
    <row r="4221" spans="2:46" ht="14.25" customHeight="1" x14ac:dyDescent="0.15">
      <c r="B4221" s="1058"/>
      <c r="C4221" s="1063"/>
      <c r="D4221" s="1061"/>
      <c r="E4221" s="1061"/>
      <c r="F4221" s="1061"/>
      <c r="G4221" s="1061"/>
      <c r="H4221" s="1061"/>
      <c r="I4221" s="1061"/>
      <c r="J4221" s="1062"/>
      <c r="K4221" s="1016" t="s">
        <v>169</v>
      </c>
      <c r="L4221" s="1017"/>
      <c r="M4221" s="1017"/>
      <c r="N4221" s="1017"/>
      <c r="O4221" s="1017"/>
      <c r="P4221" s="1017"/>
      <c r="Q4221" s="1017"/>
      <c r="R4221" s="1017"/>
      <c r="S4221" s="1017"/>
      <c r="T4221" s="1017"/>
      <c r="U4221" s="1017"/>
      <c r="V4221" s="1017"/>
      <c r="W4221" s="1017"/>
      <c r="X4221" s="1017"/>
      <c r="Y4221" s="1017"/>
      <c r="Z4221" s="1017"/>
      <c r="AA4221" s="1017"/>
      <c r="AB4221" s="1017"/>
      <c r="AC4221" s="1017"/>
      <c r="AD4221" s="1017"/>
      <c r="AE4221" s="1017"/>
      <c r="AF4221" s="1017"/>
      <c r="AG4221" s="1017"/>
      <c r="AH4221" s="1017"/>
      <c r="AI4221" s="1017"/>
      <c r="AJ4221" s="1017"/>
      <c r="AK4221" s="1017"/>
      <c r="AL4221" s="1017"/>
      <c r="AM4221" s="1017"/>
      <c r="AN4221" s="1017"/>
      <c r="AO4221" s="1017"/>
      <c r="AP4221" s="3"/>
    </row>
    <row r="4222" spans="2:46" ht="14.25" customHeight="1" x14ac:dyDescent="0.15">
      <c r="B4222" s="1058"/>
      <c r="C4222" s="1063"/>
      <c r="D4222" s="1061"/>
      <c r="E4222" s="1061"/>
      <c r="F4222" s="1061"/>
      <c r="G4222" s="1061"/>
      <c r="H4222" s="1061"/>
      <c r="I4222" s="1061"/>
      <c r="J4222" s="1062"/>
      <c r="K4222" s="1016"/>
      <c r="L4222" s="1017"/>
      <c r="M4222" s="1017"/>
      <c r="N4222" s="1017"/>
      <c r="O4222" s="1017"/>
      <c r="P4222" s="1017"/>
      <c r="Q4222" s="1017"/>
      <c r="R4222" s="1017"/>
      <c r="S4222" s="1017"/>
      <c r="T4222" s="1017"/>
      <c r="U4222" s="1017"/>
      <c r="V4222" s="1017"/>
      <c r="W4222" s="1017"/>
      <c r="X4222" s="1017"/>
      <c r="Y4222" s="1017"/>
      <c r="Z4222" s="1017"/>
      <c r="AA4222" s="1017"/>
      <c r="AB4222" s="1017"/>
      <c r="AC4222" s="1017"/>
      <c r="AD4222" s="1017"/>
      <c r="AE4222" s="1017"/>
      <c r="AF4222" s="1017"/>
      <c r="AG4222" s="1017"/>
      <c r="AH4222" s="1017"/>
      <c r="AI4222" s="1017"/>
      <c r="AJ4222" s="1017"/>
      <c r="AK4222" s="1017"/>
      <c r="AL4222" s="1017"/>
      <c r="AM4222" s="1017"/>
      <c r="AN4222" s="1017"/>
      <c r="AO4222" s="1017"/>
      <c r="AP4222" s="3"/>
    </row>
    <row r="4223" spans="2:46" ht="12" customHeight="1" x14ac:dyDescent="0.15">
      <c r="B4223" s="1058"/>
      <c r="C4223" s="1063"/>
      <c r="D4223" s="1061"/>
      <c r="E4223" s="1061"/>
      <c r="F4223" s="1061"/>
      <c r="G4223" s="1061"/>
      <c r="H4223" s="1061"/>
      <c r="I4223" s="1061"/>
      <c r="J4223" s="1062"/>
      <c r="K4223" s="1018" t="s">
        <v>473</v>
      </c>
      <c r="L4223" s="1018"/>
      <c r="M4223" s="1018"/>
      <c r="N4223" s="1018"/>
      <c r="O4223" s="1018"/>
      <c r="P4223" s="1018"/>
      <c r="Q4223" s="1018"/>
      <c r="R4223" s="1018"/>
      <c r="S4223" s="1018"/>
      <c r="T4223" s="1018"/>
      <c r="U4223" s="1018"/>
      <c r="V4223" s="1018"/>
      <c r="W4223" s="1018"/>
      <c r="X4223" s="1018"/>
      <c r="Y4223" s="1018"/>
      <c r="Z4223" s="1018"/>
      <c r="AA4223" s="1018"/>
      <c r="AB4223" s="1018"/>
      <c r="AC4223" s="1018"/>
      <c r="AD4223" s="1018"/>
      <c r="AE4223" s="1018"/>
      <c r="AF4223" s="1018"/>
      <c r="AG4223" s="1018"/>
      <c r="AH4223" s="1018"/>
      <c r="AI4223" s="1018"/>
      <c r="AJ4223" s="1018"/>
      <c r="AK4223" s="1018"/>
      <c r="AL4223" s="1018"/>
      <c r="AM4223" s="1018"/>
      <c r="AN4223" s="1018"/>
      <c r="AO4223" s="1018"/>
      <c r="AP4223" s="3"/>
    </row>
    <row r="4224" spans="2:46" ht="12" customHeight="1" x14ac:dyDescent="0.15">
      <c r="B4224" s="1058"/>
      <c r="C4224" s="1063"/>
      <c r="D4224" s="1061"/>
      <c r="E4224" s="1061"/>
      <c r="F4224" s="1061"/>
      <c r="G4224" s="1061"/>
      <c r="H4224" s="1061"/>
      <c r="I4224" s="1061"/>
      <c r="J4224" s="1062"/>
      <c r="K4224" s="1019" t="s">
        <v>523</v>
      </c>
      <c r="L4224" s="1019"/>
      <c r="M4224" s="1019"/>
      <c r="N4224" s="1019"/>
      <c r="O4224" s="1019"/>
      <c r="P4224" s="1019"/>
      <c r="Q4224" s="1019"/>
      <c r="R4224" s="1019"/>
      <c r="S4224" s="1019"/>
      <c r="T4224" s="1019"/>
      <c r="U4224" s="1019"/>
      <c r="V4224" s="1019"/>
      <c r="W4224" s="1019"/>
      <c r="X4224" s="1019"/>
      <c r="Y4224" s="1019"/>
      <c r="Z4224" s="1019"/>
      <c r="AA4224" s="1019"/>
      <c r="AB4224" s="1019"/>
      <c r="AC4224" s="1019"/>
      <c r="AD4224" s="1019"/>
      <c r="AE4224" s="1019"/>
      <c r="AF4224" s="1019"/>
      <c r="AG4224" s="1019"/>
      <c r="AH4224" s="1019"/>
      <c r="AI4224" s="1019"/>
      <c r="AJ4224" s="1019"/>
      <c r="AK4224" s="1019"/>
      <c r="AL4224" s="1019"/>
      <c r="AM4224" s="1019"/>
      <c r="AN4224" s="1019"/>
      <c r="AO4224" s="1019"/>
      <c r="AP4224" s="3"/>
    </row>
    <row r="4225" spans="2:86" ht="12" customHeight="1" x14ac:dyDescent="0.15">
      <c r="B4225" s="1058"/>
      <c r="C4225" s="1063"/>
      <c r="D4225" s="1061"/>
      <c r="E4225" s="1061"/>
      <c r="F4225" s="1061"/>
      <c r="G4225" s="1061"/>
      <c r="H4225" s="1061"/>
      <c r="I4225" s="1061"/>
      <c r="J4225" s="1062"/>
      <c r="K4225" s="194" t="s">
        <v>474</v>
      </c>
      <c r="L4225" s="195"/>
      <c r="M4225" s="195"/>
      <c r="N4225" s="195"/>
      <c r="O4225" s="195"/>
      <c r="P4225" s="195"/>
      <c r="Q4225" s="195"/>
      <c r="R4225" s="195"/>
      <c r="S4225" s="195"/>
      <c r="T4225" s="195"/>
      <c r="U4225" s="195"/>
      <c r="V4225" s="195"/>
      <c r="W4225" s="195"/>
      <c r="X4225" s="195"/>
      <c r="Y4225" s="195"/>
      <c r="Z4225" s="195"/>
      <c r="AA4225" s="195"/>
      <c r="AB4225" s="195"/>
      <c r="AC4225" s="195"/>
      <c r="AD4225" s="195"/>
      <c r="AE4225" s="195"/>
      <c r="AF4225" s="195"/>
      <c r="AG4225" s="195"/>
      <c r="AH4225" s="195"/>
      <c r="AI4225" s="195"/>
      <c r="AJ4225" s="195"/>
      <c r="AK4225" s="195"/>
      <c r="AL4225" s="195"/>
      <c r="AM4225" s="195"/>
      <c r="AN4225" s="195"/>
      <c r="AO4225" s="196"/>
      <c r="AP4225" s="3"/>
    </row>
    <row r="4226" spans="2:86" ht="12" customHeight="1" x14ac:dyDescent="0.15">
      <c r="B4226" s="1058"/>
      <c r="C4226" s="1063"/>
      <c r="D4226" s="1061"/>
      <c r="E4226" s="1061"/>
      <c r="F4226" s="1061"/>
      <c r="G4226" s="1061"/>
      <c r="H4226" s="1061"/>
      <c r="I4226" s="1061"/>
      <c r="J4226" s="1062"/>
      <c r="K4226" s="194" t="s">
        <v>475</v>
      </c>
      <c r="L4226" s="195"/>
      <c r="M4226" s="195"/>
      <c r="N4226" s="195"/>
      <c r="O4226" s="195"/>
      <c r="P4226" s="195"/>
      <c r="Q4226" s="195"/>
      <c r="R4226" s="195"/>
      <c r="S4226" s="195"/>
      <c r="T4226" s="195"/>
      <c r="U4226" s="195"/>
      <c r="V4226" s="195"/>
      <c r="W4226" s="195"/>
      <c r="X4226" s="195"/>
      <c r="Y4226" s="195"/>
      <c r="Z4226" s="195"/>
      <c r="AA4226" s="195"/>
      <c r="AB4226" s="195"/>
      <c r="AC4226" s="195"/>
      <c r="AD4226" s="195"/>
      <c r="AE4226" s="195"/>
      <c r="AF4226" s="195"/>
      <c r="AG4226" s="195"/>
      <c r="AH4226" s="195"/>
      <c r="AI4226" s="195"/>
      <c r="AJ4226" s="195"/>
      <c r="AK4226" s="195"/>
      <c r="AL4226" s="195"/>
      <c r="AM4226" s="195"/>
      <c r="AN4226" s="195"/>
      <c r="AO4226" s="196"/>
      <c r="AP4226" s="3"/>
    </row>
    <row r="4227" spans="2:86" ht="12" customHeight="1" x14ac:dyDescent="0.15">
      <c r="B4227" s="1058"/>
      <c r="C4227" s="1063"/>
      <c r="D4227" s="1061"/>
      <c r="E4227" s="1061"/>
      <c r="F4227" s="1061"/>
      <c r="G4227" s="1061"/>
      <c r="H4227" s="1061"/>
      <c r="I4227" s="1061"/>
      <c r="J4227" s="1062"/>
      <c r="K4227" s="1020" t="s">
        <v>476</v>
      </c>
      <c r="L4227" s="1021"/>
      <c r="M4227" s="1021"/>
      <c r="N4227" s="1021"/>
      <c r="O4227" s="1021"/>
      <c r="P4227" s="1021"/>
      <c r="Q4227" s="1021"/>
      <c r="R4227" s="1021"/>
      <c r="S4227" s="1021"/>
      <c r="T4227" s="1021"/>
      <c r="U4227" s="1021"/>
      <c r="V4227" s="1021"/>
      <c r="W4227" s="1021"/>
      <c r="X4227" s="1021"/>
      <c r="Y4227" s="1021"/>
      <c r="Z4227" s="1021"/>
      <c r="AA4227" s="1021"/>
      <c r="AB4227" s="1021"/>
      <c r="AC4227" s="1021"/>
      <c r="AD4227" s="1021"/>
      <c r="AE4227" s="1021"/>
      <c r="AF4227" s="1021"/>
      <c r="AG4227" s="1021"/>
      <c r="AH4227" s="1021"/>
      <c r="AI4227" s="1021"/>
      <c r="AJ4227" s="1021"/>
      <c r="AK4227" s="1021"/>
      <c r="AL4227" s="1021"/>
      <c r="AM4227" s="1021"/>
      <c r="AN4227" s="1021"/>
      <c r="AO4227" s="1022"/>
      <c r="AP4227" s="3"/>
    </row>
    <row r="4228" spans="2:86" ht="12" customHeight="1" x14ac:dyDescent="0.15">
      <c r="B4228" s="591"/>
      <c r="C4228" s="1064"/>
      <c r="D4228" s="1065"/>
      <c r="E4228" s="1065"/>
      <c r="F4228" s="1065"/>
      <c r="G4228" s="1065"/>
      <c r="H4228" s="1065"/>
      <c r="I4228" s="1065"/>
      <c r="J4228" s="1066"/>
      <c r="K4228" s="1023"/>
      <c r="L4228" s="1024"/>
      <c r="M4228" s="1024"/>
      <c r="N4228" s="1024"/>
      <c r="O4228" s="1024"/>
      <c r="P4228" s="1024"/>
      <c r="Q4228" s="1024"/>
      <c r="R4228" s="1024"/>
      <c r="S4228" s="1024"/>
      <c r="T4228" s="1024"/>
      <c r="U4228" s="1024"/>
      <c r="V4228" s="1024"/>
      <c r="W4228" s="1024"/>
      <c r="X4228" s="1024"/>
      <c r="Y4228" s="1024"/>
      <c r="Z4228" s="1024"/>
      <c r="AA4228" s="1024"/>
      <c r="AB4228" s="1024"/>
      <c r="AC4228" s="1024"/>
      <c r="AD4228" s="1024"/>
      <c r="AE4228" s="1024"/>
      <c r="AF4228" s="1024"/>
      <c r="AG4228" s="1024"/>
      <c r="AH4228" s="1024"/>
      <c r="AI4228" s="1024"/>
      <c r="AJ4228" s="1024"/>
      <c r="AK4228" s="1024"/>
      <c r="AL4228" s="1024"/>
      <c r="AM4228" s="1024"/>
      <c r="AN4228" s="1024"/>
      <c r="AO4228" s="1025"/>
      <c r="AP4228" s="3"/>
    </row>
    <row r="4229" spans="2:86" s="9" customFormat="1" ht="12" customHeight="1" x14ac:dyDescent="0.15">
      <c r="B4229" s="3" t="s">
        <v>527</v>
      </c>
      <c r="AQ4229" s="162"/>
      <c r="AR4229" s="162"/>
      <c r="AS4229" s="162"/>
      <c r="AT4229" s="162"/>
      <c r="AU4229" s="162"/>
      <c r="AV4229" s="162"/>
      <c r="AW4229" s="162"/>
      <c r="AX4229" s="162"/>
      <c r="AY4229" s="162"/>
      <c r="AZ4229" s="162"/>
      <c r="BA4229" s="162"/>
      <c r="BB4229" s="162"/>
      <c r="BC4229" s="162"/>
      <c r="BD4229" s="162"/>
      <c r="BE4229" s="162"/>
      <c r="BF4229" s="162"/>
      <c r="BG4229" s="162"/>
      <c r="BH4229" s="162"/>
      <c r="BI4229" s="162"/>
      <c r="BJ4229" s="162"/>
      <c r="BK4229" s="162"/>
      <c r="BL4229" s="162"/>
      <c r="BM4229" s="162"/>
      <c r="BN4229" s="162"/>
      <c r="BO4229" s="162"/>
      <c r="BP4229" s="162"/>
      <c r="BQ4229" s="162"/>
      <c r="BR4229" s="162"/>
      <c r="BS4229" s="162"/>
      <c r="BT4229" s="162"/>
      <c r="BU4229" s="162"/>
      <c r="BV4229" s="162"/>
      <c r="BW4229" s="162"/>
      <c r="BX4229" s="162"/>
      <c r="BY4229" s="162"/>
      <c r="BZ4229" s="162"/>
      <c r="CA4229" s="162"/>
      <c r="CB4229" s="162"/>
      <c r="CC4229" s="162"/>
      <c r="CD4229" s="162"/>
      <c r="CE4229" s="162"/>
      <c r="CF4229" s="162"/>
      <c r="CG4229" s="162"/>
      <c r="CH4229" s="162"/>
    </row>
    <row r="4230" spans="2:86" ht="12" customHeight="1" thickBot="1" x14ac:dyDescent="0.2">
      <c r="B4230" s="3" t="s">
        <v>524</v>
      </c>
    </row>
    <row r="4231" spans="2:86" ht="12" customHeight="1" x14ac:dyDescent="0.15">
      <c r="B4231" s="3" t="s">
        <v>525</v>
      </c>
      <c r="AU4231" s="1000" t="s">
        <v>305</v>
      </c>
      <c r="AV4231" s="1001" t="s">
        <v>298</v>
      </c>
      <c r="AW4231" s="1003" t="s">
        <v>299</v>
      </c>
      <c r="AX4231" s="1005" t="s">
        <v>306</v>
      </c>
      <c r="AY4231" s="1006"/>
      <c r="AZ4231" s="1006"/>
      <c r="BA4231" s="1006"/>
      <c r="BB4231" s="1006"/>
      <c r="BC4231" s="1006"/>
      <c r="BD4231" s="1006"/>
      <c r="BE4231" s="1006"/>
      <c r="BF4231" s="1006"/>
      <c r="BG4231" s="1006"/>
      <c r="BH4231" s="1006"/>
      <c r="BI4231" s="1006"/>
      <c r="BJ4231" s="1006"/>
      <c r="BK4231" s="1006"/>
      <c r="BL4231" s="1006"/>
      <c r="BM4231" s="1006"/>
      <c r="BN4231" s="1006"/>
      <c r="BO4231" s="1006"/>
      <c r="BP4231" s="1006"/>
      <c r="BQ4231" s="1006"/>
      <c r="BR4231" s="1007"/>
      <c r="BS4231" s="807" t="s">
        <v>300</v>
      </c>
      <c r="BT4231" s="1008"/>
      <c r="BU4231" s="1008"/>
      <c r="BV4231" s="1008"/>
      <c r="BW4231" s="1009" t="s">
        <v>307</v>
      </c>
      <c r="BX4231" s="1010"/>
      <c r="BY4231" s="1010"/>
      <c r="BZ4231" s="1010"/>
      <c r="CA4231" s="1010"/>
      <c r="CB4231" s="1010"/>
      <c r="CC4231" s="1010"/>
      <c r="CD4231" s="1010"/>
      <c r="CE4231" s="1010"/>
      <c r="CF4231" s="1010"/>
      <c r="CG4231" s="1010"/>
      <c r="CH4231" s="1011"/>
    </row>
    <row r="4232" spans="2:86" ht="12" customHeight="1" x14ac:dyDescent="0.15">
      <c r="B4232" s="3" t="s">
        <v>477</v>
      </c>
      <c r="AU4232" s="1000"/>
      <c r="AV4232" s="1002"/>
      <c r="AW4232" s="1004"/>
      <c r="AX4232" s="1012" t="s">
        <v>308</v>
      </c>
      <c r="AY4232" s="686"/>
      <c r="AZ4232" s="686"/>
      <c r="BA4232" s="686"/>
      <c r="BB4232" s="686"/>
      <c r="BC4232" s="686"/>
      <c r="BD4232" s="686"/>
      <c r="BE4232" s="686"/>
      <c r="BF4232" s="686"/>
      <c r="BG4232" s="686"/>
      <c r="BH4232" s="686"/>
      <c r="BI4232" s="686"/>
      <c r="BJ4232" s="686" t="s">
        <v>309</v>
      </c>
      <c r="BK4232" s="686"/>
      <c r="BL4232" s="686"/>
      <c r="BM4232" s="686"/>
      <c r="BN4232" s="686"/>
      <c r="BO4232" s="686"/>
      <c r="BP4232" s="686"/>
      <c r="BQ4232" s="686"/>
      <c r="BR4232" s="1013"/>
      <c r="BS4232" s="1008"/>
      <c r="BT4232" s="1008"/>
      <c r="BU4232" s="1008"/>
      <c r="BV4232" s="1008"/>
      <c r="BW4232" s="1014" t="s">
        <v>302</v>
      </c>
      <c r="BX4232" s="699"/>
      <c r="BY4232" s="699"/>
      <c r="BZ4232" s="699"/>
      <c r="CA4232" s="686" t="s">
        <v>310</v>
      </c>
      <c r="CB4232" s="686"/>
      <c r="CC4232" s="686"/>
      <c r="CD4232" s="686"/>
      <c r="CE4232" s="686"/>
      <c r="CF4232" s="686"/>
      <c r="CG4232" s="686"/>
      <c r="CH4232" s="1013"/>
    </row>
    <row r="4233" spans="2:86" ht="12" customHeight="1" x14ac:dyDescent="0.15">
      <c r="B4233" s="3" t="s">
        <v>526</v>
      </c>
      <c r="AU4233" s="1000"/>
      <c r="AV4233" s="1002"/>
      <c r="AW4233" s="1004"/>
      <c r="AX4233" s="1012" t="s">
        <v>26</v>
      </c>
      <c r="AY4233" s="686"/>
      <c r="AZ4233" s="686"/>
      <c r="BA4233" s="686"/>
      <c r="BB4233" s="686" t="s">
        <v>22</v>
      </c>
      <c r="BC4233" s="686"/>
      <c r="BD4233" s="686"/>
      <c r="BE4233" s="686"/>
      <c r="BF4233" s="686" t="s">
        <v>24</v>
      </c>
      <c r="BG4233" s="686"/>
      <c r="BH4233" s="686"/>
      <c r="BI4233" s="686"/>
      <c r="BJ4233" s="699" t="s">
        <v>26</v>
      </c>
      <c r="BK4233" s="699"/>
      <c r="BL4233" s="699"/>
      <c r="BM4233" s="699" t="s">
        <v>22</v>
      </c>
      <c r="BN4233" s="699"/>
      <c r="BO4233" s="699"/>
      <c r="BP4233" s="699" t="s">
        <v>24</v>
      </c>
      <c r="BQ4233" s="699"/>
      <c r="BR4233" s="1015"/>
      <c r="BS4233" s="807" t="s">
        <v>26</v>
      </c>
      <c r="BT4233" s="807" t="s">
        <v>22</v>
      </c>
      <c r="BU4233" s="807" t="s">
        <v>24</v>
      </c>
      <c r="BV4233" s="807" t="s">
        <v>303</v>
      </c>
      <c r="BW4233" s="1012" t="s">
        <v>311</v>
      </c>
      <c r="BX4233" s="686"/>
      <c r="BY4233" s="686"/>
      <c r="BZ4233" s="686"/>
      <c r="CA4233" s="686" t="s">
        <v>22</v>
      </c>
      <c r="CB4233" s="686"/>
      <c r="CC4233" s="686"/>
      <c r="CD4233" s="686"/>
      <c r="CE4233" s="686" t="s">
        <v>24</v>
      </c>
      <c r="CF4233" s="686"/>
      <c r="CG4233" s="686"/>
      <c r="CH4233" s="1013"/>
    </row>
    <row r="4234" spans="2:86" ht="12" customHeight="1" x14ac:dyDescent="0.15">
      <c r="B4234" s="3" t="s">
        <v>478</v>
      </c>
      <c r="AU4234" s="1000"/>
      <c r="AV4234" s="1002"/>
      <c r="AW4234" s="1004"/>
      <c r="AX4234" s="156" t="s">
        <v>862</v>
      </c>
      <c r="AY4234" s="157" t="s">
        <v>863</v>
      </c>
      <c r="AZ4234" s="157" t="s">
        <v>864</v>
      </c>
      <c r="BA4234" s="158" t="s">
        <v>865</v>
      </c>
      <c r="BB4234" s="159" t="s">
        <v>866</v>
      </c>
      <c r="BC4234" s="157" t="s">
        <v>863</v>
      </c>
      <c r="BD4234" s="157" t="s">
        <v>867</v>
      </c>
      <c r="BE4234" s="158" t="s">
        <v>865</v>
      </c>
      <c r="BF4234" s="159" t="s">
        <v>866</v>
      </c>
      <c r="BG4234" s="157" t="s">
        <v>863</v>
      </c>
      <c r="BH4234" s="157" t="s">
        <v>864</v>
      </c>
      <c r="BI4234" s="158" t="s">
        <v>865</v>
      </c>
      <c r="BJ4234" s="159" t="s">
        <v>866</v>
      </c>
      <c r="BK4234" s="157" t="s">
        <v>868</v>
      </c>
      <c r="BL4234" s="158" t="s">
        <v>869</v>
      </c>
      <c r="BM4234" s="159" t="s">
        <v>870</v>
      </c>
      <c r="BN4234" s="157" t="s">
        <v>863</v>
      </c>
      <c r="BO4234" s="158" t="s">
        <v>871</v>
      </c>
      <c r="BP4234" s="159" t="s">
        <v>870</v>
      </c>
      <c r="BQ4234" s="157" t="s">
        <v>868</v>
      </c>
      <c r="BR4234" s="160" t="s">
        <v>872</v>
      </c>
      <c r="BS4234" s="1008"/>
      <c r="BT4234" s="1008"/>
      <c r="BU4234" s="1008"/>
      <c r="BV4234" s="1008"/>
      <c r="BW4234" s="156" t="s">
        <v>866</v>
      </c>
      <c r="BX4234" s="157" t="s">
        <v>863</v>
      </c>
      <c r="BY4234" s="157" t="s">
        <v>864</v>
      </c>
      <c r="BZ4234" s="158" t="s">
        <v>865</v>
      </c>
      <c r="CA4234" s="159" t="s">
        <v>866</v>
      </c>
      <c r="CB4234" s="157" t="s">
        <v>873</v>
      </c>
      <c r="CC4234" s="157" t="s">
        <v>864</v>
      </c>
      <c r="CD4234" s="158" t="s">
        <v>865</v>
      </c>
      <c r="CE4234" s="159" t="s">
        <v>866</v>
      </c>
      <c r="CF4234" s="157" t="s">
        <v>863</v>
      </c>
      <c r="CG4234" s="157" t="s">
        <v>864</v>
      </c>
      <c r="CH4234" s="160" t="s">
        <v>874</v>
      </c>
    </row>
    <row r="4235" spans="2:86" x14ac:dyDescent="0.15">
      <c r="B4235" s="3" t="s">
        <v>539</v>
      </c>
      <c r="AU4235" s="1000"/>
      <c r="AV4235" s="188" t="str">
        <f>N4237</f>
        <v>S090</v>
      </c>
      <c r="AW4235" s="300">
        <f>R4237</f>
        <v>10.6</v>
      </c>
      <c r="AX4235" s="197">
        <f>+Y4262</f>
        <v>0</v>
      </c>
      <c r="AY4235" s="197">
        <f>+Z4262</f>
        <v>0</v>
      </c>
      <c r="AZ4235" s="197">
        <f>+AA4262</f>
        <v>0</v>
      </c>
      <c r="BA4235" s="197">
        <f t="shared" ref="BA4235" si="1952">+AB4262</f>
        <v>0</v>
      </c>
      <c r="BB4235" s="197">
        <f>+AC4262</f>
        <v>0</v>
      </c>
      <c r="BC4235" s="197">
        <f t="shared" ref="BC4235" si="1953">+AD4262</f>
        <v>0</v>
      </c>
      <c r="BD4235" s="197">
        <f t="shared" ref="BD4235" si="1954">+AE4262</f>
        <v>0</v>
      </c>
      <c r="BE4235" s="197">
        <f t="shared" ref="BE4235" si="1955">+AF4262</f>
        <v>0</v>
      </c>
      <c r="BF4235" s="197">
        <f t="shared" ref="BF4235" si="1956">+AG4262</f>
        <v>0</v>
      </c>
      <c r="BG4235" s="197">
        <f t="shared" ref="BG4235" si="1957">+AH4262</f>
        <v>0</v>
      </c>
      <c r="BH4235" s="197">
        <f t="shared" ref="BH4235" si="1958">+AI4262</f>
        <v>0</v>
      </c>
      <c r="BI4235" s="197">
        <f t="shared" ref="BI4235" si="1959">+AJ4262</f>
        <v>0</v>
      </c>
      <c r="BJ4235" s="197" t="str">
        <f>+Y4265</f>
        <v/>
      </c>
      <c r="BK4235" s="197" t="str">
        <f t="shared" ref="BK4235" si="1960">+Z4265</f>
        <v/>
      </c>
      <c r="BL4235" s="197" t="str">
        <f>+AA4265</f>
        <v/>
      </c>
      <c r="BM4235" s="197">
        <f>+AC4265</f>
        <v>0</v>
      </c>
      <c r="BN4235" s="197">
        <f t="shared" ref="BN4235" si="1961">+AD4265</f>
        <v>0</v>
      </c>
      <c r="BO4235" s="197">
        <f t="shared" ref="BO4235" si="1962">+AE4265</f>
        <v>0</v>
      </c>
      <c r="BP4235" s="197">
        <f>+AG4265</f>
        <v>0</v>
      </c>
      <c r="BQ4235" s="197">
        <f>+AH4265</f>
        <v>0</v>
      </c>
      <c r="BR4235" s="197">
        <f>+AI4265</f>
        <v>0</v>
      </c>
      <c r="BS4235" s="296" t="str">
        <f>+Y4266</f>
        <v>Ⅰ</v>
      </c>
      <c r="BT4235" s="296" t="str">
        <f>+AC4266</f>
        <v>Ⅰ</v>
      </c>
      <c r="BU4235" s="296" t="str">
        <f>+AG4266</f>
        <v>Ⅰ</v>
      </c>
      <c r="BV4235" s="296" t="str">
        <f>+Y4267</f>
        <v>Ⅰ</v>
      </c>
      <c r="BW4235" s="164" t="str">
        <f>IF(Y4262&gt;0,R4237,"")</f>
        <v/>
      </c>
      <c r="BX4235" s="165" t="str">
        <f>IF(Z4262&gt;0,"",IF(AA4262&gt;0,R4237,""))</f>
        <v/>
      </c>
      <c r="BY4235" s="165" t="str">
        <f>IF(Y4262+Z4262&gt;0,"",IF(AA4262&gt;0,R4237,""))</f>
        <v/>
      </c>
      <c r="BZ4235" s="165" t="str">
        <f>IF(Y4262+Z4262+AA4262&gt;0,"",IF(AB4262&gt;0,R4237,""))</f>
        <v/>
      </c>
      <c r="CA4235" s="166">
        <f t="shared" ref="CA4235" si="1963">+AC4261</f>
        <v>0</v>
      </c>
      <c r="CB4235" s="166">
        <f t="shared" ref="CB4235" si="1964">+AD4261</f>
        <v>0</v>
      </c>
      <c r="CC4235" s="166">
        <f t="shared" ref="CC4235" si="1965">+AE4261</f>
        <v>0</v>
      </c>
      <c r="CD4235" s="166">
        <f t="shared" ref="CD4235" si="1966">+AF4261</f>
        <v>0</v>
      </c>
      <c r="CE4235" s="166">
        <f t="shared" ref="CE4235" si="1967">+AG4261</f>
        <v>0</v>
      </c>
      <c r="CF4235" s="166">
        <f t="shared" ref="CF4235" si="1968">+AH4261</f>
        <v>0</v>
      </c>
      <c r="CG4235" s="166">
        <f t="shared" ref="CG4235" si="1969">+AI4261</f>
        <v>0</v>
      </c>
      <c r="CH4235" s="166">
        <f t="shared" ref="CH4235" si="1970">+AJ4261</f>
        <v>0</v>
      </c>
    </row>
    <row r="4236" spans="2:86" ht="12" customHeight="1" x14ac:dyDescent="0.15">
      <c r="B4236" s="1057" t="s">
        <v>219</v>
      </c>
      <c r="C4236" s="1059"/>
      <c r="D4236" s="1060"/>
      <c r="E4236" s="1061"/>
      <c r="F4236" s="1061"/>
      <c r="G4236" s="1061"/>
      <c r="H4236" s="1061"/>
      <c r="I4236" s="1061"/>
      <c r="J4236" s="1062"/>
      <c r="K4236" s="1067" t="s">
        <v>453</v>
      </c>
      <c r="L4236" s="1068"/>
      <c r="M4236" s="1068"/>
      <c r="N4236" s="1068"/>
      <c r="O4236" s="1068"/>
      <c r="P4236" s="1068"/>
      <c r="Q4236" s="1068"/>
      <c r="R4236" s="1068"/>
      <c r="S4236" s="1068"/>
      <c r="T4236" s="1068"/>
      <c r="U4236" s="1068"/>
      <c r="V4236" s="1068"/>
      <c r="W4236" s="1068"/>
      <c r="X4236" s="1068"/>
      <c r="Y4236" s="1068"/>
      <c r="Z4236" s="1068"/>
      <c r="AA4236" s="1068"/>
      <c r="AB4236" s="1068"/>
      <c r="AC4236" s="1068"/>
      <c r="AD4236" s="1068"/>
      <c r="AE4236" s="1068"/>
      <c r="AF4236" s="1068"/>
      <c r="AG4236" s="1068"/>
      <c r="AH4236" s="1068"/>
      <c r="AI4236" s="1068"/>
      <c r="AJ4236" s="1068"/>
      <c r="AK4236" s="1068"/>
      <c r="AL4236" s="1068"/>
      <c r="AM4236" s="1068"/>
      <c r="AN4236" s="1068"/>
      <c r="AO4236" s="1069"/>
      <c r="AP4236" s="3"/>
    </row>
    <row r="4237" spans="2:86" ht="12" customHeight="1" x14ac:dyDescent="0.15">
      <c r="B4237" s="1058"/>
      <c r="C4237" s="1063"/>
      <c r="D4237" s="1061"/>
      <c r="E4237" s="1061"/>
      <c r="F4237" s="1061"/>
      <c r="G4237" s="1061"/>
      <c r="H4237" s="1061"/>
      <c r="I4237" s="1061"/>
      <c r="J4237" s="1062"/>
      <c r="K4237" s="1040" t="s">
        <v>218</v>
      </c>
      <c r="L4237" s="1041"/>
      <c r="M4237" s="1042"/>
      <c r="N4237" s="1034" t="s">
        <v>806</v>
      </c>
      <c r="O4237" s="1035"/>
      <c r="P4237" s="1040" t="s">
        <v>454</v>
      </c>
      <c r="Q4237" s="1042"/>
      <c r="R4237" s="1070">
        <f>'様式A-2'!C102</f>
        <v>10.6</v>
      </c>
      <c r="S4237" s="1071"/>
      <c r="T4237" s="1072"/>
      <c r="U4237" s="1073" t="s">
        <v>455</v>
      </c>
      <c r="V4237" s="1074"/>
      <c r="W4237" s="1073" t="s">
        <v>456</v>
      </c>
      <c r="X4237" s="1074"/>
      <c r="Y4237" s="1042" t="s">
        <v>217</v>
      </c>
      <c r="Z4237" s="1016"/>
      <c r="AA4237" s="1016"/>
      <c r="AB4237" s="1016"/>
      <c r="AC4237" s="1073" t="s">
        <v>457</v>
      </c>
      <c r="AD4237" s="1079"/>
      <c r="AE4237" s="1079"/>
      <c r="AF4237" s="1079"/>
      <c r="AG4237" s="1079"/>
      <c r="AH4237" s="1079"/>
      <c r="AI4237" s="1079"/>
      <c r="AJ4237" s="1074"/>
      <c r="AK4237" s="1073" t="s">
        <v>458</v>
      </c>
      <c r="AL4237" s="1079"/>
      <c r="AM4237" s="1079"/>
      <c r="AN4237" s="1081"/>
      <c r="AO4237" s="1082"/>
      <c r="AP4237" s="3"/>
      <c r="AV4237" s="167"/>
      <c r="AW4237" s="221"/>
      <c r="AX4237" s="167"/>
      <c r="AY4237" s="167"/>
      <c r="AZ4237" s="167"/>
      <c r="BA4237" s="167"/>
      <c r="BB4237" s="167"/>
      <c r="BC4237" s="167"/>
      <c r="BD4237" s="167"/>
    </row>
    <row r="4238" spans="2:86" ht="12" customHeight="1" x14ac:dyDescent="0.15">
      <c r="B4238" s="1058"/>
      <c r="C4238" s="1063"/>
      <c r="D4238" s="1061"/>
      <c r="E4238" s="1061"/>
      <c r="F4238" s="1061"/>
      <c r="G4238" s="1061"/>
      <c r="H4238" s="1061"/>
      <c r="I4238" s="1061"/>
      <c r="J4238" s="1062"/>
      <c r="K4238" s="1016" t="s">
        <v>459</v>
      </c>
      <c r="L4238" s="1016" t="s">
        <v>199</v>
      </c>
      <c r="M4238" s="1016"/>
      <c r="N4238" s="1016" t="s">
        <v>198</v>
      </c>
      <c r="O4238" s="1016"/>
      <c r="P4238" s="1016" t="s">
        <v>460</v>
      </c>
      <c r="Q4238" s="1016"/>
      <c r="R4238" s="1016" t="s">
        <v>6</v>
      </c>
      <c r="S4238" s="1016"/>
      <c r="T4238" s="1016"/>
      <c r="U4238" s="1075"/>
      <c r="V4238" s="1076"/>
      <c r="W4238" s="1075"/>
      <c r="X4238" s="1076"/>
      <c r="Y4238" s="1042"/>
      <c r="Z4238" s="1016"/>
      <c r="AA4238" s="1016"/>
      <c r="AB4238" s="1016"/>
      <c r="AC4238" s="1077"/>
      <c r="AD4238" s="1080"/>
      <c r="AE4238" s="1080"/>
      <c r="AF4238" s="1080"/>
      <c r="AG4238" s="1080"/>
      <c r="AH4238" s="1080"/>
      <c r="AI4238" s="1080"/>
      <c r="AJ4238" s="1078"/>
      <c r="AK4238" s="1075"/>
      <c r="AL4238" s="1083"/>
      <c r="AM4238" s="1083"/>
      <c r="AN4238" s="1084"/>
      <c r="AO4238" s="1085"/>
      <c r="AP4238" s="3"/>
      <c r="AV4238" s="167"/>
      <c r="AW4238" s="167"/>
      <c r="AX4238" s="167"/>
      <c r="AY4238" s="167"/>
      <c r="AZ4238" s="167"/>
      <c r="BA4238" s="167"/>
      <c r="BB4238" s="167"/>
      <c r="BC4238" s="167"/>
      <c r="BD4238" s="167"/>
    </row>
    <row r="4239" spans="2:86" ht="12" customHeight="1" x14ac:dyDescent="0.15">
      <c r="B4239" s="1058"/>
      <c r="C4239" s="1063"/>
      <c r="D4239" s="1061"/>
      <c r="E4239" s="1061"/>
      <c r="F4239" s="1061"/>
      <c r="G4239" s="1061"/>
      <c r="H4239" s="1061"/>
      <c r="I4239" s="1061"/>
      <c r="J4239" s="1062"/>
      <c r="K4239" s="1016"/>
      <c r="L4239" s="1016"/>
      <c r="M4239" s="1016"/>
      <c r="N4239" s="1016"/>
      <c r="O4239" s="1016"/>
      <c r="P4239" s="1016"/>
      <c r="Q4239" s="1016"/>
      <c r="R4239" s="1016"/>
      <c r="S4239" s="1016"/>
      <c r="T4239" s="1016"/>
      <c r="U4239" s="1075"/>
      <c r="V4239" s="1076"/>
      <c r="W4239" s="1075"/>
      <c r="X4239" s="1076"/>
      <c r="Y4239" s="1042" t="s">
        <v>461</v>
      </c>
      <c r="Z4239" s="1016"/>
      <c r="AA4239" s="1016"/>
      <c r="AB4239" s="1016"/>
      <c r="AC4239" s="1016" t="s">
        <v>462</v>
      </c>
      <c r="AD4239" s="1016"/>
      <c r="AE4239" s="1016"/>
      <c r="AF4239" s="1016"/>
      <c r="AG4239" s="1016" t="s">
        <v>463</v>
      </c>
      <c r="AH4239" s="1016"/>
      <c r="AI4239" s="1016"/>
      <c r="AJ4239" s="1016"/>
      <c r="AK4239" s="1075"/>
      <c r="AL4239" s="1083"/>
      <c r="AM4239" s="1083"/>
      <c r="AN4239" s="1084"/>
      <c r="AO4239" s="1085"/>
      <c r="AP4239" s="3"/>
      <c r="AV4239" s="167"/>
      <c r="AW4239" s="167"/>
      <c r="AX4239" s="167"/>
      <c r="AY4239" s="167"/>
      <c r="AZ4239" s="167"/>
      <c r="BA4239" s="167"/>
      <c r="BB4239" s="167"/>
      <c r="BC4239" s="167"/>
      <c r="BD4239" s="167"/>
    </row>
    <row r="4240" spans="2:86" ht="12" customHeight="1" x14ac:dyDescent="0.15">
      <c r="B4240" s="1058"/>
      <c r="C4240" s="1063"/>
      <c r="D4240" s="1061"/>
      <c r="E4240" s="1061"/>
      <c r="F4240" s="1061"/>
      <c r="G4240" s="1061"/>
      <c r="H4240" s="1061"/>
      <c r="I4240" s="1061"/>
      <c r="J4240" s="1062"/>
      <c r="K4240" s="1016"/>
      <c r="L4240" s="1016"/>
      <c r="M4240" s="1016"/>
      <c r="N4240" s="1016"/>
      <c r="O4240" s="1016"/>
      <c r="P4240" s="1016"/>
      <c r="Q4240" s="1016"/>
      <c r="R4240" s="1016"/>
      <c r="S4240" s="1016"/>
      <c r="T4240" s="1016"/>
      <c r="U4240" s="1077"/>
      <c r="V4240" s="1078"/>
      <c r="W4240" s="1077"/>
      <c r="X4240" s="1078"/>
      <c r="Y4240" s="191" t="s">
        <v>32</v>
      </c>
      <c r="Z4240" s="187" t="s">
        <v>33</v>
      </c>
      <c r="AA4240" s="187" t="s">
        <v>464</v>
      </c>
      <c r="AB4240" s="187" t="s">
        <v>465</v>
      </c>
      <c r="AC4240" s="187" t="s">
        <v>32</v>
      </c>
      <c r="AD4240" s="187" t="s">
        <v>33</v>
      </c>
      <c r="AE4240" s="187" t="s">
        <v>464</v>
      </c>
      <c r="AF4240" s="187" t="s">
        <v>465</v>
      </c>
      <c r="AG4240" s="187" t="s">
        <v>32</v>
      </c>
      <c r="AH4240" s="187" t="s">
        <v>33</v>
      </c>
      <c r="AI4240" s="187" t="s">
        <v>464</v>
      </c>
      <c r="AJ4240" s="187" t="s">
        <v>465</v>
      </c>
      <c r="AK4240" s="1077"/>
      <c r="AL4240" s="1080"/>
      <c r="AM4240" s="1080"/>
      <c r="AN4240" s="1086"/>
      <c r="AO4240" s="1087"/>
      <c r="AP4240" s="3"/>
      <c r="AV4240" s="167"/>
      <c r="AW4240" s="167"/>
      <c r="AX4240" s="167"/>
      <c r="AY4240" s="167"/>
      <c r="AZ4240" s="167"/>
      <c r="BA4240" s="167"/>
      <c r="BB4240" s="167"/>
      <c r="BC4240" s="167"/>
      <c r="BD4240" s="167"/>
    </row>
    <row r="4241" spans="2:56" ht="12" customHeight="1" x14ac:dyDescent="0.15">
      <c r="B4241" s="1058"/>
      <c r="C4241" s="1063"/>
      <c r="D4241" s="1061"/>
      <c r="E4241" s="1061"/>
      <c r="F4241" s="1061"/>
      <c r="G4241" s="1061"/>
      <c r="H4241" s="1061"/>
      <c r="I4241" s="1061"/>
      <c r="J4241" s="1062"/>
      <c r="K4241" s="192">
        <v>1</v>
      </c>
      <c r="L4241" s="1038" t="s">
        <v>534</v>
      </c>
      <c r="M4241" s="1039"/>
      <c r="N4241" s="1038" t="s">
        <v>485</v>
      </c>
      <c r="O4241" s="1039"/>
      <c r="P4241" s="1034" t="s">
        <v>332</v>
      </c>
      <c r="Q4241" s="1036"/>
      <c r="R4241" s="408" t="s">
        <v>338</v>
      </c>
      <c r="S4241" s="408"/>
      <c r="T4241" s="408"/>
      <c r="U4241" s="1034" t="s">
        <v>54</v>
      </c>
      <c r="V4241" s="1036"/>
      <c r="W4241" s="1034" t="s">
        <v>551</v>
      </c>
      <c r="X4241" s="1035"/>
      <c r="Y4241" s="286"/>
      <c r="Z4241" s="286"/>
      <c r="AA4241" s="286"/>
      <c r="AB4241" s="286"/>
      <c r="AC4241" s="223"/>
      <c r="AD4241" s="223"/>
      <c r="AE4241" s="223"/>
      <c r="AF4241" s="223"/>
      <c r="AG4241" s="223"/>
      <c r="AH4241" s="223"/>
      <c r="AI4241" s="223"/>
      <c r="AJ4241" s="223"/>
      <c r="AK4241" s="1088" t="s">
        <v>1683</v>
      </c>
      <c r="AL4241" s="1089"/>
      <c r="AM4241" s="1089"/>
      <c r="AN4241" s="1090"/>
      <c r="AO4241" s="1091"/>
      <c r="AP4241" s="3"/>
      <c r="AQ4241" s="222">
        <f>IF(P4241="材質劣化",2,IF(P4241="漏水",3,1))</f>
        <v>2</v>
      </c>
      <c r="AV4241" s="167"/>
      <c r="AW4241" s="167"/>
      <c r="AX4241" s="167"/>
      <c r="AY4241" s="167"/>
      <c r="AZ4241" s="167"/>
      <c r="BA4241" s="167"/>
      <c r="BB4241" s="167"/>
      <c r="BC4241" s="167"/>
      <c r="BD4241" s="167"/>
    </row>
    <row r="4242" spans="2:56" ht="12" customHeight="1" x14ac:dyDescent="0.15">
      <c r="B4242" s="1058"/>
      <c r="C4242" s="1063"/>
      <c r="D4242" s="1061"/>
      <c r="E4242" s="1061"/>
      <c r="F4242" s="1061"/>
      <c r="G4242" s="1061"/>
      <c r="H4242" s="1061"/>
      <c r="I4242" s="1061"/>
      <c r="J4242" s="1062"/>
      <c r="K4242" s="192">
        <v>2</v>
      </c>
      <c r="L4242" s="1038" t="s">
        <v>331</v>
      </c>
      <c r="M4242" s="1039"/>
      <c r="N4242" s="1038" t="s">
        <v>354</v>
      </c>
      <c r="O4242" s="1039"/>
      <c r="P4242" s="1034" t="s">
        <v>332</v>
      </c>
      <c r="Q4242" s="1036"/>
      <c r="R4242" s="408" t="s">
        <v>532</v>
      </c>
      <c r="S4242" s="408"/>
      <c r="T4242" s="408"/>
      <c r="U4242" s="1034" t="s">
        <v>554</v>
      </c>
      <c r="V4242" s="1036"/>
      <c r="W4242" s="1034" t="s">
        <v>551</v>
      </c>
      <c r="X4242" s="1035"/>
      <c r="Y4242" s="286"/>
      <c r="Z4242" s="286"/>
      <c r="AA4242" s="286"/>
      <c r="AB4242" s="286"/>
      <c r="AC4242" s="223"/>
      <c r="AD4242" s="223"/>
      <c r="AE4242" s="223"/>
      <c r="AF4242" s="223"/>
      <c r="AG4242" s="223"/>
      <c r="AH4242" s="223"/>
      <c r="AI4242" s="223"/>
      <c r="AJ4242" s="223"/>
      <c r="AK4242" s="1052"/>
      <c r="AL4242" s="1053"/>
      <c r="AM4242" s="1053"/>
      <c r="AN4242" s="1054"/>
      <c r="AO4242" s="1055"/>
      <c r="AP4242" s="3"/>
      <c r="AQ4242" s="222">
        <f t="shared" ref="AQ4242:AQ4260" si="1971">IF(P4242="材質劣化",2,IF(P4242="漏水",3,1))</f>
        <v>2</v>
      </c>
      <c r="AV4242" s="167"/>
      <c r="AW4242" s="167"/>
      <c r="AX4242" s="167"/>
      <c r="AY4242" s="167"/>
      <c r="AZ4242" s="167"/>
      <c r="BA4242" s="167"/>
      <c r="BB4242" s="167"/>
      <c r="BC4242" s="167"/>
      <c r="BD4242" s="167"/>
    </row>
    <row r="4243" spans="2:56" ht="12" customHeight="1" x14ac:dyDescent="0.15">
      <c r="B4243" s="1058"/>
      <c r="C4243" s="1063"/>
      <c r="D4243" s="1061"/>
      <c r="E4243" s="1061"/>
      <c r="F4243" s="1061"/>
      <c r="G4243" s="1061"/>
      <c r="H4243" s="1061"/>
      <c r="I4243" s="1061"/>
      <c r="J4243" s="1062"/>
      <c r="K4243" s="192"/>
      <c r="L4243" s="1038"/>
      <c r="M4243" s="1039"/>
      <c r="N4243" s="1038"/>
      <c r="O4243" s="1039"/>
      <c r="P4243" s="1034"/>
      <c r="Q4243" s="1036"/>
      <c r="R4243" s="408"/>
      <c r="S4243" s="408"/>
      <c r="T4243" s="408"/>
      <c r="U4243" s="1034"/>
      <c r="V4243" s="1036"/>
      <c r="W4243" s="1034"/>
      <c r="X4243" s="1035"/>
      <c r="Y4243" s="286"/>
      <c r="Z4243" s="286"/>
      <c r="AA4243" s="286"/>
      <c r="AB4243" s="286"/>
      <c r="AC4243" s="223"/>
      <c r="AD4243" s="223"/>
      <c r="AE4243" s="223"/>
      <c r="AF4243" s="223"/>
      <c r="AG4243" s="223"/>
      <c r="AH4243" s="223"/>
      <c r="AI4243" s="223"/>
      <c r="AJ4243" s="223"/>
      <c r="AK4243" s="1052"/>
      <c r="AL4243" s="1053"/>
      <c r="AM4243" s="1053"/>
      <c r="AN4243" s="1054"/>
      <c r="AO4243" s="1055"/>
      <c r="AP4243" s="3"/>
      <c r="AQ4243" s="222">
        <f t="shared" si="1971"/>
        <v>1</v>
      </c>
      <c r="AV4243" s="167"/>
      <c r="AW4243" s="167"/>
      <c r="AX4243" s="167"/>
      <c r="AY4243" s="167"/>
      <c r="AZ4243" s="167"/>
      <c r="BA4243" s="167"/>
      <c r="BB4243" s="167"/>
      <c r="BC4243" s="167"/>
      <c r="BD4243" s="167"/>
    </row>
    <row r="4244" spans="2:56" ht="12" customHeight="1" x14ac:dyDescent="0.15">
      <c r="B4244" s="1058"/>
      <c r="C4244" s="1063"/>
      <c r="D4244" s="1061"/>
      <c r="E4244" s="1061"/>
      <c r="F4244" s="1061"/>
      <c r="G4244" s="1061"/>
      <c r="H4244" s="1061"/>
      <c r="I4244" s="1061"/>
      <c r="J4244" s="1062"/>
      <c r="K4244" s="192"/>
      <c r="L4244" s="1038"/>
      <c r="M4244" s="1039"/>
      <c r="N4244" s="1038"/>
      <c r="O4244" s="1039"/>
      <c r="P4244" s="1034"/>
      <c r="Q4244" s="1036"/>
      <c r="R4244" s="408"/>
      <c r="S4244" s="408"/>
      <c r="T4244" s="408"/>
      <c r="U4244" s="1034"/>
      <c r="V4244" s="1036"/>
      <c r="W4244" s="1034"/>
      <c r="X4244" s="1035"/>
      <c r="Y4244" s="286"/>
      <c r="Z4244" s="286"/>
      <c r="AA4244" s="286"/>
      <c r="AB4244" s="286"/>
      <c r="AC4244" s="223"/>
      <c r="AD4244" s="223"/>
      <c r="AE4244" s="223"/>
      <c r="AF4244" s="223"/>
      <c r="AG4244" s="223"/>
      <c r="AH4244" s="223"/>
      <c r="AI4244" s="223"/>
      <c r="AJ4244" s="223"/>
      <c r="AK4244" s="1052"/>
      <c r="AL4244" s="1053"/>
      <c r="AM4244" s="1053"/>
      <c r="AN4244" s="1054"/>
      <c r="AO4244" s="1055"/>
      <c r="AP4244" s="3"/>
      <c r="AQ4244" s="222">
        <f t="shared" si="1971"/>
        <v>1</v>
      </c>
      <c r="AV4244" s="167"/>
      <c r="AW4244" s="167"/>
      <c r="AX4244" s="167"/>
      <c r="AY4244" s="167"/>
      <c r="AZ4244" s="167"/>
      <c r="BA4244" s="167"/>
      <c r="BB4244" s="167"/>
      <c r="BC4244" s="167"/>
      <c r="BD4244" s="167"/>
    </row>
    <row r="4245" spans="2:56" ht="12" customHeight="1" x14ac:dyDescent="0.15">
      <c r="B4245" s="1058"/>
      <c r="C4245" s="1063"/>
      <c r="D4245" s="1061"/>
      <c r="E4245" s="1061"/>
      <c r="F4245" s="1061"/>
      <c r="G4245" s="1061"/>
      <c r="H4245" s="1061"/>
      <c r="I4245" s="1061"/>
      <c r="J4245" s="1062"/>
      <c r="K4245" s="192"/>
      <c r="L4245" s="1038"/>
      <c r="M4245" s="1039"/>
      <c r="N4245" s="1038"/>
      <c r="O4245" s="1039"/>
      <c r="P4245" s="1034"/>
      <c r="Q4245" s="1036"/>
      <c r="R4245" s="408"/>
      <c r="S4245" s="408"/>
      <c r="T4245" s="408"/>
      <c r="U4245" s="1034"/>
      <c r="V4245" s="1036"/>
      <c r="W4245" s="1034"/>
      <c r="X4245" s="1035"/>
      <c r="Y4245" s="286"/>
      <c r="Z4245" s="286"/>
      <c r="AA4245" s="286"/>
      <c r="AB4245" s="286"/>
      <c r="AC4245" s="223"/>
      <c r="AD4245" s="223"/>
      <c r="AE4245" s="223"/>
      <c r="AF4245" s="223"/>
      <c r="AG4245" s="223"/>
      <c r="AH4245" s="223"/>
      <c r="AI4245" s="223"/>
      <c r="AJ4245" s="223"/>
      <c r="AK4245" s="1052"/>
      <c r="AL4245" s="1053"/>
      <c r="AM4245" s="1053"/>
      <c r="AN4245" s="1054"/>
      <c r="AO4245" s="1055"/>
      <c r="AP4245" s="3"/>
      <c r="AQ4245" s="222">
        <f t="shared" si="1971"/>
        <v>1</v>
      </c>
      <c r="AV4245" s="167"/>
      <c r="AW4245" s="167"/>
      <c r="AX4245" s="167"/>
      <c r="AY4245" s="167"/>
      <c r="AZ4245" s="167"/>
      <c r="BA4245" s="167"/>
      <c r="BB4245" s="167"/>
      <c r="BC4245" s="167"/>
      <c r="BD4245" s="167"/>
    </row>
    <row r="4246" spans="2:56" ht="12" customHeight="1" x14ac:dyDescent="0.15">
      <c r="B4246" s="1058"/>
      <c r="C4246" s="1063"/>
      <c r="D4246" s="1061"/>
      <c r="E4246" s="1061"/>
      <c r="F4246" s="1061"/>
      <c r="G4246" s="1061"/>
      <c r="H4246" s="1061"/>
      <c r="I4246" s="1061"/>
      <c r="J4246" s="1062"/>
      <c r="K4246" s="192"/>
      <c r="L4246" s="1038"/>
      <c r="M4246" s="1039"/>
      <c r="N4246" s="1038"/>
      <c r="O4246" s="1039"/>
      <c r="P4246" s="1034"/>
      <c r="Q4246" s="1036"/>
      <c r="R4246" s="408"/>
      <c r="S4246" s="408"/>
      <c r="T4246" s="408"/>
      <c r="U4246" s="1034"/>
      <c r="V4246" s="1036"/>
      <c r="W4246" s="1034"/>
      <c r="X4246" s="1035"/>
      <c r="Y4246" s="286"/>
      <c r="Z4246" s="286"/>
      <c r="AA4246" s="286"/>
      <c r="AB4246" s="286"/>
      <c r="AC4246" s="223"/>
      <c r="AD4246" s="223"/>
      <c r="AE4246" s="223"/>
      <c r="AF4246" s="223"/>
      <c r="AG4246" s="223"/>
      <c r="AH4246" s="223"/>
      <c r="AI4246" s="223"/>
      <c r="AJ4246" s="223"/>
      <c r="AK4246" s="1052"/>
      <c r="AL4246" s="1053"/>
      <c r="AM4246" s="1053"/>
      <c r="AN4246" s="1054"/>
      <c r="AO4246" s="1055"/>
      <c r="AP4246" s="3"/>
      <c r="AQ4246" s="222">
        <f t="shared" si="1971"/>
        <v>1</v>
      </c>
      <c r="AV4246" s="167"/>
      <c r="AW4246" s="167"/>
      <c r="AX4246" s="167"/>
      <c r="AY4246" s="167"/>
      <c r="AZ4246" s="167"/>
      <c r="BA4246" s="167"/>
      <c r="BB4246" s="167"/>
      <c r="BC4246" s="167"/>
      <c r="BD4246" s="167"/>
    </row>
    <row r="4247" spans="2:56" s="162" customFormat="1" ht="12" customHeight="1" x14ac:dyDescent="0.15">
      <c r="B4247" s="1058"/>
      <c r="C4247" s="1063"/>
      <c r="D4247" s="1061"/>
      <c r="E4247" s="1061"/>
      <c r="F4247" s="1061"/>
      <c r="G4247" s="1061"/>
      <c r="H4247" s="1061"/>
      <c r="I4247" s="1061"/>
      <c r="J4247" s="1062"/>
      <c r="K4247" s="192"/>
      <c r="L4247" s="1038"/>
      <c r="M4247" s="1039"/>
      <c r="N4247" s="1038"/>
      <c r="O4247" s="1039"/>
      <c r="P4247" s="1034"/>
      <c r="Q4247" s="1036"/>
      <c r="R4247" s="408"/>
      <c r="S4247" s="408"/>
      <c r="T4247" s="408"/>
      <c r="U4247" s="1034"/>
      <c r="V4247" s="1036"/>
      <c r="W4247" s="1034"/>
      <c r="X4247" s="1035"/>
      <c r="Y4247" s="286"/>
      <c r="Z4247" s="286"/>
      <c r="AA4247" s="286"/>
      <c r="AB4247" s="286"/>
      <c r="AC4247" s="223"/>
      <c r="AD4247" s="223"/>
      <c r="AE4247" s="223"/>
      <c r="AF4247" s="223"/>
      <c r="AG4247" s="223"/>
      <c r="AH4247" s="223"/>
      <c r="AI4247" s="223"/>
      <c r="AJ4247" s="223"/>
      <c r="AK4247" s="1034"/>
      <c r="AL4247" s="1035"/>
      <c r="AM4247" s="1035"/>
      <c r="AN4247" s="788"/>
      <c r="AO4247" s="789"/>
      <c r="AP4247" s="3"/>
      <c r="AQ4247" s="222">
        <f t="shared" si="1971"/>
        <v>1</v>
      </c>
    </row>
    <row r="4248" spans="2:56" s="162" customFormat="1" ht="12" customHeight="1" x14ac:dyDescent="0.15">
      <c r="B4248" s="1058"/>
      <c r="C4248" s="1063"/>
      <c r="D4248" s="1061"/>
      <c r="E4248" s="1061"/>
      <c r="F4248" s="1061"/>
      <c r="G4248" s="1061"/>
      <c r="H4248" s="1061"/>
      <c r="I4248" s="1061"/>
      <c r="J4248" s="1062"/>
      <c r="K4248" s="192"/>
      <c r="L4248" s="1038"/>
      <c r="M4248" s="1039"/>
      <c r="N4248" s="1038"/>
      <c r="O4248" s="1039"/>
      <c r="P4248" s="1034"/>
      <c r="Q4248" s="1036"/>
      <c r="R4248" s="408"/>
      <c r="S4248" s="408"/>
      <c r="T4248" s="408"/>
      <c r="U4248" s="1034"/>
      <c r="V4248" s="1036"/>
      <c r="W4248" s="1034"/>
      <c r="X4248" s="1035"/>
      <c r="Y4248" s="286"/>
      <c r="Z4248" s="286"/>
      <c r="AA4248" s="286"/>
      <c r="AB4248" s="286"/>
      <c r="AC4248" s="223"/>
      <c r="AD4248" s="223"/>
      <c r="AE4248" s="223"/>
      <c r="AF4248" s="223"/>
      <c r="AG4248" s="223"/>
      <c r="AH4248" s="223"/>
      <c r="AI4248" s="223"/>
      <c r="AJ4248" s="223"/>
      <c r="AK4248" s="1034"/>
      <c r="AL4248" s="1035"/>
      <c r="AM4248" s="1035"/>
      <c r="AN4248" s="788"/>
      <c r="AO4248" s="789"/>
      <c r="AP4248" s="3"/>
      <c r="AQ4248" s="222">
        <f t="shared" si="1971"/>
        <v>1</v>
      </c>
    </row>
    <row r="4249" spans="2:56" s="162" customFormat="1" ht="12" customHeight="1" x14ac:dyDescent="0.15">
      <c r="B4249" s="1058"/>
      <c r="C4249" s="1063"/>
      <c r="D4249" s="1061"/>
      <c r="E4249" s="1061"/>
      <c r="F4249" s="1061"/>
      <c r="G4249" s="1061"/>
      <c r="H4249" s="1061"/>
      <c r="I4249" s="1061"/>
      <c r="J4249" s="1062"/>
      <c r="K4249" s="192"/>
      <c r="L4249" s="1038"/>
      <c r="M4249" s="1039"/>
      <c r="N4249" s="1038"/>
      <c r="O4249" s="1039"/>
      <c r="P4249" s="1034"/>
      <c r="Q4249" s="1036"/>
      <c r="R4249" s="408"/>
      <c r="S4249" s="408"/>
      <c r="T4249" s="408"/>
      <c r="U4249" s="1034"/>
      <c r="V4249" s="1036"/>
      <c r="W4249" s="1034"/>
      <c r="X4249" s="1035"/>
      <c r="Y4249" s="286"/>
      <c r="Z4249" s="286"/>
      <c r="AA4249" s="286"/>
      <c r="AB4249" s="286"/>
      <c r="AC4249" s="223"/>
      <c r="AD4249" s="223"/>
      <c r="AE4249" s="223"/>
      <c r="AF4249" s="223"/>
      <c r="AG4249" s="223"/>
      <c r="AH4249" s="223"/>
      <c r="AI4249" s="223"/>
      <c r="AJ4249" s="223"/>
      <c r="AK4249" s="1034"/>
      <c r="AL4249" s="1035"/>
      <c r="AM4249" s="1035"/>
      <c r="AN4249" s="788"/>
      <c r="AO4249" s="789"/>
      <c r="AP4249" s="3"/>
      <c r="AQ4249" s="222">
        <f t="shared" si="1971"/>
        <v>1</v>
      </c>
    </row>
    <row r="4250" spans="2:56" s="162" customFormat="1" ht="12" customHeight="1" x14ac:dyDescent="0.15">
      <c r="B4250" s="1058"/>
      <c r="C4250" s="1063"/>
      <c r="D4250" s="1061"/>
      <c r="E4250" s="1061"/>
      <c r="F4250" s="1061"/>
      <c r="G4250" s="1061"/>
      <c r="H4250" s="1061"/>
      <c r="I4250" s="1061"/>
      <c r="J4250" s="1062"/>
      <c r="K4250" s="192"/>
      <c r="L4250" s="1038"/>
      <c r="M4250" s="1039"/>
      <c r="N4250" s="1038"/>
      <c r="O4250" s="1039"/>
      <c r="P4250" s="1034"/>
      <c r="Q4250" s="1036"/>
      <c r="R4250" s="408"/>
      <c r="S4250" s="408"/>
      <c r="T4250" s="408"/>
      <c r="U4250" s="1034"/>
      <c r="V4250" s="1036"/>
      <c r="W4250" s="1034"/>
      <c r="X4250" s="1035"/>
      <c r="Y4250" s="286"/>
      <c r="Z4250" s="286"/>
      <c r="AA4250" s="286"/>
      <c r="AB4250" s="286"/>
      <c r="AC4250" s="223"/>
      <c r="AD4250" s="223"/>
      <c r="AE4250" s="223"/>
      <c r="AF4250" s="223"/>
      <c r="AG4250" s="223"/>
      <c r="AH4250" s="223"/>
      <c r="AI4250" s="223"/>
      <c r="AJ4250" s="223"/>
      <c r="AK4250" s="1034"/>
      <c r="AL4250" s="1035"/>
      <c r="AM4250" s="1035"/>
      <c r="AN4250" s="788"/>
      <c r="AO4250" s="789"/>
      <c r="AP4250" s="3"/>
      <c r="AQ4250" s="222">
        <f t="shared" si="1971"/>
        <v>1</v>
      </c>
    </row>
    <row r="4251" spans="2:56" s="162" customFormat="1" ht="12" customHeight="1" x14ac:dyDescent="0.15">
      <c r="B4251" s="1058"/>
      <c r="C4251" s="1063"/>
      <c r="D4251" s="1061"/>
      <c r="E4251" s="1061"/>
      <c r="F4251" s="1061"/>
      <c r="G4251" s="1061"/>
      <c r="H4251" s="1061"/>
      <c r="I4251" s="1061"/>
      <c r="J4251" s="1062"/>
      <c r="K4251" s="192"/>
      <c r="L4251" s="1038"/>
      <c r="M4251" s="1039"/>
      <c r="N4251" s="1038"/>
      <c r="O4251" s="1039"/>
      <c r="P4251" s="1034"/>
      <c r="Q4251" s="1036"/>
      <c r="R4251" s="408"/>
      <c r="S4251" s="408"/>
      <c r="T4251" s="408"/>
      <c r="U4251" s="1034"/>
      <c r="V4251" s="1036"/>
      <c r="W4251" s="1034"/>
      <c r="X4251" s="1035"/>
      <c r="Y4251" s="286"/>
      <c r="Z4251" s="286"/>
      <c r="AA4251" s="286"/>
      <c r="AB4251" s="286"/>
      <c r="AC4251" s="223"/>
      <c r="AD4251" s="223"/>
      <c r="AE4251" s="223"/>
      <c r="AF4251" s="223"/>
      <c r="AG4251" s="223"/>
      <c r="AH4251" s="223"/>
      <c r="AI4251" s="223"/>
      <c r="AJ4251" s="223"/>
      <c r="AK4251" s="1034"/>
      <c r="AL4251" s="1035"/>
      <c r="AM4251" s="1035"/>
      <c r="AN4251" s="788"/>
      <c r="AO4251" s="789"/>
      <c r="AP4251" s="3"/>
      <c r="AQ4251" s="222">
        <f t="shared" si="1971"/>
        <v>1</v>
      </c>
    </row>
    <row r="4252" spans="2:56" s="162" customFormat="1" ht="12" customHeight="1" x14ac:dyDescent="0.15">
      <c r="B4252" s="1058"/>
      <c r="C4252" s="1063"/>
      <c r="D4252" s="1061"/>
      <c r="E4252" s="1061"/>
      <c r="F4252" s="1061"/>
      <c r="G4252" s="1061"/>
      <c r="H4252" s="1061"/>
      <c r="I4252" s="1061"/>
      <c r="J4252" s="1062"/>
      <c r="K4252" s="192"/>
      <c r="L4252" s="1038"/>
      <c r="M4252" s="1039"/>
      <c r="N4252" s="1038"/>
      <c r="O4252" s="1039"/>
      <c r="P4252" s="1034"/>
      <c r="Q4252" s="1036"/>
      <c r="R4252" s="408"/>
      <c r="S4252" s="408"/>
      <c r="T4252" s="408"/>
      <c r="U4252" s="1034"/>
      <c r="V4252" s="1036"/>
      <c r="W4252" s="1034"/>
      <c r="X4252" s="1035"/>
      <c r="Y4252" s="286"/>
      <c r="Z4252" s="286"/>
      <c r="AA4252" s="286"/>
      <c r="AB4252" s="286"/>
      <c r="AC4252" s="223"/>
      <c r="AD4252" s="223"/>
      <c r="AE4252" s="223"/>
      <c r="AF4252" s="223"/>
      <c r="AG4252" s="223"/>
      <c r="AH4252" s="223"/>
      <c r="AI4252" s="223"/>
      <c r="AJ4252" s="223"/>
      <c r="AK4252" s="1034"/>
      <c r="AL4252" s="1035"/>
      <c r="AM4252" s="1035"/>
      <c r="AN4252" s="788"/>
      <c r="AO4252" s="789"/>
      <c r="AP4252" s="3"/>
      <c r="AQ4252" s="222">
        <f t="shared" si="1971"/>
        <v>1</v>
      </c>
    </row>
    <row r="4253" spans="2:56" s="162" customFormat="1" ht="12" customHeight="1" x14ac:dyDescent="0.15">
      <c r="B4253" s="1058"/>
      <c r="C4253" s="1063"/>
      <c r="D4253" s="1061"/>
      <c r="E4253" s="1061"/>
      <c r="F4253" s="1061"/>
      <c r="G4253" s="1061"/>
      <c r="H4253" s="1061"/>
      <c r="I4253" s="1061"/>
      <c r="J4253" s="1062"/>
      <c r="K4253" s="192"/>
      <c r="L4253" s="1038"/>
      <c r="M4253" s="1039"/>
      <c r="N4253" s="1038"/>
      <c r="O4253" s="1039"/>
      <c r="P4253" s="1034"/>
      <c r="Q4253" s="1036"/>
      <c r="R4253" s="408"/>
      <c r="S4253" s="408"/>
      <c r="T4253" s="408"/>
      <c r="U4253" s="1034"/>
      <c r="V4253" s="1036"/>
      <c r="W4253" s="1034"/>
      <c r="X4253" s="1035"/>
      <c r="Y4253" s="286"/>
      <c r="Z4253" s="286"/>
      <c r="AA4253" s="286"/>
      <c r="AB4253" s="286"/>
      <c r="AC4253" s="223"/>
      <c r="AD4253" s="223"/>
      <c r="AE4253" s="223"/>
      <c r="AF4253" s="223"/>
      <c r="AG4253" s="223"/>
      <c r="AH4253" s="223"/>
      <c r="AI4253" s="223"/>
      <c r="AJ4253" s="223"/>
      <c r="AK4253" s="1034"/>
      <c r="AL4253" s="1035"/>
      <c r="AM4253" s="1035"/>
      <c r="AN4253" s="788"/>
      <c r="AO4253" s="789"/>
      <c r="AP4253" s="3"/>
      <c r="AQ4253" s="222">
        <f t="shared" si="1971"/>
        <v>1</v>
      </c>
    </row>
    <row r="4254" spans="2:56" s="162" customFormat="1" ht="12" customHeight="1" x14ac:dyDescent="0.15">
      <c r="B4254" s="1058"/>
      <c r="C4254" s="1063"/>
      <c r="D4254" s="1061"/>
      <c r="E4254" s="1061"/>
      <c r="F4254" s="1061"/>
      <c r="G4254" s="1061"/>
      <c r="H4254" s="1061"/>
      <c r="I4254" s="1061"/>
      <c r="J4254" s="1062"/>
      <c r="K4254" s="192"/>
      <c r="L4254" s="1038"/>
      <c r="M4254" s="1039"/>
      <c r="N4254" s="1038"/>
      <c r="O4254" s="1039"/>
      <c r="P4254" s="1034"/>
      <c r="Q4254" s="1036"/>
      <c r="R4254" s="408"/>
      <c r="S4254" s="408"/>
      <c r="T4254" s="408"/>
      <c r="U4254" s="1034"/>
      <c r="V4254" s="1036"/>
      <c r="W4254" s="1034"/>
      <c r="X4254" s="1035"/>
      <c r="Y4254" s="286"/>
      <c r="Z4254" s="286"/>
      <c r="AA4254" s="286"/>
      <c r="AB4254" s="286"/>
      <c r="AC4254" s="223"/>
      <c r="AD4254" s="223"/>
      <c r="AE4254" s="223"/>
      <c r="AF4254" s="223"/>
      <c r="AG4254" s="223"/>
      <c r="AH4254" s="223"/>
      <c r="AI4254" s="223"/>
      <c r="AJ4254" s="223"/>
      <c r="AK4254" s="1034"/>
      <c r="AL4254" s="1035"/>
      <c r="AM4254" s="1035"/>
      <c r="AN4254" s="788"/>
      <c r="AO4254" s="789"/>
      <c r="AP4254" s="3"/>
      <c r="AQ4254" s="222">
        <f t="shared" si="1971"/>
        <v>1</v>
      </c>
    </row>
    <row r="4255" spans="2:56" s="162" customFormat="1" ht="12" customHeight="1" x14ac:dyDescent="0.15">
      <c r="B4255" s="1058"/>
      <c r="C4255" s="1063"/>
      <c r="D4255" s="1061"/>
      <c r="E4255" s="1061"/>
      <c r="F4255" s="1061"/>
      <c r="G4255" s="1061"/>
      <c r="H4255" s="1061"/>
      <c r="I4255" s="1061"/>
      <c r="J4255" s="1062"/>
      <c r="K4255" s="192"/>
      <c r="L4255" s="1038"/>
      <c r="M4255" s="1039"/>
      <c r="N4255" s="1038"/>
      <c r="O4255" s="1039"/>
      <c r="P4255" s="1034"/>
      <c r="Q4255" s="1036"/>
      <c r="R4255" s="408"/>
      <c r="S4255" s="408"/>
      <c r="T4255" s="408"/>
      <c r="U4255" s="1034"/>
      <c r="V4255" s="1036"/>
      <c r="W4255" s="1034"/>
      <c r="X4255" s="1035"/>
      <c r="Y4255" s="286"/>
      <c r="Z4255" s="286"/>
      <c r="AA4255" s="286"/>
      <c r="AB4255" s="286"/>
      <c r="AC4255" s="223"/>
      <c r="AD4255" s="223"/>
      <c r="AE4255" s="223"/>
      <c r="AF4255" s="223"/>
      <c r="AG4255" s="223"/>
      <c r="AH4255" s="223"/>
      <c r="AI4255" s="223"/>
      <c r="AJ4255" s="223"/>
      <c r="AK4255" s="1034"/>
      <c r="AL4255" s="1035"/>
      <c r="AM4255" s="1035"/>
      <c r="AN4255" s="788"/>
      <c r="AO4255" s="789"/>
      <c r="AP4255" s="3"/>
      <c r="AQ4255" s="222">
        <f t="shared" si="1971"/>
        <v>1</v>
      </c>
    </row>
    <row r="4256" spans="2:56" s="162" customFormat="1" ht="12" customHeight="1" x14ac:dyDescent="0.15">
      <c r="B4256" s="1058"/>
      <c r="C4256" s="1063"/>
      <c r="D4256" s="1061"/>
      <c r="E4256" s="1061"/>
      <c r="F4256" s="1061"/>
      <c r="G4256" s="1061"/>
      <c r="H4256" s="1061"/>
      <c r="I4256" s="1061"/>
      <c r="J4256" s="1062"/>
      <c r="K4256" s="192"/>
      <c r="L4256" s="1038"/>
      <c r="M4256" s="1039"/>
      <c r="N4256" s="1038"/>
      <c r="O4256" s="1039"/>
      <c r="P4256" s="1034"/>
      <c r="Q4256" s="1036"/>
      <c r="R4256" s="408"/>
      <c r="S4256" s="408"/>
      <c r="T4256" s="408"/>
      <c r="U4256" s="1034"/>
      <c r="V4256" s="1036"/>
      <c r="W4256" s="1034"/>
      <c r="X4256" s="1035"/>
      <c r="Y4256" s="286"/>
      <c r="Z4256" s="286"/>
      <c r="AA4256" s="286"/>
      <c r="AB4256" s="286"/>
      <c r="AC4256" s="223"/>
      <c r="AD4256" s="223"/>
      <c r="AE4256" s="223"/>
      <c r="AF4256" s="223"/>
      <c r="AG4256" s="223"/>
      <c r="AH4256" s="223"/>
      <c r="AI4256" s="223"/>
      <c r="AJ4256" s="223"/>
      <c r="AK4256" s="1034"/>
      <c r="AL4256" s="1035"/>
      <c r="AM4256" s="1035"/>
      <c r="AN4256" s="788"/>
      <c r="AO4256" s="789"/>
      <c r="AP4256" s="3"/>
      <c r="AQ4256" s="222">
        <f t="shared" si="1971"/>
        <v>1</v>
      </c>
    </row>
    <row r="4257" spans="2:46" s="162" customFormat="1" ht="12" customHeight="1" x14ac:dyDescent="0.15">
      <c r="B4257" s="1058"/>
      <c r="C4257" s="1063"/>
      <c r="D4257" s="1061"/>
      <c r="E4257" s="1061"/>
      <c r="F4257" s="1061"/>
      <c r="G4257" s="1061"/>
      <c r="H4257" s="1061"/>
      <c r="I4257" s="1061"/>
      <c r="J4257" s="1062"/>
      <c r="K4257" s="192"/>
      <c r="L4257" s="1038"/>
      <c r="M4257" s="1039"/>
      <c r="N4257" s="1038"/>
      <c r="O4257" s="1039"/>
      <c r="P4257" s="1034"/>
      <c r="Q4257" s="1036"/>
      <c r="R4257" s="408"/>
      <c r="S4257" s="408"/>
      <c r="T4257" s="408"/>
      <c r="U4257" s="1034"/>
      <c r="V4257" s="1036"/>
      <c r="W4257" s="1034"/>
      <c r="X4257" s="1035"/>
      <c r="Y4257" s="286"/>
      <c r="Z4257" s="286"/>
      <c r="AA4257" s="286"/>
      <c r="AB4257" s="286"/>
      <c r="AC4257" s="223"/>
      <c r="AD4257" s="223"/>
      <c r="AE4257" s="223"/>
      <c r="AF4257" s="223"/>
      <c r="AG4257" s="223"/>
      <c r="AH4257" s="223"/>
      <c r="AI4257" s="223"/>
      <c r="AJ4257" s="223"/>
      <c r="AK4257" s="1034"/>
      <c r="AL4257" s="1035"/>
      <c r="AM4257" s="1035"/>
      <c r="AN4257" s="788"/>
      <c r="AO4257" s="789"/>
      <c r="AP4257" s="3"/>
      <c r="AQ4257" s="222">
        <f t="shared" si="1971"/>
        <v>1</v>
      </c>
    </row>
    <row r="4258" spans="2:46" s="162" customFormat="1" ht="12" customHeight="1" x14ac:dyDescent="0.15">
      <c r="B4258" s="1058"/>
      <c r="C4258" s="1063"/>
      <c r="D4258" s="1061"/>
      <c r="E4258" s="1061"/>
      <c r="F4258" s="1061"/>
      <c r="G4258" s="1061"/>
      <c r="H4258" s="1061"/>
      <c r="I4258" s="1061"/>
      <c r="J4258" s="1062"/>
      <c r="K4258" s="192"/>
      <c r="L4258" s="1038"/>
      <c r="M4258" s="1039"/>
      <c r="N4258" s="1038"/>
      <c r="O4258" s="1039"/>
      <c r="P4258" s="1034"/>
      <c r="Q4258" s="1036"/>
      <c r="R4258" s="408"/>
      <c r="S4258" s="408"/>
      <c r="T4258" s="408"/>
      <c r="U4258" s="1034"/>
      <c r="V4258" s="1036"/>
      <c r="W4258" s="1034"/>
      <c r="X4258" s="1035"/>
      <c r="Y4258" s="286"/>
      <c r="Z4258" s="286"/>
      <c r="AA4258" s="286"/>
      <c r="AB4258" s="286"/>
      <c r="AC4258" s="223"/>
      <c r="AD4258" s="223"/>
      <c r="AE4258" s="223"/>
      <c r="AF4258" s="223"/>
      <c r="AG4258" s="223"/>
      <c r="AH4258" s="223"/>
      <c r="AI4258" s="223"/>
      <c r="AJ4258" s="223"/>
      <c r="AK4258" s="1034"/>
      <c r="AL4258" s="1035"/>
      <c r="AM4258" s="1035"/>
      <c r="AN4258" s="788"/>
      <c r="AO4258" s="789"/>
      <c r="AP4258" s="3"/>
      <c r="AQ4258" s="222">
        <f t="shared" si="1971"/>
        <v>1</v>
      </c>
    </row>
    <row r="4259" spans="2:46" s="162" customFormat="1" ht="12" customHeight="1" x14ac:dyDescent="0.15">
      <c r="B4259" s="1058"/>
      <c r="C4259" s="1063"/>
      <c r="D4259" s="1061"/>
      <c r="E4259" s="1061"/>
      <c r="F4259" s="1061"/>
      <c r="G4259" s="1061"/>
      <c r="H4259" s="1061"/>
      <c r="I4259" s="1061"/>
      <c r="J4259" s="1062"/>
      <c r="K4259" s="192"/>
      <c r="L4259" s="1038"/>
      <c r="M4259" s="1039"/>
      <c r="N4259" s="1038"/>
      <c r="O4259" s="1039"/>
      <c r="P4259" s="1034"/>
      <c r="Q4259" s="1036"/>
      <c r="R4259" s="408"/>
      <c r="S4259" s="408"/>
      <c r="T4259" s="408"/>
      <c r="U4259" s="1034"/>
      <c r="V4259" s="1036"/>
      <c r="W4259" s="1034"/>
      <c r="X4259" s="1035"/>
      <c r="Y4259" s="286"/>
      <c r="Z4259" s="286"/>
      <c r="AA4259" s="286"/>
      <c r="AB4259" s="286"/>
      <c r="AC4259" s="223"/>
      <c r="AD4259" s="223"/>
      <c r="AE4259" s="223"/>
      <c r="AF4259" s="223"/>
      <c r="AG4259" s="223"/>
      <c r="AH4259" s="223"/>
      <c r="AI4259" s="223"/>
      <c r="AJ4259" s="223"/>
      <c r="AK4259" s="1034"/>
      <c r="AL4259" s="1035"/>
      <c r="AM4259" s="1035"/>
      <c r="AN4259" s="788"/>
      <c r="AO4259" s="789"/>
      <c r="AP4259" s="3"/>
      <c r="AQ4259" s="222">
        <f t="shared" si="1971"/>
        <v>1</v>
      </c>
    </row>
    <row r="4260" spans="2:46" s="162" customFormat="1" ht="12" customHeight="1" x14ac:dyDescent="0.15">
      <c r="B4260" s="1058"/>
      <c r="C4260" s="1063"/>
      <c r="D4260" s="1061"/>
      <c r="E4260" s="1061"/>
      <c r="F4260" s="1061"/>
      <c r="G4260" s="1061"/>
      <c r="H4260" s="1061"/>
      <c r="I4260" s="1061"/>
      <c r="J4260" s="1062"/>
      <c r="K4260" s="192"/>
      <c r="L4260" s="1038"/>
      <c r="M4260" s="1039"/>
      <c r="N4260" s="1038"/>
      <c r="O4260" s="1039"/>
      <c r="P4260" s="1034"/>
      <c r="Q4260" s="1036"/>
      <c r="R4260" s="408"/>
      <c r="S4260" s="408"/>
      <c r="T4260" s="408"/>
      <c r="U4260" s="1034"/>
      <c r="V4260" s="1036"/>
      <c r="W4260" s="1034"/>
      <c r="X4260" s="1035"/>
      <c r="Y4260" s="286"/>
      <c r="Z4260" s="286"/>
      <c r="AA4260" s="286"/>
      <c r="AB4260" s="286"/>
      <c r="AC4260" s="223"/>
      <c r="AD4260" s="223"/>
      <c r="AE4260" s="223"/>
      <c r="AF4260" s="223"/>
      <c r="AG4260" s="223"/>
      <c r="AH4260" s="223"/>
      <c r="AI4260" s="223"/>
      <c r="AJ4260" s="223"/>
      <c r="AK4260" s="1034"/>
      <c r="AL4260" s="1035"/>
      <c r="AM4260" s="1035"/>
      <c r="AN4260" s="788"/>
      <c r="AO4260" s="789"/>
      <c r="AP4260" s="3"/>
      <c r="AQ4260" s="222">
        <f t="shared" si="1971"/>
        <v>1</v>
      </c>
    </row>
    <row r="4261" spans="2:46" s="162" customFormat="1" ht="12" customHeight="1" x14ac:dyDescent="0.15">
      <c r="B4261" s="1058"/>
      <c r="C4261" s="1063"/>
      <c r="D4261" s="1061"/>
      <c r="E4261" s="1061"/>
      <c r="F4261" s="1061"/>
      <c r="G4261" s="1061"/>
      <c r="H4261" s="1061"/>
      <c r="I4261" s="1061"/>
      <c r="J4261" s="1062"/>
      <c r="K4261" s="1016" t="s">
        <v>216</v>
      </c>
      <c r="L4261" s="1016" t="s">
        <v>215</v>
      </c>
      <c r="M4261" s="1016"/>
      <c r="N4261" s="1016"/>
      <c r="O4261" s="1016"/>
      <c r="P4261" s="1016"/>
      <c r="Q4261" s="1016"/>
      <c r="R4261" s="1016"/>
      <c r="S4261" s="1016"/>
      <c r="T4261" s="1016"/>
      <c r="U4261" s="1016"/>
      <c r="V4261" s="1016"/>
      <c r="W4261" s="1016"/>
      <c r="X4261" s="1016"/>
      <c r="Y4261" s="1040" t="s">
        <v>466</v>
      </c>
      <c r="Z4261" s="1041"/>
      <c r="AA4261" s="1041"/>
      <c r="AB4261" s="1042"/>
      <c r="AC4261" s="224">
        <f t="shared" ref="AC4261:AJ4261" si="1972">SUM(AC4241:AC4260)</f>
        <v>0</v>
      </c>
      <c r="AD4261" s="224">
        <f t="shared" si="1972"/>
        <v>0</v>
      </c>
      <c r="AE4261" s="224">
        <f t="shared" si="1972"/>
        <v>0</v>
      </c>
      <c r="AF4261" s="224">
        <f t="shared" si="1972"/>
        <v>0</v>
      </c>
      <c r="AG4261" s="224">
        <f t="shared" si="1972"/>
        <v>0</v>
      </c>
      <c r="AH4261" s="224">
        <f t="shared" si="1972"/>
        <v>0</v>
      </c>
      <c r="AI4261" s="224">
        <f t="shared" si="1972"/>
        <v>0</v>
      </c>
      <c r="AJ4261" s="224">
        <f t="shared" si="1972"/>
        <v>0</v>
      </c>
      <c r="AK4261" s="1040" t="s">
        <v>214</v>
      </c>
      <c r="AL4261" s="1041"/>
      <c r="AM4261" s="1041"/>
      <c r="AN4261" s="788"/>
      <c r="AO4261" s="789"/>
      <c r="AP4261" s="3"/>
    </row>
    <row r="4262" spans="2:46" s="162" customFormat="1" ht="12" customHeight="1" x14ac:dyDescent="0.15">
      <c r="B4262" s="1058"/>
      <c r="C4262" s="1063"/>
      <c r="D4262" s="1061"/>
      <c r="E4262" s="1061"/>
      <c r="F4262" s="1061"/>
      <c r="G4262" s="1061"/>
      <c r="H4262" s="1061"/>
      <c r="I4262" s="1061"/>
      <c r="J4262" s="1062"/>
      <c r="K4262" s="1016"/>
      <c r="L4262" s="1016" t="s">
        <v>467</v>
      </c>
      <c r="M4262" s="1016"/>
      <c r="N4262" s="1016"/>
      <c r="O4262" s="1016" t="s">
        <v>213</v>
      </c>
      <c r="P4262" s="1016"/>
      <c r="Q4262" s="1016"/>
      <c r="R4262" s="1016"/>
      <c r="S4262" s="1016"/>
      <c r="T4262" s="1016"/>
      <c r="U4262" s="1016"/>
      <c r="V4262" s="1016"/>
      <c r="W4262" s="1016"/>
      <c r="X4262" s="1016"/>
      <c r="Y4262" s="193">
        <f>COUNTIF(Y4241:Y4260,"○")</f>
        <v>0</v>
      </c>
      <c r="Z4262" s="193">
        <f>COUNTIF(Z4241:Z4260,"○")</f>
        <v>0</v>
      </c>
      <c r="AA4262" s="193">
        <f>COUNTIF(AA4241:AA4260,"○")</f>
        <v>0</v>
      </c>
      <c r="AB4262" s="193">
        <f>COUNTIF(AB4241:AB4260,"○")</f>
        <v>0</v>
      </c>
      <c r="AC4262" s="193">
        <f t="shared" ref="AC4262:AJ4262" si="1973">COUNT(AC4241:AC4260)</f>
        <v>0</v>
      </c>
      <c r="AD4262" s="193">
        <f t="shared" si="1973"/>
        <v>0</v>
      </c>
      <c r="AE4262" s="193">
        <f t="shared" si="1973"/>
        <v>0</v>
      </c>
      <c r="AF4262" s="193">
        <f t="shared" si="1973"/>
        <v>0</v>
      </c>
      <c r="AG4262" s="193">
        <f t="shared" si="1973"/>
        <v>0</v>
      </c>
      <c r="AH4262" s="193">
        <f t="shared" si="1973"/>
        <v>0</v>
      </c>
      <c r="AI4262" s="193">
        <f t="shared" si="1973"/>
        <v>0</v>
      </c>
      <c r="AJ4262" s="193">
        <f t="shared" si="1973"/>
        <v>0</v>
      </c>
      <c r="AK4262" s="1043"/>
      <c r="AL4262" s="1044"/>
      <c r="AM4262" s="1044"/>
      <c r="AN4262" s="1044"/>
      <c r="AO4262" s="1045"/>
      <c r="AP4262" s="3"/>
    </row>
    <row r="4263" spans="2:46" ht="12" customHeight="1" x14ac:dyDescent="0.15">
      <c r="B4263" s="1058"/>
      <c r="C4263" s="1063"/>
      <c r="D4263" s="1061"/>
      <c r="E4263" s="1061"/>
      <c r="F4263" s="1061"/>
      <c r="G4263" s="1061"/>
      <c r="H4263" s="1061"/>
      <c r="I4263" s="1061"/>
      <c r="J4263" s="1062"/>
      <c r="K4263" s="1016"/>
      <c r="L4263" s="1016"/>
      <c r="M4263" s="1016"/>
      <c r="N4263" s="1016"/>
      <c r="O4263" s="1016" t="s">
        <v>468</v>
      </c>
      <c r="P4263" s="1016"/>
      <c r="Q4263" s="1016"/>
      <c r="R4263" s="1016"/>
      <c r="S4263" s="1016"/>
      <c r="T4263" s="1016"/>
      <c r="U4263" s="1016"/>
      <c r="V4263" s="1016"/>
      <c r="W4263" s="1016"/>
      <c r="X4263" s="1016"/>
      <c r="Y4263" s="1034" t="str">
        <f>IF(Y4262&gt;0,"Ⅳ",IF(Z4262&gt;0,"Ⅲ",IF(AA4262&gt;0,"Ⅱa",IF(AB4262&gt;0,"Ⅱb","Ⅰ"))))</f>
        <v>Ⅰ</v>
      </c>
      <c r="Z4263" s="1035"/>
      <c r="AA4263" s="1035"/>
      <c r="AB4263" s="1036"/>
      <c r="AC4263" s="1034" t="str">
        <f>IF(AC4262&gt;0,"Ⅳ",IF(AD4262&gt;0,"Ⅲ",IF(AE4262&gt;0,"Ⅱa",IF(AF4262&gt;0,"Ⅱb","Ⅰ"))))</f>
        <v>Ⅰ</v>
      </c>
      <c r="AD4263" s="1035"/>
      <c r="AE4263" s="1035"/>
      <c r="AF4263" s="1036"/>
      <c r="AG4263" s="1034" t="str">
        <f>IF(AG4262&gt;0,"Ⅳ",IF(AH4262&gt;0,"Ⅲ",IF(AI4262&gt;0,"Ⅱa",IF(AJ4262&gt;0,"Ⅱb","Ⅰ"))))</f>
        <v>Ⅰ</v>
      </c>
      <c r="AH4263" s="1035"/>
      <c r="AI4263" s="1035"/>
      <c r="AJ4263" s="1036"/>
      <c r="AK4263" s="1046"/>
      <c r="AL4263" s="1047"/>
      <c r="AM4263" s="1047"/>
      <c r="AN4263" s="1047"/>
      <c r="AO4263" s="1048"/>
      <c r="AP4263" s="3"/>
      <c r="AQ4263" s="282" t="s">
        <v>312</v>
      </c>
      <c r="AR4263" s="282" t="s">
        <v>313</v>
      </c>
      <c r="AS4263" s="699" t="s">
        <v>316</v>
      </c>
      <c r="AT4263" s="1026"/>
    </row>
    <row r="4264" spans="2:46" ht="12" customHeight="1" x14ac:dyDescent="0.15">
      <c r="B4264" s="1058"/>
      <c r="C4264" s="1063"/>
      <c r="D4264" s="1061"/>
      <c r="E4264" s="1061"/>
      <c r="F4264" s="1061"/>
      <c r="G4264" s="1061"/>
      <c r="H4264" s="1061"/>
      <c r="I4264" s="1061"/>
      <c r="J4264" s="1062"/>
      <c r="K4264" s="1016"/>
      <c r="L4264" s="1016" t="s">
        <v>469</v>
      </c>
      <c r="M4264" s="1016"/>
      <c r="N4264" s="1016"/>
      <c r="O4264" s="1016" t="s">
        <v>212</v>
      </c>
      <c r="P4264" s="1016"/>
      <c r="Q4264" s="1016"/>
      <c r="R4264" s="1016"/>
      <c r="S4264" s="1016"/>
      <c r="T4264" s="1016"/>
      <c r="U4264" s="1016"/>
      <c r="V4264" s="1016"/>
      <c r="W4264" s="1016"/>
      <c r="X4264" s="1016"/>
      <c r="Y4264" s="187" t="s">
        <v>32</v>
      </c>
      <c r="Z4264" s="187" t="s">
        <v>33</v>
      </c>
      <c r="AA4264" s="1027" t="s">
        <v>34</v>
      </c>
      <c r="AB4264" s="1027"/>
      <c r="AC4264" s="187" t="s">
        <v>32</v>
      </c>
      <c r="AD4264" s="187" t="s">
        <v>33</v>
      </c>
      <c r="AE4264" s="1027" t="s">
        <v>34</v>
      </c>
      <c r="AF4264" s="1027"/>
      <c r="AG4264" s="187" t="s">
        <v>32</v>
      </c>
      <c r="AH4264" s="187" t="s">
        <v>33</v>
      </c>
      <c r="AI4264" s="1027" t="s">
        <v>34</v>
      </c>
      <c r="AJ4264" s="1027"/>
      <c r="AK4264" s="1046"/>
      <c r="AL4264" s="1047"/>
      <c r="AM4264" s="1047"/>
      <c r="AN4264" s="1047"/>
      <c r="AO4264" s="1048"/>
      <c r="AP4264" s="3"/>
      <c r="AQ4264" s="1028">
        <f>+Y4262+Z4262</f>
        <v>0</v>
      </c>
      <c r="AR4264" s="1029"/>
      <c r="AS4264" s="1028">
        <f>+AA4262+AB4262</f>
        <v>0</v>
      </c>
      <c r="AT4264" s="1029"/>
    </row>
    <row r="4265" spans="2:46" ht="12" customHeight="1" x14ac:dyDescent="0.15">
      <c r="B4265" s="1058"/>
      <c r="C4265" s="1063"/>
      <c r="D4265" s="1061"/>
      <c r="E4265" s="1061"/>
      <c r="F4265" s="1061"/>
      <c r="G4265" s="1061"/>
      <c r="H4265" s="1061"/>
      <c r="I4265" s="1061"/>
      <c r="J4265" s="1062"/>
      <c r="K4265" s="1016"/>
      <c r="L4265" s="1016"/>
      <c r="M4265" s="1016"/>
      <c r="N4265" s="1016"/>
      <c r="O4265" s="1016" t="s">
        <v>470</v>
      </c>
      <c r="P4265" s="1016"/>
      <c r="Q4265" s="1016"/>
      <c r="R4265" s="1016"/>
      <c r="S4265" s="1016"/>
      <c r="T4265" s="1016"/>
      <c r="U4265" s="1016"/>
      <c r="V4265" s="1016"/>
      <c r="W4265" s="1016"/>
      <c r="X4265" s="1016"/>
      <c r="Y4265" s="193" t="str">
        <f>IF(Y4262=0,"",1)</f>
        <v/>
      </c>
      <c r="Z4265" s="193" t="str">
        <f>IF(Z4262=0,"",1)</f>
        <v/>
      </c>
      <c r="AA4265" s="1030" t="str">
        <f>IF(AQ4264=1,"",IF(AS4264&gt;0,1,""))</f>
        <v/>
      </c>
      <c r="AB4265" s="1031"/>
      <c r="AC4265" s="193">
        <f>+AC4262</f>
        <v>0</v>
      </c>
      <c r="AD4265" s="193">
        <f>AD4262</f>
        <v>0</v>
      </c>
      <c r="AE4265" s="1030">
        <f>AE4262+AF4262</f>
        <v>0</v>
      </c>
      <c r="AF4265" s="1031"/>
      <c r="AG4265" s="193">
        <f>AG4262</f>
        <v>0</v>
      </c>
      <c r="AH4265" s="193">
        <f>AH4262</f>
        <v>0</v>
      </c>
      <c r="AI4265" s="1030">
        <f>AI4262+AJ4262</f>
        <v>0</v>
      </c>
      <c r="AJ4265" s="1031"/>
      <c r="AK4265" s="1046"/>
      <c r="AL4265" s="1047"/>
      <c r="AM4265" s="1047"/>
      <c r="AN4265" s="1047"/>
      <c r="AO4265" s="1048"/>
      <c r="AP4265" s="3"/>
      <c r="AQ4265" s="197">
        <f>+Y4262+AC4265+AG4265</f>
        <v>0</v>
      </c>
      <c r="AR4265" s="197">
        <f>+Z4262+AD4265+AH4265</f>
        <v>0</v>
      </c>
      <c r="AS4265" s="1032">
        <f>+AS4264+AE4265+AI4265</f>
        <v>0</v>
      </c>
      <c r="AT4265" s="1033"/>
    </row>
    <row r="4266" spans="2:46" ht="12" customHeight="1" x14ac:dyDescent="0.15">
      <c r="B4266" s="1058"/>
      <c r="C4266" s="1063"/>
      <c r="D4266" s="1061"/>
      <c r="E4266" s="1061"/>
      <c r="F4266" s="1061"/>
      <c r="G4266" s="1061"/>
      <c r="H4266" s="1061"/>
      <c r="I4266" s="1061"/>
      <c r="J4266" s="1062"/>
      <c r="K4266" s="1016"/>
      <c r="L4266" s="1016"/>
      <c r="M4266" s="1016"/>
      <c r="N4266" s="1016"/>
      <c r="O4266" s="1016" t="s">
        <v>471</v>
      </c>
      <c r="P4266" s="1016"/>
      <c r="Q4266" s="1016"/>
      <c r="R4266" s="1016"/>
      <c r="S4266" s="1016"/>
      <c r="T4266" s="1016"/>
      <c r="U4266" s="1016"/>
      <c r="V4266" s="1016"/>
      <c r="W4266" s="1016"/>
      <c r="X4266" s="1016"/>
      <c r="Y4266" s="1034" t="s">
        <v>875</v>
      </c>
      <c r="Z4266" s="1035"/>
      <c r="AA4266" s="1035"/>
      <c r="AB4266" s="1036"/>
      <c r="AC4266" s="1034" t="str">
        <f>IF(AC4265&gt;0,"Ⅳ",IF(AD4265&gt;0,"Ⅲ",IF(AE4265&gt;0,"Ⅱ","Ⅰ")))</f>
        <v>Ⅰ</v>
      </c>
      <c r="AD4266" s="1035"/>
      <c r="AE4266" s="1035"/>
      <c r="AF4266" s="1036"/>
      <c r="AG4266" s="1034" t="str">
        <f>IF(AG4265&gt;0,"Ⅳ",IF(AH4265&gt;0,"Ⅲ",IF(AI4265&gt;0,"Ⅱ","Ⅰ")))</f>
        <v>Ⅰ</v>
      </c>
      <c r="AH4266" s="1035"/>
      <c r="AI4266" s="1035"/>
      <c r="AJ4266" s="1036"/>
      <c r="AK4266" s="1046"/>
      <c r="AL4266" s="1047"/>
      <c r="AM4266" s="1047"/>
      <c r="AN4266" s="1047"/>
      <c r="AO4266" s="1048"/>
      <c r="AP4266" s="3"/>
      <c r="AQ4266" s="1037" t="str">
        <f>IF(AQ4265&gt;0,"Ⅳ",IF(AR4265&gt;0,"Ⅲ",IF(AS4265&gt;0,"Ⅱ","Ⅰ")))</f>
        <v>Ⅰ</v>
      </c>
      <c r="AR4266" s="1037"/>
      <c r="AS4266" s="1037"/>
      <c r="AT4266" s="1037"/>
    </row>
    <row r="4267" spans="2:46" ht="12" customHeight="1" x14ac:dyDescent="0.15">
      <c r="B4267" s="1058"/>
      <c r="C4267" s="1063"/>
      <c r="D4267" s="1061"/>
      <c r="E4267" s="1061"/>
      <c r="F4267" s="1061"/>
      <c r="G4267" s="1061"/>
      <c r="H4267" s="1061"/>
      <c r="I4267" s="1061"/>
      <c r="J4267" s="1062"/>
      <c r="K4267" s="1016"/>
      <c r="L4267" s="1016"/>
      <c r="M4267" s="1016"/>
      <c r="N4267" s="1016"/>
      <c r="O4267" s="1016" t="s">
        <v>472</v>
      </c>
      <c r="P4267" s="1016"/>
      <c r="Q4267" s="1016"/>
      <c r="R4267" s="1016"/>
      <c r="S4267" s="1016"/>
      <c r="T4267" s="1016"/>
      <c r="U4267" s="1016"/>
      <c r="V4267" s="1016"/>
      <c r="W4267" s="1016"/>
      <c r="X4267" s="1016"/>
      <c r="Y4267" s="1034" t="str">
        <f>IF(COUNTIF(Y4266:AJ4266,"Ⅳ")&gt;0,"Ⅳ",IF(COUNTIF(Y4266:AJ4266,"Ⅲ")&gt;0,"Ⅲ",IF(COUNTIF(Y4266:AJ4266,"Ⅱ")&gt;0,"Ⅱ","Ⅰ")))</f>
        <v>Ⅰ</v>
      </c>
      <c r="Z4267" s="1035"/>
      <c r="AA4267" s="1035"/>
      <c r="AB4267" s="1035"/>
      <c r="AC4267" s="1035"/>
      <c r="AD4267" s="1035"/>
      <c r="AE4267" s="1035"/>
      <c r="AF4267" s="1035"/>
      <c r="AG4267" s="1035"/>
      <c r="AH4267" s="1035"/>
      <c r="AI4267" s="1035"/>
      <c r="AJ4267" s="1036"/>
      <c r="AK4267" s="1049"/>
      <c r="AL4267" s="1050"/>
      <c r="AM4267" s="1050"/>
      <c r="AN4267" s="1050"/>
      <c r="AO4267" s="1051"/>
      <c r="AP4267" s="3"/>
    </row>
    <row r="4268" spans="2:46" ht="14.25" customHeight="1" x14ac:dyDescent="0.15">
      <c r="B4268" s="1058"/>
      <c r="C4268" s="1063"/>
      <c r="D4268" s="1061"/>
      <c r="E4268" s="1061"/>
      <c r="F4268" s="1061"/>
      <c r="G4268" s="1061"/>
      <c r="H4268" s="1061"/>
      <c r="I4268" s="1061"/>
      <c r="J4268" s="1062"/>
      <c r="K4268" s="1016" t="s">
        <v>169</v>
      </c>
      <c r="L4268" s="1017"/>
      <c r="M4268" s="1017"/>
      <c r="N4268" s="1017"/>
      <c r="O4268" s="1017"/>
      <c r="P4268" s="1017"/>
      <c r="Q4268" s="1017"/>
      <c r="R4268" s="1017"/>
      <c r="S4268" s="1017"/>
      <c r="T4268" s="1017"/>
      <c r="U4268" s="1017"/>
      <c r="V4268" s="1017"/>
      <c r="W4268" s="1017"/>
      <c r="X4268" s="1017"/>
      <c r="Y4268" s="1017"/>
      <c r="Z4268" s="1017"/>
      <c r="AA4268" s="1017"/>
      <c r="AB4268" s="1017"/>
      <c r="AC4268" s="1017"/>
      <c r="AD4268" s="1017"/>
      <c r="AE4268" s="1017"/>
      <c r="AF4268" s="1017"/>
      <c r="AG4268" s="1017"/>
      <c r="AH4268" s="1017"/>
      <c r="AI4268" s="1017"/>
      <c r="AJ4268" s="1017"/>
      <c r="AK4268" s="1017"/>
      <c r="AL4268" s="1017"/>
      <c r="AM4268" s="1017"/>
      <c r="AN4268" s="1017"/>
      <c r="AO4268" s="1017"/>
      <c r="AP4268" s="3"/>
    </row>
    <row r="4269" spans="2:46" ht="14.25" customHeight="1" x14ac:dyDescent="0.15">
      <c r="B4269" s="1058"/>
      <c r="C4269" s="1063"/>
      <c r="D4269" s="1061"/>
      <c r="E4269" s="1061"/>
      <c r="F4269" s="1061"/>
      <c r="G4269" s="1061"/>
      <c r="H4269" s="1061"/>
      <c r="I4269" s="1061"/>
      <c r="J4269" s="1062"/>
      <c r="K4269" s="1016"/>
      <c r="L4269" s="1017"/>
      <c r="M4269" s="1017"/>
      <c r="N4269" s="1017"/>
      <c r="O4269" s="1017"/>
      <c r="P4269" s="1017"/>
      <c r="Q4269" s="1017"/>
      <c r="R4269" s="1017"/>
      <c r="S4269" s="1017"/>
      <c r="T4269" s="1017"/>
      <c r="U4269" s="1017"/>
      <c r="V4269" s="1017"/>
      <c r="W4269" s="1017"/>
      <c r="X4269" s="1017"/>
      <c r="Y4269" s="1017"/>
      <c r="Z4269" s="1017"/>
      <c r="AA4269" s="1017"/>
      <c r="AB4269" s="1017"/>
      <c r="AC4269" s="1017"/>
      <c r="AD4269" s="1017"/>
      <c r="AE4269" s="1017"/>
      <c r="AF4269" s="1017"/>
      <c r="AG4269" s="1017"/>
      <c r="AH4269" s="1017"/>
      <c r="AI4269" s="1017"/>
      <c r="AJ4269" s="1017"/>
      <c r="AK4269" s="1017"/>
      <c r="AL4269" s="1017"/>
      <c r="AM4269" s="1017"/>
      <c r="AN4269" s="1017"/>
      <c r="AO4269" s="1017"/>
      <c r="AP4269" s="3"/>
    </row>
    <row r="4270" spans="2:46" ht="12" customHeight="1" x14ac:dyDescent="0.15">
      <c r="B4270" s="1058"/>
      <c r="C4270" s="1063"/>
      <c r="D4270" s="1061"/>
      <c r="E4270" s="1061"/>
      <c r="F4270" s="1061"/>
      <c r="G4270" s="1061"/>
      <c r="H4270" s="1061"/>
      <c r="I4270" s="1061"/>
      <c r="J4270" s="1062"/>
      <c r="K4270" s="1018" t="s">
        <v>473</v>
      </c>
      <c r="L4270" s="1018"/>
      <c r="M4270" s="1018"/>
      <c r="N4270" s="1018"/>
      <c r="O4270" s="1018"/>
      <c r="P4270" s="1018"/>
      <c r="Q4270" s="1018"/>
      <c r="R4270" s="1018"/>
      <c r="S4270" s="1018"/>
      <c r="T4270" s="1018"/>
      <c r="U4270" s="1018"/>
      <c r="V4270" s="1018"/>
      <c r="W4270" s="1018"/>
      <c r="X4270" s="1018"/>
      <c r="Y4270" s="1018"/>
      <c r="Z4270" s="1018"/>
      <c r="AA4270" s="1018"/>
      <c r="AB4270" s="1018"/>
      <c r="AC4270" s="1018"/>
      <c r="AD4270" s="1018"/>
      <c r="AE4270" s="1018"/>
      <c r="AF4270" s="1018"/>
      <c r="AG4270" s="1018"/>
      <c r="AH4270" s="1018"/>
      <c r="AI4270" s="1018"/>
      <c r="AJ4270" s="1018"/>
      <c r="AK4270" s="1018"/>
      <c r="AL4270" s="1018"/>
      <c r="AM4270" s="1018"/>
      <c r="AN4270" s="1018"/>
      <c r="AO4270" s="1018"/>
      <c r="AP4270" s="3"/>
    </row>
    <row r="4271" spans="2:46" ht="12" customHeight="1" x14ac:dyDescent="0.15">
      <c r="B4271" s="1058"/>
      <c r="C4271" s="1063"/>
      <c r="D4271" s="1061"/>
      <c r="E4271" s="1061"/>
      <c r="F4271" s="1061"/>
      <c r="G4271" s="1061"/>
      <c r="H4271" s="1061"/>
      <c r="I4271" s="1061"/>
      <c r="J4271" s="1062"/>
      <c r="K4271" s="1019" t="s">
        <v>523</v>
      </c>
      <c r="L4271" s="1019"/>
      <c r="M4271" s="1019"/>
      <c r="N4271" s="1019"/>
      <c r="O4271" s="1019"/>
      <c r="P4271" s="1019"/>
      <c r="Q4271" s="1019"/>
      <c r="R4271" s="1019"/>
      <c r="S4271" s="1019"/>
      <c r="T4271" s="1019"/>
      <c r="U4271" s="1019"/>
      <c r="V4271" s="1019"/>
      <c r="W4271" s="1019"/>
      <c r="X4271" s="1019"/>
      <c r="Y4271" s="1019"/>
      <c r="Z4271" s="1019"/>
      <c r="AA4271" s="1019"/>
      <c r="AB4271" s="1019"/>
      <c r="AC4271" s="1019"/>
      <c r="AD4271" s="1019"/>
      <c r="AE4271" s="1019"/>
      <c r="AF4271" s="1019"/>
      <c r="AG4271" s="1019"/>
      <c r="AH4271" s="1019"/>
      <c r="AI4271" s="1019"/>
      <c r="AJ4271" s="1019"/>
      <c r="AK4271" s="1019"/>
      <c r="AL4271" s="1019"/>
      <c r="AM4271" s="1019"/>
      <c r="AN4271" s="1019"/>
      <c r="AO4271" s="1019"/>
      <c r="AP4271" s="3"/>
    </row>
    <row r="4272" spans="2:46" ht="12" customHeight="1" x14ac:dyDescent="0.15">
      <c r="B4272" s="1058"/>
      <c r="C4272" s="1063"/>
      <c r="D4272" s="1061"/>
      <c r="E4272" s="1061"/>
      <c r="F4272" s="1061"/>
      <c r="G4272" s="1061"/>
      <c r="H4272" s="1061"/>
      <c r="I4272" s="1061"/>
      <c r="J4272" s="1062"/>
      <c r="K4272" s="194" t="s">
        <v>474</v>
      </c>
      <c r="L4272" s="195"/>
      <c r="M4272" s="195"/>
      <c r="N4272" s="195"/>
      <c r="O4272" s="195"/>
      <c r="P4272" s="195"/>
      <c r="Q4272" s="195"/>
      <c r="R4272" s="195"/>
      <c r="S4272" s="195"/>
      <c r="T4272" s="195"/>
      <c r="U4272" s="195"/>
      <c r="V4272" s="195"/>
      <c r="W4272" s="195"/>
      <c r="X4272" s="195"/>
      <c r="Y4272" s="195"/>
      <c r="Z4272" s="195"/>
      <c r="AA4272" s="195"/>
      <c r="AB4272" s="195"/>
      <c r="AC4272" s="195"/>
      <c r="AD4272" s="195"/>
      <c r="AE4272" s="195"/>
      <c r="AF4272" s="195"/>
      <c r="AG4272" s="195"/>
      <c r="AH4272" s="195"/>
      <c r="AI4272" s="195"/>
      <c r="AJ4272" s="195"/>
      <c r="AK4272" s="195"/>
      <c r="AL4272" s="195"/>
      <c r="AM4272" s="195"/>
      <c r="AN4272" s="195"/>
      <c r="AO4272" s="196"/>
      <c r="AP4272" s="3"/>
    </row>
    <row r="4273" spans="2:86" ht="12" customHeight="1" x14ac:dyDescent="0.15">
      <c r="B4273" s="1058"/>
      <c r="C4273" s="1063"/>
      <c r="D4273" s="1061"/>
      <c r="E4273" s="1061"/>
      <c r="F4273" s="1061"/>
      <c r="G4273" s="1061"/>
      <c r="H4273" s="1061"/>
      <c r="I4273" s="1061"/>
      <c r="J4273" s="1062"/>
      <c r="K4273" s="194" t="s">
        <v>475</v>
      </c>
      <c r="L4273" s="195"/>
      <c r="M4273" s="195"/>
      <c r="N4273" s="195"/>
      <c r="O4273" s="195"/>
      <c r="P4273" s="195"/>
      <c r="Q4273" s="195"/>
      <c r="R4273" s="195"/>
      <c r="S4273" s="195"/>
      <c r="T4273" s="195"/>
      <c r="U4273" s="195"/>
      <c r="V4273" s="195"/>
      <c r="W4273" s="195"/>
      <c r="X4273" s="195"/>
      <c r="Y4273" s="195"/>
      <c r="Z4273" s="195"/>
      <c r="AA4273" s="195"/>
      <c r="AB4273" s="195"/>
      <c r="AC4273" s="195"/>
      <c r="AD4273" s="195"/>
      <c r="AE4273" s="195"/>
      <c r="AF4273" s="195"/>
      <c r="AG4273" s="195"/>
      <c r="AH4273" s="195"/>
      <c r="AI4273" s="195"/>
      <c r="AJ4273" s="195"/>
      <c r="AK4273" s="195"/>
      <c r="AL4273" s="195"/>
      <c r="AM4273" s="195"/>
      <c r="AN4273" s="195"/>
      <c r="AO4273" s="196"/>
      <c r="AP4273" s="3"/>
    </row>
    <row r="4274" spans="2:86" ht="12" customHeight="1" x14ac:dyDescent="0.15">
      <c r="B4274" s="1058"/>
      <c r="C4274" s="1063"/>
      <c r="D4274" s="1061"/>
      <c r="E4274" s="1061"/>
      <c r="F4274" s="1061"/>
      <c r="G4274" s="1061"/>
      <c r="H4274" s="1061"/>
      <c r="I4274" s="1061"/>
      <c r="J4274" s="1062"/>
      <c r="K4274" s="1020" t="s">
        <v>476</v>
      </c>
      <c r="L4274" s="1021"/>
      <c r="M4274" s="1021"/>
      <c r="N4274" s="1021"/>
      <c r="O4274" s="1021"/>
      <c r="P4274" s="1021"/>
      <c r="Q4274" s="1021"/>
      <c r="R4274" s="1021"/>
      <c r="S4274" s="1021"/>
      <c r="T4274" s="1021"/>
      <c r="U4274" s="1021"/>
      <c r="V4274" s="1021"/>
      <c r="W4274" s="1021"/>
      <c r="X4274" s="1021"/>
      <c r="Y4274" s="1021"/>
      <c r="Z4274" s="1021"/>
      <c r="AA4274" s="1021"/>
      <c r="AB4274" s="1021"/>
      <c r="AC4274" s="1021"/>
      <c r="AD4274" s="1021"/>
      <c r="AE4274" s="1021"/>
      <c r="AF4274" s="1021"/>
      <c r="AG4274" s="1021"/>
      <c r="AH4274" s="1021"/>
      <c r="AI4274" s="1021"/>
      <c r="AJ4274" s="1021"/>
      <c r="AK4274" s="1021"/>
      <c r="AL4274" s="1021"/>
      <c r="AM4274" s="1021"/>
      <c r="AN4274" s="1021"/>
      <c r="AO4274" s="1022"/>
      <c r="AP4274" s="3"/>
    </row>
    <row r="4275" spans="2:86" ht="12" customHeight="1" x14ac:dyDescent="0.15">
      <c r="B4275" s="591"/>
      <c r="C4275" s="1064"/>
      <c r="D4275" s="1065"/>
      <c r="E4275" s="1065"/>
      <c r="F4275" s="1065"/>
      <c r="G4275" s="1065"/>
      <c r="H4275" s="1065"/>
      <c r="I4275" s="1065"/>
      <c r="J4275" s="1066"/>
      <c r="K4275" s="1023"/>
      <c r="L4275" s="1024"/>
      <c r="M4275" s="1024"/>
      <c r="N4275" s="1024"/>
      <c r="O4275" s="1024"/>
      <c r="P4275" s="1024"/>
      <c r="Q4275" s="1024"/>
      <c r="R4275" s="1024"/>
      <c r="S4275" s="1024"/>
      <c r="T4275" s="1024"/>
      <c r="U4275" s="1024"/>
      <c r="V4275" s="1024"/>
      <c r="W4275" s="1024"/>
      <c r="X4275" s="1024"/>
      <c r="Y4275" s="1024"/>
      <c r="Z4275" s="1024"/>
      <c r="AA4275" s="1024"/>
      <c r="AB4275" s="1024"/>
      <c r="AC4275" s="1024"/>
      <c r="AD4275" s="1024"/>
      <c r="AE4275" s="1024"/>
      <c r="AF4275" s="1024"/>
      <c r="AG4275" s="1024"/>
      <c r="AH4275" s="1024"/>
      <c r="AI4275" s="1024"/>
      <c r="AJ4275" s="1024"/>
      <c r="AK4275" s="1024"/>
      <c r="AL4275" s="1024"/>
      <c r="AM4275" s="1024"/>
      <c r="AN4275" s="1024"/>
      <c r="AO4275" s="1025"/>
      <c r="AP4275" s="3"/>
    </row>
    <row r="4276" spans="2:86" s="9" customFormat="1" ht="12" customHeight="1" x14ac:dyDescent="0.15">
      <c r="B4276" s="3" t="s">
        <v>527</v>
      </c>
      <c r="AQ4276" s="162"/>
      <c r="AR4276" s="162"/>
      <c r="AS4276" s="162"/>
      <c r="AT4276" s="162"/>
      <c r="AU4276" s="162"/>
      <c r="AV4276" s="162"/>
      <c r="AW4276" s="162"/>
      <c r="AX4276" s="162"/>
      <c r="AY4276" s="162"/>
      <c r="AZ4276" s="162"/>
      <c r="BA4276" s="162"/>
      <c r="BB4276" s="162"/>
      <c r="BC4276" s="162"/>
      <c r="BD4276" s="162"/>
      <c r="BE4276" s="162"/>
      <c r="BF4276" s="162"/>
      <c r="BG4276" s="162"/>
      <c r="BH4276" s="162"/>
      <c r="BI4276" s="162"/>
      <c r="BJ4276" s="162"/>
      <c r="BK4276" s="162"/>
      <c r="BL4276" s="162"/>
      <c r="BM4276" s="162"/>
      <c r="BN4276" s="162"/>
      <c r="BO4276" s="162"/>
      <c r="BP4276" s="162"/>
      <c r="BQ4276" s="162"/>
      <c r="BR4276" s="162"/>
      <c r="BS4276" s="162"/>
      <c r="BT4276" s="162"/>
      <c r="BU4276" s="162"/>
      <c r="BV4276" s="162"/>
      <c r="BW4276" s="162"/>
      <c r="BX4276" s="162"/>
      <c r="BY4276" s="162"/>
      <c r="BZ4276" s="162"/>
      <c r="CA4276" s="162"/>
      <c r="CB4276" s="162"/>
      <c r="CC4276" s="162"/>
      <c r="CD4276" s="162"/>
      <c r="CE4276" s="162"/>
      <c r="CF4276" s="162"/>
      <c r="CG4276" s="162"/>
      <c r="CH4276" s="162"/>
    </row>
    <row r="4277" spans="2:86" ht="12" customHeight="1" thickBot="1" x14ac:dyDescent="0.2">
      <c r="B4277" s="3" t="s">
        <v>524</v>
      </c>
    </row>
    <row r="4278" spans="2:86" ht="12" customHeight="1" x14ac:dyDescent="0.15">
      <c r="B4278" s="3" t="s">
        <v>525</v>
      </c>
      <c r="AU4278" s="1000" t="s">
        <v>305</v>
      </c>
      <c r="AV4278" s="1001" t="s">
        <v>298</v>
      </c>
      <c r="AW4278" s="1003" t="s">
        <v>299</v>
      </c>
      <c r="AX4278" s="1005" t="s">
        <v>306</v>
      </c>
      <c r="AY4278" s="1006"/>
      <c r="AZ4278" s="1006"/>
      <c r="BA4278" s="1006"/>
      <c r="BB4278" s="1006"/>
      <c r="BC4278" s="1006"/>
      <c r="BD4278" s="1006"/>
      <c r="BE4278" s="1006"/>
      <c r="BF4278" s="1006"/>
      <c r="BG4278" s="1006"/>
      <c r="BH4278" s="1006"/>
      <c r="BI4278" s="1006"/>
      <c r="BJ4278" s="1006"/>
      <c r="BK4278" s="1006"/>
      <c r="BL4278" s="1006"/>
      <c r="BM4278" s="1006"/>
      <c r="BN4278" s="1006"/>
      <c r="BO4278" s="1006"/>
      <c r="BP4278" s="1006"/>
      <c r="BQ4278" s="1006"/>
      <c r="BR4278" s="1007"/>
      <c r="BS4278" s="807" t="s">
        <v>300</v>
      </c>
      <c r="BT4278" s="1008"/>
      <c r="BU4278" s="1008"/>
      <c r="BV4278" s="1008"/>
      <c r="BW4278" s="1009" t="s">
        <v>307</v>
      </c>
      <c r="BX4278" s="1010"/>
      <c r="BY4278" s="1010"/>
      <c r="BZ4278" s="1010"/>
      <c r="CA4278" s="1010"/>
      <c r="CB4278" s="1010"/>
      <c r="CC4278" s="1010"/>
      <c r="CD4278" s="1010"/>
      <c r="CE4278" s="1010"/>
      <c r="CF4278" s="1010"/>
      <c r="CG4278" s="1010"/>
      <c r="CH4278" s="1011"/>
    </row>
    <row r="4279" spans="2:86" ht="12" customHeight="1" x14ac:dyDescent="0.15">
      <c r="B4279" s="3" t="s">
        <v>477</v>
      </c>
      <c r="AU4279" s="1000"/>
      <c r="AV4279" s="1002"/>
      <c r="AW4279" s="1004"/>
      <c r="AX4279" s="1012" t="s">
        <v>308</v>
      </c>
      <c r="AY4279" s="686"/>
      <c r="AZ4279" s="686"/>
      <c r="BA4279" s="686"/>
      <c r="BB4279" s="686"/>
      <c r="BC4279" s="686"/>
      <c r="BD4279" s="686"/>
      <c r="BE4279" s="686"/>
      <c r="BF4279" s="686"/>
      <c r="BG4279" s="686"/>
      <c r="BH4279" s="686"/>
      <c r="BI4279" s="686"/>
      <c r="BJ4279" s="686" t="s">
        <v>309</v>
      </c>
      <c r="BK4279" s="686"/>
      <c r="BL4279" s="686"/>
      <c r="BM4279" s="686"/>
      <c r="BN4279" s="686"/>
      <c r="BO4279" s="686"/>
      <c r="BP4279" s="686"/>
      <c r="BQ4279" s="686"/>
      <c r="BR4279" s="1013"/>
      <c r="BS4279" s="1008"/>
      <c r="BT4279" s="1008"/>
      <c r="BU4279" s="1008"/>
      <c r="BV4279" s="1008"/>
      <c r="BW4279" s="1014" t="s">
        <v>302</v>
      </c>
      <c r="BX4279" s="699"/>
      <c r="BY4279" s="699"/>
      <c r="BZ4279" s="699"/>
      <c r="CA4279" s="686" t="s">
        <v>310</v>
      </c>
      <c r="CB4279" s="686"/>
      <c r="CC4279" s="686"/>
      <c r="CD4279" s="686"/>
      <c r="CE4279" s="686"/>
      <c r="CF4279" s="686"/>
      <c r="CG4279" s="686"/>
      <c r="CH4279" s="1013"/>
    </row>
    <row r="4280" spans="2:86" ht="12" customHeight="1" x14ac:dyDescent="0.15">
      <c r="B4280" s="3" t="s">
        <v>526</v>
      </c>
      <c r="AU4280" s="1000"/>
      <c r="AV4280" s="1002"/>
      <c r="AW4280" s="1004"/>
      <c r="AX4280" s="1012" t="s">
        <v>26</v>
      </c>
      <c r="AY4280" s="686"/>
      <c r="AZ4280" s="686"/>
      <c r="BA4280" s="686"/>
      <c r="BB4280" s="686" t="s">
        <v>22</v>
      </c>
      <c r="BC4280" s="686"/>
      <c r="BD4280" s="686"/>
      <c r="BE4280" s="686"/>
      <c r="BF4280" s="686" t="s">
        <v>24</v>
      </c>
      <c r="BG4280" s="686"/>
      <c r="BH4280" s="686"/>
      <c r="BI4280" s="686"/>
      <c r="BJ4280" s="699" t="s">
        <v>26</v>
      </c>
      <c r="BK4280" s="699"/>
      <c r="BL4280" s="699"/>
      <c r="BM4280" s="699" t="s">
        <v>22</v>
      </c>
      <c r="BN4280" s="699"/>
      <c r="BO4280" s="699"/>
      <c r="BP4280" s="699" t="s">
        <v>24</v>
      </c>
      <c r="BQ4280" s="699"/>
      <c r="BR4280" s="1015"/>
      <c r="BS4280" s="807" t="s">
        <v>26</v>
      </c>
      <c r="BT4280" s="807" t="s">
        <v>22</v>
      </c>
      <c r="BU4280" s="807" t="s">
        <v>24</v>
      </c>
      <c r="BV4280" s="807" t="s">
        <v>303</v>
      </c>
      <c r="BW4280" s="1012" t="s">
        <v>311</v>
      </c>
      <c r="BX4280" s="686"/>
      <c r="BY4280" s="686"/>
      <c r="BZ4280" s="686"/>
      <c r="CA4280" s="686" t="s">
        <v>22</v>
      </c>
      <c r="CB4280" s="686"/>
      <c r="CC4280" s="686"/>
      <c r="CD4280" s="686"/>
      <c r="CE4280" s="686" t="s">
        <v>24</v>
      </c>
      <c r="CF4280" s="686"/>
      <c r="CG4280" s="686"/>
      <c r="CH4280" s="1013"/>
    </row>
    <row r="4281" spans="2:86" ht="12" customHeight="1" x14ac:dyDescent="0.15">
      <c r="B4281" s="3" t="s">
        <v>478</v>
      </c>
      <c r="AU4281" s="1000"/>
      <c r="AV4281" s="1002"/>
      <c r="AW4281" s="1004"/>
      <c r="AX4281" s="156" t="s">
        <v>862</v>
      </c>
      <c r="AY4281" s="157" t="s">
        <v>863</v>
      </c>
      <c r="AZ4281" s="157" t="s">
        <v>864</v>
      </c>
      <c r="BA4281" s="158" t="s">
        <v>865</v>
      </c>
      <c r="BB4281" s="159" t="s">
        <v>866</v>
      </c>
      <c r="BC4281" s="157" t="s">
        <v>863</v>
      </c>
      <c r="BD4281" s="157" t="s">
        <v>867</v>
      </c>
      <c r="BE4281" s="158" t="s">
        <v>865</v>
      </c>
      <c r="BF4281" s="159" t="s">
        <v>866</v>
      </c>
      <c r="BG4281" s="157" t="s">
        <v>863</v>
      </c>
      <c r="BH4281" s="157" t="s">
        <v>864</v>
      </c>
      <c r="BI4281" s="158" t="s">
        <v>865</v>
      </c>
      <c r="BJ4281" s="159" t="s">
        <v>866</v>
      </c>
      <c r="BK4281" s="157" t="s">
        <v>868</v>
      </c>
      <c r="BL4281" s="158" t="s">
        <v>869</v>
      </c>
      <c r="BM4281" s="159" t="s">
        <v>870</v>
      </c>
      <c r="BN4281" s="157" t="s">
        <v>863</v>
      </c>
      <c r="BO4281" s="158" t="s">
        <v>871</v>
      </c>
      <c r="BP4281" s="159" t="s">
        <v>870</v>
      </c>
      <c r="BQ4281" s="157" t="s">
        <v>868</v>
      </c>
      <c r="BR4281" s="160" t="s">
        <v>872</v>
      </c>
      <c r="BS4281" s="1008"/>
      <c r="BT4281" s="1008"/>
      <c r="BU4281" s="1008"/>
      <c r="BV4281" s="1008"/>
      <c r="BW4281" s="156" t="s">
        <v>866</v>
      </c>
      <c r="BX4281" s="157" t="s">
        <v>863</v>
      </c>
      <c r="BY4281" s="157" t="s">
        <v>864</v>
      </c>
      <c r="BZ4281" s="158" t="s">
        <v>865</v>
      </c>
      <c r="CA4281" s="159" t="s">
        <v>866</v>
      </c>
      <c r="CB4281" s="157" t="s">
        <v>873</v>
      </c>
      <c r="CC4281" s="157" t="s">
        <v>864</v>
      </c>
      <c r="CD4281" s="158" t="s">
        <v>865</v>
      </c>
      <c r="CE4281" s="159" t="s">
        <v>866</v>
      </c>
      <c r="CF4281" s="157" t="s">
        <v>863</v>
      </c>
      <c r="CG4281" s="157" t="s">
        <v>864</v>
      </c>
      <c r="CH4281" s="160" t="s">
        <v>874</v>
      </c>
    </row>
    <row r="4282" spans="2:86" x14ac:dyDescent="0.15">
      <c r="B4282" s="3" t="s">
        <v>539</v>
      </c>
      <c r="AU4282" s="1000"/>
      <c r="AV4282" s="188" t="str">
        <f>N4284</f>
        <v>S091</v>
      </c>
      <c r="AW4282" s="300">
        <f>R4284</f>
        <v>10.6</v>
      </c>
      <c r="AX4282" s="197">
        <f>+Y4309</f>
        <v>0</v>
      </c>
      <c r="AY4282" s="197">
        <f>+Z4309</f>
        <v>0</v>
      </c>
      <c r="AZ4282" s="197">
        <f>+AA4309</f>
        <v>0</v>
      </c>
      <c r="BA4282" s="197">
        <f t="shared" ref="BA4282" si="1974">+AB4309</f>
        <v>0</v>
      </c>
      <c r="BB4282" s="197">
        <f>+AC4309</f>
        <v>0</v>
      </c>
      <c r="BC4282" s="197">
        <f t="shared" ref="BC4282" si="1975">+AD4309</f>
        <v>0</v>
      </c>
      <c r="BD4282" s="197">
        <f t="shared" ref="BD4282" si="1976">+AE4309</f>
        <v>0</v>
      </c>
      <c r="BE4282" s="197">
        <f t="shared" ref="BE4282" si="1977">+AF4309</f>
        <v>0</v>
      </c>
      <c r="BF4282" s="197">
        <f t="shared" ref="BF4282" si="1978">+AG4309</f>
        <v>0</v>
      </c>
      <c r="BG4282" s="197">
        <f t="shared" ref="BG4282" si="1979">+AH4309</f>
        <v>0</v>
      </c>
      <c r="BH4282" s="197">
        <f t="shared" ref="BH4282" si="1980">+AI4309</f>
        <v>1</v>
      </c>
      <c r="BI4282" s="197">
        <f t="shared" ref="BI4282" si="1981">+AJ4309</f>
        <v>1</v>
      </c>
      <c r="BJ4282" s="197" t="str">
        <f>+Y4312</f>
        <v/>
      </c>
      <c r="BK4282" s="197" t="str">
        <f t="shared" ref="BK4282" si="1982">+Z4312</f>
        <v/>
      </c>
      <c r="BL4282" s="197" t="str">
        <f>+AA4312</f>
        <v/>
      </c>
      <c r="BM4282" s="197">
        <f>+AC4312</f>
        <v>0</v>
      </c>
      <c r="BN4282" s="197">
        <f t="shared" ref="BN4282" si="1983">+AD4312</f>
        <v>0</v>
      </c>
      <c r="BO4282" s="197">
        <f t="shared" ref="BO4282" si="1984">+AE4312</f>
        <v>0</v>
      </c>
      <c r="BP4282" s="197">
        <f>+AG4312</f>
        <v>0</v>
      </c>
      <c r="BQ4282" s="197">
        <f>+AH4312</f>
        <v>0</v>
      </c>
      <c r="BR4282" s="197">
        <f>+AI4312</f>
        <v>2</v>
      </c>
      <c r="BS4282" s="296" t="str">
        <f>+Y4313</f>
        <v>Ⅰ</v>
      </c>
      <c r="BT4282" s="296" t="str">
        <f>+AC4313</f>
        <v>Ⅰ</v>
      </c>
      <c r="BU4282" s="296" t="str">
        <f>+AG4313</f>
        <v>Ⅱ</v>
      </c>
      <c r="BV4282" s="296" t="str">
        <f>+Y4314</f>
        <v>Ⅱ</v>
      </c>
      <c r="BW4282" s="164" t="str">
        <f>IF(Y4309&gt;0,R4284,"")</f>
        <v/>
      </c>
      <c r="BX4282" s="165" t="str">
        <f>IF(Z4309&gt;0,"",IF(AA4309&gt;0,R4284,""))</f>
        <v/>
      </c>
      <c r="BY4282" s="165" t="str">
        <f>IF(Y4309+Z4309&gt;0,"",IF(AA4309&gt;0,R4284,""))</f>
        <v/>
      </c>
      <c r="BZ4282" s="165" t="str">
        <f>IF(Y4309+Z4309+AA4309&gt;0,"",IF(AB4309&gt;0,R4284,""))</f>
        <v/>
      </c>
      <c r="CA4282" s="166">
        <f t="shared" ref="CA4282" si="1985">+AC4308</f>
        <v>0</v>
      </c>
      <c r="CB4282" s="166">
        <f t="shared" ref="CB4282" si="1986">+AD4308</f>
        <v>0</v>
      </c>
      <c r="CC4282" s="166">
        <f t="shared" ref="CC4282" si="1987">+AE4308</f>
        <v>0</v>
      </c>
      <c r="CD4282" s="166">
        <f t="shared" ref="CD4282" si="1988">+AF4308</f>
        <v>0</v>
      </c>
      <c r="CE4282" s="166">
        <f t="shared" ref="CE4282" si="1989">+AG4308</f>
        <v>0</v>
      </c>
      <c r="CF4282" s="166">
        <f t="shared" ref="CF4282" si="1990">+AH4308</f>
        <v>0</v>
      </c>
      <c r="CG4282" s="166">
        <f t="shared" ref="CG4282" si="1991">+AI4308</f>
        <v>0.05</v>
      </c>
      <c r="CH4282" s="166">
        <f t="shared" ref="CH4282" si="1992">+AJ4308</f>
        <v>0.03</v>
      </c>
    </row>
    <row r="4283" spans="2:86" ht="12" customHeight="1" x14ac:dyDescent="0.15">
      <c r="B4283" s="1057" t="s">
        <v>219</v>
      </c>
      <c r="C4283" s="1059"/>
      <c r="D4283" s="1060"/>
      <c r="E4283" s="1061"/>
      <c r="F4283" s="1061"/>
      <c r="G4283" s="1061"/>
      <c r="H4283" s="1061"/>
      <c r="I4283" s="1061"/>
      <c r="J4283" s="1062"/>
      <c r="K4283" s="1067" t="s">
        <v>453</v>
      </c>
      <c r="L4283" s="1068"/>
      <c r="M4283" s="1068"/>
      <c r="N4283" s="1068"/>
      <c r="O4283" s="1068"/>
      <c r="P4283" s="1068"/>
      <c r="Q4283" s="1068"/>
      <c r="R4283" s="1068"/>
      <c r="S4283" s="1068"/>
      <c r="T4283" s="1068"/>
      <c r="U4283" s="1068"/>
      <c r="V4283" s="1068"/>
      <c r="W4283" s="1068"/>
      <c r="X4283" s="1068"/>
      <c r="Y4283" s="1068"/>
      <c r="Z4283" s="1068"/>
      <c r="AA4283" s="1068"/>
      <c r="AB4283" s="1068"/>
      <c r="AC4283" s="1068"/>
      <c r="AD4283" s="1068"/>
      <c r="AE4283" s="1068"/>
      <c r="AF4283" s="1068"/>
      <c r="AG4283" s="1068"/>
      <c r="AH4283" s="1068"/>
      <c r="AI4283" s="1068"/>
      <c r="AJ4283" s="1068"/>
      <c r="AK4283" s="1068"/>
      <c r="AL4283" s="1068"/>
      <c r="AM4283" s="1068"/>
      <c r="AN4283" s="1068"/>
      <c r="AO4283" s="1069"/>
      <c r="AP4283" s="3"/>
    </row>
    <row r="4284" spans="2:86" ht="12" customHeight="1" x14ac:dyDescent="0.15">
      <c r="B4284" s="1058"/>
      <c r="C4284" s="1063"/>
      <c r="D4284" s="1061"/>
      <c r="E4284" s="1061"/>
      <c r="F4284" s="1061"/>
      <c r="G4284" s="1061"/>
      <c r="H4284" s="1061"/>
      <c r="I4284" s="1061"/>
      <c r="J4284" s="1062"/>
      <c r="K4284" s="1040" t="s">
        <v>218</v>
      </c>
      <c r="L4284" s="1041"/>
      <c r="M4284" s="1042"/>
      <c r="N4284" s="1034" t="s">
        <v>807</v>
      </c>
      <c r="O4284" s="1035"/>
      <c r="P4284" s="1040" t="s">
        <v>454</v>
      </c>
      <c r="Q4284" s="1042"/>
      <c r="R4284" s="1070">
        <f>'様式A-2'!C103</f>
        <v>10.6</v>
      </c>
      <c r="S4284" s="1071"/>
      <c r="T4284" s="1072"/>
      <c r="U4284" s="1073" t="s">
        <v>455</v>
      </c>
      <c r="V4284" s="1074"/>
      <c r="W4284" s="1073" t="s">
        <v>456</v>
      </c>
      <c r="X4284" s="1074"/>
      <c r="Y4284" s="1042" t="s">
        <v>217</v>
      </c>
      <c r="Z4284" s="1016"/>
      <c r="AA4284" s="1016"/>
      <c r="AB4284" s="1016"/>
      <c r="AC4284" s="1073" t="s">
        <v>457</v>
      </c>
      <c r="AD4284" s="1079"/>
      <c r="AE4284" s="1079"/>
      <c r="AF4284" s="1079"/>
      <c r="AG4284" s="1079"/>
      <c r="AH4284" s="1079"/>
      <c r="AI4284" s="1079"/>
      <c r="AJ4284" s="1074"/>
      <c r="AK4284" s="1073" t="s">
        <v>458</v>
      </c>
      <c r="AL4284" s="1079"/>
      <c r="AM4284" s="1079"/>
      <c r="AN4284" s="1081"/>
      <c r="AO4284" s="1082"/>
      <c r="AP4284" s="3"/>
      <c r="AV4284" s="167"/>
      <c r="AW4284" s="221"/>
      <c r="AX4284" s="167"/>
      <c r="AY4284" s="167"/>
      <c r="AZ4284" s="167"/>
      <c r="BA4284" s="167"/>
      <c r="BB4284" s="167"/>
      <c r="BC4284" s="167"/>
      <c r="BD4284" s="167"/>
    </row>
    <row r="4285" spans="2:86" ht="12" customHeight="1" x14ac:dyDescent="0.15">
      <c r="B4285" s="1058"/>
      <c r="C4285" s="1063"/>
      <c r="D4285" s="1061"/>
      <c r="E4285" s="1061"/>
      <c r="F4285" s="1061"/>
      <c r="G4285" s="1061"/>
      <c r="H4285" s="1061"/>
      <c r="I4285" s="1061"/>
      <c r="J4285" s="1062"/>
      <c r="K4285" s="1016" t="s">
        <v>459</v>
      </c>
      <c r="L4285" s="1016" t="s">
        <v>199</v>
      </c>
      <c r="M4285" s="1016"/>
      <c r="N4285" s="1016" t="s">
        <v>198</v>
      </c>
      <c r="O4285" s="1016"/>
      <c r="P4285" s="1016" t="s">
        <v>460</v>
      </c>
      <c r="Q4285" s="1016"/>
      <c r="R4285" s="1016" t="s">
        <v>6</v>
      </c>
      <c r="S4285" s="1016"/>
      <c r="T4285" s="1016"/>
      <c r="U4285" s="1075"/>
      <c r="V4285" s="1076"/>
      <c r="W4285" s="1075"/>
      <c r="X4285" s="1076"/>
      <c r="Y4285" s="1042"/>
      <c r="Z4285" s="1016"/>
      <c r="AA4285" s="1016"/>
      <c r="AB4285" s="1016"/>
      <c r="AC4285" s="1077"/>
      <c r="AD4285" s="1080"/>
      <c r="AE4285" s="1080"/>
      <c r="AF4285" s="1080"/>
      <c r="AG4285" s="1080"/>
      <c r="AH4285" s="1080"/>
      <c r="AI4285" s="1080"/>
      <c r="AJ4285" s="1078"/>
      <c r="AK4285" s="1075"/>
      <c r="AL4285" s="1083"/>
      <c r="AM4285" s="1083"/>
      <c r="AN4285" s="1084"/>
      <c r="AO4285" s="1085"/>
      <c r="AP4285" s="3"/>
      <c r="AV4285" s="167"/>
      <c r="AW4285" s="167"/>
      <c r="AX4285" s="167"/>
      <c r="AY4285" s="167"/>
      <c r="AZ4285" s="167"/>
      <c r="BA4285" s="167"/>
      <c r="BB4285" s="167"/>
      <c r="BC4285" s="167"/>
      <c r="BD4285" s="167"/>
    </row>
    <row r="4286" spans="2:86" ht="12" customHeight="1" x14ac:dyDescent="0.15">
      <c r="B4286" s="1058"/>
      <c r="C4286" s="1063"/>
      <c r="D4286" s="1061"/>
      <c r="E4286" s="1061"/>
      <c r="F4286" s="1061"/>
      <c r="G4286" s="1061"/>
      <c r="H4286" s="1061"/>
      <c r="I4286" s="1061"/>
      <c r="J4286" s="1062"/>
      <c r="K4286" s="1016"/>
      <c r="L4286" s="1016"/>
      <c r="M4286" s="1016"/>
      <c r="N4286" s="1016"/>
      <c r="O4286" s="1016"/>
      <c r="P4286" s="1016"/>
      <c r="Q4286" s="1016"/>
      <c r="R4286" s="1016"/>
      <c r="S4286" s="1016"/>
      <c r="T4286" s="1016"/>
      <c r="U4286" s="1075"/>
      <c r="V4286" s="1076"/>
      <c r="W4286" s="1075"/>
      <c r="X4286" s="1076"/>
      <c r="Y4286" s="1042" t="s">
        <v>461</v>
      </c>
      <c r="Z4286" s="1016"/>
      <c r="AA4286" s="1016"/>
      <c r="AB4286" s="1016"/>
      <c r="AC4286" s="1016" t="s">
        <v>462</v>
      </c>
      <c r="AD4286" s="1016"/>
      <c r="AE4286" s="1016"/>
      <c r="AF4286" s="1016"/>
      <c r="AG4286" s="1016" t="s">
        <v>463</v>
      </c>
      <c r="AH4286" s="1016"/>
      <c r="AI4286" s="1016"/>
      <c r="AJ4286" s="1016"/>
      <c r="AK4286" s="1075"/>
      <c r="AL4286" s="1083"/>
      <c r="AM4286" s="1083"/>
      <c r="AN4286" s="1084"/>
      <c r="AO4286" s="1085"/>
      <c r="AP4286" s="3"/>
      <c r="AV4286" s="167"/>
      <c r="AW4286" s="167"/>
      <c r="AX4286" s="167"/>
      <c r="AY4286" s="167"/>
      <c r="AZ4286" s="167"/>
      <c r="BA4286" s="167"/>
      <c r="BB4286" s="167"/>
      <c r="BC4286" s="167"/>
      <c r="BD4286" s="167"/>
    </row>
    <row r="4287" spans="2:86" ht="12" customHeight="1" x14ac:dyDescent="0.15">
      <c r="B4287" s="1058"/>
      <c r="C4287" s="1063"/>
      <c r="D4287" s="1061"/>
      <c r="E4287" s="1061"/>
      <c r="F4287" s="1061"/>
      <c r="G4287" s="1061"/>
      <c r="H4287" s="1061"/>
      <c r="I4287" s="1061"/>
      <c r="J4287" s="1062"/>
      <c r="K4287" s="1016"/>
      <c r="L4287" s="1016"/>
      <c r="M4287" s="1016"/>
      <c r="N4287" s="1016"/>
      <c r="O4287" s="1016"/>
      <c r="P4287" s="1016"/>
      <c r="Q4287" s="1016"/>
      <c r="R4287" s="1016"/>
      <c r="S4287" s="1016"/>
      <c r="T4287" s="1016"/>
      <c r="U4287" s="1077"/>
      <c r="V4287" s="1078"/>
      <c r="W4287" s="1077"/>
      <c r="X4287" s="1078"/>
      <c r="Y4287" s="191" t="s">
        <v>32</v>
      </c>
      <c r="Z4287" s="187" t="s">
        <v>33</v>
      </c>
      <c r="AA4287" s="187" t="s">
        <v>464</v>
      </c>
      <c r="AB4287" s="187" t="s">
        <v>465</v>
      </c>
      <c r="AC4287" s="187" t="s">
        <v>32</v>
      </c>
      <c r="AD4287" s="187" t="s">
        <v>33</v>
      </c>
      <c r="AE4287" s="187" t="s">
        <v>464</v>
      </c>
      <c r="AF4287" s="187" t="s">
        <v>465</v>
      </c>
      <c r="AG4287" s="187" t="s">
        <v>32</v>
      </c>
      <c r="AH4287" s="187" t="s">
        <v>33</v>
      </c>
      <c r="AI4287" s="187" t="s">
        <v>464</v>
      </c>
      <c r="AJ4287" s="187" t="s">
        <v>465</v>
      </c>
      <c r="AK4287" s="1077"/>
      <c r="AL4287" s="1080"/>
      <c r="AM4287" s="1080"/>
      <c r="AN4287" s="1086"/>
      <c r="AO4287" s="1087"/>
      <c r="AP4287" s="3"/>
      <c r="AV4287" s="167"/>
      <c r="AW4287" s="167"/>
      <c r="AX4287" s="167"/>
      <c r="AY4287" s="167"/>
      <c r="AZ4287" s="167"/>
      <c r="BA4287" s="167"/>
      <c r="BB4287" s="167"/>
      <c r="BC4287" s="167"/>
      <c r="BD4287" s="167"/>
    </row>
    <row r="4288" spans="2:86" ht="12" customHeight="1" x14ac:dyDescent="0.15">
      <c r="B4288" s="1058"/>
      <c r="C4288" s="1063"/>
      <c r="D4288" s="1061"/>
      <c r="E4288" s="1061"/>
      <c r="F4288" s="1061"/>
      <c r="G4288" s="1061"/>
      <c r="H4288" s="1061"/>
      <c r="I4288" s="1061"/>
      <c r="J4288" s="1062"/>
      <c r="K4288" s="192">
        <v>1</v>
      </c>
      <c r="L4288" s="1038" t="s">
        <v>534</v>
      </c>
      <c r="M4288" s="1039"/>
      <c r="N4288" s="1038" t="s">
        <v>486</v>
      </c>
      <c r="O4288" s="1039"/>
      <c r="P4288" s="1034" t="s">
        <v>332</v>
      </c>
      <c r="Q4288" s="1036"/>
      <c r="R4288" s="408" t="s">
        <v>338</v>
      </c>
      <c r="S4288" s="408"/>
      <c r="T4288" s="408"/>
      <c r="U4288" s="1034" t="s">
        <v>54</v>
      </c>
      <c r="V4288" s="1036"/>
      <c r="W4288" s="1034" t="s">
        <v>551</v>
      </c>
      <c r="X4288" s="1035"/>
      <c r="Y4288" s="286"/>
      <c r="Z4288" s="286"/>
      <c r="AA4288" s="286"/>
      <c r="AB4288" s="286"/>
      <c r="AC4288" s="223"/>
      <c r="AD4288" s="223"/>
      <c r="AE4288" s="223"/>
      <c r="AF4288" s="223"/>
      <c r="AG4288" s="223"/>
      <c r="AH4288" s="223"/>
      <c r="AI4288" s="223"/>
      <c r="AJ4288" s="223"/>
      <c r="AK4288" s="1088" t="s">
        <v>1706</v>
      </c>
      <c r="AL4288" s="1089"/>
      <c r="AM4288" s="1089"/>
      <c r="AN4288" s="1090"/>
      <c r="AO4288" s="1091"/>
      <c r="AP4288" s="3"/>
      <c r="AQ4288" s="222">
        <f>IF(P4288="材質劣化",2,IF(P4288="漏水",3,1))</f>
        <v>2</v>
      </c>
      <c r="AV4288" s="167"/>
      <c r="AW4288" s="167"/>
      <c r="AX4288" s="167"/>
      <c r="AY4288" s="167"/>
      <c r="AZ4288" s="167"/>
      <c r="BA4288" s="167"/>
      <c r="BB4288" s="167"/>
      <c r="BC4288" s="167"/>
      <c r="BD4288" s="167"/>
    </row>
    <row r="4289" spans="2:56" ht="12" customHeight="1" x14ac:dyDescent="0.15">
      <c r="B4289" s="1058"/>
      <c r="C4289" s="1063"/>
      <c r="D4289" s="1061"/>
      <c r="E4289" s="1061"/>
      <c r="F4289" s="1061"/>
      <c r="G4289" s="1061"/>
      <c r="H4289" s="1061"/>
      <c r="I4289" s="1061"/>
      <c r="J4289" s="1062"/>
      <c r="K4289" s="192">
        <v>2</v>
      </c>
      <c r="L4289" s="1038" t="s">
        <v>534</v>
      </c>
      <c r="M4289" s="1039"/>
      <c r="N4289" s="1038" t="s">
        <v>486</v>
      </c>
      <c r="O4289" s="1039"/>
      <c r="P4289" s="1034" t="s">
        <v>333</v>
      </c>
      <c r="Q4289" s="1036"/>
      <c r="R4289" s="408" t="s">
        <v>333</v>
      </c>
      <c r="S4289" s="408"/>
      <c r="T4289" s="408"/>
      <c r="U4289" s="1034" t="s">
        <v>551</v>
      </c>
      <c r="V4289" s="1036"/>
      <c r="W4289" s="1034" t="s">
        <v>1655</v>
      </c>
      <c r="X4289" s="1035"/>
      <c r="Y4289" s="286"/>
      <c r="Z4289" s="286"/>
      <c r="AA4289" s="286"/>
      <c r="AB4289" s="286"/>
      <c r="AC4289" s="223"/>
      <c r="AD4289" s="223"/>
      <c r="AE4289" s="223"/>
      <c r="AF4289" s="223"/>
      <c r="AG4289" s="223"/>
      <c r="AH4289" s="223"/>
      <c r="AI4289" s="223">
        <f>0.05*1</f>
        <v>0.05</v>
      </c>
      <c r="AJ4289" s="223"/>
      <c r="AK4289" s="1052"/>
      <c r="AL4289" s="1053"/>
      <c r="AM4289" s="1053"/>
      <c r="AN4289" s="1054"/>
      <c r="AO4289" s="1055"/>
      <c r="AP4289" s="3"/>
      <c r="AQ4289" s="222">
        <f t="shared" ref="AQ4289:AQ4307" si="1993">IF(P4289="材質劣化",2,IF(P4289="漏水",3,1))</f>
        <v>3</v>
      </c>
      <c r="AV4289" s="167"/>
      <c r="AW4289" s="167"/>
      <c r="AX4289" s="167"/>
      <c r="AY4289" s="167"/>
      <c r="AZ4289" s="167"/>
      <c r="BA4289" s="167"/>
      <c r="BB4289" s="167"/>
      <c r="BC4289" s="167"/>
      <c r="BD4289" s="167"/>
    </row>
    <row r="4290" spans="2:56" ht="12" customHeight="1" x14ac:dyDescent="0.15">
      <c r="B4290" s="1058"/>
      <c r="C4290" s="1063"/>
      <c r="D4290" s="1061"/>
      <c r="E4290" s="1061"/>
      <c r="F4290" s="1061"/>
      <c r="G4290" s="1061"/>
      <c r="H4290" s="1061"/>
      <c r="I4290" s="1061"/>
      <c r="J4290" s="1062"/>
      <c r="K4290" s="192">
        <v>3</v>
      </c>
      <c r="L4290" s="1038" t="s">
        <v>534</v>
      </c>
      <c r="M4290" s="1039"/>
      <c r="N4290" s="1038" t="s">
        <v>486</v>
      </c>
      <c r="O4290" s="1039"/>
      <c r="P4290" s="1034" t="s">
        <v>332</v>
      </c>
      <c r="Q4290" s="1036"/>
      <c r="R4290" s="408" t="s">
        <v>532</v>
      </c>
      <c r="S4290" s="408"/>
      <c r="T4290" s="408"/>
      <c r="U4290" s="1034" t="s">
        <v>1648</v>
      </c>
      <c r="V4290" s="1036"/>
      <c r="W4290" s="1034" t="s">
        <v>551</v>
      </c>
      <c r="X4290" s="1035"/>
      <c r="Y4290" s="286"/>
      <c r="Z4290" s="286"/>
      <c r="AA4290" s="286"/>
      <c r="AB4290" s="286"/>
      <c r="AC4290" s="223"/>
      <c r="AD4290" s="223"/>
      <c r="AE4290" s="223"/>
      <c r="AF4290" s="223"/>
      <c r="AG4290" s="223"/>
      <c r="AH4290" s="223"/>
      <c r="AI4290" s="223"/>
      <c r="AJ4290" s="223"/>
      <c r="AK4290" s="1052"/>
      <c r="AL4290" s="1053"/>
      <c r="AM4290" s="1053"/>
      <c r="AN4290" s="1054"/>
      <c r="AO4290" s="1055"/>
      <c r="AP4290" s="3"/>
      <c r="AQ4290" s="222">
        <f t="shared" si="1993"/>
        <v>2</v>
      </c>
      <c r="AV4290" s="167"/>
      <c r="AW4290" s="167"/>
      <c r="AX4290" s="167"/>
      <c r="AY4290" s="167"/>
      <c r="AZ4290" s="167"/>
      <c r="BA4290" s="167"/>
      <c r="BB4290" s="167"/>
      <c r="BC4290" s="167"/>
      <c r="BD4290" s="167"/>
    </row>
    <row r="4291" spans="2:56" ht="12" customHeight="1" x14ac:dyDescent="0.15">
      <c r="B4291" s="1058"/>
      <c r="C4291" s="1063"/>
      <c r="D4291" s="1061"/>
      <c r="E4291" s="1061"/>
      <c r="F4291" s="1061"/>
      <c r="G4291" s="1061"/>
      <c r="H4291" s="1061"/>
      <c r="I4291" s="1061"/>
      <c r="J4291" s="1062"/>
      <c r="K4291" s="192">
        <v>4</v>
      </c>
      <c r="L4291" s="1038" t="s">
        <v>534</v>
      </c>
      <c r="M4291" s="1039"/>
      <c r="N4291" s="1038" t="s">
        <v>487</v>
      </c>
      <c r="O4291" s="1039"/>
      <c r="P4291" s="1034" t="s">
        <v>332</v>
      </c>
      <c r="Q4291" s="1036"/>
      <c r="R4291" s="408" t="s">
        <v>338</v>
      </c>
      <c r="S4291" s="408"/>
      <c r="T4291" s="408"/>
      <c r="U4291" s="1034" t="s">
        <v>54</v>
      </c>
      <c r="V4291" s="1036"/>
      <c r="W4291" s="1034" t="s">
        <v>551</v>
      </c>
      <c r="X4291" s="1035"/>
      <c r="Y4291" s="286"/>
      <c r="Z4291" s="286"/>
      <c r="AA4291" s="286"/>
      <c r="AB4291" s="286"/>
      <c r="AC4291" s="223"/>
      <c r="AD4291" s="223"/>
      <c r="AE4291" s="223"/>
      <c r="AF4291" s="223"/>
      <c r="AG4291" s="223"/>
      <c r="AH4291" s="223"/>
      <c r="AI4291" s="223"/>
      <c r="AJ4291" s="223"/>
      <c r="AK4291" s="1052" t="s">
        <v>1683</v>
      </c>
      <c r="AL4291" s="1053"/>
      <c r="AM4291" s="1053"/>
      <c r="AN4291" s="1054"/>
      <c r="AO4291" s="1055"/>
      <c r="AP4291" s="3"/>
      <c r="AQ4291" s="222">
        <f t="shared" si="1993"/>
        <v>2</v>
      </c>
      <c r="AV4291" s="167"/>
      <c r="AW4291" s="167"/>
      <c r="AX4291" s="167"/>
      <c r="AY4291" s="167"/>
      <c r="AZ4291" s="167"/>
      <c r="BA4291" s="167"/>
      <c r="BB4291" s="167"/>
      <c r="BC4291" s="167"/>
      <c r="BD4291" s="167"/>
    </row>
    <row r="4292" spans="2:56" ht="12" customHeight="1" x14ac:dyDescent="0.15">
      <c r="B4292" s="1058"/>
      <c r="C4292" s="1063"/>
      <c r="D4292" s="1061"/>
      <c r="E4292" s="1061"/>
      <c r="F4292" s="1061"/>
      <c r="G4292" s="1061"/>
      <c r="H4292" s="1061"/>
      <c r="I4292" s="1061"/>
      <c r="J4292" s="1062"/>
      <c r="K4292" s="192">
        <v>5</v>
      </c>
      <c r="L4292" s="1038" t="s">
        <v>331</v>
      </c>
      <c r="M4292" s="1039"/>
      <c r="N4292" s="1038" t="s">
        <v>354</v>
      </c>
      <c r="O4292" s="1039"/>
      <c r="P4292" s="1034" t="s">
        <v>332</v>
      </c>
      <c r="Q4292" s="1036"/>
      <c r="R4292" s="408" t="s">
        <v>532</v>
      </c>
      <c r="S4292" s="408"/>
      <c r="T4292" s="408"/>
      <c r="U4292" s="1034" t="s">
        <v>554</v>
      </c>
      <c r="V4292" s="1036"/>
      <c r="W4292" s="1034" t="s">
        <v>551</v>
      </c>
      <c r="X4292" s="1035"/>
      <c r="Y4292" s="286"/>
      <c r="Z4292" s="286"/>
      <c r="AA4292" s="286"/>
      <c r="AB4292" s="286"/>
      <c r="AC4292" s="223"/>
      <c r="AD4292" s="223"/>
      <c r="AE4292" s="223"/>
      <c r="AF4292" s="223"/>
      <c r="AG4292" s="223"/>
      <c r="AH4292" s="223"/>
      <c r="AI4292" s="223"/>
      <c r="AJ4292" s="223"/>
      <c r="AK4292" s="1052"/>
      <c r="AL4292" s="1053"/>
      <c r="AM4292" s="1053"/>
      <c r="AN4292" s="1054"/>
      <c r="AO4292" s="1055"/>
      <c r="AP4292" s="3"/>
      <c r="AQ4292" s="222">
        <f t="shared" si="1993"/>
        <v>2</v>
      </c>
      <c r="AV4292" s="167"/>
      <c r="AW4292" s="167"/>
      <c r="AX4292" s="167"/>
      <c r="AY4292" s="167"/>
      <c r="AZ4292" s="167"/>
      <c r="BA4292" s="167"/>
      <c r="BB4292" s="167"/>
      <c r="BC4292" s="167"/>
      <c r="BD4292" s="167"/>
    </row>
    <row r="4293" spans="2:56" ht="12" customHeight="1" x14ac:dyDescent="0.15">
      <c r="B4293" s="1058"/>
      <c r="C4293" s="1063"/>
      <c r="D4293" s="1061"/>
      <c r="E4293" s="1061"/>
      <c r="F4293" s="1061"/>
      <c r="G4293" s="1061"/>
      <c r="H4293" s="1061"/>
      <c r="I4293" s="1061"/>
      <c r="J4293" s="1062"/>
      <c r="K4293" s="192">
        <v>6</v>
      </c>
      <c r="L4293" s="1038" t="s">
        <v>331</v>
      </c>
      <c r="M4293" s="1039"/>
      <c r="N4293" s="1038" t="s">
        <v>354</v>
      </c>
      <c r="O4293" s="1039"/>
      <c r="P4293" s="1034" t="s">
        <v>333</v>
      </c>
      <c r="Q4293" s="1036"/>
      <c r="R4293" s="408" t="s">
        <v>340</v>
      </c>
      <c r="S4293" s="408"/>
      <c r="T4293" s="408"/>
      <c r="U4293" s="1034" t="s">
        <v>1648</v>
      </c>
      <c r="V4293" s="1036"/>
      <c r="W4293" s="1034" t="s">
        <v>1649</v>
      </c>
      <c r="X4293" s="1035"/>
      <c r="Y4293" s="286"/>
      <c r="Z4293" s="286"/>
      <c r="AA4293" s="286"/>
      <c r="AB4293" s="286"/>
      <c r="AC4293" s="223"/>
      <c r="AD4293" s="223"/>
      <c r="AE4293" s="223"/>
      <c r="AF4293" s="223"/>
      <c r="AG4293" s="223"/>
      <c r="AH4293" s="223"/>
      <c r="AI4293" s="223"/>
      <c r="AJ4293" s="223">
        <f>0.3*0.1</f>
        <v>0.03</v>
      </c>
      <c r="AK4293" s="1052"/>
      <c r="AL4293" s="1053"/>
      <c r="AM4293" s="1053"/>
      <c r="AN4293" s="1054"/>
      <c r="AO4293" s="1055"/>
      <c r="AP4293" s="3"/>
      <c r="AQ4293" s="222">
        <f t="shared" si="1993"/>
        <v>3</v>
      </c>
      <c r="AV4293" s="167"/>
      <c r="AW4293" s="167"/>
      <c r="AX4293" s="167"/>
      <c r="AY4293" s="167"/>
      <c r="AZ4293" s="167"/>
      <c r="BA4293" s="167"/>
      <c r="BB4293" s="167"/>
      <c r="BC4293" s="167"/>
      <c r="BD4293" s="167"/>
    </row>
    <row r="4294" spans="2:56" s="162" customFormat="1" ht="12" customHeight="1" x14ac:dyDescent="0.15">
      <c r="B4294" s="1058"/>
      <c r="C4294" s="1063"/>
      <c r="D4294" s="1061"/>
      <c r="E4294" s="1061"/>
      <c r="F4294" s="1061"/>
      <c r="G4294" s="1061"/>
      <c r="H4294" s="1061"/>
      <c r="I4294" s="1061"/>
      <c r="J4294" s="1062"/>
      <c r="K4294" s="192">
        <v>7</v>
      </c>
      <c r="L4294" s="1038" t="s">
        <v>331</v>
      </c>
      <c r="M4294" s="1039"/>
      <c r="N4294" s="1038" t="s">
        <v>354</v>
      </c>
      <c r="O4294" s="1039"/>
      <c r="P4294" s="1034" t="s">
        <v>332</v>
      </c>
      <c r="Q4294" s="1036"/>
      <c r="R4294" s="408" t="s">
        <v>532</v>
      </c>
      <c r="S4294" s="408"/>
      <c r="T4294" s="408"/>
      <c r="U4294" s="1034" t="s">
        <v>554</v>
      </c>
      <c r="V4294" s="1036"/>
      <c r="W4294" s="1034" t="s">
        <v>551</v>
      </c>
      <c r="X4294" s="1035"/>
      <c r="Y4294" s="286"/>
      <c r="Z4294" s="286"/>
      <c r="AA4294" s="286"/>
      <c r="AB4294" s="286"/>
      <c r="AC4294" s="223"/>
      <c r="AD4294" s="223"/>
      <c r="AE4294" s="223"/>
      <c r="AF4294" s="223"/>
      <c r="AG4294" s="223"/>
      <c r="AH4294" s="223"/>
      <c r="AI4294" s="223"/>
      <c r="AJ4294" s="223"/>
      <c r="AK4294" s="1034"/>
      <c r="AL4294" s="1035"/>
      <c r="AM4294" s="1035"/>
      <c r="AN4294" s="788"/>
      <c r="AO4294" s="789"/>
      <c r="AP4294" s="3"/>
      <c r="AQ4294" s="222">
        <f t="shared" si="1993"/>
        <v>2</v>
      </c>
    </row>
    <row r="4295" spans="2:56" s="162" customFormat="1" ht="12" customHeight="1" x14ac:dyDescent="0.15">
      <c r="B4295" s="1058"/>
      <c r="C4295" s="1063"/>
      <c r="D4295" s="1061"/>
      <c r="E4295" s="1061"/>
      <c r="F4295" s="1061"/>
      <c r="G4295" s="1061"/>
      <c r="H4295" s="1061"/>
      <c r="I4295" s="1061"/>
      <c r="J4295" s="1062"/>
      <c r="K4295" s="192"/>
      <c r="L4295" s="1038"/>
      <c r="M4295" s="1039"/>
      <c r="N4295" s="1038"/>
      <c r="O4295" s="1039"/>
      <c r="P4295" s="1034"/>
      <c r="Q4295" s="1036"/>
      <c r="R4295" s="408"/>
      <c r="S4295" s="408"/>
      <c r="T4295" s="408"/>
      <c r="U4295" s="1034"/>
      <c r="V4295" s="1036"/>
      <c r="W4295" s="1034"/>
      <c r="X4295" s="1035"/>
      <c r="Y4295" s="286"/>
      <c r="Z4295" s="286"/>
      <c r="AA4295" s="286"/>
      <c r="AB4295" s="286"/>
      <c r="AC4295" s="223"/>
      <c r="AD4295" s="223"/>
      <c r="AE4295" s="223"/>
      <c r="AF4295" s="223"/>
      <c r="AG4295" s="223"/>
      <c r="AH4295" s="223"/>
      <c r="AI4295" s="223"/>
      <c r="AJ4295" s="223"/>
      <c r="AK4295" s="1034"/>
      <c r="AL4295" s="1035"/>
      <c r="AM4295" s="1035"/>
      <c r="AN4295" s="788"/>
      <c r="AO4295" s="789"/>
      <c r="AP4295" s="3"/>
      <c r="AQ4295" s="222">
        <f t="shared" si="1993"/>
        <v>1</v>
      </c>
    </row>
    <row r="4296" spans="2:56" s="162" customFormat="1" ht="12" customHeight="1" x14ac:dyDescent="0.15">
      <c r="B4296" s="1058"/>
      <c r="C4296" s="1063"/>
      <c r="D4296" s="1061"/>
      <c r="E4296" s="1061"/>
      <c r="F4296" s="1061"/>
      <c r="G4296" s="1061"/>
      <c r="H4296" s="1061"/>
      <c r="I4296" s="1061"/>
      <c r="J4296" s="1062"/>
      <c r="K4296" s="192"/>
      <c r="L4296" s="1038"/>
      <c r="M4296" s="1039"/>
      <c r="N4296" s="1038"/>
      <c r="O4296" s="1039"/>
      <c r="P4296" s="1034"/>
      <c r="Q4296" s="1036"/>
      <c r="R4296" s="408"/>
      <c r="S4296" s="408"/>
      <c r="T4296" s="408"/>
      <c r="U4296" s="1034"/>
      <c r="V4296" s="1036"/>
      <c r="W4296" s="1034"/>
      <c r="X4296" s="1035"/>
      <c r="Y4296" s="286"/>
      <c r="Z4296" s="286"/>
      <c r="AA4296" s="286"/>
      <c r="AB4296" s="286"/>
      <c r="AC4296" s="223"/>
      <c r="AD4296" s="223"/>
      <c r="AE4296" s="223"/>
      <c r="AF4296" s="223"/>
      <c r="AG4296" s="223"/>
      <c r="AH4296" s="223"/>
      <c r="AI4296" s="223"/>
      <c r="AJ4296" s="223"/>
      <c r="AK4296" s="1034"/>
      <c r="AL4296" s="1035"/>
      <c r="AM4296" s="1035"/>
      <c r="AN4296" s="788"/>
      <c r="AO4296" s="789"/>
      <c r="AP4296" s="3"/>
      <c r="AQ4296" s="222">
        <f t="shared" si="1993"/>
        <v>1</v>
      </c>
    </row>
    <row r="4297" spans="2:56" s="162" customFormat="1" ht="12" customHeight="1" x14ac:dyDescent="0.15">
      <c r="B4297" s="1058"/>
      <c r="C4297" s="1063"/>
      <c r="D4297" s="1061"/>
      <c r="E4297" s="1061"/>
      <c r="F4297" s="1061"/>
      <c r="G4297" s="1061"/>
      <c r="H4297" s="1061"/>
      <c r="I4297" s="1061"/>
      <c r="J4297" s="1062"/>
      <c r="K4297" s="192"/>
      <c r="L4297" s="1038"/>
      <c r="M4297" s="1039"/>
      <c r="N4297" s="1038"/>
      <c r="O4297" s="1039"/>
      <c r="P4297" s="1034"/>
      <c r="Q4297" s="1036"/>
      <c r="R4297" s="408"/>
      <c r="S4297" s="408"/>
      <c r="T4297" s="408"/>
      <c r="U4297" s="1034"/>
      <c r="V4297" s="1036"/>
      <c r="W4297" s="1034"/>
      <c r="X4297" s="1035"/>
      <c r="Y4297" s="286"/>
      <c r="Z4297" s="286"/>
      <c r="AA4297" s="286"/>
      <c r="AB4297" s="286"/>
      <c r="AC4297" s="223"/>
      <c r="AD4297" s="223"/>
      <c r="AE4297" s="223"/>
      <c r="AF4297" s="223"/>
      <c r="AG4297" s="223"/>
      <c r="AH4297" s="223"/>
      <c r="AI4297" s="223"/>
      <c r="AJ4297" s="223"/>
      <c r="AK4297" s="1034"/>
      <c r="AL4297" s="1035"/>
      <c r="AM4297" s="1035"/>
      <c r="AN4297" s="788"/>
      <c r="AO4297" s="789"/>
      <c r="AP4297" s="3"/>
      <c r="AQ4297" s="222">
        <f t="shared" si="1993"/>
        <v>1</v>
      </c>
    </row>
    <row r="4298" spans="2:56" s="162" customFormat="1" ht="12" customHeight="1" x14ac:dyDescent="0.15">
      <c r="B4298" s="1058"/>
      <c r="C4298" s="1063"/>
      <c r="D4298" s="1061"/>
      <c r="E4298" s="1061"/>
      <c r="F4298" s="1061"/>
      <c r="G4298" s="1061"/>
      <c r="H4298" s="1061"/>
      <c r="I4298" s="1061"/>
      <c r="J4298" s="1062"/>
      <c r="K4298" s="192"/>
      <c r="L4298" s="1038"/>
      <c r="M4298" s="1039"/>
      <c r="N4298" s="1038"/>
      <c r="O4298" s="1039"/>
      <c r="P4298" s="1034"/>
      <c r="Q4298" s="1036"/>
      <c r="R4298" s="408"/>
      <c r="S4298" s="408"/>
      <c r="T4298" s="408"/>
      <c r="U4298" s="1034"/>
      <c r="V4298" s="1036"/>
      <c r="W4298" s="1034"/>
      <c r="X4298" s="1035"/>
      <c r="Y4298" s="286"/>
      <c r="Z4298" s="286"/>
      <c r="AA4298" s="286"/>
      <c r="AB4298" s="286"/>
      <c r="AC4298" s="223"/>
      <c r="AD4298" s="223"/>
      <c r="AE4298" s="223"/>
      <c r="AF4298" s="223"/>
      <c r="AG4298" s="223"/>
      <c r="AH4298" s="223"/>
      <c r="AI4298" s="223"/>
      <c r="AJ4298" s="223"/>
      <c r="AK4298" s="1034"/>
      <c r="AL4298" s="1035"/>
      <c r="AM4298" s="1035"/>
      <c r="AN4298" s="788"/>
      <c r="AO4298" s="789"/>
      <c r="AP4298" s="3"/>
      <c r="AQ4298" s="222">
        <f t="shared" si="1993"/>
        <v>1</v>
      </c>
    </row>
    <row r="4299" spans="2:56" s="162" customFormat="1" ht="12" customHeight="1" x14ac:dyDescent="0.15">
      <c r="B4299" s="1058"/>
      <c r="C4299" s="1063"/>
      <c r="D4299" s="1061"/>
      <c r="E4299" s="1061"/>
      <c r="F4299" s="1061"/>
      <c r="G4299" s="1061"/>
      <c r="H4299" s="1061"/>
      <c r="I4299" s="1061"/>
      <c r="J4299" s="1062"/>
      <c r="K4299" s="192"/>
      <c r="L4299" s="1038"/>
      <c r="M4299" s="1039"/>
      <c r="N4299" s="1038"/>
      <c r="O4299" s="1039"/>
      <c r="P4299" s="1034"/>
      <c r="Q4299" s="1036"/>
      <c r="R4299" s="408"/>
      <c r="S4299" s="408"/>
      <c r="T4299" s="408"/>
      <c r="U4299" s="1034"/>
      <c r="V4299" s="1036"/>
      <c r="W4299" s="1034"/>
      <c r="X4299" s="1035"/>
      <c r="Y4299" s="286"/>
      <c r="Z4299" s="286"/>
      <c r="AA4299" s="286"/>
      <c r="AB4299" s="286"/>
      <c r="AC4299" s="223"/>
      <c r="AD4299" s="223"/>
      <c r="AE4299" s="223"/>
      <c r="AF4299" s="223"/>
      <c r="AG4299" s="223"/>
      <c r="AH4299" s="223"/>
      <c r="AI4299" s="223"/>
      <c r="AJ4299" s="223"/>
      <c r="AK4299" s="1034"/>
      <c r="AL4299" s="1035"/>
      <c r="AM4299" s="1035"/>
      <c r="AN4299" s="788"/>
      <c r="AO4299" s="789"/>
      <c r="AP4299" s="3"/>
      <c r="AQ4299" s="222">
        <f t="shared" si="1993"/>
        <v>1</v>
      </c>
    </row>
    <row r="4300" spans="2:56" s="162" customFormat="1" ht="12" customHeight="1" x14ac:dyDescent="0.15">
      <c r="B4300" s="1058"/>
      <c r="C4300" s="1063"/>
      <c r="D4300" s="1061"/>
      <c r="E4300" s="1061"/>
      <c r="F4300" s="1061"/>
      <c r="G4300" s="1061"/>
      <c r="H4300" s="1061"/>
      <c r="I4300" s="1061"/>
      <c r="J4300" s="1062"/>
      <c r="K4300" s="192"/>
      <c r="L4300" s="1038"/>
      <c r="M4300" s="1039"/>
      <c r="N4300" s="1038"/>
      <c r="O4300" s="1039"/>
      <c r="P4300" s="1034"/>
      <c r="Q4300" s="1036"/>
      <c r="R4300" s="408"/>
      <c r="S4300" s="408"/>
      <c r="T4300" s="408"/>
      <c r="U4300" s="1034"/>
      <c r="V4300" s="1036"/>
      <c r="W4300" s="1034"/>
      <c r="X4300" s="1035"/>
      <c r="Y4300" s="286"/>
      <c r="Z4300" s="286"/>
      <c r="AA4300" s="286"/>
      <c r="AB4300" s="286"/>
      <c r="AC4300" s="223"/>
      <c r="AD4300" s="223"/>
      <c r="AE4300" s="223"/>
      <c r="AF4300" s="223"/>
      <c r="AG4300" s="223"/>
      <c r="AH4300" s="223"/>
      <c r="AI4300" s="223"/>
      <c r="AJ4300" s="223"/>
      <c r="AK4300" s="1034"/>
      <c r="AL4300" s="1035"/>
      <c r="AM4300" s="1035"/>
      <c r="AN4300" s="788"/>
      <c r="AO4300" s="789"/>
      <c r="AP4300" s="3"/>
      <c r="AQ4300" s="222">
        <f t="shared" si="1993"/>
        <v>1</v>
      </c>
    </row>
    <row r="4301" spans="2:56" s="162" customFormat="1" ht="12" customHeight="1" x14ac:dyDescent="0.15">
      <c r="B4301" s="1058"/>
      <c r="C4301" s="1063"/>
      <c r="D4301" s="1061"/>
      <c r="E4301" s="1061"/>
      <c r="F4301" s="1061"/>
      <c r="G4301" s="1061"/>
      <c r="H4301" s="1061"/>
      <c r="I4301" s="1061"/>
      <c r="J4301" s="1062"/>
      <c r="K4301" s="192"/>
      <c r="L4301" s="1038"/>
      <c r="M4301" s="1039"/>
      <c r="N4301" s="1038"/>
      <c r="O4301" s="1039"/>
      <c r="P4301" s="1034"/>
      <c r="Q4301" s="1036"/>
      <c r="R4301" s="408"/>
      <c r="S4301" s="408"/>
      <c r="T4301" s="408"/>
      <c r="U4301" s="1034"/>
      <c r="V4301" s="1036"/>
      <c r="W4301" s="1034"/>
      <c r="X4301" s="1035"/>
      <c r="Y4301" s="286"/>
      <c r="Z4301" s="286"/>
      <c r="AA4301" s="286"/>
      <c r="AB4301" s="286"/>
      <c r="AC4301" s="223"/>
      <c r="AD4301" s="223"/>
      <c r="AE4301" s="223"/>
      <c r="AF4301" s="223"/>
      <c r="AG4301" s="223"/>
      <c r="AH4301" s="223"/>
      <c r="AI4301" s="223"/>
      <c r="AJ4301" s="223"/>
      <c r="AK4301" s="1034"/>
      <c r="AL4301" s="1035"/>
      <c r="AM4301" s="1035"/>
      <c r="AN4301" s="788"/>
      <c r="AO4301" s="789"/>
      <c r="AP4301" s="3"/>
      <c r="AQ4301" s="222">
        <f t="shared" si="1993"/>
        <v>1</v>
      </c>
    </row>
    <row r="4302" spans="2:56" s="162" customFormat="1" ht="12" customHeight="1" x14ac:dyDescent="0.15">
      <c r="B4302" s="1058"/>
      <c r="C4302" s="1063"/>
      <c r="D4302" s="1061"/>
      <c r="E4302" s="1061"/>
      <c r="F4302" s="1061"/>
      <c r="G4302" s="1061"/>
      <c r="H4302" s="1061"/>
      <c r="I4302" s="1061"/>
      <c r="J4302" s="1062"/>
      <c r="K4302" s="192"/>
      <c r="L4302" s="1038"/>
      <c r="M4302" s="1039"/>
      <c r="N4302" s="1038"/>
      <c r="O4302" s="1039"/>
      <c r="P4302" s="1034"/>
      <c r="Q4302" s="1036"/>
      <c r="R4302" s="408"/>
      <c r="S4302" s="408"/>
      <c r="T4302" s="408"/>
      <c r="U4302" s="1034"/>
      <c r="V4302" s="1036"/>
      <c r="W4302" s="1034"/>
      <c r="X4302" s="1035"/>
      <c r="Y4302" s="286"/>
      <c r="Z4302" s="286"/>
      <c r="AA4302" s="286"/>
      <c r="AB4302" s="286"/>
      <c r="AC4302" s="223"/>
      <c r="AD4302" s="223"/>
      <c r="AE4302" s="223"/>
      <c r="AF4302" s="223"/>
      <c r="AG4302" s="223"/>
      <c r="AH4302" s="223"/>
      <c r="AI4302" s="223"/>
      <c r="AJ4302" s="223"/>
      <c r="AK4302" s="1034"/>
      <c r="AL4302" s="1035"/>
      <c r="AM4302" s="1035"/>
      <c r="AN4302" s="788"/>
      <c r="AO4302" s="789"/>
      <c r="AP4302" s="3"/>
      <c r="AQ4302" s="222">
        <f t="shared" si="1993"/>
        <v>1</v>
      </c>
    </row>
    <row r="4303" spans="2:56" s="162" customFormat="1" ht="12" customHeight="1" x14ac:dyDescent="0.15">
      <c r="B4303" s="1058"/>
      <c r="C4303" s="1063"/>
      <c r="D4303" s="1061"/>
      <c r="E4303" s="1061"/>
      <c r="F4303" s="1061"/>
      <c r="G4303" s="1061"/>
      <c r="H4303" s="1061"/>
      <c r="I4303" s="1061"/>
      <c r="J4303" s="1062"/>
      <c r="K4303" s="192"/>
      <c r="L4303" s="1038"/>
      <c r="M4303" s="1039"/>
      <c r="N4303" s="1038"/>
      <c r="O4303" s="1039"/>
      <c r="P4303" s="1034"/>
      <c r="Q4303" s="1036"/>
      <c r="R4303" s="408"/>
      <c r="S4303" s="408"/>
      <c r="T4303" s="408"/>
      <c r="U4303" s="1034"/>
      <c r="V4303" s="1036"/>
      <c r="W4303" s="1034"/>
      <c r="X4303" s="1035"/>
      <c r="Y4303" s="286"/>
      <c r="Z4303" s="286"/>
      <c r="AA4303" s="286"/>
      <c r="AB4303" s="286"/>
      <c r="AC4303" s="223"/>
      <c r="AD4303" s="223"/>
      <c r="AE4303" s="223"/>
      <c r="AF4303" s="223"/>
      <c r="AG4303" s="223"/>
      <c r="AH4303" s="223"/>
      <c r="AI4303" s="223"/>
      <c r="AJ4303" s="223"/>
      <c r="AK4303" s="1034"/>
      <c r="AL4303" s="1035"/>
      <c r="AM4303" s="1035"/>
      <c r="AN4303" s="788"/>
      <c r="AO4303" s="789"/>
      <c r="AP4303" s="3"/>
      <c r="AQ4303" s="222">
        <f t="shared" si="1993"/>
        <v>1</v>
      </c>
    </row>
    <row r="4304" spans="2:56" s="162" customFormat="1" ht="12" customHeight="1" x14ac:dyDescent="0.15">
      <c r="B4304" s="1058"/>
      <c r="C4304" s="1063"/>
      <c r="D4304" s="1061"/>
      <c r="E4304" s="1061"/>
      <c r="F4304" s="1061"/>
      <c r="G4304" s="1061"/>
      <c r="H4304" s="1061"/>
      <c r="I4304" s="1061"/>
      <c r="J4304" s="1062"/>
      <c r="K4304" s="192"/>
      <c r="L4304" s="1038"/>
      <c r="M4304" s="1039"/>
      <c r="N4304" s="1038"/>
      <c r="O4304" s="1039"/>
      <c r="P4304" s="1034"/>
      <c r="Q4304" s="1036"/>
      <c r="R4304" s="408"/>
      <c r="S4304" s="408"/>
      <c r="T4304" s="408"/>
      <c r="U4304" s="1034"/>
      <c r="V4304" s="1036"/>
      <c r="W4304" s="1034"/>
      <c r="X4304" s="1035"/>
      <c r="Y4304" s="286"/>
      <c r="Z4304" s="286"/>
      <c r="AA4304" s="286"/>
      <c r="AB4304" s="286"/>
      <c r="AC4304" s="223"/>
      <c r="AD4304" s="223"/>
      <c r="AE4304" s="223"/>
      <c r="AF4304" s="223"/>
      <c r="AG4304" s="223"/>
      <c r="AH4304" s="223"/>
      <c r="AI4304" s="223"/>
      <c r="AJ4304" s="223"/>
      <c r="AK4304" s="1034"/>
      <c r="AL4304" s="1035"/>
      <c r="AM4304" s="1035"/>
      <c r="AN4304" s="788"/>
      <c r="AO4304" s="789"/>
      <c r="AP4304" s="3"/>
      <c r="AQ4304" s="222">
        <f t="shared" si="1993"/>
        <v>1</v>
      </c>
    </row>
    <row r="4305" spans="2:46" s="162" customFormat="1" ht="12" customHeight="1" x14ac:dyDescent="0.15">
      <c r="B4305" s="1058"/>
      <c r="C4305" s="1063"/>
      <c r="D4305" s="1061"/>
      <c r="E4305" s="1061"/>
      <c r="F4305" s="1061"/>
      <c r="G4305" s="1061"/>
      <c r="H4305" s="1061"/>
      <c r="I4305" s="1061"/>
      <c r="J4305" s="1062"/>
      <c r="K4305" s="192"/>
      <c r="L4305" s="1038"/>
      <c r="M4305" s="1039"/>
      <c r="N4305" s="1038"/>
      <c r="O4305" s="1039"/>
      <c r="P4305" s="1034"/>
      <c r="Q4305" s="1036"/>
      <c r="R4305" s="408"/>
      <c r="S4305" s="408"/>
      <c r="T4305" s="408"/>
      <c r="U4305" s="1034"/>
      <c r="V4305" s="1036"/>
      <c r="W4305" s="1034"/>
      <c r="X4305" s="1035"/>
      <c r="Y4305" s="286"/>
      <c r="Z4305" s="286"/>
      <c r="AA4305" s="286"/>
      <c r="AB4305" s="286"/>
      <c r="AC4305" s="223"/>
      <c r="AD4305" s="223"/>
      <c r="AE4305" s="223"/>
      <c r="AF4305" s="223"/>
      <c r="AG4305" s="223"/>
      <c r="AH4305" s="223"/>
      <c r="AI4305" s="223"/>
      <c r="AJ4305" s="223"/>
      <c r="AK4305" s="1034"/>
      <c r="AL4305" s="1035"/>
      <c r="AM4305" s="1035"/>
      <c r="AN4305" s="788"/>
      <c r="AO4305" s="789"/>
      <c r="AP4305" s="3"/>
      <c r="AQ4305" s="222">
        <f t="shared" si="1993"/>
        <v>1</v>
      </c>
    </row>
    <row r="4306" spans="2:46" s="162" customFormat="1" ht="12" customHeight="1" x14ac:dyDescent="0.15">
      <c r="B4306" s="1058"/>
      <c r="C4306" s="1063"/>
      <c r="D4306" s="1061"/>
      <c r="E4306" s="1061"/>
      <c r="F4306" s="1061"/>
      <c r="G4306" s="1061"/>
      <c r="H4306" s="1061"/>
      <c r="I4306" s="1061"/>
      <c r="J4306" s="1062"/>
      <c r="K4306" s="192"/>
      <c r="L4306" s="1038"/>
      <c r="M4306" s="1039"/>
      <c r="N4306" s="1038"/>
      <c r="O4306" s="1039"/>
      <c r="P4306" s="1034"/>
      <c r="Q4306" s="1036"/>
      <c r="R4306" s="408"/>
      <c r="S4306" s="408"/>
      <c r="T4306" s="408"/>
      <c r="U4306" s="1034"/>
      <c r="V4306" s="1036"/>
      <c r="W4306" s="1034"/>
      <c r="X4306" s="1035"/>
      <c r="Y4306" s="286"/>
      <c r="Z4306" s="286"/>
      <c r="AA4306" s="286"/>
      <c r="AB4306" s="286"/>
      <c r="AC4306" s="223"/>
      <c r="AD4306" s="223"/>
      <c r="AE4306" s="223"/>
      <c r="AF4306" s="223"/>
      <c r="AG4306" s="223"/>
      <c r="AH4306" s="223"/>
      <c r="AI4306" s="223"/>
      <c r="AJ4306" s="223"/>
      <c r="AK4306" s="1034"/>
      <c r="AL4306" s="1035"/>
      <c r="AM4306" s="1035"/>
      <c r="AN4306" s="788"/>
      <c r="AO4306" s="789"/>
      <c r="AP4306" s="3"/>
      <c r="AQ4306" s="222">
        <f t="shared" si="1993"/>
        <v>1</v>
      </c>
    </row>
    <row r="4307" spans="2:46" s="162" customFormat="1" ht="12" customHeight="1" x14ac:dyDescent="0.15">
      <c r="B4307" s="1058"/>
      <c r="C4307" s="1063"/>
      <c r="D4307" s="1061"/>
      <c r="E4307" s="1061"/>
      <c r="F4307" s="1061"/>
      <c r="G4307" s="1061"/>
      <c r="H4307" s="1061"/>
      <c r="I4307" s="1061"/>
      <c r="J4307" s="1062"/>
      <c r="K4307" s="192"/>
      <c r="L4307" s="1038"/>
      <c r="M4307" s="1039"/>
      <c r="N4307" s="1038"/>
      <c r="O4307" s="1039"/>
      <c r="P4307" s="1034"/>
      <c r="Q4307" s="1036"/>
      <c r="R4307" s="408"/>
      <c r="S4307" s="408"/>
      <c r="T4307" s="408"/>
      <c r="U4307" s="1034"/>
      <c r="V4307" s="1036"/>
      <c r="W4307" s="1034"/>
      <c r="X4307" s="1035"/>
      <c r="Y4307" s="286"/>
      <c r="Z4307" s="286"/>
      <c r="AA4307" s="286"/>
      <c r="AB4307" s="286"/>
      <c r="AC4307" s="223"/>
      <c r="AD4307" s="223"/>
      <c r="AE4307" s="223"/>
      <c r="AF4307" s="223"/>
      <c r="AG4307" s="223"/>
      <c r="AH4307" s="223"/>
      <c r="AI4307" s="223"/>
      <c r="AJ4307" s="223"/>
      <c r="AK4307" s="1034"/>
      <c r="AL4307" s="1035"/>
      <c r="AM4307" s="1035"/>
      <c r="AN4307" s="788"/>
      <c r="AO4307" s="789"/>
      <c r="AP4307" s="3"/>
      <c r="AQ4307" s="222">
        <f t="shared" si="1993"/>
        <v>1</v>
      </c>
    </row>
    <row r="4308" spans="2:46" s="162" customFormat="1" ht="12" customHeight="1" x14ac:dyDescent="0.15">
      <c r="B4308" s="1058"/>
      <c r="C4308" s="1063"/>
      <c r="D4308" s="1061"/>
      <c r="E4308" s="1061"/>
      <c r="F4308" s="1061"/>
      <c r="G4308" s="1061"/>
      <c r="H4308" s="1061"/>
      <c r="I4308" s="1061"/>
      <c r="J4308" s="1062"/>
      <c r="K4308" s="1016" t="s">
        <v>216</v>
      </c>
      <c r="L4308" s="1016" t="s">
        <v>215</v>
      </c>
      <c r="M4308" s="1016"/>
      <c r="N4308" s="1016"/>
      <c r="O4308" s="1016"/>
      <c r="P4308" s="1016"/>
      <c r="Q4308" s="1016"/>
      <c r="R4308" s="1016"/>
      <c r="S4308" s="1016"/>
      <c r="T4308" s="1016"/>
      <c r="U4308" s="1016"/>
      <c r="V4308" s="1016"/>
      <c r="W4308" s="1016"/>
      <c r="X4308" s="1016"/>
      <c r="Y4308" s="1040" t="s">
        <v>466</v>
      </c>
      <c r="Z4308" s="1041"/>
      <c r="AA4308" s="1041"/>
      <c r="AB4308" s="1042"/>
      <c r="AC4308" s="224">
        <f t="shared" ref="AC4308:AJ4308" si="1994">SUM(AC4288:AC4307)</f>
        <v>0</v>
      </c>
      <c r="AD4308" s="224">
        <f t="shared" si="1994"/>
        <v>0</v>
      </c>
      <c r="AE4308" s="224">
        <f t="shared" si="1994"/>
        <v>0</v>
      </c>
      <c r="AF4308" s="224">
        <f t="shared" si="1994"/>
        <v>0</v>
      </c>
      <c r="AG4308" s="224">
        <f t="shared" si="1994"/>
        <v>0</v>
      </c>
      <c r="AH4308" s="224">
        <f t="shared" si="1994"/>
        <v>0</v>
      </c>
      <c r="AI4308" s="224">
        <f t="shared" si="1994"/>
        <v>0.05</v>
      </c>
      <c r="AJ4308" s="224">
        <f t="shared" si="1994"/>
        <v>0.03</v>
      </c>
      <c r="AK4308" s="1040" t="s">
        <v>214</v>
      </c>
      <c r="AL4308" s="1041"/>
      <c r="AM4308" s="1041"/>
      <c r="AN4308" s="788"/>
      <c r="AO4308" s="789"/>
      <c r="AP4308" s="3"/>
    </row>
    <row r="4309" spans="2:46" s="162" customFormat="1" ht="12" customHeight="1" x14ac:dyDescent="0.15">
      <c r="B4309" s="1058"/>
      <c r="C4309" s="1063"/>
      <c r="D4309" s="1061"/>
      <c r="E4309" s="1061"/>
      <c r="F4309" s="1061"/>
      <c r="G4309" s="1061"/>
      <c r="H4309" s="1061"/>
      <c r="I4309" s="1061"/>
      <c r="J4309" s="1062"/>
      <c r="K4309" s="1016"/>
      <c r="L4309" s="1016" t="s">
        <v>467</v>
      </c>
      <c r="M4309" s="1016"/>
      <c r="N4309" s="1016"/>
      <c r="O4309" s="1016" t="s">
        <v>213</v>
      </c>
      <c r="P4309" s="1016"/>
      <c r="Q4309" s="1016"/>
      <c r="R4309" s="1016"/>
      <c r="S4309" s="1016"/>
      <c r="T4309" s="1016"/>
      <c r="U4309" s="1016"/>
      <c r="V4309" s="1016"/>
      <c r="W4309" s="1016"/>
      <c r="X4309" s="1016"/>
      <c r="Y4309" s="193">
        <f>COUNTIF(Y4288:Y4307,"○")</f>
        <v>0</v>
      </c>
      <c r="Z4309" s="193">
        <f>COUNTIF(Z4288:Z4307,"○")</f>
        <v>0</v>
      </c>
      <c r="AA4309" s="193">
        <f>COUNTIF(AA4288:AA4307,"○")</f>
        <v>0</v>
      </c>
      <c r="AB4309" s="193">
        <f>COUNTIF(AB4288:AB4307,"○")</f>
        <v>0</v>
      </c>
      <c r="AC4309" s="193">
        <f t="shared" ref="AC4309:AJ4309" si="1995">COUNT(AC4288:AC4307)</f>
        <v>0</v>
      </c>
      <c r="AD4309" s="193">
        <f t="shared" si="1995"/>
        <v>0</v>
      </c>
      <c r="AE4309" s="193">
        <f t="shared" si="1995"/>
        <v>0</v>
      </c>
      <c r="AF4309" s="193">
        <f t="shared" si="1995"/>
        <v>0</v>
      </c>
      <c r="AG4309" s="193">
        <f t="shared" si="1995"/>
        <v>0</v>
      </c>
      <c r="AH4309" s="193">
        <f t="shared" si="1995"/>
        <v>0</v>
      </c>
      <c r="AI4309" s="193">
        <f t="shared" si="1995"/>
        <v>1</v>
      </c>
      <c r="AJ4309" s="193">
        <f t="shared" si="1995"/>
        <v>1</v>
      </c>
      <c r="AK4309" s="1043"/>
      <c r="AL4309" s="1044"/>
      <c r="AM4309" s="1044"/>
      <c r="AN4309" s="1044"/>
      <c r="AO4309" s="1045"/>
      <c r="AP4309" s="3"/>
    </row>
    <row r="4310" spans="2:46" ht="12" customHeight="1" x14ac:dyDescent="0.15">
      <c r="B4310" s="1058"/>
      <c r="C4310" s="1063"/>
      <c r="D4310" s="1061"/>
      <c r="E4310" s="1061"/>
      <c r="F4310" s="1061"/>
      <c r="G4310" s="1061"/>
      <c r="H4310" s="1061"/>
      <c r="I4310" s="1061"/>
      <c r="J4310" s="1062"/>
      <c r="K4310" s="1016"/>
      <c r="L4310" s="1016"/>
      <c r="M4310" s="1016"/>
      <c r="N4310" s="1016"/>
      <c r="O4310" s="1016" t="s">
        <v>468</v>
      </c>
      <c r="P4310" s="1016"/>
      <c r="Q4310" s="1016"/>
      <c r="R4310" s="1016"/>
      <c r="S4310" s="1016"/>
      <c r="T4310" s="1016"/>
      <c r="U4310" s="1016"/>
      <c r="V4310" s="1016"/>
      <c r="W4310" s="1016"/>
      <c r="X4310" s="1016"/>
      <c r="Y4310" s="1034" t="str">
        <f>IF(Y4309&gt;0,"Ⅳ",IF(Z4309&gt;0,"Ⅲ",IF(AA4309&gt;0,"Ⅱa",IF(AB4309&gt;0,"Ⅱb","Ⅰ"))))</f>
        <v>Ⅰ</v>
      </c>
      <c r="Z4310" s="1035"/>
      <c r="AA4310" s="1035"/>
      <c r="AB4310" s="1036"/>
      <c r="AC4310" s="1034" t="str">
        <f>IF(AC4309&gt;0,"Ⅳ",IF(AD4309&gt;0,"Ⅲ",IF(AE4309&gt;0,"Ⅱa",IF(AF4309&gt;0,"Ⅱb","Ⅰ"))))</f>
        <v>Ⅰ</v>
      </c>
      <c r="AD4310" s="1035"/>
      <c r="AE4310" s="1035"/>
      <c r="AF4310" s="1036"/>
      <c r="AG4310" s="1034" t="str">
        <f>IF(AG4309&gt;0,"Ⅳ",IF(AH4309&gt;0,"Ⅲ",IF(AI4309&gt;0,"Ⅱa",IF(AJ4309&gt;0,"Ⅱb","Ⅰ"))))</f>
        <v>Ⅱa</v>
      </c>
      <c r="AH4310" s="1035"/>
      <c r="AI4310" s="1035"/>
      <c r="AJ4310" s="1036"/>
      <c r="AK4310" s="1046"/>
      <c r="AL4310" s="1047"/>
      <c r="AM4310" s="1047"/>
      <c r="AN4310" s="1047"/>
      <c r="AO4310" s="1048"/>
      <c r="AP4310" s="3"/>
      <c r="AQ4310" s="282" t="s">
        <v>312</v>
      </c>
      <c r="AR4310" s="282" t="s">
        <v>313</v>
      </c>
      <c r="AS4310" s="699" t="s">
        <v>316</v>
      </c>
      <c r="AT4310" s="1026"/>
    </row>
    <row r="4311" spans="2:46" ht="12" customHeight="1" x14ac:dyDescent="0.15">
      <c r="B4311" s="1058"/>
      <c r="C4311" s="1063"/>
      <c r="D4311" s="1061"/>
      <c r="E4311" s="1061"/>
      <c r="F4311" s="1061"/>
      <c r="G4311" s="1061"/>
      <c r="H4311" s="1061"/>
      <c r="I4311" s="1061"/>
      <c r="J4311" s="1062"/>
      <c r="K4311" s="1016"/>
      <c r="L4311" s="1016" t="s">
        <v>469</v>
      </c>
      <c r="M4311" s="1016"/>
      <c r="N4311" s="1016"/>
      <c r="O4311" s="1016" t="s">
        <v>212</v>
      </c>
      <c r="P4311" s="1016"/>
      <c r="Q4311" s="1016"/>
      <c r="R4311" s="1016"/>
      <c r="S4311" s="1016"/>
      <c r="T4311" s="1016"/>
      <c r="U4311" s="1016"/>
      <c r="V4311" s="1016"/>
      <c r="W4311" s="1016"/>
      <c r="X4311" s="1016"/>
      <c r="Y4311" s="187" t="s">
        <v>32</v>
      </c>
      <c r="Z4311" s="187" t="s">
        <v>33</v>
      </c>
      <c r="AA4311" s="1027" t="s">
        <v>34</v>
      </c>
      <c r="AB4311" s="1027"/>
      <c r="AC4311" s="187" t="s">
        <v>32</v>
      </c>
      <c r="AD4311" s="187" t="s">
        <v>33</v>
      </c>
      <c r="AE4311" s="1027" t="s">
        <v>34</v>
      </c>
      <c r="AF4311" s="1027"/>
      <c r="AG4311" s="187" t="s">
        <v>32</v>
      </c>
      <c r="AH4311" s="187" t="s">
        <v>33</v>
      </c>
      <c r="AI4311" s="1027" t="s">
        <v>34</v>
      </c>
      <c r="AJ4311" s="1027"/>
      <c r="AK4311" s="1046"/>
      <c r="AL4311" s="1047"/>
      <c r="AM4311" s="1047"/>
      <c r="AN4311" s="1047"/>
      <c r="AO4311" s="1048"/>
      <c r="AP4311" s="3"/>
      <c r="AQ4311" s="1028">
        <f>+Y4309+Z4309</f>
        <v>0</v>
      </c>
      <c r="AR4311" s="1029"/>
      <c r="AS4311" s="1028">
        <f>+AA4309+AB4309</f>
        <v>0</v>
      </c>
      <c r="AT4311" s="1029"/>
    </row>
    <row r="4312" spans="2:46" ht="12" customHeight="1" x14ac:dyDescent="0.15">
      <c r="B4312" s="1058"/>
      <c r="C4312" s="1063"/>
      <c r="D4312" s="1061"/>
      <c r="E4312" s="1061"/>
      <c r="F4312" s="1061"/>
      <c r="G4312" s="1061"/>
      <c r="H4312" s="1061"/>
      <c r="I4312" s="1061"/>
      <c r="J4312" s="1062"/>
      <c r="K4312" s="1016"/>
      <c r="L4312" s="1016"/>
      <c r="M4312" s="1016"/>
      <c r="N4312" s="1016"/>
      <c r="O4312" s="1016" t="s">
        <v>470</v>
      </c>
      <c r="P4312" s="1016"/>
      <c r="Q4312" s="1016"/>
      <c r="R4312" s="1016"/>
      <c r="S4312" s="1016"/>
      <c r="T4312" s="1016"/>
      <c r="U4312" s="1016"/>
      <c r="V4312" s="1016"/>
      <c r="W4312" s="1016"/>
      <c r="X4312" s="1016"/>
      <c r="Y4312" s="193" t="str">
        <f>IF(Y4309=0,"",1)</f>
        <v/>
      </c>
      <c r="Z4312" s="193" t="str">
        <f>IF(Z4309=0,"",1)</f>
        <v/>
      </c>
      <c r="AA4312" s="1030" t="str">
        <f>IF(AQ4311=1,"",IF(AS4311&gt;0,1,""))</f>
        <v/>
      </c>
      <c r="AB4312" s="1031"/>
      <c r="AC4312" s="193">
        <f>+AC4309</f>
        <v>0</v>
      </c>
      <c r="AD4312" s="193">
        <f>AD4309</f>
        <v>0</v>
      </c>
      <c r="AE4312" s="1030">
        <f>AE4309+AF4309</f>
        <v>0</v>
      </c>
      <c r="AF4312" s="1031"/>
      <c r="AG4312" s="193">
        <f>AG4309</f>
        <v>0</v>
      </c>
      <c r="AH4312" s="193">
        <f>AH4309</f>
        <v>0</v>
      </c>
      <c r="AI4312" s="1030">
        <f>AI4309+AJ4309</f>
        <v>2</v>
      </c>
      <c r="AJ4312" s="1031"/>
      <c r="AK4312" s="1046"/>
      <c r="AL4312" s="1047"/>
      <c r="AM4312" s="1047"/>
      <c r="AN4312" s="1047"/>
      <c r="AO4312" s="1048"/>
      <c r="AP4312" s="3"/>
      <c r="AQ4312" s="197">
        <f>+Y4309+AC4312+AG4312</f>
        <v>0</v>
      </c>
      <c r="AR4312" s="197">
        <f>+Z4309+AD4312+AH4312</f>
        <v>0</v>
      </c>
      <c r="AS4312" s="1032">
        <f>+AS4311+AE4312+AI4312</f>
        <v>2</v>
      </c>
      <c r="AT4312" s="1033"/>
    </row>
    <row r="4313" spans="2:46" ht="12" customHeight="1" x14ac:dyDescent="0.15">
      <c r="B4313" s="1058"/>
      <c r="C4313" s="1063"/>
      <c r="D4313" s="1061"/>
      <c r="E4313" s="1061"/>
      <c r="F4313" s="1061"/>
      <c r="G4313" s="1061"/>
      <c r="H4313" s="1061"/>
      <c r="I4313" s="1061"/>
      <c r="J4313" s="1062"/>
      <c r="K4313" s="1016"/>
      <c r="L4313" s="1016"/>
      <c r="M4313" s="1016"/>
      <c r="N4313" s="1016"/>
      <c r="O4313" s="1016" t="s">
        <v>471</v>
      </c>
      <c r="P4313" s="1016"/>
      <c r="Q4313" s="1016"/>
      <c r="R4313" s="1016"/>
      <c r="S4313" s="1016"/>
      <c r="T4313" s="1016"/>
      <c r="U4313" s="1016"/>
      <c r="V4313" s="1016"/>
      <c r="W4313" s="1016"/>
      <c r="X4313" s="1016"/>
      <c r="Y4313" s="1034" t="s">
        <v>875</v>
      </c>
      <c r="Z4313" s="1035"/>
      <c r="AA4313" s="1035"/>
      <c r="AB4313" s="1036"/>
      <c r="AC4313" s="1034" t="str">
        <f>IF(AC4312&gt;0,"Ⅳ",IF(AD4312&gt;0,"Ⅲ",IF(AE4312&gt;0,"Ⅱ","Ⅰ")))</f>
        <v>Ⅰ</v>
      </c>
      <c r="AD4313" s="1035"/>
      <c r="AE4313" s="1035"/>
      <c r="AF4313" s="1036"/>
      <c r="AG4313" s="1034" t="str">
        <f>IF(AG4312&gt;0,"Ⅳ",IF(AH4312&gt;0,"Ⅲ",IF(AI4312&gt;0,"Ⅱ","Ⅰ")))</f>
        <v>Ⅱ</v>
      </c>
      <c r="AH4313" s="1035"/>
      <c r="AI4313" s="1035"/>
      <c r="AJ4313" s="1036"/>
      <c r="AK4313" s="1046"/>
      <c r="AL4313" s="1047"/>
      <c r="AM4313" s="1047"/>
      <c r="AN4313" s="1047"/>
      <c r="AO4313" s="1048"/>
      <c r="AP4313" s="3"/>
      <c r="AQ4313" s="1037" t="str">
        <f>IF(AQ4312&gt;0,"Ⅳ",IF(AR4312&gt;0,"Ⅲ",IF(AS4312&gt;0,"Ⅱ","Ⅰ")))</f>
        <v>Ⅱ</v>
      </c>
      <c r="AR4313" s="1037"/>
      <c r="AS4313" s="1037"/>
      <c r="AT4313" s="1037"/>
    </row>
    <row r="4314" spans="2:46" ht="12" customHeight="1" x14ac:dyDescent="0.15">
      <c r="B4314" s="1058"/>
      <c r="C4314" s="1063"/>
      <c r="D4314" s="1061"/>
      <c r="E4314" s="1061"/>
      <c r="F4314" s="1061"/>
      <c r="G4314" s="1061"/>
      <c r="H4314" s="1061"/>
      <c r="I4314" s="1061"/>
      <c r="J4314" s="1062"/>
      <c r="K4314" s="1016"/>
      <c r="L4314" s="1016"/>
      <c r="M4314" s="1016"/>
      <c r="N4314" s="1016"/>
      <c r="O4314" s="1016" t="s">
        <v>472</v>
      </c>
      <c r="P4314" s="1016"/>
      <c r="Q4314" s="1016"/>
      <c r="R4314" s="1016"/>
      <c r="S4314" s="1016"/>
      <c r="T4314" s="1016"/>
      <c r="U4314" s="1016"/>
      <c r="V4314" s="1016"/>
      <c r="W4314" s="1016"/>
      <c r="X4314" s="1016"/>
      <c r="Y4314" s="1034" t="str">
        <f>IF(COUNTIF(Y4313:AJ4313,"Ⅳ")&gt;0,"Ⅳ",IF(COUNTIF(Y4313:AJ4313,"Ⅲ")&gt;0,"Ⅲ",IF(COUNTIF(Y4313:AJ4313,"Ⅱ")&gt;0,"Ⅱ","Ⅰ")))</f>
        <v>Ⅱ</v>
      </c>
      <c r="Z4314" s="1035"/>
      <c r="AA4314" s="1035"/>
      <c r="AB4314" s="1035"/>
      <c r="AC4314" s="1035"/>
      <c r="AD4314" s="1035"/>
      <c r="AE4314" s="1035"/>
      <c r="AF4314" s="1035"/>
      <c r="AG4314" s="1035"/>
      <c r="AH4314" s="1035"/>
      <c r="AI4314" s="1035"/>
      <c r="AJ4314" s="1036"/>
      <c r="AK4314" s="1049"/>
      <c r="AL4314" s="1050"/>
      <c r="AM4314" s="1050"/>
      <c r="AN4314" s="1050"/>
      <c r="AO4314" s="1051"/>
      <c r="AP4314" s="3"/>
    </row>
    <row r="4315" spans="2:46" ht="14.25" customHeight="1" x14ac:dyDescent="0.15">
      <c r="B4315" s="1058"/>
      <c r="C4315" s="1063"/>
      <c r="D4315" s="1061"/>
      <c r="E4315" s="1061"/>
      <c r="F4315" s="1061"/>
      <c r="G4315" s="1061"/>
      <c r="H4315" s="1061"/>
      <c r="I4315" s="1061"/>
      <c r="J4315" s="1062"/>
      <c r="K4315" s="1016" t="s">
        <v>169</v>
      </c>
      <c r="L4315" s="1017"/>
      <c r="M4315" s="1017"/>
      <c r="N4315" s="1017"/>
      <c r="O4315" s="1017"/>
      <c r="P4315" s="1017"/>
      <c r="Q4315" s="1017"/>
      <c r="R4315" s="1017"/>
      <c r="S4315" s="1017"/>
      <c r="T4315" s="1017"/>
      <c r="U4315" s="1017"/>
      <c r="V4315" s="1017"/>
      <c r="W4315" s="1017"/>
      <c r="X4315" s="1017"/>
      <c r="Y4315" s="1017"/>
      <c r="Z4315" s="1017"/>
      <c r="AA4315" s="1017"/>
      <c r="AB4315" s="1017"/>
      <c r="AC4315" s="1017"/>
      <c r="AD4315" s="1017"/>
      <c r="AE4315" s="1017"/>
      <c r="AF4315" s="1017"/>
      <c r="AG4315" s="1017"/>
      <c r="AH4315" s="1017"/>
      <c r="AI4315" s="1017"/>
      <c r="AJ4315" s="1017"/>
      <c r="AK4315" s="1017"/>
      <c r="AL4315" s="1017"/>
      <c r="AM4315" s="1017"/>
      <c r="AN4315" s="1017"/>
      <c r="AO4315" s="1017"/>
      <c r="AP4315" s="3"/>
    </row>
    <row r="4316" spans="2:46" ht="14.25" customHeight="1" x14ac:dyDescent="0.15">
      <c r="B4316" s="1058"/>
      <c r="C4316" s="1063"/>
      <c r="D4316" s="1061"/>
      <c r="E4316" s="1061"/>
      <c r="F4316" s="1061"/>
      <c r="G4316" s="1061"/>
      <c r="H4316" s="1061"/>
      <c r="I4316" s="1061"/>
      <c r="J4316" s="1062"/>
      <c r="K4316" s="1016"/>
      <c r="L4316" s="1017"/>
      <c r="M4316" s="1017"/>
      <c r="N4316" s="1017"/>
      <c r="O4316" s="1017"/>
      <c r="P4316" s="1017"/>
      <c r="Q4316" s="1017"/>
      <c r="R4316" s="1017"/>
      <c r="S4316" s="1017"/>
      <c r="T4316" s="1017"/>
      <c r="U4316" s="1017"/>
      <c r="V4316" s="1017"/>
      <c r="W4316" s="1017"/>
      <c r="X4316" s="1017"/>
      <c r="Y4316" s="1017"/>
      <c r="Z4316" s="1017"/>
      <c r="AA4316" s="1017"/>
      <c r="AB4316" s="1017"/>
      <c r="AC4316" s="1017"/>
      <c r="AD4316" s="1017"/>
      <c r="AE4316" s="1017"/>
      <c r="AF4316" s="1017"/>
      <c r="AG4316" s="1017"/>
      <c r="AH4316" s="1017"/>
      <c r="AI4316" s="1017"/>
      <c r="AJ4316" s="1017"/>
      <c r="AK4316" s="1017"/>
      <c r="AL4316" s="1017"/>
      <c r="AM4316" s="1017"/>
      <c r="AN4316" s="1017"/>
      <c r="AO4316" s="1017"/>
      <c r="AP4316" s="3"/>
    </row>
    <row r="4317" spans="2:46" ht="12" customHeight="1" x14ac:dyDescent="0.15">
      <c r="B4317" s="1058"/>
      <c r="C4317" s="1063"/>
      <c r="D4317" s="1061"/>
      <c r="E4317" s="1061"/>
      <c r="F4317" s="1061"/>
      <c r="G4317" s="1061"/>
      <c r="H4317" s="1061"/>
      <c r="I4317" s="1061"/>
      <c r="J4317" s="1062"/>
      <c r="K4317" s="1018" t="s">
        <v>473</v>
      </c>
      <c r="L4317" s="1018"/>
      <c r="M4317" s="1018"/>
      <c r="N4317" s="1018"/>
      <c r="O4317" s="1018"/>
      <c r="P4317" s="1018"/>
      <c r="Q4317" s="1018"/>
      <c r="R4317" s="1018"/>
      <c r="S4317" s="1018"/>
      <c r="T4317" s="1018"/>
      <c r="U4317" s="1018"/>
      <c r="V4317" s="1018"/>
      <c r="W4317" s="1018"/>
      <c r="X4317" s="1018"/>
      <c r="Y4317" s="1018"/>
      <c r="Z4317" s="1018"/>
      <c r="AA4317" s="1018"/>
      <c r="AB4317" s="1018"/>
      <c r="AC4317" s="1018"/>
      <c r="AD4317" s="1018"/>
      <c r="AE4317" s="1018"/>
      <c r="AF4317" s="1018"/>
      <c r="AG4317" s="1018"/>
      <c r="AH4317" s="1018"/>
      <c r="AI4317" s="1018"/>
      <c r="AJ4317" s="1018"/>
      <c r="AK4317" s="1018"/>
      <c r="AL4317" s="1018"/>
      <c r="AM4317" s="1018"/>
      <c r="AN4317" s="1018"/>
      <c r="AO4317" s="1018"/>
      <c r="AP4317" s="3"/>
    </row>
    <row r="4318" spans="2:46" ht="12" customHeight="1" x14ac:dyDescent="0.15">
      <c r="B4318" s="1058"/>
      <c r="C4318" s="1063"/>
      <c r="D4318" s="1061"/>
      <c r="E4318" s="1061"/>
      <c r="F4318" s="1061"/>
      <c r="G4318" s="1061"/>
      <c r="H4318" s="1061"/>
      <c r="I4318" s="1061"/>
      <c r="J4318" s="1062"/>
      <c r="K4318" s="1019" t="s">
        <v>523</v>
      </c>
      <c r="L4318" s="1019"/>
      <c r="M4318" s="1019"/>
      <c r="N4318" s="1019"/>
      <c r="O4318" s="1019"/>
      <c r="P4318" s="1019"/>
      <c r="Q4318" s="1019"/>
      <c r="R4318" s="1019"/>
      <c r="S4318" s="1019"/>
      <c r="T4318" s="1019"/>
      <c r="U4318" s="1019"/>
      <c r="V4318" s="1019"/>
      <c r="W4318" s="1019"/>
      <c r="X4318" s="1019"/>
      <c r="Y4318" s="1019"/>
      <c r="Z4318" s="1019"/>
      <c r="AA4318" s="1019"/>
      <c r="AB4318" s="1019"/>
      <c r="AC4318" s="1019"/>
      <c r="AD4318" s="1019"/>
      <c r="AE4318" s="1019"/>
      <c r="AF4318" s="1019"/>
      <c r="AG4318" s="1019"/>
      <c r="AH4318" s="1019"/>
      <c r="AI4318" s="1019"/>
      <c r="AJ4318" s="1019"/>
      <c r="AK4318" s="1019"/>
      <c r="AL4318" s="1019"/>
      <c r="AM4318" s="1019"/>
      <c r="AN4318" s="1019"/>
      <c r="AO4318" s="1019"/>
      <c r="AP4318" s="3"/>
    </row>
    <row r="4319" spans="2:46" ht="12" customHeight="1" x14ac:dyDescent="0.15">
      <c r="B4319" s="1058"/>
      <c r="C4319" s="1063"/>
      <c r="D4319" s="1061"/>
      <c r="E4319" s="1061"/>
      <c r="F4319" s="1061"/>
      <c r="G4319" s="1061"/>
      <c r="H4319" s="1061"/>
      <c r="I4319" s="1061"/>
      <c r="J4319" s="1062"/>
      <c r="K4319" s="194" t="s">
        <v>474</v>
      </c>
      <c r="L4319" s="195"/>
      <c r="M4319" s="195"/>
      <c r="N4319" s="195"/>
      <c r="O4319" s="195"/>
      <c r="P4319" s="195"/>
      <c r="Q4319" s="195"/>
      <c r="R4319" s="195"/>
      <c r="S4319" s="195"/>
      <c r="T4319" s="195"/>
      <c r="U4319" s="195"/>
      <c r="V4319" s="195"/>
      <c r="W4319" s="195"/>
      <c r="X4319" s="195"/>
      <c r="Y4319" s="195"/>
      <c r="Z4319" s="195"/>
      <c r="AA4319" s="195"/>
      <c r="AB4319" s="195"/>
      <c r="AC4319" s="195"/>
      <c r="AD4319" s="195"/>
      <c r="AE4319" s="195"/>
      <c r="AF4319" s="195"/>
      <c r="AG4319" s="195"/>
      <c r="AH4319" s="195"/>
      <c r="AI4319" s="195"/>
      <c r="AJ4319" s="195"/>
      <c r="AK4319" s="195"/>
      <c r="AL4319" s="195"/>
      <c r="AM4319" s="195"/>
      <c r="AN4319" s="195"/>
      <c r="AO4319" s="196"/>
      <c r="AP4319" s="3"/>
    </row>
    <row r="4320" spans="2:46" ht="12" customHeight="1" x14ac:dyDescent="0.15">
      <c r="B4320" s="1058"/>
      <c r="C4320" s="1063"/>
      <c r="D4320" s="1061"/>
      <c r="E4320" s="1061"/>
      <c r="F4320" s="1061"/>
      <c r="G4320" s="1061"/>
      <c r="H4320" s="1061"/>
      <c r="I4320" s="1061"/>
      <c r="J4320" s="1062"/>
      <c r="K4320" s="194" t="s">
        <v>475</v>
      </c>
      <c r="L4320" s="195"/>
      <c r="M4320" s="195"/>
      <c r="N4320" s="195"/>
      <c r="O4320" s="195"/>
      <c r="P4320" s="195"/>
      <c r="Q4320" s="195"/>
      <c r="R4320" s="195"/>
      <c r="S4320" s="195"/>
      <c r="T4320" s="195"/>
      <c r="U4320" s="195"/>
      <c r="V4320" s="195"/>
      <c r="W4320" s="195"/>
      <c r="X4320" s="195"/>
      <c r="Y4320" s="195"/>
      <c r="Z4320" s="195"/>
      <c r="AA4320" s="195"/>
      <c r="AB4320" s="195"/>
      <c r="AC4320" s="195"/>
      <c r="AD4320" s="195"/>
      <c r="AE4320" s="195"/>
      <c r="AF4320" s="195"/>
      <c r="AG4320" s="195"/>
      <c r="AH4320" s="195"/>
      <c r="AI4320" s="195"/>
      <c r="AJ4320" s="195"/>
      <c r="AK4320" s="195"/>
      <c r="AL4320" s="195"/>
      <c r="AM4320" s="195"/>
      <c r="AN4320" s="195"/>
      <c r="AO4320" s="196"/>
      <c r="AP4320" s="3"/>
    </row>
    <row r="4321" spans="2:86" ht="12" customHeight="1" x14ac:dyDescent="0.15">
      <c r="B4321" s="1058"/>
      <c r="C4321" s="1063"/>
      <c r="D4321" s="1061"/>
      <c r="E4321" s="1061"/>
      <c r="F4321" s="1061"/>
      <c r="G4321" s="1061"/>
      <c r="H4321" s="1061"/>
      <c r="I4321" s="1061"/>
      <c r="J4321" s="1062"/>
      <c r="K4321" s="1020" t="s">
        <v>476</v>
      </c>
      <c r="L4321" s="1021"/>
      <c r="M4321" s="1021"/>
      <c r="N4321" s="1021"/>
      <c r="O4321" s="1021"/>
      <c r="P4321" s="1021"/>
      <c r="Q4321" s="1021"/>
      <c r="R4321" s="1021"/>
      <c r="S4321" s="1021"/>
      <c r="T4321" s="1021"/>
      <c r="U4321" s="1021"/>
      <c r="V4321" s="1021"/>
      <c r="W4321" s="1021"/>
      <c r="X4321" s="1021"/>
      <c r="Y4321" s="1021"/>
      <c r="Z4321" s="1021"/>
      <c r="AA4321" s="1021"/>
      <c r="AB4321" s="1021"/>
      <c r="AC4321" s="1021"/>
      <c r="AD4321" s="1021"/>
      <c r="AE4321" s="1021"/>
      <c r="AF4321" s="1021"/>
      <c r="AG4321" s="1021"/>
      <c r="AH4321" s="1021"/>
      <c r="AI4321" s="1021"/>
      <c r="AJ4321" s="1021"/>
      <c r="AK4321" s="1021"/>
      <c r="AL4321" s="1021"/>
      <c r="AM4321" s="1021"/>
      <c r="AN4321" s="1021"/>
      <c r="AO4321" s="1022"/>
      <c r="AP4321" s="3"/>
    </row>
    <row r="4322" spans="2:86" ht="12" customHeight="1" x14ac:dyDescent="0.15">
      <c r="B4322" s="591"/>
      <c r="C4322" s="1064"/>
      <c r="D4322" s="1065"/>
      <c r="E4322" s="1065"/>
      <c r="F4322" s="1065"/>
      <c r="G4322" s="1065"/>
      <c r="H4322" s="1065"/>
      <c r="I4322" s="1065"/>
      <c r="J4322" s="1066"/>
      <c r="K4322" s="1023"/>
      <c r="L4322" s="1024"/>
      <c r="M4322" s="1024"/>
      <c r="N4322" s="1024"/>
      <c r="O4322" s="1024"/>
      <c r="P4322" s="1024"/>
      <c r="Q4322" s="1024"/>
      <c r="R4322" s="1024"/>
      <c r="S4322" s="1024"/>
      <c r="T4322" s="1024"/>
      <c r="U4322" s="1024"/>
      <c r="V4322" s="1024"/>
      <c r="W4322" s="1024"/>
      <c r="X4322" s="1024"/>
      <c r="Y4322" s="1024"/>
      <c r="Z4322" s="1024"/>
      <c r="AA4322" s="1024"/>
      <c r="AB4322" s="1024"/>
      <c r="AC4322" s="1024"/>
      <c r="AD4322" s="1024"/>
      <c r="AE4322" s="1024"/>
      <c r="AF4322" s="1024"/>
      <c r="AG4322" s="1024"/>
      <c r="AH4322" s="1024"/>
      <c r="AI4322" s="1024"/>
      <c r="AJ4322" s="1024"/>
      <c r="AK4322" s="1024"/>
      <c r="AL4322" s="1024"/>
      <c r="AM4322" s="1024"/>
      <c r="AN4322" s="1024"/>
      <c r="AO4322" s="1025"/>
      <c r="AP4322" s="3"/>
    </row>
    <row r="4323" spans="2:86" s="9" customFormat="1" ht="12" customHeight="1" x14ac:dyDescent="0.15">
      <c r="B4323" s="3" t="s">
        <v>527</v>
      </c>
      <c r="AQ4323" s="162"/>
      <c r="AR4323" s="162"/>
      <c r="AS4323" s="162"/>
      <c r="AT4323" s="162"/>
      <c r="AU4323" s="162"/>
      <c r="AV4323" s="162"/>
      <c r="AW4323" s="162"/>
      <c r="AX4323" s="162"/>
      <c r="AY4323" s="162"/>
      <c r="AZ4323" s="162"/>
      <c r="BA4323" s="162"/>
      <c r="BB4323" s="162"/>
      <c r="BC4323" s="162"/>
      <c r="BD4323" s="162"/>
      <c r="BE4323" s="162"/>
      <c r="BF4323" s="162"/>
      <c r="BG4323" s="162"/>
      <c r="BH4323" s="162"/>
      <c r="BI4323" s="162"/>
      <c r="BJ4323" s="162"/>
      <c r="BK4323" s="162"/>
      <c r="BL4323" s="162"/>
      <c r="BM4323" s="162"/>
      <c r="BN4323" s="162"/>
      <c r="BO4323" s="162"/>
      <c r="BP4323" s="162"/>
      <c r="BQ4323" s="162"/>
      <c r="BR4323" s="162"/>
      <c r="BS4323" s="162"/>
      <c r="BT4323" s="162"/>
      <c r="BU4323" s="162"/>
      <c r="BV4323" s="162"/>
      <c r="BW4323" s="162"/>
      <c r="BX4323" s="162"/>
      <c r="BY4323" s="162"/>
      <c r="BZ4323" s="162"/>
      <c r="CA4323" s="162"/>
      <c r="CB4323" s="162"/>
      <c r="CC4323" s="162"/>
      <c r="CD4323" s="162"/>
      <c r="CE4323" s="162"/>
      <c r="CF4323" s="162"/>
      <c r="CG4323" s="162"/>
      <c r="CH4323" s="162"/>
    </row>
    <row r="4324" spans="2:86" ht="12" customHeight="1" thickBot="1" x14ac:dyDescent="0.2">
      <c r="B4324" s="3" t="s">
        <v>524</v>
      </c>
    </row>
    <row r="4325" spans="2:86" ht="12" customHeight="1" x14ac:dyDescent="0.15">
      <c r="B4325" s="3" t="s">
        <v>525</v>
      </c>
      <c r="AU4325" s="1000" t="s">
        <v>305</v>
      </c>
      <c r="AV4325" s="1001" t="s">
        <v>298</v>
      </c>
      <c r="AW4325" s="1003" t="s">
        <v>299</v>
      </c>
      <c r="AX4325" s="1005" t="s">
        <v>306</v>
      </c>
      <c r="AY4325" s="1006"/>
      <c r="AZ4325" s="1006"/>
      <c r="BA4325" s="1006"/>
      <c r="BB4325" s="1006"/>
      <c r="BC4325" s="1006"/>
      <c r="BD4325" s="1006"/>
      <c r="BE4325" s="1006"/>
      <c r="BF4325" s="1006"/>
      <c r="BG4325" s="1006"/>
      <c r="BH4325" s="1006"/>
      <c r="BI4325" s="1006"/>
      <c r="BJ4325" s="1006"/>
      <c r="BK4325" s="1006"/>
      <c r="BL4325" s="1006"/>
      <c r="BM4325" s="1006"/>
      <c r="BN4325" s="1006"/>
      <c r="BO4325" s="1006"/>
      <c r="BP4325" s="1006"/>
      <c r="BQ4325" s="1006"/>
      <c r="BR4325" s="1007"/>
      <c r="BS4325" s="807" t="s">
        <v>300</v>
      </c>
      <c r="BT4325" s="1008"/>
      <c r="BU4325" s="1008"/>
      <c r="BV4325" s="1008"/>
      <c r="BW4325" s="1009" t="s">
        <v>307</v>
      </c>
      <c r="BX4325" s="1010"/>
      <c r="BY4325" s="1010"/>
      <c r="BZ4325" s="1010"/>
      <c r="CA4325" s="1010"/>
      <c r="CB4325" s="1010"/>
      <c r="CC4325" s="1010"/>
      <c r="CD4325" s="1010"/>
      <c r="CE4325" s="1010"/>
      <c r="CF4325" s="1010"/>
      <c r="CG4325" s="1010"/>
      <c r="CH4325" s="1011"/>
    </row>
    <row r="4326" spans="2:86" ht="12" customHeight="1" x14ac:dyDescent="0.15">
      <c r="B4326" s="3" t="s">
        <v>477</v>
      </c>
      <c r="AU4326" s="1000"/>
      <c r="AV4326" s="1002"/>
      <c r="AW4326" s="1004"/>
      <c r="AX4326" s="1012" t="s">
        <v>308</v>
      </c>
      <c r="AY4326" s="686"/>
      <c r="AZ4326" s="686"/>
      <c r="BA4326" s="686"/>
      <c r="BB4326" s="686"/>
      <c r="BC4326" s="686"/>
      <c r="BD4326" s="686"/>
      <c r="BE4326" s="686"/>
      <c r="BF4326" s="686"/>
      <c r="BG4326" s="686"/>
      <c r="BH4326" s="686"/>
      <c r="BI4326" s="686"/>
      <c r="BJ4326" s="686" t="s">
        <v>309</v>
      </c>
      <c r="BK4326" s="686"/>
      <c r="BL4326" s="686"/>
      <c r="BM4326" s="686"/>
      <c r="BN4326" s="686"/>
      <c r="BO4326" s="686"/>
      <c r="BP4326" s="686"/>
      <c r="BQ4326" s="686"/>
      <c r="BR4326" s="1013"/>
      <c r="BS4326" s="1008"/>
      <c r="BT4326" s="1008"/>
      <c r="BU4326" s="1008"/>
      <c r="BV4326" s="1008"/>
      <c r="BW4326" s="1014" t="s">
        <v>302</v>
      </c>
      <c r="BX4326" s="699"/>
      <c r="BY4326" s="699"/>
      <c r="BZ4326" s="699"/>
      <c r="CA4326" s="686" t="s">
        <v>310</v>
      </c>
      <c r="CB4326" s="686"/>
      <c r="CC4326" s="686"/>
      <c r="CD4326" s="686"/>
      <c r="CE4326" s="686"/>
      <c r="CF4326" s="686"/>
      <c r="CG4326" s="686"/>
      <c r="CH4326" s="1013"/>
    </row>
    <row r="4327" spans="2:86" ht="12" customHeight="1" x14ac:dyDescent="0.15">
      <c r="B4327" s="3" t="s">
        <v>526</v>
      </c>
      <c r="AU4327" s="1000"/>
      <c r="AV4327" s="1002"/>
      <c r="AW4327" s="1004"/>
      <c r="AX4327" s="1012" t="s">
        <v>26</v>
      </c>
      <c r="AY4327" s="686"/>
      <c r="AZ4327" s="686"/>
      <c r="BA4327" s="686"/>
      <c r="BB4327" s="686" t="s">
        <v>22</v>
      </c>
      <c r="BC4327" s="686"/>
      <c r="BD4327" s="686"/>
      <c r="BE4327" s="686"/>
      <c r="BF4327" s="686" t="s">
        <v>24</v>
      </c>
      <c r="BG4327" s="686"/>
      <c r="BH4327" s="686"/>
      <c r="BI4327" s="686"/>
      <c r="BJ4327" s="699" t="s">
        <v>26</v>
      </c>
      <c r="BK4327" s="699"/>
      <c r="BL4327" s="699"/>
      <c r="BM4327" s="699" t="s">
        <v>22</v>
      </c>
      <c r="BN4327" s="699"/>
      <c r="BO4327" s="699"/>
      <c r="BP4327" s="699" t="s">
        <v>24</v>
      </c>
      <c r="BQ4327" s="699"/>
      <c r="BR4327" s="1015"/>
      <c r="BS4327" s="807" t="s">
        <v>26</v>
      </c>
      <c r="BT4327" s="807" t="s">
        <v>22</v>
      </c>
      <c r="BU4327" s="807" t="s">
        <v>24</v>
      </c>
      <c r="BV4327" s="807" t="s">
        <v>303</v>
      </c>
      <c r="BW4327" s="1012" t="s">
        <v>311</v>
      </c>
      <c r="BX4327" s="686"/>
      <c r="BY4327" s="686"/>
      <c r="BZ4327" s="686"/>
      <c r="CA4327" s="686" t="s">
        <v>22</v>
      </c>
      <c r="CB4327" s="686"/>
      <c r="CC4327" s="686"/>
      <c r="CD4327" s="686"/>
      <c r="CE4327" s="686" t="s">
        <v>24</v>
      </c>
      <c r="CF4327" s="686"/>
      <c r="CG4327" s="686"/>
      <c r="CH4327" s="1013"/>
    </row>
    <row r="4328" spans="2:86" ht="12" customHeight="1" x14ac:dyDescent="0.15">
      <c r="B4328" s="3" t="s">
        <v>478</v>
      </c>
      <c r="AU4328" s="1000"/>
      <c r="AV4328" s="1002"/>
      <c r="AW4328" s="1004"/>
      <c r="AX4328" s="156" t="s">
        <v>862</v>
      </c>
      <c r="AY4328" s="157" t="s">
        <v>863</v>
      </c>
      <c r="AZ4328" s="157" t="s">
        <v>864</v>
      </c>
      <c r="BA4328" s="158" t="s">
        <v>865</v>
      </c>
      <c r="BB4328" s="159" t="s">
        <v>866</v>
      </c>
      <c r="BC4328" s="157" t="s">
        <v>863</v>
      </c>
      <c r="BD4328" s="157" t="s">
        <v>867</v>
      </c>
      <c r="BE4328" s="158" t="s">
        <v>865</v>
      </c>
      <c r="BF4328" s="159" t="s">
        <v>866</v>
      </c>
      <c r="BG4328" s="157" t="s">
        <v>863</v>
      </c>
      <c r="BH4328" s="157" t="s">
        <v>864</v>
      </c>
      <c r="BI4328" s="158" t="s">
        <v>865</v>
      </c>
      <c r="BJ4328" s="159" t="s">
        <v>866</v>
      </c>
      <c r="BK4328" s="157" t="s">
        <v>868</v>
      </c>
      <c r="BL4328" s="158" t="s">
        <v>869</v>
      </c>
      <c r="BM4328" s="159" t="s">
        <v>870</v>
      </c>
      <c r="BN4328" s="157" t="s">
        <v>863</v>
      </c>
      <c r="BO4328" s="158" t="s">
        <v>871</v>
      </c>
      <c r="BP4328" s="159" t="s">
        <v>870</v>
      </c>
      <c r="BQ4328" s="157" t="s">
        <v>868</v>
      </c>
      <c r="BR4328" s="160" t="s">
        <v>872</v>
      </c>
      <c r="BS4328" s="1008"/>
      <c r="BT4328" s="1008"/>
      <c r="BU4328" s="1008"/>
      <c r="BV4328" s="1008"/>
      <c r="BW4328" s="156" t="s">
        <v>866</v>
      </c>
      <c r="BX4328" s="157" t="s">
        <v>863</v>
      </c>
      <c r="BY4328" s="157" t="s">
        <v>864</v>
      </c>
      <c r="BZ4328" s="158" t="s">
        <v>865</v>
      </c>
      <c r="CA4328" s="159" t="s">
        <v>866</v>
      </c>
      <c r="CB4328" s="157" t="s">
        <v>873</v>
      </c>
      <c r="CC4328" s="157" t="s">
        <v>864</v>
      </c>
      <c r="CD4328" s="158" t="s">
        <v>865</v>
      </c>
      <c r="CE4328" s="159" t="s">
        <v>866</v>
      </c>
      <c r="CF4328" s="157" t="s">
        <v>863</v>
      </c>
      <c r="CG4328" s="157" t="s">
        <v>864</v>
      </c>
      <c r="CH4328" s="160" t="s">
        <v>874</v>
      </c>
    </row>
    <row r="4329" spans="2:86" x14ac:dyDescent="0.15">
      <c r="B4329" s="3" t="s">
        <v>539</v>
      </c>
      <c r="AU4329" s="1000"/>
      <c r="AV4329" s="188" t="str">
        <f>N4331</f>
        <v>S092</v>
      </c>
      <c r="AW4329" s="300">
        <f>R4331</f>
        <v>10.6</v>
      </c>
      <c r="AX4329" s="197">
        <f>+Y4356</f>
        <v>0</v>
      </c>
      <c r="AY4329" s="197">
        <f>+Z4356</f>
        <v>0</v>
      </c>
      <c r="AZ4329" s="197">
        <f>+AA4356</f>
        <v>0</v>
      </c>
      <c r="BA4329" s="197">
        <f t="shared" ref="BA4329" si="1996">+AB4356</f>
        <v>0</v>
      </c>
      <c r="BB4329" s="197">
        <f>+AC4356</f>
        <v>0</v>
      </c>
      <c r="BC4329" s="197">
        <f t="shared" ref="BC4329" si="1997">+AD4356</f>
        <v>0</v>
      </c>
      <c r="BD4329" s="197">
        <f t="shared" ref="BD4329" si="1998">+AE4356</f>
        <v>0</v>
      </c>
      <c r="BE4329" s="197">
        <f t="shared" ref="BE4329" si="1999">+AF4356</f>
        <v>0</v>
      </c>
      <c r="BF4329" s="197">
        <f t="shared" ref="BF4329" si="2000">+AG4356</f>
        <v>0</v>
      </c>
      <c r="BG4329" s="197">
        <f t="shared" ref="BG4329" si="2001">+AH4356</f>
        <v>0</v>
      </c>
      <c r="BH4329" s="197">
        <f t="shared" ref="BH4329" si="2002">+AI4356</f>
        <v>0</v>
      </c>
      <c r="BI4329" s="197">
        <f t="shared" ref="BI4329" si="2003">+AJ4356</f>
        <v>0</v>
      </c>
      <c r="BJ4329" s="197" t="str">
        <f>+Y4359</f>
        <v/>
      </c>
      <c r="BK4329" s="197" t="str">
        <f t="shared" ref="BK4329" si="2004">+Z4359</f>
        <v/>
      </c>
      <c r="BL4329" s="197" t="str">
        <f>+AA4359</f>
        <v/>
      </c>
      <c r="BM4329" s="197">
        <f>+AC4359</f>
        <v>0</v>
      </c>
      <c r="BN4329" s="197">
        <f t="shared" ref="BN4329" si="2005">+AD4359</f>
        <v>0</v>
      </c>
      <c r="BO4329" s="197">
        <f t="shared" ref="BO4329" si="2006">+AE4359</f>
        <v>0</v>
      </c>
      <c r="BP4329" s="197">
        <f>+AG4359</f>
        <v>0</v>
      </c>
      <c r="BQ4329" s="197">
        <f>+AH4359</f>
        <v>0</v>
      </c>
      <c r="BR4329" s="197">
        <f>+AI4359</f>
        <v>0</v>
      </c>
      <c r="BS4329" s="296" t="str">
        <f>+Y4360</f>
        <v>Ⅰ</v>
      </c>
      <c r="BT4329" s="296" t="str">
        <f>+AC4360</f>
        <v>Ⅰ</v>
      </c>
      <c r="BU4329" s="296" t="str">
        <f>+AG4360</f>
        <v>Ⅰ</v>
      </c>
      <c r="BV4329" s="296" t="str">
        <f>+Y4361</f>
        <v>Ⅰ</v>
      </c>
      <c r="BW4329" s="164" t="str">
        <f>IF(Y4356&gt;0,R4331,"")</f>
        <v/>
      </c>
      <c r="BX4329" s="165" t="str">
        <f>IF(Z4356&gt;0,"",IF(AA4356&gt;0,R4331,""))</f>
        <v/>
      </c>
      <c r="BY4329" s="165" t="str">
        <f>IF(Y4356+Z4356&gt;0,"",IF(AA4356&gt;0,R4331,""))</f>
        <v/>
      </c>
      <c r="BZ4329" s="165" t="str">
        <f>IF(Y4356+Z4356+AA4356&gt;0,"",IF(AB4356&gt;0,R4331,""))</f>
        <v/>
      </c>
      <c r="CA4329" s="166">
        <f t="shared" ref="CA4329" si="2007">+AC4355</f>
        <v>0</v>
      </c>
      <c r="CB4329" s="166">
        <f t="shared" ref="CB4329" si="2008">+AD4355</f>
        <v>0</v>
      </c>
      <c r="CC4329" s="166">
        <f t="shared" ref="CC4329" si="2009">+AE4355</f>
        <v>0</v>
      </c>
      <c r="CD4329" s="166">
        <f t="shared" ref="CD4329" si="2010">+AF4355</f>
        <v>0</v>
      </c>
      <c r="CE4329" s="166">
        <f t="shared" ref="CE4329" si="2011">+AG4355</f>
        <v>0</v>
      </c>
      <c r="CF4329" s="166">
        <f t="shared" ref="CF4329" si="2012">+AH4355</f>
        <v>0</v>
      </c>
      <c r="CG4329" s="166">
        <f t="shared" ref="CG4329" si="2013">+AI4355</f>
        <v>0</v>
      </c>
      <c r="CH4329" s="166">
        <f t="shared" ref="CH4329" si="2014">+AJ4355</f>
        <v>0</v>
      </c>
    </row>
    <row r="4330" spans="2:86" ht="12" customHeight="1" x14ac:dyDescent="0.15">
      <c r="B4330" s="1057" t="s">
        <v>219</v>
      </c>
      <c r="C4330" s="1059"/>
      <c r="D4330" s="1060"/>
      <c r="E4330" s="1061"/>
      <c r="F4330" s="1061"/>
      <c r="G4330" s="1061"/>
      <c r="H4330" s="1061"/>
      <c r="I4330" s="1061"/>
      <c r="J4330" s="1062"/>
      <c r="K4330" s="1067" t="s">
        <v>453</v>
      </c>
      <c r="L4330" s="1068"/>
      <c r="M4330" s="1068"/>
      <c r="N4330" s="1068"/>
      <c r="O4330" s="1068"/>
      <c r="P4330" s="1068"/>
      <c r="Q4330" s="1068"/>
      <c r="R4330" s="1068"/>
      <c r="S4330" s="1068"/>
      <c r="T4330" s="1068"/>
      <c r="U4330" s="1068"/>
      <c r="V4330" s="1068"/>
      <c r="W4330" s="1068"/>
      <c r="X4330" s="1068"/>
      <c r="Y4330" s="1068"/>
      <c r="Z4330" s="1068"/>
      <c r="AA4330" s="1068"/>
      <c r="AB4330" s="1068"/>
      <c r="AC4330" s="1068"/>
      <c r="AD4330" s="1068"/>
      <c r="AE4330" s="1068"/>
      <c r="AF4330" s="1068"/>
      <c r="AG4330" s="1068"/>
      <c r="AH4330" s="1068"/>
      <c r="AI4330" s="1068"/>
      <c r="AJ4330" s="1068"/>
      <c r="AK4330" s="1068"/>
      <c r="AL4330" s="1068"/>
      <c r="AM4330" s="1068"/>
      <c r="AN4330" s="1068"/>
      <c r="AO4330" s="1069"/>
      <c r="AP4330" s="3"/>
    </row>
    <row r="4331" spans="2:86" ht="12" customHeight="1" x14ac:dyDescent="0.15">
      <c r="B4331" s="1058"/>
      <c r="C4331" s="1063"/>
      <c r="D4331" s="1061"/>
      <c r="E4331" s="1061"/>
      <c r="F4331" s="1061"/>
      <c r="G4331" s="1061"/>
      <c r="H4331" s="1061"/>
      <c r="I4331" s="1061"/>
      <c r="J4331" s="1062"/>
      <c r="K4331" s="1040" t="s">
        <v>218</v>
      </c>
      <c r="L4331" s="1041"/>
      <c r="M4331" s="1042"/>
      <c r="N4331" s="1034" t="s">
        <v>808</v>
      </c>
      <c r="O4331" s="1035"/>
      <c r="P4331" s="1040" t="s">
        <v>454</v>
      </c>
      <c r="Q4331" s="1042"/>
      <c r="R4331" s="1070">
        <f>'様式A-2'!C104</f>
        <v>10.6</v>
      </c>
      <c r="S4331" s="1071"/>
      <c r="T4331" s="1072"/>
      <c r="U4331" s="1073" t="s">
        <v>455</v>
      </c>
      <c r="V4331" s="1074"/>
      <c r="W4331" s="1073" t="s">
        <v>456</v>
      </c>
      <c r="X4331" s="1074"/>
      <c r="Y4331" s="1042" t="s">
        <v>217</v>
      </c>
      <c r="Z4331" s="1016"/>
      <c r="AA4331" s="1016"/>
      <c r="AB4331" s="1016"/>
      <c r="AC4331" s="1073" t="s">
        <v>457</v>
      </c>
      <c r="AD4331" s="1079"/>
      <c r="AE4331" s="1079"/>
      <c r="AF4331" s="1079"/>
      <c r="AG4331" s="1079"/>
      <c r="AH4331" s="1079"/>
      <c r="AI4331" s="1079"/>
      <c r="AJ4331" s="1074"/>
      <c r="AK4331" s="1073" t="s">
        <v>458</v>
      </c>
      <c r="AL4331" s="1079"/>
      <c r="AM4331" s="1079"/>
      <c r="AN4331" s="1081"/>
      <c r="AO4331" s="1082"/>
      <c r="AP4331" s="3"/>
      <c r="AV4331" s="167"/>
      <c r="AW4331" s="221"/>
      <c r="AX4331" s="167"/>
      <c r="AY4331" s="167"/>
      <c r="AZ4331" s="167"/>
      <c r="BA4331" s="167"/>
      <c r="BB4331" s="167"/>
      <c r="BC4331" s="167"/>
      <c r="BD4331" s="167"/>
    </row>
    <row r="4332" spans="2:86" ht="12" customHeight="1" x14ac:dyDescent="0.15">
      <c r="B4332" s="1058"/>
      <c r="C4332" s="1063"/>
      <c r="D4332" s="1061"/>
      <c r="E4332" s="1061"/>
      <c r="F4332" s="1061"/>
      <c r="G4332" s="1061"/>
      <c r="H4332" s="1061"/>
      <c r="I4332" s="1061"/>
      <c r="J4332" s="1062"/>
      <c r="K4332" s="1016" t="s">
        <v>459</v>
      </c>
      <c r="L4332" s="1016" t="s">
        <v>199</v>
      </c>
      <c r="M4332" s="1016"/>
      <c r="N4332" s="1016" t="s">
        <v>198</v>
      </c>
      <c r="O4332" s="1016"/>
      <c r="P4332" s="1016" t="s">
        <v>460</v>
      </c>
      <c r="Q4332" s="1016"/>
      <c r="R4332" s="1016" t="s">
        <v>6</v>
      </c>
      <c r="S4332" s="1016"/>
      <c r="T4332" s="1016"/>
      <c r="U4332" s="1075"/>
      <c r="V4332" s="1076"/>
      <c r="W4332" s="1075"/>
      <c r="X4332" s="1076"/>
      <c r="Y4332" s="1042"/>
      <c r="Z4332" s="1016"/>
      <c r="AA4332" s="1016"/>
      <c r="AB4332" s="1016"/>
      <c r="AC4332" s="1077"/>
      <c r="AD4332" s="1080"/>
      <c r="AE4332" s="1080"/>
      <c r="AF4332" s="1080"/>
      <c r="AG4332" s="1080"/>
      <c r="AH4332" s="1080"/>
      <c r="AI4332" s="1080"/>
      <c r="AJ4332" s="1078"/>
      <c r="AK4332" s="1075"/>
      <c r="AL4332" s="1083"/>
      <c r="AM4332" s="1083"/>
      <c r="AN4332" s="1084"/>
      <c r="AO4332" s="1085"/>
      <c r="AP4332" s="3"/>
      <c r="AV4332" s="167"/>
      <c r="AW4332" s="167"/>
      <c r="AX4332" s="167"/>
      <c r="AY4332" s="167"/>
      <c r="AZ4332" s="167"/>
      <c r="BA4332" s="167"/>
      <c r="BB4332" s="167"/>
      <c r="BC4332" s="167"/>
      <c r="BD4332" s="167"/>
    </row>
    <row r="4333" spans="2:86" ht="12" customHeight="1" x14ac:dyDescent="0.15">
      <c r="B4333" s="1058"/>
      <c r="C4333" s="1063"/>
      <c r="D4333" s="1061"/>
      <c r="E4333" s="1061"/>
      <c r="F4333" s="1061"/>
      <c r="G4333" s="1061"/>
      <c r="H4333" s="1061"/>
      <c r="I4333" s="1061"/>
      <c r="J4333" s="1062"/>
      <c r="K4333" s="1016"/>
      <c r="L4333" s="1016"/>
      <c r="M4333" s="1016"/>
      <c r="N4333" s="1016"/>
      <c r="O4333" s="1016"/>
      <c r="P4333" s="1016"/>
      <c r="Q4333" s="1016"/>
      <c r="R4333" s="1016"/>
      <c r="S4333" s="1016"/>
      <c r="T4333" s="1016"/>
      <c r="U4333" s="1075"/>
      <c r="V4333" s="1076"/>
      <c r="W4333" s="1075"/>
      <c r="X4333" s="1076"/>
      <c r="Y4333" s="1042" t="s">
        <v>461</v>
      </c>
      <c r="Z4333" s="1016"/>
      <c r="AA4333" s="1016"/>
      <c r="AB4333" s="1016"/>
      <c r="AC4333" s="1016" t="s">
        <v>462</v>
      </c>
      <c r="AD4333" s="1016"/>
      <c r="AE4333" s="1016"/>
      <c r="AF4333" s="1016"/>
      <c r="AG4333" s="1016" t="s">
        <v>463</v>
      </c>
      <c r="AH4333" s="1016"/>
      <c r="AI4333" s="1016"/>
      <c r="AJ4333" s="1016"/>
      <c r="AK4333" s="1075"/>
      <c r="AL4333" s="1083"/>
      <c r="AM4333" s="1083"/>
      <c r="AN4333" s="1084"/>
      <c r="AO4333" s="1085"/>
      <c r="AP4333" s="3"/>
      <c r="AV4333" s="167"/>
      <c r="AW4333" s="167"/>
      <c r="AX4333" s="167"/>
      <c r="AY4333" s="167"/>
      <c r="AZ4333" s="167"/>
      <c r="BA4333" s="167"/>
      <c r="BB4333" s="167"/>
      <c r="BC4333" s="167"/>
      <c r="BD4333" s="167"/>
    </row>
    <row r="4334" spans="2:86" ht="12" customHeight="1" x14ac:dyDescent="0.15">
      <c r="B4334" s="1058"/>
      <c r="C4334" s="1063"/>
      <c r="D4334" s="1061"/>
      <c r="E4334" s="1061"/>
      <c r="F4334" s="1061"/>
      <c r="G4334" s="1061"/>
      <c r="H4334" s="1061"/>
      <c r="I4334" s="1061"/>
      <c r="J4334" s="1062"/>
      <c r="K4334" s="1016"/>
      <c r="L4334" s="1016"/>
      <c r="M4334" s="1016"/>
      <c r="N4334" s="1016"/>
      <c r="O4334" s="1016"/>
      <c r="P4334" s="1016"/>
      <c r="Q4334" s="1016"/>
      <c r="R4334" s="1016"/>
      <c r="S4334" s="1016"/>
      <c r="T4334" s="1016"/>
      <c r="U4334" s="1077"/>
      <c r="V4334" s="1078"/>
      <c r="W4334" s="1077"/>
      <c r="X4334" s="1078"/>
      <c r="Y4334" s="191" t="s">
        <v>32</v>
      </c>
      <c r="Z4334" s="187" t="s">
        <v>33</v>
      </c>
      <c r="AA4334" s="187" t="s">
        <v>464</v>
      </c>
      <c r="AB4334" s="187" t="s">
        <v>465</v>
      </c>
      <c r="AC4334" s="187" t="s">
        <v>32</v>
      </c>
      <c r="AD4334" s="187" t="s">
        <v>33</v>
      </c>
      <c r="AE4334" s="187" t="s">
        <v>464</v>
      </c>
      <c r="AF4334" s="187" t="s">
        <v>465</v>
      </c>
      <c r="AG4334" s="187" t="s">
        <v>32</v>
      </c>
      <c r="AH4334" s="187" t="s">
        <v>33</v>
      </c>
      <c r="AI4334" s="187" t="s">
        <v>464</v>
      </c>
      <c r="AJ4334" s="187" t="s">
        <v>465</v>
      </c>
      <c r="AK4334" s="1077"/>
      <c r="AL4334" s="1080"/>
      <c r="AM4334" s="1080"/>
      <c r="AN4334" s="1086"/>
      <c r="AO4334" s="1087"/>
      <c r="AP4334" s="3"/>
      <c r="AV4334" s="167"/>
      <c r="AW4334" s="167"/>
      <c r="AX4334" s="167"/>
      <c r="AY4334" s="167"/>
      <c r="AZ4334" s="167"/>
      <c r="BA4334" s="167"/>
      <c r="BB4334" s="167"/>
      <c r="BC4334" s="167"/>
      <c r="BD4334" s="167"/>
    </row>
    <row r="4335" spans="2:86" ht="12" customHeight="1" x14ac:dyDescent="0.15">
      <c r="B4335" s="1058"/>
      <c r="C4335" s="1063"/>
      <c r="D4335" s="1061"/>
      <c r="E4335" s="1061"/>
      <c r="F4335" s="1061"/>
      <c r="G4335" s="1061"/>
      <c r="H4335" s="1061"/>
      <c r="I4335" s="1061"/>
      <c r="J4335" s="1062"/>
      <c r="K4335" s="192">
        <v>1</v>
      </c>
      <c r="L4335" s="1038" t="s">
        <v>534</v>
      </c>
      <c r="M4335" s="1039"/>
      <c r="N4335" s="1038" t="s">
        <v>486</v>
      </c>
      <c r="O4335" s="1039"/>
      <c r="P4335" s="1034" t="s">
        <v>332</v>
      </c>
      <c r="Q4335" s="1036"/>
      <c r="R4335" s="408" t="s">
        <v>338</v>
      </c>
      <c r="S4335" s="408"/>
      <c r="T4335" s="408"/>
      <c r="U4335" s="1034" t="s">
        <v>54</v>
      </c>
      <c r="V4335" s="1036"/>
      <c r="W4335" s="1034" t="s">
        <v>551</v>
      </c>
      <c r="X4335" s="1035"/>
      <c r="Y4335" s="286"/>
      <c r="Z4335" s="286"/>
      <c r="AA4335" s="286"/>
      <c r="AB4335" s="286"/>
      <c r="AC4335" s="223"/>
      <c r="AD4335" s="223"/>
      <c r="AE4335" s="223"/>
      <c r="AF4335" s="223"/>
      <c r="AG4335" s="223"/>
      <c r="AH4335" s="223"/>
      <c r="AI4335" s="223"/>
      <c r="AJ4335" s="223"/>
      <c r="AK4335" s="1088" t="s">
        <v>1683</v>
      </c>
      <c r="AL4335" s="1089"/>
      <c r="AM4335" s="1089"/>
      <c r="AN4335" s="1090"/>
      <c r="AO4335" s="1091"/>
      <c r="AP4335" s="3"/>
      <c r="AQ4335" s="222">
        <f>IF(P4335="材質劣化",2,IF(P4335="漏水",3,1))</f>
        <v>2</v>
      </c>
      <c r="AV4335" s="167"/>
      <c r="AW4335" s="167"/>
      <c r="AX4335" s="167"/>
      <c r="AY4335" s="167"/>
      <c r="AZ4335" s="167"/>
      <c r="BA4335" s="167"/>
      <c r="BB4335" s="167"/>
      <c r="BC4335" s="167"/>
      <c r="BD4335" s="167"/>
    </row>
    <row r="4336" spans="2:86" ht="12" customHeight="1" x14ac:dyDescent="0.15">
      <c r="B4336" s="1058"/>
      <c r="C4336" s="1063"/>
      <c r="D4336" s="1061"/>
      <c r="E4336" s="1061"/>
      <c r="F4336" s="1061"/>
      <c r="G4336" s="1061"/>
      <c r="H4336" s="1061"/>
      <c r="I4336" s="1061"/>
      <c r="J4336" s="1062"/>
      <c r="K4336" s="192">
        <v>2</v>
      </c>
      <c r="L4336" s="1038" t="s">
        <v>534</v>
      </c>
      <c r="M4336" s="1039"/>
      <c r="N4336" s="1038" t="s">
        <v>486</v>
      </c>
      <c r="O4336" s="1039"/>
      <c r="P4336" s="1034" t="s">
        <v>332</v>
      </c>
      <c r="Q4336" s="1036"/>
      <c r="R4336" s="408" t="s">
        <v>338</v>
      </c>
      <c r="S4336" s="408"/>
      <c r="T4336" s="408"/>
      <c r="U4336" s="1034" t="s">
        <v>54</v>
      </c>
      <c r="V4336" s="1036"/>
      <c r="W4336" s="1034" t="s">
        <v>551</v>
      </c>
      <c r="X4336" s="1035"/>
      <c r="Y4336" s="286"/>
      <c r="Z4336" s="286"/>
      <c r="AA4336" s="286"/>
      <c r="AB4336" s="286"/>
      <c r="AC4336" s="223"/>
      <c r="AD4336" s="223"/>
      <c r="AE4336" s="223"/>
      <c r="AF4336" s="223"/>
      <c r="AG4336" s="223"/>
      <c r="AH4336" s="223"/>
      <c r="AI4336" s="223"/>
      <c r="AJ4336" s="223"/>
      <c r="AK4336" s="1088" t="s">
        <v>1683</v>
      </c>
      <c r="AL4336" s="1089"/>
      <c r="AM4336" s="1089"/>
      <c r="AN4336" s="1090"/>
      <c r="AO4336" s="1091"/>
      <c r="AP4336" s="3"/>
      <c r="AQ4336" s="222">
        <f t="shared" ref="AQ4336:AQ4354" si="2015">IF(P4336="材質劣化",2,IF(P4336="漏水",3,1))</f>
        <v>2</v>
      </c>
      <c r="AV4336" s="167"/>
      <c r="AW4336" s="167"/>
      <c r="AX4336" s="167"/>
      <c r="AY4336" s="167"/>
      <c r="AZ4336" s="167"/>
      <c r="BA4336" s="167"/>
      <c r="BB4336" s="167"/>
      <c r="BC4336" s="167"/>
      <c r="BD4336" s="167"/>
    </row>
    <row r="4337" spans="2:56" ht="12" customHeight="1" x14ac:dyDescent="0.15">
      <c r="B4337" s="1058"/>
      <c r="C4337" s="1063"/>
      <c r="D4337" s="1061"/>
      <c r="E4337" s="1061"/>
      <c r="F4337" s="1061"/>
      <c r="G4337" s="1061"/>
      <c r="H4337" s="1061"/>
      <c r="I4337" s="1061"/>
      <c r="J4337" s="1062"/>
      <c r="K4337" s="192"/>
      <c r="L4337" s="1038"/>
      <c r="M4337" s="1039"/>
      <c r="N4337" s="1038"/>
      <c r="O4337" s="1039"/>
      <c r="P4337" s="1034"/>
      <c r="Q4337" s="1036"/>
      <c r="R4337" s="408"/>
      <c r="S4337" s="408"/>
      <c r="T4337" s="408"/>
      <c r="U4337" s="1034"/>
      <c r="V4337" s="1036"/>
      <c r="W4337" s="1034"/>
      <c r="X4337" s="1035"/>
      <c r="Y4337" s="286"/>
      <c r="Z4337" s="286"/>
      <c r="AA4337" s="286"/>
      <c r="AB4337" s="286"/>
      <c r="AC4337" s="223"/>
      <c r="AD4337" s="223"/>
      <c r="AE4337" s="223"/>
      <c r="AF4337" s="223"/>
      <c r="AG4337" s="223"/>
      <c r="AH4337" s="223"/>
      <c r="AI4337" s="223"/>
      <c r="AJ4337" s="223"/>
      <c r="AK4337" s="1052"/>
      <c r="AL4337" s="1053"/>
      <c r="AM4337" s="1053"/>
      <c r="AN4337" s="1054"/>
      <c r="AO4337" s="1055"/>
      <c r="AP4337" s="3"/>
      <c r="AQ4337" s="222">
        <f t="shared" si="2015"/>
        <v>1</v>
      </c>
      <c r="AV4337" s="167"/>
      <c r="AW4337" s="167"/>
      <c r="AX4337" s="167"/>
      <c r="AY4337" s="167"/>
      <c r="AZ4337" s="167"/>
      <c r="BA4337" s="167"/>
      <c r="BB4337" s="167"/>
      <c r="BC4337" s="167"/>
      <c r="BD4337" s="167"/>
    </row>
    <row r="4338" spans="2:56" ht="12" customHeight="1" x14ac:dyDescent="0.15">
      <c r="B4338" s="1058"/>
      <c r="C4338" s="1063"/>
      <c r="D4338" s="1061"/>
      <c r="E4338" s="1061"/>
      <c r="F4338" s="1061"/>
      <c r="G4338" s="1061"/>
      <c r="H4338" s="1061"/>
      <c r="I4338" s="1061"/>
      <c r="J4338" s="1062"/>
      <c r="K4338" s="192"/>
      <c r="L4338" s="1038"/>
      <c r="M4338" s="1039"/>
      <c r="N4338" s="1038"/>
      <c r="O4338" s="1039"/>
      <c r="P4338" s="1034"/>
      <c r="Q4338" s="1036"/>
      <c r="R4338" s="408"/>
      <c r="S4338" s="408"/>
      <c r="T4338" s="408"/>
      <c r="U4338" s="1034"/>
      <c r="V4338" s="1036"/>
      <c r="W4338" s="1034"/>
      <c r="X4338" s="1035"/>
      <c r="Y4338" s="286"/>
      <c r="Z4338" s="286"/>
      <c r="AA4338" s="286"/>
      <c r="AB4338" s="286"/>
      <c r="AC4338" s="223"/>
      <c r="AD4338" s="223"/>
      <c r="AE4338" s="223"/>
      <c r="AF4338" s="223"/>
      <c r="AG4338" s="223"/>
      <c r="AH4338" s="223"/>
      <c r="AI4338" s="223"/>
      <c r="AJ4338" s="223"/>
      <c r="AK4338" s="1052"/>
      <c r="AL4338" s="1053"/>
      <c r="AM4338" s="1053"/>
      <c r="AN4338" s="1054"/>
      <c r="AO4338" s="1055"/>
      <c r="AP4338" s="3"/>
      <c r="AQ4338" s="222">
        <f t="shared" si="2015"/>
        <v>1</v>
      </c>
      <c r="AV4338" s="167"/>
      <c r="AW4338" s="167"/>
      <c r="AX4338" s="167"/>
      <c r="AY4338" s="167"/>
      <c r="AZ4338" s="167"/>
      <c r="BA4338" s="167"/>
      <c r="BB4338" s="167"/>
      <c r="BC4338" s="167"/>
      <c r="BD4338" s="167"/>
    </row>
    <row r="4339" spans="2:56" ht="12" customHeight="1" x14ac:dyDescent="0.15">
      <c r="B4339" s="1058"/>
      <c r="C4339" s="1063"/>
      <c r="D4339" s="1061"/>
      <c r="E4339" s="1061"/>
      <c r="F4339" s="1061"/>
      <c r="G4339" s="1061"/>
      <c r="H4339" s="1061"/>
      <c r="I4339" s="1061"/>
      <c r="J4339" s="1062"/>
      <c r="K4339" s="192"/>
      <c r="L4339" s="1038"/>
      <c r="M4339" s="1039"/>
      <c r="N4339" s="1038"/>
      <c r="O4339" s="1039"/>
      <c r="P4339" s="1034"/>
      <c r="Q4339" s="1036"/>
      <c r="R4339" s="408"/>
      <c r="S4339" s="408"/>
      <c r="T4339" s="408"/>
      <c r="U4339" s="1034"/>
      <c r="V4339" s="1036"/>
      <c r="W4339" s="1034"/>
      <c r="X4339" s="1035"/>
      <c r="Y4339" s="286"/>
      <c r="Z4339" s="286"/>
      <c r="AA4339" s="286"/>
      <c r="AB4339" s="286"/>
      <c r="AC4339" s="223"/>
      <c r="AD4339" s="223"/>
      <c r="AE4339" s="223"/>
      <c r="AF4339" s="223"/>
      <c r="AG4339" s="223"/>
      <c r="AH4339" s="223"/>
      <c r="AI4339" s="223"/>
      <c r="AJ4339" s="223"/>
      <c r="AK4339" s="1052"/>
      <c r="AL4339" s="1053"/>
      <c r="AM4339" s="1053"/>
      <c r="AN4339" s="1054"/>
      <c r="AO4339" s="1055"/>
      <c r="AP4339" s="3"/>
      <c r="AQ4339" s="222">
        <f t="shared" si="2015"/>
        <v>1</v>
      </c>
      <c r="AV4339" s="167"/>
      <c r="AW4339" s="167"/>
      <c r="AX4339" s="167"/>
      <c r="AY4339" s="167"/>
      <c r="AZ4339" s="167"/>
      <c r="BA4339" s="167"/>
      <c r="BB4339" s="167"/>
      <c r="BC4339" s="167"/>
      <c r="BD4339" s="167"/>
    </row>
    <row r="4340" spans="2:56" ht="12" customHeight="1" x14ac:dyDescent="0.15">
      <c r="B4340" s="1058"/>
      <c r="C4340" s="1063"/>
      <c r="D4340" s="1061"/>
      <c r="E4340" s="1061"/>
      <c r="F4340" s="1061"/>
      <c r="G4340" s="1061"/>
      <c r="H4340" s="1061"/>
      <c r="I4340" s="1061"/>
      <c r="J4340" s="1062"/>
      <c r="K4340" s="192"/>
      <c r="L4340" s="1038"/>
      <c r="M4340" s="1039"/>
      <c r="N4340" s="1038"/>
      <c r="O4340" s="1039"/>
      <c r="P4340" s="1034"/>
      <c r="Q4340" s="1036"/>
      <c r="R4340" s="408"/>
      <c r="S4340" s="408"/>
      <c r="T4340" s="408"/>
      <c r="U4340" s="1034"/>
      <c r="V4340" s="1036"/>
      <c r="W4340" s="1034"/>
      <c r="X4340" s="1035"/>
      <c r="Y4340" s="286"/>
      <c r="Z4340" s="286"/>
      <c r="AA4340" s="286"/>
      <c r="AB4340" s="286"/>
      <c r="AC4340" s="223"/>
      <c r="AD4340" s="223"/>
      <c r="AE4340" s="223"/>
      <c r="AF4340" s="223"/>
      <c r="AG4340" s="223"/>
      <c r="AH4340" s="223"/>
      <c r="AI4340" s="223"/>
      <c r="AJ4340" s="223"/>
      <c r="AK4340" s="1052"/>
      <c r="AL4340" s="1053"/>
      <c r="AM4340" s="1053"/>
      <c r="AN4340" s="1054"/>
      <c r="AO4340" s="1055"/>
      <c r="AP4340" s="3"/>
      <c r="AQ4340" s="222">
        <f t="shared" si="2015"/>
        <v>1</v>
      </c>
      <c r="AV4340" s="167"/>
      <c r="AW4340" s="167"/>
      <c r="AX4340" s="167"/>
      <c r="AY4340" s="167"/>
      <c r="AZ4340" s="167"/>
      <c r="BA4340" s="167"/>
      <c r="BB4340" s="167"/>
      <c r="BC4340" s="167"/>
      <c r="BD4340" s="167"/>
    </row>
    <row r="4341" spans="2:56" s="162" customFormat="1" ht="12" customHeight="1" x14ac:dyDescent="0.15">
      <c r="B4341" s="1058"/>
      <c r="C4341" s="1063"/>
      <c r="D4341" s="1061"/>
      <c r="E4341" s="1061"/>
      <c r="F4341" s="1061"/>
      <c r="G4341" s="1061"/>
      <c r="H4341" s="1061"/>
      <c r="I4341" s="1061"/>
      <c r="J4341" s="1062"/>
      <c r="K4341" s="192"/>
      <c r="L4341" s="1038"/>
      <c r="M4341" s="1039"/>
      <c r="N4341" s="1038"/>
      <c r="O4341" s="1039"/>
      <c r="P4341" s="1034"/>
      <c r="Q4341" s="1036"/>
      <c r="R4341" s="408"/>
      <c r="S4341" s="408"/>
      <c r="T4341" s="408"/>
      <c r="U4341" s="1034"/>
      <c r="V4341" s="1036"/>
      <c r="W4341" s="1034"/>
      <c r="X4341" s="1035"/>
      <c r="Y4341" s="286"/>
      <c r="Z4341" s="286"/>
      <c r="AA4341" s="286"/>
      <c r="AB4341" s="286"/>
      <c r="AC4341" s="223"/>
      <c r="AD4341" s="223"/>
      <c r="AE4341" s="223"/>
      <c r="AF4341" s="223"/>
      <c r="AG4341" s="223"/>
      <c r="AH4341" s="223"/>
      <c r="AI4341" s="223"/>
      <c r="AJ4341" s="223"/>
      <c r="AK4341" s="1034"/>
      <c r="AL4341" s="1035"/>
      <c r="AM4341" s="1035"/>
      <c r="AN4341" s="788"/>
      <c r="AO4341" s="789"/>
      <c r="AP4341" s="3"/>
      <c r="AQ4341" s="222">
        <f t="shared" si="2015"/>
        <v>1</v>
      </c>
    </row>
    <row r="4342" spans="2:56" s="162" customFormat="1" ht="12" customHeight="1" x14ac:dyDescent="0.15">
      <c r="B4342" s="1058"/>
      <c r="C4342" s="1063"/>
      <c r="D4342" s="1061"/>
      <c r="E4342" s="1061"/>
      <c r="F4342" s="1061"/>
      <c r="G4342" s="1061"/>
      <c r="H4342" s="1061"/>
      <c r="I4342" s="1061"/>
      <c r="J4342" s="1062"/>
      <c r="K4342" s="192"/>
      <c r="L4342" s="1038"/>
      <c r="M4342" s="1039"/>
      <c r="N4342" s="1038"/>
      <c r="O4342" s="1039"/>
      <c r="P4342" s="1034"/>
      <c r="Q4342" s="1036"/>
      <c r="R4342" s="408"/>
      <c r="S4342" s="408"/>
      <c r="T4342" s="408"/>
      <c r="U4342" s="1034"/>
      <c r="V4342" s="1036"/>
      <c r="W4342" s="1034"/>
      <c r="X4342" s="1035"/>
      <c r="Y4342" s="286"/>
      <c r="Z4342" s="286"/>
      <c r="AA4342" s="286"/>
      <c r="AB4342" s="286"/>
      <c r="AC4342" s="223"/>
      <c r="AD4342" s="223"/>
      <c r="AE4342" s="223"/>
      <c r="AF4342" s="223"/>
      <c r="AG4342" s="223"/>
      <c r="AH4342" s="223"/>
      <c r="AI4342" s="223"/>
      <c r="AJ4342" s="223"/>
      <c r="AK4342" s="1034"/>
      <c r="AL4342" s="1035"/>
      <c r="AM4342" s="1035"/>
      <c r="AN4342" s="788"/>
      <c r="AO4342" s="789"/>
      <c r="AP4342" s="3"/>
      <c r="AQ4342" s="222">
        <f t="shared" si="2015"/>
        <v>1</v>
      </c>
    </row>
    <row r="4343" spans="2:56" s="162" customFormat="1" ht="12" customHeight="1" x14ac:dyDescent="0.15">
      <c r="B4343" s="1058"/>
      <c r="C4343" s="1063"/>
      <c r="D4343" s="1061"/>
      <c r="E4343" s="1061"/>
      <c r="F4343" s="1061"/>
      <c r="G4343" s="1061"/>
      <c r="H4343" s="1061"/>
      <c r="I4343" s="1061"/>
      <c r="J4343" s="1062"/>
      <c r="K4343" s="192"/>
      <c r="L4343" s="1038"/>
      <c r="M4343" s="1039"/>
      <c r="N4343" s="1038"/>
      <c r="O4343" s="1039"/>
      <c r="P4343" s="1034"/>
      <c r="Q4343" s="1036"/>
      <c r="R4343" s="408"/>
      <c r="S4343" s="408"/>
      <c r="T4343" s="408"/>
      <c r="U4343" s="1034"/>
      <c r="V4343" s="1036"/>
      <c r="W4343" s="1034"/>
      <c r="X4343" s="1035"/>
      <c r="Y4343" s="286"/>
      <c r="Z4343" s="286"/>
      <c r="AA4343" s="286"/>
      <c r="AB4343" s="286"/>
      <c r="AC4343" s="223"/>
      <c r="AD4343" s="223"/>
      <c r="AE4343" s="223"/>
      <c r="AF4343" s="223"/>
      <c r="AG4343" s="223"/>
      <c r="AH4343" s="223"/>
      <c r="AI4343" s="223"/>
      <c r="AJ4343" s="223"/>
      <c r="AK4343" s="1034"/>
      <c r="AL4343" s="1035"/>
      <c r="AM4343" s="1035"/>
      <c r="AN4343" s="788"/>
      <c r="AO4343" s="789"/>
      <c r="AP4343" s="3"/>
      <c r="AQ4343" s="222">
        <f t="shared" si="2015"/>
        <v>1</v>
      </c>
    </row>
    <row r="4344" spans="2:56" s="162" customFormat="1" ht="12" customHeight="1" x14ac:dyDescent="0.15">
      <c r="B4344" s="1058"/>
      <c r="C4344" s="1063"/>
      <c r="D4344" s="1061"/>
      <c r="E4344" s="1061"/>
      <c r="F4344" s="1061"/>
      <c r="G4344" s="1061"/>
      <c r="H4344" s="1061"/>
      <c r="I4344" s="1061"/>
      <c r="J4344" s="1062"/>
      <c r="K4344" s="192"/>
      <c r="L4344" s="1038"/>
      <c r="M4344" s="1039"/>
      <c r="N4344" s="1038"/>
      <c r="O4344" s="1039"/>
      <c r="P4344" s="1034"/>
      <c r="Q4344" s="1036"/>
      <c r="R4344" s="408"/>
      <c r="S4344" s="408"/>
      <c r="T4344" s="408"/>
      <c r="U4344" s="1034"/>
      <c r="V4344" s="1036"/>
      <c r="W4344" s="1034"/>
      <c r="X4344" s="1035"/>
      <c r="Y4344" s="286"/>
      <c r="Z4344" s="286"/>
      <c r="AA4344" s="286"/>
      <c r="AB4344" s="286"/>
      <c r="AC4344" s="223"/>
      <c r="AD4344" s="223"/>
      <c r="AE4344" s="223"/>
      <c r="AF4344" s="223"/>
      <c r="AG4344" s="223"/>
      <c r="AH4344" s="223"/>
      <c r="AI4344" s="223"/>
      <c r="AJ4344" s="223"/>
      <c r="AK4344" s="1034"/>
      <c r="AL4344" s="1035"/>
      <c r="AM4344" s="1035"/>
      <c r="AN4344" s="788"/>
      <c r="AO4344" s="789"/>
      <c r="AP4344" s="3"/>
      <c r="AQ4344" s="222">
        <f t="shared" si="2015"/>
        <v>1</v>
      </c>
    </row>
    <row r="4345" spans="2:56" s="162" customFormat="1" ht="12" customHeight="1" x14ac:dyDescent="0.15">
      <c r="B4345" s="1058"/>
      <c r="C4345" s="1063"/>
      <c r="D4345" s="1061"/>
      <c r="E4345" s="1061"/>
      <c r="F4345" s="1061"/>
      <c r="G4345" s="1061"/>
      <c r="H4345" s="1061"/>
      <c r="I4345" s="1061"/>
      <c r="J4345" s="1062"/>
      <c r="K4345" s="192"/>
      <c r="L4345" s="1038"/>
      <c r="M4345" s="1039"/>
      <c r="N4345" s="1038"/>
      <c r="O4345" s="1039"/>
      <c r="P4345" s="1034"/>
      <c r="Q4345" s="1036"/>
      <c r="R4345" s="408"/>
      <c r="S4345" s="408"/>
      <c r="T4345" s="408"/>
      <c r="U4345" s="1034"/>
      <c r="V4345" s="1036"/>
      <c r="W4345" s="1034"/>
      <c r="X4345" s="1035"/>
      <c r="Y4345" s="286"/>
      <c r="Z4345" s="286"/>
      <c r="AA4345" s="286"/>
      <c r="AB4345" s="286"/>
      <c r="AC4345" s="223"/>
      <c r="AD4345" s="223"/>
      <c r="AE4345" s="223"/>
      <c r="AF4345" s="223"/>
      <c r="AG4345" s="223"/>
      <c r="AH4345" s="223"/>
      <c r="AI4345" s="223"/>
      <c r="AJ4345" s="223"/>
      <c r="AK4345" s="1034"/>
      <c r="AL4345" s="1035"/>
      <c r="AM4345" s="1035"/>
      <c r="AN4345" s="788"/>
      <c r="AO4345" s="789"/>
      <c r="AP4345" s="3"/>
      <c r="AQ4345" s="222">
        <f t="shared" si="2015"/>
        <v>1</v>
      </c>
    </row>
    <row r="4346" spans="2:56" s="162" customFormat="1" ht="12" customHeight="1" x14ac:dyDescent="0.15">
      <c r="B4346" s="1058"/>
      <c r="C4346" s="1063"/>
      <c r="D4346" s="1061"/>
      <c r="E4346" s="1061"/>
      <c r="F4346" s="1061"/>
      <c r="G4346" s="1061"/>
      <c r="H4346" s="1061"/>
      <c r="I4346" s="1061"/>
      <c r="J4346" s="1062"/>
      <c r="K4346" s="192"/>
      <c r="L4346" s="1038"/>
      <c r="M4346" s="1039"/>
      <c r="N4346" s="1038"/>
      <c r="O4346" s="1039"/>
      <c r="P4346" s="1034"/>
      <c r="Q4346" s="1036"/>
      <c r="R4346" s="408"/>
      <c r="S4346" s="408"/>
      <c r="T4346" s="408"/>
      <c r="U4346" s="1034"/>
      <c r="V4346" s="1036"/>
      <c r="W4346" s="1034"/>
      <c r="X4346" s="1035"/>
      <c r="Y4346" s="286"/>
      <c r="Z4346" s="286"/>
      <c r="AA4346" s="286"/>
      <c r="AB4346" s="286"/>
      <c r="AC4346" s="223"/>
      <c r="AD4346" s="223"/>
      <c r="AE4346" s="223"/>
      <c r="AF4346" s="223"/>
      <c r="AG4346" s="223"/>
      <c r="AH4346" s="223"/>
      <c r="AI4346" s="223"/>
      <c r="AJ4346" s="223"/>
      <c r="AK4346" s="1034"/>
      <c r="AL4346" s="1035"/>
      <c r="AM4346" s="1035"/>
      <c r="AN4346" s="788"/>
      <c r="AO4346" s="789"/>
      <c r="AP4346" s="3"/>
      <c r="AQ4346" s="222">
        <f t="shared" si="2015"/>
        <v>1</v>
      </c>
    </row>
    <row r="4347" spans="2:56" s="162" customFormat="1" ht="12" customHeight="1" x14ac:dyDescent="0.15">
      <c r="B4347" s="1058"/>
      <c r="C4347" s="1063"/>
      <c r="D4347" s="1061"/>
      <c r="E4347" s="1061"/>
      <c r="F4347" s="1061"/>
      <c r="G4347" s="1061"/>
      <c r="H4347" s="1061"/>
      <c r="I4347" s="1061"/>
      <c r="J4347" s="1062"/>
      <c r="K4347" s="192"/>
      <c r="L4347" s="1038"/>
      <c r="M4347" s="1039"/>
      <c r="N4347" s="1038"/>
      <c r="O4347" s="1039"/>
      <c r="P4347" s="1034"/>
      <c r="Q4347" s="1036"/>
      <c r="R4347" s="408"/>
      <c r="S4347" s="408"/>
      <c r="T4347" s="408"/>
      <c r="U4347" s="1034"/>
      <c r="V4347" s="1036"/>
      <c r="W4347" s="1034"/>
      <c r="X4347" s="1035"/>
      <c r="Y4347" s="286"/>
      <c r="Z4347" s="286"/>
      <c r="AA4347" s="286"/>
      <c r="AB4347" s="286"/>
      <c r="AC4347" s="223"/>
      <c r="AD4347" s="223"/>
      <c r="AE4347" s="223"/>
      <c r="AF4347" s="223"/>
      <c r="AG4347" s="223"/>
      <c r="AH4347" s="223"/>
      <c r="AI4347" s="223"/>
      <c r="AJ4347" s="223"/>
      <c r="AK4347" s="1034"/>
      <c r="AL4347" s="1035"/>
      <c r="AM4347" s="1035"/>
      <c r="AN4347" s="788"/>
      <c r="AO4347" s="789"/>
      <c r="AP4347" s="3"/>
      <c r="AQ4347" s="222">
        <f t="shared" si="2015"/>
        <v>1</v>
      </c>
    </row>
    <row r="4348" spans="2:56" s="162" customFormat="1" ht="12" customHeight="1" x14ac:dyDescent="0.15">
      <c r="B4348" s="1058"/>
      <c r="C4348" s="1063"/>
      <c r="D4348" s="1061"/>
      <c r="E4348" s="1061"/>
      <c r="F4348" s="1061"/>
      <c r="G4348" s="1061"/>
      <c r="H4348" s="1061"/>
      <c r="I4348" s="1061"/>
      <c r="J4348" s="1062"/>
      <c r="K4348" s="192"/>
      <c r="L4348" s="1038"/>
      <c r="M4348" s="1039"/>
      <c r="N4348" s="1038"/>
      <c r="O4348" s="1039"/>
      <c r="P4348" s="1034"/>
      <c r="Q4348" s="1036"/>
      <c r="R4348" s="408"/>
      <c r="S4348" s="408"/>
      <c r="T4348" s="408"/>
      <c r="U4348" s="1034"/>
      <c r="V4348" s="1036"/>
      <c r="W4348" s="1034"/>
      <c r="X4348" s="1035"/>
      <c r="Y4348" s="286"/>
      <c r="Z4348" s="286"/>
      <c r="AA4348" s="286"/>
      <c r="AB4348" s="286"/>
      <c r="AC4348" s="223"/>
      <c r="AD4348" s="223"/>
      <c r="AE4348" s="223"/>
      <c r="AF4348" s="223"/>
      <c r="AG4348" s="223"/>
      <c r="AH4348" s="223"/>
      <c r="AI4348" s="223"/>
      <c r="AJ4348" s="223"/>
      <c r="AK4348" s="1034"/>
      <c r="AL4348" s="1035"/>
      <c r="AM4348" s="1035"/>
      <c r="AN4348" s="788"/>
      <c r="AO4348" s="789"/>
      <c r="AP4348" s="3"/>
      <c r="AQ4348" s="222">
        <f t="shared" si="2015"/>
        <v>1</v>
      </c>
    </row>
    <row r="4349" spans="2:56" s="162" customFormat="1" ht="12" customHeight="1" x14ac:dyDescent="0.15">
      <c r="B4349" s="1058"/>
      <c r="C4349" s="1063"/>
      <c r="D4349" s="1061"/>
      <c r="E4349" s="1061"/>
      <c r="F4349" s="1061"/>
      <c r="G4349" s="1061"/>
      <c r="H4349" s="1061"/>
      <c r="I4349" s="1061"/>
      <c r="J4349" s="1062"/>
      <c r="K4349" s="192"/>
      <c r="L4349" s="1038"/>
      <c r="M4349" s="1039"/>
      <c r="N4349" s="1038"/>
      <c r="O4349" s="1039"/>
      <c r="P4349" s="1034"/>
      <c r="Q4349" s="1036"/>
      <c r="R4349" s="408"/>
      <c r="S4349" s="408"/>
      <c r="T4349" s="408"/>
      <c r="U4349" s="1034"/>
      <c r="V4349" s="1036"/>
      <c r="W4349" s="1034"/>
      <c r="X4349" s="1035"/>
      <c r="Y4349" s="286"/>
      <c r="Z4349" s="286"/>
      <c r="AA4349" s="286"/>
      <c r="AB4349" s="286"/>
      <c r="AC4349" s="223"/>
      <c r="AD4349" s="223"/>
      <c r="AE4349" s="223"/>
      <c r="AF4349" s="223"/>
      <c r="AG4349" s="223"/>
      <c r="AH4349" s="223"/>
      <c r="AI4349" s="223"/>
      <c r="AJ4349" s="223"/>
      <c r="AK4349" s="1034"/>
      <c r="AL4349" s="1035"/>
      <c r="AM4349" s="1035"/>
      <c r="AN4349" s="788"/>
      <c r="AO4349" s="789"/>
      <c r="AP4349" s="3"/>
      <c r="AQ4349" s="222">
        <f t="shared" si="2015"/>
        <v>1</v>
      </c>
    </row>
    <row r="4350" spans="2:56" s="162" customFormat="1" ht="12" customHeight="1" x14ac:dyDescent="0.15">
      <c r="B4350" s="1058"/>
      <c r="C4350" s="1063"/>
      <c r="D4350" s="1061"/>
      <c r="E4350" s="1061"/>
      <c r="F4350" s="1061"/>
      <c r="G4350" s="1061"/>
      <c r="H4350" s="1061"/>
      <c r="I4350" s="1061"/>
      <c r="J4350" s="1062"/>
      <c r="K4350" s="192"/>
      <c r="L4350" s="1038"/>
      <c r="M4350" s="1039"/>
      <c r="N4350" s="1038"/>
      <c r="O4350" s="1039"/>
      <c r="P4350" s="1034"/>
      <c r="Q4350" s="1036"/>
      <c r="R4350" s="408"/>
      <c r="S4350" s="408"/>
      <c r="T4350" s="408"/>
      <c r="U4350" s="1034"/>
      <c r="V4350" s="1036"/>
      <c r="W4350" s="1034"/>
      <c r="X4350" s="1035"/>
      <c r="Y4350" s="286"/>
      <c r="Z4350" s="286"/>
      <c r="AA4350" s="286"/>
      <c r="AB4350" s="286"/>
      <c r="AC4350" s="223"/>
      <c r="AD4350" s="223"/>
      <c r="AE4350" s="223"/>
      <c r="AF4350" s="223"/>
      <c r="AG4350" s="223"/>
      <c r="AH4350" s="223"/>
      <c r="AI4350" s="223"/>
      <c r="AJ4350" s="223"/>
      <c r="AK4350" s="1034"/>
      <c r="AL4350" s="1035"/>
      <c r="AM4350" s="1035"/>
      <c r="AN4350" s="788"/>
      <c r="AO4350" s="789"/>
      <c r="AP4350" s="3"/>
      <c r="AQ4350" s="222">
        <f t="shared" si="2015"/>
        <v>1</v>
      </c>
    </row>
    <row r="4351" spans="2:56" s="162" customFormat="1" ht="12" customHeight="1" x14ac:dyDescent="0.15">
      <c r="B4351" s="1058"/>
      <c r="C4351" s="1063"/>
      <c r="D4351" s="1061"/>
      <c r="E4351" s="1061"/>
      <c r="F4351" s="1061"/>
      <c r="G4351" s="1061"/>
      <c r="H4351" s="1061"/>
      <c r="I4351" s="1061"/>
      <c r="J4351" s="1062"/>
      <c r="K4351" s="192"/>
      <c r="L4351" s="1038"/>
      <c r="M4351" s="1039"/>
      <c r="N4351" s="1038"/>
      <c r="O4351" s="1039"/>
      <c r="P4351" s="1034"/>
      <c r="Q4351" s="1036"/>
      <c r="R4351" s="408"/>
      <c r="S4351" s="408"/>
      <c r="T4351" s="408"/>
      <c r="U4351" s="1034"/>
      <c r="V4351" s="1036"/>
      <c r="W4351" s="1034"/>
      <c r="X4351" s="1035"/>
      <c r="Y4351" s="286"/>
      <c r="Z4351" s="286"/>
      <c r="AA4351" s="286"/>
      <c r="AB4351" s="286"/>
      <c r="AC4351" s="223"/>
      <c r="AD4351" s="223"/>
      <c r="AE4351" s="223"/>
      <c r="AF4351" s="223"/>
      <c r="AG4351" s="223"/>
      <c r="AH4351" s="223"/>
      <c r="AI4351" s="223"/>
      <c r="AJ4351" s="223"/>
      <c r="AK4351" s="1034"/>
      <c r="AL4351" s="1035"/>
      <c r="AM4351" s="1035"/>
      <c r="AN4351" s="788"/>
      <c r="AO4351" s="789"/>
      <c r="AP4351" s="3"/>
      <c r="AQ4351" s="222">
        <f t="shared" si="2015"/>
        <v>1</v>
      </c>
    </row>
    <row r="4352" spans="2:56" s="162" customFormat="1" ht="12" customHeight="1" x14ac:dyDescent="0.15">
      <c r="B4352" s="1058"/>
      <c r="C4352" s="1063"/>
      <c r="D4352" s="1061"/>
      <c r="E4352" s="1061"/>
      <c r="F4352" s="1061"/>
      <c r="G4352" s="1061"/>
      <c r="H4352" s="1061"/>
      <c r="I4352" s="1061"/>
      <c r="J4352" s="1062"/>
      <c r="K4352" s="192"/>
      <c r="L4352" s="1038"/>
      <c r="M4352" s="1039"/>
      <c r="N4352" s="1038"/>
      <c r="O4352" s="1039"/>
      <c r="P4352" s="1034"/>
      <c r="Q4352" s="1036"/>
      <c r="R4352" s="408"/>
      <c r="S4352" s="408"/>
      <c r="T4352" s="408"/>
      <c r="U4352" s="1034"/>
      <c r="V4352" s="1036"/>
      <c r="W4352" s="1034"/>
      <c r="X4352" s="1035"/>
      <c r="Y4352" s="286"/>
      <c r="Z4352" s="286"/>
      <c r="AA4352" s="286"/>
      <c r="AB4352" s="286"/>
      <c r="AC4352" s="223"/>
      <c r="AD4352" s="223"/>
      <c r="AE4352" s="223"/>
      <c r="AF4352" s="223"/>
      <c r="AG4352" s="223"/>
      <c r="AH4352" s="223"/>
      <c r="AI4352" s="223"/>
      <c r="AJ4352" s="223"/>
      <c r="AK4352" s="1034"/>
      <c r="AL4352" s="1035"/>
      <c r="AM4352" s="1035"/>
      <c r="AN4352" s="788"/>
      <c r="AO4352" s="789"/>
      <c r="AP4352" s="3"/>
      <c r="AQ4352" s="222">
        <f t="shared" si="2015"/>
        <v>1</v>
      </c>
    </row>
    <row r="4353" spans="2:46" s="162" customFormat="1" ht="12" customHeight="1" x14ac:dyDescent="0.15">
      <c r="B4353" s="1058"/>
      <c r="C4353" s="1063"/>
      <c r="D4353" s="1061"/>
      <c r="E4353" s="1061"/>
      <c r="F4353" s="1061"/>
      <c r="G4353" s="1061"/>
      <c r="H4353" s="1061"/>
      <c r="I4353" s="1061"/>
      <c r="J4353" s="1062"/>
      <c r="K4353" s="192"/>
      <c r="L4353" s="1038"/>
      <c r="M4353" s="1039"/>
      <c r="N4353" s="1038"/>
      <c r="O4353" s="1039"/>
      <c r="P4353" s="1034"/>
      <c r="Q4353" s="1036"/>
      <c r="R4353" s="408"/>
      <c r="S4353" s="408"/>
      <c r="T4353" s="408"/>
      <c r="U4353" s="1034"/>
      <c r="V4353" s="1036"/>
      <c r="W4353" s="1034"/>
      <c r="X4353" s="1035"/>
      <c r="Y4353" s="286"/>
      <c r="Z4353" s="286"/>
      <c r="AA4353" s="286"/>
      <c r="AB4353" s="286"/>
      <c r="AC4353" s="223"/>
      <c r="AD4353" s="223"/>
      <c r="AE4353" s="223"/>
      <c r="AF4353" s="223"/>
      <c r="AG4353" s="223"/>
      <c r="AH4353" s="223"/>
      <c r="AI4353" s="223"/>
      <c r="AJ4353" s="223"/>
      <c r="AK4353" s="1034"/>
      <c r="AL4353" s="1035"/>
      <c r="AM4353" s="1035"/>
      <c r="AN4353" s="788"/>
      <c r="AO4353" s="789"/>
      <c r="AP4353" s="3"/>
      <c r="AQ4353" s="222">
        <f t="shared" si="2015"/>
        <v>1</v>
      </c>
    </row>
    <row r="4354" spans="2:46" s="162" customFormat="1" ht="12" customHeight="1" x14ac:dyDescent="0.15">
      <c r="B4354" s="1058"/>
      <c r="C4354" s="1063"/>
      <c r="D4354" s="1061"/>
      <c r="E4354" s="1061"/>
      <c r="F4354" s="1061"/>
      <c r="G4354" s="1061"/>
      <c r="H4354" s="1061"/>
      <c r="I4354" s="1061"/>
      <c r="J4354" s="1062"/>
      <c r="K4354" s="192"/>
      <c r="L4354" s="1038"/>
      <c r="M4354" s="1039"/>
      <c r="N4354" s="1038"/>
      <c r="O4354" s="1039"/>
      <c r="P4354" s="1034"/>
      <c r="Q4354" s="1036"/>
      <c r="R4354" s="408"/>
      <c r="S4354" s="408"/>
      <c r="T4354" s="408"/>
      <c r="U4354" s="1034"/>
      <c r="V4354" s="1036"/>
      <c r="W4354" s="1034"/>
      <c r="X4354" s="1035"/>
      <c r="Y4354" s="286"/>
      <c r="Z4354" s="286"/>
      <c r="AA4354" s="286"/>
      <c r="AB4354" s="286"/>
      <c r="AC4354" s="223"/>
      <c r="AD4354" s="223"/>
      <c r="AE4354" s="223"/>
      <c r="AF4354" s="223"/>
      <c r="AG4354" s="223"/>
      <c r="AH4354" s="223"/>
      <c r="AI4354" s="223"/>
      <c r="AJ4354" s="223"/>
      <c r="AK4354" s="1034"/>
      <c r="AL4354" s="1035"/>
      <c r="AM4354" s="1035"/>
      <c r="AN4354" s="788"/>
      <c r="AO4354" s="789"/>
      <c r="AP4354" s="3"/>
      <c r="AQ4354" s="222">
        <f t="shared" si="2015"/>
        <v>1</v>
      </c>
    </row>
    <row r="4355" spans="2:46" s="162" customFormat="1" ht="12" customHeight="1" x14ac:dyDescent="0.15">
      <c r="B4355" s="1058"/>
      <c r="C4355" s="1063"/>
      <c r="D4355" s="1061"/>
      <c r="E4355" s="1061"/>
      <c r="F4355" s="1061"/>
      <c r="G4355" s="1061"/>
      <c r="H4355" s="1061"/>
      <c r="I4355" s="1061"/>
      <c r="J4355" s="1062"/>
      <c r="K4355" s="1016" t="s">
        <v>216</v>
      </c>
      <c r="L4355" s="1016" t="s">
        <v>215</v>
      </c>
      <c r="M4355" s="1016"/>
      <c r="N4355" s="1016"/>
      <c r="O4355" s="1016"/>
      <c r="P4355" s="1016"/>
      <c r="Q4355" s="1016"/>
      <c r="R4355" s="1016"/>
      <c r="S4355" s="1016"/>
      <c r="T4355" s="1016"/>
      <c r="U4355" s="1016"/>
      <c r="V4355" s="1016"/>
      <c r="W4355" s="1016"/>
      <c r="X4355" s="1016"/>
      <c r="Y4355" s="1040" t="s">
        <v>466</v>
      </c>
      <c r="Z4355" s="1041"/>
      <c r="AA4355" s="1041"/>
      <c r="AB4355" s="1042"/>
      <c r="AC4355" s="224">
        <f t="shared" ref="AC4355:AJ4355" si="2016">SUM(AC4335:AC4354)</f>
        <v>0</v>
      </c>
      <c r="AD4355" s="224">
        <f t="shared" si="2016"/>
        <v>0</v>
      </c>
      <c r="AE4355" s="224">
        <f t="shared" si="2016"/>
        <v>0</v>
      </c>
      <c r="AF4355" s="224">
        <f t="shared" si="2016"/>
        <v>0</v>
      </c>
      <c r="AG4355" s="224">
        <f t="shared" si="2016"/>
        <v>0</v>
      </c>
      <c r="AH4355" s="224">
        <f t="shared" si="2016"/>
        <v>0</v>
      </c>
      <c r="AI4355" s="224">
        <f t="shared" si="2016"/>
        <v>0</v>
      </c>
      <c r="AJ4355" s="224">
        <f t="shared" si="2016"/>
        <v>0</v>
      </c>
      <c r="AK4355" s="1040" t="s">
        <v>214</v>
      </c>
      <c r="AL4355" s="1041"/>
      <c r="AM4355" s="1041"/>
      <c r="AN4355" s="788"/>
      <c r="AO4355" s="789"/>
      <c r="AP4355" s="3"/>
    </row>
    <row r="4356" spans="2:46" s="162" customFormat="1" ht="12" customHeight="1" x14ac:dyDescent="0.15">
      <c r="B4356" s="1058"/>
      <c r="C4356" s="1063"/>
      <c r="D4356" s="1061"/>
      <c r="E4356" s="1061"/>
      <c r="F4356" s="1061"/>
      <c r="G4356" s="1061"/>
      <c r="H4356" s="1061"/>
      <c r="I4356" s="1061"/>
      <c r="J4356" s="1062"/>
      <c r="K4356" s="1016"/>
      <c r="L4356" s="1016" t="s">
        <v>467</v>
      </c>
      <c r="M4356" s="1016"/>
      <c r="N4356" s="1016"/>
      <c r="O4356" s="1016" t="s">
        <v>213</v>
      </c>
      <c r="P4356" s="1016"/>
      <c r="Q4356" s="1016"/>
      <c r="R4356" s="1016"/>
      <c r="S4356" s="1016"/>
      <c r="T4356" s="1016"/>
      <c r="U4356" s="1016"/>
      <c r="V4356" s="1016"/>
      <c r="W4356" s="1016"/>
      <c r="X4356" s="1016"/>
      <c r="Y4356" s="193">
        <f>COUNTIF(Y4335:Y4354,"○")</f>
        <v>0</v>
      </c>
      <c r="Z4356" s="193">
        <f>COUNTIF(Z4335:Z4354,"○")</f>
        <v>0</v>
      </c>
      <c r="AA4356" s="193">
        <f>COUNTIF(AA4335:AA4354,"○")</f>
        <v>0</v>
      </c>
      <c r="AB4356" s="193">
        <f>COUNTIF(AB4335:AB4354,"○")</f>
        <v>0</v>
      </c>
      <c r="AC4356" s="193">
        <f t="shared" ref="AC4356:AJ4356" si="2017">COUNT(AC4335:AC4354)</f>
        <v>0</v>
      </c>
      <c r="AD4356" s="193">
        <f t="shared" si="2017"/>
        <v>0</v>
      </c>
      <c r="AE4356" s="193">
        <f t="shared" si="2017"/>
        <v>0</v>
      </c>
      <c r="AF4356" s="193">
        <f t="shared" si="2017"/>
        <v>0</v>
      </c>
      <c r="AG4356" s="193">
        <f t="shared" si="2017"/>
        <v>0</v>
      </c>
      <c r="AH4356" s="193">
        <f t="shared" si="2017"/>
        <v>0</v>
      </c>
      <c r="AI4356" s="193">
        <f t="shared" si="2017"/>
        <v>0</v>
      </c>
      <c r="AJ4356" s="193">
        <f t="shared" si="2017"/>
        <v>0</v>
      </c>
      <c r="AK4356" s="1043"/>
      <c r="AL4356" s="1044"/>
      <c r="AM4356" s="1044"/>
      <c r="AN4356" s="1044"/>
      <c r="AO4356" s="1045"/>
      <c r="AP4356" s="3"/>
    </row>
    <row r="4357" spans="2:46" ht="12" customHeight="1" x14ac:dyDescent="0.15">
      <c r="B4357" s="1058"/>
      <c r="C4357" s="1063"/>
      <c r="D4357" s="1061"/>
      <c r="E4357" s="1061"/>
      <c r="F4357" s="1061"/>
      <c r="G4357" s="1061"/>
      <c r="H4357" s="1061"/>
      <c r="I4357" s="1061"/>
      <c r="J4357" s="1062"/>
      <c r="K4357" s="1016"/>
      <c r="L4357" s="1016"/>
      <c r="M4357" s="1016"/>
      <c r="N4357" s="1016"/>
      <c r="O4357" s="1016" t="s">
        <v>468</v>
      </c>
      <c r="P4357" s="1016"/>
      <c r="Q4357" s="1016"/>
      <c r="R4357" s="1016"/>
      <c r="S4357" s="1016"/>
      <c r="T4357" s="1016"/>
      <c r="U4357" s="1016"/>
      <c r="V4357" s="1016"/>
      <c r="W4357" s="1016"/>
      <c r="X4357" s="1016"/>
      <c r="Y4357" s="1034" t="str">
        <f>IF(Y4356&gt;0,"Ⅳ",IF(Z4356&gt;0,"Ⅲ",IF(AA4356&gt;0,"Ⅱa",IF(AB4356&gt;0,"Ⅱb","Ⅰ"))))</f>
        <v>Ⅰ</v>
      </c>
      <c r="Z4357" s="1035"/>
      <c r="AA4357" s="1035"/>
      <c r="AB4357" s="1036"/>
      <c r="AC4357" s="1034" t="str">
        <f>IF(AC4356&gt;0,"Ⅳ",IF(AD4356&gt;0,"Ⅲ",IF(AE4356&gt;0,"Ⅱa",IF(AF4356&gt;0,"Ⅱb","Ⅰ"))))</f>
        <v>Ⅰ</v>
      </c>
      <c r="AD4357" s="1035"/>
      <c r="AE4357" s="1035"/>
      <c r="AF4357" s="1036"/>
      <c r="AG4357" s="1034" t="str">
        <f>IF(AG4356&gt;0,"Ⅳ",IF(AH4356&gt;0,"Ⅲ",IF(AI4356&gt;0,"Ⅱa",IF(AJ4356&gt;0,"Ⅱb","Ⅰ"))))</f>
        <v>Ⅰ</v>
      </c>
      <c r="AH4357" s="1035"/>
      <c r="AI4357" s="1035"/>
      <c r="AJ4357" s="1036"/>
      <c r="AK4357" s="1046"/>
      <c r="AL4357" s="1047"/>
      <c r="AM4357" s="1047"/>
      <c r="AN4357" s="1047"/>
      <c r="AO4357" s="1048"/>
      <c r="AP4357" s="3"/>
      <c r="AQ4357" s="282" t="s">
        <v>312</v>
      </c>
      <c r="AR4357" s="282" t="s">
        <v>313</v>
      </c>
      <c r="AS4357" s="699" t="s">
        <v>316</v>
      </c>
      <c r="AT4357" s="1026"/>
    </row>
    <row r="4358" spans="2:46" ht="12" customHeight="1" x14ac:dyDescent="0.15">
      <c r="B4358" s="1058"/>
      <c r="C4358" s="1063"/>
      <c r="D4358" s="1061"/>
      <c r="E4358" s="1061"/>
      <c r="F4358" s="1061"/>
      <c r="G4358" s="1061"/>
      <c r="H4358" s="1061"/>
      <c r="I4358" s="1061"/>
      <c r="J4358" s="1062"/>
      <c r="K4358" s="1016"/>
      <c r="L4358" s="1016" t="s">
        <v>469</v>
      </c>
      <c r="M4358" s="1016"/>
      <c r="N4358" s="1016"/>
      <c r="O4358" s="1016" t="s">
        <v>212</v>
      </c>
      <c r="P4358" s="1016"/>
      <c r="Q4358" s="1016"/>
      <c r="R4358" s="1016"/>
      <c r="S4358" s="1016"/>
      <c r="T4358" s="1016"/>
      <c r="U4358" s="1016"/>
      <c r="V4358" s="1016"/>
      <c r="W4358" s="1016"/>
      <c r="X4358" s="1016"/>
      <c r="Y4358" s="187" t="s">
        <v>32</v>
      </c>
      <c r="Z4358" s="187" t="s">
        <v>33</v>
      </c>
      <c r="AA4358" s="1027" t="s">
        <v>34</v>
      </c>
      <c r="AB4358" s="1027"/>
      <c r="AC4358" s="187" t="s">
        <v>32</v>
      </c>
      <c r="AD4358" s="187" t="s">
        <v>33</v>
      </c>
      <c r="AE4358" s="1027" t="s">
        <v>34</v>
      </c>
      <c r="AF4358" s="1027"/>
      <c r="AG4358" s="187" t="s">
        <v>32</v>
      </c>
      <c r="AH4358" s="187" t="s">
        <v>33</v>
      </c>
      <c r="AI4358" s="1027" t="s">
        <v>34</v>
      </c>
      <c r="AJ4358" s="1027"/>
      <c r="AK4358" s="1046"/>
      <c r="AL4358" s="1047"/>
      <c r="AM4358" s="1047"/>
      <c r="AN4358" s="1047"/>
      <c r="AO4358" s="1048"/>
      <c r="AP4358" s="3"/>
      <c r="AQ4358" s="1028">
        <f>+Y4356+Z4356</f>
        <v>0</v>
      </c>
      <c r="AR4358" s="1029"/>
      <c r="AS4358" s="1028">
        <f>+AA4356+AB4356</f>
        <v>0</v>
      </c>
      <c r="AT4358" s="1029"/>
    </row>
    <row r="4359" spans="2:46" ht="12" customHeight="1" x14ac:dyDescent="0.15">
      <c r="B4359" s="1058"/>
      <c r="C4359" s="1063"/>
      <c r="D4359" s="1061"/>
      <c r="E4359" s="1061"/>
      <c r="F4359" s="1061"/>
      <c r="G4359" s="1061"/>
      <c r="H4359" s="1061"/>
      <c r="I4359" s="1061"/>
      <c r="J4359" s="1062"/>
      <c r="K4359" s="1016"/>
      <c r="L4359" s="1016"/>
      <c r="M4359" s="1016"/>
      <c r="N4359" s="1016"/>
      <c r="O4359" s="1016" t="s">
        <v>470</v>
      </c>
      <c r="P4359" s="1016"/>
      <c r="Q4359" s="1016"/>
      <c r="R4359" s="1016"/>
      <c r="S4359" s="1016"/>
      <c r="T4359" s="1016"/>
      <c r="U4359" s="1016"/>
      <c r="V4359" s="1016"/>
      <c r="W4359" s="1016"/>
      <c r="X4359" s="1016"/>
      <c r="Y4359" s="193" t="str">
        <f>IF(Y4356=0,"",1)</f>
        <v/>
      </c>
      <c r="Z4359" s="193" t="str">
        <f>IF(Z4356=0,"",1)</f>
        <v/>
      </c>
      <c r="AA4359" s="1030" t="str">
        <f>IF(AQ4358=1,"",IF(AS4358&gt;0,1,""))</f>
        <v/>
      </c>
      <c r="AB4359" s="1031"/>
      <c r="AC4359" s="193">
        <f>+AC4356</f>
        <v>0</v>
      </c>
      <c r="AD4359" s="193">
        <f>AD4356</f>
        <v>0</v>
      </c>
      <c r="AE4359" s="1030">
        <f>AE4356+AF4356</f>
        <v>0</v>
      </c>
      <c r="AF4359" s="1031"/>
      <c r="AG4359" s="193">
        <f>AG4356</f>
        <v>0</v>
      </c>
      <c r="AH4359" s="193">
        <f>AH4356</f>
        <v>0</v>
      </c>
      <c r="AI4359" s="1030">
        <f>AI4356+AJ4356</f>
        <v>0</v>
      </c>
      <c r="AJ4359" s="1031"/>
      <c r="AK4359" s="1046"/>
      <c r="AL4359" s="1047"/>
      <c r="AM4359" s="1047"/>
      <c r="AN4359" s="1047"/>
      <c r="AO4359" s="1048"/>
      <c r="AP4359" s="3"/>
      <c r="AQ4359" s="197">
        <f>+Y4356+AC4359+AG4359</f>
        <v>0</v>
      </c>
      <c r="AR4359" s="197">
        <f>+Z4356+AD4359+AH4359</f>
        <v>0</v>
      </c>
      <c r="AS4359" s="1032">
        <f>+AS4358+AE4359+AI4359</f>
        <v>0</v>
      </c>
      <c r="AT4359" s="1033"/>
    </row>
    <row r="4360" spans="2:46" ht="12" customHeight="1" x14ac:dyDescent="0.15">
      <c r="B4360" s="1058"/>
      <c r="C4360" s="1063"/>
      <c r="D4360" s="1061"/>
      <c r="E4360" s="1061"/>
      <c r="F4360" s="1061"/>
      <c r="G4360" s="1061"/>
      <c r="H4360" s="1061"/>
      <c r="I4360" s="1061"/>
      <c r="J4360" s="1062"/>
      <c r="K4360" s="1016"/>
      <c r="L4360" s="1016"/>
      <c r="M4360" s="1016"/>
      <c r="N4360" s="1016"/>
      <c r="O4360" s="1016" t="s">
        <v>471</v>
      </c>
      <c r="P4360" s="1016"/>
      <c r="Q4360" s="1016"/>
      <c r="R4360" s="1016"/>
      <c r="S4360" s="1016"/>
      <c r="T4360" s="1016"/>
      <c r="U4360" s="1016"/>
      <c r="V4360" s="1016"/>
      <c r="W4360" s="1016"/>
      <c r="X4360" s="1016"/>
      <c r="Y4360" s="1034" t="s">
        <v>875</v>
      </c>
      <c r="Z4360" s="1035"/>
      <c r="AA4360" s="1035"/>
      <c r="AB4360" s="1036"/>
      <c r="AC4360" s="1034" t="str">
        <f>IF(AC4359&gt;0,"Ⅳ",IF(AD4359&gt;0,"Ⅲ",IF(AE4359&gt;0,"Ⅱ","Ⅰ")))</f>
        <v>Ⅰ</v>
      </c>
      <c r="AD4360" s="1035"/>
      <c r="AE4360" s="1035"/>
      <c r="AF4360" s="1036"/>
      <c r="AG4360" s="1034" t="str">
        <f>IF(AG4359&gt;0,"Ⅳ",IF(AH4359&gt;0,"Ⅲ",IF(AI4359&gt;0,"Ⅱ","Ⅰ")))</f>
        <v>Ⅰ</v>
      </c>
      <c r="AH4360" s="1035"/>
      <c r="AI4360" s="1035"/>
      <c r="AJ4360" s="1036"/>
      <c r="AK4360" s="1046"/>
      <c r="AL4360" s="1047"/>
      <c r="AM4360" s="1047"/>
      <c r="AN4360" s="1047"/>
      <c r="AO4360" s="1048"/>
      <c r="AP4360" s="3"/>
      <c r="AQ4360" s="1037" t="str">
        <f>IF(AQ4359&gt;0,"Ⅳ",IF(AR4359&gt;0,"Ⅲ",IF(AS4359&gt;0,"Ⅱ","Ⅰ")))</f>
        <v>Ⅰ</v>
      </c>
      <c r="AR4360" s="1037"/>
      <c r="AS4360" s="1037"/>
      <c r="AT4360" s="1037"/>
    </row>
    <row r="4361" spans="2:46" ht="12" customHeight="1" x14ac:dyDescent="0.15">
      <c r="B4361" s="1058"/>
      <c r="C4361" s="1063"/>
      <c r="D4361" s="1061"/>
      <c r="E4361" s="1061"/>
      <c r="F4361" s="1061"/>
      <c r="G4361" s="1061"/>
      <c r="H4361" s="1061"/>
      <c r="I4361" s="1061"/>
      <c r="J4361" s="1062"/>
      <c r="K4361" s="1016"/>
      <c r="L4361" s="1016"/>
      <c r="M4361" s="1016"/>
      <c r="N4361" s="1016"/>
      <c r="O4361" s="1016" t="s">
        <v>472</v>
      </c>
      <c r="P4361" s="1016"/>
      <c r="Q4361" s="1016"/>
      <c r="R4361" s="1016"/>
      <c r="S4361" s="1016"/>
      <c r="T4361" s="1016"/>
      <c r="U4361" s="1016"/>
      <c r="V4361" s="1016"/>
      <c r="W4361" s="1016"/>
      <c r="X4361" s="1016"/>
      <c r="Y4361" s="1034" t="str">
        <f>IF(COUNTIF(Y4360:AJ4360,"Ⅳ")&gt;0,"Ⅳ",IF(COUNTIF(Y4360:AJ4360,"Ⅲ")&gt;0,"Ⅲ",IF(COUNTIF(Y4360:AJ4360,"Ⅱ")&gt;0,"Ⅱ","Ⅰ")))</f>
        <v>Ⅰ</v>
      </c>
      <c r="Z4361" s="1035"/>
      <c r="AA4361" s="1035"/>
      <c r="AB4361" s="1035"/>
      <c r="AC4361" s="1035"/>
      <c r="AD4361" s="1035"/>
      <c r="AE4361" s="1035"/>
      <c r="AF4361" s="1035"/>
      <c r="AG4361" s="1035"/>
      <c r="AH4361" s="1035"/>
      <c r="AI4361" s="1035"/>
      <c r="AJ4361" s="1036"/>
      <c r="AK4361" s="1049"/>
      <c r="AL4361" s="1050"/>
      <c r="AM4361" s="1050"/>
      <c r="AN4361" s="1050"/>
      <c r="AO4361" s="1051"/>
      <c r="AP4361" s="3"/>
    </row>
    <row r="4362" spans="2:46" ht="14.25" customHeight="1" x14ac:dyDescent="0.15">
      <c r="B4362" s="1058"/>
      <c r="C4362" s="1063"/>
      <c r="D4362" s="1061"/>
      <c r="E4362" s="1061"/>
      <c r="F4362" s="1061"/>
      <c r="G4362" s="1061"/>
      <c r="H4362" s="1061"/>
      <c r="I4362" s="1061"/>
      <c r="J4362" s="1062"/>
      <c r="K4362" s="1016" t="s">
        <v>169</v>
      </c>
      <c r="L4362" s="1017"/>
      <c r="M4362" s="1017"/>
      <c r="N4362" s="1017"/>
      <c r="O4362" s="1017"/>
      <c r="P4362" s="1017"/>
      <c r="Q4362" s="1017"/>
      <c r="R4362" s="1017"/>
      <c r="S4362" s="1017"/>
      <c r="T4362" s="1017"/>
      <c r="U4362" s="1017"/>
      <c r="V4362" s="1017"/>
      <c r="W4362" s="1017"/>
      <c r="X4362" s="1017"/>
      <c r="Y4362" s="1017"/>
      <c r="Z4362" s="1017"/>
      <c r="AA4362" s="1017"/>
      <c r="AB4362" s="1017"/>
      <c r="AC4362" s="1017"/>
      <c r="AD4362" s="1017"/>
      <c r="AE4362" s="1017"/>
      <c r="AF4362" s="1017"/>
      <c r="AG4362" s="1017"/>
      <c r="AH4362" s="1017"/>
      <c r="AI4362" s="1017"/>
      <c r="AJ4362" s="1017"/>
      <c r="AK4362" s="1017"/>
      <c r="AL4362" s="1017"/>
      <c r="AM4362" s="1017"/>
      <c r="AN4362" s="1017"/>
      <c r="AO4362" s="1017"/>
      <c r="AP4362" s="3"/>
    </row>
    <row r="4363" spans="2:46" ht="14.25" customHeight="1" x14ac:dyDescent="0.15">
      <c r="B4363" s="1058"/>
      <c r="C4363" s="1063"/>
      <c r="D4363" s="1061"/>
      <c r="E4363" s="1061"/>
      <c r="F4363" s="1061"/>
      <c r="G4363" s="1061"/>
      <c r="H4363" s="1061"/>
      <c r="I4363" s="1061"/>
      <c r="J4363" s="1062"/>
      <c r="K4363" s="1016"/>
      <c r="L4363" s="1017"/>
      <c r="M4363" s="1017"/>
      <c r="N4363" s="1017"/>
      <c r="O4363" s="1017"/>
      <c r="P4363" s="1017"/>
      <c r="Q4363" s="1017"/>
      <c r="R4363" s="1017"/>
      <c r="S4363" s="1017"/>
      <c r="T4363" s="1017"/>
      <c r="U4363" s="1017"/>
      <c r="V4363" s="1017"/>
      <c r="W4363" s="1017"/>
      <c r="X4363" s="1017"/>
      <c r="Y4363" s="1017"/>
      <c r="Z4363" s="1017"/>
      <c r="AA4363" s="1017"/>
      <c r="AB4363" s="1017"/>
      <c r="AC4363" s="1017"/>
      <c r="AD4363" s="1017"/>
      <c r="AE4363" s="1017"/>
      <c r="AF4363" s="1017"/>
      <c r="AG4363" s="1017"/>
      <c r="AH4363" s="1017"/>
      <c r="AI4363" s="1017"/>
      <c r="AJ4363" s="1017"/>
      <c r="AK4363" s="1017"/>
      <c r="AL4363" s="1017"/>
      <c r="AM4363" s="1017"/>
      <c r="AN4363" s="1017"/>
      <c r="AO4363" s="1017"/>
      <c r="AP4363" s="3"/>
    </row>
    <row r="4364" spans="2:46" ht="12" customHeight="1" x14ac:dyDescent="0.15">
      <c r="B4364" s="1058"/>
      <c r="C4364" s="1063"/>
      <c r="D4364" s="1061"/>
      <c r="E4364" s="1061"/>
      <c r="F4364" s="1061"/>
      <c r="G4364" s="1061"/>
      <c r="H4364" s="1061"/>
      <c r="I4364" s="1061"/>
      <c r="J4364" s="1062"/>
      <c r="K4364" s="1018" t="s">
        <v>473</v>
      </c>
      <c r="L4364" s="1018"/>
      <c r="M4364" s="1018"/>
      <c r="N4364" s="1018"/>
      <c r="O4364" s="1018"/>
      <c r="P4364" s="1018"/>
      <c r="Q4364" s="1018"/>
      <c r="R4364" s="1018"/>
      <c r="S4364" s="1018"/>
      <c r="T4364" s="1018"/>
      <c r="U4364" s="1018"/>
      <c r="V4364" s="1018"/>
      <c r="W4364" s="1018"/>
      <c r="X4364" s="1018"/>
      <c r="Y4364" s="1018"/>
      <c r="Z4364" s="1018"/>
      <c r="AA4364" s="1018"/>
      <c r="AB4364" s="1018"/>
      <c r="AC4364" s="1018"/>
      <c r="AD4364" s="1018"/>
      <c r="AE4364" s="1018"/>
      <c r="AF4364" s="1018"/>
      <c r="AG4364" s="1018"/>
      <c r="AH4364" s="1018"/>
      <c r="AI4364" s="1018"/>
      <c r="AJ4364" s="1018"/>
      <c r="AK4364" s="1018"/>
      <c r="AL4364" s="1018"/>
      <c r="AM4364" s="1018"/>
      <c r="AN4364" s="1018"/>
      <c r="AO4364" s="1018"/>
      <c r="AP4364" s="3"/>
    </row>
    <row r="4365" spans="2:46" ht="12" customHeight="1" x14ac:dyDescent="0.15">
      <c r="B4365" s="1058"/>
      <c r="C4365" s="1063"/>
      <c r="D4365" s="1061"/>
      <c r="E4365" s="1061"/>
      <c r="F4365" s="1061"/>
      <c r="G4365" s="1061"/>
      <c r="H4365" s="1061"/>
      <c r="I4365" s="1061"/>
      <c r="J4365" s="1062"/>
      <c r="K4365" s="1019" t="s">
        <v>523</v>
      </c>
      <c r="L4365" s="1019"/>
      <c r="M4365" s="1019"/>
      <c r="N4365" s="1019"/>
      <c r="O4365" s="1019"/>
      <c r="P4365" s="1019"/>
      <c r="Q4365" s="1019"/>
      <c r="R4365" s="1019"/>
      <c r="S4365" s="1019"/>
      <c r="T4365" s="1019"/>
      <c r="U4365" s="1019"/>
      <c r="V4365" s="1019"/>
      <c r="W4365" s="1019"/>
      <c r="X4365" s="1019"/>
      <c r="Y4365" s="1019"/>
      <c r="Z4365" s="1019"/>
      <c r="AA4365" s="1019"/>
      <c r="AB4365" s="1019"/>
      <c r="AC4365" s="1019"/>
      <c r="AD4365" s="1019"/>
      <c r="AE4365" s="1019"/>
      <c r="AF4365" s="1019"/>
      <c r="AG4365" s="1019"/>
      <c r="AH4365" s="1019"/>
      <c r="AI4365" s="1019"/>
      <c r="AJ4365" s="1019"/>
      <c r="AK4365" s="1019"/>
      <c r="AL4365" s="1019"/>
      <c r="AM4365" s="1019"/>
      <c r="AN4365" s="1019"/>
      <c r="AO4365" s="1019"/>
      <c r="AP4365" s="3"/>
    </row>
    <row r="4366" spans="2:46" ht="12" customHeight="1" x14ac:dyDescent="0.15">
      <c r="B4366" s="1058"/>
      <c r="C4366" s="1063"/>
      <c r="D4366" s="1061"/>
      <c r="E4366" s="1061"/>
      <c r="F4366" s="1061"/>
      <c r="G4366" s="1061"/>
      <c r="H4366" s="1061"/>
      <c r="I4366" s="1061"/>
      <c r="J4366" s="1062"/>
      <c r="K4366" s="194" t="s">
        <v>474</v>
      </c>
      <c r="L4366" s="195"/>
      <c r="M4366" s="195"/>
      <c r="N4366" s="195"/>
      <c r="O4366" s="195"/>
      <c r="P4366" s="195"/>
      <c r="Q4366" s="195"/>
      <c r="R4366" s="195"/>
      <c r="S4366" s="195"/>
      <c r="T4366" s="195"/>
      <c r="U4366" s="195"/>
      <c r="V4366" s="195"/>
      <c r="W4366" s="195"/>
      <c r="X4366" s="195"/>
      <c r="Y4366" s="195"/>
      <c r="Z4366" s="195"/>
      <c r="AA4366" s="195"/>
      <c r="AB4366" s="195"/>
      <c r="AC4366" s="195"/>
      <c r="AD4366" s="195"/>
      <c r="AE4366" s="195"/>
      <c r="AF4366" s="195"/>
      <c r="AG4366" s="195"/>
      <c r="AH4366" s="195"/>
      <c r="AI4366" s="195"/>
      <c r="AJ4366" s="195"/>
      <c r="AK4366" s="195"/>
      <c r="AL4366" s="195"/>
      <c r="AM4366" s="195"/>
      <c r="AN4366" s="195"/>
      <c r="AO4366" s="196"/>
      <c r="AP4366" s="3"/>
    </row>
    <row r="4367" spans="2:46" ht="12" customHeight="1" x14ac:dyDescent="0.15">
      <c r="B4367" s="1058"/>
      <c r="C4367" s="1063"/>
      <c r="D4367" s="1061"/>
      <c r="E4367" s="1061"/>
      <c r="F4367" s="1061"/>
      <c r="G4367" s="1061"/>
      <c r="H4367" s="1061"/>
      <c r="I4367" s="1061"/>
      <c r="J4367" s="1062"/>
      <c r="K4367" s="194" t="s">
        <v>475</v>
      </c>
      <c r="L4367" s="195"/>
      <c r="M4367" s="195"/>
      <c r="N4367" s="195"/>
      <c r="O4367" s="195"/>
      <c r="P4367" s="195"/>
      <c r="Q4367" s="195"/>
      <c r="R4367" s="195"/>
      <c r="S4367" s="195"/>
      <c r="T4367" s="195"/>
      <c r="U4367" s="195"/>
      <c r="V4367" s="195"/>
      <c r="W4367" s="195"/>
      <c r="X4367" s="195"/>
      <c r="Y4367" s="195"/>
      <c r="Z4367" s="195"/>
      <c r="AA4367" s="195"/>
      <c r="AB4367" s="195"/>
      <c r="AC4367" s="195"/>
      <c r="AD4367" s="195"/>
      <c r="AE4367" s="195"/>
      <c r="AF4367" s="195"/>
      <c r="AG4367" s="195"/>
      <c r="AH4367" s="195"/>
      <c r="AI4367" s="195"/>
      <c r="AJ4367" s="195"/>
      <c r="AK4367" s="195"/>
      <c r="AL4367" s="195"/>
      <c r="AM4367" s="195"/>
      <c r="AN4367" s="195"/>
      <c r="AO4367" s="196"/>
      <c r="AP4367" s="3"/>
    </row>
    <row r="4368" spans="2:46" ht="12" customHeight="1" x14ac:dyDescent="0.15">
      <c r="B4368" s="1058"/>
      <c r="C4368" s="1063"/>
      <c r="D4368" s="1061"/>
      <c r="E4368" s="1061"/>
      <c r="F4368" s="1061"/>
      <c r="G4368" s="1061"/>
      <c r="H4368" s="1061"/>
      <c r="I4368" s="1061"/>
      <c r="J4368" s="1062"/>
      <c r="K4368" s="1020" t="s">
        <v>476</v>
      </c>
      <c r="L4368" s="1021"/>
      <c r="M4368" s="1021"/>
      <c r="N4368" s="1021"/>
      <c r="O4368" s="1021"/>
      <c r="P4368" s="1021"/>
      <c r="Q4368" s="1021"/>
      <c r="R4368" s="1021"/>
      <c r="S4368" s="1021"/>
      <c r="T4368" s="1021"/>
      <c r="U4368" s="1021"/>
      <c r="V4368" s="1021"/>
      <c r="W4368" s="1021"/>
      <c r="X4368" s="1021"/>
      <c r="Y4368" s="1021"/>
      <c r="Z4368" s="1021"/>
      <c r="AA4368" s="1021"/>
      <c r="AB4368" s="1021"/>
      <c r="AC4368" s="1021"/>
      <c r="AD4368" s="1021"/>
      <c r="AE4368" s="1021"/>
      <c r="AF4368" s="1021"/>
      <c r="AG4368" s="1021"/>
      <c r="AH4368" s="1021"/>
      <c r="AI4368" s="1021"/>
      <c r="AJ4368" s="1021"/>
      <c r="AK4368" s="1021"/>
      <c r="AL4368" s="1021"/>
      <c r="AM4368" s="1021"/>
      <c r="AN4368" s="1021"/>
      <c r="AO4368" s="1022"/>
      <c r="AP4368" s="3"/>
    </row>
    <row r="4369" spans="2:86" ht="12" customHeight="1" x14ac:dyDescent="0.15">
      <c r="B4369" s="591"/>
      <c r="C4369" s="1064"/>
      <c r="D4369" s="1065"/>
      <c r="E4369" s="1065"/>
      <c r="F4369" s="1065"/>
      <c r="G4369" s="1065"/>
      <c r="H4369" s="1065"/>
      <c r="I4369" s="1065"/>
      <c r="J4369" s="1066"/>
      <c r="K4369" s="1023"/>
      <c r="L4369" s="1024"/>
      <c r="M4369" s="1024"/>
      <c r="N4369" s="1024"/>
      <c r="O4369" s="1024"/>
      <c r="P4369" s="1024"/>
      <c r="Q4369" s="1024"/>
      <c r="R4369" s="1024"/>
      <c r="S4369" s="1024"/>
      <c r="T4369" s="1024"/>
      <c r="U4369" s="1024"/>
      <c r="V4369" s="1024"/>
      <c r="W4369" s="1024"/>
      <c r="X4369" s="1024"/>
      <c r="Y4369" s="1024"/>
      <c r="Z4369" s="1024"/>
      <c r="AA4369" s="1024"/>
      <c r="AB4369" s="1024"/>
      <c r="AC4369" s="1024"/>
      <c r="AD4369" s="1024"/>
      <c r="AE4369" s="1024"/>
      <c r="AF4369" s="1024"/>
      <c r="AG4369" s="1024"/>
      <c r="AH4369" s="1024"/>
      <c r="AI4369" s="1024"/>
      <c r="AJ4369" s="1024"/>
      <c r="AK4369" s="1024"/>
      <c r="AL4369" s="1024"/>
      <c r="AM4369" s="1024"/>
      <c r="AN4369" s="1024"/>
      <c r="AO4369" s="1025"/>
      <c r="AP4369" s="3"/>
    </row>
    <row r="4370" spans="2:86" s="9" customFormat="1" ht="12" customHeight="1" x14ac:dyDescent="0.15">
      <c r="B4370" s="3" t="s">
        <v>527</v>
      </c>
      <c r="AQ4370" s="162"/>
      <c r="AR4370" s="162"/>
      <c r="AS4370" s="162"/>
      <c r="AT4370" s="162"/>
      <c r="AU4370" s="162"/>
      <c r="AV4370" s="162"/>
      <c r="AW4370" s="162"/>
      <c r="AX4370" s="162"/>
      <c r="AY4370" s="162"/>
      <c r="AZ4370" s="162"/>
      <c r="BA4370" s="162"/>
      <c r="BB4370" s="162"/>
      <c r="BC4370" s="162"/>
      <c r="BD4370" s="162"/>
      <c r="BE4370" s="162"/>
      <c r="BF4370" s="162"/>
      <c r="BG4370" s="162"/>
      <c r="BH4370" s="162"/>
      <c r="BI4370" s="162"/>
      <c r="BJ4370" s="162"/>
      <c r="BK4370" s="162"/>
      <c r="BL4370" s="162"/>
      <c r="BM4370" s="162"/>
      <c r="BN4370" s="162"/>
      <c r="BO4370" s="162"/>
      <c r="BP4370" s="162"/>
      <c r="BQ4370" s="162"/>
      <c r="BR4370" s="162"/>
      <c r="BS4370" s="162"/>
      <c r="BT4370" s="162"/>
      <c r="BU4370" s="162"/>
      <c r="BV4370" s="162"/>
      <c r="BW4370" s="162"/>
      <c r="BX4370" s="162"/>
      <c r="BY4370" s="162"/>
      <c r="BZ4370" s="162"/>
      <c r="CA4370" s="162"/>
      <c r="CB4370" s="162"/>
      <c r="CC4370" s="162"/>
      <c r="CD4370" s="162"/>
      <c r="CE4370" s="162"/>
      <c r="CF4370" s="162"/>
      <c r="CG4370" s="162"/>
      <c r="CH4370" s="162"/>
    </row>
    <row r="4371" spans="2:86" ht="12" customHeight="1" thickBot="1" x14ac:dyDescent="0.2">
      <c r="B4371" s="3" t="s">
        <v>524</v>
      </c>
    </row>
    <row r="4372" spans="2:86" ht="12" customHeight="1" x14ac:dyDescent="0.15">
      <c r="B4372" s="3" t="s">
        <v>525</v>
      </c>
      <c r="AU4372" s="1000" t="s">
        <v>305</v>
      </c>
      <c r="AV4372" s="1001" t="s">
        <v>298</v>
      </c>
      <c r="AW4372" s="1003" t="s">
        <v>299</v>
      </c>
      <c r="AX4372" s="1005" t="s">
        <v>306</v>
      </c>
      <c r="AY4372" s="1006"/>
      <c r="AZ4372" s="1006"/>
      <c r="BA4372" s="1006"/>
      <c r="BB4372" s="1006"/>
      <c r="BC4372" s="1006"/>
      <c r="BD4372" s="1006"/>
      <c r="BE4372" s="1006"/>
      <c r="BF4372" s="1006"/>
      <c r="BG4372" s="1006"/>
      <c r="BH4372" s="1006"/>
      <c r="BI4372" s="1006"/>
      <c r="BJ4372" s="1006"/>
      <c r="BK4372" s="1006"/>
      <c r="BL4372" s="1006"/>
      <c r="BM4372" s="1006"/>
      <c r="BN4372" s="1006"/>
      <c r="BO4372" s="1006"/>
      <c r="BP4372" s="1006"/>
      <c r="BQ4372" s="1006"/>
      <c r="BR4372" s="1007"/>
      <c r="BS4372" s="807" t="s">
        <v>300</v>
      </c>
      <c r="BT4372" s="1008"/>
      <c r="BU4372" s="1008"/>
      <c r="BV4372" s="1008"/>
      <c r="BW4372" s="1009" t="s">
        <v>307</v>
      </c>
      <c r="BX4372" s="1010"/>
      <c r="BY4372" s="1010"/>
      <c r="BZ4372" s="1010"/>
      <c r="CA4372" s="1010"/>
      <c r="CB4372" s="1010"/>
      <c r="CC4372" s="1010"/>
      <c r="CD4372" s="1010"/>
      <c r="CE4372" s="1010"/>
      <c r="CF4372" s="1010"/>
      <c r="CG4372" s="1010"/>
      <c r="CH4372" s="1011"/>
    </row>
    <row r="4373" spans="2:86" ht="12" customHeight="1" x14ac:dyDescent="0.15">
      <c r="B4373" s="3" t="s">
        <v>477</v>
      </c>
      <c r="AU4373" s="1000"/>
      <c r="AV4373" s="1002"/>
      <c r="AW4373" s="1004"/>
      <c r="AX4373" s="1012" t="s">
        <v>308</v>
      </c>
      <c r="AY4373" s="686"/>
      <c r="AZ4373" s="686"/>
      <c r="BA4373" s="686"/>
      <c r="BB4373" s="686"/>
      <c r="BC4373" s="686"/>
      <c r="BD4373" s="686"/>
      <c r="BE4373" s="686"/>
      <c r="BF4373" s="686"/>
      <c r="BG4373" s="686"/>
      <c r="BH4373" s="686"/>
      <c r="BI4373" s="686"/>
      <c r="BJ4373" s="686" t="s">
        <v>309</v>
      </c>
      <c r="BK4373" s="686"/>
      <c r="BL4373" s="686"/>
      <c r="BM4373" s="686"/>
      <c r="BN4373" s="686"/>
      <c r="BO4373" s="686"/>
      <c r="BP4373" s="686"/>
      <c r="BQ4373" s="686"/>
      <c r="BR4373" s="1013"/>
      <c r="BS4373" s="1008"/>
      <c r="BT4373" s="1008"/>
      <c r="BU4373" s="1008"/>
      <c r="BV4373" s="1008"/>
      <c r="BW4373" s="1014" t="s">
        <v>302</v>
      </c>
      <c r="BX4373" s="699"/>
      <c r="BY4373" s="699"/>
      <c r="BZ4373" s="699"/>
      <c r="CA4373" s="686" t="s">
        <v>310</v>
      </c>
      <c r="CB4373" s="686"/>
      <c r="CC4373" s="686"/>
      <c r="CD4373" s="686"/>
      <c r="CE4373" s="686"/>
      <c r="CF4373" s="686"/>
      <c r="CG4373" s="686"/>
      <c r="CH4373" s="1013"/>
    </row>
    <row r="4374" spans="2:86" ht="12" customHeight="1" x14ac:dyDescent="0.15">
      <c r="B4374" s="3" t="s">
        <v>526</v>
      </c>
      <c r="AU4374" s="1000"/>
      <c r="AV4374" s="1002"/>
      <c r="AW4374" s="1004"/>
      <c r="AX4374" s="1012" t="s">
        <v>26</v>
      </c>
      <c r="AY4374" s="686"/>
      <c r="AZ4374" s="686"/>
      <c r="BA4374" s="686"/>
      <c r="BB4374" s="686" t="s">
        <v>22</v>
      </c>
      <c r="BC4374" s="686"/>
      <c r="BD4374" s="686"/>
      <c r="BE4374" s="686"/>
      <c r="BF4374" s="686" t="s">
        <v>24</v>
      </c>
      <c r="BG4374" s="686"/>
      <c r="BH4374" s="686"/>
      <c r="BI4374" s="686"/>
      <c r="BJ4374" s="699" t="s">
        <v>26</v>
      </c>
      <c r="BK4374" s="699"/>
      <c r="BL4374" s="699"/>
      <c r="BM4374" s="699" t="s">
        <v>22</v>
      </c>
      <c r="BN4374" s="699"/>
      <c r="BO4374" s="699"/>
      <c r="BP4374" s="699" t="s">
        <v>24</v>
      </c>
      <c r="BQ4374" s="699"/>
      <c r="BR4374" s="1015"/>
      <c r="BS4374" s="807" t="s">
        <v>26</v>
      </c>
      <c r="BT4374" s="807" t="s">
        <v>22</v>
      </c>
      <c r="BU4374" s="807" t="s">
        <v>24</v>
      </c>
      <c r="BV4374" s="807" t="s">
        <v>303</v>
      </c>
      <c r="BW4374" s="1012" t="s">
        <v>311</v>
      </c>
      <c r="BX4374" s="686"/>
      <c r="BY4374" s="686"/>
      <c r="BZ4374" s="686"/>
      <c r="CA4374" s="686" t="s">
        <v>22</v>
      </c>
      <c r="CB4374" s="686"/>
      <c r="CC4374" s="686"/>
      <c r="CD4374" s="686"/>
      <c r="CE4374" s="686" t="s">
        <v>24</v>
      </c>
      <c r="CF4374" s="686"/>
      <c r="CG4374" s="686"/>
      <c r="CH4374" s="1013"/>
    </row>
    <row r="4375" spans="2:86" ht="12" customHeight="1" x14ac:dyDescent="0.15">
      <c r="B4375" s="3" t="s">
        <v>478</v>
      </c>
      <c r="AU4375" s="1000"/>
      <c r="AV4375" s="1002"/>
      <c r="AW4375" s="1004"/>
      <c r="AX4375" s="156" t="s">
        <v>862</v>
      </c>
      <c r="AY4375" s="157" t="s">
        <v>863</v>
      </c>
      <c r="AZ4375" s="157" t="s">
        <v>864</v>
      </c>
      <c r="BA4375" s="158" t="s">
        <v>865</v>
      </c>
      <c r="BB4375" s="159" t="s">
        <v>866</v>
      </c>
      <c r="BC4375" s="157" t="s">
        <v>863</v>
      </c>
      <c r="BD4375" s="157" t="s">
        <v>867</v>
      </c>
      <c r="BE4375" s="158" t="s">
        <v>865</v>
      </c>
      <c r="BF4375" s="159" t="s">
        <v>866</v>
      </c>
      <c r="BG4375" s="157" t="s">
        <v>863</v>
      </c>
      <c r="BH4375" s="157" t="s">
        <v>864</v>
      </c>
      <c r="BI4375" s="158" t="s">
        <v>865</v>
      </c>
      <c r="BJ4375" s="159" t="s">
        <v>866</v>
      </c>
      <c r="BK4375" s="157" t="s">
        <v>868</v>
      </c>
      <c r="BL4375" s="158" t="s">
        <v>869</v>
      </c>
      <c r="BM4375" s="159" t="s">
        <v>870</v>
      </c>
      <c r="BN4375" s="157" t="s">
        <v>863</v>
      </c>
      <c r="BO4375" s="158" t="s">
        <v>871</v>
      </c>
      <c r="BP4375" s="159" t="s">
        <v>870</v>
      </c>
      <c r="BQ4375" s="157" t="s">
        <v>868</v>
      </c>
      <c r="BR4375" s="160" t="s">
        <v>872</v>
      </c>
      <c r="BS4375" s="1008"/>
      <c r="BT4375" s="1008"/>
      <c r="BU4375" s="1008"/>
      <c r="BV4375" s="1008"/>
      <c r="BW4375" s="156" t="s">
        <v>866</v>
      </c>
      <c r="BX4375" s="157" t="s">
        <v>863</v>
      </c>
      <c r="BY4375" s="157" t="s">
        <v>864</v>
      </c>
      <c r="BZ4375" s="158" t="s">
        <v>865</v>
      </c>
      <c r="CA4375" s="159" t="s">
        <v>866</v>
      </c>
      <c r="CB4375" s="157" t="s">
        <v>873</v>
      </c>
      <c r="CC4375" s="157" t="s">
        <v>864</v>
      </c>
      <c r="CD4375" s="158" t="s">
        <v>865</v>
      </c>
      <c r="CE4375" s="159" t="s">
        <v>866</v>
      </c>
      <c r="CF4375" s="157" t="s">
        <v>863</v>
      </c>
      <c r="CG4375" s="157" t="s">
        <v>864</v>
      </c>
      <c r="CH4375" s="160" t="s">
        <v>874</v>
      </c>
    </row>
    <row r="4376" spans="2:86" x14ac:dyDescent="0.15">
      <c r="B4376" s="3" t="s">
        <v>539</v>
      </c>
      <c r="AU4376" s="1000"/>
      <c r="AV4376" s="188" t="str">
        <f>N4378</f>
        <v>S093</v>
      </c>
      <c r="AW4376" s="300">
        <f>R4378</f>
        <v>10.6</v>
      </c>
      <c r="AX4376" s="197">
        <f>+Y4403</f>
        <v>0</v>
      </c>
      <c r="AY4376" s="197">
        <f>+Z4403</f>
        <v>0</v>
      </c>
      <c r="AZ4376" s="197">
        <f>+AA4403</f>
        <v>0</v>
      </c>
      <c r="BA4376" s="197">
        <f t="shared" ref="BA4376" si="2018">+AB4403</f>
        <v>0</v>
      </c>
      <c r="BB4376" s="197">
        <f>+AC4403</f>
        <v>0</v>
      </c>
      <c r="BC4376" s="197">
        <f t="shared" ref="BC4376" si="2019">+AD4403</f>
        <v>0</v>
      </c>
      <c r="BD4376" s="197">
        <f t="shared" ref="BD4376" si="2020">+AE4403</f>
        <v>0</v>
      </c>
      <c r="BE4376" s="197">
        <f t="shared" ref="BE4376" si="2021">+AF4403</f>
        <v>0</v>
      </c>
      <c r="BF4376" s="197">
        <f t="shared" ref="BF4376" si="2022">+AG4403</f>
        <v>0</v>
      </c>
      <c r="BG4376" s="197">
        <f t="shared" ref="BG4376" si="2023">+AH4403</f>
        <v>0</v>
      </c>
      <c r="BH4376" s="197">
        <f t="shared" ref="BH4376" si="2024">+AI4403</f>
        <v>0</v>
      </c>
      <c r="BI4376" s="197">
        <f t="shared" ref="BI4376" si="2025">+AJ4403</f>
        <v>0</v>
      </c>
      <c r="BJ4376" s="197" t="str">
        <f>+Y4406</f>
        <v/>
      </c>
      <c r="BK4376" s="197" t="str">
        <f t="shared" ref="BK4376" si="2026">+Z4406</f>
        <v/>
      </c>
      <c r="BL4376" s="197" t="str">
        <f>+AA4406</f>
        <v/>
      </c>
      <c r="BM4376" s="197">
        <f>+AC4406</f>
        <v>0</v>
      </c>
      <c r="BN4376" s="197">
        <f t="shared" ref="BN4376" si="2027">+AD4406</f>
        <v>0</v>
      </c>
      <c r="BO4376" s="197">
        <f t="shared" ref="BO4376" si="2028">+AE4406</f>
        <v>0</v>
      </c>
      <c r="BP4376" s="197">
        <f>+AG4406</f>
        <v>0</v>
      </c>
      <c r="BQ4376" s="197">
        <f>+AH4406</f>
        <v>0</v>
      </c>
      <c r="BR4376" s="197">
        <f>+AI4406</f>
        <v>0</v>
      </c>
      <c r="BS4376" s="296" t="str">
        <f>+Y4407</f>
        <v>Ⅰ</v>
      </c>
      <c r="BT4376" s="296" t="str">
        <f>+AC4407</f>
        <v>Ⅰ</v>
      </c>
      <c r="BU4376" s="296" t="str">
        <f>+AG4407</f>
        <v>Ⅰ</v>
      </c>
      <c r="BV4376" s="296" t="str">
        <f>+Y4408</f>
        <v>Ⅰ</v>
      </c>
      <c r="BW4376" s="164" t="str">
        <f>IF(Y4403&gt;0,R4378,"")</f>
        <v/>
      </c>
      <c r="BX4376" s="165" t="str">
        <f>IF(Z4403&gt;0,"",IF(AA4403&gt;0,R4378,""))</f>
        <v/>
      </c>
      <c r="BY4376" s="165" t="str">
        <f>IF(Y4403+Z4403&gt;0,"",IF(AA4403&gt;0,R4378,""))</f>
        <v/>
      </c>
      <c r="BZ4376" s="165" t="str">
        <f>IF(Y4403+Z4403+AA4403&gt;0,"",IF(AB4403&gt;0,R4378,""))</f>
        <v/>
      </c>
      <c r="CA4376" s="166">
        <f t="shared" ref="CA4376" si="2029">+AC4402</f>
        <v>0</v>
      </c>
      <c r="CB4376" s="166">
        <f t="shared" ref="CB4376" si="2030">+AD4402</f>
        <v>0</v>
      </c>
      <c r="CC4376" s="166">
        <f t="shared" ref="CC4376" si="2031">+AE4402</f>
        <v>0</v>
      </c>
      <c r="CD4376" s="166">
        <f t="shared" ref="CD4376" si="2032">+AF4402</f>
        <v>0</v>
      </c>
      <c r="CE4376" s="166">
        <f t="shared" ref="CE4376" si="2033">+AG4402</f>
        <v>0</v>
      </c>
      <c r="CF4376" s="166">
        <f t="shared" ref="CF4376" si="2034">+AH4402</f>
        <v>0</v>
      </c>
      <c r="CG4376" s="166">
        <f t="shared" ref="CG4376" si="2035">+AI4402</f>
        <v>0</v>
      </c>
      <c r="CH4376" s="166">
        <f t="shared" ref="CH4376" si="2036">+AJ4402</f>
        <v>0</v>
      </c>
    </row>
    <row r="4377" spans="2:86" ht="12" customHeight="1" x14ac:dyDescent="0.15">
      <c r="B4377" s="1057" t="s">
        <v>219</v>
      </c>
      <c r="C4377" s="1059"/>
      <c r="D4377" s="1060"/>
      <c r="E4377" s="1061"/>
      <c r="F4377" s="1061"/>
      <c r="G4377" s="1061"/>
      <c r="H4377" s="1061"/>
      <c r="I4377" s="1061"/>
      <c r="J4377" s="1062"/>
      <c r="K4377" s="1067" t="s">
        <v>453</v>
      </c>
      <c r="L4377" s="1068"/>
      <c r="M4377" s="1068"/>
      <c r="N4377" s="1068"/>
      <c r="O4377" s="1068"/>
      <c r="P4377" s="1068"/>
      <c r="Q4377" s="1068"/>
      <c r="R4377" s="1068"/>
      <c r="S4377" s="1068"/>
      <c r="T4377" s="1068"/>
      <c r="U4377" s="1068"/>
      <c r="V4377" s="1068"/>
      <c r="W4377" s="1068"/>
      <c r="X4377" s="1068"/>
      <c r="Y4377" s="1068"/>
      <c r="Z4377" s="1068"/>
      <c r="AA4377" s="1068"/>
      <c r="AB4377" s="1068"/>
      <c r="AC4377" s="1068"/>
      <c r="AD4377" s="1068"/>
      <c r="AE4377" s="1068"/>
      <c r="AF4377" s="1068"/>
      <c r="AG4377" s="1068"/>
      <c r="AH4377" s="1068"/>
      <c r="AI4377" s="1068"/>
      <c r="AJ4377" s="1068"/>
      <c r="AK4377" s="1068"/>
      <c r="AL4377" s="1068"/>
      <c r="AM4377" s="1068"/>
      <c r="AN4377" s="1068"/>
      <c r="AO4377" s="1069"/>
      <c r="AP4377" s="3"/>
    </row>
    <row r="4378" spans="2:86" ht="12" customHeight="1" x14ac:dyDescent="0.15">
      <c r="B4378" s="1058"/>
      <c r="C4378" s="1063"/>
      <c r="D4378" s="1061"/>
      <c r="E4378" s="1061"/>
      <c r="F4378" s="1061"/>
      <c r="G4378" s="1061"/>
      <c r="H4378" s="1061"/>
      <c r="I4378" s="1061"/>
      <c r="J4378" s="1062"/>
      <c r="K4378" s="1040" t="s">
        <v>218</v>
      </c>
      <c r="L4378" s="1041"/>
      <c r="M4378" s="1042"/>
      <c r="N4378" s="1034" t="s">
        <v>743</v>
      </c>
      <c r="O4378" s="1035"/>
      <c r="P4378" s="1040" t="s">
        <v>454</v>
      </c>
      <c r="Q4378" s="1042"/>
      <c r="R4378" s="1070">
        <f>'様式A-2'!C105</f>
        <v>10.6</v>
      </c>
      <c r="S4378" s="1071"/>
      <c r="T4378" s="1072"/>
      <c r="U4378" s="1073" t="s">
        <v>455</v>
      </c>
      <c r="V4378" s="1074"/>
      <c r="W4378" s="1073" t="s">
        <v>456</v>
      </c>
      <c r="X4378" s="1074"/>
      <c r="Y4378" s="1042" t="s">
        <v>217</v>
      </c>
      <c r="Z4378" s="1016"/>
      <c r="AA4378" s="1016"/>
      <c r="AB4378" s="1016"/>
      <c r="AC4378" s="1073" t="s">
        <v>457</v>
      </c>
      <c r="AD4378" s="1079"/>
      <c r="AE4378" s="1079"/>
      <c r="AF4378" s="1079"/>
      <c r="AG4378" s="1079"/>
      <c r="AH4378" s="1079"/>
      <c r="AI4378" s="1079"/>
      <c r="AJ4378" s="1074"/>
      <c r="AK4378" s="1073" t="s">
        <v>458</v>
      </c>
      <c r="AL4378" s="1079"/>
      <c r="AM4378" s="1079"/>
      <c r="AN4378" s="1081"/>
      <c r="AO4378" s="1082"/>
      <c r="AP4378" s="3"/>
      <c r="AV4378" s="167"/>
      <c r="AW4378" s="221"/>
      <c r="AX4378" s="167"/>
      <c r="AY4378" s="167"/>
      <c r="AZ4378" s="167"/>
      <c r="BA4378" s="167"/>
      <c r="BB4378" s="167"/>
      <c r="BC4378" s="167"/>
      <c r="BD4378" s="167"/>
    </row>
    <row r="4379" spans="2:86" ht="12" customHeight="1" x14ac:dyDescent="0.15">
      <c r="B4379" s="1058"/>
      <c r="C4379" s="1063"/>
      <c r="D4379" s="1061"/>
      <c r="E4379" s="1061"/>
      <c r="F4379" s="1061"/>
      <c r="G4379" s="1061"/>
      <c r="H4379" s="1061"/>
      <c r="I4379" s="1061"/>
      <c r="J4379" s="1062"/>
      <c r="K4379" s="1016" t="s">
        <v>459</v>
      </c>
      <c r="L4379" s="1016" t="s">
        <v>199</v>
      </c>
      <c r="M4379" s="1016"/>
      <c r="N4379" s="1016" t="s">
        <v>198</v>
      </c>
      <c r="O4379" s="1016"/>
      <c r="P4379" s="1016" t="s">
        <v>460</v>
      </c>
      <c r="Q4379" s="1016"/>
      <c r="R4379" s="1016" t="s">
        <v>6</v>
      </c>
      <c r="S4379" s="1016"/>
      <c r="T4379" s="1016"/>
      <c r="U4379" s="1075"/>
      <c r="V4379" s="1076"/>
      <c r="W4379" s="1075"/>
      <c r="X4379" s="1076"/>
      <c r="Y4379" s="1042"/>
      <c r="Z4379" s="1016"/>
      <c r="AA4379" s="1016"/>
      <c r="AB4379" s="1016"/>
      <c r="AC4379" s="1077"/>
      <c r="AD4379" s="1080"/>
      <c r="AE4379" s="1080"/>
      <c r="AF4379" s="1080"/>
      <c r="AG4379" s="1080"/>
      <c r="AH4379" s="1080"/>
      <c r="AI4379" s="1080"/>
      <c r="AJ4379" s="1078"/>
      <c r="AK4379" s="1075"/>
      <c r="AL4379" s="1083"/>
      <c r="AM4379" s="1083"/>
      <c r="AN4379" s="1084"/>
      <c r="AO4379" s="1085"/>
      <c r="AP4379" s="3"/>
      <c r="AV4379" s="167"/>
      <c r="AW4379" s="167"/>
      <c r="AX4379" s="167"/>
      <c r="AY4379" s="167"/>
      <c r="AZ4379" s="167"/>
      <c r="BA4379" s="167"/>
      <c r="BB4379" s="167"/>
      <c r="BC4379" s="167"/>
      <c r="BD4379" s="167"/>
    </row>
    <row r="4380" spans="2:86" ht="12" customHeight="1" x14ac:dyDescent="0.15">
      <c r="B4380" s="1058"/>
      <c r="C4380" s="1063"/>
      <c r="D4380" s="1061"/>
      <c r="E4380" s="1061"/>
      <c r="F4380" s="1061"/>
      <c r="G4380" s="1061"/>
      <c r="H4380" s="1061"/>
      <c r="I4380" s="1061"/>
      <c r="J4380" s="1062"/>
      <c r="K4380" s="1016"/>
      <c r="L4380" s="1016"/>
      <c r="M4380" s="1016"/>
      <c r="N4380" s="1016"/>
      <c r="O4380" s="1016"/>
      <c r="P4380" s="1016"/>
      <c r="Q4380" s="1016"/>
      <c r="R4380" s="1016"/>
      <c r="S4380" s="1016"/>
      <c r="T4380" s="1016"/>
      <c r="U4380" s="1075"/>
      <c r="V4380" s="1076"/>
      <c r="W4380" s="1075"/>
      <c r="X4380" s="1076"/>
      <c r="Y4380" s="1042" t="s">
        <v>461</v>
      </c>
      <c r="Z4380" s="1016"/>
      <c r="AA4380" s="1016"/>
      <c r="AB4380" s="1016"/>
      <c r="AC4380" s="1016" t="s">
        <v>462</v>
      </c>
      <c r="AD4380" s="1016"/>
      <c r="AE4380" s="1016"/>
      <c r="AF4380" s="1016"/>
      <c r="AG4380" s="1016" t="s">
        <v>463</v>
      </c>
      <c r="AH4380" s="1016"/>
      <c r="AI4380" s="1016"/>
      <c r="AJ4380" s="1016"/>
      <c r="AK4380" s="1075"/>
      <c r="AL4380" s="1083"/>
      <c r="AM4380" s="1083"/>
      <c r="AN4380" s="1084"/>
      <c r="AO4380" s="1085"/>
      <c r="AP4380" s="3"/>
      <c r="AV4380" s="167"/>
      <c r="AW4380" s="167"/>
      <c r="AX4380" s="167"/>
      <c r="AY4380" s="167"/>
      <c r="AZ4380" s="167"/>
      <c r="BA4380" s="167"/>
      <c r="BB4380" s="167"/>
      <c r="BC4380" s="167"/>
      <c r="BD4380" s="167"/>
    </row>
    <row r="4381" spans="2:86" ht="12" customHeight="1" x14ac:dyDescent="0.15">
      <c r="B4381" s="1058"/>
      <c r="C4381" s="1063"/>
      <c r="D4381" s="1061"/>
      <c r="E4381" s="1061"/>
      <c r="F4381" s="1061"/>
      <c r="G4381" s="1061"/>
      <c r="H4381" s="1061"/>
      <c r="I4381" s="1061"/>
      <c r="J4381" s="1062"/>
      <c r="K4381" s="1016"/>
      <c r="L4381" s="1016"/>
      <c r="M4381" s="1016"/>
      <c r="N4381" s="1016"/>
      <c r="O4381" s="1016"/>
      <c r="P4381" s="1016"/>
      <c r="Q4381" s="1016"/>
      <c r="R4381" s="1016"/>
      <c r="S4381" s="1016"/>
      <c r="T4381" s="1016"/>
      <c r="U4381" s="1077"/>
      <c r="V4381" s="1078"/>
      <c r="W4381" s="1077"/>
      <c r="X4381" s="1078"/>
      <c r="Y4381" s="191" t="s">
        <v>32</v>
      </c>
      <c r="Z4381" s="187" t="s">
        <v>33</v>
      </c>
      <c r="AA4381" s="187" t="s">
        <v>464</v>
      </c>
      <c r="AB4381" s="187" t="s">
        <v>465</v>
      </c>
      <c r="AC4381" s="187" t="s">
        <v>32</v>
      </c>
      <c r="AD4381" s="187" t="s">
        <v>33</v>
      </c>
      <c r="AE4381" s="187" t="s">
        <v>464</v>
      </c>
      <c r="AF4381" s="187" t="s">
        <v>465</v>
      </c>
      <c r="AG4381" s="187" t="s">
        <v>32</v>
      </c>
      <c r="AH4381" s="187" t="s">
        <v>33</v>
      </c>
      <c r="AI4381" s="187" t="s">
        <v>464</v>
      </c>
      <c r="AJ4381" s="187" t="s">
        <v>465</v>
      </c>
      <c r="AK4381" s="1077"/>
      <c r="AL4381" s="1080"/>
      <c r="AM4381" s="1080"/>
      <c r="AN4381" s="1086"/>
      <c r="AO4381" s="1087"/>
      <c r="AP4381" s="3"/>
      <c r="AV4381" s="167"/>
      <c r="AW4381" s="167"/>
      <c r="AX4381" s="167"/>
      <c r="AY4381" s="167"/>
      <c r="AZ4381" s="167"/>
      <c r="BA4381" s="167"/>
      <c r="BB4381" s="167"/>
      <c r="BC4381" s="167"/>
      <c r="BD4381" s="167"/>
    </row>
    <row r="4382" spans="2:86" ht="12" customHeight="1" x14ac:dyDescent="0.15">
      <c r="B4382" s="1058"/>
      <c r="C4382" s="1063"/>
      <c r="D4382" s="1061"/>
      <c r="E4382" s="1061"/>
      <c r="F4382" s="1061"/>
      <c r="G4382" s="1061"/>
      <c r="H4382" s="1061"/>
      <c r="I4382" s="1061"/>
      <c r="J4382" s="1062"/>
      <c r="K4382" s="192">
        <v>1</v>
      </c>
      <c r="L4382" s="1038" t="s">
        <v>534</v>
      </c>
      <c r="M4382" s="1039"/>
      <c r="N4382" s="1038" t="s">
        <v>487</v>
      </c>
      <c r="O4382" s="1039"/>
      <c r="P4382" s="1034" t="s">
        <v>332</v>
      </c>
      <c r="Q4382" s="1036"/>
      <c r="R4382" s="408" t="s">
        <v>338</v>
      </c>
      <c r="S4382" s="408"/>
      <c r="T4382" s="408"/>
      <c r="U4382" s="1034" t="s">
        <v>54</v>
      </c>
      <c r="V4382" s="1036"/>
      <c r="W4382" s="1034" t="s">
        <v>551</v>
      </c>
      <c r="X4382" s="1035"/>
      <c r="Y4382" s="286"/>
      <c r="Z4382" s="286"/>
      <c r="AA4382" s="286"/>
      <c r="AB4382" s="286"/>
      <c r="AC4382" s="223"/>
      <c r="AD4382" s="223"/>
      <c r="AE4382" s="223"/>
      <c r="AF4382" s="223"/>
      <c r="AG4382" s="223"/>
      <c r="AH4382" s="223"/>
      <c r="AI4382" s="223"/>
      <c r="AJ4382" s="223"/>
      <c r="AK4382" s="1088" t="s">
        <v>1684</v>
      </c>
      <c r="AL4382" s="1089"/>
      <c r="AM4382" s="1089"/>
      <c r="AN4382" s="1090"/>
      <c r="AO4382" s="1091"/>
      <c r="AP4382" s="3"/>
      <c r="AQ4382" s="222">
        <f>IF(P4382="材質劣化",2,IF(P4382="漏水",3,1))</f>
        <v>2</v>
      </c>
      <c r="AV4382" s="167"/>
      <c r="AW4382" s="167"/>
      <c r="AX4382" s="167"/>
      <c r="AY4382" s="167"/>
      <c r="AZ4382" s="167"/>
      <c r="BA4382" s="167"/>
      <c r="BB4382" s="167"/>
      <c r="BC4382" s="167"/>
      <c r="BD4382" s="167"/>
    </row>
    <row r="4383" spans="2:86" ht="12" customHeight="1" x14ac:dyDescent="0.15">
      <c r="B4383" s="1058"/>
      <c r="C4383" s="1063"/>
      <c r="D4383" s="1061"/>
      <c r="E4383" s="1061"/>
      <c r="F4383" s="1061"/>
      <c r="G4383" s="1061"/>
      <c r="H4383" s="1061"/>
      <c r="I4383" s="1061"/>
      <c r="J4383" s="1062"/>
      <c r="K4383" s="192">
        <v>2</v>
      </c>
      <c r="L4383" s="1038" t="s">
        <v>534</v>
      </c>
      <c r="M4383" s="1039"/>
      <c r="N4383" s="1038" t="s">
        <v>487</v>
      </c>
      <c r="O4383" s="1039"/>
      <c r="P4383" s="1034" t="s">
        <v>332</v>
      </c>
      <c r="Q4383" s="1036"/>
      <c r="R4383" s="408" t="s">
        <v>338</v>
      </c>
      <c r="S4383" s="408"/>
      <c r="T4383" s="408"/>
      <c r="U4383" s="1034" t="s">
        <v>54</v>
      </c>
      <c r="V4383" s="1036"/>
      <c r="W4383" s="1034" t="s">
        <v>551</v>
      </c>
      <c r="X4383" s="1035"/>
      <c r="Y4383" s="286"/>
      <c r="Z4383" s="286"/>
      <c r="AA4383" s="286"/>
      <c r="AB4383" s="286"/>
      <c r="AC4383" s="223"/>
      <c r="AD4383" s="223"/>
      <c r="AE4383" s="223"/>
      <c r="AF4383" s="223"/>
      <c r="AG4383" s="223"/>
      <c r="AH4383" s="223"/>
      <c r="AI4383" s="223"/>
      <c r="AJ4383" s="223"/>
      <c r="AK4383" s="1052" t="s">
        <v>1683</v>
      </c>
      <c r="AL4383" s="1053"/>
      <c r="AM4383" s="1053"/>
      <c r="AN4383" s="1054"/>
      <c r="AO4383" s="1055"/>
      <c r="AP4383" s="3"/>
      <c r="AQ4383" s="222">
        <f t="shared" ref="AQ4383:AQ4401" si="2037">IF(P4383="材質劣化",2,IF(P4383="漏水",3,1))</f>
        <v>2</v>
      </c>
      <c r="AV4383" s="167"/>
      <c r="AW4383" s="167"/>
      <c r="AX4383" s="167"/>
      <c r="AY4383" s="167"/>
      <c r="AZ4383" s="167"/>
      <c r="BA4383" s="167"/>
      <c r="BB4383" s="167"/>
      <c r="BC4383" s="167"/>
      <c r="BD4383" s="167"/>
    </row>
    <row r="4384" spans="2:86" ht="12" customHeight="1" x14ac:dyDescent="0.15">
      <c r="B4384" s="1058"/>
      <c r="C4384" s="1063"/>
      <c r="D4384" s="1061"/>
      <c r="E4384" s="1061"/>
      <c r="F4384" s="1061"/>
      <c r="G4384" s="1061"/>
      <c r="H4384" s="1061"/>
      <c r="I4384" s="1061"/>
      <c r="J4384" s="1062"/>
      <c r="K4384" s="192">
        <v>3</v>
      </c>
      <c r="L4384" s="1038" t="s">
        <v>534</v>
      </c>
      <c r="M4384" s="1039"/>
      <c r="N4384" s="1038" t="s">
        <v>487</v>
      </c>
      <c r="O4384" s="1039"/>
      <c r="P4384" s="1034" t="s">
        <v>332</v>
      </c>
      <c r="Q4384" s="1036"/>
      <c r="R4384" s="408" t="s">
        <v>338</v>
      </c>
      <c r="S4384" s="408"/>
      <c r="T4384" s="408"/>
      <c r="U4384" s="1034" t="s">
        <v>54</v>
      </c>
      <c r="V4384" s="1036"/>
      <c r="W4384" s="1034" t="s">
        <v>551</v>
      </c>
      <c r="X4384" s="1035"/>
      <c r="Y4384" s="286"/>
      <c r="Z4384" s="286"/>
      <c r="AA4384" s="286"/>
      <c r="AB4384" s="286"/>
      <c r="AC4384" s="223"/>
      <c r="AD4384" s="223"/>
      <c r="AE4384" s="223"/>
      <c r="AF4384" s="223"/>
      <c r="AG4384" s="223"/>
      <c r="AH4384" s="223"/>
      <c r="AI4384" s="223"/>
      <c r="AJ4384" s="223"/>
      <c r="AK4384" s="1052" t="s">
        <v>1683</v>
      </c>
      <c r="AL4384" s="1053"/>
      <c r="AM4384" s="1053"/>
      <c r="AN4384" s="1054"/>
      <c r="AO4384" s="1055"/>
      <c r="AP4384" s="3"/>
      <c r="AQ4384" s="222">
        <f t="shared" si="2037"/>
        <v>2</v>
      </c>
      <c r="AV4384" s="167"/>
      <c r="AW4384" s="167"/>
      <c r="AX4384" s="167"/>
      <c r="AY4384" s="167"/>
      <c r="AZ4384" s="167"/>
      <c r="BA4384" s="167"/>
      <c r="BB4384" s="167"/>
      <c r="BC4384" s="167"/>
      <c r="BD4384" s="167"/>
    </row>
    <row r="4385" spans="2:56" ht="12" customHeight="1" x14ac:dyDescent="0.15">
      <c r="B4385" s="1058"/>
      <c r="C4385" s="1063"/>
      <c r="D4385" s="1061"/>
      <c r="E4385" s="1061"/>
      <c r="F4385" s="1061"/>
      <c r="G4385" s="1061"/>
      <c r="H4385" s="1061"/>
      <c r="I4385" s="1061"/>
      <c r="J4385" s="1062"/>
      <c r="K4385" s="192"/>
      <c r="L4385" s="1038"/>
      <c r="M4385" s="1039"/>
      <c r="N4385" s="1038"/>
      <c r="O4385" s="1039"/>
      <c r="P4385" s="1034"/>
      <c r="Q4385" s="1036"/>
      <c r="R4385" s="408"/>
      <c r="S4385" s="408"/>
      <c r="T4385" s="408"/>
      <c r="U4385" s="1034"/>
      <c r="V4385" s="1036"/>
      <c r="W4385" s="1034"/>
      <c r="X4385" s="1035"/>
      <c r="Y4385" s="286"/>
      <c r="Z4385" s="286"/>
      <c r="AA4385" s="286"/>
      <c r="AB4385" s="286"/>
      <c r="AC4385" s="223"/>
      <c r="AD4385" s="223"/>
      <c r="AE4385" s="223"/>
      <c r="AF4385" s="223"/>
      <c r="AG4385" s="223"/>
      <c r="AH4385" s="223"/>
      <c r="AI4385" s="223"/>
      <c r="AJ4385" s="223"/>
      <c r="AK4385" s="1052"/>
      <c r="AL4385" s="1053"/>
      <c r="AM4385" s="1053"/>
      <c r="AN4385" s="1054"/>
      <c r="AO4385" s="1055"/>
      <c r="AP4385" s="3"/>
      <c r="AQ4385" s="222">
        <f t="shared" si="2037"/>
        <v>1</v>
      </c>
      <c r="AV4385" s="167"/>
      <c r="AW4385" s="167"/>
      <c r="AX4385" s="167"/>
      <c r="AY4385" s="167"/>
      <c r="AZ4385" s="167"/>
      <c r="BA4385" s="167"/>
      <c r="BB4385" s="167"/>
      <c r="BC4385" s="167"/>
      <c r="BD4385" s="167"/>
    </row>
    <row r="4386" spans="2:56" ht="12" customHeight="1" x14ac:dyDescent="0.15">
      <c r="B4386" s="1058"/>
      <c r="C4386" s="1063"/>
      <c r="D4386" s="1061"/>
      <c r="E4386" s="1061"/>
      <c r="F4386" s="1061"/>
      <c r="G4386" s="1061"/>
      <c r="H4386" s="1061"/>
      <c r="I4386" s="1061"/>
      <c r="J4386" s="1062"/>
      <c r="K4386" s="192"/>
      <c r="L4386" s="1038"/>
      <c r="M4386" s="1039"/>
      <c r="N4386" s="1038"/>
      <c r="O4386" s="1039"/>
      <c r="P4386" s="1034"/>
      <c r="Q4386" s="1036"/>
      <c r="R4386" s="408"/>
      <c r="S4386" s="408"/>
      <c r="T4386" s="408"/>
      <c r="U4386" s="1034"/>
      <c r="V4386" s="1036"/>
      <c r="W4386" s="1034"/>
      <c r="X4386" s="1035"/>
      <c r="Y4386" s="286"/>
      <c r="Z4386" s="286"/>
      <c r="AA4386" s="286"/>
      <c r="AB4386" s="286"/>
      <c r="AC4386" s="223"/>
      <c r="AD4386" s="223"/>
      <c r="AE4386" s="223"/>
      <c r="AF4386" s="223"/>
      <c r="AG4386" s="223"/>
      <c r="AH4386" s="223"/>
      <c r="AI4386" s="223"/>
      <c r="AJ4386" s="223"/>
      <c r="AK4386" s="1052"/>
      <c r="AL4386" s="1053"/>
      <c r="AM4386" s="1053"/>
      <c r="AN4386" s="1054"/>
      <c r="AO4386" s="1055"/>
      <c r="AP4386" s="3"/>
      <c r="AQ4386" s="222">
        <f t="shared" si="2037"/>
        <v>1</v>
      </c>
      <c r="AV4386" s="167"/>
      <c r="AW4386" s="167"/>
      <c r="AX4386" s="167"/>
      <c r="AY4386" s="167"/>
      <c r="AZ4386" s="167"/>
      <c r="BA4386" s="167"/>
      <c r="BB4386" s="167"/>
      <c r="BC4386" s="167"/>
      <c r="BD4386" s="167"/>
    </row>
    <row r="4387" spans="2:56" ht="12" customHeight="1" x14ac:dyDescent="0.15">
      <c r="B4387" s="1058"/>
      <c r="C4387" s="1063"/>
      <c r="D4387" s="1061"/>
      <c r="E4387" s="1061"/>
      <c r="F4387" s="1061"/>
      <c r="G4387" s="1061"/>
      <c r="H4387" s="1061"/>
      <c r="I4387" s="1061"/>
      <c r="J4387" s="1062"/>
      <c r="K4387" s="192"/>
      <c r="L4387" s="1038"/>
      <c r="M4387" s="1039"/>
      <c r="N4387" s="1038"/>
      <c r="O4387" s="1039"/>
      <c r="P4387" s="1034"/>
      <c r="Q4387" s="1036"/>
      <c r="R4387" s="408"/>
      <c r="S4387" s="408"/>
      <c r="T4387" s="408"/>
      <c r="U4387" s="1034"/>
      <c r="V4387" s="1036"/>
      <c r="W4387" s="1034"/>
      <c r="X4387" s="1035"/>
      <c r="Y4387" s="286"/>
      <c r="Z4387" s="286"/>
      <c r="AA4387" s="286"/>
      <c r="AB4387" s="286"/>
      <c r="AC4387" s="223"/>
      <c r="AD4387" s="223"/>
      <c r="AE4387" s="223"/>
      <c r="AF4387" s="223"/>
      <c r="AG4387" s="223"/>
      <c r="AH4387" s="223"/>
      <c r="AI4387" s="223"/>
      <c r="AJ4387" s="223"/>
      <c r="AK4387" s="1052"/>
      <c r="AL4387" s="1053"/>
      <c r="AM4387" s="1053"/>
      <c r="AN4387" s="1054"/>
      <c r="AO4387" s="1055"/>
      <c r="AP4387" s="3"/>
      <c r="AQ4387" s="222">
        <f t="shared" si="2037"/>
        <v>1</v>
      </c>
      <c r="AV4387" s="167"/>
      <c r="AW4387" s="167"/>
      <c r="AX4387" s="167"/>
      <c r="AY4387" s="167"/>
      <c r="AZ4387" s="167"/>
      <c r="BA4387" s="167"/>
      <c r="BB4387" s="167"/>
      <c r="BC4387" s="167"/>
      <c r="BD4387" s="167"/>
    </row>
    <row r="4388" spans="2:56" s="162" customFormat="1" ht="12" customHeight="1" x14ac:dyDescent="0.15">
      <c r="B4388" s="1058"/>
      <c r="C4388" s="1063"/>
      <c r="D4388" s="1061"/>
      <c r="E4388" s="1061"/>
      <c r="F4388" s="1061"/>
      <c r="G4388" s="1061"/>
      <c r="H4388" s="1061"/>
      <c r="I4388" s="1061"/>
      <c r="J4388" s="1062"/>
      <c r="K4388" s="192"/>
      <c r="L4388" s="1038"/>
      <c r="M4388" s="1039"/>
      <c r="N4388" s="1038"/>
      <c r="O4388" s="1039"/>
      <c r="P4388" s="1034"/>
      <c r="Q4388" s="1036"/>
      <c r="R4388" s="408"/>
      <c r="S4388" s="408"/>
      <c r="T4388" s="408"/>
      <c r="U4388" s="1034"/>
      <c r="V4388" s="1036"/>
      <c r="W4388" s="1034"/>
      <c r="X4388" s="1035"/>
      <c r="Y4388" s="286"/>
      <c r="Z4388" s="286"/>
      <c r="AA4388" s="286"/>
      <c r="AB4388" s="286"/>
      <c r="AC4388" s="223"/>
      <c r="AD4388" s="223"/>
      <c r="AE4388" s="223"/>
      <c r="AF4388" s="223"/>
      <c r="AG4388" s="223"/>
      <c r="AH4388" s="223"/>
      <c r="AI4388" s="223"/>
      <c r="AJ4388" s="223"/>
      <c r="AK4388" s="1034"/>
      <c r="AL4388" s="1035"/>
      <c r="AM4388" s="1035"/>
      <c r="AN4388" s="788"/>
      <c r="AO4388" s="789"/>
      <c r="AP4388" s="3"/>
      <c r="AQ4388" s="222">
        <f t="shared" si="2037"/>
        <v>1</v>
      </c>
    </row>
    <row r="4389" spans="2:56" s="162" customFormat="1" ht="12" customHeight="1" x14ac:dyDescent="0.15">
      <c r="B4389" s="1058"/>
      <c r="C4389" s="1063"/>
      <c r="D4389" s="1061"/>
      <c r="E4389" s="1061"/>
      <c r="F4389" s="1061"/>
      <c r="G4389" s="1061"/>
      <c r="H4389" s="1061"/>
      <c r="I4389" s="1061"/>
      <c r="J4389" s="1062"/>
      <c r="K4389" s="192"/>
      <c r="L4389" s="1038"/>
      <c r="M4389" s="1039"/>
      <c r="N4389" s="1038"/>
      <c r="O4389" s="1039"/>
      <c r="P4389" s="1034"/>
      <c r="Q4389" s="1036"/>
      <c r="R4389" s="408"/>
      <c r="S4389" s="408"/>
      <c r="T4389" s="408"/>
      <c r="U4389" s="1034"/>
      <c r="V4389" s="1036"/>
      <c r="W4389" s="1034"/>
      <c r="X4389" s="1035"/>
      <c r="Y4389" s="286"/>
      <c r="Z4389" s="286"/>
      <c r="AA4389" s="286"/>
      <c r="AB4389" s="286"/>
      <c r="AC4389" s="223"/>
      <c r="AD4389" s="223"/>
      <c r="AE4389" s="223"/>
      <c r="AF4389" s="223"/>
      <c r="AG4389" s="223"/>
      <c r="AH4389" s="223"/>
      <c r="AI4389" s="223"/>
      <c r="AJ4389" s="223"/>
      <c r="AK4389" s="1034"/>
      <c r="AL4389" s="1035"/>
      <c r="AM4389" s="1035"/>
      <c r="AN4389" s="788"/>
      <c r="AO4389" s="789"/>
      <c r="AP4389" s="3"/>
      <c r="AQ4389" s="222">
        <f t="shared" si="2037"/>
        <v>1</v>
      </c>
    </row>
    <row r="4390" spans="2:56" s="162" customFormat="1" ht="12" customHeight="1" x14ac:dyDescent="0.15">
      <c r="B4390" s="1058"/>
      <c r="C4390" s="1063"/>
      <c r="D4390" s="1061"/>
      <c r="E4390" s="1061"/>
      <c r="F4390" s="1061"/>
      <c r="G4390" s="1061"/>
      <c r="H4390" s="1061"/>
      <c r="I4390" s="1061"/>
      <c r="J4390" s="1062"/>
      <c r="K4390" s="192"/>
      <c r="L4390" s="1038"/>
      <c r="M4390" s="1039"/>
      <c r="N4390" s="1038"/>
      <c r="O4390" s="1039"/>
      <c r="P4390" s="1034"/>
      <c r="Q4390" s="1036"/>
      <c r="R4390" s="408"/>
      <c r="S4390" s="408"/>
      <c r="T4390" s="408"/>
      <c r="U4390" s="1034"/>
      <c r="V4390" s="1036"/>
      <c r="W4390" s="1034"/>
      <c r="X4390" s="1035"/>
      <c r="Y4390" s="286"/>
      <c r="Z4390" s="286"/>
      <c r="AA4390" s="286"/>
      <c r="AB4390" s="286"/>
      <c r="AC4390" s="223"/>
      <c r="AD4390" s="223"/>
      <c r="AE4390" s="223"/>
      <c r="AF4390" s="223"/>
      <c r="AG4390" s="223"/>
      <c r="AH4390" s="223"/>
      <c r="AI4390" s="223"/>
      <c r="AJ4390" s="223"/>
      <c r="AK4390" s="1034"/>
      <c r="AL4390" s="1035"/>
      <c r="AM4390" s="1035"/>
      <c r="AN4390" s="788"/>
      <c r="AO4390" s="789"/>
      <c r="AP4390" s="3"/>
      <c r="AQ4390" s="222">
        <f t="shared" si="2037"/>
        <v>1</v>
      </c>
    </row>
    <row r="4391" spans="2:56" s="162" customFormat="1" ht="12" customHeight="1" x14ac:dyDescent="0.15">
      <c r="B4391" s="1058"/>
      <c r="C4391" s="1063"/>
      <c r="D4391" s="1061"/>
      <c r="E4391" s="1061"/>
      <c r="F4391" s="1061"/>
      <c r="G4391" s="1061"/>
      <c r="H4391" s="1061"/>
      <c r="I4391" s="1061"/>
      <c r="J4391" s="1062"/>
      <c r="K4391" s="192"/>
      <c r="L4391" s="1038"/>
      <c r="M4391" s="1039"/>
      <c r="N4391" s="1038"/>
      <c r="O4391" s="1039"/>
      <c r="P4391" s="1034"/>
      <c r="Q4391" s="1036"/>
      <c r="R4391" s="408"/>
      <c r="S4391" s="408"/>
      <c r="T4391" s="408"/>
      <c r="U4391" s="1034"/>
      <c r="V4391" s="1036"/>
      <c r="W4391" s="1034"/>
      <c r="X4391" s="1035"/>
      <c r="Y4391" s="286"/>
      <c r="Z4391" s="286"/>
      <c r="AA4391" s="286"/>
      <c r="AB4391" s="286"/>
      <c r="AC4391" s="223"/>
      <c r="AD4391" s="223"/>
      <c r="AE4391" s="223"/>
      <c r="AF4391" s="223"/>
      <c r="AG4391" s="223"/>
      <c r="AH4391" s="223"/>
      <c r="AI4391" s="223"/>
      <c r="AJ4391" s="223"/>
      <c r="AK4391" s="1034"/>
      <c r="AL4391" s="1035"/>
      <c r="AM4391" s="1035"/>
      <c r="AN4391" s="788"/>
      <c r="AO4391" s="789"/>
      <c r="AP4391" s="3"/>
      <c r="AQ4391" s="222">
        <f t="shared" si="2037"/>
        <v>1</v>
      </c>
    </row>
    <row r="4392" spans="2:56" s="162" customFormat="1" ht="12" customHeight="1" x14ac:dyDescent="0.15">
      <c r="B4392" s="1058"/>
      <c r="C4392" s="1063"/>
      <c r="D4392" s="1061"/>
      <c r="E4392" s="1061"/>
      <c r="F4392" s="1061"/>
      <c r="G4392" s="1061"/>
      <c r="H4392" s="1061"/>
      <c r="I4392" s="1061"/>
      <c r="J4392" s="1062"/>
      <c r="K4392" s="192"/>
      <c r="L4392" s="1038"/>
      <c r="M4392" s="1039"/>
      <c r="N4392" s="1038"/>
      <c r="O4392" s="1039"/>
      <c r="P4392" s="1034"/>
      <c r="Q4392" s="1036"/>
      <c r="R4392" s="408"/>
      <c r="S4392" s="408"/>
      <c r="T4392" s="408"/>
      <c r="U4392" s="1034"/>
      <c r="V4392" s="1036"/>
      <c r="W4392" s="1034"/>
      <c r="X4392" s="1035"/>
      <c r="Y4392" s="286"/>
      <c r="Z4392" s="286"/>
      <c r="AA4392" s="286"/>
      <c r="AB4392" s="286"/>
      <c r="AC4392" s="223"/>
      <c r="AD4392" s="223"/>
      <c r="AE4392" s="223"/>
      <c r="AF4392" s="223"/>
      <c r="AG4392" s="223"/>
      <c r="AH4392" s="223"/>
      <c r="AI4392" s="223"/>
      <c r="AJ4392" s="223"/>
      <c r="AK4392" s="1034"/>
      <c r="AL4392" s="1035"/>
      <c r="AM4392" s="1035"/>
      <c r="AN4392" s="788"/>
      <c r="AO4392" s="789"/>
      <c r="AP4392" s="3"/>
      <c r="AQ4392" s="222">
        <f t="shared" si="2037"/>
        <v>1</v>
      </c>
    </row>
    <row r="4393" spans="2:56" s="162" customFormat="1" ht="12" customHeight="1" x14ac:dyDescent="0.15">
      <c r="B4393" s="1058"/>
      <c r="C4393" s="1063"/>
      <c r="D4393" s="1061"/>
      <c r="E4393" s="1061"/>
      <c r="F4393" s="1061"/>
      <c r="G4393" s="1061"/>
      <c r="H4393" s="1061"/>
      <c r="I4393" s="1061"/>
      <c r="J4393" s="1062"/>
      <c r="K4393" s="192"/>
      <c r="L4393" s="1038"/>
      <c r="M4393" s="1039"/>
      <c r="N4393" s="1038"/>
      <c r="O4393" s="1039"/>
      <c r="P4393" s="1034"/>
      <c r="Q4393" s="1036"/>
      <c r="R4393" s="408"/>
      <c r="S4393" s="408"/>
      <c r="T4393" s="408"/>
      <c r="U4393" s="1034"/>
      <c r="V4393" s="1036"/>
      <c r="W4393" s="1034"/>
      <c r="X4393" s="1035"/>
      <c r="Y4393" s="286"/>
      <c r="Z4393" s="286"/>
      <c r="AA4393" s="286"/>
      <c r="AB4393" s="286"/>
      <c r="AC4393" s="223"/>
      <c r="AD4393" s="223"/>
      <c r="AE4393" s="223"/>
      <c r="AF4393" s="223"/>
      <c r="AG4393" s="223"/>
      <c r="AH4393" s="223"/>
      <c r="AI4393" s="223"/>
      <c r="AJ4393" s="223"/>
      <c r="AK4393" s="1034"/>
      <c r="AL4393" s="1035"/>
      <c r="AM4393" s="1035"/>
      <c r="AN4393" s="788"/>
      <c r="AO4393" s="789"/>
      <c r="AP4393" s="3"/>
      <c r="AQ4393" s="222">
        <f t="shared" si="2037"/>
        <v>1</v>
      </c>
    </row>
    <row r="4394" spans="2:56" s="162" customFormat="1" ht="12" customHeight="1" x14ac:dyDescent="0.15">
      <c r="B4394" s="1058"/>
      <c r="C4394" s="1063"/>
      <c r="D4394" s="1061"/>
      <c r="E4394" s="1061"/>
      <c r="F4394" s="1061"/>
      <c r="G4394" s="1061"/>
      <c r="H4394" s="1061"/>
      <c r="I4394" s="1061"/>
      <c r="J4394" s="1062"/>
      <c r="K4394" s="192"/>
      <c r="L4394" s="1038"/>
      <c r="M4394" s="1039"/>
      <c r="N4394" s="1038"/>
      <c r="O4394" s="1039"/>
      <c r="P4394" s="1034"/>
      <c r="Q4394" s="1036"/>
      <c r="R4394" s="408"/>
      <c r="S4394" s="408"/>
      <c r="T4394" s="408"/>
      <c r="U4394" s="1034"/>
      <c r="V4394" s="1036"/>
      <c r="W4394" s="1034"/>
      <c r="X4394" s="1035"/>
      <c r="Y4394" s="286"/>
      <c r="Z4394" s="286"/>
      <c r="AA4394" s="286"/>
      <c r="AB4394" s="286"/>
      <c r="AC4394" s="223"/>
      <c r="AD4394" s="223"/>
      <c r="AE4394" s="223"/>
      <c r="AF4394" s="223"/>
      <c r="AG4394" s="223"/>
      <c r="AH4394" s="223"/>
      <c r="AI4394" s="223"/>
      <c r="AJ4394" s="223"/>
      <c r="AK4394" s="1034"/>
      <c r="AL4394" s="1035"/>
      <c r="AM4394" s="1035"/>
      <c r="AN4394" s="788"/>
      <c r="AO4394" s="789"/>
      <c r="AP4394" s="3"/>
      <c r="AQ4394" s="222">
        <f t="shared" si="2037"/>
        <v>1</v>
      </c>
    </row>
    <row r="4395" spans="2:56" s="162" customFormat="1" ht="12" customHeight="1" x14ac:dyDescent="0.15">
      <c r="B4395" s="1058"/>
      <c r="C4395" s="1063"/>
      <c r="D4395" s="1061"/>
      <c r="E4395" s="1061"/>
      <c r="F4395" s="1061"/>
      <c r="G4395" s="1061"/>
      <c r="H4395" s="1061"/>
      <c r="I4395" s="1061"/>
      <c r="J4395" s="1062"/>
      <c r="K4395" s="192"/>
      <c r="L4395" s="1038"/>
      <c r="M4395" s="1039"/>
      <c r="N4395" s="1038"/>
      <c r="O4395" s="1039"/>
      <c r="P4395" s="1034"/>
      <c r="Q4395" s="1036"/>
      <c r="R4395" s="408"/>
      <c r="S4395" s="408"/>
      <c r="T4395" s="408"/>
      <c r="U4395" s="1034"/>
      <c r="V4395" s="1036"/>
      <c r="W4395" s="1034"/>
      <c r="X4395" s="1035"/>
      <c r="Y4395" s="286"/>
      <c r="Z4395" s="286"/>
      <c r="AA4395" s="286"/>
      <c r="AB4395" s="286"/>
      <c r="AC4395" s="223"/>
      <c r="AD4395" s="223"/>
      <c r="AE4395" s="223"/>
      <c r="AF4395" s="223"/>
      <c r="AG4395" s="223"/>
      <c r="AH4395" s="223"/>
      <c r="AI4395" s="223"/>
      <c r="AJ4395" s="223"/>
      <c r="AK4395" s="1034"/>
      <c r="AL4395" s="1035"/>
      <c r="AM4395" s="1035"/>
      <c r="AN4395" s="788"/>
      <c r="AO4395" s="789"/>
      <c r="AP4395" s="3"/>
      <c r="AQ4395" s="222">
        <f t="shared" si="2037"/>
        <v>1</v>
      </c>
    </row>
    <row r="4396" spans="2:56" s="162" customFormat="1" ht="12" customHeight="1" x14ac:dyDescent="0.15">
      <c r="B4396" s="1058"/>
      <c r="C4396" s="1063"/>
      <c r="D4396" s="1061"/>
      <c r="E4396" s="1061"/>
      <c r="F4396" s="1061"/>
      <c r="G4396" s="1061"/>
      <c r="H4396" s="1061"/>
      <c r="I4396" s="1061"/>
      <c r="J4396" s="1062"/>
      <c r="K4396" s="192"/>
      <c r="L4396" s="1038"/>
      <c r="M4396" s="1039"/>
      <c r="N4396" s="1038"/>
      <c r="O4396" s="1039"/>
      <c r="P4396" s="1034"/>
      <c r="Q4396" s="1036"/>
      <c r="R4396" s="408"/>
      <c r="S4396" s="408"/>
      <c r="T4396" s="408"/>
      <c r="U4396" s="1034"/>
      <c r="V4396" s="1036"/>
      <c r="W4396" s="1034"/>
      <c r="X4396" s="1035"/>
      <c r="Y4396" s="286"/>
      <c r="Z4396" s="286"/>
      <c r="AA4396" s="286"/>
      <c r="AB4396" s="286"/>
      <c r="AC4396" s="223"/>
      <c r="AD4396" s="223"/>
      <c r="AE4396" s="223"/>
      <c r="AF4396" s="223"/>
      <c r="AG4396" s="223"/>
      <c r="AH4396" s="223"/>
      <c r="AI4396" s="223"/>
      <c r="AJ4396" s="223"/>
      <c r="AK4396" s="1034"/>
      <c r="AL4396" s="1035"/>
      <c r="AM4396" s="1035"/>
      <c r="AN4396" s="788"/>
      <c r="AO4396" s="789"/>
      <c r="AP4396" s="3"/>
      <c r="AQ4396" s="222">
        <f t="shared" si="2037"/>
        <v>1</v>
      </c>
    </row>
    <row r="4397" spans="2:56" s="162" customFormat="1" ht="12" customHeight="1" x14ac:dyDescent="0.15">
      <c r="B4397" s="1058"/>
      <c r="C4397" s="1063"/>
      <c r="D4397" s="1061"/>
      <c r="E4397" s="1061"/>
      <c r="F4397" s="1061"/>
      <c r="G4397" s="1061"/>
      <c r="H4397" s="1061"/>
      <c r="I4397" s="1061"/>
      <c r="J4397" s="1062"/>
      <c r="K4397" s="192"/>
      <c r="L4397" s="1038"/>
      <c r="M4397" s="1039"/>
      <c r="N4397" s="1038"/>
      <c r="O4397" s="1039"/>
      <c r="P4397" s="1034"/>
      <c r="Q4397" s="1036"/>
      <c r="R4397" s="408"/>
      <c r="S4397" s="408"/>
      <c r="T4397" s="408"/>
      <c r="U4397" s="1034"/>
      <c r="V4397" s="1036"/>
      <c r="W4397" s="1034"/>
      <c r="X4397" s="1035"/>
      <c r="Y4397" s="286"/>
      <c r="Z4397" s="286"/>
      <c r="AA4397" s="286"/>
      <c r="AB4397" s="286"/>
      <c r="AC4397" s="223"/>
      <c r="AD4397" s="223"/>
      <c r="AE4397" s="223"/>
      <c r="AF4397" s="223"/>
      <c r="AG4397" s="223"/>
      <c r="AH4397" s="223"/>
      <c r="AI4397" s="223"/>
      <c r="AJ4397" s="223"/>
      <c r="AK4397" s="1034"/>
      <c r="AL4397" s="1035"/>
      <c r="AM4397" s="1035"/>
      <c r="AN4397" s="788"/>
      <c r="AO4397" s="789"/>
      <c r="AP4397" s="3"/>
      <c r="AQ4397" s="222">
        <f t="shared" si="2037"/>
        <v>1</v>
      </c>
    </row>
    <row r="4398" spans="2:56" s="162" customFormat="1" ht="12" customHeight="1" x14ac:dyDescent="0.15">
      <c r="B4398" s="1058"/>
      <c r="C4398" s="1063"/>
      <c r="D4398" s="1061"/>
      <c r="E4398" s="1061"/>
      <c r="F4398" s="1061"/>
      <c r="G4398" s="1061"/>
      <c r="H4398" s="1061"/>
      <c r="I4398" s="1061"/>
      <c r="J4398" s="1062"/>
      <c r="K4398" s="192"/>
      <c r="L4398" s="1038"/>
      <c r="M4398" s="1039"/>
      <c r="N4398" s="1038"/>
      <c r="O4398" s="1039"/>
      <c r="P4398" s="1034"/>
      <c r="Q4398" s="1036"/>
      <c r="R4398" s="408"/>
      <c r="S4398" s="408"/>
      <c r="T4398" s="408"/>
      <c r="U4398" s="1034"/>
      <c r="V4398" s="1036"/>
      <c r="W4398" s="1034"/>
      <c r="X4398" s="1035"/>
      <c r="Y4398" s="286"/>
      <c r="Z4398" s="286"/>
      <c r="AA4398" s="286"/>
      <c r="AB4398" s="286"/>
      <c r="AC4398" s="223"/>
      <c r="AD4398" s="223"/>
      <c r="AE4398" s="223"/>
      <c r="AF4398" s="223"/>
      <c r="AG4398" s="223"/>
      <c r="AH4398" s="223"/>
      <c r="AI4398" s="223"/>
      <c r="AJ4398" s="223"/>
      <c r="AK4398" s="1034"/>
      <c r="AL4398" s="1035"/>
      <c r="AM4398" s="1035"/>
      <c r="AN4398" s="788"/>
      <c r="AO4398" s="789"/>
      <c r="AP4398" s="3"/>
      <c r="AQ4398" s="222">
        <f t="shared" si="2037"/>
        <v>1</v>
      </c>
    </row>
    <row r="4399" spans="2:56" s="162" customFormat="1" ht="12" customHeight="1" x14ac:dyDescent="0.15">
      <c r="B4399" s="1058"/>
      <c r="C4399" s="1063"/>
      <c r="D4399" s="1061"/>
      <c r="E4399" s="1061"/>
      <c r="F4399" s="1061"/>
      <c r="G4399" s="1061"/>
      <c r="H4399" s="1061"/>
      <c r="I4399" s="1061"/>
      <c r="J4399" s="1062"/>
      <c r="K4399" s="192"/>
      <c r="L4399" s="1038"/>
      <c r="M4399" s="1039"/>
      <c r="N4399" s="1038"/>
      <c r="O4399" s="1039"/>
      <c r="P4399" s="1034"/>
      <c r="Q4399" s="1036"/>
      <c r="R4399" s="408"/>
      <c r="S4399" s="408"/>
      <c r="T4399" s="408"/>
      <c r="U4399" s="1034"/>
      <c r="V4399" s="1036"/>
      <c r="W4399" s="1034"/>
      <c r="X4399" s="1035"/>
      <c r="Y4399" s="286"/>
      <c r="Z4399" s="286"/>
      <c r="AA4399" s="286"/>
      <c r="AB4399" s="286"/>
      <c r="AC4399" s="223"/>
      <c r="AD4399" s="223"/>
      <c r="AE4399" s="223"/>
      <c r="AF4399" s="223"/>
      <c r="AG4399" s="223"/>
      <c r="AH4399" s="223"/>
      <c r="AI4399" s="223"/>
      <c r="AJ4399" s="223"/>
      <c r="AK4399" s="1034"/>
      <c r="AL4399" s="1035"/>
      <c r="AM4399" s="1035"/>
      <c r="AN4399" s="788"/>
      <c r="AO4399" s="789"/>
      <c r="AP4399" s="3"/>
      <c r="AQ4399" s="222">
        <f t="shared" si="2037"/>
        <v>1</v>
      </c>
    </row>
    <row r="4400" spans="2:56" s="162" customFormat="1" ht="12" customHeight="1" x14ac:dyDescent="0.15">
      <c r="B4400" s="1058"/>
      <c r="C4400" s="1063"/>
      <c r="D4400" s="1061"/>
      <c r="E4400" s="1061"/>
      <c r="F4400" s="1061"/>
      <c r="G4400" s="1061"/>
      <c r="H4400" s="1061"/>
      <c r="I4400" s="1061"/>
      <c r="J4400" s="1062"/>
      <c r="K4400" s="192"/>
      <c r="L4400" s="1038"/>
      <c r="M4400" s="1039"/>
      <c r="N4400" s="1038"/>
      <c r="O4400" s="1039"/>
      <c r="P4400" s="1034"/>
      <c r="Q4400" s="1036"/>
      <c r="R4400" s="408"/>
      <c r="S4400" s="408"/>
      <c r="T4400" s="408"/>
      <c r="U4400" s="1034"/>
      <c r="V4400" s="1036"/>
      <c r="W4400" s="1034"/>
      <c r="X4400" s="1035"/>
      <c r="Y4400" s="286"/>
      <c r="Z4400" s="286"/>
      <c r="AA4400" s="286"/>
      <c r="AB4400" s="286"/>
      <c r="AC4400" s="223"/>
      <c r="AD4400" s="223"/>
      <c r="AE4400" s="223"/>
      <c r="AF4400" s="223"/>
      <c r="AG4400" s="223"/>
      <c r="AH4400" s="223"/>
      <c r="AI4400" s="223"/>
      <c r="AJ4400" s="223"/>
      <c r="AK4400" s="1034"/>
      <c r="AL4400" s="1035"/>
      <c r="AM4400" s="1035"/>
      <c r="AN4400" s="788"/>
      <c r="AO4400" s="789"/>
      <c r="AP4400" s="3"/>
      <c r="AQ4400" s="222">
        <f t="shared" si="2037"/>
        <v>1</v>
      </c>
    </row>
    <row r="4401" spans="2:46" s="162" customFormat="1" ht="12" customHeight="1" x14ac:dyDescent="0.15">
      <c r="B4401" s="1058"/>
      <c r="C4401" s="1063"/>
      <c r="D4401" s="1061"/>
      <c r="E4401" s="1061"/>
      <c r="F4401" s="1061"/>
      <c r="G4401" s="1061"/>
      <c r="H4401" s="1061"/>
      <c r="I4401" s="1061"/>
      <c r="J4401" s="1062"/>
      <c r="K4401" s="192"/>
      <c r="L4401" s="1038"/>
      <c r="M4401" s="1039"/>
      <c r="N4401" s="1038"/>
      <c r="O4401" s="1039"/>
      <c r="P4401" s="1034"/>
      <c r="Q4401" s="1036"/>
      <c r="R4401" s="408"/>
      <c r="S4401" s="408"/>
      <c r="T4401" s="408"/>
      <c r="U4401" s="1034"/>
      <c r="V4401" s="1036"/>
      <c r="W4401" s="1034"/>
      <c r="X4401" s="1035"/>
      <c r="Y4401" s="286"/>
      <c r="Z4401" s="286"/>
      <c r="AA4401" s="286"/>
      <c r="AB4401" s="286"/>
      <c r="AC4401" s="223"/>
      <c r="AD4401" s="223"/>
      <c r="AE4401" s="223"/>
      <c r="AF4401" s="223"/>
      <c r="AG4401" s="223"/>
      <c r="AH4401" s="223"/>
      <c r="AI4401" s="223"/>
      <c r="AJ4401" s="223"/>
      <c r="AK4401" s="1034"/>
      <c r="AL4401" s="1035"/>
      <c r="AM4401" s="1035"/>
      <c r="AN4401" s="788"/>
      <c r="AO4401" s="789"/>
      <c r="AP4401" s="3"/>
      <c r="AQ4401" s="222">
        <f t="shared" si="2037"/>
        <v>1</v>
      </c>
    </row>
    <row r="4402" spans="2:46" s="162" customFormat="1" ht="12" customHeight="1" x14ac:dyDescent="0.15">
      <c r="B4402" s="1058"/>
      <c r="C4402" s="1063"/>
      <c r="D4402" s="1061"/>
      <c r="E4402" s="1061"/>
      <c r="F4402" s="1061"/>
      <c r="G4402" s="1061"/>
      <c r="H4402" s="1061"/>
      <c r="I4402" s="1061"/>
      <c r="J4402" s="1062"/>
      <c r="K4402" s="1016" t="s">
        <v>216</v>
      </c>
      <c r="L4402" s="1016" t="s">
        <v>215</v>
      </c>
      <c r="M4402" s="1016"/>
      <c r="N4402" s="1016"/>
      <c r="O4402" s="1016"/>
      <c r="P4402" s="1016"/>
      <c r="Q4402" s="1016"/>
      <c r="R4402" s="1016"/>
      <c r="S4402" s="1016"/>
      <c r="T4402" s="1016"/>
      <c r="U4402" s="1016"/>
      <c r="V4402" s="1016"/>
      <c r="W4402" s="1016"/>
      <c r="X4402" s="1016"/>
      <c r="Y4402" s="1040" t="s">
        <v>466</v>
      </c>
      <c r="Z4402" s="1041"/>
      <c r="AA4402" s="1041"/>
      <c r="AB4402" s="1042"/>
      <c r="AC4402" s="224">
        <f t="shared" ref="AC4402:AJ4402" si="2038">SUM(AC4382:AC4401)</f>
        <v>0</v>
      </c>
      <c r="AD4402" s="224">
        <f t="shared" si="2038"/>
        <v>0</v>
      </c>
      <c r="AE4402" s="224">
        <f t="shared" si="2038"/>
        <v>0</v>
      </c>
      <c r="AF4402" s="224">
        <f t="shared" si="2038"/>
        <v>0</v>
      </c>
      <c r="AG4402" s="224">
        <f t="shared" si="2038"/>
        <v>0</v>
      </c>
      <c r="AH4402" s="224">
        <f t="shared" si="2038"/>
        <v>0</v>
      </c>
      <c r="AI4402" s="224">
        <f t="shared" si="2038"/>
        <v>0</v>
      </c>
      <c r="AJ4402" s="224">
        <f t="shared" si="2038"/>
        <v>0</v>
      </c>
      <c r="AK4402" s="1040" t="s">
        <v>214</v>
      </c>
      <c r="AL4402" s="1041"/>
      <c r="AM4402" s="1041"/>
      <c r="AN4402" s="788"/>
      <c r="AO4402" s="789"/>
      <c r="AP4402" s="3"/>
    </row>
    <row r="4403" spans="2:46" s="162" customFormat="1" ht="12" customHeight="1" x14ac:dyDescent="0.15">
      <c r="B4403" s="1058"/>
      <c r="C4403" s="1063"/>
      <c r="D4403" s="1061"/>
      <c r="E4403" s="1061"/>
      <c r="F4403" s="1061"/>
      <c r="G4403" s="1061"/>
      <c r="H4403" s="1061"/>
      <c r="I4403" s="1061"/>
      <c r="J4403" s="1062"/>
      <c r="K4403" s="1016"/>
      <c r="L4403" s="1016" t="s">
        <v>467</v>
      </c>
      <c r="M4403" s="1016"/>
      <c r="N4403" s="1016"/>
      <c r="O4403" s="1016" t="s">
        <v>213</v>
      </c>
      <c r="P4403" s="1016"/>
      <c r="Q4403" s="1016"/>
      <c r="R4403" s="1016"/>
      <c r="S4403" s="1016"/>
      <c r="T4403" s="1016"/>
      <c r="U4403" s="1016"/>
      <c r="V4403" s="1016"/>
      <c r="W4403" s="1016"/>
      <c r="X4403" s="1016"/>
      <c r="Y4403" s="193">
        <f>COUNTIF(Y4382:Y4401,"○")</f>
        <v>0</v>
      </c>
      <c r="Z4403" s="193">
        <f>COUNTIF(Z4382:Z4401,"○")</f>
        <v>0</v>
      </c>
      <c r="AA4403" s="193">
        <f>COUNTIF(AA4382:AA4401,"○")</f>
        <v>0</v>
      </c>
      <c r="AB4403" s="193">
        <f>COUNTIF(AB4382:AB4401,"○")</f>
        <v>0</v>
      </c>
      <c r="AC4403" s="193">
        <f t="shared" ref="AC4403:AJ4403" si="2039">COUNT(AC4382:AC4401)</f>
        <v>0</v>
      </c>
      <c r="AD4403" s="193">
        <f t="shared" si="2039"/>
        <v>0</v>
      </c>
      <c r="AE4403" s="193">
        <f t="shared" si="2039"/>
        <v>0</v>
      </c>
      <c r="AF4403" s="193">
        <f t="shared" si="2039"/>
        <v>0</v>
      </c>
      <c r="AG4403" s="193">
        <f t="shared" si="2039"/>
        <v>0</v>
      </c>
      <c r="AH4403" s="193">
        <f t="shared" si="2039"/>
        <v>0</v>
      </c>
      <c r="AI4403" s="193">
        <f t="shared" si="2039"/>
        <v>0</v>
      </c>
      <c r="AJ4403" s="193">
        <f t="shared" si="2039"/>
        <v>0</v>
      </c>
      <c r="AK4403" s="1043"/>
      <c r="AL4403" s="1044"/>
      <c r="AM4403" s="1044"/>
      <c r="AN4403" s="1044"/>
      <c r="AO4403" s="1045"/>
      <c r="AP4403" s="3"/>
    </row>
    <row r="4404" spans="2:46" ht="12" customHeight="1" x14ac:dyDescent="0.15">
      <c r="B4404" s="1058"/>
      <c r="C4404" s="1063"/>
      <c r="D4404" s="1061"/>
      <c r="E4404" s="1061"/>
      <c r="F4404" s="1061"/>
      <c r="G4404" s="1061"/>
      <c r="H4404" s="1061"/>
      <c r="I4404" s="1061"/>
      <c r="J4404" s="1062"/>
      <c r="K4404" s="1016"/>
      <c r="L4404" s="1016"/>
      <c r="M4404" s="1016"/>
      <c r="N4404" s="1016"/>
      <c r="O4404" s="1016" t="s">
        <v>468</v>
      </c>
      <c r="P4404" s="1016"/>
      <c r="Q4404" s="1016"/>
      <c r="R4404" s="1016"/>
      <c r="S4404" s="1016"/>
      <c r="T4404" s="1016"/>
      <c r="U4404" s="1016"/>
      <c r="V4404" s="1016"/>
      <c r="W4404" s="1016"/>
      <c r="X4404" s="1016"/>
      <c r="Y4404" s="1034" t="str">
        <f>IF(Y4403&gt;0,"Ⅳ",IF(Z4403&gt;0,"Ⅲ",IF(AA4403&gt;0,"Ⅱa",IF(AB4403&gt;0,"Ⅱb","Ⅰ"))))</f>
        <v>Ⅰ</v>
      </c>
      <c r="Z4404" s="1035"/>
      <c r="AA4404" s="1035"/>
      <c r="AB4404" s="1036"/>
      <c r="AC4404" s="1034" t="str">
        <f>IF(AC4403&gt;0,"Ⅳ",IF(AD4403&gt;0,"Ⅲ",IF(AE4403&gt;0,"Ⅱa",IF(AF4403&gt;0,"Ⅱb","Ⅰ"))))</f>
        <v>Ⅰ</v>
      </c>
      <c r="AD4404" s="1035"/>
      <c r="AE4404" s="1035"/>
      <c r="AF4404" s="1036"/>
      <c r="AG4404" s="1034" t="str">
        <f>IF(AG4403&gt;0,"Ⅳ",IF(AH4403&gt;0,"Ⅲ",IF(AI4403&gt;0,"Ⅱa",IF(AJ4403&gt;0,"Ⅱb","Ⅰ"))))</f>
        <v>Ⅰ</v>
      </c>
      <c r="AH4404" s="1035"/>
      <c r="AI4404" s="1035"/>
      <c r="AJ4404" s="1036"/>
      <c r="AK4404" s="1046"/>
      <c r="AL4404" s="1047"/>
      <c r="AM4404" s="1047"/>
      <c r="AN4404" s="1047"/>
      <c r="AO4404" s="1048"/>
      <c r="AP4404" s="3"/>
      <c r="AQ4404" s="282" t="s">
        <v>312</v>
      </c>
      <c r="AR4404" s="282" t="s">
        <v>313</v>
      </c>
      <c r="AS4404" s="699" t="s">
        <v>316</v>
      </c>
      <c r="AT4404" s="1026"/>
    </row>
    <row r="4405" spans="2:46" ht="12" customHeight="1" x14ac:dyDescent="0.15">
      <c r="B4405" s="1058"/>
      <c r="C4405" s="1063"/>
      <c r="D4405" s="1061"/>
      <c r="E4405" s="1061"/>
      <c r="F4405" s="1061"/>
      <c r="G4405" s="1061"/>
      <c r="H4405" s="1061"/>
      <c r="I4405" s="1061"/>
      <c r="J4405" s="1062"/>
      <c r="K4405" s="1016"/>
      <c r="L4405" s="1016" t="s">
        <v>469</v>
      </c>
      <c r="M4405" s="1016"/>
      <c r="N4405" s="1016"/>
      <c r="O4405" s="1016" t="s">
        <v>212</v>
      </c>
      <c r="P4405" s="1016"/>
      <c r="Q4405" s="1016"/>
      <c r="R4405" s="1016"/>
      <c r="S4405" s="1016"/>
      <c r="T4405" s="1016"/>
      <c r="U4405" s="1016"/>
      <c r="V4405" s="1016"/>
      <c r="W4405" s="1016"/>
      <c r="X4405" s="1016"/>
      <c r="Y4405" s="187" t="s">
        <v>32</v>
      </c>
      <c r="Z4405" s="187" t="s">
        <v>33</v>
      </c>
      <c r="AA4405" s="1027" t="s">
        <v>34</v>
      </c>
      <c r="AB4405" s="1027"/>
      <c r="AC4405" s="187" t="s">
        <v>32</v>
      </c>
      <c r="AD4405" s="187" t="s">
        <v>33</v>
      </c>
      <c r="AE4405" s="1027" t="s">
        <v>34</v>
      </c>
      <c r="AF4405" s="1027"/>
      <c r="AG4405" s="187" t="s">
        <v>32</v>
      </c>
      <c r="AH4405" s="187" t="s">
        <v>33</v>
      </c>
      <c r="AI4405" s="1027" t="s">
        <v>34</v>
      </c>
      <c r="AJ4405" s="1027"/>
      <c r="AK4405" s="1046"/>
      <c r="AL4405" s="1047"/>
      <c r="AM4405" s="1047"/>
      <c r="AN4405" s="1047"/>
      <c r="AO4405" s="1048"/>
      <c r="AP4405" s="3"/>
      <c r="AQ4405" s="1028">
        <f>+Y4403+Z4403</f>
        <v>0</v>
      </c>
      <c r="AR4405" s="1029"/>
      <c r="AS4405" s="1028">
        <f>+AA4403+AB4403</f>
        <v>0</v>
      </c>
      <c r="AT4405" s="1029"/>
    </row>
    <row r="4406" spans="2:46" ht="12" customHeight="1" x14ac:dyDescent="0.15">
      <c r="B4406" s="1058"/>
      <c r="C4406" s="1063"/>
      <c r="D4406" s="1061"/>
      <c r="E4406" s="1061"/>
      <c r="F4406" s="1061"/>
      <c r="G4406" s="1061"/>
      <c r="H4406" s="1061"/>
      <c r="I4406" s="1061"/>
      <c r="J4406" s="1062"/>
      <c r="K4406" s="1016"/>
      <c r="L4406" s="1016"/>
      <c r="M4406" s="1016"/>
      <c r="N4406" s="1016"/>
      <c r="O4406" s="1016" t="s">
        <v>470</v>
      </c>
      <c r="P4406" s="1016"/>
      <c r="Q4406" s="1016"/>
      <c r="R4406" s="1016"/>
      <c r="S4406" s="1016"/>
      <c r="T4406" s="1016"/>
      <c r="U4406" s="1016"/>
      <c r="V4406" s="1016"/>
      <c r="W4406" s="1016"/>
      <c r="X4406" s="1016"/>
      <c r="Y4406" s="193" t="str">
        <f>IF(Y4403=0,"",1)</f>
        <v/>
      </c>
      <c r="Z4406" s="193" t="str">
        <f>IF(Z4403=0,"",1)</f>
        <v/>
      </c>
      <c r="AA4406" s="1030" t="str">
        <f>IF(AQ4405=1,"",IF(AS4405&gt;0,1,""))</f>
        <v/>
      </c>
      <c r="AB4406" s="1031"/>
      <c r="AC4406" s="193">
        <f>+AC4403</f>
        <v>0</v>
      </c>
      <c r="AD4406" s="193">
        <f>AD4403</f>
        <v>0</v>
      </c>
      <c r="AE4406" s="1030">
        <f>AE4403+AF4403</f>
        <v>0</v>
      </c>
      <c r="AF4406" s="1031"/>
      <c r="AG4406" s="193">
        <f>AG4403</f>
        <v>0</v>
      </c>
      <c r="AH4406" s="193">
        <f>AH4403</f>
        <v>0</v>
      </c>
      <c r="AI4406" s="1030">
        <f>AI4403+AJ4403</f>
        <v>0</v>
      </c>
      <c r="AJ4406" s="1031"/>
      <c r="AK4406" s="1046"/>
      <c r="AL4406" s="1047"/>
      <c r="AM4406" s="1047"/>
      <c r="AN4406" s="1047"/>
      <c r="AO4406" s="1048"/>
      <c r="AP4406" s="3"/>
      <c r="AQ4406" s="197">
        <f>+Y4403+AC4406+AG4406</f>
        <v>0</v>
      </c>
      <c r="AR4406" s="197">
        <f>+Z4403+AD4406+AH4406</f>
        <v>0</v>
      </c>
      <c r="AS4406" s="1032">
        <f>+AS4405+AE4406+AI4406</f>
        <v>0</v>
      </c>
      <c r="AT4406" s="1033"/>
    </row>
    <row r="4407" spans="2:46" ht="12" customHeight="1" x14ac:dyDescent="0.15">
      <c r="B4407" s="1058"/>
      <c r="C4407" s="1063"/>
      <c r="D4407" s="1061"/>
      <c r="E4407" s="1061"/>
      <c r="F4407" s="1061"/>
      <c r="G4407" s="1061"/>
      <c r="H4407" s="1061"/>
      <c r="I4407" s="1061"/>
      <c r="J4407" s="1062"/>
      <c r="K4407" s="1016"/>
      <c r="L4407" s="1016"/>
      <c r="M4407" s="1016"/>
      <c r="N4407" s="1016"/>
      <c r="O4407" s="1016" t="s">
        <v>471</v>
      </c>
      <c r="P4407" s="1016"/>
      <c r="Q4407" s="1016"/>
      <c r="R4407" s="1016"/>
      <c r="S4407" s="1016"/>
      <c r="T4407" s="1016"/>
      <c r="U4407" s="1016"/>
      <c r="V4407" s="1016"/>
      <c r="W4407" s="1016"/>
      <c r="X4407" s="1016"/>
      <c r="Y4407" s="1034" t="s">
        <v>875</v>
      </c>
      <c r="Z4407" s="1035"/>
      <c r="AA4407" s="1035"/>
      <c r="AB4407" s="1036"/>
      <c r="AC4407" s="1034" t="str">
        <f>IF(AC4406&gt;0,"Ⅳ",IF(AD4406&gt;0,"Ⅲ",IF(AE4406&gt;0,"Ⅱ","Ⅰ")))</f>
        <v>Ⅰ</v>
      </c>
      <c r="AD4407" s="1035"/>
      <c r="AE4407" s="1035"/>
      <c r="AF4407" s="1036"/>
      <c r="AG4407" s="1034" t="str">
        <f>IF(AG4406&gt;0,"Ⅳ",IF(AH4406&gt;0,"Ⅲ",IF(AI4406&gt;0,"Ⅱ","Ⅰ")))</f>
        <v>Ⅰ</v>
      </c>
      <c r="AH4407" s="1035"/>
      <c r="AI4407" s="1035"/>
      <c r="AJ4407" s="1036"/>
      <c r="AK4407" s="1046"/>
      <c r="AL4407" s="1047"/>
      <c r="AM4407" s="1047"/>
      <c r="AN4407" s="1047"/>
      <c r="AO4407" s="1048"/>
      <c r="AP4407" s="3"/>
      <c r="AQ4407" s="1037" t="str">
        <f>IF(AQ4406&gt;0,"Ⅳ",IF(AR4406&gt;0,"Ⅲ",IF(AS4406&gt;0,"Ⅱ","Ⅰ")))</f>
        <v>Ⅰ</v>
      </c>
      <c r="AR4407" s="1037"/>
      <c r="AS4407" s="1037"/>
      <c r="AT4407" s="1037"/>
    </row>
    <row r="4408" spans="2:46" ht="12" customHeight="1" x14ac:dyDescent="0.15">
      <c r="B4408" s="1058"/>
      <c r="C4408" s="1063"/>
      <c r="D4408" s="1061"/>
      <c r="E4408" s="1061"/>
      <c r="F4408" s="1061"/>
      <c r="G4408" s="1061"/>
      <c r="H4408" s="1061"/>
      <c r="I4408" s="1061"/>
      <c r="J4408" s="1062"/>
      <c r="K4408" s="1016"/>
      <c r="L4408" s="1016"/>
      <c r="M4408" s="1016"/>
      <c r="N4408" s="1016"/>
      <c r="O4408" s="1016" t="s">
        <v>472</v>
      </c>
      <c r="P4408" s="1016"/>
      <c r="Q4408" s="1016"/>
      <c r="R4408" s="1016"/>
      <c r="S4408" s="1016"/>
      <c r="T4408" s="1016"/>
      <c r="U4408" s="1016"/>
      <c r="V4408" s="1016"/>
      <c r="W4408" s="1016"/>
      <c r="X4408" s="1016"/>
      <c r="Y4408" s="1034" t="str">
        <f>IF(COUNTIF(Y4407:AJ4407,"Ⅳ")&gt;0,"Ⅳ",IF(COUNTIF(Y4407:AJ4407,"Ⅲ")&gt;0,"Ⅲ",IF(COUNTIF(Y4407:AJ4407,"Ⅱ")&gt;0,"Ⅱ","Ⅰ")))</f>
        <v>Ⅰ</v>
      </c>
      <c r="Z4408" s="1035"/>
      <c r="AA4408" s="1035"/>
      <c r="AB4408" s="1035"/>
      <c r="AC4408" s="1035"/>
      <c r="AD4408" s="1035"/>
      <c r="AE4408" s="1035"/>
      <c r="AF4408" s="1035"/>
      <c r="AG4408" s="1035"/>
      <c r="AH4408" s="1035"/>
      <c r="AI4408" s="1035"/>
      <c r="AJ4408" s="1036"/>
      <c r="AK4408" s="1049"/>
      <c r="AL4408" s="1050"/>
      <c r="AM4408" s="1050"/>
      <c r="AN4408" s="1050"/>
      <c r="AO4408" s="1051"/>
      <c r="AP4408" s="3"/>
    </row>
    <row r="4409" spans="2:46" ht="14.25" customHeight="1" x14ac:dyDescent="0.15">
      <c r="B4409" s="1058"/>
      <c r="C4409" s="1063"/>
      <c r="D4409" s="1061"/>
      <c r="E4409" s="1061"/>
      <c r="F4409" s="1061"/>
      <c r="G4409" s="1061"/>
      <c r="H4409" s="1061"/>
      <c r="I4409" s="1061"/>
      <c r="J4409" s="1062"/>
      <c r="K4409" s="1016" t="s">
        <v>169</v>
      </c>
      <c r="L4409" s="1017"/>
      <c r="M4409" s="1017"/>
      <c r="N4409" s="1017"/>
      <c r="O4409" s="1017"/>
      <c r="P4409" s="1017"/>
      <c r="Q4409" s="1017"/>
      <c r="R4409" s="1017"/>
      <c r="S4409" s="1017"/>
      <c r="T4409" s="1017"/>
      <c r="U4409" s="1017"/>
      <c r="V4409" s="1017"/>
      <c r="W4409" s="1017"/>
      <c r="X4409" s="1017"/>
      <c r="Y4409" s="1017"/>
      <c r="Z4409" s="1017"/>
      <c r="AA4409" s="1017"/>
      <c r="AB4409" s="1017"/>
      <c r="AC4409" s="1017"/>
      <c r="AD4409" s="1017"/>
      <c r="AE4409" s="1017"/>
      <c r="AF4409" s="1017"/>
      <c r="AG4409" s="1017"/>
      <c r="AH4409" s="1017"/>
      <c r="AI4409" s="1017"/>
      <c r="AJ4409" s="1017"/>
      <c r="AK4409" s="1017"/>
      <c r="AL4409" s="1017"/>
      <c r="AM4409" s="1017"/>
      <c r="AN4409" s="1017"/>
      <c r="AO4409" s="1017"/>
      <c r="AP4409" s="3"/>
    </row>
    <row r="4410" spans="2:46" ht="14.25" customHeight="1" x14ac:dyDescent="0.15">
      <c r="B4410" s="1058"/>
      <c r="C4410" s="1063"/>
      <c r="D4410" s="1061"/>
      <c r="E4410" s="1061"/>
      <c r="F4410" s="1061"/>
      <c r="G4410" s="1061"/>
      <c r="H4410" s="1061"/>
      <c r="I4410" s="1061"/>
      <c r="J4410" s="1062"/>
      <c r="K4410" s="1016"/>
      <c r="L4410" s="1017"/>
      <c r="M4410" s="1017"/>
      <c r="N4410" s="1017"/>
      <c r="O4410" s="1017"/>
      <c r="P4410" s="1017"/>
      <c r="Q4410" s="1017"/>
      <c r="R4410" s="1017"/>
      <c r="S4410" s="1017"/>
      <c r="T4410" s="1017"/>
      <c r="U4410" s="1017"/>
      <c r="V4410" s="1017"/>
      <c r="W4410" s="1017"/>
      <c r="X4410" s="1017"/>
      <c r="Y4410" s="1017"/>
      <c r="Z4410" s="1017"/>
      <c r="AA4410" s="1017"/>
      <c r="AB4410" s="1017"/>
      <c r="AC4410" s="1017"/>
      <c r="AD4410" s="1017"/>
      <c r="AE4410" s="1017"/>
      <c r="AF4410" s="1017"/>
      <c r="AG4410" s="1017"/>
      <c r="AH4410" s="1017"/>
      <c r="AI4410" s="1017"/>
      <c r="AJ4410" s="1017"/>
      <c r="AK4410" s="1017"/>
      <c r="AL4410" s="1017"/>
      <c r="AM4410" s="1017"/>
      <c r="AN4410" s="1017"/>
      <c r="AO4410" s="1017"/>
      <c r="AP4410" s="3"/>
    </row>
    <row r="4411" spans="2:46" ht="12" customHeight="1" x14ac:dyDescent="0.15">
      <c r="B4411" s="1058"/>
      <c r="C4411" s="1063"/>
      <c r="D4411" s="1061"/>
      <c r="E4411" s="1061"/>
      <c r="F4411" s="1061"/>
      <c r="G4411" s="1061"/>
      <c r="H4411" s="1061"/>
      <c r="I4411" s="1061"/>
      <c r="J4411" s="1062"/>
      <c r="K4411" s="1018" t="s">
        <v>473</v>
      </c>
      <c r="L4411" s="1018"/>
      <c r="M4411" s="1018"/>
      <c r="N4411" s="1018"/>
      <c r="O4411" s="1018"/>
      <c r="P4411" s="1018"/>
      <c r="Q4411" s="1018"/>
      <c r="R4411" s="1018"/>
      <c r="S4411" s="1018"/>
      <c r="T4411" s="1018"/>
      <c r="U4411" s="1018"/>
      <c r="V4411" s="1018"/>
      <c r="W4411" s="1018"/>
      <c r="X4411" s="1018"/>
      <c r="Y4411" s="1018"/>
      <c r="Z4411" s="1018"/>
      <c r="AA4411" s="1018"/>
      <c r="AB4411" s="1018"/>
      <c r="AC4411" s="1018"/>
      <c r="AD4411" s="1018"/>
      <c r="AE4411" s="1018"/>
      <c r="AF4411" s="1018"/>
      <c r="AG4411" s="1018"/>
      <c r="AH4411" s="1018"/>
      <c r="AI4411" s="1018"/>
      <c r="AJ4411" s="1018"/>
      <c r="AK4411" s="1018"/>
      <c r="AL4411" s="1018"/>
      <c r="AM4411" s="1018"/>
      <c r="AN4411" s="1018"/>
      <c r="AO4411" s="1018"/>
      <c r="AP4411" s="3"/>
    </row>
    <row r="4412" spans="2:46" ht="12" customHeight="1" x14ac:dyDescent="0.15">
      <c r="B4412" s="1058"/>
      <c r="C4412" s="1063"/>
      <c r="D4412" s="1061"/>
      <c r="E4412" s="1061"/>
      <c r="F4412" s="1061"/>
      <c r="G4412" s="1061"/>
      <c r="H4412" s="1061"/>
      <c r="I4412" s="1061"/>
      <c r="J4412" s="1062"/>
      <c r="K4412" s="1019" t="s">
        <v>523</v>
      </c>
      <c r="L4412" s="1019"/>
      <c r="M4412" s="1019"/>
      <c r="N4412" s="1019"/>
      <c r="O4412" s="1019"/>
      <c r="P4412" s="1019"/>
      <c r="Q4412" s="1019"/>
      <c r="R4412" s="1019"/>
      <c r="S4412" s="1019"/>
      <c r="T4412" s="1019"/>
      <c r="U4412" s="1019"/>
      <c r="V4412" s="1019"/>
      <c r="W4412" s="1019"/>
      <c r="X4412" s="1019"/>
      <c r="Y4412" s="1019"/>
      <c r="Z4412" s="1019"/>
      <c r="AA4412" s="1019"/>
      <c r="AB4412" s="1019"/>
      <c r="AC4412" s="1019"/>
      <c r="AD4412" s="1019"/>
      <c r="AE4412" s="1019"/>
      <c r="AF4412" s="1019"/>
      <c r="AG4412" s="1019"/>
      <c r="AH4412" s="1019"/>
      <c r="AI4412" s="1019"/>
      <c r="AJ4412" s="1019"/>
      <c r="AK4412" s="1019"/>
      <c r="AL4412" s="1019"/>
      <c r="AM4412" s="1019"/>
      <c r="AN4412" s="1019"/>
      <c r="AO4412" s="1019"/>
      <c r="AP4412" s="3"/>
    </row>
    <row r="4413" spans="2:46" ht="12" customHeight="1" x14ac:dyDescent="0.15">
      <c r="B4413" s="1058"/>
      <c r="C4413" s="1063"/>
      <c r="D4413" s="1061"/>
      <c r="E4413" s="1061"/>
      <c r="F4413" s="1061"/>
      <c r="G4413" s="1061"/>
      <c r="H4413" s="1061"/>
      <c r="I4413" s="1061"/>
      <c r="J4413" s="1062"/>
      <c r="K4413" s="194" t="s">
        <v>474</v>
      </c>
      <c r="L4413" s="195"/>
      <c r="M4413" s="195"/>
      <c r="N4413" s="195"/>
      <c r="O4413" s="195"/>
      <c r="P4413" s="195"/>
      <c r="Q4413" s="195"/>
      <c r="R4413" s="195"/>
      <c r="S4413" s="195"/>
      <c r="T4413" s="195"/>
      <c r="U4413" s="195"/>
      <c r="V4413" s="195"/>
      <c r="W4413" s="195"/>
      <c r="X4413" s="195"/>
      <c r="Y4413" s="195"/>
      <c r="Z4413" s="195"/>
      <c r="AA4413" s="195"/>
      <c r="AB4413" s="195"/>
      <c r="AC4413" s="195"/>
      <c r="AD4413" s="195"/>
      <c r="AE4413" s="195"/>
      <c r="AF4413" s="195"/>
      <c r="AG4413" s="195"/>
      <c r="AH4413" s="195"/>
      <c r="AI4413" s="195"/>
      <c r="AJ4413" s="195"/>
      <c r="AK4413" s="195"/>
      <c r="AL4413" s="195"/>
      <c r="AM4413" s="195"/>
      <c r="AN4413" s="195"/>
      <c r="AO4413" s="196"/>
      <c r="AP4413" s="3"/>
    </row>
    <row r="4414" spans="2:46" ht="12" customHeight="1" x14ac:dyDescent="0.15">
      <c r="B4414" s="1058"/>
      <c r="C4414" s="1063"/>
      <c r="D4414" s="1061"/>
      <c r="E4414" s="1061"/>
      <c r="F4414" s="1061"/>
      <c r="G4414" s="1061"/>
      <c r="H4414" s="1061"/>
      <c r="I4414" s="1061"/>
      <c r="J4414" s="1062"/>
      <c r="K4414" s="194" t="s">
        <v>475</v>
      </c>
      <c r="L4414" s="195"/>
      <c r="M4414" s="195"/>
      <c r="N4414" s="195"/>
      <c r="O4414" s="195"/>
      <c r="P4414" s="195"/>
      <c r="Q4414" s="195"/>
      <c r="R4414" s="195"/>
      <c r="S4414" s="195"/>
      <c r="T4414" s="195"/>
      <c r="U4414" s="195"/>
      <c r="V4414" s="195"/>
      <c r="W4414" s="195"/>
      <c r="X4414" s="195"/>
      <c r="Y4414" s="195"/>
      <c r="Z4414" s="195"/>
      <c r="AA4414" s="195"/>
      <c r="AB4414" s="195"/>
      <c r="AC4414" s="195"/>
      <c r="AD4414" s="195"/>
      <c r="AE4414" s="195"/>
      <c r="AF4414" s="195"/>
      <c r="AG4414" s="195"/>
      <c r="AH4414" s="195"/>
      <c r="AI4414" s="195"/>
      <c r="AJ4414" s="195"/>
      <c r="AK4414" s="195"/>
      <c r="AL4414" s="195"/>
      <c r="AM4414" s="195"/>
      <c r="AN4414" s="195"/>
      <c r="AO4414" s="196"/>
      <c r="AP4414" s="3"/>
    </row>
    <row r="4415" spans="2:46" ht="12" customHeight="1" x14ac:dyDescent="0.15">
      <c r="B4415" s="1058"/>
      <c r="C4415" s="1063"/>
      <c r="D4415" s="1061"/>
      <c r="E4415" s="1061"/>
      <c r="F4415" s="1061"/>
      <c r="G4415" s="1061"/>
      <c r="H4415" s="1061"/>
      <c r="I4415" s="1061"/>
      <c r="J4415" s="1062"/>
      <c r="K4415" s="1020" t="s">
        <v>476</v>
      </c>
      <c r="L4415" s="1021"/>
      <c r="M4415" s="1021"/>
      <c r="N4415" s="1021"/>
      <c r="O4415" s="1021"/>
      <c r="P4415" s="1021"/>
      <c r="Q4415" s="1021"/>
      <c r="R4415" s="1021"/>
      <c r="S4415" s="1021"/>
      <c r="T4415" s="1021"/>
      <c r="U4415" s="1021"/>
      <c r="V4415" s="1021"/>
      <c r="W4415" s="1021"/>
      <c r="X4415" s="1021"/>
      <c r="Y4415" s="1021"/>
      <c r="Z4415" s="1021"/>
      <c r="AA4415" s="1021"/>
      <c r="AB4415" s="1021"/>
      <c r="AC4415" s="1021"/>
      <c r="AD4415" s="1021"/>
      <c r="AE4415" s="1021"/>
      <c r="AF4415" s="1021"/>
      <c r="AG4415" s="1021"/>
      <c r="AH4415" s="1021"/>
      <c r="AI4415" s="1021"/>
      <c r="AJ4415" s="1021"/>
      <c r="AK4415" s="1021"/>
      <c r="AL4415" s="1021"/>
      <c r="AM4415" s="1021"/>
      <c r="AN4415" s="1021"/>
      <c r="AO4415" s="1022"/>
      <c r="AP4415" s="3"/>
    </row>
    <row r="4416" spans="2:46" ht="12" customHeight="1" x14ac:dyDescent="0.15">
      <c r="B4416" s="591"/>
      <c r="C4416" s="1064"/>
      <c r="D4416" s="1065"/>
      <c r="E4416" s="1065"/>
      <c r="F4416" s="1065"/>
      <c r="G4416" s="1065"/>
      <c r="H4416" s="1065"/>
      <c r="I4416" s="1065"/>
      <c r="J4416" s="1066"/>
      <c r="K4416" s="1023"/>
      <c r="L4416" s="1024"/>
      <c r="M4416" s="1024"/>
      <c r="N4416" s="1024"/>
      <c r="O4416" s="1024"/>
      <c r="P4416" s="1024"/>
      <c r="Q4416" s="1024"/>
      <c r="R4416" s="1024"/>
      <c r="S4416" s="1024"/>
      <c r="T4416" s="1024"/>
      <c r="U4416" s="1024"/>
      <c r="V4416" s="1024"/>
      <c r="W4416" s="1024"/>
      <c r="X4416" s="1024"/>
      <c r="Y4416" s="1024"/>
      <c r="Z4416" s="1024"/>
      <c r="AA4416" s="1024"/>
      <c r="AB4416" s="1024"/>
      <c r="AC4416" s="1024"/>
      <c r="AD4416" s="1024"/>
      <c r="AE4416" s="1024"/>
      <c r="AF4416" s="1024"/>
      <c r="AG4416" s="1024"/>
      <c r="AH4416" s="1024"/>
      <c r="AI4416" s="1024"/>
      <c r="AJ4416" s="1024"/>
      <c r="AK4416" s="1024"/>
      <c r="AL4416" s="1024"/>
      <c r="AM4416" s="1024"/>
      <c r="AN4416" s="1024"/>
      <c r="AO4416" s="1025"/>
      <c r="AP4416" s="3"/>
    </row>
    <row r="4417" spans="2:86" s="9" customFormat="1" ht="12" customHeight="1" x14ac:dyDescent="0.15">
      <c r="B4417" s="3" t="s">
        <v>527</v>
      </c>
      <c r="AQ4417" s="162"/>
      <c r="AR4417" s="162"/>
      <c r="AS4417" s="162"/>
      <c r="AT4417" s="162"/>
      <c r="AU4417" s="162"/>
      <c r="AV4417" s="162"/>
      <c r="AW4417" s="162"/>
      <c r="AX4417" s="162"/>
      <c r="AY4417" s="162"/>
      <c r="AZ4417" s="162"/>
      <c r="BA4417" s="162"/>
      <c r="BB4417" s="162"/>
      <c r="BC4417" s="162"/>
      <c r="BD4417" s="162"/>
      <c r="BE4417" s="162"/>
      <c r="BF4417" s="162"/>
      <c r="BG4417" s="162"/>
      <c r="BH4417" s="162"/>
      <c r="BI4417" s="162"/>
      <c r="BJ4417" s="162"/>
      <c r="BK4417" s="162"/>
      <c r="BL4417" s="162"/>
      <c r="BM4417" s="162"/>
      <c r="BN4417" s="162"/>
      <c r="BO4417" s="162"/>
      <c r="BP4417" s="162"/>
      <c r="BQ4417" s="162"/>
      <c r="BR4417" s="162"/>
      <c r="BS4417" s="162"/>
      <c r="BT4417" s="162"/>
      <c r="BU4417" s="162"/>
      <c r="BV4417" s="162"/>
      <c r="BW4417" s="162"/>
      <c r="BX4417" s="162"/>
      <c r="BY4417" s="162"/>
      <c r="BZ4417" s="162"/>
      <c r="CA4417" s="162"/>
      <c r="CB4417" s="162"/>
      <c r="CC4417" s="162"/>
      <c r="CD4417" s="162"/>
      <c r="CE4417" s="162"/>
      <c r="CF4417" s="162"/>
      <c r="CG4417" s="162"/>
      <c r="CH4417" s="162"/>
    </row>
    <row r="4418" spans="2:86" ht="12" customHeight="1" thickBot="1" x14ac:dyDescent="0.2">
      <c r="B4418" s="3" t="s">
        <v>524</v>
      </c>
    </row>
    <row r="4419" spans="2:86" ht="12" customHeight="1" x14ac:dyDescent="0.15">
      <c r="B4419" s="3" t="s">
        <v>525</v>
      </c>
      <c r="AU4419" s="1000" t="s">
        <v>305</v>
      </c>
      <c r="AV4419" s="1001" t="s">
        <v>298</v>
      </c>
      <c r="AW4419" s="1003" t="s">
        <v>299</v>
      </c>
      <c r="AX4419" s="1005" t="s">
        <v>306</v>
      </c>
      <c r="AY4419" s="1006"/>
      <c r="AZ4419" s="1006"/>
      <c r="BA4419" s="1006"/>
      <c r="BB4419" s="1006"/>
      <c r="BC4419" s="1006"/>
      <c r="BD4419" s="1006"/>
      <c r="BE4419" s="1006"/>
      <c r="BF4419" s="1006"/>
      <c r="BG4419" s="1006"/>
      <c r="BH4419" s="1006"/>
      <c r="BI4419" s="1006"/>
      <c r="BJ4419" s="1006"/>
      <c r="BK4419" s="1006"/>
      <c r="BL4419" s="1006"/>
      <c r="BM4419" s="1006"/>
      <c r="BN4419" s="1006"/>
      <c r="BO4419" s="1006"/>
      <c r="BP4419" s="1006"/>
      <c r="BQ4419" s="1006"/>
      <c r="BR4419" s="1007"/>
      <c r="BS4419" s="807" t="s">
        <v>300</v>
      </c>
      <c r="BT4419" s="1008"/>
      <c r="BU4419" s="1008"/>
      <c r="BV4419" s="1008"/>
      <c r="BW4419" s="1009" t="s">
        <v>307</v>
      </c>
      <c r="BX4419" s="1010"/>
      <c r="BY4419" s="1010"/>
      <c r="BZ4419" s="1010"/>
      <c r="CA4419" s="1010"/>
      <c r="CB4419" s="1010"/>
      <c r="CC4419" s="1010"/>
      <c r="CD4419" s="1010"/>
      <c r="CE4419" s="1010"/>
      <c r="CF4419" s="1010"/>
      <c r="CG4419" s="1010"/>
      <c r="CH4419" s="1011"/>
    </row>
    <row r="4420" spans="2:86" ht="12" customHeight="1" x14ac:dyDescent="0.15">
      <c r="B4420" s="3" t="s">
        <v>477</v>
      </c>
      <c r="AU4420" s="1000"/>
      <c r="AV4420" s="1002"/>
      <c r="AW4420" s="1004"/>
      <c r="AX4420" s="1012" t="s">
        <v>308</v>
      </c>
      <c r="AY4420" s="686"/>
      <c r="AZ4420" s="686"/>
      <c r="BA4420" s="686"/>
      <c r="BB4420" s="686"/>
      <c r="BC4420" s="686"/>
      <c r="BD4420" s="686"/>
      <c r="BE4420" s="686"/>
      <c r="BF4420" s="686"/>
      <c r="BG4420" s="686"/>
      <c r="BH4420" s="686"/>
      <c r="BI4420" s="686"/>
      <c r="BJ4420" s="686" t="s">
        <v>309</v>
      </c>
      <c r="BK4420" s="686"/>
      <c r="BL4420" s="686"/>
      <c r="BM4420" s="686"/>
      <c r="BN4420" s="686"/>
      <c r="BO4420" s="686"/>
      <c r="BP4420" s="686"/>
      <c r="BQ4420" s="686"/>
      <c r="BR4420" s="1013"/>
      <c r="BS4420" s="1008"/>
      <c r="BT4420" s="1008"/>
      <c r="BU4420" s="1008"/>
      <c r="BV4420" s="1008"/>
      <c r="BW4420" s="1014" t="s">
        <v>302</v>
      </c>
      <c r="BX4420" s="699"/>
      <c r="BY4420" s="699"/>
      <c r="BZ4420" s="699"/>
      <c r="CA4420" s="686" t="s">
        <v>310</v>
      </c>
      <c r="CB4420" s="686"/>
      <c r="CC4420" s="686"/>
      <c r="CD4420" s="686"/>
      <c r="CE4420" s="686"/>
      <c r="CF4420" s="686"/>
      <c r="CG4420" s="686"/>
      <c r="CH4420" s="1013"/>
    </row>
    <row r="4421" spans="2:86" ht="12" customHeight="1" x14ac:dyDescent="0.15">
      <c r="B4421" s="3" t="s">
        <v>526</v>
      </c>
      <c r="AU4421" s="1000"/>
      <c r="AV4421" s="1002"/>
      <c r="AW4421" s="1004"/>
      <c r="AX4421" s="1012" t="s">
        <v>26</v>
      </c>
      <c r="AY4421" s="686"/>
      <c r="AZ4421" s="686"/>
      <c r="BA4421" s="686"/>
      <c r="BB4421" s="686" t="s">
        <v>22</v>
      </c>
      <c r="BC4421" s="686"/>
      <c r="BD4421" s="686"/>
      <c r="BE4421" s="686"/>
      <c r="BF4421" s="686" t="s">
        <v>24</v>
      </c>
      <c r="BG4421" s="686"/>
      <c r="BH4421" s="686"/>
      <c r="BI4421" s="686"/>
      <c r="BJ4421" s="699" t="s">
        <v>26</v>
      </c>
      <c r="BK4421" s="699"/>
      <c r="BL4421" s="699"/>
      <c r="BM4421" s="699" t="s">
        <v>22</v>
      </c>
      <c r="BN4421" s="699"/>
      <c r="BO4421" s="699"/>
      <c r="BP4421" s="699" t="s">
        <v>24</v>
      </c>
      <c r="BQ4421" s="699"/>
      <c r="BR4421" s="1015"/>
      <c r="BS4421" s="807" t="s">
        <v>26</v>
      </c>
      <c r="BT4421" s="807" t="s">
        <v>22</v>
      </c>
      <c r="BU4421" s="807" t="s">
        <v>24</v>
      </c>
      <c r="BV4421" s="807" t="s">
        <v>303</v>
      </c>
      <c r="BW4421" s="1012" t="s">
        <v>311</v>
      </c>
      <c r="BX4421" s="686"/>
      <c r="BY4421" s="686"/>
      <c r="BZ4421" s="686"/>
      <c r="CA4421" s="686" t="s">
        <v>22</v>
      </c>
      <c r="CB4421" s="686"/>
      <c r="CC4421" s="686"/>
      <c r="CD4421" s="686"/>
      <c r="CE4421" s="686" t="s">
        <v>24</v>
      </c>
      <c r="CF4421" s="686"/>
      <c r="CG4421" s="686"/>
      <c r="CH4421" s="1013"/>
    </row>
    <row r="4422" spans="2:86" ht="12" customHeight="1" x14ac:dyDescent="0.15">
      <c r="B4422" s="3" t="s">
        <v>478</v>
      </c>
      <c r="AU4422" s="1000"/>
      <c r="AV4422" s="1002"/>
      <c r="AW4422" s="1004"/>
      <c r="AX4422" s="156" t="s">
        <v>862</v>
      </c>
      <c r="AY4422" s="157" t="s">
        <v>863</v>
      </c>
      <c r="AZ4422" s="157" t="s">
        <v>864</v>
      </c>
      <c r="BA4422" s="158" t="s">
        <v>865</v>
      </c>
      <c r="BB4422" s="159" t="s">
        <v>866</v>
      </c>
      <c r="BC4422" s="157" t="s">
        <v>863</v>
      </c>
      <c r="BD4422" s="157" t="s">
        <v>867</v>
      </c>
      <c r="BE4422" s="158" t="s">
        <v>865</v>
      </c>
      <c r="BF4422" s="159" t="s">
        <v>866</v>
      </c>
      <c r="BG4422" s="157" t="s">
        <v>863</v>
      </c>
      <c r="BH4422" s="157" t="s">
        <v>864</v>
      </c>
      <c r="BI4422" s="158" t="s">
        <v>865</v>
      </c>
      <c r="BJ4422" s="159" t="s">
        <v>866</v>
      </c>
      <c r="BK4422" s="157" t="s">
        <v>868</v>
      </c>
      <c r="BL4422" s="158" t="s">
        <v>869</v>
      </c>
      <c r="BM4422" s="159" t="s">
        <v>870</v>
      </c>
      <c r="BN4422" s="157" t="s">
        <v>863</v>
      </c>
      <c r="BO4422" s="158" t="s">
        <v>871</v>
      </c>
      <c r="BP4422" s="159" t="s">
        <v>870</v>
      </c>
      <c r="BQ4422" s="157" t="s">
        <v>868</v>
      </c>
      <c r="BR4422" s="160" t="s">
        <v>872</v>
      </c>
      <c r="BS4422" s="1008"/>
      <c r="BT4422" s="1008"/>
      <c r="BU4422" s="1008"/>
      <c r="BV4422" s="1008"/>
      <c r="BW4422" s="156" t="s">
        <v>866</v>
      </c>
      <c r="BX4422" s="157" t="s">
        <v>863</v>
      </c>
      <c r="BY4422" s="157" t="s">
        <v>864</v>
      </c>
      <c r="BZ4422" s="158" t="s">
        <v>865</v>
      </c>
      <c r="CA4422" s="159" t="s">
        <v>866</v>
      </c>
      <c r="CB4422" s="157" t="s">
        <v>873</v>
      </c>
      <c r="CC4422" s="157" t="s">
        <v>864</v>
      </c>
      <c r="CD4422" s="158" t="s">
        <v>865</v>
      </c>
      <c r="CE4422" s="159" t="s">
        <v>866</v>
      </c>
      <c r="CF4422" s="157" t="s">
        <v>863</v>
      </c>
      <c r="CG4422" s="157" t="s">
        <v>864</v>
      </c>
      <c r="CH4422" s="160" t="s">
        <v>874</v>
      </c>
    </row>
    <row r="4423" spans="2:86" x14ac:dyDescent="0.15">
      <c r="B4423" s="3" t="s">
        <v>539</v>
      </c>
      <c r="AU4423" s="1000"/>
      <c r="AV4423" s="188" t="str">
        <f>N4425</f>
        <v>S094</v>
      </c>
      <c r="AW4423" s="300">
        <f>R4425</f>
        <v>10.5</v>
      </c>
      <c r="AX4423" s="197">
        <f>+Y4450</f>
        <v>0</v>
      </c>
      <c r="AY4423" s="197">
        <f>+Z4450</f>
        <v>0</v>
      </c>
      <c r="AZ4423" s="197">
        <f>+AA4450</f>
        <v>0</v>
      </c>
      <c r="BA4423" s="197">
        <f t="shared" ref="BA4423" si="2040">+AB4450</f>
        <v>0</v>
      </c>
      <c r="BB4423" s="197">
        <f>+AC4450</f>
        <v>0</v>
      </c>
      <c r="BC4423" s="197">
        <f t="shared" ref="BC4423" si="2041">+AD4450</f>
        <v>0</v>
      </c>
      <c r="BD4423" s="197">
        <f t="shared" ref="BD4423" si="2042">+AE4450</f>
        <v>0</v>
      </c>
      <c r="BE4423" s="197">
        <f t="shared" ref="BE4423" si="2043">+AF4450</f>
        <v>0</v>
      </c>
      <c r="BF4423" s="197">
        <f t="shared" ref="BF4423" si="2044">+AG4450</f>
        <v>0</v>
      </c>
      <c r="BG4423" s="197">
        <f t="shared" ref="BG4423" si="2045">+AH4450</f>
        <v>0</v>
      </c>
      <c r="BH4423" s="197">
        <f t="shared" ref="BH4423" si="2046">+AI4450</f>
        <v>0</v>
      </c>
      <c r="BI4423" s="197">
        <f t="shared" ref="BI4423" si="2047">+AJ4450</f>
        <v>0</v>
      </c>
      <c r="BJ4423" s="197" t="str">
        <f>+Y4453</f>
        <v/>
      </c>
      <c r="BK4423" s="197" t="str">
        <f t="shared" ref="BK4423" si="2048">+Z4453</f>
        <v/>
      </c>
      <c r="BL4423" s="197" t="str">
        <f>+AA4453</f>
        <v/>
      </c>
      <c r="BM4423" s="197">
        <f>+AC4453</f>
        <v>0</v>
      </c>
      <c r="BN4423" s="197">
        <f t="shared" ref="BN4423" si="2049">+AD4453</f>
        <v>0</v>
      </c>
      <c r="BO4423" s="197">
        <f t="shared" ref="BO4423" si="2050">+AE4453</f>
        <v>0</v>
      </c>
      <c r="BP4423" s="197">
        <f>+AG4453</f>
        <v>0</v>
      </c>
      <c r="BQ4423" s="197">
        <f>+AH4453</f>
        <v>0</v>
      </c>
      <c r="BR4423" s="197">
        <f>+AI4453</f>
        <v>0</v>
      </c>
      <c r="BS4423" s="296" t="str">
        <f>+Y4454</f>
        <v>Ⅰ</v>
      </c>
      <c r="BT4423" s="296" t="str">
        <f>+AC4454</f>
        <v>Ⅰ</v>
      </c>
      <c r="BU4423" s="296" t="str">
        <f>+AG4454</f>
        <v>Ⅰ</v>
      </c>
      <c r="BV4423" s="296" t="str">
        <f>+Y4455</f>
        <v>Ⅰ</v>
      </c>
      <c r="BW4423" s="164" t="str">
        <f>IF(Y4450&gt;0,R4425,"")</f>
        <v/>
      </c>
      <c r="BX4423" s="165" t="str">
        <f>IF(Z4450&gt;0,"",IF(AA4450&gt;0,R4425,""))</f>
        <v/>
      </c>
      <c r="BY4423" s="165" t="str">
        <f>IF(Y4450+Z4450&gt;0,"",IF(AA4450&gt;0,R4425,""))</f>
        <v/>
      </c>
      <c r="BZ4423" s="165" t="str">
        <f>IF(Y4450+Z4450+AA4450&gt;0,"",IF(AB4450&gt;0,R4425,""))</f>
        <v/>
      </c>
      <c r="CA4423" s="166">
        <f t="shared" ref="CA4423" si="2051">+AC4449</f>
        <v>0</v>
      </c>
      <c r="CB4423" s="166">
        <f t="shared" ref="CB4423" si="2052">+AD4449</f>
        <v>0</v>
      </c>
      <c r="CC4423" s="166">
        <f t="shared" ref="CC4423" si="2053">+AE4449</f>
        <v>0</v>
      </c>
      <c r="CD4423" s="166">
        <f t="shared" ref="CD4423" si="2054">+AF4449</f>
        <v>0</v>
      </c>
      <c r="CE4423" s="166">
        <f t="shared" ref="CE4423" si="2055">+AG4449</f>
        <v>0</v>
      </c>
      <c r="CF4423" s="166">
        <f t="shared" ref="CF4423" si="2056">+AH4449</f>
        <v>0</v>
      </c>
      <c r="CG4423" s="166">
        <f t="shared" ref="CG4423" si="2057">+AI4449</f>
        <v>0</v>
      </c>
      <c r="CH4423" s="166">
        <f t="shared" ref="CH4423" si="2058">+AJ4449</f>
        <v>0</v>
      </c>
    </row>
    <row r="4424" spans="2:86" ht="12" customHeight="1" x14ac:dyDescent="0.15">
      <c r="B4424" s="1057" t="s">
        <v>219</v>
      </c>
      <c r="C4424" s="1059"/>
      <c r="D4424" s="1060"/>
      <c r="E4424" s="1061"/>
      <c r="F4424" s="1061"/>
      <c r="G4424" s="1061"/>
      <c r="H4424" s="1061"/>
      <c r="I4424" s="1061"/>
      <c r="J4424" s="1062"/>
      <c r="K4424" s="1067" t="s">
        <v>453</v>
      </c>
      <c r="L4424" s="1068"/>
      <c r="M4424" s="1068"/>
      <c r="N4424" s="1068"/>
      <c r="O4424" s="1068"/>
      <c r="P4424" s="1068"/>
      <c r="Q4424" s="1068"/>
      <c r="R4424" s="1068"/>
      <c r="S4424" s="1068"/>
      <c r="T4424" s="1068"/>
      <c r="U4424" s="1068"/>
      <c r="V4424" s="1068"/>
      <c r="W4424" s="1068"/>
      <c r="X4424" s="1068"/>
      <c r="Y4424" s="1068"/>
      <c r="Z4424" s="1068"/>
      <c r="AA4424" s="1068"/>
      <c r="AB4424" s="1068"/>
      <c r="AC4424" s="1068"/>
      <c r="AD4424" s="1068"/>
      <c r="AE4424" s="1068"/>
      <c r="AF4424" s="1068"/>
      <c r="AG4424" s="1068"/>
      <c r="AH4424" s="1068"/>
      <c r="AI4424" s="1068"/>
      <c r="AJ4424" s="1068"/>
      <c r="AK4424" s="1068"/>
      <c r="AL4424" s="1068"/>
      <c r="AM4424" s="1068"/>
      <c r="AN4424" s="1068"/>
      <c r="AO4424" s="1069"/>
      <c r="AP4424" s="3"/>
    </row>
    <row r="4425" spans="2:86" ht="12" customHeight="1" x14ac:dyDescent="0.15">
      <c r="B4425" s="1058"/>
      <c r="C4425" s="1063"/>
      <c r="D4425" s="1061"/>
      <c r="E4425" s="1061"/>
      <c r="F4425" s="1061"/>
      <c r="G4425" s="1061"/>
      <c r="H4425" s="1061"/>
      <c r="I4425" s="1061"/>
      <c r="J4425" s="1062"/>
      <c r="K4425" s="1040" t="s">
        <v>218</v>
      </c>
      <c r="L4425" s="1041"/>
      <c r="M4425" s="1042"/>
      <c r="N4425" s="1034" t="s">
        <v>744</v>
      </c>
      <c r="O4425" s="1035"/>
      <c r="P4425" s="1040" t="s">
        <v>454</v>
      </c>
      <c r="Q4425" s="1042"/>
      <c r="R4425" s="1070">
        <f>'様式A-2'!C106</f>
        <v>10.5</v>
      </c>
      <c r="S4425" s="1071"/>
      <c r="T4425" s="1072"/>
      <c r="U4425" s="1073" t="s">
        <v>455</v>
      </c>
      <c r="V4425" s="1074"/>
      <c r="W4425" s="1073" t="s">
        <v>456</v>
      </c>
      <c r="X4425" s="1074"/>
      <c r="Y4425" s="1042" t="s">
        <v>217</v>
      </c>
      <c r="Z4425" s="1016"/>
      <c r="AA4425" s="1016"/>
      <c r="AB4425" s="1016"/>
      <c r="AC4425" s="1073" t="s">
        <v>457</v>
      </c>
      <c r="AD4425" s="1079"/>
      <c r="AE4425" s="1079"/>
      <c r="AF4425" s="1079"/>
      <c r="AG4425" s="1079"/>
      <c r="AH4425" s="1079"/>
      <c r="AI4425" s="1079"/>
      <c r="AJ4425" s="1074"/>
      <c r="AK4425" s="1073" t="s">
        <v>458</v>
      </c>
      <c r="AL4425" s="1079"/>
      <c r="AM4425" s="1079"/>
      <c r="AN4425" s="1081"/>
      <c r="AO4425" s="1082"/>
      <c r="AP4425" s="3"/>
      <c r="AV4425" s="167"/>
      <c r="AW4425" s="221"/>
      <c r="AX4425" s="167"/>
      <c r="AY4425" s="167"/>
      <c r="AZ4425" s="167"/>
      <c r="BA4425" s="167"/>
      <c r="BB4425" s="167"/>
      <c r="BC4425" s="167"/>
      <c r="BD4425" s="167"/>
    </row>
    <row r="4426" spans="2:86" ht="12" customHeight="1" x14ac:dyDescent="0.15">
      <c r="B4426" s="1058"/>
      <c r="C4426" s="1063"/>
      <c r="D4426" s="1061"/>
      <c r="E4426" s="1061"/>
      <c r="F4426" s="1061"/>
      <c r="G4426" s="1061"/>
      <c r="H4426" s="1061"/>
      <c r="I4426" s="1061"/>
      <c r="J4426" s="1062"/>
      <c r="K4426" s="1016" t="s">
        <v>459</v>
      </c>
      <c r="L4426" s="1016" t="s">
        <v>199</v>
      </c>
      <c r="M4426" s="1016"/>
      <c r="N4426" s="1016" t="s">
        <v>198</v>
      </c>
      <c r="O4426" s="1016"/>
      <c r="P4426" s="1016" t="s">
        <v>460</v>
      </c>
      <c r="Q4426" s="1016"/>
      <c r="R4426" s="1016" t="s">
        <v>6</v>
      </c>
      <c r="S4426" s="1016"/>
      <c r="T4426" s="1016"/>
      <c r="U4426" s="1075"/>
      <c r="V4426" s="1076"/>
      <c r="W4426" s="1075"/>
      <c r="X4426" s="1076"/>
      <c r="Y4426" s="1042"/>
      <c r="Z4426" s="1016"/>
      <c r="AA4426" s="1016"/>
      <c r="AB4426" s="1016"/>
      <c r="AC4426" s="1077"/>
      <c r="AD4426" s="1080"/>
      <c r="AE4426" s="1080"/>
      <c r="AF4426" s="1080"/>
      <c r="AG4426" s="1080"/>
      <c r="AH4426" s="1080"/>
      <c r="AI4426" s="1080"/>
      <c r="AJ4426" s="1078"/>
      <c r="AK4426" s="1075"/>
      <c r="AL4426" s="1083"/>
      <c r="AM4426" s="1083"/>
      <c r="AN4426" s="1084"/>
      <c r="AO4426" s="1085"/>
      <c r="AP4426" s="3"/>
      <c r="AV4426" s="167"/>
      <c r="AW4426" s="167"/>
      <c r="AX4426" s="167"/>
      <c r="AY4426" s="167"/>
      <c r="AZ4426" s="167"/>
      <c r="BA4426" s="167"/>
      <c r="BB4426" s="167"/>
      <c r="BC4426" s="167"/>
      <c r="BD4426" s="167"/>
    </row>
    <row r="4427" spans="2:86" ht="12" customHeight="1" x14ac:dyDescent="0.15">
      <c r="B4427" s="1058"/>
      <c r="C4427" s="1063"/>
      <c r="D4427" s="1061"/>
      <c r="E4427" s="1061"/>
      <c r="F4427" s="1061"/>
      <c r="G4427" s="1061"/>
      <c r="H4427" s="1061"/>
      <c r="I4427" s="1061"/>
      <c r="J4427" s="1062"/>
      <c r="K4427" s="1016"/>
      <c r="L4427" s="1016"/>
      <c r="M4427" s="1016"/>
      <c r="N4427" s="1016"/>
      <c r="O4427" s="1016"/>
      <c r="P4427" s="1016"/>
      <c r="Q4427" s="1016"/>
      <c r="R4427" s="1016"/>
      <c r="S4427" s="1016"/>
      <c r="T4427" s="1016"/>
      <c r="U4427" s="1075"/>
      <c r="V4427" s="1076"/>
      <c r="W4427" s="1075"/>
      <c r="X4427" s="1076"/>
      <c r="Y4427" s="1042" t="s">
        <v>461</v>
      </c>
      <c r="Z4427" s="1016"/>
      <c r="AA4427" s="1016"/>
      <c r="AB4427" s="1016"/>
      <c r="AC4427" s="1016" t="s">
        <v>462</v>
      </c>
      <c r="AD4427" s="1016"/>
      <c r="AE4427" s="1016"/>
      <c r="AF4427" s="1016"/>
      <c r="AG4427" s="1016" t="s">
        <v>463</v>
      </c>
      <c r="AH4427" s="1016"/>
      <c r="AI4427" s="1016"/>
      <c r="AJ4427" s="1016"/>
      <c r="AK4427" s="1075"/>
      <c r="AL4427" s="1083"/>
      <c r="AM4427" s="1083"/>
      <c r="AN4427" s="1084"/>
      <c r="AO4427" s="1085"/>
      <c r="AP4427" s="3"/>
      <c r="AV4427" s="167"/>
      <c r="AW4427" s="167"/>
      <c r="AX4427" s="167"/>
      <c r="AY4427" s="167"/>
      <c r="AZ4427" s="167"/>
      <c r="BA4427" s="167"/>
      <c r="BB4427" s="167"/>
      <c r="BC4427" s="167"/>
      <c r="BD4427" s="167"/>
    </row>
    <row r="4428" spans="2:86" ht="12" customHeight="1" x14ac:dyDescent="0.15">
      <c r="B4428" s="1058"/>
      <c r="C4428" s="1063"/>
      <c r="D4428" s="1061"/>
      <c r="E4428" s="1061"/>
      <c r="F4428" s="1061"/>
      <c r="G4428" s="1061"/>
      <c r="H4428" s="1061"/>
      <c r="I4428" s="1061"/>
      <c r="J4428" s="1062"/>
      <c r="K4428" s="1016"/>
      <c r="L4428" s="1016"/>
      <c r="M4428" s="1016"/>
      <c r="N4428" s="1016"/>
      <c r="O4428" s="1016"/>
      <c r="P4428" s="1016"/>
      <c r="Q4428" s="1016"/>
      <c r="R4428" s="1016"/>
      <c r="S4428" s="1016"/>
      <c r="T4428" s="1016"/>
      <c r="U4428" s="1077"/>
      <c r="V4428" s="1078"/>
      <c r="W4428" s="1077"/>
      <c r="X4428" s="1078"/>
      <c r="Y4428" s="191" t="s">
        <v>32</v>
      </c>
      <c r="Z4428" s="187" t="s">
        <v>33</v>
      </c>
      <c r="AA4428" s="187" t="s">
        <v>464</v>
      </c>
      <c r="AB4428" s="187" t="s">
        <v>465</v>
      </c>
      <c r="AC4428" s="187" t="s">
        <v>32</v>
      </c>
      <c r="AD4428" s="187" t="s">
        <v>33</v>
      </c>
      <c r="AE4428" s="187" t="s">
        <v>464</v>
      </c>
      <c r="AF4428" s="187" t="s">
        <v>465</v>
      </c>
      <c r="AG4428" s="187" t="s">
        <v>32</v>
      </c>
      <c r="AH4428" s="187" t="s">
        <v>33</v>
      </c>
      <c r="AI4428" s="187" t="s">
        <v>464</v>
      </c>
      <c r="AJ4428" s="187" t="s">
        <v>465</v>
      </c>
      <c r="AK4428" s="1077"/>
      <c r="AL4428" s="1080"/>
      <c r="AM4428" s="1080"/>
      <c r="AN4428" s="1086"/>
      <c r="AO4428" s="1087"/>
      <c r="AP4428" s="3"/>
      <c r="AV4428" s="167"/>
      <c r="AW4428" s="167"/>
      <c r="AX4428" s="167"/>
      <c r="AY4428" s="167"/>
      <c r="AZ4428" s="167"/>
      <c r="BA4428" s="167"/>
      <c r="BB4428" s="167"/>
      <c r="BC4428" s="167"/>
      <c r="BD4428" s="167"/>
    </row>
    <row r="4429" spans="2:86" ht="12" customHeight="1" x14ac:dyDescent="0.15">
      <c r="B4429" s="1058"/>
      <c r="C4429" s="1063"/>
      <c r="D4429" s="1061"/>
      <c r="E4429" s="1061"/>
      <c r="F4429" s="1061"/>
      <c r="G4429" s="1061"/>
      <c r="H4429" s="1061"/>
      <c r="I4429" s="1061"/>
      <c r="J4429" s="1062"/>
      <c r="K4429" s="192">
        <v>1</v>
      </c>
      <c r="L4429" s="1038" t="s">
        <v>534</v>
      </c>
      <c r="M4429" s="1039"/>
      <c r="N4429" s="1038" t="s">
        <v>487</v>
      </c>
      <c r="O4429" s="1039"/>
      <c r="P4429" s="1034" t="s">
        <v>332</v>
      </c>
      <c r="Q4429" s="1036"/>
      <c r="R4429" s="408" t="s">
        <v>338</v>
      </c>
      <c r="S4429" s="408"/>
      <c r="T4429" s="408"/>
      <c r="U4429" s="1034" t="s">
        <v>54</v>
      </c>
      <c r="V4429" s="1036"/>
      <c r="W4429" s="1034" t="s">
        <v>551</v>
      </c>
      <c r="X4429" s="1035"/>
      <c r="Y4429" s="286"/>
      <c r="Z4429" s="286"/>
      <c r="AA4429" s="286"/>
      <c r="AB4429" s="286"/>
      <c r="AC4429" s="223"/>
      <c r="AD4429" s="223"/>
      <c r="AE4429" s="223"/>
      <c r="AF4429" s="223"/>
      <c r="AG4429" s="223"/>
      <c r="AH4429" s="223"/>
      <c r="AI4429" s="223"/>
      <c r="AJ4429" s="223"/>
      <c r="AK4429" s="1052" t="s">
        <v>1683</v>
      </c>
      <c r="AL4429" s="1053"/>
      <c r="AM4429" s="1053"/>
      <c r="AN4429" s="1054"/>
      <c r="AO4429" s="1055"/>
      <c r="AP4429" s="3"/>
      <c r="AQ4429" s="222">
        <f>IF(P4429="材質劣化",2,IF(P4429="漏水",3,1))</f>
        <v>2</v>
      </c>
      <c r="AV4429" s="167"/>
      <c r="AW4429" s="167"/>
      <c r="AX4429" s="167"/>
      <c r="AY4429" s="167"/>
      <c r="AZ4429" s="167"/>
      <c r="BA4429" s="167"/>
      <c r="BB4429" s="167"/>
      <c r="BC4429" s="167"/>
      <c r="BD4429" s="167"/>
    </row>
    <row r="4430" spans="2:86" ht="12" customHeight="1" x14ac:dyDescent="0.15">
      <c r="B4430" s="1058"/>
      <c r="C4430" s="1063"/>
      <c r="D4430" s="1061"/>
      <c r="E4430" s="1061"/>
      <c r="F4430" s="1061"/>
      <c r="G4430" s="1061"/>
      <c r="H4430" s="1061"/>
      <c r="I4430" s="1061"/>
      <c r="J4430" s="1062"/>
      <c r="K4430" s="192">
        <v>2</v>
      </c>
      <c r="L4430" s="1038" t="s">
        <v>331</v>
      </c>
      <c r="M4430" s="1039"/>
      <c r="N4430" s="1038" t="s">
        <v>354</v>
      </c>
      <c r="O4430" s="1039"/>
      <c r="P4430" s="1034" t="s">
        <v>332</v>
      </c>
      <c r="Q4430" s="1036"/>
      <c r="R4430" s="408" t="s">
        <v>532</v>
      </c>
      <c r="S4430" s="408"/>
      <c r="T4430" s="408"/>
      <c r="U4430" s="1034" t="s">
        <v>554</v>
      </c>
      <c r="V4430" s="1036"/>
      <c r="W4430" s="1034" t="s">
        <v>551</v>
      </c>
      <c r="X4430" s="1035"/>
      <c r="Y4430" s="286"/>
      <c r="Z4430" s="286"/>
      <c r="AA4430" s="286"/>
      <c r="AB4430" s="286"/>
      <c r="AC4430" s="223"/>
      <c r="AD4430" s="223"/>
      <c r="AE4430" s="223"/>
      <c r="AF4430" s="223"/>
      <c r="AG4430" s="223"/>
      <c r="AH4430" s="223"/>
      <c r="AI4430" s="223"/>
      <c r="AJ4430" s="223"/>
      <c r="AK4430" s="1052"/>
      <c r="AL4430" s="1053"/>
      <c r="AM4430" s="1053"/>
      <c r="AN4430" s="1054"/>
      <c r="AO4430" s="1055"/>
      <c r="AP4430" s="3"/>
      <c r="AQ4430" s="222">
        <f t="shared" ref="AQ4430:AQ4448" si="2059">IF(P4430="材質劣化",2,IF(P4430="漏水",3,1))</f>
        <v>2</v>
      </c>
      <c r="AV4430" s="167"/>
      <c r="AW4430" s="167"/>
      <c r="AX4430" s="167"/>
      <c r="AY4430" s="167"/>
      <c r="AZ4430" s="167"/>
      <c r="BA4430" s="167"/>
      <c r="BB4430" s="167"/>
      <c r="BC4430" s="167"/>
      <c r="BD4430" s="167"/>
    </row>
    <row r="4431" spans="2:86" ht="12" customHeight="1" x14ac:dyDescent="0.15">
      <c r="B4431" s="1058"/>
      <c r="C4431" s="1063"/>
      <c r="D4431" s="1061"/>
      <c r="E4431" s="1061"/>
      <c r="F4431" s="1061"/>
      <c r="G4431" s="1061"/>
      <c r="H4431" s="1061"/>
      <c r="I4431" s="1061"/>
      <c r="J4431" s="1062"/>
      <c r="K4431" s="192"/>
      <c r="L4431" s="1038"/>
      <c r="M4431" s="1039"/>
      <c r="N4431" s="1038"/>
      <c r="O4431" s="1039"/>
      <c r="P4431" s="1034"/>
      <c r="Q4431" s="1036"/>
      <c r="R4431" s="408"/>
      <c r="S4431" s="408"/>
      <c r="T4431" s="408"/>
      <c r="U4431" s="1034"/>
      <c r="V4431" s="1036"/>
      <c r="W4431" s="1034"/>
      <c r="X4431" s="1035"/>
      <c r="Y4431" s="286"/>
      <c r="Z4431" s="286"/>
      <c r="AA4431" s="286"/>
      <c r="AB4431" s="286"/>
      <c r="AC4431" s="223"/>
      <c r="AD4431" s="223"/>
      <c r="AE4431" s="223"/>
      <c r="AF4431" s="223"/>
      <c r="AG4431" s="223"/>
      <c r="AH4431" s="223"/>
      <c r="AI4431" s="223"/>
      <c r="AJ4431" s="223"/>
      <c r="AK4431" s="1052"/>
      <c r="AL4431" s="1053"/>
      <c r="AM4431" s="1053"/>
      <c r="AN4431" s="1054"/>
      <c r="AO4431" s="1055"/>
      <c r="AP4431" s="3"/>
      <c r="AQ4431" s="222">
        <f t="shared" si="2059"/>
        <v>1</v>
      </c>
      <c r="AV4431" s="167"/>
      <c r="AW4431" s="167"/>
      <c r="AX4431" s="167"/>
      <c r="AY4431" s="167"/>
      <c r="AZ4431" s="167"/>
      <c r="BA4431" s="167"/>
      <c r="BB4431" s="167"/>
      <c r="BC4431" s="167"/>
      <c r="BD4431" s="167"/>
    </row>
    <row r="4432" spans="2:86" ht="12" customHeight="1" x14ac:dyDescent="0.15">
      <c r="B4432" s="1058"/>
      <c r="C4432" s="1063"/>
      <c r="D4432" s="1061"/>
      <c r="E4432" s="1061"/>
      <c r="F4432" s="1061"/>
      <c r="G4432" s="1061"/>
      <c r="H4432" s="1061"/>
      <c r="I4432" s="1061"/>
      <c r="J4432" s="1062"/>
      <c r="K4432" s="192"/>
      <c r="L4432" s="1038"/>
      <c r="M4432" s="1039"/>
      <c r="N4432" s="1038"/>
      <c r="O4432" s="1039"/>
      <c r="P4432" s="1034"/>
      <c r="Q4432" s="1036"/>
      <c r="R4432" s="408"/>
      <c r="S4432" s="408"/>
      <c r="T4432" s="408"/>
      <c r="U4432" s="1034"/>
      <c r="V4432" s="1036"/>
      <c r="W4432" s="1034"/>
      <c r="X4432" s="1035"/>
      <c r="Y4432" s="286"/>
      <c r="Z4432" s="286"/>
      <c r="AA4432" s="286"/>
      <c r="AB4432" s="286"/>
      <c r="AC4432" s="223"/>
      <c r="AD4432" s="223"/>
      <c r="AE4432" s="223"/>
      <c r="AF4432" s="223"/>
      <c r="AG4432" s="223"/>
      <c r="AH4432" s="223"/>
      <c r="AI4432" s="223"/>
      <c r="AJ4432" s="223"/>
      <c r="AK4432" s="1052"/>
      <c r="AL4432" s="1053"/>
      <c r="AM4432" s="1053"/>
      <c r="AN4432" s="1054"/>
      <c r="AO4432" s="1055"/>
      <c r="AP4432" s="3"/>
      <c r="AQ4432" s="222">
        <f t="shared" si="2059"/>
        <v>1</v>
      </c>
      <c r="AV4432" s="167"/>
      <c r="AW4432" s="167"/>
      <c r="AX4432" s="167"/>
      <c r="AY4432" s="167"/>
      <c r="AZ4432" s="167"/>
      <c r="BA4432" s="167"/>
      <c r="BB4432" s="167"/>
      <c r="BC4432" s="167"/>
      <c r="BD4432" s="167"/>
    </row>
    <row r="4433" spans="2:56" ht="12" customHeight="1" x14ac:dyDescent="0.15">
      <c r="B4433" s="1058"/>
      <c r="C4433" s="1063"/>
      <c r="D4433" s="1061"/>
      <c r="E4433" s="1061"/>
      <c r="F4433" s="1061"/>
      <c r="G4433" s="1061"/>
      <c r="H4433" s="1061"/>
      <c r="I4433" s="1061"/>
      <c r="J4433" s="1062"/>
      <c r="K4433" s="192"/>
      <c r="L4433" s="1038"/>
      <c r="M4433" s="1039"/>
      <c r="N4433" s="1038"/>
      <c r="O4433" s="1039"/>
      <c r="P4433" s="1034"/>
      <c r="Q4433" s="1036"/>
      <c r="R4433" s="408"/>
      <c r="S4433" s="408"/>
      <c r="T4433" s="408"/>
      <c r="U4433" s="1034"/>
      <c r="V4433" s="1036"/>
      <c r="W4433" s="1034"/>
      <c r="X4433" s="1035"/>
      <c r="Y4433" s="286"/>
      <c r="Z4433" s="286"/>
      <c r="AA4433" s="286"/>
      <c r="AB4433" s="286"/>
      <c r="AC4433" s="223"/>
      <c r="AD4433" s="223"/>
      <c r="AE4433" s="223"/>
      <c r="AF4433" s="223"/>
      <c r="AG4433" s="223"/>
      <c r="AH4433" s="223"/>
      <c r="AI4433" s="223"/>
      <c r="AJ4433" s="223"/>
      <c r="AK4433" s="1052"/>
      <c r="AL4433" s="1053"/>
      <c r="AM4433" s="1053"/>
      <c r="AN4433" s="1054"/>
      <c r="AO4433" s="1055"/>
      <c r="AP4433" s="3"/>
      <c r="AQ4433" s="222">
        <f t="shared" si="2059"/>
        <v>1</v>
      </c>
      <c r="AV4433" s="167"/>
      <c r="AW4433" s="167"/>
      <c r="AX4433" s="167"/>
      <c r="AY4433" s="167"/>
      <c r="AZ4433" s="167"/>
      <c r="BA4433" s="167"/>
      <c r="BB4433" s="167"/>
      <c r="BC4433" s="167"/>
      <c r="BD4433" s="167"/>
    </row>
    <row r="4434" spans="2:56" ht="12" customHeight="1" x14ac:dyDescent="0.15">
      <c r="B4434" s="1058"/>
      <c r="C4434" s="1063"/>
      <c r="D4434" s="1061"/>
      <c r="E4434" s="1061"/>
      <c r="F4434" s="1061"/>
      <c r="G4434" s="1061"/>
      <c r="H4434" s="1061"/>
      <c r="I4434" s="1061"/>
      <c r="J4434" s="1062"/>
      <c r="K4434" s="192"/>
      <c r="L4434" s="1038"/>
      <c r="M4434" s="1039"/>
      <c r="N4434" s="1038"/>
      <c r="O4434" s="1039"/>
      <c r="P4434" s="1034"/>
      <c r="Q4434" s="1036"/>
      <c r="R4434" s="408"/>
      <c r="S4434" s="408"/>
      <c r="T4434" s="408"/>
      <c r="U4434" s="1034"/>
      <c r="V4434" s="1036"/>
      <c r="W4434" s="1034"/>
      <c r="X4434" s="1035"/>
      <c r="Y4434" s="286"/>
      <c r="Z4434" s="286"/>
      <c r="AA4434" s="286"/>
      <c r="AB4434" s="286"/>
      <c r="AC4434" s="223"/>
      <c r="AD4434" s="223"/>
      <c r="AE4434" s="223"/>
      <c r="AF4434" s="223"/>
      <c r="AG4434" s="223"/>
      <c r="AH4434" s="223"/>
      <c r="AI4434" s="223"/>
      <c r="AJ4434" s="223"/>
      <c r="AK4434" s="1052"/>
      <c r="AL4434" s="1053"/>
      <c r="AM4434" s="1053"/>
      <c r="AN4434" s="1054"/>
      <c r="AO4434" s="1055"/>
      <c r="AP4434" s="3"/>
      <c r="AQ4434" s="222">
        <f t="shared" si="2059"/>
        <v>1</v>
      </c>
      <c r="AV4434" s="167"/>
      <c r="AW4434" s="167"/>
      <c r="AX4434" s="167"/>
      <c r="AY4434" s="167"/>
      <c r="AZ4434" s="167"/>
      <c r="BA4434" s="167"/>
      <c r="BB4434" s="167"/>
      <c r="BC4434" s="167"/>
      <c r="BD4434" s="167"/>
    </row>
    <row r="4435" spans="2:56" s="162" customFormat="1" ht="12" customHeight="1" x14ac:dyDescent="0.15">
      <c r="B4435" s="1058"/>
      <c r="C4435" s="1063"/>
      <c r="D4435" s="1061"/>
      <c r="E4435" s="1061"/>
      <c r="F4435" s="1061"/>
      <c r="G4435" s="1061"/>
      <c r="H4435" s="1061"/>
      <c r="I4435" s="1061"/>
      <c r="J4435" s="1062"/>
      <c r="K4435" s="192"/>
      <c r="L4435" s="1038"/>
      <c r="M4435" s="1039"/>
      <c r="N4435" s="1038"/>
      <c r="O4435" s="1039"/>
      <c r="P4435" s="1034"/>
      <c r="Q4435" s="1036"/>
      <c r="R4435" s="408"/>
      <c r="S4435" s="408"/>
      <c r="T4435" s="408"/>
      <c r="U4435" s="1034"/>
      <c r="V4435" s="1036"/>
      <c r="W4435" s="1034"/>
      <c r="X4435" s="1035"/>
      <c r="Y4435" s="286"/>
      <c r="Z4435" s="286"/>
      <c r="AA4435" s="286"/>
      <c r="AB4435" s="286"/>
      <c r="AC4435" s="223"/>
      <c r="AD4435" s="223"/>
      <c r="AE4435" s="223"/>
      <c r="AF4435" s="223"/>
      <c r="AG4435" s="223"/>
      <c r="AH4435" s="223"/>
      <c r="AI4435" s="223"/>
      <c r="AJ4435" s="223"/>
      <c r="AK4435" s="1034"/>
      <c r="AL4435" s="1035"/>
      <c r="AM4435" s="1035"/>
      <c r="AN4435" s="788"/>
      <c r="AO4435" s="789"/>
      <c r="AP4435" s="3"/>
      <c r="AQ4435" s="222">
        <f t="shared" si="2059"/>
        <v>1</v>
      </c>
    </row>
    <row r="4436" spans="2:56" s="162" customFormat="1" ht="12" customHeight="1" x14ac:dyDescent="0.15">
      <c r="B4436" s="1058"/>
      <c r="C4436" s="1063"/>
      <c r="D4436" s="1061"/>
      <c r="E4436" s="1061"/>
      <c r="F4436" s="1061"/>
      <c r="G4436" s="1061"/>
      <c r="H4436" s="1061"/>
      <c r="I4436" s="1061"/>
      <c r="J4436" s="1062"/>
      <c r="K4436" s="192"/>
      <c r="L4436" s="1038"/>
      <c r="M4436" s="1039"/>
      <c r="N4436" s="1038"/>
      <c r="O4436" s="1039"/>
      <c r="P4436" s="1034"/>
      <c r="Q4436" s="1036"/>
      <c r="R4436" s="408"/>
      <c r="S4436" s="408"/>
      <c r="T4436" s="408"/>
      <c r="U4436" s="1034"/>
      <c r="V4436" s="1036"/>
      <c r="W4436" s="1034"/>
      <c r="X4436" s="1035"/>
      <c r="Y4436" s="286"/>
      <c r="Z4436" s="286"/>
      <c r="AA4436" s="286"/>
      <c r="AB4436" s="286"/>
      <c r="AC4436" s="223"/>
      <c r="AD4436" s="223"/>
      <c r="AE4436" s="223"/>
      <c r="AF4436" s="223"/>
      <c r="AG4436" s="223"/>
      <c r="AH4436" s="223"/>
      <c r="AI4436" s="223"/>
      <c r="AJ4436" s="223"/>
      <c r="AK4436" s="1034"/>
      <c r="AL4436" s="1035"/>
      <c r="AM4436" s="1035"/>
      <c r="AN4436" s="788"/>
      <c r="AO4436" s="789"/>
      <c r="AP4436" s="3"/>
      <c r="AQ4436" s="222">
        <f t="shared" si="2059"/>
        <v>1</v>
      </c>
    </row>
    <row r="4437" spans="2:56" s="162" customFormat="1" ht="12" customHeight="1" x14ac:dyDescent="0.15">
      <c r="B4437" s="1058"/>
      <c r="C4437" s="1063"/>
      <c r="D4437" s="1061"/>
      <c r="E4437" s="1061"/>
      <c r="F4437" s="1061"/>
      <c r="G4437" s="1061"/>
      <c r="H4437" s="1061"/>
      <c r="I4437" s="1061"/>
      <c r="J4437" s="1062"/>
      <c r="K4437" s="192"/>
      <c r="L4437" s="1038"/>
      <c r="M4437" s="1039"/>
      <c r="N4437" s="1038"/>
      <c r="O4437" s="1039"/>
      <c r="P4437" s="1034"/>
      <c r="Q4437" s="1036"/>
      <c r="R4437" s="408"/>
      <c r="S4437" s="408"/>
      <c r="T4437" s="408"/>
      <c r="U4437" s="1034"/>
      <c r="V4437" s="1036"/>
      <c r="W4437" s="1034"/>
      <c r="X4437" s="1035"/>
      <c r="Y4437" s="286"/>
      <c r="Z4437" s="286"/>
      <c r="AA4437" s="286"/>
      <c r="AB4437" s="286"/>
      <c r="AC4437" s="223"/>
      <c r="AD4437" s="223"/>
      <c r="AE4437" s="223"/>
      <c r="AF4437" s="223"/>
      <c r="AG4437" s="223"/>
      <c r="AH4437" s="223"/>
      <c r="AI4437" s="223"/>
      <c r="AJ4437" s="223"/>
      <c r="AK4437" s="1034"/>
      <c r="AL4437" s="1035"/>
      <c r="AM4437" s="1035"/>
      <c r="AN4437" s="788"/>
      <c r="AO4437" s="789"/>
      <c r="AP4437" s="3"/>
      <c r="AQ4437" s="222">
        <f t="shared" si="2059"/>
        <v>1</v>
      </c>
    </row>
    <row r="4438" spans="2:56" s="162" customFormat="1" ht="12" customHeight="1" x14ac:dyDescent="0.15">
      <c r="B4438" s="1058"/>
      <c r="C4438" s="1063"/>
      <c r="D4438" s="1061"/>
      <c r="E4438" s="1061"/>
      <c r="F4438" s="1061"/>
      <c r="G4438" s="1061"/>
      <c r="H4438" s="1061"/>
      <c r="I4438" s="1061"/>
      <c r="J4438" s="1062"/>
      <c r="K4438" s="192"/>
      <c r="L4438" s="1038"/>
      <c r="M4438" s="1039"/>
      <c r="N4438" s="1038"/>
      <c r="O4438" s="1039"/>
      <c r="P4438" s="1034"/>
      <c r="Q4438" s="1036"/>
      <c r="R4438" s="408"/>
      <c r="S4438" s="408"/>
      <c r="T4438" s="408"/>
      <c r="U4438" s="1034"/>
      <c r="V4438" s="1036"/>
      <c r="W4438" s="1034"/>
      <c r="X4438" s="1035"/>
      <c r="Y4438" s="286"/>
      <c r="Z4438" s="286"/>
      <c r="AA4438" s="286"/>
      <c r="AB4438" s="286"/>
      <c r="AC4438" s="223"/>
      <c r="AD4438" s="223"/>
      <c r="AE4438" s="223"/>
      <c r="AF4438" s="223"/>
      <c r="AG4438" s="223"/>
      <c r="AH4438" s="223"/>
      <c r="AI4438" s="223"/>
      <c r="AJ4438" s="223"/>
      <c r="AK4438" s="1034"/>
      <c r="AL4438" s="1035"/>
      <c r="AM4438" s="1035"/>
      <c r="AN4438" s="788"/>
      <c r="AO4438" s="789"/>
      <c r="AP4438" s="3"/>
      <c r="AQ4438" s="222">
        <f t="shared" si="2059"/>
        <v>1</v>
      </c>
    </row>
    <row r="4439" spans="2:56" s="162" customFormat="1" ht="12" customHeight="1" x14ac:dyDescent="0.15">
      <c r="B4439" s="1058"/>
      <c r="C4439" s="1063"/>
      <c r="D4439" s="1061"/>
      <c r="E4439" s="1061"/>
      <c r="F4439" s="1061"/>
      <c r="G4439" s="1061"/>
      <c r="H4439" s="1061"/>
      <c r="I4439" s="1061"/>
      <c r="J4439" s="1062"/>
      <c r="K4439" s="192"/>
      <c r="L4439" s="1038"/>
      <c r="M4439" s="1039"/>
      <c r="N4439" s="1038"/>
      <c r="O4439" s="1039"/>
      <c r="P4439" s="1034"/>
      <c r="Q4439" s="1036"/>
      <c r="R4439" s="408"/>
      <c r="S4439" s="408"/>
      <c r="T4439" s="408"/>
      <c r="U4439" s="1034"/>
      <c r="V4439" s="1036"/>
      <c r="W4439" s="1034"/>
      <c r="X4439" s="1035"/>
      <c r="Y4439" s="286"/>
      <c r="Z4439" s="286"/>
      <c r="AA4439" s="286"/>
      <c r="AB4439" s="286"/>
      <c r="AC4439" s="223"/>
      <c r="AD4439" s="223"/>
      <c r="AE4439" s="223"/>
      <c r="AF4439" s="223"/>
      <c r="AG4439" s="223"/>
      <c r="AH4439" s="223"/>
      <c r="AI4439" s="223"/>
      <c r="AJ4439" s="223"/>
      <c r="AK4439" s="1034"/>
      <c r="AL4439" s="1035"/>
      <c r="AM4439" s="1035"/>
      <c r="AN4439" s="788"/>
      <c r="AO4439" s="789"/>
      <c r="AP4439" s="3"/>
      <c r="AQ4439" s="222">
        <f t="shared" si="2059"/>
        <v>1</v>
      </c>
    </row>
    <row r="4440" spans="2:56" s="162" customFormat="1" ht="12" customHeight="1" x14ac:dyDescent="0.15">
      <c r="B4440" s="1058"/>
      <c r="C4440" s="1063"/>
      <c r="D4440" s="1061"/>
      <c r="E4440" s="1061"/>
      <c r="F4440" s="1061"/>
      <c r="G4440" s="1061"/>
      <c r="H4440" s="1061"/>
      <c r="I4440" s="1061"/>
      <c r="J4440" s="1062"/>
      <c r="K4440" s="192"/>
      <c r="L4440" s="1038"/>
      <c r="M4440" s="1039"/>
      <c r="N4440" s="1038"/>
      <c r="O4440" s="1039"/>
      <c r="P4440" s="1034"/>
      <c r="Q4440" s="1036"/>
      <c r="R4440" s="408"/>
      <c r="S4440" s="408"/>
      <c r="T4440" s="408"/>
      <c r="U4440" s="1034"/>
      <c r="V4440" s="1036"/>
      <c r="W4440" s="1034"/>
      <c r="X4440" s="1035"/>
      <c r="Y4440" s="286"/>
      <c r="Z4440" s="286"/>
      <c r="AA4440" s="286"/>
      <c r="AB4440" s="286"/>
      <c r="AC4440" s="223"/>
      <c r="AD4440" s="223"/>
      <c r="AE4440" s="223"/>
      <c r="AF4440" s="223"/>
      <c r="AG4440" s="223"/>
      <c r="AH4440" s="223"/>
      <c r="AI4440" s="223"/>
      <c r="AJ4440" s="223"/>
      <c r="AK4440" s="1034"/>
      <c r="AL4440" s="1035"/>
      <c r="AM4440" s="1035"/>
      <c r="AN4440" s="788"/>
      <c r="AO4440" s="789"/>
      <c r="AP4440" s="3"/>
      <c r="AQ4440" s="222">
        <f t="shared" si="2059"/>
        <v>1</v>
      </c>
    </row>
    <row r="4441" spans="2:56" s="162" customFormat="1" ht="12" customHeight="1" x14ac:dyDescent="0.15">
      <c r="B4441" s="1058"/>
      <c r="C4441" s="1063"/>
      <c r="D4441" s="1061"/>
      <c r="E4441" s="1061"/>
      <c r="F4441" s="1061"/>
      <c r="G4441" s="1061"/>
      <c r="H4441" s="1061"/>
      <c r="I4441" s="1061"/>
      <c r="J4441" s="1062"/>
      <c r="K4441" s="192"/>
      <c r="L4441" s="1038"/>
      <c r="M4441" s="1039"/>
      <c r="N4441" s="1038"/>
      <c r="O4441" s="1039"/>
      <c r="P4441" s="1034"/>
      <c r="Q4441" s="1036"/>
      <c r="R4441" s="408"/>
      <c r="S4441" s="408"/>
      <c r="T4441" s="408"/>
      <c r="U4441" s="1034"/>
      <c r="V4441" s="1036"/>
      <c r="W4441" s="1034"/>
      <c r="X4441" s="1035"/>
      <c r="Y4441" s="286"/>
      <c r="Z4441" s="286"/>
      <c r="AA4441" s="286"/>
      <c r="AB4441" s="286"/>
      <c r="AC4441" s="223"/>
      <c r="AD4441" s="223"/>
      <c r="AE4441" s="223"/>
      <c r="AF4441" s="223"/>
      <c r="AG4441" s="223"/>
      <c r="AH4441" s="223"/>
      <c r="AI4441" s="223"/>
      <c r="AJ4441" s="223"/>
      <c r="AK4441" s="1034"/>
      <c r="AL4441" s="1035"/>
      <c r="AM4441" s="1035"/>
      <c r="AN4441" s="788"/>
      <c r="AO4441" s="789"/>
      <c r="AP4441" s="3"/>
      <c r="AQ4441" s="222">
        <f t="shared" si="2059"/>
        <v>1</v>
      </c>
    </row>
    <row r="4442" spans="2:56" s="162" customFormat="1" ht="12" customHeight="1" x14ac:dyDescent="0.15">
      <c r="B4442" s="1058"/>
      <c r="C4442" s="1063"/>
      <c r="D4442" s="1061"/>
      <c r="E4442" s="1061"/>
      <c r="F4442" s="1061"/>
      <c r="G4442" s="1061"/>
      <c r="H4442" s="1061"/>
      <c r="I4442" s="1061"/>
      <c r="J4442" s="1062"/>
      <c r="K4442" s="192"/>
      <c r="L4442" s="1038"/>
      <c r="M4442" s="1039"/>
      <c r="N4442" s="1038"/>
      <c r="O4442" s="1039"/>
      <c r="P4442" s="1034"/>
      <c r="Q4442" s="1036"/>
      <c r="R4442" s="408"/>
      <c r="S4442" s="408"/>
      <c r="T4442" s="408"/>
      <c r="U4442" s="1034"/>
      <c r="V4442" s="1036"/>
      <c r="W4442" s="1034"/>
      <c r="X4442" s="1035"/>
      <c r="Y4442" s="286"/>
      <c r="Z4442" s="286"/>
      <c r="AA4442" s="286"/>
      <c r="AB4442" s="286"/>
      <c r="AC4442" s="223"/>
      <c r="AD4442" s="223"/>
      <c r="AE4442" s="223"/>
      <c r="AF4442" s="223"/>
      <c r="AG4442" s="223"/>
      <c r="AH4442" s="223"/>
      <c r="AI4442" s="223"/>
      <c r="AJ4442" s="223"/>
      <c r="AK4442" s="1034"/>
      <c r="AL4442" s="1035"/>
      <c r="AM4442" s="1035"/>
      <c r="AN4442" s="788"/>
      <c r="AO4442" s="789"/>
      <c r="AP4442" s="3"/>
      <c r="AQ4442" s="222">
        <f t="shared" si="2059"/>
        <v>1</v>
      </c>
    </row>
    <row r="4443" spans="2:56" s="162" customFormat="1" ht="12" customHeight="1" x14ac:dyDescent="0.15">
      <c r="B4443" s="1058"/>
      <c r="C4443" s="1063"/>
      <c r="D4443" s="1061"/>
      <c r="E4443" s="1061"/>
      <c r="F4443" s="1061"/>
      <c r="G4443" s="1061"/>
      <c r="H4443" s="1061"/>
      <c r="I4443" s="1061"/>
      <c r="J4443" s="1062"/>
      <c r="K4443" s="192"/>
      <c r="L4443" s="1038"/>
      <c r="M4443" s="1039"/>
      <c r="N4443" s="1038"/>
      <c r="O4443" s="1039"/>
      <c r="P4443" s="1034"/>
      <c r="Q4443" s="1036"/>
      <c r="R4443" s="408"/>
      <c r="S4443" s="408"/>
      <c r="T4443" s="408"/>
      <c r="U4443" s="1034"/>
      <c r="V4443" s="1036"/>
      <c r="W4443" s="1034"/>
      <c r="X4443" s="1035"/>
      <c r="Y4443" s="286"/>
      <c r="Z4443" s="286"/>
      <c r="AA4443" s="286"/>
      <c r="AB4443" s="286"/>
      <c r="AC4443" s="223"/>
      <c r="AD4443" s="223"/>
      <c r="AE4443" s="223"/>
      <c r="AF4443" s="223"/>
      <c r="AG4443" s="223"/>
      <c r="AH4443" s="223"/>
      <c r="AI4443" s="223"/>
      <c r="AJ4443" s="223"/>
      <c r="AK4443" s="1034"/>
      <c r="AL4443" s="1035"/>
      <c r="AM4443" s="1035"/>
      <c r="AN4443" s="788"/>
      <c r="AO4443" s="789"/>
      <c r="AP4443" s="3"/>
      <c r="AQ4443" s="222">
        <f t="shared" si="2059"/>
        <v>1</v>
      </c>
    </row>
    <row r="4444" spans="2:56" s="162" customFormat="1" ht="12" customHeight="1" x14ac:dyDescent="0.15">
      <c r="B4444" s="1058"/>
      <c r="C4444" s="1063"/>
      <c r="D4444" s="1061"/>
      <c r="E4444" s="1061"/>
      <c r="F4444" s="1061"/>
      <c r="G4444" s="1061"/>
      <c r="H4444" s="1061"/>
      <c r="I4444" s="1061"/>
      <c r="J4444" s="1062"/>
      <c r="K4444" s="192"/>
      <c r="L4444" s="1038"/>
      <c r="M4444" s="1039"/>
      <c r="N4444" s="1038"/>
      <c r="O4444" s="1039"/>
      <c r="P4444" s="1034"/>
      <c r="Q4444" s="1036"/>
      <c r="R4444" s="408"/>
      <c r="S4444" s="408"/>
      <c r="T4444" s="408"/>
      <c r="U4444" s="1034"/>
      <c r="V4444" s="1036"/>
      <c r="W4444" s="1034"/>
      <c r="X4444" s="1035"/>
      <c r="Y4444" s="286"/>
      <c r="Z4444" s="286"/>
      <c r="AA4444" s="286"/>
      <c r="AB4444" s="286"/>
      <c r="AC4444" s="223"/>
      <c r="AD4444" s="223"/>
      <c r="AE4444" s="223"/>
      <c r="AF4444" s="223"/>
      <c r="AG4444" s="223"/>
      <c r="AH4444" s="223"/>
      <c r="AI4444" s="223"/>
      <c r="AJ4444" s="223"/>
      <c r="AK4444" s="1034"/>
      <c r="AL4444" s="1035"/>
      <c r="AM4444" s="1035"/>
      <c r="AN4444" s="788"/>
      <c r="AO4444" s="789"/>
      <c r="AP4444" s="3"/>
      <c r="AQ4444" s="222">
        <f t="shared" si="2059"/>
        <v>1</v>
      </c>
    </row>
    <row r="4445" spans="2:56" s="162" customFormat="1" ht="12" customHeight="1" x14ac:dyDescent="0.15">
      <c r="B4445" s="1058"/>
      <c r="C4445" s="1063"/>
      <c r="D4445" s="1061"/>
      <c r="E4445" s="1061"/>
      <c r="F4445" s="1061"/>
      <c r="G4445" s="1061"/>
      <c r="H4445" s="1061"/>
      <c r="I4445" s="1061"/>
      <c r="J4445" s="1062"/>
      <c r="K4445" s="192"/>
      <c r="L4445" s="1038"/>
      <c r="M4445" s="1039"/>
      <c r="N4445" s="1038"/>
      <c r="O4445" s="1039"/>
      <c r="P4445" s="1034"/>
      <c r="Q4445" s="1036"/>
      <c r="R4445" s="408"/>
      <c r="S4445" s="408"/>
      <c r="T4445" s="408"/>
      <c r="U4445" s="1034"/>
      <c r="V4445" s="1036"/>
      <c r="W4445" s="1034"/>
      <c r="X4445" s="1035"/>
      <c r="Y4445" s="286"/>
      <c r="Z4445" s="286"/>
      <c r="AA4445" s="286"/>
      <c r="AB4445" s="286"/>
      <c r="AC4445" s="223"/>
      <c r="AD4445" s="223"/>
      <c r="AE4445" s="223"/>
      <c r="AF4445" s="223"/>
      <c r="AG4445" s="223"/>
      <c r="AH4445" s="223"/>
      <c r="AI4445" s="223"/>
      <c r="AJ4445" s="223"/>
      <c r="AK4445" s="1034"/>
      <c r="AL4445" s="1035"/>
      <c r="AM4445" s="1035"/>
      <c r="AN4445" s="788"/>
      <c r="AO4445" s="789"/>
      <c r="AP4445" s="3"/>
      <c r="AQ4445" s="222">
        <f t="shared" si="2059"/>
        <v>1</v>
      </c>
    </row>
    <row r="4446" spans="2:56" s="162" customFormat="1" ht="12" customHeight="1" x14ac:dyDescent="0.15">
      <c r="B4446" s="1058"/>
      <c r="C4446" s="1063"/>
      <c r="D4446" s="1061"/>
      <c r="E4446" s="1061"/>
      <c r="F4446" s="1061"/>
      <c r="G4446" s="1061"/>
      <c r="H4446" s="1061"/>
      <c r="I4446" s="1061"/>
      <c r="J4446" s="1062"/>
      <c r="K4446" s="192"/>
      <c r="L4446" s="1038"/>
      <c r="M4446" s="1039"/>
      <c r="N4446" s="1038"/>
      <c r="O4446" s="1039"/>
      <c r="P4446" s="1034"/>
      <c r="Q4446" s="1036"/>
      <c r="R4446" s="408"/>
      <c r="S4446" s="408"/>
      <c r="T4446" s="408"/>
      <c r="U4446" s="1034"/>
      <c r="V4446" s="1036"/>
      <c r="W4446" s="1034"/>
      <c r="X4446" s="1035"/>
      <c r="Y4446" s="286"/>
      <c r="Z4446" s="286"/>
      <c r="AA4446" s="286"/>
      <c r="AB4446" s="286"/>
      <c r="AC4446" s="223"/>
      <c r="AD4446" s="223"/>
      <c r="AE4446" s="223"/>
      <c r="AF4446" s="223"/>
      <c r="AG4446" s="223"/>
      <c r="AH4446" s="223"/>
      <c r="AI4446" s="223"/>
      <c r="AJ4446" s="223"/>
      <c r="AK4446" s="1034"/>
      <c r="AL4446" s="1035"/>
      <c r="AM4446" s="1035"/>
      <c r="AN4446" s="788"/>
      <c r="AO4446" s="789"/>
      <c r="AP4446" s="3"/>
      <c r="AQ4446" s="222">
        <f t="shared" si="2059"/>
        <v>1</v>
      </c>
    </row>
    <row r="4447" spans="2:56" s="162" customFormat="1" ht="12" customHeight="1" x14ac:dyDescent="0.15">
      <c r="B4447" s="1058"/>
      <c r="C4447" s="1063"/>
      <c r="D4447" s="1061"/>
      <c r="E4447" s="1061"/>
      <c r="F4447" s="1061"/>
      <c r="G4447" s="1061"/>
      <c r="H4447" s="1061"/>
      <c r="I4447" s="1061"/>
      <c r="J4447" s="1062"/>
      <c r="K4447" s="192"/>
      <c r="L4447" s="1038"/>
      <c r="M4447" s="1039"/>
      <c r="N4447" s="1038"/>
      <c r="O4447" s="1039"/>
      <c r="P4447" s="1034"/>
      <c r="Q4447" s="1036"/>
      <c r="R4447" s="408"/>
      <c r="S4447" s="408"/>
      <c r="T4447" s="408"/>
      <c r="U4447" s="1034"/>
      <c r="V4447" s="1036"/>
      <c r="W4447" s="1034"/>
      <c r="X4447" s="1035"/>
      <c r="Y4447" s="286"/>
      <c r="Z4447" s="286"/>
      <c r="AA4447" s="286"/>
      <c r="AB4447" s="286"/>
      <c r="AC4447" s="223"/>
      <c r="AD4447" s="223"/>
      <c r="AE4447" s="223"/>
      <c r="AF4447" s="223"/>
      <c r="AG4447" s="223"/>
      <c r="AH4447" s="223"/>
      <c r="AI4447" s="223"/>
      <c r="AJ4447" s="223"/>
      <c r="AK4447" s="1034"/>
      <c r="AL4447" s="1035"/>
      <c r="AM4447" s="1035"/>
      <c r="AN4447" s="788"/>
      <c r="AO4447" s="789"/>
      <c r="AP4447" s="3"/>
      <c r="AQ4447" s="222">
        <f t="shared" si="2059"/>
        <v>1</v>
      </c>
    </row>
    <row r="4448" spans="2:56" s="162" customFormat="1" ht="12" customHeight="1" x14ac:dyDescent="0.15">
      <c r="B4448" s="1058"/>
      <c r="C4448" s="1063"/>
      <c r="D4448" s="1061"/>
      <c r="E4448" s="1061"/>
      <c r="F4448" s="1061"/>
      <c r="G4448" s="1061"/>
      <c r="H4448" s="1061"/>
      <c r="I4448" s="1061"/>
      <c r="J4448" s="1062"/>
      <c r="K4448" s="192"/>
      <c r="L4448" s="1038"/>
      <c r="M4448" s="1039"/>
      <c r="N4448" s="1038"/>
      <c r="O4448" s="1039"/>
      <c r="P4448" s="1034"/>
      <c r="Q4448" s="1036"/>
      <c r="R4448" s="408"/>
      <c r="S4448" s="408"/>
      <c r="T4448" s="408"/>
      <c r="U4448" s="1034"/>
      <c r="V4448" s="1036"/>
      <c r="W4448" s="1034"/>
      <c r="X4448" s="1035"/>
      <c r="Y4448" s="286"/>
      <c r="Z4448" s="286"/>
      <c r="AA4448" s="286"/>
      <c r="AB4448" s="286"/>
      <c r="AC4448" s="223"/>
      <c r="AD4448" s="223"/>
      <c r="AE4448" s="223"/>
      <c r="AF4448" s="223"/>
      <c r="AG4448" s="223"/>
      <c r="AH4448" s="223"/>
      <c r="AI4448" s="223"/>
      <c r="AJ4448" s="223"/>
      <c r="AK4448" s="1034"/>
      <c r="AL4448" s="1035"/>
      <c r="AM4448" s="1035"/>
      <c r="AN4448" s="788"/>
      <c r="AO4448" s="789"/>
      <c r="AP4448" s="3"/>
      <c r="AQ4448" s="222">
        <f t="shared" si="2059"/>
        <v>1</v>
      </c>
    </row>
    <row r="4449" spans="2:86" s="162" customFormat="1" ht="12" customHeight="1" x14ac:dyDescent="0.15">
      <c r="B4449" s="1058"/>
      <c r="C4449" s="1063"/>
      <c r="D4449" s="1061"/>
      <c r="E4449" s="1061"/>
      <c r="F4449" s="1061"/>
      <c r="G4449" s="1061"/>
      <c r="H4449" s="1061"/>
      <c r="I4449" s="1061"/>
      <c r="J4449" s="1062"/>
      <c r="K4449" s="1016" t="s">
        <v>216</v>
      </c>
      <c r="L4449" s="1016" t="s">
        <v>215</v>
      </c>
      <c r="M4449" s="1016"/>
      <c r="N4449" s="1016"/>
      <c r="O4449" s="1016"/>
      <c r="P4449" s="1016"/>
      <c r="Q4449" s="1016"/>
      <c r="R4449" s="1016"/>
      <c r="S4449" s="1016"/>
      <c r="T4449" s="1016"/>
      <c r="U4449" s="1016"/>
      <c r="V4449" s="1016"/>
      <c r="W4449" s="1016"/>
      <c r="X4449" s="1016"/>
      <c r="Y4449" s="1040" t="s">
        <v>466</v>
      </c>
      <c r="Z4449" s="1041"/>
      <c r="AA4449" s="1041"/>
      <c r="AB4449" s="1042"/>
      <c r="AC4449" s="224">
        <f t="shared" ref="AC4449:AJ4449" si="2060">SUM(AC4429:AC4448)</f>
        <v>0</v>
      </c>
      <c r="AD4449" s="224">
        <f t="shared" si="2060"/>
        <v>0</v>
      </c>
      <c r="AE4449" s="224">
        <f t="shared" si="2060"/>
        <v>0</v>
      </c>
      <c r="AF4449" s="224">
        <f t="shared" si="2060"/>
        <v>0</v>
      </c>
      <c r="AG4449" s="224">
        <f t="shared" si="2060"/>
        <v>0</v>
      </c>
      <c r="AH4449" s="224">
        <f t="shared" si="2060"/>
        <v>0</v>
      </c>
      <c r="AI4449" s="224">
        <f t="shared" si="2060"/>
        <v>0</v>
      </c>
      <c r="AJ4449" s="224">
        <f t="shared" si="2060"/>
        <v>0</v>
      </c>
      <c r="AK4449" s="1040" t="s">
        <v>214</v>
      </c>
      <c r="AL4449" s="1041"/>
      <c r="AM4449" s="1041"/>
      <c r="AN4449" s="788"/>
      <c r="AO4449" s="789"/>
      <c r="AP4449" s="3"/>
    </row>
    <row r="4450" spans="2:86" s="162" customFormat="1" ht="12" customHeight="1" x14ac:dyDescent="0.15">
      <c r="B4450" s="1058"/>
      <c r="C4450" s="1063"/>
      <c r="D4450" s="1061"/>
      <c r="E4450" s="1061"/>
      <c r="F4450" s="1061"/>
      <c r="G4450" s="1061"/>
      <c r="H4450" s="1061"/>
      <c r="I4450" s="1061"/>
      <c r="J4450" s="1062"/>
      <c r="K4450" s="1016"/>
      <c r="L4450" s="1016" t="s">
        <v>467</v>
      </c>
      <c r="M4450" s="1016"/>
      <c r="N4450" s="1016"/>
      <c r="O4450" s="1016" t="s">
        <v>213</v>
      </c>
      <c r="P4450" s="1016"/>
      <c r="Q4450" s="1016"/>
      <c r="R4450" s="1016"/>
      <c r="S4450" s="1016"/>
      <c r="T4450" s="1016"/>
      <c r="U4450" s="1016"/>
      <c r="V4450" s="1016"/>
      <c r="W4450" s="1016"/>
      <c r="X4450" s="1016"/>
      <c r="Y4450" s="193">
        <f>COUNTIF(Y4429:Y4448,"○")</f>
        <v>0</v>
      </c>
      <c r="Z4450" s="193">
        <f>COUNTIF(Z4429:Z4448,"○")</f>
        <v>0</v>
      </c>
      <c r="AA4450" s="193">
        <f>COUNTIF(AA4429:AA4448,"○")</f>
        <v>0</v>
      </c>
      <c r="AB4450" s="193">
        <f>COUNTIF(AB4429:AB4448,"○")</f>
        <v>0</v>
      </c>
      <c r="AC4450" s="193">
        <f t="shared" ref="AC4450:AJ4450" si="2061">COUNT(AC4429:AC4448)</f>
        <v>0</v>
      </c>
      <c r="AD4450" s="193">
        <f t="shared" si="2061"/>
        <v>0</v>
      </c>
      <c r="AE4450" s="193">
        <f t="shared" si="2061"/>
        <v>0</v>
      </c>
      <c r="AF4450" s="193">
        <f t="shared" si="2061"/>
        <v>0</v>
      </c>
      <c r="AG4450" s="193">
        <f t="shared" si="2061"/>
        <v>0</v>
      </c>
      <c r="AH4450" s="193">
        <f t="shared" si="2061"/>
        <v>0</v>
      </c>
      <c r="AI4450" s="193">
        <f t="shared" si="2061"/>
        <v>0</v>
      </c>
      <c r="AJ4450" s="193">
        <f t="shared" si="2061"/>
        <v>0</v>
      </c>
      <c r="AK4450" s="1043"/>
      <c r="AL4450" s="1044"/>
      <c r="AM4450" s="1044"/>
      <c r="AN4450" s="1044"/>
      <c r="AO4450" s="1045"/>
      <c r="AP4450" s="3"/>
    </row>
    <row r="4451" spans="2:86" ht="12" customHeight="1" x14ac:dyDescent="0.15">
      <c r="B4451" s="1058"/>
      <c r="C4451" s="1063"/>
      <c r="D4451" s="1061"/>
      <c r="E4451" s="1061"/>
      <c r="F4451" s="1061"/>
      <c r="G4451" s="1061"/>
      <c r="H4451" s="1061"/>
      <c r="I4451" s="1061"/>
      <c r="J4451" s="1062"/>
      <c r="K4451" s="1016"/>
      <c r="L4451" s="1016"/>
      <c r="M4451" s="1016"/>
      <c r="N4451" s="1016"/>
      <c r="O4451" s="1016" t="s">
        <v>468</v>
      </c>
      <c r="P4451" s="1016"/>
      <c r="Q4451" s="1016"/>
      <c r="R4451" s="1016"/>
      <c r="S4451" s="1016"/>
      <c r="T4451" s="1016"/>
      <c r="U4451" s="1016"/>
      <c r="V4451" s="1016"/>
      <c r="W4451" s="1016"/>
      <c r="X4451" s="1016"/>
      <c r="Y4451" s="1034" t="str">
        <f>IF(Y4450&gt;0,"Ⅳ",IF(Z4450&gt;0,"Ⅲ",IF(AA4450&gt;0,"Ⅱa",IF(AB4450&gt;0,"Ⅱb","Ⅰ"))))</f>
        <v>Ⅰ</v>
      </c>
      <c r="Z4451" s="1035"/>
      <c r="AA4451" s="1035"/>
      <c r="AB4451" s="1036"/>
      <c r="AC4451" s="1034" t="str">
        <f>IF(AC4450&gt;0,"Ⅳ",IF(AD4450&gt;0,"Ⅲ",IF(AE4450&gt;0,"Ⅱa",IF(AF4450&gt;0,"Ⅱb","Ⅰ"))))</f>
        <v>Ⅰ</v>
      </c>
      <c r="AD4451" s="1035"/>
      <c r="AE4451" s="1035"/>
      <c r="AF4451" s="1036"/>
      <c r="AG4451" s="1034" t="str">
        <f>IF(AG4450&gt;0,"Ⅳ",IF(AH4450&gt;0,"Ⅲ",IF(AI4450&gt;0,"Ⅱa",IF(AJ4450&gt;0,"Ⅱb","Ⅰ"))))</f>
        <v>Ⅰ</v>
      </c>
      <c r="AH4451" s="1035"/>
      <c r="AI4451" s="1035"/>
      <c r="AJ4451" s="1036"/>
      <c r="AK4451" s="1046"/>
      <c r="AL4451" s="1047"/>
      <c r="AM4451" s="1047"/>
      <c r="AN4451" s="1047"/>
      <c r="AO4451" s="1048"/>
      <c r="AP4451" s="3"/>
      <c r="AQ4451" s="282" t="s">
        <v>312</v>
      </c>
      <c r="AR4451" s="282" t="s">
        <v>313</v>
      </c>
      <c r="AS4451" s="699" t="s">
        <v>316</v>
      </c>
      <c r="AT4451" s="1026"/>
    </row>
    <row r="4452" spans="2:86" ht="12" customHeight="1" x14ac:dyDescent="0.15">
      <c r="B4452" s="1058"/>
      <c r="C4452" s="1063"/>
      <c r="D4452" s="1061"/>
      <c r="E4452" s="1061"/>
      <c r="F4452" s="1061"/>
      <c r="G4452" s="1061"/>
      <c r="H4452" s="1061"/>
      <c r="I4452" s="1061"/>
      <c r="J4452" s="1062"/>
      <c r="K4452" s="1016"/>
      <c r="L4452" s="1016" t="s">
        <v>469</v>
      </c>
      <c r="M4452" s="1016"/>
      <c r="N4452" s="1016"/>
      <c r="O4452" s="1016" t="s">
        <v>212</v>
      </c>
      <c r="P4452" s="1016"/>
      <c r="Q4452" s="1016"/>
      <c r="R4452" s="1016"/>
      <c r="S4452" s="1016"/>
      <c r="T4452" s="1016"/>
      <c r="U4452" s="1016"/>
      <c r="V4452" s="1016"/>
      <c r="W4452" s="1016"/>
      <c r="X4452" s="1016"/>
      <c r="Y4452" s="187" t="s">
        <v>32</v>
      </c>
      <c r="Z4452" s="187" t="s">
        <v>33</v>
      </c>
      <c r="AA4452" s="1027" t="s">
        <v>34</v>
      </c>
      <c r="AB4452" s="1027"/>
      <c r="AC4452" s="187" t="s">
        <v>32</v>
      </c>
      <c r="AD4452" s="187" t="s">
        <v>33</v>
      </c>
      <c r="AE4452" s="1027" t="s">
        <v>34</v>
      </c>
      <c r="AF4452" s="1027"/>
      <c r="AG4452" s="187" t="s">
        <v>32</v>
      </c>
      <c r="AH4452" s="187" t="s">
        <v>33</v>
      </c>
      <c r="AI4452" s="1027" t="s">
        <v>34</v>
      </c>
      <c r="AJ4452" s="1027"/>
      <c r="AK4452" s="1046"/>
      <c r="AL4452" s="1047"/>
      <c r="AM4452" s="1047"/>
      <c r="AN4452" s="1047"/>
      <c r="AO4452" s="1048"/>
      <c r="AP4452" s="3"/>
      <c r="AQ4452" s="1028">
        <f>+Y4450+Z4450</f>
        <v>0</v>
      </c>
      <c r="AR4452" s="1029"/>
      <c r="AS4452" s="1028">
        <f>+AA4450+AB4450</f>
        <v>0</v>
      </c>
      <c r="AT4452" s="1029"/>
    </row>
    <row r="4453" spans="2:86" ht="12" customHeight="1" x14ac:dyDescent="0.15">
      <c r="B4453" s="1058"/>
      <c r="C4453" s="1063"/>
      <c r="D4453" s="1061"/>
      <c r="E4453" s="1061"/>
      <c r="F4453" s="1061"/>
      <c r="G4453" s="1061"/>
      <c r="H4453" s="1061"/>
      <c r="I4453" s="1061"/>
      <c r="J4453" s="1062"/>
      <c r="K4453" s="1016"/>
      <c r="L4453" s="1016"/>
      <c r="M4453" s="1016"/>
      <c r="N4453" s="1016"/>
      <c r="O4453" s="1016" t="s">
        <v>470</v>
      </c>
      <c r="P4453" s="1016"/>
      <c r="Q4453" s="1016"/>
      <c r="R4453" s="1016"/>
      <c r="S4453" s="1016"/>
      <c r="T4453" s="1016"/>
      <c r="U4453" s="1016"/>
      <c r="V4453" s="1016"/>
      <c r="W4453" s="1016"/>
      <c r="X4453" s="1016"/>
      <c r="Y4453" s="193" t="str">
        <f>IF(Y4450=0,"",1)</f>
        <v/>
      </c>
      <c r="Z4453" s="193" t="str">
        <f>IF(Z4450=0,"",1)</f>
        <v/>
      </c>
      <c r="AA4453" s="1030" t="str">
        <f>IF(AQ4452=1,"",IF(AS4452&gt;0,1,""))</f>
        <v/>
      </c>
      <c r="AB4453" s="1031"/>
      <c r="AC4453" s="193">
        <f>+AC4450</f>
        <v>0</v>
      </c>
      <c r="AD4453" s="193">
        <f>AD4450</f>
        <v>0</v>
      </c>
      <c r="AE4453" s="1030">
        <f>AE4450+AF4450</f>
        <v>0</v>
      </c>
      <c r="AF4453" s="1031"/>
      <c r="AG4453" s="193">
        <f>AG4450</f>
        <v>0</v>
      </c>
      <c r="AH4453" s="193">
        <f>AH4450</f>
        <v>0</v>
      </c>
      <c r="AI4453" s="1030">
        <f>AI4450+AJ4450</f>
        <v>0</v>
      </c>
      <c r="AJ4453" s="1031"/>
      <c r="AK4453" s="1046"/>
      <c r="AL4453" s="1047"/>
      <c r="AM4453" s="1047"/>
      <c r="AN4453" s="1047"/>
      <c r="AO4453" s="1048"/>
      <c r="AP4453" s="3"/>
      <c r="AQ4453" s="197">
        <f>+Y4450+AC4453+AG4453</f>
        <v>0</v>
      </c>
      <c r="AR4453" s="197">
        <f>+Z4450+AD4453+AH4453</f>
        <v>0</v>
      </c>
      <c r="AS4453" s="1032">
        <f>+AS4452+AE4453+AI4453</f>
        <v>0</v>
      </c>
      <c r="AT4453" s="1033"/>
    </row>
    <row r="4454" spans="2:86" ht="12" customHeight="1" x14ac:dyDescent="0.15">
      <c r="B4454" s="1058"/>
      <c r="C4454" s="1063"/>
      <c r="D4454" s="1061"/>
      <c r="E4454" s="1061"/>
      <c r="F4454" s="1061"/>
      <c r="G4454" s="1061"/>
      <c r="H4454" s="1061"/>
      <c r="I4454" s="1061"/>
      <c r="J4454" s="1062"/>
      <c r="K4454" s="1016"/>
      <c r="L4454" s="1016"/>
      <c r="M4454" s="1016"/>
      <c r="N4454" s="1016"/>
      <c r="O4454" s="1016" t="s">
        <v>471</v>
      </c>
      <c r="P4454" s="1016"/>
      <c r="Q4454" s="1016"/>
      <c r="R4454" s="1016"/>
      <c r="S4454" s="1016"/>
      <c r="T4454" s="1016"/>
      <c r="U4454" s="1016"/>
      <c r="V4454" s="1016"/>
      <c r="W4454" s="1016"/>
      <c r="X4454" s="1016"/>
      <c r="Y4454" s="1034" t="s">
        <v>875</v>
      </c>
      <c r="Z4454" s="1035"/>
      <c r="AA4454" s="1035"/>
      <c r="AB4454" s="1036"/>
      <c r="AC4454" s="1034" t="str">
        <f>IF(AC4453&gt;0,"Ⅳ",IF(AD4453&gt;0,"Ⅲ",IF(AE4453&gt;0,"Ⅱ","Ⅰ")))</f>
        <v>Ⅰ</v>
      </c>
      <c r="AD4454" s="1035"/>
      <c r="AE4454" s="1035"/>
      <c r="AF4454" s="1036"/>
      <c r="AG4454" s="1034" t="str">
        <f>IF(AG4453&gt;0,"Ⅳ",IF(AH4453&gt;0,"Ⅲ",IF(AI4453&gt;0,"Ⅱ","Ⅰ")))</f>
        <v>Ⅰ</v>
      </c>
      <c r="AH4454" s="1035"/>
      <c r="AI4454" s="1035"/>
      <c r="AJ4454" s="1036"/>
      <c r="AK4454" s="1046"/>
      <c r="AL4454" s="1047"/>
      <c r="AM4454" s="1047"/>
      <c r="AN4454" s="1047"/>
      <c r="AO4454" s="1048"/>
      <c r="AP4454" s="3"/>
      <c r="AQ4454" s="1037" t="str">
        <f>IF(AQ4453&gt;0,"Ⅳ",IF(AR4453&gt;0,"Ⅲ",IF(AS4453&gt;0,"Ⅱ","Ⅰ")))</f>
        <v>Ⅰ</v>
      </c>
      <c r="AR4454" s="1037"/>
      <c r="AS4454" s="1037"/>
      <c r="AT4454" s="1037"/>
    </row>
    <row r="4455" spans="2:86" ht="12" customHeight="1" x14ac:dyDescent="0.15">
      <c r="B4455" s="1058"/>
      <c r="C4455" s="1063"/>
      <c r="D4455" s="1061"/>
      <c r="E4455" s="1061"/>
      <c r="F4455" s="1061"/>
      <c r="G4455" s="1061"/>
      <c r="H4455" s="1061"/>
      <c r="I4455" s="1061"/>
      <c r="J4455" s="1062"/>
      <c r="K4455" s="1016"/>
      <c r="L4455" s="1016"/>
      <c r="M4455" s="1016"/>
      <c r="N4455" s="1016"/>
      <c r="O4455" s="1016" t="s">
        <v>472</v>
      </c>
      <c r="P4455" s="1016"/>
      <c r="Q4455" s="1016"/>
      <c r="R4455" s="1016"/>
      <c r="S4455" s="1016"/>
      <c r="T4455" s="1016"/>
      <c r="U4455" s="1016"/>
      <c r="V4455" s="1016"/>
      <c r="W4455" s="1016"/>
      <c r="X4455" s="1016"/>
      <c r="Y4455" s="1034" t="str">
        <f>IF(COUNTIF(Y4454:AJ4454,"Ⅳ")&gt;0,"Ⅳ",IF(COUNTIF(Y4454:AJ4454,"Ⅲ")&gt;0,"Ⅲ",IF(COUNTIF(Y4454:AJ4454,"Ⅱ")&gt;0,"Ⅱ","Ⅰ")))</f>
        <v>Ⅰ</v>
      </c>
      <c r="Z4455" s="1035"/>
      <c r="AA4455" s="1035"/>
      <c r="AB4455" s="1035"/>
      <c r="AC4455" s="1035"/>
      <c r="AD4455" s="1035"/>
      <c r="AE4455" s="1035"/>
      <c r="AF4455" s="1035"/>
      <c r="AG4455" s="1035"/>
      <c r="AH4455" s="1035"/>
      <c r="AI4455" s="1035"/>
      <c r="AJ4455" s="1036"/>
      <c r="AK4455" s="1049"/>
      <c r="AL4455" s="1050"/>
      <c r="AM4455" s="1050"/>
      <c r="AN4455" s="1050"/>
      <c r="AO4455" s="1051"/>
      <c r="AP4455" s="3"/>
    </row>
    <row r="4456" spans="2:86" ht="14.25" customHeight="1" x14ac:dyDescent="0.15">
      <c r="B4456" s="1058"/>
      <c r="C4456" s="1063"/>
      <c r="D4456" s="1061"/>
      <c r="E4456" s="1061"/>
      <c r="F4456" s="1061"/>
      <c r="G4456" s="1061"/>
      <c r="H4456" s="1061"/>
      <c r="I4456" s="1061"/>
      <c r="J4456" s="1062"/>
      <c r="K4456" s="1016" t="s">
        <v>169</v>
      </c>
      <c r="L4456" s="1017"/>
      <c r="M4456" s="1017"/>
      <c r="N4456" s="1017"/>
      <c r="O4456" s="1017"/>
      <c r="P4456" s="1017"/>
      <c r="Q4456" s="1017"/>
      <c r="R4456" s="1017"/>
      <c r="S4456" s="1017"/>
      <c r="T4456" s="1017"/>
      <c r="U4456" s="1017"/>
      <c r="V4456" s="1017"/>
      <c r="W4456" s="1017"/>
      <c r="X4456" s="1017"/>
      <c r="Y4456" s="1017"/>
      <c r="Z4456" s="1017"/>
      <c r="AA4456" s="1017"/>
      <c r="AB4456" s="1017"/>
      <c r="AC4456" s="1017"/>
      <c r="AD4456" s="1017"/>
      <c r="AE4456" s="1017"/>
      <c r="AF4456" s="1017"/>
      <c r="AG4456" s="1017"/>
      <c r="AH4456" s="1017"/>
      <c r="AI4456" s="1017"/>
      <c r="AJ4456" s="1017"/>
      <c r="AK4456" s="1017"/>
      <c r="AL4456" s="1017"/>
      <c r="AM4456" s="1017"/>
      <c r="AN4456" s="1017"/>
      <c r="AO4456" s="1017"/>
      <c r="AP4456" s="3"/>
    </row>
    <row r="4457" spans="2:86" ht="14.25" customHeight="1" x14ac:dyDescent="0.15">
      <c r="B4457" s="1058"/>
      <c r="C4457" s="1063"/>
      <c r="D4457" s="1061"/>
      <c r="E4457" s="1061"/>
      <c r="F4457" s="1061"/>
      <c r="G4457" s="1061"/>
      <c r="H4457" s="1061"/>
      <c r="I4457" s="1061"/>
      <c r="J4457" s="1062"/>
      <c r="K4457" s="1016"/>
      <c r="L4457" s="1017"/>
      <c r="M4457" s="1017"/>
      <c r="N4457" s="1017"/>
      <c r="O4457" s="1017"/>
      <c r="P4457" s="1017"/>
      <c r="Q4457" s="1017"/>
      <c r="R4457" s="1017"/>
      <c r="S4457" s="1017"/>
      <c r="T4457" s="1017"/>
      <c r="U4457" s="1017"/>
      <c r="V4457" s="1017"/>
      <c r="W4457" s="1017"/>
      <c r="X4457" s="1017"/>
      <c r="Y4457" s="1017"/>
      <c r="Z4457" s="1017"/>
      <c r="AA4457" s="1017"/>
      <c r="AB4457" s="1017"/>
      <c r="AC4457" s="1017"/>
      <c r="AD4457" s="1017"/>
      <c r="AE4457" s="1017"/>
      <c r="AF4457" s="1017"/>
      <c r="AG4457" s="1017"/>
      <c r="AH4457" s="1017"/>
      <c r="AI4457" s="1017"/>
      <c r="AJ4457" s="1017"/>
      <c r="AK4457" s="1017"/>
      <c r="AL4457" s="1017"/>
      <c r="AM4457" s="1017"/>
      <c r="AN4457" s="1017"/>
      <c r="AO4457" s="1017"/>
      <c r="AP4457" s="3"/>
    </row>
    <row r="4458" spans="2:86" ht="12" customHeight="1" x14ac:dyDescent="0.15">
      <c r="B4458" s="1058"/>
      <c r="C4458" s="1063"/>
      <c r="D4458" s="1061"/>
      <c r="E4458" s="1061"/>
      <c r="F4458" s="1061"/>
      <c r="G4458" s="1061"/>
      <c r="H4458" s="1061"/>
      <c r="I4458" s="1061"/>
      <c r="J4458" s="1062"/>
      <c r="K4458" s="1018" t="s">
        <v>473</v>
      </c>
      <c r="L4458" s="1018"/>
      <c r="M4458" s="1018"/>
      <c r="N4458" s="1018"/>
      <c r="O4458" s="1018"/>
      <c r="P4458" s="1018"/>
      <c r="Q4458" s="1018"/>
      <c r="R4458" s="1018"/>
      <c r="S4458" s="1018"/>
      <c r="T4458" s="1018"/>
      <c r="U4458" s="1018"/>
      <c r="V4458" s="1018"/>
      <c r="W4458" s="1018"/>
      <c r="X4458" s="1018"/>
      <c r="Y4458" s="1018"/>
      <c r="Z4458" s="1018"/>
      <c r="AA4458" s="1018"/>
      <c r="AB4458" s="1018"/>
      <c r="AC4458" s="1018"/>
      <c r="AD4458" s="1018"/>
      <c r="AE4458" s="1018"/>
      <c r="AF4458" s="1018"/>
      <c r="AG4458" s="1018"/>
      <c r="AH4458" s="1018"/>
      <c r="AI4458" s="1018"/>
      <c r="AJ4458" s="1018"/>
      <c r="AK4458" s="1018"/>
      <c r="AL4458" s="1018"/>
      <c r="AM4458" s="1018"/>
      <c r="AN4458" s="1018"/>
      <c r="AO4458" s="1018"/>
      <c r="AP4458" s="3"/>
    </row>
    <row r="4459" spans="2:86" ht="12" customHeight="1" x14ac:dyDescent="0.15">
      <c r="B4459" s="1058"/>
      <c r="C4459" s="1063"/>
      <c r="D4459" s="1061"/>
      <c r="E4459" s="1061"/>
      <c r="F4459" s="1061"/>
      <c r="G4459" s="1061"/>
      <c r="H4459" s="1061"/>
      <c r="I4459" s="1061"/>
      <c r="J4459" s="1062"/>
      <c r="K4459" s="1019" t="s">
        <v>523</v>
      </c>
      <c r="L4459" s="1019"/>
      <c r="M4459" s="1019"/>
      <c r="N4459" s="1019"/>
      <c r="O4459" s="1019"/>
      <c r="P4459" s="1019"/>
      <c r="Q4459" s="1019"/>
      <c r="R4459" s="1019"/>
      <c r="S4459" s="1019"/>
      <c r="T4459" s="1019"/>
      <c r="U4459" s="1019"/>
      <c r="V4459" s="1019"/>
      <c r="W4459" s="1019"/>
      <c r="X4459" s="1019"/>
      <c r="Y4459" s="1019"/>
      <c r="Z4459" s="1019"/>
      <c r="AA4459" s="1019"/>
      <c r="AB4459" s="1019"/>
      <c r="AC4459" s="1019"/>
      <c r="AD4459" s="1019"/>
      <c r="AE4459" s="1019"/>
      <c r="AF4459" s="1019"/>
      <c r="AG4459" s="1019"/>
      <c r="AH4459" s="1019"/>
      <c r="AI4459" s="1019"/>
      <c r="AJ4459" s="1019"/>
      <c r="AK4459" s="1019"/>
      <c r="AL4459" s="1019"/>
      <c r="AM4459" s="1019"/>
      <c r="AN4459" s="1019"/>
      <c r="AO4459" s="1019"/>
      <c r="AP4459" s="3"/>
    </row>
    <row r="4460" spans="2:86" ht="12" customHeight="1" x14ac:dyDescent="0.15">
      <c r="B4460" s="1058"/>
      <c r="C4460" s="1063"/>
      <c r="D4460" s="1061"/>
      <c r="E4460" s="1061"/>
      <c r="F4460" s="1061"/>
      <c r="G4460" s="1061"/>
      <c r="H4460" s="1061"/>
      <c r="I4460" s="1061"/>
      <c r="J4460" s="1062"/>
      <c r="K4460" s="194" t="s">
        <v>474</v>
      </c>
      <c r="L4460" s="195"/>
      <c r="M4460" s="195"/>
      <c r="N4460" s="195"/>
      <c r="O4460" s="195"/>
      <c r="P4460" s="195"/>
      <c r="Q4460" s="195"/>
      <c r="R4460" s="195"/>
      <c r="S4460" s="195"/>
      <c r="T4460" s="195"/>
      <c r="U4460" s="195"/>
      <c r="V4460" s="195"/>
      <c r="W4460" s="195"/>
      <c r="X4460" s="195"/>
      <c r="Y4460" s="195"/>
      <c r="Z4460" s="195"/>
      <c r="AA4460" s="195"/>
      <c r="AB4460" s="195"/>
      <c r="AC4460" s="195"/>
      <c r="AD4460" s="195"/>
      <c r="AE4460" s="195"/>
      <c r="AF4460" s="195"/>
      <c r="AG4460" s="195"/>
      <c r="AH4460" s="195"/>
      <c r="AI4460" s="195"/>
      <c r="AJ4460" s="195"/>
      <c r="AK4460" s="195"/>
      <c r="AL4460" s="195"/>
      <c r="AM4460" s="195"/>
      <c r="AN4460" s="195"/>
      <c r="AO4460" s="196"/>
      <c r="AP4460" s="3"/>
    </row>
    <row r="4461" spans="2:86" ht="12" customHeight="1" x14ac:dyDescent="0.15">
      <c r="B4461" s="1058"/>
      <c r="C4461" s="1063"/>
      <c r="D4461" s="1061"/>
      <c r="E4461" s="1061"/>
      <c r="F4461" s="1061"/>
      <c r="G4461" s="1061"/>
      <c r="H4461" s="1061"/>
      <c r="I4461" s="1061"/>
      <c r="J4461" s="1062"/>
      <c r="K4461" s="194" t="s">
        <v>475</v>
      </c>
      <c r="L4461" s="195"/>
      <c r="M4461" s="195"/>
      <c r="N4461" s="195"/>
      <c r="O4461" s="195"/>
      <c r="P4461" s="195"/>
      <c r="Q4461" s="195"/>
      <c r="R4461" s="195"/>
      <c r="S4461" s="195"/>
      <c r="T4461" s="195"/>
      <c r="U4461" s="195"/>
      <c r="V4461" s="195"/>
      <c r="W4461" s="195"/>
      <c r="X4461" s="195"/>
      <c r="Y4461" s="195"/>
      <c r="Z4461" s="195"/>
      <c r="AA4461" s="195"/>
      <c r="AB4461" s="195"/>
      <c r="AC4461" s="195"/>
      <c r="AD4461" s="195"/>
      <c r="AE4461" s="195"/>
      <c r="AF4461" s="195"/>
      <c r="AG4461" s="195"/>
      <c r="AH4461" s="195"/>
      <c r="AI4461" s="195"/>
      <c r="AJ4461" s="195"/>
      <c r="AK4461" s="195"/>
      <c r="AL4461" s="195"/>
      <c r="AM4461" s="195"/>
      <c r="AN4461" s="195"/>
      <c r="AO4461" s="196"/>
      <c r="AP4461" s="3"/>
    </row>
    <row r="4462" spans="2:86" ht="12" customHeight="1" x14ac:dyDescent="0.15">
      <c r="B4462" s="1058"/>
      <c r="C4462" s="1063"/>
      <c r="D4462" s="1061"/>
      <c r="E4462" s="1061"/>
      <c r="F4462" s="1061"/>
      <c r="G4462" s="1061"/>
      <c r="H4462" s="1061"/>
      <c r="I4462" s="1061"/>
      <c r="J4462" s="1062"/>
      <c r="K4462" s="1020" t="s">
        <v>476</v>
      </c>
      <c r="L4462" s="1021"/>
      <c r="M4462" s="1021"/>
      <c r="N4462" s="1021"/>
      <c r="O4462" s="1021"/>
      <c r="P4462" s="1021"/>
      <c r="Q4462" s="1021"/>
      <c r="R4462" s="1021"/>
      <c r="S4462" s="1021"/>
      <c r="T4462" s="1021"/>
      <c r="U4462" s="1021"/>
      <c r="V4462" s="1021"/>
      <c r="W4462" s="1021"/>
      <c r="X4462" s="1021"/>
      <c r="Y4462" s="1021"/>
      <c r="Z4462" s="1021"/>
      <c r="AA4462" s="1021"/>
      <c r="AB4462" s="1021"/>
      <c r="AC4462" s="1021"/>
      <c r="AD4462" s="1021"/>
      <c r="AE4462" s="1021"/>
      <c r="AF4462" s="1021"/>
      <c r="AG4462" s="1021"/>
      <c r="AH4462" s="1021"/>
      <c r="AI4462" s="1021"/>
      <c r="AJ4462" s="1021"/>
      <c r="AK4462" s="1021"/>
      <c r="AL4462" s="1021"/>
      <c r="AM4462" s="1021"/>
      <c r="AN4462" s="1021"/>
      <c r="AO4462" s="1022"/>
      <c r="AP4462" s="3"/>
    </row>
    <row r="4463" spans="2:86" ht="12" customHeight="1" x14ac:dyDescent="0.15">
      <c r="B4463" s="591"/>
      <c r="C4463" s="1064"/>
      <c r="D4463" s="1065"/>
      <c r="E4463" s="1065"/>
      <c r="F4463" s="1065"/>
      <c r="G4463" s="1065"/>
      <c r="H4463" s="1065"/>
      <c r="I4463" s="1065"/>
      <c r="J4463" s="1066"/>
      <c r="K4463" s="1023"/>
      <c r="L4463" s="1024"/>
      <c r="M4463" s="1024"/>
      <c r="N4463" s="1024"/>
      <c r="O4463" s="1024"/>
      <c r="P4463" s="1024"/>
      <c r="Q4463" s="1024"/>
      <c r="R4463" s="1024"/>
      <c r="S4463" s="1024"/>
      <c r="T4463" s="1024"/>
      <c r="U4463" s="1024"/>
      <c r="V4463" s="1024"/>
      <c r="W4463" s="1024"/>
      <c r="X4463" s="1024"/>
      <c r="Y4463" s="1024"/>
      <c r="Z4463" s="1024"/>
      <c r="AA4463" s="1024"/>
      <c r="AB4463" s="1024"/>
      <c r="AC4463" s="1024"/>
      <c r="AD4463" s="1024"/>
      <c r="AE4463" s="1024"/>
      <c r="AF4463" s="1024"/>
      <c r="AG4463" s="1024"/>
      <c r="AH4463" s="1024"/>
      <c r="AI4463" s="1024"/>
      <c r="AJ4463" s="1024"/>
      <c r="AK4463" s="1024"/>
      <c r="AL4463" s="1024"/>
      <c r="AM4463" s="1024"/>
      <c r="AN4463" s="1024"/>
      <c r="AO4463" s="1025"/>
      <c r="AP4463" s="3"/>
    </row>
    <row r="4464" spans="2:86" s="9" customFormat="1" ht="12" customHeight="1" x14ac:dyDescent="0.15">
      <c r="B4464" s="3" t="s">
        <v>527</v>
      </c>
      <c r="AQ4464" s="162"/>
      <c r="AR4464" s="162"/>
      <c r="AS4464" s="162"/>
      <c r="AT4464" s="162"/>
      <c r="AU4464" s="162"/>
      <c r="AV4464" s="162"/>
      <c r="AW4464" s="162"/>
      <c r="AX4464" s="162"/>
      <c r="AY4464" s="162"/>
      <c r="AZ4464" s="162"/>
      <c r="BA4464" s="162"/>
      <c r="BB4464" s="162"/>
      <c r="BC4464" s="162"/>
      <c r="BD4464" s="162"/>
      <c r="BE4464" s="162"/>
      <c r="BF4464" s="162"/>
      <c r="BG4464" s="162"/>
      <c r="BH4464" s="162"/>
      <c r="BI4464" s="162"/>
      <c r="BJ4464" s="162"/>
      <c r="BK4464" s="162"/>
      <c r="BL4464" s="162"/>
      <c r="BM4464" s="162"/>
      <c r="BN4464" s="162"/>
      <c r="BO4464" s="162"/>
      <c r="BP4464" s="162"/>
      <c r="BQ4464" s="162"/>
      <c r="BR4464" s="162"/>
      <c r="BS4464" s="162"/>
      <c r="BT4464" s="162"/>
      <c r="BU4464" s="162"/>
      <c r="BV4464" s="162"/>
      <c r="BW4464" s="162"/>
      <c r="BX4464" s="162"/>
      <c r="BY4464" s="162"/>
      <c r="BZ4464" s="162"/>
      <c r="CA4464" s="162"/>
      <c r="CB4464" s="162"/>
      <c r="CC4464" s="162"/>
      <c r="CD4464" s="162"/>
      <c r="CE4464" s="162"/>
      <c r="CF4464" s="162"/>
      <c r="CG4464" s="162"/>
      <c r="CH4464" s="162"/>
    </row>
    <row r="4465" spans="2:86" ht="12" customHeight="1" thickBot="1" x14ac:dyDescent="0.2">
      <c r="B4465" s="3" t="s">
        <v>524</v>
      </c>
    </row>
    <row r="4466" spans="2:86" ht="12" customHeight="1" x14ac:dyDescent="0.15">
      <c r="B4466" s="3" t="s">
        <v>525</v>
      </c>
      <c r="AU4466" s="1000" t="s">
        <v>305</v>
      </c>
      <c r="AV4466" s="1001" t="s">
        <v>298</v>
      </c>
      <c r="AW4466" s="1003" t="s">
        <v>299</v>
      </c>
      <c r="AX4466" s="1005" t="s">
        <v>306</v>
      </c>
      <c r="AY4466" s="1006"/>
      <c r="AZ4466" s="1006"/>
      <c r="BA4466" s="1006"/>
      <c r="BB4466" s="1006"/>
      <c r="BC4466" s="1006"/>
      <c r="BD4466" s="1006"/>
      <c r="BE4466" s="1006"/>
      <c r="BF4466" s="1006"/>
      <c r="BG4466" s="1006"/>
      <c r="BH4466" s="1006"/>
      <c r="BI4466" s="1006"/>
      <c r="BJ4466" s="1006"/>
      <c r="BK4466" s="1006"/>
      <c r="BL4466" s="1006"/>
      <c r="BM4466" s="1006"/>
      <c r="BN4466" s="1006"/>
      <c r="BO4466" s="1006"/>
      <c r="BP4466" s="1006"/>
      <c r="BQ4466" s="1006"/>
      <c r="BR4466" s="1007"/>
      <c r="BS4466" s="807" t="s">
        <v>300</v>
      </c>
      <c r="BT4466" s="1008"/>
      <c r="BU4466" s="1008"/>
      <c r="BV4466" s="1008"/>
      <c r="BW4466" s="1009" t="s">
        <v>307</v>
      </c>
      <c r="BX4466" s="1010"/>
      <c r="BY4466" s="1010"/>
      <c r="BZ4466" s="1010"/>
      <c r="CA4466" s="1010"/>
      <c r="CB4466" s="1010"/>
      <c r="CC4466" s="1010"/>
      <c r="CD4466" s="1010"/>
      <c r="CE4466" s="1010"/>
      <c r="CF4466" s="1010"/>
      <c r="CG4466" s="1010"/>
      <c r="CH4466" s="1011"/>
    </row>
    <row r="4467" spans="2:86" ht="12" customHeight="1" x14ac:dyDescent="0.15">
      <c r="B4467" s="3" t="s">
        <v>477</v>
      </c>
      <c r="AU4467" s="1000"/>
      <c r="AV4467" s="1002"/>
      <c r="AW4467" s="1004"/>
      <c r="AX4467" s="1012" t="s">
        <v>308</v>
      </c>
      <c r="AY4467" s="686"/>
      <c r="AZ4467" s="686"/>
      <c r="BA4467" s="686"/>
      <c r="BB4467" s="686"/>
      <c r="BC4467" s="686"/>
      <c r="BD4467" s="686"/>
      <c r="BE4467" s="686"/>
      <c r="BF4467" s="686"/>
      <c r="BG4467" s="686"/>
      <c r="BH4467" s="686"/>
      <c r="BI4467" s="686"/>
      <c r="BJ4467" s="686" t="s">
        <v>309</v>
      </c>
      <c r="BK4467" s="686"/>
      <c r="BL4467" s="686"/>
      <c r="BM4467" s="686"/>
      <c r="BN4467" s="686"/>
      <c r="BO4467" s="686"/>
      <c r="BP4467" s="686"/>
      <c r="BQ4467" s="686"/>
      <c r="BR4467" s="1013"/>
      <c r="BS4467" s="1008"/>
      <c r="BT4467" s="1008"/>
      <c r="BU4467" s="1008"/>
      <c r="BV4467" s="1008"/>
      <c r="BW4467" s="1014" t="s">
        <v>302</v>
      </c>
      <c r="BX4467" s="699"/>
      <c r="BY4467" s="699"/>
      <c r="BZ4467" s="699"/>
      <c r="CA4467" s="686" t="s">
        <v>310</v>
      </c>
      <c r="CB4467" s="686"/>
      <c r="CC4467" s="686"/>
      <c r="CD4467" s="686"/>
      <c r="CE4467" s="686"/>
      <c r="CF4467" s="686"/>
      <c r="CG4467" s="686"/>
      <c r="CH4467" s="1013"/>
    </row>
    <row r="4468" spans="2:86" ht="12" customHeight="1" x14ac:dyDescent="0.15">
      <c r="B4468" s="3" t="s">
        <v>526</v>
      </c>
      <c r="AU4468" s="1000"/>
      <c r="AV4468" s="1002"/>
      <c r="AW4468" s="1004"/>
      <c r="AX4468" s="1012" t="s">
        <v>26</v>
      </c>
      <c r="AY4468" s="686"/>
      <c r="AZ4468" s="686"/>
      <c r="BA4468" s="686"/>
      <c r="BB4468" s="686" t="s">
        <v>22</v>
      </c>
      <c r="BC4468" s="686"/>
      <c r="BD4468" s="686"/>
      <c r="BE4468" s="686"/>
      <c r="BF4468" s="686" t="s">
        <v>24</v>
      </c>
      <c r="BG4468" s="686"/>
      <c r="BH4468" s="686"/>
      <c r="BI4468" s="686"/>
      <c r="BJ4468" s="699" t="s">
        <v>26</v>
      </c>
      <c r="BK4468" s="699"/>
      <c r="BL4468" s="699"/>
      <c r="BM4468" s="699" t="s">
        <v>22</v>
      </c>
      <c r="BN4468" s="699"/>
      <c r="BO4468" s="699"/>
      <c r="BP4468" s="699" t="s">
        <v>24</v>
      </c>
      <c r="BQ4468" s="699"/>
      <c r="BR4468" s="1015"/>
      <c r="BS4468" s="807" t="s">
        <v>26</v>
      </c>
      <c r="BT4468" s="807" t="s">
        <v>22</v>
      </c>
      <c r="BU4468" s="807" t="s">
        <v>24</v>
      </c>
      <c r="BV4468" s="807" t="s">
        <v>303</v>
      </c>
      <c r="BW4468" s="1012" t="s">
        <v>311</v>
      </c>
      <c r="BX4468" s="686"/>
      <c r="BY4468" s="686"/>
      <c r="BZ4468" s="686"/>
      <c r="CA4468" s="686" t="s">
        <v>22</v>
      </c>
      <c r="CB4468" s="686"/>
      <c r="CC4468" s="686"/>
      <c r="CD4468" s="686"/>
      <c r="CE4468" s="686" t="s">
        <v>24</v>
      </c>
      <c r="CF4468" s="686"/>
      <c r="CG4468" s="686"/>
      <c r="CH4468" s="1013"/>
    </row>
    <row r="4469" spans="2:86" ht="12" customHeight="1" x14ac:dyDescent="0.15">
      <c r="B4469" s="3" t="s">
        <v>478</v>
      </c>
      <c r="AU4469" s="1000"/>
      <c r="AV4469" s="1002"/>
      <c r="AW4469" s="1004"/>
      <c r="AX4469" s="156" t="s">
        <v>862</v>
      </c>
      <c r="AY4469" s="157" t="s">
        <v>863</v>
      </c>
      <c r="AZ4469" s="157" t="s">
        <v>864</v>
      </c>
      <c r="BA4469" s="158" t="s">
        <v>865</v>
      </c>
      <c r="BB4469" s="159" t="s">
        <v>866</v>
      </c>
      <c r="BC4469" s="157" t="s">
        <v>863</v>
      </c>
      <c r="BD4469" s="157" t="s">
        <v>867</v>
      </c>
      <c r="BE4469" s="158" t="s">
        <v>865</v>
      </c>
      <c r="BF4469" s="159" t="s">
        <v>866</v>
      </c>
      <c r="BG4469" s="157" t="s">
        <v>863</v>
      </c>
      <c r="BH4469" s="157" t="s">
        <v>864</v>
      </c>
      <c r="BI4469" s="158" t="s">
        <v>865</v>
      </c>
      <c r="BJ4469" s="159" t="s">
        <v>866</v>
      </c>
      <c r="BK4469" s="157" t="s">
        <v>868</v>
      </c>
      <c r="BL4469" s="158" t="s">
        <v>869</v>
      </c>
      <c r="BM4469" s="159" t="s">
        <v>870</v>
      </c>
      <c r="BN4469" s="157" t="s">
        <v>863</v>
      </c>
      <c r="BO4469" s="158" t="s">
        <v>871</v>
      </c>
      <c r="BP4469" s="159" t="s">
        <v>870</v>
      </c>
      <c r="BQ4469" s="157" t="s">
        <v>868</v>
      </c>
      <c r="BR4469" s="160" t="s">
        <v>872</v>
      </c>
      <c r="BS4469" s="1008"/>
      <c r="BT4469" s="1008"/>
      <c r="BU4469" s="1008"/>
      <c r="BV4469" s="1008"/>
      <c r="BW4469" s="156" t="s">
        <v>866</v>
      </c>
      <c r="BX4469" s="157" t="s">
        <v>863</v>
      </c>
      <c r="BY4469" s="157" t="s">
        <v>864</v>
      </c>
      <c r="BZ4469" s="158" t="s">
        <v>865</v>
      </c>
      <c r="CA4469" s="159" t="s">
        <v>866</v>
      </c>
      <c r="CB4469" s="157" t="s">
        <v>873</v>
      </c>
      <c r="CC4469" s="157" t="s">
        <v>864</v>
      </c>
      <c r="CD4469" s="158" t="s">
        <v>865</v>
      </c>
      <c r="CE4469" s="159" t="s">
        <v>866</v>
      </c>
      <c r="CF4469" s="157" t="s">
        <v>863</v>
      </c>
      <c r="CG4469" s="157" t="s">
        <v>864</v>
      </c>
      <c r="CH4469" s="160" t="s">
        <v>874</v>
      </c>
    </row>
    <row r="4470" spans="2:86" x14ac:dyDescent="0.15">
      <c r="B4470" s="3" t="s">
        <v>539</v>
      </c>
      <c r="AU4470" s="1000"/>
      <c r="AV4470" s="188" t="str">
        <f>N4472</f>
        <v>S095</v>
      </c>
      <c r="AW4470" s="300">
        <f>R4472</f>
        <v>10.5</v>
      </c>
      <c r="AX4470" s="197">
        <f>+Y4497</f>
        <v>0</v>
      </c>
      <c r="AY4470" s="197">
        <f>+Z4497</f>
        <v>0</v>
      </c>
      <c r="AZ4470" s="197">
        <f>+AA4497</f>
        <v>0</v>
      </c>
      <c r="BA4470" s="197">
        <f t="shared" ref="BA4470" si="2062">+AB4497</f>
        <v>0</v>
      </c>
      <c r="BB4470" s="197">
        <f>+AC4497</f>
        <v>0</v>
      </c>
      <c r="BC4470" s="197">
        <f t="shared" ref="BC4470" si="2063">+AD4497</f>
        <v>0</v>
      </c>
      <c r="BD4470" s="197">
        <f t="shared" ref="BD4470" si="2064">+AE4497</f>
        <v>0</v>
      </c>
      <c r="BE4470" s="197">
        <f t="shared" ref="BE4470" si="2065">+AF4497</f>
        <v>0</v>
      </c>
      <c r="BF4470" s="197">
        <f t="shared" ref="BF4470" si="2066">+AG4497</f>
        <v>0</v>
      </c>
      <c r="BG4470" s="197">
        <f t="shared" ref="BG4470" si="2067">+AH4497</f>
        <v>0</v>
      </c>
      <c r="BH4470" s="197">
        <f t="shared" ref="BH4470" si="2068">+AI4497</f>
        <v>0</v>
      </c>
      <c r="BI4470" s="197">
        <f t="shared" ref="BI4470" si="2069">+AJ4497</f>
        <v>0</v>
      </c>
      <c r="BJ4470" s="197" t="str">
        <f>+Y4500</f>
        <v/>
      </c>
      <c r="BK4470" s="197" t="str">
        <f t="shared" ref="BK4470" si="2070">+Z4500</f>
        <v/>
      </c>
      <c r="BL4470" s="197" t="str">
        <f>+AA4500</f>
        <v/>
      </c>
      <c r="BM4470" s="197">
        <f>+AC4500</f>
        <v>0</v>
      </c>
      <c r="BN4470" s="197">
        <f t="shared" ref="BN4470" si="2071">+AD4500</f>
        <v>0</v>
      </c>
      <c r="BO4470" s="197">
        <f t="shared" ref="BO4470" si="2072">+AE4500</f>
        <v>0</v>
      </c>
      <c r="BP4470" s="197">
        <f>+AG4500</f>
        <v>0</v>
      </c>
      <c r="BQ4470" s="197">
        <f>+AH4500</f>
        <v>0</v>
      </c>
      <c r="BR4470" s="197">
        <f>+AI4500</f>
        <v>0</v>
      </c>
      <c r="BS4470" s="296" t="str">
        <f>+Y4501</f>
        <v>Ⅰ</v>
      </c>
      <c r="BT4470" s="296" t="str">
        <f>+AC4501</f>
        <v>Ⅰ</v>
      </c>
      <c r="BU4470" s="296" t="str">
        <f>+AG4501</f>
        <v>Ⅰ</v>
      </c>
      <c r="BV4470" s="296" t="str">
        <f>+Y4502</f>
        <v>Ⅰ</v>
      </c>
      <c r="BW4470" s="164" t="str">
        <f>IF(Y4497&gt;0,R4472,"")</f>
        <v/>
      </c>
      <c r="BX4470" s="165" t="str">
        <f>IF(Z4497&gt;0,"",IF(AA4497&gt;0,R4472,""))</f>
        <v/>
      </c>
      <c r="BY4470" s="165" t="str">
        <f>IF(Y4497+Z4497&gt;0,"",IF(AA4497&gt;0,R4472,""))</f>
        <v/>
      </c>
      <c r="BZ4470" s="165" t="str">
        <f>IF(Y4497+Z4497+AA4497&gt;0,"",IF(AB4497&gt;0,R4472,""))</f>
        <v/>
      </c>
      <c r="CA4470" s="166">
        <f t="shared" ref="CA4470" si="2073">+AC4496</f>
        <v>0</v>
      </c>
      <c r="CB4470" s="166">
        <f t="shared" ref="CB4470" si="2074">+AD4496</f>
        <v>0</v>
      </c>
      <c r="CC4470" s="166">
        <f t="shared" ref="CC4470" si="2075">+AE4496</f>
        <v>0</v>
      </c>
      <c r="CD4470" s="166">
        <f t="shared" ref="CD4470" si="2076">+AF4496</f>
        <v>0</v>
      </c>
      <c r="CE4470" s="166">
        <f t="shared" ref="CE4470" si="2077">+AG4496</f>
        <v>0</v>
      </c>
      <c r="CF4470" s="166">
        <f t="shared" ref="CF4470" si="2078">+AH4496</f>
        <v>0</v>
      </c>
      <c r="CG4470" s="166">
        <f t="shared" ref="CG4470" si="2079">+AI4496</f>
        <v>0</v>
      </c>
      <c r="CH4470" s="166">
        <f t="shared" ref="CH4470" si="2080">+AJ4496</f>
        <v>0</v>
      </c>
    </row>
    <row r="4471" spans="2:86" ht="12" customHeight="1" x14ac:dyDescent="0.15">
      <c r="B4471" s="1057" t="s">
        <v>219</v>
      </c>
      <c r="C4471" s="1059"/>
      <c r="D4471" s="1060"/>
      <c r="E4471" s="1061"/>
      <c r="F4471" s="1061"/>
      <c r="G4471" s="1061"/>
      <c r="H4471" s="1061"/>
      <c r="I4471" s="1061"/>
      <c r="J4471" s="1062"/>
      <c r="K4471" s="1067" t="s">
        <v>453</v>
      </c>
      <c r="L4471" s="1068"/>
      <c r="M4471" s="1068"/>
      <c r="N4471" s="1068"/>
      <c r="O4471" s="1068"/>
      <c r="P4471" s="1068"/>
      <c r="Q4471" s="1068"/>
      <c r="R4471" s="1068"/>
      <c r="S4471" s="1068"/>
      <c r="T4471" s="1068"/>
      <c r="U4471" s="1068"/>
      <c r="V4471" s="1068"/>
      <c r="W4471" s="1068"/>
      <c r="X4471" s="1068"/>
      <c r="Y4471" s="1068"/>
      <c r="Z4471" s="1068"/>
      <c r="AA4471" s="1068"/>
      <c r="AB4471" s="1068"/>
      <c r="AC4471" s="1068"/>
      <c r="AD4471" s="1068"/>
      <c r="AE4471" s="1068"/>
      <c r="AF4471" s="1068"/>
      <c r="AG4471" s="1068"/>
      <c r="AH4471" s="1068"/>
      <c r="AI4471" s="1068"/>
      <c r="AJ4471" s="1068"/>
      <c r="AK4471" s="1068"/>
      <c r="AL4471" s="1068"/>
      <c r="AM4471" s="1068"/>
      <c r="AN4471" s="1068"/>
      <c r="AO4471" s="1069"/>
      <c r="AP4471" s="3"/>
    </row>
    <row r="4472" spans="2:86" ht="12" customHeight="1" x14ac:dyDescent="0.15">
      <c r="B4472" s="1058"/>
      <c r="C4472" s="1063"/>
      <c r="D4472" s="1061"/>
      <c r="E4472" s="1061"/>
      <c r="F4472" s="1061"/>
      <c r="G4472" s="1061"/>
      <c r="H4472" s="1061"/>
      <c r="I4472" s="1061"/>
      <c r="J4472" s="1062"/>
      <c r="K4472" s="1040" t="s">
        <v>218</v>
      </c>
      <c r="L4472" s="1041"/>
      <c r="M4472" s="1042"/>
      <c r="N4472" s="1034" t="s">
        <v>809</v>
      </c>
      <c r="O4472" s="1035"/>
      <c r="P4472" s="1040" t="s">
        <v>454</v>
      </c>
      <c r="Q4472" s="1042"/>
      <c r="R4472" s="1070">
        <f>'様式A-2'!C107</f>
        <v>10.5</v>
      </c>
      <c r="S4472" s="1071"/>
      <c r="T4472" s="1072"/>
      <c r="U4472" s="1073" t="s">
        <v>455</v>
      </c>
      <c r="V4472" s="1074"/>
      <c r="W4472" s="1073" t="s">
        <v>456</v>
      </c>
      <c r="X4472" s="1074"/>
      <c r="Y4472" s="1042" t="s">
        <v>217</v>
      </c>
      <c r="Z4472" s="1016"/>
      <c r="AA4472" s="1016"/>
      <c r="AB4472" s="1016"/>
      <c r="AC4472" s="1073" t="s">
        <v>457</v>
      </c>
      <c r="AD4472" s="1079"/>
      <c r="AE4472" s="1079"/>
      <c r="AF4472" s="1079"/>
      <c r="AG4472" s="1079"/>
      <c r="AH4472" s="1079"/>
      <c r="AI4472" s="1079"/>
      <c r="AJ4472" s="1074"/>
      <c r="AK4472" s="1073" t="s">
        <v>458</v>
      </c>
      <c r="AL4472" s="1079"/>
      <c r="AM4472" s="1079"/>
      <c r="AN4472" s="1081"/>
      <c r="AO4472" s="1082"/>
      <c r="AP4472" s="3"/>
      <c r="AV4472" s="167"/>
      <c r="AW4472" s="221"/>
      <c r="AX4472" s="167"/>
      <c r="AY4472" s="167"/>
      <c r="AZ4472" s="167"/>
      <c r="BA4472" s="167"/>
      <c r="BB4472" s="167"/>
      <c r="BC4472" s="167"/>
      <c r="BD4472" s="167"/>
    </row>
    <row r="4473" spans="2:86" ht="12" customHeight="1" x14ac:dyDescent="0.15">
      <c r="B4473" s="1058"/>
      <c r="C4473" s="1063"/>
      <c r="D4473" s="1061"/>
      <c r="E4473" s="1061"/>
      <c r="F4473" s="1061"/>
      <c r="G4473" s="1061"/>
      <c r="H4473" s="1061"/>
      <c r="I4473" s="1061"/>
      <c r="J4473" s="1062"/>
      <c r="K4473" s="1016" t="s">
        <v>459</v>
      </c>
      <c r="L4473" s="1016" t="s">
        <v>199</v>
      </c>
      <c r="M4473" s="1016"/>
      <c r="N4473" s="1016" t="s">
        <v>198</v>
      </c>
      <c r="O4473" s="1016"/>
      <c r="P4473" s="1016" t="s">
        <v>460</v>
      </c>
      <c r="Q4473" s="1016"/>
      <c r="R4473" s="1016" t="s">
        <v>6</v>
      </c>
      <c r="S4473" s="1016"/>
      <c r="T4473" s="1016"/>
      <c r="U4473" s="1075"/>
      <c r="V4473" s="1076"/>
      <c r="W4473" s="1075"/>
      <c r="X4473" s="1076"/>
      <c r="Y4473" s="1042"/>
      <c r="Z4473" s="1016"/>
      <c r="AA4473" s="1016"/>
      <c r="AB4473" s="1016"/>
      <c r="AC4473" s="1077"/>
      <c r="AD4473" s="1080"/>
      <c r="AE4473" s="1080"/>
      <c r="AF4473" s="1080"/>
      <c r="AG4473" s="1080"/>
      <c r="AH4473" s="1080"/>
      <c r="AI4473" s="1080"/>
      <c r="AJ4473" s="1078"/>
      <c r="AK4473" s="1075"/>
      <c r="AL4473" s="1083"/>
      <c r="AM4473" s="1083"/>
      <c r="AN4473" s="1084"/>
      <c r="AO4473" s="1085"/>
      <c r="AP4473" s="3"/>
      <c r="AV4473" s="167"/>
      <c r="AW4473" s="167"/>
      <c r="AX4473" s="167"/>
      <c r="AY4473" s="167"/>
      <c r="AZ4473" s="167"/>
      <c r="BA4473" s="167"/>
      <c r="BB4473" s="167"/>
      <c r="BC4473" s="167"/>
      <c r="BD4473" s="167"/>
    </row>
    <row r="4474" spans="2:86" ht="12" customHeight="1" x14ac:dyDescent="0.15">
      <c r="B4474" s="1058"/>
      <c r="C4474" s="1063"/>
      <c r="D4474" s="1061"/>
      <c r="E4474" s="1061"/>
      <c r="F4474" s="1061"/>
      <c r="G4474" s="1061"/>
      <c r="H4474" s="1061"/>
      <c r="I4474" s="1061"/>
      <c r="J4474" s="1062"/>
      <c r="K4474" s="1016"/>
      <c r="L4474" s="1016"/>
      <c r="M4474" s="1016"/>
      <c r="N4474" s="1016"/>
      <c r="O4474" s="1016"/>
      <c r="P4474" s="1016"/>
      <c r="Q4474" s="1016"/>
      <c r="R4474" s="1016"/>
      <c r="S4474" s="1016"/>
      <c r="T4474" s="1016"/>
      <c r="U4474" s="1075"/>
      <c r="V4474" s="1076"/>
      <c r="W4474" s="1075"/>
      <c r="X4474" s="1076"/>
      <c r="Y4474" s="1042" t="s">
        <v>461</v>
      </c>
      <c r="Z4474" s="1016"/>
      <c r="AA4474" s="1016"/>
      <c r="AB4474" s="1016"/>
      <c r="AC4474" s="1016" t="s">
        <v>462</v>
      </c>
      <c r="AD4474" s="1016"/>
      <c r="AE4474" s="1016"/>
      <c r="AF4474" s="1016"/>
      <c r="AG4474" s="1016" t="s">
        <v>463</v>
      </c>
      <c r="AH4474" s="1016"/>
      <c r="AI4474" s="1016"/>
      <c r="AJ4474" s="1016"/>
      <c r="AK4474" s="1075"/>
      <c r="AL4474" s="1083"/>
      <c r="AM4474" s="1083"/>
      <c r="AN4474" s="1084"/>
      <c r="AO4474" s="1085"/>
      <c r="AP4474" s="3"/>
      <c r="AV4474" s="167"/>
      <c r="AW4474" s="167"/>
      <c r="AX4474" s="167"/>
      <c r="AY4474" s="167"/>
      <c r="AZ4474" s="167"/>
      <c r="BA4474" s="167"/>
      <c r="BB4474" s="167"/>
      <c r="BC4474" s="167"/>
      <c r="BD4474" s="167"/>
    </row>
    <row r="4475" spans="2:86" ht="12" customHeight="1" x14ac:dyDescent="0.15">
      <c r="B4475" s="1058"/>
      <c r="C4475" s="1063"/>
      <c r="D4475" s="1061"/>
      <c r="E4475" s="1061"/>
      <c r="F4475" s="1061"/>
      <c r="G4475" s="1061"/>
      <c r="H4475" s="1061"/>
      <c r="I4475" s="1061"/>
      <c r="J4475" s="1062"/>
      <c r="K4475" s="1016"/>
      <c r="L4475" s="1016"/>
      <c r="M4475" s="1016"/>
      <c r="N4475" s="1016"/>
      <c r="O4475" s="1016"/>
      <c r="P4475" s="1016"/>
      <c r="Q4475" s="1016"/>
      <c r="R4475" s="1016"/>
      <c r="S4475" s="1016"/>
      <c r="T4475" s="1016"/>
      <c r="U4475" s="1077"/>
      <c r="V4475" s="1078"/>
      <c r="W4475" s="1077"/>
      <c r="X4475" s="1078"/>
      <c r="Y4475" s="191" t="s">
        <v>32</v>
      </c>
      <c r="Z4475" s="187" t="s">
        <v>33</v>
      </c>
      <c r="AA4475" s="187" t="s">
        <v>464</v>
      </c>
      <c r="AB4475" s="187" t="s">
        <v>465</v>
      </c>
      <c r="AC4475" s="187" t="s">
        <v>32</v>
      </c>
      <c r="AD4475" s="187" t="s">
        <v>33</v>
      </c>
      <c r="AE4475" s="187" t="s">
        <v>464</v>
      </c>
      <c r="AF4475" s="187" t="s">
        <v>465</v>
      </c>
      <c r="AG4475" s="187" t="s">
        <v>32</v>
      </c>
      <c r="AH4475" s="187" t="s">
        <v>33</v>
      </c>
      <c r="AI4475" s="187" t="s">
        <v>464</v>
      </c>
      <c r="AJ4475" s="187" t="s">
        <v>465</v>
      </c>
      <c r="AK4475" s="1077"/>
      <c r="AL4475" s="1080"/>
      <c r="AM4475" s="1080"/>
      <c r="AN4475" s="1086"/>
      <c r="AO4475" s="1087"/>
      <c r="AP4475" s="3"/>
      <c r="AV4475" s="167"/>
      <c r="AW4475" s="167"/>
      <c r="AX4475" s="167"/>
      <c r="AY4475" s="167"/>
      <c r="AZ4475" s="167"/>
      <c r="BA4475" s="167"/>
      <c r="BB4475" s="167"/>
      <c r="BC4475" s="167"/>
      <c r="BD4475" s="167"/>
    </row>
    <row r="4476" spans="2:86" ht="12" customHeight="1" x14ac:dyDescent="0.15">
      <c r="B4476" s="1058"/>
      <c r="C4476" s="1063"/>
      <c r="D4476" s="1061"/>
      <c r="E4476" s="1061"/>
      <c r="F4476" s="1061"/>
      <c r="G4476" s="1061"/>
      <c r="H4476" s="1061"/>
      <c r="I4476" s="1061"/>
      <c r="J4476" s="1062"/>
      <c r="K4476" s="192">
        <v>1</v>
      </c>
      <c r="L4476" s="1038" t="s">
        <v>534</v>
      </c>
      <c r="M4476" s="1039"/>
      <c r="N4476" s="1038" t="s">
        <v>486</v>
      </c>
      <c r="O4476" s="1039"/>
      <c r="P4476" s="1034" t="s">
        <v>332</v>
      </c>
      <c r="Q4476" s="1036"/>
      <c r="R4476" s="408" t="s">
        <v>338</v>
      </c>
      <c r="S4476" s="408"/>
      <c r="T4476" s="408"/>
      <c r="U4476" s="1034" t="s">
        <v>54</v>
      </c>
      <c r="V4476" s="1036"/>
      <c r="W4476" s="1034" t="s">
        <v>551</v>
      </c>
      <c r="X4476" s="1035"/>
      <c r="Y4476" s="286"/>
      <c r="Z4476" s="286"/>
      <c r="AA4476" s="286"/>
      <c r="AB4476" s="286"/>
      <c r="AC4476" s="223"/>
      <c r="AD4476" s="223"/>
      <c r="AE4476" s="223"/>
      <c r="AF4476" s="223"/>
      <c r="AG4476" s="223"/>
      <c r="AH4476" s="223"/>
      <c r="AI4476" s="223"/>
      <c r="AJ4476" s="223"/>
      <c r="AK4476" s="1052" t="s">
        <v>1683</v>
      </c>
      <c r="AL4476" s="1053"/>
      <c r="AM4476" s="1053"/>
      <c r="AN4476" s="1054"/>
      <c r="AO4476" s="1055"/>
      <c r="AP4476" s="3"/>
      <c r="AQ4476" s="222">
        <f>IF(P4476="材質劣化",2,IF(P4476="漏水",3,1))</f>
        <v>2</v>
      </c>
      <c r="AV4476" s="167"/>
      <c r="AW4476" s="167"/>
      <c r="AX4476" s="167"/>
      <c r="AY4476" s="167"/>
      <c r="AZ4476" s="167"/>
      <c r="BA4476" s="167"/>
      <c r="BB4476" s="167"/>
      <c r="BC4476" s="167"/>
      <c r="BD4476" s="167"/>
    </row>
    <row r="4477" spans="2:86" ht="12" customHeight="1" x14ac:dyDescent="0.15">
      <c r="B4477" s="1058"/>
      <c r="C4477" s="1063"/>
      <c r="D4477" s="1061"/>
      <c r="E4477" s="1061"/>
      <c r="F4477" s="1061"/>
      <c r="G4477" s="1061"/>
      <c r="H4477" s="1061"/>
      <c r="I4477" s="1061"/>
      <c r="J4477" s="1062"/>
      <c r="K4477" s="192">
        <v>2</v>
      </c>
      <c r="L4477" s="1038" t="s">
        <v>534</v>
      </c>
      <c r="M4477" s="1039"/>
      <c r="N4477" s="1038" t="s">
        <v>485</v>
      </c>
      <c r="O4477" s="1039"/>
      <c r="P4477" s="1034" t="s">
        <v>332</v>
      </c>
      <c r="Q4477" s="1036"/>
      <c r="R4477" s="408" t="s">
        <v>532</v>
      </c>
      <c r="S4477" s="408"/>
      <c r="T4477" s="408"/>
      <c r="U4477" s="1034" t="s">
        <v>551</v>
      </c>
      <c r="V4477" s="1036"/>
      <c r="W4477" s="1034" t="s">
        <v>551</v>
      </c>
      <c r="X4477" s="1035"/>
      <c r="Y4477" s="286"/>
      <c r="Z4477" s="286"/>
      <c r="AA4477" s="286"/>
      <c r="AB4477" s="286"/>
      <c r="AC4477" s="223"/>
      <c r="AD4477" s="223"/>
      <c r="AE4477" s="223"/>
      <c r="AF4477" s="223"/>
      <c r="AG4477" s="223"/>
      <c r="AH4477" s="223"/>
      <c r="AI4477" s="223"/>
      <c r="AJ4477" s="223"/>
      <c r="AK4477" s="1052"/>
      <c r="AL4477" s="1053"/>
      <c r="AM4477" s="1053"/>
      <c r="AN4477" s="1054"/>
      <c r="AO4477" s="1055"/>
      <c r="AP4477" s="3"/>
      <c r="AQ4477" s="222">
        <f t="shared" ref="AQ4477:AQ4495" si="2081">IF(P4477="材質劣化",2,IF(P4477="漏水",3,1))</f>
        <v>2</v>
      </c>
      <c r="AV4477" s="167"/>
      <c r="AW4477" s="167"/>
      <c r="AX4477" s="167"/>
      <c r="AY4477" s="167"/>
      <c r="AZ4477" s="167"/>
      <c r="BA4477" s="167"/>
      <c r="BB4477" s="167"/>
      <c r="BC4477" s="167"/>
      <c r="BD4477" s="167"/>
    </row>
    <row r="4478" spans="2:86" ht="12" customHeight="1" x14ac:dyDescent="0.15">
      <c r="B4478" s="1058"/>
      <c r="C4478" s="1063"/>
      <c r="D4478" s="1061"/>
      <c r="E4478" s="1061"/>
      <c r="F4478" s="1061"/>
      <c r="G4478" s="1061"/>
      <c r="H4478" s="1061"/>
      <c r="I4478" s="1061"/>
      <c r="J4478" s="1062"/>
      <c r="K4478" s="192"/>
      <c r="L4478" s="1038"/>
      <c r="M4478" s="1039"/>
      <c r="N4478" s="1038"/>
      <c r="O4478" s="1039"/>
      <c r="P4478" s="1034"/>
      <c r="Q4478" s="1036"/>
      <c r="R4478" s="408"/>
      <c r="S4478" s="408"/>
      <c r="T4478" s="408"/>
      <c r="U4478" s="1034"/>
      <c r="V4478" s="1036"/>
      <c r="W4478" s="1034"/>
      <c r="X4478" s="1035"/>
      <c r="Y4478" s="286"/>
      <c r="Z4478" s="286"/>
      <c r="AA4478" s="286"/>
      <c r="AB4478" s="286"/>
      <c r="AC4478" s="223"/>
      <c r="AD4478" s="223"/>
      <c r="AE4478" s="223"/>
      <c r="AF4478" s="223"/>
      <c r="AG4478" s="223"/>
      <c r="AH4478" s="223"/>
      <c r="AI4478" s="223"/>
      <c r="AJ4478" s="223"/>
      <c r="AK4478" s="1052"/>
      <c r="AL4478" s="1053"/>
      <c r="AM4478" s="1053"/>
      <c r="AN4478" s="1054"/>
      <c r="AO4478" s="1055"/>
      <c r="AP4478" s="3"/>
      <c r="AQ4478" s="222">
        <f t="shared" si="2081"/>
        <v>1</v>
      </c>
      <c r="AV4478" s="167"/>
      <c r="AW4478" s="167"/>
      <c r="AX4478" s="167"/>
      <c r="AY4478" s="167"/>
      <c r="AZ4478" s="167"/>
      <c r="BA4478" s="167"/>
      <c r="BB4478" s="167"/>
      <c r="BC4478" s="167"/>
      <c r="BD4478" s="167"/>
    </row>
    <row r="4479" spans="2:86" ht="12" customHeight="1" x14ac:dyDescent="0.15">
      <c r="B4479" s="1058"/>
      <c r="C4479" s="1063"/>
      <c r="D4479" s="1061"/>
      <c r="E4479" s="1061"/>
      <c r="F4479" s="1061"/>
      <c r="G4479" s="1061"/>
      <c r="H4479" s="1061"/>
      <c r="I4479" s="1061"/>
      <c r="J4479" s="1062"/>
      <c r="K4479" s="192"/>
      <c r="L4479" s="1038"/>
      <c r="M4479" s="1039"/>
      <c r="N4479" s="1038"/>
      <c r="O4479" s="1039"/>
      <c r="P4479" s="1034"/>
      <c r="Q4479" s="1036"/>
      <c r="R4479" s="408"/>
      <c r="S4479" s="408"/>
      <c r="T4479" s="408"/>
      <c r="U4479" s="1034"/>
      <c r="V4479" s="1036"/>
      <c r="W4479" s="1034"/>
      <c r="X4479" s="1035"/>
      <c r="Y4479" s="286"/>
      <c r="Z4479" s="286"/>
      <c r="AA4479" s="286"/>
      <c r="AB4479" s="286"/>
      <c r="AC4479" s="223"/>
      <c r="AD4479" s="223"/>
      <c r="AE4479" s="223"/>
      <c r="AF4479" s="223"/>
      <c r="AG4479" s="223"/>
      <c r="AH4479" s="223"/>
      <c r="AI4479" s="223"/>
      <c r="AJ4479" s="223"/>
      <c r="AK4479" s="1052"/>
      <c r="AL4479" s="1053"/>
      <c r="AM4479" s="1053"/>
      <c r="AN4479" s="1054"/>
      <c r="AO4479" s="1055"/>
      <c r="AP4479" s="3"/>
      <c r="AQ4479" s="222">
        <f t="shared" si="2081"/>
        <v>1</v>
      </c>
      <c r="AV4479" s="167"/>
      <c r="AW4479" s="167"/>
      <c r="AX4479" s="167"/>
      <c r="AY4479" s="167"/>
      <c r="AZ4479" s="167"/>
      <c r="BA4479" s="167"/>
      <c r="BB4479" s="167"/>
      <c r="BC4479" s="167"/>
      <c r="BD4479" s="167"/>
    </row>
    <row r="4480" spans="2:86" ht="12" customHeight="1" x14ac:dyDescent="0.15">
      <c r="B4480" s="1058"/>
      <c r="C4480" s="1063"/>
      <c r="D4480" s="1061"/>
      <c r="E4480" s="1061"/>
      <c r="F4480" s="1061"/>
      <c r="G4480" s="1061"/>
      <c r="H4480" s="1061"/>
      <c r="I4480" s="1061"/>
      <c r="J4480" s="1062"/>
      <c r="K4480" s="192"/>
      <c r="L4480" s="1038"/>
      <c r="M4480" s="1039"/>
      <c r="N4480" s="1038"/>
      <c r="O4480" s="1039"/>
      <c r="P4480" s="1034"/>
      <c r="Q4480" s="1036"/>
      <c r="R4480" s="408"/>
      <c r="S4480" s="408"/>
      <c r="T4480" s="408"/>
      <c r="U4480" s="1034"/>
      <c r="V4480" s="1036"/>
      <c r="W4480" s="1034"/>
      <c r="X4480" s="1035"/>
      <c r="Y4480" s="286"/>
      <c r="Z4480" s="286"/>
      <c r="AA4480" s="286"/>
      <c r="AB4480" s="286"/>
      <c r="AC4480" s="223"/>
      <c r="AD4480" s="223"/>
      <c r="AE4480" s="223"/>
      <c r="AF4480" s="223"/>
      <c r="AG4480" s="223"/>
      <c r="AH4480" s="223"/>
      <c r="AI4480" s="223"/>
      <c r="AJ4480" s="223"/>
      <c r="AK4480" s="1052"/>
      <c r="AL4480" s="1053"/>
      <c r="AM4480" s="1053"/>
      <c r="AN4480" s="1054"/>
      <c r="AO4480" s="1055"/>
      <c r="AP4480" s="3"/>
      <c r="AQ4480" s="222">
        <f t="shared" si="2081"/>
        <v>1</v>
      </c>
      <c r="AV4480" s="167"/>
      <c r="AW4480" s="167"/>
      <c r="AX4480" s="167"/>
      <c r="AY4480" s="167"/>
      <c r="AZ4480" s="167"/>
      <c r="BA4480" s="167"/>
      <c r="BB4480" s="167"/>
      <c r="BC4480" s="167"/>
      <c r="BD4480" s="167"/>
    </row>
    <row r="4481" spans="2:56" ht="12" customHeight="1" x14ac:dyDescent="0.15">
      <c r="B4481" s="1058"/>
      <c r="C4481" s="1063"/>
      <c r="D4481" s="1061"/>
      <c r="E4481" s="1061"/>
      <c r="F4481" s="1061"/>
      <c r="G4481" s="1061"/>
      <c r="H4481" s="1061"/>
      <c r="I4481" s="1061"/>
      <c r="J4481" s="1062"/>
      <c r="K4481" s="192"/>
      <c r="L4481" s="1038"/>
      <c r="M4481" s="1039"/>
      <c r="N4481" s="1038"/>
      <c r="O4481" s="1039"/>
      <c r="P4481" s="1034"/>
      <c r="Q4481" s="1036"/>
      <c r="R4481" s="408"/>
      <c r="S4481" s="408"/>
      <c r="T4481" s="408"/>
      <c r="U4481" s="1034"/>
      <c r="V4481" s="1036"/>
      <c r="W4481" s="1034"/>
      <c r="X4481" s="1035"/>
      <c r="Y4481" s="286"/>
      <c r="Z4481" s="286"/>
      <c r="AA4481" s="286"/>
      <c r="AB4481" s="286"/>
      <c r="AC4481" s="223"/>
      <c r="AD4481" s="223"/>
      <c r="AE4481" s="223"/>
      <c r="AF4481" s="223"/>
      <c r="AG4481" s="223"/>
      <c r="AH4481" s="223"/>
      <c r="AI4481" s="223"/>
      <c r="AJ4481" s="223"/>
      <c r="AK4481" s="1052"/>
      <c r="AL4481" s="1053"/>
      <c r="AM4481" s="1053"/>
      <c r="AN4481" s="1054"/>
      <c r="AO4481" s="1055"/>
      <c r="AP4481" s="3"/>
      <c r="AQ4481" s="222">
        <f t="shared" si="2081"/>
        <v>1</v>
      </c>
      <c r="AV4481" s="167"/>
      <c r="AW4481" s="167"/>
      <c r="AX4481" s="167"/>
      <c r="AY4481" s="167"/>
      <c r="AZ4481" s="167"/>
      <c r="BA4481" s="167"/>
      <c r="BB4481" s="167"/>
      <c r="BC4481" s="167"/>
      <c r="BD4481" s="167"/>
    </row>
    <row r="4482" spans="2:56" s="162" customFormat="1" ht="12" customHeight="1" x14ac:dyDescent="0.15">
      <c r="B4482" s="1058"/>
      <c r="C4482" s="1063"/>
      <c r="D4482" s="1061"/>
      <c r="E4482" s="1061"/>
      <c r="F4482" s="1061"/>
      <c r="G4482" s="1061"/>
      <c r="H4482" s="1061"/>
      <c r="I4482" s="1061"/>
      <c r="J4482" s="1062"/>
      <c r="K4482" s="192"/>
      <c r="L4482" s="1038"/>
      <c r="M4482" s="1039"/>
      <c r="N4482" s="1038"/>
      <c r="O4482" s="1039"/>
      <c r="P4482" s="1034"/>
      <c r="Q4482" s="1036"/>
      <c r="R4482" s="408"/>
      <c r="S4482" s="408"/>
      <c r="T4482" s="408"/>
      <c r="U4482" s="1034"/>
      <c r="V4482" s="1036"/>
      <c r="W4482" s="1034"/>
      <c r="X4482" s="1035"/>
      <c r="Y4482" s="286"/>
      <c r="Z4482" s="286"/>
      <c r="AA4482" s="286"/>
      <c r="AB4482" s="286"/>
      <c r="AC4482" s="223"/>
      <c r="AD4482" s="223"/>
      <c r="AE4482" s="223"/>
      <c r="AF4482" s="223"/>
      <c r="AG4482" s="223"/>
      <c r="AH4482" s="223"/>
      <c r="AI4482" s="223"/>
      <c r="AJ4482" s="223"/>
      <c r="AK4482" s="1034"/>
      <c r="AL4482" s="1035"/>
      <c r="AM4482" s="1035"/>
      <c r="AN4482" s="788"/>
      <c r="AO4482" s="789"/>
      <c r="AP4482" s="3"/>
      <c r="AQ4482" s="222">
        <f t="shared" si="2081"/>
        <v>1</v>
      </c>
    </row>
    <row r="4483" spans="2:56" s="162" customFormat="1" ht="12" customHeight="1" x14ac:dyDescent="0.15">
      <c r="B4483" s="1058"/>
      <c r="C4483" s="1063"/>
      <c r="D4483" s="1061"/>
      <c r="E4483" s="1061"/>
      <c r="F4483" s="1061"/>
      <c r="G4483" s="1061"/>
      <c r="H4483" s="1061"/>
      <c r="I4483" s="1061"/>
      <c r="J4483" s="1062"/>
      <c r="K4483" s="192"/>
      <c r="L4483" s="1038"/>
      <c r="M4483" s="1039"/>
      <c r="N4483" s="1038"/>
      <c r="O4483" s="1039"/>
      <c r="P4483" s="1034"/>
      <c r="Q4483" s="1036"/>
      <c r="R4483" s="408"/>
      <c r="S4483" s="408"/>
      <c r="T4483" s="408"/>
      <c r="U4483" s="1034"/>
      <c r="V4483" s="1036"/>
      <c r="W4483" s="1034"/>
      <c r="X4483" s="1035"/>
      <c r="Y4483" s="286"/>
      <c r="Z4483" s="286"/>
      <c r="AA4483" s="286"/>
      <c r="AB4483" s="286"/>
      <c r="AC4483" s="223"/>
      <c r="AD4483" s="223"/>
      <c r="AE4483" s="223"/>
      <c r="AF4483" s="223"/>
      <c r="AG4483" s="223"/>
      <c r="AH4483" s="223"/>
      <c r="AI4483" s="223"/>
      <c r="AJ4483" s="223"/>
      <c r="AK4483" s="1034"/>
      <c r="AL4483" s="1035"/>
      <c r="AM4483" s="1035"/>
      <c r="AN4483" s="788"/>
      <c r="AO4483" s="789"/>
      <c r="AP4483" s="3"/>
      <c r="AQ4483" s="222">
        <f t="shared" si="2081"/>
        <v>1</v>
      </c>
    </row>
    <row r="4484" spans="2:56" s="162" customFormat="1" ht="12" customHeight="1" x14ac:dyDescent="0.15">
      <c r="B4484" s="1058"/>
      <c r="C4484" s="1063"/>
      <c r="D4484" s="1061"/>
      <c r="E4484" s="1061"/>
      <c r="F4484" s="1061"/>
      <c r="G4484" s="1061"/>
      <c r="H4484" s="1061"/>
      <c r="I4484" s="1061"/>
      <c r="J4484" s="1062"/>
      <c r="K4484" s="192"/>
      <c r="L4484" s="1038"/>
      <c r="M4484" s="1039"/>
      <c r="N4484" s="1038"/>
      <c r="O4484" s="1039"/>
      <c r="P4484" s="1034"/>
      <c r="Q4484" s="1036"/>
      <c r="R4484" s="408"/>
      <c r="S4484" s="408"/>
      <c r="T4484" s="408"/>
      <c r="U4484" s="1034"/>
      <c r="V4484" s="1036"/>
      <c r="W4484" s="1034"/>
      <c r="X4484" s="1035"/>
      <c r="Y4484" s="286"/>
      <c r="Z4484" s="286"/>
      <c r="AA4484" s="286"/>
      <c r="AB4484" s="286"/>
      <c r="AC4484" s="223"/>
      <c r="AD4484" s="223"/>
      <c r="AE4484" s="223"/>
      <c r="AF4484" s="223"/>
      <c r="AG4484" s="223"/>
      <c r="AH4484" s="223"/>
      <c r="AI4484" s="223"/>
      <c r="AJ4484" s="223"/>
      <c r="AK4484" s="1034"/>
      <c r="AL4484" s="1035"/>
      <c r="AM4484" s="1035"/>
      <c r="AN4484" s="788"/>
      <c r="AO4484" s="789"/>
      <c r="AP4484" s="3"/>
      <c r="AQ4484" s="222">
        <f t="shared" si="2081"/>
        <v>1</v>
      </c>
    </row>
    <row r="4485" spans="2:56" s="162" customFormat="1" ht="12" customHeight="1" x14ac:dyDescent="0.15">
      <c r="B4485" s="1058"/>
      <c r="C4485" s="1063"/>
      <c r="D4485" s="1061"/>
      <c r="E4485" s="1061"/>
      <c r="F4485" s="1061"/>
      <c r="G4485" s="1061"/>
      <c r="H4485" s="1061"/>
      <c r="I4485" s="1061"/>
      <c r="J4485" s="1062"/>
      <c r="K4485" s="192"/>
      <c r="L4485" s="1038"/>
      <c r="M4485" s="1039"/>
      <c r="N4485" s="1038"/>
      <c r="O4485" s="1039"/>
      <c r="P4485" s="1034"/>
      <c r="Q4485" s="1036"/>
      <c r="R4485" s="408"/>
      <c r="S4485" s="408"/>
      <c r="T4485" s="408"/>
      <c r="U4485" s="1034"/>
      <c r="V4485" s="1036"/>
      <c r="W4485" s="1034"/>
      <c r="X4485" s="1035"/>
      <c r="Y4485" s="286"/>
      <c r="Z4485" s="286"/>
      <c r="AA4485" s="286"/>
      <c r="AB4485" s="286"/>
      <c r="AC4485" s="223"/>
      <c r="AD4485" s="223"/>
      <c r="AE4485" s="223"/>
      <c r="AF4485" s="223"/>
      <c r="AG4485" s="223"/>
      <c r="AH4485" s="223"/>
      <c r="AI4485" s="223"/>
      <c r="AJ4485" s="223"/>
      <c r="AK4485" s="1034"/>
      <c r="AL4485" s="1035"/>
      <c r="AM4485" s="1035"/>
      <c r="AN4485" s="788"/>
      <c r="AO4485" s="789"/>
      <c r="AP4485" s="3"/>
      <c r="AQ4485" s="222">
        <f t="shared" si="2081"/>
        <v>1</v>
      </c>
    </row>
    <row r="4486" spans="2:56" s="162" customFormat="1" ht="12" customHeight="1" x14ac:dyDescent="0.15">
      <c r="B4486" s="1058"/>
      <c r="C4486" s="1063"/>
      <c r="D4486" s="1061"/>
      <c r="E4486" s="1061"/>
      <c r="F4486" s="1061"/>
      <c r="G4486" s="1061"/>
      <c r="H4486" s="1061"/>
      <c r="I4486" s="1061"/>
      <c r="J4486" s="1062"/>
      <c r="K4486" s="192"/>
      <c r="L4486" s="1038"/>
      <c r="M4486" s="1039"/>
      <c r="N4486" s="1038"/>
      <c r="O4486" s="1039"/>
      <c r="P4486" s="1034"/>
      <c r="Q4486" s="1036"/>
      <c r="R4486" s="408"/>
      <c r="S4486" s="408"/>
      <c r="T4486" s="408"/>
      <c r="U4486" s="1034"/>
      <c r="V4486" s="1036"/>
      <c r="W4486" s="1034"/>
      <c r="X4486" s="1035"/>
      <c r="Y4486" s="286"/>
      <c r="Z4486" s="286"/>
      <c r="AA4486" s="286"/>
      <c r="AB4486" s="286"/>
      <c r="AC4486" s="223"/>
      <c r="AD4486" s="223"/>
      <c r="AE4486" s="223"/>
      <c r="AF4486" s="223"/>
      <c r="AG4486" s="223"/>
      <c r="AH4486" s="223"/>
      <c r="AI4486" s="223"/>
      <c r="AJ4486" s="223"/>
      <c r="AK4486" s="1034"/>
      <c r="AL4486" s="1035"/>
      <c r="AM4486" s="1035"/>
      <c r="AN4486" s="788"/>
      <c r="AO4486" s="789"/>
      <c r="AP4486" s="3"/>
      <c r="AQ4486" s="222">
        <f t="shared" si="2081"/>
        <v>1</v>
      </c>
    </row>
    <row r="4487" spans="2:56" s="162" customFormat="1" ht="12" customHeight="1" x14ac:dyDescent="0.15">
      <c r="B4487" s="1058"/>
      <c r="C4487" s="1063"/>
      <c r="D4487" s="1061"/>
      <c r="E4487" s="1061"/>
      <c r="F4487" s="1061"/>
      <c r="G4487" s="1061"/>
      <c r="H4487" s="1061"/>
      <c r="I4487" s="1061"/>
      <c r="J4487" s="1062"/>
      <c r="K4487" s="192"/>
      <c r="L4487" s="1038"/>
      <c r="M4487" s="1039"/>
      <c r="N4487" s="1038"/>
      <c r="O4487" s="1039"/>
      <c r="P4487" s="1034"/>
      <c r="Q4487" s="1036"/>
      <c r="R4487" s="408"/>
      <c r="S4487" s="408"/>
      <c r="T4487" s="408"/>
      <c r="U4487" s="1034"/>
      <c r="V4487" s="1036"/>
      <c r="W4487" s="1034"/>
      <c r="X4487" s="1035"/>
      <c r="Y4487" s="286"/>
      <c r="Z4487" s="286"/>
      <c r="AA4487" s="286"/>
      <c r="AB4487" s="286"/>
      <c r="AC4487" s="223"/>
      <c r="AD4487" s="223"/>
      <c r="AE4487" s="223"/>
      <c r="AF4487" s="223"/>
      <c r="AG4487" s="223"/>
      <c r="AH4487" s="223"/>
      <c r="AI4487" s="223"/>
      <c r="AJ4487" s="223"/>
      <c r="AK4487" s="1034"/>
      <c r="AL4487" s="1035"/>
      <c r="AM4487" s="1035"/>
      <c r="AN4487" s="788"/>
      <c r="AO4487" s="789"/>
      <c r="AP4487" s="3"/>
      <c r="AQ4487" s="222">
        <f t="shared" si="2081"/>
        <v>1</v>
      </c>
    </row>
    <row r="4488" spans="2:56" s="162" customFormat="1" ht="12" customHeight="1" x14ac:dyDescent="0.15">
      <c r="B4488" s="1058"/>
      <c r="C4488" s="1063"/>
      <c r="D4488" s="1061"/>
      <c r="E4488" s="1061"/>
      <c r="F4488" s="1061"/>
      <c r="G4488" s="1061"/>
      <c r="H4488" s="1061"/>
      <c r="I4488" s="1061"/>
      <c r="J4488" s="1062"/>
      <c r="K4488" s="192"/>
      <c r="L4488" s="1038"/>
      <c r="M4488" s="1039"/>
      <c r="N4488" s="1038"/>
      <c r="O4488" s="1039"/>
      <c r="P4488" s="1034"/>
      <c r="Q4488" s="1036"/>
      <c r="R4488" s="408"/>
      <c r="S4488" s="408"/>
      <c r="T4488" s="408"/>
      <c r="U4488" s="1034"/>
      <c r="V4488" s="1036"/>
      <c r="W4488" s="1034"/>
      <c r="X4488" s="1035"/>
      <c r="Y4488" s="286"/>
      <c r="Z4488" s="286"/>
      <c r="AA4488" s="286"/>
      <c r="AB4488" s="286"/>
      <c r="AC4488" s="223"/>
      <c r="AD4488" s="223"/>
      <c r="AE4488" s="223"/>
      <c r="AF4488" s="223"/>
      <c r="AG4488" s="223"/>
      <c r="AH4488" s="223"/>
      <c r="AI4488" s="223"/>
      <c r="AJ4488" s="223"/>
      <c r="AK4488" s="1034"/>
      <c r="AL4488" s="1035"/>
      <c r="AM4488" s="1035"/>
      <c r="AN4488" s="788"/>
      <c r="AO4488" s="789"/>
      <c r="AP4488" s="3"/>
      <c r="AQ4488" s="222">
        <f t="shared" si="2081"/>
        <v>1</v>
      </c>
    </row>
    <row r="4489" spans="2:56" s="162" customFormat="1" ht="12" customHeight="1" x14ac:dyDescent="0.15">
      <c r="B4489" s="1058"/>
      <c r="C4489" s="1063"/>
      <c r="D4489" s="1061"/>
      <c r="E4489" s="1061"/>
      <c r="F4489" s="1061"/>
      <c r="G4489" s="1061"/>
      <c r="H4489" s="1061"/>
      <c r="I4489" s="1061"/>
      <c r="J4489" s="1062"/>
      <c r="K4489" s="192"/>
      <c r="L4489" s="1038"/>
      <c r="M4489" s="1039"/>
      <c r="N4489" s="1038"/>
      <c r="O4489" s="1039"/>
      <c r="P4489" s="1034"/>
      <c r="Q4489" s="1036"/>
      <c r="R4489" s="408"/>
      <c r="S4489" s="408"/>
      <c r="T4489" s="408"/>
      <c r="U4489" s="1034"/>
      <c r="V4489" s="1036"/>
      <c r="W4489" s="1034"/>
      <c r="X4489" s="1035"/>
      <c r="Y4489" s="286"/>
      <c r="Z4489" s="286"/>
      <c r="AA4489" s="286"/>
      <c r="AB4489" s="286"/>
      <c r="AC4489" s="223"/>
      <c r="AD4489" s="223"/>
      <c r="AE4489" s="223"/>
      <c r="AF4489" s="223"/>
      <c r="AG4489" s="223"/>
      <c r="AH4489" s="223"/>
      <c r="AI4489" s="223"/>
      <c r="AJ4489" s="223"/>
      <c r="AK4489" s="1034"/>
      <c r="AL4489" s="1035"/>
      <c r="AM4489" s="1035"/>
      <c r="AN4489" s="788"/>
      <c r="AO4489" s="789"/>
      <c r="AP4489" s="3"/>
      <c r="AQ4489" s="222">
        <f t="shared" si="2081"/>
        <v>1</v>
      </c>
    </row>
    <row r="4490" spans="2:56" s="162" customFormat="1" ht="12" customHeight="1" x14ac:dyDescent="0.15">
      <c r="B4490" s="1058"/>
      <c r="C4490" s="1063"/>
      <c r="D4490" s="1061"/>
      <c r="E4490" s="1061"/>
      <c r="F4490" s="1061"/>
      <c r="G4490" s="1061"/>
      <c r="H4490" s="1061"/>
      <c r="I4490" s="1061"/>
      <c r="J4490" s="1062"/>
      <c r="K4490" s="192"/>
      <c r="L4490" s="1038"/>
      <c r="M4490" s="1039"/>
      <c r="N4490" s="1038"/>
      <c r="O4490" s="1039"/>
      <c r="P4490" s="1034"/>
      <c r="Q4490" s="1036"/>
      <c r="R4490" s="408"/>
      <c r="S4490" s="408"/>
      <c r="T4490" s="408"/>
      <c r="U4490" s="1034"/>
      <c r="V4490" s="1036"/>
      <c r="W4490" s="1034"/>
      <c r="X4490" s="1035"/>
      <c r="Y4490" s="286"/>
      <c r="Z4490" s="286"/>
      <c r="AA4490" s="286"/>
      <c r="AB4490" s="286"/>
      <c r="AC4490" s="223"/>
      <c r="AD4490" s="223"/>
      <c r="AE4490" s="223"/>
      <c r="AF4490" s="223"/>
      <c r="AG4490" s="223"/>
      <c r="AH4490" s="223"/>
      <c r="AI4490" s="223"/>
      <c r="AJ4490" s="223"/>
      <c r="AK4490" s="1034"/>
      <c r="AL4490" s="1035"/>
      <c r="AM4490" s="1035"/>
      <c r="AN4490" s="788"/>
      <c r="AO4490" s="789"/>
      <c r="AP4490" s="3"/>
      <c r="AQ4490" s="222">
        <f t="shared" si="2081"/>
        <v>1</v>
      </c>
    </row>
    <row r="4491" spans="2:56" s="162" customFormat="1" ht="12" customHeight="1" x14ac:dyDescent="0.15">
      <c r="B4491" s="1058"/>
      <c r="C4491" s="1063"/>
      <c r="D4491" s="1061"/>
      <c r="E4491" s="1061"/>
      <c r="F4491" s="1061"/>
      <c r="G4491" s="1061"/>
      <c r="H4491" s="1061"/>
      <c r="I4491" s="1061"/>
      <c r="J4491" s="1062"/>
      <c r="K4491" s="192"/>
      <c r="L4491" s="1038"/>
      <c r="M4491" s="1039"/>
      <c r="N4491" s="1038"/>
      <c r="O4491" s="1039"/>
      <c r="P4491" s="1034"/>
      <c r="Q4491" s="1036"/>
      <c r="R4491" s="408"/>
      <c r="S4491" s="408"/>
      <c r="T4491" s="408"/>
      <c r="U4491" s="1034"/>
      <c r="V4491" s="1036"/>
      <c r="W4491" s="1034"/>
      <c r="X4491" s="1035"/>
      <c r="Y4491" s="286"/>
      <c r="Z4491" s="286"/>
      <c r="AA4491" s="286"/>
      <c r="AB4491" s="286"/>
      <c r="AC4491" s="223"/>
      <c r="AD4491" s="223"/>
      <c r="AE4491" s="223"/>
      <c r="AF4491" s="223"/>
      <c r="AG4491" s="223"/>
      <c r="AH4491" s="223"/>
      <c r="AI4491" s="223"/>
      <c r="AJ4491" s="223"/>
      <c r="AK4491" s="1034"/>
      <c r="AL4491" s="1035"/>
      <c r="AM4491" s="1035"/>
      <c r="AN4491" s="788"/>
      <c r="AO4491" s="789"/>
      <c r="AP4491" s="3"/>
      <c r="AQ4491" s="222">
        <f t="shared" si="2081"/>
        <v>1</v>
      </c>
    </row>
    <row r="4492" spans="2:56" s="162" customFormat="1" ht="12" customHeight="1" x14ac:dyDescent="0.15">
      <c r="B4492" s="1058"/>
      <c r="C4492" s="1063"/>
      <c r="D4492" s="1061"/>
      <c r="E4492" s="1061"/>
      <c r="F4492" s="1061"/>
      <c r="G4492" s="1061"/>
      <c r="H4492" s="1061"/>
      <c r="I4492" s="1061"/>
      <c r="J4492" s="1062"/>
      <c r="K4492" s="192"/>
      <c r="L4492" s="1038"/>
      <c r="M4492" s="1039"/>
      <c r="N4492" s="1038"/>
      <c r="O4492" s="1039"/>
      <c r="P4492" s="1034"/>
      <c r="Q4492" s="1036"/>
      <c r="R4492" s="408"/>
      <c r="S4492" s="408"/>
      <c r="T4492" s="408"/>
      <c r="U4492" s="1034"/>
      <c r="V4492" s="1036"/>
      <c r="W4492" s="1034"/>
      <c r="X4492" s="1035"/>
      <c r="Y4492" s="286"/>
      <c r="Z4492" s="286"/>
      <c r="AA4492" s="286"/>
      <c r="AB4492" s="286"/>
      <c r="AC4492" s="223"/>
      <c r="AD4492" s="223"/>
      <c r="AE4492" s="223"/>
      <c r="AF4492" s="223"/>
      <c r="AG4492" s="223"/>
      <c r="AH4492" s="223"/>
      <c r="AI4492" s="223"/>
      <c r="AJ4492" s="223"/>
      <c r="AK4492" s="1034"/>
      <c r="AL4492" s="1035"/>
      <c r="AM4492" s="1035"/>
      <c r="AN4492" s="788"/>
      <c r="AO4492" s="789"/>
      <c r="AP4492" s="3"/>
      <c r="AQ4492" s="222">
        <f t="shared" si="2081"/>
        <v>1</v>
      </c>
    </row>
    <row r="4493" spans="2:56" s="162" customFormat="1" ht="12" customHeight="1" x14ac:dyDescent="0.15">
      <c r="B4493" s="1058"/>
      <c r="C4493" s="1063"/>
      <c r="D4493" s="1061"/>
      <c r="E4493" s="1061"/>
      <c r="F4493" s="1061"/>
      <c r="G4493" s="1061"/>
      <c r="H4493" s="1061"/>
      <c r="I4493" s="1061"/>
      <c r="J4493" s="1062"/>
      <c r="K4493" s="192"/>
      <c r="L4493" s="1038"/>
      <c r="M4493" s="1039"/>
      <c r="N4493" s="1038"/>
      <c r="O4493" s="1039"/>
      <c r="P4493" s="1034"/>
      <c r="Q4493" s="1036"/>
      <c r="R4493" s="408"/>
      <c r="S4493" s="408"/>
      <c r="T4493" s="408"/>
      <c r="U4493" s="1034"/>
      <c r="V4493" s="1036"/>
      <c r="W4493" s="1034"/>
      <c r="X4493" s="1035"/>
      <c r="Y4493" s="286"/>
      <c r="Z4493" s="286"/>
      <c r="AA4493" s="286"/>
      <c r="AB4493" s="286"/>
      <c r="AC4493" s="223"/>
      <c r="AD4493" s="223"/>
      <c r="AE4493" s="223"/>
      <c r="AF4493" s="223"/>
      <c r="AG4493" s="223"/>
      <c r="AH4493" s="223"/>
      <c r="AI4493" s="223"/>
      <c r="AJ4493" s="223"/>
      <c r="AK4493" s="1034"/>
      <c r="AL4493" s="1035"/>
      <c r="AM4493" s="1035"/>
      <c r="AN4493" s="788"/>
      <c r="AO4493" s="789"/>
      <c r="AP4493" s="3"/>
      <c r="AQ4493" s="222">
        <f t="shared" si="2081"/>
        <v>1</v>
      </c>
    </row>
    <row r="4494" spans="2:56" s="162" customFormat="1" ht="12" customHeight="1" x14ac:dyDescent="0.15">
      <c r="B4494" s="1058"/>
      <c r="C4494" s="1063"/>
      <c r="D4494" s="1061"/>
      <c r="E4494" s="1061"/>
      <c r="F4494" s="1061"/>
      <c r="G4494" s="1061"/>
      <c r="H4494" s="1061"/>
      <c r="I4494" s="1061"/>
      <c r="J4494" s="1062"/>
      <c r="K4494" s="192"/>
      <c r="L4494" s="1038"/>
      <c r="M4494" s="1039"/>
      <c r="N4494" s="1038"/>
      <c r="O4494" s="1039"/>
      <c r="P4494" s="1034"/>
      <c r="Q4494" s="1036"/>
      <c r="R4494" s="408"/>
      <c r="S4494" s="408"/>
      <c r="T4494" s="408"/>
      <c r="U4494" s="1034"/>
      <c r="V4494" s="1036"/>
      <c r="W4494" s="1034"/>
      <c r="X4494" s="1035"/>
      <c r="Y4494" s="286"/>
      <c r="Z4494" s="286"/>
      <c r="AA4494" s="286"/>
      <c r="AB4494" s="286"/>
      <c r="AC4494" s="223"/>
      <c r="AD4494" s="223"/>
      <c r="AE4494" s="223"/>
      <c r="AF4494" s="223"/>
      <c r="AG4494" s="223"/>
      <c r="AH4494" s="223"/>
      <c r="AI4494" s="223"/>
      <c r="AJ4494" s="223"/>
      <c r="AK4494" s="1034"/>
      <c r="AL4494" s="1035"/>
      <c r="AM4494" s="1035"/>
      <c r="AN4494" s="788"/>
      <c r="AO4494" s="789"/>
      <c r="AP4494" s="3"/>
      <c r="AQ4494" s="222">
        <f t="shared" si="2081"/>
        <v>1</v>
      </c>
    </row>
    <row r="4495" spans="2:56" s="162" customFormat="1" ht="12" customHeight="1" x14ac:dyDescent="0.15">
      <c r="B4495" s="1058"/>
      <c r="C4495" s="1063"/>
      <c r="D4495" s="1061"/>
      <c r="E4495" s="1061"/>
      <c r="F4495" s="1061"/>
      <c r="G4495" s="1061"/>
      <c r="H4495" s="1061"/>
      <c r="I4495" s="1061"/>
      <c r="J4495" s="1062"/>
      <c r="K4495" s="192"/>
      <c r="L4495" s="1038"/>
      <c r="M4495" s="1039"/>
      <c r="N4495" s="1038"/>
      <c r="O4495" s="1039"/>
      <c r="P4495" s="1034"/>
      <c r="Q4495" s="1036"/>
      <c r="R4495" s="408"/>
      <c r="S4495" s="408"/>
      <c r="T4495" s="408"/>
      <c r="U4495" s="1034"/>
      <c r="V4495" s="1036"/>
      <c r="W4495" s="1034"/>
      <c r="X4495" s="1035"/>
      <c r="Y4495" s="286"/>
      <c r="Z4495" s="286"/>
      <c r="AA4495" s="286"/>
      <c r="AB4495" s="286"/>
      <c r="AC4495" s="223"/>
      <c r="AD4495" s="223"/>
      <c r="AE4495" s="223"/>
      <c r="AF4495" s="223"/>
      <c r="AG4495" s="223"/>
      <c r="AH4495" s="223"/>
      <c r="AI4495" s="223"/>
      <c r="AJ4495" s="223"/>
      <c r="AK4495" s="1034"/>
      <c r="AL4495" s="1035"/>
      <c r="AM4495" s="1035"/>
      <c r="AN4495" s="788"/>
      <c r="AO4495" s="789"/>
      <c r="AP4495" s="3"/>
      <c r="AQ4495" s="222">
        <f t="shared" si="2081"/>
        <v>1</v>
      </c>
    </row>
    <row r="4496" spans="2:56" s="162" customFormat="1" ht="12" customHeight="1" x14ac:dyDescent="0.15">
      <c r="B4496" s="1058"/>
      <c r="C4496" s="1063"/>
      <c r="D4496" s="1061"/>
      <c r="E4496" s="1061"/>
      <c r="F4496" s="1061"/>
      <c r="G4496" s="1061"/>
      <c r="H4496" s="1061"/>
      <c r="I4496" s="1061"/>
      <c r="J4496" s="1062"/>
      <c r="K4496" s="1016" t="s">
        <v>216</v>
      </c>
      <c r="L4496" s="1016" t="s">
        <v>215</v>
      </c>
      <c r="M4496" s="1016"/>
      <c r="N4496" s="1016"/>
      <c r="O4496" s="1016"/>
      <c r="P4496" s="1016"/>
      <c r="Q4496" s="1016"/>
      <c r="R4496" s="1016"/>
      <c r="S4496" s="1016"/>
      <c r="T4496" s="1016"/>
      <c r="U4496" s="1016"/>
      <c r="V4496" s="1016"/>
      <c r="W4496" s="1016"/>
      <c r="X4496" s="1016"/>
      <c r="Y4496" s="1040" t="s">
        <v>466</v>
      </c>
      <c r="Z4496" s="1041"/>
      <c r="AA4496" s="1041"/>
      <c r="AB4496" s="1042"/>
      <c r="AC4496" s="224">
        <f t="shared" ref="AC4496:AJ4496" si="2082">SUM(AC4476:AC4495)</f>
        <v>0</v>
      </c>
      <c r="AD4496" s="224">
        <f t="shared" si="2082"/>
        <v>0</v>
      </c>
      <c r="AE4496" s="224">
        <f t="shared" si="2082"/>
        <v>0</v>
      </c>
      <c r="AF4496" s="224">
        <f t="shared" si="2082"/>
        <v>0</v>
      </c>
      <c r="AG4496" s="224">
        <f t="shared" si="2082"/>
        <v>0</v>
      </c>
      <c r="AH4496" s="224">
        <f t="shared" si="2082"/>
        <v>0</v>
      </c>
      <c r="AI4496" s="224">
        <f t="shared" si="2082"/>
        <v>0</v>
      </c>
      <c r="AJ4496" s="224">
        <f t="shared" si="2082"/>
        <v>0</v>
      </c>
      <c r="AK4496" s="1040" t="s">
        <v>214</v>
      </c>
      <c r="AL4496" s="1041"/>
      <c r="AM4496" s="1041"/>
      <c r="AN4496" s="788"/>
      <c r="AO4496" s="789"/>
      <c r="AP4496" s="3"/>
    </row>
    <row r="4497" spans="2:86" s="162" customFormat="1" ht="12" customHeight="1" x14ac:dyDescent="0.15">
      <c r="B4497" s="1058"/>
      <c r="C4497" s="1063"/>
      <c r="D4497" s="1061"/>
      <c r="E4497" s="1061"/>
      <c r="F4497" s="1061"/>
      <c r="G4497" s="1061"/>
      <c r="H4497" s="1061"/>
      <c r="I4497" s="1061"/>
      <c r="J4497" s="1062"/>
      <c r="K4497" s="1016"/>
      <c r="L4497" s="1016" t="s">
        <v>467</v>
      </c>
      <c r="M4497" s="1016"/>
      <c r="N4497" s="1016"/>
      <c r="O4497" s="1016" t="s">
        <v>213</v>
      </c>
      <c r="P4497" s="1016"/>
      <c r="Q4497" s="1016"/>
      <c r="R4497" s="1016"/>
      <c r="S4497" s="1016"/>
      <c r="T4497" s="1016"/>
      <c r="U4497" s="1016"/>
      <c r="V4497" s="1016"/>
      <c r="W4497" s="1016"/>
      <c r="X4497" s="1016"/>
      <c r="Y4497" s="193">
        <f>COUNTIF(Y4476:Y4495,"○")</f>
        <v>0</v>
      </c>
      <c r="Z4497" s="193">
        <f>COUNTIF(Z4476:Z4495,"○")</f>
        <v>0</v>
      </c>
      <c r="AA4497" s="193">
        <f>COUNTIF(AA4476:AA4495,"○")</f>
        <v>0</v>
      </c>
      <c r="AB4497" s="193">
        <f>COUNTIF(AB4476:AB4495,"○")</f>
        <v>0</v>
      </c>
      <c r="AC4497" s="193">
        <f t="shared" ref="AC4497:AJ4497" si="2083">COUNT(AC4476:AC4495)</f>
        <v>0</v>
      </c>
      <c r="AD4497" s="193">
        <f t="shared" si="2083"/>
        <v>0</v>
      </c>
      <c r="AE4497" s="193">
        <f t="shared" si="2083"/>
        <v>0</v>
      </c>
      <c r="AF4497" s="193">
        <f t="shared" si="2083"/>
        <v>0</v>
      </c>
      <c r="AG4497" s="193">
        <f t="shared" si="2083"/>
        <v>0</v>
      </c>
      <c r="AH4497" s="193">
        <f t="shared" si="2083"/>
        <v>0</v>
      </c>
      <c r="AI4497" s="193">
        <f t="shared" si="2083"/>
        <v>0</v>
      </c>
      <c r="AJ4497" s="193">
        <f t="shared" si="2083"/>
        <v>0</v>
      </c>
      <c r="AK4497" s="1043"/>
      <c r="AL4497" s="1044"/>
      <c r="AM4497" s="1044"/>
      <c r="AN4497" s="1044"/>
      <c r="AO4497" s="1045"/>
      <c r="AP4497" s="3"/>
    </row>
    <row r="4498" spans="2:86" ht="12" customHeight="1" x14ac:dyDescent="0.15">
      <c r="B4498" s="1058"/>
      <c r="C4498" s="1063"/>
      <c r="D4498" s="1061"/>
      <c r="E4498" s="1061"/>
      <c r="F4498" s="1061"/>
      <c r="G4498" s="1061"/>
      <c r="H4498" s="1061"/>
      <c r="I4498" s="1061"/>
      <c r="J4498" s="1062"/>
      <c r="K4498" s="1016"/>
      <c r="L4498" s="1016"/>
      <c r="M4498" s="1016"/>
      <c r="N4498" s="1016"/>
      <c r="O4498" s="1016" t="s">
        <v>468</v>
      </c>
      <c r="P4498" s="1016"/>
      <c r="Q4498" s="1016"/>
      <c r="R4498" s="1016"/>
      <c r="S4498" s="1016"/>
      <c r="T4498" s="1016"/>
      <c r="U4498" s="1016"/>
      <c r="V4498" s="1016"/>
      <c r="W4498" s="1016"/>
      <c r="X4498" s="1016"/>
      <c r="Y4498" s="1034" t="str">
        <f>IF(Y4497&gt;0,"Ⅳ",IF(Z4497&gt;0,"Ⅲ",IF(AA4497&gt;0,"Ⅱa",IF(AB4497&gt;0,"Ⅱb","Ⅰ"))))</f>
        <v>Ⅰ</v>
      </c>
      <c r="Z4498" s="1035"/>
      <c r="AA4498" s="1035"/>
      <c r="AB4498" s="1036"/>
      <c r="AC4498" s="1034" t="str">
        <f>IF(AC4497&gt;0,"Ⅳ",IF(AD4497&gt;0,"Ⅲ",IF(AE4497&gt;0,"Ⅱa",IF(AF4497&gt;0,"Ⅱb","Ⅰ"))))</f>
        <v>Ⅰ</v>
      </c>
      <c r="AD4498" s="1035"/>
      <c r="AE4498" s="1035"/>
      <c r="AF4498" s="1036"/>
      <c r="AG4498" s="1034" t="str">
        <f>IF(AG4497&gt;0,"Ⅳ",IF(AH4497&gt;0,"Ⅲ",IF(AI4497&gt;0,"Ⅱa",IF(AJ4497&gt;0,"Ⅱb","Ⅰ"))))</f>
        <v>Ⅰ</v>
      </c>
      <c r="AH4498" s="1035"/>
      <c r="AI4498" s="1035"/>
      <c r="AJ4498" s="1036"/>
      <c r="AK4498" s="1046"/>
      <c r="AL4498" s="1047"/>
      <c r="AM4498" s="1047"/>
      <c r="AN4498" s="1047"/>
      <c r="AO4498" s="1048"/>
      <c r="AP4498" s="3"/>
      <c r="AQ4498" s="282" t="s">
        <v>312</v>
      </c>
      <c r="AR4498" s="282" t="s">
        <v>313</v>
      </c>
      <c r="AS4498" s="699" t="s">
        <v>316</v>
      </c>
      <c r="AT4498" s="1026"/>
    </row>
    <row r="4499" spans="2:86" ht="12" customHeight="1" x14ac:dyDescent="0.15">
      <c r="B4499" s="1058"/>
      <c r="C4499" s="1063"/>
      <c r="D4499" s="1061"/>
      <c r="E4499" s="1061"/>
      <c r="F4499" s="1061"/>
      <c r="G4499" s="1061"/>
      <c r="H4499" s="1061"/>
      <c r="I4499" s="1061"/>
      <c r="J4499" s="1062"/>
      <c r="K4499" s="1016"/>
      <c r="L4499" s="1016" t="s">
        <v>469</v>
      </c>
      <c r="M4499" s="1016"/>
      <c r="N4499" s="1016"/>
      <c r="O4499" s="1016" t="s">
        <v>212</v>
      </c>
      <c r="P4499" s="1016"/>
      <c r="Q4499" s="1016"/>
      <c r="R4499" s="1016"/>
      <c r="S4499" s="1016"/>
      <c r="T4499" s="1016"/>
      <c r="U4499" s="1016"/>
      <c r="V4499" s="1016"/>
      <c r="W4499" s="1016"/>
      <c r="X4499" s="1016"/>
      <c r="Y4499" s="187" t="s">
        <v>32</v>
      </c>
      <c r="Z4499" s="187" t="s">
        <v>33</v>
      </c>
      <c r="AA4499" s="1027" t="s">
        <v>34</v>
      </c>
      <c r="AB4499" s="1027"/>
      <c r="AC4499" s="187" t="s">
        <v>32</v>
      </c>
      <c r="AD4499" s="187" t="s">
        <v>33</v>
      </c>
      <c r="AE4499" s="1027" t="s">
        <v>34</v>
      </c>
      <c r="AF4499" s="1027"/>
      <c r="AG4499" s="187" t="s">
        <v>32</v>
      </c>
      <c r="AH4499" s="187" t="s">
        <v>33</v>
      </c>
      <c r="AI4499" s="1027" t="s">
        <v>34</v>
      </c>
      <c r="AJ4499" s="1027"/>
      <c r="AK4499" s="1046"/>
      <c r="AL4499" s="1047"/>
      <c r="AM4499" s="1047"/>
      <c r="AN4499" s="1047"/>
      <c r="AO4499" s="1048"/>
      <c r="AP4499" s="3"/>
      <c r="AQ4499" s="1028">
        <f>+Y4497+Z4497</f>
        <v>0</v>
      </c>
      <c r="AR4499" s="1029"/>
      <c r="AS4499" s="1028">
        <f>+AA4497+AB4497</f>
        <v>0</v>
      </c>
      <c r="AT4499" s="1029"/>
    </row>
    <row r="4500" spans="2:86" ht="12" customHeight="1" x14ac:dyDescent="0.15">
      <c r="B4500" s="1058"/>
      <c r="C4500" s="1063"/>
      <c r="D4500" s="1061"/>
      <c r="E4500" s="1061"/>
      <c r="F4500" s="1061"/>
      <c r="G4500" s="1061"/>
      <c r="H4500" s="1061"/>
      <c r="I4500" s="1061"/>
      <c r="J4500" s="1062"/>
      <c r="K4500" s="1016"/>
      <c r="L4500" s="1016"/>
      <c r="M4500" s="1016"/>
      <c r="N4500" s="1016"/>
      <c r="O4500" s="1016" t="s">
        <v>470</v>
      </c>
      <c r="P4500" s="1016"/>
      <c r="Q4500" s="1016"/>
      <c r="R4500" s="1016"/>
      <c r="S4500" s="1016"/>
      <c r="T4500" s="1016"/>
      <c r="U4500" s="1016"/>
      <c r="V4500" s="1016"/>
      <c r="W4500" s="1016"/>
      <c r="X4500" s="1016"/>
      <c r="Y4500" s="193" t="str">
        <f>IF(Y4497=0,"",1)</f>
        <v/>
      </c>
      <c r="Z4500" s="193" t="str">
        <f>IF(Z4497=0,"",1)</f>
        <v/>
      </c>
      <c r="AA4500" s="1030" t="str">
        <f>IF(AQ4499=1,"",IF(AS4499&gt;0,1,""))</f>
        <v/>
      </c>
      <c r="AB4500" s="1031"/>
      <c r="AC4500" s="193">
        <f>+AC4497</f>
        <v>0</v>
      </c>
      <c r="AD4500" s="193">
        <f>AD4497</f>
        <v>0</v>
      </c>
      <c r="AE4500" s="1030">
        <f>AE4497+AF4497</f>
        <v>0</v>
      </c>
      <c r="AF4500" s="1031"/>
      <c r="AG4500" s="193">
        <f>AG4497</f>
        <v>0</v>
      </c>
      <c r="AH4500" s="193">
        <f>AH4497</f>
        <v>0</v>
      </c>
      <c r="AI4500" s="1030">
        <f>AI4497+AJ4497</f>
        <v>0</v>
      </c>
      <c r="AJ4500" s="1031"/>
      <c r="AK4500" s="1046"/>
      <c r="AL4500" s="1047"/>
      <c r="AM4500" s="1047"/>
      <c r="AN4500" s="1047"/>
      <c r="AO4500" s="1048"/>
      <c r="AP4500" s="3"/>
      <c r="AQ4500" s="197">
        <f>+Y4497+AC4500+AG4500</f>
        <v>0</v>
      </c>
      <c r="AR4500" s="197">
        <f>+Z4497+AD4500+AH4500</f>
        <v>0</v>
      </c>
      <c r="AS4500" s="1032">
        <f>+AS4499+AE4500+AI4500</f>
        <v>0</v>
      </c>
      <c r="AT4500" s="1033"/>
    </row>
    <row r="4501" spans="2:86" ht="12" customHeight="1" x14ac:dyDescent="0.15">
      <c r="B4501" s="1058"/>
      <c r="C4501" s="1063"/>
      <c r="D4501" s="1061"/>
      <c r="E4501" s="1061"/>
      <c r="F4501" s="1061"/>
      <c r="G4501" s="1061"/>
      <c r="H4501" s="1061"/>
      <c r="I4501" s="1061"/>
      <c r="J4501" s="1062"/>
      <c r="K4501" s="1016"/>
      <c r="L4501" s="1016"/>
      <c r="M4501" s="1016"/>
      <c r="N4501" s="1016"/>
      <c r="O4501" s="1016" t="s">
        <v>471</v>
      </c>
      <c r="P4501" s="1016"/>
      <c r="Q4501" s="1016"/>
      <c r="R4501" s="1016"/>
      <c r="S4501" s="1016"/>
      <c r="T4501" s="1016"/>
      <c r="U4501" s="1016"/>
      <c r="V4501" s="1016"/>
      <c r="W4501" s="1016"/>
      <c r="X4501" s="1016"/>
      <c r="Y4501" s="1034" t="s">
        <v>875</v>
      </c>
      <c r="Z4501" s="1035"/>
      <c r="AA4501" s="1035"/>
      <c r="AB4501" s="1036"/>
      <c r="AC4501" s="1034" t="str">
        <f>IF(AC4500&gt;0,"Ⅳ",IF(AD4500&gt;0,"Ⅲ",IF(AE4500&gt;0,"Ⅱ","Ⅰ")))</f>
        <v>Ⅰ</v>
      </c>
      <c r="AD4501" s="1035"/>
      <c r="AE4501" s="1035"/>
      <c r="AF4501" s="1036"/>
      <c r="AG4501" s="1034" t="str">
        <f>IF(AG4500&gt;0,"Ⅳ",IF(AH4500&gt;0,"Ⅲ",IF(AI4500&gt;0,"Ⅱ","Ⅰ")))</f>
        <v>Ⅰ</v>
      </c>
      <c r="AH4501" s="1035"/>
      <c r="AI4501" s="1035"/>
      <c r="AJ4501" s="1036"/>
      <c r="AK4501" s="1046"/>
      <c r="AL4501" s="1047"/>
      <c r="AM4501" s="1047"/>
      <c r="AN4501" s="1047"/>
      <c r="AO4501" s="1048"/>
      <c r="AP4501" s="3"/>
      <c r="AQ4501" s="1037" t="str">
        <f>IF(AQ4500&gt;0,"Ⅳ",IF(AR4500&gt;0,"Ⅲ",IF(AS4500&gt;0,"Ⅱ","Ⅰ")))</f>
        <v>Ⅰ</v>
      </c>
      <c r="AR4501" s="1037"/>
      <c r="AS4501" s="1037"/>
      <c r="AT4501" s="1037"/>
    </row>
    <row r="4502" spans="2:86" ht="12" customHeight="1" x14ac:dyDescent="0.15">
      <c r="B4502" s="1058"/>
      <c r="C4502" s="1063"/>
      <c r="D4502" s="1061"/>
      <c r="E4502" s="1061"/>
      <c r="F4502" s="1061"/>
      <c r="G4502" s="1061"/>
      <c r="H4502" s="1061"/>
      <c r="I4502" s="1061"/>
      <c r="J4502" s="1062"/>
      <c r="K4502" s="1016"/>
      <c r="L4502" s="1016"/>
      <c r="M4502" s="1016"/>
      <c r="N4502" s="1016"/>
      <c r="O4502" s="1016" t="s">
        <v>472</v>
      </c>
      <c r="P4502" s="1016"/>
      <c r="Q4502" s="1016"/>
      <c r="R4502" s="1016"/>
      <c r="S4502" s="1016"/>
      <c r="T4502" s="1016"/>
      <c r="U4502" s="1016"/>
      <c r="V4502" s="1016"/>
      <c r="W4502" s="1016"/>
      <c r="X4502" s="1016"/>
      <c r="Y4502" s="1034" t="str">
        <f>IF(COUNTIF(Y4501:AJ4501,"Ⅳ")&gt;0,"Ⅳ",IF(COUNTIF(Y4501:AJ4501,"Ⅲ")&gt;0,"Ⅲ",IF(COUNTIF(Y4501:AJ4501,"Ⅱ")&gt;0,"Ⅱ","Ⅰ")))</f>
        <v>Ⅰ</v>
      </c>
      <c r="Z4502" s="1035"/>
      <c r="AA4502" s="1035"/>
      <c r="AB4502" s="1035"/>
      <c r="AC4502" s="1035"/>
      <c r="AD4502" s="1035"/>
      <c r="AE4502" s="1035"/>
      <c r="AF4502" s="1035"/>
      <c r="AG4502" s="1035"/>
      <c r="AH4502" s="1035"/>
      <c r="AI4502" s="1035"/>
      <c r="AJ4502" s="1036"/>
      <c r="AK4502" s="1049"/>
      <c r="AL4502" s="1050"/>
      <c r="AM4502" s="1050"/>
      <c r="AN4502" s="1050"/>
      <c r="AO4502" s="1051"/>
      <c r="AP4502" s="3"/>
    </row>
    <row r="4503" spans="2:86" ht="14.25" customHeight="1" x14ac:dyDescent="0.15">
      <c r="B4503" s="1058"/>
      <c r="C4503" s="1063"/>
      <c r="D4503" s="1061"/>
      <c r="E4503" s="1061"/>
      <c r="F4503" s="1061"/>
      <c r="G4503" s="1061"/>
      <c r="H4503" s="1061"/>
      <c r="I4503" s="1061"/>
      <c r="J4503" s="1062"/>
      <c r="K4503" s="1016" t="s">
        <v>169</v>
      </c>
      <c r="L4503" s="1017"/>
      <c r="M4503" s="1017"/>
      <c r="N4503" s="1017"/>
      <c r="O4503" s="1017"/>
      <c r="P4503" s="1017"/>
      <c r="Q4503" s="1017"/>
      <c r="R4503" s="1017"/>
      <c r="S4503" s="1017"/>
      <c r="T4503" s="1017"/>
      <c r="U4503" s="1017"/>
      <c r="V4503" s="1017"/>
      <c r="W4503" s="1017"/>
      <c r="X4503" s="1017"/>
      <c r="Y4503" s="1017"/>
      <c r="Z4503" s="1017"/>
      <c r="AA4503" s="1017"/>
      <c r="AB4503" s="1017"/>
      <c r="AC4503" s="1017"/>
      <c r="AD4503" s="1017"/>
      <c r="AE4503" s="1017"/>
      <c r="AF4503" s="1017"/>
      <c r="AG4503" s="1017"/>
      <c r="AH4503" s="1017"/>
      <c r="AI4503" s="1017"/>
      <c r="AJ4503" s="1017"/>
      <c r="AK4503" s="1017"/>
      <c r="AL4503" s="1017"/>
      <c r="AM4503" s="1017"/>
      <c r="AN4503" s="1017"/>
      <c r="AO4503" s="1017"/>
      <c r="AP4503" s="3"/>
    </row>
    <row r="4504" spans="2:86" ht="14.25" customHeight="1" x14ac:dyDescent="0.15">
      <c r="B4504" s="1058"/>
      <c r="C4504" s="1063"/>
      <c r="D4504" s="1061"/>
      <c r="E4504" s="1061"/>
      <c r="F4504" s="1061"/>
      <c r="G4504" s="1061"/>
      <c r="H4504" s="1061"/>
      <c r="I4504" s="1061"/>
      <c r="J4504" s="1062"/>
      <c r="K4504" s="1016"/>
      <c r="L4504" s="1017"/>
      <c r="M4504" s="1017"/>
      <c r="N4504" s="1017"/>
      <c r="O4504" s="1017"/>
      <c r="P4504" s="1017"/>
      <c r="Q4504" s="1017"/>
      <c r="R4504" s="1017"/>
      <c r="S4504" s="1017"/>
      <c r="T4504" s="1017"/>
      <c r="U4504" s="1017"/>
      <c r="V4504" s="1017"/>
      <c r="W4504" s="1017"/>
      <c r="X4504" s="1017"/>
      <c r="Y4504" s="1017"/>
      <c r="Z4504" s="1017"/>
      <c r="AA4504" s="1017"/>
      <c r="AB4504" s="1017"/>
      <c r="AC4504" s="1017"/>
      <c r="AD4504" s="1017"/>
      <c r="AE4504" s="1017"/>
      <c r="AF4504" s="1017"/>
      <c r="AG4504" s="1017"/>
      <c r="AH4504" s="1017"/>
      <c r="AI4504" s="1017"/>
      <c r="AJ4504" s="1017"/>
      <c r="AK4504" s="1017"/>
      <c r="AL4504" s="1017"/>
      <c r="AM4504" s="1017"/>
      <c r="AN4504" s="1017"/>
      <c r="AO4504" s="1017"/>
      <c r="AP4504" s="3"/>
    </row>
    <row r="4505" spans="2:86" ht="12" customHeight="1" x14ac:dyDescent="0.15">
      <c r="B4505" s="1058"/>
      <c r="C4505" s="1063"/>
      <c r="D4505" s="1061"/>
      <c r="E4505" s="1061"/>
      <c r="F4505" s="1061"/>
      <c r="G4505" s="1061"/>
      <c r="H4505" s="1061"/>
      <c r="I4505" s="1061"/>
      <c r="J4505" s="1062"/>
      <c r="K4505" s="1018" t="s">
        <v>473</v>
      </c>
      <c r="L4505" s="1018"/>
      <c r="M4505" s="1018"/>
      <c r="N4505" s="1018"/>
      <c r="O4505" s="1018"/>
      <c r="P4505" s="1018"/>
      <c r="Q4505" s="1018"/>
      <c r="R4505" s="1018"/>
      <c r="S4505" s="1018"/>
      <c r="T4505" s="1018"/>
      <c r="U4505" s="1018"/>
      <c r="V4505" s="1018"/>
      <c r="W4505" s="1018"/>
      <c r="X4505" s="1018"/>
      <c r="Y4505" s="1018"/>
      <c r="Z4505" s="1018"/>
      <c r="AA4505" s="1018"/>
      <c r="AB4505" s="1018"/>
      <c r="AC4505" s="1018"/>
      <c r="AD4505" s="1018"/>
      <c r="AE4505" s="1018"/>
      <c r="AF4505" s="1018"/>
      <c r="AG4505" s="1018"/>
      <c r="AH4505" s="1018"/>
      <c r="AI4505" s="1018"/>
      <c r="AJ4505" s="1018"/>
      <c r="AK4505" s="1018"/>
      <c r="AL4505" s="1018"/>
      <c r="AM4505" s="1018"/>
      <c r="AN4505" s="1018"/>
      <c r="AO4505" s="1018"/>
      <c r="AP4505" s="3"/>
    </row>
    <row r="4506" spans="2:86" ht="12" customHeight="1" x14ac:dyDescent="0.15">
      <c r="B4506" s="1058"/>
      <c r="C4506" s="1063"/>
      <c r="D4506" s="1061"/>
      <c r="E4506" s="1061"/>
      <c r="F4506" s="1061"/>
      <c r="G4506" s="1061"/>
      <c r="H4506" s="1061"/>
      <c r="I4506" s="1061"/>
      <c r="J4506" s="1062"/>
      <c r="K4506" s="1019" t="s">
        <v>523</v>
      </c>
      <c r="L4506" s="1019"/>
      <c r="M4506" s="1019"/>
      <c r="N4506" s="1019"/>
      <c r="O4506" s="1019"/>
      <c r="P4506" s="1019"/>
      <c r="Q4506" s="1019"/>
      <c r="R4506" s="1019"/>
      <c r="S4506" s="1019"/>
      <c r="T4506" s="1019"/>
      <c r="U4506" s="1019"/>
      <c r="V4506" s="1019"/>
      <c r="W4506" s="1019"/>
      <c r="X4506" s="1019"/>
      <c r="Y4506" s="1019"/>
      <c r="Z4506" s="1019"/>
      <c r="AA4506" s="1019"/>
      <c r="AB4506" s="1019"/>
      <c r="AC4506" s="1019"/>
      <c r="AD4506" s="1019"/>
      <c r="AE4506" s="1019"/>
      <c r="AF4506" s="1019"/>
      <c r="AG4506" s="1019"/>
      <c r="AH4506" s="1019"/>
      <c r="AI4506" s="1019"/>
      <c r="AJ4506" s="1019"/>
      <c r="AK4506" s="1019"/>
      <c r="AL4506" s="1019"/>
      <c r="AM4506" s="1019"/>
      <c r="AN4506" s="1019"/>
      <c r="AO4506" s="1019"/>
      <c r="AP4506" s="3"/>
    </row>
    <row r="4507" spans="2:86" ht="12" customHeight="1" x14ac:dyDescent="0.15">
      <c r="B4507" s="1058"/>
      <c r="C4507" s="1063"/>
      <c r="D4507" s="1061"/>
      <c r="E4507" s="1061"/>
      <c r="F4507" s="1061"/>
      <c r="G4507" s="1061"/>
      <c r="H4507" s="1061"/>
      <c r="I4507" s="1061"/>
      <c r="J4507" s="1062"/>
      <c r="K4507" s="194" t="s">
        <v>474</v>
      </c>
      <c r="L4507" s="195"/>
      <c r="M4507" s="195"/>
      <c r="N4507" s="195"/>
      <c r="O4507" s="195"/>
      <c r="P4507" s="195"/>
      <c r="Q4507" s="195"/>
      <c r="R4507" s="195"/>
      <c r="S4507" s="195"/>
      <c r="T4507" s="195"/>
      <c r="U4507" s="195"/>
      <c r="V4507" s="195"/>
      <c r="W4507" s="195"/>
      <c r="X4507" s="195"/>
      <c r="Y4507" s="195"/>
      <c r="Z4507" s="195"/>
      <c r="AA4507" s="195"/>
      <c r="AB4507" s="195"/>
      <c r="AC4507" s="195"/>
      <c r="AD4507" s="195"/>
      <c r="AE4507" s="195"/>
      <c r="AF4507" s="195"/>
      <c r="AG4507" s="195"/>
      <c r="AH4507" s="195"/>
      <c r="AI4507" s="195"/>
      <c r="AJ4507" s="195"/>
      <c r="AK4507" s="195"/>
      <c r="AL4507" s="195"/>
      <c r="AM4507" s="195"/>
      <c r="AN4507" s="195"/>
      <c r="AO4507" s="196"/>
      <c r="AP4507" s="3"/>
    </row>
    <row r="4508" spans="2:86" ht="12" customHeight="1" x14ac:dyDescent="0.15">
      <c r="B4508" s="1058"/>
      <c r="C4508" s="1063"/>
      <c r="D4508" s="1061"/>
      <c r="E4508" s="1061"/>
      <c r="F4508" s="1061"/>
      <c r="G4508" s="1061"/>
      <c r="H4508" s="1061"/>
      <c r="I4508" s="1061"/>
      <c r="J4508" s="1062"/>
      <c r="K4508" s="194" t="s">
        <v>475</v>
      </c>
      <c r="L4508" s="195"/>
      <c r="M4508" s="195"/>
      <c r="N4508" s="195"/>
      <c r="O4508" s="195"/>
      <c r="P4508" s="195"/>
      <c r="Q4508" s="195"/>
      <c r="R4508" s="195"/>
      <c r="S4508" s="195"/>
      <c r="T4508" s="195"/>
      <c r="U4508" s="195"/>
      <c r="V4508" s="195"/>
      <c r="W4508" s="195"/>
      <c r="X4508" s="195"/>
      <c r="Y4508" s="195"/>
      <c r="Z4508" s="195"/>
      <c r="AA4508" s="195"/>
      <c r="AB4508" s="195"/>
      <c r="AC4508" s="195"/>
      <c r="AD4508" s="195"/>
      <c r="AE4508" s="195"/>
      <c r="AF4508" s="195"/>
      <c r="AG4508" s="195"/>
      <c r="AH4508" s="195"/>
      <c r="AI4508" s="195"/>
      <c r="AJ4508" s="195"/>
      <c r="AK4508" s="195"/>
      <c r="AL4508" s="195"/>
      <c r="AM4508" s="195"/>
      <c r="AN4508" s="195"/>
      <c r="AO4508" s="196"/>
      <c r="AP4508" s="3"/>
    </row>
    <row r="4509" spans="2:86" ht="12" customHeight="1" x14ac:dyDescent="0.15">
      <c r="B4509" s="1058"/>
      <c r="C4509" s="1063"/>
      <c r="D4509" s="1061"/>
      <c r="E4509" s="1061"/>
      <c r="F4509" s="1061"/>
      <c r="G4509" s="1061"/>
      <c r="H4509" s="1061"/>
      <c r="I4509" s="1061"/>
      <c r="J4509" s="1062"/>
      <c r="K4509" s="1020" t="s">
        <v>476</v>
      </c>
      <c r="L4509" s="1021"/>
      <c r="M4509" s="1021"/>
      <c r="N4509" s="1021"/>
      <c r="O4509" s="1021"/>
      <c r="P4509" s="1021"/>
      <c r="Q4509" s="1021"/>
      <c r="R4509" s="1021"/>
      <c r="S4509" s="1021"/>
      <c r="T4509" s="1021"/>
      <c r="U4509" s="1021"/>
      <c r="V4509" s="1021"/>
      <c r="W4509" s="1021"/>
      <c r="X4509" s="1021"/>
      <c r="Y4509" s="1021"/>
      <c r="Z4509" s="1021"/>
      <c r="AA4509" s="1021"/>
      <c r="AB4509" s="1021"/>
      <c r="AC4509" s="1021"/>
      <c r="AD4509" s="1021"/>
      <c r="AE4509" s="1021"/>
      <c r="AF4509" s="1021"/>
      <c r="AG4509" s="1021"/>
      <c r="AH4509" s="1021"/>
      <c r="AI4509" s="1021"/>
      <c r="AJ4509" s="1021"/>
      <c r="AK4509" s="1021"/>
      <c r="AL4509" s="1021"/>
      <c r="AM4509" s="1021"/>
      <c r="AN4509" s="1021"/>
      <c r="AO4509" s="1022"/>
      <c r="AP4509" s="3"/>
    </row>
    <row r="4510" spans="2:86" ht="12" customHeight="1" x14ac:dyDescent="0.15">
      <c r="B4510" s="591"/>
      <c r="C4510" s="1064"/>
      <c r="D4510" s="1065"/>
      <c r="E4510" s="1065"/>
      <c r="F4510" s="1065"/>
      <c r="G4510" s="1065"/>
      <c r="H4510" s="1065"/>
      <c r="I4510" s="1065"/>
      <c r="J4510" s="1066"/>
      <c r="K4510" s="1023"/>
      <c r="L4510" s="1024"/>
      <c r="M4510" s="1024"/>
      <c r="N4510" s="1024"/>
      <c r="O4510" s="1024"/>
      <c r="P4510" s="1024"/>
      <c r="Q4510" s="1024"/>
      <c r="R4510" s="1024"/>
      <c r="S4510" s="1024"/>
      <c r="T4510" s="1024"/>
      <c r="U4510" s="1024"/>
      <c r="V4510" s="1024"/>
      <c r="W4510" s="1024"/>
      <c r="X4510" s="1024"/>
      <c r="Y4510" s="1024"/>
      <c r="Z4510" s="1024"/>
      <c r="AA4510" s="1024"/>
      <c r="AB4510" s="1024"/>
      <c r="AC4510" s="1024"/>
      <c r="AD4510" s="1024"/>
      <c r="AE4510" s="1024"/>
      <c r="AF4510" s="1024"/>
      <c r="AG4510" s="1024"/>
      <c r="AH4510" s="1024"/>
      <c r="AI4510" s="1024"/>
      <c r="AJ4510" s="1024"/>
      <c r="AK4510" s="1024"/>
      <c r="AL4510" s="1024"/>
      <c r="AM4510" s="1024"/>
      <c r="AN4510" s="1024"/>
      <c r="AO4510" s="1025"/>
      <c r="AP4510" s="3"/>
    </row>
    <row r="4511" spans="2:86" s="9" customFormat="1" ht="12" customHeight="1" x14ac:dyDescent="0.15">
      <c r="B4511" s="3" t="s">
        <v>527</v>
      </c>
      <c r="AQ4511" s="162"/>
      <c r="AR4511" s="162"/>
      <c r="AS4511" s="162"/>
      <c r="AT4511" s="162"/>
      <c r="AU4511" s="162"/>
      <c r="AV4511" s="162"/>
      <c r="AW4511" s="162"/>
      <c r="AX4511" s="162"/>
      <c r="AY4511" s="162"/>
      <c r="AZ4511" s="162"/>
      <c r="BA4511" s="162"/>
      <c r="BB4511" s="162"/>
      <c r="BC4511" s="162"/>
      <c r="BD4511" s="162"/>
      <c r="BE4511" s="162"/>
      <c r="BF4511" s="162"/>
      <c r="BG4511" s="162"/>
      <c r="BH4511" s="162"/>
      <c r="BI4511" s="162"/>
      <c r="BJ4511" s="162"/>
      <c r="BK4511" s="162"/>
      <c r="BL4511" s="162"/>
      <c r="BM4511" s="162"/>
      <c r="BN4511" s="162"/>
      <c r="BO4511" s="162"/>
      <c r="BP4511" s="162"/>
      <c r="BQ4511" s="162"/>
      <c r="BR4511" s="162"/>
      <c r="BS4511" s="162"/>
      <c r="BT4511" s="162"/>
      <c r="BU4511" s="162"/>
      <c r="BV4511" s="162"/>
      <c r="BW4511" s="162"/>
      <c r="BX4511" s="162"/>
      <c r="BY4511" s="162"/>
      <c r="BZ4511" s="162"/>
      <c r="CA4511" s="162"/>
      <c r="CB4511" s="162"/>
      <c r="CC4511" s="162"/>
      <c r="CD4511" s="162"/>
      <c r="CE4511" s="162"/>
      <c r="CF4511" s="162"/>
      <c r="CG4511" s="162"/>
      <c r="CH4511" s="162"/>
    </row>
    <row r="4512" spans="2:86" ht="12" customHeight="1" thickBot="1" x14ac:dyDescent="0.2">
      <c r="B4512" s="3" t="s">
        <v>524</v>
      </c>
    </row>
    <row r="4513" spans="2:86" ht="12" customHeight="1" x14ac:dyDescent="0.15">
      <c r="B4513" s="3" t="s">
        <v>525</v>
      </c>
      <c r="AU4513" s="1000" t="s">
        <v>305</v>
      </c>
      <c r="AV4513" s="1001" t="s">
        <v>298</v>
      </c>
      <c r="AW4513" s="1003" t="s">
        <v>299</v>
      </c>
      <c r="AX4513" s="1005" t="s">
        <v>306</v>
      </c>
      <c r="AY4513" s="1006"/>
      <c r="AZ4513" s="1006"/>
      <c r="BA4513" s="1006"/>
      <c r="BB4513" s="1006"/>
      <c r="BC4513" s="1006"/>
      <c r="BD4513" s="1006"/>
      <c r="BE4513" s="1006"/>
      <c r="BF4513" s="1006"/>
      <c r="BG4513" s="1006"/>
      <c r="BH4513" s="1006"/>
      <c r="BI4513" s="1006"/>
      <c r="BJ4513" s="1006"/>
      <c r="BK4513" s="1006"/>
      <c r="BL4513" s="1006"/>
      <c r="BM4513" s="1006"/>
      <c r="BN4513" s="1006"/>
      <c r="BO4513" s="1006"/>
      <c r="BP4513" s="1006"/>
      <c r="BQ4513" s="1006"/>
      <c r="BR4513" s="1007"/>
      <c r="BS4513" s="807" t="s">
        <v>300</v>
      </c>
      <c r="BT4513" s="1008"/>
      <c r="BU4513" s="1008"/>
      <c r="BV4513" s="1008"/>
      <c r="BW4513" s="1009" t="s">
        <v>307</v>
      </c>
      <c r="BX4513" s="1010"/>
      <c r="BY4513" s="1010"/>
      <c r="BZ4513" s="1010"/>
      <c r="CA4513" s="1010"/>
      <c r="CB4513" s="1010"/>
      <c r="CC4513" s="1010"/>
      <c r="CD4513" s="1010"/>
      <c r="CE4513" s="1010"/>
      <c r="CF4513" s="1010"/>
      <c r="CG4513" s="1010"/>
      <c r="CH4513" s="1011"/>
    </row>
    <row r="4514" spans="2:86" ht="12" customHeight="1" x14ac:dyDescent="0.15">
      <c r="B4514" s="3" t="s">
        <v>477</v>
      </c>
      <c r="AU4514" s="1000"/>
      <c r="AV4514" s="1002"/>
      <c r="AW4514" s="1004"/>
      <c r="AX4514" s="1012" t="s">
        <v>308</v>
      </c>
      <c r="AY4514" s="686"/>
      <c r="AZ4514" s="686"/>
      <c r="BA4514" s="686"/>
      <c r="BB4514" s="686"/>
      <c r="BC4514" s="686"/>
      <c r="BD4514" s="686"/>
      <c r="BE4514" s="686"/>
      <c r="BF4514" s="686"/>
      <c r="BG4514" s="686"/>
      <c r="BH4514" s="686"/>
      <c r="BI4514" s="686"/>
      <c r="BJ4514" s="686" t="s">
        <v>309</v>
      </c>
      <c r="BK4514" s="686"/>
      <c r="BL4514" s="686"/>
      <c r="BM4514" s="686"/>
      <c r="BN4514" s="686"/>
      <c r="BO4514" s="686"/>
      <c r="BP4514" s="686"/>
      <c r="BQ4514" s="686"/>
      <c r="BR4514" s="1013"/>
      <c r="BS4514" s="1008"/>
      <c r="BT4514" s="1008"/>
      <c r="BU4514" s="1008"/>
      <c r="BV4514" s="1008"/>
      <c r="BW4514" s="1014" t="s">
        <v>302</v>
      </c>
      <c r="BX4514" s="699"/>
      <c r="BY4514" s="699"/>
      <c r="BZ4514" s="699"/>
      <c r="CA4514" s="686" t="s">
        <v>310</v>
      </c>
      <c r="CB4514" s="686"/>
      <c r="CC4514" s="686"/>
      <c r="CD4514" s="686"/>
      <c r="CE4514" s="686"/>
      <c r="CF4514" s="686"/>
      <c r="CG4514" s="686"/>
      <c r="CH4514" s="1013"/>
    </row>
    <row r="4515" spans="2:86" ht="12" customHeight="1" x14ac:dyDescent="0.15">
      <c r="B4515" s="3" t="s">
        <v>526</v>
      </c>
      <c r="AU4515" s="1000"/>
      <c r="AV4515" s="1002"/>
      <c r="AW4515" s="1004"/>
      <c r="AX4515" s="1012" t="s">
        <v>26</v>
      </c>
      <c r="AY4515" s="686"/>
      <c r="AZ4515" s="686"/>
      <c r="BA4515" s="686"/>
      <c r="BB4515" s="686" t="s">
        <v>22</v>
      </c>
      <c r="BC4515" s="686"/>
      <c r="BD4515" s="686"/>
      <c r="BE4515" s="686"/>
      <c r="BF4515" s="686" t="s">
        <v>24</v>
      </c>
      <c r="BG4515" s="686"/>
      <c r="BH4515" s="686"/>
      <c r="BI4515" s="686"/>
      <c r="BJ4515" s="699" t="s">
        <v>26</v>
      </c>
      <c r="BK4515" s="699"/>
      <c r="BL4515" s="699"/>
      <c r="BM4515" s="699" t="s">
        <v>22</v>
      </c>
      <c r="BN4515" s="699"/>
      <c r="BO4515" s="699"/>
      <c r="BP4515" s="699" t="s">
        <v>24</v>
      </c>
      <c r="BQ4515" s="699"/>
      <c r="BR4515" s="1015"/>
      <c r="BS4515" s="807" t="s">
        <v>26</v>
      </c>
      <c r="BT4515" s="807" t="s">
        <v>22</v>
      </c>
      <c r="BU4515" s="807" t="s">
        <v>24</v>
      </c>
      <c r="BV4515" s="807" t="s">
        <v>303</v>
      </c>
      <c r="BW4515" s="1012" t="s">
        <v>311</v>
      </c>
      <c r="BX4515" s="686"/>
      <c r="BY4515" s="686"/>
      <c r="BZ4515" s="686"/>
      <c r="CA4515" s="686" t="s">
        <v>22</v>
      </c>
      <c r="CB4515" s="686"/>
      <c r="CC4515" s="686"/>
      <c r="CD4515" s="686"/>
      <c r="CE4515" s="686" t="s">
        <v>24</v>
      </c>
      <c r="CF4515" s="686"/>
      <c r="CG4515" s="686"/>
      <c r="CH4515" s="1013"/>
    </row>
    <row r="4516" spans="2:86" ht="12" customHeight="1" x14ac:dyDescent="0.15">
      <c r="B4516" s="3" t="s">
        <v>478</v>
      </c>
      <c r="AU4516" s="1000"/>
      <c r="AV4516" s="1002"/>
      <c r="AW4516" s="1004"/>
      <c r="AX4516" s="156" t="s">
        <v>862</v>
      </c>
      <c r="AY4516" s="157" t="s">
        <v>863</v>
      </c>
      <c r="AZ4516" s="157" t="s">
        <v>864</v>
      </c>
      <c r="BA4516" s="158" t="s">
        <v>865</v>
      </c>
      <c r="BB4516" s="159" t="s">
        <v>866</v>
      </c>
      <c r="BC4516" s="157" t="s">
        <v>863</v>
      </c>
      <c r="BD4516" s="157" t="s">
        <v>867</v>
      </c>
      <c r="BE4516" s="158" t="s">
        <v>865</v>
      </c>
      <c r="BF4516" s="159" t="s">
        <v>866</v>
      </c>
      <c r="BG4516" s="157" t="s">
        <v>863</v>
      </c>
      <c r="BH4516" s="157" t="s">
        <v>864</v>
      </c>
      <c r="BI4516" s="158" t="s">
        <v>865</v>
      </c>
      <c r="BJ4516" s="159" t="s">
        <v>866</v>
      </c>
      <c r="BK4516" s="157" t="s">
        <v>868</v>
      </c>
      <c r="BL4516" s="158" t="s">
        <v>869</v>
      </c>
      <c r="BM4516" s="159" t="s">
        <v>870</v>
      </c>
      <c r="BN4516" s="157" t="s">
        <v>863</v>
      </c>
      <c r="BO4516" s="158" t="s">
        <v>871</v>
      </c>
      <c r="BP4516" s="159" t="s">
        <v>870</v>
      </c>
      <c r="BQ4516" s="157" t="s">
        <v>868</v>
      </c>
      <c r="BR4516" s="160" t="s">
        <v>872</v>
      </c>
      <c r="BS4516" s="1008"/>
      <c r="BT4516" s="1008"/>
      <c r="BU4516" s="1008"/>
      <c r="BV4516" s="1008"/>
      <c r="BW4516" s="156" t="s">
        <v>866</v>
      </c>
      <c r="BX4516" s="157" t="s">
        <v>863</v>
      </c>
      <c r="BY4516" s="157" t="s">
        <v>864</v>
      </c>
      <c r="BZ4516" s="158" t="s">
        <v>865</v>
      </c>
      <c r="CA4516" s="159" t="s">
        <v>866</v>
      </c>
      <c r="CB4516" s="157" t="s">
        <v>873</v>
      </c>
      <c r="CC4516" s="157" t="s">
        <v>864</v>
      </c>
      <c r="CD4516" s="158" t="s">
        <v>865</v>
      </c>
      <c r="CE4516" s="159" t="s">
        <v>866</v>
      </c>
      <c r="CF4516" s="157" t="s">
        <v>863</v>
      </c>
      <c r="CG4516" s="157" t="s">
        <v>864</v>
      </c>
      <c r="CH4516" s="160" t="s">
        <v>874</v>
      </c>
    </row>
    <row r="4517" spans="2:86" x14ac:dyDescent="0.15">
      <c r="B4517" s="3" t="s">
        <v>539</v>
      </c>
      <c r="AU4517" s="1000"/>
      <c r="AV4517" s="188" t="str">
        <f>N4519</f>
        <v>S096</v>
      </c>
      <c r="AW4517" s="300">
        <f>R4519</f>
        <v>10.5</v>
      </c>
      <c r="AX4517" s="197">
        <f>+Y4544</f>
        <v>0</v>
      </c>
      <c r="AY4517" s="197">
        <f>+Z4544</f>
        <v>0</v>
      </c>
      <c r="AZ4517" s="197">
        <f>+AA4544</f>
        <v>0</v>
      </c>
      <c r="BA4517" s="197">
        <f t="shared" ref="BA4517" si="2084">+AB4544</f>
        <v>0</v>
      </c>
      <c r="BB4517" s="197">
        <f>+AC4544</f>
        <v>0</v>
      </c>
      <c r="BC4517" s="197">
        <f t="shared" ref="BC4517" si="2085">+AD4544</f>
        <v>0</v>
      </c>
      <c r="BD4517" s="197">
        <f t="shared" ref="BD4517" si="2086">+AE4544</f>
        <v>0</v>
      </c>
      <c r="BE4517" s="197">
        <f t="shared" ref="BE4517" si="2087">+AF4544</f>
        <v>0</v>
      </c>
      <c r="BF4517" s="197">
        <f t="shared" ref="BF4517" si="2088">+AG4544</f>
        <v>0</v>
      </c>
      <c r="BG4517" s="197">
        <f t="shared" ref="BG4517" si="2089">+AH4544</f>
        <v>0</v>
      </c>
      <c r="BH4517" s="197">
        <f t="shared" ref="BH4517" si="2090">+AI4544</f>
        <v>0</v>
      </c>
      <c r="BI4517" s="197">
        <f t="shared" ref="BI4517" si="2091">+AJ4544</f>
        <v>0</v>
      </c>
      <c r="BJ4517" s="197" t="str">
        <f>+Y4547</f>
        <v/>
      </c>
      <c r="BK4517" s="197" t="str">
        <f t="shared" ref="BK4517" si="2092">+Z4547</f>
        <v/>
      </c>
      <c r="BL4517" s="197" t="str">
        <f>+AA4547</f>
        <v/>
      </c>
      <c r="BM4517" s="197">
        <f>+AC4547</f>
        <v>0</v>
      </c>
      <c r="BN4517" s="197">
        <f t="shared" ref="BN4517" si="2093">+AD4547</f>
        <v>0</v>
      </c>
      <c r="BO4517" s="197">
        <f t="shared" ref="BO4517" si="2094">+AE4547</f>
        <v>0</v>
      </c>
      <c r="BP4517" s="197">
        <f>+AG4547</f>
        <v>0</v>
      </c>
      <c r="BQ4517" s="197">
        <f>+AH4547</f>
        <v>0</v>
      </c>
      <c r="BR4517" s="197">
        <f>+AI4547</f>
        <v>0</v>
      </c>
      <c r="BS4517" s="296" t="str">
        <f>+Y4548</f>
        <v>Ⅰ</v>
      </c>
      <c r="BT4517" s="296" t="str">
        <f>+AC4548</f>
        <v>Ⅰ</v>
      </c>
      <c r="BU4517" s="296" t="str">
        <f>+AG4548</f>
        <v>Ⅰ</v>
      </c>
      <c r="BV4517" s="296" t="str">
        <f>+Y4549</f>
        <v>Ⅰ</v>
      </c>
      <c r="BW4517" s="164" t="str">
        <f>IF(Y4544&gt;0,R4519,"")</f>
        <v/>
      </c>
      <c r="BX4517" s="165" t="str">
        <f>IF(Z4544&gt;0,"",IF(AA4544&gt;0,R4519,""))</f>
        <v/>
      </c>
      <c r="BY4517" s="165" t="str">
        <f>IF(Y4544+Z4544&gt;0,"",IF(AA4544&gt;0,R4519,""))</f>
        <v/>
      </c>
      <c r="BZ4517" s="165" t="str">
        <f>IF(Y4544+Z4544+AA4544&gt;0,"",IF(AB4544&gt;0,R4519,""))</f>
        <v/>
      </c>
      <c r="CA4517" s="166">
        <f t="shared" ref="CA4517" si="2095">+AC4543</f>
        <v>0</v>
      </c>
      <c r="CB4517" s="166">
        <f t="shared" ref="CB4517" si="2096">+AD4543</f>
        <v>0</v>
      </c>
      <c r="CC4517" s="166">
        <f t="shared" ref="CC4517" si="2097">+AE4543</f>
        <v>0</v>
      </c>
      <c r="CD4517" s="166">
        <f t="shared" ref="CD4517" si="2098">+AF4543</f>
        <v>0</v>
      </c>
      <c r="CE4517" s="166">
        <f t="shared" ref="CE4517" si="2099">+AG4543</f>
        <v>0</v>
      </c>
      <c r="CF4517" s="166">
        <f t="shared" ref="CF4517" si="2100">+AH4543</f>
        <v>0</v>
      </c>
      <c r="CG4517" s="166">
        <f t="shared" ref="CG4517" si="2101">+AI4543</f>
        <v>0</v>
      </c>
      <c r="CH4517" s="166">
        <f t="shared" ref="CH4517" si="2102">+AJ4543</f>
        <v>0</v>
      </c>
    </row>
    <row r="4518" spans="2:86" ht="12" customHeight="1" x14ac:dyDescent="0.15">
      <c r="B4518" s="1057" t="s">
        <v>219</v>
      </c>
      <c r="C4518" s="1059"/>
      <c r="D4518" s="1060"/>
      <c r="E4518" s="1061"/>
      <c r="F4518" s="1061"/>
      <c r="G4518" s="1061"/>
      <c r="H4518" s="1061"/>
      <c r="I4518" s="1061"/>
      <c r="J4518" s="1062"/>
      <c r="K4518" s="1067" t="s">
        <v>453</v>
      </c>
      <c r="L4518" s="1068"/>
      <c r="M4518" s="1068"/>
      <c r="N4518" s="1068"/>
      <c r="O4518" s="1068"/>
      <c r="P4518" s="1068"/>
      <c r="Q4518" s="1068"/>
      <c r="R4518" s="1068"/>
      <c r="S4518" s="1068"/>
      <c r="T4518" s="1068"/>
      <c r="U4518" s="1068"/>
      <c r="V4518" s="1068"/>
      <c r="W4518" s="1068"/>
      <c r="X4518" s="1068"/>
      <c r="Y4518" s="1068"/>
      <c r="Z4518" s="1068"/>
      <c r="AA4518" s="1068"/>
      <c r="AB4518" s="1068"/>
      <c r="AC4518" s="1068"/>
      <c r="AD4518" s="1068"/>
      <c r="AE4518" s="1068"/>
      <c r="AF4518" s="1068"/>
      <c r="AG4518" s="1068"/>
      <c r="AH4518" s="1068"/>
      <c r="AI4518" s="1068"/>
      <c r="AJ4518" s="1068"/>
      <c r="AK4518" s="1068"/>
      <c r="AL4518" s="1068"/>
      <c r="AM4518" s="1068"/>
      <c r="AN4518" s="1068"/>
      <c r="AO4518" s="1069"/>
      <c r="AP4518" s="3"/>
    </row>
    <row r="4519" spans="2:86" ht="12" customHeight="1" x14ac:dyDescent="0.15">
      <c r="B4519" s="1058"/>
      <c r="C4519" s="1063"/>
      <c r="D4519" s="1061"/>
      <c r="E4519" s="1061"/>
      <c r="F4519" s="1061"/>
      <c r="G4519" s="1061"/>
      <c r="H4519" s="1061"/>
      <c r="I4519" s="1061"/>
      <c r="J4519" s="1062"/>
      <c r="K4519" s="1040" t="s">
        <v>218</v>
      </c>
      <c r="L4519" s="1041"/>
      <c r="M4519" s="1042"/>
      <c r="N4519" s="1034" t="s">
        <v>810</v>
      </c>
      <c r="O4519" s="1035"/>
      <c r="P4519" s="1040" t="s">
        <v>454</v>
      </c>
      <c r="Q4519" s="1042"/>
      <c r="R4519" s="1070">
        <f>'様式A-2'!C108</f>
        <v>10.5</v>
      </c>
      <c r="S4519" s="1071"/>
      <c r="T4519" s="1072"/>
      <c r="U4519" s="1073" t="s">
        <v>455</v>
      </c>
      <c r="V4519" s="1074"/>
      <c r="W4519" s="1073" t="s">
        <v>456</v>
      </c>
      <c r="X4519" s="1074"/>
      <c r="Y4519" s="1042" t="s">
        <v>217</v>
      </c>
      <c r="Z4519" s="1016"/>
      <c r="AA4519" s="1016"/>
      <c r="AB4519" s="1016"/>
      <c r="AC4519" s="1073" t="s">
        <v>457</v>
      </c>
      <c r="AD4519" s="1079"/>
      <c r="AE4519" s="1079"/>
      <c r="AF4519" s="1079"/>
      <c r="AG4519" s="1079"/>
      <c r="AH4519" s="1079"/>
      <c r="AI4519" s="1079"/>
      <c r="AJ4519" s="1074"/>
      <c r="AK4519" s="1073" t="s">
        <v>458</v>
      </c>
      <c r="AL4519" s="1079"/>
      <c r="AM4519" s="1079"/>
      <c r="AN4519" s="1081"/>
      <c r="AO4519" s="1082"/>
      <c r="AP4519" s="3"/>
      <c r="AV4519" s="167"/>
      <c r="AW4519" s="221"/>
      <c r="AX4519" s="167"/>
      <c r="AY4519" s="167"/>
      <c r="AZ4519" s="167"/>
      <c r="BA4519" s="167"/>
      <c r="BB4519" s="167"/>
      <c r="BC4519" s="167"/>
      <c r="BD4519" s="167"/>
    </row>
    <row r="4520" spans="2:86" ht="12" customHeight="1" x14ac:dyDescent="0.15">
      <c r="B4520" s="1058"/>
      <c r="C4520" s="1063"/>
      <c r="D4520" s="1061"/>
      <c r="E4520" s="1061"/>
      <c r="F4520" s="1061"/>
      <c r="G4520" s="1061"/>
      <c r="H4520" s="1061"/>
      <c r="I4520" s="1061"/>
      <c r="J4520" s="1062"/>
      <c r="K4520" s="1016" t="s">
        <v>459</v>
      </c>
      <c r="L4520" s="1016" t="s">
        <v>199</v>
      </c>
      <c r="M4520" s="1016"/>
      <c r="N4520" s="1016" t="s">
        <v>198</v>
      </c>
      <c r="O4520" s="1016"/>
      <c r="P4520" s="1016" t="s">
        <v>460</v>
      </c>
      <c r="Q4520" s="1016"/>
      <c r="R4520" s="1016" t="s">
        <v>6</v>
      </c>
      <c r="S4520" s="1016"/>
      <c r="T4520" s="1016"/>
      <c r="U4520" s="1075"/>
      <c r="V4520" s="1076"/>
      <c r="W4520" s="1075"/>
      <c r="X4520" s="1076"/>
      <c r="Y4520" s="1042"/>
      <c r="Z4520" s="1016"/>
      <c r="AA4520" s="1016"/>
      <c r="AB4520" s="1016"/>
      <c r="AC4520" s="1077"/>
      <c r="AD4520" s="1080"/>
      <c r="AE4520" s="1080"/>
      <c r="AF4520" s="1080"/>
      <c r="AG4520" s="1080"/>
      <c r="AH4520" s="1080"/>
      <c r="AI4520" s="1080"/>
      <c r="AJ4520" s="1078"/>
      <c r="AK4520" s="1075"/>
      <c r="AL4520" s="1083"/>
      <c r="AM4520" s="1083"/>
      <c r="AN4520" s="1084"/>
      <c r="AO4520" s="1085"/>
      <c r="AP4520" s="3"/>
      <c r="AV4520" s="167"/>
      <c r="AW4520" s="167"/>
      <c r="AX4520" s="167"/>
      <c r="AY4520" s="167"/>
      <c r="AZ4520" s="167"/>
      <c r="BA4520" s="167"/>
      <c r="BB4520" s="167"/>
      <c r="BC4520" s="167"/>
      <c r="BD4520" s="167"/>
    </row>
    <row r="4521" spans="2:86" ht="12" customHeight="1" x14ac:dyDescent="0.15">
      <c r="B4521" s="1058"/>
      <c r="C4521" s="1063"/>
      <c r="D4521" s="1061"/>
      <c r="E4521" s="1061"/>
      <c r="F4521" s="1061"/>
      <c r="G4521" s="1061"/>
      <c r="H4521" s="1061"/>
      <c r="I4521" s="1061"/>
      <c r="J4521" s="1062"/>
      <c r="K4521" s="1016"/>
      <c r="L4521" s="1016"/>
      <c r="M4521" s="1016"/>
      <c r="N4521" s="1016"/>
      <c r="O4521" s="1016"/>
      <c r="P4521" s="1016"/>
      <c r="Q4521" s="1016"/>
      <c r="R4521" s="1016"/>
      <c r="S4521" s="1016"/>
      <c r="T4521" s="1016"/>
      <c r="U4521" s="1075"/>
      <c r="V4521" s="1076"/>
      <c r="W4521" s="1075"/>
      <c r="X4521" s="1076"/>
      <c r="Y4521" s="1042" t="s">
        <v>461</v>
      </c>
      <c r="Z4521" s="1016"/>
      <c r="AA4521" s="1016"/>
      <c r="AB4521" s="1016"/>
      <c r="AC4521" s="1016" t="s">
        <v>462</v>
      </c>
      <c r="AD4521" s="1016"/>
      <c r="AE4521" s="1016"/>
      <c r="AF4521" s="1016"/>
      <c r="AG4521" s="1016" t="s">
        <v>463</v>
      </c>
      <c r="AH4521" s="1016"/>
      <c r="AI4521" s="1016"/>
      <c r="AJ4521" s="1016"/>
      <c r="AK4521" s="1075"/>
      <c r="AL4521" s="1083"/>
      <c r="AM4521" s="1083"/>
      <c r="AN4521" s="1084"/>
      <c r="AO4521" s="1085"/>
      <c r="AP4521" s="3"/>
      <c r="AV4521" s="167"/>
      <c r="AW4521" s="167"/>
      <c r="AX4521" s="167"/>
      <c r="AY4521" s="167"/>
      <c r="AZ4521" s="167"/>
      <c r="BA4521" s="167"/>
      <c r="BB4521" s="167"/>
      <c r="BC4521" s="167"/>
      <c r="BD4521" s="167"/>
    </row>
    <row r="4522" spans="2:86" ht="12" customHeight="1" x14ac:dyDescent="0.15">
      <c r="B4522" s="1058"/>
      <c r="C4522" s="1063"/>
      <c r="D4522" s="1061"/>
      <c r="E4522" s="1061"/>
      <c r="F4522" s="1061"/>
      <c r="G4522" s="1061"/>
      <c r="H4522" s="1061"/>
      <c r="I4522" s="1061"/>
      <c r="J4522" s="1062"/>
      <c r="K4522" s="1016"/>
      <c r="L4522" s="1016"/>
      <c r="M4522" s="1016"/>
      <c r="N4522" s="1016"/>
      <c r="O4522" s="1016"/>
      <c r="P4522" s="1016"/>
      <c r="Q4522" s="1016"/>
      <c r="R4522" s="1016"/>
      <c r="S4522" s="1016"/>
      <c r="T4522" s="1016"/>
      <c r="U4522" s="1077"/>
      <c r="V4522" s="1078"/>
      <c r="W4522" s="1077"/>
      <c r="X4522" s="1078"/>
      <c r="Y4522" s="191" t="s">
        <v>32</v>
      </c>
      <c r="Z4522" s="187" t="s">
        <v>33</v>
      </c>
      <c r="AA4522" s="187" t="s">
        <v>464</v>
      </c>
      <c r="AB4522" s="187" t="s">
        <v>465</v>
      </c>
      <c r="AC4522" s="187" t="s">
        <v>32</v>
      </c>
      <c r="AD4522" s="187" t="s">
        <v>33</v>
      </c>
      <c r="AE4522" s="187" t="s">
        <v>464</v>
      </c>
      <c r="AF4522" s="187" t="s">
        <v>465</v>
      </c>
      <c r="AG4522" s="187" t="s">
        <v>32</v>
      </c>
      <c r="AH4522" s="187" t="s">
        <v>33</v>
      </c>
      <c r="AI4522" s="187" t="s">
        <v>464</v>
      </c>
      <c r="AJ4522" s="187" t="s">
        <v>465</v>
      </c>
      <c r="AK4522" s="1077"/>
      <c r="AL4522" s="1080"/>
      <c r="AM4522" s="1080"/>
      <c r="AN4522" s="1086"/>
      <c r="AO4522" s="1087"/>
      <c r="AP4522" s="3"/>
      <c r="AV4522" s="167"/>
      <c r="AW4522" s="167"/>
      <c r="AX4522" s="167"/>
      <c r="AY4522" s="167"/>
      <c r="AZ4522" s="167"/>
      <c r="BA4522" s="167"/>
      <c r="BB4522" s="167"/>
      <c r="BC4522" s="167"/>
      <c r="BD4522" s="167"/>
    </row>
    <row r="4523" spans="2:86" ht="12" customHeight="1" x14ac:dyDescent="0.15">
      <c r="B4523" s="1058"/>
      <c r="C4523" s="1063"/>
      <c r="D4523" s="1061"/>
      <c r="E4523" s="1061"/>
      <c r="F4523" s="1061"/>
      <c r="G4523" s="1061"/>
      <c r="H4523" s="1061"/>
      <c r="I4523" s="1061"/>
      <c r="J4523" s="1062"/>
      <c r="K4523" s="192">
        <v>1</v>
      </c>
      <c r="L4523" s="1038" t="s">
        <v>534</v>
      </c>
      <c r="M4523" s="1039"/>
      <c r="N4523" s="1038" t="s">
        <v>486</v>
      </c>
      <c r="O4523" s="1039"/>
      <c r="P4523" s="1034" t="s">
        <v>332</v>
      </c>
      <c r="Q4523" s="1036"/>
      <c r="R4523" s="408" t="s">
        <v>338</v>
      </c>
      <c r="S4523" s="408"/>
      <c r="T4523" s="408"/>
      <c r="U4523" s="1034" t="s">
        <v>54</v>
      </c>
      <c r="V4523" s="1036"/>
      <c r="W4523" s="1034" t="s">
        <v>551</v>
      </c>
      <c r="X4523" s="1035"/>
      <c r="Y4523" s="286"/>
      <c r="Z4523" s="286"/>
      <c r="AA4523" s="286"/>
      <c r="AB4523" s="286"/>
      <c r="AC4523" s="223"/>
      <c r="AD4523" s="223"/>
      <c r="AE4523" s="223"/>
      <c r="AF4523" s="223"/>
      <c r="AG4523" s="223"/>
      <c r="AH4523" s="223"/>
      <c r="AI4523" s="223"/>
      <c r="AJ4523" s="223"/>
      <c r="AK4523" s="1088" t="s">
        <v>1683</v>
      </c>
      <c r="AL4523" s="1089"/>
      <c r="AM4523" s="1089"/>
      <c r="AN4523" s="1090"/>
      <c r="AO4523" s="1091"/>
      <c r="AP4523" s="3"/>
      <c r="AQ4523" s="222">
        <f>IF(P4523="材質劣化",2,IF(P4523="漏水",3,1))</f>
        <v>2</v>
      </c>
      <c r="AV4523" s="167"/>
      <c r="AW4523" s="167"/>
      <c r="AX4523" s="167"/>
      <c r="AY4523" s="167"/>
      <c r="AZ4523" s="167"/>
      <c r="BA4523" s="167"/>
      <c r="BB4523" s="167"/>
      <c r="BC4523" s="167"/>
      <c r="BD4523" s="167"/>
    </row>
    <row r="4524" spans="2:86" ht="12" customHeight="1" x14ac:dyDescent="0.15">
      <c r="B4524" s="1058"/>
      <c r="C4524" s="1063"/>
      <c r="D4524" s="1061"/>
      <c r="E4524" s="1061"/>
      <c r="F4524" s="1061"/>
      <c r="G4524" s="1061"/>
      <c r="H4524" s="1061"/>
      <c r="I4524" s="1061"/>
      <c r="J4524" s="1062"/>
      <c r="K4524" s="192">
        <v>2</v>
      </c>
      <c r="L4524" s="1038" t="s">
        <v>534</v>
      </c>
      <c r="M4524" s="1039"/>
      <c r="N4524" s="1038" t="s">
        <v>486</v>
      </c>
      <c r="O4524" s="1039"/>
      <c r="P4524" s="1034" t="s">
        <v>332</v>
      </c>
      <c r="Q4524" s="1036"/>
      <c r="R4524" s="408" t="s">
        <v>338</v>
      </c>
      <c r="S4524" s="408"/>
      <c r="T4524" s="408"/>
      <c r="U4524" s="1034" t="s">
        <v>54</v>
      </c>
      <c r="V4524" s="1036"/>
      <c r="W4524" s="1034" t="s">
        <v>551</v>
      </c>
      <c r="X4524" s="1035"/>
      <c r="Y4524" s="286"/>
      <c r="Z4524" s="286"/>
      <c r="AA4524" s="286"/>
      <c r="AB4524" s="286"/>
      <c r="AC4524" s="223"/>
      <c r="AD4524" s="223"/>
      <c r="AE4524" s="223"/>
      <c r="AF4524" s="223"/>
      <c r="AG4524" s="223"/>
      <c r="AH4524" s="223"/>
      <c r="AI4524" s="223"/>
      <c r="AJ4524" s="223"/>
      <c r="AK4524" s="1088" t="s">
        <v>1683</v>
      </c>
      <c r="AL4524" s="1089"/>
      <c r="AM4524" s="1089"/>
      <c r="AN4524" s="1090"/>
      <c r="AO4524" s="1091"/>
      <c r="AP4524" s="3"/>
      <c r="AQ4524" s="222">
        <f t="shared" ref="AQ4524:AQ4542" si="2103">IF(P4524="材質劣化",2,IF(P4524="漏水",3,1))</f>
        <v>2</v>
      </c>
      <c r="AV4524" s="167"/>
      <c r="AW4524" s="167"/>
      <c r="AX4524" s="167"/>
      <c r="AY4524" s="167"/>
      <c r="AZ4524" s="167"/>
      <c r="BA4524" s="167"/>
      <c r="BB4524" s="167"/>
      <c r="BC4524" s="167"/>
      <c r="BD4524" s="167"/>
    </row>
    <row r="4525" spans="2:86" ht="12" customHeight="1" x14ac:dyDescent="0.15">
      <c r="B4525" s="1058"/>
      <c r="C4525" s="1063"/>
      <c r="D4525" s="1061"/>
      <c r="E4525" s="1061"/>
      <c r="F4525" s="1061"/>
      <c r="G4525" s="1061"/>
      <c r="H4525" s="1061"/>
      <c r="I4525" s="1061"/>
      <c r="J4525" s="1062"/>
      <c r="K4525" s="192">
        <v>3</v>
      </c>
      <c r="L4525" s="1038" t="s">
        <v>534</v>
      </c>
      <c r="M4525" s="1039"/>
      <c r="N4525" s="1038" t="s">
        <v>486</v>
      </c>
      <c r="O4525" s="1039"/>
      <c r="P4525" s="1034" t="s">
        <v>332</v>
      </c>
      <c r="Q4525" s="1036"/>
      <c r="R4525" s="408" t="s">
        <v>336</v>
      </c>
      <c r="S4525" s="408"/>
      <c r="T4525" s="408"/>
      <c r="U4525" s="1034" t="s">
        <v>551</v>
      </c>
      <c r="V4525" s="1036"/>
      <c r="W4525" s="1034" t="s">
        <v>551</v>
      </c>
      <c r="X4525" s="1035"/>
      <c r="Y4525" s="286"/>
      <c r="Z4525" s="286"/>
      <c r="AA4525" s="286"/>
      <c r="AB4525" s="286"/>
      <c r="AC4525" s="223"/>
      <c r="AD4525" s="223"/>
      <c r="AE4525" s="223"/>
      <c r="AF4525" s="223"/>
      <c r="AG4525" s="223"/>
      <c r="AH4525" s="223"/>
      <c r="AI4525" s="223"/>
      <c r="AJ4525" s="223"/>
      <c r="AK4525" s="1052" t="s">
        <v>1707</v>
      </c>
      <c r="AL4525" s="1053"/>
      <c r="AM4525" s="1053"/>
      <c r="AN4525" s="1054"/>
      <c r="AO4525" s="1055"/>
      <c r="AP4525" s="3"/>
      <c r="AQ4525" s="222">
        <f t="shared" si="2103"/>
        <v>2</v>
      </c>
      <c r="AV4525" s="167"/>
      <c r="AW4525" s="167"/>
      <c r="AX4525" s="167"/>
      <c r="AY4525" s="167"/>
      <c r="AZ4525" s="167"/>
      <c r="BA4525" s="167"/>
      <c r="BB4525" s="167"/>
      <c r="BC4525" s="167"/>
      <c r="BD4525" s="167"/>
    </row>
    <row r="4526" spans="2:86" ht="12" customHeight="1" x14ac:dyDescent="0.15">
      <c r="B4526" s="1058"/>
      <c r="C4526" s="1063"/>
      <c r="D4526" s="1061"/>
      <c r="E4526" s="1061"/>
      <c r="F4526" s="1061"/>
      <c r="G4526" s="1061"/>
      <c r="H4526" s="1061"/>
      <c r="I4526" s="1061"/>
      <c r="J4526" s="1062"/>
      <c r="K4526" s="192"/>
      <c r="L4526" s="1038"/>
      <c r="M4526" s="1039"/>
      <c r="N4526" s="1038"/>
      <c r="O4526" s="1039"/>
      <c r="P4526" s="1034"/>
      <c r="Q4526" s="1036"/>
      <c r="R4526" s="408"/>
      <c r="S4526" s="408"/>
      <c r="T4526" s="408"/>
      <c r="U4526" s="1034"/>
      <c r="V4526" s="1036"/>
      <c r="W4526" s="1034"/>
      <c r="X4526" s="1035"/>
      <c r="Y4526" s="286"/>
      <c r="Z4526" s="286"/>
      <c r="AA4526" s="286"/>
      <c r="AB4526" s="286"/>
      <c r="AC4526" s="223"/>
      <c r="AD4526" s="223"/>
      <c r="AE4526" s="223"/>
      <c r="AF4526" s="223"/>
      <c r="AG4526" s="223"/>
      <c r="AH4526" s="223"/>
      <c r="AI4526" s="223"/>
      <c r="AJ4526" s="223"/>
      <c r="AK4526" s="1052"/>
      <c r="AL4526" s="1053"/>
      <c r="AM4526" s="1053"/>
      <c r="AN4526" s="1054"/>
      <c r="AO4526" s="1055"/>
      <c r="AP4526" s="3"/>
      <c r="AQ4526" s="222">
        <f t="shared" si="2103"/>
        <v>1</v>
      </c>
      <c r="AV4526" s="167"/>
      <c r="AW4526" s="167"/>
      <c r="AX4526" s="167"/>
      <c r="AY4526" s="167"/>
      <c r="AZ4526" s="167"/>
      <c r="BA4526" s="167"/>
      <c r="BB4526" s="167"/>
      <c r="BC4526" s="167"/>
      <c r="BD4526" s="167"/>
    </row>
    <row r="4527" spans="2:86" ht="12" customHeight="1" x14ac:dyDescent="0.15">
      <c r="B4527" s="1058"/>
      <c r="C4527" s="1063"/>
      <c r="D4527" s="1061"/>
      <c r="E4527" s="1061"/>
      <c r="F4527" s="1061"/>
      <c r="G4527" s="1061"/>
      <c r="H4527" s="1061"/>
      <c r="I4527" s="1061"/>
      <c r="J4527" s="1062"/>
      <c r="K4527" s="192"/>
      <c r="L4527" s="1038"/>
      <c r="M4527" s="1039"/>
      <c r="N4527" s="1038"/>
      <c r="O4527" s="1039"/>
      <c r="P4527" s="1034"/>
      <c r="Q4527" s="1036"/>
      <c r="R4527" s="408"/>
      <c r="S4527" s="408"/>
      <c r="T4527" s="408"/>
      <c r="U4527" s="1034"/>
      <c r="V4527" s="1036"/>
      <c r="W4527" s="1034"/>
      <c r="X4527" s="1035"/>
      <c r="Y4527" s="286"/>
      <c r="Z4527" s="286"/>
      <c r="AA4527" s="286"/>
      <c r="AB4527" s="286"/>
      <c r="AC4527" s="223"/>
      <c r="AD4527" s="223"/>
      <c r="AE4527" s="223"/>
      <c r="AF4527" s="223"/>
      <c r="AG4527" s="223"/>
      <c r="AH4527" s="223"/>
      <c r="AI4527" s="223"/>
      <c r="AJ4527" s="223"/>
      <c r="AK4527" s="1052"/>
      <c r="AL4527" s="1053"/>
      <c r="AM4527" s="1053"/>
      <c r="AN4527" s="1054"/>
      <c r="AO4527" s="1055"/>
      <c r="AP4527" s="3"/>
      <c r="AQ4527" s="222">
        <f t="shared" si="2103"/>
        <v>1</v>
      </c>
      <c r="AV4527" s="167"/>
      <c r="AW4527" s="167"/>
      <c r="AX4527" s="167"/>
      <c r="AY4527" s="167"/>
      <c r="AZ4527" s="167"/>
      <c r="BA4527" s="167"/>
      <c r="BB4527" s="167"/>
      <c r="BC4527" s="167"/>
      <c r="BD4527" s="167"/>
    </row>
    <row r="4528" spans="2:86" ht="12" customHeight="1" x14ac:dyDescent="0.15">
      <c r="B4528" s="1058"/>
      <c r="C4528" s="1063"/>
      <c r="D4528" s="1061"/>
      <c r="E4528" s="1061"/>
      <c r="F4528" s="1061"/>
      <c r="G4528" s="1061"/>
      <c r="H4528" s="1061"/>
      <c r="I4528" s="1061"/>
      <c r="J4528" s="1062"/>
      <c r="K4528" s="192"/>
      <c r="L4528" s="1038"/>
      <c r="M4528" s="1039"/>
      <c r="N4528" s="1038"/>
      <c r="O4528" s="1039"/>
      <c r="P4528" s="1034"/>
      <c r="Q4528" s="1036"/>
      <c r="R4528" s="408"/>
      <c r="S4528" s="408"/>
      <c r="T4528" s="408"/>
      <c r="U4528" s="1034"/>
      <c r="V4528" s="1036"/>
      <c r="W4528" s="1034"/>
      <c r="X4528" s="1035"/>
      <c r="Y4528" s="286"/>
      <c r="Z4528" s="286"/>
      <c r="AA4528" s="286"/>
      <c r="AB4528" s="286"/>
      <c r="AC4528" s="223"/>
      <c r="AD4528" s="223"/>
      <c r="AE4528" s="223"/>
      <c r="AF4528" s="223"/>
      <c r="AG4528" s="223"/>
      <c r="AH4528" s="223"/>
      <c r="AI4528" s="223"/>
      <c r="AJ4528" s="223"/>
      <c r="AK4528" s="1052"/>
      <c r="AL4528" s="1053"/>
      <c r="AM4528" s="1053"/>
      <c r="AN4528" s="1054"/>
      <c r="AO4528" s="1055"/>
      <c r="AP4528" s="3"/>
      <c r="AQ4528" s="222">
        <f t="shared" si="2103"/>
        <v>1</v>
      </c>
      <c r="AV4528" s="167"/>
      <c r="AW4528" s="167"/>
      <c r="AX4528" s="167"/>
      <c r="AY4528" s="167"/>
      <c r="AZ4528" s="167"/>
      <c r="BA4528" s="167"/>
      <c r="BB4528" s="167"/>
      <c r="BC4528" s="167"/>
      <c r="BD4528" s="167"/>
    </row>
    <row r="4529" spans="2:43" s="162" customFormat="1" ht="12" customHeight="1" x14ac:dyDescent="0.15">
      <c r="B4529" s="1058"/>
      <c r="C4529" s="1063"/>
      <c r="D4529" s="1061"/>
      <c r="E4529" s="1061"/>
      <c r="F4529" s="1061"/>
      <c r="G4529" s="1061"/>
      <c r="H4529" s="1061"/>
      <c r="I4529" s="1061"/>
      <c r="J4529" s="1062"/>
      <c r="K4529" s="192"/>
      <c r="L4529" s="1038"/>
      <c r="M4529" s="1039"/>
      <c r="N4529" s="1038"/>
      <c r="O4529" s="1039"/>
      <c r="P4529" s="1034"/>
      <c r="Q4529" s="1036"/>
      <c r="R4529" s="408"/>
      <c r="S4529" s="408"/>
      <c r="T4529" s="408"/>
      <c r="U4529" s="1034"/>
      <c r="V4529" s="1036"/>
      <c r="W4529" s="1034"/>
      <c r="X4529" s="1035"/>
      <c r="Y4529" s="286"/>
      <c r="Z4529" s="286"/>
      <c r="AA4529" s="286"/>
      <c r="AB4529" s="286"/>
      <c r="AC4529" s="223"/>
      <c r="AD4529" s="223"/>
      <c r="AE4529" s="223"/>
      <c r="AF4529" s="223"/>
      <c r="AG4529" s="223"/>
      <c r="AH4529" s="223"/>
      <c r="AI4529" s="223"/>
      <c r="AJ4529" s="223"/>
      <c r="AK4529" s="1034"/>
      <c r="AL4529" s="1035"/>
      <c r="AM4529" s="1035"/>
      <c r="AN4529" s="788"/>
      <c r="AO4529" s="789"/>
      <c r="AP4529" s="3"/>
      <c r="AQ4529" s="222">
        <f t="shared" si="2103"/>
        <v>1</v>
      </c>
    </row>
    <row r="4530" spans="2:43" s="162" customFormat="1" ht="12" customHeight="1" x14ac:dyDescent="0.15">
      <c r="B4530" s="1058"/>
      <c r="C4530" s="1063"/>
      <c r="D4530" s="1061"/>
      <c r="E4530" s="1061"/>
      <c r="F4530" s="1061"/>
      <c r="G4530" s="1061"/>
      <c r="H4530" s="1061"/>
      <c r="I4530" s="1061"/>
      <c r="J4530" s="1062"/>
      <c r="K4530" s="192"/>
      <c r="L4530" s="1038"/>
      <c r="M4530" s="1039"/>
      <c r="N4530" s="1038"/>
      <c r="O4530" s="1039"/>
      <c r="P4530" s="1034"/>
      <c r="Q4530" s="1036"/>
      <c r="R4530" s="408"/>
      <c r="S4530" s="408"/>
      <c r="T4530" s="408"/>
      <c r="U4530" s="1034"/>
      <c r="V4530" s="1036"/>
      <c r="W4530" s="1034"/>
      <c r="X4530" s="1035"/>
      <c r="Y4530" s="286"/>
      <c r="Z4530" s="286"/>
      <c r="AA4530" s="286"/>
      <c r="AB4530" s="286"/>
      <c r="AC4530" s="223"/>
      <c r="AD4530" s="223"/>
      <c r="AE4530" s="223"/>
      <c r="AF4530" s="223"/>
      <c r="AG4530" s="223"/>
      <c r="AH4530" s="223"/>
      <c r="AI4530" s="223"/>
      <c r="AJ4530" s="223"/>
      <c r="AK4530" s="1034"/>
      <c r="AL4530" s="1035"/>
      <c r="AM4530" s="1035"/>
      <c r="AN4530" s="788"/>
      <c r="AO4530" s="789"/>
      <c r="AP4530" s="3"/>
      <c r="AQ4530" s="222">
        <f t="shared" si="2103"/>
        <v>1</v>
      </c>
    </row>
    <row r="4531" spans="2:43" s="162" customFormat="1" ht="12" customHeight="1" x14ac:dyDescent="0.15">
      <c r="B4531" s="1058"/>
      <c r="C4531" s="1063"/>
      <c r="D4531" s="1061"/>
      <c r="E4531" s="1061"/>
      <c r="F4531" s="1061"/>
      <c r="G4531" s="1061"/>
      <c r="H4531" s="1061"/>
      <c r="I4531" s="1061"/>
      <c r="J4531" s="1062"/>
      <c r="K4531" s="192"/>
      <c r="L4531" s="1038"/>
      <c r="M4531" s="1039"/>
      <c r="N4531" s="1038"/>
      <c r="O4531" s="1039"/>
      <c r="P4531" s="1034"/>
      <c r="Q4531" s="1036"/>
      <c r="R4531" s="408"/>
      <c r="S4531" s="408"/>
      <c r="T4531" s="408"/>
      <c r="U4531" s="1034"/>
      <c r="V4531" s="1036"/>
      <c r="W4531" s="1034"/>
      <c r="X4531" s="1035"/>
      <c r="Y4531" s="286"/>
      <c r="Z4531" s="286"/>
      <c r="AA4531" s="286"/>
      <c r="AB4531" s="286"/>
      <c r="AC4531" s="223"/>
      <c r="AD4531" s="223"/>
      <c r="AE4531" s="223"/>
      <c r="AF4531" s="223"/>
      <c r="AG4531" s="223"/>
      <c r="AH4531" s="223"/>
      <c r="AI4531" s="223"/>
      <c r="AJ4531" s="223"/>
      <c r="AK4531" s="1034"/>
      <c r="AL4531" s="1035"/>
      <c r="AM4531" s="1035"/>
      <c r="AN4531" s="788"/>
      <c r="AO4531" s="789"/>
      <c r="AP4531" s="3"/>
      <c r="AQ4531" s="222">
        <f t="shared" si="2103"/>
        <v>1</v>
      </c>
    </row>
    <row r="4532" spans="2:43" s="162" customFormat="1" ht="12" customHeight="1" x14ac:dyDescent="0.15">
      <c r="B4532" s="1058"/>
      <c r="C4532" s="1063"/>
      <c r="D4532" s="1061"/>
      <c r="E4532" s="1061"/>
      <c r="F4532" s="1061"/>
      <c r="G4532" s="1061"/>
      <c r="H4532" s="1061"/>
      <c r="I4532" s="1061"/>
      <c r="J4532" s="1062"/>
      <c r="K4532" s="192"/>
      <c r="L4532" s="1038"/>
      <c r="M4532" s="1039"/>
      <c r="N4532" s="1038"/>
      <c r="O4532" s="1039"/>
      <c r="P4532" s="1034"/>
      <c r="Q4532" s="1036"/>
      <c r="R4532" s="408"/>
      <c r="S4532" s="408"/>
      <c r="T4532" s="408"/>
      <c r="U4532" s="1034"/>
      <c r="V4532" s="1036"/>
      <c r="W4532" s="1034"/>
      <c r="X4532" s="1035"/>
      <c r="Y4532" s="286"/>
      <c r="Z4532" s="286"/>
      <c r="AA4532" s="286"/>
      <c r="AB4532" s="286"/>
      <c r="AC4532" s="223"/>
      <c r="AD4532" s="223"/>
      <c r="AE4532" s="223"/>
      <c r="AF4532" s="223"/>
      <c r="AG4532" s="223"/>
      <c r="AH4532" s="223"/>
      <c r="AI4532" s="223"/>
      <c r="AJ4532" s="223"/>
      <c r="AK4532" s="1034"/>
      <c r="AL4532" s="1035"/>
      <c r="AM4532" s="1035"/>
      <c r="AN4532" s="788"/>
      <c r="AO4532" s="789"/>
      <c r="AP4532" s="3"/>
      <c r="AQ4532" s="222">
        <f t="shared" si="2103"/>
        <v>1</v>
      </c>
    </row>
    <row r="4533" spans="2:43" s="162" customFormat="1" ht="12" customHeight="1" x14ac:dyDescent="0.15">
      <c r="B4533" s="1058"/>
      <c r="C4533" s="1063"/>
      <c r="D4533" s="1061"/>
      <c r="E4533" s="1061"/>
      <c r="F4533" s="1061"/>
      <c r="G4533" s="1061"/>
      <c r="H4533" s="1061"/>
      <c r="I4533" s="1061"/>
      <c r="J4533" s="1062"/>
      <c r="K4533" s="192"/>
      <c r="L4533" s="1038"/>
      <c r="M4533" s="1039"/>
      <c r="N4533" s="1038"/>
      <c r="O4533" s="1039"/>
      <c r="P4533" s="1034"/>
      <c r="Q4533" s="1036"/>
      <c r="R4533" s="408"/>
      <c r="S4533" s="408"/>
      <c r="T4533" s="408"/>
      <c r="U4533" s="1034"/>
      <c r="V4533" s="1036"/>
      <c r="W4533" s="1034"/>
      <c r="X4533" s="1035"/>
      <c r="Y4533" s="286"/>
      <c r="Z4533" s="286"/>
      <c r="AA4533" s="286"/>
      <c r="AB4533" s="286"/>
      <c r="AC4533" s="223"/>
      <c r="AD4533" s="223"/>
      <c r="AE4533" s="223"/>
      <c r="AF4533" s="223"/>
      <c r="AG4533" s="223"/>
      <c r="AH4533" s="223"/>
      <c r="AI4533" s="223"/>
      <c r="AJ4533" s="223"/>
      <c r="AK4533" s="1034"/>
      <c r="AL4533" s="1035"/>
      <c r="AM4533" s="1035"/>
      <c r="AN4533" s="788"/>
      <c r="AO4533" s="789"/>
      <c r="AP4533" s="3"/>
      <c r="AQ4533" s="222">
        <f t="shared" si="2103"/>
        <v>1</v>
      </c>
    </row>
    <row r="4534" spans="2:43" s="162" customFormat="1" ht="12" customHeight="1" x14ac:dyDescent="0.15">
      <c r="B4534" s="1058"/>
      <c r="C4534" s="1063"/>
      <c r="D4534" s="1061"/>
      <c r="E4534" s="1061"/>
      <c r="F4534" s="1061"/>
      <c r="G4534" s="1061"/>
      <c r="H4534" s="1061"/>
      <c r="I4534" s="1061"/>
      <c r="J4534" s="1062"/>
      <c r="K4534" s="192"/>
      <c r="L4534" s="1038"/>
      <c r="M4534" s="1039"/>
      <c r="N4534" s="1038"/>
      <c r="O4534" s="1039"/>
      <c r="P4534" s="1034"/>
      <c r="Q4534" s="1036"/>
      <c r="R4534" s="408"/>
      <c r="S4534" s="408"/>
      <c r="T4534" s="408"/>
      <c r="U4534" s="1034"/>
      <c r="V4534" s="1036"/>
      <c r="W4534" s="1034"/>
      <c r="X4534" s="1035"/>
      <c r="Y4534" s="286"/>
      <c r="Z4534" s="286"/>
      <c r="AA4534" s="286"/>
      <c r="AB4534" s="286"/>
      <c r="AC4534" s="223"/>
      <c r="AD4534" s="223"/>
      <c r="AE4534" s="223"/>
      <c r="AF4534" s="223"/>
      <c r="AG4534" s="223"/>
      <c r="AH4534" s="223"/>
      <c r="AI4534" s="223"/>
      <c r="AJ4534" s="223"/>
      <c r="AK4534" s="1034"/>
      <c r="AL4534" s="1035"/>
      <c r="AM4534" s="1035"/>
      <c r="AN4534" s="788"/>
      <c r="AO4534" s="789"/>
      <c r="AP4534" s="3"/>
      <c r="AQ4534" s="222">
        <f t="shared" si="2103"/>
        <v>1</v>
      </c>
    </row>
    <row r="4535" spans="2:43" s="162" customFormat="1" ht="12" customHeight="1" x14ac:dyDescent="0.15">
      <c r="B4535" s="1058"/>
      <c r="C4535" s="1063"/>
      <c r="D4535" s="1061"/>
      <c r="E4535" s="1061"/>
      <c r="F4535" s="1061"/>
      <c r="G4535" s="1061"/>
      <c r="H4535" s="1061"/>
      <c r="I4535" s="1061"/>
      <c r="J4535" s="1062"/>
      <c r="K4535" s="192"/>
      <c r="L4535" s="1038"/>
      <c r="M4535" s="1039"/>
      <c r="N4535" s="1038"/>
      <c r="O4535" s="1039"/>
      <c r="P4535" s="1034"/>
      <c r="Q4535" s="1036"/>
      <c r="R4535" s="408"/>
      <c r="S4535" s="408"/>
      <c r="T4535" s="408"/>
      <c r="U4535" s="1034"/>
      <c r="V4535" s="1036"/>
      <c r="W4535" s="1034"/>
      <c r="X4535" s="1035"/>
      <c r="Y4535" s="286"/>
      <c r="Z4535" s="286"/>
      <c r="AA4535" s="286"/>
      <c r="AB4535" s="286"/>
      <c r="AC4535" s="223"/>
      <c r="AD4535" s="223"/>
      <c r="AE4535" s="223"/>
      <c r="AF4535" s="223"/>
      <c r="AG4535" s="223"/>
      <c r="AH4535" s="223"/>
      <c r="AI4535" s="223"/>
      <c r="AJ4535" s="223"/>
      <c r="AK4535" s="1034"/>
      <c r="AL4535" s="1035"/>
      <c r="AM4535" s="1035"/>
      <c r="AN4535" s="788"/>
      <c r="AO4535" s="789"/>
      <c r="AP4535" s="3"/>
      <c r="AQ4535" s="222">
        <f t="shared" si="2103"/>
        <v>1</v>
      </c>
    </row>
    <row r="4536" spans="2:43" s="162" customFormat="1" ht="12" customHeight="1" x14ac:dyDescent="0.15">
      <c r="B4536" s="1058"/>
      <c r="C4536" s="1063"/>
      <c r="D4536" s="1061"/>
      <c r="E4536" s="1061"/>
      <c r="F4536" s="1061"/>
      <c r="G4536" s="1061"/>
      <c r="H4536" s="1061"/>
      <c r="I4536" s="1061"/>
      <c r="J4536" s="1062"/>
      <c r="K4536" s="192"/>
      <c r="L4536" s="1038"/>
      <c r="M4536" s="1039"/>
      <c r="N4536" s="1038"/>
      <c r="O4536" s="1039"/>
      <c r="P4536" s="1034"/>
      <c r="Q4536" s="1036"/>
      <c r="R4536" s="408"/>
      <c r="S4536" s="408"/>
      <c r="T4536" s="408"/>
      <c r="U4536" s="1034"/>
      <c r="V4536" s="1036"/>
      <c r="W4536" s="1034"/>
      <c r="X4536" s="1035"/>
      <c r="Y4536" s="286"/>
      <c r="Z4536" s="286"/>
      <c r="AA4536" s="286"/>
      <c r="AB4536" s="286"/>
      <c r="AC4536" s="223"/>
      <c r="AD4536" s="223"/>
      <c r="AE4536" s="223"/>
      <c r="AF4536" s="223"/>
      <c r="AG4536" s="223"/>
      <c r="AH4536" s="223"/>
      <c r="AI4536" s="223"/>
      <c r="AJ4536" s="223"/>
      <c r="AK4536" s="1034"/>
      <c r="AL4536" s="1035"/>
      <c r="AM4536" s="1035"/>
      <c r="AN4536" s="788"/>
      <c r="AO4536" s="789"/>
      <c r="AP4536" s="3"/>
      <c r="AQ4536" s="222">
        <f t="shared" si="2103"/>
        <v>1</v>
      </c>
    </row>
    <row r="4537" spans="2:43" s="162" customFormat="1" ht="12" customHeight="1" x14ac:dyDescent="0.15">
      <c r="B4537" s="1058"/>
      <c r="C4537" s="1063"/>
      <c r="D4537" s="1061"/>
      <c r="E4537" s="1061"/>
      <c r="F4537" s="1061"/>
      <c r="G4537" s="1061"/>
      <c r="H4537" s="1061"/>
      <c r="I4537" s="1061"/>
      <c r="J4537" s="1062"/>
      <c r="K4537" s="192"/>
      <c r="L4537" s="1038"/>
      <c r="M4537" s="1039"/>
      <c r="N4537" s="1038"/>
      <c r="O4537" s="1039"/>
      <c r="P4537" s="1034"/>
      <c r="Q4537" s="1036"/>
      <c r="R4537" s="408"/>
      <c r="S4537" s="408"/>
      <c r="T4537" s="408"/>
      <c r="U4537" s="1034"/>
      <c r="V4537" s="1036"/>
      <c r="W4537" s="1034"/>
      <c r="X4537" s="1035"/>
      <c r="Y4537" s="286"/>
      <c r="Z4537" s="286"/>
      <c r="AA4537" s="286"/>
      <c r="AB4537" s="286"/>
      <c r="AC4537" s="223"/>
      <c r="AD4537" s="223"/>
      <c r="AE4537" s="223"/>
      <c r="AF4537" s="223"/>
      <c r="AG4537" s="223"/>
      <c r="AH4537" s="223"/>
      <c r="AI4537" s="223"/>
      <c r="AJ4537" s="223"/>
      <c r="AK4537" s="1034"/>
      <c r="AL4537" s="1035"/>
      <c r="AM4537" s="1035"/>
      <c r="AN4537" s="788"/>
      <c r="AO4537" s="789"/>
      <c r="AP4537" s="3"/>
      <c r="AQ4537" s="222">
        <f t="shared" si="2103"/>
        <v>1</v>
      </c>
    </row>
    <row r="4538" spans="2:43" s="162" customFormat="1" ht="12" customHeight="1" x14ac:dyDescent="0.15">
      <c r="B4538" s="1058"/>
      <c r="C4538" s="1063"/>
      <c r="D4538" s="1061"/>
      <c r="E4538" s="1061"/>
      <c r="F4538" s="1061"/>
      <c r="G4538" s="1061"/>
      <c r="H4538" s="1061"/>
      <c r="I4538" s="1061"/>
      <c r="J4538" s="1062"/>
      <c r="K4538" s="192"/>
      <c r="L4538" s="1038"/>
      <c r="M4538" s="1039"/>
      <c r="N4538" s="1038"/>
      <c r="O4538" s="1039"/>
      <c r="P4538" s="1034"/>
      <c r="Q4538" s="1036"/>
      <c r="R4538" s="408"/>
      <c r="S4538" s="408"/>
      <c r="T4538" s="408"/>
      <c r="U4538" s="1034"/>
      <c r="V4538" s="1036"/>
      <c r="W4538" s="1034"/>
      <c r="X4538" s="1035"/>
      <c r="Y4538" s="286"/>
      <c r="Z4538" s="286"/>
      <c r="AA4538" s="286"/>
      <c r="AB4538" s="286"/>
      <c r="AC4538" s="223"/>
      <c r="AD4538" s="223"/>
      <c r="AE4538" s="223"/>
      <c r="AF4538" s="223"/>
      <c r="AG4538" s="223"/>
      <c r="AH4538" s="223"/>
      <c r="AI4538" s="223"/>
      <c r="AJ4538" s="223"/>
      <c r="AK4538" s="1034"/>
      <c r="AL4538" s="1035"/>
      <c r="AM4538" s="1035"/>
      <c r="AN4538" s="788"/>
      <c r="AO4538" s="789"/>
      <c r="AP4538" s="3"/>
      <c r="AQ4538" s="222">
        <f t="shared" si="2103"/>
        <v>1</v>
      </c>
    </row>
    <row r="4539" spans="2:43" s="162" customFormat="1" ht="12" customHeight="1" x14ac:dyDescent="0.15">
      <c r="B4539" s="1058"/>
      <c r="C4539" s="1063"/>
      <c r="D4539" s="1061"/>
      <c r="E4539" s="1061"/>
      <c r="F4539" s="1061"/>
      <c r="G4539" s="1061"/>
      <c r="H4539" s="1061"/>
      <c r="I4539" s="1061"/>
      <c r="J4539" s="1062"/>
      <c r="K4539" s="192"/>
      <c r="L4539" s="1038"/>
      <c r="M4539" s="1039"/>
      <c r="N4539" s="1038"/>
      <c r="O4539" s="1039"/>
      <c r="P4539" s="1034"/>
      <c r="Q4539" s="1036"/>
      <c r="R4539" s="408"/>
      <c r="S4539" s="408"/>
      <c r="T4539" s="408"/>
      <c r="U4539" s="1034"/>
      <c r="V4539" s="1036"/>
      <c r="W4539" s="1034"/>
      <c r="X4539" s="1035"/>
      <c r="Y4539" s="286"/>
      <c r="Z4539" s="286"/>
      <c r="AA4539" s="286"/>
      <c r="AB4539" s="286"/>
      <c r="AC4539" s="223"/>
      <c r="AD4539" s="223"/>
      <c r="AE4539" s="223"/>
      <c r="AF4539" s="223"/>
      <c r="AG4539" s="223"/>
      <c r="AH4539" s="223"/>
      <c r="AI4539" s="223"/>
      <c r="AJ4539" s="223"/>
      <c r="AK4539" s="1034"/>
      <c r="AL4539" s="1035"/>
      <c r="AM4539" s="1035"/>
      <c r="AN4539" s="788"/>
      <c r="AO4539" s="789"/>
      <c r="AP4539" s="3"/>
      <c r="AQ4539" s="222">
        <f t="shared" si="2103"/>
        <v>1</v>
      </c>
    </row>
    <row r="4540" spans="2:43" s="162" customFormat="1" ht="12" customHeight="1" x14ac:dyDescent="0.15">
      <c r="B4540" s="1058"/>
      <c r="C4540" s="1063"/>
      <c r="D4540" s="1061"/>
      <c r="E4540" s="1061"/>
      <c r="F4540" s="1061"/>
      <c r="G4540" s="1061"/>
      <c r="H4540" s="1061"/>
      <c r="I4540" s="1061"/>
      <c r="J4540" s="1062"/>
      <c r="K4540" s="192"/>
      <c r="L4540" s="1038"/>
      <c r="M4540" s="1039"/>
      <c r="N4540" s="1038"/>
      <c r="O4540" s="1039"/>
      <c r="P4540" s="1034"/>
      <c r="Q4540" s="1036"/>
      <c r="R4540" s="408"/>
      <c r="S4540" s="408"/>
      <c r="T4540" s="408"/>
      <c r="U4540" s="1034"/>
      <c r="V4540" s="1036"/>
      <c r="W4540" s="1034"/>
      <c r="X4540" s="1035"/>
      <c r="Y4540" s="286"/>
      <c r="Z4540" s="286"/>
      <c r="AA4540" s="286"/>
      <c r="AB4540" s="286"/>
      <c r="AC4540" s="223"/>
      <c r="AD4540" s="223"/>
      <c r="AE4540" s="223"/>
      <c r="AF4540" s="223"/>
      <c r="AG4540" s="223"/>
      <c r="AH4540" s="223"/>
      <c r="AI4540" s="223"/>
      <c r="AJ4540" s="223"/>
      <c r="AK4540" s="1034"/>
      <c r="AL4540" s="1035"/>
      <c r="AM4540" s="1035"/>
      <c r="AN4540" s="788"/>
      <c r="AO4540" s="789"/>
      <c r="AP4540" s="3"/>
      <c r="AQ4540" s="222">
        <f t="shared" si="2103"/>
        <v>1</v>
      </c>
    </row>
    <row r="4541" spans="2:43" s="162" customFormat="1" ht="12" customHeight="1" x14ac:dyDescent="0.15">
      <c r="B4541" s="1058"/>
      <c r="C4541" s="1063"/>
      <c r="D4541" s="1061"/>
      <c r="E4541" s="1061"/>
      <c r="F4541" s="1061"/>
      <c r="G4541" s="1061"/>
      <c r="H4541" s="1061"/>
      <c r="I4541" s="1061"/>
      <c r="J4541" s="1062"/>
      <c r="K4541" s="192"/>
      <c r="L4541" s="1038"/>
      <c r="M4541" s="1039"/>
      <c r="N4541" s="1038"/>
      <c r="O4541" s="1039"/>
      <c r="P4541" s="1034"/>
      <c r="Q4541" s="1036"/>
      <c r="R4541" s="408"/>
      <c r="S4541" s="408"/>
      <c r="T4541" s="408"/>
      <c r="U4541" s="1034"/>
      <c r="V4541" s="1036"/>
      <c r="W4541" s="1034"/>
      <c r="X4541" s="1035"/>
      <c r="Y4541" s="286"/>
      <c r="Z4541" s="286"/>
      <c r="AA4541" s="286"/>
      <c r="AB4541" s="286"/>
      <c r="AC4541" s="223"/>
      <c r="AD4541" s="223"/>
      <c r="AE4541" s="223"/>
      <c r="AF4541" s="223"/>
      <c r="AG4541" s="223"/>
      <c r="AH4541" s="223"/>
      <c r="AI4541" s="223"/>
      <c r="AJ4541" s="223"/>
      <c r="AK4541" s="1034"/>
      <c r="AL4541" s="1035"/>
      <c r="AM4541" s="1035"/>
      <c r="AN4541" s="788"/>
      <c r="AO4541" s="789"/>
      <c r="AP4541" s="3"/>
      <c r="AQ4541" s="222">
        <f t="shared" si="2103"/>
        <v>1</v>
      </c>
    </row>
    <row r="4542" spans="2:43" s="162" customFormat="1" ht="12" customHeight="1" x14ac:dyDescent="0.15">
      <c r="B4542" s="1058"/>
      <c r="C4542" s="1063"/>
      <c r="D4542" s="1061"/>
      <c r="E4542" s="1061"/>
      <c r="F4542" s="1061"/>
      <c r="G4542" s="1061"/>
      <c r="H4542" s="1061"/>
      <c r="I4542" s="1061"/>
      <c r="J4542" s="1062"/>
      <c r="K4542" s="192"/>
      <c r="L4542" s="1038"/>
      <c r="M4542" s="1039"/>
      <c r="N4542" s="1038"/>
      <c r="O4542" s="1039"/>
      <c r="P4542" s="1034"/>
      <c r="Q4542" s="1036"/>
      <c r="R4542" s="408"/>
      <c r="S4542" s="408"/>
      <c r="T4542" s="408"/>
      <c r="U4542" s="1034"/>
      <c r="V4542" s="1036"/>
      <c r="W4542" s="1034"/>
      <c r="X4542" s="1035"/>
      <c r="Y4542" s="286"/>
      <c r="Z4542" s="286"/>
      <c r="AA4542" s="286"/>
      <c r="AB4542" s="286"/>
      <c r="AC4542" s="223"/>
      <c r="AD4542" s="223"/>
      <c r="AE4542" s="223"/>
      <c r="AF4542" s="223"/>
      <c r="AG4542" s="223"/>
      <c r="AH4542" s="223"/>
      <c r="AI4542" s="223"/>
      <c r="AJ4542" s="223"/>
      <c r="AK4542" s="1034"/>
      <c r="AL4542" s="1035"/>
      <c r="AM4542" s="1035"/>
      <c r="AN4542" s="788"/>
      <c r="AO4542" s="789"/>
      <c r="AP4542" s="3"/>
      <c r="AQ4542" s="222">
        <f t="shared" si="2103"/>
        <v>1</v>
      </c>
    </row>
    <row r="4543" spans="2:43" s="162" customFormat="1" ht="12" customHeight="1" x14ac:dyDescent="0.15">
      <c r="B4543" s="1058"/>
      <c r="C4543" s="1063"/>
      <c r="D4543" s="1061"/>
      <c r="E4543" s="1061"/>
      <c r="F4543" s="1061"/>
      <c r="G4543" s="1061"/>
      <c r="H4543" s="1061"/>
      <c r="I4543" s="1061"/>
      <c r="J4543" s="1062"/>
      <c r="K4543" s="1016" t="s">
        <v>216</v>
      </c>
      <c r="L4543" s="1016" t="s">
        <v>215</v>
      </c>
      <c r="M4543" s="1016"/>
      <c r="N4543" s="1016"/>
      <c r="O4543" s="1016"/>
      <c r="P4543" s="1016"/>
      <c r="Q4543" s="1016"/>
      <c r="R4543" s="1016"/>
      <c r="S4543" s="1016"/>
      <c r="T4543" s="1016"/>
      <c r="U4543" s="1016"/>
      <c r="V4543" s="1016"/>
      <c r="W4543" s="1016"/>
      <c r="X4543" s="1016"/>
      <c r="Y4543" s="1040" t="s">
        <v>466</v>
      </c>
      <c r="Z4543" s="1041"/>
      <c r="AA4543" s="1041"/>
      <c r="AB4543" s="1042"/>
      <c r="AC4543" s="224">
        <f t="shared" ref="AC4543:AJ4543" si="2104">SUM(AC4523:AC4542)</f>
        <v>0</v>
      </c>
      <c r="AD4543" s="224">
        <f t="shared" si="2104"/>
        <v>0</v>
      </c>
      <c r="AE4543" s="224">
        <f t="shared" si="2104"/>
        <v>0</v>
      </c>
      <c r="AF4543" s="224">
        <f t="shared" si="2104"/>
        <v>0</v>
      </c>
      <c r="AG4543" s="224">
        <f t="shared" si="2104"/>
        <v>0</v>
      </c>
      <c r="AH4543" s="224">
        <f t="shared" si="2104"/>
        <v>0</v>
      </c>
      <c r="AI4543" s="224">
        <f t="shared" si="2104"/>
        <v>0</v>
      </c>
      <c r="AJ4543" s="224">
        <f t="shared" si="2104"/>
        <v>0</v>
      </c>
      <c r="AK4543" s="1040" t="s">
        <v>214</v>
      </c>
      <c r="AL4543" s="1041"/>
      <c r="AM4543" s="1041"/>
      <c r="AN4543" s="788"/>
      <c r="AO4543" s="789"/>
      <c r="AP4543" s="3"/>
    </row>
    <row r="4544" spans="2:43" s="162" customFormat="1" ht="12" customHeight="1" x14ac:dyDescent="0.15">
      <c r="B4544" s="1058"/>
      <c r="C4544" s="1063"/>
      <c r="D4544" s="1061"/>
      <c r="E4544" s="1061"/>
      <c r="F4544" s="1061"/>
      <c r="G4544" s="1061"/>
      <c r="H4544" s="1061"/>
      <c r="I4544" s="1061"/>
      <c r="J4544" s="1062"/>
      <c r="K4544" s="1016"/>
      <c r="L4544" s="1016" t="s">
        <v>467</v>
      </c>
      <c r="M4544" s="1016"/>
      <c r="N4544" s="1016"/>
      <c r="O4544" s="1016" t="s">
        <v>213</v>
      </c>
      <c r="P4544" s="1016"/>
      <c r="Q4544" s="1016"/>
      <c r="R4544" s="1016"/>
      <c r="S4544" s="1016"/>
      <c r="T4544" s="1016"/>
      <c r="U4544" s="1016"/>
      <c r="V4544" s="1016"/>
      <c r="W4544" s="1016"/>
      <c r="X4544" s="1016"/>
      <c r="Y4544" s="193">
        <f>COUNTIF(Y4523:Y4542,"○")</f>
        <v>0</v>
      </c>
      <c r="Z4544" s="193">
        <f>COUNTIF(Z4523:Z4542,"○")</f>
        <v>0</v>
      </c>
      <c r="AA4544" s="193">
        <f>COUNTIF(AA4523:AA4542,"○")</f>
        <v>0</v>
      </c>
      <c r="AB4544" s="193">
        <f>COUNTIF(AB4523:AB4542,"○")</f>
        <v>0</v>
      </c>
      <c r="AC4544" s="193">
        <f t="shared" ref="AC4544:AJ4544" si="2105">COUNT(AC4523:AC4542)</f>
        <v>0</v>
      </c>
      <c r="AD4544" s="193">
        <f t="shared" si="2105"/>
        <v>0</v>
      </c>
      <c r="AE4544" s="193">
        <f t="shared" si="2105"/>
        <v>0</v>
      </c>
      <c r="AF4544" s="193">
        <f t="shared" si="2105"/>
        <v>0</v>
      </c>
      <c r="AG4544" s="193">
        <f t="shared" si="2105"/>
        <v>0</v>
      </c>
      <c r="AH4544" s="193">
        <f t="shared" si="2105"/>
        <v>0</v>
      </c>
      <c r="AI4544" s="193">
        <f t="shared" si="2105"/>
        <v>0</v>
      </c>
      <c r="AJ4544" s="193">
        <f t="shared" si="2105"/>
        <v>0</v>
      </c>
      <c r="AK4544" s="1043"/>
      <c r="AL4544" s="1044"/>
      <c r="AM4544" s="1044"/>
      <c r="AN4544" s="1044"/>
      <c r="AO4544" s="1045"/>
      <c r="AP4544" s="3"/>
    </row>
    <row r="4545" spans="2:86" ht="12" customHeight="1" x14ac:dyDescent="0.15">
      <c r="B4545" s="1058"/>
      <c r="C4545" s="1063"/>
      <c r="D4545" s="1061"/>
      <c r="E4545" s="1061"/>
      <c r="F4545" s="1061"/>
      <c r="G4545" s="1061"/>
      <c r="H4545" s="1061"/>
      <c r="I4545" s="1061"/>
      <c r="J4545" s="1062"/>
      <c r="K4545" s="1016"/>
      <c r="L4545" s="1016"/>
      <c r="M4545" s="1016"/>
      <c r="N4545" s="1016"/>
      <c r="O4545" s="1016" t="s">
        <v>468</v>
      </c>
      <c r="P4545" s="1016"/>
      <c r="Q4545" s="1016"/>
      <c r="R4545" s="1016"/>
      <c r="S4545" s="1016"/>
      <c r="T4545" s="1016"/>
      <c r="U4545" s="1016"/>
      <c r="V4545" s="1016"/>
      <c r="W4545" s="1016"/>
      <c r="X4545" s="1016"/>
      <c r="Y4545" s="1034" t="str">
        <f>IF(Y4544&gt;0,"Ⅳ",IF(Z4544&gt;0,"Ⅲ",IF(AA4544&gt;0,"Ⅱa",IF(AB4544&gt;0,"Ⅱb","Ⅰ"))))</f>
        <v>Ⅰ</v>
      </c>
      <c r="Z4545" s="1035"/>
      <c r="AA4545" s="1035"/>
      <c r="AB4545" s="1036"/>
      <c r="AC4545" s="1034" t="str">
        <f>IF(AC4544&gt;0,"Ⅳ",IF(AD4544&gt;0,"Ⅲ",IF(AE4544&gt;0,"Ⅱa",IF(AF4544&gt;0,"Ⅱb","Ⅰ"))))</f>
        <v>Ⅰ</v>
      </c>
      <c r="AD4545" s="1035"/>
      <c r="AE4545" s="1035"/>
      <c r="AF4545" s="1036"/>
      <c r="AG4545" s="1034" t="str">
        <f>IF(AG4544&gt;0,"Ⅳ",IF(AH4544&gt;0,"Ⅲ",IF(AI4544&gt;0,"Ⅱa",IF(AJ4544&gt;0,"Ⅱb","Ⅰ"))))</f>
        <v>Ⅰ</v>
      </c>
      <c r="AH4545" s="1035"/>
      <c r="AI4545" s="1035"/>
      <c r="AJ4545" s="1036"/>
      <c r="AK4545" s="1046"/>
      <c r="AL4545" s="1047"/>
      <c r="AM4545" s="1047"/>
      <c r="AN4545" s="1047"/>
      <c r="AO4545" s="1048"/>
      <c r="AP4545" s="3"/>
      <c r="AQ4545" s="282" t="s">
        <v>312</v>
      </c>
      <c r="AR4545" s="282" t="s">
        <v>313</v>
      </c>
      <c r="AS4545" s="699" t="s">
        <v>316</v>
      </c>
      <c r="AT4545" s="1026"/>
    </row>
    <row r="4546" spans="2:86" ht="12" customHeight="1" x14ac:dyDescent="0.15">
      <c r="B4546" s="1058"/>
      <c r="C4546" s="1063"/>
      <c r="D4546" s="1061"/>
      <c r="E4546" s="1061"/>
      <c r="F4546" s="1061"/>
      <c r="G4546" s="1061"/>
      <c r="H4546" s="1061"/>
      <c r="I4546" s="1061"/>
      <c r="J4546" s="1062"/>
      <c r="K4546" s="1016"/>
      <c r="L4546" s="1016" t="s">
        <v>469</v>
      </c>
      <c r="M4546" s="1016"/>
      <c r="N4546" s="1016"/>
      <c r="O4546" s="1016" t="s">
        <v>212</v>
      </c>
      <c r="P4546" s="1016"/>
      <c r="Q4546" s="1016"/>
      <c r="R4546" s="1016"/>
      <c r="S4546" s="1016"/>
      <c r="T4546" s="1016"/>
      <c r="U4546" s="1016"/>
      <c r="V4546" s="1016"/>
      <c r="W4546" s="1016"/>
      <c r="X4546" s="1016"/>
      <c r="Y4546" s="187" t="s">
        <v>32</v>
      </c>
      <c r="Z4546" s="187" t="s">
        <v>33</v>
      </c>
      <c r="AA4546" s="1027" t="s">
        <v>34</v>
      </c>
      <c r="AB4546" s="1027"/>
      <c r="AC4546" s="187" t="s">
        <v>32</v>
      </c>
      <c r="AD4546" s="187" t="s">
        <v>33</v>
      </c>
      <c r="AE4546" s="1027" t="s">
        <v>34</v>
      </c>
      <c r="AF4546" s="1027"/>
      <c r="AG4546" s="187" t="s">
        <v>32</v>
      </c>
      <c r="AH4546" s="187" t="s">
        <v>33</v>
      </c>
      <c r="AI4546" s="1027" t="s">
        <v>34</v>
      </c>
      <c r="AJ4546" s="1027"/>
      <c r="AK4546" s="1046"/>
      <c r="AL4546" s="1047"/>
      <c r="AM4546" s="1047"/>
      <c r="AN4546" s="1047"/>
      <c r="AO4546" s="1048"/>
      <c r="AP4546" s="3"/>
      <c r="AQ4546" s="1028">
        <f>+Y4544+Z4544</f>
        <v>0</v>
      </c>
      <c r="AR4546" s="1029"/>
      <c r="AS4546" s="1028">
        <f>+AA4544+AB4544</f>
        <v>0</v>
      </c>
      <c r="AT4546" s="1029"/>
    </row>
    <row r="4547" spans="2:86" ht="12" customHeight="1" x14ac:dyDescent="0.15">
      <c r="B4547" s="1058"/>
      <c r="C4547" s="1063"/>
      <c r="D4547" s="1061"/>
      <c r="E4547" s="1061"/>
      <c r="F4547" s="1061"/>
      <c r="G4547" s="1061"/>
      <c r="H4547" s="1061"/>
      <c r="I4547" s="1061"/>
      <c r="J4547" s="1062"/>
      <c r="K4547" s="1016"/>
      <c r="L4547" s="1016"/>
      <c r="M4547" s="1016"/>
      <c r="N4547" s="1016"/>
      <c r="O4547" s="1016" t="s">
        <v>470</v>
      </c>
      <c r="P4547" s="1016"/>
      <c r="Q4547" s="1016"/>
      <c r="R4547" s="1016"/>
      <c r="S4547" s="1016"/>
      <c r="T4547" s="1016"/>
      <c r="U4547" s="1016"/>
      <c r="V4547" s="1016"/>
      <c r="W4547" s="1016"/>
      <c r="X4547" s="1016"/>
      <c r="Y4547" s="193" t="str">
        <f>IF(Y4544=0,"",1)</f>
        <v/>
      </c>
      <c r="Z4547" s="193" t="str">
        <f>IF(Z4544=0,"",1)</f>
        <v/>
      </c>
      <c r="AA4547" s="1030" t="str">
        <f>IF(AQ4546=1,"",IF(AS4546&gt;0,1,""))</f>
        <v/>
      </c>
      <c r="AB4547" s="1031"/>
      <c r="AC4547" s="193">
        <f>+AC4544</f>
        <v>0</v>
      </c>
      <c r="AD4547" s="193">
        <f>AD4544</f>
        <v>0</v>
      </c>
      <c r="AE4547" s="1030">
        <f>AE4544+AF4544</f>
        <v>0</v>
      </c>
      <c r="AF4547" s="1031"/>
      <c r="AG4547" s="193">
        <f>AG4544</f>
        <v>0</v>
      </c>
      <c r="AH4547" s="193">
        <f>AH4544</f>
        <v>0</v>
      </c>
      <c r="AI4547" s="1030">
        <f>AI4544+AJ4544</f>
        <v>0</v>
      </c>
      <c r="AJ4547" s="1031"/>
      <c r="AK4547" s="1046"/>
      <c r="AL4547" s="1047"/>
      <c r="AM4547" s="1047"/>
      <c r="AN4547" s="1047"/>
      <c r="AO4547" s="1048"/>
      <c r="AP4547" s="3"/>
      <c r="AQ4547" s="197">
        <f>+Y4544+AC4547+AG4547</f>
        <v>0</v>
      </c>
      <c r="AR4547" s="197">
        <f>+Z4544+AD4547+AH4547</f>
        <v>0</v>
      </c>
      <c r="AS4547" s="1032">
        <f>+AS4546+AE4547+AI4547</f>
        <v>0</v>
      </c>
      <c r="AT4547" s="1033"/>
    </row>
    <row r="4548" spans="2:86" ht="12" customHeight="1" x14ac:dyDescent="0.15">
      <c r="B4548" s="1058"/>
      <c r="C4548" s="1063"/>
      <c r="D4548" s="1061"/>
      <c r="E4548" s="1061"/>
      <c r="F4548" s="1061"/>
      <c r="G4548" s="1061"/>
      <c r="H4548" s="1061"/>
      <c r="I4548" s="1061"/>
      <c r="J4548" s="1062"/>
      <c r="K4548" s="1016"/>
      <c r="L4548" s="1016"/>
      <c r="M4548" s="1016"/>
      <c r="N4548" s="1016"/>
      <c r="O4548" s="1016" t="s">
        <v>471</v>
      </c>
      <c r="P4548" s="1016"/>
      <c r="Q4548" s="1016"/>
      <c r="R4548" s="1016"/>
      <c r="S4548" s="1016"/>
      <c r="T4548" s="1016"/>
      <c r="U4548" s="1016"/>
      <c r="V4548" s="1016"/>
      <c r="W4548" s="1016"/>
      <c r="X4548" s="1016"/>
      <c r="Y4548" s="1034" t="s">
        <v>875</v>
      </c>
      <c r="Z4548" s="1035"/>
      <c r="AA4548" s="1035"/>
      <c r="AB4548" s="1036"/>
      <c r="AC4548" s="1034" t="str">
        <f>IF(AC4547&gt;0,"Ⅳ",IF(AD4547&gt;0,"Ⅲ",IF(AE4547&gt;0,"Ⅱ","Ⅰ")))</f>
        <v>Ⅰ</v>
      </c>
      <c r="AD4548" s="1035"/>
      <c r="AE4548" s="1035"/>
      <c r="AF4548" s="1036"/>
      <c r="AG4548" s="1034" t="str">
        <f>IF(AG4547&gt;0,"Ⅳ",IF(AH4547&gt;0,"Ⅲ",IF(AI4547&gt;0,"Ⅱ","Ⅰ")))</f>
        <v>Ⅰ</v>
      </c>
      <c r="AH4548" s="1035"/>
      <c r="AI4548" s="1035"/>
      <c r="AJ4548" s="1036"/>
      <c r="AK4548" s="1046"/>
      <c r="AL4548" s="1047"/>
      <c r="AM4548" s="1047"/>
      <c r="AN4548" s="1047"/>
      <c r="AO4548" s="1048"/>
      <c r="AP4548" s="3"/>
      <c r="AQ4548" s="1037" t="str">
        <f>IF(AQ4547&gt;0,"Ⅳ",IF(AR4547&gt;0,"Ⅲ",IF(AS4547&gt;0,"Ⅱ","Ⅰ")))</f>
        <v>Ⅰ</v>
      </c>
      <c r="AR4548" s="1037"/>
      <c r="AS4548" s="1037"/>
      <c r="AT4548" s="1037"/>
    </row>
    <row r="4549" spans="2:86" ht="12" customHeight="1" x14ac:dyDescent="0.15">
      <c r="B4549" s="1058"/>
      <c r="C4549" s="1063"/>
      <c r="D4549" s="1061"/>
      <c r="E4549" s="1061"/>
      <c r="F4549" s="1061"/>
      <c r="G4549" s="1061"/>
      <c r="H4549" s="1061"/>
      <c r="I4549" s="1061"/>
      <c r="J4549" s="1062"/>
      <c r="K4549" s="1016"/>
      <c r="L4549" s="1016"/>
      <c r="M4549" s="1016"/>
      <c r="N4549" s="1016"/>
      <c r="O4549" s="1016" t="s">
        <v>472</v>
      </c>
      <c r="P4549" s="1016"/>
      <c r="Q4549" s="1016"/>
      <c r="R4549" s="1016"/>
      <c r="S4549" s="1016"/>
      <c r="T4549" s="1016"/>
      <c r="U4549" s="1016"/>
      <c r="V4549" s="1016"/>
      <c r="W4549" s="1016"/>
      <c r="X4549" s="1016"/>
      <c r="Y4549" s="1034" t="str">
        <f>IF(COUNTIF(Y4548:AJ4548,"Ⅳ")&gt;0,"Ⅳ",IF(COUNTIF(Y4548:AJ4548,"Ⅲ")&gt;0,"Ⅲ",IF(COUNTIF(Y4548:AJ4548,"Ⅱ")&gt;0,"Ⅱ","Ⅰ")))</f>
        <v>Ⅰ</v>
      </c>
      <c r="Z4549" s="1035"/>
      <c r="AA4549" s="1035"/>
      <c r="AB4549" s="1035"/>
      <c r="AC4549" s="1035"/>
      <c r="AD4549" s="1035"/>
      <c r="AE4549" s="1035"/>
      <c r="AF4549" s="1035"/>
      <c r="AG4549" s="1035"/>
      <c r="AH4549" s="1035"/>
      <c r="AI4549" s="1035"/>
      <c r="AJ4549" s="1036"/>
      <c r="AK4549" s="1049"/>
      <c r="AL4549" s="1050"/>
      <c r="AM4549" s="1050"/>
      <c r="AN4549" s="1050"/>
      <c r="AO4549" s="1051"/>
      <c r="AP4549" s="3"/>
    </row>
    <row r="4550" spans="2:86" ht="14.25" customHeight="1" x14ac:dyDescent="0.15">
      <c r="B4550" s="1058"/>
      <c r="C4550" s="1063"/>
      <c r="D4550" s="1061"/>
      <c r="E4550" s="1061"/>
      <c r="F4550" s="1061"/>
      <c r="G4550" s="1061"/>
      <c r="H4550" s="1061"/>
      <c r="I4550" s="1061"/>
      <c r="J4550" s="1062"/>
      <c r="K4550" s="1016" t="s">
        <v>169</v>
      </c>
      <c r="L4550" s="1017"/>
      <c r="M4550" s="1017"/>
      <c r="N4550" s="1017"/>
      <c r="O4550" s="1017"/>
      <c r="P4550" s="1017"/>
      <c r="Q4550" s="1017"/>
      <c r="R4550" s="1017"/>
      <c r="S4550" s="1017"/>
      <c r="T4550" s="1017"/>
      <c r="U4550" s="1017"/>
      <c r="V4550" s="1017"/>
      <c r="W4550" s="1017"/>
      <c r="X4550" s="1017"/>
      <c r="Y4550" s="1017"/>
      <c r="Z4550" s="1017"/>
      <c r="AA4550" s="1017"/>
      <c r="AB4550" s="1017"/>
      <c r="AC4550" s="1017"/>
      <c r="AD4550" s="1017"/>
      <c r="AE4550" s="1017"/>
      <c r="AF4550" s="1017"/>
      <c r="AG4550" s="1017"/>
      <c r="AH4550" s="1017"/>
      <c r="AI4550" s="1017"/>
      <c r="AJ4550" s="1017"/>
      <c r="AK4550" s="1017"/>
      <c r="AL4550" s="1017"/>
      <c r="AM4550" s="1017"/>
      <c r="AN4550" s="1017"/>
      <c r="AO4550" s="1017"/>
      <c r="AP4550" s="3"/>
    </row>
    <row r="4551" spans="2:86" ht="14.25" customHeight="1" x14ac:dyDescent="0.15">
      <c r="B4551" s="1058"/>
      <c r="C4551" s="1063"/>
      <c r="D4551" s="1061"/>
      <c r="E4551" s="1061"/>
      <c r="F4551" s="1061"/>
      <c r="G4551" s="1061"/>
      <c r="H4551" s="1061"/>
      <c r="I4551" s="1061"/>
      <c r="J4551" s="1062"/>
      <c r="K4551" s="1016"/>
      <c r="L4551" s="1017"/>
      <c r="M4551" s="1017"/>
      <c r="N4551" s="1017"/>
      <c r="O4551" s="1017"/>
      <c r="P4551" s="1017"/>
      <c r="Q4551" s="1017"/>
      <c r="R4551" s="1017"/>
      <c r="S4551" s="1017"/>
      <c r="T4551" s="1017"/>
      <c r="U4551" s="1017"/>
      <c r="V4551" s="1017"/>
      <c r="W4551" s="1017"/>
      <c r="X4551" s="1017"/>
      <c r="Y4551" s="1017"/>
      <c r="Z4551" s="1017"/>
      <c r="AA4551" s="1017"/>
      <c r="AB4551" s="1017"/>
      <c r="AC4551" s="1017"/>
      <c r="AD4551" s="1017"/>
      <c r="AE4551" s="1017"/>
      <c r="AF4551" s="1017"/>
      <c r="AG4551" s="1017"/>
      <c r="AH4551" s="1017"/>
      <c r="AI4551" s="1017"/>
      <c r="AJ4551" s="1017"/>
      <c r="AK4551" s="1017"/>
      <c r="AL4551" s="1017"/>
      <c r="AM4551" s="1017"/>
      <c r="AN4551" s="1017"/>
      <c r="AO4551" s="1017"/>
      <c r="AP4551" s="3"/>
    </row>
    <row r="4552" spans="2:86" ht="12" customHeight="1" x14ac:dyDescent="0.15">
      <c r="B4552" s="1058"/>
      <c r="C4552" s="1063"/>
      <c r="D4552" s="1061"/>
      <c r="E4552" s="1061"/>
      <c r="F4552" s="1061"/>
      <c r="G4552" s="1061"/>
      <c r="H4552" s="1061"/>
      <c r="I4552" s="1061"/>
      <c r="J4552" s="1062"/>
      <c r="K4552" s="1018" t="s">
        <v>473</v>
      </c>
      <c r="L4552" s="1018"/>
      <c r="M4552" s="1018"/>
      <c r="N4552" s="1018"/>
      <c r="O4552" s="1018"/>
      <c r="P4552" s="1018"/>
      <c r="Q4552" s="1018"/>
      <c r="R4552" s="1018"/>
      <c r="S4552" s="1018"/>
      <c r="T4552" s="1018"/>
      <c r="U4552" s="1018"/>
      <c r="V4552" s="1018"/>
      <c r="W4552" s="1018"/>
      <c r="X4552" s="1018"/>
      <c r="Y4552" s="1018"/>
      <c r="Z4552" s="1018"/>
      <c r="AA4552" s="1018"/>
      <c r="AB4552" s="1018"/>
      <c r="AC4552" s="1018"/>
      <c r="AD4552" s="1018"/>
      <c r="AE4552" s="1018"/>
      <c r="AF4552" s="1018"/>
      <c r="AG4552" s="1018"/>
      <c r="AH4552" s="1018"/>
      <c r="AI4552" s="1018"/>
      <c r="AJ4552" s="1018"/>
      <c r="AK4552" s="1018"/>
      <c r="AL4552" s="1018"/>
      <c r="AM4552" s="1018"/>
      <c r="AN4552" s="1018"/>
      <c r="AO4552" s="1018"/>
      <c r="AP4552" s="3"/>
    </row>
    <row r="4553" spans="2:86" ht="12" customHeight="1" x14ac:dyDescent="0.15">
      <c r="B4553" s="1058"/>
      <c r="C4553" s="1063"/>
      <c r="D4553" s="1061"/>
      <c r="E4553" s="1061"/>
      <c r="F4553" s="1061"/>
      <c r="G4553" s="1061"/>
      <c r="H4553" s="1061"/>
      <c r="I4553" s="1061"/>
      <c r="J4553" s="1062"/>
      <c r="K4553" s="1019" t="s">
        <v>523</v>
      </c>
      <c r="L4553" s="1019"/>
      <c r="M4553" s="1019"/>
      <c r="N4553" s="1019"/>
      <c r="O4553" s="1019"/>
      <c r="P4553" s="1019"/>
      <c r="Q4553" s="1019"/>
      <c r="R4553" s="1019"/>
      <c r="S4553" s="1019"/>
      <c r="T4553" s="1019"/>
      <c r="U4553" s="1019"/>
      <c r="V4553" s="1019"/>
      <c r="W4553" s="1019"/>
      <c r="X4553" s="1019"/>
      <c r="Y4553" s="1019"/>
      <c r="Z4553" s="1019"/>
      <c r="AA4553" s="1019"/>
      <c r="AB4553" s="1019"/>
      <c r="AC4553" s="1019"/>
      <c r="AD4553" s="1019"/>
      <c r="AE4553" s="1019"/>
      <c r="AF4553" s="1019"/>
      <c r="AG4553" s="1019"/>
      <c r="AH4553" s="1019"/>
      <c r="AI4553" s="1019"/>
      <c r="AJ4553" s="1019"/>
      <c r="AK4553" s="1019"/>
      <c r="AL4553" s="1019"/>
      <c r="AM4553" s="1019"/>
      <c r="AN4553" s="1019"/>
      <c r="AO4553" s="1019"/>
      <c r="AP4553" s="3"/>
    </row>
    <row r="4554" spans="2:86" ht="12" customHeight="1" x14ac:dyDescent="0.15">
      <c r="B4554" s="1058"/>
      <c r="C4554" s="1063"/>
      <c r="D4554" s="1061"/>
      <c r="E4554" s="1061"/>
      <c r="F4554" s="1061"/>
      <c r="G4554" s="1061"/>
      <c r="H4554" s="1061"/>
      <c r="I4554" s="1061"/>
      <c r="J4554" s="1062"/>
      <c r="K4554" s="194" t="s">
        <v>474</v>
      </c>
      <c r="L4554" s="195"/>
      <c r="M4554" s="195"/>
      <c r="N4554" s="195"/>
      <c r="O4554" s="195"/>
      <c r="P4554" s="195"/>
      <c r="Q4554" s="195"/>
      <c r="R4554" s="195"/>
      <c r="S4554" s="195"/>
      <c r="T4554" s="195"/>
      <c r="U4554" s="195"/>
      <c r="V4554" s="195"/>
      <c r="W4554" s="195"/>
      <c r="X4554" s="195"/>
      <c r="Y4554" s="195"/>
      <c r="Z4554" s="195"/>
      <c r="AA4554" s="195"/>
      <c r="AB4554" s="195"/>
      <c r="AC4554" s="195"/>
      <c r="AD4554" s="195"/>
      <c r="AE4554" s="195"/>
      <c r="AF4554" s="195"/>
      <c r="AG4554" s="195"/>
      <c r="AH4554" s="195"/>
      <c r="AI4554" s="195"/>
      <c r="AJ4554" s="195"/>
      <c r="AK4554" s="195"/>
      <c r="AL4554" s="195"/>
      <c r="AM4554" s="195"/>
      <c r="AN4554" s="195"/>
      <c r="AO4554" s="196"/>
      <c r="AP4554" s="3"/>
    </row>
    <row r="4555" spans="2:86" ht="12" customHeight="1" x14ac:dyDescent="0.15">
      <c r="B4555" s="1058"/>
      <c r="C4555" s="1063"/>
      <c r="D4555" s="1061"/>
      <c r="E4555" s="1061"/>
      <c r="F4555" s="1061"/>
      <c r="G4555" s="1061"/>
      <c r="H4555" s="1061"/>
      <c r="I4555" s="1061"/>
      <c r="J4555" s="1062"/>
      <c r="K4555" s="194" t="s">
        <v>475</v>
      </c>
      <c r="L4555" s="195"/>
      <c r="M4555" s="195"/>
      <c r="N4555" s="195"/>
      <c r="O4555" s="195"/>
      <c r="P4555" s="195"/>
      <c r="Q4555" s="195"/>
      <c r="R4555" s="195"/>
      <c r="S4555" s="195"/>
      <c r="T4555" s="195"/>
      <c r="U4555" s="195"/>
      <c r="V4555" s="195"/>
      <c r="W4555" s="195"/>
      <c r="X4555" s="195"/>
      <c r="Y4555" s="195"/>
      <c r="Z4555" s="195"/>
      <c r="AA4555" s="195"/>
      <c r="AB4555" s="195"/>
      <c r="AC4555" s="195"/>
      <c r="AD4555" s="195"/>
      <c r="AE4555" s="195"/>
      <c r="AF4555" s="195"/>
      <c r="AG4555" s="195"/>
      <c r="AH4555" s="195"/>
      <c r="AI4555" s="195"/>
      <c r="AJ4555" s="195"/>
      <c r="AK4555" s="195"/>
      <c r="AL4555" s="195"/>
      <c r="AM4555" s="195"/>
      <c r="AN4555" s="195"/>
      <c r="AO4555" s="196"/>
      <c r="AP4555" s="3"/>
    </row>
    <row r="4556" spans="2:86" ht="12" customHeight="1" x14ac:dyDescent="0.15">
      <c r="B4556" s="1058"/>
      <c r="C4556" s="1063"/>
      <c r="D4556" s="1061"/>
      <c r="E4556" s="1061"/>
      <c r="F4556" s="1061"/>
      <c r="G4556" s="1061"/>
      <c r="H4556" s="1061"/>
      <c r="I4556" s="1061"/>
      <c r="J4556" s="1062"/>
      <c r="K4556" s="1020" t="s">
        <v>476</v>
      </c>
      <c r="L4556" s="1021"/>
      <c r="M4556" s="1021"/>
      <c r="N4556" s="1021"/>
      <c r="O4556" s="1021"/>
      <c r="P4556" s="1021"/>
      <c r="Q4556" s="1021"/>
      <c r="R4556" s="1021"/>
      <c r="S4556" s="1021"/>
      <c r="T4556" s="1021"/>
      <c r="U4556" s="1021"/>
      <c r="V4556" s="1021"/>
      <c r="W4556" s="1021"/>
      <c r="X4556" s="1021"/>
      <c r="Y4556" s="1021"/>
      <c r="Z4556" s="1021"/>
      <c r="AA4556" s="1021"/>
      <c r="AB4556" s="1021"/>
      <c r="AC4556" s="1021"/>
      <c r="AD4556" s="1021"/>
      <c r="AE4556" s="1021"/>
      <c r="AF4556" s="1021"/>
      <c r="AG4556" s="1021"/>
      <c r="AH4556" s="1021"/>
      <c r="AI4556" s="1021"/>
      <c r="AJ4556" s="1021"/>
      <c r="AK4556" s="1021"/>
      <c r="AL4556" s="1021"/>
      <c r="AM4556" s="1021"/>
      <c r="AN4556" s="1021"/>
      <c r="AO4556" s="1022"/>
      <c r="AP4556" s="3"/>
    </row>
    <row r="4557" spans="2:86" ht="12" customHeight="1" x14ac:dyDescent="0.15">
      <c r="B4557" s="591"/>
      <c r="C4557" s="1064"/>
      <c r="D4557" s="1065"/>
      <c r="E4557" s="1065"/>
      <c r="F4557" s="1065"/>
      <c r="G4557" s="1065"/>
      <c r="H4557" s="1065"/>
      <c r="I4557" s="1065"/>
      <c r="J4557" s="1066"/>
      <c r="K4557" s="1023"/>
      <c r="L4557" s="1024"/>
      <c r="M4557" s="1024"/>
      <c r="N4557" s="1024"/>
      <c r="O4557" s="1024"/>
      <c r="P4557" s="1024"/>
      <c r="Q4557" s="1024"/>
      <c r="R4557" s="1024"/>
      <c r="S4557" s="1024"/>
      <c r="T4557" s="1024"/>
      <c r="U4557" s="1024"/>
      <c r="V4557" s="1024"/>
      <c r="W4557" s="1024"/>
      <c r="X4557" s="1024"/>
      <c r="Y4557" s="1024"/>
      <c r="Z4557" s="1024"/>
      <c r="AA4557" s="1024"/>
      <c r="AB4557" s="1024"/>
      <c r="AC4557" s="1024"/>
      <c r="AD4557" s="1024"/>
      <c r="AE4557" s="1024"/>
      <c r="AF4557" s="1024"/>
      <c r="AG4557" s="1024"/>
      <c r="AH4557" s="1024"/>
      <c r="AI4557" s="1024"/>
      <c r="AJ4557" s="1024"/>
      <c r="AK4557" s="1024"/>
      <c r="AL4557" s="1024"/>
      <c r="AM4557" s="1024"/>
      <c r="AN4557" s="1024"/>
      <c r="AO4557" s="1025"/>
      <c r="AP4557" s="3"/>
    </row>
    <row r="4558" spans="2:86" s="9" customFormat="1" ht="12" customHeight="1" x14ac:dyDescent="0.15">
      <c r="B4558" s="3" t="s">
        <v>527</v>
      </c>
      <c r="AQ4558" s="162"/>
      <c r="AR4558" s="162"/>
      <c r="AS4558" s="162"/>
      <c r="AT4558" s="162"/>
      <c r="AU4558" s="162"/>
      <c r="AV4558" s="162"/>
      <c r="AW4558" s="162"/>
      <c r="AX4558" s="162"/>
      <c r="AY4558" s="162"/>
      <c r="AZ4558" s="162"/>
      <c r="BA4558" s="162"/>
      <c r="BB4558" s="162"/>
      <c r="BC4558" s="162"/>
      <c r="BD4558" s="162"/>
      <c r="BE4558" s="162"/>
      <c r="BF4558" s="162"/>
      <c r="BG4558" s="162"/>
      <c r="BH4558" s="162"/>
      <c r="BI4558" s="162"/>
      <c r="BJ4558" s="162"/>
      <c r="BK4558" s="162"/>
      <c r="BL4558" s="162"/>
      <c r="BM4558" s="162"/>
      <c r="BN4558" s="162"/>
      <c r="BO4558" s="162"/>
      <c r="BP4558" s="162"/>
      <c r="BQ4558" s="162"/>
      <c r="BR4558" s="162"/>
      <c r="BS4558" s="162"/>
      <c r="BT4558" s="162"/>
      <c r="BU4558" s="162"/>
      <c r="BV4558" s="162"/>
      <c r="BW4558" s="162"/>
      <c r="BX4558" s="162"/>
      <c r="BY4558" s="162"/>
      <c r="BZ4558" s="162"/>
      <c r="CA4558" s="162"/>
      <c r="CB4558" s="162"/>
      <c r="CC4558" s="162"/>
      <c r="CD4558" s="162"/>
      <c r="CE4558" s="162"/>
      <c r="CF4558" s="162"/>
      <c r="CG4558" s="162"/>
      <c r="CH4558" s="162"/>
    </row>
    <row r="4559" spans="2:86" ht="12" customHeight="1" thickBot="1" x14ac:dyDescent="0.2">
      <c r="B4559" s="3" t="s">
        <v>524</v>
      </c>
    </row>
    <row r="4560" spans="2:86" ht="12" customHeight="1" x14ac:dyDescent="0.15">
      <c r="B4560" s="3" t="s">
        <v>525</v>
      </c>
      <c r="AU4560" s="1000" t="s">
        <v>305</v>
      </c>
      <c r="AV4560" s="1001" t="s">
        <v>298</v>
      </c>
      <c r="AW4560" s="1003" t="s">
        <v>299</v>
      </c>
      <c r="AX4560" s="1005" t="s">
        <v>306</v>
      </c>
      <c r="AY4560" s="1006"/>
      <c r="AZ4560" s="1006"/>
      <c r="BA4560" s="1006"/>
      <c r="BB4560" s="1006"/>
      <c r="BC4560" s="1006"/>
      <c r="BD4560" s="1006"/>
      <c r="BE4560" s="1006"/>
      <c r="BF4560" s="1006"/>
      <c r="BG4560" s="1006"/>
      <c r="BH4560" s="1006"/>
      <c r="BI4560" s="1006"/>
      <c r="BJ4560" s="1006"/>
      <c r="BK4560" s="1006"/>
      <c r="BL4560" s="1006"/>
      <c r="BM4560" s="1006"/>
      <c r="BN4560" s="1006"/>
      <c r="BO4560" s="1006"/>
      <c r="BP4560" s="1006"/>
      <c r="BQ4560" s="1006"/>
      <c r="BR4560" s="1007"/>
      <c r="BS4560" s="807" t="s">
        <v>300</v>
      </c>
      <c r="BT4560" s="1008"/>
      <c r="BU4560" s="1008"/>
      <c r="BV4560" s="1008"/>
      <c r="BW4560" s="1009" t="s">
        <v>307</v>
      </c>
      <c r="BX4560" s="1010"/>
      <c r="BY4560" s="1010"/>
      <c r="BZ4560" s="1010"/>
      <c r="CA4560" s="1010"/>
      <c r="CB4560" s="1010"/>
      <c r="CC4560" s="1010"/>
      <c r="CD4560" s="1010"/>
      <c r="CE4560" s="1010"/>
      <c r="CF4560" s="1010"/>
      <c r="CG4560" s="1010"/>
      <c r="CH4560" s="1011"/>
    </row>
    <row r="4561" spans="2:86" ht="12" customHeight="1" x14ac:dyDescent="0.15">
      <c r="B4561" s="3" t="s">
        <v>477</v>
      </c>
      <c r="AU4561" s="1000"/>
      <c r="AV4561" s="1002"/>
      <c r="AW4561" s="1004"/>
      <c r="AX4561" s="1012" t="s">
        <v>308</v>
      </c>
      <c r="AY4561" s="686"/>
      <c r="AZ4561" s="686"/>
      <c r="BA4561" s="686"/>
      <c r="BB4561" s="686"/>
      <c r="BC4561" s="686"/>
      <c r="BD4561" s="686"/>
      <c r="BE4561" s="686"/>
      <c r="BF4561" s="686"/>
      <c r="BG4561" s="686"/>
      <c r="BH4561" s="686"/>
      <c r="BI4561" s="686"/>
      <c r="BJ4561" s="686" t="s">
        <v>309</v>
      </c>
      <c r="BK4561" s="686"/>
      <c r="BL4561" s="686"/>
      <c r="BM4561" s="686"/>
      <c r="BN4561" s="686"/>
      <c r="BO4561" s="686"/>
      <c r="BP4561" s="686"/>
      <c r="BQ4561" s="686"/>
      <c r="BR4561" s="1013"/>
      <c r="BS4561" s="1008"/>
      <c r="BT4561" s="1008"/>
      <c r="BU4561" s="1008"/>
      <c r="BV4561" s="1008"/>
      <c r="BW4561" s="1014" t="s">
        <v>302</v>
      </c>
      <c r="BX4561" s="699"/>
      <c r="BY4561" s="699"/>
      <c r="BZ4561" s="699"/>
      <c r="CA4561" s="686" t="s">
        <v>310</v>
      </c>
      <c r="CB4561" s="686"/>
      <c r="CC4561" s="686"/>
      <c r="CD4561" s="686"/>
      <c r="CE4561" s="686"/>
      <c r="CF4561" s="686"/>
      <c r="CG4561" s="686"/>
      <c r="CH4561" s="1013"/>
    </row>
    <row r="4562" spans="2:86" ht="12" customHeight="1" x14ac:dyDescent="0.15">
      <c r="B4562" s="3" t="s">
        <v>526</v>
      </c>
      <c r="AU4562" s="1000"/>
      <c r="AV4562" s="1002"/>
      <c r="AW4562" s="1004"/>
      <c r="AX4562" s="1012" t="s">
        <v>26</v>
      </c>
      <c r="AY4562" s="686"/>
      <c r="AZ4562" s="686"/>
      <c r="BA4562" s="686"/>
      <c r="BB4562" s="686" t="s">
        <v>22</v>
      </c>
      <c r="BC4562" s="686"/>
      <c r="BD4562" s="686"/>
      <c r="BE4562" s="686"/>
      <c r="BF4562" s="686" t="s">
        <v>24</v>
      </c>
      <c r="BG4562" s="686"/>
      <c r="BH4562" s="686"/>
      <c r="BI4562" s="686"/>
      <c r="BJ4562" s="699" t="s">
        <v>26</v>
      </c>
      <c r="BK4562" s="699"/>
      <c r="BL4562" s="699"/>
      <c r="BM4562" s="699" t="s">
        <v>22</v>
      </c>
      <c r="BN4562" s="699"/>
      <c r="BO4562" s="699"/>
      <c r="BP4562" s="699" t="s">
        <v>24</v>
      </c>
      <c r="BQ4562" s="699"/>
      <c r="BR4562" s="1015"/>
      <c r="BS4562" s="807" t="s">
        <v>26</v>
      </c>
      <c r="BT4562" s="807" t="s">
        <v>22</v>
      </c>
      <c r="BU4562" s="807" t="s">
        <v>24</v>
      </c>
      <c r="BV4562" s="807" t="s">
        <v>303</v>
      </c>
      <c r="BW4562" s="1012" t="s">
        <v>311</v>
      </c>
      <c r="BX4562" s="686"/>
      <c r="BY4562" s="686"/>
      <c r="BZ4562" s="686"/>
      <c r="CA4562" s="686" t="s">
        <v>22</v>
      </c>
      <c r="CB4562" s="686"/>
      <c r="CC4562" s="686"/>
      <c r="CD4562" s="686"/>
      <c r="CE4562" s="686" t="s">
        <v>24</v>
      </c>
      <c r="CF4562" s="686"/>
      <c r="CG4562" s="686"/>
      <c r="CH4562" s="1013"/>
    </row>
    <row r="4563" spans="2:86" ht="12" customHeight="1" x14ac:dyDescent="0.15">
      <c r="B4563" s="3" t="s">
        <v>478</v>
      </c>
      <c r="AU4563" s="1000"/>
      <c r="AV4563" s="1002"/>
      <c r="AW4563" s="1004"/>
      <c r="AX4563" s="156" t="s">
        <v>862</v>
      </c>
      <c r="AY4563" s="157" t="s">
        <v>863</v>
      </c>
      <c r="AZ4563" s="157" t="s">
        <v>864</v>
      </c>
      <c r="BA4563" s="158" t="s">
        <v>865</v>
      </c>
      <c r="BB4563" s="159" t="s">
        <v>866</v>
      </c>
      <c r="BC4563" s="157" t="s">
        <v>863</v>
      </c>
      <c r="BD4563" s="157" t="s">
        <v>867</v>
      </c>
      <c r="BE4563" s="158" t="s">
        <v>865</v>
      </c>
      <c r="BF4563" s="159" t="s">
        <v>866</v>
      </c>
      <c r="BG4563" s="157" t="s">
        <v>863</v>
      </c>
      <c r="BH4563" s="157" t="s">
        <v>864</v>
      </c>
      <c r="BI4563" s="158" t="s">
        <v>865</v>
      </c>
      <c r="BJ4563" s="159" t="s">
        <v>866</v>
      </c>
      <c r="BK4563" s="157" t="s">
        <v>868</v>
      </c>
      <c r="BL4563" s="158" t="s">
        <v>869</v>
      </c>
      <c r="BM4563" s="159" t="s">
        <v>870</v>
      </c>
      <c r="BN4563" s="157" t="s">
        <v>863</v>
      </c>
      <c r="BO4563" s="158" t="s">
        <v>871</v>
      </c>
      <c r="BP4563" s="159" t="s">
        <v>870</v>
      </c>
      <c r="BQ4563" s="157" t="s">
        <v>868</v>
      </c>
      <c r="BR4563" s="160" t="s">
        <v>872</v>
      </c>
      <c r="BS4563" s="1008"/>
      <c r="BT4563" s="1008"/>
      <c r="BU4563" s="1008"/>
      <c r="BV4563" s="1008"/>
      <c r="BW4563" s="156" t="s">
        <v>866</v>
      </c>
      <c r="BX4563" s="157" t="s">
        <v>863</v>
      </c>
      <c r="BY4563" s="157" t="s">
        <v>864</v>
      </c>
      <c r="BZ4563" s="158" t="s">
        <v>865</v>
      </c>
      <c r="CA4563" s="159" t="s">
        <v>866</v>
      </c>
      <c r="CB4563" s="157" t="s">
        <v>873</v>
      </c>
      <c r="CC4563" s="157" t="s">
        <v>864</v>
      </c>
      <c r="CD4563" s="158" t="s">
        <v>865</v>
      </c>
      <c r="CE4563" s="159" t="s">
        <v>866</v>
      </c>
      <c r="CF4563" s="157" t="s">
        <v>863</v>
      </c>
      <c r="CG4563" s="157" t="s">
        <v>864</v>
      </c>
      <c r="CH4563" s="160" t="s">
        <v>874</v>
      </c>
    </row>
    <row r="4564" spans="2:86" x14ac:dyDescent="0.15">
      <c r="B4564" s="3" t="s">
        <v>539</v>
      </c>
      <c r="AU4564" s="1000"/>
      <c r="AV4564" s="188" t="str">
        <f>N4566</f>
        <v>S097</v>
      </c>
      <c r="AW4564" s="300">
        <f>R4566</f>
        <v>10.5</v>
      </c>
      <c r="AX4564" s="197">
        <f>+Y4591</f>
        <v>0</v>
      </c>
      <c r="AY4564" s="197">
        <f>+Z4591</f>
        <v>0</v>
      </c>
      <c r="AZ4564" s="197">
        <f>+AA4591</f>
        <v>0</v>
      </c>
      <c r="BA4564" s="197">
        <f t="shared" ref="BA4564" si="2106">+AB4591</f>
        <v>0</v>
      </c>
      <c r="BB4564" s="197">
        <f>+AC4591</f>
        <v>0</v>
      </c>
      <c r="BC4564" s="197">
        <f t="shared" ref="BC4564" si="2107">+AD4591</f>
        <v>0</v>
      </c>
      <c r="BD4564" s="197">
        <f t="shared" ref="BD4564" si="2108">+AE4591</f>
        <v>0</v>
      </c>
      <c r="BE4564" s="197">
        <f t="shared" ref="BE4564" si="2109">+AF4591</f>
        <v>0</v>
      </c>
      <c r="BF4564" s="197">
        <f t="shared" ref="BF4564" si="2110">+AG4591</f>
        <v>0</v>
      </c>
      <c r="BG4564" s="197">
        <f t="shared" ref="BG4564" si="2111">+AH4591</f>
        <v>0</v>
      </c>
      <c r="BH4564" s="197">
        <f t="shared" ref="BH4564" si="2112">+AI4591</f>
        <v>0</v>
      </c>
      <c r="BI4564" s="197">
        <f t="shared" ref="BI4564" si="2113">+AJ4591</f>
        <v>0</v>
      </c>
      <c r="BJ4564" s="197" t="str">
        <f>+Y4594</f>
        <v/>
      </c>
      <c r="BK4564" s="197" t="str">
        <f t="shared" ref="BK4564" si="2114">+Z4594</f>
        <v/>
      </c>
      <c r="BL4564" s="197" t="str">
        <f>+AA4594</f>
        <v/>
      </c>
      <c r="BM4564" s="197">
        <f>+AC4594</f>
        <v>0</v>
      </c>
      <c r="BN4564" s="197">
        <f t="shared" ref="BN4564" si="2115">+AD4594</f>
        <v>0</v>
      </c>
      <c r="BO4564" s="197">
        <f t="shared" ref="BO4564" si="2116">+AE4594</f>
        <v>0</v>
      </c>
      <c r="BP4564" s="197">
        <f>+AG4594</f>
        <v>0</v>
      </c>
      <c r="BQ4564" s="197">
        <f>+AH4594</f>
        <v>0</v>
      </c>
      <c r="BR4564" s="197">
        <f>+AI4594</f>
        <v>0</v>
      </c>
      <c r="BS4564" s="296" t="str">
        <f>+Y4595</f>
        <v>Ⅰ</v>
      </c>
      <c r="BT4564" s="296" t="str">
        <f>+AC4595</f>
        <v>Ⅰ</v>
      </c>
      <c r="BU4564" s="296" t="str">
        <f>+AG4595</f>
        <v>Ⅰ</v>
      </c>
      <c r="BV4564" s="296" t="str">
        <f>+Y4596</f>
        <v>Ⅰ</v>
      </c>
      <c r="BW4564" s="164" t="str">
        <f>IF(Y4591&gt;0,R4566,"")</f>
        <v/>
      </c>
      <c r="BX4564" s="165" t="str">
        <f>IF(Z4591&gt;0,"",IF(AA4591&gt;0,R4566,""))</f>
        <v/>
      </c>
      <c r="BY4564" s="165" t="str">
        <f>IF(Y4591+Z4591&gt;0,"",IF(AA4591&gt;0,R4566,""))</f>
        <v/>
      </c>
      <c r="BZ4564" s="165" t="str">
        <f>IF(Y4591+Z4591+AA4591&gt;0,"",IF(AB4591&gt;0,R4566,""))</f>
        <v/>
      </c>
      <c r="CA4564" s="166">
        <f t="shared" ref="CA4564" si="2117">+AC4590</f>
        <v>0</v>
      </c>
      <c r="CB4564" s="166">
        <f t="shared" ref="CB4564" si="2118">+AD4590</f>
        <v>0</v>
      </c>
      <c r="CC4564" s="166">
        <f t="shared" ref="CC4564" si="2119">+AE4590</f>
        <v>0</v>
      </c>
      <c r="CD4564" s="166">
        <f t="shared" ref="CD4564" si="2120">+AF4590</f>
        <v>0</v>
      </c>
      <c r="CE4564" s="166">
        <f t="shared" ref="CE4564" si="2121">+AG4590</f>
        <v>0</v>
      </c>
      <c r="CF4564" s="166">
        <f t="shared" ref="CF4564" si="2122">+AH4590</f>
        <v>0</v>
      </c>
      <c r="CG4564" s="166">
        <f t="shared" ref="CG4564" si="2123">+AI4590</f>
        <v>0</v>
      </c>
      <c r="CH4564" s="166">
        <f t="shared" ref="CH4564" si="2124">+AJ4590</f>
        <v>0</v>
      </c>
    </row>
    <row r="4565" spans="2:86" ht="12" customHeight="1" x14ac:dyDescent="0.15">
      <c r="B4565" s="1057" t="s">
        <v>219</v>
      </c>
      <c r="C4565" s="1059"/>
      <c r="D4565" s="1060"/>
      <c r="E4565" s="1061"/>
      <c r="F4565" s="1061"/>
      <c r="G4565" s="1061"/>
      <c r="H4565" s="1061"/>
      <c r="I4565" s="1061"/>
      <c r="J4565" s="1062"/>
      <c r="K4565" s="1067" t="s">
        <v>453</v>
      </c>
      <c r="L4565" s="1068"/>
      <c r="M4565" s="1068"/>
      <c r="N4565" s="1068"/>
      <c r="O4565" s="1068"/>
      <c r="P4565" s="1068"/>
      <c r="Q4565" s="1068"/>
      <c r="R4565" s="1068"/>
      <c r="S4565" s="1068"/>
      <c r="T4565" s="1068"/>
      <c r="U4565" s="1068"/>
      <c r="V4565" s="1068"/>
      <c r="W4565" s="1068"/>
      <c r="X4565" s="1068"/>
      <c r="Y4565" s="1068"/>
      <c r="Z4565" s="1068"/>
      <c r="AA4565" s="1068"/>
      <c r="AB4565" s="1068"/>
      <c r="AC4565" s="1068"/>
      <c r="AD4565" s="1068"/>
      <c r="AE4565" s="1068"/>
      <c r="AF4565" s="1068"/>
      <c r="AG4565" s="1068"/>
      <c r="AH4565" s="1068"/>
      <c r="AI4565" s="1068"/>
      <c r="AJ4565" s="1068"/>
      <c r="AK4565" s="1068"/>
      <c r="AL4565" s="1068"/>
      <c r="AM4565" s="1068"/>
      <c r="AN4565" s="1068"/>
      <c r="AO4565" s="1069"/>
      <c r="AP4565" s="3"/>
    </row>
    <row r="4566" spans="2:86" ht="12" customHeight="1" x14ac:dyDescent="0.15">
      <c r="B4566" s="1058"/>
      <c r="C4566" s="1063"/>
      <c r="D4566" s="1061"/>
      <c r="E4566" s="1061"/>
      <c r="F4566" s="1061"/>
      <c r="G4566" s="1061"/>
      <c r="H4566" s="1061"/>
      <c r="I4566" s="1061"/>
      <c r="J4566" s="1062"/>
      <c r="K4566" s="1040" t="s">
        <v>218</v>
      </c>
      <c r="L4566" s="1041"/>
      <c r="M4566" s="1042"/>
      <c r="N4566" s="1034" t="s">
        <v>811</v>
      </c>
      <c r="O4566" s="1035"/>
      <c r="P4566" s="1040" t="s">
        <v>454</v>
      </c>
      <c r="Q4566" s="1042"/>
      <c r="R4566" s="1070">
        <f>'様式A-2'!C109</f>
        <v>10.5</v>
      </c>
      <c r="S4566" s="1071"/>
      <c r="T4566" s="1072"/>
      <c r="U4566" s="1073" t="s">
        <v>455</v>
      </c>
      <c r="V4566" s="1074"/>
      <c r="W4566" s="1073" t="s">
        <v>456</v>
      </c>
      <c r="X4566" s="1074"/>
      <c r="Y4566" s="1042" t="s">
        <v>217</v>
      </c>
      <c r="Z4566" s="1016"/>
      <c r="AA4566" s="1016"/>
      <c r="AB4566" s="1016"/>
      <c r="AC4566" s="1073" t="s">
        <v>457</v>
      </c>
      <c r="AD4566" s="1079"/>
      <c r="AE4566" s="1079"/>
      <c r="AF4566" s="1079"/>
      <c r="AG4566" s="1079"/>
      <c r="AH4566" s="1079"/>
      <c r="AI4566" s="1079"/>
      <c r="AJ4566" s="1074"/>
      <c r="AK4566" s="1073" t="s">
        <v>458</v>
      </c>
      <c r="AL4566" s="1079"/>
      <c r="AM4566" s="1079"/>
      <c r="AN4566" s="1081"/>
      <c r="AO4566" s="1082"/>
      <c r="AP4566" s="3"/>
      <c r="AV4566" s="167"/>
      <c r="AW4566" s="221"/>
      <c r="AX4566" s="167"/>
      <c r="AY4566" s="167"/>
      <c r="AZ4566" s="167"/>
      <c r="BA4566" s="167"/>
      <c r="BB4566" s="167"/>
      <c r="BC4566" s="167"/>
      <c r="BD4566" s="167"/>
    </row>
    <row r="4567" spans="2:86" ht="12" customHeight="1" x14ac:dyDescent="0.15">
      <c r="B4567" s="1058"/>
      <c r="C4567" s="1063"/>
      <c r="D4567" s="1061"/>
      <c r="E4567" s="1061"/>
      <c r="F4567" s="1061"/>
      <c r="G4567" s="1061"/>
      <c r="H4567" s="1061"/>
      <c r="I4567" s="1061"/>
      <c r="J4567" s="1062"/>
      <c r="K4567" s="1016" t="s">
        <v>459</v>
      </c>
      <c r="L4567" s="1016" t="s">
        <v>199</v>
      </c>
      <c r="M4567" s="1016"/>
      <c r="N4567" s="1016" t="s">
        <v>198</v>
      </c>
      <c r="O4567" s="1016"/>
      <c r="P4567" s="1016" t="s">
        <v>460</v>
      </c>
      <c r="Q4567" s="1016"/>
      <c r="R4567" s="1016" t="s">
        <v>6</v>
      </c>
      <c r="S4567" s="1016"/>
      <c r="T4567" s="1016"/>
      <c r="U4567" s="1075"/>
      <c r="V4567" s="1076"/>
      <c r="W4567" s="1075"/>
      <c r="X4567" s="1076"/>
      <c r="Y4567" s="1042"/>
      <c r="Z4567" s="1016"/>
      <c r="AA4567" s="1016"/>
      <c r="AB4567" s="1016"/>
      <c r="AC4567" s="1077"/>
      <c r="AD4567" s="1080"/>
      <c r="AE4567" s="1080"/>
      <c r="AF4567" s="1080"/>
      <c r="AG4567" s="1080"/>
      <c r="AH4567" s="1080"/>
      <c r="AI4567" s="1080"/>
      <c r="AJ4567" s="1078"/>
      <c r="AK4567" s="1075"/>
      <c r="AL4567" s="1083"/>
      <c r="AM4567" s="1083"/>
      <c r="AN4567" s="1084"/>
      <c r="AO4567" s="1085"/>
      <c r="AP4567" s="3"/>
      <c r="AV4567" s="167"/>
      <c r="AW4567" s="167"/>
      <c r="AX4567" s="167"/>
      <c r="AY4567" s="167"/>
      <c r="AZ4567" s="167"/>
      <c r="BA4567" s="167"/>
      <c r="BB4567" s="167"/>
      <c r="BC4567" s="167"/>
      <c r="BD4567" s="167"/>
    </row>
    <row r="4568" spans="2:86" ht="12" customHeight="1" x14ac:dyDescent="0.15">
      <c r="B4568" s="1058"/>
      <c r="C4568" s="1063"/>
      <c r="D4568" s="1061"/>
      <c r="E4568" s="1061"/>
      <c r="F4568" s="1061"/>
      <c r="G4568" s="1061"/>
      <c r="H4568" s="1061"/>
      <c r="I4568" s="1061"/>
      <c r="J4568" s="1062"/>
      <c r="K4568" s="1016"/>
      <c r="L4568" s="1016"/>
      <c r="M4568" s="1016"/>
      <c r="N4568" s="1016"/>
      <c r="O4568" s="1016"/>
      <c r="P4568" s="1016"/>
      <c r="Q4568" s="1016"/>
      <c r="R4568" s="1016"/>
      <c r="S4568" s="1016"/>
      <c r="T4568" s="1016"/>
      <c r="U4568" s="1075"/>
      <c r="V4568" s="1076"/>
      <c r="W4568" s="1075"/>
      <c r="X4568" s="1076"/>
      <c r="Y4568" s="1042" t="s">
        <v>461</v>
      </c>
      <c r="Z4568" s="1016"/>
      <c r="AA4568" s="1016"/>
      <c r="AB4568" s="1016"/>
      <c r="AC4568" s="1016" t="s">
        <v>462</v>
      </c>
      <c r="AD4568" s="1016"/>
      <c r="AE4568" s="1016"/>
      <c r="AF4568" s="1016"/>
      <c r="AG4568" s="1016" t="s">
        <v>463</v>
      </c>
      <c r="AH4568" s="1016"/>
      <c r="AI4568" s="1016"/>
      <c r="AJ4568" s="1016"/>
      <c r="AK4568" s="1075"/>
      <c r="AL4568" s="1083"/>
      <c r="AM4568" s="1083"/>
      <c r="AN4568" s="1084"/>
      <c r="AO4568" s="1085"/>
      <c r="AP4568" s="3"/>
      <c r="AV4568" s="167"/>
      <c r="AW4568" s="167"/>
      <c r="AX4568" s="167"/>
      <c r="AY4568" s="167"/>
      <c r="AZ4568" s="167"/>
      <c r="BA4568" s="167"/>
      <c r="BB4568" s="167"/>
      <c r="BC4568" s="167"/>
      <c r="BD4568" s="167"/>
    </row>
    <row r="4569" spans="2:86" ht="12" customHeight="1" x14ac:dyDescent="0.15">
      <c r="B4569" s="1058"/>
      <c r="C4569" s="1063"/>
      <c r="D4569" s="1061"/>
      <c r="E4569" s="1061"/>
      <c r="F4569" s="1061"/>
      <c r="G4569" s="1061"/>
      <c r="H4569" s="1061"/>
      <c r="I4569" s="1061"/>
      <c r="J4569" s="1062"/>
      <c r="K4569" s="1016"/>
      <c r="L4569" s="1016"/>
      <c r="M4569" s="1016"/>
      <c r="N4569" s="1016"/>
      <c r="O4569" s="1016"/>
      <c r="P4569" s="1016"/>
      <c r="Q4569" s="1016"/>
      <c r="R4569" s="1016"/>
      <c r="S4569" s="1016"/>
      <c r="T4569" s="1016"/>
      <c r="U4569" s="1077"/>
      <c r="V4569" s="1078"/>
      <c r="W4569" s="1077"/>
      <c r="X4569" s="1078"/>
      <c r="Y4569" s="191" t="s">
        <v>32</v>
      </c>
      <c r="Z4569" s="187" t="s">
        <v>33</v>
      </c>
      <c r="AA4569" s="187" t="s">
        <v>464</v>
      </c>
      <c r="AB4569" s="187" t="s">
        <v>465</v>
      </c>
      <c r="AC4569" s="187" t="s">
        <v>32</v>
      </c>
      <c r="AD4569" s="187" t="s">
        <v>33</v>
      </c>
      <c r="AE4569" s="187" t="s">
        <v>464</v>
      </c>
      <c r="AF4569" s="187" t="s">
        <v>465</v>
      </c>
      <c r="AG4569" s="187" t="s">
        <v>32</v>
      </c>
      <c r="AH4569" s="187" t="s">
        <v>33</v>
      </c>
      <c r="AI4569" s="187" t="s">
        <v>464</v>
      </c>
      <c r="AJ4569" s="187" t="s">
        <v>465</v>
      </c>
      <c r="AK4569" s="1077"/>
      <c r="AL4569" s="1080"/>
      <c r="AM4569" s="1080"/>
      <c r="AN4569" s="1086"/>
      <c r="AO4569" s="1087"/>
      <c r="AP4569" s="3"/>
      <c r="AV4569" s="167"/>
      <c r="AW4569" s="167"/>
      <c r="AX4569" s="167"/>
      <c r="AY4569" s="167"/>
      <c r="AZ4569" s="167"/>
      <c r="BA4569" s="167"/>
      <c r="BB4569" s="167"/>
      <c r="BC4569" s="167"/>
      <c r="BD4569" s="167"/>
    </row>
    <row r="4570" spans="2:86" ht="12" customHeight="1" x14ac:dyDescent="0.15">
      <c r="B4570" s="1058"/>
      <c r="C4570" s="1063"/>
      <c r="D4570" s="1061"/>
      <c r="E4570" s="1061"/>
      <c r="F4570" s="1061"/>
      <c r="G4570" s="1061"/>
      <c r="H4570" s="1061"/>
      <c r="I4570" s="1061"/>
      <c r="J4570" s="1062"/>
      <c r="K4570" s="192">
        <v>1</v>
      </c>
      <c r="L4570" s="1038" t="s">
        <v>331</v>
      </c>
      <c r="M4570" s="1039"/>
      <c r="N4570" s="1038" t="s">
        <v>354</v>
      </c>
      <c r="O4570" s="1039"/>
      <c r="P4570" s="1034" t="s">
        <v>332</v>
      </c>
      <c r="Q4570" s="1036"/>
      <c r="R4570" s="408" t="s">
        <v>532</v>
      </c>
      <c r="S4570" s="408"/>
      <c r="T4570" s="408"/>
      <c r="U4570" s="1034" t="s">
        <v>554</v>
      </c>
      <c r="V4570" s="1036"/>
      <c r="W4570" s="1034" t="s">
        <v>551</v>
      </c>
      <c r="X4570" s="1035"/>
      <c r="Y4570" s="286"/>
      <c r="Z4570" s="286"/>
      <c r="AA4570" s="286"/>
      <c r="AB4570" s="286"/>
      <c r="AC4570" s="223"/>
      <c r="AD4570" s="223"/>
      <c r="AE4570" s="223"/>
      <c r="AF4570" s="223"/>
      <c r="AG4570" s="223"/>
      <c r="AH4570" s="223"/>
      <c r="AI4570" s="223"/>
      <c r="AJ4570" s="223"/>
      <c r="AK4570" s="1038"/>
      <c r="AL4570" s="1056"/>
      <c r="AM4570" s="1056"/>
      <c r="AN4570" s="799"/>
      <c r="AO4570" s="800"/>
      <c r="AP4570" s="3"/>
      <c r="AQ4570" s="222">
        <f>IF(P4570="材質劣化",2,IF(P4570="漏水",3,1))</f>
        <v>2</v>
      </c>
      <c r="AV4570" s="167"/>
      <c r="AW4570" s="167"/>
      <c r="AX4570" s="167"/>
      <c r="AY4570" s="167"/>
      <c r="AZ4570" s="167"/>
      <c r="BA4570" s="167"/>
      <c r="BB4570" s="167"/>
      <c r="BC4570" s="167"/>
      <c r="BD4570" s="167"/>
    </row>
    <row r="4571" spans="2:86" ht="12" customHeight="1" x14ac:dyDescent="0.15">
      <c r="B4571" s="1058"/>
      <c r="C4571" s="1063"/>
      <c r="D4571" s="1061"/>
      <c r="E4571" s="1061"/>
      <c r="F4571" s="1061"/>
      <c r="G4571" s="1061"/>
      <c r="H4571" s="1061"/>
      <c r="I4571" s="1061"/>
      <c r="J4571" s="1062"/>
      <c r="K4571" s="192">
        <v>2</v>
      </c>
      <c r="L4571" s="1038" t="s">
        <v>331</v>
      </c>
      <c r="M4571" s="1039"/>
      <c r="N4571" s="1038" t="s">
        <v>354</v>
      </c>
      <c r="O4571" s="1039"/>
      <c r="P4571" s="1034" t="s">
        <v>332</v>
      </c>
      <c r="Q4571" s="1036"/>
      <c r="R4571" s="408" t="s">
        <v>532</v>
      </c>
      <c r="S4571" s="408"/>
      <c r="T4571" s="408"/>
      <c r="U4571" s="1034" t="s">
        <v>554</v>
      </c>
      <c r="V4571" s="1036"/>
      <c r="W4571" s="1034" t="s">
        <v>551</v>
      </c>
      <c r="X4571" s="1035"/>
      <c r="Y4571" s="286"/>
      <c r="Z4571" s="286"/>
      <c r="AA4571" s="286"/>
      <c r="AB4571" s="286"/>
      <c r="AC4571" s="223"/>
      <c r="AD4571" s="223"/>
      <c r="AE4571" s="223"/>
      <c r="AF4571" s="223"/>
      <c r="AG4571" s="223"/>
      <c r="AH4571" s="223"/>
      <c r="AI4571" s="223"/>
      <c r="AJ4571" s="223"/>
      <c r="AK4571" s="1052"/>
      <c r="AL4571" s="1053"/>
      <c r="AM4571" s="1053"/>
      <c r="AN4571" s="1054"/>
      <c r="AO4571" s="1055"/>
      <c r="AP4571" s="3"/>
      <c r="AQ4571" s="222">
        <f t="shared" ref="AQ4571:AQ4589" si="2125">IF(P4571="材質劣化",2,IF(P4571="漏水",3,1))</f>
        <v>2</v>
      </c>
      <c r="AV4571" s="167"/>
      <c r="AW4571" s="167"/>
      <c r="AX4571" s="167"/>
      <c r="AY4571" s="167"/>
      <c r="AZ4571" s="167"/>
      <c r="BA4571" s="167"/>
      <c r="BB4571" s="167"/>
      <c r="BC4571" s="167"/>
      <c r="BD4571" s="167"/>
    </row>
    <row r="4572" spans="2:86" ht="12" customHeight="1" x14ac:dyDescent="0.15">
      <c r="B4572" s="1058"/>
      <c r="C4572" s="1063"/>
      <c r="D4572" s="1061"/>
      <c r="E4572" s="1061"/>
      <c r="F4572" s="1061"/>
      <c r="G4572" s="1061"/>
      <c r="H4572" s="1061"/>
      <c r="I4572" s="1061"/>
      <c r="J4572" s="1062"/>
      <c r="K4572" s="192"/>
      <c r="L4572" s="1038"/>
      <c r="M4572" s="1039"/>
      <c r="N4572" s="1038"/>
      <c r="O4572" s="1039"/>
      <c r="P4572" s="1034"/>
      <c r="Q4572" s="1036"/>
      <c r="R4572" s="408"/>
      <c r="S4572" s="408"/>
      <c r="T4572" s="408"/>
      <c r="U4572" s="1034"/>
      <c r="V4572" s="1036"/>
      <c r="W4572" s="1034"/>
      <c r="X4572" s="1035"/>
      <c r="Y4572" s="286"/>
      <c r="Z4572" s="286"/>
      <c r="AA4572" s="286"/>
      <c r="AB4572" s="286"/>
      <c r="AC4572" s="223"/>
      <c r="AD4572" s="223"/>
      <c r="AE4572" s="223"/>
      <c r="AF4572" s="223"/>
      <c r="AG4572" s="223"/>
      <c r="AH4572" s="223"/>
      <c r="AI4572" s="223"/>
      <c r="AJ4572" s="223"/>
      <c r="AK4572" s="1052"/>
      <c r="AL4572" s="1053"/>
      <c r="AM4572" s="1053"/>
      <c r="AN4572" s="1054"/>
      <c r="AO4572" s="1055"/>
      <c r="AP4572" s="3"/>
      <c r="AQ4572" s="222">
        <f t="shared" si="2125"/>
        <v>1</v>
      </c>
      <c r="AV4572" s="167"/>
      <c r="AW4572" s="167"/>
      <c r="AX4572" s="167"/>
      <c r="AY4572" s="167"/>
      <c r="AZ4572" s="167"/>
      <c r="BA4572" s="167"/>
      <c r="BB4572" s="167"/>
      <c r="BC4572" s="167"/>
      <c r="BD4572" s="167"/>
    </row>
    <row r="4573" spans="2:86" ht="12" customHeight="1" x14ac:dyDescent="0.15">
      <c r="B4573" s="1058"/>
      <c r="C4573" s="1063"/>
      <c r="D4573" s="1061"/>
      <c r="E4573" s="1061"/>
      <c r="F4573" s="1061"/>
      <c r="G4573" s="1061"/>
      <c r="H4573" s="1061"/>
      <c r="I4573" s="1061"/>
      <c r="J4573" s="1062"/>
      <c r="K4573" s="192"/>
      <c r="L4573" s="1038"/>
      <c r="M4573" s="1039"/>
      <c r="N4573" s="1038"/>
      <c r="O4573" s="1039"/>
      <c r="P4573" s="1034"/>
      <c r="Q4573" s="1036"/>
      <c r="R4573" s="408"/>
      <c r="S4573" s="408"/>
      <c r="T4573" s="408"/>
      <c r="U4573" s="1034"/>
      <c r="V4573" s="1036"/>
      <c r="W4573" s="1034"/>
      <c r="X4573" s="1035"/>
      <c r="Y4573" s="286"/>
      <c r="Z4573" s="286"/>
      <c r="AA4573" s="286"/>
      <c r="AB4573" s="286"/>
      <c r="AC4573" s="223"/>
      <c r="AD4573" s="223"/>
      <c r="AE4573" s="223"/>
      <c r="AF4573" s="223"/>
      <c r="AG4573" s="223"/>
      <c r="AH4573" s="223"/>
      <c r="AI4573" s="223"/>
      <c r="AJ4573" s="223"/>
      <c r="AK4573" s="1052"/>
      <c r="AL4573" s="1053"/>
      <c r="AM4573" s="1053"/>
      <c r="AN4573" s="1054"/>
      <c r="AO4573" s="1055"/>
      <c r="AP4573" s="3"/>
      <c r="AQ4573" s="222">
        <f t="shared" si="2125"/>
        <v>1</v>
      </c>
      <c r="AV4573" s="167"/>
      <c r="AW4573" s="167"/>
      <c r="AX4573" s="167"/>
      <c r="AY4573" s="167"/>
      <c r="AZ4573" s="167"/>
      <c r="BA4573" s="167"/>
      <c r="BB4573" s="167"/>
      <c r="BC4573" s="167"/>
      <c r="BD4573" s="167"/>
    </row>
    <row r="4574" spans="2:86" ht="12" customHeight="1" x14ac:dyDescent="0.15">
      <c r="B4574" s="1058"/>
      <c r="C4574" s="1063"/>
      <c r="D4574" s="1061"/>
      <c r="E4574" s="1061"/>
      <c r="F4574" s="1061"/>
      <c r="G4574" s="1061"/>
      <c r="H4574" s="1061"/>
      <c r="I4574" s="1061"/>
      <c r="J4574" s="1062"/>
      <c r="K4574" s="192"/>
      <c r="L4574" s="1038"/>
      <c r="M4574" s="1039"/>
      <c r="N4574" s="1038"/>
      <c r="O4574" s="1039"/>
      <c r="P4574" s="1034"/>
      <c r="Q4574" s="1036"/>
      <c r="R4574" s="408"/>
      <c r="S4574" s="408"/>
      <c r="T4574" s="408"/>
      <c r="U4574" s="1034"/>
      <c r="V4574" s="1036"/>
      <c r="W4574" s="1034"/>
      <c r="X4574" s="1035"/>
      <c r="Y4574" s="286"/>
      <c r="Z4574" s="286"/>
      <c r="AA4574" s="286"/>
      <c r="AB4574" s="286"/>
      <c r="AC4574" s="223"/>
      <c r="AD4574" s="223"/>
      <c r="AE4574" s="223"/>
      <c r="AF4574" s="223"/>
      <c r="AG4574" s="223"/>
      <c r="AH4574" s="223"/>
      <c r="AI4574" s="223"/>
      <c r="AJ4574" s="223"/>
      <c r="AK4574" s="1052"/>
      <c r="AL4574" s="1053"/>
      <c r="AM4574" s="1053"/>
      <c r="AN4574" s="1054"/>
      <c r="AO4574" s="1055"/>
      <c r="AP4574" s="3"/>
      <c r="AQ4574" s="222">
        <f t="shared" si="2125"/>
        <v>1</v>
      </c>
      <c r="AV4574" s="167"/>
      <c r="AW4574" s="167"/>
      <c r="AX4574" s="167"/>
      <c r="AY4574" s="167"/>
      <c r="AZ4574" s="167"/>
      <c r="BA4574" s="167"/>
      <c r="BB4574" s="167"/>
      <c r="BC4574" s="167"/>
      <c r="BD4574" s="167"/>
    </row>
    <row r="4575" spans="2:86" ht="12" customHeight="1" x14ac:dyDescent="0.15">
      <c r="B4575" s="1058"/>
      <c r="C4575" s="1063"/>
      <c r="D4575" s="1061"/>
      <c r="E4575" s="1061"/>
      <c r="F4575" s="1061"/>
      <c r="G4575" s="1061"/>
      <c r="H4575" s="1061"/>
      <c r="I4575" s="1061"/>
      <c r="J4575" s="1062"/>
      <c r="K4575" s="192"/>
      <c r="L4575" s="1038"/>
      <c r="M4575" s="1039"/>
      <c r="N4575" s="1038"/>
      <c r="O4575" s="1039"/>
      <c r="P4575" s="1034"/>
      <c r="Q4575" s="1036"/>
      <c r="R4575" s="408"/>
      <c r="S4575" s="408"/>
      <c r="T4575" s="408"/>
      <c r="U4575" s="1034"/>
      <c r="V4575" s="1036"/>
      <c r="W4575" s="1034"/>
      <c r="X4575" s="1035"/>
      <c r="Y4575" s="286"/>
      <c r="Z4575" s="286"/>
      <c r="AA4575" s="286"/>
      <c r="AB4575" s="286"/>
      <c r="AC4575" s="223"/>
      <c r="AD4575" s="223"/>
      <c r="AE4575" s="223"/>
      <c r="AF4575" s="223"/>
      <c r="AG4575" s="223"/>
      <c r="AH4575" s="223"/>
      <c r="AI4575" s="223"/>
      <c r="AJ4575" s="223"/>
      <c r="AK4575" s="1052"/>
      <c r="AL4575" s="1053"/>
      <c r="AM4575" s="1053"/>
      <c r="AN4575" s="1054"/>
      <c r="AO4575" s="1055"/>
      <c r="AP4575" s="3"/>
      <c r="AQ4575" s="222">
        <f t="shared" si="2125"/>
        <v>1</v>
      </c>
      <c r="AV4575" s="167"/>
      <c r="AW4575" s="167"/>
      <c r="AX4575" s="167"/>
      <c r="AY4575" s="167"/>
      <c r="AZ4575" s="167"/>
      <c r="BA4575" s="167"/>
      <c r="BB4575" s="167"/>
      <c r="BC4575" s="167"/>
      <c r="BD4575" s="167"/>
    </row>
    <row r="4576" spans="2:86" s="162" customFormat="1" ht="12" customHeight="1" x14ac:dyDescent="0.15">
      <c r="B4576" s="1058"/>
      <c r="C4576" s="1063"/>
      <c r="D4576" s="1061"/>
      <c r="E4576" s="1061"/>
      <c r="F4576" s="1061"/>
      <c r="G4576" s="1061"/>
      <c r="H4576" s="1061"/>
      <c r="I4576" s="1061"/>
      <c r="J4576" s="1062"/>
      <c r="K4576" s="192"/>
      <c r="L4576" s="1038"/>
      <c r="M4576" s="1039"/>
      <c r="N4576" s="1038"/>
      <c r="O4576" s="1039"/>
      <c r="P4576" s="1034"/>
      <c r="Q4576" s="1036"/>
      <c r="R4576" s="408"/>
      <c r="S4576" s="408"/>
      <c r="T4576" s="408"/>
      <c r="U4576" s="1034"/>
      <c r="V4576" s="1036"/>
      <c r="W4576" s="1034"/>
      <c r="X4576" s="1035"/>
      <c r="Y4576" s="286"/>
      <c r="Z4576" s="286"/>
      <c r="AA4576" s="286"/>
      <c r="AB4576" s="286"/>
      <c r="AC4576" s="223"/>
      <c r="AD4576" s="223"/>
      <c r="AE4576" s="223"/>
      <c r="AF4576" s="223"/>
      <c r="AG4576" s="223"/>
      <c r="AH4576" s="223"/>
      <c r="AI4576" s="223"/>
      <c r="AJ4576" s="223"/>
      <c r="AK4576" s="1034"/>
      <c r="AL4576" s="1035"/>
      <c r="AM4576" s="1035"/>
      <c r="AN4576" s="788"/>
      <c r="AO4576" s="789"/>
      <c r="AP4576" s="3"/>
      <c r="AQ4576" s="222">
        <f t="shared" si="2125"/>
        <v>1</v>
      </c>
    </row>
    <row r="4577" spans="2:46" s="162" customFormat="1" ht="12" customHeight="1" x14ac:dyDescent="0.15">
      <c r="B4577" s="1058"/>
      <c r="C4577" s="1063"/>
      <c r="D4577" s="1061"/>
      <c r="E4577" s="1061"/>
      <c r="F4577" s="1061"/>
      <c r="G4577" s="1061"/>
      <c r="H4577" s="1061"/>
      <c r="I4577" s="1061"/>
      <c r="J4577" s="1062"/>
      <c r="K4577" s="192"/>
      <c r="L4577" s="1038"/>
      <c r="M4577" s="1039"/>
      <c r="N4577" s="1038"/>
      <c r="O4577" s="1039"/>
      <c r="P4577" s="1034"/>
      <c r="Q4577" s="1036"/>
      <c r="R4577" s="408"/>
      <c r="S4577" s="408"/>
      <c r="T4577" s="408"/>
      <c r="U4577" s="1034"/>
      <c r="V4577" s="1036"/>
      <c r="W4577" s="1034"/>
      <c r="X4577" s="1035"/>
      <c r="Y4577" s="286"/>
      <c r="Z4577" s="286"/>
      <c r="AA4577" s="286"/>
      <c r="AB4577" s="286"/>
      <c r="AC4577" s="223"/>
      <c r="AD4577" s="223"/>
      <c r="AE4577" s="223"/>
      <c r="AF4577" s="223"/>
      <c r="AG4577" s="223"/>
      <c r="AH4577" s="223"/>
      <c r="AI4577" s="223"/>
      <c r="AJ4577" s="223"/>
      <c r="AK4577" s="1034"/>
      <c r="AL4577" s="1035"/>
      <c r="AM4577" s="1035"/>
      <c r="AN4577" s="788"/>
      <c r="AO4577" s="789"/>
      <c r="AP4577" s="3"/>
      <c r="AQ4577" s="222">
        <f t="shared" si="2125"/>
        <v>1</v>
      </c>
    </row>
    <row r="4578" spans="2:46" s="162" customFormat="1" ht="12" customHeight="1" x14ac:dyDescent="0.15">
      <c r="B4578" s="1058"/>
      <c r="C4578" s="1063"/>
      <c r="D4578" s="1061"/>
      <c r="E4578" s="1061"/>
      <c r="F4578" s="1061"/>
      <c r="G4578" s="1061"/>
      <c r="H4578" s="1061"/>
      <c r="I4578" s="1061"/>
      <c r="J4578" s="1062"/>
      <c r="K4578" s="192"/>
      <c r="L4578" s="1038"/>
      <c r="M4578" s="1039"/>
      <c r="N4578" s="1038"/>
      <c r="O4578" s="1039"/>
      <c r="P4578" s="1034"/>
      <c r="Q4578" s="1036"/>
      <c r="R4578" s="408"/>
      <c r="S4578" s="408"/>
      <c r="T4578" s="408"/>
      <c r="U4578" s="1034"/>
      <c r="V4578" s="1036"/>
      <c r="W4578" s="1034"/>
      <c r="X4578" s="1035"/>
      <c r="Y4578" s="286"/>
      <c r="Z4578" s="286"/>
      <c r="AA4578" s="286"/>
      <c r="AB4578" s="286"/>
      <c r="AC4578" s="223"/>
      <c r="AD4578" s="223"/>
      <c r="AE4578" s="223"/>
      <c r="AF4578" s="223"/>
      <c r="AG4578" s="223"/>
      <c r="AH4578" s="223"/>
      <c r="AI4578" s="223"/>
      <c r="AJ4578" s="223"/>
      <c r="AK4578" s="1034"/>
      <c r="AL4578" s="1035"/>
      <c r="AM4578" s="1035"/>
      <c r="AN4578" s="788"/>
      <c r="AO4578" s="789"/>
      <c r="AP4578" s="3"/>
      <c r="AQ4578" s="222">
        <f t="shared" si="2125"/>
        <v>1</v>
      </c>
    </row>
    <row r="4579" spans="2:46" s="162" customFormat="1" ht="12" customHeight="1" x14ac:dyDescent="0.15">
      <c r="B4579" s="1058"/>
      <c r="C4579" s="1063"/>
      <c r="D4579" s="1061"/>
      <c r="E4579" s="1061"/>
      <c r="F4579" s="1061"/>
      <c r="G4579" s="1061"/>
      <c r="H4579" s="1061"/>
      <c r="I4579" s="1061"/>
      <c r="J4579" s="1062"/>
      <c r="K4579" s="192"/>
      <c r="L4579" s="1038"/>
      <c r="M4579" s="1039"/>
      <c r="N4579" s="1038"/>
      <c r="O4579" s="1039"/>
      <c r="P4579" s="1034"/>
      <c r="Q4579" s="1036"/>
      <c r="R4579" s="408"/>
      <c r="S4579" s="408"/>
      <c r="T4579" s="408"/>
      <c r="U4579" s="1034"/>
      <c r="V4579" s="1036"/>
      <c r="W4579" s="1034"/>
      <c r="X4579" s="1035"/>
      <c r="Y4579" s="286"/>
      <c r="Z4579" s="286"/>
      <c r="AA4579" s="286"/>
      <c r="AB4579" s="286"/>
      <c r="AC4579" s="223"/>
      <c r="AD4579" s="223"/>
      <c r="AE4579" s="223"/>
      <c r="AF4579" s="223"/>
      <c r="AG4579" s="223"/>
      <c r="AH4579" s="223"/>
      <c r="AI4579" s="223"/>
      <c r="AJ4579" s="223"/>
      <c r="AK4579" s="1034"/>
      <c r="AL4579" s="1035"/>
      <c r="AM4579" s="1035"/>
      <c r="AN4579" s="788"/>
      <c r="AO4579" s="789"/>
      <c r="AP4579" s="3"/>
      <c r="AQ4579" s="222">
        <f t="shared" si="2125"/>
        <v>1</v>
      </c>
    </row>
    <row r="4580" spans="2:46" s="162" customFormat="1" ht="12" customHeight="1" x14ac:dyDescent="0.15">
      <c r="B4580" s="1058"/>
      <c r="C4580" s="1063"/>
      <c r="D4580" s="1061"/>
      <c r="E4580" s="1061"/>
      <c r="F4580" s="1061"/>
      <c r="G4580" s="1061"/>
      <c r="H4580" s="1061"/>
      <c r="I4580" s="1061"/>
      <c r="J4580" s="1062"/>
      <c r="K4580" s="192"/>
      <c r="L4580" s="1038"/>
      <c r="M4580" s="1039"/>
      <c r="N4580" s="1038"/>
      <c r="O4580" s="1039"/>
      <c r="P4580" s="1034"/>
      <c r="Q4580" s="1036"/>
      <c r="R4580" s="408"/>
      <c r="S4580" s="408"/>
      <c r="T4580" s="408"/>
      <c r="U4580" s="1034"/>
      <c r="V4580" s="1036"/>
      <c r="W4580" s="1034"/>
      <c r="X4580" s="1035"/>
      <c r="Y4580" s="286"/>
      <c r="Z4580" s="286"/>
      <c r="AA4580" s="286"/>
      <c r="AB4580" s="286"/>
      <c r="AC4580" s="223"/>
      <c r="AD4580" s="223"/>
      <c r="AE4580" s="223"/>
      <c r="AF4580" s="223"/>
      <c r="AG4580" s="223"/>
      <c r="AH4580" s="223"/>
      <c r="AI4580" s="223"/>
      <c r="AJ4580" s="223"/>
      <c r="AK4580" s="1034"/>
      <c r="AL4580" s="1035"/>
      <c r="AM4580" s="1035"/>
      <c r="AN4580" s="788"/>
      <c r="AO4580" s="789"/>
      <c r="AP4580" s="3"/>
      <c r="AQ4580" s="222">
        <f t="shared" si="2125"/>
        <v>1</v>
      </c>
    </row>
    <row r="4581" spans="2:46" s="162" customFormat="1" ht="12" customHeight="1" x14ac:dyDescent="0.15">
      <c r="B4581" s="1058"/>
      <c r="C4581" s="1063"/>
      <c r="D4581" s="1061"/>
      <c r="E4581" s="1061"/>
      <c r="F4581" s="1061"/>
      <c r="G4581" s="1061"/>
      <c r="H4581" s="1061"/>
      <c r="I4581" s="1061"/>
      <c r="J4581" s="1062"/>
      <c r="K4581" s="192"/>
      <c r="L4581" s="1038"/>
      <c r="M4581" s="1039"/>
      <c r="N4581" s="1038"/>
      <c r="O4581" s="1039"/>
      <c r="P4581" s="1034"/>
      <c r="Q4581" s="1036"/>
      <c r="R4581" s="408"/>
      <c r="S4581" s="408"/>
      <c r="T4581" s="408"/>
      <c r="U4581" s="1034"/>
      <c r="V4581" s="1036"/>
      <c r="W4581" s="1034"/>
      <c r="X4581" s="1035"/>
      <c r="Y4581" s="286"/>
      <c r="Z4581" s="286"/>
      <c r="AA4581" s="286"/>
      <c r="AB4581" s="286"/>
      <c r="AC4581" s="223"/>
      <c r="AD4581" s="223"/>
      <c r="AE4581" s="223"/>
      <c r="AF4581" s="223"/>
      <c r="AG4581" s="223"/>
      <c r="AH4581" s="223"/>
      <c r="AI4581" s="223"/>
      <c r="AJ4581" s="223"/>
      <c r="AK4581" s="1034"/>
      <c r="AL4581" s="1035"/>
      <c r="AM4581" s="1035"/>
      <c r="AN4581" s="788"/>
      <c r="AO4581" s="789"/>
      <c r="AP4581" s="3"/>
      <c r="AQ4581" s="222">
        <f t="shared" si="2125"/>
        <v>1</v>
      </c>
    </row>
    <row r="4582" spans="2:46" s="162" customFormat="1" ht="12" customHeight="1" x14ac:dyDescent="0.15">
      <c r="B4582" s="1058"/>
      <c r="C4582" s="1063"/>
      <c r="D4582" s="1061"/>
      <c r="E4582" s="1061"/>
      <c r="F4582" s="1061"/>
      <c r="G4582" s="1061"/>
      <c r="H4582" s="1061"/>
      <c r="I4582" s="1061"/>
      <c r="J4582" s="1062"/>
      <c r="K4582" s="192"/>
      <c r="L4582" s="1038"/>
      <c r="M4582" s="1039"/>
      <c r="N4582" s="1038"/>
      <c r="O4582" s="1039"/>
      <c r="P4582" s="1034"/>
      <c r="Q4582" s="1036"/>
      <c r="R4582" s="408"/>
      <c r="S4582" s="408"/>
      <c r="T4582" s="408"/>
      <c r="U4582" s="1034"/>
      <c r="V4582" s="1036"/>
      <c r="W4582" s="1034"/>
      <c r="X4582" s="1035"/>
      <c r="Y4582" s="286"/>
      <c r="Z4582" s="286"/>
      <c r="AA4582" s="286"/>
      <c r="AB4582" s="286"/>
      <c r="AC4582" s="223"/>
      <c r="AD4582" s="223"/>
      <c r="AE4582" s="223"/>
      <c r="AF4582" s="223"/>
      <c r="AG4582" s="223"/>
      <c r="AH4582" s="223"/>
      <c r="AI4582" s="223"/>
      <c r="AJ4582" s="223"/>
      <c r="AK4582" s="1034"/>
      <c r="AL4582" s="1035"/>
      <c r="AM4582" s="1035"/>
      <c r="AN4582" s="788"/>
      <c r="AO4582" s="789"/>
      <c r="AP4582" s="3"/>
      <c r="AQ4582" s="222">
        <f t="shared" si="2125"/>
        <v>1</v>
      </c>
    </row>
    <row r="4583" spans="2:46" s="162" customFormat="1" ht="12" customHeight="1" x14ac:dyDescent="0.15">
      <c r="B4583" s="1058"/>
      <c r="C4583" s="1063"/>
      <c r="D4583" s="1061"/>
      <c r="E4583" s="1061"/>
      <c r="F4583" s="1061"/>
      <c r="G4583" s="1061"/>
      <c r="H4583" s="1061"/>
      <c r="I4583" s="1061"/>
      <c r="J4583" s="1062"/>
      <c r="K4583" s="192"/>
      <c r="L4583" s="1038"/>
      <c r="M4583" s="1039"/>
      <c r="N4583" s="1038"/>
      <c r="O4583" s="1039"/>
      <c r="P4583" s="1034"/>
      <c r="Q4583" s="1036"/>
      <c r="R4583" s="408"/>
      <c r="S4583" s="408"/>
      <c r="T4583" s="408"/>
      <c r="U4583" s="1034"/>
      <c r="V4583" s="1036"/>
      <c r="W4583" s="1034"/>
      <c r="X4583" s="1035"/>
      <c r="Y4583" s="286"/>
      <c r="Z4583" s="286"/>
      <c r="AA4583" s="286"/>
      <c r="AB4583" s="286"/>
      <c r="AC4583" s="223"/>
      <c r="AD4583" s="223"/>
      <c r="AE4583" s="223"/>
      <c r="AF4583" s="223"/>
      <c r="AG4583" s="223"/>
      <c r="AH4583" s="223"/>
      <c r="AI4583" s="223"/>
      <c r="AJ4583" s="223"/>
      <c r="AK4583" s="1034"/>
      <c r="AL4583" s="1035"/>
      <c r="AM4583" s="1035"/>
      <c r="AN4583" s="788"/>
      <c r="AO4583" s="789"/>
      <c r="AP4583" s="3"/>
      <c r="AQ4583" s="222">
        <f t="shared" si="2125"/>
        <v>1</v>
      </c>
    </row>
    <row r="4584" spans="2:46" s="162" customFormat="1" ht="12" customHeight="1" x14ac:dyDescent="0.15">
      <c r="B4584" s="1058"/>
      <c r="C4584" s="1063"/>
      <c r="D4584" s="1061"/>
      <c r="E4584" s="1061"/>
      <c r="F4584" s="1061"/>
      <c r="G4584" s="1061"/>
      <c r="H4584" s="1061"/>
      <c r="I4584" s="1061"/>
      <c r="J4584" s="1062"/>
      <c r="K4584" s="192"/>
      <c r="L4584" s="1038"/>
      <c r="M4584" s="1039"/>
      <c r="N4584" s="1038"/>
      <c r="O4584" s="1039"/>
      <c r="P4584" s="1034"/>
      <c r="Q4584" s="1036"/>
      <c r="R4584" s="408"/>
      <c r="S4584" s="408"/>
      <c r="T4584" s="408"/>
      <c r="U4584" s="1034"/>
      <c r="V4584" s="1036"/>
      <c r="W4584" s="1034"/>
      <c r="X4584" s="1035"/>
      <c r="Y4584" s="286"/>
      <c r="Z4584" s="286"/>
      <c r="AA4584" s="286"/>
      <c r="AB4584" s="286"/>
      <c r="AC4584" s="223"/>
      <c r="AD4584" s="223"/>
      <c r="AE4584" s="223"/>
      <c r="AF4584" s="223"/>
      <c r="AG4584" s="223"/>
      <c r="AH4584" s="223"/>
      <c r="AI4584" s="223"/>
      <c r="AJ4584" s="223"/>
      <c r="AK4584" s="1034"/>
      <c r="AL4584" s="1035"/>
      <c r="AM4584" s="1035"/>
      <c r="AN4584" s="788"/>
      <c r="AO4584" s="789"/>
      <c r="AP4584" s="3"/>
      <c r="AQ4584" s="222">
        <f t="shared" si="2125"/>
        <v>1</v>
      </c>
    </row>
    <row r="4585" spans="2:46" s="162" customFormat="1" ht="12" customHeight="1" x14ac:dyDescent="0.15">
      <c r="B4585" s="1058"/>
      <c r="C4585" s="1063"/>
      <c r="D4585" s="1061"/>
      <c r="E4585" s="1061"/>
      <c r="F4585" s="1061"/>
      <c r="G4585" s="1061"/>
      <c r="H4585" s="1061"/>
      <c r="I4585" s="1061"/>
      <c r="J4585" s="1062"/>
      <c r="K4585" s="192"/>
      <c r="L4585" s="1038"/>
      <c r="M4585" s="1039"/>
      <c r="N4585" s="1038"/>
      <c r="O4585" s="1039"/>
      <c r="P4585" s="1034"/>
      <c r="Q4585" s="1036"/>
      <c r="R4585" s="408"/>
      <c r="S4585" s="408"/>
      <c r="T4585" s="408"/>
      <c r="U4585" s="1034"/>
      <c r="V4585" s="1036"/>
      <c r="W4585" s="1034"/>
      <c r="X4585" s="1035"/>
      <c r="Y4585" s="286"/>
      <c r="Z4585" s="286"/>
      <c r="AA4585" s="286"/>
      <c r="AB4585" s="286"/>
      <c r="AC4585" s="223"/>
      <c r="AD4585" s="223"/>
      <c r="AE4585" s="223"/>
      <c r="AF4585" s="223"/>
      <c r="AG4585" s="223"/>
      <c r="AH4585" s="223"/>
      <c r="AI4585" s="223"/>
      <c r="AJ4585" s="223"/>
      <c r="AK4585" s="1034"/>
      <c r="AL4585" s="1035"/>
      <c r="AM4585" s="1035"/>
      <c r="AN4585" s="788"/>
      <c r="AO4585" s="789"/>
      <c r="AP4585" s="3"/>
      <c r="AQ4585" s="222">
        <f t="shared" si="2125"/>
        <v>1</v>
      </c>
    </row>
    <row r="4586" spans="2:46" s="162" customFormat="1" ht="12" customHeight="1" x14ac:dyDescent="0.15">
      <c r="B4586" s="1058"/>
      <c r="C4586" s="1063"/>
      <c r="D4586" s="1061"/>
      <c r="E4586" s="1061"/>
      <c r="F4586" s="1061"/>
      <c r="G4586" s="1061"/>
      <c r="H4586" s="1061"/>
      <c r="I4586" s="1061"/>
      <c r="J4586" s="1062"/>
      <c r="K4586" s="192"/>
      <c r="L4586" s="1038"/>
      <c r="M4586" s="1039"/>
      <c r="N4586" s="1038"/>
      <c r="O4586" s="1039"/>
      <c r="P4586" s="1034"/>
      <c r="Q4586" s="1036"/>
      <c r="R4586" s="408"/>
      <c r="S4586" s="408"/>
      <c r="T4586" s="408"/>
      <c r="U4586" s="1034"/>
      <c r="V4586" s="1036"/>
      <c r="W4586" s="1034"/>
      <c r="X4586" s="1035"/>
      <c r="Y4586" s="286"/>
      <c r="Z4586" s="286"/>
      <c r="AA4586" s="286"/>
      <c r="AB4586" s="286"/>
      <c r="AC4586" s="223"/>
      <c r="AD4586" s="223"/>
      <c r="AE4586" s="223"/>
      <c r="AF4586" s="223"/>
      <c r="AG4586" s="223"/>
      <c r="AH4586" s="223"/>
      <c r="AI4586" s="223"/>
      <c r="AJ4586" s="223"/>
      <c r="AK4586" s="1034"/>
      <c r="AL4586" s="1035"/>
      <c r="AM4586" s="1035"/>
      <c r="AN4586" s="788"/>
      <c r="AO4586" s="789"/>
      <c r="AP4586" s="3"/>
      <c r="AQ4586" s="222">
        <f t="shared" si="2125"/>
        <v>1</v>
      </c>
    </row>
    <row r="4587" spans="2:46" s="162" customFormat="1" ht="12" customHeight="1" x14ac:dyDescent="0.15">
      <c r="B4587" s="1058"/>
      <c r="C4587" s="1063"/>
      <c r="D4587" s="1061"/>
      <c r="E4587" s="1061"/>
      <c r="F4587" s="1061"/>
      <c r="G4587" s="1061"/>
      <c r="H4587" s="1061"/>
      <c r="I4587" s="1061"/>
      <c r="J4587" s="1062"/>
      <c r="K4587" s="192"/>
      <c r="L4587" s="1038"/>
      <c r="M4587" s="1039"/>
      <c r="N4587" s="1038"/>
      <c r="O4587" s="1039"/>
      <c r="P4587" s="1034"/>
      <c r="Q4587" s="1036"/>
      <c r="R4587" s="408"/>
      <c r="S4587" s="408"/>
      <c r="T4587" s="408"/>
      <c r="U4587" s="1034"/>
      <c r="V4587" s="1036"/>
      <c r="W4587" s="1034"/>
      <c r="X4587" s="1035"/>
      <c r="Y4587" s="286"/>
      <c r="Z4587" s="286"/>
      <c r="AA4587" s="286"/>
      <c r="AB4587" s="286"/>
      <c r="AC4587" s="223"/>
      <c r="AD4587" s="223"/>
      <c r="AE4587" s="223"/>
      <c r="AF4587" s="223"/>
      <c r="AG4587" s="223"/>
      <c r="AH4587" s="223"/>
      <c r="AI4587" s="223"/>
      <c r="AJ4587" s="223"/>
      <c r="AK4587" s="1034"/>
      <c r="AL4587" s="1035"/>
      <c r="AM4587" s="1035"/>
      <c r="AN4587" s="788"/>
      <c r="AO4587" s="789"/>
      <c r="AP4587" s="3"/>
      <c r="AQ4587" s="222">
        <f t="shared" si="2125"/>
        <v>1</v>
      </c>
    </row>
    <row r="4588" spans="2:46" s="162" customFormat="1" ht="12" customHeight="1" x14ac:dyDescent="0.15">
      <c r="B4588" s="1058"/>
      <c r="C4588" s="1063"/>
      <c r="D4588" s="1061"/>
      <c r="E4588" s="1061"/>
      <c r="F4588" s="1061"/>
      <c r="G4588" s="1061"/>
      <c r="H4588" s="1061"/>
      <c r="I4588" s="1061"/>
      <c r="J4588" s="1062"/>
      <c r="K4588" s="192"/>
      <c r="L4588" s="1038"/>
      <c r="M4588" s="1039"/>
      <c r="N4588" s="1038"/>
      <c r="O4588" s="1039"/>
      <c r="P4588" s="1034"/>
      <c r="Q4588" s="1036"/>
      <c r="R4588" s="408"/>
      <c r="S4588" s="408"/>
      <c r="T4588" s="408"/>
      <c r="U4588" s="1034"/>
      <c r="V4588" s="1036"/>
      <c r="W4588" s="1034"/>
      <c r="X4588" s="1035"/>
      <c r="Y4588" s="286"/>
      <c r="Z4588" s="286"/>
      <c r="AA4588" s="286"/>
      <c r="AB4588" s="286"/>
      <c r="AC4588" s="223"/>
      <c r="AD4588" s="223"/>
      <c r="AE4588" s="223"/>
      <c r="AF4588" s="223"/>
      <c r="AG4588" s="223"/>
      <c r="AH4588" s="223"/>
      <c r="AI4588" s="223"/>
      <c r="AJ4588" s="223"/>
      <c r="AK4588" s="1034"/>
      <c r="AL4588" s="1035"/>
      <c r="AM4588" s="1035"/>
      <c r="AN4588" s="788"/>
      <c r="AO4588" s="789"/>
      <c r="AP4588" s="3"/>
      <c r="AQ4588" s="222">
        <f t="shared" si="2125"/>
        <v>1</v>
      </c>
    </row>
    <row r="4589" spans="2:46" s="162" customFormat="1" ht="12" customHeight="1" x14ac:dyDescent="0.15">
      <c r="B4589" s="1058"/>
      <c r="C4589" s="1063"/>
      <c r="D4589" s="1061"/>
      <c r="E4589" s="1061"/>
      <c r="F4589" s="1061"/>
      <c r="G4589" s="1061"/>
      <c r="H4589" s="1061"/>
      <c r="I4589" s="1061"/>
      <c r="J4589" s="1062"/>
      <c r="K4589" s="192"/>
      <c r="L4589" s="1038"/>
      <c r="M4589" s="1039"/>
      <c r="N4589" s="1038"/>
      <c r="O4589" s="1039"/>
      <c r="P4589" s="1034"/>
      <c r="Q4589" s="1036"/>
      <c r="R4589" s="408"/>
      <c r="S4589" s="408"/>
      <c r="T4589" s="408"/>
      <c r="U4589" s="1034"/>
      <c r="V4589" s="1036"/>
      <c r="W4589" s="1034"/>
      <c r="X4589" s="1035"/>
      <c r="Y4589" s="286"/>
      <c r="Z4589" s="286"/>
      <c r="AA4589" s="286"/>
      <c r="AB4589" s="286"/>
      <c r="AC4589" s="223"/>
      <c r="AD4589" s="223"/>
      <c r="AE4589" s="223"/>
      <c r="AF4589" s="223"/>
      <c r="AG4589" s="223"/>
      <c r="AH4589" s="223"/>
      <c r="AI4589" s="223"/>
      <c r="AJ4589" s="223"/>
      <c r="AK4589" s="1034"/>
      <c r="AL4589" s="1035"/>
      <c r="AM4589" s="1035"/>
      <c r="AN4589" s="788"/>
      <c r="AO4589" s="789"/>
      <c r="AP4589" s="3"/>
      <c r="AQ4589" s="222">
        <f t="shared" si="2125"/>
        <v>1</v>
      </c>
    </row>
    <row r="4590" spans="2:46" s="162" customFormat="1" ht="12" customHeight="1" x14ac:dyDescent="0.15">
      <c r="B4590" s="1058"/>
      <c r="C4590" s="1063"/>
      <c r="D4590" s="1061"/>
      <c r="E4590" s="1061"/>
      <c r="F4590" s="1061"/>
      <c r="G4590" s="1061"/>
      <c r="H4590" s="1061"/>
      <c r="I4590" s="1061"/>
      <c r="J4590" s="1062"/>
      <c r="K4590" s="1016" t="s">
        <v>216</v>
      </c>
      <c r="L4590" s="1016" t="s">
        <v>215</v>
      </c>
      <c r="M4590" s="1016"/>
      <c r="N4590" s="1016"/>
      <c r="O4590" s="1016"/>
      <c r="P4590" s="1016"/>
      <c r="Q4590" s="1016"/>
      <c r="R4590" s="1016"/>
      <c r="S4590" s="1016"/>
      <c r="T4590" s="1016"/>
      <c r="U4590" s="1016"/>
      <c r="V4590" s="1016"/>
      <c r="W4590" s="1016"/>
      <c r="X4590" s="1016"/>
      <c r="Y4590" s="1040" t="s">
        <v>466</v>
      </c>
      <c r="Z4590" s="1041"/>
      <c r="AA4590" s="1041"/>
      <c r="AB4590" s="1042"/>
      <c r="AC4590" s="224">
        <f t="shared" ref="AC4590:AJ4590" si="2126">SUM(AC4570:AC4589)</f>
        <v>0</v>
      </c>
      <c r="AD4590" s="224">
        <f t="shared" si="2126"/>
        <v>0</v>
      </c>
      <c r="AE4590" s="224">
        <f t="shared" si="2126"/>
        <v>0</v>
      </c>
      <c r="AF4590" s="224">
        <f t="shared" si="2126"/>
        <v>0</v>
      </c>
      <c r="AG4590" s="224">
        <f t="shared" si="2126"/>
        <v>0</v>
      </c>
      <c r="AH4590" s="224">
        <f t="shared" si="2126"/>
        <v>0</v>
      </c>
      <c r="AI4590" s="224">
        <f t="shared" si="2126"/>
        <v>0</v>
      </c>
      <c r="AJ4590" s="224">
        <f t="shared" si="2126"/>
        <v>0</v>
      </c>
      <c r="AK4590" s="1040" t="s">
        <v>214</v>
      </c>
      <c r="AL4590" s="1041"/>
      <c r="AM4590" s="1041"/>
      <c r="AN4590" s="788"/>
      <c r="AO4590" s="789"/>
      <c r="AP4590" s="3"/>
    </row>
    <row r="4591" spans="2:46" s="162" customFormat="1" ht="12" customHeight="1" x14ac:dyDescent="0.15">
      <c r="B4591" s="1058"/>
      <c r="C4591" s="1063"/>
      <c r="D4591" s="1061"/>
      <c r="E4591" s="1061"/>
      <c r="F4591" s="1061"/>
      <c r="G4591" s="1061"/>
      <c r="H4591" s="1061"/>
      <c r="I4591" s="1061"/>
      <c r="J4591" s="1062"/>
      <c r="K4591" s="1016"/>
      <c r="L4591" s="1016" t="s">
        <v>467</v>
      </c>
      <c r="M4591" s="1016"/>
      <c r="N4591" s="1016"/>
      <c r="O4591" s="1016" t="s">
        <v>213</v>
      </c>
      <c r="P4591" s="1016"/>
      <c r="Q4591" s="1016"/>
      <c r="R4591" s="1016"/>
      <c r="S4591" s="1016"/>
      <c r="T4591" s="1016"/>
      <c r="U4591" s="1016"/>
      <c r="V4591" s="1016"/>
      <c r="W4591" s="1016"/>
      <c r="X4591" s="1016"/>
      <c r="Y4591" s="193">
        <f>COUNTIF(Y4570:Y4589,"○")</f>
        <v>0</v>
      </c>
      <c r="Z4591" s="193">
        <f>COUNTIF(Z4570:Z4589,"○")</f>
        <v>0</v>
      </c>
      <c r="AA4591" s="193">
        <f>COUNTIF(AA4570:AA4589,"○")</f>
        <v>0</v>
      </c>
      <c r="AB4591" s="193">
        <f>COUNTIF(AB4570:AB4589,"○")</f>
        <v>0</v>
      </c>
      <c r="AC4591" s="193">
        <f t="shared" ref="AC4591:AJ4591" si="2127">COUNT(AC4570:AC4589)</f>
        <v>0</v>
      </c>
      <c r="AD4591" s="193">
        <f t="shared" si="2127"/>
        <v>0</v>
      </c>
      <c r="AE4591" s="193">
        <f t="shared" si="2127"/>
        <v>0</v>
      </c>
      <c r="AF4591" s="193">
        <f t="shared" si="2127"/>
        <v>0</v>
      </c>
      <c r="AG4591" s="193">
        <f t="shared" si="2127"/>
        <v>0</v>
      </c>
      <c r="AH4591" s="193">
        <f t="shared" si="2127"/>
        <v>0</v>
      </c>
      <c r="AI4591" s="193">
        <f t="shared" si="2127"/>
        <v>0</v>
      </c>
      <c r="AJ4591" s="193">
        <f t="shared" si="2127"/>
        <v>0</v>
      </c>
      <c r="AK4591" s="1043"/>
      <c r="AL4591" s="1044"/>
      <c r="AM4591" s="1044"/>
      <c r="AN4591" s="1044"/>
      <c r="AO4591" s="1045"/>
      <c r="AP4591" s="3"/>
    </row>
    <row r="4592" spans="2:46" ht="12" customHeight="1" x14ac:dyDescent="0.15">
      <c r="B4592" s="1058"/>
      <c r="C4592" s="1063"/>
      <c r="D4592" s="1061"/>
      <c r="E4592" s="1061"/>
      <c r="F4592" s="1061"/>
      <c r="G4592" s="1061"/>
      <c r="H4592" s="1061"/>
      <c r="I4592" s="1061"/>
      <c r="J4592" s="1062"/>
      <c r="K4592" s="1016"/>
      <c r="L4592" s="1016"/>
      <c r="M4592" s="1016"/>
      <c r="N4592" s="1016"/>
      <c r="O4592" s="1016" t="s">
        <v>468</v>
      </c>
      <c r="P4592" s="1016"/>
      <c r="Q4592" s="1016"/>
      <c r="R4592" s="1016"/>
      <c r="S4592" s="1016"/>
      <c r="T4592" s="1016"/>
      <c r="U4592" s="1016"/>
      <c r="V4592" s="1016"/>
      <c r="W4592" s="1016"/>
      <c r="X4592" s="1016"/>
      <c r="Y4592" s="1034" t="str">
        <f>IF(Y4591&gt;0,"Ⅳ",IF(Z4591&gt;0,"Ⅲ",IF(AA4591&gt;0,"Ⅱa",IF(AB4591&gt;0,"Ⅱb","Ⅰ"))))</f>
        <v>Ⅰ</v>
      </c>
      <c r="Z4592" s="1035"/>
      <c r="AA4592" s="1035"/>
      <c r="AB4592" s="1036"/>
      <c r="AC4592" s="1034" t="str">
        <f>IF(AC4591&gt;0,"Ⅳ",IF(AD4591&gt;0,"Ⅲ",IF(AE4591&gt;0,"Ⅱa",IF(AF4591&gt;0,"Ⅱb","Ⅰ"))))</f>
        <v>Ⅰ</v>
      </c>
      <c r="AD4592" s="1035"/>
      <c r="AE4592" s="1035"/>
      <c r="AF4592" s="1036"/>
      <c r="AG4592" s="1034" t="str">
        <f>IF(AG4591&gt;0,"Ⅳ",IF(AH4591&gt;0,"Ⅲ",IF(AI4591&gt;0,"Ⅱa",IF(AJ4591&gt;0,"Ⅱb","Ⅰ"))))</f>
        <v>Ⅰ</v>
      </c>
      <c r="AH4592" s="1035"/>
      <c r="AI4592" s="1035"/>
      <c r="AJ4592" s="1036"/>
      <c r="AK4592" s="1046"/>
      <c r="AL4592" s="1047"/>
      <c r="AM4592" s="1047"/>
      <c r="AN4592" s="1047"/>
      <c r="AO4592" s="1048"/>
      <c r="AP4592" s="3"/>
      <c r="AQ4592" s="282" t="s">
        <v>312</v>
      </c>
      <c r="AR4592" s="282" t="s">
        <v>313</v>
      </c>
      <c r="AS4592" s="699" t="s">
        <v>316</v>
      </c>
      <c r="AT4592" s="1026"/>
    </row>
    <row r="4593" spans="2:86" ht="12" customHeight="1" x14ac:dyDescent="0.15">
      <c r="B4593" s="1058"/>
      <c r="C4593" s="1063"/>
      <c r="D4593" s="1061"/>
      <c r="E4593" s="1061"/>
      <c r="F4593" s="1061"/>
      <c r="G4593" s="1061"/>
      <c r="H4593" s="1061"/>
      <c r="I4593" s="1061"/>
      <c r="J4593" s="1062"/>
      <c r="K4593" s="1016"/>
      <c r="L4593" s="1016" t="s">
        <v>469</v>
      </c>
      <c r="M4593" s="1016"/>
      <c r="N4593" s="1016"/>
      <c r="O4593" s="1016" t="s">
        <v>212</v>
      </c>
      <c r="P4593" s="1016"/>
      <c r="Q4593" s="1016"/>
      <c r="R4593" s="1016"/>
      <c r="S4593" s="1016"/>
      <c r="T4593" s="1016"/>
      <c r="U4593" s="1016"/>
      <c r="V4593" s="1016"/>
      <c r="W4593" s="1016"/>
      <c r="X4593" s="1016"/>
      <c r="Y4593" s="187" t="s">
        <v>32</v>
      </c>
      <c r="Z4593" s="187" t="s">
        <v>33</v>
      </c>
      <c r="AA4593" s="1027" t="s">
        <v>34</v>
      </c>
      <c r="AB4593" s="1027"/>
      <c r="AC4593" s="187" t="s">
        <v>32</v>
      </c>
      <c r="AD4593" s="187" t="s">
        <v>33</v>
      </c>
      <c r="AE4593" s="1027" t="s">
        <v>34</v>
      </c>
      <c r="AF4593" s="1027"/>
      <c r="AG4593" s="187" t="s">
        <v>32</v>
      </c>
      <c r="AH4593" s="187" t="s">
        <v>33</v>
      </c>
      <c r="AI4593" s="1027" t="s">
        <v>34</v>
      </c>
      <c r="AJ4593" s="1027"/>
      <c r="AK4593" s="1046"/>
      <c r="AL4593" s="1047"/>
      <c r="AM4593" s="1047"/>
      <c r="AN4593" s="1047"/>
      <c r="AO4593" s="1048"/>
      <c r="AP4593" s="3"/>
      <c r="AQ4593" s="1028">
        <f>+Y4591+Z4591</f>
        <v>0</v>
      </c>
      <c r="AR4593" s="1029"/>
      <c r="AS4593" s="1028">
        <f>+AA4591+AB4591</f>
        <v>0</v>
      </c>
      <c r="AT4593" s="1029"/>
    </row>
    <row r="4594" spans="2:86" ht="12" customHeight="1" x14ac:dyDescent="0.15">
      <c r="B4594" s="1058"/>
      <c r="C4594" s="1063"/>
      <c r="D4594" s="1061"/>
      <c r="E4594" s="1061"/>
      <c r="F4594" s="1061"/>
      <c r="G4594" s="1061"/>
      <c r="H4594" s="1061"/>
      <c r="I4594" s="1061"/>
      <c r="J4594" s="1062"/>
      <c r="K4594" s="1016"/>
      <c r="L4594" s="1016"/>
      <c r="M4594" s="1016"/>
      <c r="N4594" s="1016"/>
      <c r="O4594" s="1016" t="s">
        <v>470</v>
      </c>
      <c r="P4594" s="1016"/>
      <c r="Q4594" s="1016"/>
      <c r="R4594" s="1016"/>
      <c r="S4594" s="1016"/>
      <c r="T4594" s="1016"/>
      <c r="U4594" s="1016"/>
      <c r="V4594" s="1016"/>
      <c r="W4594" s="1016"/>
      <c r="X4594" s="1016"/>
      <c r="Y4594" s="193" t="str">
        <f>IF(Y4591=0,"",1)</f>
        <v/>
      </c>
      <c r="Z4594" s="193" t="str">
        <f>IF(Z4591=0,"",1)</f>
        <v/>
      </c>
      <c r="AA4594" s="1030" t="str">
        <f>IF(AQ4593=1,"",IF(AS4593&gt;0,1,""))</f>
        <v/>
      </c>
      <c r="AB4594" s="1031"/>
      <c r="AC4594" s="193">
        <f>+AC4591</f>
        <v>0</v>
      </c>
      <c r="AD4594" s="193">
        <f>AD4591</f>
        <v>0</v>
      </c>
      <c r="AE4594" s="1030">
        <f>AE4591+AF4591</f>
        <v>0</v>
      </c>
      <c r="AF4594" s="1031"/>
      <c r="AG4594" s="193">
        <f>AG4591</f>
        <v>0</v>
      </c>
      <c r="AH4594" s="193">
        <f>AH4591</f>
        <v>0</v>
      </c>
      <c r="AI4594" s="1030">
        <f>AI4591+AJ4591</f>
        <v>0</v>
      </c>
      <c r="AJ4594" s="1031"/>
      <c r="AK4594" s="1046"/>
      <c r="AL4594" s="1047"/>
      <c r="AM4594" s="1047"/>
      <c r="AN4594" s="1047"/>
      <c r="AO4594" s="1048"/>
      <c r="AP4594" s="3"/>
      <c r="AQ4594" s="197">
        <f>+Y4591+AC4594+AG4594</f>
        <v>0</v>
      </c>
      <c r="AR4594" s="197">
        <f>+Z4591+AD4594+AH4594</f>
        <v>0</v>
      </c>
      <c r="AS4594" s="1032">
        <f>+AS4593+AE4594+AI4594</f>
        <v>0</v>
      </c>
      <c r="AT4594" s="1033"/>
    </row>
    <row r="4595" spans="2:86" ht="12" customHeight="1" x14ac:dyDescent="0.15">
      <c r="B4595" s="1058"/>
      <c r="C4595" s="1063"/>
      <c r="D4595" s="1061"/>
      <c r="E4595" s="1061"/>
      <c r="F4595" s="1061"/>
      <c r="G4595" s="1061"/>
      <c r="H4595" s="1061"/>
      <c r="I4595" s="1061"/>
      <c r="J4595" s="1062"/>
      <c r="K4595" s="1016"/>
      <c r="L4595" s="1016"/>
      <c r="M4595" s="1016"/>
      <c r="N4595" s="1016"/>
      <c r="O4595" s="1016" t="s">
        <v>471</v>
      </c>
      <c r="P4595" s="1016"/>
      <c r="Q4595" s="1016"/>
      <c r="R4595" s="1016"/>
      <c r="S4595" s="1016"/>
      <c r="T4595" s="1016"/>
      <c r="U4595" s="1016"/>
      <c r="V4595" s="1016"/>
      <c r="W4595" s="1016"/>
      <c r="X4595" s="1016"/>
      <c r="Y4595" s="1034" t="s">
        <v>875</v>
      </c>
      <c r="Z4595" s="1035"/>
      <c r="AA4595" s="1035"/>
      <c r="AB4595" s="1036"/>
      <c r="AC4595" s="1034" t="str">
        <f>IF(AC4594&gt;0,"Ⅳ",IF(AD4594&gt;0,"Ⅲ",IF(AE4594&gt;0,"Ⅱ","Ⅰ")))</f>
        <v>Ⅰ</v>
      </c>
      <c r="AD4595" s="1035"/>
      <c r="AE4595" s="1035"/>
      <c r="AF4595" s="1036"/>
      <c r="AG4595" s="1034" t="str">
        <f>IF(AG4594&gt;0,"Ⅳ",IF(AH4594&gt;0,"Ⅲ",IF(AI4594&gt;0,"Ⅱ","Ⅰ")))</f>
        <v>Ⅰ</v>
      </c>
      <c r="AH4595" s="1035"/>
      <c r="AI4595" s="1035"/>
      <c r="AJ4595" s="1036"/>
      <c r="AK4595" s="1046"/>
      <c r="AL4595" s="1047"/>
      <c r="AM4595" s="1047"/>
      <c r="AN4595" s="1047"/>
      <c r="AO4595" s="1048"/>
      <c r="AP4595" s="3"/>
      <c r="AQ4595" s="1037" t="str">
        <f>IF(AQ4594&gt;0,"Ⅳ",IF(AR4594&gt;0,"Ⅲ",IF(AS4594&gt;0,"Ⅱ","Ⅰ")))</f>
        <v>Ⅰ</v>
      </c>
      <c r="AR4595" s="1037"/>
      <c r="AS4595" s="1037"/>
      <c r="AT4595" s="1037"/>
    </row>
    <row r="4596" spans="2:86" ht="12" customHeight="1" x14ac:dyDescent="0.15">
      <c r="B4596" s="1058"/>
      <c r="C4596" s="1063"/>
      <c r="D4596" s="1061"/>
      <c r="E4596" s="1061"/>
      <c r="F4596" s="1061"/>
      <c r="G4596" s="1061"/>
      <c r="H4596" s="1061"/>
      <c r="I4596" s="1061"/>
      <c r="J4596" s="1062"/>
      <c r="K4596" s="1016"/>
      <c r="L4596" s="1016"/>
      <c r="M4596" s="1016"/>
      <c r="N4596" s="1016"/>
      <c r="O4596" s="1016" t="s">
        <v>472</v>
      </c>
      <c r="P4596" s="1016"/>
      <c r="Q4596" s="1016"/>
      <c r="R4596" s="1016"/>
      <c r="S4596" s="1016"/>
      <c r="T4596" s="1016"/>
      <c r="U4596" s="1016"/>
      <c r="V4596" s="1016"/>
      <c r="W4596" s="1016"/>
      <c r="X4596" s="1016"/>
      <c r="Y4596" s="1034" t="str">
        <f>IF(COUNTIF(Y4595:AJ4595,"Ⅳ")&gt;0,"Ⅳ",IF(COUNTIF(Y4595:AJ4595,"Ⅲ")&gt;0,"Ⅲ",IF(COUNTIF(Y4595:AJ4595,"Ⅱ")&gt;0,"Ⅱ","Ⅰ")))</f>
        <v>Ⅰ</v>
      </c>
      <c r="Z4596" s="1035"/>
      <c r="AA4596" s="1035"/>
      <c r="AB4596" s="1035"/>
      <c r="AC4596" s="1035"/>
      <c r="AD4596" s="1035"/>
      <c r="AE4596" s="1035"/>
      <c r="AF4596" s="1035"/>
      <c r="AG4596" s="1035"/>
      <c r="AH4596" s="1035"/>
      <c r="AI4596" s="1035"/>
      <c r="AJ4596" s="1036"/>
      <c r="AK4596" s="1049"/>
      <c r="AL4596" s="1050"/>
      <c r="AM4596" s="1050"/>
      <c r="AN4596" s="1050"/>
      <c r="AO4596" s="1051"/>
      <c r="AP4596" s="3"/>
    </row>
    <row r="4597" spans="2:86" ht="14.25" customHeight="1" x14ac:dyDescent="0.15">
      <c r="B4597" s="1058"/>
      <c r="C4597" s="1063"/>
      <c r="D4597" s="1061"/>
      <c r="E4597" s="1061"/>
      <c r="F4597" s="1061"/>
      <c r="G4597" s="1061"/>
      <c r="H4597" s="1061"/>
      <c r="I4597" s="1061"/>
      <c r="J4597" s="1062"/>
      <c r="K4597" s="1016" t="s">
        <v>169</v>
      </c>
      <c r="L4597" s="1017"/>
      <c r="M4597" s="1017"/>
      <c r="N4597" s="1017"/>
      <c r="O4597" s="1017"/>
      <c r="P4597" s="1017"/>
      <c r="Q4597" s="1017"/>
      <c r="R4597" s="1017"/>
      <c r="S4597" s="1017"/>
      <c r="T4597" s="1017"/>
      <c r="U4597" s="1017"/>
      <c r="V4597" s="1017"/>
      <c r="W4597" s="1017"/>
      <c r="X4597" s="1017"/>
      <c r="Y4597" s="1017"/>
      <c r="Z4597" s="1017"/>
      <c r="AA4597" s="1017"/>
      <c r="AB4597" s="1017"/>
      <c r="AC4597" s="1017"/>
      <c r="AD4597" s="1017"/>
      <c r="AE4597" s="1017"/>
      <c r="AF4597" s="1017"/>
      <c r="AG4597" s="1017"/>
      <c r="AH4597" s="1017"/>
      <c r="AI4597" s="1017"/>
      <c r="AJ4597" s="1017"/>
      <c r="AK4597" s="1017"/>
      <c r="AL4597" s="1017"/>
      <c r="AM4597" s="1017"/>
      <c r="AN4597" s="1017"/>
      <c r="AO4597" s="1017"/>
      <c r="AP4597" s="3"/>
    </row>
    <row r="4598" spans="2:86" ht="14.25" customHeight="1" x14ac:dyDescent="0.15">
      <c r="B4598" s="1058"/>
      <c r="C4598" s="1063"/>
      <c r="D4598" s="1061"/>
      <c r="E4598" s="1061"/>
      <c r="F4598" s="1061"/>
      <c r="G4598" s="1061"/>
      <c r="H4598" s="1061"/>
      <c r="I4598" s="1061"/>
      <c r="J4598" s="1062"/>
      <c r="K4598" s="1016"/>
      <c r="L4598" s="1017"/>
      <c r="M4598" s="1017"/>
      <c r="N4598" s="1017"/>
      <c r="O4598" s="1017"/>
      <c r="P4598" s="1017"/>
      <c r="Q4598" s="1017"/>
      <c r="R4598" s="1017"/>
      <c r="S4598" s="1017"/>
      <c r="T4598" s="1017"/>
      <c r="U4598" s="1017"/>
      <c r="V4598" s="1017"/>
      <c r="W4598" s="1017"/>
      <c r="X4598" s="1017"/>
      <c r="Y4598" s="1017"/>
      <c r="Z4598" s="1017"/>
      <c r="AA4598" s="1017"/>
      <c r="AB4598" s="1017"/>
      <c r="AC4598" s="1017"/>
      <c r="AD4598" s="1017"/>
      <c r="AE4598" s="1017"/>
      <c r="AF4598" s="1017"/>
      <c r="AG4598" s="1017"/>
      <c r="AH4598" s="1017"/>
      <c r="AI4598" s="1017"/>
      <c r="AJ4598" s="1017"/>
      <c r="AK4598" s="1017"/>
      <c r="AL4598" s="1017"/>
      <c r="AM4598" s="1017"/>
      <c r="AN4598" s="1017"/>
      <c r="AO4598" s="1017"/>
      <c r="AP4598" s="3"/>
    </row>
    <row r="4599" spans="2:86" ht="12" customHeight="1" x14ac:dyDescent="0.15">
      <c r="B4599" s="1058"/>
      <c r="C4599" s="1063"/>
      <c r="D4599" s="1061"/>
      <c r="E4599" s="1061"/>
      <c r="F4599" s="1061"/>
      <c r="G4599" s="1061"/>
      <c r="H4599" s="1061"/>
      <c r="I4599" s="1061"/>
      <c r="J4599" s="1062"/>
      <c r="K4599" s="1018" t="s">
        <v>473</v>
      </c>
      <c r="L4599" s="1018"/>
      <c r="M4599" s="1018"/>
      <c r="N4599" s="1018"/>
      <c r="O4599" s="1018"/>
      <c r="P4599" s="1018"/>
      <c r="Q4599" s="1018"/>
      <c r="R4599" s="1018"/>
      <c r="S4599" s="1018"/>
      <c r="T4599" s="1018"/>
      <c r="U4599" s="1018"/>
      <c r="V4599" s="1018"/>
      <c r="W4599" s="1018"/>
      <c r="X4599" s="1018"/>
      <c r="Y4599" s="1018"/>
      <c r="Z4599" s="1018"/>
      <c r="AA4599" s="1018"/>
      <c r="AB4599" s="1018"/>
      <c r="AC4599" s="1018"/>
      <c r="AD4599" s="1018"/>
      <c r="AE4599" s="1018"/>
      <c r="AF4599" s="1018"/>
      <c r="AG4599" s="1018"/>
      <c r="AH4599" s="1018"/>
      <c r="AI4599" s="1018"/>
      <c r="AJ4599" s="1018"/>
      <c r="AK4599" s="1018"/>
      <c r="AL4599" s="1018"/>
      <c r="AM4599" s="1018"/>
      <c r="AN4599" s="1018"/>
      <c r="AO4599" s="1018"/>
      <c r="AP4599" s="3"/>
    </row>
    <row r="4600" spans="2:86" ht="12" customHeight="1" x14ac:dyDescent="0.15">
      <c r="B4600" s="1058"/>
      <c r="C4600" s="1063"/>
      <c r="D4600" s="1061"/>
      <c r="E4600" s="1061"/>
      <c r="F4600" s="1061"/>
      <c r="G4600" s="1061"/>
      <c r="H4600" s="1061"/>
      <c r="I4600" s="1061"/>
      <c r="J4600" s="1062"/>
      <c r="K4600" s="1019" t="s">
        <v>523</v>
      </c>
      <c r="L4600" s="1019"/>
      <c r="M4600" s="1019"/>
      <c r="N4600" s="1019"/>
      <c r="O4600" s="1019"/>
      <c r="P4600" s="1019"/>
      <c r="Q4600" s="1019"/>
      <c r="R4600" s="1019"/>
      <c r="S4600" s="1019"/>
      <c r="T4600" s="1019"/>
      <c r="U4600" s="1019"/>
      <c r="V4600" s="1019"/>
      <c r="W4600" s="1019"/>
      <c r="X4600" s="1019"/>
      <c r="Y4600" s="1019"/>
      <c r="Z4600" s="1019"/>
      <c r="AA4600" s="1019"/>
      <c r="AB4600" s="1019"/>
      <c r="AC4600" s="1019"/>
      <c r="AD4600" s="1019"/>
      <c r="AE4600" s="1019"/>
      <c r="AF4600" s="1019"/>
      <c r="AG4600" s="1019"/>
      <c r="AH4600" s="1019"/>
      <c r="AI4600" s="1019"/>
      <c r="AJ4600" s="1019"/>
      <c r="AK4600" s="1019"/>
      <c r="AL4600" s="1019"/>
      <c r="AM4600" s="1019"/>
      <c r="AN4600" s="1019"/>
      <c r="AO4600" s="1019"/>
      <c r="AP4600" s="3"/>
    </row>
    <row r="4601" spans="2:86" ht="12" customHeight="1" x14ac:dyDescent="0.15">
      <c r="B4601" s="1058"/>
      <c r="C4601" s="1063"/>
      <c r="D4601" s="1061"/>
      <c r="E4601" s="1061"/>
      <c r="F4601" s="1061"/>
      <c r="G4601" s="1061"/>
      <c r="H4601" s="1061"/>
      <c r="I4601" s="1061"/>
      <c r="J4601" s="1062"/>
      <c r="K4601" s="194" t="s">
        <v>474</v>
      </c>
      <c r="L4601" s="195"/>
      <c r="M4601" s="195"/>
      <c r="N4601" s="195"/>
      <c r="O4601" s="195"/>
      <c r="P4601" s="195"/>
      <c r="Q4601" s="195"/>
      <c r="R4601" s="195"/>
      <c r="S4601" s="195"/>
      <c r="T4601" s="195"/>
      <c r="U4601" s="195"/>
      <c r="V4601" s="195"/>
      <c r="W4601" s="195"/>
      <c r="X4601" s="195"/>
      <c r="Y4601" s="195"/>
      <c r="Z4601" s="195"/>
      <c r="AA4601" s="195"/>
      <c r="AB4601" s="195"/>
      <c r="AC4601" s="195"/>
      <c r="AD4601" s="195"/>
      <c r="AE4601" s="195"/>
      <c r="AF4601" s="195"/>
      <c r="AG4601" s="195"/>
      <c r="AH4601" s="195"/>
      <c r="AI4601" s="195"/>
      <c r="AJ4601" s="195"/>
      <c r="AK4601" s="195"/>
      <c r="AL4601" s="195"/>
      <c r="AM4601" s="195"/>
      <c r="AN4601" s="195"/>
      <c r="AO4601" s="196"/>
      <c r="AP4601" s="3"/>
    </row>
    <row r="4602" spans="2:86" ht="12" customHeight="1" x14ac:dyDescent="0.15">
      <c r="B4602" s="1058"/>
      <c r="C4602" s="1063"/>
      <c r="D4602" s="1061"/>
      <c r="E4602" s="1061"/>
      <c r="F4602" s="1061"/>
      <c r="G4602" s="1061"/>
      <c r="H4602" s="1061"/>
      <c r="I4602" s="1061"/>
      <c r="J4602" s="1062"/>
      <c r="K4602" s="194" t="s">
        <v>475</v>
      </c>
      <c r="L4602" s="195"/>
      <c r="M4602" s="195"/>
      <c r="N4602" s="195"/>
      <c r="O4602" s="195"/>
      <c r="P4602" s="195"/>
      <c r="Q4602" s="195"/>
      <c r="R4602" s="195"/>
      <c r="S4602" s="195"/>
      <c r="T4602" s="195"/>
      <c r="U4602" s="195"/>
      <c r="V4602" s="195"/>
      <c r="W4602" s="195"/>
      <c r="X4602" s="195"/>
      <c r="Y4602" s="195"/>
      <c r="Z4602" s="195"/>
      <c r="AA4602" s="195"/>
      <c r="AB4602" s="195"/>
      <c r="AC4602" s="195"/>
      <c r="AD4602" s="195"/>
      <c r="AE4602" s="195"/>
      <c r="AF4602" s="195"/>
      <c r="AG4602" s="195"/>
      <c r="AH4602" s="195"/>
      <c r="AI4602" s="195"/>
      <c r="AJ4602" s="195"/>
      <c r="AK4602" s="195"/>
      <c r="AL4602" s="195"/>
      <c r="AM4602" s="195"/>
      <c r="AN4602" s="195"/>
      <c r="AO4602" s="196"/>
      <c r="AP4602" s="3"/>
    </row>
    <row r="4603" spans="2:86" ht="12" customHeight="1" x14ac:dyDescent="0.15">
      <c r="B4603" s="1058"/>
      <c r="C4603" s="1063"/>
      <c r="D4603" s="1061"/>
      <c r="E4603" s="1061"/>
      <c r="F4603" s="1061"/>
      <c r="G4603" s="1061"/>
      <c r="H4603" s="1061"/>
      <c r="I4603" s="1061"/>
      <c r="J4603" s="1062"/>
      <c r="K4603" s="1020" t="s">
        <v>476</v>
      </c>
      <c r="L4603" s="1021"/>
      <c r="M4603" s="1021"/>
      <c r="N4603" s="1021"/>
      <c r="O4603" s="1021"/>
      <c r="P4603" s="1021"/>
      <c r="Q4603" s="1021"/>
      <c r="R4603" s="1021"/>
      <c r="S4603" s="1021"/>
      <c r="T4603" s="1021"/>
      <c r="U4603" s="1021"/>
      <c r="V4603" s="1021"/>
      <c r="W4603" s="1021"/>
      <c r="X4603" s="1021"/>
      <c r="Y4603" s="1021"/>
      <c r="Z4603" s="1021"/>
      <c r="AA4603" s="1021"/>
      <c r="AB4603" s="1021"/>
      <c r="AC4603" s="1021"/>
      <c r="AD4603" s="1021"/>
      <c r="AE4603" s="1021"/>
      <c r="AF4603" s="1021"/>
      <c r="AG4603" s="1021"/>
      <c r="AH4603" s="1021"/>
      <c r="AI4603" s="1021"/>
      <c r="AJ4603" s="1021"/>
      <c r="AK4603" s="1021"/>
      <c r="AL4603" s="1021"/>
      <c r="AM4603" s="1021"/>
      <c r="AN4603" s="1021"/>
      <c r="AO4603" s="1022"/>
      <c r="AP4603" s="3"/>
    </row>
    <row r="4604" spans="2:86" ht="12" customHeight="1" x14ac:dyDescent="0.15">
      <c r="B4604" s="591"/>
      <c r="C4604" s="1064"/>
      <c r="D4604" s="1065"/>
      <c r="E4604" s="1065"/>
      <c r="F4604" s="1065"/>
      <c r="G4604" s="1065"/>
      <c r="H4604" s="1065"/>
      <c r="I4604" s="1065"/>
      <c r="J4604" s="1066"/>
      <c r="K4604" s="1023"/>
      <c r="L4604" s="1024"/>
      <c r="M4604" s="1024"/>
      <c r="N4604" s="1024"/>
      <c r="O4604" s="1024"/>
      <c r="P4604" s="1024"/>
      <c r="Q4604" s="1024"/>
      <c r="R4604" s="1024"/>
      <c r="S4604" s="1024"/>
      <c r="T4604" s="1024"/>
      <c r="U4604" s="1024"/>
      <c r="V4604" s="1024"/>
      <c r="W4604" s="1024"/>
      <c r="X4604" s="1024"/>
      <c r="Y4604" s="1024"/>
      <c r="Z4604" s="1024"/>
      <c r="AA4604" s="1024"/>
      <c r="AB4604" s="1024"/>
      <c r="AC4604" s="1024"/>
      <c r="AD4604" s="1024"/>
      <c r="AE4604" s="1024"/>
      <c r="AF4604" s="1024"/>
      <c r="AG4604" s="1024"/>
      <c r="AH4604" s="1024"/>
      <c r="AI4604" s="1024"/>
      <c r="AJ4604" s="1024"/>
      <c r="AK4604" s="1024"/>
      <c r="AL4604" s="1024"/>
      <c r="AM4604" s="1024"/>
      <c r="AN4604" s="1024"/>
      <c r="AO4604" s="1025"/>
      <c r="AP4604" s="3"/>
    </row>
    <row r="4605" spans="2:86" s="9" customFormat="1" ht="12" customHeight="1" x14ac:dyDescent="0.15">
      <c r="B4605" s="3" t="s">
        <v>527</v>
      </c>
      <c r="AQ4605" s="162"/>
      <c r="AR4605" s="162"/>
      <c r="AS4605" s="162"/>
      <c r="AT4605" s="162"/>
      <c r="AU4605" s="162"/>
      <c r="AV4605" s="162"/>
      <c r="AW4605" s="162"/>
      <c r="AX4605" s="162"/>
      <c r="AY4605" s="162"/>
      <c r="AZ4605" s="162"/>
      <c r="BA4605" s="162"/>
      <c r="BB4605" s="162"/>
      <c r="BC4605" s="162"/>
      <c r="BD4605" s="162"/>
      <c r="BE4605" s="162"/>
      <c r="BF4605" s="162"/>
      <c r="BG4605" s="162"/>
      <c r="BH4605" s="162"/>
      <c r="BI4605" s="162"/>
      <c r="BJ4605" s="162"/>
      <c r="BK4605" s="162"/>
      <c r="BL4605" s="162"/>
      <c r="BM4605" s="162"/>
      <c r="BN4605" s="162"/>
      <c r="BO4605" s="162"/>
      <c r="BP4605" s="162"/>
      <c r="BQ4605" s="162"/>
      <c r="BR4605" s="162"/>
      <c r="BS4605" s="162"/>
      <c r="BT4605" s="162"/>
      <c r="BU4605" s="162"/>
      <c r="BV4605" s="162"/>
      <c r="BW4605" s="162"/>
      <c r="BX4605" s="162"/>
      <c r="BY4605" s="162"/>
      <c r="BZ4605" s="162"/>
      <c r="CA4605" s="162"/>
      <c r="CB4605" s="162"/>
      <c r="CC4605" s="162"/>
      <c r="CD4605" s="162"/>
      <c r="CE4605" s="162"/>
      <c r="CF4605" s="162"/>
      <c r="CG4605" s="162"/>
      <c r="CH4605" s="162"/>
    </row>
    <row r="4606" spans="2:86" ht="12" customHeight="1" thickBot="1" x14ac:dyDescent="0.2">
      <c r="B4606" s="3" t="s">
        <v>524</v>
      </c>
    </row>
    <row r="4607" spans="2:86" ht="12" customHeight="1" x14ac:dyDescent="0.15">
      <c r="B4607" s="3" t="s">
        <v>525</v>
      </c>
      <c r="AU4607" s="1000" t="s">
        <v>305</v>
      </c>
      <c r="AV4607" s="1001" t="s">
        <v>298</v>
      </c>
      <c r="AW4607" s="1003" t="s">
        <v>299</v>
      </c>
      <c r="AX4607" s="1005" t="s">
        <v>306</v>
      </c>
      <c r="AY4607" s="1006"/>
      <c r="AZ4607" s="1006"/>
      <c r="BA4607" s="1006"/>
      <c r="BB4607" s="1006"/>
      <c r="BC4607" s="1006"/>
      <c r="BD4607" s="1006"/>
      <c r="BE4607" s="1006"/>
      <c r="BF4607" s="1006"/>
      <c r="BG4607" s="1006"/>
      <c r="BH4607" s="1006"/>
      <c r="BI4607" s="1006"/>
      <c r="BJ4607" s="1006"/>
      <c r="BK4607" s="1006"/>
      <c r="BL4607" s="1006"/>
      <c r="BM4607" s="1006"/>
      <c r="BN4607" s="1006"/>
      <c r="BO4607" s="1006"/>
      <c r="BP4607" s="1006"/>
      <c r="BQ4607" s="1006"/>
      <c r="BR4607" s="1007"/>
      <c r="BS4607" s="807" t="s">
        <v>300</v>
      </c>
      <c r="BT4607" s="1008"/>
      <c r="BU4607" s="1008"/>
      <c r="BV4607" s="1008"/>
      <c r="BW4607" s="1009" t="s">
        <v>307</v>
      </c>
      <c r="BX4607" s="1010"/>
      <c r="BY4607" s="1010"/>
      <c r="BZ4607" s="1010"/>
      <c r="CA4607" s="1010"/>
      <c r="CB4607" s="1010"/>
      <c r="CC4607" s="1010"/>
      <c r="CD4607" s="1010"/>
      <c r="CE4607" s="1010"/>
      <c r="CF4607" s="1010"/>
      <c r="CG4607" s="1010"/>
      <c r="CH4607" s="1011"/>
    </row>
    <row r="4608" spans="2:86" ht="12" customHeight="1" x14ac:dyDescent="0.15">
      <c r="B4608" s="3" t="s">
        <v>477</v>
      </c>
      <c r="AU4608" s="1000"/>
      <c r="AV4608" s="1002"/>
      <c r="AW4608" s="1004"/>
      <c r="AX4608" s="1012" t="s">
        <v>308</v>
      </c>
      <c r="AY4608" s="686"/>
      <c r="AZ4608" s="686"/>
      <c r="BA4608" s="686"/>
      <c r="BB4608" s="686"/>
      <c r="BC4608" s="686"/>
      <c r="BD4608" s="686"/>
      <c r="BE4608" s="686"/>
      <c r="BF4608" s="686"/>
      <c r="BG4608" s="686"/>
      <c r="BH4608" s="686"/>
      <c r="BI4608" s="686"/>
      <c r="BJ4608" s="686" t="s">
        <v>309</v>
      </c>
      <c r="BK4608" s="686"/>
      <c r="BL4608" s="686"/>
      <c r="BM4608" s="686"/>
      <c r="BN4608" s="686"/>
      <c r="BO4608" s="686"/>
      <c r="BP4608" s="686"/>
      <c r="BQ4608" s="686"/>
      <c r="BR4608" s="1013"/>
      <c r="BS4608" s="1008"/>
      <c r="BT4608" s="1008"/>
      <c r="BU4608" s="1008"/>
      <c r="BV4608" s="1008"/>
      <c r="BW4608" s="1014" t="s">
        <v>302</v>
      </c>
      <c r="BX4608" s="699"/>
      <c r="BY4608" s="699"/>
      <c r="BZ4608" s="699"/>
      <c r="CA4608" s="686" t="s">
        <v>310</v>
      </c>
      <c r="CB4608" s="686"/>
      <c r="CC4608" s="686"/>
      <c r="CD4608" s="686"/>
      <c r="CE4608" s="686"/>
      <c r="CF4608" s="686"/>
      <c r="CG4608" s="686"/>
      <c r="CH4608" s="1013"/>
    </row>
    <row r="4609" spans="2:86" ht="12" customHeight="1" x14ac:dyDescent="0.15">
      <c r="B4609" s="3" t="s">
        <v>526</v>
      </c>
      <c r="AU4609" s="1000"/>
      <c r="AV4609" s="1002"/>
      <c r="AW4609" s="1004"/>
      <c r="AX4609" s="1012" t="s">
        <v>26</v>
      </c>
      <c r="AY4609" s="686"/>
      <c r="AZ4609" s="686"/>
      <c r="BA4609" s="686"/>
      <c r="BB4609" s="686" t="s">
        <v>22</v>
      </c>
      <c r="BC4609" s="686"/>
      <c r="BD4609" s="686"/>
      <c r="BE4609" s="686"/>
      <c r="BF4609" s="686" t="s">
        <v>24</v>
      </c>
      <c r="BG4609" s="686"/>
      <c r="BH4609" s="686"/>
      <c r="BI4609" s="686"/>
      <c r="BJ4609" s="699" t="s">
        <v>26</v>
      </c>
      <c r="BK4609" s="699"/>
      <c r="BL4609" s="699"/>
      <c r="BM4609" s="699" t="s">
        <v>22</v>
      </c>
      <c r="BN4609" s="699"/>
      <c r="BO4609" s="699"/>
      <c r="BP4609" s="699" t="s">
        <v>24</v>
      </c>
      <c r="BQ4609" s="699"/>
      <c r="BR4609" s="1015"/>
      <c r="BS4609" s="807" t="s">
        <v>26</v>
      </c>
      <c r="BT4609" s="807" t="s">
        <v>22</v>
      </c>
      <c r="BU4609" s="807" t="s">
        <v>24</v>
      </c>
      <c r="BV4609" s="807" t="s">
        <v>303</v>
      </c>
      <c r="BW4609" s="1012" t="s">
        <v>311</v>
      </c>
      <c r="BX4609" s="686"/>
      <c r="BY4609" s="686"/>
      <c r="BZ4609" s="686"/>
      <c r="CA4609" s="686" t="s">
        <v>22</v>
      </c>
      <c r="CB4609" s="686"/>
      <c r="CC4609" s="686"/>
      <c r="CD4609" s="686"/>
      <c r="CE4609" s="686" t="s">
        <v>24</v>
      </c>
      <c r="CF4609" s="686"/>
      <c r="CG4609" s="686"/>
      <c r="CH4609" s="1013"/>
    </row>
    <row r="4610" spans="2:86" ht="12" customHeight="1" x14ac:dyDescent="0.15">
      <c r="B4610" s="3" t="s">
        <v>478</v>
      </c>
      <c r="AU4610" s="1000"/>
      <c r="AV4610" s="1002"/>
      <c r="AW4610" s="1004"/>
      <c r="AX4610" s="156" t="s">
        <v>862</v>
      </c>
      <c r="AY4610" s="157" t="s">
        <v>863</v>
      </c>
      <c r="AZ4610" s="157" t="s">
        <v>864</v>
      </c>
      <c r="BA4610" s="158" t="s">
        <v>865</v>
      </c>
      <c r="BB4610" s="159" t="s">
        <v>866</v>
      </c>
      <c r="BC4610" s="157" t="s">
        <v>863</v>
      </c>
      <c r="BD4610" s="157" t="s">
        <v>867</v>
      </c>
      <c r="BE4610" s="158" t="s">
        <v>865</v>
      </c>
      <c r="BF4610" s="159" t="s">
        <v>866</v>
      </c>
      <c r="BG4610" s="157" t="s">
        <v>863</v>
      </c>
      <c r="BH4610" s="157" t="s">
        <v>864</v>
      </c>
      <c r="BI4610" s="158" t="s">
        <v>865</v>
      </c>
      <c r="BJ4610" s="159" t="s">
        <v>866</v>
      </c>
      <c r="BK4610" s="157" t="s">
        <v>868</v>
      </c>
      <c r="BL4610" s="158" t="s">
        <v>869</v>
      </c>
      <c r="BM4610" s="159" t="s">
        <v>870</v>
      </c>
      <c r="BN4610" s="157" t="s">
        <v>863</v>
      </c>
      <c r="BO4610" s="158" t="s">
        <v>871</v>
      </c>
      <c r="BP4610" s="159" t="s">
        <v>870</v>
      </c>
      <c r="BQ4610" s="157" t="s">
        <v>868</v>
      </c>
      <c r="BR4610" s="160" t="s">
        <v>872</v>
      </c>
      <c r="BS4610" s="1008"/>
      <c r="BT4610" s="1008"/>
      <c r="BU4610" s="1008"/>
      <c r="BV4610" s="1008"/>
      <c r="BW4610" s="156" t="s">
        <v>866</v>
      </c>
      <c r="BX4610" s="157" t="s">
        <v>863</v>
      </c>
      <c r="BY4610" s="157" t="s">
        <v>864</v>
      </c>
      <c r="BZ4610" s="158" t="s">
        <v>865</v>
      </c>
      <c r="CA4610" s="159" t="s">
        <v>866</v>
      </c>
      <c r="CB4610" s="157" t="s">
        <v>873</v>
      </c>
      <c r="CC4610" s="157" t="s">
        <v>864</v>
      </c>
      <c r="CD4610" s="158" t="s">
        <v>865</v>
      </c>
      <c r="CE4610" s="159" t="s">
        <v>866</v>
      </c>
      <c r="CF4610" s="157" t="s">
        <v>863</v>
      </c>
      <c r="CG4610" s="157" t="s">
        <v>864</v>
      </c>
      <c r="CH4610" s="160" t="s">
        <v>874</v>
      </c>
    </row>
    <row r="4611" spans="2:86" x14ac:dyDescent="0.15">
      <c r="B4611" s="3" t="s">
        <v>539</v>
      </c>
      <c r="AU4611" s="1000"/>
      <c r="AV4611" s="188" t="str">
        <f>N4613</f>
        <v>S098</v>
      </c>
      <c r="AW4611" s="300">
        <f>R4613</f>
        <v>10.5</v>
      </c>
      <c r="AX4611" s="197">
        <f>+Y4638</f>
        <v>0</v>
      </c>
      <c r="AY4611" s="197">
        <f>+Z4638</f>
        <v>0</v>
      </c>
      <c r="AZ4611" s="197">
        <f>+AA4638</f>
        <v>0</v>
      </c>
      <c r="BA4611" s="197">
        <f t="shared" ref="BA4611" si="2128">+AB4638</f>
        <v>0</v>
      </c>
      <c r="BB4611" s="197">
        <f>+AC4638</f>
        <v>0</v>
      </c>
      <c r="BC4611" s="197">
        <f t="shared" ref="BC4611" si="2129">+AD4638</f>
        <v>0</v>
      </c>
      <c r="BD4611" s="197">
        <f t="shared" ref="BD4611" si="2130">+AE4638</f>
        <v>0</v>
      </c>
      <c r="BE4611" s="197">
        <f t="shared" ref="BE4611" si="2131">+AF4638</f>
        <v>0</v>
      </c>
      <c r="BF4611" s="197">
        <f t="shared" ref="BF4611" si="2132">+AG4638</f>
        <v>0</v>
      </c>
      <c r="BG4611" s="197">
        <f t="shared" ref="BG4611" si="2133">+AH4638</f>
        <v>0</v>
      </c>
      <c r="BH4611" s="197">
        <f t="shared" ref="BH4611" si="2134">+AI4638</f>
        <v>0</v>
      </c>
      <c r="BI4611" s="197">
        <f t="shared" ref="BI4611" si="2135">+AJ4638</f>
        <v>0</v>
      </c>
      <c r="BJ4611" s="197" t="str">
        <f>+Y4641</f>
        <v/>
      </c>
      <c r="BK4611" s="197" t="str">
        <f t="shared" ref="BK4611" si="2136">+Z4641</f>
        <v/>
      </c>
      <c r="BL4611" s="197" t="str">
        <f>+AA4641</f>
        <v/>
      </c>
      <c r="BM4611" s="197">
        <f>+AC4641</f>
        <v>0</v>
      </c>
      <c r="BN4611" s="197">
        <f t="shared" ref="BN4611" si="2137">+AD4641</f>
        <v>0</v>
      </c>
      <c r="BO4611" s="197">
        <f t="shared" ref="BO4611" si="2138">+AE4641</f>
        <v>0</v>
      </c>
      <c r="BP4611" s="197">
        <f>+AG4641</f>
        <v>0</v>
      </c>
      <c r="BQ4611" s="197">
        <f>+AH4641</f>
        <v>0</v>
      </c>
      <c r="BR4611" s="197">
        <f>+AI4641</f>
        <v>0</v>
      </c>
      <c r="BS4611" s="296" t="str">
        <f>+Y4642</f>
        <v>Ⅰ</v>
      </c>
      <c r="BT4611" s="296" t="str">
        <f>+AC4642</f>
        <v>Ⅰ</v>
      </c>
      <c r="BU4611" s="296" t="str">
        <f>+AG4642</f>
        <v>Ⅰ</v>
      </c>
      <c r="BV4611" s="296" t="str">
        <f>+Y4643</f>
        <v>Ⅰ</v>
      </c>
      <c r="BW4611" s="164" t="str">
        <f>IF(Y4638&gt;0,R4613,"")</f>
        <v/>
      </c>
      <c r="BX4611" s="165" t="str">
        <f>IF(Z4638&gt;0,"",IF(AA4638&gt;0,R4613,""))</f>
        <v/>
      </c>
      <c r="BY4611" s="165" t="str">
        <f>IF(Y4638+Z4638&gt;0,"",IF(AA4638&gt;0,R4613,""))</f>
        <v/>
      </c>
      <c r="BZ4611" s="165" t="str">
        <f>IF(Y4638+Z4638+AA4638&gt;0,"",IF(AB4638&gt;0,R4613,""))</f>
        <v/>
      </c>
      <c r="CA4611" s="166">
        <f t="shared" ref="CA4611" si="2139">+AC4637</f>
        <v>0</v>
      </c>
      <c r="CB4611" s="166">
        <f t="shared" ref="CB4611" si="2140">+AD4637</f>
        <v>0</v>
      </c>
      <c r="CC4611" s="166">
        <f t="shared" ref="CC4611" si="2141">+AE4637</f>
        <v>0</v>
      </c>
      <c r="CD4611" s="166">
        <f t="shared" ref="CD4611" si="2142">+AF4637</f>
        <v>0</v>
      </c>
      <c r="CE4611" s="166">
        <f t="shared" ref="CE4611" si="2143">+AG4637</f>
        <v>0</v>
      </c>
      <c r="CF4611" s="166">
        <f t="shared" ref="CF4611" si="2144">+AH4637</f>
        <v>0</v>
      </c>
      <c r="CG4611" s="166">
        <f t="shared" ref="CG4611" si="2145">+AI4637</f>
        <v>0</v>
      </c>
      <c r="CH4611" s="166">
        <f t="shared" ref="CH4611" si="2146">+AJ4637</f>
        <v>0</v>
      </c>
    </row>
    <row r="4612" spans="2:86" ht="12" customHeight="1" x14ac:dyDescent="0.15">
      <c r="B4612" s="1057" t="s">
        <v>219</v>
      </c>
      <c r="C4612" s="1059"/>
      <c r="D4612" s="1060"/>
      <c r="E4612" s="1061"/>
      <c r="F4612" s="1061"/>
      <c r="G4612" s="1061"/>
      <c r="H4612" s="1061"/>
      <c r="I4612" s="1061"/>
      <c r="J4612" s="1062"/>
      <c r="K4612" s="1067" t="s">
        <v>453</v>
      </c>
      <c r="L4612" s="1068"/>
      <c r="M4612" s="1068"/>
      <c r="N4612" s="1068"/>
      <c r="O4612" s="1068"/>
      <c r="P4612" s="1068"/>
      <c r="Q4612" s="1068"/>
      <c r="R4612" s="1068"/>
      <c r="S4612" s="1068"/>
      <c r="T4612" s="1068"/>
      <c r="U4612" s="1068"/>
      <c r="V4612" s="1068"/>
      <c r="W4612" s="1068"/>
      <c r="X4612" s="1068"/>
      <c r="Y4612" s="1068"/>
      <c r="Z4612" s="1068"/>
      <c r="AA4612" s="1068"/>
      <c r="AB4612" s="1068"/>
      <c r="AC4612" s="1068"/>
      <c r="AD4612" s="1068"/>
      <c r="AE4612" s="1068"/>
      <c r="AF4612" s="1068"/>
      <c r="AG4612" s="1068"/>
      <c r="AH4612" s="1068"/>
      <c r="AI4612" s="1068"/>
      <c r="AJ4612" s="1068"/>
      <c r="AK4612" s="1068"/>
      <c r="AL4612" s="1068"/>
      <c r="AM4612" s="1068"/>
      <c r="AN4612" s="1068"/>
      <c r="AO4612" s="1069"/>
      <c r="AP4612" s="3"/>
    </row>
    <row r="4613" spans="2:86" ht="12" customHeight="1" x14ac:dyDescent="0.15">
      <c r="B4613" s="1058"/>
      <c r="C4613" s="1063"/>
      <c r="D4613" s="1061"/>
      <c r="E4613" s="1061"/>
      <c r="F4613" s="1061"/>
      <c r="G4613" s="1061"/>
      <c r="H4613" s="1061"/>
      <c r="I4613" s="1061"/>
      <c r="J4613" s="1062"/>
      <c r="K4613" s="1040" t="s">
        <v>218</v>
      </c>
      <c r="L4613" s="1041"/>
      <c r="M4613" s="1042"/>
      <c r="N4613" s="1034" t="s">
        <v>812</v>
      </c>
      <c r="O4613" s="1035"/>
      <c r="P4613" s="1040" t="s">
        <v>454</v>
      </c>
      <c r="Q4613" s="1042"/>
      <c r="R4613" s="1070">
        <f>'様式A-2'!C110</f>
        <v>10.5</v>
      </c>
      <c r="S4613" s="1071"/>
      <c r="T4613" s="1072"/>
      <c r="U4613" s="1073" t="s">
        <v>455</v>
      </c>
      <c r="V4613" s="1074"/>
      <c r="W4613" s="1073" t="s">
        <v>456</v>
      </c>
      <c r="X4613" s="1074"/>
      <c r="Y4613" s="1042" t="s">
        <v>217</v>
      </c>
      <c r="Z4613" s="1016"/>
      <c r="AA4613" s="1016"/>
      <c r="AB4613" s="1016"/>
      <c r="AC4613" s="1073" t="s">
        <v>457</v>
      </c>
      <c r="AD4613" s="1079"/>
      <c r="AE4613" s="1079"/>
      <c r="AF4613" s="1079"/>
      <c r="AG4613" s="1079"/>
      <c r="AH4613" s="1079"/>
      <c r="AI4613" s="1079"/>
      <c r="AJ4613" s="1074"/>
      <c r="AK4613" s="1073" t="s">
        <v>458</v>
      </c>
      <c r="AL4613" s="1079"/>
      <c r="AM4613" s="1079"/>
      <c r="AN4613" s="1081"/>
      <c r="AO4613" s="1082"/>
      <c r="AP4613" s="3"/>
      <c r="AV4613" s="167"/>
      <c r="AW4613" s="221"/>
      <c r="AX4613" s="167"/>
      <c r="AY4613" s="167"/>
      <c r="AZ4613" s="167"/>
      <c r="BA4613" s="167"/>
      <c r="BB4613" s="167"/>
      <c r="BC4613" s="167"/>
      <c r="BD4613" s="167"/>
    </row>
    <row r="4614" spans="2:86" ht="12" customHeight="1" x14ac:dyDescent="0.15">
      <c r="B4614" s="1058"/>
      <c r="C4614" s="1063"/>
      <c r="D4614" s="1061"/>
      <c r="E4614" s="1061"/>
      <c r="F4614" s="1061"/>
      <c r="G4614" s="1061"/>
      <c r="H4614" s="1061"/>
      <c r="I4614" s="1061"/>
      <c r="J4614" s="1062"/>
      <c r="K4614" s="1016" t="s">
        <v>459</v>
      </c>
      <c r="L4614" s="1016" t="s">
        <v>199</v>
      </c>
      <c r="M4614" s="1016"/>
      <c r="N4614" s="1016" t="s">
        <v>198</v>
      </c>
      <c r="O4614" s="1016"/>
      <c r="P4614" s="1016" t="s">
        <v>460</v>
      </c>
      <c r="Q4614" s="1016"/>
      <c r="R4614" s="1016" t="s">
        <v>6</v>
      </c>
      <c r="S4614" s="1016"/>
      <c r="T4614" s="1016"/>
      <c r="U4614" s="1075"/>
      <c r="V4614" s="1076"/>
      <c r="W4614" s="1075"/>
      <c r="X4614" s="1076"/>
      <c r="Y4614" s="1042"/>
      <c r="Z4614" s="1016"/>
      <c r="AA4614" s="1016"/>
      <c r="AB4614" s="1016"/>
      <c r="AC4614" s="1077"/>
      <c r="AD4614" s="1080"/>
      <c r="AE4614" s="1080"/>
      <c r="AF4614" s="1080"/>
      <c r="AG4614" s="1080"/>
      <c r="AH4614" s="1080"/>
      <c r="AI4614" s="1080"/>
      <c r="AJ4614" s="1078"/>
      <c r="AK4614" s="1075"/>
      <c r="AL4614" s="1083"/>
      <c r="AM4614" s="1083"/>
      <c r="AN4614" s="1084"/>
      <c r="AO4614" s="1085"/>
      <c r="AP4614" s="3"/>
      <c r="AV4614" s="167"/>
      <c r="AW4614" s="167"/>
      <c r="AX4614" s="167"/>
      <c r="AY4614" s="167"/>
      <c r="AZ4614" s="167"/>
      <c r="BA4614" s="167"/>
      <c r="BB4614" s="167"/>
      <c r="BC4614" s="167"/>
      <c r="BD4614" s="167"/>
    </row>
    <row r="4615" spans="2:86" ht="12" customHeight="1" x14ac:dyDescent="0.15">
      <c r="B4615" s="1058"/>
      <c r="C4615" s="1063"/>
      <c r="D4615" s="1061"/>
      <c r="E4615" s="1061"/>
      <c r="F4615" s="1061"/>
      <c r="G4615" s="1061"/>
      <c r="H4615" s="1061"/>
      <c r="I4615" s="1061"/>
      <c r="J4615" s="1062"/>
      <c r="K4615" s="1016"/>
      <c r="L4615" s="1016"/>
      <c r="M4615" s="1016"/>
      <c r="N4615" s="1016"/>
      <c r="O4615" s="1016"/>
      <c r="P4615" s="1016"/>
      <c r="Q4615" s="1016"/>
      <c r="R4615" s="1016"/>
      <c r="S4615" s="1016"/>
      <c r="T4615" s="1016"/>
      <c r="U4615" s="1075"/>
      <c r="V4615" s="1076"/>
      <c r="W4615" s="1075"/>
      <c r="X4615" s="1076"/>
      <c r="Y4615" s="1042" t="s">
        <v>461</v>
      </c>
      <c r="Z4615" s="1016"/>
      <c r="AA4615" s="1016"/>
      <c r="AB4615" s="1016"/>
      <c r="AC4615" s="1016" t="s">
        <v>462</v>
      </c>
      <c r="AD4615" s="1016"/>
      <c r="AE4615" s="1016"/>
      <c r="AF4615" s="1016"/>
      <c r="AG4615" s="1016" t="s">
        <v>463</v>
      </c>
      <c r="AH4615" s="1016"/>
      <c r="AI4615" s="1016"/>
      <c r="AJ4615" s="1016"/>
      <c r="AK4615" s="1075"/>
      <c r="AL4615" s="1083"/>
      <c r="AM4615" s="1083"/>
      <c r="AN4615" s="1084"/>
      <c r="AO4615" s="1085"/>
      <c r="AP4615" s="3"/>
      <c r="AV4615" s="167"/>
      <c r="AW4615" s="167"/>
      <c r="AX4615" s="167"/>
      <c r="AY4615" s="167"/>
      <c r="AZ4615" s="167"/>
      <c r="BA4615" s="167"/>
      <c r="BB4615" s="167"/>
      <c r="BC4615" s="167"/>
      <c r="BD4615" s="167"/>
    </row>
    <row r="4616" spans="2:86" ht="12" customHeight="1" x14ac:dyDescent="0.15">
      <c r="B4616" s="1058"/>
      <c r="C4616" s="1063"/>
      <c r="D4616" s="1061"/>
      <c r="E4616" s="1061"/>
      <c r="F4616" s="1061"/>
      <c r="G4616" s="1061"/>
      <c r="H4616" s="1061"/>
      <c r="I4616" s="1061"/>
      <c r="J4616" s="1062"/>
      <c r="K4616" s="1016"/>
      <c r="L4616" s="1016"/>
      <c r="M4616" s="1016"/>
      <c r="N4616" s="1016"/>
      <c r="O4616" s="1016"/>
      <c r="P4616" s="1016"/>
      <c r="Q4616" s="1016"/>
      <c r="R4616" s="1016"/>
      <c r="S4616" s="1016"/>
      <c r="T4616" s="1016"/>
      <c r="U4616" s="1077"/>
      <c r="V4616" s="1078"/>
      <c r="W4616" s="1077"/>
      <c r="X4616" s="1078"/>
      <c r="Y4616" s="191" t="s">
        <v>32</v>
      </c>
      <c r="Z4616" s="187" t="s">
        <v>33</v>
      </c>
      <c r="AA4616" s="187" t="s">
        <v>464</v>
      </c>
      <c r="AB4616" s="187" t="s">
        <v>465</v>
      </c>
      <c r="AC4616" s="187" t="s">
        <v>32</v>
      </c>
      <c r="AD4616" s="187" t="s">
        <v>33</v>
      </c>
      <c r="AE4616" s="187" t="s">
        <v>464</v>
      </c>
      <c r="AF4616" s="187" t="s">
        <v>465</v>
      </c>
      <c r="AG4616" s="187" t="s">
        <v>32</v>
      </c>
      <c r="AH4616" s="187" t="s">
        <v>33</v>
      </c>
      <c r="AI4616" s="187" t="s">
        <v>464</v>
      </c>
      <c r="AJ4616" s="187" t="s">
        <v>465</v>
      </c>
      <c r="AK4616" s="1077"/>
      <c r="AL4616" s="1080"/>
      <c r="AM4616" s="1080"/>
      <c r="AN4616" s="1086"/>
      <c r="AO4616" s="1087"/>
      <c r="AP4616" s="3"/>
      <c r="AV4616" s="167"/>
      <c r="AW4616" s="167"/>
      <c r="AX4616" s="167"/>
      <c r="AY4616" s="167"/>
      <c r="AZ4616" s="167"/>
      <c r="BA4616" s="167"/>
      <c r="BB4616" s="167"/>
      <c r="BC4616" s="167"/>
      <c r="BD4616" s="167"/>
    </row>
    <row r="4617" spans="2:86" ht="12" customHeight="1" x14ac:dyDescent="0.15">
      <c r="B4617" s="1058"/>
      <c r="C4617" s="1063"/>
      <c r="D4617" s="1061"/>
      <c r="E4617" s="1061"/>
      <c r="F4617" s="1061"/>
      <c r="G4617" s="1061"/>
      <c r="H4617" s="1061"/>
      <c r="I4617" s="1061"/>
      <c r="J4617" s="1062"/>
      <c r="K4617" s="192">
        <v>1</v>
      </c>
      <c r="L4617" s="1038" t="s">
        <v>534</v>
      </c>
      <c r="M4617" s="1039"/>
      <c r="N4617" s="1038" t="s">
        <v>486</v>
      </c>
      <c r="O4617" s="1039"/>
      <c r="P4617" s="1034" t="s">
        <v>332</v>
      </c>
      <c r="Q4617" s="1036"/>
      <c r="R4617" s="408" t="s">
        <v>532</v>
      </c>
      <c r="S4617" s="408"/>
      <c r="T4617" s="408"/>
      <c r="U4617" s="1034" t="s">
        <v>551</v>
      </c>
      <c r="V4617" s="1036"/>
      <c r="W4617" s="1034" t="s">
        <v>551</v>
      </c>
      <c r="X4617" s="1035"/>
      <c r="Y4617" s="286"/>
      <c r="Z4617" s="286"/>
      <c r="AA4617" s="286"/>
      <c r="AB4617" s="286"/>
      <c r="AC4617" s="223"/>
      <c r="AD4617" s="223"/>
      <c r="AE4617" s="223"/>
      <c r="AF4617" s="223"/>
      <c r="AG4617" s="223"/>
      <c r="AH4617" s="223"/>
      <c r="AI4617" s="223"/>
      <c r="AJ4617" s="223"/>
      <c r="AK4617" s="1038"/>
      <c r="AL4617" s="1056"/>
      <c r="AM4617" s="1056"/>
      <c r="AN4617" s="799"/>
      <c r="AO4617" s="800"/>
      <c r="AP4617" s="3"/>
      <c r="AQ4617" s="222">
        <f>IF(P4617="材質劣化",2,IF(P4617="漏水",3,1))</f>
        <v>2</v>
      </c>
      <c r="AV4617" s="167"/>
      <c r="AW4617" s="167"/>
      <c r="AX4617" s="167"/>
      <c r="AY4617" s="167"/>
      <c r="AZ4617" s="167"/>
      <c r="BA4617" s="167"/>
      <c r="BB4617" s="167"/>
      <c r="BC4617" s="167"/>
      <c r="BD4617" s="167"/>
    </row>
    <row r="4618" spans="2:86" ht="12" customHeight="1" x14ac:dyDescent="0.15">
      <c r="B4618" s="1058"/>
      <c r="C4618" s="1063"/>
      <c r="D4618" s="1061"/>
      <c r="E4618" s="1061"/>
      <c r="F4618" s="1061"/>
      <c r="G4618" s="1061"/>
      <c r="H4618" s="1061"/>
      <c r="I4618" s="1061"/>
      <c r="J4618" s="1062"/>
      <c r="K4618" s="192">
        <v>2</v>
      </c>
      <c r="L4618" s="1038" t="s">
        <v>534</v>
      </c>
      <c r="M4618" s="1039"/>
      <c r="N4618" s="1038" t="s">
        <v>487</v>
      </c>
      <c r="O4618" s="1039"/>
      <c r="P4618" s="1034" t="s">
        <v>332</v>
      </c>
      <c r="Q4618" s="1036"/>
      <c r="R4618" s="408" t="s">
        <v>338</v>
      </c>
      <c r="S4618" s="408"/>
      <c r="T4618" s="408"/>
      <c r="U4618" s="1034" t="s">
        <v>54</v>
      </c>
      <c r="V4618" s="1036"/>
      <c r="W4618" s="1034" t="s">
        <v>551</v>
      </c>
      <c r="X4618" s="1035"/>
      <c r="Y4618" s="286"/>
      <c r="Z4618" s="286"/>
      <c r="AA4618" s="286"/>
      <c r="AB4618" s="286"/>
      <c r="AC4618" s="223"/>
      <c r="AD4618" s="223"/>
      <c r="AE4618" s="223"/>
      <c r="AF4618" s="223"/>
      <c r="AG4618" s="223"/>
      <c r="AH4618" s="223"/>
      <c r="AI4618" s="223"/>
      <c r="AJ4618" s="223"/>
      <c r="AK4618" s="1052" t="s">
        <v>1684</v>
      </c>
      <c r="AL4618" s="1053"/>
      <c r="AM4618" s="1053"/>
      <c r="AN4618" s="1054"/>
      <c r="AO4618" s="1055"/>
      <c r="AP4618" s="3"/>
      <c r="AQ4618" s="222">
        <f t="shared" ref="AQ4618:AQ4636" si="2147">IF(P4618="材質劣化",2,IF(P4618="漏水",3,1))</f>
        <v>2</v>
      </c>
      <c r="AV4618" s="167"/>
      <c r="AW4618" s="167"/>
      <c r="AX4618" s="167"/>
      <c r="AY4618" s="167"/>
      <c r="AZ4618" s="167"/>
      <c r="BA4618" s="167"/>
      <c r="BB4618" s="167"/>
      <c r="BC4618" s="167"/>
      <c r="BD4618" s="167"/>
    </row>
    <row r="4619" spans="2:86" ht="12" customHeight="1" x14ac:dyDescent="0.15">
      <c r="B4619" s="1058"/>
      <c r="C4619" s="1063"/>
      <c r="D4619" s="1061"/>
      <c r="E4619" s="1061"/>
      <c r="F4619" s="1061"/>
      <c r="G4619" s="1061"/>
      <c r="H4619" s="1061"/>
      <c r="I4619" s="1061"/>
      <c r="J4619" s="1062"/>
      <c r="K4619" s="192"/>
      <c r="L4619" s="1038"/>
      <c r="M4619" s="1039"/>
      <c r="N4619" s="1038"/>
      <c r="O4619" s="1039"/>
      <c r="P4619" s="1034"/>
      <c r="Q4619" s="1036"/>
      <c r="R4619" s="408"/>
      <c r="S4619" s="408"/>
      <c r="T4619" s="408"/>
      <c r="U4619" s="1034"/>
      <c r="V4619" s="1036"/>
      <c r="W4619" s="1034"/>
      <c r="X4619" s="1035"/>
      <c r="Y4619" s="286"/>
      <c r="Z4619" s="286"/>
      <c r="AA4619" s="286"/>
      <c r="AB4619" s="286"/>
      <c r="AC4619" s="223"/>
      <c r="AD4619" s="223"/>
      <c r="AE4619" s="223"/>
      <c r="AF4619" s="223"/>
      <c r="AG4619" s="223"/>
      <c r="AH4619" s="223"/>
      <c r="AI4619" s="223"/>
      <c r="AJ4619" s="223"/>
      <c r="AK4619" s="1052"/>
      <c r="AL4619" s="1053"/>
      <c r="AM4619" s="1053"/>
      <c r="AN4619" s="1054"/>
      <c r="AO4619" s="1055"/>
      <c r="AP4619" s="3"/>
      <c r="AQ4619" s="222">
        <f t="shared" si="2147"/>
        <v>1</v>
      </c>
      <c r="AV4619" s="167"/>
      <c r="AW4619" s="167"/>
      <c r="AX4619" s="167"/>
      <c r="AY4619" s="167"/>
      <c r="AZ4619" s="167"/>
      <c r="BA4619" s="167"/>
      <c r="BB4619" s="167"/>
      <c r="BC4619" s="167"/>
      <c r="BD4619" s="167"/>
    </row>
    <row r="4620" spans="2:86" ht="12" customHeight="1" x14ac:dyDescent="0.15">
      <c r="B4620" s="1058"/>
      <c r="C4620" s="1063"/>
      <c r="D4620" s="1061"/>
      <c r="E4620" s="1061"/>
      <c r="F4620" s="1061"/>
      <c r="G4620" s="1061"/>
      <c r="H4620" s="1061"/>
      <c r="I4620" s="1061"/>
      <c r="J4620" s="1062"/>
      <c r="K4620" s="192"/>
      <c r="L4620" s="1038"/>
      <c r="M4620" s="1039"/>
      <c r="N4620" s="1038"/>
      <c r="O4620" s="1039"/>
      <c r="P4620" s="1034"/>
      <c r="Q4620" s="1036"/>
      <c r="R4620" s="408"/>
      <c r="S4620" s="408"/>
      <c r="T4620" s="408"/>
      <c r="U4620" s="1034"/>
      <c r="V4620" s="1036"/>
      <c r="W4620" s="1034"/>
      <c r="X4620" s="1035"/>
      <c r="Y4620" s="286"/>
      <c r="Z4620" s="286"/>
      <c r="AA4620" s="286"/>
      <c r="AB4620" s="286"/>
      <c r="AC4620" s="223"/>
      <c r="AD4620" s="223"/>
      <c r="AE4620" s="223"/>
      <c r="AF4620" s="223"/>
      <c r="AG4620" s="223"/>
      <c r="AH4620" s="223"/>
      <c r="AI4620" s="223"/>
      <c r="AJ4620" s="223"/>
      <c r="AK4620" s="1052"/>
      <c r="AL4620" s="1053"/>
      <c r="AM4620" s="1053"/>
      <c r="AN4620" s="1054"/>
      <c r="AO4620" s="1055"/>
      <c r="AP4620" s="3"/>
      <c r="AQ4620" s="222">
        <f t="shared" si="2147"/>
        <v>1</v>
      </c>
      <c r="AV4620" s="167"/>
      <c r="AW4620" s="167"/>
      <c r="AX4620" s="167"/>
      <c r="AY4620" s="167"/>
      <c r="AZ4620" s="167"/>
      <c r="BA4620" s="167"/>
      <c r="BB4620" s="167"/>
      <c r="BC4620" s="167"/>
      <c r="BD4620" s="167"/>
    </row>
    <row r="4621" spans="2:86" ht="12" customHeight="1" x14ac:dyDescent="0.15">
      <c r="B4621" s="1058"/>
      <c r="C4621" s="1063"/>
      <c r="D4621" s="1061"/>
      <c r="E4621" s="1061"/>
      <c r="F4621" s="1061"/>
      <c r="G4621" s="1061"/>
      <c r="H4621" s="1061"/>
      <c r="I4621" s="1061"/>
      <c r="J4621" s="1062"/>
      <c r="K4621" s="192"/>
      <c r="L4621" s="1038"/>
      <c r="M4621" s="1039"/>
      <c r="N4621" s="1038"/>
      <c r="O4621" s="1039"/>
      <c r="P4621" s="1034"/>
      <c r="Q4621" s="1036"/>
      <c r="R4621" s="408"/>
      <c r="S4621" s="408"/>
      <c r="T4621" s="408"/>
      <c r="U4621" s="1034"/>
      <c r="V4621" s="1036"/>
      <c r="W4621" s="1034"/>
      <c r="X4621" s="1035"/>
      <c r="Y4621" s="286"/>
      <c r="Z4621" s="286"/>
      <c r="AA4621" s="286"/>
      <c r="AB4621" s="286"/>
      <c r="AC4621" s="223"/>
      <c r="AD4621" s="223"/>
      <c r="AE4621" s="223"/>
      <c r="AF4621" s="223"/>
      <c r="AG4621" s="223"/>
      <c r="AH4621" s="223"/>
      <c r="AI4621" s="223"/>
      <c r="AJ4621" s="223"/>
      <c r="AK4621" s="1052"/>
      <c r="AL4621" s="1053"/>
      <c r="AM4621" s="1053"/>
      <c r="AN4621" s="1054"/>
      <c r="AO4621" s="1055"/>
      <c r="AP4621" s="3"/>
      <c r="AQ4621" s="222">
        <f t="shared" si="2147"/>
        <v>1</v>
      </c>
      <c r="AV4621" s="167"/>
      <c r="AW4621" s="167"/>
      <c r="AX4621" s="167"/>
      <c r="AY4621" s="167"/>
      <c r="AZ4621" s="167"/>
      <c r="BA4621" s="167"/>
      <c r="BB4621" s="167"/>
      <c r="BC4621" s="167"/>
      <c r="BD4621" s="167"/>
    </row>
    <row r="4622" spans="2:86" ht="12" customHeight="1" x14ac:dyDescent="0.15">
      <c r="B4622" s="1058"/>
      <c r="C4622" s="1063"/>
      <c r="D4622" s="1061"/>
      <c r="E4622" s="1061"/>
      <c r="F4622" s="1061"/>
      <c r="G4622" s="1061"/>
      <c r="H4622" s="1061"/>
      <c r="I4622" s="1061"/>
      <c r="J4622" s="1062"/>
      <c r="K4622" s="192"/>
      <c r="L4622" s="1038"/>
      <c r="M4622" s="1039"/>
      <c r="N4622" s="1038"/>
      <c r="O4622" s="1039"/>
      <c r="P4622" s="1034"/>
      <c r="Q4622" s="1036"/>
      <c r="R4622" s="408"/>
      <c r="S4622" s="408"/>
      <c r="T4622" s="408"/>
      <c r="U4622" s="1034"/>
      <c r="V4622" s="1036"/>
      <c r="W4622" s="1034"/>
      <c r="X4622" s="1035"/>
      <c r="Y4622" s="286"/>
      <c r="Z4622" s="286"/>
      <c r="AA4622" s="286"/>
      <c r="AB4622" s="286"/>
      <c r="AC4622" s="223"/>
      <c r="AD4622" s="223"/>
      <c r="AE4622" s="223"/>
      <c r="AF4622" s="223"/>
      <c r="AG4622" s="223"/>
      <c r="AH4622" s="223"/>
      <c r="AI4622" s="223"/>
      <c r="AJ4622" s="223"/>
      <c r="AK4622" s="1052"/>
      <c r="AL4622" s="1053"/>
      <c r="AM4622" s="1053"/>
      <c r="AN4622" s="1054"/>
      <c r="AO4622" s="1055"/>
      <c r="AP4622" s="3"/>
      <c r="AQ4622" s="222">
        <f t="shared" si="2147"/>
        <v>1</v>
      </c>
      <c r="AV4622" s="167"/>
      <c r="AW4622" s="167"/>
      <c r="AX4622" s="167"/>
      <c r="AY4622" s="167"/>
      <c r="AZ4622" s="167"/>
      <c r="BA4622" s="167"/>
      <c r="BB4622" s="167"/>
      <c r="BC4622" s="167"/>
      <c r="BD4622" s="167"/>
    </row>
    <row r="4623" spans="2:86" s="162" customFormat="1" ht="12" customHeight="1" x14ac:dyDescent="0.15">
      <c r="B4623" s="1058"/>
      <c r="C4623" s="1063"/>
      <c r="D4623" s="1061"/>
      <c r="E4623" s="1061"/>
      <c r="F4623" s="1061"/>
      <c r="G4623" s="1061"/>
      <c r="H4623" s="1061"/>
      <c r="I4623" s="1061"/>
      <c r="J4623" s="1062"/>
      <c r="K4623" s="192"/>
      <c r="L4623" s="1038"/>
      <c r="M4623" s="1039"/>
      <c r="N4623" s="1038"/>
      <c r="O4623" s="1039"/>
      <c r="P4623" s="1034"/>
      <c r="Q4623" s="1036"/>
      <c r="R4623" s="408"/>
      <c r="S4623" s="408"/>
      <c r="T4623" s="408"/>
      <c r="U4623" s="1034"/>
      <c r="V4623" s="1036"/>
      <c r="W4623" s="1034"/>
      <c r="X4623" s="1035"/>
      <c r="Y4623" s="286"/>
      <c r="Z4623" s="286"/>
      <c r="AA4623" s="286"/>
      <c r="AB4623" s="286"/>
      <c r="AC4623" s="223"/>
      <c r="AD4623" s="223"/>
      <c r="AE4623" s="223"/>
      <c r="AF4623" s="223"/>
      <c r="AG4623" s="223"/>
      <c r="AH4623" s="223"/>
      <c r="AI4623" s="223"/>
      <c r="AJ4623" s="223"/>
      <c r="AK4623" s="1034"/>
      <c r="AL4623" s="1035"/>
      <c r="AM4623" s="1035"/>
      <c r="AN4623" s="788"/>
      <c r="AO4623" s="789"/>
      <c r="AP4623" s="3"/>
      <c r="AQ4623" s="222">
        <f t="shared" si="2147"/>
        <v>1</v>
      </c>
    </row>
    <row r="4624" spans="2:86" s="162" customFormat="1" ht="12" customHeight="1" x14ac:dyDescent="0.15">
      <c r="B4624" s="1058"/>
      <c r="C4624" s="1063"/>
      <c r="D4624" s="1061"/>
      <c r="E4624" s="1061"/>
      <c r="F4624" s="1061"/>
      <c r="G4624" s="1061"/>
      <c r="H4624" s="1061"/>
      <c r="I4624" s="1061"/>
      <c r="J4624" s="1062"/>
      <c r="K4624" s="192"/>
      <c r="L4624" s="1038"/>
      <c r="M4624" s="1039"/>
      <c r="N4624" s="1038"/>
      <c r="O4624" s="1039"/>
      <c r="P4624" s="1034"/>
      <c r="Q4624" s="1036"/>
      <c r="R4624" s="408"/>
      <c r="S4624" s="408"/>
      <c r="T4624" s="408"/>
      <c r="U4624" s="1034"/>
      <c r="V4624" s="1036"/>
      <c r="W4624" s="1034"/>
      <c r="X4624" s="1035"/>
      <c r="Y4624" s="286"/>
      <c r="Z4624" s="286"/>
      <c r="AA4624" s="286"/>
      <c r="AB4624" s="286"/>
      <c r="AC4624" s="223"/>
      <c r="AD4624" s="223"/>
      <c r="AE4624" s="223"/>
      <c r="AF4624" s="223"/>
      <c r="AG4624" s="223"/>
      <c r="AH4624" s="223"/>
      <c r="AI4624" s="223"/>
      <c r="AJ4624" s="223"/>
      <c r="AK4624" s="1034"/>
      <c r="AL4624" s="1035"/>
      <c r="AM4624" s="1035"/>
      <c r="AN4624" s="788"/>
      <c r="AO4624" s="789"/>
      <c r="AP4624" s="3"/>
      <c r="AQ4624" s="222">
        <f t="shared" si="2147"/>
        <v>1</v>
      </c>
    </row>
    <row r="4625" spans="2:46" s="162" customFormat="1" ht="12" customHeight="1" x14ac:dyDescent="0.15">
      <c r="B4625" s="1058"/>
      <c r="C4625" s="1063"/>
      <c r="D4625" s="1061"/>
      <c r="E4625" s="1061"/>
      <c r="F4625" s="1061"/>
      <c r="G4625" s="1061"/>
      <c r="H4625" s="1061"/>
      <c r="I4625" s="1061"/>
      <c r="J4625" s="1062"/>
      <c r="K4625" s="192"/>
      <c r="L4625" s="1038"/>
      <c r="M4625" s="1039"/>
      <c r="N4625" s="1038"/>
      <c r="O4625" s="1039"/>
      <c r="P4625" s="1034"/>
      <c r="Q4625" s="1036"/>
      <c r="R4625" s="408"/>
      <c r="S4625" s="408"/>
      <c r="T4625" s="408"/>
      <c r="U4625" s="1034"/>
      <c r="V4625" s="1036"/>
      <c r="W4625" s="1034"/>
      <c r="X4625" s="1035"/>
      <c r="Y4625" s="286"/>
      <c r="Z4625" s="286"/>
      <c r="AA4625" s="286"/>
      <c r="AB4625" s="286"/>
      <c r="AC4625" s="223"/>
      <c r="AD4625" s="223"/>
      <c r="AE4625" s="223"/>
      <c r="AF4625" s="223"/>
      <c r="AG4625" s="223"/>
      <c r="AH4625" s="223"/>
      <c r="AI4625" s="223"/>
      <c r="AJ4625" s="223"/>
      <c r="AK4625" s="1034"/>
      <c r="AL4625" s="1035"/>
      <c r="AM4625" s="1035"/>
      <c r="AN4625" s="788"/>
      <c r="AO4625" s="789"/>
      <c r="AP4625" s="3"/>
      <c r="AQ4625" s="222">
        <f t="shared" si="2147"/>
        <v>1</v>
      </c>
    </row>
    <row r="4626" spans="2:46" s="162" customFormat="1" ht="12" customHeight="1" x14ac:dyDescent="0.15">
      <c r="B4626" s="1058"/>
      <c r="C4626" s="1063"/>
      <c r="D4626" s="1061"/>
      <c r="E4626" s="1061"/>
      <c r="F4626" s="1061"/>
      <c r="G4626" s="1061"/>
      <c r="H4626" s="1061"/>
      <c r="I4626" s="1061"/>
      <c r="J4626" s="1062"/>
      <c r="K4626" s="192"/>
      <c r="L4626" s="1038"/>
      <c r="M4626" s="1039"/>
      <c r="N4626" s="1038"/>
      <c r="O4626" s="1039"/>
      <c r="P4626" s="1034"/>
      <c r="Q4626" s="1036"/>
      <c r="R4626" s="408"/>
      <c r="S4626" s="408"/>
      <c r="T4626" s="408"/>
      <c r="U4626" s="1034"/>
      <c r="V4626" s="1036"/>
      <c r="W4626" s="1034"/>
      <c r="X4626" s="1035"/>
      <c r="Y4626" s="286"/>
      <c r="Z4626" s="286"/>
      <c r="AA4626" s="286"/>
      <c r="AB4626" s="286"/>
      <c r="AC4626" s="223"/>
      <c r="AD4626" s="223"/>
      <c r="AE4626" s="223"/>
      <c r="AF4626" s="223"/>
      <c r="AG4626" s="223"/>
      <c r="AH4626" s="223"/>
      <c r="AI4626" s="223"/>
      <c r="AJ4626" s="223"/>
      <c r="AK4626" s="1034"/>
      <c r="AL4626" s="1035"/>
      <c r="AM4626" s="1035"/>
      <c r="AN4626" s="788"/>
      <c r="AO4626" s="789"/>
      <c r="AP4626" s="3"/>
      <c r="AQ4626" s="222">
        <f t="shared" si="2147"/>
        <v>1</v>
      </c>
    </row>
    <row r="4627" spans="2:46" s="162" customFormat="1" ht="12" customHeight="1" x14ac:dyDescent="0.15">
      <c r="B4627" s="1058"/>
      <c r="C4627" s="1063"/>
      <c r="D4627" s="1061"/>
      <c r="E4627" s="1061"/>
      <c r="F4627" s="1061"/>
      <c r="G4627" s="1061"/>
      <c r="H4627" s="1061"/>
      <c r="I4627" s="1061"/>
      <c r="J4627" s="1062"/>
      <c r="K4627" s="192"/>
      <c r="L4627" s="1038"/>
      <c r="M4627" s="1039"/>
      <c r="N4627" s="1038"/>
      <c r="O4627" s="1039"/>
      <c r="P4627" s="1034"/>
      <c r="Q4627" s="1036"/>
      <c r="R4627" s="408"/>
      <c r="S4627" s="408"/>
      <c r="T4627" s="408"/>
      <c r="U4627" s="1034"/>
      <c r="V4627" s="1036"/>
      <c r="W4627" s="1034"/>
      <c r="X4627" s="1035"/>
      <c r="Y4627" s="286"/>
      <c r="Z4627" s="286"/>
      <c r="AA4627" s="286"/>
      <c r="AB4627" s="286"/>
      <c r="AC4627" s="223"/>
      <c r="AD4627" s="223"/>
      <c r="AE4627" s="223"/>
      <c r="AF4627" s="223"/>
      <c r="AG4627" s="223"/>
      <c r="AH4627" s="223"/>
      <c r="AI4627" s="223"/>
      <c r="AJ4627" s="223"/>
      <c r="AK4627" s="1034"/>
      <c r="AL4627" s="1035"/>
      <c r="AM4627" s="1035"/>
      <c r="AN4627" s="788"/>
      <c r="AO4627" s="789"/>
      <c r="AP4627" s="3"/>
      <c r="AQ4627" s="222">
        <f t="shared" si="2147"/>
        <v>1</v>
      </c>
    </row>
    <row r="4628" spans="2:46" s="162" customFormat="1" ht="12" customHeight="1" x14ac:dyDescent="0.15">
      <c r="B4628" s="1058"/>
      <c r="C4628" s="1063"/>
      <c r="D4628" s="1061"/>
      <c r="E4628" s="1061"/>
      <c r="F4628" s="1061"/>
      <c r="G4628" s="1061"/>
      <c r="H4628" s="1061"/>
      <c r="I4628" s="1061"/>
      <c r="J4628" s="1062"/>
      <c r="K4628" s="192"/>
      <c r="L4628" s="1038"/>
      <c r="M4628" s="1039"/>
      <c r="N4628" s="1038"/>
      <c r="O4628" s="1039"/>
      <c r="P4628" s="1034"/>
      <c r="Q4628" s="1036"/>
      <c r="R4628" s="408"/>
      <c r="S4628" s="408"/>
      <c r="T4628" s="408"/>
      <c r="U4628" s="1034"/>
      <c r="V4628" s="1036"/>
      <c r="W4628" s="1034"/>
      <c r="X4628" s="1035"/>
      <c r="Y4628" s="286"/>
      <c r="Z4628" s="286"/>
      <c r="AA4628" s="286"/>
      <c r="AB4628" s="286"/>
      <c r="AC4628" s="223"/>
      <c r="AD4628" s="223"/>
      <c r="AE4628" s="223"/>
      <c r="AF4628" s="223"/>
      <c r="AG4628" s="223"/>
      <c r="AH4628" s="223"/>
      <c r="AI4628" s="223"/>
      <c r="AJ4628" s="223"/>
      <c r="AK4628" s="1034"/>
      <c r="AL4628" s="1035"/>
      <c r="AM4628" s="1035"/>
      <c r="AN4628" s="788"/>
      <c r="AO4628" s="789"/>
      <c r="AP4628" s="3"/>
      <c r="AQ4628" s="222">
        <f t="shared" si="2147"/>
        <v>1</v>
      </c>
    </row>
    <row r="4629" spans="2:46" s="162" customFormat="1" ht="12" customHeight="1" x14ac:dyDescent="0.15">
      <c r="B4629" s="1058"/>
      <c r="C4629" s="1063"/>
      <c r="D4629" s="1061"/>
      <c r="E4629" s="1061"/>
      <c r="F4629" s="1061"/>
      <c r="G4629" s="1061"/>
      <c r="H4629" s="1061"/>
      <c r="I4629" s="1061"/>
      <c r="J4629" s="1062"/>
      <c r="K4629" s="192"/>
      <c r="L4629" s="1038"/>
      <c r="M4629" s="1039"/>
      <c r="N4629" s="1038"/>
      <c r="O4629" s="1039"/>
      <c r="P4629" s="1034"/>
      <c r="Q4629" s="1036"/>
      <c r="R4629" s="408"/>
      <c r="S4629" s="408"/>
      <c r="T4629" s="408"/>
      <c r="U4629" s="1034"/>
      <c r="V4629" s="1036"/>
      <c r="W4629" s="1034"/>
      <c r="X4629" s="1035"/>
      <c r="Y4629" s="286"/>
      <c r="Z4629" s="286"/>
      <c r="AA4629" s="286"/>
      <c r="AB4629" s="286"/>
      <c r="AC4629" s="223"/>
      <c r="AD4629" s="223"/>
      <c r="AE4629" s="223"/>
      <c r="AF4629" s="223"/>
      <c r="AG4629" s="223"/>
      <c r="AH4629" s="223"/>
      <c r="AI4629" s="223"/>
      <c r="AJ4629" s="223"/>
      <c r="AK4629" s="1034"/>
      <c r="AL4629" s="1035"/>
      <c r="AM4629" s="1035"/>
      <c r="AN4629" s="788"/>
      <c r="AO4629" s="789"/>
      <c r="AP4629" s="3"/>
      <c r="AQ4629" s="222">
        <f t="shared" si="2147"/>
        <v>1</v>
      </c>
    </row>
    <row r="4630" spans="2:46" s="162" customFormat="1" ht="12" customHeight="1" x14ac:dyDescent="0.15">
      <c r="B4630" s="1058"/>
      <c r="C4630" s="1063"/>
      <c r="D4630" s="1061"/>
      <c r="E4630" s="1061"/>
      <c r="F4630" s="1061"/>
      <c r="G4630" s="1061"/>
      <c r="H4630" s="1061"/>
      <c r="I4630" s="1061"/>
      <c r="J4630" s="1062"/>
      <c r="K4630" s="192"/>
      <c r="L4630" s="1038"/>
      <c r="M4630" s="1039"/>
      <c r="N4630" s="1038"/>
      <c r="O4630" s="1039"/>
      <c r="P4630" s="1034"/>
      <c r="Q4630" s="1036"/>
      <c r="R4630" s="408"/>
      <c r="S4630" s="408"/>
      <c r="T4630" s="408"/>
      <c r="U4630" s="1034"/>
      <c r="V4630" s="1036"/>
      <c r="W4630" s="1034"/>
      <c r="X4630" s="1035"/>
      <c r="Y4630" s="286"/>
      <c r="Z4630" s="286"/>
      <c r="AA4630" s="286"/>
      <c r="AB4630" s="286"/>
      <c r="AC4630" s="223"/>
      <c r="AD4630" s="223"/>
      <c r="AE4630" s="223"/>
      <c r="AF4630" s="223"/>
      <c r="AG4630" s="223"/>
      <c r="AH4630" s="223"/>
      <c r="AI4630" s="223"/>
      <c r="AJ4630" s="223"/>
      <c r="AK4630" s="1034"/>
      <c r="AL4630" s="1035"/>
      <c r="AM4630" s="1035"/>
      <c r="AN4630" s="788"/>
      <c r="AO4630" s="789"/>
      <c r="AP4630" s="3"/>
      <c r="AQ4630" s="222">
        <f t="shared" si="2147"/>
        <v>1</v>
      </c>
    </row>
    <row r="4631" spans="2:46" s="162" customFormat="1" ht="12" customHeight="1" x14ac:dyDescent="0.15">
      <c r="B4631" s="1058"/>
      <c r="C4631" s="1063"/>
      <c r="D4631" s="1061"/>
      <c r="E4631" s="1061"/>
      <c r="F4631" s="1061"/>
      <c r="G4631" s="1061"/>
      <c r="H4631" s="1061"/>
      <c r="I4631" s="1061"/>
      <c r="J4631" s="1062"/>
      <c r="K4631" s="192"/>
      <c r="L4631" s="1038"/>
      <c r="M4631" s="1039"/>
      <c r="N4631" s="1038"/>
      <c r="O4631" s="1039"/>
      <c r="P4631" s="1034"/>
      <c r="Q4631" s="1036"/>
      <c r="R4631" s="408"/>
      <c r="S4631" s="408"/>
      <c r="T4631" s="408"/>
      <c r="U4631" s="1034"/>
      <c r="V4631" s="1036"/>
      <c r="W4631" s="1034"/>
      <c r="X4631" s="1035"/>
      <c r="Y4631" s="286"/>
      <c r="Z4631" s="286"/>
      <c r="AA4631" s="286"/>
      <c r="AB4631" s="286"/>
      <c r="AC4631" s="223"/>
      <c r="AD4631" s="223"/>
      <c r="AE4631" s="223"/>
      <c r="AF4631" s="223"/>
      <c r="AG4631" s="223"/>
      <c r="AH4631" s="223"/>
      <c r="AI4631" s="223"/>
      <c r="AJ4631" s="223"/>
      <c r="AK4631" s="1034"/>
      <c r="AL4631" s="1035"/>
      <c r="AM4631" s="1035"/>
      <c r="AN4631" s="788"/>
      <c r="AO4631" s="789"/>
      <c r="AP4631" s="3"/>
      <c r="AQ4631" s="222">
        <f t="shared" si="2147"/>
        <v>1</v>
      </c>
    </row>
    <row r="4632" spans="2:46" s="162" customFormat="1" ht="12" customHeight="1" x14ac:dyDescent="0.15">
      <c r="B4632" s="1058"/>
      <c r="C4632" s="1063"/>
      <c r="D4632" s="1061"/>
      <c r="E4632" s="1061"/>
      <c r="F4632" s="1061"/>
      <c r="G4632" s="1061"/>
      <c r="H4632" s="1061"/>
      <c r="I4632" s="1061"/>
      <c r="J4632" s="1062"/>
      <c r="K4632" s="192"/>
      <c r="L4632" s="1038"/>
      <c r="M4632" s="1039"/>
      <c r="N4632" s="1038"/>
      <c r="O4632" s="1039"/>
      <c r="P4632" s="1034"/>
      <c r="Q4632" s="1036"/>
      <c r="R4632" s="408"/>
      <c r="S4632" s="408"/>
      <c r="T4632" s="408"/>
      <c r="U4632" s="1034"/>
      <c r="V4632" s="1036"/>
      <c r="W4632" s="1034"/>
      <c r="X4632" s="1035"/>
      <c r="Y4632" s="286"/>
      <c r="Z4632" s="286"/>
      <c r="AA4632" s="286"/>
      <c r="AB4632" s="286"/>
      <c r="AC4632" s="223"/>
      <c r="AD4632" s="223"/>
      <c r="AE4632" s="223"/>
      <c r="AF4632" s="223"/>
      <c r="AG4632" s="223"/>
      <c r="AH4632" s="223"/>
      <c r="AI4632" s="223"/>
      <c r="AJ4632" s="223"/>
      <c r="AK4632" s="1034"/>
      <c r="AL4632" s="1035"/>
      <c r="AM4632" s="1035"/>
      <c r="AN4632" s="788"/>
      <c r="AO4632" s="789"/>
      <c r="AP4632" s="3"/>
      <c r="AQ4632" s="222">
        <f t="shared" si="2147"/>
        <v>1</v>
      </c>
    </row>
    <row r="4633" spans="2:46" s="162" customFormat="1" ht="12" customHeight="1" x14ac:dyDescent="0.15">
      <c r="B4633" s="1058"/>
      <c r="C4633" s="1063"/>
      <c r="D4633" s="1061"/>
      <c r="E4633" s="1061"/>
      <c r="F4633" s="1061"/>
      <c r="G4633" s="1061"/>
      <c r="H4633" s="1061"/>
      <c r="I4633" s="1061"/>
      <c r="J4633" s="1062"/>
      <c r="K4633" s="192"/>
      <c r="L4633" s="1038"/>
      <c r="M4633" s="1039"/>
      <c r="N4633" s="1038"/>
      <c r="O4633" s="1039"/>
      <c r="P4633" s="1034"/>
      <c r="Q4633" s="1036"/>
      <c r="R4633" s="408"/>
      <c r="S4633" s="408"/>
      <c r="T4633" s="408"/>
      <c r="U4633" s="1034"/>
      <c r="V4633" s="1036"/>
      <c r="W4633" s="1034"/>
      <c r="X4633" s="1035"/>
      <c r="Y4633" s="286"/>
      <c r="Z4633" s="286"/>
      <c r="AA4633" s="286"/>
      <c r="AB4633" s="286"/>
      <c r="AC4633" s="223"/>
      <c r="AD4633" s="223"/>
      <c r="AE4633" s="223"/>
      <c r="AF4633" s="223"/>
      <c r="AG4633" s="223"/>
      <c r="AH4633" s="223"/>
      <c r="AI4633" s="223"/>
      <c r="AJ4633" s="223"/>
      <c r="AK4633" s="1034"/>
      <c r="AL4633" s="1035"/>
      <c r="AM4633" s="1035"/>
      <c r="AN4633" s="788"/>
      <c r="AO4633" s="789"/>
      <c r="AP4633" s="3"/>
      <c r="AQ4633" s="222">
        <f t="shared" si="2147"/>
        <v>1</v>
      </c>
    </row>
    <row r="4634" spans="2:46" s="162" customFormat="1" ht="12" customHeight="1" x14ac:dyDescent="0.15">
      <c r="B4634" s="1058"/>
      <c r="C4634" s="1063"/>
      <c r="D4634" s="1061"/>
      <c r="E4634" s="1061"/>
      <c r="F4634" s="1061"/>
      <c r="G4634" s="1061"/>
      <c r="H4634" s="1061"/>
      <c r="I4634" s="1061"/>
      <c r="J4634" s="1062"/>
      <c r="K4634" s="192"/>
      <c r="L4634" s="1038"/>
      <c r="M4634" s="1039"/>
      <c r="N4634" s="1038"/>
      <c r="O4634" s="1039"/>
      <c r="P4634" s="1034"/>
      <c r="Q4634" s="1036"/>
      <c r="R4634" s="408"/>
      <c r="S4634" s="408"/>
      <c r="T4634" s="408"/>
      <c r="U4634" s="1034"/>
      <c r="V4634" s="1036"/>
      <c r="W4634" s="1034"/>
      <c r="X4634" s="1035"/>
      <c r="Y4634" s="286"/>
      <c r="Z4634" s="286"/>
      <c r="AA4634" s="286"/>
      <c r="AB4634" s="286"/>
      <c r="AC4634" s="223"/>
      <c r="AD4634" s="223"/>
      <c r="AE4634" s="223"/>
      <c r="AF4634" s="223"/>
      <c r="AG4634" s="223"/>
      <c r="AH4634" s="223"/>
      <c r="AI4634" s="223"/>
      <c r="AJ4634" s="223"/>
      <c r="AK4634" s="1034"/>
      <c r="AL4634" s="1035"/>
      <c r="AM4634" s="1035"/>
      <c r="AN4634" s="788"/>
      <c r="AO4634" s="789"/>
      <c r="AP4634" s="3"/>
      <c r="AQ4634" s="222">
        <f t="shared" si="2147"/>
        <v>1</v>
      </c>
    </row>
    <row r="4635" spans="2:46" s="162" customFormat="1" ht="12" customHeight="1" x14ac:dyDescent="0.15">
      <c r="B4635" s="1058"/>
      <c r="C4635" s="1063"/>
      <c r="D4635" s="1061"/>
      <c r="E4635" s="1061"/>
      <c r="F4635" s="1061"/>
      <c r="G4635" s="1061"/>
      <c r="H4635" s="1061"/>
      <c r="I4635" s="1061"/>
      <c r="J4635" s="1062"/>
      <c r="K4635" s="192"/>
      <c r="L4635" s="1038"/>
      <c r="M4635" s="1039"/>
      <c r="N4635" s="1038"/>
      <c r="O4635" s="1039"/>
      <c r="P4635" s="1034"/>
      <c r="Q4635" s="1036"/>
      <c r="R4635" s="408"/>
      <c r="S4635" s="408"/>
      <c r="T4635" s="408"/>
      <c r="U4635" s="1034"/>
      <c r="V4635" s="1036"/>
      <c r="W4635" s="1034"/>
      <c r="X4635" s="1035"/>
      <c r="Y4635" s="286"/>
      <c r="Z4635" s="286"/>
      <c r="AA4635" s="286"/>
      <c r="AB4635" s="286"/>
      <c r="AC4635" s="223"/>
      <c r="AD4635" s="223"/>
      <c r="AE4635" s="223"/>
      <c r="AF4635" s="223"/>
      <c r="AG4635" s="223"/>
      <c r="AH4635" s="223"/>
      <c r="AI4635" s="223"/>
      <c r="AJ4635" s="223"/>
      <c r="AK4635" s="1034"/>
      <c r="AL4635" s="1035"/>
      <c r="AM4635" s="1035"/>
      <c r="AN4635" s="788"/>
      <c r="AO4635" s="789"/>
      <c r="AP4635" s="3"/>
      <c r="AQ4635" s="222">
        <f t="shared" si="2147"/>
        <v>1</v>
      </c>
    </row>
    <row r="4636" spans="2:46" s="162" customFormat="1" ht="12" customHeight="1" x14ac:dyDescent="0.15">
      <c r="B4636" s="1058"/>
      <c r="C4636" s="1063"/>
      <c r="D4636" s="1061"/>
      <c r="E4636" s="1061"/>
      <c r="F4636" s="1061"/>
      <c r="G4636" s="1061"/>
      <c r="H4636" s="1061"/>
      <c r="I4636" s="1061"/>
      <c r="J4636" s="1062"/>
      <c r="K4636" s="192"/>
      <c r="L4636" s="1038"/>
      <c r="M4636" s="1039"/>
      <c r="N4636" s="1038"/>
      <c r="O4636" s="1039"/>
      <c r="P4636" s="1034"/>
      <c r="Q4636" s="1036"/>
      <c r="R4636" s="408"/>
      <c r="S4636" s="408"/>
      <c r="T4636" s="408"/>
      <c r="U4636" s="1034"/>
      <c r="V4636" s="1036"/>
      <c r="W4636" s="1034"/>
      <c r="X4636" s="1035"/>
      <c r="Y4636" s="286"/>
      <c r="Z4636" s="286"/>
      <c r="AA4636" s="286"/>
      <c r="AB4636" s="286"/>
      <c r="AC4636" s="223"/>
      <c r="AD4636" s="223"/>
      <c r="AE4636" s="223"/>
      <c r="AF4636" s="223"/>
      <c r="AG4636" s="223"/>
      <c r="AH4636" s="223"/>
      <c r="AI4636" s="223"/>
      <c r="AJ4636" s="223"/>
      <c r="AK4636" s="1034"/>
      <c r="AL4636" s="1035"/>
      <c r="AM4636" s="1035"/>
      <c r="AN4636" s="788"/>
      <c r="AO4636" s="789"/>
      <c r="AP4636" s="3"/>
      <c r="AQ4636" s="222">
        <f t="shared" si="2147"/>
        <v>1</v>
      </c>
    </row>
    <row r="4637" spans="2:46" s="162" customFormat="1" ht="12" customHeight="1" x14ac:dyDescent="0.15">
      <c r="B4637" s="1058"/>
      <c r="C4637" s="1063"/>
      <c r="D4637" s="1061"/>
      <c r="E4637" s="1061"/>
      <c r="F4637" s="1061"/>
      <c r="G4637" s="1061"/>
      <c r="H4637" s="1061"/>
      <c r="I4637" s="1061"/>
      <c r="J4637" s="1062"/>
      <c r="K4637" s="1016" t="s">
        <v>216</v>
      </c>
      <c r="L4637" s="1016" t="s">
        <v>215</v>
      </c>
      <c r="M4637" s="1016"/>
      <c r="N4637" s="1016"/>
      <c r="O4637" s="1016"/>
      <c r="P4637" s="1016"/>
      <c r="Q4637" s="1016"/>
      <c r="R4637" s="1016"/>
      <c r="S4637" s="1016"/>
      <c r="T4637" s="1016"/>
      <c r="U4637" s="1016"/>
      <c r="V4637" s="1016"/>
      <c r="W4637" s="1016"/>
      <c r="X4637" s="1016"/>
      <c r="Y4637" s="1040" t="s">
        <v>466</v>
      </c>
      <c r="Z4637" s="1041"/>
      <c r="AA4637" s="1041"/>
      <c r="AB4637" s="1042"/>
      <c r="AC4637" s="224">
        <f t="shared" ref="AC4637:AJ4637" si="2148">SUM(AC4617:AC4636)</f>
        <v>0</v>
      </c>
      <c r="AD4637" s="224">
        <f t="shared" si="2148"/>
        <v>0</v>
      </c>
      <c r="AE4637" s="224">
        <f t="shared" si="2148"/>
        <v>0</v>
      </c>
      <c r="AF4637" s="224">
        <f t="shared" si="2148"/>
        <v>0</v>
      </c>
      <c r="AG4637" s="224">
        <f t="shared" si="2148"/>
        <v>0</v>
      </c>
      <c r="AH4637" s="224">
        <f t="shared" si="2148"/>
        <v>0</v>
      </c>
      <c r="AI4637" s="224">
        <f t="shared" si="2148"/>
        <v>0</v>
      </c>
      <c r="AJ4637" s="224">
        <f t="shared" si="2148"/>
        <v>0</v>
      </c>
      <c r="AK4637" s="1040" t="s">
        <v>214</v>
      </c>
      <c r="AL4637" s="1041"/>
      <c r="AM4637" s="1041"/>
      <c r="AN4637" s="788"/>
      <c r="AO4637" s="789"/>
      <c r="AP4637" s="3"/>
    </row>
    <row r="4638" spans="2:46" s="162" customFormat="1" ht="12" customHeight="1" x14ac:dyDescent="0.15">
      <c r="B4638" s="1058"/>
      <c r="C4638" s="1063"/>
      <c r="D4638" s="1061"/>
      <c r="E4638" s="1061"/>
      <c r="F4638" s="1061"/>
      <c r="G4638" s="1061"/>
      <c r="H4638" s="1061"/>
      <c r="I4638" s="1061"/>
      <c r="J4638" s="1062"/>
      <c r="K4638" s="1016"/>
      <c r="L4638" s="1016" t="s">
        <v>467</v>
      </c>
      <c r="M4638" s="1016"/>
      <c r="N4638" s="1016"/>
      <c r="O4638" s="1016" t="s">
        <v>213</v>
      </c>
      <c r="P4638" s="1016"/>
      <c r="Q4638" s="1016"/>
      <c r="R4638" s="1016"/>
      <c r="S4638" s="1016"/>
      <c r="T4638" s="1016"/>
      <c r="U4638" s="1016"/>
      <c r="V4638" s="1016"/>
      <c r="W4638" s="1016"/>
      <c r="X4638" s="1016"/>
      <c r="Y4638" s="193">
        <f>COUNTIF(Y4617:Y4636,"○")</f>
        <v>0</v>
      </c>
      <c r="Z4638" s="193">
        <f>COUNTIF(Z4617:Z4636,"○")</f>
        <v>0</v>
      </c>
      <c r="AA4638" s="193">
        <f>COUNTIF(AA4617:AA4636,"○")</f>
        <v>0</v>
      </c>
      <c r="AB4638" s="193">
        <f>COUNTIF(AB4617:AB4636,"○")</f>
        <v>0</v>
      </c>
      <c r="AC4638" s="193">
        <f t="shared" ref="AC4638:AJ4638" si="2149">COUNT(AC4617:AC4636)</f>
        <v>0</v>
      </c>
      <c r="AD4638" s="193">
        <f t="shared" si="2149"/>
        <v>0</v>
      </c>
      <c r="AE4638" s="193">
        <f t="shared" si="2149"/>
        <v>0</v>
      </c>
      <c r="AF4638" s="193">
        <f t="shared" si="2149"/>
        <v>0</v>
      </c>
      <c r="AG4638" s="193">
        <f t="shared" si="2149"/>
        <v>0</v>
      </c>
      <c r="AH4638" s="193">
        <f t="shared" si="2149"/>
        <v>0</v>
      </c>
      <c r="AI4638" s="193">
        <f t="shared" si="2149"/>
        <v>0</v>
      </c>
      <c r="AJ4638" s="193">
        <f t="shared" si="2149"/>
        <v>0</v>
      </c>
      <c r="AK4638" s="1043"/>
      <c r="AL4638" s="1044"/>
      <c r="AM4638" s="1044"/>
      <c r="AN4638" s="1044"/>
      <c r="AO4638" s="1045"/>
      <c r="AP4638" s="3"/>
    </row>
    <row r="4639" spans="2:46" ht="12" customHeight="1" x14ac:dyDescent="0.15">
      <c r="B4639" s="1058"/>
      <c r="C4639" s="1063"/>
      <c r="D4639" s="1061"/>
      <c r="E4639" s="1061"/>
      <c r="F4639" s="1061"/>
      <c r="G4639" s="1061"/>
      <c r="H4639" s="1061"/>
      <c r="I4639" s="1061"/>
      <c r="J4639" s="1062"/>
      <c r="K4639" s="1016"/>
      <c r="L4639" s="1016"/>
      <c r="M4639" s="1016"/>
      <c r="N4639" s="1016"/>
      <c r="O4639" s="1016" t="s">
        <v>468</v>
      </c>
      <c r="P4639" s="1016"/>
      <c r="Q4639" s="1016"/>
      <c r="R4639" s="1016"/>
      <c r="S4639" s="1016"/>
      <c r="T4639" s="1016"/>
      <c r="U4639" s="1016"/>
      <c r="V4639" s="1016"/>
      <c r="W4639" s="1016"/>
      <c r="X4639" s="1016"/>
      <c r="Y4639" s="1034" t="str">
        <f>IF(Y4638&gt;0,"Ⅳ",IF(Z4638&gt;0,"Ⅲ",IF(AA4638&gt;0,"Ⅱa",IF(AB4638&gt;0,"Ⅱb","Ⅰ"))))</f>
        <v>Ⅰ</v>
      </c>
      <c r="Z4639" s="1035"/>
      <c r="AA4639" s="1035"/>
      <c r="AB4639" s="1036"/>
      <c r="AC4639" s="1034" t="str">
        <f>IF(AC4638&gt;0,"Ⅳ",IF(AD4638&gt;0,"Ⅲ",IF(AE4638&gt;0,"Ⅱa",IF(AF4638&gt;0,"Ⅱb","Ⅰ"))))</f>
        <v>Ⅰ</v>
      </c>
      <c r="AD4639" s="1035"/>
      <c r="AE4639" s="1035"/>
      <c r="AF4639" s="1036"/>
      <c r="AG4639" s="1034" t="str">
        <f>IF(AG4638&gt;0,"Ⅳ",IF(AH4638&gt;0,"Ⅲ",IF(AI4638&gt;0,"Ⅱa",IF(AJ4638&gt;0,"Ⅱb","Ⅰ"))))</f>
        <v>Ⅰ</v>
      </c>
      <c r="AH4639" s="1035"/>
      <c r="AI4639" s="1035"/>
      <c r="AJ4639" s="1036"/>
      <c r="AK4639" s="1046"/>
      <c r="AL4639" s="1047"/>
      <c r="AM4639" s="1047"/>
      <c r="AN4639" s="1047"/>
      <c r="AO4639" s="1048"/>
      <c r="AP4639" s="3"/>
      <c r="AQ4639" s="282" t="s">
        <v>312</v>
      </c>
      <c r="AR4639" s="282" t="s">
        <v>313</v>
      </c>
      <c r="AS4639" s="699" t="s">
        <v>316</v>
      </c>
      <c r="AT4639" s="1026"/>
    </row>
    <row r="4640" spans="2:46" ht="12" customHeight="1" x14ac:dyDescent="0.15">
      <c r="B4640" s="1058"/>
      <c r="C4640" s="1063"/>
      <c r="D4640" s="1061"/>
      <c r="E4640" s="1061"/>
      <c r="F4640" s="1061"/>
      <c r="G4640" s="1061"/>
      <c r="H4640" s="1061"/>
      <c r="I4640" s="1061"/>
      <c r="J4640" s="1062"/>
      <c r="K4640" s="1016"/>
      <c r="L4640" s="1016" t="s">
        <v>469</v>
      </c>
      <c r="M4640" s="1016"/>
      <c r="N4640" s="1016"/>
      <c r="O4640" s="1016" t="s">
        <v>212</v>
      </c>
      <c r="P4640" s="1016"/>
      <c r="Q4640" s="1016"/>
      <c r="R4640" s="1016"/>
      <c r="S4640" s="1016"/>
      <c r="T4640" s="1016"/>
      <c r="U4640" s="1016"/>
      <c r="V4640" s="1016"/>
      <c r="W4640" s="1016"/>
      <c r="X4640" s="1016"/>
      <c r="Y4640" s="187" t="s">
        <v>32</v>
      </c>
      <c r="Z4640" s="187" t="s">
        <v>33</v>
      </c>
      <c r="AA4640" s="1027" t="s">
        <v>34</v>
      </c>
      <c r="AB4640" s="1027"/>
      <c r="AC4640" s="187" t="s">
        <v>32</v>
      </c>
      <c r="AD4640" s="187" t="s">
        <v>33</v>
      </c>
      <c r="AE4640" s="1027" t="s">
        <v>34</v>
      </c>
      <c r="AF4640" s="1027"/>
      <c r="AG4640" s="187" t="s">
        <v>32</v>
      </c>
      <c r="AH4640" s="187" t="s">
        <v>33</v>
      </c>
      <c r="AI4640" s="1027" t="s">
        <v>34</v>
      </c>
      <c r="AJ4640" s="1027"/>
      <c r="AK4640" s="1046"/>
      <c r="AL4640" s="1047"/>
      <c r="AM4640" s="1047"/>
      <c r="AN4640" s="1047"/>
      <c r="AO4640" s="1048"/>
      <c r="AP4640" s="3"/>
      <c r="AQ4640" s="1028">
        <f>+Y4638+Z4638</f>
        <v>0</v>
      </c>
      <c r="AR4640" s="1029"/>
      <c r="AS4640" s="1028">
        <f>+AA4638+AB4638</f>
        <v>0</v>
      </c>
      <c r="AT4640" s="1029"/>
    </row>
    <row r="4641" spans="2:86" ht="12" customHeight="1" x14ac:dyDescent="0.15">
      <c r="B4641" s="1058"/>
      <c r="C4641" s="1063"/>
      <c r="D4641" s="1061"/>
      <c r="E4641" s="1061"/>
      <c r="F4641" s="1061"/>
      <c r="G4641" s="1061"/>
      <c r="H4641" s="1061"/>
      <c r="I4641" s="1061"/>
      <c r="J4641" s="1062"/>
      <c r="K4641" s="1016"/>
      <c r="L4641" s="1016"/>
      <c r="M4641" s="1016"/>
      <c r="N4641" s="1016"/>
      <c r="O4641" s="1016" t="s">
        <v>470</v>
      </c>
      <c r="P4641" s="1016"/>
      <c r="Q4641" s="1016"/>
      <c r="R4641" s="1016"/>
      <c r="S4641" s="1016"/>
      <c r="T4641" s="1016"/>
      <c r="U4641" s="1016"/>
      <c r="V4641" s="1016"/>
      <c r="W4641" s="1016"/>
      <c r="X4641" s="1016"/>
      <c r="Y4641" s="193" t="str">
        <f>IF(Y4638=0,"",1)</f>
        <v/>
      </c>
      <c r="Z4641" s="193" t="str">
        <f>IF(Z4638=0,"",1)</f>
        <v/>
      </c>
      <c r="AA4641" s="1030" t="str">
        <f>IF(AQ4640=1,"",IF(AS4640&gt;0,1,""))</f>
        <v/>
      </c>
      <c r="AB4641" s="1031"/>
      <c r="AC4641" s="193">
        <f>+AC4638</f>
        <v>0</v>
      </c>
      <c r="AD4641" s="193">
        <f>AD4638</f>
        <v>0</v>
      </c>
      <c r="AE4641" s="1030">
        <f>AE4638+AF4638</f>
        <v>0</v>
      </c>
      <c r="AF4641" s="1031"/>
      <c r="AG4641" s="193">
        <f>AG4638</f>
        <v>0</v>
      </c>
      <c r="AH4641" s="193">
        <f>AH4638</f>
        <v>0</v>
      </c>
      <c r="AI4641" s="1030">
        <f>AI4638+AJ4638</f>
        <v>0</v>
      </c>
      <c r="AJ4641" s="1031"/>
      <c r="AK4641" s="1046"/>
      <c r="AL4641" s="1047"/>
      <c r="AM4641" s="1047"/>
      <c r="AN4641" s="1047"/>
      <c r="AO4641" s="1048"/>
      <c r="AP4641" s="3"/>
      <c r="AQ4641" s="197">
        <f>+Y4638+AC4641+AG4641</f>
        <v>0</v>
      </c>
      <c r="AR4641" s="197">
        <f>+Z4638+AD4641+AH4641</f>
        <v>0</v>
      </c>
      <c r="AS4641" s="1032">
        <f>+AS4640+AE4641+AI4641</f>
        <v>0</v>
      </c>
      <c r="AT4641" s="1033"/>
    </row>
    <row r="4642" spans="2:86" ht="12" customHeight="1" x14ac:dyDescent="0.15">
      <c r="B4642" s="1058"/>
      <c r="C4642" s="1063"/>
      <c r="D4642" s="1061"/>
      <c r="E4642" s="1061"/>
      <c r="F4642" s="1061"/>
      <c r="G4642" s="1061"/>
      <c r="H4642" s="1061"/>
      <c r="I4642" s="1061"/>
      <c r="J4642" s="1062"/>
      <c r="K4642" s="1016"/>
      <c r="L4642" s="1016"/>
      <c r="M4642" s="1016"/>
      <c r="N4642" s="1016"/>
      <c r="O4642" s="1016" t="s">
        <v>471</v>
      </c>
      <c r="P4642" s="1016"/>
      <c r="Q4642" s="1016"/>
      <c r="R4642" s="1016"/>
      <c r="S4642" s="1016"/>
      <c r="T4642" s="1016"/>
      <c r="U4642" s="1016"/>
      <c r="V4642" s="1016"/>
      <c r="W4642" s="1016"/>
      <c r="X4642" s="1016"/>
      <c r="Y4642" s="1034" t="s">
        <v>875</v>
      </c>
      <c r="Z4642" s="1035"/>
      <c r="AA4642" s="1035"/>
      <c r="AB4642" s="1036"/>
      <c r="AC4642" s="1034" t="str">
        <f>IF(AC4641&gt;0,"Ⅳ",IF(AD4641&gt;0,"Ⅲ",IF(AE4641&gt;0,"Ⅱ","Ⅰ")))</f>
        <v>Ⅰ</v>
      </c>
      <c r="AD4642" s="1035"/>
      <c r="AE4642" s="1035"/>
      <c r="AF4642" s="1036"/>
      <c r="AG4642" s="1034" t="str">
        <f>IF(AG4641&gt;0,"Ⅳ",IF(AH4641&gt;0,"Ⅲ",IF(AI4641&gt;0,"Ⅱ","Ⅰ")))</f>
        <v>Ⅰ</v>
      </c>
      <c r="AH4642" s="1035"/>
      <c r="AI4642" s="1035"/>
      <c r="AJ4642" s="1036"/>
      <c r="AK4642" s="1046"/>
      <c r="AL4642" s="1047"/>
      <c r="AM4642" s="1047"/>
      <c r="AN4642" s="1047"/>
      <c r="AO4642" s="1048"/>
      <c r="AP4642" s="3"/>
      <c r="AQ4642" s="1037" t="str">
        <f>IF(AQ4641&gt;0,"Ⅳ",IF(AR4641&gt;0,"Ⅲ",IF(AS4641&gt;0,"Ⅱ","Ⅰ")))</f>
        <v>Ⅰ</v>
      </c>
      <c r="AR4642" s="1037"/>
      <c r="AS4642" s="1037"/>
      <c r="AT4642" s="1037"/>
    </row>
    <row r="4643" spans="2:86" ht="12" customHeight="1" x14ac:dyDescent="0.15">
      <c r="B4643" s="1058"/>
      <c r="C4643" s="1063"/>
      <c r="D4643" s="1061"/>
      <c r="E4643" s="1061"/>
      <c r="F4643" s="1061"/>
      <c r="G4643" s="1061"/>
      <c r="H4643" s="1061"/>
      <c r="I4643" s="1061"/>
      <c r="J4643" s="1062"/>
      <c r="K4643" s="1016"/>
      <c r="L4643" s="1016"/>
      <c r="M4643" s="1016"/>
      <c r="N4643" s="1016"/>
      <c r="O4643" s="1016" t="s">
        <v>472</v>
      </c>
      <c r="P4643" s="1016"/>
      <c r="Q4643" s="1016"/>
      <c r="R4643" s="1016"/>
      <c r="S4643" s="1016"/>
      <c r="T4643" s="1016"/>
      <c r="U4643" s="1016"/>
      <c r="V4643" s="1016"/>
      <c r="W4643" s="1016"/>
      <c r="X4643" s="1016"/>
      <c r="Y4643" s="1034" t="str">
        <f>IF(COUNTIF(Y4642:AJ4642,"Ⅳ")&gt;0,"Ⅳ",IF(COUNTIF(Y4642:AJ4642,"Ⅲ")&gt;0,"Ⅲ",IF(COUNTIF(Y4642:AJ4642,"Ⅱ")&gt;0,"Ⅱ","Ⅰ")))</f>
        <v>Ⅰ</v>
      </c>
      <c r="Z4643" s="1035"/>
      <c r="AA4643" s="1035"/>
      <c r="AB4643" s="1035"/>
      <c r="AC4643" s="1035"/>
      <c r="AD4643" s="1035"/>
      <c r="AE4643" s="1035"/>
      <c r="AF4643" s="1035"/>
      <c r="AG4643" s="1035"/>
      <c r="AH4643" s="1035"/>
      <c r="AI4643" s="1035"/>
      <c r="AJ4643" s="1036"/>
      <c r="AK4643" s="1049"/>
      <c r="AL4643" s="1050"/>
      <c r="AM4643" s="1050"/>
      <c r="AN4643" s="1050"/>
      <c r="AO4643" s="1051"/>
      <c r="AP4643" s="3"/>
    </row>
    <row r="4644" spans="2:86" ht="14.25" customHeight="1" x14ac:dyDescent="0.15">
      <c r="B4644" s="1058"/>
      <c r="C4644" s="1063"/>
      <c r="D4644" s="1061"/>
      <c r="E4644" s="1061"/>
      <c r="F4644" s="1061"/>
      <c r="G4644" s="1061"/>
      <c r="H4644" s="1061"/>
      <c r="I4644" s="1061"/>
      <c r="J4644" s="1062"/>
      <c r="K4644" s="1016" t="s">
        <v>169</v>
      </c>
      <c r="L4644" s="1017"/>
      <c r="M4644" s="1017"/>
      <c r="N4644" s="1017"/>
      <c r="O4644" s="1017"/>
      <c r="P4644" s="1017"/>
      <c r="Q4644" s="1017"/>
      <c r="R4644" s="1017"/>
      <c r="S4644" s="1017"/>
      <c r="T4644" s="1017"/>
      <c r="U4644" s="1017"/>
      <c r="V4644" s="1017"/>
      <c r="W4644" s="1017"/>
      <c r="X4644" s="1017"/>
      <c r="Y4644" s="1017"/>
      <c r="Z4644" s="1017"/>
      <c r="AA4644" s="1017"/>
      <c r="AB4644" s="1017"/>
      <c r="AC4644" s="1017"/>
      <c r="AD4644" s="1017"/>
      <c r="AE4644" s="1017"/>
      <c r="AF4644" s="1017"/>
      <c r="AG4644" s="1017"/>
      <c r="AH4644" s="1017"/>
      <c r="AI4644" s="1017"/>
      <c r="AJ4644" s="1017"/>
      <c r="AK4644" s="1017"/>
      <c r="AL4644" s="1017"/>
      <c r="AM4644" s="1017"/>
      <c r="AN4644" s="1017"/>
      <c r="AO4644" s="1017"/>
      <c r="AP4644" s="3"/>
    </row>
    <row r="4645" spans="2:86" ht="14.25" customHeight="1" x14ac:dyDescent="0.15">
      <c r="B4645" s="1058"/>
      <c r="C4645" s="1063"/>
      <c r="D4645" s="1061"/>
      <c r="E4645" s="1061"/>
      <c r="F4645" s="1061"/>
      <c r="G4645" s="1061"/>
      <c r="H4645" s="1061"/>
      <c r="I4645" s="1061"/>
      <c r="J4645" s="1062"/>
      <c r="K4645" s="1016"/>
      <c r="L4645" s="1017"/>
      <c r="M4645" s="1017"/>
      <c r="N4645" s="1017"/>
      <c r="O4645" s="1017"/>
      <c r="P4645" s="1017"/>
      <c r="Q4645" s="1017"/>
      <c r="R4645" s="1017"/>
      <c r="S4645" s="1017"/>
      <c r="T4645" s="1017"/>
      <c r="U4645" s="1017"/>
      <c r="V4645" s="1017"/>
      <c r="W4645" s="1017"/>
      <c r="X4645" s="1017"/>
      <c r="Y4645" s="1017"/>
      <c r="Z4645" s="1017"/>
      <c r="AA4645" s="1017"/>
      <c r="AB4645" s="1017"/>
      <c r="AC4645" s="1017"/>
      <c r="AD4645" s="1017"/>
      <c r="AE4645" s="1017"/>
      <c r="AF4645" s="1017"/>
      <c r="AG4645" s="1017"/>
      <c r="AH4645" s="1017"/>
      <c r="AI4645" s="1017"/>
      <c r="AJ4645" s="1017"/>
      <c r="AK4645" s="1017"/>
      <c r="AL4645" s="1017"/>
      <c r="AM4645" s="1017"/>
      <c r="AN4645" s="1017"/>
      <c r="AO4645" s="1017"/>
      <c r="AP4645" s="3"/>
    </row>
    <row r="4646" spans="2:86" ht="12" customHeight="1" x14ac:dyDescent="0.15">
      <c r="B4646" s="1058"/>
      <c r="C4646" s="1063"/>
      <c r="D4646" s="1061"/>
      <c r="E4646" s="1061"/>
      <c r="F4646" s="1061"/>
      <c r="G4646" s="1061"/>
      <c r="H4646" s="1061"/>
      <c r="I4646" s="1061"/>
      <c r="J4646" s="1062"/>
      <c r="K4646" s="1018" t="s">
        <v>473</v>
      </c>
      <c r="L4646" s="1018"/>
      <c r="M4646" s="1018"/>
      <c r="N4646" s="1018"/>
      <c r="O4646" s="1018"/>
      <c r="P4646" s="1018"/>
      <c r="Q4646" s="1018"/>
      <c r="R4646" s="1018"/>
      <c r="S4646" s="1018"/>
      <c r="T4646" s="1018"/>
      <c r="U4646" s="1018"/>
      <c r="V4646" s="1018"/>
      <c r="W4646" s="1018"/>
      <c r="X4646" s="1018"/>
      <c r="Y4646" s="1018"/>
      <c r="Z4646" s="1018"/>
      <c r="AA4646" s="1018"/>
      <c r="AB4646" s="1018"/>
      <c r="AC4646" s="1018"/>
      <c r="AD4646" s="1018"/>
      <c r="AE4646" s="1018"/>
      <c r="AF4646" s="1018"/>
      <c r="AG4646" s="1018"/>
      <c r="AH4646" s="1018"/>
      <c r="AI4646" s="1018"/>
      <c r="AJ4646" s="1018"/>
      <c r="AK4646" s="1018"/>
      <c r="AL4646" s="1018"/>
      <c r="AM4646" s="1018"/>
      <c r="AN4646" s="1018"/>
      <c r="AO4646" s="1018"/>
      <c r="AP4646" s="3"/>
    </row>
    <row r="4647" spans="2:86" ht="12" customHeight="1" x14ac:dyDescent="0.15">
      <c r="B4647" s="1058"/>
      <c r="C4647" s="1063"/>
      <c r="D4647" s="1061"/>
      <c r="E4647" s="1061"/>
      <c r="F4647" s="1061"/>
      <c r="G4647" s="1061"/>
      <c r="H4647" s="1061"/>
      <c r="I4647" s="1061"/>
      <c r="J4647" s="1062"/>
      <c r="K4647" s="1019" t="s">
        <v>523</v>
      </c>
      <c r="L4647" s="1019"/>
      <c r="M4647" s="1019"/>
      <c r="N4647" s="1019"/>
      <c r="O4647" s="1019"/>
      <c r="P4647" s="1019"/>
      <c r="Q4647" s="1019"/>
      <c r="R4647" s="1019"/>
      <c r="S4647" s="1019"/>
      <c r="T4647" s="1019"/>
      <c r="U4647" s="1019"/>
      <c r="V4647" s="1019"/>
      <c r="W4647" s="1019"/>
      <c r="X4647" s="1019"/>
      <c r="Y4647" s="1019"/>
      <c r="Z4647" s="1019"/>
      <c r="AA4647" s="1019"/>
      <c r="AB4647" s="1019"/>
      <c r="AC4647" s="1019"/>
      <c r="AD4647" s="1019"/>
      <c r="AE4647" s="1019"/>
      <c r="AF4647" s="1019"/>
      <c r="AG4647" s="1019"/>
      <c r="AH4647" s="1019"/>
      <c r="AI4647" s="1019"/>
      <c r="AJ4647" s="1019"/>
      <c r="AK4647" s="1019"/>
      <c r="AL4647" s="1019"/>
      <c r="AM4647" s="1019"/>
      <c r="AN4647" s="1019"/>
      <c r="AO4647" s="1019"/>
      <c r="AP4647" s="3"/>
    </row>
    <row r="4648" spans="2:86" ht="12" customHeight="1" x14ac:dyDescent="0.15">
      <c r="B4648" s="1058"/>
      <c r="C4648" s="1063"/>
      <c r="D4648" s="1061"/>
      <c r="E4648" s="1061"/>
      <c r="F4648" s="1061"/>
      <c r="G4648" s="1061"/>
      <c r="H4648" s="1061"/>
      <c r="I4648" s="1061"/>
      <c r="J4648" s="1062"/>
      <c r="K4648" s="194" t="s">
        <v>474</v>
      </c>
      <c r="L4648" s="195"/>
      <c r="M4648" s="195"/>
      <c r="N4648" s="195"/>
      <c r="O4648" s="195"/>
      <c r="P4648" s="195"/>
      <c r="Q4648" s="195"/>
      <c r="R4648" s="195"/>
      <c r="S4648" s="195"/>
      <c r="T4648" s="195"/>
      <c r="U4648" s="195"/>
      <c r="V4648" s="195"/>
      <c r="W4648" s="195"/>
      <c r="X4648" s="195"/>
      <c r="Y4648" s="195"/>
      <c r="Z4648" s="195"/>
      <c r="AA4648" s="195"/>
      <c r="AB4648" s="195"/>
      <c r="AC4648" s="195"/>
      <c r="AD4648" s="195"/>
      <c r="AE4648" s="195"/>
      <c r="AF4648" s="195"/>
      <c r="AG4648" s="195"/>
      <c r="AH4648" s="195"/>
      <c r="AI4648" s="195"/>
      <c r="AJ4648" s="195"/>
      <c r="AK4648" s="195"/>
      <c r="AL4648" s="195"/>
      <c r="AM4648" s="195"/>
      <c r="AN4648" s="195"/>
      <c r="AO4648" s="196"/>
      <c r="AP4648" s="3"/>
    </row>
    <row r="4649" spans="2:86" ht="12" customHeight="1" x14ac:dyDescent="0.15">
      <c r="B4649" s="1058"/>
      <c r="C4649" s="1063"/>
      <c r="D4649" s="1061"/>
      <c r="E4649" s="1061"/>
      <c r="F4649" s="1061"/>
      <c r="G4649" s="1061"/>
      <c r="H4649" s="1061"/>
      <c r="I4649" s="1061"/>
      <c r="J4649" s="1062"/>
      <c r="K4649" s="194" t="s">
        <v>475</v>
      </c>
      <c r="L4649" s="195"/>
      <c r="M4649" s="195"/>
      <c r="N4649" s="195"/>
      <c r="O4649" s="195"/>
      <c r="P4649" s="195"/>
      <c r="Q4649" s="195"/>
      <c r="R4649" s="195"/>
      <c r="S4649" s="195"/>
      <c r="T4649" s="195"/>
      <c r="U4649" s="195"/>
      <c r="V4649" s="195"/>
      <c r="W4649" s="195"/>
      <c r="X4649" s="195"/>
      <c r="Y4649" s="195"/>
      <c r="Z4649" s="195"/>
      <c r="AA4649" s="195"/>
      <c r="AB4649" s="195"/>
      <c r="AC4649" s="195"/>
      <c r="AD4649" s="195"/>
      <c r="AE4649" s="195"/>
      <c r="AF4649" s="195"/>
      <c r="AG4649" s="195"/>
      <c r="AH4649" s="195"/>
      <c r="AI4649" s="195"/>
      <c r="AJ4649" s="195"/>
      <c r="AK4649" s="195"/>
      <c r="AL4649" s="195"/>
      <c r="AM4649" s="195"/>
      <c r="AN4649" s="195"/>
      <c r="AO4649" s="196"/>
      <c r="AP4649" s="3"/>
    </row>
    <row r="4650" spans="2:86" ht="12" customHeight="1" x14ac:dyDescent="0.15">
      <c r="B4650" s="1058"/>
      <c r="C4650" s="1063"/>
      <c r="D4650" s="1061"/>
      <c r="E4650" s="1061"/>
      <c r="F4650" s="1061"/>
      <c r="G4650" s="1061"/>
      <c r="H4650" s="1061"/>
      <c r="I4650" s="1061"/>
      <c r="J4650" s="1062"/>
      <c r="K4650" s="1020" t="s">
        <v>476</v>
      </c>
      <c r="L4650" s="1021"/>
      <c r="M4650" s="1021"/>
      <c r="N4650" s="1021"/>
      <c r="O4650" s="1021"/>
      <c r="P4650" s="1021"/>
      <c r="Q4650" s="1021"/>
      <c r="R4650" s="1021"/>
      <c r="S4650" s="1021"/>
      <c r="T4650" s="1021"/>
      <c r="U4650" s="1021"/>
      <c r="V4650" s="1021"/>
      <c r="W4650" s="1021"/>
      <c r="X4650" s="1021"/>
      <c r="Y4650" s="1021"/>
      <c r="Z4650" s="1021"/>
      <c r="AA4650" s="1021"/>
      <c r="AB4650" s="1021"/>
      <c r="AC4650" s="1021"/>
      <c r="AD4650" s="1021"/>
      <c r="AE4650" s="1021"/>
      <c r="AF4650" s="1021"/>
      <c r="AG4650" s="1021"/>
      <c r="AH4650" s="1021"/>
      <c r="AI4650" s="1021"/>
      <c r="AJ4650" s="1021"/>
      <c r="AK4650" s="1021"/>
      <c r="AL4650" s="1021"/>
      <c r="AM4650" s="1021"/>
      <c r="AN4650" s="1021"/>
      <c r="AO4650" s="1022"/>
      <c r="AP4650" s="3"/>
    </row>
    <row r="4651" spans="2:86" ht="12" customHeight="1" x14ac:dyDescent="0.15">
      <c r="B4651" s="591"/>
      <c r="C4651" s="1064"/>
      <c r="D4651" s="1065"/>
      <c r="E4651" s="1065"/>
      <c r="F4651" s="1065"/>
      <c r="G4651" s="1065"/>
      <c r="H4651" s="1065"/>
      <c r="I4651" s="1065"/>
      <c r="J4651" s="1066"/>
      <c r="K4651" s="1023"/>
      <c r="L4651" s="1024"/>
      <c r="M4651" s="1024"/>
      <c r="N4651" s="1024"/>
      <c r="O4651" s="1024"/>
      <c r="P4651" s="1024"/>
      <c r="Q4651" s="1024"/>
      <c r="R4651" s="1024"/>
      <c r="S4651" s="1024"/>
      <c r="T4651" s="1024"/>
      <c r="U4651" s="1024"/>
      <c r="V4651" s="1024"/>
      <c r="W4651" s="1024"/>
      <c r="X4651" s="1024"/>
      <c r="Y4651" s="1024"/>
      <c r="Z4651" s="1024"/>
      <c r="AA4651" s="1024"/>
      <c r="AB4651" s="1024"/>
      <c r="AC4651" s="1024"/>
      <c r="AD4651" s="1024"/>
      <c r="AE4651" s="1024"/>
      <c r="AF4651" s="1024"/>
      <c r="AG4651" s="1024"/>
      <c r="AH4651" s="1024"/>
      <c r="AI4651" s="1024"/>
      <c r="AJ4651" s="1024"/>
      <c r="AK4651" s="1024"/>
      <c r="AL4651" s="1024"/>
      <c r="AM4651" s="1024"/>
      <c r="AN4651" s="1024"/>
      <c r="AO4651" s="1025"/>
      <c r="AP4651" s="3"/>
    </row>
    <row r="4652" spans="2:86" s="9" customFormat="1" ht="12" customHeight="1" x14ac:dyDescent="0.15">
      <c r="B4652" s="3" t="s">
        <v>527</v>
      </c>
      <c r="AQ4652" s="162"/>
      <c r="AR4652" s="162"/>
      <c r="AS4652" s="162"/>
      <c r="AT4652" s="162"/>
      <c r="AU4652" s="162"/>
      <c r="AV4652" s="162"/>
      <c r="AW4652" s="162"/>
      <c r="AX4652" s="162"/>
      <c r="AY4652" s="162"/>
      <c r="AZ4652" s="162"/>
      <c r="BA4652" s="162"/>
      <c r="BB4652" s="162"/>
      <c r="BC4652" s="162"/>
      <c r="BD4652" s="162"/>
      <c r="BE4652" s="162"/>
      <c r="BF4652" s="162"/>
      <c r="BG4652" s="162"/>
      <c r="BH4652" s="162"/>
      <c r="BI4652" s="162"/>
      <c r="BJ4652" s="162"/>
      <c r="BK4652" s="162"/>
      <c r="BL4652" s="162"/>
      <c r="BM4652" s="162"/>
      <c r="BN4652" s="162"/>
      <c r="BO4652" s="162"/>
      <c r="BP4652" s="162"/>
      <c r="BQ4652" s="162"/>
      <c r="BR4652" s="162"/>
      <c r="BS4652" s="162"/>
      <c r="BT4652" s="162"/>
      <c r="BU4652" s="162"/>
      <c r="BV4652" s="162"/>
      <c r="BW4652" s="162"/>
      <c r="BX4652" s="162"/>
      <c r="BY4652" s="162"/>
      <c r="BZ4652" s="162"/>
      <c r="CA4652" s="162"/>
      <c r="CB4652" s="162"/>
      <c r="CC4652" s="162"/>
      <c r="CD4652" s="162"/>
      <c r="CE4652" s="162"/>
      <c r="CF4652" s="162"/>
      <c r="CG4652" s="162"/>
      <c r="CH4652" s="162"/>
    </row>
    <row r="4653" spans="2:86" ht="12" customHeight="1" thickBot="1" x14ac:dyDescent="0.2">
      <c r="B4653" s="3" t="s">
        <v>524</v>
      </c>
    </row>
    <row r="4654" spans="2:86" ht="12" customHeight="1" x14ac:dyDescent="0.15">
      <c r="B4654" s="3" t="s">
        <v>525</v>
      </c>
      <c r="AU4654" s="1000" t="s">
        <v>305</v>
      </c>
      <c r="AV4654" s="1001" t="s">
        <v>298</v>
      </c>
      <c r="AW4654" s="1003" t="s">
        <v>299</v>
      </c>
      <c r="AX4654" s="1005" t="s">
        <v>306</v>
      </c>
      <c r="AY4654" s="1006"/>
      <c r="AZ4654" s="1006"/>
      <c r="BA4654" s="1006"/>
      <c r="BB4654" s="1006"/>
      <c r="BC4654" s="1006"/>
      <c r="BD4654" s="1006"/>
      <c r="BE4654" s="1006"/>
      <c r="BF4654" s="1006"/>
      <c r="BG4654" s="1006"/>
      <c r="BH4654" s="1006"/>
      <c r="BI4654" s="1006"/>
      <c r="BJ4654" s="1006"/>
      <c r="BK4654" s="1006"/>
      <c r="BL4654" s="1006"/>
      <c r="BM4654" s="1006"/>
      <c r="BN4654" s="1006"/>
      <c r="BO4654" s="1006"/>
      <c r="BP4654" s="1006"/>
      <c r="BQ4654" s="1006"/>
      <c r="BR4654" s="1007"/>
      <c r="BS4654" s="807" t="s">
        <v>300</v>
      </c>
      <c r="BT4654" s="1008"/>
      <c r="BU4654" s="1008"/>
      <c r="BV4654" s="1008"/>
      <c r="BW4654" s="1009" t="s">
        <v>307</v>
      </c>
      <c r="BX4654" s="1010"/>
      <c r="BY4654" s="1010"/>
      <c r="BZ4654" s="1010"/>
      <c r="CA4654" s="1010"/>
      <c r="CB4654" s="1010"/>
      <c r="CC4654" s="1010"/>
      <c r="CD4654" s="1010"/>
      <c r="CE4654" s="1010"/>
      <c r="CF4654" s="1010"/>
      <c r="CG4654" s="1010"/>
      <c r="CH4654" s="1011"/>
    </row>
    <row r="4655" spans="2:86" ht="12" customHeight="1" x14ac:dyDescent="0.15">
      <c r="B4655" s="3" t="s">
        <v>477</v>
      </c>
      <c r="AU4655" s="1000"/>
      <c r="AV4655" s="1002"/>
      <c r="AW4655" s="1004"/>
      <c r="AX4655" s="1012" t="s">
        <v>308</v>
      </c>
      <c r="AY4655" s="686"/>
      <c r="AZ4655" s="686"/>
      <c r="BA4655" s="686"/>
      <c r="BB4655" s="686"/>
      <c r="BC4655" s="686"/>
      <c r="BD4655" s="686"/>
      <c r="BE4655" s="686"/>
      <c r="BF4655" s="686"/>
      <c r="BG4655" s="686"/>
      <c r="BH4655" s="686"/>
      <c r="BI4655" s="686"/>
      <c r="BJ4655" s="686" t="s">
        <v>309</v>
      </c>
      <c r="BK4655" s="686"/>
      <c r="BL4655" s="686"/>
      <c r="BM4655" s="686"/>
      <c r="BN4655" s="686"/>
      <c r="BO4655" s="686"/>
      <c r="BP4655" s="686"/>
      <c r="BQ4655" s="686"/>
      <c r="BR4655" s="1013"/>
      <c r="BS4655" s="1008"/>
      <c r="BT4655" s="1008"/>
      <c r="BU4655" s="1008"/>
      <c r="BV4655" s="1008"/>
      <c r="BW4655" s="1014" t="s">
        <v>302</v>
      </c>
      <c r="BX4655" s="699"/>
      <c r="BY4655" s="699"/>
      <c r="BZ4655" s="699"/>
      <c r="CA4655" s="686" t="s">
        <v>310</v>
      </c>
      <c r="CB4655" s="686"/>
      <c r="CC4655" s="686"/>
      <c r="CD4655" s="686"/>
      <c r="CE4655" s="686"/>
      <c r="CF4655" s="686"/>
      <c r="CG4655" s="686"/>
      <c r="CH4655" s="1013"/>
    </row>
    <row r="4656" spans="2:86" ht="12" customHeight="1" x14ac:dyDescent="0.15">
      <c r="B4656" s="3" t="s">
        <v>526</v>
      </c>
      <c r="AU4656" s="1000"/>
      <c r="AV4656" s="1002"/>
      <c r="AW4656" s="1004"/>
      <c r="AX4656" s="1012" t="s">
        <v>26</v>
      </c>
      <c r="AY4656" s="686"/>
      <c r="AZ4656" s="686"/>
      <c r="BA4656" s="686"/>
      <c r="BB4656" s="686" t="s">
        <v>22</v>
      </c>
      <c r="BC4656" s="686"/>
      <c r="BD4656" s="686"/>
      <c r="BE4656" s="686"/>
      <c r="BF4656" s="686" t="s">
        <v>24</v>
      </c>
      <c r="BG4656" s="686"/>
      <c r="BH4656" s="686"/>
      <c r="BI4656" s="686"/>
      <c r="BJ4656" s="699" t="s">
        <v>26</v>
      </c>
      <c r="BK4656" s="699"/>
      <c r="BL4656" s="699"/>
      <c r="BM4656" s="699" t="s">
        <v>22</v>
      </c>
      <c r="BN4656" s="699"/>
      <c r="BO4656" s="699"/>
      <c r="BP4656" s="699" t="s">
        <v>24</v>
      </c>
      <c r="BQ4656" s="699"/>
      <c r="BR4656" s="1015"/>
      <c r="BS4656" s="807" t="s">
        <v>26</v>
      </c>
      <c r="BT4656" s="807" t="s">
        <v>22</v>
      </c>
      <c r="BU4656" s="807" t="s">
        <v>24</v>
      </c>
      <c r="BV4656" s="807" t="s">
        <v>303</v>
      </c>
      <c r="BW4656" s="1012" t="s">
        <v>311</v>
      </c>
      <c r="BX4656" s="686"/>
      <c r="BY4656" s="686"/>
      <c r="BZ4656" s="686"/>
      <c r="CA4656" s="686" t="s">
        <v>22</v>
      </c>
      <c r="CB4656" s="686"/>
      <c r="CC4656" s="686"/>
      <c r="CD4656" s="686"/>
      <c r="CE4656" s="686" t="s">
        <v>24</v>
      </c>
      <c r="CF4656" s="686"/>
      <c r="CG4656" s="686"/>
      <c r="CH4656" s="1013"/>
    </row>
    <row r="4657" spans="2:86" ht="12" customHeight="1" x14ac:dyDescent="0.15">
      <c r="B4657" s="3" t="s">
        <v>478</v>
      </c>
      <c r="AU4657" s="1000"/>
      <c r="AV4657" s="1002"/>
      <c r="AW4657" s="1004"/>
      <c r="AX4657" s="156" t="s">
        <v>862</v>
      </c>
      <c r="AY4657" s="157" t="s">
        <v>863</v>
      </c>
      <c r="AZ4657" s="157" t="s">
        <v>864</v>
      </c>
      <c r="BA4657" s="158" t="s">
        <v>865</v>
      </c>
      <c r="BB4657" s="159" t="s">
        <v>866</v>
      </c>
      <c r="BC4657" s="157" t="s">
        <v>863</v>
      </c>
      <c r="BD4657" s="157" t="s">
        <v>867</v>
      </c>
      <c r="BE4657" s="158" t="s">
        <v>865</v>
      </c>
      <c r="BF4657" s="159" t="s">
        <v>866</v>
      </c>
      <c r="BG4657" s="157" t="s">
        <v>863</v>
      </c>
      <c r="BH4657" s="157" t="s">
        <v>864</v>
      </c>
      <c r="BI4657" s="158" t="s">
        <v>865</v>
      </c>
      <c r="BJ4657" s="159" t="s">
        <v>866</v>
      </c>
      <c r="BK4657" s="157" t="s">
        <v>868</v>
      </c>
      <c r="BL4657" s="158" t="s">
        <v>869</v>
      </c>
      <c r="BM4657" s="159" t="s">
        <v>870</v>
      </c>
      <c r="BN4657" s="157" t="s">
        <v>863</v>
      </c>
      <c r="BO4657" s="158" t="s">
        <v>871</v>
      </c>
      <c r="BP4657" s="159" t="s">
        <v>870</v>
      </c>
      <c r="BQ4657" s="157" t="s">
        <v>868</v>
      </c>
      <c r="BR4657" s="160" t="s">
        <v>872</v>
      </c>
      <c r="BS4657" s="1008"/>
      <c r="BT4657" s="1008"/>
      <c r="BU4657" s="1008"/>
      <c r="BV4657" s="1008"/>
      <c r="BW4657" s="156" t="s">
        <v>866</v>
      </c>
      <c r="BX4657" s="157" t="s">
        <v>863</v>
      </c>
      <c r="BY4657" s="157" t="s">
        <v>864</v>
      </c>
      <c r="BZ4657" s="158" t="s">
        <v>865</v>
      </c>
      <c r="CA4657" s="159" t="s">
        <v>866</v>
      </c>
      <c r="CB4657" s="157" t="s">
        <v>873</v>
      </c>
      <c r="CC4657" s="157" t="s">
        <v>864</v>
      </c>
      <c r="CD4657" s="158" t="s">
        <v>865</v>
      </c>
      <c r="CE4657" s="159" t="s">
        <v>866</v>
      </c>
      <c r="CF4657" s="157" t="s">
        <v>863</v>
      </c>
      <c r="CG4657" s="157" t="s">
        <v>864</v>
      </c>
      <c r="CH4657" s="160" t="s">
        <v>874</v>
      </c>
    </row>
    <row r="4658" spans="2:86" x14ac:dyDescent="0.15">
      <c r="B4658" s="3" t="s">
        <v>539</v>
      </c>
      <c r="AU4658" s="1000"/>
      <c r="AV4658" s="188" t="str">
        <f>N4660</f>
        <v>S099</v>
      </c>
      <c r="AW4658" s="300">
        <f>R4660</f>
        <v>10.6</v>
      </c>
      <c r="AX4658" s="197">
        <f>+Y4685</f>
        <v>0</v>
      </c>
      <c r="AY4658" s="197">
        <f>+Z4685</f>
        <v>0</v>
      </c>
      <c r="AZ4658" s="197">
        <f>+AA4685</f>
        <v>0</v>
      </c>
      <c r="BA4658" s="197">
        <f t="shared" ref="BA4658" si="2150">+AB4685</f>
        <v>0</v>
      </c>
      <c r="BB4658" s="197">
        <f>+AC4685</f>
        <v>0</v>
      </c>
      <c r="BC4658" s="197">
        <f t="shared" ref="BC4658" si="2151">+AD4685</f>
        <v>0</v>
      </c>
      <c r="BD4658" s="197">
        <f t="shared" ref="BD4658" si="2152">+AE4685</f>
        <v>0</v>
      </c>
      <c r="BE4658" s="197">
        <f t="shared" ref="BE4658" si="2153">+AF4685</f>
        <v>1</v>
      </c>
      <c r="BF4658" s="197">
        <f t="shared" ref="BF4658" si="2154">+AG4685</f>
        <v>0</v>
      </c>
      <c r="BG4658" s="197">
        <f t="shared" ref="BG4658" si="2155">+AH4685</f>
        <v>0</v>
      </c>
      <c r="BH4658" s="197">
        <f t="shared" ref="BH4658" si="2156">+AI4685</f>
        <v>0</v>
      </c>
      <c r="BI4658" s="197">
        <f t="shared" ref="BI4658" si="2157">+AJ4685</f>
        <v>0</v>
      </c>
      <c r="BJ4658" s="197" t="str">
        <f>+Y4688</f>
        <v/>
      </c>
      <c r="BK4658" s="197" t="str">
        <f t="shared" ref="BK4658" si="2158">+Z4688</f>
        <v/>
      </c>
      <c r="BL4658" s="197" t="str">
        <f>+AA4688</f>
        <v/>
      </c>
      <c r="BM4658" s="197">
        <f>+AC4688</f>
        <v>0</v>
      </c>
      <c r="BN4658" s="197">
        <f t="shared" ref="BN4658" si="2159">+AD4688</f>
        <v>0</v>
      </c>
      <c r="BO4658" s="197">
        <f t="shared" ref="BO4658" si="2160">+AE4688</f>
        <v>1</v>
      </c>
      <c r="BP4658" s="197">
        <f>+AG4688</f>
        <v>0</v>
      </c>
      <c r="BQ4658" s="197">
        <f>+AH4688</f>
        <v>0</v>
      </c>
      <c r="BR4658" s="197">
        <f>+AI4688</f>
        <v>0</v>
      </c>
      <c r="BS4658" s="296" t="str">
        <f>+Y4689</f>
        <v>Ⅰ</v>
      </c>
      <c r="BT4658" s="296" t="str">
        <f>+AC4689</f>
        <v>Ⅱ</v>
      </c>
      <c r="BU4658" s="296" t="str">
        <f>+AG4689</f>
        <v>Ⅰ</v>
      </c>
      <c r="BV4658" s="296" t="str">
        <f>+Y4690</f>
        <v>Ⅱ</v>
      </c>
      <c r="BW4658" s="164" t="str">
        <f>IF(Y4685&gt;0,R4660,"")</f>
        <v/>
      </c>
      <c r="BX4658" s="165" t="str">
        <f>IF(Z4685&gt;0,"",IF(AA4685&gt;0,R4660,""))</f>
        <v/>
      </c>
      <c r="BY4658" s="165" t="str">
        <f>IF(Y4685+Z4685&gt;0,"",IF(AA4685&gt;0,R4660,""))</f>
        <v/>
      </c>
      <c r="BZ4658" s="165" t="str">
        <f>IF(Y4685+Z4685+AA4685&gt;0,"",IF(AB4685&gt;0,R4660,""))</f>
        <v/>
      </c>
      <c r="CA4658" s="166">
        <f t="shared" ref="CA4658" si="2161">+AC4684</f>
        <v>0</v>
      </c>
      <c r="CB4658" s="166">
        <f t="shared" ref="CB4658" si="2162">+AD4684</f>
        <v>0</v>
      </c>
      <c r="CC4658" s="166">
        <f t="shared" ref="CC4658" si="2163">+AE4684</f>
        <v>0</v>
      </c>
      <c r="CD4658" s="166">
        <f t="shared" ref="CD4658" si="2164">+AF4684</f>
        <v>5.2499999999999998E-2</v>
      </c>
      <c r="CE4658" s="166">
        <f t="shared" ref="CE4658" si="2165">+AG4684</f>
        <v>0</v>
      </c>
      <c r="CF4658" s="166">
        <f t="shared" ref="CF4658" si="2166">+AH4684</f>
        <v>0</v>
      </c>
      <c r="CG4658" s="166">
        <f t="shared" ref="CG4658" si="2167">+AI4684</f>
        <v>0</v>
      </c>
      <c r="CH4658" s="166">
        <f t="shared" ref="CH4658" si="2168">+AJ4684</f>
        <v>0</v>
      </c>
    </row>
    <row r="4659" spans="2:86" ht="12" customHeight="1" x14ac:dyDescent="0.15">
      <c r="B4659" s="1057" t="s">
        <v>219</v>
      </c>
      <c r="C4659" s="1059"/>
      <c r="D4659" s="1060"/>
      <c r="E4659" s="1061"/>
      <c r="F4659" s="1061"/>
      <c r="G4659" s="1061"/>
      <c r="H4659" s="1061"/>
      <c r="I4659" s="1061"/>
      <c r="J4659" s="1062"/>
      <c r="K4659" s="1067" t="s">
        <v>453</v>
      </c>
      <c r="L4659" s="1068"/>
      <c r="M4659" s="1068"/>
      <c r="N4659" s="1068"/>
      <c r="O4659" s="1068"/>
      <c r="P4659" s="1068"/>
      <c r="Q4659" s="1068"/>
      <c r="R4659" s="1068"/>
      <c r="S4659" s="1068"/>
      <c r="T4659" s="1068"/>
      <c r="U4659" s="1068"/>
      <c r="V4659" s="1068"/>
      <c r="W4659" s="1068"/>
      <c r="X4659" s="1068"/>
      <c r="Y4659" s="1068"/>
      <c r="Z4659" s="1068"/>
      <c r="AA4659" s="1068"/>
      <c r="AB4659" s="1068"/>
      <c r="AC4659" s="1068"/>
      <c r="AD4659" s="1068"/>
      <c r="AE4659" s="1068"/>
      <c r="AF4659" s="1068"/>
      <c r="AG4659" s="1068"/>
      <c r="AH4659" s="1068"/>
      <c r="AI4659" s="1068"/>
      <c r="AJ4659" s="1068"/>
      <c r="AK4659" s="1068"/>
      <c r="AL4659" s="1068"/>
      <c r="AM4659" s="1068"/>
      <c r="AN4659" s="1068"/>
      <c r="AO4659" s="1069"/>
      <c r="AP4659" s="3"/>
    </row>
    <row r="4660" spans="2:86" ht="12" customHeight="1" x14ac:dyDescent="0.15">
      <c r="B4660" s="1058"/>
      <c r="C4660" s="1063"/>
      <c r="D4660" s="1061"/>
      <c r="E4660" s="1061"/>
      <c r="F4660" s="1061"/>
      <c r="G4660" s="1061"/>
      <c r="H4660" s="1061"/>
      <c r="I4660" s="1061"/>
      <c r="J4660" s="1062"/>
      <c r="K4660" s="1040" t="s">
        <v>218</v>
      </c>
      <c r="L4660" s="1041"/>
      <c r="M4660" s="1042"/>
      <c r="N4660" s="1034" t="s">
        <v>813</v>
      </c>
      <c r="O4660" s="1035"/>
      <c r="P4660" s="1040" t="s">
        <v>454</v>
      </c>
      <c r="Q4660" s="1042"/>
      <c r="R4660" s="1070">
        <f>'様式A-2'!C111</f>
        <v>10.6</v>
      </c>
      <c r="S4660" s="1071"/>
      <c r="T4660" s="1072"/>
      <c r="U4660" s="1073" t="s">
        <v>455</v>
      </c>
      <c r="V4660" s="1074"/>
      <c r="W4660" s="1073" t="s">
        <v>456</v>
      </c>
      <c r="X4660" s="1074"/>
      <c r="Y4660" s="1042" t="s">
        <v>217</v>
      </c>
      <c r="Z4660" s="1016"/>
      <c r="AA4660" s="1016"/>
      <c r="AB4660" s="1016"/>
      <c r="AC4660" s="1073" t="s">
        <v>457</v>
      </c>
      <c r="AD4660" s="1079"/>
      <c r="AE4660" s="1079"/>
      <c r="AF4660" s="1079"/>
      <c r="AG4660" s="1079"/>
      <c r="AH4660" s="1079"/>
      <c r="AI4660" s="1079"/>
      <c r="AJ4660" s="1074"/>
      <c r="AK4660" s="1073" t="s">
        <v>458</v>
      </c>
      <c r="AL4660" s="1079"/>
      <c r="AM4660" s="1079"/>
      <c r="AN4660" s="1081"/>
      <c r="AO4660" s="1082"/>
      <c r="AP4660" s="3"/>
      <c r="AV4660" s="167"/>
      <c r="AW4660" s="221"/>
      <c r="AX4660" s="167"/>
      <c r="AY4660" s="167"/>
      <c r="AZ4660" s="167"/>
      <c r="BA4660" s="167"/>
      <c r="BB4660" s="167"/>
      <c r="BC4660" s="167"/>
      <c r="BD4660" s="167"/>
    </row>
    <row r="4661" spans="2:86" ht="12" customHeight="1" x14ac:dyDescent="0.15">
      <c r="B4661" s="1058"/>
      <c r="C4661" s="1063"/>
      <c r="D4661" s="1061"/>
      <c r="E4661" s="1061"/>
      <c r="F4661" s="1061"/>
      <c r="G4661" s="1061"/>
      <c r="H4661" s="1061"/>
      <c r="I4661" s="1061"/>
      <c r="J4661" s="1062"/>
      <c r="K4661" s="1016" t="s">
        <v>459</v>
      </c>
      <c r="L4661" s="1016" t="s">
        <v>199</v>
      </c>
      <c r="M4661" s="1016"/>
      <c r="N4661" s="1016" t="s">
        <v>198</v>
      </c>
      <c r="O4661" s="1016"/>
      <c r="P4661" s="1016" t="s">
        <v>460</v>
      </c>
      <c r="Q4661" s="1016"/>
      <c r="R4661" s="1016" t="s">
        <v>6</v>
      </c>
      <c r="S4661" s="1016"/>
      <c r="T4661" s="1016"/>
      <c r="U4661" s="1075"/>
      <c r="V4661" s="1076"/>
      <c r="W4661" s="1075"/>
      <c r="X4661" s="1076"/>
      <c r="Y4661" s="1042"/>
      <c r="Z4661" s="1016"/>
      <c r="AA4661" s="1016"/>
      <c r="AB4661" s="1016"/>
      <c r="AC4661" s="1077"/>
      <c r="AD4661" s="1080"/>
      <c r="AE4661" s="1080"/>
      <c r="AF4661" s="1080"/>
      <c r="AG4661" s="1080"/>
      <c r="AH4661" s="1080"/>
      <c r="AI4661" s="1080"/>
      <c r="AJ4661" s="1078"/>
      <c r="AK4661" s="1075"/>
      <c r="AL4661" s="1083"/>
      <c r="AM4661" s="1083"/>
      <c r="AN4661" s="1084"/>
      <c r="AO4661" s="1085"/>
      <c r="AP4661" s="3"/>
      <c r="AV4661" s="167"/>
      <c r="AW4661" s="167"/>
      <c r="AX4661" s="167"/>
      <c r="AY4661" s="167"/>
      <c r="AZ4661" s="167"/>
      <c r="BA4661" s="167"/>
      <c r="BB4661" s="167"/>
      <c r="BC4661" s="167"/>
      <c r="BD4661" s="167"/>
    </row>
    <row r="4662" spans="2:86" ht="12" customHeight="1" x14ac:dyDescent="0.15">
      <c r="B4662" s="1058"/>
      <c r="C4662" s="1063"/>
      <c r="D4662" s="1061"/>
      <c r="E4662" s="1061"/>
      <c r="F4662" s="1061"/>
      <c r="G4662" s="1061"/>
      <c r="H4662" s="1061"/>
      <c r="I4662" s="1061"/>
      <c r="J4662" s="1062"/>
      <c r="K4662" s="1016"/>
      <c r="L4662" s="1016"/>
      <c r="M4662" s="1016"/>
      <c r="N4662" s="1016"/>
      <c r="O4662" s="1016"/>
      <c r="P4662" s="1016"/>
      <c r="Q4662" s="1016"/>
      <c r="R4662" s="1016"/>
      <c r="S4662" s="1016"/>
      <c r="T4662" s="1016"/>
      <c r="U4662" s="1075"/>
      <c r="V4662" s="1076"/>
      <c r="W4662" s="1075"/>
      <c r="X4662" s="1076"/>
      <c r="Y4662" s="1042" t="s">
        <v>461</v>
      </c>
      <c r="Z4662" s="1016"/>
      <c r="AA4662" s="1016"/>
      <c r="AB4662" s="1016"/>
      <c r="AC4662" s="1016" t="s">
        <v>462</v>
      </c>
      <c r="AD4662" s="1016"/>
      <c r="AE4662" s="1016"/>
      <c r="AF4662" s="1016"/>
      <c r="AG4662" s="1016" t="s">
        <v>463</v>
      </c>
      <c r="AH4662" s="1016"/>
      <c r="AI4662" s="1016"/>
      <c r="AJ4662" s="1016"/>
      <c r="AK4662" s="1075"/>
      <c r="AL4662" s="1083"/>
      <c r="AM4662" s="1083"/>
      <c r="AN4662" s="1084"/>
      <c r="AO4662" s="1085"/>
      <c r="AP4662" s="3"/>
      <c r="AV4662" s="167"/>
      <c r="AW4662" s="167"/>
      <c r="AX4662" s="167"/>
      <c r="AY4662" s="167"/>
      <c r="AZ4662" s="167"/>
      <c r="BA4662" s="167"/>
      <c r="BB4662" s="167"/>
      <c r="BC4662" s="167"/>
      <c r="BD4662" s="167"/>
    </row>
    <row r="4663" spans="2:86" ht="12" customHeight="1" x14ac:dyDescent="0.15">
      <c r="B4663" s="1058"/>
      <c r="C4663" s="1063"/>
      <c r="D4663" s="1061"/>
      <c r="E4663" s="1061"/>
      <c r="F4663" s="1061"/>
      <c r="G4663" s="1061"/>
      <c r="H4663" s="1061"/>
      <c r="I4663" s="1061"/>
      <c r="J4663" s="1062"/>
      <c r="K4663" s="1016"/>
      <c r="L4663" s="1016"/>
      <c r="M4663" s="1016"/>
      <c r="N4663" s="1016"/>
      <c r="O4663" s="1016"/>
      <c r="P4663" s="1016"/>
      <c r="Q4663" s="1016"/>
      <c r="R4663" s="1016"/>
      <c r="S4663" s="1016"/>
      <c r="T4663" s="1016"/>
      <c r="U4663" s="1077"/>
      <c r="V4663" s="1078"/>
      <c r="W4663" s="1077"/>
      <c r="X4663" s="1078"/>
      <c r="Y4663" s="191" t="s">
        <v>32</v>
      </c>
      <c r="Z4663" s="187" t="s">
        <v>33</v>
      </c>
      <c r="AA4663" s="187" t="s">
        <v>464</v>
      </c>
      <c r="AB4663" s="187" t="s">
        <v>465</v>
      </c>
      <c r="AC4663" s="187" t="s">
        <v>32</v>
      </c>
      <c r="AD4663" s="187" t="s">
        <v>33</v>
      </c>
      <c r="AE4663" s="187" t="s">
        <v>464</v>
      </c>
      <c r="AF4663" s="187" t="s">
        <v>465</v>
      </c>
      <c r="AG4663" s="187" t="s">
        <v>32</v>
      </c>
      <c r="AH4663" s="187" t="s">
        <v>33</v>
      </c>
      <c r="AI4663" s="187" t="s">
        <v>464</v>
      </c>
      <c r="AJ4663" s="187" t="s">
        <v>465</v>
      </c>
      <c r="AK4663" s="1077"/>
      <c r="AL4663" s="1080"/>
      <c r="AM4663" s="1080"/>
      <c r="AN4663" s="1086"/>
      <c r="AO4663" s="1087"/>
      <c r="AP4663" s="3"/>
      <c r="AV4663" s="167"/>
      <c r="AW4663" s="167"/>
      <c r="AX4663" s="167"/>
      <c r="AY4663" s="167"/>
      <c r="AZ4663" s="167"/>
      <c r="BA4663" s="167"/>
      <c r="BB4663" s="167"/>
      <c r="BC4663" s="167"/>
      <c r="BD4663" s="167"/>
    </row>
    <row r="4664" spans="2:86" ht="12" customHeight="1" x14ac:dyDescent="0.15">
      <c r="B4664" s="1058"/>
      <c r="C4664" s="1063"/>
      <c r="D4664" s="1061"/>
      <c r="E4664" s="1061"/>
      <c r="F4664" s="1061"/>
      <c r="G4664" s="1061"/>
      <c r="H4664" s="1061"/>
      <c r="I4664" s="1061"/>
      <c r="J4664" s="1062"/>
      <c r="K4664" s="192">
        <v>1</v>
      </c>
      <c r="L4664" s="1038" t="s">
        <v>331</v>
      </c>
      <c r="M4664" s="1039"/>
      <c r="N4664" s="1038" t="s">
        <v>354</v>
      </c>
      <c r="O4664" s="1039"/>
      <c r="P4664" s="1034" t="s">
        <v>332</v>
      </c>
      <c r="Q4664" s="1036"/>
      <c r="R4664" s="408" t="s">
        <v>532</v>
      </c>
      <c r="S4664" s="408"/>
      <c r="T4664" s="408"/>
      <c r="U4664" s="1034" t="s">
        <v>554</v>
      </c>
      <c r="V4664" s="1036"/>
      <c r="W4664" s="1034" t="s">
        <v>551</v>
      </c>
      <c r="X4664" s="1035"/>
      <c r="Y4664" s="286"/>
      <c r="Z4664" s="286"/>
      <c r="AA4664" s="286"/>
      <c r="AB4664" s="286"/>
      <c r="AC4664" s="223"/>
      <c r="AD4664" s="223"/>
      <c r="AE4664" s="223"/>
      <c r="AF4664" s="223"/>
      <c r="AG4664" s="223"/>
      <c r="AH4664" s="223"/>
      <c r="AI4664" s="223"/>
      <c r="AJ4664" s="223"/>
      <c r="AK4664" s="1038"/>
      <c r="AL4664" s="1056"/>
      <c r="AM4664" s="1056"/>
      <c r="AN4664" s="799"/>
      <c r="AO4664" s="800"/>
      <c r="AP4664" s="3"/>
      <c r="AQ4664" s="222">
        <f>IF(P4664="材質劣化",2,IF(P4664="漏水",3,1))</f>
        <v>2</v>
      </c>
      <c r="AV4664" s="167"/>
      <c r="AW4664" s="167"/>
      <c r="AX4664" s="167"/>
      <c r="AY4664" s="167"/>
      <c r="AZ4664" s="167"/>
      <c r="BA4664" s="167"/>
      <c r="BB4664" s="167"/>
      <c r="BC4664" s="167"/>
      <c r="BD4664" s="167"/>
    </row>
    <row r="4665" spans="2:86" ht="12" customHeight="1" x14ac:dyDescent="0.15">
      <c r="B4665" s="1058"/>
      <c r="C4665" s="1063"/>
      <c r="D4665" s="1061"/>
      <c r="E4665" s="1061"/>
      <c r="F4665" s="1061"/>
      <c r="G4665" s="1061"/>
      <c r="H4665" s="1061"/>
      <c r="I4665" s="1061"/>
      <c r="J4665" s="1062"/>
      <c r="K4665" s="192">
        <v>2</v>
      </c>
      <c r="L4665" s="1038" t="s">
        <v>331</v>
      </c>
      <c r="M4665" s="1039"/>
      <c r="N4665" s="1038" t="s">
        <v>354</v>
      </c>
      <c r="O4665" s="1039"/>
      <c r="P4665" s="1034" t="s">
        <v>332</v>
      </c>
      <c r="Q4665" s="1036"/>
      <c r="R4665" s="408" t="s">
        <v>532</v>
      </c>
      <c r="S4665" s="408"/>
      <c r="T4665" s="408"/>
      <c r="U4665" s="1034" t="s">
        <v>554</v>
      </c>
      <c r="V4665" s="1036"/>
      <c r="W4665" s="1034" t="s">
        <v>551</v>
      </c>
      <c r="X4665" s="1035"/>
      <c r="Y4665" s="286"/>
      <c r="Z4665" s="286"/>
      <c r="AA4665" s="286"/>
      <c r="AB4665" s="286"/>
      <c r="AC4665" s="223"/>
      <c r="AD4665" s="223"/>
      <c r="AE4665" s="223"/>
      <c r="AF4665" s="223"/>
      <c r="AG4665" s="223"/>
      <c r="AH4665" s="223"/>
      <c r="AI4665" s="223"/>
      <c r="AJ4665" s="223"/>
      <c r="AK4665" s="1052"/>
      <c r="AL4665" s="1053"/>
      <c r="AM4665" s="1053"/>
      <c r="AN4665" s="1054"/>
      <c r="AO4665" s="1055"/>
      <c r="AP4665" s="3"/>
      <c r="AQ4665" s="222">
        <f t="shared" ref="AQ4665:AQ4683" si="2169">IF(P4665="材質劣化",2,IF(P4665="漏水",3,1))</f>
        <v>2</v>
      </c>
      <c r="AV4665" s="167"/>
      <c r="AW4665" s="167"/>
      <c r="AX4665" s="167"/>
      <c r="AY4665" s="167"/>
      <c r="AZ4665" s="167"/>
      <c r="BA4665" s="167"/>
      <c r="BB4665" s="167"/>
      <c r="BC4665" s="167"/>
      <c r="BD4665" s="167"/>
    </row>
    <row r="4666" spans="2:86" ht="12" customHeight="1" x14ac:dyDescent="0.15">
      <c r="B4666" s="1058"/>
      <c r="C4666" s="1063"/>
      <c r="D4666" s="1061"/>
      <c r="E4666" s="1061"/>
      <c r="F4666" s="1061"/>
      <c r="G4666" s="1061"/>
      <c r="H4666" s="1061"/>
      <c r="I4666" s="1061"/>
      <c r="J4666" s="1062"/>
      <c r="K4666" s="192">
        <v>3</v>
      </c>
      <c r="L4666" s="1038" t="s">
        <v>331</v>
      </c>
      <c r="M4666" s="1039"/>
      <c r="N4666" s="1038" t="s">
        <v>355</v>
      </c>
      <c r="O4666" s="1039"/>
      <c r="P4666" s="1034" t="s">
        <v>332</v>
      </c>
      <c r="Q4666" s="1036"/>
      <c r="R4666" s="408" t="s">
        <v>532</v>
      </c>
      <c r="S4666" s="408"/>
      <c r="T4666" s="408"/>
      <c r="U4666" s="1034" t="s">
        <v>1648</v>
      </c>
      <c r="V4666" s="1036"/>
      <c r="W4666" s="1034" t="s">
        <v>1649</v>
      </c>
      <c r="X4666" s="1035"/>
      <c r="Y4666" s="286"/>
      <c r="Z4666" s="286"/>
      <c r="AA4666" s="286"/>
      <c r="AB4666" s="286"/>
      <c r="AC4666" s="223"/>
      <c r="AD4666" s="223"/>
      <c r="AE4666" s="223"/>
      <c r="AF4666" s="223">
        <f>0.15*0.2+0.15*0.15</f>
        <v>5.2499999999999998E-2</v>
      </c>
      <c r="AG4666" s="223"/>
      <c r="AH4666" s="223"/>
      <c r="AI4666" s="223"/>
      <c r="AJ4666" s="223"/>
      <c r="AK4666" s="1052"/>
      <c r="AL4666" s="1053"/>
      <c r="AM4666" s="1053"/>
      <c r="AN4666" s="1054"/>
      <c r="AO4666" s="1055"/>
      <c r="AP4666" s="3"/>
      <c r="AQ4666" s="222">
        <f t="shared" si="2169"/>
        <v>2</v>
      </c>
      <c r="AV4666" s="167"/>
      <c r="AW4666" s="167"/>
      <c r="AX4666" s="167"/>
      <c r="AY4666" s="167"/>
      <c r="AZ4666" s="167"/>
      <c r="BA4666" s="167"/>
      <c r="BB4666" s="167"/>
      <c r="BC4666" s="167"/>
      <c r="BD4666" s="167"/>
    </row>
    <row r="4667" spans="2:86" ht="12" customHeight="1" x14ac:dyDescent="0.15">
      <c r="B4667" s="1058"/>
      <c r="C4667" s="1063"/>
      <c r="D4667" s="1061"/>
      <c r="E4667" s="1061"/>
      <c r="F4667" s="1061"/>
      <c r="G4667" s="1061"/>
      <c r="H4667" s="1061"/>
      <c r="I4667" s="1061"/>
      <c r="J4667" s="1062"/>
      <c r="K4667" s="192"/>
      <c r="L4667" s="1038"/>
      <c r="M4667" s="1039"/>
      <c r="N4667" s="1038"/>
      <c r="O4667" s="1039"/>
      <c r="P4667" s="1034"/>
      <c r="Q4667" s="1036"/>
      <c r="R4667" s="408"/>
      <c r="S4667" s="408"/>
      <c r="T4667" s="408"/>
      <c r="U4667" s="1034"/>
      <c r="V4667" s="1036"/>
      <c r="W4667" s="1034"/>
      <c r="X4667" s="1035"/>
      <c r="Y4667" s="286"/>
      <c r="Z4667" s="286"/>
      <c r="AA4667" s="286"/>
      <c r="AB4667" s="286"/>
      <c r="AC4667" s="223"/>
      <c r="AD4667" s="223"/>
      <c r="AE4667" s="223"/>
      <c r="AF4667" s="223"/>
      <c r="AG4667" s="223"/>
      <c r="AH4667" s="223"/>
      <c r="AI4667" s="223"/>
      <c r="AJ4667" s="223"/>
      <c r="AK4667" s="1052"/>
      <c r="AL4667" s="1053"/>
      <c r="AM4667" s="1053"/>
      <c r="AN4667" s="1054"/>
      <c r="AO4667" s="1055"/>
      <c r="AP4667" s="3"/>
      <c r="AQ4667" s="222">
        <f t="shared" si="2169"/>
        <v>1</v>
      </c>
      <c r="AV4667" s="167"/>
      <c r="AW4667" s="167"/>
      <c r="AX4667" s="167"/>
      <c r="AY4667" s="167"/>
      <c r="AZ4667" s="167"/>
      <c r="BA4667" s="167"/>
      <c r="BB4667" s="167"/>
      <c r="BC4667" s="167"/>
      <c r="BD4667" s="167"/>
    </row>
    <row r="4668" spans="2:86" ht="12" customHeight="1" x14ac:dyDescent="0.15">
      <c r="B4668" s="1058"/>
      <c r="C4668" s="1063"/>
      <c r="D4668" s="1061"/>
      <c r="E4668" s="1061"/>
      <c r="F4668" s="1061"/>
      <c r="G4668" s="1061"/>
      <c r="H4668" s="1061"/>
      <c r="I4668" s="1061"/>
      <c r="J4668" s="1062"/>
      <c r="K4668" s="192"/>
      <c r="L4668" s="1038"/>
      <c r="M4668" s="1039"/>
      <c r="N4668" s="1038"/>
      <c r="O4668" s="1039"/>
      <c r="P4668" s="1034"/>
      <c r="Q4668" s="1036"/>
      <c r="R4668" s="408"/>
      <c r="S4668" s="408"/>
      <c r="T4668" s="408"/>
      <c r="U4668" s="1034"/>
      <c r="V4668" s="1036"/>
      <c r="W4668" s="1034"/>
      <c r="X4668" s="1035"/>
      <c r="Y4668" s="286"/>
      <c r="Z4668" s="286"/>
      <c r="AA4668" s="286"/>
      <c r="AB4668" s="286"/>
      <c r="AC4668" s="223"/>
      <c r="AD4668" s="223"/>
      <c r="AE4668" s="223"/>
      <c r="AF4668" s="223"/>
      <c r="AG4668" s="223"/>
      <c r="AH4668" s="223"/>
      <c r="AI4668" s="223"/>
      <c r="AJ4668" s="223"/>
      <c r="AK4668" s="1052"/>
      <c r="AL4668" s="1053"/>
      <c r="AM4668" s="1053"/>
      <c r="AN4668" s="1054"/>
      <c r="AO4668" s="1055"/>
      <c r="AP4668" s="3"/>
      <c r="AQ4668" s="222">
        <f t="shared" si="2169"/>
        <v>1</v>
      </c>
      <c r="AV4668" s="167"/>
      <c r="AW4668" s="167"/>
      <c r="AX4668" s="167"/>
      <c r="AY4668" s="167"/>
      <c r="AZ4668" s="167"/>
      <c r="BA4668" s="167"/>
      <c r="BB4668" s="167"/>
      <c r="BC4668" s="167"/>
      <c r="BD4668" s="167"/>
    </row>
    <row r="4669" spans="2:86" ht="12" customHeight="1" x14ac:dyDescent="0.15">
      <c r="B4669" s="1058"/>
      <c r="C4669" s="1063"/>
      <c r="D4669" s="1061"/>
      <c r="E4669" s="1061"/>
      <c r="F4669" s="1061"/>
      <c r="G4669" s="1061"/>
      <c r="H4669" s="1061"/>
      <c r="I4669" s="1061"/>
      <c r="J4669" s="1062"/>
      <c r="K4669" s="192"/>
      <c r="L4669" s="1038"/>
      <c r="M4669" s="1039"/>
      <c r="N4669" s="1038"/>
      <c r="O4669" s="1039"/>
      <c r="P4669" s="1034"/>
      <c r="Q4669" s="1036"/>
      <c r="R4669" s="408"/>
      <c r="S4669" s="408"/>
      <c r="T4669" s="408"/>
      <c r="U4669" s="1034"/>
      <c r="V4669" s="1036"/>
      <c r="W4669" s="1034"/>
      <c r="X4669" s="1035"/>
      <c r="Y4669" s="286"/>
      <c r="Z4669" s="286"/>
      <c r="AA4669" s="286"/>
      <c r="AB4669" s="286"/>
      <c r="AC4669" s="223"/>
      <c r="AD4669" s="223"/>
      <c r="AE4669" s="223"/>
      <c r="AF4669" s="223"/>
      <c r="AG4669" s="223"/>
      <c r="AH4669" s="223"/>
      <c r="AI4669" s="223"/>
      <c r="AJ4669" s="223"/>
      <c r="AK4669" s="1052"/>
      <c r="AL4669" s="1053"/>
      <c r="AM4669" s="1053"/>
      <c r="AN4669" s="1054"/>
      <c r="AO4669" s="1055"/>
      <c r="AP4669" s="3"/>
      <c r="AQ4669" s="222">
        <f t="shared" si="2169"/>
        <v>1</v>
      </c>
      <c r="AV4669" s="167"/>
      <c r="AW4669" s="167"/>
      <c r="AX4669" s="167"/>
      <c r="AY4669" s="167"/>
      <c r="AZ4669" s="167"/>
      <c r="BA4669" s="167"/>
      <c r="BB4669" s="167"/>
      <c r="BC4669" s="167"/>
      <c r="BD4669" s="167"/>
    </row>
    <row r="4670" spans="2:86" s="162" customFormat="1" ht="12" customHeight="1" x14ac:dyDescent="0.15">
      <c r="B4670" s="1058"/>
      <c r="C4670" s="1063"/>
      <c r="D4670" s="1061"/>
      <c r="E4670" s="1061"/>
      <c r="F4670" s="1061"/>
      <c r="G4670" s="1061"/>
      <c r="H4670" s="1061"/>
      <c r="I4670" s="1061"/>
      <c r="J4670" s="1062"/>
      <c r="K4670" s="192"/>
      <c r="L4670" s="1038"/>
      <c r="M4670" s="1039"/>
      <c r="N4670" s="1038"/>
      <c r="O4670" s="1039"/>
      <c r="P4670" s="1034"/>
      <c r="Q4670" s="1036"/>
      <c r="R4670" s="408"/>
      <c r="S4670" s="408"/>
      <c r="T4670" s="408"/>
      <c r="U4670" s="1034"/>
      <c r="V4670" s="1036"/>
      <c r="W4670" s="1034"/>
      <c r="X4670" s="1035"/>
      <c r="Y4670" s="286"/>
      <c r="Z4670" s="286"/>
      <c r="AA4670" s="286"/>
      <c r="AB4670" s="286"/>
      <c r="AC4670" s="223"/>
      <c r="AD4670" s="223"/>
      <c r="AE4670" s="223"/>
      <c r="AF4670" s="223"/>
      <c r="AG4670" s="223"/>
      <c r="AH4670" s="223"/>
      <c r="AI4670" s="223"/>
      <c r="AJ4670" s="223"/>
      <c r="AK4670" s="1034"/>
      <c r="AL4670" s="1035"/>
      <c r="AM4670" s="1035"/>
      <c r="AN4670" s="788"/>
      <c r="AO4670" s="789"/>
      <c r="AP4670" s="3"/>
      <c r="AQ4670" s="222">
        <f t="shared" si="2169"/>
        <v>1</v>
      </c>
    </row>
    <row r="4671" spans="2:86" s="162" customFormat="1" ht="12" customHeight="1" x14ac:dyDescent="0.15">
      <c r="B4671" s="1058"/>
      <c r="C4671" s="1063"/>
      <c r="D4671" s="1061"/>
      <c r="E4671" s="1061"/>
      <c r="F4671" s="1061"/>
      <c r="G4671" s="1061"/>
      <c r="H4671" s="1061"/>
      <c r="I4671" s="1061"/>
      <c r="J4671" s="1062"/>
      <c r="K4671" s="192"/>
      <c r="L4671" s="1038"/>
      <c r="M4671" s="1039"/>
      <c r="N4671" s="1038"/>
      <c r="O4671" s="1039"/>
      <c r="P4671" s="1034"/>
      <c r="Q4671" s="1036"/>
      <c r="R4671" s="408"/>
      <c r="S4671" s="408"/>
      <c r="T4671" s="408"/>
      <c r="U4671" s="1034"/>
      <c r="V4671" s="1036"/>
      <c r="W4671" s="1034"/>
      <c r="X4671" s="1035"/>
      <c r="Y4671" s="286"/>
      <c r="Z4671" s="286"/>
      <c r="AA4671" s="286"/>
      <c r="AB4671" s="286"/>
      <c r="AC4671" s="223"/>
      <c r="AD4671" s="223"/>
      <c r="AE4671" s="223"/>
      <c r="AF4671" s="223"/>
      <c r="AG4671" s="223"/>
      <c r="AH4671" s="223"/>
      <c r="AI4671" s="223"/>
      <c r="AJ4671" s="223"/>
      <c r="AK4671" s="1034"/>
      <c r="AL4671" s="1035"/>
      <c r="AM4671" s="1035"/>
      <c r="AN4671" s="788"/>
      <c r="AO4671" s="789"/>
      <c r="AP4671" s="3"/>
      <c r="AQ4671" s="222">
        <f t="shared" si="2169"/>
        <v>1</v>
      </c>
    </row>
    <row r="4672" spans="2:86" s="162" customFormat="1" ht="12" customHeight="1" x14ac:dyDescent="0.15">
      <c r="B4672" s="1058"/>
      <c r="C4672" s="1063"/>
      <c r="D4672" s="1061"/>
      <c r="E4672" s="1061"/>
      <c r="F4672" s="1061"/>
      <c r="G4672" s="1061"/>
      <c r="H4672" s="1061"/>
      <c r="I4672" s="1061"/>
      <c r="J4672" s="1062"/>
      <c r="K4672" s="192"/>
      <c r="L4672" s="1038"/>
      <c r="M4672" s="1039"/>
      <c r="N4672" s="1038"/>
      <c r="O4672" s="1039"/>
      <c r="P4672" s="1034"/>
      <c r="Q4672" s="1036"/>
      <c r="R4672" s="408"/>
      <c r="S4672" s="408"/>
      <c r="T4672" s="408"/>
      <c r="U4672" s="1034"/>
      <c r="V4672" s="1036"/>
      <c r="W4672" s="1034"/>
      <c r="X4672" s="1035"/>
      <c r="Y4672" s="286"/>
      <c r="Z4672" s="286"/>
      <c r="AA4672" s="286"/>
      <c r="AB4672" s="286"/>
      <c r="AC4672" s="223"/>
      <c r="AD4672" s="223"/>
      <c r="AE4672" s="223"/>
      <c r="AF4672" s="223"/>
      <c r="AG4672" s="223"/>
      <c r="AH4672" s="223"/>
      <c r="AI4672" s="223"/>
      <c r="AJ4672" s="223"/>
      <c r="AK4672" s="1034"/>
      <c r="AL4672" s="1035"/>
      <c r="AM4672" s="1035"/>
      <c r="AN4672" s="788"/>
      <c r="AO4672" s="789"/>
      <c r="AP4672" s="3"/>
      <c r="AQ4672" s="222">
        <f t="shared" si="2169"/>
        <v>1</v>
      </c>
    </row>
    <row r="4673" spans="2:46" s="162" customFormat="1" ht="12" customHeight="1" x14ac:dyDescent="0.15">
      <c r="B4673" s="1058"/>
      <c r="C4673" s="1063"/>
      <c r="D4673" s="1061"/>
      <c r="E4673" s="1061"/>
      <c r="F4673" s="1061"/>
      <c r="G4673" s="1061"/>
      <c r="H4673" s="1061"/>
      <c r="I4673" s="1061"/>
      <c r="J4673" s="1062"/>
      <c r="K4673" s="192"/>
      <c r="L4673" s="1038"/>
      <c r="M4673" s="1039"/>
      <c r="N4673" s="1038"/>
      <c r="O4673" s="1039"/>
      <c r="P4673" s="1034"/>
      <c r="Q4673" s="1036"/>
      <c r="R4673" s="408"/>
      <c r="S4673" s="408"/>
      <c r="T4673" s="408"/>
      <c r="U4673" s="1034"/>
      <c r="V4673" s="1036"/>
      <c r="W4673" s="1034"/>
      <c r="X4673" s="1035"/>
      <c r="Y4673" s="286"/>
      <c r="Z4673" s="286"/>
      <c r="AA4673" s="286"/>
      <c r="AB4673" s="286"/>
      <c r="AC4673" s="223"/>
      <c r="AD4673" s="223"/>
      <c r="AE4673" s="223"/>
      <c r="AF4673" s="223"/>
      <c r="AG4673" s="223"/>
      <c r="AH4673" s="223"/>
      <c r="AI4673" s="223"/>
      <c r="AJ4673" s="223"/>
      <c r="AK4673" s="1034"/>
      <c r="AL4673" s="1035"/>
      <c r="AM4673" s="1035"/>
      <c r="AN4673" s="788"/>
      <c r="AO4673" s="789"/>
      <c r="AP4673" s="3"/>
      <c r="AQ4673" s="222">
        <f t="shared" si="2169"/>
        <v>1</v>
      </c>
    </row>
    <row r="4674" spans="2:46" s="162" customFormat="1" ht="12" customHeight="1" x14ac:dyDescent="0.15">
      <c r="B4674" s="1058"/>
      <c r="C4674" s="1063"/>
      <c r="D4674" s="1061"/>
      <c r="E4674" s="1061"/>
      <c r="F4674" s="1061"/>
      <c r="G4674" s="1061"/>
      <c r="H4674" s="1061"/>
      <c r="I4674" s="1061"/>
      <c r="J4674" s="1062"/>
      <c r="K4674" s="192"/>
      <c r="L4674" s="1038"/>
      <c r="M4674" s="1039"/>
      <c r="N4674" s="1038"/>
      <c r="O4674" s="1039"/>
      <c r="P4674" s="1034"/>
      <c r="Q4674" s="1036"/>
      <c r="R4674" s="408"/>
      <c r="S4674" s="408"/>
      <c r="T4674" s="408"/>
      <c r="U4674" s="1034"/>
      <c r="V4674" s="1036"/>
      <c r="W4674" s="1034"/>
      <c r="X4674" s="1035"/>
      <c r="Y4674" s="286"/>
      <c r="Z4674" s="286"/>
      <c r="AA4674" s="286"/>
      <c r="AB4674" s="286"/>
      <c r="AC4674" s="223"/>
      <c r="AD4674" s="223"/>
      <c r="AE4674" s="223"/>
      <c r="AF4674" s="223"/>
      <c r="AG4674" s="223"/>
      <c r="AH4674" s="223"/>
      <c r="AI4674" s="223"/>
      <c r="AJ4674" s="223"/>
      <c r="AK4674" s="1034"/>
      <c r="AL4674" s="1035"/>
      <c r="AM4674" s="1035"/>
      <c r="AN4674" s="788"/>
      <c r="AO4674" s="789"/>
      <c r="AP4674" s="3"/>
      <c r="AQ4674" s="222">
        <f t="shared" si="2169"/>
        <v>1</v>
      </c>
    </row>
    <row r="4675" spans="2:46" s="162" customFormat="1" ht="12" customHeight="1" x14ac:dyDescent="0.15">
      <c r="B4675" s="1058"/>
      <c r="C4675" s="1063"/>
      <c r="D4675" s="1061"/>
      <c r="E4675" s="1061"/>
      <c r="F4675" s="1061"/>
      <c r="G4675" s="1061"/>
      <c r="H4675" s="1061"/>
      <c r="I4675" s="1061"/>
      <c r="J4675" s="1062"/>
      <c r="K4675" s="192"/>
      <c r="L4675" s="1038"/>
      <c r="M4675" s="1039"/>
      <c r="N4675" s="1038"/>
      <c r="O4675" s="1039"/>
      <c r="P4675" s="1034"/>
      <c r="Q4675" s="1036"/>
      <c r="R4675" s="408"/>
      <c r="S4675" s="408"/>
      <c r="T4675" s="408"/>
      <c r="U4675" s="1034"/>
      <c r="V4675" s="1036"/>
      <c r="W4675" s="1034"/>
      <c r="X4675" s="1035"/>
      <c r="Y4675" s="286"/>
      <c r="Z4675" s="286"/>
      <c r="AA4675" s="286"/>
      <c r="AB4675" s="286"/>
      <c r="AC4675" s="223"/>
      <c r="AD4675" s="223"/>
      <c r="AE4675" s="223"/>
      <c r="AF4675" s="223"/>
      <c r="AG4675" s="223"/>
      <c r="AH4675" s="223"/>
      <c r="AI4675" s="223"/>
      <c r="AJ4675" s="223"/>
      <c r="AK4675" s="1034"/>
      <c r="AL4675" s="1035"/>
      <c r="AM4675" s="1035"/>
      <c r="AN4675" s="788"/>
      <c r="AO4675" s="789"/>
      <c r="AP4675" s="3"/>
      <c r="AQ4675" s="222">
        <f t="shared" si="2169"/>
        <v>1</v>
      </c>
    </row>
    <row r="4676" spans="2:46" s="162" customFormat="1" ht="12" customHeight="1" x14ac:dyDescent="0.15">
      <c r="B4676" s="1058"/>
      <c r="C4676" s="1063"/>
      <c r="D4676" s="1061"/>
      <c r="E4676" s="1061"/>
      <c r="F4676" s="1061"/>
      <c r="G4676" s="1061"/>
      <c r="H4676" s="1061"/>
      <c r="I4676" s="1061"/>
      <c r="J4676" s="1062"/>
      <c r="K4676" s="192"/>
      <c r="L4676" s="1038"/>
      <c r="M4676" s="1039"/>
      <c r="N4676" s="1038"/>
      <c r="O4676" s="1039"/>
      <c r="P4676" s="1034"/>
      <c r="Q4676" s="1036"/>
      <c r="R4676" s="408"/>
      <c r="S4676" s="408"/>
      <c r="T4676" s="408"/>
      <c r="U4676" s="1034"/>
      <c r="V4676" s="1036"/>
      <c r="W4676" s="1034"/>
      <c r="X4676" s="1035"/>
      <c r="Y4676" s="286"/>
      <c r="Z4676" s="286"/>
      <c r="AA4676" s="286"/>
      <c r="AB4676" s="286"/>
      <c r="AC4676" s="223"/>
      <c r="AD4676" s="223"/>
      <c r="AE4676" s="223"/>
      <c r="AF4676" s="223"/>
      <c r="AG4676" s="223"/>
      <c r="AH4676" s="223"/>
      <c r="AI4676" s="223"/>
      <c r="AJ4676" s="223"/>
      <c r="AK4676" s="1034"/>
      <c r="AL4676" s="1035"/>
      <c r="AM4676" s="1035"/>
      <c r="AN4676" s="788"/>
      <c r="AO4676" s="789"/>
      <c r="AP4676" s="3"/>
      <c r="AQ4676" s="222">
        <f t="shared" si="2169"/>
        <v>1</v>
      </c>
    </row>
    <row r="4677" spans="2:46" s="162" customFormat="1" ht="12" customHeight="1" x14ac:dyDescent="0.15">
      <c r="B4677" s="1058"/>
      <c r="C4677" s="1063"/>
      <c r="D4677" s="1061"/>
      <c r="E4677" s="1061"/>
      <c r="F4677" s="1061"/>
      <c r="G4677" s="1061"/>
      <c r="H4677" s="1061"/>
      <c r="I4677" s="1061"/>
      <c r="J4677" s="1062"/>
      <c r="K4677" s="192"/>
      <c r="L4677" s="1038"/>
      <c r="M4677" s="1039"/>
      <c r="N4677" s="1038"/>
      <c r="O4677" s="1039"/>
      <c r="P4677" s="1034"/>
      <c r="Q4677" s="1036"/>
      <c r="R4677" s="408"/>
      <c r="S4677" s="408"/>
      <c r="T4677" s="408"/>
      <c r="U4677" s="1034"/>
      <c r="V4677" s="1036"/>
      <c r="W4677" s="1034"/>
      <c r="X4677" s="1035"/>
      <c r="Y4677" s="286"/>
      <c r="Z4677" s="286"/>
      <c r="AA4677" s="286"/>
      <c r="AB4677" s="286"/>
      <c r="AC4677" s="223"/>
      <c r="AD4677" s="223"/>
      <c r="AE4677" s="223"/>
      <c r="AF4677" s="223"/>
      <c r="AG4677" s="223"/>
      <c r="AH4677" s="223"/>
      <c r="AI4677" s="223"/>
      <c r="AJ4677" s="223"/>
      <c r="AK4677" s="1034"/>
      <c r="AL4677" s="1035"/>
      <c r="AM4677" s="1035"/>
      <c r="AN4677" s="788"/>
      <c r="AO4677" s="789"/>
      <c r="AP4677" s="3"/>
      <c r="AQ4677" s="222">
        <f t="shared" si="2169"/>
        <v>1</v>
      </c>
    </row>
    <row r="4678" spans="2:46" s="162" customFormat="1" ht="12" customHeight="1" x14ac:dyDescent="0.15">
      <c r="B4678" s="1058"/>
      <c r="C4678" s="1063"/>
      <c r="D4678" s="1061"/>
      <c r="E4678" s="1061"/>
      <c r="F4678" s="1061"/>
      <c r="G4678" s="1061"/>
      <c r="H4678" s="1061"/>
      <c r="I4678" s="1061"/>
      <c r="J4678" s="1062"/>
      <c r="K4678" s="192"/>
      <c r="L4678" s="1038"/>
      <c r="M4678" s="1039"/>
      <c r="N4678" s="1038"/>
      <c r="O4678" s="1039"/>
      <c r="P4678" s="1034"/>
      <c r="Q4678" s="1036"/>
      <c r="R4678" s="408"/>
      <c r="S4678" s="408"/>
      <c r="T4678" s="408"/>
      <c r="U4678" s="1034"/>
      <c r="V4678" s="1036"/>
      <c r="W4678" s="1034"/>
      <c r="X4678" s="1035"/>
      <c r="Y4678" s="286"/>
      <c r="Z4678" s="286"/>
      <c r="AA4678" s="286"/>
      <c r="AB4678" s="286"/>
      <c r="AC4678" s="223"/>
      <c r="AD4678" s="223"/>
      <c r="AE4678" s="223"/>
      <c r="AF4678" s="223"/>
      <c r="AG4678" s="223"/>
      <c r="AH4678" s="223"/>
      <c r="AI4678" s="223"/>
      <c r="AJ4678" s="223"/>
      <c r="AK4678" s="1034"/>
      <c r="AL4678" s="1035"/>
      <c r="AM4678" s="1035"/>
      <c r="AN4678" s="788"/>
      <c r="AO4678" s="789"/>
      <c r="AP4678" s="3"/>
      <c r="AQ4678" s="222">
        <f t="shared" si="2169"/>
        <v>1</v>
      </c>
    </row>
    <row r="4679" spans="2:46" s="162" customFormat="1" ht="12" customHeight="1" x14ac:dyDescent="0.15">
      <c r="B4679" s="1058"/>
      <c r="C4679" s="1063"/>
      <c r="D4679" s="1061"/>
      <c r="E4679" s="1061"/>
      <c r="F4679" s="1061"/>
      <c r="G4679" s="1061"/>
      <c r="H4679" s="1061"/>
      <c r="I4679" s="1061"/>
      <c r="J4679" s="1062"/>
      <c r="K4679" s="192"/>
      <c r="L4679" s="1038"/>
      <c r="M4679" s="1039"/>
      <c r="N4679" s="1038"/>
      <c r="O4679" s="1039"/>
      <c r="P4679" s="1034"/>
      <c r="Q4679" s="1036"/>
      <c r="R4679" s="408"/>
      <c r="S4679" s="408"/>
      <c r="T4679" s="408"/>
      <c r="U4679" s="1034"/>
      <c r="V4679" s="1036"/>
      <c r="W4679" s="1034"/>
      <c r="X4679" s="1035"/>
      <c r="Y4679" s="286"/>
      <c r="Z4679" s="286"/>
      <c r="AA4679" s="286"/>
      <c r="AB4679" s="286"/>
      <c r="AC4679" s="223"/>
      <c r="AD4679" s="223"/>
      <c r="AE4679" s="223"/>
      <c r="AF4679" s="223"/>
      <c r="AG4679" s="223"/>
      <c r="AH4679" s="223"/>
      <c r="AI4679" s="223"/>
      <c r="AJ4679" s="223"/>
      <c r="AK4679" s="1034"/>
      <c r="AL4679" s="1035"/>
      <c r="AM4679" s="1035"/>
      <c r="AN4679" s="788"/>
      <c r="AO4679" s="789"/>
      <c r="AP4679" s="3"/>
      <c r="AQ4679" s="222">
        <f t="shared" si="2169"/>
        <v>1</v>
      </c>
    </row>
    <row r="4680" spans="2:46" s="162" customFormat="1" ht="12" customHeight="1" x14ac:dyDescent="0.15">
      <c r="B4680" s="1058"/>
      <c r="C4680" s="1063"/>
      <c r="D4680" s="1061"/>
      <c r="E4680" s="1061"/>
      <c r="F4680" s="1061"/>
      <c r="G4680" s="1061"/>
      <c r="H4680" s="1061"/>
      <c r="I4680" s="1061"/>
      <c r="J4680" s="1062"/>
      <c r="K4680" s="192"/>
      <c r="L4680" s="1038"/>
      <c r="M4680" s="1039"/>
      <c r="N4680" s="1038"/>
      <c r="O4680" s="1039"/>
      <c r="P4680" s="1034"/>
      <c r="Q4680" s="1036"/>
      <c r="R4680" s="408"/>
      <c r="S4680" s="408"/>
      <c r="T4680" s="408"/>
      <c r="U4680" s="1034"/>
      <c r="V4680" s="1036"/>
      <c r="W4680" s="1034"/>
      <c r="X4680" s="1035"/>
      <c r="Y4680" s="286"/>
      <c r="Z4680" s="286"/>
      <c r="AA4680" s="286"/>
      <c r="AB4680" s="286"/>
      <c r="AC4680" s="223"/>
      <c r="AD4680" s="223"/>
      <c r="AE4680" s="223"/>
      <c r="AF4680" s="223"/>
      <c r="AG4680" s="223"/>
      <c r="AH4680" s="223"/>
      <c r="AI4680" s="223"/>
      <c r="AJ4680" s="223"/>
      <c r="AK4680" s="1034"/>
      <c r="AL4680" s="1035"/>
      <c r="AM4680" s="1035"/>
      <c r="AN4680" s="788"/>
      <c r="AO4680" s="789"/>
      <c r="AP4680" s="3"/>
      <c r="AQ4680" s="222">
        <f t="shared" si="2169"/>
        <v>1</v>
      </c>
    </row>
    <row r="4681" spans="2:46" s="162" customFormat="1" ht="12" customHeight="1" x14ac:dyDescent="0.15">
      <c r="B4681" s="1058"/>
      <c r="C4681" s="1063"/>
      <c r="D4681" s="1061"/>
      <c r="E4681" s="1061"/>
      <c r="F4681" s="1061"/>
      <c r="G4681" s="1061"/>
      <c r="H4681" s="1061"/>
      <c r="I4681" s="1061"/>
      <c r="J4681" s="1062"/>
      <c r="K4681" s="192"/>
      <c r="L4681" s="1038"/>
      <c r="M4681" s="1039"/>
      <c r="N4681" s="1038"/>
      <c r="O4681" s="1039"/>
      <c r="P4681" s="1034"/>
      <c r="Q4681" s="1036"/>
      <c r="R4681" s="408"/>
      <c r="S4681" s="408"/>
      <c r="T4681" s="408"/>
      <c r="U4681" s="1034"/>
      <c r="V4681" s="1036"/>
      <c r="W4681" s="1034"/>
      <c r="X4681" s="1035"/>
      <c r="Y4681" s="286"/>
      <c r="Z4681" s="286"/>
      <c r="AA4681" s="286"/>
      <c r="AB4681" s="286"/>
      <c r="AC4681" s="223"/>
      <c r="AD4681" s="223"/>
      <c r="AE4681" s="223"/>
      <c r="AF4681" s="223"/>
      <c r="AG4681" s="223"/>
      <c r="AH4681" s="223"/>
      <c r="AI4681" s="223"/>
      <c r="AJ4681" s="223"/>
      <c r="AK4681" s="1034"/>
      <c r="AL4681" s="1035"/>
      <c r="AM4681" s="1035"/>
      <c r="AN4681" s="788"/>
      <c r="AO4681" s="789"/>
      <c r="AP4681" s="3"/>
      <c r="AQ4681" s="222">
        <f t="shared" si="2169"/>
        <v>1</v>
      </c>
    </row>
    <row r="4682" spans="2:46" s="162" customFormat="1" ht="12" customHeight="1" x14ac:dyDescent="0.15">
      <c r="B4682" s="1058"/>
      <c r="C4682" s="1063"/>
      <c r="D4682" s="1061"/>
      <c r="E4682" s="1061"/>
      <c r="F4682" s="1061"/>
      <c r="G4682" s="1061"/>
      <c r="H4682" s="1061"/>
      <c r="I4682" s="1061"/>
      <c r="J4682" s="1062"/>
      <c r="K4682" s="192"/>
      <c r="L4682" s="1038"/>
      <c r="M4682" s="1039"/>
      <c r="N4682" s="1038"/>
      <c r="O4682" s="1039"/>
      <c r="P4682" s="1034"/>
      <c r="Q4682" s="1036"/>
      <c r="R4682" s="408"/>
      <c r="S4682" s="408"/>
      <c r="T4682" s="408"/>
      <c r="U4682" s="1034"/>
      <c r="V4682" s="1036"/>
      <c r="W4682" s="1034"/>
      <c r="X4682" s="1035"/>
      <c r="Y4682" s="286"/>
      <c r="Z4682" s="286"/>
      <c r="AA4682" s="286"/>
      <c r="AB4682" s="286"/>
      <c r="AC4682" s="223"/>
      <c r="AD4682" s="223"/>
      <c r="AE4682" s="223"/>
      <c r="AF4682" s="223"/>
      <c r="AG4682" s="223"/>
      <c r="AH4682" s="223"/>
      <c r="AI4682" s="223"/>
      <c r="AJ4682" s="223"/>
      <c r="AK4682" s="1034"/>
      <c r="AL4682" s="1035"/>
      <c r="AM4682" s="1035"/>
      <c r="AN4682" s="788"/>
      <c r="AO4682" s="789"/>
      <c r="AP4682" s="3"/>
      <c r="AQ4682" s="222">
        <f t="shared" si="2169"/>
        <v>1</v>
      </c>
    </row>
    <row r="4683" spans="2:46" s="162" customFormat="1" ht="12" customHeight="1" x14ac:dyDescent="0.15">
      <c r="B4683" s="1058"/>
      <c r="C4683" s="1063"/>
      <c r="D4683" s="1061"/>
      <c r="E4683" s="1061"/>
      <c r="F4683" s="1061"/>
      <c r="G4683" s="1061"/>
      <c r="H4683" s="1061"/>
      <c r="I4683" s="1061"/>
      <c r="J4683" s="1062"/>
      <c r="K4683" s="192"/>
      <c r="L4683" s="1038"/>
      <c r="M4683" s="1039"/>
      <c r="N4683" s="1038"/>
      <c r="O4683" s="1039"/>
      <c r="P4683" s="1034"/>
      <c r="Q4683" s="1036"/>
      <c r="R4683" s="408"/>
      <c r="S4683" s="408"/>
      <c r="T4683" s="408"/>
      <c r="U4683" s="1034"/>
      <c r="V4683" s="1036"/>
      <c r="W4683" s="1034"/>
      <c r="X4683" s="1035"/>
      <c r="Y4683" s="286"/>
      <c r="Z4683" s="286"/>
      <c r="AA4683" s="286"/>
      <c r="AB4683" s="286"/>
      <c r="AC4683" s="223"/>
      <c r="AD4683" s="223"/>
      <c r="AE4683" s="223"/>
      <c r="AF4683" s="223"/>
      <c r="AG4683" s="223"/>
      <c r="AH4683" s="223"/>
      <c r="AI4683" s="223"/>
      <c r="AJ4683" s="223"/>
      <c r="AK4683" s="1034"/>
      <c r="AL4683" s="1035"/>
      <c r="AM4683" s="1035"/>
      <c r="AN4683" s="788"/>
      <c r="AO4683" s="789"/>
      <c r="AP4683" s="3"/>
      <c r="AQ4683" s="222">
        <f t="shared" si="2169"/>
        <v>1</v>
      </c>
    </row>
    <row r="4684" spans="2:46" s="162" customFormat="1" ht="12" customHeight="1" x14ac:dyDescent="0.15">
      <c r="B4684" s="1058"/>
      <c r="C4684" s="1063"/>
      <c r="D4684" s="1061"/>
      <c r="E4684" s="1061"/>
      <c r="F4684" s="1061"/>
      <c r="G4684" s="1061"/>
      <c r="H4684" s="1061"/>
      <c r="I4684" s="1061"/>
      <c r="J4684" s="1062"/>
      <c r="K4684" s="1016" t="s">
        <v>216</v>
      </c>
      <c r="L4684" s="1016" t="s">
        <v>215</v>
      </c>
      <c r="M4684" s="1016"/>
      <c r="N4684" s="1016"/>
      <c r="O4684" s="1016"/>
      <c r="P4684" s="1016"/>
      <c r="Q4684" s="1016"/>
      <c r="R4684" s="1016"/>
      <c r="S4684" s="1016"/>
      <c r="T4684" s="1016"/>
      <c r="U4684" s="1016"/>
      <c r="V4684" s="1016"/>
      <c r="W4684" s="1016"/>
      <c r="X4684" s="1016"/>
      <c r="Y4684" s="1040" t="s">
        <v>466</v>
      </c>
      <c r="Z4684" s="1041"/>
      <c r="AA4684" s="1041"/>
      <c r="AB4684" s="1042"/>
      <c r="AC4684" s="224">
        <f t="shared" ref="AC4684:AJ4684" si="2170">SUM(AC4664:AC4683)</f>
        <v>0</v>
      </c>
      <c r="AD4684" s="224">
        <f t="shared" si="2170"/>
        <v>0</v>
      </c>
      <c r="AE4684" s="224">
        <f t="shared" si="2170"/>
        <v>0</v>
      </c>
      <c r="AF4684" s="224">
        <f t="shared" si="2170"/>
        <v>5.2499999999999998E-2</v>
      </c>
      <c r="AG4684" s="224">
        <f t="shared" si="2170"/>
        <v>0</v>
      </c>
      <c r="AH4684" s="224">
        <f t="shared" si="2170"/>
        <v>0</v>
      </c>
      <c r="AI4684" s="224">
        <f t="shared" si="2170"/>
        <v>0</v>
      </c>
      <c r="AJ4684" s="224">
        <f t="shared" si="2170"/>
        <v>0</v>
      </c>
      <c r="AK4684" s="1040" t="s">
        <v>214</v>
      </c>
      <c r="AL4684" s="1041"/>
      <c r="AM4684" s="1041"/>
      <c r="AN4684" s="788"/>
      <c r="AO4684" s="789"/>
      <c r="AP4684" s="3"/>
    </row>
    <row r="4685" spans="2:46" s="162" customFormat="1" ht="12" customHeight="1" x14ac:dyDescent="0.15">
      <c r="B4685" s="1058"/>
      <c r="C4685" s="1063"/>
      <c r="D4685" s="1061"/>
      <c r="E4685" s="1061"/>
      <c r="F4685" s="1061"/>
      <c r="G4685" s="1061"/>
      <c r="H4685" s="1061"/>
      <c r="I4685" s="1061"/>
      <c r="J4685" s="1062"/>
      <c r="K4685" s="1016"/>
      <c r="L4685" s="1016" t="s">
        <v>467</v>
      </c>
      <c r="M4685" s="1016"/>
      <c r="N4685" s="1016"/>
      <c r="O4685" s="1016" t="s">
        <v>213</v>
      </c>
      <c r="P4685" s="1016"/>
      <c r="Q4685" s="1016"/>
      <c r="R4685" s="1016"/>
      <c r="S4685" s="1016"/>
      <c r="T4685" s="1016"/>
      <c r="U4685" s="1016"/>
      <c r="V4685" s="1016"/>
      <c r="W4685" s="1016"/>
      <c r="X4685" s="1016"/>
      <c r="Y4685" s="193">
        <f>COUNTIF(Y4664:Y4683,"○")</f>
        <v>0</v>
      </c>
      <c r="Z4685" s="193">
        <f>COUNTIF(Z4664:Z4683,"○")</f>
        <v>0</v>
      </c>
      <c r="AA4685" s="193">
        <f>COUNTIF(AA4664:AA4683,"○")</f>
        <v>0</v>
      </c>
      <c r="AB4685" s="193">
        <f>COUNTIF(AB4664:AB4683,"○")</f>
        <v>0</v>
      </c>
      <c r="AC4685" s="193">
        <f t="shared" ref="AC4685:AJ4685" si="2171">COUNT(AC4664:AC4683)</f>
        <v>0</v>
      </c>
      <c r="AD4685" s="193">
        <f t="shared" si="2171"/>
        <v>0</v>
      </c>
      <c r="AE4685" s="193">
        <f t="shared" si="2171"/>
        <v>0</v>
      </c>
      <c r="AF4685" s="193">
        <f t="shared" si="2171"/>
        <v>1</v>
      </c>
      <c r="AG4685" s="193">
        <f t="shared" si="2171"/>
        <v>0</v>
      </c>
      <c r="AH4685" s="193">
        <f t="shared" si="2171"/>
        <v>0</v>
      </c>
      <c r="AI4685" s="193">
        <f t="shared" si="2171"/>
        <v>0</v>
      </c>
      <c r="AJ4685" s="193">
        <f t="shared" si="2171"/>
        <v>0</v>
      </c>
      <c r="AK4685" s="1043"/>
      <c r="AL4685" s="1044"/>
      <c r="AM4685" s="1044"/>
      <c r="AN4685" s="1044"/>
      <c r="AO4685" s="1045"/>
      <c r="AP4685" s="3"/>
    </row>
    <row r="4686" spans="2:46" ht="12" customHeight="1" x14ac:dyDescent="0.15">
      <c r="B4686" s="1058"/>
      <c r="C4686" s="1063"/>
      <c r="D4686" s="1061"/>
      <c r="E4686" s="1061"/>
      <c r="F4686" s="1061"/>
      <c r="G4686" s="1061"/>
      <c r="H4686" s="1061"/>
      <c r="I4686" s="1061"/>
      <c r="J4686" s="1062"/>
      <c r="K4686" s="1016"/>
      <c r="L4686" s="1016"/>
      <c r="M4686" s="1016"/>
      <c r="N4686" s="1016"/>
      <c r="O4686" s="1016" t="s">
        <v>468</v>
      </c>
      <c r="P4686" s="1016"/>
      <c r="Q4686" s="1016"/>
      <c r="R4686" s="1016"/>
      <c r="S4686" s="1016"/>
      <c r="T4686" s="1016"/>
      <c r="U4686" s="1016"/>
      <c r="V4686" s="1016"/>
      <c r="W4686" s="1016"/>
      <c r="X4686" s="1016"/>
      <c r="Y4686" s="1034" t="str">
        <f>IF(Y4685&gt;0,"Ⅳ",IF(Z4685&gt;0,"Ⅲ",IF(AA4685&gt;0,"Ⅱa",IF(AB4685&gt;0,"Ⅱb","Ⅰ"))))</f>
        <v>Ⅰ</v>
      </c>
      <c r="Z4686" s="1035"/>
      <c r="AA4686" s="1035"/>
      <c r="AB4686" s="1036"/>
      <c r="AC4686" s="1034" t="str">
        <f>IF(AC4685&gt;0,"Ⅳ",IF(AD4685&gt;0,"Ⅲ",IF(AE4685&gt;0,"Ⅱa",IF(AF4685&gt;0,"Ⅱb","Ⅰ"))))</f>
        <v>Ⅱb</v>
      </c>
      <c r="AD4686" s="1035"/>
      <c r="AE4686" s="1035"/>
      <c r="AF4686" s="1036"/>
      <c r="AG4686" s="1034" t="str">
        <f>IF(AG4685&gt;0,"Ⅳ",IF(AH4685&gt;0,"Ⅲ",IF(AI4685&gt;0,"Ⅱa",IF(AJ4685&gt;0,"Ⅱb","Ⅰ"))))</f>
        <v>Ⅰ</v>
      </c>
      <c r="AH4686" s="1035"/>
      <c r="AI4686" s="1035"/>
      <c r="AJ4686" s="1036"/>
      <c r="AK4686" s="1046"/>
      <c r="AL4686" s="1047"/>
      <c r="AM4686" s="1047"/>
      <c r="AN4686" s="1047"/>
      <c r="AO4686" s="1048"/>
      <c r="AP4686" s="3"/>
      <c r="AQ4686" s="282" t="s">
        <v>312</v>
      </c>
      <c r="AR4686" s="282" t="s">
        <v>313</v>
      </c>
      <c r="AS4686" s="699" t="s">
        <v>316</v>
      </c>
      <c r="AT4686" s="1026"/>
    </row>
    <row r="4687" spans="2:46" ht="12" customHeight="1" x14ac:dyDescent="0.15">
      <c r="B4687" s="1058"/>
      <c r="C4687" s="1063"/>
      <c r="D4687" s="1061"/>
      <c r="E4687" s="1061"/>
      <c r="F4687" s="1061"/>
      <c r="G4687" s="1061"/>
      <c r="H4687" s="1061"/>
      <c r="I4687" s="1061"/>
      <c r="J4687" s="1062"/>
      <c r="K4687" s="1016"/>
      <c r="L4687" s="1016" t="s">
        <v>469</v>
      </c>
      <c r="M4687" s="1016"/>
      <c r="N4687" s="1016"/>
      <c r="O4687" s="1016" t="s">
        <v>212</v>
      </c>
      <c r="P4687" s="1016"/>
      <c r="Q4687" s="1016"/>
      <c r="R4687" s="1016"/>
      <c r="S4687" s="1016"/>
      <c r="T4687" s="1016"/>
      <c r="U4687" s="1016"/>
      <c r="V4687" s="1016"/>
      <c r="W4687" s="1016"/>
      <c r="X4687" s="1016"/>
      <c r="Y4687" s="187" t="s">
        <v>32</v>
      </c>
      <c r="Z4687" s="187" t="s">
        <v>33</v>
      </c>
      <c r="AA4687" s="1027" t="s">
        <v>34</v>
      </c>
      <c r="AB4687" s="1027"/>
      <c r="AC4687" s="187" t="s">
        <v>32</v>
      </c>
      <c r="AD4687" s="187" t="s">
        <v>33</v>
      </c>
      <c r="AE4687" s="1027" t="s">
        <v>34</v>
      </c>
      <c r="AF4687" s="1027"/>
      <c r="AG4687" s="187" t="s">
        <v>32</v>
      </c>
      <c r="AH4687" s="187" t="s">
        <v>33</v>
      </c>
      <c r="AI4687" s="1027" t="s">
        <v>34</v>
      </c>
      <c r="AJ4687" s="1027"/>
      <c r="AK4687" s="1046"/>
      <c r="AL4687" s="1047"/>
      <c r="AM4687" s="1047"/>
      <c r="AN4687" s="1047"/>
      <c r="AO4687" s="1048"/>
      <c r="AP4687" s="3"/>
      <c r="AQ4687" s="1028">
        <f>+Y4685+Z4685</f>
        <v>0</v>
      </c>
      <c r="AR4687" s="1029"/>
      <c r="AS4687" s="1028">
        <f>+AA4685+AB4685</f>
        <v>0</v>
      </c>
      <c r="AT4687" s="1029"/>
    </row>
    <row r="4688" spans="2:46" ht="12" customHeight="1" x14ac:dyDescent="0.15">
      <c r="B4688" s="1058"/>
      <c r="C4688" s="1063"/>
      <c r="D4688" s="1061"/>
      <c r="E4688" s="1061"/>
      <c r="F4688" s="1061"/>
      <c r="G4688" s="1061"/>
      <c r="H4688" s="1061"/>
      <c r="I4688" s="1061"/>
      <c r="J4688" s="1062"/>
      <c r="K4688" s="1016"/>
      <c r="L4688" s="1016"/>
      <c r="M4688" s="1016"/>
      <c r="N4688" s="1016"/>
      <c r="O4688" s="1016" t="s">
        <v>470</v>
      </c>
      <c r="P4688" s="1016"/>
      <c r="Q4688" s="1016"/>
      <c r="R4688" s="1016"/>
      <c r="S4688" s="1016"/>
      <c r="T4688" s="1016"/>
      <c r="U4688" s="1016"/>
      <c r="V4688" s="1016"/>
      <c r="W4688" s="1016"/>
      <c r="X4688" s="1016"/>
      <c r="Y4688" s="193" t="str">
        <f>IF(Y4685=0,"",1)</f>
        <v/>
      </c>
      <c r="Z4688" s="193" t="str">
        <f>IF(Z4685=0,"",1)</f>
        <v/>
      </c>
      <c r="AA4688" s="1030" t="str">
        <f>IF(AQ4687=1,"",IF(AS4687&gt;0,1,""))</f>
        <v/>
      </c>
      <c r="AB4688" s="1031"/>
      <c r="AC4688" s="193">
        <f>+AC4685</f>
        <v>0</v>
      </c>
      <c r="AD4688" s="193">
        <f>AD4685</f>
        <v>0</v>
      </c>
      <c r="AE4688" s="1030">
        <f>AE4685+AF4685</f>
        <v>1</v>
      </c>
      <c r="AF4688" s="1031"/>
      <c r="AG4688" s="193">
        <f>AG4685</f>
        <v>0</v>
      </c>
      <c r="AH4688" s="193">
        <f>AH4685</f>
        <v>0</v>
      </c>
      <c r="AI4688" s="1030">
        <f>AI4685+AJ4685</f>
        <v>0</v>
      </c>
      <c r="AJ4688" s="1031"/>
      <c r="AK4688" s="1046"/>
      <c r="AL4688" s="1047"/>
      <c r="AM4688" s="1047"/>
      <c r="AN4688" s="1047"/>
      <c r="AO4688" s="1048"/>
      <c r="AP4688" s="3"/>
      <c r="AQ4688" s="197">
        <f>+Y4685+AC4688+AG4688</f>
        <v>0</v>
      </c>
      <c r="AR4688" s="197">
        <f>+Z4685+AD4688+AH4688</f>
        <v>0</v>
      </c>
      <c r="AS4688" s="1032">
        <f>+AS4687+AE4688+AI4688</f>
        <v>1</v>
      </c>
      <c r="AT4688" s="1033"/>
    </row>
    <row r="4689" spans="2:86" ht="12" customHeight="1" x14ac:dyDescent="0.15">
      <c r="B4689" s="1058"/>
      <c r="C4689" s="1063"/>
      <c r="D4689" s="1061"/>
      <c r="E4689" s="1061"/>
      <c r="F4689" s="1061"/>
      <c r="G4689" s="1061"/>
      <c r="H4689" s="1061"/>
      <c r="I4689" s="1061"/>
      <c r="J4689" s="1062"/>
      <c r="K4689" s="1016"/>
      <c r="L4689" s="1016"/>
      <c r="M4689" s="1016"/>
      <c r="N4689" s="1016"/>
      <c r="O4689" s="1016" t="s">
        <v>471</v>
      </c>
      <c r="P4689" s="1016"/>
      <c r="Q4689" s="1016"/>
      <c r="R4689" s="1016"/>
      <c r="S4689" s="1016"/>
      <c r="T4689" s="1016"/>
      <c r="U4689" s="1016"/>
      <c r="V4689" s="1016"/>
      <c r="W4689" s="1016"/>
      <c r="X4689" s="1016"/>
      <c r="Y4689" s="1034" t="s">
        <v>875</v>
      </c>
      <c r="Z4689" s="1035"/>
      <c r="AA4689" s="1035"/>
      <c r="AB4689" s="1036"/>
      <c r="AC4689" s="1034" t="str">
        <f>IF(AC4688&gt;0,"Ⅳ",IF(AD4688&gt;0,"Ⅲ",IF(AE4688&gt;0,"Ⅱ","Ⅰ")))</f>
        <v>Ⅱ</v>
      </c>
      <c r="AD4689" s="1035"/>
      <c r="AE4689" s="1035"/>
      <c r="AF4689" s="1036"/>
      <c r="AG4689" s="1034" t="str">
        <f>IF(AG4688&gt;0,"Ⅳ",IF(AH4688&gt;0,"Ⅲ",IF(AI4688&gt;0,"Ⅱ","Ⅰ")))</f>
        <v>Ⅰ</v>
      </c>
      <c r="AH4689" s="1035"/>
      <c r="AI4689" s="1035"/>
      <c r="AJ4689" s="1036"/>
      <c r="AK4689" s="1046"/>
      <c r="AL4689" s="1047"/>
      <c r="AM4689" s="1047"/>
      <c r="AN4689" s="1047"/>
      <c r="AO4689" s="1048"/>
      <c r="AP4689" s="3"/>
      <c r="AQ4689" s="1037" t="str">
        <f>IF(AQ4688&gt;0,"Ⅳ",IF(AR4688&gt;0,"Ⅲ",IF(AS4688&gt;0,"Ⅱ","Ⅰ")))</f>
        <v>Ⅱ</v>
      </c>
      <c r="AR4689" s="1037"/>
      <c r="AS4689" s="1037"/>
      <c r="AT4689" s="1037"/>
    </row>
    <row r="4690" spans="2:86" ht="12" customHeight="1" x14ac:dyDescent="0.15">
      <c r="B4690" s="1058"/>
      <c r="C4690" s="1063"/>
      <c r="D4690" s="1061"/>
      <c r="E4690" s="1061"/>
      <c r="F4690" s="1061"/>
      <c r="G4690" s="1061"/>
      <c r="H4690" s="1061"/>
      <c r="I4690" s="1061"/>
      <c r="J4690" s="1062"/>
      <c r="K4690" s="1016"/>
      <c r="L4690" s="1016"/>
      <c r="M4690" s="1016"/>
      <c r="N4690" s="1016"/>
      <c r="O4690" s="1016" t="s">
        <v>472</v>
      </c>
      <c r="P4690" s="1016"/>
      <c r="Q4690" s="1016"/>
      <c r="R4690" s="1016"/>
      <c r="S4690" s="1016"/>
      <c r="T4690" s="1016"/>
      <c r="U4690" s="1016"/>
      <c r="V4690" s="1016"/>
      <c r="W4690" s="1016"/>
      <c r="X4690" s="1016"/>
      <c r="Y4690" s="1034" t="str">
        <f>IF(COUNTIF(Y4689:AJ4689,"Ⅳ")&gt;0,"Ⅳ",IF(COUNTIF(Y4689:AJ4689,"Ⅲ")&gt;0,"Ⅲ",IF(COUNTIF(Y4689:AJ4689,"Ⅱ")&gt;0,"Ⅱ","Ⅰ")))</f>
        <v>Ⅱ</v>
      </c>
      <c r="Z4690" s="1035"/>
      <c r="AA4690" s="1035"/>
      <c r="AB4690" s="1035"/>
      <c r="AC4690" s="1035"/>
      <c r="AD4690" s="1035"/>
      <c r="AE4690" s="1035"/>
      <c r="AF4690" s="1035"/>
      <c r="AG4690" s="1035"/>
      <c r="AH4690" s="1035"/>
      <c r="AI4690" s="1035"/>
      <c r="AJ4690" s="1036"/>
      <c r="AK4690" s="1049"/>
      <c r="AL4690" s="1050"/>
      <c r="AM4690" s="1050"/>
      <c r="AN4690" s="1050"/>
      <c r="AO4690" s="1051"/>
      <c r="AP4690" s="3"/>
    </row>
    <row r="4691" spans="2:86" ht="14.25" customHeight="1" x14ac:dyDescent="0.15">
      <c r="B4691" s="1058"/>
      <c r="C4691" s="1063"/>
      <c r="D4691" s="1061"/>
      <c r="E4691" s="1061"/>
      <c r="F4691" s="1061"/>
      <c r="G4691" s="1061"/>
      <c r="H4691" s="1061"/>
      <c r="I4691" s="1061"/>
      <c r="J4691" s="1062"/>
      <c r="K4691" s="1016" t="s">
        <v>169</v>
      </c>
      <c r="L4691" s="1017"/>
      <c r="M4691" s="1017"/>
      <c r="N4691" s="1017"/>
      <c r="O4691" s="1017"/>
      <c r="P4691" s="1017"/>
      <c r="Q4691" s="1017"/>
      <c r="R4691" s="1017"/>
      <c r="S4691" s="1017"/>
      <c r="T4691" s="1017"/>
      <c r="U4691" s="1017"/>
      <c r="V4691" s="1017"/>
      <c r="W4691" s="1017"/>
      <c r="X4691" s="1017"/>
      <c r="Y4691" s="1017"/>
      <c r="Z4691" s="1017"/>
      <c r="AA4691" s="1017"/>
      <c r="AB4691" s="1017"/>
      <c r="AC4691" s="1017"/>
      <c r="AD4691" s="1017"/>
      <c r="AE4691" s="1017"/>
      <c r="AF4691" s="1017"/>
      <c r="AG4691" s="1017"/>
      <c r="AH4691" s="1017"/>
      <c r="AI4691" s="1017"/>
      <c r="AJ4691" s="1017"/>
      <c r="AK4691" s="1017"/>
      <c r="AL4691" s="1017"/>
      <c r="AM4691" s="1017"/>
      <c r="AN4691" s="1017"/>
      <c r="AO4691" s="1017"/>
      <c r="AP4691" s="3"/>
    </row>
    <row r="4692" spans="2:86" ht="14.25" customHeight="1" x14ac:dyDescent="0.15">
      <c r="B4692" s="1058"/>
      <c r="C4692" s="1063"/>
      <c r="D4692" s="1061"/>
      <c r="E4692" s="1061"/>
      <c r="F4692" s="1061"/>
      <c r="G4692" s="1061"/>
      <c r="H4692" s="1061"/>
      <c r="I4692" s="1061"/>
      <c r="J4692" s="1062"/>
      <c r="K4692" s="1016"/>
      <c r="L4692" s="1017"/>
      <c r="M4692" s="1017"/>
      <c r="N4692" s="1017"/>
      <c r="O4692" s="1017"/>
      <c r="P4692" s="1017"/>
      <c r="Q4692" s="1017"/>
      <c r="R4692" s="1017"/>
      <c r="S4692" s="1017"/>
      <c r="T4692" s="1017"/>
      <c r="U4692" s="1017"/>
      <c r="V4692" s="1017"/>
      <c r="W4692" s="1017"/>
      <c r="X4692" s="1017"/>
      <c r="Y4692" s="1017"/>
      <c r="Z4692" s="1017"/>
      <c r="AA4692" s="1017"/>
      <c r="AB4692" s="1017"/>
      <c r="AC4692" s="1017"/>
      <c r="AD4692" s="1017"/>
      <c r="AE4692" s="1017"/>
      <c r="AF4692" s="1017"/>
      <c r="AG4692" s="1017"/>
      <c r="AH4692" s="1017"/>
      <c r="AI4692" s="1017"/>
      <c r="AJ4692" s="1017"/>
      <c r="AK4692" s="1017"/>
      <c r="AL4692" s="1017"/>
      <c r="AM4692" s="1017"/>
      <c r="AN4692" s="1017"/>
      <c r="AO4692" s="1017"/>
      <c r="AP4692" s="3"/>
    </row>
    <row r="4693" spans="2:86" ht="12" customHeight="1" x14ac:dyDescent="0.15">
      <c r="B4693" s="1058"/>
      <c r="C4693" s="1063"/>
      <c r="D4693" s="1061"/>
      <c r="E4693" s="1061"/>
      <c r="F4693" s="1061"/>
      <c r="G4693" s="1061"/>
      <c r="H4693" s="1061"/>
      <c r="I4693" s="1061"/>
      <c r="J4693" s="1062"/>
      <c r="K4693" s="1018" t="s">
        <v>473</v>
      </c>
      <c r="L4693" s="1018"/>
      <c r="M4693" s="1018"/>
      <c r="N4693" s="1018"/>
      <c r="O4693" s="1018"/>
      <c r="P4693" s="1018"/>
      <c r="Q4693" s="1018"/>
      <c r="R4693" s="1018"/>
      <c r="S4693" s="1018"/>
      <c r="T4693" s="1018"/>
      <c r="U4693" s="1018"/>
      <c r="V4693" s="1018"/>
      <c r="W4693" s="1018"/>
      <c r="X4693" s="1018"/>
      <c r="Y4693" s="1018"/>
      <c r="Z4693" s="1018"/>
      <c r="AA4693" s="1018"/>
      <c r="AB4693" s="1018"/>
      <c r="AC4693" s="1018"/>
      <c r="AD4693" s="1018"/>
      <c r="AE4693" s="1018"/>
      <c r="AF4693" s="1018"/>
      <c r="AG4693" s="1018"/>
      <c r="AH4693" s="1018"/>
      <c r="AI4693" s="1018"/>
      <c r="AJ4693" s="1018"/>
      <c r="AK4693" s="1018"/>
      <c r="AL4693" s="1018"/>
      <c r="AM4693" s="1018"/>
      <c r="AN4693" s="1018"/>
      <c r="AO4693" s="1018"/>
      <c r="AP4693" s="3"/>
    </row>
    <row r="4694" spans="2:86" ht="12" customHeight="1" x14ac:dyDescent="0.15">
      <c r="B4694" s="1058"/>
      <c r="C4694" s="1063"/>
      <c r="D4694" s="1061"/>
      <c r="E4694" s="1061"/>
      <c r="F4694" s="1061"/>
      <c r="G4694" s="1061"/>
      <c r="H4694" s="1061"/>
      <c r="I4694" s="1061"/>
      <c r="J4694" s="1062"/>
      <c r="K4694" s="1019" t="s">
        <v>523</v>
      </c>
      <c r="L4694" s="1019"/>
      <c r="M4694" s="1019"/>
      <c r="N4694" s="1019"/>
      <c r="O4694" s="1019"/>
      <c r="P4694" s="1019"/>
      <c r="Q4694" s="1019"/>
      <c r="R4694" s="1019"/>
      <c r="S4694" s="1019"/>
      <c r="T4694" s="1019"/>
      <c r="U4694" s="1019"/>
      <c r="V4694" s="1019"/>
      <c r="W4694" s="1019"/>
      <c r="X4694" s="1019"/>
      <c r="Y4694" s="1019"/>
      <c r="Z4694" s="1019"/>
      <c r="AA4694" s="1019"/>
      <c r="AB4694" s="1019"/>
      <c r="AC4694" s="1019"/>
      <c r="AD4694" s="1019"/>
      <c r="AE4694" s="1019"/>
      <c r="AF4694" s="1019"/>
      <c r="AG4694" s="1019"/>
      <c r="AH4694" s="1019"/>
      <c r="AI4694" s="1019"/>
      <c r="AJ4694" s="1019"/>
      <c r="AK4694" s="1019"/>
      <c r="AL4694" s="1019"/>
      <c r="AM4694" s="1019"/>
      <c r="AN4694" s="1019"/>
      <c r="AO4694" s="1019"/>
      <c r="AP4694" s="3"/>
    </row>
    <row r="4695" spans="2:86" ht="12" customHeight="1" x14ac:dyDescent="0.15">
      <c r="B4695" s="1058"/>
      <c r="C4695" s="1063"/>
      <c r="D4695" s="1061"/>
      <c r="E4695" s="1061"/>
      <c r="F4695" s="1061"/>
      <c r="G4695" s="1061"/>
      <c r="H4695" s="1061"/>
      <c r="I4695" s="1061"/>
      <c r="J4695" s="1062"/>
      <c r="K4695" s="194" t="s">
        <v>474</v>
      </c>
      <c r="L4695" s="195"/>
      <c r="M4695" s="195"/>
      <c r="N4695" s="195"/>
      <c r="O4695" s="195"/>
      <c r="P4695" s="195"/>
      <c r="Q4695" s="195"/>
      <c r="R4695" s="195"/>
      <c r="S4695" s="195"/>
      <c r="T4695" s="195"/>
      <c r="U4695" s="195"/>
      <c r="V4695" s="195"/>
      <c r="W4695" s="195"/>
      <c r="X4695" s="195"/>
      <c r="Y4695" s="195"/>
      <c r="Z4695" s="195"/>
      <c r="AA4695" s="195"/>
      <c r="AB4695" s="195"/>
      <c r="AC4695" s="195"/>
      <c r="AD4695" s="195"/>
      <c r="AE4695" s="195"/>
      <c r="AF4695" s="195"/>
      <c r="AG4695" s="195"/>
      <c r="AH4695" s="195"/>
      <c r="AI4695" s="195"/>
      <c r="AJ4695" s="195"/>
      <c r="AK4695" s="195"/>
      <c r="AL4695" s="195"/>
      <c r="AM4695" s="195"/>
      <c r="AN4695" s="195"/>
      <c r="AO4695" s="196"/>
      <c r="AP4695" s="3"/>
    </row>
    <row r="4696" spans="2:86" ht="12" customHeight="1" x14ac:dyDescent="0.15">
      <c r="B4696" s="1058"/>
      <c r="C4696" s="1063"/>
      <c r="D4696" s="1061"/>
      <c r="E4696" s="1061"/>
      <c r="F4696" s="1061"/>
      <c r="G4696" s="1061"/>
      <c r="H4696" s="1061"/>
      <c r="I4696" s="1061"/>
      <c r="J4696" s="1062"/>
      <c r="K4696" s="194" t="s">
        <v>475</v>
      </c>
      <c r="L4696" s="195"/>
      <c r="M4696" s="195"/>
      <c r="N4696" s="195"/>
      <c r="O4696" s="195"/>
      <c r="P4696" s="195"/>
      <c r="Q4696" s="195"/>
      <c r="R4696" s="195"/>
      <c r="S4696" s="195"/>
      <c r="T4696" s="195"/>
      <c r="U4696" s="195"/>
      <c r="V4696" s="195"/>
      <c r="W4696" s="195"/>
      <c r="X4696" s="195"/>
      <c r="Y4696" s="195"/>
      <c r="Z4696" s="195"/>
      <c r="AA4696" s="195"/>
      <c r="AB4696" s="195"/>
      <c r="AC4696" s="195"/>
      <c r="AD4696" s="195"/>
      <c r="AE4696" s="195"/>
      <c r="AF4696" s="195"/>
      <c r="AG4696" s="195"/>
      <c r="AH4696" s="195"/>
      <c r="AI4696" s="195"/>
      <c r="AJ4696" s="195"/>
      <c r="AK4696" s="195"/>
      <c r="AL4696" s="195"/>
      <c r="AM4696" s="195"/>
      <c r="AN4696" s="195"/>
      <c r="AO4696" s="196"/>
      <c r="AP4696" s="3"/>
    </row>
    <row r="4697" spans="2:86" ht="12" customHeight="1" x14ac:dyDescent="0.15">
      <c r="B4697" s="1058"/>
      <c r="C4697" s="1063"/>
      <c r="D4697" s="1061"/>
      <c r="E4697" s="1061"/>
      <c r="F4697" s="1061"/>
      <c r="G4697" s="1061"/>
      <c r="H4697" s="1061"/>
      <c r="I4697" s="1061"/>
      <c r="J4697" s="1062"/>
      <c r="K4697" s="1020" t="s">
        <v>476</v>
      </c>
      <c r="L4697" s="1021"/>
      <c r="M4697" s="1021"/>
      <c r="N4697" s="1021"/>
      <c r="O4697" s="1021"/>
      <c r="P4697" s="1021"/>
      <c r="Q4697" s="1021"/>
      <c r="R4697" s="1021"/>
      <c r="S4697" s="1021"/>
      <c r="T4697" s="1021"/>
      <c r="U4697" s="1021"/>
      <c r="V4697" s="1021"/>
      <c r="W4697" s="1021"/>
      <c r="X4697" s="1021"/>
      <c r="Y4697" s="1021"/>
      <c r="Z4697" s="1021"/>
      <c r="AA4697" s="1021"/>
      <c r="AB4697" s="1021"/>
      <c r="AC4697" s="1021"/>
      <c r="AD4697" s="1021"/>
      <c r="AE4697" s="1021"/>
      <c r="AF4697" s="1021"/>
      <c r="AG4697" s="1021"/>
      <c r="AH4697" s="1021"/>
      <c r="AI4697" s="1021"/>
      <c r="AJ4697" s="1021"/>
      <c r="AK4697" s="1021"/>
      <c r="AL4697" s="1021"/>
      <c r="AM4697" s="1021"/>
      <c r="AN4697" s="1021"/>
      <c r="AO4697" s="1022"/>
      <c r="AP4697" s="3"/>
    </row>
    <row r="4698" spans="2:86" ht="12" customHeight="1" x14ac:dyDescent="0.15">
      <c r="B4698" s="591"/>
      <c r="C4698" s="1064"/>
      <c r="D4698" s="1065"/>
      <c r="E4698" s="1065"/>
      <c r="F4698" s="1065"/>
      <c r="G4698" s="1065"/>
      <c r="H4698" s="1065"/>
      <c r="I4698" s="1065"/>
      <c r="J4698" s="1066"/>
      <c r="K4698" s="1023"/>
      <c r="L4698" s="1024"/>
      <c r="M4698" s="1024"/>
      <c r="N4698" s="1024"/>
      <c r="O4698" s="1024"/>
      <c r="P4698" s="1024"/>
      <c r="Q4698" s="1024"/>
      <c r="R4698" s="1024"/>
      <c r="S4698" s="1024"/>
      <c r="T4698" s="1024"/>
      <c r="U4698" s="1024"/>
      <c r="V4698" s="1024"/>
      <c r="W4698" s="1024"/>
      <c r="X4698" s="1024"/>
      <c r="Y4698" s="1024"/>
      <c r="Z4698" s="1024"/>
      <c r="AA4698" s="1024"/>
      <c r="AB4698" s="1024"/>
      <c r="AC4698" s="1024"/>
      <c r="AD4698" s="1024"/>
      <c r="AE4698" s="1024"/>
      <c r="AF4698" s="1024"/>
      <c r="AG4698" s="1024"/>
      <c r="AH4698" s="1024"/>
      <c r="AI4698" s="1024"/>
      <c r="AJ4698" s="1024"/>
      <c r="AK4698" s="1024"/>
      <c r="AL4698" s="1024"/>
      <c r="AM4698" s="1024"/>
      <c r="AN4698" s="1024"/>
      <c r="AO4698" s="1025"/>
      <c r="AP4698" s="3"/>
    </row>
    <row r="4699" spans="2:86" s="9" customFormat="1" ht="12" customHeight="1" x14ac:dyDescent="0.15">
      <c r="B4699" s="3" t="s">
        <v>527</v>
      </c>
      <c r="AQ4699" s="162"/>
      <c r="AR4699" s="162"/>
      <c r="AS4699" s="162"/>
      <c r="AT4699" s="162"/>
      <c r="AU4699" s="162"/>
      <c r="AV4699" s="162"/>
      <c r="AW4699" s="162"/>
      <c r="AX4699" s="162"/>
      <c r="AY4699" s="162"/>
      <c r="AZ4699" s="162"/>
      <c r="BA4699" s="162"/>
      <c r="BB4699" s="162"/>
      <c r="BC4699" s="162"/>
      <c r="BD4699" s="162"/>
      <c r="BE4699" s="162"/>
      <c r="BF4699" s="162"/>
      <c r="BG4699" s="162"/>
      <c r="BH4699" s="162"/>
      <c r="BI4699" s="162"/>
      <c r="BJ4699" s="162"/>
      <c r="BK4699" s="162"/>
      <c r="BL4699" s="162"/>
      <c r="BM4699" s="162"/>
      <c r="BN4699" s="162"/>
      <c r="BO4699" s="162"/>
      <c r="BP4699" s="162"/>
      <c r="BQ4699" s="162"/>
      <c r="BR4699" s="162"/>
      <c r="BS4699" s="162"/>
      <c r="BT4699" s="162"/>
      <c r="BU4699" s="162"/>
      <c r="BV4699" s="162"/>
      <c r="BW4699" s="162"/>
      <c r="BX4699" s="162"/>
      <c r="BY4699" s="162"/>
      <c r="BZ4699" s="162"/>
      <c r="CA4699" s="162"/>
      <c r="CB4699" s="162"/>
      <c r="CC4699" s="162"/>
      <c r="CD4699" s="162"/>
      <c r="CE4699" s="162"/>
      <c r="CF4699" s="162"/>
      <c r="CG4699" s="162"/>
      <c r="CH4699" s="162"/>
    </row>
    <row r="4700" spans="2:86" ht="12" customHeight="1" thickBot="1" x14ac:dyDescent="0.2">
      <c r="B4700" s="3" t="s">
        <v>524</v>
      </c>
    </row>
    <row r="4701" spans="2:86" ht="12" customHeight="1" x14ac:dyDescent="0.15">
      <c r="B4701" s="3" t="s">
        <v>525</v>
      </c>
      <c r="AU4701" s="1000" t="s">
        <v>305</v>
      </c>
      <c r="AV4701" s="1001" t="s">
        <v>298</v>
      </c>
      <c r="AW4701" s="1003" t="s">
        <v>299</v>
      </c>
      <c r="AX4701" s="1005" t="s">
        <v>306</v>
      </c>
      <c r="AY4701" s="1006"/>
      <c r="AZ4701" s="1006"/>
      <c r="BA4701" s="1006"/>
      <c r="BB4701" s="1006"/>
      <c r="BC4701" s="1006"/>
      <c r="BD4701" s="1006"/>
      <c r="BE4701" s="1006"/>
      <c r="BF4701" s="1006"/>
      <c r="BG4701" s="1006"/>
      <c r="BH4701" s="1006"/>
      <c r="BI4701" s="1006"/>
      <c r="BJ4701" s="1006"/>
      <c r="BK4701" s="1006"/>
      <c r="BL4701" s="1006"/>
      <c r="BM4701" s="1006"/>
      <c r="BN4701" s="1006"/>
      <c r="BO4701" s="1006"/>
      <c r="BP4701" s="1006"/>
      <c r="BQ4701" s="1006"/>
      <c r="BR4701" s="1007"/>
      <c r="BS4701" s="807" t="s">
        <v>300</v>
      </c>
      <c r="BT4701" s="1008"/>
      <c r="BU4701" s="1008"/>
      <c r="BV4701" s="1008"/>
      <c r="BW4701" s="1009" t="s">
        <v>307</v>
      </c>
      <c r="BX4701" s="1010"/>
      <c r="BY4701" s="1010"/>
      <c r="BZ4701" s="1010"/>
      <c r="CA4701" s="1010"/>
      <c r="CB4701" s="1010"/>
      <c r="CC4701" s="1010"/>
      <c r="CD4701" s="1010"/>
      <c r="CE4701" s="1010"/>
      <c r="CF4701" s="1010"/>
      <c r="CG4701" s="1010"/>
      <c r="CH4701" s="1011"/>
    </row>
    <row r="4702" spans="2:86" ht="12" customHeight="1" x14ac:dyDescent="0.15">
      <c r="B4702" s="3" t="s">
        <v>477</v>
      </c>
      <c r="AU4702" s="1000"/>
      <c r="AV4702" s="1002"/>
      <c r="AW4702" s="1004"/>
      <c r="AX4702" s="1012" t="s">
        <v>308</v>
      </c>
      <c r="AY4702" s="686"/>
      <c r="AZ4702" s="686"/>
      <c r="BA4702" s="686"/>
      <c r="BB4702" s="686"/>
      <c r="BC4702" s="686"/>
      <c r="BD4702" s="686"/>
      <c r="BE4702" s="686"/>
      <c r="BF4702" s="686"/>
      <c r="BG4702" s="686"/>
      <c r="BH4702" s="686"/>
      <c r="BI4702" s="686"/>
      <c r="BJ4702" s="686" t="s">
        <v>309</v>
      </c>
      <c r="BK4702" s="686"/>
      <c r="BL4702" s="686"/>
      <c r="BM4702" s="686"/>
      <c r="BN4702" s="686"/>
      <c r="BO4702" s="686"/>
      <c r="BP4702" s="686"/>
      <c r="BQ4702" s="686"/>
      <c r="BR4702" s="1013"/>
      <c r="BS4702" s="1008"/>
      <c r="BT4702" s="1008"/>
      <c r="BU4702" s="1008"/>
      <c r="BV4702" s="1008"/>
      <c r="BW4702" s="1014" t="s">
        <v>302</v>
      </c>
      <c r="BX4702" s="699"/>
      <c r="BY4702" s="699"/>
      <c r="BZ4702" s="699"/>
      <c r="CA4702" s="686" t="s">
        <v>310</v>
      </c>
      <c r="CB4702" s="686"/>
      <c r="CC4702" s="686"/>
      <c r="CD4702" s="686"/>
      <c r="CE4702" s="686"/>
      <c r="CF4702" s="686"/>
      <c r="CG4702" s="686"/>
      <c r="CH4702" s="1013"/>
    </row>
    <row r="4703" spans="2:86" ht="12" customHeight="1" x14ac:dyDescent="0.15">
      <c r="B4703" s="3" t="s">
        <v>526</v>
      </c>
      <c r="AU4703" s="1000"/>
      <c r="AV4703" s="1002"/>
      <c r="AW4703" s="1004"/>
      <c r="AX4703" s="1012" t="s">
        <v>26</v>
      </c>
      <c r="AY4703" s="686"/>
      <c r="AZ4703" s="686"/>
      <c r="BA4703" s="686"/>
      <c r="BB4703" s="686" t="s">
        <v>22</v>
      </c>
      <c r="BC4703" s="686"/>
      <c r="BD4703" s="686"/>
      <c r="BE4703" s="686"/>
      <c r="BF4703" s="686" t="s">
        <v>24</v>
      </c>
      <c r="BG4703" s="686"/>
      <c r="BH4703" s="686"/>
      <c r="BI4703" s="686"/>
      <c r="BJ4703" s="699" t="s">
        <v>26</v>
      </c>
      <c r="BK4703" s="699"/>
      <c r="BL4703" s="699"/>
      <c r="BM4703" s="699" t="s">
        <v>22</v>
      </c>
      <c r="BN4703" s="699"/>
      <c r="BO4703" s="699"/>
      <c r="BP4703" s="699" t="s">
        <v>24</v>
      </c>
      <c r="BQ4703" s="699"/>
      <c r="BR4703" s="1015"/>
      <c r="BS4703" s="807" t="s">
        <v>26</v>
      </c>
      <c r="BT4703" s="807" t="s">
        <v>22</v>
      </c>
      <c r="BU4703" s="807" t="s">
        <v>24</v>
      </c>
      <c r="BV4703" s="807" t="s">
        <v>303</v>
      </c>
      <c r="BW4703" s="1012" t="s">
        <v>311</v>
      </c>
      <c r="BX4703" s="686"/>
      <c r="BY4703" s="686"/>
      <c r="BZ4703" s="686"/>
      <c r="CA4703" s="686" t="s">
        <v>22</v>
      </c>
      <c r="CB4703" s="686"/>
      <c r="CC4703" s="686"/>
      <c r="CD4703" s="686"/>
      <c r="CE4703" s="686" t="s">
        <v>24</v>
      </c>
      <c r="CF4703" s="686"/>
      <c r="CG4703" s="686"/>
      <c r="CH4703" s="1013"/>
    </row>
    <row r="4704" spans="2:86" ht="12" customHeight="1" x14ac:dyDescent="0.15">
      <c r="B4704" s="3" t="s">
        <v>478</v>
      </c>
      <c r="AU4704" s="1000"/>
      <c r="AV4704" s="1002"/>
      <c r="AW4704" s="1004"/>
      <c r="AX4704" s="156" t="s">
        <v>862</v>
      </c>
      <c r="AY4704" s="157" t="s">
        <v>863</v>
      </c>
      <c r="AZ4704" s="157" t="s">
        <v>864</v>
      </c>
      <c r="BA4704" s="158" t="s">
        <v>865</v>
      </c>
      <c r="BB4704" s="159" t="s">
        <v>866</v>
      </c>
      <c r="BC4704" s="157" t="s">
        <v>863</v>
      </c>
      <c r="BD4704" s="157" t="s">
        <v>867</v>
      </c>
      <c r="BE4704" s="158" t="s">
        <v>865</v>
      </c>
      <c r="BF4704" s="159" t="s">
        <v>866</v>
      </c>
      <c r="BG4704" s="157" t="s">
        <v>863</v>
      </c>
      <c r="BH4704" s="157" t="s">
        <v>864</v>
      </c>
      <c r="BI4704" s="158" t="s">
        <v>865</v>
      </c>
      <c r="BJ4704" s="159" t="s">
        <v>866</v>
      </c>
      <c r="BK4704" s="157" t="s">
        <v>868</v>
      </c>
      <c r="BL4704" s="158" t="s">
        <v>869</v>
      </c>
      <c r="BM4704" s="159" t="s">
        <v>870</v>
      </c>
      <c r="BN4704" s="157" t="s">
        <v>863</v>
      </c>
      <c r="BO4704" s="158" t="s">
        <v>871</v>
      </c>
      <c r="BP4704" s="159" t="s">
        <v>870</v>
      </c>
      <c r="BQ4704" s="157" t="s">
        <v>868</v>
      </c>
      <c r="BR4704" s="160" t="s">
        <v>872</v>
      </c>
      <c r="BS4704" s="1008"/>
      <c r="BT4704" s="1008"/>
      <c r="BU4704" s="1008"/>
      <c r="BV4704" s="1008"/>
      <c r="BW4704" s="156" t="s">
        <v>866</v>
      </c>
      <c r="BX4704" s="157" t="s">
        <v>863</v>
      </c>
      <c r="BY4704" s="157" t="s">
        <v>864</v>
      </c>
      <c r="BZ4704" s="158" t="s">
        <v>865</v>
      </c>
      <c r="CA4704" s="159" t="s">
        <v>866</v>
      </c>
      <c r="CB4704" s="157" t="s">
        <v>873</v>
      </c>
      <c r="CC4704" s="157" t="s">
        <v>864</v>
      </c>
      <c r="CD4704" s="158" t="s">
        <v>865</v>
      </c>
      <c r="CE4704" s="159" t="s">
        <v>866</v>
      </c>
      <c r="CF4704" s="157" t="s">
        <v>863</v>
      </c>
      <c r="CG4704" s="157" t="s">
        <v>864</v>
      </c>
      <c r="CH4704" s="160" t="s">
        <v>874</v>
      </c>
    </row>
    <row r="4705" spans="2:86" x14ac:dyDescent="0.15">
      <c r="B4705" s="3" t="s">
        <v>539</v>
      </c>
      <c r="AU4705" s="1000"/>
      <c r="AV4705" s="188" t="str">
        <f>N4707</f>
        <v>S100</v>
      </c>
      <c r="AW4705" s="300">
        <f>R4707</f>
        <v>10.6</v>
      </c>
      <c r="AX4705" s="197">
        <f>+Y4732</f>
        <v>0</v>
      </c>
      <c r="AY4705" s="197">
        <f>+Z4732</f>
        <v>0</v>
      </c>
      <c r="AZ4705" s="197">
        <f>+AA4732</f>
        <v>0</v>
      </c>
      <c r="BA4705" s="197">
        <f t="shared" ref="BA4705" si="2172">+AB4732</f>
        <v>0</v>
      </c>
      <c r="BB4705" s="197">
        <f>+AC4732</f>
        <v>0</v>
      </c>
      <c r="BC4705" s="197">
        <f t="shared" ref="BC4705" si="2173">+AD4732</f>
        <v>0</v>
      </c>
      <c r="BD4705" s="197">
        <f t="shared" ref="BD4705" si="2174">+AE4732</f>
        <v>0</v>
      </c>
      <c r="BE4705" s="197">
        <f t="shared" ref="BE4705" si="2175">+AF4732</f>
        <v>0</v>
      </c>
      <c r="BF4705" s="197">
        <f t="shared" ref="BF4705" si="2176">+AG4732</f>
        <v>0</v>
      </c>
      <c r="BG4705" s="197">
        <f t="shared" ref="BG4705" si="2177">+AH4732</f>
        <v>0</v>
      </c>
      <c r="BH4705" s="197">
        <f t="shared" ref="BH4705" si="2178">+AI4732</f>
        <v>0</v>
      </c>
      <c r="BI4705" s="197">
        <f t="shared" ref="BI4705" si="2179">+AJ4732</f>
        <v>0</v>
      </c>
      <c r="BJ4705" s="197" t="str">
        <f>+Y4735</f>
        <v/>
      </c>
      <c r="BK4705" s="197" t="str">
        <f t="shared" ref="BK4705" si="2180">+Z4735</f>
        <v/>
      </c>
      <c r="BL4705" s="197" t="str">
        <f>+AA4735</f>
        <v/>
      </c>
      <c r="BM4705" s="197">
        <f>+AC4735</f>
        <v>0</v>
      </c>
      <c r="BN4705" s="197">
        <f t="shared" ref="BN4705" si="2181">+AD4735</f>
        <v>0</v>
      </c>
      <c r="BO4705" s="197">
        <f t="shared" ref="BO4705" si="2182">+AE4735</f>
        <v>0</v>
      </c>
      <c r="BP4705" s="197">
        <f>+AG4735</f>
        <v>0</v>
      </c>
      <c r="BQ4705" s="197">
        <f>+AH4735</f>
        <v>0</v>
      </c>
      <c r="BR4705" s="197">
        <f>+AI4735</f>
        <v>0</v>
      </c>
      <c r="BS4705" s="296" t="str">
        <f>+Y4736</f>
        <v>Ⅰ</v>
      </c>
      <c r="BT4705" s="296" t="str">
        <f>+AC4736</f>
        <v>Ⅰ</v>
      </c>
      <c r="BU4705" s="296" t="str">
        <f>+AG4736</f>
        <v>Ⅰ</v>
      </c>
      <c r="BV4705" s="296" t="str">
        <f>+Y4737</f>
        <v>Ⅰ</v>
      </c>
      <c r="BW4705" s="164" t="str">
        <f>IF(Y4732&gt;0,R4707,"")</f>
        <v/>
      </c>
      <c r="BX4705" s="165" t="str">
        <f>IF(Z4732&gt;0,"",IF(AA4732&gt;0,R4707,""))</f>
        <v/>
      </c>
      <c r="BY4705" s="165" t="str">
        <f>IF(Y4732+Z4732&gt;0,"",IF(AA4732&gt;0,R4707,""))</f>
        <v/>
      </c>
      <c r="BZ4705" s="165" t="str">
        <f>IF(Y4732+Z4732+AA4732&gt;0,"",IF(AB4732&gt;0,R4707,""))</f>
        <v/>
      </c>
      <c r="CA4705" s="166">
        <f t="shared" ref="CA4705" si="2183">+AC4731</f>
        <v>0</v>
      </c>
      <c r="CB4705" s="166">
        <f t="shared" ref="CB4705" si="2184">+AD4731</f>
        <v>0</v>
      </c>
      <c r="CC4705" s="166">
        <f t="shared" ref="CC4705" si="2185">+AE4731</f>
        <v>0</v>
      </c>
      <c r="CD4705" s="166">
        <f t="shared" ref="CD4705" si="2186">+AF4731</f>
        <v>0</v>
      </c>
      <c r="CE4705" s="166">
        <f t="shared" ref="CE4705" si="2187">+AG4731</f>
        <v>0</v>
      </c>
      <c r="CF4705" s="166">
        <f t="shared" ref="CF4705" si="2188">+AH4731</f>
        <v>0</v>
      </c>
      <c r="CG4705" s="166">
        <f t="shared" ref="CG4705" si="2189">+AI4731</f>
        <v>0</v>
      </c>
      <c r="CH4705" s="166">
        <f t="shared" ref="CH4705" si="2190">+AJ4731</f>
        <v>0</v>
      </c>
    </row>
    <row r="4706" spans="2:86" ht="12" customHeight="1" x14ac:dyDescent="0.15">
      <c r="B4706" s="1057" t="s">
        <v>219</v>
      </c>
      <c r="C4706" s="1059"/>
      <c r="D4706" s="1060"/>
      <c r="E4706" s="1061"/>
      <c r="F4706" s="1061"/>
      <c r="G4706" s="1061"/>
      <c r="H4706" s="1061"/>
      <c r="I4706" s="1061"/>
      <c r="J4706" s="1062"/>
      <c r="K4706" s="1067" t="s">
        <v>453</v>
      </c>
      <c r="L4706" s="1068"/>
      <c r="M4706" s="1068"/>
      <c r="N4706" s="1068"/>
      <c r="O4706" s="1068"/>
      <c r="P4706" s="1068"/>
      <c r="Q4706" s="1068"/>
      <c r="R4706" s="1068"/>
      <c r="S4706" s="1068"/>
      <c r="T4706" s="1068"/>
      <c r="U4706" s="1068"/>
      <c r="V4706" s="1068"/>
      <c r="W4706" s="1068"/>
      <c r="X4706" s="1068"/>
      <c r="Y4706" s="1068"/>
      <c r="Z4706" s="1068"/>
      <c r="AA4706" s="1068"/>
      <c r="AB4706" s="1068"/>
      <c r="AC4706" s="1068"/>
      <c r="AD4706" s="1068"/>
      <c r="AE4706" s="1068"/>
      <c r="AF4706" s="1068"/>
      <c r="AG4706" s="1068"/>
      <c r="AH4706" s="1068"/>
      <c r="AI4706" s="1068"/>
      <c r="AJ4706" s="1068"/>
      <c r="AK4706" s="1068"/>
      <c r="AL4706" s="1068"/>
      <c r="AM4706" s="1068"/>
      <c r="AN4706" s="1068"/>
      <c r="AO4706" s="1069"/>
      <c r="AP4706" s="3"/>
    </row>
    <row r="4707" spans="2:86" ht="12" customHeight="1" x14ac:dyDescent="0.15">
      <c r="B4707" s="1058"/>
      <c r="C4707" s="1063"/>
      <c r="D4707" s="1061"/>
      <c r="E4707" s="1061"/>
      <c r="F4707" s="1061"/>
      <c r="G4707" s="1061"/>
      <c r="H4707" s="1061"/>
      <c r="I4707" s="1061"/>
      <c r="J4707" s="1062"/>
      <c r="K4707" s="1040" t="s">
        <v>218</v>
      </c>
      <c r="L4707" s="1041"/>
      <c r="M4707" s="1042"/>
      <c r="N4707" s="1034" t="s">
        <v>814</v>
      </c>
      <c r="O4707" s="1035"/>
      <c r="P4707" s="1040" t="s">
        <v>454</v>
      </c>
      <c r="Q4707" s="1042"/>
      <c r="R4707" s="1070">
        <f>'様式A-2'!C112</f>
        <v>10.6</v>
      </c>
      <c r="S4707" s="1071"/>
      <c r="T4707" s="1072"/>
      <c r="U4707" s="1073" t="s">
        <v>455</v>
      </c>
      <c r="V4707" s="1074"/>
      <c r="W4707" s="1073" t="s">
        <v>456</v>
      </c>
      <c r="X4707" s="1074"/>
      <c r="Y4707" s="1042" t="s">
        <v>217</v>
      </c>
      <c r="Z4707" s="1016"/>
      <c r="AA4707" s="1016"/>
      <c r="AB4707" s="1016"/>
      <c r="AC4707" s="1073" t="s">
        <v>457</v>
      </c>
      <c r="AD4707" s="1079"/>
      <c r="AE4707" s="1079"/>
      <c r="AF4707" s="1079"/>
      <c r="AG4707" s="1079"/>
      <c r="AH4707" s="1079"/>
      <c r="AI4707" s="1079"/>
      <c r="AJ4707" s="1074"/>
      <c r="AK4707" s="1073" t="s">
        <v>458</v>
      </c>
      <c r="AL4707" s="1079"/>
      <c r="AM4707" s="1079"/>
      <c r="AN4707" s="1081"/>
      <c r="AO4707" s="1082"/>
      <c r="AP4707" s="3"/>
      <c r="AV4707" s="167"/>
      <c r="AW4707" s="221"/>
      <c r="AX4707" s="167"/>
      <c r="AY4707" s="167"/>
      <c r="AZ4707" s="167"/>
      <c r="BA4707" s="167"/>
      <c r="BB4707" s="167"/>
      <c r="BC4707" s="167"/>
      <c r="BD4707" s="167"/>
    </row>
    <row r="4708" spans="2:86" ht="12" customHeight="1" x14ac:dyDescent="0.15">
      <c r="B4708" s="1058"/>
      <c r="C4708" s="1063"/>
      <c r="D4708" s="1061"/>
      <c r="E4708" s="1061"/>
      <c r="F4708" s="1061"/>
      <c r="G4708" s="1061"/>
      <c r="H4708" s="1061"/>
      <c r="I4708" s="1061"/>
      <c r="J4708" s="1062"/>
      <c r="K4708" s="1016" t="s">
        <v>459</v>
      </c>
      <c r="L4708" s="1016" t="s">
        <v>199</v>
      </c>
      <c r="M4708" s="1016"/>
      <c r="N4708" s="1016" t="s">
        <v>198</v>
      </c>
      <c r="O4708" s="1016"/>
      <c r="P4708" s="1016" t="s">
        <v>460</v>
      </c>
      <c r="Q4708" s="1016"/>
      <c r="R4708" s="1016" t="s">
        <v>6</v>
      </c>
      <c r="S4708" s="1016"/>
      <c r="T4708" s="1016"/>
      <c r="U4708" s="1075"/>
      <c r="V4708" s="1076"/>
      <c r="W4708" s="1075"/>
      <c r="X4708" s="1076"/>
      <c r="Y4708" s="1042"/>
      <c r="Z4708" s="1016"/>
      <c r="AA4708" s="1016"/>
      <c r="AB4708" s="1016"/>
      <c r="AC4708" s="1077"/>
      <c r="AD4708" s="1080"/>
      <c r="AE4708" s="1080"/>
      <c r="AF4708" s="1080"/>
      <c r="AG4708" s="1080"/>
      <c r="AH4708" s="1080"/>
      <c r="AI4708" s="1080"/>
      <c r="AJ4708" s="1078"/>
      <c r="AK4708" s="1075"/>
      <c r="AL4708" s="1083"/>
      <c r="AM4708" s="1083"/>
      <c r="AN4708" s="1084"/>
      <c r="AO4708" s="1085"/>
      <c r="AP4708" s="3"/>
      <c r="AV4708" s="167"/>
      <c r="AW4708" s="167"/>
      <c r="AX4708" s="167"/>
      <c r="AY4708" s="167"/>
      <c r="AZ4708" s="167"/>
      <c r="BA4708" s="167"/>
      <c r="BB4708" s="167"/>
      <c r="BC4708" s="167"/>
      <c r="BD4708" s="167"/>
    </row>
    <row r="4709" spans="2:86" ht="12" customHeight="1" x14ac:dyDescent="0.15">
      <c r="B4709" s="1058"/>
      <c r="C4709" s="1063"/>
      <c r="D4709" s="1061"/>
      <c r="E4709" s="1061"/>
      <c r="F4709" s="1061"/>
      <c r="G4709" s="1061"/>
      <c r="H4709" s="1061"/>
      <c r="I4709" s="1061"/>
      <c r="J4709" s="1062"/>
      <c r="K4709" s="1016"/>
      <c r="L4709" s="1016"/>
      <c r="M4709" s="1016"/>
      <c r="N4709" s="1016"/>
      <c r="O4709" s="1016"/>
      <c r="P4709" s="1016"/>
      <c r="Q4709" s="1016"/>
      <c r="R4709" s="1016"/>
      <c r="S4709" s="1016"/>
      <c r="T4709" s="1016"/>
      <c r="U4709" s="1075"/>
      <c r="V4709" s="1076"/>
      <c r="W4709" s="1075"/>
      <c r="X4709" s="1076"/>
      <c r="Y4709" s="1042" t="s">
        <v>461</v>
      </c>
      <c r="Z4709" s="1016"/>
      <c r="AA4709" s="1016"/>
      <c r="AB4709" s="1016"/>
      <c r="AC4709" s="1016" t="s">
        <v>462</v>
      </c>
      <c r="AD4709" s="1016"/>
      <c r="AE4709" s="1016"/>
      <c r="AF4709" s="1016"/>
      <c r="AG4709" s="1016" t="s">
        <v>463</v>
      </c>
      <c r="AH4709" s="1016"/>
      <c r="AI4709" s="1016"/>
      <c r="AJ4709" s="1016"/>
      <c r="AK4709" s="1075"/>
      <c r="AL4709" s="1083"/>
      <c r="AM4709" s="1083"/>
      <c r="AN4709" s="1084"/>
      <c r="AO4709" s="1085"/>
      <c r="AP4709" s="3"/>
      <c r="AV4709" s="167"/>
      <c r="AW4709" s="167"/>
      <c r="AX4709" s="167"/>
      <c r="AY4709" s="167"/>
      <c r="AZ4709" s="167"/>
      <c r="BA4709" s="167"/>
      <c r="BB4709" s="167"/>
      <c r="BC4709" s="167"/>
      <c r="BD4709" s="167"/>
    </row>
    <row r="4710" spans="2:86" ht="12" customHeight="1" x14ac:dyDescent="0.15">
      <c r="B4710" s="1058"/>
      <c r="C4710" s="1063"/>
      <c r="D4710" s="1061"/>
      <c r="E4710" s="1061"/>
      <c r="F4710" s="1061"/>
      <c r="G4710" s="1061"/>
      <c r="H4710" s="1061"/>
      <c r="I4710" s="1061"/>
      <c r="J4710" s="1062"/>
      <c r="K4710" s="1016"/>
      <c r="L4710" s="1016"/>
      <c r="M4710" s="1016"/>
      <c r="N4710" s="1016"/>
      <c r="O4710" s="1016"/>
      <c r="P4710" s="1016"/>
      <c r="Q4710" s="1016"/>
      <c r="R4710" s="1016"/>
      <c r="S4710" s="1016"/>
      <c r="T4710" s="1016"/>
      <c r="U4710" s="1077"/>
      <c r="V4710" s="1078"/>
      <c r="W4710" s="1077"/>
      <c r="X4710" s="1078"/>
      <c r="Y4710" s="191" t="s">
        <v>32</v>
      </c>
      <c r="Z4710" s="187" t="s">
        <v>33</v>
      </c>
      <c r="AA4710" s="187" t="s">
        <v>464</v>
      </c>
      <c r="AB4710" s="187" t="s">
        <v>465</v>
      </c>
      <c r="AC4710" s="187" t="s">
        <v>32</v>
      </c>
      <c r="AD4710" s="187" t="s">
        <v>33</v>
      </c>
      <c r="AE4710" s="187" t="s">
        <v>464</v>
      </c>
      <c r="AF4710" s="187" t="s">
        <v>465</v>
      </c>
      <c r="AG4710" s="187" t="s">
        <v>32</v>
      </c>
      <c r="AH4710" s="187" t="s">
        <v>33</v>
      </c>
      <c r="AI4710" s="187" t="s">
        <v>464</v>
      </c>
      <c r="AJ4710" s="187" t="s">
        <v>465</v>
      </c>
      <c r="AK4710" s="1077"/>
      <c r="AL4710" s="1080"/>
      <c r="AM4710" s="1080"/>
      <c r="AN4710" s="1086"/>
      <c r="AO4710" s="1087"/>
      <c r="AP4710" s="3"/>
      <c r="AV4710" s="167"/>
      <c r="AW4710" s="167"/>
      <c r="AX4710" s="167"/>
      <c r="AY4710" s="167"/>
      <c r="AZ4710" s="167"/>
      <c r="BA4710" s="167"/>
      <c r="BB4710" s="167"/>
      <c r="BC4710" s="167"/>
      <c r="BD4710" s="167"/>
    </row>
    <row r="4711" spans="2:86" ht="12" customHeight="1" x14ac:dyDescent="0.15">
      <c r="B4711" s="1058"/>
      <c r="C4711" s="1063"/>
      <c r="D4711" s="1061"/>
      <c r="E4711" s="1061"/>
      <c r="F4711" s="1061"/>
      <c r="G4711" s="1061"/>
      <c r="H4711" s="1061"/>
      <c r="I4711" s="1061"/>
      <c r="J4711" s="1062"/>
      <c r="K4711" s="192">
        <v>1</v>
      </c>
      <c r="L4711" s="1038" t="s">
        <v>534</v>
      </c>
      <c r="M4711" s="1039"/>
      <c r="N4711" s="1038" t="s">
        <v>486</v>
      </c>
      <c r="O4711" s="1039"/>
      <c r="P4711" s="1034" t="s">
        <v>332</v>
      </c>
      <c r="Q4711" s="1036"/>
      <c r="R4711" s="408" t="s">
        <v>338</v>
      </c>
      <c r="S4711" s="408"/>
      <c r="T4711" s="408"/>
      <c r="U4711" s="1034" t="s">
        <v>54</v>
      </c>
      <c r="V4711" s="1036"/>
      <c r="W4711" s="1034" t="s">
        <v>551</v>
      </c>
      <c r="X4711" s="1035"/>
      <c r="Y4711" s="286"/>
      <c r="Z4711" s="286"/>
      <c r="AA4711" s="286"/>
      <c r="AB4711" s="286"/>
      <c r="AC4711" s="223"/>
      <c r="AD4711" s="223"/>
      <c r="AE4711" s="223"/>
      <c r="AF4711" s="223"/>
      <c r="AG4711" s="223"/>
      <c r="AH4711" s="223"/>
      <c r="AI4711" s="223"/>
      <c r="AJ4711" s="223"/>
      <c r="AK4711" s="1088" t="s">
        <v>1685</v>
      </c>
      <c r="AL4711" s="1089"/>
      <c r="AM4711" s="1089"/>
      <c r="AN4711" s="1090"/>
      <c r="AO4711" s="1091"/>
      <c r="AP4711" s="3"/>
      <c r="AQ4711" s="222">
        <f>IF(P4711="材質劣化",2,IF(P4711="漏水",3,1))</f>
        <v>2</v>
      </c>
      <c r="AV4711" s="167"/>
      <c r="AW4711" s="167"/>
      <c r="AX4711" s="167"/>
      <c r="AY4711" s="167"/>
      <c r="AZ4711" s="167"/>
      <c r="BA4711" s="167"/>
      <c r="BB4711" s="167"/>
      <c r="BC4711" s="167"/>
      <c r="BD4711" s="167"/>
    </row>
    <row r="4712" spans="2:86" ht="12" customHeight="1" x14ac:dyDescent="0.15">
      <c r="B4712" s="1058"/>
      <c r="C4712" s="1063"/>
      <c r="D4712" s="1061"/>
      <c r="E4712" s="1061"/>
      <c r="F4712" s="1061"/>
      <c r="G4712" s="1061"/>
      <c r="H4712" s="1061"/>
      <c r="I4712" s="1061"/>
      <c r="J4712" s="1062"/>
      <c r="K4712" s="192">
        <v>2</v>
      </c>
      <c r="L4712" s="1038" t="s">
        <v>534</v>
      </c>
      <c r="M4712" s="1039"/>
      <c r="N4712" s="1038" t="s">
        <v>486</v>
      </c>
      <c r="O4712" s="1039"/>
      <c r="P4712" s="1034" t="s">
        <v>332</v>
      </c>
      <c r="Q4712" s="1036"/>
      <c r="R4712" s="408" t="s">
        <v>532</v>
      </c>
      <c r="S4712" s="408"/>
      <c r="T4712" s="408"/>
      <c r="U4712" s="1034" t="s">
        <v>1648</v>
      </c>
      <c r="V4712" s="1036"/>
      <c r="W4712" s="1034" t="s">
        <v>551</v>
      </c>
      <c r="X4712" s="1035"/>
      <c r="Y4712" s="286"/>
      <c r="Z4712" s="286"/>
      <c r="AA4712" s="286"/>
      <c r="AB4712" s="286"/>
      <c r="AC4712" s="223"/>
      <c r="AD4712" s="223"/>
      <c r="AE4712" s="223"/>
      <c r="AF4712" s="223"/>
      <c r="AG4712" s="223"/>
      <c r="AH4712" s="223"/>
      <c r="AI4712" s="223"/>
      <c r="AJ4712" s="223"/>
      <c r="AK4712" s="1052"/>
      <c r="AL4712" s="1053"/>
      <c r="AM4712" s="1053"/>
      <c r="AN4712" s="1054"/>
      <c r="AO4712" s="1055"/>
      <c r="AP4712" s="3"/>
      <c r="AQ4712" s="222">
        <f t="shared" ref="AQ4712:AQ4730" si="2191">IF(P4712="材質劣化",2,IF(P4712="漏水",3,1))</f>
        <v>2</v>
      </c>
      <c r="AV4712" s="167"/>
      <c r="AW4712" s="167"/>
      <c r="AX4712" s="167"/>
      <c r="AY4712" s="167"/>
      <c r="AZ4712" s="167"/>
      <c r="BA4712" s="167"/>
      <c r="BB4712" s="167"/>
      <c r="BC4712" s="167"/>
      <c r="BD4712" s="167"/>
    </row>
    <row r="4713" spans="2:86" ht="12" customHeight="1" x14ac:dyDescent="0.15">
      <c r="B4713" s="1058"/>
      <c r="C4713" s="1063"/>
      <c r="D4713" s="1061"/>
      <c r="E4713" s="1061"/>
      <c r="F4713" s="1061"/>
      <c r="G4713" s="1061"/>
      <c r="H4713" s="1061"/>
      <c r="I4713" s="1061"/>
      <c r="J4713" s="1062"/>
      <c r="K4713" s="192">
        <v>3</v>
      </c>
      <c r="L4713" s="1038" t="s">
        <v>534</v>
      </c>
      <c r="M4713" s="1039"/>
      <c r="N4713" s="1038" t="s">
        <v>487</v>
      </c>
      <c r="O4713" s="1039"/>
      <c r="P4713" s="1034" t="s">
        <v>332</v>
      </c>
      <c r="Q4713" s="1036"/>
      <c r="R4713" s="408" t="s">
        <v>532</v>
      </c>
      <c r="S4713" s="408"/>
      <c r="T4713" s="408"/>
      <c r="U4713" s="1034" t="s">
        <v>1648</v>
      </c>
      <c r="V4713" s="1036"/>
      <c r="W4713" s="1034" t="s">
        <v>551</v>
      </c>
      <c r="X4713" s="1035"/>
      <c r="Y4713" s="286"/>
      <c r="Z4713" s="286"/>
      <c r="AA4713" s="286"/>
      <c r="AB4713" s="286"/>
      <c r="AC4713" s="223"/>
      <c r="AD4713" s="223"/>
      <c r="AE4713" s="223"/>
      <c r="AF4713" s="223"/>
      <c r="AG4713" s="223"/>
      <c r="AH4713" s="223"/>
      <c r="AI4713" s="223"/>
      <c r="AJ4713" s="223"/>
      <c r="AK4713" s="1052"/>
      <c r="AL4713" s="1053"/>
      <c r="AM4713" s="1053"/>
      <c r="AN4713" s="1054"/>
      <c r="AO4713" s="1055"/>
      <c r="AP4713" s="3"/>
      <c r="AQ4713" s="222">
        <f t="shared" si="2191"/>
        <v>2</v>
      </c>
      <c r="AV4713" s="167"/>
      <c r="AW4713" s="167"/>
      <c r="AX4713" s="167"/>
      <c r="AY4713" s="167"/>
      <c r="AZ4713" s="167"/>
      <c r="BA4713" s="167"/>
      <c r="BB4713" s="167"/>
      <c r="BC4713" s="167"/>
      <c r="BD4713" s="167"/>
    </row>
    <row r="4714" spans="2:86" ht="12" customHeight="1" x14ac:dyDescent="0.15">
      <c r="B4714" s="1058"/>
      <c r="C4714" s="1063"/>
      <c r="D4714" s="1061"/>
      <c r="E4714" s="1061"/>
      <c r="F4714" s="1061"/>
      <c r="G4714" s="1061"/>
      <c r="H4714" s="1061"/>
      <c r="I4714" s="1061"/>
      <c r="J4714" s="1062"/>
      <c r="K4714" s="192">
        <v>4</v>
      </c>
      <c r="L4714" s="1038" t="s">
        <v>331</v>
      </c>
      <c r="M4714" s="1039"/>
      <c r="N4714" s="1038" t="s">
        <v>354</v>
      </c>
      <c r="O4714" s="1039"/>
      <c r="P4714" s="1034" t="s">
        <v>332</v>
      </c>
      <c r="Q4714" s="1036"/>
      <c r="R4714" s="408" t="s">
        <v>532</v>
      </c>
      <c r="S4714" s="408"/>
      <c r="T4714" s="408"/>
      <c r="U4714" s="1034" t="s">
        <v>1648</v>
      </c>
      <c r="V4714" s="1036"/>
      <c r="W4714" s="1034" t="s">
        <v>551</v>
      </c>
      <c r="X4714" s="1035"/>
      <c r="Y4714" s="286"/>
      <c r="Z4714" s="286"/>
      <c r="AA4714" s="286"/>
      <c r="AB4714" s="286"/>
      <c r="AC4714" s="223"/>
      <c r="AD4714" s="223"/>
      <c r="AE4714" s="223"/>
      <c r="AF4714" s="223"/>
      <c r="AG4714" s="223"/>
      <c r="AH4714" s="223"/>
      <c r="AI4714" s="223"/>
      <c r="AJ4714" s="223"/>
      <c r="AK4714" s="1052"/>
      <c r="AL4714" s="1053"/>
      <c r="AM4714" s="1053"/>
      <c r="AN4714" s="1054"/>
      <c r="AO4714" s="1055"/>
      <c r="AP4714" s="3"/>
      <c r="AQ4714" s="222">
        <f t="shared" si="2191"/>
        <v>2</v>
      </c>
      <c r="AV4714" s="167"/>
      <c r="AW4714" s="167"/>
      <c r="AX4714" s="167"/>
      <c r="AY4714" s="167"/>
      <c r="AZ4714" s="167"/>
      <c r="BA4714" s="167"/>
      <c r="BB4714" s="167"/>
      <c r="BC4714" s="167"/>
      <c r="BD4714" s="167"/>
    </row>
    <row r="4715" spans="2:86" ht="12" customHeight="1" x14ac:dyDescent="0.15">
      <c r="B4715" s="1058"/>
      <c r="C4715" s="1063"/>
      <c r="D4715" s="1061"/>
      <c r="E4715" s="1061"/>
      <c r="F4715" s="1061"/>
      <c r="G4715" s="1061"/>
      <c r="H4715" s="1061"/>
      <c r="I4715" s="1061"/>
      <c r="J4715" s="1062"/>
      <c r="K4715" s="192"/>
      <c r="L4715" s="1038"/>
      <c r="M4715" s="1039"/>
      <c r="N4715" s="1038"/>
      <c r="O4715" s="1039"/>
      <c r="P4715" s="1034"/>
      <c r="Q4715" s="1036"/>
      <c r="R4715" s="408"/>
      <c r="S4715" s="408"/>
      <c r="T4715" s="408"/>
      <c r="U4715" s="1034"/>
      <c r="V4715" s="1036"/>
      <c r="W4715" s="1034"/>
      <c r="X4715" s="1035"/>
      <c r="Y4715" s="286"/>
      <c r="Z4715" s="286"/>
      <c r="AA4715" s="286"/>
      <c r="AB4715" s="286"/>
      <c r="AC4715" s="223"/>
      <c r="AD4715" s="223"/>
      <c r="AE4715" s="223"/>
      <c r="AF4715" s="223"/>
      <c r="AG4715" s="223"/>
      <c r="AH4715" s="223"/>
      <c r="AI4715" s="223"/>
      <c r="AJ4715" s="223"/>
      <c r="AK4715" s="1052"/>
      <c r="AL4715" s="1053"/>
      <c r="AM4715" s="1053"/>
      <c r="AN4715" s="1054"/>
      <c r="AO4715" s="1055"/>
      <c r="AP4715" s="3"/>
      <c r="AQ4715" s="222">
        <f t="shared" si="2191"/>
        <v>1</v>
      </c>
      <c r="AV4715" s="167"/>
      <c r="AW4715" s="167"/>
      <c r="AX4715" s="167"/>
      <c r="AY4715" s="167"/>
      <c r="AZ4715" s="167"/>
      <c r="BA4715" s="167"/>
      <c r="BB4715" s="167"/>
      <c r="BC4715" s="167"/>
      <c r="BD4715" s="167"/>
    </row>
    <row r="4716" spans="2:86" ht="12" customHeight="1" x14ac:dyDescent="0.15">
      <c r="B4716" s="1058"/>
      <c r="C4716" s="1063"/>
      <c r="D4716" s="1061"/>
      <c r="E4716" s="1061"/>
      <c r="F4716" s="1061"/>
      <c r="G4716" s="1061"/>
      <c r="H4716" s="1061"/>
      <c r="I4716" s="1061"/>
      <c r="J4716" s="1062"/>
      <c r="K4716" s="192"/>
      <c r="L4716" s="1038"/>
      <c r="M4716" s="1039"/>
      <c r="N4716" s="1038"/>
      <c r="O4716" s="1039"/>
      <c r="P4716" s="1034"/>
      <c r="Q4716" s="1036"/>
      <c r="R4716" s="408"/>
      <c r="S4716" s="408"/>
      <c r="T4716" s="408"/>
      <c r="U4716" s="1034"/>
      <c r="V4716" s="1036"/>
      <c r="W4716" s="1034"/>
      <c r="X4716" s="1035"/>
      <c r="Y4716" s="286"/>
      <c r="Z4716" s="286"/>
      <c r="AA4716" s="286"/>
      <c r="AB4716" s="286"/>
      <c r="AC4716" s="223"/>
      <c r="AD4716" s="223"/>
      <c r="AE4716" s="223"/>
      <c r="AF4716" s="223"/>
      <c r="AG4716" s="223"/>
      <c r="AH4716" s="223"/>
      <c r="AI4716" s="223"/>
      <c r="AJ4716" s="223"/>
      <c r="AK4716" s="1052"/>
      <c r="AL4716" s="1053"/>
      <c r="AM4716" s="1053"/>
      <c r="AN4716" s="1054"/>
      <c r="AO4716" s="1055"/>
      <c r="AP4716" s="3"/>
      <c r="AQ4716" s="222">
        <f t="shared" si="2191"/>
        <v>1</v>
      </c>
      <c r="AV4716" s="167"/>
      <c r="AW4716" s="167"/>
      <c r="AX4716" s="167"/>
      <c r="AY4716" s="167"/>
      <c r="AZ4716" s="167"/>
      <c r="BA4716" s="167"/>
      <c r="BB4716" s="167"/>
      <c r="BC4716" s="167"/>
      <c r="BD4716" s="167"/>
    </row>
    <row r="4717" spans="2:86" s="162" customFormat="1" ht="12" customHeight="1" x14ac:dyDescent="0.15">
      <c r="B4717" s="1058"/>
      <c r="C4717" s="1063"/>
      <c r="D4717" s="1061"/>
      <c r="E4717" s="1061"/>
      <c r="F4717" s="1061"/>
      <c r="G4717" s="1061"/>
      <c r="H4717" s="1061"/>
      <c r="I4717" s="1061"/>
      <c r="J4717" s="1062"/>
      <c r="K4717" s="192"/>
      <c r="L4717" s="1038"/>
      <c r="M4717" s="1039"/>
      <c r="N4717" s="1038"/>
      <c r="O4717" s="1039"/>
      <c r="P4717" s="1034"/>
      <c r="Q4717" s="1036"/>
      <c r="R4717" s="408"/>
      <c r="S4717" s="408"/>
      <c r="T4717" s="408"/>
      <c r="U4717" s="1034"/>
      <c r="V4717" s="1036"/>
      <c r="W4717" s="1034"/>
      <c r="X4717" s="1035"/>
      <c r="Y4717" s="286"/>
      <c r="Z4717" s="286"/>
      <c r="AA4717" s="286"/>
      <c r="AB4717" s="286"/>
      <c r="AC4717" s="223"/>
      <c r="AD4717" s="223"/>
      <c r="AE4717" s="223"/>
      <c r="AF4717" s="223"/>
      <c r="AG4717" s="223"/>
      <c r="AH4717" s="223"/>
      <c r="AI4717" s="223"/>
      <c r="AJ4717" s="223"/>
      <c r="AK4717" s="1034"/>
      <c r="AL4717" s="1035"/>
      <c r="AM4717" s="1035"/>
      <c r="AN4717" s="788"/>
      <c r="AO4717" s="789"/>
      <c r="AP4717" s="3"/>
      <c r="AQ4717" s="222">
        <f t="shared" si="2191"/>
        <v>1</v>
      </c>
    </row>
    <row r="4718" spans="2:86" s="162" customFormat="1" ht="12" customHeight="1" x14ac:dyDescent="0.15">
      <c r="B4718" s="1058"/>
      <c r="C4718" s="1063"/>
      <c r="D4718" s="1061"/>
      <c r="E4718" s="1061"/>
      <c r="F4718" s="1061"/>
      <c r="G4718" s="1061"/>
      <c r="H4718" s="1061"/>
      <c r="I4718" s="1061"/>
      <c r="J4718" s="1062"/>
      <c r="K4718" s="192"/>
      <c r="L4718" s="1038"/>
      <c r="M4718" s="1039"/>
      <c r="N4718" s="1038"/>
      <c r="O4718" s="1039"/>
      <c r="P4718" s="1034"/>
      <c r="Q4718" s="1036"/>
      <c r="R4718" s="408"/>
      <c r="S4718" s="408"/>
      <c r="T4718" s="408"/>
      <c r="U4718" s="1034"/>
      <c r="V4718" s="1036"/>
      <c r="W4718" s="1034"/>
      <c r="X4718" s="1035"/>
      <c r="Y4718" s="286"/>
      <c r="Z4718" s="286"/>
      <c r="AA4718" s="286"/>
      <c r="AB4718" s="286"/>
      <c r="AC4718" s="223"/>
      <c r="AD4718" s="223"/>
      <c r="AE4718" s="223"/>
      <c r="AF4718" s="223"/>
      <c r="AG4718" s="223"/>
      <c r="AH4718" s="223"/>
      <c r="AI4718" s="223"/>
      <c r="AJ4718" s="223"/>
      <c r="AK4718" s="1034"/>
      <c r="AL4718" s="1035"/>
      <c r="AM4718" s="1035"/>
      <c r="AN4718" s="788"/>
      <c r="AO4718" s="789"/>
      <c r="AP4718" s="3"/>
      <c r="AQ4718" s="222">
        <f t="shared" si="2191"/>
        <v>1</v>
      </c>
    </row>
    <row r="4719" spans="2:86" s="162" customFormat="1" ht="12" customHeight="1" x14ac:dyDescent="0.15">
      <c r="B4719" s="1058"/>
      <c r="C4719" s="1063"/>
      <c r="D4719" s="1061"/>
      <c r="E4719" s="1061"/>
      <c r="F4719" s="1061"/>
      <c r="G4719" s="1061"/>
      <c r="H4719" s="1061"/>
      <c r="I4719" s="1061"/>
      <c r="J4719" s="1062"/>
      <c r="K4719" s="192"/>
      <c r="L4719" s="1038"/>
      <c r="M4719" s="1039"/>
      <c r="N4719" s="1038"/>
      <c r="O4719" s="1039"/>
      <c r="P4719" s="1034"/>
      <c r="Q4719" s="1036"/>
      <c r="R4719" s="408"/>
      <c r="S4719" s="408"/>
      <c r="T4719" s="408"/>
      <c r="U4719" s="1034"/>
      <c r="V4719" s="1036"/>
      <c r="W4719" s="1034"/>
      <c r="X4719" s="1035"/>
      <c r="Y4719" s="286"/>
      <c r="Z4719" s="286"/>
      <c r="AA4719" s="286"/>
      <c r="AB4719" s="286"/>
      <c r="AC4719" s="223"/>
      <c r="AD4719" s="223"/>
      <c r="AE4719" s="223"/>
      <c r="AF4719" s="223"/>
      <c r="AG4719" s="223"/>
      <c r="AH4719" s="223"/>
      <c r="AI4719" s="223"/>
      <c r="AJ4719" s="223"/>
      <c r="AK4719" s="1034"/>
      <c r="AL4719" s="1035"/>
      <c r="AM4719" s="1035"/>
      <c r="AN4719" s="788"/>
      <c r="AO4719" s="789"/>
      <c r="AP4719" s="3"/>
      <c r="AQ4719" s="222">
        <f t="shared" si="2191"/>
        <v>1</v>
      </c>
    </row>
    <row r="4720" spans="2:86" s="162" customFormat="1" ht="12" customHeight="1" x14ac:dyDescent="0.15">
      <c r="B4720" s="1058"/>
      <c r="C4720" s="1063"/>
      <c r="D4720" s="1061"/>
      <c r="E4720" s="1061"/>
      <c r="F4720" s="1061"/>
      <c r="G4720" s="1061"/>
      <c r="H4720" s="1061"/>
      <c r="I4720" s="1061"/>
      <c r="J4720" s="1062"/>
      <c r="K4720" s="192"/>
      <c r="L4720" s="1038"/>
      <c r="M4720" s="1039"/>
      <c r="N4720" s="1038"/>
      <c r="O4720" s="1039"/>
      <c r="P4720" s="1034"/>
      <c r="Q4720" s="1036"/>
      <c r="R4720" s="408"/>
      <c r="S4720" s="408"/>
      <c r="T4720" s="408"/>
      <c r="U4720" s="1034"/>
      <c r="V4720" s="1036"/>
      <c r="W4720" s="1034"/>
      <c r="X4720" s="1035"/>
      <c r="Y4720" s="286"/>
      <c r="Z4720" s="286"/>
      <c r="AA4720" s="286"/>
      <c r="AB4720" s="286"/>
      <c r="AC4720" s="223"/>
      <c r="AD4720" s="223"/>
      <c r="AE4720" s="223"/>
      <c r="AF4720" s="223"/>
      <c r="AG4720" s="223"/>
      <c r="AH4720" s="223"/>
      <c r="AI4720" s="223"/>
      <c r="AJ4720" s="223"/>
      <c r="AK4720" s="1034"/>
      <c r="AL4720" s="1035"/>
      <c r="AM4720" s="1035"/>
      <c r="AN4720" s="788"/>
      <c r="AO4720" s="789"/>
      <c r="AP4720" s="3"/>
      <c r="AQ4720" s="222">
        <f t="shared" si="2191"/>
        <v>1</v>
      </c>
    </row>
    <row r="4721" spans="2:46" s="162" customFormat="1" ht="12" customHeight="1" x14ac:dyDescent="0.15">
      <c r="B4721" s="1058"/>
      <c r="C4721" s="1063"/>
      <c r="D4721" s="1061"/>
      <c r="E4721" s="1061"/>
      <c r="F4721" s="1061"/>
      <c r="G4721" s="1061"/>
      <c r="H4721" s="1061"/>
      <c r="I4721" s="1061"/>
      <c r="J4721" s="1062"/>
      <c r="K4721" s="192"/>
      <c r="L4721" s="1038"/>
      <c r="M4721" s="1039"/>
      <c r="N4721" s="1038"/>
      <c r="O4721" s="1039"/>
      <c r="P4721" s="1034"/>
      <c r="Q4721" s="1036"/>
      <c r="R4721" s="408"/>
      <c r="S4721" s="408"/>
      <c r="T4721" s="408"/>
      <c r="U4721" s="1034"/>
      <c r="V4721" s="1036"/>
      <c r="W4721" s="1034"/>
      <c r="X4721" s="1035"/>
      <c r="Y4721" s="286"/>
      <c r="Z4721" s="286"/>
      <c r="AA4721" s="286"/>
      <c r="AB4721" s="286"/>
      <c r="AC4721" s="223"/>
      <c r="AD4721" s="223"/>
      <c r="AE4721" s="223"/>
      <c r="AF4721" s="223"/>
      <c r="AG4721" s="223"/>
      <c r="AH4721" s="223"/>
      <c r="AI4721" s="223"/>
      <c r="AJ4721" s="223"/>
      <c r="AK4721" s="1034"/>
      <c r="AL4721" s="1035"/>
      <c r="AM4721" s="1035"/>
      <c r="AN4721" s="788"/>
      <c r="AO4721" s="789"/>
      <c r="AP4721" s="3"/>
      <c r="AQ4721" s="222">
        <f t="shared" si="2191"/>
        <v>1</v>
      </c>
    </row>
    <row r="4722" spans="2:46" s="162" customFormat="1" ht="12" customHeight="1" x14ac:dyDescent="0.15">
      <c r="B4722" s="1058"/>
      <c r="C4722" s="1063"/>
      <c r="D4722" s="1061"/>
      <c r="E4722" s="1061"/>
      <c r="F4722" s="1061"/>
      <c r="G4722" s="1061"/>
      <c r="H4722" s="1061"/>
      <c r="I4722" s="1061"/>
      <c r="J4722" s="1062"/>
      <c r="K4722" s="192"/>
      <c r="L4722" s="1038"/>
      <c r="M4722" s="1039"/>
      <c r="N4722" s="1038"/>
      <c r="O4722" s="1039"/>
      <c r="P4722" s="1034"/>
      <c r="Q4722" s="1036"/>
      <c r="R4722" s="408"/>
      <c r="S4722" s="408"/>
      <c r="T4722" s="408"/>
      <c r="U4722" s="1034"/>
      <c r="V4722" s="1036"/>
      <c r="W4722" s="1034"/>
      <c r="X4722" s="1035"/>
      <c r="Y4722" s="286"/>
      <c r="Z4722" s="286"/>
      <c r="AA4722" s="286"/>
      <c r="AB4722" s="286"/>
      <c r="AC4722" s="223"/>
      <c r="AD4722" s="223"/>
      <c r="AE4722" s="223"/>
      <c r="AF4722" s="223"/>
      <c r="AG4722" s="223"/>
      <c r="AH4722" s="223"/>
      <c r="AI4722" s="223"/>
      <c r="AJ4722" s="223"/>
      <c r="AK4722" s="1034"/>
      <c r="AL4722" s="1035"/>
      <c r="AM4722" s="1035"/>
      <c r="AN4722" s="788"/>
      <c r="AO4722" s="789"/>
      <c r="AP4722" s="3"/>
      <c r="AQ4722" s="222">
        <f t="shared" si="2191"/>
        <v>1</v>
      </c>
    </row>
    <row r="4723" spans="2:46" s="162" customFormat="1" ht="12" customHeight="1" x14ac:dyDescent="0.15">
      <c r="B4723" s="1058"/>
      <c r="C4723" s="1063"/>
      <c r="D4723" s="1061"/>
      <c r="E4723" s="1061"/>
      <c r="F4723" s="1061"/>
      <c r="G4723" s="1061"/>
      <c r="H4723" s="1061"/>
      <c r="I4723" s="1061"/>
      <c r="J4723" s="1062"/>
      <c r="K4723" s="192"/>
      <c r="L4723" s="1038"/>
      <c r="M4723" s="1039"/>
      <c r="N4723" s="1038"/>
      <c r="O4723" s="1039"/>
      <c r="P4723" s="1034"/>
      <c r="Q4723" s="1036"/>
      <c r="R4723" s="408"/>
      <c r="S4723" s="408"/>
      <c r="T4723" s="408"/>
      <c r="U4723" s="1034"/>
      <c r="V4723" s="1036"/>
      <c r="W4723" s="1034"/>
      <c r="X4723" s="1035"/>
      <c r="Y4723" s="286"/>
      <c r="Z4723" s="286"/>
      <c r="AA4723" s="286"/>
      <c r="AB4723" s="286"/>
      <c r="AC4723" s="223"/>
      <c r="AD4723" s="223"/>
      <c r="AE4723" s="223"/>
      <c r="AF4723" s="223"/>
      <c r="AG4723" s="223"/>
      <c r="AH4723" s="223"/>
      <c r="AI4723" s="223"/>
      <c r="AJ4723" s="223"/>
      <c r="AK4723" s="1034"/>
      <c r="AL4723" s="1035"/>
      <c r="AM4723" s="1035"/>
      <c r="AN4723" s="788"/>
      <c r="AO4723" s="789"/>
      <c r="AP4723" s="3"/>
      <c r="AQ4723" s="222">
        <f t="shared" si="2191"/>
        <v>1</v>
      </c>
    </row>
    <row r="4724" spans="2:46" s="162" customFormat="1" ht="12" customHeight="1" x14ac:dyDescent="0.15">
      <c r="B4724" s="1058"/>
      <c r="C4724" s="1063"/>
      <c r="D4724" s="1061"/>
      <c r="E4724" s="1061"/>
      <c r="F4724" s="1061"/>
      <c r="G4724" s="1061"/>
      <c r="H4724" s="1061"/>
      <c r="I4724" s="1061"/>
      <c r="J4724" s="1062"/>
      <c r="K4724" s="192"/>
      <c r="L4724" s="1038"/>
      <c r="M4724" s="1039"/>
      <c r="N4724" s="1038"/>
      <c r="O4724" s="1039"/>
      <c r="P4724" s="1034"/>
      <c r="Q4724" s="1036"/>
      <c r="R4724" s="408"/>
      <c r="S4724" s="408"/>
      <c r="T4724" s="408"/>
      <c r="U4724" s="1034"/>
      <c r="V4724" s="1036"/>
      <c r="W4724" s="1034"/>
      <c r="X4724" s="1035"/>
      <c r="Y4724" s="286"/>
      <c r="Z4724" s="286"/>
      <c r="AA4724" s="286"/>
      <c r="AB4724" s="286"/>
      <c r="AC4724" s="223"/>
      <c r="AD4724" s="223"/>
      <c r="AE4724" s="223"/>
      <c r="AF4724" s="223"/>
      <c r="AG4724" s="223"/>
      <c r="AH4724" s="223"/>
      <c r="AI4724" s="223"/>
      <c r="AJ4724" s="223"/>
      <c r="AK4724" s="1034"/>
      <c r="AL4724" s="1035"/>
      <c r="AM4724" s="1035"/>
      <c r="AN4724" s="788"/>
      <c r="AO4724" s="789"/>
      <c r="AP4724" s="3"/>
      <c r="AQ4724" s="222">
        <f t="shared" si="2191"/>
        <v>1</v>
      </c>
    </row>
    <row r="4725" spans="2:46" s="162" customFormat="1" ht="12" customHeight="1" x14ac:dyDescent="0.15">
      <c r="B4725" s="1058"/>
      <c r="C4725" s="1063"/>
      <c r="D4725" s="1061"/>
      <c r="E4725" s="1061"/>
      <c r="F4725" s="1061"/>
      <c r="G4725" s="1061"/>
      <c r="H4725" s="1061"/>
      <c r="I4725" s="1061"/>
      <c r="J4725" s="1062"/>
      <c r="K4725" s="192"/>
      <c r="L4725" s="1038"/>
      <c r="M4725" s="1039"/>
      <c r="N4725" s="1038"/>
      <c r="O4725" s="1039"/>
      <c r="P4725" s="1034"/>
      <c r="Q4725" s="1036"/>
      <c r="R4725" s="408"/>
      <c r="S4725" s="408"/>
      <c r="T4725" s="408"/>
      <c r="U4725" s="1034"/>
      <c r="V4725" s="1036"/>
      <c r="W4725" s="1034"/>
      <c r="X4725" s="1035"/>
      <c r="Y4725" s="286"/>
      <c r="Z4725" s="286"/>
      <c r="AA4725" s="286"/>
      <c r="AB4725" s="286"/>
      <c r="AC4725" s="223"/>
      <c r="AD4725" s="223"/>
      <c r="AE4725" s="223"/>
      <c r="AF4725" s="223"/>
      <c r="AG4725" s="223"/>
      <c r="AH4725" s="223"/>
      <c r="AI4725" s="223"/>
      <c r="AJ4725" s="223"/>
      <c r="AK4725" s="1034"/>
      <c r="AL4725" s="1035"/>
      <c r="AM4725" s="1035"/>
      <c r="AN4725" s="788"/>
      <c r="AO4725" s="789"/>
      <c r="AP4725" s="3"/>
      <c r="AQ4725" s="222">
        <f t="shared" si="2191"/>
        <v>1</v>
      </c>
    </row>
    <row r="4726" spans="2:46" s="162" customFormat="1" ht="12" customHeight="1" x14ac:dyDescent="0.15">
      <c r="B4726" s="1058"/>
      <c r="C4726" s="1063"/>
      <c r="D4726" s="1061"/>
      <c r="E4726" s="1061"/>
      <c r="F4726" s="1061"/>
      <c r="G4726" s="1061"/>
      <c r="H4726" s="1061"/>
      <c r="I4726" s="1061"/>
      <c r="J4726" s="1062"/>
      <c r="K4726" s="192"/>
      <c r="L4726" s="1038"/>
      <c r="M4726" s="1039"/>
      <c r="N4726" s="1038"/>
      <c r="O4726" s="1039"/>
      <c r="P4726" s="1034"/>
      <c r="Q4726" s="1036"/>
      <c r="R4726" s="408"/>
      <c r="S4726" s="408"/>
      <c r="T4726" s="408"/>
      <c r="U4726" s="1034"/>
      <c r="V4726" s="1036"/>
      <c r="W4726" s="1034"/>
      <c r="X4726" s="1035"/>
      <c r="Y4726" s="286"/>
      <c r="Z4726" s="286"/>
      <c r="AA4726" s="286"/>
      <c r="AB4726" s="286"/>
      <c r="AC4726" s="223"/>
      <c r="AD4726" s="223"/>
      <c r="AE4726" s="223"/>
      <c r="AF4726" s="223"/>
      <c r="AG4726" s="223"/>
      <c r="AH4726" s="223"/>
      <c r="AI4726" s="223"/>
      <c r="AJ4726" s="223"/>
      <c r="AK4726" s="1034"/>
      <c r="AL4726" s="1035"/>
      <c r="AM4726" s="1035"/>
      <c r="AN4726" s="788"/>
      <c r="AO4726" s="789"/>
      <c r="AP4726" s="3"/>
      <c r="AQ4726" s="222">
        <f t="shared" si="2191"/>
        <v>1</v>
      </c>
    </row>
    <row r="4727" spans="2:46" s="162" customFormat="1" ht="12" customHeight="1" x14ac:dyDescent="0.15">
      <c r="B4727" s="1058"/>
      <c r="C4727" s="1063"/>
      <c r="D4727" s="1061"/>
      <c r="E4727" s="1061"/>
      <c r="F4727" s="1061"/>
      <c r="G4727" s="1061"/>
      <c r="H4727" s="1061"/>
      <c r="I4727" s="1061"/>
      <c r="J4727" s="1062"/>
      <c r="K4727" s="192"/>
      <c r="L4727" s="1038"/>
      <c r="M4727" s="1039"/>
      <c r="N4727" s="1038"/>
      <c r="O4727" s="1039"/>
      <c r="P4727" s="1034"/>
      <c r="Q4727" s="1036"/>
      <c r="R4727" s="408"/>
      <c r="S4727" s="408"/>
      <c r="T4727" s="408"/>
      <c r="U4727" s="1034"/>
      <c r="V4727" s="1036"/>
      <c r="W4727" s="1034"/>
      <c r="X4727" s="1035"/>
      <c r="Y4727" s="286"/>
      <c r="Z4727" s="286"/>
      <c r="AA4727" s="286"/>
      <c r="AB4727" s="286"/>
      <c r="AC4727" s="223"/>
      <c r="AD4727" s="223"/>
      <c r="AE4727" s="223"/>
      <c r="AF4727" s="223"/>
      <c r="AG4727" s="223"/>
      <c r="AH4727" s="223"/>
      <c r="AI4727" s="223"/>
      <c r="AJ4727" s="223"/>
      <c r="AK4727" s="1034"/>
      <c r="AL4727" s="1035"/>
      <c r="AM4727" s="1035"/>
      <c r="AN4727" s="788"/>
      <c r="AO4727" s="789"/>
      <c r="AP4727" s="3"/>
      <c r="AQ4727" s="222">
        <f t="shared" si="2191"/>
        <v>1</v>
      </c>
    </row>
    <row r="4728" spans="2:46" s="162" customFormat="1" ht="12" customHeight="1" x14ac:dyDescent="0.15">
      <c r="B4728" s="1058"/>
      <c r="C4728" s="1063"/>
      <c r="D4728" s="1061"/>
      <c r="E4728" s="1061"/>
      <c r="F4728" s="1061"/>
      <c r="G4728" s="1061"/>
      <c r="H4728" s="1061"/>
      <c r="I4728" s="1061"/>
      <c r="J4728" s="1062"/>
      <c r="K4728" s="192"/>
      <c r="L4728" s="1038"/>
      <c r="M4728" s="1039"/>
      <c r="N4728" s="1038"/>
      <c r="O4728" s="1039"/>
      <c r="P4728" s="1034"/>
      <c r="Q4728" s="1036"/>
      <c r="R4728" s="408"/>
      <c r="S4728" s="408"/>
      <c r="T4728" s="408"/>
      <c r="U4728" s="1034"/>
      <c r="V4728" s="1036"/>
      <c r="W4728" s="1034"/>
      <c r="X4728" s="1035"/>
      <c r="Y4728" s="286"/>
      <c r="Z4728" s="286"/>
      <c r="AA4728" s="286"/>
      <c r="AB4728" s="286"/>
      <c r="AC4728" s="223"/>
      <c r="AD4728" s="223"/>
      <c r="AE4728" s="223"/>
      <c r="AF4728" s="223"/>
      <c r="AG4728" s="223"/>
      <c r="AH4728" s="223"/>
      <c r="AI4728" s="223"/>
      <c r="AJ4728" s="223"/>
      <c r="AK4728" s="1034"/>
      <c r="AL4728" s="1035"/>
      <c r="AM4728" s="1035"/>
      <c r="AN4728" s="788"/>
      <c r="AO4728" s="789"/>
      <c r="AP4728" s="3"/>
      <c r="AQ4728" s="222">
        <f t="shared" si="2191"/>
        <v>1</v>
      </c>
    </row>
    <row r="4729" spans="2:46" s="162" customFormat="1" ht="12" customHeight="1" x14ac:dyDescent="0.15">
      <c r="B4729" s="1058"/>
      <c r="C4729" s="1063"/>
      <c r="D4729" s="1061"/>
      <c r="E4729" s="1061"/>
      <c r="F4729" s="1061"/>
      <c r="G4729" s="1061"/>
      <c r="H4729" s="1061"/>
      <c r="I4729" s="1061"/>
      <c r="J4729" s="1062"/>
      <c r="K4729" s="192"/>
      <c r="L4729" s="1038"/>
      <c r="M4729" s="1039"/>
      <c r="N4729" s="1038"/>
      <c r="O4729" s="1039"/>
      <c r="P4729" s="1034"/>
      <c r="Q4729" s="1036"/>
      <c r="R4729" s="408"/>
      <c r="S4729" s="408"/>
      <c r="T4729" s="408"/>
      <c r="U4729" s="1034"/>
      <c r="V4729" s="1036"/>
      <c r="W4729" s="1034"/>
      <c r="X4729" s="1035"/>
      <c r="Y4729" s="286"/>
      <c r="Z4729" s="286"/>
      <c r="AA4729" s="286"/>
      <c r="AB4729" s="286"/>
      <c r="AC4729" s="223"/>
      <c r="AD4729" s="223"/>
      <c r="AE4729" s="223"/>
      <c r="AF4729" s="223"/>
      <c r="AG4729" s="223"/>
      <c r="AH4729" s="223"/>
      <c r="AI4729" s="223"/>
      <c r="AJ4729" s="223"/>
      <c r="AK4729" s="1034"/>
      <c r="AL4729" s="1035"/>
      <c r="AM4729" s="1035"/>
      <c r="AN4729" s="788"/>
      <c r="AO4729" s="789"/>
      <c r="AP4729" s="3"/>
      <c r="AQ4729" s="222">
        <f t="shared" si="2191"/>
        <v>1</v>
      </c>
    </row>
    <row r="4730" spans="2:46" s="162" customFormat="1" ht="12" customHeight="1" x14ac:dyDescent="0.15">
      <c r="B4730" s="1058"/>
      <c r="C4730" s="1063"/>
      <c r="D4730" s="1061"/>
      <c r="E4730" s="1061"/>
      <c r="F4730" s="1061"/>
      <c r="G4730" s="1061"/>
      <c r="H4730" s="1061"/>
      <c r="I4730" s="1061"/>
      <c r="J4730" s="1062"/>
      <c r="K4730" s="192"/>
      <c r="L4730" s="1038"/>
      <c r="M4730" s="1039"/>
      <c r="N4730" s="1038"/>
      <c r="O4730" s="1039"/>
      <c r="P4730" s="1034"/>
      <c r="Q4730" s="1036"/>
      <c r="R4730" s="408"/>
      <c r="S4730" s="408"/>
      <c r="T4730" s="408"/>
      <c r="U4730" s="1034"/>
      <c r="V4730" s="1036"/>
      <c r="W4730" s="1034"/>
      <c r="X4730" s="1035"/>
      <c r="Y4730" s="286"/>
      <c r="Z4730" s="286"/>
      <c r="AA4730" s="286"/>
      <c r="AB4730" s="286"/>
      <c r="AC4730" s="223"/>
      <c r="AD4730" s="223"/>
      <c r="AE4730" s="223"/>
      <c r="AF4730" s="223"/>
      <c r="AG4730" s="223"/>
      <c r="AH4730" s="223"/>
      <c r="AI4730" s="223"/>
      <c r="AJ4730" s="223"/>
      <c r="AK4730" s="1034"/>
      <c r="AL4730" s="1035"/>
      <c r="AM4730" s="1035"/>
      <c r="AN4730" s="788"/>
      <c r="AO4730" s="789"/>
      <c r="AP4730" s="3"/>
      <c r="AQ4730" s="222">
        <f t="shared" si="2191"/>
        <v>1</v>
      </c>
    </row>
    <row r="4731" spans="2:46" s="162" customFormat="1" ht="12" customHeight="1" x14ac:dyDescent="0.15">
      <c r="B4731" s="1058"/>
      <c r="C4731" s="1063"/>
      <c r="D4731" s="1061"/>
      <c r="E4731" s="1061"/>
      <c r="F4731" s="1061"/>
      <c r="G4731" s="1061"/>
      <c r="H4731" s="1061"/>
      <c r="I4731" s="1061"/>
      <c r="J4731" s="1062"/>
      <c r="K4731" s="1016" t="s">
        <v>216</v>
      </c>
      <c r="L4731" s="1016" t="s">
        <v>215</v>
      </c>
      <c r="M4731" s="1016"/>
      <c r="N4731" s="1016"/>
      <c r="O4731" s="1016"/>
      <c r="P4731" s="1016"/>
      <c r="Q4731" s="1016"/>
      <c r="R4731" s="1016"/>
      <c r="S4731" s="1016"/>
      <c r="T4731" s="1016"/>
      <c r="U4731" s="1016"/>
      <c r="V4731" s="1016"/>
      <c r="W4731" s="1016"/>
      <c r="X4731" s="1016"/>
      <c r="Y4731" s="1040" t="s">
        <v>466</v>
      </c>
      <c r="Z4731" s="1041"/>
      <c r="AA4731" s="1041"/>
      <c r="AB4731" s="1042"/>
      <c r="AC4731" s="224">
        <f t="shared" ref="AC4731:AJ4731" si="2192">SUM(AC4711:AC4730)</f>
        <v>0</v>
      </c>
      <c r="AD4731" s="224">
        <f t="shared" si="2192"/>
        <v>0</v>
      </c>
      <c r="AE4731" s="224">
        <f t="shared" si="2192"/>
        <v>0</v>
      </c>
      <c r="AF4731" s="224">
        <f t="shared" si="2192"/>
        <v>0</v>
      </c>
      <c r="AG4731" s="224">
        <f t="shared" si="2192"/>
        <v>0</v>
      </c>
      <c r="AH4731" s="224">
        <f t="shared" si="2192"/>
        <v>0</v>
      </c>
      <c r="AI4731" s="224">
        <f t="shared" si="2192"/>
        <v>0</v>
      </c>
      <c r="AJ4731" s="224">
        <f t="shared" si="2192"/>
        <v>0</v>
      </c>
      <c r="AK4731" s="1040" t="s">
        <v>214</v>
      </c>
      <c r="AL4731" s="1041"/>
      <c r="AM4731" s="1041"/>
      <c r="AN4731" s="788"/>
      <c r="AO4731" s="789"/>
      <c r="AP4731" s="3"/>
    </row>
    <row r="4732" spans="2:46" s="162" customFormat="1" ht="12" customHeight="1" x14ac:dyDescent="0.15">
      <c r="B4732" s="1058"/>
      <c r="C4732" s="1063"/>
      <c r="D4732" s="1061"/>
      <c r="E4732" s="1061"/>
      <c r="F4732" s="1061"/>
      <c r="G4732" s="1061"/>
      <c r="H4732" s="1061"/>
      <c r="I4732" s="1061"/>
      <c r="J4732" s="1062"/>
      <c r="K4732" s="1016"/>
      <c r="L4732" s="1016" t="s">
        <v>467</v>
      </c>
      <c r="M4732" s="1016"/>
      <c r="N4732" s="1016"/>
      <c r="O4732" s="1016" t="s">
        <v>213</v>
      </c>
      <c r="P4732" s="1016"/>
      <c r="Q4732" s="1016"/>
      <c r="R4732" s="1016"/>
      <c r="S4732" s="1016"/>
      <c r="T4732" s="1016"/>
      <c r="U4732" s="1016"/>
      <c r="V4732" s="1016"/>
      <c r="W4732" s="1016"/>
      <c r="X4732" s="1016"/>
      <c r="Y4732" s="193">
        <f>COUNTIF(Y4711:Y4730,"○")</f>
        <v>0</v>
      </c>
      <c r="Z4732" s="193">
        <f>COUNTIF(Z4711:Z4730,"○")</f>
        <v>0</v>
      </c>
      <c r="AA4732" s="193">
        <f>COUNTIF(AA4711:AA4730,"○")</f>
        <v>0</v>
      </c>
      <c r="AB4732" s="193">
        <f>COUNTIF(AB4711:AB4730,"○")</f>
        <v>0</v>
      </c>
      <c r="AC4732" s="193">
        <f t="shared" ref="AC4732:AJ4732" si="2193">COUNT(AC4711:AC4730)</f>
        <v>0</v>
      </c>
      <c r="AD4732" s="193">
        <f t="shared" si="2193"/>
        <v>0</v>
      </c>
      <c r="AE4732" s="193">
        <f t="shared" si="2193"/>
        <v>0</v>
      </c>
      <c r="AF4732" s="193">
        <f t="shared" si="2193"/>
        <v>0</v>
      </c>
      <c r="AG4732" s="193">
        <f t="shared" si="2193"/>
        <v>0</v>
      </c>
      <c r="AH4732" s="193">
        <f t="shared" si="2193"/>
        <v>0</v>
      </c>
      <c r="AI4732" s="193">
        <f t="shared" si="2193"/>
        <v>0</v>
      </c>
      <c r="AJ4732" s="193">
        <f t="shared" si="2193"/>
        <v>0</v>
      </c>
      <c r="AK4732" s="1043"/>
      <c r="AL4732" s="1044"/>
      <c r="AM4732" s="1044"/>
      <c r="AN4732" s="1044"/>
      <c r="AO4732" s="1045"/>
      <c r="AP4732" s="3"/>
    </row>
    <row r="4733" spans="2:46" ht="12" customHeight="1" x14ac:dyDescent="0.15">
      <c r="B4733" s="1058"/>
      <c r="C4733" s="1063"/>
      <c r="D4733" s="1061"/>
      <c r="E4733" s="1061"/>
      <c r="F4733" s="1061"/>
      <c r="G4733" s="1061"/>
      <c r="H4733" s="1061"/>
      <c r="I4733" s="1061"/>
      <c r="J4733" s="1062"/>
      <c r="K4733" s="1016"/>
      <c r="L4733" s="1016"/>
      <c r="M4733" s="1016"/>
      <c r="N4733" s="1016"/>
      <c r="O4733" s="1016" t="s">
        <v>468</v>
      </c>
      <c r="P4733" s="1016"/>
      <c r="Q4733" s="1016"/>
      <c r="R4733" s="1016"/>
      <c r="S4733" s="1016"/>
      <c r="T4733" s="1016"/>
      <c r="U4733" s="1016"/>
      <c r="V4733" s="1016"/>
      <c r="W4733" s="1016"/>
      <c r="X4733" s="1016"/>
      <c r="Y4733" s="1034" t="str">
        <f>IF(Y4732&gt;0,"Ⅳ",IF(Z4732&gt;0,"Ⅲ",IF(AA4732&gt;0,"Ⅱa",IF(AB4732&gt;0,"Ⅱb","Ⅰ"))))</f>
        <v>Ⅰ</v>
      </c>
      <c r="Z4733" s="1035"/>
      <c r="AA4733" s="1035"/>
      <c r="AB4733" s="1036"/>
      <c r="AC4733" s="1034" t="str">
        <f>IF(AC4732&gt;0,"Ⅳ",IF(AD4732&gt;0,"Ⅲ",IF(AE4732&gt;0,"Ⅱa",IF(AF4732&gt;0,"Ⅱb","Ⅰ"))))</f>
        <v>Ⅰ</v>
      </c>
      <c r="AD4733" s="1035"/>
      <c r="AE4733" s="1035"/>
      <c r="AF4733" s="1036"/>
      <c r="AG4733" s="1034" t="str">
        <f>IF(AG4732&gt;0,"Ⅳ",IF(AH4732&gt;0,"Ⅲ",IF(AI4732&gt;0,"Ⅱa",IF(AJ4732&gt;0,"Ⅱb","Ⅰ"))))</f>
        <v>Ⅰ</v>
      </c>
      <c r="AH4733" s="1035"/>
      <c r="AI4733" s="1035"/>
      <c r="AJ4733" s="1036"/>
      <c r="AK4733" s="1046"/>
      <c r="AL4733" s="1047"/>
      <c r="AM4733" s="1047"/>
      <c r="AN4733" s="1047"/>
      <c r="AO4733" s="1048"/>
      <c r="AP4733" s="3"/>
      <c r="AQ4733" s="282" t="s">
        <v>312</v>
      </c>
      <c r="AR4733" s="282" t="s">
        <v>313</v>
      </c>
      <c r="AS4733" s="699" t="s">
        <v>316</v>
      </c>
      <c r="AT4733" s="1026"/>
    </row>
    <row r="4734" spans="2:46" ht="12" customHeight="1" x14ac:dyDescent="0.15">
      <c r="B4734" s="1058"/>
      <c r="C4734" s="1063"/>
      <c r="D4734" s="1061"/>
      <c r="E4734" s="1061"/>
      <c r="F4734" s="1061"/>
      <c r="G4734" s="1061"/>
      <c r="H4734" s="1061"/>
      <c r="I4734" s="1061"/>
      <c r="J4734" s="1062"/>
      <c r="K4734" s="1016"/>
      <c r="L4734" s="1016" t="s">
        <v>469</v>
      </c>
      <c r="M4734" s="1016"/>
      <c r="N4734" s="1016"/>
      <c r="O4734" s="1016" t="s">
        <v>212</v>
      </c>
      <c r="P4734" s="1016"/>
      <c r="Q4734" s="1016"/>
      <c r="R4734" s="1016"/>
      <c r="S4734" s="1016"/>
      <c r="T4734" s="1016"/>
      <c r="U4734" s="1016"/>
      <c r="V4734" s="1016"/>
      <c r="W4734" s="1016"/>
      <c r="X4734" s="1016"/>
      <c r="Y4734" s="187" t="s">
        <v>32</v>
      </c>
      <c r="Z4734" s="187" t="s">
        <v>33</v>
      </c>
      <c r="AA4734" s="1027" t="s">
        <v>34</v>
      </c>
      <c r="AB4734" s="1027"/>
      <c r="AC4734" s="187" t="s">
        <v>32</v>
      </c>
      <c r="AD4734" s="187" t="s">
        <v>33</v>
      </c>
      <c r="AE4734" s="1027" t="s">
        <v>34</v>
      </c>
      <c r="AF4734" s="1027"/>
      <c r="AG4734" s="187" t="s">
        <v>32</v>
      </c>
      <c r="AH4734" s="187" t="s">
        <v>33</v>
      </c>
      <c r="AI4734" s="1027" t="s">
        <v>34</v>
      </c>
      <c r="AJ4734" s="1027"/>
      <c r="AK4734" s="1046"/>
      <c r="AL4734" s="1047"/>
      <c r="AM4734" s="1047"/>
      <c r="AN4734" s="1047"/>
      <c r="AO4734" s="1048"/>
      <c r="AP4734" s="3"/>
      <c r="AQ4734" s="1028">
        <f>+Y4732+Z4732</f>
        <v>0</v>
      </c>
      <c r="AR4734" s="1029"/>
      <c r="AS4734" s="1028">
        <f>+AA4732+AB4732</f>
        <v>0</v>
      </c>
      <c r="AT4734" s="1029"/>
    </row>
    <row r="4735" spans="2:46" ht="12" customHeight="1" x14ac:dyDescent="0.15">
      <c r="B4735" s="1058"/>
      <c r="C4735" s="1063"/>
      <c r="D4735" s="1061"/>
      <c r="E4735" s="1061"/>
      <c r="F4735" s="1061"/>
      <c r="G4735" s="1061"/>
      <c r="H4735" s="1061"/>
      <c r="I4735" s="1061"/>
      <c r="J4735" s="1062"/>
      <c r="K4735" s="1016"/>
      <c r="L4735" s="1016"/>
      <c r="M4735" s="1016"/>
      <c r="N4735" s="1016"/>
      <c r="O4735" s="1016" t="s">
        <v>470</v>
      </c>
      <c r="P4735" s="1016"/>
      <c r="Q4735" s="1016"/>
      <c r="R4735" s="1016"/>
      <c r="S4735" s="1016"/>
      <c r="T4735" s="1016"/>
      <c r="U4735" s="1016"/>
      <c r="V4735" s="1016"/>
      <c r="W4735" s="1016"/>
      <c r="X4735" s="1016"/>
      <c r="Y4735" s="193" t="str">
        <f>IF(Y4732=0,"",1)</f>
        <v/>
      </c>
      <c r="Z4735" s="193" t="str">
        <f>IF(Z4732=0,"",1)</f>
        <v/>
      </c>
      <c r="AA4735" s="1030" t="str">
        <f>IF(AQ4734=1,"",IF(AS4734&gt;0,1,""))</f>
        <v/>
      </c>
      <c r="AB4735" s="1031"/>
      <c r="AC4735" s="193">
        <f>+AC4732</f>
        <v>0</v>
      </c>
      <c r="AD4735" s="193">
        <f>AD4732</f>
        <v>0</v>
      </c>
      <c r="AE4735" s="1030">
        <f>AE4732+AF4732</f>
        <v>0</v>
      </c>
      <c r="AF4735" s="1031"/>
      <c r="AG4735" s="193">
        <f>AG4732</f>
        <v>0</v>
      </c>
      <c r="AH4735" s="193">
        <f>AH4732</f>
        <v>0</v>
      </c>
      <c r="AI4735" s="1030">
        <f>AI4732+AJ4732</f>
        <v>0</v>
      </c>
      <c r="AJ4735" s="1031"/>
      <c r="AK4735" s="1046"/>
      <c r="AL4735" s="1047"/>
      <c r="AM4735" s="1047"/>
      <c r="AN4735" s="1047"/>
      <c r="AO4735" s="1048"/>
      <c r="AP4735" s="3"/>
      <c r="AQ4735" s="197">
        <f>+Y4732+AC4735+AG4735</f>
        <v>0</v>
      </c>
      <c r="AR4735" s="197">
        <f>+Z4732+AD4735+AH4735</f>
        <v>0</v>
      </c>
      <c r="AS4735" s="1032">
        <f>+AS4734+AE4735+AI4735</f>
        <v>0</v>
      </c>
      <c r="AT4735" s="1033"/>
    </row>
    <row r="4736" spans="2:46" ht="12" customHeight="1" x14ac:dyDescent="0.15">
      <c r="B4736" s="1058"/>
      <c r="C4736" s="1063"/>
      <c r="D4736" s="1061"/>
      <c r="E4736" s="1061"/>
      <c r="F4736" s="1061"/>
      <c r="G4736" s="1061"/>
      <c r="H4736" s="1061"/>
      <c r="I4736" s="1061"/>
      <c r="J4736" s="1062"/>
      <c r="K4736" s="1016"/>
      <c r="L4736" s="1016"/>
      <c r="M4736" s="1016"/>
      <c r="N4736" s="1016"/>
      <c r="O4736" s="1016" t="s">
        <v>471</v>
      </c>
      <c r="P4736" s="1016"/>
      <c r="Q4736" s="1016"/>
      <c r="R4736" s="1016"/>
      <c r="S4736" s="1016"/>
      <c r="T4736" s="1016"/>
      <c r="U4736" s="1016"/>
      <c r="V4736" s="1016"/>
      <c r="W4736" s="1016"/>
      <c r="X4736" s="1016"/>
      <c r="Y4736" s="1034" t="s">
        <v>875</v>
      </c>
      <c r="Z4736" s="1035"/>
      <c r="AA4736" s="1035"/>
      <c r="AB4736" s="1036"/>
      <c r="AC4736" s="1034" t="str">
        <f>IF(AC4735&gt;0,"Ⅳ",IF(AD4735&gt;0,"Ⅲ",IF(AE4735&gt;0,"Ⅱ","Ⅰ")))</f>
        <v>Ⅰ</v>
      </c>
      <c r="AD4736" s="1035"/>
      <c r="AE4736" s="1035"/>
      <c r="AF4736" s="1036"/>
      <c r="AG4736" s="1034" t="str">
        <f>IF(AG4735&gt;0,"Ⅳ",IF(AH4735&gt;0,"Ⅲ",IF(AI4735&gt;0,"Ⅱ","Ⅰ")))</f>
        <v>Ⅰ</v>
      </c>
      <c r="AH4736" s="1035"/>
      <c r="AI4736" s="1035"/>
      <c r="AJ4736" s="1036"/>
      <c r="AK4736" s="1046"/>
      <c r="AL4736" s="1047"/>
      <c r="AM4736" s="1047"/>
      <c r="AN4736" s="1047"/>
      <c r="AO4736" s="1048"/>
      <c r="AP4736" s="3"/>
      <c r="AQ4736" s="1037" t="str">
        <f>IF(AQ4735&gt;0,"Ⅳ",IF(AR4735&gt;0,"Ⅲ",IF(AS4735&gt;0,"Ⅱ","Ⅰ")))</f>
        <v>Ⅰ</v>
      </c>
      <c r="AR4736" s="1037"/>
      <c r="AS4736" s="1037"/>
      <c r="AT4736" s="1037"/>
    </row>
    <row r="4737" spans="2:86" ht="12" customHeight="1" x14ac:dyDescent="0.15">
      <c r="B4737" s="1058"/>
      <c r="C4737" s="1063"/>
      <c r="D4737" s="1061"/>
      <c r="E4737" s="1061"/>
      <c r="F4737" s="1061"/>
      <c r="G4737" s="1061"/>
      <c r="H4737" s="1061"/>
      <c r="I4737" s="1061"/>
      <c r="J4737" s="1062"/>
      <c r="K4737" s="1016"/>
      <c r="L4737" s="1016"/>
      <c r="M4737" s="1016"/>
      <c r="N4737" s="1016"/>
      <c r="O4737" s="1016" t="s">
        <v>472</v>
      </c>
      <c r="P4737" s="1016"/>
      <c r="Q4737" s="1016"/>
      <c r="R4737" s="1016"/>
      <c r="S4737" s="1016"/>
      <c r="T4737" s="1016"/>
      <c r="U4737" s="1016"/>
      <c r="V4737" s="1016"/>
      <c r="W4737" s="1016"/>
      <c r="X4737" s="1016"/>
      <c r="Y4737" s="1034" t="str">
        <f>IF(COUNTIF(Y4736:AJ4736,"Ⅳ")&gt;0,"Ⅳ",IF(COUNTIF(Y4736:AJ4736,"Ⅲ")&gt;0,"Ⅲ",IF(COUNTIF(Y4736:AJ4736,"Ⅱ")&gt;0,"Ⅱ","Ⅰ")))</f>
        <v>Ⅰ</v>
      </c>
      <c r="Z4737" s="1035"/>
      <c r="AA4737" s="1035"/>
      <c r="AB4737" s="1035"/>
      <c r="AC4737" s="1035"/>
      <c r="AD4737" s="1035"/>
      <c r="AE4737" s="1035"/>
      <c r="AF4737" s="1035"/>
      <c r="AG4737" s="1035"/>
      <c r="AH4737" s="1035"/>
      <c r="AI4737" s="1035"/>
      <c r="AJ4737" s="1036"/>
      <c r="AK4737" s="1049"/>
      <c r="AL4737" s="1050"/>
      <c r="AM4737" s="1050"/>
      <c r="AN4737" s="1050"/>
      <c r="AO4737" s="1051"/>
      <c r="AP4737" s="3"/>
    </row>
    <row r="4738" spans="2:86" ht="14.25" customHeight="1" x14ac:dyDescent="0.15">
      <c r="B4738" s="1058"/>
      <c r="C4738" s="1063"/>
      <c r="D4738" s="1061"/>
      <c r="E4738" s="1061"/>
      <c r="F4738" s="1061"/>
      <c r="G4738" s="1061"/>
      <c r="H4738" s="1061"/>
      <c r="I4738" s="1061"/>
      <c r="J4738" s="1062"/>
      <c r="K4738" s="1016" t="s">
        <v>169</v>
      </c>
      <c r="L4738" s="1017"/>
      <c r="M4738" s="1017"/>
      <c r="N4738" s="1017"/>
      <c r="O4738" s="1017"/>
      <c r="P4738" s="1017"/>
      <c r="Q4738" s="1017"/>
      <c r="R4738" s="1017"/>
      <c r="S4738" s="1017"/>
      <c r="T4738" s="1017"/>
      <c r="U4738" s="1017"/>
      <c r="V4738" s="1017"/>
      <c r="W4738" s="1017"/>
      <c r="X4738" s="1017"/>
      <c r="Y4738" s="1017"/>
      <c r="Z4738" s="1017"/>
      <c r="AA4738" s="1017"/>
      <c r="AB4738" s="1017"/>
      <c r="AC4738" s="1017"/>
      <c r="AD4738" s="1017"/>
      <c r="AE4738" s="1017"/>
      <c r="AF4738" s="1017"/>
      <c r="AG4738" s="1017"/>
      <c r="AH4738" s="1017"/>
      <c r="AI4738" s="1017"/>
      <c r="AJ4738" s="1017"/>
      <c r="AK4738" s="1017"/>
      <c r="AL4738" s="1017"/>
      <c r="AM4738" s="1017"/>
      <c r="AN4738" s="1017"/>
      <c r="AO4738" s="1017"/>
      <c r="AP4738" s="3"/>
    </row>
    <row r="4739" spans="2:86" ht="14.25" customHeight="1" x14ac:dyDescent="0.15">
      <c r="B4739" s="1058"/>
      <c r="C4739" s="1063"/>
      <c r="D4739" s="1061"/>
      <c r="E4739" s="1061"/>
      <c r="F4739" s="1061"/>
      <c r="G4739" s="1061"/>
      <c r="H4739" s="1061"/>
      <c r="I4739" s="1061"/>
      <c r="J4739" s="1062"/>
      <c r="K4739" s="1016"/>
      <c r="L4739" s="1017"/>
      <c r="M4739" s="1017"/>
      <c r="N4739" s="1017"/>
      <c r="O4739" s="1017"/>
      <c r="P4739" s="1017"/>
      <c r="Q4739" s="1017"/>
      <c r="R4739" s="1017"/>
      <c r="S4739" s="1017"/>
      <c r="T4739" s="1017"/>
      <c r="U4739" s="1017"/>
      <c r="V4739" s="1017"/>
      <c r="W4739" s="1017"/>
      <c r="X4739" s="1017"/>
      <c r="Y4739" s="1017"/>
      <c r="Z4739" s="1017"/>
      <c r="AA4739" s="1017"/>
      <c r="AB4739" s="1017"/>
      <c r="AC4739" s="1017"/>
      <c r="AD4739" s="1017"/>
      <c r="AE4739" s="1017"/>
      <c r="AF4739" s="1017"/>
      <c r="AG4739" s="1017"/>
      <c r="AH4739" s="1017"/>
      <c r="AI4739" s="1017"/>
      <c r="AJ4739" s="1017"/>
      <c r="AK4739" s="1017"/>
      <c r="AL4739" s="1017"/>
      <c r="AM4739" s="1017"/>
      <c r="AN4739" s="1017"/>
      <c r="AO4739" s="1017"/>
      <c r="AP4739" s="3"/>
    </row>
    <row r="4740" spans="2:86" ht="12" customHeight="1" x14ac:dyDescent="0.15">
      <c r="B4740" s="1058"/>
      <c r="C4740" s="1063"/>
      <c r="D4740" s="1061"/>
      <c r="E4740" s="1061"/>
      <c r="F4740" s="1061"/>
      <c r="G4740" s="1061"/>
      <c r="H4740" s="1061"/>
      <c r="I4740" s="1061"/>
      <c r="J4740" s="1062"/>
      <c r="K4740" s="1018" t="s">
        <v>473</v>
      </c>
      <c r="L4740" s="1018"/>
      <c r="M4740" s="1018"/>
      <c r="N4740" s="1018"/>
      <c r="O4740" s="1018"/>
      <c r="P4740" s="1018"/>
      <c r="Q4740" s="1018"/>
      <c r="R4740" s="1018"/>
      <c r="S4740" s="1018"/>
      <c r="T4740" s="1018"/>
      <c r="U4740" s="1018"/>
      <c r="V4740" s="1018"/>
      <c r="W4740" s="1018"/>
      <c r="X4740" s="1018"/>
      <c r="Y4740" s="1018"/>
      <c r="Z4740" s="1018"/>
      <c r="AA4740" s="1018"/>
      <c r="AB4740" s="1018"/>
      <c r="AC4740" s="1018"/>
      <c r="AD4740" s="1018"/>
      <c r="AE4740" s="1018"/>
      <c r="AF4740" s="1018"/>
      <c r="AG4740" s="1018"/>
      <c r="AH4740" s="1018"/>
      <c r="AI4740" s="1018"/>
      <c r="AJ4740" s="1018"/>
      <c r="AK4740" s="1018"/>
      <c r="AL4740" s="1018"/>
      <c r="AM4740" s="1018"/>
      <c r="AN4740" s="1018"/>
      <c r="AO4740" s="1018"/>
      <c r="AP4740" s="3"/>
    </row>
    <row r="4741" spans="2:86" ht="12" customHeight="1" x14ac:dyDescent="0.15">
      <c r="B4741" s="1058"/>
      <c r="C4741" s="1063"/>
      <c r="D4741" s="1061"/>
      <c r="E4741" s="1061"/>
      <c r="F4741" s="1061"/>
      <c r="G4741" s="1061"/>
      <c r="H4741" s="1061"/>
      <c r="I4741" s="1061"/>
      <c r="J4741" s="1062"/>
      <c r="K4741" s="1019" t="s">
        <v>523</v>
      </c>
      <c r="L4741" s="1019"/>
      <c r="M4741" s="1019"/>
      <c r="N4741" s="1019"/>
      <c r="O4741" s="1019"/>
      <c r="P4741" s="1019"/>
      <c r="Q4741" s="1019"/>
      <c r="R4741" s="1019"/>
      <c r="S4741" s="1019"/>
      <c r="T4741" s="1019"/>
      <c r="U4741" s="1019"/>
      <c r="V4741" s="1019"/>
      <c r="W4741" s="1019"/>
      <c r="X4741" s="1019"/>
      <c r="Y4741" s="1019"/>
      <c r="Z4741" s="1019"/>
      <c r="AA4741" s="1019"/>
      <c r="AB4741" s="1019"/>
      <c r="AC4741" s="1019"/>
      <c r="AD4741" s="1019"/>
      <c r="AE4741" s="1019"/>
      <c r="AF4741" s="1019"/>
      <c r="AG4741" s="1019"/>
      <c r="AH4741" s="1019"/>
      <c r="AI4741" s="1019"/>
      <c r="AJ4741" s="1019"/>
      <c r="AK4741" s="1019"/>
      <c r="AL4741" s="1019"/>
      <c r="AM4741" s="1019"/>
      <c r="AN4741" s="1019"/>
      <c r="AO4741" s="1019"/>
      <c r="AP4741" s="3"/>
    </row>
    <row r="4742" spans="2:86" ht="12" customHeight="1" x14ac:dyDescent="0.15">
      <c r="B4742" s="1058"/>
      <c r="C4742" s="1063"/>
      <c r="D4742" s="1061"/>
      <c r="E4742" s="1061"/>
      <c r="F4742" s="1061"/>
      <c r="G4742" s="1061"/>
      <c r="H4742" s="1061"/>
      <c r="I4742" s="1061"/>
      <c r="J4742" s="1062"/>
      <c r="K4742" s="194" t="s">
        <v>474</v>
      </c>
      <c r="L4742" s="195"/>
      <c r="M4742" s="195"/>
      <c r="N4742" s="195"/>
      <c r="O4742" s="195"/>
      <c r="P4742" s="195"/>
      <c r="Q4742" s="195"/>
      <c r="R4742" s="195"/>
      <c r="S4742" s="195"/>
      <c r="T4742" s="195"/>
      <c r="U4742" s="195"/>
      <c r="V4742" s="195"/>
      <c r="W4742" s="195"/>
      <c r="X4742" s="195"/>
      <c r="Y4742" s="195"/>
      <c r="Z4742" s="195"/>
      <c r="AA4742" s="195"/>
      <c r="AB4742" s="195"/>
      <c r="AC4742" s="195"/>
      <c r="AD4742" s="195"/>
      <c r="AE4742" s="195"/>
      <c r="AF4742" s="195"/>
      <c r="AG4742" s="195"/>
      <c r="AH4742" s="195"/>
      <c r="AI4742" s="195"/>
      <c r="AJ4742" s="195"/>
      <c r="AK4742" s="195"/>
      <c r="AL4742" s="195"/>
      <c r="AM4742" s="195"/>
      <c r="AN4742" s="195"/>
      <c r="AO4742" s="196"/>
      <c r="AP4742" s="3"/>
    </row>
    <row r="4743" spans="2:86" ht="12" customHeight="1" x14ac:dyDescent="0.15">
      <c r="B4743" s="1058"/>
      <c r="C4743" s="1063"/>
      <c r="D4743" s="1061"/>
      <c r="E4743" s="1061"/>
      <c r="F4743" s="1061"/>
      <c r="G4743" s="1061"/>
      <c r="H4743" s="1061"/>
      <c r="I4743" s="1061"/>
      <c r="J4743" s="1062"/>
      <c r="K4743" s="194" t="s">
        <v>475</v>
      </c>
      <c r="L4743" s="195"/>
      <c r="M4743" s="195"/>
      <c r="N4743" s="195"/>
      <c r="O4743" s="195"/>
      <c r="P4743" s="195"/>
      <c r="Q4743" s="195"/>
      <c r="R4743" s="195"/>
      <c r="S4743" s="195"/>
      <c r="T4743" s="195"/>
      <c r="U4743" s="195"/>
      <c r="V4743" s="195"/>
      <c r="W4743" s="195"/>
      <c r="X4743" s="195"/>
      <c r="Y4743" s="195"/>
      <c r="Z4743" s="195"/>
      <c r="AA4743" s="195"/>
      <c r="AB4743" s="195"/>
      <c r="AC4743" s="195"/>
      <c r="AD4743" s="195"/>
      <c r="AE4743" s="195"/>
      <c r="AF4743" s="195"/>
      <c r="AG4743" s="195"/>
      <c r="AH4743" s="195"/>
      <c r="AI4743" s="195"/>
      <c r="AJ4743" s="195"/>
      <c r="AK4743" s="195"/>
      <c r="AL4743" s="195"/>
      <c r="AM4743" s="195"/>
      <c r="AN4743" s="195"/>
      <c r="AO4743" s="196"/>
      <c r="AP4743" s="3"/>
    </row>
    <row r="4744" spans="2:86" ht="12" customHeight="1" x14ac:dyDescent="0.15">
      <c r="B4744" s="1058"/>
      <c r="C4744" s="1063"/>
      <c r="D4744" s="1061"/>
      <c r="E4744" s="1061"/>
      <c r="F4744" s="1061"/>
      <c r="G4744" s="1061"/>
      <c r="H4744" s="1061"/>
      <c r="I4744" s="1061"/>
      <c r="J4744" s="1062"/>
      <c r="K4744" s="1020" t="s">
        <v>476</v>
      </c>
      <c r="L4744" s="1021"/>
      <c r="M4744" s="1021"/>
      <c r="N4744" s="1021"/>
      <c r="O4744" s="1021"/>
      <c r="P4744" s="1021"/>
      <c r="Q4744" s="1021"/>
      <c r="R4744" s="1021"/>
      <c r="S4744" s="1021"/>
      <c r="T4744" s="1021"/>
      <c r="U4744" s="1021"/>
      <c r="V4744" s="1021"/>
      <c r="W4744" s="1021"/>
      <c r="X4744" s="1021"/>
      <c r="Y4744" s="1021"/>
      <c r="Z4744" s="1021"/>
      <c r="AA4744" s="1021"/>
      <c r="AB4744" s="1021"/>
      <c r="AC4744" s="1021"/>
      <c r="AD4744" s="1021"/>
      <c r="AE4744" s="1021"/>
      <c r="AF4744" s="1021"/>
      <c r="AG4744" s="1021"/>
      <c r="AH4744" s="1021"/>
      <c r="AI4744" s="1021"/>
      <c r="AJ4744" s="1021"/>
      <c r="AK4744" s="1021"/>
      <c r="AL4744" s="1021"/>
      <c r="AM4744" s="1021"/>
      <c r="AN4744" s="1021"/>
      <c r="AO4744" s="1022"/>
      <c r="AP4744" s="3"/>
    </row>
    <row r="4745" spans="2:86" ht="12" customHeight="1" x14ac:dyDescent="0.15">
      <c r="B4745" s="591"/>
      <c r="C4745" s="1064"/>
      <c r="D4745" s="1065"/>
      <c r="E4745" s="1065"/>
      <c r="F4745" s="1065"/>
      <c r="G4745" s="1065"/>
      <c r="H4745" s="1065"/>
      <c r="I4745" s="1065"/>
      <c r="J4745" s="1066"/>
      <c r="K4745" s="1023"/>
      <c r="L4745" s="1024"/>
      <c r="M4745" s="1024"/>
      <c r="N4745" s="1024"/>
      <c r="O4745" s="1024"/>
      <c r="P4745" s="1024"/>
      <c r="Q4745" s="1024"/>
      <c r="R4745" s="1024"/>
      <c r="S4745" s="1024"/>
      <c r="T4745" s="1024"/>
      <c r="U4745" s="1024"/>
      <c r="V4745" s="1024"/>
      <c r="W4745" s="1024"/>
      <c r="X4745" s="1024"/>
      <c r="Y4745" s="1024"/>
      <c r="Z4745" s="1024"/>
      <c r="AA4745" s="1024"/>
      <c r="AB4745" s="1024"/>
      <c r="AC4745" s="1024"/>
      <c r="AD4745" s="1024"/>
      <c r="AE4745" s="1024"/>
      <c r="AF4745" s="1024"/>
      <c r="AG4745" s="1024"/>
      <c r="AH4745" s="1024"/>
      <c r="AI4745" s="1024"/>
      <c r="AJ4745" s="1024"/>
      <c r="AK4745" s="1024"/>
      <c r="AL4745" s="1024"/>
      <c r="AM4745" s="1024"/>
      <c r="AN4745" s="1024"/>
      <c r="AO4745" s="1025"/>
      <c r="AP4745" s="3"/>
    </row>
    <row r="4746" spans="2:86" s="9" customFormat="1" ht="12" customHeight="1" x14ac:dyDescent="0.15">
      <c r="B4746" s="3" t="s">
        <v>527</v>
      </c>
      <c r="AQ4746" s="162"/>
      <c r="AR4746" s="162"/>
      <c r="AS4746" s="162"/>
      <c r="AT4746" s="162"/>
      <c r="AU4746" s="162"/>
      <c r="AV4746" s="162"/>
      <c r="AW4746" s="162"/>
      <c r="AX4746" s="162"/>
      <c r="AY4746" s="162"/>
      <c r="AZ4746" s="162"/>
      <c r="BA4746" s="162"/>
      <c r="BB4746" s="162"/>
      <c r="BC4746" s="162"/>
      <c r="BD4746" s="162"/>
      <c r="BE4746" s="162"/>
      <c r="BF4746" s="162"/>
      <c r="BG4746" s="162"/>
      <c r="BH4746" s="162"/>
      <c r="BI4746" s="162"/>
      <c r="BJ4746" s="162"/>
      <c r="BK4746" s="162"/>
      <c r="BL4746" s="162"/>
      <c r="BM4746" s="162"/>
      <c r="BN4746" s="162"/>
      <c r="BO4746" s="162"/>
      <c r="BP4746" s="162"/>
      <c r="BQ4746" s="162"/>
      <c r="BR4746" s="162"/>
      <c r="BS4746" s="162"/>
      <c r="BT4746" s="162"/>
      <c r="BU4746" s="162"/>
      <c r="BV4746" s="162"/>
      <c r="BW4746" s="162"/>
      <c r="BX4746" s="162"/>
      <c r="BY4746" s="162"/>
      <c r="BZ4746" s="162"/>
      <c r="CA4746" s="162"/>
      <c r="CB4746" s="162"/>
      <c r="CC4746" s="162"/>
      <c r="CD4746" s="162"/>
      <c r="CE4746" s="162"/>
      <c r="CF4746" s="162"/>
      <c r="CG4746" s="162"/>
      <c r="CH4746" s="162"/>
    </row>
    <row r="4747" spans="2:86" ht="12" customHeight="1" thickBot="1" x14ac:dyDescent="0.2">
      <c r="B4747" s="3" t="s">
        <v>524</v>
      </c>
    </row>
    <row r="4748" spans="2:86" ht="12" customHeight="1" x14ac:dyDescent="0.15">
      <c r="B4748" s="3" t="s">
        <v>525</v>
      </c>
      <c r="AU4748" s="1000" t="s">
        <v>305</v>
      </c>
      <c r="AV4748" s="1001" t="s">
        <v>298</v>
      </c>
      <c r="AW4748" s="1003" t="s">
        <v>299</v>
      </c>
      <c r="AX4748" s="1005" t="s">
        <v>306</v>
      </c>
      <c r="AY4748" s="1006"/>
      <c r="AZ4748" s="1006"/>
      <c r="BA4748" s="1006"/>
      <c r="BB4748" s="1006"/>
      <c r="BC4748" s="1006"/>
      <c r="BD4748" s="1006"/>
      <c r="BE4748" s="1006"/>
      <c r="BF4748" s="1006"/>
      <c r="BG4748" s="1006"/>
      <c r="BH4748" s="1006"/>
      <c r="BI4748" s="1006"/>
      <c r="BJ4748" s="1006"/>
      <c r="BK4748" s="1006"/>
      <c r="BL4748" s="1006"/>
      <c r="BM4748" s="1006"/>
      <c r="BN4748" s="1006"/>
      <c r="BO4748" s="1006"/>
      <c r="BP4748" s="1006"/>
      <c r="BQ4748" s="1006"/>
      <c r="BR4748" s="1007"/>
      <c r="BS4748" s="807" t="s">
        <v>300</v>
      </c>
      <c r="BT4748" s="1008"/>
      <c r="BU4748" s="1008"/>
      <c r="BV4748" s="1008"/>
      <c r="BW4748" s="1009" t="s">
        <v>307</v>
      </c>
      <c r="BX4748" s="1010"/>
      <c r="BY4748" s="1010"/>
      <c r="BZ4748" s="1010"/>
      <c r="CA4748" s="1010"/>
      <c r="CB4748" s="1010"/>
      <c r="CC4748" s="1010"/>
      <c r="CD4748" s="1010"/>
      <c r="CE4748" s="1010"/>
      <c r="CF4748" s="1010"/>
      <c r="CG4748" s="1010"/>
      <c r="CH4748" s="1011"/>
    </row>
    <row r="4749" spans="2:86" ht="12" customHeight="1" x14ac:dyDescent="0.15">
      <c r="B4749" s="3" t="s">
        <v>477</v>
      </c>
      <c r="AU4749" s="1000"/>
      <c r="AV4749" s="1002"/>
      <c r="AW4749" s="1004"/>
      <c r="AX4749" s="1012" t="s">
        <v>308</v>
      </c>
      <c r="AY4749" s="686"/>
      <c r="AZ4749" s="686"/>
      <c r="BA4749" s="686"/>
      <c r="BB4749" s="686"/>
      <c r="BC4749" s="686"/>
      <c r="BD4749" s="686"/>
      <c r="BE4749" s="686"/>
      <c r="BF4749" s="686"/>
      <c r="BG4749" s="686"/>
      <c r="BH4749" s="686"/>
      <c r="BI4749" s="686"/>
      <c r="BJ4749" s="686" t="s">
        <v>309</v>
      </c>
      <c r="BK4749" s="686"/>
      <c r="BL4749" s="686"/>
      <c r="BM4749" s="686"/>
      <c r="BN4749" s="686"/>
      <c r="BO4749" s="686"/>
      <c r="BP4749" s="686"/>
      <c r="BQ4749" s="686"/>
      <c r="BR4749" s="1013"/>
      <c r="BS4749" s="1008"/>
      <c r="BT4749" s="1008"/>
      <c r="BU4749" s="1008"/>
      <c r="BV4749" s="1008"/>
      <c r="BW4749" s="1014" t="s">
        <v>302</v>
      </c>
      <c r="BX4749" s="699"/>
      <c r="BY4749" s="699"/>
      <c r="BZ4749" s="699"/>
      <c r="CA4749" s="686" t="s">
        <v>310</v>
      </c>
      <c r="CB4749" s="686"/>
      <c r="CC4749" s="686"/>
      <c r="CD4749" s="686"/>
      <c r="CE4749" s="686"/>
      <c r="CF4749" s="686"/>
      <c r="CG4749" s="686"/>
      <c r="CH4749" s="1013"/>
    </row>
    <row r="4750" spans="2:86" ht="12" customHeight="1" x14ac:dyDescent="0.15">
      <c r="B4750" s="3" t="s">
        <v>526</v>
      </c>
      <c r="AU4750" s="1000"/>
      <c r="AV4750" s="1002"/>
      <c r="AW4750" s="1004"/>
      <c r="AX4750" s="1012" t="s">
        <v>26</v>
      </c>
      <c r="AY4750" s="686"/>
      <c r="AZ4750" s="686"/>
      <c r="BA4750" s="686"/>
      <c r="BB4750" s="686" t="s">
        <v>22</v>
      </c>
      <c r="BC4750" s="686"/>
      <c r="BD4750" s="686"/>
      <c r="BE4750" s="686"/>
      <c r="BF4750" s="686" t="s">
        <v>24</v>
      </c>
      <c r="BG4750" s="686"/>
      <c r="BH4750" s="686"/>
      <c r="BI4750" s="686"/>
      <c r="BJ4750" s="699" t="s">
        <v>26</v>
      </c>
      <c r="BK4750" s="699"/>
      <c r="BL4750" s="699"/>
      <c r="BM4750" s="699" t="s">
        <v>22</v>
      </c>
      <c r="BN4750" s="699"/>
      <c r="BO4750" s="699"/>
      <c r="BP4750" s="699" t="s">
        <v>24</v>
      </c>
      <c r="BQ4750" s="699"/>
      <c r="BR4750" s="1015"/>
      <c r="BS4750" s="807" t="s">
        <v>26</v>
      </c>
      <c r="BT4750" s="807" t="s">
        <v>22</v>
      </c>
      <c r="BU4750" s="807" t="s">
        <v>24</v>
      </c>
      <c r="BV4750" s="807" t="s">
        <v>303</v>
      </c>
      <c r="BW4750" s="1012" t="s">
        <v>311</v>
      </c>
      <c r="BX4750" s="686"/>
      <c r="BY4750" s="686"/>
      <c r="BZ4750" s="686"/>
      <c r="CA4750" s="686" t="s">
        <v>22</v>
      </c>
      <c r="CB4750" s="686"/>
      <c r="CC4750" s="686"/>
      <c r="CD4750" s="686"/>
      <c r="CE4750" s="686" t="s">
        <v>24</v>
      </c>
      <c r="CF4750" s="686"/>
      <c r="CG4750" s="686"/>
      <c r="CH4750" s="1013"/>
    </row>
    <row r="4751" spans="2:86" ht="12" customHeight="1" x14ac:dyDescent="0.15">
      <c r="B4751" s="3" t="s">
        <v>478</v>
      </c>
      <c r="AU4751" s="1000"/>
      <c r="AV4751" s="1002"/>
      <c r="AW4751" s="1004"/>
      <c r="AX4751" s="156" t="s">
        <v>862</v>
      </c>
      <c r="AY4751" s="157" t="s">
        <v>863</v>
      </c>
      <c r="AZ4751" s="157" t="s">
        <v>864</v>
      </c>
      <c r="BA4751" s="158" t="s">
        <v>865</v>
      </c>
      <c r="BB4751" s="159" t="s">
        <v>866</v>
      </c>
      <c r="BC4751" s="157" t="s">
        <v>863</v>
      </c>
      <c r="BD4751" s="157" t="s">
        <v>867</v>
      </c>
      <c r="BE4751" s="158" t="s">
        <v>865</v>
      </c>
      <c r="BF4751" s="159" t="s">
        <v>866</v>
      </c>
      <c r="BG4751" s="157" t="s">
        <v>863</v>
      </c>
      <c r="BH4751" s="157" t="s">
        <v>864</v>
      </c>
      <c r="BI4751" s="158" t="s">
        <v>865</v>
      </c>
      <c r="BJ4751" s="159" t="s">
        <v>866</v>
      </c>
      <c r="BK4751" s="157" t="s">
        <v>868</v>
      </c>
      <c r="BL4751" s="158" t="s">
        <v>869</v>
      </c>
      <c r="BM4751" s="159" t="s">
        <v>870</v>
      </c>
      <c r="BN4751" s="157" t="s">
        <v>863</v>
      </c>
      <c r="BO4751" s="158" t="s">
        <v>871</v>
      </c>
      <c r="BP4751" s="159" t="s">
        <v>870</v>
      </c>
      <c r="BQ4751" s="157" t="s">
        <v>868</v>
      </c>
      <c r="BR4751" s="160" t="s">
        <v>872</v>
      </c>
      <c r="BS4751" s="1008"/>
      <c r="BT4751" s="1008"/>
      <c r="BU4751" s="1008"/>
      <c r="BV4751" s="1008"/>
      <c r="BW4751" s="156" t="s">
        <v>866</v>
      </c>
      <c r="BX4751" s="157" t="s">
        <v>863</v>
      </c>
      <c r="BY4751" s="157" t="s">
        <v>864</v>
      </c>
      <c r="BZ4751" s="158" t="s">
        <v>865</v>
      </c>
      <c r="CA4751" s="159" t="s">
        <v>866</v>
      </c>
      <c r="CB4751" s="157" t="s">
        <v>873</v>
      </c>
      <c r="CC4751" s="157" t="s">
        <v>864</v>
      </c>
      <c r="CD4751" s="158" t="s">
        <v>865</v>
      </c>
      <c r="CE4751" s="159" t="s">
        <v>866</v>
      </c>
      <c r="CF4751" s="157" t="s">
        <v>863</v>
      </c>
      <c r="CG4751" s="157" t="s">
        <v>864</v>
      </c>
      <c r="CH4751" s="160" t="s">
        <v>874</v>
      </c>
    </row>
    <row r="4752" spans="2:86" x14ac:dyDescent="0.15">
      <c r="B4752" s="3" t="s">
        <v>539</v>
      </c>
      <c r="AU4752" s="1000"/>
      <c r="AV4752" s="188" t="str">
        <f>N4754</f>
        <v>S101</v>
      </c>
      <c r="AW4752" s="300">
        <f>R4754</f>
        <v>10.6</v>
      </c>
      <c r="AX4752" s="197">
        <f>+Y4779</f>
        <v>0</v>
      </c>
      <c r="AY4752" s="197">
        <f>+Z4779</f>
        <v>0</v>
      </c>
      <c r="AZ4752" s="197">
        <f>+AA4779</f>
        <v>0</v>
      </c>
      <c r="BA4752" s="197">
        <f t="shared" ref="BA4752" si="2194">+AB4779</f>
        <v>0</v>
      </c>
      <c r="BB4752" s="197">
        <f>+AC4779</f>
        <v>0</v>
      </c>
      <c r="BC4752" s="197">
        <f t="shared" ref="BC4752" si="2195">+AD4779</f>
        <v>0</v>
      </c>
      <c r="BD4752" s="197">
        <f t="shared" ref="BD4752" si="2196">+AE4779</f>
        <v>0</v>
      </c>
      <c r="BE4752" s="197">
        <f t="shared" ref="BE4752" si="2197">+AF4779</f>
        <v>0</v>
      </c>
      <c r="BF4752" s="197">
        <f t="shared" ref="BF4752" si="2198">+AG4779</f>
        <v>0</v>
      </c>
      <c r="BG4752" s="197">
        <f t="shared" ref="BG4752" si="2199">+AH4779</f>
        <v>0</v>
      </c>
      <c r="BH4752" s="197">
        <f t="shared" ref="BH4752" si="2200">+AI4779</f>
        <v>0</v>
      </c>
      <c r="BI4752" s="197">
        <f t="shared" ref="BI4752" si="2201">+AJ4779</f>
        <v>0</v>
      </c>
      <c r="BJ4752" s="197" t="str">
        <f>+Y4782</f>
        <v/>
      </c>
      <c r="BK4752" s="197" t="str">
        <f t="shared" ref="BK4752" si="2202">+Z4782</f>
        <v/>
      </c>
      <c r="BL4752" s="197" t="str">
        <f>+AA4782</f>
        <v/>
      </c>
      <c r="BM4752" s="197">
        <f>+AC4782</f>
        <v>0</v>
      </c>
      <c r="BN4752" s="197">
        <f t="shared" ref="BN4752" si="2203">+AD4782</f>
        <v>0</v>
      </c>
      <c r="BO4752" s="197">
        <f t="shared" ref="BO4752" si="2204">+AE4782</f>
        <v>0</v>
      </c>
      <c r="BP4752" s="197">
        <f>+AG4782</f>
        <v>0</v>
      </c>
      <c r="BQ4752" s="197">
        <f>+AH4782</f>
        <v>0</v>
      </c>
      <c r="BR4752" s="197">
        <f>+AI4782</f>
        <v>0</v>
      </c>
      <c r="BS4752" s="296" t="str">
        <f>+Y4783</f>
        <v>Ⅰ</v>
      </c>
      <c r="BT4752" s="296" t="str">
        <f>+AC4783</f>
        <v>Ⅰ</v>
      </c>
      <c r="BU4752" s="296" t="str">
        <f>+AG4783</f>
        <v>Ⅰ</v>
      </c>
      <c r="BV4752" s="296" t="str">
        <f>+Y4784</f>
        <v>Ⅰ</v>
      </c>
      <c r="BW4752" s="164" t="str">
        <f>IF(Y4779&gt;0,R4754,"")</f>
        <v/>
      </c>
      <c r="BX4752" s="165" t="str">
        <f>IF(Z4779&gt;0,"",IF(AA4779&gt;0,R4754,""))</f>
        <v/>
      </c>
      <c r="BY4752" s="165" t="str">
        <f>IF(Y4779+Z4779&gt;0,"",IF(AA4779&gt;0,R4754,""))</f>
        <v/>
      </c>
      <c r="BZ4752" s="165" t="str">
        <f>IF(Y4779+Z4779+AA4779&gt;0,"",IF(AB4779&gt;0,R4754,""))</f>
        <v/>
      </c>
      <c r="CA4752" s="166">
        <f t="shared" ref="CA4752" si="2205">+AC4778</f>
        <v>0</v>
      </c>
      <c r="CB4752" s="166">
        <f t="shared" ref="CB4752" si="2206">+AD4778</f>
        <v>0</v>
      </c>
      <c r="CC4752" s="166">
        <f t="shared" ref="CC4752" si="2207">+AE4778</f>
        <v>0</v>
      </c>
      <c r="CD4752" s="166">
        <f t="shared" ref="CD4752" si="2208">+AF4778</f>
        <v>0</v>
      </c>
      <c r="CE4752" s="166">
        <f t="shared" ref="CE4752" si="2209">+AG4778</f>
        <v>0</v>
      </c>
      <c r="CF4752" s="166">
        <f t="shared" ref="CF4752" si="2210">+AH4778</f>
        <v>0</v>
      </c>
      <c r="CG4752" s="166">
        <f t="shared" ref="CG4752" si="2211">+AI4778</f>
        <v>0</v>
      </c>
      <c r="CH4752" s="166">
        <f t="shared" ref="CH4752" si="2212">+AJ4778</f>
        <v>0</v>
      </c>
    </row>
    <row r="4753" spans="2:56" ht="12" customHeight="1" x14ac:dyDescent="0.15">
      <c r="B4753" s="1057" t="s">
        <v>219</v>
      </c>
      <c r="C4753" s="1059"/>
      <c r="D4753" s="1060"/>
      <c r="E4753" s="1061"/>
      <c r="F4753" s="1061"/>
      <c r="G4753" s="1061"/>
      <c r="H4753" s="1061"/>
      <c r="I4753" s="1061"/>
      <c r="J4753" s="1062"/>
      <c r="K4753" s="1067" t="s">
        <v>453</v>
      </c>
      <c r="L4753" s="1068"/>
      <c r="M4753" s="1068"/>
      <c r="N4753" s="1068"/>
      <c r="O4753" s="1068"/>
      <c r="P4753" s="1068"/>
      <c r="Q4753" s="1068"/>
      <c r="R4753" s="1068"/>
      <c r="S4753" s="1068"/>
      <c r="T4753" s="1068"/>
      <c r="U4753" s="1068"/>
      <c r="V4753" s="1068"/>
      <c r="W4753" s="1068"/>
      <c r="X4753" s="1068"/>
      <c r="Y4753" s="1068"/>
      <c r="Z4753" s="1068"/>
      <c r="AA4753" s="1068"/>
      <c r="AB4753" s="1068"/>
      <c r="AC4753" s="1068"/>
      <c r="AD4753" s="1068"/>
      <c r="AE4753" s="1068"/>
      <c r="AF4753" s="1068"/>
      <c r="AG4753" s="1068"/>
      <c r="AH4753" s="1068"/>
      <c r="AI4753" s="1068"/>
      <c r="AJ4753" s="1068"/>
      <c r="AK4753" s="1068"/>
      <c r="AL4753" s="1068"/>
      <c r="AM4753" s="1068"/>
      <c r="AN4753" s="1068"/>
      <c r="AO4753" s="1069"/>
      <c r="AP4753" s="3"/>
    </row>
    <row r="4754" spans="2:56" ht="12" customHeight="1" x14ac:dyDescent="0.15">
      <c r="B4754" s="1058"/>
      <c r="C4754" s="1063"/>
      <c r="D4754" s="1061"/>
      <c r="E4754" s="1061"/>
      <c r="F4754" s="1061"/>
      <c r="G4754" s="1061"/>
      <c r="H4754" s="1061"/>
      <c r="I4754" s="1061"/>
      <c r="J4754" s="1062"/>
      <c r="K4754" s="1040" t="s">
        <v>218</v>
      </c>
      <c r="L4754" s="1041"/>
      <c r="M4754" s="1042"/>
      <c r="N4754" s="1034" t="s">
        <v>815</v>
      </c>
      <c r="O4754" s="1035"/>
      <c r="P4754" s="1040" t="s">
        <v>454</v>
      </c>
      <c r="Q4754" s="1042"/>
      <c r="R4754" s="1070">
        <f>'様式A-2'!C113</f>
        <v>10.6</v>
      </c>
      <c r="S4754" s="1071"/>
      <c r="T4754" s="1072"/>
      <c r="U4754" s="1073" t="s">
        <v>455</v>
      </c>
      <c r="V4754" s="1074"/>
      <c r="W4754" s="1073" t="s">
        <v>456</v>
      </c>
      <c r="X4754" s="1074"/>
      <c r="Y4754" s="1042" t="s">
        <v>217</v>
      </c>
      <c r="Z4754" s="1016"/>
      <c r="AA4754" s="1016"/>
      <c r="AB4754" s="1016"/>
      <c r="AC4754" s="1073" t="s">
        <v>457</v>
      </c>
      <c r="AD4754" s="1079"/>
      <c r="AE4754" s="1079"/>
      <c r="AF4754" s="1079"/>
      <c r="AG4754" s="1079"/>
      <c r="AH4754" s="1079"/>
      <c r="AI4754" s="1079"/>
      <c r="AJ4754" s="1074"/>
      <c r="AK4754" s="1073" t="s">
        <v>458</v>
      </c>
      <c r="AL4754" s="1079"/>
      <c r="AM4754" s="1079"/>
      <c r="AN4754" s="1081"/>
      <c r="AO4754" s="1082"/>
      <c r="AP4754" s="3"/>
      <c r="AV4754" s="167"/>
      <c r="AW4754" s="221"/>
      <c r="AX4754" s="167"/>
      <c r="AY4754" s="167"/>
      <c r="AZ4754" s="167"/>
      <c r="BA4754" s="167"/>
      <c r="BB4754" s="167"/>
      <c r="BC4754" s="167"/>
      <c r="BD4754" s="167"/>
    </row>
    <row r="4755" spans="2:56" ht="12" customHeight="1" x14ac:dyDescent="0.15">
      <c r="B4755" s="1058"/>
      <c r="C4755" s="1063"/>
      <c r="D4755" s="1061"/>
      <c r="E4755" s="1061"/>
      <c r="F4755" s="1061"/>
      <c r="G4755" s="1061"/>
      <c r="H4755" s="1061"/>
      <c r="I4755" s="1061"/>
      <c r="J4755" s="1062"/>
      <c r="K4755" s="1016" t="s">
        <v>459</v>
      </c>
      <c r="L4755" s="1016" t="s">
        <v>199</v>
      </c>
      <c r="M4755" s="1016"/>
      <c r="N4755" s="1016" t="s">
        <v>198</v>
      </c>
      <c r="O4755" s="1016"/>
      <c r="P4755" s="1016" t="s">
        <v>460</v>
      </c>
      <c r="Q4755" s="1016"/>
      <c r="R4755" s="1016" t="s">
        <v>6</v>
      </c>
      <c r="S4755" s="1016"/>
      <c r="T4755" s="1016"/>
      <c r="U4755" s="1075"/>
      <c r="V4755" s="1076"/>
      <c r="W4755" s="1075"/>
      <c r="X4755" s="1076"/>
      <c r="Y4755" s="1042"/>
      <c r="Z4755" s="1016"/>
      <c r="AA4755" s="1016"/>
      <c r="AB4755" s="1016"/>
      <c r="AC4755" s="1077"/>
      <c r="AD4755" s="1080"/>
      <c r="AE4755" s="1080"/>
      <c r="AF4755" s="1080"/>
      <c r="AG4755" s="1080"/>
      <c r="AH4755" s="1080"/>
      <c r="AI4755" s="1080"/>
      <c r="AJ4755" s="1078"/>
      <c r="AK4755" s="1075"/>
      <c r="AL4755" s="1083"/>
      <c r="AM4755" s="1083"/>
      <c r="AN4755" s="1084"/>
      <c r="AO4755" s="1085"/>
      <c r="AP4755" s="3"/>
      <c r="AV4755" s="167"/>
      <c r="AW4755" s="167"/>
      <c r="AX4755" s="167"/>
      <c r="AY4755" s="167"/>
      <c r="AZ4755" s="167"/>
      <c r="BA4755" s="167"/>
      <c r="BB4755" s="167"/>
      <c r="BC4755" s="167"/>
      <c r="BD4755" s="167"/>
    </row>
    <row r="4756" spans="2:56" ht="12" customHeight="1" x14ac:dyDescent="0.15">
      <c r="B4756" s="1058"/>
      <c r="C4756" s="1063"/>
      <c r="D4756" s="1061"/>
      <c r="E4756" s="1061"/>
      <c r="F4756" s="1061"/>
      <c r="G4756" s="1061"/>
      <c r="H4756" s="1061"/>
      <c r="I4756" s="1061"/>
      <c r="J4756" s="1062"/>
      <c r="K4756" s="1016"/>
      <c r="L4756" s="1016"/>
      <c r="M4756" s="1016"/>
      <c r="N4756" s="1016"/>
      <c r="O4756" s="1016"/>
      <c r="P4756" s="1016"/>
      <c r="Q4756" s="1016"/>
      <c r="R4756" s="1016"/>
      <c r="S4756" s="1016"/>
      <c r="T4756" s="1016"/>
      <c r="U4756" s="1075"/>
      <c r="V4756" s="1076"/>
      <c r="W4756" s="1075"/>
      <c r="X4756" s="1076"/>
      <c r="Y4756" s="1042" t="s">
        <v>461</v>
      </c>
      <c r="Z4756" s="1016"/>
      <c r="AA4756" s="1016"/>
      <c r="AB4756" s="1016"/>
      <c r="AC4756" s="1016" t="s">
        <v>462</v>
      </c>
      <c r="AD4756" s="1016"/>
      <c r="AE4756" s="1016"/>
      <c r="AF4756" s="1016"/>
      <c r="AG4756" s="1016" t="s">
        <v>463</v>
      </c>
      <c r="AH4756" s="1016"/>
      <c r="AI4756" s="1016"/>
      <c r="AJ4756" s="1016"/>
      <c r="AK4756" s="1075"/>
      <c r="AL4756" s="1083"/>
      <c r="AM4756" s="1083"/>
      <c r="AN4756" s="1084"/>
      <c r="AO4756" s="1085"/>
      <c r="AP4756" s="3"/>
      <c r="AV4756" s="167"/>
      <c r="AW4756" s="167"/>
      <c r="AX4756" s="167"/>
      <c r="AY4756" s="167"/>
      <c r="AZ4756" s="167"/>
      <c r="BA4756" s="167"/>
      <c r="BB4756" s="167"/>
      <c r="BC4756" s="167"/>
      <c r="BD4756" s="167"/>
    </row>
    <row r="4757" spans="2:56" ht="12" customHeight="1" x14ac:dyDescent="0.15">
      <c r="B4757" s="1058"/>
      <c r="C4757" s="1063"/>
      <c r="D4757" s="1061"/>
      <c r="E4757" s="1061"/>
      <c r="F4757" s="1061"/>
      <c r="G4757" s="1061"/>
      <c r="H4757" s="1061"/>
      <c r="I4757" s="1061"/>
      <c r="J4757" s="1062"/>
      <c r="K4757" s="1016"/>
      <c r="L4757" s="1016"/>
      <c r="M4757" s="1016"/>
      <c r="N4757" s="1016"/>
      <c r="O4757" s="1016"/>
      <c r="P4757" s="1016"/>
      <c r="Q4757" s="1016"/>
      <c r="R4757" s="1016"/>
      <c r="S4757" s="1016"/>
      <c r="T4757" s="1016"/>
      <c r="U4757" s="1077"/>
      <c r="V4757" s="1078"/>
      <c r="W4757" s="1077"/>
      <c r="X4757" s="1078"/>
      <c r="Y4757" s="191" t="s">
        <v>32</v>
      </c>
      <c r="Z4757" s="187" t="s">
        <v>33</v>
      </c>
      <c r="AA4757" s="187" t="s">
        <v>464</v>
      </c>
      <c r="AB4757" s="187" t="s">
        <v>465</v>
      </c>
      <c r="AC4757" s="187" t="s">
        <v>32</v>
      </c>
      <c r="AD4757" s="187" t="s">
        <v>33</v>
      </c>
      <c r="AE4757" s="187" t="s">
        <v>464</v>
      </c>
      <c r="AF4757" s="187" t="s">
        <v>465</v>
      </c>
      <c r="AG4757" s="187" t="s">
        <v>32</v>
      </c>
      <c r="AH4757" s="187" t="s">
        <v>33</v>
      </c>
      <c r="AI4757" s="187" t="s">
        <v>464</v>
      </c>
      <c r="AJ4757" s="187" t="s">
        <v>465</v>
      </c>
      <c r="AK4757" s="1077"/>
      <c r="AL4757" s="1080"/>
      <c r="AM4757" s="1080"/>
      <c r="AN4757" s="1086"/>
      <c r="AO4757" s="1087"/>
      <c r="AP4757" s="3"/>
      <c r="AV4757" s="167"/>
      <c r="AW4757" s="167"/>
      <c r="AX4757" s="167"/>
      <c r="AY4757" s="167"/>
      <c r="AZ4757" s="167"/>
      <c r="BA4757" s="167"/>
      <c r="BB4757" s="167"/>
      <c r="BC4757" s="167"/>
      <c r="BD4757" s="167"/>
    </row>
    <row r="4758" spans="2:56" ht="12" customHeight="1" x14ac:dyDescent="0.15">
      <c r="B4758" s="1058"/>
      <c r="C4758" s="1063"/>
      <c r="D4758" s="1061"/>
      <c r="E4758" s="1061"/>
      <c r="F4758" s="1061"/>
      <c r="G4758" s="1061"/>
      <c r="H4758" s="1061"/>
      <c r="I4758" s="1061"/>
      <c r="J4758" s="1062"/>
      <c r="K4758" s="192">
        <v>1</v>
      </c>
      <c r="L4758" s="1038" t="s">
        <v>534</v>
      </c>
      <c r="M4758" s="1039"/>
      <c r="N4758" s="1038" t="s">
        <v>485</v>
      </c>
      <c r="O4758" s="1039"/>
      <c r="P4758" s="1034" t="s">
        <v>332</v>
      </c>
      <c r="Q4758" s="1036"/>
      <c r="R4758" s="408" t="s">
        <v>338</v>
      </c>
      <c r="S4758" s="408"/>
      <c r="T4758" s="408"/>
      <c r="U4758" s="1034" t="s">
        <v>54</v>
      </c>
      <c r="V4758" s="1036"/>
      <c r="W4758" s="1034" t="s">
        <v>551</v>
      </c>
      <c r="X4758" s="1035"/>
      <c r="Y4758" s="286"/>
      <c r="Z4758" s="286"/>
      <c r="AA4758" s="286"/>
      <c r="AB4758" s="286"/>
      <c r="AC4758" s="223"/>
      <c r="AD4758" s="223"/>
      <c r="AE4758" s="223"/>
      <c r="AF4758" s="223"/>
      <c r="AG4758" s="223"/>
      <c r="AH4758" s="223"/>
      <c r="AI4758" s="223"/>
      <c r="AJ4758" s="223"/>
      <c r="AK4758" s="1088" t="s">
        <v>1685</v>
      </c>
      <c r="AL4758" s="1089"/>
      <c r="AM4758" s="1089"/>
      <c r="AN4758" s="1090"/>
      <c r="AO4758" s="1091"/>
      <c r="AP4758" s="3"/>
      <c r="AQ4758" s="222">
        <f>IF(P4758="材質劣化",2,IF(P4758="漏水",3,1))</f>
        <v>2</v>
      </c>
      <c r="AV4758" s="167"/>
      <c r="AW4758" s="167"/>
      <c r="AX4758" s="167"/>
      <c r="AY4758" s="167"/>
      <c r="AZ4758" s="167"/>
      <c r="BA4758" s="167"/>
      <c r="BB4758" s="167"/>
      <c r="BC4758" s="167"/>
      <c r="BD4758" s="167"/>
    </row>
    <row r="4759" spans="2:56" ht="12" customHeight="1" x14ac:dyDescent="0.15">
      <c r="B4759" s="1058"/>
      <c r="C4759" s="1063"/>
      <c r="D4759" s="1061"/>
      <c r="E4759" s="1061"/>
      <c r="F4759" s="1061"/>
      <c r="G4759" s="1061"/>
      <c r="H4759" s="1061"/>
      <c r="I4759" s="1061"/>
      <c r="J4759" s="1062"/>
      <c r="K4759" s="192">
        <v>2</v>
      </c>
      <c r="L4759" s="1038" t="s">
        <v>534</v>
      </c>
      <c r="M4759" s="1039"/>
      <c r="N4759" s="1038" t="s">
        <v>485</v>
      </c>
      <c r="O4759" s="1039"/>
      <c r="P4759" s="1034" t="s">
        <v>332</v>
      </c>
      <c r="Q4759" s="1036"/>
      <c r="R4759" s="408" t="s">
        <v>338</v>
      </c>
      <c r="S4759" s="408"/>
      <c r="T4759" s="408"/>
      <c r="U4759" s="1034" t="s">
        <v>54</v>
      </c>
      <c r="V4759" s="1036"/>
      <c r="W4759" s="1034" t="s">
        <v>551</v>
      </c>
      <c r="X4759" s="1035"/>
      <c r="Y4759" s="286"/>
      <c r="Z4759" s="286"/>
      <c r="AA4759" s="286"/>
      <c r="AB4759" s="286"/>
      <c r="AC4759" s="223"/>
      <c r="AD4759" s="223"/>
      <c r="AE4759" s="223"/>
      <c r="AF4759" s="223"/>
      <c r="AG4759" s="223"/>
      <c r="AH4759" s="223"/>
      <c r="AI4759" s="223"/>
      <c r="AJ4759" s="223"/>
      <c r="AK4759" s="1088" t="s">
        <v>1685</v>
      </c>
      <c r="AL4759" s="1089"/>
      <c r="AM4759" s="1089"/>
      <c r="AN4759" s="1090"/>
      <c r="AO4759" s="1091"/>
      <c r="AP4759" s="3"/>
      <c r="AQ4759" s="222">
        <f t="shared" ref="AQ4759:AQ4777" si="2213">IF(P4759="材質劣化",2,IF(P4759="漏水",3,1))</f>
        <v>2</v>
      </c>
      <c r="AV4759" s="167"/>
      <c r="AW4759" s="167"/>
      <c r="AX4759" s="167"/>
      <c r="AY4759" s="167"/>
      <c r="AZ4759" s="167"/>
      <c r="BA4759" s="167"/>
      <c r="BB4759" s="167"/>
      <c r="BC4759" s="167"/>
      <c r="BD4759" s="167"/>
    </row>
    <row r="4760" spans="2:56" ht="12" customHeight="1" x14ac:dyDescent="0.15">
      <c r="B4760" s="1058"/>
      <c r="C4760" s="1063"/>
      <c r="D4760" s="1061"/>
      <c r="E4760" s="1061"/>
      <c r="F4760" s="1061"/>
      <c r="G4760" s="1061"/>
      <c r="H4760" s="1061"/>
      <c r="I4760" s="1061"/>
      <c r="J4760" s="1062"/>
      <c r="K4760" s="192"/>
      <c r="L4760" s="1038"/>
      <c r="M4760" s="1039"/>
      <c r="N4760" s="1038"/>
      <c r="O4760" s="1039"/>
      <c r="P4760" s="1034"/>
      <c r="Q4760" s="1036"/>
      <c r="R4760" s="408"/>
      <c r="S4760" s="408"/>
      <c r="T4760" s="408"/>
      <c r="U4760" s="1034"/>
      <c r="V4760" s="1036"/>
      <c r="W4760" s="1034"/>
      <c r="X4760" s="1035"/>
      <c r="Y4760" s="286"/>
      <c r="Z4760" s="286"/>
      <c r="AA4760" s="286"/>
      <c r="AB4760" s="286"/>
      <c r="AC4760" s="223"/>
      <c r="AD4760" s="223"/>
      <c r="AE4760" s="223"/>
      <c r="AF4760" s="223"/>
      <c r="AG4760" s="223"/>
      <c r="AH4760" s="223"/>
      <c r="AI4760" s="223"/>
      <c r="AJ4760" s="223"/>
      <c r="AK4760" s="1052"/>
      <c r="AL4760" s="1053"/>
      <c r="AM4760" s="1053"/>
      <c r="AN4760" s="1054"/>
      <c r="AO4760" s="1055"/>
      <c r="AP4760" s="3"/>
      <c r="AQ4760" s="222">
        <f t="shared" si="2213"/>
        <v>1</v>
      </c>
      <c r="AV4760" s="167"/>
      <c r="AW4760" s="167"/>
      <c r="AX4760" s="167"/>
      <c r="AY4760" s="167"/>
      <c r="AZ4760" s="167"/>
      <c r="BA4760" s="167"/>
      <c r="BB4760" s="167"/>
      <c r="BC4760" s="167"/>
      <c r="BD4760" s="167"/>
    </row>
    <row r="4761" spans="2:56" ht="12" customHeight="1" x14ac:dyDescent="0.15">
      <c r="B4761" s="1058"/>
      <c r="C4761" s="1063"/>
      <c r="D4761" s="1061"/>
      <c r="E4761" s="1061"/>
      <c r="F4761" s="1061"/>
      <c r="G4761" s="1061"/>
      <c r="H4761" s="1061"/>
      <c r="I4761" s="1061"/>
      <c r="J4761" s="1062"/>
      <c r="K4761" s="192"/>
      <c r="L4761" s="1038"/>
      <c r="M4761" s="1039"/>
      <c r="N4761" s="1038"/>
      <c r="O4761" s="1039"/>
      <c r="P4761" s="1034"/>
      <c r="Q4761" s="1036"/>
      <c r="R4761" s="408"/>
      <c r="S4761" s="408"/>
      <c r="T4761" s="408"/>
      <c r="U4761" s="1034"/>
      <c r="V4761" s="1036"/>
      <c r="W4761" s="1034"/>
      <c r="X4761" s="1035"/>
      <c r="Y4761" s="286"/>
      <c r="Z4761" s="286"/>
      <c r="AA4761" s="286"/>
      <c r="AB4761" s="286"/>
      <c r="AC4761" s="223"/>
      <c r="AD4761" s="223"/>
      <c r="AE4761" s="223"/>
      <c r="AF4761" s="223"/>
      <c r="AG4761" s="223"/>
      <c r="AH4761" s="223"/>
      <c r="AI4761" s="223"/>
      <c r="AJ4761" s="223"/>
      <c r="AK4761" s="1052"/>
      <c r="AL4761" s="1053"/>
      <c r="AM4761" s="1053"/>
      <c r="AN4761" s="1054"/>
      <c r="AO4761" s="1055"/>
      <c r="AP4761" s="3"/>
      <c r="AQ4761" s="222">
        <f t="shared" si="2213"/>
        <v>1</v>
      </c>
      <c r="AV4761" s="167"/>
      <c r="AW4761" s="167"/>
      <c r="AX4761" s="167"/>
      <c r="AY4761" s="167"/>
      <c r="AZ4761" s="167"/>
      <c r="BA4761" s="167"/>
      <c r="BB4761" s="167"/>
      <c r="BC4761" s="167"/>
      <c r="BD4761" s="167"/>
    </row>
    <row r="4762" spans="2:56" ht="12" customHeight="1" x14ac:dyDescent="0.15">
      <c r="B4762" s="1058"/>
      <c r="C4762" s="1063"/>
      <c r="D4762" s="1061"/>
      <c r="E4762" s="1061"/>
      <c r="F4762" s="1061"/>
      <c r="G4762" s="1061"/>
      <c r="H4762" s="1061"/>
      <c r="I4762" s="1061"/>
      <c r="J4762" s="1062"/>
      <c r="K4762" s="192"/>
      <c r="L4762" s="1038"/>
      <c r="M4762" s="1039"/>
      <c r="N4762" s="1038"/>
      <c r="O4762" s="1039"/>
      <c r="P4762" s="1034"/>
      <c r="Q4762" s="1036"/>
      <c r="R4762" s="408"/>
      <c r="S4762" s="408"/>
      <c r="T4762" s="408"/>
      <c r="U4762" s="1034"/>
      <c r="V4762" s="1036"/>
      <c r="W4762" s="1034"/>
      <c r="X4762" s="1035"/>
      <c r="Y4762" s="286"/>
      <c r="Z4762" s="286"/>
      <c r="AA4762" s="286"/>
      <c r="AB4762" s="286"/>
      <c r="AC4762" s="223"/>
      <c r="AD4762" s="223"/>
      <c r="AE4762" s="223"/>
      <c r="AF4762" s="223"/>
      <c r="AG4762" s="223"/>
      <c r="AH4762" s="223"/>
      <c r="AI4762" s="223"/>
      <c r="AJ4762" s="223"/>
      <c r="AK4762" s="1052"/>
      <c r="AL4762" s="1053"/>
      <c r="AM4762" s="1053"/>
      <c r="AN4762" s="1054"/>
      <c r="AO4762" s="1055"/>
      <c r="AP4762" s="3"/>
      <c r="AQ4762" s="222">
        <f t="shared" si="2213"/>
        <v>1</v>
      </c>
      <c r="AV4762" s="167"/>
      <c r="AW4762" s="167"/>
      <c r="AX4762" s="167"/>
      <c r="AY4762" s="167"/>
      <c r="AZ4762" s="167"/>
      <c r="BA4762" s="167"/>
      <c r="BB4762" s="167"/>
      <c r="BC4762" s="167"/>
      <c r="BD4762" s="167"/>
    </row>
    <row r="4763" spans="2:56" ht="12" customHeight="1" x14ac:dyDescent="0.15">
      <c r="B4763" s="1058"/>
      <c r="C4763" s="1063"/>
      <c r="D4763" s="1061"/>
      <c r="E4763" s="1061"/>
      <c r="F4763" s="1061"/>
      <c r="G4763" s="1061"/>
      <c r="H4763" s="1061"/>
      <c r="I4763" s="1061"/>
      <c r="J4763" s="1062"/>
      <c r="K4763" s="192"/>
      <c r="L4763" s="1038"/>
      <c r="M4763" s="1039"/>
      <c r="N4763" s="1038"/>
      <c r="O4763" s="1039"/>
      <c r="P4763" s="1034"/>
      <c r="Q4763" s="1036"/>
      <c r="R4763" s="408"/>
      <c r="S4763" s="408"/>
      <c r="T4763" s="408"/>
      <c r="U4763" s="1034"/>
      <c r="V4763" s="1036"/>
      <c r="W4763" s="1034"/>
      <c r="X4763" s="1035"/>
      <c r="Y4763" s="286"/>
      <c r="Z4763" s="286"/>
      <c r="AA4763" s="286"/>
      <c r="AB4763" s="286"/>
      <c r="AC4763" s="223"/>
      <c r="AD4763" s="223"/>
      <c r="AE4763" s="223"/>
      <c r="AF4763" s="223"/>
      <c r="AG4763" s="223"/>
      <c r="AH4763" s="223"/>
      <c r="AI4763" s="223"/>
      <c r="AJ4763" s="223"/>
      <c r="AK4763" s="1052"/>
      <c r="AL4763" s="1053"/>
      <c r="AM4763" s="1053"/>
      <c r="AN4763" s="1054"/>
      <c r="AO4763" s="1055"/>
      <c r="AP4763" s="3"/>
      <c r="AQ4763" s="222">
        <f t="shared" si="2213"/>
        <v>1</v>
      </c>
      <c r="AV4763" s="167"/>
      <c r="AW4763" s="167"/>
      <c r="AX4763" s="167"/>
      <c r="AY4763" s="167"/>
      <c r="AZ4763" s="167"/>
      <c r="BA4763" s="167"/>
      <c r="BB4763" s="167"/>
      <c r="BC4763" s="167"/>
      <c r="BD4763" s="167"/>
    </row>
    <row r="4764" spans="2:56" s="162" customFormat="1" ht="12" customHeight="1" x14ac:dyDescent="0.15">
      <c r="B4764" s="1058"/>
      <c r="C4764" s="1063"/>
      <c r="D4764" s="1061"/>
      <c r="E4764" s="1061"/>
      <c r="F4764" s="1061"/>
      <c r="G4764" s="1061"/>
      <c r="H4764" s="1061"/>
      <c r="I4764" s="1061"/>
      <c r="J4764" s="1062"/>
      <c r="K4764" s="192"/>
      <c r="L4764" s="1038"/>
      <c r="M4764" s="1039"/>
      <c r="N4764" s="1038"/>
      <c r="O4764" s="1039"/>
      <c r="P4764" s="1034"/>
      <c r="Q4764" s="1036"/>
      <c r="R4764" s="408"/>
      <c r="S4764" s="408"/>
      <c r="T4764" s="408"/>
      <c r="U4764" s="1034"/>
      <c r="V4764" s="1036"/>
      <c r="W4764" s="1034"/>
      <c r="X4764" s="1035"/>
      <c r="Y4764" s="286"/>
      <c r="Z4764" s="286"/>
      <c r="AA4764" s="286"/>
      <c r="AB4764" s="286"/>
      <c r="AC4764" s="223"/>
      <c r="AD4764" s="223"/>
      <c r="AE4764" s="223"/>
      <c r="AF4764" s="223"/>
      <c r="AG4764" s="223"/>
      <c r="AH4764" s="223"/>
      <c r="AI4764" s="223"/>
      <c r="AJ4764" s="223"/>
      <c r="AK4764" s="1034"/>
      <c r="AL4764" s="1035"/>
      <c r="AM4764" s="1035"/>
      <c r="AN4764" s="788"/>
      <c r="AO4764" s="789"/>
      <c r="AP4764" s="3"/>
      <c r="AQ4764" s="222">
        <f t="shared" si="2213"/>
        <v>1</v>
      </c>
    </row>
    <row r="4765" spans="2:56" s="162" customFormat="1" ht="12" customHeight="1" x14ac:dyDescent="0.15">
      <c r="B4765" s="1058"/>
      <c r="C4765" s="1063"/>
      <c r="D4765" s="1061"/>
      <c r="E4765" s="1061"/>
      <c r="F4765" s="1061"/>
      <c r="G4765" s="1061"/>
      <c r="H4765" s="1061"/>
      <c r="I4765" s="1061"/>
      <c r="J4765" s="1062"/>
      <c r="K4765" s="192"/>
      <c r="L4765" s="1038"/>
      <c r="M4765" s="1039"/>
      <c r="N4765" s="1038"/>
      <c r="O4765" s="1039"/>
      <c r="P4765" s="1034"/>
      <c r="Q4765" s="1036"/>
      <c r="R4765" s="408"/>
      <c r="S4765" s="408"/>
      <c r="T4765" s="408"/>
      <c r="U4765" s="1034"/>
      <c r="V4765" s="1036"/>
      <c r="W4765" s="1034"/>
      <c r="X4765" s="1035"/>
      <c r="Y4765" s="286"/>
      <c r="Z4765" s="286"/>
      <c r="AA4765" s="286"/>
      <c r="AB4765" s="286"/>
      <c r="AC4765" s="223"/>
      <c r="AD4765" s="223"/>
      <c r="AE4765" s="223"/>
      <c r="AF4765" s="223"/>
      <c r="AG4765" s="223"/>
      <c r="AH4765" s="223"/>
      <c r="AI4765" s="223"/>
      <c r="AJ4765" s="223"/>
      <c r="AK4765" s="1034"/>
      <c r="AL4765" s="1035"/>
      <c r="AM4765" s="1035"/>
      <c r="AN4765" s="788"/>
      <c r="AO4765" s="789"/>
      <c r="AP4765" s="3"/>
      <c r="AQ4765" s="222">
        <f t="shared" si="2213"/>
        <v>1</v>
      </c>
    </row>
    <row r="4766" spans="2:56" s="162" customFormat="1" ht="12" customHeight="1" x14ac:dyDescent="0.15">
      <c r="B4766" s="1058"/>
      <c r="C4766" s="1063"/>
      <c r="D4766" s="1061"/>
      <c r="E4766" s="1061"/>
      <c r="F4766" s="1061"/>
      <c r="G4766" s="1061"/>
      <c r="H4766" s="1061"/>
      <c r="I4766" s="1061"/>
      <c r="J4766" s="1062"/>
      <c r="K4766" s="192"/>
      <c r="L4766" s="1038"/>
      <c r="M4766" s="1039"/>
      <c r="N4766" s="1038"/>
      <c r="O4766" s="1039"/>
      <c r="P4766" s="1034"/>
      <c r="Q4766" s="1036"/>
      <c r="R4766" s="408"/>
      <c r="S4766" s="408"/>
      <c r="T4766" s="408"/>
      <c r="U4766" s="1034"/>
      <c r="V4766" s="1036"/>
      <c r="W4766" s="1034"/>
      <c r="X4766" s="1035"/>
      <c r="Y4766" s="286"/>
      <c r="Z4766" s="286"/>
      <c r="AA4766" s="286"/>
      <c r="AB4766" s="286"/>
      <c r="AC4766" s="223"/>
      <c r="AD4766" s="223"/>
      <c r="AE4766" s="223"/>
      <c r="AF4766" s="223"/>
      <c r="AG4766" s="223"/>
      <c r="AH4766" s="223"/>
      <c r="AI4766" s="223"/>
      <c r="AJ4766" s="223"/>
      <c r="AK4766" s="1034"/>
      <c r="AL4766" s="1035"/>
      <c r="AM4766" s="1035"/>
      <c r="AN4766" s="788"/>
      <c r="AO4766" s="789"/>
      <c r="AP4766" s="3"/>
      <c r="AQ4766" s="222">
        <f t="shared" si="2213"/>
        <v>1</v>
      </c>
    </row>
    <row r="4767" spans="2:56" s="162" customFormat="1" ht="12" customHeight="1" x14ac:dyDescent="0.15">
      <c r="B4767" s="1058"/>
      <c r="C4767" s="1063"/>
      <c r="D4767" s="1061"/>
      <c r="E4767" s="1061"/>
      <c r="F4767" s="1061"/>
      <c r="G4767" s="1061"/>
      <c r="H4767" s="1061"/>
      <c r="I4767" s="1061"/>
      <c r="J4767" s="1062"/>
      <c r="K4767" s="192"/>
      <c r="L4767" s="1038"/>
      <c r="M4767" s="1039"/>
      <c r="N4767" s="1038"/>
      <c r="O4767" s="1039"/>
      <c r="P4767" s="1034"/>
      <c r="Q4767" s="1036"/>
      <c r="R4767" s="408"/>
      <c r="S4767" s="408"/>
      <c r="T4767" s="408"/>
      <c r="U4767" s="1034"/>
      <c r="V4767" s="1036"/>
      <c r="W4767" s="1034"/>
      <c r="X4767" s="1035"/>
      <c r="Y4767" s="286"/>
      <c r="Z4767" s="286"/>
      <c r="AA4767" s="286"/>
      <c r="AB4767" s="286"/>
      <c r="AC4767" s="223"/>
      <c r="AD4767" s="223"/>
      <c r="AE4767" s="223"/>
      <c r="AF4767" s="223"/>
      <c r="AG4767" s="223"/>
      <c r="AH4767" s="223"/>
      <c r="AI4767" s="223"/>
      <c r="AJ4767" s="223"/>
      <c r="AK4767" s="1034"/>
      <c r="AL4767" s="1035"/>
      <c r="AM4767" s="1035"/>
      <c r="AN4767" s="788"/>
      <c r="AO4767" s="789"/>
      <c r="AP4767" s="3"/>
      <c r="AQ4767" s="222">
        <f t="shared" si="2213"/>
        <v>1</v>
      </c>
    </row>
    <row r="4768" spans="2:56" s="162" customFormat="1" ht="12" customHeight="1" x14ac:dyDescent="0.15">
      <c r="B4768" s="1058"/>
      <c r="C4768" s="1063"/>
      <c r="D4768" s="1061"/>
      <c r="E4768" s="1061"/>
      <c r="F4768" s="1061"/>
      <c r="G4768" s="1061"/>
      <c r="H4768" s="1061"/>
      <c r="I4768" s="1061"/>
      <c r="J4768" s="1062"/>
      <c r="K4768" s="192"/>
      <c r="L4768" s="1038"/>
      <c r="M4768" s="1039"/>
      <c r="N4768" s="1038"/>
      <c r="O4768" s="1039"/>
      <c r="P4768" s="1034"/>
      <c r="Q4768" s="1036"/>
      <c r="R4768" s="408"/>
      <c r="S4768" s="408"/>
      <c r="T4768" s="408"/>
      <c r="U4768" s="1034"/>
      <c r="V4768" s="1036"/>
      <c r="W4768" s="1034"/>
      <c r="X4768" s="1035"/>
      <c r="Y4768" s="286"/>
      <c r="Z4768" s="286"/>
      <c r="AA4768" s="286"/>
      <c r="AB4768" s="286"/>
      <c r="AC4768" s="223"/>
      <c r="AD4768" s="223"/>
      <c r="AE4768" s="223"/>
      <c r="AF4768" s="223"/>
      <c r="AG4768" s="223"/>
      <c r="AH4768" s="223"/>
      <c r="AI4768" s="223"/>
      <c r="AJ4768" s="223"/>
      <c r="AK4768" s="1034"/>
      <c r="AL4768" s="1035"/>
      <c r="AM4768" s="1035"/>
      <c r="AN4768" s="788"/>
      <c r="AO4768" s="789"/>
      <c r="AP4768" s="3"/>
      <c r="AQ4768" s="222">
        <f t="shared" si="2213"/>
        <v>1</v>
      </c>
    </row>
    <row r="4769" spans="2:46" s="162" customFormat="1" ht="12" customHeight="1" x14ac:dyDescent="0.15">
      <c r="B4769" s="1058"/>
      <c r="C4769" s="1063"/>
      <c r="D4769" s="1061"/>
      <c r="E4769" s="1061"/>
      <c r="F4769" s="1061"/>
      <c r="G4769" s="1061"/>
      <c r="H4769" s="1061"/>
      <c r="I4769" s="1061"/>
      <c r="J4769" s="1062"/>
      <c r="K4769" s="192"/>
      <c r="L4769" s="1038"/>
      <c r="M4769" s="1039"/>
      <c r="N4769" s="1038"/>
      <c r="O4769" s="1039"/>
      <c r="P4769" s="1034"/>
      <c r="Q4769" s="1036"/>
      <c r="R4769" s="408"/>
      <c r="S4769" s="408"/>
      <c r="T4769" s="408"/>
      <c r="U4769" s="1034"/>
      <c r="V4769" s="1036"/>
      <c r="W4769" s="1034"/>
      <c r="X4769" s="1035"/>
      <c r="Y4769" s="286"/>
      <c r="Z4769" s="286"/>
      <c r="AA4769" s="286"/>
      <c r="AB4769" s="286"/>
      <c r="AC4769" s="223"/>
      <c r="AD4769" s="223"/>
      <c r="AE4769" s="223"/>
      <c r="AF4769" s="223"/>
      <c r="AG4769" s="223"/>
      <c r="AH4769" s="223"/>
      <c r="AI4769" s="223"/>
      <c r="AJ4769" s="223"/>
      <c r="AK4769" s="1034"/>
      <c r="AL4769" s="1035"/>
      <c r="AM4769" s="1035"/>
      <c r="AN4769" s="788"/>
      <c r="AO4769" s="789"/>
      <c r="AP4769" s="3"/>
      <c r="AQ4769" s="222">
        <f t="shared" si="2213"/>
        <v>1</v>
      </c>
    </row>
    <row r="4770" spans="2:46" s="162" customFormat="1" ht="12" customHeight="1" x14ac:dyDescent="0.15">
      <c r="B4770" s="1058"/>
      <c r="C4770" s="1063"/>
      <c r="D4770" s="1061"/>
      <c r="E4770" s="1061"/>
      <c r="F4770" s="1061"/>
      <c r="G4770" s="1061"/>
      <c r="H4770" s="1061"/>
      <c r="I4770" s="1061"/>
      <c r="J4770" s="1062"/>
      <c r="K4770" s="192"/>
      <c r="L4770" s="1038"/>
      <c r="M4770" s="1039"/>
      <c r="N4770" s="1038"/>
      <c r="O4770" s="1039"/>
      <c r="P4770" s="1034"/>
      <c r="Q4770" s="1036"/>
      <c r="R4770" s="408"/>
      <c r="S4770" s="408"/>
      <c r="T4770" s="408"/>
      <c r="U4770" s="1034"/>
      <c r="V4770" s="1036"/>
      <c r="W4770" s="1034"/>
      <c r="X4770" s="1035"/>
      <c r="Y4770" s="286"/>
      <c r="Z4770" s="286"/>
      <c r="AA4770" s="286"/>
      <c r="AB4770" s="286"/>
      <c r="AC4770" s="223"/>
      <c r="AD4770" s="223"/>
      <c r="AE4770" s="223"/>
      <c r="AF4770" s="223"/>
      <c r="AG4770" s="223"/>
      <c r="AH4770" s="223"/>
      <c r="AI4770" s="223"/>
      <c r="AJ4770" s="223"/>
      <c r="AK4770" s="1034"/>
      <c r="AL4770" s="1035"/>
      <c r="AM4770" s="1035"/>
      <c r="AN4770" s="788"/>
      <c r="AO4770" s="789"/>
      <c r="AP4770" s="3"/>
      <c r="AQ4770" s="222">
        <f t="shared" si="2213"/>
        <v>1</v>
      </c>
    </row>
    <row r="4771" spans="2:46" s="162" customFormat="1" ht="12" customHeight="1" x14ac:dyDescent="0.15">
      <c r="B4771" s="1058"/>
      <c r="C4771" s="1063"/>
      <c r="D4771" s="1061"/>
      <c r="E4771" s="1061"/>
      <c r="F4771" s="1061"/>
      <c r="G4771" s="1061"/>
      <c r="H4771" s="1061"/>
      <c r="I4771" s="1061"/>
      <c r="J4771" s="1062"/>
      <c r="K4771" s="192"/>
      <c r="L4771" s="1038"/>
      <c r="M4771" s="1039"/>
      <c r="N4771" s="1038"/>
      <c r="O4771" s="1039"/>
      <c r="P4771" s="1034"/>
      <c r="Q4771" s="1036"/>
      <c r="R4771" s="408"/>
      <c r="S4771" s="408"/>
      <c r="T4771" s="408"/>
      <c r="U4771" s="1034"/>
      <c r="V4771" s="1036"/>
      <c r="W4771" s="1034"/>
      <c r="X4771" s="1035"/>
      <c r="Y4771" s="286"/>
      <c r="Z4771" s="286"/>
      <c r="AA4771" s="286"/>
      <c r="AB4771" s="286"/>
      <c r="AC4771" s="223"/>
      <c r="AD4771" s="223"/>
      <c r="AE4771" s="223"/>
      <c r="AF4771" s="223"/>
      <c r="AG4771" s="223"/>
      <c r="AH4771" s="223"/>
      <c r="AI4771" s="223"/>
      <c r="AJ4771" s="223"/>
      <c r="AK4771" s="1034"/>
      <c r="AL4771" s="1035"/>
      <c r="AM4771" s="1035"/>
      <c r="AN4771" s="788"/>
      <c r="AO4771" s="789"/>
      <c r="AP4771" s="3"/>
      <c r="AQ4771" s="222">
        <f t="shared" si="2213"/>
        <v>1</v>
      </c>
    </row>
    <row r="4772" spans="2:46" s="162" customFormat="1" ht="12" customHeight="1" x14ac:dyDescent="0.15">
      <c r="B4772" s="1058"/>
      <c r="C4772" s="1063"/>
      <c r="D4772" s="1061"/>
      <c r="E4772" s="1061"/>
      <c r="F4772" s="1061"/>
      <c r="G4772" s="1061"/>
      <c r="H4772" s="1061"/>
      <c r="I4772" s="1061"/>
      <c r="J4772" s="1062"/>
      <c r="K4772" s="192"/>
      <c r="L4772" s="1038"/>
      <c r="M4772" s="1039"/>
      <c r="N4772" s="1038"/>
      <c r="O4772" s="1039"/>
      <c r="P4772" s="1034"/>
      <c r="Q4772" s="1036"/>
      <c r="R4772" s="408"/>
      <c r="S4772" s="408"/>
      <c r="T4772" s="408"/>
      <c r="U4772" s="1034"/>
      <c r="V4772" s="1036"/>
      <c r="W4772" s="1034"/>
      <c r="X4772" s="1035"/>
      <c r="Y4772" s="286"/>
      <c r="Z4772" s="286"/>
      <c r="AA4772" s="286"/>
      <c r="AB4772" s="286"/>
      <c r="AC4772" s="223"/>
      <c r="AD4772" s="223"/>
      <c r="AE4772" s="223"/>
      <c r="AF4772" s="223"/>
      <c r="AG4772" s="223"/>
      <c r="AH4772" s="223"/>
      <c r="AI4772" s="223"/>
      <c r="AJ4772" s="223"/>
      <c r="AK4772" s="1034"/>
      <c r="AL4772" s="1035"/>
      <c r="AM4772" s="1035"/>
      <c r="AN4772" s="788"/>
      <c r="AO4772" s="789"/>
      <c r="AP4772" s="3"/>
      <c r="AQ4772" s="222">
        <f t="shared" si="2213"/>
        <v>1</v>
      </c>
    </row>
    <row r="4773" spans="2:46" s="162" customFormat="1" ht="12" customHeight="1" x14ac:dyDescent="0.15">
      <c r="B4773" s="1058"/>
      <c r="C4773" s="1063"/>
      <c r="D4773" s="1061"/>
      <c r="E4773" s="1061"/>
      <c r="F4773" s="1061"/>
      <c r="G4773" s="1061"/>
      <c r="H4773" s="1061"/>
      <c r="I4773" s="1061"/>
      <c r="J4773" s="1062"/>
      <c r="K4773" s="192"/>
      <c r="L4773" s="1038"/>
      <c r="M4773" s="1039"/>
      <c r="N4773" s="1038"/>
      <c r="O4773" s="1039"/>
      <c r="P4773" s="1034"/>
      <c r="Q4773" s="1036"/>
      <c r="R4773" s="408"/>
      <c r="S4773" s="408"/>
      <c r="T4773" s="408"/>
      <c r="U4773" s="1034"/>
      <c r="V4773" s="1036"/>
      <c r="W4773" s="1034"/>
      <c r="X4773" s="1035"/>
      <c r="Y4773" s="286"/>
      <c r="Z4773" s="286"/>
      <c r="AA4773" s="286"/>
      <c r="AB4773" s="286"/>
      <c r="AC4773" s="223"/>
      <c r="AD4773" s="223"/>
      <c r="AE4773" s="223"/>
      <c r="AF4773" s="223"/>
      <c r="AG4773" s="223"/>
      <c r="AH4773" s="223"/>
      <c r="AI4773" s="223"/>
      <c r="AJ4773" s="223"/>
      <c r="AK4773" s="1034"/>
      <c r="AL4773" s="1035"/>
      <c r="AM4773" s="1035"/>
      <c r="AN4773" s="788"/>
      <c r="AO4773" s="789"/>
      <c r="AP4773" s="3"/>
      <c r="AQ4773" s="222">
        <f t="shared" si="2213"/>
        <v>1</v>
      </c>
    </row>
    <row r="4774" spans="2:46" s="162" customFormat="1" ht="12" customHeight="1" x14ac:dyDescent="0.15">
      <c r="B4774" s="1058"/>
      <c r="C4774" s="1063"/>
      <c r="D4774" s="1061"/>
      <c r="E4774" s="1061"/>
      <c r="F4774" s="1061"/>
      <c r="G4774" s="1061"/>
      <c r="H4774" s="1061"/>
      <c r="I4774" s="1061"/>
      <c r="J4774" s="1062"/>
      <c r="K4774" s="192"/>
      <c r="L4774" s="1038"/>
      <c r="M4774" s="1039"/>
      <c r="N4774" s="1038"/>
      <c r="O4774" s="1039"/>
      <c r="P4774" s="1034"/>
      <c r="Q4774" s="1036"/>
      <c r="R4774" s="408"/>
      <c r="S4774" s="408"/>
      <c r="T4774" s="408"/>
      <c r="U4774" s="1034"/>
      <c r="V4774" s="1036"/>
      <c r="W4774" s="1034"/>
      <c r="X4774" s="1035"/>
      <c r="Y4774" s="286"/>
      <c r="Z4774" s="286"/>
      <c r="AA4774" s="286"/>
      <c r="AB4774" s="286"/>
      <c r="AC4774" s="223"/>
      <c r="AD4774" s="223"/>
      <c r="AE4774" s="223"/>
      <c r="AF4774" s="223"/>
      <c r="AG4774" s="223"/>
      <c r="AH4774" s="223"/>
      <c r="AI4774" s="223"/>
      <c r="AJ4774" s="223"/>
      <c r="AK4774" s="1034"/>
      <c r="AL4774" s="1035"/>
      <c r="AM4774" s="1035"/>
      <c r="AN4774" s="788"/>
      <c r="AO4774" s="789"/>
      <c r="AP4774" s="3"/>
      <c r="AQ4774" s="222">
        <f t="shared" si="2213"/>
        <v>1</v>
      </c>
    </row>
    <row r="4775" spans="2:46" s="162" customFormat="1" ht="12" customHeight="1" x14ac:dyDescent="0.15">
      <c r="B4775" s="1058"/>
      <c r="C4775" s="1063"/>
      <c r="D4775" s="1061"/>
      <c r="E4775" s="1061"/>
      <c r="F4775" s="1061"/>
      <c r="G4775" s="1061"/>
      <c r="H4775" s="1061"/>
      <c r="I4775" s="1061"/>
      <c r="J4775" s="1062"/>
      <c r="K4775" s="192"/>
      <c r="L4775" s="1038"/>
      <c r="M4775" s="1039"/>
      <c r="N4775" s="1038"/>
      <c r="O4775" s="1039"/>
      <c r="P4775" s="1034"/>
      <c r="Q4775" s="1036"/>
      <c r="R4775" s="408"/>
      <c r="S4775" s="408"/>
      <c r="T4775" s="408"/>
      <c r="U4775" s="1034"/>
      <c r="V4775" s="1036"/>
      <c r="W4775" s="1034"/>
      <c r="X4775" s="1035"/>
      <c r="Y4775" s="286"/>
      <c r="Z4775" s="286"/>
      <c r="AA4775" s="286"/>
      <c r="AB4775" s="286"/>
      <c r="AC4775" s="223"/>
      <c r="AD4775" s="223"/>
      <c r="AE4775" s="223"/>
      <c r="AF4775" s="223"/>
      <c r="AG4775" s="223"/>
      <c r="AH4775" s="223"/>
      <c r="AI4775" s="223"/>
      <c r="AJ4775" s="223"/>
      <c r="AK4775" s="1034"/>
      <c r="AL4775" s="1035"/>
      <c r="AM4775" s="1035"/>
      <c r="AN4775" s="788"/>
      <c r="AO4775" s="789"/>
      <c r="AP4775" s="3"/>
      <c r="AQ4775" s="222">
        <f t="shared" si="2213"/>
        <v>1</v>
      </c>
    </row>
    <row r="4776" spans="2:46" s="162" customFormat="1" ht="12" customHeight="1" x14ac:dyDescent="0.15">
      <c r="B4776" s="1058"/>
      <c r="C4776" s="1063"/>
      <c r="D4776" s="1061"/>
      <c r="E4776" s="1061"/>
      <c r="F4776" s="1061"/>
      <c r="G4776" s="1061"/>
      <c r="H4776" s="1061"/>
      <c r="I4776" s="1061"/>
      <c r="J4776" s="1062"/>
      <c r="K4776" s="192"/>
      <c r="L4776" s="1038"/>
      <c r="M4776" s="1039"/>
      <c r="N4776" s="1038"/>
      <c r="O4776" s="1039"/>
      <c r="P4776" s="1034"/>
      <c r="Q4776" s="1036"/>
      <c r="R4776" s="408"/>
      <c r="S4776" s="408"/>
      <c r="T4776" s="408"/>
      <c r="U4776" s="1034"/>
      <c r="V4776" s="1036"/>
      <c r="W4776" s="1034"/>
      <c r="X4776" s="1035"/>
      <c r="Y4776" s="286"/>
      <c r="Z4776" s="286"/>
      <c r="AA4776" s="286"/>
      <c r="AB4776" s="286"/>
      <c r="AC4776" s="223"/>
      <c r="AD4776" s="223"/>
      <c r="AE4776" s="223"/>
      <c r="AF4776" s="223"/>
      <c r="AG4776" s="223"/>
      <c r="AH4776" s="223"/>
      <c r="AI4776" s="223"/>
      <c r="AJ4776" s="223"/>
      <c r="AK4776" s="1034"/>
      <c r="AL4776" s="1035"/>
      <c r="AM4776" s="1035"/>
      <c r="AN4776" s="788"/>
      <c r="AO4776" s="789"/>
      <c r="AP4776" s="3"/>
      <c r="AQ4776" s="222">
        <f t="shared" si="2213"/>
        <v>1</v>
      </c>
    </row>
    <row r="4777" spans="2:46" s="162" customFormat="1" ht="12" customHeight="1" x14ac:dyDescent="0.15">
      <c r="B4777" s="1058"/>
      <c r="C4777" s="1063"/>
      <c r="D4777" s="1061"/>
      <c r="E4777" s="1061"/>
      <c r="F4777" s="1061"/>
      <c r="G4777" s="1061"/>
      <c r="H4777" s="1061"/>
      <c r="I4777" s="1061"/>
      <c r="J4777" s="1062"/>
      <c r="K4777" s="192"/>
      <c r="L4777" s="1038"/>
      <c r="M4777" s="1039"/>
      <c r="N4777" s="1038"/>
      <c r="O4777" s="1039"/>
      <c r="P4777" s="1034"/>
      <c r="Q4777" s="1036"/>
      <c r="R4777" s="408"/>
      <c r="S4777" s="408"/>
      <c r="T4777" s="408"/>
      <c r="U4777" s="1034"/>
      <c r="V4777" s="1036"/>
      <c r="W4777" s="1034"/>
      <c r="X4777" s="1035"/>
      <c r="Y4777" s="286"/>
      <c r="Z4777" s="286"/>
      <c r="AA4777" s="286"/>
      <c r="AB4777" s="286"/>
      <c r="AC4777" s="223"/>
      <c r="AD4777" s="223"/>
      <c r="AE4777" s="223"/>
      <c r="AF4777" s="223"/>
      <c r="AG4777" s="223"/>
      <c r="AH4777" s="223"/>
      <c r="AI4777" s="223"/>
      <c r="AJ4777" s="223"/>
      <c r="AK4777" s="1034"/>
      <c r="AL4777" s="1035"/>
      <c r="AM4777" s="1035"/>
      <c r="AN4777" s="788"/>
      <c r="AO4777" s="789"/>
      <c r="AP4777" s="3"/>
      <c r="AQ4777" s="222">
        <f t="shared" si="2213"/>
        <v>1</v>
      </c>
    </row>
    <row r="4778" spans="2:46" s="162" customFormat="1" ht="12" customHeight="1" x14ac:dyDescent="0.15">
      <c r="B4778" s="1058"/>
      <c r="C4778" s="1063"/>
      <c r="D4778" s="1061"/>
      <c r="E4778" s="1061"/>
      <c r="F4778" s="1061"/>
      <c r="G4778" s="1061"/>
      <c r="H4778" s="1061"/>
      <c r="I4778" s="1061"/>
      <c r="J4778" s="1062"/>
      <c r="K4778" s="1016" t="s">
        <v>216</v>
      </c>
      <c r="L4778" s="1016" t="s">
        <v>215</v>
      </c>
      <c r="M4778" s="1016"/>
      <c r="N4778" s="1016"/>
      <c r="O4778" s="1016"/>
      <c r="P4778" s="1016"/>
      <c r="Q4778" s="1016"/>
      <c r="R4778" s="1016"/>
      <c r="S4778" s="1016"/>
      <c r="T4778" s="1016"/>
      <c r="U4778" s="1016"/>
      <c r="V4778" s="1016"/>
      <c r="W4778" s="1016"/>
      <c r="X4778" s="1016"/>
      <c r="Y4778" s="1040" t="s">
        <v>466</v>
      </c>
      <c r="Z4778" s="1041"/>
      <c r="AA4778" s="1041"/>
      <c r="AB4778" s="1042"/>
      <c r="AC4778" s="224">
        <f t="shared" ref="AC4778:AJ4778" si="2214">SUM(AC4758:AC4777)</f>
        <v>0</v>
      </c>
      <c r="AD4778" s="224">
        <f t="shared" si="2214"/>
        <v>0</v>
      </c>
      <c r="AE4778" s="224">
        <f t="shared" si="2214"/>
        <v>0</v>
      </c>
      <c r="AF4778" s="224">
        <f t="shared" si="2214"/>
        <v>0</v>
      </c>
      <c r="AG4778" s="224">
        <f t="shared" si="2214"/>
        <v>0</v>
      </c>
      <c r="AH4778" s="224">
        <f t="shared" si="2214"/>
        <v>0</v>
      </c>
      <c r="AI4778" s="224">
        <f t="shared" si="2214"/>
        <v>0</v>
      </c>
      <c r="AJ4778" s="224">
        <f t="shared" si="2214"/>
        <v>0</v>
      </c>
      <c r="AK4778" s="1040" t="s">
        <v>214</v>
      </c>
      <c r="AL4778" s="1041"/>
      <c r="AM4778" s="1041"/>
      <c r="AN4778" s="788"/>
      <c r="AO4778" s="789"/>
      <c r="AP4778" s="3"/>
    </row>
    <row r="4779" spans="2:46" s="162" customFormat="1" ht="12" customHeight="1" x14ac:dyDescent="0.15">
      <c r="B4779" s="1058"/>
      <c r="C4779" s="1063"/>
      <c r="D4779" s="1061"/>
      <c r="E4779" s="1061"/>
      <c r="F4779" s="1061"/>
      <c r="G4779" s="1061"/>
      <c r="H4779" s="1061"/>
      <c r="I4779" s="1061"/>
      <c r="J4779" s="1062"/>
      <c r="K4779" s="1016"/>
      <c r="L4779" s="1016" t="s">
        <v>467</v>
      </c>
      <c r="M4779" s="1016"/>
      <c r="N4779" s="1016"/>
      <c r="O4779" s="1016" t="s">
        <v>213</v>
      </c>
      <c r="P4779" s="1016"/>
      <c r="Q4779" s="1016"/>
      <c r="R4779" s="1016"/>
      <c r="S4779" s="1016"/>
      <c r="T4779" s="1016"/>
      <c r="U4779" s="1016"/>
      <c r="V4779" s="1016"/>
      <c r="W4779" s="1016"/>
      <c r="X4779" s="1016"/>
      <c r="Y4779" s="193">
        <f>COUNTIF(Y4758:Y4777,"○")</f>
        <v>0</v>
      </c>
      <c r="Z4779" s="193">
        <f>COUNTIF(Z4758:Z4777,"○")</f>
        <v>0</v>
      </c>
      <c r="AA4779" s="193">
        <f>COUNTIF(AA4758:AA4777,"○")</f>
        <v>0</v>
      </c>
      <c r="AB4779" s="193">
        <f>COUNTIF(AB4758:AB4777,"○")</f>
        <v>0</v>
      </c>
      <c r="AC4779" s="193">
        <f t="shared" ref="AC4779:AJ4779" si="2215">COUNT(AC4758:AC4777)</f>
        <v>0</v>
      </c>
      <c r="AD4779" s="193">
        <f t="shared" si="2215"/>
        <v>0</v>
      </c>
      <c r="AE4779" s="193">
        <f t="shared" si="2215"/>
        <v>0</v>
      </c>
      <c r="AF4779" s="193">
        <f t="shared" si="2215"/>
        <v>0</v>
      </c>
      <c r="AG4779" s="193">
        <f t="shared" si="2215"/>
        <v>0</v>
      </c>
      <c r="AH4779" s="193">
        <f t="shared" si="2215"/>
        <v>0</v>
      </c>
      <c r="AI4779" s="193">
        <f t="shared" si="2215"/>
        <v>0</v>
      </c>
      <c r="AJ4779" s="193">
        <f t="shared" si="2215"/>
        <v>0</v>
      </c>
      <c r="AK4779" s="1043"/>
      <c r="AL4779" s="1044"/>
      <c r="AM4779" s="1044"/>
      <c r="AN4779" s="1044"/>
      <c r="AO4779" s="1045"/>
      <c r="AP4779" s="3"/>
    </row>
    <row r="4780" spans="2:46" ht="12" customHeight="1" x14ac:dyDescent="0.15">
      <c r="B4780" s="1058"/>
      <c r="C4780" s="1063"/>
      <c r="D4780" s="1061"/>
      <c r="E4780" s="1061"/>
      <c r="F4780" s="1061"/>
      <c r="G4780" s="1061"/>
      <c r="H4780" s="1061"/>
      <c r="I4780" s="1061"/>
      <c r="J4780" s="1062"/>
      <c r="K4780" s="1016"/>
      <c r="L4780" s="1016"/>
      <c r="M4780" s="1016"/>
      <c r="N4780" s="1016"/>
      <c r="O4780" s="1016" t="s">
        <v>468</v>
      </c>
      <c r="P4780" s="1016"/>
      <c r="Q4780" s="1016"/>
      <c r="R4780" s="1016"/>
      <c r="S4780" s="1016"/>
      <c r="T4780" s="1016"/>
      <c r="U4780" s="1016"/>
      <c r="V4780" s="1016"/>
      <c r="W4780" s="1016"/>
      <c r="X4780" s="1016"/>
      <c r="Y4780" s="1034" t="str">
        <f>IF(Y4779&gt;0,"Ⅳ",IF(Z4779&gt;0,"Ⅲ",IF(AA4779&gt;0,"Ⅱa",IF(AB4779&gt;0,"Ⅱb","Ⅰ"))))</f>
        <v>Ⅰ</v>
      </c>
      <c r="Z4780" s="1035"/>
      <c r="AA4780" s="1035"/>
      <c r="AB4780" s="1036"/>
      <c r="AC4780" s="1034" t="str">
        <f>IF(AC4779&gt;0,"Ⅳ",IF(AD4779&gt;0,"Ⅲ",IF(AE4779&gt;0,"Ⅱa",IF(AF4779&gt;0,"Ⅱb","Ⅰ"))))</f>
        <v>Ⅰ</v>
      </c>
      <c r="AD4780" s="1035"/>
      <c r="AE4780" s="1035"/>
      <c r="AF4780" s="1036"/>
      <c r="AG4780" s="1034" t="str">
        <f>IF(AG4779&gt;0,"Ⅳ",IF(AH4779&gt;0,"Ⅲ",IF(AI4779&gt;0,"Ⅱa",IF(AJ4779&gt;0,"Ⅱb","Ⅰ"))))</f>
        <v>Ⅰ</v>
      </c>
      <c r="AH4780" s="1035"/>
      <c r="AI4780" s="1035"/>
      <c r="AJ4780" s="1036"/>
      <c r="AK4780" s="1046"/>
      <c r="AL4780" s="1047"/>
      <c r="AM4780" s="1047"/>
      <c r="AN4780" s="1047"/>
      <c r="AO4780" s="1048"/>
      <c r="AP4780" s="3"/>
      <c r="AQ4780" s="282" t="s">
        <v>312</v>
      </c>
      <c r="AR4780" s="282" t="s">
        <v>313</v>
      </c>
      <c r="AS4780" s="699" t="s">
        <v>316</v>
      </c>
      <c r="AT4780" s="1026"/>
    </row>
    <row r="4781" spans="2:46" ht="12" customHeight="1" x14ac:dyDescent="0.15">
      <c r="B4781" s="1058"/>
      <c r="C4781" s="1063"/>
      <c r="D4781" s="1061"/>
      <c r="E4781" s="1061"/>
      <c r="F4781" s="1061"/>
      <c r="G4781" s="1061"/>
      <c r="H4781" s="1061"/>
      <c r="I4781" s="1061"/>
      <c r="J4781" s="1062"/>
      <c r="K4781" s="1016"/>
      <c r="L4781" s="1016" t="s">
        <v>469</v>
      </c>
      <c r="M4781" s="1016"/>
      <c r="N4781" s="1016"/>
      <c r="O4781" s="1016" t="s">
        <v>212</v>
      </c>
      <c r="P4781" s="1016"/>
      <c r="Q4781" s="1016"/>
      <c r="R4781" s="1016"/>
      <c r="S4781" s="1016"/>
      <c r="T4781" s="1016"/>
      <c r="U4781" s="1016"/>
      <c r="V4781" s="1016"/>
      <c r="W4781" s="1016"/>
      <c r="X4781" s="1016"/>
      <c r="Y4781" s="187" t="s">
        <v>32</v>
      </c>
      <c r="Z4781" s="187" t="s">
        <v>33</v>
      </c>
      <c r="AA4781" s="1027" t="s">
        <v>34</v>
      </c>
      <c r="AB4781" s="1027"/>
      <c r="AC4781" s="187" t="s">
        <v>32</v>
      </c>
      <c r="AD4781" s="187" t="s">
        <v>33</v>
      </c>
      <c r="AE4781" s="1027" t="s">
        <v>34</v>
      </c>
      <c r="AF4781" s="1027"/>
      <c r="AG4781" s="187" t="s">
        <v>32</v>
      </c>
      <c r="AH4781" s="187" t="s">
        <v>33</v>
      </c>
      <c r="AI4781" s="1027" t="s">
        <v>34</v>
      </c>
      <c r="AJ4781" s="1027"/>
      <c r="AK4781" s="1046"/>
      <c r="AL4781" s="1047"/>
      <c r="AM4781" s="1047"/>
      <c r="AN4781" s="1047"/>
      <c r="AO4781" s="1048"/>
      <c r="AP4781" s="3"/>
      <c r="AQ4781" s="1028">
        <f>+Y4779+Z4779</f>
        <v>0</v>
      </c>
      <c r="AR4781" s="1029"/>
      <c r="AS4781" s="1028">
        <f>+AA4779+AB4779</f>
        <v>0</v>
      </c>
      <c r="AT4781" s="1029"/>
    </row>
    <row r="4782" spans="2:46" ht="12" customHeight="1" x14ac:dyDescent="0.15">
      <c r="B4782" s="1058"/>
      <c r="C4782" s="1063"/>
      <c r="D4782" s="1061"/>
      <c r="E4782" s="1061"/>
      <c r="F4782" s="1061"/>
      <c r="G4782" s="1061"/>
      <c r="H4782" s="1061"/>
      <c r="I4782" s="1061"/>
      <c r="J4782" s="1062"/>
      <c r="K4782" s="1016"/>
      <c r="L4782" s="1016"/>
      <c r="M4782" s="1016"/>
      <c r="N4782" s="1016"/>
      <c r="O4782" s="1016" t="s">
        <v>470</v>
      </c>
      <c r="P4782" s="1016"/>
      <c r="Q4782" s="1016"/>
      <c r="R4782" s="1016"/>
      <c r="S4782" s="1016"/>
      <c r="T4782" s="1016"/>
      <c r="U4782" s="1016"/>
      <c r="V4782" s="1016"/>
      <c r="W4782" s="1016"/>
      <c r="X4782" s="1016"/>
      <c r="Y4782" s="193" t="str">
        <f>IF(Y4779=0,"",1)</f>
        <v/>
      </c>
      <c r="Z4782" s="193" t="str">
        <f>IF(Z4779=0,"",1)</f>
        <v/>
      </c>
      <c r="AA4782" s="1030" t="str">
        <f>IF(AQ4781=1,"",IF(AS4781&gt;0,1,""))</f>
        <v/>
      </c>
      <c r="AB4782" s="1031"/>
      <c r="AC4782" s="193">
        <f>+AC4779</f>
        <v>0</v>
      </c>
      <c r="AD4782" s="193">
        <f>AD4779</f>
        <v>0</v>
      </c>
      <c r="AE4782" s="1030">
        <f>AE4779+AF4779</f>
        <v>0</v>
      </c>
      <c r="AF4782" s="1031"/>
      <c r="AG4782" s="193">
        <f>AG4779</f>
        <v>0</v>
      </c>
      <c r="AH4782" s="193">
        <f>AH4779</f>
        <v>0</v>
      </c>
      <c r="AI4782" s="1030">
        <f>AI4779+AJ4779</f>
        <v>0</v>
      </c>
      <c r="AJ4782" s="1031"/>
      <c r="AK4782" s="1046"/>
      <c r="AL4782" s="1047"/>
      <c r="AM4782" s="1047"/>
      <c r="AN4782" s="1047"/>
      <c r="AO4782" s="1048"/>
      <c r="AP4782" s="3"/>
      <c r="AQ4782" s="197">
        <f>+Y4779+AC4782+AG4782</f>
        <v>0</v>
      </c>
      <c r="AR4782" s="197">
        <f>+Z4779+AD4782+AH4782</f>
        <v>0</v>
      </c>
      <c r="AS4782" s="1032">
        <f>+AS4781+AE4782+AI4782</f>
        <v>0</v>
      </c>
      <c r="AT4782" s="1033"/>
    </row>
    <row r="4783" spans="2:46" ht="12" customHeight="1" x14ac:dyDescent="0.15">
      <c r="B4783" s="1058"/>
      <c r="C4783" s="1063"/>
      <c r="D4783" s="1061"/>
      <c r="E4783" s="1061"/>
      <c r="F4783" s="1061"/>
      <c r="G4783" s="1061"/>
      <c r="H4783" s="1061"/>
      <c r="I4783" s="1061"/>
      <c r="J4783" s="1062"/>
      <c r="K4783" s="1016"/>
      <c r="L4783" s="1016"/>
      <c r="M4783" s="1016"/>
      <c r="N4783" s="1016"/>
      <c r="O4783" s="1016" t="s">
        <v>471</v>
      </c>
      <c r="P4783" s="1016"/>
      <c r="Q4783" s="1016"/>
      <c r="R4783" s="1016"/>
      <c r="S4783" s="1016"/>
      <c r="T4783" s="1016"/>
      <c r="U4783" s="1016"/>
      <c r="V4783" s="1016"/>
      <c r="W4783" s="1016"/>
      <c r="X4783" s="1016"/>
      <c r="Y4783" s="1034" t="s">
        <v>875</v>
      </c>
      <c r="Z4783" s="1035"/>
      <c r="AA4783" s="1035"/>
      <c r="AB4783" s="1036"/>
      <c r="AC4783" s="1034" t="str">
        <f>IF(AC4782&gt;0,"Ⅳ",IF(AD4782&gt;0,"Ⅲ",IF(AE4782&gt;0,"Ⅱ","Ⅰ")))</f>
        <v>Ⅰ</v>
      </c>
      <c r="AD4783" s="1035"/>
      <c r="AE4783" s="1035"/>
      <c r="AF4783" s="1036"/>
      <c r="AG4783" s="1034" t="str">
        <f>IF(AG4782&gt;0,"Ⅳ",IF(AH4782&gt;0,"Ⅲ",IF(AI4782&gt;0,"Ⅱ","Ⅰ")))</f>
        <v>Ⅰ</v>
      </c>
      <c r="AH4783" s="1035"/>
      <c r="AI4783" s="1035"/>
      <c r="AJ4783" s="1036"/>
      <c r="AK4783" s="1046"/>
      <c r="AL4783" s="1047"/>
      <c r="AM4783" s="1047"/>
      <c r="AN4783" s="1047"/>
      <c r="AO4783" s="1048"/>
      <c r="AP4783" s="3"/>
      <c r="AQ4783" s="1037" t="str">
        <f>IF(AQ4782&gt;0,"Ⅳ",IF(AR4782&gt;0,"Ⅲ",IF(AS4782&gt;0,"Ⅱ","Ⅰ")))</f>
        <v>Ⅰ</v>
      </c>
      <c r="AR4783" s="1037"/>
      <c r="AS4783" s="1037"/>
      <c r="AT4783" s="1037"/>
    </row>
    <row r="4784" spans="2:46" ht="12" customHeight="1" x14ac:dyDescent="0.15">
      <c r="B4784" s="1058"/>
      <c r="C4784" s="1063"/>
      <c r="D4784" s="1061"/>
      <c r="E4784" s="1061"/>
      <c r="F4784" s="1061"/>
      <c r="G4784" s="1061"/>
      <c r="H4784" s="1061"/>
      <c r="I4784" s="1061"/>
      <c r="J4784" s="1062"/>
      <c r="K4784" s="1016"/>
      <c r="L4784" s="1016"/>
      <c r="M4784" s="1016"/>
      <c r="N4784" s="1016"/>
      <c r="O4784" s="1016" t="s">
        <v>472</v>
      </c>
      <c r="P4784" s="1016"/>
      <c r="Q4784" s="1016"/>
      <c r="R4784" s="1016"/>
      <c r="S4784" s="1016"/>
      <c r="T4784" s="1016"/>
      <c r="U4784" s="1016"/>
      <c r="V4784" s="1016"/>
      <c r="W4784" s="1016"/>
      <c r="X4784" s="1016"/>
      <c r="Y4784" s="1034" t="str">
        <f>IF(COUNTIF(Y4783:AJ4783,"Ⅳ")&gt;0,"Ⅳ",IF(COUNTIF(Y4783:AJ4783,"Ⅲ")&gt;0,"Ⅲ",IF(COUNTIF(Y4783:AJ4783,"Ⅱ")&gt;0,"Ⅱ","Ⅰ")))</f>
        <v>Ⅰ</v>
      </c>
      <c r="Z4784" s="1035"/>
      <c r="AA4784" s="1035"/>
      <c r="AB4784" s="1035"/>
      <c r="AC4784" s="1035"/>
      <c r="AD4784" s="1035"/>
      <c r="AE4784" s="1035"/>
      <c r="AF4784" s="1035"/>
      <c r="AG4784" s="1035"/>
      <c r="AH4784" s="1035"/>
      <c r="AI4784" s="1035"/>
      <c r="AJ4784" s="1036"/>
      <c r="AK4784" s="1049"/>
      <c r="AL4784" s="1050"/>
      <c r="AM4784" s="1050"/>
      <c r="AN4784" s="1050"/>
      <c r="AO4784" s="1051"/>
      <c r="AP4784" s="3"/>
    </row>
    <row r="4785" spans="2:86" ht="14.25" customHeight="1" x14ac:dyDescent="0.15">
      <c r="B4785" s="1058"/>
      <c r="C4785" s="1063"/>
      <c r="D4785" s="1061"/>
      <c r="E4785" s="1061"/>
      <c r="F4785" s="1061"/>
      <c r="G4785" s="1061"/>
      <c r="H4785" s="1061"/>
      <c r="I4785" s="1061"/>
      <c r="J4785" s="1062"/>
      <c r="K4785" s="1016" t="s">
        <v>169</v>
      </c>
      <c r="L4785" s="1017"/>
      <c r="M4785" s="1017"/>
      <c r="N4785" s="1017"/>
      <c r="O4785" s="1017"/>
      <c r="P4785" s="1017"/>
      <c r="Q4785" s="1017"/>
      <c r="R4785" s="1017"/>
      <c r="S4785" s="1017"/>
      <c r="T4785" s="1017"/>
      <c r="U4785" s="1017"/>
      <c r="V4785" s="1017"/>
      <c r="W4785" s="1017"/>
      <c r="X4785" s="1017"/>
      <c r="Y4785" s="1017"/>
      <c r="Z4785" s="1017"/>
      <c r="AA4785" s="1017"/>
      <c r="AB4785" s="1017"/>
      <c r="AC4785" s="1017"/>
      <c r="AD4785" s="1017"/>
      <c r="AE4785" s="1017"/>
      <c r="AF4785" s="1017"/>
      <c r="AG4785" s="1017"/>
      <c r="AH4785" s="1017"/>
      <c r="AI4785" s="1017"/>
      <c r="AJ4785" s="1017"/>
      <c r="AK4785" s="1017"/>
      <c r="AL4785" s="1017"/>
      <c r="AM4785" s="1017"/>
      <c r="AN4785" s="1017"/>
      <c r="AO4785" s="1017"/>
      <c r="AP4785" s="3"/>
    </row>
    <row r="4786" spans="2:86" ht="14.25" customHeight="1" x14ac:dyDescent="0.15">
      <c r="B4786" s="1058"/>
      <c r="C4786" s="1063"/>
      <c r="D4786" s="1061"/>
      <c r="E4786" s="1061"/>
      <c r="F4786" s="1061"/>
      <c r="G4786" s="1061"/>
      <c r="H4786" s="1061"/>
      <c r="I4786" s="1061"/>
      <c r="J4786" s="1062"/>
      <c r="K4786" s="1016"/>
      <c r="L4786" s="1017"/>
      <c r="M4786" s="1017"/>
      <c r="N4786" s="1017"/>
      <c r="O4786" s="1017"/>
      <c r="P4786" s="1017"/>
      <c r="Q4786" s="1017"/>
      <c r="R4786" s="1017"/>
      <c r="S4786" s="1017"/>
      <c r="T4786" s="1017"/>
      <c r="U4786" s="1017"/>
      <c r="V4786" s="1017"/>
      <c r="W4786" s="1017"/>
      <c r="X4786" s="1017"/>
      <c r="Y4786" s="1017"/>
      <c r="Z4786" s="1017"/>
      <c r="AA4786" s="1017"/>
      <c r="AB4786" s="1017"/>
      <c r="AC4786" s="1017"/>
      <c r="AD4786" s="1017"/>
      <c r="AE4786" s="1017"/>
      <c r="AF4786" s="1017"/>
      <c r="AG4786" s="1017"/>
      <c r="AH4786" s="1017"/>
      <c r="AI4786" s="1017"/>
      <c r="AJ4786" s="1017"/>
      <c r="AK4786" s="1017"/>
      <c r="AL4786" s="1017"/>
      <c r="AM4786" s="1017"/>
      <c r="AN4786" s="1017"/>
      <c r="AO4786" s="1017"/>
      <c r="AP4786" s="3"/>
    </row>
    <row r="4787" spans="2:86" ht="12" customHeight="1" x14ac:dyDescent="0.15">
      <c r="B4787" s="1058"/>
      <c r="C4787" s="1063"/>
      <c r="D4787" s="1061"/>
      <c r="E4787" s="1061"/>
      <c r="F4787" s="1061"/>
      <c r="G4787" s="1061"/>
      <c r="H4787" s="1061"/>
      <c r="I4787" s="1061"/>
      <c r="J4787" s="1062"/>
      <c r="K4787" s="1018" t="s">
        <v>473</v>
      </c>
      <c r="L4787" s="1018"/>
      <c r="M4787" s="1018"/>
      <c r="N4787" s="1018"/>
      <c r="O4787" s="1018"/>
      <c r="P4787" s="1018"/>
      <c r="Q4787" s="1018"/>
      <c r="R4787" s="1018"/>
      <c r="S4787" s="1018"/>
      <c r="T4787" s="1018"/>
      <c r="U4787" s="1018"/>
      <c r="V4787" s="1018"/>
      <c r="W4787" s="1018"/>
      <c r="X4787" s="1018"/>
      <c r="Y4787" s="1018"/>
      <c r="Z4787" s="1018"/>
      <c r="AA4787" s="1018"/>
      <c r="AB4787" s="1018"/>
      <c r="AC4787" s="1018"/>
      <c r="AD4787" s="1018"/>
      <c r="AE4787" s="1018"/>
      <c r="AF4787" s="1018"/>
      <c r="AG4787" s="1018"/>
      <c r="AH4787" s="1018"/>
      <c r="AI4787" s="1018"/>
      <c r="AJ4787" s="1018"/>
      <c r="AK4787" s="1018"/>
      <c r="AL4787" s="1018"/>
      <c r="AM4787" s="1018"/>
      <c r="AN4787" s="1018"/>
      <c r="AO4787" s="1018"/>
      <c r="AP4787" s="3"/>
    </row>
    <row r="4788" spans="2:86" ht="12" customHeight="1" x14ac:dyDescent="0.15">
      <c r="B4788" s="1058"/>
      <c r="C4788" s="1063"/>
      <c r="D4788" s="1061"/>
      <c r="E4788" s="1061"/>
      <c r="F4788" s="1061"/>
      <c r="G4788" s="1061"/>
      <c r="H4788" s="1061"/>
      <c r="I4788" s="1061"/>
      <c r="J4788" s="1062"/>
      <c r="K4788" s="1019" t="s">
        <v>523</v>
      </c>
      <c r="L4788" s="1019"/>
      <c r="M4788" s="1019"/>
      <c r="N4788" s="1019"/>
      <c r="O4788" s="1019"/>
      <c r="P4788" s="1019"/>
      <c r="Q4788" s="1019"/>
      <c r="R4788" s="1019"/>
      <c r="S4788" s="1019"/>
      <c r="T4788" s="1019"/>
      <c r="U4788" s="1019"/>
      <c r="V4788" s="1019"/>
      <c r="W4788" s="1019"/>
      <c r="X4788" s="1019"/>
      <c r="Y4788" s="1019"/>
      <c r="Z4788" s="1019"/>
      <c r="AA4788" s="1019"/>
      <c r="AB4788" s="1019"/>
      <c r="AC4788" s="1019"/>
      <c r="AD4788" s="1019"/>
      <c r="AE4788" s="1019"/>
      <c r="AF4788" s="1019"/>
      <c r="AG4788" s="1019"/>
      <c r="AH4788" s="1019"/>
      <c r="AI4788" s="1019"/>
      <c r="AJ4788" s="1019"/>
      <c r="AK4788" s="1019"/>
      <c r="AL4788" s="1019"/>
      <c r="AM4788" s="1019"/>
      <c r="AN4788" s="1019"/>
      <c r="AO4788" s="1019"/>
      <c r="AP4788" s="3"/>
    </row>
    <row r="4789" spans="2:86" ht="12" customHeight="1" x14ac:dyDescent="0.15">
      <c r="B4789" s="1058"/>
      <c r="C4789" s="1063"/>
      <c r="D4789" s="1061"/>
      <c r="E4789" s="1061"/>
      <c r="F4789" s="1061"/>
      <c r="G4789" s="1061"/>
      <c r="H4789" s="1061"/>
      <c r="I4789" s="1061"/>
      <c r="J4789" s="1062"/>
      <c r="K4789" s="194" t="s">
        <v>474</v>
      </c>
      <c r="L4789" s="195"/>
      <c r="M4789" s="195"/>
      <c r="N4789" s="195"/>
      <c r="O4789" s="195"/>
      <c r="P4789" s="195"/>
      <c r="Q4789" s="195"/>
      <c r="R4789" s="195"/>
      <c r="S4789" s="195"/>
      <c r="T4789" s="195"/>
      <c r="U4789" s="195"/>
      <c r="V4789" s="195"/>
      <c r="W4789" s="195"/>
      <c r="X4789" s="195"/>
      <c r="Y4789" s="195"/>
      <c r="Z4789" s="195"/>
      <c r="AA4789" s="195"/>
      <c r="AB4789" s="195"/>
      <c r="AC4789" s="195"/>
      <c r="AD4789" s="195"/>
      <c r="AE4789" s="195"/>
      <c r="AF4789" s="195"/>
      <c r="AG4789" s="195"/>
      <c r="AH4789" s="195"/>
      <c r="AI4789" s="195"/>
      <c r="AJ4789" s="195"/>
      <c r="AK4789" s="195"/>
      <c r="AL4789" s="195"/>
      <c r="AM4789" s="195"/>
      <c r="AN4789" s="195"/>
      <c r="AO4789" s="196"/>
      <c r="AP4789" s="3"/>
    </row>
    <row r="4790" spans="2:86" ht="12" customHeight="1" x14ac:dyDescent="0.15">
      <c r="B4790" s="1058"/>
      <c r="C4790" s="1063"/>
      <c r="D4790" s="1061"/>
      <c r="E4790" s="1061"/>
      <c r="F4790" s="1061"/>
      <c r="G4790" s="1061"/>
      <c r="H4790" s="1061"/>
      <c r="I4790" s="1061"/>
      <c r="J4790" s="1062"/>
      <c r="K4790" s="194" t="s">
        <v>475</v>
      </c>
      <c r="L4790" s="195"/>
      <c r="M4790" s="195"/>
      <c r="N4790" s="195"/>
      <c r="O4790" s="195"/>
      <c r="P4790" s="195"/>
      <c r="Q4790" s="195"/>
      <c r="R4790" s="195"/>
      <c r="S4790" s="195"/>
      <c r="T4790" s="195"/>
      <c r="U4790" s="195"/>
      <c r="V4790" s="195"/>
      <c r="W4790" s="195"/>
      <c r="X4790" s="195"/>
      <c r="Y4790" s="195"/>
      <c r="Z4790" s="195"/>
      <c r="AA4790" s="195"/>
      <c r="AB4790" s="195"/>
      <c r="AC4790" s="195"/>
      <c r="AD4790" s="195"/>
      <c r="AE4790" s="195"/>
      <c r="AF4790" s="195"/>
      <c r="AG4790" s="195"/>
      <c r="AH4790" s="195"/>
      <c r="AI4790" s="195"/>
      <c r="AJ4790" s="195"/>
      <c r="AK4790" s="195"/>
      <c r="AL4790" s="195"/>
      <c r="AM4790" s="195"/>
      <c r="AN4790" s="195"/>
      <c r="AO4790" s="196"/>
      <c r="AP4790" s="3"/>
    </row>
    <row r="4791" spans="2:86" ht="12" customHeight="1" x14ac:dyDescent="0.15">
      <c r="B4791" s="1058"/>
      <c r="C4791" s="1063"/>
      <c r="D4791" s="1061"/>
      <c r="E4791" s="1061"/>
      <c r="F4791" s="1061"/>
      <c r="G4791" s="1061"/>
      <c r="H4791" s="1061"/>
      <c r="I4791" s="1061"/>
      <c r="J4791" s="1062"/>
      <c r="K4791" s="1020" t="s">
        <v>476</v>
      </c>
      <c r="L4791" s="1021"/>
      <c r="M4791" s="1021"/>
      <c r="N4791" s="1021"/>
      <c r="O4791" s="1021"/>
      <c r="P4791" s="1021"/>
      <c r="Q4791" s="1021"/>
      <c r="R4791" s="1021"/>
      <c r="S4791" s="1021"/>
      <c r="T4791" s="1021"/>
      <c r="U4791" s="1021"/>
      <c r="V4791" s="1021"/>
      <c r="W4791" s="1021"/>
      <c r="X4791" s="1021"/>
      <c r="Y4791" s="1021"/>
      <c r="Z4791" s="1021"/>
      <c r="AA4791" s="1021"/>
      <c r="AB4791" s="1021"/>
      <c r="AC4791" s="1021"/>
      <c r="AD4791" s="1021"/>
      <c r="AE4791" s="1021"/>
      <c r="AF4791" s="1021"/>
      <c r="AG4791" s="1021"/>
      <c r="AH4791" s="1021"/>
      <c r="AI4791" s="1021"/>
      <c r="AJ4791" s="1021"/>
      <c r="AK4791" s="1021"/>
      <c r="AL4791" s="1021"/>
      <c r="AM4791" s="1021"/>
      <c r="AN4791" s="1021"/>
      <c r="AO4791" s="1022"/>
      <c r="AP4791" s="3"/>
    </row>
    <row r="4792" spans="2:86" ht="12" customHeight="1" x14ac:dyDescent="0.15">
      <c r="B4792" s="591"/>
      <c r="C4792" s="1064"/>
      <c r="D4792" s="1065"/>
      <c r="E4792" s="1065"/>
      <c r="F4792" s="1065"/>
      <c r="G4792" s="1065"/>
      <c r="H4792" s="1065"/>
      <c r="I4792" s="1065"/>
      <c r="J4792" s="1066"/>
      <c r="K4792" s="1023"/>
      <c r="L4792" s="1024"/>
      <c r="M4792" s="1024"/>
      <c r="N4792" s="1024"/>
      <c r="O4792" s="1024"/>
      <c r="P4792" s="1024"/>
      <c r="Q4792" s="1024"/>
      <c r="R4792" s="1024"/>
      <c r="S4792" s="1024"/>
      <c r="T4792" s="1024"/>
      <c r="U4792" s="1024"/>
      <c r="V4792" s="1024"/>
      <c r="W4792" s="1024"/>
      <c r="X4792" s="1024"/>
      <c r="Y4792" s="1024"/>
      <c r="Z4792" s="1024"/>
      <c r="AA4792" s="1024"/>
      <c r="AB4792" s="1024"/>
      <c r="AC4792" s="1024"/>
      <c r="AD4792" s="1024"/>
      <c r="AE4792" s="1024"/>
      <c r="AF4792" s="1024"/>
      <c r="AG4792" s="1024"/>
      <c r="AH4792" s="1024"/>
      <c r="AI4792" s="1024"/>
      <c r="AJ4792" s="1024"/>
      <c r="AK4792" s="1024"/>
      <c r="AL4792" s="1024"/>
      <c r="AM4792" s="1024"/>
      <c r="AN4792" s="1024"/>
      <c r="AO4792" s="1025"/>
      <c r="AP4792" s="3"/>
    </row>
    <row r="4793" spans="2:86" s="9" customFormat="1" ht="12" customHeight="1" x14ac:dyDescent="0.15">
      <c r="B4793" s="3" t="s">
        <v>527</v>
      </c>
      <c r="AQ4793" s="162"/>
      <c r="AR4793" s="162"/>
      <c r="AS4793" s="162"/>
      <c r="AT4793" s="162"/>
      <c r="AU4793" s="162"/>
      <c r="AV4793" s="162"/>
      <c r="AW4793" s="162"/>
      <c r="AX4793" s="162"/>
      <c r="AY4793" s="162"/>
      <c r="AZ4793" s="162"/>
      <c r="BA4793" s="162"/>
      <c r="BB4793" s="162"/>
      <c r="BC4793" s="162"/>
      <c r="BD4793" s="162"/>
      <c r="BE4793" s="162"/>
      <c r="BF4793" s="162"/>
      <c r="BG4793" s="162"/>
      <c r="BH4793" s="162"/>
      <c r="BI4793" s="162"/>
      <c r="BJ4793" s="162"/>
      <c r="BK4793" s="162"/>
      <c r="BL4793" s="162"/>
      <c r="BM4793" s="162"/>
      <c r="BN4793" s="162"/>
      <c r="BO4793" s="162"/>
      <c r="BP4793" s="162"/>
      <c r="BQ4793" s="162"/>
      <c r="BR4793" s="162"/>
      <c r="BS4793" s="162"/>
      <c r="BT4793" s="162"/>
      <c r="BU4793" s="162"/>
      <c r="BV4793" s="162"/>
      <c r="BW4793" s="162"/>
      <c r="BX4793" s="162"/>
      <c r="BY4793" s="162"/>
      <c r="BZ4793" s="162"/>
      <c r="CA4793" s="162"/>
      <c r="CB4793" s="162"/>
      <c r="CC4793" s="162"/>
      <c r="CD4793" s="162"/>
      <c r="CE4793" s="162"/>
      <c r="CF4793" s="162"/>
      <c r="CG4793" s="162"/>
      <c r="CH4793" s="162"/>
    </row>
    <row r="4794" spans="2:86" ht="12" customHeight="1" thickBot="1" x14ac:dyDescent="0.2">
      <c r="B4794" s="3" t="s">
        <v>524</v>
      </c>
    </row>
    <row r="4795" spans="2:86" ht="12" customHeight="1" x14ac:dyDescent="0.15">
      <c r="B4795" s="3" t="s">
        <v>525</v>
      </c>
      <c r="AU4795" s="1000" t="s">
        <v>305</v>
      </c>
      <c r="AV4795" s="1001" t="s">
        <v>298</v>
      </c>
      <c r="AW4795" s="1003" t="s">
        <v>299</v>
      </c>
      <c r="AX4795" s="1005" t="s">
        <v>306</v>
      </c>
      <c r="AY4795" s="1006"/>
      <c r="AZ4795" s="1006"/>
      <c r="BA4795" s="1006"/>
      <c r="BB4795" s="1006"/>
      <c r="BC4795" s="1006"/>
      <c r="BD4795" s="1006"/>
      <c r="BE4795" s="1006"/>
      <c r="BF4795" s="1006"/>
      <c r="BG4795" s="1006"/>
      <c r="BH4795" s="1006"/>
      <c r="BI4795" s="1006"/>
      <c r="BJ4795" s="1006"/>
      <c r="BK4795" s="1006"/>
      <c r="BL4795" s="1006"/>
      <c r="BM4795" s="1006"/>
      <c r="BN4795" s="1006"/>
      <c r="BO4795" s="1006"/>
      <c r="BP4795" s="1006"/>
      <c r="BQ4795" s="1006"/>
      <c r="BR4795" s="1007"/>
      <c r="BS4795" s="807" t="s">
        <v>300</v>
      </c>
      <c r="BT4795" s="1008"/>
      <c r="BU4795" s="1008"/>
      <c r="BV4795" s="1008"/>
      <c r="BW4795" s="1009" t="s">
        <v>307</v>
      </c>
      <c r="BX4795" s="1010"/>
      <c r="BY4795" s="1010"/>
      <c r="BZ4795" s="1010"/>
      <c r="CA4795" s="1010"/>
      <c r="CB4795" s="1010"/>
      <c r="CC4795" s="1010"/>
      <c r="CD4795" s="1010"/>
      <c r="CE4795" s="1010"/>
      <c r="CF4795" s="1010"/>
      <c r="CG4795" s="1010"/>
      <c r="CH4795" s="1011"/>
    </row>
    <row r="4796" spans="2:86" ht="12" customHeight="1" x14ac:dyDescent="0.15">
      <c r="B4796" s="3" t="s">
        <v>477</v>
      </c>
      <c r="AU4796" s="1000"/>
      <c r="AV4796" s="1002"/>
      <c r="AW4796" s="1004"/>
      <c r="AX4796" s="1012" t="s">
        <v>308</v>
      </c>
      <c r="AY4796" s="686"/>
      <c r="AZ4796" s="686"/>
      <c r="BA4796" s="686"/>
      <c r="BB4796" s="686"/>
      <c r="BC4796" s="686"/>
      <c r="BD4796" s="686"/>
      <c r="BE4796" s="686"/>
      <c r="BF4796" s="686"/>
      <c r="BG4796" s="686"/>
      <c r="BH4796" s="686"/>
      <c r="BI4796" s="686"/>
      <c r="BJ4796" s="686" t="s">
        <v>309</v>
      </c>
      <c r="BK4796" s="686"/>
      <c r="BL4796" s="686"/>
      <c r="BM4796" s="686"/>
      <c r="BN4796" s="686"/>
      <c r="BO4796" s="686"/>
      <c r="BP4796" s="686"/>
      <c r="BQ4796" s="686"/>
      <c r="BR4796" s="1013"/>
      <c r="BS4796" s="1008"/>
      <c r="BT4796" s="1008"/>
      <c r="BU4796" s="1008"/>
      <c r="BV4796" s="1008"/>
      <c r="BW4796" s="1014" t="s">
        <v>302</v>
      </c>
      <c r="BX4796" s="699"/>
      <c r="BY4796" s="699"/>
      <c r="BZ4796" s="699"/>
      <c r="CA4796" s="686" t="s">
        <v>310</v>
      </c>
      <c r="CB4796" s="686"/>
      <c r="CC4796" s="686"/>
      <c r="CD4796" s="686"/>
      <c r="CE4796" s="686"/>
      <c r="CF4796" s="686"/>
      <c r="CG4796" s="686"/>
      <c r="CH4796" s="1013"/>
    </row>
    <row r="4797" spans="2:86" ht="12" customHeight="1" x14ac:dyDescent="0.15">
      <c r="B4797" s="3" t="s">
        <v>526</v>
      </c>
      <c r="AU4797" s="1000"/>
      <c r="AV4797" s="1002"/>
      <c r="AW4797" s="1004"/>
      <c r="AX4797" s="1012" t="s">
        <v>26</v>
      </c>
      <c r="AY4797" s="686"/>
      <c r="AZ4797" s="686"/>
      <c r="BA4797" s="686"/>
      <c r="BB4797" s="686" t="s">
        <v>22</v>
      </c>
      <c r="BC4797" s="686"/>
      <c r="BD4797" s="686"/>
      <c r="BE4797" s="686"/>
      <c r="BF4797" s="686" t="s">
        <v>24</v>
      </c>
      <c r="BG4797" s="686"/>
      <c r="BH4797" s="686"/>
      <c r="BI4797" s="686"/>
      <c r="BJ4797" s="699" t="s">
        <v>26</v>
      </c>
      <c r="BK4797" s="699"/>
      <c r="BL4797" s="699"/>
      <c r="BM4797" s="699" t="s">
        <v>22</v>
      </c>
      <c r="BN4797" s="699"/>
      <c r="BO4797" s="699"/>
      <c r="BP4797" s="699" t="s">
        <v>24</v>
      </c>
      <c r="BQ4797" s="699"/>
      <c r="BR4797" s="1015"/>
      <c r="BS4797" s="807" t="s">
        <v>26</v>
      </c>
      <c r="BT4797" s="807" t="s">
        <v>22</v>
      </c>
      <c r="BU4797" s="807" t="s">
        <v>24</v>
      </c>
      <c r="BV4797" s="807" t="s">
        <v>303</v>
      </c>
      <c r="BW4797" s="1012" t="s">
        <v>311</v>
      </c>
      <c r="BX4797" s="686"/>
      <c r="BY4797" s="686"/>
      <c r="BZ4797" s="686"/>
      <c r="CA4797" s="686" t="s">
        <v>22</v>
      </c>
      <c r="CB4797" s="686"/>
      <c r="CC4797" s="686"/>
      <c r="CD4797" s="686"/>
      <c r="CE4797" s="686" t="s">
        <v>24</v>
      </c>
      <c r="CF4797" s="686"/>
      <c r="CG4797" s="686"/>
      <c r="CH4797" s="1013"/>
    </row>
    <row r="4798" spans="2:86" ht="12" customHeight="1" x14ac:dyDescent="0.15">
      <c r="B4798" s="3" t="s">
        <v>478</v>
      </c>
      <c r="AU4798" s="1000"/>
      <c r="AV4798" s="1002"/>
      <c r="AW4798" s="1004"/>
      <c r="AX4798" s="156" t="s">
        <v>862</v>
      </c>
      <c r="AY4798" s="157" t="s">
        <v>863</v>
      </c>
      <c r="AZ4798" s="157" t="s">
        <v>864</v>
      </c>
      <c r="BA4798" s="158" t="s">
        <v>865</v>
      </c>
      <c r="BB4798" s="159" t="s">
        <v>866</v>
      </c>
      <c r="BC4798" s="157" t="s">
        <v>863</v>
      </c>
      <c r="BD4798" s="157" t="s">
        <v>867</v>
      </c>
      <c r="BE4798" s="158" t="s">
        <v>865</v>
      </c>
      <c r="BF4798" s="159" t="s">
        <v>866</v>
      </c>
      <c r="BG4798" s="157" t="s">
        <v>863</v>
      </c>
      <c r="BH4798" s="157" t="s">
        <v>864</v>
      </c>
      <c r="BI4798" s="158" t="s">
        <v>865</v>
      </c>
      <c r="BJ4798" s="159" t="s">
        <v>866</v>
      </c>
      <c r="BK4798" s="157" t="s">
        <v>868</v>
      </c>
      <c r="BL4798" s="158" t="s">
        <v>869</v>
      </c>
      <c r="BM4798" s="159" t="s">
        <v>870</v>
      </c>
      <c r="BN4798" s="157" t="s">
        <v>863</v>
      </c>
      <c r="BO4798" s="158" t="s">
        <v>871</v>
      </c>
      <c r="BP4798" s="159" t="s">
        <v>870</v>
      </c>
      <c r="BQ4798" s="157" t="s">
        <v>868</v>
      </c>
      <c r="BR4798" s="160" t="s">
        <v>872</v>
      </c>
      <c r="BS4798" s="1008"/>
      <c r="BT4798" s="1008"/>
      <c r="BU4798" s="1008"/>
      <c r="BV4798" s="1008"/>
      <c r="BW4798" s="156" t="s">
        <v>866</v>
      </c>
      <c r="BX4798" s="157" t="s">
        <v>863</v>
      </c>
      <c r="BY4798" s="157" t="s">
        <v>864</v>
      </c>
      <c r="BZ4798" s="158" t="s">
        <v>865</v>
      </c>
      <c r="CA4798" s="159" t="s">
        <v>866</v>
      </c>
      <c r="CB4798" s="157" t="s">
        <v>873</v>
      </c>
      <c r="CC4798" s="157" t="s">
        <v>864</v>
      </c>
      <c r="CD4798" s="158" t="s">
        <v>865</v>
      </c>
      <c r="CE4798" s="159" t="s">
        <v>866</v>
      </c>
      <c r="CF4798" s="157" t="s">
        <v>863</v>
      </c>
      <c r="CG4798" s="157" t="s">
        <v>864</v>
      </c>
      <c r="CH4798" s="160" t="s">
        <v>874</v>
      </c>
    </row>
    <row r="4799" spans="2:86" x14ac:dyDescent="0.15">
      <c r="B4799" s="3" t="s">
        <v>539</v>
      </c>
      <c r="AU4799" s="1000"/>
      <c r="AV4799" s="188" t="str">
        <f>N4801</f>
        <v>S102</v>
      </c>
      <c r="AW4799" s="300">
        <f>R4801</f>
        <v>10.6</v>
      </c>
      <c r="AX4799" s="197">
        <f>+Y4826</f>
        <v>0</v>
      </c>
      <c r="AY4799" s="197">
        <f>+Z4826</f>
        <v>0</v>
      </c>
      <c r="AZ4799" s="197">
        <f>+AA4826</f>
        <v>0</v>
      </c>
      <c r="BA4799" s="197">
        <f t="shared" ref="BA4799" si="2216">+AB4826</f>
        <v>0</v>
      </c>
      <c r="BB4799" s="197">
        <f>+AC4826</f>
        <v>0</v>
      </c>
      <c r="BC4799" s="197">
        <f t="shared" ref="BC4799" si="2217">+AD4826</f>
        <v>0</v>
      </c>
      <c r="BD4799" s="197">
        <f t="shared" ref="BD4799" si="2218">+AE4826</f>
        <v>0</v>
      </c>
      <c r="BE4799" s="197">
        <f t="shared" ref="BE4799" si="2219">+AF4826</f>
        <v>0</v>
      </c>
      <c r="BF4799" s="197">
        <f t="shared" ref="BF4799" si="2220">+AG4826</f>
        <v>0</v>
      </c>
      <c r="BG4799" s="197">
        <f t="shared" ref="BG4799" si="2221">+AH4826</f>
        <v>0</v>
      </c>
      <c r="BH4799" s="197">
        <f t="shared" ref="BH4799" si="2222">+AI4826</f>
        <v>0</v>
      </c>
      <c r="BI4799" s="197">
        <f t="shared" ref="BI4799" si="2223">+AJ4826</f>
        <v>0</v>
      </c>
      <c r="BJ4799" s="197" t="str">
        <f>+Y4829</f>
        <v/>
      </c>
      <c r="BK4799" s="197" t="str">
        <f t="shared" ref="BK4799" si="2224">+Z4829</f>
        <v/>
      </c>
      <c r="BL4799" s="197" t="str">
        <f>+AA4829</f>
        <v/>
      </c>
      <c r="BM4799" s="197">
        <f>+AC4829</f>
        <v>0</v>
      </c>
      <c r="BN4799" s="197">
        <f t="shared" ref="BN4799" si="2225">+AD4829</f>
        <v>0</v>
      </c>
      <c r="BO4799" s="197">
        <f t="shared" ref="BO4799" si="2226">+AE4829</f>
        <v>0</v>
      </c>
      <c r="BP4799" s="197">
        <f>+AG4829</f>
        <v>0</v>
      </c>
      <c r="BQ4799" s="197">
        <f>+AH4829</f>
        <v>0</v>
      </c>
      <c r="BR4799" s="197">
        <f>+AI4829</f>
        <v>0</v>
      </c>
      <c r="BS4799" s="296" t="str">
        <f>+Y4830</f>
        <v>Ⅰ</v>
      </c>
      <c r="BT4799" s="296" t="str">
        <f>+AC4830</f>
        <v>Ⅰ</v>
      </c>
      <c r="BU4799" s="296" t="str">
        <f>+AG4830</f>
        <v>Ⅰ</v>
      </c>
      <c r="BV4799" s="296" t="str">
        <f>+Y4831</f>
        <v>Ⅰ</v>
      </c>
      <c r="BW4799" s="164" t="str">
        <f>IF(Y4826&gt;0,R4801,"")</f>
        <v/>
      </c>
      <c r="BX4799" s="165" t="str">
        <f>IF(Z4826&gt;0,"",IF(AA4826&gt;0,R4801,""))</f>
        <v/>
      </c>
      <c r="BY4799" s="165" t="str">
        <f>IF(Y4826+Z4826&gt;0,"",IF(AA4826&gt;0,R4801,""))</f>
        <v/>
      </c>
      <c r="BZ4799" s="165" t="str">
        <f>IF(Y4826+Z4826+AA4826&gt;0,"",IF(AB4826&gt;0,R4801,""))</f>
        <v/>
      </c>
      <c r="CA4799" s="166">
        <f t="shared" ref="CA4799" si="2227">+AC4825</f>
        <v>0</v>
      </c>
      <c r="CB4799" s="166">
        <f t="shared" ref="CB4799" si="2228">+AD4825</f>
        <v>0</v>
      </c>
      <c r="CC4799" s="166">
        <f t="shared" ref="CC4799" si="2229">+AE4825</f>
        <v>0</v>
      </c>
      <c r="CD4799" s="166">
        <f t="shared" ref="CD4799" si="2230">+AF4825</f>
        <v>0</v>
      </c>
      <c r="CE4799" s="166">
        <f t="shared" ref="CE4799" si="2231">+AG4825</f>
        <v>0</v>
      </c>
      <c r="CF4799" s="166">
        <f t="shared" ref="CF4799" si="2232">+AH4825</f>
        <v>0</v>
      </c>
      <c r="CG4799" s="166">
        <f t="shared" ref="CG4799" si="2233">+AI4825</f>
        <v>0</v>
      </c>
      <c r="CH4799" s="166">
        <f t="shared" ref="CH4799" si="2234">+AJ4825</f>
        <v>0</v>
      </c>
    </row>
    <row r="4800" spans="2:86" ht="12" customHeight="1" x14ac:dyDescent="0.15">
      <c r="B4800" s="1057" t="s">
        <v>219</v>
      </c>
      <c r="C4800" s="1059"/>
      <c r="D4800" s="1060"/>
      <c r="E4800" s="1061"/>
      <c r="F4800" s="1061"/>
      <c r="G4800" s="1061"/>
      <c r="H4800" s="1061"/>
      <c r="I4800" s="1061"/>
      <c r="J4800" s="1062"/>
      <c r="K4800" s="1067" t="s">
        <v>453</v>
      </c>
      <c r="L4800" s="1068"/>
      <c r="M4800" s="1068"/>
      <c r="N4800" s="1068"/>
      <c r="O4800" s="1068"/>
      <c r="P4800" s="1068"/>
      <c r="Q4800" s="1068"/>
      <c r="R4800" s="1068"/>
      <c r="S4800" s="1068"/>
      <c r="T4800" s="1068"/>
      <c r="U4800" s="1068"/>
      <c r="V4800" s="1068"/>
      <c r="W4800" s="1068"/>
      <c r="X4800" s="1068"/>
      <c r="Y4800" s="1068"/>
      <c r="Z4800" s="1068"/>
      <c r="AA4800" s="1068"/>
      <c r="AB4800" s="1068"/>
      <c r="AC4800" s="1068"/>
      <c r="AD4800" s="1068"/>
      <c r="AE4800" s="1068"/>
      <c r="AF4800" s="1068"/>
      <c r="AG4800" s="1068"/>
      <c r="AH4800" s="1068"/>
      <c r="AI4800" s="1068"/>
      <c r="AJ4800" s="1068"/>
      <c r="AK4800" s="1068"/>
      <c r="AL4800" s="1068"/>
      <c r="AM4800" s="1068"/>
      <c r="AN4800" s="1068"/>
      <c r="AO4800" s="1069"/>
      <c r="AP4800" s="3"/>
    </row>
    <row r="4801" spans="2:56" ht="12" customHeight="1" x14ac:dyDescent="0.15">
      <c r="B4801" s="1058"/>
      <c r="C4801" s="1063"/>
      <c r="D4801" s="1061"/>
      <c r="E4801" s="1061"/>
      <c r="F4801" s="1061"/>
      <c r="G4801" s="1061"/>
      <c r="H4801" s="1061"/>
      <c r="I4801" s="1061"/>
      <c r="J4801" s="1062"/>
      <c r="K4801" s="1040" t="s">
        <v>218</v>
      </c>
      <c r="L4801" s="1041"/>
      <c r="M4801" s="1042"/>
      <c r="N4801" s="1034" t="s">
        <v>816</v>
      </c>
      <c r="O4801" s="1035"/>
      <c r="P4801" s="1040" t="s">
        <v>454</v>
      </c>
      <c r="Q4801" s="1042"/>
      <c r="R4801" s="1070">
        <f>'様式A-2'!C114</f>
        <v>10.6</v>
      </c>
      <c r="S4801" s="1071"/>
      <c r="T4801" s="1072"/>
      <c r="U4801" s="1073" t="s">
        <v>455</v>
      </c>
      <c r="V4801" s="1074"/>
      <c r="W4801" s="1073" t="s">
        <v>456</v>
      </c>
      <c r="X4801" s="1074"/>
      <c r="Y4801" s="1042" t="s">
        <v>217</v>
      </c>
      <c r="Z4801" s="1016"/>
      <c r="AA4801" s="1016"/>
      <c r="AB4801" s="1016"/>
      <c r="AC4801" s="1073" t="s">
        <v>457</v>
      </c>
      <c r="AD4801" s="1079"/>
      <c r="AE4801" s="1079"/>
      <c r="AF4801" s="1079"/>
      <c r="AG4801" s="1079"/>
      <c r="AH4801" s="1079"/>
      <c r="AI4801" s="1079"/>
      <c r="AJ4801" s="1074"/>
      <c r="AK4801" s="1073" t="s">
        <v>458</v>
      </c>
      <c r="AL4801" s="1079"/>
      <c r="AM4801" s="1079"/>
      <c r="AN4801" s="1081"/>
      <c r="AO4801" s="1082"/>
      <c r="AP4801" s="3"/>
      <c r="AV4801" s="167"/>
      <c r="AW4801" s="221"/>
      <c r="AX4801" s="167"/>
      <c r="AY4801" s="167"/>
      <c r="AZ4801" s="167"/>
      <c r="BA4801" s="167"/>
      <c r="BB4801" s="167"/>
      <c r="BC4801" s="167"/>
      <c r="BD4801" s="167"/>
    </row>
    <row r="4802" spans="2:56" ht="12" customHeight="1" x14ac:dyDescent="0.15">
      <c r="B4802" s="1058"/>
      <c r="C4802" s="1063"/>
      <c r="D4802" s="1061"/>
      <c r="E4802" s="1061"/>
      <c r="F4802" s="1061"/>
      <c r="G4802" s="1061"/>
      <c r="H4802" s="1061"/>
      <c r="I4802" s="1061"/>
      <c r="J4802" s="1062"/>
      <c r="K4802" s="1016" t="s">
        <v>459</v>
      </c>
      <c r="L4802" s="1016" t="s">
        <v>199</v>
      </c>
      <c r="M4802" s="1016"/>
      <c r="N4802" s="1016" t="s">
        <v>198</v>
      </c>
      <c r="O4802" s="1016"/>
      <c r="P4802" s="1016" t="s">
        <v>460</v>
      </c>
      <c r="Q4802" s="1016"/>
      <c r="R4802" s="1016" t="s">
        <v>6</v>
      </c>
      <c r="S4802" s="1016"/>
      <c r="T4802" s="1016"/>
      <c r="U4802" s="1075"/>
      <c r="V4802" s="1076"/>
      <c r="W4802" s="1075"/>
      <c r="X4802" s="1076"/>
      <c r="Y4802" s="1042"/>
      <c r="Z4802" s="1016"/>
      <c r="AA4802" s="1016"/>
      <c r="AB4802" s="1016"/>
      <c r="AC4802" s="1077"/>
      <c r="AD4802" s="1080"/>
      <c r="AE4802" s="1080"/>
      <c r="AF4802" s="1080"/>
      <c r="AG4802" s="1080"/>
      <c r="AH4802" s="1080"/>
      <c r="AI4802" s="1080"/>
      <c r="AJ4802" s="1078"/>
      <c r="AK4802" s="1075"/>
      <c r="AL4802" s="1083"/>
      <c r="AM4802" s="1083"/>
      <c r="AN4802" s="1084"/>
      <c r="AO4802" s="1085"/>
      <c r="AP4802" s="3"/>
      <c r="AV4802" s="167"/>
      <c r="AW4802" s="167"/>
      <c r="AX4802" s="167"/>
      <c r="AY4802" s="167"/>
      <c r="AZ4802" s="167"/>
      <c r="BA4802" s="167"/>
      <c r="BB4802" s="167"/>
      <c r="BC4802" s="167"/>
      <c r="BD4802" s="167"/>
    </row>
    <row r="4803" spans="2:56" ht="12" customHeight="1" x14ac:dyDescent="0.15">
      <c r="B4803" s="1058"/>
      <c r="C4803" s="1063"/>
      <c r="D4803" s="1061"/>
      <c r="E4803" s="1061"/>
      <c r="F4803" s="1061"/>
      <c r="G4803" s="1061"/>
      <c r="H4803" s="1061"/>
      <c r="I4803" s="1061"/>
      <c r="J4803" s="1062"/>
      <c r="K4803" s="1016"/>
      <c r="L4803" s="1016"/>
      <c r="M4803" s="1016"/>
      <c r="N4803" s="1016"/>
      <c r="O4803" s="1016"/>
      <c r="P4803" s="1016"/>
      <c r="Q4803" s="1016"/>
      <c r="R4803" s="1016"/>
      <c r="S4803" s="1016"/>
      <c r="T4803" s="1016"/>
      <c r="U4803" s="1075"/>
      <c r="V4803" s="1076"/>
      <c r="W4803" s="1075"/>
      <c r="X4803" s="1076"/>
      <c r="Y4803" s="1042" t="s">
        <v>461</v>
      </c>
      <c r="Z4803" s="1016"/>
      <c r="AA4803" s="1016"/>
      <c r="AB4803" s="1016"/>
      <c r="AC4803" s="1016" t="s">
        <v>462</v>
      </c>
      <c r="AD4803" s="1016"/>
      <c r="AE4803" s="1016"/>
      <c r="AF4803" s="1016"/>
      <c r="AG4803" s="1016" t="s">
        <v>463</v>
      </c>
      <c r="AH4803" s="1016"/>
      <c r="AI4803" s="1016"/>
      <c r="AJ4803" s="1016"/>
      <c r="AK4803" s="1075"/>
      <c r="AL4803" s="1083"/>
      <c r="AM4803" s="1083"/>
      <c r="AN4803" s="1084"/>
      <c r="AO4803" s="1085"/>
      <c r="AP4803" s="3"/>
      <c r="AV4803" s="167"/>
      <c r="AW4803" s="167"/>
      <c r="AX4803" s="167"/>
      <c r="AY4803" s="167"/>
      <c r="AZ4803" s="167"/>
      <c r="BA4803" s="167"/>
      <c r="BB4803" s="167"/>
      <c r="BC4803" s="167"/>
      <c r="BD4803" s="167"/>
    </row>
    <row r="4804" spans="2:56" ht="12" customHeight="1" x14ac:dyDescent="0.15">
      <c r="B4804" s="1058"/>
      <c r="C4804" s="1063"/>
      <c r="D4804" s="1061"/>
      <c r="E4804" s="1061"/>
      <c r="F4804" s="1061"/>
      <c r="G4804" s="1061"/>
      <c r="H4804" s="1061"/>
      <c r="I4804" s="1061"/>
      <c r="J4804" s="1062"/>
      <c r="K4804" s="1016"/>
      <c r="L4804" s="1016"/>
      <c r="M4804" s="1016"/>
      <c r="N4804" s="1016"/>
      <c r="O4804" s="1016"/>
      <c r="P4804" s="1016"/>
      <c r="Q4804" s="1016"/>
      <c r="R4804" s="1016"/>
      <c r="S4804" s="1016"/>
      <c r="T4804" s="1016"/>
      <c r="U4804" s="1077"/>
      <c r="V4804" s="1078"/>
      <c r="W4804" s="1077"/>
      <c r="X4804" s="1078"/>
      <c r="Y4804" s="191" t="s">
        <v>32</v>
      </c>
      <c r="Z4804" s="187" t="s">
        <v>33</v>
      </c>
      <c r="AA4804" s="187" t="s">
        <v>464</v>
      </c>
      <c r="AB4804" s="187" t="s">
        <v>465</v>
      </c>
      <c r="AC4804" s="187" t="s">
        <v>32</v>
      </c>
      <c r="AD4804" s="187" t="s">
        <v>33</v>
      </c>
      <c r="AE4804" s="187" t="s">
        <v>464</v>
      </c>
      <c r="AF4804" s="187" t="s">
        <v>465</v>
      </c>
      <c r="AG4804" s="187" t="s">
        <v>32</v>
      </c>
      <c r="AH4804" s="187" t="s">
        <v>33</v>
      </c>
      <c r="AI4804" s="187" t="s">
        <v>464</v>
      </c>
      <c r="AJ4804" s="187" t="s">
        <v>465</v>
      </c>
      <c r="AK4804" s="1077"/>
      <c r="AL4804" s="1080"/>
      <c r="AM4804" s="1080"/>
      <c r="AN4804" s="1086"/>
      <c r="AO4804" s="1087"/>
      <c r="AP4804" s="3"/>
      <c r="AV4804" s="167"/>
      <c r="AW4804" s="167"/>
      <c r="AX4804" s="167"/>
      <c r="AY4804" s="167"/>
      <c r="AZ4804" s="167"/>
      <c r="BA4804" s="167"/>
      <c r="BB4804" s="167"/>
      <c r="BC4804" s="167"/>
      <c r="BD4804" s="167"/>
    </row>
    <row r="4805" spans="2:56" ht="12" customHeight="1" x14ac:dyDescent="0.15">
      <c r="B4805" s="1058"/>
      <c r="C4805" s="1063"/>
      <c r="D4805" s="1061"/>
      <c r="E4805" s="1061"/>
      <c r="F4805" s="1061"/>
      <c r="G4805" s="1061"/>
      <c r="H4805" s="1061"/>
      <c r="I4805" s="1061"/>
      <c r="J4805" s="1062"/>
      <c r="K4805" s="192">
        <v>1</v>
      </c>
      <c r="L4805" s="1038" t="s">
        <v>534</v>
      </c>
      <c r="M4805" s="1039"/>
      <c r="N4805" s="1038" t="s">
        <v>486</v>
      </c>
      <c r="O4805" s="1039"/>
      <c r="P4805" s="1034" t="s">
        <v>333</v>
      </c>
      <c r="Q4805" s="1036"/>
      <c r="R4805" s="408" t="s">
        <v>333</v>
      </c>
      <c r="S4805" s="408"/>
      <c r="T4805" s="408"/>
      <c r="U4805" s="1034" t="s">
        <v>551</v>
      </c>
      <c r="V4805" s="1036"/>
      <c r="W4805" s="1034" t="s">
        <v>551</v>
      </c>
      <c r="X4805" s="1035"/>
      <c r="Y4805" s="286"/>
      <c r="Z4805" s="286"/>
      <c r="AA4805" s="286"/>
      <c r="AB4805" s="286"/>
      <c r="AC4805" s="223"/>
      <c r="AD4805" s="223"/>
      <c r="AE4805" s="223"/>
      <c r="AF4805" s="223"/>
      <c r="AG4805" s="223"/>
      <c r="AH4805" s="223"/>
      <c r="AI4805" s="223"/>
      <c r="AJ4805" s="223"/>
      <c r="AK4805" s="1038"/>
      <c r="AL4805" s="1056"/>
      <c r="AM4805" s="1056"/>
      <c r="AN4805" s="799"/>
      <c r="AO4805" s="800"/>
      <c r="AP4805" s="3"/>
      <c r="AQ4805" s="222">
        <f>IF(P4805="材質劣化",2,IF(P4805="漏水",3,1))</f>
        <v>3</v>
      </c>
      <c r="AV4805" s="167"/>
      <c r="AW4805" s="167"/>
      <c r="AX4805" s="167"/>
      <c r="AY4805" s="167"/>
      <c r="AZ4805" s="167"/>
      <c r="BA4805" s="167"/>
      <c r="BB4805" s="167"/>
      <c r="BC4805" s="167"/>
      <c r="BD4805" s="167"/>
    </row>
    <row r="4806" spans="2:56" ht="12" customHeight="1" x14ac:dyDescent="0.15">
      <c r="B4806" s="1058"/>
      <c r="C4806" s="1063"/>
      <c r="D4806" s="1061"/>
      <c r="E4806" s="1061"/>
      <c r="F4806" s="1061"/>
      <c r="G4806" s="1061"/>
      <c r="H4806" s="1061"/>
      <c r="I4806" s="1061"/>
      <c r="J4806" s="1062"/>
      <c r="K4806" s="192">
        <v>2</v>
      </c>
      <c r="L4806" s="1038" t="s">
        <v>331</v>
      </c>
      <c r="M4806" s="1039"/>
      <c r="N4806" s="1038" t="s">
        <v>354</v>
      </c>
      <c r="O4806" s="1039"/>
      <c r="P4806" s="1034" t="s">
        <v>332</v>
      </c>
      <c r="Q4806" s="1036"/>
      <c r="R4806" s="408" t="s">
        <v>532</v>
      </c>
      <c r="S4806" s="408"/>
      <c r="T4806" s="408"/>
      <c r="U4806" s="1034" t="s">
        <v>554</v>
      </c>
      <c r="V4806" s="1036"/>
      <c r="W4806" s="1034" t="s">
        <v>551</v>
      </c>
      <c r="X4806" s="1035"/>
      <c r="Y4806" s="286"/>
      <c r="Z4806" s="286"/>
      <c r="AA4806" s="286"/>
      <c r="AB4806" s="286"/>
      <c r="AC4806" s="223"/>
      <c r="AD4806" s="223"/>
      <c r="AE4806" s="223"/>
      <c r="AF4806" s="223"/>
      <c r="AG4806" s="223"/>
      <c r="AH4806" s="223"/>
      <c r="AI4806" s="223"/>
      <c r="AJ4806" s="223"/>
      <c r="AK4806" s="1052"/>
      <c r="AL4806" s="1053"/>
      <c r="AM4806" s="1053"/>
      <c r="AN4806" s="1054"/>
      <c r="AO4806" s="1055"/>
      <c r="AP4806" s="3"/>
      <c r="AQ4806" s="222">
        <f t="shared" ref="AQ4806:AQ4824" si="2235">IF(P4806="材質劣化",2,IF(P4806="漏水",3,1))</f>
        <v>2</v>
      </c>
      <c r="AV4806" s="167"/>
      <c r="AW4806" s="167"/>
      <c r="AX4806" s="167"/>
      <c r="AY4806" s="167"/>
      <c r="AZ4806" s="167"/>
      <c r="BA4806" s="167"/>
      <c r="BB4806" s="167"/>
      <c r="BC4806" s="167"/>
      <c r="BD4806" s="167"/>
    </row>
    <row r="4807" spans="2:56" ht="12" customHeight="1" x14ac:dyDescent="0.15">
      <c r="B4807" s="1058"/>
      <c r="C4807" s="1063"/>
      <c r="D4807" s="1061"/>
      <c r="E4807" s="1061"/>
      <c r="F4807" s="1061"/>
      <c r="G4807" s="1061"/>
      <c r="H4807" s="1061"/>
      <c r="I4807" s="1061"/>
      <c r="J4807" s="1062"/>
      <c r="K4807" s="192">
        <v>3</v>
      </c>
      <c r="L4807" s="1038" t="s">
        <v>331</v>
      </c>
      <c r="M4807" s="1039"/>
      <c r="N4807" s="1038" t="s">
        <v>355</v>
      </c>
      <c r="O4807" s="1039"/>
      <c r="P4807" s="1034" t="s">
        <v>332</v>
      </c>
      <c r="Q4807" s="1036"/>
      <c r="R4807" s="408" t="s">
        <v>336</v>
      </c>
      <c r="S4807" s="408"/>
      <c r="T4807" s="408"/>
      <c r="U4807" s="1034" t="s">
        <v>551</v>
      </c>
      <c r="V4807" s="1036"/>
      <c r="W4807" s="1034" t="s">
        <v>551</v>
      </c>
      <c r="X4807" s="1035"/>
      <c r="Y4807" s="286"/>
      <c r="Z4807" s="286"/>
      <c r="AA4807" s="286"/>
      <c r="AB4807" s="286"/>
      <c r="AC4807" s="223"/>
      <c r="AD4807" s="223"/>
      <c r="AE4807" s="223"/>
      <c r="AF4807" s="223"/>
      <c r="AG4807" s="223"/>
      <c r="AH4807" s="223"/>
      <c r="AI4807" s="223"/>
      <c r="AJ4807" s="223"/>
      <c r="AK4807" s="1052" t="s">
        <v>1708</v>
      </c>
      <c r="AL4807" s="1053"/>
      <c r="AM4807" s="1053"/>
      <c r="AN4807" s="1054"/>
      <c r="AO4807" s="1055"/>
      <c r="AP4807" s="3"/>
      <c r="AQ4807" s="222">
        <f t="shared" si="2235"/>
        <v>2</v>
      </c>
      <c r="AV4807" s="167"/>
      <c r="AW4807" s="167"/>
      <c r="AX4807" s="167"/>
      <c r="AY4807" s="167"/>
      <c r="AZ4807" s="167"/>
      <c r="BA4807" s="167"/>
      <c r="BB4807" s="167"/>
      <c r="BC4807" s="167"/>
      <c r="BD4807" s="167"/>
    </row>
    <row r="4808" spans="2:56" ht="12" customHeight="1" x14ac:dyDescent="0.15">
      <c r="B4808" s="1058"/>
      <c r="C4808" s="1063"/>
      <c r="D4808" s="1061"/>
      <c r="E4808" s="1061"/>
      <c r="F4808" s="1061"/>
      <c r="G4808" s="1061"/>
      <c r="H4808" s="1061"/>
      <c r="I4808" s="1061"/>
      <c r="J4808" s="1062"/>
      <c r="K4808" s="192"/>
      <c r="L4808" s="1038"/>
      <c r="M4808" s="1039"/>
      <c r="N4808" s="1038"/>
      <c r="O4808" s="1039"/>
      <c r="P4808" s="1034"/>
      <c r="Q4808" s="1036"/>
      <c r="R4808" s="408"/>
      <c r="S4808" s="408"/>
      <c r="T4808" s="408"/>
      <c r="U4808" s="1034"/>
      <c r="V4808" s="1036"/>
      <c r="W4808" s="1034"/>
      <c r="X4808" s="1035"/>
      <c r="Y4808" s="286"/>
      <c r="Z4808" s="286"/>
      <c r="AA4808" s="286"/>
      <c r="AB4808" s="286"/>
      <c r="AC4808" s="223"/>
      <c r="AD4808" s="223"/>
      <c r="AE4808" s="223"/>
      <c r="AF4808" s="223"/>
      <c r="AG4808" s="223"/>
      <c r="AH4808" s="223"/>
      <c r="AI4808" s="223"/>
      <c r="AJ4808" s="223"/>
      <c r="AK4808" s="1052"/>
      <c r="AL4808" s="1053"/>
      <c r="AM4808" s="1053"/>
      <c r="AN4808" s="1054"/>
      <c r="AO4808" s="1055"/>
      <c r="AP4808" s="3"/>
      <c r="AQ4808" s="222">
        <f t="shared" si="2235"/>
        <v>1</v>
      </c>
      <c r="AV4808" s="167"/>
      <c r="AW4808" s="167"/>
      <c r="AX4808" s="167"/>
      <c r="AY4808" s="167"/>
      <c r="AZ4808" s="167"/>
      <c r="BA4808" s="167"/>
      <c r="BB4808" s="167"/>
      <c r="BC4808" s="167"/>
      <c r="BD4808" s="167"/>
    </row>
    <row r="4809" spans="2:56" ht="12" customHeight="1" x14ac:dyDescent="0.15">
      <c r="B4809" s="1058"/>
      <c r="C4809" s="1063"/>
      <c r="D4809" s="1061"/>
      <c r="E4809" s="1061"/>
      <c r="F4809" s="1061"/>
      <c r="G4809" s="1061"/>
      <c r="H4809" s="1061"/>
      <c r="I4809" s="1061"/>
      <c r="J4809" s="1062"/>
      <c r="K4809" s="192"/>
      <c r="L4809" s="1038"/>
      <c r="M4809" s="1039"/>
      <c r="N4809" s="1038"/>
      <c r="O4809" s="1039"/>
      <c r="P4809" s="1034"/>
      <c r="Q4809" s="1036"/>
      <c r="R4809" s="408"/>
      <c r="S4809" s="408"/>
      <c r="T4809" s="408"/>
      <c r="U4809" s="1034"/>
      <c r="V4809" s="1036"/>
      <c r="W4809" s="1034"/>
      <c r="X4809" s="1035"/>
      <c r="Y4809" s="286"/>
      <c r="Z4809" s="286"/>
      <c r="AA4809" s="286"/>
      <c r="AB4809" s="286"/>
      <c r="AC4809" s="223"/>
      <c r="AD4809" s="223"/>
      <c r="AE4809" s="223"/>
      <c r="AF4809" s="223"/>
      <c r="AG4809" s="223"/>
      <c r="AH4809" s="223"/>
      <c r="AI4809" s="223"/>
      <c r="AJ4809" s="223"/>
      <c r="AK4809" s="1052"/>
      <c r="AL4809" s="1053"/>
      <c r="AM4809" s="1053"/>
      <c r="AN4809" s="1054"/>
      <c r="AO4809" s="1055"/>
      <c r="AP4809" s="3"/>
      <c r="AQ4809" s="222">
        <f t="shared" si="2235"/>
        <v>1</v>
      </c>
      <c r="AV4809" s="167"/>
      <c r="AW4809" s="167"/>
      <c r="AX4809" s="167"/>
      <c r="AY4809" s="167"/>
      <c r="AZ4809" s="167"/>
      <c r="BA4809" s="167"/>
      <c r="BB4809" s="167"/>
      <c r="BC4809" s="167"/>
      <c r="BD4809" s="167"/>
    </row>
    <row r="4810" spans="2:56" ht="12" customHeight="1" x14ac:dyDescent="0.15">
      <c r="B4810" s="1058"/>
      <c r="C4810" s="1063"/>
      <c r="D4810" s="1061"/>
      <c r="E4810" s="1061"/>
      <c r="F4810" s="1061"/>
      <c r="G4810" s="1061"/>
      <c r="H4810" s="1061"/>
      <c r="I4810" s="1061"/>
      <c r="J4810" s="1062"/>
      <c r="K4810" s="192"/>
      <c r="L4810" s="1038"/>
      <c r="M4810" s="1039"/>
      <c r="N4810" s="1038"/>
      <c r="O4810" s="1039"/>
      <c r="P4810" s="1034"/>
      <c r="Q4810" s="1036"/>
      <c r="R4810" s="408"/>
      <c r="S4810" s="408"/>
      <c r="T4810" s="408"/>
      <c r="U4810" s="1034"/>
      <c r="V4810" s="1036"/>
      <c r="W4810" s="1034"/>
      <c r="X4810" s="1035"/>
      <c r="Y4810" s="286"/>
      <c r="Z4810" s="286"/>
      <c r="AA4810" s="286"/>
      <c r="AB4810" s="286"/>
      <c r="AC4810" s="223"/>
      <c r="AD4810" s="223"/>
      <c r="AE4810" s="223"/>
      <c r="AF4810" s="223"/>
      <c r="AG4810" s="223"/>
      <c r="AH4810" s="223"/>
      <c r="AI4810" s="223"/>
      <c r="AJ4810" s="223"/>
      <c r="AK4810" s="1052"/>
      <c r="AL4810" s="1053"/>
      <c r="AM4810" s="1053"/>
      <c r="AN4810" s="1054"/>
      <c r="AO4810" s="1055"/>
      <c r="AP4810" s="3"/>
      <c r="AQ4810" s="222">
        <f t="shared" si="2235"/>
        <v>1</v>
      </c>
      <c r="AV4810" s="167"/>
      <c r="AW4810" s="167"/>
      <c r="AX4810" s="167"/>
      <c r="AY4810" s="167"/>
      <c r="AZ4810" s="167"/>
      <c r="BA4810" s="167"/>
      <c r="BB4810" s="167"/>
      <c r="BC4810" s="167"/>
      <c r="BD4810" s="167"/>
    </row>
    <row r="4811" spans="2:56" s="162" customFormat="1" ht="12" customHeight="1" x14ac:dyDescent="0.15">
      <c r="B4811" s="1058"/>
      <c r="C4811" s="1063"/>
      <c r="D4811" s="1061"/>
      <c r="E4811" s="1061"/>
      <c r="F4811" s="1061"/>
      <c r="G4811" s="1061"/>
      <c r="H4811" s="1061"/>
      <c r="I4811" s="1061"/>
      <c r="J4811" s="1062"/>
      <c r="K4811" s="192"/>
      <c r="L4811" s="1038"/>
      <c r="M4811" s="1039"/>
      <c r="N4811" s="1038"/>
      <c r="O4811" s="1039"/>
      <c r="P4811" s="1034"/>
      <c r="Q4811" s="1036"/>
      <c r="R4811" s="408"/>
      <c r="S4811" s="408"/>
      <c r="T4811" s="408"/>
      <c r="U4811" s="1034"/>
      <c r="V4811" s="1036"/>
      <c r="W4811" s="1034"/>
      <c r="X4811" s="1035"/>
      <c r="Y4811" s="286"/>
      <c r="Z4811" s="286"/>
      <c r="AA4811" s="286"/>
      <c r="AB4811" s="286"/>
      <c r="AC4811" s="223"/>
      <c r="AD4811" s="223"/>
      <c r="AE4811" s="223"/>
      <c r="AF4811" s="223"/>
      <c r="AG4811" s="223"/>
      <c r="AH4811" s="223"/>
      <c r="AI4811" s="223"/>
      <c r="AJ4811" s="223"/>
      <c r="AK4811" s="1034"/>
      <c r="AL4811" s="1035"/>
      <c r="AM4811" s="1035"/>
      <c r="AN4811" s="788"/>
      <c r="AO4811" s="789"/>
      <c r="AP4811" s="3"/>
      <c r="AQ4811" s="222">
        <f t="shared" si="2235"/>
        <v>1</v>
      </c>
    </row>
    <row r="4812" spans="2:56" s="162" customFormat="1" ht="12" customHeight="1" x14ac:dyDescent="0.15">
      <c r="B4812" s="1058"/>
      <c r="C4812" s="1063"/>
      <c r="D4812" s="1061"/>
      <c r="E4812" s="1061"/>
      <c r="F4812" s="1061"/>
      <c r="G4812" s="1061"/>
      <c r="H4812" s="1061"/>
      <c r="I4812" s="1061"/>
      <c r="J4812" s="1062"/>
      <c r="K4812" s="192"/>
      <c r="L4812" s="1038"/>
      <c r="M4812" s="1039"/>
      <c r="N4812" s="1038"/>
      <c r="O4812" s="1039"/>
      <c r="P4812" s="1034"/>
      <c r="Q4812" s="1036"/>
      <c r="R4812" s="408"/>
      <c r="S4812" s="408"/>
      <c r="T4812" s="408"/>
      <c r="U4812" s="1034"/>
      <c r="V4812" s="1036"/>
      <c r="W4812" s="1034"/>
      <c r="X4812" s="1035"/>
      <c r="Y4812" s="286"/>
      <c r="Z4812" s="286"/>
      <c r="AA4812" s="286"/>
      <c r="AB4812" s="286"/>
      <c r="AC4812" s="223"/>
      <c r="AD4812" s="223"/>
      <c r="AE4812" s="223"/>
      <c r="AF4812" s="223"/>
      <c r="AG4812" s="223"/>
      <c r="AH4812" s="223"/>
      <c r="AI4812" s="223"/>
      <c r="AJ4812" s="223"/>
      <c r="AK4812" s="1034"/>
      <c r="AL4812" s="1035"/>
      <c r="AM4812" s="1035"/>
      <c r="AN4812" s="788"/>
      <c r="AO4812" s="789"/>
      <c r="AP4812" s="3"/>
      <c r="AQ4812" s="222">
        <f t="shared" si="2235"/>
        <v>1</v>
      </c>
    </row>
    <row r="4813" spans="2:56" s="162" customFormat="1" ht="12" customHeight="1" x14ac:dyDescent="0.15">
      <c r="B4813" s="1058"/>
      <c r="C4813" s="1063"/>
      <c r="D4813" s="1061"/>
      <c r="E4813" s="1061"/>
      <c r="F4813" s="1061"/>
      <c r="G4813" s="1061"/>
      <c r="H4813" s="1061"/>
      <c r="I4813" s="1061"/>
      <c r="J4813" s="1062"/>
      <c r="K4813" s="192"/>
      <c r="L4813" s="1038"/>
      <c r="M4813" s="1039"/>
      <c r="N4813" s="1038"/>
      <c r="O4813" s="1039"/>
      <c r="P4813" s="1034"/>
      <c r="Q4813" s="1036"/>
      <c r="R4813" s="408"/>
      <c r="S4813" s="408"/>
      <c r="T4813" s="408"/>
      <c r="U4813" s="1034"/>
      <c r="V4813" s="1036"/>
      <c r="W4813" s="1034"/>
      <c r="X4813" s="1035"/>
      <c r="Y4813" s="286"/>
      <c r="Z4813" s="286"/>
      <c r="AA4813" s="286"/>
      <c r="AB4813" s="286"/>
      <c r="AC4813" s="223"/>
      <c r="AD4813" s="223"/>
      <c r="AE4813" s="223"/>
      <c r="AF4813" s="223"/>
      <c r="AG4813" s="223"/>
      <c r="AH4813" s="223"/>
      <c r="AI4813" s="223"/>
      <c r="AJ4813" s="223"/>
      <c r="AK4813" s="1034"/>
      <c r="AL4813" s="1035"/>
      <c r="AM4813" s="1035"/>
      <c r="AN4813" s="788"/>
      <c r="AO4813" s="789"/>
      <c r="AP4813" s="3"/>
      <c r="AQ4813" s="222">
        <f t="shared" si="2235"/>
        <v>1</v>
      </c>
    </row>
    <row r="4814" spans="2:56" s="162" customFormat="1" ht="12" customHeight="1" x14ac:dyDescent="0.15">
      <c r="B4814" s="1058"/>
      <c r="C4814" s="1063"/>
      <c r="D4814" s="1061"/>
      <c r="E4814" s="1061"/>
      <c r="F4814" s="1061"/>
      <c r="G4814" s="1061"/>
      <c r="H4814" s="1061"/>
      <c r="I4814" s="1061"/>
      <c r="J4814" s="1062"/>
      <c r="K4814" s="192"/>
      <c r="L4814" s="1038"/>
      <c r="M4814" s="1039"/>
      <c r="N4814" s="1038"/>
      <c r="O4814" s="1039"/>
      <c r="P4814" s="1034"/>
      <c r="Q4814" s="1036"/>
      <c r="R4814" s="408"/>
      <c r="S4814" s="408"/>
      <c r="T4814" s="408"/>
      <c r="U4814" s="1034"/>
      <c r="V4814" s="1036"/>
      <c r="W4814" s="1034"/>
      <c r="X4814" s="1035"/>
      <c r="Y4814" s="286"/>
      <c r="Z4814" s="286"/>
      <c r="AA4814" s="286"/>
      <c r="AB4814" s="286"/>
      <c r="AC4814" s="223"/>
      <c r="AD4814" s="223"/>
      <c r="AE4814" s="223"/>
      <c r="AF4814" s="223"/>
      <c r="AG4814" s="223"/>
      <c r="AH4814" s="223"/>
      <c r="AI4814" s="223"/>
      <c r="AJ4814" s="223"/>
      <c r="AK4814" s="1034"/>
      <c r="AL4814" s="1035"/>
      <c r="AM4814" s="1035"/>
      <c r="AN4814" s="788"/>
      <c r="AO4814" s="789"/>
      <c r="AP4814" s="3"/>
      <c r="AQ4814" s="222">
        <f t="shared" si="2235"/>
        <v>1</v>
      </c>
    </row>
    <row r="4815" spans="2:56" s="162" customFormat="1" ht="12" customHeight="1" x14ac:dyDescent="0.15">
      <c r="B4815" s="1058"/>
      <c r="C4815" s="1063"/>
      <c r="D4815" s="1061"/>
      <c r="E4815" s="1061"/>
      <c r="F4815" s="1061"/>
      <c r="G4815" s="1061"/>
      <c r="H4815" s="1061"/>
      <c r="I4815" s="1061"/>
      <c r="J4815" s="1062"/>
      <c r="K4815" s="192"/>
      <c r="L4815" s="1038"/>
      <c r="M4815" s="1039"/>
      <c r="N4815" s="1038"/>
      <c r="O4815" s="1039"/>
      <c r="P4815" s="1034"/>
      <c r="Q4815" s="1036"/>
      <c r="R4815" s="408"/>
      <c r="S4815" s="408"/>
      <c r="T4815" s="408"/>
      <c r="U4815" s="1034"/>
      <c r="V4815" s="1036"/>
      <c r="W4815" s="1034"/>
      <c r="X4815" s="1035"/>
      <c r="Y4815" s="286"/>
      <c r="Z4815" s="286"/>
      <c r="AA4815" s="286"/>
      <c r="AB4815" s="286"/>
      <c r="AC4815" s="223"/>
      <c r="AD4815" s="223"/>
      <c r="AE4815" s="223"/>
      <c r="AF4815" s="223"/>
      <c r="AG4815" s="223"/>
      <c r="AH4815" s="223"/>
      <c r="AI4815" s="223"/>
      <c r="AJ4815" s="223"/>
      <c r="AK4815" s="1034"/>
      <c r="AL4815" s="1035"/>
      <c r="AM4815" s="1035"/>
      <c r="AN4815" s="788"/>
      <c r="AO4815" s="789"/>
      <c r="AP4815" s="3"/>
      <c r="AQ4815" s="222">
        <f t="shared" si="2235"/>
        <v>1</v>
      </c>
    </row>
    <row r="4816" spans="2:56" s="162" customFormat="1" ht="12" customHeight="1" x14ac:dyDescent="0.15">
      <c r="B4816" s="1058"/>
      <c r="C4816" s="1063"/>
      <c r="D4816" s="1061"/>
      <c r="E4816" s="1061"/>
      <c r="F4816" s="1061"/>
      <c r="G4816" s="1061"/>
      <c r="H4816" s="1061"/>
      <c r="I4816" s="1061"/>
      <c r="J4816" s="1062"/>
      <c r="K4816" s="192"/>
      <c r="L4816" s="1038"/>
      <c r="M4816" s="1039"/>
      <c r="N4816" s="1038"/>
      <c r="O4816" s="1039"/>
      <c r="P4816" s="1034"/>
      <c r="Q4816" s="1036"/>
      <c r="R4816" s="408"/>
      <c r="S4816" s="408"/>
      <c r="T4816" s="408"/>
      <c r="U4816" s="1034"/>
      <c r="V4816" s="1036"/>
      <c r="W4816" s="1034"/>
      <c r="X4816" s="1035"/>
      <c r="Y4816" s="286"/>
      <c r="Z4816" s="286"/>
      <c r="AA4816" s="286"/>
      <c r="AB4816" s="286"/>
      <c r="AC4816" s="223"/>
      <c r="AD4816" s="223"/>
      <c r="AE4816" s="223"/>
      <c r="AF4816" s="223"/>
      <c r="AG4816" s="223"/>
      <c r="AH4816" s="223"/>
      <c r="AI4816" s="223"/>
      <c r="AJ4816" s="223"/>
      <c r="AK4816" s="1034"/>
      <c r="AL4816" s="1035"/>
      <c r="AM4816" s="1035"/>
      <c r="AN4816" s="788"/>
      <c r="AO4816" s="789"/>
      <c r="AP4816" s="3"/>
      <c r="AQ4816" s="222">
        <f t="shared" si="2235"/>
        <v>1</v>
      </c>
    </row>
    <row r="4817" spans="2:46" s="162" customFormat="1" ht="12" customHeight="1" x14ac:dyDescent="0.15">
      <c r="B4817" s="1058"/>
      <c r="C4817" s="1063"/>
      <c r="D4817" s="1061"/>
      <c r="E4817" s="1061"/>
      <c r="F4817" s="1061"/>
      <c r="G4817" s="1061"/>
      <c r="H4817" s="1061"/>
      <c r="I4817" s="1061"/>
      <c r="J4817" s="1062"/>
      <c r="K4817" s="192"/>
      <c r="L4817" s="1038"/>
      <c r="M4817" s="1039"/>
      <c r="N4817" s="1038"/>
      <c r="O4817" s="1039"/>
      <c r="P4817" s="1034"/>
      <c r="Q4817" s="1036"/>
      <c r="R4817" s="408"/>
      <c r="S4817" s="408"/>
      <c r="T4817" s="408"/>
      <c r="U4817" s="1034"/>
      <c r="V4817" s="1036"/>
      <c r="W4817" s="1034"/>
      <c r="X4817" s="1035"/>
      <c r="Y4817" s="286"/>
      <c r="Z4817" s="286"/>
      <c r="AA4817" s="286"/>
      <c r="AB4817" s="286"/>
      <c r="AC4817" s="223"/>
      <c r="AD4817" s="223"/>
      <c r="AE4817" s="223"/>
      <c r="AF4817" s="223"/>
      <c r="AG4817" s="223"/>
      <c r="AH4817" s="223"/>
      <c r="AI4817" s="223"/>
      <c r="AJ4817" s="223"/>
      <c r="AK4817" s="1034"/>
      <c r="AL4817" s="1035"/>
      <c r="AM4817" s="1035"/>
      <c r="AN4817" s="788"/>
      <c r="AO4817" s="789"/>
      <c r="AP4817" s="3"/>
      <c r="AQ4817" s="222">
        <f t="shared" si="2235"/>
        <v>1</v>
      </c>
    </row>
    <row r="4818" spans="2:46" s="162" customFormat="1" ht="12" customHeight="1" x14ac:dyDescent="0.15">
      <c r="B4818" s="1058"/>
      <c r="C4818" s="1063"/>
      <c r="D4818" s="1061"/>
      <c r="E4818" s="1061"/>
      <c r="F4818" s="1061"/>
      <c r="G4818" s="1061"/>
      <c r="H4818" s="1061"/>
      <c r="I4818" s="1061"/>
      <c r="J4818" s="1062"/>
      <c r="K4818" s="192"/>
      <c r="L4818" s="1038"/>
      <c r="M4818" s="1039"/>
      <c r="N4818" s="1038"/>
      <c r="O4818" s="1039"/>
      <c r="P4818" s="1034"/>
      <c r="Q4818" s="1036"/>
      <c r="R4818" s="408"/>
      <c r="S4818" s="408"/>
      <c r="T4818" s="408"/>
      <c r="U4818" s="1034"/>
      <c r="V4818" s="1036"/>
      <c r="W4818" s="1034"/>
      <c r="X4818" s="1035"/>
      <c r="Y4818" s="286"/>
      <c r="Z4818" s="286"/>
      <c r="AA4818" s="286"/>
      <c r="AB4818" s="286"/>
      <c r="AC4818" s="223"/>
      <c r="AD4818" s="223"/>
      <c r="AE4818" s="223"/>
      <c r="AF4818" s="223"/>
      <c r="AG4818" s="223"/>
      <c r="AH4818" s="223"/>
      <c r="AI4818" s="223"/>
      <c r="AJ4818" s="223"/>
      <c r="AK4818" s="1034"/>
      <c r="AL4818" s="1035"/>
      <c r="AM4818" s="1035"/>
      <c r="AN4818" s="788"/>
      <c r="AO4818" s="789"/>
      <c r="AP4818" s="3"/>
      <c r="AQ4818" s="222">
        <f t="shared" si="2235"/>
        <v>1</v>
      </c>
    </row>
    <row r="4819" spans="2:46" s="162" customFormat="1" ht="12" customHeight="1" x14ac:dyDescent="0.15">
      <c r="B4819" s="1058"/>
      <c r="C4819" s="1063"/>
      <c r="D4819" s="1061"/>
      <c r="E4819" s="1061"/>
      <c r="F4819" s="1061"/>
      <c r="G4819" s="1061"/>
      <c r="H4819" s="1061"/>
      <c r="I4819" s="1061"/>
      <c r="J4819" s="1062"/>
      <c r="K4819" s="192"/>
      <c r="L4819" s="1038"/>
      <c r="M4819" s="1039"/>
      <c r="N4819" s="1038"/>
      <c r="O4819" s="1039"/>
      <c r="P4819" s="1034"/>
      <c r="Q4819" s="1036"/>
      <c r="R4819" s="408"/>
      <c r="S4819" s="408"/>
      <c r="T4819" s="408"/>
      <c r="U4819" s="1034"/>
      <c r="V4819" s="1036"/>
      <c r="W4819" s="1034"/>
      <c r="X4819" s="1035"/>
      <c r="Y4819" s="286"/>
      <c r="Z4819" s="286"/>
      <c r="AA4819" s="286"/>
      <c r="AB4819" s="286"/>
      <c r="AC4819" s="223"/>
      <c r="AD4819" s="223"/>
      <c r="AE4819" s="223"/>
      <c r="AF4819" s="223"/>
      <c r="AG4819" s="223"/>
      <c r="AH4819" s="223"/>
      <c r="AI4819" s="223"/>
      <c r="AJ4819" s="223"/>
      <c r="AK4819" s="1034"/>
      <c r="AL4819" s="1035"/>
      <c r="AM4819" s="1035"/>
      <c r="AN4819" s="788"/>
      <c r="AO4819" s="789"/>
      <c r="AP4819" s="3"/>
      <c r="AQ4819" s="222">
        <f t="shared" si="2235"/>
        <v>1</v>
      </c>
    </row>
    <row r="4820" spans="2:46" s="162" customFormat="1" ht="12" customHeight="1" x14ac:dyDescent="0.15">
      <c r="B4820" s="1058"/>
      <c r="C4820" s="1063"/>
      <c r="D4820" s="1061"/>
      <c r="E4820" s="1061"/>
      <c r="F4820" s="1061"/>
      <c r="G4820" s="1061"/>
      <c r="H4820" s="1061"/>
      <c r="I4820" s="1061"/>
      <c r="J4820" s="1062"/>
      <c r="K4820" s="192"/>
      <c r="L4820" s="1038"/>
      <c r="M4820" s="1039"/>
      <c r="N4820" s="1038"/>
      <c r="O4820" s="1039"/>
      <c r="P4820" s="1034"/>
      <c r="Q4820" s="1036"/>
      <c r="R4820" s="408"/>
      <c r="S4820" s="408"/>
      <c r="T4820" s="408"/>
      <c r="U4820" s="1034"/>
      <c r="V4820" s="1036"/>
      <c r="W4820" s="1034"/>
      <c r="X4820" s="1035"/>
      <c r="Y4820" s="286"/>
      <c r="Z4820" s="286"/>
      <c r="AA4820" s="286"/>
      <c r="AB4820" s="286"/>
      <c r="AC4820" s="223"/>
      <c r="AD4820" s="223"/>
      <c r="AE4820" s="223"/>
      <c r="AF4820" s="223"/>
      <c r="AG4820" s="223"/>
      <c r="AH4820" s="223"/>
      <c r="AI4820" s="223"/>
      <c r="AJ4820" s="223"/>
      <c r="AK4820" s="1034"/>
      <c r="AL4820" s="1035"/>
      <c r="AM4820" s="1035"/>
      <c r="AN4820" s="788"/>
      <c r="AO4820" s="789"/>
      <c r="AP4820" s="3"/>
      <c r="AQ4820" s="222">
        <f t="shared" si="2235"/>
        <v>1</v>
      </c>
    </row>
    <row r="4821" spans="2:46" s="162" customFormat="1" ht="12" customHeight="1" x14ac:dyDescent="0.15">
      <c r="B4821" s="1058"/>
      <c r="C4821" s="1063"/>
      <c r="D4821" s="1061"/>
      <c r="E4821" s="1061"/>
      <c r="F4821" s="1061"/>
      <c r="G4821" s="1061"/>
      <c r="H4821" s="1061"/>
      <c r="I4821" s="1061"/>
      <c r="J4821" s="1062"/>
      <c r="K4821" s="192"/>
      <c r="L4821" s="1038"/>
      <c r="M4821" s="1039"/>
      <c r="N4821" s="1038"/>
      <c r="O4821" s="1039"/>
      <c r="P4821" s="1034"/>
      <c r="Q4821" s="1036"/>
      <c r="R4821" s="408"/>
      <c r="S4821" s="408"/>
      <c r="T4821" s="408"/>
      <c r="U4821" s="1034"/>
      <c r="V4821" s="1036"/>
      <c r="W4821" s="1034"/>
      <c r="X4821" s="1035"/>
      <c r="Y4821" s="286"/>
      <c r="Z4821" s="286"/>
      <c r="AA4821" s="286"/>
      <c r="AB4821" s="286"/>
      <c r="AC4821" s="223"/>
      <c r="AD4821" s="223"/>
      <c r="AE4821" s="223"/>
      <c r="AF4821" s="223"/>
      <c r="AG4821" s="223"/>
      <c r="AH4821" s="223"/>
      <c r="AI4821" s="223"/>
      <c r="AJ4821" s="223"/>
      <c r="AK4821" s="1034"/>
      <c r="AL4821" s="1035"/>
      <c r="AM4821" s="1035"/>
      <c r="AN4821" s="788"/>
      <c r="AO4821" s="789"/>
      <c r="AP4821" s="3"/>
      <c r="AQ4821" s="222">
        <f t="shared" si="2235"/>
        <v>1</v>
      </c>
    </row>
    <row r="4822" spans="2:46" s="162" customFormat="1" ht="12" customHeight="1" x14ac:dyDescent="0.15">
      <c r="B4822" s="1058"/>
      <c r="C4822" s="1063"/>
      <c r="D4822" s="1061"/>
      <c r="E4822" s="1061"/>
      <c r="F4822" s="1061"/>
      <c r="G4822" s="1061"/>
      <c r="H4822" s="1061"/>
      <c r="I4822" s="1061"/>
      <c r="J4822" s="1062"/>
      <c r="K4822" s="192"/>
      <c r="L4822" s="1038"/>
      <c r="M4822" s="1039"/>
      <c r="N4822" s="1038"/>
      <c r="O4822" s="1039"/>
      <c r="P4822" s="1034"/>
      <c r="Q4822" s="1036"/>
      <c r="R4822" s="408"/>
      <c r="S4822" s="408"/>
      <c r="T4822" s="408"/>
      <c r="U4822" s="1034"/>
      <c r="V4822" s="1036"/>
      <c r="W4822" s="1034"/>
      <c r="X4822" s="1035"/>
      <c r="Y4822" s="286"/>
      <c r="Z4822" s="286"/>
      <c r="AA4822" s="286"/>
      <c r="AB4822" s="286"/>
      <c r="AC4822" s="223"/>
      <c r="AD4822" s="223"/>
      <c r="AE4822" s="223"/>
      <c r="AF4822" s="223"/>
      <c r="AG4822" s="223"/>
      <c r="AH4822" s="223"/>
      <c r="AI4822" s="223"/>
      <c r="AJ4822" s="223"/>
      <c r="AK4822" s="1034"/>
      <c r="AL4822" s="1035"/>
      <c r="AM4822" s="1035"/>
      <c r="AN4822" s="788"/>
      <c r="AO4822" s="789"/>
      <c r="AP4822" s="3"/>
      <c r="AQ4822" s="222">
        <f t="shared" si="2235"/>
        <v>1</v>
      </c>
    </row>
    <row r="4823" spans="2:46" s="162" customFormat="1" ht="12" customHeight="1" x14ac:dyDescent="0.15">
      <c r="B4823" s="1058"/>
      <c r="C4823" s="1063"/>
      <c r="D4823" s="1061"/>
      <c r="E4823" s="1061"/>
      <c r="F4823" s="1061"/>
      <c r="G4823" s="1061"/>
      <c r="H4823" s="1061"/>
      <c r="I4823" s="1061"/>
      <c r="J4823" s="1062"/>
      <c r="K4823" s="192"/>
      <c r="L4823" s="1038"/>
      <c r="M4823" s="1039"/>
      <c r="N4823" s="1038"/>
      <c r="O4823" s="1039"/>
      <c r="P4823" s="1034"/>
      <c r="Q4823" s="1036"/>
      <c r="R4823" s="408"/>
      <c r="S4823" s="408"/>
      <c r="T4823" s="408"/>
      <c r="U4823" s="1034"/>
      <c r="V4823" s="1036"/>
      <c r="W4823" s="1034"/>
      <c r="X4823" s="1035"/>
      <c r="Y4823" s="286"/>
      <c r="Z4823" s="286"/>
      <c r="AA4823" s="286"/>
      <c r="AB4823" s="286"/>
      <c r="AC4823" s="223"/>
      <c r="AD4823" s="223"/>
      <c r="AE4823" s="223"/>
      <c r="AF4823" s="223"/>
      <c r="AG4823" s="223"/>
      <c r="AH4823" s="223"/>
      <c r="AI4823" s="223"/>
      <c r="AJ4823" s="223"/>
      <c r="AK4823" s="1034"/>
      <c r="AL4823" s="1035"/>
      <c r="AM4823" s="1035"/>
      <c r="AN4823" s="788"/>
      <c r="AO4823" s="789"/>
      <c r="AP4823" s="3"/>
      <c r="AQ4823" s="222">
        <f t="shared" si="2235"/>
        <v>1</v>
      </c>
    </row>
    <row r="4824" spans="2:46" s="162" customFormat="1" ht="12" customHeight="1" x14ac:dyDescent="0.15">
      <c r="B4824" s="1058"/>
      <c r="C4824" s="1063"/>
      <c r="D4824" s="1061"/>
      <c r="E4824" s="1061"/>
      <c r="F4824" s="1061"/>
      <c r="G4824" s="1061"/>
      <c r="H4824" s="1061"/>
      <c r="I4824" s="1061"/>
      <c r="J4824" s="1062"/>
      <c r="K4824" s="192"/>
      <c r="L4824" s="1038"/>
      <c r="M4824" s="1039"/>
      <c r="N4824" s="1038"/>
      <c r="O4824" s="1039"/>
      <c r="P4824" s="1034"/>
      <c r="Q4824" s="1036"/>
      <c r="R4824" s="408"/>
      <c r="S4824" s="408"/>
      <c r="T4824" s="408"/>
      <c r="U4824" s="1034"/>
      <c r="V4824" s="1036"/>
      <c r="W4824" s="1034"/>
      <c r="X4824" s="1035"/>
      <c r="Y4824" s="286"/>
      <c r="Z4824" s="286"/>
      <c r="AA4824" s="286"/>
      <c r="AB4824" s="286"/>
      <c r="AC4824" s="223"/>
      <c r="AD4824" s="223"/>
      <c r="AE4824" s="223"/>
      <c r="AF4824" s="223"/>
      <c r="AG4824" s="223"/>
      <c r="AH4824" s="223"/>
      <c r="AI4824" s="223"/>
      <c r="AJ4824" s="223"/>
      <c r="AK4824" s="1034"/>
      <c r="AL4824" s="1035"/>
      <c r="AM4824" s="1035"/>
      <c r="AN4824" s="788"/>
      <c r="AO4824" s="789"/>
      <c r="AP4824" s="3"/>
      <c r="AQ4824" s="222">
        <f t="shared" si="2235"/>
        <v>1</v>
      </c>
    </row>
    <row r="4825" spans="2:46" s="162" customFormat="1" ht="12" customHeight="1" x14ac:dyDescent="0.15">
      <c r="B4825" s="1058"/>
      <c r="C4825" s="1063"/>
      <c r="D4825" s="1061"/>
      <c r="E4825" s="1061"/>
      <c r="F4825" s="1061"/>
      <c r="G4825" s="1061"/>
      <c r="H4825" s="1061"/>
      <c r="I4825" s="1061"/>
      <c r="J4825" s="1062"/>
      <c r="K4825" s="1016" t="s">
        <v>216</v>
      </c>
      <c r="L4825" s="1016" t="s">
        <v>215</v>
      </c>
      <c r="M4825" s="1016"/>
      <c r="N4825" s="1016"/>
      <c r="O4825" s="1016"/>
      <c r="P4825" s="1016"/>
      <c r="Q4825" s="1016"/>
      <c r="R4825" s="1016"/>
      <c r="S4825" s="1016"/>
      <c r="T4825" s="1016"/>
      <c r="U4825" s="1016"/>
      <c r="V4825" s="1016"/>
      <c r="W4825" s="1016"/>
      <c r="X4825" s="1016"/>
      <c r="Y4825" s="1040" t="s">
        <v>466</v>
      </c>
      <c r="Z4825" s="1041"/>
      <c r="AA4825" s="1041"/>
      <c r="AB4825" s="1042"/>
      <c r="AC4825" s="224">
        <f t="shared" ref="AC4825:AJ4825" si="2236">SUM(AC4805:AC4824)</f>
        <v>0</v>
      </c>
      <c r="AD4825" s="224">
        <f t="shared" si="2236"/>
        <v>0</v>
      </c>
      <c r="AE4825" s="224">
        <f t="shared" si="2236"/>
        <v>0</v>
      </c>
      <c r="AF4825" s="224">
        <f t="shared" si="2236"/>
        <v>0</v>
      </c>
      <c r="AG4825" s="224">
        <f t="shared" si="2236"/>
        <v>0</v>
      </c>
      <c r="AH4825" s="224">
        <f t="shared" si="2236"/>
        <v>0</v>
      </c>
      <c r="AI4825" s="224">
        <f t="shared" si="2236"/>
        <v>0</v>
      </c>
      <c r="AJ4825" s="224">
        <f t="shared" si="2236"/>
        <v>0</v>
      </c>
      <c r="AK4825" s="1040" t="s">
        <v>214</v>
      </c>
      <c r="AL4825" s="1041"/>
      <c r="AM4825" s="1041"/>
      <c r="AN4825" s="788"/>
      <c r="AO4825" s="789"/>
      <c r="AP4825" s="3"/>
    </row>
    <row r="4826" spans="2:46" s="162" customFormat="1" ht="12" customHeight="1" x14ac:dyDescent="0.15">
      <c r="B4826" s="1058"/>
      <c r="C4826" s="1063"/>
      <c r="D4826" s="1061"/>
      <c r="E4826" s="1061"/>
      <c r="F4826" s="1061"/>
      <c r="G4826" s="1061"/>
      <c r="H4826" s="1061"/>
      <c r="I4826" s="1061"/>
      <c r="J4826" s="1062"/>
      <c r="K4826" s="1016"/>
      <c r="L4826" s="1016" t="s">
        <v>467</v>
      </c>
      <c r="M4826" s="1016"/>
      <c r="N4826" s="1016"/>
      <c r="O4826" s="1016" t="s">
        <v>213</v>
      </c>
      <c r="P4826" s="1016"/>
      <c r="Q4826" s="1016"/>
      <c r="R4826" s="1016"/>
      <c r="S4826" s="1016"/>
      <c r="T4826" s="1016"/>
      <c r="U4826" s="1016"/>
      <c r="V4826" s="1016"/>
      <c r="W4826" s="1016"/>
      <c r="X4826" s="1016"/>
      <c r="Y4826" s="193">
        <f>COUNTIF(Y4805:Y4824,"○")</f>
        <v>0</v>
      </c>
      <c r="Z4826" s="193">
        <f>COUNTIF(Z4805:Z4824,"○")</f>
        <v>0</v>
      </c>
      <c r="AA4826" s="193">
        <f>COUNTIF(AA4805:AA4824,"○")</f>
        <v>0</v>
      </c>
      <c r="AB4826" s="193">
        <f>COUNTIF(AB4805:AB4824,"○")</f>
        <v>0</v>
      </c>
      <c r="AC4826" s="193">
        <f t="shared" ref="AC4826:AJ4826" si="2237">COUNT(AC4805:AC4824)</f>
        <v>0</v>
      </c>
      <c r="AD4826" s="193">
        <f t="shared" si="2237"/>
        <v>0</v>
      </c>
      <c r="AE4826" s="193">
        <f t="shared" si="2237"/>
        <v>0</v>
      </c>
      <c r="AF4826" s="193">
        <f t="shared" si="2237"/>
        <v>0</v>
      </c>
      <c r="AG4826" s="193">
        <f t="shared" si="2237"/>
        <v>0</v>
      </c>
      <c r="AH4826" s="193">
        <f t="shared" si="2237"/>
        <v>0</v>
      </c>
      <c r="AI4826" s="193">
        <f t="shared" si="2237"/>
        <v>0</v>
      </c>
      <c r="AJ4826" s="193">
        <f t="shared" si="2237"/>
        <v>0</v>
      </c>
      <c r="AK4826" s="1043"/>
      <c r="AL4826" s="1044"/>
      <c r="AM4826" s="1044"/>
      <c r="AN4826" s="1044"/>
      <c r="AO4826" s="1045"/>
      <c r="AP4826" s="3"/>
    </row>
    <row r="4827" spans="2:46" ht="12" customHeight="1" x14ac:dyDescent="0.15">
      <c r="B4827" s="1058"/>
      <c r="C4827" s="1063"/>
      <c r="D4827" s="1061"/>
      <c r="E4827" s="1061"/>
      <c r="F4827" s="1061"/>
      <c r="G4827" s="1061"/>
      <c r="H4827" s="1061"/>
      <c r="I4827" s="1061"/>
      <c r="J4827" s="1062"/>
      <c r="K4827" s="1016"/>
      <c r="L4827" s="1016"/>
      <c r="M4827" s="1016"/>
      <c r="N4827" s="1016"/>
      <c r="O4827" s="1016" t="s">
        <v>468</v>
      </c>
      <c r="P4827" s="1016"/>
      <c r="Q4827" s="1016"/>
      <c r="R4827" s="1016"/>
      <c r="S4827" s="1016"/>
      <c r="T4827" s="1016"/>
      <c r="U4827" s="1016"/>
      <c r="V4827" s="1016"/>
      <c r="W4827" s="1016"/>
      <c r="X4827" s="1016"/>
      <c r="Y4827" s="1034" t="str">
        <f>IF(Y4826&gt;0,"Ⅳ",IF(Z4826&gt;0,"Ⅲ",IF(AA4826&gt;0,"Ⅱa",IF(AB4826&gt;0,"Ⅱb","Ⅰ"))))</f>
        <v>Ⅰ</v>
      </c>
      <c r="Z4827" s="1035"/>
      <c r="AA4827" s="1035"/>
      <c r="AB4827" s="1036"/>
      <c r="AC4827" s="1034" t="str">
        <f>IF(AC4826&gt;0,"Ⅳ",IF(AD4826&gt;0,"Ⅲ",IF(AE4826&gt;0,"Ⅱa",IF(AF4826&gt;0,"Ⅱb","Ⅰ"))))</f>
        <v>Ⅰ</v>
      </c>
      <c r="AD4827" s="1035"/>
      <c r="AE4827" s="1035"/>
      <c r="AF4827" s="1036"/>
      <c r="AG4827" s="1034" t="str">
        <f>IF(AG4826&gt;0,"Ⅳ",IF(AH4826&gt;0,"Ⅲ",IF(AI4826&gt;0,"Ⅱa",IF(AJ4826&gt;0,"Ⅱb","Ⅰ"))))</f>
        <v>Ⅰ</v>
      </c>
      <c r="AH4827" s="1035"/>
      <c r="AI4827" s="1035"/>
      <c r="AJ4827" s="1036"/>
      <c r="AK4827" s="1046"/>
      <c r="AL4827" s="1047"/>
      <c r="AM4827" s="1047"/>
      <c r="AN4827" s="1047"/>
      <c r="AO4827" s="1048"/>
      <c r="AP4827" s="3"/>
      <c r="AQ4827" s="282" t="s">
        <v>312</v>
      </c>
      <c r="AR4827" s="282" t="s">
        <v>313</v>
      </c>
      <c r="AS4827" s="699" t="s">
        <v>316</v>
      </c>
      <c r="AT4827" s="1026"/>
    </row>
    <row r="4828" spans="2:46" ht="12" customHeight="1" x14ac:dyDescent="0.15">
      <c r="B4828" s="1058"/>
      <c r="C4828" s="1063"/>
      <c r="D4828" s="1061"/>
      <c r="E4828" s="1061"/>
      <c r="F4828" s="1061"/>
      <c r="G4828" s="1061"/>
      <c r="H4828" s="1061"/>
      <c r="I4828" s="1061"/>
      <c r="J4828" s="1062"/>
      <c r="K4828" s="1016"/>
      <c r="L4828" s="1016" t="s">
        <v>469</v>
      </c>
      <c r="M4828" s="1016"/>
      <c r="N4828" s="1016"/>
      <c r="O4828" s="1016" t="s">
        <v>212</v>
      </c>
      <c r="P4828" s="1016"/>
      <c r="Q4828" s="1016"/>
      <c r="R4828" s="1016"/>
      <c r="S4828" s="1016"/>
      <c r="T4828" s="1016"/>
      <c r="U4828" s="1016"/>
      <c r="V4828" s="1016"/>
      <c r="W4828" s="1016"/>
      <c r="X4828" s="1016"/>
      <c r="Y4828" s="187" t="s">
        <v>32</v>
      </c>
      <c r="Z4828" s="187" t="s">
        <v>33</v>
      </c>
      <c r="AA4828" s="1027" t="s">
        <v>34</v>
      </c>
      <c r="AB4828" s="1027"/>
      <c r="AC4828" s="187" t="s">
        <v>32</v>
      </c>
      <c r="AD4828" s="187" t="s">
        <v>33</v>
      </c>
      <c r="AE4828" s="1027" t="s">
        <v>34</v>
      </c>
      <c r="AF4828" s="1027"/>
      <c r="AG4828" s="187" t="s">
        <v>32</v>
      </c>
      <c r="AH4828" s="187" t="s">
        <v>33</v>
      </c>
      <c r="AI4828" s="1027" t="s">
        <v>34</v>
      </c>
      <c r="AJ4828" s="1027"/>
      <c r="AK4828" s="1046"/>
      <c r="AL4828" s="1047"/>
      <c r="AM4828" s="1047"/>
      <c r="AN4828" s="1047"/>
      <c r="AO4828" s="1048"/>
      <c r="AP4828" s="3"/>
      <c r="AQ4828" s="1028">
        <f>+Y4826+Z4826</f>
        <v>0</v>
      </c>
      <c r="AR4828" s="1029"/>
      <c r="AS4828" s="1028">
        <f>+AA4826+AB4826</f>
        <v>0</v>
      </c>
      <c r="AT4828" s="1029"/>
    </row>
    <row r="4829" spans="2:46" ht="12" customHeight="1" x14ac:dyDescent="0.15">
      <c r="B4829" s="1058"/>
      <c r="C4829" s="1063"/>
      <c r="D4829" s="1061"/>
      <c r="E4829" s="1061"/>
      <c r="F4829" s="1061"/>
      <c r="G4829" s="1061"/>
      <c r="H4829" s="1061"/>
      <c r="I4829" s="1061"/>
      <c r="J4829" s="1062"/>
      <c r="K4829" s="1016"/>
      <c r="L4829" s="1016"/>
      <c r="M4829" s="1016"/>
      <c r="N4829" s="1016"/>
      <c r="O4829" s="1016" t="s">
        <v>470</v>
      </c>
      <c r="P4829" s="1016"/>
      <c r="Q4829" s="1016"/>
      <c r="R4829" s="1016"/>
      <c r="S4829" s="1016"/>
      <c r="T4829" s="1016"/>
      <c r="U4829" s="1016"/>
      <c r="V4829" s="1016"/>
      <c r="W4829" s="1016"/>
      <c r="X4829" s="1016"/>
      <c r="Y4829" s="193" t="str">
        <f>IF(Y4826=0,"",1)</f>
        <v/>
      </c>
      <c r="Z4829" s="193" t="str">
        <f>IF(Z4826=0,"",1)</f>
        <v/>
      </c>
      <c r="AA4829" s="1030" t="str">
        <f>IF(AQ4828=1,"",IF(AS4828&gt;0,1,""))</f>
        <v/>
      </c>
      <c r="AB4829" s="1031"/>
      <c r="AC4829" s="193">
        <f>+AC4826</f>
        <v>0</v>
      </c>
      <c r="AD4829" s="193">
        <f>AD4826</f>
        <v>0</v>
      </c>
      <c r="AE4829" s="1030">
        <f>AE4826+AF4826</f>
        <v>0</v>
      </c>
      <c r="AF4829" s="1031"/>
      <c r="AG4829" s="193">
        <f>AG4826</f>
        <v>0</v>
      </c>
      <c r="AH4829" s="193">
        <f>AH4826</f>
        <v>0</v>
      </c>
      <c r="AI4829" s="1030">
        <f>AI4826+AJ4826</f>
        <v>0</v>
      </c>
      <c r="AJ4829" s="1031"/>
      <c r="AK4829" s="1046"/>
      <c r="AL4829" s="1047"/>
      <c r="AM4829" s="1047"/>
      <c r="AN4829" s="1047"/>
      <c r="AO4829" s="1048"/>
      <c r="AP4829" s="3"/>
      <c r="AQ4829" s="197">
        <f>+Y4826+AC4829+AG4829</f>
        <v>0</v>
      </c>
      <c r="AR4829" s="197">
        <f>+Z4826+AD4829+AH4829</f>
        <v>0</v>
      </c>
      <c r="AS4829" s="1032">
        <f>+AS4828+AE4829+AI4829</f>
        <v>0</v>
      </c>
      <c r="AT4829" s="1033"/>
    </row>
    <row r="4830" spans="2:46" ht="12" customHeight="1" x14ac:dyDescent="0.15">
      <c r="B4830" s="1058"/>
      <c r="C4830" s="1063"/>
      <c r="D4830" s="1061"/>
      <c r="E4830" s="1061"/>
      <c r="F4830" s="1061"/>
      <c r="G4830" s="1061"/>
      <c r="H4830" s="1061"/>
      <c r="I4830" s="1061"/>
      <c r="J4830" s="1062"/>
      <c r="K4830" s="1016"/>
      <c r="L4830" s="1016"/>
      <c r="M4830" s="1016"/>
      <c r="N4830" s="1016"/>
      <c r="O4830" s="1016" t="s">
        <v>471</v>
      </c>
      <c r="P4830" s="1016"/>
      <c r="Q4830" s="1016"/>
      <c r="R4830" s="1016"/>
      <c r="S4830" s="1016"/>
      <c r="T4830" s="1016"/>
      <c r="U4830" s="1016"/>
      <c r="V4830" s="1016"/>
      <c r="W4830" s="1016"/>
      <c r="X4830" s="1016"/>
      <c r="Y4830" s="1034" t="s">
        <v>875</v>
      </c>
      <c r="Z4830" s="1035"/>
      <c r="AA4830" s="1035"/>
      <c r="AB4830" s="1036"/>
      <c r="AC4830" s="1034" t="str">
        <f>IF(AC4829&gt;0,"Ⅳ",IF(AD4829&gt;0,"Ⅲ",IF(AE4829&gt;0,"Ⅱ","Ⅰ")))</f>
        <v>Ⅰ</v>
      </c>
      <c r="AD4830" s="1035"/>
      <c r="AE4830" s="1035"/>
      <c r="AF4830" s="1036"/>
      <c r="AG4830" s="1034" t="str">
        <f>IF(AG4829&gt;0,"Ⅳ",IF(AH4829&gt;0,"Ⅲ",IF(AI4829&gt;0,"Ⅱ","Ⅰ")))</f>
        <v>Ⅰ</v>
      </c>
      <c r="AH4830" s="1035"/>
      <c r="AI4830" s="1035"/>
      <c r="AJ4830" s="1036"/>
      <c r="AK4830" s="1046"/>
      <c r="AL4830" s="1047"/>
      <c r="AM4830" s="1047"/>
      <c r="AN4830" s="1047"/>
      <c r="AO4830" s="1048"/>
      <c r="AP4830" s="3"/>
      <c r="AQ4830" s="1037" t="str">
        <f>IF(AQ4829&gt;0,"Ⅳ",IF(AR4829&gt;0,"Ⅲ",IF(AS4829&gt;0,"Ⅱ","Ⅰ")))</f>
        <v>Ⅰ</v>
      </c>
      <c r="AR4830" s="1037"/>
      <c r="AS4830" s="1037"/>
      <c r="AT4830" s="1037"/>
    </row>
    <row r="4831" spans="2:46" ht="12" customHeight="1" x14ac:dyDescent="0.15">
      <c r="B4831" s="1058"/>
      <c r="C4831" s="1063"/>
      <c r="D4831" s="1061"/>
      <c r="E4831" s="1061"/>
      <c r="F4831" s="1061"/>
      <c r="G4831" s="1061"/>
      <c r="H4831" s="1061"/>
      <c r="I4831" s="1061"/>
      <c r="J4831" s="1062"/>
      <c r="K4831" s="1016"/>
      <c r="L4831" s="1016"/>
      <c r="M4831" s="1016"/>
      <c r="N4831" s="1016"/>
      <c r="O4831" s="1016" t="s">
        <v>472</v>
      </c>
      <c r="P4831" s="1016"/>
      <c r="Q4831" s="1016"/>
      <c r="R4831" s="1016"/>
      <c r="S4831" s="1016"/>
      <c r="T4831" s="1016"/>
      <c r="U4831" s="1016"/>
      <c r="V4831" s="1016"/>
      <c r="W4831" s="1016"/>
      <c r="X4831" s="1016"/>
      <c r="Y4831" s="1034" t="str">
        <f>IF(COUNTIF(Y4830:AJ4830,"Ⅳ")&gt;0,"Ⅳ",IF(COUNTIF(Y4830:AJ4830,"Ⅲ")&gt;0,"Ⅲ",IF(COUNTIF(Y4830:AJ4830,"Ⅱ")&gt;0,"Ⅱ","Ⅰ")))</f>
        <v>Ⅰ</v>
      </c>
      <c r="Z4831" s="1035"/>
      <c r="AA4831" s="1035"/>
      <c r="AB4831" s="1035"/>
      <c r="AC4831" s="1035"/>
      <c r="AD4831" s="1035"/>
      <c r="AE4831" s="1035"/>
      <c r="AF4831" s="1035"/>
      <c r="AG4831" s="1035"/>
      <c r="AH4831" s="1035"/>
      <c r="AI4831" s="1035"/>
      <c r="AJ4831" s="1036"/>
      <c r="AK4831" s="1049"/>
      <c r="AL4831" s="1050"/>
      <c r="AM4831" s="1050"/>
      <c r="AN4831" s="1050"/>
      <c r="AO4831" s="1051"/>
      <c r="AP4831" s="3"/>
    </row>
    <row r="4832" spans="2:46" ht="14.25" customHeight="1" x14ac:dyDescent="0.15">
      <c r="B4832" s="1058"/>
      <c r="C4832" s="1063"/>
      <c r="D4832" s="1061"/>
      <c r="E4832" s="1061"/>
      <c r="F4832" s="1061"/>
      <c r="G4832" s="1061"/>
      <c r="H4832" s="1061"/>
      <c r="I4832" s="1061"/>
      <c r="J4832" s="1062"/>
      <c r="K4832" s="1016" t="s">
        <v>169</v>
      </c>
      <c r="L4832" s="1017"/>
      <c r="M4832" s="1017"/>
      <c r="N4832" s="1017"/>
      <c r="O4832" s="1017"/>
      <c r="P4832" s="1017"/>
      <c r="Q4832" s="1017"/>
      <c r="R4832" s="1017"/>
      <c r="S4832" s="1017"/>
      <c r="T4832" s="1017"/>
      <c r="U4832" s="1017"/>
      <c r="V4832" s="1017"/>
      <c r="W4832" s="1017"/>
      <c r="X4832" s="1017"/>
      <c r="Y4832" s="1017"/>
      <c r="Z4832" s="1017"/>
      <c r="AA4832" s="1017"/>
      <c r="AB4832" s="1017"/>
      <c r="AC4832" s="1017"/>
      <c r="AD4832" s="1017"/>
      <c r="AE4832" s="1017"/>
      <c r="AF4832" s="1017"/>
      <c r="AG4832" s="1017"/>
      <c r="AH4832" s="1017"/>
      <c r="AI4832" s="1017"/>
      <c r="AJ4832" s="1017"/>
      <c r="AK4832" s="1017"/>
      <c r="AL4832" s="1017"/>
      <c r="AM4832" s="1017"/>
      <c r="AN4832" s="1017"/>
      <c r="AO4832" s="1017"/>
      <c r="AP4832" s="3"/>
    </row>
    <row r="4833" spans="2:86" ht="14.25" customHeight="1" x14ac:dyDescent="0.15">
      <c r="B4833" s="1058"/>
      <c r="C4833" s="1063"/>
      <c r="D4833" s="1061"/>
      <c r="E4833" s="1061"/>
      <c r="F4833" s="1061"/>
      <c r="G4833" s="1061"/>
      <c r="H4833" s="1061"/>
      <c r="I4833" s="1061"/>
      <c r="J4833" s="1062"/>
      <c r="K4833" s="1016"/>
      <c r="L4833" s="1017"/>
      <c r="M4833" s="1017"/>
      <c r="N4833" s="1017"/>
      <c r="O4833" s="1017"/>
      <c r="P4833" s="1017"/>
      <c r="Q4833" s="1017"/>
      <c r="R4833" s="1017"/>
      <c r="S4833" s="1017"/>
      <c r="T4833" s="1017"/>
      <c r="U4833" s="1017"/>
      <c r="V4833" s="1017"/>
      <c r="W4833" s="1017"/>
      <c r="X4833" s="1017"/>
      <c r="Y4833" s="1017"/>
      <c r="Z4833" s="1017"/>
      <c r="AA4833" s="1017"/>
      <c r="AB4833" s="1017"/>
      <c r="AC4833" s="1017"/>
      <c r="AD4833" s="1017"/>
      <c r="AE4833" s="1017"/>
      <c r="AF4833" s="1017"/>
      <c r="AG4833" s="1017"/>
      <c r="AH4833" s="1017"/>
      <c r="AI4833" s="1017"/>
      <c r="AJ4833" s="1017"/>
      <c r="AK4833" s="1017"/>
      <c r="AL4833" s="1017"/>
      <c r="AM4833" s="1017"/>
      <c r="AN4833" s="1017"/>
      <c r="AO4833" s="1017"/>
      <c r="AP4833" s="3"/>
    </row>
    <row r="4834" spans="2:86" ht="12" customHeight="1" x14ac:dyDescent="0.15">
      <c r="B4834" s="1058"/>
      <c r="C4834" s="1063"/>
      <c r="D4834" s="1061"/>
      <c r="E4834" s="1061"/>
      <c r="F4834" s="1061"/>
      <c r="G4834" s="1061"/>
      <c r="H4834" s="1061"/>
      <c r="I4834" s="1061"/>
      <c r="J4834" s="1062"/>
      <c r="K4834" s="1018" t="s">
        <v>473</v>
      </c>
      <c r="L4834" s="1018"/>
      <c r="M4834" s="1018"/>
      <c r="N4834" s="1018"/>
      <c r="O4834" s="1018"/>
      <c r="P4834" s="1018"/>
      <c r="Q4834" s="1018"/>
      <c r="R4834" s="1018"/>
      <c r="S4834" s="1018"/>
      <c r="T4834" s="1018"/>
      <c r="U4834" s="1018"/>
      <c r="V4834" s="1018"/>
      <c r="W4834" s="1018"/>
      <c r="X4834" s="1018"/>
      <c r="Y4834" s="1018"/>
      <c r="Z4834" s="1018"/>
      <c r="AA4834" s="1018"/>
      <c r="AB4834" s="1018"/>
      <c r="AC4834" s="1018"/>
      <c r="AD4834" s="1018"/>
      <c r="AE4834" s="1018"/>
      <c r="AF4834" s="1018"/>
      <c r="AG4834" s="1018"/>
      <c r="AH4834" s="1018"/>
      <c r="AI4834" s="1018"/>
      <c r="AJ4834" s="1018"/>
      <c r="AK4834" s="1018"/>
      <c r="AL4834" s="1018"/>
      <c r="AM4834" s="1018"/>
      <c r="AN4834" s="1018"/>
      <c r="AO4834" s="1018"/>
      <c r="AP4834" s="3"/>
    </row>
    <row r="4835" spans="2:86" ht="12" customHeight="1" x14ac:dyDescent="0.15">
      <c r="B4835" s="1058"/>
      <c r="C4835" s="1063"/>
      <c r="D4835" s="1061"/>
      <c r="E4835" s="1061"/>
      <c r="F4835" s="1061"/>
      <c r="G4835" s="1061"/>
      <c r="H4835" s="1061"/>
      <c r="I4835" s="1061"/>
      <c r="J4835" s="1062"/>
      <c r="K4835" s="1019" t="s">
        <v>523</v>
      </c>
      <c r="L4835" s="1019"/>
      <c r="M4835" s="1019"/>
      <c r="N4835" s="1019"/>
      <c r="O4835" s="1019"/>
      <c r="P4835" s="1019"/>
      <c r="Q4835" s="1019"/>
      <c r="R4835" s="1019"/>
      <c r="S4835" s="1019"/>
      <c r="T4835" s="1019"/>
      <c r="U4835" s="1019"/>
      <c r="V4835" s="1019"/>
      <c r="W4835" s="1019"/>
      <c r="X4835" s="1019"/>
      <c r="Y4835" s="1019"/>
      <c r="Z4835" s="1019"/>
      <c r="AA4835" s="1019"/>
      <c r="AB4835" s="1019"/>
      <c r="AC4835" s="1019"/>
      <c r="AD4835" s="1019"/>
      <c r="AE4835" s="1019"/>
      <c r="AF4835" s="1019"/>
      <c r="AG4835" s="1019"/>
      <c r="AH4835" s="1019"/>
      <c r="AI4835" s="1019"/>
      <c r="AJ4835" s="1019"/>
      <c r="AK4835" s="1019"/>
      <c r="AL4835" s="1019"/>
      <c r="AM4835" s="1019"/>
      <c r="AN4835" s="1019"/>
      <c r="AO4835" s="1019"/>
      <c r="AP4835" s="3"/>
    </row>
    <row r="4836" spans="2:86" ht="12" customHeight="1" x14ac:dyDescent="0.15">
      <c r="B4836" s="1058"/>
      <c r="C4836" s="1063"/>
      <c r="D4836" s="1061"/>
      <c r="E4836" s="1061"/>
      <c r="F4836" s="1061"/>
      <c r="G4836" s="1061"/>
      <c r="H4836" s="1061"/>
      <c r="I4836" s="1061"/>
      <c r="J4836" s="1062"/>
      <c r="K4836" s="194" t="s">
        <v>474</v>
      </c>
      <c r="L4836" s="195"/>
      <c r="M4836" s="195"/>
      <c r="N4836" s="195"/>
      <c r="O4836" s="195"/>
      <c r="P4836" s="195"/>
      <c r="Q4836" s="195"/>
      <c r="R4836" s="195"/>
      <c r="S4836" s="195"/>
      <c r="T4836" s="195"/>
      <c r="U4836" s="195"/>
      <c r="V4836" s="195"/>
      <c r="W4836" s="195"/>
      <c r="X4836" s="195"/>
      <c r="Y4836" s="195"/>
      <c r="Z4836" s="195"/>
      <c r="AA4836" s="195"/>
      <c r="AB4836" s="195"/>
      <c r="AC4836" s="195"/>
      <c r="AD4836" s="195"/>
      <c r="AE4836" s="195"/>
      <c r="AF4836" s="195"/>
      <c r="AG4836" s="195"/>
      <c r="AH4836" s="195"/>
      <c r="AI4836" s="195"/>
      <c r="AJ4836" s="195"/>
      <c r="AK4836" s="195"/>
      <c r="AL4836" s="195"/>
      <c r="AM4836" s="195"/>
      <c r="AN4836" s="195"/>
      <c r="AO4836" s="196"/>
      <c r="AP4836" s="3"/>
    </row>
    <row r="4837" spans="2:86" ht="12" customHeight="1" x14ac:dyDescent="0.15">
      <c r="B4837" s="1058"/>
      <c r="C4837" s="1063"/>
      <c r="D4837" s="1061"/>
      <c r="E4837" s="1061"/>
      <c r="F4837" s="1061"/>
      <c r="G4837" s="1061"/>
      <c r="H4837" s="1061"/>
      <c r="I4837" s="1061"/>
      <c r="J4837" s="1062"/>
      <c r="K4837" s="194" t="s">
        <v>475</v>
      </c>
      <c r="L4837" s="195"/>
      <c r="M4837" s="195"/>
      <c r="N4837" s="195"/>
      <c r="O4837" s="195"/>
      <c r="P4837" s="195"/>
      <c r="Q4837" s="195"/>
      <c r="R4837" s="195"/>
      <c r="S4837" s="195"/>
      <c r="T4837" s="195"/>
      <c r="U4837" s="195"/>
      <c r="V4837" s="195"/>
      <c r="W4837" s="195"/>
      <c r="X4837" s="195"/>
      <c r="Y4837" s="195"/>
      <c r="Z4837" s="195"/>
      <c r="AA4837" s="195"/>
      <c r="AB4837" s="195"/>
      <c r="AC4837" s="195"/>
      <c r="AD4837" s="195"/>
      <c r="AE4837" s="195"/>
      <c r="AF4837" s="195"/>
      <c r="AG4837" s="195"/>
      <c r="AH4837" s="195"/>
      <c r="AI4837" s="195"/>
      <c r="AJ4837" s="195"/>
      <c r="AK4837" s="195"/>
      <c r="AL4837" s="195"/>
      <c r="AM4837" s="195"/>
      <c r="AN4837" s="195"/>
      <c r="AO4837" s="196"/>
      <c r="AP4837" s="3"/>
    </row>
    <row r="4838" spans="2:86" ht="12" customHeight="1" x14ac:dyDescent="0.15">
      <c r="B4838" s="1058"/>
      <c r="C4838" s="1063"/>
      <c r="D4838" s="1061"/>
      <c r="E4838" s="1061"/>
      <c r="F4838" s="1061"/>
      <c r="G4838" s="1061"/>
      <c r="H4838" s="1061"/>
      <c r="I4838" s="1061"/>
      <c r="J4838" s="1062"/>
      <c r="K4838" s="1020" t="s">
        <v>476</v>
      </c>
      <c r="L4838" s="1021"/>
      <c r="M4838" s="1021"/>
      <c r="N4838" s="1021"/>
      <c r="O4838" s="1021"/>
      <c r="P4838" s="1021"/>
      <c r="Q4838" s="1021"/>
      <c r="R4838" s="1021"/>
      <c r="S4838" s="1021"/>
      <c r="T4838" s="1021"/>
      <c r="U4838" s="1021"/>
      <c r="V4838" s="1021"/>
      <c r="W4838" s="1021"/>
      <c r="X4838" s="1021"/>
      <c r="Y4838" s="1021"/>
      <c r="Z4838" s="1021"/>
      <c r="AA4838" s="1021"/>
      <c r="AB4838" s="1021"/>
      <c r="AC4838" s="1021"/>
      <c r="AD4838" s="1021"/>
      <c r="AE4838" s="1021"/>
      <c r="AF4838" s="1021"/>
      <c r="AG4838" s="1021"/>
      <c r="AH4838" s="1021"/>
      <c r="AI4838" s="1021"/>
      <c r="AJ4838" s="1021"/>
      <c r="AK4838" s="1021"/>
      <c r="AL4838" s="1021"/>
      <c r="AM4838" s="1021"/>
      <c r="AN4838" s="1021"/>
      <c r="AO4838" s="1022"/>
      <c r="AP4838" s="3"/>
    </row>
    <row r="4839" spans="2:86" ht="12" customHeight="1" x14ac:dyDescent="0.15">
      <c r="B4839" s="591"/>
      <c r="C4839" s="1064"/>
      <c r="D4839" s="1065"/>
      <c r="E4839" s="1065"/>
      <c r="F4839" s="1065"/>
      <c r="G4839" s="1065"/>
      <c r="H4839" s="1065"/>
      <c r="I4839" s="1065"/>
      <c r="J4839" s="1066"/>
      <c r="K4839" s="1023"/>
      <c r="L4839" s="1024"/>
      <c r="M4839" s="1024"/>
      <c r="N4839" s="1024"/>
      <c r="O4839" s="1024"/>
      <c r="P4839" s="1024"/>
      <c r="Q4839" s="1024"/>
      <c r="R4839" s="1024"/>
      <c r="S4839" s="1024"/>
      <c r="T4839" s="1024"/>
      <c r="U4839" s="1024"/>
      <c r="V4839" s="1024"/>
      <c r="W4839" s="1024"/>
      <c r="X4839" s="1024"/>
      <c r="Y4839" s="1024"/>
      <c r="Z4839" s="1024"/>
      <c r="AA4839" s="1024"/>
      <c r="AB4839" s="1024"/>
      <c r="AC4839" s="1024"/>
      <c r="AD4839" s="1024"/>
      <c r="AE4839" s="1024"/>
      <c r="AF4839" s="1024"/>
      <c r="AG4839" s="1024"/>
      <c r="AH4839" s="1024"/>
      <c r="AI4839" s="1024"/>
      <c r="AJ4839" s="1024"/>
      <c r="AK4839" s="1024"/>
      <c r="AL4839" s="1024"/>
      <c r="AM4839" s="1024"/>
      <c r="AN4839" s="1024"/>
      <c r="AO4839" s="1025"/>
      <c r="AP4839" s="3"/>
    </row>
    <row r="4840" spans="2:86" s="9" customFormat="1" ht="12" customHeight="1" x14ac:dyDescent="0.15">
      <c r="B4840" s="3" t="s">
        <v>527</v>
      </c>
      <c r="AQ4840" s="162"/>
      <c r="AR4840" s="162"/>
      <c r="AS4840" s="162"/>
      <c r="AT4840" s="162"/>
      <c r="AU4840" s="162"/>
      <c r="AV4840" s="162"/>
      <c r="AW4840" s="162"/>
      <c r="AX4840" s="162"/>
      <c r="AY4840" s="162"/>
      <c r="AZ4840" s="162"/>
      <c r="BA4840" s="162"/>
      <c r="BB4840" s="162"/>
      <c r="BC4840" s="162"/>
      <c r="BD4840" s="162"/>
      <c r="BE4840" s="162"/>
      <c r="BF4840" s="162"/>
      <c r="BG4840" s="162"/>
      <c r="BH4840" s="162"/>
      <c r="BI4840" s="162"/>
      <c r="BJ4840" s="162"/>
      <c r="BK4840" s="162"/>
      <c r="BL4840" s="162"/>
      <c r="BM4840" s="162"/>
      <c r="BN4840" s="162"/>
      <c r="BO4840" s="162"/>
      <c r="BP4840" s="162"/>
      <c r="BQ4840" s="162"/>
      <c r="BR4840" s="162"/>
      <c r="BS4840" s="162"/>
      <c r="BT4840" s="162"/>
      <c r="BU4840" s="162"/>
      <c r="BV4840" s="162"/>
      <c r="BW4840" s="162"/>
      <c r="BX4840" s="162"/>
      <c r="BY4840" s="162"/>
      <c r="BZ4840" s="162"/>
      <c r="CA4840" s="162"/>
      <c r="CB4840" s="162"/>
      <c r="CC4840" s="162"/>
      <c r="CD4840" s="162"/>
      <c r="CE4840" s="162"/>
      <c r="CF4840" s="162"/>
      <c r="CG4840" s="162"/>
      <c r="CH4840" s="162"/>
    </row>
    <row r="4841" spans="2:86" ht="12" customHeight="1" thickBot="1" x14ac:dyDescent="0.2">
      <c r="B4841" s="3" t="s">
        <v>524</v>
      </c>
    </row>
    <row r="4842" spans="2:86" ht="12" customHeight="1" x14ac:dyDescent="0.15">
      <c r="B4842" s="3" t="s">
        <v>525</v>
      </c>
      <c r="AU4842" s="1000" t="s">
        <v>305</v>
      </c>
      <c r="AV4842" s="1001" t="s">
        <v>298</v>
      </c>
      <c r="AW4842" s="1003" t="s">
        <v>299</v>
      </c>
      <c r="AX4842" s="1005" t="s">
        <v>306</v>
      </c>
      <c r="AY4842" s="1006"/>
      <c r="AZ4842" s="1006"/>
      <c r="BA4842" s="1006"/>
      <c r="BB4842" s="1006"/>
      <c r="BC4842" s="1006"/>
      <c r="BD4842" s="1006"/>
      <c r="BE4842" s="1006"/>
      <c r="BF4842" s="1006"/>
      <c r="BG4842" s="1006"/>
      <c r="BH4842" s="1006"/>
      <c r="BI4842" s="1006"/>
      <c r="BJ4842" s="1006"/>
      <c r="BK4842" s="1006"/>
      <c r="BL4842" s="1006"/>
      <c r="BM4842" s="1006"/>
      <c r="BN4842" s="1006"/>
      <c r="BO4842" s="1006"/>
      <c r="BP4842" s="1006"/>
      <c r="BQ4842" s="1006"/>
      <c r="BR4842" s="1007"/>
      <c r="BS4842" s="807" t="s">
        <v>300</v>
      </c>
      <c r="BT4842" s="1008"/>
      <c r="BU4842" s="1008"/>
      <c r="BV4842" s="1008"/>
      <c r="BW4842" s="1009" t="s">
        <v>307</v>
      </c>
      <c r="BX4842" s="1010"/>
      <c r="BY4842" s="1010"/>
      <c r="BZ4842" s="1010"/>
      <c r="CA4842" s="1010"/>
      <c r="CB4842" s="1010"/>
      <c r="CC4842" s="1010"/>
      <c r="CD4842" s="1010"/>
      <c r="CE4842" s="1010"/>
      <c r="CF4842" s="1010"/>
      <c r="CG4842" s="1010"/>
      <c r="CH4842" s="1011"/>
    </row>
    <row r="4843" spans="2:86" ht="12" customHeight="1" x14ac:dyDescent="0.15">
      <c r="B4843" s="3" t="s">
        <v>477</v>
      </c>
      <c r="AU4843" s="1000"/>
      <c r="AV4843" s="1002"/>
      <c r="AW4843" s="1004"/>
      <c r="AX4843" s="1012" t="s">
        <v>308</v>
      </c>
      <c r="AY4843" s="686"/>
      <c r="AZ4843" s="686"/>
      <c r="BA4843" s="686"/>
      <c r="BB4843" s="686"/>
      <c r="BC4843" s="686"/>
      <c r="BD4843" s="686"/>
      <c r="BE4843" s="686"/>
      <c r="BF4843" s="686"/>
      <c r="BG4843" s="686"/>
      <c r="BH4843" s="686"/>
      <c r="BI4843" s="686"/>
      <c r="BJ4843" s="686" t="s">
        <v>309</v>
      </c>
      <c r="BK4843" s="686"/>
      <c r="BL4843" s="686"/>
      <c r="BM4843" s="686"/>
      <c r="BN4843" s="686"/>
      <c r="BO4843" s="686"/>
      <c r="BP4843" s="686"/>
      <c r="BQ4843" s="686"/>
      <c r="BR4843" s="1013"/>
      <c r="BS4843" s="1008"/>
      <c r="BT4843" s="1008"/>
      <c r="BU4843" s="1008"/>
      <c r="BV4843" s="1008"/>
      <c r="BW4843" s="1014" t="s">
        <v>302</v>
      </c>
      <c r="BX4843" s="699"/>
      <c r="BY4843" s="699"/>
      <c r="BZ4843" s="699"/>
      <c r="CA4843" s="686" t="s">
        <v>310</v>
      </c>
      <c r="CB4843" s="686"/>
      <c r="CC4843" s="686"/>
      <c r="CD4843" s="686"/>
      <c r="CE4843" s="686"/>
      <c r="CF4843" s="686"/>
      <c r="CG4843" s="686"/>
      <c r="CH4843" s="1013"/>
    </row>
    <row r="4844" spans="2:86" ht="12" customHeight="1" x14ac:dyDescent="0.15">
      <c r="B4844" s="3" t="s">
        <v>526</v>
      </c>
      <c r="AU4844" s="1000"/>
      <c r="AV4844" s="1002"/>
      <c r="AW4844" s="1004"/>
      <c r="AX4844" s="1012" t="s">
        <v>26</v>
      </c>
      <c r="AY4844" s="686"/>
      <c r="AZ4844" s="686"/>
      <c r="BA4844" s="686"/>
      <c r="BB4844" s="686" t="s">
        <v>22</v>
      </c>
      <c r="BC4844" s="686"/>
      <c r="BD4844" s="686"/>
      <c r="BE4844" s="686"/>
      <c r="BF4844" s="686" t="s">
        <v>24</v>
      </c>
      <c r="BG4844" s="686"/>
      <c r="BH4844" s="686"/>
      <c r="BI4844" s="686"/>
      <c r="BJ4844" s="699" t="s">
        <v>26</v>
      </c>
      <c r="BK4844" s="699"/>
      <c r="BL4844" s="699"/>
      <c r="BM4844" s="699" t="s">
        <v>22</v>
      </c>
      <c r="BN4844" s="699"/>
      <c r="BO4844" s="699"/>
      <c r="BP4844" s="699" t="s">
        <v>24</v>
      </c>
      <c r="BQ4844" s="699"/>
      <c r="BR4844" s="1015"/>
      <c r="BS4844" s="807" t="s">
        <v>26</v>
      </c>
      <c r="BT4844" s="807" t="s">
        <v>22</v>
      </c>
      <c r="BU4844" s="807" t="s">
        <v>24</v>
      </c>
      <c r="BV4844" s="807" t="s">
        <v>303</v>
      </c>
      <c r="BW4844" s="1012" t="s">
        <v>311</v>
      </c>
      <c r="BX4844" s="686"/>
      <c r="BY4844" s="686"/>
      <c r="BZ4844" s="686"/>
      <c r="CA4844" s="686" t="s">
        <v>22</v>
      </c>
      <c r="CB4844" s="686"/>
      <c r="CC4844" s="686"/>
      <c r="CD4844" s="686"/>
      <c r="CE4844" s="686" t="s">
        <v>24</v>
      </c>
      <c r="CF4844" s="686"/>
      <c r="CG4844" s="686"/>
      <c r="CH4844" s="1013"/>
    </row>
    <row r="4845" spans="2:86" ht="12" customHeight="1" x14ac:dyDescent="0.15">
      <c r="B4845" s="3" t="s">
        <v>478</v>
      </c>
      <c r="AU4845" s="1000"/>
      <c r="AV4845" s="1002"/>
      <c r="AW4845" s="1004"/>
      <c r="AX4845" s="156" t="s">
        <v>862</v>
      </c>
      <c r="AY4845" s="157" t="s">
        <v>863</v>
      </c>
      <c r="AZ4845" s="157" t="s">
        <v>864</v>
      </c>
      <c r="BA4845" s="158" t="s">
        <v>865</v>
      </c>
      <c r="BB4845" s="159" t="s">
        <v>866</v>
      </c>
      <c r="BC4845" s="157" t="s">
        <v>863</v>
      </c>
      <c r="BD4845" s="157" t="s">
        <v>867</v>
      </c>
      <c r="BE4845" s="158" t="s">
        <v>865</v>
      </c>
      <c r="BF4845" s="159" t="s">
        <v>866</v>
      </c>
      <c r="BG4845" s="157" t="s">
        <v>863</v>
      </c>
      <c r="BH4845" s="157" t="s">
        <v>864</v>
      </c>
      <c r="BI4845" s="158" t="s">
        <v>865</v>
      </c>
      <c r="BJ4845" s="159" t="s">
        <v>866</v>
      </c>
      <c r="BK4845" s="157" t="s">
        <v>868</v>
      </c>
      <c r="BL4845" s="158" t="s">
        <v>869</v>
      </c>
      <c r="BM4845" s="159" t="s">
        <v>870</v>
      </c>
      <c r="BN4845" s="157" t="s">
        <v>863</v>
      </c>
      <c r="BO4845" s="158" t="s">
        <v>871</v>
      </c>
      <c r="BP4845" s="159" t="s">
        <v>870</v>
      </c>
      <c r="BQ4845" s="157" t="s">
        <v>868</v>
      </c>
      <c r="BR4845" s="160" t="s">
        <v>872</v>
      </c>
      <c r="BS4845" s="1008"/>
      <c r="BT4845" s="1008"/>
      <c r="BU4845" s="1008"/>
      <c r="BV4845" s="1008"/>
      <c r="BW4845" s="156" t="s">
        <v>866</v>
      </c>
      <c r="BX4845" s="157" t="s">
        <v>863</v>
      </c>
      <c r="BY4845" s="157" t="s">
        <v>864</v>
      </c>
      <c r="BZ4845" s="158" t="s">
        <v>865</v>
      </c>
      <c r="CA4845" s="159" t="s">
        <v>866</v>
      </c>
      <c r="CB4845" s="157" t="s">
        <v>873</v>
      </c>
      <c r="CC4845" s="157" t="s">
        <v>864</v>
      </c>
      <c r="CD4845" s="158" t="s">
        <v>865</v>
      </c>
      <c r="CE4845" s="159" t="s">
        <v>866</v>
      </c>
      <c r="CF4845" s="157" t="s">
        <v>863</v>
      </c>
      <c r="CG4845" s="157" t="s">
        <v>864</v>
      </c>
      <c r="CH4845" s="160" t="s">
        <v>874</v>
      </c>
    </row>
    <row r="4846" spans="2:86" x14ac:dyDescent="0.15">
      <c r="B4846" s="3" t="s">
        <v>539</v>
      </c>
      <c r="AU4846" s="1000"/>
      <c r="AV4846" s="188" t="str">
        <f>N4848</f>
        <v>S103</v>
      </c>
      <c r="AW4846" s="300">
        <f>R4848</f>
        <v>10.6</v>
      </c>
      <c r="AX4846" s="197">
        <f>+Y4873</f>
        <v>0</v>
      </c>
      <c r="AY4846" s="197">
        <f>+Z4873</f>
        <v>0</v>
      </c>
      <c r="AZ4846" s="197">
        <f>+AA4873</f>
        <v>0</v>
      </c>
      <c r="BA4846" s="197">
        <f t="shared" ref="BA4846" si="2238">+AB4873</f>
        <v>0</v>
      </c>
      <c r="BB4846" s="197">
        <f>+AC4873</f>
        <v>0</v>
      </c>
      <c r="BC4846" s="197">
        <f t="shared" ref="BC4846" si="2239">+AD4873</f>
        <v>0</v>
      </c>
      <c r="BD4846" s="197">
        <f t="shared" ref="BD4846" si="2240">+AE4873</f>
        <v>0</v>
      </c>
      <c r="BE4846" s="197">
        <f t="shared" ref="BE4846" si="2241">+AF4873</f>
        <v>1</v>
      </c>
      <c r="BF4846" s="197">
        <f t="shared" ref="BF4846" si="2242">+AG4873</f>
        <v>0</v>
      </c>
      <c r="BG4846" s="197">
        <f t="shared" ref="BG4846" si="2243">+AH4873</f>
        <v>0</v>
      </c>
      <c r="BH4846" s="197">
        <f t="shared" ref="BH4846" si="2244">+AI4873</f>
        <v>0</v>
      </c>
      <c r="BI4846" s="197">
        <f t="shared" ref="BI4846" si="2245">+AJ4873</f>
        <v>0</v>
      </c>
      <c r="BJ4846" s="197" t="str">
        <f>+Y4876</f>
        <v/>
      </c>
      <c r="BK4846" s="197" t="str">
        <f t="shared" ref="BK4846" si="2246">+Z4876</f>
        <v/>
      </c>
      <c r="BL4846" s="197" t="str">
        <f>+AA4876</f>
        <v/>
      </c>
      <c r="BM4846" s="197">
        <f>+AC4876</f>
        <v>0</v>
      </c>
      <c r="BN4846" s="197">
        <f t="shared" ref="BN4846" si="2247">+AD4876</f>
        <v>0</v>
      </c>
      <c r="BO4846" s="197">
        <f t="shared" ref="BO4846" si="2248">+AE4876</f>
        <v>1</v>
      </c>
      <c r="BP4846" s="197">
        <f>+AG4876</f>
        <v>0</v>
      </c>
      <c r="BQ4846" s="197">
        <f>+AH4876</f>
        <v>0</v>
      </c>
      <c r="BR4846" s="197">
        <f>+AI4876</f>
        <v>0</v>
      </c>
      <c r="BS4846" s="296" t="str">
        <f>+Y4877</f>
        <v>Ⅰ</v>
      </c>
      <c r="BT4846" s="296" t="str">
        <f>+AC4877</f>
        <v>Ⅱ</v>
      </c>
      <c r="BU4846" s="296" t="str">
        <f>+AG4877</f>
        <v>Ⅰ</v>
      </c>
      <c r="BV4846" s="296" t="str">
        <f>+Y4878</f>
        <v>Ⅱ</v>
      </c>
      <c r="BW4846" s="164" t="str">
        <f>IF(Y4873&gt;0,R4848,"")</f>
        <v/>
      </c>
      <c r="BX4846" s="165" t="str">
        <f>IF(Z4873&gt;0,"",IF(AA4873&gt;0,R4848,""))</f>
        <v/>
      </c>
      <c r="BY4846" s="165" t="str">
        <f>IF(Y4873+Z4873&gt;0,"",IF(AA4873&gt;0,R4848,""))</f>
        <v/>
      </c>
      <c r="BZ4846" s="165" t="str">
        <f>IF(Y4873+Z4873+AA4873&gt;0,"",IF(AB4873&gt;0,R4848,""))</f>
        <v/>
      </c>
      <c r="CA4846" s="166">
        <f t="shared" ref="CA4846" si="2249">+AC4872</f>
        <v>0</v>
      </c>
      <c r="CB4846" s="166">
        <f t="shared" ref="CB4846" si="2250">+AD4872</f>
        <v>0</v>
      </c>
      <c r="CC4846" s="166">
        <f t="shared" ref="CC4846" si="2251">+AE4872</f>
        <v>0</v>
      </c>
      <c r="CD4846" s="166">
        <f t="shared" ref="CD4846" si="2252">+AF4872</f>
        <v>1.0000000000000002E-2</v>
      </c>
      <c r="CE4846" s="166">
        <f t="shared" ref="CE4846" si="2253">+AG4872</f>
        <v>0</v>
      </c>
      <c r="CF4846" s="166">
        <f t="shared" ref="CF4846" si="2254">+AH4872</f>
        <v>0</v>
      </c>
      <c r="CG4846" s="166">
        <f t="shared" ref="CG4846" si="2255">+AI4872</f>
        <v>0</v>
      </c>
      <c r="CH4846" s="166">
        <f t="shared" ref="CH4846" si="2256">+AJ4872</f>
        <v>0</v>
      </c>
    </row>
    <row r="4847" spans="2:86" ht="12" customHeight="1" x14ac:dyDescent="0.15">
      <c r="B4847" s="1057" t="s">
        <v>219</v>
      </c>
      <c r="C4847" s="1059"/>
      <c r="D4847" s="1060"/>
      <c r="E4847" s="1061"/>
      <c r="F4847" s="1061"/>
      <c r="G4847" s="1061"/>
      <c r="H4847" s="1061"/>
      <c r="I4847" s="1061"/>
      <c r="J4847" s="1062"/>
      <c r="K4847" s="1067" t="s">
        <v>453</v>
      </c>
      <c r="L4847" s="1068"/>
      <c r="M4847" s="1068"/>
      <c r="N4847" s="1068"/>
      <c r="O4847" s="1068"/>
      <c r="P4847" s="1068"/>
      <c r="Q4847" s="1068"/>
      <c r="R4847" s="1068"/>
      <c r="S4847" s="1068"/>
      <c r="T4847" s="1068"/>
      <c r="U4847" s="1068"/>
      <c r="V4847" s="1068"/>
      <c r="W4847" s="1068"/>
      <c r="X4847" s="1068"/>
      <c r="Y4847" s="1068"/>
      <c r="Z4847" s="1068"/>
      <c r="AA4847" s="1068"/>
      <c r="AB4847" s="1068"/>
      <c r="AC4847" s="1068"/>
      <c r="AD4847" s="1068"/>
      <c r="AE4847" s="1068"/>
      <c r="AF4847" s="1068"/>
      <c r="AG4847" s="1068"/>
      <c r="AH4847" s="1068"/>
      <c r="AI4847" s="1068"/>
      <c r="AJ4847" s="1068"/>
      <c r="AK4847" s="1068"/>
      <c r="AL4847" s="1068"/>
      <c r="AM4847" s="1068"/>
      <c r="AN4847" s="1068"/>
      <c r="AO4847" s="1069"/>
      <c r="AP4847" s="3"/>
    </row>
    <row r="4848" spans="2:86" ht="12" customHeight="1" x14ac:dyDescent="0.15">
      <c r="B4848" s="1058"/>
      <c r="C4848" s="1063"/>
      <c r="D4848" s="1061"/>
      <c r="E4848" s="1061"/>
      <c r="F4848" s="1061"/>
      <c r="G4848" s="1061"/>
      <c r="H4848" s="1061"/>
      <c r="I4848" s="1061"/>
      <c r="J4848" s="1062"/>
      <c r="K4848" s="1040" t="s">
        <v>218</v>
      </c>
      <c r="L4848" s="1041"/>
      <c r="M4848" s="1042"/>
      <c r="N4848" s="1034" t="s">
        <v>817</v>
      </c>
      <c r="O4848" s="1035"/>
      <c r="P4848" s="1040" t="s">
        <v>454</v>
      </c>
      <c r="Q4848" s="1042"/>
      <c r="R4848" s="1070">
        <f>'様式A-2'!C115</f>
        <v>10.6</v>
      </c>
      <c r="S4848" s="1071"/>
      <c r="T4848" s="1072"/>
      <c r="U4848" s="1073" t="s">
        <v>455</v>
      </c>
      <c r="V4848" s="1074"/>
      <c r="W4848" s="1073" t="s">
        <v>456</v>
      </c>
      <c r="X4848" s="1074"/>
      <c r="Y4848" s="1042" t="s">
        <v>217</v>
      </c>
      <c r="Z4848" s="1016"/>
      <c r="AA4848" s="1016"/>
      <c r="AB4848" s="1016"/>
      <c r="AC4848" s="1073" t="s">
        <v>457</v>
      </c>
      <c r="AD4848" s="1079"/>
      <c r="AE4848" s="1079"/>
      <c r="AF4848" s="1079"/>
      <c r="AG4848" s="1079"/>
      <c r="AH4848" s="1079"/>
      <c r="AI4848" s="1079"/>
      <c r="AJ4848" s="1074"/>
      <c r="AK4848" s="1073" t="s">
        <v>458</v>
      </c>
      <c r="AL4848" s="1079"/>
      <c r="AM4848" s="1079"/>
      <c r="AN4848" s="1081"/>
      <c r="AO4848" s="1082"/>
      <c r="AP4848" s="3"/>
      <c r="AV4848" s="167"/>
      <c r="AW4848" s="221"/>
      <c r="AX4848" s="167"/>
      <c r="AY4848" s="167"/>
      <c r="AZ4848" s="167"/>
      <c r="BA4848" s="167"/>
      <c r="BB4848" s="167"/>
      <c r="BC4848" s="167"/>
      <c r="BD4848" s="167"/>
    </row>
    <row r="4849" spans="2:56" ht="12" customHeight="1" x14ac:dyDescent="0.15">
      <c r="B4849" s="1058"/>
      <c r="C4849" s="1063"/>
      <c r="D4849" s="1061"/>
      <c r="E4849" s="1061"/>
      <c r="F4849" s="1061"/>
      <c r="G4849" s="1061"/>
      <c r="H4849" s="1061"/>
      <c r="I4849" s="1061"/>
      <c r="J4849" s="1062"/>
      <c r="K4849" s="1016" t="s">
        <v>459</v>
      </c>
      <c r="L4849" s="1016" t="s">
        <v>199</v>
      </c>
      <c r="M4849" s="1016"/>
      <c r="N4849" s="1016" t="s">
        <v>198</v>
      </c>
      <c r="O4849" s="1016"/>
      <c r="P4849" s="1016" t="s">
        <v>460</v>
      </c>
      <c r="Q4849" s="1016"/>
      <c r="R4849" s="1016" t="s">
        <v>6</v>
      </c>
      <c r="S4849" s="1016"/>
      <c r="T4849" s="1016"/>
      <c r="U4849" s="1075"/>
      <c r="V4849" s="1076"/>
      <c r="W4849" s="1075"/>
      <c r="X4849" s="1076"/>
      <c r="Y4849" s="1042"/>
      <c r="Z4849" s="1016"/>
      <c r="AA4849" s="1016"/>
      <c r="AB4849" s="1016"/>
      <c r="AC4849" s="1077"/>
      <c r="AD4849" s="1080"/>
      <c r="AE4849" s="1080"/>
      <c r="AF4849" s="1080"/>
      <c r="AG4849" s="1080"/>
      <c r="AH4849" s="1080"/>
      <c r="AI4849" s="1080"/>
      <c r="AJ4849" s="1078"/>
      <c r="AK4849" s="1075"/>
      <c r="AL4849" s="1083"/>
      <c r="AM4849" s="1083"/>
      <c r="AN4849" s="1084"/>
      <c r="AO4849" s="1085"/>
      <c r="AP4849" s="3"/>
      <c r="AV4849" s="167"/>
      <c r="AW4849" s="167"/>
      <c r="AX4849" s="167"/>
      <c r="AY4849" s="167"/>
      <c r="AZ4849" s="167"/>
      <c r="BA4849" s="167"/>
      <c r="BB4849" s="167"/>
      <c r="BC4849" s="167"/>
      <c r="BD4849" s="167"/>
    </row>
    <row r="4850" spans="2:56" ht="12" customHeight="1" x14ac:dyDescent="0.15">
      <c r="B4850" s="1058"/>
      <c r="C4850" s="1063"/>
      <c r="D4850" s="1061"/>
      <c r="E4850" s="1061"/>
      <c r="F4850" s="1061"/>
      <c r="G4850" s="1061"/>
      <c r="H4850" s="1061"/>
      <c r="I4850" s="1061"/>
      <c r="J4850" s="1062"/>
      <c r="K4850" s="1016"/>
      <c r="L4850" s="1016"/>
      <c r="M4850" s="1016"/>
      <c r="N4850" s="1016"/>
      <c r="O4850" s="1016"/>
      <c r="P4850" s="1016"/>
      <c r="Q4850" s="1016"/>
      <c r="R4850" s="1016"/>
      <c r="S4850" s="1016"/>
      <c r="T4850" s="1016"/>
      <c r="U4850" s="1075"/>
      <c r="V4850" s="1076"/>
      <c r="W4850" s="1075"/>
      <c r="X4850" s="1076"/>
      <c r="Y4850" s="1042" t="s">
        <v>461</v>
      </c>
      <c r="Z4850" s="1016"/>
      <c r="AA4850" s="1016"/>
      <c r="AB4850" s="1016"/>
      <c r="AC4850" s="1016" t="s">
        <v>462</v>
      </c>
      <c r="AD4850" s="1016"/>
      <c r="AE4850" s="1016"/>
      <c r="AF4850" s="1016"/>
      <c r="AG4850" s="1016" t="s">
        <v>463</v>
      </c>
      <c r="AH4850" s="1016"/>
      <c r="AI4850" s="1016"/>
      <c r="AJ4850" s="1016"/>
      <c r="AK4850" s="1075"/>
      <c r="AL4850" s="1083"/>
      <c r="AM4850" s="1083"/>
      <c r="AN4850" s="1084"/>
      <c r="AO4850" s="1085"/>
      <c r="AP4850" s="3"/>
      <c r="AV4850" s="167"/>
      <c r="AW4850" s="167"/>
      <c r="AX4850" s="167"/>
      <c r="AY4850" s="167"/>
      <c r="AZ4850" s="167"/>
      <c r="BA4850" s="167"/>
      <c r="BB4850" s="167"/>
      <c r="BC4850" s="167"/>
      <c r="BD4850" s="167"/>
    </row>
    <row r="4851" spans="2:56" ht="12" customHeight="1" x14ac:dyDescent="0.15">
      <c r="B4851" s="1058"/>
      <c r="C4851" s="1063"/>
      <c r="D4851" s="1061"/>
      <c r="E4851" s="1061"/>
      <c r="F4851" s="1061"/>
      <c r="G4851" s="1061"/>
      <c r="H4851" s="1061"/>
      <c r="I4851" s="1061"/>
      <c r="J4851" s="1062"/>
      <c r="K4851" s="1016"/>
      <c r="L4851" s="1016"/>
      <c r="M4851" s="1016"/>
      <c r="N4851" s="1016"/>
      <c r="O4851" s="1016"/>
      <c r="P4851" s="1016"/>
      <c r="Q4851" s="1016"/>
      <c r="R4851" s="1016"/>
      <c r="S4851" s="1016"/>
      <c r="T4851" s="1016"/>
      <c r="U4851" s="1077"/>
      <c r="V4851" s="1078"/>
      <c r="W4851" s="1077"/>
      <c r="X4851" s="1078"/>
      <c r="Y4851" s="191" t="s">
        <v>32</v>
      </c>
      <c r="Z4851" s="187" t="s">
        <v>33</v>
      </c>
      <c r="AA4851" s="187" t="s">
        <v>464</v>
      </c>
      <c r="AB4851" s="187" t="s">
        <v>465</v>
      </c>
      <c r="AC4851" s="187" t="s">
        <v>32</v>
      </c>
      <c r="AD4851" s="187" t="s">
        <v>33</v>
      </c>
      <c r="AE4851" s="187" t="s">
        <v>464</v>
      </c>
      <c r="AF4851" s="187" t="s">
        <v>465</v>
      </c>
      <c r="AG4851" s="187" t="s">
        <v>32</v>
      </c>
      <c r="AH4851" s="187" t="s">
        <v>33</v>
      </c>
      <c r="AI4851" s="187" t="s">
        <v>464</v>
      </c>
      <c r="AJ4851" s="187" t="s">
        <v>465</v>
      </c>
      <c r="AK4851" s="1077"/>
      <c r="AL4851" s="1080"/>
      <c r="AM4851" s="1080"/>
      <c r="AN4851" s="1086"/>
      <c r="AO4851" s="1087"/>
      <c r="AP4851" s="3"/>
      <c r="AV4851" s="167"/>
      <c r="AW4851" s="167"/>
      <c r="AX4851" s="167"/>
      <c r="AY4851" s="167"/>
      <c r="AZ4851" s="167"/>
      <c r="BA4851" s="167"/>
      <c r="BB4851" s="167"/>
      <c r="BC4851" s="167"/>
      <c r="BD4851" s="167"/>
    </row>
    <row r="4852" spans="2:56" ht="12" customHeight="1" x14ac:dyDescent="0.15">
      <c r="B4852" s="1058"/>
      <c r="C4852" s="1063"/>
      <c r="D4852" s="1061"/>
      <c r="E4852" s="1061"/>
      <c r="F4852" s="1061"/>
      <c r="G4852" s="1061"/>
      <c r="H4852" s="1061"/>
      <c r="I4852" s="1061"/>
      <c r="J4852" s="1062"/>
      <c r="K4852" s="192">
        <v>1</v>
      </c>
      <c r="L4852" s="1038" t="s">
        <v>534</v>
      </c>
      <c r="M4852" s="1039"/>
      <c r="N4852" s="1038" t="s">
        <v>485</v>
      </c>
      <c r="O4852" s="1039"/>
      <c r="P4852" s="1034" t="s">
        <v>332</v>
      </c>
      <c r="Q4852" s="1036"/>
      <c r="R4852" s="408" t="s">
        <v>338</v>
      </c>
      <c r="S4852" s="408"/>
      <c r="T4852" s="408"/>
      <c r="U4852" s="1034" t="s">
        <v>54</v>
      </c>
      <c r="V4852" s="1036"/>
      <c r="W4852" s="1034" t="s">
        <v>551</v>
      </c>
      <c r="X4852" s="1035"/>
      <c r="Y4852" s="286"/>
      <c r="Z4852" s="286"/>
      <c r="AA4852" s="286"/>
      <c r="AB4852" s="286"/>
      <c r="AC4852" s="223"/>
      <c r="AD4852" s="223"/>
      <c r="AE4852" s="223"/>
      <c r="AF4852" s="223"/>
      <c r="AG4852" s="223"/>
      <c r="AH4852" s="223"/>
      <c r="AI4852" s="223"/>
      <c r="AJ4852" s="223"/>
      <c r="AK4852" s="1088" t="s">
        <v>1683</v>
      </c>
      <c r="AL4852" s="1089"/>
      <c r="AM4852" s="1089"/>
      <c r="AN4852" s="1090"/>
      <c r="AO4852" s="1091"/>
      <c r="AP4852" s="3"/>
      <c r="AQ4852" s="222">
        <f>IF(P4852="材質劣化",2,IF(P4852="漏水",3,1))</f>
        <v>2</v>
      </c>
      <c r="AV4852" s="167"/>
      <c r="AW4852" s="167"/>
      <c r="AX4852" s="167"/>
      <c r="AY4852" s="167"/>
      <c r="AZ4852" s="167"/>
      <c r="BA4852" s="167"/>
      <c r="BB4852" s="167"/>
      <c r="BC4852" s="167"/>
      <c r="BD4852" s="167"/>
    </row>
    <row r="4853" spans="2:56" ht="12" customHeight="1" x14ac:dyDescent="0.15">
      <c r="B4853" s="1058"/>
      <c r="C4853" s="1063"/>
      <c r="D4853" s="1061"/>
      <c r="E4853" s="1061"/>
      <c r="F4853" s="1061"/>
      <c r="G4853" s="1061"/>
      <c r="H4853" s="1061"/>
      <c r="I4853" s="1061"/>
      <c r="J4853" s="1062"/>
      <c r="K4853" s="192">
        <v>2</v>
      </c>
      <c r="L4853" s="1038" t="s">
        <v>331</v>
      </c>
      <c r="M4853" s="1039"/>
      <c r="N4853" s="1038" t="s">
        <v>354</v>
      </c>
      <c r="O4853" s="1039"/>
      <c r="P4853" s="1034" t="s">
        <v>332</v>
      </c>
      <c r="Q4853" s="1036"/>
      <c r="R4853" s="408" t="s">
        <v>532</v>
      </c>
      <c r="S4853" s="408"/>
      <c r="T4853" s="408"/>
      <c r="U4853" s="1034" t="s">
        <v>554</v>
      </c>
      <c r="V4853" s="1036"/>
      <c r="W4853" s="1034" t="s">
        <v>551</v>
      </c>
      <c r="X4853" s="1035"/>
      <c r="Y4853" s="286"/>
      <c r="Z4853" s="286"/>
      <c r="AA4853" s="286"/>
      <c r="AB4853" s="286"/>
      <c r="AC4853" s="223"/>
      <c r="AD4853" s="223"/>
      <c r="AE4853" s="223"/>
      <c r="AF4853" s="223"/>
      <c r="AG4853" s="223"/>
      <c r="AH4853" s="223"/>
      <c r="AI4853" s="223"/>
      <c r="AJ4853" s="223"/>
      <c r="AK4853" s="1052"/>
      <c r="AL4853" s="1053"/>
      <c r="AM4853" s="1053"/>
      <c r="AN4853" s="1054"/>
      <c r="AO4853" s="1055"/>
      <c r="AP4853" s="3"/>
      <c r="AQ4853" s="222">
        <f t="shared" ref="AQ4853:AQ4871" si="2257">IF(P4853="材質劣化",2,IF(P4853="漏水",3,1))</f>
        <v>2</v>
      </c>
      <c r="AV4853" s="167"/>
      <c r="AW4853" s="167"/>
      <c r="AX4853" s="167"/>
      <c r="AY4853" s="167"/>
      <c r="AZ4853" s="167"/>
      <c r="BA4853" s="167"/>
      <c r="BB4853" s="167"/>
      <c r="BC4853" s="167"/>
      <c r="BD4853" s="167"/>
    </row>
    <row r="4854" spans="2:56" ht="12" customHeight="1" x14ac:dyDescent="0.15">
      <c r="B4854" s="1058"/>
      <c r="C4854" s="1063"/>
      <c r="D4854" s="1061"/>
      <c r="E4854" s="1061"/>
      <c r="F4854" s="1061"/>
      <c r="G4854" s="1061"/>
      <c r="H4854" s="1061"/>
      <c r="I4854" s="1061"/>
      <c r="J4854" s="1062"/>
      <c r="K4854" s="192">
        <v>3</v>
      </c>
      <c r="L4854" s="1038" t="s">
        <v>331</v>
      </c>
      <c r="M4854" s="1039"/>
      <c r="N4854" s="1038" t="s">
        <v>356</v>
      </c>
      <c r="O4854" s="1039"/>
      <c r="P4854" s="1034" t="s">
        <v>332</v>
      </c>
      <c r="Q4854" s="1036"/>
      <c r="R4854" s="408" t="s">
        <v>532</v>
      </c>
      <c r="S4854" s="408"/>
      <c r="T4854" s="408"/>
      <c r="U4854" s="1034" t="s">
        <v>554</v>
      </c>
      <c r="V4854" s="1036"/>
      <c r="W4854" s="1034" t="s">
        <v>1649</v>
      </c>
      <c r="X4854" s="1035"/>
      <c r="Y4854" s="286"/>
      <c r="Z4854" s="286"/>
      <c r="AA4854" s="286"/>
      <c r="AB4854" s="286"/>
      <c r="AC4854" s="223"/>
      <c r="AD4854" s="223"/>
      <c r="AE4854" s="223"/>
      <c r="AF4854" s="223">
        <f>0.1*0.1</f>
        <v>1.0000000000000002E-2</v>
      </c>
      <c r="AG4854" s="223"/>
      <c r="AH4854" s="223"/>
      <c r="AI4854" s="223"/>
      <c r="AJ4854" s="223"/>
      <c r="AK4854" s="1052"/>
      <c r="AL4854" s="1053"/>
      <c r="AM4854" s="1053"/>
      <c r="AN4854" s="1054"/>
      <c r="AO4854" s="1055"/>
      <c r="AP4854" s="3"/>
      <c r="AQ4854" s="222">
        <f t="shared" si="2257"/>
        <v>2</v>
      </c>
      <c r="AV4854" s="167"/>
      <c r="AW4854" s="167"/>
      <c r="AX4854" s="167"/>
      <c r="AY4854" s="167"/>
      <c r="AZ4854" s="167"/>
      <c r="BA4854" s="167"/>
      <c r="BB4854" s="167"/>
      <c r="BC4854" s="167"/>
      <c r="BD4854" s="167"/>
    </row>
    <row r="4855" spans="2:56" ht="12" customHeight="1" x14ac:dyDescent="0.15">
      <c r="B4855" s="1058"/>
      <c r="C4855" s="1063"/>
      <c r="D4855" s="1061"/>
      <c r="E4855" s="1061"/>
      <c r="F4855" s="1061"/>
      <c r="G4855" s="1061"/>
      <c r="H4855" s="1061"/>
      <c r="I4855" s="1061"/>
      <c r="J4855" s="1062"/>
      <c r="K4855" s="192"/>
      <c r="L4855" s="1038"/>
      <c r="M4855" s="1039"/>
      <c r="N4855" s="1038"/>
      <c r="O4855" s="1039"/>
      <c r="P4855" s="1034"/>
      <c r="Q4855" s="1036"/>
      <c r="R4855" s="408"/>
      <c r="S4855" s="408"/>
      <c r="T4855" s="408"/>
      <c r="U4855" s="1034"/>
      <c r="V4855" s="1036"/>
      <c r="W4855" s="1034"/>
      <c r="X4855" s="1035"/>
      <c r="Y4855" s="286"/>
      <c r="Z4855" s="286"/>
      <c r="AA4855" s="286"/>
      <c r="AB4855" s="286"/>
      <c r="AC4855" s="223"/>
      <c r="AD4855" s="223"/>
      <c r="AE4855" s="223"/>
      <c r="AF4855" s="223"/>
      <c r="AG4855" s="223"/>
      <c r="AH4855" s="223"/>
      <c r="AI4855" s="223"/>
      <c r="AJ4855" s="223"/>
      <c r="AK4855" s="1052"/>
      <c r="AL4855" s="1053"/>
      <c r="AM4855" s="1053"/>
      <c r="AN4855" s="1054"/>
      <c r="AO4855" s="1055"/>
      <c r="AP4855" s="3"/>
      <c r="AQ4855" s="222">
        <f t="shared" si="2257"/>
        <v>1</v>
      </c>
      <c r="AV4855" s="167"/>
      <c r="AW4855" s="167"/>
      <c r="AX4855" s="167"/>
      <c r="AY4855" s="167"/>
      <c r="AZ4855" s="167"/>
      <c r="BA4855" s="167"/>
      <c r="BB4855" s="167"/>
      <c r="BC4855" s="167"/>
      <c r="BD4855" s="167"/>
    </row>
    <row r="4856" spans="2:56" ht="12" customHeight="1" x14ac:dyDescent="0.15">
      <c r="B4856" s="1058"/>
      <c r="C4856" s="1063"/>
      <c r="D4856" s="1061"/>
      <c r="E4856" s="1061"/>
      <c r="F4856" s="1061"/>
      <c r="G4856" s="1061"/>
      <c r="H4856" s="1061"/>
      <c r="I4856" s="1061"/>
      <c r="J4856" s="1062"/>
      <c r="K4856" s="192"/>
      <c r="L4856" s="1038"/>
      <c r="M4856" s="1039"/>
      <c r="N4856" s="1038"/>
      <c r="O4856" s="1039"/>
      <c r="P4856" s="1034"/>
      <c r="Q4856" s="1036"/>
      <c r="R4856" s="408"/>
      <c r="S4856" s="408"/>
      <c r="T4856" s="408"/>
      <c r="U4856" s="1034"/>
      <c r="V4856" s="1036"/>
      <c r="W4856" s="1034"/>
      <c r="X4856" s="1035"/>
      <c r="Y4856" s="286"/>
      <c r="Z4856" s="286"/>
      <c r="AA4856" s="286"/>
      <c r="AB4856" s="286"/>
      <c r="AC4856" s="223"/>
      <c r="AD4856" s="223"/>
      <c r="AE4856" s="223"/>
      <c r="AF4856" s="223"/>
      <c r="AG4856" s="223"/>
      <c r="AH4856" s="223"/>
      <c r="AI4856" s="223"/>
      <c r="AJ4856" s="223"/>
      <c r="AK4856" s="1052"/>
      <c r="AL4856" s="1053"/>
      <c r="AM4856" s="1053"/>
      <c r="AN4856" s="1054"/>
      <c r="AO4856" s="1055"/>
      <c r="AP4856" s="3"/>
      <c r="AQ4856" s="222">
        <f t="shared" si="2257"/>
        <v>1</v>
      </c>
      <c r="AV4856" s="167"/>
      <c r="AW4856" s="167"/>
      <c r="AX4856" s="167"/>
      <c r="AY4856" s="167"/>
      <c r="AZ4856" s="167"/>
      <c r="BA4856" s="167"/>
      <c r="BB4856" s="167"/>
      <c r="BC4856" s="167"/>
      <c r="BD4856" s="167"/>
    </row>
    <row r="4857" spans="2:56" ht="12" customHeight="1" x14ac:dyDescent="0.15">
      <c r="B4857" s="1058"/>
      <c r="C4857" s="1063"/>
      <c r="D4857" s="1061"/>
      <c r="E4857" s="1061"/>
      <c r="F4857" s="1061"/>
      <c r="G4857" s="1061"/>
      <c r="H4857" s="1061"/>
      <c r="I4857" s="1061"/>
      <c r="J4857" s="1062"/>
      <c r="K4857" s="192"/>
      <c r="L4857" s="1038"/>
      <c r="M4857" s="1039"/>
      <c r="N4857" s="1038"/>
      <c r="O4857" s="1039"/>
      <c r="P4857" s="1034"/>
      <c r="Q4857" s="1036"/>
      <c r="R4857" s="408"/>
      <c r="S4857" s="408"/>
      <c r="T4857" s="408"/>
      <c r="U4857" s="1034"/>
      <c r="V4857" s="1036"/>
      <c r="W4857" s="1034"/>
      <c r="X4857" s="1035"/>
      <c r="Y4857" s="286"/>
      <c r="Z4857" s="286"/>
      <c r="AA4857" s="286"/>
      <c r="AB4857" s="286"/>
      <c r="AC4857" s="223"/>
      <c r="AD4857" s="223"/>
      <c r="AE4857" s="223"/>
      <c r="AF4857" s="223"/>
      <c r="AG4857" s="223"/>
      <c r="AH4857" s="223"/>
      <c r="AI4857" s="223"/>
      <c r="AJ4857" s="223"/>
      <c r="AK4857" s="1052"/>
      <c r="AL4857" s="1053"/>
      <c r="AM4857" s="1053"/>
      <c r="AN4857" s="1054"/>
      <c r="AO4857" s="1055"/>
      <c r="AP4857" s="3"/>
      <c r="AQ4857" s="222">
        <f t="shared" si="2257"/>
        <v>1</v>
      </c>
      <c r="AV4857" s="167"/>
      <c r="AW4857" s="167"/>
      <c r="AX4857" s="167"/>
      <c r="AY4857" s="167"/>
      <c r="AZ4857" s="167"/>
      <c r="BA4857" s="167"/>
      <c r="BB4857" s="167"/>
      <c r="BC4857" s="167"/>
      <c r="BD4857" s="167"/>
    </row>
    <row r="4858" spans="2:56" s="162" customFormat="1" ht="12" customHeight="1" x14ac:dyDescent="0.15">
      <c r="B4858" s="1058"/>
      <c r="C4858" s="1063"/>
      <c r="D4858" s="1061"/>
      <c r="E4858" s="1061"/>
      <c r="F4858" s="1061"/>
      <c r="G4858" s="1061"/>
      <c r="H4858" s="1061"/>
      <c r="I4858" s="1061"/>
      <c r="J4858" s="1062"/>
      <c r="K4858" s="192"/>
      <c r="L4858" s="1038"/>
      <c r="M4858" s="1039"/>
      <c r="N4858" s="1038"/>
      <c r="O4858" s="1039"/>
      <c r="P4858" s="1034"/>
      <c r="Q4858" s="1036"/>
      <c r="R4858" s="408"/>
      <c r="S4858" s="408"/>
      <c r="T4858" s="408"/>
      <c r="U4858" s="1034"/>
      <c r="V4858" s="1036"/>
      <c r="W4858" s="1034"/>
      <c r="X4858" s="1035"/>
      <c r="Y4858" s="286"/>
      <c r="Z4858" s="286"/>
      <c r="AA4858" s="286"/>
      <c r="AB4858" s="286"/>
      <c r="AC4858" s="223"/>
      <c r="AD4858" s="223"/>
      <c r="AE4858" s="223"/>
      <c r="AF4858" s="223"/>
      <c r="AG4858" s="223"/>
      <c r="AH4858" s="223"/>
      <c r="AI4858" s="223"/>
      <c r="AJ4858" s="223"/>
      <c r="AK4858" s="1034"/>
      <c r="AL4858" s="1035"/>
      <c r="AM4858" s="1035"/>
      <c r="AN4858" s="788"/>
      <c r="AO4858" s="789"/>
      <c r="AP4858" s="3"/>
      <c r="AQ4858" s="222">
        <f t="shared" si="2257"/>
        <v>1</v>
      </c>
    </row>
    <row r="4859" spans="2:56" s="162" customFormat="1" ht="12" customHeight="1" x14ac:dyDescent="0.15">
      <c r="B4859" s="1058"/>
      <c r="C4859" s="1063"/>
      <c r="D4859" s="1061"/>
      <c r="E4859" s="1061"/>
      <c r="F4859" s="1061"/>
      <c r="G4859" s="1061"/>
      <c r="H4859" s="1061"/>
      <c r="I4859" s="1061"/>
      <c r="J4859" s="1062"/>
      <c r="K4859" s="192"/>
      <c r="L4859" s="1038"/>
      <c r="M4859" s="1039"/>
      <c r="N4859" s="1038"/>
      <c r="O4859" s="1039"/>
      <c r="P4859" s="1034"/>
      <c r="Q4859" s="1036"/>
      <c r="R4859" s="408"/>
      <c r="S4859" s="408"/>
      <c r="T4859" s="408"/>
      <c r="U4859" s="1034"/>
      <c r="V4859" s="1036"/>
      <c r="W4859" s="1034"/>
      <c r="X4859" s="1035"/>
      <c r="Y4859" s="286"/>
      <c r="Z4859" s="286"/>
      <c r="AA4859" s="286"/>
      <c r="AB4859" s="286"/>
      <c r="AC4859" s="223"/>
      <c r="AD4859" s="223"/>
      <c r="AE4859" s="223"/>
      <c r="AF4859" s="223"/>
      <c r="AG4859" s="223"/>
      <c r="AH4859" s="223"/>
      <c r="AI4859" s="223"/>
      <c r="AJ4859" s="223"/>
      <c r="AK4859" s="1034"/>
      <c r="AL4859" s="1035"/>
      <c r="AM4859" s="1035"/>
      <c r="AN4859" s="788"/>
      <c r="AO4859" s="789"/>
      <c r="AP4859" s="3"/>
      <c r="AQ4859" s="222">
        <f t="shared" si="2257"/>
        <v>1</v>
      </c>
    </row>
    <row r="4860" spans="2:56" s="162" customFormat="1" ht="12" customHeight="1" x14ac:dyDescent="0.15">
      <c r="B4860" s="1058"/>
      <c r="C4860" s="1063"/>
      <c r="D4860" s="1061"/>
      <c r="E4860" s="1061"/>
      <c r="F4860" s="1061"/>
      <c r="G4860" s="1061"/>
      <c r="H4860" s="1061"/>
      <c r="I4860" s="1061"/>
      <c r="J4860" s="1062"/>
      <c r="K4860" s="192"/>
      <c r="L4860" s="1038"/>
      <c r="M4860" s="1039"/>
      <c r="N4860" s="1038"/>
      <c r="O4860" s="1039"/>
      <c r="P4860" s="1034"/>
      <c r="Q4860" s="1036"/>
      <c r="R4860" s="408"/>
      <c r="S4860" s="408"/>
      <c r="T4860" s="408"/>
      <c r="U4860" s="1034"/>
      <c r="V4860" s="1036"/>
      <c r="W4860" s="1034"/>
      <c r="X4860" s="1035"/>
      <c r="Y4860" s="286"/>
      <c r="Z4860" s="286"/>
      <c r="AA4860" s="286"/>
      <c r="AB4860" s="286"/>
      <c r="AC4860" s="223"/>
      <c r="AD4860" s="223"/>
      <c r="AE4860" s="223"/>
      <c r="AF4860" s="223"/>
      <c r="AG4860" s="223"/>
      <c r="AH4860" s="223"/>
      <c r="AI4860" s="223"/>
      <c r="AJ4860" s="223"/>
      <c r="AK4860" s="1034"/>
      <c r="AL4860" s="1035"/>
      <c r="AM4860" s="1035"/>
      <c r="AN4860" s="788"/>
      <c r="AO4860" s="789"/>
      <c r="AP4860" s="3"/>
      <c r="AQ4860" s="222">
        <f t="shared" si="2257"/>
        <v>1</v>
      </c>
    </row>
    <row r="4861" spans="2:56" s="162" customFormat="1" ht="12" customHeight="1" x14ac:dyDescent="0.15">
      <c r="B4861" s="1058"/>
      <c r="C4861" s="1063"/>
      <c r="D4861" s="1061"/>
      <c r="E4861" s="1061"/>
      <c r="F4861" s="1061"/>
      <c r="G4861" s="1061"/>
      <c r="H4861" s="1061"/>
      <c r="I4861" s="1061"/>
      <c r="J4861" s="1062"/>
      <c r="K4861" s="192"/>
      <c r="L4861" s="1038"/>
      <c r="M4861" s="1039"/>
      <c r="N4861" s="1038"/>
      <c r="O4861" s="1039"/>
      <c r="P4861" s="1034"/>
      <c r="Q4861" s="1036"/>
      <c r="R4861" s="408"/>
      <c r="S4861" s="408"/>
      <c r="T4861" s="408"/>
      <c r="U4861" s="1034"/>
      <c r="V4861" s="1036"/>
      <c r="W4861" s="1034"/>
      <c r="X4861" s="1035"/>
      <c r="Y4861" s="286"/>
      <c r="Z4861" s="286"/>
      <c r="AA4861" s="286"/>
      <c r="AB4861" s="286"/>
      <c r="AC4861" s="223"/>
      <c r="AD4861" s="223"/>
      <c r="AE4861" s="223"/>
      <c r="AF4861" s="223"/>
      <c r="AG4861" s="223"/>
      <c r="AH4861" s="223"/>
      <c r="AI4861" s="223"/>
      <c r="AJ4861" s="223"/>
      <c r="AK4861" s="1034"/>
      <c r="AL4861" s="1035"/>
      <c r="AM4861" s="1035"/>
      <c r="AN4861" s="788"/>
      <c r="AO4861" s="789"/>
      <c r="AP4861" s="3"/>
      <c r="AQ4861" s="222">
        <f t="shared" si="2257"/>
        <v>1</v>
      </c>
    </row>
    <row r="4862" spans="2:56" s="162" customFormat="1" ht="12" customHeight="1" x14ac:dyDescent="0.15">
      <c r="B4862" s="1058"/>
      <c r="C4862" s="1063"/>
      <c r="D4862" s="1061"/>
      <c r="E4862" s="1061"/>
      <c r="F4862" s="1061"/>
      <c r="G4862" s="1061"/>
      <c r="H4862" s="1061"/>
      <c r="I4862" s="1061"/>
      <c r="J4862" s="1062"/>
      <c r="K4862" s="192"/>
      <c r="L4862" s="1038"/>
      <c r="M4862" s="1039"/>
      <c r="N4862" s="1038"/>
      <c r="O4862" s="1039"/>
      <c r="P4862" s="1034"/>
      <c r="Q4862" s="1036"/>
      <c r="R4862" s="408"/>
      <c r="S4862" s="408"/>
      <c r="T4862" s="408"/>
      <c r="U4862" s="1034"/>
      <c r="V4862" s="1036"/>
      <c r="W4862" s="1034"/>
      <c r="X4862" s="1035"/>
      <c r="Y4862" s="286"/>
      <c r="Z4862" s="286"/>
      <c r="AA4862" s="286"/>
      <c r="AB4862" s="286"/>
      <c r="AC4862" s="223"/>
      <c r="AD4862" s="223"/>
      <c r="AE4862" s="223"/>
      <c r="AF4862" s="223"/>
      <c r="AG4862" s="223"/>
      <c r="AH4862" s="223"/>
      <c r="AI4862" s="223"/>
      <c r="AJ4862" s="223"/>
      <c r="AK4862" s="1034"/>
      <c r="AL4862" s="1035"/>
      <c r="AM4862" s="1035"/>
      <c r="AN4862" s="788"/>
      <c r="AO4862" s="789"/>
      <c r="AP4862" s="3"/>
      <c r="AQ4862" s="222">
        <f t="shared" si="2257"/>
        <v>1</v>
      </c>
    </row>
    <row r="4863" spans="2:56" s="162" customFormat="1" ht="12" customHeight="1" x14ac:dyDescent="0.15">
      <c r="B4863" s="1058"/>
      <c r="C4863" s="1063"/>
      <c r="D4863" s="1061"/>
      <c r="E4863" s="1061"/>
      <c r="F4863" s="1061"/>
      <c r="G4863" s="1061"/>
      <c r="H4863" s="1061"/>
      <c r="I4863" s="1061"/>
      <c r="J4863" s="1062"/>
      <c r="K4863" s="192"/>
      <c r="L4863" s="1038"/>
      <c r="M4863" s="1039"/>
      <c r="N4863" s="1038"/>
      <c r="O4863" s="1039"/>
      <c r="P4863" s="1034"/>
      <c r="Q4863" s="1036"/>
      <c r="R4863" s="408"/>
      <c r="S4863" s="408"/>
      <c r="T4863" s="408"/>
      <c r="U4863" s="1034"/>
      <c r="V4863" s="1036"/>
      <c r="W4863" s="1034"/>
      <c r="X4863" s="1035"/>
      <c r="Y4863" s="286"/>
      <c r="Z4863" s="286"/>
      <c r="AA4863" s="286"/>
      <c r="AB4863" s="286"/>
      <c r="AC4863" s="223"/>
      <c r="AD4863" s="223"/>
      <c r="AE4863" s="223"/>
      <c r="AF4863" s="223"/>
      <c r="AG4863" s="223"/>
      <c r="AH4863" s="223"/>
      <c r="AI4863" s="223"/>
      <c r="AJ4863" s="223"/>
      <c r="AK4863" s="1034"/>
      <c r="AL4863" s="1035"/>
      <c r="AM4863" s="1035"/>
      <c r="AN4863" s="788"/>
      <c r="AO4863" s="789"/>
      <c r="AP4863" s="3"/>
      <c r="AQ4863" s="222">
        <f t="shared" si="2257"/>
        <v>1</v>
      </c>
    </row>
    <row r="4864" spans="2:56" s="162" customFormat="1" ht="12" customHeight="1" x14ac:dyDescent="0.15">
      <c r="B4864" s="1058"/>
      <c r="C4864" s="1063"/>
      <c r="D4864" s="1061"/>
      <c r="E4864" s="1061"/>
      <c r="F4864" s="1061"/>
      <c r="G4864" s="1061"/>
      <c r="H4864" s="1061"/>
      <c r="I4864" s="1061"/>
      <c r="J4864" s="1062"/>
      <c r="K4864" s="192"/>
      <c r="L4864" s="1038"/>
      <c r="M4864" s="1039"/>
      <c r="N4864" s="1038"/>
      <c r="O4864" s="1039"/>
      <c r="P4864" s="1034"/>
      <c r="Q4864" s="1036"/>
      <c r="R4864" s="408"/>
      <c r="S4864" s="408"/>
      <c r="T4864" s="408"/>
      <c r="U4864" s="1034"/>
      <c r="V4864" s="1036"/>
      <c r="W4864" s="1034"/>
      <c r="X4864" s="1035"/>
      <c r="Y4864" s="286"/>
      <c r="Z4864" s="286"/>
      <c r="AA4864" s="286"/>
      <c r="AB4864" s="286"/>
      <c r="AC4864" s="223"/>
      <c r="AD4864" s="223"/>
      <c r="AE4864" s="223"/>
      <c r="AF4864" s="223"/>
      <c r="AG4864" s="223"/>
      <c r="AH4864" s="223"/>
      <c r="AI4864" s="223"/>
      <c r="AJ4864" s="223"/>
      <c r="AK4864" s="1034"/>
      <c r="AL4864" s="1035"/>
      <c r="AM4864" s="1035"/>
      <c r="AN4864" s="788"/>
      <c r="AO4864" s="789"/>
      <c r="AP4864" s="3"/>
      <c r="AQ4864" s="222">
        <f t="shared" si="2257"/>
        <v>1</v>
      </c>
    </row>
    <row r="4865" spans="2:46" s="162" customFormat="1" ht="12" customHeight="1" x14ac:dyDescent="0.15">
      <c r="B4865" s="1058"/>
      <c r="C4865" s="1063"/>
      <c r="D4865" s="1061"/>
      <c r="E4865" s="1061"/>
      <c r="F4865" s="1061"/>
      <c r="G4865" s="1061"/>
      <c r="H4865" s="1061"/>
      <c r="I4865" s="1061"/>
      <c r="J4865" s="1062"/>
      <c r="K4865" s="192"/>
      <c r="L4865" s="1038"/>
      <c r="M4865" s="1039"/>
      <c r="N4865" s="1038"/>
      <c r="O4865" s="1039"/>
      <c r="P4865" s="1034"/>
      <c r="Q4865" s="1036"/>
      <c r="R4865" s="408"/>
      <c r="S4865" s="408"/>
      <c r="T4865" s="408"/>
      <c r="U4865" s="1034"/>
      <c r="V4865" s="1036"/>
      <c r="W4865" s="1034"/>
      <c r="X4865" s="1035"/>
      <c r="Y4865" s="286"/>
      <c r="Z4865" s="286"/>
      <c r="AA4865" s="286"/>
      <c r="AB4865" s="286"/>
      <c r="AC4865" s="223"/>
      <c r="AD4865" s="223"/>
      <c r="AE4865" s="223"/>
      <c r="AF4865" s="223"/>
      <c r="AG4865" s="223"/>
      <c r="AH4865" s="223"/>
      <c r="AI4865" s="223"/>
      <c r="AJ4865" s="223"/>
      <c r="AK4865" s="1034"/>
      <c r="AL4865" s="1035"/>
      <c r="AM4865" s="1035"/>
      <c r="AN4865" s="788"/>
      <c r="AO4865" s="789"/>
      <c r="AP4865" s="3"/>
      <c r="AQ4865" s="222">
        <f t="shared" si="2257"/>
        <v>1</v>
      </c>
    </row>
    <row r="4866" spans="2:46" s="162" customFormat="1" ht="12" customHeight="1" x14ac:dyDescent="0.15">
      <c r="B4866" s="1058"/>
      <c r="C4866" s="1063"/>
      <c r="D4866" s="1061"/>
      <c r="E4866" s="1061"/>
      <c r="F4866" s="1061"/>
      <c r="G4866" s="1061"/>
      <c r="H4866" s="1061"/>
      <c r="I4866" s="1061"/>
      <c r="J4866" s="1062"/>
      <c r="K4866" s="192"/>
      <c r="L4866" s="1038"/>
      <c r="M4866" s="1039"/>
      <c r="N4866" s="1038"/>
      <c r="O4866" s="1039"/>
      <c r="P4866" s="1034"/>
      <c r="Q4866" s="1036"/>
      <c r="R4866" s="408"/>
      <c r="S4866" s="408"/>
      <c r="T4866" s="408"/>
      <c r="U4866" s="1034"/>
      <c r="V4866" s="1036"/>
      <c r="W4866" s="1034"/>
      <c r="X4866" s="1035"/>
      <c r="Y4866" s="286"/>
      <c r="Z4866" s="286"/>
      <c r="AA4866" s="286"/>
      <c r="AB4866" s="286"/>
      <c r="AC4866" s="223"/>
      <c r="AD4866" s="223"/>
      <c r="AE4866" s="223"/>
      <c r="AF4866" s="223"/>
      <c r="AG4866" s="223"/>
      <c r="AH4866" s="223"/>
      <c r="AI4866" s="223"/>
      <c r="AJ4866" s="223"/>
      <c r="AK4866" s="1034"/>
      <c r="AL4866" s="1035"/>
      <c r="AM4866" s="1035"/>
      <c r="AN4866" s="788"/>
      <c r="AO4866" s="789"/>
      <c r="AP4866" s="3"/>
      <c r="AQ4866" s="222">
        <f t="shared" si="2257"/>
        <v>1</v>
      </c>
    </row>
    <row r="4867" spans="2:46" s="162" customFormat="1" ht="12" customHeight="1" x14ac:dyDescent="0.15">
      <c r="B4867" s="1058"/>
      <c r="C4867" s="1063"/>
      <c r="D4867" s="1061"/>
      <c r="E4867" s="1061"/>
      <c r="F4867" s="1061"/>
      <c r="G4867" s="1061"/>
      <c r="H4867" s="1061"/>
      <c r="I4867" s="1061"/>
      <c r="J4867" s="1062"/>
      <c r="K4867" s="192"/>
      <c r="L4867" s="1038"/>
      <c r="M4867" s="1039"/>
      <c r="N4867" s="1038"/>
      <c r="O4867" s="1039"/>
      <c r="P4867" s="1034"/>
      <c r="Q4867" s="1036"/>
      <c r="R4867" s="408"/>
      <c r="S4867" s="408"/>
      <c r="T4867" s="408"/>
      <c r="U4867" s="1034"/>
      <c r="V4867" s="1036"/>
      <c r="W4867" s="1034"/>
      <c r="X4867" s="1035"/>
      <c r="Y4867" s="286"/>
      <c r="Z4867" s="286"/>
      <c r="AA4867" s="286"/>
      <c r="AB4867" s="286"/>
      <c r="AC4867" s="223"/>
      <c r="AD4867" s="223"/>
      <c r="AE4867" s="223"/>
      <c r="AF4867" s="223"/>
      <c r="AG4867" s="223"/>
      <c r="AH4867" s="223"/>
      <c r="AI4867" s="223"/>
      <c r="AJ4867" s="223"/>
      <c r="AK4867" s="1034"/>
      <c r="AL4867" s="1035"/>
      <c r="AM4867" s="1035"/>
      <c r="AN4867" s="788"/>
      <c r="AO4867" s="789"/>
      <c r="AP4867" s="3"/>
      <c r="AQ4867" s="222">
        <f t="shared" si="2257"/>
        <v>1</v>
      </c>
    </row>
    <row r="4868" spans="2:46" s="162" customFormat="1" ht="12" customHeight="1" x14ac:dyDescent="0.15">
      <c r="B4868" s="1058"/>
      <c r="C4868" s="1063"/>
      <c r="D4868" s="1061"/>
      <c r="E4868" s="1061"/>
      <c r="F4868" s="1061"/>
      <c r="G4868" s="1061"/>
      <c r="H4868" s="1061"/>
      <c r="I4868" s="1061"/>
      <c r="J4868" s="1062"/>
      <c r="K4868" s="192"/>
      <c r="L4868" s="1038"/>
      <c r="M4868" s="1039"/>
      <c r="N4868" s="1038"/>
      <c r="O4868" s="1039"/>
      <c r="P4868" s="1034"/>
      <c r="Q4868" s="1036"/>
      <c r="R4868" s="408"/>
      <c r="S4868" s="408"/>
      <c r="T4868" s="408"/>
      <c r="U4868" s="1034"/>
      <c r="V4868" s="1036"/>
      <c r="W4868" s="1034"/>
      <c r="X4868" s="1035"/>
      <c r="Y4868" s="286"/>
      <c r="Z4868" s="286"/>
      <c r="AA4868" s="286"/>
      <c r="AB4868" s="286"/>
      <c r="AC4868" s="223"/>
      <c r="AD4868" s="223"/>
      <c r="AE4868" s="223"/>
      <c r="AF4868" s="223"/>
      <c r="AG4868" s="223"/>
      <c r="AH4868" s="223"/>
      <c r="AI4868" s="223"/>
      <c r="AJ4868" s="223"/>
      <c r="AK4868" s="1034"/>
      <c r="AL4868" s="1035"/>
      <c r="AM4868" s="1035"/>
      <c r="AN4868" s="788"/>
      <c r="AO4868" s="789"/>
      <c r="AP4868" s="3"/>
      <c r="AQ4868" s="222">
        <f t="shared" si="2257"/>
        <v>1</v>
      </c>
    </row>
    <row r="4869" spans="2:46" s="162" customFormat="1" ht="12" customHeight="1" x14ac:dyDescent="0.15">
      <c r="B4869" s="1058"/>
      <c r="C4869" s="1063"/>
      <c r="D4869" s="1061"/>
      <c r="E4869" s="1061"/>
      <c r="F4869" s="1061"/>
      <c r="G4869" s="1061"/>
      <c r="H4869" s="1061"/>
      <c r="I4869" s="1061"/>
      <c r="J4869" s="1062"/>
      <c r="K4869" s="192"/>
      <c r="L4869" s="1038"/>
      <c r="M4869" s="1039"/>
      <c r="N4869" s="1038"/>
      <c r="O4869" s="1039"/>
      <c r="P4869" s="1034"/>
      <c r="Q4869" s="1036"/>
      <c r="R4869" s="408"/>
      <c r="S4869" s="408"/>
      <c r="T4869" s="408"/>
      <c r="U4869" s="1034"/>
      <c r="V4869" s="1036"/>
      <c r="W4869" s="1034"/>
      <c r="X4869" s="1035"/>
      <c r="Y4869" s="286"/>
      <c r="Z4869" s="286"/>
      <c r="AA4869" s="286"/>
      <c r="AB4869" s="286"/>
      <c r="AC4869" s="223"/>
      <c r="AD4869" s="223"/>
      <c r="AE4869" s="223"/>
      <c r="AF4869" s="223"/>
      <c r="AG4869" s="223"/>
      <c r="AH4869" s="223"/>
      <c r="AI4869" s="223"/>
      <c r="AJ4869" s="223"/>
      <c r="AK4869" s="1034"/>
      <c r="AL4869" s="1035"/>
      <c r="AM4869" s="1035"/>
      <c r="AN4869" s="788"/>
      <c r="AO4869" s="789"/>
      <c r="AP4869" s="3"/>
      <c r="AQ4869" s="222">
        <f t="shared" si="2257"/>
        <v>1</v>
      </c>
    </row>
    <row r="4870" spans="2:46" s="162" customFormat="1" ht="12" customHeight="1" x14ac:dyDescent="0.15">
      <c r="B4870" s="1058"/>
      <c r="C4870" s="1063"/>
      <c r="D4870" s="1061"/>
      <c r="E4870" s="1061"/>
      <c r="F4870" s="1061"/>
      <c r="G4870" s="1061"/>
      <c r="H4870" s="1061"/>
      <c r="I4870" s="1061"/>
      <c r="J4870" s="1062"/>
      <c r="K4870" s="192"/>
      <c r="L4870" s="1038"/>
      <c r="M4870" s="1039"/>
      <c r="N4870" s="1038"/>
      <c r="O4870" s="1039"/>
      <c r="P4870" s="1034"/>
      <c r="Q4870" s="1036"/>
      <c r="R4870" s="408"/>
      <c r="S4870" s="408"/>
      <c r="T4870" s="408"/>
      <c r="U4870" s="1034"/>
      <c r="V4870" s="1036"/>
      <c r="W4870" s="1034"/>
      <c r="X4870" s="1035"/>
      <c r="Y4870" s="286"/>
      <c r="Z4870" s="286"/>
      <c r="AA4870" s="286"/>
      <c r="AB4870" s="286"/>
      <c r="AC4870" s="223"/>
      <c r="AD4870" s="223"/>
      <c r="AE4870" s="223"/>
      <c r="AF4870" s="223"/>
      <c r="AG4870" s="223"/>
      <c r="AH4870" s="223"/>
      <c r="AI4870" s="223"/>
      <c r="AJ4870" s="223"/>
      <c r="AK4870" s="1034"/>
      <c r="AL4870" s="1035"/>
      <c r="AM4870" s="1035"/>
      <c r="AN4870" s="788"/>
      <c r="AO4870" s="789"/>
      <c r="AP4870" s="3"/>
      <c r="AQ4870" s="222">
        <f t="shared" si="2257"/>
        <v>1</v>
      </c>
    </row>
    <row r="4871" spans="2:46" s="162" customFormat="1" ht="12" customHeight="1" x14ac:dyDescent="0.15">
      <c r="B4871" s="1058"/>
      <c r="C4871" s="1063"/>
      <c r="D4871" s="1061"/>
      <c r="E4871" s="1061"/>
      <c r="F4871" s="1061"/>
      <c r="G4871" s="1061"/>
      <c r="H4871" s="1061"/>
      <c r="I4871" s="1061"/>
      <c r="J4871" s="1062"/>
      <c r="K4871" s="192"/>
      <c r="L4871" s="1038"/>
      <c r="M4871" s="1039"/>
      <c r="N4871" s="1038"/>
      <c r="O4871" s="1039"/>
      <c r="P4871" s="1034"/>
      <c r="Q4871" s="1036"/>
      <c r="R4871" s="408"/>
      <c r="S4871" s="408"/>
      <c r="T4871" s="408"/>
      <c r="U4871" s="1034"/>
      <c r="V4871" s="1036"/>
      <c r="W4871" s="1034"/>
      <c r="X4871" s="1035"/>
      <c r="Y4871" s="286"/>
      <c r="Z4871" s="286"/>
      <c r="AA4871" s="286"/>
      <c r="AB4871" s="286"/>
      <c r="AC4871" s="223"/>
      <c r="AD4871" s="223"/>
      <c r="AE4871" s="223"/>
      <c r="AF4871" s="223"/>
      <c r="AG4871" s="223"/>
      <c r="AH4871" s="223"/>
      <c r="AI4871" s="223"/>
      <c r="AJ4871" s="223"/>
      <c r="AK4871" s="1034"/>
      <c r="AL4871" s="1035"/>
      <c r="AM4871" s="1035"/>
      <c r="AN4871" s="788"/>
      <c r="AO4871" s="789"/>
      <c r="AP4871" s="3"/>
      <c r="AQ4871" s="222">
        <f t="shared" si="2257"/>
        <v>1</v>
      </c>
    </row>
    <row r="4872" spans="2:46" s="162" customFormat="1" ht="12" customHeight="1" x14ac:dyDescent="0.15">
      <c r="B4872" s="1058"/>
      <c r="C4872" s="1063"/>
      <c r="D4872" s="1061"/>
      <c r="E4872" s="1061"/>
      <c r="F4872" s="1061"/>
      <c r="G4872" s="1061"/>
      <c r="H4872" s="1061"/>
      <c r="I4872" s="1061"/>
      <c r="J4872" s="1062"/>
      <c r="K4872" s="1016" t="s">
        <v>216</v>
      </c>
      <c r="L4872" s="1016" t="s">
        <v>215</v>
      </c>
      <c r="M4872" s="1016"/>
      <c r="N4872" s="1016"/>
      <c r="O4872" s="1016"/>
      <c r="P4872" s="1016"/>
      <c r="Q4872" s="1016"/>
      <c r="R4872" s="1016"/>
      <c r="S4872" s="1016"/>
      <c r="T4872" s="1016"/>
      <c r="U4872" s="1016"/>
      <c r="V4872" s="1016"/>
      <c r="W4872" s="1016"/>
      <c r="X4872" s="1016"/>
      <c r="Y4872" s="1040" t="s">
        <v>466</v>
      </c>
      <c r="Z4872" s="1041"/>
      <c r="AA4872" s="1041"/>
      <c r="AB4872" s="1042"/>
      <c r="AC4872" s="224">
        <f t="shared" ref="AC4872:AJ4872" si="2258">SUM(AC4852:AC4871)</f>
        <v>0</v>
      </c>
      <c r="AD4872" s="224">
        <f t="shared" si="2258"/>
        <v>0</v>
      </c>
      <c r="AE4872" s="224">
        <f t="shared" si="2258"/>
        <v>0</v>
      </c>
      <c r="AF4872" s="224">
        <f t="shared" si="2258"/>
        <v>1.0000000000000002E-2</v>
      </c>
      <c r="AG4872" s="224">
        <f t="shared" si="2258"/>
        <v>0</v>
      </c>
      <c r="AH4872" s="224">
        <f t="shared" si="2258"/>
        <v>0</v>
      </c>
      <c r="AI4872" s="224">
        <f t="shared" si="2258"/>
        <v>0</v>
      </c>
      <c r="AJ4872" s="224">
        <f t="shared" si="2258"/>
        <v>0</v>
      </c>
      <c r="AK4872" s="1040" t="s">
        <v>214</v>
      </c>
      <c r="AL4872" s="1041"/>
      <c r="AM4872" s="1041"/>
      <c r="AN4872" s="788"/>
      <c r="AO4872" s="789"/>
      <c r="AP4872" s="3"/>
    </row>
    <row r="4873" spans="2:46" s="162" customFormat="1" ht="12" customHeight="1" x14ac:dyDescent="0.15">
      <c r="B4873" s="1058"/>
      <c r="C4873" s="1063"/>
      <c r="D4873" s="1061"/>
      <c r="E4873" s="1061"/>
      <c r="F4873" s="1061"/>
      <c r="G4873" s="1061"/>
      <c r="H4873" s="1061"/>
      <c r="I4873" s="1061"/>
      <c r="J4873" s="1062"/>
      <c r="K4873" s="1016"/>
      <c r="L4873" s="1016" t="s">
        <v>467</v>
      </c>
      <c r="M4873" s="1016"/>
      <c r="N4873" s="1016"/>
      <c r="O4873" s="1016" t="s">
        <v>213</v>
      </c>
      <c r="P4873" s="1016"/>
      <c r="Q4873" s="1016"/>
      <c r="R4873" s="1016"/>
      <c r="S4873" s="1016"/>
      <c r="T4873" s="1016"/>
      <c r="U4873" s="1016"/>
      <c r="V4873" s="1016"/>
      <c r="W4873" s="1016"/>
      <c r="X4873" s="1016"/>
      <c r="Y4873" s="193">
        <f>COUNTIF(Y4852:Y4871,"○")</f>
        <v>0</v>
      </c>
      <c r="Z4873" s="193">
        <f>COUNTIF(Z4852:Z4871,"○")</f>
        <v>0</v>
      </c>
      <c r="AA4873" s="193">
        <f>COUNTIF(AA4852:AA4871,"○")</f>
        <v>0</v>
      </c>
      <c r="AB4873" s="193">
        <f>COUNTIF(AB4852:AB4871,"○")</f>
        <v>0</v>
      </c>
      <c r="AC4873" s="193">
        <f t="shared" ref="AC4873:AJ4873" si="2259">COUNT(AC4852:AC4871)</f>
        <v>0</v>
      </c>
      <c r="AD4873" s="193">
        <f t="shared" si="2259"/>
        <v>0</v>
      </c>
      <c r="AE4873" s="193">
        <f t="shared" si="2259"/>
        <v>0</v>
      </c>
      <c r="AF4873" s="193">
        <f t="shared" si="2259"/>
        <v>1</v>
      </c>
      <c r="AG4873" s="193">
        <f t="shared" si="2259"/>
        <v>0</v>
      </c>
      <c r="AH4873" s="193">
        <f t="shared" si="2259"/>
        <v>0</v>
      </c>
      <c r="AI4873" s="193">
        <f t="shared" si="2259"/>
        <v>0</v>
      </c>
      <c r="AJ4873" s="193">
        <f t="shared" si="2259"/>
        <v>0</v>
      </c>
      <c r="AK4873" s="1043"/>
      <c r="AL4873" s="1044"/>
      <c r="AM4873" s="1044"/>
      <c r="AN4873" s="1044"/>
      <c r="AO4873" s="1045"/>
      <c r="AP4873" s="3"/>
    </row>
    <row r="4874" spans="2:46" ht="12" customHeight="1" x14ac:dyDescent="0.15">
      <c r="B4874" s="1058"/>
      <c r="C4874" s="1063"/>
      <c r="D4874" s="1061"/>
      <c r="E4874" s="1061"/>
      <c r="F4874" s="1061"/>
      <c r="G4874" s="1061"/>
      <c r="H4874" s="1061"/>
      <c r="I4874" s="1061"/>
      <c r="J4874" s="1062"/>
      <c r="K4874" s="1016"/>
      <c r="L4874" s="1016"/>
      <c r="M4874" s="1016"/>
      <c r="N4874" s="1016"/>
      <c r="O4874" s="1016" t="s">
        <v>468</v>
      </c>
      <c r="P4874" s="1016"/>
      <c r="Q4874" s="1016"/>
      <c r="R4874" s="1016"/>
      <c r="S4874" s="1016"/>
      <c r="T4874" s="1016"/>
      <c r="U4874" s="1016"/>
      <c r="V4874" s="1016"/>
      <c r="W4874" s="1016"/>
      <c r="X4874" s="1016"/>
      <c r="Y4874" s="1034" t="str">
        <f>IF(Y4873&gt;0,"Ⅳ",IF(Z4873&gt;0,"Ⅲ",IF(AA4873&gt;0,"Ⅱa",IF(AB4873&gt;0,"Ⅱb","Ⅰ"))))</f>
        <v>Ⅰ</v>
      </c>
      <c r="Z4874" s="1035"/>
      <c r="AA4874" s="1035"/>
      <c r="AB4874" s="1036"/>
      <c r="AC4874" s="1034" t="str">
        <f>IF(AC4873&gt;0,"Ⅳ",IF(AD4873&gt;0,"Ⅲ",IF(AE4873&gt;0,"Ⅱa",IF(AF4873&gt;0,"Ⅱb","Ⅰ"))))</f>
        <v>Ⅱb</v>
      </c>
      <c r="AD4874" s="1035"/>
      <c r="AE4874" s="1035"/>
      <c r="AF4874" s="1036"/>
      <c r="AG4874" s="1034" t="str">
        <f>IF(AG4873&gt;0,"Ⅳ",IF(AH4873&gt;0,"Ⅲ",IF(AI4873&gt;0,"Ⅱa",IF(AJ4873&gt;0,"Ⅱb","Ⅰ"))))</f>
        <v>Ⅰ</v>
      </c>
      <c r="AH4874" s="1035"/>
      <c r="AI4874" s="1035"/>
      <c r="AJ4874" s="1036"/>
      <c r="AK4874" s="1046"/>
      <c r="AL4874" s="1047"/>
      <c r="AM4874" s="1047"/>
      <c r="AN4874" s="1047"/>
      <c r="AO4874" s="1048"/>
      <c r="AP4874" s="3"/>
      <c r="AQ4874" s="282" t="s">
        <v>312</v>
      </c>
      <c r="AR4874" s="282" t="s">
        <v>313</v>
      </c>
      <c r="AS4874" s="699" t="s">
        <v>316</v>
      </c>
      <c r="AT4874" s="1026"/>
    </row>
    <row r="4875" spans="2:46" ht="12" customHeight="1" x14ac:dyDescent="0.15">
      <c r="B4875" s="1058"/>
      <c r="C4875" s="1063"/>
      <c r="D4875" s="1061"/>
      <c r="E4875" s="1061"/>
      <c r="F4875" s="1061"/>
      <c r="G4875" s="1061"/>
      <c r="H4875" s="1061"/>
      <c r="I4875" s="1061"/>
      <c r="J4875" s="1062"/>
      <c r="K4875" s="1016"/>
      <c r="L4875" s="1016" t="s">
        <v>469</v>
      </c>
      <c r="M4875" s="1016"/>
      <c r="N4875" s="1016"/>
      <c r="O4875" s="1016" t="s">
        <v>212</v>
      </c>
      <c r="P4875" s="1016"/>
      <c r="Q4875" s="1016"/>
      <c r="R4875" s="1016"/>
      <c r="S4875" s="1016"/>
      <c r="T4875" s="1016"/>
      <c r="U4875" s="1016"/>
      <c r="V4875" s="1016"/>
      <c r="W4875" s="1016"/>
      <c r="X4875" s="1016"/>
      <c r="Y4875" s="187" t="s">
        <v>32</v>
      </c>
      <c r="Z4875" s="187" t="s">
        <v>33</v>
      </c>
      <c r="AA4875" s="1027" t="s">
        <v>34</v>
      </c>
      <c r="AB4875" s="1027"/>
      <c r="AC4875" s="187" t="s">
        <v>32</v>
      </c>
      <c r="AD4875" s="187" t="s">
        <v>33</v>
      </c>
      <c r="AE4875" s="1027" t="s">
        <v>34</v>
      </c>
      <c r="AF4875" s="1027"/>
      <c r="AG4875" s="187" t="s">
        <v>32</v>
      </c>
      <c r="AH4875" s="187" t="s">
        <v>33</v>
      </c>
      <c r="AI4875" s="1027" t="s">
        <v>34</v>
      </c>
      <c r="AJ4875" s="1027"/>
      <c r="AK4875" s="1046"/>
      <c r="AL4875" s="1047"/>
      <c r="AM4875" s="1047"/>
      <c r="AN4875" s="1047"/>
      <c r="AO4875" s="1048"/>
      <c r="AP4875" s="3"/>
      <c r="AQ4875" s="1028">
        <f>+Y4873+Z4873</f>
        <v>0</v>
      </c>
      <c r="AR4875" s="1029"/>
      <c r="AS4875" s="1028">
        <f>+AA4873+AB4873</f>
        <v>0</v>
      </c>
      <c r="AT4875" s="1029"/>
    </row>
    <row r="4876" spans="2:46" ht="12" customHeight="1" x14ac:dyDescent="0.15">
      <c r="B4876" s="1058"/>
      <c r="C4876" s="1063"/>
      <c r="D4876" s="1061"/>
      <c r="E4876" s="1061"/>
      <c r="F4876" s="1061"/>
      <c r="G4876" s="1061"/>
      <c r="H4876" s="1061"/>
      <c r="I4876" s="1061"/>
      <c r="J4876" s="1062"/>
      <c r="K4876" s="1016"/>
      <c r="L4876" s="1016"/>
      <c r="M4876" s="1016"/>
      <c r="N4876" s="1016"/>
      <c r="O4876" s="1016" t="s">
        <v>470</v>
      </c>
      <c r="P4876" s="1016"/>
      <c r="Q4876" s="1016"/>
      <c r="R4876" s="1016"/>
      <c r="S4876" s="1016"/>
      <c r="T4876" s="1016"/>
      <c r="U4876" s="1016"/>
      <c r="V4876" s="1016"/>
      <c r="W4876" s="1016"/>
      <c r="X4876" s="1016"/>
      <c r="Y4876" s="193" t="str">
        <f>IF(Y4873=0,"",1)</f>
        <v/>
      </c>
      <c r="Z4876" s="193" t="str">
        <f>IF(Z4873=0,"",1)</f>
        <v/>
      </c>
      <c r="AA4876" s="1030" t="str">
        <f>IF(AQ4875=1,"",IF(AS4875&gt;0,1,""))</f>
        <v/>
      </c>
      <c r="AB4876" s="1031"/>
      <c r="AC4876" s="193">
        <f>+AC4873</f>
        <v>0</v>
      </c>
      <c r="AD4876" s="193">
        <f>AD4873</f>
        <v>0</v>
      </c>
      <c r="AE4876" s="1030">
        <f>AE4873+AF4873</f>
        <v>1</v>
      </c>
      <c r="AF4876" s="1031"/>
      <c r="AG4876" s="193">
        <f>AG4873</f>
        <v>0</v>
      </c>
      <c r="AH4876" s="193">
        <f>AH4873</f>
        <v>0</v>
      </c>
      <c r="AI4876" s="1030">
        <f>AI4873+AJ4873</f>
        <v>0</v>
      </c>
      <c r="AJ4876" s="1031"/>
      <c r="AK4876" s="1046"/>
      <c r="AL4876" s="1047"/>
      <c r="AM4876" s="1047"/>
      <c r="AN4876" s="1047"/>
      <c r="AO4876" s="1048"/>
      <c r="AP4876" s="3"/>
      <c r="AQ4876" s="197">
        <f>+Y4873+AC4876+AG4876</f>
        <v>0</v>
      </c>
      <c r="AR4876" s="197">
        <f>+Z4873+AD4876+AH4876</f>
        <v>0</v>
      </c>
      <c r="AS4876" s="1032">
        <f>+AS4875+AE4876+AI4876</f>
        <v>1</v>
      </c>
      <c r="AT4876" s="1033"/>
    </row>
    <row r="4877" spans="2:46" ht="12" customHeight="1" x14ac:dyDescent="0.15">
      <c r="B4877" s="1058"/>
      <c r="C4877" s="1063"/>
      <c r="D4877" s="1061"/>
      <c r="E4877" s="1061"/>
      <c r="F4877" s="1061"/>
      <c r="G4877" s="1061"/>
      <c r="H4877" s="1061"/>
      <c r="I4877" s="1061"/>
      <c r="J4877" s="1062"/>
      <c r="K4877" s="1016"/>
      <c r="L4877" s="1016"/>
      <c r="M4877" s="1016"/>
      <c r="N4877" s="1016"/>
      <c r="O4877" s="1016" t="s">
        <v>471</v>
      </c>
      <c r="P4877" s="1016"/>
      <c r="Q4877" s="1016"/>
      <c r="R4877" s="1016"/>
      <c r="S4877" s="1016"/>
      <c r="T4877" s="1016"/>
      <c r="U4877" s="1016"/>
      <c r="V4877" s="1016"/>
      <c r="W4877" s="1016"/>
      <c r="X4877" s="1016"/>
      <c r="Y4877" s="1034" t="s">
        <v>875</v>
      </c>
      <c r="Z4877" s="1035"/>
      <c r="AA4877" s="1035"/>
      <c r="AB4877" s="1036"/>
      <c r="AC4877" s="1034" t="str">
        <f>IF(AC4876&gt;0,"Ⅳ",IF(AD4876&gt;0,"Ⅲ",IF(AE4876&gt;0,"Ⅱ","Ⅰ")))</f>
        <v>Ⅱ</v>
      </c>
      <c r="AD4877" s="1035"/>
      <c r="AE4877" s="1035"/>
      <c r="AF4877" s="1036"/>
      <c r="AG4877" s="1034" t="str">
        <f>IF(AG4876&gt;0,"Ⅳ",IF(AH4876&gt;0,"Ⅲ",IF(AI4876&gt;0,"Ⅱ","Ⅰ")))</f>
        <v>Ⅰ</v>
      </c>
      <c r="AH4877" s="1035"/>
      <c r="AI4877" s="1035"/>
      <c r="AJ4877" s="1036"/>
      <c r="AK4877" s="1046"/>
      <c r="AL4877" s="1047"/>
      <c r="AM4877" s="1047"/>
      <c r="AN4877" s="1047"/>
      <c r="AO4877" s="1048"/>
      <c r="AP4877" s="3"/>
      <c r="AQ4877" s="1037" t="str">
        <f>IF(AQ4876&gt;0,"Ⅳ",IF(AR4876&gt;0,"Ⅲ",IF(AS4876&gt;0,"Ⅱ","Ⅰ")))</f>
        <v>Ⅱ</v>
      </c>
      <c r="AR4877" s="1037"/>
      <c r="AS4877" s="1037"/>
      <c r="AT4877" s="1037"/>
    </row>
    <row r="4878" spans="2:46" ht="12" customHeight="1" x14ac:dyDescent="0.15">
      <c r="B4878" s="1058"/>
      <c r="C4878" s="1063"/>
      <c r="D4878" s="1061"/>
      <c r="E4878" s="1061"/>
      <c r="F4878" s="1061"/>
      <c r="G4878" s="1061"/>
      <c r="H4878" s="1061"/>
      <c r="I4878" s="1061"/>
      <c r="J4878" s="1062"/>
      <c r="K4878" s="1016"/>
      <c r="L4878" s="1016"/>
      <c r="M4878" s="1016"/>
      <c r="N4878" s="1016"/>
      <c r="O4878" s="1016" t="s">
        <v>472</v>
      </c>
      <c r="P4878" s="1016"/>
      <c r="Q4878" s="1016"/>
      <c r="R4878" s="1016"/>
      <c r="S4878" s="1016"/>
      <c r="T4878" s="1016"/>
      <c r="U4878" s="1016"/>
      <c r="V4878" s="1016"/>
      <c r="W4878" s="1016"/>
      <c r="X4878" s="1016"/>
      <c r="Y4878" s="1034" t="str">
        <f>IF(COUNTIF(Y4877:AJ4877,"Ⅳ")&gt;0,"Ⅳ",IF(COUNTIF(Y4877:AJ4877,"Ⅲ")&gt;0,"Ⅲ",IF(COUNTIF(Y4877:AJ4877,"Ⅱ")&gt;0,"Ⅱ","Ⅰ")))</f>
        <v>Ⅱ</v>
      </c>
      <c r="Z4878" s="1035"/>
      <c r="AA4878" s="1035"/>
      <c r="AB4878" s="1035"/>
      <c r="AC4878" s="1035"/>
      <c r="AD4878" s="1035"/>
      <c r="AE4878" s="1035"/>
      <c r="AF4878" s="1035"/>
      <c r="AG4878" s="1035"/>
      <c r="AH4878" s="1035"/>
      <c r="AI4878" s="1035"/>
      <c r="AJ4878" s="1036"/>
      <c r="AK4878" s="1049"/>
      <c r="AL4878" s="1050"/>
      <c r="AM4878" s="1050"/>
      <c r="AN4878" s="1050"/>
      <c r="AO4878" s="1051"/>
      <c r="AP4878" s="3"/>
    </row>
    <row r="4879" spans="2:46" ht="14.25" customHeight="1" x14ac:dyDescent="0.15">
      <c r="B4879" s="1058"/>
      <c r="C4879" s="1063"/>
      <c r="D4879" s="1061"/>
      <c r="E4879" s="1061"/>
      <c r="F4879" s="1061"/>
      <c r="G4879" s="1061"/>
      <c r="H4879" s="1061"/>
      <c r="I4879" s="1061"/>
      <c r="J4879" s="1062"/>
      <c r="K4879" s="1016" t="s">
        <v>169</v>
      </c>
      <c r="L4879" s="1017"/>
      <c r="M4879" s="1017"/>
      <c r="N4879" s="1017"/>
      <c r="O4879" s="1017"/>
      <c r="P4879" s="1017"/>
      <c r="Q4879" s="1017"/>
      <c r="R4879" s="1017"/>
      <c r="S4879" s="1017"/>
      <c r="T4879" s="1017"/>
      <c r="U4879" s="1017"/>
      <c r="V4879" s="1017"/>
      <c r="W4879" s="1017"/>
      <c r="X4879" s="1017"/>
      <c r="Y4879" s="1017"/>
      <c r="Z4879" s="1017"/>
      <c r="AA4879" s="1017"/>
      <c r="AB4879" s="1017"/>
      <c r="AC4879" s="1017"/>
      <c r="AD4879" s="1017"/>
      <c r="AE4879" s="1017"/>
      <c r="AF4879" s="1017"/>
      <c r="AG4879" s="1017"/>
      <c r="AH4879" s="1017"/>
      <c r="AI4879" s="1017"/>
      <c r="AJ4879" s="1017"/>
      <c r="AK4879" s="1017"/>
      <c r="AL4879" s="1017"/>
      <c r="AM4879" s="1017"/>
      <c r="AN4879" s="1017"/>
      <c r="AO4879" s="1017"/>
      <c r="AP4879" s="3"/>
    </row>
    <row r="4880" spans="2:46" ht="14.25" customHeight="1" x14ac:dyDescent="0.15">
      <c r="B4880" s="1058"/>
      <c r="C4880" s="1063"/>
      <c r="D4880" s="1061"/>
      <c r="E4880" s="1061"/>
      <c r="F4880" s="1061"/>
      <c r="G4880" s="1061"/>
      <c r="H4880" s="1061"/>
      <c r="I4880" s="1061"/>
      <c r="J4880" s="1062"/>
      <c r="K4880" s="1016"/>
      <c r="L4880" s="1017"/>
      <c r="M4880" s="1017"/>
      <c r="N4880" s="1017"/>
      <c r="O4880" s="1017"/>
      <c r="P4880" s="1017"/>
      <c r="Q4880" s="1017"/>
      <c r="R4880" s="1017"/>
      <c r="S4880" s="1017"/>
      <c r="T4880" s="1017"/>
      <c r="U4880" s="1017"/>
      <c r="V4880" s="1017"/>
      <c r="W4880" s="1017"/>
      <c r="X4880" s="1017"/>
      <c r="Y4880" s="1017"/>
      <c r="Z4880" s="1017"/>
      <c r="AA4880" s="1017"/>
      <c r="AB4880" s="1017"/>
      <c r="AC4880" s="1017"/>
      <c r="AD4880" s="1017"/>
      <c r="AE4880" s="1017"/>
      <c r="AF4880" s="1017"/>
      <c r="AG4880" s="1017"/>
      <c r="AH4880" s="1017"/>
      <c r="AI4880" s="1017"/>
      <c r="AJ4880" s="1017"/>
      <c r="AK4880" s="1017"/>
      <c r="AL4880" s="1017"/>
      <c r="AM4880" s="1017"/>
      <c r="AN4880" s="1017"/>
      <c r="AO4880" s="1017"/>
      <c r="AP4880" s="3"/>
    </row>
    <row r="4881" spans="2:86" ht="12" customHeight="1" x14ac:dyDescent="0.15">
      <c r="B4881" s="1058"/>
      <c r="C4881" s="1063"/>
      <c r="D4881" s="1061"/>
      <c r="E4881" s="1061"/>
      <c r="F4881" s="1061"/>
      <c r="G4881" s="1061"/>
      <c r="H4881" s="1061"/>
      <c r="I4881" s="1061"/>
      <c r="J4881" s="1062"/>
      <c r="K4881" s="1018" t="s">
        <v>473</v>
      </c>
      <c r="L4881" s="1018"/>
      <c r="M4881" s="1018"/>
      <c r="N4881" s="1018"/>
      <c r="O4881" s="1018"/>
      <c r="P4881" s="1018"/>
      <c r="Q4881" s="1018"/>
      <c r="R4881" s="1018"/>
      <c r="S4881" s="1018"/>
      <c r="T4881" s="1018"/>
      <c r="U4881" s="1018"/>
      <c r="V4881" s="1018"/>
      <c r="W4881" s="1018"/>
      <c r="X4881" s="1018"/>
      <c r="Y4881" s="1018"/>
      <c r="Z4881" s="1018"/>
      <c r="AA4881" s="1018"/>
      <c r="AB4881" s="1018"/>
      <c r="AC4881" s="1018"/>
      <c r="AD4881" s="1018"/>
      <c r="AE4881" s="1018"/>
      <c r="AF4881" s="1018"/>
      <c r="AG4881" s="1018"/>
      <c r="AH4881" s="1018"/>
      <c r="AI4881" s="1018"/>
      <c r="AJ4881" s="1018"/>
      <c r="AK4881" s="1018"/>
      <c r="AL4881" s="1018"/>
      <c r="AM4881" s="1018"/>
      <c r="AN4881" s="1018"/>
      <c r="AO4881" s="1018"/>
      <c r="AP4881" s="3"/>
    </row>
    <row r="4882" spans="2:86" ht="12" customHeight="1" x14ac:dyDescent="0.15">
      <c r="B4882" s="1058"/>
      <c r="C4882" s="1063"/>
      <c r="D4882" s="1061"/>
      <c r="E4882" s="1061"/>
      <c r="F4882" s="1061"/>
      <c r="G4882" s="1061"/>
      <c r="H4882" s="1061"/>
      <c r="I4882" s="1061"/>
      <c r="J4882" s="1062"/>
      <c r="K4882" s="1019" t="s">
        <v>523</v>
      </c>
      <c r="L4882" s="1019"/>
      <c r="M4882" s="1019"/>
      <c r="N4882" s="1019"/>
      <c r="O4882" s="1019"/>
      <c r="P4882" s="1019"/>
      <c r="Q4882" s="1019"/>
      <c r="R4882" s="1019"/>
      <c r="S4882" s="1019"/>
      <c r="T4882" s="1019"/>
      <c r="U4882" s="1019"/>
      <c r="V4882" s="1019"/>
      <c r="W4882" s="1019"/>
      <c r="X4882" s="1019"/>
      <c r="Y4882" s="1019"/>
      <c r="Z4882" s="1019"/>
      <c r="AA4882" s="1019"/>
      <c r="AB4882" s="1019"/>
      <c r="AC4882" s="1019"/>
      <c r="AD4882" s="1019"/>
      <c r="AE4882" s="1019"/>
      <c r="AF4882" s="1019"/>
      <c r="AG4882" s="1019"/>
      <c r="AH4882" s="1019"/>
      <c r="AI4882" s="1019"/>
      <c r="AJ4882" s="1019"/>
      <c r="AK4882" s="1019"/>
      <c r="AL4882" s="1019"/>
      <c r="AM4882" s="1019"/>
      <c r="AN4882" s="1019"/>
      <c r="AO4882" s="1019"/>
      <c r="AP4882" s="3"/>
    </row>
    <row r="4883" spans="2:86" ht="12" customHeight="1" x14ac:dyDescent="0.15">
      <c r="B4883" s="1058"/>
      <c r="C4883" s="1063"/>
      <c r="D4883" s="1061"/>
      <c r="E4883" s="1061"/>
      <c r="F4883" s="1061"/>
      <c r="G4883" s="1061"/>
      <c r="H4883" s="1061"/>
      <c r="I4883" s="1061"/>
      <c r="J4883" s="1062"/>
      <c r="K4883" s="194" t="s">
        <v>474</v>
      </c>
      <c r="L4883" s="195"/>
      <c r="M4883" s="195"/>
      <c r="N4883" s="195"/>
      <c r="O4883" s="195"/>
      <c r="P4883" s="195"/>
      <c r="Q4883" s="195"/>
      <c r="R4883" s="195"/>
      <c r="S4883" s="195"/>
      <c r="T4883" s="195"/>
      <c r="U4883" s="195"/>
      <c r="V4883" s="195"/>
      <c r="W4883" s="195"/>
      <c r="X4883" s="195"/>
      <c r="Y4883" s="195"/>
      <c r="Z4883" s="195"/>
      <c r="AA4883" s="195"/>
      <c r="AB4883" s="195"/>
      <c r="AC4883" s="195"/>
      <c r="AD4883" s="195"/>
      <c r="AE4883" s="195"/>
      <c r="AF4883" s="195"/>
      <c r="AG4883" s="195"/>
      <c r="AH4883" s="195"/>
      <c r="AI4883" s="195"/>
      <c r="AJ4883" s="195"/>
      <c r="AK4883" s="195"/>
      <c r="AL4883" s="195"/>
      <c r="AM4883" s="195"/>
      <c r="AN4883" s="195"/>
      <c r="AO4883" s="196"/>
      <c r="AP4883" s="3"/>
    </row>
    <row r="4884" spans="2:86" ht="12" customHeight="1" x14ac:dyDescent="0.15">
      <c r="B4884" s="1058"/>
      <c r="C4884" s="1063"/>
      <c r="D4884" s="1061"/>
      <c r="E4884" s="1061"/>
      <c r="F4884" s="1061"/>
      <c r="G4884" s="1061"/>
      <c r="H4884" s="1061"/>
      <c r="I4884" s="1061"/>
      <c r="J4884" s="1062"/>
      <c r="K4884" s="194" t="s">
        <v>475</v>
      </c>
      <c r="L4884" s="195"/>
      <c r="M4884" s="195"/>
      <c r="N4884" s="195"/>
      <c r="O4884" s="195"/>
      <c r="P4884" s="195"/>
      <c r="Q4884" s="195"/>
      <c r="R4884" s="195"/>
      <c r="S4884" s="195"/>
      <c r="T4884" s="195"/>
      <c r="U4884" s="195"/>
      <c r="V4884" s="195"/>
      <c r="W4884" s="195"/>
      <c r="X4884" s="195"/>
      <c r="Y4884" s="195"/>
      <c r="Z4884" s="195"/>
      <c r="AA4884" s="195"/>
      <c r="AB4884" s="195"/>
      <c r="AC4884" s="195"/>
      <c r="AD4884" s="195"/>
      <c r="AE4884" s="195"/>
      <c r="AF4884" s="195"/>
      <c r="AG4884" s="195"/>
      <c r="AH4884" s="195"/>
      <c r="AI4884" s="195"/>
      <c r="AJ4884" s="195"/>
      <c r="AK4884" s="195"/>
      <c r="AL4884" s="195"/>
      <c r="AM4884" s="195"/>
      <c r="AN4884" s="195"/>
      <c r="AO4884" s="196"/>
      <c r="AP4884" s="3"/>
    </row>
    <row r="4885" spans="2:86" ht="12" customHeight="1" x14ac:dyDescent="0.15">
      <c r="B4885" s="1058"/>
      <c r="C4885" s="1063"/>
      <c r="D4885" s="1061"/>
      <c r="E4885" s="1061"/>
      <c r="F4885" s="1061"/>
      <c r="G4885" s="1061"/>
      <c r="H4885" s="1061"/>
      <c r="I4885" s="1061"/>
      <c r="J4885" s="1062"/>
      <c r="K4885" s="1020" t="s">
        <v>476</v>
      </c>
      <c r="L4885" s="1021"/>
      <c r="M4885" s="1021"/>
      <c r="N4885" s="1021"/>
      <c r="O4885" s="1021"/>
      <c r="P4885" s="1021"/>
      <c r="Q4885" s="1021"/>
      <c r="R4885" s="1021"/>
      <c r="S4885" s="1021"/>
      <c r="T4885" s="1021"/>
      <c r="U4885" s="1021"/>
      <c r="V4885" s="1021"/>
      <c r="W4885" s="1021"/>
      <c r="X4885" s="1021"/>
      <c r="Y4885" s="1021"/>
      <c r="Z4885" s="1021"/>
      <c r="AA4885" s="1021"/>
      <c r="AB4885" s="1021"/>
      <c r="AC4885" s="1021"/>
      <c r="AD4885" s="1021"/>
      <c r="AE4885" s="1021"/>
      <c r="AF4885" s="1021"/>
      <c r="AG4885" s="1021"/>
      <c r="AH4885" s="1021"/>
      <c r="AI4885" s="1021"/>
      <c r="AJ4885" s="1021"/>
      <c r="AK4885" s="1021"/>
      <c r="AL4885" s="1021"/>
      <c r="AM4885" s="1021"/>
      <c r="AN4885" s="1021"/>
      <c r="AO4885" s="1022"/>
      <c r="AP4885" s="3"/>
    </row>
    <row r="4886" spans="2:86" ht="12" customHeight="1" x14ac:dyDescent="0.15">
      <c r="B4886" s="591"/>
      <c r="C4886" s="1064"/>
      <c r="D4886" s="1065"/>
      <c r="E4886" s="1065"/>
      <c r="F4886" s="1065"/>
      <c r="G4886" s="1065"/>
      <c r="H4886" s="1065"/>
      <c r="I4886" s="1065"/>
      <c r="J4886" s="1066"/>
      <c r="K4886" s="1023"/>
      <c r="L4886" s="1024"/>
      <c r="M4886" s="1024"/>
      <c r="N4886" s="1024"/>
      <c r="O4886" s="1024"/>
      <c r="P4886" s="1024"/>
      <c r="Q4886" s="1024"/>
      <c r="R4886" s="1024"/>
      <c r="S4886" s="1024"/>
      <c r="T4886" s="1024"/>
      <c r="U4886" s="1024"/>
      <c r="V4886" s="1024"/>
      <c r="W4886" s="1024"/>
      <c r="X4886" s="1024"/>
      <c r="Y4886" s="1024"/>
      <c r="Z4886" s="1024"/>
      <c r="AA4886" s="1024"/>
      <c r="AB4886" s="1024"/>
      <c r="AC4886" s="1024"/>
      <c r="AD4886" s="1024"/>
      <c r="AE4886" s="1024"/>
      <c r="AF4886" s="1024"/>
      <c r="AG4886" s="1024"/>
      <c r="AH4886" s="1024"/>
      <c r="AI4886" s="1024"/>
      <c r="AJ4886" s="1024"/>
      <c r="AK4886" s="1024"/>
      <c r="AL4886" s="1024"/>
      <c r="AM4886" s="1024"/>
      <c r="AN4886" s="1024"/>
      <c r="AO4886" s="1025"/>
      <c r="AP4886" s="3"/>
    </row>
    <row r="4887" spans="2:86" s="9" customFormat="1" ht="12" customHeight="1" x14ac:dyDescent="0.15">
      <c r="B4887" s="3" t="s">
        <v>527</v>
      </c>
      <c r="AQ4887" s="162"/>
      <c r="AR4887" s="162"/>
      <c r="AS4887" s="162"/>
      <c r="AT4887" s="162"/>
      <c r="AU4887" s="162"/>
      <c r="AV4887" s="162"/>
      <c r="AW4887" s="162"/>
      <c r="AX4887" s="162"/>
      <c r="AY4887" s="162"/>
      <c r="AZ4887" s="162"/>
      <c r="BA4887" s="162"/>
      <c r="BB4887" s="162"/>
      <c r="BC4887" s="162"/>
      <c r="BD4887" s="162"/>
      <c r="BE4887" s="162"/>
      <c r="BF4887" s="162"/>
      <c r="BG4887" s="162"/>
      <c r="BH4887" s="162"/>
      <c r="BI4887" s="162"/>
      <c r="BJ4887" s="162"/>
      <c r="BK4887" s="162"/>
      <c r="BL4887" s="162"/>
      <c r="BM4887" s="162"/>
      <c r="BN4887" s="162"/>
      <c r="BO4887" s="162"/>
      <c r="BP4887" s="162"/>
      <c r="BQ4887" s="162"/>
      <c r="BR4887" s="162"/>
      <c r="BS4887" s="162"/>
      <c r="BT4887" s="162"/>
      <c r="BU4887" s="162"/>
      <c r="BV4887" s="162"/>
      <c r="BW4887" s="162"/>
      <c r="BX4887" s="162"/>
      <c r="BY4887" s="162"/>
      <c r="BZ4887" s="162"/>
      <c r="CA4887" s="162"/>
      <c r="CB4887" s="162"/>
      <c r="CC4887" s="162"/>
      <c r="CD4887" s="162"/>
      <c r="CE4887" s="162"/>
      <c r="CF4887" s="162"/>
      <c r="CG4887" s="162"/>
      <c r="CH4887" s="162"/>
    </row>
    <row r="4888" spans="2:86" ht="12" customHeight="1" thickBot="1" x14ac:dyDescent="0.2">
      <c r="B4888" s="3" t="s">
        <v>524</v>
      </c>
    </row>
    <row r="4889" spans="2:86" ht="12" customHeight="1" x14ac:dyDescent="0.15">
      <c r="B4889" s="3" t="s">
        <v>525</v>
      </c>
      <c r="AU4889" s="1000" t="s">
        <v>305</v>
      </c>
      <c r="AV4889" s="1001" t="s">
        <v>298</v>
      </c>
      <c r="AW4889" s="1003" t="s">
        <v>299</v>
      </c>
      <c r="AX4889" s="1005" t="s">
        <v>306</v>
      </c>
      <c r="AY4889" s="1006"/>
      <c r="AZ4889" s="1006"/>
      <c r="BA4889" s="1006"/>
      <c r="BB4889" s="1006"/>
      <c r="BC4889" s="1006"/>
      <c r="BD4889" s="1006"/>
      <c r="BE4889" s="1006"/>
      <c r="BF4889" s="1006"/>
      <c r="BG4889" s="1006"/>
      <c r="BH4889" s="1006"/>
      <c r="BI4889" s="1006"/>
      <c r="BJ4889" s="1006"/>
      <c r="BK4889" s="1006"/>
      <c r="BL4889" s="1006"/>
      <c r="BM4889" s="1006"/>
      <c r="BN4889" s="1006"/>
      <c r="BO4889" s="1006"/>
      <c r="BP4889" s="1006"/>
      <c r="BQ4889" s="1006"/>
      <c r="BR4889" s="1007"/>
      <c r="BS4889" s="807" t="s">
        <v>300</v>
      </c>
      <c r="BT4889" s="1008"/>
      <c r="BU4889" s="1008"/>
      <c r="BV4889" s="1008"/>
      <c r="BW4889" s="1009" t="s">
        <v>307</v>
      </c>
      <c r="BX4889" s="1010"/>
      <c r="BY4889" s="1010"/>
      <c r="BZ4889" s="1010"/>
      <c r="CA4889" s="1010"/>
      <c r="CB4889" s="1010"/>
      <c r="CC4889" s="1010"/>
      <c r="CD4889" s="1010"/>
      <c r="CE4889" s="1010"/>
      <c r="CF4889" s="1010"/>
      <c r="CG4889" s="1010"/>
      <c r="CH4889" s="1011"/>
    </row>
    <row r="4890" spans="2:86" ht="12" customHeight="1" x14ac:dyDescent="0.15">
      <c r="B4890" s="3" t="s">
        <v>477</v>
      </c>
      <c r="AU4890" s="1000"/>
      <c r="AV4890" s="1002"/>
      <c r="AW4890" s="1004"/>
      <c r="AX4890" s="1012" t="s">
        <v>308</v>
      </c>
      <c r="AY4890" s="686"/>
      <c r="AZ4890" s="686"/>
      <c r="BA4890" s="686"/>
      <c r="BB4890" s="686"/>
      <c r="BC4890" s="686"/>
      <c r="BD4890" s="686"/>
      <c r="BE4890" s="686"/>
      <c r="BF4890" s="686"/>
      <c r="BG4890" s="686"/>
      <c r="BH4890" s="686"/>
      <c r="BI4890" s="686"/>
      <c r="BJ4890" s="686" t="s">
        <v>309</v>
      </c>
      <c r="BK4890" s="686"/>
      <c r="BL4890" s="686"/>
      <c r="BM4890" s="686"/>
      <c r="BN4890" s="686"/>
      <c r="BO4890" s="686"/>
      <c r="BP4890" s="686"/>
      <c r="BQ4890" s="686"/>
      <c r="BR4890" s="1013"/>
      <c r="BS4890" s="1008"/>
      <c r="BT4890" s="1008"/>
      <c r="BU4890" s="1008"/>
      <c r="BV4890" s="1008"/>
      <c r="BW4890" s="1014" t="s">
        <v>302</v>
      </c>
      <c r="BX4890" s="699"/>
      <c r="BY4890" s="699"/>
      <c r="BZ4890" s="699"/>
      <c r="CA4890" s="686" t="s">
        <v>310</v>
      </c>
      <c r="CB4890" s="686"/>
      <c r="CC4890" s="686"/>
      <c r="CD4890" s="686"/>
      <c r="CE4890" s="686"/>
      <c r="CF4890" s="686"/>
      <c r="CG4890" s="686"/>
      <c r="CH4890" s="1013"/>
    </row>
    <row r="4891" spans="2:86" ht="12" customHeight="1" x14ac:dyDescent="0.15">
      <c r="B4891" s="3" t="s">
        <v>526</v>
      </c>
      <c r="AU4891" s="1000"/>
      <c r="AV4891" s="1002"/>
      <c r="AW4891" s="1004"/>
      <c r="AX4891" s="1012" t="s">
        <v>26</v>
      </c>
      <c r="AY4891" s="686"/>
      <c r="AZ4891" s="686"/>
      <c r="BA4891" s="686"/>
      <c r="BB4891" s="686" t="s">
        <v>22</v>
      </c>
      <c r="BC4891" s="686"/>
      <c r="BD4891" s="686"/>
      <c r="BE4891" s="686"/>
      <c r="BF4891" s="686" t="s">
        <v>24</v>
      </c>
      <c r="BG4891" s="686"/>
      <c r="BH4891" s="686"/>
      <c r="BI4891" s="686"/>
      <c r="BJ4891" s="699" t="s">
        <v>26</v>
      </c>
      <c r="BK4891" s="699"/>
      <c r="BL4891" s="699"/>
      <c r="BM4891" s="699" t="s">
        <v>22</v>
      </c>
      <c r="BN4891" s="699"/>
      <c r="BO4891" s="699"/>
      <c r="BP4891" s="699" t="s">
        <v>24</v>
      </c>
      <c r="BQ4891" s="699"/>
      <c r="BR4891" s="1015"/>
      <c r="BS4891" s="807" t="s">
        <v>26</v>
      </c>
      <c r="BT4891" s="807" t="s">
        <v>22</v>
      </c>
      <c r="BU4891" s="807" t="s">
        <v>24</v>
      </c>
      <c r="BV4891" s="807" t="s">
        <v>303</v>
      </c>
      <c r="BW4891" s="1012" t="s">
        <v>311</v>
      </c>
      <c r="BX4891" s="686"/>
      <c r="BY4891" s="686"/>
      <c r="BZ4891" s="686"/>
      <c r="CA4891" s="686" t="s">
        <v>22</v>
      </c>
      <c r="CB4891" s="686"/>
      <c r="CC4891" s="686"/>
      <c r="CD4891" s="686"/>
      <c r="CE4891" s="686" t="s">
        <v>24</v>
      </c>
      <c r="CF4891" s="686"/>
      <c r="CG4891" s="686"/>
      <c r="CH4891" s="1013"/>
    </row>
    <row r="4892" spans="2:86" ht="12" customHeight="1" x14ac:dyDescent="0.15">
      <c r="B4892" s="3" t="s">
        <v>478</v>
      </c>
      <c r="AU4892" s="1000"/>
      <c r="AV4892" s="1002"/>
      <c r="AW4892" s="1004"/>
      <c r="AX4892" s="156" t="s">
        <v>862</v>
      </c>
      <c r="AY4892" s="157" t="s">
        <v>863</v>
      </c>
      <c r="AZ4892" s="157" t="s">
        <v>864</v>
      </c>
      <c r="BA4892" s="158" t="s">
        <v>865</v>
      </c>
      <c r="BB4892" s="159" t="s">
        <v>866</v>
      </c>
      <c r="BC4892" s="157" t="s">
        <v>863</v>
      </c>
      <c r="BD4892" s="157" t="s">
        <v>867</v>
      </c>
      <c r="BE4892" s="158" t="s">
        <v>865</v>
      </c>
      <c r="BF4892" s="159" t="s">
        <v>866</v>
      </c>
      <c r="BG4892" s="157" t="s">
        <v>863</v>
      </c>
      <c r="BH4892" s="157" t="s">
        <v>864</v>
      </c>
      <c r="BI4892" s="158" t="s">
        <v>865</v>
      </c>
      <c r="BJ4892" s="159" t="s">
        <v>866</v>
      </c>
      <c r="BK4892" s="157" t="s">
        <v>868</v>
      </c>
      <c r="BL4892" s="158" t="s">
        <v>869</v>
      </c>
      <c r="BM4892" s="159" t="s">
        <v>870</v>
      </c>
      <c r="BN4892" s="157" t="s">
        <v>863</v>
      </c>
      <c r="BO4892" s="158" t="s">
        <v>871</v>
      </c>
      <c r="BP4892" s="159" t="s">
        <v>870</v>
      </c>
      <c r="BQ4892" s="157" t="s">
        <v>868</v>
      </c>
      <c r="BR4892" s="160" t="s">
        <v>872</v>
      </c>
      <c r="BS4892" s="1008"/>
      <c r="BT4892" s="1008"/>
      <c r="BU4892" s="1008"/>
      <c r="BV4892" s="1008"/>
      <c r="BW4892" s="156" t="s">
        <v>866</v>
      </c>
      <c r="BX4892" s="157" t="s">
        <v>863</v>
      </c>
      <c r="BY4892" s="157" t="s">
        <v>864</v>
      </c>
      <c r="BZ4892" s="158" t="s">
        <v>865</v>
      </c>
      <c r="CA4892" s="159" t="s">
        <v>866</v>
      </c>
      <c r="CB4892" s="157" t="s">
        <v>873</v>
      </c>
      <c r="CC4892" s="157" t="s">
        <v>864</v>
      </c>
      <c r="CD4892" s="158" t="s">
        <v>865</v>
      </c>
      <c r="CE4892" s="159" t="s">
        <v>866</v>
      </c>
      <c r="CF4892" s="157" t="s">
        <v>863</v>
      </c>
      <c r="CG4892" s="157" t="s">
        <v>864</v>
      </c>
      <c r="CH4892" s="160" t="s">
        <v>874</v>
      </c>
    </row>
    <row r="4893" spans="2:86" x14ac:dyDescent="0.15">
      <c r="B4893" s="3" t="s">
        <v>539</v>
      </c>
      <c r="AU4893" s="1000"/>
      <c r="AV4893" s="188" t="str">
        <f>N4895</f>
        <v>S104</v>
      </c>
      <c r="AW4893" s="300">
        <f>R4895</f>
        <v>10.5</v>
      </c>
      <c r="AX4893" s="197">
        <f>+Y4920</f>
        <v>0</v>
      </c>
      <c r="AY4893" s="197">
        <f>+Z4920</f>
        <v>0</v>
      </c>
      <c r="AZ4893" s="197">
        <f>+AA4920</f>
        <v>0</v>
      </c>
      <c r="BA4893" s="197">
        <f t="shared" ref="BA4893" si="2260">+AB4920</f>
        <v>0</v>
      </c>
      <c r="BB4893" s="197">
        <f>+AC4920</f>
        <v>0</v>
      </c>
      <c r="BC4893" s="197">
        <f t="shared" ref="BC4893" si="2261">+AD4920</f>
        <v>0</v>
      </c>
      <c r="BD4893" s="197">
        <f t="shared" ref="BD4893" si="2262">+AE4920</f>
        <v>1</v>
      </c>
      <c r="BE4893" s="197">
        <f t="shared" ref="BE4893" si="2263">+AF4920</f>
        <v>0</v>
      </c>
      <c r="BF4893" s="197">
        <f t="shared" ref="BF4893" si="2264">+AG4920</f>
        <v>0</v>
      </c>
      <c r="BG4893" s="197">
        <f t="shared" ref="BG4893" si="2265">+AH4920</f>
        <v>0</v>
      </c>
      <c r="BH4893" s="197">
        <f t="shared" ref="BH4893" si="2266">+AI4920</f>
        <v>0</v>
      </c>
      <c r="BI4893" s="197">
        <f t="shared" ref="BI4893" si="2267">+AJ4920</f>
        <v>0</v>
      </c>
      <c r="BJ4893" s="197" t="str">
        <f>+Y4923</f>
        <v/>
      </c>
      <c r="BK4893" s="197" t="str">
        <f t="shared" ref="BK4893" si="2268">+Z4923</f>
        <v/>
      </c>
      <c r="BL4893" s="197" t="str">
        <f>+AA4923</f>
        <v/>
      </c>
      <c r="BM4893" s="197">
        <f>+AC4923</f>
        <v>0</v>
      </c>
      <c r="BN4893" s="197">
        <f t="shared" ref="BN4893" si="2269">+AD4923</f>
        <v>0</v>
      </c>
      <c r="BO4893" s="197">
        <f t="shared" ref="BO4893" si="2270">+AE4923</f>
        <v>1</v>
      </c>
      <c r="BP4893" s="197">
        <f>+AG4923</f>
        <v>0</v>
      </c>
      <c r="BQ4893" s="197">
        <f>+AH4923</f>
        <v>0</v>
      </c>
      <c r="BR4893" s="197">
        <f>+AI4923</f>
        <v>0</v>
      </c>
      <c r="BS4893" s="296" t="str">
        <f>+Y4924</f>
        <v>Ⅰ</v>
      </c>
      <c r="BT4893" s="296" t="str">
        <f>+AC4924</f>
        <v>Ⅱ</v>
      </c>
      <c r="BU4893" s="296" t="str">
        <f>+AG4924</f>
        <v>Ⅰ</v>
      </c>
      <c r="BV4893" s="296" t="str">
        <f>+Y4925</f>
        <v>Ⅱ</v>
      </c>
      <c r="BW4893" s="164" t="str">
        <f>IF(Y4920&gt;0,R4895,"")</f>
        <v/>
      </c>
      <c r="BX4893" s="165" t="str">
        <f>IF(Z4920&gt;0,"",IF(AA4920&gt;0,R4895,""))</f>
        <v/>
      </c>
      <c r="BY4893" s="165" t="str">
        <f>IF(Y4920+Z4920&gt;0,"",IF(AA4920&gt;0,R4895,""))</f>
        <v/>
      </c>
      <c r="BZ4893" s="165" t="str">
        <f>IF(Y4920+Z4920+AA4920&gt;0,"",IF(AB4920&gt;0,R4895,""))</f>
        <v/>
      </c>
      <c r="CA4893" s="166">
        <f t="shared" ref="CA4893" si="2271">+AC4919</f>
        <v>0</v>
      </c>
      <c r="CB4893" s="166">
        <f t="shared" ref="CB4893" si="2272">+AD4919</f>
        <v>0</v>
      </c>
      <c r="CC4893" s="166">
        <f t="shared" ref="CC4893" si="2273">+AE4919</f>
        <v>1.0000000000000002E-2</v>
      </c>
      <c r="CD4893" s="166">
        <f t="shared" ref="CD4893" si="2274">+AF4919</f>
        <v>0</v>
      </c>
      <c r="CE4893" s="166">
        <f t="shared" ref="CE4893" si="2275">+AG4919</f>
        <v>0</v>
      </c>
      <c r="CF4893" s="166">
        <f t="shared" ref="CF4893" si="2276">+AH4919</f>
        <v>0</v>
      </c>
      <c r="CG4893" s="166">
        <f t="shared" ref="CG4893" si="2277">+AI4919</f>
        <v>0</v>
      </c>
      <c r="CH4893" s="166">
        <f t="shared" ref="CH4893" si="2278">+AJ4919</f>
        <v>0</v>
      </c>
    </row>
    <row r="4894" spans="2:86" ht="12" customHeight="1" x14ac:dyDescent="0.15">
      <c r="B4894" s="1057" t="s">
        <v>219</v>
      </c>
      <c r="C4894" s="1059"/>
      <c r="D4894" s="1060"/>
      <c r="E4894" s="1061"/>
      <c r="F4894" s="1061"/>
      <c r="G4894" s="1061"/>
      <c r="H4894" s="1061"/>
      <c r="I4894" s="1061"/>
      <c r="J4894" s="1062"/>
      <c r="K4894" s="1067" t="s">
        <v>453</v>
      </c>
      <c r="L4894" s="1068"/>
      <c r="M4894" s="1068"/>
      <c r="N4894" s="1068"/>
      <c r="O4894" s="1068"/>
      <c r="P4894" s="1068"/>
      <c r="Q4894" s="1068"/>
      <c r="R4894" s="1068"/>
      <c r="S4894" s="1068"/>
      <c r="T4894" s="1068"/>
      <c r="U4894" s="1068"/>
      <c r="V4894" s="1068"/>
      <c r="W4894" s="1068"/>
      <c r="X4894" s="1068"/>
      <c r="Y4894" s="1068"/>
      <c r="Z4894" s="1068"/>
      <c r="AA4894" s="1068"/>
      <c r="AB4894" s="1068"/>
      <c r="AC4894" s="1068"/>
      <c r="AD4894" s="1068"/>
      <c r="AE4894" s="1068"/>
      <c r="AF4894" s="1068"/>
      <c r="AG4894" s="1068"/>
      <c r="AH4894" s="1068"/>
      <c r="AI4894" s="1068"/>
      <c r="AJ4894" s="1068"/>
      <c r="AK4894" s="1068"/>
      <c r="AL4894" s="1068"/>
      <c r="AM4894" s="1068"/>
      <c r="AN4894" s="1068"/>
      <c r="AO4894" s="1069"/>
      <c r="AP4894" s="3"/>
    </row>
    <row r="4895" spans="2:86" ht="12" customHeight="1" x14ac:dyDescent="0.15">
      <c r="B4895" s="1058"/>
      <c r="C4895" s="1063"/>
      <c r="D4895" s="1061"/>
      <c r="E4895" s="1061"/>
      <c r="F4895" s="1061"/>
      <c r="G4895" s="1061"/>
      <c r="H4895" s="1061"/>
      <c r="I4895" s="1061"/>
      <c r="J4895" s="1062"/>
      <c r="K4895" s="1040" t="s">
        <v>218</v>
      </c>
      <c r="L4895" s="1041"/>
      <c r="M4895" s="1042"/>
      <c r="N4895" s="1034" t="s">
        <v>818</v>
      </c>
      <c r="O4895" s="1035"/>
      <c r="P4895" s="1040" t="s">
        <v>454</v>
      </c>
      <c r="Q4895" s="1042"/>
      <c r="R4895" s="1070">
        <f>'様式A-2'!C116</f>
        <v>10.5</v>
      </c>
      <c r="S4895" s="1071"/>
      <c r="T4895" s="1072"/>
      <c r="U4895" s="1073" t="s">
        <v>455</v>
      </c>
      <c r="V4895" s="1074"/>
      <c r="W4895" s="1073" t="s">
        <v>456</v>
      </c>
      <c r="X4895" s="1074"/>
      <c r="Y4895" s="1042" t="s">
        <v>217</v>
      </c>
      <c r="Z4895" s="1016"/>
      <c r="AA4895" s="1016"/>
      <c r="AB4895" s="1016"/>
      <c r="AC4895" s="1073" t="s">
        <v>457</v>
      </c>
      <c r="AD4895" s="1079"/>
      <c r="AE4895" s="1079"/>
      <c r="AF4895" s="1079"/>
      <c r="AG4895" s="1079"/>
      <c r="AH4895" s="1079"/>
      <c r="AI4895" s="1079"/>
      <c r="AJ4895" s="1074"/>
      <c r="AK4895" s="1073" t="s">
        <v>458</v>
      </c>
      <c r="AL4895" s="1079"/>
      <c r="AM4895" s="1079"/>
      <c r="AN4895" s="1081"/>
      <c r="AO4895" s="1082"/>
      <c r="AP4895" s="3"/>
      <c r="AV4895" s="167"/>
      <c r="AW4895" s="221"/>
      <c r="AX4895" s="167"/>
      <c r="AY4895" s="167"/>
      <c r="AZ4895" s="167"/>
      <c r="BA4895" s="167"/>
      <c r="BB4895" s="167"/>
      <c r="BC4895" s="167"/>
      <c r="BD4895" s="167"/>
    </row>
    <row r="4896" spans="2:86" ht="12" customHeight="1" x14ac:dyDescent="0.15">
      <c r="B4896" s="1058"/>
      <c r="C4896" s="1063"/>
      <c r="D4896" s="1061"/>
      <c r="E4896" s="1061"/>
      <c r="F4896" s="1061"/>
      <c r="G4896" s="1061"/>
      <c r="H4896" s="1061"/>
      <c r="I4896" s="1061"/>
      <c r="J4896" s="1062"/>
      <c r="K4896" s="1016" t="s">
        <v>459</v>
      </c>
      <c r="L4896" s="1016" t="s">
        <v>199</v>
      </c>
      <c r="M4896" s="1016"/>
      <c r="N4896" s="1016" t="s">
        <v>198</v>
      </c>
      <c r="O4896" s="1016"/>
      <c r="P4896" s="1016" t="s">
        <v>460</v>
      </c>
      <c r="Q4896" s="1016"/>
      <c r="R4896" s="1016" t="s">
        <v>6</v>
      </c>
      <c r="S4896" s="1016"/>
      <c r="T4896" s="1016"/>
      <c r="U4896" s="1075"/>
      <c r="V4896" s="1076"/>
      <c r="W4896" s="1075"/>
      <c r="X4896" s="1076"/>
      <c r="Y4896" s="1042"/>
      <c r="Z4896" s="1016"/>
      <c r="AA4896" s="1016"/>
      <c r="AB4896" s="1016"/>
      <c r="AC4896" s="1077"/>
      <c r="AD4896" s="1080"/>
      <c r="AE4896" s="1080"/>
      <c r="AF4896" s="1080"/>
      <c r="AG4896" s="1080"/>
      <c r="AH4896" s="1080"/>
      <c r="AI4896" s="1080"/>
      <c r="AJ4896" s="1078"/>
      <c r="AK4896" s="1075"/>
      <c r="AL4896" s="1083"/>
      <c r="AM4896" s="1083"/>
      <c r="AN4896" s="1084"/>
      <c r="AO4896" s="1085"/>
      <c r="AP4896" s="3"/>
      <c r="AV4896" s="167"/>
      <c r="AW4896" s="167"/>
      <c r="AX4896" s="167"/>
      <c r="AY4896" s="167"/>
      <c r="AZ4896" s="167"/>
      <c r="BA4896" s="167"/>
      <c r="BB4896" s="167"/>
      <c r="BC4896" s="167"/>
      <c r="BD4896" s="167"/>
    </row>
    <row r="4897" spans="2:56" ht="12" customHeight="1" x14ac:dyDescent="0.15">
      <c r="B4897" s="1058"/>
      <c r="C4897" s="1063"/>
      <c r="D4897" s="1061"/>
      <c r="E4897" s="1061"/>
      <c r="F4897" s="1061"/>
      <c r="G4897" s="1061"/>
      <c r="H4897" s="1061"/>
      <c r="I4897" s="1061"/>
      <c r="J4897" s="1062"/>
      <c r="K4897" s="1016"/>
      <c r="L4897" s="1016"/>
      <c r="M4897" s="1016"/>
      <c r="N4897" s="1016"/>
      <c r="O4897" s="1016"/>
      <c r="P4897" s="1016"/>
      <c r="Q4897" s="1016"/>
      <c r="R4897" s="1016"/>
      <c r="S4897" s="1016"/>
      <c r="T4897" s="1016"/>
      <c r="U4897" s="1075"/>
      <c r="V4897" s="1076"/>
      <c r="W4897" s="1075"/>
      <c r="X4897" s="1076"/>
      <c r="Y4897" s="1042" t="s">
        <v>461</v>
      </c>
      <c r="Z4897" s="1016"/>
      <c r="AA4897" s="1016"/>
      <c r="AB4897" s="1016"/>
      <c r="AC4897" s="1016" t="s">
        <v>462</v>
      </c>
      <c r="AD4897" s="1016"/>
      <c r="AE4897" s="1016"/>
      <c r="AF4897" s="1016"/>
      <c r="AG4897" s="1016" t="s">
        <v>463</v>
      </c>
      <c r="AH4897" s="1016"/>
      <c r="AI4897" s="1016"/>
      <c r="AJ4897" s="1016"/>
      <c r="AK4897" s="1075"/>
      <c r="AL4897" s="1083"/>
      <c r="AM4897" s="1083"/>
      <c r="AN4897" s="1084"/>
      <c r="AO4897" s="1085"/>
      <c r="AP4897" s="3"/>
      <c r="AV4897" s="167"/>
      <c r="AW4897" s="167"/>
      <c r="AX4897" s="167"/>
      <c r="AY4897" s="167"/>
      <c r="AZ4897" s="167"/>
      <c r="BA4897" s="167"/>
      <c r="BB4897" s="167"/>
      <c r="BC4897" s="167"/>
      <c r="BD4897" s="167"/>
    </row>
    <row r="4898" spans="2:56" ht="12" customHeight="1" x14ac:dyDescent="0.15">
      <c r="B4898" s="1058"/>
      <c r="C4898" s="1063"/>
      <c r="D4898" s="1061"/>
      <c r="E4898" s="1061"/>
      <c r="F4898" s="1061"/>
      <c r="G4898" s="1061"/>
      <c r="H4898" s="1061"/>
      <c r="I4898" s="1061"/>
      <c r="J4898" s="1062"/>
      <c r="K4898" s="1016"/>
      <c r="L4898" s="1016"/>
      <c r="M4898" s="1016"/>
      <c r="N4898" s="1016"/>
      <c r="O4898" s="1016"/>
      <c r="P4898" s="1016"/>
      <c r="Q4898" s="1016"/>
      <c r="R4898" s="1016"/>
      <c r="S4898" s="1016"/>
      <c r="T4898" s="1016"/>
      <c r="U4898" s="1077"/>
      <c r="V4898" s="1078"/>
      <c r="W4898" s="1077"/>
      <c r="X4898" s="1078"/>
      <c r="Y4898" s="191" t="s">
        <v>32</v>
      </c>
      <c r="Z4898" s="187" t="s">
        <v>33</v>
      </c>
      <c r="AA4898" s="187" t="s">
        <v>464</v>
      </c>
      <c r="AB4898" s="187" t="s">
        <v>465</v>
      </c>
      <c r="AC4898" s="187" t="s">
        <v>32</v>
      </c>
      <c r="AD4898" s="187" t="s">
        <v>33</v>
      </c>
      <c r="AE4898" s="187" t="s">
        <v>464</v>
      </c>
      <c r="AF4898" s="187" t="s">
        <v>465</v>
      </c>
      <c r="AG4898" s="187" t="s">
        <v>32</v>
      </c>
      <c r="AH4898" s="187" t="s">
        <v>33</v>
      </c>
      <c r="AI4898" s="187" t="s">
        <v>464</v>
      </c>
      <c r="AJ4898" s="187" t="s">
        <v>465</v>
      </c>
      <c r="AK4898" s="1077"/>
      <c r="AL4898" s="1080"/>
      <c r="AM4898" s="1080"/>
      <c r="AN4898" s="1086"/>
      <c r="AO4898" s="1087"/>
      <c r="AP4898" s="3"/>
      <c r="AV4898" s="167"/>
      <c r="AW4898" s="167"/>
      <c r="AX4898" s="167"/>
      <c r="AY4898" s="167"/>
      <c r="AZ4898" s="167"/>
      <c r="BA4898" s="167"/>
      <c r="BB4898" s="167"/>
      <c r="BC4898" s="167"/>
      <c r="BD4898" s="167"/>
    </row>
    <row r="4899" spans="2:56" ht="12" customHeight="1" x14ac:dyDescent="0.15">
      <c r="B4899" s="1058"/>
      <c r="C4899" s="1063"/>
      <c r="D4899" s="1061"/>
      <c r="E4899" s="1061"/>
      <c r="F4899" s="1061"/>
      <c r="G4899" s="1061"/>
      <c r="H4899" s="1061"/>
      <c r="I4899" s="1061"/>
      <c r="J4899" s="1062"/>
      <c r="K4899" s="192">
        <v>1</v>
      </c>
      <c r="L4899" s="1038" t="s">
        <v>534</v>
      </c>
      <c r="M4899" s="1039"/>
      <c r="N4899" s="1038" t="s">
        <v>486</v>
      </c>
      <c r="O4899" s="1039"/>
      <c r="P4899" s="1034" t="s">
        <v>332</v>
      </c>
      <c r="Q4899" s="1036"/>
      <c r="R4899" s="408" t="s">
        <v>338</v>
      </c>
      <c r="S4899" s="408"/>
      <c r="T4899" s="408"/>
      <c r="U4899" s="1034" t="s">
        <v>54</v>
      </c>
      <c r="V4899" s="1036"/>
      <c r="W4899" s="1034" t="s">
        <v>551</v>
      </c>
      <c r="X4899" s="1035"/>
      <c r="Y4899" s="286"/>
      <c r="Z4899" s="286"/>
      <c r="AA4899" s="286"/>
      <c r="AB4899" s="286"/>
      <c r="AC4899" s="223"/>
      <c r="AD4899" s="223"/>
      <c r="AE4899" s="223"/>
      <c r="AF4899" s="223"/>
      <c r="AG4899" s="223"/>
      <c r="AH4899" s="223"/>
      <c r="AI4899" s="223"/>
      <c r="AJ4899" s="223"/>
      <c r="AK4899" s="1088" t="s">
        <v>1685</v>
      </c>
      <c r="AL4899" s="1089"/>
      <c r="AM4899" s="1089"/>
      <c r="AN4899" s="1090"/>
      <c r="AO4899" s="1091"/>
      <c r="AP4899" s="3"/>
      <c r="AQ4899" s="222">
        <f>IF(P4899="材質劣化",2,IF(P4899="漏水",3,1))</f>
        <v>2</v>
      </c>
      <c r="AV4899" s="167"/>
      <c r="AW4899" s="167"/>
      <c r="AX4899" s="167"/>
      <c r="AY4899" s="167"/>
      <c r="AZ4899" s="167"/>
      <c r="BA4899" s="167"/>
      <c r="BB4899" s="167"/>
      <c r="BC4899" s="167"/>
      <c r="BD4899" s="167"/>
    </row>
    <row r="4900" spans="2:56" ht="12" customHeight="1" x14ac:dyDescent="0.15">
      <c r="B4900" s="1058"/>
      <c r="C4900" s="1063"/>
      <c r="D4900" s="1061"/>
      <c r="E4900" s="1061"/>
      <c r="F4900" s="1061"/>
      <c r="G4900" s="1061"/>
      <c r="H4900" s="1061"/>
      <c r="I4900" s="1061"/>
      <c r="J4900" s="1062"/>
      <c r="K4900" s="192">
        <v>2</v>
      </c>
      <c r="L4900" s="1038" t="s">
        <v>534</v>
      </c>
      <c r="M4900" s="1039"/>
      <c r="N4900" s="1038" t="s">
        <v>485</v>
      </c>
      <c r="O4900" s="1039"/>
      <c r="P4900" s="1034" t="s">
        <v>332</v>
      </c>
      <c r="Q4900" s="1036"/>
      <c r="R4900" s="408" t="s">
        <v>532</v>
      </c>
      <c r="S4900" s="408"/>
      <c r="T4900" s="408"/>
      <c r="U4900" s="1034" t="s">
        <v>1648</v>
      </c>
      <c r="V4900" s="1036"/>
      <c r="W4900" s="1034" t="s">
        <v>1655</v>
      </c>
      <c r="X4900" s="1035"/>
      <c r="Y4900" s="286"/>
      <c r="Z4900" s="286"/>
      <c r="AA4900" s="286"/>
      <c r="AB4900" s="286"/>
      <c r="AC4900" s="223"/>
      <c r="AD4900" s="223"/>
      <c r="AE4900" s="223">
        <f>0.1*0.1</f>
        <v>1.0000000000000002E-2</v>
      </c>
      <c r="AF4900" s="223"/>
      <c r="AG4900" s="223"/>
      <c r="AH4900" s="223"/>
      <c r="AI4900" s="223"/>
      <c r="AJ4900" s="223"/>
      <c r="AK4900" s="1052"/>
      <c r="AL4900" s="1053"/>
      <c r="AM4900" s="1053"/>
      <c r="AN4900" s="1054"/>
      <c r="AO4900" s="1055"/>
      <c r="AP4900" s="3"/>
      <c r="AQ4900" s="222">
        <f t="shared" ref="AQ4900:AQ4918" si="2279">IF(P4900="材質劣化",2,IF(P4900="漏水",3,1))</f>
        <v>2</v>
      </c>
      <c r="AV4900" s="167"/>
      <c r="AW4900" s="167"/>
      <c r="AX4900" s="167"/>
      <c r="AY4900" s="167"/>
      <c r="AZ4900" s="167"/>
      <c r="BA4900" s="167"/>
      <c r="BB4900" s="167"/>
      <c r="BC4900" s="167"/>
      <c r="BD4900" s="167"/>
    </row>
    <row r="4901" spans="2:56" ht="12" customHeight="1" x14ac:dyDescent="0.15">
      <c r="B4901" s="1058"/>
      <c r="C4901" s="1063"/>
      <c r="D4901" s="1061"/>
      <c r="E4901" s="1061"/>
      <c r="F4901" s="1061"/>
      <c r="G4901" s="1061"/>
      <c r="H4901" s="1061"/>
      <c r="I4901" s="1061"/>
      <c r="J4901" s="1062"/>
      <c r="K4901" s="192">
        <v>3</v>
      </c>
      <c r="L4901" s="1038" t="s">
        <v>331</v>
      </c>
      <c r="M4901" s="1039"/>
      <c r="N4901" s="1038" t="s">
        <v>354</v>
      </c>
      <c r="O4901" s="1039"/>
      <c r="P4901" s="1034" t="s">
        <v>332</v>
      </c>
      <c r="Q4901" s="1036"/>
      <c r="R4901" s="408" t="s">
        <v>532</v>
      </c>
      <c r="S4901" s="408"/>
      <c r="T4901" s="408"/>
      <c r="U4901" s="1034" t="s">
        <v>554</v>
      </c>
      <c r="V4901" s="1036"/>
      <c r="W4901" s="1034" t="s">
        <v>551</v>
      </c>
      <c r="X4901" s="1035"/>
      <c r="Y4901" s="286"/>
      <c r="Z4901" s="286"/>
      <c r="AA4901" s="286"/>
      <c r="AB4901" s="286"/>
      <c r="AC4901" s="223"/>
      <c r="AD4901" s="223"/>
      <c r="AE4901" s="223"/>
      <c r="AF4901" s="223"/>
      <c r="AG4901" s="223"/>
      <c r="AH4901" s="223"/>
      <c r="AI4901" s="223"/>
      <c r="AJ4901" s="223"/>
      <c r="AK4901" s="1052"/>
      <c r="AL4901" s="1053"/>
      <c r="AM4901" s="1053"/>
      <c r="AN4901" s="1054"/>
      <c r="AO4901" s="1055"/>
      <c r="AP4901" s="3"/>
      <c r="AQ4901" s="222">
        <f t="shared" si="2279"/>
        <v>2</v>
      </c>
      <c r="AV4901" s="167"/>
      <c r="AW4901" s="167"/>
      <c r="AX4901" s="167"/>
      <c r="AY4901" s="167"/>
      <c r="AZ4901" s="167"/>
      <c r="BA4901" s="167"/>
      <c r="BB4901" s="167"/>
      <c r="BC4901" s="167"/>
      <c r="BD4901" s="167"/>
    </row>
    <row r="4902" spans="2:56" ht="12" customHeight="1" x14ac:dyDescent="0.15">
      <c r="B4902" s="1058"/>
      <c r="C4902" s="1063"/>
      <c r="D4902" s="1061"/>
      <c r="E4902" s="1061"/>
      <c r="F4902" s="1061"/>
      <c r="G4902" s="1061"/>
      <c r="H4902" s="1061"/>
      <c r="I4902" s="1061"/>
      <c r="J4902" s="1062"/>
      <c r="K4902" s="192"/>
      <c r="L4902" s="1038"/>
      <c r="M4902" s="1039"/>
      <c r="N4902" s="1038"/>
      <c r="O4902" s="1039"/>
      <c r="P4902" s="1034"/>
      <c r="Q4902" s="1036"/>
      <c r="R4902" s="408"/>
      <c r="S4902" s="408"/>
      <c r="T4902" s="408"/>
      <c r="U4902" s="1034"/>
      <c r="V4902" s="1036"/>
      <c r="W4902" s="1034"/>
      <c r="X4902" s="1035"/>
      <c r="Y4902" s="286"/>
      <c r="Z4902" s="286"/>
      <c r="AA4902" s="286"/>
      <c r="AB4902" s="286"/>
      <c r="AC4902" s="223"/>
      <c r="AD4902" s="223"/>
      <c r="AE4902" s="223"/>
      <c r="AF4902" s="223"/>
      <c r="AG4902" s="223"/>
      <c r="AH4902" s="223"/>
      <c r="AI4902" s="223"/>
      <c r="AJ4902" s="223"/>
      <c r="AK4902" s="1052"/>
      <c r="AL4902" s="1053"/>
      <c r="AM4902" s="1053"/>
      <c r="AN4902" s="1054"/>
      <c r="AO4902" s="1055"/>
      <c r="AP4902" s="3"/>
      <c r="AQ4902" s="222">
        <f t="shared" si="2279"/>
        <v>1</v>
      </c>
      <c r="AV4902" s="167"/>
      <c r="AW4902" s="167"/>
      <c r="AX4902" s="167"/>
      <c r="AY4902" s="167"/>
      <c r="AZ4902" s="167"/>
      <c r="BA4902" s="167"/>
      <c r="BB4902" s="167"/>
      <c r="BC4902" s="167"/>
      <c r="BD4902" s="167"/>
    </row>
    <row r="4903" spans="2:56" ht="12" customHeight="1" x14ac:dyDescent="0.15">
      <c r="B4903" s="1058"/>
      <c r="C4903" s="1063"/>
      <c r="D4903" s="1061"/>
      <c r="E4903" s="1061"/>
      <c r="F4903" s="1061"/>
      <c r="G4903" s="1061"/>
      <c r="H4903" s="1061"/>
      <c r="I4903" s="1061"/>
      <c r="J4903" s="1062"/>
      <c r="K4903" s="192"/>
      <c r="L4903" s="1038"/>
      <c r="M4903" s="1039"/>
      <c r="N4903" s="1038"/>
      <c r="O4903" s="1039"/>
      <c r="P4903" s="1034"/>
      <c r="Q4903" s="1036"/>
      <c r="R4903" s="408"/>
      <c r="S4903" s="408"/>
      <c r="T4903" s="408"/>
      <c r="U4903" s="1034"/>
      <c r="V4903" s="1036"/>
      <c r="W4903" s="1034"/>
      <c r="X4903" s="1035"/>
      <c r="Y4903" s="286"/>
      <c r="Z4903" s="286"/>
      <c r="AA4903" s="286"/>
      <c r="AB4903" s="286"/>
      <c r="AC4903" s="223"/>
      <c r="AD4903" s="223"/>
      <c r="AE4903" s="223"/>
      <c r="AF4903" s="223"/>
      <c r="AG4903" s="223"/>
      <c r="AH4903" s="223"/>
      <c r="AI4903" s="223"/>
      <c r="AJ4903" s="223"/>
      <c r="AK4903" s="1052"/>
      <c r="AL4903" s="1053"/>
      <c r="AM4903" s="1053"/>
      <c r="AN4903" s="1054"/>
      <c r="AO4903" s="1055"/>
      <c r="AP4903" s="3"/>
      <c r="AQ4903" s="222">
        <f t="shared" si="2279"/>
        <v>1</v>
      </c>
      <c r="AV4903" s="167"/>
      <c r="AW4903" s="167"/>
      <c r="AX4903" s="167"/>
      <c r="AY4903" s="167"/>
      <c r="AZ4903" s="167"/>
      <c r="BA4903" s="167"/>
      <c r="BB4903" s="167"/>
      <c r="BC4903" s="167"/>
      <c r="BD4903" s="167"/>
    </row>
    <row r="4904" spans="2:56" ht="12" customHeight="1" x14ac:dyDescent="0.15">
      <c r="B4904" s="1058"/>
      <c r="C4904" s="1063"/>
      <c r="D4904" s="1061"/>
      <c r="E4904" s="1061"/>
      <c r="F4904" s="1061"/>
      <c r="G4904" s="1061"/>
      <c r="H4904" s="1061"/>
      <c r="I4904" s="1061"/>
      <c r="J4904" s="1062"/>
      <c r="K4904" s="192"/>
      <c r="L4904" s="1038"/>
      <c r="M4904" s="1039"/>
      <c r="N4904" s="1038"/>
      <c r="O4904" s="1039"/>
      <c r="P4904" s="1034"/>
      <c r="Q4904" s="1036"/>
      <c r="R4904" s="408"/>
      <c r="S4904" s="408"/>
      <c r="T4904" s="408"/>
      <c r="U4904" s="1034"/>
      <c r="V4904" s="1036"/>
      <c r="W4904" s="1034"/>
      <c r="X4904" s="1035"/>
      <c r="Y4904" s="286"/>
      <c r="Z4904" s="286"/>
      <c r="AA4904" s="286"/>
      <c r="AB4904" s="286"/>
      <c r="AC4904" s="223"/>
      <c r="AD4904" s="223"/>
      <c r="AE4904" s="223"/>
      <c r="AF4904" s="223"/>
      <c r="AG4904" s="223"/>
      <c r="AH4904" s="223"/>
      <c r="AI4904" s="223"/>
      <c r="AJ4904" s="223"/>
      <c r="AK4904" s="1052"/>
      <c r="AL4904" s="1053"/>
      <c r="AM4904" s="1053"/>
      <c r="AN4904" s="1054"/>
      <c r="AO4904" s="1055"/>
      <c r="AP4904" s="3"/>
      <c r="AQ4904" s="222">
        <f t="shared" si="2279"/>
        <v>1</v>
      </c>
      <c r="AV4904" s="167"/>
      <c r="AW4904" s="167"/>
      <c r="AX4904" s="167"/>
      <c r="AY4904" s="167"/>
      <c r="AZ4904" s="167"/>
      <c r="BA4904" s="167"/>
      <c r="BB4904" s="167"/>
      <c r="BC4904" s="167"/>
      <c r="BD4904" s="167"/>
    </row>
    <row r="4905" spans="2:56" s="162" customFormat="1" ht="12" customHeight="1" x14ac:dyDescent="0.15">
      <c r="B4905" s="1058"/>
      <c r="C4905" s="1063"/>
      <c r="D4905" s="1061"/>
      <c r="E4905" s="1061"/>
      <c r="F4905" s="1061"/>
      <c r="G4905" s="1061"/>
      <c r="H4905" s="1061"/>
      <c r="I4905" s="1061"/>
      <c r="J4905" s="1062"/>
      <c r="K4905" s="192"/>
      <c r="L4905" s="1038"/>
      <c r="M4905" s="1039"/>
      <c r="N4905" s="1038"/>
      <c r="O4905" s="1039"/>
      <c r="P4905" s="1034"/>
      <c r="Q4905" s="1036"/>
      <c r="R4905" s="408"/>
      <c r="S4905" s="408"/>
      <c r="T4905" s="408"/>
      <c r="U4905" s="1034"/>
      <c r="V4905" s="1036"/>
      <c r="W4905" s="1034"/>
      <c r="X4905" s="1035"/>
      <c r="Y4905" s="286"/>
      <c r="Z4905" s="286"/>
      <c r="AA4905" s="286"/>
      <c r="AB4905" s="286"/>
      <c r="AC4905" s="223"/>
      <c r="AD4905" s="223"/>
      <c r="AE4905" s="223"/>
      <c r="AF4905" s="223"/>
      <c r="AG4905" s="223"/>
      <c r="AH4905" s="223"/>
      <c r="AI4905" s="223"/>
      <c r="AJ4905" s="223"/>
      <c r="AK4905" s="1034"/>
      <c r="AL4905" s="1035"/>
      <c r="AM4905" s="1035"/>
      <c r="AN4905" s="788"/>
      <c r="AO4905" s="789"/>
      <c r="AP4905" s="3"/>
      <c r="AQ4905" s="222">
        <f t="shared" si="2279"/>
        <v>1</v>
      </c>
    </row>
    <row r="4906" spans="2:56" s="162" customFormat="1" ht="12" customHeight="1" x14ac:dyDescent="0.15">
      <c r="B4906" s="1058"/>
      <c r="C4906" s="1063"/>
      <c r="D4906" s="1061"/>
      <c r="E4906" s="1061"/>
      <c r="F4906" s="1061"/>
      <c r="G4906" s="1061"/>
      <c r="H4906" s="1061"/>
      <c r="I4906" s="1061"/>
      <c r="J4906" s="1062"/>
      <c r="K4906" s="192"/>
      <c r="L4906" s="1038"/>
      <c r="M4906" s="1039"/>
      <c r="N4906" s="1038"/>
      <c r="O4906" s="1039"/>
      <c r="P4906" s="1034"/>
      <c r="Q4906" s="1036"/>
      <c r="R4906" s="408"/>
      <c r="S4906" s="408"/>
      <c r="T4906" s="408"/>
      <c r="U4906" s="1034"/>
      <c r="V4906" s="1036"/>
      <c r="W4906" s="1034"/>
      <c r="X4906" s="1035"/>
      <c r="Y4906" s="286"/>
      <c r="Z4906" s="286"/>
      <c r="AA4906" s="286"/>
      <c r="AB4906" s="286"/>
      <c r="AC4906" s="223"/>
      <c r="AD4906" s="223"/>
      <c r="AE4906" s="223"/>
      <c r="AF4906" s="223"/>
      <c r="AG4906" s="223"/>
      <c r="AH4906" s="223"/>
      <c r="AI4906" s="223"/>
      <c r="AJ4906" s="223"/>
      <c r="AK4906" s="1034"/>
      <c r="AL4906" s="1035"/>
      <c r="AM4906" s="1035"/>
      <c r="AN4906" s="788"/>
      <c r="AO4906" s="789"/>
      <c r="AP4906" s="3"/>
      <c r="AQ4906" s="222">
        <f t="shared" si="2279"/>
        <v>1</v>
      </c>
    </row>
    <row r="4907" spans="2:56" s="162" customFormat="1" ht="12" customHeight="1" x14ac:dyDescent="0.15">
      <c r="B4907" s="1058"/>
      <c r="C4907" s="1063"/>
      <c r="D4907" s="1061"/>
      <c r="E4907" s="1061"/>
      <c r="F4907" s="1061"/>
      <c r="G4907" s="1061"/>
      <c r="H4907" s="1061"/>
      <c r="I4907" s="1061"/>
      <c r="J4907" s="1062"/>
      <c r="K4907" s="192"/>
      <c r="L4907" s="1038"/>
      <c r="M4907" s="1039"/>
      <c r="N4907" s="1038"/>
      <c r="O4907" s="1039"/>
      <c r="P4907" s="1034"/>
      <c r="Q4907" s="1036"/>
      <c r="R4907" s="408"/>
      <c r="S4907" s="408"/>
      <c r="T4907" s="408"/>
      <c r="U4907" s="1034"/>
      <c r="V4907" s="1036"/>
      <c r="W4907" s="1034"/>
      <c r="X4907" s="1035"/>
      <c r="Y4907" s="286"/>
      <c r="Z4907" s="286"/>
      <c r="AA4907" s="286"/>
      <c r="AB4907" s="286"/>
      <c r="AC4907" s="223"/>
      <c r="AD4907" s="223"/>
      <c r="AE4907" s="223"/>
      <c r="AF4907" s="223"/>
      <c r="AG4907" s="223"/>
      <c r="AH4907" s="223"/>
      <c r="AI4907" s="223"/>
      <c r="AJ4907" s="223"/>
      <c r="AK4907" s="1034"/>
      <c r="AL4907" s="1035"/>
      <c r="AM4907" s="1035"/>
      <c r="AN4907" s="788"/>
      <c r="AO4907" s="789"/>
      <c r="AP4907" s="3"/>
      <c r="AQ4907" s="222">
        <f t="shared" si="2279"/>
        <v>1</v>
      </c>
    </row>
    <row r="4908" spans="2:56" s="162" customFormat="1" ht="12" customHeight="1" x14ac:dyDescent="0.15">
      <c r="B4908" s="1058"/>
      <c r="C4908" s="1063"/>
      <c r="D4908" s="1061"/>
      <c r="E4908" s="1061"/>
      <c r="F4908" s="1061"/>
      <c r="G4908" s="1061"/>
      <c r="H4908" s="1061"/>
      <c r="I4908" s="1061"/>
      <c r="J4908" s="1062"/>
      <c r="K4908" s="192"/>
      <c r="L4908" s="1038"/>
      <c r="M4908" s="1039"/>
      <c r="N4908" s="1038"/>
      <c r="O4908" s="1039"/>
      <c r="P4908" s="1034"/>
      <c r="Q4908" s="1036"/>
      <c r="R4908" s="408"/>
      <c r="S4908" s="408"/>
      <c r="T4908" s="408"/>
      <c r="U4908" s="1034"/>
      <c r="V4908" s="1036"/>
      <c r="W4908" s="1034"/>
      <c r="X4908" s="1035"/>
      <c r="Y4908" s="286"/>
      <c r="Z4908" s="286"/>
      <c r="AA4908" s="286"/>
      <c r="AB4908" s="286"/>
      <c r="AC4908" s="223"/>
      <c r="AD4908" s="223"/>
      <c r="AE4908" s="223"/>
      <c r="AF4908" s="223"/>
      <c r="AG4908" s="223"/>
      <c r="AH4908" s="223"/>
      <c r="AI4908" s="223"/>
      <c r="AJ4908" s="223"/>
      <c r="AK4908" s="1034"/>
      <c r="AL4908" s="1035"/>
      <c r="AM4908" s="1035"/>
      <c r="AN4908" s="788"/>
      <c r="AO4908" s="789"/>
      <c r="AP4908" s="3"/>
      <c r="AQ4908" s="222">
        <f t="shared" si="2279"/>
        <v>1</v>
      </c>
    </row>
    <row r="4909" spans="2:56" s="162" customFormat="1" ht="12" customHeight="1" x14ac:dyDescent="0.15">
      <c r="B4909" s="1058"/>
      <c r="C4909" s="1063"/>
      <c r="D4909" s="1061"/>
      <c r="E4909" s="1061"/>
      <c r="F4909" s="1061"/>
      <c r="G4909" s="1061"/>
      <c r="H4909" s="1061"/>
      <c r="I4909" s="1061"/>
      <c r="J4909" s="1062"/>
      <c r="K4909" s="192"/>
      <c r="L4909" s="1038"/>
      <c r="M4909" s="1039"/>
      <c r="N4909" s="1038"/>
      <c r="O4909" s="1039"/>
      <c r="P4909" s="1034"/>
      <c r="Q4909" s="1036"/>
      <c r="R4909" s="408"/>
      <c r="S4909" s="408"/>
      <c r="T4909" s="408"/>
      <c r="U4909" s="1034"/>
      <c r="V4909" s="1036"/>
      <c r="W4909" s="1034"/>
      <c r="X4909" s="1035"/>
      <c r="Y4909" s="286"/>
      <c r="Z4909" s="286"/>
      <c r="AA4909" s="286"/>
      <c r="AB4909" s="286"/>
      <c r="AC4909" s="223"/>
      <c r="AD4909" s="223"/>
      <c r="AE4909" s="223"/>
      <c r="AF4909" s="223"/>
      <c r="AG4909" s="223"/>
      <c r="AH4909" s="223"/>
      <c r="AI4909" s="223"/>
      <c r="AJ4909" s="223"/>
      <c r="AK4909" s="1034"/>
      <c r="AL4909" s="1035"/>
      <c r="AM4909" s="1035"/>
      <c r="AN4909" s="788"/>
      <c r="AO4909" s="789"/>
      <c r="AP4909" s="3"/>
      <c r="AQ4909" s="222">
        <f t="shared" si="2279"/>
        <v>1</v>
      </c>
    </row>
    <row r="4910" spans="2:56" s="162" customFormat="1" ht="12" customHeight="1" x14ac:dyDescent="0.15">
      <c r="B4910" s="1058"/>
      <c r="C4910" s="1063"/>
      <c r="D4910" s="1061"/>
      <c r="E4910" s="1061"/>
      <c r="F4910" s="1061"/>
      <c r="G4910" s="1061"/>
      <c r="H4910" s="1061"/>
      <c r="I4910" s="1061"/>
      <c r="J4910" s="1062"/>
      <c r="K4910" s="192"/>
      <c r="L4910" s="1038"/>
      <c r="M4910" s="1039"/>
      <c r="N4910" s="1038"/>
      <c r="O4910" s="1039"/>
      <c r="P4910" s="1034"/>
      <c r="Q4910" s="1036"/>
      <c r="R4910" s="408"/>
      <c r="S4910" s="408"/>
      <c r="T4910" s="408"/>
      <c r="U4910" s="1034"/>
      <c r="V4910" s="1036"/>
      <c r="W4910" s="1034"/>
      <c r="X4910" s="1035"/>
      <c r="Y4910" s="286"/>
      <c r="Z4910" s="286"/>
      <c r="AA4910" s="286"/>
      <c r="AB4910" s="286"/>
      <c r="AC4910" s="223"/>
      <c r="AD4910" s="223"/>
      <c r="AE4910" s="223"/>
      <c r="AF4910" s="223"/>
      <c r="AG4910" s="223"/>
      <c r="AH4910" s="223"/>
      <c r="AI4910" s="223"/>
      <c r="AJ4910" s="223"/>
      <c r="AK4910" s="1034"/>
      <c r="AL4910" s="1035"/>
      <c r="AM4910" s="1035"/>
      <c r="AN4910" s="788"/>
      <c r="AO4910" s="789"/>
      <c r="AP4910" s="3"/>
      <c r="AQ4910" s="222">
        <f t="shared" si="2279"/>
        <v>1</v>
      </c>
    </row>
    <row r="4911" spans="2:56" s="162" customFormat="1" ht="12" customHeight="1" x14ac:dyDescent="0.15">
      <c r="B4911" s="1058"/>
      <c r="C4911" s="1063"/>
      <c r="D4911" s="1061"/>
      <c r="E4911" s="1061"/>
      <c r="F4911" s="1061"/>
      <c r="G4911" s="1061"/>
      <c r="H4911" s="1061"/>
      <c r="I4911" s="1061"/>
      <c r="J4911" s="1062"/>
      <c r="K4911" s="192"/>
      <c r="L4911" s="1038"/>
      <c r="M4911" s="1039"/>
      <c r="N4911" s="1038"/>
      <c r="O4911" s="1039"/>
      <c r="P4911" s="1034"/>
      <c r="Q4911" s="1036"/>
      <c r="R4911" s="408"/>
      <c r="S4911" s="408"/>
      <c r="T4911" s="408"/>
      <c r="U4911" s="1034"/>
      <c r="V4911" s="1036"/>
      <c r="W4911" s="1034"/>
      <c r="X4911" s="1035"/>
      <c r="Y4911" s="286"/>
      <c r="Z4911" s="286"/>
      <c r="AA4911" s="286"/>
      <c r="AB4911" s="286"/>
      <c r="AC4911" s="223"/>
      <c r="AD4911" s="223"/>
      <c r="AE4911" s="223"/>
      <c r="AF4911" s="223"/>
      <c r="AG4911" s="223"/>
      <c r="AH4911" s="223"/>
      <c r="AI4911" s="223"/>
      <c r="AJ4911" s="223"/>
      <c r="AK4911" s="1034"/>
      <c r="AL4911" s="1035"/>
      <c r="AM4911" s="1035"/>
      <c r="AN4911" s="788"/>
      <c r="AO4911" s="789"/>
      <c r="AP4911" s="3"/>
      <c r="AQ4911" s="222">
        <f t="shared" si="2279"/>
        <v>1</v>
      </c>
    </row>
    <row r="4912" spans="2:56" s="162" customFormat="1" ht="12" customHeight="1" x14ac:dyDescent="0.15">
      <c r="B4912" s="1058"/>
      <c r="C4912" s="1063"/>
      <c r="D4912" s="1061"/>
      <c r="E4912" s="1061"/>
      <c r="F4912" s="1061"/>
      <c r="G4912" s="1061"/>
      <c r="H4912" s="1061"/>
      <c r="I4912" s="1061"/>
      <c r="J4912" s="1062"/>
      <c r="K4912" s="192"/>
      <c r="L4912" s="1038"/>
      <c r="M4912" s="1039"/>
      <c r="N4912" s="1038"/>
      <c r="O4912" s="1039"/>
      <c r="P4912" s="1034"/>
      <c r="Q4912" s="1036"/>
      <c r="R4912" s="408"/>
      <c r="S4912" s="408"/>
      <c r="T4912" s="408"/>
      <c r="U4912" s="1034"/>
      <c r="V4912" s="1036"/>
      <c r="W4912" s="1034"/>
      <c r="X4912" s="1035"/>
      <c r="Y4912" s="286"/>
      <c r="Z4912" s="286"/>
      <c r="AA4912" s="286"/>
      <c r="AB4912" s="286"/>
      <c r="AC4912" s="223"/>
      <c r="AD4912" s="223"/>
      <c r="AE4912" s="223"/>
      <c r="AF4912" s="223"/>
      <c r="AG4912" s="223"/>
      <c r="AH4912" s="223"/>
      <c r="AI4912" s="223"/>
      <c r="AJ4912" s="223"/>
      <c r="AK4912" s="1034"/>
      <c r="AL4912" s="1035"/>
      <c r="AM4912" s="1035"/>
      <c r="AN4912" s="788"/>
      <c r="AO4912" s="789"/>
      <c r="AP4912" s="3"/>
      <c r="AQ4912" s="222">
        <f t="shared" si="2279"/>
        <v>1</v>
      </c>
    </row>
    <row r="4913" spans="2:46" s="162" customFormat="1" ht="12" customHeight="1" x14ac:dyDescent="0.15">
      <c r="B4913" s="1058"/>
      <c r="C4913" s="1063"/>
      <c r="D4913" s="1061"/>
      <c r="E4913" s="1061"/>
      <c r="F4913" s="1061"/>
      <c r="G4913" s="1061"/>
      <c r="H4913" s="1061"/>
      <c r="I4913" s="1061"/>
      <c r="J4913" s="1062"/>
      <c r="K4913" s="192"/>
      <c r="L4913" s="1038"/>
      <c r="M4913" s="1039"/>
      <c r="N4913" s="1038"/>
      <c r="O4913" s="1039"/>
      <c r="P4913" s="1034"/>
      <c r="Q4913" s="1036"/>
      <c r="R4913" s="408"/>
      <c r="S4913" s="408"/>
      <c r="T4913" s="408"/>
      <c r="U4913" s="1034"/>
      <c r="V4913" s="1036"/>
      <c r="W4913" s="1034"/>
      <c r="X4913" s="1035"/>
      <c r="Y4913" s="286"/>
      <c r="Z4913" s="286"/>
      <c r="AA4913" s="286"/>
      <c r="AB4913" s="286"/>
      <c r="AC4913" s="223"/>
      <c r="AD4913" s="223"/>
      <c r="AE4913" s="223"/>
      <c r="AF4913" s="223"/>
      <c r="AG4913" s="223"/>
      <c r="AH4913" s="223"/>
      <c r="AI4913" s="223"/>
      <c r="AJ4913" s="223"/>
      <c r="AK4913" s="1034"/>
      <c r="AL4913" s="1035"/>
      <c r="AM4913" s="1035"/>
      <c r="AN4913" s="788"/>
      <c r="AO4913" s="789"/>
      <c r="AP4913" s="3"/>
      <c r="AQ4913" s="222">
        <f t="shared" si="2279"/>
        <v>1</v>
      </c>
    </row>
    <row r="4914" spans="2:46" s="162" customFormat="1" ht="12" customHeight="1" x14ac:dyDescent="0.15">
      <c r="B4914" s="1058"/>
      <c r="C4914" s="1063"/>
      <c r="D4914" s="1061"/>
      <c r="E4914" s="1061"/>
      <c r="F4914" s="1061"/>
      <c r="G4914" s="1061"/>
      <c r="H4914" s="1061"/>
      <c r="I4914" s="1061"/>
      <c r="J4914" s="1062"/>
      <c r="K4914" s="192"/>
      <c r="L4914" s="1038"/>
      <c r="M4914" s="1039"/>
      <c r="N4914" s="1038"/>
      <c r="O4914" s="1039"/>
      <c r="P4914" s="1034"/>
      <c r="Q4914" s="1036"/>
      <c r="R4914" s="408"/>
      <c r="S4914" s="408"/>
      <c r="T4914" s="408"/>
      <c r="U4914" s="1034"/>
      <c r="V4914" s="1036"/>
      <c r="W4914" s="1034"/>
      <c r="X4914" s="1035"/>
      <c r="Y4914" s="286"/>
      <c r="Z4914" s="286"/>
      <c r="AA4914" s="286"/>
      <c r="AB4914" s="286"/>
      <c r="AC4914" s="223"/>
      <c r="AD4914" s="223"/>
      <c r="AE4914" s="223"/>
      <c r="AF4914" s="223"/>
      <c r="AG4914" s="223"/>
      <c r="AH4914" s="223"/>
      <c r="AI4914" s="223"/>
      <c r="AJ4914" s="223"/>
      <c r="AK4914" s="1034"/>
      <c r="AL4914" s="1035"/>
      <c r="AM4914" s="1035"/>
      <c r="AN4914" s="788"/>
      <c r="AO4914" s="789"/>
      <c r="AP4914" s="3"/>
      <c r="AQ4914" s="222">
        <f t="shared" si="2279"/>
        <v>1</v>
      </c>
    </row>
    <row r="4915" spans="2:46" s="162" customFormat="1" ht="12" customHeight="1" x14ac:dyDescent="0.15">
      <c r="B4915" s="1058"/>
      <c r="C4915" s="1063"/>
      <c r="D4915" s="1061"/>
      <c r="E4915" s="1061"/>
      <c r="F4915" s="1061"/>
      <c r="G4915" s="1061"/>
      <c r="H4915" s="1061"/>
      <c r="I4915" s="1061"/>
      <c r="J4915" s="1062"/>
      <c r="K4915" s="192"/>
      <c r="L4915" s="1038"/>
      <c r="M4915" s="1039"/>
      <c r="N4915" s="1038"/>
      <c r="O4915" s="1039"/>
      <c r="P4915" s="1034"/>
      <c r="Q4915" s="1036"/>
      <c r="R4915" s="408"/>
      <c r="S4915" s="408"/>
      <c r="T4915" s="408"/>
      <c r="U4915" s="1034"/>
      <c r="V4915" s="1036"/>
      <c r="W4915" s="1034"/>
      <c r="X4915" s="1035"/>
      <c r="Y4915" s="286"/>
      <c r="Z4915" s="286"/>
      <c r="AA4915" s="286"/>
      <c r="AB4915" s="286"/>
      <c r="AC4915" s="223"/>
      <c r="AD4915" s="223"/>
      <c r="AE4915" s="223"/>
      <c r="AF4915" s="223"/>
      <c r="AG4915" s="223"/>
      <c r="AH4915" s="223"/>
      <c r="AI4915" s="223"/>
      <c r="AJ4915" s="223"/>
      <c r="AK4915" s="1034"/>
      <c r="AL4915" s="1035"/>
      <c r="AM4915" s="1035"/>
      <c r="AN4915" s="788"/>
      <c r="AO4915" s="789"/>
      <c r="AP4915" s="3"/>
      <c r="AQ4915" s="222">
        <f t="shared" si="2279"/>
        <v>1</v>
      </c>
    </row>
    <row r="4916" spans="2:46" s="162" customFormat="1" ht="12" customHeight="1" x14ac:dyDescent="0.15">
      <c r="B4916" s="1058"/>
      <c r="C4916" s="1063"/>
      <c r="D4916" s="1061"/>
      <c r="E4916" s="1061"/>
      <c r="F4916" s="1061"/>
      <c r="G4916" s="1061"/>
      <c r="H4916" s="1061"/>
      <c r="I4916" s="1061"/>
      <c r="J4916" s="1062"/>
      <c r="K4916" s="192"/>
      <c r="L4916" s="1038"/>
      <c r="M4916" s="1039"/>
      <c r="N4916" s="1038"/>
      <c r="O4916" s="1039"/>
      <c r="P4916" s="1034"/>
      <c r="Q4916" s="1036"/>
      <c r="R4916" s="408"/>
      <c r="S4916" s="408"/>
      <c r="T4916" s="408"/>
      <c r="U4916" s="1034"/>
      <c r="V4916" s="1036"/>
      <c r="W4916" s="1034"/>
      <c r="X4916" s="1035"/>
      <c r="Y4916" s="286"/>
      <c r="Z4916" s="286"/>
      <c r="AA4916" s="286"/>
      <c r="AB4916" s="286"/>
      <c r="AC4916" s="223"/>
      <c r="AD4916" s="223"/>
      <c r="AE4916" s="223"/>
      <c r="AF4916" s="223"/>
      <c r="AG4916" s="223"/>
      <c r="AH4916" s="223"/>
      <c r="AI4916" s="223"/>
      <c r="AJ4916" s="223"/>
      <c r="AK4916" s="1034"/>
      <c r="AL4916" s="1035"/>
      <c r="AM4916" s="1035"/>
      <c r="AN4916" s="788"/>
      <c r="AO4916" s="789"/>
      <c r="AP4916" s="3"/>
      <c r="AQ4916" s="222">
        <f t="shared" si="2279"/>
        <v>1</v>
      </c>
    </row>
    <row r="4917" spans="2:46" s="162" customFormat="1" ht="12" customHeight="1" x14ac:dyDescent="0.15">
      <c r="B4917" s="1058"/>
      <c r="C4917" s="1063"/>
      <c r="D4917" s="1061"/>
      <c r="E4917" s="1061"/>
      <c r="F4917" s="1061"/>
      <c r="G4917" s="1061"/>
      <c r="H4917" s="1061"/>
      <c r="I4917" s="1061"/>
      <c r="J4917" s="1062"/>
      <c r="K4917" s="192"/>
      <c r="L4917" s="1038"/>
      <c r="M4917" s="1039"/>
      <c r="N4917" s="1038"/>
      <c r="O4917" s="1039"/>
      <c r="P4917" s="1034"/>
      <c r="Q4917" s="1036"/>
      <c r="R4917" s="408"/>
      <c r="S4917" s="408"/>
      <c r="T4917" s="408"/>
      <c r="U4917" s="1034"/>
      <c r="V4917" s="1036"/>
      <c r="W4917" s="1034"/>
      <c r="X4917" s="1035"/>
      <c r="Y4917" s="286"/>
      <c r="Z4917" s="286"/>
      <c r="AA4917" s="286"/>
      <c r="AB4917" s="286"/>
      <c r="AC4917" s="223"/>
      <c r="AD4917" s="223"/>
      <c r="AE4917" s="223"/>
      <c r="AF4917" s="223"/>
      <c r="AG4917" s="223"/>
      <c r="AH4917" s="223"/>
      <c r="AI4917" s="223"/>
      <c r="AJ4917" s="223"/>
      <c r="AK4917" s="1034"/>
      <c r="AL4917" s="1035"/>
      <c r="AM4917" s="1035"/>
      <c r="AN4917" s="788"/>
      <c r="AO4917" s="789"/>
      <c r="AP4917" s="3"/>
      <c r="AQ4917" s="222">
        <f t="shared" si="2279"/>
        <v>1</v>
      </c>
    </row>
    <row r="4918" spans="2:46" s="162" customFormat="1" ht="12" customHeight="1" x14ac:dyDescent="0.15">
      <c r="B4918" s="1058"/>
      <c r="C4918" s="1063"/>
      <c r="D4918" s="1061"/>
      <c r="E4918" s="1061"/>
      <c r="F4918" s="1061"/>
      <c r="G4918" s="1061"/>
      <c r="H4918" s="1061"/>
      <c r="I4918" s="1061"/>
      <c r="J4918" s="1062"/>
      <c r="K4918" s="192"/>
      <c r="L4918" s="1038"/>
      <c r="M4918" s="1039"/>
      <c r="N4918" s="1038"/>
      <c r="O4918" s="1039"/>
      <c r="P4918" s="1034"/>
      <c r="Q4918" s="1036"/>
      <c r="R4918" s="408"/>
      <c r="S4918" s="408"/>
      <c r="T4918" s="408"/>
      <c r="U4918" s="1034"/>
      <c r="V4918" s="1036"/>
      <c r="W4918" s="1034"/>
      <c r="X4918" s="1035"/>
      <c r="Y4918" s="286"/>
      <c r="Z4918" s="286"/>
      <c r="AA4918" s="286"/>
      <c r="AB4918" s="286"/>
      <c r="AC4918" s="223"/>
      <c r="AD4918" s="223"/>
      <c r="AE4918" s="223"/>
      <c r="AF4918" s="223"/>
      <c r="AG4918" s="223"/>
      <c r="AH4918" s="223"/>
      <c r="AI4918" s="223"/>
      <c r="AJ4918" s="223"/>
      <c r="AK4918" s="1034"/>
      <c r="AL4918" s="1035"/>
      <c r="AM4918" s="1035"/>
      <c r="AN4918" s="788"/>
      <c r="AO4918" s="789"/>
      <c r="AP4918" s="3"/>
      <c r="AQ4918" s="222">
        <f t="shared" si="2279"/>
        <v>1</v>
      </c>
    </row>
    <row r="4919" spans="2:46" s="162" customFormat="1" ht="12" customHeight="1" x14ac:dyDescent="0.15">
      <c r="B4919" s="1058"/>
      <c r="C4919" s="1063"/>
      <c r="D4919" s="1061"/>
      <c r="E4919" s="1061"/>
      <c r="F4919" s="1061"/>
      <c r="G4919" s="1061"/>
      <c r="H4919" s="1061"/>
      <c r="I4919" s="1061"/>
      <c r="J4919" s="1062"/>
      <c r="K4919" s="1016" t="s">
        <v>216</v>
      </c>
      <c r="L4919" s="1016" t="s">
        <v>215</v>
      </c>
      <c r="M4919" s="1016"/>
      <c r="N4919" s="1016"/>
      <c r="O4919" s="1016"/>
      <c r="P4919" s="1016"/>
      <c r="Q4919" s="1016"/>
      <c r="R4919" s="1016"/>
      <c r="S4919" s="1016"/>
      <c r="T4919" s="1016"/>
      <c r="U4919" s="1016"/>
      <c r="V4919" s="1016"/>
      <c r="W4919" s="1016"/>
      <c r="X4919" s="1016"/>
      <c r="Y4919" s="1040" t="s">
        <v>466</v>
      </c>
      <c r="Z4919" s="1041"/>
      <c r="AA4919" s="1041"/>
      <c r="AB4919" s="1042"/>
      <c r="AC4919" s="224">
        <f t="shared" ref="AC4919:AJ4919" si="2280">SUM(AC4899:AC4918)</f>
        <v>0</v>
      </c>
      <c r="AD4919" s="224">
        <f t="shared" si="2280"/>
        <v>0</v>
      </c>
      <c r="AE4919" s="224">
        <f t="shared" si="2280"/>
        <v>1.0000000000000002E-2</v>
      </c>
      <c r="AF4919" s="224">
        <f t="shared" si="2280"/>
        <v>0</v>
      </c>
      <c r="AG4919" s="224">
        <f t="shared" si="2280"/>
        <v>0</v>
      </c>
      <c r="AH4919" s="224">
        <f t="shared" si="2280"/>
        <v>0</v>
      </c>
      <c r="AI4919" s="224">
        <f t="shared" si="2280"/>
        <v>0</v>
      </c>
      <c r="AJ4919" s="224">
        <f t="shared" si="2280"/>
        <v>0</v>
      </c>
      <c r="AK4919" s="1040" t="s">
        <v>214</v>
      </c>
      <c r="AL4919" s="1041"/>
      <c r="AM4919" s="1041"/>
      <c r="AN4919" s="788"/>
      <c r="AO4919" s="789"/>
      <c r="AP4919" s="3"/>
    </row>
    <row r="4920" spans="2:46" s="162" customFormat="1" ht="12" customHeight="1" x14ac:dyDescent="0.15">
      <c r="B4920" s="1058"/>
      <c r="C4920" s="1063"/>
      <c r="D4920" s="1061"/>
      <c r="E4920" s="1061"/>
      <c r="F4920" s="1061"/>
      <c r="G4920" s="1061"/>
      <c r="H4920" s="1061"/>
      <c r="I4920" s="1061"/>
      <c r="J4920" s="1062"/>
      <c r="K4920" s="1016"/>
      <c r="L4920" s="1016" t="s">
        <v>467</v>
      </c>
      <c r="M4920" s="1016"/>
      <c r="N4920" s="1016"/>
      <c r="O4920" s="1016" t="s">
        <v>213</v>
      </c>
      <c r="P4920" s="1016"/>
      <c r="Q4920" s="1016"/>
      <c r="R4920" s="1016"/>
      <c r="S4920" s="1016"/>
      <c r="T4920" s="1016"/>
      <c r="U4920" s="1016"/>
      <c r="V4920" s="1016"/>
      <c r="W4920" s="1016"/>
      <c r="X4920" s="1016"/>
      <c r="Y4920" s="193">
        <f>COUNTIF(Y4899:Y4918,"○")</f>
        <v>0</v>
      </c>
      <c r="Z4920" s="193">
        <f>COUNTIF(Z4899:Z4918,"○")</f>
        <v>0</v>
      </c>
      <c r="AA4920" s="193">
        <f>COUNTIF(AA4899:AA4918,"○")</f>
        <v>0</v>
      </c>
      <c r="AB4920" s="193">
        <f>COUNTIF(AB4899:AB4918,"○")</f>
        <v>0</v>
      </c>
      <c r="AC4920" s="193">
        <f t="shared" ref="AC4920:AJ4920" si="2281">COUNT(AC4899:AC4918)</f>
        <v>0</v>
      </c>
      <c r="AD4920" s="193">
        <f t="shared" si="2281"/>
        <v>0</v>
      </c>
      <c r="AE4920" s="193">
        <f t="shared" si="2281"/>
        <v>1</v>
      </c>
      <c r="AF4920" s="193">
        <f t="shared" si="2281"/>
        <v>0</v>
      </c>
      <c r="AG4920" s="193">
        <f t="shared" si="2281"/>
        <v>0</v>
      </c>
      <c r="AH4920" s="193">
        <f t="shared" si="2281"/>
        <v>0</v>
      </c>
      <c r="AI4920" s="193">
        <f t="shared" si="2281"/>
        <v>0</v>
      </c>
      <c r="AJ4920" s="193">
        <f t="shared" si="2281"/>
        <v>0</v>
      </c>
      <c r="AK4920" s="1043"/>
      <c r="AL4920" s="1044"/>
      <c r="AM4920" s="1044"/>
      <c r="AN4920" s="1044"/>
      <c r="AO4920" s="1045"/>
      <c r="AP4920" s="3"/>
    </row>
    <row r="4921" spans="2:46" ht="12" customHeight="1" x14ac:dyDescent="0.15">
      <c r="B4921" s="1058"/>
      <c r="C4921" s="1063"/>
      <c r="D4921" s="1061"/>
      <c r="E4921" s="1061"/>
      <c r="F4921" s="1061"/>
      <c r="G4921" s="1061"/>
      <c r="H4921" s="1061"/>
      <c r="I4921" s="1061"/>
      <c r="J4921" s="1062"/>
      <c r="K4921" s="1016"/>
      <c r="L4921" s="1016"/>
      <c r="M4921" s="1016"/>
      <c r="N4921" s="1016"/>
      <c r="O4921" s="1016" t="s">
        <v>468</v>
      </c>
      <c r="P4921" s="1016"/>
      <c r="Q4921" s="1016"/>
      <c r="R4921" s="1016"/>
      <c r="S4921" s="1016"/>
      <c r="T4921" s="1016"/>
      <c r="U4921" s="1016"/>
      <c r="V4921" s="1016"/>
      <c r="W4921" s="1016"/>
      <c r="X4921" s="1016"/>
      <c r="Y4921" s="1034" t="str">
        <f>IF(Y4920&gt;0,"Ⅳ",IF(Z4920&gt;0,"Ⅲ",IF(AA4920&gt;0,"Ⅱa",IF(AB4920&gt;0,"Ⅱb","Ⅰ"))))</f>
        <v>Ⅰ</v>
      </c>
      <c r="Z4921" s="1035"/>
      <c r="AA4921" s="1035"/>
      <c r="AB4921" s="1036"/>
      <c r="AC4921" s="1034" t="str">
        <f>IF(AC4920&gt;0,"Ⅳ",IF(AD4920&gt;0,"Ⅲ",IF(AE4920&gt;0,"Ⅱa",IF(AF4920&gt;0,"Ⅱb","Ⅰ"))))</f>
        <v>Ⅱa</v>
      </c>
      <c r="AD4921" s="1035"/>
      <c r="AE4921" s="1035"/>
      <c r="AF4921" s="1036"/>
      <c r="AG4921" s="1034" t="str">
        <f>IF(AG4920&gt;0,"Ⅳ",IF(AH4920&gt;0,"Ⅲ",IF(AI4920&gt;0,"Ⅱa",IF(AJ4920&gt;0,"Ⅱb","Ⅰ"))))</f>
        <v>Ⅰ</v>
      </c>
      <c r="AH4921" s="1035"/>
      <c r="AI4921" s="1035"/>
      <c r="AJ4921" s="1036"/>
      <c r="AK4921" s="1046"/>
      <c r="AL4921" s="1047"/>
      <c r="AM4921" s="1047"/>
      <c r="AN4921" s="1047"/>
      <c r="AO4921" s="1048"/>
      <c r="AP4921" s="3"/>
      <c r="AQ4921" s="282" t="s">
        <v>312</v>
      </c>
      <c r="AR4921" s="282" t="s">
        <v>313</v>
      </c>
      <c r="AS4921" s="699" t="s">
        <v>316</v>
      </c>
      <c r="AT4921" s="1026"/>
    </row>
    <row r="4922" spans="2:46" ht="12" customHeight="1" x14ac:dyDescent="0.15">
      <c r="B4922" s="1058"/>
      <c r="C4922" s="1063"/>
      <c r="D4922" s="1061"/>
      <c r="E4922" s="1061"/>
      <c r="F4922" s="1061"/>
      <c r="G4922" s="1061"/>
      <c r="H4922" s="1061"/>
      <c r="I4922" s="1061"/>
      <c r="J4922" s="1062"/>
      <c r="K4922" s="1016"/>
      <c r="L4922" s="1016" t="s">
        <v>469</v>
      </c>
      <c r="M4922" s="1016"/>
      <c r="N4922" s="1016"/>
      <c r="O4922" s="1016" t="s">
        <v>212</v>
      </c>
      <c r="P4922" s="1016"/>
      <c r="Q4922" s="1016"/>
      <c r="R4922" s="1016"/>
      <c r="S4922" s="1016"/>
      <c r="T4922" s="1016"/>
      <c r="U4922" s="1016"/>
      <c r="V4922" s="1016"/>
      <c r="W4922" s="1016"/>
      <c r="X4922" s="1016"/>
      <c r="Y4922" s="187" t="s">
        <v>32</v>
      </c>
      <c r="Z4922" s="187" t="s">
        <v>33</v>
      </c>
      <c r="AA4922" s="1027" t="s">
        <v>34</v>
      </c>
      <c r="AB4922" s="1027"/>
      <c r="AC4922" s="187" t="s">
        <v>32</v>
      </c>
      <c r="AD4922" s="187" t="s">
        <v>33</v>
      </c>
      <c r="AE4922" s="1027" t="s">
        <v>34</v>
      </c>
      <c r="AF4922" s="1027"/>
      <c r="AG4922" s="187" t="s">
        <v>32</v>
      </c>
      <c r="AH4922" s="187" t="s">
        <v>33</v>
      </c>
      <c r="AI4922" s="1027" t="s">
        <v>34</v>
      </c>
      <c r="AJ4922" s="1027"/>
      <c r="AK4922" s="1046"/>
      <c r="AL4922" s="1047"/>
      <c r="AM4922" s="1047"/>
      <c r="AN4922" s="1047"/>
      <c r="AO4922" s="1048"/>
      <c r="AP4922" s="3"/>
      <c r="AQ4922" s="1028">
        <f>+Y4920+Z4920</f>
        <v>0</v>
      </c>
      <c r="AR4922" s="1029"/>
      <c r="AS4922" s="1028">
        <f>+AA4920+AB4920</f>
        <v>0</v>
      </c>
      <c r="AT4922" s="1029"/>
    </row>
    <row r="4923" spans="2:46" ht="12" customHeight="1" x14ac:dyDescent="0.15">
      <c r="B4923" s="1058"/>
      <c r="C4923" s="1063"/>
      <c r="D4923" s="1061"/>
      <c r="E4923" s="1061"/>
      <c r="F4923" s="1061"/>
      <c r="G4923" s="1061"/>
      <c r="H4923" s="1061"/>
      <c r="I4923" s="1061"/>
      <c r="J4923" s="1062"/>
      <c r="K4923" s="1016"/>
      <c r="L4923" s="1016"/>
      <c r="M4923" s="1016"/>
      <c r="N4923" s="1016"/>
      <c r="O4923" s="1016" t="s">
        <v>470</v>
      </c>
      <c r="P4923" s="1016"/>
      <c r="Q4923" s="1016"/>
      <c r="R4923" s="1016"/>
      <c r="S4923" s="1016"/>
      <c r="T4923" s="1016"/>
      <c r="U4923" s="1016"/>
      <c r="V4923" s="1016"/>
      <c r="W4923" s="1016"/>
      <c r="X4923" s="1016"/>
      <c r="Y4923" s="193" t="str">
        <f>IF(Y4920=0,"",1)</f>
        <v/>
      </c>
      <c r="Z4923" s="193" t="str">
        <f>IF(Z4920=0,"",1)</f>
        <v/>
      </c>
      <c r="AA4923" s="1030" t="str">
        <f>IF(AQ4922=1,"",IF(AS4922&gt;0,1,""))</f>
        <v/>
      </c>
      <c r="AB4923" s="1031"/>
      <c r="AC4923" s="193">
        <f>+AC4920</f>
        <v>0</v>
      </c>
      <c r="AD4923" s="193">
        <f>AD4920</f>
        <v>0</v>
      </c>
      <c r="AE4923" s="1030">
        <f>AE4920+AF4920</f>
        <v>1</v>
      </c>
      <c r="AF4923" s="1031"/>
      <c r="AG4923" s="193">
        <f>AG4920</f>
        <v>0</v>
      </c>
      <c r="AH4923" s="193">
        <f>AH4920</f>
        <v>0</v>
      </c>
      <c r="AI4923" s="1030">
        <f>AI4920+AJ4920</f>
        <v>0</v>
      </c>
      <c r="AJ4923" s="1031"/>
      <c r="AK4923" s="1046"/>
      <c r="AL4923" s="1047"/>
      <c r="AM4923" s="1047"/>
      <c r="AN4923" s="1047"/>
      <c r="AO4923" s="1048"/>
      <c r="AP4923" s="3"/>
      <c r="AQ4923" s="197">
        <f>+Y4920+AC4923+AG4923</f>
        <v>0</v>
      </c>
      <c r="AR4923" s="197">
        <f>+Z4920+AD4923+AH4923</f>
        <v>0</v>
      </c>
      <c r="AS4923" s="1032">
        <f>+AS4922+AE4923+AI4923</f>
        <v>1</v>
      </c>
      <c r="AT4923" s="1033"/>
    </row>
    <row r="4924" spans="2:46" ht="12" customHeight="1" x14ac:dyDescent="0.15">
      <c r="B4924" s="1058"/>
      <c r="C4924" s="1063"/>
      <c r="D4924" s="1061"/>
      <c r="E4924" s="1061"/>
      <c r="F4924" s="1061"/>
      <c r="G4924" s="1061"/>
      <c r="H4924" s="1061"/>
      <c r="I4924" s="1061"/>
      <c r="J4924" s="1062"/>
      <c r="K4924" s="1016"/>
      <c r="L4924" s="1016"/>
      <c r="M4924" s="1016"/>
      <c r="N4924" s="1016"/>
      <c r="O4924" s="1016" t="s">
        <v>471</v>
      </c>
      <c r="P4924" s="1016"/>
      <c r="Q4924" s="1016"/>
      <c r="R4924" s="1016"/>
      <c r="S4924" s="1016"/>
      <c r="T4924" s="1016"/>
      <c r="U4924" s="1016"/>
      <c r="V4924" s="1016"/>
      <c r="W4924" s="1016"/>
      <c r="X4924" s="1016"/>
      <c r="Y4924" s="1034" t="s">
        <v>875</v>
      </c>
      <c r="Z4924" s="1035"/>
      <c r="AA4924" s="1035"/>
      <c r="AB4924" s="1036"/>
      <c r="AC4924" s="1034" t="str">
        <f>IF(AC4923&gt;0,"Ⅳ",IF(AD4923&gt;0,"Ⅲ",IF(AE4923&gt;0,"Ⅱ","Ⅰ")))</f>
        <v>Ⅱ</v>
      </c>
      <c r="AD4924" s="1035"/>
      <c r="AE4924" s="1035"/>
      <c r="AF4924" s="1036"/>
      <c r="AG4924" s="1034" t="str">
        <f>IF(AG4923&gt;0,"Ⅳ",IF(AH4923&gt;0,"Ⅲ",IF(AI4923&gt;0,"Ⅱ","Ⅰ")))</f>
        <v>Ⅰ</v>
      </c>
      <c r="AH4924" s="1035"/>
      <c r="AI4924" s="1035"/>
      <c r="AJ4924" s="1036"/>
      <c r="AK4924" s="1046"/>
      <c r="AL4924" s="1047"/>
      <c r="AM4924" s="1047"/>
      <c r="AN4924" s="1047"/>
      <c r="AO4924" s="1048"/>
      <c r="AP4924" s="3"/>
      <c r="AQ4924" s="1037" t="str">
        <f>IF(AQ4923&gt;0,"Ⅳ",IF(AR4923&gt;0,"Ⅲ",IF(AS4923&gt;0,"Ⅱ","Ⅰ")))</f>
        <v>Ⅱ</v>
      </c>
      <c r="AR4924" s="1037"/>
      <c r="AS4924" s="1037"/>
      <c r="AT4924" s="1037"/>
    </row>
    <row r="4925" spans="2:46" ht="12" customHeight="1" x14ac:dyDescent="0.15">
      <c r="B4925" s="1058"/>
      <c r="C4925" s="1063"/>
      <c r="D4925" s="1061"/>
      <c r="E4925" s="1061"/>
      <c r="F4925" s="1061"/>
      <c r="G4925" s="1061"/>
      <c r="H4925" s="1061"/>
      <c r="I4925" s="1061"/>
      <c r="J4925" s="1062"/>
      <c r="K4925" s="1016"/>
      <c r="L4925" s="1016"/>
      <c r="M4925" s="1016"/>
      <c r="N4925" s="1016"/>
      <c r="O4925" s="1016" t="s">
        <v>472</v>
      </c>
      <c r="P4925" s="1016"/>
      <c r="Q4925" s="1016"/>
      <c r="R4925" s="1016"/>
      <c r="S4925" s="1016"/>
      <c r="T4925" s="1016"/>
      <c r="U4925" s="1016"/>
      <c r="V4925" s="1016"/>
      <c r="W4925" s="1016"/>
      <c r="X4925" s="1016"/>
      <c r="Y4925" s="1034" t="str">
        <f>IF(COUNTIF(Y4924:AJ4924,"Ⅳ")&gt;0,"Ⅳ",IF(COUNTIF(Y4924:AJ4924,"Ⅲ")&gt;0,"Ⅲ",IF(COUNTIF(Y4924:AJ4924,"Ⅱ")&gt;0,"Ⅱ","Ⅰ")))</f>
        <v>Ⅱ</v>
      </c>
      <c r="Z4925" s="1035"/>
      <c r="AA4925" s="1035"/>
      <c r="AB4925" s="1035"/>
      <c r="AC4925" s="1035"/>
      <c r="AD4925" s="1035"/>
      <c r="AE4925" s="1035"/>
      <c r="AF4925" s="1035"/>
      <c r="AG4925" s="1035"/>
      <c r="AH4925" s="1035"/>
      <c r="AI4925" s="1035"/>
      <c r="AJ4925" s="1036"/>
      <c r="AK4925" s="1049"/>
      <c r="AL4925" s="1050"/>
      <c r="AM4925" s="1050"/>
      <c r="AN4925" s="1050"/>
      <c r="AO4925" s="1051"/>
      <c r="AP4925" s="3"/>
    </row>
    <row r="4926" spans="2:46" ht="14.25" customHeight="1" x14ac:dyDescent="0.15">
      <c r="B4926" s="1058"/>
      <c r="C4926" s="1063"/>
      <c r="D4926" s="1061"/>
      <c r="E4926" s="1061"/>
      <c r="F4926" s="1061"/>
      <c r="G4926" s="1061"/>
      <c r="H4926" s="1061"/>
      <c r="I4926" s="1061"/>
      <c r="J4926" s="1062"/>
      <c r="K4926" s="1016" t="s">
        <v>169</v>
      </c>
      <c r="L4926" s="1017"/>
      <c r="M4926" s="1017"/>
      <c r="N4926" s="1017"/>
      <c r="O4926" s="1017"/>
      <c r="P4926" s="1017"/>
      <c r="Q4926" s="1017"/>
      <c r="R4926" s="1017"/>
      <c r="S4926" s="1017"/>
      <c r="T4926" s="1017"/>
      <c r="U4926" s="1017"/>
      <c r="V4926" s="1017"/>
      <c r="W4926" s="1017"/>
      <c r="X4926" s="1017"/>
      <c r="Y4926" s="1017"/>
      <c r="Z4926" s="1017"/>
      <c r="AA4926" s="1017"/>
      <c r="AB4926" s="1017"/>
      <c r="AC4926" s="1017"/>
      <c r="AD4926" s="1017"/>
      <c r="AE4926" s="1017"/>
      <c r="AF4926" s="1017"/>
      <c r="AG4926" s="1017"/>
      <c r="AH4926" s="1017"/>
      <c r="AI4926" s="1017"/>
      <c r="AJ4926" s="1017"/>
      <c r="AK4926" s="1017"/>
      <c r="AL4926" s="1017"/>
      <c r="AM4926" s="1017"/>
      <c r="AN4926" s="1017"/>
      <c r="AO4926" s="1017"/>
      <c r="AP4926" s="3"/>
    </row>
    <row r="4927" spans="2:46" ht="14.25" customHeight="1" x14ac:dyDescent="0.15">
      <c r="B4927" s="1058"/>
      <c r="C4927" s="1063"/>
      <c r="D4927" s="1061"/>
      <c r="E4927" s="1061"/>
      <c r="F4927" s="1061"/>
      <c r="G4927" s="1061"/>
      <c r="H4927" s="1061"/>
      <c r="I4927" s="1061"/>
      <c r="J4927" s="1062"/>
      <c r="K4927" s="1016"/>
      <c r="L4927" s="1017"/>
      <c r="M4927" s="1017"/>
      <c r="N4927" s="1017"/>
      <c r="O4927" s="1017"/>
      <c r="P4927" s="1017"/>
      <c r="Q4927" s="1017"/>
      <c r="R4927" s="1017"/>
      <c r="S4927" s="1017"/>
      <c r="T4927" s="1017"/>
      <c r="U4927" s="1017"/>
      <c r="V4927" s="1017"/>
      <c r="W4927" s="1017"/>
      <c r="X4927" s="1017"/>
      <c r="Y4927" s="1017"/>
      <c r="Z4927" s="1017"/>
      <c r="AA4927" s="1017"/>
      <c r="AB4927" s="1017"/>
      <c r="AC4927" s="1017"/>
      <c r="AD4927" s="1017"/>
      <c r="AE4927" s="1017"/>
      <c r="AF4927" s="1017"/>
      <c r="AG4927" s="1017"/>
      <c r="AH4927" s="1017"/>
      <c r="AI4927" s="1017"/>
      <c r="AJ4927" s="1017"/>
      <c r="AK4927" s="1017"/>
      <c r="AL4927" s="1017"/>
      <c r="AM4927" s="1017"/>
      <c r="AN4927" s="1017"/>
      <c r="AO4927" s="1017"/>
      <c r="AP4927" s="3"/>
    </row>
    <row r="4928" spans="2:46" ht="12" customHeight="1" x14ac:dyDescent="0.15">
      <c r="B4928" s="1058"/>
      <c r="C4928" s="1063"/>
      <c r="D4928" s="1061"/>
      <c r="E4928" s="1061"/>
      <c r="F4928" s="1061"/>
      <c r="G4928" s="1061"/>
      <c r="H4928" s="1061"/>
      <c r="I4928" s="1061"/>
      <c r="J4928" s="1062"/>
      <c r="K4928" s="1018" t="s">
        <v>473</v>
      </c>
      <c r="L4928" s="1018"/>
      <c r="M4928" s="1018"/>
      <c r="N4928" s="1018"/>
      <c r="O4928" s="1018"/>
      <c r="P4928" s="1018"/>
      <c r="Q4928" s="1018"/>
      <c r="R4928" s="1018"/>
      <c r="S4928" s="1018"/>
      <c r="T4928" s="1018"/>
      <c r="U4928" s="1018"/>
      <c r="V4928" s="1018"/>
      <c r="W4928" s="1018"/>
      <c r="X4928" s="1018"/>
      <c r="Y4928" s="1018"/>
      <c r="Z4928" s="1018"/>
      <c r="AA4928" s="1018"/>
      <c r="AB4928" s="1018"/>
      <c r="AC4928" s="1018"/>
      <c r="AD4928" s="1018"/>
      <c r="AE4928" s="1018"/>
      <c r="AF4928" s="1018"/>
      <c r="AG4928" s="1018"/>
      <c r="AH4928" s="1018"/>
      <c r="AI4928" s="1018"/>
      <c r="AJ4928" s="1018"/>
      <c r="AK4928" s="1018"/>
      <c r="AL4928" s="1018"/>
      <c r="AM4928" s="1018"/>
      <c r="AN4928" s="1018"/>
      <c r="AO4928" s="1018"/>
      <c r="AP4928" s="3"/>
    </row>
    <row r="4929" spans="2:86" ht="12" customHeight="1" x14ac:dyDescent="0.15">
      <c r="B4929" s="1058"/>
      <c r="C4929" s="1063"/>
      <c r="D4929" s="1061"/>
      <c r="E4929" s="1061"/>
      <c r="F4929" s="1061"/>
      <c r="G4929" s="1061"/>
      <c r="H4929" s="1061"/>
      <c r="I4929" s="1061"/>
      <c r="J4929" s="1062"/>
      <c r="K4929" s="1019" t="s">
        <v>523</v>
      </c>
      <c r="L4929" s="1019"/>
      <c r="M4929" s="1019"/>
      <c r="N4929" s="1019"/>
      <c r="O4929" s="1019"/>
      <c r="P4929" s="1019"/>
      <c r="Q4929" s="1019"/>
      <c r="R4929" s="1019"/>
      <c r="S4929" s="1019"/>
      <c r="T4929" s="1019"/>
      <c r="U4929" s="1019"/>
      <c r="V4929" s="1019"/>
      <c r="W4929" s="1019"/>
      <c r="X4929" s="1019"/>
      <c r="Y4929" s="1019"/>
      <c r="Z4929" s="1019"/>
      <c r="AA4929" s="1019"/>
      <c r="AB4929" s="1019"/>
      <c r="AC4929" s="1019"/>
      <c r="AD4929" s="1019"/>
      <c r="AE4929" s="1019"/>
      <c r="AF4929" s="1019"/>
      <c r="AG4929" s="1019"/>
      <c r="AH4929" s="1019"/>
      <c r="AI4929" s="1019"/>
      <c r="AJ4929" s="1019"/>
      <c r="AK4929" s="1019"/>
      <c r="AL4929" s="1019"/>
      <c r="AM4929" s="1019"/>
      <c r="AN4929" s="1019"/>
      <c r="AO4929" s="1019"/>
      <c r="AP4929" s="3"/>
    </row>
    <row r="4930" spans="2:86" ht="12" customHeight="1" x14ac:dyDescent="0.15">
      <c r="B4930" s="1058"/>
      <c r="C4930" s="1063"/>
      <c r="D4930" s="1061"/>
      <c r="E4930" s="1061"/>
      <c r="F4930" s="1061"/>
      <c r="G4930" s="1061"/>
      <c r="H4930" s="1061"/>
      <c r="I4930" s="1061"/>
      <c r="J4930" s="1062"/>
      <c r="K4930" s="194" t="s">
        <v>474</v>
      </c>
      <c r="L4930" s="195"/>
      <c r="M4930" s="195"/>
      <c r="N4930" s="195"/>
      <c r="O4930" s="195"/>
      <c r="P4930" s="195"/>
      <c r="Q4930" s="195"/>
      <c r="R4930" s="195"/>
      <c r="S4930" s="195"/>
      <c r="T4930" s="195"/>
      <c r="U4930" s="195"/>
      <c r="V4930" s="195"/>
      <c r="W4930" s="195"/>
      <c r="X4930" s="195"/>
      <c r="Y4930" s="195"/>
      <c r="Z4930" s="195"/>
      <c r="AA4930" s="195"/>
      <c r="AB4930" s="195"/>
      <c r="AC4930" s="195"/>
      <c r="AD4930" s="195"/>
      <c r="AE4930" s="195"/>
      <c r="AF4930" s="195"/>
      <c r="AG4930" s="195"/>
      <c r="AH4930" s="195"/>
      <c r="AI4930" s="195"/>
      <c r="AJ4930" s="195"/>
      <c r="AK4930" s="195"/>
      <c r="AL4930" s="195"/>
      <c r="AM4930" s="195"/>
      <c r="AN4930" s="195"/>
      <c r="AO4930" s="196"/>
      <c r="AP4930" s="3"/>
    </row>
    <row r="4931" spans="2:86" ht="12" customHeight="1" x14ac:dyDescent="0.15">
      <c r="B4931" s="1058"/>
      <c r="C4931" s="1063"/>
      <c r="D4931" s="1061"/>
      <c r="E4931" s="1061"/>
      <c r="F4931" s="1061"/>
      <c r="G4931" s="1061"/>
      <c r="H4931" s="1061"/>
      <c r="I4931" s="1061"/>
      <c r="J4931" s="1062"/>
      <c r="K4931" s="194" t="s">
        <v>475</v>
      </c>
      <c r="L4931" s="195"/>
      <c r="M4931" s="195"/>
      <c r="N4931" s="195"/>
      <c r="O4931" s="195"/>
      <c r="P4931" s="195"/>
      <c r="Q4931" s="195"/>
      <c r="R4931" s="195"/>
      <c r="S4931" s="195"/>
      <c r="T4931" s="195"/>
      <c r="U4931" s="195"/>
      <c r="V4931" s="195"/>
      <c r="W4931" s="195"/>
      <c r="X4931" s="195"/>
      <c r="Y4931" s="195"/>
      <c r="Z4931" s="195"/>
      <c r="AA4931" s="195"/>
      <c r="AB4931" s="195"/>
      <c r="AC4931" s="195"/>
      <c r="AD4931" s="195"/>
      <c r="AE4931" s="195"/>
      <c r="AF4931" s="195"/>
      <c r="AG4931" s="195"/>
      <c r="AH4931" s="195"/>
      <c r="AI4931" s="195"/>
      <c r="AJ4931" s="195"/>
      <c r="AK4931" s="195"/>
      <c r="AL4931" s="195"/>
      <c r="AM4931" s="195"/>
      <c r="AN4931" s="195"/>
      <c r="AO4931" s="196"/>
      <c r="AP4931" s="3"/>
    </row>
    <row r="4932" spans="2:86" ht="12" customHeight="1" x14ac:dyDescent="0.15">
      <c r="B4932" s="1058"/>
      <c r="C4932" s="1063"/>
      <c r="D4932" s="1061"/>
      <c r="E4932" s="1061"/>
      <c r="F4932" s="1061"/>
      <c r="G4932" s="1061"/>
      <c r="H4932" s="1061"/>
      <c r="I4932" s="1061"/>
      <c r="J4932" s="1062"/>
      <c r="K4932" s="1020" t="s">
        <v>476</v>
      </c>
      <c r="L4932" s="1021"/>
      <c r="M4932" s="1021"/>
      <c r="N4932" s="1021"/>
      <c r="O4932" s="1021"/>
      <c r="P4932" s="1021"/>
      <c r="Q4932" s="1021"/>
      <c r="R4932" s="1021"/>
      <c r="S4932" s="1021"/>
      <c r="T4932" s="1021"/>
      <c r="U4932" s="1021"/>
      <c r="V4932" s="1021"/>
      <c r="W4932" s="1021"/>
      <c r="X4932" s="1021"/>
      <c r="Y4932" s="1021"/>
      <c r="Z4932" s="1021"/>
      <c r="AA4932" s="1021"/>
      <c r="AB4932" s="1021"/>
      <c r="AC4932" s="1021"/>
      <c r="AD4932" s="1021"/>
      <c r="AE4932" s="1021"/>
      <c r="AF4932" s="1021"/>
      <c r="AG4932" s="1021"/>
      <c r="AH4932" s="1021"/>
      <c r="AI4932" s="1021"/>
      <c r="AJ4932" s="1021"/>
      <c r="AK4932" s="1021"/>
      <c r="AL4932" s="1021"/>
      <c r="AM4932" s="1021"/>
      <c r="AN4932" s="1021"/>
      <c r="AO4932" s="1022"/>
      <c r="AP4932" s="3"/>
    </row>
    <row r="4933" spans="2:86" ht="12" customHeight="1" x14ac:dyDescent="0.15">
      <c r="B4933" s="591"/>
      <c r="C4933" s="1064"/>
      <c r="D4933" s="1065"/>
      <c r="E4933" s="1065"/>
      <c r="F4933" s="1065"/>
      <c r="G4933" s="1065"/>
      <c r="H4933" s="1065"/>
      <c r="I4933" s="1065"/>
      <c r="J4933" s="1066"/>
      <c r="K4933" s="1023"/>
      <c r="L4933" s="1024"/>
      <c r="M4933" s="1024"/>
      <c r="N4933" s="1024"/>
      <c r="O4933" s="1024"/>
      <c r="P4933" s="1024"/>
      <c r="Q4933" s="1024"/>
      <c r="R4933" s="1024"/>
      <c r="S4933" s="1024"/>
      <c r="T4933" s="1024"/>
      <c r="U4933" s="1024"/>
      <c r="V4933" s="1024"/>
      <c r="W4933" s="1024"/>
      <c r="X4933" s="1024"/>
      <c r="Y4933" s="1024"/>
      <c r="Z4933" s="1024"/>
      <c r="AA4933" s="1024"/>
      <c r="AB4933" s="1024"/>
      <c r="AC4933" s="1024"/>
      <c r="AD4933" s="1024"/>
      <c r="AE4933" s="1024"/>
      <c r="AF4933" s="1024"/>
      <c r="AG4933" s="1024"/>
      <c r="AH4933" s="1024"/>
      <c r="AI4933" s="1024"/>
      <c r="AJ4933" s="1024"/>
      <c r="AK4933" s="1024"/>
      <c r="AL4933" s="1024"/>
      <c r="AM4933" s="1024"/>
      <c r="AN4933" s="1024"/>
      <c r="AO4933" s="1025"/>
      <c r="AP4933" s="3"/>
    </row>
    <row r="4934" spans="2:86" s="9" customFormat="1" ht="12" customHeight="1" x14ac:dyDescent="0.15">
      <c r="B4934" s="3" t="s">
        <v>527</v>
      </c>
      <c r="AQ4934" s="162"/>
      <c r="AR4934" s="162"/>
      <c r="AS4934" s="162"/>
      <c r="AT4934" s="162"/>
      <c r="AU4934" s="162"/>
      <c r="AV4934" s="162"/>
      <c r="AW4934" s="162"/>
      <c r="AX4934" s="162"/>
      <c r="AY4934" s="162"/>
      <c r="AZ4934" s="162"/>
      <c r="BA4934" s="162"/>
      <c r="BB4934" s="162"/>
      <c r="BC4934" s="162"/>
      <c r="BD4934" s="162"/>
      <c r="BE4934" s="162"/>
      <c r="BF4934" s="162"/>
      <c r="BG4934" s="162"/>
      <c r="BH4934" s="162"/>
      <c r="BI4934" s="162"/>
      <c r="BJ4934" s="162"/>
      <c r="BK4934" s="162"/>
      <c r="BL4934" s="162"/>
      <c r="BM4934" s="162"/>
      <c r="BN4934" s="162"/>
      <c r="BO4934" s="162"/>
      <c r="BP4934" s="162"/>
      <c r="BQ4934" s="162"/>
      <c r="BR4934" s="162"/>
      <c r="BS4934" s="162"/>
      <c r="BT4934" s="162"/>
      <c r="BU4934" s="162"/>
      <c r="BV4934" s="162"/>
      <c r="BW4934" s="162"/>
      <c r="BX4934" s="162"/>
      <c r="BY4934" s="162"/>
      <c r="BZ4934" s="162"/>
      <c r="CA4934" s="162"/>
      <c r="CB4934" s="162"/>
      <c r="CC4934" s="162"/>
      <c r="CD4934" s="162"/>
      <c r="CE4934" s="162"/>
      <c r="CF4934" s="162"/>
      <c r="CG4934" s="162"/>
      <c r="CH4934" s="162"/>
    </row>
    <row r="4935" spans="2:86" ht="12" customHeight="1" thickBot="1" x14ac:dyDescent="0.2">
      <c r="B4935" s="3" t="s">
        <v>524</v>
      </c>
    </row>
    <row r="4936" spans="2:86" ht="12" customHeight="1" x14ac:dyDescent="0.15">
      <c r="B4936" s="3" t="s">
        <v>525</v>
      </c>
      <c r="AU4936" s="1000" t="s">
        <v>305</v>
      </c>
      <c r="AV4936" s="1001" t="s">
        <v>298</v>
      </c>
      <c r="AW4936" s="1003" t="s">
        <v>299</v>
      </c>
      <c r="AX4936" s="1005" t="s">
        <v>306</v>
      </c>
      <c r="AY4936" s="1006"/>
      <c r="AZ4936" s="1006"/>
      <c r="BA4936" s="1006"/>
      <c r="BB4936" s="1006"/>
      <c r="BC4936" s="1006"/>
      <c r="BD4936" s="1006"/>
      <c r="BE4936" s="1006"/>
      <c r="BF4936" s="1006"/>
      <c r="BG4936" s="1006"/>
      <c r="BH4936" s="1006"/>
      <c r="BI4936" s="1006"/>
      <c r="BJ4936" s="1006"/>
      <c r="BK4936" s="1006"/>
      <c r="BL4936" s="1006"/>
      <c r="BM4936" s="1006"/>
      <c r="BN4936" s="1006"/>
      <c r="BO4936" s="1006"/>
      <c r="BP4936" s="1006"/>
      <c r="BQ4936" s="1006"/>
      <c r="BR4936" s="1007"/>
      <c r="BS4936" s="807" t="s">
        <v>300</v>
      </c>
      <c r="BT4936" s="1008"/>
      <c r="BU4936" s="1008"/>
      <c r="BV4936" s="1008"/>
      <c r="BW4936" s="1009" t="s">
        <v>307</v>
      </c>
      <c r="BX4936" s="1010"/>
      <c r="BY4936" s="1010"/>
      <c r="BZ4936" s="1010"/>
      <c r="CA4936" s="1010"/>
      <c r="CB4936" s="1010"/>
      <c r="CC4936" s="1010"/>
      <c r="CD4936" s="1010"/>
      <c r="CE4936" s="1010"/>
      <c r="CF4936" s="1010"/>
      <c r="CG4936" s="1010"/>
      <c r="CH4936" s="1011"/>
    </row>
    <row r="4937" spans="2:86" ht="12" customHeight="1" x14ac:dyDescent="0.15">
      <c r="B4937" s="3" t="s">
        <v>477</v>
      </c>
      <c r="AU4937" s="1000"/>
      <c r="AV4937" s="1002"/>
      <c r="AW4937" s="1004"/>
      <c r="AX4937" s="1012" t="s">
        <v>308</v>
      </c>
      <c r="AY4937" s="686"/>
      <c r="AZ4937" s="686"/>
      <c r="BA4937" s="686"/>
      <c r="BB4937" s="686"/>
      <c r="BC4937" s="686"/>
      <c r="BD4937" s="686"/>
      <c r="BE4937" s="686"/>
      <c r="BF4937" s="686"/>
      <c r="BG4937" s="686"/>
      <c r="BH4937" s="686"/>
      <c r="BI4937" s="686"/>
      <c r="BJ4937" s="686" t="s">
        <v>309</v>
      </c>
      <c r="BK4937" s="686"/>
      <c r="BL4937" s="686"/>
      <c r="BM4937" s="686"/>
      <c r="BN4937" s="686"/>
      <c r="BO4937" s="686"/>
      <c r="BP4937" s="686"/>
      <c r="BQ4937" s="686"/>
      <c r="BR4937" s="1013"/>
      <c r="BS4937" s="1008"/>
      <c r="BT4937" s="1008"/>
      <c r="BU4937" s="1008"/>
      <c r="BV4937" s="1008"/>
      <c r="BW4937" s="1014" t="s">
        <v>302</v>
      </c>
      <c r="BX4937" s="699"/>
      <c r="BY4937" s="699"/>
      <c r="BZ4937" s="699"/>
      <c r="CA4937" s="686" t="s">
        <v>310</v>
      </c>
      <c r="CB4937" s="686"/>
      <c r="CC4937" s="686"/>
      <c r="CD4937" s="686"/>
      <c r="CE4937" s="686"/>
      <c r="CF4937" s="686"/>
      <c r="CG4937" s="686"/>
      <c r="CH4937" s="1013"/>
    </row>
    <row r="4938" spans="2:86" ht="12" customHeight="1" x14ac:dyDescent="0.15">
      <c r="B4938" s="3" t="s">
        <v>526</v>
      </c>
      <c r="AU4938" s="1000"/>
      <c r="AV4938" s="1002"/>
      <c r="AW4938" s="1004"/>
      <c r="AX4938" s="1012" t="s">
        <v>26</v>
      </c>
      <c r="AY4938" s="686"/>
      <c r="AZ4938" s="686"/>
      <c r="BA4938" s="686"/>
      <c r="BB4938" s="686" t="s">
        <v>22</v>
      </c>
      <c r="BC4938" s="686"/>
      <c r="BD4938" s="686"/>
      <c r="BE4938" s="686"/>
      <c r="BF4938" s="686" t="s">
        <v>24</v>
      </c>
      <c r="BG4938" s="686"/>
      <c r="BH4938" s="686"/>
      <c r="BI4938" s="686"/>
      <c r="BJ4938" s="699" t="s">
        <v>26</v>
      </c>
      <c r="BK4938" s="699"/>
      <c r="BL4938" s="699"/>
      <c r="BM4938" s="699" t="s">
        <v>22</v>
      </c>
      <c r="BN4938" s="699"/>
      <c r="BO4938" s="699"/>
      <c r="BP4938" s="699" t="s">
        <v>24</v>
      </c>
      <c r="BQ4938" s="699"/>
      <c r="BR4938" s="1015"/>
      <c r="BS4938" s="807" t="s">
        <v>26</v>
      </c>
      <c r="BT4938" s="807" t="s">
        <v>22</v>
      </c>
      <c r="BU4938" s="807" t="s">
        <v>24</v>
      </c>
      <c r="BV4938" s="807" t="s">
        <v>303</v>
      </c>
      <c r="BW4938" s="1012" t="s">
        <v>311</v>
      </c>
      <c r="BX4938" s="686"/>
      <c r="BY4938" s="686"/>
      <c r="BZ4938" s="686"/>
      <c r="CA4938" s="686" t="s">
        <v>22</v>
      </c>
      <c r="CB4938" s="686"/>
      <c r="CC4938" s="686"/>
      <c r="CD4938" s="686"/>
      <c r="CE4938" s="686" t="s">
        <v>24</v>
      </c>
      <c r="CF4938" s="686"/>
      <c r="CG4938" s="686"/>
      <c r="CH4938" s="1013"/>
    </row>
    <row r="4939" spans="2:86" ht="12" customHeight="1" x14ac:dyDescent="0.15">
      <c r="B4939" s="3" t="s">
        <v>478</v>
      </c>
      <c r="AU4939" s="1000"/>
      <c r="AV4939" s="1002"/>
      <c r="AW4939" s="1004"/>
      <c r="AX4939" s="156" t="s">
        <v>862</v>
      </c>
      <c r="AY4939" s="157" t="s">
        <v>863</v>
      </c>
      <c r="AZ4939" s="157" t="s">
        <v>864</v>
      </c>
      <c r="BA4939" s="158" t="s">
        <v>865</v>
      </c>
      <c r="BB4939" s="159" t="s">
        <v>866</v>
      </c>
      <c r="BC4939" s="157" t="s">
        <v>863</v>
      </c>
      <c r="BD4939" s="157" t="s">
        <v>867</v>
      </c>
      <c r="BE4939" s="158" t="s">
        <v>865</v>
      </c>
      <c r="BF4939" s="159" t="s">
        <v>866</v>
      </c>
      <c r="BG4939" s="157" t="s">
        <v>863</v>
      </c>
      <c r="BH4939" s="157" t="s">
        <v>864</v>
      </c>
      <c r="BI4939" s="158" t="s">
        <v>865</v>
      </c>
      <c r="BJ4939" s="159" t="s">
        <v>866</v>
      </c>
      <c r="BK4939" s="157" t="s">
        <v>868</v>
      </c>
      <c r="BL4939" s="158" t="s">
        <v>869</v>
      </c>
      <c r="BM4939" s="159" t="s">
        <v>870</v>
      </c>
      <c r="BN4939" s="157" t="s">
        <v>863</v>
      </c>
      <c r="BO4939" s="158" t="s">
        <v>871</v>
      </c>
      <c r="BP4939" s="159" t="s">
        <v>870</v>
      </c>
      <c r="BQ4939" s="157" t="s">
        <v>868</v>
      </c>
      <c r="BR4939" s="160" t="s">
        <v>872</v>
      </c>
      <c r="BS4939" s="1008"/>
      <c r="BT4939" s="1008"/>
      <c r="BU4939" s="1008"/>
      <c r="BV4939" s="1008"/>
      <c r="BW4939" s="156" t="s">
        <v>866</v>
      </c>
      <c r="BX4939" s="157" t="s">
        <v>863</v>
      </c>
      <c r="BY4939" s="157" t="s">
        <v>864</v>
      </c>
      <c r="BZ4939" s="158" t="s">
        <v>865</v>
      </c>
      <c r="CA4939" s="159" t="s">
        <v>866</v>
      </c>
      <c r="CB4939" s="157" t="s">
        <v>873</v>
      </c>
      <c r="CC4939" s="157" t="s">
        <v>864</v>
      </c>
      <c r="CD4939" s="158" t="s">
        <v>865</v>
      </c>
      <c r="CE4939" s="159" t="s">
        <v>866</v>
      </c>
      <c r="CF4939" s="157" t="s">
        <v>863</v>
      </c>
      <c r="CG4939" s="157" t="s">
        <v>864</v>
      </c>
      <c r="CH4939" s="160" t="s">
        <v>874</v>
      </c>
    </row>
    <row r="4940" spans="2:86" x14ac:dyDescent="0.15">
      <c r="B4940" s="3" t="s">
        <v>539</v>
      </c>
      <c r="AU4940" s="1000"/>
      <c r="AV4940" s="188" t="str">
        <f>N4942</f>
        <v>S105</v>
      </c>
      <c r="AW4940" s="300">
        <f>R4942</f>
        <v>10.5</v>
      </c>
      <c r="AX4940" s="197">
        <f>+Y4967</f>
        <v>0</v>
      </c>
      <c r="AY4940" s="197">
        <f>+Z4967</f>
        <v>0</v>
      </c>
      <c r="AZ4940" s="197">
        <f>+AA4967</f>
        <v>0</v>
      </c>
      <c r="BA4940" s="197">
        <f t="shared" ref="BA4940" si="2282">+AB4967</f>
        <v>0</v>
      </c>
      <c r="BB4940" s="197">
        <f>+AC4967</f>
        <v>0</v>
      </c>
      <c r="BC4940" s="197">
        <f t="shared" ref="BC4940" si="2283">+AD4967</f>
        <v>0</v>
      </c>
      <c r="BD4940" s="197">
        <f t="shared" ref="BD4940" si="2284">+AE4967</f>
        <v>0</v>
      </c>
      <c r="BE4940" s="197">
        <f t="shared" ref="BE4940" si="2285">+AF4967</f>
        <v>0</v>
      </c>
      <c r="BF4940" s="197">
        <f t="shared" ref="BF4940" si="2286">+AG4967</f>
        <v>0</v>
      </c>
      <c r="BG4940" s="197">
        <f t="shared" ref="BG4940" si="2287">+AH4967</f>
        <v>0</v>
      </c>
      <c r="BH4940" s="197">
        <f t="shared" ref="BH4940" si="2288">+AI4967</f>
        <v>0</v>
      </c>
      <c r="BI4940" s="197">
        <f t="shared" ref="BI4940" si="2289">+AJ4967</f>
        <v>0</v>
      </c>
      <c r="BJ4940" s="197" t="str">
        <f>+Y4970</f>
        <v/>
      </c>
      <c r="BK4940" s="197" t="str">
        <f t="shared" ref="BK4940" si="2290">+Z4970</f>
        <v/>
      </c>
      <c r="BL4940" s="197" t="str">
        <f>+AA4970</f>
        <v/>
      </c>
      <c r="BM4940" s="197">
        <f>+AC4970</f>
        <v>0</v>
      </c>
      <c r="BN4940" s="197">
        <f t="shared" ref="BN4940" si="2291">+AD4970</f>
        <v>0</v>
      </c>
      <c r="BO4940" s="197">
        <f t="shared" ref="BO4940" si="2292">+AE4970</f>
        <v>0</v>
      </c>
      <c r="BP4940" s="197">
        <f>+AG4970</f>
        <v>0</v>
      </c>
      <c r="BQ4940" s="197">
        <f>+AH4970</f>
        <v>0</v>
      </c>
      <c r="BR4940" s="197">
        <f>+AI4970</f>
        <v>0</v>
      </c>
      <c r="BS4940" s="296" t="str">
        <f>+Y4971</f>
        <v>Ⅰ</v>
      </c>
      <c r="BT4940" s="296" t="str">
        <f>+AC4971</f>
        <v>Ⅰ</v>
      </c>
      <c r="BU4940" s="296" t="str">
        <f>+AG4971</f>
        <v>Ⅰ</v>
      </c>
      <c r="BV4940" s="296" t="str">
        <f>+Y4972</f>
        <v>Ⅰ</v>
      </c>
      <c r="BW4940" s="164" t="str">
        <f>IF(Y4967&gt;0,R4942,"")</f>
        <v/>
      </c>
      <c r="BX4940" s="165" t="str">
        <f>IF(Z4967&gt;0,"",IF(AA4967&gt;0,R4942,""))</f>
        <v/>
      </c>
      <c r="BY4940" s="165" t="str">
        <f>IF(Y4967+Z4967&gt;0,"",IF(AA4967&gt;0,R4942,""))</f>
        <v/>
      </c>
      <c r="BZ4940" s="165" t="str">
        <f>IF(Y4967+Z4967+AA4967&gt;0,"",IF(AB4967&gt;0,R4942,""))</f>
        <v/>
      </c>
      <c r="CA4940" s="166">
        <f t="shared" ref="CA4940" si="2293">+AC4966</f>
        <v>0</v>
      </c>
      <c r="CB4940" s="166">
        <f t="shared" ref="CB4940" si="2294">+AD4966</f>
        <v>0</v>
      </c>
      <c r="CC4940" s="166">
        <f t="shared" ref="CC4940" si="2295">+AE4966</f>
        <v>0</v>
      </c>
      <c r="CD4940" s="166">
        <f t="shared" ref="CD4940" si="2296">+AF4966</f>
        <v>0</v>
      </c>
      <c r="CE4940" s="166">
        <f t="shared" ref="CE4940" si="2297">+AG4966</f>
        <v>0</v>
      </c>
      <c r="CF4940" s="166">
        <f t="shared" ref="CF4940" si="2298">+AH4966</f>
        <v>0</v>
      </c>
      <c r="CG4940" s="166">
        <f t="shared" ref="CG4940" si="2299">+AI4966</f>
        <v>0</v>
      </c>
      <c r="CH4940" s="166">
        <f t="shared" ref="CH4940" si="2300">+AJ4966</f>
        <v>0</v>
      </c>
    </row>
    <row r="4941" spans="2:86" ht="12" customHeight="1" x14ac:dyDescent="0.15">
      <c r="B4941" s="1057" t="s">
        <v>219</v>
      </c>
      <c r="C4941" s="1059"/>
      <c r="D4941" s="1060"/>
      <c r="E4941" s="1061"/>
      <c r="F4941" s="1061"/>
      <c r="G4941" s="1061"/>
      <c r="H4941" s="1061"/>
      <c r="I4941" s="1061"/>
      <c r="J4941" s="1062"/>
      <c r="K4941" s="1067" t="s">
        <v>453</v>
      </c>
      <c r="L4941" s="1068"/>
      <c r="M4941" s="1068"/>
      <c r="N4941" s="1068"/>
      <c r="O4941" s="1068"/>
      <c r="P4941" s="1068"/>
      <c r="Q4941" s="1068"/>
      <c r="R4941" s="1068"/>
      <c r="S4941" s="1068"/>
      <c r="T4941" s="1068"/>
      <c r="U4941" s="1068"/>
      <c r="V4941" s="1068"/>
      <c r="W4941" s="1068"/>
      <c r="X4941" s="1068"/>
      <c r="Y4941" s="1068"/>
      <c r="Z4941" s="1068"/>
      <c r="AA4941" s="1068"/>
      <c r="AB4941" s="1068"/>
      <c r="AC4941" s="1068"/>
      <c r="AD4941" s="1068"/>
      <c r="AE4941" s="1068"/>
      <c r="AF4941" s="1068"/>
      <c r="AG4941" s="1068"/>
      <c r="AH4941" s="1068"/>
      <c r="AI4941" s="1068"/>
      <c r="AJ4941" s="1068"/>
      <c r="AK4941" s="1068"/>
      <c r="AL4941" s="1068"/>
      <c r="AM4941" s="1068"/>
      <c r="AN4941" s="1068"/>
      <c r="AO4941" s="1069"/>
      <c r="AP4941" s="3"/>
    </row>
    <row r="4942" spans="2:86" ht="12" customHeight="1" x14ac:dyDescent="0.15">
      <c r="B4942" s="1058"/>
      <c r="C4942" s="1063"/>
      <c r="D4942" s="1061"/>
      <c r="E4942" s="1061"/>
      <c r="F4942" s="1061"/>
      <c r="G4942" s="1061"/>
      <c r="H4942" s="1061"/>
      <c r="I4942" s="1061"/>
      <c r="J4942" s="1062"/>
      <c r="K4942" s="1040" t="s">
        <v>218</v>
      </c>
      <c r="L4942" s="1041"/>
      <c r="M4942" s="1042"/>
      <c r="N4942" s="1034" t="s">
        <v>715</v>
      </c>
      <c r="O4942" s="1035"/>
      <c r="P4942" s="1040" t="s">
        <v>454</v>
      </c>
      <c r="Q4942" s="1042"/>
      <c r="R4942" s="1070">
        <f>'様式A-2'!C118</f>
        <v>10.5</v>
      </c>
      <c r="S4942" s="1071"/>
      <c r="T4942" s="1072"/>
      <c r="U4942" s="1073" t="s">
        <v>455</v>
      </c>
      <c r="V4942" s="1074"/>
      <c r="W4942" s="1073" t="s">
        <v>456</v>
      </c>
      <c r="X4942" s="1074"/>
      <c r="Y4942" s="1042" t="s">
        <v>217</v>
      </c>
      <c r="Z4942" s="1016"/>
      <c r="AA4942" s="1016"/>
      <c r="AB4942" s="1016"/>
      <c r="AC4942" s="1073" t="s">
        <v>457</v>
      </c>
      <c r="AD4942" s="1079"/>
      <c r="AE4942" s="1079"/>
      <c r="AF4942" s="1079"/>
      <c r="AG4942" s="1079"/>
      <c r="AH4942" s="1079"/>
      <c r="AI4942" s="1079"/>
      <c r="AJ4942" s="1074"/>
      <c r="AK4942" s="1073" t="s">
        <v>458</v>
      </c>
      <c r="AL4942" s="1079"/>
      <c r="AM4942" s="1079"/>
      <c r="AN4942" s="1081"/>
      <c r="AO4942" s="1082"/>
      <c r="AP4942" s="3"/>
      <c r="AV4942" s="167"/>
      <c r="AW4942" s="221"/>
      <c r="AX4942" s="167"/>
      <c r="AY4942" s="167"/>
      <c r="AZ4942" s="167"/>
      <c r="BA4942" s="167"/>
      <c r="BB4942" s="167"/>
      <c r="BC4942" s="167"/>
      <c r="BD4942" s="167"/>
    </row>
    <row r="4943" spans="2:86" ht="12" customHeight="1" x14ac:dyDescent="0.15">
      <c r="B4943" s="1058"/>
      <c r="C4943" s="1063"/>
      <c r="D4943" s="1061"/>
      <c r="E4943" s="1061"/>
      <c r="F4943" s="1061"/>
      <c r="G4943" s="1061"/>
      <c r="H4943" s="1061"/>
      <c r="I4943" s="1061"/>
      <c r="J4943" s="1062"/>
      <c r="K4943" s="1016" t="s">
        <v>459</v>
      </c>
      <c r="L4943" s="1016" t="s">
        <v>199</v>
      </c>
      <c r="M4943" s="1016"/>
      <c r="N4943" s="1016" t="s">
        <v>198</v>
      </c>
      <c r="O4943" s="1016"/>
      <c r="P4943" s="1016" t="s">
        <v>460</v>
      </c>
      <c r="Q4943" s="1016"/>
      <c r="R4943" s="1016" t="s">
        <v>6</v>
      </c>
      <c r="S4943" s="1016"/>
      <c r="T4943" s="1016"/>
      <c r="U4943" s="1075"/>
      <c r="V4943" s="1076"/>
      <c r="W4943" s="1075"/>
      <c r="X4943" s="1076"/>
      <c r="Y4943" s="1042"/>
      <c r="Z4943" s="1016"/>
      <c r="AA4943" s="1016"/>
      <c r="AB4943" s="1016"/>
      <c r="AC4943" s="1077"/>
      <c r="AD4943" s="1080"/>
      <c r="AE4943" s="1080"/>
      <c r="AF4943" s="1080"/>
      <c r="AG4943" s="1080"/>
      <c r="AH4943" s="1080"/>
      <c r="AI4943" s="1080"/>
      <c r="AJ4943" s="1078"/>
      <c r="AK4943" s="1075"/>
      <c r="AL4943" s="1083"/>
      <c r="AM4943" s="1083"/>
      <c r="AN4943" s="1084"/>
      <c r="AO4943" s="1085"/>
      <c r="AP4943" s="3"/>
      <c r="AV4943" s="167"/>
      <c r="AW4943" s="167"/>
      <c r="AX4943" s="167"/>
      <c r="AY4943" s="167"/>
      <c r="AZ4943" s="167"/>
      <c r="BA4943" s="167"/>
      <c r="BB4943" s="167"/>
      <c r="BC4943" s="167"/>
      <c r="BD4943" s="167"/>
    </row>
    <row r="4944" spans="2:86" ht="12" customHeight="1" x14ac:dyDescent="0.15">
      <c r="B4944" s="1058"/>
      <c r="C4944" s="1063"/>
      <c r="D4944" s="1061"/>
      <c r="E4944" s="1061"/>
      <c r="F4944" s="1061"/>
      <c r="G4944" s="1061"/>
      <c r="H4944" s="1061"/>
      <c r="I4944" s="1061"/>
      <c r="J4944" s="1062"/>
      <c r="K4944" s="1016"/>
      <c r="L4944" s="1016"/>
      <c r="M4944" s="1016"/>
      <c r="N4944" s="1016"/>
      <c r="O4944" s="1016"/>
      <c r="P4944" s="1016"/>
      <c r="Q4944" s="1016"/>
      <c r="R4944" s="1016"/>
      <c r="S4944" s="1016"/>
      <c r="T4944" s="1016"/>
      <c r="U4944" s="1075"/>
      <c r="V4944" s="1076"/>
      <c r="W4944" s="1075"/>
      <c r="X4944" s="1076"/>
      <c r="Y4944" s="1042" t="s">
        <v>461</v>
      </c>
      <c r="Z4944" s="1016"/>
      <c r="AA4944" s="1016"/>
      <c r="AB4944" s="1016"/>
      <c r="AC4944" s="1016" t="s">
        <v>462</v>
      </c>
      <c r="AD4944" s="1016"/>
      <c r="AE4944" s="1016"/>
      <c r="AF4944" s="1016"/>
      <c r="AG4944" s="1016" t="s">
        <v>463</v>
      </c>
      <c r="AH4944" s="1016"/>
      <c r="AI4944" s="1016"/>
      <c r="AJ4944" s="1016"/>
      <c r="AK4944" s="1075"/>
      <c r="AL4944" s="1083"/>
      <c r="AM4944" s="1083"/>
      <c r="AN4944" s="1084"/>
      <c r="AO4944" s="1085"/>
      <c r="AP4944" s="3"/>
      <c r="AV4944" s="167"/>
      <c r="AW4944" s="167"/>
      <c r="AX4944" s="167"/>
      <c r="AY4944" s="167"/>
      <c r="AZ4944" s="167"/>
      <c r="BA4944" s="167"/>
      <c r="BB4944" s="167"/>
      <c r="BC4944" s="167"/>
      <c r="BD4944" s="167"/>
    </row>
    <row r="4945" spans="2:56" ht="12" customHeight="1" x14ac:dyDescent="0.15">
      <c r="B4945" s="1058"/>
      <c r="C4945" s="1063"/>
      <c r="D4945" s="1061"/>
      <c r="E4945" s="1061"/>
      <c r="F4945" s="1061"/>
      <c r="G4945" s="1061"/>
      <c r="H4945" s="1061"/>
      <c r="I4945" s="1061"/>
      <c r="J4945" s="1062"/>
      <c r="K4945" s="1016"/>
      <c r="L4945" s="1016"/>
      <c r="M4945" s="1016"/>
      <c r="N4945" s="1016"/>
      <c r="O4945" s="1016"/>
      <c r="P4945" s="1016"/>
      <c r="Q4945" s="1016"/>
      <c r="R4945" s="1016"/>
      <c r="S4945" s="1016"/>
      <c r="T4945" s="1016"/>
      <c r="U4945" s="1077"/>
      <c r="V4945" s="1078"/>
      <c r="W4945" s="1077"/>
      <c r="X4945" s="1078"/>
      <c r="Y4945" s="191" t="s">
        <v>32</v>
      </c>
      <c r="Z4945" s="187" t="s">
        <v>33</v>
      </c>
      <c r="AA4945" s="187" t="s">
        <v>464</v>
      </c>
      <c r="AB4945" s="187" t="s">
        <v>465</v>
      </c>
      <c r="AC4945" s="187" t="s">
        <v>32</v>
      </c>
      <c r="AD4945" s="187" t="s">
        <v>33</v>
      </c>
      <c r="AE4945" s="187" t="s">
        <v>464</v>
      </c>
      <c r="AF4945" s="187" t="s">
        <v>465</v>
      </c>
      <c r="AG4945" s="187" t="s">
        <v>32</v>
      </c>
      <c r="AH4945" s="187" t="s">
        <v>33</v>
      </c>
      <c r="AI4945" s="187" t="s">
        <v>464</v>
      </c>
      <c r="AJ4945" s="187" t="s">
        <v>465</v>
      </c>
      <c r="AK4945" s="1077"/>
      <c r="AL4945" s="1080"/>
      <c r="AM4945" s="1080"/>
      <c r="AN4945" s="1086"/>
      <c r="AO4945" s="1087"/>
      <c r="AP4945" s="3"/>
      <c r="AV4945" s="167"/>
      <c r="AW4945" s="167"/>
      <c r="AX4945" s="167"/>
      <c r="AY4945" s="167"/>
      <c r="AZ4945" s="167"/>
      <c r="BA4945" s="167"/>
      <c r="BB4945" s="167"/>
      <c r="BC4945" s="167"/>
      <c r="BD4945" s="167"/>
    </row>
    <row r="4946" spans="2:56" ht="12" customHeight="1" x14ac:dyDescent="0.15">
      <c r="B4946" s="1058"/>
      <c r="C4946" s="1063"/>
      <c r="D4946" s="1061"/>
      <c r="E4946" s="1061"/>
      <c r="F4946" s="1061"/>
      <c r="G4946" s="1061"/>
      <c r="H4946" s="1061"/>
      <c r="I4946" s="1061"/>
      <c r="J4946" s="1062"/>
      <c r="K4946" s="192">
        <v>1</v>
      </c>
      <c r="L4946" s="1038" t="s">
        <v>534</v>
      </c>
      <c r="M4946" s="1039"/>
      <c r="N4946" s="1038" t="s">
        <v>486</v>
      </c>
      <c r="O4946" s="1039"/>
      <c r="P4946" s="1034" t="s">
        <v>332</v>
      </c>
      <c r="Q4946" s="1036"/>
      <c r="R4946" s="408" t="s">
        <v>338</v>
      </c>
      <c r="S4946" s="408"/>
      <c r="T4946" s="408"/>
      <c r="U4946" s="1034" t="s">
        <v>54</v>
      </c>
      <c r="V4946" s="1036"/>
      <c r="W4946" s="1034" t="s">
        <v>551</v>
      </c>
      <c r="X4946" s="1035"/>
      <c r="Y4946" s="286"/>
      <c r="Z4946" s="286"/>
      <c r="AA4946" s="286"/>
      <c r="AB4946" s="286"/>
      <c r="AC4946" s="223"/>
      <c r="AD4946" s="223"/>
      <c r="AE4946" s="223"/>
      <c r="AF4946" s="223"/>
      <c r="AG4946" s="223"/>
      <c r="AH4946" s="223"/>
      <c r="AI4946" s="223"/>
      <c r="AJ4946" s="223"/>
      <c r="AK4946" s="1088" t="s">
        <v>1683</v>
      </c>
      <c r="AL4946" s="1089"/>
      <c r="AM4946" s="1089"/>
      <c r="AN4946" s="1090"/>
      <c r="AO4946" s="1091"/>
      <c r="AP4946" s="3"/>
      <c r="AQ4946" s="222">
        <f>IF(P4946="材質劣化",2,IF(P4946="漏水",3,1))</f>
        <v>2</v>
      </c>
      <c r="AV4946" s="167"/>
      <c r="AW4946" s="167"/>
      <c r="AX4946" s="167"/>
      <c r="AY4946" s="167"/>
      <c r="AZ4946" s="167"/>
      <c r="BA4946" s="167"/>
      <c r="BB4946" s="167"/>
      <c r="BC4946" s="167"/>
      <c r="BD4946" s="167"/>
    </row>
    <row r="4947" spans="2:56" ht="12" customHeight="1" x14ac:dyDescent="0.15">
      <c r="B4947" s="1058"/>
      <c r="C4947" s="1063"/>
      <c r="D4947" s="1061"/>
      <c r="E4947" s="1061"/>
      <c r="F4947" s="1061"/>
      <c r="G4947" s="1061"/>
      <c r="H4947" s="1061"/>
      <c r="I4947" s="1061"/>
      <c r="J4947" s="1062"/>
      <c r="K4947" s="192">
        <v>2</v>
      </c>
      <c r="L4947" s="1038" t="s">
        <v>534</v>
      </c>
      <c r="M4947" s="1039"/>
      <c r="N4947" s="1038" t="s">
        <v>486</v>
      </c>
      <c r="O4947" s="1039"/>
      <c r="P4947" s="1034" t="s">
        <v>332</v>
      </c>
      <c r="Q4947" s="1036"/>
      <c r="R4947" s="408" t="s">
        <v>338</v>
      </c>
      <c r="S4947" s="408"/>
      <c r="T4947" s="408"/>
      <c r="U4947" s="1034" t="s">
        <v>1648</v>
      </c>
      <c r="V4947" s="1036"/>
      <c r="W4947" s="1034" t="s">
        <v>551</v>
      </c>
      <c r="X4947" s="1035"/>
      <c r="Y4947" s="286"/>
      <c r="Z4947" s="286"/>
      <c r="AA4947" s="286"/>
      <c r="AB4947" s="286"/>
      <c r="AC4947" s="223"/>
      <c r="AD4947" s="223"/>
      <c r="AE4947" s="223"/>
      <c r="AF4947" s="223"/>
      <c r="AG4947" s="223"/>
      <c r="AH4947" s="223"/>
      <c r="AI4947" s="223"/>
      <c r="AJ4947" s="223"/>
      <c r="AK4947" s="1052"/>
      <c r="AL4947" s="1053"/>
      <c r="AM4947" s="1053"/>
      <c r="AN4947" s="1054"/>
      <c r="AO4947" s="1055"/>
      <c r="AP4947" s="3"/>
      <c r="AQ4947" s="222">
        <f t="shared" ref="AQ4947:AQ4965" si="2301">IF(P4947="材質劣化",2,IF(P4947="漏水",3,1))</f>
        <v>2</v>
      </c>
      <c r="AV4947" s="167"/>
      <c r="AW4947" s="167"/>
      <c r="AX4947" s="167"/>
      <c r="AY4947" s="167"/>
      <c r="AZ4947" s="167"/>
      <c r="BA4947" s="167"/>
      <c r="BB4947" s="167"/>
      <c r="BC4947" s="167"/>
      <c r="BD4947" s="167"/>
    </row>
    <row r="4948" spans="2:56" ht="12" customHeight="1" x14ac:dyDescent="0.15">
      <c r="B4948" s="1058"/>
      <c r="C4948" s="1063"/>
      <c r="D4948" s="1061"/>
      <c r="E4948" s="1061"/>
      <c r="F4948" s="1061"/>
      <c r="G4948" s="1061"/>
      <c r="H4948" s="1061"/>
      <c r="I4948" s="1061"/>
      <c r="J4948" s="1062"/>
      <c r="K4948" s="192">
        <v>3</v>
      </c>
      <c r="L4948" s="1038" t="s">
        <v>534</v>
      </c>
      <c r="M4948" s="1039"/>
      <c r="N4948" s="1038" t="s">
        <v>487</v>
      </c>
      <c r="O4948" s="1039"/>
      <c r="P4948" s="1034" t="s">
        <v>332</v>
      </c>
      <c r="Q4948" s="1036"/>
      <c r="R4948" s="408" t="s">
        <v>532</v>
      </c>
      <c r="S4948" s="408"/>
      <c r="T4948" s="408"/>
      <c r="U4948" s="1034" t="s">
        <v>551</v>
      </c>
      <c r="V4948" s="1036"/>
      <c r="W4948" s="1034" t="s">
        <v>551</v>
      </c>
      <c r="X4948" s="1035"/>
      <c r="Y4948" s="286"/>
      <c r="Z4948" s="286"/>
      <c r="AA4948" s="286"/>
      <c r="AB4948" s="286"/>
      <c r="AC4948" s="223"/>
      <c r="AD4948" s="223"/>
      <c r="AE4948" s="223"/>
      <c r="AF4948" s="223"/>
      <c r="AG4948" s="223"/>
      <c r="AH4948" s="223"/>
      <c r="AI4948" s="223"/>
      <c r="AJ4948" s="223"/>
      <c r="AK4948" s="1052"/>
      <c r="AL4948" s="1053"/>
      <c r="AM4948" s="1053"/>
      <c r="AN4948" s="1054"/>
      <c r="AO4948" s="1055"/>
      <c r="AP4948" s="3"/>
      <c r="AQ4948" s="222">
        <f t="shared" si="2301"/>
        <v>2</v>
      </c>
      <c r="AV4948" s="167"/>
      <c r="AW4948" s="167"/>
      <c r="AX4948" s="167"/>
      <c r="AY4948" s="167"/>
      <c r="AZ4948" s="167"/>
      <c r="BA4948" s="167"/>
      <c r="BB4948" s="167"/>
      <c r="BC4948" s="167"/>
      <c r="BD4948" s="167"/>
    </row>
    <row r="4949" spans="2:56" ht="12" customHeight="1" x14ac:dyDescent="0.15">
      <c r="B4949" s="1058"/>
      <c r="C4949" s="1063"/>
      <c r="D4949" s="1061"/>
      <c r="E4949" s="1061"/>
      <c r="F4949" s="1061"/>
      <c r="G4949" s="1061"/>
      <c r="H4949" s="1061"/>
      <c r="I4949" s="1061"/>
      <c r="J4949" s="1062"/>
      <c r="K4949" s="192"/>
      <c r="L4949" s="1038"/>
      <c r="M4949" s="1039"/>
      <c r="N4949" s="1038"/>
      <c r="O4949" s="1039"/>
      <c r="P4949" s="1034"/>
      <c r="Q4949" s="1036"/>
      <c r="R4949" s="408"/>
      <c r="S4949" s="408"/>
      <c r="T4949" s="408"/>
      <c r="U4949" s="1034"/>
      <c r="V4949" s="1036"/>
      <c r="W4949" s="1034"/>
      <c r="X4949" s="1035"/>
      <c r="Y4949" s="286"/>
      <c r="Z4949" s="286"/>
      <c r="AA4949" s="286"/>
      <c r="AB4949" s="286"/>
      <c r="AC4949" s="223"/>
      <c r="AD4949" s="223"/>
      <c r="AE4949" s="223"/>
      <c r="AF4949" s="223"/>
      <c r="AG4949" s="223"/>
      <c r="AH4949" s="223"/>
      <c r="AI4949" s="223"/>
      <c r="AJ4949" s="223"/>
      <c r="AK4949" s="1052"/>
      <c r="AL4949" s="1053"/>
      <c r="AM4949" s="1053"/>
      <c r="AN4949" s="1054"/>
      <c r="AO4949" s="1055"/>
      <c r="AP4949" s="3"/>
      <c r="AQ4949" s="222">
        <f t="shared" si="2301"/>
        <v>1</v>
      </c>
      <c r="AV4949" s="167"/>
      <c r="AW4949" s="167"/>
      <c r="AX4949" s="167"/>
      <c r="AY4949" s="167"/>
      <c r="AZ4949" s="167"/>
      <c r="BA4949" s="167"/>
      <c r="BB4949" s="167"/>
      <c r="BC4949" s="167"/>
      <c r="BD4949" s="167"/>
    </row>
    <row r="4950" spans="2:56" ht="12" customHeight="1" x14ac:dyDescent="0.15">
      <c r="B4950" s="1058"/>
      <c r="C4950" s="1063"/>
      <c r="D4950" s="1061"/>
      <c r="E4950" s="1061"/>
      <c r="F4950" s="1061"/>
      <c r="G4950" s="1061"/>
      <c r="H4950" s="1061"/>
      <c r="I4950" s="1061"/>
      <c r="J4950" s="1062"/>
      <c r="K4950" s="192"/>
      <c r="L4950" s="1038"/>
      <c r="M4950" s="1039"/>
      <c r="N4950" s="1038"/>
      <c r="O4950" s="1039"/>
      <c r="P4950" s="1034"/>
      <c r="Q4950" s="1036"/>
      <c r="R4950" s="408"/>
      <c r="S4950" s="408"/>
      <c r="T4950" s="408"/>
      <c r="U4950" s="1034"/>
      <c r="V4950" s="1036"/>
      <c r="W4950" s="1034"/>
      <c r="X4950" s="1035"/>
      <c r="Y4950" s="286"/>
      <c r="Z4950" s="286"/>
      <c r="AA4950" s="286"/>
      <c r="AB4950" s="286"/>
      <c r="AC4950" s="223"/>
      <c r="AD4950" s="223"/>
      <c r="AE4950" s="223"/>
      <c r="AF4950" s="223"/>
      <c r="AG4950" s="223"/>
      <c r="AH4950" s="223"/>
      <c r="AI4950" s="223"/>
      <c r="AJ4950" s="223"/>
      <c r="AK4950" s="1052"/>
      <c r="AL4950" s="1053"/>
      <c r="AM4950" s="1053"/>
      <c r="AN4950" s="1054"/>
      <c r="AO4950" s="1055"/>
      <c r="AP4950" s="3"/>
      <c r="AQ4950" s="222">
        <f t="shared" si="2301"/>
        <v>1</v>
      </c>
      <c r="AV4950" s="167"/>
      <c r="AW4950" s="167"/>
      <c r="AX4950" s="167"/>
      <c r="AY4950" s="167"/>
      <c r="AZ4950" s="167"/>
      <c r="BA4950" s="167"/>
      <c r="BB4950" s="167"/>
      <c r="BC4950" s="167"/>
      <c r="BD4950" s="167"/>
    </row>
    <row r="4951" spans="2:56" ht="12" customHeight="1" x14ac:dyDescent="0.15">
      <c r="B4951" s="1058"/>
      <c r="C4951" s="1063"/>
      <c r="D4951" s="1061"/>
      <c r="E4951" s="1061"/>
      <c r="F4951" s="1061"/>
      <c r="G4951" s="1061"/>
      <c r="H4951" s="1061"/>
      <c r="I4951" s="1061"/>
      <c r="J4951" s="1062"/>
      <c r="K4951" s="192"/>
      <c r="L4951" s="1038"/>
      <c r="M4951" s="1039"/>
      <c r="N4951" s="1038"/>
      <c r="O4951" s="1039"/>
      <c r="P4951" s="1034"/>
      <c r="Q4951" s="1036"/>
      <c r="R4951" s="408"/>
      <c r="S4951" s="408"/>
      <c r="T4951" s="408"/>
      <c r="U4951" s="1034"/>
      <c r="V4951" s="1036"/>
      <c r="W4951" s="1034"/>
      <c r="X4951" s="1035"/>
      <c r="Y4951" s="286"/>
      <c r="Z4951" s="286"/>
      <c r="AA4951" s="286"/>
      <c r="AB4951" s="286"/>
      <c r="AC4951" s="223"/>
      <c r="AD4951" s="223"/>
      <c r="AE4951" s="223"/>
      <c r="AF4951" s="223"/>
      <c r="AG4951" s="223"/>
      <c r="AH4951" s="223"/>
      <c r="AI4951" s="223"/>
      <c r="AJ4951" s="223"/>
      <c r="AK4951" s="1052"/>
      <c r="AL4951" s="1053"/>
      <c r="AM4951" s="1053"/>
      <c r="AN4951" s="1054"/>
      <c r="AO4951" s="1055"/>
      <c r="AP4951" s="3"/>
      <c r="AQ4951" s="222">
        <f t="shared" si="2301"/>
        <v>1</v>
      </c>
      <c r="AV4951" s="167"/>
      <c r="AW4951" s="167"/>
      <c r="AX4951" s="167"/>
      <c r="AY4951" s="167"/>
      <c r="AZ4951" s="167"/>
      <c r="BA4951" s="167"/>
      <c r="BB4951" s="167"/>
      <c r="BC4951" s="167"/>
      <c r="BD4951" s="167"/>
    </row>
    <row r="4952" spans="2:56" s="162" customFormat="1" ht="12" customHeight="1" x14ac:dyDescent="0.15">
      <c r="B4952" s="1058"/>
      <c r="C4952" s="1063"/>
      <c r="D4952" s="1061"/>
      <c r="E4952" s="1061"/>
      <c r="F4952" s="1061"/>
      <c r="G4952" s="1061"/>
      <c r="H4952" s="1061"/>
      <c r="I4952" s="1061"/>
      <c r="J4952" s="1062"/>
      <c r="K4952" s="192"/>
      <c r="L4952" s="1038"/>
      <c r="M4952" s="1039"/>
      <c r="N4952" s="1038"/>
      <c r="O4952" s="1039"/>
      <c r="P4952" s="1034"/>
      <c r="Q4952" s="1036"/>
      <c r="R4952" s="408"/>
      <c r="S4952" s="408"/>
      <c r="T4952" s="408"/>
      <c r="U4952" s="1034"/>
      <c r="V4952" s="1036"/>
      <c r="W4952" s="1034"/>
      <c r="X4952" s="1035"/>
      <c r="Y4952" s="286"/>
      <c r="Z4952" s="286"/>
      <c r="AA4952" s="286"/>
      <c r="AB4952" s="286"/>
      <c r="AC4952" s="223"/>
      <c r="AD4952" s="223"/>
      <c r="AE4952" s="223"/>
      <c r="AF4952" s="223"/>
      <c r="AG4952" s="223"/>
      <c r="AH4952" s="223"/>
      <c r="AI4952" s="223"/>
      <c r="AJ4952" s="223"/>
      <c r="AK4952" s="1034"/>
      <c r="AL4952" s="1035"/>
      <c r="AM4952" s="1035"/>
      <c r="AN4952" s="788"/>
      <c r="AO4952" s="789"/>
      <c r="AP4952" s="3"/>
      <c r="AQ4952" s="222">
        <f t="shared" si="2301"/>
        <v>1</v>
      </c>
    </row>
    <row r="4953" spans="2:56" s="162" customFormat="1" ht="12" customHeight="1" x14ac:dyDescent="0.15">
      <c r="B4953" s="1058"/>
      <c r="C4953" s="1063"/>
      <c r="D4953" s="1061"/>
      <c r="E4953" s="1061"/>
      <c r="F4953" s="1061"/>
      <c r="G4953" s="1061"/>
      <c r="H4953" s="1061"/>
      <c r="I4953" s="1061"/>
      <c r="J4953" s="1062"/>
      <c r="K4953" s="192"/>
      <c r="L4953" s="1038"/>
      <c r="M4953" s="1039"/>
      <c r="N4953" s="1038"/>
      <c r="O4953" s="1039"/>
      <c r="P4953" s="1034"/>
      <c r="Q4953" s="1036"/>
      <c r="R4953" s="408"/>
      <c r="S4953" s="408"/>
      <c r="T4953" s="408"/>
      <c r="U4953" s="1034"/>
      <c r="V4953" s="1036"/>
      <c r="W4953" s="1034"/>
      <c r="X4953" s="1035"/>
      <c r="Y4953" s="286"/>
      <c r="Z4953" s="286"/>
      <c r="AA4953" s="286"/>
      <c r="AB4953" s="286"/>
      <c r="AC4953" s="223"/>
      <c r="AD4953" s="223"/>
      <c r="AE4953" s="223"/>
      <c r="AF4953" s="223"/>
      <c r="AG4953" s="223"/>
      <c r="AH4953" s="223"/>
      <c r="AI4953" s="223"/>
      <c r="AJ4953" s="223"/>
      <c r="AK4953" s="1034"/>
      <c r="AL4953" s="1035"/>
      <c r="AM4953" s="1035"/>
      <c r="AN4953" s="788"/>
      <c r="AO4953" s="789"/>
      <c r="AP4953" s="3"/>
      <c r="AQ4953" s="222">
        <f t="shared" si="2301"/>
        <v>1</v>
      </c>
    </row>
    <row r="4954" spans="2:56" s="162" customFormat="1" ht="12" customHeight="1" x14ac:dyDescent="0.15">
      <c r="B4954" s="1058"/>
      <c r="C4954" s="1063"/>
      <c r="D4954" s="1061"/>
      <c r="E4954" s="1061"/>
      <c r="F4954" s="1061"/>
      <c r="G4954" s="1061"/>
      <c r="H4954" s="1061"/>
      <c r="I4954" s="1061"/>
      <c r="J4954" s="1062"/>
      <c r="K4954" s="192"/>
      <c r="L4954" s="1038"/>
      <c r="M4954" s="1039"/>
      <c r="N4954" s="1038"/>
      <c r="O4954" s="1039"/>
      <c r="P4954" s="1034"/>
      <c r="Q4954" s="1036"/>
      <c r="R4954" s="408"/>
      <c r="S4954" s="408"/>
      <c r="T4954" s="408"/>
      <c r="U4954" s="1034"/>
      <c r="V4954" s="1036"/>
      <c r="W4954" s="1034"/>
      <c r="X4954" s="1035"/>
      <c r="Y4954" s="286"/>
      <c r="Z4954" s="286"/>
      <c r="AA4954" s="286"/>
      <c r="AB4954" s="286"/>
      <c r="AC4954" s="223"/>
      <c r="AD4954" s="223"/>
      <c r="AE4954" s="223"/>
      <c r="AF4954" s="223"/>
      <c r="AG4954" s="223"/>
      <c r="AH4954" s="223"/>
      <c r="AI4954" s="223"/>
      <c r="AJ4954" s="223"/>
      <c r="AK4954" s="1034"/>
      <c r="AL4954" s="1035"/>
      <c r="AM4954" s="1035"/>
      <c r="AN4954" s="788"/>
      <c r="AO4954" s="789"/>
      <c r="AP4954" s="3"/>
      <c r="AQ4954" s="222">
        <f t="shared" si="2301"/>
        <v>1</v>
      </c>
    </row>
    <row r="4955" spans="2:56" s="162" customFormat="1" ht="12" customHeight="1" x14ac:dyDescent="0.15">
      <c r="B4955" s="1058"/>
      <c r="C4955" s="1063"/>
      <c r="D4955" s="1061"/>
      <c r="E4955" s="1061"/>
      <c r="F4955" s="1061"/>
      <c r="G4955" s="1061"/>
      <c r="H4955" s="1061"/>
      <c r="I4955" s="1061"/>
      <c r="J4955" s="1062"/>
      <c r="K4955" s="192"/>
      <c r="L4955" s="1038"/>
      <c r="M4955" s="1039"/>
      <c r="N4955" s="1038"/>
      <c r="O4955" s="1039"/>
      <c r="P4955" s="1034"/>
      <c r="Q4955" s="1036"/>
      <c r="R4955" s="408"/>
      <c r="S4955" s="408"/>
      <c r="T4955" s="408"/>
      <c r="U4955" s="1034"/>
      <c r="V4955" s="1036"/>
      <c r="W4955" s="1034"/>
      <c r="X4955" s="1035"/>
      <c r="Y4955" s="286"/>
      <c r="Z4955" s="286"/>
      <c r="AA4955" s="286"/>
      <c r="AB4955" s="286"/>
      <c r="AC4955" s="223"/>
      <c r="AD4955" s="223"/>
      <c r="AE4955" s="223"/>
      <c r="AF4955" s="223"/>
      <c r="AG4955" s="223"/>
      <c r="AH4955" s="223"/>
      <c r="AI4955" s="223"/>
      <c r="AJ4955" s="223"/>
      <c r="AK4955" s="1034"/>
      <c r="AL4955" s="1035"/>
      <c r="AM4955" s="1035"/>
      <c r="AN4955" s="788"/>
      <c r="AO4955" s="789"/>
      <c r="AP4955" s="3"/>
      <c r="AQ4955" s="222">
        <f t="shared" si="2301"/>
        <v>1</v>
      </c>
    </row>
    <row r="4956" spans="2:56" s="162" customFormat="1" ht="12" customHeight="1" x14ac:dyDescent="0.15">
      <c r="B4956" s="1058"/>
      <c r="C4956" s="1063"/>
      <c r="D4956" s="1061"/>
      <c r="E4956" s="1061"/>
      <c r="F4956" s="1061"/>
      <c r="G4956" s="1061"/>
      <c r="H4956" s="1061"/>
      <c r="I4956" s="1061"/>
      <c r="J4956" s="1062"/>
      <c r="K4956" s="192"/>
      <c r="L4956" s="1038"/>
      <c r="M4956" s="1039"/>
      <c r="N4956" s="1038"/>
      <c r="O4956" s="1039"/>
      <c r="P4956" s="1034"/>
      <c r="Q4956" s="1036"/>
      <c r="R4956" s="408"/>
      <c r="S4956" s="408"/>
      <c r="T4956" s="408"/>
      <c r="U4956" s="1034"/>
      <c r="V4956" s="1036"/>
      <c r="W4956" s="1034"/>
      <c r="X4956" s="1035"/>
      <c r="Y4956" s="286"/>
      <c r="Z4956" s="286"/>
      <c r="AA4956" s="286"/>
      <c r="AB4956" s="286"/>
      <c r="AC4956" s="223"/>
      <c r="AD4956" s="223"/>
      <c r="AE4956" s="223"/>
      <c r="AF4956" s="223"/>
      <c r="AG4956" s="223"/>
      <c r="AH4956" s="223"/>
      <c r="AI4956" s="223"/>
      <c r="AJ4956" s="223"/>
      <c r="AK4956" s="1034"/>
      <c r="AL4956" s="1035"/>
      <c r="AM4956" s="1035"/>
      <c r="AN4956" s="788"/>
      <c r="AO4956" s="789"/>
      <c r="AP4956" s="3"/>
      <c r="AQ4956" s="222">
        <f t="shared" si="2301"/>
        <v>1</v>
      </c>
    </row>
    <row r="4957" spans="2:56" s="162" customFormat="1" ht="12" customHeight="1" x14ac:dyDescent="0.15">
      <c r="B4957" s="1058"/>
      <c r="C4957" s="1063"/>
      <c r="D4957" s="1061"/>
      <c r="E4957" s="1061"/>
      <c r="F4957" s="1061"/>
      <c r="G4957" s="1061"/>
      <c r="H4957" s="1061"/>
      <c r="I4957" s="1061"/>
      <c r="J4957" s="1062"/>
      <c r="K4957" s="192"/>
      <c r="L4957" s="1038"/>
      <c r="M4957" s="1039"/>
      <c r="N4957" s="1038"/>
      <c r="O4957" s="1039"/>
      <c r="P4957" s="1034"/>
      <c r="Q4957" s="1036"/>
      <c r="R4957" s="408"/>
      <c r="S4957" s="408"/>
      <c r="T4957" s="408"/>
      <c r="U4957" s="1034"/>
      <c r="V4957" s="1036"/>
      <c r="W4957" s="1034"/>
      <c r="X4957" s="1035"/>
      <c r="Y4957" s="286"/>
      <c r="Z4957" s="286"/>
      <c r="AA4957" s="286"/>
      <c r="AB4957" s="286"/>
      <c r="AC4957" s="223"/>
      <c r="AD4957" s="223"/>
      <c r="AE4957" s="223"/>
      <c r="AF4957" s="223"/>
      <c r="AG4957" s="223"/>
      <c r="AH4957" s="223"/>
      <c r="AI4957" s="223"/>
      <c r="AJ4957" s="223"/>
      <c r="AK4957" s="1034"/>
      <c r="AL4957" s="1035"/>
      <c r="AM4957" s="1035"/>
      <c r="AN4957" s="788"/>
      <c r="AO4957" s="789"/>
      <c r="AP4957" s="3"/>
      <c r="AQ4957" s="222">
        <f t="shared" si="2301"/>
        <v>1</v>
      </c>
    </row>
    <row r="4958" spans="2:56" s="162" customFormat="1" ht="12" customHeight="1" x14ac:dyDescent="0.15">
      <c r="B4958" s="1058"/>
      <c r="C4958" s="1063"/>
      <c r="D4958" s="1061"/>
      <c r="E4958" s="1061"/>
      <c r="F4958" s="1061"/>
      <c r="G4958" s="1061"/>
      <c r="H4958" s="1061"/>
      <c r="I4958" s="1061"/>
      <c r="J4958" s="1062"/>
      <c r="K4958" s="192"/>
      <c r="L4958" s="1038"/>
      <c r="M4958" s="1039"/>
      <c r="N4958" s="1038"/>
      <c r="O4958" s="1039"/>
      <c r="P4958" s="1034"/>
      <c r="Q4958" s="1036"/>
      <c r="R4958" s="408"/>
      <c r="S4958" s="408"/>
      <c r="T4958" s="408"/>
      <c r="U4958" s="1034"/>
      <c r="V4958" s="1036"/>
      <c r="W4958" s="1034"/>
      <c r="X4958" s="1035"/>
      <c r="Y4958" s="286"/>
      <c r="Z4958" s="286"/>
      <c r="AA4958" s="286"/>
      <c r="AB4958" s="286"/>
      <c r="AC4958" s="223"/>
      <c r="AD4958" s="223"/>
      <c r="AE4958" s="223"/>
      <c r="AF4958" s="223"/>
      <c r="AG4958" s="223"/>
      <c r="AH4958" s="223"/>
      <c r="AI4958" s="223"/>
      <c r="AJ4958" s="223"/>
      <c r="AK4958" s="1034"/>
      <c r="AL4958" s="1035"/>
      <c r="AM4958" s="1035"/>
      <c r="AN4958" s="788"/>
      <c r="AO4958" s="789"/>
      <c r="AP4958" s="3"/>
      <c r="AQ4958" s="222">
        <f t="shared" si="2301"/>
        <v>1</v>
      </c>
    </row>
    <row r="4959" spans="2:56" s="162" customFormat="1" ht="12" customHeight="1" x14ac:dyDescent="0.15">
      <c r="B4959" s="1058"/>
      <c r="C4959" s="1063"/>
      <c r="D4959" s="1061"/>
      <c r="E4959" s="1061"/>
      <c r="F4959" s="1061"/>
      <c r="G4959" s="1061"/>
      <c r="H4959" s="1061"/>
      <c r="I4959" s="1061"/>
      <c r="J4959" s="1062"/>
      <c r="K4959" s="192"/>
      <c r="L4959" s="1038"/>
      <c r="M4959" s="1039"/>
      <c r="N4959" s="1038"/>
      <c r="O4959" s="1039"/>
      <c r="P4959" s="1034"/>
      <c r="Q4959" s="1036"/>
      <c r="R4959" s="408"/>
      <c r="S4959" s="408"/>
      <c r="T4959" s="408"/>
      <c r="U4959" s="1034"/>
      <c r="V4959" s="1036"/>
      <c r="W4959" s="1034"/>
      <c r="X4959" s="1035"/>
      <c r="Y4959" s="286"/>
      <c r="Z4959" s="286"/>
      <c r="AA4959" s="286"/>
      <c r="AB4959" s="286"/>
      <c r="AC4959" s="223"/>
      <c r="AD4959" s="223"/>
      <c r="AE4959" s="223"/>
      <c r="AF4959" s="223"/>
      <c r="AG4959" s="223"/>
      <c r="AH4959" s="223"/>
      <c r="AI4959" s="223"/>
      <c r="AJ4959" s="223"/>
      <c r="AK4959" s="1034"/>
      <c r="AL4959" s="1035"/>
      <c r="AM4959" s="1035"/>
      <c r="AN4959" s="788"/>
      <c r="AO4959" s="789"/>
      <c r="AP4959" s="3"/>
      <c r="AQ4959" s="222">
        <f t="shared" si="2301"/>
        <v>1</v>
      </c>
    </row>
    <row r="4960" spans="2:56" s="162" customFormat="1" ht="12" customHeight="1" x14ac:dyDescent="0.15">
      <c r="B4960" s="1058"/>
      <c r="C4960" s="1063"/>
      <c r="D4960" s="1061"/>
      <c r="E4960" s="1061"/>
      <c r="F4960" s="1061"/>
      <c r="G4960" s="1061"/>
      <c r="H4960" s="1061"/>
      <c r="I4960" s="1061"/>
      <c r="J4960" s="1062"/>
      <c r="K4960" s="192"/>
      <c r="L4960" s="1038"/>
      <c r="M4960" s="1039"/>
      <c r="N4960" s="1038"/>
      <c r="O4960" s="1039"/>
      <c r="P4960" s="1034"/>
      <c r="Q4960" s="1036"/>
      <c r="R4960" s="408"/>
      <c r="S4960" s="408"/>
      <c r="T4960" s="408"/>
      <c r="U4960" s="1034"/>
      <c r="V4960" s="1036"/>
      <c r="W4960" s="1034"/>
      <c r="X4960" s="1035"/>
      <c r="Y4960" s="286"/>
      <c r="Z4960" s="286"/>
      <c r="AA4960" s="286"/>
      <c r="AB4960" s="286"/>
      <c r="AC4960" s="223"/>
      <c r="AD4960" s="223"/>
      <c r="AE4960" s="223"/>
      <c r="AF4960" s="223"/>
      <c r="AG4960" s="223"/>
      <c r="AH4960" s="223"/>
      <c r="AI4960" s="223"/>
      <c r="AJ4960" s="223"/>
      <c r="AK4960" s="1034"/>
      <c r="AL4960" s="1035"/>
      <c r="AM4960" s="1035"/>
      <c r="AN4960" s="788"/>
      <c r="AO4960" s="789"/>
      <c r="AP4960" s="3"/>
      <c r="AQ4960" s="222">
        <f t="shared" si="2301"/>
        <v>1</v>
      </c>
    </row>
    <row r="4961" spans="2:46" s="162" customFormat="1" ht="12" customHeight="1" x14ac:dyDescent="0.15">
      <c r="B4961" s="1058"/>
      <c r="C4961" s="1063"/>
      <c r="D4961" s="1061"/>
      <c r="E4961" s="1061"/>
      <c r="F4961" s="1061"/>
      <c r="G4961" s="1061"/>
      <c r="H4961" s="1061"/>
      <c r="I4961" s="1061"/>
      <c r="J4961" s="1062"/>
      <c r="K4961" s="192"/>
      <c r="L4961" s="1038"/>
      <c r="M4961" s="1039"/>
      <c r="N4961" s="1038"/>
      <c r="O4961" s="1039"/>
      <c r="P4961" s="1034"/>
      <c r="Q4961" s="1036"/>
      <c r="R4961" s="408"/>
      <c r="S4961" s="408"/>
      <c r="T4961" s="408"/>
      <c r="U4961" s="1034"/>
      <c r="V4961" s="1036"/>
      <c r="W4961" s="1034"/>
      <c r="X4961" s="1035"/>
      <c r="Y4961" s="286"/>
      <c r="Z4961" s="286"/>
      <c r="AA4961" s="286"/>
      <c r="AB4961" s="286"/>
      <c r="AC4961" s="223"/>
      <c r="AD4961" s="223"/>
      <c r="AE4961" s="223"/>
      <c r="AF4961" s="223"/>
      <c r="AG4961" s="223"/>
      <c r="AH4961" s="223"/>
      <c r="AI4961" s="223"/>
      <c r="AJ4961" s="223"/>
      <c r="AK4961" s="1034"/>
      <c r="AL4961" s="1035"/>
      <c r="AM4961" s="1035"/>
      <c r="AN4961" s="788"/>
      <c r="AO4961" s="789"/>
      <c r="AP4961" s="3"/>
      <c r="AQ4961" s="222">
        <f t="shared" si="2301"/>
        <v>1</v>
      </c>
    </row>
    <row r="4962" spans="2:46" s="162" customFormat="1" ht="12" customHeight="1" x14ac:dyDescent="0.15">
      <c r="B4962" s="1058"/>
      <c r="C4962" s="1063"/>
      <c r="D4962" s="1061"/>
      <c r="E4962" s="1061"/>
      <c r="F4962" s="1061"/>
      <c r="G4962" s="1061"/>
      <c r="H4962" s="1061"/>
      <c r="I4962" s="1061"/>
      <c r="J4962" s="1062"/>
      <c r="K4962" s="192"/>
      <c r="L4962" s="1038"/>
      <c r="M4962" s="1039"/>
      <c r="N4962" s="1038"/>
      <c r="O4962" s="1039"/>
      <c r="P4962" s="1034"/>
      <c r="Q4962" s="1036"/>
      <c r="R4962" s="408"/>
      <c r="S4962" s="408"/>
      <c r="T4962" s="408"/>
      <c r="U4962" s="1034"/>
      <c r="V4962" s="1036"/>
      <c r="W4962" s="1034"/>
      <c r="X4962" s="1035"/>
      <c r="Y4962" s="286"/>
      <c r="Z4962" s="286"/>
      <c r="AA4962" s="286"/>
      <c r="AB4962" s="286"/>
      <c r="AC4962" s="223"/>
      <c r="AD4962" s="223"/>
      <c r="AE4962" s="223"/>
      <c r="AF4962" s="223"/>
      <c r="AG4962" s="223"/>
      <c r="AH4962" s="223"/>
      <c r="AI4962" s="223"/>
      <c r="AJ4962" s="223"/>
      <c r="AK4962" s="1034"/>
      <c r="AL4962" s="1035"/>
      <c r="AM4962" s="1035"/>
      <c r="AN4962" s="788"/>
      <c r="AO4962" s="789"/>
      <c r="AP4962" s="3"/>
      <c r="AQ4962" s="222">
        <f t="shared" si="2301"/>
        <v>1</v>
      </c>
    </row>
    <row r="4963" spans="2:46" s="162" customFormat="1" ht="12" customHeight="1" x14ac:dyDescent="0.15">
      <c r="B4963" s="1058"/>
      <c r="C4963" s="1063"/>
      <c r="D4963" s="1061"/>
      <c r="E4963" s="1061"/>
      <c r="F4963" s="1061"/>
      <c r="G4963" s="1061"/>
      <c r="H4963" s="1061"/>
      <c r="I4963" s="1061"/>
      <c r="J4963" s="1062"/>
      <c r="K4963" s="192"/>
      <c r="L4963" s="1038"/>
      <c r="M4963" s="1039"/>
      <c r="N4963" s="1038"/>
      <c r="O4963" s="1039"/>
      <c r="P4963" s="1034"/>
      <c r="Q4963" s="1036"/>
      <c r="R4963" s="408"/>
      <c r="S4963" s="408"/>
      <c r="T4963" s="408"/>
      <c r="U4963" s="1034"/>
      <c r="V4963" s="1036"/>
      <c r="W4963" s="1034"/>
      <c r="X4963" s="1035"/>
      <c r="Y4963" s="286"/>
      <c r="Z4963" s="286"/>
      <c r="AA4963" s="286"/>
      <c r="AB4963" s="286"/>
      <c r="AC4963" s="223"/>
      <c r="AD4963" s="223"/>
      <c r="AE4963" s="223"/>
      <c r="AF4963" s="223"/>
      <c r="AG4963" s="223"/>
      <c r="AH4963" s="223"/>
      <c r="AI4963" s="223"/>
      <c r="AJ4963" s="223"/>
      <c r="AK4963" s="1034"/>
      <c r="AL4963" s="1035"/>
      <c r="AM4963" s="1035"/>
      <c r="AN4963" s="788"/>
      <c r="AO4963" s="789"/>
      <c r="AP4963" s="3"/>
      <c r="AQ4963" s="222">
        <f t="shared" si="2301"/>
        <v>1</v>
      </c>
    </row>
    <row r="4964" spans="2:46" s="162" customFormat="1" ht="12" customHeight="1" x14ac:dyDescent="0.15">
      <c r="B4964" s="1058"/>
      <c r="C4964" s="1063"/>
      <c r="D4964" s="1061"/>
      <c r="E4964" s="1061"/>
      <c r="F4964" s="1061"/>
      <c r="G4964" s="1061"/>
      <c r="H4964" s="1061"/>
      <c r="I4964" s="1061"/>
      <c r="J4964" s="1062"/>
      <c r="K4964" s="192"/>
      <c r="L4964" s="1038"/>
      <c r="M4964" s="1039"/>
      <c r="N4964" s="1038"/>
      <c r="O4964" s="1039"/>
      <c r="P4964" s="1034"/>
      <c r="Q4964" s="1036"/>
      <c r="R4964" s="408"/>
      <c r="S4964" s="408"/>
      <c r="T4964" s="408"/>
      <c r="U4964" s="1034"/>
      <c r="V4964" s="1036"/>
      <c r="W4964" s="1034"/>
      <c r="X4964" s="1035"/>
      <c r="Y4964" s="286"/>
      <c r="Z4964" s="286"/>
      <c r="AA4964" s="286"/>
      <c r="AB4964" s="286"/>
      <c r="AC4964" s="223"/>
      <c r="AD4964" s="223"/>
      <c r="AE4964" s="223"/>
      <c r="AF4964" s="223"/>
      <c r="AG4964" s="223"/>
      <c r="AH4964" s="223"/>
      <c r="AI4964" s="223"/>
      <c r="AJ4964" s="223"/>
      <c r="AK4964" s="1034"/>
      <c r="AL4964" s="1035"/>
      <c r="AM4964" s="1035"/>
      <c r="AN4964" s="788"/>
      <c r="AO4964" s="789"/>
      <c r="AP4964" s="3"/>
      <c r="AQ4964" s="222">
        <f t="shared" si="2301"/>
        <v>1</v>
      </c>
    </row>
    <row r="4965" spans="2:46" s="162" customFormat="1" ht="12" customHeight="1" x14ac:dyDescent="0.15">
      <c r="B4965" s="1058"/>
      <c r="C4965" s="1063"/>
      <c r="D4965" s="1061"/>
      <c r="E4965" s="1061"/>
      <c r="F4965" s="1061"/>
      <c r="G4965" s="1061"/>
      <c r="H4965" s="1061"/>
      <c r="I4965" s="1061"/>
      <c r="J4965" s="1062"/>
      <c r="K4965" s="192"/>
      <c r="L4965" s="1038"/>
      <c r="M4965" s="1039"/>
      <c r="N4965" s="1038"/>
      <c r="O4965" s="1039"/>
      <c r="P4965" s="1034"/>
      <c r="Q4965" s="1036"/>
      <c r="R4965" s="408"/>
      <c r="S4965" s="408"/>
      <c r="T4965" s="408"/>
      <c r="U4965" s="1034"/>
      <c r="V4965" s="1036"/>
      <c r="W4965" s="1034"/>
      <c r="X4965" s="1035"/>
      <c r="Y4965" s="286"/>
      <c r="Z4965" s="286"/>
      <c r="AA4965" s="286"/>
      <c r="AB4965" s="286"/>
      <c r="AC4965" s="223"/>
      <c r="AD4965" s="223"/>
      <c r="AE4965" s="223"/>
      <c r="AF4965" s="223"/>
      <c r="AG4965" s="223"/>
      <c r="AH4965" s="223"/>
      <c r="AI4965" s="223"/>
      <c r="AJ4965" s="223"/>
      <c r="AK4965" s="1034"/>
      <c r="AL4965" s="1035"/>
      <c r="AM4965" s="1035"/>
      <c r="AN4965" s="788"/>
      <c r="AO4965" s="789"/>
      <c r="AP4965" s="3"/>
      <c r="AQ4965" s="222">
        <f t="shared" si="2301"/>
        <v>1</v>
      </c>
    </row>
    <row r="4966" spans="2:46" s="162" customFormat="1" ht="12" customHeight="1" x14ac:dyDescent="0.15">
      <c r="B4966" s="1058"/>
      <c r="C4966" s="1063"/>
      <c r="D4966" s="1061"/>
      <c r="E4966" s="1061"/>
      <c r="F4966" s="1061"/>
      <c r="G4966" s="1061"/>
      <c r="H4966" s="1061"/>
      <c r="I4966" s="1061"/>
      <c r="J4966" s="1062"/>
      <c r="K4966" s="1016" t="s">
        <v>216</v>
      </c>
      <c r="L4966" s="1016" t="s">
        <v>215</v>
      </c>
      <c r="M4966" s="1016"/>
      <c r="N4966" s="1016"/>
      <c r="O4966" s="1016"/>
      <c r="P4966" s="1016"/>
      <c r="Q4966" s="1016"/>
      <c r="R4966" s="1016"/>
      <c r="S4966" s="1016"/>
      <c r="T4966" s="1016"/>
      <c r="U4966" s="1016"/>
      <c r="V4966" s="1016"/>
      <c r="W4966" s="1016"/>
      <c r="X4966" s="1016"/>
      <c r="Y4966" s="1040" t="s">
        <v>466</v>
      </c>
      <c r="Z4966" s="1041"/>
      <c r="AA4966" s="1041"/>
      <c r="AB4966" s="1042"/>
      <c r="AC4966" s="224">
        <f t="shared" ref="AC4966:AJ4966" si="2302">SUM(AC4946:AC4965)</f>
        <v>0</v>
      </c>
      <c r="AD4966" s="224">
        <f t="shared" si="2302"/>
        <v>0</v>
      </c>
      <c r="AE4966" s="224">
        <f t="shared" si="2302"/>
        <v>0</v>
      </c>
      <c r="AF4966" s="224">
        <f t="shared" si="2302"/>
        <v>0</v>
      </c>
      <c r="AG4966" s="224">
        <f t="shared" si="2302"/>
        <v>0</v>
      </c>
      <c r="AH4966" s="224">
        <f t="shared" si="2302"/>
        <v>0</v>
      </c>
      <c r="AI4966" s="224">
        <f t="shared" si="2302"/>
        <v>0</v>
      </c>
      <c r="AJ4966" s="224">
        <f t="shared" si="2302"/>
        <v>0</v>
      </c>
      <c r="AK4966" s="1040" t="s">
        <v>214</v>
      </c>
      <c r="AL4966" s="1041"/>
      <c r="AM4966" s="1041"/>
      <c r="AN4966" s="788"/>
      <c r="AO4966" s="789"/>
      <c r="AP4966" s="3"/>
    </row>
    <row r="4967" spans="2:46" s="162" customFormat="1" ht="12" customHeight="1" x14ac:dyDescent="0.15">
      <c r="B4967" s="1058"/>
      <c r="C4967" s="1063"/>
      <c r="D4967" s="1061"/>
      <c r="E4967" s="1061"/>
      <c r="F4967" s="1061"/>
      <c r="G4967" s="1061"/>
      <c r="H4967" s="1061"/>
      <c r="I4967" s="1061"/>
      <c r="J4967" s="1062"/>
      <c r="K4967" s="1016"/>
      <c r="L4967" s="1016" t="s">
        <v>467</v>
      </c>
      <c r="M4967" s="1016"/>
      <c r="N4967" s="1016"/>
      <c r="O4967" s="1016" t="s">
        <v>213</v>
      </c>
      <c r="P4967" s="1016"/>
      <c r="Q4967" s="1016"/>
      <c r="R4967" s="1016"/>
      <c r="S4967" s="1016"/>
      <c r="T4967" s="1016"/>
      <c r="U4967" s="1016"/>
      <c r="V4967" s="1016"/>
      <c r="W4967" s="1016"/>
      <c r="X4967" s="1016"/>
      <c r="Y4967" s="193">
        <f>COUNTIF(Y4946:Y4965,"○")</f>
        <v>0</v>
      </c>
      <c r="Z4967" s="193">
        <f>COUNTIF(Z4946:Z4965,"○")</f>
        <v>0</v>
      </c>
      <c r="AA4967" s="193">
        <f>COUNTIF(AA4946:AA4965,"○")</f>
        <v>0</v>
      </c>
      <c r="AB4967" s="193">
        <f>COUNTIF(AB4946:AB4965,"○")</f>
        <v>0</v>
      </c>
      <c r="AC4967" s="193">
        <f t="shared" ref="AC4967:AJ4967" si="2303">COUNT(AC4946:AC4965)</f>
        <v>0</v>
      </c>
      <c r="AD4967" s="193">
        <f t="shared" si="2303"/>
        <v>0</v>
      </c>
      <c r="AE4967" s="193">
        <f t="shared" si="2303"/>
        <v>0</v>
      </c>
      <c r="AF4967" s="193">
        <f t="shared" si="2303"/>
        <v>0</v>
      </c>
      <c r="AG4967" s="193">
        <f t="shared" si="2303"/>
        <v>0</v>
      </c>
      <c r="AH4967" s="193">
        <f t="shared" si="2303"/>
        <v>0</v>
      </c>
      <c r="AI4967" s="193">
        <f t="shared" si="2303"/>
        <v>0</v>
      </c>
      <c r="AJ4967" s="193">
        <f t="shared" si="2303"/>
        <v>0</v>
      </c>
      <c r="AK4967" s="1043"/>
      <c r="AL4967" s="1044"/>
      <c r="AM4967" s="1044"/>
      <c r="AN4967" s="1044"/>
      <c r="AO4967" s="1045"/>
      <c r="AP4967" s="3"/>
    </row>
    <row r="4968" spans="2:46" ht="12" customHeight="1" x14ac:dyDescent="0.15">
      <c r="B4968" s="1058"/>
      <c r="C4968" s="1063"/>
      <c r="D4968" s="1061"/>
      <c r="E4968" s="1061"/>
      <c r="F4968" s="1061"/>
      <c r="G4968" s="1061"/>
      <c r="H4968" s="1061"/>
      <c r="I4968" s="1061"/>
      <c r="J4968" s="1062"/>
      <c r="K4968" s="1016"/>
      <c r="L4968" s="1016"/>
      <c r="M4968" s="1016"/>
      <c r="N4968" s="1016"/>
      <c r="O4968" s="1016" t="s">
        <v>468</v>
      </c>
      <c r="P4968" s="1016"/>
      <c r="Q4968" s="1016"/>
      <c r="R4968" s="1016"/>
      <c r="S4968" s="1016"/>
      <c r="T4968" s="1016"/>
      <c r="U4968" s="1016"/>
      <c r="V4968" s="1016"/>
      <c r="W4968" s="1016"/>
      <c r="X4968" s="1016"/>
      <c r="Y4968" s="1034" t="str">
        <f>IF(Y4967&gt;0,"Ⅳ",IF(Z4967&gt;0,"Ⅲ",IF(AA4967&gt;0,"Ⅱa",IF(AB4967&gt;0,"Ⅱb","Ⅰ"))))</f>
        <v>Ⅰ</v>
      </c>
      <c r="Z4968" s="1035"/>
      <c r="AA4968" s="1035"/>
      <c r="AB4968" s="1036"/>
      <c r="AC4968" s="1034" t="str">
        <f>IF(AC4967&gt;0,"Ⅳ",IF(AD4967&gt;0,"Ⅲ",IF(AE4967&gt;0,"Ⅱa",IF(AF4967&gt;0,"Ⅱb","Ⅰ"))))</f>
        <v>Ⅰ</v>
      </c>
      <c r="AD4968" s="1035"/>
      <c r="AE4968" s="1035"/>
      <c r="AF4968" s="1036"/>
      <c r="AG4968" s="1034" t="str">
        <f>IF(AG4967&gt;0,"Ⅳ",IF(AH4967&gt;0,"Ⅲ",IF(AI4967&gt;0,"Ⅱa",IF(AJ4967&gt;0,"Ⅱb","Ⅰ"))))</f>
        <v>Ⅰ</v>
      </c>
      <c r="AH4968" s="1035"/>
      <c r="AI4968" s="1035"/>
      <c r="AJ4968" s="1036"/>
      <c r="AK4968" s="1046"/>
      <c r="AL4968" s="1047"/>
      <c r="AM4968" s="1047"/>
      <c r="AN4968" s="1047"/>
      <c r="AO4968" s="1048"/>
      <c r="AP4968" s="3"/>
      <c r="AQ4968" s="282" t="s">
        <v>312</v>
      </c>
      <c r="AR4968" s="282" t="s">
        <v>313</v>
      </c>
      <c r="AS4968" s="699" t="s">
        <v>316</v>
      </c>
      <c r="AT4968" s="1026"/>
    </row>
    <row r="4969" spans="2:46" ht="12" customHeight="1" x14ac:dyDescent="0.15">
      <c r="B4969" s="1058"/>
      <c r="C4969" s="1063"/>
      <c r="D4969" s="1061"/>
      <c r="E4969" s="1061"/>
      <c r="F4969" s="1061"/>
      <c r="G4969" s="1061"/>
      <c r="H4969" s="1061"/>
      <c r="I4969" s="1061"/>
      <c r="J4969" s="1062"/>
      <c r="K4969" s="1016"/>
      <c r="L4969" s="1016" t="s">
        <v>469</v>
      </c>
      <c r="M4969" s="1016"/>
      <c r="N4969" s="1016"/>
      <c r="O4969" s="1016" t="s">
        <v>212</v>
      </c>
      <c r="P4969" s="1016"/>
      <c r="Q4969" s="1016"/>
      <c r="R4969" s="1016"/>
      <c r="S4969" s="1016"/>
      <c r="T4969" s="1016"/>
      <c r="U4969" s="1016"/>
      <c r="V4969" s="1016"/>
      <c r="W4969" s="1016"/>
      <c r="X4969" s="1016"/>
      <c r="Y4969" s="187" t="s">
        <v>32</v>
      </c>
      <c r="Z4969" s="187" t="s">
        <v>33</v>
      </c>
      <c r="AA4969" s="1027" t="s">
        <v>34</v>
      </c>
      <c r="AB4969" s="1027"/>
      <c r="AC4969" s="187" t="s">
        <v>32</v>
      </c>
      <c r="AD4969" s="187" t="s">
        <v>33</v>
      </c>
      <c r="AE4969" s="1027" t="s">
        <v>34</v>
      </c>
      <c r="AF4969" s="1027"/>
      <c r="AG4969" s="187" t="s">
        <v>32</v>
      </c>
      <c r="AH4969" s="187" t="s">
        <v>33</v>
      </c>
      <c r="AI4969" s="1027" t="s">
        <v>34</v>
      </c>
      <c r="AJ4969" s="1027"/>
      <c r="AK4969" s="1046"/>
      <c r="AL4969" s="1047"/>
      <c r="AM4969" s="1047"/>
      <c r="AN4969" s="1047"/>
      <c r="AO4969" s="1048"/>
      <c r="AP4969" s="3"/>
      <c r="AQ4969" s="1028">
        <f>+Y4967+Z4967</f>
        <v>0</v>
      </c>
      <c r="AR4969" s="1029"/>
      <c r="AS4969" s="1028">
        <f>+AA4967+AB4967</f>
        <v>0</v>
      </c>
      <c r="AT4969" s="1029"/>
    </row>
    <row r="4970" spans="2:46" ht="12" customHeight="1" x14ac:dyDescent="0.15">
      <c r="B4970" s="1058"/>
      <c r="C4970" s="1063"/>
      <c r="D4970" s="1061"/>
      <c r="E4970" s="1061"/>
      <c r="F4970" s="1061"/>
      <c r="G4970" s="1061"/>
      <c r="H4970" s="1061"/>
      <c r="I4970" s="1061"/>
      <c r="J4970" s="1062"/>
      <c r="K4970" s="1016"/>
      <c r="L4970" s="1016"/>
      <c r="M4970" s="1016"/>
      <c r="N4970" s="1016"/>
      <c r="O4970" s="1016" t="s">
        <v>470</v>
      </c>
      <c r="P4970" s="1016"/>
      <c r="Q4970" s="1016"/>
      <c r="R4970" s="1016"/>
      <c r="S4970" s="1016"/>
      <c r="T4970" s="1016"/>
      <c r="U4970" s="1016"/>
      <c r="V4970" s="1016"/>
      <c r="W4970" s="1016"/>
      <c r="X4970" s="1016"/>
      <c r="Y4970" s="193" t="str">
        <f>IF(Y4967=0,"",1)</f>
        <v/>
      </c>
      <c r="Z4970" s="193" t="str">
        <f>IF(Z4967=0,"",1)</f>
        <v/>
      </c>
      <c r="AA4970" s="1030" t="str">
        <f>IF(AQ4969=1,"",IF(AS4969&gt;0,1,""))</f>
        <v/>
      </c>
      <c r="AB4970" s="1031"/>
      <c r="AC4970" s="193">
        <f>+AC4967</f>
        <v>0</v>
      </c>
      <c r="AD4970" s="193">
        <f>AD4967</f>
        <v>0</v>
      </c>
      <c r="AE4970" s="1030">
        <f>AE4967+AF4967</f>
        <v>0</v>
      </c>
      <c r="AF4970" s="1031"/>
      <c r="AG4970" s="193">
        <f>AG4967</f>
        <v>0</v>
      </c>
      <c r="AH4970" s="193">
        <f>AH4967</f>
        <v>0</v>
      </c>
      <c r="AI4970" s="1030">
        <f>AI4967+AJ4967</f>
        <v>0</v>
      </c>
      <c r="AJ4970" s="1031"/>
      <c r="AK4970" s="1046"/>
      <c r="AL4970" s="1047"/>
      <c r="AM4970" s="1047"/>
      <c r="AN4970" s="1047"/>
      <c r="AO4970" s="1048"/>
      <c r="AP4970" s="3"/>
      <c r="AQ4970" s="197">
        <f>+Y4967+AC4970+AG4970</f>
        <v>0</v>
      </c>
      <c r="AR4970" s="197">
        <f>+Z4967+AD4970+AH4970</f>
        <v>0</v>
      </c>
      <c r="AS4970" s="1032">
        <f>+AS4969+AE4970+AI4970</f>
        <v>0</v>
      </c>
      <c r="AT4970" s="1033"/>
    </row>
    <row r="4971" spans="2:46" ht="12" customHeight="1" x14ac:dyDescent="0.15">
      <c r="B4971" s="1058"/>
      <c r="C4971" s="1063"/>
      <c r="D4971" s="1061"/>
      <c r="E4971" s="1061"/>
      <c r="F4971" s="1061"/>
      <c r="G4971" s="1061"/>
      <c r="H4971" s="1061"/>
      <c r="I4971" s="1061"/>
      <c r="J4971" s="1062"/>
      <c r="K4971" s="1016"/>
      <c r="L4971" s="1016"/>
      <c r="M4971" s="1016"/>
      <c r="N4971" s="1016"/>
      <c r="O4971" s="1016" t="s">
        <v>471</v>
      </c>
      <c r="P4971" s="1016"/>
      <c r="Q4971" s="1016"/>
      <c r="R4971" s="1016"/>
      <c r="S4971" s="1016"/>
      <c r="T4971" s="1016"/>
      <c r="U4971" s="1016"/>
      <c r="V4971" s="1016"/>
      <c r="W4971" s="1016"/>
      <c r="X4971" s="1016"/>
      <c r="Y4971" s="1034" t="s">
        <v>875</v>
      </c>
      <c r="Z4971" s="1035"/>
      <c r="AA4971" s="1035"/>
      <c r="AB4971" s="1036"/>
      <c r="AC4971" s="1034" t="str">
        <f>IF(AC4970&gt;0,"Ⅳ",IF(AD4970&gt;0,"Ⅲ",IF(AE4970&gt;0,"Ⅱ","Ⅰ")))</f>
        <v>Ⅰ</v>
      </c>
      <c r="AD4971" s="1035"/>
      <c r="AE4971" s="1035"/>
      <c r="AF4971" s="1036"/>
      <c r="AG4971" s="1034" t="str">
        <f>IF(AG4970&gt;0,"Ⅳ",IF(AH4970&gt;0,"Ⅲ",IF(AI4970&gt;0,"Ⅱ","Ⅰ")))</f>
        <v>Ⅰ</v>
      </c>
      <c r="AH4971" s="1035"/>
      <c r="AI4971" s="1035"/>
      <c r="AJ4971" s="1036"/>
      <c r="AK4971" s="1046"/>
      <c r="AL4971" s="1047"/>
      <c r="AM4971" s="1047"/>
      <c r="AN4971" s="1047"/>
      <c r="AO4971" s="1048"/>
      <c r="AP4971" s="3"/>
      <c r="AQ4971" s="1037" t="str">
        <f>IF(AQ4970&gt;0,"Ⅳ",IF(AR4970&gt;0,"Ⅲ",IF(AS4970&gt;0,"Ⅱ","Ⅰ")))</f>
        <v>Ⅰ</v>
      </c>
      <c r="AR4971" s="1037"/>
      <c r="AS4971" s="1037"/>
      <c r="AT4971" s="1037"/>
    </row>
    <row r="4972" spans="2:46" ht="12" customHeight="1" x14ac:dyDescent="0.15">
      <c r="B4972" s="1058"/>
      <c r="C4972" s="1063"/>
      <c r="D4972" s="1061"/>
      <c r="E4972" s="1061"/>
      <c r="F4972" s="1061"/>
      <c r="G4972" s="1061"/>
      <c r="H4972" s="1061"/>
      <c r="I4972" s="1061"/>
      <c r="J4972" s="1062"/>
      <c r="K4972" s="1016"/>
      <c r="L4972" s="1016"/>
      <c r="M4972" s="1016"/>
      <c r="N4972" s="1016"/>
      <c r="O4972" s="1016" t="s">
        <v>472</v>
      </c>
      <c r="P4972" s="1016"/>
      <c r="Q4972" s="1016"/>
      <c r="R4972" s="1016"/>
      <c r="S4972" s="1016"/>
      <c r="T4972" s="1016"/>
      <c r="U4972" s="1016"/>
      <c r="V4972" s="1016"/>
      <c r="W4972" s="1016"/>
      <c r="X4972" s="1016"/>
      <c r="Y4972" s="1034" t="str">
        <f>IF(COUNTIF(Y4971:AJ4971,"Ⅳ")&gt;0,"Ⅳ",IF(COUNTIF(Y4971:AJ4971,"Ⅲ")&gt;0,"Ⅲ",IF(COUNTIF(Y4971:AJ4971,"Ⅱ")&gt;0,"Ⅱ","Ⅰ")))</f>
        <v>Ⅰ</v>
      </c>
      <c r="Z4972" s="1035"/>
      <c r="AA4972" s="1035"/>
      <c r="AB4972" s="1035"/>
      <c r="AC4972" s="1035"/>
      <c r="AD4972" s="1035"/>
      <c r="AE4972" s="1035"/>
      <c r="AF4972" s="1035"/>
      <c r="AG4972" s="1035"/>
      <c r="AH4972" s="1035"/>
      <c r="AI4972" s="1035"/>
      <c r="AJ4972" s="1036"/>
      <c r="AK4972" s="1049"/>
      <c r="AL4972" s="1050"/>
      <c r="AM4972" s="1050"/>
      <c r="AN4972" s="1050"/>
      <c r="AO4972" s="1051"/>
      <c r="AP4972" s="3"/>
    </row>
    <row r="4973" spans="2:46" ht="14.25" customHeight="1" x14ac:dyDescent="0.15">
      <c r="B4973" s="1058"/>
      <c r="C4973" s="1063"/>
      <c r="D4973" s="1061"/>
      <c r="E4973" s="1061"/>
      <c r="F4973" s="1061"/>
      <c r="G4973" s="1061"/>
      <c r="H4973" s="1061"/>
      <c r="I4973" s="1061"/>
      <c r="J4973" s="1062"/>
      <c r="K4973" s="1016" t="s">
        <v>169</v>
      </c>
      <c r="L4973" s="1017"/>
      <c r="M4973" s="1017"/>
      <c r="N4973" s="1017"/>
      <c r="O4973" s="1017"/>
      <c r="P4973" s="1017"/>
      <c r="Q4973" s="1017"/>
      <c r="R4973" s="1017"/>
      <c r="S4973" s="1017"/>
      <c r="T4973" s="1017"/>
      <c r="U4973" s="1017"/>
      <c r="V4973" s="1017"/>
      <c r="W4973" s="1017"/>
      <c r="X4973" s="1017"/>
      <c r="Y4973" s="1017"/>
      <c r="Z4973" s="1017"/>
      <c r="AA4973" s="1017"/>
      <c r="AB4973" s="1017"/>
      <c r="AC4973" s="1017"/>
      <c r="AD4973" s="1017"/>
      <c r="AE4973" s="1017"/>
      <c r="AF4973" s="1017"/>
      <c r="AG4973" s="1017"/>
      <c r="AH4973" s="1017"/>
      <c r="AI4973" s="1017"/>
      <c r="AJ4973" s="1017"/>
      <c r="AK4973" s="1017"/>
      <c r="AL4973" s="1017"/>
      <c r="AM4973" s="1017"/>
      <c r="AN4973" s="1017"/>
      <c r="AO4973" s="1017"/>
      <c r="AP4973" s="3"/>
    </row>
    <row r="4974" spans="2:46" ht="14.25" customHeight="1" x14ac:dyDescent="0.15">
      <c r="B4974" s="1058"/>
      <c r="C4974" s="1063"/>
      <c r="D4974" s="1061"/>
      <c r="E4974" s="1061"/>
      <c r="F4974" s="1061"/>
      <c r="G4974" s="1061"/>
      <c r="H4974" s="1061"/>
      <c r="I4974" s="1061"/>
      <c r="J4974" s="1062"/>
      <c r="K4974" s="1016"/>
      <c r="L4974" s="1017"/>
      <c r="M4974" s="1017"/>
      <c r="N4974" s="1017"/>
      <c r="O4974" s="1017"/>
      <c r="P4974" s="1017"/>
      <c r="Q4974" s="1017"/>
      <c r="R4974" s="1017"/>
      <c r="S4974" s="1017"/>
      <c r="T4974" s="1017"/>
      <c r="U4974" s="1017"/>
      <c r="V4974" s="1017"/>
      <c r="W4974" s="1017"/>
      <c r="X4974" s="1017"/>
      <c r="Y4974" s="1017"/>
      <c r="Z4974" s="1017"/>
      <c r="AA4974" s="1017"/>
      <c r="AB4974" s="1017"/>
      <c r="AC4974" s="1017"/>
      <c r="AD4974" s="1017"/>
      <c r="AE4974" s="1017"/>
      <c r="AF4974" s="1017"/>
      <c r="AG4974" s="1017"/>
      <c r="AH4974" s="1017"/>
      <c r="AI4974" s="1017"/>
      <c r="AJ4974" s="1017"/>
      <c r="AK4974" s="1017"/>
      <c r="AL4974" s="1017"/>
      <c r="AM4974" s="1017"/>
      <c r="AN4974" s="1017"/>
      <c r="AO4974" s="1017"/>
      <c r="AP4974" s="3"/>
    </row>
    <row r="4975" spans="2:46" ht="12" customHeight="1" x14ac:dyDescent="0.15">
      <c r="B4975" s="1058"/>
      <c r="C4975" s="1063"/>
      <c r="D4975" s="1061"/>
      <c r="E4975" s="1061"/>
      <c r="F4975" s="1061"/>
      <c r="G4975" s="1061"/>
      <c r="H4975" s="1061"/>
      <c r="I4975" s="1061"/>
      <c r="J4975" s="1062"/>
      <c r="K4975" s="1018" t="s">
        <v>473</v>
      </c>
      <c r="L4975" s="1018"/>
      <c r="M4975" s="1018"/>
      <c r="N4975" s="1018"/>
      <c r="O4975" s="1018"/>
      <c r="P4975" s="1018"/>
      <c r="Q4975" s="1018"/>
      <c r="R4975" s="1018"/>
      <c r="S4975" s="1018"/>
      <c r="T4975" s="1018"/>
      <c r="U4975" s="1018"/>
      <c r="V4975" s="1018"/>
      <c r="W4975" s="1018"/>
      <c r="X4975" s="1018"/>
      <c r="Y4975" s="1018"/>
      <c r="Z4975" s="1018"/>
      <c r="AA4975" s="1018"/>
      <c r="AB4975" s="1018"/>
      <c r="AC4975" s="1018"/>
      <c r="AD4975" s="1018"/>
      <c r="AE4975" s="1018"/>
      <c r="AF4975" s="1018"/>
      <c r="AG4975" s="1018"/>
      <c r="AH4975" s="1018"/>
      <c r="AI4975" s="1018"/>
      <c r="AJ4975" s="1018"/>
      <c r="AK4975" s="1018"/>
      <c r="AL4975" s="1018"/>
      <c r="AM4975" s="1018"/>
      <c r="AN4975" s="1018"/>
      <c r="AO4975" s="1018"/>
      <c r="AP4975" s="3"/>
    </row>
    <row r="4976" spans="2:46" ht="12" customHeight="1" x14ac:dyDescent="0.15">
      <c r="B4976" s="1058"/>
      <c r="C4976" s="1063"/>
      <c r="D4976" s="1061"/>
      <c r="E4976" s="1061"/>
      <c r="F4976" s="1061"/>
      <c r="G4976" s="1061"/>
      <c r="H4976" s="1061"/>
      <c r="I4976" s="1061"/>
      <c r="J4976" s="1062"/>
      <c r="K4976" s="1019" t="s">
        <v>523</v>
      </c>
      <c r="L4976" s="1019"/>
      <c r="M4976" s="1019"/>
      <c r="N4976" s="1019"/>
      <c r="O4976" s="1019"/>
      <c r="P4976" s="1019"/>
      <c r="Q4976" s="1019"/>
      <c r="R4976" s="1019"/>
      <c r="S4976" s="1019"/>
      <c r="T4976" s="1019"/>
      <c r="U4976" s="1019"/>
      <c r="V4976" s="1019"/>
      <c r="W4976" s="1019"/>
      <c r="X4976" s="1019"/>
      <c r="Y4976" s="1019"/>
      <c r="Z4976" s="1019"/>
      <c r="AA4976" s="1019"/>
      <c r="AB4976" s="1019"/>
      <c r="AC4976" s="1019"/>
      <c r="AD4976" s="1019"/>
      <c r="AE4976" s="1019"/>
      <c r="AF4976" s="1019"/>
      <c r="AG4976" s="1019"/>
      <c r="AH4976" s="1019"/>
      <c r="AI4976" s="1019"/>
      <c r="AJ4976" s="1019"/>
      <c r="AK4976" s="1019"/>
      <c r="AL4976" s="1019"/>
      <c r="AM4976" s="1019"/>
      <c r="AN4976" s="1019"/>
      <c r="AO4976" s="1019"/>
      <c r="AP4976" s="3"/>
    </row>
    <row r="4977" spans="2:86" ht="12" customHeight="1" x14ac:dyDescent="0.15">
      <c r="B4977" s="1058"/>
      <c r="C4977" s="1063"/>
      <c r="D4977" s="1061"/>
      <c r="E4977" s="1061"/>
      <c r="F4977" s="1061"/>
      <c r="G4977" s="1061"/>
      <c r="H4977" s="1061"/>
      <c r="I4977" s="1061"/>
      <c r="J4977" s="1062"/>
      <c r="K4977" s="194" t="s">
        <v>474</v>
      </c>
      <c r="L4977" s="195"/>
      <c r="M4977" s="195"/>
      <c r="N4977" s="195"/>
      <c r="O4977" s="195"/>
      <c r="P4977" s="195"/>
      <c r="Q4977" s="195"/>
      <c r="R4977" s="195"/>
      <c r="S4977" s="195"/>
      <c r="T4977" s="195"/>
      <c r="U4977" s="195"/>
      <c r="V4977" s="195"/>
      <c r="W4977" s="195"/>
      <c r="X4977" s="195"/>
      <c r="Y4977" s="195"/>
      <c r="Z4977" s="195"/>
      <c r="AA4977" s="195"/>
      <c r="AB4977" s="195"/>
      <c r="AC4977" s="195"/>
      <c r="AD4977" s="195"/>
      <c r="AE4977" s="195"/>
      <c r="AF4977" s="195"/>
      <c r="AG4977" s="195"/>
      <c r="AH4977" s="195"/>
      <c r="AI4977" s="195"/>
      <c r="AJ4977" s="195"/>
      <c r="AK4977" s="195"/>
      <c r="AL4977" s="195"/>
      <c r="AM4977" s="195"/>
      <c r="AN4977" s="195"/>
      <c r="AO4977" s="196"/>
      <c r="AP4977" s="3"/>
    </row>
    <row r="4978" spans="2:86" ht="12" customHeight="1" x14ac:dyDescent="0.15">
      <c r="B4978" s="1058"/>
      <c r="C4978" s="1063"/>
      <c r="D4978" s="1061"/>
      <c r="E4978" s="1061"/>
      <c r="F4978" s="1061"/>
      <c r="G4978" s="1061"/>
      <c r="H4978" s="1061"/>
      <c r="I4978" s="1061"/>
      <c r="J4978" s="1062"/>
      <c r="K4978" s="194" t="s">
        <v>475</v>
      </c>
      <c r="L4978" s="195"/>
      <c r="M4978" s="195"/>
      <c r="N4978" s="195"/>
      <c r="O4978" s="195"/>
      <c r="P4978" s="195"/>
      <c r="Q4978" s="195"/>
      <c r="R4978" s="195"/>
      <c r="S4978" s="195"/>
      <c r="T4978" s="195"/>
      <c r="U4978" s="195"/>
      <c r="V4978" s="195"/>
      <c r="W4978" s="195"/>
      <c r="X4978" s="195"/>
      <c r="Y4978" s="195"/>
      <c r="Z4978" s="195"/>
      <c r="AA4978" s="195"/>
      <c r="AB4978" s="195"/>
      <c r="AC4978" s="195"/>
      <c r="AD4978" s="195"/>
      <c r="AE4978" s="195"/>
      <c r="AF4978" s="195"/>
      <c r="AG4978" s="195"/>
      <c r="AH4978" s="195"/>
      <c r="AI4978" s="195"/>
      <c r="AJ4978" s="195"/>
      <c r="AK4978" s="195"/>
      <c r="AL4978" s="195"/>
      <c r="AM4978" s="195"/>
      <c r="AN4978" s="195"/>
      <c r="AO4978" s="196"/>
      <c r="AP4978" s="3"/>
    </row>
    <row r="4979" spans="2:86" ht="12" customHeight="1" x14ac:dyDescent="0.15">
      <c r="B4979" s="1058"/>
      <c r="C4979" s="1063"/>
      <c r="D4979" s="1061"/>
      <c r="E4979" s="1061"/>
      <c r="F4979" s="1061"/>
      <c r="G4979" s="1061"/>
      <c r="H4979" s="1061"/>
      <c r="I4979" s="1061"/>
      <c r="J4979" s="1062"/>
      <c r="K4979" s="1020" t="s">
        <v>476</v>
      </c>
      <c r="L4979" s="1021"/>
      <c r="M4979" s="1021"/>
      <c r="N4979" s="1021"/>
      <c r="O4979" s="1021"/>
      <c r="P4979" s="1021"/>
      <c r="Q4979" s="1021"/>
      <c r="R4979" s="1021"/>
      <c r="S4979" s="1021"/>
      <c r="T4979" s="1021"/>
      <c r="U4979" s="1021"/>
      <c r="V4979" s="1021"/>
      <c r="W4979" s="1021"/>
      <c r="X4979" s="1021"/>
      <c r="Y4979" s="1021"/>
      <c r="Z4979" s="1021"/>
      <c r="AA4979" s="1021"/>
      <c r="AB4979" s="1021"/>
      <c r="AC4979" s="1021"/>
      <c r="AD4979" s="1021"/>
      <c r="AE4979" s="1021"/>
      <c r="AF4979" s="1021"/>
      <c r="AG4979" s="1021"/>
      <c r="AH4979" s="1021"/>
      <c r="AI4979" s="1021"/>
      <c r="AJ4979" s="1021"/>
      <c r="AK4979" s="1021"/>
      <c r="AL4979" s="1021"/>
      <c r="AM4979" s="1021"/>
      <c r="AN4979" s="1021"/>
      <c r="AO4979" s="1022"/>
      <c r="AP4979" s="3"/>
    </row>
    <row r="4980" spans="2:86" ht="12" customHeight="1" x14ac:dyDescent="0.15">
      <c r="B4980" s="591"/>
      <c r="C4980" s="1064"/>
      <c r="D4980" s="1065"/>
      <c r="E4980" s="1065"/>
      <c r="F4980" s="1065"/>
      <c r="G4980" s="1065"/>
      <c r="H4980" s="1065"/>
      <c r="I4980" s="1065"/>
      <c r="J4980" s="1066"/>
      <c r="K4980" s="1023"/>
      <c r="L4980" s="1024"/>
      <c r="M4980" s="1024"/>
      <c r="N4980" s="1024"/>
      <c r="O4980" s="1024"/>
      <c r="P4980" s="1024"/>
      <c r="Q4980" s="1024"/>
      <c r="R4980" s="1024"/>
      <c r="S4980" s="1024"/>
      <c r="T4980" s="1024"/>
      <c r="U4980" s="1024"/>
      <c r="V4980" s="1024"/>
      <c r="W4980" s="1024"/>
      <c r="X4980" s="1024"/>
      <c r="Y4980" s="1024"/>
      <c r="Z4980" s="1024"/>
      <c r="AA4980" s="1024"/>
      <c r="AB4980" s="1024"/>
      <c r="AC4980" s="1024"/>
      <c r="AD4980" s="1024"/>
      <c r="AE4980" s="1024"/>
      <c r="AF4980" s="1024"/>
      <c r="AG4980" s="1024"/>
      <c r="AH4980" s="1024"/>
      <c r="AI4980" s="1024"/>
      <c r="AJ4980" s="1024"/>
      <c r="AK4980" s="1024"/>
      <c r="AL4980" s="1024"/>
      <c r="AM4980" s="1024"/>
      <c r="AN4980" s="1024"/>
      <c r="AO4980" s="1025"/>
      <c r="AP4980" s="3"/>
    </row>
    <row r="4981" spans="2:86" s="9" customFormat="1" ht="12" customHeight="1" x14ac:dyDescent="0.15">
      <c r="B4981" s="3" t="s">
        <v>527</v>
      </c>
      <c r="AQ4981" s="162"/>
      <c r="AR4981" s="162"/>
      <c r="AS4981" s="162"/>
      <c r="AT4981" s="162"/>
      <c r="AU4981" s="162"/>
      <c r="AV4981" s="162"/>
      <c r="AW4981" s="162"/>
      <c r="AX4981" s="162"/>
      <c r="AY4981" s="162"/>
      <c r="AZ4981" s="162"/>
      <c r="BA4981" s="162"/>
      <c r="BB4981" s="162"/>
      <c r="BC4981" s="162"/>
      <c r="BD4981" s="162"/>
      <c r="BE4981" s="162"/>
      <c r="BF4981" s="162"/>
      <c r="BG4981" s="162"/>
      <c r="BH4981" s="162"/>
      <c r="BI4981" s="162"/>
      <c r="BJ4981" s="162"/>
      <c r="BK4981" s="162"/>
      <c r="BL4981" s="162"/>
      <c r="BM4981" s="162"/>
      <c r="BN4981" s="162"/>
      <c r="BO4981" s="162"/>
      <c r="BP4981" s="162"/>
      <c r="BQ4981" s="162"/>
      <c r="BR4981" s="162"/>
      <c r="BS4981" s="162"/>
      <c r="BT4981" s="162"/>
      <c r="BU4981" s="162"/>
      <c r="BV4981" s="162"/>
      <c r="BW4981" s="162"/>
      <c r="BX4981" s="162"/>
      <c r="BY4981" s="162"/>
      <c r="BZ4981" s="162"/>
      <c r="CA4981" s="162"/>
      <c r="CB4981" s="162"/>
      <c r="CC4981" s="162"/>
      <c r="CD4981" s="162"/>
      <c r="CE4981" s="162"/>
      <c r="CF4981" s="162"/>
      <c r="CG4981" s="162"/>
      <c r="CH4981" s="162"/>
    </row>
    <row r="4982" spans="2:86" ht="12" customHeight="1" thickBot="1" x14ac:dyDescent="0.2">
      <c r="B4982" s="3" t="s">
        <v>524</v>
      </c>
    </row>
    <row r="4983" spans="2:86" ht="12" customHeight="1" x14ac:dyDescent="0.15">
      <c r="B4983" s="3" t="s">
        <v>525</v>
      </c>
      <c r="AU4983" s="1000" t="s">
        <v>305</v>
      </c>
      <c r="AV4983" s="1001" t="s">
        <v>298</v>
      </c>
      <c r="AW4983" s="1003" t="s">
        <v>299</v>
      </c>
      <c r="AX4983" s="1005" t="s">
        <v>306</v>
      </c>
      <c r="AY4983" s="1006"/>
      <c r="AZ4983" s="1006"/>
      <c r="BA4983" s="1006"/>
      <c r="BB4983" s="1006"/>
      <c r="BC4983" s="1006"/>
      <c r="BD4983" s="1006"/>
      <c r="BE4983" s="1006"/>
      <c r="BF4983" s="1006"/>
      <c r="BG4983" s="1006"/>
      <c r="BH4983" s="1006"/>
      <c r="BI4983" s="1006"/>
      <c r="BJ4983" s="1006"/>
      <c r="BK4983" s="1006"/>
      <c r="BL4983" s="1006"/>
      <c r="BM4983" s="1006"/>
      <c r="BN4983" s="1006"/>
      <c r="BO4983" s="1006"/>
      <c r="BP4983" s="1006"/>
      <c r="BQ4983" s="1006"/>
      <c r="BR4983" s="1007"/>
      <c r="BS4983" s="807" t="s">
        <v>300</v>
      </c>
      <c r="BT4983" s="1008"/>
      <c r="BU4983" s="1008"/>
      <c r="BV4983" s="1008"/>
      <c r="BW4983" s="1009" t="s">
        <v>307</v>
      </c>
      <c r="BX4983" s="1010"/>
      <c r="BY4983" s="1010"/>
      <c r="BZ4983" s="1010"/>
      <c r="CA4983" s="1010"/>
      <c r="CB4983" s="1010"/>
      <c r="CC4983" s="1010"/>
      <c r="CD4983" s="1010"/>
      <c r="CE4983" s="1010"/>
      <c r="CF4983" s="1010"/>
      <c r="CG4983" s="1010"/>
      <c r="CH4983" s="1011"/>
    </row>
    <row r="4984" spans="2:86" ht="12" customHeight="1" x14ac:dyDescent="0.15">
      <c r="B4984" s="3" t="s">
        <v>477</v>
      </c>
      <c r="AU4984" s="1000"/>
      <c r="AV4984" s="1002"/>
      <c r="AW4984" s="1004"/>
      <c r="AX4984" s="1012" t="s">
        <v>308</v>
      </c>
      <c r="AY4984" s="686"/>
      <c r="AZ4984" s="686"/>
      <c r="BA4984" s="686"/>
      <c r="BB4984" s="686"/>
      <c r="BC4984" s="686"/>
      <c r="BD4984" s="686"/>
      <c r="BE4984" s="686"/>
      <c r="BF4984" s="686"/>
      <c r="BG4984" s="686"/>
      <c r="BH4984" s="686"/>
      <c r="BI4984" s="686"/>
      <c r="BJ4984" s="686" t="s">
        <v>309</v>
      </c>
      <c r="BK4984" s="686"/>
      <c r="BL4984" s="686"/>
      <c r="BM4984" s="686"/>
      <c r="BN4984" s="686"/>
      <c r="BO4984" s="686"/>
      <c r="BP4984" s="686"/>
      <c r="BQ4984" s="686"/>
      <c r="BR4984" s="1013"/>
      <c r="BS4984" s="1008"/>
      <c r="BT4984" s="1008"/>
      <c r="BU4984" s="1008"/>
      <c r="BV4984" s="1008"/>
      <c r="BW4984" s="1014" t="s">
        <v>302</v>
      </c>
      <c r="BX4984" s="699"/>
      <c r="BY4984" s="699"/>
      <c r="BZ4984" s="699"/>
      <c r="CA4984" s="686" t="s">
        <v>310</v>
      </c>
      <c r="CB4984" s="686"/>
      <c r="CC4984" s="686"/>
      <c r="CD4984" s="686"/>
      <c r="CE4984" s="686"/>
      <c r="CF4984" s="686"/>
      <c r="CG4984" s="686"/>
      <c r="CH4984" s="1013"/>
    </row>
    <row r="4985" spans="2:86" ht="12" customHeight="1" x14ac:dyDescent="0.15">
      <c r="B4985" s="3" t="s">
        <v>526</v>
      </c>
      <c r="AU4985" s="1000"/>
      <c r="AV4985" s="1002"/>
      <c r="AW4985" s="1004"/>
      <c r="AX4985" s="1012" t="s">
        <v>26</v>
      </c>
      <c r="AY4985" s="686"/>
      <c r="AZ4985" s="686"/>
      <c r="BA4985" s="686"/>
      <c r="BB4985" s="686" t="s">
        <v>22</v>
      </c>
      <c r="BC4985" s="686"/>
      <c r="BD4985" s="686"/>
      <c r="BE4985" s="686"/>
      <c r="BF4985" s="686" t="s">
        <v>24</v>
      </c>
      <c r="BG4985" s="686"/>
      <c r="BH4985" s="686"/>
      <c r="BI4985" s="686"/>
      <c r="BJ4985" s="699" t="s">
        <v>26</v>
      </c>
      <c r="BK4985" s="699"/>
      <c r="BL4985" s="699"/>
      <c r="BM4985" s="699" t="s">
        <v>22</v>
      </c>
      <c r="BN4985" s="699"/>
      <c r="BO4985" s="699"/>
      <c r="BP4985" s="699" t="s">
        <v>24</v>
      </c>
      <c r="BQ4985" s="699"/>
      <c r="BR4985" s="1015"/>
      <c r="BS4985" s="807" t="s">
        <v>26</v>
      </c>
      <c r="BT4985" s="807" t="s">
        <v>22</v>
      </c>
      <c r="BU4985" s="807" t="s">
        <v>24</v>
      </c>
      <c r="BV4985" s="807" t="s">
        <v>303</v>
      </c>
      <c r="BW4985" s="1012" t="s">
        <v>311</v>
      </c>
      <c r="BX4985" s="686"/>
      <c r="BY4985" s="686"/>
      <c r="BZ4985" s="686"/>
      <c r="CA4985" s="686" t="s">
        <v>22</v>
      </c>
      <c r="CB4985" s="686"/>
      <c r="CC4985" s="686"/>
      <c r="CD4985" s="686"/>
      <c r="CE4985" s="686" t="s">
        <v>24</v>
      </c>
      <c r="CF4985" s="686"/>
      <c r="CG4985" s="686"/>
      <c r="CH4985" s="1013"/>
    </row>
    <row r="4986" spans="2:86" ht="12" customHeight="1" x14ac:dyDescent="0.15">
      <c r="B4986" s="3" t="s">
        <v>478</v>
      </c>
      <c r="AU4986" s="1000"/>
      <c r="AV4986" s="1002"/>
      <c r="AW4986" s="1004"/>
      <c r="AX4986" s="156" t="s">
        <v>862</v>
      </c>
      <c r="AY4986" s="157" t="s">
        <v>863</v>
      </c>
      <c r="AZ4986" s="157" t="s">
        <v>864</v>
      </c>
      <c r="BA4986" s="158" t="s">
        <v>865</v>
      </c>
      <c r="BB4986" s="159" t="s">
        <v>866</v>
      </c>
      <c r="BC4986" s="157" t="s">
        <v>863</v>
      </c>
      <c r="BD4986" s="157" t="s">
        <v>867</v>
      </c>
      <c r="BE4986" s="158" t="s">
        <v>865</v>
      </c>
      <c r="BF4986" s="159" t="s">
        <v>866</v>
      </c>
      <c r="BG4986" s="157" t="s">
        <v>863</v>
      </c>
      <c r="BH4986" s="157" t="s">
        <v>864</v>
      </c>
      <c r="BI4986" s="158" t="s">
        <v>865</v>
      </c>
      <c r="BJ4986" s="159" t="s">
        <v>866</v>
      </c>
      <c r="BK4986" s="157" t="s">
        <v>868</v>
      </c>
      <c r="BL4986" s="158" t="s">
        <v>869</v>
      </c>
      <c r="BM4986" s="159" t="s">
        <v>870</v>
      </c>
      <c r="BN4986" s="157" t="s">
        <v>863</v>
      </c>
      <c r="BO4986" s="158" t="s">
        <v>871</v>
      </c>
      <c r="BP4986" s="159" t="s">
        <v>870</v>
      </c>
      <c r="BQ4986" s="157" t="s">
        <v>868</v>
      </c>
      <c r="BR4986" s="160" t="s">
        <v>872</v>
      </c>
      <c r="BS4986" s="1008"/>
      <c r="BT4986" s="1008"/>
      <c r="BU4986" s="1008"/>
      <c r="BV4986" s="1008"/>
      <c r="BW4986" s="156" t="s">
        <v>866</v>
      </c>
      <c r="BX4986" s="157" t="s">
        <v>863</v>
      </c>
      <c r="BY4986" s="157" t="s">
        <v>864</v>
      </c>
      <c r="BZ4986" s="158" t="s">
        <v>865</v>
      </c>
      <c r="CA4986" s="159" t="s">
        <v>866</v>
      </c>
      <c r="CB4986" s="157" t="s">
        <v>873</v>
      </c>
      <c r="CC4986" s="157" t="s">
        <v>864</v>
      </c>
      <c r="CD4986" s="158" t="s">
        <v>865</v>
      </c>
      <c r="CE4986" s="159" t="s">
        <v>866</v>
      </c>
      <c r="CF4986" s="157" t="s">
        <v>863</v>
      </c>
      <c r="CG4986" s="157" t="s">
        <v>864</v>
      </c>
      <c r="CH4986" s="160" t="s">
        <v>874</v>
      </c>
    </row>
    <row r="4987" spans="2:86" x14ac:dyDescent="0.15">
      <c r="B4987" s="3" t="s">
        <v>539</v>
      </c>
      <c r="AU4987" s="1000"/>
      <c r="AV4987" s="188" t="str">
        <f>N4989</f>
        <v>S106</v>
      </c>
      <c r="AW4987" s="300">
        <f>R4989</f>
        <v>10.6</v>
      </c>
      <c r="AX4987" s="197">
        <f>+Y5014</f>
        <v>0</v>
      </c>
      <c r="AY4987" s="197">
        <f>+Z5014</f>
        <v>0</v>
      </c>
      <c r="AZ4987" s="197">
        <f>+AA5014</f>
        <v>0</v>
      </c>
      <c r="BA4987" s="197">
        <f t="shared" ref="BA4987" si="2304">+AB5014</f>
        <v>0</v>
      </c>
      <c r="BB4987" s="197">
        <f>+AC5014</f>
        <v>0</v>
      </c>
      <c r="BC4987" s="197">
        <f t="shared" ref="BC4987" si="2305">+AD5014</f>
        <v>0</v>
      </c>
      <c r="BD4987" s="197">
        <f t="shared" ref="BD4987" si="2306">+AE5014</f>
        <v>0</v>
      </c>
      <c r="BE4987" s="197">
        <f t="shared" ref="BE4987" si="2307">+AF5014</f>
        <v>1</v>
      </c>
      <c r="BF4987" s="197">
        <f t="shared" ref="BF4987" si="2308">+AG5014</f>
        <v>0</v>
      </c>
      <c r="BG4987" s="197">
        <f t="shared" ref="BG4987" si="2309">+AH5014</f>
        <v>0</v>
      </c>
      <c r="BH4987" s="197">
        <f t="shared" ref="BH4987" si="2310">+AI5014</f>
        <v>0</v>
      </c>
      <c r="BI4987" s="197">
        <f t="shared" ref="BI4987" si="2311">+AJ5014</f>
        <v>0</v>
      </c>
      <c r="BJ4987" s="197" t="str">
        <f>+Y5017</f>
        <v/>
      </c>
      <c r="BK4987" s="197" t="str">
        <f t="shared" ref="BK4987" si="2312">+Z5017</f>
        <v/>
      </c>
      <c r="BL4987" s="197" t="str">
        <f>+AA5017</f>
        <v/>
      </c>
      <c r="BM4987" s="197">
        <f>+AC5017</f>
        <v>0</v>
      </c>
      <c r="BN4987" s="197">
        <f t="shared" ref="BN4987" si="2313">+AD5017</f>
        <v>0</v>
      </c>
      <c r="BO4987" s="197">
        <f t="shared" ref="BO4987" si="2314">+AE5017</f>
        <v>1</v>
      </c>
      <c r="BP4987" s="197">
        <f>+AG5017</f>
        <v>0</v>
      </c>
      <c r="BQ4987" s="197">
        <f>+AH5017</f>
        <v>0</v>
      </c>
      <c r="BR4987" s="197">
        <f>+AI5017</f>
        <v>0</v>
      </c>
      <c r="BS4987" s="296" t="str">
        <f>+Y5018</f>
        <v>Ⅰ</v>
      </c>
      <c r="BT4987" s="296" t="str">
        <f>+AC5018</f>
        <v>Ⅱ</v>
      </c>
      <c r="BU4987" s="296" t="str">
        <f>+AG5018</f>
        <v>Ⅰ</v>
      </c>
      <c r="BV4987" s="296" t="str">
        <f>+Y5019</f>
        <v>Ⅱ</v>
      </c>
      <c r="BW4987" s="164" t="str">
        <f>IF(Y5014&gt;0,R4989,"")</f>
        <v/>
      </c>
      <c r="BX4987" s="165" t="str">
        <f>IF(Z5014&gt;0,"",IF(AA5014&gt;0,R4989,""))</f>
        <v/>
      </c>
      <c r="BY4987" s="165" t="str">
        <f>IF(Y5014+Z5014&gt;0,"",IF(AA5014&gt;0,R4989,""))</f>
        <v/>
      </c>
      <c r="BZ4987" s="165" t="str">
        <f>IF(Y5014+Z5014+AA5014&gt;0,"",IF(AB5014&gt;0,R4989,""))</f>
        <v/>
      </c>
      <c r="CA4987" s="166">
        <f t="shared" ref="CA4987" si="2315">+AC5013</f>
        <v>0</v>
      </c>
      <c r="CB4987" s="166">
        <f t="shared" ref="CB4987" si="2316">+AD5013</f>
        <v>0</v>
      </c>
      <c r="CC4987" s="166">
        <f t="shared" ref="CC4987" si="2317">+AE5013</f>
        <v>0</v>
      </c>
      <c r="CD4987" s="166">
        <f t="shared" ref="CD4987" si="2318">+AF5013</f>
        <v>0.375</v>
      </c>
      <c r="CE4987" s="166">
        <f t="shared" ref="CE4987" si="2319">+AG5013</f>
        <v>0</v>
      </c>
      <c r="CF4987" s="166">
        <f t="shared" ref="CF4987" si="2320">+AH5013</f>
        <v>0</v>
      </c>
      <c r="CG4987" s="166">
        <f t="shared" ref="CG4987" si="2321">+AI5013</f>
        <v>0</v>
      </c>
      <c r="CH4987" s="166">
        <f t="shared" ref="CH4987" si="2322">+AJ5013</f>
        <v>0</v>
      </c>
    </row>
    <row r="4988" spans="2:86" ht="12" customHeight="1" x14ac:dyDescent="0.15">
      <c r="B4988" s="1057" t="s">
        <v>219</v>
      </c>
      <c r="C4988" s="1059"/>
      <c r="D4988" s="1060"/>
      <c r="E4988" s="1061"/>
      <c r="F4988" s="1061"/>
      <c r="G4988" s="1061"/>
      <c r="H4988" s="1061"/>
      <c r="I4988" s="1061"/>
      <c r="J4988" s="1062"/>
      <c r="K4988" s="1067" t="s">
        <v>453</v>
      </c>
      <c r="L4988" s="1068"/>
      <c r="M4988" s="1068"/>
      <c r="N4988" s="1068"/>
      <c r="O4988" s="1068"/>
      <c r="P4988" s="1068"/>
      <c r="Q4988" s="1068"/>
      <c r="R4988" s="1068"/>
      <c r="S4988" s="1068"/>
      <c r="T4988" s="1068"/>
      <c r="U4988" s="1068"/>
      <c r="V4988" s="1068"/>
      <c r="W4988" s="1068"/>
      <c r="X4988" s="1068"/>
      <c r="Y4988" s="1068"/>
      <c r="Z4988" s="1068"/>
      <c r="AA4988" s="1068"/>
      <c r="AB4988" s="1068"/>
      <c r="AC4988" s="1068"/>
      <c r="AD4988" s="1068"/>
      <c r="AE4988" s="1068"/>
      <c r="AF4988" s="1068"/>
      <c r="AG4988" s="1068"/>
      <c r="AH4988" s="1068"/>
      <c r="AI4988" s="1068"/>
      <c r="AJ4988" s="1068"/>
      <c r="AK4988" s="1068"/>
      <c r="AL4988" s="1068"/>
      <c r="AM4988" s="1068"/>
      <c r="AN4988" s="1068"/>
      <c r="AO4988" s="1069"/>
      <c r="AP4988" s="3"/>
    </row>
    <row r="4989" spans="2:86" ht="12" customHeight="1" x14ac:dyDescent="0.15">
      <c r="B4989" s="1058"/>
      <c r="C4989" s="1063"/>
      <c r="D4989" s="1061"/>
      <c r="E4989" s="1061"/>
      <c r="F4989" s="1061"/>
      <c r="G4989" s="1061"/>
      <c r="H4989" s="1061"/>
      <c r="I4989" s="1061"/>
      <c r="J4989" s="1062"/>
      <c r="K4989" s="1040" t="s">
        <v>218</v>
      </c>
      <c r="L4989" s="1041"/>
      <c r="M4989" s="1042"/>
      <c r="N4989" s="1034" t="s">
        <v>717</v>
      </c>
      <c r="O4989" s="1035"/>
      <c r="P4989" s="1040" t="s">
        <v>454</v>
      </c>
      <c r="Q4989" s="1042"/>
      <c r="R4989" s="1070">
        <f>'様式A-2'!C119</f>
        <v>10.6</v>
      </c>
      <c r="S4989" s="1071"/>
      <c r="T4989" s="1072"/>
      <c r="U4989" s="1073" t="s">
        <v>455</v>
      </c>
      <c r="V4989" s="1074"/>
      <c r="W4989" s="1073" t="s">
        <v>456</v>
      </c>
      <c r="X4989" s="1074"/>
      <c r="Y4989" s="1042" t="s">
        <v>217</v>
      </c>
      <c r="Z4989" s="1016"/>
      <c r="AA4989" s="1016"/>
      <c r="AB4989" s="1016"/>
      <c r="AC4989" s="1073" t="s">
        <v>457</v>
      </c>
      <c r="AD4989" s="1079"/>
      <c r="AE4989" s="1079"/>
      <c r="AF4989" s="1079"/>
      <c r="AG4989" s="1079"/>
      <c r="AH4989" s="1079"/>
      <c r="AI4989" s="1079"/>
      <c r="AJ4989" s="1074"/>
      <c r="AK4989" s="1073" t="s">
        <v>458</v>
      </c>
      <c r="AL4989" s="1079"/>
      <c r="AM4989" s="1079"/>
      <c r="AN4989" s="1081"/>
      <c r="AO4989" s="1082"/>
      <c r="AP4989" s="3"/>
      <c r="AV4989" s="167"/>
      <c r="AW4989" s="221"/>
      <c r="AX4989" s="167"/>
      <c r="AY4989" s="167"/>
      <c r="AZ4989" s="167"/>
      <c r="BA4989" s="167"/>
      <c r="BB4989" s="167"/>
      <c r="BC4989" s="167"/>
      <c r="BD4989" s="167"/>
    </row>
    <row r="4990" spans="2:86" ht="12" customHeight="1" x14ac:dyDescent="0.15">
      <c r="B4990" s="1058"/>
      <c r="C4990" s="1063"/>
      <c r="D4990" s="1061"/>
      <c r="E4990" s="1061"/>
      <c r="F4990" s="1061"/>
      <c r="G4990" s="1061"/>
      <c r="H4990" s="1061"/>
      <c r="I4990" s="1061"/>
      <c r="J4990" s="1062"/>
      <c r="K4990" s="1016" t="s">
        <v>459</v>
      </c>
      <c r="L4990" s="1016" t="s">
        <v>199</v>
      </c>
      <c r="M4990" s="1016"/>
      <c r="N4990" s="1016" t="s">
        <v>198</v>
      </c>
      <c r="O4990" s="1016"/>
      <c r="P4990" s="1016" t="s">
        <v>460</v>
      </c>
      <c r="Q4990" s="1016"/>
      <c r="R4990" s="1016" t="s">
        <v>6</v>
      </c>
      <c r="S4990" s="1016"/>
      <c r="T4990" s="1016"/>
      <c r="U4990" s="1075"/>
      <c r="V4990" s="1076"/>
      <c r="W4990" s="1075"/>
      <c r="X4990" s="1076"/>
      <c r="Y4990" s="1042"/>
      <c r="Z4990" s="1016"/>
      <c r="AA4990" s="1016"/>
      <c r="AB4990" s="1016"/>
      <c r="AC4990" s="1077"/>
      <c r="AD4990" s="1080"/>
      <c r="AE4990" s="1080"/>
      <c r="AF4990" s="1080"/>
      <c r="AG4990" s="1080"/>
      <c r="AH4990" s="1080"/>
      <c r="AI4990" s="1080"/>
      <c r="AJ4990" s="1078"/>
      <c r="AK4990" s="1075"/>
      <c r="AL4990" s="1083"/>
      <c r="AM4990" s="1083"/>
      <c r="AN4990" s="1084"/>
      <c r="AO4990" s="1085"/>
      <c r="AP4990" s="3"/>
      <c r="AV4990" s="167"/>
      <c r="AW4990" s="167"/>
      <c r="AX4990" s="167"/>
      <c r="AY4990" s="167"/>
      <c r="AZ4990" s="167"/>
      <c r="BA4990" s="167"/>
      <c r="BB4990" s="167"/>
      <c r="BC4990" s="167"/>
      <c r="BD4990" s="167"/>
    </row>
    <row r="4991" spans="2:86" ht="12" customHeight="1" x14ac:dyDescent="0.15">
      <c r="B4991" s="1058"/>
      <c r="C4991" s="1063"/>
      <c r="D4991" s="1061"/>
      <c r="E4991" s="1061"/>
      <c r="F4991" s="1061"/>
      <c r="G4991" s="1061"/>
      <c r="H4991" s="1061"/>
      <c r="I4991" s="1061"/>
      <c r="J4991" s="1062"/>
      <c r="K4991" s="1016"/>
      <c r="L4991" s="1016"/>
      <c r="M4991" s="1016"/>
      <c r="N4991" s="1016"/>
      <c r="O4991" s="1016"/>
      <c r="P4991" s="1016"/>
      <c r="Q4991" s="1016"/>
      <c r="R4991" s="1016"/>
      <c r="S4991" s="1016"/>
      <c r="T4991" s="1016"/>
      <c r="U4991" s="1075"/>
      <c r="V4991" s="1076"/>
      <c r="W4991" s="1075"/>
      <c r="X4991" s="1076"/>
      <c r="Y4991" s="1042" t="s">
        <v>461</v>
      </c>
      <c r="Z4991" s="1016"/>
      <c r="AA4991" s="1016"/>
      <c r="AB4991" s="1016"/>
      <c r="AC4991" s="1016" t="s">
        <v>462</v>
      </c>
      <c r="AD4991" s="1016"/>
      <c r="AE4991" s="1016"/>
      <c r="AF4991" s="1016"/>
      <c r="AG4991" s="1016" t="s">
        <v>463</v>
      </c>
      <c r="AH4991" s="1016"/>
      <c r="AI4991" s="1016"/>
      <c r="AJ4991" s="1016"/>
      <c r="AK4991" s="1075"/>
      <c r="AL4991" s="1083"/>
      <c r="AM4991" s="1083"/>
      <c r="AN4991" s="1084"/>
      <c r="AO4991" s="1085"/>
      <c r="AP4991" s="3"/>
      <c r="AV4991" s="167"/>
      <c r="AW4991" s="167"/>
      <c r="AX4991" s="167"/>
      <c r="AY4991" s="167"/>
      <c r="AZ4991" s="167"/>
      <c r="BA4991" s="167"/>
      <c r="BB4991" s="167"/>
      <c r="BC4991" s="167"/>
      <c r="BD4991" s="167"/>
    </row>
    <row r="4992" spans="2:86" ht="12" customHeight="1" x14ac:dyDescent="0.15">
      <c r="B4992" s="1058"/>
      <c r="C4992" s="1063"/>
      <c r="D4992" s="1061"/>
      <c r="E4992" s="1061"/>
      <c r="F4992" s="1061"/>
      <c r="G4992" s="1061"/>
      <c r="H4992" s="1061"/>
      <c r="I4992" s="1061"/>
      <c r="J4992" s="1062"/>
      <c r="K4992" s="1016"/>
      <c r="L4992" s="1016"/>
      <c r="M4992" s="1016"/>
      <c r="N4992" s="1016"/>
      <c r="O4992" s="1016"/>
      <c r="P4992" s="1016"/>
      <c r="Q4992" s="1016"/>
      <c r="R4992" s="1016"/>
      <c r="S4992" s="1016"/>
      <c r="T4992" s="1016"/>
      <c r="U4992" s="1077"/>
      <c r="V4992" s="1078"/>
      <c r="W4992" s="1077"/>
      <c r="X4992" s="1078"/>
      <c r="Y4992" s="191" t="s">
        <v>32</v>
      </c>
      <c r="Z4992" s="187" t="s">
        <v>33</v>
      </c>
      <c r="AA4992" s="187" t="s">
        <v>464</v>
      </c>
      <c r="AB4992" s="187" t="s">
        <v>465</v>
      </c>
      <c r="AC4992" s="187" t="s">
        <v>32</v>
      </c>
      <c r="AD4992" s="187" t="s">
        <v>33</v>
      </c>
      <c r="AE4992" s="187" t="s">
        <v>464</v>
      </c>
      <c r="AF4992" s="187" t="s">
        <v>465</v>
      </c>
      <c r="AG4992" s="187" t="s">
        <v>32</v>
      </c>
      <c r="AH4992" s="187" t="s">
        <v>33</v>
      </c>
      <c r="AI4992" s="187" t="s">
        <v>464</v>
      </c>
      <c r="AJ4992" s="187" t="s">
        <v>465</v>
      </c>
      <c r="AK4992" s="1077"/>
      <c r="AL4992" s="1080"/>
      <c r="AM4992" s="1080"/>
      <c r="AN4992" s="1086"/>
      <c r="AO4992" s="1087"/>
      <c r="AP4992" s="3"/>
      <c r="AV4992" s="167"/>
      <c r="AW4992" s="167"/>
      <c r="AX4992" s="167"/>
      <c r="AY4992" s="167"/>
      <c r="AZ4992" s="167"/>
      <c r="BA4992" s="167"/>
      <c r="BB4992" s="167"/>
      <c r="BC4992" s="167"/>
      <c r="BD4992" s="167"/>
    </row>
    <row r="4993" spans="2:56" ht="12" customHeight="1" x14ac:dyDescent="0.15">
      <c r="B4993" s="1058"/>
      <c r="C4993" s="1063"/>
      <c r="D4993" s="1061"/>
      <c r="E4993" s="1061"/>
      <c r="F4993" s="1061"/>
      <c r="G4993" s="1061"/>
      <c r="H4993" s="1061"/>
      <c r="I4993" s="1061"/>
      <c r="J4993" s="1062"/>
      <c r="K4993" s="192">
        <v>1</v>
      </c>
      <c r="L4993" s="1038" t="s">
        <v>329</v>
      </c>
      <c r="M4993" s="1039"/>
      <c r="N4993" s="1038" t="s">
        <v>351</v>
      </c>
      <c r="O4993" s="1039"/>
      <c r="P4993" s="1034" t="s">
        <v>332</v>
      </c>
      <c r="Q4993" s="1036"/>
      <c r="R4993" s="408" t="s">
        <v>514</v>
      </c>
      <c r="S4993" s="408"/>
      <c r="T4993" s="408"/>
      <c r="U4993" s="1034" t="s">
        <v>1648</v>
      </c>
      <c r="V4993" s="1036"/>
      <c r="W4993" s="1034" t="s">
        <v>1649</v>
      </c>
      <c r="X4993" s="1035"/>
      <c r="Y4993" s="286"/>
      <c r="Z4993" s="286"/>
      <c r="AA4993" s="286"/>
      <c r="AB4993" s="286"/>
      <c r="AC4993" s="223"/>
      <c r="AD4993" s="223"/>
      <c r="AE4993" s="223"/>
      <c r="AF4993" s="223">
        <f>2.5*0.15</f>
        <v>0.375</v>
      </c>
      <c r="AG4993" s="223"/>
      <c r="AH4993" s="223"/>
      <c r="AI4993" s="223"/>
      <c r="AJ4993" s="223"/>
      <c r="AK4993" s="1038"/>
      <c r="AL4993" s="1056"/>
      <c r="AM4993" s="1056"/>
      <c r="AN4993" s="799"/>
      <c r="AO4993" s="800"/>
      <c r="AP4993" s="3"/>
      <c r="AQ4993" s="222">
        <f>IF(P4993="材質劣化",2,IF(P4993="漏水",3,1))</f>
        <v>2</v>
      </c>
      <c r="AV4993" s="167"/>
      <c r="AW4993" s="167"/>
      <c r="AX4993" s="167"/>
      <c r="AY4993" s="167"/>
      <c r="AZ4993" s="167"/>
      <c r="BA4993" s="167"/>
      <c r="BB4993" s="167"/>
      <c r="BC4993" s="167"/>
      <c r="BD4993" s="167"/>
    </row>
    <row r="4994" spans="2:56" ht="12" customHeight="1" x14ac:dyDescent="0.15">
      <c r="B4994" s="1058"/>
      <c r="C4994" s="1063"/>
      <c r="D4994" s="1061"/>
      <c r="E4994" s="1061"/>
      <c r="F4994" s="1061"/>
      <c r="G4994" s="1061"/>
      <c r="H4994" s="1061"/>
      <c r="I4994" s="1061"/>
      <c r="J4994" s="1062"/>
      <c r="K4994" s="192">
        <v>2</v>
      </c>
      <c r="L4994" s="1038" t="s">
        <v>331</v>
      </c>
      <c r="M4994" s="1039"/>
      <c r="N4994" s="1038" t="s">
        <v>354</v>
      </c>
      <c r="O4994" s="1039"/>
      <c r="P4994" s="1034" t="s">
        <v>332</v>
      </c>
      <c r="Q4994" s="1036"/>
      <c r="R4994" s="408" t="s">
        <v>532</v>
      </c>
      <c r="S4994" s="408"/>
      <c r="T4994" s="408"/>
      <c r="U4994" s="1034" t="s">
        <v>554</v>
      </c>
      <c r="V4994" s="1036"/>
      <c r="W4994" s="1034" t="s">
        <v>551</v>
      </c>
      <c r="X4994" s="1035"/>
      <c r="Y4994" s="286"/>
      <c r="Z4994" s="286"/>
      <c r="AA4994" s="286"/>
      <c r="AB4994" s="286"/>
      <c r="AC4994" s="223"/>
      <c r="AD4994" s="223"/>
      <c r="AE4994" s="223"/>
      <c r="AF4994" s="223"/>
      <c r="AG4994" s="223"/>
      <c r="AH4994" s="223"/>
      <c r="AI4994" s="223"/>
      <c r="AJ4994" s="223"/>
      <c r="AK4994" s="1052"/>
      <c r="AL4994" s="1053"/>
      <c r="AM4994" s="1053"/>
      <c r="AN4994" s="1054"/>
      <c r="AO4994" s="1055"/>
      <c r="AP4994" s="3"/>
      <c r="AQ4994" s="222">
        <f t="shared" ref="AQ4994:AQ5012" si="2323">IF(P4994="材質劣化",2,IF(P4994="漏水",3,1))</f>
        <v>2</v>
      </c>
      <c r="AV4994" s="167"/>
      <c r="AW4994" s="167"/>
      <c r="AX4994" s="167"/>
      <c r="AY4994" s="167"/>
      <c r="AZ4994" s="167"/>
      <c r="BA4994" s="167"/>
      <c r="BB4994" s="167"/>
      <c r="BC4994" s="167"/>
      <c r="BD4994" s="167"/>
    </row>
    <row r="4995" spans="2:56" ht="12" customHeight="1" x14ac:dyDescent="0.15">
      <c r="B4995" s="1058"/>
      <c r="C4995" s="1063"/>
      <c r="D4995" s="1061"/>
      <c r="E4995" s="1061"/>
      <c r="F4995" s="1061"/>
      <c r="G4995" s="1061"/>
      <c r="H4995" s="1061"/>
      <c r="I4995" s="1061"/>
      <c r="J4995" s="1062"/>
      <c r="K4995" s="192"/>
      <c r="L4995" s="1038"/>
      <c r="M4995" s="1039"/>
      <c r="N4995" s="1038"/>
      <c r="O4995" s="1039"/>
      <c r="P4995" s="1034"/>
      <c r="Q4995" s="1036"/>
      <c r="R4995" s="408"/>
      <c r="S4995" s="408"/>
      <c r="T4995" s="408"/>
      <c r="U4995" s="1034"/>
      <c r="V4995" s="1036"/>
      <c r="W4995" s="1034"/>
      <c r="X4995" s="1035"/>
      <c r="Y4995" s="286"/>
      <c r="Z4995" s="286"/>
      <c r="AA4995" s="286"/>
      <c r="AB4995" s="286"/>
      <c r="AC4995" s="223"/>
      <c r="AD4995" s="223"/>
      <c r="AE4995" s="223"/>
      <c r="AF4995" s="223"/>
      <c r="AG4995" s="223"/>
      <c r="AH4995" s="223"/>
      <c r="AI4995" s="223"/>
      <c r="AJ4995" s="223"/>
      <c r="AK4995" s="1052"/>
      <c r="AL4995" s="1053"/>
      <c r="AM4995" s="1053"/>
      <c r="AN4995" s="1054"/>
      <c r="AO4995" s="1055"/>
      <c r="AP4995" s="3"/>
      <c r="AQ4995" s="222">
        <f t="shared" si="2323"/>
        <v>1</v>
      </c>
      <c r="AV4995" s="167"/>
      <c r="AW4995" s="167"/>
      <c r="AX4995" s="167"/>
      <c r="AY4995" s="167"/>
      <c r="AZ4995" s="167"/>
      <c r="BA4995" s="167"/>
      <c r="BB4995" s="167"/>
      <c r="BC4995" s="167"/>
      <c r="BD4995" s="167"/>
    </row>
    <row r="4996" spans="2:56" ht="12" customHeight="1" x14ac:dyDescent="0.15">
      <c r="B4996" s="1058"/>
      <c r="C4996" s="1063"/>
      <c r="D4996" s="1061"/>
      <c r="E4996" s="1061"/>
      <c r="F4996" s="1061"/>
      <c r="G4996" s="1061"/>
      <c r="H4996" s="1061"/>
      <c r="I4996" s="1061"/>
      <c r="J4996" s="1062"/>
      <c r="K4996" s="192"/>
      <c r="L4996" s="1038"/>
      <c r="M4996" s="1039"/>
      <c r="N4996" s="1038"/>
      <c r="O4996" s="1039"/>
      <c r="P4996" s="1034"/>
      <c r="Q4996" s="1036"/>
      <c r="R4996" s="408"/>
      <c r="S4996" s="408"/>
      <c r="T4996" s="408"/>
      <c r="U4996" s="1034"/>
      <c r="V4996" s="1036"/>
      <c r="W4996" s="1034"/>
      <c r="X4996" s="1035"/>
      <c r="Y4996" s="286"/>
      <c r="Z4996" s="286"/>
      <c r="AA4996" s="286"/>
      <c r="AB4996" s="286"/>
      <c r="AC4996" s="223"/>
      <c r="AD4996" s="223"/>
      <c r="AE4996" s="223"/>
      <c r="AF4996" s="223"/>
      <c r="AG4996" s="223"/>
      <c r="AH4996" s="223"/>
      <c r="AI4996" s="223"/>
      <c r="AJ4996" s="223"/>
      <c r="AK4996" s="1052"/>
      <c r="AL4996" s="1053"/>
      <c r="AM4996" s="1053"/>
      <c r="AN4996" s="1054"/>
      <c r="AO4996" s="1055"/>
      <c r="AP4996" s="3"/>
      <c r="AQ4996" s="222">
        <f t="shared" si="2323"/>
        <v>1</v>
      </c>
      <c r="AV4996" s="167"/>
      <c r="AW4996" s="167"/>
      <c r="AX4996" s="167"/>
      <c r="AY4996" s="167"/>
      <c r="AZ4996" s="167"/>
      <c r="BA4996" s="167"/>
      <c r="BB4996" s="167"/>
      <c r="BC4996" s="167"/>
      <c r="BD4996" s="167"/>
    </row>
    <row r="4997" spans="2:56" ht="12" customHeight="1" x14ac:dyDescent="0.15">
      <c r="B4997" s="1058"/>
      <c r="C4997" s="1063"/>
      <c r="D4997" s="1061"/>
      <c r="E4997" s="1061"/>
      <c r="F4997" s="1061"/>
      <c r="G4997" s="1061"/>
      <c r="H4997" s="1061"/>
      <c r="I4997" s="1061"/>
      <c r="J4997" s="1062"/>
      <c r="K4997" s="192"/>
      <c r="L4997" s="1038"/>
      <c r="M4997" s="1039"/>
      <c r="N4997" s="1038"/>
      <c r="O4997" s="1039"/>
      <c r="P4997" s="1034"/>
      <c r="Q4997" s="1036"/>
      <c r="R4997" s="408"/>
      <c r="S4997" s="408"/>
      <c r="T4997" s="408"/>
      <c r="U4997" s="1034"/>
      <c r="V4997" s="1036"/>
      <c r="W4997" s="1034"/>
      <c r="X4997" s="1035"/>
      <c r="Y4997" s="286"/>
      <c r="Z4997" s="286"/>
      <c r="AA4997" s="286"/>
      <c r="AB4997" s="286"/>
      <c r="AC4997" s="223"/>
      <c r="AD4997" s="223"/>
      <c r="AE4997" s="223"/>
      <c r="AF4997" s="223"/>
      <c r="AG4997" s="223"/>
      <c r="AH4997" s="223"/>
      <c r="AI4997" s="223"/>
      <c r="AJ4997" s="223"/>
      <c r="AK4997" s="1052"/>
      <c r="AL4997" s="1053"/>
      <c r="AM4997" s="1053"/>
      <c r="AN4997" s="1054"/>
      <c r="AO4997" s="1055"/>
      <c r="AP4997" s="3"/>
      <c r="AQ4997" s="222">
        <f t="shared" si="2323"/>
        <v>1</v>
      </c>
      <c r="AV4997" s="167"/>
      <c r="AW4997" s="167"/>
      <c r="AX4997" s="167"/>
      <c r="AY4997" s="167"/>
      <c r="AZ4997" s="167"/>
      <c r="BA4997" s="167"/>
      <c r="BB4997" s="167"/>
      <c r="BC4997" s="167"/>
      <c r="BD4997" s="167"/>
    </row>
    <row r="4998" spans="2:56" ht="12" customHeight="1" x14ac:dyDescent="0.15">
      <c r="B4998" s="1058"/>
      <c r="C4998" s="1063"/>
      <c r="D4998" s="1061"/>
      <c r="E4998" s="1061"/>
      <c r="F4998" s="1061"/>
      <c r="G4998" s="1061"/>
      <c r="H4998" s="1061"/>
      <c r="I4998" s="1061"/>
      <c r="J4998" s="1062"/>
      <c r="K4998" s="192"/>
      <c r="L4998" s="1038"/>
      <c r="M4998" s="1039"/>
      <c r="N4998" s="1038"/>
      <c r="O4998" s="1039"/>
      <c r="P4998" s="1034"/>
      <c r="Q4998" s="1036"/>
      <c r="R4998" s="408"/>
      <c r="S4998" s="408"/>
      <c r="T4998" s="408"/>
      <c r="U4998" s="1034"/>
      <c r="V4998" s="1036"/>
      <c r="W4998" s="1034"/>
      <c r="X4998" s="1035"/>
      <c r="Y4998" s="286"/>
      <c r="Z4998" s="286"/>
      <c r="AA4998" s="286"/>
      <c r="AB4998" s="286"/>
      <c r="AC4998" s="223"/>
      <c r="AD4998" s="223"/>
      <c r="AE4998" s="223"/>
      <c r="AF4998" s="223"/>
      <c r="AG4998" s="223"/>
      <c r="AH4998" s="223"/>
      <c r="AI4998" s="223"/>
      <c r="AJ4998" s="223"/>
      <c r="AK4998" s="1052"/>
      <c r="AL4998" s="1053"/>
      <c r="AM4998" s="1053"/>
      <c r="AN4998" s="1054"/>
      <c r="AO4998" s="1055"/>
      <c r="AP4998" s="3"/>
      <c r="AQ4998" s="222">
        <f t="shared" si="2323"/>
        <v>1</v>
      </c>
      <c r="AV4998" s="167"/>
      <c r="AW4998" s="167"/>
      <c r="AX4998" s="167"/>
      <c r="AY4998" s="167"/>
      <c r="AZ4998" s="167"/>
      <c r="BA4998" s="167"/>
      <c r="BB4998" s="167"/>
      <c r="BC4998" s="167"/>
      <c r="BD4998" s="167"/>
    </row>
    <row r="4999" spans="2:56" s="162" customFormat="1" ht="12" customHeight="1" x14ac:dyDescent="0.15">
      <c r="B4999" s="1058"/>
      <c r="C4999" s="1063"/>
      <c r="D4999" s="1061"/>
      <c r="E4999" s="1061"/>
      <c r="F4999" s="1061"/>
      <c r="G4999" s="1061"/>
      <c r="H4999" s="1061"/>
      <c r="I4999" s="1061"/>
      <c r="J4999" s="1062"/>
      <c r="K4999" s="192"/>
      <c r="L4999" s="1038"/>
      <c r="M4999" s="1039"/>
      <c r="N4999" s="1038"/>
      <c r="O4999" s="1039"/>
      <c r="P4999" s="1034"/>
      <c r="Q4999" s="1036"/>
      <c r="R4999" s="408"/>
      <c r="S4999" s="408"/>
      <c r="T4999" s="408"/>
      <c r="U4999" s="1034"/>
      <c r="V4999" s="1036"/>
      <c r="W4999" s="1034"/>
      <c r="X4999" s="1035"/>
      <c r="Y4999" s="286"/>
      <c r="Z4999" s="286"/>
      <c r="AA4999" s="286"/>
      <c r="AB4999" s="286"/>
      <c r="AC4999" s="223"/>
      <c r="AD4999" s="223"/>
      <c r="AE4999" s="223"/>
      <c r="AF4999" s="223"/>
      <c r="AG4999" s="223"/>
      <c r="AH4999" s="223"/>
      <c r="AI4999" s="223"/>
      <c r="AJ4999" s="223"/>
      <c r="AK4999" s="1034"/>
      <c r="AL4999" s="1035"/>
      <c r="AM4999" s="1035"/>
      <c r="AN4999" s="788"/>
      <c r="AO4999" s="789"/>
      <c r="AP4999" s="3"/>
      <c r="AQ4999" s="222">
        <f t="shared" si="2323"/>
        <v>1</v>
      </c>
    </row>
    <row r="5000" spans="2:56" s="162" customFormat="1" ht="12" customHeight="1" x14ac:dyDescent="0.15">
      <c r="B5000" s="1058"/>
      <c r="C5000" s="1063"/>
      <c r="D5000" s="1061"/>
      <c r="E5000" s="1061"/>
      <c r="F5000" s="1061"/>
      <c r="G5000" s="1061"/>
      <c r="H5000" s="1061"/>
      <c r="I5000" s="1061"/>
      <c r="J5000" s="1062"/>
      <c r="K5000" s="192"/>
      <c r="L5000" s="1038"/>
      <c r="M5000" s="1039"/>
      <c r="N5000" s="1038"/>
      <c r="O5000" s="1039"/>
      <c r="P5000" s="1034"/>
      <c r="Q5000" s="1036"/>
      <c r="R5000" s="408"/>
      <c r="S5000" s="408"/>
      <c r="T5000" s="408"/>
      <c r="U5000" s="1034"/>
      <c r="V5000" s="1036"/>
      <c r="W5000" s="1034"/>
      <c r="X5000" s="1035"/>
      <c r="Y5000" s="286"/>
      <c r="Z5000" s="286"/>
      <c r="AA5000" s="286"/>
      <c r="AB5000" s="286"/>
      <c r="AC5000" s="223"/>
      <c r="AD5000" s="223"/>
      <c r="AE5000" s="223"/>
      <c r="AF5000" s="223"/>
      <c r="AG5000" s="223"/>
      <c r="AH5000" s="223"/>
      <c r="AI5000" s="223"/>
      <c r="AJ5000" s="223"/>
      <c r="AK5000" s="1034"/>
      <c r="AL5000" s="1035"/>
      <c r="AM5000" s="1035"/>
      <c r="AN5000" s="788"/>
      <c r="AO5000" s="789"/>
      <c r="AP5000" s="3"/>
      <c r="AQ5000" s="222">
        <f t="shared" si="2323"/>
        <v>1</v>
      </c>
    </row>
    <row r="5001" spans="2:56" s="162" customFormat="1" ht="12" customHeight="1" x14ac:dyDescent="0.15">
      <c r="B5001" s="1058"/>
      <c r="C5001" s="1063"/>
      <c r="D5001" s="1061"/>
      <c r="E5001" s="1061"/>
      <c r="F5001" s="1061"/>
      <c r="G5001" s="1061"/>
      <c r="H5001" s="1061"/>
      <c r="I5001" s="1061"/>
      <c r="J5001" s="1062"/>
      <c r="K5001" s="192"/>
      <c r="L5001" s="1038"/>
      <c r="M5001" s="1039"/>
      <c r="N5001" s="1038"/>
      <c r="O5001" s="1039"/>
      <c r="P5001" s="1034"/>
      <c r="Q5001" s="1036"/>
      <c r="R5001" s="408"/>
      <c r="S5001" s="408"/>
      <c r="T5001" s="408"/>
      <c r="U5001" s="1034"/>
      <c r="V5001" s="1036"/>
      <c r="W5001" s="1034"/>
      <c r="X5001" s="1035"/>
      <c r="Y5001" s="286"/>
      <c r="Z5001" s="286"/>
      <c r="AA5001" s="286"/>
      <c r="AB5001" s="286"/>
      <c r="AC5001" s="223"/>
      <c r="AD5001" s="223"/>
      <c r="AE5001" s="223"/>
      <c r="AF5001" s="223"/>
      <c r="AG5001" s="223"/>
      <c r="AH5001" s="223"/>
      <c r="AI5001" s="223"/>
      <c r="AJ5001" s="223"/>
      <c r="AK5001" s="1034"/>
      <c r="AL5001" s="1035"/>
      <c r="AM5001" s="1035"/>
      <c r="AN5001" s="788"/>
      <c r="AO5001" s="789"/>
      <c r="AP5001" s="3"/>
      <c r="AQ5001" s="222">
        <f t="shared" si="2323"/>
        <v>1</v>
      </c>
    </row>
    <row r="5002" spans="2:56" s="162" customFormat="1" ht="12" customHeight="1" x14ac:dyDescent="0.15">
      <c r="B5002" s="1058"/>
      <c r="C5002" s="1063"/>
      <c r="D5002" s="1061"/>
      <c r="E5002" s="1061"/>
      <c r="F5002" s="1061"/>
      <c r="G5002" s="1061"/>
      <c r="H5002" s="1061"/>
      <c r="I5002" s="1061"/>
      <c r="J5002" s="1062"/>
      <c r="K5002" s="192"/>
      <c r="L5002" s="1038"/>
      <c r="M5002" s="1039"/>
      <c r="N5002" s="1038"/>
      <c r="O5002" s="1039"/>
      <c r="P5002" s="1034"/>
      <c r="Q5002" s="1036"/>
      <c r="R5002" s="408"/>
      <c r="S5002" s="408"/>
      <c r="T5002" s="408"/>
      <c r="U5002" s="1034"/>
      <c r="V5002" s="1036"/>
      <c r="W5002" s="1034"/>
      <c r="X5002" s="1035"/>
      <c r="Y5002" s="286"/>
      <c r="Z5002" s="286"/>
      <c r="AA5002" s="286"/>
      <c r="AB5002" s="286"/>
      <c r="AC5002" s="223"/>
      <c r="AD5002" s="223"/>
      <c r="AE5002" s="223"/>
      <c r="AF5002" s="223"/>
      <c r="AG5002" s="223"/>
      <c r="AH5002" s="223"/>
      <c r="AI5002" s="223"/>
      <c r="AJ5002" s="223"/>
      <c r="AK5002" s="1034"/>
      <c r="AL5002" s="1035"/>
      <c r="AM5002" s="1035"/>
      <c r="AN5002" s="788"/>
      <c r="AO5002" s="789"/>
      <c r="AP5002" s="3"/>
      <c r="AQ5002" s="222">
        <f t="shared" si="2323"/>
        <v>1</v>
      </c>
    </row>
    <row r="5003" spans="2:56" s="162" customFormat="1" ht="12" customHeight="1" x14ac:dyDescent="0.15">
      <c r="B5003" s="1058"/>
      <c r="C5003" s="1063"/>
      <c r="D5003" s="1061"/>
      <c r="E5003" s="1061"/>
      <c r="F5003" s="1061"/>
      <c r="G5003" s="1061"/>
      <c r="H5003" s="1061"/>
      <c r="I5003" s="1061"/>
      <c r="J5003" s="1062"/>
      <c r="K5003" s="192"/>
      <c r="L5003" s="1038"/>
      <c r="M5003" s="1039"/>
      <c r="N5003" s="1038"/>
      <c r="O5003" s="1039"/>
      <c r="P5003" s="1034"/>
      <c r="Q5003" s="1036"/>
      <c r="R5003" s="408"/>
      <c r="S5003" s="408"/>
      <c r="T5003" s="408"/>
      <c r="U5003" s="1034"/>
      <c r="V5003" s="1036"/>
      <c r="W5003" s="1034"/>
      <c r="X5003" s="1035"/>
      <c r="Y5003" s="286"/>
      <c r="Z5003" s="286"/>
      <c r="AA5003" s="286"/>
      <c r="AB5003" s="286"/>
      <c r="AC5003" s="223"/>
      <c r="AD5003" s="223"/>
      <c r="AE5003" s="223"/>
      <c r="AF5003" s="223"/>
      <c r="AG5003" s="223"/>
      <c r="AH5003" s="223"/>
      <c r="AI5003" s="223"/>
      <c r="AJ5003" s="223"/>
      <c r="AK5003" s="1034"/>
      <c r="AL5003" s="1035"/>
      <c r="AM5003" s="1035"/>
      <c r="AN5003" s="788"/>
      <c r="AO5003" s="789"/>
      <c r="AP5003" s="3"/>
      <c r="AQ5003" s="222">
        <f t="shared" si="2323"/>
        <v>1</v>
      </c>
    </row>
    <row r="5004" spans="2:56" s="162" customFormat="1" ht="12" customHeight="1" x14ac:dyDescent="0.15">
      <c r="B5004" s="1058"/>
      <c r="C5004" s="1063"/>
      <c r="D5004" s="1061"/>
      <c r="E5004" s="1061"/>
      <c r="F5004" s="1061"/>
      <c r="G5004" s="1061"/>
      <c r="H5004" s="1061"/>
      <c r="I5004" s="1061"/>
      <c r="J5004" s="1062"/>
      <c r="K5004" s="192"/>
      <c r="L5004" s="1038"/>
      <c r="M5004" s="1039"/>
      <c r="N5004" s="1038"/>
      <c r="O5004" s="1039"/>
      <c r="P5004" s="1034"/>
      <c r="Q5004" s="1036"/>
      <c r="R5004" s="408"/>
      <c r="S5004" s="408"/>
      <c r="T5004" s="408"/>
      <c r="U5004" s="1034"/>
      <c r="V5004" s="1036"/>
      <c r="W5004" s="1034"/>
      <c r="X5004" s="1035"/>
      <c r="Y5004" s="286"/>
      <c r="Z5004" s="286"/>
      <c r="AA5004" s="286"/>
      <c r="AB5004" s="286"/>
      <c r="AC5004" s="223"/>
      <c r="AD5004" s="223"/>
      <c r="AE5004" s="223"/>
      <c r="AF5004" s="223"/>
      <c r="AG5004" s="223"/>
      <c r="AH5004" s="223"/>
      <c r="AI5004" s="223"/>
      <c r="AJ5004" s="223"/>
      <c r="AK5004" s="1034"/>
      <c r="AL5004" s="1035"/>
      <c r="AM5004" s="1035"/>
      <c r="AN5004" s="788"/>
      <c r="AO5004" s="789"/>
      <c r="AP5004" s="3"/>
      <c r="AQ5004" s="222">
        <f t="shared" si="2323"/>
        <v>1</v>
      </c>
    </row>
    <row r="5005" spans="2:56" s="162" customFormat="1" ht="12" customHeight="1" x14ac:dyDescent="0.15">
      <c r="B5005" s="1058"/>
      <c r="C5005" s="1063"/>
      <c r="D5005" s="1061"/>
      <c r="E5005" s="1061"/>
      <c r="F5005" s="1061"/>
      <c r="G5005" s="1061"/>
      <c r="H5005" s="1061"/>
      <c r="I5005" s="1061"/>
      <c r="J5005" s="1062"/>
      <c r="K5005" s="192"/>
      <c r="L5005" s="1038"/>
      <c r="M5005" s="1039"/>
      <c r="N5005" s="1038"/>
      <c r="O5005" s="1039"/>
      <c r="P5005" s="1034"/>
      <c r="Q5005" s="1036"/>
      <c r="R5005" s="408"/>
      <c r="S5005" s="408"/>
      <c r="T5005" s="408"/>
      <c r="U5005" s="1034"/>
      <c r="V5005" s="1036"/>
      <c r="W5005" s="1034"/>
      <c r="X5005" s="1035"/>
      <c r="Y5005" s="286"/>
      <c r="Z5005" s="286"/>
      <c r="AA5005" s="286"/>
      <c r="AB5005" s="286"/>
      <c r="AC5005" s="223"/>
      <c r="AD5005" s="223"/>
      <c r="AE5005" s="223"/>
      <c r="AF5005" s="223"/>
      <c r="AG5005" s="223"/>
      <c r="AH5005" s="223"/>
      <c r="AI5005" s="223"/>
      <c r="AJ5005" s="223"/>
      <c r="AK5005" s="1034"/>
      <c r="AL5005" s="1035"/>
      <c r="AM5005" s="1035"/>
      <c r="AN5005" s="788"/>
      <c r="AO5005" s="789"/>
      <c r="AP5005" s="3"/>
      <c r="AQ5005" s="222">
        <f t="shared" si="2323"/>
        <v>1</v>
      </c>
    </row>
    <row r="5006" spans="2:56" s="162" customFormat="1" ht="12" customHeight="1" x14ac:dyDescent="0.15">
      <c r="B5006" s="1058"/>
      <c r="C5006" s="1063"/>
      <c r="D5006" s="1061"/>
      <c r="E5006" s="1061"/>
      <c r="F5006" s="1061"/>
      <c r="G5006" s="1061"/>
      <c r="H5006" s="1061"/>
      <c r="I5006" s="1061"/>
      <c r="J5006" s="1062"/>
      <c r="K5006" s="192"/>
      <c r="L5006" s="1038"/>
      <c r="M5006" s="1039"/>
      <c r="N5006" s="1038"/>
      <c r="O5006" s="1039"/>
      <c r="P5006" s="1034"/>
      <c r="Q5006" s="1036"/>
      <c r="R5006" s="408"/>
      <c r="S5006" s="408"/>
      <c r="T5006" s="408"/>
      <c r="U5006" s="1034"/>
      <c r="V5006" s="1036"/>
      <c r="W5006" s="1034"/>
      <c r="X5006" s="1035"/>
      <c r="Y5006" s="286"/>
      <c r="Z5006" s="286"/>
      <c r="AA5006" s="286"/>
      <c r="AB5006" s="286"/>
      <c r="AC5006" s="223"/>
      <c r="AD5006" s="223"/>
      <c r="AE5006" s="223"/>
      <c r="AF5006" s="223"/>
      <c r="AG5006" s="223"/>
      <c r="AH5006" s="223"/>
      <c r="AI5006" s="223"/>
      <c r="AJ5006" s="223"/>
      <c r="AK5006" s="1034"/>
      <c r="AL5006" s="1035"/>
      <c r="AM5006" s="1035"/>
      <c r="AN5006" s="788"/>
      <c r="AO5006" s="789"/>
      <c r="AP5006" s="3"/>
      <c r="AQ5006" s="222">
        <f t="shared" si="2323"/>
        <v>1</v>
      </c>
    </row>
    <row r="5007" spans="2:56" s="162" customFormat="1" ht="12" customHeight="1" x14ac:dyDescent="0.15">
      <c r="B5007" s="1058"/>
      <c r="C5007" s="1063"/>
      <c r="D5007" s="1061"/>
      <c r="E5007" s="1061"/>
      <c r="F5007" s="1061"/>
      <c r="G5007" s="1061"/>
      <c r="H5007" s="1061"/>
      <c r="I5007" s="1061"/>
      <c r="J5007" s="1062"/>
      <c r="K5007" s="192"/>
      <c r="L5007" s="1038"/>
      <c r="M5007" s="1039"/>
      <c r="N5007" s="1038"/>
      <c r="O5007" s="1039"/>
      <c r="P5007" s="1034"/>
      <c r="Q5007" s="1036"/>
      <c r="R5007" s="408"/>
      <c r="S5007" s="408"/>
      <c r="T5007" s="408"/>
      <c r="U5007" s="1034"/>
      <c r="V5007" s="1036"/>
      <c r="W5007" s="1034"/>
      <c r="X5007" s="1035"/>
      <c r="Y5007" s="286"/>
      <c r="Z5007" s="286"/>
      <c r="AA5007" s="286"/>
      <c r="AB5007" s="286"/>
      <c r="AC5007" s="223"/>
      <c r="AD5007" s="223"/>
      <c r="AE5007" s="223"/>
      <c r="AF5007" s="223"/>
      <c r="AG5007" s="223"/>
      <c r="AH5007" s="223"/>
      <c r="AI5007" s="223"/>
      <c r="AJ5007" s="223"/>
      <c r="AK5007" s="1034"/>
      <c r="AL5007" s="1035"/>
      <c r="AM5007" s="1035"/>
      <c r="AN5007" s="788"/>
      <c r="AO5007" s="789"/>
      <c r="AP5007" s="3"/>
      <c r="AQ5007" s="222">
        <f t="shared" si="2323"/>
        <v>1</v>
      </c>
    </row>
    <row r="5008" spans="2:56" s="162" customFormat="1" ht="12" customHeight="1" x14ac:dyDescent="0.15">
      <c r="B5008" s="1058"/>
      <c r="C5008" s="1063"/>
      <c r="D5008" s="1061"/>
      <c r="E5008" s="1061"/>
      <c r="F5008" s="1061"/>
      <c r="G5008" s="1061"/>
      <c r="H5008" s="1061"/>
      <c r="I5008" s="1061"/>
      <c r="J5008" s="1062"/>
      <c r="K5008" s="192"/>
      <c r="L5008" s="1038"/>
      <c r="M5008" s="1039"/>
      <c r="N5008" s="1038"/>
      <c r="O5008" s="1039"/>
      <c r="P5008" s="1034"/>
      <c r="Q5008" s="1036"/>
      <c r="R5008" s="408"/>
      <c r="S5008" s="408"/>
      <c r="T5008" s="408"/>
      <c r="U5008" s="1034"/>
      <c r="V5008" s="1036"/>
      <c r="W5008" s="1034"/>
      <c r="X5008" s="1035"/>
      <c r="Y5008" s="286"/>
      <c r="Z5008" s="286"/>
      <c r="AA5008" s="286"/>
      <c r="AB5008" s="286"/>
      <c r="AC5008" s="223"/>
      <c r="AD5008" s="223"/>
      <c r="AE5008" s="223"/>
      <c r="AF5008" s="223"/>
      <c r="AG5008" s="223"/>
      <c r="AH5008" s="223"/>
      <c r="AI5008" s="223"/>
      <c r="AJ5008" s="223"/>
      <c r="AK5008" s="1034"/>
      <c r="AL5008" s="1035"/>
      <c r="AM5008" s="1035"/>
      <c r="AN5008" s="788"/>
      <c r="AO5008" s="789"/>
      <c r="AP5008" s="3"/>
      <c r="AQ5008" s="222">
        <f t="shared" si="2323"/>
        <v>1</v>
      </c>
    </row>
    <row r="5009" spans="2:46" s="162" customFormat="1" ht="12" customHeight="1" x14ac:dyDescent="0.15">
      <c r="B5009" s="1058"/>
      <c r="C5009" s="1063"/>
      <c r="D5009" s="1061"/>
      <c r="E5009" s="1061"/>
      <c r="F5009" s="1061"/>
      <c r="G5009" s="1061"/>
      <c r="H5009" s="1061"/>
      <c r="I5009" s="1061"/>
      <c r="J5009" s="1062"/>
      <c r="K5009" s="192"/>
      <c r="L5009" s="1038"/>
      <c r="M5009" s="1039"/>
      <c r="N5009" s="1038"/>
      <c r="O5009" s="1039"/>
      <c r="P5009" s="1034"/>
      <c r="Q5009" s="1036"/>
      <c r="R5009" s="408"/>
      <c r="S5009" s="408"/>
      <c r="T5009" s="408"/>
      <c r="U5009" s="1034"/>
      <c r="V5009" s="1036"/>
      <c r="W5009" s="1034"/>
      <c r="X5009" s="1035"/>
      <c r="Y5009" s="286"/>
      <c r="Z5009" s="286"/>
      <c r="AA5009" s="286"/>
      <c r="AB5009" s="286"/>
      <c r="AC5009" s="223"/>
      <c r="AD5009" s="223"/>
      <c r="AE5009" s="223"/>
      <c r="AF5009" s="223"/>
      <c r="AG5009" s="223"/>
      <c r="AH5009" s="223"/>
      <c r="AI5009" s="223"/>
      <c r="AJ5009" s="223"/>
      <c r="AK5009" s="1034"/>
      <c r="AL5009" s="1035"/>
      <c r="AM5009" s="1035"/>
      <c r="AN5009" s="788"/>
      <c r="AO5009" s="789"/>
      <c r="AP5009" s="3"/>
      <c r="AQ5009" s="222">
        <f t="shared" si="2323"/>
        <v>1</v>
      </c>
    </row>
    <row r="5010" spans="2:46" s="162" customFormat="1" ht="12" customHeight="1" x14ac:dyDescent="0.15">
      <c r="B5010" s="1058"/>
      <c r="C5010" s="1063"/>
      <c r="D5010" s="1061"/>
      <c r="E5010" s="1061"/>
      <c r="F5010" s="1061"/>
      <c r="G5010" s="1061"/>
      <c r="H5010" s="1061"/>
      <c r="I5010" s="1061"/>
      <c r="J5010" s="1062"/>
      <c r="K5010" s="192"/>
      <c r="L5010" s="1038"/>
      <c r="M5010" s="1039"/>
      <c r="N5010" s="1038"/>
      <c r="O5010" s="1039"/>
      <c r="P5010" s="1034"/>
      <c r="Q5010" s="1036"/>
      <c r="R5010" s="408"/>
      <c r="S5010" s="408"/>
      <c r="T5010" s="408"/>
      <c r="U5010" s="1034"/>
      <c r="V5010" s="1036"/>
      <c r="W5010" s="1034"/>
      <c r="X5010" s="1035"/>
      <c r="Y5010" s="286"/>
      <c r="Z5010" s="286"/>
      <c r="AA5010" s="286"/>
      <c r="AB5010" s="286"/>
      <c r="AC5010" s="223"/>
      <c r="AD5010" s="223"/>
      <c r="AE5010" s="223"/>
      <c r="AF5010" s="223"/>
      <c r="AG5010" s="223"/>
      <c r="AH5010" s="223"/>
      <c r="AI5010" s="223"/>
      <c r="AJ5010" s="223"/>
      <c r="AK5010" s="1034"/>
      <c r="AL5010" s="1035"/>
      <c r="AM5010" s="1035"/>
      <c r="AN5010" s="788"/>
      <c r="AO5010" s="789"/>
      <c r="AP5010" s="3"/>
      <c r="AQ5010" s="222">
        <f t="shared" si="2323"/>
        <v>1</v>
      </c>
    </row>
    <row r="5011" spans="2:46" s="162" customFormat="1" ht="12" customHeight="1" x14ac:dyDescent="0.15">
      <c r="B5011" s="1058"/>
      <c r="C5011" s="1063"/>
      <c r="D5011" s="1061"/>
      <c r="E5011" s="1061"/>
      <c r="F5011" s="1061"/>
      <c r="G5011" s="1061"/>
      <c r="H5011" s="1061"/>
      <c r="I5011" s="1061"/>
      <c r="J5011" s="1062"/>
      <c r="K5011" s="192"/>
      <c r="L5011" s="1038"/>
      <c r="M5011" s="1039"/>
      <c r="N5011" s="1038"/>
      <c r="O5011" s="1039"/>
      <c r="P5011" s="1034"/>
      <c r="Q5011" s="1036"/>
      <c r="R5011" s="408"/>
      <c r="S5011" s="408"/>
      <c r="T5011" s="408"/>
      <c r="U5011" s="1034"/>
      <c r="V5011" s="1036"/>
      <c r="W5011" s="1034"/>
      <c r="X5011" s="1035"/>
      <c r="Y5011" s="286"/>
      <c r="Z5011" s="286"/>
      <c r="AA5011" s="286"/>
      <c r="AB5011" s="286"/>
      <c r="AC5011" s="223"/>
      <c r="AD5011" s="223"/>
      <c r="AE5011" s="223"/>
      <c r="AF5011" s="223"/>
      <c r="AG5011" s="223"/>
      <c r="AH5011" s="223"/>
      <c r="AI5011" s="223"/>
      <c r="AJ5011" s="223"/>
      <c r="AK5011" s="1034"/>
      <c r="AL5011" s="1035"/>
      <c r="AM5011" s="1035"/>
      <c r="AN5011" s="788"/>
      <c r="AO5011" s="789"/>
      <c r="AP5011" s="3"/>
      <c r="AQ5011" s="222">
        <f t="shared" si="2323"/>
        <v>1</v>
      </c>
    </row>
    <row r="5012" spans="2:46" s="162" customFormat="1" ht="12" customHeight="1" x14ac:dyDescent="0.15">
      <c r="B5012" s="1058"/>
      <c r="C5012" s="1063"/>
      <c r="D5012" s="1061"/>
      <c r="E5012" s="1061"/>
      <c r="F5012" s="1061"/>
      <c r="G5012" s="1061"/>
      <c r="H5012" s="1061"/>
      <c r="I5012" s="1061"/>
      <c r="J5012" s="1062"/>
      <c r="K5012" s="192"/>
      <c r="L5012" s="1038"/>
      <c r="M5012" s="1039"/>
      <c r="N5012" s="1038"/>
      <c r="O5012" s="1039"/>
      <c r="P5012" s="1034"/>
      <c r="Q5012" s="1036"/>
      <c r="R5012" s="408"/>
      <c r="S5012" s="408"/>
      <c r="T5012" s="408"/>
      <c r="U5012" s="1034"/>
      <c r="V5012" s="1036"/>
      <c r="W5012" s="1034"/>
      <c r="X5012" s="1035"/>
      <c r="Y5012" s="286"/>
      <c r="Z5012" s="286"/>
      <c r="AA5012" s="286"/>
      <c r="AB5012" s="286"/>
      <c r="AC5012" s="223"/>
      <c r="AD5012" s="223"/>
      <c r="AE5012" s="223"/>
      <c r="AF5012" s="223"/>
      <c r="AG5012" s="223"/>
      <c r="AH5012" s="223"/>
      <c r="AI5012" s="223"/>
      <c r="AJ5012" s="223"/>
      <c r="AK5012" s="1034"/>
      <c r="AL5012" s="1035"/>
      <c r="AM5012" s="1035"/>
      <c r="AN5012" s="788"/>
      <c r="AO5012" s="789"/>
      <c r="AP5012" s="3"/>
      <c r="AQ5012" s="222">
        <f t="shared" si="2323"/>
        <v>1</v>
      </c>
    </row>
    <row r="5013" spans="2:46" s="162" customFormat="1" ht="12" customHeight="1" x14ac:dyDescent="0.15">
      <c r="B5013" s="1058"/>
      <c r="C5013" s="1063"/>
      <c r="D5013" s="1061"/>
      <c r="E5013" s="1061"/>
      <c r="F5013" s="1061"/>
      <c r="G5013" s="1061"/>
      <c r="H5013" s="1061"/>
      <c r="I5013" s="1061"/>
      <c r="J5013" s="1062"/>
      <c r="K5013" s="1016" t="s">
        <v>216</v>
      </c>
      <c r="L5013" s="1016" t="s">
        <v>215</v>
      </c>
      <c r="M5013" s="1016"/>
      <c r="N5013" s="1016"/>
      <c r="O5013" s="1016"/>
      <c r="P5013" s="1016"/>
      <c r="Q5013" s="1016"/>
      <c r="R5013" s="1016"/>
      <c r="S5013" s="1016"/>
      <c r="T5013" s="1016"/>
      <c r="U5013" s="1016"/>
      <c r="V5013" s="1016"/>
      <c r="W5013" s="1016"/>
      <c r="X5013" s="1016"/>
      <c r="Y5013" s="1040" t="s">
        <v>466</v>
      </c>
      <c r="Z5013" s="1041"/>
      <c r="AA5013" s="1041"/>
      <c r="AB5013" s="1042"/>
      <c r="AC5013" s="224">
        <f t="shared" ref="AC5013:AJ5013" si="2324">SUM(AC4993:AC5012)</f>
        <v>0</v>
      </c>
      <c r="AD5013" s="224">
        <f t="shared" si="2324"/>
        <v>0</v>
      </c>
      <c r="AE5013" s="224">
        <f t="shared" si="2324"/>
        <v>0</v>
      </c>
      <c r="AF5013" s="224">
        <f t="shared" si="2324"/>
        <v>0.375</v>
      </c>
      <c r="AG5013" s="224">
        <f t="shared" si="2324"/>
        <v>0</v>
      </c>
      <c r="AH5013" s="224">
        <f t="shared" si="2324"/>
        <v>0</v>
      </c>
      <c r="AI5013" s="224">
        <f t="shared" si="2324"/>
        <v>0</v>
      </c>
      <c r="AJ5013" s="224">
        <f t="shared" si="2324"/>
        <v>0</v>
      </c>
      <c r="AK5013" s="1040" t="s">
        <v>214</v>
      </c>
      <c r="AL5013" s="1041"/>
      <c r="AM5013" s="1041"/>
      <c r="AN5013" s="788"/>
      <c r="AO5013" s="789"/>
      <c r="AP5013" s="3"/>
    </row>
    <row r="5014" spans="2:46" s="162" customFormat="1" ht="12" customHeight="1" x14ac:dyDescent="0.15">
      <c r="B5014" s="1058"/>
      <c r="C5014" s="1063"/>
      <c r="D5014" s="1061"/>
      <c r="E5014" s="1061"/>
      <c r="F5014" s="1061"/>
      <c r="G5014" s="1061"/>
      <c r="H5014" s="1061"/>
      <c r="I5014" s="1061"/>
      <c r="J5014" s="1062"/>
      <c r="K5014" s="1016"/>
      <c r="L5014" s="1016" t="s">
        <v>467</v>
      </c>
      <c r="M5014" s="1016"/>
      <c r="N5014" s="1016"/>
      <c r="O5014" s="1016" t="s">
        <v>213</v>
      </c>
      <c r="P5014" s="1016"/>
      <c r="Q5014" s="1016"/>
      <c r="R5014" s="1016"/>
      <c r="S5014" s="1016"/>
      <c r="T5014" s="1016"/>
      <c r="U5014" s="1016"/>
      <c r="V5014" s="1016"/>
      <c r="W5014" s="1016"/>
      <c r="X5014" s="1016"/>
      <c r="Y5014" s="193">
        <f>COUNTIF(Y4993:Y5012,"○")</f>
        <v>0</v>
      </c>
      <c r="Z5014" s="193">
        <f>COUNTIF(Z4993:Z5012,"○")</f>
        <v>0</v>
      </c>
      <c r="AA5014" s="193">
        <f>COUNTIF(AA4993:AA5012,"○")</f>
        <v>0</v>
      </c>
      <c r="AB5014" s="193">
        <f>COUNTIF(AB4993:AB5012,"○")</f>
        <v>0</v>
      </c>
      <c r="AC5014" s="193">
        <f t="shared" ref="AC5014:AJ5014" si="2325">COUNT(AC4993:AC5012)</f>
        <v>0</v>
      </c>
      <c r="AD5014" s="193">
        <f t="shared" si="2325"/>
        <v>0</v>
      </c>
      <c r="AE5014" s="193">
        <f t="shared" si="2325"/>
        <v>0</v>
      </c>
      <c r="AF5014" s="193">
        <f t="shared" si="2325"/>
        <v>1</v>
      </c>
      <c r="AG5014" s="193">
        <f t="shared" si="2325"/>
        <v>0</v>
      </c>
      <c r="AH5014" s="193">
        <f t="shared" si="2325"/>
        <v>0</v>
      </c>
      <c r="AI5014" s="193">
        <f t="shared" si="2325"/>
        <v>0</v>
      </c>
      <c r="AJ5014" s="193">
        <f t="shared" si="2325"/>
        <v>0</v>
      </c>
      <c r="AK5014" s="1043"/>
      <c r="AL5014" s="1044"/>
      <c r="AM5014" s="1044"/>
      <c r="AN5014" s="1044"/>
      <c r="AO5014" s="1045"/>
      <c r="AP5014" s="3"/>
    </row>
    <row r="5015" spans="2:46" ht="12" customHeight="1" x14ac:dyDescent="0.15">
      <c r="B5015" s="1058"/>
      <c r="C5015" s="1063"/>
      <c r="D5015" s="1061"/>
      <c r="E5015" s="1061"/>
      <c r="F5015" s="1061"/>
      <c r="G5015" s="1061"/>
      <c r="H5015" s="1061"/>
      <c r="I5015" s="1061"/>
      <c r="J5015" s="1062"/>
      <c r="K5015" s="1016"/>
      <c r="L5015" s="1016"/>
      <c r="M5015" s="1016"/>
      <c r="N5015" s="1016"/>
      <c r="O5015" s="1016" t="s">
        <v>468</v>
      </c>
      <c r="P5015" s="1016"/>
      <c r="Q5015" s="1016"/>
      <c r="R5015" s="1016"/>
      <c r="S5015" s="1016"/>
      <c r="T5015" s="1016"/>
      <c r="U5015" s="1016"/>
      <c r="V5015" s="1016"/>
      <c r="W5015" s="1016"/>
      <c r="X5015" s="1016"/>
      <c r="Y5015" s="1034" t="str">
        <f>IF(Y5014&gt;0,"Ⅳ",IF(Z5014&gt;0,"Ⅲ",IF(AA5014&gt;0,"Ⅱa",IF(AB5014&gt;0,"Ⅱb","Ⅰ"))))</f>
        <v>Ⅰ</v>
      </c>
      <c r="Z5015" s="1035"/>
      <c r="AA5015" s="1035"/>
      <c r="AB5015" s="1036"/>
      <c r="AC5015" s="1034" t="str">
        <f>IF(AC5014&gt;0,"Ⅳ",IF(AD5014&gt;0,"Ⅲ",IF(AE5014&gt;0,"Ⅱa",IF(AF5014&gt;0,"Ⅱb","Ⅰ"))))</f>
        <v>Ⅱb</v>
      </c>
      <c r="AD5015" s="1035"/>
      <c r="AE5015" s="1035"/>
      <c r="AF5015" s="1036"/>
      <c r="AG5015" s="1034" t="str">
        <f>IF(AG5014&gt;0,"Ⅳ",IF(AH5014&gt;0,"Ⅲ",IF(AI5014&gt;0,"Ⅱa",IF(AJ5014&gt;0,"Ⅱb","Ⅰ"))))</f>
        <v>Ⅰ</v>
      </c>
      <c r="AH5015" s="1035"/>
      <c r="AI5015" s="1035"/>
      <c r="AJ5015" s="1036"/>
      <c r="AK5015" s="1046"/>
      <c r="AL5015" s="1047"/>
      <c r="AM5015" s="1047"/>
      <c r="AN5015" s="1047"/>
      <c r="AO5015" s="1048"/>
      <c r="AP5015" s="3"/>
      <c r="AQ5015" s="282" t="s">
        <v>312</v>
      </c>
      <c r="AR5015" s="282" t="s">
        <v>313</v>
      </c>
      <c r="AS5015" s="699" t="s">
        <v>316</v>
      </c>
      <c r="AT5015" s="1026"/>
    </row>
    <row r="5016" spans="2:46" ht="12" customHeight="1" x14ac:dyDescent="0.15">
      <c r="B5016" s="1058"/>
      <c r="C5016" s="1063"/>
      <c r="D5016" s="1061"/>
      <c r="E5016" s="1061"/>
      <c r="F5016" s="1061"/>
      <c r="G5016" s="1061"/>
      <c r="H5016" s="1061"/>
      <c r="I5016" s="1061"/>
      <c r="J5016" s="1062"/>
      <c r="K5016" s="1016"/>
      <c r="L5016" s="1016" t="s">
        <v>469</v>
      </c>
      <c r="M5016" s="1016"/>
      <c r="N5016" s="1016"/>
      <c r="O5016" s="1016" t="s">
        <v>212</v>
      </c>
      <c r="P5016" s="1016"/>
      <c r="Q5016" s="1016"/>
      <c r="R5016" s="1016"/>
      <c r="S5016" s="1016"/>
      <c r="T5016" s="1016"/>
      <c r="U5016" s="1016"/>
      <c r="V5016" s="1016"/>
      <c r="W5016" s="1016"/>
      <c r="X5016" s="1016"/>
      <c r="Y5016" s="187" t="s">
        <v>32</v>
      </c>
      <c r="Z5016" s="187" t="s">
        <v>33</v>
      </c>
      <c r="AA5016" s="1027" t="s">
        <v>34</v>
      </c>
      <c r="AB5016" s="1027"/>
      <c r="AC5016" s="187" t="s">
        <v>32</v>
      </c>
      <c r="AD5016" s="187" t="s">
        <v>33</v>
      </c>
      <c r="AE5016" s="1027" t="s">
        <v>34</v>
      </c>
      <c r="AF5016" s="1027"/>
      <c r="AG5016" s="187" t="s">
        <v>32</v>
      </c>
      <c r="AH5016" s="187" t="s">
        <v>33</v>
      </c>
      <c r="AI5016" s="1027" t="s">
        <v>34</v>
      </c>
      <c r="AJ5016" s="1027"/>
      <c r="AK5016" s="1046"/>
      <c r="AL5016" s="1047"/>
      <c r="AM5016" s="1047"/>
      <c r="AN5016" s="1047"/>
      <c r="AO5016" s="1048"/>
      <c r="AP5016" s="3"/>
      <c r="AQ5016" s="1028">
        <f>+Y5014+Z5014</f>
        <v>0</v>
      </c>
      <c r="AR5016" s="1029"/>
      <c r="AS5016" s="1028">
        <f>+AA5014+AB5014</f>
        <v>0</v>
      </c>
      <c r="AT5016" s="1029"/>
    </row>
    <row r="5017" spans="2:46" ht="12" customHeight="1" x14ac:dyDescent="0.15">
      <c r="B5017" s="1058"/>
      <c r="C5017" s="1063"/>
      <c r="D5017" s="1061"/>
      <c r="E5017" s="1061"/>
      <c r="F5017" s="1061"/>
      <c r="G5017" s="1061"/>
      <c r="H5017" s="1061"/>
      <c r="I5017" s="1061"/>
      <c r="J5017" s="1062"/>
      <c r="K5017" s="1016"/>
      <c r="L5017" s="1016"/>
      <c r="M5017" s="1016"/>
      <c r="N5017" s="1016"/>
      <c r="O5017" s="1016" t="s">
        <v>470</v>
      </c>
      <c r="P5017" s="1016"/>
      <c r="Q5017" s="1016"/>
      <c r="R5017" s="1016"/>
      <c r="S5017" s="1016"/>
      <c r="T5017" s="1016"/>
      <c r="U5017" s="1016"/>
      <c r="V5017" s="1016"/>
      <c r="W5017" s="1016"/>
      <c r="X5017" s="1016"/>
      <c r="Y5017" s="193" t="str">
        <f>IF(Y5014=0,"",1)</f>
        <v/>
      </c>
      <c r="Z5017" s="193" t="str">
        <f>IF(Z5014=0,"",1)</f>
        <v/>
      </c>
      <c r="AA5017" s="1030" t="str">
        <f>IF(AQ5016=1,"",IF(AS5016&gt;0,1,""))</f>
        <v/>
      </c>
      <c r="AB5017" s="1031"/>
      <c r="AC5017" s="193">
        <f>+AC5014</f>
        <v>0</v>
      </c>
      <c r="AD5017" s="193">
        <f>AD5014</f>
        <v>0</v>
      </c>
      <c r="AE5017" s="1030">
        <f>AE5014+AF5014</f>
        <v>1</v>
      </c>
      <c r="AF5017" s="1031"/>
      <c r="AG5017" s="193">
        <f>AG5014</f>
        <v>0</v>
      </c>
      <c r="AH5017" s="193">
        <f>AH5014</f>
        <v>0</v>
      </c>
      <c r="AI5017" s="1030">
        <f>AI5014+AJ5014</f>
        <v>0</v>
      </c>
      <c r="AJ5017" s="1031"/>
      <c r="AK5017" s="1046"/>
      <c r="AL5017" s="1047"/>
      <c r="AM5017" s="1047"/>
      <c r="AN5017" s="1047"/>
      <c r="AO5017" s="1048"/>
      <c r="AP5017" s="3"/>
      <c r="AQ5017" s="197">
        <f>+Y5014+AC5017+AG5017</f>
        <v>0</v>
      </c>
      <c r="AR5017" s="197">
        <f>+Z5014+AD5017+AH5017</f>
        <v>0</v>
      </c>
      <c r="AS5017" s="1032">
        <f>+AS5016+AE5017+AI5017</f>
        <v>1</v>
      </c>
      <c r="AT5017" s="1033"/>
    </row>
    <row r="5018" spans="2:46" ht="12" customHeight="1" x14ac:dyDescent="0.15">
      <c r="B5018" s="1058"/>
      <c r="C5018" s="1063"/>
      <c r="D5018" s="1061"/>
      <c r="E5018" s="1061"/>
      <c r="F5018" s="1061"/>
      <c r="G5018" s="1061"/>
      <c r="H5018" s="1061"/>
      <c r="I5018" s="1061"/>
      <c r="J5018" s="1062"/>
      <c r="K5018" s="1016"/>
      <c r="L5018" s="1016"/>
      <c r="M5018" s="1016"/>
      <c r="N5018" s="1016"/>
      <c r="O5018" s="1016" t="s">
        <v>471</v>
      </c>
      <c r="P5018" s="1016"/>
      <c r="Q5018" s="1016"/>
      <c r="R5018" s="1016"/>
      <c r="S5018" s="1016"/>
      <c r="T5018" s="1016"/>
      <c r="U5018" s="1016"/>
      <c r="V5018" s="1016"/>
      <c r="W5018" s="1016"/>
      <c r="X5018" s="1016"/>
      <c r="Y5018" s="1034" t="s">
        <v>875</v>
      </c>
      <c r="Z5018" s="1035"/>
      <c r="AA5018" s="1035"/>
      <c r="AB5018" s="1036"/>
      <c r="AC5018" s="1034" t="str">
        <f>IF(AC5017&gt;0,"Ⅳ",IF(AD5017&gt;0,"Ⅲ",IF(AE5017&gt;0,"Ⅱ","Ⅰ")))</f>
        <v>Ⅱ</v>
      </c>
      <c r="AD5018" s="1035"/>
      <c r="AE5018" s="1035"/>
      <c r="AF5018" s="1036"/>
      <c r="AG5018" s="1034" t="str">
        <f>IF(AG5017&gt;0,"Ⅳ",IF(AH5017&gt;0,"Ⅲ",IF(AI5017&gt;0,"Ⅱ","Ⅰ")))</f>
        <v>Ⅰ</v>
      </c>
      <c r="AH5018" s="1035"/>
      <c r="AI5018" s="1035"/>
      <c r="AJ5018" s="1036"/>
      <c r="AK5018" s="1046"/>
      <c r="AL5018" s="1047"/>
      <c r="AM5018" s="1047"/>
      <c r="AN5018" s="1047"/>
      <c r="AO5018" s="1048"/>
      <c r="AP5018" s="3"/>
      <c r="AQ5018" s="1037" t="str">
        <f>IF(AQ5017&gt;0,"Ⅳ",IF(AR5017&gt;0,"Ⅲ",IF(AS5017&gt;0,"Ⅱ","Ⅰ")))</f>
        <v>Ⅱ</v>
      </c>
      <c r="AR5018" s="1037"/>
      <c r="AS5018" s="1037"/>
      <c r="AT5018" s="1037"/>
    </row>
    <row r="5019" spans="2:46" ht="12" customHeight="1" x14ac:dyDescent="0.15">
      <c r="B5019" s="1058"/>
      <c r="C5019" s="1063"/>
      <c r="D5019" s="1061"/>
      <c r="E5019" s="1061"/>
      <c r="F5019" s="1061"/>
      <c r="G5019" s="1061"/>
      <c r="H5019" s="1061"/>
      <c r="I5019" s="1061"/>
      <c r="J5019" s="1062"/>
      <c r="K5019" s="1016"/>
      <c r="L5019" s="1016"/>
      <c r="M5019" s="1016"/>
      <c r="N5019" s="1016"/>
      <c r="O5019" s="1016" t="s">
        <v>472</v>
      </c>
      <c r="P5019" s="1016"/>
      <c r="Q5019" s="1016"/>
      <c r="R5019" s="1016"/>
      <c r="S5019" s="1016"/>
      <c r="T5019" s="1016"/>
      <c r="U5019" s="1016"/>
      <c r="V5019" s="1016"/>
      <c r="W5019" s="1016"/>
      <c r="X5019" s="1016"/>
      <c r="Y5019" s="1034" t="str">
        <f>IF(COUNTIF(Y5018:AJ5018,"Ⅳ")&gt;0,"Ⅳ",IF(COUNTIF(Y5018:AJ5018,"Ⅲ")&gt;0,"Ⅲ",IF(COUNTIF(Y5018:AJ5018,"Ⅱ")&gt;0,"Ⅱ","Ⅰ")))</f>
        <v>Ⅱ</v>
      </c>
      <c r="Z5019" s="1035"/>
      <c r="AA5019" s="1035"/>
      <c r="AB5019" s="1035"/>
      <c r="AC5019" s="1035"/>
      <c r="AD5019" s="1035"/>
      <c r="AE5019" s="1035"/>
      <c r="AF5019" s="1035"/>
      <c r="AG5019" s="1035"/>
      <c r="AH5019" s="1035"/>
      <c r="AI5019" s="1035"/>
      <c r="AJ5019" s="1036"/>
      <c r="AK5019" s="1049"/>
      <c r="AL5019" s="1050"/>
      <c r="AM5019" s="1050"/>
      <c r="AN5019" s="1050"/>
      <c r="AO5019" s="1051"/>
      <c r="AP5019" s="3"/>
    </row>
    <row r="5020" spans="2:46" ht="14.25" customHeight="1" x14ac:dyDescent="0.15">
      <c r="B5020" s="1058"/>
      <c r="C5020" s="1063"/>
      <c r="D5020" s="1061"/>
      <c r="E5020" s="1061"/>
      <c r="F5020" s="1061"/>
      <c r="G5020" s="1061"/>
      <c r="H5020" s="1061"/>
      <c r="I5020" s="1061"/>
      <c r="J5020" s="1062"/>
      <c r="K5020" s="1016" t="s">
        <v>169</v>
      </c>
      <c r="L5020" s="1017"/>
      <c r="M5020" s="1017"/>
      <c r="N5020" s="1017"/>
      <c r="O5020" s="1017"/>
      <c r="P5020" s="1017"/>
      <c r="Q5020" s="1017"/>
      <c r="R5020" s="1017"/>
      <c r="S5020" s="1017"/>
      <c r="T5020" s="1017"/>
      <c r="U5020" s="1017"/>
      <c r="V5020" s="1017"/>
      <c r="W5020" s="1017"/>
      <c r="X5020" s="1017"/>
      <c r="Y5020" s="1017"/>
      <c r="Z5020" s="1017"/>
      <c r="AA5020" s="1017"/>
      <c r="AB5020" s="1017"/>
      <c r="AC5020" s="1017"/>
      <c r="AD5020" s="1017"/>
      <c r="AE5020" s="1017"/>
      <c r="AF5020" s="1017"/>
      <c r="AG5020" s="1017"/>
      <c r="AH5020" s="1017"/>
      <c r="AI5020" s="1017"/>
      <c r="AJ5020" s="1017"/>
      <c r="AK5020" s="1017"/>
      <c r="AL5020" s="1017"/>
      <c r="AM5020" s="1017"/>
      <c r="AN5020" s="1017"/>
      <c r="AO5020" s="1017"/>
      <c r="AP5020" s="3"/>
    </row>
    <row r="5021" spans="2:46" ht="14.25" customHeight="1" x14ac:dyDescent="0.15">
      <c r="B5021" s="1058"/>
      <c r="C5021" s="1063"/>
      <c r="D5021" s="1061"/>
      <c r="E5021" s="1061"/>
      <c r="F5021" s="1061"/>
      <c r="G5021" s="1061"/>
      <c r="H5021" s="1061"/>
      <c r="I5021" s="1061"/>
      <c r="J5021" s="1062"/>
      <c r="K5021" s="1016"/>
      <c r="L5021" s="1017"/>
      <c r="M5021" s="1017"/>
      <c r="N5021" s="1017"/>
      <c r="O5021" s="1017"/>
      <c r="P5021" s="1017"/>
      <c r="Q5021" s="1017"/>
      <c r="R5021" s="1017"/>
      <c r="S5021" s="1017"/>
      <c r="T5021" s="1017"/>
      <c r="U5021" s="1017"/>
      <c r="V5021" s="1017"/>
      <c r="W5021" s="1017"/>
      <c r="X5021" s="1017"/>
      <c r="Y5021" s="1017"/>
      <c r="Z5021" s="1017"/>
      <c r="AA5021" s="1017"/>
      <c r="AB5021" s="1017"/>
      <c r="AC5021" s="1017"/>
      <c r="AD5021" s="1017"/>
      <c r="AE5021" s="1017"/>
      <c r="AF5021" s="1017"/>
      <c r="AG5021" s="1017"/>
      <c r="AH5021" s="1017"/>
      <c r="AI5021" s="1017"/>
      <c r="AJ5021" s="1017"/>
      <c r="AK5021" s="1017"/>
      <c r="AL5021" s="1017"/>
      <c r="AM5021" s="1017"/>
      <c r="AN5021" s="1017"/>
      <c r="AO5021" s="1017"/>
      <c r="AP5021" s="3"/>
    </row>
    <row r="5022" spans="2:46" ht="12" customHeight="1" x14ac:dyDescent="0.15">
      <c r="B5022" s="1058"/>
      <c r="C5022" s="1063"/>
      <c r="D5022" s="1061"/>
      <c r="E5022" s="1061"/>
      <c r="F5022" s="1061"/>
      <c r="G5022" s="1061"/>
      <c r="H5022" s="1061"/>
      <c r="I5022" s="1061"/>
      <c r="J5022" s="1062"/>
      <c r="K5022" s="1018" t="s">
        <v>473</v>
      </c>
      <c r="L5022" s="1018"/>
      <c r="M5022" s="1018"/>
      <c r="N5022" s="1018"/>
      <c r="O5022" s="1018"/>
      <c r="P5022" s="1018"/>
      <c r="Q5022" s="1018"/>
      <c r="R5022" s="1018"/>
      <c r="S5022" s="1018"/>
      <c r="T5022" s="1018"/>
      <c r="U5022" s="1018"/>
      <c r="V5022" s="1018"/>
      <c r="W5022" s="1018"/>
      <c r="X5022" s="1018"/>
      <c r="Y5022" s="1018"/>
      <c r="Z5022" s="1018"/>
      <c r="AA5022" s="1018"/>
      <c r="AB5022" s="1018"/>
      <c r="AC5022" s="1018"/>
      <c r="AD5022" s="1018"/>
      <c r="AE5022" s="1018"/>
      <c r="AF5022" s="1018"/>
      <c r="AG5022" s="1018"/>
      <c r="AH5022" s="1018"/>
      <c r="AI5022" s="1018"/>
      <c r="AJ5022" s="1018"/>
      <c r="AK5022" s="1018"/>
      <c r="AL5022" s="1018"/>
      <c r="AM5022" s="1018"/>
      <c r="AN5022" s="1018"/>
      <c r="AO5022" s="1018"/>
      <c r="AP5022" s="3"/>
    </row>
    <row r="5023" spans="2:46" ht="12" customHeight="1" x14ac:dyDescent="0.15">
      <c r="B5023" s="1058"/>
      <c r="C5023" s="1063"/>
      <c r="D5023" s="1061"/>
      <c r="E5023" s="1061"/>
      <c r="F5023" s="1061"/>
      <c r="G5023" s="1061"/>
      <c r="H5023" s="1061"/>
      <c r="I5023" s="1061"/>
      <c r="J5023" s="1062"/>
      <c r="K5023" s="1019" t="s">
        <v>523</v>
      </c>
      <c r="L5023" s="1019"/>
      <c r="M5023" s="1019"/>
      <c r="N5023" s="1019"/>
      <c r="O5023" s="1019"/>
      <c r="P5023" s="1019"/>
      <c r="Q5023" s="1019"/>
      <c r="R5023" s="1019"/>
      <c r="S5023" s="1019"/>
      <c r="T5023" s="1019"/>
      <c r="U5023" s="1019"/>
      <c r="V5023" s="1019"/>
      <c r="W5023" s="1019"/>
      <c r="X5023" s="1019"/>
      <c r="Y5023" s="1019"/>
      <c r="Z5023" s="1019"/>
      <c r="AA5023" s="1019"/>
      <c r="AB5023" s="1019"/>
      <c r="AC5023" s="1019"/>
      <c r="AD5023" s="1019"/>
      <c r="AE5023" s="1019"/>
      <c r="AF5023" s="1019"/>
      <c r="AG5023" s="1019"/>
      <c r="AH5023" s="1019"/>
      <c r="AI5023" s="1019"/>
      <c r="AJ5023" s="1019"/>
      <c r="AK5023" s="1019"/>
      <c r="AL5023" s="1019"/>
      <c r="AM5023" s="1019"/>
      <c r="AN5023" s="1019"/>
      <c r="AO5023" s="1019"/>
      <c r="AP5023" s="3"/>
    </row>
    <row r="5024" spans="2:46" ht="12" customHeight="1" x14ac:dyDescent="0.15">
      <c r="B5024" s="1058"/>
      <c r="C5024" s="1063"/>
      <c r="D5024" s="1061"/>
      <c r="E5024" s="1061"/>
      <c r="F5024" s="1061"/>
      <c r="G5024" s="1061"/>
      <c r="H5024" s="1061"/>
      <c r="I5024" s="1061"/>
      <c r="J5024" s="1062"/>
      <c r="K5024" s="194" t="s">
        <v>474</v>
      </c>
      <c r="L5024" s="195"/>
      <c r="M5024" s="195"/>
      <c r="N5024" s="195"/>
      <c r="O5024" s="195"/>
      <c r="P5024" s="195"/>
      <c r="Q5024" s="195"/>
      <c r="R5024" s="195"/>
      <c r="S5024" s="195"/>
      <c r="T5024" s="195"/>
      <c r="U5024" s="195"/>
      <c r="V5024" s="195"/>
      <c r="W5024" s="195"/>
      <c r="X5024" s="195"/>
      <c r="Y5024" s="195"/>
      <c r="Z5024" s="195"/>
      <c r="AA5024" s="195"/>
      <c r="AB5024" s="195"/>
      <c r="AC5024" s="195"/>
      <c r="AD5024" s="195"/>
      <c r="AE5024" s="195"/>
      <c r="AF5024" s="195"/>
      <c r="AG5024" s="195"/>
      <c r="AH5024" s="195"/>
      <c r="AI5024" s="195"/>
      <c r="AJ5024" s="195"/>
      <c r="AK5024" s="195"/>
      <c r="AL5024" s="195"/>
      <c r="AM5024" s="195"/>
      <c r="AN5024" s="195"/>
      <c r="AO5024" s="196"/>
      <c r="AP5024" s="3"/>
    </row>
    <row r="5025" spans="2:86" ht="12" customHeight="1" x14ac:dyDescent="0.15">
      <c r="B5025" s="1058"/>
      <c r="C5025" s="1063"/>
      <c r="D5025" s="1061"/>
      <c r="E5025" s="1061"/>
      <c r="F5025" s="1061"/>
      <c r="G5025" s="1061"/>
      <c r="H5025" s="1061"/>
      <c r="I5025" s="1061"/>
      <c r="J5025" s="1062"/>
      <c r="K5025" s="194" t="s">
        <v>475</v>
      </c>
      <c r="L5025" s="195"/>
      <c r="M5025" s="195"/>
      <c r="N5025" s="195"/>
      <c r="O5025" s="195"/>
      <c r="P5025" s="195"/>
      <c r="Q5025" s="195"/>
      <c r="R5025" s="195"/>
      <c r="S5025" s="195"/>
      <c r="T5025" s="195"/>
      <c r="U5025" s="195"/>
      <c r="V5025" s="195"/>
      <c r="W5025" s="195"/>
      <c r="X5025" s="195"/>
      <c r="Y5025" s="195"/>
      <c r="Z5025" s="195"/>
      <c r="AA5025" s="195"/>
      <c r="AB5025" s="195"/>
      <c r="AC5025" s="195"/>
      <c r="AD5025" s="195"/>
      <c r="AE5025" s="195"/>
      <c r="AF5025" s="195"/>
      <c r="AG5025" s="195"/>
      <c r="AH5025" s="195"/>
      <c r="AI5025" s="195"/>
      <c r="AJ5025" s="195"/>
      <c r="AK5025" s="195"/>
      <c r="AL5025" s="195"/>
      <c r="AM5025" s="195"/>
      <c r="AN5025" s="195"/>
      <c r="AO5025" s="196"/>
      <c r="AP5025" s="3"/>
    </row>
    <row r="5026" spans="2:86" ht="12" customHeight="1" x14ac:dyDescent="0.15">
      <c r="B5026" s="1058"/>
      <c r="C5026" s="1063"/>
      <c r="D5026" s="1061"/>
      <c r="E5026" s="1061"/>
      <c r="F5026" s="1061"/>
      <c r="G5026" s="1061"/>
      <c r="H5026" s="1061"/>
      <c r="I5026" s="1061"/>
      <c r="J5026" s="1062"/>
      <c r="K5026" s="1020" t="s">
        <v>476</v>
      </c>
      <c r="L5026" s="1021"/>
      <c r="M5026" s="1021"/>
      <c r="N5026" s="1021"/>
      <c r="O5026" s="1021"/>
      <c r="P5026" s="1021"/>
      <c r="Q5026" s="1021"/>
      <c r="R5026" s="1021"/>
      <c r="S5026" s="1021"/>
      <c r="T5026" s="1021"/>
      <c r="U5026" s="1021"/>
      <c r="V5026" s="1021"/>
      <c r="W5026" s="1021"/>
      <c r="X5026" s="1021"/>
      <c r="Y5026" s="1021"/>
      <c r="Z5026" s="1021"/>
      <c r="AA5026" s="1021"/>
      <c r="AB5026" s="1021"/>
      <c r="AC5026" s="1021"/>
      <c r="AD5026" s="1021"/>
      <c r="AE5026" s="1021"/>
      <c r="AF5026" s="1021"/>
      <c r="AG5026" s="1021"/>
      <c r="AH5026" s="1021"/>
      <c r="AI5026" s="1021"/>
      <c r="AJ5026" s="1021"/>
      <c r="AK5026" s="1021"/>
      <c r="AL5026" s="1021"/>
      <c r="AM5026" s="1021"/>
      <c r="AN5026" s="1021"/>
      <c r="AO5026" s="1022"/>
      <c r="AP5026" s="3"/>
    </row>
    <row r="5027" spans="2:86" ht="12" customHeight="1" x14ac:dyDescent="0.15">
      <c r="B5027" s="591"/>
      <c r="C5027" s="1064"/>
      <c r="D5027" s="1065"/>
      <c r="E5027" s="1065"/>
      <c r="F5027" s="1065"/>
      <c r="G5027" s="1065"/>
      <c r="H5027" s="1065"/>
      <c r="I5027" s="1065"/>
      <c r="J5027" s="1066"/>
      <c r="K5027" s="1023"/>
      <c r="L5027" s="1024"/>
      <c r="M5027" s="1024"/>
      <c r="N5027" s="1024"/>
      <c r="O5027" s="1024"/>
      <c r="P5027" s="1024"/>
      <c r="Q5027" s="1024"/>
      <c r="R5027" s="1024"/>
      <c r="S5027" s="1024"/>
      <c r="T5027" s="1024"/>
      <c r="U5027" s="1024"/>
      <c r="V5027" s="1024"/>
      <c r="W5027" s="1024"/>
      <c r="X5027" s="1024"/>
      <c r="Y5027" s="1024"/>
      <c r="Z5027" s="1024"/>
      <c r="AA5027" s="1024"/>
      <c r="AB5027" s="1024"/>
      <c r="AC5027" s="1024"/>
      <c r="AD5027" s="1024"/>
      <c r="AE5027" s="1024"/>
      <c r="AF5027" s="1024"/>
      <c r="AG5027" s="1024"/>
      <c r="AH5027" s="1024"/>
      <c r="AI5027" s="1024"/>
      <c r="AJ5027" s="1024"/>
      <c r="AK5027" s="1024"/>
      <c r="AL5027" s="1024"/>
      <c r="AM5027" s="1024"/>
      <c r="AN5027" s="1024"/>
      <c r="AO5027" s="1025"/>
      <c r="AP5027" s="3"/>
    </row>
    <row r="5028" spans="2:86" s="9" customFormat="1" ht="12" customHeight="1" x14ac:dyDescent="0.15">
      <c r="B5028" s="3" t="s">
        <v>527</v>
      </c>
      <c r="AQ5028" s="162"/>
      <c r="AR5028" s="162"/>
      <c r="AS5028" s="162"/>
      <c r="AT5028" s="162"/>
      <c r="AU5028" s="162"/>
      <c r="AV5028" s="162"/>
      <c r="AW5028" s="162"/>
      <c r="AX5028" s="162"/>
      <c r="AY5028" s="162"/>
      <c r="AZ5028" s="162"/>
      <c r="BA5028" s="162"/>
      <c r="BB5028" s="162"/>
      <c r="BC5028" s="162"/>
      <c r="BD5028" s="162"/>
      <c r="BE5028" s="162"/>
      <c r="BF5028" s="162"/>
      <c r="BG5028" s="162"/>
      <c r="BH5028" s="162"/>
      <c r="BI5028" s="162"/>
      <c r="BJ5028" s="162"/>
      <c r="BK5028" s="162"/>
      <c r="BL5028" s="162"/>
      <c r="BM5028" s="162"/>
      <c r="BN5028" s="162"/>
      <c r="BO5028" s="162"/>
      <c r="BP5028" s="162"/>
      <c r="BQ5028" s="162"/>
      <c r="BR5028" s="162"/>
      <c r="BS5028" s="162"/>
      <c r="BT5028" s="162"/>
      <c r="BU5028" s="162"/>
      <c r="BV5028" s="162"/>
      <c r="BW5028" s="162"/>
      <c r="BX5028" s="162"/>
      <c r="BY5028" s="162"/>
      <c r="BZ5028" s="162"/>
      <c r="CA5028" s="162"/>
      <c r="CB5028" s="162"/>
      <c r="CC5028" s="162"/>
      <c r="CD5028" s="162"/>
      <c r="CE5028" s="162"/>
      <c r="CF5028" s="162"/>
      <c r="CG5028" s="162"/>
      <c r="CH5028" s="162"/>
    </row>
    <row r="5029" spans="2:86" ht="12" customHeight="1" thickBot="1" x14ac:dyDescent="0.2">
      <c r="B5029" s="3" t="s">
        <v>524</v>
      </c>
    </row>
    <row r="5030" spans="2:86" ht="12" customHeight="1" x14ac:dyDescent="0.15">
      <c r="B5030" s="3" t="s">
        <v>525</v>
      </c>
      <c r="AU5030" s="1000" t="s">
        <v>305</v>
      </c>
      <c r="AV5030" s="1001" t="s">
        <v>298</v>
      </c>
      <c r="AW5030" s="1003" t="s">
        <v>299</v>
      </c>
      <c r="AX5030" s="1005" t="s">
        <v>306</v>
      </c>
      <c r="AY5030" s="1006"/>
      <c r="AZ5030" s="1006"/>
      <c r="BA5030" s="1006"/>
      <c r="BB5030" s="1006"/>
      <c r="BC5030" s="1006"/>
      <c r="BD5030" s="1006"/>
      <c r="BE5030" s="1006"/>
      <c r="BF5030" s="1006"/>
      <c r="BG5030" s="1006"/>
      <c r="BH5030" s="1006"/>
      <c r="BI5030" s="1006"/>
      <c r="BJ5030" s="1006"/>
      <c r="BK5030" s="1006"/>
      <c r="BL5030" s="1006"/>
      <c r="BM5030" s="1006"/>
      <c r="BN5030" s="1006"/>
      <c r="BO5030" s="1006"/>
      <c r="BP5030" s="1006"/>
      <c r="BQ5030" s="1006"/>
      <c r="BR5030" s="1007"/>
      <c r="BS5030" s="807" t="s">
        <v>300</v>
      </c>
      <c r="BT5030" s="1008"/>
      <c r="BU5030" s="1008"/>
      <c r="BV5030" s="1008"/>
      <c r="BW5030" s="1009" t="s">
        <v>307</v>
      </c>
      <c r="BX5030" s="1010"/>
      <c r="BY5030" s="1010"/>
      <c r="BZ5030" s="1010"/>
      <c r="CA5030" s="1010"/>
      <c r="CB5030" s="1010"/>
      <c r="CC5030" s="1010"/>
      <c r="CD5030" s="1010"/>
      <c r="CE5030" s="1010"/>
      <c r="CF5030" s="1010"/>
      <c r="CG5030" s="1010"/>
      <c r="CH5030" s="1011"/>
    </row>
    <row r="5031" spans="2:86" ht="12" customHeight="1" x14ac:dyDescent="0.15">
      <c r="B5031" s="3" t="s">
        <v>477</v>
      </c>
      <c r="AU5031" s="1000"/>
      <c r="AV5031" s="1002"/>
      <c r="AW5031" s="1004"/>
      <c r="AX5031" s="1012" t="s">
        <v>308</v>
      </c>
      <c r="AY5031" s="686"/>
      <c r="AZ5031" s="686"/>
      <c r="BA5031" s="686"/>
      <c r="BB5031" s="686"/>
      <c r="BC5031" s="686"/>
      <c r="BD5031" s="686"/>
      <c r="BE5031" s="686"/>
      <c r="BF5031" s="686"/>
      <c r="BG5031" s="686"/>
      <c r="BH5031" s="686"/>
      <c r="BI5031" s="686"/>
      <c r="BJ5031" s="686" t="s">
        <v>309</v>
      </c>
      <c r="BK5031" s="686"/>
      <c r="BL5031" s="686"/>
      <c r="BM5031" s="686"/>
      <c r="BN5031" s="686"/>
      <c r="BO5031" s="686"/>
      <c r="BP5031" s="686"/>
      <c r="BQ5031" s="686"/>
      <c r="BR5031" s="1013"/>
      <c r="BS5031" s="1008"/>
      <c r="BT5031" s="1008"/>
      <c r="BU5031" s="1008"/>
      <c r="BV5031" s="1008"/>
      <c r="BW5031" s="1014" t="s">
        <v>302</v>
      </c>
      <c r="BX5031" s="699"/>
      <c r="BY5031" s="699"/>
      <c r="BZ5031" s="699"/>
      <c r="CA5031" s="686" t="s">
        <v>310</v>
      </c>
      <c r="CB5031" s="686"/>
      <c r="CC5031" s="686"/>
      <c r="CD5031" s="686"/>
      <c r="CE5031" s="686"/>
      <c r="CF5031" s="686"/>
      <c r="CG5031" s="686"/>
      <c r="CH5031" s="1013"/>
    </row>
    <row r="5032" spans="2:86" ht="12" customHeight="1" x14ac:dyDescent="0.15">
      <c r="B5032" s="3" t="s">
        <v>526</v>
      </c>
      <c r="AU5032" s="1000"/>
      <c r="AV5032" s="1002"/>
      <c r="AW5032" s="1004"/>
      <c r="AX5032" s="1012" t="s">
        <v>26</v>
      </c>
      <c r="AY5032" s="686"/>
      <c r="AZ5032" s="686"/>
      <c r="BA5032" s="686"/>
      <c r="BB5032" s="686" t="s">
        <v>22</v>
      </c>
      <c r="BC5032" s="686"/>
      <c r="BD5032" s="686"/>
      <c r="BE5032" s="686"/>
      <c r="BF5032" s="686" t="s">
        <v>24</v>
      </c>
      <c r="BG5032" s="686"/>
      <c r="BH5032" s="686"/>
      <c r="BI5032" s="686"/>
      <c r="BJ5032" s="699" t="s">
        <v>26</v>
      </c>
      <c r="BK5032" s="699"/>
      <c r="BL5032" s="699"/>
      <c r="BM5032" s="699" t="s">
        <v>22</v>
      </c>
      <c r="BN5032" s="699"/>
      <c r="BO5032" s="699"/>
      <c r="BP5032" s="699" t="s">
        <v>24</v>
      </c>
      <c r="BQ5032" s="699"/>
      <c r="BR5032" s="1015"/>
      <c r="BS5032" s="807" t="s">
        <v>26</v>
      </c>
      <c r="BT5032" s="807" t="s">
        <v>22</v>
      </c>
      <c r="BU5032" s="807" t="s">
        <v>24</v>
      </c>
      <c r="BV5032" s="807" t="s">
        <v>303</v>
      </c>
      <c r="BW5032" s="1012" t="s">
        <v>311</v>
      </c>
      <c r="BX5032" s="686"/>
      <c r="BY5032" s="686"/>
      <c r="BZ5032" s="686"/>
      <c r="CA5032" s="686" t="s">
        <v>22</v>
      </c>
      <c r="CB5032" s="686"/>
      <c r="CC5032" s="686"/>
      <c r="CD5032" s="686"/>
      <c r="CE5032" s="686" t="s">
        <v>24</v>
      </c>
      <c r="CF5032" s="686"/>
      <c r="CG5032" s="686"/>
      <c r="CH5032" s="1013"/>
    </row>
    <row r="5033" spans="2:86" ht="12" customHeight="1" x14ac:dyDescent="0.15">
      <c r="B5033" s="3" t="s">
        <v>478</v>
      </c>
      <c r="AU5033" s="1000"/>
      <c r="AV5033" s="1002"/>
      <c r="AW5033" s="1004"/>
      <c r="AX5033" s="156" t="s">
        <v>862</v>
      </c>
      <c r="AY5033" s="157" t="s">
        <v>863</v>
      </c>
      <c r="AZ5033" s="157" t="s">
        <v>864</v>
      </c>
      <c r="BA5033" s="158" t="s">
        <v>865</v>
      </c>
      <c r="BB5033" s="159" t="s">
        <v>866</v>
      </c>
      <c r="BC5033" s="157" t="s">
        <v>863</v>
      </c>
      <c r="BD5033" s="157" t="s">
        <v>867</v>
      </c>
      <c r="BE5033" s="158" t="s">
        <v>865</v>
      </c>
      <c r="BF5033" s="159" t="s">
        <v>866</v>
      </c>
      <c r="BG5033" s="157" t="s">
        <v>863</v>
      </c>
      <c r="BH5033" s="157" t="s">
        <v>864</v>
      </c>
      <c r="BI5033" s="158" t="s">
        <v>865</v>
      </c>
      <c r="BJ5033" s="159" t="s">
        <v>866</v>
      </c>
      <c r="BK5033" s="157" t="s">
        <v>868</v>
      </c>
      <c r="BL5033" s="158" t="s">
        <v>869</v>
      </c>
      <c r="BM5033" s="159" t="s">
        <v>870</v>
      </c>
      <c r="BN5033" s="157" t="s">
        <v>863</v>
      </c>
      <c r="BO5033" s="158" t="s">
        <v>871</v>
      </c>
      <c r="BP5033" s="159" t="s">
        <v>870</v>
      </c>
      <c r="BQ5033" s="157" t="s">
        <v>868</v>
      </c>
      <c r="BR5033" s="160" t="s">
        <v>872</v>
      </c>
      <c r="BS5033" s="1008"/>
      <c r="BT5033" s="1008"/>
      <c r="BU5033" s="1008"/>
      <c r="BV5033" s="1008"/>
      <c r="BW5033" s="156" t="s">
        <v>866</v>
      </c>
      <c r="BX5033" s="157" t="s">
        <v>863</v>
      </c>
      <c r="BY5033" s="157" t="s">
        <v>864</v>
      </c>
      <c r="BZ5033" s="158" t="s">
        <v>865</v>
      </c>
      <c r="CA5033" s="159" t="s">
        <v>866</v>
      </c>
      <c r="CB5033" s="157" t="s">
        <v>873</v>
      </c>
      <c r="CC5033" s="157" t="s">
        <v>864</v>
      </c>
      <c r="CD5033" s="158" t="s">
        <v>865</v>
      </c>
      <c r="CE5033" s="159" t="s">
        <v>866</v>
      </c>
      <c r="CF5033" s="157" t="s">
        <v>863</v>
      </c>
      <c r="CG5033" s="157" t="s">
        <v>864</v>
      </c>
      <c r="CH5033" s="160" t="s">
        <v>874</v>
      </c>
    </row>
    <row r="5034" spans="2:86" x14ac:dyDescent="0.15">
      <c r="B5034" s="3" t="s">
        <v>539</v>
      </c>
      <c r="AU5034" s="1000"/>
      <c r="AV5034" s="188" t="str">
        <f>N5036</f>
        <v>S107</v>
      </c>
      <c r="AW5034" s="300">
        <f>R5036</f>
        <v>10.6</v>
      </c>
      <c r="AX5034" s="197">
        <f>+Y5061</f>
        <v>0</v>
      </c>
      <c r="AY5034" s="197">
        <f>+Z5061</f>
        <v>0</v>
      </c>
      <c r="AZ5034" s="197">
        <f>+AA5061</f>
        <v>0</v>
      </c>
      <c r="BA5034" s="197">
        <f t="shared" ref="BA5034" si="2326">+AB5061</f>
        <v>0</v>
      </c>
      <c r="BB5034" s="197">
        <f>+AC5061</f>
        <v>0</v>
      </c>
      <c r="BC5034" s="197">
        <f t="shared" ref="BC5034" si="2327">+AD5061</f>
        <v>0</v>
      </c>
      <c r="BD5034" s="197">
        <f t="shared" ref="BD5034" si="2328">+AE5061</f>
        <v>0</v>
      </c>
      <c r="BE5034" s="197">
        <f t="shared" ref="BE5034" si="2329">+AF5061</f>
        <v>0</v>
      </c>
      <c r="BF5034" s="197">
        <f t="shared" ref="BF5034" si="2330">+AG5061</f>
        <v>0</v>
      </c>
      <c r="BG5034" s="197">
        <f t="shared" ref="BG5034" si="2331">+AH5061</f>
        <v>0</v>
      </c>
      <c r="BH5034" s="197">
        <f t="shared" ref="BH5034" si="2332">+AI5061</f>
        <v>0</v>
      </c>
      <c r="BI5034" s="197">
        <f t="shared" ref="BI5034" si="2333">+AJ5061</f>
        <v>1</v>
      </c>
      <c r="BJ5034" s="197" t="str">
        <f>+Y5064</f>
        <v/>
      </c>
      <c r="BK5034" s="197" t="str">
        <f t="shared" ref="BK5034" si="2334">+Z5064</f>
        <v/>
      </c>
      <c r="BL5034" s="197" t="str">
        <f>+AA5064</f>
        <v/>
      </c>
      <c r="BM5034" s="197">
        <f>+AC5064</f>
        <v>0</v>
      </c>
      <c r="BN5034" s="197">
        <f t="shared" ref="BN5034" si="2335">+AD5064</f>
        <v>0</v>
      </c>
      <c r="BO5034" s="197">
        <f t="shared" ref="BO5034" si="2336">+AE5064</f>
        <v>0</v>
      </c>
      <c r="BP5034" s="197">
        <f>+AG5064</f>
        <v>0</v>
      </c>
      <c r="BQ5034" s="197">
        <f>+AH5064</f>
        <v>0</v>
      </c>
      <c r="BR5034" s="197">
        <f>+AI5064</f>
        <v>1</v>
      </c>
      <c r="BS5034" s="296" t="str">
        <f>+Y5065</f>
        <v>Ⅰ</v>
      </c>
      <c r="BT5034" s="296" t="str">
        <f>+AC5065</f>
        <v>Ⅰ</v>
      </c>
      <c r="BU5034" s="296" t="str">
        <f>+AG5065</f>
        <v>Ⅱ</v>
      </c>
      <c r="BV5034" s="296" t="str">
        <f>+Y5066</f>
        <v>Ⅱ</v>
      </c>
      <c r="BW5034" s="164" t="str">
        <f>IF(Y5061&gt;0,R5036,"")</f>
        <v/>
      </c>
      <c r="BX5034" s="165" t="str">
        <f>IF(Z5061&gt;0,"",IF(AA5061&gt;0,R5036,""))</f>
        <v/>
      </c>
      <c r="BY5034" s="165" t="str">
        <f>IF(Y5061+Z5061&gt;0,"",IF(AA5061&gt;0,R5036,""))</f>
        <v/>
      </c>
      <c r="BZ5034" s="165" t="str">
        <f>IF(Y5061+Z5061+AA5061&gt;0,"",IF(AB5061&gt;0,R5036,""))</f>
        <v/>
      </c>
      <c r="CA5034" s="166">
        <f t="shared" ref="CA5034" si="2337">+AC5060</f>
        <v>0</v>
      </c>
      <c r="CB5034" s="166">
        <f t="shared" ref="CB5034" si="2338">+AD5060</f>
        <v>0</v>
      </c>
      <c r="CC5034" s="166">
        <f t="shared" ref="CC5034" si="2339">+AE5060</f>
        <v>0</v>
      </c>
      <c r="CD5034" s="166">
        <f t="shared" ref="CD5034" si="2340">+AF5060</f>
        <v>0</v>
      </c>
      <c r="CE5034" s="166">
        <f t="shared" ref="CE5034" si="2341">+AG5060</f>
        <v>0</v>
      </c>
      <c r="CF5034" s="166">
        <f t="shared" ref="CF5034" si="2342">+AH5060</f>
        <v>0</v>
      </c>
      <c r="CG5034" s="166">
        <f t="shared" ref="CG5034" si="2343">+AI5060</f>
        <v>0</v>
      </c>
      <c r="CH5034" s="166">
        <f t="shared" ref="CH5034" si="2344">+AJ5060</f>
        <v>0.2</v>
      </c>
    </row>
    <row r="5035" spans="2:86" ht="12" customHeight="1" x14ac:dyDescent="0.15">
      <c r="B5035" s="1057" t="s">
        <v>219</v>
      </c>
      <c r="C5035" s="1059"/>
      <c r="D5035" s="1060"/>
      <c r="E5035" s="1061"/>
      <c r="F5035" s="1061"/>
      <c r="G5035" s="1061"/>
      <c r="H5035" s="1061"/>
      <c r="I5035" s="1061"/>
      <c r="J5035" s="1062"/>
      <c r="K5035" s="1067" t="s">
        <v>453</v>
      </c>
      <c r="L5035" s="1068"/>
      <c r="M5035" s="1068"/>
      <c r="N5035" s="1068"/>
      <c r="O5035" s="1068"/>
      <c r="P5035" s="1068"/>
      <c r="Q5035" s="1068"/>
      <c r="R5035" s="1068"/>
      <c r="S5035" s="1068"/>
      <c r="T5035" s="1068"/>
      <c r="U5035" s="1068"/>
      <c r="V5035" s="1068"/>
      <c r="W5035" s="1068"/>
      <c r="X5035" s="1068"/>
      <c r="Y5035" s="1068"/>
      <c r="Z5035" s="1068"/>
      <c r="AA5035" s="1068"/>
      <c r="AB5035" s="1068"/>
      <c r="AC5035" s="1068"/>
      <c r="AD5035" s="1068"/>
      <c r="AE5035" s="1068"/>
      <c r="AF5035" s="1068"/>
      <c r="AG5035" s="1068"/>
      <c r="AH5035" s="1068"/>
      <c r="AI5035" s="1068"/>
      <c r="AJ5035" s="1068"/>
      <c r="AK5035" s="1068"/>
      <c r="AL5035" s="1068"/>
      <c r="AM5035" s="1068"/>
      <c r="AN5035" s="1068"/>
      <c r="AO5035" s="1069"/>
      <c r="AP5035" s="3"/>
    </row>
    <row r="5036" spans="2:86" ht="12" customHeight="1" x14ac:dyDescent="0.15">
      <c r="B5036" s="1058"/>
      <c r="C5036" s="1063"/>
      <c r="D5036" s="1061"/>
      <c r="E5036" s="1061"/>
      <c r="F5036" s="1061"/>
      <c r="G5036" s="1061"/>
      <c r="H5036" s="1061"/>
      <c r="I5036" s="1061"/>
      <c r="J5036" s="1062"/>
      <c r="K5036" s="1040" t="s">
        <v>218</v>
      </c>
      <c r="L5036" s="1041"/>
      <c r="M5036" s="1042"/>
      <c r="N5036" s="1034" t="s">
        <v>819</v>
      </c>
      <c r="O5036" s="1035"/>
      <c r="P5036" s="1040" t="s">
        <v>454</v>
      </c>
      <c r="Q5036" s="1042"/>
      <c r="R5036" s="1070">
        <f>'様式A-2'!C120</f>
        <v>10.6</v>
      </c>
      <c r="S5036" s="1071"/>
      <c r="T5036" s="1072"/>
      <c r="U5036" s="1073" t="s">
        <v>455</v>
      </c>
      <c r="V5036" s="1074"/>
      <c r="W5036" s="1073" t="s">
        <v>456</v>
      </c>
      <c r="X5036" s="1074"/>
      <c r="Y5036" s="1042" t="s">
        <v>217</v>
      </c>
      <c r="Z5036" s="1016"/>
      <c r="AA5036" s="1016"/>
      <c r="AB5036" s="1016"/>
      <c r="AC5036" s="1073" t="s">
        <v>457</v>
      </c>
      <c r="AD5036" s="1079"/>
      <c r="AE5036" s="1079"/>
      <c r="AF5036" s="1079"/>
      <c r="AG5036" s="1079"/>
      <c r="AH5036" s="1079"/>
      <c r="AI5036" s="1079"/>
      <c r="AJ5036" s="1074"/>
      <c r="AK5036" s="1073" t="s">
        <v>458</v>
      </c>
      <c r="AL5036" s="1079"/>
      <c r="AM5036" s="1079"/>
      <c r="AN5036" s="1081"/>
      <c r="AO5036" s="1082"/>
      <c r="AP5036" s="3"/>
      <c r="AV5036" s="167"/>
      <c r="AW5036" s="221"/>
      <c r="AX5036" s="167"/>
      <c r="AY5036" s="167"/>
      <c r="AZ5036" s="167"/>
      <c r="BA5036" s="167"/>
      <c r="BB5036" s="167"/>
      <c r="BC5036" s="167"/>
      <c r="BD5036" s="167"/>
    </row>
    <row r="5037" spans="2:86" ht="12" customHeight="1" x14ac:dyDescent="0.15">
      <c r="B5037" s="1058"/>
      <c r="C5037" s="1063"/>
      <c r="D5037" s="1061"/>
      <c r="E5037" s="1061"/>
      <c r="F5037" s="1061"/>
      <c r="G5037" s="1061"/>
      <c r="H5037" s="1061"/>
      <c r="I5037" s="1061"/>
      <c r="J5037" s="1062"/>
      <c r="K5037" s="1016" t="s">
        <v>459</v>
      </c>
      <c r="L5037" s="1016" t="s">
        <v>199</v>
      </c>
      <c r="M5037" s="1016"/>
      <c r="N5037" s="1016" t="s">
        <v>198</v>
      </c>
      <c r="O5037" s="1016"/>
      <c r="P5037" s="1016" t="s">
        <v>460</v>
      </c>
      <c r="Q5037" s="1016"/>
      <c r="R5037" s="1016" t="s">
        <v>6</v>
      </c>
      <c r="S5037" s="1016"/>
      <c r="T5037" s="1016"/>
      <c r="U5037" s="1075"/>
      <c r="V5037" s="1076"/>
      <c r="W5037" s="1075"/>
      <c r="X5037" s="1076"/>
      <c r="Y5037" s="1042"/>
      <c r="Z5037" s="1016"/>
      <c r="AA5037" s="1016"/>
      <c r="AB5037" s="1016"/>
      <c r="AC5037" s="1077"/>
      <c r="AD5037" s="1080"/>
      <c r="AE5037" s="1080"/>
      <c r="AF5037" s="1080"/>
      <c r="AG5037" s="1080"/>
      <c r="AH5037" s="1080"/>
      <c r="AI5037" s="1080"/>
      <c r="AJ5037" s="1078"/>
      <c r="AK5037" s="1075"/>
      <c r="AL5037" s="1083"/>
      <c r="AM5037" s="1083"/>
      <c r="AN5037" s="1084"/>
      <c r="AO5037" s="1085"/>
      <c r="AP5037" s="3"/>
      <c r="AV5037" s="167"/>
      <c r="AW5037" s="167"/>
      <c r="AX5037" s="167"/>
      <c r="AY5037" s="167"/>
      <c r="AZ5037" s="167"/>
      <c r="BA5037" s="167"/>
      <c r="BB5037" s="167"/>
      <c r="BC5037" s="167"/>
      <c r="BD5037" s="167"/>
    </row>
    <row r="5038" spans="2:86" ht="12" customHeight="1" x14ac:dyDescent="0.15">
      <c r="B5038" s="1058"/>
      <c r="C5038" s="1063"/>
      <c r="D5038" s="1061"/>
      <c r="E5038" s="1061"/>
      <c r="F5038" s="1061"/>
      <c r="G5038" s="1061"/>
      <c r="H5038" s="1061"/>
      <c r="I5038" s="1061"/>
      <c r="J5038" s="1062"/>
      <c r="K5038" s="1016"/>
      <c r="L5038" s="1016"/>
      <c r="M5038" s="1016"/>
      <c r="N5038" s="1016"/>
      <c r="O5038" s="1016"/>
      <c r="P5038" s="1016"/>
      <c r="Q5038" s="1016"/>
      <c r="R5038" s="1016"/>
      <c r="S5038" s="1016"/>
      <c r="T5038" s="1016"/>
      <c r="U5038" s="1075"/>
      <c r="V5038" s="1076"/>
      <c r="W5038" s="1075"/>
      <c r="X5038" s="1076"/>
      <c r="Y5038" s="1042" t="s">
        <v>461</v>
      </c>
      <c r="Z5038" s="1016"/>
      <c r="AA5038" s="1016"/>
      <c r="AB5038" s="1016"/>
      <c r="AC5038" s="1016" t="s">
        <v>462</v>
      </c>
      <c r="AD5038" s="1016"/>
      <c r="AE5038" s="1016"/>
      <c r="AF5038" s="1016"/>
      <c r="AG5038" s="1016" t="s">
        <v>463</v>
      </c>
      <c r="AH5038" s="1016"/>
      <c r="AI5038" s="1016"/>
      <c r="AJ5038" s="1016"/>
      <c r="AK5038" s="1075"/>
      <c r="AL5038" s="1083"/>
      <c r="AM5038" s="1083"/>
      <c r="AN5038" s="1084"/>
      <c r="AO5038" s="1085"/>
      <c r="AP5038" s="3"/>
      <c r="AV5038" s="167"/>
      <c r="AW5038" s="167"/>
      <c r="AX5038" s="167"/>
      <c r="AY5038" s="167"/>
      <c r="AZ5038" s="167"/>
      <c r="BA5038" s="167"/>
      <c r="BB5038" s="167"/>
      <c r="BC5038" s="167"/>
      <c r="BD5038" s="167"/>
    </row>
    <row r="5039" spans="2:86" ht="12" customHeight="1" x14ac:dyDescent="0.15">
      <c r="B5039" s="1058"/>
      <c r="C5039" s="1063"/>
      <c r="D5039" s="1061"/>
      <c r="E5039" s="1061"/>
      <c r="F5039" s="1061"/>
      <c r="G5039" s="1061"/>
      <c r="H5039" s="1061"/>
      <c r="I5039" s="1061"/>
      <c r="J5039" s="1062"/>
      <c r="K5039" s="1016"/>
      <c r="L5039" s="1016"/>
      <c r="M5039" s="1016"/>
      <c r="N5039" s="1016"/>
      <c r="O5039" s="1016"/>
      <c r="P5039" s="1016"/>
      <c r="Q5039" s="1016"/>
      <c r="R5039" s="1016"/>
      <c r="S5039" s="1016"/>
      <c r="T5039" s="1016"/>
      <c r="U5039" s="1077"/>
      <c r="V5039" s="1078"/>
      <c r="W5039" s="1077"/>
      <c r="X5039" s="1078"/>
      <c r="Y5039" s="191" t="s">
        <v>32</v>
      </c>
      <c r="Z5039" s="187" t="s">
        <v>33</v>
      </c>
      <c r="AA5039" s="187" t="s">
        <v>464</v>
      </c>
      <c r="AB5039" s="187" t="s">
        <v>465</v>
      </c>
      <c r="AC5039" s="187" t="s">
        <v>32</v>
      </c>
      <c r="AD5039" s="187" t="s">
        <v>33</v>
      </c>
      <c r="AE5039" s="187" t="s">
        <v>464</v>
      </c>
      <c r="AF5039" s="187" t="s">
        <v>465</v>
      </c>
      <c r="AG5039" s="187" t="s">
        <v>32</v>
      </c>
      <c r="AH5039" s="187" t="s">
        <v>33</v>
      </c>
      <c r="AI5039" s="187" t="s">
        <v>464</v>
      </c>
      <c r="AJ5039" s="187" t="s">
        <v>465</v>
      </c>
      <c r="AK5039" s="1077"/>
      <c r="AL5039" s="1080"/>
      <c r="AM5039" s="1080"/>
      <c r="AN5039" s="1086"/>
      <c r="AO5039" s="1087"/>
      <c r="AP5039" s="3"/>
      <c r="AV5039" s="167"/>
      <c r="AW5039" s="167"/>
      <c r="AX5039" s="167"/>
      <c r="AY5039" s="167"/>
      <c r="AZ5039" s="167"/>
      <c r="BA5039" s="167"/>
      <c r="BB5039" s="167"/>
      <c r="BC5039" s="167"/>
      <c r="BD5039" s="167"/>
    </row>
    <row r="5040" spans="2:86" ht="12" customHeight="1" x14ac:dyDescent="0.15">
      <c r="B5040" s="1058"/>
      <c r="C5040" s="1063"/>
      <c r="D5040" s="1061"/>
      <c r="E5040" s="1061"/>
      <c r="F5040" s="1061"/>
      <c r="G5040" s="1061"/>
      <c r="H5040" s="1061"/>
      <c r="I5040" s="1061"/>
      <c r="J5040" s="1062"/>
      <c r="K5040" s="192">
        <v>1</v>
      </c>
      <c r="L5040" s="1038" t="s">
        <v>534</v>
      </c>
      <c r="M5040" s="1039"/>
      <c r="N5040" s="1038" t="s">
        <v>486</v>
      </c>
      <c r="O5040" s="1039"/>
      <c r="P5040" s="1034" t="s">
        <v>333</v>
      </c>
      <c r="Q5040" s="1036"/>
      <c r="R5040" s="408" t="s">
        <v>338</v>
      </c>
      <c r="S5040" s="408"/>
      <c r="T5040" s="408"/>
      <c r="U5040" s="1034" t="s">
        <v>551</v>
      </c>
      <c r="V5040" s="1036"/>
      <c r="W5040" s="1034" t="s">
        <v>551</v>
      </c>
      <c r="X5040" s="1035"/>
      <c r="Y5040" s="286"/>
      <c r="Z5040" s="286"/>
      <c r="AA5040" s="286"/>
      <c r="AB5040" s="286"/>
      <c r="AC5040" s="223"/>
      <c r="AD5040" s="223"/>
      <c r="AE5040" s="223"/>
      <c r="AF5040" s="223"/>
      <c r="AG5040" s="223"/>
      <c r="AH5040" s="223"/>
      <c r="AI5040" s="223"/>
      <c r="AJ5040" s="223"/>
      <c r="AK5040" s="1088" t="s">
        <v>1687</v>
      </c>
      <c r="AL5040" s="1089"/>
      <c r="AM5040" s="1089"/>
      <c r="AN5040" s="1090"/>
      <c r="AO5040" s="1091"/>
      <c r="AP5040" s="3"/>
      <c r="AQ5040" s="222">
        <f>IF(P5040="材質劣化",2,IF(P5040="漏水",3,1))</f>
        <v>3</v>
      </c>
      <c r="AV5040" s="167"/>
      <c r="AW5040" s="167"/>
      <c r="AX5040" s="167"/>
      <c r="AY5040" s="167"/>
      <c r="AZ5040" s="167"/>
      <c r="BA5040" s="167"/>
      <c r="BB5040" s="167"/>
      <c r="BC5040" s="167"/>
      <c r="BD5040" s="167"/>
    </row>
    <row r="5041" spans="2:56" ht="12" customHeight="1" x14ac:dyDescent="0.15">
      <c r="B5041" s="1058"/>
      <c r="C5041" s="1063"/>
      <c r="D5041" s="1061"/>
      <c r="E5041" s="1061"/>
      <c r="F5041" s="1061"/>
      <c r="G5041" s="1061"/>
      <c r="H5041" s="1061"/>
      <c r="I5041" s="1061"/>
      <c r="J5041" s="1062"/>
      <c r="K5041" s="192">
        <v>2</v>
      </c>
      <c r="L5041" s="1038" t="s">
        <v>331</v>
      </c>
      <c r="M5041" s="1039"/>
      <c r="N5041" s="1038" t="s">
        <v>356</v>
      </c>
      <c r="O5041" s="1039"/>
      <c r="P5041" s="1034" t="s">
        <v>333</v>
      </c>
      <c r="Q5041" s="1036"/>
      <c r="R5041" s="408" t="s">
        <v>340</v>
      </c>
      <c r="S5041" s="408"/>
      <c r="T5041" s="408"/>
      <c r="U5041" s="1034" t="s">
        <v>1648</v>
      </c>
      <c r="V5041" s="1036"/>
      <c r="W5041" s="1034" t="s">
        <v>1649</v>
      </c>
      <c r="X5041" s="1035"/>
      <c r="Y5041" s="286"/>
      <c r="Z5041" s="286"/>
      <c r="AA5041" s="286"/>
      <c r="AB5041" s="286"/>
      <c r="AC5041" s="223"/>
      <c r="AD5041" s="223"/>
      <c r="AE5041" s="223"/>
      <c r="AF5041" s="223"/>
      <c r="AG5041" s="223"/>
      <c r="AH5041" s="223"/>
      <c r="AI5041" s="223"/>
      <c r="AJ5041" s="223">
        <f>1*0.2</f>
        <v>0.2</v>
      </c>
      <c r="AK5041" s="1052"/>
      <c r="AL5041" s="1053"/>
      <c r="AM5041" s="1053"/>
      <c r="AN5041" s="1054"/>
      <c r="AO5041" s="1055"/>
      <c r="AP5041" s="3"/>
      <c r="AQ5041" s="222">
        <f t="shared" ref="AQ5041:AQ5059" si="2345">IF(P5041="材質劣化",2,IF(P5041="漏水",3,1))</f>
        <v>3</v>
      </c>
      <c r="AV5041" s="167"/>
      <c r="AW5041" s="167"/>
      <c r="AX5041" s="167"/>
      <c r="AY5041" s="167"/>
      <c r="AZ5041" s="167"/>
      <c r="BA5041" s="167"/>
      <c r="BB5041" s="167"/>
      <c r="BC5041" s="167"/>
      <c r="BD5041" s="167"/>
    </row>
    <row r="5042" spans="2:56" ht="12" customHeight="1" x14ac:dyDescent="0.15">
      <c r="B5042" s="1058"/>
      <c r="C5042" s="1063"/>
      <c r="D5042" s="1061"/>
      <c r="E5042" s="1061"/>
      <c r="F5042" s="1061"/>
      <c r="G5042" s="1061"/>
      <c r="H5042" s="1061"/>
      <c r="I5042" s="1061"/>
      <c r="J5042" s="1062"/>
      <c r="K5042" s="192">
        <v>3</v>
      </c>
      <c r="L5042" s="1038" t="s">
        <v>331</v>
      </c>
      <c r="M5042" s="1039"/>
      <c r="N5042" s="1038" t="s">
        <v>354</v>
      </c>
      <c r="O5042" s="1039"/>
      <c r="P5042" s="1034" t="s">
        <v>332</v>
      </c>
      <c r="Q5042" s="1036"/>
      <c r="R5042" s="408" t="s">
        <v>532</v>
      </c>
      <c r="S5042" s="408"/>
      <c r="T5042" s="408"/>
      <c r="U5042" s="1034" t="s">
        <v>554</v>
      </c>
      <c r="V5042" s="1036"/>
      <c r="W5042" s="1034" t="s">
        <v>551</v>
      </c>
      <c r="X5042" s="1035"/>
      <c r="Y5042" s="286"/>
      <c r="Z5042" s="286"/>
      <c r="AA5042" s="286"/>
      <c r="AB5042" s="286"/>
      <c r="AC5042" s="223"/>
      <c r="AD5042" s="223"/>
      <c r="AE5042" s="223"/>
      <c r="AF5042" s="223"/>
      <c r="AG5042" s="223"/>
      <c r="AH5042" s="223"/>
      <c r="AI5042" s="223"/>
      <c r="AJ5042" s="223"/>
      <c r="AK5042" s="1052"/>
      <c r="AL5042" s="1053"/>
      <c r="AM5042" s="1053"/>
      <c r="AN5042" s="1054"/>
      <c r="AO5042" s="1055"/>
      <c r="AP5042" s="3"/>
      <c r="AQ5042" s="222">
        <f t="shared" si="2345"/>
        <v>2</v>
      </c>
      <c r="AV5042" s="167"/>
      <c r="AW5042" s="167"/>
      <c r="AX5042" s="167"/>
      <c r="AY5042" s="167"/>
      <c r="AZ5042" s="167"/>
      <c r="BA5042" s="167"/>
      <c r="BB5042" s="167"/>
      <c r="BC5042" s="167"/>
      <c r="BD5042" s="167"/>
    </row>
    <row r="5043" spans="2:56" ht="12" customHeight="1" x14ac:dyDescent="0.15">
      <c r="B5043" s="1058"/>
      <c r="C5043" s="1063"/>
      <c r="D5043" s="1061"/>
      <c r="E5043" s="1061"/>
      <c r="F5043" s="1061"/>
      <c r="G5043" s="1061"/>
      <c r="H5043" s="1061"/>
      <c r="I5043" s="1061"/>
      <c r="J5043" s="1062"/>
      <c r="K5043" s="192"/>
      <c r="L5043" s="1038"/>
      <c r="M5043" s="1039"/>
      <c r="N5043" s="1038"/>
      <c r="O5043" s="1039"/>
      <c r="P5043" s="1034"/>
      <c r="Q5043" s="1036"/>
      <c r="R5043" s="408"/>
      <c r="S5043" s="408"/>
      <c r="T5043" s="408"/>
      <c r="U5043" s="1034"/>
      <c r="V5043" s="1036"/>
      <c r="W5043" s="1034"/>
      <c r="X5043" s="1035"/>
      <c r="Y5043" s="286"/>
      <c r="Z5043" s="286"/>
      <c r="AA5043" s="286"/>
      <c r="AB5043" s="286"/>
      <c r="AC5043" s="223"/>
      <c r="AD5043" s="223"/>
      <c r="AE5043" s="223"/>
      <c r="AF5043" s="223"/>
      <c r="AG5043" s="223"/>
      <c r="AH5043" s="223"/>
      <c r="AI5043" s="223"/>
      <c r="AJ5043" s="223"/>
      <c r="AK5043" s="1052"/>
      <c r="AL5043" s="1053"/>
      <c r="AM5043" s="1053"/>
      <c r="AN5043" s="1054"/>
      <c r="AO5043" s="1055"/>
      <c r="AP5043" s="3"/>
      <c r="AQ5043" s="222">
        <f t="shared" si="2345"/>
        <v>1</v>
      </c>
      <c r="AV5043" s="167"/>
      <c r="AW5043" s="167"/>
      <c r="AX5043" s="167"/>
      <c r="AY5043" s="167"/>
      <c r="AZ5043" s="167"/>
      <c r="BA5043" s="167"/>
      <c r="BB5043" s="167"/>
      <c r="BC5043" s="167"/>
      <c r="BD5043" s="167"/>
    </row>
    <row r="5044" spans="2:56" ht="12" customHeight="1" x14ac:dyDescent="0.15">
      <c r="B5044" s="1058"/>
      <c r="C5044" s="1063"/>
      <c r="D5044" s="1061"/>
      <c r="E5044" s="1061"/>
      <c r="F5044" s="1061"/>
      <c r="G5044" s="1061"/>
      <c r="H5044" s="1061"/>
      <c r="I5044" s="1061"/>
      <c r="J5044" s="1062"/>
      <c r="K5044" s="192"/>
      <c r="L5044" s="1038"/>
      <c r="M5044" s="1039"/>
      <c r="N5044" s="1038"/>
      <c r="O5044" s="1039"/>
      <c r="P5044" s="1034"/>
      <c r="Q5044" s="1036"/>
      <c r="R5044" s="408"/>
      <c r="S5044" s="408"/>
      <c r="T5044" s="408"/>
      <c r="U5044" s="1034"/>
      <c r="V5044" s="1036"/>
      <c r="W5044" s="1034"/>
      <c r="X5044" s="1035"/>
      <c r="Y5044" s="286"/>
      <c r="Z5044" s="286"/>
      <c r="AA5044" s="286"/>
      <c r="AB5044" s="286"/>
      <c r="AC5044" s="223"/>
      <c r="AD5044" s="223"/>
      <c r="AE5044" s="223"/>
      <c r="AF5044" s="223"/>
      <c r="AG5044" s="223"/>
      <c r="AH5044" s="223"/>
      <c r="AI5044" s="223"/>
      <c r="AJ5044" s="223"/>
      <c r="AK5044" s="1052"/>
      <c r="AL5044" s="1053"/>
      <c r="AM5044" s="1053"/>
      <c r="AN5044" s="1054"/>
      <c r="AO5044" s="1055"/>
      <c r="AP5044" s="3"/>
      <c r="AQ5044" s="222">
        <f t="shared" si="2345"/>
        <v>1</v>
      </c>
      <c r="AV5044" s="167"/>
      <c r="AW5044" s="167"/>
      <c r="AX5044" s="167"/>
      <c r="AY5044" s="167"/>
      <c r="AZ5044" s="167"/>
      <c r="BA5044" s="167"/>
      <c r="BB5044" s="167"/>
      <c r="BC5044" s="167"/>
      <c r="BD5044" s="167"/>
    </row>
    <row r="5045" spans="2:56" ht="12" customHeight="1" x14ac:dyDescent="0.15">
      <c r="B5045" s="1058"/>
      <c r="C5045" s="1063"/>
      <c r="D5045" s="1061"/>
      <c r="E5045" s="1061"/>
      <c r="F5045" s="1061"/>
      <c r="G5045" s="1061"/>
      <c r="H5045" s="1061"/>
      <c r="I5045" s="1061"/>
      <c r="J5045" s="1062"/>
      <c r="K5045" s="192"/>
      <c r="L5045" s="1038"/>
      <c r="M5045" s="1039"/>
      <c r="N5045" s="1038"/>
      <c r="O5045" s="1039"/>
      <c r="P5045" s="1034"/>
      <c r="Q5045" s="1036"/>
      <c r="R5045" s="408"/>
      <c r="S5045" s="408"/>
      <c r="T5045" s="408"/>
      <c r="U5045" s="1034"/>
      <c r="V5045" s="1036"/>
      <c r="W5045" s="1034"/>
      <c r="X5045" s="1035"/>
      <c r="Y5045" s="286"/>
      <c r="Z5045" s="286"/>
      <c r="AA5045" s="286"/>
      <c r="AB5045" s="286"/>
      <c r="AC5045" s="223"/>
      <c r="AD5045" s="223"/>
      <c r="AE5045" s="223"/>
      <c r="AF5045" s="223"/>
      <c r="AG5045" s="223"/>
      <c r="AH5045" s="223"/>
      <c r="AI5045" s="223"/>
      <c r="AJ5045" s="223"/>
      <c r="AK5045" s="1052"/>
      <c r="AL5045" s="1053"/>
      <c r="AM5045" s="1053"/>
      <c r="AN5045" s="1054"/>
      <c r="AO5045" s="1055"/>
      <c r="AP5045" s="3"/>
      <c r="AQ5045" s="222">
        <f t="shared" si="2345"/>
        <v>1</v>
      </c>
      <c r="AV5045" s="167"/>
      <c r="AW5045" s="167"/>
      <c r="AX5045" s="167"/>
      <c r="AY5045" s="167"/>
      <c r="AZ5045" s="167"/>
      <c r="BA5045" s="167"/>
      <c r="BB5045" s="167"/>
      <c r="BC5045" s="167"/>
      <c r="BD5045" s="167"/>
    </row>
    <row r="5046" spans="2:56" s="162" customFormat="1" ht="12" customHeight="1" x14ac:dyDescent="0.15">
      <c r="B5046" s="1058"/>
      <c r="C5046" s="1063"/>
      <c r="D5046" s="1061"/>
      <c r="E5046" s="1061"/>
      <c r="F5046" s="1061"/>
      <c r="G5046" s="1061"/>
      <c r="H5046" s="1061"/>
      <c r="I5046" s="1061"/>
      <c r="J5046" s="1062"/>
      <c r="K5046" s="192"/>
      <c r="L5046" s="1038"/>
      <c r="M5046" s="1039"/>
      <c r="N5046" s="1038"/>
      <c r="O5046" s="1039"/>
      <c r="P5046" s="1034"/>
      <c r="Q5046" s="1036"/>
      <c r="R5046" s="408"/>
      <c r="S5046" s="408"/>
      <c r="T5046" s="408"/>
      <c r="U5046" s="1034"/>
      <c r="V5046" s="1036"/>
      <c r="W5046" s="1034"/>
      <c r="X5046" s="1035"/>
      <c r="Y5046" s="286"/>
      <c r="Z5046" s="286"/>
      <c r="AA5046" s="286"/>
      <c r="AB5046" s="286"/>
      <c r="AC5046" s="223"/>
      <c r="AD5046" s="223"/>
      <c r="AE5046" s="223"/>
      <c r="AF5046" s="223"/>
      <c r="AG5046" s="223"/>
      <c r="AH5046" s="223"/>
      <c r="AI5046" s="223"/>
      <c r="AJ5046" s="223"/>
      <c r="AK5046" s="1034"/>
      <c r="AL5046" s="1035"/>
      <c r="AM5046" s="1035"/>
      <c r="AN5046" s="788"/>
      <c r="AO5046" s="789"/>
      <c r="AP5046" s="3"/>
      <c r="AQ5046" s="222">
        <f t="shared" si="2345"/>
        <v>1</v>
      </c>
    </row>
    <row r="5047" spans="2:56" s="162" customFormat="1" ht="12" customHeight="1" x14ac:dyDescent="0.15">
      <c r="B5047" s="1058"/>
      <c r="C5047" s="1063"/>
      <c r="D5047" s="1061"/>
      <c r="E5047" s="1061"/>
      <c r="F5047" s="1061"/>
      <c r="G5047" s="1061"/>
      <c r="H5047" s="1061"/>
      <c r="I5047" s="1061"/>
      <c r="J5047" s="1062"/>
      <c r="K5047" s="192"/>
      <c r="L5047" s="1038"/>
      <c r="M5047" s="1039"/>
      <c r="N5047" s="1038"/>
      <c r="O5047" s="1039"/>
      <c r="P5047" s="1034"/>
      <c r="Q5047" s="1036"/>
      <c r="R5047" s="408"/>
      <c r="S5047" s="408"/>
      <c r="T5047" s="408"/>
      <c r="U5047" s="1034"/>
      <c r="V5047" s="1036"/>
      <c r="W5047" s="1034"/>
      <c r="X5047" s="1035"/>
      <c r="Y5047" s="286"/>
      <c r="Z5047" s="286"/>
      <c r="AA5047" s="286"/>
      <c r="AB5047" s="286"/>
      <c r="AC5047" s="223"/>
      <c r="AD5047" s="223"/>
      <c r="AE5047" s="223"/>
      <c r="AF5047" s="223"/>
      <c r="AG5047" s="223"/>
      <c r="AH5047" s="223"/>
      <c r="AI5047" s="223"/>
      <c r="AJ5047" s="223"/>
      <c r="AK5047" s="1034"/>
      <c r="AL5047" s="1035"/>
      <c r="AM5047" s="1035"/>
      <c r="AN5047" s="788"/>
      <c r="AO5047" s="789"/>
      <c r="AP5047" s="3"/>
      <c r="AQ5047" s="222">
        <f t="shared" si="2345"/>
        <v>1</v>
      </c>
    </row>
    <row r="5048" spans="2:56" s="162" customFormat="1" ht="12" customHeight="1" x14ac:dyDescent="0.15">
      <c r="B5048" s="1058"/>
      <c r="C5048" s="1063"/>
      <c r="D5048" s="1061"/>
      <c r="E5048" s="1061"/>
      <c r="F5048" s="1061"/>
      <c r="G5048" s="1061"/>
      <c r="H5048" s="1061"/>
      <c r="I5048" s="1061"/>
      <c r="J5048" s="1062"/>
      <c r="K5048" s="192"/>
      <c r="L5048" s="1038"/>
      <c r="M5048" s="1039"/>
      <c r="N5048" s="1038"/>
      <c r="O5048" s="1039"/>
      <c r="P5048" s="1034"/>
      <c r="Q5048" s="1036"/>
      <c r="R5048" s="408"/>
      <c r="S5048" s="408"/>
      <c r="T5048" s="408"/>
      <c r="U5048" s="1034"/>
      <c r="V5048" s="1036"/>
      <c r="W5048" s="1034"/>
      <c r="X5048" s="1035"/>
      <c r="Y5048" s="286"/>
      <c r="Z5048" s="286"/>
      <c r="AA5048" s="286"/>
      <c r="AB5048" s="286"/>
      <c r="AC5048" s="223"/>
      <c r="AD5048" s="223"/>
      <c r="AE5048" s="223"/>
      <c r="AF5048" s="223"/>
      <c r="AG5048" s="223"/>
      <c r="AH5048" s="223"/>
      <c r="AI5048" s="223"/>
      <c r="AJ5048" s="223"/>
      <c r="AK5048" s="1034"/>
      <c r="AL5048" s="1035"/>
      <c r="AM5048" s="1035"/>
      <c r="AN5048" s="788"/>
      <c r="AO5048" s="789"/>
      <c r="AP5048" s="3"/>
      <c r="AQ5048" s="222">
        <f t="shared" si="2345"/>
        <v>1</v>
      </c>
    </row>
    <row r="5049" spans="2:56" s="162" customFormat="1" ht="12" customHeight="1" x14ac:dyDescent="0.15">
      <c r="B5049" s="1058"/>
      <c r="C5049" s="1063"/>
      <c r="D5049" s="1061"/>
      <c r="E5049" s="1061"/>
      <c r="F5049" s="1061"/>
      <c r="G5049" s="1061"/>
      <c r="H5049" s="1061"/>
      <c r="I5049" s="1061"/>
      <c r="J5049" s="1062"/>
      <c r="K5049" s="192"/>
      <c r="L5049" s="1038"/>
      <c r="M5049" s="1039"/>
      <c r="N5049" s="1038"/>
      <c r="O5049" s="1039"/>
      <c r="P5049" s="1034"/>
      <c r="Q5049" s="1036"/>
      <c r="R5049" s="408"/>
      <c r="S5049" s="408"/>
      <c r="T5049" s="408"/>
      <c r="U5049" s="1034"/>
      <c r="V5049" s="1036"/>
      <c r="W5049" s="1034"/>
      <c r="X5049" s="1035"/>
      <c r="Y5049" s="286"/>
      <c r="Z5049" s="286"/>
      <c r="AA5049" s="286"/>
      <c r="AB5049" s="286"/>
      <c r="AC5049" s="223"/>
      <c r="AD5049" s="223"/>
      <c r="AE5049" s="223"/>
      <c r="AF5049" s="223"/>
      <c r="AG5049" s="223"/>
      <c r="AH5049" s="223"/>
      <c r="AI5049" s="223"/>
      <c r="AJ5049" s="223"/>
      <c r="AK5049" s="1034"/>
      <c r="AL5049" s="1035"/>
      <c r="AM5049" s="1035"/>
      <c r="AN5049" s="788"/>
      <c r="AO5049" s="789"/>
      <c r="AP5049" s="3"/>
      <c r="AQ5049" s="222">
        <f t="shared" si="2345"/>
        <v>1</v>
      </c>
    </row>
    <row r="5050" spans="2:56" s="162" customFormat="1" ht="12" customHeight="1" x14ac:dyDescent="0.15">
      <c r="B5050" s="1058"/>
      <c r="C5050" s="1063"/>
      <c r="D5050" s="1061"/>
      <c r="E5050" s="1061"/>
      <c r="F5050" s="1061"/>
      <c r="G5050" s="1061"/>
      <c r="H5050" s="1061"/>
      <c r="I5050" s="1061"/>
      <c r="J5050" s="1062"/>
      <c r="K5050" s="192"/>
      <c r="L5050" s="1038"/>
      <c r="M5050" s="1039"/>
      <c r="N5050" s="1038"/>
      <c r="O5050" s="1039"/>
      <c r="P5050" s="1034"/>
      <c r="Q5050" s="1036"/>
      <c r="R5050" s="408"/>
      <c r="S5050" s="408"/>
      <c r="T5050" s="408"/>
      <c r="U5050" s="1034"/>
      <c r="V5050" s="1036"/>
      <c r="W5050" s="1034"/>
      <c r="X5050" s="1035"/>
      <c r="Y5050" s="286"/>
      <c r="Z5050" s="286"/>
      <c r="AA5050" s="286"/>
      <c r="AB5050" s="286"/>
      <c r="AC5050" s="223"/>
      <c r="AD5050" s="223"/>
      <c r="AE5050" s="223"/>
      <c r="AF5050" s="223"/>
      <c r="AG5050" s="223"/>
      <c r="AH5050" s="223"/>
      <c r="AI5050" s="223"/>
      <c r="AJ5050" s="223"/>
      <c r="AK5050" s="1034"/>
      <c r="AL5050" s="1035"/>
      <c r="AM5050" s="1035"/>
      <c r="AN5050" s="788"/>
      <c r="AO5050" s="789"/>
      <c r="AP5050" s="3"/>
      <c r="AQ5050" s="222">
        <f t="shared" si="2345"/>
        <v>1</v>
      </c>
    </row>
    <row r="5051" spans="2:56" s="162" customFormat="1" ht="12" customHeight="1" x14ac:dyDescent="0.15">
      <c r="B5051" s="1058"/>
      <c r="C5051" s="1063"/>
      <c r="D5051" s="1061"/>
      <c r="E5051" s="1061"/>
      <c r="F5051" s="1061"/>
      <c r="G5051" s="1061"/>
      <c r="H5051" s="1061"/>
      <c r="I5051" s="1061"/>
      <c r="J5051" s="1062"/>
      <c r="K5051" s="192"/>
      <c r="L5051" s="1038"/>
      <c r="M5051" s="1039"/>
      <c r="N5051" s="1038"/>
      <c r="O5051" s="1039"/>
      <c r="P5051" s="1034"/>
      <c r="Q5051" s="1036"/>
      <c r="R5051" s="408"/>
      <c r="S5051" s="408"/>
      <c r="T5051" s="408"/>
      <c r="U5051" s="1034"/>
      <c r="V5051" s="1036"/>
      <c r="W5051" s="1034"/>
      <c r="X5051" s="1035"/>
      <c r="Y5051" s="286"/>
      <c r="Z5051" s="286"/>
      <c r="AA5051" s="286"/>
      <c r="AB5051" s="286"/>
      <c r="AC5051" s="223"/>
      <c r="AD5051" s="223"/>
      <c r="AE5051" s="223"/>
      <c r="AF5051" s="223"/>
      <c r="AG5051" s="223"/>
      <c r="AH5051" s="223"/>
      <c r="AI5051" s="223"/>
      <c r="AJ5051" s="223"/>
      <c r="AK5051" s="1034"/>
      <c r="AL5051" s="1035"/>
      <c r="AM5051" s="1035"/>
      <c r="AN5051" s="788"/>
      <c r="AO5051" s="789"/>
      <c r="AP5051" s="3"/>
      <c r="AQ5051" s="222">
        <f t="shared" si="2345"/>
        <v>1</v>
      </c>
    </row>
    <row r="5052" spans="2:56" s="162" customFormat="1" ht="12" customHeight="1" x14ac:dyDescent="0.15">
      <c r="B5052" s="1058"/>
      <c r="C5052" s="1063"/>
      <c r="D5052" s="1061"/>
      <c r="E5052" s="1061"/>
      <c r="F5052" s="1061"/>
      <c r="G5052" s="1061"/>
      <c r="H5052" s="1061"/>
      <c r="I5052" s="1061"/>
      <c r="J5052" s="1062"/>
      <c r="K5052" s="192"/>
      <c r="L5052" s="1038"/>
      <c r="M5052" s="1039"/>
      <c r="N5052" s="1038"/>
      <c r="O5052" s="1039"/>
      <c r="P5052" s="1034"/>
      <c r="Q5052" s="1036"/>
      <c r="R5052" s="408"/>
      <c r="S5052" s="408"/>
      <c r="T5052" s="408"/>
      <c r="U5052" s="1034"/>
      <c r="V5052" s="1036"/>
      <c r="W5052" s="1034"/>
      <c r="X5052" s="1035"/>
      <c r="Y5052" s="286"/>
      <c r="Z5052" s="286"/>
      <c r="AA5052" s="286"/>
      <c r="AB5052" s="286"/>
      <c r="AC5052" s="223"/>
      <c r="AD5052" s="223"/>
      <c r="AE5052" s="223"/>
      <c r="AF5052" s="223"/>
      <c r="AG5052" s="223"/>
      <c r="AH5052" s="223"/>
      <c r="AI5052" s="223"/>
      <c r="AJ5052" s="223"/>
      <c r="AK5052" s="1034"/>
      <c r="AL5052" s="1035"/>
      <c r="AM5052" s="1035"/>
      <c r="AN5052" s="788"/>
      <c r="AO5052" s="789"/>
      <c r="AP5052" s="3"/>
      <c r="AQ5052" s="222">
        <f t="shared" si="2345"/>
        <v>1</v>
      </c>
    </row>
    <row r="5053" spans="2:56" s="162" customFormat="1" ht="12" customHeight="1" x14ac:dyDescent="0.15">
      <c r="B5053" s="1058"/>
      <c r="C5053" s="1063"/>
      <c r="D5053" s="1061"/>
      <c r="E5053" s="1061"/>
      <c r="F5053" s="1061"/>
      <c r="G5053" s="1061"/>
      <c r="H5053" s="1061"/>
      <c r="I5053" s="1061"/>
      <c r="J5053" s="1062"/>
      <c r="K5053" s="192"/>
      <c r="L5053" s="1038"/>
      <c r="M5053" s="1039"/>
      <c r="N5053" s="1038"/>
      <c r="O5053" s="1039"/>
      <c r="P5053" s="1034"/>
      <c r="Q5053" s="1036"/>
      <c r="R5053" s="408"/>
      <c r="S5053" s="408"/>
      <c r="T5053" s="408"/>
      <c r="U5053" s="1034"/>
      <c r="V5053" s="1036"/>
      <c r="W5053" s="1034"/>
      <c r="X5053" s="1035"/>
      <c r="Y5053" s="286"/>
      <c r="Z5053" s="286"/>
      <c r="AA5053" s="286"/>
      <c r="AB5053" s="286"/>
      <c r="AC5053" s="223"/>
      <c r="AD5053" s="223"/>
      <c r="AE5053" s="223"/>
      <c r="AF5053" s="223"/>
      <c r="AG5053" s="223"/>
      <c r="AH5053" s="223"/>
      <c r="AI5053" s="223"/>
      <c r="AJ5053" s="223"/>
      <c r="AK5053" s="1034"/>
      <c r="AL5053" s="1035"/>
      <c r="AM5053" s="1035"/>
      <c r="AN5053" s="788"/>
      <c r="AO5053" s="789"/>
      <c r="AP5053" s="3"/>
      <c r="AQ5053" s="222">
        <f t="shared" si="2345"/>
        <v>1</v>
      </c>
    </row>
    <row r="5054" spans="2:56" s="162" customFormat="1" ht="12" customHeight="1" x14ac:dyDescent="0.15">
      <c r="B5054" s="1058"/>
      <c r="C5054" s="1063"/>
      <c r="D5054" s="1061"/>
      <c r="E5054" s="1061"/>
      <c r="F5054" s="1061"/>
      <c r="G5054" s="1061"/>
      <c r="H5054" s="1061"/>
      <c r="I5054" s="1061"/>
      <c r="J5054" s="1062"/>
      <c r="K5054" s="192"/>
      <c r="L5054" s="1038"/>
      <c r="M5054" s="1039"/>
      <c r="N5054" s="1038"/>
      <c r="O5054" s="1039"/>
      <c r="P5054" s="1034"/>
      <c r="Q5054" s="1036"/>
      <c r="R5054" s="408"/>
      <c r="S5054" s="408"/>
      <c r="T5054" s="408"/>
      <c r="U5054" s="1034"/>
      <c r="V5054" s="1036"/>
      <c r="W5054" s="1034"/>
      <c r="X5054" s="1035"/>
      <c r="Y5054" s="286"/>
      <c r="Z5054" s="286"/>
      <c r="AA5054" s="286"/>
      <c r="AB5054" s="286"/>
      <c r="AC5054" s="223"/>
      <c r="AD5054" s="223"/>
      <c r="AE5054" s="223"/>
      <c r="AF5054" s="223"/>
      <c r="AG5054" s="223"/>
      <c r="AH5054" s="223"/>
      <c r="AI5054" s="223"/>
      <c r="AJ5054" s="223"/>
      <c r="AK5054" s="1034"/>
      <c r="AL5054" s="1035"/>
      <c r="AM5054" s="1035"/>
      <c r="AN5054" s="788"/>
      <c r="AO5054" s="789"/>
      <c r="AP5054" s="3"/>
      <c r="AQ5054" s="222">
        <f t="shared" si="2345"/>
        <v>1</v>
      </c>
    </row>
    <row r="5055" spans="2:56" s="162" customFormat="1" ht="12" customHeight="1" x14ac:dyDescent="0.15">
      <c r="B5055" s="1058"/>
      <c r="C5055" s="1063"/>
      <c r="D5055" s="1061"/>
      <c r="E5055" s="1061"/>
      <c r="F5055" s="1061"/>
      <c r="G5055" s="1061"/>
      <c r="H5055" s="1061"/>
      <c r="I5055" s="1061"/>
      <c r="J5055" s="1062"/>
      <c r="K5055" s="192"/>
      <c r="L5055" s="1038"/>
      <c r="M5055" s="1039"/>
      <c r="N5055" s="1038"/>
      <c r="O5055" s="1039"/>
      <c r="P5055" s="1034"/>
      <c r="Q5055" s="1036"/>
      <c r="R5055" s="408"/>
      <c r="S5055" s="408"/>
      <c r="T5055" s="408"/>
      <c r="U5055" s="1034"/>
      <c r="V5055" s="1036"/>
      <c r="W5055" s="1034"/>
      <c r="X5055" s="1035"/>
      <c r="Y5055" s="286"/>
      <c r="Z5055" s="286"/>
      <c r="AA5055" s="286"/>
      <c r="AB5055" s="286"/>
      <c r="AC5055" s="223"/>
      <c r="AD5055" s="223"/>
      <c r="AE5055" s="223"/>
      <c r="AF5055" s="223"/>
      <c r="AG5055" s="223"/>
      <c r="AH5055" s="223"/>
      <c r="AI5055" s="223"/>
      <c r="AJ5055" s="223"/>
      <c r="AK5055" s="1034"/>
      <c r="AL5055" s="1035"/>
      <c r="AM5055" s="1035"/>
      <c r="AN5055" s="788"/>
      <c r="AO5055" s="789"/>
      <c r="AP5055" s="3"/>
      <c r="AQ5055" s="222">
        <f t="shared" si="2345"/>
        <v>1</v>
      </c>
    </row>
    <row r="5056" spans="2:56" s="162" customFormat="1" ht="12" customHeight="1" x14ac:dyDescent="0.15">
      <c r="B5056" s="1058"/>
      <c r="C5056" s="1063"/>
      <c r="D5056" s="1061"/>
      <c r="E5056" s="1061"/>
      <c r="F5056" s="1061"/>
      <c r="G5056" s="1061"/>
      <c r="H5056" s="1061"/>
      <c r="I5056" s="1061"/>
      <c r="J5056" s="1062"/>
      <c r="K5056" s="192"/>
      <c r="L5056" s="1038"/>
      <c r="M5056" s="1039"/>
      <c r="N5056" s="1038"/>
      <c r="O5056" s="1039"/>
      <c r="P5056" s="1034"/>
      <c r="Q5056" s="1036"/>
      <c r="R5056" s="408"/>
      <c r="S5056" s="408"/>
      <c r="T5056" s="408"/>
      <c r="U5056" s="1034"/>
      <c r="V5056" s="1036"/>
      <c r="W5056" s="1034"/>
      <c r="X5056" s="1035"/>
      <c r="Y5056" s="286"/>
      <c r="Z5056" s="286"/>
      <c r="AA5056" s="286"/>
      <c r="AB5056" s="286"/>
      <c r="AC5056" s="223"/>
      <c r="AD5056" s="223"/>
      <c r="AE5056" s="223"/>
      <c r="AF5056" s="223"/>
      <c r="AG5056" s="223"/>
      <c r="AH5056" s="223"/>
      <c r="AI5056" s="223"/>
      <c r="AJ5056" s="223"/>
      <c r="AK5056" s="1034"/>
      <c r="AL5056" s="1035"/>
      <c r="AM5056" s="1035"/>
      <c r="AN5056" s="788"/>
      <c r="AO5056" s="789"/>
      <c r="AP5056" s="3"/>
      <c r="AQ5056" s="222">
        <f t="shared" si="2345"/>
        <v>1</v>
      </c>
    </row>
    <row r="5057" spans="2:46" s="162" customFormat="1" ht="12" customHeight="1" x14ac:dyDescent="0.15">
      <c r="B5057" s="1058"/>
      <c r="C5057" s="1063"/>
      <c r="D5057" s="1061"/>
      <c r="E5057" s="1061"/>
      <c r="F5057" s="1061"/>
      <c r="G5057" s="1061"/>
      <c r="H5057" s="1061"/>
      <c r="I5057" s="1061"/>
      <c r="J5057" s="1062"/>
      <c r="K5057" s="192"/>
      <c r="L5057" s="1038"/>
      <c r="M5057" s="1039"/>
      <c r="N5057" s="1038"/>
      <c r="O5057" s="1039"/>
      <c r="P5057" s="1034"/>
      <c r="Q5057" s="1036"/>
      <c r="R5057" s="408"/>
      <c r="S5057" s="408"/>
      <c r="T5057" s="408"/>
      <c r="U5057" s="1034"/>
      <c r="V5057" s="1036"/>
      <c r="W5057" s="1034"/>
      <c r="X5057" s="1035"/>
      <c r="Y5057" s="286"/>
      <c r="Z5057" s="286"/>
      <c r="AA5057" s="286"/>
      <c r="AB5057" s="286"/>
      <c r="AC5057" s="223"/>
      <c r="AD5057" s="223"/>
      <c r="AE5057" s="223"/>
      <c r="AF5057" s="223"/>
      <c r="AG5057" s="223"/>
      <c r="AH5057" s="223"/>
      <c r="AI5057" s="223"/>
      <c r="AJ5057" s="223"/>
      <c r="AK5057" s="1034"/>
      <c r="AL5057" s="1035"/>
      <c r="AM5057" s="1035"/>
      <c r="AN5057" s="788"/>
      <c r="AO5057" s="789"/>
      <c r="AP5057" s="3"/>
      <c r="AQ5057" s="222">
        <f t="shared" si="2345"/>
        <v>1</v>
      </c>
    </row>
    <row r="5058" spans="2:46" s="162" customFormat="1" ht="12" customHeight="1" x14ac:dyDescent="0.15">
      <c r="B5058" s="1058"/>
      <c r="C5058" s="1063"/>
      <c r="D5058" s="1061"/>
      <c r="E5058" s="1061"/>
      <c r="F5058" s="1061"/>
      <c r="G5058" s="1061"/>
      <c r="H5058" s="1061"/>
      <c r="I5058" s="1061"/>
      <c r="J5058" s="1062"/>
      <c r="K5058" s="192"/>
      <c r="L5058" s="1038"/>
      <c r="M5058" s="1039"/>
      <c r="N5058" s="1038"/>
      <c r="O5058" s="1039"/>
      <c r="P5058" s="1034"/>
      <c r="Q5058" s="1036"/>
      <c r="R5058" s="408"/>
      <c r="S5058" s="408"/>
      <c r="T5058" s="408"/>
      <c r="U5058" s="1034"/>
      <c r="V5058" s="1036"/>
      <c r="W5058" s="1034"/>
      <c r="X5058" s="1035"/>
      <c r="Y5058" s="286"/>
      <c r="Z5058" s="286"/>
      <c r="AA5058" s="286"/>
      <c r="AB5058" s="286"/>
      <c r="AC5058" s="223"/>
      <c r="AD5058" s="223"/>
      <c r="AE5058" s="223"/>
      <c r="AF5058" s="223"/>
      <c r="AG5058" s="223"/>
      <c r="AH5058" s="223"/>
      <c r="AI5058" s="223"/>
      <c r="AJ5058" s="223"/>
      <c r="AK5058" s="1034"/>
      <c r="AL5058" s="1035"/>
      <c r="AM5058" s="1035"/>
      <c r="AN5058" s="788"/>
      <c r="AO5058" s="789"/>
      <c r="AP5058" s="3"/>
      <c r="AQ5058" s="222">
        <f t="shared" si="2345"/>
        <v>1</v>
      </c>
    </row>
    <row r="5059" spans="2:46" s="162" customFormat="1" ht="12" customHeight="1" x14ac:dyDescent="0.15">
      <c r="B5059" s="1058"/>
      <c r="C5059" s="1063"/>
      <c r="D5059" s="1061"/>
      <c r="E5059" s="1061"/>
      <c r="F5059" s="1061"/>
      <c r="G5059" s="1061"/>
      <c r="H5059" s="1061"/>
      <c r="I5059" s="1061"/>
      <c r="J5059" s="1062"/>
      <c r="K5059" s="192"/>
      <c r="L5059" s="1038"/>
      <c r="M5059" s="1039"/>
      <c r="N5059" s="1038"/>
      <c r="O5059" s="1039"/>
      <c r="P5059" s="1034"/>
      <c r="Q5059" s="1036"/>
      <c r="R5059" s="408"/>
      <c r="S5059" s="408"/>
      <c r="T5059" s="408"/>
      <c r="U5059" s="1034"/>
      <c r="V5059" s="1036"/>
      <c r="W5059" s="1034"/>
      <c r="X5059" s="1035"/>
      <c r="Y5059" s="286"/>
      <c r="Z5059" s="286"/>
      <c r="AA5059" s="286"/>
      <c r="AB5059" s="286"/>
      <c r="AC5059" s="223"/>
      <c r="AD5059" s="223"/>
      <c r="AE5059" s="223"/>
      <c r="AF5059" s="223"/>
      <c r="AG5059" s="223"/>
      <c r="AH5059" s="223"/>
      <c r="AI5059" s="223"/>
      <c r="AJ5059" s="223"/>
      <c r="AK5059" s="1034"/>
      <c r="AL5059" s="1035"/>
      <c r="AM5059" s="1035"/>
      <c r="AN5059" s="788"/>
      <c r="AO5059" s="789"/>
      <c r="AP5059" s="3"/>
      <c r="AQ5059" s="222">
        <f t="shared" si="2345"/>
        <v>1</v>
      </c>
    </row>
    <row r="5060" spans="2:46" s="162" customFormat="1" ht="12" customHeight="1" x14ac:dyDescent="0.15">
      <c r="B5060" s="1058"/>
      <c r="C5060" s="1063"/>
      <c r="D5060" s="1061"/>
      <c r="E5060" s="1061"/>
      <c r="F5060" s="1061"/>
      <c r="G5060" s="1061"/>
      <c r="H5060" s="1061"/>
      <c r="I5060" s="1061"/>
      <c r="J5060" s="1062"/>
      <c r="K5060" s="1016" t="s">
        <v>216</v>
      </c>
      <c r="L5060" s="1016" t="s">
        <v>215</v>
      </c>
      <c r="M5060" s="1016"/>
      <c r="N5060" s="1016"/>
      <c r="O5060" s="1016"/>
      <c r="P5060" s="1016"/>
      <c r="Q5060" s="1016"/>
      <c r="R5060" s="1016"/>
      <c r="S5060" s="1016"/>
      <c r="T5060" s="1016"/>
      <c r="U5060" s="1016"/>
      <c r="V5060" s="1016"/>
      <c r="W5060" s="1016"/>
      <c r="X5060" s="1016"/>
      <c r="Y5060" s="1040" t="s">
        <v>466</v>
      </c>
      <c r="Z5060" s="1041"/>
      <c r="AA5060" s="1041"/>
      <c r="AB5060" s="1042"/>
      <c r="AC5060" s="224">
        <f t="shared" ref="AC5060:AJ5060" si="2346">SUM(AC5040:AC5059)</f>
        <v>0</v>
      </c>
      <c r="AD5060" s="224">
        <f t="shared" si="2346"/>
        <v>0</v>
      </c>
      <c r="AE5060" s="224">
        <f t="shared" si="2346"/>
        <v>0</v>
      </c>
      <c r="AF5060" s="224">
        <f t="shared" si="2346"/>
        <v>0</v>
      </c>
      <c r="AG5060" s="224">
        <f t="shared" si="2346"/>
        <v>0</v>
      </c>
      <c r="AH5060" s="224">
        <f t="shared" si="2346"/>
        <v>0</v>
      </c>
      <c r="AI5060" s="224">
        <f t="shared" si="2346"/>
        <v>0</v>
      </c>
      <c r="AJ5060" s="224">
        <f t="shared" si="2346"/>
        <v>0.2</v>
      </c>
      <c r="AK5060" s="1040" t="s">
        <v>214</v>
      </c>
      <c r="AL5060" s="1041"/>
      <c r="AM5060" s="1041"/>
      <c r="AN5060" s="788"/>
      <c r="AO5060" s="789"/>
      <c r="AP5060" s="3"/>
    </row>
    <row r="5061" spans="2:46" s="162" customFormat="1" ht="12" customHeight="1" x14ac:dyDescent="0.15">
      <c r="B5061" s="1058"/>
      <c r="C5061" s="1063"/>
      <c r="D5061" s="1061"/>
      <c r="E5061" s="1061"/>
      <c r="F5061" s="1061"/>
      <c r="G5061" s="1061"/>
      <c r="H5061" s="1061"/>
      <c r="I5061" s="1061"/>
      <c r="J5061" s="1062"/>
      <c r="K5061" s="1016"/>
      <c r="L5061" s="1016" t="s">
        <v>467</v>
      </c>
      <c r="M5061" s="1016"/>
      <c r="N5061" s="1016"/>
      <c r="O5061" s="1016" t="s">
        <v>213</v>
      </c>
      <c r="P5061" s="1016"/>
      <c r="Q5061" s="1016"/>
      <c r="R5061" s="1016"/>
      <c r="S5061" s="1016"/>
      <c r="T5061" s="1016"/>
      <c r="U5061" s="1016"/>
      <c r="V5061" s="1016"/>
      <c r="W5061" s="1016"/>
      <c r="X5061" s="1016"/>
      <c r="Y5061" s="193">
        <f>COUNTIF(Y5040:Y5059,"○")</f>
        <v>0</v>
      </c>
      <c r="Z5061" s="193">
        <f>COUNTIF(Z5040:Z5059,"○")</f>
        <v>0</v>
      </c>
      <c r="AA5061" s="193">
        <f>COUNTIF(AA5040:AA5059,"○")</f>
        <v>0</v>
      </c>
      <c r="AB5061" s="193">
        <f>COUNTIF(AB5040:AB5059,"○")</f>
        <v>0</v>
      </c>
      <c r="AC5061" s="193">
        <f t="shared" ref="AC5061:AJ5061" si="2347">COUNT(AC5040:AC5059)</f>
        <v>0</v>
      </c>
      <c r="AD5061" s="193">
        <f t="shared" si="2347"/>
        <v>0</v>
      </c>
      <c r="AE5061" s="193">
        <f t="shared" si="2347"/>
        <v>0</v>
      </c>
      <c r="AF5061" s="193">
        <f t="shared" si="2347"/>
        <v>0</v>
      </c>
      <c r="AG5061" s="193">
        <f t="shared" si="2347"/>
        <v>0</v>
      </c>
      <c r="AH5061" s="193">
        <f t="shared" si="2347"/>
        <v>0</v>
      </c>
      <c r="AI5061" s="193">
        <f t="shared" si="2347"/>
        <v>0</v>
      </c>
      <c r="AJ5061" s="193">
        <f t="shared" si="2347"/>
        <v>1</v>
      </c>
      <c r="AK5061" s="1043"/>
      <c r="AL5061" s="1044"/>
      <c r="AM5061" s="1044"/>
      <c r="AN5061" s="1044"/>
      <c r="AO5061" s="1045"/>
      <c r="AP5061" s="3"/>
    </row>
    <row r="5062" spans="2:46" ht="12" customHeight="1" x14ac:dyDescent="0.15">
      <c r="B5062" s="1058"/>
      <c r="C5062" s="1063"/>
      <c r="D5062" s="1061"/>
      <c r="E5062" s="1061"/>
      <c r="F5062" s="1061"/>
      <c r="G5062" s="1061"/>
      <c r="H5062" s="1061"/>
      <c r="I5062" s="1061"/>
      <c r="J5062" s="1062"/>
      <c r="K5062" s="1016"/>
      <c r="L5062" s="1016"/>
      <c r="M5062" s="1016"/>
      <c r="N5062" s="1016"/>
      <c r="O5062" s="1016" t="s">
        <v>468</v>
      </c>
      <c r="P5062" s="1016"/>
      <c r="Q5062" s="1016"/>
      <c r="R5062" s="1016"/>
      <c r="S5062" s="1016"/>
      <c r="T5062" s="1016"/>
      <c r="U5062" s="1016"/>
      <c r="V5062" s="1016"/>
      <c r="W5062" s="1016"/>
      <c r="X5062" s="1016"/>
      <c r="Y5062" s="1034" t="str">
        <f>IF(Y5061&gt;0,"Ⅳ",IF(Z5061&gt;0,"Ⅲ",IF(AA5061&gt;0,"Ⅱa",IF(AB5061&gt;0,"Ⅱb","Ⅰ"))))</f>
        <v>Ⅰ</v>
      </c>
      <c r="Z5062" s="1035"/>
      <c r="AA5062" s="1035"/>
      <c r="AB5062" s="1036"/>
      <c r="AC5062" s="1034" t="str">
        <f>IF(AC5061&gt;0,"Ⅳ",IF(AD5061&gt;0,"Ⅲ",IF(AE5061&gt;0,"Ⅱa",IF(AF5061&gt;0,"Ⅱb","Ⅰ"))))</f>
        <v>Ⅰ</v>
      </c>
      <c r="AD5062" s="1035"/>
      <c r="AE5062" s="1035"/>
      <c r="AF5062" s="1036"/>
      <c r="AG5062" s="1034" t="str">
        <f>IF(AG5061&gt;0,"Ⅳ",IF(AH5061&gt;0,"Ⅲ",IF(AI5061&gt;0,"Ⅱa",IF(AJ5061&gt;0,"Ⅱb","Ⅰ"))))</f>
        <v>Ⅱb</v>
      </c>
      <c r="AH5062" s="1035"/>
      <c r="AI5062" s="1035"/>
      <c r="AJ5062" s="1036"/>
      <c r="AK5062" s="1046"/>
      <c r="AL5062" s="1047"/>
      <c r="AM5062" s="1047"/>
      <c r="AN5062" s="1047"/>
      <c r="AO5062" s="1048"/>
      <c r="AP5062" s="3"/>
      <c r="AQ5062" s="282" t="s">
        <v>312</v>
      </c>
      <c r="AR5062" s="282" t="s">
        <v>313</v>
      </c>
      <c r="AS5062" s="699" t="s">
        <v>316</v>
      </c>
      <c r="AT5062" s="1026"/>
    </row>
    <row r="5063" spans="2:46" ht="12" customHeight="1" x14ac:dyDescent="0.15">
      <c r="B5063" s="1058"/>
      <c r="C5063" s="1063"/>
      <c r="D5063" s="1061"/>
      <c r="E5063" s="1061"/>
      <c r="F5063" s="1061"/>
      <c r="G5063" s="1061"/>
      <c r="H5063" s="1061"/>
      <c r="I5063" s="1061"/>
      <c r="J5063" s="1062"/>
      <c r="K5063" s="1016"/>
      <c r="L5063" s="1016" t="s">
        <v>469</v>
      </c>
      <c r="M5063" s="1016"/>
      <c r="N5063" s="1016"/>
      <c r="O5063" s="1016" t="s">
        <v>212</v>
      </c>
      <c r="P5063" s="1016"/>
      <c r="Q5063" s="1016"/>
      <c r="R5063" s="1016"/>
      <c r="S5063" s="1016"/>
      <c r="T5063" s="1016"/>
      <c r="U5063" s="1016"/>
      <c r="V5063" s="1016"/>
      <c r="W5063" s="1016"/>
      <c r="X5063" s="1016"/>
      <c r="Y5063" s="187" t="s">
        <v>32</v>
      </c>
      <c r="Z5063" s="187" t="s">
        <v>33</v>
      </c>
      <c r="AA5063" s="1027" t="s">
        <v>34</v>
      </c>
      <c r="AB5063" s="1027"/>
      <c r="AC5063" s="187" t="s">
        <v>32</v>
      </c>
      <c r="AD5063" s="187" t="s">
        <v>33</v>
      </c>
      <c r="AE5063" s="1027" t="s">
        <v>34</v>
      </c>
      <c r="AF5063" s="1027"/>
      <c r="AG5063" s="187" t="s">
        <v>32</v>
      </c>
      <c r="AH5063" s="187" t="s">
        <v>33</v>
      </c>
      <c r="AI5063" s="1027" t="s">
        <v>34</v>
      </c>
      <c r="AJ5063" s="1027"/>
      <c r="AK5063" s="1046"/>
      <c r="AL5063" s="1047"/>
      <c r="AM5063" s="1047"/>
      <c r="AN5063" s="1047"/>
      <c r="AO5063" s="1048"/>
      <c r="AP5063" s="3"/>
      <c r="AQ5063" s="1028">
        <f>+Y5061+Z5061</f>
        <v>0</v>
      </c>
      <c r="AR5063" s="1029"/>
      <c r="AS5063" s="1028">
        <f>+AA5061+AB5061</f>
        <v>0</v>
      </c>
      <c r="AT5063" s="1029"/>
    </row>
    <row r="5064" spans="2:46" ht="12" customHeight="1" x14ac:dyDescent="0.15">
      <c r="B5064" s="1058"/>
      <c r="C5064" s="1063"/>
      <c r="D5064" s="1061"/>
      <c r="E5064" s="1061"/>
      <c r="F5064" s="1061"/>
      <c r="G5064" s="1061"/>
      <c r="H5064" s="1061"/>
      <c r="I5064" s="1061"/>
      <c r="J5064" s="1062"/>
      <c r="K5064" s="1016"/>
      <c r="L5064" s="1016"/>
      <c r="M5064" s="1016"/>
      <c r="N5064" s="1016"/>
      <c r="O5064" s="1016" t="s">
        <v>470</v>
      </c>
      <c r="P5064" s="1016"/>
      <c r="Q5064" s="1016"/>
      <c r="R5064" s="1016"/>
      <c r="S5064" s="1016"/>
      <c r="T5064" s="1016"/>
      <c r="U5064" s="1016"/>
      <c r="V5064" s="1016"/>
      <c r="W5064" s="1016"/>
      <c r="X5064" s="1016"/>
      <c r="Y5064" s="193" t="str">
        <f>IF(Y5061=0,"",1)</f>
        <v/>
      </c>
      <c r="Z5064" s="193" t="str">
        <f>IF(Z5061=0,"",1)</f>
        <v/>
      </c>
      <c r="AA5064" s="1030" t="str">
        <f>IF(AQ5063=1,"",IF(AS5063&gt;0,1,""))</f>
        <v/>
      </c>
      <c r="AB5064" s="1031"/>
      <c r="AC5064" s="193">
        <f>+AC5061</f>
        <v>0</v>
      </c>
      <c r="AD5064" s="193">
        <f>AD5061</f>
        <v>0</v>
      </c>
      <c r="AE5064" s="1030">
        <f>AE5061+AF5061</f>
        <v>0</v>
      </c>
      <c r="AF5064" s="1031"/>
      <c r="AG5064" s="193">
        <f>AG5061</f>
        <v>0</v>
      </c>
      <c r="AH5064" s="193">
        <f>AH5061</f>
        <v>0</v>
      </c>
      <c r="AI5064" s="1030">
        <f>AI5061+AJ5061</f>
        <v>1</v>
      </c>
      <c r="AJ5064" s="1031"/>
      <c r="AK5064" s="1046"/>
      <c r="AL5064" s="1047"/>
      <c r="AM5064" s="1047"/>
      <c r="AN5064" s="1047"/>
      <c r="AO5064" s="1048"/>
      <c r="AP5064" s="3"/>
      <c r="AQ5064" s="197">
        <f>+Y5061+AC5064+AG5064</f>
        <v>0</v>
      </c>
      <c r="AR5064" s="197">
        <f>+Z5061+AD5064+AH5064</f>
        <v>0</v>
      </c>
      <c r="AS5064" s="1032">
        <f>+AS5063+AE5064+AI5064</f>
        <v>1</v>
      </c>
      <c r="AT5064" s="1033"/>
    </row>
    <row r="5065" spans="2:46" ht="12" customHeight="1" x14ac:dyDescent="0.15">
      <c r="B5065" s="1058"/>
      <c r="C5065" s="1063"/>
      <c r="D5065" s="1061"/>
      <c r="E5065" s="1061"/>
      <c r="F5065" s="1061"/>
      <c r="G5065" s="1061"/>
      <c r="H5065" s="1061"/>
      <c r="I5065" s="1061"/>
      <c r="J5065" s="1062"/>
      <c r="K5065" s="1016"/>
      <c r="L5065" s="1016"/>
      <c r="M5065" s="1016"/>
      <c r="N5065" s="1016"/>
      <c r="O5065" s="1016" t="s">
        <v>471</v>
      </c>
      <c r="P5065" s="1016"/>
      <c r="Q5065" s="1016"/>
      <c r="R5065" s="1016"/>
      <c r="S5065" s="1016"/>
      <c r="T5065" s="1016"/>
      <c r="U5065" s="1016"/>
      <c r="V5065" s="1016"/>
      <c r="W5065" s="1016"/>
      <c r="X5065" s="1016"/>
      <c r="Y5065" s="1034" t="s">
        <v>875</v>
      </c>
      <c r="Z5065" s="1035"/>
      <c r="AA5065" s="1035"/>
      <c r="AB5065" s="1036"/>
      <c r="AC5065" s="1034" t="str">
        <f>IF(AC5064&gt;0,"Ⅳ",IF(AD5064&gt;0,"Ⅲ",IF(AE5064&gt;0,"Ⅱ","Ⅰ")))</f>
        <v>Ⅰ</v>
      </c>
      <c r="AD5065" s="1035"/>
      <c r="AE5065" s="1035"/>
      <c r="AF5065" s="1036"/>
      <c r="AG5065" s="1034" t="str">
        <f>IF(AG5064&gt;0,"Ⅳ",IF(AH5064&gt;0,"Ⅲ",IF(AI5064&gt;0,"Ⅱ","Ⅰ")))</f>
        <v>Ⅱ</v>
      </c>
      <c r="AH5065" s="1035"/>
      <c r="AI5065" s="1035"/>
      <c r="AJ5065" s="1036"/>
      <c r="AK5065" s="1046"/>
      <c r="AL5065" s="1047"/>
      <c r="AM5065" s="1047"/>
      <c r="AN5065" s="1047"/>
      <c r="AO5065" s="1048"/>
      <c r="AP5065" s="3"/>
      <c r="AQ5065" s="1037" t="str">
        <f>IF(AQ5064&gt;0,"Ⅳ",IF(AR5064&gt;0,"Ⅲ",IF(AS5064&gt;0,"Ⅱ","Ⅰ")))</f>
        <v>Ⅱ</v>
      </c>
      <c r="AR5065" s="1037"/>
      <c r="AS5065" s="1037"/>
      <c r="AT5065" s="1037"/>
    </row>
    <row r="5066" spans="2:46" ht="12" customHeight="1" x14ac:dyDescent="0.15">
      <c r="B5066" s="1058"/>
      <c r="C5066" s="1063"/>
      <c r="D5066" s="1061"/>
      <c r="E5066" s="1061"/>
      <c r="F5066" s="1061"/>
      <c r="G5066" s="1061"/>
      <c r="H5066" s="1061"/>
      <c r="I5066" s="1061"/>
      <c r="J5066" s="1062"/>
      <c r="K5066" s="1016"/>
      <c r="L5066" s="1016"/>
      <c r="M5066" s="1016"/>
      <c r="N5066" s="1016"/>
      <c r="O5066" s="1016" t="s">
        <v>472</v>
      </c>
      <c r="P5066" s="1016"/>
      <c r="Q5066" s="1016"/>
      <c r="R5066" s="1016"/>
      <c r="S5066" s="1016"/>
      <c r="T5066" s="1016"/>
      <c r="U5066" s="1016"/>
      <c r="V5066" s="1016"/>
      <c r="W5066" s="1016"/>
      <c r="X5066" s="1016"/>
      <c r="Y5066" s="1034" t="str">
        <f>IF(COUNTIF(Y5065:AJ5065,"Ⅳ")&gt;0,"Ⅳ",IF(COUNTIF(Y5065:AJ5065,"Ⅲ")&gt;0,"Ⅲ",IF(COUNTIF(Y5065:AJ5065,"Ⅱ")&gt;0,"Ⅱ","Ⅰ")))</f>
        <v>Ⅱ</v>
      </c>
      <c r="Z5066" s="1035"/>
      <c r="AA5066" s="1035"/>
      <c r="AB5066" s="1035"/>
      <c r="AC5066" s="1035"/>
      <c r="AD5066" s="1035"/>
      <c r="AE5066" s="1035"/>
      <c r="AF5066" s="1035"/>
      <c r="AG5066" s="1035"/>
      <c r="AH5066" s="1035"/>
      <c r="AI5066" s="1035"/>
      <c r="AJ5066" s="1036"/>
      <c r="AK5066" s="1049"/>
      <c r="AL5066" s="1050"/>
      <c r="AM5066" s="1050"/>
      <c r="AN5066" s="1050"/>
      <c r="AO5066" s="1051"/>
      <c r="AP5066" s="3"/>
    </row>
    <row r="5067" spans="2:46" ht="14.25" customHeight="1" x14ac:dyDescent="0.15">
      <c r="B5067" s="1058"/>
      <c r="C5067" s="1063"/>
      <c r="D5067" s="1061"/>
      <c r="E5067" s="1061"/>
      <c r="F5067" s="1061"/>
      <c r="G5067" s="1061"/>
      <c r="H5067" s="1061"/>
      <c r="I5067" s="1061"/>
      <c r="J5067" s="1062"/>
      <c r="K5067" s="1016" t="s">
        <v>169</v>
      </c>
      <c r="L5067" s="1017"/>
      <c r="M5067" s="1017"/>
      <c r="N5067" s="1017"/>
      <c r="O5067" s="1017"/>
      <c r="P5067" s="1017"/>
      <c r="Q5067" s="1017"/>
      <c r="R5067" s="1017"/>
      <c r="S5067" s="1017"/>
      <c r="T5067" s="1017"/>
      <c r="U5067" s="1017"/>
      <c r="V5067" s="1017"/>
      <c r="W5067" s="1017"/>
      <c r="X5067" s="1017"/>
      <c r="Y5067" s="1017"/>
      <c r="Z5067" s="1017"/>
      <c r="AA5067" s="1017"/>
      <c r="AB5067" s="1017"/>
      <c r="AC5067" s="1017"/>
      <c r="AD5067" s="1017"/>
      <c r="AE5067" s="1017"/>
      <c r="AF5067" s="1017"/>
      <c r="AG5067" s="1017"/>
      <c r="AH5067" s="1017"/>
      <c r="AI5067" s="1017"/>
      <c r="AJ5067" s="1017"/>
      <c r="AK5067" s="1017"/>
      <c r="AL5067" s="1017"/>
      <c r="AM5067" s="1017"/>
      <c r="AN5067" s="1017"/>
      <c r="AO5067" s="1017"/>
      <c r="AP5067" s="3"/>
    </row>
    <row r="5068" spans="2:46" ht="14.25" customHeight="1" x14ac:dyDescent="0.15">
      <c r="B5068" s="1058"/>
      <c r="C5068" s="1063"/>
      <c r="D5068" s="1061"/>
      <c r="E5068" s="1061"/>
      <c r="F5068" s="1061"/>
      <c r="G5068" s="1061"/>
      <c r="H5068" s="1061"/>
      <c r="I5068" s="1061"/>
      <c r="J5068" s="1062"/>
      <c r="K5068" s="1016"/>
      <c r="L5068" s="1017"/>
      <c r="M5068" s="1017"/>
      <c r="N5068" s="1017"/>
      <c r="O5068" s="1017"/>
      <c r="P5068" s="1017"/>
      <c r="Q5068" s="1017"/>
      <c r="R5068" s="1017"/>
      <c r="S5068" s="1017"/>
      <c r="T5068" s="1017"/>
      <c r="U5068" s="1017"/>
      <c r="V5068" s="1017"/>
      <c r="W5068" s="1017"/>
      <c r="X5068" s="1017"/>
      <c r="Y5068" s="1017"/>
      <c r="Z5068" s="1017"/>
      <c r="AA5068" s="1017"/>
      <c r="AB5068" s="1017"/>
      <c r="AC5068" s="1017"/>
      <c r="AD5068" s="1017"/>
      <c r="AE5068" s="1017"/>
      <c r="AF5068" s="1017"/>
      <c r="AG5068" s="1017"/>
      <c r="AH5068" s="1017"/>
      <c r="AI5068" s="1017"/>
      <c r="AJ5068" s="1017"/>
      <c r="AK5068" s="1017"/>
      <c r="AL5068" s="1017"/>
      <c r="AM5068" s="1017"/>
      <c r="AN5068" s="1017"/>
      <c r="AO5068" s="1017"/>
      <c r="AP5068" s="3"/>
    </row>
    <row r="5069" spans="2:46" ht="12" customHeight="1" x14ac:dyDescent="0.15">
      <c r="B5069" s="1058"/>
      <c r="C5069" s="1063"/>
      <c r="D5069" s="1061"/>
      <c r="E5069" s="1061"/>
      <c r="F5069" s="1061"/>
      <c r="G5069" s="1061"/>
      <c r="H5069" s="1061"/>
      <c r="I5069" s="1061"/>
      <c r="J5069" s="1062"/>
      <c r="K5069" s="1018" t="s">
        <v>473</v>
      </c>
      <c r="L5069" s="1018"/>
      <c r="M5069" s="1018"/>
      <c r="N5069" s="1018"/>
      <c r="O5069" s="1018"/>
      <c r="P5069" s="1018"/>
      <c r="Q5069" s="1018"/>
      <c r="R5069" s="1018"/>
      <c r="S5069" s="1018"/>
      <c r="T5069" s="1018"/>
      <c r="U5069" s="1018"/>
      <c r="V5069" s="1018"/>
      <c r="W5069" s="1018"/>
      <c r="X5069" s="1018"/>
      <c r="Y5069" s="1018"/>
      <c r="Z5069" s="1018"/>
      <c r="AA5069" s="1018"/>
      <c r="AB5069" s="1018"/>
      <c r="AC5069" s="1018"/>
      <c r="AD5069" s="1018"/>
      <c r="AE5069" s="1018"/>
      <c r="AF5069" s="1018"/>
      <c r="AG5069" s="1018"/>
      <c r="AH5069" s="1018"/>
      <c r="AI5069" s="1018"/>
      <c r="AJ5069" s="1018"/>
      <c r="AK5069" s="1018"/>
      <c r="AL5069" s="1018"/>
      <c r="AM5069" s="1018"/>
      <c r="AN5069" s="1018"/>
      <c r="AO5069" s="1018"/>
      <c r="AP5069" s="3"/>
    </row>
    <row r="5070" spans="2:46" ht="12" customHeight="1" x14ac:dyDescent="0.15">
      <c r="B5070" s="1058"/>
      <c r="C5070" s="1063"/>
      <c r="D5070" s="1061"/>
      <c r="E5070" s="1061"/>
      <c r="F5070" s="1061"/>
      <c r="G5070" s="1061"/>
      <c r="H5070" s="1061"/>
      <c r="I5070" s="1061"/>
      <c r="J5070" s="1062"/>
      <c r="K5070" s="1019" t="s">
        <v>523</v>
      </c>
      <c r="L5070" s="1019"/>
      <c r="M5070" s="1019"/>
      <c r="N5070" s="1019"/>
      <c r="O5070" s="1019"/>
      <c r="P5070" s="1019"/>
      <c r="Q5070" s="1019"/>
      <c r="R5070" s="1019"/>
      <c r="S5070" s="1019"/>
      <c r="T5070" s="1019"/>
      <c r="U5070" s="1019"/>
      <c r="V5070" s="1019"/>
      <c r="W5070" s="1019"/>
      <c r="X5070" s="1019"/>
      <c r="Y5070" s="1019"/>
      <c r="Z5070" s="1019"/>
      <c r="AA5070" s="1019"/>
      <c r="AB5070" s="1019"/>
      <c r="AC5070" s="1019"/>
      <c r="AD5070" s="1019"/>
      <c r="AE5070" s="1019"/>
      <c r="AF5070" s="1019"/>
      <c r="AG5070" s="1019"/>
      <c r="AH5070" s="1019"/>
      <c r="AI5070" s="1019"/>
      <c r="AJ5070" s="1019"/>
      <c r="AK5070" s="1019"/>
      <c r="AL5070" s="1019"/>
      <c r="AM5070" s="1019"/>
      <c r="AN5070" s="1019"/>
      <c r="AO5070" s="1019"/>
      <c r="AP5070" s="3"/>
    </row>
    <row r="5071" spans="2:46" ht="12" customHeight="1" x14ac:dyDescent="0.15">
      <c r="B5071" s="1058"/>
      <c r="C5071" s="1063"/>
      <c r="D5071" s="1061"/>
      <c r="E5071" s="1061"/>
      <c r="F5071" s="1061"/>
      <c r="G5071" s="1061"/>
      <c r="H5071" s="1061"/>
      <c r="I5071" s="1061"/>
      <c r="J5071" s="1062"/>
      <c r="K5071" s="194" t="s">
        <v>474</v>
      </c>
      <c r="L5071" s="195"/>
      <c r="M5071" s="195"/>
      <c r="N5071" s="195"/>
      <c r="O5071" s="195"/>
      <c r="P5071" s="195"/>
      <c r="Q5071" s="195"/>
      <c r="R5071" s="195"/>
      <c r="S5071" s="195"/>
      <c r="T5071" s="195"/>
      <c r="U5071" s="195"/>
      <c r="V5071" s="195"/>
      <c r="W5071" s="195"/>
      <c r="X5071" s="195"/>
      <c r="Y5071" s="195"/>
      <c r="Z5071" s="195"/>
      <c r="AA5071" s="195"/>
      <c r="AB5071" s="195"/>
      <c r="AC5071" s="195"/>
      <c r="AD5071" s="195"/>
      <c r="AE5071" s="195"/>
      <c r="AF5071" s="195"/>
      <c r="AG5071" s="195"/>
      <c r="AH5071" s="195"/>
      <c r="AI5071" s="195"/>
      <c r="AJ5071" s="195"/>
      <c r="AK5071" s="195"/>
      <c r="AL5071" s="195"/>
      <c r="AM5071" s="195"/>
      <c r="AN5071" s="195"/>
      <c r="AO5071" s="196"/>
      <c r="AP5071" s="3"/>
    </row>
    <row r="5072" spans="2:46" ht="12" customHeight="1" x14ac:dyDescent="0.15">
      <c r="B5072" s="1058"/>
      <c r="C5072" s="1063"/>
      <c r="D5072" s="1061"/>
      <c r="E5072" s="1061"/>
      <c r="F5072" s="1061"/>
      <c r="G5072" s="1061"/>
      <c r="H5072" s="1061"/>
      <c r="I5072" s="1061"/>
      <c r="J5072" s="1062"/>
      <c r="K5072" s="194" t="s">
        <v>475</v>
      </c>
      <c r="L5072" s="195"/>
      <c r="M5072" s="195"/>
      <c r="N5072" s="195"/>
      <c r="O5072" s="195"/>
      <c r="P5072" s="195"/>
      <c r="Q5072" s="195"/>
      <c r="R5072" s="195"/>
      <c r="S5072" s="195"/>
      <c r="T5072" s="195"/>
      <c r="U5072" s="195"/>
      <c r="V5072" s="195"/>
      <c r="W5072" s="195"/>
      <c r="X5072" s="195"/>
      <c r="Y5072" s="195"/>
      <c r="Z5072" s="195"/>
      <c r="AA5072" s="195"/>
      <c r="AB5072" s="195"/>
      <c r="AC5072" s="195"/>
      <c r="AD5072" s="195"/>
      <c r="AE5072" s="195"/>
      <c r="AF5072" s="195"/>
      <c r="AG5072" s="195"/>
      <c r="AH5072" s="195"/>
      <c r="AI5072" s="195"/>
      <c r="AJ5072" s="195"/>
      <c r="AK5072" s="195"/>
      <c r="AL5072" s="195"/>
      <c r="AM5072" s="195"/>
      <c r="AN5072" s="195"/>
      <c r="AO5072" s="196"/>
      <c r="AP5072" s="3"/>
    </row>
    <row r="5073" spans="2:86" ht="12" customHeight="1" x14ac:dyDescent="0.15">
      <c r="B5073" s="1058"/>
      <c r="C5073" s="1063"/>
      <c r="D5073" s="1061"/>
      <c r="E5073" s="1061"/>
      <c r="F5073" s="1061"/>
      <c r="G5073" s="1061"/>
      <c r="H5073" s="1061"/>
      <c r="I5073" s="1061"/>
      <c r="J5073" s="1062"/>
      <c r="K5073" s="1020" t="s">
        <v>476</v>
      </c>
      <c r="L5073" s="1021"/>
      <c r="M5073" s="1021"/>
      <c r="N5073" s="1021"/>
      <c r="O5073" s="1021"/>
      <c r="P5073" s="1021"/>
      <c r="Q5073" s="1021"/>
      <c r="R5073" s="1021"/>
      <c r="S5073" s="1021"/>
      <c r="T5073" s="1021"/>
      <c r="U5073" s="1021"/>
      <c r="V5073" s="1021"/>
      <c r="W5073" s="1021"/>
      <c r="X5073" s="1021"/>
      <c r="Y5073" s="1021"/>
      <c r="Z5073" s="1021"/>
      <c r="AA5073" s="1021"/>
      <c r="AB5073" s="1021"/>
      <c r="AC5073" s="1021"/>
      <c r="AD5073" s="1021"/>
      <c r="AE5073" s="1021"/>
      <c r="AF5073" s="1021"/>
      <c r="AG5073" s="1021"/>
      <c r="AH5073" s="1021"/>
      <c r="AI5073" s="1021"/>
      <c r="AJ5073" s="1021"/>
      <c r="AK5073" s="1021"/>
      <c r="AL5073" s="1021"/>
      <c r="AM5073" s="1021"/>
      <c r="AN5073" s="1021"/>
      <c r="AO5073" s="1022"/>
      <c r="AP5073" s="3"/>
    </row>
    <row r="5074" spans="2:86" ht="12" customHeight="1" x14ac:dyDescent="0.15">
      <c r="B5074" s="591"/>
      <c r="C5074" s="1064"/>
      <c r="D5074" s="1065"/>
      <c r="E5074" s="1065"/>
      <c r="F5074" s="1065"/>
      <c r="G5074" s="1065"/>
      <c r="H5074" s="1065"/>
      <c r="I5074" s="1065"/>
      <c r="J5074" s="1066"/>
      <c r="K5074" s="1023"/>
      <c r="L5074" s="1024"/>
      <c r="M5074" s="1024"/>
      <c r="N5074" s="1024"/>
      <c r="O5074" s="1024"/>
      <c r="P5074" s="1024"/>
      <c r="Q5074" s="1024"/>
      <c r="R5074" s="1024"/>
      <c r="S5074" s="1024"/>
      <c r="T5074" s="1024"/>
      <c r="U5074" s="1024"/>
      <c r="V5074" s="1024"/>
      <c r="W5074" s="1024"/>
      <c r="X5074" s="1024"/>
      <c r="Y5074" s="1024"/>
      <c r="Z5074" s="1024"/>
      <c r="AA5074" s="1024"/>
      <c r="AB5074" s="1024"/>
      <c r="AC5074" s="1024"/>
      <c r="AD5074" s="1024"/>
      <c r="AE5074" s="1024"/>
      <c r="AF5074" s="1024"/>
      <c r="AG5074" s="1024"/>
      <c r="AH5074" s="1024"/>
      <c r="AI5074" s="1024"/>
      <c r="AJ5074" s="1024"/>
      <c r="AK5074" s="1024"/>
      <c r="AL5074" s="1024"/>
      <c r="AM5074" s="1024"/>
      <c r="AN5074" s="1024"/>
      <c r="AO5074" s="1025"/>
      <c r="AP5074" s="3"/>
    </row>
    <row r="5075" spans="2:86" s="9" customFormat="1" ht="12" customHeight="1" x14ac:dyDescent="0.15">
      <c r="B5075" s="3" t="s">
        <v>527</v>
      </c>
      <c r="AQ5075" s="162"/>
      <c r="AR5075" s="162"/>
      <c r="AS5075" s="162"/>
      <c r="AT5075" s="162"/>
      <c r="AU5075" s="162"/>
      <c r="AV5075" s="162"/>
      <c r="AW5075" s="162"/>
      <c r="AX5075" s="162"/>
      <c r="AY5075" s="162"/>
      <c r="AZ5075" s="162"/>
      <c r="BA5075" s="162"/>
      <c r="BB5075" s="162"/>
      <c r="BC5075" s="162"/>
      <c r="BD5075" s="162"/>
      <c r="BE5075" s="162"/>
      <c r="BF5075" s="162"/>
      <c r="BG5075" s="162"/>
      <c r="BH5075" s="162"/>
      <c r="BI5075" s="162"/>
      <c r="BJ5075" s="162"/>
      <c r="BK5075" s="162"/>
      <c r="BL5075" s="162"/>
      <c r="BM5075" s="162"/>
      <c r="BN5075" s="162"/>
      <c r="BO5075" s="162"/>
      <c r="BP5075" s="162"/>
      <c r="BQ5075" s="162"/>
      <c r="BR5075" s="162"/>
      <c r="BS5075" s="162"/>
      <c r="BT5075" s="162"/>
      <c r="BU5075" s="162"/>
      <c r="BV5075" s="162"/>
      <c r="BW5075" s="162"/>
      <c r="BX5075" s="162"/>
      <c r="BY5075" s="162"/>
      <c r="BZ5075" s="162"/>
      <c r="CA5075" s="162"/>
      <c r="CB5075" s="162"/>
      <c r="CC5075" s="162"/>
      <c r="CD5075" s="162"/>
      <c r="CE5075" s="162"/>
      <c r="CF5075" s="162"/>
      <c r="CG5075" s="162"/>
      <c r="CH5075" s="162"/>
    </row>
    <row r="5076" spans="2:86" ht="12" customHeight="1" thickBot="1" x14ac:dyDescent="0.2">
      <c r="B5076" s="3" t="s">
        <v>524</v>
      </c>
    </row>
    <row r="5077" spans="2:86" ht="12" customHeight="1" x14ac:dyDescent="0.15">
      <c r="B5077" s="3" t="s">
        <v>525</v>
      </c>
      <c r="AU5077" s="1000" t="s">
        <v>305</v>
      </c>
      <c r="AV5077" s="1001" t="s">
        <v>298</v>
      </c>
      <c r="AW5077" s="1003" t="s">
        <v>299</v>
      </c>
      <c r="AX5077" s="1005" t="s">
        <v>306</v>
      </c>
      <c r="AY5077" s="1006"/>
      <c r="AZ5077" s="1006"/>
      <c r="BA5077" s="1006"/>
      <c r="BB5077" s="1006"/>
      <c r="BC5077" s="1006"/>
      <c r="BD5077" s="1006"/>
      <c r="BE5077" s="1006"/>
      <c r="BF5077" s="1006"/>
      <c r="BG5077" s="1006"/>
      <c r="BH5077" s="1006"/>
      <c r="BI5077" s="1006"/>
      <c r="BJ5077" s="1006"/>
      <c r="BK5077" s="1006"/>
      <c r="BL5077" s="1006"/>
      <c r="BM5077" s="1006"/>
      <c r="BN5077" s="1006"/>
      <c r="BO5077" s="1006"/>
      <c r="BP5077" s="1006"/>
      <c r="BQ5077" s="1006"/>
      <c r="BR5077" s="1007"/>
      <c r="BS5077" s="807" t="s">
        <v>300</v>
      </c>
      <c r="BT5077" s="1008"/>
      <c r="BU5077" s="1008"/>
      <c r="BV5077" s="1008"/>
      <c r="BW5077" s="1009" t="s">
        <v>307</v>
      </c>
      <c r="BX5077" s="1010"/>
      <c r="BY5077" s="1010"/>
      <c r="BZ5077" s="1010"/>
      <c r="CA5077" s="1010"/>
      <c r="CB5077" s="1010"/>
      <c r="CC5077" s="1010"/>
      <c r="CD5077" s="1010"/>
      <c r="CE5077" s="1010"/>
      <c r="CF5077" s="1010"/>
      <c r="CG5077" s="1010"/>
      <c r="CH5077" s="1011"/>
    </row>
    <row r="5078" spans="2:86" ht="12" customHeight="1" x14ac:dyDescent="0.15">
      <c r="B5078" s="3" t="s">
        <v>477</v>
      </c>
      <c r="AU5078" s="1000"/>
      <c r="AV5078" s="1002"/>
      <c r="AW5078" s="1004"/>
      <c r="AX5078" s="1012" t="s">
        <v>308</v>
      </c>
      <c r="AY5078" s="686"/>
      <c r="AZ5078" s="686"/>
      <c r="BA5078" s="686"/>
      <c r="BB5078" s="686"/>
      <c r="BC5078" s="686"/>
      <c r="BD5078" s="686"/>
      <c r="BE5078" s="686"/>
      <c r="BF5078" s="686"/>
      <c r="BG5078" s="686"/>
      <c r="BH5078" s="686"/>
      <c r="BI5078" s="686"/>
      <c r="BJ5078" s="686" t="s">
        <v>309</v>
      </c>
      <c r="BK5078" s="686"/>
      <c r="BL5078" s="686"/>
      <c r="BM5078" s="686"/>
      <c r="BN5078" s="686"/>
      <c r="BO5078" s="686"/>
      <c r="BP5078" s="686"/>
      <c r="BQ5078" s="686"/>
      <c r="BR5078" s="1013"/>
      <c r="BS5078" s="1008"/>
      <c r="BT5078" s="1008"/>
      <c r="BU5078" s="1008"/>
      <c r="BV5078" s="1008"/>
      <c r="BW5078" s="1014" t="s">
        <v>302</v>
      </c>
      <c r="BX5078" s="699"/>
      <c r="BY5078" s="699"/>
      <c r="BZ5078" s="699"/>
      <c r="CA5078" s="686" t="s">
        <v>310</v>
      </c>
      <c r="CB5078" s="686"/>
      <c r="CC5078" s="686"/>
      <c r="CD5078" s="686"/>
      <c r="CE5078" s="686"/>
      <c r="CF5078" s="686"/>
      <c r="CG5078" s="686"/>
      <c r="CH5078" s="1013"/>
    </row>
    <row r="5079" spans="2:86" ht="12" customHeight="1" x14ac:dyDescent="0.15">
      <c r="B5079" s="3" t="s">
        <v>526</v>
      </c>
      <c r="AU5079" s="1000"/>
      <c r="AV5079" s="1002"/>
      <c r="AW5079" s="1004"/>
      <c r="AX5079" s="1012" t="s">
        <v>26</v>
      </c>
      <c r="AY5079" s="686"/>
      <c r="AZ5079" s="686"/>
      <c r="BA5079" s="686"/>
      <c r="BB5079" s="686" t="s">
        <v>22</v>
      </c>
      <c r="BC5079" s="686"/>
      <c r="BD5079" s="686"/>
      <c r="BE5079" s="686"/>
      <c r="BF5079" s="686" t="s">
        <v>24</v>
      </c>
      <c r="BG5079" s="686"/>
      <c r="BH5079" s="686"/>
      <c r="BI5079" s="686"/>
      <c r="BJ5079" s="699" t="s">
        <v>26</v>
      </c>
      <c r="BK5079" s="699"/>
      <c r="BL5079" s="699"/>
      <c r="BM5079" s="699" t="s">
        <v>22</v>
      </c>
      <c r="BN5079" s="699"/>
      <c r="BO5079" s="699"/>
      <c r="BP5079" s="699" t="s">
        <v>24</v>
      </c>
      <c r="BQ5079" s="699"/>
      <c r="BR5079" s="1015"/>
      <c r="BS5079" s="807" t="s">
        <v>26</v>
      </c>
      <c r="BT5079" s="807" t="s">
        <v>22</v>
      </c>
      <c r="BU5079" s="807" t="s">
        <v>24</v>
      </c>
      <c r="BV5079" s="807" t="s">
        <v>303</v>
      </c>
      <c r="BW5079" s="1012" t="s">
        <v>311</v>
      </c>
      <c r="BX5079" s="686"/>
      <c r="BY5079" s="686"/>
      <c r="BZ5079" s="686"/>
      <c r="CA5079" s="686" t="s">
        <v>22</v>
      </c>
      <c r="CB5079" s="686"/>
      <c r="CC5079" s="686"/>
      <c r="CD5079" s="686"/>
      <c r="CE5079" s="686" t="s">
        <v>24</v>
      </c>
      <c r="CF5079" s="686"/>
      <c r="CG5079" s="686"/>
      <c r="CH5079" s="1013"/>
    </row>
    <row r="5080" spans="2:86" ht="12" customHeight="1" x14ac:dyDescent="0.15">
      <c r="B5080" s="3" t="s">
        <v>478</v>
      </c>
      <c r="AU5080" s="1000"/>
      <c r="AV5080" s="1002"/>
      <c r="AW5080" s="1004"/>
      <c r="AX5080" s="156" t="s">
        <v>862</v>
      </c>
      <c r="AY5080" s="157" t="s">
        <v>863</v>
      </c>
      <c r="AZ5080" s="157" t="s">
        <v>864</v>
      </c>
      <c r="BA5080" s="158" t="s">
        <v>865</v>
      </c>
      <c r="BB5080" s="159" t="s">
        <v>866</v>
      </c>
      <c r="BC5080" s="157" t="s">
        <v>863</v>
      </c>
      <c r="BD5080" s="157" t="s">
        <v>867</v>
      </c>
      <c r="BE5080" s="158" t="s">
        <v>865</v>
      </c>
      <c r="BF5080" s="159" t="s">
        <v>866</v>
      </c>
      <c r="BG5080" s="157" t="s">
        <v>863</v>
      </c>
      <c r="BH5080" s="157" t="s">
        <v>864</v>
      </c>
      <c r="BI5080" s="158" t="s">
        <v>865</v>
      </c>
      <c r="BJ5080" s="159" t="s">
        <v>866</v>
      </c>
      <c r="BK5080" s="157" t="s">
        <v>868</v>
      </c>
      <c r="BL5080" s="158" t="s">
        <v>869</v>
      </c>
      <c r="BM5080" s="159" t="s">
        <v>870</v>
      </c>
      <c r="BN5080" s="157" t="s">
        <v>863</v>
      </c>
      <c r="BO5080" s="158" t="s">
        <v>871</v>
      </c>
      <c r="BP5080" s="159" t="s">
        <v>870</v>
      </c>
      <c r="BQ5080" s="157" t="s">
        <v>868</v>
      </c>
      <c r="BR5080" s="160" t="s">
        <v>872</v>
      </c>
      <c r="BS5080" s="1008"/>
      <c r="BT5080" s="1008"/>
      <c r="BU5080" s="1008"/>
      <c r="BV5080" s="1008"/>
      <c r="BW5080" s="156" t="s">
        <v>866</v>
      </c>
      <c r="BX5080" s="157" t="s">
        <v>863</v>
      </c>
      <c r="BY5080" s="157" t="s">
        <v>864</v>
      </c>
      <c r="BZ5080" s="158" t="s">
        <v>865</v>
      </c>
      <c r="CA5080" s="159" t="s">
        <v>866</v>
      </c>
      <c r="CB5080" s="157" t="s">
        <v>873</v>
      </c>
      <c r="CC5080" s="157" t="s">
        <v>864</v>
      </c>
      <c r="CD5080" s="158" t="s">
        <v>865</v>
      </c>
      <c r="CE5080" s="159" t="s">
        <v>866</v>
      </c>
      <c r="CF5080" s="157" t="s">
        <v>863</v>
      </c>
      <c r="CG5080" s="157" t="s">
        <v>864</v>
      </c>
      <c r="CH5080" s="160" t="s">
        <v>874</v>
      </c>
    </row>
    <row r="5081" spans="2:86" x14ac:dyDescent="0.15">
      <c r="B5081" s="3" t="s">
        <v>539</v>
      </c>
      <c r="AU5081" s="1000"/>
      <c r="AV5081" s="188" t="str">
        <f>N5083</f>
        <v>S108</v>
      </c>
      <c r="AW5081" s="300">
        <f>R5083</f>
        <v>10.5</v>
      </c>
      <c r="AX5081" s="197">
        <f>+Y5108</f>
        <v>0</v>
      </c>
      <c r="AY5081" s="197">
        <f>+Z5108</f>
        <v>0</v>
      </c>
      <c r="AZ5081" s="197">
        <f>+AA5108</f>
        <v>0</v>
      </c>
      <c r="BA5081" s="197">
        <f t="shared" ref="BA5081" si="2348">+AB5108</f>
        <v>0</v>
      </c>
      <c r="BB5081" s="197">
        <f>+AC5108</f>
        <v>0</v>
      </c>
      <c r="BC5081" s="197">
        <f t="shared" ref="BC5081" si="2349">+AD5108</f>
        <v>0</v>
      </c>
      <c r="BD5081" s="197">
        <f t="shared" ref="BD5081" si="2350">+AE5108</f>
        <v>0</v>
      </c>
      <c r="BE5081" s="197">
        <f t="shared" ref="BE5081" si="2351">+AF5108</f>
        <v>0</v>
      </c>
      <c r="BF5081" s="197">
        <f t="shared" ref="BF5081" si="2352">+AG5108</f>
        <v>0</v>
      </c>
      <c r="BG5081" s="197">
        <f t="shared" ref="BG5081" si="2353">+AH5108</f>
        <v>0</v>
      </c>
      <c r="BH5081" s="197">
        <f t="shared" ref="BH5081" si="2354">+AI5108</f>
        <v>0</v>
      </c>
      <c r="BI5081" s="197">
        <f t="shared" ref="BI5081" si="2355">+AJ5108</f>
        <v>0</v>
      </c>
      <c r="BJ5081" s="197" t="str">
        <f>+Y5111</f>
        <v/>
      </c>
      <c r="BK5081" s="197" t="str">
        <f t="shared" ref="BK5081" si="2356">+Z5111</f>
        <v/>
      </c>
      <c r="BL5081" s="197" t="str">
        <f>+AA5111</f>
        <v/>
      </c>
      <c r="BM5081" s="197">
        <f>+AC5111</f>
        <v>0</v>
      </c>
      <c r="BN5081" s="197">
        <f t="shared" ref="BN5081" si="2357">+AD5111</f>
        <v>0</v>
      </c>
      <c r="BO5081" s="197">
        <f t="shared" ref="BO5081" si="2358">+AE5111</f>
        <v>0</v>
      </c>
      <c r="BP5081" s="197">
        <f>+AG5111</f>
        <v>0</v>
      </c>
      <c r="BQ5081" s="197">
        <f>+AH5111</f>
        <v>0</v>
      </c>
      <c r="BR5081" s="197">
        <f>+AI5111</f>
        <v>0</v>
      </c>
      <c r="BS5081" s="296" t="str">
        <f>+Y5112</f>
        <v>Ⅰ</v>
      </c>
      <c r="BT5081" s="296" t="str">
        <f>+AC5112</f>
        <v>Ⅰ</v>
      </c>
      <c r="BU5081" s="296" t="str">
        <f>+AG5112</f>
        <v>Ⅰ</v>
      </c>
      <c r="BV5081" s="296" t="str">
        <f>+Y5113</f>
        <v>Ⅰ</v>
      </c>
      <c r="BW5081" s="164" t="str">
        <f>IF(Y5108&gt;0,R5083,"")</f>
        <v/>
      </c>
      <c r="BX5081" s="165" t="str">
        <f>IF(Z5108&gt;0,"",IF(AA5108&gt;0,R5083,""))</f>
        <v/>
      </c>
      <c r="BY5081" s="165" t="str">
        <f>IF(Y5108+Z5108&gt;0,"",IF(AA5108&gt;0,R5083,""))</f>
        <v/>
      </c>
      <c r="BZ5081" s="165" t="str">
        <f>IF(Y5108+Z5108+AA5108&gt;0,"",IF(AB5108&gt;0,R5083,""))</f>
        <v/>
      </c>
      <c r="CA5081" s="166">
        <f t="shared" ref="CA5081" si="2359">+AC5107</f>
        <v>0</v>
      </c>
      <c r="CB5081" s="166">
        <f t="shared" ref="CB5081" si="2360">+AD5107</f>
        <v>0</v>
      </c>
      <c r="CC5081" s="166">
        <f t="shared" ref="CC5081" si="2361">+AE5107</f>
        <v>0</v>
      </c>
      <c r="CD5081" s="166">
        <f t="shared" ref="CD5081" si="2362">+AF5107</f>
        <v>0</v>
      </c>
      <c r="CE5081" s="166">
        <f t="shared" ref="CE5081" si="2363">+AG5107</f>
        <v>0</v>
      </c>
      <c r="CF5081" s="166">
        <f t="shared" ref="CF5081" si="2364">+AH5107</f>
        <v>0</v>
      </c>
      <c r="CG5081" s="166">
        <f t="shared" ref="CG5081" si="2365">+AI5107</f>
        <v>0</v>
      </c>
      <c r="CH5081" s="166">
        <f t="shared" ref="CH5081" si="2366">+AJ5107</f>
        <v>0</v>
      </c>
    </row>
    <row r="5082" spans="2:86" ht="12" customHeight="1" x14ac:dyDescent="0.15">
      <c r="B5082" s="1057" t="s">
        <v>219</v>
      </c>
      <c r="C5082" s="1059"/>
      <c r="D5082" s="1060"/>
      <c r="E5082" s="1061"/>
      <c r="F5082" s="1061"/>
      <c r="G5082" s="1061"/>
      <c r="H5082" s="1061"/>
      <c r="I5082" s="1061"/>
      <c r="J5082" s="1062"/>
      <c r="K5082" s="1067" t="s">
        <v>453</v>
      </c>
      <c r="L5082" s="1068"/>
      <c r="M5082" s="1068"/>
      <c r="N5082" s="1068"/>
      <c r="O5082" s="1068"/>
      <c r="P5082" s="1068"/>
      <c r="Q5082" s="1068"/>
      <c r="R5082" s="1068"/>
      <c r="S5082" s="1068"/>
      <c r="T5082" s="1068"/>
      <c r="U5082" s="1068"/>
      <c r="V5082" s="1068"/>
      <c r="W5082" s="1068"/>
      <c r="X5082" s="1068"/>
      <c r="Y5082" s="1068"/>
      <c r="Z5082" s="1068"/>
      <c r="AA5082" s="1068"/>
      <c r="AB5082" s="1068"/>
      <c r="AC5082" s="1068"/>
      <c r="AD5082" s="1068"/>
      <c r="AE5082" s="1068"/>
      <c r="AF5082" s="1068"/>
      <c r="AG5082" s="1068"/>
      <c r="AH5082" s="1068"/>
      <c r="AI5082" s="1068"/>
      <c r="AJ5082" s="1068"/>
      <c r="AK5082" s="1068"/>
      <c r="AL5082" s="1068"/>
      <c r="AM5082" s="1068"/>
      <c r="AN5082" s="1068"/>
      <c r="AO5082" s="1069"/>
      <c r="AP5082" s="3"/>
    </row>
    <row r="5083" spans="2:86" ht="12" customHeight="1" x14ac:dyDescent="0.15">
      <c r="B5083" s="1058"/>
      <c r="C5083" s="1063"/>
      <c r="D5083" s="1061"/>
      <c r="E5083" s="1061"/>
      <c r="F5083" s="1061"/>
      <c r="G5083" s="1061"/>
      <c r="H5083" s="1061"/>
      <c r="I5083" s="1061"/>
      <c r="J5083" s="1062"/>
      <c r="K5083" s="1040" t="s">
        <v>218</v>
      </c>
      <c r="L5083" s="1041"/>
      <c r="M5083" s="1042"/>
      <c r="N5083" s="1034" t="s">
        <v>820</v>
      </c>
      <c r="O5083" s="1035"/>
      <c r="P5083" s="1040" t="s">
        <v>454</v>
      </c>
      <c r="Q5083" s="1042"/>
      <c r="R5083" s="1070">
        <f>'様式A-2'!C121</f>
        <v>10.5</v>
      </c>
      <c r="S5083" s="1071"/>
      <c r="T5083" s="1072"/>
      <c r="U5083" s="1073" t="s">
        <v>455</v>
      </c>
      <c r="V5083" s="1074"/>
      <c r="W5083" s="1073" t="s">
        <v>456</v>
      </c>
      <c r="X5083" s="1074"/>
      <c r="Y5083" s="1042" t="s">
        <v>217</v>
      </c>
      <c r="Z5083" s="1016"/>
      <c r="AA5083" s="1016"/>
      <c r="AB5083" s="1016"/>
      <c r="AC5083" s="1073" t="s">
        <v>457</v>
      </c>
      <c r="AD5083" s="1079"/>
      <c r="AE5083" s="1079"/>
      <c r="AF5083" s="1079"/>
      <c r="AG5083" s="1079"/>
      <c r="AH5083" s="1079"/>
      <c r="AI5083" s="1079"/>
      <c r="AJ5083" s="1074"/>
      <c r="AK5083" s="1073" t="s">
        <v>458</v>
      </c>
      <c r="AL5083" s="1079"/>
      <c r="AM5083" s="1079"/>
      <c r="AN5083" s="1081"/>
      <c r="AO5083" s="1082"/>
      <c r="AP5083" s="3"/>
      <c r="AV5083" s="167"/>
      <c r="AW5083" s="221"/>
      <c r="AX5083" s="167"/>
      <c r="AY5083" s="167"/>
      <c r="AZ5083" s="167"/>
      <c r="BA5083" s="167"/>
      <c r="BB5083" s="167"/>
      <c r="BC5083" s="167"/>
      <c r="BD5083" s="167"/>
    </row>
    <row r="5084" spans="2:86" ht="12" customHeight="1" x14ac:dyDescent="0.15">
      <c r="B5084" s="1058"/>
      <c r="C5084" s="1063"/>
      <c r="D5084" s="1061"/>
      <c r="E5084" s="1061"/>
      <c r="F5084" s="1061"/>
      <c r="G5084" s="1061"/>
      <c r="H5084" s="1061"/>
      <c r="I5084" s="1061"/>
      <c r="J5084" s="1062"/>
      <c r="K5084" s="1016" t="s">
        <v>459</v>
      </c>
      <c r="L5084" s="1016" t="s">
        <v>199</v>
      </c>
      <c r="M5084" s="1016"/>
      <c r="N5084" s="1016" t="s">
        <v>198</v>
      </c>
      <c r="O5084" s="1016"/>
      <c r="P5084" s="1016" t="s">
        <v>460</v>
      </c>
      <c r="Q5084" s="1016"/>
      <c r="R5084" s="1016" t="s">
        <v>6</v>
      </c>
      <c r="S5084" s="1016"/>
      <c r="T5084" s="1016"/>
      <c r="U5084" s="1075"/>
      <c r="V5084" s="1076"/>
      <c r="W5084" s="1075"/>
      <c r="X5084" s="1076"/>
      <c r="Y5084" s="1042"/>
      <c r="Z5084" s="1016"/>
      <c r="AA5084" s="1016"/>
      <c r="AB5084" s="1016"/>
      <c r="AC5084" s="1077"/>
      <c r="AD5084" s="1080"/>
      <c r="AE5084" s="1080"/>
      <c r="AF5084" s="1080"/>
      <c r="AG5084" s="1080"/>
      <c r="AH5084" s="1080"/>
      <c r="AI5084" s="1080"/>
      <c r="AJ5084" s="1078"/>
      <c r="AK5084" s="1075"/>
      <c r="AL5084" s="1083"/>
      <c r="AM5084" s="1083"/>
      <c r="AN5084" s="1084"/>
      <c r="AO5084" s="1085"/>
      <c r="AP5084" s="3"/>
      <c r="AV5084" s="167"/>
      <c r="AW5084" s="167"/>
      <c r="AX5084" s="167"/>
      <c r="AY5084" s="167"/>
      <c r="AZ5084" s="167"/>
      <c r="BA5084" s="167"/>
      <c r="BB5084" s="167"/>
      <c r="BC5084" s="167"/>
      <c r="BD5084" s="167"/>
    </row>
    <row r="5085" spans="2:86" ht="12" customHeight="1" x14ac:dyDescent="0.15">
      <c r="B5085" s="1058"/>
      <c r="C5085" s="1063"/>
      <c r="D5085" s="1061"/>
      <c r="E5085" s="1061"/>
      <c r="F5085" s="1061"/>
      <c r="G5085" s="1061"/>
      <c r="H5085" s="1061"/>
      <c r="I5085" s="1061"/>
      <c r="J5085" s="1062"/>
      <c r="K5085" s="1016"/>
      <c r="L5085" s="1016"/>
      <c r="M5085" s="1016"/>
      <c r="N5085" s="1016"/>
      <c r="O5085" s="1016"/>
      <c r="P5085" s="1016"/>
      <c r="Q5085" s="1016"/>
      <c r="R5085" s="1016"/>
      <c r="S5085" s="1016"/>
      <c r="T5085" s="1016"/>
      <c r="U5085" s="1075"/>
      <c r="V5085" s="1076"/>
      <c r="W5085" s="1075"/>
      <c r="X5085" s="1076"/>
      <c r="Y5085" s="1042" t="s">
        <v>461</v>
      </c>
      <c r="Z5085" s="1016"/>
      <c r="AA5085" s="1016"/>
      <c r="AB5085" s="1016"/>
      <c r="AC5085" s="1016" t="s">
        <v>462</v>
      </c>
      <c r="AD5085" s="1016"/>
      <c r="AE5085" s="1016"/>
      <c r="AF5085" s="1016"/>
      <c r="AG5085" s="1016" t="s">
        <v>463</v>
      </c>
      <c r="AH5085" s="1016"/>
      <c r="AI5085" s="1016"/>
      <c r="AJ5085" s="1016"/>
      <c r="AK5085" s="1075"/>
      <c r="AL5085" s="1083"/>
      <c r="AM5085" s="1083"/>
      <c r="AN5085" s="1084"/>
      <c r="AO5085" s="1085"/>
      <c r="AP5085" s="3"/>
      <c r="AV5085" s="167"/>
      <c r="AW5085" s="167"/>
      <c r="AX5085" s="167"/>
      <c r="AY5085" s="167"/>
      <c r="AZ5085" s="167"/>
      <c r="BA5085" s="167"/>
      <c r="BB5085" s="167"/>
      <c r="BC5085" s="167"/>
      <c r="BD5085" s="167"/>
    </row>
    <row r="5086" spans="2:86" ht="12" customHeight="1" x14ac:dyDescent="0.15">
      <c r="B5086" s="1058"/>
      <c r="C5086" s="1063"/>
      <c r="D5086" s="1061"/>
      <c r="E5086" s="1061"/>
      <c r="F5086" s="1061"/>
      <c r="G5086" s="1061"/>
      <c r="H5086" s="1061"/>
      <c r="I5086" s="1061"/>
      <c r="J5086" s="1062"/>
      <c r="K5086" s="1016"/>
      <c r="L5086" s="1016"/>
      <c r="M5086" s="1016"/>
      <c r="N5086" s="1016"/>
      <c r="O5086" s="1016"/>
      <c r="P5086" s="1016"/>
      <c r="Q5086" s="1016"/>
      <c r="R5086" s="1016"/>
      <c r="S5086" s="1016"/>
      <c r="T5086" s="1016"/>
      <c r="U5086" s="1077"/>
      <c r="V5086" s="1078"/>
      <c r="W5086" s="1077"/>
      <c r="X5086" s="1078"/>
      <c r="Y5086" s="191" t="s">
        <v>32</v>
      </c>
      <c r="Z5086" s="187" t="s">
        <v>33</v>
      </c>
      <c r="AA5086" s="187" t="s">
        <v>464</v>
      </c>
      <c r="AB5086" s="187" t="s">
        <v>465</v>
      </c>
      <c r="AC5086" s="187" t="s">
        <v>32</v>
      </c>
      <c r="AD5086" s="187" t="s">
        <v>33</v>
      </c>
      <c r="AE5086" s="187" t="s">
        <v>464</v>
      </c>
      <c r="AF5086" s="187" t="s">
        <v>465</v>
      </c>
      <c r="AG5086" s="187" t="s">
        <v>32</v>
      </c>
      <c r="AH5086" s="187" t="s">
        <v>33</v>
      </c>
      <c r="AI5086" s="187" t="s">
        <v>464</v>
      </c>
      <c r="AJ5086" s="187" t="s">
        <v>465</v>
      </c>
      <c r="AK5086" s="1077"/>
      <c r="AL5086" s="1080"/>
      <c r="AM5086" s="1080"/>
      <c r="AN5086" s="1086"/>
      <c r="AO5086" s="1087"/>
      <c r="AP5086" s="3"/>
      <c r="AV5086" s="167"/>
      <c r="AW5086" s="167"/>
      <c r="AX5086" s="167"/>
      <c r="AY5086" s="167"/>
      <c r="AZ5086" s="167"/>
      <c r="BA5086" s="167"/>
      <c r="BB5086" s="167"/>
      <c r="BC5086" s="167"/>
      <c r="BD5086" s="167"/>
    </row>
    <row r="5087" spans="2:86" ht="12" customHeight="1" x14ac:dyDescent="0.15">
      <c r="B5087" s="1058"/>
      <c r="C5087" s="1063"/>
      <c r="D5087" s="1061"/>
      <c r="E5087" s="1061"/>
      <c r="F5087" s="1061"/>
      <c r="G5087" s="1061"/>
      <c r="H5087" s="1061"/>
      <c r="I5087" s="1061"/>
      <c r="J5087" s="1062"/>
      <c r="K5087" s="192">
        <v>1</v>
      </c>
      <c r="L5087" s="1038" t="s">
        <v>534</v>
      </c>
      <c r="M5087" s="1039"/>
      <c r="N5087" s="1038" t="s">
        <v>486</v>
      </c>
      <c r="O5087" s="1039"/>
      <c r="P5087" s="1034" t="s">
        <v>332</v>
      </c>
      <c r="Q5087" s="1036"/>
      <c r="R5087" s="408" t="s">
        <v>336</v>
      </c>
      <c r="S5087" s="408"/>
      <c r="T5087" s="408"/>
      <c r="U5087" s="1034" t="s">
        <v>551</v>
      </c>
      <c r="V5087" s="1036"/>
      <c r="W5087" s="1034" t="s">
        <v>551</v>
      </c>
      <c r="X5087" s="1035"/>
      <c r="Y5087" s="286"/>
      <c r="Z5087" s="286"/>
      <c r="AA5087" s="286"/>
      <c r="AB5087" s="286"/>
      <c r="AC5087" s="223"/>
      <c r="AD5087" s="223"/>
      <c r="AE5087" s="223"/>
      <c r="AF5087" s="223"/>
      <c r="AG5087" s="223"/>
      <c r="AH5087" s="223"/>
      <c r="AI5087" s="223"/>
      <c r="AJ5087" s="223"/>
      <c r="AK5087" s="1088" t="s">
        <v>1710</v>
      </c>
      <c r="AL5087" s="1089"/>
      <c r="AM5087" s="1089"/>
      <c r="AN5087" s="1090"/>
      <c r="AO5087" s="1091"/>
      <c r="AP5087" s="3"/>
      <c r="AQ5087" s="222">
        <f>IF(P5087="材質劣化",2,IF(P5087="漏水",3,1))</f>
        <v>2</v>
      </c>
      <c r="AV5087" s="167"/>
      <c r="AW5087" s="167"/>
      <c r="AX5087" s="167"/>
      <c r="AY5087" s="167"/>
      <c r="AZ5087" s="167"/>
      <c r="BA5087" s="167"/>
      <c r="BB5087" s="167"/>
      <c r="BC5087" s="167"/>
      <c r="BD5087" s="167"/>
    </row>
    <row r="5088" spans="2:86" ht="12" customHeight="1" x14ac:dyDescent="0.15">
      <c r="B5088" s="1058"/>
      <c r="C5088" s="1063"/>
      <c r="D5088" s="1061"/>
      <c r="E5088" s="1061"/>
      <c r="F5088" s="1061"/>
      <c r="G5088" s="1061"/>
      <c r="H5088" s="1061"/>
      <c r="I5088" s="1061"/>
      <c r="J5088" s="1062"/>
      <c r="K5088" s="192">
        <v>2</v>
      </c>
      <c r="L5088" s="1038" t="s">
        <v>534</v>
      </c>
      <c r="M5088" s="1039"/>
      <c r="N5088" s="1038" t="s">
        <v>486</v>
      </c>
      <c r="O5088" s="1039"/>
      <c r="P5088" s="1034" t="s">
        <v>333</v>
      </c>
      <c r="Q5088" s="1036"/>
      <c r="R5088" s="408" t="s">
        <v>338</v>
      </c>
      <c r="S5088" s="408"/>
      <c r="T5088" s="408"/>
      <c r="U5088" s="1034" t="s">
        <v>551</v>
      </c>
      <c r="V5088" s="1036"/>
      <c r="W5088" s="1034" t="s">
        <v>551</v>
      </c>
      <c r="X5088" s="1035"/>
      <c r="Y5088" s="286"/>
      <c r="Z5088" s="286"/>
      <c r="AA5088" s="286"/>
      <c r="AB5088" s="286"/>
      <c r="AC5088" s="223"/>
      <c r="AD5088" s="223"/>
      <c r="AE5088" s="223"/>
      <c r="AF5088" s="223"/>
      <c r="AG5088" s="223"/>
      <c r="AH5088" s="223"/>
      <c r="AI5088" s="223"/>
      <c r="AJ5088" s="223"/>
      <c r="AK5088" s="1088" t="s">
        <v>1687</v>
      </c>
      <c r="AL5088" s="1089"/>
      <c r="AM5088" s="1089"/>
      <c r="AN5088" s="1090"/>
      <c r="AO5088" s="1091"/>
      <c r="AP5088" s="3"/>
      <c r="AQ5088" s="222">
        <f t="shared" ref="AQ5088:AQ5106" si="2367">IF(P5088="材質劣化",2,IF(P5088="漏水",3,1))</f>
        <v>3</v>
      </c>
      <c r="AV5088" s="167"/>
      <c r="AW5088" s="167"/>
      <c r="AX5088" s="167"/>
      <c r="AY5088" s="167"/>
      <c r="AZ5088" s="167"/>
      <c r="BA5088" s="167"/>
      <c r="BB5088" s="167"/>
      <c r="BC5088" s="167"/>
      <c r="BD5088" s="167"/>
    </row>
    <row r="5089" spans="2:56" ht="12" customHeight="1" x14ac:dyDescent="0.15">
      <c r="B5089" s="1058"/>
      <c r="C5089" s="1063"/>
      <c r="D5089" s="1061"/>
      <c r="E5089" s="1061"/>
      <c r="F5089" s="1061"/>
      <c r="G5089" s="1061"/>
      <c r="H5089" s="1061"/>
      <c r="I5089" s="1061"/>
      <c r="J5089" s="1062"/>
      <c r="K5089" s="192"/>
      <c r="L5089" s="1038"/>
      <c r="M5089" s="1039"/>
      <c r="N5089" s="1038"/>
      <c r="O5089" s="1039"/>
      <c r="P5089" s="1034"/>
      <c r="Q5089" s="1036"/>
      <c r="R5089" s="408"/>
      <c r="S5089" s="408"/>
      <c r="T5089" s="408"/>
      <c r="U5089" s="1034"/>
      <c r="V5089" s="1036"/>
      <c r="W5089" s="1034"/>
      <c r="X5089" s="1035"/>
      <c r="Y5089" s="286"/>
      <c r="Z5089" s="286"/>
      <c r="AA5089" s="286"/>
      <c r="AB5089" s="286"/>
      <c r="AC5089" s="223"/>
      <c r="AD5089" s="223"/>
      <c r="AE5089" s="223"/>
      <c r="AF5089" s="223"/>
      <c r="AG5089" s="223"/>
      <c r="AH5089" s="223"/>
      <c r="AI5089" s="223"/>
      <c r="AJ5089" s="223"/>
      <c r="AK5089" s="1052"/>
      <c r="AL5089" s="1053"/>
      <c r="AM5089" s="1053"/>
      <c r="AN5089" s="1054"/>
      <c r="AO5089" s="1055"/>
      <c r="AP5089" s="3"/>
      <c r="AQ5089" s="222">
        <f t="shared" si="2367"/>
        <v>1</v>
      </c>
      <c r="AV5089" s="167"/>
      <c r="AW5089" s="167"/>
      <c r="AX5089" s="167"/>
      <c r="AY5089" s="167"/>
      <c r="AZ5089" s="167"/>
      <c r="BA5089" s="167"/>
      <c r="BB5089" s="167"/>
      <c r="BC5089" s="167"/>
      <c r="BD5089" s="167"/>
    </row>
    <row r="5090" spans="2:56" ht="12" customHeight="1" x14ac:dyDescent="0.15">
      <c r="B5090" s="1058"/>
      <c r="C5090" s="1063"/>
      <c r="D5090" s="1061"/>
      <c r="E5090" s="1061"/>
      <c r="F5090" s="1061"/>
      <c r="G5090" s="1061"/>
      <c r="H5090" s="1061"/>
      <c r="I5090" s="1061"/>
      <c r="J5090" s="1062"/>
      <c r="K5090" s="192"/>
      <c r="L5090" s="1038"/>
      <c r="M5090" s="1039"/>
      <c r="N5090" s="1038"/>
      <c r="O5090" s="1039"/>
      <c r="P5090" s="1034"/>
      <c r="Q5090" s="1036"/>
      <c r="R5090" s="408"/>
      <c r="S5090" s="408"/>
      <c r="T5090" s="408"/>
      <c r="U5090" s="1034"/>
      <c r="V5090" s="1036"/>
      <c r="W5090" s="1034"/>
      <c r="X5090" s="1035"/>
      <c r="Y5090" s="286"/>
      <c r="Z5090" s="286"/>
      <c r="AA5090" s="286"/>
      <c r="AB5090" s="286"/>
      <c r="AC5090" s="223"/>
      <c r="AD5090" s="223"/>
      <c r="AE5090" s="223"/>
      <c r="AF5090" s="223"/>
      <c r="AG5090" s="223"/>
      <c r="AH5090" s="223"/>
      <c r="AI5090" s="223"/>
      <c r="AJ5090" s="223"/>
      <c r="AK5090" s="1052"/>
      <c r="AL5090" s="1053"/>
      <c r="AM5090" s="1053"/>
      <c r="AN5090" s="1054"/>
      <c r="AO5090" s="1055"/>
      <c r="AP5090" s="3"/>
      <c r="AQ5090" s="222">
        <f t="shared" si="2367"/>
        <v>1</v>
      </c>
      <c r="AV5090" s="167"/>
      <c r="AW5090" s="167"/>
      <c r="AX5090" s="167"/>
      <c r="AY5090" s="167"/>
      <c r="AZ5090" s="167"/>
      <c r="BA5090" s="167"/>
      <c r="BB5090" s="167"/>
      <c r="BC5090" s="167"/>
      <c r="BD5090" s="167"/>
    </row>
    <row r="5091" spans="2:56" ht="12" customHeight="1" x14ac:dyDescent="0.15">
      <c r="B5091" s="1058"/>
      <c r="C5091" s="1063"/>
      <c r="D5091" s="1061"/>
      <c r="E5091" s="1061"/>
      <c r="F5091" s="1061"/>
      <c r="G5091" s="1061"/>
      <c r="H5091" s="1061"/>
      <c r="I5091" s="1061"/>
      <c r="J5091" s="1062"/>
      <c r="K5091" s="192"/>
      <c r="L5091" s="1038"/>
      <c r="M5091" s="1039"/>
      <c r="N5091" s="1038"/>
      <c r="O5091" s="1039"/>
      <c r="P5091" s="1034"/>
      <c r="Q5091" s="1036"/>
      <c r="R5091" s="408"/>
      <c r="S5091" s="408"/>
      <c r="T5091" s="408"/>
      <c r="U5091" s="1034"/>
      <c r="V5091" s="1036"/>
      <c r="W5091" s="1034"/>
      <c r="X5091" s="1035"/>
      <c r="Y5091" s="286"/>
      <c r="Z5091" s="286"/>
      <c r="AA5091" s="286"/>
      <c r="AB5091" s="286"/>
      <c r="AC5091" s="223"/>
      <c r="AD5091" s="223"/>
      <c r="AE5091" s="223"/>
      <c r="AF5091" s="223"/>
      <c r="AG5091" s="223"/>
      <c r="AH5091" s="223"/>
      <c r="AI5091" s="223"/>
      <c r="AJ5091" s="223"/>
      <c r="AK5091" s="1052"/>
      <c r="AL5091" s="1053"/>
      <c r="AM5091" s="1053"/>
      <c r="AN5091" s="1054"/>
      <c r="AO5091" s="1055"/>
      <c r="AP5091" s="3"/>
      <c r="AQ5091" s="222">
        <f t="shared" si="2367"/>
        <v>1</v>
      </c>
      <c r="AV5091" s="167"/>
      <c r="AW5091" s="167"/>
      <c r="AX5091" s="167"/>
      <c r="AY5091" s="167"/>
      <c r="AZ5091" s="167"/>
      <c r="BA5091" s="167"/>
      <c r="BB5091" s="167"/>
      <c r="BC5091" s="167"/>
      <c r="BD5091" s="167"/>
    </row>
    <row r="5092" spans="2:56" ht="12" customHeight="1" x14ac:dyDescent="0.15">
      <c r="B5092" s="1058"/>
      <c r="C5092" s="1063"/>
      <c r="D5092" s="1061"/>
      <c r="E5092" s="1061"/>
      <c r="F5092" s="1061"/>
      <c r="G5092" s="1061"/>
      <c r="H5092" s="1061"/>
      <c r="I5092" s="1061"/>
      <c r="J5092" s="1062"/>
      <c r="K5092" s="192"/>
      <c r="L5092" s="1038"/>
      <c r="M5092" s="1039"/>
      <c r="N5092" s="1038"/>
      <c r="O5092" s="1039"/>
      <c r="P5092" s="1034"/>
      <c r="Q5092" s="1036"/>
      <c r="R5092" s="408"/>
      <c r="S5092" s="408"/>
      <c r="T5092" s="408"/>
      <c r="U5092" s="1034"/>
      <c r="V5092" s="1036"/>
      <c r="W5092" s="1034"/>
      <c r="X5092" s="1035"/>
      <c r="Y5092" s="286"/>
      <c r="Z5092" s="286"/>
      <c r="AA5092" s="286"/>
      <c r="AB5092" s="286"/>
      <c r="AC5092" s="223"/>
      <c r="AD5092" s="223"/>
      <c r="AE5092" s="223"/>
      <c r="AF5092" s="223"/>
      <c r="AG5092" s="223"/>
      <c r="AH5092" s="223"/>
      <c r="AI5092" s="223"/>
      <c r="AJ5092" s="223"/>
      <c r="AK5092" s="1052"/>
      <c r="AL5092" s="1053"/>
      <c r="AM5092" s="1053"/>
      <c r="AN5092" s="1054"/>
      <c r="AO5092" s="1055"/>
      <c r="AP5092" s="3"/>
      <c r="AQ5092" s="222">
        <f t="shared" si="2367"/>
        <v>1</v>
      </c>
      <c r="AV5092" s="167"/>
      <c r="AW5092" s="167"/>
      <c r="AX5092" s="167"/>
      <c r="AY5092" s="167"/>
      <c r="AZ5092" s="167"/>
      <c r="BA5092" s="167"/>
      <c r="BB5092" s="167"/>
      <c r="BC5092" s="167"/>
      <c r="BD5092" s="167"/>
    </row>
    <row r="5093" spans="2:56" s="162" customFormat="1" ht="12" customHeight="1" x14ac:dyDescent="0.15">
      <c r="B5093" s="1058"/>
      <c r="C5093" s="1063"/>
      <c r="D5093" s="1061"/>
      <c r="E5093" s="1061"/>
      <c r="F5093" s="1061"/>
      <c r="G5093" s="1061"/>
      <c r="H5093" s="1061"/>
      <c r="I5093" s="1061"/>
      <c r="J5093" s="1062"/>
      <c r="K5093" s="192"/>
      <c r="L5093" s="1038"/>
      <c r="M5093" s="1039"/>
      <c r="N5093" s="1038"/>
      <c r="O5093" s="1039"/>
      <c r="P5093" s="1034"/>
      <c r="Q5093" s="1036"/>
      <c r="R5093" s="408"/>
      <c r="S5093" s="408"/>
      <c r="T5093" s="408"/>
      <c r="U5093" s="1034"/>
      <c r="V5093" s="1036"/>
      <c r="W5093" s="1034"/>
      <c r="X5093" s="1035"/>
      <c r="Y5093" s="286"/>
      <c r="Z5093" s="286"/>
      <c r="AA5093" s="286"/>
      <c r="AB5093" s="286"/>
      <c r="AC5093" s="223"/>
      <c r="AD5093" s="223"/>
      <c r="AE5093" s="223"/>
      <c r="AF5093" s="223"/>
      <c r="AG5093" s="223"/>
      <c r="AH5093" s="223"/>
      <c r="AI5093" s="223"/>
      <c r="AJ5093" s="223"/>
      <c r="AK5093" s="1034"/>
      <c r="AL5093" s="1035"/>
      <c r="AM5093" s="1035"/>
      <c r="AN5093" s="788"/>
      <c r="AO5093" s="789"/>
      <c r="AP5093" s="3"/>
      <c r="AQ5093" s="222">
        <f t="shared" si="2367"/>
        <v>1</v>
      </c>
    </row>
    <row r="5094" spans="2:56" s="162" customFormat="1" ht="12" customHeight="1" x14ac:dyDescent="0.15">
      <c r="B5094" s="1058"/>
      <c r="C5094" s="1063"/>
      <c r="D5094" s="1061"/>
      <c r="E5094" s="1061"/>
      <c r="F5094" s="1061"/>
      <c r="G5094" s="1061"/>
      <c r="H5094" s="1061"/>
      <c r="I5094" s="1061"/>
      <c r="J5094" s="1062"/>
      <c r="K5094" s="192"/>
      <c r="L5094" s="1038"/>
      <c r="M5094" s="1039"/>
      <c r="N5094" s="1038"/>
      <c r="O5094" s="1039"/>
      <c r="P5094" s="1034"/>
      <c r="Q5094" s="1036"/>
      <c r="R5094" s="408"/>
      <c r="S5094" s="408"/>
      <c r="T5094" s="408"/>
      <c r="U5094" s="1034"/>
      <c r="V5094" s="1036"/>
      <c r="W5094" s="1034"/>
      <c r="X5094" s="1035"/>
      <c r="Y5094" s="286"/>
      <c r="Z5094" s="286"/>
      <c r="AA5094" s="286"/>
      <c r="AB5094" s="286"/>
      <c r="AC5094" s="223"/>
      <c r="AD5094" s="223"/>
      <c r="AE5094" s="223"/>
      <c r="AF5094" s="223"/>
      <c r="AG5094" s="223"/>
      <c r="AH5094" s="223"/>
      <c r="AI5094" s="223"/>
      <c r="AJ5094" s="223"/>
      <c r="AK5094" s="1034"/>
      <c r="AL5094" s="1035"/>
      <c r="AM5094" s="1035"/>
      <c r="AN5094" s="788"/>
      <c r="AO5094" s="789"/>
      <c r="AP5094" s="3"/>
      <c r="AQ5094" s="222">
        <f t="shared" si="2367"/>
        <v>1</v>
      </c>
    </row>
    <row r="5095" spans="2:56" s="162" customFormat="1" ht="12" customHeight="1" x14ac:dyDescent="0.15">
      <c r="B5095" s="1058"/>
      <c r="C5095" s="1063"/>
      <c r="D5095" s="1061"/>
      <c r="E5095" s="1061"/>
      <c r="F5095" s="1061"/>
      <c r="G5095" s="1061"/>
      <c r="H5095" s="1061"/>
      <c r="I5095" s="1061"/>
      <c r="J5095" s="1062"/>
      <c r="K5095" s="192"/>
      <c r="L5095" s="1038"/>
      <c r="M5095" s="1039"/>
      <c r="N5095" s="1038"/>
      <c r="O5095" s="1039"/>
      <c r="P5095" s="1034"/>
      <c r="Q5095" s="1036"/>
      <c r="R5095" s="408"/>
      <c r="S5095" s="408"/>
      <c r="T5095" s="408"/>
      <c r="U5095" s="1034"/>
      <c r="V5095" s="1036"/>
      <c r="W5095" s="1034"/>
      <c r="X5095" s="1035"/>
      <c r="Y5095" s="286"/>
      <c r="Z5095" s="286"/>
      <c r="AA5095" s="286"/>
      <c r="AB5095" s="286"/>
      <c r="AC5095" s="223"/>
      <c r="AD5095" s="223"/>
      <c r="AE5095" s="223"/>
      <c r="AF5095" s="223"/>
      <c r="AG5095" s="223"/>
      <c r="AH5095" s="223"/>
      <c r="AI5095" s="223"/>
      <c r="AJ5095" s="223"/>
      <c r="AK5095" s="1034"/>
      <c r="AL5095" s="1035"/>
      <c r="AM5095" s="1035"/>
      <c r="AN5095" s="788"/>
      <c r="AO5095" s="789"/>
      <c r="AP5095" s="3"/>
      <c r="AQ5095" s="222">
        <f t="shared" si="2367"/>
        <v>1</v>
      </c>
    </row>
    <row r="5096" spans="2:56" s="162" customFormat="1" ht="12" customHeight="1" x14ac:dyDescent="0.15">
      <c r="B5096" s="1058"/>
      <c r="C5096" s="1063"/>
      <c r="D5096" s="1061"/>
      <c r="E5096" s="1061"/>
      <c r="F5096" s="1061"/>
      <c r="G5096" s="1061"/>
      <c r="H5096" s="1061"/>
      <c r="I5096" s="1061"/>
      <c r="J5096" s="1062"/>
      <c r="K5096" s="192"/>
      <c r="L5096" s="1038"/>
      <c r="M5096" s="1039"/>
      <c r="N5096" s="1038"/>
      <c r="O5096" s="1039"/>
      <c r="P5096" s="1034"/>
      <c r="Q5096" s="1036"/>
      <c r="R5096" s="408"/>
      <c r="S5096" s="408"/>
      <c r="T5096" s="408"/>
      <c r="U5096" s="1034"/>
      <c r="V5096" s="1036"/>
      <c r="W5096" s="1034"/>
      <c r="X5096" s="1035"/>
      <c r="Y5096" s="286"/>
      <c r="Z5096" s="286"/>
      <c r="AA5096" s="286"/>
      <c r="AB5096" s="286"/>
      <c r="AC5096" s="223"/>
      <c r="AD5096" s="223"/>
      <c r="AE5096" s="223"/>
      <c r="AF5096" s="223"/>
      <c r="AG5096" s="223"/>
      <c r="AH5096" s="223"/>
      <c r="AI5096" s="223"/>
      <c r="AJ5096" s="223"/>
      <c r="AK5096" s="1034"/>
      <c r="AL5096" s="1035"/>
      <c r="AM5096" s="1035"/>
      <c r="AN5096" s="788"/>
      <c r="AO5096" s="789"/>
      <c r="AP5096" s="3"/>
      <c r="AQ5096" s="222">
        <f t="shared" si="2367"/>
        <v>1</v>
      </c>
    </row>
    <row r="5097" spans="2:56" s="162" customFormat="1" ht="12" customHeight="1" x14ac:dyDescent="0.15">
      <c r="B5097" s="1058"/>
      <c r="C5097" s="1063"/>
      <c r="D5097" s="1061"/>
      <c r="E5097" s="1061"/>
      <c r="F5097" s="1061"/>
      <c r="G5097" s="1061"/>
      <c r="H5097" s="1061"/>
      <c r="I5097" s="1061"/>
      <c r="J5097" s="1062"/>
      <c r="K5097" s="192"/>
      <c r="L5097" s="1038"/>
      <c r="M5097" s="1039"/>
      <c r="N5097" s="1038"/>
      <c r="O5097" s="1039"/>
      <c r="P5097" s="1034"/>
      <c r="Q5097" s="1036"/>
      <c r="R5097" s="408"/>
      <c r="S5097" s="408"/>
      <c r="T5097" s="408"/>
      <c r="U5097" s="1034"/>
      <c r="V5097" s="1036"/>
      <c r="W5097" s="1034"/>
      <c r="X5097" s="1035"/>
      <c r="Y5097" s="286"/>
      <c r="Z5097" s="286"/>
      <c r="AA5097" s="286"/>
      <c r="AB5097" s="286"/>
      <c r="AC5097" s="223"/>
      <c r="AD5097" s="223"/>
      <c r="AE5097" s="223"/>
      <c r="AF5097" s="223"/>
      <c r="AG5097" s="223"/>
      <c r="AH5097" s="223"/>
      <c r="AI5097" s="223"/>
      <c r="AJ5097" s="223"/>
      <c r="AK5097" s="1034"/>
      <c r="AL5097" s="1035"/>
      <c r="AM5097" s="1035"/>
      <c r="AN5097" s="788"/>
      <c r="AO5097" s="789"/>
      <c r="AP5097" s="3"/>
      <c r="AQ5097" s="222">
        <f t="shared" si="2367"/>
        <v>1</v>
      </c>
    </row>
    <row r="5098" spans="2:56" s="162" customFormat="1" ht="12" customHeight="1" x14ac:dyDescent="0.15">
      <c r="B5098" s="1058"/>
      <c r="C5098" s="1063"/>
      <c r="D5098" s="1061"/>
      <c r="E5098" s="1061"/>
      <c r="F5098" s="1061"/>
      <c r="G5098" s="1061"/>
      <c r="H5098" s="1061"/>
      <c r="I5098" s="1061"/>
      <c r="J5098" s="1062"/>
      <c r="K5098" s="192"/>
      <c r="L5098" s="1038"/>
      <c r="M5098" s="1039"/>
      <c r="N5098" s="1038"/>
      <c r="O5098" s="1039"/>
      <c r="P5098" s="1034"/>
      <c r="Q5098" s="1036"/>
      <c r="R5098" s="408"/>
      <c r="S5098" s="408"/>
      <c r="T5098" s="408"/>
      <c r="U5098" s="1034"/>
      <c r="V5098" s="1036"/>
      <c r="W5098" s="1034"/>
      <c r="X5098" s="1035"/>
      <c r="Y5098" s="286"/>
      <c r="Z5098" s="286"/>
      <c r="AA5098" s="286"/>
      <c r="AB5098" s="286"/>
      <c r="AC5098" s="223"/>
      <c r="AD5098" s="223"/>
      <c r="AE5098" s="223"/>
      <c r="AF5098" s="223"/>
      <c r="AG5098" s="223"/>
      <c r="AH5098" s="223"/>
      <c r="AI5098" s="223"/>
      <c r="AJ5098" s="223"/>
      <c r="AK5098" s="1034"/>
      <c r="AL5098" s="1035"/>
      <c r="AM5098" s="1035"/>
      <c r="AN5098" s="788"/>
      <c r="AO5098" s="789"/>
      <c r="AP5098" s="3"/>
      <c r="AQ5098" s="222">
        <f t="shared" si="2367"/>
        <v>1</v>
      </c>
    </row>
    <row r="5099" spans="2:56" s="162" customFormat="1" ht="12" customHeight="1" x14ac:dyDescent="0.15">
      <c r="B5099" s="1058"/>
      <c r="C5099" s="1063"/>
      <c r="D5099" s="1061"/>
      <c r="E5099" s="1061"/>
      <c r="F5099" s="1061"/>
      <c r="G5099" s="1061"/>
      <c r="H5099" s="1061"/>
      <c r="I5099" s="1061"/>
      <c r="J5099" s="1062"/>
      <c r="K5099" s="192"/>
      <c r="L5099" s="1038"/>
      <c r="M5099" s="1039"/>
      <c r="N5099" s="1038"/>
      <c r="O5099" s="1039"/>
      <c r="P5099" s="1034"/>
      <c r="Q5099" s="1036"/>
      <c r="R5099" s="408"/>
      <c r="S5099" s="408"/>
      <c r="T5099" s="408"/>
      <c r="U5099" s="1034"/>
      <c r="V5099" s="1036"/>
      <c r="W5099" s="1034"/>
      <c r="X5099" s="1035"/>
      <c r="Y5099" s="286"/>
      <c r="Z5099" s="286"/>
      <c r="AA5099" s="286"/>
      <c r="AB5099" s="286"/>
      <c r="AC5099" s="223"/>
      <c r="AD5099" s="223"/>
      <c r="AE5099" s="223"/>
      <c r="AF5099" s="223"/>
      <c r="AG5099" s="223"/>
      <c r="AH5099" s="223"/>
      <c r="AI5099" s="223"/>
      <c r="AJ5099" s="223"/>
      <c r="AK5099" s="1034"/>
      <c r="AL5099" s="1035"/>
      <c r="AM5099" s="1035"/>
      <c r="AN5099" s="788"/>
      <c r="AO5099" s="789"/>
      <c r="AP5099" s="3"/>
      <c r="AQ5099" s="222">
        <f t="shared" si="2367"/>
        <v>1</v>
      </c>
    </row>
    <row r="5100" spans="2:56" s="162" customFormat="1" ht="12" customHeight="1" x14ac:dyDescent="0.15">
      <c r="B5100" s="1058"/>
      <c r="C5100" s="1063"/>
      <c r="D5100" s="1061"/>
      <c r="E5100" s="1061"/>
      <c r="F5100" s="1061"/>
      <c r="G5100" s="1061"/>
      <c r="H5100" s="1061"/>
      <c r="I5100" s="1061"/>
      <c r="J5100" s="1062"/>
      <c r="K5100" s="192"/>
      <c r="L5100" s="1038"/>
      <c r="M5100" s="1039"/>
      <c r="N5100" s="1038"/>
      <c r="O5100" s="1039"/>
      <c r="P5100" s="1034"/>
      <c r="Q5100" s="1036"/>
      <c r="R5100" s="408"/>
      <c r="S5100" s="408"/>
      <c r="T5100" s="408"/>
      <c r="U5100" s="1034"/>
      <c r="V5100" s="1036"/>
      <c r="W5100" s="1034"/>
      <c r="X5100" s="1035"/>
      <c r="Y5100" s="286"/>
      <c r="Z5100" s="286"/>
      <c r="AA5100" s="286"/>
      <c r="AB5100" s="286"/>
      <c r="AC5100" s="223"/>
      <c r="AD5100" s="223"/>
      <c r="AE5100" s="223"/>
      <c r="AF5100" s="223"/>
      <c r="AG5100" s="223"/>
      <c r="AH5100" s="223"/>
      <c r="AI5100" s="223"/>
      <c r="AJ5100" s="223"/>
      <c r="AK5100" s="1034"/>
      <c r="AL5100" s="1035"/>
      <c r="AM5100" s="1035"/>
      <c r="AN5100" s="788"/>
      <c r="AO5100" s="789"/>
      <c r="AP5100" s="3"/>
      <c r="AQ5100" s="222">
        <f t="shared" si="2367"/>
        <v>1</v>
      </c>
    </row>
    <row r="5101" spans="2:56" s="162" customFormat="1" ht="12" customHeight="1" x14ac:dyDescent="0.15">
      <c r="B5101" s="1058"/>
      <c r="C5101" s="1063"/>
      <c r="D5101" s="1061"/>
      <c r="E5101" s="1061"/>
      <c r="F5101" s="1061"/>
      <c r="G5101" s="1061"/>
      <c r="H5101" s="1061"/>
      <c r="I5101" s="1061"/>
      <c r="J5101" s="1062"/>
      <c r="K5101" s="192"/>
      <c r="L5101" s="1038"/>
      <c r="M5101" s="1039"/>
      <c r="N5101" s="1038"/>
      <c r="O5101" s="1039"/>
      <c r="P5101" s="1034"/>
      <c r="Q5101" s="1036"/>
      <c r="R5101" s="408"/>
      <c r="S5101" s="408"/>
      <c r="T5101" s="408"/>
      <c r="U5101" s="1034"/>
      <c r="V5101" s="1036"/>
      <c r="W5101" s="1034"/>
      <c r="X5101" s="1035"/>
      <c r="Y5101" s="286"/>
      <c r="Z5101" s="286"/>
      <c r="AA5101" s="286"/>
      <c r="AB5101" s="286"/>
      <c r="AC5101" s="223"/>
      <c r="AD5101" s="223"/>
      <c r="AE5101" s="223"/>
      <c r="AF5101" s="223"/>
      <c r="AG5101" s="223"/>
      <c r="AH5101" s="223"/>
      <c r="AI5101" s="223"/>
      <c r="AJ5101" s="223"/>
      <c r="AK5101" s="1034"/>
      <c r="AL5101" s="1035"/>
      <c r="AM5101" s="1035"/>
      <c r="AN5101" s="788"/>
      <c r="AO5101" s="789"/>
      <c r="AP5101" s="3"/>
      <c r="AQ5101" s="222">
        <f t="shared" si="2367"/>
        <v>1</v>
      </c>
    </row>
    <row r="5102" spans="2:56" s="162" customFormat="1" ht="12" customHeight="1" x14ac:dyDescent="0.15">
      <c r="B5102" s="1058"/>
      <c r="C5102" s="1063"/>
      <c r="D5102" s="1061"/>
      <c r="E5102" s="1061"/>
      <c r="F5102" s="1061"/>
      <c r="G5102" s="1061"/>
      <c r="H5102" s="1061"/>
      <c r="I5102" s="1061"/>
      <c r="J5102" s="1062"/>
      <c r="K5102" s="192"/>
      <c r="L5102" s="1038"/>
      <c r="M5102" s="1039"/>
      <c r="N5102" s="1038"/>
      <c r="O5102" s="1039"/>
      <c r="P5102" s="1034"/>
      <c r="Q5102" s="1036"/>
      <c r="R5102" s="408"/>
      <c r="S5102" s="408"/>
      <c r="T5102" s="408"/>
      <c r="U5102" s="1034"/>
      <c r="V5102" s="1036"/>
      <c r="W5102" s="1034"/>
      <c r="X5102" s="1035"/>
      <c r="Y5102" s="286"/>
      <c r="Z5102" s="286"/>
      <c r="AA5102" s="286"/>
      <c r="AB5102" s="286"/>
      <c r="AC5102" s="223"/>
      <c r="AD5102" s="223"/>
      <c r="AE5102" s="223"/>
      <c r="AF5102" s="223"/>
      <c r="AG5102" s="223"/>
      <c r="AH5102" s="223"/>
      <c r="AI5102" s="223"/>
      <c r="AJ5102" s="223"/>
      <c r="AK5102" s="1034"/>
      <c r="AL5102" s="1035"/>
      <c r="AM5102" s="1035"/>
      <c r="AN5102" s="788"/>
      <c r="AO5102" s="789"/>
      <c r="AP5102" s="3"/>
      <c r="AQ5102" s="222">
        <f t="shared" si="2367"/>
        <v>1</v>
      </c>
    </row>
    <row r="5103" spans="2:56" s="162" customFormat="1" ht="12" customHeight="1" x14ac:dyDescent="0.15">
      <c r="B5103" s="1058"/>
      <c r="C5103" s="1063"/>
      <c r="D5103" s="1061"/>
      <c r="E5103" s="1061"/>
      <c r="F5103" s="1061"/>
      <c r="G5103" s="1061"/>
      <c r="H5103" s="1061"/>
      <c r="I5103" s="1061"/>
      <c r="J5103" s="1062"/>
      <c r="K5103" s="192"/>
      <c r="L5103" s="1038"/>
      <c r="M5103" s="1039"/>
      <c r="N5103" s="1038"/>
      <c r="O5103" s="1039"/>
      <c r="P5103" s="1034"/>
      <c r="Q5103" s="1036"/>
      <c r="R5103" s="408"/>
      <c r="S5103" s="408"/>
      <c r="T5103" s="408"/>
      <c r="U5103" s="1034"/>
      <c r="V5103" s="1036"/>
      <c r="W5103" s="1034"/>
      <c r="X5103" s="1035"/>
      <c r="Y5103" s="286"/>
      <c r="Z5103" s="286"/>
      <c r="AA5103" s="286"/>
      <c r="AB5103" s="286"/>
      <c r="AC5103" s="223"/>
      <c r="AD5103" s="223"/>
      <c r="AE5103" s="223"/>
      <c r="AF5103" s="223"/>
      <c r="AG5103" s="223"/>
      <c r="AH5103" s="223"/>
      <c r="AI5103" s="223"/>
      <c r="AJ5103" s="223"/>
      <c r="AK5103" s="1034"/>
      <c r="AL5103" s="1035"/>
      <c r="AM5103" s="1035"/>
      <c r="AN5103" s="788"/>
      <c r="AO5103" s="789"/>
      <c r="AP5103" s="3"/>
      <c r="AQ5103" s="222">
        <f t="shared" si="2367"/>
        <v>1</v>
      </c>
    </row>
    <row r="5104" spans="2:56" s="162" customFormat="1" ht="12" customHeight="1" x14ac:dyDescent="0.15">
      <c r="B5104" s="1058"/>
      <c r="C5104" s="1063"/>
      <c r="D5104" s="1061"/>
      <c r="E5104" s="1061"/>
      <c r="F5104" s="1061"/>
      <c r="G5104" s="1061"/>
      <c r="H5104" s="1061"/>
      <c r="I5104" s="1061"/>
      <c r="J5104" s="1062"/>
      <c r="K5104" s="192"/>
      <c r="L5104" s="1038"/>
      <c r="M5104" s="1039"/>
      <c r="N5104" s="1038"/>
      <c r="O5104" s="1039"/>
      <c r="P5104" s="1034"/>
      <c r="Q5104" s="1036"/>
      <c r="R5104" s="408"/>
      <c r="S5104" s="408"/>
      <c r="T5104" s="408"/>
      <c r="U5104" s="1034"/>
      <c r="V5104" s="1036"/>
      <c r="W5104" s="1034"/>
      <c r="X5104" s="1035"/>
      <c r="Y5104" s="286"/>
      <c r="Z5104" s="286"/>
      <c r="AA5104" s="286"/>
      <c r="AB5104" s="286"/>
      <c r="AC5104" s="223"/>
      <c r="AD5104" s="223"/>
      <c r="AE5104" s="223"/>
      <c r="AF5104" s="223"/>
      <c r="AG5104" s="223"/>
      <c r="AH5104" s="223"/>
      <c r="AI5104" s="223"/>
      <c r="AJ5104" s="223"/>
      <c r="AK5104" s="1034"/>
      <c r="AL5104" s="1035"/>
      <c r="AM5104" s="1035"/>
      <c r="AN5104" s="788"/>
      <c r="AO5104" s="789"/>
      <c r="AP5104" s="3"/>
      <c r="AQ5104" s="222">
        <f t="shared" si="2367"/>
        <v>1</v>
      </c>
    </row>
    <row r="5105" spans="2:46" s="162" customFormat="1" ht="12" customHeight="1" x14ac:dyDescent="0.15">
      <c r="B5105" s="1058"/>
      <c r="C5105" s="1063"/>
      <c r="D5105" s="1061"/>
      <c r="E5105" s="1061"/>
      <c r="F5105" s="1061"/>
      <c r="G5105" s="1061"/>
      <c r="H5105" s="1061"/>
      <c r="I5105" s="1061"/>
      <c r="J5105" s="1062"/>
      <c r="K5105" s="192"/>
      <c r="L5105" s="1038"/>
      <c r="M5105" s="1039"/>
      <c r="N5105" s="1038"/>
      <c r="O5105" s="1039"/>
      <c r="P5105" s="1034"/>
      <c r="Q5105" s="1036"/>
      <c r="R5105" s="408"/>
      <c r="S5105" s="408"/>
      <c r="T5105" s="408"/>
      <c r="U5105" s="1034"/>
      <c r="V5105" s="1036"/>
      <c r="W5105" s="1034"/>
      <c r="X5105" s="1035"/>
      <c r="Y5105" s="286"/>
      <c r="Z5105" s="286"/>
      <c r="AA5105" s="286"/>
      <c r="AB5105" s="286"/>
      <c r="AC5105" s="223"/>
      <c r="AD5105" s="223"/>
      <c r="AE5105" s="223"/>
      <c r="AF5105" s="223"/>
      <c r="AG5105" s="223"/>
      <c r="AH5105" s="223"/>
      <c r="AI5105" s="223"/>
      <c r="AJ5105" s="223"/>
      <c r="AK5105" s="1034"/>
      <c r="AL5105" s="1035"/>
      <c r="AM5105" s="1035"/>
      <c r="AN5105" s="788"/>
      <c r="AO5105" s="789"/>
      <c r="AP5105" s="3"/>
      <c r="AQ5105" s="222">
        <f t="shared" si="2367"/>
        <v>1</v>
      </c>
    </row>
    <row r="5106" spans="2:46" s="162" customFormat="1" ht="12" customHeight="1" x14ac:dyDescent="0.15">
      <c r="B5106" s="1058"/>
      <c r="C5106" s="1063"/>
      <c r="D5106" s="1061"/>
      <c r="E5106" s="1061"/>
      <c r="F5106" s="1061"/>
      <c r="G5106" s="1061"/>
      <c r="H5106" s="1061"/>
      <c r="I5106" s="1061"/>
      <c r="J5106" s="1062"/>
      <c r="K5106" s="192"/>
      <c r="L5106" s="1038"/>
      <c r="M5106" s="1039"/>
      <c r="N5106" s="1038"/>
      <c r="O5106" s="1039"/>
      <c r="P5106" s="1034"/>
      <c r="Q5106" s="1036"/>
      <c r="R5106" s="408"/>
      <c r="S5106" s="408"/>
      <c r="T5106" s="408"/>
      <c r="U5106" s="1034"/>
      <c r="V5106" s="1036"/>
      <c r="W5106" s="1034"/>
      <c r="X5106" s="1035"/>
      <c r="Y5106" s="286"/>
      <c r="Z5106" s="286"/>
      <c r="AA5106" s="286"/>
      <c r="AB5106" s="286"/>
      <c r="AC5106" s="223"/>
      <c r="AD5106" s="223"/>
      <c r="AE5106" s="223"/>
      <c r="AF5106" s="223"/>
      <c r="AG5106" s="223"/>
      <c r="AH5106" s="223"/>
      <c r="AI5106" s="223"/>
      <c r="AJ5106" s="223"/>
      <c r="AK5106" s="1034"/>
      <c r="AL5106" s="1035"/>
      <c r="AM5106" s="1035"/>
      <c r="AN5106" s="788"/>
      <c r="AO5106" s="789"/>
      <c r="AP5106" s="3"/>
      <c r="AQ5106" s="222">
        <f t="shared" si="2367"/>
        <v>1</v>
      </c>
    </row>
    <row r="5107" spans="2:46" s="162" customFormat="1" ht="12" customHeight="1" x14ac:dyDescent="0.15">
      <c r="B5107" s="1058"/>
      <c r="C5107" s="1063"/>
      <c r="D5107" s="1061"/>
      <c r="E5107" s="1061"/>
      <c r="F5107" s="1061"/>
      <c r="G5107" s="1061"/>
      <c r="H5107" s="1061"/>
      <c r="I5107" s="1061"/>
      <c r="J5107" s="1062"/>
      <c r="K5107" s="1016" t="s">
        <v>216</v>
      </c>
      <c r="L5107" s="1016" t="s">
        <v>215</v>
      </c>
      <c r="M5107" s="1016"/>
      <c r="N5107" s="1016"/>
      <c r="O5107" s="1016"/>
      <c r="P5107" s="1016"/>
      <c r="Q5107" s="1016"/>
      <c r="R5107" s="1016"/>
      <c r="S5107" s="1016"/>
      <c r="T5107" s="1016"/>
      <c r="U5107" s="1016"/>
      <c r="V5107" s="1016"/>
      <c r="W5107" s="1016"/>
      <c r="X5107" s="1016"/>
      <c r="Y5107" s="1040" t="s">
        <v>466</v>
      </c>
      <c r="Z5107" s="1041"/>
      <c r="AA5107" s="1041"/>
      <c r="AB5107" s="1042"/>
      <c r="AC5107" s="224">
        <f t="shared" ref="AC5107:AJ5107" si="2368">SUM(AC5087:AC5106)</f>
        <v>0</v>
      </c>
      <c r="AD5107" s="224">
        <f t="shared" si="2368"/>
        <v>0</v>
      </c>
      <c r="AE5107" s="224">
        <f t="shared" si="2368"/>
        <v>0</v>
      </c>
      <c r="AF5107" s="224">
        <f t="shared" si="2368"/>
        <v>0</v>
      </c>
      <c r="AG5107" s="224">
        <f t="shared" si="2368"/>
        <v>0</v>
      </c>
      <c r="AH5107" s="224">
        <f t="shared" si="2368"/>
        <v>0</v>
      </c>
      <c r="AI5107" s="224">
        <f t="shared" si="2368"/>
        <v>0</v>
      </c>
      <c r="AJ5107" s="224">
        <f t="shared" si="2368"/>
        <v>0</v>
      </c>
      <c r="AK5107" s="1040" t="s">
        <v>214</v>
      </c>
      <c r="AL5107" s="1041"/>
      <c r="AM5107" s="1041"/>
      <c r="AN5107" s="788"/>
      <c r="AO5107" s="789"/>
      <c r="AP5107" s="3"/>
    </row>
    <row r="5108" spans="2:46" s="162" customFormat="1" ht="12" customHeight="1" x14ac:dyDescent="0.15">
      <c r="B5108" s="1058"/>
      <c r="C5108" s="1063"/>
      <c r="D5108" s="1061"/>
      <c r="E5108" s="1061"/>
      <c r="F5108" s="1061"/>
      <c r="G5108" s="1061"/>
      <c r="H5108" s="1061"/>
      <c r="I5108" s="1061"/>
      <c r="J5108" s="1062"/>
      <c r="K5108" s="1016"/>
      <c r="L5108" s="1016" t="s">
        <v>467</v>
      </c>
      <c r="M5108" s="1016"/>
      <c r="N5108" s="1016"/>
      <c r="O5108" s="1016" t="s">
        <v>213</v>
      </c>
      <c r="P5108" s="1016"/>
      <c r="Q5108" s="1016"/>
      <c r="R5108" s="1016"/>
      <c r="S5108" s="1016"/>
      <c r="T5108" s="1016"/>
      <c r="U5108" s="1016"/>
      <c r="V5108" s="1016"/>
      <c r="W5108" s="1016"/>
      <c r="X5108" s="1016"/>
      <c r="Y5108" s="193">
        <f>COUNTIF(Y5087:Y5106,"○")</f>
        <v>0</v>
      </c>
      <c r="Z5108" s="193">
        <f>COUNTIF(Z5087:Z5106,"○")</f>
        <v>0</v>
      </c>
      <c r="AA5108" s="193">
        <f>COUNTIF(AA5087:AA5106,"○")</f>
        <v>0</v>
      </c>
      <c r="AB5108" s="193">
        <f>COUNTIF(AB5087:AB5106,"○")</f>
        <v>0</v>
      </c>
      <c r="AC5108" s="193">
        <f t="shared" ref="AC5108:AJ5108" si="2369">COUNT(AC5087:AC5106)</f>
        <v>0</v>
      </c>
      <c r="AD5108" s="193">
        <f t="shared" si="2369"/>
        <v>0</v>
      </c>
      <c r="AE5108" s="193">
        <f t="shared" si="2369"/>
        <v>0</v>
      </c>
      <c r="AF5108" s="193">
        <f t="shared" si="2369"/>
        <v>0</v>
      </c>
      <c r="AG5108" s="193">
        <f t="shared" si="2369"/>
        <v>0</v>
      </c>
      <c r="AH5108" s="193">
        <f t="shared" si="2369"/>
        <v>0</v>
      </c>
      <c r="AI5108" s="193">
        <f t="shared" si="2369"/>
        <v>0</v>
      </c>
      <c r="AJ5108" s="193">
        <f t="shared" si="2369"/>
        <v>0</v>
      </c>
      <c r="AK5108" s="1043"/>
      <c r="AL5108" s="1044"/>
      <c r="AM5108" s="1044"/>
      <c r="AN5108" s="1044"/>
      <c r="AO5108" s="1045"/>
      <c r="AP5108" s="3"/>
    </row>
    <row r="5109" spans="2:46" ht="12" customHeight="1" x14ac:dyDescent="0.15">
      <c r="B5109" s="1058"/>
      <c r="C5109" s="1063"/>
      <c r="D5109" s="1061"/>
      <c r="E5109" s="1061"/>
      <c r="F5109" s="1061"/>
      <c r="G5109" s="1061"/>
      <c r="H5109" s="1061"/>
      <c r="I5109" s="1061"/>
      <c r="J5109" s="1062"/>
      <c r="K5109" s="1016"/>
      <c r="L5109" s="1016"/>
      <c r="M5109" s="1016"/>
      <c r="N5109" s="1016"/>
      <c r="O5109" s="1016" t="s">
        <v>468</v>
      </c>
      <c r="P5109" s="1016"/>
      <c r="Q5109" s="1016"/>
      <c r="R5109" s="1016"/>
      <c r="S5109" s="1016"/>
      <c r="T5109" s="1016"/>
      <c r="U5109" s="1016"/>
      <c r="V5109" s="1016"/>
      <c r="W5109" s="1016"/>
      <c r="X5109" s="1016"/>
      <c r="Y5109" s="1034" t="str">
        <f>IF(Y5108&gt;0,"Ⅳ",IF(Z5108&gt;0,"Ⅲ",IF(AA5108&gt;0,"Ⅱa",IF(AB5108&gt;0,"Ⅱb","Ⅰ"))))</f>
        <v>Ⅰ</v>
      </c>
      <c r="Z5109" s="1035"/>
      <c r="AA5109" s="1035"/>
      <c r="AB5109" s="1036"/>
      <c r="AC5109" s="1034" t="str">
        <f>IF(AC5108&gt;0,"Ⅳ",IF(AD5108&gt;0,"Ⅲ",IF(AE5108&gt;0,"Ⅱa",IF(AF5108&gt;0,"Ⅱb","Ⅰ"))))</f>
        <v>Ⅰ</v>
      </c>
      <c r="AD5109" s="1035"/>
      <c r="AE5109" s="1035"/>
      <c r="AF5109" s="1036"/>
      <c r="AG5109" s="1034" t="str">
        <f>IF(AG5108&gt;0,"Ⅳ",IF(AH5108&gt;0,"Ⅲ",IF(AI5108&gt;0,"Ⅱa",IF(AJ5108&gt;0,"Ⅱb","Ⅰ"))))</f>
        <v>Ⅰ</v>
      </c>
      <c r="AH5109" s="1035"/>
      <c r="AI5109" s="1035"/>
      <c r="AJ5109" s="1036"/>
      <c r="AK5109" s="1046"/>
      <c r="AL5109" s="1047"/>
      <c r="AM5109" s="1047"/>
      <c r="AN5109" s="1047"/>
      <c r="AO5109" s="1048"/>
      <c r="AP5109" s="3"/>
      <c r="AQ5109" s="282" t="s">
        <v>312</v>
      </c>
      <c r="AR5109" s="282" t="s">
        <v>313</v>
      </c>
      <c r="AS5109" s="699" t="s">
        <v>316</v>
      </c>
      <c r="AT5109" s="1026"/>
    </row>
    <row r="5110" spans="2:46" ht="12" customHeight="1" x14ac:dyDescent="0.15">
      <c r="B5110" s="1058"/>
      <c r="C5110" s="1063"/>
      <c r="D5110" s="1061"/>
      <c r="E5110" s="1061"/>
      <c r="F5110" s="1061"/>
      <c r="G5110" s="1061"/>
      <c r="H5110" s="1061"/>
      <c r="I5110" s="1061"/>
      <c r="J5110" s="1062"/>
      <c r="K5110" s="1016"/>
      <c r="L5110" s="1016" t="s">
        <v>469</v>
      </c>
      <c r="M5110" s="1016"/>
      <c r="N5110" s="1016"/>
      <c r="O5110" s="1016" t="s">
        <v>212</v>
      </c>
      <c r="P5110" s="1016"/>
      <c r="Q5110" s="1016"/>
      <c r="R5110" s="1016"/>
      <c r="S5110" s="1016"/>
      <c r="T5110" s="1016"/>
      <c r="U5110" s="1016"/>
      <c r="V5110" s="1016"/>
      <c r="W5110" s="1016"/>
      <c r="X5110" s="1016"/>
      <c r="Y5110" s="187" t="s">
        <v>32</v>
      </c>
      <c r="Z5110" s="187" t="s">
        <v>33</v>
      </c>
      <c r="AA5110" s="1027" t="s">
        <v>34</v>
      </c>
      <c r="AB5110" s="1027"/>
      <c r="AC5110" s="187" t="s">
        <v>32</v>
      </c>
      <c r="AD5110" s="187" t="s">
        <v>33</v>
      </c>
      <c r="AE5110" s="1027" t="s">
        <v>34</v>
      </c>
      <c r="AF5110" s="1027"/>
      <c r="AG5110" s="187" t="s">
        <v>32</v>
      </c>
      <c r="AH5110" s="187" t="s">
        <v>33</v>
      </c>
      <c r="AI5110" s="1027" t="s">
        <v>34</v>
      </c>
      <c r="AJ5110" s="1027"/>
      <c r="AK5110" s="1046"/>
      <c r="AL5110" s="1047"/>
      <c r="AM5110" s="1047"/>
      <c r="AN5110" s="1047"/>
      <c r="AO5110" s="1048"/>
      <c r="AP5110" s="3"/>
      <c r="AQ5110" s="1028">
        <f>+Y5108+Z5108</f>
        <v>0</v>
      </c>
      <c r="AR5110" s="1029"/>
      <c r="AS5110" s="1028">
        <f>+AA5108+AB5108</f>
        <v>0</v>
      </c>
      <c r="AT5110" s="1029"/>
    </row>
    <row r="5111" spans="2:46" ht="12" customHeight="1" x14ac:dyDescent="0.15">
      <c r="B5111" s="1058"/>
      <c r="C5111" s="1063"/>
      <c r="D5111" s="1061"/>
      <c r="E5111" s="1061"/>
      <c r="F5111" s="1061"/>
      <c r="G5111" s="1061"/>
      <c r="H5111" s="1061"/>
      <c r="I5111" s="1061"/>
      <c r="J5111" s="1062"/>
      <c r="K5111" s="1016"/>
      <c r="L5111" s="1016"/>
      <c r="M5111" s="1016"/>
      <c r="N5111" s="1016"/>
      <c r="O5111" s="1016" t="s">
        <v>470</v>
      </c>
      <c r="P5111" s="1016"/>
      <c r="Q5111" s="1016"/>
      <c r="R5111" s="1016"/>
      <c r="S5111" s="1016"/>
      <c r="T5111" s="1016"/>
      <c r="U5111" s="1016"/>
      <c r="V5111" s="1016"/>
      <c r="W5111" s="1016"/>
      <c r="X5111" s="1016"/>
      <c r="Y5111" s="193" t="str">
        <f>IF(Y5108=0,"",1)</f>
        <v/>
      </c>
      <c r="Z5111" s="193" t="str">
        <f>IF(Z5108=0,"",1)</f>
        <v/>
      </c>
      <c r="AA5111" s="1030" t="str">
        <f>IF(AQ5110=1,"",IF(AS5110&gt;0,1,""))</f>
        <v/>
      </c>
      <c r="AB5111" s="1031"/>
      <c r="AC5111" s="193">
        <f>+AC5108</f>
        <v>0</v>
      </c>
      <c r="AD5111" s="193">
        <f>AD5108</f>
        <v>0</v>
      </c>
      <c r="AE5111" s="1030">
        <f>AE5108+AF5108</f>
        <v>0</v>
      </c>
      <c r="AF5111" s="1031"/>
      <c r="AG5111" s="193">
        <f>AG5108</f>
        <v>0</v>
      </c>
      <c r="AH5111" s="193">
        <f>AH5108</f>
        <v>0</v>
      </c>
      <c r="AI5111" s="1030">
        <f>AI5108+AJ5108</f>
        <v>0</v>
      </c>
      <c r="AJ5111" s="1031"/>
      <c r="AK5111" s="1046"/>
      <c r="AL5111" s="1047"/>
      <c r="AM5111" s="1047"/>
      <c r="AN5111" s="1047"/>
      <c r="AO5111" s="1048"/>
      <c r="AP5111" s="3"/>
      <c r="AQ5111" s="197">
        <f>+Y5108+AC5111+AG5111</f>
        <v>0</v>
      </c>
      <c r="AR5111" s="197">
        <f>+Z5108+AD5111+AH5111</f>
        <v>0</v>
      </c>
      <c r="AS5111" s="1032">
        <f>+AS5110+AE5111+AI5111</f>
        <v>0</v>
      </c>
      <c r="AT5111" s="1033"/>
    </row>
    <row r="5112" spans="2:46" ht="12" customHeight="1" x14ac:dyDescent="0.15">
      <c r="B5112" s="1058"/>
      <c r="C5112" s="1063"/>
      <c r="D5112" s="1061"/>
      <c r="E5112" s="1061"/>
      <c r="F5112" s="1061"/>
      <c r="G5112" s="1061"/>
      <c r="H5112" s="1061"/>
      <c r="I5112" s="1061"/>
      <c r="J5112" s="1062"/>
      <c r="K5112" s="1016"/>
      <c r="L5112" s="1016"/>
      <c r="M5112" s="1016"/>
      <c r="N5112" s="1016"/>
      <c r="O5112" s="1016" t="s">
        <v>471</v>
      </c>
      <c r="P5112" s="1016"/>
      <c r="Q5112" s="1016"/>
      <c r="R5112" s="1016"/>
      <c r="S5112" s="1016"/>
      <c r="T5112" s="1016"/>
      <c r="U5112" s="1016"/>
      <c r="V5112" s="1016"/>
      <c r="W5112" s="1016"/>
      <c r="X5112" s="1016"/>
      <c r="Y5112" s="1034" t="s">
        <v>875</v>
      </c>
      <c r="Z5112" s="1035"/>
      <c r="AA5112" s="1035"/>
      <c r="AB5112" s="1036"/>
      <c r="AC5112" s="1034" t="str">
        <f>IF(AC5111&gt;0,"Ⅳ",IF(AD5111&gt;0,"Ⅲ",IF(AE5111&gt;0,"Ⅱ","Ⅰ")))</f>
        <v>Ⅰ</v>
      </c>
      <c r="AD5112" s="1035"/>
      <c r="AE5112" s="1035"/>
      <c r="AF5112" s="1036"/>
      <c r="AG5112" s="1034" t="str">
        <f>IF(AG5111&gt;0,"Ⅳ",IF(AH5111&gt;0,"Ⅲ",IF(AI5111&gt;0,"Ⅱ","Ⅰ")))</f>
        <v>Ⅰ</v>
      </c>
      <c r="AH5112" s="1035"/>
      <c r="AI5112" s="1035"/>
      <c r="AJ5112" s="1036"/>
      <c r="AK5112" s="1046"/>
      <c r="AL5112" s="1047"/>
      <c r="AM5112" s="1047"/>
      <c r="AN5112" s="1047"/>
      <c r="AO5112" s="1048"/>
      <c r="AP5112" s="3"/>
      <c r="AQ5112" s="1037" t="str">
        <f>IF(AQ5111&gt;0,"Ⅳ",IF(AR5111&gt;0,"Ⅲ",IF(AS5111&gt;0,"Ⅱ","Ⅰ")))</f>
        <v>Ⅰ</v>
      </c>
      <c r="AR5112" s="1037"/>
      <c r="AS5112" s="1037"/>
      <c r="AT5112" s="1037"/>
    </row>
    <row r="5113" spans="2:46" ht="12" customHeight="1" x14ac:dyDescent="0.15">
      <c r="B5113" s="1058"/>
      <c r="C5113" s="1063"/>
      <c r="D5113" s="1061"/>
      <c r="E5113" s="1061"/>
      <c r="F5113" s="1061"/>
      <c r="G5113" s="1061"/>
      <c r="H5113" s="1061"/>
      <c r="I5113" s="1061"/>
      <c r="J5113" s="1062"/>
      <c r="K5113" s="1016"/>
      <c r="L5113" s="1016"/>
      <c r="M5113" s="1016"/>
      <c r="N5113" s="1016"/>
      <c r="O5113" s="1016" t="s">
        <v>472</v>
      </c>
      <c r="P5113" s="1016"/>
      <c r="Q5113" s="1016"/>
      <c r="R5113" s="1016"/>
      <c r="S5113" s="1016"/>
      <c r="T5113" s="1016"/>
      <c r="U5113" s="1016"/>
      <c r="V5113" s="1016"/>
      <c r="W5113" s="1016"/>
      <c r="X5113" s="1016"/>
      <c r="Y5113" s="1034" t="str">
        <f>IF(COUNTIF(Y5112:AJ5112,"Ⅳ")&gt;0,"Ⅳ",IF(COUNTIF(Y5112:AJ5112,"Ⅲ")&gt;0,"Ⅲ",IF(COUNTIF(Y5112:AJ5112,"Ⅱ")&gt;0,"Ⅱ","Ⅰ")))</f>
        <v>Ⅰ</v>
      </c>
      <c r="Z5113" s="1035"/>
      <c r="AA5113" s="1035"/>
      <c r="AB5113" s="1035"/>
      <c r="AC5113" s="1035"/>
      <c r="AD5113" s="1035"/>
      <c r="AE5113" s="1035"/>
      <c r="AF5113" s="1035"/>
      <c r="AG5113" s="1035"/>
      <c r="AH5113" s="1035"/>
      <c r="AI5113" s="1035"/>
      <c r="AJ5113" s="1036"/>
      <c r="AK5113" s="1049"/>
      <c r="AL5113" s="1050"/>
      <c r="AM5113" s="1050"/>
      <c r="AN5113" s="1050"/>
      <c r="AO5113" s="1051"/>
      <c r="AP5113" s="3"/>
    </row>
    <row r="5114" spans="2:46" ht="14.25" customHeight="1" x14ac:dyDescent="0.15">
      <c r="B5114" s="1058"/>
      <c r="C5114" s="1063"/>
      <c r="D5114" s="1061"/>
      <c r="E5114" s="1061"/>
      <c r="F5114" s="1061"/>
      <c r="G5114" s="1061"/>
      <c r="H5114" s="1061"/>
      <c r="I5114" s="1061"/>
      <c r="J5114" s="1062"/>
      <c r="K5114" s="1016" t="s">
        <v>169</v>
      </c>
      <c r="L5114" s="1017"/>
      <c r="M5114" s="1017"/>
      <c r="N5114" s="1017"/>
      <c r="O5114" s="1017"/>
      <c r="P5114" s="1017"/>
      <c r="Q5114" s="1017"/>
      <c r="R5114" s="1017"/>
      <c r="S5114" s="1017"/>
      <c r="T5114" s="1017"/>
      <c r="U5114" s="1017"/>
      <c r="V5114" s="1017"/>
      <c r="W5114" s="1017"/>
      <c r="X5114" s="1017"/>
      <c r="Y5114" s="1017"/>
      <c r="Z5114" s="1017"/>
      <c r="AA5114" s="1017"/>
      <c r="AB5114" s="1017"/>
      <c r="AC5114" s="1017"/>
      <c r="AD5114" s="1017"/>
      <c r="AE5114" s="1017"/>
      <c r="AF5114" s="1017"/>
      <c r="AG5114" s="1017"/>
      <c r="AH5114" s="1017"/>
      <c r="AI5114" s="1017"/>
      <c r="AJ5114" s="1017"/>
      <c r="AK5114" s="1017"/>
      <c r="AL5114" s="1017"/>
      <c r="AM5114" s="1017"/>
      <c r="AN5114" s="1017"/>
      <c r="AO5114" s="1017"/>
      <c r="AP5114" s="3"/>
    </row>
    <row r="5115" spans="2:46" ht="14.25" customHeight="1" x14ac:dyDescent="0.15">
      <c r="B5115" s="1058"/>
      <c r="C5115" s="1063"/>
      <c r="D5115" s="1061"/>
      <c r="E5115" s="1061"/>
      <c r="F5115" s="1061"/>
      <c r="G5115" s="1061"/>
      <c r="H5115" s="1061"/>
      <c r="I5115" s="1061"/>
      <c r="J5115" s="1062"/>
      <c r="K5115" s="1016"/>
      <c r="L5115" s="1017"/>
      <c r="M5115" s="1017"/>
      <c r="N5115" s="1017"/>
      <c r="O5115" s="1017"/>
      <c r="P5115" s="1017"/>
      <c r="Q5115" s="1017"/>
      <c r="R5115" s="1017"/>
      <c r="S5115" s="1017"/>
      <c r="T5115" s="1017"/>
      <c r="U5115" s="1017"/>
      <c r="V5115" s="1017"/>
      <c r="W5115" s="1017"/>
      <c r="X5115" s="1017"/>
      <c r="Y5115" s="1017"/>
      <c r="Z5115" s="1017"/>
      <c r="AA5115" s="1017"/>
      <c r="AB5115" s="1017"/>
      <c r="AC5115" s="1017"/>
      <c r="AD5115" s="1017"/>
      <c r="AE5115" s="1017"/>
      <c r="AF5115" s="1017"/>
      <c r="AG5115" s="1017"/>
      <c r="AH5115" s="1017"/>
      <c r="AI5115" s="1017"/>
      <c r="AJ5115" s="1017"/>
      <c r="AK5115" s="1017"/>
      <c r="AL5115" s="1017"/>
      <c r="AM5115" s="1017"/>
      <c r="AN5115" s="1017"/>
      <c r="AO5115" s="1017"/>
      <c r="AP5115" s="3"/>
    </row>
    <row r="5116" spans="2:46" ht="12" customHeight="1" x14ac:dyDescent="0.15">
      <c r="B5116" s="1058"/>
      <c r="C5116" s="1063"/>
      <c r="D5116" s="1061"/>
      <c r="E5116" s="1061"/>
      <c r="F5116" s="1061"/>
      <c r="G5116" s="1061"/>
      <c r="H5116" s="1061"/>
      <c r="I5116" s="1061"/>
      <c r="J5116" s="1062"/>
      <c r="K5116" s="1018" t="s">
        <v>473</v>
      </c>
      <c r="L5116" s="1018"/>
      <c r="M5116" s="1018"/>
      <c r="N5116" s="1018"/>
      <c r="O5116" s="1018"/>
      <c r="P5116" s="1018"/>
      <c r="Q5116" s="1018"/>
      <c r="R5116" s="1018"/>
      <c r="S5116" s="1018"/>
      <c r="T5116" s="1018"/>
      <c r="U5116" s="1018"/>
      <c r="V5116" s="1018"/>
      <c r="W5116" s="1018"/>
      <c r="X5116" s="1018"/>
      <c r="Y5116" s="1018"/>
      <c r="Z5116" s="1018"/>
      <c r="AA5116" s="1018"/>
      <c r="AB5116" s="1018"/>
      <c r="AC5116" s="1018"/>
      <c r="AD5116" s="1018"/>
      <c r="AE5116" s="1018"/>
      <c r="AF5116" s="1018"/>
      <c r="AG5116" s="1018"/>
      <c r="AH5116" s="1018"/>
      <c r="AI5116" s="1018"/>
      <c r="AJ5116" s="1018"/>
      <c r="AK5116" s="1018"/>
      <c r="AL5116" s="1018"/>
      <c r="AM5116" s="1018"/>
      <c r="AN5116" s="1018"/>
      <c r="AO5116" s="1018"/>
      <c r="AP5116" s="3"/>
    </row>
    <row r="5117" spans="2:46" ht="12" customHeight="1" x14ac:dyDescent="0.15">
      <c r="B5117" s="1058"/>
      <c r="C5117" s="1063"/>
      <c r="D5117" s="1061"/>
      <c r="E5117" s="1061"/>
      <c r="F5117" s="1061"/>
      <c r="G5117" s="1061"/>
      <c r="H5117" s="1061"/>
      <c r="I5117" s="1061"/>
      <c r="J5117" s="1062"/>
      <c r="K5117" s="1019" t="s">
        <v>523</v>
      </c>
      <c r="L5117" s="1019"/>
      <c r="M5117" s="1019"/>
      <c r="N5117" s="1019"/>
      <c r="O5117" s="1019"/>
      <c r="P5117" s="1019"/>
      <c r="Q5117" s="1019"/>
      <c r="R5117" s="1019"/>
      <c r="S5117" s="1019"/>
      <c r="T5117" s="1019"/>
      <c r="U5117" s="1019"/>
      <c r="V5117" s="1019"/>
      <c r="W5117" s="1019"/>
      <c r="X5117" s="1019"/>
      <c r="Y5117" s="1019"/>
      <c r="Z5117" s="1019"/>
      <c r="AA5117" s="1019"/>
      <c r="AB5117" s="1019"/>
      <c r="AC5117" s="1019"/>
      <c r="AD5117" s="1019"/>
      <c r="AE5117" s="1019"/>
      <c r="AF5117" s="1019"/>
      <c r="AG5117" s="1019"/>
      <c r="AH5117" s="1019"/>
      <c r="AI5117" s="1019"/>
      <c r="AJ5117" s="1019"/>
      <c r="AK5117" s="1019"/>
      <c r="AL5117" s="1019"/>
      <c r="AM5117" s="1019"/>
      <c r="AN5117" s="1019"/>
      <c r="AO5117" s="1019"/>
      <c r="AP5117" s="3"/>
    </row>
    <row r="5118" spans="2:46" ht="12" customHeight="1" x14ac:dyDescent="0.15">
      <c r="B5118" s="1058"/>
      <c r="C5118" s="1063"/>
      <c r="D5118" s="1061"/>
      <c r="E5118" s="1061"/>
      <c r="F5118" s="1061"/>
      <c r="G5118" s="1061"/>
      <c r="H5118" s="1061"/>
      <c r="I5118" s="1061"/>
      <c r="J5118" s="1062"/>
      <c r="K5118" s="194" t="s">
        <v>474</v>
      </c>
      <c r="L5118" s="195"/>
      <c r="M5118" s="195"/>
      <c r="N5118" s="195"/>
      <c r="O5118" s="195"/>
      <c r="P5118" s="195"/>
      <c r="Q5118" s="195"/>
      <c r="R5118" s="195"/>
      <c r="S5118" s="195"/>
      <c r="T5118" s="195"/>
      <c r="U5118" s="195"/>
      <c r="V5118" s="195"/>
      <c r="W5118" s="195"/>
      <c r="X5118" s="195"/>
      <c r="Y5118" s="195"/>
      <c r="Z5118" s="195"/>
      <c r="AA5118" s="195"/>
      <c r="AB5118" s="195"/>
      <c r="AC5118" s="195"/>
      <c r="AD5118" s="195"/>
      <c r="AE5118" s="195"/>
      <c r="AF5118" s="195"/>
      <c r="AG5118" s="195"/>
      <c r="AH5118" s="195"/>
      <c r="AI5118" s="195"/>
      <c r="AJ5118" s="195"/>
      <c r="AK5118" s="195"/>
      <c r="AL5118" s="195"/>
      <c r="AM5118" s="195"/>
      <c r="AN5118" s="195"/>
      <c r="AO5118" s="196"/>
      <c r="AP5118" s="3"/>
    </row>
    <row r="5119" spans="2:46" ht="12" customHeight="1" x14ac:dyDescent="0.15">
      <c r="B5119" s="1058"/>
      <c r="C5119" s="1063"/>
      <c r="D5119" s="1061"/>
      <c r="E5119" s="1061"/>
      <c r="F5119" s="1061"/>
      <c r="G5119" s="1061"/>
      <c r="H5119" s="1061"/>
      <c r="I5119" s="1061"/>
      <c r="J5119" s="1062"/>
      <c r="K5119" s="194" t="s">
        <v>475</v>
      </c>
      <c r="L5119" s="195"/>
      <c r="M5119" s="195"/>
      <c r="N5119" s="195"/>
      <c r="O5119" s="195"/>
      <c r="P5119" s="195"/>
      <c r="Q5119" s="195"/>
      <c r="R5119" s="195"/>
      <c r="S5119" s="195"/>
      <c r="T5119" s="195"/>
      <c r="U5119" s="195"/>
      <c r="V5119" s="195"/>
      <c r="W5119" s="195"/>
      <c r="X5119" s="195"/>
      <c r="Y5119" s="195"/>
      <c r="Z5119" s="195"/>
      <c r="AA5119" s="195"/>
      <c r="AB5119" s="195"/>
      <c r="AC5119" s="195"/>
      <c r="AD5119" s="195"/>
      <c r="AE5119" s="195"/>
      <c r="AF5119" s="195"/>
      <c r="AG5119" s="195"/>
      <c r="AH5119" s="195"/>
      <c r="AI5119" s="195"/>
      <c r="AJ5119" s="195"/>
      <c r="AK5119" s="195"/>
      <c r="AL5119" s="195"/>
      <c r="AM5119" s="195"/>
      <c r="AN5119" s="195"/>
      <c r="AO5119" s="196"/>
      <c r="AP5119" s="3"/>
    </row>
    <row r="5120" spans="2:46" ht="12" customHeight="1" x14ac:dyDescent="0.15">
      <c r="B5120" s="1058"/>
      <c r="C5120" s="1063"/>
      <c r="D5120" s="1061"/>
      <c r="E5120" s="1061"/>
      <c r="F5120" s="1061"/>
      <c r="G5120" s="1061"/>
      <c r="H5120" s="1061"/>
      <c r="I5120" s="1061"/>
      <c r="J5120" s="1062"/>
      <c r="K5120" s="1020" t="s">
        <v>476</v>
      </c>
      <c r="L5120" s="1021"/>
      <c r="M5120" s="1021"/>
      <c r="N5120" s="1021"/>
      <c r="O5120" s="1021"/>
      <c r="P5120" s="1021"/>
      <c r="Q5120" s="1021"/>
      <c r="R5120" s="1021"/>
      <c r="S5120" s="1021"/>
      <c r="T5120" s="1021"/>
      <c r="U5120" s="1021"/>
      <c r="V5120" s="1021"/>
      <c r="W5120" s="1021"/>
      <c r="X5120" s="1021"/>
      <c r="Y5120" s="1021"/>
      <c r="Z5120" s="1021"/>
      <c r="AA5120" s="1021"/>
      <c r="AB5120" s="1021"/>
      <c r="AC5120" s="1021"/>
      <c r="AD5120" s="1021"/>
      <c r="AE5120" s="1021"/>
      <c r="AF5120" s="1021"/>
      <c r="AG5120" s="1021"/>
      <c r="AH5120" s="1021"/>
      <c r="AI5120" s="1021"/>
      <c r="AJ5120" s="1021"/>
      <c r="AK5120" s="1021"/>
      <c r="AL5120" s="1021"/>
      <c r="AM5120" s="1021"/>
      <c r="AN5120" s="1021"/>
      <c r="AO5120" s="1022"/>
      <c r="AP5120" s="3"/>
    </row>
    <row r="5121" spans="2:86" ht="12" customHeight="1" x14ac:dyDescent="0.15">
      <c r="B5121" s="591"/>
      <c r="C5121" s="1064"/>
      <c r="D5121" s="1065"/>
      <c r="E5121" s="1065"/>
      <c r="F5121" s="1065"/>
      <c r="G5121" s="1065"/>
      <c r="H5121" s="1065"/>
      <c r="I5121" s="1065"/>
      <c r="J5121" s="1066"/>
      <c r="K5121" s="1023"/>
      <c r="L5121" s="1024"/>
      <c r="M5121" s="1024"/>
      <c r="N5121" s="1024"/>
      <c r="O5121" s="1024"/>
      <c r="P5121" s="1024"/>
      <c r="Q5121" s="1024"/>
      <c r="R5121" s="1024"/>
      <c r="S5121" s="1024"/>
      <c r="T5121" s="1024"/>
      <c r="U5121" s="1024"/>
      <c r="V5121" s="1024"/>
      <c r="W5121" s="1024"/>
      <c r="X5121" s="1024"/>
      <c r="Y5121" s="1024"/>
      <c r="Z5121" s="1024"/>
      <c r="AA5121" s="1024"/>
      <c r="AB5121" s="1024"/>
      <c r="AC5121" s="1024"/>
      <c r="AD5121" s="1024"/>
      <c r="AE5121" s="1024"/>
      <c r="AF5121" s="1024"/>
      <c r="AG5121" s="1024"/>
      <c r="AH5121" s="1024"/>
      <c r="AI5121" s="1024"/>
      <c r="AJ5121" s="1024"/>
      <c r="AK5121" s="1024"/>
      <c r="AL5121" s="1024"/>
      <c r="AM5121" s="1024"/>
      <c r="AN5121" s="1024"/>
      <c r="AO5121" s="1025"/>
      <c r="AP5121" s="3"/>
    </row>
    <row r="5122" spans="2:86" s="9" customFormat="1" ht="12" customHeight="1" x14ac:dyDescent="0.15">
      <c r="B5122" s="3" t="s">
        <v>527</v>
      </c>
      <c r="AQ5122" s="162"/>
      <c r="AR5122" s="162"/>
      <c r="AS5122" s="162"/>
      <c r="AT5122" s="162"/>
      <c r="AU5122" s="162"/>
      <c r="AV5122" s="162"/>
      <c r="AW5122" s="162"/>
      <c r="AX5122" s="162"/>
      <c r="AY5122" s="162"/>
      <c r="AZ5122" s="162"/>
      <c r="BA5122" s="162"/>
      <c r="BB5122" s="162"/>
      <c r="BC5122" s="162"/>
      <c r="BD5122" s="162"/>
      <c r="BE5122" s="162"/>
      <c r="BF5122" s="162"/>
      <c r="BG5122" s="162"/>
      <c r="BH5122" s="162"/>
      <c r="BI5122" s="162"/>
      <c r="BJ5122" s="162"/>
      <c r="BK5122" s="162"/>
      <c r="BL5122" s="162"/>
      <c r="BM5122" s="162"/>
      <c r="BN5122" s="162"/>
      <c r="BO5122" s="162"/>
      <c r="BP5122" s="162"/>
      <c r="BQ5122" s="162"/>
      <c r="BR5122" s="162"/>
      <c r="BS5122" s="162"/>
      <c r="BT5122" s="162"/>
      <c r="BU5122" s="162"/>
      <c r="BV5122" s="162"/>
      <c r="BW5122" s="162"/>
      <c r="BX5122" s="162"/>
      <c r="BY5122" s="162"/>
      <c r="BZ5122" s="162"/>
      <c r="CA5122" s="162"/>
      <c r="CB5122" s="162"/>
      <c r="CC5122" s="162"/>
      <c r="CD5122" s="162"/>
      <c r="CE5122" s="162"/>
      <c r="CF5122" s="162"/>
      <c r="CG5122" s="162"/>
      <c r="CH5122" s="162"/>
    </row>
    <row r="5123" spans="2:86" ht="12" customHeight="1" thickBot="1" x14ac:dyDescent="0.2">
      <c r="B5123" s="3" t="s">
        <v>524</v>
      </c>
    </row>
    <row r="5124" spans="2:86" ht="12" customHeight="1" x14ac:dyDescent="0.15">
      <c r="B5124" s="3" t="s">
        <v>525</v>
      </c>
      <c r="AU5124" s="1000" t="s">
        <v>305</v>
      </c>
      <c r="AV5124" s="1001" t="s">
        <v>298</v>
      </c>
      <c r="AW5124" s="1003" t="s">
        <v>299</v>
      </c>
      <c r="AX5124" s="1005" t="s">
        <v>306</v>
      </c>
      <c r="AY5124" s="1006"/>
      <c r="AZ5124" s="1006"/>
      <c r="BA5124" s="1006"/>
      <c r="BB5124" s="1006"/>
      <c r="BC5124" s="1006"/>
      <c r="BD5124" s="1006"/>
      <c r="BE5124" s="1006"/>
      <c r="BF5124" s="1006"/>
      <c r="BG5124" s="1006"/>
      <c r="BH5124" s="1006"/>
      <c r="BI5124" s="1006"/>
      <c r="BJ5124" s="1006"/>
      <c r="BK5124" s="1006"/>
      <c r="BL5124" s="1006"/>
      <c r="BM5124" s="1006"/>
      <c r="BN5124" s="1006"/>
      <c r="BO5124" s="1006"/>
      <c r="BP5124" s="1006"/>
      <c r="BQ5124" s="1006"/>
      <c r="BR5124" s="1007"/>
      <c r="BS5124" s="807" t="s">
        <v>300</v>
      </c>
      <c r="BT5124" s="1008"/>
      <c r="BU5124" s="1008"/>
      <c r="BV5124" s="1008"/>
      <c r="BW5124" s="1009" t="s">
        <v>307</v>
      </c>
      <c r="BX5124" s="1010"/>
      <c r="BY5124" s="1010"/>
      <c r="BZ5124" s="1010"/>
      <c r="CA5124" s="1010"/>
      <c r="CB5124" s="1010"/>
      <c r="CC5124" s="1010"/>
      <c r="CD5124" s="1010"/>
      <c r="CE5124" s="1010"/>
      <c r="CF5124" s="1010"/>
      <c r="CG5124" s="1010"/>
      <c r="CH5124" s="1011"/>
    </row>
    <row r="5125" spans="2:86" ht="12" customHeight="1" x14ac:dyDescent="0.15">
      <c r="B5125" s="3" t="s">
        <v>477</v>
      </c>
      <c r="AU5125" s="1000"/>
      <c r="AV5125" s="1002"/>
      <c r="AW5125" s="1004"/>
      <c r="AX5125" s="1012" t="s">
        <v>308</v>
      </c>
      <c r="AY5125" s="686"/>
      <c r="AZ5125" s="686"/>
      <c r="BA5125" s="686"/>
      <c r="BB5125" s="686"/>
      <c r="BC5125" s="686"/>
      <c r="BD5125" s="686"/>
      <c r="BE5125" s="686"/>
      <c r="BF5125" s="686"/>
      <c r="BG5125" s="686"/>
      <c r="BH5125" s="686"/>
      <c r="BI5125" s="686"/>
      <c r="BJ5125" s="686" t="s">
        <v>309</v>
      </c>
      <c r="BK5125" s="686"/>
      <c r="BL5125" s="686"/>
      <c r="BM5125" s="686"/>
      <c r="BN5125" s="686"/>
      <c r="BO5125" s="686"/>
      <c r="BP5125" s="686"/>
      <c r="BQ5125" s="686"/>
      <c r="BR5125" s="1013"/>
      <c r="BS5125" s="1008"/>
      <c r="BT5125" s="1008"/>
      <c r="BU5125" s="1008"/>
      <c r="BV5125" s="1008"/>
      <c r="BW5125" s="1014" t="s">
        <v>302</v>
      </c>
      <c r="BX5125" s="699"/>
      <c r="BY5125" s="699"/>
      <c r="BZ5125" s="699"/>
      <c r="CA5125" s="686" t="s">
        <v>310</v>
      </c>
      <c r="CB5125" s="686"/>
      <c r="CC5125" s="686"/>
      <c r="CD5125" s="686"/>
      <c r="CE5125" s="686"/>
      <c r="CF5125" s="686"/>
      <c r="CG5125" s="686"/>
      <c r="CH5125" s="1013"/>
    </row>
    <row r="5126" spans="2:86" ht="12" customHeight="1" x14ac:dyDescent="0.15">
      <c r="B5126" s="3" t="s">
        <v>526</v>
      </c>
      <c r="AU5126" s="1000"/>
      <c r="AV5126" s="1002"/>
      <c r="AW5126" s="1004"/>
      <c r="AX5126" s="1012" t="s">
        <v>26</v>
      </c>
      <c r="AY5126" s="686"/>
      <c r="AZ5126" s="686"/>
      <c r="BA5126" s="686"/>
      <c r="BB5126" s="686" t="s">
        <v>22</v>
      </c>
      <c r="BC5126" s="686"/>
      <c r="BD5126" s="686"/>
      <c r="BE5126" s="686"/>
      <c r="BF5126" s="686" t="s">
        <v>24</v>
      </c>
      <c r="BG5126" s="686"/>
      <c r="BH5126" s="686"/>
      <c r="BI5126" s="686"/>
      <c r="BJ5126" s="699" t="s">
        <v>26</v>
      </c>
      <c r="BK5126" s="699"/>
      <c r="BL5126" s="699"/>
      <c r="BM5126" s="699" t="s">
        <v>22</v>
      </c>
      <c r="BN5126" s="699"/>
      <c r="BO5126" s="699"/>
      <c r="BP5126" s="699" t="s">
        <v>24</v>
      </c>
      <c r="BQ5126" s="699"/>
      <c r="BR5126" s="1015"/>
      <c r="BS5126" s="807" t="s">
        <v>26</v>
      </c>
      <c r="BT5126" s="807" t="s">
        <v>22</v>
      </c>
      <c r="BU5126" s="807" t="s">
        <v>24</v>
      </c>
      <c r="BV5126" s="807" t="s">
        <v>303</v>
      </c>
      <c r="BW5126" s="1012" t="s">
        <v>311</v>
      </c>
      <c r="BX5126" s="686"/>
      <c r="BY5126" s="686"/>
      <c r="BZ5126" s="686"/>
      <c r="CA5126" s="686" t="s">
        <v>22</v>
      </c>
      <c r="CB5126" s="686"/>
      <c r="CC5126" s="686"/>
      <c r="CD5126" s="686"/>
      <c r="CE5126" s="686" t="s">
        <v>24</v>
      </c>
      <c r="CF5126" s="686"/>
      <c r="CG5126" s="686"/>
      <c r="CH5126" s="1013"/>
    </row>
    <row r="5127" spans="2:86" ht="12" customHeight="1" x14ac:dyDescent="0.15">
      <c r="B5127" s="3" t="s">
        <v>478</v>
      </c>
      <c r="AU5127" s="1000"/>
      <c r="AV5127" s="1002"/>
      <c r="AW5127" s="1004"/>
      <c r="AX5127" s="156" t="s">
        <v>862</v>
      </c>
      <c r="AY5127" s="157" t="s">
        <v>863</v>
      </c>
      <c r="AZ5127" s="157" t="s">
        <v>864</v>
      </c>
      <c r="BA5127" s="158" t="s">
        <v>865</v>
      </c>
      <c r="BB5127" s="159" t="s">
        <v>866</v>
      </c>
      <c r="BC5127" s="157" t="s">
        <v>863</v>
      </c>
      <c r="BD5127" s="157" t="s">
        <v>867</v>
      </c>
      <c r="BE5127" s="158" t="s">
        <v>865</v>
      </c>
      <c r="BF5127" s="159" t="s">
        <v>866</v>
      </c>
      <c r="BG5127" s="157" t="s">
        <v>863</v>
      </c>
      <c r="BH5127" s="157" t="s">
        <v>864</v>
      </c>
      <c r="BI5127" s="158" t="s">
        <v>865</v>
      </c>
      <c r="BJ5127" s="159" t="s">
        <v>866</v>
      </c>
      <c r="BK5127" s="157" t="s">
        <v>868</v>
      </c>
      <c r="BL5127" s="158" t="s">
        <v>869</v>
      </c>
      <c r="BM5127" s="159" t="s">
        <v>870</v>
      </c>
      <c r="BN5127" s="157" t="s">
        <v>863</v>
      </c>
      <c r="BO5127" s="158" t="s">
        <v>871</v>
      </c>
      <c r="BP5127" s="159" t="s">
        <v>870</v>
      </c>
      <c r="BQ5127" s="157" t="s">
        <v>868</v>
      </c>
      <c r="BR5127" s="160" t="s">
        <v>872</v>
      </c>
      <c r="BS5127" s="1008"/>
      <c r="BT5127" s="1008"/>
      <c r="BU5127" s="1008"/>
      <c r="BV5127" s="1008"/>
      <c r="BW5127" s="156" t="s">
        <v>866</v>
      </c>
      <c r="BX5127" s="157" t="s">
        <v>863</v>
      </c>
      <c r="BY5127" s="157" t="s">
        <v>864</v>
      </c>
      <c r="BZ5127" s="158" t="s">
        <v>865</v>
      </c>
      <c r="CA5127" s="159" t="s">
        <v>866</v>
      </c>
      <c r="CB5127" s="157" t="s">
        <v>873</v>
      </c>
      <c r="CC5127" s="157" t="s">
        <v>864</v>
      </c>
      <c r="CD5127" s="158" t="s">
        <v>865</v>
      </c>
      <c r="CE5127" s="159" t="s">
        <v>866</v>
      </c>
      <c r="CF5127" s="157" t="s">
        <v>863</v>
      </c>
      <c r="CG5127" s="157" t="s">
        <v>864</v>
      </c>
      <c r="CH5127" s="160" t="s">
        <v>874</v>
      </c>
    </row>
    <row r="5128" spans="2:86" x14ac:dyDescent="0.15">
      <c r="B5128" s="3" t="s">
        <v>539</v>
      </c>
      <c r="AU5128" s="1000"/>
      <c r="AV5128" s="188" t="str">
        <f>N5130</f>
        <v>S109</v>
      </c>
      <c r="AW5128" s="300">
        <f>R5130</f>
        <v>10.5</v>
      </c>
      <c r="AX5128" s="197">
        <f>+Y5155</f>
        <v>0</v>
      </c>
      <c r="AY5128" s="197">
        <f>+Z5155</f>
        <v>0</v>
      </c>
      <c r="AZ5128" s="197">
        <f>+AA5155</f>
        <v>0</v>
      </c>
      <c r="BA5128" s="197">
        <f t="shared" ref="BA5128" si="2370">+AB5155</f>
        <v>0</v>
      </c>
      <c r="BB5128" s="197">
        <f>+AC5155</f>
        <v>0</v>
      </c>
      <c r="BC5128" s="197">
        <f t="shared" ref="BC5128" si="2371">+AD5155</f>
        <v>0</v>
      </c>
      <c r="BD5128" s="197">
        <f t="shared" ref="BD5128" si="2372">+AE5155</f>
        <v>0</v>
      </c>
      <c r="BE5128" s="197">
        <f t="shared" ref="BE5128" si="2373">+AF5155</f>
        <v>0</v>
      </c>
      <c r="BF5128" s="197">
        <f t="shared" ref="BF5128" si="2374">+AG5155</f>
        <v>0</v>
      </c>
      <c r="BG5128" s="197">
        <f t="shared" ref="BG5128" si="2375">+AH5155</f>
        <v>0</v>
      </c>
      <c r="BH5128" s="197">
        <f t="shared" ref="BH5128" si="2376">+AI5155</f>
        <v>0</v>
      </c>
      <c r="BI5128" s="197">
        <f t="shared" ref="BI5128" si="2377">+AJ5155</f>
        <v>0</v>
      </c>
      <c r="BJ5128" s="197" t="str">
        <f>+Y5158</f>
        <v/>
      </c>
      <c r="BK5128" s="197" t="str">
        <f t="shared" ref="BK5128" si="2378">+Z5158</f>
        <v/>
      </c>
      <c r="BL5128" s="197" t="str">
        <f>+AA5158</f>
        <v/>
      </c>
      <c r="BM5128" s="197">
        <f>+AC5158</f>
        <v>0</v>
      </c>
      <c r="BN5128" s="197">
        <f t="shared" ref="BN5128" si="2379">+AD5158</f>
        <v>0</v>
      </c>
      <c r="BO5128" s="197">
        <f t="shared" ref="BO5128" si="2380">+AE5158</f>
        <v>0</v>
      </c>
      <c r="BP5128" s="197">
        <f>+AG5158</f>
        <v>0</v>
      </c>
      <c r="BQ5128" s="197">
        <f>+AH5158</f>
        <v>0</v>
      </c>
      <c r="BR5128" s="197">
        <f>+AI5158</f>
        <v>0</v>
      </c>
      <c r="BS5128" s="296" t="str">
        <f>+Y5159</f>
        <v>Ⅰ</v>
      </c>
      <c r="BT5128" s="296" t="str">
        <f>+AC5159</f>
        <v>Ⅰ</v>
      </c>
      <c r="BU5128" s="296" t="str">
        <f>+AG5159</f>
        <v>Ⅰ</v>
      </c>
      <c r="BV5128" s="296" t="str">
        <f>+Y5160</f>
        <v>Ⅰ</v>
      </c>
      <c r="BW5128" s="164" t="str">
        <f>IF(Y5155&gt;0,R5130,"")</f>
        <v/>
      </c>
      <c r="BX5128" s="165" t="str">
        <f>IF(Z5155&gt;0,"",IF(AA5155&gt;0,R5130,""))</f>
        <v/>
      </c>
      <c r="BY5128" s="165" t="str">
        <f>IF(Y5155+Z5155&gt;0,"",IF(AA5155&gt;0,R5130,""))</f>
        <v/>
      </c>
      <c r="BZ5128" s="165" t="str">
        <f>IF(Y5155+Z5155+AA5155&gt;0,"",IF(AB5155&gt;0,R5130,""))</f>
        <v/>
      </c>
      <c r="CA5128" s="166">
        <f t="shared" ref="CA5128" si="2381">+AC5154</f>
        <v>0</v>
      </c>
      <c r="CB5128" s="166">
        <f t="shared" ref="CB5128" si="2382">+AD5154</f>
        <v>0</v>
      </c>
      <c r="CC5128" s="166">
        <f t="shared" ref="CC5128" si="2383">+AE5154</f>
        <v>0</v>
      </c>
      <c r="CD5128" s="166">
        <f t="shared" ref="CD5128" si="2384">+AF5154</f>
        <v>0</v>
      </c>
      <c r="CE5128" s="166">
        <f t="shared" ref="CE5128" si="2385">+AG5154</f>
        <v>0</v>
      </c>
      <c r="CF5128" s="166">
        <f t="shared" ref="CF5128" si="2386">+AH5154</f>
        <v>0</v>
      </c>
      <c r="CG5128" s="166">
        <f t="shared" ref="CG5128" si="2387">+AI5154</f>
        <v>0</v>
      </c>
      <c r="CH5128" s="166">
        <f t="shared" ref="CH5128" si="2388">+AJ5154</f>
        <v>0</v>
      </c>
    </row>
    <row r="5129" spans="2:86" ht="12" customHeight="1" x14ac:dyDescent="0.15">
      <c r="B5129" s="1057" t="s">
        <v>219</v>
      </c>
      <c r="C5129" s="1059"/>
      <c r="D5129" s="1060"/>
      <c r="E5129" s="1061"/>
      <c r="F5129" s="1061"/>
      <c r="G5129" s="1061"/>
      <c r="H5129" s="1061"/>
      <c r="I5129" s="1061"/>
      <c r="J5129" s="1062"/>
      <c r="K5129" s="1067" t="s">
        <v>453</v>
      </c>
      <c r="L5129" s="1068"/>
      <c r="M5129" s="1068"/>
      <c r="N5129" s="1068"/>
      <c r="O5129" s="1068"/>
      <c r="P5129" s="1068"/>
      <c r="Q5129" s="1068"/>
      <c r="R5129" s="1068"/>
      <c r="S5129" s="1068"/>
      <c r="T5129" s="1068"/>
      <c r="U5129" s="1068"/>
      <c r="V5129" s="1068"/>
      <c r="W5129" s="1068"/>
      <c r="X5129" s="1068"/>
      <c r="Y5129" s="1068"/>
      <c r="Z5129" s="1068"/>
      <c r="AA5129" s="1068"/>
      <c r="AB5129" s="1068"/>
      <c r="AC5129" s="1068"/>
      <c r="AD5129" s="1068"/>
      <c r="AE5129" s="1068"/>
      <c r="AF5129" s="1068"/>
      <c r="AG5129" s="1068"/>
      <c r="AH5129" s="1068"/>
      <c r="AI5129" s="1068"/>
      <c r="AJ5129" s="1068"/>
      <c r="AK5129" s="1068"/>
      <c r="AL5129" s="1068"/>
      <c r="AM5129" s="1068"/>
      <c r="AN5129" s="1068"/>
      <c r="AO5129" s="1069"/>
      <c r="AP5129" s="3"/>
    </row>
    <row r="5130" spans="2:86" ht="12" customHeight="1" x14ac:dyDescent="0.15">
      <c r="B5130" s="1058"/>
      <c r="C5130" s="1063"/>
      <c r="D5130" s="1061"/>
      <c r="E5130" s="1061"/>
      <c r="F5130" s="1061"/>
      <c r="G5130" s="1061"/>
      <c r="H5130" s="1061"/>
      <c r="I5130" s="1061"/>
      <c r="J5130" s="1062"/>
      <c r="K5130" s="1040" t="s">
        <v>218</v>
      </c>
      <c r="L5130" s="1041"/>
      <c r="M5130" s="1042"/>
      <c r="N5130" s="1034" t="s">
        <v>821</v>
      </c>
      <c r="O5130" s="1035"/>
      <c r="P5130" s="1040" t="s">
        <v>454</v>
      </c>
      <c r="Q5130" s="1042"/>
      <c r="R5130" s="1070">
        <f>'様式A-2'!C122</f>
        <v>10.5</v>
      </c>
      <c r="S5130" s="1071"/>
      <c r="T5130" s="1072"/>
      <c r="U5130" s="1073" t="s">
        <v>455</v>
      </c>
      <c r="V5130" s="1074"/>
      <c r="W5130" s="1073" t="s">
        <v>456</v>
      </c>
      <c r="X5130" s="1074"/>
      <c r="Y5130" s="1042" t="s">
        <v>217</v>
      </c>
      <c r="Z5130" s="1016"/>
      <c r="AA5130" s="1016"/>
      <c r="AB5130" s="1016"/>
      <c r="AC5130" s="1073" t="s">
        <v>457</v>
      </c>
      <c r="AD5130" s="1079"/>
      <c r="AE5130" s="1079"/>
      <c r="AF5130" s="1079"/>
      <c r="AG5130" s="1079"/>
      <c r="AH5130" s="1079"/>
      <c r="AI5130" s="1079"/>
      <c r="AJ5130" s="1074"/>
      <c r="AK5130" s="1073" t="s">
        <v>458</v>
      </c>
      <c r="AL5130" s="1079"/>
      <c r="AM5130" s="1079"/>
      <c r="AN5130" s="1081"/>
      <c r="AO5130" s="1082"/>
      <c r="AP5130" s="3"/>
      <c r="AV5130" s="167"/>
      <c r="AW5130" s="221"/>
      <c r="AX5130" s="167"/>
      <c r="AY5130" s="167"/>
      <c r="AZ5130" s="167"/>
      <c r="BA5130" s="167"/>
      <c r="BB5130" s="167"/>
      <c r="BC5130" s="167"/>
      <c r="BD5130" s="167"/>
    </row>
    <row r="5131" spans="2:86" ht="12" customHeight="1" x14ac:dyDescent="0.15">
      <c r="B5131" s="1058"/>
      <c r="C5131" s="1063"/>
      <c r="D5131" s="1061"/>
      <c r="E5131" s="1061"/>
      <c r="F5131" s="1061"/>
      <c r="G5131" s="1061"/>
      <c r="H5131" s="1061"/>
      <c r="I5131" s="1061"/>
      <c r="J5131" s="1062"/>
      <c r="K5131" s="1016" t="s">
        <v>459</v>
      </c>
      <c r="L5131" s="1016" t="s">
        <v>199</v>
      </c>
      <c r="M5131" s="1016"/>
      <c r="N5131" s="1016" t="s">
        <v>198</v>
      </c>
      <c r="O5131" s="1016"/>
      <c r="P5131" s="1016" t="s">
        <v>460</v>
      </c>
      <c r="Q5131" s="1016"/>
      <c r="R5131" s="1016" t="s">
        <v>6</v>
      </c>
      <c r="S5131" s="1016"/>
      <c r="T5131" s="1016"/>
      <c r="U5131" s="1075"/>
      <c r="V5131" s="1076"/>
      <c r="W5131" s="1075"/>
      <c r="X5131" s="1076"/>
      <c r="Y5131" s="1042"/>
      <c r="Z5131" s="1016"/>
      <c r="AA5131" s="1016"/>
      <c r="AB5131" s="1016"/>
      <c r="AC5131" s="1077"/>
      <c r="AD5131" s="1080"/>
      <c r="AE5131" s="1080"/>
      <c r="AF5131" s="1080"/>
      <c r="AG5131" s="1080"/>
      <c r="AH5131" s="1080"/>
      <c r="AI5131" s="1080"/>
      <c r="AJ5131" s="1078"/>
      <c r="AK5131" s="1075"/>
      <c r="AL5131" s="1083"/>
      <c r="AM5131" s="1083"/>
      <c r="AN5131" s="1084"/>
      <c r="AO5131" s="1085"/>
      <c r="AP5131" s="3"/>
      <c r="AV5131" s="167"/>
      <c r="AW5131" s="167"/>
      <c r="AX5131" s="167"/>
      <c r="AY5131" s="167"/>
      <c r="AZ5131" s="167"/>
      <c r="BA5131" s="167"/>
      <c r="BB5131" s="167"/>
      <c r="BC5131" s="167"/>
      <c r="BD5131" s="167"/>
    </row>
    <row r="5132" spans="2:86" ht="12" customHeight="1" x14ac:dyDescent="0.15">
      <c r="B5132" s="1058"/>
      <c r="C5132" s="1063"/>
      <c r="D5132" s="1061"/>
      <c r="E5132" s="1061"/>
      <c r="F5132" s="1061"/>
      <c r="G5132" s="1061"/>
      <c r="H5132" s="1061"/>
      <c r="I5132" s="1061"/>
      <c r="J5132" s="1062"/>
      <c r="K5132" s="1016"/>
      <c r="L5132" s="1016"/>
      <c r="M5132" s="1016"/>
      <c r="N5132" s="1016"/>
      <c r="O5132" s="1016"/>
      <c r="P5132" s="1016"/>
      <c r="Q5132" s="1016"/>
      <c r="R5132" s="1016"/>
      <c r="S5132" s="1016"/>
      <c r="T5132" s="1016"/>
      <c r="U5132" s="1075"/>
      <c r="V5132" s="1076"/>
      <c r="W5132" s="1075"/>
      <c r="X5132" s="1076"/>
      <c r="Y5132" s="1042" t="s">
        <v>461</v>
      </c>
      <c r="Z5132" s="1016"/>
      <c r="AA5132" s="1016"/>
      <c r="AB5132" s="1016"/>
      <c r="AC5132" s="1016" t="s">
        <v>462</v>
      </c>
      <c r="AD5132" s="1016"/>
      <c r="AE5132" s="1016"/>
      <c r="AF5132" s="1016"/>
      <c r="AG5132" s="1016" t="s">
        <v>463</v>
      </c>
      <c r="AH5132" s="1016"/>
      <c r="AI5132" s="1016"/>
      <c r="AJ5132" s="1016"/>
      <c r="AK5132" s="1075"/>
      <c r="AL5132" s="1083"/>
      <c r="AM5132" s="1083"/>
      <c r="AN5132" s="1084"/>
      <c r="AO5132" s="1085"/>
      <c r="AP5132" s="3"/>
      <c r="AV5132" s="167"/>
      <c r="AW5132" s="167"/>
      <c r="AX5132" s="167"/>
      <c r="AY5132" s="167"/>
      <c r="AZ5132" s="167"/>
      <c r="BA5132" s="167"/>
      <c r="BB5132" s="167"/>
      <c r="BC5132" s="167"/>
      <c r="BD5132" s="167"/>
    </row>
    <row r="5133" spans="2:86" ht="12" customHeight="1" x14ac:dyDescent="0.15">
      <c r="B5133" s="1058"/>
      <c r="C5133" s="1063"/>
      <c r="D5133" s="1061"/>
      <c r="E5133" s="1061"/>
      <c r="F5133" s="1061"/>
      <c r="G5133" s="1061"/>
      <c r="H5133" s="1061"/>
      <c r="I5133" s="1061"/>
      <c r="J5133" s="1062"/>
      <c r="K5133" s="1016"/>
      <c r="L5133" s="1016"/>
      <c r="M5133" s="1016"/>
      <c r="N5133" s="1016"/>
      <c r="O5133" s="1016"/>
      <c r="P5133" s="1016"/>
      <c r="Q5133" s="1016"/>
      <c r="R5133" s="1016"/>
      <c r="S5133" s="1016"/>
      <c r="T5133" s="1016"/>
      <c r="U5133" s="1077"/>
      <c r="V5133" s="1078"/>
      <c r="W5133" s="1077"/>
      <c r="X5133" s="1078"/>
      <c r="Y5133" s="191" t="s">
        <v>32</v>
      </c>
      <c r="Z5133" s="187" t="s">
        <v>33</v>
      </c>
      <c r="AA5133" s="187" t="s">
        <v>464</v>
      </c>
      <c r="AB5133" s="187" t="s">
        <v>465</v>
      </c>
      <c r="AC5133" s="187" t="s">
        <v>32</v>
      </c>
      <c r="AD5133" s="187" t="s">
        <v>33</v>
      </c>
      <c r="AE5133" s="187" t="s">
        <v>464</v>
      </c>
      <c r="AF5133" s="187" t="s">
        <v>465</v>
      </c>
      <c r="AG5133" s="187" t="s">
        <v>32</v>
      </c>
      <c r="AH5133" s="187" t="s">
        <v>33</v>
      </c>
      <c r="AI5133" s="187" t="s">
        <v>464</v>
      </c>
      <c r="AJ5133" s="187" t="s">
        <v>465</v>
      </c>
      <c r="AK5133" s="1077"/>
      <c r="AL5133" s="1080"/>
      <c r="AM5133" s="1080"/>
      <c r="AN5133" s="1086"/>
      <c r="AO5133" s="1087"/>
      <c r="AP5133" s="3"/>
      <c r="AV5133" s="167"/>
      <c r="AW5133" s="167"/>
      <c r="AX5133" s="167"/>
      <c r="AY5133" s="167"/>
      <c r="AZ5133" s="167"/>
      <c r="BA5133" s="167"/>
      <c r="BB5133" s="167"/>
      <c r="BC5133" s="167"/>
      <c r="BD5133" s="167"/>
    </row>
    <row r="5134" spans="2:86" ht="12" customHeight="1" x14ac:dyDescent="0.15">
      <c r="B5134" s="1058"/>
      <c r="C5134" s="1063"/>
      <c r="D5134" s="1061"/>
      <c r="E5134" s="1061"/>
      <c r="F5134" s="1061"/>
      <c r="G5134" s="1061"/>
      <c r="H5134" s="1061"/>
      <c r="I5134" s="1061"/>
      <c r="J5134" s="1062"/>
      <c r="K5134" s="192"/>
      <c r="L5134" s="1038"/>
      <c r="M5134" s="1039"/>
      <c r="N5134" s="1038"/>
      <c r="O5134" s="1039"/>
      <c r="P5134" s="1034"/>
      <c r="Q5134" s="1036"/>
      <c r="R5134" s="408"/>
      <c r="S5134" s="408"/>
      <c r="T5134" s="408"/>
      <c r="U5134" s="1034"/>
      <c r="V5134" s="1036"/>
      <c r="W5134" s="1034"/>
      <c r="X5134" s="1035"/>
      <c r="Y5134" s="286"/>
      <c r="Z5134" s="286"/>
      <c r="AA5134" s="286"/>
      <c r="AB5134" s="286"/>
      <c r="AC5134" s="223"/>
      <c r="AD5134" s="223"/>
      <c r="AE5134" s="223"/>
      <c r="AF5134" s="223"/>
      <c r="AG5134" s="223"/>
      <c r="AH5134" s="223"/>
      <c r="AI5134" s="223"/>
      <c r="AJ5134" s="223"/>
      <c r="AK5134" s="1038"/>
      <c r="AL5134" s="1056"/>
      <c r="AM5134" s="1056"/>
      <c r="AN5134" s="799"/>
      <c r="AO5134" s="800"/>
      <c r="AP5134" s="3"/>
      <c r="AQ5134" s="222">
        <f>IF(P5134="材質劣化",2,IF(P5134="漏水",3,1))</f>
        <v>1</v>
      </c>
      <c r="AV5134" s="167"/>
      <c r="AW5134" s="167"/>
      <c r="AX5134" s="167"/>
      <c r="AY5134" s="167"/>
      <c r="AZ5134" s="167"/>
      <c r="BA5134" s="167"/>
      <c r="BB5134" s="167"/>
      <c r="BC5134" s="167"/>
      <c r="BD5134" s="167"/>
    </row>
    <row r="5135" spans="2:86" ht="12" customHeight="1" x14ac:dyDescent="0.15">
      <c r="B5135" s="1058"/>
      <c r="C5135" s="1063"/>
      <c r="D5135" s="1061"/>
      <c r="E5135" s="1061"/>
      <c r="F5135" s="1061"/>
      <c r="G5135" s="1061"/>
      <c r="H5135" s="1061"/>
      <c r="I5135" s="1061"/>
      <c r="J5135" s="1062"/>
      <c r="K5135" s="192"/>
      <c r="L5135" s="1038"/>
      <c r="M5135" s="1039"/>
      <c r="N5135" s="1038"/>
      <c r="O5135" s="1039"/>
      <c r="P5135" s="1034"/>
      <c r="Q5135" s="1036"/>
      <c r="R5135" s="408"/>
      <c r="S5135" s="408"/>
      <c r="T5135" s="408"/>
      <c r="U5135" s="1034"/>
      <c r="V5135" s="1036"/>
      <c r="W5135" s="1034"/>
      <c r="X5135" s="1035"/>
      <c r="Y5135" s="286"/>
      <c r="Z5135" s="286"/>
      <c r="AA5135" s="286"/>
      <c r="AB5135" s="286"/>
      <c r="AC5135" s="223"/>
      <c r="AD5135" s="223"/>
      <c r="AE5135" s="223"/>
      <c r="AF5135" s="223"/>
      <c r="AG5135" s="223"/>
      <c r="AH5135" s="223"/>
      <c r="AI5135" s="223"/>
      <c r="AJ5135" s="223"/>
      <c r="AK5135" s="1052"/>
      <c r="AL5135" s="1053"/>
      <c r="AM5135" s="1053"/>
      <c r="AN5135" s="1054"/>
      <c r="AO5135" s="1055"/>
      <c r="AP5135" s="3"/>
      <c r="AQ5135" s="222">
        <f t="shared" ref="AQ5135:AQ5153" si="2389">IF(P5135="材質劣化",2,IF(P5135="漏水",3,1))</f>
        <v>1</v>
      </c>
      <c r="AV5135" s="167"/>
      <c r="AW5135" s="167"/>
      <c r="AX5135" s="167"/>
      <c r="AY5135" s="167"/>
      <c r="AZ5135" s="167"/>
      <c r="BA5135" s="167"/>
      <c r="BB5135" s="167"/>
      <c r="BC5135" s="167"/>
      <c r="BD5135" s="167"/>
    </row>
    <row r="5136" spans="2:86" ht="12" customHeight="1" x14ac:dyDescent="0.15">
      <c r="B5136" s="1058"/>
      <c r="C5136" s="1063"/>
      <c r="D5136" s="1061"/>
      <c r="E5136" s="1061"/>
      <c r="F5136" s="1061"/>
      <c r="G5136" s="1061"/>
      <c r="H5136" s="1061"/>
      <c r="I5136" s="1061"/>
      <c r="J5136" s="1062"/>
      <c r="K5136" s="192"/>
      <c r="L5136" s="1038"/>
      <c r="M5136" s="1039"/>
      <c r="N5136" s="1038"/>
      <c r="O5136" s="1039"/>
      <c r="P5136" s="1034"/>
      <c r="Q5136" s="1036"/>
      <c r="R5136" s="408"/>
      <c r="S5136" s="408"/>
      <c r="T5136" s="408"/>
      <c r="U5136" s="1034"/>
      <c r="V5136" s="1036"/>
      <c r="W5136" s="1034"/>
      <c r="X5136" s="1035"/>
      <c r="Y5136" s="286"/>
      <c r="Z5136" s="286"/>
      <c r="AA5136" s="286"/>
      <c r="AB5136" s="286"/>
      <c r="AC5136" s="223"/>
      <c r="AD5136" s="223"/>
      <c r="AE5136" s="223"/>
      <c r="AF5136" s="223"/>
      <c r="AG5136" s="223"/>
      <c r="AH5136" s="223"/>
      <c r="AI5136" s="223"/>
      <c r="AJ5136" s="223"/>
      <c r="AK5136" s="1052"/>
      <c r="AL5136" s="1053"/>
      <c r="AM5136" s="1053"/>
      <c r="AN5136" s="1054"/>
      <c r="AO5136" s="1055"/>
      <c r="AP5136" s="3"/>
      <c r="AQ5136" s="222">
        <f t="shared" si="2389"/>
        <v>1</v>
      </c>
      <c r="AV5136" s="167"/>
      <c r="AW5136" s="167"/>
      <c r="AX5136" s="167"/>
      <c r="AY5136" s="167"/>
      <c r="AZ5136" s="167"/>
      <c r="BA5136" s="167"/>
      <c r="BB5136" s="167"/>
      <c r="BC5136" s="167"/>
      <c r="BD5136" s="167"/>
    </row>
    <row r="5137" spans="2:56" ht="12" customHeight="1" x14ac:dyDescent="0.15">
      <c r="B5137" s="1058"/>
      <c r="C5137" s="1063"/>
      <c r="D5137" s="1061"/>
      <c r="E5137" s="1061"/>
      <c r="F5137" s="1061"/>
      <c r="G5137" s="1061"/>
      <c r="H5137" s="1061"/>
      <c r="I5137" s="1061"/>
      <c r="J5137" s="1062"/>
      <c r="K5137" s="192"/>
      <c r="L5137" s="1038"/>
      <c r="M5137" s="1039"/>
      <c r="N5137" s="1038"/>
      <c r="O5137" s="1039"/>
      <c r="P5137" s="1034"/>
      <c r="Q5137" s="1036"/>
      <c r="R5137" s="408"/>
      <c r="S5137" s="408"/>
      <c r="T5137" s="408"/>
      <c r="U5137" s="1034"/>
      <c r="V5137" s="1036"/>
      <c r="W5137" s="1034"/>
      <c r="X5137" s="1035"/>
      <c r="Y5137" s="286"/>
      <c r="Z5137" s="286"/>
      <c r="AA5137" s="286"/>
      <c r="AB5137" s="286"/>
      <c r="AC5137" s="223"/>
      <c r="AD5137" s="223"/>
      <c r="AE5137" s="223"/>
      <c r="AF5137" s="223"/>
      <c r="AG5137" s="223"/>
      <c r="AH5137" s="223"/>
      <c r="AI5137" s="223"/>
      <c r="AJ5137" s="223"/>
      <c r="AK5137" s="1052"/>
      <c r="AL5137" s="1053"/>
      <c r="AM5137" s="1053"/>
      <c r="AN5137" s="1054"/>
      <c r="AO5137" s="1055"/>
      <c r="AP5137" s="3"/>
      <c r="AQ5137" s="222">
        <f t="shared" si="2389"/>
        <v>1</v>
      </c>
      <c r="AV5137" s="167"/>
      <c r="AW5137" s="167"/>
      <c r="AX5137" s="167"/>
      <c r="AY5137" s="167"/>
      <c r="AZ5137" s="167"/>
      <c r="BA5137" s="167"/>
      <c r="BB5137" s="167"/>
      <c r="BC5137" s="167"/>
      <c r="BD5137" s="167"/>
    </row>
    <row r="5138" spans="2:56" ht="12" customHeight="1" x14ac:dyDescent="0.15">
      <c r="B5138" s="1058"/>
      <c r="C5138" s="1063"/>
      <c r="D5138" s="1061"/>
      <c r="E5138" s="1061"/>
      <c r="F5138" s="1061"/>
      <c r="G5138" s="1061"/>
      <c r="H5138" s="1061"/>
      <c r="I5138" s="1061"/>
      <c r="J5138" s="1062"/>
      <c r="K5138" s="192"/>
      <c r="L5138" s="1038"/>
      <c r="M5138" s="1039"/>
      <c r="N5138" s="1038"/>
      <c r="O5138" s="1039"/>
      <c r="P5138" s="1034"/>
      <c r="Q5138" s="1036"/>
      <c r="R5138" s="408"/>
      <c r="S5138" s="408"/>
      <c r="T5138" s="408"/>
      <c r="U5138" s="1034"/>
      <c r="V5138" s="1036"/>
      <c r="W5138" s="1034"/>
      <c r="X5138" s="1035"/>
      <c r="Y5138" s="286"/>
      <c r="Z5138" s="286"/>
      <c r="AA5138" s="286"/>
      <c r="AB5138" s="286"/>
      <c r="AC5138" s="223"/>
      <c r="AD5138" s="223"/>
      <c r="AE5138" s="223"/>
      <c r="AF5138" s="223"/>
      <c r="AG5138" s="223"/>
      <c r="AH5138" s="223"/>
      <c r="AI5138" s="223"/>
      <c r="AJ5138" s="223"/>
      <c r="AK5138" s="1052"/>
      <c r="AL5138" s="1053"/>
      <c r="AM5138" s="1053"/>
      <c r="AN5138" s="1054"/>
      <c r="AO5138" s="1055"/>
      <c r="AP5138" s="3"/>
      <c r="AQ5138" s="222">
        <f t="shared" si="2389"/>
        <v>1</v>
      </c>
      <c r="AV5138" s="167"/>
      <c r="AW5138" s="167"/>
      <c r="AX5138" s="167"/>
      <c r="AY5138" s="167"/>
      <c r="AZ5138" s="167"/>
      <c r="BA5138" s="167"/>
      <c r="BB5138" s="167"/>
      <c r="BC5138" s="167"/>
      <c r="BD5138" s="167"/>
    </row>
    <row r="5139" spans="2:56" ht="12" customHeight="1" x14ac:dyDescent="0.15">
      <c r="B5139" s="1058"/>
      <c r="C5139" s="1063"/>
      <c r="D5139" s="1061"/>
      <c r="E5139" s="1061"/>
      <c r="F5139" s="1061"/>
      <c r="G5139" s="1061"/>
      <c r="H5139" s="1061"/>
      <c r="I5139" s="1061"/>
      <c r="J5139" s="1062"/>
      <c r="K5139" s="192"/>
      <c r="L5139" s="1038"/>
      <c r="M5139" s="1039"/>
      <c r="N5139" s="1038"/>
      <c r="O5139" s="1039"/>
      <c r="P5139" s="1034"/>
      <c r="Q5139" s="1036"/>
      <c r="R5139" s="408"/>
      <c r="S5139" s="408"/>
      <c r="T5139" s="408"/>
      <c r="U5139" s="1034"/>
      <c r="V5139" s="1036"/>
      <c r="W5139" s="1034"/>
      <c r="X5139" s="1035"/>
      <c r="Y5139" s="286"/>
      <c r="Z5139" s="286"/>
      <c r="AA5139" s="286"/>
      <c r="AB5139" s="286"/>
      <c r="AC5139" s="223"/>
      <c r="AD5139" s="223"/>
      <c r="AE5139" s="223"/>
      <c r="AF5139" s="223"/>
      <c r="AG5139" s="223"/>
      <c r="AH5139" s="223"/>
      <c r="AI5139" s="223"/>
      <c r="AJ5139" s="223"/>
      <c r="AK5139" s="1052"/>
      <c r="AL5139" s="1053"/>
      <c r="AM5139" s="1053"/>
      <c r="AN5139" s="1054"/>
      <c r="AO5139" s="1055"/>
      <c r="AP5139" s="3"/>
      <c r="AQ5139" s="222">
        <f t="shared" si="2389"/>
        <v>1</v>
      </c>
      <c r="AV5139" s="167"/>
      <c r="AW5139" s="167"/>
      <c r="AX5139" s="167"/>
      <c r="AY5139" s="167"/>
      <c r="AZ5139" s="167"/>
      <c r="BA5139" s="167"/>
      <c r="BB5139" s="167"/>
      <c r="BC5139" s="167"/>
      <c r="BD5139" s="167"/>
    </row>
    <row r="5140" spans="2:56" s="162" customFormat="1" ht="12" customHeight="1" x14ac:dyDescent="0.15">
      <c r="B5140" s="1058"/>
      <c r="C5140" s="1063"/>
      <c r="D5140" s="1061"/>
      <c r="E5140" s="1061"/>
      <c r="F5140" s="1061"/>
      <c r="G5140" s="1061"/>
      <c r="H5140" s="1061"/>
      <c r="I5140" s="1061"/>
      <c r="J5140" s="1062"/>
      <c r="K5140" s="192"/>
      <c r="L5140" s="1038"/>
      <c r="M5140" s="1039"/>
      <c r="N5140" s="1038"/>
      <c r="O5140" s="1039"/>
      <c r="P5140" s="1034"/>
      <c r="Q5140" s="1036"/>
      <c r="R5140" s="408"/>
      <c r="S5140" s="408"/>
      <c r="T5140" s="408"/>
      <c r="U5140" s="1034"/>
      <c r="V5140" s="1036"/>
      <c r="W5140" s="1034"/>
      <c r="X5140" s="1035"/>
      <c r="Y5140" s="286"/>
      <c r="Z5140" s="286"/>
      <c r="AA5140" s="286"/>
      <c r="AB5140" s="286"/>
      <c r="AC5140" s="223"/>
      <c r="AD5140" s="223"/>
      <c r="AE5140" s="223"/>
      <c r="AF5140" s="223"/>
      <c r="AG5140" s="223"/>
      <c r="AH5140" s="223"/>
      <c r="AI5140" s="223"/>
      <c r="AJ5140" s="223"/>
      <c r="AK5140" s="1034"/>
      <c r="AL5140" s="1035"/>
      <c r="AM5140" s="1035"/>
      <c r="AN5140" s="788"/>
      <c r="AO5140" s="789"/>
      <c r="AP5140" s="3"/>
      <c r="AQ5140" s="222">
        <f t="shared" si="2389"/>
        <v>1</v>
      </c>
    </row>
    <row r="5141" spans="2:56" s="162" customFormat="1" ht="12" customHeight="1" x14ac:dyDescent="0.15">
      <c r="B5141" s="1058"/>
      <c r="C5141" s="1063"/>
      <c r="D5141" s="1061"/>
      <c r="E5141" s="1061"/>
      <c r="F5141" s="1061"/>
      <c r="G5141" s="1061"/>
      <c r="H5141" s="1061"/>
      <c r="I5141" s="1061"/>
      <c r="J5141" s="1062"/>
      <c r="K5141" s="192"/>
      <c r="L5141" s="1038"/>
      <c r="M5141" s="1039"/>
      <c r="N5141" s="1038"/>
      <c r="O5141" s="1039"/>
      <c r="P5141" s="1034"/>
      <c r="Q5141" s="1036"/>
      <c r="R5141" s="408"/>
      <c r="S5141" s="408"/>
      <c r="T5141" s="408"/>
      <c r="U5141" s="1034"/>
      <c r="V5141" s="1036"/>
      <c r="W5141" s="1034"/>
      <c r="X5141" s="1035"/>
      <c r="Y5141" s="286"/>
      <c r="Z5141" s="286"/>
      <c r="AA5141" s="286"/>
      <c r="AB5141" s="286"/>
      <c r="AC5141" s="223"/>
      <c r="AD5141" s="223"/>
      <c r="AE5141" s="223"/>
      <c r="AF5141" s="223"/>
      <c r="AG5141" s="223"/>
      <c r="AH5141" s="223"/>
      <c r="AI5141" s="223"/>
      <c r="AJ5141" s="223"/>
      <c r="AK5141" s="1034"/>
      <c r="AL5141" s="1035"/>
      <c r="AM5141" s="1035"/>
      <c r="AN5141" s="788"/>
      <c r="AO5141" s="789"/>
      <c r="AP5141" s="3"/>
      <c r="AQ5141" s="222">
        <f t="shared" si="2389"/>
        <v>1</v>
      </c>
    </row>
    <row r="5142" spans="2:56" s="162" customFormat="1" ht="12" customHeight="1" x14ac:dyDescent="0.15">
      <c r="B5142" s="1058"/>
      <c r="C5142" s="1063"/>
      <c r="D5142" s="1061"/>
      <c r="E5142" s="1061"/>
      <c r="F5142" s="1061"/>
      <c r="G5142" s="1061"/>
      <c r="H5142" s="1061"/>
      <c r="I5142" s="1061"/>
      <c r="J5142" s="1062"/>
      <c r="K5142" s="192"/>
      <c r="L5142" s="1038"/>
      <c r="M5142" s="1039"/>
      <c r="N5142" s="1038"/>
      <c r="O5142" s="1039"/>
      <c r="P5142" s="1034"/>
      <c r="Q5142" s="1036"/>
      <c r="R5142" s="408"/>
      <c r="S5142" s="408"/>
      <c r="T5142" s="408"/>
      <c r="U5142" s="1034"/>
      <c r="V5142" s="1036"/>
      <c r="W5142" s="1034"/>
      <c r="X5142" s="1035"/>
      <c r="Y5142" s="286"/>
      <c r="Z5142" s="286"/>
      <c r="AA5142" s="286"/>
      <c r="AB5142" s="286"/>
      <c r="AC5142" s="223"/>
      <c r="AD5142" s="223"/>
      <c r="AE5142" s="223"/>
      <c r="AF5142" s="223"/>
      <c r="AG5142" s="223"/>
      <c r="AH5142" s="223"/>
      <c r="AI5142" s="223"/>
      <c r="AJ5142" s="223"/>
      <c r="AK5142" s="1034"/>
      <c r="AL5142" s="1035"/>
      <c r="AM5142" s="1035"/>
      <c r="AN5142" s="788"/>
      <c r="AO5142" s="789"/>
      <c r="AP5142" s="3"/>
      <c r="AQ5142" s="222">
        <f t="shared" si="2389"/>
        <v>1</v>
      </c>
    </row>
    <row r="5143" spans="2:56" s="162" customFormat="1" ht="12" customHeight="1" x14ac:dyDescent="0.15">
      <c r="B5143" s="1058"/>
      <c r="C5143" s="1063"/>
      <c r="D5143" s="1061"/>
      <c r="E5143" s="1061"/>
      <c r="F5143" s="1061"/>
      <c r="G5143" s="1061"/>
      <c r="H5143" s="1061"/>
      <c r="I5143" s="1061"/>
      <c r="J5143" s="1062"/>
      <c r="K5143" s="192"/>
      <c r="L5143" s="1038"/>
      <c r="M5143" s="1039"/>
      <c r="N5143" s="1038"/>
      <c r="O5143" s="1039"/>
      <c r="P5143" s="1034"/>
      <c r="Q5143" s="1036"/>
      <c r="R5143" s="408"/>
      <c r="S5143" s="408"/>
      <c r="T5143" s="408"/>
      <c r="U5143" s="1034"/>
      <c r="V5143" s="1036"/>
      <c r="W5143" s="1034"/>
      <c r="X5143" s="1035"/>
      <c r="Y5143" s="286"/>
      <c r="Z5143" s="286"/>
      <c r="AA5143" s="286"/>
      <c r="AB5143" s="286"/>
      <c r="AC5143" s="223"/>
      <c r="AD5143" s="223"/>
      <c r="AE5143" s="223"/>
      <c r="AF5143" s="223"/>
      <c r="AG5143" s="223"/>
      <c r="AH5143" s="223"/>
      <c r="AI5143" s="223"/>
      <c r="AJ5143" s="223"/>
      <c r="AK5143" s="1034"/>
      <c r="AL5143" s="1035"/>
      <c r="AM5143" s="1035"/>
      <c r="AN5143" s="788"/>
      <c r="AO5143" s="789"/>
      <c r="AP5143" s="3"/>
      <c r="AQ5143" s="222">
        <f t="shared" si="2389"/>
        <v>1</v>
      </c>
    </row>
    <row r="5144" spans="2:56" s="162" customFormat="1" ht="12" customHeight="1" x14ac:dyDescent="0.15">
      <c r="B5144" s="1058"/>
      <c r="C5144" s="1063"/>
      <c r="D5144" s="1061"/>
      <c r="E5144" s="1061"/>
      <c r="F5144" s="1061"/>
      <c r="G5144" s="1061"/>
      <c r="H5144" s="1061"/>
      <c r="I5144" s="1061"/>
      <c r="J5144" s="1062"/>
      <c r="K5144" s="192"/>
      <c r="L5144" s="1038"/>
      <c r="M5144" s="1039"/>
      <c r="N5144" s="1038"/>
      <c r="O5144" s="1039"/>
      <c r="P5144" s="1034"/>
      <c r="Q5144" s="1036"/>
      <c r="R5144" s="408"/>
      <c r="S5144" s="408"/>
      <c r="T5144" s="408"/>
      <c r="U5144" s="1034"/>
      <c r="V5144" s="1036"/>
      <c r="W5144" s="1034"/>
      <c r="X5144" s="1035"/>
      <c r="Y5144" s="286"/>
      <c r="Z5144" s="286"/>
      <c r="AA5144" s="286"/>
      <c r="AB5144" s="286"/>
      <c r="AC5144" s="223"/>
      <c r="AD5144" s="223"/>
      <c r="AE5144" s="223"/>
      <c r="AF5144" s="223"/>
      <c r="AG5144" s="223"/>
      <c r="AH5144" s="223"/>
      <c r="AI5144" s="223"/>
      <c r="AJ5144" s="223"/>
      <c r="AK5144" s="1034"/>
      <c r="AL5144" s="1035"/>
      <c r="AM5144" s="1035"/>
      <c r="AN5144" s="788"/>
      <c r="AO5144" s="789"/>
      <c r="AP5144" s="3"/>
      <c r="AQ5144" s="222">
        <f t="shared" si="2389"/>
        <v>1</v>
      </c>
    </row>
    <row r="5145" spans="2:56" s="162" customFormat="1" ht="12" customHeight="1" x14ac:dyDescent="0.15">
      <c r="B5145" s="1058"/>
      <c r="C5145" s="1063"/>
      <c r="D5145" s="1061"/>
      <c r="E5145" s="1061"/>
      <c r="F5145" s="1061"/>
      <c r="G5145" s="1061"/>
      <c r="H5145" s="1061"/>
      <c r="I5145" s="1061"/>
      <c r="J5145" s="1062"/>
      <c r="K5145" s="192"/>
      <c r="L5145" s="1038"/>
      <c r="M5145" s="1039"/>
      <c r="N5145" s="1038"/>
      <c r="O5145" s="1039"/>
      <c r="P5145" s="1034"/>
      <c r="Q5145" s="1036"/>
      <c r="R5145" s="408"/>
      <c r="S5145" s="408"/>
      <c r="T5145" s="408"/>
      <c r="U5145" s="1034"/>
      <c r="V5145" s="1036"/>
      <c r="W5145" s="1034"/>
      <c r="X5145" s="1035"/>
      <c r="Y5145" s="286"/>
      <c r="Z5145" s="286"/>
      <c r="AA5145" s="286"/>
      <c r="AB5145" s="286"/>
      <c r="AC5145" s="223"/>
      <c r="AD5145" s="223"/>
      <c r="AE5145" s="223"/>
      <c r="AF5145" s="223"/>
      <c r="AG5145" s="223"/>
      <c r="AH5145" s="223"/>
      <c r="AI5145" s="223"/>
      <c r="AJ5145" s="223"/>
      <c r="AK5145" s="1034"/>
      <c r="AL5145" s="1035"/>
      <c r="AM5145" s="1035"/>
      <c r="AN5145" s="788"/>
      <c r="AO5145" s="789"/>
      <c r="AP5145" s="3"/>
      <c r="AQ5145" s="222">
        <f t="shared" si="2389"/>
        <v>1</v>
      </c>
    </row>
    <row r="5146" spans="2:56" s="162" customFormat="1" ht="12" customHeight="1" x14ac:dyDescent="0.15">
      <c r="B5146" s="1058"/>
      <c r="C5146" s="1063"/>
      <c r="D5146" s="1061"/>
      <c r="E5146" s="1061"/>
      <c r="F5146" s="1061"/>
      <c r="G5146" s="1061"/>
      <c r="H5146" s="1061"/>
      <c r="I5146" s="1061"/>
      <c r="J5146" s="1062"/>
      <c r="K5146" s="192"/>
      <c r="L5146" s="1038"/>
      <c r="M5146" s="1039"/>
      <c r="N5146" s="1038"/>
      <c r="O5146" s="1039"/>
      <c r="P5146" s="1034"/>
      <c r="Q5146" s="1036"/>
      <c r="R5146" s="408"/>
      <c r="S5146" s="408"/>
      <c r="T5146" s="408"/>
      <c r="U5146" s="1034"/>
      <c r="V5146" s="1036"/>
      <c r="W5146" s="1034"/>
      <c r="X5146" s="1035"/>
      <c r="Y5146" s="286"/>
      <c r="Z5146" s="286"/>
      <c r="AA5146" s="286"/>
      <c r="AB5146" s="286"/>
      <c r="AC5146" s="223"/>
      <c r="AD5146" s="223"/>
      <c r="AE5146" s="223"/>
      <c r="AF5146" s="223"/>
      <c r="AG5146" s="223"/>
      <c r="AH5146" s="223"/>
      <c r="AI5146" s="223"/>
      <c r="AJ5146" s="223"/>
      <c r="AK5146" s="1034"/>
      <c r="AL5146" s="1035"/>
      <c r="AM5146" s="1035"/>
      <c r="AN5146" s="788"/>
      <c r="AO5146" s="789"/>
      <c r="AP5146" s="3"/>
      <c r="AQ5146" s="222">
        <f t="shared" si="2389"/>
        <v>1</v>
      </c>
    </row>
    <row r="5147" spans="2:56" s="162" customFormat="1" ht="12" customHeight="1" x14ac:dyDescent="0.15">
      <c r="B5147" s="1058"/>
      <c r="C5147" s="1063"/>
      <c r="D5147" s="1061"/>
      <c r="E5147" s="1061"/>
      <c r="F5147" s="1061"/>
      <c r="G5147" s="1061"/>
      <c r="H5147" s="1061"/>
      <c r="I5147" s="1061"/>
      <c r="J5147" s="1062"/>
      <c r="K5147" s="192"/>
      <c r="L5147" s="1038"/>
      <c r="M5147" s="1039"/>
      <c r="N5147" s="1038"/>
      <c r="O5147" s="1039"/>
      <c r="P5147" s="1034"/>
      <c r="Q5147" s="1036"/>
      <c r="R5147" s="408"/>
      <c r="S5147" s="408"/>
      <c r="T5147" s="408"/>
      <c r="U5147" s="1034"/>
      <c r="V5147" s="1036"/>
      <c r="W5147" s="1034"/>
      <c r="X5147" s="1035"/>
      <c r="Y5147" s="286"/>
      <c r="Z5147" s="286"/>
      <c r="AA5147" s="286"/>
      <c r="AB5147" s="286"/>
      <c r="AC5147" s="223"/>
      <c r="AD5147" s="223"/>
      <c r="AE5147" s="223"/>
      <c r="AF5147" s="223"/>
      <c r="AG5147" s="223"/>
      <c r="AH5147" s="223"/>
      <c r="AI5147" s="223"/>
      <c r="AJ5147" s="223"/>
      <c r="AK5147" s="1034"/>
      <c r="AL5147" s="1035"/>
      <c r="AM5147" s="1035"/>
      <c r="AN5147" s="788"/>
      <c r="AO5147" s="789"/>
      <c r="AP5147" s="3"/>
      <c r="AQ5147" s="222">
        <f t="shared" si="2389"/>
        <v>1</v>
      </c>
    </row>
    <row r="5148" spans="2:56" s="162" customFormat="1" ht="12" customHeight="1" x14ac:dyDescent="0.15">
      <c r="B5148" s="1058"/>
      <c r="C5148" s="1063"/>
      <c r="D5148" s="1061"/>
      <c r="E5148" s="1061"/>
      <c r="F5148" s="1061"/>
      <c r="G5148" s="1061"/>
      <c r="H5148" s="1061"/>
      <c r="I5148" s="1061"/>
      <c r="J5148" s="1062"/>
      <c r="K5148" s="192"/>
      <c r="L5148" s="1038"/>
      <c r="M5148" s="1039"/>
      <c r="N5148" s="1038"/>
      <c r="O5148" s="1039"/>
      <c r="P5148" s="1034"/>
      <c r="Q5148" s="1036"/>
      <c r="R5148" s="408"/>
      <c r="S5148" s="408"/>
      <c r="T5148" s="408"/>
      <c r="U5148" s="1034"/>
      <c r="V5148" s="1036"/>
      <c r="W5148" s="1034"/>
      <c r="X5148" s="1035"/>
      <c r="Y5148" s="286"/>
      <c r="Z5148" s="286"/>
      <c r="AA5148" s="286"/>
      <c r="AB5148" s="286"/>
      <c r="AC5148" s="223"/>
      <c r="AD5148" s="223"/>
      <c r="AE5148" s="223"/>
      <c r="AF5148" s="223"/>
      <c r="AG5148" s="223"/>
      <c r="AH5148" s="223"/>
      <c r="AI5148" s="223"/>
      <c r="AJ5148" s="223"/>
      <c r="AK5148" s="1034"/>
      <c r="AL5148" s="1035"/>
      <c r="AM5148" s="1035"/>
      <c r="AN5148" s="788"/>
      <c r="AO5148" s="789"/>
      <c r="AP5148" s="3"/>
      <c r="AQ5148" s="222">
        <f t="shared" si="2389"/>
        <v>1</v>
      </c>
    </row>
    <row r="5149" spans="2:56" s="162" customFormat="1" ht="12" customHeight="1" x14ac:dyDescent="0.15">
      <c r="B5149" s="1058"/>
      <c r="C5149" s="1063"/>
      <c r="D5149" s="1061"/>
      <c r="E5149" s="1061"/>
      <c r="F5149" s="1061"/>
      <c r="G5149" s="1061"/>
      <c r="H5149" s="1061"/>
      <c r="I5149" s="1061"/>
      <c r="J5149" s="1062"/>
      <c r="K5149" s="192"/>
      <c r="L5149" s="1038"/>
      <c r="M5149" s="1039"/>
      <c r="N5149" s="1038"/>
      <c r="O5149" s="1039"/>
      <c r="P5149" s="1034"/>
      <c r="Q5149" s="1036"/>
      <c r="R5149" s="408"/>
      <c r="S5149" s="408"/>
      <c r="T5149" s="408"/>
      <c r="U5149" s="1034"/>
      <c r="V5149" s="1036"/>
      <c r="W5149" s="1034"/>
      <c r="X5149" s="1035"/>
      <c r="Y5149" s="286"/>
      <c r="Z5149" s="286"/>
      <c r="AA5149" s="286"/>
      <c r="AB5149" s="286"/>
      <c r="AC5149" s="223"/>
      <c r="AD5149" s="223"/>
      <c r="AE5149" s="223"/>
      <c r="AF5149" s="223"/>
      <c r="AG5149" s="223"/>
      <c r="AH5149" s="223"/>
      <c r="AI5149" s="223"/>
      <c r="AJ5149" s="223"/>
      <c r="AK5149" s="1034"/>
      <c r="AL5149" s="1035"/>
      <c r="AM5149" s="1035"/>
      <c r="AN5149" s="788"/>
      <c r="AO5149" s="789"/>
      <c r="AP5149" s="3"/>
      <c r="AQ5149" s="222">
        <f t="shared" si="2389"/>
        <v>1</v>
      </c>
    </row>
    <row r="5150" spans="2:56" s="162" customFormat="1" ht="12" customHeight="1" x14ac:dyDescent="0.15">
      <c r="B5150" s="1058"/>
      <c r="C5150" s="1063"/>
      <c r="D5150" s="1061"/>
      <c r="E5150" s="1061"/>
      <c r="F5150" s="1061"/>
      <c r="G5150" s="1061"/>
      <c r="H5150" s="1061"/>
      <c r="I5150" s="1061"/>
      <c r="J5150" s="1062"/>
      <c r="K5150" s="192"/>
      <c r="L5150" s="1038"/>
      <c r="M5150" s="1039"/>
      <c r="N5150" s="1038"/>
      <c r="O5150" s="1039"/>
      <c r="P5150" s="1034"/>
      <c r="Q5150" s="1036"/>
      <c r="R5150" s="408"/>
      <c r="S5150" s="408"/>
      <c r="T5150" s="408"/>
      <c r="U5150" s="1034"/>
      <c r="V5150" s="1036"/>
      <c r="W5150" s="1034"/>
      <c r="X5150" s="1035"/>
      <c r="Y5150" s="286"/>
      <c r="Z5150" s="286"/>
      <c r="AA5150" s="286"/>
      <c r="AB5150" s="286"/>
      <c r="AC5150" s="223"/>
      <c r="AD5150" s="223"/>
      <c r="AE5150" s="223"/>
      <c r="AF5150" s="223"/>
      <c r="AG5150" s="223"/>
      <c r="AH5150" s="223"/>
      <c r="AI5150" s="223"/>
      <c r="AJ5150" s="223"/>
      <c r="AK5150" s="1034"/>
      <c r="AL5150" s="1035"/>
      <c r="AM5150" s="1035"/>
      <c r="AN5150" s="788"/>
      <c r="AO5150" s="789"/>
      <c r="AP5150" s="3"/>
      <c r="AQ5150" s="222">
        <f t="shared" si="2389"/>
        <v>1</v>
      </c>
    </row>
    <row r="5151" spans="2:56" s="162" customFormat="1" ht="12" customHeight="1" x14ac:dyDescent="0.15">
      <c r="B5151" s="1058"/>
      <c r="C5151" s="1063"/>
      <c r="D5151" s="1061"/>
      <c r="E5151" s="1061"/>
      <c r="F5151" s="1061"/>
      <c r="G5151" s="1061"/>
      <c r="H5151" s="1061"/>
      <c r="I5151" s="1061"/>
      <c r="J5151" s="1062"/>
      <c r="K5151" s="192"/>
      <c r="L5151" s="1038"/>
      <c r="M5151" s="1039"/>
      <c r="N5151" s="1038"/>
      <c r="O5151" s="1039"/>
      <c r="P5151" s="1034"/>
      <c r="Q5151" s="1036"/>
      <c r="R5151" s="408"/>
      <c r="S5151" s="408"/>
      <c r="T5151" s="408"/>
      <c r="U5151" s="1034"/>
      <c r="V5151" s="1036"/>
      <c r="W5151" s="1034"/>
      <c r="X5151" s="1035"/>
      <c r="Y5151" s="286"/>
      <c r="Z5151" s="286"/>
      <c r="AA5151" s="286"/>
      <c r="AB5151" s="286"/>
      <c r="AC5151" s="223"/>
      <c r="AD5151" s="223"/>
      <c r="AE5151" s="223"/>
      <c r="AF5151" s="223"/>
      <c r="AG5151" s="223"/>
      <c r="AH5151" s="223"/>
      <c r="AI5151" s="223"/>
      <c r="AJ5151" s="223"/>
      <c r="AK5151" s="1034"/>
      <c r="AL5151" s="1035"/>
      <c r="AM5151" s="1035"/>
      <c r="AN5151" s="788"/>
      <c r="AO5151" s="789"/>
      <c r="AP5151" s="3"/>
      <c r="AQ5151" s="222">
        <f t="shared" si="2389"/>
        <v>1</v>
      </c>
    </row>
    <row r="5152" spans="2:56" s="162" customFormat="1" ht="12" customHeight="1" x14ac:dyDescent="0.15">
      <c r="B5152" s="1058"/>
      <c r="C5152" s="1063"/>
      <c r="D5152" s="1061"/>
      <c r="E5152" s="1061"/>
      <c r="F5152" s="1061"/>
      <c r="G5152" s="1061"/>
      <c r="H5152" s="1061"/>
      <c r="I5152" s="1061"/>
      <c r="J5152" s="1062"/>
      <c r="K5152" s="192"/>
      <c r="L5152" s="1038"/>
      <c r="M5152" s="1039"/>
      <c r="N5152" s="1038"/>
      <c r="O5152" s="1039"/>
      <c r="P5152" s="1034"/>
      <c r="Q5152" s="1036"/>
      <c r="R5152" s="408"/>
      <c r="S5152" s="408"/>
      <c r="T5152" s="408"/>
      <c r="U5152" s="1034"/>
      <c r="V5152" s="1036"/>
      <c r="W5152" s="1034"/>
      <c r="X5152" s="1035"/>
      <c r="Y5152" s="286"/>
      <c r="Z5152" s="286"/>
      <c r="AA5152" s="286"/>
      <c r="AB5152" s="286"/>
      <c r="AC5152" s="223"/>
      <c r="AD5152" s="223"/>
      <c r="AE5152" s="223"/>
      <c r="AF5152" s="223"/>
      <c r="AG5152" s="223"/>
      <c r="AH5152" s="223"/>
      <c r="AI5152" s="223"/>
      <c r="AJ5152" s="223"/>
      <c r="AK5152" s="1034"/>
      <c r="AL5152" s="1035"/>
      <c r="AM5152" s="1035"/>
      <c r="AN5152" s="788"/>
      <c r="AO5152" s="789"/>
      <c r="AP5152" s="3"/>
      <c r="AQ5152" s="222">
        <f t="shared" si="2389"/>
        <v>1</v>
      </c>
    </row>
    <row r="5153" spans="2:46" s="162" customFormat="1" ht="12" customHeight="1" x14ac:dyDescent="0.15">
      <c r="B5153" s="1058"/>
      <c r="C5153" s="1063"/>
      <c r="D5153" s="1061"/>
      <c r="E5153" s="1061"/>
      <c r="F5153" s="1061"/>
      <c r="G5153" s="1061"/>
      <c r="H5153" s="1061"/>
      <c r="I5153" s="1061"/>
      <c r="J5153" s="1062"/>
      <c r="K5153" s="192"/>
      <c r="L5153" s="1038"/>
      <c r="M5153" s="1039"/>
      <c r="N5153" s="1038"/>
      <c r="O5153" s="1039"/>
      <c r="P5153" s="1034"/>
      <c r="Q5153" s="1036"/>
      <c r="R5153" s="408"/>
      <c r="S5153" s="408"/>
      <c r="T5153" s="408"/>
      <c r="U5153" s="1034"/>
      <c r="V5153" s="1036"/>
      <c r="W5153" s="1034"/>
      <c r="X5153" s="1035"/>
      <c r="Y5153" s="286"/>
      <c r="Z5153" s="286"/>
      <c r="AA5153" s="286"/>
      <c r="AB5153" s="286"/>
      <c r="AC5153" s="223"/>
      <c r="AD5153" s="223"/>
      <c r="AE5153" s="223"/>
      <c r="AF5153" s="223"/>
      <c r="AG5153" s="223"/>
      <c r="AH5153" s="223"/>
      <c r="AI5153" s="223"/>
      <c r="AJ5153" s="223"/>
      <c r="AK5153" s="1034"/>
      <c r="AL5153" s="1035"/>
      <c r="AM5153" s="1035"/>
      <c r="AN5153" s="788"/>
      <c r="AO5153" s="789"/>
      <c r="AP5153" s="3"/>
      <c r="AQ5153" s="222">
        <f t="shared" si="2389"/>
        <v>1</v>
      </c>
    </row>
    <row r="5154" spans="2:46" s="162" customFormat="1" ht="12" customHeight="1" x14ac:dyDescent="0.15">
      <c r="B5154" s="1058"/>
      <c r="C5154" s="1063"/>
      <c r="D5154" s="1061"/>
      <c r="E5154" s="1061"/>
      <c r="F5154" s="1061"/>
      <c r="G5154" s="1061"/>
      <c r="H5154" s="1061"/>
      <c r="I5154" s="1061"/>
      <c r="J5154" s="1062"/>
      <c r="K5154" s="1016" t="s">
        <v>216</v>
      </c>
      <c r="L5154" s="1016" t="s">
        <v>215</v>
      </c>
      <c r="M5154" s="1016"/>
      <c r="N5154" s="1016"/>
      <c r="O5154" s="1016"/>
      <c r="P5154" s="1016"/>
      <c r="Q5154" s="1016"/>
      <c r="R5154" s="1016"/>
      <c r="S5154" s="1016"/>
      <c r="T5154" s="1016"/>
      <c r="U5154" s="1016"/>
      <c r="V5154" s="1016"/>
      <c r="W5154" s="1016"/>
      <c r="X5154" s="1016"/>
      <c r="Y5154" s="1040" t="s">
        <v>466</v>
      </c>
      <c r="Z5154" s="1041"/>
      <c r="AA5154" s="1041"/>
      <c r="AB5154" s="1042"/>
      <c r="AC5154" s="224">
        <f t="shared" ref="AC5154:AJ5154" si="2390">SUM(AC5134:AC5153)</f>
        <v>0</v>
      </c>
      <c r="AD5154" s="224">
        <f t="shared" si="2390"/>
        <v>0</v>
      </c>
      <c r="AE5154" s="224">
        <f t="shared" si="2390"/>
        <v>0</v>
      </c>
      <c r="AF5154" s="224">
        <f t="shared" si="2390"/>
        <v>0</v>
      </c>
      <c r="AG5154" s="224">
        <f t="shared" si="2390"/>
        <v>0</v>
      </c>
      <c r="AH5154" s="224">
        <f t="shared" si="2390"/>
        <v>0</v>
      </c>
      <c r="AI5154" s="224">
        <f t="shared" si="2390"/>
        <v>0</v>
      </c>
      <c r="AJ5154" s="224">
        <f t="shared" si="2390"/>
        <v>0</v>
      </c>
      <c r="AK5154" s="1040" t="s">
        <v>214</v>
      </c>
      <c r="AL5154" s="1041"/>
      <c r="AM5154" s="1041"/>
      <c r="AN5154" s="788"/>
      <c r="AO5154" s="789"/>
      <c r="AP5154" s="3"/>
    </row>
    <row r="5155" spans="2:46" s="162" customFormat="1" ht="12" customHeight="1" x14ac:dyDescent="0.15">
      <c r="B5155" s="1058"/>
      <c r="C5155" s="1063"/>
      <c r="D5155" s="1061"/>
      <c r="E5155" s="1061"/>
      <c r="F5155" s="1061"/>
      <c r="G5155" s="1061"/>
      <c r="H5155" s="1061"/>
      <c r="I5155" s="1061"/>
      <c r="J5155" s="1062"/>
      <c r="K5155" s="1016"/>
      <c r="L5155" s="1016" t="s">
        <v>467</v>
      </c>
      <c r="M5155" s="1016"/>
      <c r="N5155" s="1016"/>
      <c r="O5155" s="1016" t="s">
        <v>213</v>
      </c>
      <c r="P5155" s="1016"/>
      <c r="Q5155" s="1016"/>
      <c r="R5155" s="1016"/>
      <c r="S5155" s="1016"/>
      <c r="T5155" s="1016"/>
      <c r="U5155" s="1016"/>
      <c r="V5155" s="1016"/>
      <c r="W5155" s="1016"/>
      <c r="X5155" s="1016"/>
      <c r="Y5155" s="193">
        <f>COUNTIF(Y5134:Y5153,"○")</f>
        <v>0</v>
      </c>
      <c r="Z5155" s="193">
        <f>COUNTIF(Z5134:Z5153,"○")</f>
        <v>0</v>
      </c>
      <c r="AA5155" s="193">
        <f>COUNTIF(AA5134:AA5153,"○")</f>
        <v>0</v>
      </c>
      <c r="AB5155" s="193">
        <f>COUNTIF(AB5134:AB5153,"○")</f>
        <v>0</v>
      </c>
      <c r="AC5155" s="193">
        <f t="shared" ref="AC5155:AJ5155" si="2391">COUNT(AC5134:AC5153)</f>
        <v>0</v>
      </c>
      <c r="AD5155" s="193">
        <f t="shared" si="2391"/>
        <v>0</v>
      </c>
      <c r="AE5155" s="193">
        <f t="shared" si="2391"/>
        <v>0</v>
      </c>
      <c r="AF5155" s="193">
        <f t="shared" si="2391"/>
        <v>0</v>
      </c>
      <c r="AG5155" s="193">
        <f t="shared" si="2391"/>
        <v>0</v>
      </c>
      <c r="AH5155" s="193">
        <f t="shared" si="2391"/>
        <v>0</v>
      </c>
      <c r="AI5155" s="193">
        <f t="shared" si="2391"/>
        <v>0</v>
      </c>
      <c r="AJ5155" s="193">
        <f t="shared" si="2391"/>
        <v>0</v>
      </c>
      <c r="AK5155" s="1043"/>
      <c r="AL5155" s="1044"/>
      <c r="AM5155" s="1044"/>
      <c r="AN5155" s="1044"/>
      <c r="AO5155" s="1045"/>
      <c r="AP5155" s="3"/>
    </row>
    <row r="5156" spans="2:46" ht="12" customHeight="1" x14ac:dyDescent="0.15">
      <c r="B5156" s="1058"/>
      <c r="C5156" s="1063"/>
      <c r="D5156" s="1061"/>
      <c r="E5156" s="1061"/>
      <c r="F5156" s="1061"/>
      <c r="G5156" s="1061"/>
      <c r="H5156" s="1061"/>
      <c r="I5156" s="1061"/>
      <c r="J5156" s="1062"/>
      <c r="K5156" s="1016"/>
      <c r="L5156" s="1016"/>
      <c r="M5156" s="1016"/>
      <c r="N5156" s="1016"/>
      <c r="O5156" s="1016" t="s">
        <v>468</v>
      </c>
      <c r="P5156" s="1016"/>
      <c r="Q5156" s="1016"/>
      <c r="R5156" s="1016"/>
      <c r="S5156" s="1016"/>
      <c r="T5156" s="1016"/>
      <c r="U5156" s="1016"/>
      <c r="V5156" s="1016"/>
      <c r="W5156" s="1016"/>
      <c r="X5156" s="1016"/>
      <c r="Y5156" s="1034" t="str">
        <f>IF(Y5155&gt;0,"Ⅳ",IF(Z5155&gt;0,"Ⅲ",IF(AA5155&gt;0,"Ⅱa",IF(AB5155&gt;0,"Ⅱb","Ⅰ"))))</f>
        <v>Ⅰ</v>
      </c>
      <c r="Z5156" s="1035"/>
      <c r="AA5156" s="1035"/>
      <c r="AB5156" s="1036"/>
      <c r="AC5156" s="1034" t="str">
        <f>IF(AC5155&gt;0,"Ⅳ",IF(AD5155&gt;0,"Ⅲ",IF(AE5155&gt;0,"Ⅱa",IF(AF5155&gt;0,"Ⅱb","Ⅰ"))))</f>
        <v>Ⅰ</v>
      </c>
      <c r="AD5156" s="1035"/>
      <c r="AE5156" s="1035"/>
      <c r="AF5156" s="1036"/>
      <c r="AG5156" s="1034" t="str">
        <f>IF(AG5155&gt;0,"Ⅳ",IF(AH5155&gt;0,"Ⅲ",IF(AI5155&gt;0,"Ⅱa",IF(AJ5155&gt;0,"Ⅱb","Ⅰ"))))</f>
        <v>Ⅰ</v>
      </c>
      <c r="AH5156" s="1035"/>
      <c r="AI5156" s="1035"/>
      <c r="AJ5156" s="1036"/>
      <c r="AK5156" s="1046"/>
      <c r="AL5156" s="1047"/>
      <c r="AM5156" s="1047"/>
      <c r="AN5156" s="1047"/>
      <c r="AO5156" s="1048"/>
      <c r="AP5156" s="3"/>
      <c r="AQ5156" s="282" t="s">
        <v>312</v>
      </c>
      <c r="AR5156" s="282" t="s">
        <v>313</v>
      </c>
      <c r="AS5156" s="699" t="s">
        <v>316</v>
      </c>
      <c r="AT5156" s="1026"/>
    </row>
    <row r="5157" spans="2:46" ht="12" customHeight="1" x14ac:dyDescent="0.15">
      <c r="B5157" s="1058"/>
      <c r="C5157" s="1063"/>
      <c r="D5157" s="1061"/>
      <c r="E5157" s="1061"/>
      <c r="F5157" s="1061"/>
      <c r="G5157" s="1061"/>
      <c r="H5157" s="1061"/>
      <c r="I5157" s="1061"/>
      <c r="J5157" s="1062"/>
      <c r="K5157" s="1016"/>
      <c r="L5157" s="1016" t="s">
        <v>469</v>
      </c>
      <c r="M5157" s="1016"/>
      <c r="N5157" s="1016"/>
      <c r="O5157" s="1016" t="s">
        <v>212</v>
      </c>
      <c r="P5157" s="1016"/>
      <c r="Q5157" s="1016"/>
      <c r="R5157" s="1016"/>
      <c r="S5157" s="1016"/>
      <c r="T5157" s="1016"/>
      <c r="U5157" s="1016"/>
      <c r="V5157" s="1016"/>
      <c r="W5157" s="1016"/>
      <c r="X5157" s="1016"/>
      <c r="Y5157" s="187" t="s">
        <v>32</v>
      </c>
      <c r="Z5157" s="187" t="s">
        <v>33</v>
      </c>
      <c r="AA5157" s="1027" t="s">
        <v>34</v>
      </c>
      <c r="AB5157" s="1027"/>
      <c r="AC5157" s="187" t="s">
        <v>32</v>
      </c>
      <c r="AD5157" s="187" t="s">
        <v>33</v>
      </c>
      <c r="AE5157" s="1027" t="s">
        <v>34</v>
      </c>
      <c r="AF5157" s="1027"/>
      <c r="AG5157" s="187" t="s">
        <v>32</v>
      </c>
      <c r="AH5157" s="187" t="s">
        <v>33</v>
      </c>
      <c r="AI5157" s="1027" t="s">
        <v>34</v>
      </c>
      <c r="AJ5157" s="1027"/>
      <c r="AK5157" s="1046"/>
      <c r="AL5157" s="1047"/>
      <c r="AM5157" s="1047"/>
      <c r="AN5157" s="1047"/>
      <c r="AO5157" s="1048"/>
      <c r="AP5157" s="3"/>
      <c r="AQ5157" s="1028">
        <f>+Y5155+Z5155</f>
        <v>0</v>
      </c>
      <c r="AR5157" s="1029"/>
      <c r="AS5157" s="1028">
        <f>+AA5155+AB5155</f>
        <v>0</v>
      </c>
      <c r="AT5157" s="1029"/>
    </row>
    <row r="5158" spans="2:46" ht="12" customHeight="1" x14ac:dyDescent="0.15">
      <c r="B5158" s="1058"/>
      <c r="C5158" s="1063"/>
      <c r="D5158" s="1061"/>
      <c r="E5158" s="1061"/>
      <c r="F5158" s="1061"/>
      <c r="G5158" s="1061"/>
      <c r="H5158" s="1061"/>
      <c r="I5158" s="1061"/>
      <c r="J5158" s="1062"/>
      <c r="K5158" s="1016"/>
      <c r="L5158" s="1016"/>
      <c r="M5158" s="1016"/>
      <c r="N5158" s="1016"/>
      <c r="O5158" s="1016" t="s">
        <v>470</v>
      </c>
      <c r="P5158" s="1016"/>
      <c r="Q5158" s="1016"/>
      <c r="R5158" s="1016"/>
      <c r="S5158" s="1016"/>
      <c r="T5158" s="1016"/>
      <c r="U5158" s="1016"/>
      <c r="V5158" s="1016"/>
      <c r="W5158" s="1016"/>
      <c r="X5158" s="1016"/>
      <c r="Y5158" s="193" t="str">
        <f>IF(Y5155=0,"",1)</f>
        <v/>
      </c>
      <c r="Z5158" s="193" t="str">
        <f>IF(Z5155=0,"",1)</f>
        <v/>
      </c>
      <c r="AA5158" s="1030" t="str">
        <f>IF(AQ5157=1,"",IF(AS5157&gt;0,1,""))</f>
        <v/>
      </c>
      <c r="AB5158" s="1031"/>
      <c r="AC5158" s="193">
        <f>+AC5155</f>
        <v>0</v>
      </c>
      <c r="AD5158" s="193">
        <f>AD5155</f>
        <v>0</v>
      </c>
      <c r="AE5158" s="1030">
        <f>AE5155+AF5155</f>
        <v>0</v>
      </c>
      <c r="AF5158" s="1031"/>
      <c r="AG5158" s="193">
        <f>AG5155</f>
        <v>0</v>
      </c>
      <c r="AH5158" s="193">
        <f>AH5155</f>
        <v>0</v>
      </c>
      <c r="AI5158" s="1030">
        <f>AI5155+AJ5155</f>
        <v>0</v>
      </c>
      <c r="AJ5158" s="1031"/>
      <c r="AK5158" s="1046"/>
      <c r="AL5158" s="1047"/>
      <c r="AM5158" s="1047"/>
      <c r="AN5158" s="1047"/>
      <c r="AO5158" s="1048"/>
      <c r="AP5158" s="3"/>
      <c r="AQ5158" s="197">
        <f>+Y5155+AC5158+AG5158</f>
        <v>0</v>
      </c>
      <c r="AR5158" s="197">
        <f>+Z5155+AD5158+AH5158</f>
        <v>0</v>
      </c>
      <c r="AS5158" s="1032">
        <f>+AS5157+AE5158+AI5158</f>
        <v>0</v>
      </c>
      <c r="AT5158" s="1033"/>
    </row>
    <row r="5159" spans="2:46" ht="12" customHeight="1" x14ac:dyDescent="0.15">
      <c r="B5159" s="1058"/>
      <c r="C5159" s="1063"/>
      <c r="D5159" s="1061"/>
      <c r="E5159" s="1061"/>
      <c r="F5159" s="1061"/>
      <c r="G5159" s="1061"/>
      <c r="H5159" s="1061"/>
      <c r="I5159" s="1061"/>
      <c r="J5159" s="1062"/>
      <c r="K5159" s="1016"/>
      <c r="L5159" s="1016"/>
      <c r="M5159" s="1016"/>
      <c r="N5159" s="1016"/>
      <c r="O5159" s="1016" t="s">
        <v>471</v>
      </c>
      <c r="P5159" s="1016"/>
      <c r="Q5159" s="1016"/>
      <c r="R5159" s="1016"/>
      <c r="S5159" s="1016"/>
      <c r="T5159" s="1016"/>
      <c r="U5159" s="1016"/>
      <c r="V5159" s="1016"/>
      <c r="W5159" s="1016"/>
      <c r="X5159" s="1016"/>
      <c r="Y5159" s="1034" t="s">
        <v>875</v>
      </c>
      <c r="Z5159" s="1035"/>
      <c r="AA5159" s="1035"/>
      <c r="AB5159" s="1036"/>
      <c r="AC5159" s="1034" t="str">
        <f>IF(AC5158&gt;0,"Ⅳ",IF(AD5158&gt;0,"Ⅲ",IF(AE5158&gt;0,"Ⅱ","Ⅰ")))</f>
        <v>Ⅰ</v>
      </c>
      <c r="AD5159" s="1035"/>
      <c r="AE5159" s="1035"/>
      <c r="AF5159" s="1036"/>
      <c r="AG5159" s="1034" t="str">
        <f>IF(AG5158&gt;0,"Ⅳ",IF(AH5158&gt;0,"Ⅲ",IF(AI5158&gt;0,"Ⅱ","Ⅰ")))</f>
        <v>Ⅰ</v>
      </c>
      <c r="AH5159" s="1035"/>
      <c r="AI5159" s="1035"/>
      <c r="AJ5159" s="1036"/>
      <c r="AK5159" s="1046"/>
      <c r="AL5159" s="1047"/>
      <c r="AM5159" s="1047"/>
      <c r="AN5159" s="1047"/>
      <c r="AO5159" s="1048"/>
      <c r="AP5159" s="3"/>
      <c r="AQ5159" s="1037" t="str">
        <f>IF(AQ5158&gt;0,"Ⅳ",IF(AR5158&gt;0,"Ⅲ",IF(AS5158&gt;0,"Ⅱ","Ⅰ")))</f>
        <v>Ⅰ</v>
      </c>
      <c r="AR5159" s="1037"/>
      <c r="AS5159" s="1037"/>
      <c r="AT5159" s="1037"/>
    </row>
    <row r="5160" spans="2:46" ht="12" customHeight="1" x14ac:dyDescent="0.15">
      <c r="B5160" s="1058"/>
      <c r="C5160" s="1063"/>
      <c r="D5160" s="1061"/>
      <c r="E5160" s="1061"/>
      <c r="F5160" s="1061"/>
      <c r="G5160" s="1061"/>
      <c r="H5160" s="1061"/>
      <c r="I5160" s="1061"/>
      <c r="J5160" s="1062"/>
      <c r="K5160" s="1016"/>
      <c r="L5160" s="1016"/>
      <c r="M5160" s="1016"/>
      <c r="N5160" s="1016"/>
      <c r="O5160" s="1016" t="s">
        <v>472</v>
      </c>
      <c r="P5160" s="1016"/>
      <c r="Q5160" s="1016"/>
      <c r="R5160" s="1016"/>
      <c r="S5160" s="1016"/>
      <c r="T5160" s="1016"/>
      <c r="U5160" s="1016"/>
      <c r="V5160" s="1016"/>
      <c r="W5160" s="1016"/>
      <c r="X5160" s="1016"/>
      <c r="Y5160" s="1034" t="str">
        <f>IF(COUNTIF(Y5159:AJ5159,"Ⅳ")&gt;0,"Ⅳ",IF(COUNTIF(Y5159:AJ5159,"Ⅲ")&gt;0,"Ⅲ",IF(COUNTIF(Y5159:AJ5159,"Ⅱ")&gt;0,"Ⅱ","Ⅰ")))</f>
        <v>Ⅰ</v>
      </c>
      <c r="Z5160" s="1035"/>
      <c r="AA5160" s="1035"/>
      <c r="AB5160" s="1035"/>
      <c r="AC5160" s="1035"/>
      <c r="AD5160" s="1035"/>
      <c r="AE5160" s="1035"/>
      <c r="AF5160" s="1035"/>
      <c r="AG5160" s="1035"/>
      <c r="AH5160" s="1035"/>
      <c r="AI5160" s="1035"/>
      <c r="AJ5160" s="1036"/>
      <c r="AK5160" s="1049"/>
      <c r="AL5160" s="1050"/>
      <c r="AM5160" s="1050"/>
      <c r="AN5160" s="1050"/>
      <c r="AO5160" s="1051"/>
      <c r="AP5160" s="3"/>
    </row>
    <row r="5161" spans="2:46" ht="14.25" customHeight="1" x14ac:dyDescent="0.15">
      <c r="B5161" s="1058"/>
      <c r="C5161" s="1063"/>
      <c r="D5161" s="1061"/>
      <c r="E5161" s="1061"/>
      <c r="F5161" s="1061"/>
      <c r="G5161" s="1061"/>
      <c r="H5161" s="1061"/>
      <c r="I5161" s="1061"/>
      <c r="J5161" s="1062"/>
      <c r="K5161" s="1016" t="s">
        <v>169</v>
      </c>
      <c r="L5161" s="1017"/>
      <c r="M5161" s="1017"/>
      <c r="N5161" s="1017"/>
      <c r="O5161" s="1017"/>
      <c r="P5161" s="1017"/>
      <c r="Q5161" s="1017"/>
      <c r="R5161" s="1017"/>
      <c r="S5161" s="1017"/>
      <c r="T5161" s="1017"/>
      <c r="U5161" s="1017"/>
      <c r="V5161" s="1017"/>
      <c r="W5161" s="1017"/>
      <c r="X5161" s="1017"/>
      <c r="Y5161" s="1017"/>
      <c r="Z5161" s="1017"/>
      <c r="AA5161" s="1017"/>
      <c r="AB5161" s="1017"/>
      <c r="AC5161" s="1017"/>
      <c r="AD5161" s="1017"/>
      <c r="AE5161" s="1017"/>
      <c r="AF5161" s="1017"/>
      <c r="AG5161" s="1017"/>
      <c r="AH5161" s="1017"/>
      <c r="AI5161" s="1017"/>
      <c r="AJ5161" s="1017"/>
      <c r="AK5161" s="1017"/>
      <c r="AL5161" s="1017"/>
      <c r="AM5161" s="1017"/>
      <c r="AN5161" s="1017"/>
      <c r="AO5161" s="1017"/>
      <c r="AP5161" s="3"/>
    </row>
    <row r="5162" spans="2:46" ht="14.25" customHeight="1" x14ac:dyDescent="0.15">
      <c r="B5162" s="1058"/>
      <c r="C5162" s="1063"/>
      <c r="D5162" s="1061"/>
      <c r="E5162" s="1061"/>
      <c r="F5162" s="1061"/>
      <c r="G5162" s="1061"/>
      <c r="H5162" s="1061"/>
      <c r="I5162" s="1061"/>
      <c r="J5162" s="1062"/>
      <c r="K5162" s="1016"/>
      <c r="L5162" s="1017"/>
      <c r="M5162" s="1017"/>
      <c r="N5162" s="1017"/>
      <c r="O5162" s="1017"/>
      <c r="P5162" s="1017"/>
      <c r="Q5162" s="1017"/>
      <c r="R5162" s="1017"/>
      <c r="S5162" s="1017"/>
      <c r="T5162" s="1017"/>
      <c r="U5162" s="1017"/>
      <c r="V5162" s="1017"/>
      <c r="W5162" s="1017"/>
      <c r="X5162" s="1017"/>
      <c r="Y5162" s="1017"/>
      <c r="Z5162" s="1017"/>
      <c r="AA5162" s="1017"/>
      <c r="AB5162" s="1017"/>
      <c r="AC5162" s="1017"/>
      <c r="AD5162" s="1017"/>
      <c r="AE5162" s="1017"/>
      <c r="AF5162" s="1017"/>
      <c r="AG5162" s="1017"/>
      <c r="AH5162" s="1017"/>
      <c r="AI5162" s="1017"/>
      <c r="AJ5162" s="1017"/>
      <c r="AK5162" s="1017"/>
      <c r="AL5162" s="1017"/>
      <c r="AM5162" s="1017"/>
      <c r="AN5162" s="1017"/>
      <c r="AO5162" s="1017"/>
      <c r="AP5162" s="3"/>
    </row>
    <row r="5163" spans="2:46" ht="12" customHeight="1" x14ac:dyDescent="0.15">
      <c r="B5163" s="1058"/>
      <c r="C5163" s="1063"/>
      <c r="D5163" s="1061"/>
      <c r="E5163" s="1061"/>
      <c r="F5163" s="1061"/>
      <c r="G5163" s="1061"/>
      <c r="H5163" s="1061"/>
      <c r="I5163" s="1061"/>
      <c r="J5163" s="1062"/>
      <c r="K5163" s="1018" t="s">
        <v>473</v>
      </c>
      <c r="L5163" s="1018"/>
      <c r="M5163" s="1018"/>
      <c r="N5163" s="1018"/>
      <c r="O5163" s="1018"/>
      <c r="P5163" s="1018"/>
      <c r="Q5163" s="1018"/>
      <c r="R5163" s="1018"/>
      <c r="S5163" s="1018"/>
      <c r="T5163" s="1018"/>
      <c r="U5163" s="1018"/>
      <c r="V5163" s="1018"/>
      <c r="W5163" s="1018"/>
      <c r="X5163" s="1018"/>
      <c r="Y5163" s="1018"/>
      <c r="Z5163" s="1018"/>
      <c r="AA5163" s="1018"/>
      <c r="AB5163" s="1018"/>
      <c r="AC5163" s="1018"/>
      <c r="AD5163" s="1018"/>
      <c r="AE5163" s="1018"/>
      <c r="AF5163" s="1018"/>
      <c r="AG5163" s="1018"/>
      <c r="AH5163" s="1018"/>
      <c r="AI5163" s="1018"/>
      <c r="AJ5163" s="1018"/>
      <c r="AK5163" s="1018"/>
      <c r="AL5163" s="1018"/>
      <c r="AM5163" s="1018"/>
      <c r="AN5163" s="1018"/>
      <c r="AO5163" s="1018"/>
      <c r="AP5163" s="3"/>
    </row>
    <row r="5164" spans="2:46" ht="12" customHeight="1" x14ac:dyDescent="0.15">
      <c r="B5164" s="1058"/>
      <c r="C5164" s="1063"/>
      <c r="D5164" s="1061"/>
      <c r="E5164" s="1061"/>
      <c r="F5164" s="1061"/>
      <c r="G5164" s="1061"/>
      <c r="H5164" s="1061"/>
      <c r="I5164" s="1061"/>
      <c r="J5164" s="1062"/>
      <c r="K5164" s="1019" t="s">
        <v>523</v>
      </c>
      <c r="L5164" s="1019"/>
      <c r="M5164" s="1019"/>
      <c r="N5164" s="1019"/>
      <c r="O5164" s="1019"/>
      <c r="P5164" s="1019"/>
      <c r="Q5164" s="1019"/>
      <c r="R5164" s="1019"/>
      <c r="S5164" s="1019"/>
      <c r="T5164" s="1019"/>
      <c r="U5164" s="1019"/>
      <c r="V5164" s="1019"/>
      <c r="W5164" s="1019"/>
      <c r="X5164" s="1019"/>
      <c r="Y5164" s="1019"/>
      <c r="Z5164" s="1019"/>
      <c r="AA5164" s="1019"/>
      <c r="AB5164" s="1019"/>
      <c r="AC5164" s="1019"/>
      <c r="AD5164" s="1019"/>
      <c r="AE5164" s="1019"/>
      <c r="AF5164" s="1019"/>
      <c r="AG5164" s="1019"/>
      <c r="AH5164" s="1019"/>
      <c r="AI5164" s="1019"/>
      <c r="AJ5164" s="1019"/>
      <c r="AK5164" s="1019"/>
      <c r="AL5164" s="1019"/>
      <c r="AM5164" s="1019"/>
      <c r="AN5164" s="1019"/>
      <c r="AO5164" s="1019"/>
      <c r="AP5164" s="3"/>
    </row>
    <row r="5165" spans="2:46" ht="12" customHeight="1" x14ac:dyDescent="0.15">
      <c r="B5165" s="1058"/>
      <c r="C5165" s="1063"/>
      <c r="D5165" s="1061"/>
      <c r="E5165" s="1061"/>
      <c r="F5165" s="1061"/>
      <c r="G5165" s="1061"/>
      <c r="H5165" s="1061"/>
      <c r="I5165" s="1061"/>
      <c r="J5165" s="1062"/>
      <c r="K5165" s="194" t="s">
        <v>474</v>
      </c>
      <c r="L5165" s="195"/>
      <c r="M5165" s="195"/>
      <c r="N5165" s="195"/>
      <c r="O5165" s="195"/>
      <c r="P5165" s="195"/>
      <c r="Q5165" s="195"/>
      <c r="R5165" s="195"/>
      <c r="S5165" s="195"/>
      <c r="T5165" s="195"/>
      <c r="U5165" s="195"/>
      <c r="V5165" s="195"/>
      <c r="W5165" s="195"/>
      <c r="X5165" s="195"/>
      <c r="Y5165" s="195"/>
      <c r="Z5165" s="195"/>
      <c r="AA5165" s="195"/>
      <c r="AB5165" s="195"/>
      <c r="AC5165" s="195"/>
      <c r="AD5165" s="195"/>
      <c r="AE5165" s="195"/>
      <c r="AF5165" s="195"/>
      <c r="AG5165" s="195"/>
      <c r="AH5165" s="195"/>
      <c r="AI5165" s="195"/>
      <c r="AJ5165" s="195"/>
      <c r="AK5165" s="195"/>
      <c r="AL5165" s="195"/>
      <c r="AM5165" s="195"/>
      <c r="AN5165" s="195"/>
      <c r="AO5165" s="196"/>
      <c r="AP5165" s="3"/>
    </row>
    <row r="5166" spans="2:46" ht="12" customHeight="1" x14ac:dyDescent="0.15">
      <c r="B5166" s="1058"/>
      <c r="C5166" s="1063"/>
      <c r="D5166" s="1061"/>
      <c r="E5166" s="1061"/>
      <c r="F5166" s="1061"/>
      <c r="G5166" s="1061"/>
      <c r="H5166" s="1061"/>
      <c r="I5166" s="1061"/>
      <c r="J5166" s="1062"/>
      <c r="K5166" s="194" t="s">
        <v>475</v>
      </c>
      <c r="L5166" s="195"/>
      <c r="M5166" s="195"/>
      <c r="N5166" s="195"/>
      <c r="O5166" s="195"/>
      <c r="P5166" s="195"/>
      <c r="Q5166" s="195"/>
      <c r="R5166" s="195"/>
      <c r="S5166" s="195"/>
      <c r="T5166" s="195"/>
      <c r="U5166" s="195"/>
      <c r="V5166" s="195"/>
      <c r="W5166" s="195"/>
      <c r="X5166" s="195"/>
      <c r="Y5166" s="195"/>
      <c r="Z5166" s="195"/>
      <c r="AA5166" s="195"/>
      <c r="AB5166" s="195"/>
      <c r="AC5166" s="195"/>
      <c r="AD5166" s="195"/>
      <c r="AE5166" s="195"/>
      <c r="AF5166" s="195"/>
      <c r="AG5166" s="195"/>
      <c r="AH5166" s="195"/>
      <c r="AI5166" s="195"/>
      <c r="AJ5166" s="195"/>
      <c r="AK5166" s="195"/>
      <c r="AL5166" s="195"/>
      <c r="AM5166" s="195"/>
      <c r="AN5166" s="195"/>
      <c r="AO5166" s="196"/>
      <c r="AP5166" s="3"/>
    </row>
    <row r="5167" spans="2:46" ht="12" customHeight="1" x14ac:dyDescent="0.15">
      <c r="B5167" s="1058"/>
      <c r="C5167" s="1063"/>
      <c r="D5167" s="1061"/>
      <c r="E5167" s="1061"/>
      <c r="F5167" s="1061"/>
      <c r="G5167" s="1061"/>
      <c r="H5167" s="1061"/>
      <c r="I5167" s="1061"/>
      <c r="J5167" s="1062"/>
      <c r="K5167" s="1020" t="s">
        <v>476</v>
      </c>
      <c r="L5167" s="1021"/>
      <c r="M5167" s="1021"/>
      <c r="N5167" s="1021"/>
      <c r="O5167" s="1021"/>
      <c r="P5167" s="1021"/>
      <c r="Q5167" s="1021"/>
      <c r="R5167" s="1021"/>
      <c r="S5167" s="1021"/>
      <c r="T5167" s="1021"/>
      <c r="U5167" s="1021"/>
      <c r="V5167" s="1021"/>
      <c r="W5167" s="1021"/>
      <c r="X5167" s="1021"/>
      <c r="Y5167" s="1021"/>
      <c r="Z5167" s="1021"/>
      <c r="AA5167" s="1021"/>
      <c r="AB5167" s="1021"/>
      <c r="AC5167" s="1021"/>
      <c r="AD5167" s="1021"/>
      <c r="AE5167" s="1021"/>
      <c r="AF5167" s="1021"/>
      <c r="AG5167" s="1021"/>
      <c r="AH5167" s="1021"/>
      <c r="AI5167" s="1021"/>
      <c r="AJ5167" s="1021"/>
      <c r="AK5167" s="1021"/>
      <c r="AL5167" s="1021"/>
      <c r="AM5167" s="1021"/>
      <c r="AN5167" s="1021"/>
      <c r="AO5167" s="1022"/>
      <c r="AP5167" s="3"/>
    </row>
    <row r="5168" spans="2:46" ht="12" customHeight="1" x14ac:dyDescent="0.15">
      <c r="B5168" s="591"/>
      <c r="C5168" s="1064"/>
      <c r="D5168" s="1065"/>
      <c r="E5168" s="1065"/>
      <c r="F5168" s="1065"/>
      <c r="G5168" s="1065"/>
      <c r="H5168" s="1065"/>
      <c r="I5168" s="1065"/>
      <c r="J5168" s="1066"/>
      <c r="K5168" s="1023"/>
      <c r="L5168" s="1024"/>
      <c r="M5168" s="1024"/>
      <c r="N5168" s="1024"/>
      <c r="O5168" s="1024"/>
      <c r="P5168" s="1024"/>
      <c r="Q5168" s="1024"/>
      <c r="R5168" s="1024"/>
      <c r="S5168" s="1024"/>
      <c r="T5168" s="1024"/>
      <c r="U5168" s="1024"/>
      <c r="V5168" s="1024"/>
      <c r="W5168" s="1024"/>
      <c r="X5168" s="1024"/>
      <c r="Y5168" s="1024"/>
      <c r="Z5168" s="1024"/>
      <c r="AA5168" s="1024"/>
      <c r="AB5168" s="1024"/>
      <c r="AC5168" s="1024"/>
      <c r="AD5168" s="1024"/>
      <c r="AE5168" s="1024"/>
      <c r="AF5168" s="1024"/>
      <c r="AG5168" s="1024"/>
      <c r="AH5168" s="1024"/>
      <c r="AI5168" s="1024"/>
      <c r="AJ5168" s="1024"/>
      <c r="AK5168" s="1024"/>
      <c r="AL5168" s="1024"/>
      <c r="AM5168" s="1024"/>
      <c r="AN5168" s="1024"/>
      <c r="AO5168" s="1025"/>
      <c r="AP5168" s="3"/>
    </row>
    <row r="5169" spans="2:86" s="9" customFormat="1" ht="12" customHeight="1" x14ac:dyDescent="0.15">
      <c r="B5169" s="3" t="s">
        <v>527</v>
      </c>
      <c r="AQ5169" s="162"/>
      <c r="AR5169" s="162"/>
      <c r="AS5169" s="162"/>
      <c r="AT5169" s="162"/>
      <c r="AU5169" s="162"/>
      <c r="AV5169" s="162"/>
      <c r="AW5169" s="162"/>
      <c r="AX5169" s="162"/>
      <c r="AY5169" s="162"/>
      <c r="AZ5169" s="162"/>
      <c r="BA5169" s="162"/>
      <c r="BB5169" s="162"/>
      <c r="BC5169" s="162"/>
      <c r="BD5169" s="162"/>
      <c r="BE5169" s="162"/>
      <c r="BF5169" s="162"/>
      <c r="BG5169" s="162"/>
      <c r="BH5169" s="162"/>
      <c r="BI5169" s="162"/>
      <c r="BJ5169" s="162"/>
      <c r="BK5169" s="162"/>
      <c r="BL5169" s="162"/>
      <c r="BM5169" s="162"/>
      <c r="BN5169" s="162"/>
      <c r="BO5169" s="162"/>
      <c r="BP5169" s="162"/>
      <c r="BQ5169" s="162"/>
      <c r="BR5169" s="162"/>
      <c r="BS5169" s="162"/>
      <c r="BT5169" s="162"/>
      <c r="BU5169" s="162"/>
      <c r="BV5169" s="162"/>
      <c r="BW5169" s="162"/>
      <c r="BX5169" s="162"/>
      <c r="BY5169" s="162"/>
      <c r="BZ5169" s="162"/>
      <c r="CA5169" s="162"/>
      <c r="CB5169" s="162"/>
      <c r="CC5169" s="162"/>
      <c r="CD5169" s="162"/>
      <c r="CE5169" s="162"/>
      <c r="CF5169" s="162"/>
      <c r="CG5169" s="162"/>
      <c r="CH5169" s="162"/>
    </row>
    <row r="5170" spans="2:86" ht="12" customHeight="1" thickBot="1" x14ac:dyDescent="0.2">
      <c r="B5170" s="3" t="s">
        <v>524</v>
      </c>
    </row>
    <row r="5171" spans="2:86" ht="12" customHeight="1" x14ac:dyDescent="0.15">
      <c r="B5171" s="3" t="s">
        <v>525</v>
      </c>
      <c r="AU5171" s="1000" t="s">
        <v>305</v>
      </c>
      <c r="AV5171" s="1001" t="s">
        <v>298</v>
      </c>
      <c r="AW5171" s="1003" t="s">
        <v>299</v>
      </c>
      <c r="AX5171" s="1005" t="s">
        <v>306</v>
      </c>
      <c r="AY5171" s="1006"/>
      <c r="AZ5171" s="1006"/>
      <c r="BA5171" s="1006"/>
      <c r="BB5171" s="1006"/>
      <c r="BC5171" s="1006"/>
      <c r="BD5171" s="1006"/>
      <c r="BE5171" s="1006"/>
      <c r="BF5171" s="1006"/>
      <c r="BG5171" s="1006"/>
      <c r="BH5171" s="1006"/>
      <c r="BI5171" s="1006"/>
      <c r="BJ5171" s="1006"/>
      <c r="BK5171" s="1006"/>
      <c r="BL5171" s="1006"/>
      <c r="BM5171" s="1006"/>
      <c r="BN5171" s="1006"/>
      <c r="BO5171" s="1006"/>
      <c r="BP5171" s="1006"/>
      <c r="BQ5171" s="1006"/>
      <c r="BR5171" s="1007"/>
      <c r="BS5171" s="807" t="s">
        <v>300</v>
      </c>
      <c r="BT5171" s="1008"/>
      <c r="BU5171" s="1008"/>
      <c r="BV5171" s="1008"/>
      <c r="BW5171" s="1009" t="s">
        <v>307</v>
      </c>
      <c r="BX5171" s="1010"/>
      <c r="BY5171" s="1010"/>
      <c r="BZ5171" s="1010"/>
      <c r="CA5171" s="1010"/>
      <c r="CB5171" s="1010"/>
      <c r="CC5171" s="1010"/>
      <c r="CD5171" s="1010"/>
      <c r="CE5171" s="1010"/>
      <c r="CF5171" s="1010"/>
      <c r="CG5171" s="1010"/>
      <c r="CH5171" s="1011"/>
    </row>
    <row r="5172" spans="2:86" ht="12" customHeight="1" x14ac:dyDescent="0.15">
      <c r="B5172" s="3" t="s">
        <v>477</v>
      </c>
      <c r="AU5172" s="1000"/>
      <c r="AV5172" s="1002"/>
      <c r="AW5172" s="1004"/>
      <c r="AX5172" s="1012" t="s">
        <v>308</v>
      </c>
      <c r="AY5172" s="686"/>
      <c r="AZ5172" s="686"/>
      <c r="BA5172" s="686"/>
      <c r="BB5172" s="686"/>
      <c r="BC5172" s="686"/>
      <c r="BD5172" s="686"/>
      <c r="BE5172" s="686"/>
      <c r="BF5172" s="686"/>
      <c r="BG5172" s="686"/>
      <c r="BH5172" s="686"/>
      <c r="BI5172" s="686"/>
      <c r="BJ5172" s="686" t="s">
        <v>309</v>
      </c>
      <c r="BK5172" s="686"/>
      <c r="BL5172" s="686"/>
      <c r="BM5172" s="686"/>
      <c r="BN5172" s="686"/>
      <c r="BO5172" s="686"/>
      <c r="BP5172" s="686"/>
      <c r="BQ5172" s="686"/>
      <c r="BR5172" s="1013"/>
      <c r="BS5172" s="1008"/>
      <c r="BT5172" s="1008"/>
      <c r="BU5172" s="1008"/>
      <c r="BV5172" s="1008"/>
      <c r="BW5172" s="1014" t="s">
        <v>302</v>
      </c>
      <c r="BX5172" s="699"/>
      <c r="BY5172" s="699"/>
      <c r="BZ5172" s="699"/>
      <c r="CA5172" s="686" t="s">
        <v>310</v>
      </c>
      <c r="CB5172" s="686"/>
      <c r="CC5172" s="686"/>
      <c r="CD5172" s="686"/>
      <c r="CE5172" s="686"/>
      <c r="CF5172" s="686"/>
      <c r="CG5172" s="686"/>
      <c r="CH5172" s="1013"/>
    </row>
    <row r="5173" spans="2:86" ht="12" customHeight="1" x14ac:dyDescent="0.15">
      <c r="B5173" s="3" t="s">
        <v>526</v>
      </c>
      <c r="AU5173" s="1000"/>
      <c r="AV5173" s="1002"/>
      <c r="AW5173" s="1004"/>
      <c r="AX5173" s="1012" t="s">
        <v>26</v>
      </c>
      <c r="AY5173" s="686"/>
      <c r="AZ5173" s="686"/>
      <c r="BA5173" s="686"/>
      <c r="BB5173" s="686" t="s">
        <v>22</v>
      </c>
      <c r="BC5173" s="686"/>
      <c r="BD5173" s="686"/>
      <c r="BE5173" s="686"/>
      <c r="BF5173" s="686" t="s">
        <v>24</v>
      </c>
      <c r="BG5173" s="686"/>
      <c r="BH5173" s="686"/>
      <c r="BI5173" s="686"/>
      <c r="BJ5173" s="699" t="s">
        <v>26</v>
      </c>
      <c r="BK5173" s="699"/>
      <c r="BL5173" s="699"/>
      <c r="BM5173" s="699" t="s">
        <v>22</v>
      </c>
      <c r="BN5173" s="699"/>
      <c r="BO5173" s="699"/>
      <c r="BP5173" s="699" t="s">
        <v>24</v>
      </c>
      <c r="BQ5173" s="699"/>
      <c r="BR5173" s="1015"/>
      <c r="BS5173" s="807" t="s">
        <v>26</v>
      </c>
      <c r="BT5173" s="807" t="s">
        <v>22</v>
      </c>
      <c r="BU5173" s="807" t="s">
        <v>24</v>
      </c>
      <c r="BV5173" s="807" t="s">
        <v>303</v>
      </c>
      <c r="BW5173" s="1012" t="s">
        <v>311</v>
      </c>
      <c r="BX5173" s="686"/>
      <c r="BY5173" s="686"/>
      <c r="BZ5173" s="686"/>
      <c r="CA5173" s="686" t="s">
        <v>22</v>
      </c>
      <c r="CB5173" s="686"/>
      <c r="CC5173" s="686"/>
      <c r="CD5173" s="686"/>
      <c r="CE5173" s="686" t="s">
        <v>24</v>
      </c>
      <c r="CF5173" s="686"/>
      <c r="CG5173" s="686"/>
      <c r="CH5173" s="1013"/>
    </row>
    <row r="5174" spans="2:86" ht="12" customHeight="1" x14ac:dyDescent="0.15">
      <c r="B5174" s="3" t="s">
        <v>478</v>
      </c>
      <c r="AU5174" s="1000"/>
      <c r="AV5174" s="1002"/>
      <c r="AW5174" s="1004"/>
      <c r="AX5174" s="156" t="s">
        <v>862</v>
      </c>
      <c r="AY5174" s="157" t="s">
        <v>863</v>
      </c>
      <c r="AZ5174" s="157" t="s">
        <v>864</v>
      </c>
      <c r="BA5174" s="158" t="s">
        <v>865</v>
      </c>
      <c r="BB5174" s="159" t="s">
        <v>866</v>
      </c>
      <c r="BC5174" s="157" t="s">
        <v>863</v>
      </c>
      <c r="BD5174" s="157" t="s">
        <v>867</v>
      </c>
      <c r="BE5174" s="158" t="s">
        <v>865</v>
      </c>
      <c r="BF5174" s="159" t="s">
        <v>866</v>
      </c>
      <c r="BG5174" s="157" t="s">
        <v>863</v>
      </c>
      <c r="BH5174" s="157" t="s">
        <v>864</v>
      </c>
      <c r="BI5174" s="158" t="s">
        <v>865</v>
      </c>
      <c r="BJ5174" s="159" t="s">
        <v>866</v>
      </c>
      <c r="BK5174" s="157" t="s">
        <v>868</v>
      </c>
      <c r="BL5174" s="158" t="s">
        <v>869</v>
      </c>
      <c r="BM5174" s="159" t="s">
        <v>870</v>
      </c>
      <c r="BN5174" s="157" t="s">
        <v>863</v>
      </c>
      <c r="BO5174" s="158" t="s">
        <v>871</v>
      </c>
      <c r="BP5174" s="159" t="s">
        <v>870</v>
      </c>
      <c r="BQ5174" s="157" t="s">
        <v>868</v>
      </c>
      <c r="BR5174" s="160" t="s">
        <v>872</v>
      </c>
      <c r="BS5174" s="1008"/>
      <c r="BT5174" s="1008"/>
      <c r="BU5174" s="1008"/>
      <c r="BV5174" s="1008"/>
      <c r="BW5174" s="156" t="s">
        <v>866</v>
      </c>
      <c r="BX5174" s="157" t="s">
        <v>863</v>
      </c>
      <c r="BY5174" s="157" t="s">
        <v>864</v>
      </c>
      <c r="BZ5174" s="158" t="s">
        <v>865</v>
      </c>
      <c r="CA5174" s="159" t="s">
        <v>866</v>
      </c>
      <c r="CB5174" s="157" t="s">
        <v>873</v>
      </c>
      <c r="CC5174" s="157" t="s">
        <v>864</v>
      </c>
      <c r="CD5174" s="158" t="s">
        <v>865</v>
      </c>
      <c r="CE5174" s="159" t="s">
        <v>866</v>
      </c>
      <c r="CF5174" s="157" t="s">
        <v>863</v>
      </c>
      <c r="CG5174" s="157" t="s">
        <v>864</v>
      </c>
      <c r="CH5174" s="160" t="s">
        <v>874</v>
      </c>
    </row>
    <row r="5175" spans="2:86" x14ac:dyDescent="0.15">
      <c r="B5175" s="3" t="s">
        <v>539</v>
      </c>
      <c r="AU5175" s="1000"/>
      <c r="AV5175" s="188" t="str">
        <f>N5177</f>
        <v>S110</v>
      </c>
      <c r="AW5175" s="300">
        <f>R5177</f>
        <v>10.6</v>
      </c>
      <c r="AX5175" s="197">
        <f>+Y5202</f>
        <v>0</v>
      </c>
      <c r="AY5175" s="197">
        <f>+Z5202</f>
        <v>0</v>
      </c>
      <c r="AZ5175" s="197">
        <f>+AA5202</f>
        <v>0</v>
      </c>
      <c r="BA5175" s="197">
        <f t="shared" ref="BA5175" si="2392">+AB5202</f>
        <v>0</v>
      </c>
      <c r="BB5175" s="197">
        <f>+AC5202</f>
        <v>0</v>
      </c>
      <c r="BC5175" s="197">
        <f t="shared" ref="BC5175" si="2393">+AD5202</f>
        <v>0</v>
      </c>
      <c r="BD5175" s="197">
        <f t="shared" ref="BD5175" si="2394">+AE5202</f>
        <v>0</v>
      </c>
      <c r="BE5175" s="197">
        <f t="shared" ref="BE5175" si="2395">+AF5202</f>
        <v>1</v>
      </c>
      <c r="BF5175" s="197">
        <f t="shared" ref="BF5175" si="2396">+AG5202</f>
        <v>0</v>
      </c>
      <c r="BG5175" s="197">
        <f t="shared" ref="BG5175" si="2397">+AH5202</f>
        <v>0</v>
      </c>
      <c r="BH5175" s="197">
        <f t="shared" ref="BH5175" si="2398">+AI5202</f>
        <v>0</v>
      </c>
      <c r="BI5175" s="197">
        <f t="shared" ref="BI5175" si="2399">+AJ5202</f>
        <v>0</v>
      </c>
      <c r="BJ5175" s="197" t="str">
        <f>+Y5205</f>
        <v/>
      </c>
      <c r="BK5175" s="197" t="str">
        <f t="shared" ref="BK5175" si="2400">+Z5205</f>
        <v/>
      </c>
      <c r="BL5175" s="197" t="str">
        <f>+AA5205</f>
        <v/>
      </c>
      <c r="BM5175" s="197">
        <f>+AC5205</f>
        <v>0</v>
      </c>
      <c r="BN5175" s="197">
        <f t="shared" ref="BN5175" si="2401">+AD5205</f>
        <v>0</v>
      </c>
      <c r="BO5175" s="197">
        <f t="shared" ref="BO5175" si="2402">+AE5205</f>
        <v>1</v>
      </c>
      <c r="BP5175" s="197">
        <f>+AG5205</f>
        <v>0</v>
      </c>
      <c r="BQ5175" s="197">
        <f>+AH5205</f>
        <v>0</v>
      </c>
      <c r="BR5175" s="197">
        <f>+AI5205</f>
        <v>0</v>
      </c>
      <c r="BS5175" s="296" t="str">
        <f>+Y5206</f>
        <v>Ⅰ</v>
      </c>
      <c r="BT5175" s="296" t="str">
        <f>+AC5206</f>
        <v>Ⅱ</v>
      </c>
      <c r="BU5175" s="296" t="str">
        <f>+AG5206</f>
        <v>Ⅰ</v>
      </c>
      <c r="BV5175" s="296" t="str">
        <f>+Y5207</f>
        <v>Ⅱ</v>
      </c>
      <c r="BW5175" s="164" t="str">
        <f>IF(Y5202&gt;0,R5177,"")</f>
        <v/>
      </c>
      <c r="BX5175" s="165" t="str">
        <f>IF(Z5202&gt;0,"",IF(AA5202&gt;0,R5177,""))</f>
        <v/>
      </c>
      <c r="BY5175" s="165" t="str">
        <f>IF(Y5202+Z5202&gt;0,"",IF(AA5202&gt;0,R5177,""))</f>
        <v/>
      </c>
      <c r="BZ5175" s="165" t="str">
        <f>IF(Y5202+Z5202+AA5202&gt;0,"",IF(AB5202&gt;0,R5177,""))</f>
        <v/>
      </c>
      <c r="CA5175" s="166">
        <f t="shared" ref="CA5175" si="2403">+AC5201</f>
        <v>0</v>
      </c>
      <c r="CB5175" s="166">
        <f t="shared" ref="CB5175" si="2404">+AD5201</f>
        <v>0</v>
      </c>
      <c r="CC5175" s="166">
        <f t="shared" ref="CC5175" si="2405">+AE5201</f>
        <v>0</v>
      </c>
      <c r="CD5175" s="166">
        <f t="shared" ref="CD5175" si="2406">+AF5201</f>
        <v>0.05</v>
      </c>
      <c r="CE5175" s="166">
        <f t="shared" ref="CE5175" si="2407">+AG5201</f>
        <v>0</v>
      </c>
      <c r="CF5175" s="166">
        <f t="shared" ref="CF5175" si="2408">+AH5201</f>
        <v>0</v>
      </c>
      <c r="CG5175" s="166">
        <f t="shared" ref="CG5175" si="2409">+AI5201</f>
        <v>0</v>
      </c>
      <c r="CH5175" s="166">
        <f t="shared" ref="CH5175" si="2410">+AJ5201</f>
        <v>0</v>
      </c>
    </row>
    <row r="5176" spans="2:86" ht="12" customHeight="1" x14ac:dyDescent="0.15">
      <c r="B5176" s="1057" t="s">
        <v>219</v>
      </c>
      <c r="C5176" s="1059"/>
      <c r="D5176" s="1060"/>
      <c r="E5176" s="1061"/>
      <c r="F5176" s="1061"/>
      <c r="G5176" s="1061"/>
      <c r="H5176" s="1061"/>
      <c r="I5176" s="1061"/>
      <c r="J5176" s="1062"/>
      <c r="K5176" s="1067" t="s">
        <v>453</v>
      </c>
      <c r="L5176" s="1068"/>
      <c r="M5176" s="1068"/>
      <c r="N5176" s="1068"/>
      <c r="O5176" s="1068"/>
      <c r="P5176" s="1068"/>
      <c r="Q5176" s="1068"/>
      <c r="R5176" s="1068"/>
      <c r="S5176" s="1068"/>
      <c r="T5176" s="1068"/>
      <c r="U5176" s="1068"/>
      <c r="V5176" s="1068"/>
      <c r="W5176" s="1068"/>
      <c r="X5176" s="1068"/>
      <c r="Y5176" s="1068"/>
      <c r="Z5176" s="1068"/>
      <c r="AA5176" s="1068"/>
      <c r="AB5176" s="1068"/>
      <c r="AC5176" s="1068"/>
      <c r="AD5176" s="1068"/>
      <c r="AE5176" s="1068"/>
      <c r="AF5176" s="1068"/>
      <c r="AG5176" s="1068"/>
      <c r="AH5176" s="1068"/>
      <c r="AI5176" s="1068"/>
      <c r="AJ5176" s="1068"/>
      <c r="AK5176" s="1068"/>
      <c r="AL5176" s="1068"/>
      <c r="AM5176" s="1068"/>
      <c r="AN5176" s="1068"/>
      <c r="AO5176" s="1069"/>
      <c r="AP5176" s="3"/>
    </row>
    <row r="5177" spans="2:86" ht="12" customHeight="1" x14ac:dyDescent="0.15">
      <c r="B5177" s="1058"/>
      <c r="C5177" s="1063"/>
      <c r="D5177" s="1061"/>
      <c r="E5177" s="1061"/>
      <c r="F5177" s="1061"/>
      <c r="G5177" s="1061"/>
      <c r="H5177" s="1061"/>
      <c r="I5177" s="1061"/>
      <c r="J5177" s="1062"/>
      <c r="K5177" s="1040" t="s">
        <v>218</v>
      </c>
      <c r="L5177" s="1041"/>
      <c r="M5177" s="1042"/>
      <c r="N5177" s="1034" t="s">
        <v>822</v>
      </c>
      <c r="O5177" s="1035"/>
      <c r="P5177" s="1040" t="s">
        <v>454</v>
      </c>
      <c r="Q5177" s="1042"/>
      <c r="R5177" s="1070">
        <f>'様式A-2'!C123</f>
        <v>10.6</v>
      </c>
      <c r="S5177" s="1071"/>
      <c r="T5177" s="1072"/>
      <c r="U5177" s="1073" t="s">
        <v>455</v>
      </c>
      <c r="V5177" s="1074"/>
      <c r="W5177" s="1073" t="s">
        <v>456</v>
      </c>
      <c r="X5177" s="1074"/>
      <c r="Y5177" s="1042" t="s">
        <v>217</v>
      </c>
      <c r="Z5177" s="1016"/>
      <c r="AA5177" s="1016"/>
      <c r="AB5177" s="1016"/>
      <c r="AC5177" s="1073" t="s">
        <v>457</v>
      </c>
      <c r="AD5177" s="1079"/>
      <c r="AE5177" s="1079"/>
      <c r="AF5177" s="1079"/>
      <c r="AG5177" s="1079"/>
      <c r="AH5177" s="1079"/>
      <c r="AI5177" s="1079"/>
      <c r="AJ5177" s="1074"/>
      <c r="AK5177" s="1073" t="s">
        <v>458</v>
      </c>
      <c r="AL5177" s="1079"/>
      <c r="AM5177" s="1079"/>
      <c r="AN5177" s="1081"/>
      <c r="AO5177" s="1082"/>
      <c r="AP5177" s="3"/>
      <c r="AV5177" s="167"/>
      <c r="AW5177" s="221"/>
      <c r="AX5177" s="167"/>
      <c r="AY5177" s="167"/>
      <c r="AZ5177" s="167"/>
      <c r="BA5177" s="167"/>
      <c r="BB5177" s="167"/>
      <c r="BC5177" s="167"/>
      <c r="BD5177" s="167"/>
    </row>
    <row r="5178" spans="2:86" ht="12" customHeight="1" x14ac:dyDescent="0.15">
      <c r="B5178" s="1058"/>
      <c r="C5178" s="1063"/>
      <c r="D5178" s="1061"/>
      <c r="E5178" s="1061"/>
      <c r="F5178" s="1061"/>
      <c r="G5178" s="1061"/>
      <c r="H5178" s="1061"/>
      <c r="I5178" s="1061"/>
      <c r="J5178" s="1062"/>
      <c r="K5178" s="1016" t="s">
        <v>459</v>
      </c>
      <c r="L5178" s="1016" t="s">
        <v>199</v>
      </c>
      <c r="M5178" s="1016"/>
      <c r="N5178" s="1016" t="s">
        <v>198</v>
      </c>
      <c r="O5178" s="1016"/>
      <c r="P5178" s="1016" t="s">
        <v>460</v>
      </c>
      <c r="Q5178" s="1016"/>
      <c r="R5178" s="1016" t="s">
        <v>6</v>
      </c>
      <c r="S5178" s="1016"/>
      <c r="T5178" s="1016"/>
      <c r="U5178" s="1075"/>
      <c r="V5178" s="1076"/>
      <c r="W5178" s="1075"/>
      <c r="X5178" s="1076"/>
      <c r="Y5178" s="1042"/>
      <c r="Z5178" s="1016"/>
      <c r="AA5178" s="1016"/>
      <c r="AB5178" s="1016"/>
      <c r="AC5178" s="1077"/>
      <c r="AD5178" s="1080"/>
      <c r="AE5178" s="1080"/>
      <c r="AF5178" s="1080"/>
      <c r="AG5178" s="1080"/>
      <c r="AH5178" s="1080"/>
      <c r="AI5178" s="1080"/>
      <c r="AJ5178" s="1078"/>
      <c r="AK5178" s="1075"/>
      <c r="AL5178" s="1083"/>
      <c r="AM5178" s="1083"/>
      <c r="AN5178" s="1084"/>
      <c r="AO5178" s="1085"/>
      <c r="AP5178" s="3"/>
      <c r="AV5178" s="167"/>
      <c r="AW5178" s="167"/>
      <c r="AX5178" s="167"/>
      <c r="AY5178" s="167"/>
      <c r="AZ5178" s="167"/>
      <c r="BA5178" s="167"/>
      <c r="BB5178" s="167"/>
      <c r="BC5178" s="167"/>
      <c r="BD5178" s="167"/>
    </row>
    <row r="5179" spans="2:86" ht="12" customHeight="1" x14ac:dyDescent="0.15">
      <c r="B5179" s="1058"/>
      <c r="C5179" s="1063"/>
      <c r="D5179" s="1061"/>
      <c r="E5179" s="1061"/>
      <c r="F5179" s="1061"/>
      <c r="G5179" s="1061"/>
      <c r="H5179" s="1061"/>
      <c r="I5179" s="1061"/>
      <c r="J5179" s="1062"/>
      <c r="K5179" s="1016"/>
      <c r="L5179" s="1016"/>
      <c r="M5179" s="1016"/>
      <c r="N5179" s="1016"/>
      <c r="O5179" s="1016"/>
      <c r="P5179" s="1016"/>
      <c r="Q5179" s="1016"/>
      <c r="R5179" s="1016"/>
      <c r="S5179" s="1016"/>
      <c r="T5179" s="1016"/>
      <c r="U5179" s="1075"/>
      <c r="V5179" s="1076"/>
      <c r="W5179" s="1075"/>
      <c r="X5179" s="1076"/>
      <c r="Y5179" s="1042" t="s">
        <v>461</v>
      </c>
      <c r="Z5179" s="1016"/>
      <c r="AA5179" s="1016"/>
      <c r="AB5179" s="1016"/>
      <c r="AC5179" s="1016" t="s">
        <v>462</v>
      </c>
      <c r="AD5179" s="1016"/>
      <c r="AE5179" s="1016"/>
      <c r="AF5179" s="1016"/>
      <c r="AG5179" s="1016" t="s">
        <v>463</v>
      </c>
      <c r="AH5179" s="1016"/>
      <c r="AI5179" s="1016"/>
      <c r="AJ5179" s="1016"/>
      <c r="AK5179" s="1075"/>
      <c r="AL5179" s="1083"/>
      <c r="AM5179" s="1083"/>
      <c r="AN5179" s="1084"/>
      <c r="AO5179" s="1085"/>
      <c r="AP5179" s="3"/>
      <c r="AV5179" s="167"/>
      <c r="AW5179" s="167"/>
      <c r="AX5179" s="167"/>
      <c r="AY5179" s="167"/>
      <c r="AZ5179" s="167"/>
      <c r="BA5179" s="167"/>
      <c r="BB5179" s="167"/>
      <c r="BC5179" s="167"/>
      <c r="BD5179" s="167"/>
    </row>
    <row r="5180" spans="2:86" ht="12" customHeight="1" x14ac:dyDescent="0.15">
      <c r="B5180" s="1058"/>
      <c r="C5180" s="1063"/>
      <c r="D5180" s="1061"/>
      <c r="E5180" s="1061"/>
      <c r="F5180" s="1061"/>
      <c r="G5180" s="1061"/>
      <c r="H5180" s="1061"/>
      <c r="I5180" s="1061"/>
      <c r="J5180" s="1062"/>
      <c r="K5180" s="1016"/>
      <c r="L5180" s="1016"/>
      <c r="M5180" s="1016"/>
      <c r="N5180" s="1016"/>
      <c r="O5180" s="1016"/>
      <c r="P5180" s="1016"/>
      <c r="Q5180" s="1016"/>
      <c r="R5180" s="1016"/>
      <c r="S5180" s="1016"/>
      <c r="T5180" s="1016"/>
      <c r="U5180" s="1077"/>
      <c r="V5180" s="1078"/>
      <c r="W5180" s="1077"/>
      <c r="X5180" s="1078"/>
      <c r="Y5180" s="191" t="s">
        <v>32</v>
      </c>
      <c r="Z5180" s="187" t="s">
        <v>33</v>
      </c>
      <c r="AA5180" s="187" t="s">
        <v>464</v>
      </c>
      <c r="AB5180" s="187" t="s">
        <v>465</v>
      </c>
      <c r="AC5180" s="187" t="s">
        <v>32</v>
      </c>
      <c r="AD5180" s="187" t="s">
        <v>33</v>
      </c>
      <c r="AE5180" s="187" t="s">
        <v>464</v>
      </c>
      <c r="AF5180" s="187" t="s">
        <v>465</v>
      </c>
      <c r="AG5180" s="187" t="s">
        <v>32</v>
      </c>
      <c r="AH5180" s="187" t="s">
        <v>33</v>
      </c>
      <c r="AI5180" s="187" t="s">
        <v>464</v>
      </c>
      <c r="AJ5180" s="187" t="s">
        <v>465</v>
      </c>
      <c r="AK5180" s="1077"/>
      <c r="AL5180" s="1080"/>
      <c r="AM5180" s="1080"/>
      <c r="AN5180" s="1086"/>
      <c r="AO5180" s="1087"/>
      <c r="AP5180" s="3"/>
      <c r="AV5180" s="167"/>
      <c r="AW5180" s="167"/>
      <c r="AX5180" s="167"/>
      <c r="AY5180" s="167"/>
      <c r="AZ5180" s="167"/>
      <c r="BA5180" s="167"/>
      <c r="BB5180" s="167"/>
      <c r="BC5180" s="167"/>
      <c r="BD5180" s="167"/>
    </row>
    <row r="5181" spans="2:86" ht="12" customHeight="1" x14ac:dyDescent="0.15">
      <c r="B5181" s="1058"/>
      <c r="C5181" s="1063"/>
      <c r="D5181" s="1061"/>
      <c r="E5181" s="1061"/>
      <c r="F5181" s="1061"/>
      <c r="G5181" s="1061"/>
      <c r="H5181" s="1061"/>
      <c r="I5181" s="1061"/>
      <c r="J5181" s="1062"/>
      <c r="K5181" s="192">
        <v>1</v>
      </c>
      <c r="L5181" s="1038" t="s">
        <v>329</v>
      </c>
      <c r="M5181" s="1039"/>
      <c r="N5181" s="1038" t="s">
        <v>351</v>
      </c>
      <c r="O5181" s="1039"/>
      <c r="P5181" s="1034" t="s">
        <v>332</v>
      </c>
      <c r="Q5181" s="1036"/>
      <c r="R5181" s="408" t="s">
        <v>514</v>
      </c>
      <c r="S5181" s="408"/>
      <c r="T5181" s="408"/>
      <c r="U5181" s="1034" t="s">
        <v>1648</v>
      </c>
      <c r="V5181" s="1036"/>
      <c r="W5181" s="1034" t="s">
        <v>1649</v>
      </c>
      <c r="X5181" s="1035"/>
      <c r="Y5181" s="286"/>
      <c r="Z5181" s="286"/>
      <c r="AA5181" s="286"/>
      <c r="AB5181" s="286"/>
      <c r="AC5181" s="223"/>
      <c r="AD5181" s="223"/>
      <c r="AE5181" s="223"/>
      <c r="AF5181" s="223">
        <f>0.2*0.25</f>
        <v>0.05</v>
      </c>
      <c r="AG5181" s="223"/>
      <c r="AH5181" s="223"/>
      <c r="AI5181" s="223"/>
      <c r="AJ5181" s="223"/>
      <c r="AK5181" s="1038"/>
      <c r="AL5181" s="1056"/>
      <c r="AM5181" s="1056"/>
      <c r="AN5181" s="799"/>
      <c r="AO5181" s="800"/>
      <c r="AP5181" s="3"/>
      <c r="AQ5181" s="222">
        <f>IF(P5181="材質劣化",2,IF(P5181="漏水",3,1))</f>
        <v>2</v>
      </c>
      <c r="AV5181" s="167"/>
      <c r="AW5181" s="167"/>
      <c r="AX5181" s="167"/>
      <c r="AY5181" s="167"/>
      <c r="AZ5181" s="167"/>
      <c r="BA5181" s="167"/>
      <c r="BB5181" s="167"/>
      <c r="BC5181" s="167"/>
      <c r="BD5181" s="167"/>
    </row>
    <row r="5182" spans="2:86" ht="12" customHeight="1" x14ac:dyDescent="0.15">
      <c r="B5182" s="1058"/>
      <c r="C5182" s="1063"/>
      <c r="D5182" s="1061"/>
      <c r="E5182" s="1061"/>
      <c r="F5182" s="1061"/>
      <c r="G5182" s="1061"/>
      <c r="H5182" s="1061"/>
      <c r="I5182" s="1061"/>
      <c r="J5182" s="1062"/>
      <c r="K5182" s="192">
        <v>2</v>
      </c>
      <c r="L5182" s="1038" t="s">
        <v>534</v>
      </c>
      <c r="M5182" s="1039"/>
      <c r="N5182" s="1038" t="s">
        <v>485</v>
      </c>
      <c r="O5182" s="1039"/>
      <c r="P5182" s="1034" t="s">
        <v>332</v>
      </c>
      <c r="Q5182" s="1036"/>
      <c r="R5182" s="408" t="s">
        <v>338</v>
      </c>
      <c r="S5182" s="408"/>
      <c r="T5182" s="408"/>
      <c r="U5182" s="1034" t="s">
        <v>1648</v>
      </c>
      <c r="V5182" s="1036"/>
      <c r="W5182" s="1034" t="s">
        <v>551</v>
      </c>
      <c r="X5182" s="1035"/>
      <c r="Y5182" s="286"/>
      <c r="Z5182" s="286"/>
      <c r="AA5182" s="286"/>
      <c r="AB5182" s="286"/>
      <c r="AC5182" s="223"/>
      <c r="AD5182" s="223"/>
      <c r="AE5182" s="223"/>
      <c r="AF5182" s="223"/>
      <c r="AG5182" s="223"/>
      <c r="AH5182" s="223"/>
      <c r="AI5182" s="223"/>
      <c r="AJ5182" s="223"/>
      <c r="AK5182" s="1052"/>
      <c r="AL5182" s="1053"/>
      <c r="AM5182" s="1053"/>
      <c r="AN5182" s="1054"/>
      <c r="AO5182" s="1055"/>
      <c r="AP5182" s="3"/>
      <c r="AQ5182" s="222">
        <f t="shared" ref="AQ5182:AQ5200" si="2411">IF(P5182="材質劣化",2,IF(P5182="漏水",3,1))</f>
        <v>2</v>
      </c>
      <c r="AV5182" s="167"/>
      <c r="AW5182" s="167"/>
      <c r="AX5182" s="167"/>
      <c r="AY5182" s="167"/>
      <c r="AZ5182" s="167"/>
      <c r="BA5182" s="167"/>
      <c r="BB5182" s="167"/>
      <c r="BC5182" s="167"/>
      <c r="BD5182" s="167"/>
    </row>
    <row r="5183" spans="2:86" ht="12" customHeight="1" x14ac:dyDescent="0.15">
      <c r="B5183" s="1058"/>
      <c r="C5183" s="1063"/>
      <c r="D5183" s="1061"/>
      <c r="E5183" s="1061"/>
      <c r="F5183" s="1061"/>
      <c r="G5183" s="1061"/>
      <c r="H5183" s="1061"/>
      <c r="I5183" s="1061"/>
      <c r="J5183" s="1062"/>
      <c r="K5183" s="192">
        <v>3</v>
      </c>
      <c r="L5183" s="1038" t="s">
        <v>331</v>
      </c>
      <c r="M5183" s="1039"/>
      <c r="N5183" s="1038" t="s">
        <v>354</v>
      </c>
      <c r="O5183" s="1039"/>
      <c r="P5183" s="1034" t="s">
        <v>332</v>
      </c>
      <c r="Q5183" s="1036"/>
      <c r="R5183" s="408" t="s">
        <v>532</v>
      </c>
      <c r="S5183" s="408"/>
      <c r="T5183" s="408"/>
      <c r="U5183" s="1034" t="s">
        <v>554</v>
      </c>
      <c r="V5183" s="1036"/>
      <c r="W5183" s="1034" t="s">
        <v>551</v>
      </c>
      <c r="X5183" s="1035"/>
      <c r="Y5183" s="286"/>
      <c r="Z5183" s="286"/>
      <c r="AA5183" s="286"/>
      <c r="AB5183" s="286"/>
      <c r="AC5183" s="223"/>
      <c r="AD5183" s="223"/>
      <c r="AE5183" s="223"/>
      <c r="AF5183" s="223"/>
      <c r="AG5183" s="223"/>
      <c r="AH5183" s="223"/>
      <c r="AI5183" s="223"/>
      <c r="AJ5183" s="223"/>
      <c r="AK5183" s="1052"/>
      <c r="AL5183" s="1053"/>
      <c r="AM5183" s="1053"/>
      <c r="AN5183" s="1054"/>
      <c r="AO5183" s="1055"/>
      <c r="AP5183" s="3"/>
      <c r="AQ5183" s="222">
        <f t="shared" si="2411"/>
        <v>2</v>
      </c>
      <c r="AV5183" s="167"/>
      <c r="AW5183" s="167"/>
      <c r="AX5183" s="167"/>
      <c r="AY5183" s="167"/>
      <c r="AZ5183" s="167"/>
      <c r="BA5183" s="167"/>
      <c r="BB5183" s="167"/>
      <c r="BC5183" s="167"/>
      <c r="BD5183" s="167"/>
    </row>
    <row r="5184" spans="2:86" ht="12" customHeight="1" x14ac:dyDescent="0.15">
      <c r="B5184" s="1058"/>
      <c r="C5184" s="1063"/>
      <c r="D5184" s="1061"/>
      <c r="E5184" s="1061"/>
      <c r="F5184" s="1061"/>
      <c r="G5184" s="1061"/>
      <c r="H5184" s="1061"/>
      <c r="I5184" s="1061"/>
      <c r="J5184" s="1062"/>
      <c r="K5184" s="192">
        <v>4</v>
      </c>
      <c r="L5184" s="1038" t="s">
        <v>331</v>
      </c>
      <c r="M5184" s="1039"/>
      <c r="N5184" s="1038" t="s">
        <v>354</v>
      </c>
      <c r="O5184" s="1039"/>
      <c r="P5184" s="1034" t="s">
        <v>332</v>
      </c>
      <c r="Q5184" s="1036"/>
      <c r="R5184" s="408" t="s">
        <v>532</v>
      </c>
      <c r="S5184" s="408"/>
      <c r="T5184" s="408"/>
      <c r="U5184" s="1034" t="s">
        <v>554</v>
      </c>
      <c r="V5184" s="1036"/>
      <c r="W5184" s="1034" t="s">
        <v>551</v>
      </c>
      <c r="X5184" s="1035"/>
      <c r="Y5184" s="286"/>
      <c r="Z5184" s="286"/>
      <c r="AA5184" s="286"/>
      <c r="AB5184" s="286"/>
      <c r="AC5184" s="223"/>
      <c r="AD5184" s="223"/>
      <c r="AE5184" s="223"/>
      <c r="AF5184" s="223"/>
      <c r="AG5184" s="223"/>
      <c r="AH5184" s="223"/>
      <c r="AI5184" s="223"/>
      <c r="AJ5184" s="223"/>
      <c r="AK5184" s="1052"/>
      <c r="AL5184" s="1053"/>
      <c r="AM5184" s="1053"/>
      <c r="AN5184" s="1054"/>
      <c r="AO5184" s="1055"/>
      <c r="AP5184" s="3"/>
      <c r="AQ5184" s="222">
        <f t="shared" si="2411"/>
        <v>2</v>
      </c>
      <c r="AV5184" s="167"/>
      <c r="AW5184" s="167"/>
      <c r="AX5184" s="167"/>
      <c r="AY5184" s="167"/>
      <c r="AZ5184" s="167"/>
      <c r="BA5184" s="167"/>
      <c r="BB5184" s="167"/>
      <c r="BC5184" s="167"/>
      <c r="BD5184" s="167"/>
    </row>
    <row r="5185" spans="2:56" ht="12" customHeight="1" x14ac:dyDescent="0.15">
      <c r="B5185" s="1058"/>
      <c r="C5185" s="1063"/>
      <c r="D5185" s="1061"/>
      <c r="E5185" s="1061"/>
      <c r="F5185" s="1061"/>
      <c r="G5185" s="1061"/>
      <c r="H5185" s="1061"/>
      <c r="I5185" s="1061"/>
      <c r="J5185" s="1062"/>
      <c r="K5185" s="192">
        <v>5</v>
      </c>
      <c r="L5185" s="1038" t="s">
        <v>331</v>
      </c>
      <c r="M5185" s="1039"/>
      <c r="N5185" s="1038" t="s">
        <v>354</v>
      </c>
      <c r="O5185" s="1039"/>
      <c r="P5185" s="1034" t="s">
        <v>332</v>
      </c>
      <c r="Q5185" s="1036"/>
      <c r="R5185" s="408" t="s">
        <v>532</v>
      </c>
      <c r="S5185" s="408"/>
      <c r="T5185" s="408"/>
      <c r="U5185" s="1034" t="s">
        <v>554</v>
      </c>
      <c r="V5185" s="1036"/>
      <c r="W5185" s="1034" t="s">
        <v>551</v>
      </c>
      <c r="X5185" s="1035"/>
      <c r="Y5185" s="286"/>
      <c r="Z5185" s="286"/>
      <c r="AA5185" s="286"/>
      <c r="AB5185" s="286"/>
      <c r="AC5185" s="223"/>
      <c r="AD5185" s="223"/>
      <c r="AE5185" s="223"/>
      <c r="AF5185" s="223"/>
      <c r="AG5185" s="223"/>
      <c r="AH5185" s="223"/>
      <c r="AI5185" s="223"/>
      <c r="AJ5185" s="223"/>
      <c r="AK5185" s="1052"/>
      <c r="AL5185" s="1053"/>
      <c r="AM5185" s="1053"/>
      <c r="AN5185" s="1054"/>
      <c r="AO5185" s="1055"/>
      <c r="AP5185" s="3"/>
      <c r="AQ5185" s="222">
        <f t="shared" si="2411"/>
        <v>2</v>
      </c>
      <c r="AV5185" s="167"/>
      <c r="AW5185" s="167"/>
      <c r="AX5185" s="167"/>
      <c r="AY5185" s="167"/>
      <c r="AZ5185" s="167"/>
      <c r="BA5185" s="167"/>
      <c r="BB5185" s="167"/>
      <c r="BC5185" s="167"/>
      <c r="BD5185" s="167"/>
    </row>
    <row r="5186" spans="2:56" ht="12" customHeight="1" x14ac:dyDescent="0.15">
      <c r="B5186" s="1058"/>
      <c r="C5186" s="1063"/>
      <c r="D5186" s="1061"/>
      <c r="E5186" s="1061"/>
      <c r="F5186" s="1061"/>
      <c r="G5186" s="1061"/>
      <c r="H5186" s="1061"/>
      <c r="I5186" s="1061"/>
      <c r="J5186" s="1062"/>
      <c r="K5186" s="192"/>
      <c r="L5186" s="1038"/>
      <c r="M5186" s="1039"/>
      <c r="N5186" s="1038"/>
      <c r="O5186" s="1039"/>
      <c r="P5186" s="1034"/>
      <c r="Q5186" s="1036"/>
      <c r="R5186" s="408"/>
      <c r="S5186" s="408"/>
      <c r="T5186" s="408"/>
      <c r="U5186" s="1034"/>
      <c r="V5186" s="1036"/>
      <c r="W5186" s="1034"/>
      <c r="X5186" s="1035"/>
      <c r="Y5186" s="286"/>
      <c r="Z5186" s="286"/>
      <c r="AA5186" s="286"/>
      <c r="AB5186" s="286"/>
      <c r="AC5186" s="223"/>
      <c r="AD5186" s="223"/>
      <c r="AE5186" s="223"/>
      <c r="AF5186" s="223"/>
      <c r="AG5186" s="223"/>
      <c r="AH5186" s="223"/>
      <c r="AI5186" s="223"/>
      <c r="AJ5186" s="223"/>
      <c r="AK5186" s="1052"/>
      <c r="AL5186" s="1053"/>
      <c r="AM5186" s="1053"/>
      <c r="AN5186" s="1054"/>
      <c r="AO5186" s="1055"/>
      <c r="AP5186" s="3"/>
      <c r="AQ5186" s="222">
        <f t="shared" si="2411"/>
        <v>1</v>
      </c>
      <c r="AV5186" s="167"/>
      <c r="AW5186" s="167"/>
      <c r="AX5186" s="167"/>
      <c r="AY5186" s="167"/>
      <c r="AZ5186" s="167"/>
      <c r="BA5186" s="167"/>
      <c r="BB5186" s="167"/>
      <c r="BC5186" s="167"/>
      <c r="BD5186" s="167"/>
    </row>
    <row r="5187" spans="2:56" s="162" customFormat="1" ht="12" customHeight="1" x14ac:dyDescent="0.15">
      <c r="B5187" s="1058"/>
      <c r="C5187" s="1063"/>
      <c r="D5187" s="1061"/>
      <c r="E5187" s="1061"/>
      <c r="F5187" s="1061"/>
      <c r="G5187" s="1061"/>
      <c r="H5187" s="1061"/>
      <c r="I5187" s="1061"/>
      <c r="J5187" s="1062"/>
      <c r="K5187" s="192"/>
      <c r="L5187" s="1038"/>
      <c r="M5187" s="1039"/>
      <c r="N5187" s="1038"/>
      <c r="O5187" s="1039"/>
      <c r="P5187" s="1034"/>
      <c r="Q5187" s="1036"/>
      <c r="R5187" s="408"/>
      <c r="S5187" s="408"/>
      <c r="T5187" s="408"/>
      <c r="U5187" s="1034"/>
      <c r="V5187" s="1036"/>
      <c r="W5187" s="1034"/>
      <c r="X5187" s="1035"/>
      <c r="Y5187" s="286"/>
      <c r="Z5187" s="286"/>
      <c r="AA5187" s="286"/>
      <c r="AB5187" s="286"/>
      <c r="AC5187" s="223"/>
      <c r="AD5187" s="223"/>
      <c r="AE5187" s="223"/>
      <c r="AF5187" s="223"/>
      <c r="AG5187" s="223"/>
      <c r="AH5187" s="223"/>
      <c r="AI5187" s="223"/>
      <c r="AJ5187" s="223"/>
      <c r="AK5187" s="1034"/>
      <c r="AL5187" s="1035"/>
      <c r="AM5187" s="1035"/>
      <c r="AN5187" s="788"/>
      <c r="AO5187" s="789"/>
      <c r="AP5187" s="3"/>
      <c r="AQ5187" s="222">
        <f t="shared" si="2411"/>
        <v>1</v>
      </c>
    </row>
    <row r="5188" spans="2:56" s="162" customFormat="1" ht="12" customHeight="1" x14ac:dyDescent="0.15">
      <c r="B5188" s="1058"/>
      <c r="C5188" s="1063"/>
      <c r="D5188" s="1061"/>
      <c r="E5188" s="1061"/>
      <c r="F5188" s="1061"/>
      <c r="G5188" s="1061"/>
      <c r="H5188" s="1061"/>
      <c r="I5188" s="1061"/>
      <c r="J5188" s="1062"/>
      <c r="K5188" s="192"/>
      <c r="L5188" s="1038"/>
      <c r="M5188" s="1039"/>
      <c r="N5188" s="1038"/>
      <c r="O5188" s="1039"/>
      <c r="P5188" s="1034"/>
      <c r="Q5188" s="1036"/>
      <c r="R5188" s="408"/>
      <c r="S5188" s="408"/>
      <c r="T5188" s="408"/>
      <c r="U5188" s="1034"/>
      <c r="V5188" s="1036"/>
      <c r="W5188" s="1034"/>
      <c r="X5188" s="1035"/>
      <c r="Y5188" s="286"/>
      <c r="Z5188" s="286"/>
      <c r="AA5188" s="286"/>
      <c r="AB5188" s="286"/>
      <c r="AC5188" s="223"/>
      <c r="AD5188" s="223"/>
      <c r="AE5188" s="223"/>
      <c r="AF5188" s="223"/>
      <c r="AG5188" s="223"/>
      <c r="AH5188" s="223"/>
      <c r="AI5188" s="223"/>
      <c r="AJ5188" s="223"/>
      <c r="AK5188" s="1034"/>
      <c r="AL5188" s="1035"/>
      <c r="AM5188" s="1035"/>
      <c r="AN5188" s="788"/>
      <c r="AO5188" s="789"/>
      <c r="AP5188" s="3"/>
      <c r="AQ5188" s="222">
        <f t="shared" si="2411"/>
        <v>1</v>
      </c>
    </row>
    <row r="5189" spans="2:56" s="162" customFormat="1" ht="12" customHeight="1" x14ac:dyDescent="0.15">
      <c r="B5189" s="1058"/>
      <c r="C5189" s="1063"/>
      <c r="D5189" s="1061"/>
      <c r="E5189" s="1061"/>
      <c r="F5189" s="1061"/>
      <c r="G5189" s="1061"/>
      <c r="H5189" s="1061"/>
      <c r="I5189" s="1061"/>
      <c r="J5189" s="1062"/>
      <c r="K5189" s="192"/>
      <c r="L5189" s="1038"/>
      <c r="M5189" s="1039"/>
      <c r="N5189" s="1038"/>
      <c r="O5189" s="1039"/>
      <c r="P5189" s="1034"/>
      <c r="Q5189" s="1036"/>
      <c r="R5189" s="408"/>
      <c r="S5189" s="408"/>
      <c r="T5189" s="408"/>
      <c r="U5189" s="1034"/>
      <c r="V5189" s="1036"/>
      <c r="W5189" s="1034"/>
      <c r="X5189" s="1035"/>
      <c r="Y5189" s="286"/>
      <c r="Z5189" s="286"/>
      <c r="AA5189" s="286"/>
      <c r="AB5189" s="286"/>
      <c r="AC5189" s="223"/>
      <c r="AD5189" s="223"/>
      <c r="AE5189" s="223"/>
      <c r="AF5189" s="223"/>
      <c r="AG5189" s="223"/>
      <c r="AH5189" s="223"/>
      <c r="AI5189" s="223"/>
      <c r="AJ5189" s="223"/>
      <c r="AK5189" s="1034"/>
      <c r="AL5189" s="1035"/>
      <c r="AM5189" s="1035"/>
      <c r="AN5189" s="788"/>
      <c r="AO5189" s="789"/>
      <c r="AP5189" s="3"/>
      <c r="AQ5189" s="222">
        <f t="shared" si="2411"/>
        <v>1</v>
      </c>
    </row>
    <row r="5190" spans="2:56" s="162" customFormat="1" ht="12" customHeight="1" x14ac:dyDescent="0.15">
      <c r="B5190" s="1058"/>
      <c r="C5190" s="1063"/>
      <c r="D5190" s="1061"/>
      <c r="E5190" s="1061"/>
      <c r="F5190" s="1061"/>
      <c r="G5190" s="1061"/>
      <c r="H5190" s="1061"/>
      <c r="I5190" s="1061"/>
      <c r="J5190" s="1062"/>
      <c r="K5190" s="192"/>
      <c r="L5190" s="1038"/>
      <c r="M5190" s="1039"/>
      <c r="N5190" s="1038"/>
      <c r="O5190" s="1039"/>
      <c r="P5190" s="1034"/>
      <c r="Q5190" s="1036"/>
      <c r="R5190" s="408"/>
      <c r="S5190" s="408"/>
      <c r="T5190" s="408"/>
      <c r="U5190" s="1034"/>
      <c r="V5190" s="1036"/>
      <c r="W5190" s="1034"/>
      <c r="X5190" s="1035"/>
      <c r="Y5190" s="286"/>
      <c r="Z5190" s="286"/>
      <c r="AA5190" s="286"/>
      <c r="AB5190" s="286"/>
      <c r="AC5190" s="223"/>
      <c r="AD5190" s="223"/>
      <c r="AE5190" s="223"/>
      <c r="AF5190" s="223"/>
      <c r="AG5190" s="223"/>
      <c r="AH5190" s="223"/>
      <c r="AI5190" s="223"/>
      <c r="AJ5190" s="223"/>
      <c r="AK5190" s="1034"/>
      <c r="AL5190" s="1035"/>
      <c r="AM5190" s="1035"/>
      <c r="AN5190" s="788"/>
      <c r="AO5190" s="789"/>
      <c r="AP5190" s="3"/>
      <c r="AQ5190" s="222">
        <f t="shared" si="2411"/>
        <v>1</v>
      </c>
    </row>
    <row r="5191" spans="2:56" s="162" customFormat="1" ht="12" customHeight="1" x14ac:dyDescent="0.15">
      <c r="B5191" s="1058"/>
      <c r="C5191" s="1063"/>
      <c r="D5191" s="1061"/>
      <c r="E5191" s="1061"/>
      <c r="F5191" s="1061"/>
      <c r="G5191" s="1061"/>
      <c r="H5191" s="1061"/>
      <c r="I5191" s="1061"/>
      <c r="J5191" s="1062"/>
      <c r="K5191" s="192"/>
      <c r="L5191" s="1038"/>
      <c r="M5191" s="1039"/>
      <c r="N5191" s="1038"/>
      <c r="O5191" s="1039"/>
      <c r="P5191" s="1034"/>
      <c r="Q5191" s="1036"/>
      <c r="R5191" s="408"/>
      <c r="S5191" s="408"/>
      <c r="T5191" s="408"/>
      <c r="U5191" s="1034"/>
      <c r="V5191" s="1036"/>
      <c r="W5191" s="1034"/>
      <c r="X5191" s="1035"/>
      <c r="Y5191" s="286"/>
      <c r="Z5191" s="286"/>
      <c r="AA5191" s="286"/>
      <c r="AB5191" s="286"/>
      <c r="AC5191" s="223"/>
      <c r="AD5191" s="223"/>
      <c r="AE5191" s="223"/>
      <c r="AF5191" s="223"/>
      <c r="AG5191" s="223"/>
      <c r="AH5191" s="223"/>
      <c r="AI5191" s="223"/>
      <c r="AJ5191" s="223"/>
      <c r="AK5191" s="1034"/>
      <c r="AL5191" s="1035"/>
      <c r="AM5191" s="1035"/>
      <c r="AN5191" s="788"/>
      <c r="AO5191" s="789"/>
      <c r="AP5191" s="3"/>
      <c r="AQ5191" s="222">
        <f t="shared" si="2411"/>
        <v>1</v>
      </c>
    </row>
    <row r="5192" spans="2:56" s="162" customFormat="1" ht="12" customHeight="1" x14ac:dyDescent="0.15">
      <c r="B5192" s="1058"/>
      <c r="C5192" s="1063"/>
      <c r="D5192" s="1061"/>
      <c r="E5192" s="1061"/>
      <c r="F5192" s="1061"/>
      <c r="G5192" s="1061"/>
      <c r="H5192" s="1061"/>
      <c r="I5192" s="1061"/>
      <c r="J5192" s="1062"/>
      <c r="K5192" s="192"/>
      <c r="L5192" s="1038"/>
      <c r="M5192" s="1039"/>
      <c r="N5192" s="1038"/>
      <c r="O5192" s="1039"/>
      <c r="P5192" s="1034"/>
      <c r="Q5192" s="1036"/>
      <c r="R5192" s="408"/>
      <c r="S5192" s="408"/>
      <c r="T5192" s="408"/>
      <c r="U5192" s="1034"/>
      <c r="V5192" s="1036"/>
      <c r="W5192" s="1034"/>
      <c r="X5192" s="1035"/>
      <c r="Y5192" s="286"/>
      <c r="Z5192" s="286"/>
      <c r="AA5192" s="286"/>
      <c r="AB5192" s="286"/>
      <c r="AC5192" s="223"/>
      <c r="AD5192" s="223"/>
      <c r="AE5192" s="223"/>
      <c r="AF5192" s="223"/>
      <c r="AG5192" s="223"/>
      <c r="AH5192" s="223"/>
      <c r="AI5192" s="223"/>
      <c r="AJ5192" s="223"/>
      <c r="AK5192" s="1034"/>
      <c r="AL5192" s="1035"/>
      <c r="AM5192" s="1035"/>
      <c r="AN5192" s="788"/>
      <c r="AO5192" s="789"/>
      <c r="AP5192" s="3"/>
      <c r="AQ5192" s="222">
        <f t="shared" si="2411"/>
        <v>1</v>
      </c>
    </row>
    <row r="5193" spans="2:56" s="162" customFormat="1" ht="12" customHeight="1" x14ac:dyDescent="0.15">
      <c r="B5193" s="1058"/>
      <c r="C5193" s="1063"/>
      <c r="D5193" s="1061"/>
      <c r="E5193" s="1061"/>
      <c r="F5193" s="1061"/>
      <c r="G5193" s="1061"/>
      <c r="H5193" s="1061"/>
      <c r="I5193" s="1061"/>
      <c r="J5193" s="1062"/>
      <c r="K5193" s="192"/>
      <c r="L5193" s="1038"/>
      <c r="M5193" s="1039"/>
      <c r="N5193" s="1038"/>
      <c r="O5193" s="1039"/>
      <c r="P5193" s="1034"/>
      <c r="Q5193" s="1036"/>
      <c r="R5193" s="408"/>
      <c r="S5193" s="408"/>
      <c r="T5193" s="408"/>
      <c r="U5193" s="1034"/>
      <c r="V5193" s="1036"/>
      <c r="W5193" s="1034"/>
      <c r="X5193" s="1035"/>
      <c r="Y5193" s="286"/>
      <c r="Z5193" s="286"/>
      <c r="AA5193" s="286"/>
      <c r="AB5193" s="286"/>
      <c r="AC5193" s="223"/>
      <c r="AD5193" s="223"/>
      <c r="AE5193" s="223"/>
      <c r="AF5193" s="223"/>
      <c r="AG5193" s="223"/>
      <c r="AH5193" s="223"/>
      <c r="AI5193" s="223"/>
      <c r="AJ5193" s="223"/>
      <c r="AK5193" s="1034"/>
      <c r="AL5193" s="1035"/>
      <c r="AM5193" s="1035"/>
      <c r="AN5193" s="788"/>
      <c r="AO5193" s="789"/>
      <c r="AP5193" s="3"/>
      <c r="AQ5193" s="222">
        <f t="shared" si="2411"/>
        <v>1</v>
      </c>
    </row>
    <row r="5194" spans="2:56" s="162" customFormat="1" ht="12" customHeight="1" x14ac:dyDescent="0.15">
      <c r="B5194" s="1058"/>
      <c r="C5194" s="1063"/>
      <c r="D5194" s="1061"/>
      <c r="E5194" s="1061"/>
      <c r="F5194" s="1061"/>
      <c r="G5194" s="1061"/>
      <c r="H5194" s="1061"/>
      <c r="I5194" s="1061"/>
      <c r="J5194" s="1062"/>
      <c r="K5194" s="192"/>
      <c r="L5194" s="1038"/>
      <c r="M5194" s="1039"/>
      <c r="N5194" s="1038"/>
      <c r="O5194" s="1039"/>
      <c r="P5194" s="1034"/>
      <c r="Q5194" s="1036"/>
      <c r="R5194" s="408"/>
      <c r="S5194" s="408"/>
      <c r="T5194" s="408"/>
      <c r="U5194" s="1034"/>
      <c r="V5194" s="1036"/>
      <c r="W5194" s="1034"/>
      <c r="X5194" s="1035"/>
      <c r="Y5194" s="286"/>
      <c r="Z5194" s="286"/>
      <c r="AA5194" s="286"/>
      <c r="AB5194" s="286"/>
      <c r="AC5194" s="223"/>
      <c r="AD5194" s="223"/>
      <c r="AE5194" s="223"/>
      <c r="AF5194" s="223"/>
      <c r="AG5194" s="223"/>
      <c r="AH5194" s="223"/>
      <c r="AI5194" s="223"/>
      <c r="AJ5194" s="223"/>
      <c r="AK5194" s="1034"/>
      <c r="AL5194" s="1035"/>
      <c r="AM5194" s="1035"/>
      <c r="AN5194" s="788"/>
      <c r="AO5194" s="789"/>
      <c r="AP5194" s="3"/>
      <c r="AQ5194" s="222">
        <f t="shared" si="2411"/>
        <v>1</v>
      </c>
    </row>
    <row r="5195" spans="2:56" s="162" customFormat="1" ht="12" customHeight="1" x14ac:dyDescent="0.15">
      <c r="B5195" s="1058"/>
      <c r="C5195" s="1063"/>
      <c r="D5195" s="1061"/>
      <c r="E5195" s="1061"/>
      <c r="F5195" s="1061"/>
      <c r="G5195" s="1061"/>
      <c r="H5195" s="1061"/>
      <c r="I5195" s="1061"/>
      <c r="J5195" s="1062"/>
      <c r="K5195" s="192"/>
      <c r="L5195" s="1038"/>
      <c r="M5195" s="1039"/>
      <c r="N5195" s="1038"/>
      <c r="O5195" s="1039"/>
      <c r="P5195" s="1034"/>
      <c r="Q5195" s="1036"/>
      <c r="R5195" s="408"/>
      <c r="S5195" s="408"/>
      <c r="T5195" s="408"/>
      <c r="U5195" s="1034"/>
      <c r="V5195" s="1036"/>
      <c r="W5195" s="1034"/>
      <c r="X5195" s="1035"/>
      <c r="Y5195" s="286"/>
      <c r="Z5195" s="286"/>
      <c r="AA5195" s="286"/>
      <c r="AB5195" s="286"/>
      <c r="AC5195" s="223"/>
      <c r="AD5195" s="223"/>
      <c r="AE5195" s="223"/>
      <c r="AF5195" s="223"/>
      <c r="AG5195" s="223"/>
      <c r="AH5195" s="223"/>
      <c r="AI5195" s="223"/>
      <c r="AJ5195" s="223"/>
      <c r="AK5195" s="1034"/>
      <c r="AL5195" s="1035"/>
      <c r="AM5195" s="1035"/>
      <c r="AN5195" s="788"/>
      <c r="AO5195" s="789"/>
      <c r="AP5195" s="3"/>
      <c r="AQ5195" s="222">
        <f t="shared" si="2411"/>
        <v>1</v>
      </c>
    </row>
    <row r="5196" spans="2:56" s="162" customFormat="1" ht="12" customHeight="1" x14ac:dyDescent="0.15">
      <c r="B5196" s="1058"/>
      <c r="C5196" s="1063"/>
      <c r="D5196" s="1061"/>
      <c r="E5196" s="1061"/>
      <c r="F5196" s="1061"/>
      <c r="G5196" s="1061"/>
      <c r="H5196" s="1061"/>
      <c r="I5196" s="1061"/>
      <c r="J5196" s="1062"/>
      <c r="K5196" s="192"/>
      <c r="L5196" s="1038"/>
      <c r="M5196" s="1039"/>
      <c r="N5196" s="1038"/>
      <c r="O5196" s="1039"/>
      <c r="P5196" s="1034"/>
      <c r="Q5196" s="1036"/>
      <c r="R5196" s="408"/>
      <c r="S5196" s="408"/>
      <c r="T5196" s="408"/>
      <c r="U5196" s="1034"/>
      <c r="V5196" s="1036"/>
      <c r="W5196" s="1034"/>
      <c r="X5196" s="1035"/>
      <c r="Y5196" s="286"/>
      <c r="Z5196" s="286"/>
      <c r="AA5196" s="286"/>
      <c r="AB5196" s="286"/>
      <c r="AC5196" s="223"/>
      <c r="AD5196" s="223"/>
      <c r="AE5196" s="223"/>
      <c r="AF5196" s="223"/>
      <c r="AG5196" s="223"/>
      <c r="AH5196" s="223"/>
      <c r="AI5196" s="223"/>
      <c r="AJ5196" s="223"/>
      <c r="AK5196" s="1034"/>
      <c r="AL5196" s="1035"/>
      <c r="AM5196" s="1035"/>
      <c r="AN5196" s="788"/>
      <c r="AO5196" s="789"/>
      <c r="AP5196" s="3"/>
      <c r="AQ5196" s="222">
        <f t="shared" si="2411"/>
        <v>1</v>
      </c>
    </row>
    <row r="5197" spans="2:56" s="162" customFormat="1" ht="12" customHeight="1" x14ac:dyDescent="0.15">
      <c r="B5197" s="1058"/>
      <c r="C5197" s="1063"/>
      <c r="D5197" s="1061"/>
      <c r="E5197" s="1061"/>
      <c r="F5197" s="1061"/>
      <c r="G5197" s="1061"/>
      <c r="H5197" s="1061"/>
      <c r="I5197" s="1061"/>
      <c r="J5197" s="1062"/>
      <c r="K5197" s="192"/>
      <c r="L5197" s="1038"/>
      <c r="M5197" s="1039"/>
      <c r="N5197" s="1038"/>
      <c r="O5197" s="1039"/>
      <c r="P5197" s="1034"/>
      <c r="Q5197" s="1036"/>
      <c r="R5197" s="408"/>
      <c r="S5197" s="408"/>
      <c r="T5197" s="408"/>
      <c r="U5197" s="1034"/>
      <c r="V5197" s="1036"/>
      <c r="W5197" s="1034"/>
      <c r="X5197" s="1035"/>
      <c r="Y5197" s="286"/>
      <c r="Z5197" s="286"/>
      <c r="AA5197" s="286"/>
      <c r="AB5197" s="286"/>
      <c r="AC5197" s="223"/>
      <c r="AD5197" s="223"/>
      <c r="AE5197" s="223"/>
      <c r="AF5197" s="223"/>
      <c r="AG5197" s="223"/>
      <c r="AH5197" s="223"/>
      <c r="AI5197" s="223"/>
      <c r="AJ5197" s="223"/>
      <c r="AK5197" s="1034"/>
      <c r="AL5197" s="1035"/>
      <c r="AM5197" s="1035"/>
      <c r="AN5197" s="788"/>
      <c r="AO5197" s="789"/>
      <c r="AP5197" s="3"/>
      <c r="AQ5197" s="222">
        <f t="shared" si="2411"/>
        <v>1</v>
      </c>
    </row>
    <row r="5198" spans="2:56" s="162" customFormat="1" ht="12" customHeight="1" x14ac:dyDescent="0.15">
      <c r="B5198" s="1058"/>
      <c r="C5198" s="1063"/>
      <c r="D5198" s="1061"/>
      <c r="E5198" s="1061"/>
      <c r="F5198" s="1061"/>
      <c r="G5198" s="1061"/>
      <c r="H5198" s="1061"/>
      <c r="I5198" s="1061"/>
      <c r="J5198" s="1062"/>
      <c r="K5198" s="192"/>
      <c r="L5198" s="1038"/>
      <c r="M5198" s="1039"/>
      <c r="N5198" s="1038"/>
      <c r="O5198" s="1039"/>
      <c r="P5198" s="1034"/>
      <c r="Q5198" s="1036"/>
      <c r="R5198" s="408"/>
      <c r="S5198" s="408"/>
      <c r="T5198" s="408"/>
      <c r="U5198" s="1034"/>
      <c r="V5198" s="1036"/>
      <c r="W5198" s="1034"/>
      <c r="X5198" s="1035"/>
      <c r="Y5198" s="286"/>
      <c r="Z5198" s="286"/>
      <c r="AA5198" s="286"/>
      <c r="AB5198" s="286"/>
      <c r="AC5198" s="223"/>
      <c r="AD5198" s="223"/>
      <c r="AE5198" s="223"/>
      <c r="AF5198" s="223"/>
      <c r="AG5198" s="223"/>
      <c r="AH5198" s="223"/>
      <c r="AI5198" s="223"/>
      <c r="AJ5198" s="223"/>
      <c r="AK5198" s="1034"/>
      <c r="AL5198" s="1035"/>
      <c r="AM5198" s="1035"/>
      <c r="AN5198" s="788"/>
      <c r="AO5198" s="789"/>
      <c r="AP5198" s="3"/>
      <c r="AQ5198" s="222">
        <f t="shared" si="2411"/>
        <v>1</v>
      </c>
    </row>
    <row r="5199" spans="2:56" s="162" customFormat="1" ht="12" customHeight="1" x14ac:dyDescent="0.15">
      <c r="B5199" s="1058"/>
      <c r="C5199" s="1063"/>
      <c r="D5199" s="1061"/>
      <c r="E5199" s="1061"/>
      <c r="F5199" s="1061"/>
      <c r="G5199" s="1061"/>
      <c r="H5199" s="1061"/>
      <c r="I5199" s="1061"/>
      <c r="J5199" s="1062"/>
      <c r="K5199" s="192"/>
      <c r="L5199" s="1038"/>
      <c r="M5199" s="1039"/>
      <c r="N5199" s="1038"/>
      <c r="O5199" s="1039"/>
      <c r="P5199" s="1034"/>
      <c r="Q5199" s="1036"/>
      <c r="R5199" s="408"/>
      <c r="S5199" s="408"/>
      <c r="T5199" s="408"/>
      <c r="U5199" s="1034"/>
      <c r="V5199" s="1036"/>
      <c r="W5199" s="1034"/>
      <c r="X5199" s="1035"/>
      <c r="Y5199" s="286"/>
      <c r="Z5199" s="286"/>
      <c r="AA5199" s="286"/>
      <c r="AB5199" s="286"/>
      <c r="AC5199" s="223"/>
      <c r="AD5199" s="223"/>
      <c r="AE5199" s="223"/>
      <c r="AF5199" s="223"/>
      <c r="AG5199" s="223"/>
      <c r="AH5199" s="223"/>
      <c r="AI5199" s="223"/>
      <c r="AJ5199" s="223"/>
      <c r="AK5199" s="1034"/>
      <c r="AL5199" s="1035"/>
      <c r="AM5199" s="1035"/>
      <c r="AN5199" s="788"/>
      <c r="AO5199" s="789"/>
      <c r="AP5199" s="3"/>
      <c r="AQ5199" s="222">
        <f t="shared" si="2411"/>
        <v>1</v>
      </c>
    </row>
    <row r="5200" spans="2:56" s="162" customFormat="1" ht="12" customHeight="1" x14ac:dyDescent="0.15">
      <c r="B5200" s="1058"/>
      <c r="C5200" s="1063"/>
      <c r="D5200" s="1061"/>
      <c r="E5200" s="1061"/>
      <c r="F5200" s="1061"/>
      <c r="G5200" s="1061"/>
      <c r="H5200" s="1061"/>
      <c r="I5200" s="1061"/>
      <c r="J5200" s="1062"/>
      <c r="K5200" s="192"/>
      <c r="L5200" s="1038"/>
      <c r="M5200" s="1039"/>
      <c r="N5200" s="1038"/>
      <c r="O5200" s="1039"/>
      <c r="P5200" s="1034"/>
      <c r="Q5200" s="1036"/>
      <c r="R5200" s="408"/>
      <c r="S5200" s="408"/>
      <c r="T5200" s="408"/>
      <c r="U5200" s="1034"/>
      <c r="V5200" s="1036"/>
      <c r="W5200" s="1034"/>
      <c r="X5200" s="1035"/>
      <c r="Y5200" s="286"/>
      <c r="Z5200" s="286"/>
      <c r="AA5200" s="286"/>
      <c r="AB5200" s="286"/>
      <c r="AC5200" s="223"/>
      <c r="AD5200" s="223"/>
      <c r="AE5200" s="223"/>
      <c r="AF5200" s="223"/>
      <c r="AG5200" s="223"/>
      <c r="AH5200" s="223"/>
      <c r="AI5200" s="223"/>
      <c r="AJ5200" s="223"/>
      <c r="AK5200" s="1034"/>
      <c r="AL5200" s="1035"/>
      <c r="AM5200" s="1035"/>
      <c r="AN5200" s="788"/>
      <c r="AO5200" s="789"/>
      <c r="AP5200" s="3"/>
      <c r="AQ5200" s="222">
        <f t="shared" si="2411"/>
        <v>1</v>
      </c>
    </row>
    <row r="5201" spans="2:86" s="162" customFormat="1" ht="12" customHeight="1" x14ac:dyDescent="0.15">
      <c r="B5201" s="1058"/>
      <c r="C5201" s="1063"/>
      <c r="D5201" s="1061"/>
      <c r="E5201" s="1061"/>
      <c r="F5201" s="1061"/>
      <c r="G5201" s="1061"/>
      <c r="H5201" s="1061"/>
      <c r="I5201" s="1061"/>
      <c r="J5201" s="1062"/>
      <c r="K5201" s="1016" t="s">
        <v>216</v>
      </c>
      <c r="L5201" s="1016" t="s">
        <v>215</v>
      </c>
      <c r="M5201" s="1016"/>
      <c r="N5201" s="1016"/>
      <c r="O5201" s="1016"/>
      <c r="P5201" s="1016"/>
      <c r="Q5201" s="1016"/>
      <c r="R5201" s="1016"/>
      <c r="S5201" s="1016"/>
      <c r="T5201" s="1016"/>
      <c r="U5201" s="1016"/>
      <c r="V5201" s="1016"/>
      <c r="W5201" s="1016"/>
      <c r="X5201" s="1016"/>
      <c r="Y5201" s="1040" t="s">
        <v>466</v>
      </c>
      <c r="Z5201" s="1041"/>
      <c r="AA5201" s="1041"/>
      <c r="AB5201" s="1042"/>
      <c r="AC5201" s="224">
        <f t="shared" ref="AC5201:AJ5201" si="2412">SUM(AC5181:AC5200)</f>
        <v>0</v>
      </c>
      <c r="AD5201" s="224">
        <f t="shared" si="2412"/>
        <v>0</v>
      </c>
      <c r="AE5201" s="224">
        <f t="shared" si="2412"/>
        <v>0</v>
      </c>
      <c r="AF5201" s="224">
        <f t="shared" si="2412"/>
        <v>0.05</v>
      </c>
      <c r="AG5201" s="224">
        <f t="shared" si="2412"/>
        <v>0</v>
      </c>
      <c r="AH5201" s="224">
        <f t="shared" si="2412"/>
        <v>0</v>
      </c>
      <c r="AI5201" s="224">
        <f t="shared" si="2412"/>
        <v>0</v>
      </c>
      <c r="AJ5201" s="224">
        <f t="shared" si="2412"/>
        <v>0</v>
      </c>
      <c r="AK5201" s="1040" t="s">
        <v>214</v>
      </c>
      <c r="AL5201" s="1041"/>
      <c r="AM5201" s="1041"/>
      <c r="AN5201" s="788"/>
      <c r="AO5201" s="789"/>
      <c r="AP5201" s="3"/>
    </row>
    <row r="5202" spans="2:86" s="162" customFormat="1" ht="12" customHeight="1" x14ac:dyDescent="0.15">
      <c r="B5202" s="1058"/>
      <c r="C5202" s="1063"/>
      <c r="D5202" s="1061"/>
      <c r="E5202" s="1061"/>
      <c r="F5202" s="1061"/>
      <c r="G5202" s="1061"/>
      <c r="H5202" s="1061"/>
      <c r="I5202" s="1061"/>
      <c r="J5202" s="1062"/>
      <c r="K5202" s="1016"/>
      <c r="L5202" s="1016" t="s">
        <v>467</v>
      </c>
      <c r="M5202" s="1016"/>
      <c r="N5202" s="1016"/>
      <c r="O5202" s="1016" t="s">
        <v>213</v>
      </c>
      <c r="P5202" s="1016"/>
      <c r="Q5202" s="1016"/>
      <c r="R5202" s="1016"/>
      <c r="S5202" s="1016"/>
      <c r="T5202" s="1016"/>
      <c r="U5202" s="1016"/>
      <c r="V5202" s="1016"/>
      <c r="W5202" s="1016"/>
      <c r="X5202" s="1016"/>
      <c r="Y5202" s="193">
        <f>COUNTIF(Y5181:Y5200,"○")</f>
        <v>0</v>
      </c>
      <c r="Z5202" s="193">
        <f>COUNTIF(Z5181:Z5200,"○")</f>
        <v>0</v>
      </c>
      <c r="AA5202" s="193">
        <f>COUNTIF(AA5181:AA5200,"○")</f>
        <v>0</v>
      </c>
      <c r="AB5202" s="193">
        <f>COUNTIF(AB5181:AB5200,"○")</f>
        <v>0</v>
      </c>
      <c r="AC5202" s="193">
        <f t="shared" ref="AC5202:AJ5202" si="2413">COUNT(AC5181:AC5200)</f>
        <v>0</v>
      </c>
      <c r="AD5202" s="193">
        <f t="shared" si="2413"/>
        <v>0</v>
      </c>
      <c r="AE5202" s="193">
        <f t="shared" si="2413"/>
        <v>0</v>
      </c>
      <c r="AF5202" s="193">
        <f t="shared" si="2413"/>
        <v>1</v>
      </c>
      <c r="AG5202" s="193">
        <f t="shared" si="2413"/>
        <v>0</v>
      </c>
      <c r="AH5202" s="193">
        <f t="shared" si="2413"/>
        <v>0</v>
      </c>
      <c r="AI5202" s="193">
        <f t="shared" si="2413"/>
        <v>0</v>
      </c>
      <c r="AJ5202" s="193">
        <f t="shared" si="2413"/>
        <v>0</v>
      </c>
      <c r="AK5202" s="1043"/>
      <c r="AL5202" s="1044"/>
      <c r="AM5202" s="1044"/>
      <c r="AN5202" s="1044"/>
      <c r="AO5202" s="1045"/>
      <c r="AP5202" s="3"/>
    </row>
    <row r="5203" spans="2:86" ht="12" customHeight="1" x14ac:dyDescent="0.15">
      <c r="B5203" s="1058"/>
      <c r="C5203" s="1063"/>
      <c r="D5203" s="1061"/>
      <c r="E5203" s="1061"/>
      <c r="F5203" s="1061"/>
      <c r="G5203" s="1061"/>
      <c r="H5203" s="1061"/>
      <c r="I5203" s="1061"/>
      <c r="J5203" s="1062"/>
      <c r="K5203" s="1016"/>
      <c r="L5203" s="1016"/>
      <c r="M5203" s="1016"/>
      <c r="N5203" s="1016"/>
      <c r="O5203" s="1016" t="s">
        <v>468</v>
      </c>
      <c r="P5203" s="1016"/>
      <c r="Q5203" s="1016"/>
      <c r="R5203" s="1016"/>
      <c r="S5203" s="1016"/>
      <c r="T5203" s="1016"/>
      <c r="U5203" s="1016"/>
      <c r="V5203" s="1016"/>
      <c r="W5203" s="1016"/>
      <c r="X5203" s="1016"/>
      <c r="Y5203" s="1034" t="str">
        <f>IF(Y5202&gt;0,"Ⅳ",IF(Z5202&gt;0,"Ⅲ",IF(AA5202&gt;0,"Ⅱa",IF(AB5202&gt;0,"Ⅱb","Ⅰ"))))</f>
        <v>Ⅰ</v>
      </c>
      <c r="Z5203" s="1035"/>
      <c r="AA5203" s="1035"/>
      <c r="AB5203" s="1036"/>
      <c r="AC5203" s="1034" t="str">
        <f>IF(AC5202&gt;0,"Ⅳ",IF(AD5202&gt;0,"Ⅲ",IF(AE5202&gt;0,"Ⅱa",IF(AF5202&gt;0,"Ⅱb","Ⅰ"))))</f>
        <v>Ⅱb</v>
      </c>
      <c r="AD5203" s="1035"/>
      <c r="AE5203" s="1035"/>
      <c r="AF5203" s="1036"/>
      <c r="AG5203" s="1034" t="str">
        <f>IF(AG5202&gt;0,"Ⅳ",IF(AH5202&gt;0,"Ⅲ",IF(AI5202&gt;0,"Ⅱa",IF(AJ5202&gt;0,"Ⅱb","Ⅰ"))))</f>
        <v>Ⅰ</v>
      </c>
      <c r="AH5203" s="1035"/>
      <c r="AI5203" s="1035"/>
      <c r="AJ5203" s="1036"/>
      <c r="AK5203" s="1046"/>
      <c r="AL5203" s="1047"/>
      <c r="AM5203" s="1047"/>
      <c r="AN5203" s="1047"/>
      <c r="AO5203" s="1048"/>
      <c r="AP5203" s="3"/>
      <c r="AQ5203" s="282" t="s">
        <v>312</v>
      </c>
      <c r="AR5203" s="282" t="s">
        <v>313</v>
      </c>
      <c r="AS5203" s="699" t="s">
        <v>316</v>
      </c>
      <c r="AT5203" s="1026"/>
    </row>
    <row r="5204" spans="2:86" ht="12" customHeight="1" x14ac:dyDescent="0.15">
      <c r="B5204" s="1058"/>
      <c r="C5204" s="1063"/>
      <c r="D5204" s="1061"/>
      <c r="E5204" s="1061"/>
      <c r="F5204" s="1061"/>
      <c r="G5204" s="1061"/>
      <c r="H5204" s="1061"/>
      <c r="I5204" s="1061"/>
      <c r="J5204" s="1062"/>
      <c r="K5204" s="1016"/>
      <c r="L5204" s="1016" t="s">
        <v>469</v>
      </c>
      <c r="M5204" s="1016"/>
      <c r="N5204" s="1016"/>
      <c r="O5204" s="1016" t="s">
        <v>212</v>
      </c>
      <c r="P5204" s="1016"/>
      <c r="Q5204" s="1016"/>
      <c r="R5204" s="1016"/>
      <c r="S5204" s="1016"/>
      <c r="T5204" s="1016"/>
      <c r="U5204" s="1016"/>
      <c r="V5204" s="1016"/>
      <c r="W5204" s="1016"/>
      <c r="X5204" s="1016"/>
      <c r="Y5204" s="187" t="s">
        <v>32</v>
      </c>
      <c r="Z5204" s="187" t="s">
        <v>33</v>
      </c>
      <c r="AA5204" s="1027" t="s">
        <v>34</v>
      </c>
      <c r="AB5204" s="1027"/>
      <c r="AC5204" s="187" t="s">
        <v>32</v>
      </c>
      <c r="AD5204" s="187" t="s">
        <v>33</v>
      </c>
      <c r="AE5204" s="1027" t="s">
        <v>34</v>
      </c>
      <c r="AF5204" s="1027"/>
      <c r="AG5204" s="187" t="s">
        <v>32</v>
      </c>
      <c r="AH5204" s="187" t="s">
        <v>33</v>
      </c>
      <c r="AI5204" s="1027" t="s">
        <v>34</v>
      </c>
      <c r="AJ5204" s="1027"/>
      <c r="AK5204" s="1046"/>
      <c r="AL5204" s="1047"/>
      <c r="AM5204" s="1047"/>
      <c r="AN5204" s="1047"/>
      <c r="AO5204" s="1048"/>
      <c r="AP5204" s="3"/>
      <c r="AQ5204" s="1028">
        <f>+Y5202+Z5202</f>
        <v>0</v>
      </c>
      <c r="AR5204" s="1029"/>
      <c r="AS5204" s="1028">
        <f>+AA5202+AB5202</f>
        <v>0</v>
      </c>
      <c r="AT5204" s="1029"/>
    </row>
    <row r="5205" spans="2:86" ht="12" customHeight="1" x14ac:dyDescent="0.15">
      <c r="B5205" s="1058"/>
      <c r="C5205" s="1063"/>
      <c r="D5205" s="1061"/>
      <c r="E5205" s="1061"/>
      <c r="F5205" s="1061"/>
      <c r="G5205" s="1061"/>
      <c r="H5205" s="1061"/>
      <c r="I5205" s="1061"/>
      <c r="J5205" s="1062"/>
      <c r="K5205" s="1016"/>
      <c r="L5205" s="1016"/>
      <c r="M5205" s="1016"/>
      <c r="N5205" s="1016"/>
      <c r="O5205" s="1016" t="s">
        <v>470</v>
      </c>
      <c r="P5205" s="1016"/>
      <c r="Q5205" s="1016"/>
      <c r="R5205" s="1016"/>
      <c r="S5205" s="1016"/>
      <c r="T5205" s="1016"/>
      <c r="U5205" s="1016"/>
      <c r="V5205" s="1016"/>
      <c r="W5205" s="1016"/>
      <c r="X5205" s="1016"/>
      <c r="Y5205" s="193" t="str">
        <f>IF(Y5202=0,"",1)</f>
        <v/>
      </c>
      <c r="Z5205" s="193" t="str">
        <f>IF(Z5202=0,"",1)</f>
        <v/>
      </c>
      <c r="AA5205" s="1030" t="str">
        <f>IF(AQ5204=1,"",IF(AS5204&gt;0,1,""))</f>
        <v/>
      </c>
      <c r="AB5205" s="1031"/>
      <c r="AC5205" s="193">
        <f>+AC5202</f>
        <v>0</v>
      </c>
      <c r="AD5205" s="193">
        <f>AD5202</f>
        <v>0</v>
      </c>
      <c r="AE5205" s="1030">
        <f>AE5202+AF5202</f>
        <v>1</v>
      </c>
      <c r="AF5205" s="1031"/>
      <c r="AG5205" s="193">
        <f>AG5202</f>
        <v>0</v>
      </c>
      <c r="AH5205" s="193">
        <f>AH5202</f>
        <v>0</v>
      </c>
      <c r="AI5205" s="1030">
        <f>AI5202+AJ5202</f>
        <v>0</v>
      </c>
      <c r="AJ5205" s="1031"/>
      <c r="AK5205" s="1046"/>
      <c r="AL5205" s="1047"/>
      <c r="AM5205" s="1047"/>
      <c r="AN5205" s="1047"/>
      <c r="AO5205" s="1048"/>
      <c r="AP5205" s="3"/>
      <c r="AQ5205" s="197">
        <f>+Y5202+AC5205+AG5205</f>
        <v>0</v>
      </c>
      <c r="AR5205" s="197">
        <f>+Z5202+AD5205+AH5205</f>
        <v>0</v>
      </c>
      <c r="AS5205" s="1032">
        <f>+AS5204+AE5205+AI5205</f>
        <v>1</v>
      </c>
      <c r="AT5205" s="1033"/>
    </row>
    <row r="5206" spans="2:86" ht="12" customHeight="1" x14ac:dyDescent="0.15">
      <c r="B5206" s="1058"/>
      <c r="C5206" s="1063"/>
      <c r="D5206" s="1061"/>
      <c r="E5206" s="1061"/>
      <c r="F5206" s="1061"/>
      <c r="G5206" s="1061"/>
      <c r="H5206" s="1061"/>
      <c r="I5206" s="1061"/>
      <c r="J5206" s="1062"/>
      <c r="K5206" s="1016"/>
      <c r="L5206" s="1016"/>
      <c r="M5206" s="1016"/>
      <c r="N5206" s="1016"/>
      <c r="O5206" s="1016" t="s">
        <v>471</v>
      </c>
      <c r="P5206" s="1016"/>
      <c r="Q5206" s="1016"/>
      <c r="R5206" s="1016"/>
      <c r="S5206" s="1016"/>
      <c r="T5206" s="1016"/>
      <c r="U5206" s="1016"/>
      <c r="V5206" s="1016"/>
      <c r="W5206" s="1016"/>
      <c r="X5206" s="1016"/>
      <c r="Y5206" s="1034" t="s">
        <v>875</v>
      </c>
      <c r="Z5206" s="1035"/>
      <c r="AA5206" s="1035"/>
      <c r="AB5206" s="1036"/>
      <c r="AC5206" s="1034" t="str">
        <f>IF(AC5205&gt;0,"Ⅳ",IF(AD5205&gt;0,"Ⅲ",IF(AE5205&gt;0,"Ⅱ","Ⅰ")))</f>
        <v>Ⅱ</v>
      </c>
      <c r="AD5206" s="1035"/>
      <c r="AE5206" s="1035"/>
      <c r="AF5206" s="1036"/>
      <c r="AG5206" s="1034" t="str">
        <f>IF(AG5205&gt;0,"Ⅳ",IF(AH5205&gt;0,"Ⅲ",IF(AI5205&gt;0,"Ⅱ","Ⅰ")))</f>
        <v>Ⅰ</v>
      </c>
      <c r="AH5206" s="1035"/>
      <c r="AI5206" s="1035"/>
      <c r="AJ5206" s="1036"/>
      <c r="AK5206" s="1046"/>
      <c r="AL5206" s="1047"/>
      <c r="AM5206" s="1047"/>
      <c r="AN5206" s="1047"/>
      <c r="AO5206" s="1048"/>
      <c r="AP5206" s="3"/>
      <c r="AQ5206" s="1037" t="str">
        <f>IF(AQ5205&gt;0,"Ⅳ",IF(AR5205&gt;0,"Ⅲ",IF(AS5205&gt;0,"Ⅱ","Ⅰ")))</f>
        <v>Ⅱ</v>
      </c>
      <c r="AR5206" s="1037"/>
      <c r="AS5206" s="1037"/>
      <c r="AT5206" s="1037"/>
    </row>
    <row r="5207" spans="2:86" ht="12" customHeight="1" x14ac:dyDescent="0.15">
      <c r="B5207" s="1058"/>
      <c r="C5207" s="1063"/>
      <c r="D5207" s="1061"/>
      <c r="E5207" s="1061"/>
      <c r="F5207" s="1061"/>
      <c r="G5207" s="1061"/>
      <c r="H5207" s="1061"/>
      <c r="I5207" s="1061"/>
      <c r="J5207" s="1062"/>
      <c r="K5207" s="1016"/>
      <c r="L5207" s="1016"/>
      <c r="M5207" s="1016"/>
      <c r="N5207" s="1016"/>
      <c r="O5207" s="1016" t="s">
        <v>472</v>
      </c>
      <c r="P5207" s="1016"/>
      <c r="Q5207" s="1016"/>
      <c r="R5207" s="1016"/>
      <c r="S5207" s="1016"/>
      <c r="T5207" s="1016"/>
      <c r="U5207" s="1016"/>
      <c r="V5207" s="1016"/>
      <c r="W5207" s="1016"/>
      <c r="X5207" s="1016"/>
      <c r="Y5207" s="1034" t="str">
        <f>IF(COUNTIF(Y5206:AJ5206,"Ⅳ")&gt;0,"Ⅳ",IF(COUNTIF(Y5206:AJ5206,"Ⅲ")&gt;0,"Ⅲ",IF(COUNTIF(Y5206:AJ5206,"Ⅱ")&gt;0,"Ⅱ","Ⅰ")))</f>
        <v>Ⅱ</v>
      </c>
      <c r="Z5207" s="1035"/>
      <c r="AA5207" s="1035"/>
      <c r="AB5207" s="1035"/>
      <c r="AC5207" s="1035"/>
      <c r="AD5207" s="1035"/>
      <c r="AE5207" s="1035"/>
      <c r="AF5207" s="1035"/>
      <c r="AG5207" s="1035"/>
      <c r="AH5207" s="1035"/>
      <c r="AI5207" s="1035"/>
      <c r="AJ5207" s="1036"/>
      <c r="AK5207" s="1049"/>
      <c r="AL5207" s="1050"/>
      <c r="AM5207" s="1050"/>
      <c r="AN5207" s="1050"/>
      <c r="AO5207" s="1051"/>
      <c r="AP5207" s="3"/>
    </row>
    <row r="5208" spans="2:86" ht="14.25" customHeight="1" x14ac:dyDescent="0.15">
      <c r="B5208" s="1058"/>
      <c r="C5208" s="1063"/>
      <c r="D5208" s="1061"/>
      <c r="E5208" s="1061"/>
      <c r="F5208" s="1061"/>
      <c r="G5208" s="1061"/>
      <c r="H5208" s="1061"/>
      <c r="I5208" s="1061"/>
      <c r="J5208" s="1062"/>
      <c r="K5208" s="1016" t="s">
        <v>169</v>
      </c>
      <c r="L5208" s="1017"/>
      <c r="M5208" s="1017"/>
      <c r="N5208" s="1017"/>
      <c r="O5208" s="1017"/>
      <c r="P5208" s="1017"/>
      <c r="Q5208" s="1017"/>
      <c r="R5208" s="1017"/>
      <c r="S5208" s="1017"/>
      <c r="T5208" s="1017"/>
      <c r="U5208" s="1017"/>
      <c r="V5208" s="1017"/>
      <c r="W5208" s="1017"/>
      <c r="X5208" s="1017"/>
      <c r="Y5208" s="1017"/>
      <c r="Z5208" s="1017"/>
      <c r="AA5208" s="1017"/>
      <c r="AB5208" s="1017"/>
      <c r="AC5208" s="1017"/>
      <c r="AD5208" s="1017"/>
      <c r="AE5208" s="1017"/>
      <c r="AF5208" s="1017"/>
      <c r="AG5208" s="1017"/>
      <c r="AH5208" s="1017"/>
      <c r="AI5208" s="1017"/>
      <c r="AJ5208" s="1017"/>
      <c r="AK5208" s="1017"/>
      <c r="AL5208" s="1017"/>
      <c r="AM5208" s="1017"/>
      <c r="AN5208" s="1017"/>
      <c r="AO5208" s="1017"/>
      <c r="AP5208" s="3"/>
    </row>
    <row r="5209" spans="2:86" ht="14.25" customHeight="1" x14ac:dyDescent="0.15">
      <c r="B5209" s="1058"/>
      <c r="C5209" s="1063"/>
      <c r="D5209" s="1061"/>
      <c r="E5209" s="1061"/>
      <c r="F5209" s="1061"/>
      <c r="G5209" s="1061"/>
      <c r="H5209" s="1061"/>
      <c r="I5209" s="1061"/>
      <c r="J5209" s="1062"/>
      <c r="K5209" s="1016"/>
      <c r="L5209" s="1017"/>
      <c r="M5209" s="1017"/>
      <c r="N5209" s="1017"/>
      <c r="O5209" s="1017"/>
      <c r="P5209" s="1017"/>
      <c r="Q5209" s="1017"/>
      <c r="R5209" s="1017"/>
      <c r="S5209" s="1017"/>
      <c r="T5209" s="1017"/>
      <c r="U5209" s="1017"/>
      <c r="V5209" s="1017"/>
      <c r="W5209" s="1017"/>
      <c r="X5209" s="1017"/>
      <c r="Y5209" s="1017"/>
      <c r="Z5209" s="1017"/>
      <c r="AA5209" s="1017"/>
      <c r="AB5209" s="1017"/>
      <c r="AC5209" s="1017"/>
      <c r="AD5209" s="1017"/>
      <c r="AE5209" s="1017"/>
      <c r="AF5209" s="1017"/>
      <c r="AG5209" s="1017"/>
      <c r="AH5209" s="1017"/>
      <c r="AI5209" s="1017"/>
      <c r="AJ5209" s="1017"/>
      <c r="AK5209" s="1017"/>
      <c r="AL5209" s="1017"/>
      <c r="AM5209" s="1017"/>
      <c r="AN5209" s="1017"/>
      <c r="AO5209" s="1017"/>
      <c r="AP5209" s="3"/>
    </row>
    <row r="5210" spans="2:86" ht="12" customHeight="1" x14ac:dyDescent="0.15">
      <c r="B5210" s="1058"/>
      <c r="C5210" s="1063"/>
      <c r="D5210" s="1061"/>
      <c r="E5210" s="1061"/>
      <c r="F5210" s="1061"/>
      <c r="G5210" s="1061"/>
      <c r="H5210" s="1061"/>
      <c r="I5210" s="1061"/>
      <c r="J5210" s="1062"/>
      <c r="K5210" s="1018" t="s">
        <v>473</v>
      </c>
      <c r="L5210" s="1018"/>
      <c r="M5210" s="1018"/>
      <c r="N5210" s="1018"/>
      <c r="O5210" s="1018"/>
      <c r="P5210" s="1018"/>
      <c r="Q5210" s="1018"/>
      <c r="R5210" s="1018"/>
      <c r="S5210" s="1018"/>
      <c r="T5210" s="1018"/>
      <c r="U5210" s="1018"/>
      <c r="V5210" s="1018"/>
      <c r="W5210" s="1018"/>
      <c r="X5210" s="1018"/>
      <c r="Y5210" s="1018"/>
      <c r="Z5210" s="1018"/>
      <c r="AA5210" s="1018"/>
      <c r="AB5210" s="1018"/>
      <c r="AC5210" s="1018"/>
      <c r="AD5210" s="1018"/>
      <c r="AE5210" s="1018"/>
      <c r="AF5210" s="1018"/>
      <c r="AG5210" s="1018"/>
      <c r="AH5210" s="1018"/>
      <c r="AI5210" s="1018"/>
      <c r="AJ5210" s="1018"/>
      <c r="AK5210" s="1018"/>
      <c r="AL5210" s="1018"/>
      <c r="AM5210" s="1018"/>
      <c r="AN5210" s="1018"/>
      <c r="AO5210" s="1018"/>
      <c r="AP5210" s="3"/>
    </row>
    <row r="5211" spans="2:86" ht="12" customHeight="1" x14ac:dyDescent="0.15">
      <c r="B5211" s="1058"/>
      <c r="C5211" s="1063"/>
      <c r="D5211" s="1061"/>
      <c r="E5211" s="1061"/>
      <c r="F5211" s="1061"/>
      <c r="G5211" s="1061"/>
      <c r="H5211" s="1061"/>
      <c r="I5211" s="1061"/>
      <c r="J5211" s="1062"/>
      <c r="K5211" s="1019" t="s">
        <v>523</v>
      </c>
      <c r="L5211" s="1019"/>
      <c r="M5211" s="1019"/>
      <c r="N5211" s="1019"/>
      <c r="O5211" s="1019"/>
      <c r="P5211" s="1019"/>
      <c r="Q5211" s="1019"/>
      <c r="R5211" s="1019"/>
      <c r="S5211" s="1019"/>
      <c r="T5211" s="1019"/>
      <c r="U5211" s="1019"/>
      <c r="V5211" s="1019"/>
      <c r="W5211" s="1019"/>
      <c r="X5211" s="1019"/>
      <c r="Y5211" s="1019"/>
      <c r="Z5211" s="1019"/>
      <c r="AA5211" s="1019"/>
      <c r="AB5211" s="1019"/>
      <c r="AC5211" s="1019"/>
      <c r="AD5211" s="1019"/>
      <c r="AE5211" s="1019"/>
      <c r="AF5211" s="1019"/>
      <c r="AG5211" s="1019"/>
      <c r="AH5211" s="1019"/>
      <c r="AI5211" s="1019"/>
      <c r="AJ5211" s="1019"/>
      <c r="AK5211" s="1019"/>
      <c r="AL5211" s="1019"/>
      <c r="AM5211" s="1019"/>
      <c r="AN5211" s="1019"/>
      <c r="AO5211" s="1019"/>
      <c r="AP5211" s="3"/>
    </row>
    <row r="5212" spans="2:86" ht="12" customHeight="1" x14ac:dyDescent="0.15">
      <c r="B5212" s="1058"/>
      <c r="C5212" s="1063"/>
      <c r="D5212" s="1061"/>
      <c r="E5212" s="1061"/>
      <c r="F5212" s="1061"/>
      <c r="G5212" s="1061"/>
      <c r="H5212" s="1061"/>
      <c r="I5212" s="1061"/>
      <c r="J5212" s="1062"/>
      <c r="K5212" s="194" t="s">
        <v>474</v>
      </c>
      <c r="L5212" s="195"/>
      <c r="M5212" s="195"/>
      <c r="N5212" s="195"/>
      <c r="O5212" s="195"/>
      <c r="P5212" s="195"/>
      <c r="Q5212" s="195"/>
      <c r="R5212" s="195"/>
      <c r="S5212" s="195"/>
      <c r="T5212" s="195"/>
      <c r="U5212" s="195"/>
      <c r="V5212" s="195"/>
      <c r="W5212" s="195"/>
      <c r="X5212" s="195"/>
      <c r="Y5212" s="195"/>
      <c r="Z5212" s="195"/>
      <c r="AA5212" s="195"/>
      <c r="AB5212" s="195"/>
      <c r="AC5212" s="195"/>
      <c r="AD5212" s="195"/>
      <c r="AE5212" s="195"/>
      <c r="AF5212" s="195"/>
      <c r="AG5212" s="195"/>
      <c r="AH5212" s="195"/>
      <c r="AI5212" s="195"/>
      <c r="AJ5212" s="195"/>
      <c r="AK5212" s="195"/>
      <c r="AL5212" s="195"/>
      <c r="AM5212" s="195"/>
      <c r="AN5212" s="195"/>
      <c r="AO5212" s="196"/>
      <c r="AP5212" s="3"/>
    </row>
    <row r="5213" spans="2:86" ht="12" customHeight="1" x14ac:dyDescent="0.15">
      <c r="B5213" s="1058"/>
      <c r="C5213" s="1063"/>
      <c r="D5213" s="1061"/>
      <c r="E5213" s="1061"/>
      <c r="F5213" s="1061"/>
      <c r="G5213" s="1061"/>
      <c r="H5213" s="1061"/>
      <c r="I5213" s="1061"/>
      <c r="J5213" s="1062"/>
      <c r="K5213" s="194" t="s">
        <v>475</v>
      </c>
      <c r="L5213" s="195"/>
      <c r="M5213" s="195"/>
      <c r="N5213" s="195"/>
      <c r="O5213" s="195"/>
      <c r="P5213" s="195"/>
      <c r="Q5213" s="195"/>
      <c r="R5213" s="195"/>
      <c r="S5213" s="195"/>
      <c r="T5213" s="195"/>
      <c r="U5213" s="195"/>
      <c r="V5213" s="195"/>
      <c r="W5213" s="195"/>
      <c r="X5213" s="195"/>
      <c r="Y5213" s="195"/>
      <c r="Z5213" s="195"/>
      <c r="AA5213" s="195"/>
      <c r="AB5213" s="195"/>
      <c r="AC5213" s="195"/>
      <c r="AD5213" s="195"/>
      <c r="AE5213" s="195"/>
      <c r="AF5213" s="195"/>
      <c r="AG5213" s="195"/>
      <c r="AH5213" s="195"/>
      <c r="AI5213" s="195"/>
      <c r="AJ5213" s="195"/>
      <c r="AK5213" s="195"/>
      <c r="AL5213" s="195"/>
      <c r="AM5213" s="195"/>
      <c r="AN5213" s="195"/>
      <c r="AO5213" s="196"/>
      <c r="AP5213" s="3"/>
    </row>
    <row r="5214" spans="2:86" ht="12" customHeight="1" x14ac:dyDescent="0.15">
      <c r="B5214" s="1058"/>
      <c r="C5214" s="1063"/>
      <c r="D5214" s="1061"/>
      <c r="E5214" s="1061"/>
      <c r="F5214" s="1061"/>
      <c r="G5214" s="1061"/>
      <c r="H5214" s="1061"/>
      <c r="I5214" s="1061"/>
      <c r="J5214" s="1062"/>
      <c r="K5214" s="1020" t="s">
        <v>476</v>
      </c>
      <c r="L5214" s="1021"/>
      <c r="M5214" s="1021"/>
      <c r="N5214" s="1021"/>
      <c r="O5214" s="1021"/>
      <c r="P5214" s="1021"/>
      <c r="Q5214" s="1021"/>
      <c r="R5214" s="1021"/>
      <c r="S5214" s="1021"/>
      <c r="T5214" s="1021"/>
      <c r="U5214" s="1021"/>
      <c r="V5214" s="1021"/>
      <c r="W5214" s="1021"/>
      <c r="X5214" s="1021"/>
      <c r="Y5214" s="1021"/>
      <c r="Z5214" s="1021"/>
      <c r="AA5214" s="1021"/>
      <c r="AB5214" s="1021"/>
      <c r="AC5214" s="1021"/>
      <c r="AD5214" s="1021"/>
      <c r="AE5214" s="1021"/>
      <c r="AF5214" s="1021"/>
      <c r="AG5214" s="1021"/>
      <c r="AH5214" s="1021"/>
      <c r="AI5214" s="1021"/>
      <c r="AJ5214" s="1021"/>
      <c r="AK5214" s="1021"/>
      <c r="AL5214" s="1021"/>
      <c r="AM5214" s="1021"/>
      <c r="AN5214" s="1021"/>
      <c r="AO5214" s="1022"/>
      <c r="AP5214" s="3"/>
    </row>
    <row r="5215" spans="2:86" ht="12" customHeight="1" x14ac:dyDescent="0.15">
      <c r="B5215" s="591"/>
      <c r="C5215" s="1064"/>
      <c r="D5215" s="1065"/>
      <c r="E5215" s="1065"/>
      <c r="F5215" s="1065"/>
      <c r="G5215" s="1065"/>
      <c r="H5215" s="1065"/>
      <c r="I5215" s="1065"/>
      <c r="J5215" s="1066"/>
      <c r="K5215" s="1023"/>
      <c r="L5215" s="1024"/>
      <c r="M5215" s="1024"/>
      <c r="N5215" s="1024"/>
      <c r="O5215" s="1024"/>
      <c r="P5215" s="1024"/>
      <c r="Q5215" s="1024"/>
      <c r="R5215" s="1024"/>
      <c r="S5215" s="1024"/>
      <c r="T5215" s="1024"/>
      <c r="U5215" s="1024"/>
      <c r="V5215" s="1024"/>
      <c r="W5215" s="1024"/>
      <c r="X5215" s="1024"/>
      <c r="Y5215" s="1024"/>
      <c r="Z5215" s="1024"/>
      <c r="AA5215" s="1024"/>
      <c r="AB5215" s="1024"/>
      <c r="AC5215" s="1024"/>
      <c r="AD5215" s="1024"/>
      <c r="AE5215" s="1024"/>
      <c r="AF5215" s="1024"/>
      <c r="AG5215" s="1024"/>
      <c r="AH5215" s="1024"/>
      <c r="AI5215" s="1024"/>
      <c r="AJ5215" s="1024"/>
      <c r="AK5215" s="1024"/>
      <c r="AL5215" s="1024"/>
      <c r="AM5215" s="1024"/>
      <c r="AN5215" s="1024"/>
      <c r="AO5215" s="1025"/>
      <c r="AP5215" s="3"/>
    </row>
    <row r="5216" spans="2:86" s="9" customFormat="1" ht="12" customHeight="1" x14ac:dyDescent="0.15">
      <c r="B5216" s="3" t="s">
        <v>527</v>
      </c>
      <c r="AQ5216" s="162"/>
      <c r="AR5216" s="162"/>
      <c r="AS5216" s="162"/>
      <c r="AT5216" s="162"/>
      <c r="AU5216" s="162"/>
      <c r="AV5216" s="162"/>
      <c r="AW5216" s="162"/>
      <c r="AX5216" s="162"/>
      <c r="AY5216" s="162"/>
      <c r="AZ5216" s="162"/>
      <c r="BA5216" s="162"/>
      <c r="BB5216" s="162"/>
      <c r="BC5216" s="162"/>
      <c r="BD5216" s="162"/>
      <c r="BE5216" s="162"/>
      <c r="BF5216" s="162"/>
      <c r="BG5216" s="162"/>
      <c r="BH5216" s="162"/>
      <c r="BI5216" s="162"/>
      <c r="BJ5216" s="162"/>
      <c r="BK5216" s="162"/>
      <c r="BL5216" s="162"/>
      <c r="BM5216" s="162"/>
      <c r="BN5216" s="162"/>
      <c r="BO5216" s="162"/>
      <c r="BP5216" s="162"/>
      <c r="BQ5216" s="162"/>
      <c r="BR5216" s="162"/>
      <c r="BS5216" s="162"/>
      <c r="BT5216" s="162"/>
      <c r="BU5216" s="162"/>
      <c r="BV5216" s="162"/>
      <c r="BW5216" s="162"/>
      <c r="BX5216" s="162"/>
      <c r="BY5216" s="162"/>
      <c r="BZ5216" s="162"/>
      <c r="CA5216" s="162"/>
      <c r="CB5216" s="162"/>
      <c r="CC5216" s="162"/>
      <c r="CD5216" s="162"/>
      <c r="CE5216" s="162"/>
      <c r="CF5216" s="162"/>
      <c r="CG5216" s="162"/>
      <c r="CH5216" s="162"/>
    </row>
    <row r="5217" spans="2:86" ht="12" customHeight="1" thickBot="1" x14ac:dyDescent="0.2">
      <c r="B5217" s="3" t="s">
        <v>524</v>
      </c>
    </row>
    <row r="5218" spans="2:86" ht="12" customHeight="1" x14ac:dyDescent="0.15">
      <c r="B5218" s="3" t="s">
        <v>525</v>
      </c>
      <c r="AU5218" s="1000" t="s">
        <v>305</v>
      </c>
      <c r="AV5218" s="1001" t="s">
        <v>298</v>
      </c>
      <c r="AW5218" s="1003" t="s">
        <v>299</v>
      </c>
      <c r="AX5218" s="1005" t="s">
        <v>306</v>
      </c>
      <c r="AY5218" s="1006"/>
      <c r="AZ5218" s="1006"/>
      <c r="BA5218" s="1006"/>
      <c r="BB5218" s="1006"/>
      <c r="BC5218" s="1006"/>
      <c r="BD5218" s="1006"/>
      <c r="BE5218" s="1006"/>
      <c r="BF5218" s="1006"/>
      <c r="BG5218" s="1006"/>
      <c r="BH5218" s="1006"/>
      <c r="BI5218" s="1006"/>
      <c r="BJ5218" s="1006"/>
      <c r="BK5218" s="1006"/>
      <c r="BL5218" s="1006"/>
      <c r="BM5218" s="1006"/>
      <c r="BN5218" s="1006"/>
      <c r="BO5218" s="1006"/>
      <c r="BP5218" s="1006"/>
      <c r="BQ5218" s="1006"/>
      <c r="BR5218" s="1007"/>
      <c r="BS5218" s="807" t="s">
        <v>300</v>
      </c>
      <c r="BT5218" s="1008"/>
      <c r="BU5218" s="1008"/>
      <c r="BV5218" s="1008"/>
      <c r="BW5218" s="1009" t="s">
        <v>307</v>
      </c>
      <c r="BX5218" s="1010"/>
      <c r="BY5218" s="1010"/>
      <c r="BZ5218" s="1010"/>
      <c r="CA5218" s="1010"/>
      <c r="CB5218" s="1010"/>
      <c r="CC5218" s="1010"/>
      <c r="CD5218" s="1010"/>
      <c r="CE5218" s="1010"/>
      <c r="CF5218" s="1010"/>
      <c r="CG5218" s="1010"/>
      <c r="CH5218" s="1011"/>
    </row>
    <row r="5219" spans="2:86" ht="12" customHeight="1" x14ac:dyDescent="0.15">
      <c r="B5219" s="3" t="s">
        <v>477</v>
      </c>
      <c r="AU5219" s="1000"/>
      <c r="AV5219" s="1002"/>
      <c r="AW5219" s="1004"/>
      <c r="AX5219" s="1012" t="s">
        <v>308</v>
      </c>
      <c r="AY5219" s="686"/>
      <c r="AZ5219" s="686"/>
      <c r="BA5219" s="686"/>
      <c r="BB5219" s="686"/>
      <c r="BC5219" s="686"/>
      <c r="BD5219" s="686"/>
      <c r="BE5219" s="686"/>
      <c r="BF5219" s="686"/>
      <c r="BG5219" s="686"/>
      <c r="BH5219" s="686"/>
      <c r="BI5219" s="686"/>
      <c r="BJ5219" s="686" t="s">
        <v>309</v>
      </c>
      <c r="BK5219" s="686"/>
      <c r="BL5219" s="686"/>
      <c r="BM5219" s="686"/>
      <c r="BN5219" s="686"/>
      <c r="BO5219" s="686"/>
      <c r="BP5219" s="686"/>
      <c r="BQ5219" s="686"/>
      <c r="BR5219" s="1013"/>
      <c r="BS5219" s="1008"/>
      <c r="BT5219" s="1008"/>
      <c r="BU5219" s="1008"/>
      <c r="BV5219" s="1008"/>
      <c r="BW5219" s="1014" t="s">
        <v>302</v>
      </c>
      <c r="BX5219" s="699"/>
      <c r="BY5219" s="699"/>
      <c r="BZ5219" s="699"/>
      <c r="CA5219" s="686" t="s">
        <v>310</v>
      </c>
      <c r="CB5219" s="686"/>
      <c r="CC5219" s="686"/>
      <c r="CD5219" s="686"/>
      <c r="CE5219" s="686"/>
      <c r="CF5219" s="686"/>
      <c r="CG5219" s="686"/>
      <c r="CH5219" s="1013"/>
    </row>
    <row r="5220" spans="2:86" ht="12" customHeight="1" x14ac:dyDescent="0.15">
      <c r="B5220" s="3" t="s">
        <v>526</v>
      </c>
      <c r="AU5220" s="1000"/>
      <c r="AV5220" s="1002"/>
      <c r="AW5220" s="1004"/>
      <c r="AX5220" s="1012" t="s">
        <v>26</v>
      </c>
      <c r="AY5220" s="686"/>
      <c r="AZ5220" s="686"/>
      <c r="BA5220" s="686"/>
      <c r="BB5220" s="686" t="s">
        <v>22</v>
      </c>
      <c r="BC5220" s="686"/>
      <c r="BD5220" s="686"/>
      <c r="BE5220" s="686"/>
      <c r="BF5220" s="686" t="s">
        <v>24</v>
      </c>
      <c r="BG5220" s="686"/>
      <c r="BH5220" s="686"/>
      <c r="BI5220" s="686"/>
      <c r="BJ5220" s="699" t="s">
        <v>26</v>
      </c>
      <c r="BK5220" s="699"/>
      <c r="BL5220" s="699"/>
      <c r="BM5220" s="699" t="s">
        <v>22</v>
      </c>
      <c r="BN5220" s="699"/>
      <c r="BO5220" s="699"/>
      <c r="BP5220" s="699" t="s">
        <v>24</v>
      </c>
      <c r="BQ5220" s="699"/>
      <c r="BR5220" s="1015"/>
      <c r="BS5220" s="807" t="s">
        <v>26</v>
      </c>
      <c r="BT5220" s="807" t="s">
        <v>22</v>
      </c>
      <c r="BU5220" s="807" t="s">
        <v>24</v>
      </c>
      <c r="BV5220" s="807" t="s">
        <v>303</v>
      </c>
      <c r="BW5220" s="1012" t="s">
        <v>311</v>
      </c>
      <c r="BX5220" s="686"/>
      <c r="BY5220" s="686"/>
      <c r="BZ5220" s="686"/>
      <c r="CA5220" s="686" t="s">
        <v>22</v>
      </c>
      <c r="CB5220" s="686"/>
      <c r="CC5220" s="686"/>
      <c r="CD5220" s="686"/>
      <c r="CE5220" s="686" t="s">
        <v>24</v>
      </c>
      <c r="CF5220" s="686"/>
      <c r="CG5220" s="686"/>
      <c r="CH5220" s="1013"/>
    </row>
    <row r="5221" spans="2:86" ht="12" customHeight="1" x14ac:dyDescent="0.15">
      <c r="B5221" s="3" t="s">
        <v>478</v>
      </c>
      <c r="AU5221" s="1000"/>
      <c r="AV5221" s="1002"/>
      <c r="AW5221" s="1004"/>
      <c r="AX5221" s="156" t="s">
        <v>862</v>
      </c>
      <c r="AY5221" s="157" t="s">
        <v>863</v>
      </c>
      <c r="AZ5221" s="157" t="s">
        <v>864</v>
      </c>
      <c r="BA5221" s="158" t="s">
        <v>865</v>
      </c>
      <c r="BB5221" s="159" t="s">
        <v>866</v>
      </c>
      <c r="BC5221" s="157" t="s">
        <v>863</v>
      </c>
      <c r="BD5221" s="157" t="s">
        <v>867</v>
      </c>
      <c r="BE5221" s="158" t="s">
        <v>865</v>
      </c>
      <c r="BF5221" s="159" t="s">
        <v>866</v>
      </c>
      <c r="BG5221" s="157" t="s">
        <v>863</v>
      </c>
      <c r="BH5221" s="157" t="s">
        <v>864</v>
      </c>
      <c r="BI5221" s="158" t="s">
        <v>865</v>
      </c>
      <c r="BJ5221" s="159" t="s">
        <v>866</v>
      </c>
      <c r="BK5221" s="157" t="s">
        <v>868</v>
      </c>
      <c r="BL5221" s="158" t="s">
        <v>869</v>
      </c>
      <c r="BM5221" s="159" t="s">
        <v>870</v>
      </c>
      <c r="BN5221" s="157" t="s">
        <v>863</v>
      </c>
      <c r="BO5221" s="158" t="s">
        <v>871</v>
      </c>
      <c r="BP5221" s="159" t="s">
        <v>870</v>
      </c>
      <c r="BQ5221" s="157" t="s">
        <v>868</v>
      </c>
      <c r="BR5221" s="160" t="s">
        <v>872</v>
      </c>
      <c r="BS5221" s="1008"/>
      <c r="BT5221" s="1008"/>
      <c r="BU5221" s="1008"/>
      <c r="BV5221" s="1008"/>
      <c r="BW5221" s="156" t="s">
        <v>866</v>
      </c>
      <c r="BX5221" s="157" t="s">
        <v>863</v>
      </c>
      <c r="BY5221" s="157" t="s">
        <v>864</v>
      </c>
      <c r="BZ5221" s="158" t="s">
        <v>865</v>
      </c>
      <c r="CA5221" s="159" t="s">
        <v>866</v>
      </c>
      <c r="CB5221" s="157" t="s">
        <v>873</v>
      </c>
      <c r="CC5221" s="157" t="s">
        <v>864</v>
      </c>
      <c r="CD5221" s="158" t="s">
        <v>865</v>
      </c>
      <c r="CE5221" s="159" t="s">
        <v>866</v>
      </c>
      <c r="CF5221" s="157" t="s">
        <v>863</v>
      </c>
      <c r="CG5221" s="157" t="s">
        <v>864</v>
      </c>
      <c r="CH5221" s="160" t="s">
        <v>874</v>
      </c>
    </row>
    <row r="5222" spans="2:86" x14ac:dyDescent="0.15">
      <c r="B5222" s="3" t="s">
        <v>539</v>
      </c>
      <c r="AU5222" s="1000"/>
      <c r="AV5222" s="188" t="str">
        <f>N5224</f>
        <v>S111</v>
      </c>
      <c r="AW5222" s="300">
        <f>R5224</f>
        <v>10.6</v>
      </c>
      <c r="AX5222" s="197">
        <f>+Y5249</f>
        <v>0</v>
      </c>
      <c r="AY5222" s="197">
        <f>+Z5249</f>
        <v>0</v>
      </c>
      <c r="AZ5222" s="197">
        <f>+AA5249</f>
        <v>0</v>
      </c>
      <c r="BA5222" s="197">
        <f t="shared" ref="BA5222" si="2414">+AB5249</f>
        <v>0</v>
      </c>
      <c r="BB5222" s="197">
        <f>+AC5249</f>
        <v>0</v>
      </c>
      <c r="BC5222" s="197">
        <f t="shared" ref="BC5222" si="2415">+AD5249</f>
        <v>0</v>
      </c>
      <c r="BD5222" s="197">
        <f t="shared" ref="BD5222" si="2416">+AE5249</f>
        <v>0</v>
      </c>
      <c r="BE5222" s="197">
        <f t="shared" ref="BE5222" si="2417">+AF5249</f>
        <v>0</v>
      </c>
      <c r="BF5222" s="197">
        <f t="shared" ref="BF5222" si="2418">+AG5249</f>
        <v>0</v>
      </c>
      <c r="BG5222" s="197">
        <f t="shared" ref="BG5222" si="2419">+AH5249</f>
        <v>0</v>
      </c>
      <c r="BH5222" s="197">
        <f t="shared" ref="BH5222" si="2420">+AI5249</f>
        <v>0</v>
      </c>
      <c r="BI5222" s="197">
        <f t="shared" ref="BI5222" si="2421">+AJ5249</f>
        <v>0</v>
      </c>
      <c r="BJ5222" s="197" t="str">
        <f>+Y5252</f>
        <v/>
      </c>
      <c r="BK5222" s="197" t="str">
        <f t="shared" ref="BK5222" si="2422">+Z5252</f>
        <v/>
      </c>
      <c r="BL5222" s="197" t="str">
        <f>+AA5252</f>
        <v/>
      </c>
      <c r="BM5222" s="197">
        <f>+AC5252</f>
        <v>0</v>
      </c>
      <c r="BN5222" s="197">
        <f t="shared" ref="BN5222" si="2423">+AD5252</f>
        <v>0</v>
      </c>
      <c r="BO5222" s="197">
        <f t="shared" ref="BO5222" si="2424">+AE5252</f>
        <v>0</v>
      </c>
      <c r="BP5222" s="197">
        <f>+AG5252</f>
        <v>0</v>
      </c>
      <c r="BQ5222" s="197">
        <f>+AH5252</f>
        <v>0</v>
      </c>
      <c r="BR5222" s="197">
        <f>+AI5252</f>
        <v>0</v>
      </c>
      <c r="BS5222" s="296" t="str">
        <f>+Y5253</f>
        <v>Ⅰ</v>
      </c>
      <c r="BT5222" s="296" t="str">
        <f>+AC5253</f>
        <v>Ⅰ</v>
      </c>
      <c r="BU5222" s="296" t="str">
        <f>+AG5253</f>
        <v>Ⅰ</v>
      </c>
      <c r="BV5222" s="296" t="str">
        <f>+Y5254</f>
        <v>Ⅰ</v>
      </c>
      <c r="BW5222" s="164" t="str">
        <f>IF(Y5249&gt;0,R5224,"")</f>
        <v/>
      </c>
      <c r="BX5222" s="165" t="str">
        <f>IF(Z5249&gt;0,"",IF(AA5249&gt;0,R5224,""))</f>
        <v/>
      </c>
      <c r="BY5222" s="165" t="str">
        <f>IF(Y5249+Z5249&gt;0,"",IF(AA5249&gt;0,R5224,""))</f>
        <v/>
      </c>
      <c r="BZ5222" s="165" t="str">
        <f>IF(Y5249+Z5249+AA5249&gt;0,"",IF(AB5249&gt;0,R5224,""))</f>
        <v/>
      </c>
      <c r="CA5222" s="166">
        <f t="shared" ref="CA5222" si="2425">+AC5248</f>
        <v>0</v>
      </c>
      <c r="CB5222" s="166">
        <f t="shared" ref="CB5222" si="2426">+AD5248</f>
        <v>0</v>
      </c>
      <c r="CC5222" s="166">
        <f t="shared" ref="CC5222" si="2427">+AE5248</f>
        <v>0</v>
      </c>
      <c r="CD5222" s="166">
        <f t="shared" ref="CD5222" si="2428">+AF5248</f>
        <v>0</v>
      </c>
      <c r="CE5222" s="166">
        <f t="shared" ref="CE5222" si="2429">+AG5248</f>
        <v>0</v>
      </c>
      <c r="CF5222" s="166">
        <f t="shared" ref="CF5222" si="2430">+AH5248</f>
        <v>0</v>
      </c>
      <c r="CG5222" s="166">
        <f t="shared" ref="CG5222" si="2431">+AI5248</f>
        <v>0</v>
      </c>
      <c r="CH5222" s="166">
        <f t="shared" ref="CH5222" si="2432">+AJ5248</f>
        <v>0</v>
      </c>
    </row>
    <row r="5223" spans="2:86" ht="12" customHeight="1" x14ac:dyDescent="0.15">
      <c r="B5223" s="1057" t="s">
        <v>219</v>
      </c>
      <c r="C5223" s="1059"/>
      <c r="D5223" s="1060"/>
      <c r="E5223" s="1061"/>
      <c r="F5223" s="1061"/>
      <c r="G5223" s="1061"/>
      <c r="H5223" s="1061"/>
      <c r="I5223" s="1061"/>
      <c r="J5223" s="1062"/>
      <c r="K5223" s="1067" t="s">
        <v>453</v>
      </c>
      <c r="L5223" s="1068"/>
      <c r="M5223" s="1068"/>
      <c r="N5223" s="1068"/>
      <c r="O5223" s="1068"/>
      <c r="P5223" s="1068"/>
      <c r="Q5223" s="1068"/>
      <c r="R5223" s="1068"/>
      <c r="S5223" s="1068"/>
      <c r="T5223" s="1068"/>
      <c r="U5223" s="1068"/>
      <c r="V5223" s="1068"/>
      <c r="W5223" s="1068"/>
      <c r="X5223" s="1068"/>
      <c r="Y5223" s="1068"/>
      <c r="Z5223" s="1068"/>
      <c r="AA5223" s="1068"/>
      <c r="AB5223" s="1068"/>
      <c r="AC5223" s="1068"/>
      <c r="AD5223" s="1068"/>
      <c r="AE5223" s="1068"/>
      <c r="AF5223" s="1068"/>
      <c r="AG5223" s="1068"/>
      <c r="AH5223" s="1068"/>
      <c r="AI5223" s="1068"/>
      <c r="AJ5223" s="1068"/>
      <c r="AK5223" s="1068"/>
      <c r="AL5223" s="1068"/>
      <c r="AM5223" s="1068"/>
      <c r="AN5223" s="1068"/>
      <c r="AO5223" s="1069"/>
      <c r="AP5223" s="3"/>
    </row>
    <row r="5224" spans="2:86" ht="12" customHeight="1" x14ac:dyDescent="0.15">
      <c r="B5224" s="1058"/>
      <c r="C5224" s="1063"/>
      <c r="D5224" s="1061"/>
      <c r="E5224" s="1061"/>
      <c r="F5224" s="1061"/>
      <c r="G5224" s="1061"/>
      <c r="H5224" s="1061"/>
      <c r="I5224" s="1061"/>
      <c r="J5224" s="1062"/>
      <c r="K5224" s="1040" t="s">
        <v>218</v>
      </c>
      <c r="L5224" s="1041"/>
      <c r="M5224" s="1042"/>
      <c r="N5224" s="1034" t="s">
        <v>823</v>
      </c>
      <c r="O5224" s="1035"/>
      <c r="P5224" s="1040" t="s">
        <v>454</v>
      </c>
      <c r="Q5224" s="1042"/>
      <c r="R5224" s="1070">
        <f>'様式A-2'!C124</f>
        <v>10.6</v>
      </c>
      <c r="S5224" s="1071"/>
      <c r="T5224" s="1072"/>
      <c r="U5224" s="1073" t="s">
        <v>455</v>
      </c>
      <c r="V5224" s="1074"/>
      <c r="W5224" s="1073" t="s">
        <v>456</v>
      </c>
      <c r="X5224" s="1074"/>
      <c r="Y5224" s="1042" t="s">
        <v>217</v>
      </c>
      <c r="Z5224" s="1016"/>
      <c r="AA5224" s="1016"/>
      <c r="AB5224" s="1016"/>
      <c r="AC5224" s="1073" t="s">
        <v>457</v>
      </c>
      <c r="AD5224" s="1079"/>
      <c r="AE5224" s="1079"/>
      <c r="AF5224" s="1079"/>
      <c r="AG5224" s="1079"/>
      <c r="AH5224" s="1079"/>
      <c r="AI5224" s="1079"/>
      <c r="AJ5224" s="1074"/>
      <c r="AK5224" s="1073" t="s">
        <v>458</v>
      </c>
      <c r="AL5224" s="1079"/>
      <c r="AM5224" s="1079"/>
      <c r="AN5224" s="1081"/>
      <c r="AO5224" s="1082"/>
      <c r="AP5224" s="3"/>
      <c r="AV5224" s="167"/>
      <c r="AW5224" s="221"/>
      <c r="AX5224" s="167"/>
      <c r="AY5224" s="167"/>
      <c r="AZ5224" s="167"/>
      <c r="BA5224" s="167"/>
      <c r="BB5224" s="167"/>
      <c r="BC5224" s="167"/>
      <c r="BD5224" s="167"/>
    </row>
    <row r="5225" spans="2:86" ht="12" customHeight="1" x14ac:dyDescent="0.15">
      <c r="B5225" s="1058"/>
      <c r="C5225" s="1063"/>
      <c r="D5225" s="1061"/>
      <c r="E5225" s="1061"/>
      <c r="F5225" s="1061"/>
      <c r="G5225" s="1061"/>
      <c r="H5225" s="1061"/>
      <c r="I5225" s="1061"/>
      <c r="J5225" s="1062"/>
      <c r="K5225" s="1016" t="s">
        <v>459</v>
      </c>
      <c r="L5225" s="1016" t="s">
        <v>199</v>
      </c>
      <c r="M5225" s="1016"/>
      <c r="N5225" s="1016" t="s">
        <v>198</v>
      </c>
      <c r="O5225" s="1016"/>
      <c r="P5225" s="1016" t="s">
        <v>460</v>
      </c>
      <c r="Q5225" s="1016"/>
      <c r="R5225" s="1016" t="s">
        <v>6</v>
      </c>
      <c r="S5225" s="1016"/>
      <c r="T5225" s="1016"/>
      <c r="U5225" s="1075"/>
      <c r="V5225" s="1076"/>
      <c r="W5225" s="1075"/>
      <c r="X5225" s="1076"/>
      <c r="Y5225" s="1042"/>
      <c r="Z5225" s="1016"/>
      <c r="AA5225" s="1016"/>
      <c r="AB5225" s="1016"/>
      <c r="AC5225" s="1077"/>
      <c r="AD5225" s="1080"/>
      <c r="AE5225" s="1080"/>
      <c r="AF5225" s="1080"/>
      <c r="AG5225" s="1080"/>
      <c r="AH5225" s="1080"/>
      <c r="AI5225" s="1080"/>
      <c r="AJ5225" s="1078"/>
      <c r="AK5225" s="1075"/>
      <c r="AL5225" s="1083"/>
      <c r="AM5225" s="1083"/>
      <c r="AN5225" s="1084"/>
      <c r="AO5225" s="1085"/>
      <c r="AP5225" s="3"/>
      <c r="AV5225" s="167"/>
      <c r="AW5225" s="167"/>
      <c r="AX5225" s="167"/>
      <c r="AY5225" s="167"/>
      <c r="AZ5225" s="167"/>
      <c r="BA5225" s="167"/>
      <c r="BB5225" s="167"/>
      <c r="BC5225" s="167"/>
      <c r="BD5225" s="167"/>
    </row>
    <row r="5226" spans="2:86" ht="12" customHeight="1" x14ac:dyDescent="0.15">
      <c r="B5226" s="1058"/>
      <c r="C5226" s="1063"/>
      <c r="D5226" s="1061"/>
      <c r="E5226" s="1061"/>
      <c r="F5226" s="1061"/>
      <c r="G5226" s="1061"/>
      <c r="H5226" s="1061"/>
      <c r="I5226" s="1061"/>
      <c r="J5226" s="1062"/>
      <c r="K5226" s="1016"/>
      <c r="L5226" s="1016"/>
      <c r="M5226" s="1016"/>
      <c r="N5226" s="1016"/>
      <c r="O5226" s="1016"/>
      <c r="P5226" s="1016"/>
      <c r="Q5226" s="1016"/>
      <c r="R5226" s="1016"/>
      <c r="S5226" s="1016"/>
      <c r="T5226" s="1016"/>
      <c r="U5226" s="1075"/>
      <c r="V5226" s="1076"/>
      <c r="W5226" s="1075"/>
      <c r="X5226" s="1076"/>
      <c r="Y5226" s="1042" t="s">
        <v>461</v>
      </c>
      <c r="Z5226" s="1016"/>
      <c r="AA5226" s="1016"/>
      <c r="AB5226" s="1016"/>
      <c r="AC5226" s="1016" t="s">
        <v>462</v>
      </c>
      <c r="AD5226" s="1016"/>
      <c r="AE5226" s="1016"/>
      <c r="AF5226" s="1016"/>
      <c r="AG5226" s="1016" t="s">
        <v>463</v>
      </c>
      <c r="AH5226" s="1016"/>
      <c r="AI5226" s="1016"/>
      <c r="AJ5226" s="1016"/>
      <c r="AK5226" s="1075"/>
      <c r="AL5226" s="1083"/>
      <c r="AM5226" s="1083"/>
      <c r="AN5226" s="1084"/>
      <c r="AO5226" s="1085"/>
      <c r="AP5226" s="3"/>
      <c r="AV5226" s="167"/>
      <c r="AW5226" s="167"/>
      <c r="AX5226" s="167"/>
      <c r="AY5226" s="167"/>
      <c r="AZ5226" s="167"/>
      <c r="BA5226" s="167"/>
      <c r="BB5226" s="167"/>
      <c r="BC5226" s="167"/>
      <c r="BD5226" s="167"/>
    </row>
    <row r="5227" spans="2:86" ht="12" customHeight="1" x14ac:dyDescent="0.15">
      <c r="B5227" s="1058"/>
      <c r="C5227" s="1063"/>
      <c r="D5227" s="1061"/>
      <c r="E5227" s="1061"/>
      <c r="F5227" s="1061"/>
      <c r="G5227" s="1061"/>
      <c r="H5227" s="1061"/>
      <c r="I5227" s="1061"/>
      <c r="J5227" s="1062"/>
      <c r="K5227" s="1016"/>
      <c r="L5227" s="1016"/>
      <c r="M5227" s="1016"/>
      <c r="N5227" s="1016"/>
      <c r="O5227" s="1016"/>
      <c r="P5227" s="1016"/>
      <c r="Q5227" s="1016"/>
      <c r="R5227" s="1016"/>
      <c r="S5227" s="1016"/>
      <c r="T5227" s="1016"/>
      <c r="U5227" s="1077"/>
      <c r="V5227" s="1078"/>
      <c r="W5227" s="1077"/>
      <c r="X5227" s="1078"/>
      <c r="Y5227" s="191" t="s">
        <v>32</v>
      </c>
      <c r="Z5227" s="187" t="s">
        <v>33</v>
      </c>
      <c r="AA5227" s="187" t="s">
        <v>464</v>
      </c>
      <c r="AB5227" s="187" t="s">
        <v>465</v>
      </c>
      <c r="AC5227" s="187" t="s">
        <v>32</v>
      </c>
      <c r="AD5227" s="187" t="s">
        <v>33</v>
      </c>
      <c r="AE5227" s="187" t="s">
        <v>464</v>
      </c>
      <c r="AF5227" s="187" t="s">
        <v>465</v>
      </c>
      <c r="AG5227" s="187" t="s">
        <v>32</v>
      </c>
      <c r="AH5227" s="187" t="s">
        <v>33</v>
      </c>
      <c r="AI5227" s="187" t="s">
        <v>464</v>
      </c>
      <c r="AJ5227" s="187" t="s">
        <v>465</v>
      </c>
      <c r="AK5227" s="1077"/>
      <c r="AL5227" s="1080"/>
      <c r="AM5227" s="1080"/>
      <c r="AN5227" s="1086"/>
      <c r="AO5227" s="1087"/>
      <c r="AP5227" s="3"/>
      <c r="AV5227" s="167"/>
      <c r="AW5227" s="167"/>
      <c r="AX5227" s="167"/>
      <c r="AY5227" s="167"/>
      <c r="AZ5227" s="167"/>
      <c r="BA5227" s="167"/>
      <c r="BB5227" s="167"/>
      <c r="BC5227" s="167"/>
      <c r="BD5227" s="167"/>
    </row>
    <row r="5228" spans="2:86" ht="12" customHeight="1" x14ac:dyDescent="0.15">
      <c r="B5228" s="1058"/>
      <c r="C5228" s="1063"/>
      <c r="D5228" s="1061"/>
      <c r="E5228" s="1061"/>
      <c r="F5228" s="1061"/>
      <c r="G5228" s="1061"/>
      <c r="H5228" s="1061"/>
      <c r="I5228" s="1061"/>
      <c r="J5228" s="1062"/>
      <c r="K5228" s="192">
        <v>1</v>
      </c>
      <c r="L5228" s="1038" t="s">
        <v>331</v>
      </c>
      <c r="M5228" s="1039"/>
      <c r="N5228" s="1038" t="s">
        <v>354</v>
      </c>
      <c r="O5228" s="1039"/>
      <c r="P5228" s="1034" t="s">
        <v>332</v>
      </c>
      <c r="Q5228" s="1036"/>
      <c r="R5228" s="408" t="s">
        <v>532</v>
      </c>
      <c r="S5228" s="408"/>
      <c r="T5228" s="408"/>
      <c r="U5228" s="1034" t="s">
        <v>554</v>
      </c>
      <c r="V5228" s="1036"/>
      <c r="W5228" s="1034" t="s">
        <v>551</v>
      </c>
      <c r="X5228" s="1035"/>
      <c r="Y5228" s="286"/>
      <c r="Z5228" s="286"/>
      <c r="AA5228" s="286"/>
      <c r="AB5228" s="286"/>
      <c r="AC5228" s="223"/>
      <c r="AD5228" s="223"/>
      <c r="AE5228" s="223"/>
      <c r="AF5228" s="223"/>
      <c r="AG5228" s="223"/>
      <c r="AH5228" s="223"/>
      <c r="AI5228" s="223"/>
      <c r="AJ5228" s="223"/>
      <c r="AK5228" s="1038"/>
      <c r="AL5228" s="1056"/>
      <c r="AM5228" s="1056"/>
      <c r="AN5228" s="799"/>
      <c r="AO5228" s="800"/>
      <c r="AP5228" s="3"/>
      <c r="AQ5228" s="222">
        <f>IF(P5228="材質劣化",2,IF(P5228="漏水",3,1))</f>
        <v>2</v>
      </c>
      <c r="AV5228" s="167"/>
      <c r="AW5228" s="167"/>
      <c r="AX5228" s="167"/>
      <c r="AY5228" s="167"/>
      <c r="AZ5228" s="167"/>
      <c r="BA5228" s="167"/>
      <c r="BB5228" s="167"/>
      <c r="BC5228" s="167"/>
      <c r="BD5228" s="167"/>
    </row>
    <row r="5229" spans="2:86" ht="12" customHeight="1" x14ac:dyDescent="0.15">
      <c r="B5229" s="1058"/>
      <c r="C5229" s="1063"/>
      <c r="D5229" s="1061"/>
      <c r="E5229" s="1061"/>
      <c r="F5229" s="1061"/>
      <c r="G5229" s="1061"/>
      <c r="H5229" s="1061"/>
      <c r="I5229" s="1061"/>
      <c r="J5229" s="1062"/>
      <c r="K5229" s="192">
        <v>2</v>
      </c>
      <c r="L5229" s="1038" t="s">
        <v>331</v>
      </c>
      <c r="M5229" s="1039"/>
      <c r="N5229" s="1038" t="s">
        <v>354</v>
      </c>
      <c r="O5229" s="1039"/>
      <c r="P5229" s="1034" t="s">
        <v>332</v>
      </c>
      <c r="Q5229" s="1036"/>
      <c r="R5229" s="408" t="s">
        <v>532</v>
      </c>
      <c r="S5229" s="408"/>
      <c r="T5229" s="408"/>
      <c r="U5229" s="1034" t="s">
        <v>554</v>
      </c>
      <c r="V5229" s="1036"/>
      <c r="W5229" s="1034" t="s">
        <v>551</v>
      </c>
      <c r="X5229" s="1035"/>
      <c r="Y5229" s="286"/>
      <c r="Z5229" s="286"/>
      <c r="AA5229" s="286"/>
      <c r="AB5229" s="286"/>
      <c r="AC5229" s="223"/>
      <c r="AD5229" s="223"/>
      <c r="AE5229" s="223"/>
      <c r="AF5229" s="223"/>
      <c r="AG5229" s="223"/>
      <c r="AH5229" s="223"/>
      <c r="AI5229" s="223"/>
      <c r="AJ5229" s="223"/>
      <c r="AK5229" s="1052"/>
      <c r="AL5229" s="1053"/>
      <c r="AM5229" s="1053"/>
      <c r="AN5229" s="1054"/>
      <c r="AO5229" s="1055"/>
      <c r="AP5229" s="3"/>
      <c r="AQ5229" s="222">
        <f t="shared" ref="AQ5229:AQ5247" si="2433">IF(P5229="材質劣化",2,IF(P5229="漏水",3,1))</f>
        <v>2</v>
      </c>
      <c r="AV5229" s="167"/>
      <c r="AW5229" s="167"/>
      <c r="AX5229" s="167"/>
      <c r="AY5229" s="167"/>
      <c r="AZ5229" s="167"/>
      <c r="BA5229" s="167"/>
      <c r="BB5229" s="167"/>
      <c r="BC5229" s="167"/>
      <c r="BD5229" s="167"/>
    </row>
    <row r="5230" spans="2:86" ht="12" customHeight="1" x14ac:dyDescent="0.15">
      <c r="B5230" s="1058"/>
      <c r="C5230" s="1063"/>
      <c r="D5230" s="1061"/>
      <c r="E5230" s="1061"/>
      <c r="F5230" s="1061"/>
      <c r="G5230" s="1061"/>
      <c r="H5230" s="1061"/>
      <c r="I5230" s="1061"/>
      <c r="J5230" s="1062"/>
      <c r="K5230" s="192"/>
      <c r="L5230" s="1038"/>
      <c r="M5230" s="1039"/>
      <c r="N5230" s="1038"/>
      <c r="O5230" s="1039"/>
      <c r="P5230" s="1034"/>
      <c r="Q5230" s="1036"/>
      <c r="R5230" s="408"/>
      <c r="S5230" s="408"/>
      <c r="T5230" s="408"/>
      <c r="U5230" s="1034"/>
      <c r="V5230" s="1036"/>
      <c r="W5230" s="1034"/>
      <c r="X5230" s="1035"/>
      <c r="Y5230" s="286"/>
      <c r="Z5230" s="286"/>
      <c r="AA5230" s="286"/>
      <c r="AB5230" s="286"/>
      <c r="AC5230" s="223"/>
      <c r="AD5230" s="223"/>
      <c r="AE5230" s="223"/>
      <c r="AF5230" s="223"/>
      <c r="AG5230" s="223"/>
      <c r="AH5230" s="223"/>
      <c r="AI5230" s="223"/>
      <c r="AJ5230" s="223"/>
      <c r="AK5230" s="1052"/>
      <c r="AL5230" s="1053"/>
      <c r="AM5230" s="1053"/>
      <c r="AN5230" s="1054"/>
      <c r="AO5230" s="1055"/>
      <c r="AP5230" s="3"/>
      <c r="AQ5230" s="222">
        <f t="shared" si="2433"/>
        <v>1</v>
      </c>
      <c r="AV5230" s="167"/>
      <c r="AW5230" s="167"/>
      <c r="AX5230" s="167"/>
      <c r="AY5230" s="167"/>
      <c r="AZ5230" s="167"/>
      <c r="BA5230" s="167"/>
      <c r="BB5230" s="167"/>
      <c r="BC5230" s="167"/>
      <c r="BD5230" s="167"/>
    </row>
    <row r="5231" spans="2:86" ht="12" customHeight="1" x14ac:dyDescent="0.15">
      <c r="B5231" s="1058"/>
      <c r="C5231" s="1063"/>
      <c r="D5231" s="1061"/>
      <c r="E5231" s="1061"/>
      <c r="F5231" s="1061"/>
      <c r="G5231" s="1061"/>
      <c r="H5231" s="1061"/>
      <c r="I5231" s="1061"/>
      <c r="J5231" s="1062"/>
      <c r="K5231" s="192"/>
      <c r="L5231" s="1038"/>
      <c r="M5231" s="1039"/>
      <c r="N5231" s="1038"/>
      <c r="O5231" s="1039"/>
      <c r="P5231" s="1034"/>
      <c r="Q5231" s="1036"/>
      <c r="R5231" s="408"/>
      <c r="S5231" s="408"/>
      <c r="T5231" s="408"/>
      <c r="U5231" s="1034"/>
      <c r="V5231" s="1036"/>
      <c r="W5231" s="1034"/>
      <c r="X5231" s="1035"/>
      <c r="Y5231" s="286"/>
      <c r="Z5231" s="286"/>
      <c r="AA5231" s="286"/>
      <c r="AB5231" s="286"/>
      <c r="AC5231" s="223"/>
      <c r="AD5231" s="223"/>
      <c r="AE5231" s="223"/>
      <c r="AF5231" s="223"/>
      <c r="AG5231" s="223"/>
      <c r="AH5231" s="223"/>
      <c r="AI5231" s="223"/>
      <c r="AJ5231" s="223"/>
      <c r="AK5231" s="1052"/>
      <c r="AL5231" s="1053"/>
      <c r="AM5231" s="1053"/>
      <c r="AN5231" s="1054"/>
      <c r="AO5231" s="1055"/>
      <c r="AP5231" s="3"/>
      <c r="AQ5231" s="222">
        <f t="shared" si="2433"/>
        <v>1</v>
      </c>
      <c r="AV5231" s="167"/>
      <c r="AW5231" s="167"/>
      <c r="AX5231" s="167"/>
      <c r="AY5231" s="167"/>
      <c r="AZ5231" s="167"/>
      <c r="BA5231" s="167"/>
      <c r="BB5231" s="167"/>
      <c r="BC5231" s="167"/>
      <c r="BD5231" s="167"/>
    </row>
    <row r="5232" spans="2:86" ht="12" customHeight="1" x14ac:dyDescent="0.15">
      <c r="B5232" s="1058"/>
      <c r="C5232" s="1063"/>
      <c r="D5232" s="1061"/>
      <c r="E5232" s="1061"/>
      <c r="F5232" s="1061"/>
      <c r="G5232" s="1061"/>
      <c r="H5232" s="1061"/>
      <c r="I5232" s="1061"/>
      <c r="J5232" s="1062"/>
      <c r="K5232" s="192"/>
      <c r="L5232" s="1038"/>
      <c r="M5232" s="1039"/>
      <c r="N5232" s="1038"/>
      <c r="O5232" s="1039"/>
      <c r="P5232" s="1034"/>
      <c r="Q5232" s="1036"/>
      <c r="R5232" s="408"/>
      <c r="S5232" s="408"/>
      <c r="T5232" s="408"/>
      <c r="U5232" s="1034"/>
      <c r="V5232" s="1036"/>
      <c r="W5232" s="1034"/>
      <c r="X5232" s="1035"/>
      <c r="Y5232" s="286"/>
      <c r="Z5232" s="286"/>
      <c r="AA5232" s="286"/>
      <c r="AB5232" s="286"/>
      <c r="AC5232" s="223"/>
      <c r="AD5232" s="223"/>
      <c r="AE5232" s="223"/>
      <c r="AF5232" s="223"/>
      <c r="AG5232" s="223"/>
      <c r="AH5232" s="223"/>
      <c r="AI5232" s="223"/>
      <c r="AJ5232" s="223"/>
      <c r="AK5232" s="1052"/>
      <c r="AL5232" s="1053"/>
      <c r="AM5232" s="1053"/>
      <c r="AN5232" s="1054"/>
      <c r="AO5232" s="1055"/>
      <c r="AP5232" s="3"/>
      <c r="AQ5232" s="222">
        <f t="shared" si="2433"/>
        <v>1</v>
      </c>
      <c r="AV5232" s="167"/>
      <c r="AW5232" s="167"/>
      <c r="AX5232" s="167"/>
      <c r="AY5232" s="167"/>
      <c r="AZ5232" s="167"/>
      <c r="BA5232" s="167"/>
      <c r="BB5232" s="167"/>
      <c r="BC5232" s="167"/>
      <c r="BD5232" s="167"/>
    </row>
    <row r="5233" spans="2:56" ht="12" customHeight="1" x14ac:dyDescent="0.15">
      <c r="B5233" s="1058"/>
      <c r="C5233" s="1063"/>
      <c r="D5233" s="1061"/>
      <c r="E5233" s="1061"/>
      <c r="F5233" s="1061"/>
      <c r="G5233" s="1061"/>
      <c r="H5233" s="1061"/>
      <c r="I5233" s="1061"/>
      <c r="J5233" s="1062"/>
      <c r="K5233" s="192"/>
      <c r="L5233" s="1038"/>
      <c r="M5233" s="1039"/>
      <c r="N5233" s="1038"/>
      <c r="O5233" s="1039"/>
      <c r="P5233" s="1034"/>
      <c r="Q5233" s="1036"/>
      <c r="R5233" s="408"/>
      <c r="S5233" s="408"/>
      <c r="T5233" s="408"/>
      <c r="U5233" s="1034"/>
      <c r="V5233" s="1036"/>
      <c r="W5233" s="1034"/>
      <c r="X5233" s="1035"/>
      <c r="Y5233" s="286"/>
      <c r="Z5233" s="286"/>
      <c r="AA5233" s="286"/>
      <c r="AB5233" s="286"/>
      <c r="AC5233" s="223"/>
      <c r="AD5233" s="223"/>
      <c r="AE5233" s="223"/>
      <c r="AF5233" s="223"/>
      <c r="AG5233" s="223"/>
      <c r="AH5233" s="223"/>
      <c r="AI5233" s="223"/>
      <c r="AJ5233" s="223"/>
      <c r="AK5233" s="1052"/>
      <c r="AL5233" s="1053"/>
      <c r="AM5233" s="1053"/>
      <c r="AN5233" s="1054"/>
      <c r="AO5233" s="1055"/>
      <c r="AP5233" s="3"/>
      <c r="AQ5233" s="222">
        <f t="shared" si="2433"/>
        <v>1</v>
      </c>
      <c r="AV5233" s="167"/>
      <c r="AW5233" s="167"/>
      <c r="AX5233" s="167"/>
      <c r="AY5233" s="167"/>
      <c r="AZ5233" s="167"/>
      <c r="BA5233" s="167"/>
      <c r="BB5233" s="167"/>
      <c r="BC5233" s="167"/>
      <c r="BD5233" s="167"/>
    </row>
    <row r="5234" spans="2:56" s="162" customFormat="1" ht="12" customHeight="1" x14ac:dyDescent="0.15">
      <c r="B5234" s="1058"/>
      <c r="C5234" s="1063"/>
      <c r="D5234" s="1061"/>
      <c r="E5234" s="1061"/>
      <c r="F5234" s="1061"/>
      <c r="G5234" s="1061"/>
      <c r="H5234" s="1061"/>
      <c r="I5234" s="1061"/>
      <c r="J5234" s="1062"/>
      <c r="K5234" s="192"/>
      <c r="L5234" s="1038"/>
      <c r="M5234" s="1039"/>
      <c r="N5234" s="1038"/>
      <c r="O5234" s="1039"/>
      <c r="P5234" s="1034"/>
      <c r="Q5234" s="1036"/>
      <c r="R5234" s="408"/>
      <c r="S5234" s="408"/>
      <c r="T5234" s="408"/>
      <c r="U5234" s="1034"/>
      <c r="V5234" s="1036"/>
      <c r="W5234" s="1034"/>
      <c r="X5234" s="1035"/>
      <c r="Y5234" s="286"/>
      <c r="Z5234" s="286"/>
      <c r="AA5234" s="286"/>
      <c r="AB5234" s="286"/>
      <c r="AC5234" s="223"/>
      <c r="AD5234" s="223"/>
      <c r="AE5234" s="223"/>
      <c r="AF5234" s="223"/>
      <c r="AG5234" s="223"/>
      <c r="AH5234" s="223"/>
      <c r="AI5234" s="223"/>
      <c r="AJ5234" s="223"/>
      <c r="AK5234" s="1034"/>
      <c r="AL5234" s="1035"/>
      <c r="AM5234" s="1035"/>
      <c r="AN5234" s="788"/>
      <c r="AO5234" s="789"/>
      <c r="AP5234" s="3"/>
      <c r="AQ5234" s="222">
        <f t="shared" si="2433"/>
        <v>1</v>
      </c>
    </row>
    <row r="5235" spans="2:56" s="162" customFormat="1" ht="12" customHeight="1" x14ac:dyDescent="0.15">
      <c r="B5235" s="1058"/>
      <c r="C5235" s="1063"/>
      <c r="D5235" s="1061"/>
      <c r="E5235" s="1061"/>
      <c r="F5235" s="1061"/>
      <c r="G5235" s="1061"/>
      <c r="H5235" s="1061"/>
      <c r="I5235" s="1061"/>
      <c r="J5235" s="1062"/>
      <c r="K5235" s="192"/>
      <c r="L5235" s="1038"/>
      <c r="M5235" s="1039"/>
      <c r="N5235" s="1038"/>
      <c r="O5235" s="1039"/>
      <c r="P5235" s="1034"/>
      <c r="Q5235" s="1036"/>
      <c r="R5235" s="408"/>
      <c r="S5235" s="408"/>
      <c r="T5235" s="408"/>
      <c r="U5235" s="1034"/>
      <c r="V5235" s="1036"/>
      <c r="W5235" s="1034"/>
      <c r="X5235" s="1035"/>
      <c r="Y5235" s="286"/>
      <c r="Z5235" s="286"/>
      <c r="AA5235" s="286"/>
      <c r="AB5235" s="286"/>
      <c r="AC5235" s="223"/>
      <c r="AD5235" s="223"/>
      <c r="AE5235" s="223"/>
      <c r="AF5235" s="223"/>
      <c r="AG5235" s="223"/>
      <c r="AH5235" s="223"/>
      <c r="AI5235" s="223"/>
      <c r="AJ5235" s="223"/>
      <c r="AK5235" s="1034"/>
      <c r="AL5235" s="1035"/>
      <c r="AM5235" s="1035"/>
      <c r="AN5235" s="788"/>
      <c r="AO5235" s="789"/>
      <c r="AP5235" s="3"/>
      <c r="AQ5235" s="222">
        <f t="shared" si="2433"/>
        <v>1</v>
      </c>
    </row>
    <row r="5236" spans="2:56" s="162" customFormat="1" ht="12" customHeight="1" x14ac:dyDescent="0.15">
      <c r="B5236" s="1058"/>
      <c r="C5236" s="1063"/>
      <c r="D5236" s="1061"/>
      <c r="E5236" s="1061"/>
      <c r="F5236" s="1061"/>
      <c r="G5236" s="1061"/>
      <c r="H5236" s="1061"/>
      <c r="I5236" s="1061"/>
      <c r="J5236" s="1062"/>
      <c r="K5236" s="192"/>
      <c r="L5236" s="1038"/>
      <c r="M5236" s="1039"/>
      <c r="N5236" s="1038"/>
      <c r="O5236" s="1039"/>
      <c r="P5236" s="1034"/>
      <c r="Q5236" s="1036"/>
      <c r="R5236" s="408"/>
      <c r="S5236" s="408"/>
      <c r="T5236" s="408"/>
      <c r="U5236" s="1034"/>
      <c r="V5236" s="1036"/>
      <c r="W5236" s="1034"/>
      <c r="X5236" s="1035"/>
      <c r="Y5236" s="286"/>
      <c r="Z5236" s="286"/>
      <c r="AA5236" s="286"/>
      <c r="AB5236" s="286"/>
      <c r="AC5236" s="223"/>
      <c r="AD5236" s="223"/>
      <c r="AE5236" s="223"/>
      <c r="AF5236" s="223"/>
      <c r="AG5236" s="223"/>
      <c r="AH5236" s="223"/>
      <c r="AI5236" s="223"/>
      <c r="AJ5236" s="223"/>
      <c r="AK5236" s="1034"/>
      <c r="AL5236" s="1035"/>
      <c r="AM5236" s="1035"/>
      <c r="AN5236" s="788"/>
      <c r="AO5236" s="789"/>
      <c r="AP5236" s="3"/>
      <c r="AQ5236" s="222">
        <f t="shared" si="2433"/>
        <v>1</v>
      </c>
    </row>
    <row r="5237" spans="2:56" s="162" customFormat="1" ht="12" customHeight="1" x14ac:dyDescent="0.15">
      <c r="B5237" s="1058"/>
      <c r="C5237" s="1063"/>
      <c r="D5237" s="1061"/>
      <c r="E5237" s="1061"/>
      <c r="F5237" s="1061"/>
      <c r="G5237" s="1061"/>
      <c r="H5237" s="1061"/>
      <c r="I5237" s="1061"/>
      <c r="J5237" s="1062"/>
      <c r="K5237" s="192"/>
      <c r="L5237" s="1038"/>
      <c r="M5237" s="1039"/>
      <c r="N5237" s="1038"/>
      <c r="O5237" s="1039"/>
      <c r="P5237" s="1034"/>
      <c r="Q5237" s="1036"/>
      <c r="R5237" s="408"/>
      <c r="S5237" s="408"/>
      <c r="T5237" s="408"/>
      <c r="U5237" s="1034"/>
      <c r="V5237" s="1036"/>
      <c r="W5237" s="1034"/>
      <c r="X5237" s="1035"/>
      <c r="Y5237" s="286"/>
      <c r="Z5237" s="286"/>
      <c r="AA5237" s="286"/>
      <c r="AB5237" s="286"/>
      <c r="AC5237" s="223"/>
      <c r="AD5237" s="223"/>
      <c r="AE5237" s="223"/>
      <c r="AF5237" s="223"/>
      <c r="AG5237" s="223"/>
      <c r="AH5237" s="223"/>
      <c r="AI5237" s="223"/>
      <c r="AJ5237" s="223"/>
      <c r="AK5237" s="1034"/>
      <c r="AL5237" s="1035"/>
      <c r="AM5237" s="1035"/>
      <c r="AN5237" s="788"/>
      <c r="AO5237" s="789"/>
      <c r="AP5237" s="3"/>
      <c r="AQ5237" s="222">
        <f t="shared" si="2433"/>
        <v>1</v>
      </c>
    </row>
    <row r="5238" spans="2:56" s="162" customFormat="1" ht="12" customHeight="1" x14ac:dyDescent="0.15">
      <c r="B5238" s="1058"/>
      <c r="C5238" s="1063"/>
      <c r="D5238" s="1061"/>
      <c r="E5238" s="1061"/>
      <c r="F5238" s="1061"/>
      <c r="G5238" s="1061"/>
      <c r="H5238" s="1061"/>
      <c r="I5238" s="1061"/>
      <c r="J5238" s="1062"/>
      <c r="K5238" s="192"/>
      <c r="L5238" s="1038"/>
      <c r="M5238" s="1039"/>
      <c r="N5238" s="1038"/>
      <c r="O5238" s="1039"/>
      <c r="P5238" s="1034"/>
      <c r="Q5238" s="1036"/>
      <c r="R5238" s="408"/>
      <c r="S5238" s="408"/>
      <c r="T5238" s="408"/>
      <c r="U5238" s="1034"/>
      <c r="V5238" s="1036"/>
      <c r="W5238" s="1034"/>
      <c r="X5238" s="1035"/>
      <c r="Y5238" s="286"/>
      <c r="Z5238" s="286"/>
      <c r="AA5238" s="286"/>
      <c r="AB5238" s="286"/>
      <c r="AC5238" s="223"/>
      <c r="AD5238" s="223"/>
      <c r="AE5238" s="223"/>
      <c r="AF5238" s="223"/>
      <c r="AG5238" s="223"/>
      <c r="AH5238" s="223"/>
      <c r="AI5238" s="223"/>
      <c r="AJ5238" s="223"/>
      <c r="AK5238" s="1034"/>
      <c r="AL5238" s="1035"/>
      <c r="AM5238" s="1035"/>
      <c r="AN5238" s="788"/>
      <c r="AO5238" s="789"/>
      <c r="AP5238" s="3"/>
      <c r="AQ5238" s="222">
        <f t="shared" si="2433"/>
        <v>1</v>
      </c>
    </row>
    <row r="5239" spans="2:56" s="162" customFormat="1" ht="12" customHeight="1" x14ac:dyDescent="0.15">
      <c r="B5239" s="1058"/>
      <c r="C5239" s="1063"/>
      <c r="D5239" s="1061"/>
      <c r="E5239" s="1061"/>
      <c r="F5239" s="1061"/>
      <c r="G5239" s="1061"/>
      <c r="H5239" s="1061"/>
      <c r="I5239" s="1061"/>
      <c r="J5239" s="1062"/>
      <c r="K5239" s="192"/>
      <c r="L5239" s="1038"/>
      <c r="M5239" s="1039"/>
      <c r="N5239" s="1038"/>
      <c r="O5239" s="1039"/>
      <c r="P5239" s="1034"/>
      <c r="Q5239" s="1036"/>
      <c r="R5239" s="408"/>
      <c r="S5239" s="408"/>
      <c r="T5239" s="408"/>
      <c r="U5239" s="1034"/>
      <c r="V5239" s="1036"/>
      <c r="W5239" s="1034"/>
      <c r="X5239" s="1035"/>
      <c r="Y5239" s="286"/>
      <c r="Z5239" s="286"/>
      <c r="AA5239" s="286"/>
      <c r="AB5239" s="286"/>
      <c r="AC5239" s="223"/>
      <c r="AD5239" s="223"/>
      <c r="AE5239" s="223"/>
      <c r="AF5239" s="223"/>
      <c r="AG5239" s="223"/>
      <c r="AH5239" s="223"/>
      <c r="AI5239" s="223"/>
      <c r="AJ5239" s="223"/>
      <c r="AK5239" s="1034"/>
      <c r="AL5239" s="1035"/>
      <c r="AM5239" s="1035"/>
      <c r="AN5239" s="788"/>
      <c r="AO5239" s="789"/>
      <c r="AP5239" s="3"/>
      <c r="AQ5239" s="222">
        <f t="shared" si="2433"/>
        <v>1</v>
      </c>
    </row>
    <row r="5240" spans="2:56" s="162" customFormat="1" ht="12" customHeight="1" x14ac:dyDescent="0.15">
      <c r="B5240" s="1058"/>
      <c r="C5240" s="1063"/>
      <c r="D5240" s="1061"/>
      <c r="E5240" s="1061"/>
      <c r="F5240" s="1061"/>
      <c r="G5240" s="1061"/>
      <c r="H5240" s="1061"/>
      <c r="I5240" s="1061"/>
      <c r="J5240" s="1062"/>
      <c r="K5240" s="192"/>
      <c r="L5240" s="1038"/>
      <c r="M5240" s="1039"/>
      <c r="N5240" s="1038"/>
      <c r="O5240" s="1039"/>
      <c r="P5240" s="1034"/>
      <c r="Q5240" s="1036"/>
      <c r="R5240" s="408"/>
      <c r="S5240" s="408"/>
      <c r="T5240" s="408"/>
      <c r="U5240" s="1034"/>
      <c r="V5240" s="1036"/>
      <c r="W5240" s="1034"/>
      <c r="X5240" s="1035"/>
      <c r="Y5240" s="286"/>
      <c r="Z5240" s="286"/>
      <c r="AA5240" s="286"/>
      <c r="AB5240" s="286"/>
      <c r="AC5240" s="223"/>
      <c r="AD5240" s="223"/>
      <c r="AE5240" s="223"/>
      <c r="AF5240" s="223"/>
      <c r="AG5240" s="223"/>
      <c r="AH5240" s="223"/>
      <c r="AI5240" s="223"/>
      <c r="AJ5240" s="223"/>
      <c r="AK5240" s="1034"/>
      <c r="AL5240" s="1035"/>
      <c r="AM5240" s="1035"/>
      <c r="AN5240" s="788"/>
      <c r="AO5240" s="789"/>
      <c r="AP5240" s="3"/>
      <c r="AQ5240" s="222">
        <f t="shared" si="2433"/>
        <v>1</v>
      </c>
    </row>
    <row r="5241" spans="2:56" s="162" customFormat="1" ht="12" customHeight="1" x14ac:dyDescent="0.15">
      <c r="B5241" s="1058"/>
      <c r="C5241" s="1063"/>
      <c r="D5241" s="1061"/>
      <c r="E5241" s="1061"/>
      <c r="F5241" s="1061"/>
      <c r="G5241" s="1061"/>
      <c r="H5241" s="1061"/>
      <c r="I5241" s="1061"/>
      <c r="J5241" s="1062"/>
      <c r="K5241" s="192"/>
      <c r="L5241" s="1038"/>
      <c r="M5241" s="1039"/>
      <c r="N5241" s="1038"/>
      <c r="O5241" s="1039"/>
      <c r="P5241" s="1034"/>
      <c r="Q5241" s="1036"/>
      <c r="R5241" s="408"/>
      <c r="S5241" s="408"/>
      <c r="T5241" s="408"/>
      <c r="U5241" s="1034"/>
      <c r="V5241" s="1036"/>
      <c r="W5241" s="1034"/>
      <c r="X5241" s="1035"/>
      <c r="Y5241" s="286"/>
      <c r="Z5241" s="286"/>
      <c r="AA5241" s="286"/>
      <c r="AB5241" s="286"/>
      <c r="AC5241" s="223"/>
      <c r="AD5241" s="223"/>
      <c r="AE5241" s="223"/>
      <c r="AF5241" s="223"/>
      <c r="AG5241" s="223"/>
      <c r="AH5241" s="223"/>
      <c r="AI5241" s="223"/>
      <c r="AJ5241" s="223"/>
      <c r="AK5241" s="1034"/>
      <c r="AL5241" s="1035"/>
      <c r="AM5241" s="1035"/>
      <c r="AN5241" s="788"/>
      <c r="AO5241" s="789"/>
      <c r="AP5241" s="3"/>
      <c r="AQ5241" s="222">
        <f t="shared" si="2433"/>
        <v>1</v>
      </c>
    </row>
    <row r="5242" spans="2:56" s="162" customFormat="1" ht="12" customHeight="1" x14ac:dyDescent="0.15">
      <c r="B5242" s="1058"/>
      <c r="C5242" s="1063"/>
      <c r="D5242" s="1061"/>
      <c r="E5242" s="1061"/>
      <c r="F5242" s="1061"/>
      <c r="G5242" s="1061"/>
      <c r="H5242" s="1061"/>
      <c r="I5242" s="1061"/>
      <c r="J5242" s="1062"/>
      <c r="K5242" s="192"/>
      <c r="L5242" s="1038"/>
      <c r="M5242" s="1039"/>
      <c r="N5242" s="1038"/>
      <c r="O5242" s="1039"/>
      <c r="P5242" s="1034"/>
      <c r="Q5242" s="1036"/>
      <c r="R5242" s="408"/>
      <c r="S5242" s="408"/>
      <c r="T5242" s="408"/>
      <c r="U5242" s="1034"/>
      <c r="V5242" s="1036"/>
      <c r="W5242" s="1034"/>
      <c r="X5242" s="1035"/>
      <c r="Y5242" s="286"/>
      <c r="Z5242" s="286"/>
      <c r="AA5242" s="286"/>
      <c r="AB5242" s="286"/>
      <c r="AC5242" s="223"/>
      <c r="AD5242" s="223"/>
      <c r="AE5242" s="223"/>
      <c r="AF5242" s="223"/>
      <c r="AG5242" s="223"/>
      <c r="AH5242" s="223"/>
      <c r="AI5242" s="223"/>
      <c r="AJ5242" s="223"/>
      <c r="AK5242" s="1034"/>
      <c r="AL5242" s="1035"/>
      <c r="AM5242" s="1035"/>
      <c r="AN5242" s="788"/>
      <c r="AO5242" s="789"/>
      <c r="AP5242" s="3"/>
      <c r="AQ5242" s="222">
        <f t="shared" si="2433"/>
        <v>1</v>
      </c>
    </row>
    <row r="5243" spans="2:56" s="162" customFormat="1" ht="12" customHeight="1" x14ac:dyDescent="0.15">
      <c r="B5243" s="1058"/>
      <c r="C5243" s="1063"/>
      <c r="D5243" s="1061"/>
      <c r="E5243" s="1061"/>
      <c r="F5243" s="1061"/>
      <c r="G5243" s="1061"/>
      <c r="H5243" s="1061"/>
      <c r="I5243" s="1061"/>
      <c r="J5243" s="1062"/>
      <c r="K5243" s="192"/>
      <c r="L5243" s="1038"/>
      <c r="M5243" s="1039"/>
      <c r="N5243" s="1038"/>
      <c r="O5243" s="1039"/>
      <c r="P5243" s="1034"/>
      <c r="Q5243" s="1036"/>
      <c r="R5243" s="408"/>
      <c r="S5243" s="408"/>
      <c r="T5243" s="408"/>
      <c r="U5243" s="1034"/>
      <c r="V5243" s="1036"/>
      <c r="W5243" s="1034"/>
      <c r="X5243" s="1035"/>
      <c r="Y5243" s="286"/>
      <c r="Z5243" s="286"/>
      <c r="AA5243" s="286"/>
      <c r="AB5243" s="286"/>
      <c r="AC5243" s="223"/>
      <c r="AD5243" s="223"/>
      <c r="AE5243" s="223"/>
      <c r="AF5243" s="223"/>
      <c r="AG5243" s="223"/>
      <c r="AH5243" s="223"/>
      <c r="AI5243" s="223"/>
      <c r="AJ5243" s="223"/>
      <c r="AK5243" s="1034"/>
      <c r="AL5243" s="1035"/>
      <c r="AM5243" s="1035"/>
      <c r="AN5243" s="788"/>
      <c r="AO5243" s="789"/>
      <c r="AP5243" s="3"/>
      <c r="AQ5243" s="222">
        <f t="shared" si="2433"/>
        <v>1</v>
      </c>
    </row>
    <row r="5244" spans="2:56" s="162" customFormat="1" ht="12" customHeight="1" x14ac:dyDescent="0.15">
      <c r="B5244" s="1058"/>
      <c r="C5244" s="1063"/>
      <c r="D5244" s="1061"/>
      <c r="E5244" s="1061"/>
      <c r="F5244" s="1061"/>
      <c r="G5244" s="1061"/>
      <c r="H5244" s="1061"/>
      <c r="I5244" s="1061"/>
      <c r="J5244" s="1062"/>
      <c r="K5244" s="192"/>
      <c r="L5244" s="1038"/>
      <c r="M5244" s="1039"/>
      <c r="N5244" s="1038"/>
      <c r="O5244" s="1039"/>
      <c r="P5244" s="1034"/>
      <c r="Q5244" s="1036"/>
      <c r="R5244" s="408"/>
      <c r="S5244" s="408"/>
      <c r="T5244" s="408"/>
      <c r="U5244" s="1034"/>
      <c r="V5244" s="1036"/>
      <c r="W5244" s="1034"/>
      <c r="X5244" s="1035"/>
      <c r="Y5244" s="286"/>
      <c r="Z5244" s="286"/>
      <c r="AA5244" s="286"/>
      <c r="AB5244" s="286"/>
      <c r="AC5244" s="223"/>
      <c r="AD5244" s="223"/>
      <c r="AE5244" s="223"/>
      <c r="AF5244" s="223"/>
      <c r="AG5244" s="223"/>
      <c r="AH5244" s="223"/>
      <c r="AI5244" s="223"/>
      <c r="AJ5244" s="223"/>
      <c r="AK5244" s="1034"/>
      <c r="AL5244" s="1035"/>
      <c r="AM5244" s="1035"/>
      <c r="AN5244" s="788"/>
      <c r="AO5244" s="789"/>
      <c r="AP5244" s="3"/>
      <c r="AQ5244" s="222">
        <f t="shared" si="2433"/>
        <v>1</v>
      </c>
    </row>
    <row r="5245" spans="2:56" s="162" customFormat="1" ht="12" customHeight="1" x14ac:dyDescent="0.15">
      <c r="B5245" s="1058"/>
      <c r="C5245" s="1063"/>
      <c r="D5245" s="1061"/>
      <c r="E5245" s="1061"/>
      <c r="F5245" s="1061"/>
      <c r="G5245" s="1061"/>
      <c r="H5245" s="1061"/>
      <c r="I5245" s="1061"/>
      <c r="J5245" s="1062"/>
      <c r="K5245" s="192"/>
      <c r="L5245" s="1038"/>
      <c r="M5245" s="1039"/>
      <c r="N5245" s="1038"/>
      <c r="O5245" s="1039"/>
      <c r="P5245" s="1034"/>
      <c r="Q5245" s="1036"/>
      <c r="R5245" s="408"/>
      <c r="S5245" s="408"/>
      <c r="T5245" s="408"/>
      <c r="U5245" s="1034"/>
      <c r="V5245" s="1036"/>
      <c r="W5245" s="1034"/>
      <c r="X5245" s="1035"/>
      <c r="Y5245" s="286"/>
      <c r="Z5245" s="286"/>
      <c r="AA5245" s="286"/>
      <c r="AB5245" s="286"/>
      <c r="AC5245" s="223"/>
      <c r="AD5245" s="223"/>
      <c r="AE5245" s="223"/>
      <c r="AF5245" s="223"/>
      <c r="AG5245" s="223"/>
      <c r="AH5245" s="223"/>
      <c r="AI5245" s="223"/>
      <c r="AJ5245" s="223"/>
      <c r="AK5245" s="1034"/>
      <c r="AL5245" s="1035"/>
      <c r="AM5245" s="1035"/>
      <c r="AN5245" s="788"/>
      <c r="AO5245" s="789"/>
      <c r="AP5245" s="3"/>
      <c r="AQ5245" s="222">
        <f t="shared" si="2433"/>
        <v>1</v>
      </c>
    </row>
    <row r="5246" spans="2:56" s="162" customFormat="1" ht="12" customHeight="1" x14ac:dyDescent="0.15">
      <c r="B5246" s="1058"/>
      <c r="C5246" s="1063"/>
      <c r="D5246" s="1061"/>
      <c r="E5246" s="1061"/>
      <c r="F5246" s="1061"/>
      <c r="G5246" s="1061"/>
      <c r="H5246" s="1061"/>
      <c r="I5246" s="1061"/>
      <c r="J5246" s="1062"/>
      <c r="K5246" s="192"/>
      <c r="L5246" s="1038"/>
      <c r="M5246" s="1039"/>
      <c r="N5246" s="1038"/>
      <c r="O5246" s="1039"/>
      <c r="P5246" s="1034"/>
      <c r="Q5246" s="1036"/>
      <c r="R5246" s="408"/>
      <c r="S5246" s="408"/>
      <c r="T5246" s="408"/>
      <c r="U5246" s="1034"/>
      <c r="V5246" s="1036"/>
      <c r="W5246" s="1034"/>
      <c r="X5246" s="1035"/>
      <c r="Y5246" s="286"/>
      <c r="Z5246" s="286"/>
      <c r="AA5246" s="286"/>
      <c r="AB5246" s="286"/>
      <c r="AC5246" s="223"/>
      <c r="AD5246" s="223"/>
      <c r="AE5246" s="223"/>
      <c r="AF5246" s="223"/>
      <c r="AG5246" s="223"/>
      <c r="AH5246" s="223"/>
      <c r="AI5246" s="223"/>
      <c r="AJ5246" s="223"/>
      <c r="AK5246" s="1034"/>
      <c r="AL5246" s="1035"/>
      <c r="AM5246" s="1035"/>
      <c r="AN5246" s="788"/>
      <c r="AO5246" s="789"/>
      <c r="AP5246" s="3"/>
      <c r="AQ5246" s="222">
        <f t="shared" si="2433"/>
        <v>1</v>
      </c>
    </row>
    <row r="5247" spans="2:56" s="162" customFormat="1" ht="12" customHeight="1" x14ac:dyDescent="0.15">
      <c r="B5247" s="1058"/>
      <c r="C5247" s="1063"/>
      <c r="D5247" s="1061"/>
      <c r="E5247" s="1061"/>
      <c r="F5247" s="1061"/>
      <c r="G5247" s="1061"/>
      <c r="H5247" s="1061"/>
      <c r="I5247" s="1061"/>
      <c r="J5247" s="1062"/>
      <c r="K5247" s="192"/>
      <c r="L5247" s="1038"/>
      <c r="M5247" s="1039"/>
      <c r="N5247" s="1038"/>
      <c r="O5247" s="1039"/>
      <c r="P5247" s="1034"/>
      <c r="Q5247" s="1036"/>
      <c r="R5247" s="408"/>
      <c r="S5247" s="408"/>
      <c r="T5247" s="408"/>
      <c r="U5247" s="1034"/>
      <c r="V5247" s="1036"/>
      <c r="W5247" s="1034"/>
      <c r="X5247" s="1035"/>
      <c r="Y5247" s="286"/>
      <c r="Z5247" s="286"/>
      <c r="AA5247" s="286"/>
      <c r="AB5247" s="286"/>
      <c r="AC5247" s="223"/>
      <c r="AD5247" s="223"/>
      <c r="AE5247" s="223"/>
      <c r="AF5247" s="223"/>
      <c r="AG5247" s="223"/>
      <c r="AH5247" s="223"/>
      <c r="AI5247" s="223"/>
      <c r="AJ5247" s="223"/>
      <c r="AK5247" s="1034"/>
      <c r="AL5247" s="1035"/>
      <c r="AM5247" s="1035"/>
      <c r="AN5247" s="788"/>
      <c r="AO5247" s="789"/>
      <c r="AP5247" s="3"/>
      <c r="AQ5247" s="222">
        <f t="shared" si="2433"/>
        <v>1</v>
      </c>
    </row>
    <row r="5248" spans="2:56" s="162" customFormat="1" ht="12" customHeight="1" x14ac:dyDescent="0.15">
      <c r="B5248" s="1058"/>
      <c r="C5248" s="1063"/>
      <c r="D5248" s="1061"/>
      <c r="E5248" s="1061"/>
      <c r="F5248" s="1061"/>
      <c r="G5248" s="1061"/>
      <c r="H5248" s="1061"/>
      <c r="I5248" s="1061"/>
      <c r="J5248" s="1062"/>
      <c r="K5248" s="1016" t="s">
        <v>216</v>
      </c>
      <c r="L5248" s="1016" t="s">
        <v>215</v>
      </c>
      <c r="M5248" s="1016"/>
      <c r="N5248" s="1016"/>
      <c r="O5248" s="1016"/>
      <c r="P5248" s="1016"/>
      <c r="Q5248" s="1016"/>
      <c r="R5248" s="1016"/>
      <c r="S5248" s="1016"/>
      <c r="T5248" s="1016"/>
      <c r="U5248" s="1016"/>
      <c r="V5248" s="1016"/>
      <c r="W5248" s="1016"/>
      <c r="X5248" s="1016"/>
      <c r="Y5248" s="1040" t="s">
        <v>466</v>
      </c>
      <c r="Z5248" s="1041"/>
      <c r="AA5248" s="1041"/>
      <c r="AB5248" s="1042"/>
      <c r="AC5248" s="224">
        <f t="shared" ref="AC5248:AJ5248" si="2434">SUM(AC5228:AC5247)</f>
        <v>0</v>
      </c>
      <c r="AD5248" s="224">
        <f t="shared" si="2434"/>
        <v>0</v>
      </c>
      <c r="AE5248" s="224">
        <f t="shared" si="2434"/>
        <v>0</v>
      </c>
      <c r="AF5248" s="224">
        <f t="shared" si="2434"/>
        <v>0</v>
      </c>
      <c r="AG5248" s="224">
        <f t="shared" si="2434"/>
        <v>0</v>
      </c>
      <c r="AH5248" s="224">
        <f t="shared" si="2434"/>
        <v>0</v>
      </c>
      <c r="AI5248" s="224">
        <f t="shared" si="2434"/>
        <v>0</v>
      </c>
      <c r="AJ5248" s="224">
        <f t="shared" si="2434"/>
        <v>0</v>
      </c>
      <c r="AK5248" s="1040" t="s">
        <v>214</v>
      </c>
      <c r="AL5248" s="1041"/>
      <c r="AM5248" s="1041"/>
      <c r="AN5248" s="788"/>
      <c r="AO5248" s="789"/>
      <c r="AP5248" s="3"/>
    </row>
    <row r="5249" spans="2:86" s="162" customFormat="1" ht="12" customHeight="1" x14ac:dyDescent="0.15">
      <c r="B5249" s="1058"/>
      <c r="C5249" s="1063"/>
      <c r="D5249" s="1061"/>
      <c r="E5249" s="1061"/>
      <c r="F5249" s="1061"/>
      <c r="G5249" s="1061"/>
      <c r="H5249" s="1061"/>
      <c r="I5249" s="1061"/>
      <c r="J5249" s="1062"/>
      <c r="K5249" s="1016"/>
      <c r="L5249" s="1016" t="s">
        <v>467</v>
      </c>
      <c r="M5249" s="1016"/>
      <c r="N5249" s="1016"/>
      <c r="O5249" s="1016" t="s">
        <v>213</v>
      </c>
      <c r="P5249" s="1016"/>
      <c r="Q5249" s="1016"/>
      <c r="R5249" s="1016"/>
      <c r="S5249" s="1016"/>
      <c r="T5249" s="1016"/>
      <c r="U5249" s="1016"/>
      <c r="V5249" s="1016"/>
      <c r="W5249" s="1016"/>
      <c r="X5249" s="1016"/>
      <c r="Y5249" s="193">
        <f>COUNTIF(Y5228:Y5247,"○")</f>
        <v>0</v>
      </c>
      <c r="Z5249" s="193">
        <f>COUNTIF(Z5228:Z5247,"○")</f>
        <v>0</v>
      </c>
      <c r="AA5249" s="193">
        <f>COUNTIF(AA5228:AA5247,"○")</f>
        <v>0</v>
      </c>
      <c r="AB5249" s="193">
        <f>COUNTIF(AB5228:AB5247,"○")</f>
        <v>0</v>
      </c>
      <c r="AC5249" s="193">
        <f t="shared" ref="AC5249:AJ5249" si="2435">COUNT(AC5228:AC5247)</f>
        <v>0</v>
      </c>
      <c r="AD5249" s="193">
        <f t="shared" si="2435"/>
        <v>0</v>
      </c>
      <c r="AE5249" s="193">
        <f t="shared" si="2435"/>
        <v>0</v>
      </c>
      <c r="AF5249" s="193">
        <f t="shared" si="2435"/>
        <v>0</v>
      </c>
      <c r="AG5249" s="193">
        <f t="shared" si="2435"/>
        <v>0</v>
      </c>
      <c r="AH5249" s="193">
        <f t="shared" si="2435"/>
        <v>0</v>
      </c>
      <c r="AI5249" s="193">
        <f t="shared" si="2435"/>
        <v>0</v>
      </c>
      <c r="AJ5249" s="193">
        <f t="shared" si="2435"/>
        <v>0</v>
      </c>
      <c r="AK5249" s="1043"/>
      <c r="AL5249" s="1044"/>
      <c r="AM5249" s="1044"/>
      <c r="AN5249" s="1044"/>
      <c r="AO5249" s="1045"/>
      <c r="AP5249" s="3"/>
    </row>
    <row r="5250" spans="2:86" ht="12" customHeight="1" x14ac:dyDescent="0.15">
      <c r="B5250" s="1058"/>
      <c r="C5250" s="1063"/>
      <c r="D5250" s="1061"/>
      <c r="E5250" s="1061"/>
      <c r="F5250" s="1061"/>
      <c r="G5250" s="1061"/>
      <c r="H5250" s="1061"/>
      <c r="I5250" s="1061"/>
      <c r="J5250" s="1062"/>
      <c r="K5250" s="1016"/>
      <c r="L5250" s="1016"/>
      <c r="M5250" s="1016"/>
      <c r="N5250" s="1016"/>
      <c r="O5250" s="1016" t="s">
        <v>468</v>
      </c>
      <c r="P5250" s="1016"/>
      <c r="Q5250" s="1016"/>
      <c r="R5250" s="1016"/>
      <c r="S5250" s="1016"/>
      <c r="T5250" s="1016"/>
      <c r="U5250" s="1016"/>
      <c r="V5250" s="1016"/>
      <c r="W5250" s="1016"/>
      <c r="X5250" s="1016"/>
      <c r="Y5250" s="1034" t="str">
        <f>IF(Y5249&gt;0,"Ⅳ",IF(Z5249&gt;0,"Ⅲ",IF(AA5249&gt;0,"Ⅱa",IF(AB5249&gt;0,"Ⅱb","Ⅰ"))))</f>
        <v>Ⅰ</v>
      </c>
      <c r="Z5250" s="1035"/>
      <c r="AA5250" s="1035"/>
      <c r="AB5250" s="1036"/>
      <c r="AC5250" s="1034" t="str">
        <f>IF(AC5249&gt;0,"Ⅳ",IF(AD5249&gt;0,"Ⅲ",IF(AE5249&gt;0,"Ⅱa",IF(AF5249&gt;0,"Ⅱb","Ⅰ"))))</f>
        <v>Ⅰ</v>
      </c>
      <c r="AD5250" s="1035"/>
      <c r="AE5250" s="1035"/>
      <c r="AF5250" s="1036"/>
      <c r="AG5250" s="1034" t="str">
        <f>IF(AG5249&gt;0,"Ⅳ",IF(AH5249&gt;0,"Ⅲ",IF(AI5249&gt;0,"Ⅱa",IF(AJ5249&gt;0,"Ⅱb","Ⅰ"))))</f>
        <v>Ⅰ</v>
      </c>
      <c r="AH5250" s="1035"/>
      <c r="AI5250" s="1035"/>
      <c r="AJ5250" s="1036"/>
      <c r="AK5250" s="1046"/>
      <c r="AL5250" s="1047"/>
      <c r="AM5250" s="1047"/>
      <c r="AN5250" s="1047"/>
      <c r="AO5250" s="1048"/>
      <c r="AP5250" s="3"/>
      <c r="AQ5250" s="282" t="s">
        <v>312</v>
      </c>
      <c r="AR5250" s="282" t="s">
        <v>313</v>
      </c>
      <c r="AS5250" s="699" t="s">
        <v>316</v>
      </c>
      <c r="AT5250" s="1026"/>
    </row>
    <row r="5251" spans="2:86" ht="12" customHeight="1" x14ac:dyDescent="0.15">
      <c r="B5251" s="1058"/>
      <c r="C5251" s="1063"/>
      <c r="D5251" s="1061"/>
      <c r="E5251" s="1061"/>
      <c r="F5251" s="1061"/>
      <c r="G5251" s="1061"/>
      <c r="H5251" s="1061"/>
      <c r="I5251" s="1061"/>
      <c r="J5251" s="1062"/>
      <c r="K5251" s="1016"/>
      <c r="L5251" s="1016" t="s">
        <v>469</v>
      </c>
      <c r="M5251" s="1016"/>
      <c r="N5251" s="1016"/>
      <c r="O5251" s="1016" t="s">
        <v>212</v>
      </c>
      <c r="P5251" s="1016"/>
      <c r="Q5251" s="1016"/>
      <c r="R5251" s="1016"/>
      <c r="S5251" s="1016"/>
      <c r="T5251" s="1016"/>
      <c r="U5251" s="1016"/>
      <c r="V5251" s="1016"/>
      <c r="W5251" s="1016"/>
      <c r="X5251" s="1016"/>
      <c r="Y5251" s="187" t="s">
        <v>32</v>
      </c>
      <c r="Z5251" s="187" t="s">
        <v>33</v>
      </c>
      <c r="AA5251" s="1027" t="s">
        <v>34</v>
      </c>
      <c r="AB5251" s="1027"/>
      <c r="AC5251" s="187" t="s">
        <v>32</v>
      </c>
      <c r="AD5251" s="187" t="s">
        <v>33</v>
      </c>
      <c r="AE5251" s="1027" t="s">
        <v>34</v>
      </c>
      <c r="AF5251" s="1027"/>
      <c r="AG5251" s="187" t="s">
        <v>32</v>
      </c>
      <c r="AH5251" s="187" t="s">
        <v>33</v>
      </c>
      <c r="AI5251" s="1027" t="s">
        <v>34</v>
      </c>
      <c r="AJ5251" s="1027"/>
      <c r="AK5251" s="1046"/>
      <c r="AL5251" s="1047"/>
      <c r="AM5251" s="1047"/>
      <c r="AN5251" s="1047"/>
      <c r="AO5251" s="1048"/>
      <c r="AP5251" s="3"/>
      <c r="AQ5251" s="1028">
        <f>+Y5249+Z5249</f>
        <v>0</v>
      </c>
      <c r="AR5251" s="1029"/>
      <c r="AS5251" s="1028">
        <f>+AA5249+AB5249</f>
        <v>0</v>
      </c>
      <c r="AT5251" s="1029"/>
    </row>
    <row r="5252" spans="2:86" ht="12" customHeight="1" x14ac:dyDescent="0.15">
      <c r="B5252" s="1058"/>
      <c r="C5252" s="1063"/>
      <c r="D5252" s="1061"/>
      <c r="E5252" s="1061"/>
      <c r="F5252" s="1061"/>
      <c r="G5252" s="1061"/>
      <c r="H5252" s="1061"/>
      <c r="I5252" s="1061"/>
      <c r="J5252" s="1062"/>
      <c r="K5252" s="1016"/>
      <c r="L5252" s="1016"/>
      <c r="M5252" s="1016"/>
      <c r="N5252" s="1016"/>
      <c r="O5252" s="1016" t="s">
        <v>470</v>
      </c>
      <c r="P5252" s="1016"/>
      <c r="Q5252" s="1016"/>
      <c r="R5252" s="1016"/>
      <c r="S5252" s="1016"/>
      <c r="T5252" s="1016"/>
      <c r="U5252" s="1016"/>
      <c r="V5252" s="1016"/>
      <c r="W5252" s="1016"/>
      <c r="X5252" s="1016"/>
      <c r="Y5252" s="193" t="str">
        <f>IF(Y5249=0,"",1)</f>
        <v/>
      </c>
      <c r="Z5252" s="193" t="str">
        <f>IF(Z5249=0,"",1)</f>
        <v/>
      </c>
      <c r="AA5252" s="1030" t="str">
        <f>IF(AQ5251=1,"",IF(AS5251&gt;0,1,""))</f>
        <v/>
      </c>
      <c r="AB5252" s="1031"/>
      <c r="AC5252" s="193">
        <f>+AC5249</f>
        <v>0</v>
      </c>
      <c r="AD5252" s="193">
        <f>AD5249</f>
        <v>0</v>
      </c>
      <c r="AE5252" s="1030">
        <f>AE5249+AF5249</f>
        <v>0</v>
      </c>
      <c r="AF5252" s="1031"/>
      <c r="AG5252" s="193">
        <f>AG5249</f>
        <v>0</v>
      </c>
      <c r="AH5252" s="193">
        <f>AH5249</f>
        <v>0</v>
      </c>
      <c r="AI5252" s="1030">
        <f>AI5249+AJ5249</f>
        <v>0</v>
      </c>
      <c r="AJ5252" s="1031"/>
      <c r="AK5252" s="1046"/>
      <c r="AL5252" s="1047"/>
      <c r="AM5252" s="1047"/>
      <c r="AN5252" s="1047"/>
      <c r="AO5252" s="1048"/>
      <c r="AP5252" s="3"/>
      <c r="AQ5252" s="197">
        <f>+Y5249+AC5252+AG5252</f>
        <v>0</v>
      </c>
      <c r="AR5252" s="197">
        <f>+Z5249+AD5252+AH5252</f>
        <v>0</v>
      </c>
      <c r="AS5252" s="1032">
        <f>+AS5251+AE5252+AI5252</f>
        <v>0</v>
      </c>
      <c r="AT5252" s="1033"/>
    </row>
    <row r="5253" spans="2:86" ht="12" customHeight="1" x14ac:dyDescent="0.15">
      <c r="B5253" s="1058"/>
      <c r="C5253" s="1063"/>
      <c r="D5253" s="1061"/>
      <c r="E5253" s="1061"/>
      <c r="F5253" s="1061"/>
      <c r="G5253" s="1061"/>
      <c r="H5253" s="1061"/>
      <c r="I5253" s="1061"/>
      <c r="J5253" s="1062"/>
      <c r="K5253" s="1016"/>
      <c r="L5253" s="1016"/>
      <c r="M5253" s="1016"/>
      <c r="N5253" s="1016"/>
      <c r="O5253" s="1016" t="s">
        <v>471</v>
      </c>
      <c r="P5253" s="1016"/>
      <c r="Q5253" s="1016"/>
      <c r="R5253" s="1016"/>
      <c r="S5253" s="1016"/>
      <c r="T5253" s="1016"/>
      <c r="U5253" s="1016"/>
      <c r="V5253" s="1016"/>
      <c r="W5253" s="1016"/>
      <c r="X5253" s="1016"/>
      <c r="Y5253" s="1034" t="s">
        <v>875</v>
      </c>
      <c r="Z5253" s="1035"/>
      <c r="AA5253" s="1035"/>
      <c r="AB5253" s="1036"/>
      <c r="AC5253" s="1034" t="str">
        <f>IF(AC5252&gt;0,"Ⅳ",IF(AD5252&gt;0,"Ⅲ",IF(AE5252&gt;0,"Ⅱ","Ⅰ")))</f>
        <v>Ⅰ</v>
      </c>
      <c r="AD5253" s="1035"/>
      <c r="AE5253" s="1035"/>
      <c r="AF5253" s="1036"/>
      <c r="AG5253" s="1034" t="str">
        <f>IF(AG5252&gt;0,"Ⅳ",IF(AH5252&gt;0,"Ⅲ",IF(AI5252&gt;0,"Ⅱ","Ⅰ")))</f>
        <v>Ⅰ</v>
      </c>
      <c r="AH5253" s="1035"/>
      <c r="AI5253" s="1035"/>
      <c r="AJ5253" s="1036"/>
      <c r="AK5253" s="1046"/>
      <c r="AL5253" s="1047"/>
      <c r="AM5253" s="1047"/>
      <c r="AN5253" s="1047"/>
      <c r="AO5253" s="1048"/>
      <c r="AP5253" s="3"/>
      <c r="AQ5253" s="1037" t="str">
        <f>IF(AQ5252&gt;0,"Ⅳ",IF(AR5252&gt;0,"Ⅲ",IF(AS5252&gt;0,"Ⅱ","Ⅰ")))</f>
        <v>Ⅰ</v>
      </c>
      <c r="AR5253" s="1037"/>
      <c r="AS5253" s="1037"/>
      <c r="AT5253" s="1037"/>
    </row>
    <row r="5254" spans="2:86" ht="12" customHeight="1" x14ac:dyDescent="0.15">
      <c r="B5254" s="1058"/>
      <c r="C5254" s="1063"/>
      <c r="D5254" s="1061"/>
      <c r="E5254" s="1061"/>
      <c r="F5254" s="1061"/>
      <c r="G5254" s="1061"/>
      <c r="H5254" s="1061"/>
      <c r="I5254" s="1061"/>
      <c r="J5254" s="1062"/>
      <c r="K5254" s="1016"/>
      <c r="L5254" s="1016"/>
      <c r="M5254" s="1016"/>
      <c r="N5254" s="1016"/>
      <c r="O5254" s="1016" t="s">
        <v>472</v>
      </c>
      <c r="P5254" s="1016"/>
      <c r="Q5254" s="1016"/>
      <c r="R5254" s="1016"/>
      <c r="S5254" s="1016"/>
      <c r="T5254" s="1016"/>
      <c r="U5254" s="1016"/>
      <c r="V5254" s="1016"/>
      <c r="W5254" s="1016"/>
      <c r="X5254" s="1016"/>
      <c r="Y5254" s="1034" t="str">
        <f>IF(COUNTIF(Y5253:AJ5253,"Ⅳ")&gt;0,"Ⅳ",IF(COUNTIF(Y5253:AJ5253,"Ⅲ")&gt;0,"Ⅲ",IF(COUNTIF(Y5253:AJ5253,"Ⅱ")&gt;0,"Ⅱ","Ⅰ")))</f>
        <v>Ⅰ</v>
      </c>
      <c r="Z5254" s="1035"/>
      <c r="AA5254" s="1035"/>
      <c r="AB5254" s="1035"/>
      <c r="AC5254" s="1035"/>
      <c r="AD5254" s="1035"/>
      <c r="AE5254" s="1035"/>
      <c r="AF5254" s="1035"/>
      <c r="AG5254" s="1035"/>
      <c r="AH5254" s="1035"/>
      <c r="AI5254" s="1035"/>
      <c r="AJ5254" s="1036"/>
      <c r="AK5254" s="1049"/>
      <c r="AL5254" s="1050"/>
      <c r="AM5254" s="1050"/>
      <c r="AN5254" s="1050"/>
      <c r="AO5254" s="1051"/>
      <c r="AP5254" s="3"/>
    </row>
    <row r="5255" spans="2:86" ht="14.25" customHeight="1" x14ac:dyDescent="0.15">
      <c r="B5255" s="1058"/>
      <c r="C5255" s="1063"/>
      <c r="D5255" s="1061"/>
      <c r="E5255" s="1061"/>
      <c r="F5255" s="1061"/>
      <c r="G5255" s="1061"/>
      <c r="H5255" s="1061"/>
      <c r="I5255" s="1061"/>
      <c r="J5255" s="1062"/>
      <c r="K5255" s="1016" t="s">
        <v>169</v>
      </c>
      <c r="L5255" s="1017"/>
      <c r="M5255" s="1017"/>
      <c r="N5255" s="1017"/>
      <c r="O5255" s="1017"/>
      <c r="P5255" s="1017"/>
      <c r="Q5255" s="1017"/>
      <c r="R5255" s="1017"/>
      <c r="S5255" s="1017"/>
      <c r="T5255" s="1017"/>
      <c r="U5255" s="1017"/>
      <c r="V5255" s="1017"/>
      <c r="W5255" s="1017"/>
      <c r="X5255" s="1017"/>
      <c r="Y5255" s="1017"/>
      <c r="Z5255" s="1017"/>
      <c r="AA5255" s="1017"/>
      <c r="AB5255" s="1017"/>
      <c r="AC5255" s="1017"/>
      <c r="AD5255" s="1017"/>
      <c r="AE5255" s="1017"/>
      <c r="AF5255" s="1017"/>
      <c r="AG5255" s="1017"/>
      <c r="AH5255" s="1017"/>
      <c r="AI5255" s="1017"/>
      <c r="AJ5255" s="1017"/>
      <c r="AK5255" s="1017"/>
      <c r="AL5255" s="1017"/>
      <c r="AM5255" s="1017"/>
      <c r="AN5255" s="1017"/>
      <c r="AO5255" s="1017"/>
      <c r="AP5255" s="3"/>
    </row>
    <row r="5256" spans="2:86" ht="14.25" customHeight="1" x14ac:dyDescent="0.15">
      <c r="B5256" s="1058"/>
      <c r="C5256" s="1063"/>
      <c r="D5256" s="1061"/>
      <c r="E5256" s="1061"/>
      <c r="F5256" s="1061"/>
      <c r="G5256" s="1061"/>
      <c r="H5256" s="1061"/>
      <c r="I5256" s="1061"/>
      <c r="J5256" s="1062"/>
      <c r="K5256" s="1016"/>
      <c r="L5256" s="1017"/>
      <c r="M5256" s="1017"/>
      <c r="N5256" s="1017"/>
      <c r="O5256" s="1017"/>
      <c r="P5256" s="1017"/>
      <c r="Q5256" s="1017"/>
      <c r="R5256" s="1017"/>
      <c r="S5256" s="1017"/>
      <c r="T5256" s="1017"/>
      <c r="U5256" s="1017"/>
      <c r="V5256" s="1017"/>
      <c r="W5256" s="1017"/>
      <c r="X5256" s="1017"/>
      <c r="Y5256" s="1017"/>
      <c r="Z5256" s="1017"/>
      <c r="AA5256" s="1017"/>
      <c r="AB5256" s="1017"/>
      <c r="AC5256" s="1017"/>
      <c r="AD5256" s="1017"/>
      <c r="AE5256" s="1017"/>
      <c r="AF5256" s="1017"/>
      <c r="AG5256" s="1017"/>
      <c r="AH5256" s="1017"/>
      <c r="AI5256" s="1017"/>
      <c r="AJ5256" s="1017"/>
      <c r="AK5256" s="1017"/>
      <c r="AL5256" s="1017"/>
      <c r="AM5256" s="1017"/>
      <c r="AN5256" s="1017"/>
      <c r="AO5256" s="1017"/>
      <c r="AP5256" s="3"/>
    </row>
    <row r="5257" spans="2:86" ht="12" customHeight="1" x14ac:dyDescent="0.15">
      <c r="B5257" s="1058"/>
      <c r="C5257" s="1063"/>
      <c r="D5257" s="1061"/>
      <c r="E5257" s="1061"/>
      <c r="F5257" s="1061"/>
      <c r="G5257" s="1061"/>
      <c r="H5257" s="1061"/>
      <c r="I5257" s="1061"/>
      <c r="J5257" s="1062"/>
      <c r="K5257" s="1018" t="s">
        <v>473</v>
      </c>
      <c r="L5257" s="1018"/>
      <c r="M5257" s="1018"/>
      <c r="N5257" s="1018"/>
      <c r="O5257" s="1018"/>
      <c r="P5257" s="1018"/>
      <c r="Q5257" s="1018"/>
      <c r="R5257" s="1018"/>
      <c r="S5257" s="1018"/>
      <c r="T5257" s="1018"/>
      <c r="U5257" s="1018"/>
      <c r="V5257" s="1018"/>
      <c r="W5257" s="1018"/>
      <c r="X5257" s="1018"/>
      <c r="Y5257" s="1018"/>
      <c r="Z5257" s="1018"/>
      <c r="AA5257" s="1018"/>
      <c r="AB5257" s="1018"/>
      <c r="AC5257" s="1018"/>
      <c r="AD5257" s="1018"/>
      <c r="AE5257" s="1018"/>
      <c r="AF5257" s="1018"/>
      <c r="AG5257" s="1018"/>
      <c r="AH5257" s="1018"/>
      <c r="AI5257" s="1018"/>
      <c r="AJ5257" s="1018"/>
      <c r="AK5257" s="1018"/>
      <c r="AL5257" s="1018"/>
      <c r="AM5257" s="1018"/>
      <c r="AN5257" s="1018"/>
      <c r="AO5257" s="1018"/>
      <c r="AP5257" s="3"/>
    </row>
    <row r="5258" spans="2:86" ht="12" customHeight="1" x14ac:dyDescent="0.15">
      <c r="B5258" s="1058"/>
      <c r="C5258" s="1063"/>
      <c r="D5258" s="1061"/>
      <c r="E5258" s="1061"/>
      <c r="F5258" s="1061"/>
      <c r="G5258" s="1061"/>
      <c r="H5258" s="1061"/>
      <c r="I5258" s="1061"/>
      <c r="J5258" s="1062"/>
      <c r="K5258" s="1019" t="s">
        <v>523</v>
      </c>
      <c r="L5258" s="1019"/>
      <c r="M5258" s="1019"/>
      <c r="N5258" s="1019"/>
      <c r="O5258" s="1019"/>
      <c r="P5258" s="1019"/>
      <c r="Q5258" s="1019"/>
      <c r="R5258" s="1019"/>
      <c r="S5258" s="1019"/>
      <c r="T5258" s="1019"/>
      <c r="U5258" s="1019"/>
      <c r="V5258" s="1019"/>
      <c r="W5258" s="1019"/>
      <c r="X5258" s="1019"/>
      <c r="Y5258" s="1019"/>
      <c r="Z5258" s="1019"/>
      <c r="AA5258" s="1019"/>
      <c r="AB5258" s="1019"/>
      <c r="AC5258" s="1019"/>
      <c r="AD5258" s="1019"/>
      <c r="AE5258" s="1019"/>
      <c r="AF5258" s="1019"/>
      <c r="AG5258" s="1019"/>
      <c r="AH5258" s="1019"/>
      <c r="AI5258" s="1019"/>
      <c r="AJ5258" s="1019"/>
      <c r="AK5258" s="1019"/>
      <c r="AL5258" s="1019"/>
      <c r="AM5258" s="1019"/>
      <c r="AN5258" s="1019"/>
      <c r="AO5258" s="1019"/>
      <c r="AP5258" s="3"/>
    </row>
    <row r="5259" spans="2:86" ht="12" customHeight="1" x14ac:dyDescent="0.15">
      <c r="B5259" s="1058"/>
      <c r="C5259" s="1063"/>
      <c r="D5259" s="1061"/>
      <c r="E5259" s="1061"/>
      <c r="F5259" s="1061"/>
      <c r="G5259" s="1061"/>
      <c r="H5259" s="1061"/>
      <c r="I5259" s="1061"/>
      <c r="J5259" s="1062"/>
      <c r="K5259" s="194" t="s">
        <v>474</v>
      </c>
      <c r="L5259" s="195"/>
      <c r="M5259" s="195"/>
      <c r="N5259" s="195"/>
      <c r="O5259" s="195"/>
      <c r="P5259" s="195"/>
      <c r="Q5259" s="195"/>
      <c r="R5259" s="195"/>
      <c r="S5259" s="195"/>
      <c r="T5259" s="195"/>
      <c r="U5259" s="195"/>
      <c r="V5259" s="195"/>
      <c r="W5259" s="195"/>
      <c r="X5259" s="195"/>
      <c r="Y5259" s="195"/>
      <c r="Z5259" s="195"/>
      <c r="AA5259" s="195"/>
      <c r="AB5259" s="195"/>
      <c r="AC5259" s="195"/>
      <c r="AD5259" s="195"/>
      <c r="AE5259" s="195"/>
      <c r="AF5259" s="195"/>
      <c r="AG5259" s="195"/>
      <c r="AH5259" s="195"/>
      <c r="AI5259" s="195"/>
      <c r="AJ5259" s="195"/>
      <c r="AK5259" s="195"/>
      <c r="AL5259" s="195"/>
      <c r="AM5259" s="195"/>
      <c r="AN5259" s="195"/>
      <c r="AO5259" s="196"/>
      <c r="AP5259" s="3"/>
    </row>
    <row r="5260" spans="2:86" ht="12" customHeight="1" x14ac:dyDescent="0.15">
      <c r="B5260" s="1058"/>
      <c r="C5260" s="1063"/>
      <c r="D5260" s="1061"/>
      <c r="E5260" s="1061"/>
      <c r="F5260" s="1061"/>
      <c r="G5260" s="1061"/>
      <c r="H5260" s="1061"/>
      <c r="I5260" s="1061"/>
      <c r="J5260" s="1062"/>
      <c r="K5260" s="194" t="s">
        <v>475</v>
      </c>
      <c r="L5260" s="195"/>
      <c r="M5260" s="195"/>
      <c r="N5260" s="195"/>
      <c r="O5260" s="195"/>
      <c r="P5260" s="195"/>
      <c r="Q5260" s="195"/>
      <c r="R5260" s="195"/>
      <c r="S5260" s="195"/>
      <c r="T5260" s="195"/>
      <c r="U5260" s="195"/>
      <c r="V5260" s="195"/>
      <c r="W5260" s="195"/>
      <c r="X5260" s="195"/>
      <c r="Y5260" s="195"/>
      <c r="Z5260" s="195"/>
      <c r="AA5260" s="195"/>
      <c r="AB5260" s="195"/>
      <c r="AC5260" s="195"/>
      <c r="AD5260" s="195"/>
      <c r="AE5260" s="195"/>
      <c r="AF5260" s="195"/>
      <c r="AG5260" s="195"/>
      <c r="AH5260" s="195"/>
      <c r="AI5260" s="195"/>
      <c r="AJ5260" s="195"/>
      <c r="AK5260" s="195"/>
      <c r="AL5260" s="195"/>
      <c r="AM5260" s="195"/>
      <c r="AN5260" s="195"/>
      <c r="AO5260" s="196"/>
      <c r="AP5260" s="3"/>
    </row>
    <row r="5261" spans="2:86" ht="12" customHeight="1" x14ac:dyDescent="0.15">
      <c r="B5261" s="1058"/>
      <c r="C5261" s="1063"/>
      <c r="D5261" s="1061"/>
      <c r="E5261" s="1061"/>
      <c r="F5261" s="1061"/>
      <c r="G5261" s="1061"/>
      <c r="H5261" s="1061"/>
      <c r="I5261" s="1061"/>
      <c r="J5261" s="1062"/>
      <c r="K5261" s="1020" t="s">
        <v>476</v>
      </c>
      <c r="L5261" s="1021"/>
      <c r="M5261" s="1021"/>
      <c r="N5261" s="1021"/>
      <c r="O5261" s="1021"/>
      <c r="P5261" s="1021"/>
      <c r="Q5261" s="1021"/>
      <c r="R5261" s="1021"/>
      <c r="S5261" s="1021"/>
      <c r="T5261" s="1021"/>
      <c r="U5261" s="1021"/>
      <c r="V5261" s="1021"/>
      <c r="W5261" s="1021"/>
      <c r="X5261" s="1021"/>
      <c r="Y5261" s="1021"/>
      <c r="Z5261" s="1021"/>
      <c r="AA5261" s="1021"/>
      <c r="AB5261" s="1021"/>
      <c r="AC5261" s="1021"/>
      <c r="AD5261" s="1021"/>
      <c r="AE5261" s="1021"/>
      <c r="AF5261" s="1021"/>
      <c r="AG5261" s="1021"/>
      <c r="AH5261" s="1021"/>
      <c r="AI5261" s="1021"/>
      <c r="AJ5261" s="1021"/>
      <c r="AK5261" s="1021"/>
      <c r="AL5261" s="1021"/>
      <c r="AM5261" s="1021"/>
      <c r="AN5261" s="1021"/>
      <c r="AO5261" s="1022"/>
      <c r="AP5261" s="3"/>
    </row>
    <row r="5262" spans="2:86" ht="12" customHeight="1" x14ac:dyDescent="0.15">
      <c r="B5262" s="591"/>
      <c r="C5262" s="1064"/>
      <c r="D5262" s="1065"/>
      <c r="E5262" s="1065"/>
      <c r="F5262" s="1065"/>
      <c r="G5262" s="1065"/>
      <c r="H5262" s="1065"/>
      <c r="I5262" s="1065"/>
      <c r="J5262" s="1066"/>
      <c r="K5262" s="1023"/>
      <c r="L5262" s="1024"/>
      <c r="M5262" s="1024"/>
      <c r="N5262" s="1024"/>
      <c r="O5262" s="1024"/>
      <c r="P5262" s="1024"/>
      <c r="Q5262" s="1024"/>
      <c r="R5262" s="1024"/>
      <c r="S5262" s="1024"/>
      <c r="T5262" s="1024"/>
      <c r="U5262" s="1024"/>
      <c r="V5262" s="1024"/>
      <c r="W5262" s="1024"/>
      <c r="X5262" s="1024"/>
      <c r="Y5262" s="1024"/>
      <c r="Z5262" s="1024"/>
      <c r="AA5262" s="1024"/>
      <c r="AB5262" s="1024"/>
      <c r="AC5262" s="1024"/>
      <c r="AD5262" s="1024"/>
      <c r="AE5262" s="1024"/>
      <c r="AF5262" s="1024"/>
      <c r="AG5262" s="1024"/>
      <c r="AH5262" s="1024"/>
      <c r="AI5262" s="1024"/>
      <c r="AJ5262" s="1024"/>
      <c r="AK5262" s="1024"/>
      <c r="AL5262" s="1024"/>
      <c r="AM5262" s="1024"/>
      <c r="AN5262" s="1024"/>
      <c r="AO5262" s="1025"/>
      <c r="AP5262" s="3"/>
    </row>
    <row r="5263" spans="2:86" s="9" customFormat="1" ht="12" customHeight="1" x14ac:dyDescent="0.15">
      <c r="B5263" s="3" t="s">
        <v>527</v>
      </c>
      <c r="AQ5263" s="162"/>
      <c r="AR5263" s="162"/>
      <c r="AS5263" s="162"/>
      <c r="AT5263" s="162"/>
      <c r="AU5263" s="162"/>
      <c r="AV5263" s="162"/>
      <c r="AW5263" s="162"/>
      <c r="AX5263" s="162"/>
      <c r="AY5263" s="162"/>
      <c r="AZ5263" s="162"/>
      <c r="BA5263" s="162"/>
      <c r="BB5263" s="162"/>
      <c r="BC5263" s="162"/>
      <c r="BD5263" s="162"/>
      <c r="BE5263" s="162"/>
      <c r="BF5263" s="162"/>
      <c r="BG5263" s="162"/>
      <c r="BH5263" s="162"/>
      <c r="BI5263" s="162"/>
      <c r="BJ5263" s="162"/>
      <c r="BK5263" s="162"/>
      <c r="BL5263" s="162"/>
      <c r="BM5263" s="162"/>
      <c r="BN5263" s="162"/>
      <c r="BO5263" s="162"/>
      <c r="BP5263" s="162"/>
      <c r="BQ5263" s="162"/>
      <c r="BR5263" s="162"/>
      <c r="BS5263" s="162"/>
      <c r="BT5263" s="162"/>
      <c r="BU5263" s="162"/>
      <c r="BV5263" s="162"/>
      <c r="BW5263" s="162"/>
      <c r="BX5263" s="162"/>
      <c r="BY5263" s="162"/>
      <c r="BZ5263" s="162"/>
      <c r="CA5263" s="162"/>
      <c r="CB5263" s="162"/>
      <c r="CC5263" s="162"/>
      <c r="CD5263" s="162"/>
      <c r="CE5263" s="162"/>
      <c r="CF5263" s="162"/>
      <c r="CG5263" s="162"/>
      <c r="CH5263" s="162"/>
    </row>
    <row r="5264" spans="2:86" ht="12" customHeight="1" thickBot="1" x14ac:dyDescent="0.2">
      <c r="B5264" s="3" t="s">
        <v>524</v>
      </c>
    </row>
    <row r="5265" spans="2:86" ht="12" customHeight="1" x14ac:dyDescent="0.15">
      <c r="B5265" s="3" t="s">
        <v>525</v>
      </c>
      <c r="AU5265" s="1000" t="s">
        <v>305</v>
      </c>
      <c r="AV5265" s="1001" t="s">
        <v>298</v>
      </c>
      <c r="AW5265" s="1003" t="s">
        <v>299</v>
      </c>
      <c r="AX5265" s="1005" t="s">
        <v>306</v>
      </c>
      <c r="AY5265" s="1006"/>
      <c r="AZ5265" s="1006"/>
      <c r="BA5265" s="1006"/>
      <c r="BB5265" s="1006"/>
      <c r="BC5265" s="1006"/>
      <c r="BD5265" s="1006"/>
      <c r="BE5265" s="1006"/>
      <c r="BF5265" s="1006"/>
      <c r="BG5265" s="1006"/>
      <c r="BH5265" s="1006"/>
      <c r="BI5265" s="1006"/>
      <c r="BJ5265" s="1006"/>
      <c r="BK5265" s="1006"/>
      <c r="BL5265" s="1006"/>
      <c r="BM5265" s="1006"/>
      <c r="BN5265" s="1006"/>
      <c r="BO5265" s="1006"/>
      <c r="BP5265" s="1006"/>
      <c r="BQ5265" s="1006"/>
      <c r="BR5265" s="1007"/>
      <c r="BS5265" s="807" t="s">
        <v>300</v>
      </c>
      <c r="BT5265" s="1008"/>
      <c r="BU5265" s="1008"/>
      <c r="BV5265" s="1008"/>
      <c r="BW5265" s="1009" t="s">
        <v>307</v>
      </c>
      <c r="BX5265" s="1010"/>
      <c r="BY5265" s="1010"/>
      <c r="BZ5265" s="1010"/>
      <c r="CA5265" s="1010"/>
      <c r="CB5265" s="1010"/>
      <c r="CC5265" s="1010"/>
      <c r="CD5265" s="1010"/>
      <c r="CE5265" s="1010"/>
      <c r="CF5265" s="1010"/>
      <c r="CG5265" s="1010"/>
      <c r="CH5265" s="1011"/>
    </row>
    <row r="5266" spans="2:86" ht="12" customHeight="1" x14ac:dyDescent="0.15">
      <c r="B5266" s="3" t="s">
        <v>477</v>
      </c>
      <c r="AU5266" s="1000"/>
      <c r="AV5266" s="1002"/>
      <c r="AW5266" s="1004"/>
      <c r="AX5266" s="1012" t="s">
        <v>308</v>
      </c>
      <c r="AY5266" s="686"/>
      <c r="AZ5266" s="686"/>
      <c r="BA5266" s="686"/>
      <c r="BB5266" s="686"/>
      <c r="BC5266" s="686"/>
      <c r="BD5266" s="686"/>
      <c r="BE5266" s="686"/>
      <c r="BF5266" s="686"/>
      <c r="BG5266" s="686"/>
      <c r="BH5266" s="686"/>
      <c r="BI5266" s="686"/>
      <c r="BJ5266" s="686" t="s">
        <v>309</v>
      </c>
      <c r="BK5266" s="686"/>
      <c r="BL5266" s="686"/>
      <c r="BM5266" s="686"/>
      <c r="BN5266" s="686"/>
      <c r="BO5266" s="686"/>
      <c r="BP5266" s="686"/>
      <c r="BQ5266" s="686"/>
      <c r="BR5266" s="1013"/>
      <c r="BS5266" s="1008"/>
      <c r="BT5266" s="1008"/>
      <c r="BU5266" s="1008"/>
      <c r="BV5266" s="1008"/>
      <c r="BW5266" s="1014" t="s">
        <v>302</v>
      </c>
      <c r="BX5266" s="699"/>
      <c r="BY5266" s="699"/>
      <c r="BZ5266" s="699"/>
      <c r="CA5266" s="686" t="s">
        <v>310</v>
      </c>
      <c r="CB5266" s="686"/>
      <c r="CC5266" s="686"/>
      <c r="CD5266" s="686"/>
      <c r="CE5266" s="686"/>
      <c r="CF5266" s="686"/>
      <c r="CG5266" s="686"/>
      <c r="CH5266" s="1013"/>
    </row>
    <row r="5267" spans="2:86" ht="12" customHeight="1" x14ac:dyDescent="0.15">
      <c r="B5267" s="3" t="s">
        <v>526</v>
      </c>
      <c r="AU5267" s="1000"/>
      <c r="AV5267" s="1002"/>
      <c r="AW5267" s="1004"/>
      <c r="AX5267" s="1012" t="s">
        <v>26</v>
      </c>
      <c r="AY5267" s="686"/>
      <c r="AZ5267" s="686"/>
      <c r="BA5267" s="686"/>
      <c r="BB5267" s="686" t="s">
        <v>22</v>
      </c>
      <c r="BC5267" s="686"/>
      <c r="BD5267" s="686"/>
      <c r="BE5267" s="686"/>
      <c r="BF5267" s="686" t="s">
        <v>24</v>
      </c>
      <c r="BG5267" s="686"/>
      <c r="BH5267" s="686"/>
      <c r="BI5267" s="686"/>
      <c r="BJ5267" s="699" t="s">
        <v>26</v>
      </c>
      <c r="BK5267" s="699"/>
      <c r="BL5267" s="699"/>
      <c r="BM5267" s="699" t="s">
        <v>22</v>
      </c>
      <c r="BN5267" s="699"/>
      <c r="BO5267" s="699"/>
      <c r="BP5267" s="699" t="s">
        <v>24</v>
      </c>
      <c r="BQ5267" s="699"/>
      <c r="BR5267" s="1015"/>
      <c r="BS5267" s="807" t="s">
        <v>26</v>
      </c>
      <c r="BT5267" s="807" t="s">
        <v>22</v>
      </c>
      <c r="BU5267" s="807" t="s">
        <v>24</v>
      </c>
      <c r="BV5267" s="807" t="s">
        <v>303</v>
      </c>
      <c r="BW5267" s="1012" t="s">
        <v>311</v>
      </c>
      <c r="BX5267" s="686"/>
      <c r="BY5267" s="686"/>
      <c r="BZ5267" s="686"/>
      <c r="CA5267" s="686" t="s">
        <v>22</v>
      </c>
      <c r="CB5267" s="686"/>
      <c r="CC5267" s="686"/>
      <c r="CD5267" s="686"/>
      <c r="CE5267" s="686" t="s">
        <v>24</v>
      </c>
      <c r="CF5267" s="686"/>
      <c r="CG5267" s="686"/>
      <c r="CH5267" s="1013"/>
    </row>
    <row r="5268" spans="2:86" ht="12" customHeight="1" x14ac:dyDescent="0.15">
      <c r="B5268" s="3" t="s">
        <v>478</v>
      </c>
      <c r="AU5268" s="1000"/>
      <c r="AV5268" s="1002"/>
      <c r="AW5268" s="1004"/>
      <c r="AX5268" s="156" t="s">
        <v>862</v>
      </c>
      <c r="AY5268" s="157" t="s">
        <v>863</v>
      </c>
      <c r="AZ5268" s="157" t="s">
        <v>864</v>
      </c>
      <c r="BA5268" s="158" t="s">
        <v>865</v>
      </c>
      <c r="BB5268" s="159" t="s">
        <v>866</v>
      </c>
      <c r="BC5268" s="157" t="s">
        <v>863</v>
      </c>
      <c r="BD5268" s="157" t="s">
        <v>867</v>
      </c>
      <c r="BE5268" s="158" t="s">
        <v>865</v>
      </c>
      <c r="BF5268" s="159" t="s">
        <v>866</v>
      </c>
      <c r="BG5268" s="157" t="s">
        <v>863</v>
      </c>
      <c r="BH5268" s="157" t="s">
        <v>864</v>
      </c>
      <c r="BI5268" s="158" t="s">
        <v>865</v>
      </c>
      <c r="BJ5268" s="159" t="s">
        <v>866</v>
      </c>
      <c r="BK5268" s="157" t="s">
        <v>868</v>
      </c>
      <c r="BL5268" s="158" t="s">
        <v>869</v>
      </c>
      <c r="BM5268" s="159" t="s">
        <v>870</v>
      </c>
      <c r="BN5268" s="157" t="s">
        <v>863</v>
      </c>
      <c r="BO5268" s="158" t="s">
        <v>871</v>
      </c>
      <c r="BP5268" s="159" t="s">
        <v>870</v>
      </c>
      <c r="BQ5268" s="157" t="s">
        <v>868</v>
      </c>
      <c r="BR5268" s="160" t="s">
        <v>872</v>
      </c>
      <c r="BS5268" s="1008"/>
      <c r="BT5268" s="1008"/>
      <c r="BU5268" s="1008"/>
      <c r="BV5268" s="1008"/>
      <c r="BW5268" s="156" t="s">
        <v>866</v>
      </c>
      <c r="BX5268" s="157" t="s">
        <v>863</v>
      </c>
      <c r="BY5268" s="157" t="s">
        <v>864</v>
      </c>
      <c r="BZ5268" s="158" t="s">
        <v>865</v>
      </c>
      <c r="CA5268" s="159" t="s">
        <v>866</v>
      </c>
      <c r="CB5268" s="157" t="s">
        <v>873</v>
      </c>
      <c r="CC5268" s="157" t="s">
        <v>864</v>
      </c>
      <c r="CD5268" s="158" t="s">
        <v>865</v>
      </c>
      <c r="CE5268" s="159" t="s">
        <v>866</v>
      </c>
      <c r="CF5268" s="157" t="s">
        <v>863</v>
      </c>
      <c r="CG5268" s="157" t="s">
        <v>864</v>
      </c>
      <c r="CH5268" s="160" t="s">
        <v>874</v>
      </c>
    </row>
    <row r="5269" spans="2:86" x14ac:dyDescent="0.15">
      <c r="B5269" s="3" t="s">
        <v>539</v>
      </c>
      <c r="AU5269" s="1000"/>
      <c r="AV5269" s="188" t="str">
        <f>N5271</f>
        <v>S112</v>
      </c>
      <c r="AW5269" s="300">
        <f>R5271</f>
        <v>10.6</v>
      </c>
      <c r="AX5269" s="197">
        <f>+Y5296</f>
        <v>0</v>
      </c>
      <c r="AY5269" s="197">
        <f>+Z5296</f>
        <v>0</v>
      </c>
      <c r="AZ5269" s="197">
        <f>+AA5296</f>
        <v>0</v>
      </c>
      <c r="BA5269" s="197">
        <f t="shared" ref="BA5269" si="2436">+AB5296</f>
        <v>0</v>
      </c>
      <c r="BB5269" s="197">
        <f>+AC5296</f>
        <v>0</v>
      </c>
      <c r="BC5269" s="197">
        <f t="shared" ref="BC5269" si="2437">+AD5296</f>
        <v>0</v>
      </c>
      <c r="BD5269" s="197">
        <f t="shared" ref="BD5269" si="2438">+AE5296</f>
        <v>0</v>
      </c>
      <c r="BE5269" s="197">
        <f t="shared" ref="BE5269" si="2439">+AF5296</f>
        <v>0</v>
      </c>
      <c r="BF5269" s="197">
        <f t="shared" ref="BF5269" si="2440">+AG5296</f>
        <v>0</v>
      </c>
      <c r="BG5269" s="197">
        <f t="shared" ref="BG5269" si="2441">+AH5296</f>
        <v>0</v>
      </c>
      <c r="BH5269" s="197">
        <f t="shared" ref="BH5269" si="2442">+AI5296</f>
        <v>0</v>
      </c>
      <c r="BI5269" s="197">
        <f t="shared" ref="BI5269" si="2443">+AJ5296</f>
        <v>0</v>
      </c>
      <c r="BJ5269" s="197" t="str">
        <f>+Y5299</f>
        <v/>
      </c>
      <c r="BK5269" s="197" t="str">
        <f t="shared" ref="BK5269" si="2444">+Z5299</f>
        <v/>
      </c>
      <c r="BL5269" s="197" t="str">
        <f>+AA5299</f>
        <v/>
      </c>
      <c r="BM5269" s="197">
        <f>+AC5299</f>
        <v>0</v>
      </c>
      <c r="BN5269" s="197">
        <f t="shared" ref="BN5269" si="2445">+AD5299</f>
        <v>0</v>
      </c>
      <c r="BO5269" s="197">
        <f t="shared" ref="BO5269" si="2446">+AE5299</f>
        <v>0</v>
      </c>
      <c r="BP5269" s="197">
        <f>+AG5299</f>
        <v>0</v>
      </c>
      <c r="BQ5269" s="197">
        <f>+AH5299</f>
        <v>0</v>
      </c>
      <c r="BR5269" s="197">
        <f>+AI5299</f>
        <v>0</v>
      </c>
      <c r="BS5269" s="296" t="str">
        <f>+Y5300</f>
        <v>Ⅰ</v>
      </c>
      <c r="BT5269" s="296" t="str">
        <f>+AC5300</f>
        <v>Ⅰ</v>
      </c>
      <c r="BU5269" s="296" t="str">
        <f>+AG5300</f>
        <v>Ⅰ</v>
      </c>
      <c r="BV5269" s="296" t="str">
        <f>+Y5301</f>
        <v>Ⅰ</v>
      </c>
      <c r="BW5269" s="164" t="str">
        <f>IF(Y5296&gt;0,R5271,"")</f>
        <v/>
      </c>
      <c r="BX5269" s="165" t="str">
        <f>IF(Z5296&gt;0,"",IF(AA5296&gt;0,R5271,""))</f>
        <v/>
      </c>
      <c r="BY5269" s="165" t="str">
        <f>IF(Y5296+Z5296&gt;0,"",IF(AA5296&gt;0,R5271,""))</f>
        <v/>
      </c>
      <c r="BZ5269" s="165" t="str">
        <f>IF(Y5296+Z5296+AA5296&gt;0,"",IF(AB5296&gt;0,R5271,""))</f>
        <v/>
      </c>
      <c r="CA5269" s="166">
        <f t="shared" ref="CA5269" si="2447">+AC5295</f>
        <v>0</v>
      </c>
      <c r="CB5269" s="166">
        <f t="shared" ref="CB5269" si="2448">+AD5295</f>
        <v>0</v>
      </c>
      <c r="CC5269" s="166">
        <f t="shared" ref="CC5269" si="2449">+AE5295</f>
        <v>0</v>
      </c>
      <c r="CD5269" s="166">
        <f t="shared" ref="CD5269" si="2450">+AF5295</f>
        <v>0</v>
      </c>
      <c r="CE5269" s="166">
        <f t="shared" ref="CE5269" si="2451">+AG5295</f>
        <v>0</v>
      </c>
      <c r="CF5269" s="166">
        <f t="shared" ref="CF5269" si="2452">+AH5295</f>
        <v>0</v>
      </c>
      <c r="CG5269" s="166">
        <f t="shared" ref="CG5269" si="2453">+AI5295</f>
        <v>0</v>
      </c>
      <c r="CH5269" s="166">
        <f t="shared" ref="CH5269" si="2454">+AJ5295</f>
        <v>0</v>
      </c>
    </row>
    <row r="5270" spans="2:86" ht="12" customHeight="1" x14ac:dyDescent="0.15">
      <c r="B5270" s="1057" t="s">
        <v>219</v>
      </c>
      <c r="C5270" s="1059"/>
      <c r="D5270" s="1060"/>
      <c r="E5270" s="1061"/>
      <c r="F5270" s="1061"/>
      <c r="G5270" s="1061"/>
      <c r="H5270" s="1061"/>
      <c r="I5270" s="1061"/>
      <c r="J5270" s="1062"/>
      <c r="K5270" s="1067" t="s">
        <v>453</v>
      </c>
      <c r="L5270" s="1068"/>
      <c r="M5270" s="1068"/>
      <c r="N5270" s="1068"/>
      <c r="O5270" s="1068"/>
      <c r="P5270" s="1068"/>
      <c r="Q5270" s="1068"/>
      <c r="R5270" s="1068"/>
      <c r="S5270" s="1068"/>
      <c r="T5270" s="1068"/>
      <c r="U5270" s="1068"/>
      <c r="V5270" s="1068"/>
      <c r="W5270" s="1068"/>
      <c r="X5270" s="1068"/>
      <c r="Y5270" s="1068"/>
      <c r="Z5270" s="1068"/>
      <c r="AA5270" s="1068"/>
      <c r="AB5270" s="1068"/>
      <c r="AC5270" s="1068"/>
      <c r="AD5270" s="1068"/>
      <c r="AE5270" s="1068"/>
      <c r="AF5270" s="1068"/>
      <c r="AG5270" s="1068"/>
      <c r="AH5270" s="1068"/>
      <c r="AI5270" s="1068"/>
      <c r="AJ5270" s="1068"/>
      <c r="AK5270" s="1068"/>
      <c r="AL5270" s="1068"/>
      <c r="AM5270" s="1068"/>
      <c r="AN5270" s="1068"/>
      <c r="AO5270" s="1069"/>
      <c r="AP5270" s="3"/>
    </row>
    <row r="5271" spans="2:86" ht="12" customHeight="1" x14ac:dyDescent="0.15">
      <c r="B5271" s="1058"/>
      <c r="C5271" s="1063"/>
      <c r="D5271" s="1061"/>
      <c r="E5271" s="1061"/>
      <c r="F5271" s="1061"/>
      <c r="G5271" s="1061"/>
      <c r="H5271" s="1061"/>
      <c r="I5271" s="1061"/>
      <c r="J5271" s="1062"/>
      <c r="K5271" s="1040" t="s">
        <v>218</v>
      </c>
      <c r="L5271" s="1041"/>
      <c r="M5271" s="1042"/>
      <c r="N5271" s="1034" t="s">
        <v>824</v>
      </c>
      <c r="O5271" s="1035"/>
      <c r="P5271" s="1040" t="s">
        <v>454</v>
      </c>
      <c r="Q5271" s="1042"/>
      <c r="R5271" s="1070">
        <f>'様式A-2'!C125</f>
        <v>10.6</v>
      </c>
      <c r="S5271" s="1071"/>
      <c r="T5271" s="1072"/>
      <c r="U5271" s="1073" t="s">
        <v>455</v>
      </c>
      <c r="V5271" s="1074"/>
      <c r="W5271" s="1073" t="s">
        <v>456</v>
      </c>
      <c r="X5271" s="1074"/>
      <c r="Y5271" s="1042" t="s">
        <v>217</v>
      </c>
      <c r="Z5271" s="1016"/>
      <c r="AA5271" s="1016"/>
      <c r="AB5271" s="1016"/>
      <c r="AC5271" s="1073" t="s">
        <v>457</v>
      </c>
      <c r="AD5271" s="1079"/>
      <c r="AE5271" s="1079"/>
      <c r="AF5271" s="1079"/>
      <c r="AG5271" s="1079"/>
      <c r="AH5271" s="1079"/>
      <c r="AI5271" s="1079"/>
      <c r="AJ5271" s="1074"/>
      <c r="AK5271" s="1073" t="s">
        <v>458</v>
      </c>
      <c r="AL5271" s="1079"/>
      <c r="AM5271" s="1079"/>
      <c r="AN5271" s="1081"/>
      <c r="AO5271" s="1082"/>
      <c r="AP5271" s="3"/>
      <c r="AV5271" s="167"/>
      <c r="AW5271" s="221"/>
      <c r="AX5271" s="167"/>
      <c r="AY5271" s="167"/>
      <c r="AZ5271" s="167"/>
      <c r="BA5271" s="167"/>
      <c r="BB5271" s="167"/>
      <c r="BC5271" s="167"/>
      <c r="BD5271" s="167"/>
    </row>
    <row r="5272" spans="2:86" ht="12" customHeight="1" x14ac:dyDescent="0.15">
      <c r="B5272" s="1058"/>
      <c r="C5272" s="1063"/>
      <c r="D5272" s="1061"/>
      <c r="E5272" s="1061"/>
      <c r="F5272" s="1061"/>
      <c r="G5272" s="1061"/>
      <c r="H5272" s="1061"/>
      <c r="I5272" s="1061"/>
      <c r="J5272" s="1062"/>
      <c r="K5272" s="1016" t="s">
        <v>459</v>
      </c>
      <c r="L5272" s="1016" t="s">
        <v>199</v>
      </c>
      <c r="M5272" s="1016"/>
      <c r="N5272" s="1016" t="s">
        <v>198</v>
      </c>
      <c r="O5272" s="1016"/>
      <c r="P5272" s="1016" t="s">
        <v>460</v>
      </c>
      <c r="Q5272" s="1016"/>
      <c r="R5272" s="1016" t="s">
        <v>6</v>
      </c>
      <c r="S5272" s="1016"/>
      <c r="T5272" s="1016"/>
      <c r="U5272" s="1075"/>
      <c r="V5272" s="1076"/>
      <c r="W5272" s="1075"/>
      <c r="X5272" s="1076"/>
      <c r="Y5272" s="1042"/>
      <c r="Z5272" s="1016"/>
      <c r="AA5272" s="1016"/>
      <c r="AB5272" s="1016"/>
      <c r="AC5272" s="1077"/>
      <c r="AD5272" s="1080"/>
      <c r="AE5272" s="1080"/>
      <c r="AF5272" s="1080"/>
      <c r="AG5272" s="1080"/>
      <c r="AH5272" s="1080"/>
      <c r="AI5272" s="1080"/>
      <c r="AJ5272" s="1078"/>
      <c r="AK5272" s="1075"/>
      <c r="AL5272" s="1083"/>
      <c r="AM5272" s="1083"/>
      <c r="AN5272" s="1084"/>
      <c r="AO5272" s="1085"/>
      <c r="AP5272" s="3"/>
      <c r="AV5272" s="167"/>
      <c r="AW5272" s="167"/>
      <c r="AX5272" s="167"/>
      <c r="AY5272" s="167"/>
      <c r="AZ5272" s="167"/>
      <c r="BA5272" s="167"/>
      <c r="BB5272" s="167"/>
      <c r="BC5272" s="167"/>
      <c r="BD5272" s="167"/>
    </row>
    <row r="5273" spans="2:86" ht="12" customHeight="1" x14ac:dyDescent="0.15">
      <c r="B5273" s="1058"/>
      <c r="C5273" s="1063"/>
      <c r="D5273" s="1061"/>
      <c r="E5273" s="1061"/>
      <c r="F5273" s="1061"/>
      <c r="G5273" s="1061"/>
      <c r="H5273" s="1061"/>
      <c r="I5273" s="1061"/>
      <c r="J5273" s="1062"/>
      <c r="K5273" s="1016"/>
      <c r="L5273" s="1016"/>
      <c r="M5273" s="1016"/>
      <c r="N5273" s="1016"/>
      <c r="O5273" s="1016"/>
      <c r="P5273" s="1016"/>
      <c r="Q5273" s="1016"/>
      <c r="R5273" s="1016"/>
      <c r="S5273" s="1016"/>
      <c r="T5273" s="1016"/>
      <c r="U5273" s="1075"/>
      <c r="V5273" s="1076"/>
      <c r="W5273" s="1075"/>
      <c r="X5273" s="1076"/>
      <c r="Y5273" s="1042" t="s">
        <v>461</v>
      </c>
      <c r="Z5273" s="1016"/>
      <c r="AA5273" s="1016"/>
      <c r="AB5273" s="1016"/>
      <c r="AC5273" s="1016" t="s">
        <v>462</v>
      </c>
      <c r="AD5273" s="1016"/>
      <c r="AE5273" s="1016"/>
      <c r="AF5273" s="1016"/>
      <c r="AG5273" s="1016" t="s">
        <v>463</v>
      </c>
      <c r="AH5273" s="1016"/>
      <c r="AI5273" s="1016"/>
      <c r="AJ5273" s="1016"/>
      <c r="AK5273" s="1075"/>
      <c r="AL5273" s="1083"/>
      <c r="AM5273" s="1083"/>
      <c r="AN5273" s="1084"/>
      <c r="AO5273" s="1085"/>
      <c r="AP5273" s="3"/>
      <c r="AV5273" s="167"/>
      <c r="AW5273" s="167"/>
      <c r="AX5273" s="167"/>
      <c r="AY5273" s="167"/>
      <c r="AZ5273" s="167"/>
      <c r="BA5273" s="167"/>
      <c r="BB5273" s="167"/>
      <c r="BC5273" s="167"/>
      <c r="BD5273" s="167"/>
    </row>
    <row r="5274" spans="2:86" ht="12" customHeight="1" x14ac:dyDescent="0.15">
      <c r="B5274" s="1058"/>
      <c r="C5274" s="1063"/>
      <c r="D5274" s="1061"/>
      <c r="E5274" s="1061"/>
      <c r="F5274" s="1061"/>
      <c r="G5274" s="1061"/>
      <c r="H5274" s="1061"/>
      <c r="I5274" s="1061"/>
      <c r="J5274" s="1062"/>
      <c r="K5274" s="1016"/>
      <c r="L5274" s="1016"/>
      <c r="M5274" s="1016"/>
      <c r="N5274" s="1016"/>
      <c r="O5274" s="1016"/>
      <c r="P5274" s="1016"/>
      <c r="Q5274" s="1016"/>
      <c r="R5274" s="1016"/>
      <c r="S5274" s="1016"/>
      <c r="T5274" s="1016"/>
      <c r="U5274" s="1077"/>
      <c r="V5274" s="1078"/>
      <c r="W5274" s="1077"/>
      <c r="X5274" s="1078"/>
      <c r="Y5274" s="191" t="s">
        <v>32</v>
      </c>
      <c r="Z5274" s="187" t="s">
        <v>33</v>
      </c>
      <c r="AA5274" s="187" t="s">
        <v>464</v>
      </c>
      <c r="AB5274" s="187" t="s">
        <v>465</v>
      </c>
      <c r="AC5274" s="187" t="s">
        <v>32</v>
      </c>
      <c r="AD5274" s="187" t="s">
        <v>33</v>
      </c>
      <c r="AE5274" s="187" t="s">
        <v>464</v>
      </c>
      <c r="AF5274" s="187" t="s">
        <v>465</v>
      </c>
      <c r="AG5274" s="187" t="s">
        <v>32</v>
      </c>
      <c r="AH5274" s="187" t="s">
        <v>33</v>
      </c>
      <c r="AI5274" s="187" t="s">
        <v>464</v>
      </c>
      <c r="AJ5274" s="187" t="s">
        <v>465</v>
      </c>
      <c r="AK5274" s="1077"/>
      <c r="AL5274" s="1080"/>
      <c r="AM5274" s="1080"/>
      <c r="AN5274" s="1086"/>
      <c r="AO5274" s="1087"/>
      <c r="AP5274" s="3"/>
      <c r="AV5274" s="167"/>
      <c r="AW5274" s="167"/>
      <c r="AX5274" s="167"/>
      <c r="AY5274" s="167"/>
      <c r="AZ5274" s="167"/>
      <c r="BA5274" s="167"/>
      <c r="BB5274" s="167"/>
      <c r="BC5274" s="167"/>
      <c r="BD5274" s="167"/>
    </row>
    <row r="5275" spans="2:86" ht="12" customHeight="1" x14ac:dyDescent="0.15">
      <c r="B5275" s="1058"/>
      <c r="C5275" s="1063"/>
      <c r="D5275" s="1061"/>
      <c r="E5275" s="1061"/>
      <c r="F5275" s="1061"/>
      <c r="G5275" s="1061"/>
      <c r="H5275" s="1061"/>
      <c r="I5275" s="1061"/>
      <c r="J5275" s="1062"/>
      <c r="K5275" s="192">
        <v>1</v>
      </c>
      <c r="L5275" s="1038" t="s">
        <v>534</v>
      </c>
      <c r="M5275" s="1039"/>
      <c r="N5275" s="1038" t="s">
        <v>486</v>
      </c>
      <c r="O5275" s="1039"/>
      <c r="P5275" s="1034" t="s">
        <v>332</v>
      </c>
      <c r="Q5275" s="1036"/>
      <c r="R5275" s="408" t="s">
        <v>338</v>
      </c>
      <c r="S5275" s="408"/>
      <c r="T5275" s="408"/>
      <c r="U5275" s="1034" t="s">
        <v>54</v>
      </c>
      <c r="V5275" s="1036"/>
      <c r="W5275" s="1034" t="s">
        <v>551</v>
      </c>
      <c r="X5275" s="1035"/>
      <c r="Y5275" s="286"/>
      <c r="Z5275" s="286"/>
      <c r="AA5275" s="286"/>
      <c r="AB5275" s="286"/>
      <c r="AC5275" s="223"/>
      <c r="AD5275" s="223"/>
      <c r="AE5275" s="223"/>
      <c r="AF5275" s="223"/>
      <c r="AG5275" s="223"/>
      <c r="AH5275" s="223"/>
      <c r="AI5275" s="223"/>
      <c r="AJ5275" s="223"/>
      <c r="AK5275" s="1088" t="s">
        <v>1685</v>
      </c>
      <c r="AL5275" s="1089"/>
      <c r="AM5275" s="1089"/>
      <c r="AN5275" s="1090"/>
      <c r="AO5275" s="1091"/>
      <c r="AP5275" s="3"/>
      <c r="AQ5275" s="222">
        <f>IF(P5275="材質劣化",2,IF(P5275="漏水",3,1))</f>
        <v>2</v>
      </c>
      <c r="AV5275" s="167"/>
      <c r="AW5275" s="167"/>
      <c r="AX5275" s="167"/>
      <c r="AY5275" s="167"/>
      <c r="AZ5275" s="167"/>
      <c r="BA5275" s="167"/>
      <c r="BB5275" s="167"/>
      <c r="BC5275" s="167"/>
      <c r="BD5275" s="167"/>
    </row>
    <row r="5276" spans="2:86" ht="12" customHeight="1" x14ac:dyDescent="0.15">
      <c r="B5276" s="1058"/>
      <c r="C5276" s="1063"/>
      <c r="D5276" s="1061"/>
      <c r="E5276" s="1061"/>
      <c r="F5276" s="1061"/>
      <c r="G5276" s="1061"/>
      <c r="H5276" s="1061"/>
      <c r="I5276" s="1061"/>
      <c r="J5276" s="1062"/>
      <c r="K5276" s="192">
        <v>2</v>
      </c>
      <c r="L5276" s="1038" t="s">
        <v>534</v>
      </c>
      <c r="M5276" s="1039"/>
      <c r="N5276" s="1038" t="s">
        <v>485</v>
      </c>
      <c r="O5276" s="1039"/>
      <c r="P5276" s="1034" t="s">
        <v>332</v>
      </c>
      <c r="Q5276" s="1036"/>
      <c r="R5276" s="408" t="s">
        <v>336</v>
      </c>
      <c r="S5276" s="408"/>
      <c r="T5276" s="408"/>
      <c r="U5276" s="1034" t="s">
        <v>551</v>
      </c>
      <c r="V5276" s="1036"/>
      <c r="W5276" s="1034" t="s">
        <v>551</v>
      </c>
      <c r="X5276" s="1035"/>
      <c r="Y5276" s="286"/>
      <c r="Z5276" s="286"/>
      <c r="AA5276" s="286"/>
      <c r="AB5276" s="286"/>
      <c r="AC5276" s="223"/>
      <c r="AD5276" s="223"/>
      <c r="AE5276" s="223"/>
      <c r="AF5276" s="223"/>
      <c r="AG5276" s="223"/>
      <c r="AH5276" s="223"/>
      <c r="AI5276" s="223"/>
      <c r="AJ5276" s="223"/>
      <c r="AK5276" s="1052" t="s">
        <v>1712</v>
      </c>
      <c r="AL5276" s="1053"/>
      <c r="AM5276" s="1053"/>
      <c r="AN5276" s="1054"/>
      <c r="AO5276" s="1055"/>
      <c r="AP5276" s="3"/>
      <c r="AQ5276" s="222">
        <f t="shared" ref="AQ5276:AQ5294" si="2455">IF(P5276="材質劣化",2,IF(P5276="漏水",3,1))</f>
        <v>2</v>
      </c>
      <c r="AV5276" s="167"/>
      <c r="AW5276" s="167"/>
      <c r="AX5276" s="167"/>
      <c r="AY5276" s="167"/>
      <c r="AZ5276" s="167"/>
      <c r="BA5276" s="167"/>
      <c r="BB5276" s="167"/>
      <c r="BC5276" s="167"/>
      <c r="BD5276" s="167"/>
    </row>
    <row r="5277" spans="2:86" ht="12" customHeight="1" x14ac:dyDescent="0.15">
      <c r="B5277" s="1058"/>
      <c r="C5277" s="1063"/>
      <c r="D5277" s="1061"/>
      <c r="E5277" s="1061"/>
      <c r="F5277" s="1061"/>
      <c r="G5277" s="1061"/>
      <c r="H5277" s="1061"/>
      <c r="I5277" s="1061"/>
      <c r="J5277" s="1062"/>
      <c r="K5277" s="192">
        <v>3</v>
      </c>
      <c r="L5277" s="1038" t="s">
        <v>534</v>
      </c>
      <c r="M5277" s="1039"/>
      <c r="N5277" s="1038" t="s">
        <v>485</v>
      </c>
      <c r="O5277" s="1039"/>
      <c r="P5277" s="1034" t="s">
        <v>332</v>
      </c>
      <c r="Q5277" s="1036"/>
      <c r="R5277" s="408" t="s">
        <v>532</v>
      </c>
      <c r="S5277" s="408"/>
      <c r="T5277" s="408"/>
      <c r="U5277" s="1034" t="s">
        <v>551</v>
      </c>
      <c r="V5277" s="1036"/>
      <c r="W5277" s="1034" t="s">
        <v>551</v>
      </c>
      <c r="X5277" s="1035"/>
      <c r="Y5277" s="286"/>
      <c r="Z5277" s="286"/>
      <c r="AA5277" s="286"/>
      <c r="AB5277" s="286"/>
      <c r="AC5277" s="223"/>
      <c r="AD5277" s="223"/>
      <c r="AE5277" s="223"/>
      <c r="AF5277" s="223"/>
      <c r="AG5277" s="223"/>
      <c r="AH5277" s="223"/>
      <c r="AI5277" s="223"/>
      <c r="AJ5277" s="223"/>
      <c r="AK5277" s="1052"/>
      <c r="AL5277" s="1053"/>
      <c r="AM5277" s="1053"/>
      <c r="AN5277" s="1054"/>
      <c r="AO5277" s="1055"/>
      <c r="AP5277" s="3"/>
      <c r="AQ5277" s="222">
        <f t="shared" si="2455"/>
        <v>2</v>
      </c>
      <c r="AV5277" s="167"/>
      <c r="AW5277" s="167"/>
      <c r="AX5277" s="167"/>
      <c r="AY5277" s="167"/>
      <c r="AZ5277" s="167"/>
      <c r="BA5277" s="167"/>
      <c r="BB5277" s="167"/>
      <c r="BC5277" s="167"/>
      <c r="BD5277" s="167"/>
    </row>
    <row r="5278" spans="2:86" ht="12" customHeight="1" x14ac:dyDescent="0.15">
      <c r="B5278" s="1058"/>
      <c r="C5278" s="1063"/>
      <c r="D5278" s="1061"/>
      <c r="E5278" s="1061"/>
      <c r="F5278" s="1061"/>
      <c r="G5278" s="1061"/>
      <c r="H5278" s="1061"/>
      <c r="I5278" s="1061"/>
      <c r="J5278" s="1062"/>
      <c r="K5278" s="192">
        <v>4</v>
      </c>
      <c r="L5278" s="1038" t="s">
        <v>331</v>
      </c>
      <c r="M5278" s="1039"/>
      <c r="N5278" s="1038" t="s">
        <v>354</v>
      </c>
      <c r="O5278" s="1039"/>
      <c r="P5278" s="1034" t="s">
        <v>332</v>
      </c>
      <c r="Q5278" s="1036"/>
      <c r="R5278" s="408" t="s">
        <v>532</v>
      </c>
      <c r="S5278" s="408"/>
      <c r="T5278" s="408"/>
      <c r="U5278" s="1034" t="s">
        <v>554</v>
      </c>
      <c r="V5278" s="1036"/>
      <c r="W5278" s="1034" t="s">
        <v>551</v>
      </c>
      <c r="X5278" s="1035"/>
      <c r="Y5278" s="286"/>
      <c r="Z5278" s="286"/>
      <c r="AA5278" s="286"/>
      <c r="AB5278" s="286"/>
      <c r="AC5278" s="223"/>
      <c r="AD5278" s="223"/>
      <c r="AE5278" s="223"/>
      <c r="AF5278" s="223"/>
      <c r="AG5278" s="223"/>
      <c r="AH5278" s="223"/>
      <c r="AI5278" s="223"/>
      <c r="AJ5278" s="223"/>
      <c r="AK5278" s="1052"/>
      <c r="AL5278" s="1053"/>
      <c r="AM5278" s="1053"/>
      <c r="AN5278" s="1054"/>
      <c r="AO5278" s="1055"/>
      <c r="AP5278" s="3"/>
      <c r="AQ5278" s="222">
        <f t="shared" si="2455"/>
        <v>2</v>
      </c>
      <c r="AV5278" s="167"/>
      <c r="AW5278" s="167"/>
      <c r="AX5278" s="167"/>
      <c r="AY5278" s="167"/>
      <c r="AZ5278" s="167"/>
      <c r="BA5278" s="167"/>
      <c r="BB5278" s="167"/>
      <c r="BC5278" s="167"/>
      <c r="BD5278" s="167"/>
    </row>
    <row r="5279" spans="2:86" ht="12" customHeight="1" x14ac:dyDescent="0.15">
      <c r="B5279" s="1058"/>
      <c r="C5279" s="1063"/>
      <c r="D5279" s="1061"/>
      <c r="E5279" s="1061"/>
      <c r="F5279" s="1061"/>
      <c r="G5279" s="1061"/>
      <c r="H5279" s="1061"/>
      <c r="I5279" s="1061"/>
      <c r="J5279" s="1062"/>
      <c r="K5279" s="192"/>
      <c r="L5279" s="1038"/>
      <c r="M5279" s="1039"/>
      <c r="N5279" s="1038"/>
      <c r="O5279" s="1039"/>
      <c r="P5279" s="1034"/>
      <c r="Q5279" s="1036"/>
      <c r="R5279" s="408"/>
      <c r="S5279" s="408"/>
      <c r="T5279" s="408"/>
      <c r="U5279" s="1034"/>
      <c r="V5279" s="1036"/>
      <c r="W5279" s="1034"/>
      <c r="X5279" s="1035"/>
      <c r="Y5279" s="286"/>
      <c r="Z5279" s="286"/>
      <c r="AA5279" s="286"/>
      <c r="AB5279" s="286"/>
      <c r="AC5279" s="223"/>
      <c r="AD5279" s="223"/>
      <c r="AE5279" s="223"/>
      <c r="AF5279" s="223"/>
      <c r="AG5279" s="223"/>
      <c r="AH5279" s="223"/>
      <c r="AI5279" s="223"/>
      <c r="AJ5279" s="223"/>
      <c r="AK5279" s="1052"/>
      <c r="AL5279" s="1053"/>
      <c r="AM5279" s="1053"/>
      <c r="AN5279" s="1054"/>
      <c r="AO5279" s="1055"/>
      <c r="AP5279" s="3"/>
      <c r="AQ5279" s="222">
        <f t="shared" si="2455"/>
        <v>1</v>
      </c>
      <c r="AV5279" s="167"/>
      <c r="AW5279" s="167"/>
      <c r="AX5279" s="167"/>
      <c r="AY5279" s="167"/>
      <c r="AZ5279" s="167"/>
      <c r="BA5279" s="167"/>
      <c r="BB5279" s="167"/>
      <c r="BC5279" s="167"/>
      <c r="BD5279" s="167"/>
    </row>
    <row r="5280" spans="2:86" ht="12" customHeight="1" x14ac:dyDescent="0.15">
      <c r="B5280" s="1058"/>
      <c r="C5280" s="1063"/>
      <c r="D5280" s="1061"/>
      <c r="E5280" s="1061"/>
      <c r="F5280" s="1061"/>
      <c r="G5280" s="1061"/>
      <c r="H5280" s="1061"/>
      <c r="I5280" s="1061"/>
      <c r="J5280" s="1062"/>
      <c r="K5280" s="192"/>
      <c r="L5280" s="1038"/>
      <c r="M5280" s="1039"/>
      <c r="N5280" s="1038"/>
      <c r="O5280" s="1039"/>
      <c r="P5280" s="1034"/>
      <c r="Q5280" s="1036"/>
      <c r="R5280" s="408"/>
      <c r="S5280" s="408"/>
      <c r="T5280" s="408"/>
      <c r="U5280" s="1034"/>
      <c r="V5280" s="1036"/>
      <c r="W5280" s="1034"/>
      <c r="X5280" s="1035"/>
      <c r="Y5280" s="286"/>
      <c r="Z5280" s="286"/>
      <c r="AA5280" s="286"/>
      <c r="AB5280" s="286"/>
      <c r="AC5280" s="223"/>
      <c r="AD5280" s="223"/>
      <c r="AE5280" s="223"/>
      <c r="AF5280" s="223"/>
      <c r="AG5280" s="223"/>
      <c r="AH5280" s="223"/>
      <c r="AI5280" s="223"/>
      <c r="AJ5280" s="223"/>
      <c r="AK5280" s="1052"/>
      <c r="AL5280" s="1053"/>
      <c r="AM5280" s="1053"/>
      <c r="AN5280" s="1054"/>
      <c r="AO5280" s="1055"/>
      <c r="AP5280" s="3"/>
      <c r="AQ5280" s="222">
        <f t="shared" si="2455"/>
        <v>1</v>
      </c>
      <c r="AV5280" s="167"/>
      <c r="AW5280" s="167"/>
      <c r="AX5280" s="167"/>
      <c r="AY5280" s="167"/>
      <c r="AZ5280" s="167"/>
      <c r="BA5280" s="167"/>
      <c r="BB5280" s="167"/>
      <c r="BC5280" s="167"/>
      <c r="BD5280" s="167"/>
    </row>
    <row r="5281" spans="2:43" s="162" customFormat="1" ht="12" customHeight="1" x14ac:dyDescent="0.15">
      <c r="B5281" s="1058"/>
      <c r="C5281" s="1063"/>
      <c r="D5281" s="1061"/>
      <c r="E5281" s="1061"/>
      <c r="F5281" s="1061"/>
      <c r="G5281" s="1061"/>
      <c r="H5281" s="1061"/>
      <c r="I5281" s="1061"/>
      <c r="J5281" s="1062"/>
      <c r="K5281" s="192"/>
      <c r="L5281" s="1038"/>
      <c r="M5281" s="1039"/>
      <c r="N5281" s="1038"/>
      <c r="O5281" s="1039"/>
      <c r="P5281" s="1034"/>
      <c r="Q5281" s="1036"/>
      <c r="R5281" s="408"/>
      <c r="S5281" s="408"/>
      <c r="T5281" s="408"/>
      <c r="U5281" s="1034"/>
      <c r="V5281" s="1036"/>
      <c r="W5281" s="1034"/>
      <c r="X5281" s="1035"/>
      <c r="Y5281" s="286"/>
      <c r="Z5281" s="286"/>
      <c r="AA5281" s="286"/>
      <c r="AB5281" s="286"/>
      <c r="AC5281" s="223"/>
      <c r="AD5281" s="223"/>
      <c r="AE5281" s="223"/>
      <c r="AF5281" s="223"/>
      <c r="AG5281" s="223"/>
      <c r="AH5281" s="223"/>
      <c r="AI5281" s="223"/>
      <c r="AJ5281" s="223"/>
      <c r="AK5281" s="1034"/>
      <c r="AL5281" s="1035"/>
      <c r="AM5281" s="1035"/>
      <c r="AN5281" s="788"/>
      <c r="AO5281" s="789"/>
      <c r="AP5281" s="3"/>
      <c r="AQ5281" s="222">
        <f t="shared" si="2455"/>
        <v>1</v>
      </c>
    </row>
    <row r="5282" spans="2:43" s="162" customFormat="1" ht="12" customHeight="1" x14ac:dyDescent="0.15">
      <c r="B5282" s="1058"/>
      <c r="C5282" s="1063"/>
      <c r="D5282" s="1061"/>
      <c r="E5282" s="1061"/>
      <c r="F5282" s="1061"/>
      <c r="G5282" s="1061"/>
      <c r="H5282" s="1061"/>
      <c r="I5282" s="1061"/>
      <c r="J5282" s="1062"/>
      <c r="K5282" s="192"/>
      <c r="L5282" s="1038"/>
      <c r="M5282" s="1039"/>
      <c r="N5282" s="1038"/>
      <c r="O5282" s="1039"/>
      <c r="P5282" s="1034"/>
      <c r="Q5282" s="1036"/>
      <c r="R5282" s="408"/>
      <c r="S5282" s="408"/>
      <c r="T5282" s="408"/>
      <c r="U5282" s="1034"/>
      <c r="V5282" s="1036"/>
      <c r="W5282" s="1034"/>
      <c r="X5282" s="1035"/>
      <c r="Y5282" s="286"/>
      <c r="Z5282" s="286"/>
      <c r="AA5282" s="286"/>
      <c r="AB5282" s="286"/>
      <c r="AC5282" s="223"/>
      <c r="AD5282" s="223"/>
      <c r="AE5282" s="223"/>
      <c r="AF5282" s="223"/>
      <c r="AG5282" s="223"/>
      <c r="AH5282" s="223"/>
      <c r="AI5282" s="223"/>
      <c r="AJ5282" s="223"/>
      <c r="AK5282" s="1034"/>
      <c r="AL5282" s="1035"/>
      <c r="AM5282" s="1035"/>
      <c r="AN5282" s="788"/>
      <c r="AO5282" s="789"/>
      <c r="AP5282" s="3"/>
      <c r="AQ5282" s="222">
        <f t="shared" si="2455"/>
        <v>1</v>
      </c>
    </row>
    <row r="5283" spans="2:43" s="162" customFormat="1" ht="12" customHeight="1" x14ac:dyDescent="0.15">
      <c r="B5283" s="1058"/>
      <c r="C5283" s="1063"/>
      <c r="D5283" s="1061"/>
      <c r="E5283" s="1061"/>
      <c r="F5283" s="1061"/>
      <c r="G5283" s="1061"/>
      <c r="H5283" s="1061"/>
      <c r="I5283" s="1061"/>
      <c r="J5283" s="1062"/>
      <c r="K5283" s="192"/>
      <c r="L5283" s="1038"/>
      <c r="M5283" s="1039"/>
      <c r="N5283" s="1038"/>
      <c r="O5283" s="1039"/>
      <c r="P5283" s="1034"/>
      <c r="Q5283" s="1036"/>
      <c r="R5283" s="408"/>
      <c r="S5283" s="408"/>
      <c r="T5283" s="408"/>
      <c r="U5283" s="1034"/>
      <c r="V5283" s="1036"/>
      <c r="W5283" s="1034"/>
      <c r="X5283" s="1035"/>
      <c r="Y5283" s="286"/>
      <c r="Z5283" s="286"/>
      <c r="AA5283" s="286"/>
      <c r="AB5283" s="286"/>
      <c r="AC5283" s="223"/>
      <c r="AD5283" s="223"/>
      <c r="AE5283" s="223"/>
      <c r="AF5283" s="223"/>
      <c r="AG5283" s="223"/>
      <c r="AH5283" s="223"/>
      <c r="AI5283" s="223"/>
      <c r="AJ5283" s="223"/>
      <c r="AK5283" s="1034"/>
      <c r="AL5283" s="1035"/>
      <c r="AM5283" s="1035"/>
      <c r="AN5283" s="788"/>
      <c r="AO5283" s="789"/>
      <c r="AP5283" s="3"/>
      <c r="AQ5283" s="222">
        <f t="shared" si="2455"/>
        <v>1</v>
      </c>
    </row>
    <row r="5284" spans="2:43" s="162" customFormat="1" ht="12" customHeight="1" x14ac:dyDescent="0.15">
      <c r="B5284" s="1058"/>
      <c r="C5284" s="1063"/>
      <c r="D5284" s="1061"/>
      <c r="E5284" s="1061"/>
      <c r="F5284" s="1061"/>
      <c r="G5284" s="1061"/>
      <c r="H5284" s="1061"/>
      <c r="I5284" s="1061"/>
      <c r="J5284" s="1062"/>
      <c r="K5284" s="192"/>
      <c r="L5284" s="1038"/>
      <c r="M5284" s="1039"/>
      <c r="N5284" s="1038"/>
      <c r="O5284" s="1039"/>
      <c r="P5284" s="1034"/>
      <c r="Q5284" s="1036"/>
      <c r="R5284" s="408"/>
      <c r="S5284" s="408"/>
      <c r="T5284" s="408"/>
      <c r="U5284" s="1034"/>
      <c r="V5284" s="1036"/>
      <c r="W5284" s="1034"/>
      <c r="X5284" s="1035"/>
      <c r="Y5284" s="286"/>
      <c r="Z5284" s="286"/>
      <c r="AA5284" s="286"/>
      <c r="AB5284" s="286"/>
      <c r="AC5284" s="223"/>
      <c r="AD5284" s="223"/>
      <c r="AE5284" s="223"/>
      <c r="AF5284" s="223"/>
      <c r="AG5284" s="223"/>
      <c r="AH5284" s="223"/>
      <c r="AI5284" s="223"/>
      <c r="AJ5284" s="223"/>
      <c r="AK5284" s="1034"/>
      <c r="AL5284" s="1035"/>
      <c r="AM5284" s="1035"/>
      <c r="AN5284" s="788"/>
      <c r="AO5284" s="789"/>
      <c r="AP5284" s="3"/>
      <c r="AQ5284" s="222">
        <f t="shared" si="2455"/>
        <v>1</v>
      </c>
    </row>
    <row r="5285" spans="2:43" s="162" customFormat="1" ht="12" customHeight="1" x14ac:dyDescent="0.15">
      <c r="B5285" s="1058"/>
      <c r="C5285" s="1063"/>
      <c r="D5285" s="1061"/>
      <c r="E5285" s="1061"/>
      <c r="F5285" s="1061"/>
      <c r="G5285" s="1061"/>
      <c r="H5285" s="1061"/>
      <c r="I5285" s="1061"/>
      <c r="J5285" s="1062"/>
      <c r="K5285" s="192"/>
      <c r="L5285" s="1038"/>
      <c r="M5285" s="1039"/>
      <c r="N5285" s="1038"/>
      <c r="O5285" s="1039"/>
      <c r="P5285" s="1034"/>
      <c r="Q5285" s="1036"/>
      <c r="R5285" s="408"/>
      <c r="S5285" s="408"/>
      <c r="T5285" s="408"/>
      <c r="U5285" s="1034"/>
      <c r="V5285" s="1036"/>
      <c r="W5285" s="1034"/>
      <c r="X5285" s="1035"/>
      <c r="Y5285" s="286"/>
      <c r="Z5285" s="286"/>
      <c r="AA5285" s="286"/>
      <c r="AB5285" s="286"/>
      <c r="AC5285" s="223"/>
      <c r="AD5285" s="223"/>
      <c r="AE5285" s="223"/>
      <c r="AF5285" s="223"/>
      <c r="AG5285" s="223"/>
      <c r="AH5285" s="223"/>
      <c r="AI5285" s="223"/>
      <c r="AJ5285" s="223"/>
      <c r="AK5285" s="1034"/>
      <c r="AL5285" s="1035"/>
      <c r="AM5285" s="1035"/>
      <c r="AN5285" s="788"/>
      <c r="AO5285" s="789"/>
      <c r="AP5285" s="3"/>
      <c r="AQ5285" s="222">
        <f t="shared" si="2455"/>
        <v>1</v>
      </c>
    </row>
    <row r="5286" spans="2:43" s="162" customFormat="1" ht="12" customHeight="1" x14ac:dyDescent="0.15">
      <c r="B5286" s="1058"/>
      <c r="C5286" s="1063"/>
      <c r="D5286" s="1061"/>
      <c r="E5286" s="1061"/>
      <c r="F5286" s="1061"/>
      <c r="G5286" s="1061"/>
      <c r="H5286" s="1061"/>
      <c r="I5286" s="1061"/>
      <c r="J5286" s="1062"/>
      <c r="K5286" s="192"/>
      <c r="L5286" s="1038"/>
      <c r="M5286" s="1039"/>
      <c r="N5286" s="1038"/>
      <c r="O5286" s="1039"/>
      <c r="P5286" s="1034"/>
      <c r="Q5286" s="1036"/>
      <c r="R5286" s="408"/>
      <c r="S5286" s="408"/>
      <c r="T5286" s="408"/>
      <c r="U5286" s="1034"/>
      <c r="V5286" s="1036"/>
      <c r="W5286" s="1034"/>
      <c r="X5286" s="1035"/>
      <c r="Y5286" s="286"/>
      <c r="Z5286" s="286"/>
      <c r="AA5286" s="286"/>
      <c r="AB5286" s="286"/>
      <c r="AC5286" s="223"/>
      <c r="AD5286" s="223"/>
      <c r="AE5286" s="223"/>
      <c r="AF5286" s="223"/>
      <c r="AG5286" s="223"/>
      <c r="AH5286" s="223"/>
      <c r="AI5286" s="223"/>
      <c r="AJ5286" s="223"/>
      <c r="AK5286" s="1034"/>
      <c r="AL5286" s="1035"/>
      <c r="AM5286" s="1035"/>
      <c r="AN5286" s="788"/>
      <c r="AO5286" s="789"/>
      <c r="AP5286" s="3"/>
      <c r="AQ5286" s="222">
        <f t="shared" si="2455"/>
        <v>1</v>
      </c>
    </row>
    <row r="5287" spans="2:43" s="162" customFormat="1" ht="12" customHeight="1" x14ac:dyDescent="0.15">
      <c r="B5287" s="1058"/>
      <c r="C5287" s="1063"/>
      <c r="D5287" s="1061"/>
      <c r="E5287" s="1061"/>
      <c r="F5287" s="1061"/>
      <c r="G5287" s="1061"/>
      <c r="H5287" s="1061"/>
      <c r="I5287" s="1061"/>
      <c r="J5287" s="1062"/>
      <c r="K5287" s="192"/>
      <c r="L5287" s="1038"/>
      <c r="M5287" s="1039"/>
      <c r="N5287" s="1038"/>
      <c r="O5287" s="1039"/>
      <c r="P5287" s="1034"/>
      <c r="Q5287" s="1036"/>
      <c r="R5287" s="408"/>
      <c r="S5287" s="408"/>
      <c r="T5287" s="408"/>
      <c r="U5287" s="1034"/>
      <c r="V5287" s="1036"/>
      <c r="W5287" s="1034"/>
      <c r="X5287" s="1035"/>
      <c r="Y5287" s="286"/>
      <c r="Z5287" s="286"/>
      <c r="AA5287" s="286"/>
      <c r="AB5287" s="286"/>
      <c r="AC5287" s="223"/>
      <c r="AD5287" s="223"/>
      <c r="AE5287" s="223"/>
      <c r="AF5287" s="223"/>
      <c r="AG5287" s="223"/>
      <c r="AH5287" s="223"/>
      <c r="AI5287" s="223"/>
      <c r="AJ5287" s="223"/>
      <c r="AK5287" s="1034"/>
      <c r="AL5287" s="1035"/>
      <c r="AM5287" s="1035"/>
      <c r="AN5287" s="788"/>
      <c r="AO5287" s="789"/>
      <c r="AP5287" s="3"/>
      <c r="AQ5287" s="222">
        <f t="shared" si="2455"/>
        <v>1</v>
      </c>
    </row>
    <row r="5288" spans="2:43" s="162" customFormat="1" ht="12" customHeight="1" x14ac:dyDescent="0.15">
      <c r="B5288" s="1058"/>
      <c r="C5288" s="1063"/>
      <c r="D5288" s="1061"/>
      <c r="E5288" s="1061"/>
      <c r="F5288" s="1061"/>
      <c r="G5288" s="1061"/>
      <c r="H5288" s="1061"/>
      <c r="I5288" s="1061"/>
      <c r="J5288" s="1062"/>
      <c r="K5288" s="192"/>
      <c r="L5288" s="1038"/>
      <c r="M5288" s="1039"/>
      <c r="N5288" s="1038"/>
      <c r="O5288" s="1039"/>
      <c r="P5288" s="1034"/>
      <c r="Q5288" s="1036"/>
      <c r="R5288" s="408"/>
      <c r="S5288" s="408"/>
      <c r="T5288" s="408"/>
      <c r="U5288" s="1034"/>
      <c r="V5288" s="1036"/>
      <c r="W5288" s="1034"/>
      <c r="X5288" s="1035"/>
      <c r="Y5288" s="286"/>
      <c r="Z5288" s="286"/>
      <c r="AA5288" s="286"/>
      <c r="AB5288" s="286"/>
      <c r="AC5288" s="223"/>
      <c r="AD5288" s="223"/>
      <c r="AE5288" s="223"/>
      <c r="AF5288" s="223"/>
      <c r="AG5288" s="223"/>
      <c r="AH5288" s="223"/>
      <c r="AI5288" s="223"/>
      <c r="AJ5288" s="223"/>
      <c r="AK5288" s="1034"/>
      <c r="AL5288" s="1035"/>
      <c r="AM5288" s="1035"/>
      <c r="AN5288" s="788"/>
      <c r="AO5288" s="789"/>
      <c r="AP5288" s="3"/>
      <c r="AQ5288" s="222">
        <f t="shared" si="2455"/>
        <v>1</v>
      </c>
    </row>
    <row r="5289" spans="2:43" s="162" customFormat="1" ht="12" customHeight="1" x14ac:dyDescent="0.15">
      <c r="B5289" s="1058"/>
      <c r="C5289" s="1063"/>
      <c r="D5289" s="1061"/>
      <c r="E5289" s="1061"/>
      <c r="F5289" s="1061"/>
      <c r="G5289" s="1061"/>
      <c r="H5289" s="1061"/>
      <c r="I5289" s="1061"/>
      <c r="J5289" s="1062"/>
      <c r="K5289" s="192"/>
      <c r="L5289" s="1038"/>
      <c r="M5289" s="1039"/>
      <c r="N5289" s="1038"/>
      <c r="O5289" s="1039"/>
      <c r="P5289" s="1034"/>
      <c r="Q5289" s="1036"/>
      <c r="R5289" s="408"/>
      <c r="S5289" s="408"/>
      <c r="T5289" s="408"/>
      <c r="U5289" s="1034"/>
      <c r="V5289" s="1036"/>
      <c r="W5289" s="1034"/>
      <c r="X5289" s="1035"/>
      <c r="Y5289" s="286"/>
      <c r="Z5289" s="286"/>
      <c r="AA5289" s="286"/>
      <c r="AB5289" s="286"/>
      <c r="AC5289" s="223"/>
      <c r="AD5289" s="223"/>
      <c r="AE5289" s="223"/>
      <c r="AF5289" s="223"/>
      <c r="AG5289" s="223"/>
      <c r="AH5289" s="223"/>
      <c r="AI5289" s="223"/>
      <c r="AJ5289" s="223"/>
      <c r="AK5289" s="1034"/>
      <c r="AL5289" s="1035"/>
      <c r="AM5289" s="1035"/>
      <c r="AN5289" s="788"/>
      <c r="AO5289" s="789"/>
      <c r="AP5289" s="3"/>
      <c r="AQ5289" s="222">
        <f t="shared" si="2455"/>
        <v>1</v>
      </c>
    </row>
    <row r="5290" spans="2:43" s="162" customFormat="1" ht="12" customHeight="1" x14ac:dyDescent="0.15">
      <c r="B5290" s="1058"/>
      <c r="C5290" s="1063"/>
      <c r="D5290" s="1061"/>
      <c r="E5290" s="1061"/>
      <c r="F5290" s="1061"/>
      <c r="G5290" s="1061"/>
      <c r="H5290" s="1061"/>
      <c r="I5290" s="1061"/>
      <c r="J5290" s="1062"/>
      <c r="K5290" s="192"/>
      <c r="L5290" s="1038"/>
      <c r="M5290" s="1039"/>
      <c r="N5290" s="1038"/>
      <c r="O5290" s="1039"/>
      <c r="P5290" s="1034"/>
      <c r="Q5290" s="1036"/>
      <c r="R5290" s="408"/>
      <c r="S5290" s="408"/>
      <c r="T5290" s="408"/>
      <c r="U5290" s="1034"/>
      <c r="V5290" s="1036"/>
      <c r="W5290" s="1034"/>
      <c r="X5290" s="1035"/>
      <c r="Y5290" s="286"/>
      <c r="Z5290" s="286"/>
      <c r="AA5290" s="286"/>
      <c r="AB5290" s="286"/>
      <c r="AC5290" s="223"/>
      <c r="AD5290" s="223"/>
      <c r="AE5290" s="223"/>
      <c r="AF5290" s="223"/>
      <c r="AG5290" s="223"/>
      <c r="AH5290" s="223"/>
      <c r="AI5290" s="223"/>
      <c r="AJ5290" s="223"/>
      <c r="AK5290" s="1034"/>
      <c r="AL5290" s="1035"/>
      <c r="AM5290" s="1035"/>
      <c r="AN5290" s="788"/>
      <c r="AO5290" s="789"/>
      <c r="AP5290" s="3"/>
      <c r="AQ5290" s="222">
        <f t="shared" si="2455"/>
        <v>1</v>
      </c>
    </row>
    <row r="5291" spans="2:43" s="162" customFormat="1" ht="12" customHeight="1" x14ac:dyDescent="0.15">
      <c r="B5291" s="1058"/>
      <c r="C5291" s="1063"/>
      <c r="D5291" s="1061"/>
      <c r="E5291" s="1061"/>
      <c r="F5291" s="1061"/>
      <c r="G5291" s="1061"/>
      <c r="H5291" s="1061"/>
      <c r="I5291" s="1061"/>
      <c r="J5291" s="1062"/>
      <c r="K5291" s="192"/>
      <c r="L5291" s="1038"/>
      <c r="M5291" s="1039"/>
      <c r="N5291" s="1038"/>
      <c r="O5291" s="1039"/>
      <c r="P5291" s="1034"/>
      <c r="Q5291" s="1036"/>
      <c r="R5291" s="408"/>
      <c r="S5291" s="408"/>
      <c r="T5291" s="408"/>
      <c r="U5291" s="1034"/>
      <c r="V5291" s="1036"/>
      <c r="W5291" s="1034"/>
      <c r="X5291" s="1035"/>
      <c r="Y5291" s="286"/>
      <c r="Z5291" s="286"/>
      <c r="AA5291" s="286"/>
      <c r="AB5291" s="286"/>
      <c r="AC5291" s="223"/>
      <c r="AD5291" s="223"/>
      <c r="AE5291" s="223"/>
      <c r="AF5291" s="223"/>
      <c r="AG5291" s="223"/>
      <c r="AH5291" s="223"/>
      <c r="AI5291" s="223"/>
      <c r="AJ5291" s="223"/>
      <c r="AK5291" s="1034"/>
      <c r="AL5291" s="1035"/>
      <c r="AM5291" s="1035"/>
      <c r="AN5291" s="788"/>
      <c r="AO5291" s="789"/>
      <c r="AP5291" s="3"/>
      <c r="AQ5291" s="222">
        <f t="shared" si="2455"/>
        <v>1</v>
      </c>
    </row>
    <row r="5292" spans="2:43" s="162" customFormat="1" ht="12" customHeight="1" x14ac:dyDescent="0.15">
      <c r="B5292" s="1058"/>
      <c r="C5292" s="1063"/>
      <c r="D5292" s="1061"/>
      <c r="E5292" s="1061"/>
      <c r="F5292" s="1061"/>
      <c r="G5292" s="1061"/>
      <c r="H5292" s="1061"/>
      <c r="I5292" s="1061"/>
      <c r="J5292" s="1062"/>
      <c r="K5292" s="192"/>
      <c r="L5292" s="1038"/>
      <c r="M5292" s="1039"/>
      <c r="N5292" s="1038"/>
      <c r="O5292" s="1039"/>
      <c r="P5292" s="1034"/>
      <c r="Q5292" s="1036"/>
      <c r="R5292" s="408"/>
      <c r="S5292" s="408"/>
      <c r="T5292" s="408"/>
      <c r="U5292" s="1034"/>
      <c r="V5292" s="1036"/>
      <c r="W5292" s="1034"/>
      <c r="X5292" s="1035"/>
      <c r="Y5292" s="286"/>
      <c r="Z5292" s="286"/>
      <c r="AA5292" s="286"/>
      <c r="AB5292" s="286"/>
      <c r="AC5292" s="223"/>
      <c r="AD5292" s="223"/>
      <c r="AE5292" s="223"/>
      <c r="AF5292" s="223"/>
      <c r="AG5292" s="223"/>
      <c r="AH5292" s="223"/>
      <c r="AI5292" s="223"/>
      <c r="AJ5292" s="223"/>
      <c r="AK5292" s="1034"/>
      <c r="AL5292" s="1035"/>
      <c r="AM5292" s="1035"/>
      <c r="AN5292" s="788"/>
      <c r="AO5292" s="789"/>
      <c r="AP5292" s="3"/>
      <c r="AQ5292" s="222">
        <f t="shared" si="2455"/>
        <v>1</v>
      </c>
    </row>
    <row r="5293" spans="2:43" s="162" customFormat="1" ht="12" customHeight="1" x14ac:dyDescent="0.15">
      <c r="B5293" s="1058"/>
      <c r="C5293" s="1063"/>
      <c r="D5293" s="1061"/>
      <c r="E5293" s="1061"/>
      <c r="F5293" s="1061"/>
      <c r="G5293" s="1061"/>
      <c r="H5293" s="1061"/>
      <c r="I5293" s="1061"/>
      <c r="J5293" s="1062"/>
      <c r="K5293" s="192"/>
      <c r="L5293" s="1038"/>
      <c r="M5293" s="1039"/>
      <c r="N5293" s="1038"/>
      <c r="O5293" s="1039"/>
      <c r="P5293" s="1034"/>
      <c r="Q5293" s="1036"/>
      <c r="R5293" s="408"/>
      <c r="S5293" s="408"/>
      <c r="T5293" s="408"/>
      <c r="U5293" s="1034"/>
      <c r="V5293" s="1036"/>
      <c r="W5293" s="1034"/>
      <c r="X5293" s="1035"/>
      <c r="Y5293" s="286"/>
      <c r="Z5293" s="286"/>
      <c r="AA5293" s="286"/>
      <c r="AB5293" s="286"/>
      <c r="AC5293" s="223"/>
      <c r="AD5293" s="223"/>
      <c r="AE5293" s="223"/>
      <c r="AF5293" s="223"/>
      <c r="AG5293" s="223"/>
      <c r="AH5293" s="223"/>
      <c r="AI5293" s="223"/>
      <c r="AJ5293" s="223"/>
      <c r="AK5293" s="1034"/>
      <c r="AL5293" s="1035"/>
      <c r="AM5293" s="1035"/>
      <c r="AN5293" s="788"/>
      <c r="AO5293" s="789"/>
      <c r="AP5293" s="3"/>
      <c r="AQ5293" s="222">
        <f t="shared" si="2455"/>
        <v>1</v>
      </c>
    </row>
    <row r="5294" spans="2:43" s="162" customFormat="1" ht="12" customHeight="1" x14ac:dyDescent="0.15">
      <c r="B5294" s="1058"/>
      <c r="C5294" s="1063"/>
      <c r="D5294" s="1061"/>
      <c r="E5294" s="1061"/>
      <c r="F5294" s="1061"/>
      <c r="G5294" s="1061"/>
      <c r="H5294" s="1061"/>
      <c r="I5294" s="1061"/>
      <c r="J5294" s="1062"/>
      <c r="K5294" s="192"/>
      <c r="L5294" s="1038"/>
      <c r="M5294" s="1039"/>
      <c r="N5294" s="1038"/>
      <c r="O5294" s="1039"/>
      <c r="P5294" s="1034"/>
      <c r="Q5294" s="1036"/>
      <c r="R5294" s="408"/>
      <c r="S5294" s="408"/>
      <c r="T5294" s="408"/>
      <c r="U5294" s="1034"/>
      <c r="V5294" s="1036"/>
      <c r="W5294" s="1034"/>
      <c r="X5294" s="1035"/>
      <c r="Y5294" s="286"/>
      <c r="Z5294" s="286"/>
      <c r="AA5294" s="286"/>
      <c r="AB5294" s="286"/>
      <c r="AC5294" s="223"/>
      <c r="AD5294" s="223"/>
      <c r="AE5294" s="223"/>
      <c r="AF5294" s="223"/>
      <c r="AG5294" s="223"/>
      <c r="AH5294" s="223"/>
      <c r="AI5294" s="223"/>
      <c r="AJ5294" s="223"/>
      <c r="AK5294" s="1034"/>
      <c r="AL5294" s="1035"/>
      <c r="AM5294" s="1035"/>
      <c r="AN5294" s="788"/>
      <c r="AO5294" s="789"/>
      <c r="AP5294" s="3"/>
      <c r="AQ5294" s="222">
        <f t="shared" si="2455"/>
        <v>1</v>
      </c>
    </row>
    <row r="5295" spans="2:43" s="162" customFormat="1" ht="12" customHeight="1" x14ac:dyDescent="0.15">
      <c r="B5295" s="1058"/>
      <c r="C5295" s="1063"/>
      <c r="D5295" s="1061"/>
      <c r="E5295" s="1061"/>
      <c r="F5295" s="1061"/>
      <c r="G5295" s="1061"/>
      <c r="H5295" s="1061"/>
      <c r="I5295" s="1061"/>
      <c r="J5295" s="1062"/>
      <c r="K5295" s="1016" t="s">
        <v>216</v>
      </c>
      <c r="L5295" s="1016" t="s">
        <v>215</v>
      </c>
      <c r="M5295" s="1016"/>
      <c r="N5295" s="1016"/>
      <c r="O5295" s="1016"/>
      <c r="P5295" s="1016"/>
      <c r="Q5295" s="1016"/>
      <c r="R5295" s="1016"/>
      <c r="S5295" s="1016"/>
      <c r="T5295" s="1016"/>
      <c r="U5295" s="1016"/>
      <c r="V5295" s="1016"/>
      <c r="W5295" s="1016"/>
      <c r="X5295" s="1016"/>
      <c r="Y5295" s="1040" t="s">
        <v>466</v>
      </c>
      <c r="Z5295" s="1041"/>
      <c r="AA5295" s="1041"/>
      <c r="AB5295" s="1042"/>
      <c r="AC5295" s="224">
        <f t="shared" ref="AC5295:AJ5295" si="2456">SUM(AC5275:AC5294)</f>
        <v>0</v>
      </c>
      <c r="AD5295" s="224">
        <f t="shared" si="2456"/>
        <v>0</v>
      </c>
      <c r="AE5295" s="224">
        <f t="shared" si="2456"/>
        <v>0</v>
      </c>
      <c r="AF5295" s="224">
        <f t="shared" si="2456"/>
        <v>0</v>
      </c>
      <c r="AG5295" s="224">
        <f t="shared" si="2456"/>
        <v>0</v>
      </c>
      <c r="AH5295" s="224">
        <f t="shared" si="2456"/>
        <v>0</v>
      </c>
      <c r="AI5295" s="224">
        <f t="shared" si="2456"/>
        <v>0</v>
      </c>
      <c r="AJ5295" s="224">
        <f t="shared" si="2456"/>
        <v>0</v>
      </c>
      <c r="AK5295" s="1040" t="s">
        <v>214</v>
      </c>
      <c r="AL5295" s="1041"/>
      <c r="AM5295" s="1041"/>
      <c r="AN5295" s="788"/>
      <c r="AO5295" s="789"/>
      <c r="AP5295" s="3"/>
    </row>
    <row r="5296" spans="2:43" s="162" customFormat="1" ht="12" customHeight="1" x14ac:dyDescent="0.15">
      <c r="B5296" s="1058"/>
      <c r="C5296" s="1063"/>
      <c r="D5296" s="1061"/>
      <c r="E5296" s="1061"/>
      <c r="F5296" s="1061"/>
      <c r="G5296" s="1061"/>
      <c r="H5296" s="1061"/>
      <c r="I5296" s="1061"/>
      <c r="J5296" s="1062"/>
      <c r="K5296" s="1016"/>
      <c r="L5296" s="1016" t="s">
        <v>467</v>
      </c>
      <c r="M5296" s="1016"/>
      <c r="N5296" s="1016"/>
      <c r="O5296" s="1016" t="s">
        <v>213</v>
      </c>
      <c r="P5296" s="1016"/>
      <c r="Q5296" s="1016"/>
      <c r="R5296" s="1016"/>
      <c r="S5296" s="1016"/>
      <c r="T5296" s="1016"/>
      <c r="U5296" s="1016"/>
      <c r="V5296" s="1016"/>
      <c r="W5296" s="1016"/>
      <c r="X5296" s="1016"/>
      <c r="Y5296" s="193">
        <f>COUNTIF(Y5275:Y5294,"○")</f>
        <v>0</v>
      </c>
      <c r="Z5296" s="193">
        <f>COUNTIF(Z5275:Z5294,"○")</f>
        <v>0</v>
      </c>
      <c r="AA5296" s="193">
        <f>COUNTIF(AA5275:AA5294,"○")</f>
        <v>0</v>
      </c>
      <c r="AB5296" s="193">
        <f>COUNTIF(AB5275:AB5294,"○")</f>
        <v>0</v>
      </c>
      <c r="AC5296" s="193">
        <f t="shared" ref="AC5296:AJ5296" si="2457">COUNT(AC5275:AC5294)</f>
        <v>0</v>
      </c>
      <c r="AD5296" s="193">
        <f t="shared" si="2457"/>
        <v>0</v>
      </c>
      <c r="AE5296" s="193">
        <f t="shared" si="2457"/>
        <v>0</v>
      </c>
      <c r="AF5296" s="193">
        <f t="shared" si="2457"/>
        <v>0</v>
      </c>
      <c r="AG5296" s="193">
        <f t="shared" si="2457"/>
        <v>0</v>
      </c>
      <c r="AH5296" s="193">
        <f t="shared" si="2457"/>
        <v>0</v>
      </c>
      <c r="AI5296" s="193">
        <f t="shared" si="2457"/>
        <v>0</v>
      </c>
      <c r="AJ5296" s="193">
        <f t="shared" si="2457"/>
        <v>0</v>
      </c>
      <c r="AK5296" s="1043"/>
      <c r="AL5296" s="1044"/>
      <c r="AM5296" s="1044"/>
      <c r="AN5296" s="1044"/>
      <c r="AO5296" s="1045"/>
      <c r="AP5296" s="3"/>
    </row>
    <row r="5297" spans="2:86" ht="12" customHeight="1" x14ac:dyDescent="0.15">
      <c r="B5297" s="1058"/>
      <c r="C5297" s="1063"/>
      <c r="D5297" s="1061"/>
      <c r="E5297" s="1061"/>
      <c r="F5297" s="1061"/>
      <c r="G5297" s="1061"/>
      <c r="H5297" s="1061"/>
      <c r="I5297" s="1061"/>
      <c r="J5297" s="1062"/>
      <c r="K5297" s="1016"/>
      <c r="L5297" s="1016"/>
      <c r="M5297" s="1016"/>
      <c r="N5297" s="1016"/>
      <c r="O5297" s="1016" t="s">
        <v>468</v>
      </c>
      <c r="P5297" s="1016"/>
      <c r="Q5297" s="1016"/>
      <c r="R5297" s="1016"/>
      <c r="S5297" s="1016"/>
      <c r="T5297" s="1016"/>
      <c r="U5297" s="1016"/>
      <c r="V5297" s="1016"/>
      <c r="W5297" s="1016"/>
      <c r="X5297" s="1016"/>
      <c r="Y5297" s="1034" t="str">
        <f>IF(Y5296&gt;0,"Ⅳ",IF(Z5296&gt;0,"Ⅲ",IF(AA5296&gt;0,"Ⅱa",IF(AB5296&gt;0,"Ⅱb","Ⅰ"))))</f>
        <v>Ⅰ</v>
      </c>
      <c r="Z5297" s="1035"/>
      <c r="AA5297" s="1035"/>
      <c r="AB5297" s="1036"/>
      <c r="AC5297" s="1034" t="str">
        <f>IF(AC5296&gt;0,"Ⅳ",IF(AD5296&gt;0,"Ⅲ",IF(AE5296&gt;0,"Ⅱa",IF(AF5296&gt;0,"Ⅱb","Ⅰ"))))</f>
        <v>Ⅰ</v>
      </c>
      <c r="AD5297" s="1035"/>
      <c r="AE5297" s="1035"/>
      <c r="AF5297" s="1036"/>
      <c r="AG5297" s="1034" t="str">
        <f>IF(AG5296&gt;0,"Ⅳ",IF(AH5296&gt;0,"Ⅲ",IF(AI5296&gt;0,"Ⅱa",IF(AJ5296&gt;0,"Ⅱb","Ⅰ"))))</f>
        <v>Ⅰ</v>
      </c>
      <c r="AH5297" s="1035"/>
      <c r="AI5297" s="1035"/>
      <c r="AJ5297" s="1036"/>
      <c r="AK5297" s="1046"/>
      <c r="AL5297" s="1047"/>
      <c r="AM5297" s="1047"/>
      <c r="AN5297" s="1047"/>
      <c r="AO5297" s="1048"/>
      <c r="AP5297" s="3"/>
      <c r="AQ5297" s="282" t="s">
        <v>312</v>
      </c>
      <c r="AR5297" s="282" t="s">
        <v>313</v>
      </c>
      <c r="AS5297" s="699" t="s">
        <v>316</v>
      </c>
      <c r="AT5297" s="1026"/>
    </row>
    <row r="5298" spans="2:86" ht="12" customHeight="1" x14ac:dyDescent="0.15">
      <c r="B5298" s="1058"/>
      <c r="C5298" s="1063"/>
      <c r="D5298" s="1061"/>
      <c r="E5298" s="1061"/>
      <c r="F5298" s="1061"/>
      <c r="G5298" s="1061"/>
      <c r="H5298" s="1061"/>
      <c r="I5298" s="1061"/>
      <c r="J5298" s="1062"/>
      <c r="K5298" s="1016"/>
      <c r="L5298" s="1016" t="s">
        <v>469</v>
      </c>
      <c r="M5298" s="1016"/>
      <c r="N5298" s="1016"/>
      <c r="O5298" s="1016" t="s">
        <v>212</v>
      </c>
      <c r="P5298" s="1016"/>
      <c r="Q5298" s="1016"/>
      <c r="R5298" s="1016"/>
      <c r="S5298" s="1016"/>
      <c r="T5298" s="1016"/>
      <c r="U5298" s="1016"/>
      <c r="V5298" s="1016"/>
      <c r="W5298" s="1016"/>
      <c r="X5298" s="1016"/>
      <c r="Y5298" s="187" t="s">
        <v>32</v>
      </c>
      <c r="Z5298" s="187" t="s">
        <v>33</v>
      </c>
      <c r="AA5298" s="1027" t="s">
        <v>34</v>
      </c>
      <c r="AB5298" s="1027"/>
      <c r="AC5298" s="187" t="s">
        <v>32</v>
      </c>
      <c r="AD5298" s="187" t="s">
        <v>33</v>
      </c>
      <c r="AE5298" s="1027" t="s">
        <v>34</v>
      </c>
      <c r="AF5298" s="1027"/>
      <c r="AG5298" s="187" t="s">
        <v>32</v>
      </c>
      <c r="AH5298" s="187" t="s">
        <v>33</v>
      </c>
      <c r="AI5298" s="1027" t="s">
        <v>34</v>
      </c>
      <c r="AJ5298" s="1027"/>
      <c r="AK5298" s="1046"/>
      <c r="AL5298" s="1047"/>
      <c r="AM5298" s="1047"/>
      <c r="AN5298" s="1047"/>
      <c r="AO5298" s="1048"/>
      <c r="AP5298" s="3"/>
      <c r="AQ5298" s="1028">
        <f>+Y5296+Z5296</f>
        <v>0</v>
      </c>
      <c r="AR5298" s="1029"/>
      <c r="AS5298" s="1028">
        <f>+AA5296+AB5296</f>
        <v>0</v>
      </c>
      <c r="AT5298" s="1029"/>
    </row>
    <row r="5299" spans="2:86" ht="12" customHeight="1" x14ac:dyDescent="0.15">
      <c r="B5299" s="1058"/>
      <c r="C5299" s="1063"/>
      <c r="D5299" s="1061"/>
      <c r="E5299" s="1061"/>
      <c r="F5299" s="1061"/>
      <c r="G5299" s="1061"/>
      <c r="H5299" s="1061"/>
      <c r="I5299" s="1061"/>
      <c r="J5299" s="1062"/>
      <c r="K5299" s="1016"/>
      <c r="L5299" s="1016"/>
      <c r="M5299" s="1016"/>
      <c r="N5299" s="1016"/>
      <c r="O5299" s="1016" t="s">
        <v>470</v>
      </c>
      <c r="P5299" s="1016"/>
      <c r="Q5299" s="1016"/>
      <c r="R5299" s="1016"/>
      <c r="S5299" s="1016"/>
      <c r="T5299" s="1016"/>
      <c r="U5299" s="1016"/>
      <c r="V5299" s="1016"/>
      <c r="W5299" s="1016"/>
      <c r="X5299" s="1016"/>
      <c r="Y5299" s="193" t="str">
        <f>IF(Y5296=0,"",1)</f>
        <v/>
      </c>
      <c r="Z5299" s="193" t="str">
        <f>IF(Z5296=0,"",1)</f>
        <v/>
      </c>
      <c r="AA5299" s="1030" t="str">
        <f>IF(AQ5298=1,"",IF(AS5298&gt;0,1,""))</f>
        <v/>
      </c>
      <c r="AB5299" s="1031"/>
      <c r="AC5299" s="193">
        <f>+AC5296</f>
        <v>0</v>
      </c>
      <c r="AD5299" s="193">
        <f>AD5296</f>
        <v>0</v>
      </c>
      <c r="AE5299" s="1030">
        <f>AE5296+AF5296</f>
        <v>0</v>
      </c>
      <c r="AF5299" s="1031"/>
      <c r="AG5299" s="193">
        <f>AG5296</f>
        <v>0</v>
      </c>
      <c r="AH5299" s="193">
        <f>AH5296</f>
        <v>0</v>
      </c>
      <c r="AI5299" s="1030">
        <f>AI5296+AJ5296</f>
        <v>0</v>
      </c>
      <c r="AJ5299" s="1031"/>
      <c r="AK5299" s="1046"/>
      <c r="AL5299" s="1047"/>
      <c r="AM5299" s="1047"/>
      <c r="AN5299" s="1047"/>
      <c r="AO5299" s="1048"/>
      <c r="AP5299" s="3"/>
      <c r="AQ5299" s="197">
        <f>+Y5296+AC5299+AG5299</f>
        <v>0</v>
      </c>
      <c r="AR5299" s="197">
        <f>+Z5296+AD5299+AH5299</f>
        <v>0</v>
      </c>
      <c r="AS5299" s="1032">
        <f>+AS5298+AE5299+AI5299</f>
        <v>0</v>
      </c>
      <c r="AT5299" s="1033"/>
    </row>
    <row r="5300" spans="2:86" ht="12" customHeight="1" x14ac:dyDescent="0.15">
      <c r="B5300" s="1058"/>
      <c r="C5300" s="1063"/>
      <c r="D5300" s="1061"/>
      <c r="E5300" s="1061"/>
      <c r="F5300" s="1061"/>
      <c r="G5300" s="1061"/>
      <c r="H5300" s="1061"/>
      <c r="I5300" s="1061"/>
      <c r="J5300" s="1062"/>
      <c r="K5300" s="1016"/>
      <c r="L5300" s="1016"/>
      <c r="M5300" s="1016"/>
      <c r="N5300" s="1016"/>
      <c r="O5300" s="1016" t="s">
        <v>471</v>
      </c>
      <c r="P5300" s="1016"/>
      <c r="Q5300" s="1016"/>
      <c r="R5300" s="1016"/>
      <c r="S5300" s="1016"/>
      <c r="T5300" s="1016"/>
      <c r="U5300" s="1016"/>
      <c r="V5300" s="1016"/>
      <c r="W5300" s="1016"/>
      <c r="X5300" s="1016"/>
      <c r="Y5300" s="1034" t="s">
        <v>875</v>
      </c>
      <c r="Z5300" s="1035"/>
      <c r="AA5300" s="1035"/>
      <c r="AB5300" s="1036"/>
      <c r="AC5300" s="1034" t="str">
        <f>IF(AC5299&gt;0,"Ⅳ",IF(AD5299&gt;0,"Ⅲ",IF(AE5299&gt;0,"Ⅱ","Ⅰ")))</f>
        <v>Ⅰ</v>
      </c>
      <c r="AD5300" s="1035"/>
      <c r="AE5300" s="1035"/>
      <c r="AF5300" s="1036"/>
      <c r="AG5300" s="1034" t="str">
        <f>IF(AG5299&gt;0,"Ⅳ",IF(AH5299&gt;0,"Ⅲ",IF(AI5299&gt;0,"Ⅱ","Ⅰ")))</f>
        <v>Ⅰ</v>
      </c>
      <c r="AH5300" s="1035"/>
      <c r="AI5300" s="1035"/>
      <c r="AJ5300" s="1036"/>
      <c r="AK5300" s="1046"/>
      <c r="AL5300" s="1047"/>
      <c r="AM5300" s="1047"/>
      <c r="AN5300" s="1047"/>
      <c r="AO5300" s="1048"/>
      <c r="AP5300" s="3"/>
      <c r="AQ5300" s="1037" t="str">
        <f>IF(AQ5299&gt;0,"Ⅳ",IF(AR5299&gt;0,"Ⅲ",IF(AS5299&gt;0,"Ⅱ","Ⅰ")))</f>
        <v>Ⅰ</v>
      </c>
      <c r="AR5300" s="1037"/>
      <c r="AS5300" s="1037"/>
      <c r="AT5300" s="1037"/>
    </row>
    <row r="5301" spans="2:86" ht="12" customHeight="1" x14ac:dyDescent="0.15">
      <c r="B5301" s="1058"/>
      <c r="C5301" s="1063"/>
      <c r="D5301" s="1061"/>
      <c r="E5301" s="1061"/>
      <c r="F5301" s="1061"/>
      <c r="G5301" s="1061"/>
      <c r="H5301" s="1061"/>
      <c r="I5301" s="1061"/>
      <c r="J5301" s="1062"/>
      <c r="K5301" s="1016"/>
      <c r="L5301" s="1016"/>
      <c r="M5301" s="1016"/>
      <c r="N5301" s="1016"/>
      <c r="O5301" s="1016" t="s">
        <v>472</v>
      </c>
      <c r="P5301" s="1016"/>
      <c r="Q5301" s="1016"/>
      <c r="R5301" s="1016"/>
      <c r="S5301" s="1016"/>
      <c r="T5301" s="1016"/>
      <c r="U5301" s="1016"/>
      <c r="V5301" s="1016"/>
      <c r="W5301" s="1016"/>
      <c r="X5301" s="1016"/>
      <c r="Y5301" s="1034" t="str">
        <f>IF(COUNTIF(Y5300:AJ5300,"Ⅳ")&gt;0,"Ⅳ",IF(COUNTIF(Y5300:AJ5300,"Ⅲ")&gt;0,"Ⅲ",IF(COUNTIF(Y5300:AJ5300,"Ⅱ")&gt;0,"Ⅱ","Ⅰ")))</f>
        <v>Ⅰ</v>
      </c>
      <c r="Z5301" s="1035"/>
      <c r="AA5301" s="1035"/>
      <c r="AB5301" s="1035"/>
      <c r="AC5301" s="1035"/>
      <c r="AD5301" s="1035"/>
      <c r="AE5301" s="1035"/>
      <c r="AF5301" s="1035"/>
      <c r="AG5301" s="1035"/>
      <c r="AH5301" s="1035"/>
      <c r="AI5301" s="1035"/>
      <c r="AJ5301" s="1036"/>
      <c r="AK5301" s="1049"/>
      <c r="AL5301" s="1050"/>
      <c r="AM5301" s="1050"/>
      <c r="AN5301" s="1050"/>
      <c r="AO5301" s="1051"/>
      <c r="AP5301" s="3"/>
    </row>
    <row r="5302" spans="2:86" ht="14.25" customHeight="1" x14ac:dyDescent="0.15">
      <c r="B5302" s="1058"/>
      <c r="C5302" s="1063"/>
      <c r="D5302" s="1061"/>
      <c r="E5302" s="1061"/>
      <c r="F5302" s="1061"/>
      <c r="G5302" s="1061"/>
      <c r="H5302" s="1061"/>
      <c r="I5302" s="1061"/>
      <c r="J5302" s="1062"/>
      <c r="K5302" s="1016" t="s">
        <v>169</v>
      </c>
      <c r="L5302" s="1017"/>
      <c r="M5302" s="1017"/>
      <c r="N5302" s="1017"/>
      <c r="O5302" s="1017"/>
      <c r="P5302" s="1017"/>
      <c r="Q5302" s="1017"/>
      <c r="R5302" s="1017"/>
      <c r="S5302" s="1017"/>
      <c r="T5302" s="1017"/>
      <c r="U5302" s="1017"/>
      <c r="V5302" s="1017"/>
      <c r="W5302" s="1017"/>
      <c r="X5302" s="1017"/>
      <c r="Y5302" s="1017"/>
      <c r="Z5302" s="1017"/>
      <c r="AA5302" s="1017"/>
      <c r="AB5302" s="1017"/>
      <c r="AC5302" s="1017"/>
      <c r="AD5302" s="1017"/>
      <c r="AE5302" s="1017"/>
      <c r="AF5302" s="1017"/>
      <c r="AG5302" s="1017"/>
      <c r="AH5302" s="1017"/>
      <c r="AI5302" s="1017"/>
      <c r="AJ5302" s="1017"/>
      <c r="AK5302" s="1017"/>
      <c r="AL5302" s="1017"/>
      <c r="AM5302" s="1017"/>
      <c r="AN5302" s="1017"/>
      <c r="AO5302" s="1017"/>
      <c r="AP5302" s="3"/>
    </row>
    <row r="5303" spans="2:86" ht="14.25" customHeight="1" x14ac:dyDescent="0.15">
      <c r="B5303" s="1058"/>
      <c r="C5303" s="1063"/>
      <c r="D5303" s="1061"/>
      <c r="E5303" s="1061"/>
      <c r="F5303" s="1061"/>
      <c r="G5303" s="1061"/>
      <c r="H5303" s="1061"/>
      <c r="I5303" s="1061"/>
      <c r="J5303" s="1062"/>
      <c r="K5303" s="1016"/>
      <c r="L5303" s="1017"/>
      <c r="M5303" s="1017"/>
      <c r="N5303" s="1017"/>
      <c r="O5303" s="1017"/>
      <c r="P5303" s="1017"/>
      <c r="Q5303" s="1017"/>
      <c r="R5303" s="1017"/>
      <c r="S5303" s="1017"/>
      <c r="T5303" s="1017"/>
      <c r="U5303" s="1017"/>
      <c r="V5303" s="1017"/>
      <c r="W5303" s="1017"/>
      <c r="X5303" s="1017"/>
      <c r="Y5303" s="1017"/>
      <c r="Z5303" s="1017"/>
      <c r="AA5303" s="1017"/>
      <c r="AB5303" s="1017"/>
      <c r="AC5303" s="1017"/>
      <c r="AD5303" s="1017"/>
      <c r="AE5303" s="1017"/>
      <c r="AF5303" s="1017"/>
      <c r="AG5303" s="1017"/>
      <c r="AH5303" s="1017"/>
      <c r="AI5303" s="1017"/>
      <c r="AJ5303" s="1017"/>
      <c r="AK5303" s="1017"/>
      <c r="AL5303" s="1017"/>
      <c r="AM5303" s="1017"/>
      <c r="AN5303" s="1017"/>
      <c r="AO5303" s="1017"/>
      <c r="AP5303" s="3"/>
    </row>
    <row r="5304" spans="2:86" ht="12" customHeight="1" x14ac:dyDescent="0.15">
      <c r="B5304" s="1058"/>
      <c r="C5304" s="1063"/>
      <c r="D5304" s="1061"/>
      <c r="E5304" s="1061"/>
      <c r="F5304" s="1061"/>
      <c r="G5304" s="1061"/>
      <c r="H5304" s="1061"/>
      <c r="I5304" s="1061"/>
      <c r="J5304" s="1062"/>
      <c r="K5304" s="1018" t="s">
        <v>473</v>
      </c>
      <c r="L5304" s="1018"/>
      <c r="M5304" s="1018"/>
      <c r="N5304" s="1018"/>
      <c r="O5304" s="1018"/>
      <c r="P5304" s="1018"/>
      <c r="Q5304" s="1018"/>
      <c r="R5304" s="1018"/>
      <c r="S5304" s="1018"/>
      <c r="T5304" s="1018"/>
      <c r="U5304" s="1018"/>
      <c r="V5304" s="1018"/>
      <c r="W5304" s="1018"/>
      <c r="X5304" s="1018"/>
      <c r="Y5304" s="1018"/>
      <c r="Z5304" s="1018"/>
      <c r="AA5304" s="1018"/>
      <c r="AB5304" s="1018"/>
      <c r="AC5304" s="1018"/>
      <c r="AD5304" s="1018"/>
      <c r="AE5304" s="1018"/>
      <c r="AF5304" s="1018"/>
      <c r="AG5304" s="1018"/>
      <c r="AH5304" s="1018"/>
      <c r="AI5304" s="1018"/>
      <c r="AJ5304" s="1018"/>
      <c r="AK5304" s="1018"/>
      <c r="AL5304" s="1018"/>
      <c r="AM5304" s="1018"/>
      <c r="AN5304" s="1018"/>
      <c r="AO5304" s="1018"/>
      <c r="AP5304" s="3"/>
    </row>
    <row r="5305" spans="2:86" ht="12" customHeight="1" x14ac:dyDescent="0.15">
      <c r="B5305" s="1058"/>
      <c r="C5305" s="1063"/>
      <c r="D5305" s="1061"/>
      <c r="E5305" s="1061"/>
      <c r="F5305" s="1061"/>
      <c r="G5305" s="1061"/>
      <c r="H5305" s="1061"/>
      <c r="I5305" s="1061"/>
      <c r="J5305" s="1062"/>
      <c r="K5305" s="1019" t="s">
        <v>523</v>
      </c>
      <c r="L5305" s="1019"/>
      <c r="M5305" s="1019"/>
      <c r="N5305" s="1019"/>
      <c r="O5305" s="1019"/>
      <c r="P5305" s="1019"/>
      <c r="Q5305" s="1019"/>
      <c r="R5305" s="1019"/>
      <c r="S5305" s="1019"/>
      <c r="T5305" s="1019"/>
      <c r="U5305" s="1019"/>
      <c r="V5305" s="1019"/>
      <c r="W5305" s="1019"/>
      <c r="X5305" s="1019"/>
      <c r="Y5305" s="1019"/>
      <c r="Z5305" s="1019"/>
      <c r="AA5305" s="1019"/>
      <c r="AB5305" s="1019"/>
      <c r="AC5305" s="1019"/>
      <c r="AD5305" s="1019"/>
      <c r="AE5305" s="1019"/>
      <c r="AF5305" s="1019"/>
      <c r="AG5305" s="1019"/>
      <c r="AH5305" s="1019"/>
      <c r="AI5305" s="1019"/>
      <c r="AJ5305" s="1019"/>
      <c r="AK5305" s="1019"/>
      <c r="AL5305" s="1019"/>
      <c r="AM5305" s="1019"/>
      <c r="AN5305" s="1019"/>
      <c r="AO5305" s="1019"/>
      <c r="AP5305" s="3"/>
    </row>
    <row r="5306" spans="2:86" ht="12" customHeight="1" x14ac:dyDescent="0.15">
      <c r="B5306" s="1058"/>
      <c r="C5306" s="1063"/>
      <c r="D5306" s="1061"/>
      <c r="E5306" s="1061"/>
      <c r="F5306" s="1061"/>
      <c r="G5306" s="1061"/>
      <c r="H5306" s="1061"/>
      <c r="I5306" s="1061"/>
      <c r="J5306" s="1062"/>
      <c r="K5306" s="194" t="s">
        <v>474</v>
      </c>
      <c r="L5306" s="195"/>
      <c r="M5306" s="195"/>
      <c r="N5306" s="195"/>
      <c r="O5306" s="195"/>
      <c r="P5306" s="195"/>
      <c r="Q5306" s="195"/>
      <c r="R5306" s="195"/>
      <c r="S5306" s="195"/>
      <c r="T5306" s="195"/>
      <c r="U5306" s="195"/>
      <c r="V5306" s="195"/>
      <c r="W5306" s="195"/>
      <c r="X5306" s="195"/>
      <c r="Y5306" s="195"/>
      <c r="Z5306" s="195"/>
      <c r="AA5306" s="195"/>
      <c r="AB5306" s="195"/>
      <c r="AC5306" s="195"/>
      <c r="AD5306" s="195"/>
      <c r="AE5306" s="195"/>
      <c r="AF5306" s="195"/>
      <c r="AG5306" s="195"/>
      <c r="AH5306" s="195"/>
      <c r="AI5306" s="195"/>
      <c r="AJ5306" s="195"/>
      <c r="AK5306" s="195"/>
      <c r="AL5306" s="195"/>
      <c r="AM5306" s="195"/>
      <c r="AN5306" s="195"/>
      <c r="AO5306" s="196"/>
      <c r="AP5306" s="3"/>
    </row>
    <row r="5307" spans="2:86" ht="12" customHeight="1" x14ac:dyDescent="0.15">
      <c r="B5307" s="1058"/>
      <c r="C5307" s="1063"/>
      <c r="D5307" s="1061"/>
      <c r="E5307" s="1061"/>
      <c r="F5307" s="1061"/>
      <c r="G5307" s="1061"/>
      <c r="H5307" s="1061"/>
      <c r="I5307" s="1061"/>
      <c r="J5307" s="1062"/>
      <c r="K5307" s="194" t="s">
        <v>475</v>
      </c>
      <c r="L5307" s="195"/>
      <c r="M5307" s="195"/>
      <c r="N5307" s="195"/>
      <c r="O5307" s="195"/>
      <c r="P5307" s="195"/>
      <c r="Q5307" s="195"/>
      <c r="R5307" s="195"/>
      <c r="S5307" s="195"/>
      <c r="T5307" s="195"/>
      <c r="U5307" s="195"/>
      <c r="V5307" s="195"/>
      <c r="W5307" s="195"/>
      <c r="X5307" s="195"/>
      <c r="Y5307" s="195"/>
      <c r="Z5307" s="195"/>
      <c r="AA5307" s="195"/>
      <c r="AB5307" s="195"/>
      <c r="AC5307" s="195"/>
      <c r="AD5307" s="195"/>
      <c r="AE5307" s="195"/>
      <c r="AF5307" s="195"/>
      <c r="AG5307" s="195"/>
      <c r="AH5307" s="195"/>
      <c r="AI5307" s="195"/>
      <c r="AJ5307" s="195"/>
      <c r="AK5307" s="195"/>
      <c r="AL5307" s="195"/>
      <c r="AM5307" s="195"/>
      <c r="AN5307" s="195"/>
      <c r="AO5307" s="196"/>
      <c r="AP5307" s="3"/>
    </row>
    <row r="5308" spans="2:86" ht="12" customHeight="1" x14ac:dyDescent="0.15">
      <c r="B5308" s="1058"/>
      <c r="C5308" s="1063"/>
      <c r="D5308" s="1061"/>
      <c r="E5308" s="1061"/>
      <c r="F5308" s="1061"/>
      <c r="G5308" s="1061"/>
      <c r="H5308" s="1061"/>
      <c r="I5308" s="1061"/>
      <c r="J5308" s="1062"/>
      <c r="K5308" s="1020" t="s">
        <v>476</v>
      </c>
      <c r="L5308" s="1021"/>
      <c r="M5308" s="1021"/>
      <c r="N5308" s="1021"/>
      <c r="O5308" s="1021"/>
      <c r="P5308" s="1021"/>
      <c r="Q5308" s="1021"/>
      <c r="R5308" s="1021"/>
      <c r="S5308" s="1021"/>
      <c r="T5308" s="1021"/>
      <c r="U5308" s="1021"/>
      <c r="V5308" s="1021"/>
      <c r="W5308" s="1021"/>
      <c r="X5308" s="1021"/>
      <c r="Y5308" s="1021"/>
      <c r="Z5308" s="1021"/>
      <c r="AA5308" s="1021"/>
      <c r="AB5308" s="1021"/>
      <c r="AC5308" s="1021"/>
      <c r="AD5308" s="1021"/>
      <c r="AE5308" s="1021"/>
      <c r="AF5308" s="1021"/>
      <c r="AG5308" s="1021"/>
      <c r="AH5308" s="1021"/>
      <c r="AI5308" s="1021"/>
      <c r="AJ5308" s="1021"/>
      <c r="AK5308" s="1021"/>
      <c r="AL5308" s="1021"/>
      <c r="AM5308" s="1021"/>
      <c r="AN5308" s="1021"/>
      <c r="AO5308" s="1022"/>
      <c r="AP5308" s="3"/>
    </row>
    <row r="5309" spans="2:86" ht="12" customHeight="1" x14ac:dyDescent="0.15">
      <c r="B5309" s="591"/>
      <c r="C5309" s="1064"/>
      <c r="D5309" s="1065"/>
      <c r="E5309" s="1065"/>
      <c r="F5309" s="1065"/>
      <c r="G5309" s="1065"/>
      <c r="H5309" s="1065"/>
      <c r="I5309" s="1065"/>
      <c r="J5309" s="1066"/>
      <c r="K5309" s="1023"/>
      <c r="L5309" s="1024"/>
      <c r="M5309" s="1024"/>
      <c r="N5309" s="1024"/>
      <c r="O5309" s="1024"/>
      <c r="P5309" s="1024"/>
      <c r="Q5309" s="1024"/>
      <c r="R5309" s="1024"/>
      <c r="S5309" s="1024"/>
      <c r="T5309" s="1024"/>
      <c r="U5309" s="1024"/>
      <c r="V5309" s="1024"/>
      <c r="W5309" s="1024"/>
      <c r="X5309" s="1024"/>
      <c r="Y5309" s="1024"/>
      <c r="Z5309" s="1024"/>
      <c r="AA5309" s="1024"/>
      <c r="AB5309" s="1024"/>
      <c r="AC5309" s="1024"/>
      <c r="AD5309" s="1024"/>
      <c r="AE5309" s="1024"/>
      <c r="AF5309" s="1024"/>
      <c r="AG5309" s="1024"/>
      <c r="AH5309" s="1024"/>
      <c r="AI5309" s="1024"/>
      <c r="AJ5309" s="1024"/>
      <c r="AK5309" s="1024"/>
      <c r="AL5309" s="1024"/>
      <c r="AM5309" s="1024"/>
      <c r="AN5309" s="1024"/>
      <c r="AO5309" s="1025"/>
      <c r="AP5309" s="3"/>
    </row>
    <row r="5310" spans="2:86" s="9" customFormat="1" ht="12" customHeight="1" x14ac:dyDescent="0.15">
      <c r="B5310" s="3" t="s">
        <v>527</v>
      </c>
      <c r="AQ5310" s="162"/>
      <c r="AR5310" s="162"/>
      <c r="AS5310" s="162"/>
      <c r="AT5310" s="162"/>
      <c r="AU5310" s="162"/>
      <c r="AV5310" s="162"/>
      <c r="AW5310" s="162"/>
      <c r="AX5310" s="162"/>
      <c r="AY5310" s="162"/>
      <c r="AZ5310" s="162"/>
      <c r="BA5310" s="162"/>
      <c r="BB5310" s="162"/>
      <c r="BC5310" s="162"/>
      <c r="BD5310" s="162"/>
      <c r="BE5310" s="162"/>
      <c r="BF5310" s="162"/>
      <c r="BG5310" s="162"/>
      <c r="BH5310" s="162"/>
      <c r="BI5310" s="162"/>
      <c r="BJ5310" s="162"/>
      <c r="BK5310" s="162"/>
      <c r="BL5310" s="162"/>
      <c r="BM5310" s="162"/>
      <c r="BN5310" s="162"/>
      <c r="BO5310" s="162"/>
      <c r="BP5310" s="162"/>
      <c r="BQ5310" s="162"/>
      <c r="BR5310" s="162"/>
      <c r="BS5310" s="162"/>
      <c r="BT5310" s="162"/>
      <c r="BU5310" s="162"/>
      <c r="BV5310" s="162"/>
      <c r="BW5310" s="162"/>
      <c r="BX5310" s="162"/>
      <c r="BY5310" s="162"/>
      <c r="BZ5310" s="162"/>
      <c r="CA5310" s="162"/>
      <c r="CB5310" s="162"/>
      <c r="CC5310" s="162"/>
      <c r="CD5310" s="162"/>
      <c r="CE5310" s="162"/>
      <c r="CF5310" s="162"/>
      <c r="CG5310" s="162"/>
      <c r="CH5310" s="162"/>
    </row>
    <row r="5311" spans="2:86" ht="12" customHeight="1" thickBot="1" x14ac:dyDescent="0.2">
      <c r="B5311" s="3" t="s">
        <v>524</v>
      </c>
    </row>
    <row r="5312" spans="2:86" ht="12" customHeight="1" x14ac:dyDescent="0.15">
      <c r="B5312" s="3" t="s">
        <v>525</v>
      </c>
      <c r="AU5312" s="1000" t="s">
        <v>305</v>
      </c>
      <c r="AV5312" s="1001" t="s">
        <v>298</v>
      </c>
      <c r="AW5312" s="1003" t="s">
        <v>299</v>
      </c>
      <c r="AX5312" s="1005" t="s">
        <v>306</v>
      </c>
      <c r="AY5312" s="1006"/>
      <c r="AZ5312" s="1006"/>
      <c r="BA5312" s="1006"/>
      <c r="BB5312" s="1006"/>
      <c r="BC5312" s="1006"/>
      <c r="BD5312" s="1006"/>
      <c r="BE5312" s="1006"/>
      <c r="BF5312" s="1006"/>
      <c r="BG5312" s="1006"/>
      <c r="BH5312" s="1006"/>
      <c r="BI5312" s="1006"/>
      <c r="BJ5312" s="1006"/>
      <c r="BK5312" s="1006"/>
      <c r="BL5312" s="1006"/>
      <c r="BM5312" s="1006"/>
      <c r="BN5312" s="1006"/>
      <c r="BO5312" s="1006"/>
      <c r="BP5312" s="1006"/>
      <c r="BQ5312" s="1006"/>
      <c r="BR5312" s="1007"/>
      <c r="BS5312" s="807" t="s">
        <v>300</v>
      </c>
      <c r="BT5312" s="1008"/>
      <c r="BU5312" s="1008"/>
      <c r="BV5312" s="1008"/>
      <c r="BW5312" s="1009" t="s">
        <v>307</v>
      </c>
      <c r="BX5312" s="1010"/>
      <c r="BY5312" s="1010"/>
      <c r="BZ5312" s="1010"/>
      <c r="CA5312" s="1010"/>
      <c r="CB5312" s="1010"/>
      <c r="CC5312" s="1010"/>
      <c r="CD5312" s="1010"/>
      <c r="CE5312" s="1010"/>
      <c r="CF5312" s="1010"/>
      <c r="CG5312" s="1010"/>
      <c r="CH5312" s="1011"/>
    </row>
    <row r="5313" spans="2:86" ht="12" customHeight="1" x14ac:dyDescent="0.15">
      <c r="B5313" s="3" t="s">
        <v>477</v>
      </c>
      <c r="AU5313" s="1000"/>
      <c r="AV5313" s="1002"/>
      <c r="AW5313" s="1004"/>
      <c r="AX5313" s="1012" t="s">
        <v>308</v>
      </c>
      <c r="AY5313" s="686"/>
      <c r="AZ5313" s="686"/>
      <c r="BA5313" s="686"/>
      <c r="BB5313" s="686"/>
      <c r="BC5313" s="686"/>
      <c r="BD5313" s="686"/>
      <c r="BE5313" s="686"/>
      <c r="BF5313" s="686"/>
      <c r="BG5313" s="686"/>
      <c r="BH5313" s="686"/>
      <c r="BI5313" s="686"/>
      <c r="BJ5313" s="686" t="s">
        <v>309</v>
      </c>
      <c r="BK5313" s="686"/>
      <c r="BL5313" s="686"/>
      <c r="BM5313" s="686"/>
      <c r="BN5313" s="686"/>
      <c r="BO5313" s="686"/>
      <c r="BP5313" s="686"/>
      <c r="BQ5313" s="686"/>
      <c r="BR5313" s="1013"/>
      <c r="BS5313" s="1008"/>
      <c r="BT5313" s="1008"/>
      <c r="BU5313" s="1008"/>
      <c r="BV5313" s="1008"/>
      <c r="BW5313" s="1014" t="s">
        <v>302</v>
      </c>
      <c r="BX5313" s="699"/>
      <c r="BY5313" s="699"/>
      <c r="BZ5313" s="699"/>
      <c r="CA5313" s="686" t="s">
        <v>310</v>
      </c>
      <c r="CB5313" s="686"/>
      <c r="CC5313" s="686"/>
      <c r="CD5313" s="686"/>
      <c r="CE5313" s="686"/>
      <c r="CF5313" s="686"/>
      <c r="CG5313" s="686"/>
      <c r="CH5313" s="1013"/>
    </row>
    <row r="5314" spans="2:86" ht="12" customHeight="1" x14ac:dyDescent="0.15">
      <c r="B5314" s="3" t="s">
        <v>526</v>
      </c>
      <c r="AU5314" s="1000"/>
      <c r="AV5314" s="1002"/>
      <c r="AW5314" s="1004"/>
      <c r="AX5314" s="1012" t="s">
        <v>26</v>
      </c>
      <c r="AY5314" s="686"/>
      <c r="AZ5314" s="686"/>
      <c r="BA5314" s="686"/>
      <c r="BB5314" s="686" t="s">
        <v>22</v>
      </c>
      <c r="BC5314" s="686"/>
      <c r="BD5314" s="686"/>
      <c r="BE5314" s="686"/>
      <c r="BF5314" s="686" t="s">
        <v>24</v>
      </c>
      <c r="BG5314" s="686"/>
      <c r="BH5314" s="686"/>
      <c r="BI5314" s="686"/>
      <c r="BJ5314" s="699" t="s">
        <v>26</v>
      </c>
      <c r="BK5314" s="699"/>
      <c r="BL5314" s="699"/>
      <c r="BM5314" s="699" t="s">
        <v>22</v>
      </c>
      <c r="BN5314" s="699"/>
      <c r="BO5314" s="699"/>
      <c r="BP5314" s="699" t="s">
        <v>24</v>
      </c>
      <c r="BQ5314" s="699"/>
      <c r="BR5314" s="1015"/>
      <c r="BS5314" s="807" t="s">
        <v>26</v>
      </c>
      <c r="BT5314" s="807" t="s">
        <v>22</v>
      </c>
      <c r="BU5314" s="807" t="s">
        <v>24</v>
      </c>
      <c r="BV5314" s="807" t="s">
        <v>303</v>
      </c>
      <c r="BW5314" s="1012" t="s">
        <v>311</v>
      </c>
      <c r="BX5314" s="686"/>
      <c r="BY5314" s="686"/>
      <c r="BZ5314" s="686"/>
      <c r="CA5314" s="686" t="s">
        <v>22</v>
      </c>
      <c r="CB5314" s="686"/>
      <c r="CC5314" s="686"/>
      <c r="CD5314" s="686"/>
      <c r="CE5314" s="686" t="s">
        <v>24</v>
      </c>
      <c r="CF5314" s="686"/>
      <c r="CG5314" s="686"/>
      <c r="CH5314" s="1013"/>
    </row>
    <row r="5315" spans="2:86" ht="12" customHeight="1" x14ac:dyDescent="0.15">
      <c r="B5315" s="3" t="s">
        <v>478</v>
      </c>
      <c r="AU5315" s="1000"/>
      <c r="AV5315" s="1002"/>
      <c r="AW5315" s="1004"/>
      <c r="AX5315" s="156" t="s">
        <v>862</v>
      </c>
      <c r="AY5315" s="157" t="s">
        <v>863</v>
      </c>
      <c r="AZ5315" s="157" t="s">
        <v>864</v>
      </c>
      <c r="BA5315" s="158" t="s">
        <v>865</v>
      </c>
      <c r="BB5315" s="159" t="s">
        <v>866</v>
      </c>
      <c r="BC5315" s="157" t="s">
        <v>863</v>
      </c>
      <c r="BD5315" s="157" t="s">
        <v>867</v>
      </c>
      <c r="BE5315" s="158" t="s">
        <v>865</v>
      </c>
      <c r="BF5315" s="159" t="s">
        <v>866</v>
      </c>
      <c r="BG5315" s="157" t="s">
        <v>863</v>
      </c>
      <c r="BH5315" s="157" t="s">
        <v>864</v>
      </c>
      <c r="BI5315" s="158" t="s">
        <v>865</v>
      </c>
      <c r="BJ5315" s="159" t="s">
        <v>866</v>
      </c>
      <c r="BK5315" s="157" t="s">
        <v>868</v>
      </c>
      <c r="BL5315" s="158" t="s">
        <v>869</v>
      </c>
      <c r="BM5315" s="159" t="s">
        <v>870</v>
      </c>
      <c r="BN5315" s="157" t="s">
        <v>863</v>
      </c>
      <c r="BO5315" s="158" t="s">
        <v>871</v>
      </c>
      <c r="BP5315" s="159" t="s">
        <v>870</v>
      </c>
      <c r="BQ5315" s="157" t="s">
        <v>868</v>
      </c>
      <c r="BR5315" s="160" t="s">
        <v>872</v>
      </c>
      <c r="BS5315" s="1008"/>
      <c r="BT5315" s="1008"/>
      <c r="BU5315" s="1008"/>
      <c r="BV5315" s="1008"/>
      <c r="BW5315" s="156" t="s">
        <v>866</v>
      </c>
      <c r="BX5315" s="157" t="s">
        <v>863</v>
      </c>
      <c r="BY5315" s="157" t="s">
        <v>864</v>
      </c>
      <c r="BZ5315" s="158" t="s">
        <v>865</v>
      </c>
      <c r="CA5315" s="159" t="s">
        <v>866</v>
      </c>
      <c r="CB5315" s="157" t="s">
        <v>873</v>
      </c>
      <c r="CC5315" s="157" t="s">
        <v>864</v>
      </c>
      <c r="CD5315" s="158" t="s">
        <v>865</v>
      </c>
      <c r="CE5315" s="159" t="s">
        <v>866</v>
      </c>
      <c r="CF5315" s="157" t="s">
        <v>863</v>
      </c>
      <c r="CG5315" s="157" t="s">
        <v>864</v>
      </c>
      <c r="CH5315" s="160" t="s">
        <v>874</v>
      </c>
    </row>
    <row r="5316" spans="2:86" x14ac:dyDescent="0.15">
      <c r="B5316" s="3" t="s">
        <v>539</v>
      </c>
      <c r="AU5316" s="1000"/>
      <c r="AV5316" s="188" t="str">
        <f>N5318</f>
        <v>S113</v>
      </c>
      <c r="AW5316" s="300">
        <f>R5318</f>
        <v>10.6</v>
      </c>
      <c r="AX5316" s="197">
        <f>+Y5343</f>
        <v>0</v>
      </c>
      <c r="AY5316" s="197">
        <f>+Z5343</f>
        <v>0</v>
      </c>
      <c r="AZ5316" s="197">
        <f>+AA5343</f>
        <v>0</v>
      </c>
      <c r="BA5316" s="197">
        <f t="shared" ref="BA5316" si="2458">+AB5343</f>
        <v>0</v>
      </c>
      <c r="BB5316" s="197">
        <f>+AC5343</f>
        <v>0</v>
      </c>
      <c r="BC5316" s="197">
        <f t="shared" ref="BC5316" si="2459">+AD5343</f>
        <v>0</v>
      </c>
      <c r="BD5316" s="197">
        <f t="shared" ref="BD5316" si="2460">+AE5343</f>
        <v>0</v>
      </c>
      <c r="BE5316" s="197">
        <f t="shared" ref="BE5316" si="2461">+AF5343</f>
        <v>0</v>
      </c>
      <c r="BF5316" s="197">
        <f t="shared" ref="BF5316" si="2462">+AG5343</f>
        <v>0</v>
      </c>
      <c r="BG5316" s="197">
        <f t="shared" ref="BG5316" si="2463">+AH5343</f>
        <v>0</v>
      </c>
      <c r="BH5316" s="197">
        <f t="shared" ref="BH5316" si="2464">+AI5343</f>
        <v>0</v>
      </c>
      <c r="BI5316" s="197">
        <f t="shared" ref="BI5316" si="2465">+AJ5343</f>
        <v>0</v>
      </c>
      <c r="BJ5316" s="197" t="str">
        <f>+Y5346</f>
        <v/>
      </c>
      <c r="BK5316" s="197" t="str">
        <f t="shared" ref="BK5316" si="2466">+Z5346</f>
        <v/>
      </c>
      <c r="BL5316" s="197" t="str">
        <f>+AA5346</f>
        <v/>
      </c>
      <c r="BM5316" s="197">
        <f>+AC5346</f>
        <v>0</v>
      </c>
      <c r="BN5316" s="197">
        <f t="shared" ref="BN5316" si="2467">+AD5346</f>
        <v>0</v>
      </c>
      <c r="BO5316" s="197">
        <f t="shared" ref="BO5316" si="2468">+AE5346</f>
        <v>0</v>
      </c>
      <c r="BP5316" s="197">
        <f>+AG5346</f>
        <v>0</v>
      </c>
      <c r="BQ5316" s="197">
        <f>+AH5346</f>
        <v>0</v>
      </c>
      <c r="BR5316" s="197">
        <f>+AI5346</f>
        <v>0</v>
      </c>
      <c r="BS5316" s="296" t="str">
        <f>+Y5347</f>
        <v>Ⅰ</v>
      </c>
      <c r="BT5316" s="296" t="str">
        <f>+AC5347</f>
        <v>Ⅰ</v>
      </c>
      <c r="BU5316" s="296" t="str">
        <f>+AG5347</f>
        <v>Ⅰ</v>
      </c>
      <c r="BV5316" s="296" t="str">
        <f>+Y5348</f>
        <v>Ⅰ</v>
      </c>
      <c r="BW5316" s="164" t="str">
        <f>IF(Y5343&gt;0,R5318,"")</f>
        <v/>
      </c>
      <c r="BX5316" s="165" t="str">
        <f>IF(Z5343&gt;0,"",IF(AA5343&gt;0,R5318,""))</f>
        <v/>
      </c>
      <c r="BY5316" s="165" t="str">
        <f>IF(Y5343+Z5343&gt;0,"",IF(AA5343&gt;0,R5318,""))</f>
        <v/>
      </c>
      <c r="BZ5316" s="165" t="str">
        <f>IF(Y5343+Z5343+AA5343&gt;0,"",IF(AB5343&gt;0,R5318,""))</f>
        <v/>
      </c>
      <c r="CA5316" s="166">
        <f t="shared" ref="CA5316" si="2469">+AC5342</f>
        <v>0</v>
      </c>
      <c r="CB5316" s="166">
        <f t="shared" ref="CB5316" si="2470">+AD5342</f>
        <v>0</v>
      </c>
      <c r="CC5316" s="166">
        <f t="shared" ref="CC5316" si="2471">+AE5342</f>
        <v>0</v>
      </c>
      <c r="CD5316" s="166">
        <f t="shared" ref="CD5316" si="2472">+AF5342</f>
        <v>0</v>
      </c>
      <c r="CE5316" s="166">
        <f t="shared" ref="CE5316" si="2473">+AG5342</f>
        <v>0</v>
      </c>
      <c r="CF5316" s="166">
        <f t="shared" ref="CF5316" si="2474">+AH5342</f>
        <v>0</v>
      </c>
      <c r="CG5316" s="166">
        <f t="shared" ref="CG5316" si="2475">+AI5342</f>
        <v>0</v>
      </c>
      <c r="CH5316" s="166">
        <f t="shared" ref="CH5316" si="2476">+AJ5342</f>
        <v>0</v>
      </c>
    </row>
    <row r="5317" spans="2:86" ht="12" customHeight="1" x14ac:dyDescent="0.15">
      <c r="B5317" s="1057" t="s">
        <v>219</v>
      </c>
      <c r="C5317" s="1059"/>
      <c r="D5317" s="1060"/>
      <c r="E5317" s="1061"/>
      <c r="F5317" s="1061"/>
      <c r="G5317" s="1061"/>
      <c r="H5317" s="1061"/>
      <c r="I5317" s="1061"/>
      <c r="J5317" s="1062"/>
      <c r="K5317" s="1067" t="s">
        <v>453</v>
      </c>
      <c r="L5317" s="1068"/>
      <c r="M5317" s="1068"/>
      <c r="N5317" s="1068"/>
      <c r="O5317" s="1068"/>
      <c r="P5317" s="1068"/>
      <c r="Q5317" s="1068"/>
      <c r="R5317" s="1068"/>
      <c r="S5317" s="1068"/>
      <c r="T5317" s="1068"/>
      <c r="U5317" s="1068"/>
      <c r="V5317" s="1068"/>
      <c r="W5317" s="1068"/>
      <c r="X5317" s="1068"/>
      <c r="Y5317" s="1068"/>
      <c r="Z5317" s="1068"/>
      <c r="AA5317" s="1068"/>
      <c r="AB5317" s="1068"/>
      <c r="AC5317" s="1068"/>
      <c r="AD5317" s="1068"/>
      <c r="AE5317" s="1068"/>
      <c r="AF5317" s="1068"/>
      <c r="AG5317" s="1068"/>
      <c r="AH5317" s="1068"/>
      <c r="AI5317" s="1068"/>
      <c r="AJ5317" s="1068"/>
      <c r="AK5317" s="1068"/>
      <c r="AL5317" s="1068"/>
      <c r="AM5317" s="1068"/>
      <c r="AN5317" s="1068"/>
      <c r="AO5317" s="1069"/>
      <c r="AP5317" s="3"/>
    </row>
    <row r="5318" spans="2:86" ht="12" customHeight="1" x14ac:dyDescent="0.15">
      <c r="B5318" s="1058"/>
      <c r="C5318" s="1063"/>
      <c r="D5318" s="1061"/>
      <c r="E5318" s="1061"/>
      <c r="F5318" s="1061"/>
      <c r="G5318" s="1061"/>
      <c r="H5318" s="1061"/>
      <c r="I5318" s="1061"/>
      <c r="J5318" s="1062"/>
      <c r="K5318" s="1040" t="s">
        <v>218</v>
      </c>
      <c r="L5318" s="1041"/>
      <c r="M5318" s="1042"/>
      <c r="N5318" s="1034" t="s">
        <v>825</v>
      </c>
      <c r="O5318" s="1035"/>
      <c r="P5318" s="1040" t="s">
        <v>454</v>
      </c>
      <c r="Q5318" s="1042"/>
      <c r="R5318" s="1070">
        <f>'様式A-2'!C126</f>
        <v>10.6</v>
      </c>
      <c r="S5318" s="1071"/>
      <c r="T5318" s="1072"/>
      <c r="U5318" s="1073" t="s">
        <v>455</v>
      </c>
      <c r="V5318" s="1074"/>
      <c r="W5318" s="1073" t="s">
        <v>456</v>
      </c>
      <c r="X5318" s="1074"/>
      <c r="Y5318" s="1042" t="s">
        <v>217</v>
      </c>
      <c r="Z5318" s="1016"/>
      <c r="AA5318" s="1016"/>
      <c r="AB5318" s="1016"/>
      <c r="AC5318" s="1073" t="s">
        <v>457</v>
      </c>
      <c r="AD5318" s="1079"/>
      <c r="AE5318" s="1079"/>
      <c r="AF5318" s="1079"/>
      <c r="AG5318" s="1079"/>
      <c r="AH5318" s="1079"/>
      <c r="AI5318" s="1079"/>
      <c r="AJ5318" s="1074"/>
      <c r="AK5318" s="1073" t="s">
        <v>458</v>
      </c>
      <c r="AL5318" s="1079"/>
      <c r="AM5318" s="1079"/>
      <c r="AN5318" s="1081"/>
      <c r="AO5318" s="1082"/>
      <c r="AP5318" s="3"/>
      <c r="AV5318" s="167"/>
      <c r="AW5318" s="221"/>
      <c r="AX5318" s="167"/>
      <c r="AY5318" s="167"/>
      <c r="AZ5318" s="167"/>
      <c r="BA5318" s="167"/>
      <c r="BB5318" s="167"/>
      <c r="BC5318" s="167"/>
      <c r="BD5318" s="167"/>
    </row>
    <row r="5319" spans="2:86" ht="12" customHeight="1" x14ac:dyDescent="0.15">
      <c r="B5319" s="1058"/>
      <c r="C5319" s="1063"/>
      <c r="D5319" s="1061"/>
      <c r="E5319" s="1061"/>
      <c r="F5319" s="1061"/>
      <c r="G5319" s="1061"/>
      <c r="H5319" s="1061"/>
      <c r="I5319" s="1061"/>
      <c r="J5319" s="1062"/>
      <c r="K5319" s="1016" t="s">
        <v>459</v>
      </c>
      <c r="L5319" s="1016" t="s">
        <v>199</v>
      </c>
      <c r="M5319" s="1016"/>
      <c r="N5319" s="1016" t="s">
        <v>198</v>
      </c>
      <c r="O5319" s="1016"/>
      <c r="P5319" s="1016" t="s">
        <v>460</v>
      </c>
      <c r="Q5319" s="1016"/>
      <c r="R5319" s="1016" t="s">
        <v>6</v>
      </c>
      <c r="S5319" s="1016"/>
      <c r="T5319" s="1016"/>
      <c r="U5319" s="1075"/>
      <c r="V5319" s="1076"/>
      <c r="W5319" s="1075"/>
      <c r="X5319" s="1076"/>
      <c r="Y5319" s="1042"/>
      <c r="Z5319" s="1016"/>
      <c r="AA5319" s="1016"/>
      <c r="AB5319" s="1016"/>
      <c r="AC5319" s="1077"/>
      <c r="AD5319" s="1080"/>
      <c r="AE5319" s="1080"/>
      <c r="AF5319" s="1080"/>
      <c r="AG5319" s="1080"/>
      <c r="AH5319" s="1080"/>
      <c r="AI5319" s="1080"/>
      <c r="AJ5319" s="1078"/>
      <c r="AK5319" s="1075"/>
      <c r="AL5319" s="1083"/>
      <c r="AM5319" s="1083"/>
      <c r="AN5319" s="1084"/>
      <c r="AO5319" s="1085"/>
      <c r="AP5319" s="3"/>
      <c r="AV5319" s="167"/>
      <c r="AW5319" s="167"/>
      <c r="AX5319" s="167"/>
      <c r="AY5319" s="167"/>
      <c r="AZ5319" s="167"/>
      <c r="BA5319" s="167"/>
      <c r="BB5319" s="167"/>
      <c r="BC5319" s="167"/>
      <c r="BD5319" s="167"/>
    </row>
    <row r="5320" spans="2:86" ht="12" customHeight="1" x14ac:dyDescent="0.15">
      <c r="B5320" s="1058"/>
      <c r="C5320" s="1063"/>
      <c r="D5320" s="1061"/>
      <c r="E5320" s="1061"/>
      <c r="F5320" s="1061"/>
      <c r="G5320" s="1061"/>
      <c r="H5320" s="1061"/>
      <c r="I5320" s="1061"/>
      <c r="J5320" s="1062"/>
      <c r="K5320" s="1016"/>
      <c r="L5320" s="1016"/>
      <c r="M5320" s="1016"/>
      <c r="N5320" s="1016"/>
      <c r="O5320" s="1016"/>
      <c r="P5320" s="1016"/>
      <c r="Q5320" s="1016"/>
      <c r="R5320" s="1016"/>
      <c r="S5320" s="1016"/>
      <c r="T5320" s="1016"/>
      <c r="U5320" s="1075"/>
      <c r="V5320" s="1076"/>
      <c r="W5320" s="1075"/>
      <c r="X5320" s="1076"/>
      <c r="Y5320" s="1042" t="s">
        <v>461</v>
      </c>
      <c r="Z5320" s="1016"/>
      <c r="AA5320" s="1016"/>
      <c r="AB5320" s="1016"/>
      <c r="AC5320" s="1016" t="s">
        <v>462</v>
      </c>
      <c r="AD5320" s="1016"/>
      <c r="AE5320" s="1016"/>
      <c r="AF5320" s="1016"/>
      <c r="AG5320" s="1016" t="s">
        <v>463</v>
      </c>
      <c r="AH5320" s="1016"/>
      <c r="AI5320" s="1016"/>
      <c r="AJ5320" s="1016"/>
      <c r="AK5320" s="1075"/>
      <c r="AL5320" s="1083"/>
      <c r="AM5320" s="1083"/>
      <c r="AN5320" s="1084"/>
      <c r="AO5320" s="1085"/>
      <c r="AP5320" s="3"/>
      <c r="AV5320" s="167"/>
      <c r="AW5320" s="167"/>
      <c r="AX5320" s="167"/>
      <c r="AY5320" s="167"/>
      <c r="AZ5320" s="167"/>
      <c r="BA5320" s="167"/>
      <c r="BB5320" s="167"/>
      <c r="BC5320" s="167"/>
      <c r="BD5320" s="167"/>
    </row>
    <row r="5321" spans="2:86" ht="12" customHeight="1" x14ac:dyDescent="0.15">
      <c r="B5321" s="1058"/>
      <c r="C5321" s="1063"/>
      <c r="D5321" s="1061"/>
      <c r="E5321" s="1061"/>
      <c r="F5321" s="1061"/>
      <c r="G5321" s="1061"/>
      <c r="H5321" s="1061"/>
      <c r="I5321" s="1061"/>
      <c r="J5321" s="1062"/>
      <c r="K5321" s="1016"/>
      <c r="L5321" s="1016"/>
      <c r="M5321" s="1016"/>
      <c r="N5321" s="1016"/>
      <c r="O5321" s="1016"/>
      <c r="P5321" s="1016"/>
      <c r="Q5321" s="1016"/>
      <c r="R5321" s="1016"/>
      <c r="S5321" s="1016"/>
      <c r="T5321" s="1016"/>
      <c r="U5321" s="1077"/>
      <c r="V5321" s="1078"/>
      <c r="W5321" s="1077"/>
      <c r="X5321" s="1078"/>
      <c r="Y5321" s="191" t="s">
        <v>32</v>
      </c>
      <c r="Z5321" s="187" t="s">
        <v>33</v>
      </c>
      <c r="AA5321" s="187" t="s">
        <v>464</v>
      </c>
      <c r="AB5321" s="187" t="s">
        <v>465</v>
      </c>
      <c r="AC5321" s="187" t="s">
        <v>32</v>
      </c>
      <c r="AD5321" s="187" t="s">
        <v>33</v>
      </c>
      <c r="AE5321" s="187" t="s">
        <v>464</v>
      </c>
      <c r="AF5321" s="187" t="s">
        <v>465</v>
      </c>
      <c r="AG5321" s="187" t="s">
        <v>32</v>
      </c>
      <c r="AH5321" s="187" t="s">
        <v>33</v>
      </c>
      <c r="AI5321" s="187" t="s">
        <v>464</v>
      </c>
      <c r="AJ5321" s="187" t="s">
        <v>465</v>
      </c>
      <c r="AK5321" s="1077"/>
      <c r="AL5321" s="1080"/>
      <c r="AM5321" s="1080"/>
      <c r="AN5321" s="1086"/>
      <c r="AO5321" s="1087"/>
      <c r="AP5321" s="3"/>
      <c r="AV5321" s="167"/>
      <c r="AW5321" s="167"/>
      <c r="AX5321" s="167"/>
      <c r="AY5321" s="167"/>
      <c r="AZ5321" s="167"/>
      <c r="BA5321" s="167"/>
      <c r="BB5321" s="167"/>
      <c r="BC5321" s="167"/>
      <c r="BD5321" s="167"/>
    </row>
    <row r="5322" spans="2:86" ht="12" customHeight="1" x14ac:dyDescent="0.15">
      <c r="B5322" s="1058"/>
      <c r="C5322" s="1063"/>
      <c r="D5322" s="1061"/>
      <c r="E5322" s="1061"/>
      <c r="F5322" s="1061"/>
      <c r="G5322" s="1061"/>
      <c r="H5322" s="1061"/>
      <c r="I5322" s="1061"/>
      <c r="J5322" s="1062"/>
      <c r="K5322" s="192">
        <v>1</v>
      </c>
      <c r="L5322" s="1038" t="s">
        <v>534</v>
      </c>
      <c r="M5322" s="1039"/>
      <c r="N5322" s="1038" t="s">
        <v>487</v>
      </c>
      <c r="O5322" s="1039"/>
      <c r="P5322" s="1034" t="s">
        <v>332</v>
      </c>
      <c r="Q5322" s="1036"/>
      <c r="R5322" s="408" t="s">
        <v>338</v>
      </c>
      <c r="S5322" s="408"/>
      <c r="T5322" s="408"/>
      <c r="U5322" s="1034" t="s">
        <v>54</v>
      </c>
      <c r="V5322" s="1036"/>
      <c r="W5322" s="1034" t="s">
        <v>551</v>
      </c>
      <c r="X5322" s="1035"/>
      <c r="Y5322" s="286"/>
      <c r="Z5322" s="286"/>
      <c r="AA5322" s="286"/>
      <c r="AB5322" s="286"/>
      <c r="AC5322" s="223"/>
      <c r="AD5322" s="223"/>
      <c r="AE5322" s="223"/>
      <c r="AF5322" s="223"/>
      <c r="AG5322" s="223"/>
      <c r="AH5322" s="223"/>
      <c r="AI5322" s="223"/>
      <c r="AJ5322" s="223"/>
      <c r="AK5322" s="1088" t="s">
        <v>1684</v>
      </c>
      <c r="AL5322" s="1089"/>
      <c r="AM5322" s="1089"/>
      <c r="AN5322" s="1090"/>
      <c r="AO5322" s="1091"/>
      <c r="AP5322" s="3"/>
      <c r="AQ5322" s="222">
        <f>IF(P5322="材質劣化",2,IF(P5322="漏水",3,1))</f>
        <v>2</v>
      </c>
      <c r="AV5322" s="167"/>
      <c r="AW5322" s="167"/>
      <c r="AX5322" s="167"/>
      <c r="AY5322" s="167"/>
      <c r="AZ5322" s="167"/>
      <c r="BA5322" s="167"/>
      <c r="BB5322" s="167"/>
      <c r="BC5322" s="167"/>
      <c r="BD5322" s="167"/>
    </row>
    <row r="5323" spans="2:86" ht="12" customHeight="1" x14ac:dyDescent="0.15">
      <c r="B5323" s="1058"/>
      <c r="C5323" s="1063"/>
      <c r="D5323" s="1061"/>
      <c r="E5323" s="1061"/>
      <c r="F5323" s="1061"/>
      <c r="G5323" s="1061"/>
      <c r="H5323" s="1061"/>
      <c r="I5323" s="1061"/>
      <c r="J5323" s="1062"/>
      <c r="K5323" s="192"/>
      <c r="L5323" s="1038"/>
      <c r="M5323" s="1039"/>
      <c r="N5323" s="1038"/>
      <c r="O5323" s="1039"/>
      <c r="P5323" s="1034"/>
      <c r="Q5323" s="1036"/>
      <c r="R5323" s="408"/>
      <c r="S5323" s="408"/>
      <c r="T5323" s="408"/>
      <c r="U5323" s="1034"/>
      <c r="V5323" s="1036"/>
      <c r="W5323" s="1034"/>
      <c r="X5323" s="1035"/>
      <c r="Y5323" s="286"/>
      <c r="Z5323" s="286"/>
      <c r="AA5323" s="286"/>
      <c r="AB5323" s="286"/>
      <c r="AC5323" s="223"/>
      <c r="AD5323" s="223"/>
      <c r="AE5323" s="223"/>
      <c r="AF5323" s="223"/>
      <c r="AG5323" s="223"/>
      <c r="AH5323" s="223"/>
      <c r="AI5323" s="223"/>
      <c r="AJ5323" s="223"/>
      <c r="AK5323" s="1052"/>
      <c r="AL5323" s="1053"/>
      <c r="AM5323" s="1053"/>
      <c r="AN5323" s="1054"/>
      <c r="AO5323" s="1055"/>
      <c r="AP5323" s="3"/>
      <c r="AQ5323" s="222">
        <f t="shared" ref="AQ5323:AQ5341" si="2477">IF(P5323="材質劣化",2,IF(P5323="漏水",3,1))</f>
        <v>1</v>
      </c>
      <c r="AV5323" s="167"/>
      <c r="AW5323" s="167"/>
      <c r="AX5323" s="167"/>
      <c r="AY5323" s="167"/>
      <c r="AZ5323" s="167"/>
      <c r="BA5323" s="167"/>
      <c r="BB5323" s="167"/>
      <c r="BC5323" s="167"/>
      <c r="BD5323" s="167"/>
    </row>
    <row r="5324" spans="2:86" ht="12" customHeight="1" x14ac:dyDescent="0.15">
      <c r="B5324" s="1058"/>
      <c r="C5324" s="1063"/>
      <c r="D5324" s="1061"/>
      <c r="E5324" s="1061"/>
      <c r="F5324" s="1061"/>
      <c r="G5324" s="1061"/>
      <c r="H5324" s="1061"/>
      <c r="I5324" s="1061"/>
      <c r="J5324" s="1062"/>
      <c r="K5324" s="192"/>
      <c r="L5324" s="1038"/>
      <c r="M5324" s="1039"/>
      <c r="N5324" s="1038"/>
      <c r="O5324" s="1039"/>
      <c r="P5324" s="1034"/>
      <c r="Q5324" s="1036"/>
      <c r="R5324" s="408"/>
      <c r="S5324" s="408"/>
      <c r="T5324" s="408"/>
      <c r="U5324" s="1034"/>
      <c r="V5324" s="1036"/>
      <c r="W5324" s="1034"/>
      <c r="X5324" s="1035"/>
      <c r="Y5324" s="286"/>
      <c r="Z5324" s="286"/>
      <c r="AA5324" s="286"/>
      <c r="AB5324" s="286"/>
      <c r="AC5324" s="223"/>
      <c r="AD5324" s="223"/>
      <c r="AE5324" s="223"/>
      <c r="AF5324" s="223"/>
      <c r="AG5324" s="223"/>
      <c r="AH5324" s="223"/>
      <c r="AI5324" s="223"/>
      <c r="AJ5324" s="223"/>
      <c r="AK5324" s="1052"/>
      <c r="AL5324" s="1053"/>
      <c r="AM5324" s="1053"/>
      <c r="AN5324" s="1054"/>
      <c r="AO5324" s="1055"/>
      <c r="AP5324" s="3"/>
      <c r="AQ5324" s="222">
        <f t="shared" si="2477"/>
        <v>1</v>
      </c>
      <c r="AV5324" s="167"/>
      <c r="AW5324" s="167"/>
      <c r="AX5324" s="167"/>
      <c r="AY5324" s="167"/>
      <c r="AZ5324" s="167"/>
      <c r="BA5324" s="167"/>
      <c r="BB5324" s="167"/>
      <c r="BC5324" s="167"/>
      <c r="BD5324" s="167"/>
    </row>
    <row r="5325" spans="2:86" ht="12" customHeight="1" x14ac:dyDescent="0.15">
      <c r="B5325" s="1058"/>
      <c r="C5325" s="1063"/>
      <c r="D5325" s="1061"/>
      <c r="E5325" s="1061"/>
      <c r="F5325" s="1061"/>
      <c r="G5325" s="1061"/>
      <c r="H5325" s="1061"/>
      <c r="I5325" s="1061"/>
      <c r="J5325" s="1062"/>
      <c r="K5325" s="192"/>
      <c r="L5325" s="1038"/>
      <c r="M5325" s="1039"/>
      <c r="N5325" s="1038"/>
      <c r="O5325" s="1039"/>
      <c r="P5325" s="1034"/>
      <c r="Q5325" s="1036"/>
      <c r="R5325" s="408"/>
      <c r="S5325" s="408"/>
      <c r="T5325" s="408"/>
      <c r="U5325" s="1034"/>
      <c r="V5325" s="1036"/>
      <c r="W5325" s="1034"/>
      <c r="X5325" s="1035"/>
      <c r="Y5325" s="286"/>
      <c r="Z5325" s="286"/>
      <c r="AA5325" s="286"/>
      <c r="AB5325" s="286"/>
      <c r="AC5325" s="223"/>
      <c r="AD5325" s="223"/>
      <c r="AE5325" s="223"/>
      <c r="AF5325" s="223"/>
      <c r="AG5325" s="223"/>
      <c r="AH5325" s="223"/>
      <c r="AI5325" s="223"/>
      <c r="AJ5325" s="223"/>
      <c r="AK5325" s="1052"/>
      <c r="AL5325" s="1053"/>
      <c r="AM5325" s="1053"/>
      <c r="AN5325" s="1054"/>
      <c r="AO5325" s="1055"/>
      <c r="AP5325" s="3"/>
      <c r="AQ5325" s="222">
        <f t="shared" si="2477"/>
        <v>1</v>
      </c>
      <c r="AV5325" s="167"/>
      <c r="AW5325" s="167"/>
      <c r="AX5325" s="167"/>
      <c r="AY5325" s="167"/>
      <c r="AZ5325" s="167"/>
      <c r="BA5325" s="167"/>
      <c r="BB5325" s="167"/>
      <c r="BC5325" s="167"/>
      <c r="BD5325" s="167"/>
    </row>
    <row r="5326" spans="2:86" ht="12" customHeight="1" x14ac:dyDescent="0.15">
      <c r="B5326" s="1058"/>
      <c r="C5326" s="1063"/>
      <c r="D5326" s="1061"/>
      <c r="E5326" s="1061"/>
      <c r="F5326" s="1061"/>
      <c r="G5326" s="1061"/>
      <c r="H5326" s="1061"/>
      <c r="I5326" s="1061"/>
      <c r="J5326" s="1062"/>
      <c r="K5326" s="192"/>
      <c r="L5326" s="1038"/>
      <c r="M5326" s="1039"/>
      <c r="N5326" s="1038"/>
      <c r="O5326" s="1039"/>
      <c r="P5326" s="1034"/>
      <c r="Q5326" s="1036"/>
      <c r="R5326" s="408"/>
      <c r="S5326" s="408"/>
      <c r="T5326" s="408"/>
      <c r="U5326" s="1034"/>
      <c r="V5326" s="1036"/>
      <c r="W5326" s="1034"/>
      <c r="X5326" s="1035"/>
      <c r="Y5326" s="286"/>
      <c r="Z5326" s="286"/>
      <c r="AA5326" s="286"/>
      <c r="AB5326" s="286"/>
      <c r="AC5326" s="223"/>
      <c r="AD5326" s="223"/>
      <c r="AE5326" s="223"/>
      <c r="AF5326" s="223"/>
      <c r="AG5326" s="223"/>
      <c r="AH5326" s="223"/>
      <c r="AI5326" s="223"/>
      <c r="AJ5326" s="223"/>
      <c r="AK5326" s="1052"/>
      <c r="AL5326" s="1053"/>
      <c r="AM5326" s="1053"/>
      <c r="AN5326" s="1054"/>
      <c r="AO5326" s="1055"/>
      <c r="AP5326" s="3"/>
      <c r="AQ5326" s="222">
        <f t="shared" si="2477"/>
        <v>1</v>
      </c>
      <c r="AV5326" s="167"/>
      <c r="AW5326" s="167"/>
      <c r="AX5326" s="167"/>
      <c r="AY5326" s="167"/>
      <c r="AZ5326" s="167"/>
      <c r="BA5326" s="167"/>
      <c r="BB5326" s="167"/>
      <c r="BC5326" s="167"/>
      <c r="BD5326" s="167"/>
    </row>
    <row r="5327" spans="2:86" ht="12" customHeight="1" x14ac:dyDescent="0.15">
      <c r="B5327" s="1058"/>
      <c r="C5327" s="1063"/>
      <c r="D5327" s="1061"/>
      <c r="E5327" s="1061"/>
      <c r="F5327" s="1061"/>
      <c r="G5327" s="1061"/>
      <c r="H5327" s="1061"/>
      <c r="I5327" s="1061"/>
      <c r="J5327" s="1062"/>
      <c r="K5327" s="192"/>
      <c r="L5327" s="1038"/>
      <c r="M5327" s="1039"/>
      <c r="N5327" s="1038"/>
      <c r="O5327" s="1039"/>
      <c r="P5327" s="1034"/>
      <c r="Q5327" s="1036"/>
      <c r="R5327" s="408"/>
      <c r="S5327" s="408"/>
      <c r="T5327" s="408"/>
      <c r="U5327" s="1034"/>
      <c r="V5327" s="1036"/>
      <c r="W5327" s="1034"/>
      <c r="X5327" s="1035"/>
      <c r="Y5327" s="286"/>
      <c r="Z5327" s="286"/>
      <c r="AA5327" s="286"/>
      <c r="AB5327" s="286"/>
      <c r="AC5327" s="223"/>
      <c r="AD5327" s="223"/>
      <c r="AE5327" s="223"/>
      <c r="AF5327" s="223"/>
      <c r="AG5327" s="223"/>
      <c r="AH5327" s="223"/>
      <c r="AI5327" s="223"/>
      <c r="AJ5327" s="223"/>
      <c r="AK5327" s="1052"/>
      <c r="AL5327" s="1053"/>
      <c r="AM5327" s="1053"/>
      <c r="AN5327" s="1054"/>
      <c r="AO5327" s="1055"/>
      <c r="AP5327" s="3"/>
      <c r="AQ5327" s="222">
        <f t="shared" si="2477"/>
        <v>1</v>
      </c>
      <c r="AV5327" s="167"/>
      <c r="AW5327" s="167"/>
      <c r="AX5327" s="167"/>
      <c r="AY5327" s="167"/>
      <c r="AZ5327" s="167"/>
      <c r="BA5327" s="167"/>
      <c r="BB5327" s="167"/>
      <c r="BC5327" s="167"/>
      <c r="BD5327" s="167"/>
    </row>
    <row r="5328" spans="2:86" s="162" customFormat="1" ht="12" customHeight="1" x14ac:dyDescent="0.15">
      <c r="B5328" s="1058"/>
      <c r="C5328" s="1063"/>
      <c r="D5328" s="1061"/>
      <c r="E5328" s="1061"/>
      <c r="F5328" s="1061"/>
      <c r="G5328" s="1061"/>
      <c r="H5328" s="1061"/>
      <c r="I5328" s="1061"/>
      <c r="J5328" s="1062"/>
      <c r="K5328" s="192"/>
      <c r="L5328" s="1038"/>
      <c r="M5328" s="1039"/>
      <c r="N5328" s="1038"/>
      <c r="O5328" s="1039"/>
      <c r="P5328" s="1034"/>
      <c r="Q5328" s="1036"/>
      <c r="R5328" s="408"/>
      <c r="S5328" s="408"/>
      <c r="T5328" s="408"/>
      <c r="U5328" s="1034"/>
      <c r="V5328" s="1036"/>
      <c r="W5328" s="1034"/>
      <c r="X5328" s="1035"/>
      <c r="Y5328" s="286"/>
      <c r="Z5328" s="286"/>
      <c r="AA5328" s="286"/>
      <c r="AB5328" s="286"/>
      <c r="AC5328" s="223"/>
      <c r="AD5328" s="223"/>
      <c r="AE5328" s="223"/>
      <c r="AF5328" s="223"/>
      <c r="AG5328" s="223"/>
      <c r="AH5328" s="223"/>
      <c r="AI5328" s="223"/>
      <c r="AJ5328" s="223"/>
      <c r="AK5328" s="1034"/>
      <c r="AL5328" s="1035"/>
      <c r="AM5328" s="1035"/>
      <c r="AN5328" s="788"/>
      <c r="AO5328" s="789"/>
      <c r="AP5328" s="3"/>
      <c r="AQ5328" s="222">
        <f t="shared" si="2477"/>
        <v>1</v>
      </c>
    </row>
    <row r="5329" spans="2:46" s="162" customFormat="1" ht="12" customHeight="1" x14ac:dyDescent="0.15">
      <c r="B5329" s="1058"/>
      <c r="C5329" s="1063"/>
      <c r="D5329" s="1061"/>
      <c r="E5329" s="1061"/>
      <c r="F5329" s="1061"/>
      <c r="G5329" s="1061"/>
      <c r="H5329" s="1061"/>
      <c r="I5329" s="1061"/>
      <c r="J5329" s="1062"/>
      <c r="K5329" s="192"/>
      <c r="L5329" s="1038"/>
      <c r="M5329" s="1039"/>
      <c r="N5329" s="1038"/>
      <c r="O5329" s="1039"/>
      <c r="P5329" s="1034"/>
      <c r="Q5329" s="1036"/>
      <c r="R5329" s="408"/>
      <c r="S5329" s="408"/>
      <c r="T5329" s="408"/>
      <c r="U5329" s="1034"/>
      <c r="V5329" s="1036"/>
      <c r="W5329" s="1034"/>
      <c r="X5329" s="1035"/>
      <c r="Y5329" s="286"/>
      <c r="Z5329" s="286"/>
      <c r="AA5329" s="286"/>
      <c r="AB5329" s="286"/>
      <c r="AC5329" s="223"/>
      <c r="AD5329" s="223"/>
      <c r="AE5329" s="223"/>
      <c r="AF5329" s="223"/>
      <c r="AG5329" s="223"/>
      <c r="AH5329" s="223"/>
      <c r="AI5329" s="223"/>
      <c r="AJ5329" s="223"/>
      <c r="AK5329" s="1034"/>
      <c r="AL5329" s="1035"/>
      <c r="AM5329" s="1035"/>
      <c r="AN5329" s="788"/>
      <c r="AO5329" s="789"/>
      <c r="AP5329" s="3"/>
      <c r="AQ5329" s="222">
        <f t="shared" si="2477"/>
        <v>1</v>
      </c>
    </row>
    <row r="5330" spans="2:46" s="162" customFormat="1" ht="12" customHeight="1" x14ac:dyDescent="0.15">
      <c r="B5330" s="1058"/>
      <c r="C5330" s="1063"/>
      <c r="D5330" s="1061"/>
      <c r="E5330" s="1061"/>
      <c r="F5330" s="1061"/>
      <c r="G5330" s="1061"/>
      <c r="H5330" s="1061"/>
      <c r="I5330" s="1061"/>
      <c r="J5330" s="1062"/>
      <c r="K5330" s="192"/>
      <c r="L5330" s="1038"/>
      <c r="M5330" s="1039"/>
      <c r="N5330" s="1038"/>
      <c r="O5330" s="1039"/>
      <c r="P5330" s="1034"/>
      <c r="Q5330" s="1036"/>
      <c r="R5330" s="408"/>
      <c r="S5330" s="408"/>
      <c r="T5330" s="408"/>
      <c r="U5330" s="1034"/>
      <c r="V5330" s="1036"/>
      <c r="W5330" s="1034"/>
      <c r="X5330" s="1035"/>
      <c r="Y5330" s="286"/>
      <c r="Z5330" s="286"/>
      <c r="AA5330" s="286"/>
      <c r="AB5330" s="286"/>
      <c r="AC5330" s="223"/>
      <c r="AD5330" s="223"/>
      <c r="AE5330" s="223"/>
      <c r="AF5330" s="223"/>
      <c r="AG5330" s="223"/>
      <c r="AH5330" s="223"/>
      <c r="AI5330" s="223"/>
      <c r="AJ5330" s="223"/>
      <c r="AK5330" s="1034"/>
      <c r="AL5330" s="1035"/>
      <c r="AM5330" s="1035"/>
      <c r="AN5330" s="788"/>
      <c r="AO5330" s="789"/>
      <c r="AP5330" s="3"/>
      <c r="AQ5330" s="222">
        <f t="shared" si="2477"/>
        <v>1</v>
      </c>
    </row>
    <row r="5331" spans="2:46" s="162" customFormat="1" ht="12" customHeight="1" x14ac:dyDescent="0.15">
      <c r="B5331" s="1058"/>
      <c r="C5331" s="1063"/>
      <c r="D5331" s="1061"/>
      <c r="E5331" s="1061"/>
      <c r="F5331" s="1061"/>
      <c r="G5331" s="1061"/>
      <c r="H5331" s="1061"/>
      <c r="I5331" s="1061"/>
      <c r="J5331" s="1062"/>
      <c r="K5331" s="192"/>
      <c r="L5331" s="1038"/>
      <c r="M5331" s="1039"/>
      <c r="N5331" s="1038"/>
      <c r="O5331" s="1039"/>
      <c r="P5331" s="1034"/>
      <c r="Q5331" s="1036"/>
      <c r="R5331" s="408"/>
      <c r="S5331" s="408"/>
      <c r="T5331" s="408"/>
      <c r="U5331" s="1034"/>
      <c r="V5331" s="1036"/>
      <c r="W5331" s="1034"/>
      <c r="X5331" s="1035"/>
      <c r="Y5331" s="286"/>
      <c r="Z5331" s="286"/>
      <c r="AA5331" s="286"/>
      <c r="AB5331" s="286"/>
      <c r="AC5331" s="223"/>
      <c r="AD5331" s="223"/>
      <c r="AE5331" s="223"/>
      <c r="AF5331" s="223"/>
      <c r="AG5331" s="223"/>
      <c r="AH5331" s="223"/>
      <c r="AI5331" s="223"/>
      <c r="AJ5331" s="223"/>
      <c r="AK5331" s="1034"/>
      <c r="AL5331" s="1035"/>
      <c r="AM5331" s="1035"/>
      <c r="AN5331" s="788"/>
      <c r="AO5331" s="789"/>
      <c r="AP5331" s="3"/>
      <c r="AQ5331" s="222">
        <f t="shared" si="2477"/>
        <v>1</v>
      </c>
    </row>
    <row r="5332" spans="2:46" s="162" customFormat="1" ht="12" customHeight="1" x14ac:dyDescent="0.15">
      <c r="B5332" s="1058"/>
      <c r="C5332" s="1063"/>
      <c r="D5332" s="1061"/>
      <c r="E5332" s="1061"/>
      <c r="F5332" s="1061"/>
      <c r="G5332" s="1061"/>
      <c r="H5332" s="1061"/>
      <c r="I5332" s="1061"/>
      <c r="J5332" s="1062"/>
      <c r="K5332" s="192"/>
      <c r="L5332" s="1038"/>
      <c r="M5332" s="1039"/>
      <c r="N5332" s="1038"/>
      <c r="O5332" s="1039"/>
      <c r="P5332" s="1034"/>
      <c r="Q5332" s="1036"/>
      <c r="R5332" s="408"/>
      <c r="S5332" s="408"/>
      <c r="T5332" s="408"/>
      <c r="U5332" s="1034"/>
      <c r="V5332" s="1036"/>
      <c r="W5332" s="1034"/>
      <c r="X5332" s="1035"/>
      <c r="Y5332" s="286"/>
      <c r="Z5332" s="286"/>
      <c r="AA5332" s="286"/>
      <c r="AB5332" s="286"/>
      <c r="AC5332" s="223"/>
      <c r="AD5332" s="223"/>
      <c r="AE5332" s="223"/>
      <c r="AF5332" s="223"/>
      <c r="AG5332" s="223"/>
      <c r="AH5332" s="223"/>
      <c r="AI5332" s="223"/>
      <c r="AJ5332" s="223"/>
      <c r="AK5332" s="1034"/>
      <c r="AL5332" s="1035"/>
      <c r="AM5332" s="1035"/>
      <c r="AN5332" s="788"/>
      <c r="AO5332" s="789"/>
      <c r="AP5332" s="3"/>
      <c r="AQ5332" s="222">
        <f t="shared" si="2477"/>
        <v>1</v>
      </c>
    </row>
    <row r="5333" spans="2:46" s="162" customFormat="1" ht="12" customHeight="1" x14ac:dyDescent="0.15">
      <c r="B5333" s="1058"/>
      <c r="C5333" s="1063"/>
      <c r="D5333" s="1061"/>
      <c r="E5333" s="1061"/>
      <c r="F5333" s="1061"/>
      <c r="G5333" s="1061"/>
      <c r="H5333" s="1061"/>
      <c r="I5333" s="1061"/>
      <c r="J5333" s="1062"/>
      <c r="K5333" s="192"/>
      <c r="L5333" s="1038"/>
      <c r="M5333" s="1039"/>
      <c r="N5333" s="1038"/>
      <c r="O5333" s="1039"/>
      <c r="P5333" s="1034"/>
      <c r="Q5333" s="1036"/>
      <c r="R5333" s="408"/>
      <c r="S5333" s="408"/>
      <c r="T5333" s="408"/>
      <c r="U5333" s="1034"/>
      <c r="V5333" s="1036"/>
      <c r="W5333" s="1034"/>
      <c r="X5333" s="1035"/>
      <c r="Y5333" s="286"/>
      <c r="Z5333" s="286"/>
      <c r="AA5333" s="286"/>
      <c r="AB5333" s="286"/>
      <c r="AC5333" s="223"/>
      <c r="AD5333" s="223"/>
      <c r="AE5333" s="223"/>
      <c r="AF5333" s="223"/>
      <c r="AG5333" s="223"/>
      <c r="AH5333" s="223"/>
      <c r="AI5333" s="223"/>
      <c r="AJ5333" s="223"/>
      <c r="AK5333" s="1034"/>
      <c r="AL5333" s="1035"/>
      <c r="AM5333" s="1035"/>
      <c r="AN5333" s="788"/>
      <c r="AO5333" s="789"/>
      <c r="AP5333" s="3"/>
      <c r="AQ5333" s="222">
        <f t="shared" si="2477"/>
        <v>1</v>
      </c>
    </row>
    <row r="5334" spans="2:46" s="162" customFormat="1" ht="12" customHeight="1" x14ac:dyDescent="0.15">
      <c r="B5334" s="1058"/>
      <c r="C5334" s="1063"/>
      <c r="D5334" s="1061"/>
      <c r="E5334" s="1061"/>
      <c r="F5334" s="1061"/>
      <c r="G5334" s="1061"/>
      <c r="H5334" s="1061"/>
      <c r="I5334" s="1061"/>
      <c r="J5334" s="1062"/>
      <c r="K5334" s="192"/>
      <c r="L5334" s="1038"/>
      <c r="M5334" s="1039"/>
      <c r="N5334" s="1038"/>
      <c r="O5334" s="1039"/>
      <c r="P5334" s="1034"/>
      <c r="Q5334" s="1036"/>
      <c r="R5334" s="408"/>
      <c r="S5334" s="408"/>
      <c r="T5334" s="408"/>
      <c r="U5334" s="1034"/>
      <c r="V5334" s="1036"/>
      <c r="W5334" s="1034"/>
      <c r="X5334" s="1035"/>
      <c r="Y5334" s="286"/>
      <c r="Z5334" s="286"/>
      <c r="AA5334" s="286"/>
      <c r="AB5334" s="286"/>
      <c r="AC5334" s="223"/>
      <c r="AD5334" s="223"/>
      <c r="AE5334" s="223"/>
      <c r="AF5334" s="223"/>
      <c r="AG5334" s="223"/>
      <c r="AH5334" s="223"/>
      <c r="AI5334" s="223"/>
      <c r="AJ5334" s="223"/>
      <c r="AK5334" s="1034"/>
      <c r="AL5334" s="1035"/>
      <c r="AM5334" s="1035"/>
      <c r="AN5334" s="788"/>
      <c r="AO5334" s="789"/>
      <c r="AP5334" s="3"/>
      <c r="AQ5334" s="222">
        <f t="shared" si="2477"/>
        <v>1</v>
      </c>
    </row>
    <row r="5335" spans="2:46" s="162" customFormat="1" ht="12" customHeight="1" x14ac:dyDescent="0.15">
      <c r="B5335" s="1058"/>
      <c r="C5335" s="1063"/>
      <c r="D5335" s="1061"/>
      <c r="E5335" s="1061"/>
      <c r="F5335" s="1061"/>
      <c r="G5335" s="1061"/>
      <c r="H5335" s="1061"/>
      <c r="I5335" s="1061"/>
      <c r="J5335" s="1062"/>
      <c r="K5335" s="192"/>
      <c r="L5335" s="1038"/>
      <c r="M5335" s="1039"/>
      <c r="N5335" s="1038"/>
      <c r="O5335" s="1039"/>
      <c r="P5335" s="1034"/>
      <c r="Q5335" s="1036"/>
      <c r="R5335" s="408"/>
      <c r="S5335" s="408"/>
      <c r="T5335" s="408"/>
      <c r="U5335" s="1034"/>
      <c r="V5335" s="1036"/>
      <c r="W5335" s="1034"/>
      <c r="X5335" s="1035"/>
      <c r="Y5335" s="286"/>
      <c r="Z5335" s="286"/>
      <c r="AA5335" s="286"/>
      <c r="AB5335" s="286"/>
      <c r="AC5335" s="223"/>
      <c r="AD5335" s="223"/>
      <c r="AE5335" s="223"/>
      <c r="AF5335" s="223"/>
      <c r="AG5335" s="223"/>
      <c r="AH5335" s="223"/>
      <c r="AI5335" s="223"/>
      <c r="AJ5335" s="223"/>
      <c r="AK5335" s="1034"/>
      <c r="AL5335" s="1035"/>
      <c r="AM5335" s="1035"/>
      <c r="AN5335" s="788"/>
      <c r="AO5335" s="789"/>
      <c r="AP5335" s="3"/>
      <c r="AQ5335" s="222">
        <f t="shared" si="2477"/>
        <v>1</v>
      </c>
    </row>
    <row r="5336" spans="2:46" s="162" customFormat="1" ht="12" customHeight="1" x14ac:dyDescent="0.15">
      <c r="B5336" s="1058"/>
      <c r="C5336" s="1063"/>
      <c r="D5336" s="1061"/>
      <c r="E5336" s="1061"/>
      <c r="F5336" s="1061"/>
      <c r="G5336" s="1061"/>
      <c r="H5336" s="1061"/>
      <c r="I5336" s="1061"/>
      <c r="J5336" s="1062"/>
      <c r="K5336" s="192"/>
      <c r="L5336" s="1038"/>
      <c r="M5336" s="1039"/>
      <c r="N5336" s="1038"/>
      <c r="O5336" s="1039"/>
      <c r="P5336" s="1034"/>
      <c r="Q5336" s="1036"/>
      <c r="R5336" s="408"/>
      <c r="S5336" s="408"/>
      <c r="T5336" s="408"/>
      <c r="U5336" s="1034"/>
      <c r="V5336" s="1036"/>
      <c r="W5336" s="1034"/>
      <c r="X5336" s="1035"/>
      <c r="Y5336" s="286"/>
      <c r="Z5336" s="286"/>
      <c r="AA5336" s="286"/>
      <c r="AB5336" s="286"/>
      <c r="AC5336" s="223"/>
      <c r="AD5336" s="223"/>
      <c r="AE5336" s="223"/>
      <c r="AF5336" s="223"/>
      <c r="AG5336" s="223"/>
      <c r="AH5336" s="223"/>
      <c r="AI5336" s="223"/>
      <c r="AJ5336" s="223"/>
      <c r="AK5336" s="1034"/>
      <c r="AL5336" s="1035"/>
      <c r="AM5336" s="1035"/>
      <c r="AN5336" s="788"/>
      <c r="AO5336" s="789"/>
      <c r="AP5336" s="3"/>
      <c r="AQ5336" s="222">
        <f t="shared" si="2477"/>
        <v>1</v>
      </c>
    </row>
    <row r="5337" spans="2:46" s="162" customFormat="1" ht="12" customHeight="1" x14ac:dyDescent="0.15">
      <c r="B5337" s="1058"/>
      <c r="C5337" s="1063"/>
      <c r="D5337" s="1061"/>
      <c r="E5337" s="1061"/>
      <c r="F5337" s="1061"/>
      <c r="G5337" s="1061"/>
      <c r="H5337" s="1061"/>
      <c r="I5337" s="1061"/>
      <c r="J5337" s="1062"/>
      <c r="K5337" s="192"/>
      <c r="L5337" s="1038"/>
      <c r="M5337" s="1039"/>
      <c r="N5337" s="1038"/>
      <c r="O5337" s="1039"/>
      <c r="P5337" s="1034"/>
      <c r="Q5337" s="1036"/>
      <c r="R5337" s="408"/>
      <c r="S5337" s="408"/>
      <c r="T5337" s="408"/>
      <c r="U5337" s="1034"/>
      <c r="V5337" s="1036"/>
      <c r="W5337" s="1034"/>
      <c r="X5337" s="1035"/>
      <c r="Y5337" s="286"/>
      <c r="Z5337" s="286"/>
      <c r="AA5337" s="286"/>
      <c r="AB5337" s="286"/>
      <c r="AC5337" s="223"/>
      <c r="AD5337" s="223"/>
      <c r="AE5337" s="223"/>
      <c r="AF5337" s="223"/>
      <c r="AG5337" s="223"/>
      <c r="AH5337" s="223"/>
      <c r="AI5337" s="223"/>
      <c r="AJ5337" s="223"/>
      <c r="AK5337" s="1034"/>
      <c r="AL5337" s="1035"/>
      <c r="AM5337" s="1035"/>
      <c r="AN5337" s="788"/>
      <c r="AO5337" s="789"/>
      <c r="AP5337" s="3"/>
      <c r="AQ5337" s="222">
        <f t="shared" si="2477"/>
        <v>1</v>
      </c>
    </row>
    <row r="5338" spans="2:46" s="162" customFormat="1" ht="12" customHeight="1" x14ac:dyDescent="0.15">
      <c r="B5338" s="1058"/>
      <c r="C5338" s="1063"/>
      <c r="D5338" s="1061"/>
      <c r="E5338" s="1061"/>
      <c r="F5338" s="1061"/>
      <c r="G5338" s="1061"/>
      <c r="H5338" s="1061"/>
      <c r="I5338" s="1061"/>
      <c r="J5338" s="1062"/>
      <c r="K5338" s="192"/>
      <c r="L5338" s="1038"/>
      <c r="M5338" s="1039"/>
      <c r="N5338" s="1038"/>
      <c r="O5338" s="1039"/>
      <c r="P5338" s="1034"/>
      <c r="Q5338" s="1036"/>
      <c r="R5338" s="408"/>
      <c r="S5338" s="408"/>
      <c r="T5338" s="408"/>
      <c r="U5338" s="1034"/>
      <c r="V5338" s="1036"/>
      <c r="W5338" s="1034"/>
      <c r="X5338" s="1035"/>
      <c r="Y5338" s="286"/>
      <c r="Z5338" s="286"/>
      <c r="AA5338" s="286"/>
      <c r="AB5338" s="286"/>
      <c r="AC5338" s="223"/>
      <c r="AD5338" s="223"/>
      <c r="AE5338" s="223"/>
      <c r="AF5338" s="223"/>
      <c r="AG5338" s="223"/>
      <c r="AH5338" s="223"/>
      <c r="AI5338" s="223"/>
      <c r="AJ5338" s="223"/>
      <c r="AK5338" s="1034"/>
      <c r="AL5338" s="1035"/>
      <c r="AM5338" s="1035"/>
      <c r="AN5338" s="788"/>
      <c r="AO5338" s="789"/>
      <c r="AP5338" s="3"/>
      <c r="AQ5338" s="222">
        <f t="shared" si="2477"/>
        <v>1</v>
      </c>
    </row>
    <row r="5339" spans="2:46" s="162" customFormat="1" ht="12" customHeight="1" x14ac:dyDescent="0.15">
      <c r="B5339" s="1058"/>
      <c r="C5339" s="1063"/>
      <c r="D5339" s="1061"/>
      <c r="E5339" s="1061"/>
      <c r="F5339" s="1061"/>
      <c r="G5339" s="1061"/>
      <c r="H5339" s="1061"/>
      <c r="I5339" s="1061"/>
      <c r="J5339" s="1062"/>
      <c r="K5339" s="192"/>
      <c r="L5339" s="1038"/>
      <c r="M5339" s="1039"/>
      <c r="N5339" s="1038"/>
      <c r="O5339" s="1039"/>
      <c r="P5339" s="1034"/>
      <c r="Q5339" s="1036"/>
      <c r="R5339" s="408"/>
      <c r="S5339" s="408"/>
      <c r="T5339" s="408"/>
      <c r="U5339" s="1034"/>
      <c r="V5339" s="1036"/>
      <c r="W5339" s="1034"/>
      <c r="X5339" s="1035"/>
      <c r="Y5339" s="286"/>
      <c r="Z5339" s="286"/>
      <c r="AA5339" s="286"/>
      <c r="AB5339" s="286"/>
      <c r="AC5339" s="223"/>
      <c r="AD5339" s="223"/>
      <c r="AE5339" s="223"/>
      <c r="AF5339" s="223"/>
      <c r="AG5339" s="223"/>
      <c r="AH5339" s="223"/>
      <c r="AI5339" s="223"/>
      <c r="AJ5339" s="223"/>
      <c r="AK5339" s="1034"/>
      <c r="AL5339" s="1035"/>
      <c r="AM5339" s="1035"/>
      <c r="AN5339" s="788"/>
      <c r="AO5339" s="789"/>
      <c r="AP5339" s="3"/>
      <c r="AQ5339" s="222">
        <f t="shared" si="2477"/>
        <v>1</v>
      </c>
    </row>
    <row r="5340" spans="2:46" s="162" customFormat="1" ht="12" customHeight="1" x14ac:dyDescent="0.15">
      <c r="B5340" s="1058"/>
      <c r="C5340" s="1063"/>
      <c r="D5340" s="1061"/>
      <c r="E5340" s="1061"/>
      <c r="F5340" s="1061"/>
      <c r="G5340" s="1061"/>
      <c r="H5340" s="1061"/>
      <c r="I5340" s="1061"/>
      <c r="J5340" s="1062"/>
      <c r="K5340" s="192"/>
      <c r="L5340" s="1038"/>
      <c r="M5340" s="1039"/>
      <c r="N5340" s="1038"/>
      <c r="O5340" s="1039"/>
      <c r="P5340" s="1034"/>
      <c r="Q5340" s="1036"/>
      <c r="R5340" s="408"/>
      <c r="S5340" s="408"/>
      <c r="T5340" s="408"/>
      <c r="U5340" s="1034"/>
      <c r="V5340" s="1036"/>
      <c r="W5340" s="1034"/>
      <c r="X5340" s="1035"/>
      <c r="Y5340" s="286"/>
      <c r="Z5340" s="286"/>
      <c r="AA5340" s="286"/>
      <c r="AB5340" s="286"/>
      <c r="AC5340" s="223"/>
      <c r="AD5340" s="223"/>
      <c r="AE5340" s="223"/>
      <c r="AF5340" s="223"/>
      <c r="AG5340" s="223"/>
      <c r="AH5340" s="223"/>
      <c r="AI5340" s="223"/>
      <c r="AJ5340" s="223"/>
      <c r="AK5340" s="1034"/>
      <c r="AL5340" s="1035"/>
      <c r="AM5340" s="1035"/>
      <c r="AN5340" s="788"/>
      <c r="AO5340" s="789"/>
      <c r="AP5340" s="3"/>
      <c r="AQ5340" s="222">
        <f t="shared" si="2477"/>
        <v>1</v>
      </c>
    </row>
    <row r="5341" spans="2:46" s="162" customFormat="1" ht="12" customHeight="1" x14ac:dyDescent="0.15">
      <c r="B5341" s="1058"/>
      <c r="C5341" s="1063"/>
      <c r="D5341" s="1061"/>
      <c r="E5341" s="1061"/>
      <c r="F5341" s="1061"/>
      <c r="G5341" s="1061"/>
      <c r="H5341" s="1061"/>
      <c r="I5341" s="1061"/>
      <c r="J5341" s="1062"/>
      <c r="K5341" s="192"/>
      <c r="L5341" s="1038"/>
      <c r="M5341" s="1039"/>
      <c r="N5341" s="1038"/>
      <c r="O5341" s="1039"/>
      <c r="P5341" s="1034"/>
      <c r="Q5341" s="1036"/>
      <c r="R5341" s="408"/>
      <c r="S5341" s="408"/>
      <c r="T5341" s="408"/>
      <c r="U5341" s="1034"/>
      <c r="V5341" s="1036"/>
      <c r="W5341" s="1034"/>
      <c r="X5341" s="1035"/>
      <c r="Y5341" s="286"/>
      <c r="Z5341" s="286"/>
      <c r="AA5341" s="286"/>
      <c r="AB5341" s="286"/>
      <c r="AC5341" s="223"/>
      <c r="AD5341" s="223"/>
      <c r="AE5341" s="223"/>
      <c r="AF5341" s="223"/>
      <c r="AG5341" s="223"/>
      <c r="AH5341" s="223"/>
      <c r="AI5341" s="223"/>
      <c r="AJ5341" s="223"/>
      <c r="AK5341" s="1034"/>
      <c r="AL5341" s="1035"/>
      <c r="AM5341" s="1035"/>
      <c r="AN5341" s="788"/>
      <c r="AO5341" s="789"/>
      <c r="AP5341" s="3"/>
      <c r="AQ5341" s="222">
        <f t="shared" si="2477"/>
        <v>1</v>
      </c>
    </row>
    <row r="5342" spans="2:46" s="162" customFormat="1" ht="12" customHeight="1" x14ac:dyDescent="0.15">
      <c r="B5342" s="1058"/>
      <c r="C5342" s="1063"/>
      <c r="D5342" s="1061"/>
      <c r="E5342" s="1061"/>
      <c r="F5342" s="1061"/>
      <c r="G5342" s="1061"/>
      <c r="H5342" s="1061"/>
      <c r="I5342" s="1061"/>
      <c r="J5342" s="1062"/>
      <c r="K5342" s="1016" t="s">
        <v>216</v>
      </c>
      <c r="L5342" s="1016" t="s">
        <v>215</v>
      </c>
      <c r="M5342" s="1016"/>
      <c r="N5342" s="1016"/>
      <c r="O5342" s="1016"/>
      <c r="P5342" s="1016"/>
      <c r="Q5342" s="1016"/>
      <c r="R5342" s="1016"/>
      <c r="S5342" s="1016"/>
      <c r="T5342" s="1016"/>
      <c r="U5342" s="1016"/>
      <c r="V5342" s="1016"/>
      <c r="W5342" s="1016"/>
      <c r="X5342" s="1016"/>
      <c r="Y5342" s="1040" t="s">
        <v>466</v>
      </c>
      <c r="Z5342" s="1041"/>
      <c r="AA5342" s="1041"/>
      <c r="AB5342" s="1042"/>
      <c r="AC5342" s="224">
        <f t="shared" ref="AC5342:AJ5342" si="2478">SUM(AC5322:AC5341)</f>
        <v>0</v>
      </c>
      <c r="AD5342" s="224">
        <f t="shared" si="2478"/>
        <v>0</v>
      </c>
      <c r="AE5342" s="224">
        <f t="shared" si="2478"/>
        <v>0</v>
      </c>
      <c r="AF5342" s="224">
        <f t="shared" si="2478"/>
        <v>0</v>
      </c>
      <c r="AG5342" s="224">
        <f t="shared" si="2478"/>
        <v>0</v>
      </c>
      <c r="AH5342" s="224">
        <f t="shared" si="2478"/>
        <v>0</v>
      </c>
      <c r="AI5342" s="224">
        <f t="shared" si="2478"/>
        <v>0</v>
      </c>
      <c r="AJ5342" s="224">
        <f t="shared" si="2478"/>
        <v>0</v>
      </c>
      <c r="AK5342" s="1040" t="s">
        <v>214</v>
      </c>
      <c r="AL5342" s="1041"/>
      <c r="AM5342" s="1041"/>
      <c r="AN5342" s="788"/>
      <c r="AO5342" s="789"/>
      <c r="AP5342" s="3"/>
    </row>
    <row r="5343" spans="2:46" s="162" customFormat="1" ht="12" customHeight="1" x14ac:dyDescent="0.15">
      <c r="B5343" s="1058"/>
      <c r="C5343" s="1063"/>
      <c r="D5343" s="1061"/>
      <c r="E5343" s="1061"/>
      <c r="F5343" s="1061"/>
      <c r="G5343" s="1061"/>
      <c r="H5343" s="1061"/>
      <c r="I5343" s="1061"/>
      <c r="J5343" s="1062"/>
      <c r="K5343" s="1016"/>
      <c r="L5343" s="1016" t="s">
        <v>467</v>
      </c>
      <c r="M5343" s="1016"/>
      <c r="N5343" s="1016"/>
      <c r="O5343" s="1016" t="s">
        <v>213</v>
      </c>
      <c r="P5343" s="1016"/>
      <c r="Q5343" s="1016"/>
      <c r="R5343" s="1016"/>
      <c r="S5343" s="1016"/>
      <c r="T5343" s="1016"/>
      <c r="U5343" s="1016"/>
      <c r="V5343" s="1016"/>
      <c r="W5343" s="1016"/>
      <c r="X5343" s="1016"/>
      <c r="Y5343" s="193">
        <f>COUNTIF(Y5322:Y5341,"○")</f>
        <v>0</v>
      </c>
      <c r="Z5343" s="193">
        <f>COUNTIF(Z5322:Z5341,"○")</f>
        <v>0</v>
      </c>
      <c r="AA5343" s="193">
        <f>COUNTIF(AA5322:AA5341,"○")</f>
        <v>0</v>
      </c>
      <c r="AB5343" s="193">
        <f>COUNTIF(AB5322:AB5341,"○")</f>
        <v>0</v>
      </c>
      <c r="AC5343" s="193">
        <f t="shared" ref="AC5343:AJ5343" si="2479">COUNT(AC5322:AC5341)</f>
        <v>0</v>
      </c>
      <c r="AD5343" s="193">
        <f t="shared" si="2479"/>
        <v>0</v>
      </c>
      <c r="AE5343" s="193">
        <f t="shared" si="2479"/>
        <v>0</v>
      </c>
      <c r="AF5343" s="193">
        <f t="shared" si="2479"/>
        <v>0</v>
      </c>
      <c r="AG5343" s="193">
        <f t="shared" si="2479"/>
        <v>0</v>
      </c>
      <c r="AH5343" s="193">
        <f t="shared" si="2479"/>
        <v>0</v>
      </c>
      <c r="AI5343" s="193">
        <f t="shared" si="2479"/>
        <v>0</v>
      </c>
      <c r="AJ5343" s="193">
        <f t="shared" si="2479"/>
        <v>0</v>
      </c>
      <c r="AK5343" s="1043"/>
      <c r="AL5343" s="1044"/>
      <c r="AM5343" s="1044"/>
      <c r="AN5343" s="1044"/>
      <c r="AO5343" s="1045"/>
      <c r="AP5343" s="3"/>
    </row>
    <row r="5344" spans="2:46" ht="12" customHeight="1" x14ac:dyDescent="0.15">
      <c r="B5344" s="1058"/>
      <c r="C5344" s="1063"/>
      <c r="D5344" s="1061"/>
      <c r="E5344" s="1061"/>
      <c r="F5344" s="1061"/>
      <c r="G5344" s="1061"/>
      <c r="H5344" s="1061"/>
      <c r="I5344" s="1061"/>
      <c r="J5344" s="1062"/>
      <c r="K5344" s="1016"/>
      <c r="L5344" s="1016"/>
      <c r="M5344" s="1016"/>
      <c r="N5344" s="1016"/>
      <c r="O5344" s="1016" t="s">
        <v>468</v>
      </c>
      <c r="P5344" s="1016"/>
      <c r="Q5344" s="1016"/>
      <c r="R5344" s="1016"/>
      <c r="S5344" s="1016"/>
      <c r="T5344" s="1016"/>
      <c r="U5344" s="1016"/>
      <c r="V5344" s="1016"/>
      <c r="W5344" s="1016"/>
      <c r="X5344" s="1016"/>
      <c r="Y5344" s="1034" t="str">
        <f>IF(Y5343&gt;0,"Ⅳ",IF(Z5343&gt;0,"Ⅲ",IF(AA5343&gt;0,"Ⅱa",IF(AB5343&gt;0,"Ⅱb","Ⅰ"))))</f>
        <v>Ⅰ</v>
      </c>
      <c r="Z5344" s="1035"/>
      <c r="AA5344" s="1035"/>
      <c r="AB5344" s="1036"/>
      <c r="AC5344" s="1034" t="str">
        <f>IF(AC5343&gt;0,"Ⅳ",IF(AD5343&gt;0,"Ⅲ",IF(AE5343&gt;0,"Ⅱa",IF(AF5343&gt;0,"Ⅱb","Ⅰ"))))</f>
        <v>Ⅰ</v>
      </c>
      <c r="AD5344" s="1035"/>
      <c r="AE5344" s="1035"/>
      <c r="AF5344" s="1036"/>
      <c r="AG5344" s="1034" t="str">
        <f>IF(AG5343&gt;0,"Ⅳ",IF(AH5343&gt;0,"Ⅲ",IF(AI5343&gt;0,"Ⅱa",IF(AJ5343&gt;0,"Ⅱb","Ⅰ"))))</f>
        <v>Ⅰ</v>
      </c>
      <c r="AH5344" s="1035"/>
      <c r="AI5344" s="1035"/>
      <c r="AJ5344" s="1036"/>
      <c r="AK5344" s="1046"/>
      <c r="AL5344" s="1047"/>
      <c r="AM5344" s="1047"/>
      <c r="AN5344" s="1047"/>
      <c r="AO5344" s="1048"/>
      <c r="AP5344" s="3"/>
      <c r="AQ5344" s="282" t="s">
        <v>312</v>
      </c>
      <c r="AR5344" s="282" t="s">
        <v>313</v>
      </c>
      <c r="AS5344" s="699" t="s">
        <v>316</v>
      </c>
      <c r="AT5344" s="1026"/>
    </row>
    <row r="5345" spans="2:86" ht="12" customHeight="1" x14ac:dyDescent="0.15">
      <c r="B5345" s="1058"/>
      <c r="C5345" s="1063"/>
      <c r="D5345" s="1061"/>
      <c r="E5345" s="1061"/>
      <c r="F5345" s="1061"/>
      <c r="G5345" s="1061"/>
      <c r="H5345" s="1061"/>
      <c r="I5345" s="1061"/>
      <c r="J5345" s="1062"/>
      <c r="K5345" s="1016"/>
      <c r="L5345" s="1016" t="s">
        <v>469</v>
      </c>
      <c r="M5345" s="1016"/>
      <c r="N5345" s="1016"/>
      <c r="O5345" s="1016" t="s">
        <v>212</v>
      </c>
      <c r="P5345" s="1016"/>
      <c r="Q5345" s="1016"/>
      <c r="R5345" s="1016"/>
      <c r="S5345" s="1016"/>
      <c r="T5345" s="1016"/>
      <c r="U5345" s="1016"/>
      <c r="V5345" s="1016"/>
      <c r="W5345" s="1016"/>
      <c r="X5345" s="1016"/>
      <c r="Y5345" s="187" t="s">
        <v>32</v>
      </c>
      <c r="Z5345" s="187" t="s">
        <v>33</v>
      </c>
      <c r="AA5345" s="1027" t="s">
        <v>34</v>
      </c>
      <c r="AB5345" s="1027"/>
      <c r="AC5345" s="187" t="s">
        <v>32</v>
      </c>
      <c r="AD5345" s="187" t="s">
        <v>33</v>
      </c>
      <c r="AE5345" s="1027" t="s">
        <v>34</v>
      </c>
      <c r="AF5345" s="1027"/>
      <c r="AG5345" s="187" t="s">
        <v>32</v>
      </c>
      <c r="AH5345" s="187" t="s">
        <v>33</v>
      </c>
      <c r="AI5345" s="1027" t="s">
        <v>34</v>
      </c>
      <c r="AJ5345" s="1027"/>
      <c r="AK5345" s="1046"/>
      <c r="AL5345" s="1047"/>
      <c r="AM5345" s="1047"/>
      <c r="AN5345" s="1047"/>
      <c r="AO5345" s="1048"/>
      <c r="AP5345" s="3"/>
      <c r="AQ5345" s="1028">
        <f>+Y5343+Z5343</f>
        <v>0</v>
      </c>
      <c r="AR5345" s="1029"/>
      <c r="AS5345" s="1028">
        <f>+AA5343+AB5343</f>
        <v>0</v>
      </c>
      <c r="AT5345" s="1029"/>
    </row>
    <row r="5346" spans="2:86" ht="12" customHeight="1" x14ac:dyDescent="0.15">
      <c r="B5346" s="1058"/>
      <c r="C5346" s="1063"/>
      <c r="D5346" s="1061"/>
      <c r="E5346" s="1061"/>
      <c r="F5346" s="1061"/>
      <c r="G5346" s="1061"/>
      <c r="H5346" s="1061"/>
      <c r="I5346" s="1061"/>
      <c r="J5346" s="1062"/>
      <c r="K5346" s="1016"/>
      <c r="L5346" s="1016"/>
      <c r="M5346" s="1016"/>
      <c r="N5346" s="1016"/>
      <c r="O5346" s="1016" t="s">
        <v>470</v>
      </c>
      <c r="P5346" s="1016"/>
      <c r="Q5346" s="1016"/>
      <c r="R5346" s="1016"/>
      <c r="S5346" s="1016"/>
      <c r="T5346" s="1016"/>
      <c r="U5346" s="1016"/>
      <c r="V5346" s="1016"/>
      <c r="W5346" s="1016"/>
      <c r="X5346" s="1016"/>
      <c r="Y5346" s="193" t="str">
        <f>IF(Y5343=0,"",1)</f>
        <v/>
      </c>
      <c r="Z5346" s="193" t="str">
        <f>IF(Z5343=0,"",1)</f>
        <v/>
      </c>
      <c r="AA5346" s="1030" t="str">
        <f>IF(AQ5345=1,"",IF(AS5345&gt;0,1,""))</f>
        <v/>
      </c>
      <c r="AB5346" s="1031"/>
      <c r="AC5346" s="193">
        <f>+AC5343</f>
        <v>0</v>
      </c>
      <c r="AD5346" s="193">
        <f>AD5343</f>
        <v>0</v>
      </c>
      <c r="AE5346" s="1030">
        <f>AE5343+AF5343</f>
        <v>0</v>
      </c>
      <c r="AF5346" s="1031"/>
      <c r="AG5346" s="193">
        <f>AG5343</f>
        <v>0</v>
      </c>
      <c r="AH5346" s="193">
        <f>AH5343</f>
        <v>0</v>
      </c>
      <c r="AI5346" s="1030">
        <f>AI5343+AJ5343</f>
        <v>0</v>
      </c>
      <c r="AJ5346" s="1031"/>
      <c r="AK5346" s="1046"/>
      <c r="AL5346" s="1047"/>
      <c r="AM5346" s="1047"/>
      <c r="AN5346" s="1047"/>
      <c r="AO5346" s="1048"/>
      <c r="AP5346" s="3"/>
      <c r="AQ5346" s="197">
        <f>+Y5343+AC5346+AG5346</f>
        <v>0</v>
      </c>
      <c r="AR5346" s="197">
        <f>+Z5343+AD5346+AH5346</f>
        <v>0</v>
      </c>
      <c r="AS5346" s="1032">
        <f>+AS5345+AE5346+AI5346</f>
        <v>0</v>
      </c>
      <c r="AT5346" s="1033"/>
    </row>
    <row r="5347" spans="2:86" ht="12" customHeight="1" x14ac:dyDescent="0.15">
      <c r="B5347" s="1058"/>
      <c r="C5347" s="1063"/>
      <c r="D5347" s="1061"/>
      <c r="E5347" s="1061"/>
      <c r="F5347" s="1061"/>
      <c r="G5347" s="1061"/>
      <c r="H5347" s="1061"/>
      <c r="I5347" s="1061"/>
      <c r="J5347" s="1062"/>
      <c r="K5347" s="1016"/>
      <c r="L5347" s="1016"/>
      <c r="M5347" s="1016"/>
      <c r="N5347" s="1016"/>
      <c r="O5347" s="1016" t="s">
        <v>471</v>
      </c>
      <c r="P5347" s="1016"/>
      <c r="Q5347" s="1016"/>
      <c r="R5347" s="1016"/>
      <c r="S5347" s="1016"/>
      <c r="T5347" s="1016"/>
      <c r="U5347" s="1016"/>
      <c r="V5347" s="1016"/>
      <c r="W5347" s="1016"/>
      <c r="X5347" s="1016"/>
      <c r="Y5347" s="1034" t="s">
        <v>875</v>
      </c>
      <c r="Z5347" s="1035"/>
      <c r="AA5347" s="1035"/>
      <c r="AB5347" s="1036"/>
      <c r="AC5347" s="1034" t="str">
        <f>IF(AC5346&gt;0,"Ⅳ",IF(AD5346&gt;0,"Ⅲ",IF(AE5346&gt;0,"Ⅱ","Ⅰ")))</f>
        <v>Ⅰ</v>
      </c>
      <c r="AD5347" s="1035"/>
      <c r="AE5347" s="1035"/>
      <c r="AF5347" s="1036"/>
      <c r="AG5347" s="1034" t="str">
        <f>IF(AG5346&gt;0,"Ⅳ",IF(AH5346&gt;0,"Ⅲ",IF(AI5346&gt;0,"Ⅱ","Ⅰ")))</f>
        <v>Ⅰ</v>
      </c>
      <c r="AH5347" s="1035"/>
      <c r="AI5347" s="1035"/>
      <c r="AJ5347" s="1036"/>
      <c r="AK5347" s="1046"/>
      <c r="AL5347" s="1047"/>
      <c r="AM5347" s="1047"/>
      <c r="AN5347" s="1047"/>
      <c r="AO5347" s="1048"/>
      <c r="AP5347" s="3"/>
      <c r="AQ5347" s="1037" t="str">
        <f>IF(AQ5346&gt;0,"Ⅳ",IF(AR5346&gt;0,"Ⅲ",IF(AS5346&gt;0,"Ⅱ","Ⅰ")))</f>
        <v>Ⅰ</v>
      </c>
      <c r="AR5347" s="1037"/>
      <c r="AS5347" s="1037"/>
      <c r="AT5347" s="1037"/>
    </row>
    <row r="5348" spans="2:86" ht="12" customHeight="1" x14ac:dyDescent="0.15">
      <c r="B5348" s="1058"/>
      <c r="C5348" s="1063"/>
      <c r="D5348" s="1061"/>
      <c r="E5348" s="1061"/>
      <c r="F5348" s="1061"/>
      <c r="G5348" s="1061"/>
      <c r="H5348" s="1061"/>
      <c r="I5348" s="1061"/>
      <c r="J5348" s="1062"/>
      <c r="K5348" s="1016"/>
      <c r="L5348" s="1016"/>
      <c r="M5348" s="1016"/>
      <c r="N5348" s="1016"/>
      <c r="O5348" s="1016" t="s">
        <v>472</v>
      </c>
      <c r="P5348" s="1016"/>
      <c r="Q5348" s="1016"/>
      <c r="R5348" s="1016"/>
      <c r="S5348" s="1016"/>
      <c r="T5348" s="1016"/>
      <c r="U5348" s="1016"/>
      <c r="V5348" s="1016"/>
      <c r="W5348" s="1016"/>
      <c r="X5348" s="1016"/>
      <c r="Y5348" s="1034" t="str">
        <f>IF(COUNTIF(Y5347:AJ5347,"Ⅳ")&gt;0,"Ⅳ",IF(COUNTIF(Y5347:AJ5347,"Ⅲ")&gt;0,"Ⅲ",IF(COUNTIF(Y5347:AJ5347,"Ⅱ")&gt;0,"Ⅱ","Ⅰ")))</f>
        <v>Ⅰ</v>
      </c>
      <c r="Z5348" s="1035"/>
      <c r="AA5348" s="1035"/>
      <c r="AB5348" s="1035"/>
      <c r="AC5348" s="1035"/>
      <c r="AD5348" s="1035"/>
      <c r="AE5348" s="1035"/>
      <c r="AF5348" s="1035"/>
      <c r="AG5348" s="1035"/>
      <c r="AH5348" s="1035"/>
      <c r="AI5348" s="1035"/>
      <c r="AJ5348" s="1036"/>
      <c r="AK5348" s="1049"/>
      <c r="AL5348" s="1050"/>
      <c r="AM5348" s="1050"/>
      <c r="AN5348" s="1050"/>
      <c r="AO5348" s="1051"/>
      <c r="AP5348" s="3"/>
    </row>
    <row r="5349" spans="2:86" ht="14.25" customHeight="1" x14ac:dyDescent="0.15">
      <c r="B5349" s="1058"/>
      <c r="C5349" s="1063"/>
      <c r="D5349" s="1061"/>
      <c r="E5349" s="1061"/>
      <c r="F5349" s="1061"/>
      <c r="G5349" s="1061"/>
      <c r="H5349" s="1061"/>
      <c r="I5349" s="1061"/>
      <c r="J5349" s="1062"/>
      <c r="K5349" s="1016" t="s">
        <v>169</v>
      </c>
      <c r="L5349" s="1017"/>
      <c r="M5349" s="1017"/>
      <c r="N5349" s="1017"/>
      <c r="O5349" s="1017"/>
      <c r="P5349" s="1017"/>
      <c r="Q5349" s="1017"/>
      <c r="R5349" s="1017"/>
      <c r="S5349" s="1017"/>
      <c r="T5349" s="1017"/>
      <c r="U5349" s="1017"/>
      <c r="V5349" s="1017"/>
      <c r="W5349" s="1017"/>
      <c r="X5349" s="1017"/>
      <c r="Y5349" s="1017"/>
      <c r="Z5349" s="1017"/>
      <c r="AA5349" s="1017"/>
      <c r="AB5349" s="1017"/>
      <c r="AC5349" s="1017"/>
      <c r="AD5349" s="1017"/>
      <c r="AE5349" s="1017"/>
      <c r="AF5349" s="1017"/>
      <c r="AG5349" s="1017"/>
      <c r="AH5349" s="1017"/>
      <c r="AI5349" s="1017"/>
      <c r="AJ5349" s="1017"/>
      <c r="AK5349" s="1017"/>
      <c r="AL5349" s="1017"/>
      <c r="AM5349" s="1017"/>
      <c r="AN5349" s="1017"/>
      <c r="AO5349" s="1017"/>
      <c r="AP5349" s="3"/>
    </row>
    <row r="5350" spans="2:86" ht="14.25" customHeight="1" x14ac:dyDescent="0.15">
      <c r="B5350" s="1058"/>
      <c r="C5350" s="1063"/>
      <c r="D5350" s="1061"/>
      <c r="E5350" s="1061"/>
      <c r="F5350" s="1061"/>
      <c r="G5350" s="1061"/>
      <c r="H5350" s="1061"/>
      <c r="I5350" s="1061"/>
      <c r="J5350" s="1062"/>
      <c r="K5350" s="1016"/>
      <c r="L5350" s="1017"/>
      <c r="M5350" s="1017"/>
      <c r="N5350" s="1017"/>
      <c r="O5350" s="1017"/>
      <c r="P5350" s="1017"/>
      <c r="Q5350" s="1017"/>
      <c r="R5350" s="1017"/>
      <c r="S5350" s="1017"/>
      <c r="T5350" s="1017"/>
      <c r="U5350" s="1017"/>
      <c r="V5350" s="1017"/>
      <c r="W5350" s="1017"/>
      <c r="X5350" s="1017"/>
      <c r="Y5350" s="1017"/>
      <c r="Z5350" s="1017"/>
      <c r="AA5350" s="1017"/>
      <c r="AB5350" s="1017"/>
      <c r="AC5350" s="1017"/>
      <c r="AD5350" s="1017"/>
      <c r="AE5350" s="1017"/>
      <c r="AF5350" s="1017"/>
      <c r="AG5350" s="1017"/>
      <c r="AH5350" s="1017"/>
      <c r="AI5350" s="1017"/>
      <c r="AJ5350" s="1017"/>
      <c r="AK5350" s="1017"/>
      <c r="AL5350" s="1017"/>
      <c r="AM5350" s="1017"/>
      <c r="AN5350" s="1017"/>
      <c r="AO5350" s="1017"/>
      <c r="AP5350" s="3"/>
    </row>
    <row r="5351" spans="2:86" ht="12" customHeight="1" x14ac:dyDescent="0.15">
      <c r="B5351" s="1058"/>
      <c r="C5351" s="1063"/>
      <c r="D5351" s="1061"/>
      <c r="E5351" s="1061"/>
      <c r="F5351" s="1061"/>
      <c r="G5351" s="1061"/>
      <c r="H5351" s="1061"/>
      <c r="I5351" s="1061"/>
      <c r="J5351" s="1062"/>
      <c r="K5351" s="1018" t="s">
        <v>473</v>
      </c>
      <c r="L5351" s="1018"/>
      <c r="M5351" s="1018"/>
      <c r="N5351" s="1018"/>
      <c r="O5351" s="1018"/>
      <c r="P5351" s="1018"/>
      <c r="Q5351" s="1018"/>
      <c r="R5351" s="1018"/>
      <c r="S5351" s="1018"/>
      <c r="T5351" s="1018"/>
      <c r="U5351" s="1018"/>
      <c r="V5351" s="1018"/>
      <c r="W5351" s="1018"/>
      <c r="X5351" s="1018"/>
      <c r="Y5351" s="1018"/>
      <c r="Z5351" s="1018"/>
      <c r="AA5351" s="1018"/>
      <c r="AB5351" s="1018"/>
      <c r="AC5351" s="1018"/>
      <c r="AD5351" s="1018"/>
      <c r="AE5351" s="1018"/>
      <c r="AF5351" s="1018"/>
      <c r="AG5351" s="1018"/>
      <c r="AH5351" s="1018"/>
      <c r="AI5351" s="1018"/>
      <c r="AJ5351" s="1018"/>
      <c r="AK5351" s="1018"/>
      <c r="AL5351" s="1018"/>
      <c r="AM5351" s="1018"/>
      <c r="AN5351" s="1018"/>
      <c r="AO5351" s="1018"/>
      <c r="AP5351" s="3"/>
    </row>
    <row r="5352" spans="2:86" ht="12" customHeight="1" x14ac:dyDescent="0.15">
      <c r="B5352" s="1058"/>
      <c r="C5352" s="1063"/>
      <c r="D5352" s="1061"/>
      <c r="E5352" s="1061"/>
      <c r="F5352" s="1061"/>
      <c r="G5352" s="1061"/>
      <c r="H5352" s="1061"/>
      <c r="I5352" s="1061"/>
      <c r="J5352" s="1062"/>
      <c r="K5352" s="1019" t="s">
        <v>523</v>
      </c>
      <c r="L5352" s="1019"/>
      <c r="M5352" s="1019"/>
      <c r="N5352" s="1019"/>
      <c r="O5352" s="1019"/>
      <c r="P5352" s="1019"/>
      <c r="Q5352" s="1019"/>
      <c r="R5352" s="1019"/>
      <c r="S5352" s="1019"/>
      <c r="T5352" s="1019"/>
      <c r="U5352" s="1019"/>
      <c r="V5352" s="1019"/>
      <c r="W5352" s="1019"/>
      <c r="X5352" s="1019"/>
      <c r="Y5352" s="1019"/>
      <c r="Z5352" s="1019"/>
      <c r="AA5352" s="1019"/>
      <c r="AB5352" s="1019"/>
      <c r="AC5352" s="1019"/>
      <c r="AD5352" s="1019"/>
      <c r="AE5352" s="1019"/>
      <c r="AF5352" s="1019"/>
      <c r="AG5352" s="1019"/>
      <c r="AH5352" s="1019"/>
      <c r="AI5352" s="1019"/>
      <c r="AJ5352" s="1019"/>
      <c r="AK5352" s="1019"/>
      <c r="AL5352" s="1019"/>
      <c r="AM5352" s="1019"/>
      <c r="AN5352" s="1019"/>
      <c r="AO5352" s="1019"/>
      <c r="AP5352" s="3"/>
    </row>
    <row r="5353" spans="2:86" ht="12" customHeight="1" x14ac:dyDescent="0.15">
      <c r="B5353" s="1058"/>
      <c r="C5353" s="1063"/>
      <c r="D5353" s="1061"/>
      <c r="E5353" s="1061"/>
      <c r="F5353" s="1061"/>
      <c r="G5353" s="1061"/>
      <c r="H5353" s="1061"/>
      <c r="I5353" s="1061"/>
      <c r="J5353" s="1062"/>
      <c r="K5353" s="194" t="s">
        <v>474</v>
      </c>
      <c r="L5353" s="195"/>
      <c r="M5353" s="195"/>
      <c r="N5353" s="195"/>
      <c r="O5353" s="195"/>
      <c r="P5353" s="195"/>
      <c r="Q5353" s="195"/>
      <c r="R5353" s="195"/>
      <c r="S5353" s="195"/>
      <c r="T5353" s="195"/>
      <c r="U5353" s="195"/>
      <c r="V5353" s="195"/>
      <c r="W5353" s="195"/>
      <c r="X5353" s="195"/>
      <c r="Y5353" s="195"/>
      <c r="Z5353" s="195"/>
      <c r="AA5353" s="195"/>
      <c r="AB5353" s="195"/>
      <c r="AC5353" s="195"/>
      <c r="AD5353" s="195"/>
      <c r="AE5353" s="195"/>
      <c r="AF5353" s="195"/>
      <c r="AG5353" s="195"/>
      <c r="AH5353" s="195"/>
      <c r="AI5353" s="195"/>
      <c r="AJ5353" s="195"/>
      <c r="AK5353" s="195"/>
      <c r="AL5353" s="195"/>
      <c r="AM5353" s="195"/>
      <c r="AN5353" s="195"/>
      <c r="AO5353" s="196"/>
      <c r="AP5353" s="3"/>
    </row>
    <row r="5354" spans="2:86" ht="12" customHeight="1" x14ac:dyDescent="0.15">
      <c r="B5354" s="1058"/>
      <c r="C5354" s="1063"/>
      <c r="D5354" s="1061"/>
      <c r="E5354" s="1061"/>
      <c r="F5354" s="1061"/>
      <c r="G5354" s="1061"/>
      <c r="H5354" s="1061"/>
      <c r="I5354" s="1061"/>
      <c r="J5354" s="1062"/>
      <c r="K5354" s="194" t="s">
        <v>475</v>
      </c>
      <c r="L5354" s="195"/>
      <c r="M5354" s="195"/>
      <c r="N5354" s="195"/>
      <c r="O5354" s="195"/>
      <c r="P5354" s="195"/>
      <c r="Q5354" s="195"/>
      <c r="R5354" s="195"/>
      <c r="S5354" s="195"/>
      <c r="T5354" s="195"/>
      <c r="U5354" s="195"/>
      <c r="V5354" s="195"/>
      <c r="W5354" s="195"/>
      <c r="X5354" s="195"/>
      <c r="Y5354" s="195"/>
      <c r="Z5354" s="195"/>
      <c r="AA5354" s="195"/>
      <c r="AB5354" s="195"/>
      <c r="AC5354" s="195"/>
      <c r="AD5354" s="195"/>
      <c r="AE5354" s="195"/>
      <c r="AF5354" s="195"/>
      <c r="AG5354" s="195"/>
      <c r="AH5354" s="195"/>
      <c r="AI5354" s="195"/>
      <c r="AJ5354" s="195"/>
      <c r="AK5354" s="195"/>
      <c r="AL5354" s="195"/>
      <c r="AM5354" s="195"/>
      <c r="AN5354" s="195"/>
      <c r="AO5354" s="196"/>
      <c r="AP5354" s="3"/>
    </row>
    <row r="5355" spans="2:86" ht="12" customHeight="1" x14ac:dyDescent="0.15">
      <c r="B5355" s="1058"/>
      <c r="C5355" s="1063"/>
      <c r="D5355" s="1061"/>
      <c r="E5355" s="1061"/>
      <c r="F5355" s="1061"/>
      <c r="G5355" s="1061"/>
      <c r="H5355" s="1061"/>
      <c r="I5355" s="1061"/>
      <c r="J5355" s="1062"/>
      <c r="K5355" s="1020" t="s">
        <v>476</v>
      </c>
      <c r="L5355" s="1021"/>
      <c r="M5355" s="1021"/>
      <c r="N5355" s="1021"/>
      <c r="O5355" s="1021"/>
      <c r="P5355" s="1021"/>
      <c r="Q5355" s="1021"/>
      <c r="R5355" s="1021"/>
      <c r="S5355" s="1021"/>
      <c r="T5355" s="1021"/>
      <c r="U5355" s="1021"/>
      <c r="V5355" s="1021"/>
      <c r="W5355" s="1021"/>
      <c r="X5355" s="1021"/>
      <c r="Y5355" s="1021"/>
      <c r="Z5355" s="1021"/>
      <c r="AA5355" s="1021"/>
      <c r="AB5355" s="1021"/>
      <c r="AC5355" s="1021"/>
      <c r="AD5355" s="1021"/>
      <c r="AE5355" s="1021"/>
      <c r="AF5355" s="1021"/>
      <c r="AG5355" s="1021"/>
      <c r="AH5355" s="1021"/>
      <c r="AI5355" s="1021"/>
      <c r="AJ5355" s="1021"/>
      <c r="AK5355" s="1021"/>
      <c r="AL5355" s="1021"/>
      <c r="AM5355" s="1021"/>
      <c r="AN5355" s="1021"/>
      <c r="AO5355" s="1022"/>
      <c r="AP5355" s="3"/>
    </row>
    <row r="5356" spans="2:86" ht="12" customHeight="1" x14ac:dyDescent="0.15">
      <c r="B5356" s="591"/>
      <c r="C5356" s="1064"/>
      <c r="D5356" s="1065"/>
      <c r="E5356" s="1065"/>
      <c r="F5356" s="1065"/>
      <c r="G5356" s="1065"/>
      <c r="H5356" s="1065"/>
      <c r="I5356" s="1065"/>
      <c r="J5356" s="1066"/>
      <c r="K5356" s="1023"/>
      <c r="L5356" s="1024"/>
      <c r="M5356" s="1024"/>
      <c r="N5356" s="1024"/>
      <c r="O5356" s="1024"/>
      <c r="P5356" s="1024"/>
      <c r="Q5356" s="1024"/>
      <c r="R5356" s="1024"/>
      <c r="S5356" s="1024"/>
      <c r="T5356" s="1024"/>
      <c r="U5356" s="1024"/>
      <c r="V5356" s="1024"/>
      <c r="W5356" s="1024"/>
      <c r="X5356" s="1024"/>
      <c r="Y5356" s="1024"/>
      <c r="Z5356" s="1024"/>
      <c r="AA5356" s="1024"/>
      <c r="AB5356" s="1024"/>
      <c r="AC5356" s="1024"/>
      <c r="AD5356" s="1024"/>
      <c r="AE5356" s="1024"/>
      <c r="AF5356" s="1024"/>
      <c r="AG5356" s="1024"/>
      <c r="AH5356" s="1024"/>
      <c r="AI5356" s="1024"/>
      <c r="AJ5356" s="1024"/>
      <c r="AK5356" s="1024"/>
      <c r="AL5356" s="1024"/>
      <c r="AM5356" s="1024"/>
      <c r="AN5356" s="1024"/>
      <c r="AO5356" s="1025"/>
      <c r="AP5356" s="3"/>
    </row>
    <row r="5357" spans="2:86" s="9" customFormat="1" ht="12" customHeight="1" x14ac:dyDescent="0.15">
      <c r="B5357" s="3" t="s">
        <v>527</v>
      </c>
      <c r="AQ5357" s="162"/>
      <c r="AR5357" s="162"/>
      <c r="AS5357" s="162"/>
      <c r="AT5357" s="162"/>
      <c r="AU5357" s="162"/>
      <c r="AV5357" s="162"/>
      <c r="AW5357" s="162"/>
      <c r="AX5357" s="162"/>
      <c r="AY5357" s="162"/>
      <c r="AZ5357" s="162"/>
      <c r="BA5357" s="162"/>
      <c r="BB5357" s="162"/>
      <c r="BC5357" s="162"/>
      <c r="BD5357" s="162"/>
      <c r="BE5357" s="162"/>
      <c r="BF5357" s="162"/>
      <c r="BG5357" s="162"/>
      <c r="BH5357" s="162"/>
      <c r="BI5357" s="162"/>
      <c r="BJ5357" s="162"/>
      <c r="BK5357" s="162"/>
      <c r="BL5357" s="162"/>
      <c r="BM5357" s="162"/>
      <c r="BN5357" s="162"/>
      <c r="BO5357" s="162"/>
      <c r="BP5357" s="162"/>
      <c r="BQ5357" s="162"/>
      <c r="BR5357" s="162"/>
      <c r="BS5357" s="162"/>
      <c r="BT5357" s="162"/>
      <c r="BU5357" s="162"/>
      <c r="BV5357" s="162"/>
      <c r="BW5357" s="162"/>
      <c r="BX5357" s="162"/>
      <c r="BY5357" s="162"/>
      <c r="BZ5357" s="162"/>
      <c r="CA5357" s="162"/>
      <c r="CB5357" s="162"/>
      <c r="CC5357" s="162"/>
      <c r="CD5357" s="162"/>
      <c r="CE5357" s="162"/>
      <c r="CF5357" s="162"/>
      <c r="CG5357" s="162"/>
      <c r="CH5357" s="162"/>
    </row>
    <row r="5358" spans="2:86" ht="12" customHeight="1" thickBot="1" x14ac:dyDescent="0.2">
      <c r="B5358" s="3" t="s">
        <v>524</v>
      </c>
    </row>
    <row r="5359" spans="2:86" ht="12" customHeight="1" x14ac:dyDescent="0.15">
      <c r="B5359" s="3" t="s">
        <v>525</v>
      </c>
      <c r="AU5359" s="1000" t="s">
        <v>305</v>
      </c>
      <c r="AV5359" s="1001" t="s">
        <v>298</v>
      </c>
      <c r="AW5359" s="1003" t="s">
        <v>299</v>
      </c>
      <c r="AX5359" s="1005" t="s">
        <v>306</v>
      </c>
      <c r="AY5359" s="1006"/>
      <c r="AZ5359" s="1006"/>
      <c r="BA5359" s="1006"/>
      <c r="BB5359" s="1006"/>
      <c r="BC5359" s="1006"/>
      <c r="BD5359" s="1006"/>
      <c r="BE5359" s="1006"/>
      <c r="BF5359" s="1006"/>
      <c r="BG5359" s="1006"/>
      <c r="BH5359" s="1006"/>
      <c r="BI5359" s="1006"/>
      <c r="BJ5359" s="1006"/>
      <c r="BK5359" s="1006"/>
      <c r="BL5359" s="1006"/>
      <c r="BM5359" s="1006"/>
      <c r="BN5359" s="1006"/>
      <c r="BO5359" s="1006"/>
      <c r="BP5359" s="1006"/>
      <c r="BQ5359" s="1006"/>
      <c r="BR5359" s="1007"/>
      <c r="BS5359" s="807" t="s">
        <v>300</v>
      </c>
      <c r="BT5359" s="1008"/>
      <c r="BU5359" s="1008"/>
      <c r="BV5359" s="1008"/>
      <c r="BW5359" s="1009" t="s">
        <v>307</v>
      </c>
      <c r="BX5359" s="1010"/>
      <c r="BY5359" s="1010"/>
      <c r="BZ5359" s="1010"/>
      <c r="CA5359" s="1010"/>
      <c r="CB5359" s="1010"/>
      <c r="CC5359" s="1010"/>
      <c r="CD5359" s="1010"/>
      <c r="CE5359" s="1010"/>
      <c r="CF5359" s="1010"/>
      <c r="CG5359" s="1010"/>
      <c r="CH5359" s="1011"/>
    </row>
    <row r="5360" spans="2:86" ht="12" customHeight="1" x14ac:dyDescent="0.15">
      <c r="B5360" s="3" t="s">
        <v>477</v>
      </c>
      <c r="AU5360" s="1000"/>
      <c r="AV5360" s="1002"/>
      <c r="AW5360" s="1004"/>
      <c r="AX5360" s="1012" t="s">
        <v>308</v>
      </c>
      <c r="AY5360" s="686"/>
      <c r="AZ5360" s="686"/>
      <c r="BA5360" s="686"/>
      <c r="BB5360" s="686"/>
      <c r="BC5360" s="686"/>
      <c r="BD5360" s="686"/>
      <c r="BE5360" s="686"/>
      <c r="BF5360" s="686"/>
      <c r="BG5360" s="686"/>
      <c r="BH5360" s="686"/>
      <c r="BI5360" s="686"/>
      <c r="BJ5360" s="686" t="s">
        <v>309</v>
      </c>
      <c r="BK5360" s="686"/>
      <c r="BL5360" s="686"/>
      <c r="BM5360" s="686"/>
      <c r="BN5360" s="686"/>
      <c r="BO5360" s="686"/>
      <c r="BP5360" s="686"/>
      <c r="BQ5360" s="686"/>
      <c r="BR5360" s="1013"/>
      <c r="BS5360" s="1008"/>
      <c r="BT5360" s="1008"/>
      <c r="BU5360" s="1008"/>
      <c r="BV5360" s="1008"/>
      <c r="BW5360" s="1014" t="s">
        <v>302</v>
      </c>
      <c r="BX5360" s="699"/>
      <c r="BY5360" s="699"/>
      <c r="BZ5360" s="699"/>
      <c r="CA5360" s="686" t="s">
        <v>310</v>
      </c>
      <c r="CB5360" s="686"/>
      <c r="CC5360" s="686"/>
      <c r="CD5360" s="686"/>
      <c r="CE5360" s="686"/>
      <c r="CF5360" s="686"/>
      <c r="CG5360" s="686"/>
      <c r="CH5360" s="1013"/>
    </row>
    <row r="5361" spans="2:86" ht="12" customHeight="1" x14ac:dyDescent="0.15">
      <c r="B5361" s="3" t="s">
        <v>526</v>
      </c>
      <c r="AU5361" s="1000"/>
      <c r="AV5361" s="1002"/>
      <c r="AW5361" s="1004"/>
      <c r="AX5361" s="1012" t="s">
        <v>26</v>
      </c>
      <c r="AY5361" s="686"/>
      <c r="AZ5361" s="686"/>
      <c r="BA5361" s="686"/>
      <c r="BB5361" s="686" t="s">
        <v>22</v>
      </c>
      <c r="BC5361" s="686"/>
      <c r="BD5361" s="686"/>
      <c r="BE5361" s="686"/>
      <c r="BF5361" s="686" t="s">
        <v>24</v>
      </c>
      <c r="BG5361" s="686"/>
      <c r="BH5361" s="686"/>
      <c r="BI5361" s="686"/>
      <c r="BJ5361" s="699" t="s">
        <v>26</v>
      </c>
      <c r="BK5361" s="699"/>
      <c r="BL5361" s="699"/>
      <c r="BM5361" s="699" t="s">
        <v>22</v>
      </c>
      <c r="BN5361" s="699"/>
      <c r="BO5361" s="699"/>
      <c r="BP5361" s="699" t="s">
        <v>24</v>
      </c>
      <c r="BQ5361" s="699"/>
      <c r="BR5361" s="1015"/>
      <c r="BS5361" s="807" t="s">
        <v>26</v>
      </c>
      <c r="BT5361" s="807" t="s">
        <v>22</v>
      </c>
      <c r="BU5361" s="807" t="s">
        <v>24</v>
      </c>
      <c r="BV5361" s="807" t="s">
        <v>303</v>
      </c>
      <c r="BW5361" s="1012" t="s">
        <v>311</v>
      </c>
      <c r="BX5361" s="686"/>
      <c r="BY5361" s="686"/>
      <c r="BZ5361" s="686"/>
      <c r="CA5361" s="686" t="s">
        <v>22</v>
      </c>
      <c r="CB5361" s="686"/>
      <c r="CC5361" s="686"/>
      <c r="CD5361" s="686"/>
      <c r="CE5361" s="686" t="s">
        <v>24</v>
      </c>
      <c r="CF5361" s="686"/>
      <c r="CG5361" s="686"/>
      <c r="CH5361" s="1013"/>
    </row>
    <row r="5362" spans="2:86" ht="12" customHeight="1" x14ac:dyDescent="0.15">
      <c r="B5362" s="3" t="s">
        <v>478</v>
      </c>
      <c r="AU5362" s="1000"/>
      <c r="AV5362" s="1002"/>
      <c r="AW5362" s="1004"/>
      <c r="AX5362" s="156" t="s">
        <v>862</v>
      </c>
      <c r="AY5362" s="157" t="s">
        <v>863</v>
      </c>
      <c r="AZ5362" s="157" t="s">
        <v>864</v>
      </c>
      <c r="BA5362" s="158" t="s">
        <v>865</v>
      </c>
      <c r="BB5362" s="159" t="s">
        <v>866</v>
      </c>
      <c r="BC5362" s="157" t="s">
        <v>863</v>
      </c>
      <c r="BD5362" s="157" t="s">
        <v>867</v>
      </c>
      <c r="BE5362" s="158" t="s">
        <v>865</v>
      </c>
      <c r="BF5362" s="159" t="s">
        <v>866</v>
      </c>
      <c r="BG5362" s="157" t="s">
        <v>863</v>
      </c>
      <c r="BH5362" s="157" t="s">
        <v>864</v>
      </c>
      <c r="BI5362" s="158" t="s">
        <v>865</v>
      </c>
      <c r="BJ5362" s="159" t="s">
        <v>866</v>
      </c>
      <c r="BK5362" s="157" t="s">
        <v>868</v>
      </c>
      <c r="BL5362" s="158" t="s">
        <v>869</v>
      </c>
      <c r="BM5362" s="159" t="s">
        <v>870</v>
      </c>
      <c r="BN5362" s="157" t="s">
        <v>863</v>
      </c>
      <c r="BO5362" s="158" t="s">
        <v>871</v>
      </c>
      <c r="BP5362" s="159" t="s">
        <v>870</v>
      </c>
      <c r="BQ5362" s="157" t="s">
        <v>868</v>
      </c>
      <c r="BR5362" s="160" t="s">
        <v>872</v>
      </c>
      <c r="BS5362" s="1008"/>
      <c r="BT5362" s="1008"/>
      <c r="BU5362" s="1008"/>
      <c r="BV5362" s="1008"/>
      <c r="BW5362" s="156" t="s">
        <v>866</v>
      </c>
      <c r="BX5362" s="157" t="s">
        <v>863</v>
      </c>
      <c r="BY5362" s="157" t="s">
        <v>864</v>
      </c>
      <c r="BZ5362" s="158" t="s">
        <v>865</v>
      </c>
      <c r="CA5362" s="159" t="s">
        <v>866</v>
      </c>
      <c r="CB5362" s="157" t="s">
        <v>873</v>
      </c>
      <c r="CC5362" s="157" t="s">
        <v>864</v>
      </c>
      <c r="CD5362" s="158" t="s">
        <v>865</v>
      </c>
      <c r="CE5362" s="159" t="s">
        <v>866</v>
      </c>
      <c r="CF5362" s="157" t="s">
        <v>863</v>
      </c>
      <c r="CG5362" s="157" t="s">
        <v>864</v>
      </c>
      <c r="CH5362" s="160" t="s">
        <v>874</v>
      </c>
    </row>
    <row r="5363" spans="2:86" x14ac:dyDescent="0.15">
      <c r="B5363" s="3" t="s">
        <v>539</v>
      </c>
      <c r="AU5363" s="1000"/>
      <c r="AV5363" s="188" t="str">
        <f>N5365</f>
        <v>S114</v>
      </c>
      <c r="AW5363" s="300">
        <f>R5365</f>
        <v>10.6</v>
      </c>
      <c r="AX5363" s="197">
        <f>+Y5390</f>
        <v>0</v>
      </c>
      <c r="AY5363" s="197">
        <f>+Z5390</f>
        <v>0</v>
      </c>
      <c r="AZ5363" s="197">
        <f>+AA5390</f>
        <v>0</v>
      </c>
      <c r="BA5363" s="197">
        <f t="shared" ref="BA5363" si="2480">+AB5390</f>
        <v>0</v>
      </c>
      <c r="BB5363" s="197">
        <f>+AC5390</f>
        <v>0</v>
      </c>
      <c r="BC5363" s="197">
        <f t="shared" ref="BC5363" si="2481">+AD5390</f>
        <v>0</v>
      </c>
      <c r="BD5363" s="197">
        <f t="shared" ref="BD5363" si="2482">+AE5390</f>
        <v>0</v>
      </c>
      <c r="BE5363" s="197">
        <f t="shared" ref="BE5363" si="2483">+AF5390</f>
        <v>1</v>
      </c>
      <c r="BF5363" s="197">
        <f t="shared" ref="BF5363" si="2484">+AG5390</f>
        <v>0</v>
      </c>
      <c r="BG5363" s="197">
        <f t="shared" ref="BG5363" si="2485">+AH5390</f>
        <v>0</v>
      </c>
      <c r="BH5363" s="197">
        <f t="shared" ref="BH5363" si="2486">+AI5390</f>
        <v>0</v>
      </c>
      <c r="BI5363" s="197">
        <f t="shared" ref="BI5363" si="2487">+AJ5390</f>
        <v>0</v>
      </c>
      <c r="BJ5363" s="197" t="str">
        <f>+Y5393</f>
        <v/>
      </c>
      <c r="BK5363" s="197" t="str">
        <f t="shared" ref="BK5363" si="2488">+Z5393</f>
        <v/>
      </c>
      <c r="BL5363" s="197" t="str">
        <f>+AA5393</f>
        <v/>
      </c>
      <c r="BM5363" s="197">
        <f>+AC5393</f>
        <v>0</v>
      </c>
      <c r="BN5363" s="197">
        <f t="shared" ref="BN5363" si="2489">+AD5393</f>
        <v>0</v>
      </c>
      <c r="BO5363" s="197">
        <f t="shared" ref="BO5363" si="2490">+AE5393</f>
        <v>1</v>
      </c>
      <c r="BP5363" s="197">
        <f>+AG5393</f>
        <v>0</v>
      </c>
      <c r="BQ5363" s="197">
        <f>+AH5393</f>
        <v>0</v>
      </c>
      <c r="BR5363" s="197">
        <f>+AI5393</f>
        <v>0</v>
      </c>
      <c r="BS5363" s="296" t="str">
        <f>+Y5394</f>
        <v>Ⅰ</v>
      </c>
      <c r="BT5363" s="296" t="str">
        <f>+AC5394</f>
        <v>Ⅱ</v>
      </c>
      <c r="BU5363" s="296" t="str">
        <f>+AG5394</f>
        <v>Ⅰ</v>
      </c>
      <c r="BV5363" s="296" t="str">
        <f>+Y5395</f>
        <v>Ⅱ</v>
      </c>
      <c r="BW5363" s="164" t="str">
        <f>IF(Y5390&gt;0,R5365,"")</f>
        <v/>
      </c>
      <c r="BX5363" s="165" t="str">
        <f>IF(Z5390&gt;0,"",IF(AA5390&gt;0,R5365,""))</f>
        <v/>
      </c>
      <c r="BY5363" s="165" t="str">
        <f>IF(Y5390+Z5390&gt;0,"",IF(AA5390&gt;0,R5365,""))</f>
        <v/>
      </c>
      <c r="BZ5363" s="165" t="str">
        <f>IF(Y5390+Z5390+AA5390&gt;0,"",IF(AB5390&gt;0,R5365,""))</f>
        <v/>
      </c>
      <c r="CA5363" s="166">
        <f t="shared" ref="CA5363" si="2491">+AC5389</f>
        <v>0</v>
      </c>
      <c r="CB5363" s="166">
        <f t="shared" ref="CB5363" si="2492">+AD5389</f>
        <v>0</v>
      </c>
      <c r="CC5363" s="166">
        <f t="shared" ref="CC5363" si="2493">+AE5389</f>
        <v>0</v>
      </c>
      <c r="CD5363" s="166">
        <f t="shared" ref="CD5363" si="2494">+AF5389</f>
        <v>0.03</v>
      </c>
      <c r="CE5363" s="166">
        <f t="shared" ref="CE5363" si="2495">+AG5389</f>
        <v>0</v>
      </c>
      <c r="CF5363" s="166">
        <f t="shared" ref="CF5363" si="2496">+AH5389</f>
        <v>0</v>
      </c>
      <c r="CG5363" s="166">
        <f t="shared" ref="CG5363" si="2497">+AI5389</f>
        <v>0</v>
      </c>
      <c r="CH5363" s="166">
        <f t="shared" ref="CH5363" si="2498">+AJ5389</f>
        <v>0</v>
      </c>
    </row>
    <row r="5364" spans="2:86" ht="12" customHeight="1" x14ac:dyDescent="0.15">
      <c r="B5364" s="1057" t="s">
        <v>219</v>
      </c>
      <c r="C5364" s="1059"/>
      <c r="D5364" s="1060"/>
      <c r="E5364" s="1061"/>
      <c r="F5364" s="1061"/>
      <c r="G5364" s="1061"/>
      <c r="H5364" s="1061"/>
      <c r="I5364" s="1061"/>
      <c r="J5364" s="1062"/>
      <c r="K5364" s="1067" t="s">
        <v>453</v>
      </c>
      <c r="L5364" s="1068"/>
      <c r="M5364" s="1068"/>
      <c r="N5364" s="1068"/>
      <c r="O5364" s="1068"/>
      <c r="P5364" s="1068"/>
      <c r="Q5364" s="1068"/>
      <c r="R5364" s="1068"/>
      <c r="S5364" s="1068"/>
      <c r="T5364" s="1068"/>
      <c r="U5364" s="1068"/>
      <c r="V5364" s="1068"/>
      <c r="W5364" s="1068"/>
      <c r="X5364" s="1068"/>
      <c r="Y5364" s="1068"/>
      <c r="Z5364" s="1068"/>
      <c r="AA5364" s="1068"/>
      <c r="AB5364" s="1068"/>
      <c r="AC5364" s="1068"/>
      <c r="AD5364" s="1068"/>
      <c r="AE5364" s="1068"/>
      <c r="AF5364" s="1068"/>
      <c r="AG5364" s="1068"/>
      <c r="AH5364" s="1068"/>
      <c r="AI5364" s="1068"/>
      <c r="AJ5364" s="1068"/>
      <c r="AK5364" s="1068"/>
      <c r="AL5364" s="1068"/>
      <c r="AM5364" s="1068"/>
      <c r="AN5364" s="1068"/>
      <c r="AO5364" s="1069"/>
      <c r="AP5364" s="3"/>
    </row>
    <row r="5365" spans="2:86" ht="12" customHeight="1" x14ac:dyDescent="0.15">
      <c r="B5365" s="1058"/>
      <c r="C5365" s="1063"/>
      <c r="D5365" s="1061"/>
      <c r="E5365" s="1061"/>
      <c r="F5365" s="1061"/>
      <c r="G5365" s="1061"/>
      <c r="H5365" s="1061"/>
      <c r="I5365" s="1061"/>
      <c r="J5365" s="1062"/>
      <c r="K5365" s="1040" t="s">
        <v>218</v>
      </c>
      <c r="L5365" s="1041"/>
      <c r="M5365" s="1042"/>
      <c r="N5365" s="1034" t="s">
        <v>826</v>
      </c>
      <c r="O5365" s="1035"/>
      <c r="P5365" s="1040" t="s">
        <v>454</v>
      </c>
      <c r="Q5365" s="1042"/>
      <c r="R5365" s="1070">
        <f>'様式A-2'!C127</f>
        <v>10.6</v>
      </c>
      <c r="S5365" s="1071"/>
      <c r="T5365" s="1072"/>
      <c r="U5365" s="1073" t="s">
        <v>455</v>
      </c>
      <c r="V5365" s="1074"/>
      <c r="W5365" s="1073" t="s">
        <v>456</v>
      </c>
      <c r="X5365" s="1074"/>
      <c r="Y5365" s="1042" t="s">
        <v>217</v>
      </c>
      <c r="Z5365" s="1016"/>
      <c r="AA5365" s="1016"/>
      <c r="AB5365" s="1016"/>
      <c r="AC5365" s="1073" t="s">
        <v>457</v>
      </c>
      <c r="AD5365" s="1079"/>
      <c r="AE5365" s="1079"/>
      <c r="AF5365" s="1079"/>
      <c r="AG5365" s="1079"/>
      <c r="AH5365" s="1079"/>
      <c r="AI5365" s="1079"/>
      <c r="AJ5365" s="1074"/>
      <c r="AK5365" s="1073" t="s">
        <v>458</v>
      </c>
      <c r="AL5365" s="1079"/>
      <c r="AM5365" s="1079"/>
      <c r="AN5365" s="1081"/>
      <c r="AO5365" s="1082"/>
      <c r="AP5365" s="3"/>
      <c r="AV5365" s="167"/>
      <c r="AW5365" s="221"/>
      <c r="AX5365" s="167"/>
      <c r="AY5365" s="167"/>
      <c r="AZ5365" s="167"/>
      <c r="BA5365" s="167"/>
      <c r="BB5365" s="167"/>
      <c r="BC5365" s="167"/>
      <c r="BD5365" s="167"/>
    </row>
    <row r="5366" spans="2:86" ht="12" customHeight="1" x14ac:dyDescent="0.15">
      <c r="B5366" s="1058"/>
      <c r="C5366" s="1063"/>
      <c r="D5366" s="1061"/>
      <c r="E5366" s="1061"/>
      <c r="F5366" s="1061"/>
      <c r="G5366" s="1061"/>
      <c r="H5366" s="1061"/>
      <c r="I5366" s="1061"/>
      <c r="J5366" s="1062"/>
      <c r="K5366" s="1016" t="s">
        <v>459</v>
      </c>
      <c r="L5366" s="1016" t="s">
        <v>199</v>
      </c>
      <c r="M5366" s="1016"/>
      <c r="N5366" s="1016" t="s">
        <v>198</v>
      </c>
      <c r="O5366" s="1016"/>
      <c r="P5366" s="1016" t="s">
        <v>460</v>
      </c>
      <c r="Q5366" s="1016"/>
      <c r="R5366" s="1016" t="s">
        <v>6</v>
      </c>
      <c r="S5366" s="1016"/>
      <c r="T5366" s="1016"/>
      <c r="U5366" s="1075"/>
      <c r="V5366" s="1076"/>
      <c r="W5366" s="1075"/>
      <c r="X5366" s="1076"/>
      <c r="Y5366" s="1042"/>
      <c r="Z5366" s="1016"/>
      <c r="AA5366" s="1016"/>
      <c r="AB5366" s="1016"/>
      <c r="AC5366" s="1077"/>
      <c r="AD5366" s="1080"/>
      <c r="AE5366" s="1080"/>
      <c r="AF5366" s="1080"/>
      <c r="AG5366" s="1080"/>
      <c r="AH5366" s="1080"/>
      <c r="AI5366" s="1080"/>
      <c r="AJ5366" s="1078"/>
      <c r="AK5366" s="1075"/>
      <c r="AL5366" s="1083"/>
      <c r="AM5366" s="1083"/>
      <c r="AN5366" s="1084"/>
      <c r="AO5366" s="1085"/>
      <c r="AP5366" s="3"/>
      <c r="AV5366" s="167"/>
      <c r="AW5366" s="167"/>
      <c r="AX5366" s="167"/>
      <c r="AY5366" s="167"/>
      <c r="AZ5366" s="167"/>
      <c r="BA5366" s="167"/>
      <c r="BB5366" s="167"/>
      <c r="BC5366" s="167"/>
      <c r="BD5366" s="167"/>
    </row>
    <row r="5367" spans="2:86" ht="12" customHeight="1" x14ac:dyDescent="0.15">
      <c r="B5367" s="1058"/>
      <c r="C5367" s="1063"/>
      <c r="D5367" s="1061"/>
      <c r="E5367" s="1061"/>
      <c r="F5367" s="1061"/>
      <c r="G5367" s="1061"/>
      <c r="H5367" s="1061"/>
      <c r="I5367" s="1061"/>
      <c r="J5367" s="1062"/>
      <c r="K5367" s="1016"/>
      <c r="L5367" s="1016"/>
      <c r="M5367" s="1016"/>
      <c r="N5367" s="1016"/>
      <c r="O5367" s="1016"/>
      <c r="P5367" s="1016"/>
      <c r="Q5367" s="1016"/>
      <c r="R5367" s="1016"/>
      <c r="S5367" s="1016"/>
      <c r="T5367" s="1016"/>
      <c r="U5367" s="1075"/>
      <c r="V5367" s="1076"/>
      <c r="W5367" s="1075"/>
      <c r="X5367" s="1076"/>
      <c r="Y5367" s="1042" t="s">
        <v>461</v>
      </c>
      <c r="Z5367" s="1016"/>
      <c r="AA5367" s="1016"/>
      <c r="AB5367" s="1016"/>
      <c r="AC5367" s="1016" t="s">
        <v>462</v>
      </c>
      <c r="AD5367" s="1016"/>
      <c r="AE5367" s="1016"/>
      <c r="AF5367" s="1016"/>
      <c r="AG5367" s="1016" t="s">
        <v>463</v>
      </c>
      <c r="AH5367" s="1016"/>
      <c r="AI5367" s="1016"/>
      <c r="AJ5367" s="1016"/>
      <c r="AK5367" s="1075"/>
      <c r="AL5367" s="1083"/>
      <c r="AM5367" s="1083"/>
      <c r="AN5367" s="1084"/>
      <c r="AO5367" s="1085"/>
      <c r="AP5367" s="3"/>
      <c r="AV5367" s="167"/>
      <c r="AW5367" s="167"/>
      <c r="AX5367" s="167"/>
      <c r="AY5367" s="167"/>
      <c r="AZ5367" s="167"/>
      <c r="BA5367" s="167"/>
      <c r="BB5367" s="167"/>
      <c r="BC5367" s="167"/>
      <c r="BD5367" s="167"/>
    </row>
    <row r="5368" spans="2:86" ht="12" customHeight="1" x14ac:dyDescent="0.15">
      <c r="B5368" s="1058"/>
      <c r="C5368" s="1063"/>
      <c r="D5368" s="1061"/>
      <c r="E5368" s="1061"/>
      <c r="F5368" s="1061"/>
      <c r="G5368" s="1061"/>
      <c r="H5368" s="1061"/>
      <c r="I5368" s="1061"/>
      <c r="J5368" s="1062"/>
      <c r="K5368" s="1016"/>
      <c r="L5368" s="1016"/>
      <c r="M5368" s="1016"/>
      <c r="N5368" s="1016"/>
      <c r="O5368" s="1016"/>
      <c r="P5368" s="1016"/>
      <c r="Q5368" s="1016"/>
      <c r="R5368" s="1016"/>
      <c r="S5368" s="1016"/>
      <c r="T5368" s="1016"/>
      <c r="U5368" s="1077"/>
      <c r="V5368" s="1078"/>
      <c r="W5368" s="1077"/>
      <c r="X5368" s="1078"/>
      <c r="Y5368" s="191" t="s">
        <v>32</v>
      </c>
      <c r="Z5368" s="187" t="s">
        <v>33</v>
      </c>
      <c r="AA5368" s="187" t="s">
        <v>464</v>
      </c>
      <c r="AB5368" s="187" t="s">
        <v>465</v>
      </c>
      <c r="AC5368" s="187" t="s">
        <v>32</v>
      </c>
      <c r="AD5368" s="187" t="s">
        <v>33</v>
      </c>
      <c r="AE5368" s="187" t="s">
        <v>464</v>
      </c>
      <c r="AF5368" s="187" t="s">
        <v>465</v>
      </c>
      <c r="AG5368" s="187" t="s">
        <v>32</v>
      </c>
      <c r="AH5368" s="187" t="s">
        <v>33</v>
      </c>
      <c r="AI5368" s="187" t="s">
        <v>464</v>
      </c>
      <c r="AJ5368" s="187" t="s">
        <v>465</v>
      </c>
      <c r="AK5368" s="1077"/>
      <c r="AL5368" s="1080"/>
      <c r="AM5368" s="1080"/>
      <c r="AN5368" s="1086"/>
      <c r="AO5368" s="1087"/>
      <c r="AP5368" s="3"/>
      <c r="AV5368" s="167"/>
      <c r="AW5368" s="167"/>
      <c r="AX5368" s="167"/>
      <c r="AY5368" s="167"/>
      <c r="AZ5368" s="167"/>
      <c r="BA5368" s="167"/>
      <c r="BB5368" s="167"/>
      <c r="BC5368" s="167"/>
      <c r="BD5368" s="167"/>
    </row>
    <row r="5369" spans="2:86" ht="12" customHeight="1" x14ac:dyDescent="0.15">
      <c r="B5369" s="1058"/>
      <c r="C5369" s="1063"/>
      <c r="D5369" s="1061"/>
      <c r="E5369" s="1061"/>
      <c r="F5369" s="1061"/>
      <c r="G5369" s="1061"/>
      <c r="H5369" s="1061"/>
      <c r="I5369" s="1061"/>
      <c r="J5369" s="1062"/>
      <c r="K5369" s="192">
        <v>1</v>
      </c>
      <c r="L5369" s="1038" t="s">
        <v>534</v>
      </c>
      <c r="M5369" s="1039"/>
      <c r="N5369" s="1038" t="s">
        <v>486</v>
      </c>
      <c r="O5369" s="1039"/>
      <c r="P5369" s="1034" t="s">
        <v>332</v>
      </c>
      <c r="Q5369" s="1036"/>
      <c r="R5369" s="408" t="s">
        <v>338</v>
      </c>
      <c r="S5369" s="408"/>
      <c r="T5369" s="408"/>
      <c r="U5369" s="1034" t="s">
        <v>54</v>
      </c>
      <c r="V5369" s="1036"/>
      <c r="W5369" s="1034" t="s">
        <v>551</v>
      </c>
      <c r="X5369" s="1035"/>
      <c r="Y5369" s="286"/>
      <c r="Z5369" s="286"/>
      <c r="AA5369" s="286"/>
      <c r="AB5369" s="286"/>
      <c r="AC5369" s="223"/>
      <c r="AD5369" s="223"/>
      <c r="AE5369" s="223"/>
      <c r="AF5369" s="223"/>
      <c r="AG5369" s="223"/>
      <c r="AH5369" s="223"/>
      <c r="AI5369" s="223"/>
      <c r="AJ5369" s="223"/>
      <c r="AK5369" s="1088" t="s">
        <v>1683</v>
      </c>
      <c r="AL5369" s="1089"/>
      <c r="AM5369" s="1089"/>
      <c r="AN5369" s="1090"/>
      <c r="AO5369" s="1091"/>
      <c r="AP5369" s="3"/>
      <c r="AQ5369" s="222">
        <f>IF(P5369="材質劣化",2,IF(P5369="漏水",3,1))</f>
        <v>2</v>
      </c>
      <c r="AV5369" s="167"/>
      <c r="AW5369" s="167"/>
      <c r="AX5369" s="167"/>
      <c r="AY5369" s="167"/>
      <c r="AZ5369" s="167"/>
      <c r="BA5369" s="167"/>
      <c r="BB5369" s="167"/>
      <c r="BC5369" s="167"/>
      <c r="BD5369" s="167"/>
    </row>
    <row r="5370" spans="2:86" ht="12" customHeight="1" x14ac:dyDescent="0.15">
      <c r="B5370" s="1058"/>
      <c r="C5370" s="1063"/>
      <c r="D5370" s="1061"/>
      <c r="E5370" s="1061"/>
      <c r="F5370" s="1061"/>
      <c r="G5370" s="1061"/>
      <c r="H5370" s="1061"/>
      <c r="I5370" s="1061"/>
      <c r="J5370" s="1062"/>
      <c r="K5370" s="192">
        <v>2</v>
      </c>
      <c r="L5370" s="1038" t="s">
        <v>534</v>
      </c>
      <c r="M5370" s="1039"/>
      <c r="N5370" s="1038" t="s">
        <v>486</v>
      </c>
      <c r="O5370" s="1039"/>
      <c r="P5370" s="1034" t="s">
        <v>332</v>
      </c>
      <c r="Q5370" s="1036"/>
      <c r="R5370" s="408" t="s">
        <v>532</v>
      </c>
      <c r="S5370" s="408"/>
      <c r="T5370" s="408"/>
      <c r="U5370" s="1034" t="s">
        <v>551</v>
      </c>
      <c r="V5370" s="1036"/>
      <c r="W5370" s="1034" t="s">
        <v>551</v>
      </c>
      <c r="X5370" s="1035"/>
      <c r="Y5370" s="286"/>
      <c r="Z5370" s="286"/>
      <c r="AA5370" s="286"/>
      <c r="AB5370" s="286"/>
      <c r="AC5370" s="223"/>
      <c r="AD5370" s="223"/>
      <c r="AE5370" s="223"/>
      <c r="AF5370" s="223"/>
      <c r="AG5370" s="223"/>
      <c r="AH5370" s="223"/>
      <c r="AI5370" s="223"/>
      <c r="AJ5370" s="223"/>
      <c r="AK5370" s="1052"/>
      <c r="AL5370" s="1053"/>
      <c r="AM5370" s="1053"/>
      <c r="AN5370" s="1054"/>
      <c r="AO5370" s="1055"/>
      <c r="AP5370" s="3"/>
      <c r="AQ5370" s="222">
        <f t="shared" ref="AQ5370:AQ5388" si="2499">IF(P5370="材質劣化",2,IF(P5370="漏水",3,1))</f>
        <v>2</v>
      </c>
      <c r="AV5370" s="167"/>
      <c r="AW5370" s="167"/>
      <c r="AX5370" s="167"/>
      <c r="AY5370" s="167"/>
      <c r="AZ5370" s="167"/>
      <c r="BA5370" s="167"/>
      <c r="BB5370" s="167"/>
      <c r="BC5370" s="167"/>
      <c r="BD5370" s="167"/>
    </row>
    <row r="5371" spans="2:86" ht="12" customHeight="1" x14ac:dyDescent="0.15">
      <c r="B5371" s="1058"/>
      <c r="C5371" s="1063"/>
      <c r="D5371" s="1061"/>
      <c r="E5371" s="1061"/>
      <c r="F5371" s="1061"/>
      <c r="G5371" s="1061"/>
      <c r="H5371" s="1061"/>
      <c r="I5371" s="1061"/>
      <c r="J5371" s="1062"/>
      <c r="K5371" s="192">
        <v>3</v>
      </c>
      <c r="L5371" s="1038" t="s">
        <v>534</v>
      </c>
      <c r="M5371" s="1039"/>
      <c r="N5371" s="1038" t="s">
        <v>486</v>
      </c>
      <c r="O5371" s="1039"/>
      <c r="P5371" s="1034" t="s">
        <v>332</v>
      </c>
      <c r="Q5371" s="1036"/>
      <c r="R5371" s="408" t="s">
        <v>338</v>
      </c>
      <c r="S5371" s="408"/>
      <c r="T5371" s="408"/>
      <c r="U5371" s="1034" t="s">
        <v>54</v>
      </c>
      <c r="V5371" s="1036"/>
      <c r="W5371" s="1034" t="s">
        <v>551</v>
      </c>
      <c r="X5371" s="1035"/>
      <c r="Y5371" s="286"/>
      <c r="Z5371" s="286"/>
      <c r="AA5371" s="286"/>
      <c r="AB5371" s="286"/>
      <c r="AC5371" s="223"/>
      <c r="AD5371" s="223"/>
      <c r="AE5371" s="223"/>
      <c r="AF5371" s="223"/>
      <c r="AG5371" s="223"/>
      <c r="AH5371" s="223"/>
      <c r="AI5371" s="223"/>
      <c r="AJ5371" s="223"/>
      <c r="AK5371" s="1088" t="s">
        <v>1683</v>
      </c>
      <c r="AL5371" s="1089"/>
      <c r="AM5371" s="1089"/>
      <c r="AN5371" s="1090"/>
      <c r="AO5371" s="1091"/>
      <c r="AP5371" s="3"/>
      <c r="AQ5371" s="222">
        <f t="shared" si="2499"/>
        <v>2</v>
      </c>
      <c r="AV5371" s="167"/>
      <c r="AW5371" s="167"/>
      <c r="AX5371" s="167"/>
      <c r="AY5371" s="167"/>
      <c r="AZ5371" s="167"/>
      <c r="BA5371" s="167"/>
      <c r="BB5371" s="167"/>
      <c r="BC5371" s="167"/>
      <c r="BD5371" s="167"/>
    </row>
    <row r="5372" spans="2:86" ht="12" customHeight="1" x14ac:dyDescent="0.15">
      <c r="B5372" s="1058"/>
      <c r="C5372" s="1063"/>
      <c r="D5372" s="1061"/>
      <c r="E5372" s="1061"/>
      <c r="F5372" s="1061"/>
      <c r="G5372" s="1061"/>
      <c r="H5372" s="1061"/>
      <c r="I5372" s="1061"/>
      <c r="J5372" s="1062"/>
      <c r="K5372" s="192">
        <v>4</v>
      </c>
      <c r="L5372" s="1038" t="s">
        <v>534</v>
      </c>
      <c r="M5372" s="1039"/>
      <c r="N5372" s="1038" t="s">
        <v>485</v>
      </c>
      <c r="O5372" s="1039"/>
      <c r="P5372" s="1034" t="s">
        <v>332</v>
      </c>
      <c r="Q5372" s="1036"/>
      <c r="R5372" s="408" t="s">
        <v>338</v>
      </c>
      <c r="S5372" s="408"/>
      <c r="T5372" s="408"/>
      <c r="U5372" s="1034" t="s">
        <v>54</v>
      </c>
      <c r="V5372" s="1036"/>
      <c r="W5372" s="1034" t="s">
        <v>551</v>
      </c>
      <c r="X5372" s="1035"/>
      <c r="Y5372" s="286"/>
      <c r="Z5372" s="286"/>
      <c r="AA5372" s="286"/>
      <c r="AB5372" s="286"/>
      <c r="AC5372" s="223"/>
      <c r="AD5372" s="223"/>
      <c r="AE5372" s="223"/>
      <c r="AF5372" s="223"/>
      <c r="AG5372" s="223"/>
      <c r="AH5372" s="223"/>
      <c r="AI5372" s="223"/>
      <c r="AJ5372" s="223"/>
      <c r="AK5372" s="1088" t="s">
        <v>1683</v>
      </c>
      <c r="AL5372" s="1089"/>
      <c r="AM5372" s="1089"/>
      <c r="AN5372" s="1090"/>
      <c r="AO5372" s="1091"/>
      <c r="AP5372" s="3"/>
      <c r="AQ5372" s="222">
        <f t="shared" si="2499"/>
        <v>2</v>
      </c>
      <c r="AV5372" s="167"/>
      <c r="AW5372" s="167"/>
      <c r="AX5372" s="167"/>
      <c r="AY5372" s="167"/>
      <c r="AZ5372" s="167"/>
      <c r="BA5372" s="167"/>
      <c r="BB5372" s="167"/>
      <c r="BC5372" s="167"/>
      <c r="BD5372" s="167"/>
    </row>
    <row r="5373" spans="2:86" ht="12" customHeight="1" x14ac:dyDescent="0.15">
      <c r="B5373" s="1058"/>
      <c r="C5373" s="1063"/>
      <c r="D5373" s="1061"/>
      <c r="E5373" s="1061"/>
      <c r="F5373" s="1061"/>
      <c r="G5373" s="1061"/>
      <c r="H5373" s="1061"/>
      <c r="I5373" s="1061"/>
      <c r="J5373" s="1062"/>
      <c r="K5373" s="192">
        <v>5</v>
      </c>
      <c r="L5373" s="1038" t="s">
        <v>534</v>
      </c>
      <c r="M5373" s="1039"/>
      <c r="N5373" s="1038" t="s">
        <v>485</v>
      </c>
      <c r="O5373" s="1039"/>
      <c r="P5373" s="1034" t="s">
        <v>332</v>
      </c>
      <c r="Q5373" s="1036"/>
      <c r="R5373" s="408" t="s">
        <v>532</v>
      </c>
      <c r="S5373" s="408"/>
      <c r="T5373" s="408"/>
      <c r="U5373" s="1034" t="s">
        <v>1648</v>
      </c>
      <c r="V5373" s="1036"/>
      <c r="W5373" s="1034" t="s">
        <v>551</v>
      </c>
      <c r="X5373" s="1035"/>
      <c r="Y5373" s="286"/>
      <c r="Z5373" s="286"/>
      <c r="AA5373" s="286"/>
      <c r="AB5373" s="286"/>
      <c r="AC5373" s="223"/>
      <c r="AD5373" s="223"/>
      <c r="AE5373" s="223"/>
      <c r="AF5373" s="223"/>
      <c r="AG5373" s="223"/>
      <c r="AH5373" s="223"/>
      <c r="AI5373" s="223"/>
      <c r="AJ5373" s="223"/>
      <c r="AK5373" s="1052"/>
      <c r="AL5373" s="1053"/>
      <c r="AM5373" s="1053"/>
      <c r="AN5373" s="1054"/>
      <c r="AO5373" s="1055"/>
      <c r="AP5373" s="3"/>
      <c r="AQ5373" s="222">
        <f t="shared" si="2499"/>
        <v>2</v>
      </c>
      <c r="AV5373" s="167"/>
      <c r="AW5373" s="167"/>
      <c r="AX5373" s="167"/>
      <c r="AY5373" s="167"/>
      <c r="AZ5373" s="167"/>
      <c r="BA5373" s="167"/>
      <c r="BB5373" s="167"/>
      <c r="BC5373" s="167"/>
      <c r="BD5373" s="167"/>
    </row>
    <row r="5374" spans="2:86" ht="12" customHeight="1" x14ac:dyDescent="0.15">
      <c r="B5374" s="1058"/>
      <c r="C5374" s="1063"/>
      <c r="D5374" s="1061"/>
      <c r="E5374" s="1061"/>
      <c r="F5374" s="1061"/>
      <c r="G5374" s="1061"/>
      <c r="H5374" s="1061"/>
      <c r="I5374" s="1061"/>
      <c r="J5374" s="1062"/>
      <c r="K5374" s="192">
        <v>6</v>
      </c>
      <c r="L5374" s="1038" t="s">
        <v>331</v>
      </c>
      <c r="M5374" s="1039"/>
      <c r="N5374" s="1038" t="s">
        <v>354</v>
      </c>
      <c r="O5374" s="1039"/>
      <c r="P5374" s="1034" t="s">
        <v>332</v>
      </c>
      <c r="Q5374" s="1036"/>
      <c r="R5374" s="408" t="s">
        <v>532</v>
      </c>
      <c r="S5374" s="408"/>
      <c r="T5374" s="408"/>
      <c r="U5374" s="1034" t="s">
        <v>554</v>
      </c>
      <c r="V5374" s="1036"/>
      <c r="W5374" s="1034" t="s">
        <v>551</v>
      </c>
      <c r="X5374" s="1035"/>
      <c r="Y5374" s="286"/>
      <c r="Z5374" s="286"/>
      <c r="AA5374" s="286"/>
      <c r="AB5374" s="286"/>
      <c r="AC5374" s="223"/>
      <c r="AD5374" s="223"/>
      <c r="AE5374" s="223"/>
      <c r="AF5374" s="223"/>
      <c r="AG5374" s="223"/>
      <c r="AH5374" s="223"/>
      <c r="AI5374" s="223"/>
      <c r="AJ5374" s="223"/>
      <c r="AK5374" s="1052"/>
      <c r="AL5374" s="1053"/>
      <c r="AM5374" s="1053"/>
      <c r="AN5374" s="1054"/>
      <c r="AO5374" s="1055"/>
      <c r="AP5374" s="3"/>
      <c r="AQ5374" s="222">
        <f t="shared" si="2499"/>
        <v>2</v>
      </c>
      <c r="AV5374" s="167"/>
      <c r="AW5374" s="167"/>
      <c r="AX5374" s="167"/>
      <c r="AY5374" s="167"/>
      <c r="AZ5374" s="167"/>
      <c r="BA5374" s="167"/>
      <c r="BB5374" s="167"/>
      <c r="BC5374" s="167"/>
      <c r="BD5374" s="167"/>
    </row>
    <row r="5375" spans="2:86" s="162" customFormat="1" ht="12" customHeight="1" x14ac:dyDescent="0.15">
      <c r="B5375" s="1058"/>
      <c r="C5375" s="1063"/>
      <c r="D5375" s="1061"/>
      <c r="E5375" s="1061"/>
      <c r="F5375" s="1061"/>
      <c r="G5375" s="1061"/>
      <c r="H5375" s="1061"/>
      <c r="I5375" s="1061"/>
      <c r="J5375" s="1062"/>
      <c r="K5375" s="192">
        <v>7</v>
      </c>
      <c r="L5375" s="1038" t="s">
        <v>331</v>
      </c>
      <c r="M5375" s="1039"/>
      <c r="N5375" s="1038" t="s">
        <v>354</v>
      </c>
      <c r="O5375" s="1039"/>
      <c r="P5375" s="1034" t="s">
        <v>332</v>
      </c>
      <c r="Q5375" s="1036"/>
      <c r="R5375" s="408" t="s">
        <v>532</v>
      </c>
      <c r="S5375" s="408"/>
      <c r="T5375" s="408"/>
      <c r="U5375" s="1034" t="s">
        <v>554</v>
      </c>
      <c r="V5375" s="1036"/>
      <c r="W5375" s="1034" t="s">
        <v>1649</v>
      </c>
      <c r="X5375" s="1035"/>
      <c r="Y5375" s="286"/>
      <c r="Z5375" s="286"/>
      <c r="AA5375" s="286"/>
      <c r="AB5375" s="286"/>
      <c r="AC5375" s="223"/>
      <c r="AD5375" s="223"/>
      <c r="AE5375" s="223"/>
      <c r="AF5375" s="223">
        <f>0.1*0.3</f>
        <v>0.03</v>
      </c>
      <c r="AG5375" s="223"/>
      <c r="AH5375" s="223"/>
      <c r="AI5375" s="223"/>
      <c r="AJ5375" s="223"/>
      <c r="AK5375" s="1034"/>
      <c r="AL5375" s="1035"/>
      <c r="AM5375" s="1035"/>
      <c r="AN5375" s="788"/>
      <c r="AO5375" s="789"/>
      <c r="AP5375" s="3"/>
      <c r="AQ5375" s="222">
        <f t="shared" si="2499"/>
        <v>2</v>
      </c>
    </row>
    <row r="5376" spans="2:86" s="162" customFormat="1" ht="12" customHeight="1" x14ac:dyDescent="0.15">
      <c r="B5376" s="1058"/>
      <c r="C5376" s="1063"/>
      <c r="D5376" s="1061"/>
      <c r="E5376" s="1061"/>
      <c r="F5376" s="1061"/>
      <c r="G5376" s="1061"/>
      <c r="H5376" s="1061"/>
      <c r="I5376" s="1061"/>
      <c r="J5376" s="1062"/>
      <c r="K5376" s="192"/>
      <c r="L5376" s="1038"/>
      <c r="M5376" s="1039"/>
      <c r="N5376" s="1038"/>
      <c r="O5376" s="1039"/>
      <c r="P5376" s="1034"/>
      <c r="Q5376" s="1036"/>
      <c r="R5376" s="408"/>
      <c r="S5376" s="408"/>
      <c r="T5376" s="408"/>
      <c r="U5376" s="1034"/>
      <c r="V5376" s="1036"/>
      <c r="W5376" s="1034"/>
      <c r="X5376" s="1035"/>
      <c r="Y5376" s="286"/>
      <c r="Z5376" s="286"/>
      <c r="AA5376" s="286"/>
      <c r="AB5376" s="286"/>
      <c r="AC5376" s="223"/>
      <c r="AD5376" s="223"/>
      <c r="AE5376" s="223"/>
      <c r="AF5376" s="223"/>
      <c r="AG5376" s="223"/>
      <c r="AH5376" s="223"/>
      <c r="AI5376" s="223"/>
      <c r="AJ5376" s="223"/>
      <c r="AK5376" s="1034"/>
      <c r="AL5376" s="1035"/>
      <c r="AM5376" s="1035"/>
      <c r="AN5376" s="788"/>
      <c r="AO5376" s="789"/>
      <c r="AP5376" s="3"/>
      <c r="AQ5376" s="222">
        <f t="shared" si="2499"/>
        <v>1</v>
      </c>
    </row>
    <row r="5377" spans="2:46" s="162" customFormat="1" ht="12" customHeight="1" x14ac:dyDescent="0.15">
      <c r="B5377" s="1058"/>
      <c r="C5377" s="1063"/>
      <c r="D5377" s="1061"/>
      <c r="E5377" s="1061"/>
      <c r="F5377" s="1061"/>
      <c r="G5377" s="1061"/>
      <c r="H5377" s="1061"/>
      <c r="I5377" s="1061"/>
      <c r="J5377" s="1062"/>
      <c r="K5377" s="192"/>
      <c r="L5377" s="1038"/>
      <c r="M5377" s="1039"/>
      <c r="N5377" s="1038"/>
      <c r="O5377" s="1039"/>
      <c r="P5377" s="1034"/>
      <c r="Q5377" s="1036"/>
      <c r="R5377" s="408"/>
      <c r="S5377" s="408"/>
      <c r="T5377" s="408"/>
      <c r="U5377" s="1034"/>
      <c r="V5377" s="1036"/>
      <c r="W5377" s="1034"/>
      <c r="X5377" s="1035"/>
      <c r="Y5377" s="286"/>
      <c r="Z5377" s="286"/>
      <c r="AA5377" s="286"/>
      <c r="AB5377" s="286"/>
      <c r="AC5377" s="223"/>
      <c r="AD5377" s="223"/>
      <c r="AE5377" s="223"/>
      <c r="AF5377" s="223"/>
      <c r="AG5377" s="223"/>
      <c r="AH5377" s="223"/>
      <c r="AI5377" s="223"/>
      <c r="AJ5377" s="223"/>
      <c r="AK5377" s="1034"/>
      <c r="AL5377" s="1035"/>
      <c r="AM5377" s="1035"/>
      <c r="AN5377" s="788"/>
      <c r="AO5377" s="789"/>
      <c r="AP5377" s="3"/>
      <c r="AQ5377" s="222">
        <f t="shared" si="2499"/>
        <v>1</v>
      </c>
    </row>
    <row r="5378" spans="2:46" s="162" customFormat="1" ht="12" customHeight="1" x14ac:dyDescent="0.15">
      <c r="B5378" s="1058"/>
      <c r="C5378" s="1063"/>
      <c r="D5378" s="1061"/>
      <c r="E5378" s="1061"/>
      <c r="F5378" s="1061"/>
      <c r="G5378" s="1061"/>
      <c r="H5378" s="1061"/>
      <c r="I5378" s="1061"/>
      <c r="J5378" s="1062"/>
      <c r="K5378" s="192"/>
      <c r="L5378" s="1038"/>
      <c r="M5378" s="1039"/>
      <c r="N5378" s="1038"/>
      <c r="O5378" s="1039"/>
      <c r="P5378" s="1034"/>
      <c r="Q5378" s="1036"/>
      <c r="R5378" s="408"/>
      <c r="S5378" s="408"/>
      <c r="T5378" s="408"/>
      <c r="U5378" s="1034"/>
      <c r="V5378" s="1036"/>
      <c r="W5378" s="1034"/>
      <c r="X5378" s="1035"/>
      <c r="Y5378" s="286"/>
      <c r="Z5378" s="286"/>
      <c r="AA5378" s="286"/>
      <c r="AB5378" s="286"/>
      <c r="AC5378" s="223"/>
      <c r="AD5378" s="223"/>
      <c r="AE5378" s="223"/>
      <c r="AF5378" s="223"/>
      <c r="AG5378" s="223"/>
      <c r="AH5378" s="223"/>
      <c r="AI5378" s="223"/>
      <c r="AJ5378" s="223"/>
      <c r="AK5378" s="1034"/>
      <c r="AL5378" s="1035"/>
      <c r="AM5378" s="1035"/>
      <c r="AN5378" s="788"/>
      <c r="AO5378" s="789"/>
      <c r="AP5378" s="3"/>
      <c r="AQ5378" s="222">
        <f t="shared" si="2499"/>
        <v>1</v>
      </c>
    </row>
    <row r="5379" spans="2:46" s="162" customFormat="1" ht="12" customHeight="1" x14ac:dyDescent="0.15">
      <c r="B5379" s="1058"/>
      <c r="C5379" s="1063"/>
      <c r="D5379" s="1061"/>
      <c r="E5379" s="1061"/>
      <c r="F5379" s="1061"/>
      <c r="G5379" s="1061"/>
      <c r="H5379" s="1061"/>
      <c r="I5379" s="1061"/>
      <c r="J5379" s="1062"/>
      <c r="K5379" s="192"/>
      <c r="L5379" s="1038"/>
      <c r="M5379" s="1039"/>
      <c r="N5379" s="1038"/>
      <c r="O5379" s="1039"/>
      <c r="P5379" s="1034"/>
      <c r="Q5379" s="1036"/>
      <c r="R5379" s="408"/>
      <c r="S5379" s="408"/>
      <c r="T5379" s="408"/>
      <c r="U5379" s="1034"/>
      <c r="V5379" s="1036"/>
      <c r="W5379" s="1034"/>
      <c r="X5379" s="1035"/>
      <c r="Y5379" s="286"/>
      <c r="Z5379" s="286"/>
      <c r="AA5379" s="286"/>
      <c r="AB5379" s="286"/>
      <c r="AC5379" s="223"/>
      <c r="AD5379" s="223"/>
      <c r="AE5379" s="223"/>
      <c r="AF5379" s="223"/>
      <c r="AG5379" s="223"/>
      <c r="AH5379" s="223"/>
      <c r="AI5379" s="223"/>
      <c r="AJ5379" s="223"/>
      <c r="AK5379" s="1034"/>
      <c r="AL5379" s="1035"/>
      <c r="AM5379" s="1035"/>
      <c r="AN5379" s="788"/>
      <c r="AO5379" s="789"/>
      <c r="AP5379" s="3"/>
      <c r="AQ5379" s="222">
        <f t="shared" si="2499"/>
        <v>1</v>
      </c>
    </row>
    <row r="5380" spans="2:46" s="162" customFormat="1" ht="12" customHeight="1" x14ac:dyDescent="0.15">
      <c r="B5380" s="1058"/>
      <c r="C5380" s="1063"/>
      <c r="D5380" s="1061"/>
      <c r="E5380" s="1061"/>
      <c r="F5380" s="1061"/>
      <c r="G5380" s="1061"/>
      <c r="H5380" s="1061"/>
      <c r="I5380" s="1061"/>
      <c r="J5380" s="1062"/>
      <c r="K5380" s="192"/>
      <c r="L5380" s="1038"/>
      <c r="M5380" s="1039"/>
      <c r="N5380" s="1038"/>
      <c r="O5380" s="1039"/>
      <c r="P5380" s="1034"/>
      <c r="Q5380" s="1036"/>
      <c r="R5380" s="408"/>
      <c r="S5380" s="408"/>
      <c r="T5380" s="408"/>
      <c r="U5380" s="1034"/>
      <c r="V5380" s="1036"/>
      <c r="W5380" s="1034"/>
      <c r="X5380" s="1035"/>
      <c r="Y5380" s="286"/>
      <c r="Z5380" s="286"/>
      <c r="AA5380" s="286"/>
      <c r="AB5380" s="286"/>
      <c r="AC5380" s="223"/>
      <c r="AD5380" s="223"/>
      <c r="AE5380" s="223"/>
      <c r="AF5380" s="223"/>
      <c r="AG5380" s="223"/>
      <c r="AH5380" s="223"/>
      <c r="AI5380" s="223"/>
      <c r="AJ5380" s="223"/>
      <c r="AK5380" s="1034"/>
      <c r="AL5380" s="1035"/>
      <c r="AM5380" s="1035"/>
      <c r="AN5380" s="788"/>
      <c r="AO5380" s="789"/>
      <c r="AP5380" s="3"/>
      <c r="AQ5380" s="222">
        <f t="shared" si="2499"/>
        <v>1</v>
      </c>
    </row>
    <row r="5381" spans="2:46" s="162" customFormat="1" ht="12" customHeight="1" x14ac:dyDescent="0.15">
      <c r="B5381" s="1058"/>
      <c r="C5381" s="1063"/>
      <c r="D5381" s="1061"/>
      <c r="E5381" s="1061"/>
      <c r="F5381" s="1061"/>
      <c r="G5381" s="1061"/>
      <c r="H5381" s="1061"/>
      <c r="I5381" s="1061"/>
      <c r="J5381" s="1062"/>
      <c r="K5381" s="192"/>
      <c r="L5381" s="1038"/>
      <c r="M5381" s="1039"/>
      <c r="N5381" s="1038"/>
      <c r="O5381" s="1039"/>
      <c r="P5381" s="1034"/>
      <c r="Q5381" s="1036"/>
      <c r="R5381" s="408"/>
      <c r="S5381" s="408"/>
      <c r="T5381" s="408"/>
      <c r="U5381" s="1034"/>
      <c r="V5381" s="1036"/>
      <c r="W5381" s="1034"/>
      <c r="X5381" s="1035"/>
      <c r="Y5381" s="286"/>
      <c r="Z5381" s="286"/>
      <c r="AA5381" s="286"/>
      <c r="AB5381" s="286"/>
      <c r="AC5381" s="223"/>
      <c r="AD5381" s="223"/>
      <c r="AE5381" s="223"/>
      <c r="AF5381" s="223"/>
      <c r="AG5381" s="223"/>
      <c r="AH5381" s="223"/>
      <c r="AI5381" s="223"/>
      <c r="AJ5381" s="223"/>
      <c r="AK5381" s="1034"/>
      <c r="AL5381" s="1035"/>
      <c r="AM5381" s="1035"/>
      <c r="AN5381" s="788"/>
      <c r="AO5381" s="789"/>
      <c r="AP5381" s="3"/>
      <c r="AQ5381" s="222">
        <f t="shared" si="2499"/>
        <v>1</v>
      </c>
    </row>
    <row r="5382" spans="2:46" s="162" customFormat="1" ht="12" customHeight="1" x14ac:dyDescent="0.15">
      <c r="B5382" s="1058"/>
      <c r="C5382" s="1063"/>
      <c r="D5382" s="1061"/>
      <c r="E5382" s="1061"/>
      <c r="F5382" s="1061"/>
      <c r="G5382" s="1061"/>
      <c r="H5382" s="1061"/>
      <c r="I5382" s="1061"/>
      <c r="J5382" s="1062"/>
      <c r="K5382" s="192"/>
      <c r="L5382" s="1038"/>
      <c r="M5382" s="1039"/>
      <c r="N5382" s="1038"/>
      <c r="O5382" s="1039"/>
      <c r="P5382" s="1034"/>
      <c r="Q5382" s="1036"/>
      <c r="R5382" s="408"/>
      <c r="S5382" s="408"/>
      <c r="T5382" s="408"/>
      <c r="U5382" s="1034"/>
      <c r="V5382" s="1036"/>
      <c r="W5382" s="1034"/>
      <c r="X5382" s="1035"/>
      <c r="Y5382" s="286"/>
      <c r="Z5382" s="286"/>
      <c r="AA5382" s="286"/>
      <c r="AB5382" s="286"/>
      <c r="AC5382" s="223"/>
      <c r="AD5382" s="223"/>
      <c r="AE5382" s="223"/>
      <c r="AF5382" s="223"/>
      <c r="AG5382" s="223"/>
      <c r="AH5382" s="223"/>
      <c r="AI5382" s="223"/>
      <c r="AJ5382" s="223"/>
      <c r="AK5382" s="1034"/>
      <c r="AL5382" s="1035"/>
      <c r="AM5382" s="1035"/>
      <c r="AN5382" s="788"/>
      <c r="AO5382" s="789"/>
      <c r="AP5382" s="3"/>
      <c r="AQ5382" s="222">
        <f t="shared" si="2499"/>
        <v>1</v>
      </c>
    </row>
    <row r="5383" spans="2:46" s="162" customFormat="1" ht="12" customHeight="1" x14ac:dyDescent="0.15">
      <c r="B5383" s="1058"/>
      <c r="C5383" s="1063"/>
      <c r="D5383" s="1061"/>
      <c r="E5383" s="1061"/>
      <c r="F5383" s="1061"/>
      <c r="G5383" s="1061"/>
      <c r="H5383" s="1061"/>
      <c r="I5383" s="1061"/>
      <c r="J5383" s="1062"/>
      <c r="K5383" s="192"/>
      <c r="L5383" s="1038"/>
      <c r="M5383" s="1039"/>
      <c r="N5383" s="1038"/>
      <c r="O5383" s="1039"/>
      <c r="P5383" s="1034"/>
      <c r="Q5383" s="1036"/>
      <c r="R5383" s="408"/>
      <c r="S5383" s="408"/>
      <c r="T5383" s="408"/>
      <c r="U5383" s="1034"/>
      <c r="V5383" s="1036"/>
      <c r="W5383" s="1034"/>
      <c r="X5383" s="1035"/>
      <c r="Y5383" s="286"/>
      <c r="Z5383" s="286"/>
      <c r="AA5383" s="286"/>
      <c r="AB5383" s="286"/>
      <c r="AC5383" s="223"/>
      <c r="AD5383" s="223"/>
      <c r="AE5383" s="223"/>
      <c r="AF5383" s="223"/>
      <c r="AG5383" s="223"/>
      <c r="AH5383" s="223"/>
      <c r="AI5383" s="223"/>
      <c r="AJ5383" s="223"/>
      <c r="AK5383" s="1034"/>
      <c r="AL5383" s="1035"/>
      <c r="AM5383" s="1035"/>
      <c r="AN5383" s="788"/>
      <c r="AO5383" s="789"/>
      <c r="AP5383" s="3"/>
      <c r="AQ5383" s="222">
        <f t="shared" si="2499"/>
        <v>1</v>
      </c>
    </row>
    <row r="5384" spans="2:46" s="162" customFormat="1" ht="12" customHeight="1" x14ac:dyDescent="0.15">
      <c r="B5384" s="1058"/>
      <c r="C5384" s="1063"/>
      <c r="D5384" s="1061"/>
      <c r="E5384" s="1061"/>
      <c r="F5384" s="1061"/>
      <c r="G5384" s="1061"/>
      <c r="H5384" s="1061"/>
      <c r="I5384" s="1061"/>
      <c r="J5384" s="1062"/>
      <c r="K5384" s="192"/>
      <c r="L5384" s="1038"/>
      <c r="M5384" s="1039"/>
      <c r="N5384" s="1038"/>
      <c r="O5384" s="1039"/>
      <c r="P5384" s="1034"/>
      <c r="Q5384" s="1036"/>
      <c r="R5384" s="408"/>
      <c r="S5384" s="408"/>
      <c r="T5384" s="408"/>
      <c r="U5384" s="1034"/>
      <c r="V5384" s="1036"/>
      <c r="W5384" s="1034"/>
      <c r="X5384" s="1035"/>
      <c r="Y5384" s="286"/>
      <c r="Z5384" s="286"/>
      <c r="AA5384" s="286"/>
      <c r="AB5384" s="286"/>
      <c r="AC5384" s="223"/>
      <c r="AD5384" s="223"/>
      <c r="AE5384" s="223"/>
      <c r="AF5384" s="223"/>
      <c r="AG5384" s="223"/>
      <c r="AH5384" s="223"/>
      <c r="AI5384" s="223"/>
      <c r="AJ5384" s="223"/>
      <c r="AK5384" s="1034"/>
      <c r="AL5384" s="1035"/>
      <c r="AM5384" s="1035"/>
      <c r="AN5384" s="788"/>
      <c r="AO5384" s="789"/>
      <c r="AP5384" s="3"/>
      <c r="AQ5384" s="222">
        <f t="shared" si="2499"/>
        <v>1</v>
      </c>
    </row>
    <row r="5385" spans="2:46" s="162" customFormat="1" ht="12" customHeight="1" x14ac:dyDescent="0.15">
      <c r="B5385" s="1058"/>
      <c r="C5385" s="1063"/>
      <c r="D5385" s="1061"/>
      <c r="E5385" s="1061"/>
      <c r="F5385" s="1061"/>
      <c r="G5385" s="1061"/>
      <c r="H5385" s="1061"/>
      <c r="I5385" s="1061"/>
      <c r="J5385" s="1062"/>
      <c r="K5385" s="192"/>
      <c r="L5385" s="1038"/>
      <c r="M5385" s="1039"/>
      <c r="N5385" s="1038"/>
      <c r="O5385" s="1039"/>
      <c r="P5385" s="1034"/>
      <c r="Q5385" s="1036"/>
      <c r="R5385" s="408"/>
      <c r="S5385" s="408"/>
      <c r="T5385" s="408"/>
      <c r="U5385" s="1034"/>
      <c r="V5385" s="1036"/>
      <c r="W5385" s="1034"/>
      <c r="X5385" s="1035"/>
      <c r="Y5385" s="286"/>
      <c r="Z5385" s="286"/>
      <c r="AA5385" s="286"/>
      <c r="AB5385" s="286"/>
      <c r="AC5385" s="223"/>
      <c r="AD5385" s="223"/>
      <c r="AE5385" s="223"/>
      <c r="AF5385" s="223"/>
      <c r="AG5385" s="223"/>
      <c r="AH5385" s="223"/>
      <c r="AI5385" s="223"/>
      <c r="AJ5385" s="223"/>
      <c r="AK5385" s="1034"/>
      <c r="AL5385" s="1035"/>
      <c r="AM5385" s="1035"/>
      <c r="AN5385" s="788"/>
      <c r="AO5385" s="789"/>
      <c r="AP5385" s="3"/>
      <c r="AQ5385" s="222">
        <f t="shared" si="2499"/>
        <v>1</v>
      </c>
    </row>
    <row r="5386" spans="2:46" s="162" customFormat="1" ht="12" customHeight="1" x14ac:dyDescent="0.15">
      <c r="B5386" s="1058"/>
      <c r="C5386" s="1063"/>
      <c r="D5386" s="1061"/>
      <c r="E5386" s="1061"/>
      <c r="F5386" s="1061"/>
      <c r="G5386" s="1061"/>
      <c r="H5386" s="1061"/>
      <c r="I5386" s="1061"/>
      <c r="J5386" s="1062"/>
      <c r="K5386" s="192"/>
      <c r="L5386" s="1038"/>
      <c r="M5386" s="1039"/>
      <c r="N5386" s="1038"/>
      <c r="O5386" s="1039"/>
      <c r="P5386" s="1034"/>
      <c r="Q5386" s="1036"/>
      <c r="R5386" s="408"/>
      <c r="S5386" s="408"/>
      <c r="T5386" s="408"/>
      <c r="U5386" s="1034"/>
      <c r="V5386" s="1036"/>
      <c r="W5386" s="1034"/>
      <c r="X5386" s="1035"/>
      <c r="Y5386" s="286"/>
      <c r="Z5386" s="286"/>
      <c r="AA5386" s="286"/>
      <c r="AB5386" s="286"/>
      <c r="AC5386" s="223"/>
      <c r="AD5386" s="223"/>
      <c r="AE5386" s="223"/>
      <c r="AF5386" s="223"/>
      <c r="AG5386" s="223"/>
      <c r="AH5386" s="223"/>
      <c r="AI5386" s="223"/>
      <c r="AJ5386" s="223"/>
      <c r="AK5386" s="1034"/>
      <c r="AL5386" s="1035"/>
      <c r="AM5386" s="1035"/>
      <c r="AN5386" s="788"/>
      <c r="AO5386" s="789"/>
      <c r="AP5386" s="3"/>
      <c r="AQ5386" s="222">
        <f t="shared" si="2499"/>
        <v>1</v>
      </c>
    </row>
    <row r="5387" spans="2:46" s="162" customFormat="1" ht="12" customHeight="1" x14ac:dyDescent="0.15">
      <c r="B5387" s="1058"/>
      <c r="C5387" s="1063"/>
      <c r="D5387" s="1061"/>
      <c r="E5387" s="1061"/>
      <c r="F5387" s="1061"/>
      <c r="G5387" s="1061"/>
      <c r="H5387" s="1061"/>
      <c r="I5387" s="1061"/>
      <c r="J5387" s="1062"/>
      <c r="K5387" s="192"/>
      <c r="L5387" s="1038"/>
      <c r="M5387" s="1039"/>
      <c r="N5387" s="1038"/>
      <c r="O5387" s="1039"/>
      <c r="P5387" s="1034"/>
      <c r="Q5387" s="1036"/>
      <c r="R5387" s="408"/>
      <c r="S5387" s="408"/>
      <c r="T5387" s="408"/>
      <c r="U5387" s="1034"/>
      <c r="V5387" s="1036"/>
      <c r="W5387" s="1034"/>
      <c r="X5387" s="1035"/>
      <c r="Y5387" s="286"/>
      <c r="Z5387" s="286"/>
      <c r="AA5387" s="286"/>
      <c r="AB5387" s="286"/>
      <c r="AC5387" s="223"/>
      <c r="AD5387" s="223"/>
      <c r="AE5387" s="223"/>
      <c r="AF5387" s="223"/>
      <c r="AG5387" s="223"/>
      <c r="AH5387" s="223"/>
      <c r="AI5387" s="223"/>
      <c r="AJ5387" s="223"/>
      <c r="AK5387" s="1034"/>
      <c r="AL5387" s="1035"/>
      <c r="AM5387" s="1035"/>
      <c r="AN5387" s="788"/>
      <c r="AO5387" s="789"/>
      <c r="AP5387" s="3"/>
      <c r="AQ5387" s="222">
        <f t="shared" si="2499"/>
        <v>1</v>
      </c>
    </row>
    <row r="5388" spans="2:46" s="162" customFormat="1" ht="12" customHeight="1" x14ac:dyDescent="0.15">
      <c r="B5388" s="1058"/>
      <c r="C5388" s="1063"/>
      <c r="D5388" s="1061"/>
      <c r="E5388" s="1061"/>
      <c r="F5388" s="1061"/>
      <c r="G5388" s="1061"/>
      <c r="H5388" s="1061"/>
      <c r="I5388" s="1061"/>
      <c r="J5388" s="1062"/>
      <c r="K5388" s="192"/>
      <c r="L5388" s="1038"/>
      <c r="M5388" s="1039"/>
      <c r="N5388" s="1038"/>
      <c r="O5388" s="1039"/>
      <c r="P5388" s="1034"/>
      <c r="Q5388" s="1036"/>
      <c r="R5388" s="408"/>
      <c r="S5388" s="408"/>
      <c r="T5388" s="408"/>
      <c r="U5388" s="1034"/>
      <c r="V5388" s="1036"/>
      <c r="W5388" s="1034"/>
      <c r="X5388" s="1035"/>
      <c r="Y5388" s="286"/>
      <c r="Z5388" s="286"/>
      <c r="AA5388" s="286"/>
      <c r="AB5388" s="286"/>
      <c r="AC5388" s="223"/>
      <c r="AD5388" s="223"/>
      <c r="AE5388" s="223"/>
      <c r="AF5388" s="223"/>
      <c r="AG5388" s="223"/>
      <c r="AH5388" s="223"/>
      <c r="AI5388" s="223"/>
      <c r="AJ5388" s="223"/>
      <c r="AK5388" s="1034"/>
      <c r="AL5388" s="1035"/>
      <c r="AM5388" s="1035"/>
      <c r="AN5388" s="788"/>
      <c r="AO5388" s="789"/>
      <c r="AP5388" s="3"/>
      <c r="AQ5388" s="222">
        <f t="shared" si="2499"/>
        <v>1</v>
      </c>
    </row>
    <row r="5389" spans="2:46" s="162" customFormat="1" ht="12" customHeight="1" x14ac:dyDescent="0.15">
      <c r="B5389" s="1058"/>
      <c r="C5389" s="1063"/>
      <c r="D5389" s="1061"/>
      <c r="E5389" s="1061"/>
      <c r="F5389" s="1061"/>
      <c r="G5389" s="1061"/>
      <c r="H5389" s="1061"/>
      <c r="I5389" s="1061"/>
      <c r="J5389" s="1062"/>
      <c r="K5389" s="1016" t="s">
        <v>216</v>
      </c>
      <c r="L5389" s="1016" t="s">
        <v>215</v>
      </c>
      <c r="M5389" s="1016"/>
      <c r="N5389" s="1016"/>
      <c r="O5389" s="1016"/>
      <c r="P5389" s="1016"/>
      <c r="Q5389" s="1016"/>
      <c r="R5389" s="1016"/>
      <c r="S5389" s="1016"/>
      <c r="T5389" s="1016"/>
      <c r="U5389" s="1016"/>
      <c r="V5389" s="1016"/>
      <c r="W5389" s="1016"/>
      <c r="X5389" s="1016"/>
      <c r="Y5389" s="1040" t="s">
        <v>466</v>
      </c>
      <c r="Z5389" s="1041"/>
      <c r="AA5389" s="1041"/>
      <c r="AB5389" s="1042"/>
      <c r="AC5389" s="224">
        <f t="shared" ref="AC5389:AJ5389" si="2500">SUM(AC5369:AC5388)</f>
        <v>0</v>
      </c>
      <c r="AD5389" s="224">
        <f t="shared" si="2500"/>
        <v>0</v>
      </c>
      <c r="AE5389" s="224">
        <f t="shared" si="2500"/>
        <v>0</v>
      </c>
      <c r="AF5389" s="224">
        <f t="shared" si="2500"/>
        <v>0.03</v>
      </c>
      <c r="AG5389" s="224">
        <f t="shared" si="2500"/>
        <v>0</v>
      </c>
      <c r="AH5389" s="224">
        <f t="shared" si="2500"/>
        <v>0</v>
      </c>
      <c r="AI5389" s="224">
        <f t="shared" si="2500"/>
        <v>0</v>
      </c>
      <c r="AJ5389" s="224">
        <f t="shared" si="2500"/>
        <v>0</v>
      </c>
      <c r="AK5389" s="1040" t="s">
        <v>214</v>
      </c>
      <c r="AL5389" s="1041"/>
      <c r="AM5389" s="1041"/>
      <c r="AN5389" s="788"/>
      <c r="AO5389" s="789"/>
      <c r="AP5389" s="3"/>
    </row>
    <row r="5390" spans="2:46" s="162" customFormat="1" ht="12" customHeight="1" x14ac:dyDescent="0.15">
      <c r="B5390" s="1058"/>
      <c r="C5390" s="1063"/>
      <c r="D5390" s="1061"/>
      <c r="E5390" s="1061"/>
      <c r="F5390" s="1061"/>
      <c r="G5390" s="1061"/>
      <c r="H5390" s="1061"/>
      <c r="I5390" s="1061"/>
      <c r="J5390" s="1062"/>
      <c r="K5390" s="1016"/>
      <c r="L5390" s="1016" t="s">
        <v>467</v>
      </c>
      <c r="M5390" s="1016"/>
      <c r="N5390" s="1016"/>
      <c r="O5390" s="1016" t="s">
        <v>213</v>
      </c>
      <c r="P5390" s="1016"/>
      <c r="Q5390" s="1016"/>
      <c r="R5390" s="1016"/>
      <c r="S5390" s="1016"/>
      <c r="T5390" s="1016"/>
      <c r="U5390" s="1016"/>
      <c r="V5390" s="1016"/>
      <c r="W5390" s="1016"/>
      <c r="X5390" s="1016"/>
      <c r="Y5390" s="193">
        <f>COUNTIF(Y5369:Y5388,"○")</f>
        <v>0</v>
      </c>
      <c r="Z5390" s="193">
        <f>COUNTIF(Z5369:Z5388,"○")</f>
        <v>0</v>
      </c>
      <c r="AA5390" s="193">
        <f>COUNTIF(AA5369:AA5388,"○")</f>
        <v>0</v>
      </c>
      <c r="AB5390" s="193">
        <f>COUNTIF(AB5369:AB5388,"○")</f>
        <v>0</v>
      </c>
      <c r="AC5390" s="193">
        <f t="shared" ref="AC5390:AJ5390" si="2501">COUNT(AC5369:AC5388)</f>
        <v>0</v>
      </c>
      <c r="AD5390" s="193">
        <f t="shared" si="2501"/>
        <v>0</v>
      </c>
      <c r="AE5390" s="193">
        <f t="shared" si="2501"/>
        <v>0</v>
      </c>
      <c r="AF5390" s="193">
        <f t="shared" si="2501"/>
        <v>1</v>
      </c>
      <c r="AG5390" s="193">
        <f t="shared" si="2501"/>
        <v>0</v>
      </c>
      <c r="AH5390" s="193">
        <f t="shared" si="2501"/>
        <v>0</v>
      </c>
      <c r="AI5390" s="193">
        <f t="shared" si="2501"/>
        <v>0</v>
      </c>
      <c r="AJ5390" s="193">
        <f t="shared" si="2501"/>
        <v>0</v>
      </c>
      <c r="AK5390" s="1043"/>
      <c r="AL5390" s="1044"/>
      <c r="AM5390" s="1044"/>
      <c r="AN5390" s="1044"/>
      <c r="AO5390" s="1045"/>
      <c r="AP5390" s="3"/>
    </row>
    <row r="5391" spans="2:46" ht="12" customHeight="1" x14ac:dyDescent="0.15">
      <c r="B5391" s="1058"/>
      <c r="C5391" s="1063"/>
      <c r="D5391" s="1061"/>
      <c r="E5391" s="1061"/>
      <c r="F5391" s="1061"/>
      <c r="G5391" s="1061"/>
      <c r="H5391" s="1061"/>
      <c r="I5391" s="1061"/>
      <c r="J5391" s="1062"/>
      <c r="K5391" s="1016"/>
      <c r="L5391" s="1016"/>
      <c r="M5391" s="1016"/>
      <c r="N5391" s="1016"/>
      <c r="O5391" s="1016" t="s">
        <v>468</v>
      </c>
      <c r="P5391" s="1016"/>
      <c r="Q5391" s="1016"/>
      <c r="R5391" s="1016"/>
      <c r="S5391" s="1016"/>
      <c r="T5391" s="1016"/>
      <c r="U5391" s="1016"/>
      <c r="V5391" s="1016"/>
      <c r="W5391" s="1016"/>
      <c r="X5391" s="1016"/>
      <c r="Y5391" s="1034" t="str">
        <f>IF(Y5390&gt;0,"Ⅳ",IF(Z5390&gt;0,"Ⅲ",IF(AA5390&gt;0,"Ⅱa",IF(AB5390&gt;0,"Ⅱb","Ⅰ"))))</f>
        <v>Ⅰ</v>
      </c>
      <c r="Z5391" s="1035"/>
      <c r="AA5391" s="1035"/>
      <c r="AB5391" s="1036"/>
      <c r="AC5391" s="1034" t="str">
        <f>IF(AC5390&gt;0,"Ⅳ",IF(AD5390&gt;0,"Ⅲ",IF(AE5390&gt;0,"Ⅱa",IF(AF5390&gt;0,"Ⅱb","Ⅰ"))))</f>
        <v>Ⅱb</v>
      </c>
      <c r="AD5391" s="1035"/>
      <c r="AE5391" s="1035"/>
      <c r="AF5391" s="1036"/>
      <c r="AG5391" s="1034" t="str">
        <f>IF(AG5390&gt;0,"Ⅳ",IF(AH5390&gt;0,"Ⅲ",IF(AI5390&gt;0,"Ⅱa",IF(AJ5390&gt;0,"Ⅱb","Ⅰ"))))</f>
        <v>Ⅰ</v>
      </c>
      <c r="AH5391" s="1035"/>
      <c r="AI5391" s="1035"/>
      <c r="AJ5391" s="1036"/>
      <c r="AK5391" s="1046"/>
      <c r="AL5391" s="1047"/>
      <c r="AM5391" s="1047"/>
      <c r="AN5391" s="1047"/>
      <c r="AO5391" s="1048"/>
      <c r="AP5391" s="3"/>
      <c r="AQ5391" s="282" t="s">
        <v>312</v>
      </c>
      <c r="AR5391" s="282" t="s">
        <v>313</v>
      </c>
      <c r="AS5391" s="699" t="s">
        <v>316</v>
      </c>
      <c r="AT5391" s="1026"/>
    </row>
    <row r="5392" spans="2:46" ht="12" customHeight="1" x14ac:dyDescent="0.15">
      <c r="B5392" s="1058"/>
      <c r="C5392" s="1063"/>
      <c r="D5392" s="1061"/>
      <c r="E5392" s="1061"/>
      <c r="F5392" s="1061"/>
      <c r="G5392" s="1061"/>
      <c r="H5392" s="1061"/>
      <c r="I5392" s="1061"/>
      <c r="J5392" s="1062"/>
      <c r="K5392" s="1016"/>
      <c r="L5392" s="1016" t="s">
        <v>469</v>
      </c>
      <c r="M5392" s="1016"/>
      <c r="N5392" s="1016"/>
      <c r="O5392" s="1016" t="s">
        <v>212</v>
      </c>
      <c r="P5392" s="1016"/>
      <c r="Q5392" s="1016"/>
      <c r="R5392" s="1016"/>
      <c r="S5392" s="1016"/>
      <c r="T5392" s="1016"/>
      <c r="U5392" s="1016"/>
      <c r="V5392" s="1016"/>
      <c r="W5392" s="1016"/>
      <c r="X5392" s="1016"/>
      <c r="Y5392" s="187" t="s">
        <v>32</v>
      </c>
      <c r="Z5392" s="187" t="s">
        <v>33</v>
      </c>
      <c r="AA5392" s="1027" t="s">
        <v>34</v>
      </c>
      <c r="AB5392" s="1027"/>
      <c r="AC5392" s="187" t="s">
        <v>32</v>
      </c>
      <c r="AD5392" s="187" t="s">
        <v>33</v>
      </c>
      <c r="AE5392" s="1027" t="s">
        <v>34</v>
      </c>
      <c r="AF5392" s="1027"/>
      <c r="AG5392" s="187" t="s">
        <v>32</v>
      </c>
      <c r="AH5392" s="187" t="s">
        <v>33</v>
      </c>
      <c r="AI5392" s="1027" t="s">
        <v>34</v>
      </c>
      <c r="AJ5392" s="1027"/>
      <c r="AK5392" s="1046"/>
      <c r="AL5392" s="1047"/>
      <c r="AM5392" s="1047"/>
      <c r="AN5392" s="1047"/>
      <c r="AO5392" s="1048"/>
      <c r="AP5392" s="3"/>
      <c r="AQ5392" s="1028">
        <f>+Y5390+Z5390</f>
        <v>0</v>
      </c>
      <c r="AR5392" s="1029"/>
      <c r="AS5392" s="1028">
        <f>+AA5390+AB5390</f>
        <v>0</v>
      </c>
      <c r="AT5392" s="1029"/>
    </row>
    <row r="5393" spans="2:86" ht="12" customHeight="1" x14ac:dyDescent="0.15">
      <c r="B5393" s="1058"/>
      <c r="C5393" s="1063"/>
      <c r="D5393" s="1061"/>
      <c r="E5393" s="1061"/>
      <c r="F5393" s="1061"/>
      <c r="G5393" s="1061"/>
      <c r="H5393" s="1061"/>
      <c r="I5393" s="1061"/>
      <c r="J5393" s="1062"/>
      <c r="K5393" s="1016"/>
      <c r="L5393" s="1016"/>
      <c r="M5393" s="1016"/>
      <c r="N5393" s="1016"/>
      <c r="O5393" s="1016" t="s">
        <v>470</v>
      </c>
      <c r="P5393" s="1016"/>
      <c r="Q5393" s="1016"/>
      <c r="R5393" s="1016"/>
      <c r="S5393" s="1016"/>
      <c r="T5393" s="1016"/>
      <c r="U5393" s="1016"/>
      <c r="V5393" s="1016"/>
      <c r="W5393" s="1016"/>
      <c r="X5393" s="1016"/>
      <c r="Y5393" s="193" t="str">
        <f>IF(Y5390=0,"",1)</f>
        <v/>
      </c>
      <c r="Z5393" s="193" t="str">
        <f>IF(Z5390=0,"",1)</f>
        <v/>
      </c>
      <c r="AA5393" s="1030" t="str">
        <f>IF(AQ5392=1,"",IF(AS5392&gt;0,1,""))</f>
        <v/>
      </c>
      <c r="AB5393" s="1031"/>
      <c r="AC5393" s="193">
        <f>+AC5390</f>
        <v>0</v>
      </c>
      <c r="AD5393" s="193">
        <f>AD5390</f>
        <v>0</v>
      </c>
      <c r="AE5393" s="1030">
        <f>AE5390+AF5390</f>
        <v>1</v>
      </c>
      <c r="AF5393" s="1031"/>
      <c r="AG5393" s="193">
        <f>AG5390</f>
        <v>0</v>
      </c>
      <c r="AH5393" s="193">
        <f>AH5390</f>
        <v>0</v>
      </c>
      <c r="AI5393" s="1030">
        <f>AI5390+AJ5390</f>
        <v>0</v>
      </c>
      <c r="AJ5393" s="1031"/>
      <c r="AK5393" s="1046"/>
      <c r="AL5393" s="1047"/>
      <c r="AM5393" s="1047"/>
      <c r="AN5393" s="1047"/>
      <c r="AO5393" s="1048"/>
      <c r="AP5393" s="3"/>
      <c r="AQ5393" s="197">
        <f>+Y5390+AC5393+AG5393</f>
        <v>0</v>
      </c>
      <c r="AR5393" s="197">
        <f>+Z5390+AD5393+AH5393</f>
        <v>0</v>
      </c>
      <c r="AS5393" s="1032">
        <f>+AS5392+AE5393+AI5393</f>
        <v>1</v>
      </c>
      <c r="AT5393" s="1033"/>
    </row>
    <row r="5394" spans="2:86" ht="12" customHeight="1" x14ac:dyDescent="0.15">
      <c r="B5394" s="1058"/>
      <c r="C5394" s="1063"/>
      <c r="D5394" s="1061"/>
      <c r="E5394" s="1061"/>
      <c r="F5394" s="1061"/>
      <c r="G5394" s="1061"/>
      <c r="H5394" s="1061"/>
      <c r="I5394" s="1061"/>
      <c r="J5394" s="1062"/>
      <c r="K5394" s="1016"/>
      <c r="L5394" s="1016"/>
      <c r="M5394" s="1016"/>
      <c r="N5394" s="1016"/>
      <c r="O5394" s="1016" t="s">
        <v>471</v>
      </c>
      <c r="P5394" s="1016"/>
      <c r="Q5394" s="1016"/>
      <c r="R5394" s="1016"/>
      <c r="S5394" s="1016"/>
      <c r="T5394" s="1016"/>
      <c r="U5394" s="1016"/>
      <c r="V5394" s="1016"/>
      <c r="W5394" s="1016"/>
      <c r="X5394" s="1016"/>
      <c r="Y5394" s="1034" t="s">
        <v>875</v>
      </c>
      <c r="Z5394" s="1035"/>
      <c r="AA5394" s="1035"/>
      <c r="AB5394" s="1036"/>
      <c r="AC5394" s="1034" t="str">
        <f>IF(AC5393&gt;0,"Ⅳ",IF(AD5393&gt;0,"Ⅲ",IF(AE5393&gt;0,"Ⅱ","Ⅰ")))</f>
        <v>Ⅱ</v>
      </c>
      <c r="AD5394" s="1035"/>
      <c r="AE5394" s="1035"/>
      <c r="AF5394" s="1036"/>
      <c r="AG5394" s="1034" t="str">
        <f>IF(AG5393&gt;0,"Ⅳ",IF(AH5393&gt;0,"Ⅲ",IF(AI5393&gt;0,"Ⅱ","Ⅰ")))</f>
        <v>Ⅰ</v>
      </c>
      <c r="AH5394" s="1035"/>
      <c r="AI5394" s="1035"/>
      <c r="AJ5394" s="1036"/>
      <c r="AK5394" s="1046"/>
      <c r="AL5394" s="1047"/>
      <c r="AM5394" s="1047"/>
      <c r="AN5394" s="1047"/>
      <c r="AO5394" s="1048"/>
      <c r="AP5394" s="3"/>
      <c r="AQ5394" s="1037" t="str">
        <f>IF(AQ5393&gt;0,"Ⅳ",IF(AR5393&gt;0,"Ⅲ",IF(AS5393&gt;0,"Ⅱ","Ⅰ")))</f>
        <v>Ⅱ</v>
      </c>
      <c r="AR5394" s="1037"/>
      <c r="AS5394" s="1037"/>
      <c r="AT5394" s="1037"/>
    </row>
    <row r="5395" spans="2:86" ht="12" customHeight="1" x14ac:dyDescent="0.15">
      <c r="B5395" s="1058"/>
      <c r="C5395" s="1063"/>
      <c r="D5395" s="1061"/>
      <c r="E5395" s="1061"/>
      <c r="F5395" s="1061"/>
      <c r="G5395" s="1061"/>
      <c r="H5395" s="1061"/>
      <c r="I5395" s="1061"/>
      <c r="J5395" s="1062"/>
      <c r="K5395" s="1016"/>
      <c r="L5395" s="1016"/>
      <c r="M5395" s="1016"/>
      <c r="N5395" s="1016"/>
      <c r="O5395" s="1016" t="s">
        <v>472</v>
      </c>
      <c r="P5395" s="1016"/>
      <c r="Q5395" s="1016"/>
      <c r="R5395" s="1016"/>
      <c r="S5395" s="1016"/>
      <c r="T5395" s="1016"/>
      <c r="U5395" s="1016"/>
      <c r="V5395" s="1016"/>
      <c r="W5395" s="1016"/>
      <c r="X5395" s="1016"/>
      <c r="Y5395" s="1034" t="str">
        <f>IF(COUNTIF(Y5394:AJ5394,"Ⅳ")&gt;0,"Ⅳ",IF(COUNTIF(Y5394:AJ5394,"Ⅲ")&gt;0,"Ⅲ",IF(COUNTIF(Y5394:AJ5394,"Ⅱ")&gt;0,"Ⅱ","Ⅰ")))</f>
        <v>Ⅱ</v>
      </c>
      <c r="Z5395" s="1035"/>
      <c r="AA5395" s="1035"/>
      <c r="AB5395" s="1035"/>
      <c r="AC5395" s="1035"/>
      <c r="AD5395" s="1035"/>
      <c r="AE5395" s="1035"/>
      <c r="AF5395" s="1035"/>
      <c r="AG5395" s="1035"/>
      <c r="AH5395" s="1035"/>
      <c r="AI5395" s="1035"/>
      <c r="AJ5395" s="1036"/>
      <c r="AK5395" s="1049"/>
      <c r="AL5395" s="1050"/>
      <c r="AM5395" s="1050"/>
      <c r="AN5395" s="1050"/>
      <c r="AO5395" s="1051"/>
      <c r="AP5395" s="3"/>
    </row>
    <row r="5396" spans="2:86" ht="14.25" customHeight="1" x14ac:dyDescent="0.15">
      <c r="B5396" s="1058"/>
      <c r="C5396" s="1063"/>
      <c r="D5396" s="1061"/>
      <c r="E5396" s="1061"/>
      <c r="F5396" s="1061"/>
      <c r="G5396" s="1061"/>
      <c r="H5396" s="1061"/>
      <c r="I5396" s="1061"/>
      <c r="J5396" s="1062"/>
      <c r="K5396" s="1016" t="s">
        <v>169</v>
      </c>
      <c r="L5396" s="1017"/>
      <c r="M5396" s="1017"/>
      <c r="N5396" s="1017"/>
      <c r="O5396" s="1017"/>
      <c r="P5396" s="1017"/>
      <c r="Q5396" s="1017"/>
      <c r="R5396" s="1017"/>
      <c r="S5396" s="1017"/>
      <c r="T5396" s="1017"/>
      <c r="U5396" s="1017"/>
      <c r="V5396" s="1017"/>
      <c r="W5396" s="1017"/>
      <c r="X5396" s="1017"/>
      <c r="Y5396" s="1017"/>
      <c r="Z5396" s="1017"/>
      <c r="AA5396" s="1017"/>
      <c r="AB5396" s="1017"/>
      <c r="AC5396" s="1017"/>
      <c r="AD5396" s="1017"/>
      <c r="AE5396" s="1017"/>
      <c r="AF5396" s="1017"/>
      <c r="AG5396" s="1017"/>
      <c r="AH5396" s="1017"/>
      <c r="AI5396" s="1017"/>
      <c r="AJ5396" s="1017"/>
      <c r="AK5396" s="1017"/>
      <c r="AL5396" s="1017"/>
      <c r="AM5396" s="1017"/>
      <c r="AN5396" s="1017"/>
      <c r="AO5396" s="1017"/>
      <c r="AP5396" s="3"/>
    </row>
    <row r="5397" spans="2:86" ht="14.25" customHeight="1" x14ac:dyDescent="0.15">
      <c r="B5397" s="1058"/>
      <c r="C5397" s="1063"/>
      <c r="D5397" s="1061"/>
      <c r="E5397" s="1061"/>
      <c r="F5397" s="1061"/>
      <c r="G5397" s="1061"/>
      <c r="H5397" s="1061"/>
      <c r="I5397" s="1061"/>
      <c r="J5397" s="1062"/>
      <c r="K5397" s="1016"/>
      <c r="L5397" s="1017"/>
      <c r="M5397" s="1017"/>
      <c r="N5397" s="1017"/>
      <c r="O5397" s="1017"/>
      <c r="P5397" s="1017"/>
      <c r="Q5397" s="1017"/>
      <c r="R5397" s="1017"/>
      <c r="S5397" s="1017"/>
      <c r="T5397" s="1017"/>
      <c r="U5397" s="1017"/>
      <c r="V5397" s="1017"/>
      <c r="W5397" s="1017"/>
      <c r="X5397" s="1017"/>
      <c r="Y5397" s="1017"/>
      <c r="Z5397" s="1017"/>
      <c r="AA5397" s="1017"/>
      <c r="AB5397" s="1017"/>
      <c r="AC5397" s="1017"/>
      <c r="AD5397" s="1017"/>
      <c r="AE5397" s="1017"/>
      <c r="AF5397" s="1017"/>
      <c r="AG5397" s="1017"/>
      <c r="AH5397" s="1017"/>
      <c r="AI5397" s="1017"/>
      <c r="AJ5397" s="1017"/>
      <c r="AK5397" s="1017"/>
      <c r="AL5397" s="1017"/>
      <c r="AM5397" s="1017"/>
      <c r="AN5397" s="1017"/>
      <c r="AO5397" s="1017"/>
      <c r="AP5397" s="3"/>
    </row>
    <row r="5398" spans="2:86" ht="12" customHeight="1" x14ac:dyDescent="0.15">
      <c r="B5398" s="1058"/>
      <c r="C5398" s="1063"/>
      <c r="D5398" s="1061"/>
      <c r="E5398" s="1061"/>
      <c r="F5398" s="1061"/>
      <c r="G5398" s="1061"/>
      <c r="H5398" s="1061"/>
      <c r="I5398" s="1061"/>
      <c r="J5398" s="1062"/>
      <c r="K5398" s="1018" t="s">
        <v>473</v>
      </c>
      <c r="L5398" s="1018"/>
      <c r="M5398" s="1018"/>
      <c r="N5398" s="1018"/>
      <c r="O5398" s="1018"/>
      <c r="P5398" s="1018"/>
      <c r="Q5398" s="1018"/>
      <c r="R5398" s="1018"/>
      <c r="S5398" s="1018"/>
      <c r="T5398" s="1018"/>
      <c r="U5398" s="1018"/>
      <c r="V5398" s="1018"/>
      <c r="W5398" s="1018"/>
      <c r="X5398" s="1018"/>
      <c r="Y5398" s="1018"/>
      <c r="Z5398" s="1018"/>
      <c r="AA5398" s="1018"/>
      <c r="AB5398" s="1018"/>
      <c r="AC5398" s="1018"/>
      <c r="AD5398" s="1018"/>
      <c r="AE5398" s="1018"/>
      <c r="AF5398" s="1018"/>
      <c r="AG5398" s="1018"/>
      <c r="AH5398" s="1018"/>
      <c r="AI5398" s="1018"/>
      <c r="AJ5398" s="1018"/>
      <c r="AK5398" s="1018"/>
      <c r="AL5398" s="1018"/>
      <c r="AM5398" s="1018"/>
      <c r="AN5398" s="1018"/>
      <c r="AO5398" s="1018"/>
      <c r="AP5398" s="3"/>
    </row>
    <row r="5399" spans="2:86" ht="12" customHeight="1" x14ac:dyDescent="0.15">
      <c r="B5399" s="1058"/>
      <c r="C5399" s="1063"/>
      <c r="D5399" s="1061"/>
      <c r="E5399" s="1061"/>
      <c r="F5399" s="1061"/>
      <c r="G5399" s="1061"/>
      <c r="H5399" s="1061"/>
      <c r="I5399" s="1061"/>
      <c r="J5399" s="1062"/>
      <c r="K5399" s="1019" t="s">
        <v>523</v>
      </c>
      <c r="L5399" s="1019"/>
      <c r="M5399" s="1019"/>
      <c r="N5399" s="1019"/>
      <c r="O5399" s="1019"/>
      <c r="P5399" s="1019"/>
      <c r="Q5399" s="1019"/>
      <c r="R5399" s="1019"/>
      <c r="S5399" s="1019"/>
      <c r="T5399" s="1019"/>
      <c r="U5399" s="1019"/>
      <c r="V5399" s="1019"/>
      <c r="W5399" s="1019"/>
      <c r="X5399" s="1019"/>
      <c r="Y5399" s="1019"/>
      <c r="Z5399" s="1019"/>
      <c r="AA5399" s="1019"/>
      <c r="AB5399" s="1019"/>
      <c r="AC5399" s="1019"/>
      <c r="AD5399" s="1019"/>
      <c r="AE5399" s="1019"/>
      <c r="AF5399" s="1019"/>
      <c r="AG5399" s="1019"/>
      <c r="AH5399" s="1019"/>
      <c r="AI5399" s="1019"/>
      <c r="AJ5399" s="1019"/>
      <c r="AK5399" s="1019"/>
      <c r="AL5399" s="1019"/>
      <c r="AM5399" s="1019"/>
      <c r="AN5399" s="1019"/>
      <c r="AO5399" s="1019"/>
      <c r="AP5399" s="3"/>
    </row>
    <row r="5400" spans="2:86" ht="12" customHeight="1" x14ac:dyDescent="0.15">
      <c r="B5400" s="1058"/>
      <c r="C5400" s="1063"/>
      <c r="D5400" s="1061"/>
      <c r="E5400" s="1061"/>
      <c r="F5400" s="1061"/>
      <c r="G5400" s="1061"/>
      <c r="H5400" s="1061"/>
      <c r="I5400" s="1061"/>
      <c r="J5400" s="1062"/>
      <c r="K5400" s="194" t="s">
        <v>474</v>
      </c>
      <c r="L5400" s="195"/>
      <c r="M5400" s="195"/>
      <c r="N5400" s="195"/>
      <c r="O5400" s="195"/>
      <c r="P5400" s="195"/>
      <c r="Q5400" s="195"/>
      <c r="R5400" s="195"/>
      <c r="S5400" s="195"/>
      <c r="T5400" s="195"/>
      <c r="U5400" s="195"/>
      <c r="V5400" s="195"/>
      <c r="W5400" s="195"/>
      <c r="X5400" s="195"/>
      <c r="Y5400" s="195"/>
      <c r="Z5400" s="195"/>
      <c r="AA5400" s="195"/>
      <c r="AB5400" s="195"/>
      <c r="AC5400" s="195"/>
      <c r="AD5400" s="195"/>
      <c r="AE5400" s="195"/>
      <c r="AF5400" s="195"/>
      <c r="AG5400" s="195"/>
      <c r="AH5400" s="195"/>
      <c r="AI5400" s="195"/>
      <c r="AJ5400" s="195"/>
      <c r="AK5400" s="195"/>
      <c r="AL5400" s="195"/>
      <c r="AM5400" s="195"/>
      <c r="AN5400" s="195"/>
      <c r="AO5400" s="196"/>
      <c r="AP5400" s="3"/>
    </row>
    <row r="5401" spans="2:86" ht="12" customHeight="1" x14ac:dyDescent="0.15">
      <c r="B5401" s="1058"/>
      <c r="C5401" s="1063"/>
      <c r="D5401" s="1061"/>
      <c r="E5401" s="1061"/>
      <c r="F5401" s="1061"/>
      <c r="G5401" s="1061"/>
      <c r="H5401" s="1061"/>
      <c r="I5401" s="1061"/>
      <c r="J5401" s="1062"/>
      <c r="K5401" s="194" t="s">
        <v>475</v>
      </c>
      <c r="L5401" s="195"/>
      <c r="M5401" s="195"/>
      <c r="N5401" s="195"/>
      <c r="O5401" s="195"/>
      <c r="P5401" s="195"/>
      <c r="Q5401" s="195"/>
      <c r="R5401" s="195"/>
      <c r="S5401" s="195"/>
      <c r="T5401" s="195"/>
      <c r="U5401" s="195"/>
      <c r="V5401" s="195"/>
      <c r="W5401" s="195"/>
      <c r="X5401" s="195"/>
      <c r="Y5401" s="195"/>
      <c r="Z5401" s="195"/>
      <c r="AA5401" s="195"/>
      <c r="AB5401" s="195"/>
      <c r="AC5401" s="195"/>
      <c r="AD5401" s="195"/>
      <c r="AE5401" s="195"/>
      <c r="AF5401" s="195"/>
      <c r="AG5401" s="195"/>
      <c r="AH5401" s="195"/>
      <c r="AI5401" s="195"/>
      <c r="AJ5401" s="195"/>
      <c r="AK5401" s="195"/>
      <c r="AL5401" s="195"/>
      <c r="AM5401" s="195"/>
      <c r="AN5401" s="195"/>
      <c r="AO5401" s="196"/>
      <c r="AP5401" s="3"/>
    </row>
    <row r="5402" spans="2:86" ht="12" customHeight="1" x14ac:dyDescent="0.15">
      <c r="B5402" s="1058"/>
      <c r="C5402" s="1063"/>
      <c r="D5402" s="1061"/>
      <c r="E5402" s="1061"/>
      <c r="F5402" s="1061"/>
      <c r="G5402" s="1061"/>
      <c r="H5402" s="1061"/>
      <c r="I5402" s="1061"/>
      <c r="J5402" s="1062"/>
      <c r="K5402" s="1020" t="s">
        <v>476</v>
      </c>
      <c r="L5402" s="1021"/>
      <c r="M5402" s="1021"/>
      <c r="N5402" s="1021"/>
      <c r="O5402" s="1021"/>
      <c r="P5402" s="1021"/>
      <c r="Q5402" s="1021"/>
      <c r="R5402" s="1021"/>
      <c r="S5402" s="1021"/>
      <c r="T5402" s="1021"/>
      <c r="U5402" s="1021"/>
      <c r="V5402" s="1021"/>
      <c r="W5402" s="1021"/>
      <c r="X5402" s="1021"/>
      <c r="Y5402" s="1021"/>
      <c r="Z5402" s="1021"/>
      <c r="AA5402" s="1021"/>
      <c r="AB5402" s="1021"/>
      <c r="AC5402" s="1021"/>
      <c r="AD5402" s="1021"/>
      <c r="AE5402" s="1021"/>
      <c r="AF5402" s="1021"/>
      <c r="AG5402" s="1021"/>
      <c r="AH5402" s="1021"/>
      <c r="AI5402" s="1021"/>
      <c r="AJ5402" s="1021"/>
      <c r="AK5402" s="1021"/>
      <c r="AL5402" s="1021"/>
      <c r="AM5402" s="1021"/>
      <c r="AN5402" s="1021"/>
      <c r="AO5402" s="1022"/>
      <c r="AP5402" s="3"/>
    </row>
    <row r="5403" spans="2:86" ht="12" customHeight="1" x14ac:dyDescent="0.15">
      <c r="B5403" s="591"/>
      <c r="C5403" s="1064"/>
      <c r="D5403" s="1065"/>
      <c r="E5403" s="1065"/>
      <c r="F5403" s="1065"/>
      <c r="G5403" s="1065"/>
      <c r="H5403" s="1065"/>
      <c r="I5403" s="1065"/>
      <c r="J5403" s="1066"/>
      <c r="K5403" s="1023"/>
      <c r="L5403" s="1024"/>
      <c r="M5403" s="1024"/>
      <c r="N5403" s="1024"/>
      <c r="O5403" s="1024"/>
      <c r="P5403" s="1024"/>
      <c r="Q5403" s="1024"/>
      <c r="R5403" s="1024"/>
      <c r="S5403" s="1024"/>
      <c r="T5403" s="1024"/>
      <c r="U5403" s="1024"/>
      <c r="V5403" s="1024"/>
      <c r="W5403" s="1024"/>
      <c r="X5403" s="1024"/>
      <c r="Y5403" s="1024"/>
      <c r="Z5403" s="1024"/>
      <c r="AA5403" s="1024"/>
      <c r="AB5403" s="1024"/>
      <c r="AC5403" s="1024"/>
      <c r="AD5403" s="1024"/>
      <c r="AE5403" s="1024"/>
      <c r="AF5403" s="1024"/>
      <c r="AG5403" s="1024"/>
      <c r="AH5403" s="1024"/>
      <c r="AI5403" s="1024"/>
      <c r="AJ5403" s="1024"/>
      <c r="AK5403" s="1024"/>
      <c r="AL5403" s="1024"/>
      <c r="AM5403" s="1024"/>
      <c r="AN5403" s="1024"/>
      <c r="AO5403" s="1025"/>
      <c r="AP5403" s="3"/>
    </row>
    <row r="5404" spans="2:86" s="9" customFormat="1" ht="12" customHeight="1" x14ac:dyDescent="0.15">
      <c r="B5404" s="3" t="s">
        <v>527</v>
      </c>
      <c r="AQ5404" s="162"/>
      <c r="AR5404" s="162"/>
      <c r="AS5404" s="162"/>
      <c r="AT5404" s="162"/>
      <c r="AU5404" s="162"/>
      <c r="AV5404" s="162"/>
      <c r="AW5404" s="162"/>
      <c r="AX5404" s="162"/>
      <c r="AY5404" s="162"/>
      <c r="AZ5404" s="162"/>
      <c r="BA5404" s="162"/>
      <c r="BB5404" s="162"/>
      <c r="BC5404" s="162"/>
      <c r="BD5404" s="162"/>
      <c r="BE5404" s="162"/>
      <c r="BF5404" s="162"/>
      <c r="BG5404" s="162"/>
      <c r="BH5404" s="162"/>
      <c r="BI5404" s="162"/>
      <c r="BJ5404" s="162"/>
      <c r="BK5404" s="162"/>
      <c r="BL5404" s="162"/>
      <c r="BM5404" s="162"/>
      <c r="BN5404" s="162"/>
      <c r="BO5404" s="162"/>
      <c r="BP5404" s="162"/>
      <c r="BQ5404" s="162"/>
      <c r="BR5404" s="162"/>
      <c r="BS5404" s="162"/>
      <c r="BT5404" s="162"/>
      <c r="BU5404" s="162"/>
      <c r="BV5404" s="162"/>
      <c r="BW5404" s="162"/>
      <c r="BX5404" s="162"/>
      <c r="BY5404" s="162"/>
      <c r="BZ5404" s="162"/>
      <c r="CA5404" s="162"/>
      <c r="CB5404" s="162"/>
      <c r="CC5404" s="162"/>
      <c r="CD5404" s="162"/>
      <c r="CE5404" s="162"/>
      <c r="CF5404" s="162"/>
      <c r="CG5404" s="162"/>
      <c r="CH5404" s="162"/>
    </row>
    <row r="5405" spans="2:86" ht="12" customHeight="1" thickBot="1" x14ac:dyDescent="0.2">
      <c r="B5405" s="3" t="s">
        <v>524</v>
      </c>
    </row>
    <row r="5406" spans="2:86" ht="12" customHeight="1" x14ac:dyDescent="0.15">
      <c r="B5406" s="3" t="s">
        <v>525</v>
      </c>
      <c r="AU5406" s="1000" t="s">
        <v>305</v>
      </c>
      <c r="AV5406" s="1001" t="s">
        <v>298</v>
      </c>
      <c r="AW5406" s="1003" t="s">
        <v>299</v>
      </c>
      <c r="AX5406" s="1005" t="s">
        <v>306</v>
      </c>
      <c r="AY5406" s="1006"/>
      <c r="AZ5406" s="1006"/>
      <c r="BA5406" s="1006"/>
      <c r="BB5406" s="1006"/>
      <c r="BC5406" s="1006"/>
      <c r="BD5406" s="1006"/>
      <c r="BE5406" s="1006"/>
      <c r="BF5406" s="1006"/>
      <c r="BG5406" s="1006"/>
      <c r="BH5406" s="1006"/>
      <c r="BI5406" s="1006"/>
      <c r="BJ5406" s="1006"/>
      <c r="BK5406" s="1006"/>
      <c r="BL5406" s="1006"/>
      <c r="BM5406" s="1006"/>
      <c r="BN5406" s="1006"/>
      <c r="BO5406" s="1006"/>
      <c r="BP5406" s="1006"/>
      <c r="BQ5406" s="1006"/>
      <c r="BR5406" s="1007"/>
      <c r="BS5406" s="807" t="s">
        <v>300</v>
      </c>
      <c r="BT5406" s="1008"/>
      <c r="BU5406" s="1008"/>
      <c r="BV5406" s="1008"/>
      <c r="BW5406" s="1009" t="s">
        <v>307</v>
      </c>
      <c r="BX5406" s="1010"/>
      <c r="BY5406" s="1010"/>
      <c r="BZ5406" s="1010"/>
      <c r="CA5406" s="1010"/>
      <c r="CB5406" s="1010"/>
      <c r="CC5406" s="1010"/>
      <c r="CD5406" s="1010"/>
      <c r="CE5406" s="1010"/>
      <c r="CF5406" s="1010"/>
      <c r="CG5406" s="1010"/>
      <c r="CH5406" s="1011"/>
    </row>
    <row r="5407" spans="2:86" ht="12" customHeight="1" x14ac:dyDescent="0.15">
      <c r="B5407" s="3" t="s">
        <v>477</v>
      </c>
      <c r="AU5407" s="1000"/>
      <c r="AV5407" s="1002"/>
      <c r="AW5407" s="1004"/>
      <c r="AX5407" s="1012" t="s">
        <v>308</v>
      </c>
      <c r="AY5407" s="686"/>
      <c r="AZ5407" s="686"/>
      <c r="BA5407" s="686"/>
      <c r="BB5407" s="686"/>
      <c r="BC5407" s="686"/>
      <c r="BD5407" s="686"/>
      <c r="BE5407" s="686"/>
      <c r="BF5407" s="686"/>
      <c r="BG5407" s="686"/>
      <c r="BH5407" s="686"/>
      <c r="BI5407" s="686"/>
      <c r="BJ5407" s="686" t="s">
        <v>309</v>
      </c>
      <c r="BK5407" s="686"/>
      <c r="BL5407" s="686"/>
      <c r="BM5407" s="686"/>
      <c r="BN5407" s="686"/>
      <c r="BO5407" s="686"/>
      <c r="BP5407" s="686"/>
      <c r="BQ5407" s="686"/>
      <c r="BR5407" s="1013"/>
      <c r="BS5407" s="1008"/>
      <c r="BT5407" s="1008"/>
      <c r="BU5407" s="1008"/>
      <c r="BV5407" s="1008"/>
      <c r="BW5407" s="1014" t="s">
        <v>302</v>
      </c>
      <c r="BX5407" s="699"/>
      <c r="BY5407" s="699"/>
      <c r="BZ5407" s="699"/>
      <c r="CA5407" s="686" t="s">
        <v>310</v>
      </c>
      <c r="CB5407" s="686"/>
      <c r="CC5407" s="686"/>
      <c r="CD5407" s="686"/>
      <c r="CE5407" s="686"/>
      <c r="CF5407" s="686"/>
      <c r="CG5407" s="686"/>
      <c r="CH5407" s="1013"/>
    </row>
    <row r="5408" spans="2:86" ht="12" customHeight="1" x14ac:dyDescent="0.15">
      <c r="B5408" s="3" t="s">
        <v>526</v>
      </c>
      <c r="AU5408" s="1000"/>
      <c r="AV5408" s="1002"/>
      <c r="AW5408" s="1004"/>
      <c r="AX5408" s="1012" t="s">
        <v>26</v>
      </c>
      <c r="AY5408" s="686"/>
      <c r="AZ5408" s="686"/>
      <c r="BA5408" s="686"/>
      <c r="BB5408" s="686" t="s">
        <v>22</v>
      </c>
      <c r="BC5408" s="686"/>
      <c r="BD5408" s="686"/>
      <c r="BE5408" s="686"/>
      <c r="BF5408" s="686" t="s">
        <v>24</v>
      </c>
      <c r="BG5408" s="686"/>
      <c r="BH5408" s="686"/>
      <c r="BI5408" s="686"/>
      <c r="BJ5408" s="699" t="s">
        <v>26</v>
      </c>
      <c r="BK5408" s="699"/>
      <c r="BL5408" s="699"/>
      <c r="BM5408" s="699" t="s">
        <v>22</v>
      </c>
      <c r="BN5408" s="699"/>
      <c r="BO5408" s="699"/>
      <c r="BP5408" s="699" t="s">
        <v>24</v>
      </c>
      <c r="BQ5408" s="699"/>
      <c r="BR5408" s="1015"/>
      <c r="BS5408" s="807" t="s">
        <v>26</v>
      </c>
      <c r="BT5408" s="807" t="s">
        <v>22</v>
      </c>
      <c r="BU5408" s="807" t="s">
        <v>24</v>
      </c>
      <c r="BV5408" s="807" t="s">
        <v>303</v>
      </c>
      <c r="BW5408" s="1012" t="s">
        <v>311</v>
      </c>
      <c r="BX5408" s="686"/>
      <c r="BY5408" s="686"/>
      <c r="BZ5408" s="686"/>
      <c r="CA5408" s="686" t="s">
        <v>22</v>
      </c>
      <c r="CB5408" s="686"/>
      <c r="CC5408" s="686"/>
      <c r="CD5408" s="686"/>
      <c r="CE5408" s="686" t="s">
        <v>24</v>
      </c>
      <c r="CF5408" s="686"/>
      <c r="CG5408" s="686"/>
      <c r="CH5408" s="1013"/>
    </row>
    <row r="5409" spans="2:86" ht="12" customHeight="1" x14ac:dyDescent="0.15">
      <c r="B5409" s="3" t="s">
        <v>478</v>
      </c>
      <c r="AU5409" s="1000"/>
      <c r="AV5409" s="1002"/>
      <c r="AW5409" s="1004"/>
      <c r="AX5409" s="156" t="s">
        <v>862</v>
      </c>
      <c r="AY5409" s="157" t="s">
        <v>863</v>
      </c>
      <c r="AZ5409" s="157" t="s">
        <v>864</v>
      </c>
      <c r="BA5409" s="158" t="s">
        <v>865</v>
      </c>
      <c r="BB5409" s="159" t="s">
        <v>866</v>
      </c>
      <c r="BC5409" s="157" t="s">
        <v>863</v>
      </c>
      <c r="BD5409" s="157" t="s">
        <v>867</v>
      </c>
      <c r="BE5409" s="158" t="s">
        <v>865</v>
      </c>
      <c r="BF5409" s="159" t="s">
        <v>866</v>
      </c>
      <c r="BG5409" s="157" t="s">
        <v>863</v>
      </c>
      <c r="BH5409" s="157" t="s">
        <v>864</v>
      </c>
      <c r="BI5409" s="158" t="s">
        <v>865</v>
      </c>
      <c r="BJ5409" s="159" t="s">
        <v>866</v>
      </c>
      <c r="BK5409" s="157" t="s">
        <v>868</v>
      </c>
      <c r="BL5409" s="158" t="s">
        <v>869</v>
      </c>
      <c r="BM5409" s="159" t="s">
        <v>870</v>
      </c>
      <c r="BN5409" s="157" t="s">
        <v>863</v>
      </c>
      <c r="BO5409" s="158" t="s">
        <v>871</v>
      </c>
      <c r="BP5409" s="159" t="s">
        <v>870</v>
      </c>
      <c r="BQ5409" s="157" t="s">
        <v>868</v>
      </c>
      <c r="BR5409" s="160" t="s">
        <v>872</v>
      </c>
      <c r="BS5409" s="1008"/>
      <c r="BT5409" s="1008"/>
      <c r="BU5409" s="1008"/>
      <c r="BV5409" s="1008"/>
      <c r="BW5409" s="156" t="s">
        <v>866</v>
      </c>
      <c r="BX5409" s="157" t="s">
        <v>863</v>
      </c>
      <c r="BY5409" s="157" t="s">
        <v>864</v>
      </c>
      <c r="BZ5409" s="158" t="s">
        <v>865</v>
      </c>
      <c r="CA5409" s="159" t="s">
        <v>866</v>
      </c>
      <c r="CB5409" s="157" t="s">
        <v>873</v>
      </c>
      <c r="CC5409" s="157" t="s">
        <v>864</v>
      </c>
      <c r="CD5409" s="158" t="s">
        <v>865</v>
      </c>
      <c r="CE5409" s="159" t="s">
        <v>866</v>
      </c>
      <c r="CF5409" s="157" t="s">
        <v>863</v>
      </c>
      <c r="CG5409" s="157" t="s">
        <v>864</v>
      </c>
      <c r="CH5409" s="160" t="s">
        <v>874</v>
      </c>
    </row>
    <row r="5410" spans="2:86" x14ac:dyDescent="0.15">
      <c r="B5410" s="3" t="s">
        <v>539</v>
      </c>
      <c r="AU5410" s="1000"/>
      <c r="AV5410" s="188" t="str">
        <f>N5412</f>
        <v>S115</v>
      </c>
      <c r="AW5410" s="300">
        <f>R5412</f>
        <v>10.6</v>
      </c>
      <c r="AX5410" s="197">
        <f>+Y5437</f>
        <v>0</v>
      </c>
      <c r="AY5410" s="197">
        <f>+Z5437</f>
        <v>0</v>
      </c>
      <c r="AZ5410" s="197">
        <f>+AA5437</f>
        <v>0</v>
      </c>
      <c r="BA5410" s="197">
        <f t="shared" ref="BA5410" si="2502">+AB5437</f>
        <v>0</v>
      </c>
      <c r="BB5410" s="197">
        <f>+AC5437</f>
        <v>0</v>
      </c>
      <c r="BC5410" s="197">
        <f t="shared" ref="BC5410" si="2503">+AD5437</f>
        <v>0</v>
      </c>
      <c r="BD5410" s="197">
        <f t="shared" ref="BD5410" si="2504">+AE5437</f>
        <v>0</v>
      </c>
      <c r="BE5410" s="197">
        <f t="shared" ref="BE5410" si="2505">+AF5437</f>
        <v>0</v>
      </c>
      <c r="BF5410" s="197">
        <f t="shared" ref="BF5410" si="2506">+AG5437</f>
        <v>0</v>
      </c>
      <c r="BG5410" s="197">
        <f t="shared" ref="BG5410" si="2507">+AH5437</f>
        <v>0</v>
      </c>
      <c r="BH5410" s="197">
        <f t="shared" ref="BH5410" si="2508">+AI5437</f>
        <v>0</v>
      </c>
      <c r="BI5410" s="197">
        <f t="shared" ref="BI5410" si="2509">+AJ5437</f>
        <v>0</v>
      </c>
      <c r="BJ5410" s="197" t="str">
        <f>+Y5440</f>
        <v/>
      </c>
      <c r="BK5410" s="197" t="str">
        <f t="shared" ref="BK5410" si="2510">+Z5440</f>
        <v/>
      </c>
      <c r="BL5410" s="197" t="str">
        <f>+AA5440</f>
        <v/>
      </c>
      <c r="BM5410" s="197">
        <f>+AC5440</f>
        <v>0</v>
      </c>
      <c r="BN5410" s="197">
        <f t="shared" ref="BN5410" si="2511">+AD5440</f>
        <v>0</v>
      </c>
      <c r="BO5410" s="197">
        <f t="shared" ref="BO5410" si="2512">+AE5440</f>
        <v>0</v>
      </c>
      <c r="BP5410" s="197">
        <f>+AG5440</f>
        <v>0</v>
      </c>
      <c r="BQ5410" s="197">
        <f>+AH5440</f>
        <v>0</v>
      </c>
      <c r="BR5410" s="197">
        <f>+AI5440</f>
        <v>0</v>
      </c>
      <c r="BS5410" s="296" t="str">
        <f>+Y5441</f>
        <v>Ⅰ</v>
      </c>
      <c r="BT5410" s="296" t="str">
        <f>+AC5441</f>
        <v>Ⅰ</v>
      </c>
      <c r="BU5410" s="296" t="str">
        <f>+AG5441</f>
        <v>Ⅰ</v>
      </c>
      <c r="BV5410" s="296" t="str">
        <f>+Y5442</f>
        <v>Ⅰ</v>
      </c>
      <c r="BW5410" s="164" t="str">
        <f>IF(Y5437&gt;0,R5412,"")</f>
        <v/>
      </c>
      <c r="BX5410" s="165" t="str">
        <f>IF(Z5437&gt;0,"",IF(AA5437&gt;0,R5412,""))</f>
        <v/>
      </c>
      <c r="BY5410" s="165" t="str">
        <f>IF(Y5437+Z5437&gt;0,"",IF(AA5437&gt;0,R5412,""))</f>
        <v/>
      </c>
      <c r="BZ5410" s="165" t="str">
        <f>IF(Y5437+Z5437+AA5437&gt;0,"",IF(AB5437&gt;0,R5412,""))</f>
        <v/>
      </c>
      <c r="CA5410" s="166">
        <f t="shared" ref="CA5410" si="2513">+AC5436</f>
        <v>0</v>
      </c>
      <c r="CB5410" s="166">
        <f t="shared" ref="CB5410" si="2514">+AD5436</f>
        <v>0</v>
      </c>
      <c r="CC5410" s="166">
        <f t="shared" ref="CC5410" si="2515">+AE5436</f>
        <v>0</v>
      </c>
      <c r="CD5410" s="166">
        <f t="shared" ref="CD5410" si="2516">+AF5436</f>
        <v>0</v>
      </c>
      <c r="CE5410" s="166">
        <f t="shared" ref="CE5410" si="2517">+AG5436</f>
        <v>0</v>
      </c>
      <c r="CF5410" s="166">
        <f t="shared" ref="CF5410" si="2518">+AH5436</f>
        <v>0</v>
      </c>
      <c r="CG5410" s="166">
        <f t="shared" ref="CG5410" si="2519">+AI5436</f>
        <v>0</v>
      </c>
      <c r="CH5410" s="166">
        <f t="shared" ref="CH5410" si="2520">+AJ5436</f>
        <v>0</v>
      </c>
    </row>
    <row r="5411" spans="2:86" ht="12" customHeight="1" x14ac:dyDescent="0.15">
      <c r="B5411" s="1057" t="s">
        <v>219</v>
      </c>
      <c r="C5411" s="1059"/>
      <c r="D5411" s="1060"/>
      <c r="E5411" s="1061"/>
      <c r="F5411" s="1061"/>
      <c r="G5411" s="1061"/>
      <c r="H5411" s="1061"/>
      <c r="I5411" s="1061"/>
      <c r="J5411" s="1062"/>
      <c r="K5411" s="1067" t="s">
        <v>453</v>
      </c>
      <c r="L5411" s="1068"/>
      <c r="M5411" s="1068"/>
      <c r="N5411" s="1068"/>
      <c r="O5411" s="1068"/>
      <c r="P5411" s="1068"/>
      <c r="Q5411" s="1068"/>
      <c r="R5411" s="1068"/>
      <c r="S5411" s="1068"/>
      <c r="T5411" s="1068"/>
      <c r="U5411" s="1068"/>
      <c r="V5411" s="1068"/>
      <c r="W5411" s="1068"/>
      <c r="X5411" s="1068"/>
      <c r="Y5411" s="1068"/>
      <c r="Z5411" s="1068"/>
      <c r="AA5411" s="1068"/>
      <c r="AB5411" s="1068"/>
      <c r="AC5411" s="1068"/>
      <c r="AD5411" s="1068"/>
      <c r="AE5411" s="1068"/>
      <c r="AF5411" s="1068"/>
      <c r="AG5411" s="1068"/>
      <c r="AH5411" s="1068"/>
      <c r="AI5411" s="1068"/>
      <c r="AJ5411" s="1068"/>
      <c r="AK5411" s="1068"/>
      <c r="AL5411" s="1068"/>
      <c r="AM5411" s="1068"/>
      <c r="AN5411" s="1068"/>
      <c r="AO5411" s="1069"/>
      <c r="AP5411" s="3"/>
    </row>
    <row r="5412" spans="2:86" ht="12" customHeight="1" x14ac:dyDescent="0.15">
      <c r="B5412" s="1058"/>
      <c r="C5412" s="1063"/>
      <c r="D5412" s="1061"/>
      <c r="E5412" s="1061"/>
      <c r="F5412" s="1061"/>
      <c r="G5412" s="1061"/>
      <c r="H5412" s="1061"/>
      <c r="I5412" s="1061"/>
      <c r="J5412" s="1062"/>
      <c r="K5412" s="1040" t="s">
        <v>218</v>
      </c>
      <c r="L5412" s="1041"/>
      <c r="M5412" s="1042"/>
      <c r="N5412" s="1034" t="s">
        <v>827</v>
      </c>
      <c r="O5412" s="1035"/>
      <c r="P5412" s="1040" t="s">
        <v>454</v>
      </c>
      <c r="Q5412" s="1042"/>
      <c r="R5412" s="1070">
        <f>'様式A-2'!C128</f>
        <v>10.6</v>
      </c>
      <c r="S5412" s="1071"/>
      <c r="T5412" s="1072"/>
      <c r="U5412" s="1073" t="s">
        <v>455</v>
      </c>
      <c r="V5412" s="1074"/>
      <c r="W5412" s="1073" t="s">
        <v>456</v>
      </c>
      <c r="X5412" s="1074"/>
      <c r="Y5412" s="1042" t="s">
        <v>217</v>
      </c>
      <c r="Z5412" s="1016"/>
      <c r="AA5412" s="1016"/>
      <c r="AB5412" s="1016"/>
      <c r="AC5412" s="1073" t="s">
        <v>457</v>
      </c>
      <c r="AD5412" s="1079"/>
      <c r="AE5412" s="1079"/>
      <c r="AF5412" s="1079"/>
      <c r="AG5412" s="1079"/>
      <c r="AH5412" s="1079"/>
      <c r="AI5412" s="1079"/>
      <c r="AJ5412" s="1074"/>
      <c r="AK5412" s="1073" t="s">
        <v>458</v>
      </c>
      <c r="AL5412" s="1079"/>
      <c r="AM5412" s="1079"/>
      <c r="AN5412" s="1081"/>
      <c r="AO5412" s="1082"/>
      <c r="AP5412" s="3"/>
      <c r="AV5412" s="167"/>
      <c r="AW5412" s="221"/>
      <c r="AX5412" s="167"/>
      <c r="AY5412" s="167"/>
      <c r="AZ5412" s="167"/>
      <c r="BA5412" s="167"/>
      <c r="BB5412" s="167"/>
      <c r="BC5412" s="167"/>
      <c r="BD5412" s="167"/>
    </row>
    <row r="5413" spans="2:86" ht="12" customHeight="1" x14ac:dyDescent="0.15">
      <c r="B5413" s="1058"/>
      <c r="C5413" s="1063"/>
      <c r="D5413" s="1061"/>
      <c r="E5413" s="1061"/>
      <c r="F5413" s="1061"/>
      <c r="G5413" s="1061"/>
      <c r="H5413" s="1061"/>
      <c r="I5413" s="1061"/>
      <c r="J5413" s="1062"/>
      <c r="K5413" s="1016" t="s">
        <v>459</v>
      </c>
      <c r="L5413" s="1016" t="s">
        <v>199</v>
      </c>
      <c r="M5413" s="1016"/>
      <c r="N5413" s="1016" t="s">
        <v>198</v>
      </c>
      <c r="O5413" s="1016"/>
      <c r="P5413" s="1016" t="s">
        <v>460</v>
      </c>
      <c r="Q5413" s="1016"/>
      <c r="R5413" s="1016" t="s">
        <v>6</v>
      </c>
      <c r="S5413" s="1016"/>
      <c r="T5413" s="1016"/>
      <c r="U5413" s="1075"/>
      <c r="V5413" s="1076"/>
      <c r="W5413" s="1075"/>
      <c r="X5413" s="1076"/>
      <c r="Y5413" s="1042"/>
      <c r="Z5413" s="1016"/>
      <c r="AA5413" s="1016"/>
      <c r="AB5413" s="1016"/>
      <c r="AC5413" s="1077"/>
      <c r="AD5413" s="1080"/>
      <c r="AE5413" s="1080"/>
      <c r="AF5413" s="1080"/>
      <c r="AG5413" s="1080"/>
      <c r="AH5413" s="1080"/>
      <c r="AI5413" s="1080"/>
      <c r="AJ5413" s="1078"/>
      <c r="AK5413" s="1075"/>
      <c r="AL5413" s="1083"/>
      <c r="AM5413" s="1083"/>
      <c r="AN5413" s="1084"/>
      <c r="AO5413" s="1085"/>
      <c r="AP5413" s="3"/>
      <c r="AV5413" s="167"/>
      <c r="AW5413" s="167"/>
      <c r="AX5413" s="167"/>
      <c r="AY5413" s="167"/>
      <c r="AZ5413" s="167"/>
      <c r="BA5413" s="167"/>
      <c r="BB5413" s="167"/>
      <c r="BC5413" s="167"/>
      <c r="BD5413" s="167"/>
    </row>
    <row r="5414" spans="2:86" ht="12" customHeight="1" x14ac:dyDescent="0.15">
      <c r="B5414" s="1058"/>
      <c r="C5414" s="1063"/>
      <c r="D5414" s="1061"/>
      <c r="E5414" s="1061"/>
      <c r="F5414" s="1061"/>
      <c r="G5414" s="1061"/>
      <c r="H5414" s="1061"/>
      <c r="I5414" s="1061"/>
      <c r="J5414" s="1062"/>
      <c r="K5414" s="1016"/>
      <c r="L5414" s="1016"/>
      <c r="M5414" s="1016"/>
      <c r="N5414" s="1016"/>
      <c r="O5414" s="1016"/>
      <c r="P5414" s="1016"/>
      <c r="Q5414" s="1016"/>
      <c r="R5414" s="1016"/>
      <c r="S5414" s="1016"/>
      <c r="T5414" s="1016"/>
      <c r="U5414" s="1075"/>
      <c r="V5414" s="1076"/>
      <c r="W5414" s="1075"/>
      <c r="X5414" s="1076"/>
      <c r="Y5414" s="1042" t="s">
        <v>461</v>
      </c>
      <c r="Z5414" s="1016"/>
      <c r="AA5414" s="1016"/>
      <c r="AB5414" s="1016"/>
      <c r="AC5414" s="1016" t="s">
        <v>462</v>
      </c>
      <c r="AD5414" s="1016"/>
      <c r="AE5414" s="1016"/>
      <c r="AF5414" s="1016"/>
      <c r="AG5414" s="1016" t="s">
        <v>463</v>
      </c>
      <c r="AH5414" s="1016"/>
      <c r="AI5414" s="1016"/>
      <c r="AJ5414" s="1016"/>
      <c r="AK5414" s="1075"/>
      <c r="AL5414" s="1083"/>
      <c r="AM5414" s="1083"/>
      <c r="AN5414" s="1084"/>
      <c r="AO5414" s="1085"/>
      <c r="AP5414" s="3"/>
      <c r="AV5414" s="167"/>
      <c r="AW5414" s="167"/>
      <c r="AX5414" s="167"/>
      <c r="AY5414" s="167"/>
      <c r="AZ5414" s="167"/>
      <c r="BA5414" s="167"/>
      <c r="BB5414" s="167"/>
      <c r="BC5414" s="167"/>
      <c r="BD5414" s="167"/>
    </row>
    <row r="5415" spans="2:86" ht="12" customHeight="1" x14ac:dyDescent="0.15">
      <c r="B5415" s="1058"/>
      <c r="C5415" s="1063"/>
      <c r="D5415" s="1061"/>
      <c r="E5415" s="1061"/>
      <c r="F5415" s="1061"/>
      <c r="G5415" s="1061"/>
      <c r="H5415" s="1061"/>
      <c r="I5415" s="1061"/>
      <c r="J5415" s="1062"/>
      <c r="K5415" s="1016"/>
      <c r="L5415" s="1016"/>
      <c r="M5415" s="1016"/>
      <c r="N5415" s="1016"/>
      <c r="O5415" s="1016"/>
      <c r="P5415" s="1016"/>
      <c r="Q5415" s="1016"/>
      <c r="R5415" s="1016"/>
      <c r="S5415" s="1016"/>
      <c r="T5415" s="1016"/>
      <c r="U5415" s="1077"/>
      <c r="V5415" s="1078"/>
      <c r="W5415" s="1077"/>
      <c r="X5415" s="1078"/>
      <c r="Y5415" s="191" t="s">
        <v>32</v>
      </c>
      <c r="Z5415" s="187" t="s">
        <v>33</v>
      </c>
      <c r="AA5415" s="187" t="s">
        <v>464</v>
      </c>
      <c r="AB5415" s="187" t="s">
        <v>465</v>
      </c>
      <c r="AC5415" s="187" t="s">
        <v>32</v>
      </c>
      <c r="AD5415" s="187" t="s">
        <v>33</v>
      </c>
      <c r="AE5415" s="187" t="s">
        <v>464</v>
      </c>
      <c r="AF5415" s="187" t="s">
        <v>465</v>
      </c>
      <c r="AG5415" s="187" t="s">
        <v>32</v>
      </c>
      <c r="AH5415" s="187" t="s">
        <v>33</v>
      </c>
      <c r="AI5415" s="187" t="s">
        <v>464</v>
      </c>
      <c r="AJ5415" s="187" t="s">
        <v>465</v>
      </c>
      <c r="AK5415" s="1077"/>
      <c r="AL5415" s="1080"/>
      <c r="AM5415" s="1080"/>
      <c r="AN5415" s="1086"/>
      <c r="AO5415" s="1087"/>
      <c r="AP5415" s="3"/>
      <c r="AV5415" s="167"/>
      <c r="AW5415" s="167"/>
      <c r="AX5415" s="167"/>
      <c r="AY5415" s="167"/>
      <c r="AZ5415" s="167"/>
      <c r="BA5415" s="167"/>
      <c r="BB5415" s="167"/>
      <c r="BC5415" s="167"/>
      <c r="BD5415" s="167"/>
    </row>
    <row r="5416" spans="2:86" ht="12" customHeight="1" x14ac:dyDescent="0.15">
      <c r="B5416" s="1058"/>
      <c r="C5416" s="1063"/>
      <c r="D5416" s="1061"/>
      <c r="E5416" s="1061"/>
      <c r="F5416" s="1061"/>
      <c r="G5416" s="1061"/>
      <c r="H5416" s="1061"/>
      <c r="I5416" s="1061"/>
      <c r="J5416" s="1062"/>
      <c r="K5416" s="192">
        <v>1</v>
      </c>
      <c r="L5416" s="1038" t="s">
        <v>534</v>
      </c>
      <c r="M5416" s="1039"/>
      <c r="N5416" s="1038" t="s">
        <v>485</v>
      </c>
      <c r="O5416" s="1039"/>
      <c r="P5416" s="1034" t="s">
        <v>332</v>
      </c>
      <c r="Q5416" s="1036"/>
      <c r="R5416" s="408" t="s">
        <v>338</v>
      </c>
      <c r="S5416" s="408"/>
      <c r="T5416" s="408"/>
      <c r="U5416" s="1034" t="s">
        <v>54</v>
      </c>
      <c r="V5416" s="1036"/>
      <c r="W5416" s="1034" t="s">
        <v>551</v>
      </c>
      <c r="X5416" s="1035"/>
      <c r="Y5416" s="286"/>
      <c r="Z5416" s="286"/>
      <c r="AA5416" s="286"/>
      <c r="AB5416" s="286"/>
      <c r="AC5416" s="223"/>
      <c r="AD5416" s="223"/>
      <c r="AE5416" s="223"/>
      <c r="AF5416" s="223"/>
      <c r="AG5416" s="223"/>
      <c r="AH5416" s="223"/>
      <c r="AI5416" s="223"/>
      <c r="AJ5416" s="223"/>
      <c r="AK5416" s="1088" t="s">
        <v>1683</v>
      </c>
      <c r="AL5416" s="1089"/>
      <c r="AM5416" s="1089"/>
      <c r="AN5416" s="1090"/>
      <c r="AO5416" s="1091"/>
      <c r="AP5416" s="3"/>
      <c r="AQ5416" s="222">
        <f>IF(P5416="材質劣化",2,IF(P5416="漏水",3,1))</f>
        <v>2</v>
      </c>
      <c r="AV5416" s="167"/>
      <c r="AW5416" s="167"/>
      <c r="AX5416" s="167"/>
      <c r="AY5416" s="167"/>
      <c r="AZ5416" s="167"/>
      <c r="BA5416" s="167"/>
      <c r="BB5416" s="167"/>
      <c r="BC5416" s="167"/>
      <c r="BD5416" s="167"/>
    </row>
    <row r="5417" spans="2:86" ht="12" customHeight="1" x14ac:dyDescent="0.15">
      <c r="B5417" s="1058"/>
      <c r="C5417" s="1063"/>
      <c r="D5417" s="1061"/>
      <c r="E5417" s="1061"/>
      <c r="F5417" s="1061"/>
      <c r="G5417" s="1061"/>
      <c r="H5417" s="1061"/>
      <c r="I5417" s="1061"/>
      <c r="J5417" s="1062"/>
      <c r="K5417" s="192"/>
      <c r="L5417" s="1038"/>
      <c r="M5417" s="1039"/>
      <c r="N5417" s="1038"/>
      <c r="O5417" s="1039"/>
      <c r="P5417" s="1034"/>
      <c r="Q5417" s="1036"/>
      <c r="R5417" s="408"/>
      <c r="S5417" s="408"/>
      <c r="T5417" s="408"/>
      <c r="U5417" s="1034"/>
      <c r="V5417" s="1036"/>
      <c r="W5417" s="1034"/>
      <c r="X5417" s="1035"/>
      <c r="Y5417" s="286"/>
      <c r="Z5417" s="286"/>
      <c r="AA5417" s="286"/>
      <c r="AB5417" s="286"/>
      <c r="AC5417" s="223"/>
      <c r="AD5417" s="223"/>
      <c r="AE5417" s="223"/>
      <c r="AF5417" s="223"/>
      <c r="AG5417" s="223"/>
      <c r="AH5417" s="223"/>
      <c r="AI5417" s="223"/>
      <c r="AJ5417" s="223"/>
      <c r="AK5417" s="1052"/>
      <c r="AL5417" s="1053"/>
      <c r="AM5417" s="1053"/>
      <c r="AN5417" s="1054"/>
      <c r="AO5417" s="1055"/>
      <c r="AP5417" s="3"/>
      <c r="AQ5417" s="222">
        <f t="shared" ref="AQ5417:AQ5435" si="2521">IF(P5417="材質劣化",2,IF(P5417="漏水",3,1))</f>
        <v>1</v>
      </c>
      <c r="AV5417" s="167"/>
      <c r="AW5417" s="167"/>
      <c r="AX5417" s="167"/>
      <c r="AY5417" s="167"/>
      <c r="AZ5417" s="167"/>
      <c r="BA5417" s="167"/>
      <c r="BB5417" s="167"/>
      <c r="BC5417" s="167"/>
      <c r="BD5417" s="167"/>
    </row>
    <row r="5418" spans="2:86" ht="12" customHeight="1" x14ac:dyDescent="0.15">
      <c r="B5418" s="1058"/>
      <c r="C5418" s="1063"/>
      <c r="D5418" s="1061"/>
      <c r="E5418" s="1061"/>
      <c r="F5418" s="1061"/>
      <c r="G5418" s="1061"/>
      <c r="H5418" s="1061"/>
      <c r="I5418" s="1061"/>
      <c r="J5418" s="1062"/>
      <c r="K5418" s="192"/>
      <c r="L5418" s="1038"/>
      <c r="M5418" s="1039"/>
      <c r="N5418" s="1038"/>
      <c r="O5418" s="1039"/>
      <c r="P5418" s="1034"/>
      <c r="Q5418" s="1036"/>
      <c r="R5418" s="408"/>
      <c r="S5418" s="408"/>
      <c r="T5418" s="408"/>
      <c r="U5418" s="1034"/>
      <c r="V5418" s="1036"/>
      <c r="W5418" s="1034"/>
      <c r="X5418" s="1035"/>
      <c r="Y5418" s="286"/>
      <c r="Z5418" s="286"/>
      <c r="AA5418" s="286"/>
      <c r="AB5418" s="286"/>
      <c r="AC5418" s="223"/>
      <c r="AD5418" s="223"/>
      <c r="AE5418" s="223"/>
      <c r="AF5418" s="223"/>
      <c r="AG5418" s="223"/>
      <c r="AH5418" s="223"/>
      <c r="AI5418" s="223"/>
      <c r="AJ5418" s="223"/>
      <c r="AK5418" s="1052"/>
      <c r="AL5418" s="1053"/>
      <c r="AM5418" s="1053"/>
      <c r="AN5418" s="1054"/>
      <c r="AO5418" s="1055"/>
      <c r="AP5418" s="3"/>
      <c r="AQ5418" s="222">
        <f t="shared" si="2521"/>
        <v>1</v>
      </c>
      <c r="AV5418" s="167"/>
      <c r="AW5418" s="167"/>
      <c r="AX5418" s="167"/>
      <c r="AY5418" s="167"/>
      <c r="AZ5418" s="167"/>
      <c r="BA5418" s="167"/>
      <c r="BB5418" s="167"/>
      <c r="BC5418" s="167"/>
      <c r="BD5418" s="167"/>
    </row>
    <row r="5419" spans="2:86" ht="12" customHeight="1" x14ac:dyDescent="0.15">
      <c r="B5419" s="1058"/>
      <c r="C5419" s="1063"/>
      <c r="D5419" s="1061"/>
      <c r="E5419" s="1061"/>
      <c r="F5419" s="1061"/>
      <c r="G5419" s="1061"/>
      <c r="H5419" s="1061"/>
      <c r="I5419" s="1061"/>
      <c r="J5419" s="1062"/>
      <c r="K5419" s="192"/>
      <c r="L5419" s="1038"/>
      <c r="M5419" s="1039"/>
      <c r="N5419" s="1038"/>
      <c r="O5419" s="1039"/>
      <c r="P5419" s="1034"/>
      <c r="Q5419" s="1036"/>
      <c r="R5419" s="408"/>
      <c r="S5419" s="408"/>
      <c r="T5419" s="408"/>
      <c r="U5419" s="1034"/>
      <c r="V5419" s="1036"/>
      <c r="W5419" s="1034"/>
      <c r="X5419" s="1035"/>
      <c r="Y5419" s="286"/>
      <c r="Z5419" s="286"/>
      <c r="AA5419" s="286"/>
      <c r="AB5419" s="286"/>
      <c r="AC5419" s="223"/>
      <c r="AD5419" s="223"/>
      <c r="AE5419" s="223"/>
      <c r="AF5419" s="223"/>
      <c r="AG5419" s="223"/>
      <c r="AH5419" s="223"/>
      <c r="AI5419" s="223"/>
      <c r="AJ5419" s="223"/>
      <c r="AK5419" s="1052"/>
      <c r="AL5419" s="1053"/>
      <c r="AM5419" s="1053"/>
      <c r="AN5419" s="1054"/>
      <c r="AO5419" s="1055"/>
      <c r="AP5419" s="3"/>
      <c r="AQ5419" s="222">
        <f t="shared" si="2521"/>
        <v>1</v>
      </c>
      <c r="AV5419" s="167"/>
      <c r="AW5419" s="167"/>
      <c r="AX5419" s="167"/>
      <c r="AY5419" s="167"/>
      <c r="AZ5419" s="167"/>
      <c r="BA5419" s="167"/>
      <c r="BB5419" s="167"/>
      <c r="BC5419" s="167"/>
      <c r="BD5419" s="167"/>
    </row>
    <row r="5420" spans="2:86" ht="12" customHeight="1" x14ac:dyDescent="0.15">
      <c r="B5420" s="1058"/>
      <c r="C5420" s="1063"/>
      <c r="D5420" s="1061"/>
      <c r="E5420" s="1061"/>
      <c r="F5420" s="1061"/>
      <c r="G5420" s="1061"/>
      <c r="H5420" s="1061"/>
      <c r="I5420" s="1061"/>
      <c r="J5420" s="1062"/>
      <c r="K5420" s="192"/>
      <c r="L5420" s="1038"/>
      <c r="M5420" s="1039"/>
      <c r="N5420" s="1038"/>
      <c r="O5420" s="1039"/>
      <c r="P5420" s="1034"/>
      <c r="Q5420" s="1036"/>
      <c r="R5420" s="408"/>
      <c r="S5420" s="408"/>
      <c r="T5420" s="408"/>
      <c r="U5420" s="1034"/>
      <c r="V5420" s="1036"/>
      <c r="W5420" s="1034"/>
      <c r="X5420" s="1035"/>
      <c r="Y5420" s="286"/>
      <c r="Z5420" s="286"/>
      <c r="AA5420" s="286"/>
      <c r="AB5420" s="286"/>
      <c r="AC5420" s="223"/>
      <c r="AD5420" s="223"/>
      <c r="AE5420" s="223"/>
      <c r="AF5420" s="223"/>
      <c r="AG5420" s="223"/>
      <c r="AH5420" s="223"/>
      <c r="AI5420" s="223"/>
      <c r="AJ5420" s="223"/>
      <c r="AK5420" s="1052"/>
      <c r="AL5420" s="1053"/>
      <c r="AM5420" s="1053"/>
      <c r="AN5420" s="1054"/>
      <c r="AO5420" s="1055"/>
      <c r="AP5420" s="3"/>
      <c r="AQ5420" s="222">
        <f t="shared" si="2521"/>
        <v>1</v>
      </c>
      <c r="AV5420" s="167"/>
      <c r="AW5420" s="167"/>
      <c r="AX5420" s="167"/>
      <c r="AY5420" s="167"/>
      <c r="AZ5420" s="167"/>
      <c r="BA5420" s="167"/>
      <c r="BB5420" s="167"/>
      <c r="BC5420" s="167"/>
      <c r="BD5420" s="167"/>
    </row>
    <row r="5421" spans="2:86" ht="12" customHeight="1" x14ac:dyDescent="0.15">
      <c r="B5421" s="1058"/>
      <c r="C5421" s="1063"/>
      <c r="D5421" s="1061"/>
      <c r="E5421" s="1061"/>
      <c r="F5421" s="1061"/>
      <c r="G5421" s="1061"/>
      <c r="H5421" s="1061"/>
      <c r="I5421" s="1061"/>
      <c r="J5421" s="1062"/>
      <c r="K5421" s="192"/>
      <c r="L5421" s="1038"/>
      <c r="M5421" s="1039"/>
      <c r="N5421" s="1038"/>
      <c r="O5421" s="1039"/>
      <c r="P5421" s="1034"/>
      <c r="Q5421" s="1036"/>
      <c r="R5421" s="408"/>
      <c r="S5421" s="408"/>
      <c r="T5421" s="408"/>
      <c r="U5421" s="1034"/>
      <c r="V5421" s="1036"/>
      <c r="W5421" s="1034"/>
      <c r="X5421" s="1035"/>
      <c r="Y5421" s="286"/>
      <c r="Z5421" s="286"/>
      <c r="AA5421" s="286"/>
      <c r="AB5421" s="286"/>
      <c r="AC5421" s="223"/>
      <c r="AD5421" s="223"/>
      <c r="AE5421" s="223"/>
      <c r="AF5421" s="223"/>
      <c r="AG5421" s="223"/>
      <c r="AH5421" s="223"/>
      <c r="AI5421" s="223"/>
      <c r="AJ5421" s="223"/>
      <c r="AK5421" s="1052"/>
      <c r="AL5421" s="1053"/>
      <c r="AM5421" s="1053"/>
      <c r="AN5421" s="1054"/>
      <c r="AO5421" s="1055"/>
      <c r="AP5421" s="3"/>
      <c r="AQ5421" s="222">
        <f t="shared" si="2521"/>
        <v>1</v>
      </c>
      <c r="AV5421" s="167"/>
      <c r="AW5421" s="167"/>
      <c r="AX5421" s="167"/>
      <c r="AY5421" s="167"/>
      <c r="AZ5421" s="167"/>
      <c r="BA5421" s="167"/>
      <c r="BB5421" s="167"/>
      <c r="BC5421" s="167"/>
      <c r="BD5421" s="167"/>
    </row>
    <row r="5422" spans="2:86" s="162" customFormat="1" ht="12" customHeight="1" x14ac:dyDescent="0.15">
      <c r="B5422" s="1058"/>
      <c r="C5422" s="1063"/>
      <c r="D5422" s="1061"/>
      <c r="E5422" s="1061"/>
      <c r="F5422" s="1061"/>
      <c r="G5422" s="1061"/>
      <c r="H5422" s="1061"/>
      <c r="I5422" s="1061"/>
      <c r="J5422" s="1062"/>
      <c r="K5422" s="192"/>
      <c r="L5422" s="1038"/>
      <c r="M5422" s="1039"/>
      <c r="N5422" s="1038"/>
      <c r="O5422" s="1039"/>
      <c r="P5422" s="1034"/>
      <c r="Q5422" s="1036"/>
      <c r="R5422" s="408"/>
      <c r="S5422" s="408"/>
      <c r="T5422" s="408"/>
      <c r="U5422" s="1034"/>
      <c r="V5422" s="1036"/>
      <c r="W5422" s="1034"/>
      <c r="X5422" s="1035"/>
      <c r="Y5422" s="286"/>
      <c r="Z5422" s="286"/>
      <c r="AA5422" s="286"/>
      <c r="AB5422" s="286"/>
      <c r="AC5422" s="223"/>
      <c r="AD5422" s="223"/>
      <c r="AE5422" s="223"/>
      <c r="AF5422" s="223"/>
      <c r="AG5422" s="223"/>
      <c r="AH5422" s="223"/>
      <c r="AI5422" s="223"/>
      <c r="AJ5422" s="223"/>
      <c r="AK5422" s="1034"/>
      <c r="AL5422" s="1035"/>
      <c r="AM5422" s="1035"/>
      <c r="AN5422" s="788"/>
      <c r="AO5422" s="789"/>
      <c r="AP5422" s="3"/>
      <c r="AQ5422" s="222">
        <f t="shared" si="2521"/>
        <v>1</v>
      </c>
    </row>
    <row r="5423" spans="2:86" s="162" customFormat="1" ht="12" customHeight="1" x14ac:dyDescent="0.15">
      <c r="B5423" s="1058"/>
      <c r="C5423" s="1063"/>
      <c r="D5423" s="1061"/>
      <c r="E5423" s="1061"/>
      <c r="F5423" s="1061"/>
      <c r="G5423" s="1061"/>
      <c r="H5423" s="1061"/>
      <c r="I5423" s="1061"/>
      <c r="J5423" s="1062"/>
      <c r="K5423" s="192"/>
      <c r="L5423" s="1038"/>
      <c r="M5423" s="1039"/>
      <c r="N5423" s="1038"/>
      <c r="O5423" s="1039"/>
      <c r="P5423" s="1034"/>
      <c r="Q5423" s="1036"/>
      <c r="R5423" s="408"/>
      <c r="S5423" s="408"/>
      <c r="T5423" s="408"/>
      <c r="U5423" s="1034"/>
      <c r="V5423" s="1036"/>
      <c r="W5423" s="1034"/>
      <c r="X5423" s="1035"/>
      <c r="Y5423" s="286"/>
      <c r="Z5423" s="286"/>
      <c r="AA5423" s="286"/>
      <c r="AB5423" s="286"/>
      <c r="AC5423" s="223"/>
      <c r="AD5423" s="223"/>
      <c r="AE5423" s="223"/>
      <c r="AF5423" s="223"/>
      <c r="AG5423" s="223"/>
      <c r="AH5423" s="223"/>
      <c r="AI5423" s="223"/>
      <c r="AJ5423" s="223"/>
      <c r="AK5423" s="1034"/>
      <c r="AL5423" s="1035"/>
      <c r="AM5423" s="1035"/>
      <c r="AN5423" s="788"/>
      <c r="AO5423" s="789"/>
      <c r="AP5423" s="3"/>
      <c r="AQ5423" s="222">
        <f t="shared" si="2521"/>
        <v>1</v>
      </c>
    </row>
    <row r="5424" spans="2:86" s="162" customFormat="1" ht="12" customHeight="1" x14ac:dyDescent="0.15">
      <c r="B5424" s="1058"/>
      <c r="C5424" s="1063"/>
      <c r="D5424" s="1061"/>
      <c r="E5424" s="1061"/>
      <c r="F5424" s="1061"/>
      <c r="G5424" s="1061"/>
      <c r="H5424" s="1061"/>
      <c r="I5424" s="1061"/>
      <c r="J5424" s="1062"/>
      <c r="K5424" s="192"/>
      <c r="L5424" s="1038"/>
      <c r="M5424" s="1039"/>
      <c r="N5424" s="1038"/>
      <c r="O5424" s="1039"/>
      <c r="P5424" s="1034"/>
      <c r="Q5424" s="1036"/>
      <c r="R5424" s="408"/>
      <c r="S5424" s="408"/>
      <c r="T5424" s="408"/>
      <c r="U5424" s="1034"/>
      <c r="V5424" s="1036"/>
      <c r="W5424" s="1034"/>
      <c r="X5424" s="1035"/>
      <c r="Y5424" s="286"/>
      <c r="Z5424" s="286"/>
      <c r="AA5424" s="286"/>
      <c r="AB5424" s="286"/>
      <c r="AC5424" s="223"/>
      <c r="AD5424" s="223"/>
      <c r="AE5424" s="223"/>
      <c r="AF5424" s="223"/>
      <c r="AG5424" s="223"/>
      <c r="AH5424" s="223"/>
      <c r="AI5424" s="223"/>
      <c r="AJ5424" s="223"/>
      <c r="AK5424" s="1034"/>
      <c r="AL5424" s="1035"/>
      <c r="AM5424" s="1035"/>
      <c r="AN5424" s="788"/>
      <c r="AO5424" s="789"/>
      <c r="AP5424" s="3"/>
      <c r="AQ5424" s="222">
        <f t="shared" si="2521"/>
        <v>1</v>
      </c>
    </row>
    <row r="5425" spans="2:46" s="162" customFormat="1" ht="12" customHeight="1" x14ac:dyDescent="0.15">
      <c r="B5425" s="1058"/>
      <c r="C5425" s="1063"/>
      <c r="D5425" s="1061"/>
      <c r="E5425" s="1061"/>
      <c r="F5425" s="1061"/>
      <c r="G5425" s="1061"/>
      <c r="H5425" s="1061"/>
      <c r="I5425" s="1061"/>
      <c r="J5425" s="1062"/>
      <c r="K5425" s="192"/>
      <c r="L5425" s="1038"/>
      <c r="M5425" s="1039"/>
      <c r="N5425" s="1038"/>
      <c r="O5425" s="1039"/>
      <c r="P5425" s="1034"/>
      <c r="Q5425" s="1036"/>
      <c r="R5425" s="408"/>
      <c r="S5425" s="408"/>
      <c r="T5425" s="408"/>
      <c r="U5425" s="1034"/>
      <c r="V5425" s="1036"/>
      <c r="W5425" s="1034"/>
      <c r="X5425" s="1035"/>
      <c r="Y5425" s="286"/>
      <c r="Z5425" s="286"/>
      <c r="AA5425" s="286"/>
      <c r="AB5425" s="286"/>
      <c r="AC5425" s="223"/>
      <c r="AD5425" s="223"/>
      <c r="AE5425" s="223"/>
      <c r="AF5425" s="223"/>
      <c r="AG5425" s="223"/>
      <c r="AH5425" s="223"/>
      <c r="AI5425" s="223"/>
      <c r="AJ5425" s="223"/>
      <c r="AK5425" s="1034"/>
      <c r="AL5425" s="1035"/>
      <c r="AM5425" s="1035"/>
      <c r="AN5425" s="788"/>
      <c r="AO5425" s="789"/>
      <c r="AP5425" s="3"/>
      <c r="AQ5425" s="222">
        <f t="shared" si="2521"/>
        <v>1</v>
      </c>
    </row>
    <row r="5426" spans="2:46" s="162" customFormat="1" ht="12" customHeight="1" x14ac:dyDescent="0.15">
      <c r="B5426" s="1058"/>
      <c r="C5426" s="1063"/>
      <c r="D5426" s="1061"/>
      <c r="E5426" s="1061"/>
      <c r="F5426" s="1061"/>
      <c r="G5426" s="1061"/>
      <c r="H5426" s="1061"/>
      <c r="I5426" s="1061"/>
      <c r="J5426" s="1062"/>
      <c r="K5426" s="192"/>
      <c r="L5426" s="1038"/>
      <c r="M5426" s="1039"/>
      <c r="N5426" s="1038"/>
      <c r="O5426" s="1039"/>
      <c r="P5426" s="1034"/>
      <c r="Q5426" s="1036"/>
      <c r="R5426" s="408"/>
      <c r="S5426" s="408"/>
      <c r="T5426" s="408"/>
      <c r="U5426" s="1034"/>
      <c r="V5426" s="1036"/>
      <c r="W5426" s="1034"/>
      <c r="X5426" s="1035"/>
      <c r="Y5426" s="286"/>
      <c r="Z5426" s="286"/>
      <c r="AA5426" s="286"/>
      <c r="AB5426" s="286"/>
      <c r="AC5426" s="223"/>
      <c r="AD5426" s="223"/>
      <c r="AE5426" s="223"/>
      <c r="AF5426" s="223"/>
      <c r="AG5426" s="223"/>
      <c r="AH5426" s="223"/>
      <c r="AI5426" s="223"/>
      <c r="AJ5426" s="223"/>
      <c r="AK5426" s="1034"/>
      <c r="AL5426" s="1035"/>
      <c r="AM5426" s="1035"/>
      <c r="AN5426" s="788"/>
      <c r="AO5426" s="789"/>
      <c r="AP5426" s="3"/>
      <c r="AQ5426" s="222">
        <f t="shared" si="2521"/>
        <v>1</v>
      </c>
    </row>
    <row r="5427" spans="2:46" s="162" customFormat="1" ht="12" customHeight="1" x14ac:dyDescent="0.15">
      <c r="B5427" s="1058"/>
      <c r="C5427" s="1063"/>
      <c r="D5427" s="1061"/>
      <c r="E5427" s="1061"/>
      <c r="F5427" s="1061"/>
      <c r="G5427" s="1061"/>
      <c r="H5427" s="1061"/>
      <c r="I5427" s="1061"/>
      <c r="J5427" s="1062"/>
      <c r="K5427" s="192"/>
      <c r="L5427" s="1038"/>
      <c r="M5427" s="1039"/>
      <c r="N5427" s="1038"/>
      <c r="O5427" s="1039"/>
      <c r="P5427" s="1034"/>
      <c r="Q5427" s="1036"/>
      <c r="R5427" s="408"/>
      <c r="S5427" s="408"/>
      <c r="T5427" s="408"/>
      <c r="U5427" s="1034"/>
      <c r="V5427" s="1036"/>
      <c r="W5427" s="1034"/>
      <c r="X5427" s="1035"/>
      <c r="Y5427" s="286"/>
      <c r="Z5427" s="286"/>
      <c r="AA5427" s="286"/>
      <c r="AB5427" s="286"/>
      <c r="AC5427" s="223"/>
      <c r="AD5427" s="223"/>
      <c r="AE5427" s="223"/>
      <c r="AF5427" s="223"/>
      <c r="AG5427" s="223"/>
      <c r="AH5427" s="223"/>
      <c r="AI5427" s="223"/>
      <c r="AJ5427" s="223"/>
      <c r="AK5427" s="1034"/>
      <c r="AL5427" s="1035"/>
      <c r="AM5427" s="1035"/>
      <c r="AN5427" s="788"/>
      <c r="AO5427" s="789"/>
      <c r="AP5427" s="3"/>
      <c r="AQ5427" s="222">
        <f t="shared" si="2521"/>
        <v>1</v>
      </c>
    </row>
    <row r="5428" spans="2:46" s="162" customFormat="1" ht="12" customHeight="1" x14ac:dyDescent="0.15">
      <c r="B5428" s="1058"/>
      <c r="C5428" s="1063"/>
      <c r="D5428" s="1061"/>
      <c r="E5428" s="1061"/>
      <c r="F5428" s="1061"/>
      <c r="G5428" s="1061"/>
      <c r="H5428" s="1061"/>
      <c r="I5428" s="1061"/>
      <c r="J5428" s="1062"/>
      <c r="K5428" s="192"/>
      <c r="L5428" s="1038"/>
      <c r="M5428" s="1039"/>
      <c r="N5428" s="1038"/>
      <c r="O5428" s="1039"/>
      <c r="P5428" s="1034"/>
      <c r="Q5428" s="1036"/>
      <c r="R5428" s="408"/>
      <c r="S5428" s="408"/>
      <c r="T5428" s="408"/>
      <c r="U5428" s="1034"/>
      <c r="V5428" s="1036"/>
      <c r="W5428" s="1034"/>
      <c r="X5428" s="1035"/>
      <c r="Y5428" s="286"/>
      <c r="Z5428" s="286"/>
      <c r="AA5428" s="286"/>
      <c r="AB5428" s="286"/>
      <c r="AC5428" s="223"/>
      <c r="AD5428" s="223"/>
      <c r="AE5428" s="223"/>
      <c r="AF5428" s="223"/>
      <c r="AG5428" s="223"/>
      <c r="AH5428" s="223"/>
      <c r="AI5428" s="223"/>
      <c r="AJ5428" s="223"/>
      <c r="AK5428" s="1034"/>
      <c r="AL5428" s="1035"/>
      <c r="AM5428" s="1035"/>
      <c r="AN5428" s="788"/>
      <c r="AO5428" s="789"/>
      <c r="AP5428" s="3"/>
      <c r="AQ5428" s="222">
        <f t="shared" si="2521"/>
        <v>1</v>
      </c>
    </row>
    <row r="5429" spans="2:46" s="162" customFormat="1" ht="12" customHeight="1" x14ac:dyDescent="0.15">
      <c r="B5429" s="1058"/>
      <c r="C5429" s="1063"/>
      <c r="D5429" s="1061"/>
      <c r="E5429" s="1061"/>
      <c r="F5429" s="1061"/>
      <c r="G5429" s="1061"/>
      <c r="H5429" s="1061"/>
      <c r="I5429" s="1061"/>
      <c r="J5429" s="1062"/>
      <c r="K5429" s="192"/>
      <c r="L5429" s="1038"/>
      <c r="M5429" s="1039"/>
      <c r="N5429" s="1038"/>
      <c r="O5429" s="1039"/>
      <c r="P5429" s="1034"/>
      <c r="Q5429" s="1036"/>
      <c r="R5429" s="408"/>
      <c r="S5429" s="408"/>
      <c r="T5429" s="408"/>
      <c r="U5429" s="1034"/>
      <c r="V5429" s="1036"/>
      <c r="W5429" s="1034"/>
      <c r="X5429" s="1035"/>
      <c r="Y5429" s="286"/>
      <c r="Z5429" s="286"/>
      <c r="AA5429" s="286"/>
      <c r="AB5429" s="286"/>
      <c r="AC5429" s="223"/>
      <c r="AD5429" s="223"/>
      <c r="AE5429" s="223"/>
      <c r="AF5429" s="223"/>
      <c r="AG5429" s="223"/>
      <c r="AH5429" s="223"/>
      <c r="AI5429" s="223"/>
      <c r="AJ5429" s="223"/>
      <c r="AK5429" s="1034"/>
      <c r="AL5429" s="1035"/>
      <c r="AM5429" s="1035"/>
      <c r="AN5429" s="788"/>
      <c r="AO5429" s="789"/>
      <c r="AP5429" s="3"/>
      <c r="AQ5429" s="222">
        <f t="shared" si="2521"/>
        <v>1</v>
      </c>
    </row>
    <row r="5430" spans="2:46" s="162" customFormat="1" ht="12" customHeight="1" x14ac:dyDescent="0.15">
      <c r="B5430" s="1058"/>
      <c r="C5430" s="1063"/>
      <c r="D5430" s="1061"/>
      <c r="E5430" s="1061"/>
      <c r="F5430" s="1061"/>
      <c r="G5430" s="1061"/>
      <c r="H5430" s="1061"/>
      <c r="I5430" s="1061"/>
      <c r="J5430" s="1062"/>
      <c r="K5430" s="192"/>
      <c r="L5430" s="1038"/>
      <c r="M5430" s="1039"/>
      <c r="N5430" s="1038"/>
      <c r="O5430" s="1039"/>
      <c r="P5430" s="1034"/>
      <c r="Q5430" s="1036"/>
      <c r="R5430" s="408"/>
      <c r="S5430" s="408"/>
      <c r="T5430" s="408"/>
      <c r="U5430" s="1034"/>
      <c r="V5430" s="1036"/>
      <c r="W5430" s="1034"/>
      <c r="X5430" s="1035"/>
      <c r="Y5430" s="286"/>
      <c r="Z5430" s="286"/>
      <c r="AA5430" s="286"/>
      <c r="AB5430" s="286"/>
      <c r="AC5430" s="223"/>
      <c r="AD5430" s="223"/>
      <c r="AE5430" s="223"/>
      <c r="AF5430" s="223"/>
      <c r="AG5430" s="223"/>
      <c r="AH5430" s="223"/>
      <c r="AI5430" s="223"/>
      <c r="AJ5430" s="223"/>
      <c r="AK5430" s="1034"/>
      <c r="AL5430" s="1035"/>
      <c r="AM5430" s="1035"/>
      <c r="AN5430" s="788"/>
      <c r="AO5430" s="789"/>
      <c r="AP5430" s="3"/>
      <c r="AQ5430" s="222">
        <f t="shared" si="2521"/>
        <v>1</v>
      </c>
    </row>
    <row r="5431" spans="2:46" s="162" customFormat="1" ht="12" customHeight="1" x14ac:dyDescent="0.15">
      <c r="B5431" s="1058"/>
      <c r="C5431" s="1063"/>
      <c r="D5431" s="1061"/>
      <c r="E5431" s="1061"/>
      <c r="F5431" s="1061"/>
      <c r="G5431" s="1061"/>
      <c r="H5431" s="1061"/>
      <c r="I5431" s="1061"/>
      <c r="J5431" s="1062"/>
      <c r="K5431" s="192"/>
      <c r="L5431" s="1038"/>
      <c r="M5431" s="1039"/>
      <c r="N5431" s="1038"/>
      <c r="O5431" s="1039"/>
      <c r="P5431" s="1034"/>
      <c r="Q5431" s="1036"/>
      <c r="R5431" s="408"/>
      <c r="S5431" s="408"/>
      <c r="T5431" s="408"/>
      <c r="U5431" s="1034"/>
      <c r="V5431" s="1036"/>
      <c r="W5431" s="1034"/>
      <c r="X5431" s="1035"/>
      <c r="Y5431" s="286"/>
      <c r="Z5431" s="286"/>
      <c r="AA5431" s="286"/>
      <c r="AB5431" s="286"/>
      <c r="AC5431" s="223"/>
      <c r="AD5431" s="223"/>
      <c r="AE5431" s="223"/>
      <c r="AF5431" s="223"/>
      <c r="AG5431" s="223"/>
      <c r="AH5431" s="223"/>
      <c r="AI5431" s="223"/>
      <c r="AJ5431" s="223"/>
      <c r="AK5431" s="1034"/>
      <c r="AL5431" s="1035"/>
      <c r="AM5431" s="1035"/>
      <c r="AN5431" s="788"/>
      <c r="AO5431" s="789"/>
      <c r="AP5431" s="3"/>
      <c r="AQ5431" s="222">
        <f t="shared" si="2521"/>
        <v>1</v>
      </c>
    </row>
    <row r="5432" spans="2:46" s="162" customFormat="1" ht="12" customHeight="1" x14ac:dyDescent="0.15">
      <c r="B5432" s="1058"/>
      <c r="C5432" s="1063"/>
      <c r="D5432" s="1061"/>
      <c r="E5432" s="1061"/>
      <c r="F5432" s="1061"/>
      <c r="G5432" s="1061"/>
      <c r="H5432" s="1061"/>
      <c r="I5432" s="1061"/>
      <c r="J5432" s="1062"/>
      <c r="K5432" s="192"/>
      <c r="L5432" s="1038"/>
      <c r="M5432" s="1039"/>
      <c r="N5432" s="1038"/>
      <c r="O5432" s="1039"/>
      <c r="P5432" s="1034"/>
      <c r="Q5432" s="1036"/>
      <c r="R5432" s="408"/>
      <c r="S5432" s="408"/>
      <c r="T5432" s="408"/>
      <c r="U5432" s="1034"/>
      <c r="V5432" s="1036"/>
      <c r="W5432" s="1034"/>
      <c r="X5432" s="1035"/>
      <c r="Y5432" s="286"/>
      <c r="Z5432" s="286"/>
      <c r="AA5432" s="286"/>
      <c r="AB5432" s="286"/>
      <c r="AC5432" s="223"/>
      <c r="AD5432" s="223"/>
      <c r="AE5432" s="223"/>
      <c r="AF5432" s="223"/>
      <c r="AG5432" s="223"/>
      <c r="AH5432" s="223"/>
      <c r="AI5432" s="223"/>
      <c r="AJ5432" s="223"/>
      <c r="AK5432" s="1034"/>
      <c r="AL5432" s="1035"/>
      <c r="AM5432" s="1035"/>
      <c r="AN5432" s="788"/>
      <c r="AO5432" s="789"/>
      <c r="AP5432" s="3"/>
      <c r="AQ5432" s="222">
        <f t="shared" si="2521"/>
        <v>1</v>
      </c>
    </row>
    <row r="5433" spans="2:46" s="162" customFormat="1" ht="12" customHeight="1" x14ac:dyDescent="0.15">
      <c r="B5433" s="1058"/>
      <c r="C5433" s="1063"/>
      <c r="D5433" s="1061"/>
      <c r="E5433" s="1061"/>
      <c r="F5433" s="1061"/>
      <c r="G5433" s="1061"/>
      <c r="H5433" s="1061"/>
      <c r="I5433" s="1061"/>
      <c r="J5433" s="1062"/>
      <c r="K5433" s="192"/>
      <c r="L5433" s="1038"/>
      <c r="M5433" s="1039"/>
      <c r="N5433" s="1038"/>
      <c r="O5433" s="1039"/>
      <c r="P5433" s="1034"/>
      <c r="Q5433" s="1036"/>
      <c r="R5433" s="408"/>
      <c r="S5433" s="408"/>
      <c r="T5433" s="408"/>
      <c r="U5433" s="1034"/>
      <c r="V5433" s="1036"/>
      <c r="W5433" s="1034"/>
      <c r="X5433" s="1035"/>
      <c r="Y5433" s="286"/>
      <c r="Z5433" s="286"/>
      <c r="AA5433" s="286"/>
      <c r="AB5433" s="286"/>
      <c r="AC5433" s="223"/>
      <c r="AD5433" s="223"/>
      <c r="AE5433" s="223"/>
      <c r="AF5433" s="223"/>
      <c r="AG5433" s="223"/>
      <c r="AH5433" s="223"/>
      <c r="AI5433" s="223"/>
      <c r="AJ5433" s="223"/>
      <c r="AK5433" s="1034"/>
      <c r="AL5433" s="1035"/>
      <c r="AM5433" s="1035"/>
      <c r="AN5433" s="788"/>
      <c r="AO5433" s="789"/>
      <c r="AP5433" s="3"/>
      <c r="AQ5433" s="222">
        <f t="shared" si="2521"/>
        <v>1</v>
      </c>
    </row>
    <row r="5434" spans="2:46" s="162" customFormat="1" ht="12" customHeight="1" x14ac:dyDescent="0.15">
      <c r="B5434" s="1058"/>
      <c r="C5434" s="1063"/>
      <c r="D5434" s="1061"/>
      <c r="E5434" s="1061"/>
      <c r="F5434" s="1061"/>
      <c r="G5434" s="1061"/>
      <c r="H5434" s="1061"/>
      <c r="I5434" s="1061"/>
      <c r="J5434" s="1062"/>
      <c r="K5434" s="192"/>
      <c r="L5434" s="1038"/>
      <c r="M5434" s="1039"/>
      <c r="N5434" s="1038"/>
      <c r="O5434" s="1039"/>
      <c r="P5434" s="1034"/>
      <c r="Q5434" s="1036"/>
      <c r="R5434" s="408"/>
      <c r="S5434" s="408"/>
      <c r="T5434" s="408"/>
      <c r="U5434" s="1034"/>
      <c r="V5434" s="1036"/>
      <c r="W5434" s="1034"/>
      <c r="X5434" s="1035"/>
      <c r="Y5434" s="286"/>
      <c r="Z5434" s="286"/>
      <c r="AA5434" s="286"/>
      <c r="AB5434" s="286"/>
      <c r="AC5434" s="223"/>
      <c r="AD5434" s="223"/>
      <c r="AE5434" s="223"/>
      <c r="AF5434" s="223"/>
      <c r="AG5434" s="223"/>
      <c r="AH5434" s="223"/>
      <c r="AI5434" s="223"/>
      <c r="AJ5434" s="223"/>
      <c r="AK5434" s="1034"/>
      <c r="AL5434" s="1035"/>
      <c r="AM5434" s="1035"/>
      <c r="AN5434" s="788"/>
      <c r="AO5434" s="789"/>
      <c r="AP5434" s="3"/>
      <c r="AQ5434" s="222">
        <f t="shared" si="2521"/>
        <v>1</v>
      </c>
    </row>
    <row r="5435" spans="2:46" s="162" customFormat="1" ht="12" customHeight="1" x14ac:dyDescent="0.15">
      <c r="B5435" s="1058"/>
      <c r="C5435" s="1063"/>
      <c r="D5435" s="1061"/>
      <c r="E5435" s="1061"/>
      <c r="F5435" s="1061"/>
      <c r="G5435" s="1061"/>
      <c r="H5435" s="1061"/>
      <c r="I5435" s="1061"/>
      <c r="J5435" s="1062"/>
      <c r="K5435" s="192"/>
      <c r="L5435" s="1038"/>
      <c r="M5435" s="1039"/>
      <c r="N5435" s="1038"/>
      <c r="O5435" s="1039"/>
      <c r="P5435" s="1034"/>
      <c r="Q5435" s="1036"/>
      <c r="R5435" s="408"/>
      <c r="S5435" s="408"/>
      <c r="T5435" s="408"/>
      <c r="U5435" s="1034"/>
      <c r="V5435" s="1036"/>
      <c r="W5435" s="1034"/>
      <c r="X5435" s="1035"/>
      <c r="Y5435" s="286"/>
      <c r="Z5435" s="286"/>
      <c r="AA5435" s="286"/>
      <c r="AB5435" s="286"/>
      <c r="AC5435" s="223"/>
      <c r="AD5435" s="223"/>
      <c r="AE5435" s="223"/>
      <c r="AF5435" s="223"/>
      <c r="AG5435" s="223"/>
      <c r="AH5435" s="223"/>
      <c r="AI5435" s="223"/>
      <c r="AJ5435" s="223"/>
      <c r="AK5435" s="1034"/>
      <c r="AL5435" s="1035"/>
      <c r="AM5435" s="1035"/>
      <c r="AN5435" s="788"/>
      <c r="AO5435" s="789"/>
      <c r="AP5435" s="3"/>
      <c r="AQ5435" s="222">
        <f t="shared" si="2521"/>
        <v>1</v>
      </c>
    </row>
    <row r="5436" spans="2:46" s="162" customFormat="1" ht="12" customHeight="1" x14ac:dyDescent="0.15">
      <c r="B5436" s="1058"/>
      <c r="C5436" s="1063"/>
      <c r="D5436" s="1061"/>
      <c r="E5436" s="1061"/>
      <c r="F5436" s="1061"/>
      <c r="G5436" s="1061"/>
      <c r="H5436" s="1061"/>
      <c r="I5436" s="1061"/>
      <c r="J5436" s="1062"/>
      <c r="K5436" s="1016" t="s">
        <v>216</v>
      </c>
      <c r="L5436" s="1016" t="s">
        <v>215</v>
      </c>
      <c r="M5436" s="1016"/>
      <c r="N5436" s="1016"/>
      <c r="O5436" s="1016"/>
      <c r="P5436" s="1016"/>
      <c r="Q5436" s="1016"/>
      <c r="R5436" s="1016"/>
      <c r="S5436" s="1016"/>
      <c r="T5436" s="1016"/>
      <c r="U5436" s="1016"/>
      <c r="V5436" s="1016"/>
      <c r="W5436" s="1016"/>
      <c r="X5436" s="1016"/>
      <c r="Y5436" s="1040" t="s">
        <v>466</v>
      </c>
      <c r="Z5436" s="1041"/>
      <c r="AA5436" s="1041"/>
      <c r="AB5436" s="1042"/>
      <c r="AC5436" s="224">
        <f t="shared" ref="AC5436:AJ5436" si="2522">SUM(AC5416:AC5435)</f>
        <v>0</v>
      </c>
      <c r="AD5436" s="224">
        <f t="shared" si="2522"/>
        <v>0</v>
      </c>
      <c r="AE5436" s="224">
        <f t="shared" si="2522"/>
        <v>0</v>
      </c>
      <c r="AF5436" s="224">
        <f t="shared" si="2522"/>
        <v>0</v>
      </c>
      <c r="AG5436" s="224">
        <f t="shared" si="2522"/>
        <v>0</v>
      </c>
      <c r="AH5436" s="224">
        <f t="shared" si="2522"/>
        <v>0</v>
      </c>
      <c r="AI5436" s="224">
        <f t="shared" si="2522"/>
        <v>0</v>
      </c>
      <c r="AJ5436" s="224">
        <f t="shared" si="2522"/>
        <v>0</v>
      </c>
      <c r="AK5436" s="1040" t="s">
        <v>214</v>
      </c>
      <c r="AL5436" s="1041"/>
      <c r="AM5436" s="1041"/>
      <c r="AN5436" s="788"/>
      <c r="AO5436" s="789"/>
      <c r="AP5436" s="3"/>
    </row>
    <row r="5437" spans="2:46" s="162" customFormat="1" ht="12" customHeight="1" x14ac:dyDescent="0.15">
      <c r="B5437" s="1058"/>
      <c r="C5437" s="1063"/>
      <c r="D5437" s="1061"/>
      <c r="E5437" s="1061"/>
      <c r="F5437" s="1061"/>
      <c r="G5437" s="1061"/>
      <c r="H5437" s="1061"/>
      <c r="I5437" s="1061"/>
      <c r="J5437" s="1062"/>
      <c r="K5437" s="1016"/>
      <c r="L5437" s="1016" t="s">
        <v>467</v>
      </c>
      <c r="M5437" s="1016"/>
      <c r="N5437" s="1016"/>
      <c r="O5437" s="1016" t="s">
        <v>213</v>
      </c>
      <c r="P5437" s="1016"/>
      <c r="Q5437" s="1016"/>
      <c r="R5437" s="1016"/>
      <c r="S5437" s="1016"/>
      <c r="T5437" s="1016"/>
      <c r="U5437" s="1016"/>
      <c r="V5437" s="1016"/>
      <c r="W5437" s="1016"/>
      <c r="X5437" s="1016"/>
      <c r="Y5437" s="193">
        <f>COUNTIF(Y5416:Y5435,"○")</f>
        <v>0</v>
      </c>
      <c r="Z5437" s="193">
        <f>COUNTIF(Z5416:Z5435,"○")</f>
        <v>0</v>
      </c>
      <c r="AA5437" s="193">
        <f>COUNTIF(AA5416:AA5435,"○")</f>
        <v>0</v>
      </c>
      <c r="AB5437" s="193">
        <f>COUNTIF(AB5416:AB5435,"○")</f>
        <v>0</v>
      </c>
      <c r="AC5437" s="193">
        <f t="shared" ref="AC5437:AJ5437" si="2523">COUNT(AC5416:AC5435)</f>
        <v>0</v>
      </c>
      <c r="AD5437" s="193">
        <f t="shared" si="2523"/>
        <v>0</v>
      </c>
      <c r="AE5437" s="193">
        <f t="shared" si="2523"/>
        <v>0</v>
      </c>
      <c r="AF5437" s="193">
        <f t="shared" si="2523"/>
        <v>0</v>
      </c>
      <c r="AG5437" s="193">
        <f t="shared" si="2523"/>
        <v>0</v>
      </c>
      <c r="AH5437" s="193">
        <f t="shared" si="2523"/>
        <v>0</v>
      </c>
      <c r="AI5437" s="193">
        <f t="shared" si="2523"/>
        <v>0</v>
      </c>
      <c r="AJ5437" s="193">
        <f t="shared" si="2523"/>
        <v>0</v>
      </c>
      <c r="AK5437" s="1043"/>
      <c r="AL5437" s="1044"/>
      <c r="AM5437" s="1044"/>
      <c r="AN5437" s="1044"/>
      <c r="AO5437" s="1045"/>
      <c r="AP5437" s="3"/>
    </row>
    <row r="5438" spans="2:46" ht="12" customHeight="1" x14ac:dyDescent="0.15">
      <c r="B5438" s="1058"/>
      <c r="C5438" s="1063"/>
      <c r="D5438" s="1061"/>
      <c r="E5438" s="1061"/>
      <c r="F5438" s="1061"/>
      <c r="G5438" s="1061"/>
      <c r="H5438" s="1061"/>
      <c r="I5438" s="1061"/>
      <c r="J5438" s="1062"/>
      <c r="K5438" s="1016"/>
      <c r="L5438" s="1016"/>
      <c r="M5438" s="1016"/>
      <c r="N5438" s="1016"/>
      <c r="O5438" s="1016" t="s">
        <v>468</v>
      </c>
      <c r="P5438" s="1016"/>
      <c r="Q5438" s="1016"/>
      <c r="R5438" s="1016"/>
      <c r="S5438" s="1016"/>
      <c r="T5438" s="1016"/>
      <c r="U5438" s="1016"/>
      <c r="V5438" s="1016"/>
      <c r="W5438" s="1016"/>
      <c r="X5438" s="1016"/>
      <c r="Y5438" s="1034" t="str">
        <f>IF(Y5437&gt;0,"Ⅳ",IF(Z5437&gt;0,"Ⅲ",IF(AA5437&gt;0,"Ⅱa",IF(AB5437&gt;0,"Ⅱb","Ⅰ"))))</f>
        <v>Ⅰ</v>
      </c>
      <c r="Z5438" s="1035"/>
      <c r="AA5438" s="1035"/>
      <c r="AB5438" s="1036"/>
      <c r="AC5438" s="1034" t="str">
        <f>IF(AC5437&gt;0,"Ⅳ",IF(AD5437&gt;0,"Ⅲ",IF(AE5437&gt;0,"Ⅱa",IF(AF5437&gt;0,"Ⅱb","Ⅰ"))))</f>
        <v>Ⅰ</v>
      </c>
      <c r="AD5438" s="1035"/>
      <c r="AE5438" s="1035"/>
      <c r="AF5438" s="1036"/>
      <c r="AG5438" s="1034" t="str">
        <f>IF(AG5437&gt;0,"Ⅳ",IF(AH5437&gt;0,"Ⅲ",IF(AI5437&gt;0,"Ⅱa",IF(AJ5437&gt;0,"Ⅱb","Ⅰ"))))</f>
        <v>Ⅰ</v>
      </c>
      <c r="AH5438" s="1035"/>
      <c r="AI5438" s="1035"/>
      <c r="AJ5438" s="1036"/>
      <c r="AK5438" s="1046"/>
      <c r="AL5438" s="1047"/>
      <c r="AM5438" s="1047"/>
      <c r="AN5438" s="1047"/>
      <c r="AO5438" s="1048"/>
      <c r="AP5438" s="3"/>
      <c r="AQ5438" s="282" t="s">
        <v>312</v>
      </c>
      <c r="AR5438" s="282" t="s">
        <v>313</v>
      </c>
      <c r="AS5438" s="699" t="s">
        <v>316</v>
      </c>
      <c r="AT5438" s="1026"/>
    </row>
    <row r="5439" spans="2:46" ht="12" customHeight="1" x14ac:dyDescent="0.15">
      <c r="B5439" s="1058"/>
      <c r="C5439" s="1063"/>
      <c r="D5439" s="1061"/>
      <c r="E5439" s="1061"/>
      <c r="F5439" s="1061"/>
      <c r="G5439" s="1061"/>
      <c r="H5439" s="1061"/>
      <c r="I5439" s="1061"/>
      <c r="J5439" s="1062"/>
      <c r="K5439" s="1016"/>
      <c r="L5439" s="1016" t="s">
        <v>469</v>
      </c>
      <c r="M5439" s="1016"/>
      <c r="N5439" s="1016"/>
      <c r="O5439" s="1016" t="s">
        <v>212</v>
      </c>
      <c r="P5439" s="1016"/>
      <c r="Q5439" s="1016"/>
      <c r="R5439" s="1016"/>
      <c r="S5439" s="1016"/>
      <c r="T5439" s="1016"/>
      <c r="U5439" s="1016"/>
      <c r="V5439" s="1016"/>
      <c r="W5439" s="1016"/>
      <c r="X5439" s="1016"/>
      <c r="Y5439" s="187" t="s">
        <v>32</v>
      </c>
      <c r="Z5439" s="187" t="s">
        <v>33</v>
      </c>
      <c r="AA5439" s="1027" t="s">
        <v>34</v>
      </c>
      <c r="AB5439" s="1027"/>
      <c r="AC5439" s="187" t="s">
        <v>32</v>
      </c>
      <c r="AD5439" s="187" t="s">
        <v>33</v>
      </c>
      <c r="AE5439" s="1027" t="s">
        <v>34</v>
      </c>
      <c r="AF5439" s="1027"/>
      <c r="AG5439" s="187" t="s">
        <v>32</v>
      </c>
      <c r="AH5439" s="187" t="s">
        <v>33</v>
      </c>
      <c r="AI5439" s="1027" t="s">
        <v>34</v>
      </c>
      <c r="AJ5439" s="1027"/>
      <c r="AK5439" s="1046"/>
      <c r="AL5439" s="1047"/>
      <c r="AM5439" s="1047"/>
      <c r="AN5439" s="1047"/>
      <c r="AO5439" s="1048"/>
      <c r="AP5439" s="3"/>
      <c r="AQ5439" s="1028">
        <f>+Y5437+Z5437</f>
        <v>0</v>
      </c>
      <c r="AR5439" s="1029"/>
      <c r="AS5439" s="1028">
        <f>+AA5437+AB5437</f>
        <v>0</v>
      </c>
      <c r="AT5439" s="1029"/>
    </row>
    <row r="5440" spans="2:46" ht="12" customHeight="1" x14ac:dyDescent="0.15">
      <c r="B5440" s="1058"/>
      <c r="C5440" s="1063"/>
      <c r="D5440" s="1061"/>
      <c r="E5440" s="1061"/>
      <c r="F5440" s="1061"/>
      <c r="G5440" s="1061"/>
      <c r="H5440" s="1061"/>
      <c r="I5440" s="1061"/>
      <c r="J5440" s="1062"/>
      <c r="K5440" s="1016"/>
      <c r="L5440" s="1016"/>
      <c r="M5440" s="1016"/>
      <c r="N5440" s="1016"/>
      <c r="O5440" s="1016" t="s">
        <v>470</v>
      </c>
      <c r="P5440" s="1016"/>
      <c r="Q5440" s="1016"/>
      <c r="R5440" s="1016"/>
      <c r="S5440" s="1016"/>
      <c r="T5440" s="1016"/>
      <c r="U5440" s="1016"/>
      <c r="V5440" s="1016"/>
      <c r="W5440" s="1016"/>
      <c r="X5440" s="1016"/>
      <c r="Y5440" s="193" t="str">
        <f>IF(Y5437=0,"",1)</f>
        <v/>
      </c>
      <c r="Z5440" s="193" t="str">
        <f>IF(Z5437=0,"",1)</f>
        <v/>
      </c>
      <c r="AA5440" s="1030" t="str">
        <f>IF(AQ5439=1,"",IF(AS5439&gt;0,1,""))</f>
        <v/>
      </c>
      <c r="AB5440" s="1031"/>
      <c r="AC5440" s="193">
        <f>+AC5437</f>
        <v>0</v>
      </c>
      <c r="AD5440" s="193">
        <f>AD5437</f>
        <v>0</v>
      </c>
      <c r="AE5440" s="1030">
        <f>AE5437+AF5437</f>
        <v>0</v>
      </c>
      <c r="AF5440" s="1031"/>
      <c r="AG5440" s="193">
        <f>AG5437</f>
        <v>0</v>
      </c>
      <c r="AH5440" s="193">
        <f>AH5437</f>
        <v>0</v>
      </c>
      <c r="AI5440" s="1030">
        <f>AI5437+AJ5437</f>
        <v>0</v>
      </c>
      <c r="AJ5440" s="1031"/>
      <c r="AK5440" s="1046"/>
      <c r="AL5440" s="1047"/>
      <c r="AM5440" s="1047"/>
      <c r="AN5440" s="1047"/>
      <c r="AO5440" s="1048"/>
      <c r="AP5440" s="3"/>
      <c r="AQ5440" s="197">
        <f>+Y5437+AC5440+AG5440</f>
        <v>0</v>
      </c>
      <c r="AR5440" s="197">
        <f>+Z5437+AD5440+AH5440</f>
        <v>0</v>
      </c>
      <c r="AS5440" s="1032">
        <f>+AS5439+AE5440+AI5440</f>
        <v>0</v>
      </c>
      <c r="AT5440" s="1033"/>
    </row>
    <row r="5441" spans="2:86" ht="12" customHeight="1" x14ac:dyDescent="0.15">
      <c r="B5441" s="1058"/>
      <c r="C5441" s="1063"/>
      <c r="D5441" s="1061"/>
      <c r="E5441" s="1061"/>
      <c r="F5441" s="1061"/>
      <c r="G5441" s="1061"/>
      <c r="H5441" s="1061"/>
      <c r="I5441" s="1061"/>
      <c r="J5441" s="1062"/>
      <c r="K5441" s="1016"/>
      <c r="L5441" s="1016"/>
      <c r="M5441" s="1016"/>
      <c r="N5441" s="1016"/>
      <c r="O5441" s="1016" t="s">
        <v>471</v>
      </c>
      <c r="P5441" s="1016"/>
      <c r="Q5441" s="1016"/>
      <c r="R5441" s="1016"/>
      <c r="S5441" s="1016"/>
      <c r="T5441" s="1016"/>
      <c r="U5441" s="1016"/>
      <c r="V5441" s="1016"/>
      <c r="W5441" s="1016"/>
      <c r="X5441" s="1016"/>
      <c r="Y5441" s="1034" t="s">
        <v>875</v>
      </c>
      <c r="Z5441" s="1035"/>
      <c r="AA5441" s="1035"/>
      <c r="AB5441" s="1036"/>
      <c r="AC5441" s="1034" t="str">
        <f>IF(AC5440&gt;0,"Ⅳ",IF(AD5440&gt;0,"Ⅲ",IF(AE5440&gt;0,"Ⅱ","Ⅰ")))</f>
        <v>Ⅰ</v>
      </c>
      <c r="AD5441" s="1035"/>
      <c r="AE5441" s="1035"/>
      <c r="AF5441" s="1036"/>
      <c r="AG5441" s="1034" t="str">
        <f>IF(AG5440&gt;0,"Ⅳ",IF(AH5440&gt;0,"Ⅲ",IF(AI5440&gt;0,"Ⅱ","Ⅰ")))</f>
        <v>Ⅰ</v>
      </c>
      <c r="AH5441" s="1035"/>
      <c r="AI5441" s="1035"/>
      <c r="AJ5441" s="1036"/>
      <c r="AK5441" s="1046"/>
      <c r="AL5441" s="1047"/>
      <c r="AM5441" s="1047"/>
      <c r="AN5441" s="1047"/>
      <c r="AO5441" s="1048"/>
      <c r="AP5441" s="3"/>
      <c r="AQ5441" s="1037" t="str">
        <f>IF(AQ5440&gt;0,"Ⅳ",IF(AR5440&gt;0,"Ⅲ",IF(AS5440&gt;0,"Ⅱ","Ⅰ")))</f>
        <v>Ⅰ</v>
      </c>
      <c r="AR5441" s="1037"/>
      <c r="AS5441" s="1037"/>
      <c r="AT5441" s="1037"/>
    </row>
    <row r="5442" spans="2:86" ht="12" customHeight="1" x14ac:dyDescent="0.15">
      <c r="B5442" s="1058"/>
      <c r="C5442" s="1063"/>
      <c r="D5442" s="1061"/>
      <c r="E5442" s="1061"/>
      <c r="F5442" s="1061"/>
      <c r="G5442" s="1061"/>
      <c r="H5442" s="1061"/>
      <c r="I5442" s="1061"/>
      <c r="J5442" s="1062"/>
      <c r="K5442" s="1016"/>
      <c r="L5442" s="1016"/>
      <c r="M5442" s="1016"/>
      <c r="N5442" s="1016"/>
      <c r="O5442" s="1016" t="s">
        <v>472</v>
      </c>
      <c r="P5442" s="1016"/>
      <c r="Q5442" s="1016"/>
      <c r="R5442" s="1016"/>
      <c r="S5442" s="1016"/>
      <c r="T5442" s="1016"/>
      <c r="U5442" s="1016"/>
      <c r="V5442" s="1016"/>
      <c r="W5442" s="1016"/>
      <c r="X5442" s="1016"/>
      <c r="Y5442" s="1034" t="str">
        <f>IF(COUNTIF(Y5441:AJ5441,"Ⅳ")&gt;0,"Ⅳ",IF(COUNTIF(Y5441:AJ5441,"Ⅲ")&gt;0,"Ⅲ",IF(COUNTIF(Y5441:AJ5441,"Ⅱ")&gt;0,"Ⅱ","Ⅰ")))</f>
        <v>Ⅰ</v>
      </c>
      <c r="Z5442" s="1035"/>
      <c r="AA5442" s="1035"/>
      <c r="AB5442" s="1035"/>
      <c r="AC5442" s="1035"/>
      <c r="AD5442" s="1035"/>
      <c r="AE5442" s="1035"/>
      <c r="AF5442" s="1035"/>
      <c r="AG5442" s="1035"/>
      <c r="AH5442" s="1035"/>
      <c r="AI5442" s="1035"/>
      <c r="AJ5442" s="1036"/>
      <c r="AK5442" s="1049"/>
      <c r="AL5442" s="1050"/>
      <c r="AM5442" s="1050"/>
      <c r="AN5442" s="1050"/>
      <c r="AO5442" s="1051"/>
      <c r="AP5442" s="3"/>
    </row>
    <row r="5443" spans="2:86" ht="14.25" customHeight="1" x14ac:dyDescent="0.15">
      <c r="B5443" s="1058"/>
      <c r="C5443" s="1063"/>
      <c r="D5443" s="1061"/>
      <c r="E5443" s="1061"/>
      <c r="F5443" s="1061"/>
      <c r="G5443" s="1061"/>
      <c r="H5443" s="1061"/>
      <c r="I5443" s="1061"/>
      <c r="J5443" s="1062"/>
      <c r="K5443" s="1016" t="s">
        <v>169</v>
      </c>
      <c r="L5443" s="1017"/>
      <c r="M5443" s="1017"/>
      <c r="N5443" s="1017"/>
      <c r="O5443" s="1017"/>
      <c r="P5443" s="1017"/>
      <c r="Q5443" s="1017"/>
      <c r="R5443" s="1017"/>
      <c r="S5443" s="1017"/>
      <c r="T5443" s="1017"/>
      <c r="U5443" s="1017"/>
      <c r="V5443" s="1017"/>
      <c r="W5443" s="1017"/>
      <c r="X5443" s="1017"/>
      <c r="Y5443" s="1017"/>
      <c r="Z5443" s="1017"/>
      <c r="AA5443" s="1017"/>
      <c r="AB5443" s="1017"/>
      <c r="AC5443" s="1017"/>
      <c r="AD5443" s="1017"/>
      <c r="AE5443" s="1017"/>
      <c r="AF5443" s="1017"/>
      <c r="AG5443" s="1017"/>
      <c r="AH5443" s="1017"/>
      <c r="AI5443" s="1017"/>
      <c r="AJ5443" s="1017"/>
      <c r="AK5443" s="1017"/>
      <c r="AL5443" s="1017"/>
      <c r="AM5443" s="1017"/>
      <c r="AN5443" s="1017"/>
      <c r="AO5443" s="1017"/>
      <c r="AP5443" s="3"/>
    </row>
    <row r="5444" spans="2:86" ht="14.25" customHeight="1" x14ac:dyDescent="0.15">
      <c r="B5444" s="1058"/>
      <c r="C5444" s="1063"/>
      <c r="D5444" s="1061"/>
      <c r="E5444" s="1061"/>
      <c r="F5444" s="1061"/>
      <c r="G5444" s="1061"/>
      <c r="H5444" s="1061"/>
      <c r="I5444" s="1061"/>
      <c r="J5444" s="1062"/>
      <c r="K5444" s="1016"/>
      <c r="L5444" s="1017"/>
      <c r="M5444" s="1017"/>
      <c r="N5444" s="1017"/>
      <c r="O5444" s="1017"/>
      <c r="P5444" s="1017"/>
      <c r="Q5444" s="1017"/>
      <c r="R5444" s="1017"/>
      <c r="S5444" s="1017"/>
      <c r="T5444" s="1017"/>
      <c r="U5444" s="1017"/>
      <c r="V5444" s="1017"/>
      <c r="W5444" s="1017"/>
      <c r="X5444" s="1017"/>
      <c r="Y5444" s="1017"/>
      <c r="Z5444" s="1017"/>
      <c r="AA5444" s="1017"/>
      <c r="AB5444" s="1017"/>
      <c r="AC5444" s="1017"/>
      <c r="AD5444" s="1017"/>
      <c r="AE5444" s="1017"/>
      <c r="AF5444" s="1017"/>
      <c r="AG5444" s="1017"/>
      <c r="AH5444" s="1017"/>
      <c r="AI5444" s="1017"/>
      <c r="AJ5444" s="1017"/>
      <c r="AK5444" s="1017"/>
      <c r="AL5444" s="1017"/>
      <c r="AM5444" s="1017"/>
      <c r="AN5444" s="1017"/>
      <c r="AO5444" s="1017"/>
      <c r="AP5444" s="3"/>
    </row>
    <row r="5445" spans="2:86" ht="12" customHeight="1" x14ac:dyDescent="0.15">
      <c r="B5445" s="1058"/>
      <c r="C5445" s="1063"/>
      <c r="D5445" s="1061"/>
      <c r="E5445" s="1061"/>
      <c r="F5445" s="1061"/>
      <c r="G5445" s="1061"/>
      <c r="H5445" s="1061"/>
      <c r="I5445" s="1061"/>
      <c r="J5445" s="1062"/>
      <c r="K5445" s="1018" t="s">
        <v>473</v>
      </c>
      <c r="L5445" s="1018"/>
      <c r="M5445" s="1018"/>
      <c r="N5445" s="1018"/>
      <c r="O5445" s="1018"/>
      <c r="P5445" s="1018"/>
      <c r="Q5445" s="1018"/>
      <c r="R5445" s="1018"/>
      <c r="S5445" s="1018"/>
      <c r="T5445" s="1018"/>
      <c r="U5445" s="1018"/>
      <c r="V5445" s="1018"/>
      <c r="W5445" s="1018"/>
      <c r="X5445" s="1018"/>
      <c r="Y5445" s="1018"/>
      <c r="Z5445" s="1018"/>
      <c r="AA5445" s="1018"/>
      <c r="AB5445" s="1018"/>
      <c r="AC5445" s="1018"/>
      <c r="AD5445" s="1018"/>
      <c r="AE5445" s="1018"/>
      <c r="AF5445" s="1018"/>
      <c r="AG5445" s="1018"/>
      <c r="AH5445" s="1018"/>
      <c r="AI5445" s="1018"/>
      <c r="AJ5445" s="1018"/>
      <c r="AK5445" s="1018"/>
      <c r="AL5445" s="1018"/>
      <c r="AM5445" s="1018"/>
      <c r="AN5445" s="1018"/>
      <c r="AO5445" s="1018"/>
      <c r="AP5445" s="3"/>
    </row>
    <row r="5446" spans="2:86" ht="12" customHeight="1" x14ac:dyDescent="0.15">
      <c r="B5446" s="1058"/>
      <c r="C5446" s="1063"/>
      <c r="D5446" s="1061"/>
      <c r="E5446" s="1061"/>
      <c r="F5446" s="1061"/>
      <c r="G5446" s="1061"/>
      <c r="H5446" s="1061"/>
      <c r="I5446" s="1061"/>
      <c r="J5446" s="1062"/>
      <c r="K5446" s="1019" t="s">
        <v>523</v>
      </c>
      <c r="L5446" s="1019"/>
      <c r="M5446" s="1019"/>
      <c r="N5446" s="1019"/>
      <c r="O5446" s="1019"/>
      <c r="P5446" s="1019"/>
      <c r="Q5446" s="1019"/>
      <c r="R5446" s="1019"/>
      <c r="S5446" s="1019"/>
      <c r="T5446" s="1019"/>
      <c r="U5446" s="1019"/>
      <c r="V5446" s="1019"/>
      <c r="W5446" s="1019"/>
      <c r="X5446" s="1019"/>
      <c r="Y5446" s="1019"/>
      <c r="Z5446" s="1019"/>
      <c r="AA5446" s="1019"/>
      <c r="AB5446" s="1019"/>
      <c r="AC5446" s="1019"/>
      <c r="AD5446" s="1019"/>
      <c r="AE5446" s="1019"/>
      <c r="AF5446" s="1019"/>
      <c r="AG5446" s="1019"/>
      <c r="AH5446" s="1019"/>
      <c r="AI5446" s="1019"/>
      <c r="AJ5446" s="1019"/>
      <c r="AK5446" s="1019"/>
      <c r="AL5446" s="1019"/>
      <c r="AM5446" s="1019"/>
      <c r="AN5446" s="1019"/>
      <c r="AO5446" s="1019"/>
      <c r="AP5446" s="3"/>
    </row>
    <row r="5447" spans="2:86" ht="12" customHeight="1" x14ac:dyDescent="0.15">
      <c r="B5447" s="1058"/>
      <c r="C5447" s="1063"/>
      <c r="D5447" s="1061"/>
      <c r="E5447" s="1061"/>
      <c r="F5447" s="1061"/>
      <c r="G5447" s="1061"/>
      <c r="H5447" s="1061"/>
      <c r="I5447" s="1061"/>
      <c r="J5447" s="1062"/>
      <c r="K5447" s="194" t="s">
        <v>474</v>
      </c>
      <c r="L5447" s="195"/>
      <c r="M5447" s="195"/>
      <c r="N5447" s="195"/>
      <c r="O5447" s="195"/>
      <c r="P5447" s="195"/>
      <c r="Q5447" s="195"/>
      <c r="R5447" s="195"/>
      <c r="S5447" s="195"/>
      <c r="T5447" s="195"/>
      <c r="U5447" s="195"/>
      <c r="V5447" s="195"/>
      <c r="W5447" s="195"/>
      <c r="X5447" s="195"/>
      <c r="Y5447" s="195"/>
      <c r="Z5447" s="195"/>
      <c r="AA5447" s="195"/>
      <c r="AB5447" s="195"/>
      <c r="AC5447" s="195"/>
      <c r="AD5447" s="195"/>
      <c r="AE5447" s="195"/>
      <c r="AF5447" s="195"/>
      <c r="AG5447" s="195"/>
      <c r="AH5447" s="195"/>
      <c r="AI5447" s="195"/>
      <c r="AJ5447" s="195"/>
      <c r="AK5447" s="195"/>
      <c r="AL5447" s="195"/>
      <c r="AM5447" s="195"/>
      <c r="AN5447" s="195"/>
      <c r="AO5447" s="196"/>
      <c r="AP5447" s="3"/>
    </row>
    <row r="5448" spans="2:86" ht="12" customHeight="1" x14ac:dyDescent="0.15">
      <c r="B5448" s="1058"/>
      <c r="C5448" s="1063"/>
      <c r="D5448" s="1061"/>
      <c r="E5448" s="1061"/>
      <c r="F5448" s="1061"/>
      <c r="G5448" s="1061"/>
      <c r="H5448" s="1061"/>
      <c r="I5448" s="1061"/>
      <c r="J5448" s="1062"/>
      <c r="K5448" s="194" t="s">
        <v>475</v>
      </c>
      <c r="L5448" s="195"/>
      <c r="M5448" s="195"/>
      <c r="N5448" s="195"/>
      <c r="O5448" s="195"/>
      <c r="P5448" s="195"/>
      <c r="Q5448" s="195"/>
      <c r="R5448" s="195"/>
      <c r="S5448" s="195"/>
      <c r="T5448" s="195"/>
      <c r="U5448" s="195"/>
      <c r="V5448" s="195"/>
      <c r="W5448" s="195"/>
      <c r="X5448" s="195"/>
      <c r="Y5448" s="195"/>
      <c r="Z5448" s="195"/>
      <c r="AA5448" s="195"/>
      <c r="AB5448" s="195"/>
      <c r="AC5448" s="195"/>
      <c r="AD5448" s="195"/>
      <c r="AE5448" s="195"/>
      <c r="AF5448" s="195"/>
      <c r="AG5448" s="195"/>
      <c r="AH5448" s="195"/>
      <c r="AI5448" s="195"/>
      <c r="AJ5448" s="195"/>
      <c r="AK5448" s="195"/>
      <c r="AL5448" s="195"/>
      <c r="AM5448" s="195"/>
      <c r="AN5448" s="195"/>
      <c r="AO5448" s="196"/>
      <c r="AP5448" s="3"/>
    </row>
    <row r="5449" spans="2:86" ht="12" customHeight="1" x14ac:dyDescent="0.15">
      <c r="B5449" s="1058"/>
      <c r="C5449" s="1063"/>
      <c r="D5449" s="1061"/>
      <c r="E5449" s="1061"/>
      <c r="F5449" s="1061"/>
      <c r="G5449" s="1061"/>
      <c r="H5449" s="1061"/>
      <c r="I5449" s="1061"/>
      <c r="J5449" s="1062"/>
      <c r="K5449" s="1020" t="s">
        <v>476</v>
      </c>
      <c r="L5449" s="1021"/>
      <c r="M5449" s="1021"/>
      <c r="N5449" s="1021"/>
      <c r="O5449" s="1021"/>
      <c r="P5449" s="1021"/>
      <c r="Q5449" s="1021"/>
      <c r="R5449" s="1021"/>
      <c r="S5449" s="1021"/>
      <c r="T5449" s="1021"/>
      <c r="U5449" s="1021"/>
      <c r="V5449" s="1021"/>
      <c r="W5449" s="1021"/>
      <c r="X5449" s="1021"/>
      <c r="Y5449" s="1021"/>
      <c r="Z5449" s="1021"/>
      <c r="AA5449" s="1021"/>
      <c r="AB5449" s="1021"/>
      <c r="AC5449" s="1021"/>
      <c r="AD5449" s="1021"/>
      <c r="AE5449" s="1021"/>
      <c r="AF5449" s="1021"/>
      <c r="AG5449" s="1021"/>
      <c r="AH5449" s="1021"/>
      <c r="AI5449" s="1021"/>
      <c r="AJ5449" s="1021"/>
      <c r="AK5449" s="1021"/>
      <c r="AL5449" s="1021"/>
      <c r="AM5449" s="1021"/>
      <c r="AN5449" s="1021"/>
      <c r="AO5449" s="1022"/>
      <c r="AP5449" s="3"/>
    </row>
    <row r="5450" spans="2:86" ht="12" customHeight="1" x14ac:dyDescent="0.15">
      <c r="B5450" s="591"/>
      <c r="C5450" s="1064"/>
      <c r="D5450" s="1065"/>
      <c r="E5450" s="1065"/>
      <c r="F5450" s="1065"/>
      <c r="G5450" s="1065"/>
      <c r="H5450" s="1065"/>
      <c r="I5450" s="1065"/>
      <c r="J5450" s="1066"/>
      <c r="K5450" s="1023"/>
      <c r="L5450" s="1024"/>
      <c r="M5450" s="1024"/>
      <c r="N5450" s="1024"/>
      <c r="O5450" s="1024"/>
      <c r="P5450" s="1024"/>
      <c r="Q5450" s="1024"/>
      <c r="R5450" s="1024"/>
      <c r="S5450" s="1024"/>
      <c r="T5450" s="1024"/>
      <c r="U5450" s="1024"/>
      <c r="V5450" s="1024"/>
      <c r="W5450" s="1024"/>
      <c r="X5450" s="1024"/>
      <c r="Y5450" s="1024"/>
      <c r="Z5450" s="1024"/>
      <c r="AA5450" s="1024"/>
      <c r="AB5450" s="1024"/>
      <c r="AC5450" s="1024"/>
      <c r="AD5450" s="1024"/>
      <c r="AE5450" s="1024"/>
      <c r="AF5450" s="1024"/>
      <c r="AG5450" s="1024"/>
      <c r="AH5450" s="1024"/>
      <c r="AI5450" s="1024"/>
      <c r="AJ5450" s="1024"/>
      <c r="AK5450" s="1024"/>
      <c r="AL5450" s="1024"/>
      <c r="AM5450" s="1024"/>
      <c r="AN5450" s="1024"/>
      <c r="AO5450" s="1025"/>
      <c r="AP5450" s="3"/>
    </row>
    <row r="5451" spans="2:86" s="9" customFormat="1" ht="12" customHeight="1" x14ac:dyDescent="0.15">
      <c r="B5451" s="3" t="s">
        <v>527</v>
      </c>
      <c r="AQ5451" s="162"/>
      <c r="AR5451" s="162"/>
      <c r="AS5451" s="162"/>
      <c r="AT5451" s="162"/>
      <c r="AU5451" s="162"/>
      <c r="AV5451" s="162"/>
      <c r="AW5451" s="162"/>
      <c r="AX5451" s="162"/>
      <c r="AY5451" s="162"/>
      <c r="AZ5451" s="162"/>
      <c r="BA5451" s="162"/>
      <c r="BB5451" s="162"/>
      <c r="BC5451" s="162"/>
      <c r="BD5451" s="162"/>
      <c r="BE5451" s="162"/>
      <c r="BF5451" s="162"/>
      <c r="BG5451" s="162"/>
      <c r="BH5451" s="162"/>
      <c r="BI5451" s="162"/>
      <c r="BJ5451" s="162"/>
      <c r="BK5451" s="162"/>
      <c r="BL5451" s="162"/>
      <c r="BM5451" s="162"/>
      <c r="BN5451" s="162"/>
      <c r="BO5451" s="162"/>
      <c r="BP5451" s="162"/>
      <c r="BQ5451" s="162"/>
      <c r="BR5451" s="162"/>
      <c r="BS5451" s="162"/>
      <c r="BT5451" s="162"/>
      <c r="BU5451" s="162"/>
      <c r="BV5451" s="162"/>
      <c r="BW5451" s="162"/>
      <c r="BX5451" s="162"/>
      <c r="BY5451" s="162"/>
      <c r="BZ5451" s="162"/>
      <c r="CA5451" s="162"/>
      <c r="CB5451" s="162"/>
      <c r="CC5451" s="162"/>
      <c r="CD5451" s="162"/>
      <c r="CE5451" s="162"/>
      <c r="CF5451" s="162"/>
      <c r="CG5451" s="162"/>
      <c r="CH5451" s="162"/>
    </row>
    <row r="5452" spans="2:86" ht="12" customHeight="1" thickBot="1" x14ac:dyDescent="0.2">
      <c r="B5452" s="3" t="s">
        <v>524</v>
      </c>
    </row>
    <row r="5453" spans="2:86" ht="12" customHeight="1" x14ac:dyDescent="0.15">
      <c r="B5453" s="3" t="s">
        <v>525</v>
      </c>
      <c r="AU5453" s="1000" t="s">
        <v>305</v>
      </c>
      <c r="AV5453" s="1001" t="s">
        <v>298</v>
      </c>
      <c r="AW5453" s="1003" t="s">
        <v>299</v>
      </c>
      <c r="AX5453" s="1005" t="s">
        <v>306</v>
      </c>
      <c r="AY5453" s="1006"/>
      <c r="AZ5453" s="1006"/>
      <c r="BA5453" s="1006"/>
      <c r="BB5453" s="1006"/>
      <c r="BC5453" s="1006"/>
      <c r="BD5453" s="1006"/>
      <c r="BE5453" s="1006"/>
      <c r="BF5453" s="1006"/>
      <c r="BG5453" s="1006"/>
      <c r="BH5453" s="1006"/>
      <c r="BI5453" s="1006"/>
      <c r="BJ5453" s="1006"/>
      <c r="BK5453" s="1006"/>
      <c r="BL5453" s="1006"/>
      <c r="BM5453" s="1006"/>
      <c r="BN5453" s="1006"/>
      <c r="BO5453" s="1006"/>
      <c r="BP5453" s="1006"/>
      <c r="BQ5453" s="1006"/>
      <c r="BR5453" s="1007"/>
      <c r="BS5453" s="807" t="s">
        <v>300</v>
      </c>
      <c r="BT5453" s="1008"/>
      <c r="BU5453" s="1008"/>
      <c r="BV5453" s="1008"/>
      <c r="BW5453" s="1009" t="s">
        <v>307</v>
      </c>
      <c r="BX5453" s="1010"/>
      <c r="BY5453" s="1010"/>
      <c r="BZ5453" s="1010"/>
      <c r="CA5453" s="1010"/>
      <c r="CB5453" s="1010"/>
      <c r="CC5453" s="1010"/>
      <c r="CD5453" s="1010"/>
      <c r="CE5453" s="1010"/>
      <c r="CF5453" s="1010"/>
      <c r="CG5453" s="1010"/>
      <c r="CH5453" s="1011"/>
    </row>
    <row r="5454" spans="2:86" ht="12" customHeight="1" x14ac:dyDescent="0.15">
      <c r="B5454" s="3" t="s">
        <v>477</v>
      </c>
      <c r="AU5454" s="1000"/>
      <c r="AV5454" s="1002"/>
      <c r="AW5454" s="1004"/>
      <c r="AX5454" s="1012" t="s">
        <v>308</v>
      </c>
      <c r="AY5454" s="686"/>
      <c r="AZ5454" s="686"/>
      <c r="BA5454" s="686"/>
      <c r="BB5454" s="686"/>
      <c r="BC5454" s="686"/>
      <c r="BD5454" s="686"/>
      <c r="BE5454" s="686"/>
      <c r="BF5454" s="686"/>
      <c r="BG5454" s="686"/>
      <c r="BH5454" s="686"/>
      <c r="BI5454" s="686"/>
      <c r="BJ5454" s="686" t="s">
        <v>309</v>
      </c>
      <c r="BK5454" s="686"/>
      <c r="BL5454" s="686"/>
      <c r="BM5454" s="686"/>
      <c r="BN5454" s="686"/>
      <c r="BO5454" s="686"/>
      <c r="BP5454" s="686"/>
      <c r="BQ5454" s="686"/>
      <c r="BR5454" s="1013"/>
      <c r="BS5454" s="1008"/>
      <c r="BT5454" s="1008"/>
      <c r="BU5454" s="1008"/>
      <c r="BV5454" s="1008"/>
      <c r="BW5454" s="1014" t="s">
        <v>302</v>
      </c>
      <c r="BX5454" s="699"/>
      <c r="BY5454" s="699"/>
      <c r="BZ5454" s="699"/>
      <c r="CA5454" s="686" t="s">
        <v>310</v>
      </c>
      <c r="CB5454" s="686"/>
      <c r="CC5454" s="686"/>
      <c r="CD5454" s="686"/>
      <c r="CE5454" s="686"/>
      <c r="CF5454" s="686"/>
      <c r="CG5454" s="686"/>
      <c r="CH5454" s="1013"/>
    </row>
    <row r="5455" spans="2:86" ht="12" customHeight="1" x14ac:dyDescent="0.15">
      <c r="B5455" s="3" t="s">
        <v>526</v>
      </c>
      <c r="AU5455" s="1000"/>
      <c r="AV5455" s="1002"/>
      <c r="AW5455" s="1004"/>
      <c r="AX5455" s="1012" t="s">
        <v>26</v>
      </c>
      <c r="AY5455" s="686"/>
      <c r="AZ5455" s="686"/>
      <c r="BA5455" s="686"/>
      <c r="BB5455" s="686" t="s">
        <v>22</v>
      </c>
      <c r="BC5455" s="686"/>
      <c r="BD5455" s="686"/>
      <c r="BE5455" s="686"/>
      <c r="BF5455" s="686" t="s">
        <v>24</v>
      </c>
      <c r="BG5455" s="686"/>
      <c r="BH5455" s="686"/>
      <c r="BI5455" s="686"/>
      <c r="BJ5455" s="699" t="s">
        <v>26</v>
      </c>
      <c r="BK5455" s="699"/>
      <c r="BL5455" s="699"/>
      <c r="BM5455" s="699" t="s">
        <v>22</v>
      </c>
      <c r="BN5455" s="699"/>
      <c r="BO5455" s="699"/>
      <c r="BP5455" s="699" t="s">
        <v>24</v>
      </c>
      <c r="BQ5455" s="699"/>
      <c r="BR5455" s="1015"/>
      <c r="BS5455" s="807" t="s">
        <v>26</v>
      </c>
      <c r="BT5455" s="807" t="s">
        <v>22</v>
      </c>
      <c r="BU5455" s="807" t="s">
        <v>24</v>
      </c>
      <c r="BV5455" s="807" t="s">
        <v>303</v>
      </c>
      <c r="BW5455" s="1012" t="s">
        <v>311</v>
      </c>
      <c r="BX5455" s="686"/>
      <c r="BY5455" s="686"/>
      <c r="BZ5455" s="686"/>
      <c r="CA5455" s="686" t="s">
        <v>22</v>
      </c>
      <c r="CB5455" s="686"/>
      <c r="CC5455" s="686"/>
      <c r="CD5455" s="686"/>
      <c r="CE5455" s="686" t="s">
        <v>24</v>
      </c>
      <c r="CF5455" s="686"/>
      <c r="CG5455" s="686"/>
      <c r="CH5455" s="1013"/>
    </row>
    <row r="5456" spans="2:86" ht="12" customHeight="1" x14ac:dyDescent="0.15">
      <c r="B5456" s="3" t="s">
        <v>478</v>
      </c>
      <c r="AU5456" s="1000"/>
      <c r="AV5456" s="1002"/>
      <c r="AW5456" s="1004"/>
      <c r="AX5456" s="156" t="s">
        <v>862</v>
      </c>
      <c r="AY5456" s="157" t="s">
        <v>863</v>
      </c>
      <c r="AZ5456" s="157" t="s">
        <v>864</v>
      </c>
      <c r="BA5456" s="158" t="s">
        <v>865</v>
      </c>
      <c r="BB5456" s="159" t="s">
        <v>866</v>
      </c>
      <c r="BC5456" s="157" t="s">
        <v>863</v>
      </c>
      <c r="BD5456" s="157" t="s">
        <v>867</v>
      </c>
      <c r="BE5456" s="158" t="s">
        <v>865</v>
      </c>
      <c r="BF5456" s="159" t="s">
        <v>866</v>
      </c>
      <c r="BG5456" s="157" t="s">
        <v>863</v>
      </c>
      <c r="BH5456" s="157" t="s">
        <v>864</v>
      </c>
      <c r="BI5456" s="158" t="s">
        <v>865</v>
      </c>
      <c r="BJ5456" s="159" t="s">
        <v>866</v>
      </c>
      <c r="BK5456" s="157" t="s">
        <v>868</v>
      </c>
      <c r="BL5456" s="158" t="s">
        <v>869</v>
      </c>
      <c r="BM5456" s="159" t="s">
        <v>870</v>
      </c>
      <c r="BN5456" s="157" t="s">
        <v>863</v>
      </c>
      <c r="BO5456" s="158" t="s">
        <v>871</v>
      </c>
      <c r="BP5456" s="159" t="s">
        <v>870</v>
      </c>
      <c r="BQ5456" s="157" t="s">
        <v>868</v>
      </c>
      <c r="BR5456" s="160" t="s">
        <v>872</v>
      </c>
      <c r="BS5456" s="1008"/>
      <c r="BT5456" s="1008"/>
      <c r="BU5456" s="1008"/>
      <c r="BV5456" s="1008"/>
      <c r="BW5456" s="156" t="s">
        <v>866</v>
      </c>
      <c r="BX5456" s="157" t="s">
        <v>863</v>
      </c>
      <c r="BY5456" s="157" t="s">
        <v>864</v>
      </c>
      <c r="BZ5456" s="158" t="s">
        <v>865</v>
      </c>
      <c r="CA5456" s="159" t="s">
        <v>866</v>
      </c>
      <c r="CB5456" s="157" t="s">
        <v>873</v>
      </c>
      <c r="CC5456" s="157" t="s">
        <v>864</v>
      </c>
      <c r="CD5456" s="158" t="s">
        <v>865</v>
      </c>
      <c r="CE5456" s="159" t="s">
        <v>866</v>
      </c>
      <c r="CF5456" s="157" t="s">
        <v>863</v>
      </c>
      <c r="CG5456" s="157" t="s">
        <v>864</v>
      </c>
      <c r="CH5456" s="160" t="s">
        <v>874</v>
      </c>
    </row>
    <row r="5457" spans="2:86" x14ac:dyDescent="0.15">
      <c r="B5457" s="3" t="s">
        <v>539</v>
      </c>
      <c r="AU5457" s="1000"/>
      <c r="AV5457" s="188" t="str">
        <f>N5459</f>
        <v>S116</v>
      </c>
      <c r="AW5457" s="300">
        <f>R5459</f>
        <v>10.6</v>
      </c>
      <c r="AX5457" s="197">
        <f>+Y5484</f>
        <v>0</v>
      </c>
      <c r="AY5457" s="197">
        <f>+Z5484</f>
        <v>0</v>
      </c>
      <c r="AZ5457" s="197">
        <f>+AA5484</f>
        <v>0</v>
      </c>
      <c r="BA5457" s="197">
        <f t="shared" ref="BA5457" si="2524">+AB5484</f>
        <v>0</v>
      </c>
      <c r="BB5457" s="197">
        <f>+AC5484</f>
        <v>0</v>
      </c>
      <c r="BC5457" s="197">
        <f t="shared" ref="BC5457" si="2525">+AD5484</f>
        <v>0</v>
      </c>
      <c r="BD5457" s="197">
        <f t="shared" ref="BD5457" si="2526">+AE5484</f>
        <v>1</v>
      </c>
      <c r="BE5457" s="197">
        <f t="shared" ref="BE5457" si="2527">+AF5484</f>
        <v>0</v>
      </c>
      <c r="BF5457" s="197">
        <f t="shared" ref="BF5457" si="2528">+AG5484</f>
        <v>0</v>
      </c>
      <c r="BG5457" s="197">
        <f t="shared" ref="BG5457" si="2529">+AH5484</f>
        <v>0</v>
      </c>
      <c r="BH5457" s="197">
        <f t="shared" ref="BH5457" si="2530">+AI5484</f>
        <v>0</v>
      </c>
      <c r="BI5457" s="197">
        <f t="shared" ref="BI5457" si="2531">+AJ5484</f>
        <v>0</v>
      </c>
      <c r="BJ5457" s="197" t="str">
        <f>+Y5487</f>
        <v/>
      </c>
      <c r="BK5457" s="197" t="str">
        <f t="shared" ref="BK5457" si="2532">+Z5487</f>
        <v/>
      </c>
      <c r="BL5457" s="197" t="str">
        <f>+AA5487</f>
        <v/>
      </c>
      <c r="BM5457" s="197">
        <f>+AC5487</f>
        <v>0</v>
      </c>
      <c r="BN5457" s="197">
        <f t="shared" ref="BN5457" si="2533">+AD5487</f>
        <v>0</v>
      </c>
      <c r="BO5457" s="197">
        <f t="shared" ref="BO5457" si="2534">+AE5487</f>
        <v>1</v>
      </c>
      <c r="BP5457" s="197">
        <f>+AG5487</f>
        <v>0</v>
      </c>
      <c r="BQ5457" s="197">
        <f>+AH5487</f>
        <v>0</v>
      </c>
      <c r="BR5457" s="197">
        <f>+AI5487</f>
        <v>0</v>
      </c>
      <c r="BS5457" s="296" t="str">
        <f>+Y5488</f>
        <v>Ⅰ</v>
      </c>
      <c r="BT5457" s="296" t="str">
        <f>+AC5488</f>
        <v>Ⅱ</v>
      </c>
      <c r="BU5457" s="296" t="str">
        <f>+AG5488</f>
        <v>Ⅰ</v>
      </c>
      <c r="BV5457" s="296" t="str">
        <f>+Y5489</f>
        <v>Ⅱ</v>
      </c>
      <c r="BW5457" s="164" t="str">
        <f>IF(Y5484&gt;0,R5459,"")</f>
        <v/>
      </c>
      <c r="BX5457" s="165" t="str">
        <f>IF(Z5484&gt;0,"",IF(AA5484&gt;0,R5459,""))</f>
        <v/>
      </c>
      <c r="BY5457" s="165" t="str">
        <f>IF(Y5484+Z5484&gt;0,"",IF(AA5484&gt;0,R5459,""))</f>
        <v/>
      </c>
      <c r="BZ5457" s="165" t="str">
        <f>IF(Y5484+Z5484+AA5484&gt;0,"",IF(AB5484&gt;0,R5459,""))</f>
        <v/>
      </c>
      <c r="CA5457" s="166">
        <f t="shared" ref="CA5457" si="2535">+AC5483</f>
        <v>0</v>
      </c>
      <c r="CB5457" s="166">
        <f t="shared" ref="CB5457" si="2536">+AD5483</f>
        <v>0</v>
      </c>
      <c r="CC5457" s="166">
        <f t="shared" ref="CC5457" si="2537">+AE5483</f>
        <v>5.000000000000001E-3</v>
      </c>
      <c r="CD5457" s="166">
        <f t="shared" ref="CD5457" si="2538">+AF5483</f>
        <v>0</v>
      </c>
      <c r="CE5457" s="166">
        <f t="shared" ref="CE5457" si="2539">+AG5483</f>
        <v>0</v>
      </c>
      <c r="CF5457" s="166">
        <f t="shared" ref="CF5457" si="2540">+AH5483</f>
        <v>0</v>
      </c>
      <c r="CG5457" s="166">
        <f t="shared" ref="CG5457" si="2541">+AI5483</f>
        <v>0</v>
      </c>
      <c r="CH5457" s="166">
        <f t="shared" ref="CH5457" si="2542">+AJ5483</f>
        <v>0</v>
      </c>
    </row>
    <row r="5458" spans="2:86" ht="12" customHeight="1" x14ac:dyDescent="0.15">
      <c r="B5458" s="1057" t="s">
        <v>219</v>
      </c>
      <c r="C5458" s="1059"/>
      <c r="D5458" s="1060"/>
      <c r="E5458" s="1061"/>
      <c r="F5458" s="1061"/>
      <c r="G5458" s="1061"/>
      <c r="H5458" s="1061"/>
      <c r="I5458" s="1061"/>
      <c r="J5458" s="1062"/>
      <c r="K5458" s="1067" t="s">
        <v>453</v>
      </c>
      <c r="L5458" s="1068"/>
      <c r="M5458" s="1068"/>
      <c r="N5458" s="1068"/>
      <c r="O5458" s="1068"/>
      <c r="P5458" s="1068"/>
      <c r="Q5458" s="1068"/>
      <c r="R5458" s="1068"/>
      <c r="S5458" s="1068"/>
      <c r="T5458" s="1068"/>
      <c r="U5458" s="1068"/>
      <c r="V5458" s="1068"/>
      <c r="W5458" s="1068"/>
      <c r="X5458" s="1068"/>
      <c r="Y5458" s="1068"/>
      <c r="Z5458" s="1068"/>
      <c r="AA5458" s="1068"/>
      <c r="AB5458" s="1068"/>
      <c r="AC5458" s="1068"/>
      <c r="AD5458" s="1068"/>
      <c r="AE5458" s="1068"/>
      <c r="AF5458" s="1068"/>
      <c r="AG5458" s="1068"/>
      <c r="AH5458" s="1068"/>
      <c r="AI5458" s="1068"/>
      <c r="AJ5458" s="1068"/>
      <c r="AK5458" s="1068"/>
      <c r="AL5458" s="1068"/>
      <c r="AM5458" s="1068"/>
      <c r="AN5458" s="1068"/>
      <c r="AO5458" s="1069"/>
      <c r="AP5458" s="3"/>
    </row>
    <row r="5459" spans="2:86" ht="12" customHeight="1" x14ac:dyDescent="0.15">
      <c r="B5459" s="1058"/>
      <c r="C5459" s="1063"/>
      <c r="D5459" s="1061"/>
      <c r="E5459" s="1061"/>
      <c r="F5459" s="1061"/>
      <c r="G5459" s="1061"/>
      <c r="H5459" s="1061"/>
      <c r="I5459" s="1061"/>
      <c r="J5459" s="1062"/>
      <c r="K5459" s="1040" t="s">
        <v>218</v>
      </c>
      <c r="L5459" s="1041"/>
      <c r="M5459" s="1042"/>
      <c r="N5459" s="1034" t="s">
        <v>828</v>
      </c>
      <c r="O5459" s="1035"/>
      <c r="P5459" s="1040" t="s">
        <v>454</v>
      </c>
      <c r="Q5459" s="1042"/>
      <c r="R5459" s="1070">
        <f>'様式A-2'!C129</f>
        <v>10.6</v>
      </c>
      <c r="S5459" s="1071"/>
      <c r="T5459" s="1072"/>
      <c r="U5459" s="1073" t="s">
        <v>455</v>
      </c>
      <c r="V5459" s="1074"/>
      <c r="W5459" s="1073" t="s">
        <v>456</v>
      </c>
      <c r="X5459" s="1074"/>
      <c r="Y5459" s="1042" t="s">
        <v>217</v>
      </c>
      <c r="Z5459" s="1016"/>
      <c r="AA5459" s="1016"/>
      <c r="AB5459" s="1016"/>
      <c r="AC5459" s="1073" t="s">
        <v>457</v>
      </c>
      <c r="AD5459" s="1079"/>
      <c r="AE5459" s="1079"/>
      <c r="AF5459" s="1079"/>
      <c r="AG5459" s="1079"/>
      <c r="AH5459" s="1079"/>
      <c r="AI5459" s="1079"/>
      <c r="AJ5459" s="1074"/>
      <c r="AK5459" s="1073" t="s">
        <v>458</v>
      </c>
      <c r="AL5459" s="1079"/>
      <c r="AM5459" s="1079"/>
      <c r="AN5459" s="1081"/>
      <c r="AO5459" s="1082"/>
      <c r="AP5459" s="3"/>
      <c r="AV5459" s="167"/>
      <c r="AW5459" s="221"/>
      <c r="AX5459" s="167"/>
      <c r="AY5459" s="167"/>
      <c r="AZ5459" s="167"/>
      <c r="BA5459" s="167"/>
      <c r="BB5459" s="167"/>
      <c r="BC5459" s="167"/>
      <c r="BD5459" s="167"/>
    </row>
    <row r="5460" spans="2:86" ht="12" customHeight="1" x14ac:dyDescent="0.15">
      <c r="B5460" s="1058"/>
      <c r="C5460" s="1063"/>
      <c r="D5460" s="1061"/>
      <c r="E5460" s="1061"/>
      <c r="F5460" s="1061"/>
      <c r="G5460" s="1061"/>
      <c r="H5460" s="1061"/>
      <c r="I5460" s="1061"/>
      <c r="J5460" s="1062"/>
      <c r="K5460" s="1016" t="s">
        <v>459</v>
      </c>
      <c r="L5460" s="1016" t="s">
        <v>199</v>
      </c>
      <c r="M5460" s="1016"/>
      <c r="N5460" s="1016" t="s">
        <v>198</v>
      </c>
      <c r="O5460" s="1016"/>
      <c r="P5460" s="1016" t="s">
        <v>460</v>
      </c>
      <c r="Q5460" s="1016"/>
      <c r="R5460" s="1016" t="s">
        <v>6</v>
      </c>
      <c r="S5460" s="1016"/>
      <c r="T5460" s="1016"/>
      <c r="U5460" s="1075"/>
      <c r="V5460" s="1076"/>
      <c r="W5460" s="1075"/>
      <c r="X5460" s="1076"/>
      <c r="Y5460" s="1042"/>
      <c r="Z5460" s="1016"/>
      <c r="AA5460" s="1016"/>
      <c r="AB5460" s="1016"/>
      <c r="AC5460" s="1077"/>
      <c r="AD5460" s="1080"/>
      <c r="AE5460" s="1080"/>
      <c r="AF5460" s="1080"/>
      <c r="AG5460" s="1080"/>
      <c r="AH5460" s="1080"/>
      <c r="AI5460" s="1080"/>
      <c r="AJ5460" s="1078"/>
      <c r="AK5460" s="1075"/>
      <c r="AL5460" s="1083"/>
      <c r="AM5460" s="1083"/>
      <c r="AN5460" s="1084"/>
      <c r="AO5460" s="1085"/>
      <c r="AP5460" s="3"/>
      <c r="AV5460" s="167"/>
      <c r="AW5460" s="167"/>
      <c r="AX5460" s="167"/>
      <c r="AY5460" s="167"/>
      <c r="AZ5460" s="167"/>
      <c r="BA5460" s="167"/>
      <c r="BB5460" s="167"/>
      <c r="BC5460" s="167"/>
      <c r="BD5460" s="167"/>
    </row>
    <row r="5461" spans="2:86" ht="12" customHeight="1" x14ac:dyDescent="0.15">
      <c r="B5461" s="1058"/>
      <c r="C5461" s="1063"/>
      <c r="D5461" s="1061"/>
      <c r="E5461" s="1061"/>
      <c r="F5461" s="1061"/>
      <c r="G5461" s="1061"/>
      <c r="H5461" s="1061"/>
      <c r="I5461" s="1061"/>
      <c r="J5461" s="1062"/>
      <c r="K5461" s="1016"/>
      <c r="L5461" s="1016"/>
      <c r="M5461" s="1016"/>
      <c r="N5461" s="1016"/>
      <c r="O5461" s="1016"/>
      <c r="P5461" s="1016"/>
      <c r="Q5461" s="1016"/>
      <c r="R5461" s="1016"/>
      <c r="S5461" s="1016"/>
      <c r="T5461" s="1016"/>
      <c r="U5461" s="1075"/>
      <c r="V5461" s="1076"/>
      <c r="W5461" s="1075"/>
      <c r="X5461" s="1076"/>
      <c r="Y5461" s="1042" t="s">
        <v>461</v>
      </c>
      <c r="Z5461" s="1016"/>
      <c r="AA5461" s="1016"/>
      <c r="AB5461" s="1016"/>
      <c r="AC5461" s="1016" t="s">
        <v>462</v>
      </c>
      <c r="AD5461" s="1016"/>
      <c r="AE5461" s="1016"/>
      <c r="AF5461" s="1016"/>
      <c r="AG5461" s="1016" t="s">
        <v>463</v>
      </c>
      <c r="AH5461" s="1016"/>
      <c r="AI5461" s="1016"/>
      <c r="AJ5461" s="1016"/>
      <c r="AK5461" s="1075"/>
      <c r="AL5461" s="1083"/>
      <c r="AM5461" s="1083"/>
      <c r="AN5461" s="1084"/>
      <c r="AO5461" s="1085"/>
      <c r="AP5461" s="3"/>
      <c r="AV5461" s="167"/>
      <c r="AW5461" s="167"/>
      <c r="AX5461" s="167"/>
      <c r="AY5461" s="167"/>
      <c r="AZ5461" s="167"/>
      <c r="BA5461" s="167"/>
      <c r="BB5461" s="167"/>
      <c r="BC5461" s="167"/>
      <c r="BD5461" s="167"/>
    </row>
    <row r="5462" spans="2:86" ht="12" customHeight="1" x14ac:dyDescent="0.15">
      <c r="B5462" s="1058"/>
      <c r="C5462" s="1063"/>
      <c r="D5462" s="1061"/>
      <c r="E5462" s="1061"/>
      <c r="F5462" s="1061"/>
      <c r="G5462" s="1061"/>
      <c r="H5462" s="1061"/>
      <c r="I5462" s="1061"/>
      <c r="J5462" s="1062"/>
      <c r="K5462" s="1016"/>
      <c r="L5462" s="1016"/>
      <c r="M5462" s="1016"/>
      <c r="N5462" s="1016"/>
      <c r="O5462" s="1016"/>
      <c r="P5462" s="1016"/>
      <c r="Q5462" s="1016"/>
      <c r="R5462" s="1016"/>
      <c r="S5462" s="1016"/>
      <c r="T5462" s="1016"/>
      <c r="U5462" s="1077"/>
      <c r="V5462" s="1078"/>
      <c r="W5462" s="1077"/>
      <c r="X5462" s="1078"/>
      <c r="Y5462" s="191" t="s">
        <v>32</v>
      </c>
      <c r="Z5462" s="187" t="s">
        <v>33</v>
      </c>
      <c r="AA5462" s="187" t="s">
        <v>464</v>
      </c>
      <c r="AB5462" s="187" t="s">
        <v>465</v>
      </c>
      <c r="AC5462" s="187" t="s">
        <v>32</v>
      </c>
      <c r="AD5462" s="187" t="s">
        <v>33</v>
      </c>
      <c r="AE5462" s="187" t="s">
        <v>464</v>
      </c>
      <c r="AF5462" s="187" t="s">
        <v>465</v>
      </c>
      <c r="AG5462" s="187" t="s">
        <v>32</v>
      </c>
      <c r="AH5462" s="187" t="s">
        <v>33</v>
      </c>
      <c r="AI5462" s="187" t="s">
        <v>464</v>
      </c>
      <c r="AJ5462" s="187" t="s">
        <v>465</v>
      </c>
      <c r="AK5462" s="1077"/>
      <c r="AL5462" s="1080"/>
      <c r="AM5462" s="1080"/>
      <c r="AN5462" s="1086"/>
      <c r="AO5462" s="1087"/>
      <c r="AP5462" s="3"/>
      <c r="AV5462" s="167"/>
      <c r="AW5462" s="167"/>
      <c r="AX5462" s="167"/>
      <c r="AY5462" s="167"/>
      <c r="AZ5462" s="167"/>
      <c r="BA5462" s="167"/>
      <c r="BB5462" s="167"/>
      <c r="BC5462" s="167"/>
      <c r="BD5462" s="167"/>
    </row>
    <row r="5463" spans="2:86" ht="12" customHeight="1" x14ac:dyDescent="0.15">
      <c r="B5463" s="1058"/>
      <c r="C5463" s="1063"/>
      <c r="D5463" s="1061"/>
      <c r="E5463" s="1061"/>
      <c r="F5463" s="1061"/>
      <c r="G5463" s="1061"/>
      <c r="H5463" s="1061"/>
      <c r="I5463" s="1061"/>
      <c r="J5463" s="1062"/>
      <c r="K5463" s="192">
        <v>1</v>
      </c>
      <c r="L5463" s="1038" t="s">
        <v>534</v>
      </c>
      <c r="M5463" s="1039"/>
      <c r="N5463" s="1038" t="s">
        <v>486</v>
      </c>
      <c r="O5463" s="1039"/>
      <c r="P5463" s="1034" t="s">
        <v>332</v>
      </c>
      <c r="Q5463" s="1036"/>
      <c r="R5463" s="408" t="s">
        <v>338</v>
      </c>
      <c r="S5463" s="408"/>
      <c r="T5463" s="408"/>
      <c r="U5463" s="1034" t="s">
        <v>54</v>
      </c>
      <c r="V5463" s="1036"/>
      <c r="W5463" s="1034" t="s">
        <v>551</v>
      </c>
      <c r="X5463" s="1035"/>
      <c r="Y5463" s="286"/>
      <c r="Z5463" s="286"/>
      <c r="AA5463" s="286"/>
      <c r="AB5463" s="286"/>
      <c r="AC5463" s="223"/>
      <c r="AD5463" s="223"/>
      <c r="AE5463" s="223"/>
      <c r="AF5463" s="223"/>
      <c r="AG5463" s="223"/>
      <c r="AH5463" s="223"/>
      <c r="AI5463" s="223"/>
      <c r="AJ5463" s="223"/>
      <c r="AK5463" s="1088" t="s">
        <v>1683</v>
      </c>
      <c r="AL5463" s="1089"/>
      <c r="AM5463" s="1089"/>
      <c r="AN5463" s="1090"/>
      <c r="AO5463" s="1091"/>
      <c r="AP5463" s="3"/>
      <c r="AQ5463" s="222">
        <f>IF(P5463="材質劣化",2,IF(P5463="漏水",3,1))</f>
        <v>2</v>
      </c>
      <c r="AV5463" s="167"/>
      <c r="AW5463" s="167"/>
      <c r="AX5463" s="167"/>
      <c r="AY5463" s="167"/>
      <c r="AZ5463" s="167"/>
      <c r="BA5463" s="167"/>
      <c r="BB5463" s="167"/>
      <c r="BC5463" s="167"/>
      <c r="BD5463" s="167"/>
    </row>
    <row r="5464" spans="2:86" ht="12" customHeight="1" x14ac:dyDescent="0.15">
      <c r="B5464" s="1058"/>
      <c r="C5464" s="1063"/>
      <c r="D5464" s="1061"/>
      <c r="E5464" s="1061"/>
      <c r="F5464" s="1061"/>
      <c r="G5464" s="1061"/>
      <c r="H5464" s="1061"/>
      <c r="I5464" s="1061"/>
      <c r="J5464" s="1062"/>
      <c r="K5464" s="192">
        <v>2</v>
      </c>
      <c r="L5464" s="1038" t="s">
        <v>534</v>
      </c>
      <c r="M5464" s="1039"/>
      <c r="N5464" s="1038" t="s">
        <v>486</v>
      </c>
      <c r="O5464" s="1039"/>
      <c r="P5464" s="1034" t="s">
        <v>332</v>
      </c>
      <c r="Q5464" s="1036"/>
      <c r="R5464" s="408" t="s">
        <v>338</v>
      </c>
      <c r="S5464" s="408"/>
      <c r="T5464" s="408"/>
      <c r="U5464" s="1034" t="s">
        <v>54</v>
      </c>
      <c r="V5464" s="1036"/>
      <c r="W5464" s="1034" t="s">
        <v>551</v>
      </c>
      <c r="X5464" s="1035"/>
      <c r="Y5464" s="286"/>
      <c r="Z5464" s="286"/>
      <c r="AA5464" s="286"/>
      <c r="AB5464" s="286"/>
      <c r="AC5464" s="223"/>
      <c r="AD5464" s="223"/>
      <c r="AE5464" s="223"/>
      <c r="AF5464" s="223"/>
      <c r="AG5464" s="223"/>
      <c r="AH5464" s="223"/>
      <c r="AI5464" s="223"/>
      <c r="AJ5464" s="223"/>
      <c r="AK5464" s="1088" t="s">
        <v>1683</v>
      </c>
      <c r="AL5464" s="1089"/>
      <c r="AM5464" s="1089"/>
      <c r="AN5464" s="1090"/>
      <c r="AO5464" s="1091"/>
      <c r="AP5464" s="3"/>
      <c r="AQ5464" s="222">
        <f t="shared" ref="AQ5464:AQ5482" si="2543">IF(P5464="材質劣化",2,IF(P5464="漏水",3,1))</f>
        <v>2</v>
      </c>
      <c r="AV5464" s="167"/>
      <c r="AW5464" s="167"/>
      <c r="AX5464" s="167"/>
      <c r="AY5464" s="167"/>
      <c r="AZ5464" s="167"/>
      <c r="BA5464" s="167"/>
      <c r="BB5464" s="167"/>
      <c r="BC5464" s="167"/>
      <c r="BD5464" s="167"/>
    </row>
    <row r="5465" spans="2:86" ht="12" customHeight="1" x14ac:dyDescent="0.15">
      <c r="B5465" s="1058"/>
      <c r="C5465" s="1063"/>
      <c r="D5465" s="1061"/>
      <c r="E5465" s="1061"/>
      <c r="F5465" s="1061"/>
      <c r="G5465" s="1061"/>
      <c r="H5465" s="1061"/>
      <c r="I5465" s="1061"/>
      <c r="J5465" s="1062"/>
      <c r="K5465" s="192">
        <v>3</v>
      </c>
      <c r="L5465" s="1038" t="s">
        <v>534</v>
      </c>
      <c r="M5465" s="1039"/>
      <c r="N5465" s="1038" t="s">
        <v>486</v>
      </c>
      <c r="O5465" s="1039"/>
      <c r="P5465" s="1034" t="s">
        <v>332</v>
      </c>
      <c r="Q5465" s="1036"/>
      <c r="R5465" s="408" t="s">
        <v>532</v>
      </c>
      <c r="S5465" s="408"/>
      <c r="T5465" s="408"/>
      <c r="U5465" s="1034" t="s">
        <v>1648</v>
      </c>
      <c r="V5465" s="1036"/>
      <c r="W5465" s="1034" t="s">
        <v>1655</v>
      </c>
      <c r="X5465" s="1035"/>
      <c r="Y5465" s="286"/>
      <c r="Z5465" s="286"/>
      <c r="AA5465" s="286"/>
      <c r="AB5465" s="286"/>
      <c r="AC5465" s="223"/>
      <c r="AD5465" s="223"/>
      <c r="AE5465" s="223">
        <f>0.1*0.05</f>
        <v>5.000000000000001E-3</v>
      </c>
      <c r="AF5465" s="223"/>
      <c r="AG5465" s="223"/>
      <c r="AH5465" s="223"/>
      <c r="AI5465" s="223"/>
      <c r="AJ5465" s="223"/>
      <c r="AK5465" s="1052"/>
      <c r="AL5465" s="1053"/>
      <c r="AM5465" s="1053"/>
      <c r="AN5465" s="1054"/>
      <c r="AO5465" s="1055"/>
      <c r="AP5465" s="3"/>
      <c r="AQ5465" s="222">
        <f t="shared" si="2543"/>
        <v>2</v>
      </c>
      <c r="AV5465" s="167"/>
      <c r="AW5465" s="167"/>
      <c r="AX5465" s="167"/>
      <c r="AY5465" s="167"/>
      <c r="AZ5465" s="167"/>
      <c r="BA5465" s="167"/>
      <c r="BB5465" s="167"/>
      <c r="BC5465" s="167"/>
      <c r="BD5465" s="167"/>
    </row>
    <row r="5466" spans="2:86" ht="12" customHeight="1" x14ac:dyDescent="0.15">
      <c r="B5466" s="1058"/>
      <c r="C5466" s="1063"/>
      <c r="D5466" s="1061"/>
      <c r="E5466" s="1061"/>
      <c r="F5466" s="1061"/>
      <c r="G5466" s="1061"/>
      <c r="H5466" s="1061"/>
      <c r="I5466" s="1061"/>
      <c r="J5466" s="1062"/>
      <c r="K5466" s="192">
        <v>4</v>
      </c>
      <c r="L5466" s="1038" t="s">
        <v>534</v>
      </c>
      <c r="M5466" s="1039"/>
      <c r="N5466" s="1038" t="s">
        <v>486</v>
      </c>
      <c r="O5466" s="1039"/>
      <c r="P5466" s="1034" t="s">
        <v>332</v>
      </c>
      <c r="Q5466" s="1036"/>
      <c r="R5466" s="408" t="s">
        <v>532</v>
      </c>
      <c r="S5466" s="408"/>
      <c r="T5466" s="408"/>
      <c r="U5466" s="1034" t="s">
        <v>1648</v>
      </c>
      <c r="V5466" s="1036"/>
      <c r="W5466" s="1034" t="s">
        <v>551</v>
      </c>
      <c r="X5466" s="1035"/>
      <c r="Y5466" s="286"/>
      <c r="Z5466" s="286"/>
      <c r="AA5466" s="286"/>
      <c r="AB5466" s="286"/>
      <c r="AC5466" s="223"/>
      <c r="AD5466" s="223"/>
      <c r="AE5466" s="223"/>
      <c r="AF5466" s="223"/>
      <c r="AG5466" s="223"/>
      <c r="AH5466" s="223"/>
      <c r="AI5466" s="223"/>
      <c r="AJ5466" s="223"/>
      <c r="AK5466" s="1052"/>
      <c r="AL5466" s="1053"/>
      <c r="AM5466" s="1053"/>
      <c r="AN5466" s="1054"/>
      <c r="AO5466" s="1055"/>
      <c r="AP5466" s="3"/>
      <c r="AQ5466" s="222">
        <f t="shared" si="2543"/>
        <v>2</v>
      </c>
      <c r="AV5466" s="167"/>
      <c r="AW5466" s="167"/>
      <c r="AX5466" s="167"/>
      <c r="AY5466" s="167"/>
      <c r="AZ5466" s="167"/>
      <c r="BA5466" s="167"/>
      <c r="BB5466" s="167"/>
      <c r="BC5466" s="167"/>
      <c r="BD5466" s="167"/>
    </row>
    <row r="5467" spans="2:86" ht="12" customHeight="1" x14ac:dyDescent="0.15">
      <c r="B5467" s="1058"/>
      <c r="C5467" s="1063"/>
      <c r="D5467" s="1061"/>
      <c r="E5467" s="1061"/>
      <c r="F5467" s="1061"/>
      <c r="G5467" s="1061"/>
      <c r="H5467" s="1061"/>
      <c r="I5467" s="1061"/>
      <c r="J5467" s="1062"/>
      <c r="K5467" s="192"/>
      <c r="L5467" s="1038"/>
      <c r="M5467" s="1039"/>
      <c r="N5467" s="1038"/>
      <c r="O5467" s="1039"/>
      <c r="P5467" s="1034"/>
      <c r="Q5467" s="1036"/>
      <c r="R5467" s="408"/>
      <c r="S5467" s="408"/>
      <c r="T5467" s="408"/>
      <c r="U5467" s="1034"/>
      <c r="V5467" s="1036"/>
      <c r="W5467" s="1034"/>
      <c r="X5467" s="1035"/>
      <c r="Y5467" s="286"/>
      <c r="Z5467" s="286"/>
      <c r="AA5467" s="286"/>
      <c r="AB5467" s="286"/>
      <c r="AC5467" s="223"/>
      <c r="AD5467" s="223"/>
      <c r="AE5467" s="223"/>
      <c r="AF5467" s="223"/>
      <c r="AG5467" s="223"/>
      <c r="AH5467" s="223"/>
      <c r="AI5467" s="223"/>
      <c r="AJ5467" s="223"/>
      <c r="AK5467" s="1052"/>
      <c r="AL5467" s="1053"/>
      <c r="AM5467" s="1053"/>
      <c r="AN5467" s="1054"/>
      <c r="AO5467" s="1055"/>
      <c r="AP5467" s="3"/>
      <c r="AQ5467" s="222">
        <f t="shared" si="2543"/>
        <v>1</v>
      </c>
      <c r="AV5467" s="167"/>
      <c r="AW5467" s="167"/>
      <c r="AX5467" s="167"/>
      <c r="AY5467" s="167"/>
      <c r="AZ5467" s="167"/>
      <c r="BA5467" s="167"/>
      <c r="BB5467" s="167"/>
      <c r="BC5467" s="167"/>
      <c r="BD5467" s="167"/>
    </row>
    <row r="5468" spans="2:86" ht="12" customHeight="1" x14ac:dyDescent="0.15">
      <c r="B5468" s="1058"/>
      <c r="C5468" s="1063"/>
      <c r="D5468" s="1061"/>
      <c r="E5468" s="1061"/>
      <c r="F5468" s="1061"/>
      <c r="G5468" s="1061"/>
      <c r="H5468" s="1061"/>
      <c r="I5468" s="1061"/>
      <c r="J5468" s="1062"/>
      <c r="K5468" s="192"/>
      <c r="L5468" s="1038"/>
      <c r="M5468" s="1039"/>
      <c r="N5468" s="1038"/>
      <c r="O5468" s="1039"/>
      <c r="P5468" s="1034"/>
      <c r="Q5468" s="1036"/>
      <c r="R5468" s="408"/>
      <c r="S5468" s="408"/>
      <c r="T5468" s="408"/>
      <c r="U5468" s="1034"/>
      <c r="V5468" s="1036"/>
      <c r="W5468" s="1034"/>
      <c r="X5468" s="1035"/>
      <c r="Y5468" s="286"/>
      <c r="Z5468" s="286"/>
      <c r="AA5468" s="286"/>
      <c r="AB5468" s="286"/>
      <c r="AC5468" s="223"/>
      <c r="AD5468" s="223"/>
      <c r="AE5468" s="223"/>
      <c r="AF5468" s="223"/>
      <c r="AG5468" s="223"/>
      <c r="AH5468" s="223"/>
      <c r="AI5468" s="223"/>
      <c r="AJ5468" s="223"/>
      <c r="AK5468" s="1052"/>
      <c r="AL5468" s="1053"/>
      <c r="AM5468" s="1053"/>
      <c r="AN5468" s="1054"/>
      <c r="AO5468" s="1055"/>
      <c r="AP5468" s="3"/>
      <c r="AQ5468" s="222">
        <f t="shared" si="2543"/>
        <v>1</v>
      </c>
      <c r="AV5468" s="167"/>
      <c r="AW5468" s="167"/>
      <c r="AX5468" s="167"/>
      <c r="AY5468" s="167"/>
      <c r="AZ5468" s="167"/>
      <c r="BA5468" s="167"/>
      <c r="BB5468" s="167"/>
      <c r="BC5468" s="167"/>
      <c r="BD5468" s="167"/>
    </row>
    <row r="5469" spans="2:86" s="162" customFormat="1" ht="12" customHeight="1" x14ac:dyDescent="0.15">
      <c r="B5469" s="1058"/>
      <c r="C5469" s="1063"/>
      <c r="D5469" s="1061"/>
      <c r="E5469" s="1061"/>
      <c r="F5469" s="1061"/>
      <c r="G5469" s="1061"/>
      <c r="H5469" s="1061"/>
      <c r="I5469" s="1061"/>
      <c r="J5469" s="1062"/>
      <c r="K5469" s="192"/>
      <c r="L5469" s="1038"/>
      <c r="M5469" s="1039"/>
      <c r="N5469" s="1038"/>
      <c r="O5469" s="1039"/>
      <c r="P5469" s="1034"/>
      <c r="Q5469" s="1036"/>
      <c r="R5469" s="408"/>
      <c r="S5469" s="408"/>
      <c r="T5469" s="408"/>
      <c r="U5469" s="1034"/>
      <c r="V5469" s="1036"/>
      <c r="W5469" s="1034"/>
      <c r="X5469" s="1035"/>
      <c r="Y5469" s="286"/>
      <c r="Z5469" s="286"/>
      <c r="AA5469" s="286"/>
      <c r="AB5469" s="286"/>
      <c r="AC5469" s="223"/>
      <c r="AD5469" s="223"/>
      <c r="AE5469" s="223"/>
      <c r="AF5469" s="223"/>
      <c r="AG5469" s="223"/>
      <c r="AH5469" s="223"/>
      <c r="AI5469" s="223"/>
      <c r="AJ5469" s="223"/>
      <c r="AK5469" s="1034"/>
      <c r="AL5469" s="1035"/>
      <c r="AM5469" s="1035"/>
      <c r="AN5469" s="788"/>
      <c r="AO5469" s="789"/>
      <c r="AP5469" s="3"/>
      <c r="AQ5469" s="222">
        <f t="shared" si="2543"/>
        <v>1</v>
      </c>
    </row>
    <row r="5470" spans="2:86" s="162" customFormat="1" ht="12" customHeight="1" x14ac:dyDescent="0.15">
      <c r="B5470" s="1058"/>
      <c r="C5470" s="1063"/>
      <c r="D5470" s="1061"/>
      <c r="E5470" s="1061"/>
      <c r="F5470" s="1061"/>
      <c r="G5470" s="1061"/>
      <c r="H5470" s="1061"/>
      <c r="I5470" s="1061"/>
      <c r="J5470" s="1062"/>
      <c r="K5470" s="192"/>
      <c r="L5470" s="1038"/>
      <c r="M5470" s="1039"/>
      <c r="N5470" s="1038"/>
      <c r="O5470" s="1039"/>
      <c r="P5470" s="1034"/>
      <c r="Q5470" s="1036"/>
      <c r="R5470" s="408"/>
      <c r="S5470" s="408"/>
      <c r="T5470" s="408"/>
      <c r="U5470" s="1034"/>
      <c r="V5470" s="1036"/>
      <c r="W5470" s="1034"/>
      <c r="X5470" s="1035"/>
      <c r="Y5470" s="286"/>
      <c r="Z5470" s="286"/>
      <c r="AA5470" s="286"/>
      <c r="AB5470" s="286"/>
      <c r="AC5470" s="223"/>
      <c r="AD5470" s="223"/>
      <c r="AE5470" s="223"/>
      <c r="AF5470" s="223"/>
      <c r="AG5470" s="223"/>
      <c r="AH5470" s="223"/>
      <c r="AI5470" s="223"/>
      <c r="AJ5470" s="223"/>
      <c r="AK5470" s="1034"/>
      <c r="AL5470" s="1035"/>
      <c r="AM5470" s="1035"/>
      <c r="AN5470" s="788"/>
      <c r="AO5470" s="789"/>
      <c r="AP5470" s="3"/>
      <c r="AQ5470" s="222">
        <f t="shared" si="2543"/>
        <v>1</v>
      </c>
    </row>
    <row r="5471" spans="2:86" s="162" customFormat="1" ht="12" customHeight="1" x14ac:dyDescent="0.15">
      <c r="B5471" s="1058"/>
      <c r="C5471" s="1063"/>
      <c r="D5471" s="1061"/>
      <c r="E5471" s="1061"/>
      <c r="F5471" s="1061"/>
      <c r="G5471" s="1061"/>
      <c r="H5471" s="1061"/>
      <c r="I5471" s="1061"/>
      <c r="J5471" s="1062"/>
      <c r="K5471" s="192"/>
      <c r="L5471" s="1038"/>
      <c r="M5471" s="1039"/>
      <c r="N5471" s="1038"/>
      <c r="O5471" s="1039"/>
      <c r="P5471" s="1034"/>
      <c r="Q5471" s="1036"/>
      <c r="R5471" s="408"/>
      <c r="S5471" s="408"/>
      <c r="T5471" s="408"/>
      <c r="U5471" s="1034"/>
      <c r="V5471" s="1036"/>
      <c r="W5471" s="1034"/>
      <c r="X5471" s="1035"/>
      <c r="Y5471" s="286"/>
      <c r="Z5471" s="286"/>
      <c r="AA5471" s="286"/>
      <c r="AB5471" s="286"/>
      <c r="AC5471" s="223"/>
      <c r="AD5471" s="223"/>
      <c r="AE5471" s="223"/>
      <c r="AF5471" s="223"/>
      <c r="AG5471" s="223"/>
      <c r="AH5471" s="223"/>
      <c r="AI5471" s="223"/>
      <c r="AJ5471" s="223"/>
      <c r="AK5471" s="1034"/>
      <c r="AL5471" s="1035"/>
      <c r="AM5471" s="1035"/>
      <c r="AN5471" s="788"/>
      <c r="AO5471" s="789"/>
      <c r="AP5471" s="3"/>
      <c r="AQ5471" s="222">
        <f t="shared" si="2543"/>
        <v>1</v>
      </c>
    </row>
    <row r="5472" spans="2:86" s="162" customFormat="1" ht="12" customHeight="1" x14ac:dyDescent="0.15">
      <c r="B5472" s="1058"/>
      <c r="C5472" s="1063"/>
      <c r="D5472" s="1061"/>
      <c r="E5472" s="1061"/>
      <c r="F5472" s="1061"/>
      <c r="G5472" s="1061"/>
      <c r="H5472" s="1061"/>
      <c r="I5472" s="1061"/>
      <c r="J5472" s="1062"/>
      <c r="K5472" s="192"/>
      <c r="L5472" s="1038"/>
      <c r="M5472" s="1039"/>
      <c r="N5472" s="1038"/>
      <c r="O5472" s="1039"/>
      <c r="P5472" s="1034"/>
      <c r="Q5472" s="1036"/>
      <c r="R5472" s="408"/>
      <c r="S5472" s="408"/>
      <c r="T5472" s="408"/>
      <c r="U5472" s="1034"/>
      <c r="V5472" s="1036"/>
      <c r="W5472" s="1034"/>
      <c r="X5472" s="1035"/>
      <c r="Y5472" s="286"/>
      <c r="Z5472" s="286"/>
      <c r="AA5472" s="286"/>
      <c r="AB5472" s="286"/>
      <c r="AC5472" s="223"/>
      <c r="AD5472" s="223"/>
      <c r="AE5472" s="223"/>
      <c r="AF5472" s="223"/>
      <c r="AG5472" s="223"/>
      <c r="AH5472" s="223"/>
      <c r="AI5472" s="223"/>
      <c r="AJ5472" s="223"/>
      <c r="AK5472" s="1034"/>
      <c r="AL5472" s="1035"/>
      <c r="AM5472" s="1035"/>
      <c r="AN5472" s="788"/>
      <c r="AO5472" s="789"/>
      <c r="AP5472" s="3"/>
      <c r="AQ5472" s="222">
        <f t="shared" si="2543"/>
        <v>1</v>
      </c>
    </row>
    <row r="5473" spans="2:46" s="162" customFormat="1" ht="12" customHeight="1" x14ac:dyDescent="0.15">
      <c r="B5473" s="1058"/>
      <c r="C5473" s="1063"/>
      <c r="D5473" s="1061"/>
      <c r="E5473" s="1061"/>
      <c r="F5473" s="1061"/>
      <c r="G5473" s="1061"/>
      <c r="H5473" s="1061"/>
      <c r="I5473" s="1061"/>
      <c r="J5473" s="1062"/>
      <c r="K5473" s="192"/>
      <c r="L5473" s="1038"/>
      <c r="M5473" s="1039"/>
      <c r="N5473" s="1038"/>
      <c r="O5473" s="1039"/>
      <c r="P5473" s="1034"/>
      <c r="Q5473" s="1036"/>
      <c r="R5473" s="408"/>
      <c r="S5473" s="408"/>
      <c r="T5473" s="408"/>
      <c r="U5473" s="1034"/>
      <c r="V5473" s="1036"/>
      <c r="W5473" s="1034"/>
      <c r="X5473" s="1035"/>
      <c r="Y5473" s="286"/>
      <c r="Z5473" s="286"/>
      <c r="AA5473" s="286"/>
      <c r="AB5473" s="286"/>
      <c r="AC5473" s="223"/>
      <c r="AD5473" s="223"/>
      <c r="AE5473" s="223"/>
      <c r="AF5473" s="223"/>
      <c r="AG5473" s="223"/>
      <c r="AH5473" s="223"/>
      <c r="AI5473" s="223"/>
      <c r="AJ5473" s="223"/>
      <c r="AK5473" s="1034"/>
      <c r="AL5473" s="1035"/>
      <c r="AM5473" s="1035"/>
      <c r="AN5473" s="788"/>
      <c r="AO5473" s="789"/>
      <c r="AP5473" s="3"/>
      <c r="AQ5473" s="222">
        <f t="shared" si="2543"/>
        <v>1</v>
      </c>
    </row>
    <row r="5474" spans="2:46" s="162" customFormat="1" ht="12" customHeight="1" x14ac:dyDescent="0.15">
      <c r="B5474" s="1058"/>
      <c r="C5474" s="1063"/>
      <c r="D5474" s="1061"/>
      <c r="E5474" s="1061"/>
      <c r="F5474" s="1061"/>
      <c r="G5474" s="1061"/>
      <c r="H5474" s="1061"/>
      <c r="I5474" s="1061"/>
      <c r="J5474" s="1062"/>
      <c r="K5474" s="192"/>
      <c r="L5474" s="1038"/>
      <c r="M5474" s="1039"/>
      <c r="N5474" s="1038"/>
      <c r="O5474" s="1039"/>
      <c r="P5474" s="1034"/>
      <c r="Q5474" s="1036"/>
      <c r="R5474" s="408"/>
      <c r="S5474" s="408"/>
      <c r="T5474" s="408"/>
      <c r="U5474" s="1034"/>
      <c r="V5474" s="1036"/>
      <c r="W5474" s="1034"/>
      <c r="X5474" s="1035"/>
      <c r="Y5474" s="286"/>
      <c r="Z5474" s="286"/>
      <c r="AA5474" s="286"/>
      <c r="AB5474" s="286"/>
      <c r="AC5474" s="223"/>
      <c r="AD5474" s="223"/>
      <c r="AE5474" s="223"/>
      <c r="AF5474" s="223"/>
      <c r="AG5474" s="223"/>
      <c r="AH5474" s="223"/>
      <c r="AI5474" s="223"/>
      <c r="AJ5474" s="223"/>
      <c r="AK5474" s="1034"/>
      <c r="AL5474" s="1035"/>
      <c r="AM5474" s="1035"/>
      <c r="AN5474" s="788"/>
      <c r="AO5474" s="789"/>
      <c r="AP5474" s="3"/>
      <c r="AQ5474" s="222">
        <f t="shared" si="2543"/>
        <v>1</v>
      </c>
    </row>
    <row r="5475" spans="2:46" s="162" customFormat="1" ht="12" customHeight="1" x14ac:dyDescent="0.15">
      <c r="B5475" s="1058"/>
      <c r="C5475" s="1063"/>
      <c r="D5475" s="1061"/>
      <c r="E5475" s="1061"/>
      <c r="F5475" s="1061"/>
      <c r="G5475" s="1061"/>
      <c r="H5475" s="1061"/>
      <c r="I5475" s="1061"/>
      <c r="J5475" s="1062"/>
      <c r="K5475" s="192"/>
      <c r="L5475" s="1038"/>
      <c r="M5475" s="1039"/>
      <c r="N5475" s="1038"/>
      <c r="O5475" s="1039"/>
      <c r="P5475" s="1034"/>
      <c r="Q5475" s="1036"/>
      <c r="R5475" s="408"/>
      <c r="S5475" s="408"/>
      <c r="T5475" s="408"/>
      <c r="U5475" s="1034"/>
      <c r="V5475" s="1036"/>
      <c r="W5475" s="1034"/>
      <c r="X5475" s="1035"/>
      <c r="Y5475" s="286"/>
      <c r="Z5475" s="286"/>
      <c r="AA5475" s="286"/>
      <c r="AB5475" s="286"/>
      <c r="AC5475" s="223"/>
      <c r="AD5475" s="223"/>
      <c r="AE5475" s="223"/>
      <c r="AF5475" s="223"/>
      <c r="AG5475" s="223"/>
      <c r="AH5475" s="223"/>
      <c r="AI5475" s="223"/>
      <c r="AJ5475" s="223"/>
      <c r="AK5475" s="1034"/>
      <c r="AL5475" s="1035"/>
      <c r="AM5475" s="1035"/>
      <c r="AN5475" s="788"/>
      <c r="AO5475" s="789"/>
      <c r="AP5475" s="3"/>
      <c r="AQ5475" s="222">
        <f t="shared" si="2543"/>
        <v>1</v>
      </c>
    </row>
    <row r="5476" spans="2:46" s="162" customFormat="1" ht="12" customHeight="1" x14ac:dyDescent="0.15">
      <c r="B5476" s="1058"/>
      <c r="C5476" s="1063"/>
      <c r="D5476" s="1061"/>
      <c r="E5476" s="1061"/>
      <c r="F5476" s="1061"/>
      <c r="G5476" s="1061"/>
      <c r="H5476" s="1061"/>
      <c r="I5476" s="1061"/>
      <c r="J5476" s="1062"/>
      <c r="K5476" s="192"/>
      <c r="L5476" s="1038"/>
      <c r="M5476" s="1039"/>
      <c r="N5476" s="1038"/>
      <c r="O5476" s="1039"/>
      <c r="P5476" s="1034"/>
      <c r="Q5476" s="1036"/>
      <c r="R5476" s="408"/>
      <c r="S5476" s="408"/>
      <c r="T5476" s="408"/>
      <c r="U5476" s="1034"/>
      <c r="V5476" s="1036"/>
      <c r="W5476" s="1034"/>
      <c r="X5476" s="1035"/>
      <c r="Y5476" s="286"/>
      <c r="Z5476" s="286"/>
      <c r="AA5476" s="286"/>
      <c r="AB5476" s="286"/>
      <c r="AC5476" s="223"/>
      <c r="AD5476" s="223"/>
      <c r="AE5476" s="223"/>
      <c r="AF5476" s="223"/>
      <c r="AG5476" s="223"/>
      <c r="AH5476" s="223"/>
      <c r="AI5476" s="223"/>
      <c r="AJ5476" s="223"/>
      <c r="AK5476" s="1034"/>
      <c r="AL5476" s="1035"/>
      <c r="AM5476" s="1035"/>
      <c r="AN5476" s="788"/>
      <c r="AO5476" s="789"/>
      <c r="AP5476" s="3"/>
      <c r="AQ5476" s="222">
        <f t="shared" si="2543"/>
        <v>1</v>
      </c>
    </row>
    <row r="5477" spans="2:46" s="162" customFormat="1" ht="12" customHeight="1" x14ac:dyDescent="0.15">
      <c r="B5477" s="1058"/>
      <c r="C5477" s="1063"/>
      <c r="D5477" s="1061"/>
      <c r="E5477" s="1061"/>
      <c r="F5477" s="1061"/>
      <c r="G5477" s="1061"/>
      <c r="H5477" s="1061"/>
      <c r="I5477" s="1061"/>
      <c r="J5477" s="1062"/>
      <c r="K5477" s="192"/>
      <c r="L5477" s="1038"/>
      <c r="M5477" s="1039"/>
      <c r="N5477" s="1038"/>
      <c r="O5477" s="1039"/>
      <c r="P5477" s="1034"/>
      <c r="Q5477" s="1036"/>
      <c r="R5477" s="408"/>
      <c r="S5477" s="408"/>
      <c r="T5477" s="408"/>
      <c r="U5477" s="1034"/>
      <c r="V5477" s="1036"/>
      <c r="W5477" s="1034"/>
      <c r="X5477" s="1035"/>
      <c r="Y5477" s="286"/>
      <c r="Z5477" s="286"/>
      <c r="AA5477" s="286"/>
      <c r="AB5477" s="286"/>
      <c r="AC5477" s="223"/>
      <c r="AD5477" s="223"/>
      <c r="AE5477" s="223"/>
      <c r="AF5477" s="223"/>
      <c r="AG5477" s="223"/>
      <c r="AH5477" s="223"/>
      <c r="AI5477" s="223"/>
      <c r="AJ5477" s="223"/>
      <c r="AK5477" s="1034"/>
      <c r="AL5477" s="1035"/>
      <c r="AM5477" s="1035"/>
      <c r="AN5477" s="788"/>
      <c r="AO5477" s="789"/>
      <c r="AP5477" s="3"/>
      <c r="AQ5477" s="222">
        <f t="shared" si="2543"/>
        <v>1</v>
      </c>
    </row>
    <row r="5478" spans="2:46" s="162" customFormat="1" ht="12" customHeight="1" x14ac:dyDescent="0.15">
      <c r="B5478" s="1058"/>
      <c r="C5478" s="1063"/>
      <c r="D5478" s="1061"/>
      <c r="E5478" s="1061"/>
      <c r="F5478" s="1061"/>
      <c r="G5478" s="1061"/>
      <c r="H5478" s="1061"/>
      <c r="I5478" s="1061"/>
      <c r="J5478" s="1062"/>
      <c r="K5478" s="192"/>
      <c r="L5478" s="1038"/>
      <c r="M5478" s="1039"/>
      <c r="N5478" s="1038"/>
      <c r="O5478" s="1039"/>
      <c r="P5478" s="1034"/>
      <c r="Q5478" s="1036"/>
      <c r="R5478" s="408"/>
      <c r="S5478" s="408"/>
      <c r="T5478" s="408"/>
      <c r="U5478" s="1034"/>
      <c r="V5478" s="1036"/>
      <c r="W5478" s="1034"/>
      <c r="X5478" s="1035"/>
      <c r="Y5478" s="286"/>
      <c r="Z5478" s="286"/>
      <c r="AA5478" s="286"/>
      <c r="AB5478" s="286"/>
      <c r="AC5478" s="223"/>
      <c r="AD5478" s="223"/>
      <c r="AE5478" s="223"/>
      <c r="AF5478" s="223"/>
      <c r="AG5478" s="223"/>
      <c r="AH5478" s="223"/>
      <c r="AI5478" s="223"/>
      <c r="AJ5478" s="223"/>
      <c r="AK5478" s="1034"/>
      <c r="AL5478" s="1035"/>
      <c r="AM5478" s="1035"/>
      <c r="AN5478" s="788"/>
      <c r="AO5478" s="789"/>
      <c r="AP5478" s="3"/>
      <c r="AQ5478" s="222">
        <f t="shared" si="2543"/>
        <v>1</v>
      </c>
    </row>
    <row r="5479" spans="2:46" s="162" customFormat="1" ht="12" customHeight="1" x14ac:dyDescent="0.15">
      <c r="B5479" s="1058"/>
      <c r="C5479" s="1063"/>
      <c r="D5479" s="1061"/>
      <c r="E5479" s="1061"/>
      <c r="F5479" s="1061"/>
      <c r="G5479" s="1061"/>
      <c r="H5479" s="1061"/>
      <c r="I5479" s="1061"/>
      <c r="J5479" s="1062"/>
      <c r="K5479" s="192"/>
      <c r="L5479" s="1038"/>
      <c r="M5479" s="1039"/>
      <c r="N5479" s="1038"/>
      <c r="O5479" s="1039"/>
      <c r="P5479" s="1034"/>
      <c r="Q5479" s="1036"/>
      <c r="R5479" s="408"/>
      <c r="S5479" s="408"/>
      <c r="T5479" s="408"/>
      <c r="U5479" s="1034"/>
      <c r="V5479" s="1036"/>
      <c r="W5479" s="1034"/>
      <c r="X5479" s="1035"/>
      <c r="Y5479" s="286"/>
      <c r="Z5479" s="286"/>
      <c r="AA5479" s="286"/>
      <c r="AB5479" s="286"/>
      <c r="AC5479" s="223"/>
      <c r="AD5479" s="223"/>
      <c r="AE5479" s="223"/>
      <c r="AF5479" s="223"/>
      <c r="AG5479" s="223"/>
      <c r="AH5479" s="223"/>
      <c r="AI5479" s="223"/>
      <c r="AJ5479" s="223"/>
      <c r="AK5479" s="1034"/>
      <c r="AL5479" s="1035"/>
      <c r="AM5479" s="1035"/>
      <c r="AN5479" s="788"/>
      <c r="AO5479" s="789"/>
      <c r="AP5479" s="3"/>
      <c r="AQ5479" s="222">
        <f t="shared" si="2543"/>
        <v>1</v>
      </c>
    </row>
    <row r="5480" spans="2:46" s="162" customFormat="1" ht="12" customHeight="1" x14ac:dyDescent="0.15">
      <c r="B5480" s="1058"/>
      <c r="C5480" s="1063"/>
      <c r="D5480" s="1061"/>
      <c r="E5480" s="1061"/>
      <c r="F5480" s="1061"/>
      <c r="G5480" s="1061"/>
      <c r="H5480" s="1061"/>
      <c r="I5480" s="1061"/>
      <c r="J5480" s="1062"/>
      <c r="K5480" s="192"/>
      <c r="L5480" s="1038"/>
      <c r="M5480" s="1039"/>
      <c r="N5480" s="1038"/>
      <c r="O5480" s="1039"/>
      <c r="P5480" s="1034"/>
      <c r="Q5480" s="1036"/>
      <c r="R5480" s="408"/>
      <c r="S5480" s="408"/>
      <c r="T5480" s="408"/>
      <c r="U5480" s="1034"/>
      <c r="V5480" s="1036"/>
      <c r="W5480" s="1034"/>
      <c r="X5480" s="1035"/>
      <c r="Y5480" s="286"/>
      <c r="Z5480" s="286"/>
      <c r="AA5480" s="286"/>
      <c r="AB5480" s="286"/>
      <c r="AC5480" s="223"/>
      <c r="AD5480" s="223"/>
      <c r="AE5480" s="223"/>
      <c r="AF5480" s="223"/>
      <c r="AG5480" s="223"/>
      <c r="AH5480" s="223"/>
      <c r="AI5480" s="223"/>
      <c r="AJ5480" s="223"/>
      <c r="AK5480" s="1034"/>
      <c r="AL5480" s="1035"/>
      <c r="AM5480" s="1035"/>
      <c r="AN5480" s="788"/>
      <c r="AO5480" s="789"/>
      <c r="AP5480" s="3"/>
      <c r="AQ5480" s="222">
        <f t="shared" si="2543"/>
        <v>1</v>
      </c>
    </row>
    <row r="5481" spans="2:46" s="162" customFormat="1" ht="12" customHeight="1" x14ac:dyDescent="0.15">
      <c r="B5481" s="1058"/>
      <c r="C5481" s="1063"/>
      <c r="D5481" s="1061"/>
      <c r="E5481" s="1061"/>
      <c r="F5481" s="1061"/>
      <c r="G5481" s="1061"/>
      <c r="H5481" s="1061"/>
      <c r="I5481" s="1061"/>
      <c r="J5481" s="1062"/>
      <c r="K5481" s="192"/>
      <c r="L5481" s="1038"/>
      <c r="M5481" s="1039"/>
      <c r="N5481" s="1038"/>
      <c r="O5481" s="1039"/>
      <c r="P5481" s="1034"/>
      <c r="Q5481" s="1036"/>
      <c r="R5481" s="408"/>
      <c r="S5481" s="408"/>
      <c r="T5481" s="408"/>
      <c r="U5481" s="1034"/>
      <c r="V5481" s="1036"/>
      <c r="W5481" s="1034"/>
      <c r="X5481" s="1035"/>
      <c r="Y5481" s="286"/>
      <c r="Z5481" s="286"/>
      <c r="AA5481" s="286"/>
      <c r="AB5481" s="286"/>
      <c r="AC5481" s="223"/>
      <c r="AD5481" s="223"/>
      <c r="AE5481" s="223"/>
      <c r="AF5481" s="223"/>
      <c r="AG5481" s="223"/>
      <c r="AH5481" s="223"/>
      <c r="AI5481" s="223"/>
      <c r="AJ5481" s="223"/>
      <c r="AK5481" s="1034"/>
      <c r="AL5481" s="1035"/>
      <c r="AM5481" s="1035"/>
      <c r="AN5481" s="788"/>
      <c r="AO5481" s="789"/>
      <c r="AP5481" s="3"/>
      <c r="AQ5481" s="222">
        <f t="shared" si="2543"/>
        <v>1</v>
      </c>
    </row>
    <row r="5482" spans="2:46" s="162" customFormat="1" ht="12" customHeight="1" x14ac:dyDescent="0.15">
      <c r="B5482" s="1058"/>
      <c r="C5482" s="1063"/>
      <c r="D5482" s="1061"/>
      <c r="E5482" s="1061"/>
      <c r="F5482" s="1061"/>
      <c r="G5482" s="1061"/>
      <c r="H5482" s="1061"/>
      <c r="I5482" s="1061"/>
      <c r="J5482" s="1062"/>
      <c r="K5482" s="192"/>
      <c r="L5482" s="1038"/>
      <c r="M5482" s="1039"/>
      <c r="N5482" s="1038"/>
      <c r="O5482" s="1039"/>
      <c r="P5482" s="1034"/>
      <c r="Q5482" s="1036"/>
      <c r="R5482" s="408"/>
      <c r="S5482" s="408"/>
      <c r="T5482" s="408"/>
      <c r="U5482" s="1034"/>
      <c r="V5482" s="1036"/>
      <c r="W5482" s="1034"/>
      <c r="X5482" s="1035"/>
      <c r="Y5482" s="286"/>
      <c r="Z5482" s="286"/>
      <c r="AA5482" s="286"/>
      <c r="AB5482" s="286"/>
      <c r="AC5482" s="223"/>
      <c r="AD5482" s="223"/>
      <c r="AE5482" s="223"/>
      <c r="AF5482" s="223"/>
      <c r="AG5482" s="223"/>
      <c r="AH5482" s="223"/>
      <c r="AI5482" s="223"/>
      <c r="AJ5482" s="223"/>
      <c r="AK5482" s="1034"/>
      <c r="AL5482" s="1035"/>
      <c r="AM5482" s="1035"/>
      <c r="AN5482" s="788"/>
      <c r="AO5482" s="789"/>
      <c r="AP5482" s="3"/>
      <c r="AQ5482" s="222">
        <f t="shared" si="2543"/>
        <v>1</v>
      </c>
    </row>
    <row r="5483" spans="2:46" s="162" customFormat="1" ht="12" customHeight="1" x14ac:dyDescent="0.15">
      <c r="B5483" s="1058"/>
      <c r="C5483" s="1063"/>
      <c r="D5483" s="1061"/>
      <c r="E5483" s="1061"/>
      <c r="F5483" s="1061"/>
      <c r="G5483" s="1061"/>
      <c r="H5483" s="1061"/>
      <c r="I5483" s="1061"/>
      <c r="J5483" s="1062"/>
      <c r="K5483" s="1016" t="s">
        <v>216</v>
      </c>
      <c r="L5483" s="1016" t="s">
        <v>215</v>
      </c>
      <c r="M5483" s="1016"/>
      <c r="N5483" s="1016"/>
      <c r="O5483" s="1016"/>
      <c r="P5483" s="1016"/>
      <c r="Q5483" s="1016"/>
      <c r="R5483" s="1016"/>
      <c r="S5483" s="1016"/>
      <c r="T5483" s="1016"/>
      <c r="U5483" s="1016"/>
      <c r="V5483" s="1016"/>
      <c r="W5483" s="1016"/>
      <c r="X5483" s="1016"/>
      <c r="Y5483" s="1040" t="s">
        <v>466</v>
      </c>
      <c r="Z5483" s="1041"/>
      <c r="AA5483" s="1041"/>
      <c r="AB5483" s="1042"/>
      <c r="AC5483" s="224">
        <f t="shared" ref="AC5483:AJ5483" si="2544">SUM(AC5463:AC5482)</f>
        <v>0</v>
      </c>
      <c r="AD5483" s="224">
        <f t="shared" si="2544"/>
        <v>0</v>
      </c>
      <c r="AE5483" s="224">
        <f t="shared" si="2544"/>
        <v>5.000000000000001E-3</v>
      </c>
      <c r="AF5483" s="224">
        <f t="shared" si="2544"/>
        <v>0</v>
      </c>
      <c r="AG5483" s="224">
        <f t="shared" si="2544"/>
        <v>0</v>
      </c>
      <c r="AH5483" s="224">
        <f t="shared" si="2544"/>
        <v>0</v>
      </c>
      <c r="AI5483" s="224">
        <f t="shared" si="2544"/>
        <v>0</v>
      </c>
      <c r="AJ5483" s="224">
        <f t="shared" si="2544"/>
        <v>0</v>
      </c>
      <c r="AK5483" s="1040" t="s">
        <v>214</v>
      </c>
      <c r="AL5483" s="1041"/>
      <c r="AM5483" s="1041"/>
      <c r="AN5483" s="788"/>
      <c r="AO5483" s="789"/>
      <c r="AP5483" s="3"/>
    </row>
    <row r="5484" spans="2:46" s="162" customFormat="1" ht="12" customHeight="1" x14ac:dyDescent="0.15">
      <c r="B5484" s="1058"/>
      <c r="C5484" s="1063"/>
      <c r="D5484" s="1061"/>
      <c r="E5484" s="1061"/>
      <c r="F5484" s="1061"/>
      <c r="G5484" s="1061"/>
      <c r="H5484" s="1061"/>
      <c r="I5484" s="1061"/>
      <c r="J5484" s="1062"/>
      <c r="K5484" s="1016"/>
      <c r="L5484" s="1016" t="s">
        <v>467</v>
      </c>
      <c r="M5484" s="1016"/>
      <c r="N5484" s="1016"/>
      <c r="O5484" s="1016" t="s">
        <v>213</v>
      </c>
      <c r="P5484" s="1016"/>
      <c r="Q5484" s="1016"/>
      <c r="R5484" s="1016"/>
      <c r="S5484" s="1016"/>
      <c r="T5484" s="1016"/>
      <c r="U5484" s="1016"/>
      <c r="V5484" s="1016"/>
      <c r="W5484" s="1016"/>
      <c r="X5484" s="1016"/>
      <c r="Y5484" s="193">
        <f>COUNTIF(Y5463:Y5482,"○")</f>
        <v>0</v>
      </c>
      <c r="Z5484" s="193">
        <f>COUNTIF(Z5463:Z5482,"○")</f>
        <v>0</v>
      </c>
      <c r="AA5484" s="193">
        <f>COUNTIF(AA5463:AA5482,"○")</f>
        <v>0</v>
      </c>
      <c r="AB5484" s="193">
        <f>COUNTIF(AB5463:AB5482,"○")</f>
        <v>0</v>
      </c>
      <c r="AC5484" s="193">
        <f t="shared" ref="AC5484:AJ5484" si="2545">COUNT(AC5463:AC5482)</f>
        <v>0</v>
      </c>
      <c r="AD5484" s="193">
        <f t="shared" si="2545"/>
        <v>0</v>
      </c>
      <c r="AE5484" s="193">
        <f t="shared" si="2545"/>
        <v>1</v>
      </c>
      <c r="AF5484" s="193">
        <f t="shared" si="2545"/>
        <v>0</v>
      </c>
      <c r="AG5484" s="193">
        <f t="shared" si="2545"/>
        <v>0</v>
      </c>
      <c r="AH5484" s="193">
        <f t="shared" si="2545"/>
        <v>0</v>
      </c>
      <c r="AI5484" s="193">
        <f t="shared" si="2545"/>
        <v>0</v>
      </c>
      <c r="AJ5484" s="193">
        <f t="shared" si="2545"/>
        <v>0</v>
      </c>
      <c r="AK5484" s="1043"/>
      <c r="AL5484" s="1044"/>
      <c r="AM5484" s="1044"/>
      <c r="AN5484" s="1044"/>
      <c r="AO5484" s="1045"/>
      <c r="AP5484" s="3"/>
    </row>
    <row r="5485" spans="2:46" ht="12" customHeight="1" x14ac:dyDescent="0.15">
      <c r="B5485" s="1058"/>
      <c r="C5485" s="1063"/>
      <c r="D5485" s="1061"/>
      <c r="E5485" s="1061"/>
      <c r="F5485" s="1061"/>
      <c r="G5485" s="1061"/>
      <c r="H5485" s="1061"/>
      <c r="I5485" s="1061"/>
      <c r="J5485" s="1062"/>
      <c r="K5485" s="1016"/>
      <c r="L5485" s="1016"/>
      <c r="M5485" s="1016"/>
      <c r="N5485" s="1016"/>
      <c r="O5485" s="1016" t="s">
        <v>468</v>
      </c>
      <c r="P5485" s="1016"/>
      <c r="Q5485" s="1016"/>
      <c r="R5485" s="1016"/>
      <c r="S5485" s="1016"/>
      <c r="T5485" s="1016"/>
      <c r="U5485" s="1016"/>
      <c r="V5485" s="1016"/>
      <c r="W5485" s="1016"/>
      <c r="X5485" s="1016"/>
      <c r="Y5485" s="1034" t="str">
        <f>IF(Y5484&gt;0,"Ⅳ",IF(Z5484&gt;0,"Ⅲ",IF(AA5484&gt;0,"Ⅱa",IF(AB5484&gt;0,"Ⅱb","Ⅰ"))))</f>
        <v>Ⅰ</v>
      </c>
      <c r="Z5485" s="1035"/>
      <c r="AA5485" s="1035"/>
      <c r="AB5485" s="1036"/>
      <c r="AC5485" s="1034" t="str">
        <f>IF(AC5484&gt;0,"Ⅳ",IF(AD5484&gt;0,"Ⅲ",IF(AE5484&gt;0,"Ⅱa",IF(AF5484&gt;0,"Ⅱb","Ⅰ"))))</f>
        <v>Ⅱa</v>
      </c>
      <c r="AD5485" s="1035"/>
      <c r="AE5485" s="1035"/>
      <c r="AF5485" s="1036"/>
      <c r="AG5485" s="1034" t="str">
        <f>IF(AG5484&gt;0,"Ⅳ",IF(AH5484&gt;0,"Ⅲ",IF(AI5484&gt;0,"Ⅱa",IF(AJ5484&gt;0,"Ⅱb","Ⅰ"))))</f>
        <v>Ⅰ</v>
      </c>
      <c r="AH5485" s="1035"/>
      <c r="AI5485" s="1035"/>
      <c r="AJ5485" s="1036"/>
      <c r="AK5485" s="1046"/>
      <c r="AL5485" s="1047"/>
      <c r="AM5485" s="1047"/>
      <c r="AN5485" s="1047"/>
      <c r="AO5485" s="1048"/>
      <c r="AP5485" s="3"/>
      <c r="AQ5485" s="282" t="s">
        <v>312</v>
      </c>
      <c r="AR5485" s="282" t="s">
        <v>313</v>
      </c>
      <c r="AS5485" s="699" t="s">
        <v>316</v>
      </c>
      <c r="AT5485" s="1026"/>
    </row>
    <row r="5486" spans="2:46" ht="12" customHeight="1" x14ac:dyDescent="0.15">
      <c r="B5486" s="1058"/>
      <c r="C5486" s="1063"/>
      <c r="D5486" s="1061"/>
      <c r="E5486" s="1061"/>
      <c r="F5486" s="1061"/>
      <c r="G5486" s="1061"/>
      <c r="H5486" s="1061"/>
      <c r="I5486" s="1061"/>
      <c r="J5486" s="1062"/>
      <c r="K5486" s="1016"/>
      <c r="L5486" s="1016" t="s">
        <v>469</v>
      </c>
      <c r="M5486" s="1016"/>
      <c r="N5486" s="1016"/>
      <c r="O5486" s="1016" t="s">
        <v>212</v>
      </c>
      <c r="P5486" s="1016"/>
      <c r="Q5486" s="1016"/>
      <c r="R5486" s="1016"/>
      <c r="S5486" s="1016"/>
      <c r="T5486" s="1016"/>
      <c r="U5486" s="1016"/>
      <c r="V5486" s="1016"/>
      <c r="W5486" s="1016"/>
      <c r="X5486" s="1016"/>
      <c r="Y5486" s="187" t="s">
        <v>32</v>
      </c>
      <c r="Z5486" s="187" t="s">
        <v>33</v>
      </c>
      <c r="AA5486" s="1027" t="s">
        <v>34</v>
      </c>
      <c r="AB5486" s="1027"/>
      <c r="AC5486" s="187" t="s">
        <v>32</v>
      </c>
      <c r="AD5486" s="187" t="s">
        <v>33</v>
      </c>
      <c r="AE5486" s="1027" t="s">
        <v>34</v>
      </c>
      <c r="AF5486" s="1027"/>
      <c r="AG5486" s="187" t="s">
        <v>32</v>
      </c>
      <c r="AH5486" s="187" t="s">
        <v>33</v>
      </c>
      <c r="AI5486" s="1027" t="s">
        <v>34</v>
      </c>
      <c r="AJ5486" s="1027"/>
      <c r="AK5486" s="1046"/>
      <c r="AL5486" s="1047"/>
      <c r="AM5486" s="1047"/>
      <c r="AN5486" s="1047"/>
      <c r="AO5486" s="1048"/>
      <c r="AP5486" s="3"/>
      <c r="AQ5486" s="1028">
        <f>+Y5484+Z5484</f>
        <v>0</v>
      </c>
      <c r="AR5486" s="1029"/>
      <c r="AS5486" s="1028">
        <f>+AA5484+AB5484</f>
        <v>0</v>
      </c>
      <c r="AT5486" s="1029"/>
    </row>
    <row r="5487" spans="2:46" ht="12" customHeight="1" x14ac:dyDescent="0.15">
      <c r="B5487" s="1058"/>
      <c r="C5487" s="1063"/>
      <c r="D5487" s="1061"/>
      <c r="E5487" s="1061"/>
      <c r="F5487" s="1061"/>
      <c r="G5487" s="1061"/>
      <c r="H5487" s="1061"/>
      <c r="I5487" s="1061"/>
      <c r="J5487" s="1062"/>
      <c r="K5487" s="1016"/>
      <c r="L5487" s="1016"/>
      <c r="M5487" s="1016"/>
      <c r="N5487" s="1016"/>
      <c r="O5487" s="1016" t="s">
        <v>470</v>
      </c>
      <c r="P5487" s="1016"/>
      <c r="Q5487" s="1016"/>
      <c r="R5487" s="1016"/>
      <c r="S5487" s="1016"/>
      <c r="T5487" s="1016"/>
      <c r="U5487" s="1016"/>
      <c r="V5487" s="1016"/>
      <c r="W5487" s="1016"/>
      <c r="X5487" s="1016"/>
      <c r="Y5487" s="193" t="str">
        <f>IF(Y5484=0,"",1)</f>
        <v/>
      </c>
      <c r="Z5487" s="193" t="str">
        <f>IF(Z5484=0,"",1)</f>
        <v/>
      </c>
      <c r="AA5487" s="1030" t="str">
        <f>IF(AQ5486=1,"",IF(AS5486&gt;0,1,""))</f>
        <v/>
      </c>
      <c r="AB5487" s="1031"/>
      <c r="AC5487" s="193">
        <f>+AC5484</f>
        <v>0</v>
      </c>
      <c r="AD5487" s="193">
        <f>AD5484</f>
        <v>0</v>
      </c>
      <c r="AE5487" s="1030">
        <f>AE5484+AF5484</f>
        <v>1</v>
      </c>
      <c r="AF5487" s="1031"/>
      <c r="AG5487" s="193">
        <f>AG5484</f>
        <v>0</v>
      </c>
      <c r="AH5487" s="193">
        <f>AH5484</f>
        <v>0</v>
      </c>
      <c r="AI5487" s="1030">
        <f>AI5484+AJ5484</f>
        <v>0</v>
      </c>
      <c r="AJ5487" s="1031"/>
      <c r="AK5487" s="1046"/>
      <c r="AL5487" s="1047"/>
      <c r="AM5487" s="1047"/>
      <c r="AN5487" s="1047"/>
      <c r="AO5487" s="1048"/>
      <c r="AP5487" s="3"/>
      <c r="AQ5487" s="197">
        <f>+Y5484+AC5487+AG5487</f>
        <v>0</v>
      </c>
      <c r="AR5487" s="197">
        <f>+Z5484+AD5487+AH5487</f>
        <v>0</v>
      </c>
      <c r="AS5487" s="1032">
        <f>+AS5486+AE5487+AI5487</f>
        <v>1</v>
      </c>
      <c r="AT5487" s="1033"/>
    </row>
    <row r="5488" spans="2:46" ht="12" customHeight="1" x14ac:dyDescent="0.15">
      <c r="B5488" s="1058"/>
      <c r="C5488" s="1063"/>
      <c r="D5488" s="1061"/>
      <c r="E5488" s="1061"/>
      <c r="F5488" s="1061"/>
      <c r="G5488" s="1061"/>
      <c r="H5488" s="1061"/>
      <c r="I5488" s="1061"/>
      <c r="J5488" s="1062"/>
      <c r="K5488" s="1016"/>
      <c r="L5488" s="1016"/>
      <c r="M5488" s="1016"/>
      <c r="N5488" s="1016"/>
      <c r="O5488" s="1016" t="s">
        <v>471</v>
      </c>
      <c r="P5488" s="1016"/>
      <c r="Q5488" s="1016"/>
      <c r="R5488" s="1016"/>
      <c r="S5488" s="1016"/>
      <c r="T5488" s="1016"/>
      <c r="U5488" s="1016"/>
      <c r="V5488" s="1016"/>
      <c r="W5488" s="1016"/>
      <c r="X5488" s="1016"/>
      <c r="Y5488" s="1034" t="s">
        <v>875</v>
      </c>
      <c r="Z5488" s="1035"/>
      <c r="AA5488" s="1035"/>
      <c r="AB5488" s="1036"/>
      <c r="AC5488" s="1034" t="str">
        <f>IF(AC5487&gt;0,"Ⅳ",IF(AD5487&gt;0,"Ⅲ",IF(AE5487&gt;0,"Ⅱ","Ⅰ")))</f>
        <v>Ⅱ</v>
      </c>
      <c r="AD5488" s="1035"/>
      <c r="AE5488" s="1035"/>
      <c r="AF5488" s="1036"/>
      <c r="AG5488" s="1034" t="str">
        <f>IF(AG5487&gt;0,"Ⅳ",IF(AH5487&gt;0,"Ⅲ",IF(AI5487&gt;0,"Ⅱ","Ⅰ")))</f>
        <v>Ⅰ</v>
      </c>
      <c r="AH5488" s="1035"/>
      <c r="AI5488" s="1035"/>
      <c r="AJ5488" s="1036"/>
      <c r="AK5488" s="1046"/>
      <c r="AL5488" s="1047"/>
      <c r="AM5488" s="1047"/>
      <c r="AN5488" s="1047"/>
      <c r="AO5488" s="1048"/>
      <c r="AP5488" s="3"/>
      <c r="AQ5488" s="1037" t="str">
        <f>IF(AQ5487&gt;0,"Ⅳ",IF(AR5487&gt;0,"Ⅲ",IF(AS5487&gt;0,"Ⅱ","Ⅰ")))</f>
        <v>Ⅱ</v>
      </c>
      <c r="AR5488" s="1037"/>
      <c r="AS5488" s="1037"/>
      <c r="AT5488" s="1037"/>
    </row>
    <row r="5489" spans="2:86" ht="12" customHeight="1" x14ac:dyDescent="0.15">
      <c r="B5489" s="1058"/>
      <c r="C5489" s="1063"/>
      <c r="D5489" s="1061"/>
      <c r="E5489" s="1061"/>
      <c r="F5489" s="1061"/>
      <c r="G5489" s="1061"/>
      <c r="H5489" s="1061"/>
      <c r="I5489" s="1061"/>
      <c r="J5489" s="1062"/>
      <c r="K5489" s="1016"/>
      <c r="L5489" s="1016"/>
      <c r="M5489" s="1016"/>
      <c r="N5489" s="1016"/>
      <c r="O5489" s="1016" t="s">
        <v>472</v>
      </c>
      <c r="P5489" s="1016"/>
      <c r="Q5489" s="1016"/>
      <c r="R5489" s="1016"/>
      <c r="S5489" s="1016"/>
      <c r="T5489" s="1016"/>
      <c r="U5489" s="1016"/>
      <c r="V5489" s="1016"/>
      <c r="W5489" s="1016"/>
      <c r="X5489" s="1016"/>
      <c r="Y5489" s="1034" t="str">
        <f>IF(COUNTIF(Y5488:AJ5488,"Ⅳ")&gt;0,"Ⅳ",IF(COUNTIF(Y5488:AJ5488,"Ⅲ")&gt;0,"Ⅲ",IF(COUNTIF(Y5488:AJ5488,"Ⅱ")&gt;0,"Ⅱ","Ⅰ")))</f>
        <v>Ⅱ</v>
      </c>
      <c r="Z5489" s="1035"/>
      <c r="AA5489" s="1035"/>
      <c r="AB5489" s="1035"/>
      <c r="AC5489" s="1035"/>
      <c r="AD5489" s="1035"/>
      <c r="AE5489" s="1035"/>
      <c r="AF5489" s="1035"/>
      <c r="AG5489" s="1035"/>
      <c r="AH5489" s="1035"/>
      <c r="AI5489" s="1035"/>
      <c r="AJ5489" s="1036"/>
      <c r="AK5489" s="1049"/>
      <c r="AL5489" s="1050"/>
      <c r="AM5489" s="1050"/>
      <c r="AN5489" s="1050"/>
      <c r="AO5489" s="1051"/>
      <c r="AP5489" s="3"/>
    </row>
    <row r="5490" spans="2:86" ht="14.25" customHeight="1" x14ac:dyDescent="0.15">
      <c r="B5490" s="1058"/>
      <c r="C5490" s="1063"/>
      <c r="D5490" s="1061"/>
      <c r="E5490" s="1061"/>
      <c r="F5490" s="1061"/>
      <c r="G5490" s="1061"/>
      <c r="H5490" s="1061"/>
      <c r="I5490" s="1061"/>
      <c r="J5490" s="1062"/>
      <c r="K5490" s="1016" t="s">
        <v>169</v>
      </c>
      <c r="L5490" s="1017"/>
      <c r="M5490" s="1017"/>
      <c r="N5490" s="1017"/>
      <c r="O5490" s="1017"/>
      <c r="P5490" s="1017"/>
      <c r="Q5490" s="1017"/>
      <c r="R5490" s="1017"/>
      <c r="S5490" s="1017"/>
      <c r="T5490" s="1017"/>
      <c r="U5490" s="1017"/>
      <c r="V5490" s="1017"/>
      <c r="W5490" s="1017"/>
      <c r="X5490" s="1017"/>
      <c r="Y5490" s="1017"/>
      <c r="Z5490" s="1017"/>
      <c r="AA5490" s="1017"/>
      <c r="AB5490" s="1017"/>
      <c r="AC5490" s="1017"/>
      <c r="AD5490" s="1017"/>
      <c r="AE5490" s="1017"/>
      <c r="AF5490" s="1017"/>
      <c r="AG5490" s="1017"/>
      <c r="AH5490" s="1017"/>
      <c r="AI5490" s="1017"/>
      <c r="AJ5490" s="1017"/>
      <c r="AK5490" s="1017"/>
      <c r="AL5490" s="1017"/>
      <c r="AM5490" s="1017"/>
      <c r="AN5490" s="1017"/>
      <c r="AO5490" s="1017"/>
      <c r="AP5490" s="3"/>
    </row>
    <row r="5491" spans="2:86" ht="14.25" customHeight="1" x14ac:dyDescent="0.15">
      <c r="B5491" s="1058"/>
      <c r="C5491" s="1063"/>
      <c r="D5491" s="1061"/>
      <c r="E5491" s="1061"/>
      <c r="F5491" s="1061"/>
      <c r="G5491" s="1061"/>
      <c r="H5491" s="1061"/>
      <c r="I5491" s="1061"/>
      <c r="J5491" s="1062"/>
      <c r="K5491" s="1016"/>
      <c r="L5491" s="1017"/>
      <c r="M5491" s="1017"/>
      <c r="N5491" s="1017"/>
      <c r="O5491" s="1017"/>
      <c r="P5491" s="1017"/>
      <c r="Q5491" s="1017"/>
      <c r="R5491" s="1017"/>
      <c r="S5491" s="1017"/>
      <c r="T5491" s="1017"/>
      <c r="U5491" s="1017"/>
      <c r="V5491" s="1017"/>
      <c r="W5491" s="1017"/>
      <c r="X5491" s="1017"/>
      <c r="Y5491" s="1017"/>
      <c r="Z5491" s="1017"/>
      <c r="AA5491" s="1017"/>
      <c r="AB5491" s="1017"/>
      <c r="AC5491" s="1017"/>
      <c r="AD5491" s="1017"/>
      <c r="AE5491" s="1017"/>
      <c r="AF5491" s="1017"/>
      <c r="AG5491" s="1017"/>
      <c r="AH5491" s="1017"/>
      <c r="AI5491" s="1017"/>
      <c r="AJ5491" s="1017"/>
      <c r="AK5491" s="1017"/>
      <c r="AL5491" s="1017"/>
      <c r="AM5491" s="1017"/>
      <c r="AN5491" s="1017"/>
      <c r="AO5491" s="1017"/>
      <c r="AP5491" s="3"/>
    </row>
    <row r="5492" spans="2:86" ht="12" customHeight="1" x14ac:dyDescent="0.15">
      <c r="B5492" s="1058"/>
      <c r="C5492" s="1063"/>
      <c r="D5492" s="1061"/>
      <c r="E5492" s="1061"/>
      <c r="F5492" s="1061"/>
      <c r="G5492" s="1061"/>
      <c r="H5492" s="1061"/>
      <c r="I5492" s="1061"/>
      <c r="J5492" s="1062"/>
      <c r="K5492" s="1018" t="s">
        <v>473</v>
      </c>
      <c r="L5492" s="1018"/>
      <c r="M5492" s="1018"/>
      <c r="N5492" s="1018"/>
      <c r="O5492" s="1018"/>
      <c r="P5492" s="1018"/>
      <c r="Q5492" s="1018"/>
      <c r="R5492" s="1018"/>
      <c r="S5492" s="1018"/>
      <c r="T5492" s="1018"/>
      <c r="U5492" s="1018"/>
      <c r="V5492" s="1018"/>
      <c r="W5492" s="1018"/>
      <c r="X5492" s="1018"/>
      <c r="Y5492" s="1018"/>
      <c r="Z5492" s="1018"/>
      <c r="AA5492" s="1018"/>
      <c r="AB5492" s="1018"/>
      <c r="AC5492" s="1018"/>
      <c r="AD5492" s="1018"/>
      <c r="AE5492" s="1018"/>
      <c r="AF5492" s="1018"/>
      <c r="AG5492" s="1018"/>
      <c r="AH5492" s="1018"/>
      <c r="AI5492" s="1018"/>
      <c r="AJ5492" s="1018"/>
      <c r="AK5492" s="1018"/>
      <c r="AL5492" s="1018"/>
      <c r="AM5492" s="1018"/>
      <c r="AN5492" s="1018"/>
      <c r="AO5492" s="1018"/>
      <c r="AP5492" s="3"/>
    </row>
    <row r="5493" spans="2:86" ht="12" customHeight="1" x14ac:dyDescent="0.15">
      <c r="B5493" s="1058"/>
      <c r="C5493" s="1063"/>
      <c r="D5493" s="1061"/>
      <c r="E5493" s="1061"/>
      <c r="F5493" s="1061"/>
      <c r="G5493" s="1061"/>
      <c r="H5493" s="1061"/>
      <c r="I5493" s="1061"/>
      <c r="J5493" s="1062"/>
      <c r="K5493" s="1019" t="s">
        <v>523</v>
      </c>
      <c r="L5493" s="1019"/>
      <c r="M5493" s="1019"/>
      <c r="N5493" s="1019"/>
      <c r="O5493" s="1019"/>
      <c r="P5493" s="1019"/>
      <c r="Q5493" s="1019"/>
      <c r="R5493" s="1019"/>
      <c r="S5493" s="1019"/>
      <c r="T5493" s="1019"/>
      <c r="U5493" s="1019"/>
      <c r="V5493" s="1019"/>
      <c r="W5493" s="1019"/>
      <c r="X5493" s="1019"/>
      <c r="Y5493" s="1019"/>
      <c r="Z5493" s="1019"/>
      <c r="AA5493" s="1019"/>
      <c r="AB5493" s="1019"/>
      <c r="AC5493" s="1019"/>
      <c r="AD5493" s="1019"/>
      <c r="AE5493" s="1019"/>
      <c r="AF5493" s="1019"/>
      <c r="AG5493" s="1019"/>
      <c r="AH5493" s="1019"/>
      <c r="AI5493" s="1019"/>
      <c r="AJ5493" s="1019"/>
      <c r="AK5493" s="1019"/>
      <c r="AL5493" s="1019"/>
      <c r="AM5493" s="1019"/>
      <c r="AN5493" s="1019"/>
      <c r="AO5493" s="1019"/>
      <c r="AP5493" s="3"/>
    </row>
    <row r="5494" spans="2:86" ht="12" customHeight="1" x14ac:dyDescent="0.15">
      <c r="B5494" s="1058"/>
      <c r="C5494" s="1063"/>
      <c r="D5494" s="1061"/>
      <c r="E5494" s="1061"/>
      <c r="F5494" s="1061"/>
      <c r="G5494" s="1061"/>
      <c r="H5494" s="1061"/>
      <c r="I5494" s="1061"/>
      <c r="J5494" s="1062"/>
      <c r="K5494" s="194" t="s">
        <v>474</v>
      </c>
      <c r="L5494" s="195"/>
      <c r="M5494" s="195"/>
      <c r="N5494" s="195"/>
      <c r="O5494" s="195"/>
      <c r="P5494" s="195"/>
      <c r="Q5494" s="195"/>
      <c r="R5494" s="195"/>
      <c r="S5494" s="195"/>
      <c r="T5494" s="195"/>
      <c r="U5494" s="195"/>
      <c r="V5494" s="195"/>
      <c r="W5494" s="195"/>
      <c r="X5494" s="195"/>
      <c r="Y5494" s="195"/>
      <c r="Z5494" s="195"/>
      <c r="AA5494" s="195"/>
      <c r="AB5494" s="195"/>
      <c r="AC5494" s="195"/>
      <c r="AD5494" s="195"/>
      <c r="AE5494" s="195"/>
      <c r="AF5494" s="195"/>
      <c r="AG5494" s="195"/>
      <c r="AH5494" s="195"/>
      <c r="AI5494" s="195"/>
      <c r="AJ5494" s="195"/>
      <c r="AK5494" s="195"/>
      <c r="AL5494" s="195"/>
      <c r="AM5494" s="195"/>
      <c r="AN5494" s="195"/>
      <c r="AO5494" s="196"/>
      <c r="AP5494" s="3"/>
    </row>
    <row r="5495" spans="2:86" ht="12" customHeight="1" x14ac:dyDescent="0.15">
      <c r="B5495" s="1058"/>
      <c r="C5495" s="1063"/>
      <c r="D5495" s="1061"/>
      <c r="E5495" s="1061"/>
      <c r="F5495" s="1061"/>
      <c r="G5495" s="1061"/>
      <c r="H5495" s="1061"/>
      <c r="I5495" s="1061"/>
      <c r="J5495" s="1062"/>
      <c r="K5495" s="194" t="s">
        <v>475</v>
      </c>
      <c r="L5495" s="195"/>
      <c r="M5495" s="195"/>
      <c r="N5495" s="195"/>
      <c r="O5495" s="195"/>
      <c r="P5495" s="195"/>
      <c r="Q5495" s="195"/>
      <c r="R5495" s="195"/>
      <c r="S5495" s="195"/>
      <c r="T5495" s="195"/>
      <c r="U5495" s="195"/>
      <c r="V5495" s="195"/>
      <c r="W5495" s="195"/>
      <c r="X5495" s="195"/>
      <c r="Y5495" s="195"/>
      <c r="Z5495" s="195"/>
      <c r="AA5495" s="195"/>
      <c r="AB5495" s="195"/>
      <c r="AC5495" s="195"/>
      <c r="AD5495" s="195"/>
      <c r="AE5495" s="195"/>
      <c r="AF5495" s="195"/>
      <c r="AG5495" s="195"/>
      <c r="AH5495" s="195"/>
      <c r="AI5495" s="195"/>
      <c r="AJ5495" s="195"/>
      <c r="AK5495" s="195"/>
      <c r="AL5495" s="195"/>
      <c r="AM5495" s="195"/>
      <c r="AN5495" s="195"/>
      <c r="AO5495" s="196"/>
      <c r="AP5495" s="3"/>
    </row>
    <row r="5496" spans="2:86" ht="12" customHeight="1" x14ac:dyDescent="0.15">
      <c r="B5496" s="1058"/>
      <c r="C5496" s="1063"/>
      <c r="D5496" s="1061"/>
      <c r="E5496" s="1061"/>
      <c r="F5496" s="1061"/>
      <c r="G5496" s="1061"/>
      <c r="H5496" s="1061"/>
      <c r="I5496" s="1061"/>
      <c r="J5496" s="1062"/>
      <c r="K5496" s="1020" t="s">
        <v>476</v>
      </c>
      <c r="L5496" s="1021"/>
      <c r="M5496" s="1021"/>
      <c r="N5496" s="1021"/>
      <c r="O5496" s="1021"/>
      <c r="P5496" s="1021"/>
      <c r="Q5496" s="1021"/>
      <c r="R5496" s="1021"/>
      <c r="S5496" s="1021"/>
      <c r="T5496" s="1021"/>
      <c r="U5496" s="1021"/>
      <c r="V5496" s="1021"/>
      <c r="W5496" s="1021"/>
      <c r="X5496" s="1021"/>
      <c r="Y5496" s="1021"/>
      <c r="Z5496" s="1021"/>
      <c r="AA5496" s="1021"/>
      <c r="AB5496" s="1021"/>
      <c r="AC5496" s="1021"/>
      <c r="AD5496" s="1021"/>
      <c r="AE5496" s="1021"/>
      <c r="AF5496" s="1021"/>
      <c r="AG5496" s="1021"/>
      <c r="AH5496" s="1021"/>
      <c r="AI5496" s="1021"/>
      <c r="AJ5496" s="1021"/>
      <c r="AK5496" s="1021"/>
      <c r="AL5496" s="1021"/>
      <c r="AM5496" s="1021"/>
      <c r="AN5496" s="1021"/>
      <c r="AO5496" s="1022"/>
      <c r="AP5496" s="3"/>
    </row>
    <row r="5497" spans="2:86" ht="12" customHeight="1" x14ac:dyDescent="0.15">
      <c r="B5497" s="591"/>
      <c r="C5497" s="1064"/>
      <c r="D5497" s="1065"/>
      <c r="E5497" s="1065"/>
      <c r="F5497" s="1065"/>
      <c r="G5497" s="1065"/>
      <c r="H5497" s="1065"/>
      <c r="I5497" s="1065"/>
      <c r="J5497" s="1066"/>
      <c r="K5497" s="1023"/>
      <c r="L5497" s="1024"/>
      <c r="M5497" s="1024"/>
      <c r="N5497" s="1024"/>
      <c r="O5497" s="1024"/>
      <c r="P5497" s="1024"/>
      <c r="Q5497" s="1024"/>
      <c r="R5497" s="1024"/>
      <c r="S5497" s="1024"/>
      <c r="T5497" s="1024"/>
      <c r="U5497" s="1024"/>
      <c r="V5497" s="1024"/>
      <c r="W5497" s="1024"/>
      <c r="X5497" s="1024"/>
      <c r="Y5497" s="1024"/>
      <c r="Z5497" s="1024"/>
      <c r="AA5497" s="1024"/>
      <c r="AB5497" s="1024"/>
      <c r="AC5497" s="1024"/>
      <c r="AD5497" s="1024"/>
      <c r="AE5497" s="1024"/>
      <c r="AF5497" s="1024"/>
      <c r="AG5497" s="1024"/>
      <c r="AH5497" s="1024"/>
      <c r="AI5497" s="1024"/>
      <c r="AJ5497" s="1024"/>
      <c r="AK5497" s="1024"/>
      <c r="AL5497" s="1024"/>
      <c r="AM5497" s="1024"/>
      <c r="AN5497" s="1024"/>
      <c r="AO5497" s="1025"/>
      <c r="AP5497" s="3"/>
    </row>
    <row r="5498" spans="2:86" s="9" customFormat="1" ht="12" customHeight="1" x14ac:dyDescent="0.15">
      <c r="B5498" s="3" t="s">
        <v>527</v>
      </c>
      <c r="AQ5498" s="162"/>
      <c r="AR5498" s="162"/>
      <c r="AS5498" s="162"/>
      <c r="AT5498" s="162"/>
      <c r="AU5498" s="162"/>
      <c r="AV5498" s="162"/>
      <c r="AW5498" s="162"/>
      <c r="AX5498" s="162"/>
      <c r="AY5498" s="162"/>
      <c r="AZ5498" s="162"/>
      <c r="BA5498" s="162"/>
      <c r="BB5498" s="162"/>
      <c r="BC5498" s="162"/>
      <c r="BD5498" s="162"/>
      <c r="BE5498" s="162"/>
      <c r="BF5498" s="162"/>
      <c r="BG5498" s="162"/>
      <c r="BH5498" s="162"/>
      <c r="BI5498" s="162"/>
      <c r="BJ5498" s="162"/>
      <c r="BK5498" s="162"/>
      <c r="BL5498" s="162"/>
      <c r="BM5498" s="162"/>
      <c r="BN5498" s="162"/>
      <c r="BO5498" s="162"/>
      <c r="BP5498" s="162"/>
      <c r="BQ5498" s="162"/>
      <c r="BR5498" s="162"/>
      <c r="BS5498" s="162"/>
      <c r="BT5498" s="162"/>
      <c r="BU5498" s="162"/>
      <c r="BV5498" s="162"/>
      <c r="BW5498" s="162"/>
      <c r="BX5498" s="162"/>
      <c r="BY5498" s="162"/>
      <c r="BZ5498" s="162"/>
      <c r="CA5498" s="162"/>
      <c r="CB5498" s="162"/>
      <c r="CC5498" s="162"/>
      <c r="CD5498" s="162"/>
      <c r="CE5498" s="162"/>
      <c r="CF5498" s="162"/>
      <c r="CG5498" s="162"/>
      <c r="CH5498" s="162"/>
    </row>
    <row r="5499" spans="2:86" ht="12" customHeight="1" thickBot="1" x14ac:dyDescent="0.2">
      <c r="B5499" s="3" t="s">
        <v>524</v>
      </c>
    </row>
    <row r="5500" spans="2:86" ht="12" customHeight="1" x14ac:dyDescent="0.15">
      <c r="B5500" s="3" t="s">
        <v>525</v>
      </c>
      <c r="AU5500" s="1000" t="s">
        <v>305</v>
      </c>
      <c r="AV5500" s="1001" t="s">
        <v>298</v>
      </c>
      <c r="AW5500" s="1003" t="s">
        <v>299</v>
      </c>
      <c r="AX5500" s="1005" t="s">
        <v>306</v>
      </c>
      <c r="AY5500" s="1006"/>
      <c r="AZ5500" s="1006"/>
      <c r="BA5500" s="1006"/>
      <c r="BB5500" s="1006"/>
      <c r="BC5500" s="1006"/>
      <c r="BD5500" s="1006"/>
      <c r="BE5500" s="1006"/>
      <c r="BF5500" s="1006"/>
      <c r="BG5500" s="1006"/>
      <c r="BH5500" s="1006"/>
      <c r="BI5500" s="1006"/>
      <c r="BJ5500" s="1006"/>
      <c r="BK5500" s="1006"/>
      <c r="BL5500" s="1006"/>
      <c r="BM5500" s="1006"/>
      <c r="BN5500" s="1006"/>
      <c r="BO5500" s="1006"/>
      <c r="BP5500" s="1006"/>
      <c r="BQ5500" s="1006"/>
      <c r="BR5500" s="1007"/>
      <c r="BS5500" s="807" t="s">
        <v>300</v>
      </c>
      <c r="BT5500" s="1008"/>
      <c r="BU5500" s="1008"/>
      <c r="BV5500" s="1008"/>
      <c r="BW5500" s="1009" t="s">
        <v>307</v>
      </c>
      <c r="BX5500" s="1010"/>
      <c r="BY5500" s="1010"/>
      <c r="BZ5500" s="1010"/>
      <c r="CA5500" s="1010"/>
      <c r="CB5500" s="1010"/>
      <c r="CC5500" s="1010"/>
      <c r="CD5500" s="1010"/>
      <c r="CE5500" s="1010"/>
      <c r="CF5500" s="1010"/>
      <c r="CG5500" s="1010"/>
      <c r="CH5500" s="1011"/>
    </row>
    <row r="5501" spans="2:86" ht="12" customHeight="1" x14ac:dyDescent="0.15">
      <c r="B5501" s="3" t="s">
        <v>477</v>
      </c>
      <c r="AU5501" s="1000"/>
      <c r="AV5501" s="1002"/>
      <c r="AW5501" s="1004"/>
      <c r="AX5501" s="1012" t="s">
        <v>308</v>
      </c>
      <c r="AY5501" s="686"/>
      <c r="AZ5501" s="686"/>
      <c r="BA5501" s="686"/>
      <c r="BB5501" s="686"/>
      <c r="BC5501" s="686"/>
      <c r="BD5501" s="686"/>
      <c r="BE5501" s="686"/>
      <c r="BF5501" s="686"/>
      <c r="BG5501" s="686"/>
      <c r="BH5501" s="686"/>
      <c r="BI5501" s="686"/>
      <c r="BJ5501" s="686" t="s">
        <v>309</v>
      </c>
      <c r="BK5501" s="686"/>
      <c r="BL5501" s="686"/>
      <c r="BM5501" s="686"/>
      <c r="BN5501" s="686"/>
      <c r="BO5501" s="686"/>
      <c r="BP5501" s="686"/>
      <c r="BQ5501" s="686"/>
      <c r="BR5501" s="1013"/>
      <c r="BS5501" s="1008"/>
      <c r="BT5501" s="1008"/>
      <c r="BU5501" s="1008"/>
      <c r="BV5501" s="1008"/>
      <c r="BW5501" s="1014" t="s">
        <v>302</v>
      </c>
      <c r="BX5501" s="699"/>
      <c r="BY5501" s="699"/>
      <c r="BZ5501" s="699"/>
      <c r="CA5501" s="686" t="s">
        <v>310</v>
      </c>
      <c r="CB5501" s="686"/>
      <c r="CC5501" s="686"/>
      <c r="CD5501" s="686"/>
      <c r="CE5501" s="686"/>
      <c r="CF5501" s="686"/>
      <c r="CG5501" s="686"/>
      <c r="CH5501" s="1013"/>
    </row>
    <row r="5502" spans="2:86" ht="12" customHeight="1" x14ac:dyDescent="0.15">
      <c r="B5502" s="3" t="s">
        <v>526</v>
      </c>
      <c r="AU5502" s="1000"/>
      <c r="AV5502" s="1002"/>
      <c r="AW5502" s="1004"/>
      <c r="AX5502" s="1012" t="s">
        <v>26</v>
      </c>
      <c r="AY5502" s="686"/>
      <c r="AZ5502" s="686"/>
      <c r="BA5502" s="686"/>
      <c r="BB5502" s="686" t="s">
        <v>22</v>
      </c>
      <c r="BC5502" s="686"/>
      <c r="BD5502" s="686"/>
      <c r="BE5502" s="686"/>
      <c r="BF5502" s="686" t="s">
        <v>24</v>
      </c>
      <c r="BG5502" s="686"/>
      <c r="BH5502" s="686"/>
      <c r="BI5502" s="686"/>
      <c r="BJ5502" s="699" t="s">
        <v>26</v>
      </c>
      <c r="BK5502" s="699"/>
      <c r="BL5502" s="699"/>
      <c r="BM5502" s="699" t="s">
        <v>22</v>
      </c>
      <c r="BN5502" s="699"/>
      <c r="BO5502" s="699"/>
      <c r="BP5502" s="699" t="s">
        <v>24</v>
      </c>
      <c r="BQ5502" s="699"/>
      <c r="BR5502" s="1015"/>
      <c r="BS5502" s="807" t="s">
        <v>26</v>
      </c>
      <c r="BT5502" s="807" t="s">
        <v>22</v>
      </c>
      <c r="BU5502" s="807" t="s">
        <v>24</v>
      </c>
      <c r="BV5502" s="807" t="s">
        <v>303</v>
      </c>
      <c r="BW5502" s="1012" t="s">
        <v>311</v>
      </c>
      <c r="BX5502" s="686"/>
      <c r="BY5502" s="686"/>
      <c r="BZ5502" s="686"/>
      <c r="CA5502" s="686" t="s">
        <v>22</v>
      </c>
      <c r="CB5502" s="686"/>
      <c r="CC5502" s="686"/>
      <c r="CD5502" s="686"/>
      <c r="CE5502" s="686" t="s">
        <v>24</v>
      </c>
      <c r="CF5502" s="686"/>
      <c r="CG5502" s="686"/>
      <c r="CH5502" s="1013"/>
    </row>
    <row r="5503" spans="2:86" ht="12" customHeight="1" x14ac:dyDescent="0.15">
      <c r="B5503" s="3" t="s">
        <v>478</v>
      </c>
      <c r="AU5503" s="1000"/>
      <c r="AV5503" s="1002"/>
      <c r="AW5503" s="1004"/>
      <c r="AX5503" s="156" t="s">
        <v>862</v>
      </c>
      <c r="AY5503" s="157" t="s">
        <v>863</v>
      </c>
      <c r="AZ5503" s="157" t="s">
        <v>864</v>
      </c>
      <c r="BA5503" s="158" t="s">
        <v>865</v>
      </c>
      <c r="BB5503" s="159" t="s">
        <v>866</v>
      </c>
      <c r="BC5503" s="157" t="s">
        <v>863</v>
      </c>
      <c r="BD5503" s="157" t="s">
        <v>867</v>
      </c>
      <c r="BE5503" s="158" t="s">
        <v>865</v>
      </c>
      <c r="BF5503" s="159" t="s">
        <v>866</v>
      </c>
      <c r="BG5503" s="157" t="s">
        <v>863</v>
      </c>
      <c r="BH5503" s="157" t="s">
        <v>864</v>
      </c>
      <c r="BI5503" s="158" t="s">
        <v>865</v>
      </c>
      <c r="BJ5503" s="159" t="s">
        <v>866</v>
      </c>
      <c r="BK5503" s="157" t="s">
        <v>868</v>
      </c>
      <c r="BL5503" s="158" t="s">
        <v>869</v>
      </c>
      <c r="BM5503" s="159" t="s">
        <v>870</v>
      </c>
      <c r="BN5503" s="157" t="s">
        <v>863</v>
      </c>
      <c r="BO5503" s="158" t="s">
        <v>871</v>
      </c>
      <c r="BP5503" s="159" t="s">
        <v>870</v>
      </c>
      <c r="BQ5503" s="157" t="s">
        <v>868</v>
      </c>
      <c r="BR5503" s="160" t="s">
        <v>872</v>
      </c>
      <c r="BS5503" s="1008"/>
      <c r="BT5503" s="1008"/>
      <c r="BU5503" s="1008"/>
      <c r="BV5503" s="1008"/>
      <c r="BW5503" s="156" t="s">
        <v>866</v>
      </c>
      <c r="BX5503" s="157" t="s">
        <v>863</v>
      </c>
      <c r="BY5503" s="157" t="s">
        <v>864</v>
      </c>
      <c r="BZ5503" s="158" t="s">
        <v>865</v>
      </c>
      <c r="CA5503" s="159" t="s">
        <v>866</v>
      </c>
      <c r="CB5503" s="157" t="s">
        <v>873</v>
      </c>
      <c r="CC5503" s="157" t="s">
        <v>864</v>
      </c>
      <c r="CD5503" s="158" t="s">
        <v>865</v>
      </c>
      <c r="CE5503" s="159" t="s">
        <v>866</v>
      </c>
      <c r="CF5503" s="157" t="s">
        <v>863</v>
      </c>
      <c r="CG5503" s="157" t="s">
        <v>864</v>
      </c>
      <c r="CH5503" s="160" t="s">
        <v>874</v>
      </c>
    </row>
    <row r="5504" spans="2:86" x14ac:dyDescent="0.15">
      <c r="B5504" s="3" t="s">
        <v>539</v>
      </c>
      <c r="AU5504" s="1000"/>
      <c r="AV5504" s="188" t="str">
        <f>N5506</f>
        <v>S117</v>
      </c>
      <c r="AW5504" s="300">
        <f>R5506</f>
        <v>10.5</v>
      </c>
      <c r="AX5504" s="197">
        <f>+Y5531</f>
        <v>0</v>
      </c>
      <c r="AY5504" s="197">
        <f>+Z5531</f>
        <v>0</v>
      </c>
      <c r="AZ5504" s="197">
        <f>+AA5531</f>
        <v>0</v>
      </c>
      <c r="BA5504" s="197">
        <f t="shared" ref="BA5504" si="2546">+AB5531</f>
        <v>0</v>
      </c>
      <c r="BB5504" s="197">
        <f>+AC5531</f>
        <v>0</v>
      </c>
      <c r="BC5504" s="197">
        <f t="shared" ref="BC5504" si="2547">+AD5531</f>
        <v>0</v>
      </c>
      <c r="BD5504" s="197">
        <f t="shared" ref="BD5504" si="2548">+AE5531</f>
        <v>1</v>
      </c>
      <c r="BE5504" s="197">
        <f t="shared" ref="BE5504" si="2549">+AF5531</f>
        <v>0</v>
      </c>
      <c r="BF5504" s="197">
        <f t="shared" ref="BF5504" si="2550">+AG5531</f>
        <v>0</v>
      </c>
      <c r="BG5504" s="197">
        <f t="shared" ref="BG5504" si="2551">+AH5531</f>
        <v>0</v>
      </c>
      <c r="BH5504" s="197">
        <f t="shared" ref="BH5504" si="2552">+AI5531</f>
        <v>0</v>
      </c>
      <c r="BI5504" s="197">
        <f t="shared" ref="BI5504" si="2553">+AJ5531</f>
        <v>0</v>
      </c>
      <c r="BJ5504" s="197" t="str">
        <f>+Y5534</f>
        <v/>
      </c>
      <c r="BK5504" s="197" t="str">
        <f t="shared" ref="BK5504" si="2554">+Z5534</f>
        <v/>
      </c>
      <c r="BL5504" s="197" t="str">
        <f>+AA5534</f>
        <v/>
      </c>
      <c r="BM5504" s="197">
        <f>+AC5534</f>
        <v>0</v>
      </c>
      <c r="BN5504" s="197">
        <f t="shared" ref="BN5504" si="2555">+AD5534</f>
        <v>0</v>
      </c>
      <c r="BO5504" s="197">
        <f t="shared" ref="BO5504" si="2556">+AE5534</f>
        <v>1</v>
      </c>
      <c r="BP5504" s="197">
        <f>+AG5534</f>
        <v>0</v>
      </c>
      <c r="BQ5504" s="197">
        <f>+AH5534</f>
        <v>0</v>
      </c>
      <c r="BR5504" s="197">
        <f>+AI5534</f>
        <v>0</v>
      </c>
      <c r="BS5504" s="296" t="str">
        <f>+Y5535</f>
        <v>Ⅰ</v>
      </c>
      <c r="BT5504" s="296" t="str">
        <f>+AC5535</f>
        <v>Ⅱ</v>
      </c>
      <c r="BU5504" s="296" t="str">
        <f>+AG5535</f>
        <v>Ⅰ</v>
      </c>
      <c r="BV5504" s="296" t="str">
        <f>+Y5536</f>
        <v>Ⅱ</v>
      </c>
      <c r="BW5504" s="164" t="str">
        <f>IF(Y5531&gt;0,R5506,"")</f>
        <v/>
      </c>
      <c r="BX5504" s="165" t="str">
        <f>IF(Z5531&gt;0,"",IF(AA5531&gt;0,R5506,""))</f>
        <v/>
      </c>
      <c r="BY5504" s="165" t="str">
        <f>IF(Y5531+Z5531&gt;0,"",IF(AA5531&gt;0,R5506,""))</f>
        <v/>
      </c>
      <c r="BZ5504" s="165" t="str">
        <f>IF(Y5531+Z5531+AA5531&gt;0,"",IF(AB5531&gt;0,R5506,""))</f>
        <v/>
      </c>
      <c r="CA5504" s="166">
        <f t="shared" ref="CA5504" si="2557">+AC5530</f>
        <v>0</v>
      </c>
      <c r="CB5504" s="166">
        <f t="shared" ref="CB5504" si="2558">+AD5530</f>
        <v>0</v>
      </c>
      <c r="CC5504" s="166">
        <f t="shared" ref="CC5504" si="2559">+AE5530</f>
        <v>1.7500000000000002E-2</v>
      </c>
      <c r="CD5504" s="166">
        <f t="shared" ref="CD5504" si="2560">+AF5530</f>
        <v>0</v>
      </c>
      <c r="CE5504" s="166">
        <f t="shared" ref="CE5504" si="2561">+AG5530</f>
        <v>0</v>
      </c>
      <c r="CF5504" s="166">
        <f t="shared" ref="CF5504" si="2562">+AH5530</f>
        <v>0</v>
      </c>
      <c r="CG5504" s="166">
        <f t="shared" ref="CG5504" si="2563">+AI5530</f>
        <v>0</v>
      </c>
      <c r="CH5504" s="166">
        <f t="shared" ref="CH5504" si="2564">+AJ5530</f>
        <v>0</v>
      </c>
    </row>
    <row r="5505" spans="2:56" ht="12" customHeight="1" x14ac:dyDescent="0.15">
      <c r="B5505" s="1057" t="s">
        <v>219</v>
      </c>
      <c r="C5505" s="1059"/>
      <c r="D5505" s="1060"/>
      <c r="E5505" s="1061"/>
      <c r="F5505" s="1061"/>
      <c r="G5505" s="1061"/>
      <c r="H5505" s="1061"/>
      <c r="I5505" s="1061"/>
      <c r="J5505" s="1062"/>
      <c r="K5505" s="1067" t="s">
        <v>453</v>
      </c>
      <c r="L5505" s="1068"/>
      <c r="M5505" s="1068"/>
      <c r="N5505" s="1068"/>
      <c r="O5505" s="1068"/>
      <c r="P5505" s="1068"/>
      <c r="Q5505" s="1068"/>
      <c r="R5505" s="1068"/>
      <c r="S5505" s="1068"/>
      <c r="T5505" s="1068"/>
      <c r="U5505" s="1068"/>
      <c r="V5505" s="1068"/>
      <c r="W5505" s="1068"/>
      <c r="X5505" s="1068"/>
      <c r="Y5505" s="1068"/>
      <c r="Z5505" s="1068"/>
      <c r="AA5505" s="1068"/>
      <c r="AB5505" s="1068"/>
      <c r="AC5505" s="1068"/>
      <c r="AD5505" s="1068"/>
      <c r="AE5505" s="1068"/>
      <c r="AF5505" s="1068"/>
      <c r="AG5505" s="1068"/>
      <c r="AH5505" s="1068"/>
      <c r="AI5505" s="1068"/>
      <c r="AJ5505" s="1068"/>
      <c r="AK5505" s="1068"/>
      <c r="AL5505" s="1068"/>
      <c r="AM5505" s="1068"/>
      <c r="AN5505" s="1068"/>
      <c r="AO5505" s="1069"/>
      <c r="AP5505" s="3"/>
    </row>
    <row r="5506" spans="2:56" ht="12" customHeight="1" x14ac:dyDescent="0.15">
      <c r="B5506" s="1058"/>
      <c r="C5506" s="1063"/>
      <c r="D5506" s="1061"/>
      <c r="E5506" s="1061"/>
      <c r="F5506" s="1061"/>
      <c r="G5506" s="1061"/>
      <c r="H5506" s="1061"/>
      <c r="I5506" s="1061"/>
      <c r="J5506" s="1062"/>
      <c r="K5506" s="1040" t="s">
        <v>218</v>
      </c>
      <c r="L5506" s="1041"/>
      <c r="M5506" s="1042"/>
      <c r="N5506" s="1034" t="s">
        <v>829</v>
      </c>
      <c r="O5506" s="1035"/>
      <c r="P5506" s="1040" t="s">
        <v>454</v>
      </c>
      <c r="Q5506" s="1042"/>
      <c r="R5506" s="1070">
        <f>'様式A-2'!C130</f>
        <v>10.5</v>
      </c>
      <c r="S5506" s="1071"/>
      <c r="T5506" s="1072"/>
      <c r="U5506" s="1073" t="s">
        <v>455</v>
      </c>
      <c r="V5506" s="1074"/>
      <c r="W5506" s="1073" t="s">
        <v>456</v>
      </c>
      <c r="X5506" s="1074"/>
      <c r="Y5506" s="1042" t="s">
        <v>217</v>
      </c>
      <c r="Z5506" s="1016"/>
      <c r="AA5506" s="1016"/>
      <c r="AB5506" s="1016"/>
      <c r="AC5506" s="1073" t="s">
        <v>457</v>
      </c>
      <c r="AD5506" s="1079"/>
      <c r="AE5506" s="1079"/>
      <c r="AF5506" s="1079"/>
      <c r="AG5506" s="1079"/>
      <c r="AH5506" s="1079"/>
      <c r="AI5506" s="1079"/>
      <c r="AJ5506" s="1074"/>
      <c r="AK5506" s="1073" t="s">
        <v>458</v>
      </c>
      <c r="AL5506" s="1079"/>
      <c r="AM5506" s="1079"/>
      <c r="AN5506" s="1081"/>
      <c r="AO5506" s="1082"/>
      <c r="AP5506" s="3"/>
      <c r="AV5506" s="167"/>
      <c r="AW5506" s="221"/>
      <c r="AX5506" s="167"/>
      <c r="AY5506" s="167"/>
      <c r="AZ5506" s="167"/>
      <c r="BA5506" s="167"/>
      <c r="BB5506" s="167"/>
      <c r="BC5506" s="167"/>
      <c r="BD5506" s="167"/>
    </row>
    <row r="5507" spans="2:56" ht="12" customHeight="1" x14ac:dyDescent="0.15">
      <c r="B5507" s="1058"/>
      <c r="C5507" s="1063"/>
      <c r="D5507" s="1061"/>
      <c r="E5507" s="1061"/>
      <c r="F5507" s="1061"/>
      <c r="G5507" s="1061"/>
      <c r="H5507" s="1061"/>
      <c r="I5507" s="1061"/>
      <c r="J5507" s="1062"/>
      <c r="K5507" s="1016" t="s">
        <v>459</v>
      </c>
      <c r="L5507" s="1016" t="s">
        <v>199</v>
      </c>
      <c r="M5507" s="1016"/>
      <c r="N5507" s="1016" t="s">
        <v>198</v>
      </c>
      <c r="O5507" s="1016"/>
      <c r="P5507" s="1016" t="s">
        <v>460</v>
      </c>
      <c r="Q5507" s="1016"/>
      <c r="R5507" s="1016" t="s">
        <v>6</v>
      </c>
      <c r="S5507" s="1016"/>
      <c r="T5507" s="1016"/>
      <c r="U5507" s="1075"/>
      <c r="V5507" s="1076"/>
      <c r="W5507" s="1075"/>
      <c r="X5507" s="1076"/>
      <c r="Y5507" s="1042"/>
      <c r="Z5507" s="1016"/>
      <c r="AA5507" s="1016"/>
      <c r="AB5507" s="1016"/>
      <c r="AC5507" s="1077"/>
      <c r="AD5507" s="1080"/>
      <c r="AE5507" s="1080"/>
      <c r="AF5507" s="1080"/>
      <c r="AG5507" s="1080"/>
      <c r="AH5507" s="1080"/>
      <c r="AI5507" s="1080"/>
      <c r="AJ5507" s="1078"/>
      <c r="AK5507" s="1075"/>
      <c r="AL5507" s="1083"/>
      <c r="AM5507" s="1083"/>
      <c r="AN5507" s="1084"/>
      <c r="AO5507" s="1085"/>
      <c r="AP5507" s="3"/>
      <c r="AV5507" s="167"/>
      <c r="AW5507" s="167"/>
      <c r="AX5507" s="167"/>
      <c r="AY5507" s="167"/>
      <c r="AZ5507" s="167"/>
      <c r="BA5507" s="167"/>
      <c r="BB5507" s="167"/>
      <c r="BC5507" s="167"/>
      <c r="BD5507" s="167"/>
    </row>
    <row r="5508" spans="2:56" ht="12" customHeight="1" x14ac:dyDescent="0.15">
      <c r="B5508" s="1058"/>
      <c r="C5508" s="1063"/>
      <c r="D5508" s="1061"/>
      <c r="E5508" s="1061"/>
      <c r="F5508" s="1061"/>
      <c r="G5508" s="1061"/>
      <c r="H5508" s="1061"/>
      <c r="I5508" s="1061"/>
      <c r="J5508" s="1062"/>
      <c r="K5508" s="1016"/>
      <c r="L5508" s="1016"/>
      <c r="M5508" s="1016"/>
      <c r="N5508" s="1016"/>
      <c r="O5508" s="1016"/>
      <c r="P5508" s="1016"/>
      <c r="Q5508" s="1016"/>
      <c r="R5508" s="1016"/>
      <c r="S5508" s="1016"/>
      <c r="T5508" s="1016"/>
      <c r="U5508" s="1075"/>
      <c r="V5508" s="1076"/>
      <c r="W5508" s="1075"/>
      <c r="X5508" s="1076"/>
      <c r="Y5508" s="1042" t="s">
        <v>461</v>
      </c>
      <c r="Z5508" s="1016"/>
      <c r="AA5508" s="1016"/>
      <c r="AB5508" s="1016"/>
      <c r="AC5508" s="1016" t="s">
        <v>462</v>
      </c>
      <c r="AD5508" s="1016"/>
      <c r="AE5508" s="1016"/>
      <c r="AF5508" s="1016"/>
      <c r="AG5508" s="1016" t="s">
        <v>463</v>
      </c>
      <c r="AH5508" s="1016"/>
      <c r="AI5508" s="1016"/>
      <c r="AJ5508" s="1016"/>
      <c r="AK5508" s="1075"/>
      <c r="AL5508" s="1083"/>
      <c r="AM5508" s="1083"/>
      <c r="AN5508" s="1084"/>
      <c r="AO5508" s="1085"/>
      <c r="AP5508" s="3"/>
      <c r="AV5508" s="167"/>
      <c r="AW5508" s="167"/>
      <c r="AX5508" s="167"/>
      <c r="AY5508" s="167"/>
      <c r="AZ5508" s="167"/>
      <c r="BA5508" s="167"/>
      <c r="BB5508" s="167"/>
      <c r="BC5508" s="167"/>
      <c r="BD5508" s="167"/>
    </row>
    <row r="5509" spans="2:56" ht="12" customHeight="1" x14ac:dyDescent="0.15">
      <c r="B5509" s="1058"/>
      <c r="C5509" s="1063"/>
      <c r="D5509" s="1061"/>
      <c r="E5509" s="1061"/>
      <c r="F5509" s="1061"/>
      <c r="G5509" s="1061"/>
      <c r="H5509" s="1061"/>
      <c r="I5509" s="1061"/>
      <c r="J5509" s="1062"/>
      <c r="K5509" s="1016"/>
      <c r="L5509" s="1016"/>
      <c r="M5509" s="1016"/>
      <c r="N5509" s="1016"/>
      <c r="O5509" s="1016"/>
      <c r="P5509" s="1016"/>
      <c r="Q5509" s="1016"/>
      <c r="R5509" s="1016"/>
      <c r="S5509" s="1016"/>
      <c r="T5509" s="1016"/>
      <c r="U5509" s="1077"/>
      <c r="V5509" s="1078"/>
      <c r="W5509" s="1077"/>
      <c r="X5509" s="1078"/>
      <c r="Y5509" s="191" t="s">
        <v>32</v>
      </c>
      <c r="Z5509" s="187" t="s">
        <v>33</v>
      </c>
      <c r="AA5509" s="187" t="s">
        <v>464</v>
      </c>
      <c r="AB5509" s="187" t="s">
        <v>465</v>
      </c>
      <c r="AC5509" s="187" t="s">
        <v>32</v>
      </c>
      <c r="AD5509" s="187" t="s">
        <v>33</v>
      </c>
      <c r="AE5509" s="187" t="s">
        <v>464</v>
      </c>
      <c r="AF5509" s="187" t="s">
        <v>465</v>
      </c>
      <c r="AG5509" s="187" t="s">
        <v>32</v>
      </c>
      <c r="AH5509" s="187" t="s">
        <v>33</v>
      </c>
      <c r="AI5509" s="187" t="s">
        <v>464</v>
      </c>
      <c r="AJ5509" s="187" t="s">
        <v>465</v>
      </c>
      <c r="AK5509" s="1077"/>
      <c r="AL5509" s="1080"/>
      <c r="AM5509" s="1080"/>
      <c r="AN5509" s="1086"/>
      <c r="AO5509" s="1087"/>
      <c r="AP5509" s="3"/>
      <c r="AV5509" s="167"/>
      <c r="AW5509" s="167"/>
      <c r="AX5509" s="167"/>
      <c r="AY5509" s="167"/>
      <c r="AZ5509" s="167"/>
      <c r="BA5509" s="167"/>
      <c r="BB5509" s="167"/>
      <c r="BC5509" s="167"/>
      <c r="BD5509" s="167"/>
    </row>
    <row r="5510" spans="2:56" ht="12" customHeight="1" x14ac:dyDescent="0.15">
      <c r="B5510" s="1058"/>
      <c r="C5510" s="1063"/>
      <c r="D5510" s="1061"/>
      <c r="E5510" s="1061"/>
      <c r="F5510" s="1061"/>
      <c r="G5510" s="1061"/>
      <c r="H5510" s="1061"/>
      <c r="I5510" s="1061"/>
      <c r="J5510" s="1062"/>
      <c r="K5510" s="192">
        <v>1</v>
      </c>
      <c r="L5510" s="1038" t="s">
        <v>534</v>
      </c>
      <c r="M5510" s="1039"/>
      <c r="N5510" s="1038" t="s">
        <v>486</v>
      </c>
      <c r="O5510" s="1039"/>
      <c r="P5510" s="1034" t="s">
        <v>332</v>
      </c>
      <c r="Q5510" s="1036"/>
      <c r="R5510" s="408" t="s">
        <v>338</v>
      </c>
      <c r="S5510" s="408"/>
      <c r="T5510" s="408"/>
      <c r="U5510" s="1034" t="s">
        <v>54</v>
      </c>
      <c r="V5510" s="1036"/>
      <c r="W5510" s="1034" t="s">
        <v>551</v>
      </c>
      <c r="X5510" s="1035"/>
      <c r="Y5510" s="286"/>
      <c r="Z5510" s="286"/>
      <c r="AA5510" s="286"/>
      <c r="AB5510" s="286"/>
      <c r="AC5510" s="223"/>
      <c r="AD5510" s="223"/>
      <c r="AE5510" s="223"/>
      <c r="AF5510" s="223"/>
      <c r="AG5510" s="223"/>
      <c r="AH5510" s="223"/>
      <c r="AI5510" s="223"/>
      <c r="AJ5510" s="223"/>
      <c r="AK5510" s="1088" t="s">
        <v>1683</v>
      </c>
      <c r="AL5510" s="1089"/>
      <c r="AM5510" s="1089"/>
      <c r="AN5510" s="1090"/>
      <c r="AO5510" s="1091"/>
      <c r="AP5510" s="3"/>
      <c r="AQ5510" s="222">
        <f>IF(P5510="材質劣化",2,IF(P5510="漏水",3,1))</f>
        <v>2</v>
      </c>
      <c r="AV5510" s="167"/>
      <c r="AW5510" s="167"/>
      <c r="AX5510" s="167"/>
      <c r="AY5510" s="167"/>
      <c r="AZ5510" s="167"/>
      <c r="BA5510" s="167"/>
      <c r="BB5510" s="167"/>
      <c r="BC5510" s="167"/>
      <c r="BD5510" s="167"/>
    </row>
    <row r="5511" spans="2:56" ht="12" customHeight="1" x14ac:dyDescent="0.15">
      <c r="B5511" s="1058"/>
      <c r="C5511" s="1063"/>
      <c r="D5511" s="1061"/>
      <c r="E5511" s="1061"/>
      <c r="F5511" s="1061"/>
      <c r="G5511" s="1061"/>
      <c r="H5511" s="1061"/>
      <c r="I5511" s="1061"/>
      <c r="J5511" s="1062"/>
      <c r="K5511" s="192">
        <v>2</v>
      </c>
      <c r="L5511" s="1038" t="s">
        <v>534</v>
      </c>
      <c r="M5511" s="1039"/>
      <c r="N5511" s="1038" t="s">
        <v>486</v>
      </c>
      <c r="O5511" s="1039"/>
      <c r="P5511" s="1034" t="s">
        <v>332</v>
      </c>
      <c r="Q5511" s="1036"/>
      <c r="R5511" s="408" t="s">
        <v>532</v>
      </c>
      <c r="S5511" s="408"/>
      <c r="T5511" s="408"/>
      <c r="U5511" s="1034" t="s">
        <v>1648</v>
      </c>
      <c r="V5511" s="1036"/>
      <c r="W5511" s="1034" t="s">
        <v>1655</v>
      </c>
      <c r="X5511" s="1035"/>
      <c r="Y5511" s="286"/>
      <c r="Z5511" s="286"/>
      <c r="AA5511" s="286"/>
      <c r="AB5511" s="286"/>
      <c r="AC5511" s="223"/>
      <c r="AD5511" s="223"/>
      <c r="AE5511" s="223">
        <f>(0.1*0.05)*2+0.15*0.05</f>
        <v>1.7500000000000002E-2</v>
      </c>
      <c r="AF5511" s="223"/>
      <c r="AG5511" s="223"/>
      <c r="AH5511" s="223"/>
      <c r="AI5511" s="223"/>
      <c r="AJ5511" s="223"/>
      <c r="AK5511" s="1052"/>
      <c r="AL5511" s="1053"/>
      <c r="AM5511" s="1053"/>
      <c r="AN5511" s="1054"/>
      <c r="AO5511" s="1055"/>
      <c r="AP5511" s="3"/>
      <c r="AQ5511" s="222">
        <f t="shared" ref="AQ5511:AQ5529" si="2565">IF(P5511="材質劣化",2,IF(P5511="漏水",3,1))</f>
        <v>2</v>
      </c>
      <c r="AV5511" s="167"/>
      <c r="AW5511" s="167"/>
      <c r="AX5511" s="167"/>
      <c r="AY5511" s="167"/>
      <c r="AZ5511" s="167"/>
      <c r="BA5511" s="167"/>
      <c r="BB5511" s="167"/>
      <c r="BC5511" s="167"/>
      <c r="BD5511" s="167"/>
    </row>
    <row r="5512" spans="2:56" ht="12" customHeight="1" x14ac:dyDescent="0.15">
      <c r="B5512" s="1058"/>
      <c r="C5512" s="1063"/>
      <c r="D5512" s="1061"/>
      <c r="E5512" s="1061"/>
      <c r="F5512" s="1061"/>
      <c r="G5512" s="1061"/>
      <c r="H5512" s="1061"/>
      <c r="I5512" s="1061"/>
      <c r="J5512" s="1062"/>
      <c r="K5512" s="192"/>
      <c r="L5512" s="1038"/>
      <c r="M5512" s="1039"/>
      <c r="N5512" s="1038"/>
      <c r="O5512" s="1039"/>
      <c r="P5512" s="1034"/>
      <c r="Q5512" s="1036"/>
      <c r="R5512" s="408"/>
      <c r="S5512" s="408"/>
      <c r="T5512" s="408"/>
      <c r="U5512" s="1034"/>
      <c r="V5512" s="1036"/>
      <c r="W5512" s="1034"/>
      <c r="X5512" s="1035"/>
      <c r="Y5512" s="286"/>
      <c r="Z5512" s="286"/>
      <c r="AA5512" s="286"/>
      <c r="AB5512" s="286"/>
      <c r="AC5512" s="223"/>
      <c r="AD5512" s="223"/>
      <c r="AE5512" s="223"/>
      <c r="AF5512" s="223"/>
      <c r="AG5512" s="223"/>
      <c r="AH5512" s="223"/>
      <c r="AI5512" s="223"/>
      <c r="AJ5512" s="223"/>
      <c r="AK5512" s="1052"/>
      <c r="AL5512" s="1053"/>
      <c r="AM5512" s="1053"/>
      <c r="AN5512" s="1054"/>
      <c r="AO5512" s="1055"/>
      <c r="AP5512" s="3"/>
      <c r="AQ5512" s="222">
        <f t="shared" si="2565"/>
        <v>1</v>
      </c>
      <c r="AV5512" s="167"/>
      <c r="AW5512" s="167"/>
      <c r="AX5512" s="167"/>
      <c r="AY5512" s="167"/>
      <c r="AZ5512" s="167"/>
      <c r="BA5512" s="167"/>
      <c r="BB5512" s="167"/>
      <c r="BC5512" s="167"/>
      <c r="BD5512" s="167"/>
    </row>
    <row r="5513" spans="2:56" ht="12" customHeight="1" x14ac:dyDescent="0.15">
      <c r="B5513" s="1058"/>
      <c r="C5513" s="1063"/>
      <c r="D5513" s="1061"/>
      <c r="E5513" s="1061"/>
      <c r="F5513" s="1061"/>
      <c r="G5513" s="1061"/>
      <c r="H5513" s="1061"/>
      <c r="I5513" s="1061"/>
      <c r="J5513" s="1062"/>
      <c r="K5513" s="192"/>
      <c r="L5513" s="1038"/>
      <c r="M5513" s="1039"/>
      <c r="N5513" s="1038"/>
      <c r="O5513" s="1039"/>
      <c r="P5513" s="1034"/>
      <c r="Q5513" s="1036"/>
      <c r="R5513" s="408"/>
      <c r="S5513" s="408"/>
      <c r="T5513" s="408"/>
      <c r="U5513" s="1034"/>
      <c r="V5513" s="1036"/>
      <c r="W5513" s="1034"/>
      <c r="X5513" s="1035"/>
      <c r="Y5513" s="286"/>
      <c r="Z5513" s="286"/>
      <c r="AA5513" s="286"/>
      <c r="AB5513" s="286"/>
      <c r="AC5513" s="223"/>
      <c r="AD5513" s="223"/>
      <c r="AE5513" s="223"/>
      <c r="AF5513" s="223"/>
      <c r="AG5513" s="223"/>
      <c r="AH5513" s="223"/>
      <c r="AI5513" s="223"/>
      <c r="AJ5513" s="223"/>
      <c r="AK5513" s="1052"/>
      <c r="AL5513" s="1053"/>
      <c r="AM5513" s="1053"/>
      <c r="AN5513" s="1054"/>
      <c r="AO5513" s="1055"/>
      <c r="AP5513" s="3"/>
      <c r="AQ5513" s="222">
        <f t="shared" si="2565"/>
        <v>1</v>
      </c>
      <c r="AV5513" s="167"/>
      <c r="AW5513" s="167"/>
      <c r="AX5513" s="167"/>
      <c r="AY5513" s="167"/>
      <c r="AZ5513" s="167"/>
      <c r="BA5513" s="167"/>
      <c r="BB5513" s="167"/>
      <c r="BC5513" s="167"/>
      <c r="BD5513" s="167"/>
    </row>
    <row r="5514" spans="2:56" ht="12" customHeight="1" x14ac:dyDescent="0.15">
      <c r="B5514" s="1058"/>
      <c r="C5514" s="1063"/>
      <c r="D5514" s="1061"/>
      <c r="E5514" s="1061"/>
      <c r="F5514" s="1061"/>
      <c r="G5514" s="1061"/>
      <c r="H5514" s="1061"/>
      <c r="I5514" s="1061"/>
      <c r="J5514" s="1062"/>
      <c r="K5514" s="192"/>
      <c r="L5514" s="1038"/>
      <c r="M5514" s="1039"/>
      <c r="N5514" s="1038"/>
      <c r="O5514" s="1039"/>
      <c r="P5514" s="1034"/>
      <c r="Q5514" s="1036"/>
      <c r="R5514" s="408"/>
      <c r="S5514" s="408"/>
      <c r="T5514" s="408"/>
      <c r="U5514" s="1034"/>
      <c r="V5514" s="1036"/>
      <c r="W5514" s="1034"/>
      <c r="X5514" s="1035"/>
      <c r="Y5514" s="286"/>
      <c r="Z5514" s="286"/>
      <c r="AA5514" s="286"/>
      <c r="AB5514" s="286"/>
      <c r="AC5514" s="223"/>
      <c r="AD5514" s="223"/>
      <c r="AE5514" s="223"/>
      <c r="AF5514" s="223"/>
      <c r="AG5514" s="223"/>
      <c r="AH5514" s="223"/>
      <c r="AI5514" s="223"/>
      <c r="AJ5514" s="223"/>
      <c r="AK5514" s="1052"/>
      <c r="AL5514" s="1053"/>
      <c r="AM5514" s="1053"/>
      <c r="AN5514" s="1054"/>
      <c r="AO5514" s="1055"/>
      <c r="AP5514" s="3"/>
      <c r="AQ5514" s="222">
        <f t="shared" si="2565"/>
        <v>1</v>
      </c>
      <c r="AV5514" s="167"/>
      <c r="AW5514" s="167"/>
      <c r="AX5514" s="167"/>
      <c r="AY5514" s="167"/>
      <c r="AZ5514" s="167"/>
      <c r="BA5514" s="167"/>
      <c r="BB5514" s="167"/>
      <c r="BC5514" s="167"/>
      <c r="BD5514" s="167"/>
    </row>
    <row r="5515" spans="2:56" ht="12" customHeight="1" x14ac:dyDescent="0.15">
      <c r="B5515" s="1058"/>
      <c r="C5515" s="1063"/>
      <c r="D5515" s="1061"/>
      <c r="E5515" s="1061"/>
      <c r="F5515" s="1061"/>
      <c r="G5515" s="1061"/>
      <c r="H5515" s="1061"/>
      <c r="I5515" s="1061"/>
      <c r="J5515" s="1062"/>
      <c r="K5515" s="192"/>
      <c r="L5515" s="1038"/>
      <c r="M5515" s="1039"/>
      <c r="N5515" s="1038"/>
      <c r="O5515" s="1039"/>
      <c r="P5515" s="1034"/>
      <c r="Q5515" s="1036"/>
      <c r="R5515" s="408"/>
      <c r="S5515" s="408"/>
      <c r="T5515" s="408"/>
      <c r="U5515" s="1034"/>
      <c r="V5515" s="1036"/>
      <c r="W5515" s="1034"/>
      <c r="X5515" s="1035"/>
      <c r="Y5515" s="286"/>
      <c r="Z5515" s="286"/>
      <c r="AA5515" s="286"/>
      <c r="AB5515" s="286"/>
      <c r="AC5515" s="223"/>
      <c r="AD5515" s="223"/>
      <c r="AE5515" s="223"/>
      <c r="AF5515" s="223"/>
      <c r="AG5515" s="223"/>
      <c r="AH5515" s="223"/>
      <c r="AI5515" s="223"/>
      <c r="AJ5515" s="223"/>
      <c r="AK5515" s="1052"/>
      <c r="AL5515" s="1053"/>
      <c r="AM5515" s="1053"/>
      <c r="AN5515" s="1054"/>
      <c r="AO5515" s="1055"/>
      <c r="AP5515" s="3"/>
      <c r="AQ5515" s="222">
        <f t="shared" si="2565"/>
        <v>1</v>
      </c>
      <c r="AV5515" s="167"/>
      <c r="AW5515" s="167"/>
      <c r="AX5515" s="167"/>
      <c r="AY5515" s="167"/>
      <c r="AZ5515" s="167"/>
      <c r="BA5515" s="167"/>
      <c r="BB5515" s="167"/>
      <c r="BC5515" s="167"/>
      <c r="BD5515" s="167"/>
    </row>
    <row r="5516" spans="2:56" s="162" customFormat="1" ht="12" customHeight="1" x14ac:dyDescent="0.15">
      <c r="B5516" s="1058"/>
      <c r="C5516" s="1063"/>
      <c r="D5516" s="1061"/>
      <c r="E5516" s="1061"/>
      <c r="F5516" s="1061"/>
      <c r="G5516" s="1061"/>
      <c r="H5516" s="1061"/>
      <c r="I5516" s="1061"/>
      <c r="J5516" s="1062"/>
      <c r="K5516" s="192"/>
      <c r="L5516" s="1038"/>
      <c r="M5516" s="1039"/>
      <c r="N5516" s="1038"/>
      <c r="O5516" s="1039"/>
      <c r="P5516" s="1034"/>
      <c r="Q5516" s="1036"/>
      <c r="R5516" s="408"/>
      <c r="S5516" s="408"/>
      <c r="T5516" s="408"/>
      <c r="U5516" s="1034"/>
      <c r="V5516" s="1036"/>
      <c r="W5516" s="1034"/>
      <c r="X5516" s="1035"/>
      <c r="Y5516" s="286"/>
      <c r="Z5516" s="286"/>
      <c r="AA5516" s="286"/>
      <c r="AB5516" s="286"/>
      <c r="AC5516" s="223"/>
      <c r="AD5516" s="223"/>
      <c r="AE5516" s="223"/>
      <c r="AF5516" s="223"/>
      <c r="AG5516" s="223"/>
      <c r="AH5516" s="223"/>
      <c r="AI5516" s="223"/>
      <c r="AJ5516" s="223"/>
      <c r="AK5516" s="1034"/>
      <c r="AL5516" s="1035"/>
      <c r="AM5516" s="1035"/>
      <c r="AN5516" s="788"/>
      <c r="AO5516" s="789"/>
      <c r="AP5516" s="3"/>
      <c r="AQ5516" s="222">
        <f t="shared" si="2565"/>
        <v>1</v>
      </c>
    </row>
    <row r="5517" spans="2:56" s="162" customFormat="1" ht="12" customHeight="1" x14ac:dyDescent="0.15">
      <c r="B5517" s="1058"/>
      <c r="C5517" s="1063"/>
      <c r="D5517" s="1061"/>
      <c r="E5517" s="1061"/>
      <c r="F5517" s="1061"/>
      <c r="G5517" s="1061"/>
      <c r="H5517" s="1061"/>
      <c r="I5517" s="1061"/>
      <c r="J5517" s="1062"/>
      <c r="K5517" s="192"/>
      <c r="L5517" s="1038"/>
      <c r="M5517" s="1039"/>
      <c r="N5517" s="1038"/>
      <c r="O5517" s="1039"/>
      <c r="P5517" s="1034"/>
      <c r="Q5517" s="1036"/>
      <c r="R5517" s="408"/>
      <c r="S5517" s="408"/>
      <c r="T5517" s="408"/>
      <c r="U5517" s="1034"/>
      <c r="V5517" s="1036"/>
      <c r="W5517" s="1034"/>
      <c r="X5517" s="1035"/>
      <c r="Y5517" s="286"/>
      <c r="Z5517" s="286"/>
      <c r="AA5517" s="286"/>
      <c r="AB5517" s="286"/>
      <c r="AC5517" s="223"/>
      <c r="AD5517" s="223"/>
      <c r="AE5517" s="223"/>
      <c r="AF5517" s="223"/>
      <c r="AG5517" s="223"/>
      <c r="AH5517" s="223"/>
      <c r="AI5517" s="223"/>
      <c r="AJ5517" s="223"/>
      <c r="AK5517" s="1034"/>
      <c r="AL5517" s="1035"/>
      <c r="AM5517" s="1035"/>
      <c r="AN5517" s="788"/>
      <c r="AO5517" s="789"/>
      <c r="AP5517" s="3"/>
      <c r="AQ5517" s="222">
        <f t="shared" si="2565"/>
        <v>1</v>
      </c>
    </row>
    <row r="5518" spans="2:56" s="162" customFormat="1" ht="12" customHeight="1" x14ac:dyDescent="0.15">
      <c r="B5518" s="1058"/>
      <c r="C5518" s="1063"/>
      <c r="D5518" s="1061"/>
      <c r="E5518" s="1061"/>
      <c r="F5518" s="1061"/>
      <c r="G5518" s="1061"/>
      <c r="H5518" s="1061"/>
      <c r="I5518" s="1061"/>
      <c r="J5518" s="1062"/>
      <c r="K5518" s="192"/>
      <c r="L5518" s="1038"/>
      <c r="M5518" s="1039"/>
      <c r="N5518" s="1038"/>
      <c r="O5518" s="1039"/>
      <c r="P5518" s="1034"/>
      <c r="Q5518" s="1036"/>
      <c r="R5518" s="408"/>
      <c r="S5518" s="408"/>
      <c r="T5518" s="408"/>
      <c r="U5518" s="1034"/>
      <c r="V5518" s="1036"/>
      <c r="W5518" s="1034"/>
      <c r="X5518" s="1035"/>
      <c r="Y5518" s="286"/>
      <c r="Z5518" s="286"/>
      <c r="AA5518" s="286"/>
      <c r="AB5518" s="286"/>
      <c r="AC5518" s="223"/>
      <c r="AD5518" s="223"/>
      <c r="AE5518" s="223"/>
      <c r="AF5518" s="223"/>
      <c r="AG5518" s="223"/>
      <c r="AH5518" s="223"/>
      <c r="AI5518" s="223"/>
      <c r="AJ5518" s="223"/>
      <c r="AK5518" s="1034"/>
      <c r="AL5518" s="1035"/>
      <c r="AM5518" s="1035"/>
      <c r="AN5518" s="788"/>
      <c r="AO5518" s="789"/>
      <c r="AP5518" s="3"/>
      <c r="AQ5518" s="222">
        <f t="shared" si="2565"/>
        <v>1</v>
      </c>
    </row>
    <row r="5519" spans="2:56" s="162" customFormat="1" ht="12" customHeight="1" x14ac:dyDescent="0.15">
      <c r="B5519" s="1058"/>
      <c r="C5519" s="1063"/>
      <c r="D5519" s="1061"/>
      <c r="E5519" s="1061"/>
      <c r="F5519" s="1061"/>
      <c r="G5519" s="1061"/>
      <c r="H5519" s="1061"/>
      <c r="I5519" s="1061"/>
      <c r="J5519" s="1062"/>
      <c r="K5519" s="192"/>
      <c r="L5519" s="1038"/>
      <c r="M5519" s="1039"/>
      <c r="N5519" s="1038"/>
      <c r="O5519" s="1039"/>
      <c r="P5519" s="1034"/>
      <c r="Q5519" s="1036"/>
      <c r="R5519" s="408"/>
      <c r="S5519" s="408"/>
      <c r="T5519" s="408"/>
      <c r="U5519" s="1034"/>
      <c r="V5519" s="1036"/>
      <c r="W5519" s="1034"/>
      <c r="X5519" s="1035"/>
      <c r="Y5519" s="286"/>
      <c r="Z5519" s="286"/>
      <c r="AA5519" s="286"/>
      <c r="AB5519" s="286"/>
      <c r="AC5519" s="223"/>
      <c r="AD5519" s="223"/>
      <c r="AE5519" s="223"/>
      <c r="AF5519" s="223"/>
      <c r="AG5519" s="223"/>
      <c r="AH5519" s="223"/>
      <c r="AI5519" s="223"/>
      <c r="AJ5519" s="223"/>
      <c r="AK5519" s="1034"/>
      <c r="AL5519" s="1035"/>
      <c r="AM5519" s="1035"/>
      <c r="AN5519" s="788"/>
      <c r="AO5519" s="789"/>
      <c r="AP5519" s="3"/>
      <c r="AQ5519" s="222">
        <f t="shared" si="2565"/>
        <v>1</v>
      </c>
    </row>
    <row r="5520" spans="2:56" s="162" customFormat="1" ht="12" customHeight="1" x14ac:dyDescent="0.15">
      <c r="B5520" s="1058"/>
      <c r="C5520" s="1063"/>
      <c r="D5520" s="1061"/>
      <c r="E5520" s="1061"/>
      <c r="F5520" s="1061"/>
      <c r="G5520" s="1061"/>
      <c r="H5520" s="1061"/>
      <c r="I5520" s="1061"/>
      <c r="J5520" s="1062"/>
      <c r="K5520" s="192"/>
      <c r="L5520" s="1038"/>
      <c r="M5520" s="1039"/>
      <c r="N5520" s="1038"/>
      <c r="O5520" s="1039"/>
      <c r="P5520" s="1034"/>
      <c r="Q5520" s="1036"/>
      <c r="R5520" s="408"/>
      <c r="S5520" s="408"/>
      <c r="T5520" s="408"/>
      <c r="U5520" s="1034"/>
      <c r="V5520" s="1036"/>
      <c r="W5520" s="1034"/>
      <c r="X5520" s="1035"/>
      <c r="Y5520" s="286"/>
      <c r="Z5520" s="286"/>
      <c r="AA5520" s="286"/>
      <c r="AB5520" s="286"/>
      <c r="AC5520" s="223"/>
      <c r="AD5520" s="223"/>
      <c r="AE5520" s="223"/>
      <c r="AF5520" s="223"/>
      <c r="AG5520" s="223"/>
      <c r="AH5520" s="223"/>
      <c r="AI5520" s="223"/>
      <c r="AJ5520" s="223"/>
      <c r="AK5520" s="1034"/>
      <c r="AL5520" s="1035"/>
      <c r="AM5520" s="1035"/>
      <c r="AN5520" s="788"/>
      <c r="AO5520" s="789"/>
      <c r="AP5520" s="3"/>
      <c r="AQ5520" s="222">
        <f t="shared" si="2565"/>
        <v>1</v>
      </c>
    </row>
    <row r="5521" spans="2:46" s="162" customFormat="1" ht="12" customHeight="1" x14ac:dyDescent="0.15">
      <c r="B5521" s="1058"/>
      <c r="C5521" s="1063"/>
      <c r="D5521" s="1061"/>
      <c r="E5521" s="1061"/>
      <c r="F5521" s="1061"/>
      <c r="G5521" s="1061"/>
      <c r="H5521" s="1061"/>
      <c r="I5521" s="1061"/>
      <c r="J5521" s="1062"/>
      <c r="K5521" s="192"/>
      <c r="L5521" s="1038"/>
      <c r="M5521" s="1039"/>
      <c r="N5521" s="1038"/>
      <c r="O5521" s="1039"/>
      <c r="P5521" s="1034"/>
      <c r="Q5521" s="1036"/>
      <c r="R5521" s="408"/>
      <c r="S5521" s="408"/>
      <c r="T5521" s="408"/>
      <c r="U5521" s="1034"/>
      <c r="V5521" s="1036"/>
      <c r="W5521" s="1034"/>
      <c r="X5521" s="1035"/>
      <c r="Y5521" s="286"/>
      <c r="Z5521" s="286"/>
      <c r="AA5521" s="286"/>
      <c r="AB5521" s="286"/>
      <c r="AC5521" s="223"/>
      <c r="AD5521" s="223"/>
      <c r="AE5521" s="223"/>
      <c r="AF5521" s="223"/>
      <c r="AG5521" s="223"/>
      <c r="AH5521" s="223"/>
      <c r="AI5521" s="223"/>
      <c r="AJ5521" s="223"/>
      <c r="AK5521" s="1034"/>
      <c r="AL5521" s="1035"/>
      <c r="AM5521" s="1035"/>
      <c r="AN5521" s="788"/>
      <c r="AO5521" s="789"/>
      <c r="AP5521" s="3"/>
      <c r="AQ5521" s="222">
        <f t="shared" si="2565"/>
        <v>1</v>
      </c>
    </row>
    <row r="5522" spans="2:46" s="162" customFormat="1" ht="12" customHeight="1" x14ac:dyDescent="0.15">
      <c r="B5522" s="1058"/>
      <c r="C5522" s="1063"/>
      <c r="D5522" s="1061"/>
      <c r="E5522" s="1061"/>
      <c r="F5522" s="1061"/>
      <c r="G5522" s="1061"/>
      <c r="H5522" s="1061"/>
      <c r="I5522" s="1061"/>
      <c r="J5522" s="1062"/>
      <c r="K5522" s="192"/>
      <c r="L5522" s="1038"/>
      <c r="M5522" s="1039"/>
      <c r="N5522" s="1038"/>
      <c r="O5522" s="1039"/>
      <c r="P5522" s="1034"/>
      <c r="Q5522" s="1036"/>
      <c r="R5522" s="408"/>
      <c r="S5522" s="408"/>
      <c r="T5522" s="408"/>
      <c r="U5522" s="1034"/>
      <c r="V5522" s="1036"/>
      <c r="W5522" s="1034"/>
      <c r="X5522" s="1035"/>
      <c r="Y5522" s="286"/>
      <c r="Z5522" s="286"/>
      <c r="AA5522" s="286"/>
      <c r="AB5522" s="286"/>
      <c r="AC5522" s="223"/>
      <c r="AD5522" s="223"/>
      <c r="AE5522" s="223"/>
      <c r="AF5522" s="223"/>
      <c r="AG5522" s="223"/>
      <c r="AH5522" s="223"/>
      <c r="AI5522" s="223"/>
      <c r="AJ5522" s="223"/>
      <c r="AK5522" s="1034"/>
      <c r="AL5522" s="1035"/>
      <c r="AM5522" s="1035"/>
      <c r="AN5522" s="788"/>
      <c r="AO5522" s="789"/>
      <c r="AP5522" s="3"/>
      <c r="AQ5522" s="222">
        <f t="shared" si="2565"/>
        <v>1</v>
      </c>
    </row>
    <row r="5523" spans="2:46" s="162" customFormat="1" ht="12" customHeight="1" x14ac:dyDescent="0.15">
      <c r="B5523" s="1058"/>
      <c r="C5523" s="1063"/>
      <c r="D5523" s="1061"/>
      <c r="E5523" s="1061"/>
      <c r="F5523" s="1061"/>
      <c r="G5523" s="1061"/>
      <c r="H5523" s="1061"/>
      <c r="I5523" s="1061"/>
      <c r="J5523" s="1062"/>
      <c r="K5523" s="192"/>
      <c r="L5523" s="1038"/>
      <c r="M5523" s="1039"/>
      <c r="N5523" s="1038"/>
      <c r="O5523" s="1039"/>
      <c r="P5523" s="1034"/>
      <c r="Q5523" s="1036"/>
      <c r="R5523" s="408"/>
      <c r="S5523" s="408"/>
      <c r="T5523" s="408"/>
      <c r="U5523" s="1034"/>
      <c r="V5523" s="1036"/>
      <c r="W5523" s="1034"/>
      <c r="X5523" s="1035"/>
      <c r="Y5523" s="286"/>
      <c r="Z5523" s="286"/>
      <c r="AA5523" s="286"/>
      <c r="AB5523" s="286"/>
      <c r="AC5523" s="223"/>
      <c r="AD5523" s="223"/>
      <c r="AE5523" s="223"/>
      <c r="AF5523" s="223"/>
      <c r="AG5523" s="223"/>
      <c r="AH5523" s="223"/>
      <c r="AI5523" s="223"/>
      <c r="AJ5523" s="223"/>
      <c r="AK5523" s="1034"/>
      <c r="AL5523" s="1035"/>
      <c r="AM5523" s="1035"/>
      <c r="AN5523" s="788"/>
      <c r="AO5523" s="789"/>
      <c r="AP5523" s="3"/>
      <c r="AQ5523" s="222">
        <f t="shared" si="2565"/>
        <v>1</v>
      </c>
    </row>
    <row r="5524" spans="2:46" s="162" customFormat="1" ht="12" customHeight="1" x14ac:dyDescent="0.15">
      <c r="B5524" s="1058"/>
      <c r="C5524" s="1063"/>
      <c r="D5524" s="1061"/>
      <c r="E5524" s="1061"/>
      <c r="F5524" s="1061"/>
      <c r="G5524" s="1061"/>
      <c r="H5524" s="1061"/>
      <c r="I5524" s="1061"/>
      <c r="J5524" s="1062"/>
      <c r="K5524" s="192"/>
      <c r="L5524" s="1038"/>
      <c r="M5524" s="1039"/>
      <c r="N5524" s="1038"/>
      <c r="O5524" s="1039"/>
      <c r="P5524" s="1034"/>
      <c r="Q5524" s="1036"/>
      <c r="R5524" s="408"/>
      <c r="S5524" s="408"/>
      <c r="T5524" s="408"/>
      <c r="U5524" s="1034"/>
      <c r="V5524" s="1036"/>
      <c r="W5524" s="1034"/>
      <c r="X5524" s="1035"/>
      <c r="Y5524" s="286"/>
      <c r="Z5524" s="286"/>
      <c r="AA5524" s="286"/>
      <c r="AB5524" s="286"/>
      <c r="AC5524" s="223"/>
      <c r="AD5524" s="223"/>
      <c r="AE5524" s="223"/>
      <c r="AF5524" s="223"/>
      <c r="AG5524" s="223"/>
      <c r="AH5524" s="223"/>
      <c r="AI5524" s="223"/>
      <c r="AJ5524" s="223"/>
      <c r="AK5524" s="1034"/>
      <c r="AL5524" s="1035"/>
      <c r="AM5524" s="1035"/>
      <c r="AN5524" s="788"/>
      <c r="AO5524" s="789"/>
      <c r="AP5524" s="3"/>
      <c r="AQ5524" s="222">
        <f t="shared" si="2565"/>
        <v>1</v>
      </c>
    </row>
    <row r="5525" spans="2:46" s="162" customFormat="1" ht="12" customHeight="1" x14ac:dyDescent="0.15">
      <c r="B5525" s="1058"/>
      <c r="C5525" s="1063"/>
      <c r="D5525" s="1061"/>
      <c r="E5525" s="1061"/>
      <c r="F5525" s="1061"/>
      <c r="G5525" s="1061"/>
      <c r="H5525" s="1061"/>
      <c r="I5525" s="1061"/>
      <c r="J5525" s="1062"/>
      <c r="K5525" s="192"/>
      <c r="L5525" s="1038"/>
      <c r="M5525" s="1039"/>
      <c r="N5525" s="1038"/>
      <c r="O5525" s="1039"/>
      <c r="P5525" s="1034"/>
      <c r="Q5525" s="1036"/>
      <c r="R5525" s="408"/>
      <c r="S5525" s="408"/>
      <c r="T5525" s="408"/>
      <c r="U5525" s="1034"/>
      <c r="V5525" s="1036"/>
      <c r="W5525" s="1034"/>
      <c r="X5525" s="1035"/>
      <c r="Y5525" s="286"/>
      <c r="Z5525" s="286"/>
      <c r="AA5525" s="286"/>
      <c r="AB5525" s="286"/>
      <c r="AC5525" s="223"/>
      <c r="AD5525" s="223"/>
      <c r="AE5525" s="223"/>
      <c r="AF5525" s="223"/>
      <c r="AG5525" s="223"/>
      <c r="AH5525" s="223"/>
      <c r="AI5525" s="223"/>
      <c r="AJ5525" s="223"/>
      <c r="AK5525" s="1034"/>
      <c r="AL5525" s="1035"/>
      <c r="AM5525" s="1035"/>
      <c r="AN5525" s="788"/>
      <c r="AO5525" s="789"/>
      <c r="AP5525" s="3"/>
      <c r="AQ5525" s="222">
        <f t="shared" si="2565"/>
        <v>1</v>
      </c>
    </row>
    <row r="5526" spans="2:46" s="162" customFormat="1" ht="12" customHeight="1" x14ac:dyDescent="0.15">
      <c r="B5526" s="1058"/>
      <c r="C5526" s="1063"/>
      <c r="D5526" s="1061"/>
      <c r="E5526" s="1061"/>
      <c r="F5526" s="1061"/>
      <c r="G5526" s="1061"/>
      <c r="H5526" s="1061"/>
      <c r="I5526" s="1061"/>
      <c r="J5526" s="1062"/>
      <c r="K5526" s="192"/>
      <c r="L5526" s="1038"/>
      <c r="M5526" s="1039"/>
      <c r="N5526" s="1038"/>
      <c r="O5526" s="1039"/>
      <c r="P5526" s="1034"/>
      <c r="Q5526" s="1036"/>
      <c r="R5526" s="408"/>
      <c r="S5526" s="408"/>
      <c r="T5526" s="408"/>
      <c r="U5526" s="1034"/>
      <c r="V5526" s="1036"/>
      <c r="W5526" s="1034"/>
      <c r="X5526" s="1035"/>
      <c r="Y5526" s="286"/>
      <c r="Z5526" s="286"/>
      <c r="AA5526" s="286"/>
      <c r="AB5526" s="286"/>
      <c r="AC5526" s="223"/>
      <c r="AD5526" s="223"/>
      <c r="AE5526" s="223"/>
      <c r="AF5526" s="223"/>
      <c r="AG5526" s="223"/>
      <c r="AH5526" s="223"/>
      <c r="AI5526" s="223"/>
      <c r="AJ5526" s="223"/>
      <c r="AK5526" s="1034"/>
      <c r="AL5526" s="1035"/>
      <c r="AM5526" s="1035"/>
      <c r="AN5526" s="788"/>
      <c r="AO5526" s="789"/>
      <c r="AP5526" s="3"/>
      <c r="AQ5526" s="222">
        <f t="shared" si="2565"/>
        <v>1</v>
      </c>
    </row>
    <row r="5527" spans="2:46" s="162" customFormat="1" ht="12" customHeight="1" x14ac:dyDescent="0.15">
      <c r="B5527" s="1058"/>
      <c r="C5527" s="1063"/>
      <c r="D5527" s="1061"/>
      <c r="E5527" s="1061"/>
      <c r="F5527" s="1061"/>
      <c r="G5527" s="1061"/>
      <c r="H5527" s="1061"/>
      <c r="I5527" s="1061"/>
      <c r="J5527" s="1062"/>
      <c r="K5527" s="192"/>
      <c r="L5527" s="1038"/>
      <c r="M5527" s="1039"/>
      <c r="N5527" s="1038"/>
      <c r="O5527" s="1039"/>
      <c r="P5527" s="1034"/>
      <c r="Q5527" s="1036"/>
      <c r="R5527" s="408"/>
      <c r="S5527" s="408"/>
      <c r="T5527" s="408"/>
      <c r="U5527" s="1034"/>
      <c r="V5527" s="1036"/>
      <c r="W5527" s="1034"/>
      <c r="X5527" s="1035"/>
      <c r="Y5527" s="286"/>
      <c r="Z5527" s="286"/>
      <c r="AA5527" s="286"/>
      <c r="AB5527" s="286"/>
      <c r="AC5527" s="223"/>
      <c r="AD5527" s="223"/>
      <c r="AE5527" s="223"/>
      <c r="AF5527" s="223"/>
      <c r="AG5527" s="223"/>
      <c r="AH5527" s="223"/>
      <c r="AI5527" s="223"/>
      <c r="AJ5527" s="223"/>
      <c r="AK5527" s="1034"/>
      <c r="AL5527" s="1035"/>
      <c r="AM5527" s="1035"/>
      <c r="AN5527" s="788"/>
      <c r="AO5527" s="789"/>
      <c r="AP5527" s="3"/>
      <c r="AQ5527" s="222">
        <f t="shared" si="2565"/>
        <v>1</v>
      </c>
    </row>
    <row r="5528" spans="2:46" s="162" customFormat="1" ht="12" customHeight="1" x14ac:dyDescent="0.15">
      <c r="B5528" s="1058"/>
      <c r="C5528" s="1063"/>
      <c r="D5528" s="1061"/>
      <c r="E5528" s="1061"/>
      <c r="F5528" s="1061"/>
      <c r="G5528" s="1061"/>
      <c r="H5528" s="1061"/>
      <c r="I5528" s="1061"/>
      <c r="J5528" s="1062"/>
      <c r="K5528" s="192"/>
      <c r="L5528" s="1038"/>
      <c r="M5528" s="1039"/>
      <c r="N5528" s="1038"/>
      <c r="O5528" s="1039"/>
      <c r="P5528" s="1034"/>
      <c r="Q5528" s="1036"/>
      <c r="R5528" s="408"/>
      <c r="S5528" s="408"/>
      <c r="T5528" s="408"/>
      <c r="U5528" s="1034"/>
      <c r="V5528" s="1036"/>
      <c r="W5528" s="1034"/>
      <c r="X5528" s="1035"/>
      <c r="Y5528" s="286"/>
      <c r="Z5528" s="286"/>
      <c r="AA5528" s="286"/>
      <c r="AB5528" s="286"/>
      <c r="AC5528" s="223"/>
      <c r="AD5528" s="223"/>
      <c r="AE5528" s="223"/>
      <c r="AF5528" s="223"/>
      <c r="AG5528" s="223"/>
      <c r="AH5528" s="223"/>
      <c r="AI5528" s="223"/>
      <c r="AJ5528" s="223"/>
      <c r="AK5528" s="1034"/>
      <c r="AL5528" s="1035"/>
      <c r="AM5528" s="1035"/>
      <c r="AN5528" s="788"/>
      <c r="AO5528" s="789"/>
      <c r="AP5528" s="3"/>
      <c r="AQ5528" s="222">
        <f t="shared" si="2565"/>
        <v>1</v>
      </c>
    </row>
    <row r="5529" spans="2:46" s="162" customFormat="1" ht="12" customHeight="1" x14ac:dyDescent="0.15">
      <c r="B5529" s="1058"/>
      <c r="C5529" s="1063"/>
      <c r="D5529" s="1061"/>
      <c r="E5529" s="1061"/>
      <c r="F5529" s="1061"/>
      <c r="G5529" s="1061"/>
      <c r="H5529" s="1061"/>
      <c r="I5529" s="1061"/>
      <c r="J5529" s="1062"/>
      <c r="K5529" s="192"/>
      <c r="L5529" s="1038"/>
      <c r="M5529" s="1039"/>
      <c r="N5529" s="1038"/>
      <c r="O5529" s="1039"/>
      <c r="P5529" s="1034"/>
      <c r="Q5529" s="1036"/>
      <c r="R5529" s="408"/>
      <c r="S5529" s="408"/>
      <c r="T5529" s="408"/>
      <c r="U5529" s="1034"/>
      <c r="V5529" s="1036"/>
      <c r="W5529" s="1034"/>
      <c r="X5529" s="1035"/>
      <c r="Y5529" s="286"/>
      <c r="Z5529" s="286"/>
      <c r="AA5529" s="286"/>
      <c r="AB5529" s="286"/>
      <c r="AC5529" s="223"/>
      <c r="AD5529" s="223"/>
      <c r="AE5529" s="223"/>
      <c r="AF5529" s="223"/>
      <c r="AG5529" s="223"/>
      <c r="AH5529" s="223"/>
      <c r="AI5529" s="223"/>
      <c r="AJ5529" s="223"/>
      <c r="AK5529" s="1034"/>
      <c r="AL5529" s="1035"/>
      <c r="AM5529" s="1035"/>
      <c r="AN5529" s="788"/>
      <c r="AO5529" s="789"/>
      <c r="AP5529" s="3"/>
      <c r="AQ5529" s="222">
        <f t="shared" si="2565"/>
        <v>1</v>
      </c>
    </row>
    <row r="5530" spans="2:46" s="162" customFormat="1" ht="12" customHeight="1" x14ac:dyDescent="0.15">
      <c r="B5530" s="1058"/>
      <c r="C5530" s="1063"/>
      <c r="D5530" s="1061"/>
      <c r="E5530" s="1061"/>
      <c r="F5530" s="1061"/>
      <c r="G5530" s="1061"/>
      <c r="H5530" s="1061"/>
      <c r="I5530" s="1061"/>
      <c r="J5530" s="1062"/>
      <c r="K5530" s="1016" t="s">
        <v>216</v>
      </c>
      <c r="L5530" s="1016" t="s">
        <v>215</v>
      </c>
      <c r="M5530" s="1016"/>
      <c r="N5530" s="1016"/>
      <c r="O5530" s="1016"/>
      <c r="P5530" s="1016"/>
      <c r="Q5530" s="1016"/>
      <c r="R5530" s="1016"/>
      <c r="S5530" s="1016"/>
      <c r="T5530" s="1016"/>
      <c r="U5530" s="1016"/>
      <c r="V5530" s="1016"/>
      <c r="W5530" s="1016"/>
      <c r="X5530" s="1016"/>
      <c r="Y5530" s="1040" t="s">
        <v>466</v>
      </c>
      <c r="Z5530" s="1041"/>
      <c r="AA5530" s="1041"/>
      <c r="AB5530" s="1042"/>
      <c r="AC5530" s="224">
        <f t="shared" ref="AC5530:AJ5530" si="2566">SUM(AC5510:AC5529)</f>
        <v>0</v>
      </c>
      <c r="AD5530" s="224">
        <f t="shared" si="2566"/>
        <v>0</v>
      </c>
      <c r="AE5530" s="224">
        <f t="shared" si="2566"/>
        <v>1.7500000000000002E-2</v>
      </c>
      <c r="AF5530" s="224">
        <f t="shared" si="2566"/>
        <v>0</v>
      </c>
      <c r="AG5530" s="224">
        <f t="shared" si="2566"/>
        <v>0</v>
      </c>
      <c r="AH5530" s="224">
        <f t="shared" si="2566"/>
        <v>0</v>
      </c>
      <c r="AI5530" s="224">
        <f t="shared" si="2566"/>
        <v>0</v>
      </c>
      <c r="AJ5530" s="224">
        <f t="shared" si="2566"/>
        <v>0</v>
      </c>
      <c r="AK5530" s="1040" t="s">
        <v>214</v>
      </c>
      <c r="AL5530" s="1041"/>
      <c r="AM5530" s="1041"/>
      <c r="AN5530" s="788"/>
      <c r="AO5530" s="789"/>
      <c r="AP5530" s="3"/>
    </row>
    <row r="5531" spans="2:46" s="162" customFormat="1" ht="12" customHeight="1" x14ac:dyDescent="0.15">
      <c r="B5531" s="1058"/>
      <c r="C5531" s="1063"/>
      <c r="D5531" s="1061"/>
      <c r="E5531" s="1061"/>
      <c r="F5531" s="1061"/>
      <c r="G5531" s="1061"/>
      <c r="H5531" s="1061"/>
      <c r="I5531" s="1061"/>
      <c r="J5531" s="1062"/>
      <c r="K5531" s="1016"/>
      <c r="L5531" s="1016" t="s">
        <v>467</v>
      </c>
      <c r="M5531" s="1016"/>
      <c r="N5531" s="1016"/>
      <c r="O5531" s="1016" t="s">
        <v>213</v>
      </c>
      <c r="P5531" s="1016"/>
      <c r="Q5531" s="1016"/>
      <c r="R5531" s="1016"/>
      <c r="S5531" s="1016"/>
      <c r="T5531" s="1016"/>
      <c r="U5531" s="1016"/>
      <c r="V5531" s="1016"/>
      <c r="W5531" s="1016"/>
      <c r="X5531" s="1016"/>
      <c r="Y5531" s="193">
        <f>COUNTIF(Y5510:Y5529,"○")</f>
        <v>0</v>
      </c>
      <c r="Z5531" s="193">
        <f>COUNTIF(Z5510:Z5529,"○")</f>
        <v>0</v>
      </c>
      <c r="AA5531" s="193">
        <f>COUNTIF(AA5510:AA5529,"○")</f>
        <v>0</v>
      </c>
      <c r="AB5531" s="193">
        <f>COUNTIF(AB5510:AB5529,"○")</f>
        <v>0</v>
      </c>
      <c r="AC5531" s="193">
        <f t="shared" ref="AC5531:AJ5531" si="2567">COUNT(AC5510:AC5529)</f>
        <v>0</v>
      </c>
      <c r="AD5531" s="193">
        <f t="shared" si="2567"/>
        <v>0</v>
      </c>
      <c r="AE5531" s="193">
        <f t="shared" si="2567"/>
        <v>1</v>
      </c>
      <c r="AF5531" s="193">
        <f t="shared" si="2567"/>
        <v>0</v>
      </c>
      <c r="AG5531" s="193">
        <f t="shared" si="2567"/>
        <v>0</v>
      </c>
      <c r="AH5531" s="193">
        <f t="shared" si="2567"/>
        <v>0</v>
      </c>
      <c r="AI5531" s="193">
        <f t="shared" si="2567"/>
        <v>0</v>
      </c>
      <c r="AJ5531" s="193">
        <f t="shared" si="2567"/>
        <v>0</v>
      </c>
      <c r="AK5531" s="1043"/>
      <c r="AL5531" s="1044"/>
      <c r="AM5531" s="1044"/>
      <c r="AN5531" s="1044"/>
      <c r="AO5531" s="1045"/>
      <c r="AP5531" s="3"/>
    </row>
    <row r="5532" spans="2:46" ht="12" customHeight="1" x14ac:dyDescent="0.15">
      <c r="B5532" s="1058"/>
      <c r="C5532" s="1063"/>
      <c r="D5532" s="1061"/>
      <c r="E5532" s="1061"/>
      <c r="F5532" s="1061"/>
      <c r="G5532" s="1061"/>
      <c r="H5532" s="1061"/>
      <c r="I5532" s="1061"/>
      <c r="J5532" s="1062"/>
      <c r="K5532" s="1016"/>
      <c r="L5532" s="1016"/>
      <c r="M5532" s="1016"/>
      <c r="N5532" s="1016"/>
      <c r="O5532" s="1016" t="s">
        <v>468</v>
      </c>
      <c r="P5532" s="1016"/>
      <c r="Q5532" s="1016"/>
      <c r="R5532" s="1016"/>
      <c r="S5532" s="1016"/>
      <c r="T5532" s="1016"/>
      <c r="U5532" s="1016"/>
      <c r="V5532" s="1016"/>
      <c r="W5532" s="1016"/>
      <c r="X5532" s="1016"/>
      <c r="Y5532" s="1034" t="str">
        <f>IF(Y5531&gt;0,"Ⅳ",IF(Z5531&gt;0,"Ⅲ",IF(AA5531&gt;0,"Ⅱa",IF(AB5531&gt;0,"Ⅱb","Ⅰ"))))</f>
        <v>Ⅰ</v>
      </c>
      <c r="Z5532" s="1035"/>
      <c r="AA5532" s="1035"/>
      <c r="AB5532" s="1036"/>
      <c r="AC5532" s="1034" t="str">
        <f>IF(AC5531&gt;0,"Ⅳ",IF(AD5531&gt;0,"Ⅲ",IF(AE5531&gt;0,"Ⅱa",IF(AF5531&gt;0,"Ⅱb","Ⅰ"))))</f>
        <v>Ⅱa</v>
      </c>
      <c r="AD5532" s="1035"/>
      <c r="AE5532" s="1035"/>
      <c r="AF5532" s="1036"/>
      <c r="AG5532" s="1034" t="str">
        <f>IF(AG5531&gt;0,"Ⅳ",IF(AH5531&gt;0,"Ⅲ",IF(AI5531&gt;0,"Ⅱa",IF(AJ5531&gt;0,"Ⅱb","Ⅰ"))))</f>
        <v>Ⅰ</v>
      </c>
      <c r="AH5532" s="1035"/>
      <c r="AI5532" s="1035"/>
      <c r="AJ5532" s="1036"/>
      <c r="AK5532" s="1046"/>
      <c r="AL5532" s="1047"/>
      <c r="AM5532" s="1047"/>
      <c r="AN5532" s="1047"/>
      <c r="AO5532" s="1048"/>
      <c r="AP5532" s="3"/>
      <c r="AQ5532" s="282" t="s">
        <v>312</v>
      </c>
      <c r="AR5532" s="282" t="s">
        <v>313</v>
      </c>
      <c r="AS5532" s="699" t="s">
        <v>316</v>
      </c>
      <c r="AT5532" s="1026"/>
    </row>
    <row r="5533" spans="2:46" ht="12" customHeight="1" x14ac:dyDescent="0.15">
      <c r="B5533" s="1058"/>
      <c r="C5533" s="1063"/>
      <c r="D5533" s="1061"/>
      <c r="E5533" s="1061"/>
      <c r="F5533" s="1061"/>
      <c r="G5533" s="1061"/>
      <c r="H5533" s="1061"/>
      <c r="I5533" s="1061"/>
      <c r="J5533" s="1062"/>
      <c r="K5533" s="1016"/>
      <c r="L5533" s="1016" t="s">
        <v>469</v>
      </c>
      <c r="M5533" s="1016"/>
      <c r="N5533" s="1016"/>
      <c r="O5533" s="1016" t="s">
        <v>212</v>
      </c>
      <c r="P5533" s="1016"/>
      <c r="Q5533" s="1016"/>
      <c r="R5533" s="1016"/>
      <c r="S5533" s="1016"/>
      <c r="T5533" s="1016"/>
      <c r="U5533" s="1016"/>
      <c r="V5533" s="1016"/>
      <c r="W5533" s="1016"/>
      <c r="X5533" s="1016"/>
      <c r="Y5533" s="187" t="s">
        <v>32</v>
      </c>
      <c r="Z5533" s="187" t="s">
        <v>33</v>
      </c>
      <c r="AA5533" s="1027" t="s">
        <v>34</v>
      </c>
      <c r="AB5533" s="1027"/>
      <c r="AC5533" s="187" t="s">
        <v>32</v>
      </c>
      <c r="AD5533" s="187" t="s">
        <v>33</v>
      </c>
      <c r="AE5533" s="1027" t="s">
        <v>34</v>
      </c>
      <c r="AF5533" s="1027"/>
      <c r="AG5533" s="187" t="s">
        <v>32</v>
      </c>
      <c r="AH5533" s="187" t="s">
        <v>33</v>
      </c>
      <c r="AI5533" s="1027" t="s">
        <v>34</v>
      </c>
      <c r="AJ5533" s="1027"/>
      <c r="AK5533" s="1046"/>
      <c r="AL5533" s="1047"/>
      <c r="AM5533" s="1047"/>
      <c r="AN5533" s="1047"/>
      <c r="AO5533" s="1048"/>
      <c r="AP5533" s="3"/>
      <c r="AQ5533" s="1028">
        <f>+Y5531+Z5531</f>
        <v>0</v>
      </c>
      <c r="AR5533" s="1029"/>
      <c r="AS5533" s="1028">
        <f>+AA5531+AB5531</f>
        <v>0</v>
      </c>
      <c r="AT5533" s="1029"/>
    </row>
    <row r="5534" spans="2:46" ht="12" customHeight="1" x14ac:dyDescent="0.15">
      <c r="B5534" s="1058"/>
      <c r="C5534" s="1063"/>
      <c r="D5534" s="1061"/>
      <c r="E5534" s="1061"/>
      <c r="F5534" s="1061"/>
      <c r="G5534" s="1061"/>
      <c r="H5534" s="1061"/>
      <c r="I5534" s="1061"/>
      <c r="J5534" s="1062"/>
      <c r="K5534" s="1016"/>
      <c r="L5534" s="1016"/>
      <c r="M5534" s="1016"/>
      <c r="N5534" s="1016"/>
      <c r="O5534" s="1016" t="s">
        <v>470</v>
      </c>
      <c r="P5534" s="1016"/>
      <c r="Q5534" s="1016"/>
      <c r="R5534" s="1016"/>
      <c r="S5534" s="1016"/>
      <c r="T5534" s="1016"/>
      <c r="U5534" s="1016"/>
      <c r="V5534" s="1016"/>
      <c r="W5534" s="1016"/>
      <c r="X5534" s="1016"/>
      <c r="Y5534" s="193" t="str">
        <f>IF(Y5531=0,"",1)</f>
        <v/>
      </c>
      <c r="Z5534" s="193" t="str">
        <f>IF(Z5531=0,"",1)</f>
        <v/>
      </c>
      <c r="AA5534" s="1030" t="str">
        <f>IF(AQ5533=1,"",IF(AS5533&gt;0,1,""))</f>
        <v/>
      </c>
      <c r="AB5534" s="1031"/>
      <c r="AC5534" s="193">
        <f>+AC5531</f>
        <v>0</v>
      </c>
      <c r="AD5534" s="193">
        <f>AD5531</f>
        <v>0</v>
      </c>
      <c r="AE5534" s="1030">
        <f>AE5531+AF5531</f>
        <v>1</v>
      </c>
      <c r="AF5534" s="1031"/>
      <c r="AG5534" s="193">
        <f>AG5531</f>
        <v>0</v>
      </c>
      <c r="AH5534" s="193">
        <f>AH5531</f>
        <v>0</v>
      </c>
      <c r="AI5534" s="1030">
        <f>AI5531+AJ5531</f>
        <v>0</v>
      </c>
      <c r="AJ5534" s="1031"/>
      <c r="AK5534" s="1046"/>
      <c r="AL5534" s="1047"/>
      <c r="AM5534" s="1047"/>
      <c r="AN5534" s="1047"/>
      <c r="AO5534" s="1048"/>
      <c r="AP5534" s="3"/>
      <c r="AQ5534" s="197">
        <f>+Y5531+AC5534+AG5534</f>
        <v>0</v>
      </c>
      <c r="AR5534" s="197">
        <f>+Z5531+AD5534+AH5534</f>
        <v>0</v>
      </c>
      <c r="AS5534" s="1032">
        <f>+AS5533+AE5534+AI5534</f>
        <v>1</v>
      </c>
      <c r="AT5534" s="1033"/>
    </row>
    <row r="5535" spans="2:46" ht="12" customHeight="1" x14ac:dyDescent="0.15">
      <c r="B5535" s="1058"/>
      <c r="C5535" s="1063"/>
      <c r="D5535" s="1061"/>
      <c r="E5535" s="1061"/>
      <c r="F5535" s="1061"/>
      <c r="G5535" s="1061"/>
      <c r="H5535" s="1061"/>
      <c r="I5535" s="1061"/>
      <c r="J5535" s="1062"/>
      <c r="K5535" s="1016"/>
      <c r="L5535" s="1016"/>
      <c r="M5535" s="1016"/>
      <c r="N5535" s="1016"/>
      <c r="O5535" s="1016" t="s">
        <v>471</v>
      </c>
      <c r="P5535" s="1016"/>
      <c r="Q5535" s="1016"/>
      <c r="R5535" s="1016"/>
      <c r="S5535" s="1016"/>
      <c r="T5535" s="1016"/>
      <c r="U5535" s="1016"/>
      <c r="V5535" s="1016"/>
      <c r="W5535" s="1016"/>
      <c r="X5535" s="1016"/>
      <c r="Y5535" s="1034" t="s">
        <v>875</v>
      </c>
      <c r="Z5535" s="1035"/>
      <c r="AA5535" s="1035"/>
      <c r="AB5535" s="1036"/>
      <c r="AC5535" s="1034" t="str">
        <f>IF(AC5534&gt;0,"Ⅳ",IF(AD5534&gt;0,"Ⅲ",IF(AE5534&gt;0,"Ⅱ","Ⅰ")))</f>
        <v>Ⅱ</v>
      </c>
      <c r="AD5535" s="1035"/>
      <c r="AE5535" s="1035"/>
      <c r="AF5535" s="1036"/>
      <c r="AG5535" s="1034" t="str">
        <f>IF(AG5534&gt;0,"Ⅳ",IF(AH5534&gt;0,"Ⅲ",IF(AI5534&gt;0,"Ⅱ","Ⅰ")))</f>
        <v>Ⅰ</v>
      </c>
      <c r="AH5535" s="1035"/>
      <c r="AI5535" s="1035"/>
      <c r="AJ5535" s="1036"/>
      <c r="AK5535" s="1046"/>
      <c r="AL5535" s="1047"/>
      <c r="AM5535" s="1047"/>
      <c r="AN5535" s="1047"/>
      <c r="AO5535" s="1048"/>
      <c r="AP5535" s="3"/>
      <c r="AQ5535" s="1037" t="str">
        <f>IF(AQ5534&gt;0,"Ⅳ",IF(AR5534&gt;0,"Ⅲ",IF(AS5534&gt;0,"Ⅱ","Ⅰ")))</f>
        <v>Ⅱ</v>
      </c>
      <c r="AR5535" s="1037"/>
      <c r="AS5535" s="1037"/>
      <c r="AT5535" s="1037"/>
    </row>
    <row r="5536" spans="2:46" ht="12" customHeight="1" x14ac:dyDescent="0.15">
      <c r="B5536" s="1058"/>
      <c r="C5536" s="1063"/>
      <c r="D5536" s="1061"/>
      <c r="E5536" s="1061"/>
      <c r="F5536" s="1061"/>
      <c r="G5536" s="1061"/>
      <c r="H5536" s="1061"/>
      <c r="I5536" s="1061"/>
      <c r="J5536" s="1062"/>
      <c r="K5536" s="1016"/>
      <c r="L5536" s="1016"/>
      <c r="M5536" s="1016"/>
      <c r="N5536" s="1016"/>
      <c r="O5536" s="1016" t="s">
        <v>472</v>
      </c>
      <c r="P5536" s="1016"/>
      <c r="Q5536" s="1016"/>
      <c r="R5536" s="1016"/>
      <c r="S5536" s="1016"/>
      <c r="T5536" s="1016"/>
      <c r="U5536" s="1016"/>
      <c r="V5536" s="1016"/>
      <c r="W5536" s="1016"/>
      <c r="X5536" s="1016"/>
      <c r="Y5536" s="1034" t="str">
        <f>IF(COUNTIF(Y5535:AJ5535,"Ⅳ")&gt;0,"Ⅳ",IF(COUNTIF(Y5535:AJ5535,"Ⅲ")&gt;0,"Ⅲ",IF(COUNTIF(Y5535:AJ5535,"Ⅱ")&gt;0,"Ⅱ","Ⅰ")))</f>
        <v>Ⅱ</v>
      </c>
      <c r="Z5536" s="1035"/>
      <c r="AA5536" s="1035"/>
      <c r="AB5536" s="1035"/>
      <c r="AC5536" s="1035"/>
      <c r="AD5536" s="1035"/>
      <c r="AE5536" s="1035"/>
      <c r="AF5536" s="1035"/>
      <c r="AG5536" s="1035"/>
      <c r="AH5536" s="1035"/>
      <c r="AI5536" s="1035"/>
      <c r="AJ5536" s="1036"/>
      <c r="AK5536" s="1049"/>
      <c r="AL5536" s="1050"/>
      <c r="AM5536" s="1050"/>
      <c r="AN5536" s="1050"/>
      <c r="AO5536" s="1051"/>
      <c r="AP5536" s="3"/>
    </row>
    <row r="5537" spans="2:86" ht="14.25" customHeight="1" x14ac:dyDescent="0.15">
      <c r="B5537" s="1058"/>
      <c r="C5537" s="1063"/>
      <c r="D5537" s="1061"/>
      <c r="E5537" s="1061"/>
      <c r="F5537" s="1061"/>
      <c r="G5537" s="1061"/>
      <c r="H5537" s="1061"/>
      <c r="I5537" s="1061"/>
      <c r="J5537" s="1062"/>
      <c r="K5537" s="1016" t="s">
        <v>169</v>
      </c>
      <c r="L5537" s="1017"/>
      <c r="M5537" s="1017"/>
      <c r="N5537" s="1017"/>
      <c r="O5537" s="1017"/>
      <c r="P5537" s="1017"/>
      <c r="Q5537" s="1017"/>
      <c r="R5537" s="1017"/>
      <c r="S5537" s="1017"/>
      <c r="T5537" s="1017"/>
      <c r="U5537" s="1017"/>
      <c r="V5537" s="1017"/>
      <c r="W5537" s="1017"/>
      <c r="X5537" s="1017"/>
      <c r="Y5537" s="1017"/>
      <c r="Z5537" s="1017"/>
      <c r="AA5537" s="1017"/>
      <c r="AB5537" s="1017"/>
      <c r="AC5537" s="1017"/>
      <c r="AD5537" s="1017"/>
      <c r="AE5537" s="1017"/>
      <c r="AF5537" s="1017"/>
      <c r="AG5537" s="1017"/>
      <c r="AH5537" s="1017"/>
      <c r="AI5537" s="1017"/>
      <c r="AJ5537" s="1017"/>
      <c r="AK5537" s="1017"/>
      <c r="AL5537" s="1017"/>
      <c r="AM5537" s="1017"/>
      <c r="AN5537" s="1017"/>
      <c r="AO5537" s="1017"/>
      <c r="AP5537" s="3"/>
    </row>
    <row r="5538" spans="2:86" ht="14.25" customHeight="1" x14ac:dyDescent="0.15">
      <c r="B5538" s="1058"/>
      <c r="C5538" s="1063"/>
      <c r="D5538" s="1061"/>
      <c r="E5538" s="1061"/>
      <c r="F5538" s="1061"/>
      <c r="G5538" s="1061"/>
      <c r="H5538" s="1061"/>
      <c r="I5538" s="1061"/>
      <c r="J5538" s="1062"/>
      <c r="K5538" s="1016"/>
      <c r="L5538" s="1017"/>
      <c r="M5538" s="1017"/>
      <c r="N5538" s="1017"/>
      <c r="O5538" s="1017"/>
      <c r="P5538" s="1017"/>
      <c r="Q5538" s="1017"/>
      <c r="R5538" s="1017"/>
      <c r="S5538" s="1017"/>
      <c r="T5538" s="1017"/>
      <c r="U5538" s="1017"/>
      <c r="V5538" s="1017"/>
      <c r="W5538" s="1017"/>
      <c r="X5538" s="1017"/>
      <c r="Y5538" s="1017"/>
      <c r="Z5538" s="1017"/>
      <c r="AA5538" s="1017"/>
      <c r="AB5538" s="1017"/>
      <c r="AC5538" s="1017"/>
      <c r="AD5538" s="1017"/>
      <c r="AE5538" s="1017"/>
      <c r="AF5538" s="1017"/>
      <c r="AG5538" s="1017"/>
      <c r="AH5538" s="1017"/>
      <c r="AI5538" s="1017"/>
      <c r="AJ5538" s="1017"/>
      <c r="AK5538" s="1017"/>
      <c r="AL5538" s="1017"/>
      <c r="AM5538" s="1017"/>
      <c r="AN5538" s="1017"/>
      <c r="AO5538" s="1017"/>
      <c r="AP5538" s="3"/>
    </row>
    <row r="5539" spans="2:86" ht="12" customHeight="1" x14ac:dyDescent="0.15">
      <c r="B5539" s="1058"/>
      <c r="C5539" s="1063"/>
      <c r="D5539" s="1061"/>
      <c r="E5539" s="1061"/>
      <c r="F5539" s="1061"/>
      <c r="G5539" s="1061"/>
      <c r="H5539" s="1061"/>
      <c r="I5539" s="1061"/>
      <c r="J5539" s="1062"/>
      <c r="K5539" s="1018" t="s">
        <v>473</v>
      </c>
      <c r="L5539" s="1018"/>
      <c r="M5539" s="1018"/>
      <c r="N5539" s="1018"/>
      <c r="O5539" s="1018"/>
      <c r="P5539" s="1018"/>
      <c r="Q5539" s="1018"/>
      <c r="R5539" s="1018"/>
      <c r="S5539" s="1018"/>
      <c r="T5539" s="1018"/>
      <c r="U5539" s="1018"/>
      <c r="V5539" s="1018"/>
      <c r="W5539" s="1018"/>
      <c r="X5539" s="1018"/>
      <c r="Y5539" s="1018"/>
      <c r="Z5539" s="1018"/>
      <c r="AA5539" s="1018"/>
      <c r="AB5539" s="1018"/>
      <c r="AC5539" s="1018"/>
      <c r="AD5539" s="1018"/>
      <c r="AE5539" s="1018"/>
      <c r="AF5539" s="1018"/>
      <c r="AG5539" s="1018"/>
      <c r="AH5539" s="1018"/>
      <c r="AI5539" s="1018"/>
      <c r="AJ5539" s="1018"/>
      <c r="AK5539" s="1018"/>
      <c r="AL5539" s="1018"/>
      <c r="AM5539" s="1018"/>
      <c r="AN5539" s="1018"/>
      <c r="AO5539" s="1018"/>
      <c r="AP5539" s="3"/>
    </row>
    <row r="5540" spans="2:86" ht="12" customHeight="1" x14ac:dyDescent="0.15">
      <c r="B5540" s="1058"/>
      <c r="C5540" s="1063"/>
      <c r="D5540" s="1061"/>
      <c r="E5540" s="1061"/>
      <c r="F5540" s="1061"/>
      <c r="G5540" s="1061"/>
      <c r="H5540" s="1061"/>
      <c r="I5540" s="1061"/>
      <c r="J5540" s="1062"/>
      <c r="K5540" s="1019" t="s">
        <v>523</v>
      </c>
      <c r="L5540" s="1019"/>
      <c r="M5540" s="1019"/>
      <c r="N5540" s="1019"/>
      <c r="O5540" s="1019"/>
      <c r="P5540" s="1019"/>
      <c r="Q5540" s="1019"/>
      <c r="R5540" s="1019"/>
      <c r="S5540" s="1019"/>
      <c r="T5540" s="1019"/>
      <c r="U5540" s="1019"/>
      <c r="V5540" s="1019"/>
      <c r="W5540" s="1019"/>
      <c r="X5540" s="1019"/>
      <c r="Y5540" s="1019"/>
      <c r="Z5540" s="1019"/>
      <c r="AA5540" s="1019"/>
      <c r="AB5540" s="1019"/>
      <c r="AC5540" s="1019"/>
      <c r="AD5540" s="1019"/>
      <c r="AE5540" s="1019"/>
      <c r="AF5540" s="1019"/>
      <c r="AG5540" s="1019"/>
      <c r="AH5540" s="1019"/>
      <c r="AI5540" s="1019"/>
      <c r="AJ5540" s="1019"/>
      <c r="AK5540" s="1019"/>
      <c r="AL5540" s="1019"/>
      <c r="AM5540" s="1019"/>
      <c r="AN5540" s="1019"/>
      <c r="AO5540" s="1019"/>
      <c r="AP5540" s="3"/>
    </row>
    <row r="5541" spans="2:86" ht="12" customHeight="1" x14ac:dyDescent="0.15">
      <c r="B5541" s="1058"/>
      <c r="C5541" s="1063"/>
      <c r="D5541" s="1061"/>
      <c r="E5541" s="1061"/>
      <c r="F5541" s="1061"/>
      <c r="G5541" s="1061"/>
      <c r="H5541" s="1061"/>
      <c r="I5541" s="1061"/>
      <c r="J5541" s="1062"/>
      <c r="K5541" s="194" t="s">
        <v>474</v>
      </c>
      <c r="L5541" s="195"/>
      <c r="M5541" s="195"/>
      <c r="N5541" s="195"/>
      <c r="O5541" s="195"/>
      <c r="P5541" s="195"/>
      <c r="Q5541" s="195"/>
      <c r="R5541" s="195"/>
      <c r="S5541" s="195"/>
      <c r="T5541" s="195"/>
      <c r="U5541" s="195"/>
      <c r="V5541" s="195"/>
      <c r="W5541" s="195"/>
      <c r="X5541" s="195"/>
      <c r="Y5541" s="195"/>
      <c r="Z5541" s="195"/>
      <c r="AA5541" s="195"/>
      <c r="AB5541" s="195"/>
      <c r="AC5541" s="195"/>
      <c r="AD5541" s="195"/>
      <c r="AE5541" s="195"/>
      <c r="AF5541" s="195"/>
      <c r="AG5541" s="195"/>
      <c r="AH5541" s="195"/>
      <c r="AI5541" s="195"/>
      <c r="AJ5541" s="195"/>
      <c r="AK5541" s="195"/>
      <c r="AL5541" s="195"/>
      <c r="AM5541" s="195"/>
      <c r="AN5541" s="195"/>
      <c r="AO5541" s="196"/>
      <c r="AP5541" s="3"/>
    </row>
    <row r="5542" spans="2:86" ht="12" customHeight="1" x14ac:dyDescent="0.15">
      <c r="B5542" s="1058"/>
      <c r="C5542" s="1063"/>
      <c r="D5542" s="1061"/>
      <c r="E5542" s="1061"/>
      <c r="F5542" s="1061"/>
      <c r="G5542" s="1061"/>
      <c r="H5542" s="1061"/>
      <c r="I5542" s="1061"/>
      <c r="J5542" s="1062"/>
      <c r="K5542" s="194" t="s">
        <v>475</v>
      </c>
      <c r="L5542" s="195"/>
      <c r="M5542" s="195"/>
      <c r="N5542" s="195"/>
      <c r="O5542" s="195"/>
      <c r="P5542" s="195"/>
      <c r="Q5542" s="195"/>
      <c r="R5542" s="195"/>
      <c r="S5542" s="195"/>
      <c r="T5542" s="195"/>
      <c r="U5542" s="195"/>
      <c r="V5542" s="195"/>
      <c r="W5542" s="195"/>
      <c r="X5542" s="195"/>
      <c r="Y5542" s="195"/>
      <c r="Z5542" s="195"/>
      <c r="AA5542" s="195"/>
      <c r="AB5542" s="195"/>
      <c r="AC5542" s="195"/>
      <c r="AD5542" s="195"/>
      <c r="AE5542" s="195"/>
      <c r="AF5542" s="195"/>
      <c r="AG5542" s="195"/>
      <c r="AH5542" s="195"/>
      <c r="AI5542" s="195"/>
      <c r="AJ5542" s="195"/>
      <c r="AK5542" s="195"/>
      <c r="AL5542" s="195"/>
      <c r="AM5542" s="195"/>
      <c r="AN5542" s="195"/>
      <c r="AO5542" s="196"/>
      <c r="AP5542" s="3"/>
    </row>
    <row r="5543" spans="2:86" ht="12" customHeight="1" x14ac:dyDescent="0.15">
      <c r="B5543" s="1058"/>
      <c r="C5543" s="1063"/>
      <c r="D5543" s="1061"/>
      <c r="E5543" s="1061"/>
      <c r="F5543" s="1061"/>
      <c r="G5543" s="1061"/>
      <c r="H5543" s="1061"/>
      <c r="I5543" s="1061"/>
      <c r="J5543" s="1062"/>
      <c r="K5543" s="1020" t="s">
        <v>476</v>
      </c>
      <c r="L5543" s="1021"/>
      <c r="M5543" s="1021"/>
      <c r="N5543" s="1021"/>
      <c r="O5543" s="1021"/>
      <c r="P5543" s="1021"/>
      <c r="Q5543" s="1021"/>
      <c r="R5543" s="1021"/>
      <c r="S5543" s="1021"/>
      <c r="T5543" s="1021"/>
      <c r="U5543" s="1021"/>
      <c r="V5543" s="1021"/>
      <c r="W5543" s="1021"/>
      <c r="X5543" s="1021"/>
      <c r="Y5543" s="1021"/>
      <c r="Z5543" s="1021"/>
      <c r="AA5543" s="1021"/>
      <c r="AB5543" s="1021"/>
      <c r="AC5543" s="1021"/>
      <c r="AD5543" s="1021"/>
      <c r="AE5543" s="1021"/>
      <c r="AF5543" s="1021"/>
      <c r="AG5543" s="1021"/>
      <c r="AH5543" s="1021"/>
      <c r="AI5543" s="1021"/>
      <c r="AJ5543" s="1021"/>
      <c r="AK5543" s="1021"/>
      <c r="AL5543" s="1021"/>
      <c r="AM5543" s="1021"/>
      <c r="AN5543" s="1021"/>
      <c r="AO5543" s="1022"/>
      <c r="AP5543" s="3"/>
    </row>
    <row r="5544" spans="2:86" ht="12" customHeight="1" x14ac:dyDescent="0.15">
      <c r="B5544" s="591"/>
      <c r="C5544" s="1064"/>
      <c r="D5544" s="1065"/>
      <c r="E5544" s="1065"/>
      <c r="F5544" s="1065"/>
      <c r="G5544" s="1065"/>
      <c r="H5544" s="1065"/>
      <c r="I5544" s="1065"/>
      <c r="J5544" s="1066"/>
      <c r="K5544" s="1023"/>
      <c r="L5544" s="1024"/>
      <c r="M5544" s="1024"/>
      <c r="N5544" s="1024"/>
      <c r="O5544" s="1024"/>
      <c r="P5544" s="1024"/>
      <c r="Q5544" s="1024"/>
      <c r="R5544" s="1024"/>
      <c r="S5544" s="1024"/>
      <c r="T5544" s="1024"/>
      <c r="U5544" s="1024"/>
      <c r="V5544" s="1024"/>
      <c r="W5544" s="1024"/>
      <c r="X5544" s="1024"/>
      <c r="Y5544" s="1024"/>
      <c r="Z5544" s="1024"/>
      <c r="AA5544" s="1024"/>
      <c r="AB5544" s="1024"/>
      <c r="AC5544" s="1024"/>
      <c r="AD5544" s="1024"/>
      <c r="AE5544" s="1024"/>
      <c r="AF5544" s="1024"/>
      <c r="AG5544" s="1024"/>
      <c r="AH5544" s="1024"/>
      <c r="AI5544" s="1024"/>
      <c r="AJ5544" s="1024"/>
      <c r="AK5544" s="1024"/>
      <c r="AL5544" s="1024"/>
      <c r="AM5544" s="1024"/>
      <c r="AN5544" s="1024"/>
      <c r="AO5544" s="1025"/>
      <c r="AP5544" s="3"/>
    </row>
    <row r="5545" spans="2:86" s="9" customFormat="1" ht="12" customHeight="1" x14ac:dyDescent="0.15">
      <c r="B5545" s="3" t="s">
        <v>527</v>
      </c>
      <c r="AQ5545" s="162"/>
      <c r="AR5545" s="162"/>
      <c r="AS5545" s="162"/>
      <c r="AT5545" s="162"/>
      <c r="AU5545" s="162"/>
      <c r="AV5545" s="162"/>
      <c r="AW5545" s="162"/>
      <c r="AX5545" s="162"/>
      <c r="AY5545" s="162"/>
      <c r="AZ5545" s="162"/>
      <c r="BA5545" s="162"/>
      <c r="BB5545" s="162"/>
      <c r="BC5545" s="162"/>
      <c r="BD5545" s="162"/>
      <c r="BE5545" s="162"/>
      <c r="BF5545" s="162"/>
      <c r="BG5545" s="162"/>
      <c r="BH5545" s="162"/>
      <c r="BI5545" s="162"/>
      <c r="BJ5545" s="162"/>
      <c r="BK5545" s="162"/>
      <c r="BL5545" s="162"/>
      <c r="BM5545" s="162"/>
      <c r="BN5545" s="162"/>
      <c r="BO5545" s="162"/>
      <c r="BP5545" s="162"/>
      <c r="BQ5545" s="162"/>
      <c r="BR5545" s="162"/>
      <c r="BS5545" s="162"/>
      <c r="BT5545" s="162"/>
      <c r="BU5545" s="162"/>
      <c r="BV5545" s="162"/>
      <c r="BW5545" s="162"/>
      <c r="BX5545" s="162"/>
      <c r="BY5545" s="162"/>
      <c r="BZ5545" s="162"/>
      <c r="CA5545" s="162"/>
      <c r="CB5545" s="162"/>
      <c r="CC5545" s="162"/>
      <c r="CD5545" s="162"/>
      <c r="CE5545" s="162"/>
      <c r="CF5545" s="162"/>
      <c r="CG5545" s="162"/>
      <c r="CH5545" s="162"/>
    </row>
    <row r="5546" spans="2:86" ht="12" customHeight="1" thickBot="1" x14ac:dyDescent="0.2">
      <c r="B5546" s="3" t="s">
        <v>524</v>
      </c>
    </row>
    <row r="5547" spans="2:86" ht="12" customHeight="1" x14ac:dyDescent="0.15">
      <c r="B5547" s="3" t="s">
        <v>525</v>
      </c>
      <c r="AU5547" s="1000" t="s">
        <v>305</v>
      </c>
      <c r="AV5547" s="1001" t="s">
        <v>298</v>
      </c>
      <c r="AW5547" s="1003" t="s">
        <v>299</v>
      </c>
      <c r="AX5547" s="1005" t="s">
        <v>306</v>
      </c>
      <c r="AY5547" s="1006"/>
      <c r="AZ5547" s="1006"/>
      <c r="BA5547" s="1006"/>
      <c r="BB5547" s="1006"/>
      <c r="BC5547" s="1006"/>
      <c r="BD5547" s="1006"/>
      <c r="BE5547" s="1006"/>
      <c r="BF5547" s="1006"/>
      <c r="BG5547" s="1006"/>
      <c r="BH5547" s="1006"/>
      <c r="BI5547" s="1006"/>
      <c r="BJ5547" s="1006"/>
      <c r="BK5547" s="1006"/>
      <c r="BL5547" s="1006"/>
      <c r="BM5547" s="1006"/>
      <c r="BN5547" s="1006"/>
      <c r="BO5547" s="1006"/>
      <c r="BP5547" s="1006"/>
      <c r="BQ5547" s="1006"/>
      <c r="BR5547" s="1007"/>
      <c r="BS5547" s="807" t="s">
        <v>300</v>
      </c>
      <c r="BT5547" s="1008"/>
      <c r="BU5547" s="1008"/>
      <c r="BV5547" s="1008"/>
      <c r="BW5547" s="1009" t="s">
        <v>307</v>
      </c>
      <c r="BX5547" s="1010"/>
      <c r="BY5547" s="1010"/>
      <c r="BZ5547" s="1010"/>
      <c r="CA5547" s="1010"/>
      <c r="CB5547" s="1010"/>
      <c r="CC5547" s="1010"/>
      <c r="CD5547" s="1010"/>
      <c r="CE5547" s="1010"/>
      <c r="CF5547" s="1010"/>
      <c r="CG5547" s="1010"/>
      <c r="CH5547" s="1011"/>
    </row>
    <row r="5548" spans="2:86" ht="12" customHeight="1" x14ac:dyDescent="0.15">
      <c r="B5548" s="3" t="s">
        <v>477</v>
      </c>
      <c r="AU5548" s="1000"/>
      <c r="AV5548" s="1002"/>
      <c r="AW5548" s="1004"/>
      <c r="AX5548" s="1012" t="s">
        <v>308</v>
      </c>
      <c r="AY5548" s="686"/>
      <c r="AZ5548" s="686"/>
      <c r="BA5548" s="686"/>
      <c r="BB5548" s="686"/>
      <c r="BC5548" s="686"/>
      <c r="BD5548" s="686"/>
      <c r="BE5548" s="686"/>
      <c r="BF5548" s="686"/>
      <c r="BG5548" s="686"/>
      <c r="BH5548" s="686"/>
      <c r="BI5548" s="686"/>
      <c r="BJ5548" s="686" t="s">
        <v>309</v>
      </c>
      <c r="BK5548" s="686"/>
      <c r="BL5548" s="686"/>
      <c r="BM5548" s="686"/>
      <c r="BN5548" s="686"/>
      <c r="BO5548" s="686"/>
      <c r="BP5548" s="686"/>
      <c r="BQ5548" s="686"/>
      <c r="BR5548" s="1013"/>
      <c r="BS5548" s="1008"/>
      <c r="BT5548" s="1008"/>
      <c r="BU5548" s="1008"/>
      <c r="BV5548" s="1008"/>
      <c r="BW5548" s="1014" t="s">
        <v>302</v>
      </c>
      <c r="BX5548" s="699"/>
      <c r="BY5548" s="699"/>
      <c r="BZ5548" s="699"/>
      <c r="CA5548" s="686" t="s">
        <v>310</v>
      </c>
      <c r="CB5548" s="686"/>
      <c r="CC5548" s="686"/>
      <c r="CD5548" s="686"/>
      <c r="CE5548" s="686"/>
      <c r="CF5548" s="686"/>
      <c r="CG5548" s="686"/>
      <c r="CH5548" s="1013"/>
    </row>
    <row r="5549" spans="2:86" ht="12" customHeight="1" x14ac:dyDescent="0.15">
      <c r="B5549" s="3" t="s">
        <v>526</v>
      </c>
      <c r="AU5549" s="1000"/>
      <c r="AV5549" s="1002"/>
      <c r="AW5549" s="1004"/>
      <c r="AX5549" s="1012" t="s">
        <v>26</v>
      </c>
      <c r="AY5549" s="686"/>
      <c r="AZ5549" s="686"/>
      <c r="BA5549" s="686"/>
      <c r="BB5549" s="686" t="s">
        <v>22</v>
      </c>
      <c r="BC5549" s="686"/>
      <c r="BD5549" s="686"/>
      <c r="BE5549" s="686"/>
      <c r="BF5549" s="686" t="s">
        <v>24</v>
      </c>
      <c r="BG5549" s="686"/>
      <c r="BH5549" s="686"/>
      <c r="BI5549" s="686"/>
      <c r="BJ5549" s="699" t="s">
        <v>26</v>
      </c>
      <c r="BK5549" s="699"/>
      <c r="BL5549" s="699"/>
      <c r="BM5549" s="699" t="s">
        <v>22</v>
      </c>
      <c r="BN5549" s="699"/>
      <c r="BO5549" s="699"/>
      <c r="BP5549" s="699" t="s">
        <v>24</v>
      </c>
      <c r="BQ5549" s="699"/>
      <c r="BR5549" s="1015"/>
      <c r="BS5549" s="807" t="s">
        <v>26</v>
      </c>
      <c r="BT5549" s="807" t="s">
        <v>22</v>
      </c>
      <c r="BU5549" s="807" t="s">
        <v>24</v>
      </c>
      <c r="BV5549" s="807" t="s">
        <v>303</v>
      </c>
      <c r="BW5549" s="1012" t="s">
        <v>311</v>
      </c>
      <c r="BX5549" s="686"/>
      <c r="BY5549" s="686"/>
      <c r="BZ5549" s="686"/>
      <c r="CA5549" s="686" t="s">
        <v>22</v>
      </c>
      <c r="CB5549" s="686"/>
      <c r="CC5549" s="686"/>
      <c r="CD5549" s="686"/>
      <c r="CE5549" s="686" t="s">
        <v>24</v>
      </c>
      <c r="CF5549" s="686"/>
      <c r="CG5549" s="686"/>
      <c r="CH5549" s="1013"/>
    </row>
    <row r="5550" spans="2:86" ht="12" customHeight="1" x14ac:dyDescent="0.15">
      <c r="B5550" s="3" t="s">
        <v>478</v>
      </c>
      <c r="AU5550" s="1000"/>
      <c r="AV5550" s="1002"/>
      <c r="AW5550" s="1004"/>
      <c r="AX5550" s="156" t="s">
        <v>862</v>
      </c>
      <c r="AY5550" s="157" t="s">
        <v>863</v>
      </c>
      <c r="AZ5550" s="157" t="s">
        <v>864</v>
      </c>
      <c r="BA5550" s="158" t="s">
        <v>865</v>
      </c>
      <c r="BB5550" s="159" t="s">
        <v>866</v>
      </c>
      <c r="BC5550" s="157" t="s">
        <v>863</v>
      </c>
      <c r="BD5550" s="157" t="s">
        <v>867</v>
      </c>
      <c r="BE5550" s="158" t="s">
        <v>865</v>
      </c>
      <c r="BF5550" s="159" t="s">
        <v>866</v>
      </c>
      <c r="BG5550" s="157" t="s">
        <v>863</v>
      </c>
      <c r="BH5550" s="157" t="s">
        <v>864</v>
      </c>
      <c r="BI5550" s="158" t="s">
        <v>865</v>
      </c>
      <c r="BJ5550" s="159" t="s">
        <v>866</v>
      </c>
      <c r="BK5550" s="157" t="s">
        <v>868</v>
      </c>
      <c r="BL5550" s="158" t="s">
        <v>869</v>
      </c>
      <c r="BM5550" s="159" t="s">
        <v>870</v>
      </c>
      <c r="BN5550" s="157" t="s">
        <v>863</v>
      </c>
      <c r="BO5550" s="158" t="s">
        <v>871</v>
      </c>
      <c r="BP5550" s="159" t="s">
        <v>870</v>
      </c>
      <c r="BQ5550" s="157" t="s">
        <v>868</v>
      </c>
      <c r="BR5550" s="160" t="s">
        <v>872</v>
      </c>
      <c r="BS5550" s="1008"/>
      <c r="BT5550" s="1008"/>
      <c r="BU5550" s="1008"/>
      <c r="BV5550" s="1008"/>
      <c r="BW5550" s="156" t="s">
        <v>866</v>
      </c>
      <c r="BX5550" s="157" t="s">
        <v>863</v>
      </c>
      <c r="BY5550" s="157" t="s">
        <v>864</v>
      </c>
      <c r="BZ5550" s="158" t="s">
        <v>865</v>
      </c>
      <c r="CA5550" s="159" t="s">
        <v>866</v>
      </c>
      <c r="CB5550" s="157" t="s">
        <v>873</v>
      </c>
      <c r="CC5550" s="157" t="s">
        <v>864</v>
      </c>
      <c r="CD5550" s="158" t="s">
        <v>865</v>
      </c>
      <c r="CE5550" s="159" t="s">
        <v>866</v>
      </c>
      <c r="CF5550" s="157" t="s">
        <v>863</v>
      </c>
      <c r="CG5550" s="157" t="s">
        <v>864</v>
      </c>
      <c r="CH5550" s="160" t="s">
        <v>874</v>
      </c>
    </row>
    <row r="5551" spans="2:86" x14ac:dyDescent="0.15">
      <c r="B5551" s="3" t="s">
        <v>539</v>
      </c>
      <c r="AU5551" s="1000"/>
      <c r="AV5551" s="188" t="str">
        <f>N5553</f>
        <v>S118</v>
      </c>
      <c r="AW5551" s="300">
        <f>R5553</f>
        <v>10.5</v>
      </c>
      <c r="AX5551" s="197">
        <f>+Y5578</f>
        <v>0</v>
      </c>
      <c r="AY5551" s="197">
        <f>+Z5578</f>
        <v>0</v>
      </c>
      <c r="AZ5551" s="197">
        <f>+AA5578</f>
        <v>0</v>
      </c>
      <c r="BA5551" s="197">
        <f t="shared" ref="BA5551" si="2568">+AB5578</f>
        <v>0</v>
      </c>
      <c r="BB5551" s="197">
        <f>+AC5578</f>
        <v>0</v>
      </c>
      <c r="BC5551" s="197">
        <f t="shared" ref="BC5551" si="2569">+AD5578</f>
        <v>0</v>
      </c>
      <c r="BD5551" s="197">
        <f t="shared" ref="BD5551" si="2570">+AE5578</f>
        <v>0</v>
      </c>
      <c r="BE5551" s="197">
        <f t="shared" ref="BE5551" si="2571">+AF5578</f>
        <v>1</v>
      </c>
      <c r="BF5551" s="197">
        <f t="shared" ref="BF5551" si="2572">+AG5578</f>
        <v>0</v>
      </c>
      <c r="BG5551" s="197">
        <f t="shared" ref="BG5551" si="2573">+AH5578</f>
        <v>0</v>
      </c>
      <c r="BH5551" s="197">
        <f t="shared" ref="BH5551" si="2574">+AI5578</f>
        <v>0</v>
      </c>
      <c r="BI5551" s="197">
        <f t="shared" ref="BI5551" si="2575">+AJ5578</f>
        <v>0</v>
      </c>
      <c r="BJ5551" s="197" t="str">
        <f>+Y5581</f>
        <v/>
      </c>
      <c r="BK5551" s="197" t="str">
        <f t="shared" ref="BK5551" si="2576">+Z5581</f>
        <v/>
      </c>
      <c r="BL5551" s="197" t="str">
        <f>+AA5581</f>
        <v/>
      </c>
      <c r="BM5551" s="197">
        <f>+AC5581</f>
        <v>0</v>
      </c>
      <c r="BN5551" s="197">
        <f t="shared" ref="BN5551" si="2577">+AD5581</f>
        <v>0</v>
      </c>
      <c r="BO5551" s="197">
        <f t="shared" ref="BO5551" si="2578">+AE5581</f>
        <v>1</v>
      </c>
      <c r="BP5551" s="197">
        <f>+AG5581</f>
        <v>0</v>
      </c>
      <c r="BQ5551" s="197">
        <f>+AH5581</f>
        <v>0</v>
      </c>
      <c r="BR5551" s="197">
        <f>+AI5581</f>
        <v>0</v>
      </c>
      <c r="BS5551" s="296" t="str">
        <f>+Y5582</f>
        <v>Ⅰ</v>
      </c>
      <c r="BT5551" s="296" t="str">
        <f>+AC5582</f>
        <v>Ⅱ</v>
      </c>
      <c r="BU5551" s="296" t="str">
        <f>+AG5582</f>
        <v>Ⅰ</v>
      </c>
      <c r="BV5551" s="296" t="str">
        <f>+Y5583</f>
        <v>Ⅱ</v>
      </c>
      <c r="BW5551" s="164" t="str">
        <f>IF(Y5578&gt;0,R5553,"")</f>
        <v/>
      </c>
      <c r="BX5551" s="165" t="str">
        <f>IF(Z5578&gt;0,"",IF(AA5578&gt;0,R5553,""))</f>
        <v/>
      </c>
      <c r="BY5551" s="165" t="str">
        <f>IF(Y5578+Z5578&gt;0,"",IF(AA5578&gt;0,R5553,""))</f>
        <v/>
      </c>
      <c r="BZ5551" s="165" t="str">
        <f>IF(Y5578+Z5578+AA5578&gt;0,"",IF(AB5578&gt;0,R5553,""))</f>
        <v/>
      </c>
      <c r="CA5551" s="166">
        <f t="shared" ref="CA5551" si="2579">+AC5577</f>
        <v>0</v>
      </c>
      <c r="CB5551" s="166">
        <f t="shared" ref="CB5551" si="2580">+AD5577</f>
        <v>0</v>
      </c>
      <c r="CC5551" s="166">
        <f t="shared" ref="CC5551" si="2581">+AE5577</f>
        <v>0</v>
      </c>
      <c r="CD5551" s="166">
        <f t="shared" ref="CD5551" si="2582">+AF5577</f>
        <v>0.125</v>
      </c>
      <c r="CE5551" s="166">
        <f t="shared" ref="CE5551" si="2583">+AG5577</f>
        <v>0</v>
      </c>
      <c r="CF5551" s="166">
        <f t="shared" ref="CF5551" si="2584">+AH5577</f>
        <v>0</v>
      </c>
      <c r="CG5551" s="166">
        <f t="shared" ref="CG5551" si="2585">+AI5577</f>
        <v>0</v>
      </c>
      <c r="CH5551" s="166">
        <f t="shared" ref="CH5551" si="2586">+AJ5577</f>
        <v>0</v>
      </c>
    </row>
    <row r="5552" spans="2:86" ht="12" customHeight="1" x14ac:dyDescent="0.15">
      <c r="B5552" s="1057" t="s">
        <v>219</v>
      </c>
      <c r="C5552" s="1059"/>
      <c r="D5552" s="1060"/>
      <c r="E5552" s="1061"/>
      <c r="F5552" s="1061"/>
      <c r="G5552" s="1061"/>
      <c r="H5552" s="1061"/>
      <c r="I5552" s="1061"/>
      <c r="J5552" s="1062"/>
      <c r="K5552" s="1067" t="s">
        <v>453</v>
      </c>
      <c r="L5552" s="1068"/>
      <c r="M5552" s="1068"/>
      <c r="N5552" s="1068"/>
      <c r="O5552" s="1068"/>
      <c r="P5552" s="1068"/>
      <c r="Q5552" s="1068"/>
      <c r="R5552" s="1068"/>
      <c r="S5552" s="1068"/>
      <c r="T5552" s="1068"/>
      <c r="U5552" s="1068"/>
      <c r="V5552" s="1068"/>
      <c r="W5552" s="1068"/>
      <c r="X5552" s="1068"/>
      <c r="Y5552" s="1068"/>
      <c r="Z5552" s="1068"/>
      <c r="AA5552" s="1068"/>
      <c r="AB5552" s="1068"/>
      <c r="AC5552" s="1068"/>
      <c r="AD5552" s="1068"/>
      <c r="AE5552" s="1068"/>
      <c r="AF5552" s="1068"/>
      <c r="AG5552" s="1068"/>
      <c r="AH5552" s="1068"/>
      <c r="AI5552" s="1068"/>
      <c r="AJ5552" s="1068"/>
      <c r="AK5552" s="1068"/>
      <c r="AL5552" s="1068"/>
      <c r="AM5552" s="1068"/>
      <c r="AN5552" s="1068"/>
      <c r="AO5552" s="1069"/>
      <c r="AP5552" s="3"/>
    </row>
    <row r="5553" spans="2:56" ht="12" customHeight="1" x14ac:dyDescent="0.15">
      <c r="B5553" s="1058"/>
      <c r="C5553" s="1063"/>
      <c r="D5553" s="1061"/>
      <c r="E5553" s="1061"/>
      <c r="F5553" s="1061"/>
      <c r="G5553" s="1061"/>
      <c r="H5553" s="1061"/>
      <c r="I5553" s="1061"/>
      <c r="J5553" s="1062"/>
      <c r="K5553" s="1040" t="s">
        <v>218</v>
      </c>
      <c r="L5553" s="1041"/>
      <c r="M5553" s="1042"/>
      <c r="N5553" s="1034" t="s">
        <v>830</v>
      </c>
      <c r="O5553" s="1035"/>
      <c r="P5553" s="1040" t="s">
        <v>454</v>
      </c>
      <c r="Q5553" s="1042"/>
      <c r="R5553" s="1070">
        <f>'様式A-2'!C131</f>
        <v>10.5</v>
      </c>
      <c r="S5553" s="1071"/>
      <c r="T5553" s="1072"/>
      <c r="U5553" s="1073" t="s">
        <v>455</v>
      </c>
      <c r="V5553" s="1074"/>
      <c r="W5553" s="1073" t="s">
        <v>456</v>
      </c>
      <c r="X5553" s="1074"/>
      <c r="Y5553" s="1042" t="s">
        <v>217</v>
      </c>
      <c r="Z5553" s="1016"/>
      <c r="AA5553" s="1016"/>
      <c r="AB5553" s="1016"/>
      <c r="AC5553" s="1073" t="s">
        <v>457</v>
      </c>
      <c r="AD5553" s="1079"/>
      <c r="AE5553" s="1079"/>
      <c r="AF5553" s="1079"/>
      <c r="AG5553" s="1079"/>
      <c r="AH5553" s="1079"/>
      <c r="AI5553" s="1079"/>
      <c r="AJ5553" s="1074"/>
      <c r="AK5553" s="1073" t="s">
        <v>458</v>
      </c>
      <c r="AL5553" s="1079"/>
      <c r="AM5553" s="1079"/>
      <c r="AN5553" s="1081"/>
      <c r="AO5553" s="1082"/>
      <c r="AP5553" s="3"/>
      <c r="AV5553" s="167"/>
      <c r="AW5553" s="221"/>
      <c r="AX5553" s="167"/>
      <c r="AY5553" s="167"/>
      <c r="AZ5553" s="167"/>
      <c r="BA5553" s="167"/>
      <c r="BB5553" s="167"/>
      <c r="BC5553" s="167"/>
      <c r="BD5553" s="167"/>
    </row>
    <row r="5554" spans="2:56" ht="12" customHeight="1" x14ac:dyDescent="0.15">
      <c r="B5554" s="1058"/>
      <c r="C5554" s="1063"/>
      <c r="D5554" s="1061"/>
      <c r="E5554" s="1061"/>
      <c r="F5554" s="1061"/>
      <c r="G5554" s="1061"/>
      <c r="H5554" s="1061"/>
      <c r="I5554" s="1061"/>
      <c r="J5554" s="1062"/>
      <c r="K5554" s="1016" t="s">
        <v>459</v>
      </c>
      <c r="L5554" s="1016" t="s">
        <v>199</v>
      </c>
      <c r="M5554" s="1016"/>
      <c r="N5554" s="1016" t="s">
        <v>198</v>
      </c>
      <c r="O5554" s="1016"/>
      <c r="P5554" s="1016" t="s">
        <v>460</v>
      </c>
      <c r="Q5554" s="1016"/>
      <c r="R5554" s="1016" t="s">
        <v>6</v>
      </c>
      <c r="S5554" s="1016"/>
      <c r="T5554" s="1016"/>
      <c r="U5554" s="1075"/>
      <c r="V5554" s="1076"/>
      <c r="W5554" s="1075"/>
      <c r="X5554" s="1076"/>
      <c r="Y5554" s="1042"/>
      <c r="Z5554" s="1016"/>
      <c r="AA5554" s="1016"/>
      <c r="AB5554" s="1016"/>
      <c r="AC5554" s="1077"/>
      <c r="AD5554" s="1080"/>
      <c r="AE5554" s="1080"/>
      <c r="AF5554" s="1080"/>
      <c r="AG5554" s="1080"/>
      <c r="AH5554" s="1080"/>
      <c r="AI5554" s="1080"/>
      <c r="AJ5554" s="1078"/>
      <c r="AK5554" s="1075"/>
      <c r="AL5554" s="1083"/>
      <c r="AM5554" s="1083"/>
      <c r="AN5554" s="1084"/>
      <c r="AO5554" s="1085"/>
      <c r="AP5554" s="3"/>
      <c r="AV5554" s="167"/>
      <c r="AW5554" s="167"/>
      <c r="AX5554" s="167"/>
      <c r="AY5554" s="167"/>
      <c r="AZ5554" s="167"/>
      <c r="BA5554" s="167"/>
      <c r="BB5554" s="167"/>
      <c r="BC5554" s="167"/>
      <c r="BD5554" s="167"/>
    </row>
    <row r="5555" spans="2:56" ht="12" customHeight="1" x14ac:dyDescent="0.15">
      <c r="B5555" s="1058"/>
      <c r="C5555" s="1063"/>
      <c r="D5555" s="1061"/>
      <c r="E5555" s="1061"/>
      <c r="F5555" s="1061"/>
      <c r="G5555" s="1061"/>
      <c r="H5555" s="1061"/>
      <c r="I5555" s="1061"/>
      <c r="J5555" s="1062"/>
      <c r="K5555" s="1016"/>
      <c r="L5555" s="1016"/>
      <c r="M5555" s="1016"/>
      <c r="N5555" s="1016"/>
      <c r="O5555" s="1016"/>
      <c r="P5555" s="1016"/>
      <c r="Q5555" s="1016"/>
      <c r="R5555" s="1016"/>
      <c r="S5555" s="1016"/>
      <c r="T5555" s="1016"/>
      <c r="U5555" s="1075"/>
      <c r="V5555" s="1076"/>
      <c r="W5555" s="1075"/>
      <c r="X5555" s="1076"/>
      <c r="Y5555" s="1042" t="s">
        <v>461</v>
      </c>
      <c r="Z5555" s="1016"/>
      <c r="AA5555" s="1016"/>
      <c r="AB5555" s="1016"/>
      <c r="AC5555" s="1016" t="s">
        <v>462</v>
      </c>
      <c r="AD5555" s="1016"/>
      <c r="AE5555" s="1016"/>
      <c r="AF5555" s="1016"/>
      <c r="AG5555" s="1016" t="s">
        <v>463</v>
      </c>
      <c r="AH5555" s="1016"/>
      <c r="AI5555" s="1016"/>
      <c r="AJ5555" s="1016"/>
      <c r="AK5555" s="1075"/>
      <c r="AL5555" s="1083"/>
      <c r="AM5555" s="1083"/>
      <c r="AN5555" s="1084"/>
      <c r="AO5555" s="1085"/>
      <c r="AP5555" s="3"/>
      <c r="AV5555" s="167"/>
      <c r="AW5555" s="167"/>
      <c r="AX5555" s="167"/>
      <c r="AY5555" s="167"/>
      <c r="AZ5555" s="167"/>
      <c r="BA5555" s="167"/>
      <c r="BB5555" s="167"/>
      <c r="BC5555" s="167"/>
      <c r="BD5555" s="167"/>
    </row>
    <row r="5556" spans="2:56" ht="12" customHeight="1" x14ac:dyDescent="0.15">
      <c r="B5556" s="1058"/>
      <c r="C5556" s="1063"/>
      <c r="D5556" s="1061"/>
      <c r="E5556" s="1061"/>
      <c r="F5556" s="1061"/>
      <c r="G5556" s="1061"/>
      <c r="H5556" s="1061"/>
      <c r="I5556" s="1061"/>
      <c r="J5556" s="1062"/>
      <c r="K5556" s="1016"/>
      <c r="L5556" s="1016"/>
      <c r="M5556" s="1016"/>
      <c r="N5556" s="1016"/>
      <c r="O5556" s="1016"/>
      <c r="P5556" s="1016"/>
      <c r="Q5556" s="1016"/>
      <c r="R5556" s="1016"/>
      <c r="S5556" s="1016"/>
      <c r="T5556" s="1016"/>
      <c r="U5556" s="1077"/>
      <c r="V5556" s="1078"/>
      <c r="W5556" s="1077"/>
      <c r="X5556" s="1078"/>
      <c r="Y5556" s="191" t="s">
        <v>32</v>
      </c>
      <c r="Z5556" s="187" t="s">
        <v>33</v>
      </c>
      <c r="AA5556" s="187" t="s">
        <v>464</v>
      </c>
      <c r="AB5556" s="187" t="s">
        <v>465</v>
      </c>
      <c r="AC5556" s="187" t="s">
        <v>32</v>
      </c>
      <c r="AD5556" s="187" t="s">
        <v>33</v>
      </c>
      <c r="AE5556" s="187" t="s">
        <v>464</v>
      </c>
      <c r="AF5556" s="187" t="s">
        <v>465</v>
      </c>
      <c r="AG5556" s="187" t="s">
        <v>32</v>
      </c>
      <c r="AH5556" s="187" t="s">
        <v>33</v>
      </c>
      <c r="AI5556" s="187" t="s">
        <v>464</v>
      </c>
      <c r="AJ5556" s="187" t="s">
        <v>465</v>
      </c>
      <c r="AK5556" s="1077"/>
      <c r="AL5556" s="1080"/>
      <c r="AM5556" s="1080"/>
      <c r="AN5556" s="1086"/>
      <c r="AO5556" s="1087"/>
      <c r="AP5556" s="3"/>
      <c r="AV5556" s="167"/>
      <c r="AW5556" s="167"/>
      <c r="AX5556" s="167"/>
      <c r="AY5556" s="167"/>
      <c r="AZ5556" s="167"/>
      <c r="BA5556" s="167"/>
      <c r="BB5556" s="167"/>
      <c r="BC5556" s="167"/>
      <c r="BD5556" s="167"/>
    </row>
    <row r="5557" spans="2:56" ht="12" customHeight="1" x14ac:dyDescent="0.15">
      <c r="B5557" s="1058"/>
      <c r="C5557" s="1063"/>
      <c r="D5557" s="1061"/>
      <c r="E5557" s="1061"/>
      <c r="F5557" s="1061"/>
      <c r="G5557" s="1061"/>
      <c r="H5557" s="1061"/>
      <c r="I5557" s="1061"/>
      <c r="J5557" s="1062"/>
      <c r="K5557" s="192">
        <v>1</v>
      </c>
      <c r="L5557" s="1038" t="s">
        <v>534</v>
      </c>
      <c r="M5557" s="1039"/>
      <c r="N5557" s="1038" t="s">
        <v>486</v>
      </c>
      <c r="O5557" s="1039"/>
      <c r="P5557" s="1034" t="s">
        <v>332</v>
      </c>
      <c r="Q5557" s="1036"/>
      <c r="R5557" s="408" t="s">
        <v>338</v>
      </c>
      <c r="S5557" s="408"/>
      <c r="T5557" s="408"/>
      <c r="U5557" s="1034" t="s">
        <v>54</v>
      </c>
      <c r="V5557" s="1036"/>
      <c r="W5557" s="1034" t="s">
        <v>551</v>
      </c>
      <c r="X5557" s="1035"/>
      <c r="Y5557" s="286"/>
      <c r="Z5557" s="286"/>
      <c r="AA5557" s="286"/>
      <c r="AB5557" s="286"/>
      <c r="AC5557" s="223"/>
      <c r="AD5557" s="223"/>
      <c r="AE5557" s="223"/>
      <c r="AF5557" s="223"/>
      <c r="AG5557" s="223"/>
      <c r="AH5557" s="223"/>
      <c r="AI5557" s="223"/>
      <c r="AJ5557" s="223"/>
      <c r="AK5557" s="1088" t="s">
        <v>1683</v>
      </c>
      <c r="AL5557" s="1089"/>
      <c r="AM5557" s="1089"/>
      <c r="AN5557" s="1090"/>
      <c r="AO5557" s="1091"/>
      <c r="AP5557" s="3"/>
      <c r="AQ5557" s="222">
        <f>IF(P5557="材質劣化",2,IF(P5557="漏水",3,1))</f>
        <v>2</v>
      </c>
      <c r="AV5557" s="167"/>
      <c r="AW5557" s="167"/>
      <c r="AX5557" s="167"/>
      <c r="AY5557" s="167"/>
      <c r="AZ5557" s="167"/>
      <c r="BA5557" s="167"/>
      <c r="BB5557" s="167"/>
      <c r="BC5557" s="167"/>
      <c r="BD5557" s="167"/>
    </row>
    <row r="5558" spans="2:56" ht="12" customHeight="1" x14ac:dyDescent="0.15">
      <c r="B5558" s="1058"/>
      <c r="C5558" s="1063"/>
      <c r="D5558" s="1061"/>
      <c r="E5558" s="1061"/>
      <c r="F5558" s="1061"/>
      <c r="G5558" s="1061"/>
      <c r="H5558" s="1061"/>
      <c r="I5558" s="1061"/>
      <c r="J5558" s="1062"/>
      <c r="K5558" s="192">
        <v>2</v>
      </c>
      <c r="L5558" s="1038" t="s">
        <v>534</v>
      </c>
      <c r="M5558" s="1039"/>
      <c r="N5558" s="1038" t="s">
        <v>485</v>
      </c>
      <c r="O5558" s="1039"/>
      <c r="P5558" s="1034" t="s">
        <v>332</v>
      </c>
      <c r="Q5558" s="1036"/>
      <c r="R5558" s="408" t="s">
        <v>336</v>
      </c>
      <c r="S5558" s="408"/>
      <c r="T5558" s="408"/>
      <c r="U5558" s="1034" t="s">
        <v>551</v>
      </c>
      <c r="V5558" s="1036"/>
      <c r="W5558" s="1034" t="s">
        <v>551</v>
      </c>
      <c r="X5558" s="1035"/>
      <c r="Y5558" s="286"/>
      <c r="Z5558" s="286"/>
      <c r="AA5558" s="286"/>
      <c r="AB5558" s="286"/>
      <c r="AC5558" s="223"/>
      <c r="AD5558" s="223"/>
      <c r="AE5558" s="223"/>
      <c r="AF5558" s="223"/>
      <c r="AG5558" s="223"/>
      <c r="AH5558" s="223"/>
      <c r="AI5558" s="223"/>
      <c r="AJ5558" s="223"/>
      <c r="AK5558" s="1052" t="s">
        <v>1713</v>
      </c>
      <c r="AL5558" s="1053"/>
      <c r="AM5558" s="1053"/>
      <c r="AN5558" s="1054"/>
      <c r="AO5558" s="1055"/>
      <c r="AP5558" s="3"/>
      <c r="AQ5558" s="222">
        <f t="shared" ref="AQ5558:AQ5576" si="2587">IF(P5558="材質劣化",2,IF(P5558="漏水",3,1))</f>
        <v>2</v>
      </c>
      <c r="AV5558" s="167"/>
      <c r="AW5558" s="167"/>
      <c r="AX5558" s="167"/>
      <c r="AY5558" s="167"/>
      <c r="AZ5558" s="167"/>
      <c r="BA5558" s="167"/>
      <c r="BB5558" s="167"/>
      <c r="BC5558" s="167"/>
      <c r="BD5558" s="167"/>
    </row>
    <row r="5559" spans="2:56" ht="12" customHeight="1" x14ac:dyDescent="0.15">
      <c r="B5559" s="1058"/>
      <c r="C5559" s="1063"/>
      <c r="D5559" s="1061"/>
      <c r="E5559" s="1061"/>
      <c r="F5559" s="1061"/>
      <c r="G5559" s="1061"/>
      <c r="H5559" s="1061"/>
      <c r="I5559" s="1061"/>
      <c r="J5559" s="1062"/>
      <c r="K5559" s="192">
        <v>3</v>
      </c>
      <c r="L5559" s="1038" t="s">
        <v>331</v>
      </c>
      <c r="M5559" s="1039"/>
      <c r="N5559" s="1038" t="s">
        <v>356</v>
      </c>
      <c r="O5559" s="1039"/>
      <c r="P5559" s="1034" t="s">
        <v>332</v>
      </c>
      <c r="Q5559" s="1036"/>
      <c r="R5559" s="408" t="s">
        <v>532</v>
      </c>
      <c r="S5559" s="408"/>
      <c r="T5559" s="408"/>
      <c r="U5559" s="1034" t="s">
        <v>554</v>
      </c>
      <c r="V5559" s="1036"/>
      <c r="W5559" s="1034" t="s">
        <v>1649</v>
      </c>
      <c r="X5559" s="1035"/>
      <c r="Y5559" s="286"/>
      <c r="Z5559" s="286"/>
      <c r="AA5559" s="286"/>
      <c r="AB5559" s="286"/>
      <c r="AC5559" s="223"/>
      <c r="AD5559" s="223"/>
      <c r="AE5559" s="223"/>
      <c r="AF5559" s="223">
        <f>0.5*0.25</f>
        <v>0.125</v>
      </c>
      <c r="AG5559" s="223"/>
      <c r="AH5559" s="223"/>
      <c r="AI5559" s="223"/>
      <c r="AJ5559" s="223"/>
      <c r="AK5559" s="1052"/>
      <c r="AL5559" s="1053"/>
      <c r="AM5559" s="1053"/>
      <c r="AN5559" s="1054"/>
      <c r="AO5559" s="1055"/>
      <c r="AP5559" s="3"/>
      <c r="AQ5559" s="222">
        <f t="shared" si="2587"/>
        <v>2</v>
      </c>
      <c r="AV5559" s="167"/>
      <c r="AW5559" s="167"/>
      <c r="AX5559" s="167"/>
      <c r="AY5559" s="167"/>
      <c r="AZ5559" s="167"/>
      <c r="BA5559" s="167"/>
      <c r="BB5559" s="167"/>
      <c r="BC5559" s="167"/>
      <c r="BD5559" s="167"/>
    </row>
    <row r="5560" spans="2:56" ht="12" customHeight="1" x14ac:dyDescent="0.15">
      <c r="B5560" s="1058"/>
      <c r="C5560" s="1063"/>
      <c r="D5560" s="1061"/>
      <c r="E5560" s="1061"/>
      <c r="F5560" s="1061"/>
      <c r="G5560" s="1061"/>
      <c r="H5560" s="1061"/>
      <c r="I5560" s="1061"/>
      <c r="J5560" s="1062"/>
      <c r="K5560" s="192">
        <v>4</v>
      </c>
      <c r="L5560" s="1038" t="s">
        <v>331</v>
      </c>
      <c r="M5560" s="1039"/>
      <c r="N5560" s="1038" t="s">
        <v>354</v>
      </c>
      <c r="O5560" s="1039"/>
      <c r="P5560" s="1034" t="s">
        <v>332</v>
      </c>
      <c r="Q5560" s="1036"/>
      <c r="R5560" s="408" t="s">
        <v>532</v>
      </c>
      <c r="S5560" s="408"/>
      <c r="T5560" s="408"/>
      <c r="U5560" s="1034" t="s">
        <v>554</v>
      </c>
      <c r="V5560" s="1036"/>
      <c r="W5560" s="1034" t="s">
        <v>551</v>
      </c>
      <c r="X5560" s="1035"/>
      <c r="Y5560" s="286"/>
      <c r="Z5560" s="286"/>
      <c r="AA5560" s="286"/>
      <c r="AB5560" s="286"/>
      <c r="AC5560" s="223"/>
      <c r="AD5560" s="223"/>
      <c r="AE5560" s="223"/>
      <c r="AF5560" s="223"/>
      <c r="AG5560" s="223"/>
      <c r="AH5560" s="223"/>
      <c r="AI5560" s="223"/>
      <c r="AJ5560" s="223"/>
      <c r="AK5560" s="1052"/>
      <c r="AL5560" s="1053"/>
      <c r="AM5560" s="1053"/>
      <c r="AN5560" s="1054"/>
      <c r="AO5560" s="1055"/>
      <c r="AP5560" s="3"/>
      <c r="AQ5560" s="222">
        <f t="shared" si="2587"/>
        <v>2</v>
      </c>
      <c r="AV5560" s="167"/>
      <c r="AW5560" s="167"/>
      <c r="AX5560" s="167"/>
      <c r="AY5560" s="167"/>
      <c r="AZ5560" s="167"/>
      <c r="BA5560" s="167"/>
      <c r="BB5560" s="167"/>
      <c r="BC5560" s="167"/>
      <c r="BD5560" s="167"/>
    </row>
    <row r="5561" spans="2:56" ht="12" customHeight="1" x14ac:dyDescent="0.15">
      <c r="B5561" s="1058"/>
      <c r="C5561" s="1063"/>
      <c r="D5561" s="1061"/>
      <c r="E5561" s="1061"/>
      <c r="F5561" s="1061"/>
      <c r="G5561" s="1061"/>
      <c r="H5561" s="1061"/>
      <c r="I5561" s="1061"/>
      <c r="J5561" s="1062"/>
      <c r="K5561" s="192">
        <v>5</v>
      </c>
      <c r="L5561" s="1038" t="s">
        <v>331</v>
      </c>
      <c r="M5561" s="1039"/>
      <c r="N5561" s="1038" t="s">
        <v>354</v>
      </c>
      <c r="O5561" s="1039"/>
      <c r="P5561" s="1034" t="s">
        <v>332</v>
      </c>
      <c r="Q5561" s="1036"/>
      <c r="R5561" s="408" t="s">
        <v>336</v>
      </c>
      <c r="S5561" s="408"/>
      <c r="T5561" s="408"/>
      <c r="U5561" s="1034" t="s">
        <v>551</v>
      </c>
      <c r="V5561" s="1036"/>
      <c r="W5561" s="1034" t="s">
        <v>551</v>
      </c>
      <c r="X5561" s="1035"/>
      <c r="Y5561" s="286"/>
      <c r="Z5561" s="286"/>
      <c r="AA5561" s="286"/>
      <c r="AB5561" s="286"/>
      <c r="AC5561" s="223"/>
      <c r="AD5561" s="223"/>
      <c r="AE5561" s="223"/>
      <c r="AF5561" s="223"/>
      <c r="AG5561" s="223"/>
      <c r="AH5561" s="223"/>
      <c r="AI5561" s="223"/>
      <c r="AJ5561" s="223"/>
      <c r="AK5561" s="1052"/>
      <c r="AL5561" s="1053"/>
      <c r="AM5561" s="1053"/>
      <c r="AN5561" s="1054"/>
      <c r="AO5561" s="1055"/>
      <c r="AP5561" s="3"/>
      <c r="AQ5561" s="222">
        <f t="shared" si="2587"/>
        <v>2</v>
      </c>
      <c r="AV5561" s="167"/>
      <c r="AW5561" s="167"/>
      <c r="AX5561" s="167"/>
      <c r="AY5561" s="167"/>
      <c r="AZ5561" s="167"/>
      <c r="BA5561" s="167"/>
      <c r="BB5561" s="167"/>
      <c r="BC5561" s="167"/>
      <c r="BD5561" s="167"/>
    </row>
    <row r="5562" spans="2:56" ht="12" customHeight="1" x14ac:dyDescent="0.15">
      <c r="B5562" s="1058"/>
      <c r="C5562" s="1063"/>
      <c r="D5562" s="1061"/>
      <c r="E5562" s="1061"/>
      <c r="F5562" s="1061"/>
      <c r="G5562" s="1061"/>
      <c r="H5562" s="1061"/>
      <c r="I5562" s="1061"/>
      <c r="J5562" s="1062"/>
      <c r="K5562" s="192"/>
      <c r="L5562" s="1038"/>
      <c r="M5562" s="1039"/>
      <c r="N5562" s="1038"/>
      <c r="O5562" s="1039"/>
      <c r="P5562" s="1034"/>
      <c r="Q5562" s="1036"/>
      <c r="R5562" s="408"/>
      <c r="S5562" s="408"/>
      <c r="T5562" s="408"/>
      <c r="U5562" s="1034"/>
      <c r="V5562" s="1036"/>
      <c r="W5562" s="1034"/>
      <c r="X5562" s="1035"/>
      <c r="Y5562" s="286"/>
      <c r="Z5562" s="286"/>
      <c r="AA5562" s="286"/>
      <c r="AB5562" s="286"/>
      <c r="AC5562" s="223"/>
      <c r="AD5562" s="223"/>
      <c r="AE5562" s="223"/>
      <c r="AF5562" s="223"/>
      <c r="AG5562" s="223"/>
      <c r="AH5562" s="223"/>
      <c r="AI5562" s="223"/>
      <c r="AJ5562" s="223"/>
      <c r="AK5562" s="1052"/>
      <c r="AL5562" s="1053"/>
      <c r="AM5562" s="1053"/>
      <c r="AN5562" s="1054"/>
      <c r="AO5562" s="1055"/>
      <c r="AP5562" s="3"/>
      <c r="AQ5562" s="222">
        <f t="shared" si="2587"/>
        <v>1</v>
      </c>
      <c r="AV5562" s="167"/>
      <c r="AW5562" s="167"/>
      <c r="AX5562" s="167"/>
      <c r="AY5562" s="167"/>
      <c r="AZ5562" s="167"/>
      <c r="BA5562" s="167"/>
      <c r="BB5562" s="167"/>
      <c r="BC5562" s="167"/>
      <c r="BD5562" s="167"/>
    </row>
    <row r="5563" spans="2:56" s="162" customFormat="1" ht="12" customHeight="1" x14ac:dyDescent="0.15">
      <c r="B5563" s="1058"/>
      <c r="C5563" s="1063"/>
      <c r="D5563" s="1061"/>
      <c r="E5563" s="1061"/>
      <c r="F5563" s="1061"/>
      <c r="G5563" s="1061"/>
      <c r="H5563" s="1061"/>
      <c r="I5563" s="1061"/>
      <c r="J5563" s="1062"/>
      <c r="K5563" s="192"/>
      <c r="L5563" s="1038"/>
      <c r="M5563" s="1039"/>
      <c r="N5563" s="1038"/>
      <c r="O5563" s="1039"/>
      <c r="P5563" s="1034"/>
      <c r="Q5563" s="1036"/>
      <c r="R5563" s="408"/>
      <c r="S5563" s="408"/>
      <c r="T5563" s="408"/>
      <c r="U5563" s="1034"/>
      <c r="V5563" s="1036"/>
      <c r="W5563" s="1034"/>
      <c r="X5563" s="1035"/>
      <c r="Y5563" s="286"/>
      <c r="Z5563" s="286"/>
      <c r="AA5563" s="286"/>
      <c r="AB5563" s="286"/>
      <c r="AC5563" s="223"/>
      <c r="AD5563" s="223"/>
      <c r="AE5563" s="223"/>
      <c r="AF5563" s="223"/>
      <c r="AG5563" s="223"/>
      <c r="AH5563" s="223"/>
      <c r="AI5563" s="223"/>
      <c r="AJ5563" s="223"/>
      <c r="AK5563" s="1034"/>
      <c r="AL5563" s="1035"/>
      <c r="AM5563" s="1035"/>
      <c r="AN5563" s="788"/>
      <c r="AO5563" s="789"/>
      <c r="AP5563" s="3"/>
      <c r="AQ5563" s="222">
        <f t="shared" si="2587"/>
        <v>1</v>
      </c>
    </row>
    <row r="5564" spans="2:56" s="162" customFormat="1" ht="12" customHeight="1" x14ac:dyDescent="0.15">
      <c r="B5564" s="1058"/>
      <c r="C5564" s="1063"/>
      <c r="D5564" s="1061"/>
      <c r="E5564" s="1061"/>
      <c r="F5564" s="1061"/>
      <c r="G5564" s="1061"/>
      <c r="H5564" s="1061"/>
      <c r="I5564" s="1061"/>
      <c r="J5564" s="1062"/>
      <c r="K5564" s="192"/>
      <c r="L5564" s="1038"/>
      <c r="M5564" s="1039"/>
      <c r="N5564" s="1038"/>
      <c r="O5564" s="1039"/>
      <c r="P5564" s="1034"/>
      <c r="Q5564" s="1036"/>
      <c r="R5564" s="408"/>
      <c r="S5564" s="408"/>
      <c r="T5564" s="408"/>
      <c r="U5564" s="1034"/>
      <c r="V5564" s="1036"/>
      <c r="W5564" s="1034"/>
      <c r="X5564" s="1035"/>
      <c r="Y5564" s="286"/>
      <c r="Z5564" s="286"/>
      <c r="AA5564" s="286"/>
      <c r="AB5564" s="286"/>
      <c r="AC5564" s="223"/>
      <c r="AD5564" s="223"/>
      <c r="AE5564" s="223"/>
      <c r="AF5564" s="223"/>
      <c r="AG5564" s="223"/>
      <c r="AH5564" s="223"/>
      <c r="AI5564" s="223"/>
      <c r="AJ5564" s="223"/>
      <c r="AK5564" s="1034"/>
      <c r="AL5564" s="1035"/>
      <c r="AM5564" s="1035"/>
      <c r="AN5564" s="788"/>
      <c r="AO5564" s="789"/>
      <c r="AP5564" s="3"/>
      <c r="AQ5564" s="222">
        <f t="shared" si="2587"/>
        <v>1</v>
      </c>
    </row>
    <row r="5565" spans="2:56" s="162" customFormat="1" ht="12" customHeight="1" x14ac:dyDescent="0.15">
      <c r="B5565" s="1058"/>
      <c r="C5565" s="1063"/>
      <c r="D5565" s="1061"/>
      <c r="E5565" s="1061"/>
      <c r="F5565" s="1061"/>
      <c r="G5565" s="1061"/>
      <c r="H5565" s="1061"/>
      <c r="I5565" s="1061"/>
      <c r="J5565" s="1062"/>
      <c r="K5565" s="192"/>
      <c r="L5565" s="1038"/>
      <c r="M5565" s="1039"/>
      <c r="N5565" s="1038"/>
      <c r="O5565" s="1039"/>
      <c r="P5565" s="1034"/>
      <c r="Q5565" s="1036"/>
      <c r="R5565" s="408"/>
      <c r="S5565" s="408"/>
      <c r="T5565" s="408"/>
      <c r="U5565" s="1034"/>
      <c r="V5565" s="1036"/>
      <c r="W5565" s="1034"/>
      <c r="X5565" s="1035"/>
      <c r="Y5565" s="286"/>
      <c r="Z5565" s="286"/>
      <c r="AA5565" s="286"/>
      <c r="AB5565" s="286"/>
      <c r="AC5565" s="223"/>
      <c r="AD5565" s="223"/>
      <c r="AE5565" s="223"/>
      <c r="AF5565" s="223"/>
      <c r="AG5565" s="223"/>
      <c r="AH5565" s="223"/>
      <c r="AI5565" s="223"/>
      <c r="AJ5565" s="223"/>
      <c r="AK5565" s="1034"/>
      <c r="AL5565" s="1035"/>
      <c r="AM5565" s="1035"/>
      <c r="AN5565" s="788"/>
      <c r="AO5565" s="789"/>
      <c r="AP5565" s="3"/>
      <c r="AQ5565" s="222">
        <f t="shared" si="2587"/>
        <v>1</v>
      </c>
    </row>
    <row r="5566" spans="2:56" s="162" customFormat="1" ht="12" customHeight="1" x14ac:dyDescent="0.15">
      <c r="B5566" s="1058"/>
      <c r="C5566" s="1063"/>
      <c r="D5566" s="1061"/>
      <c r="E5566" s="1061"/>
      <c r="F5566" s="1061"/>
      <c r="G5566" s="1061"/>
      <c r="H5566" s="1061"/>
      <c r="I5566" s="1061"/>
      <c r="J5566" s="1062"/>
      <c r="K5566" s="192"/>
      <c r="L5566" s="1038"/>
      <c r="M5566" s="1039"/>
      <c r="N5566" s="1038"/>
      <c r="O5566" s="1039"/>
      <c r="P5566" s="1034"/>
      <c r="Q5566" s="1036"/>
      <c r="R5566" s="408"/>
      <c r="S5566" s="408"/>
      <c r="T5566" s="408"/>
      <c r="U5566" s="1034"/>
      <c r="V5566" s="1036"/>
      <c r="W5566" s="1034"/>
      <c r="X5566" s="1035"/>
      <c r="Y5566" s="286"/>
      <c r="Z5566" s="286"/>
      <c r="AA5566" s="286"/>
      <c r="AB5566" s="286"/>
      <c r="AC5566" s="223"/>
      <c r="AD5566" s="223"/>
      <c r="AE5566" s="223"/>
      <c r="AF5566" s="223"/>
      <c r="AG5566" s="223"/>
      <c r="AH5566" s="223"/>
      <c r="AI5566" s="223"/>
      <c r="AJ5566" s="223"/>
      <c r="AK5566" s="1034"/>
      <c r="AL5566" s="1035"/>
      <c r="AM5566" s="1035"/>
      <c r="AN5566" s="788"/>
      <c r="AO5566" s="789"/>
      <c r="AP5566" s="3"/>
      <c r="AQ5566" s="222">
        <f t="shared" si="2587"/>
        <v>1</v>
      </c>
    </row>
    <row r="5567" spans="2:56" s="162" customFormat="1" ht="12" customHeight="1" x14ac:dyDescent="0.15">
      <c r="B5567" s="1058"/>
      <c r="C5567" s="1063"/>
      <c r="D5567" s="1061"/>
      <c r="E5567" s="1061"/>
      <c r="F5567" s="1061"/>
      <c r="G5567" s="1061"/>
      <c r="H5567" s="1061"/>
      <c r="I5567" s="1061"/>
      <c r="J5567" s="1062"/>
      <c r="K5567" s="192"/>
      <c r="L5567" s="1038"/>
      <c r="M5567" s="1039"/>
      <c r="N5567" s="1038"/>
      <c r="O5567" s="1039"/>
      <c r="P5567" s="1034"/>
      <c r="Q5567" s="1036"/>
      <c r="R5567" s="408"/>
      <c r="S5567" s="408"/>
      <c r="T5567" s="408"/>
      <c r="U5567" s="1034"/>
      <c r="V5567" s="1036"/>
      <c r="W5567" s="1034"/>
      <c r="X5567" s="1035"/>
      <c r="Y5567" s="286"/>
      <c r="Z5567" s="286"/>
      <c r="AA5567" s="286"/>
      <c r="AB5567" s="286"/>
      <c r="AC5567" s="223"/>
      <c r="AD5567" s="223"/>
      <c r="AE5567" s="223"/>
      <c r="AF5567" s="223"/>
      <c r="AG5567" s="223"/>
      <c r="AH5567" s="223"/>
      <c r="AI5567" s="223"/>
      <c r="AJ5567" s="223"/>
      <c r="AK5567" s="1034"/>
      <c r="AL5567" s="1035"/>
      <c r="AM5567" s="1035"/>
      <c r="AN5567" s="788"/>
      <c r="AO5567" s="789"/>
      <c r="AP5567" s="3"/>
      <c r="AQ5567" s="222">
        <f t="shared" si="2587"/>
        <v>1</v>
      </c>
    </row>
    <row r="5568" spans="2:56" s="162" customFormat="1" ht="12" customHeight="1" x14ac:dyDescent="0.15">
      <c r="B5568" s="1058"/>
      <c r="C5568" s="1063"/>
      <c r="D5568" s="1061"/>
      <c r="E5568" s="1061"/>
      <c r="F5568" s="1061"/>
      <c r="G5568" s="1061"/>
      <c r="H5568" s="1061"/>
      <c r="I5568" s="1061"/>
      <c r="J5568" s="1062"/>
      <c r="K5568" s="192"/>
      <c r="L5568" s="1038"/>
      <c r="M5568" s="1039"/>
      <c r="N5568" s="1038"/>
      <c r="O5568" s="1039"/>
      <c r="P5568" s="1034"/>
      <c r="Q5568" s="1036"/>
      <c r="R5568" s="408"/>
      <c r="S5568" s="408"/>
      <c r="T5568" s="408"/>
      <c r="U5568" s="1034"/>
      <c r="V5568" s="1036"/>
      <c r="W5568" s="1034"/>
      <c r="X5568" s="1035"/>
      <c r="Y5568" s="286"/>
      <c r="Z5568" s="286"/>
      <c r="AA5568" s="286"/>
      <c r="AB5568" s="286"/>
      <c r="AC5568" s="223"/>
      <c r="AD5568" s="223"/>
      <c r="AE5568" s="223"/>
      <c r="AF5568" s="223"/>
      <c r="AG5568" s="223"/>
      <c r="AH5568" s="223"/>
      <c r="AI5568" s="223"/>
      <c r="AJ5568" s="223"/>
      <c r="AK5568" s="1034"/>
      <c r="AL5568" s="1035"/>
      <c r="AM5568" s="1035"/>
      <c r="AN5568" s="788"/>
      <c r="AO5568" s="789"/>
      <c r="AP5568" s="3"/>
      <c r="AQ5568" s="222">
        <f t="shared" si="2587"/>
        <v>1</v>
      </c>
    </row>
    <row r="5569" spans="2:46" s="162" customFormat="1" ht="12" customHeight="1" x14ac:dyDescent="0.15">
      <c r="B5569" s="1058"/>
      <c r="C5569" s="1063"/>
      <c r="D5569" s="1061"/>
      <c r="E5569" s="1061"/>
      <c r="F5569" s="1061"/>
      <c r="G5569" s="1061"/>
      <c r="H5569" s="1061"/>
      <c r="I5569" s="1061"/>
      <c r="J5569" s="1062"/>
      <c r="K5569" s="192"/>
      <c r="L5569" s="1038"/>
      <c r="M5569" s="1039"/>
      <c r="N5569" s="1038"/>
      <c r="O5569" s="1039"/>
      <c r="P5569" s="1034"/>
      <c r="Q5569" s="1036"/>
      <c r="R5569" s="408"/>
      <c r="S5569" s="408"/>
      <c r="T5569" s="408"/>
      <c r="U5569" s="1034"/>
      <c r="V5569" s="1036"/>
      <c r="W5569" s="1034"/>
      <c r="X5569" s="1035"/>
      <c r="Y5569" s="286"/>
      <c r="Z5569" s="286"/>
      <c r="AA5569" s="286"/>
      <c r="AB5569" s="286"/>
      <c r="AC5569" s="223"/>
      <c r="AD5569" s="223"/>
      <c r="AE5569" s="223"/>
      <c r="AF5569" s="223"/>
      <c r="AG5569" s="223"/>
      <c r="AH5569" s="223"/>
      <c r="AI5569" s="223"/>
      <c r="AJ5569" s="223"/>
      <c r="AK5569" s="1034"/>
      <c r="AL5569" s="1035"/>
      <c r="AM5569" s="1035"/>
      <c r="AN5569" s="788"/>
      <c r="AO5569" s="789"/>
      <c r="AP5569" s="3"/>
      <c r="AQ5569" s="222">
        <f t="shared" si="2587"/>
        <v>1</v>
      </c>
    </row>
    <row r="5570" spans="2:46" s="162" customFormat="1" ht="12" customHeight="1" x14ac:dyDescent="0.15">
      <c r="B5570" s="1058"/>
      <c r="C5570" s="1063"/>
      <c r="D5570" s="1061"/>
      <c r="E5570" s="1061"/>
      <c r="F5570" s="1061"/>
      <c r="G5570" s="1061"/>
      <c r="H5570" s="1061"/>
      <c r="I5570" s="1061"/>
      <c r="J5570" s="1062"/>
      <c r="K5570" s="192"/>
      <c r="L5570" s="1038"/>
      <c r="M5570" s="1039"/>
      <c r="N5570" s="1038"/>
      <c r="O5570" s="1039"/>
      <c r="P5570" s="1034"/>
      <c r="Q5570" s="1036"/>
      <c r="R5570" s="408"/>
      <c r="S5570" s="408"/>
      <c r="T5570" s="408"/>
      <c r="U5570" s="1034"/>
      <c r="V5570" s="1036"/>
      <c r="W5570" s="1034"/>
      <c r="X5570" s="1035"/>
      <c r="Y5570" s="286"/>
      <c r="Z5570" s="286"/>
      <c r="AA5570" s="286"/>
      <c r="AB5570" s="286"/>
      <c r="AC5570" s="223"/>
      <c r="AD5570" s="223"/>
      <c r="AE5570" s="223"/>
      <c r="AF5570" s="223"/>
      <c r="AG5570" s="223"/>
      <c r="AH5570" s="223"/>
      <c r="AI5570" s="223"/>
      <c r="AJ5570" s="223"/>
      <c r="AK5570" s="1034"/>
      <c r="AL5570" s="1035"/>
      <c r="AM5570" s="1035"/>
      <c r="AN5570" s="788"/>
      <c r="AO5570" s="789"/>
      <c r="AP5570" s="3"/>
      <c r="AQ5570" s="222">
        <f t="shared" si="2587"/>
        <v>1</v>
      </c>
    </row>
    <row r="5571" spans="2:46" s="162" customFormat="1" ht="12" customHeight="1" x14ac:dyDescent="0.15">
      <c r="B5571" s="1058"/>
      <c r="C5571" s="1063"/>
      <c r="D5571" s="1061"/>
      <c r="E5571" s="1061"/>
      <c r="F5571" s="1061"/>
      <c r="G5571" s="1061"/>
      <c r="H5571" s="1061"/>
      <c r="I5571" s="1061"/>
      <c r="J5571" s="1062"/>
      <c r="K5571" s="192"/>
      <c r="L5571" s="1038"/>
      <c r="M5571" s="1039"/>
      <c r="N5571" s="1038"/>
      <c r="O5571" s="1039"/>
      <c r="P5571" s="1034"/>
      <c r="Q5571" s="1036"/>
      <c r="R5571" s="408"/>
      <c r="S5571" s="408"/>
      <c r="T5571" s="408"/>
      <c r="U5571" s="1034"/>
      <c r="V5571" s="1036"/>
      <c r="W5571" s="1034"/>
      <c r="X5571" s="1035"/>
      <c r="Y5571" s="286"/>
      <c r="Z5571" s="286"/>
      <c r="AA5571" s="286"/>
      <c r="AB5571" s="286"/>
      <c r="AC5571" s="223"/>
      <c r="AD5571" s="223"/>
      <c r="AE5571" s="223"/>
      <c r="AF5571" s="223"/>
      <c r="AG5571" s="223"/>
      <c r="AH5571" s="223"/>
      <c r="AI5571" s="223"/>
      <c r="AJ5571" s="223"/>
      <c r="AK5571" s="1034"/>
      <c r="AL5571" s="1035"/>
      <c r="AM5571" s="1035"/>
      <c r="AN5571" s="788"/>
      <c r="AO5571" s="789"/>
      <c r="AP5571" s="3"/>
      <c r="AQ5571" s="222">
        <f t="shared" si="2587"/>
        <v>1</v>
      </c>
    </row>
    <row r="5572" spans="2:46" s="162" customFormat="1" ht="12" customHeight="1" x14ac:dyDescent="0.15">
      <c r="B5572" s="1058"/>
      <c r="C5572" s="1063"/>
      <c r="D5572" s="1061"/>
      <c r="E5572" s="1061"/>
      <c r="F5572" s="1061"/>
      <c r="G5572" s="1061"/>
      <c r="H5572" s="1061"/>
      <c r="I5572" s="1061"/>
      <c r="J5572" s="1062"/>
      <c r="K5572" s="192"/>
      <c r="L5572" s="1038"/>
      <c r="M5572" s="1039"/>
      <c r="N5572" s="1038"/>
      <c r="O5572" s="1039"/>
      <c r="P5572" s="1034"/>
      <c r="Q5572" s="1036"/>
      <c r="R5572" s="408"/>
      <c r="S5572" s="408"/>
      <c r="T5572" s="408"/>
      <c r="U5572" s="1034"/>
      <c r="V5572" s="1036"/>
      <c r="W5572" s="1034"/>
      <c r="X5572" s="1035"/>
      <c r="Y5572" s="286"/>
      <c r="Z5572" s="286"/>
      <c r="AA5572" s="286"/>
      <c r="AB5572" s="286"/>
      <c r="AC5572" s="223"/>
      <c r="AD5572" s="223"/>
      <c r="AE5572" s="223"/>
      <c r="AF5572" s="223"/>
      <c r="AG5572" s="223"/>
      <c r="AH5572" s="223"/>
      <c r="AI5572" s="223"/>
      <c r="AJ5572" s="223"/>
      <c r="AK5572" s="1034"/>
      <c r="AL5572" s="1035"/>
      <c r="AM5572" s="1035"/>
      <c r="AN5572" s="788"/>
      <c r="AO5572" s="789"/>
      <c r="AP5572" s="3"/>
      <c r="AQ5572" s="222">
        <f t="shared" si="2587"/>
        <v>1</v>
      </c>
    </row>
    <row r="5573" spans="2:46" s="162" customFormat="1" ht="12" customHeight="1" x14ac:dyDescent="0.15">
      <c r="B5573" s="1058"/>
      <c r="C5573" s="1063"/>
      <c r="D5573" s="1061"/>
      <c r="E5573" s="1061"/>
      <c r="F5573" s="1061"/>
      <c r="G5573" s="1061"/>
      <c r="H5573" s="1061"/>
      <c r="I5573" s="1061"/>
      <c r="J5573" s="1062"/>
      <c r="K5573" s="192"/>
      <c r="L5573" s="1038"/>
      <c r="M5573" s="1039"/>
      <c r="N5573" s="1038"/>
      <c r="O5573" s="1039"/>
      <c r="P5573" s="1034"/>
      <c r="Q5573" s="1036"/>
      <c r="R5573" s="408"/>
      <c r="S5573" s="408"/>
      <c r="T5573" s="408"/>
      <c r="U5573" s="1034"/>
      <c r="V5573" s="1036"/>
      <c r="W5573" s="1034"/>
      <c r="X5573" s="1035"/>
      <c r="Y5573" s="286"/>
      <c r="Z5573" s="286"/>
      <c r="AA5573" s="286"/>
      <c r="AB5573" s="286"/>
      <c r="AC5573" s="223"/>
      <c r="AD5573" s="223"/>
      <c r="AE5573" s="223"/>
      <c r="AF5573" s="223"/>
      <c r="AG5573" s="223"/>
      <c r="AH5573" s="223"/>
      <c r="AI5573" s="223"/>
      <c r="AJ5573" s="223"/>
      <c r="AK5573" s="1034"/>
      <c r="AL5573" s="1035"/>
      <c r="AM5573" s="1035"/>
      <c r="AN5573" s="788"/>
      <c r="AO5573" s="789"/>
      <c r="AP5573" s="3"/>
      <c r="AQ5573" s="222">
        <f t="shared" si="2587"/>
        <v>1</v>
      </c>
    </row>
    <row r="5574" spans="2:46" s="162" customFormat="1" ht="12" customHeight="1" x14ac:dyDescent="0.15">
      <c r="B5574" s="1058"/>
      <c r="C5574" s="1063"/>
      <c r="D5574" s="1061"/>
      <c r="E5574" s="1061"/>
      <c r="F5574" s="1061"/>
      <c r="G5574" s="1061"/>
      <c r="H5574" s="1061"/>
      <c r="I5574" s="1061"/>
      <c r="J5574" s="1062"/>
      <c r="K5574" s="192"/>
      <c r="L5574" s="1038"/>
      <c r="M5574" s="1039"/>
      <c r="N5574" s="1038"/>
      <c r="O5574" s="1039"/>
      <c r="P5574" s="1034"/>
      <c r="Q5574" s="1036"/>
      <c r="R5574" s="408"/>
      <c r="S5574" s="408"/>
      <c r="T5574" s="408"/>
      <c r="U5574" s="1034"/>
      <c r="V5574" s="1036"/>
      <c r="W5574" s="1034"/>
      <c r="X5574" s="1035"/>
      <c r="Y5574" s="286"/>
      <c r="Z5574" s="286"/>
      <c r="AA5574" s="286"/>
      <c r="AB5574" s="286"/>
      <c r="AC5574" s="223"/>
      <c r="AD5574" s="223"/>
      <c r="AE5574" s="223"/>
      <c r="AF5574" s="223"/>
      <c r="AG5574" s="223"/>
      <c r="AH5574" s="223"/>
      <c r="AI5574" s="223"/>
      <c r="AJ5574" s="223"/>
      <c r="AK5574" s="1034"/>
      <c r="AL5574" s="1035"/>
      <c r="AM5574" s="1035"/>
      <c r="AN5574" s="788"/>
      <c r="AO5574" s="789"/>
      <c r="AP5574" s="3"/>
      <c r="AQ5574" s="222">
        <f t="shared" si="2587"/>
        <v>1</v>
      </c>
    </row>
    <row r="5575" spans="2:46" s="162" customFormat="1" ht="12" customHeight="1" x14ac:dyDescent="0.15">
      <c r="B5575" s="1058"/>
      <c r="C5575" s="1063"/>
      <c r="D5575" s="1061"/>
      <c r="E5575" s="1061"/>
      <c r="F5575" s="1061"/>
      <c r="G5575" s="1061"/>
      <c r="H5575" s="1061"/>
      <c r="I5575" s="1061"/>
      <c r="J5575" s="1062"/>
      <c r="K5575" s="192"/>
      <c r="L5575" s="1038"/>
      <c r="M5575" s="1039"/>
      <c r="N5575" s="1038"/>
      <c r="O5575" s="1039"/>
      <c r="P5575" s="1034"/>
      <c r="Q5575" s="1036"/>
      <c r="R5575" s="408"/>
      <c r="S5575" s="408"/>
      <c r="T5575" s="408"/>
      <c r="U5575" s="1034"/>
      <c r="V5575" s="1036"/>
      <c r="W5575" s="1034"/>
      <c r="X5575" s="1035"/>
      <c r="Y5575" s="286"/>
      <c r="Z5575" s="286"/>
      <c r="AA5575" s="286"/>
      <c r="AB5575" s="286"/>
      <c r="AC5575" s="223"/>
      <c r="AD5575" s="223"/>
      <c r="AE5575" s="223"/>
      <c r="AF5575" s="223"/>
      <c r="AG5575" s="223"/>
      <c r="AH5575" s="223"/>
      <c r="AI5575" s="223"/>
      <c r="AJ5575" s="223"/>
      <c r="AK5575" s="1034"/>
      <c r="AL5575" s="1035"/>
      <c r="AM5575" s="1035"/>
      <c r="AN5575" s="788"/>
      <c r="AO5575" s="789"/>
      <c r="AP5575" s="3"/>
      <c r="AQ5575" s="222">
        <f t="shared" si="2587"/>
        <v>1</v>
      </c>
    </row>
    <row r="5576" spans="2:46" s="162" customFormat="1" ht="12" customHeight="1" x14ac:dyDescent="0.15">
      <c r="B5576" s="1058"/>
      <c r="C5576" s="1063"/>
      <c r="D5576" s="1061"/>
      <c r="E5576" s="1061"/>
      <c r="F5576" s="1061"/>
      <c r="G5576" s="1061"/>
      <c r="H5576" s="1061"/>
      <c r="I5576" s="1061"/>
      <c r="J5576" s="1062"/>
      <c r="K5576" s="192"/>
      <c r="L5576" s="1038"/>
      <c r="M5576" s="1039"/>
      <c r="N5576" s="1038"/>
      <c r="O5576" s="1039"/>
      <c r="P5576" s="1034"/>
      <c r="Q5576" s="1036"/>
      <c r="R5576" s="408"/>
      <c r="S5576" s="408"/>
      <c r="T5576" s="408"/>
      <c r="U5576" s="1034"/>
      <c r="V5576" s="1036"/>
      <c r="W5576" s="1034"/>
      <c r="X5576" s="1035"/>
      <c r="Y5576" s="286"/>
      <c r="Z5576" s="286"/>
      <c r="AA5576" s="286"/>
      <c r="AB5576" s="286"/>
      <c r="AC5576" s="223"/>
      <c r="AD5576" s="223"/>
      <c r="AE5576" s="223"/>
      <c r="AF5576" s="223"/>
      <c r="AG5576" s="223"/>
      <c r="AH5576" s="223"/>
      <c r="AI5576" s="223"/>
      <c r="AJ5576" s="223"/>
      <c r="AK5576" s="1034"/>
      <c r="AL5576" s="1035"/>
      <c r="AM5576" s="1035"/>
      <c r="AN5576" s="788"/>
      <c r="AO5576" s="789"/>
      <c r="AP5576" s="3"/>
      <c r="AQ5576" s="222">
        <f t="shared" si="2587"/>
        <v>1</v>
      </c>
    </row>
    <row r="5577" spans="2:46" s="162" customFormat="1" ht="12" customHeight="1" x14ac:dyDescent="0.15">
      <c r="B5577" s="1058"/>
      <c r="C5577" s="1063"/>
      <c r="D5577" s="1061"/>
      <c r="E5577" s="1061"/>
      <c r="F5577" s="1061"/>
      <c r="G5577" s="1061"/>
      <c r="H5577" s="1061"/>
      <c r="I5577" s="1061"/>
      <c r="J5577" s="1062"/>
      <c r="K5577" s="1016" t="s">
        <v>216</v>
      </c>
      <c r="L5577" s="1016" t="s">
        <v>215</v>
      </c>
      <c r="M5577" s="1016"/>
      <c r="N5577" s="1016"/>
      <c r="O5577" s="1016"/>
      <c r="P5577" s="1016"/>
      <c r="Q5577" s="1016"/>
      <c r="R5577" s="1016"/>
      <c r="S5577" s="1016"/>
      <c r="T5577" s="1016"/>
      <c r="U5577" s="1016"/>
      <c r="V5577" s="1016"/>
      <c r="W5577" s="1016"/>
      <c r="X5577" s="1016"/>
      <c r="Y5577" s="1040" t="s">
        <v>466</v>
      </c>
      <c r="Z5577" s="1041"/>
      <c r="AA5577" s="1041"/>
      <c r="AB5577" s="1042"/>
      <c r="AC5577" s="224">
        <f t="shared" ref="AC5577:AJ5577" si="2588">SUM(AC5557:AC5576)</f>
        <v>0</v>
      </c>
      <c r="AD5577" s="224">
        <f t="shared" si="2588"/>
        <v>0</v>
      </c>
      <c r="AE5577" s="224">
        <f t="shared" si="2588"/>
        <v>0</v>
      </c>
      <c r="AF5577" s="224">
        <f t="shared" si="2588"/>
        <v>0.125</v>
      </c>
      <c r="AG5577" s="224">
        <f t="shared" si="2588"/>
        <v>0</v>
      </c>
      <c r="AH5577" s="224">
        <f t="shared" si="2588"/>
        <v>0</v>
      </c>
      <c r="AI5577" s="224">
        <f t="shared" si="2588"/>
        <v>0</v>
      </c>
      <c r="AJ5577" s="224">
        <f t="shared" si="2588"/>
        <v>0</v>
      </c>
      <c r="AK5577" s="1040" t="s">
        <v>214</v>
      </c>
      <c r="AL5577" s="1041"/>
      <c r="AM5577" s="1041"/>
      <c r="AN5577" s="788"/>
      <c r="AO5577" s="789"/>
      <c r="AP5577" s="3"/>
    </row>
    <row r="5578" spans="2:46" s="162" customFormat="1" ht="12" customHeight="1" x14ac:dyDescent="0.15">
      <c r="B5578" s="1058"/>
      <c r="C5578" s="1063"/>
      <c r="D5578" s="1061"/>
      <c r="E5578" s="1061"/>
      <c r="F5578" s="1061"/>
      <c r="G5578" s="1061"/>
      <c r="H5578" s="1061"/>
      <c r="I5578" s="1061"/>
      <c r="J5578" s="1062"/>
      <c r="K5578" s="1016"/>
      <c r="L5578" s="1016" t="s">
        <v>467</v>
      </c>
      <c r="M5578" s="1016"/>
      <c r="N5578" s="1016"/>
      <c r="O5578" s="1016" t="s">
        <v>213</v>
      </c>
      <c r="P5578" s="1016"/>
      <c r="Q5578" s="1016"/>
      <c r="R5578" s="1016"/>
      <c r="S5578" s="1016"/>
      <c r="T5578" s="1016"/>
      <c r="U5578" s="1016"/>
      <c r="V5578" s="1016"/>
      <c r="W5578" s="1016"/>
      <c r="X5578" s="1016"/>
      <c r="Y5578" s="193">
        <f>COUNTIF(Y5557:Y5576,"○")</f>
        <v>0</v>
      </c>
      <c r="Z5578" s="193">
        <f>COUNTIF(Z5557:Z5576,"○")</f>
        <v>0</v>
      </c>
      <c r="AA5578" s="193">
        <f>COUNTIF(AA5557:AA5576,"○")</f>
        <v>0</v>
      </c>
      <c r="AB5578" s="193">
        <f>COUNTIF(AB5557:AB5576,"○")</f>
        <v>0</v>
      </c>
      <c r="AC5578" s="193">
        <f t="shared" ref="AC5578:AJ5578" si="2589">COUNT(AC5557:AC5576)</f>
        <v>0</v>
      </c>
      <c r="AD5578" s="193">
        <f t="shared" si="2589"/>
        <v>0</v>
      </c>
      <c r="AE5578" s="193">
        <f t="shared" si="2589"/>
        <v>0</v>
      </c>
      <c r="AF5578" s="193">
        <f t="shared" si="2589"/>
        <v>1</v>
      </c>
      <c r="AG5578" s="193">
        <f t="shared" si="2589"/>
        <v>0</v>
      </c>
      <c r="AH5578" s="193">
        <f t="shared" si="2589"/>
        <v>0</v>
      </c>
      <c r="AI5578" s="193">
        <f t="shared" si="2589"/>
        <v>0</v>
      </c>
      <c r="AJ5578" s="193">
        <f t="shared" si="2589"/>
        <v>0</v>
      </c>
      <c r="AK5578" s="1043"/>
      <c r="AL5578" s="1044"/>
      <c r="AM5578" s="1044"/>
      <c r="AN5578" s="1044"/>
      <c r="AO5578" s="1045"/>
      <c r="AP5578" s="3"/>
    </row>
    <row r="5579" spans="2:46" ht="12" customHeight="1" x14ac:dyDescent="0.15">
      <c r="B5579" s="1058"/>
      <c r="C5579" s="1063"/>
      <c r="D5579" s="1061"/>
      <c r="E5579" s="1061"/>
      <c r="F5579" s="1061"/>
      <c r="G5579" s="1061"/>
      <c r="H5579" s="1061"/>
      <c r="I5579" s="1061"/>
      <c r="J5579" s="1062"/>
      <c r="K5579" s="1016"/>
      <c r="L5579" s="1016"/>
      <c r="M5579" s="1016"/>
      <c r="N5579" s="1016"/>
      <c r="O5579" s="1016" t="s">
        <v>468</v>
      </c>
      <c r="P5579" s="1016"/>
      <c r="Q5579" s="1016"/>
      <c r="R5579" s="1016"/>
      <c r="S5579" s="1016"/>
      <c r="T5579" s="1016"/>
      <c r="U5579" s="1016"/>
      <c r="V5579" s="1016"/>
      <c r="W5579" s="1016"/>
      <c r="X5579" s="1016"/>
      <c r="Y5579" s="1034" t="str">
        <f>IF(Y5578&gt;0,"Ⅳ",IF(Z5578&gt;0,"Ⅲ",IF(AA5578&gt;0,"Ⅱa",IF(AB5578&gt;0,"Ⅱb","Ⅰ"))))</f>
        <v>Ⅰ</v>
      </c>
      <c r="Z5579" s="1035"/>
      <c r="AA5579" s="1035"/>
      <c r="AB5579" s="1036"/>
      <c r="AC5579" s="1034" t="str">
        <f>IF(AC5578&gt;0,"Ⅳ",IF(AD5578&gt;0,"Ⅲ",IF(AE5578&gt;0,"Ⅱa",IF(AF5578&gt;0,"Ⅱb","Ⅰ"))))</f>
        <v>Ⅱb</v>
      </c>
      <c r="AD5579" s="1035"/>
      <c r="AE5579" s="1035"/>
      <c r="AF5579" s="1036"/>
      <c r="AG5579" s="1034" t="str">
        <f>IF(AG5578&gt;0,"Ⅳ",IF(AH5578&gt;0,"Ⅲ",IF(AI5578&gt;0,"Ⅱa",IF(AJ5578&gt;0,"Ⅱb","Ⅰ"))))</f>
        <v>Ⅰ</v>
      </c>
      <c r="AH5579" s="1035"/>
      <c r="AI5579" s="1035"/>
      <c r="AJ5579" s="1036"/>
      <c r="AK5579" s="1046"/>
      <c r="AL5579" s="1047"/>
      <c r="AM5579" s="1047"/>
      <c r="AN5579" s="1047"/>
      <c r="AO5579" s="1048"/>
      <c r="AP5579" s="3"/>
      <c r="AQ5579" s="282" t="s">
        <v>312</v>
      </c>
      <c r="AR5579" s="282" t="s">
        <v>313</v>
      </c>
      <c r="AS5579" s="699" t="s">
        <v>316</v>
      </c>
      <c r="AT5579" s="1026"/>
    </row>
    <row r="5580" spans="2:46" ht="12" customHeight="1" x14ac:dyDescent="0.15">
      <c r="B5580" s="1058"/>
      <c r="C5580" s="1063"/>
      <c r="D5580" s="1061"/>
      <c r="E5580" s="1061"/>
      <c r="F5580" s="1061"/>
      <c r="G5580" s="1061"/>
      <c r="H5580" s="1061"/>
      <c r="I5580" s="1061"/>
      <c r="J5580" s="1062"/>
      <c r="K5580" s="1016"/>
      <c r="L5580" s="1016" t="s">
        <v>469</v>
      </c>
      <c r="M5580" s="1016"/>
      <c r="N5580" s="1016"/>
      <c r="O5580" s="1016" t="s">
        <v>212</v>
      </c>
      <c r="P5580" s="1016"/>
      <c r="Q5580" s="1016"/>
      <c r="R5580" s="1016"/>
      <c r="S5580" s="1016"/>
      <c r="T5580" s="1016"/>
      <c r="U5580" s="1016"/>
      <c r="V5580" s="1016"/>
      <c r="W5580" s="1016"/>
      <c r="X5580" s="1016"/>
      <c r="Y5580" s="187" t="s">
        <v>32</v>
      </c>
      <c r="Z5580" s="187" t="s">
        <v>33</v>
      </c>
      <c r="AA5580" s="1027" t="s">
        <v>34</v>
      </c>
      <c r="AB5580" s="1027"/>
      <c r="AC5580" s="187" t="s">
        <v>32</v>
      </c>
      <c r="AD5580" s="187" t="s">
        <v>33</v>
      </c>
      <c r="AE5580" s="1027" t="s">
        <v>34</v>
      </c>
      <c r="AF5580" s="1027"/>
      <c r="AG5580" s="187" t="s">
        <v>32</v>
      </c>
      <c r="AH5580" s="187" t="s">
        <v>33</v>
      </c>
      <c r="AI5580" s="1027" t="s">
        <v>34</v>
      </c>
      <c r="AJ5580" s="1027"/>
      <c r="AK5580" s="1046"/>
      <c r="AL5580" s="1047"/>
      <c r="AM5580" s="1047"/>
      <c r="AN5580" s="1047"/>
      <c r="AO5580" s="1048"/>
      <c r="AP5580" s="3"/>
      <c r="AQ5580" s="1028">
        <f>+Y5578+Z5578</f>
        <v>0</v>
      </c>
      <c r="AR5580" s="1029"/>
      <c r="AS5580" s="1028">
        <f>+AA5578+AB5578</f>
        <v>0</v>
      </c>
      <c r="AT5580" s="1029"/>
    </row>
    <row r="5581" spans="2:46" ht="12" customHeight="1" x14ac:dyDescent="0.15">
      <c r="B5581" s="1058"/>
      <c r="C5581" s="1063"/>
      <c r="D5581" s="1061"/>
      <c r="E5581" s="1061"/>
      <c r="F5581" s="1061"/>
      <c r="G5581" s="1061"/>
      <c r="H5581" s="1061"/>
      <c r="I5581" s="1061"/>
      <c r="J5581" s="1062"/>
      <c r="K5581" s="1016"/>
      <c r="L5581" s="1016"/>
      <c r="M5581" s="1016"/>
      <c r="N5581" s="1016"/>
      <c r="O5581" s="1016" t="s">
        <v>470</v>
      </c>
      <c r="P5581" s="1016"/>
      <c r="Q5581" s="1016"/>
      <c r="R5581" s="1016"/>
      <c r="S5581" s="1016"/>
      <c r="T5581" s="1016"/>
      <c r="U5581" s="1016"/>
      <c r="V5581" s="1016"/>
      <c r="W5581" s="1016"/>
      <c r="X5581" s="1016"/>
      <c r="Y5581" s="193" t="str">
        <f>IF(Y5578=0,"",1)</f>
        <v/>
      </c>
      <c r="Z5581" s="193" t="str">
        <f>IF(Z5578=0,"",1)</f>
        <v/>
      </c>
      <c r="AA5581" s="1030" t="str">
        <f>IF(AQ5580=1,"",IF(AS5580&gt;0,1,""))</f>
        <v/>
      </c>
      <c r="AB5581" s="1031"/>
      <c r="AC5581" s="193">
        <f>+AC5578</f>
        <v>0</v>
      </c>
      <c r="AD5581" s="193">
        <f>AD5578</f>
        <v>0</v>
      </c>
      <c r="AE5581" s="1030">
        <f>AE5578+AF5578</f>
        <v>1</v>
      </c>
      <c r="AF5581" s="1031"/>
      <c r="AG5581" s="193">
        <f>AG5578</f>
        <v>0</v>
      </c>
      <c r="AH5581" s="193">
        <f>AH5578</f>
        <v>0</v>
      </c>
      <c r="AI5581" s="1030">
        <f>AI5578+AJ5578</f>
        <v>0</v>
      </c>
      <c r="AJ5581" s="1031"/>
      <c r="AK5581" s="1046"/>
      <c r="AL5581" s="1047"/>
      <c r="AM5581" s="1047"/>
      <c r="AN5581" s="1047"/>
      <c r="AO5581" s="1048"/>
      <c r="AP5581" s="3"/>
      <c r="AQ5581" s="197">
        <f>+Y5578+AC5581+AG5581</f>
        <v>0</v>
      </c>
      <c r="AR5581" s="197">
        <f>+Z5578+AD5581+AH5581</f>
        <v>0</v>
      </c>
      <c r="AS5581" s="1032">
        <f>+AS5580+AE5581+AI5581</f>
        <v>1</v>
      </c>
      <c r="AT5581" s="1033"/>
    </row>
    <row r="5582" spans="2:46" ht="12" customHeight="1" x14ac:dyDescent="0.15">
      <c r="B5582" s="1058"/>
      <c r="C5582" s="1063"/>
      <c r="D5582" s="1061"/>
      <c r="E5582" s="1061"/>
      <c r="F5582" s="1061"/>
      <c r="G5582" s="1061"/>
      <c r="H5582" s="1061"/>
      <c r="I5582" s="1061"/>
      <c r="J5582" s="1062"/>
      <c r="K5582" s="1016"/>
      <c r="L5582" s="1016"/>
      <c r="M5582" s="1016"/>
      <c r="N5582" s="1016"/>
      <c r="O5582" s="1016" t="s">
        <v>471</v>
      </c>
      <c r="P5582" s="1016"/>
      <c r="Q5582" s="1016"/>
      <c r="R5582" s="1016"/>
      <c r="S5582" s="1016"/>
      <c r="T5582" s="1016"/>
      <c r="U5582" s="1016"/>
      <c r="V5582" s="1016"/>
      <c r="W5582" s="1016"/>
      <c r="X5582" s="1016"/>
      <c r="Y5582" s="1034" t="s">
        <v>875</v>
      </c>
      <c r="Z5582" s="1035"/>
      <c r="AA5582" s="1035"/>
      <c r="AB5582" s="1036"/>
      <c r="AC5582" s="1034" t="str">
        <f>IF(AC5581&gt;0,"Ⅳ",IF(AD5581&gt;0,"Ⅲ",IF(AE5581&gt;0,"Ⅱ","Ⅰ")))</f>
        <v>Ⅱ</v>
      </c>
      <c r="AD5582" s="1035"/>
      <c r="AE5582" s="1035"/>
      <c r="AF5582" s="1036"/>
      <c r="AG5582" s="1034" t="str">
        <f>IF(AG5581&gt;0,"Ⅳ",IF(AH5581&gt;0,"Ⅲ",IF(AI5581&gt;0,"Ⅱ","Ⅰ")))</f>
        <v>Ⅰ</v>
      </c>
      <c r="AH5582" s="1035"/>
      <c r="AI5582" s="1035"/>
      <c r="AJ5582" s="1036"/>
      <c r="AK5582" s="1046"/>
      <c r="AL5582" s="1047"/>
      <c r="AM5582" s="1047"/>
      <c r="AN5582" s="1047"/>
      <c r="AO5582" s="1048"/>
      <c r="AP5582" s="3"/>
      <c r="AQ5582" s="1037" t="str">
        <f>IF(AQ5581&gt;0,"Ⅳ",IF(AR5581&gt;0,"Ⅲ",IF(AS5581&gt;0,"Ⅱ","Ⅰ")))</f>
        <v>Ⅱ</v>
      </c>
      <c r="AR5582" s="1037"/>
      <c r="AS5582" s="1037"/>
      <c r="AT5582" s="1037"/>
    </row>
    <row r="5583" spans="2:46" ht="12" customHeight="1" x14ac:dyDescent="0.15">
      <c r="B5583" s="1058"/>
      <c r="C5583" s="1063"/>
      <c r="D5583" s="1061"/>
      <c r="E5583" s="1061"/>
      <c r="F5583" s="1061"/>
      <c r="G5583" s="1061"/>
      <c r="H5583" s="1061"/>
      <c r="I5583" s="1061"/>
      <c r="J5583" s="1062"/>
      <c r="K5583" s="1016"/>
      <c r="L5583" s="1016"/>
      <c r="M5583" s="1016"/>
      <c r="N5583" s="1016"/>
      <c r="O5583" s="1016" t="s">
        <v>472</v>
      </c>
      <c r="P5583" s="1016"/>
      <c r="Q5583" s="1016"/>
      <c r="R5583" s="1016"/>
      <c r="S5583" s="1016"/>
      <c r="T5583" s="1016"/>
      <c r="U5583" s="1016"/>
      <c r="V5583" s="1016"/>
      <c r="W5583" s="1016"/>
      <c r="X5583" s="1016"/>
      <c r="Y5583" s="1034" t="str">
        <f>IF(COUNTIF(Y5582:AJ5582,"Ⅳ")&gt;0,"Ⅳ",IF(COUNTIF(Y5582:AJ5582,"Ⅲ")&gt;0,"Ⅲ",IF(COUNTIF(Y5582:AJ5582,"Ⅱ")&gt;0,"Ⅱ","Ⅰ")))</f>
        <v>Ⅱ</v>
      </c>
      <c r="Z5583" s="1035"/>
      <c r="AA5583" s="1035"/>
      <c r="AB5583" s="1035"/>
      <c r="AC5583" s="1035"/>
      <c r="AD5583" s="1035"/>
      <c r="AE5583" s="1035"/>
      <c r="AF5583" s="1035"/>
      <c r="AG5583" s="1035"/>
      <c r="AH5583" s="1035"/>
      <c r="AI5583" s="1035"/>
      <c r="AJ5583" s="1036"/>
      <c r="AK5583" s="1049"/>
      <c r="AL5583" s="1050"/>
      <c r="AM5583" s="1050"/>
      <c r="AN5583" s="1050"/>
      <c r="AO5583" s="1051"/>
      <c r="AP5583" s="3"/>
    </row>
    <row r="5584" spans="2:46" ht="14.25" customHeight="1" x14ac:dyDescent="0.15">
      <c r="B5584" s="1058"/>
      <c r="C5584" s="1063"/>
      <c r="D5584" s="1061"/>
      <c r="E5584" s="1061"/>
      <c r="F5584" s="1061"/>
      <c r="G5584" s="1061"/>
      <c r="H5584" s="1061"/>
      <c r="I5584" s="1061"/>
      <c r="J5584" s="1062"/>
      <c r="K5584" s="1016" t="s">
        <v>169</v>
      </c>
      <c r="L5584" s="1017"/>
      <c r="M5584" s="1017"/>
      <c r="N5584" s="1017"/>
      <c r="O5584" s="1017"/>
      <c r="P5584" s="1017"/>
      <c r="Q5584" s="1017"/>
      <c r="R5584" s="1017"/>
      <c r="S5584" s="1017"/>
      <c r="T5584" s="1017"/>
      <c r="U5584" s="1017"/>
      <c r="V5584" s="1017"/>
      <c r="W5584" s="1017"/>
      <c r="X5584" s="1017"/>
      <c r="Y5584" s="1017"/>
      <c r="Z5584" s="1017"/>
      <c r="AA5584" s="1017"/>
      <c r="AB5584" s="1017"/>
      <c r="AC5584" s="1017"/>
      <c r="AD5584" s="1017"/>
      <c r="AE5584" s="1017"/>
      <c r="AF5584" s="1017"/>
      <c r="AG5584" s="1017"/>
      <c r="AH5584" s="1017"/>
      <c r="AI5584" s="1017"/>
      <c r="AJ5584" s="1017"/>
      <c r="AK5584" s="1017"/>
      <c r="AL5584" s="1017"/>
      <c r="AM5584" s="1017"/>
      <c r="AN5584" s="1017"/>
      <c r="AO5584" s="1017"/>
      <c r="AP5584" s="3"/>
    </row>
    <row r="5585" spans="2:86" ht="14.25" customHeight="1" x14ac:dyDescent="0.15">
      <c r="B5585" s="1058"/>
      <c r="C5585" s="1063"/>
      <c r="D5585" s="1061"/>
      <c r="E5585" s="1061"/>
      <c r="F5585" s="1061"/>
      <c r="G5585" s="1061"/>
      <c r="H5585" s="1061"/>
      <c r="I5585" s="1061"/>
      <c r="J5585" s="1062"/>
      <c r="K5585" s="1016"/>
      <c r="L5585" s="1017"/>
      <c r="M5585" s="1017"/>
      <c r="N5585" s="1017"/>
      <c r="O5585" s="1017"/>
      <c r="P5585" s="1017"/>
      <c r="Q5585" s="1017"/>
      <c r="R5585" s="1017"/>
      <c r="S5585" s="1017"/>
      <c r="T5585" s="1017"/>
      <c r="U5585" s="1017"/>
      <c r="V5585" s="1017"/>
      <c r="W5585" s="1017"/>
      <c r="X5585" s="1017"/>
      <c r="Y5585" s="1017"/>
      <c r="Z5585" s="1017"/>
      <c r="AA5585" s="1017"/>
      <c r="AB5585" s="1017"/>
      <c r="AC5585" s="1017"/>
      <c r="AD5585" s="1017"/>
      <c r="AE5585" s="1017"/>
      <c r="AF5585" s="1017"/>
      <c r="AG5585" s="1017"/>
      <c r="AH5585" s="1017"/>
      <c r="AI5585" s="1017"/>
      <c r="AJ5585" s="1017"/>
      <c r="AK5585" s="1017"/>
      <c r="AL5585" s="1017"/>
      <c r="AM5585" s="1017"/>
      <c r="AN5585" s="1017"/>
      <c r="AO5585" s="1017"/>
      <c r="AP5585" s="3"/>
    </row>
    <row r="5586" spans="2:86" ht="12" customHeight="1" x14ac:dyDescent="0.15">
      <c r="B5586" s="1058"/>
      <c r="C5586" s="1063"/>
      <c r="D5586" s="1061"/>
      <c r="E5586" s="1061"/>
      <c r="F5586" s="1061"/>
      <c r="G5586" s="1061"/>
      <c r="H5586" s="1061"/>
      <c r="I5586" s="1061"/>
      <c r="J5586" s="1062"/>
      <c r="K5586" s="1018" t="s">
        <v>473</v>
      </c>
      <c r="L5586" s="1018"/>
      <c r="M5586" s="1018"/>
      <c r="N5586" s="1018"/>
      <c r="O5586" s="1018"/>
      <c r="P5586" s="1018"/>
      <c r="Q5586" s="1018"/>
      <c r="R5586" s="1018"/>
      <c r="S5586" s="1018"/>
      <c r="T5586" s="1018"/>
      <c r="U5586" s="1018"/>
      <c r="V5586" s="1018"/>
      <c r="W5586" s="1018"/>
      <c r="X5586" s="1018"/>
      <c r="Y5586" s="1018"/>
      <c r="Z5586" s="1018"/>
      <c r="AA5586" s="1018"/>
      <c r="AB5586" s="1018"/>
      <c r="AC5586" s="1018"/>
      <c r="AD5586" s="1018"/>
      <c r="AE5586" s="1018"/>
      <c r="AF5586" s="1018"/>
      <c r="AG5586" s="1018"/>
      <c r="AH5586" s="1018"/>
      <c r="AI5586" s="1018"/>
      <c r="AJ5586" s="1018"/>
      <c r="AK5586" s="1018"/>
      <c r="AL5586" s="1018"/>
      <c r="AM5586" s="1018"/>
      <c r="AN5586" s="1018"/>
      <c r="AO5586" s="1018"/>
      <c r="AP5586" s="3"/>
    </row>
    <row r="5587" spans="2:86" ht="12" customHeight="1" x14ac:dyDescent="0.15">
      <c r="B5587" s="1058"/>
      <c r="C5587" s="1063"/>
      <c r="D5587" s="1061"/>
      <c r="E5587" s="1061"/>
      <c r="F5587" s="1061"/>
      <c r="G5587" s="1061"/>
      <c r="H5587" s="1061"/>
      <c r="I5587" s="1061"/>
      <c r="J5587" s="1062"/>
      <c r="K5587" s="1019" t="s">
        <v>523</v>
      </c>
      <c r="L5587" s="1019"/>
      <c r="M5587" s="1019"/>
      <c r="N5587" s="1019"/>
      <c r="O5587" s="1019"/>
      <c r="P5587" s="1019"/>
      <c r="Q5587" s="1019"/>
      <c r="R5587" s="1019"/>
      <c r="S5587" s="1019"/>
      <c r="T5587" s="1019"/>
      <c r="U5587" s="1019"/>
      <c r="V5587" s="1019"/>
      <c r="W5587" s="1019"/>
      <c r="X5587" s="1019"/>
      <c r="Y5587" s="1019"/>
      <c r="Z5587" s="1019"/>
      <c r="AA5587" s="1019"/>
      <c r="AB5587" s="1019"/>
      <c r="AC5587" s="1019"/>
      <c r="AD5587" s="1019"/>
      <c r="AE5587" s="1019"/>
      <c r="AF5587" s="1019"/>
      <c r="AG5587" s="1019"/>
      <c r="AH5587" s="1019"/>
      <c r="AI5587" s="1019"/>
      <c r="AJ5587" s="1019"/>
      <c r="AK5587" s="1019"/>
      <c r="AL5587" s="1019"/>
      <c r="AM5587" s="1019"/>
      <c r="AN5587" s="1019"/>
      <c r="AO5587" s="1019"/>
      <c r="AP5587" s="3"/>
    </row>
    <row r="5588" spans="2:86" ht="12" customHeight="1" x14ac:dyDescent="0.15">
      <c r="B5588" s="1058"/>
      <c r="C5588" s="1063"/>
      <c r="D5588" s="1061"/>
      <c r="E5588" s="1061"/>
      <c r="F5588" s="1061"/>
      <c r="G5588" s="1061"/>
      <c r="H5588" s="1061"/>
      <c r="I5588" s="1061"/>
      <c r="J5588" s="1062"/>
      <c r="K5588" s="194" t="s">
        <v>474</v>
      </c>
      <c r="L5588" s="195"/>
      <c r="M5588" s="195"/>
      <c r="N5588" s="195"/>
      <c r="O5588" s="195"/>
      <c r="P5588" s="195"/>
      <c r="Q5588" s="195"/>
      <c r="R5588" s="195"/>
      <c r="S5588" s="195"/>
      <c r="T5588" s="195"/>
      <c r="U5588" s="195"/>
      <c r="V5588" s="195"/>
      <c r="W5588" s="195"/>
      <c r="X5588" s="195"/>
      <c r="Y5588" s="195"/>
      <c r="Z5588" s="195"/>
      <c r="AA5588" s="195"/>
      <c r="AB5588" s="195"/>
      <c r="AC5588" s="195"/>
      <c r="AD5588" s="195"/>
      <c r="AE5588" s="195"/>
      <c r="AF5588" s="195"/>
      <c r="AG5588" s="195"/>
      <c r="AH5588" s="195"/>
      <c r="AI5588" s="195"/>
      <c r="AJ5588" s="195"/>
      <c r="AK5588" s="195"/>
      <c r="AL5588" s="195"/>
      <c r="AM5588" s="195"/>
      <c r="AN5588" s="195"/>
      <c r="AO5588" s="196"/>
      <c r="AP5588" s="3"/>
    </row>
    <row r="5589" spans="2:86" ht="12" customHeight="1" x14ac:dyDescent="0.15">
      <c r="B5589" s="1058"/>
      <c r="C5589" s="1063"/>
      <c r="D5589" s="1061"/>
      <c r="E5589" s="1061"/>
      <c r="F5589" s="1061"/>
      <c r="G5589" s="1061"/>
      <c r="H5589" s="1061"/>
      <c r="I5589" s="1061"/>
      <c r="J5589" s="1062"/>
      <c r="K5589" s="194" t="s">
        <v>475</v>
      </c>
      <c r="L5589" s="195"/>
      <c r="M5589" s="195"/>
      <c r="N5589" s="195"/>
      <c r="O5589" s="195"/>
      <c r="P5589" s="195"/>
      <c r="Q5589" s="195"/>
      <c r="R5589" s="195"/>
      <c r="S5589" s="195"/>
      <c r="T5589" s="195"/>
      <c r="U5589" s="195"/>
      <c r="V5589" s="195"/>
      <c r="W5589" s="195"/>
      <c r="X5589" s="195"/>
      <c r="Y5589" s="195"/>
      <c r="Z5589" s="195"/>
      <c r="AA5589" s="195"/>
      <c r="AB5589" s="195"/>
      <c r="AC5589" s="195"/>
      <c r="AD5589" s="195"/>
      <c r="AE5589" s="195"/>
      <c r="AF5589" s="195"/>
      <c r="AG5589" s="195"/>
      <c r="AH5589" s="195"/>
      <c r="AI5589" s="195"/>
      <c r="AJ5589" s="195"/>
      <c r="AK5589" s="195"/>
      <c r="AL5589" s="195"/>
      <c r="AM5589" s="195"/>
      <c r="AN5589" s="195"/>
      <c r="AO5589" s="196"/>
      <c r="AP5589" s="3"/>
    </row>
    <row r="5590" spans="2:86" ht="12" customHeight="1" x14ac:dyDescent="0.15">
      <c r="B5590" s="1058"/>
      <c r="C5590" s="1063"/>
      <c r="D5590" s="1061"/>
      <c r="E5590" s="1061"/>
      <c r="F5590" s="1061"/>
      <c r="G5590" s="1061"/>
      <c r="H5590" s="1061"/>
      <c r="I5590" s="1061"/>
      <c r="J5590" s="1062"/>
      <c r="K5590" s="1020" t="s">
        <v>476</v>
      </c>
      <c r="L5590" s="1021"/>
      <c r="M5590" s="1021"/>
      <c r="N5590" s="1021"/>
      <c r="O5590" s="1021"/>
      <c r="P5590" s="1021"/>
      <c r="Q5590" s="1021"/>
      <c r="R5590" s="1021"/>
      <c r="S5590" s="1021"/>
      <c r="T5590" s="1021"/>
      <c r="U5590" s="1021"/>
      <c r="V5590" s="1021"/>
      <c r="W5590" s="1021"/>
      <c r="X5590" s="1021"/>
      <c r="Y5590" s="1021"/>
      <c r="Z5590" s="1021"/>
      <c r="AA5590" s="1021"/>
      <c r="AB5590" s="1021"/>
      <c r="AC5590" s="1021"/>
      <c r="AD5590" s="1021"/>
      <c r="AE5590" s="1021"/>
      <c r="AF5590" s="1021"/>
      <c r="AG5590" s="1021"/>
      <c r="AH5590" s="1021"/>
      <c r="AI5590" s="1021"/>
      <c r="AJ5590" s="1021"/>
      <c r="AK5590" s="1021"/>
      <c r="AL5590" s="1021"/>
      <c r="AM5590" s="1021"/>
      <c r="AN5590" s="1021"/>
      <c r="AO5590" s="1022"/>
      <c r="AP5590" s="3"/>
    </row>
    <row r="5591" spans="2:86" ht="12" customHeight="1" x14ac:dyDescent="0.15">
      <c r="B5591" s="591"/>
      <c r="C5591" s="1064"/>
      <c r="D5591" s="1065"/>
      <c r="E5591" s="1065"/>
      <c r="F5591" s="1065"/>
      <c r="G5591" s="1065"/>
      <c r="H5591" s="1065"/>
      <c r="I5591" s="1065"/>
      <c r="J5591" s="1066"/>
      <c r="K5591" s="1023"/>
      <c r="L5591" s="1024"/>
      <c r="M5591" s="1024"/>
      <c r="N5591" s="1024"/>
      <c r="O5591" s="1024"/>
      <c r="P5591" s="1024"/>
      <c r="Q5591" s="1024"/>
      <c r="R5591" s="1024"/>
      <c r="S5591" s="1024"/>
      <c r="T5591" s="1024"/>
      <c r="U5591" s="1024"/>
      <c r="V5591" s="1024"/>
      <c r="W5591" s="1024"/>
      <c r="X5591" s="1024"/>
      <c r="Y5591" s="1024"/>
      <c r="Z5591" s="1024"/>
      <c r="AA5591" s="1024"/>
      <c r="AB5591" s="1024"/>
      <c r="AC5591" s="1024"/>
      <c r="AD5591" s="1024"/>
      <c r="AE5591" s="1024"/>
      <c r="AF5591" s="1024"/>
      <c r="AG5591" s="1024"/>
      <c r="AH5591" s="1024"/>
      <c r="AI5591" s="1024"/>
      <c r="AJ5591" s="1024"/>
      <c r="AK5591" s="1024"/>
      <c r="AL5591" s="1024"/>
      <c r="AM5591" s="1024"/>
      <c r="AN5591" s="1024"/>
      <c r="AO5591" s="1025"/>
      <c r="AP5591" s="3"/>
    </row>
    <row r="5592" spans="2:86" s="9" customFormat="1" ht="12" customHeight="1" x14ac:dyDescent="0.15">
      <c r="B5592" s="3" t="s">
        <v>527</v>
      </c>
      <c r="AQ5592" s="162"/>
      <c r="AR5592" s="162"/>
      <c r="AS5592" s="162"/>
      <c r="AT5592" s="162"/>
      <c r="AU5592" s="162"/>
      <c r="AV5592" s="162"/>
      <c r="AW5592" s="162"/>
      <c r="AX5592" s="162"/>
      <c r="AY5592" s="162"/>
      <c r="AZ5592" s="162"/>
      <c r="BA5592" s="162"/>
      <c r="BB5592" s="162"/>
      <c r="BC5592" s="162"/>
      <c r="BD5592" s="162"/>
      <c r="BE5592" s="162"/>
      <c r="BF5592" s="162"/>
      <c r="BG5592" s="162"/>
      <c r="BH5592" s="162"/>
      <c r="BI5592" s="162"/>
      <c r="BJ5592" s="162"/>
      <c r="BK5592" s="162"/>
      <c r="BL5592" s="162"/>
      <c r="BM5592" s="162"/>
      <c r="BN5592" s="162"/>
      <c r="BO5592" s="162"/>
      <c r="BP5592" s="162"/>
      <c r="BQ5592" s="162"/>
      <c r="BR5592" s="162"/>
      <c r="BS5592" s="162"/>
      <c r="BT5592" s="162"/>
      <c r="BU5592" s="162"/>
      <c r="BV5592" s="162"/>
      <c r="BW5592" s="162"/>
      <c r="BX5592" s="162"/>
      <c r="BY5592" s="162"/>
      <c r="BZ5592" s="162"/>
      <c r="CA5592" s="162"/>
      <c r="CB5592" s="162"/>
      <c r="CC5592" s="162"/>
      <c r="CD5592" s="162"/>
      <c r="CE5592" s="162"/>
      <c r="CF5592" s="162"/>
      <c r="CG5592" s="162"/>
      <c r="CH5592" s="162"/>
    </row>
    <row r="5593" spans="2:86" ht="12" customHeight="1" thickBot="1" x14ac:dyDescent="0.2">
      <c r="B5593" s="3" t="s">
        <v>524</v>
      </c>
    </row>
    <row r="5594" spans="2:86" ht="12" customHeight="1" x14ac:dyDescent="0.15">
      <c r="B5594" s="3" t="s">
        <v>525</v>
      </c>
      <c r="AU5594" s="1000" t="s">
        <v>305</v>
      </c>
      <c r="AV5594" s="1001" t="s">
        <v>298</v>
      </c>
      <c r="AW5594" s="1003" t="s">
        <v>299</v>
      </c>
      <c r="AX5594" s="1005" t="s">
        <v>306</v>
      </c>
      <c r="AY5594" s="1006"/>
      <c r="AZ5594" s="1006"/>
      <c r="BA5594" s="1006"/>
      <c r="BB5594" s="1006"/>
      <c r="BC5594" s="1006"/>
      <c r="BD5594" s="1006"/>
      <c r="BE5594" s="1006"/>
      <c r="BF5594" s="1006"/>
      <c r="BG5594" s="1006"/>
      <c r="BH5594" s="1006"/>
      <c r="BI5594" s="1006"/>
      <c r="BJ5594" s="1006"/>
      <c r="BK5594" s="1006"/>
      <c r="BL5594" s="1006"/>
      <c r="BM5594" s="1006"/>
      <c r="BN5594" s="1006"/>
      <c r="BO5594" s="1006"/>
      <c r="BP5594" s="1006"/>
      <c r="BQ5594" s="1006"/>
      <c r="BR5594" s="1007"/>
      <c r="BS5594" s="807" t="s">
        <v>300</v>
      </c>
      <c r="BT5594" s="1008"/>
      <c r="BU5594" s="1008"/>
      <c r="BV5594" s="1008"/>
      <c r="BW5594" s="1009" t="s">
        <v>307</v>
      </c>
      <c r="BX5594" s="1010"/>
      <c r="BY5594" s="1010"/>
      <c r="BZ5594" s="1010"/>
      <c r="CA5594" s="1010"/>
      <c r="CB5594" s="1010"/>
      <c r="CC5594" s="1010"/>
      <c r="CD5594" s="1010"/>
      <c r="CE5594" s="1010"/>
      <c r="CF5594" s="1010"/>
      <c r="CG5594" s="1010"/>
      <c r="CH5594" s="1011"/>
    </row>
    <row r="5595" spans="2:86" ht="12" customHeight="1" x14ac:dyDescent="0.15">
      <c r="B5595" s="3" t="s">
        <v>477</v>
      </c>
      <c r="AU5595" s="1000"/>
      <c r="AV5595" s="1002"/>
      <c r="AW5595" s="1004"/>
      <c r="AX5595" s="1012" t="s">
        <v>308</v>
      </c>
      <c r="AY5595" s="686"/>
      <c r="AZ5595" s="686"/>
      <c r="BA5595" s="686"/>
      <c r="BB5595" s="686"/>
      <c r="BC5595" s="686"/>
      <c r="BD5595" s="686"/>
      <c r="BE5595" s="686"/>
      <c r="BF5595" s="686"/>
      <c r="BG5595" s="686"/>
      <c r="BH5595" s="686"/>
      <c r="BI5595" s="686"/>
      <c r="BJ5595" s="686" t="s">
        <v>309</v>
      </c>
      <c r="BK5595" s="686"/>
      <c r="BL5595" s="686"/>
      <c r="BM5595" s="686"/>
      <c r="BN5595" s="686"/>
      <c r="BO5595" s="686"/>
      <c r="BP5595" s="686"/>
      <c r="BQ5595" s="686"/>
      <c r="BR5595" s="1013"/>
      <c r="BS5595" s="1008"/>
      <c r="BT5595" s="1008"/>
      <c r="BU5595" s="1008"/>
      <c r="BV5595" s="1008"/>
      <c r="BW5595" s="1014" t="s">
        <v>302</v>
      </c>
      <c r="BX5595" s="699"/>
      <c r="BY5595" s="699"/>
      <c r="BZ5595" s="699"/>
      <c r="CA5595" s="686" t="s">
        <v>310</v>
      </c>
      <c r="CB5595" s="686"/>
      <c r="CC5595" s="686"/>
      <c r="CD5595" s="686"/>
      <c r="CE5595" s="686"/>
      <c r="CF5595" s="686"/>
      <c r="CG5595" s="686"/>
      <c r="CH5595" s="1013"/>
    </row>
    <row r="5596" spans="2:86" ht="12" customHeight="1" x14ac:dyDescent="0.15">
      <c r="B5596" s="3" t="s">
        <v>526</v>
      </c>
      <c r="AU5596" s="1000"/>
      <c r="AV5596" s="1002"/>
      <c r="AW5596" s="1004"/>
      <c r="AX5596" s="1012" t="s">
        <v>26</v>
      </c>
      <c r="AY5596" s="686"/>
      <c r="AZ5596" s="686"/>
      <c r="BA5596" s="686"/>
      <c r="BB5596" s="686" t="s">
        <v>22</v>
      </c>
      <c r="BC5596" s="686"/>
      <c r="BD5596" s="686"/>
      <c r="BE5596" s="686"/>
      <c r="BF5596" s="686" t="s">
        <v>24</v>
      </c>
      <c r="BG5596" s="686"/>
      <c r="BH5596" s="686"/>
      <c r="BI5596" s="686"/>
      <c r="BJ5596" s="699" t="s">
        <v>26</v>
      </c>
      <c r="BK5596" s="699"/>
      <c r="BL5596" s="699"/>
      <c r="BM5596" s="699" t="s">
        <v>22</v>
      </c>
      <c r="BN5596" s="699"/>
      <c r="BO5596" s="699"/>
      <c r="BP5596" s="699" t="s">
        <v>24</v>
      </c>
      <c r="BQ5596" s="699"/>
      <c r="BR5596" s="1015"/>
      <c r="BS5596" s="807" t="s">
        <v>26</v>
      </c>
      <c r="BT5596" s="807" t="s">
        <v>22</v>
      </c>
      <c r="BU5596" s="807" t="s">
        <v>24</v>
      </c>
      <c r="BV5596" s="807" t="s">
        <v>303</v>
      </c>
      <c r="BW5596" s="1012" t="s">
        <v>311</v>
      </c>
      <c r="BX5596" s="686"/>
      <c r="BY5596" s="686"/>
      <c r="BZ5596" s="686"/>
      <c r="CA5596" s="686" t="s">
        <v>22</v>
      </c>
      <c r="CB5596" s="686"/>
      <c r="CC5596" s="686"/>
      <c r="CD5596" s="686"/>
      <c r="CE5596" s="686" t="s">
        <v>24</v>
      </c>
      <c r="CF5596" s="686"/>
      <c r="CG5596" s="686"/>
      <c r="CH5596" s="1013"/>
    </row>
    <row r="5597" spans="2:86" ht="12" customHeight="1" x14ac:dyDescent="0.15">
      <c r="B5597" s="3" t="s">
        <v>478</v>
      </c>
      <c r="AU5597" s="1000"/>
      <c r="AV5597" s="1002"/>
      <c r="AW5597" s="1004"/>
      <c r="AX5597" s="156" t="s">
        <v>862</v>
      </c>
      <c r="AY5597" s="157" t="s">
        <v>863</v>
      </c>
      <c r="AZ5597" s="157" t="s">
        <v>864</v>
      </c>
      <c r="BA5597" s="158" t="s">
        <v>865</v>
      </c>
      <c r="BB5597" s="159" t="s">
        <v>866</v>
      </c>
      <c r="BC5597" s="157" t="s">
        <v>863</v>
      </c>
      <c r="BD5597" s="157" t="s">
        <v>867</v>
      </c>
      <c r="BE5597" s="158" t="s">
        <v>865</v>
      </c>
      <c r="BF5597" s="159" t="s">
        <v>866</v>
      </c>
      <c r="BG5597" s="157" t="s">
        <v>863</v>
      </c>
      <c r="BH5597" s="157" t="s">
        <v>864</v>
      </c>
      <c r="BI5597" s="158" t="s">
        <v>865</v>
      </c>
      <c r="BJ5597" s="159" t="s">
        <v>866</v>
      </c>
      <c r="BK5597" s="157" t="s">
        <v>868</v>
      </c>
      <c r="BL5597" s="158" t="s">
        <v>869</v>
      </c>
      <c r="BM5597" s="159" t="s">
        <v>870</v>
      </c>
      <c r="BN5597" s="157" t="s">
        <v>863</v>
      </c>
      <c r="BO5597" s="158" t="s">
        <v>871</v>
      </c>
      <c r="BP5597" s="159" t="s">
        <v>870</v>
      </c>
      <c r="BQ5597" s="157" t="s">
        <v>868</v>
      </c>
      <c r="BR5597" s="160" t="s">
        <v>872</v>
      </c>
      <c r="BS5597" s="1008"/>
      <c r="BT5597" s="1008"/>
      <c r="BU5597" s="1008"/>
      <c r="BV5597" s="1008"/>
      <c r="BW5597" s="156" t="s">
        <v>866</v>
      </c>
      <c r="BX5597" s="157" t="s">
        <v>863</v>
      </c>
      <c r="BY5597" s="157" t="s">
        <v>864</v>
      </c>
      <c r="BZ5597" s="158" t="s">
        <v>865</v>
      </c>
      <c r="CA5597" s="159" t="s">
        <v>866</v>
      </c>
      <c r="CB5597" s="157" t="s">
        <v>873</v>
      </c>
      <c r="CC5597" s="157" t="s">
        <v>864</v>
      </c>
      <c r="CD5597" s="158" t="s">
        <v>865</v>
      </c>
      <c r="CE5597" s="159" t="s">
        <v>866</v>
      </c>
      <c r="CF5597" s="157" t="s">
        <v>863</v>
      </c>
      <c r="CG5597" s="157" t="s">
        <v>864</v>
      </c>
      <c r="CH5597" s="160" t="s">
        <v>874</v>
      </c>
    </row>
    <row r="5598" spans="2:86" x14ac:dyDescent="0.15">
      <c r="B5598" s="3" t="s">
        <v>539</v>
      </c>
      <c r="AU5598" s="1000"/>
      <c r="AV5598" s="188" t="str">
        <f>N5600</f>
        <v>S119</v>
      </c>
      <c r="AW5598" s="300">
        <f>R5600</f>
        <v>10.5</v>
      </c>
      <c r="AX5598" s="197">
        <f>+Y5625</f>
        <v>0</v>
      </c>
      <c r="AY5598" s="197">
        <f>+Z5625</f>
        <v>0</v>
      </c>
      <c r="AZ5598" s="197">
        <f>+AA5625</f>
        <v>0</v>
      </c>
      <c r="BA5598" s="197">
        <f t="shared" ref="BA5598" si="2590">+AB5625</f>
        <v>0</v>
      </c>
      <c r="BB5598" s="197">
        <f>+AC5625</f>
        <v>0</v>
      </c>
      <c r="BC5598" s="197">
        <f t="shared" ref="BC5598" si="2591">+AD5625</f>
        <v>0</v>
      </c>
      <c r="BD5598" s="197">
        <f t="shared" ref="BD5598" si="2592">+AE5625</f>
        <v>0</v>
      </c>
      <c r="BE5598" s="197">
        <f t="shared" ref="BE5598" si="2593">+AF5625</f>
        <v>1</v>
      </c>
      <c r="BF5598" s="197">
        <f t="shared" ref="BF5598" si="2594">+AG5625</f>
        <v>0</v>
      </c>
      <c r="BG5598" s="197">
        <f t="shared" ref="BG5598" si="2595">+AH5625</f>
        <v>0</v>
      </c>
      <c r="BH5598" s="197">
        <f t="shared" ref="BH5598" si="2596">+AI5625</f>
        <v>0</v>
      </c>
      <c r="BI5598" s="197">
        <f t="shared" ref="BI5598" si="2597">+AJ5625</f>
        <v>0</v>
      </c>
      <c r="BJ5598" s="197" t="str">
        <f>+Y5628</f>
        <v/>
      </c>
      <c r="BK5598" s="197" t="str">
        <f t="shared" ref="BK5598" si="2598">+Z5628</f>
        <v/>
      </c>
      <c r="BL5598" s="197" t="str">
        <f>+AA5628</f>
        <v/>
      </c>
      <c r="BM5598" s="197">
        <f>+AC5628</f>
        <v>0</v>
      </c>
      <c r="BN5598" s="197">
        <f t="shared" ref="BN5598" si="2599">+AD5628</f>
        <v>0</v>
      </c>
      <c r="BO5598" s="197">
        <f t="shared" ref="BO5598" si="2600">+AE5628</f>
        <v>1</v>
      </c>
      <c r="BP5598" s="197">
        <f>+AG5628</f>
        <v>0</v>
      </c>
      <c r="BQ5598" s="197">
        <f>+AH5628</f>
        <v>0</v>
      </c>
      <c r="BR5598" s="197">
        <f>+AI5628</f>
        <v>0</v>
      </c>
      <c r="BS5598" s="296" t="str">
        <f>+Y5629</f>
        <v>Ⅰ</v>
      </c>
      <c r="BT5598" s="296" t="str">
        <f>+AC5629</f>
        <v>Ⅱ</v>
      </c>
      <c r="BU5598" s="296" t="str">
        <f>+AG5629</f>
        <v>Ⅰ</v>
      </c>
      <c r="BV5598" s="296" t="str">
        <f>+Y5630</f>
        <v>Ⅱ</v>
      </c>
      <c r="BW5598" s="164" t="str">
        <f>IF(Y5625&gt;0,R5600,"")</f>
        <v/>
      </c>
      <c r="BX5598" s="165" t="str">
        <f>IF(Z5625&gt;0,"",IF(AA5625&gt;0,R5600,""))</f>
        <v/>
      </c>
      <c r="BY5598" s="165" t="str">
        <f>IF(Y5625+Z5625&gt;0,"",IF(AA5625&gt;0,R5600,""))</f>
        <v/>
      </c>
      <c r="BZ5598" s="165" t="str">
        <f>IF(Y5625+Z5625+AA5625&gt;0,"",IF(AB5625&gt;0,R5600,""))</f>
        <v/>
      </c>
      <c r="CA5598" s="166">
        <f t="shared" ref="CA5598" si="2601">+AC5624</f>
        <v>0</v>
      </c>
      <c r="CB5598" s="166">
        <f t="shared" ref="CB5598" si="2602">+AD5624</f>
        <v>0</v>
      </c>
      <c r="CC5598" s="166">
        <f t="shared" ref="CC5598" si="2603">+AE5624</f>
        <v>0</v>
      </c>
      <c r="CD5598" s="166">
        <f t="shared" ref="CD5598" si="2604">+AF5624</f>
        <v>0.03</v>
      </c>
      <c r="CE5598" s="166">
        <f t="shared" ref="CE5598" si="2605">+AG5624</f>
        <v>0</v>
      </c>
      <c r="CF5598" s="166">
        <f t="shared" ref="CF5598" si="2606">+AH5624</f>
        <v>0</v>
      </c>
      <c r="CG5598" s="166">
        <f t="shared" ref="CG5598" si="2607">+AI5624</f>
        <v>0</v>
      </c>
      <c r="CH5598" s="166">
        <f t="shared" ref="CH5598" si="2608">+AJ5624</f>
        <v>0</v>
      </c>
    </row>
    <row r="5599" spans="2:86" ht="12" customHeight="1" x14ac:dyDescent="0.15">
      <c r="B5599" s="1057" t="s">
        <v>219</v>
      </c>
      <c r="C5599" s="1059"/>
      <c r="D5599" s="1060"/>
      <c r="E5599" s="1061"/>
      <c r="F5599" s="1061"/>
      <c r="G5599" s="1061"/>
      <c r="H5599" s="1061"/>
      <c r="I5599" s="1061"/>
      <c r="J5599" s="1062"/>
      <c r="K5599" s="1067" t="s">
        <v>453</v>
      </c>
      <c r="L5599" s="1068"/>
      <c r="M5599" s="1068"/>
      <c r="N5599" s="1068"/>
      <c r="O5599" s="1068"/>
      <c r="P5599" s="1068"/>
      <c r="Q5599" s="1068"/>
      <c r="R5599" s="1068"/>
      <c r="S5599" s="1068"/>
      <c r="T5599" s="1068"/>
      <c r="U5599" s="1068"/>
      <c r="V5599" s="1068"/>
      <c r="W5599" s="1068"/>
      <c r="X5599" s="1068"/>
      <c r="Y5599" s="1068"/>
      <c r="Z5599" s="1068"/>
      <c r="AA5599" s="1068"/>
      <c r="AB5599" s="1068"/>
      <c r="AC5599" s="1068"/>
      <c r="AD5599" s="1068"/>
      <c r="AE5599" s="1068"/>
      <c r="AF5599" s="1068"/>
      <c r="AG5599" s="1068"/>
      <c r="AH5599" s="1068"/>
      <c r="AI5599" s="1068"/>
      <c r="AJ5599" s="1068"/>
      <c r="AK5599" s="1068"/>
      <c r="AL5599" s="1068"/>
      <c r="AM5599" s="1068"/>
      <c r="AN5599" s="1068"/>
      <c r="AO5599" s="1069"/>
      <c r="AP5599" s="3"/>
    </row>
    <row r="5600" spans="2:86" ht="12" customHeight="1" x14ac:dyDescent="0.15">
      <c r="B5600" s="1058"/>
      <c r="C5600" s="1063"/>
      <c r="D5600" s="1061"/>
      <c r="E5600" s="1061"/>
      <c r="F5600" s="1061"/>
      <c r="G5600" s="1061"/>
      <c r="H5600" s="1061"/>
      <c r="I5600" s="1061"/>
      <c r="J5600" s="1062"/>
      <c r="K5600" s="1040" t="s">
        <v>218</v>
      </c>
      <c r="L5600" s="1041"/>
      <c r="M5600" s="1042"/>
      <c r="N5600" s="1034" t="s">
        <v>831</v>
      </c>
      <c r="O5600" s="1035"/>
      <c r="P5600" s="1040" t="s">
        <v>454</v>
      </c>
      <c r="Q5600" s="1042"/>
      <c r="R5600" s="1070">
        <f>'様式A-2'!C132</f>
        <v>10.5</v>
      </c>
      <c r="S5600" s="1071"/>
      <c r="T5600" s="1072"/>
      <c r="U5600" s="1073" t="s">
        <v>455</v>
      </c>
      <c r="V5600" s="1074"/>
      <c r="W5600" s="1073" t="s">
        <v>456</v>
      </c>
      <c r="X5600" s="1074"/>
      <c r="Y5600" s="1042" t="s">
        <v>217</v>
      </c>
      <c r="Z5600" s="1016"/>
      <c r="AA5600" s="1016"/>
      <c r="AB5600" s="1016"/>
      <c r="AC5600" s="1073" t="s">
        <v>457</v>
      </c>
      <c r="AD5600" s="1079"/>
      <c r="AE5600" s="1079"/>
      <c r="AF5600" s="1079"/>
      <c r="AG5600" s="1079"/>
      <c r="AH5600" s="1079"/>
      <c r="AI5600" s="1079"/>
      <c r="AJ5600" s="1074"/>
      <c r="AK5600" s="1073" t="s">
        <v>458</v>
      </c>
      <c r="AL5600" s="1079"/>
      <c r="AM5600" s="1079"/>
      <c r="AN5600" s="1081"/>
      <c r="AO5600" s="1082"/>
      <c r="AP5600" s="3"/>
      <c r="AV5600" s="167"/>
      <c r="AW5600" s="221"/>
      <c r="AX5600" s="167"/>
      <c r="AY5600" s="167"/>
      <c r="AZ5600" s="167"/>
      <c r="BA5600" s="167"/>
      <c r="BB5600" s="167"/>
      <c r="BC5600" s="167"/>
      <c r="BD5600" s="167"/>
    </row>
    <row r="5601" spans="2:56" ht="12" customHeight="1" x14ac:dyDescent="0.15">
      <c r="B5601" s="1058"/>
      <c r="C5601" s="1063"/>
      <c r="D5601" s="1061"/>
      <c r="E5601" s="1061"/>
      <c r="F5601" s="1061"/>
      <c r="G5601" s="1061"/>
      <c r="H5601" s="1061"/>
      <c r="I5601" s="1061"/>
      <c r="J5601" s="1062"/>
      <c r="K5601" s="1016" t="s">
        <v>459</v>
      </c>
      <c r="L5601" s="1016" t="s">
        <v>199</v>
      </c>
      <c r="M5601" s="1016"/>
      <c r="N5601" s="1016" t="s">
        <v>198</v>
      </c>
      <c r="O5601" s="1016"/>
      <c r="P5601" s="1016" t="s">
        <v>460</v>
      </c>
      <c r="Q5601" s="1016"/>
      <c r="R5601" s="1016" t="s">
        <v>6</v>
      </c>
      <c r="S5601" s="1016"/>
      <c r="T5601" s="1016"/>
      <c r="U5601" s="1075"/>
      <c r="V5601" s="1076"/>
      <c r="W5601" s="1075"/>
      <c r="X5601" s="1076"/>
      <c r="Y5601" s="1042"/>
      <c r="Z5601" s="1016"/>
      <c r="AA5601" s="1016"/>
      <c r="AB5601" s="1016"/>
      <c r="AC5601" s="1077"/>
      <c r="AD5601" s="1080"/>
      <c r="AE5601" s="1080"/>
      <c r="AF5601" s="1080"/>
      <c r="AG5601" s="1080"/>
      <c r="AH5601" s="1080"/>
      <c r="AI5601" s="1080"/>
      <c r="AJ5601" s="1078"/>
      <c r="AK5601" s="1075"/>
      <c r="AL5601" s="1083"/>
      <c r="AM5601" s="1083"/>
      <c r="AN5601" s="1084"/>
      <c r="AO5601" s="1085"/>
      <c r="AP5601" s="3"/>
      <c r="AV5601" s="167"/>
      <c r="AW5601" s="167"/>
      <c r="AX5601" s="167"/>
      <c r="AY5601" s="167"/>
      <c r="AZ5601" s="167"/>
      <c r="BA5601" s="167"/>
      <c r="BB5601" s="167"/>
      <c r="BC5601" s="167"/>
      <c r="BD5601" s="167"/>
    </row>
    <row r="5602" spans="2:56" ht="12" customHeight="1" x14ac:dyDescent="0.15">
      <c r="B5602" s="1058"/>
      <c r="C5602" s="1063"/>
      <c r="D5602" s="1061"/>
      <c r="E5602" s="1061"/>
      <c r="F5602" s="1061"/>
      <c r="G5602" s="1061"/>
      <c r="H5602" s="1061"/>
      <c r="I5602" s="1061"/>
      <c r="J5602" s="1062"/>
      <c r="K5602" s="1016"/>
      <c r="L5602" s="1016"/>
      <c r="M5602" s="1016"/>
      <c r="N5602" s="1016"/>
      <c r="O5602" s="1016"/>
      <c r="P5602" s="1016"/>
      <c r="Q5602" s="1016"/>
      <c r="R5602" s="1016"/>
      <c r="S5602" s="1016"/>
      <c r="T5602" s="1016"/>
      <c r="U5602" s="1075"/>
      <c r="V5602" s="1076"/>
      <c r="W5602" s="1075"/>
      <c r="X5602" s="1076"/>
      <c r="Y5602" s="1042" t="s">
        <v>461</v>
      </c>
      <c r="Z5602" s="1016"/>
      <c r="AA5602" s="1016"/>
      <c r="AB5602" s="1016"/>
      <c r="AC5602" s="1016" t="s">
        <v>462</v>
      </c>
      <c r="AD5602" s="1016"/>
      <c r="AE5602" s="1016"/>
      <c r="AF5602" s="1016"/>
      <c r="AG5602" s="1016" t="s">
        <v>463</v>
      </c>
      <c r="AH5602" s="1016"/>
      <c r="AI5602" s="1016"/>
      <c r="AJ5602" s="1016"/>
      <c r="AK5602" s="1075"/>
      <c r="AL5602" s="1083"/>
      <c r="AM5602" s="1083"/>
      <c r="AN5602" s="1084"/>
      <c r="AO5602" s="1085"/>
      <c r="AP5602" s="3"/>
      <c r="AV5602" s="167"/>
      <c r="AW5602" s="167"/>
      <c r="AX5602" s="167"/>
      <c r="AY5602" s="167"/>
      <c r="AZ5602" s="167"/>
      <c r="BA5602" s="167"/>
      <c r="BB5602" s="167"/>
      <c r="BC5602" s="167"/>
      <c r="BD5602" s="167"/>
    </row>
    <row r="5603" spans="2:56" ht="12" customHeight="1" x14ac:dyDescent="0.15">
      <c r="B5603" s="1058"/>
      <c r="C5603" s="1063"/>
      <c r="D5603" s="1061"/>
      <c r="E5603" s="1061"/>
      <c r="F5603" s="1061"/>
      <c r="G5603" s="1061"/>
      <c r="H5603" s="1061"/>
      <c r="I5603" s="1061"/>
      <c r="J5603" s="1062"/>
      <c r="K5603" s="1016"/>
      <c r="L5603" s="1016"/>
      <c r="M5603" s="1016"/>
      <c r="N5603" s="1016"/>
      <c r="O5603" s="1016"/>
      <c r="P5603" s="1016"/>
      <c r="Q5603" s="1016"/>
      <c r="R5603" s="1016"/>
      <c r="S5603" s="1016"/>
      <c r="T5603" s="1016"/>
      <c r="U5603" s="1077"/>
      <c r="V5603" s="1078"/>
      <c r="W5603" s="1077"/>
      <c r="X5603" s="1078"/>
      <c r="Y5603" s="191" t="s">
        <v>32</v>
      </c>
      <c r="Z5603" s="187" t="s">
        <v>33</v>
      </c>
      <c r="AA5603" s="187" t="s">
        <v>464</v>
      </c>
      <c r="AB5603" s="187" t="s">
        <v>465</v>
      </c>
      <c r="AC5603" s="187" t="s">
        <v>32</v>
      </c>
      <c r="AD5603" s="187" t="s">
        <v>33</v>
      </c>
      <c r="AE5603" s="187" t="s">
        <v>464</v>
      </c>
      <c r="AF5603" s="187" t="s">
        <v>465</v>
      </c>
      <c r="AG5603" s="187" t="s">
        <v>32</v>
      </c>
      <c r="AH5603" s="187" t="s">
        <v>33</v>
      </c>
      <c r="AI5603" s="187" t="s">
        <v>464</v>
      </c>
      <c r="AJ5603" s="187" t="s">
        <v>465</v>
      </c>
      <c r="AK5603" s="1077"/>
      <c r="AL5603" s="1080"/>
      <c r="AM5603" s="1080"/>
      <c r="AN5603" s="1086"/>
      <c r="AO5603" s="1087"/>
      <c r="AP5603" s="3"/>
      <c r="AV5603" s="167"/>
      <c r="AW5603" s="167"/>
      <c r="AX5603" s="167"/>
      <c r="AY5603" s="167"/>
      <c r="AZ5603" s="167"/>
      <c r="BA5603" s="167"/>
      <c r="BB5603" s="167"/>
      <c r="BC5603" s="167"/>
      <c r="BD5603" s="167"/>
    </row>
    <row r="5604" spans="2:56" ht="12" customHeight="1" x14ac:dyDescent="0.15">
      <c r="B5604" s="1058"/>
      <c r="C5604" s="1063"/>
      <c r="D5604" s="1061"/>
      <c r="E5604" s="1061"/>
      <c r="F5604" s="1061"/>
      <c r="G5604" s="1061"/>
      <c r="H5604" s="1061"/>
      <c r="I5604" s="1061"/>
      <c r="J5604" s="1062"/>
      <c r="K5604" s="192">
        <v>1</v>
      </c>
      <c r="L5604" s="1038" t="s">
        <v>534</v>
      </c>
      <c r="M5604" s="1039"/>
      <c r="N5604" s="1038" t="s">
        <v>486</v>
      </c>
      <c r="O5604" s="1039"/>
      <c r="P5604" s="1034" t="s">
        <v>332</v>
      </c>
      <c r="Q5604" s="1036"/>
      <c r="R5604" s="408" t="s">
        <v>338</v>
      </c>
      <c r="S5604" s="408"/>
      <c r="T5604" s="408"/>
      <c r="U5604" s="1034" t="s">
        <v>54</v>
      </c>
      <c r="V5604" s="1036"/>
      <c r="W5604" s="1034" t="s">
        <v>551</v>
      </c>
      <c r="X5604" s="1035"/>
      <c r="Y5604" s="286"/>
      <c r="Z5604" s="286"/>
      <c r="AA5604" s="286"/>
      <c r="AB5604" s="286"/>
      <c r="AC5604" s="223"/>
      <c r="AD5604" s="223"/>
      <c r="AE5604" s="223"/>
      <c r="AF5604" s="223"/>
      <c r="AG5604" s="223"/>
      <c r="AH5604" s="223"/>
      <c r="AI5604" s="223"/>
      <c r="AJ5604" s="223"/>
      <c r="AK5604" s="1088" t="s">
        <v>1685</v>
      </c>
      <c r="AL5604" s="1089"/>
      <c r="AM5604" s="1089"/>
      <c r="AN5604" s="1090"/>
      <c r="AO5604" s="1091"/>
      <c r="AP5604" s="3"/>
      <c r="AQ5604" s="222">
        <f>IF(P5604="材質劣化",2,IF(P5604="漏水",3,1))</f>
        <v>2</v>
      </c>
      <c r="AV5604" s="167"/>
      <c r="AW5604" s="167"/>
      <c r="AX5604" s="167"/>
      <c r="AY5604" s="167"/>
      <c r="AZ5604" s="167"/>
      <c r="BA5604" s="167"/>
      <c r="BB5604" s="167"/>
      <c r="BC5604" s="167"/>
      <c r="BD5604" s="167"/>
    </row>
    <row r="5605" spans="2:56" ht="12" customHeight="1" x14ac:dyDescent="0.15">
      <c r="B5605" s="1058"/>
      <c r="C5605" s="1063"/>
      <c r="D5605" s="1061"/>
      <c r="E5605" s="1061"/>
      <c r="F5605" s="1061"/>
      <c r="G5605" s="1061"/>
      <c r="H5605" s="1061"/>
      <c r="I5605" s="1061"/>
      <c r="J5605" s="1062"/>
      <c r="K5605" s="192">
        <v>2</v>
      </c>
      <c r="L5605" s="1038" t="s">
        <v>534</v>
      </c>
      <c r="M5605" s="1039"/>
      <c r="N5605" s="1038" t="s">
        <v>485</v>
      </c>
      <c r="O5605" s="1039"/>
      <c r="P5605" s="1034" t="s">
        <v>332</v>
      </c>
      <c r="Q5605" s="1036"/>
      <c r="R5605" s="408" t="s">
        <v>338</v>
      </c>
      <c r="S5605" s="408"/>
      <c r="T5605" s="408"/>
      <c r="U5605" s="1034" t="s">
        <v>54</v>
      </c>
      <c r="V5605" s="1036"/>
      <c r="W5605" s="1034" t="s">
        <v>551</v>
      </c>
      <c r="X5605" s="1035"/>
      <c r="Y5605" s="286"/>
      <c r="Z5605" s="286"/>
      <c r="AA5605" s="286"/>
      <c r="AB5605" s="286"/>
      <c r="AC5605" s="223"/>
      <c r="AD5605" s="223"/>
      <c r="AE5605" s="223"/>
      <c r="AF5605" s="223"/>
      <c r="AG5605" s="223"/>
      <c r="AH5605" s="223"/>
      <c r="AI5605" s="223"/>
      <c r="AJ5605" s="223"/>
      <c r="AK5605" s="1088" t="s">
        <v>1685</v>
      </c>
      <c r="AL5605" s="1089"/>
      <c r="AM5605" s="1089"/>
      <c r="AN5605" s="1090"/>
      <c r="AO5605" s="1091"/>
      <c r="AP5605" s="3"/>
      <c r="AQ5605" s="222">
        <f t="shared" ref="AQ5605:AQ5623" si="2609">IF(P5605="材質劣化",2,IF(P5605="漏水",3,1))</f>
        <v>2</v>
      </c>
      <c r="AV5605" s="167"/>
      <c r="AW5605" s="167"/>
      <c r="AX5605" s="167"/>
      <c r="AY5605" s="167"/>
      <c r="AZ5605" s="167"/>
      <c r="BA5605" s="167"/>
      <c r="BB5605" s="167"/>
      <c r="BC5605" s="167"/>
      <c r="BD5605" s="167"/>
    </row>
    <row r="5606" spans="2:56" ht="12" customHeight="1" x14ac:dyDescent="0.15">
      <c r="B5606" s="1058"/>
      <c r="C5606" s="1063"/>
      <c r="D5606" s="1061"/>
      <c r="E5606" s="1061"/>
      <c r="F5606" s="1061"/>
      <c r="G5606" s="1061"/>
      <c r="H5606" s="1061"/>
      <c r="I5606" s="1061"/>
      <c r="J5606" s="1062"/>
      <c r="K5606" s="192">
        <v>3</v>
      </c>
      <c r="L5606" s="1038" t="s">
        <v>331</v>
      </c>
      <c r="M5606" s="1039"/>
      <c r="N5606" s="1038" t="s">
        <v>354</v>
      </c>
      <c r="O5606" s="1039"/>
      <c r="P5606" s="1034" t="s">
        <v>332</v>
      </c>
      <c r="Q5606" s="1036"/>
      <c r="R5606" s="408" t="s">
        <v>532</v>
      </c>
      <c r="S5606" s="408"/>
      <c r="T5606" s="408"/>
      <c r="U5606" s="1034" t="s">
        <v>1648</v>
      </c>
      <c r="V5606" s="1036"/>
      <c r="W5606" s="1034" t="s">
        <v>1649</v>
      </c>
      <c r="X5606" s="1035"/>
      <c r="Y5606" s="286"/>
      <c r="Z5606" s="286"/>
      <c r="AA5606" s="286"/>
      <c r="AB5606" s="286"/>
      <c r="AC5606" s="223"/>
      <c r="AD5606" s="223"/>
      <c r="AE5606" s="223"/>
      <c r="AF5606" s="223">
        <f>0.3*0.1</f>
        <v>0.03</v>
      </c>
      <c r="AG5606" s="223"/>
      <c r="AH5606" s="223"/>
      <c r="AI5606" s="223"/>
      <c r="AJ5606" s="223"/>
      <c r="AK5606" s="1052"/>
      <c r="AL5606" s="1053"/>
      <c r="AM5606" s="1053"/>
      <c r="AN5606" s="1054"/>
      <c r="AO5606" s="1055"/>
      <c r="AP5606" s="3"/>
      <c r="AQ5606" s="222">
        <f t="shared" si="2609"/>
        <v>2</v>
      </c>
      <c r="AV5606" s="167"/>
      <c r="AW5606" s="167"/>
      <c r="AX5606" s="167"/>
      <c r="AY5606" s="167"/>
      <c r="AZ5606" s="167"/>
      <c r="BA5606" s="167"/>
      <c r="BB5606" s="167"/>
      <c r="BC5606" s="167"/>
      <c r="BD5606" s="167"/>
    </row>
    <row r="5607" spans="2:56" ht="12" customHeight="1" x14ac:dyDescent="0.15">
      <c r="B5607" s="1058"/>
      <c r="C5607" s="1063"/>
      <c r="D5607" s="1061"/>
      <c r="E5607" s="1061"/>
      <c r="F5607" s="1061"/>
      <c r="G5607" s="1061"/>
      <c r="H5607" s="1061"/>
      <c r="I5607" s="1061"/>
      <c r="J5607" s="1062"/>
      <c r="K5607" s="192"/>
      <c r="L5607" s="1038"/>
      <c r="M5607" s="1039"/>
      <c r="N5607" s="1038"/>
      <c r="O5607" s="1039"/>
      <c r="P5607" s="1034"/>
      <c r="Q5607" s="1036"/>
      <c r="R5607" s="408"/>
      <c r="S5607" s="408"/>
      <c r="T5607" s="408"/>
      <c r="U5607" s="1034"/>
      <c r="V5607" s="1036"/>
      <c r="W5607" s="1034"/>
      <c r="X5607" s="1035"/>
      <c r="Y5607" s="286"/>
      <c r="Z5607" s="286"/>
      <c r="AA5607" s="286"/>
      <c r="AB5607" s="286"/>
      <c r="AC5607" s="223"/>
      <c r="AD5607" s="223"/>
      <c r="AE5607" s="223"/>
      <c r="AF5607" s="223"/>
      <c r="AG5607" s="223"/>
      <c r="AH5607" s="223"/>
      <c r="AI5607" s="223"/>
      <c r="AJ5607" s="223"/>
      <c r="AK5607" s="1052"/>
      <c r="AL5607" s="1053"/>
      <c r="AM5607" s="1053"/>
      <c r="AN5607" s="1054"/>
      <c r="AO5607" s="1055"/>
      <c r="AP5607" s="3"/>
      <c r="AQ5607" s="222">
        <f t="shared" si="2609"/>
        <v>1</v>
      </c>
      <c r="AV5607" s="167"/>
      <c r="AW5607" s="167"/>
      <c r="AX5607" s="167"/>
      <c r="AY5607" s="167"/>
      <c r="AZ5607" s="167"/>
      <c r="BA5607" s="167"/>
      <c r="BB5607" s="167"/>
      <c r="BC5607" s="167"/>
      <c r="BD5607" s="167"/>
    </row>
    <row r="5608" spans="2:56" ht="12" customHeight="1" x14ac:dyDescent="0.15">
      <c r="B5608" s="1058"/>
      <c r="C5608" s="1063"/>
      <c r="D5608" s="1061"/>
      <c r="E5608" s="1061"/>
      <c r="F5608" s="1061"/>
      <c r="G5608" s="1061"/>
      <c r="H5608" s="1061"/>
      <c r="I5608" s="1061"/>
      <c r="J5608" s="1062"/>
      <c r="K5608" s="192"/>
      <c r="L5608" s="1038"/>
      <c r="M5608" s="1039"/>
      <c r="N5608" s="1038"/>
      <c r="O5608" s="1039"/>
      <c r="P5608" s="1034"/>
      <c r="Q5608" s="1036"/>
      <c r="R5608" s="408"/>
      <c r="S5608" s="408"/>
      <c r="T5608" s="408"/>
      <c r="U5608" s="1034"/>
      <c r="V5608" s="1036"/>
      <c r="W5608" s="1034"/>
      <c r="X5608" s="1035"/>
      <c r="Y5608" s="286"/>
      <c r="Z5608" s="286"/>
      <c r="AA5608" s="286"/>
      <c r="AB5608" s="286"/>
      <c r="AC5608" s="223"/>
      <c r="AD5608" s="223"/>
      <c r="AE5608" s="223"/>
      <c r="AF5608" s="223"/>
      <c r="AG5608" s="223"/>
      <c r="AH5608" s="223"/>
      <c r="AI5608" s="223"/>
      <c r="AJ5608" s="223"/>
      <c r="AK5608" s="1052"/>
      <c r="AL5608" s="1053"/>
      <c r="AM5608" s="1053"/>
      <c r="AN5608" s="1054"/>
      <c r="AO5608" s="1055"/>
      <c r="AP5608" s="3"/>
      <c r="AQ5608" s="222">
        <f t="shared" si="2609"/>
        <v>1</v>
      </c>
      <c r="AV5608" s="167"/>
      <c r="AW5608" s="167"/>
      <c r="AX5608" s="167"/>
      <c r="AY5608" s="167"/>
      <c r="AZ5608" s="167"/>
      <c r="BA5608" s="167"/>
      <c r="BB5608" s="167"/>
      <c r="BC5608" s="167"/>
      <c r="BD5608" s="167"/>
    </row>
    <row r="5609" spans="2:56" ht="12" customHeight="1" x14ac:dyDescent="0.15">
      <c r="B5609" s="1058"/>
      <c r="C5609" s="1063"/>
      <c r="D5609" s="1061"/>
      <c r="E5609" s="1061"/>
      <c r="F5609" s="1061"/>
      <c r="G5609" s="1061"/>
      <c r="H5609" s="1061"/>
      <c r="I5609" s="1061"/>
      <c r="J5609" s="1062"/>
      <c r="K5609" s="192"/>
      <c r="L5609" s="1038"/>
      <c r="M5609" s="1039"/>
      <c r="N5609" s="1038"/>
      <c r="O5609" s="1039"/>
      <c r="P5609" s="1034"/>
      <c r="Q5609" s="1036"/>
      <c r="R5609" s="408"/>
      <c r="S5609" s="408"/>
      <c r="T5609" s="408"/>
      <c r="U5609" s="1034"/>
      <c r="V5609" s="1036"/>
      <c r="W5609" s="1034"/>
      <c r="X5609" s="1035"/>
      <c r="Y5609" s="286"/>
      <c r="Z5609" s="286"/>
      <c r="AA5609" s="286"/>
      <c r="AB5609" s="286"/>
      <c r="AC5609" s="223"/>
      <c r="AD5609" s="223"/>
      <c r="AE5609" s="223"/>
      <c r="AF5609" s="223"/>
      <c r="AG5609" s="223"/>
      <c r="AH5609" s="223"/>
      <c r="AI5609" s="223"/>
      <c r="AJ5609" s="223"/>
      <c r="AK5609" s="1052"/>
      <c r="AL5609" s="1053"/>
      <c r="AM5609" s="1053"/>
      <c r="AN5609" s="1054"/>
      <c r="AO5609" s="1055"/>
      <c r="AP5609" s="3"/>
      <c r="AQ5609" s="222">
        <f t="shared" si="2609"/>
        <v>1</v>
      </c>
      <c r="AV5609" s="167"/>
      <c r="AW5609" s="167"/>
      <c r="AX5609" s="167"/>
      <c r="AY5609" s="167"/>
      <c r="AZ5609" s="167"/>
      <c r="BA5609" s="167"/>
      <c r="BB5609" s="167"/>
      <c r="BC5609" s="167"/>
      <c r="BD5609" s="167"/>
    </row>
    <row r="5610" spans="2:56" s="162" customFormat="1" ht="12" customHeight="1" x14ac:dyDescent="0.15">
      <c r="B5610" s="1058"/>
      <c r="C5610" s="1063"/>
      <c r="D5610" s="1061"/>
      <c r="E5610" s="1061"/>
      <c r="F5610" s="1061"/>
      <c r="G5610" s="1061"/>
      <c r="H5610" s="1061"/>
      <c r="I5610" s="1061"/>
      <c r="J5610" s="1062"/>
      <c r="K5610" s="192"/>
      <c r="L5610" s="1038"/>
      <c r="M5610" s="1039"/>
      <c r="N5610" s="1038"/>
      <c r="O5610" s="1039"/>
      <c r="P5610" s="1034"/>
      <c r="Q5610" s="1036"/>
      <c r="R5610" s="408"/>
      <c r="S5610" s="408"/>
      <c r="T5610" s="408"/>
      <c r="U5610" s="1034"/>
      <c r="V5610" s="1036"/>
      <c r="W5610" s="1034"/>
      <c r="X5610" s="1035"/>
      <c r="Y5610" s="286"/>
      <c r="Z5610" s="286"/>
      <c r="AA5610" s="286"/>
      <c r="AB5610" s="286"/>
      <c r="AC5610" s="223"/>
      <c r="AD5610" s="223"/>
      <c r="AE5610" s="223"/>
      <c r="AF5610" s="223"/>
      <c r="AG5610" s="223"/>
      <c r="AH5610" s="223"/>
      <c r="AI5610" s="223"/>
      <c r="AJ5610" s="223"/>
      <c r="AK5610" s="1034"/>
      <c r="AL5610" s="1035"/>
      <c r="AM5610" s="1035"/>
      <c r="AN5610" s="788"/>
      <c r="AO5610" s="789"/>
      <c r="AP5610" s="3"/>
      <c r="AQ5610" s="222">
        <f t="shared" si="2609"/>
        <v>1</v>
      </c>
    </row>
    <row r="5611" spans="2:56" s="162" customFormat="1" ht="12" customHeight="1" x14ac:dyDescent="0.15">
      <c r="B5611" s="1058"/>
      <c r="C5611" s="1063"/>
      <c r="D5611" s="1061"/>
      <c r="E5611" s="1061"/>
      <c r="F5611" s="1061"/>
      <c r="G5611" s="1061"/>
      <c r="H5611" s="1061"/>
      <c r="I5611" s="1061"/>
      <c r="J5611" s="1062"/>
      <c r="K5611" s="192"/>
      <c r="L5611" s="1038"/>
      <c r="M5611" s="1039"/>
      <c r="N5611" s="1038"/>
      <c r="O5611" s="1039"/>
      <c r="P5611" s="1034"/>
      <c r="Q5611" s="1036"/>
      <c r="R5611" s="408"/>
      <c r="S5611" s="408"/>
      <c r="T5611" s="408"/>
      <c r="U5611" s="1034"/>
      <c r="V5611" s="1036"/>
      <c r="W5611" s="1034"/>
      <c r="X5611" s="1035"/>
      <c r="Y5611" s="286"/>
      <c r="Z5611" s="286"/>
      <c r="AA5611" s="286"/>
      <c r="AB5611" s="286"/>
      <c r="AC5611" s="223"/>
      <c r="AD5611" s="223"/>
      <c r="AE5611" s="223"/>
      <c r="AF5611" s="223"/>
      <c r="AG5611" s="223"/>
      <c r="AH5611" s="223"/>
      <c r="AI5611" s="223"/>
      <c r="AJ5611" s="223"/>
      <c r="AK5611" s="1034"/>
      <c r="AL5611" s="1035"/>
      <c r="AM5611" s="1035"/>
      <c r="AN5611" s="788"/>
      <c r="AO5611" s="789"/>
      <c r="AP5611" s="3"/>
      <c r="AQ5611" s="222">
        <f t="shared" si="2609"/>
        <v>1</v>
      </c>
    </row>
    <row r="5612" spans="2:56" s="162" customFormat="1" ht="12" customHeight="1" x14ac:dyDescent="0.15">
      <c r="B5612" s="1058"/>
      <c r="C5612" s="1063"/>
      <c r="D5612" s="1061"/>
      <c r="E5612" s="1061"/>
      <c r="F5612" s="1061"/>
      <c r="G5612" s="1061"/>
      <c r="H5612" s="1061"/>
      <c r="I5612" s="1061"/>
      <c r="J5612" s="1062"/>
      <c r="K5612" s="192"/>
      <c r="L5612" s="1038"/>
      <c r="M5612" s="1039"/>
      <c r="N5612" s="1038"/>
      <c r="O5612" s="1039"/>
      <c r="P5612" s="1034"/>
      <c r="Q5612" s="1036"/>
      <c r="R5612" s="408"/>
      <c r="S5612" s="408"/>
      <c r="T5612" s="408"/>
      <c r="U5612" s="1034"/>
      <c r="V5612" s="1036"/>
      <c r="W5612" s="1034"/>
      <c r="X5612" s="1035"/>
      <c r="Y5612" s="286"/>
      <c r="Z5612" s="286"/>
      <c r="AA5612" s="286"/>
      <c r="AB5612" s="286"/>
      <c r="AC5612" s="223"/>
      <c r="AD5612" s="223"/>
      <c r="AE5612" s="223"/>
      <c r="AF5612" s="223"/>
      <c r="AG5612" s="223"/>
      <c r="AH5612" s="223"/>
      <c r="AI5612" s="223"/>
      <c r="AJ5612" s="223"/>
      <c r="AK5612" s="1034"/>
      <c r="AL5612" s="1035"/>
      <c r="AM5612" s="1035"/>
      <c r="AN5612" s="788"/>
      <c r="AO5612" s="789"/>
      <c r="AP5612" s="3"/>
      <c r="AQ5612" s="222">
        <f t="shared" si="2609"/>
        <v>1</v>
      </c>
    </row>
    <row r="5613" spans="2:56" s="162" customFormat="1" ht="12" customHeight="1" x14ac:dyDescent="0.15">
      <c r="B5613" s="1058"/>
      <c r="C5613" s="1063"/>
      <c r="D5613" s="1061"/>
      <c r="E5613" s="1061"/>
      <c r="F5613" s="1061"/>
      <c r="G5613" s="1061"/>
      <c r="H5613" s="1061"/>
      <c r="I5613" s="1061"/>
      <c r="J5613" s="1062"/>
      <c r="K5613" s="192"/>
      <c r="L5613" s="1038"/>
      <c r="M5613" s="1039"/>
      <c r="N5613" s="1038"/>
      <c r="O5613" s="1039"/>
      <c r="P5613" s="1034"/>
      <c r="Q5613" s="1036"/>
      <c r="R5613" s="408"/>
      <c r="S5613" s="408"/>
      <c r="T5613" s="408"/>
      <c r="U5613" s="1034"/>
      <c r="V5613" s="1036"/>
      <c r="W5613" s="1034"/>
      <c r="X5613" s="1035"/>
      <c r="Y5613" s="286"/>
      <c r="Z5613" s="286"/>
      <c r="AA5613" s="286"/>
      <c r="AB5613" s="286"/>
      <c r="AC5613" s="223"/>
      <c r="AD5613" s="223"/>
      <c r="AE5613" s="223"/>
      <c r="AF5613" s="223"/>
      <c r="AG5613" s="223"/>
      <c r="AH5613" s="223"/>
      <c r="AI5613" s="223"/>
      <c r="AJ5613" s="223"/>
      <c r="AK5613" s="1034"/>
      <c r="AL5613" s="1035"/>
      <c r="AM5613" s="1035"/>
      <c r="AN5613" s="788"/>
      <c r="AO5613" s="789"/>
      <c r="AP5613" s="3"/>
      <c r="AQ5613" s="222">
        <f t="shared" si="2609"/>
        <v>1</v>
      </c>
    </row>
    <row r="5614" spans="2:56" s="162" customFormat="1" ht="12" customHeight="1" x14ac:dyDescent="0.15">
      <c r="B5614" s="1058"/>
      <c r="C5614" s="1063"/>
      <c r="D5614" s="1061"/>
      <c r="E5614" s="1061"/>
      <c r="F5614" s="1061"/>
      <c r="G5614" s="1061"/>
      <c r="H5614" s="1061"/>
      <c r="I5614" s="1061"/>
      <c r="J5614" s="1062"/>
      <c r="K5614" s="192"/>
      <c r="L5614" s="1038"/>
      <c r="M5614" s="1039"/>
      <c r="N5614" s="1038"/>
      <c r="O5614" s="1039"/>
      <c r="P5614" s="1034"/>
      <c r="Q5614" s="1036"/>
      <c r="R5614" s="408"/>
      <c r="S5614" s="408"/>
      <c r="T5614" s="408"/>
      <c r="U5614" s="1034"/>
      <c r="V5614" s="1036"/>
      <c r="W5614" s="1034"/>
      <c r="X5614" s="1035"/>
      <c r="Y5614" s="286"/>
      <c r="Z5614" s="286"/>
      <c r="AA5614" s="286"/>
      <c r="AB5614" s="286"/>
      <c r="AC5614" s="223"/>
      <c r="AD5614" s="223"/>
      <c r="AE5614" s="223"/>
      <c r="AF5614" s="223"/>
      <c r="AG5614" s="223"/>
      <c r="AH5614" s="223"/>
      <c r="AI5614" s="223"/>
      <c r="AJ5614" s="223"/>
      <c r="AK5614" s="1034"/>
      <c r="AL5614" s="1035"/>
      <c r="AM5614" s="1035"/>
      <c r="AN5614" s="788"/>
      <c r="AO5614" s="789"/>
      <c r="AP5614" s="3"/>
      <c r="AQ5614" s="222">
        <f t="shared" si="2609"/>
        <v>1</v>
      </c>
    </row>
    <row r="5615" spans="2:56" s="162" customFormat="1" ht="12" customHeight="1" x14ac:dyDescent="0.15">
      <c r="B5615" s="1058"/>
      <c r="C5615" s="1063"/>
      <c r="D5615" s="1061"/>
      <c r="E5615" s="1061"/>
      <c r="F5615" s="1061"/>
      <c r="G5615" s="1061"/>
      <c r="H5615" s="1061"/>
      <c r="I5615" s="1061"/>
      <c r="J5615" s="1062"/>
      <c r="K5615" s="192"/>
      <c r="L5615" s="1038"/>
      <c r="M5615" s="1039"/>
      <c r="N5615" s="1038"/>
      <c r="O5615" s="1039"/>
      <c r="P5615" s="1034"/>
      <c r="Q5615" s="1036"/>
      <c r="R5615" s="408"/>
      <c r="S5615" s="408"/>
      <c r="T5615" s="408"/>
      <c r="U5615" s="1034"/>
      <c r="V5615" s="1036"/>
      <c r="W5615" s="1034"/>
      <c r="X5615" s="1035"/>
      <c r="Y5615" s="286"/>
      <c r="Z5615" s="286"/>
      <c r="AA5615" s="286"/>
      <c r="AB5615" s="286"/>
      <c r="AC5615" s="223"/>
      <c r="AD5615" s="223"/>
      <c r="AE5615" s="223"/>
      <c r="AF5615" s="223"/>
      <c r="AG5615" s="223"/>
      <c r="AH5615" s="223"/>
      <c r="AI5615" s="223"/>
      <c r="AJ5615" s="223"/>
      <c r="AK5615" s="1034"/>
      <c r="AL5615" s="1035"/>
      <c r="AM5615" s="1035"/>
      <c r="AN5615" s="788"/>
      <c r="AO5615" s="789"/>
      <c r="AP5615" s="3"/>
      <c r="AQ5615" s="222">
        <f t="shared" si="2609"/>
        <v>1</v>
      </c>
    </row>
    <row r="5616" spans="2:56" s="162" customFormat="1" ht="12" customHeight="1" x14ac:dyDescent="0.15">
      <c r="B5616" s="1058"/>
      <c r="C5616" s="1063"/>
      <c r="D5616" s="1061"/>
      <c r="E5616" s="1061"/>
      <c r="F5616" s="1061"/>
      <c r="G5616" s="1061"/>
      <c r="H5616" s="1061"/>
      <c r="I5616" s="1061"/>
      <c r="J5616" s="1062"/>
      <c r="K5616" s="192"/>
      <c r="L5616" s="1038"/>
      <c r="M5616" s="1039"/>
      <c r="N5616" s="1038"/>
      <c r="O5616" s="1039"/>
      <c r="P5616" s="1034"/>
      <c r="Q5616" s="1036"/>
      <c r="R5616" s="408"/>
      <c r="S5616" s="408"/>
      <c r="T5616" s="408"/>
      <c r="U5616" s="1034"/>
      <c r="V5616" s="1036"/>
      <c r="W5616" s="1034"/>
      <c r="X5616" s="1035"/>
      <c r="Y5616" s="286"/>
      <c r="Z5616" s="286"/>
      <c r="AA5616" s="286"/>
      <c r="AB5616" s="286"/>
      <c r="AC5616" s="223"/>
      <c r="AD5616" s="223"/>
      <c r="AE5616" s="223"/>
      <c r="AF5616" s="223"/>
      <c r="AG5616" s="223"/>
      <c r="AH5616" s="223"/>
      <c r="AI5616" s="223"/>
      <c r="AJ5616" s="223"/>
      <c r="AK5616" s="1034"/>
      <c r="AL5616" s="1035"/>
      <c r="AM5616" s="1035"/>
      <c r="AN5616" s="788"/>
      <c r="AO5616" s="789"/>
      <c r="AP5616" s="3"/>
      <c r="AQ5616" s="222">
        <f t="shared" si="2609"/>
        <v>1</v>
      </c>
    </row>
    <row r="5617" spans="2:46" s="162" customFormat="1" ht="12" customHeight="1" x14ac:dyDescent="0.15">
      <c r="B5617" s="1058"/>
      <c r="C5617" s="1063"/>
      <c r="D5617" s="1061"/>
      <c r="E5617" s="1061"/>
      <c r="F5617" s="1061"/>
      <c r="G5617" s="1061"/>
      <c r="H5617" s="1061"/>
      <c r="I5617" s="1061"/>
      <c r="J5617" s="1062"/>
      <c r="K5617" s="192"/>
      <c r="L5617" s="1038"/>
      <c r="M5617" s="1039"/>
      <c r="N5617" s="1038"/>
      <c r="O5617" s="1039"/>
      <c r="P5617" s="1034"/>
      <c r="Q5617" s="1036"/>
      <c r="R5617" s="408"/>
      <c r="S5617" s="408"/>
      <c r="T5617" s="408"/>
      <c r="U5617" s="1034"/>
      <c r="V5617" s="1036"/>
      <c r="W5617" s="1034"/>
      <c r="X5617" s="1035"/>
      <c r="Y5617" s="286"/>
      <c r="Z5617" s="286"/>
      <c r="AA5617" s="286"/>
      <c r="AB5617" s="286"/>
      <c r="AC5617" s="223"/>
      <c r="AD5617" s="223"/>
      <c r="AE5617" s="223"/>
      <c r="AF5617" s="223"/>
      <c r="AG5617" s="223"/>
      <c r="AH5617" s="223"/>
      <c r="AI5617" s="223"/>
      <c r="AJ5617" s="223"/>
      <c r="AK5617" s="1034"/>
      <c r="AL5617" s="1035"/>
      <c r="AM5617" s="1035"/>
      <c r="AN5617" s="788"/>
      <c r="AO5617" s="789"/>
      <c r="AP5617" s="3"/>
      <c r="AQ5617" s="222">
        <f t="shared" si="2609"/>
        <v>1</v>
      </c>
    </row>
    <row r="5618" spans="2:46" s="162" customFormat="1" ht="12" customHeight="1" x14ac:dyDescent="0.15">
      <c r="B5618" s="1058"/>
      <c r="C5618" s="1063"/>
      <c r="D5618" s="1061"/>
      <c r="E5618" s="1061"/>
      <c r="F5618" s="1061"/>
      <c r="G5618" s="1061"/>
      <c r="H5618" s="1061"/>
      <c r="I5618" s="1061"/>
      <c r="J5618" s="1062"/>
      <c r="K5618" s="192"/>
      <c r="L5618" s="1038"/>
      <c r="M5618" s="1039"/>
      <c r="N5618" s="1038"/>
      <c r="O5618" s="1039"/>
      <c r="P5618" s="1034"/>
      <c r="Q5618" s="1036"/>
      <c r="R5618" s="408"/>
      <c r="S5618" s="408"/>
      <c r="T5618" s="408"/>
      <c r="U5618" s="1034"/>
      <c r="V5618" s="1036"/>
      <c r="W5618" s="1034"/>
      <c r="X5618" s="1035"/>
      <c r="Y5618" s="286"/>
      <c r="Z5618" s="286"/>
      <c r="AA5618" s="286"/>
      <c r="AB5618" s="286"/>
      <c r="AC5618" s="223"/>
      <c r="AD5618" s="223"/>
      <c r="AE5618" s="223"/>
      <c r="AF5618" s="223"/>
      <c r="AG5618" s="223"/>
      <c r="AH5618" s="223"/>
      <c r="AI5618" s="223"/>
      <c r="AJ5618" s="223"/>
      <c r="AK5618" s="1034"/>
      <c r="AL5618" s="1035"/>
      <c r="AM5618" s="1035"/>
      <c r="AN5618" s="788"/>
      <c r="AO5618" s="789"/>
      <c r="AP5618" s="3"/>
      <c r="AQ5618" s="222">
        <f t="shared" si="2609"/>
        <v>1</v>
      </c>
    </row>
    <row r="5619" spans="2:46" s="162" customFormat="1" ht="12" customHeight="1" x14ac:dyDescent="0.15">
      <c r="B5619" s="1058"/>
      <c r="C5619" s="1063"/>
      <c r="D5619" s="1061"/>
      <c r="E5619" s="1061"/>
      <c r="F5619" s="1061"/>
      <c r="G5619" s="1061"/>
      <c r="H5619" s="1061"/>
      <c r="I5619" s="1061"/>
      <c r="J5619" s="1062"/>
      <c r="K5619" s="192"/>
      <c r="L5619" s="1038"/>
      <c r="M5619" s="1039"/>
      <c r="N5619" s="1038"/>
      <c r="O5619" s="1039"/>
      <c r="P5619" s="1034"/>
      <c r="Q5619" s="1036"/>
      <c r="R5619" s="408"/>
      <c r="S5619" s="408"/>
      <c r="T5619" s="408"/>
      <c r="U5619" s="1034"/>
      <c r="V5619" s="1036"/>
      <c r="W5619" s="1034"/>
      <c r="X5619" s="1035"/>
      <c r="Y5619" s="286"/>
      <c r="Z5619" s="286"/>
      <c r="AA5619" s="286"/>
      <c r="AB5619" s="286"/>
      <c r="AC5619" s="223"/>
      <c r="AD5619" s="223"/>
      <c r="AE5619" s="223"/>
      <c r="AF5619" s="223"/>
      <c r="AG5619" s="223"/>
      <c r="AH5619" s="223"/>
      <c r="AI5619" s="223"/>
      <c r="AJ5619" s="223"/>
      <c r="AK5619" s="1034"/>
      <c r="AL5619" s="1035"/>
      <c r="AM5619" s="1035"/>
      <c r="AN5619" s="788"/>
      <c r="AO5619" s="789"/>
      <c r="AP5619" s="3"/>
      <c r="AQ5619" s="222">
        <f t="shared" si="2609"/>
        <v>1</v>
      </c>
    </row>
    <row r="5620" spans="2:46" s="162" customFormat="1" ht="12" customHeight="1" x14ac:dyDescent="0.15">
      <c r="B5620" s="1058"/>
      <c r="C5620" s="1063"/>
      <c r="D5620" s="1061"/>
      <c r="E5620" s="1061"/>
      <c r="F5620" s="1061"/>
      <c r="G5620" s="1061"/>
      <c r="H5620" s="1061"/>
      <c r="I5620" s="1061"/>
      <c r="J5620" s="1062"/>
      <c r="K5620" s="192"/>
      <c r="L5620" s="1038"/>
      <c r="M5620" s="1039"/>
      <c r="N5620" s="1038"/>
      <c r="O5620" s="1039"/>
      <c r="P5620" s="1034"/>
      <c r="Q5620" s="1036"/>
      <c r="R5620" s="408"/>
      <c r="S5620" s="408"/>
      <c r="T5620" s="408"/>
      <c r="U5620" s="1034"/>
      <c r="V5620" s="1036"/>
      <c r="W5620" s="1034"/>
      <c r="X5620" s="1035"/>
      <c r="Y5620" s="286"/>
      <c r="Z5620" s="286"/>
      <c r="AA5620" s="286"/>
      <c r="AB5620" s="286"/>
      <c r="AC5620" s="223"/>
      <c r="AD5620" s="223"/>
      <c r="AE5620" s="223"/>
      <c r="AF5620" s="223"/>
      <c r="AG5620" s="223"/>
      <c r="AH5620" s="223"/>
      <c r="AI5620" s="223"/>
      <c r="AJ5620" s="223"/>
      <c r="AK5620" s="1034"/>
      <c r="AL5620" s="1035"/>
      <c r="AM5620" s="1035"/>
      <c r="AN5620" s="788"/>
      <c r="AO5620" s="789"/>
      <c r="AP5620" s="3"/>
      <c r="AQ5620" s="222">
        <f t="shared" si="2609"/>
        <v>1</v>
      </c>
    </row>
    <row r="5621" spans="2:46" s="162" customFormat="1" ht="12" customHeight="1" x14ac:dyDescent="0.15">
      <c r="B5621" s="1058"/>
      <c r="C5621" s="1063"/>
      <c r="D5621" s="1061"/>
      <c r="E5621" s="1061"/>
      <c r="F5621" s="1061"/>
      <c r="G5621" s="1061"/>
      <c r="H5621" s="1061"/>
      <c r="I5621" s="1061"/>
      <c r="J5621" s="1062"/>
      <c r="K5621" s="192"/>
      <c r="L5621" s="1038"/>
      <c r="M5621" s="1039"/>
      <c r="N5621" s="1038"/>
      <c r="O5621" s="1039"/>
      <c r="P5621" s="1034"/>
      <c r="Q5621" s="1036"/>
      <c r="R5621" s="408"/>
      <c r="S5621" s="408"/>
      <c r="T5621" s="408"/>
      <c r="U5621" s="1034"/>
      <c r="V5621" s="1036"/>
      <c r="W5621" s="1034"/>
      <c r="X5621" s="1035"/>
      <c r="Y5621" s="286"/>
      <c r="Z5621" s="286"/>
      <c r="AA5621" s="286"/>
      <c r="AB5621" s="286"/>
      <c r="AC5621" s="223"/>
      <c r="AD5621" s="223"/>
      <c r="AE5621" s="223"/>
      <c r="AF5621" s="223"/>
      <c r="AG5621" s="223"/>
      <c r="AH5621" s="223"/>
      <c r="AI5621" s="223"/>
      <c r="AJ5621" s="223"/>
      <c r="AK5621" s="1034"/>
      <c r="AL5621" s="1035"/>
      <c r="AM5621" s="1035"/>
      <c r="AN5621" s="788"/>
      <c r="AO5621" s="789"/>
      <c r="AP5621" s="3"/>
      <c r="AQ5621" s="222">
        <f t="shared" si="2609"/>
        <v>1</v>
      </c>
    </row>
    <row r="5622" spans="2:46" s="162" customFormat="1" ht="12" customHeight="1" x14ac:dyDescent="0.15">
      <c r="B5622" s="1058"/>
      <c r="C5622" s="1063"/>
      <c r="D5622" s="1061"/>
      <c r="E5622" s="1061"/>
      <c r="F5622" s="1061"/>
      <c r="G5622" s="1061"/>
      <c r="H5622" s="1061"/>
      <c r="I5622" s="1061"/>
      <c r="J5622" s="1062"/>
      <c r="K5622" s="192"/>
      <c r="L5622" s="1038"/>
      <c r="M5622" s="1039"/>
      <c r="N5622" s="1038"/>
      <c r="O5622" s="1039"/>
      <c r="P5622" s="1034"/>
      <c r="Q5622" s="1036"/>
      <c r="R5622" s="408"/>
      <c r="S5622" s="408"/>
      <c r="T5622" s="408"/>
      <c r="U5622" s="1034"/>
      <c r="V5622" s="1036"/>
      <c r="W5622" s="1034"/>
      <c r="X5622" s="1035"/>
      <c r="Y5622" s="286"/>
      <c r="Z5622" s="286"/>
      <c r="AA5622" s="286"/>
      <c r="AB5622" s="286"/>
      <c r="AC5622" s="223"/>
      <c r="AD5622" s="223"/>
      <c r="AE5622" s="223"/>
      <c r="AF5622" s="223"/>
      <c r="AG5622" s="223"/>
      <c r="AH5622" s="223"/>
      <c r="AI5622" s="223"/>
      <c r="AJ5622" s="223"/>
      <c r="AK5622" s="1034"/>
      <c r="AL5622" s="1035"/>
      <c r="AM5622" s="1035"/>
      <c r="AN5622" s="788"/>
      <c r="AO5622" s="789"/>
      <c r="AP5622" s="3"/>
      <c r="AQ5622" s="222">
        <f t="shared" si="2609"/>
        <v>1</v>
      </c>
    </row>
    <row r="5623" spans="2:46" s="162" customFormat="1" ht="12" customHeight="1" x14ac:dyDescent="0.15">
      <c r="B5623" s="1058"/>
      <c r="C5623" s="1063"/>
      <c r="D5623" s="1061"/>
      <c r="E5623" s="1061"/>
      <c r="F5623" s="1061"/>
      <c r="G5623" s="1061"/>
      <c r="H5623" s="1061"/>
      <c r="I5623" s="1061"/>
      <c r="J5623" s="1062"/>
      <c r="K5623" s="192"/>
      <c r="L5623" s="1038"/>
      <c r="M5623" s="1039"/>
      <c r="N5623" s="1038"/>
      <c r="O5623" s="1039"/>
      <c r="P5623" s="1034"/>
      <c r="Q5623" s="1036"/>
      <c r="R5623" s="408"/>
      <c r="S5623" s="408"/>
      <c r="T5623" s="408"/>
      <c r="U5623" s="1034"/>
      <c r="V5623" s="1036"/>
      <c r="W5623" s="1034"/>
      <c r="X5623" s="1035"/>
      <c r="Y5623" s="286"/>
      <c r="Z5623" s="286"/>
      <c r="AA5623" s="286"/>
      <c r="AB5623" s="286"/>
      <c r="AC5623" s="223"/>
      <c r="AD5623" s="223"/>
      <c r="AE5623" s="223"/>
      <c r="AF5623" s="223"/>
      <c r="AG5623" s="223"/>
      <c r="AH5623" s="223"/>
      <c r="AI5623" s="223"/>
      <c r="AJ5623" s="223"/>
      <c r="AK5623" s="1034"/>
      <c r="AL5623" s="1035"/>
      <c r="AM5623" s="1035"/>
      <c r="AN5623" s="788"/>
      <c r="AO5623" s="789"/>
      <c r="AP5623" s="3"/>
      <c r="AQ5623" s="222">
        <f t="shared" si="2609"/>
        <v>1</v>
      </c>
    </row>
    <row r="5624" spans="2:46" s="162" customFormat="1" ht="12" customHeight="1" x14ac:dyDescent="0.15">
      <c r="B5624" s="1058"/>
      <c r="C5624" s="1063"/>
      <c r="D5624" s="1061"/>
      <c r="E5624" s="1061"/>
      <c r="F5624" s="1061"/>
      <c r="G5624" s="1061"/>
      <c r="H5624" s="1061"/>
      <c r="I5624" s="1061"/>
      <c r="J5624" s="1062"/>
      <c r="K5624" s="1016" t="s">
        <v>216</v>
      </c>
      <c r="L5624" s="1016" t="s">
        <v>215</v>
      </c>
      <c r="M5624" s="1016"/>
      <c r="N5624" s="1016"/>
      <c r="O5624" s="1016"/>
      <c r="P5624" s="1016"/>
      <c r="Q5624" s="1016"/>
      <c r="R5624" s="1016"/>
      <c r="S5624" s="1016"/>
      <c r="T5624" s="1016"/>
      <c r="U5624" s="1016"/>
      <c r="V5624" s="1016"/>
      <c r="W5624" s="1016"/>
      <c r="X5624" s="1016"/>
      <c r="Y5624" s="1040" t="s">
        <v>466</v>
      </c>
      <c r="Z5624" s="1041"/>
      <c r="AA5624" s="1041"/>
      <c r="AB5624" s="1042"/>
      <c r="AC5624" s="224">
        <f t="shared" ref="AC5624:AJ5624" si="2610">SUM(AC5604:AC5623)</f>
        <v>0</v>
      </c>
      <c r="AD5624" s="224">
        <f t="shared" si="2610"/>
        <v>0</v>
      </c>
      <c r="AE5624" s="224">
        <f t="shared" si="2610"/>
        <v>0</v>
      </c>
      <c r="AF5624" s="224">
        <f t="shared" si="2610"/>
        <v>0.03</v>
      </c>
      <c r="AG5624" s="224">
        <f t="shared" si="2610"/>
        <v>0</v>
      </c>
      <c r="AH5624" s="224">
        <f t="shared" si="2610"/>
        <v>0</v>
      </c>
      <c r="AI5624" s="224">
        <f t="shared" si="2610"/>
        <v>0</v>
      </c>
      <c r="AJ5624" s="224">
        <f t="shared" si="2610"/>
        <v>0</v>
      </c>
      <c r="AK5624" s="1040" t="s">
        <v>214</v>
      </c>
      <c r="AL5624" s="1041"/>
      <c r="AM5624" s="1041"/>
      <c r="AN5624" s="788"/>
      <c r="AO5624" s="789"/>
      <c r="AP5624" s="3"/>
    </row>
    <row r="5625" spans="2:46" s="162" customFormat="1" ht="12" customHeight="1" x14ac:dyDescent="0.15">
      <c r="B5625" s="1058"/>
      <c r="C5625" s="1063"/>
      <c r="D5625" s="1061"/>
      <c r="E5625" s="1061"/>
      <c r="F5625" s="1061"/>
      <c r="G5625" s="1061"/>
      <c r="H5625" s="1061"/>
      <c r="I5625" s="1061"/>
      <c r="J5625" s="1062"/>
      <c r="K5625" s="1016"/>
      <c r="L5625" s="1016" t="s">
        <v>467</v>
      </c>
      <c r="M5625" s="1016"/>
      <c r="N5625" s="1016"/>
      <c r="O5625" s="1016" t="s">
        <v>213</v>
      </c>
      <c r="P5625" s="1016"/>
      <c r="Q5625" s="1016"/>
      <c r="R5625" s="1016"/>
      <c r="S5625" s="1016"/>
      <c r="T5625" s="1016"/>
      <c r="U5625" s="1016"/>
      <c r="V5625" s="1016"/>
      <c r="W5625" s="1016"/>
      <c r="X5625" s="1016"/>
      <c r="Y5625" s="193">
        <f>COUNTIF(Y5604:Y5623,"○")</f>
        <v>0</v>
      </c>
      <c r="Z5625" s="193">
        <f>COUNTIF(Z5604:Z5623,"○")</f>
        <v>0</v>
      </c>
      <c r="AA5625" s="193">
        <f>COUNTIF(AA5604:AA5623,"○")</f>
        <v>0</v>
      </c>
      <c r="AB5625" s="193">
        <f>COUNTIF(AB5604:AB5623,"○")</f>
        <v>0</v>
      </c>
      <c r="AC5625" s="193">
        <f t="shared" ref="AC5625:AJ5625" si="2611">COUNT(AC5604:AC5623)</f>
        <v>0</v>
      </c>
      <c r="AD5625" s="193">
        <f t="shared" si="2611"/>
        <v>0</v>
      </c>
      <c r="AE5625" s="193">
        <f t="shared" si="2611"/>
        <v>0</v>
      </c>
      <c r="AF5625" s="193">
        <f t="shared" si="2611"/>
        <v>1</v>
      </c>
      <c r="AG5625" s="193">
        <f t="shared" si="2611"/>
        <v>0</v>
      </c>
      <c r="AH5625" s="193">
        <f t="shared" si="2611"/>
        <v>0</v>
      </c>
      <c r="AI5625" s="193">
        <f t="shared" si="2611"/>
        <v>0</v>
      </c>
      <c r="AJ5625" s="193">
        <f t="shared" si="2611"/>
        <v>0</v>
      </c>
      <c r="AK5625" s="1043"/>
      <c r="AL5625" s="1044"/>
      <c r="AM5625" s="1044"/>
      <c r="AN5625" s="1044"/>
      <c r="AO5625" s="1045"/>
      <c r="AP5625" s="3"/>
    </row>
    <row r="5626" spans="2:46" ht="12" customHeight="1" x14ac:dyDescent="0.15">
      <c r="B5626" s="1058"/>
      <c r="C5626" s="1063"/>
      <c r="D5626" s="1061"/>
      <c r="E5626" s="1061"/>
      <c r="F5626" s="1061"/>
      <c r="G5626" s="1061"/>
      <c r="H5626" s="1061"/>
      <c r="I5626" s="1061"/>
      <c r="J5626" s="1062"/>
      <c r="K5626" s="1016"/>
      <c r="L5626" s="1016"/>
      <c r="M5626" s="1016"/>
      <c r="N5626" s="1016"/>
      <c r="O5626" s="1016" t="s">
        <v>468</v>
      </c>
      <c r="P5626" s="1016"/>
      <c r="Q5626" s="1016"/>
      <c r="R5626" s="1016"/>
      <c r="S5626" s="1016"/>
      <c r="T5626" s="1016"/>
      <c r="U5626" s="1016"/>
      <c r="V5626" s="1016"/>
      <c r="W5626" s="1016"/>
      <c r="X5626" s="1016"/>
      <c r="Y5626" s="1034" t="str">
        <f>IF(Y5625&gt;0,"Ⅳ",IF(Z5625&gt;0,"Ⅲ",IF(AA5625&gt;0,"Ⅱa",IF(AB5625&gt;0,"Ⅱb","Ⅰ"))))</f>
        <v>Ⅰ</v>
      </c>
      <c r="Z5626" s="1035"/>
      <c r="AA5626" s="1035"/>
      <c r="AB5626" s="1036"/>
      <c r="AC5626" s="1034" t="str">
        <f>IF(AC5625&gt;0,"Ⅳ",IF(AD5625&gt;0,"Ⅲ",IF(AE5625&gt;0,"Ⅱa",IF(AF5625&gt;0,"Ⅱb","Ⅰ"))))</f>
        <v>Ⅱb</v>
      </c>
      <c r="AD5626" s="1035"/>
      <c r="AE5626" s="1035"/>
      <c r="AF5626" s="1036"/>
      <c r="AG5626" s="1034" t="str">
        <f>IF(AG5625&gt;0,"Ⅳ",IF(AH5625&gt;0,"Ⅲ",IF(AI5625&gt;0,"Ⅱa",IF(AJ5625&gt;0,"Ⅱb","Ⅰ"))))</f>
        <v>Ⅰ</v>
      </c>
      <c r="AH5626" s="1035"/>
      <c r="AI5626" s="1035"/>
      <c r="AJ5626" s="1036"/>
      <c r="AK5626" s="1046"/>
      <c r="AL5626" s="1047"/>
      <c r="AM5626" s="1047"/>
      <c r="AN5626" s="1047"/>
      <c r="AO5626" s="1048"/>
      <c r="AP5626" s="3"/>
      <c r="AQ5626" s="282" t="s">
        <v>312</v>
      </c>
      <c r="AR5626" s="282" t="s">
        <v>313</v>
      </c>
      <c r="AS5626" s="699" t="s">
        <v>316</v>
      </c>
      <c r="AT5626" s="1026"/>
    </row>
    <row r="5627" spans="2:46" ht="12" customHeight="1" x14ac:dyDescent="0.15">
      <c r="B5627" s="1058"/>
      <c r="C5627" s="1063"/>
      <c r="D5627" s="1061"/>
      <c r="E5627" s="1061"/>
      <c r="F5627" s="1061"/>
      <c r="G5627" s="1061"/>
      <c r="H5627" s="1061"/>
      <c r="I5627" s="1061"/>
      <c r="J5627" s="1062"/>
      <c r="K5627" s="1016"/>
      <c r="L5627" s="1016" t="s">
        <v>469</v>
      </c>
      <c r="M5627" s="1016"/>
      <c r="N5627" s="1016"/>
      <c r="O5627" s="1016" t="s">
        <v>212</v>
      </c>
      <c r="P5627" s="1016"/>
      <c r="Q5627" s="1016"/>
      <c r="R5627" s="1016"/>
      <c r="S5627" s="1016"/>
      <c r="T5627" s="1016"/>
      <c r="U5627" s="1016"/>
      <c r="V5627" s="1016"/>
      <c r="W5627" s="1016"/>
      <c r="X5627" s="1016"/>
      <c r="Y5627" s="187" t="s">
        <v>32</v>
      </c>
      <c r="Z5627" s="187" t="s">
        <v>33</v>
      </c>
      <c r="AA5627" s="1027" t="s">
        <v>34</v>
      </c>
      <c r="AB5627" s="1027"/>
      <c r="AC5627" s="187" t="s">
        <v>32</v>
      </c>
      <c r="AD5627" s="187" t="s">
        <v>33</v>
      </c>
      <c r="AE5627" s="1027" t="s">
        <v>34</v>
      </c>
      <c r="AF5627" s="1027"/>
      <c r="AG5627" s="187" t="s">
        <v>32</v>
      </c>
      <c r="AH5627" s="187" t="s">
        <v>33</v>
      </c>
      <c r="AI5627" s="1027" t="s">
        <v>34</v>
      </c>
      <c r="AJ5627" s="1027"/>
      <c r="AK5627" s="1046"/>
      <c r="AL5627" s="1047"/>
      <c r="AM5627" s="1047"/>
      <c r="AN5627" s="1047"/>
      <c r="AO5627" s="1048"/>
      <c r="AP5627" s="3"/>
      <c r="AQ5627" s="1028">
        <f>+Y5625+Z5625</f>
        <v>0</v>
      </c>
      <c r="AR5627" s="1029"/>
      <c r="AS5627" s="1028">
        <f>+AA5625+AB5625</f>
        <v>0</v>
      </c>
      <c r="AT5627" s="1029"/>
    </row>
    <row r="5628" spans="2:46" ht="12" customHeight="1" x14ac:dyDescent="0.15">
      <c r="B5628" s="1058"/>
      <c r="C5628" s="1063"/>
      <c r="D5628" s="1061"/>
      <c r="E5628" s="1061"/>
      <c r="F5628" s="1061"/>
      <c r="G5628" s="1061"/>
      <c r="H5628" s="1061"/>
      <c r="I5628" s="1061"/>
      <c r="J5628" s="1062"/>
      <c r="K5628" s="1016"/>
      <c r="L5628" s="1016"/>
      <c r="M5628" s="1016"/>
      <c r="N5628" s="1016"/>
      <c r="O5628" s="1016" t="s">
        <v>470</v>
      </c>
      <c r="P5628" s="1016"/>
      <c r="Q5628" s="1016"/>
      <c r="R5628" s="1016"/>
      <c r="S5628" s="1016"/>
      <c r="T5628" s="1016"/>
      <c r="U5628" s="1016"/>
      <c r="V5628" s="1016"/>
      <c r="W5628" s="1016"/>
      <c r="X5628" s="1016"/>
      <c r="Y5628" s="193" t="str">
        <f>IF(Y5625=0,"",1)</f>
        <v/>
      </c>
      <c r="Z5628" s="193" t="str">
        <f>IF(Z5625=0,"",1)</f>
        <v/>
      </c>
      <c r="AA5628" s="1030" t="str">
        <f>IF(AQ5627=1,"",IF(AS5627&gt;0,1,""))</f>
        <v/>
      </c>
      <c r="AB5628" s="1031"/>
      <c r="AC5628" s="193">
        <f>+AC5625</f>
        <v>0</v>
      </c>
      <c r="AD5628" s="193">
        <f>AD5625</f>
        <v>0</v>
      </c>
      <c r="AE5628" s="1030">
        <f>AE5625+AF5625</f>
        <v>1</v>
      </c>
      <c r="AF5628" s="1031"/>
      <c r="AG5628" s="193">
        <f>AG5625</f>
        <v>0</v>
      </c>
      <c r="AH5628" s="193">
        <f>AH5625</f>
        <v>0</v>
      </c>
      <c r="AI5628" s="1030">
        <f>AI5625+AJ5625</f>
        <v>0</v>
      </c>
      <c r="AJ5628" s="1031"/>
      <c r="AK5628" s="1046"/>
      <c r="AL5628" s="1047"/>
      <c r="AM5628" s="1047"/>
      <c r="AN5628" s="1047"/>
      <c r="AO5628" s="1048"/>
      <c r="AP5628" s="3"/>
      <c r="AQ5628" s="197">
        <f>+Y5625+AC5628+AG5628</f>
        <v>0</v>
      </c>
      <c r="AR5628" s="197">
        <f>+Z5625+AD5628+AH5628</f>
        <v>0</v>
      </c>
      <c r="AS5628" s="1032">
        <f>+AS5627+AE5628+AI5628</f>
        <v>1</v>
      </c>
      <c r="AT5628" s="1033"/>
    </row>
    <row r="5629" spans="2:46" ht="12" customHeight="1" x14ac:dyDescent="0.15">
      <c r="B5629" s="1058"/>
      <c r="C5629" s="1063"/>
      <c r="D5629" s="1061"/>
      <c r="E5629" s="1061"/>
      <c r="F5629" s="1061"/>
      <c r="G5629" s="1061"/>
      <c r="H5629" s="1061"/>
      <c r="I5629" s="1061"/>
      <c r="J5629" s="1062"/>
      <c r="K5629" s="1016"/>
      <c r="L5629" s="1016"/>
      <c r="M5629" s="1016"/>
      <c r="N5629" s="1016"/>
      <c r="O5629" s="1016" t="s">
        <v>471</v>
      </c>
      <c r="P5629" s="1016"/>
      <c r="Q5629" s="1016"/>
      <c r="R5629" s="1016"/>
      <c r="S5629" s="1016"/>
      <c r="T5629" s="1016"/>
      <c r="U5629" s="1016"/>
      <c r="V5629" s="1016"/>
      <c r="W5629" s="1016"/>
      <c r="X5629" s="1016"/>
      <c r="Y5629" s="1034" t="s">
        <v>875</v>
      </c>
      <c r="Z5629" s="1035"/>
      <c r="AA5629" s="1035"/>
      <c r="AB5629" s="1036"/>
      <c r="AC5629" s="1034" t="str">
        <f>IF(AC5628&gt;0,"Ⅳ",IF(AD5628&gt;0,"Ⅲ",IF(AE5628&gt;0,"Ⅱ","Ⅰ")))</f>
        <v>Ⅱ</v>
      </c>
      <c r="AD5629" s="1035"/>
      <c r="AE5629" s="1035"/>
      <c r="AF5629" s="1036"/>
      <c r="AG5629" s="1034" t="str">
        <f>IF(AG5628&gt;0,"Ⅳ",IF(AH5628&gt;0,"Ⅲ",IF(AI5628&gt;0,"Ⅱ","Ⅰ")))</f>
        <v>Ⅰ</v>
      </c>
      <c r="AH5629" s="1035"/>
      <c r="AI5629" s="1035"/>
      <c r="AJ5629" s="1036"/>
      <c r="AK5629" s="1046"/>
      <c r="AL5629" s="1047"/>
      <c r="AM5629" s="1047"/>
      <c r="AN5629" s="1047"/>
      <c r="AO5629" s="1048"/>
      <c r="AP5629" s="3"/>
      <c r="AQ5629" s="1037" t="str">
        <f>IF(AQ5628&gt;0,"Ⅳ",IF(AR5628&gt;0,"Ⅲ",IF(AS5628&gt;0,"Ⅱ","Ⅰ")))</f>
        <v>Ⅱ</v>
      </c>
      <c r="AR5629" s="1037"/>
      <c r="AS5629" s="1037"/>
      <c r="AT5629" s="1037"/>
    </row>
    <row r="5630" spans="2:46" ht="12" customHeight="1" x14ac:dyDescent="0.15">
      <c r="B5630" s="1058"/>
      <c r="C5630" s="1063"/>
      <c r="D5630" s="1061"/>
      <c r="E5630" s="1061"/>
      <c r="F5630" s="1061"/>
      <c r="G5630" s="1061"/>
      <c r="H5630" s="1061"/>
      <c r="I5630" s="1061"/>
      <c r="J5630" s="1062"/>
      <c r="K5630" s="1016"/>
      <c r="L5630" s="1016"/>
      <c r="M5630" s="1016"/>
      <c r="N5630" s="1016"/>
      <c r="O5630" s="1016" t="s">
        <v>472</v>
      </c>
      <c r="P5630" s="1016"/>
      <c r="Q5630" s="1016"/>
      <c r="R5630" s="1016"/>
      <c r="S5630" s="1016"/>
      <c r="T5630" s="1016"/>
      <c r="U5630" s="1016"/>
      <c r="V5630" s="1016"/>
      <c r="W5630" s="1016"/>
      <c r="X5630" s="1016"/>
      <c r="Y5630" s="1034" t="str">
        <f>IF(COUNTIF(Y5629:AJ5629,"Ⅳ")&gt;0,"Ⅳ",IF(COUNTIF(Y5629:AJ5629,"Ⅲ")&gt;0,"Ⅲ",IF(COUNTIF(Y5629:AJ5629,"Ⅱ")&gt;0,"Ⅱ","Ⅰ")))</f>
        <v>Ⅱ</v>
      </c>
      <c r="Z5630" s="1035"/>
      <c r="AA5630" s="1035"/>
      <c r="AB5630" s="1035"/>
      <c r="AC5630" s="1035"/>
      <c r="AD5630" s="1035"/>
      <c r="AE5630" s="1035"/>
      <c r="AF5630" s="1035"/>
      <c r="AG5630" s="1035"/>
      <c r="AH5630" s="1035"/>
      <c r="AI5630" s="1035"/>
      <c r="AJ5630" s="1036"/>
      <c r="AK5630" s="1049"/>
      <c r="AL5630" s="1050"/>
      <c r="AM5630" s="1050"/>
      <c r="AN5630" s="1050"/>
      <c r="AO5630" s="1051"/>
      <c r="AP5630" s="3"/>
    </row>
    <row r="5631" spans="2:46" ht="14.25" customHeight="1" x14ac:dyDescent="0.15">
      <c r="B5631" s="1058"/>
      <c r="C5631" s="1063"/>
      <c r="D5631" s="1061"/>
      <c r="E5631" s="1061"/>
      <c r="F5631" s="1061"/>
      <c r="G5631" s="1061"/>
      <c r="H5631" s="1061"/>
      <c r="I5631" s="1061"/>
      <c r="J5631" s="1062"/>
      <c r="K5631" s="1016" t="s">
        <v>169</v>
      </c>
      <c r="L5631" s="1017"/>
      <c r="M5631" s="1017"/>
      <c r="N5631" s="1017"/>
      <c r="O5631" s="1017"/>
      <c r="P5631" s="1017"/>
      <c r="Q5631" s="1017"/>
      <c r="R5631" s="1017"/>
      <c r="S5631" s="1017"/>
      <c r="T5631" s="1017"/>
      <c r="U5631" s="1017"/>
      <c r="V5631" s="1017"/>
      <c r="W5631" s="1017"/>
      <c r="X5631" s="1017"/>
      <c r="Y5631" s="1017"/>
      <c r="Z5631" s="1017"/>
      <c r="AA5631" s="1017"/>
      <c r="AB5631" s="1017"/>
      <c r="AC5631" s="1017"/>
      <c r="AD5631" s="1017"/>
      <c r="AE5631" s="1017"/>
      <c r="AF5631" s="1017"/>
      <c r="AG5631" s="1017"/>
      <c r="AH5631" s="1017"/>
      <c r="AI5631" s="1017"/>
      <c r="AJ5631" s="1017"/>
      <c r="AK5631" s="1017"/>
      <c r="AL5631" s="1017"/>
      <c r="AM5631" s="1017"/>
      <c r="AN5631" s="1017"/>
      <c r="AO5631" s="1017"/>
      <c r="AP5631" s="3"/>
    </row>
    <row r="5632" spans="2:46" ht="14.25" customHeight="1" x14ac:dyDescent="0.15">
      <c r="B5632" s="1058"/>
      <c r="C5632" s="1063"/>
      <c r="D5632" s="1061"/>
      <c r="E5632" s="1061"/>
      <c r="F5632" s="1061"/>
      <c r="G5632" s="1061"/>
      <c r="H5632" s="1061"/>
      <c r="I5632" s="1061"/>
      <c r="J5632" s="1062"/>
      <c r="K5632" s="1016"/>
      <c r="L5632" s="1017"/>
      <c r="M5632" s="1017"/>
      <c r="N5632" s="1017"/>
      <c r="O5632" s="1017"/>
      <c r="P5632" s="1017"/>
      <c r="Q5632" s="1017"/>
      <c r="R5632" s="1017"/>
      <c r="S5632" s="1017"/>
      <c r="T5632" s="1017"/>
      <c r="U5632" s="1017"/>
      <c r="V5632" s="1017"/>
      <c r="W5632" s="1017"/>
      <c r="X5632" s="1017"/>
      <c r="Y5632" s="1017"/>
      <c r="Z5632" s="1017"/>
      <c r="AA5632" s="1017"/>
      <c r="AB5632" s="1017"/>
      <c r="AC5632" s="1017"/>
      <c r="AD5632" s="1017"/>
      <c r="AE5632" s="1017"/>
      <c r="AF5632" s="1017"/>
      <c r="AG5632" s="1017"/>
      <c r="AH5632" s="1017"/>
      <c r="AI5632" s="1017"/>
      <c r="AJ5632" s="1017"/>
      <c r="AK5632" s="1017"/>
      <c r="AL5632" s="1017"/>
      <c r="AM5632" s="1017"/>
      <c r="AN5632" s="1017"/>
      <c r="AO5632" s="1017"/>
      <c r="AP5632" s="3"/>
    </row>
    <row r="5633" spans="2:86" ht="12" customHeight="1" x14ac:dyDescent="0.15">
      <c r="B5633" s="1058"/>
      <c r="C5633" s="1063"/>
      <c r="D5633" s="1061"/>
      <c r="E5633" s="1061"/>
      <c r="F5633" s="1061"/>
      <c r="G5633" s="1061"/>
      <c r="H5633" s="1061"/>
      <c r="I5633" s="1061"/>
      <c r="J5633" s="1062"/>
      <c r="K5633" s="1018" t="s">
        <v>473</v>
      </c>
      <c r="L5633" s="1018"/>
      <c r="M5633" s="1018"/>
      <c r="N5633" s="1018"/>
      <c r="O5633" s="1018"/>
      <c r="P5633" s="1018"/>
      <c r="Q5633" s="1018"/>
      <c r="R5633" s="1018"/>
      <c r="S5633" s="1018"/>
      <c r="T5633" s="1018"/>
      <c r="U5633" s="1018"/>
      <c r="V5633" s="1018"/>
      <c r="W5633" s="1018"/>
      <c r="X5633" s="1018"/>
      <c r="Y5633" s="1018"/>
      <c r="Z5633" s="1018"/>
      <c r="AA5633" s="1018"/>
      <c r="AB5633" s="1018"/>
      <c r="AC5633" s="1018"/>
      <c r="AD5633" s="1018"/>
      <c r="AE5633" s="1018"/>
      <c r="AF5633" s="1018"/>
      <c r="AG5633" s="1018"/>
      <c r="AH5633" s="1018"/>
      <c r="AI5633" s="1018"/>
      <c r="AJ5633" s="1018"/>
      <c r="AK5633" s="1018"/>
      <c r="AL5633" s="1018"/>
      <c r="AM5633" s="1018"/>
      <c r="AN5633" s="1018"/>
      <c r="AO5633" s="1018"/>
      <c r="AP5633" s="3"/>
    </row>
    <row r="5634" spans="2:86" ht="12" customHeight="1" x14ac:dyDescent="0.15">
      <c r="B5634" s="1058"/>
      <c r="C5634" s="1063"/>
      <c r="D5634" s="1061"/>
      <c r="E5634" s="1061"/>
      <c r="F5634" s="1061"/>
      <c r="G5634" s="1061"/>
      <c r="H5634" s="1061"/>
      <c r="I5634" s="1061"/>
      <c r="J5634" s="1062"/>
      <c r="K5634" s="1019" t="s">
        <v>523</v>
      </c>
      <c r="L5634" s="1019"/>
      <c r="M5634" s="1019"/>
      <c r="N5634" s="1019"/>
      <c r="O5634" s="1019"/>
      <c r="P5634" s="1019"/>
      <c r="Q5634" s="1019"/>
      <c r="R5634" s="1019"/>
      <c r="S5634" s="1019"/>
      <c r="T5634" s="1019"/>
      <c r="U5634" s="1019"/>
      <c r="V5634" s="1019"/>
      <c r="W5634" s="1019"/>
      <c r="X5634" s="1019"/>
      <c r="Y5634" s="1019"/>
      <c r="Z5634" s="1019"/>
      <c r="AA5634" s="1019"/>
      <c r="AB5634" s="1019"/>
      <c r="AC5634" s="1019"/>
      <c r="AD5634" s="1019"/>
      <c r="AE5634" s="1019"/>
      <c r="AF5634" s="1019"/>
      <c r="AG5634" s="1019"/>
      <c r="AH5634" s="1019"/>
      <c r="AI5634" s="1019"/>
      <c r="AJ5634" s="1019"/>
      <c r="AK5634" s="1019"/>
      <c r="AL5634" s="1019"/>
      <c r="AM5634" s="1019"/>
      <c r="AN5634" s="1019"/>
      <c r="AO5634" s="1019"/>
      <c r="AP5634" s="3"/>
    </row>
    <row r="5635" spans="2:86" ht="12" customHeight="1" x14ac:dyDescent="0.15">
      <c r="B5635" s="1058"/>
      <c r="C5635" s="1063"/>
      <c r="D5635" s="1061"/>
      <c r="E5635" s="1061"/>
      <c r="F5635" s="1061"/>
      <c r="G5635" s="1061"/>
      <c r="H5635" s="1061"/>
      <c r="I5635" s="1061"/>
      <c r="J5635" s="1062"/>
      <c r="K5635" s="194" t="s">
        <v>474</v>
      </c>
      <c r="L5635" s="195"/>
      <c r="M5635" s="195"/>
      <c r="N5635" s="195"/>
      <c r="O5635" s="195"/>
      <c r="P5635" s="195"/>
      <c r="Q5635" s="195"/>
      <c r="R5635" s="195"/>
      <c r="S5635" s="195"/>
      <c r="T5635" s="195"/>
      <c r="U5635" s="195"/>
      <c r="V5635" s="195"/>
      <c r="W5635" s="195"/>
      <c r="X5635" s="195"/>
      <c r="Y5635" s="195"/>
      <c r="Z5635" s="195"/>
      <c r="AA5635" s="195"/>
      <c r="AB5635" s="195"/>
      <c r="AC5635" s="195"/>
      <c r="AD5635" s="195"/>
      <c r="AE5635" s="195"/>
      <c r="AF5635" s="195"/>
      <c r="AG5635" s="195"/>
      <c r="AH5635" s="195"/>
      <c r="AI5635" s="195"/>
      <c r="AJ5635" s="195"/>
      <c r="AK5635" s="195"/>
      <c r="AL5635" s="195"/>
      <c r="AM5635" s="195"/>
      <c r="AN5635" s="195"/>
      <c r="AO5635" s="196"/>
      <c r="AP5635" s="3"/>
    </row>
    <row r="5636" spans="2:86" ht="12" customHeight="1" x14ac:dyDescent="0.15">
      <c r="B5636" s="1058"/>
      <c r="C5636" s="1063"/>
      <c r="D5636" s="1061"/>
      <c r="E5636" s="1061"/>
      <c r="F5636" s="1061"/>
      <c r="G5636" s="1061"/>
      <c r="H5636" s="1061"/>
      <c r="I5636" s="1061"/>
      <c r="J5636" s="1062"/>
      <c r="K5636" s="194" t="s">
        <v>475</v>
      </c>
      <c r="L5636" s="195"/>
      <c r="M5636" s="195"/>
      <c r="N5636" s="195"/>
      <c r="O5636" s="195"/>
      <c r="P5636" s="195"/>
      <c r="Q5636" s="195"/>
      <c r="R5636" s="195"/>
      <c r="S5636" s="195"/>
      <c r="T5636" s="195"/>
      <c r="U5636" s="195"/>
      <c r="V5636" s="195"/>
      <c r="W5636" s="195"/>
      <c r="X5636" s="195"/>
      <c r="Y5636" s="195"/>
      <c r="Z5636" s="195"/>
      <c r="AA5636" s="195"/>
      <c r="AB5636" s="195"/>
      <c r="AC5636" s="195"/>
      <c r="AD5636" s="195"/>
      <c r="AE5636" s="195"/>
      <c r="AF5636" s="195"/>
      <c r="AG5636" s="195"/>
      <c r="AH5636" s="195"/>
      <c r="AI5636" s="195"/>
      <c r="AJ5636" s="195"/>
      <c r="AK5636" s="195"/>
      <c r="AL5636" s="195"/>
      <c r="AM5636" s="195"/>
      <c r="AN5636" s="195"/>
      <c r="AO5636" s="196"/>
      <c r="AP5636" s="3"/>
    </row>
    <row r="5637" spans="2:86" ht="12" customHeight="1" x14ac:dyDescent="0.15">
      <c r="B5637" s="1058"/>
      <c r="C5637" s="1063"/>
      <c r="D5637" s="1061"/>
      <c r="E5637" s="1061"/>
      <c r="F5637" s="1061"/>
      <c r="G5637" s="1061"/>
      <c r="H5637" s="1061"/>
      <c r="I5637" s="1061"/>
      <c r="J5637" s="1062"/>
      <c r="K5637" s="1020" t="s">
        <v>476</v>
      </c>
      <c r="L5637" s="1021"/>
      <c r="M5637" s="1021"/>
      <c r="N5637" s="1021"/>
      <c r="O5637" s="1021"/>
      <c r="P5637" s="1021"/>
      <c r="Q5637" s="1021"/>
      <c r="R5637" s="1021"/>
      <c r="S5637" s="1021"/>
      <c r="T5637" s="1021"/>
      <c r="U5637" s="1021"/>
      <c r="V5637" s="1021"/>
      <c r="W5637" s="1021"/>
      <c r="X5637" s="1021"/>
      <c r="Y5637" s="1021"/>
      <c r="Z5637" s="1021"/>
      <c r="AA5637" s="1021"/>
      <c r="AB5637" s="1021"/>
      <c r="AC5637" s="1021"/>
      <c r="AD5637" s="1021"/>
      <c r="AE5637" s="1021"/>
      <c r="AF5637" s="1021"/>
      <c r="AG5637" s="1021"/>
      <c r="AH5637" s="1021"/>
      <c r="AI5637" s="1021"/>
      <c r="AJ5637" s="1021"/>
      <c r="AK5637" s="1021"/>
      <c r="AL5637" s="1021"/>
      <c r="AM5637" s="1021"/>
      <c r="AN5637" s="1021"/>
      <c r="AO5637" s="1022"/>
      <c r="AP5637" s="3"/>
    </row>
    <row r="5638" spans="2:86" ht="12" customHeight="1" x14ac:dyDescent="0.15">
      <c r="B5638" s="591"/>
      <c r="C5638" s="1064"/>
      <c r="D5638" s="1065"/>
      <c r="E5638" s="1065"/>
      <c r="F5638" s="1065"/>
      <c r="G5638" s="1065"/>
      <c r="H5638" s="1065"/>
      <c r="I5638" s="1065"/>
      <c r="J5638" s="1066"/>
      <c r="K5638" s="1023"/>
      <c r="L5638" s="1024"/>
      <c r="M5638" s="1024"/>
      <c r="N5638" s="1024"/>
      <c r="O5638" s="1024"/>
      <c r="P5638" s="1024"/>
      <c r="Q5638" s="1024"/>
      <c r="R5638" s="1024"/>
      <c r="S5638" s="1024"/>
      <c r="T5638" s="1024"/>
      <c r="U5638" s="1024"/>
      <c r="V5638" s="1024"/>
      <c r="W5638" s="1024"/>
      <c r="X5638" s="1024"/>
      <c r="Y5638" s="1024"/>
      <c r="Z5638" s="1024"/>
      <c r="AA5638" s="1024"/>
      <c r="AB5638" s="1024"/>
      <c r="AC5638" s="1024"/>
      <c r="AD5638" s="1024"/>
      <c r="AE5638" s="1024"/>
      <c r="AF5638" s="1024"/>
      <c r="AG5638" s="1024"/>
      <c r="AH5638" s="1024"/>
      <c r="AI5638" s="1024"/>
      <c r="AJ5638" s="1024"/>
      <c r="AK5638" s="1024"/>
      <c r="AL5638" s="1024"/>
      <c r="AM5638" s="1024"/>
      <c r="AN5638" s="1024"/>
      <c r="AO5638" s="1025"/>
      <c r="AP5638" s="3"/>
    </row>
    <row r="5639" spans="2:86" s="9" customFormat="1" ht="12" customHeight="1" x14ac:dyDescent="0.15">
      <c r="B5639" s="3" t="s">
        <v>527</v>
      </c>
      <c r="AQ5639" s="162"/>
      <c r="AR5639" s="162"/>
      <c r="AS5639" s="162"/>
      <c r="AT5639" s="162"/>
      <c r="AU5639" s="162"/>
      <c r="AV5639" s="162"/>
      <c r="AW5639" s="162"/>
      <c r="AX5639" s="162"/>
      <c r="AY5639" s="162"/>
      <c r="AZ5639" s="162"/>
      <c r="BA5639" s="162"/>
      <c r="BB5639" s="162"/>
      <c r="BC5639" s="162"/>
      <c r="BD5639" s="162"/>
      <c r="BE5639" s="162"/>
      <c r="BF5639" s="162"/>
      <c r="BG5639" s="162"/>
      <c r="BH5639" s="162"/>
      <c r="BI5639" s="162"/>
      <c r="BJ5639" s="162"/>
      <c r="BK5639" s="162"/>
      <c r="BL5639" s="162"/>
      <c r="BM5639" s="162"/>
      <c r="BN5639" s="162"/>
      <c r="BO5639" s="162"/>
      <c r="BP5639" s="162"/>
      <c r="BQ5639" s="162"/>
      <c r="BR5639" s="162"/>
      <c r="BS5639" s="162"/>
      <c r="BT5639" s="162"/>
      <c r="BU5639" s="162"/>
      <c r="BV5639" s="162"/>
      <c r="BW5639" s="162"/>
      <c r="BX5639" s="162"/>
      <c r="BY5639" s="162"/>
      <c r="BZ5639" s="162"/>
      <c r="CA5639" s="162"/>
      <c r="CB5639" s="162"/>
      <c r="CC5639" s="162"/>
      <c r="CD5639" s="162"/>
      <c r="CE5639" s="162"/>
      <c r="CF5639" s="162"/>
      <c r="CG5639" s="162"/>
      <c r="CH5639" s="162"/>
    </row>
    <row r="5640" spans="2:86" ht="12" customHeight="1" thickBot="1" x14ac:dyDescent="0.2">
      <c r="B5640" s="3" t="s">
        <v>524</v>
      </c>
    </row>
    <row r="5641" spans="2:86" ht="12" customHeight="1" x14ac:dyDescent="0.15">
      <c r="B5641" s="3" t="s">
        <v>525</v>
      </c>
      <c r="AU5641" s="1000" t="s">
        <v>305</v>
      </c>
      <c r="AV5641" s="1001" t="s">
        <v>298</v>
      </c>
      <c r="AW5641" s="1003" t="s">
        <v>299</v>
      </c>
      <c r="AX5641" s="1005" t="s">
        <v>306</v>
      </c>
      <c r="AY5641" s="1006"/>
      <c r="AZ5641" s="1006"/>
      <c r="BA5641" s="1006"/>
      <c r="BB5641" s="1006"/>
      <c r="BC5641" s="1006"/>
      <c r="BD5641" s="1006"/>
      <c r="BE5641" s="1006"/>
      <c r="BF5641" s="1006"/>
      <c r="BG5641" s="1006"/>
      <c r="BH5641" s="1006"/>
      <c r="BI5641" s="1006"/>
      <c r="BJ5641" s="1006"/>
      <c r="BK5641" s="1006"/>
      <c r="BL5641" s="1006"/>
      <c r="BM5641" s="1006"/>
      <c r="BN5641" s="1006"/>
      <c r="BO5641" s="1006"/>
      <c r="BP5641" s="1006"/>
      <c r="BQ5641" s="1006"/>
      <c r="BR5641" s="1007"/>
      <c r="BS5641" s="807" t="s">
        <v>300</v>
      </c>
      <c r="BT5641" s="1008"/>
      <c r="BU5641" s="1008"/>
      <c r="BV5641" s="1008"/>
      <c r="BW5641" s="1009" t="s">
        <v>307</v>
      </c>
      <c r="BX5641" s="1010"/>
      <c r="BY5641" s="1010"/>
      <c r="BZ5641" s="1010"/>
      <c r="CA5641" s="1010"/>
      <c r="CB5641" s="1010"/>
      <c r="CC5641" s="1010"/>
      <c r="CD5641" s="1010"/>
      <c r="CE5641" s="1010"/>
      <c r="CF5641" s="1010"/>
      <c r="CG5641" s="1010"/>
      <c r="CH5641" s="1011"/>
    </row>
    <row r="5642" spans="2:86" ht="12" customHeight="1" x14ac:dyDescent="0.15">
      <c r="B5642" s="3" t="s">
        <v>477</v>
      </c>
      <c r="AU5642" s="1000"/>
      <c r="AV5642" s="1002"/>
      <c r="AW5642" s="1004"/>
      <c r="AX5642" s="1012" t="s">
        <v>308</v>
      </c>
      <c r="AY5642" s="686"/>
      <c r="AZ5642" s="686"/>
      <c r="BA5642" s="686"/>
      <c r="BB5642" s="686"/>
      <c r="BC5642" s="686"/>
      <c r="BD5642" s="686"/>
      <c r="BE5642" s="686"/>
      <c r="BF5642" s="686"/>
      <c r="BG5642" s="686"/>
      <c r="BH5642" s="686"/>
      <c r="BI5642" s="686"/>
      <c r="BJ5642" s="686" t="s">
        <v>309</v>
      </c>
      <c r="BK5642" s="686"/>
      <c r="BL5642" s="686"/>
      <c r="BM5642" s="686"/>
      <c r="BN5642" s="686"/>
      <c r="BO5642" s="686"/>
      <c r="BP5642" s="686"/>
      <c r="BQ5642" s="686"/>
      <c r="BR5642" s="1013"/>
      <c r="BS5642" s="1008"/>
      <c r="BT5642" s="1008"/>
      <c r="BU5642" s="1008"/>
      <c r="BV5642" s="1008"/>
      <c r="BW5642" s="1014" t="s">
        <v>302</v>
      </c>
      <c r="BX5642" s="699"/>
      <c r="BY5642" s="699"/>
      <c r="BZ5642" s="699"/>
      <c r="CA5642" s="686" t="s">
        <v>310</v>
      </c>
      <c r="CB5642" s="686"/>
      <c r="CC5642" s="686"/>
      <c r="CD5642" s="686"/>
      <c r="CE5642" s="686"/>
      <c r="CF5642" s="686"/>
      <c r="CG5642" s="686"/>
      <c r="CH5642" s="1013"/>
    </row>
    <row r="5643" spans="2:86" ht="12" customHeight="1" x14ac:dyDescent="0.15">
      <c r="B5643" s="3" t="s">
        <v>526</v>
      </c>
      <c r="AU5643" s="1000"/>
      <c r="AV5643" s="1002"/>
      <c r="AW5643" s="1004"/>
      <c r="AX5643" s="1012" t="s">
        <v>26</v>
      </c>
      <c r="AY5643" s="686"/>
      <c r="AZ5643" s="686"/>
      <c r="BA5643" s="686"/>
      <c r="BB5643" s="686" t="s">
        <v>22</v>
      </c>
      <c r="BC5643" s="686"/>
      <c r="BD5643" s="686"/>
      <c r="BE5643" s="686"/>
      <c r="BF5643" s="686" t="s">
        <v>24</v>
      </c>
      <c r="BG5643" s="686"/>
      <c r="BH5643" s="686"/>
      <c r="BI5643" s="686"/>
      <c r="BJ5643" s="699" t="s">
        <v>26</v>
      </c>
      <c r="BK5643" s="699"/>
      <c r="BL5643" s="699"/>
      <c r="BM5643" s="699" t="s">
        <v>22</v>
      </c>
      <c r="BN5643" s="699"/>
      <c r="BO5643" s="699"/>
      <c r="BP5643" s="699" t="s">
        <v>24</v>
      </c>
      <c r="BQ5643" s="699"/>
      <c r="BR5643" s="1015"/>
      <c r="BS5643" s="807" t="s">
        <v>26</v>
      </c>
      <c r="BT5643" s="807" t="s">
        <v>22</v>
      </c>
      <c r="BU5643" s="807" t="s">
        <v>24</v>
      </c>
      <c r="BV5643" s="807" t="s">
        <v>303</v>
      </c>
      <c r="BW5643" s="1012" t="s">
        <v>311</v>
      </c>
      <c r="BX5643" s="686"/>
      <c r="BY5643" s="686"/>
      <c r="BZ5643" s="686"/>
      <c r="CA5643" s="686" t="s">
        <v>22</v>
      </c>
      <c r="CB5643" s="686"/>
      <c r="CC5643" s="686"/>
      <c r="CD5643" s="686"/>
      <c r="CE5643" s="686" t="s">
        <v>24</v>
      </c>
      <c r="CF5643" s="686"/>
      <c r="CG5643" s="686"/>
      <c r="CH5643" s="1013"/>
    </row>
    <row r="5644" spans="2:86" ht="12" customHeight="1" x14ac:dyDescent="0.15">
      <c r="B5644" s="3" t="s">
        <v>478</v>
      </c>
      <c r="AU5644" s="1000"/>
      <c r="AV5644" s="1002"/>
      <c r="AW5644" s="1004"/>
      <c r="AX5644" s="156" t="s">
        <v>862</v>
      </c>
      <c r="AY5644" s="157" t="s">
        <v>863</v>
      </c>
      <c r="AZ5644" s="157" t="s">
        <v>864</v>
      </c>
      <c r="BA5644" s="158" t="s">
        <v>865</v>
      </c>
      <c r="BB5644" s="159" t="s">
        <v>866</v>
      </c>
      <c r="BC5644" s="157" t="s">
        <v>863</v>
      </c>
      <c r="BD5644" s="157" t="s">
        <v>867</v>
      </c>
      <c r="BE5644" s="158" t="s">
        <v>865</v>
      </c>
      <c r="BF5644" s="159" t="s">
        <v>866</v>
      </c>
      <c r="BG5644" s="157" t="s">
        <v>863</v>
      </c>
      <c r="BH5644" s="157" t="s">
        <v>864</v>
      </c>
      <c r="BI5644" s="158" t="s">
        <v>865</v>
      </c>
      <c r="BJ5644" s="159" t="s">
        <v>866</v>
      </c>
      <c r="BK5644" s="157" t="s">
        <v>868</v>
      </c>
      <c r="BL5644" s="158" t="s">
        <v>869</v>
      </c>
      <c r="BM5644" s="159" t="s">
        <v>870</v>
      </c>
      <c r="BN5644" s="157" t="s">
        <v>863</v>
      </c>
      <c r="BO5644" s="158" t="s">
        <v>871</v>
      </c>
      <c r="BP5644" s="159" t="s">
        <v>870</v>
      </c>
      <c r="BQ5644" s="157" t="s">
        <v>868</v>
      </c>
      <c r="BR5644" s="160" t="s">
        <v>872</v>
      </c>
      <c r="BS5644" s="1008"/>
      <c r="BT5644" s="1008"/>
      <c r="BU5644" s="1008"/>
      <c r="BV5644" s="1008"/>
      <c r="BW5644" s="156" t="s">
        <v>866</v>
      </c>
      <c r="BX5644" s="157" t="s">
        <v>863</v>
      </c>
      <c r="BY5644" s="157" t="s">
        <v>864</v>
      </c>
      <c r="BZ5644" s="158" t="s">
        <v>865</v>
      </c>
      <c r="CA5644" s="159" t="s">
        <v>866</v>
      </c>
      <c r="CB5644" s="157" t="s">
        <v>873</v>
      </c>
      <c r="CC5644" s="157" t="s">
        <v>864</v>
      </c>
      <c r="CD5644" s="158" t="s">
        <v>865</v>
      </c>
      <c r="CE5644" s="159" t="s">
        <v>866</v>
      </c>
      <c r="CF5644" s="157" t="s">
        <v>863</v>
      </c>
      <c r="CG5644" s="157" t="s">
        <v>864</v>
      </c>
      <c r="CH5644" s="160" t="s">
        <v>874</v>
      </c>
    </row>
    <row r="5645" spans="2:86" x14ac:dyDescent="0.15">
      <c r="B5645" s="3" t="s">
        <v>539</v>
      </c>
      <c r="AU5645" s="1000"/>
      <c r="AV5645" s="188" t="str">
        <f>N5647</f>
        <v>S120</v>
      </c>
      <c r="AW5645" s="300">
        <f>R5647</f>
        <v>10.5</v>
      </c>
      <c r="AX5645" s="197">
        <f>+Y5672</f>
        <v>0</v>
      </c>
      <c r="AY5645" s="197">
        <f>+Z5672</f>
        <v>0</v>
      </c>
      <c r="AZ5645" s="197">
        <f>+AA5672</f>
        <v>0</v>
      </c>
      <c r="BA5645" s="197">
        <f t="shared" ref="BA5645" si="2612">+AB5672</f>
        <v>0</v>
      </c>
      <c r="BB5645" s="197">
        <f>+AC5672</f>
        <v>0</v>
      </c>
      <c r="BC5645" s="197">
        <f t="shared" ref="BC5645" si="2613">+AD5672</f>
        <v>0</v>
      </c>
      <c r="BD5645" s="197">
        <f t="shared" ref="BD5645" si="2614">+AE5672</f>
        <v>0</v>
      </c>
      <c r="BE5645" s="197">
        <f t="shared" ref="BE5645" si="2615">+AF5672</f>
        <v>1</v>
      </c>
      <c r="BF5645" s="197">
        <f t="shared" ref="BF5645" si="2616">+AG5672</f>
        <v>0</v>
      </c>
      <c r="BG5645" s="197">
        <f t="shared" ref="BG5645" si="2617">+AH5672</f>
        <v>0</v>
      </c>
      <c r="BH5645" s="197">
        <f t="shared" ref="BH5645" si="2618">+AI5672</f>
        <v>0</v>
      </c>
      <c r="BI5645" s="197">
        <f t="shared" ref="BI5645" si="2619">+AJ5672</f>
        <v>0</v>
      </c>
      <c r="BJ5645" s="197" t="str">
        <f>+Y5675</f>
        <v/>
      </c>
      <c r="BK5645" s="197" t="str">
        <f t="shared" ref="BK5645" si="2620">+Z5675</f>
        <v/>
      </c>
      <c r="BL5645" s="197" t="str">
        <f>+AA5675</f>
        <v/>
      </c>
      <c r="BM5645" s="197">
        <f>+AC5675</f>
        <v>0</v>
      </c>
      <c r="BN5645" s="197">
        <f t="shared" ref="BN5645" si="2621">+AD5675</f>
        <v>0</v>
      </c>
      <c r="BO5645" s="197">
        <f t="shared" ref="BO5645" si="2622">+AE5675</f>
        <v>1</v>
      </c>
      <c r="BP5645" s="197">
        <f>+AG5675</f>
        <v>0</v>
      </c>
      <c r="BQ5645" s="197">
        <f>+AH5675</f>
        <v>0</v>
      </c>
      <c r="BR5645" s="197">
        <f>+AI5675</f>
        <v>0</v>
      </c>
      <c r="BS5645" s="296" t="str">
        <f>+Y5676</f>
        <v>Ⅰ</v>
      </c>
      <c r="BT5645" s="296" t="str">
        <f>+AC5676</f>
        <v>Ⅱ</v>
      </c>
      <c r="BU5645" s="296" t="str">
        <f>+AG5676</f>
        <v>Ⅰ</v>
      </c>
      <c r="BV5645" s="296" t="str">
        <f>+Y5677</f>
        <v>Ⅱ</v>
      </c>
      <c r="BW5645" s="164" t="str">
        <f>IF(Y5672&gt;0,R5647,"")</f>
        <v/>
      </c>
      <c r="BX5645" s="165" t="str">
        <f>IF(Z5672&gt;0,"",IF(AA5672&gt;0,R5647,""))</f>
        <v/>
      </c>
      <c r="BY5645" s="165" t="str">
        <f>IF(Y5672+Z5672&gt;0,"",IF(AA5672&gt;0,R5647,""))</f>
        <v/>
      </c>
      <c r="BZ5645" s="165" t="str">
        <f>IF(Y5672+Z5672+AA5672&gt;0,"",IF(AB5672&gt;0,R5647,""))</f>
        <v/>
      </c>
      <c r="CA5645" s="166">
        <f t="shared" ref="CA5645" si="2623">+AC5671</f>
        <v>0</v>
      </c>
      <c r="CB5645" s="166">
        <f t="shared" ref="CB5645" si="2624">+AD5671</f>
        <v>0</v>
      </c>
      <c r="CC5645" s="166">
        <f t="shared" ref="CC5645" si="2625">+AE5671</f>
        <v>0</v>
      </c>
      <c r="CD5645" s="166">
        <f t="shared" ref="CD5645" si="2626">+AF5671</f>
        <v>0.25</v>
      </c>
      <c r="CE5645" s="166">
        <f t="shared" ref="CE5645" si="2627">+AG5671</f>
        <v>0</v>
      </c>
      <c r="CF5645" s="166">
        <f t="shared" ref="CF5645" si="2628">+AH5671</f>
        <v>0</v>
      </c>
      <c r="CG5645" s="166">
        <f t="shared" ref="CG5645" si="2629">+AI5671</f>
        <v>0</v>
      </c>
      <c r="CH5645" s="166">
        <f t="shared" ref="CH5645" si="2630">+AJ5671</f>
        <v>0</v>
      </c>
    </row>
    <row r="5646" spans="2:86" ht="12" customHeight="1" x14ac:dyDescent="0.15">
      <c r="B5646" s="1057" t="s">
        <v>219</v>
      </c>
      <c r="C5646" s="1059"/>
      <c r="D5646" s="1060"/>
      <c r="E5646" s="1061"/>
      <c r="F5646" s="1061"/>
      <c r="G5646" s="1061"/>
      <c r="H5646" s="1061"/>
      <c r="I5646" s="1061"/>
      <c r="J5646" s="1062"/>
      <c r="K5646" s="1067" t="s">
        <v>453</v>
      </c>
      <c r="L5646" s="1068"/>
      <c r="M5646" s="1068"/>
      <c r="N5646" s="1068"/>
      <c r="O5646" s="1068"/>
      <c r="P5646" s="1068"/>
      <c r="Q5646" s="1068"/>
      <c r="R5646" s="1068"/>
      <c r="S5646" s="1068"/>
      <c r="T5646" s="1068"/>
      <c r="U5646" s="1068"/>
      <c r="V5646" s="1068"/>
      <c r="W5646" s="1068"/>
      <c r="X5646" s="1068"/>
      <c r="Y5646" s="1068"/>
      <c r="Z5646" s="1068"/>
      <c r="AA5646" s="1068"/>
      <c r="AB5646" s="1068"/>
      <c r="AC5646" s="1068"/>
      <c r="AD5646" s="1068"/>
      <c r="AE5646" s="1068"/>
      <c r="AF5646" s="1068"/>
      <c r="AG5646" s="1068"/>
      <c r="AH5646" s="1068"/>
      <c r="AI5646" s="1068"/>
      <c r="AJ5646" s="1068"/>
      <c r="AK5646" s="1068"/>
      <c r="AL5646" s="1068"/>
      <c r="AM5646" s="1068"/>
      <c r="AN5646" s="1068"/>
      <c r="AO5646" s="1069"/>
      <c r="AP5646" s="3"/>
    </row>
    <row r="5647" spans="2:86" ht="12" customHeight="1" x14ac:dyDescent="0.15">
      <c r="B5647" s="1058"/>
      <c r="C5647" s="1063"/>
      <c r="D5647" s="1061"/>
      <c r="E5647" s="1061"/>
      <c r="F5647" s="1061"/>
      <c r="G5647" s="1061"/>
      <c r="H5647" s="1061"/>
      <c r="I5647" s="1061"/>
      <c r="J5647" s="1062"/>
      <c r="K5647" s="1040" t="s">
        <v>218</v>
      </c>
      <c r="L5647" s="1041"/>
      <c r="M5647" s="1042"/>
      <c r="N5647" s="1094" t="s">
        <v>832</v>
      </c>
      <c r="O5647" s="1096"/>
      <c r="P5647" s="1040" t="s">
        <v>454</v>
      </c>
      <c r="Q5647" s="1042"/>
      <c r="R5647" s="1070">
        <f>'様式A-2'!C133</f>
        <v>10.5</v>
      </c>
      <c r="S5647" s="1071"/>
      <c r="T5647" s="1072"/>
      <c r="U5647" s="1073" t="s">
        <v>455</v>
      </c>
      <c r="V5647" s="1074"/>
      <c r="W5647" s="1073" t="s">
        <v>456</v>
      </c>
      <c r="X5647" s="1074"/>
      <c r="Y5647" s="1042" t="s">
        <v>217</v>
      </c>
      <c r="Z5647" s="1016"/>
      <c r="AA5647" s="1016"/>
      <c r="AB5647" s="1016"/>
      <c r="AC5647" s="1073" t="s">
        <v>457</v>
      </c>
      <c r="AD5647" s="1079"/>
      <c r="AE5647" s="1079"/>
      <c r="AF5647" s="1079"/>
      <c r="AG5647" s="1079"/>
      <c r="AH5647" s="1079"/>
      <c r="AI5647" s="1079"/>
      <c r="AJ5647" s="1074"/>
      <c r="AK5647" s="1073" t="s">
        <v>458</v>
      </c>
      <c r="AL5647" s="1079"/>
      <c r="AM5647" s="1079"/>
      <c r="AN5647" s="1081"/>
      <c r="AO5647" s="1082"/>
      <c r="AP5647" s="3"/>
      <c r="AV5647" s="167"/>
      <c r="AW5647" s="221"/>
      <c r="AX5647" s="167"/>
      <c r="AY5647" s="167"/>
      <c r="AZ5647" s="167"/>
      <c r="BA5647" s="167"/>
      <c r="BB5647" s="167"/>
      <c r="BC5647" s="167"/>
      <c r="BD5647" s="167"/>
    </row>
    <row r="5648" spans="2:86" ht="12" customHeight="1" x14ac:dyDescent="0.15">
      <c r="B5648" s="1058"/>
      <c r="C5648" s="1063"/>
      <c r="D5648" s="1061"/>
      <c r="E5648" s="1061"/>
      <c r="F5648" s="1061"/>
      <c r="G5648" s="1061"/>
      <c r="H5648" s="1061"/>
      <c r="I5648" s="1061"/>
      <c r="J5648" s="1062"/>
      <c r="K5648" s="1016" t="s">
        <v>459</v>
      </c>
      <c r="L5648" s="1016" t="s">
        <v>199</v>
      </c>
      <c r="M5648" s="1016"/>
      <c r="N5648" s="1016" t="s">
        <v>198</v>
      </c>
      <c r="O5648" s="1016"/>
      <c r="P5648" s="1016" t="s">
        <v>460</v>
      </c>
      <c r="Q5648" s="1016"/>
      <c r="R5648" s="1016" t="s">
        <v>6</v>
      </c>
      <c r="S5648" s="1016"/>
      <c r="T5648" s="1016"/>
      <c r="U5648" s="1075"/>
      <c r="V5648" s="1076"/>
      <c r="W5648" s="1075"/>
      <c r="X5648" s="1076"/>
      <c r="Y5648" s="1042"/>
      <c r="Z5648" s="1016"/>
      <c r="AA5648" s="1016"/>
      <c r="AB5648" s="1016"/>
      <c r="AC5648" s="1077"/>
      <c r="AD5648" s="1080"/>
      <c r="AE5648" s="1080"/>
      <c r="AF5648" s="1080"/>
      <c r="AG5648" s="1080"/>
      <c r="AH5648" s="1080"/>
      <c r="AI5648" s="1080"/>
      <c r="AJ5648" s="1078"/>
      <c r="AK5648" s="1075"/>
      <c r="AL5648" s="1083"/>
      <c r="AM5648" s="1083"/>
      <c r="AN5648" s="1084"/>
      <c r="AO5648" s="1085"/>
      <c r="AP5648" s="3"/>
      <c r="AV5648" s="167"/>
      <c r="AW5648" s="167"/>
      <c r="AX5648" s="167"/>
      <c r="AY5648" s="167"/>
      <c r="AZ5648" s="167"/>
      <c r="BA5648" s="167"/>
      <c r="BB5648" s="167"/>
      <c r="BC5648" s="167"/>
      <c r="BD5648" s="167"/>
    </row>
    <row r="5649" spans="2:56" ht="12" customHeight="1" x14ac:dyDescent="0.15">
      <c r="B5649" s="1058"/>
      <c r="C5649" s="1063"/>
      <c r="D5649" s="1061"/>
      <c r="E5649" s="1061"/>
      <c r="F5649" s="1061"/>
      <c r="G5649" s="1061"/>
      <c r="H5649" s="1061"/>
      <c r="I5649" s="1061"/>
      <c r="J5649" s="1062"/>
      <c r="K5649" s="1016"/>
      <c r="L5649" s="1016"/>
      <c r="M5649" s="1016"/>
      <c r="N5649" s="1016"/>
      <c r="O5649" s="1016"/>
      <c r="P5649" s="1016"/>
      <c r="Q5649" s="1016"/>
      <c r="R5649" s="1016"/>
      <c r="S5649" s="1016"/>
      <c r="T5649" s="1016"/>
      <c r="U5649" s="1075"/>
      <c r="V5649" s="1076"/>
      <c r="W5649" s="1075"/>
      <c r="X5649" s="1076"/>
      <c r="Y5649" s="1042" t="s">
        <v>461</v>
      </c>
      <c r="Z5649" s="1016"/>
      <c r="AA5649" s="1016"/>
      <c r="AB5649" s="1016"/>
      <c r="AC5649" s="1016" t="s">
        <v>462</v>
      </c>
      <c r="AD5649" s="1016"/>
      <c r="AE5649" s="1016"/>
      <c r="AF5649" s="1016"/>
      <c r="AG5649" s="1016" t="s">
        <v>463</v>
      </c>
      <c r="AH5649" s="1016"/>
      <c r="AI5649" s="1016"/>
      <c r="AJ5649" s="1016"/>
      <c r="AK5649" s="1075"/>
      <c r="AL5649" s="1083"/>
      <c r="AM5649" s="1083"/>
      <c r="AN5649" s="1084"/>
      <c r="AO5649" s="1085"/>
      <c r="AP5649" s="3"/>
      <c r="AV5649" s="167"/>
      <c r="AW5649" s="167"/>
      <c r="AX5649" s="167"/>
      <c r="AY5649" s="167"/>
      <c r="AZ5649" s="167"/>
      <c r="BA5649" s="167"/>
      <c r="BB5649" s="167"/>
      <c r="BC5649" s="167"/>
      <c r="BD5649" s="167"/>
    </row>
    <row r="5650" spans="2:56" ht="12" customHeight="1" x14ac:dyDescent="0.15">
      <c r="B5650" s="1058"/>
      <c r="C5650" s="1063"/>
      <c r="D5650" s="1061"/>
      <c r="E5650" s="1061"/>
      <c r="F5650" s="1061"/>
      <c r="G5650" s="1061"/>
      <c r="H5650" s="1061"/>
      <c r="I5650" s="1061"/>
      <c r="J5650" s="1062"/>
      <c r="K5650" s="1016"/>
      <c r="L5650" s="1016"/>
      <c r="M5650" s="1016"/>
      <c r="N5650" s="1016"/>
      <c r="O5650" s="1016"/>
      <c r="P5650" s="1016"/>
      <c r="Q5650" s="1016"/>
      <c r="R5650" s="1016"/>
      <c r="S5650" s="1016"/>
      <c r="T5650" s="1016"/>
      <c r="U5650" s="1077"/>
      <c r="V5650" s="1078"/>
      <c r="W5650" s="1077"/>
      <c r="X5650" s="1078"/>
      <c r="Y5650" s="191" t="s">
        <v>32</v>
      </c>
      <c r="Z5650" s="187" t="s">
        <v>33</v>
      </c>
      <c r="AA5650" s="187" t="s">
        <v>464</v>
      </c>
      <c r="AB5650" s="187" t="s">
        <v>465</v>
      </c>
      <c r="AC5650" s="187" t="s">
        <v>32</v>
      </c>
      <c r="AD5650" s="187" t="s">
        <v>33</v>
      </c>
      <c r="AE5650" s="187" t="s">
        <v>464</v>
      </c>
      <c r="AF5650" s="187" t="s">
        <v>465</v>
      </c>
      <c r="AG5650" s="187" t="s">
        <v>32</v>
      </c>
      <c r="AH5650" s="187" t="s">
        <v>33</v>
      </c>
      <c r="AI5650" s="187" t="s">
        <v>464</v>
      </c>
      <c r="AJ5650" s="187" t="s">
        <v>465</v>
      </c>
      <c r="AK5650" s="1077"/>
      <c r="AL5650" s="1080"/>
      <c r="AM5650" s="1080"/>
      <c r="AN5650" s="1086"/>
      <c r="AO5650" s="1087"/>
      <c r="AP5650" s="3"/>
      <c r="AV5650" s="167"/>
      <c r="AW5650" s="167"/>
      <c r="AX5650" s="167"/>
      <c r="AY5650" s="167"/>
      <c r="AZ5650" s="167"/>
      <c r="BA5650" s="167"/>
      <c r="BB5650" s="167"/>
      <c r="BC5650" s="167"/>
      <c r="BD5650" s="167"/>
    </row>
    <row r="5651" spans="2:56" ht="12" customHeight="1" x14ac:dyDescent="0.15">
      <c r="B5651" s="1058"/>
      <c r="C5651" s="1063"/>
      <c r="D5651" s="1061"/>
      <c r="E5651" s="1061"/>
      <c r="F5651" s="1061"/>
      <c r="G5651" s="1061"/>
      <c r="H5651" s="1061"/>
      <c r="I5651" s="1061"/>
      <c r="J5651" s="1062"/>
      <c r="K5651" s="365">
        <v>1</v>
      </c>
      <c r="L5651" s="1092" t="s">
        <v>329</v>
      </c>
      <c r="M5651" s="1093"/>
      <c r="N5651" s="1092" t="s">
        <v>351</v>
      </c>
      <c r="O5651" s="1093"/>
      <c r="P5651" s="1094" t="s">
        <v>332</v>
      </c>
      <c r="Q5651" s="1095"/>
      <c r="R5651" s="756" t="s">
        <v>338</v>
      </c>
      <c r="S5651" s="756"/>
      <c r="T5651" s="756"/>
      <c r="U5651" s="1094" t="s">
        <v>1648</v>
      </c>
      <c r="V5651" s="1095"/>
      <c r="W5651" s="1094" t="s">
        <v>1649</v>
      </c>
      <c r="X5651" s="1095"/>
      <c r="Y5651" s="286"/>
      <c r="Z5651" s="286"/>
      <c r="AA5651" s="286"/>
      <c r="AB5651" s="286"/>
      <c r="AC5651" s="223"/>
      <c r="AD5651" s="223"/>
      <c r="AE5651" s="223"/>
      <c r="AF5651" s="364">
        <f>0.1*2.5</f>
        <v>0.25</v>
      </c>
      <c r="AG5651" s="223"/>
      <c r="AH5651" s="223"/>
      <c r="AI5651" s="223"/>
      <c r="AJ5651" s="223"/>
      <c r="AK5651" s="1038"/>
      <c r="AL5651" s="1056"/>
      <c r="AM5651" s="1056"/>
      <c r="AN5651" s="799"/>
      <c r="AO5651" s="800"/>
      <c r="AP5651" s="3"/>
      <c r="AQ5651" s="222">
        <f>IF(P5651="材質劣化",2,IF(P5651="漏水",3,1))</f>
        <v>2</v>
      </c>
      <c r="AV5651" s="167"/>
      <c r="AW5651" s="167"/>
      <c r="AX5651" s="167"/>
      <c r="AY5651" s="167"/>
      <c r="AZ5651" s="167"/>
      <c r="BA5651" s="167"/>
      <c r="BB5651" s="167"/>
      <c r="BC5651" s="167"/>
      <c r="BD5651" s="167"/>
    </row>
    <row r="5652" spans="2:56" ht="12" customHeight="1" x14ac:dyDescent="0.15">
      <c r="B5652" s="1058"/>
      <c r="C5652" s="1063"/>
      <c r="D5652" s="1061"/>
      <c r="E5652" s="1061"/>
      <c r="F5652" s="1061"/>
      <c r="G5652" s="1061"/>
      <c r="H5652" s="1061"/>
      <c r="I5652" s="1061"/>
      <c r="J5652" s="1062"/>
      <c r="K5652" s="192">
        <v>2</v>
      </c>
      <c r="L5652" s="1038" t="s">
        <v>534</v>
      </c>
      <c r="M5652" s="1039"/>
      <c r="N5652" s="1038" t="s">
        <v>485</v>
      </c>
      <c r="O5652" s="1039"/>
      <c r="P5652" s="1034" t="s">
        <v>332</v>
      </c>
      <c r="Q5652" s="1036"/>
      <c r="R5652" s="408" t="s">
        <v>532</v>
      </c>
      <c r="S5652" s="408"/>
      <c r="T5652" s="408"/>
      <c r="U5652" s="1034" t="s">
        <v>551</v>
      </c>
      <c r="V5652" s="1036"/>
      <c r="W5652" s="1034" t="s">
        <v>551</v>
      </c>
      <c r="X5652" s="1035"/>
      <c r="Y5652" s="286"/>
      <c r="Z5652" s="286"/>
      <c r="AA5652" s="286"/>
      <c r="AB5652" s="286"/>
      <c r="AC5652" s="223"/>
      <c r="AD5652" s="223"/>
      <c r="AE5652" s="223"/>
      <c r="AF5652" s="223"/>
      <c r="AG5652" s="223"/>
      <c r="AH5652" s="223"/>
      <c r="AI5652" s="223"/>
      <c r="AJ5652" s="223"/>
      <c r="AK5652" s="1052"/>
      <c r="AL5652" s="1053"/>
      <c r="AM5652" s="1053"/>
      <c r="AN5652" s="1054"/>
      <c r="AO5652" s="1055"/>
      <c r="AP5652" s="3"/>
      <c r="AQ5652" s="222">
        <f t="shared" ref="AQ5652:AQ5670" si="2631">IF(P5652="材質劣化",2,IF(P5652="漏水",3,1))</f>
        <v>2</v>
      </c>
      <c r="AV5652" s="167"/>
      <c r="AW5652" s="167"/>
      <c r="AX5652" s="167"/>
      <c r="AY5652" s="167"/>
      <c r="AZ5652" s="167"/>
      <c r="BA5652" s="167"/>
      <c r="BB5652" s="167"/>
      <c r="BC5652" s="167"/>
      <c r="BD5652" s="167"/>
    </row>
    <row r="5653" spans="2:56" ht="12" customHeight="1" x14ac:dyDescent="0.15">
      <c r="B5653" s="1058"/>
      <c r="C5653" s="1063"/>
      <c r="D5653" s="1061"/>
      <c r="E5653" s="1061"/>
      <c r="F5653" s="1061"/>
      <c r="G5653" s="1061"/>
      <c r="H5653" s="1061"/>
      <c r="I5653" s="1061"/>
      <c r="J5653" s="1062"/>
      <c r="K5653" s="192">
        <v>4</v>
      </c>
      <c r="L5653" s="1038" t="s">
        <v>331</v>
      </c>
      <c r="M5653" s="1039"/>
      <c r="N5653" s="1038" t="s">
        <v>354</v>
      </c>
      <c r="O5653" s="1039"/>
      <c r="P5653" s="1034" t="s">
        <v>332</v>
      </c>
      <c r="Q5653" s="1036"/>
      <c r="R5653" s="408" t="s">
        <v>532</v>
      </c>
      <c r="S5653" s="408"/>
      <c r="T5653" s="408"/>
      <c r="U5653" s="1034" t="s">
        <v>554</v>
      </c>
      <c r="V5653" s="1036"/>
      <c r="W5653" s="1034" t="s">
        <v>551</v>
      </c>
      <c r="X5653" s="1035"/>
      <c r="Y5653" s="286"/>
      <c r="Z5653" s="286"/>
      <c r="AA5653" s="286"/>
      <c r="AB5653" s="286"/>
      <c r="AC5653" s="223"/>
      <c r="AD5653" s="223"/>
      <c r="AE5653" s="223"/>
      <c r="AF5653" s="223"/>
      <c r="AG5653" s="223"/>
      <c r="AH5653" s="223"/>
      <c r="AI5653" s="223"/>
      <c r="AJ5653" s="223"/>
      <c r="AK5653" s="1052"/>
      <c r="AL5653" s="1053"/>
      <c r="AM5653" s="1053"/>
      <c r="AN5653" s="1054"/>
      <c r="AO5653" s="1055"/>
      <c r="AP5653" s="3"/>
      <c r="AQ5653" s="222">
        <f t="shared" si="2631"/>
        <v>2</v>
      </c>
      <c r="AV5653" s="167"/>
      <c r="AW5653" s="167"/>
      <c r="AX5653" s="167"/>
      <c r="AY5653" s="167"/>
      <c r="AZ5653" s="167"/>
      <c r="BA5653" s="167"/>
      <c r="BB5653" s="167"/>
      <c r="BC5653" s="167"/>
      <c r="BD5653" s="167"/>
    </row>
    <row r="5654" spans="2:56" ht="12" customHeight="1" x14ac:dyDescent="0.15">
      <c r="B5654" s="1058"/>
      <c r="C5654" s="1063"/>
      <c r="D5654" s="1061"/>
      <c r="E5654" s="1061"/>
      <c r="F5654" s="1061"/>
      <c r="G5654" s="1061"/>
      <c r="H5654" s="1061"/>
      <c r="I5654" s="1061"/>
      <c r="J5654" s="1062"/>
      <c r="K5654" s="192">
        <v>5</v>
      </c>
      <c r="L5654" s="1038" t="s">
        <v>331</v>
      </c>
      <c r="M5654" s="1039"/>
      <c r="N5654" s="1038" t="s">
        <v>354</v>
      </c>
      <c r="O5654" s="1039"/>
      <c r="P5654" s="1034" t="s">
        <v>332</v>
      </c>
      <c r="Q5654" s="1036"/>
      <c r="R5654" s="408" t="s">
        <v>336</v>
      </c>
      <c r="S5654" s="408"/>
      <c r="T5654" s="408"/>
      <c r="U5654" s="1034" t="s">
        <v>551</v>
      </c>
      <c r="V5654" s="1036"/>
      <c r="W5654" s="1034" t="s">
        <v>551</v>
      </c>
      <c r="X5654" s="1035"/>
      <c r="Y5654" s="286"/>
      <c r="Z5654" s="286"/>
      <c r="AA5654" s="286"/>
      <c r="AB5654" s="286"/>
      <c r="AC5654" s="223"/>
      <c r="AD5654" s="223"/>
      <c r="AE5654" s="223"/>
      <c r="AF5654" s="223"/>
      <c r="AG5654" s="223"/>
      <c r="AH5654" s="223"/>
      <c r="AI5654" s="223"/>
      <c r="AJ5654" s="223"/>
      <c r="AK5654" s="1052"/>
      <c r="AL5654" s="1053"/>
      <c r="AM5654" s="1053"/>
      <c r="AN5654" s="1054"/>
      <c r="AO5654" s="1055"/>
      <c r="AP5654" s="3"/>
      <c r="AQ5654" s="222">
        <f t="shared" si="2631"/>
        <v>2</v>
      </c>
      <c r="AV5654" s="167"/>
      <c r="AW5654" s="167"/>
      <c r="AX5654" s="167"/>
      <c r="AY5654" s="167"/>
      <c r="AZ5654" s="167"/>
      <c r="BA5654" s="167"/>
      <c r="BB5654" s="167"/>
      <c r="BC5654" s="167"/>
      <c r="BD5654" s="167"/>
    </row>
    <row r="5655" spans="2:56" ht="12" customHeight="1" x14ac:dyDescent="0.15">
      <c r="B5655" s="1058"/>
      <c r="C5655" s="1063"/>
      <c r="D5655" s="1061"/>
      <c r="E5655" s="1061"/>
      <c r="F5655" s="1061"/>
      <c r="G5655" s="1061"/>
      <c r="H5655" s="1061"/>
      <c r="I5655" s="1061"/>
      <c r="J5655" s="1062"/>
      <c r="K5655" s="192"/>
      <c r="L5655" s="1038"/>
      <c r="M5655" s="1039"/>
      <c r="N5655" s="1038"/>
      <c r="O5655" s="1039"/>
      <c r="P5655" s="1034"/>
      <c r="Q5655" s="1036"/>
      <c r="R5655" s="408"/>
      <c r="S5655" s="408"/>
      <c r="T5655" s="408"/>
      <c r="U5655" s="1034"/>
      <c r="V5655" s="1036"/>
      <c r="W5655" s="1034"/>
      <c r="X5655" s="1035"/>
      <c r="Y5655" s="286"/>
      <c r="Z5655" s="286"/>
      <c r="AA5655" s="286"/>
      <c r="AB5655" s="286"/>
      <c r="AC5655" s="223"/>
      <c r="AD5655" s="223"/>
      <c r="AE5655" s="223"/>
      <c r="AF5655" s="223"/>
      <c r="AG5655" s="223"/>
      <c r="AH5655" s="223"/>
      <c r="AI5655" s="223"/>
      <c r="AJ5655" s="223"/>
      <c r="AK5655" s="1052"/>
      <c r="AL5655" s="1053"/>
      <c r="AM5655" s="1053"/>
      <c r="AN5655" s="1054"/>
      <c r="AO5655" s="1055"/>
      <c r="AP5655" s="3"/>
      <c r="AQ5655" s="222">
        <f t="shared" si="2631"/>
        <v>1</v>
      </c>
      <c r="AV5655" s="167"/>
      <c r="AW5655" s="167"/>
      <c r="AX5655" s="167"/>
      <c r="AY5655" s="167"/>
      <c r="AZ5655" s="167"/>
      <c r="BA5655" s="167"/>
      <c r="BB5655" s="167"/>
      <c r="BC5655" s="167"/>
      <c r="BD5655" s="167"/>
    </row>
    <row r="5656" spans="2:56" ht="12" customHeight="1" x14ac:dyDescent="0.15">
      <c r="B5656" s="1058"/>
      <c r="C5656" s="1063"/>
      <c r="D5656" s="1061"/>
      <c r="E5656" s="1061"/>
      <c r="F5656" s="1061"/>
      <c r="G5656" s="1061"/>
      <c r="H5656" s="1061"/>
      <c r="I5656" s="1061"/>
      <c r="J5656" s="1062"/>
      <c r="K5656" s="192"/>
      <c r="L5656" s="1038"/>
      <c r="M5656" s="1039"/>
      <c r="N5656" s="1038"/>
      <c r="O5656" s="1039"/>
      <c r="P5656" s="1034"/>
      <c r="Q5656" s="1036"/>
      <c r="R5656" s="408"/>
      <c r="S5656" s="408"/>
      <c r="T5656" s="408"/>
      <c r="U5656" s="1034"/>
      <c r="V5656" s="1036"/>
      <c r="W5656" s="1034"/>
      <c r="X5656" s="1035"/>
      <c r="Y5656" s="286"/>
      <c r="Z5656" s="286"/>
      <c r="AA5656" s="286"/>
      <c r="AB5656" s="286"/>
      <c r="AC5656" s="223"/>
      <c r="AD5656" s="223"/>
      <c r="AE5656" s="223"/>
      <c r="AF5656" s="223"/>
      <c r="AG5656" s="223"/>
      <c r="AH5656" s="223"/>
      <c r="AI5656" s="223"/>
      <c r="AJ5656" s="223"/>
      <c r="AK5656" s="1052"/>
      <c r="AL5656" s="1053"/>
      <c r="AM5656" s="1053"/>
      <c r="AN5656" s="1054"/>
      <c r="AO5656" s="1055"/>
      <c r="AP5656" s="3"/>
      <c r="AQ5656" s="222">
        <f t="shared" si="2631"/>
        <v>1</v>
      </c>
      <c r="AV5656" s="167"/>
      <c r="AW5656" s="167"/>
      <c r="AX5656" s="167"/>
      <c r="AY5656" s="167"/>
      <c r="AZ5656" s="167"/>
      <c r="BA5656" s="167"/>
      <c r="BB5656" s="167"/>
      <c r="BC5656" s="167"/>
      <c r="BD5656" s="167"/>
    </row>
    <row r="5657" spans="2:56" s="162" customFormat="1" ht="12" customHeight="1" x14ac:dyDescent="0.15">
      <c r="B5657" s="1058"/>
      <c r="C5657" s="1063"/>
      <c r="D5657" s="1061"/>
      <c r="E5657" s="1061"/>
      <c r="F5657" s="1061"/>
      <c r="G5657" s="1061"/>
      <c r="H5657" s="1061"/>
      <c r="I5657" s="1061"/>
      <c r="J5657" s="1062"/>
      <c r="K5657" s="192"/>
      <c r="L5657" s="1038"/>
      <c r="M5657" s="1039"/>
      <c r="N5657" s="1038"/>
      <c r="O5657" s="1039"/>
      <c r="P5657" s="1034"/>
      <c r="Q5657" s="1036"/>
      <c r="R5657" s="408"/>
      <c r="S5657" s="408"/>
      <c r="T5657" s="408"/>
      <c r="U5657" s="1034"/>
      <c r="V5657" s="1036"/>
      <c r="W5657" s="1034"/>
      <c r="X5657" s="1035"/>
      <c r="Y5657" s="286"/>
      <c r="Z5657" s="286"/>
      <c r="AA5657" s="286"/>
      <c r="AB5657" s="286"/>
      <c r="AC5657" s="223"/>
      <c r="AD5657" s="223"/>
      <c r="AE5657" s="223"/>
      <c r="AF5657" s="223"/>
      <c r="AG5657" s="223"/>
      <c r="AH5657" s="223"/>
      <c r="AI5657" s="223"/>
      <c r="AJ5657" s="223"/>
      <c r="AK5657" s="1034"/>
      <c r="AL5657" s="1035"/>
      <c r="AM5657" s="1035"/>
      <c r="AN5657" s="788"/>
      <c r="AO5657" s="789"/>
      <c r="AP5657" s="3"/>
      <c r="AQ5657" s="222">
        <f t="shared" si="2631"/>
        <v>1</v>
      </c>
    </row>
    <row r="5658" spans="2:56" s="162" customFormat="1" ht="12" customHeight="1" x14ac:dyDescent="0.15">
      <c r="B5658" s="1058"/>
      <c r="C5658" s="1063"/>
      <c r="D5658" s="1061"/>
      <c r="E5658" s="1061"/>
      <c r="F5658" s="1061"/>
      <c r="G5658" s="1061"/>
      <c r="H5658" s="1061"/>
      <c r="I5658" s="1061"/>
      <c r="J5658" s="1062"/>
      <c r="K5658" s="192"/>
      <c r="L5658" s="1038"/>
      <c r="M5658" s="1039"/>
      <c r="N5658" s="1038"/>
      <c r="O5658" s="1039"/>
      <c r="P5658" s="1034"/>
      <c r="Q5658" s="1036"/>
      <c r="R5658" s="408"/>
      <c r="S5658" s="408"/>
      <c r="T5658" s="408"/>
      <c r="U5658" s="1034"/>
      <c r="V5658" s="1036"/>
      <c r="W5658" s="1034"/>
      <c r="X5658" s="1035"/>
      <c r="Y5658" s="286"/>
      <c r="Z5658" s="286"/>
      <c r="AA5658" s="286"/>
      <c r="AB5658" s="286"/>
      <c r="AC5658" s="223"/>
      <c r="AD5658" s="223"/>
      <c r="AE5658" s="223"/>
      <c r="AF5658" s="223"/>
      <c r="AG5658" s="223"/>
      <c r="AH5658" s="223"/>
      <c r="AI5658" s="223"/>
      <c r="AJ5658" s="223"/>
      <c r="AK5658" s="1034"/>
      <c r="AL5658" s="1035"/>
      <c r="AM5658" s="1035"/>
      <c r="AN5658" s="788"/>
      <c r="AO5658" s="789"/>
      <c r="AP5658" s="3"/>
      <c r="AQ5658" s="222">
        <f t="shared" si="2631"/>
        <v>1</v>
      </c>
    </row>
    <row r="5659" spans="2:56" s="162" customFormat="1" ht="12" customHeight="1" x14ac:dyDescent="0.15">
      <c r="B5659" s="1058"/>
      <c r="C5659" s="1063"/>
      <c r="D5659" s="1061"/>
      <c r="E5659" s="1061"/>
      <c r="F5659" s="1061"/>
      <c r="G5659" s="1061"/>
      <c r="H5659" s="1061"/>
      <c r="I5659" s="1061"/>
      <c r="J5659" s="1062"/>
      <c r="K5659" s="192"/>
      <c r="L5659" s="1038"/>
      <c r="M5659" s="1039"/>
      <c r="N5659" s="1038"/>
      <c r="O5659" s="1039"/>
      <c r="P5659" s="1034"/>
      <c r="Q5659" s="1036"/>
      <c r="R5659" s="408"/>
      <c r="S5659" s="408"/>
      <c r="T5659" s="408"/>
      <c r="U5659" s="1034"/>
      <c r="V5659" s="1036"/>
      <c r="W5659" s="1034"/>
      <c r="X5659" s="1035"/>
      <c r="Y5659" s="286"/>
      <c r="Z5659" s="286"/>
      <c r="AA5659" s="286"/>
      <c r="AB5659" s="286"/>
      <c r="AC5659" s="223"/>
      <c r="AD5659" s="223"/>
      <c r="AE5659" s="223"/>
      <c r="AF5659" s="223"/>
      <c r="AG5659" s="223"/>
      <c r="AH5659" s="223"/>
      <c r="AI5659" s="223"/>
      <c r="AJ5659" s="223"/>
      <c r="AK5659" s="1034"/>
      <c r="AL5659" s="1035"/>
      <c r="AM5659" s="1035"/>
      <c r="AN5659" s="788"/>
      <c r="AO5659" s="789"/>
      <c r="AP5659" s="3"/>
      <c r="AQ5659" s="222">
        <f t="shared" si="2631"/>
        <v>1</v>
      </c>
    </row>
    <row r="5660" spans="2:56" s="162" customFormat="1" ht="12" customHeight="1" x14ac:dyDescent="0.15">
      <c r="B5660" s="1058"/>
      <c r="C5660" s="1063"/>
      <c r="D5660" s="1061"/>
      <c r="E5660" s="1061"/>
      <c r="F5660" s="1061"/>
      <c r="G5660" s="1061"/>
      <c r="H5660" s="1061"/>
      <c r="I5660" s="1061"/>
      <c r="J5660" s="1062"/>
      <c r="K5660" s="192"/>
      <c r="L5660" s="1038"/>
      <c r="M5660" s="1039"/>
      <c r="N5660" s="1038"/>
      <c r="O5660" s="1039"/>
      <c r="P5660" s="1034"/>
      <c r="Q5660" s="1036"/>
      <c r="R5660" s="408"/>
      <c r="S5660" s="408"/>
      <c r="T5660" s="408"/>
      <c r="U5660" s="1034"/>
      <c r="V5660" s="1036"/>
      <c r="W5660" s="1034"/>
      <c r="X5660" s="1035"/>
      <c r="Y5660" s="286"/>
      <c r="Z5660" s="286"/>
      <c r="AA5660" s="286"/>
      <c r="AB5660" s="286"/>
      <c r="AC5660" s="223"/>
      <c r="AD5660" s="223"/>
      <c r="AE5660" s="223"/>
      <c r="AF5660" s="223"/>
      <c r="AG5660" s="223"/>
      <c r="AH5660" s="223"/>
      <c r="AI5660" s="223"/>
      <c r="AJ5660" s="223"/>
      <c r="AK5660" s="1034"/>
      <c r="AL5660" s="1035"/>
      <c r="AM5660" s="1035"/>
      <c r="AN5660" s="788"/>
      <c r="AO5660" s="789"/>
      <c r="AP5660" s="3"/>
      <c r="AQ5660" s="222">
        <f t="shared" si="2631"/>
        <v>1</v>
      </c>
    </row>
    <row r="5661" spans="2:56" s="162" customFormat="1" ht="12" customHeight="1" x14ac:dyDescent="0.15">
      <c r="B5661" s="1058"/>
      <c r="C5661" s="1063"/>
      <c r="D5661" s="1061"/>
      <c r="E5661" s="1061"/>
      <c r="F5661" s="1061"/>
      <c r="G5661" s="1061"/>
      <c r="H5661" s="1061"/>
      <c r="I5661" s="1061"/>
      <c r="J5661" s="1062"/>
      <c r="K5661" s="192"/>
      <c r="L5661" s="1038"/>
      <c r="M5661" s="1039"/>
      <c r="N5661" s="1038"/>
      <c r="O5661" s="1039"/>
      <c r="P5661" s="1034"/>
      <c r="Q5661" s="1036"/>
      <c r="R5661" s="408"/>
      <c r="S5661" s="408"/>
      <c r="T5661" s="408"/>
      <c r="U5661" s="1034"/>
      <c r="V5661" s="1036"/>
      <c r="W5661" s="1034"/>
      <c r="X5661" s="1035"/>
      <c r="Y5661" s="286"/>
      <c r="Z5661" s="286"/>
      <c r="AA5661" s="286"/>
      <c r="AB5661" s="286"/>
      <c r="AC5661" s="223"/>
      <c r="AD5661" s="223"/>
      <c r="AE5661" s="223"/>
      <c r="AF5661" s="223"/>
      <c r="AG5661" s="223"/>
      <c r="AH5661" s="223"/>
      <c r="AI5661" s="223"/>
      <c r="AJ5661" s="223"/>
      <c r="AK5661" s="1034"/>
      <c r="AL5661" s="1035"/>
      <c r="AM5661" s="1035"/>
      <c r="AN5661" s="788"/>
      <c r="AO5661" s="789"/>
      <c r="AP5661" s="3"/>
      <c r="AQ5661" s="222">
        <f t="shared" si="2631"/>
        <v>1</v>
      </c>
    </row>
    <row r="5662" spans="2:56" s="162" customFormat="1" ht="12" customHeight="1" x14ac:dyDescent="0.15">
      <c r="B5662" s="1058"/>
      <c r="C5662" s="1063"/>
      <c r="D5662" s="1061"/>
      <c r="E5662" s="1061"/>
      <c r="F5662" s="1061"/>
      <c r="G5662" s="1061"/>
      <c r="H5662" s="1061"/>
      <c r="I5662" s="1061"/>
      <c r="J5662" s="1062"/>
      <c r="K5662" s="192"/>
      <c r="L5662" s="1038"/>
      <c r="M5662" s="1039"/>
      <c r="N5662" s="1038"/>
      <c r="O5662" s="1039"/>
      <c r="P5662" s="1034"/>
      <c r="Q5662" s="1036"/>
      <c r="R5662" s="408"/>
      <c r="S5662" s="408"/>
      <c r="T5662" s="408"/>
      <c r="U5662" s="1034"/>
      <c r="V5662" s="1036"/>
      <c r="W5662" s="1034"/>
      <c r="X5662" s="1035"/>
      <c r="Y5662" s="286"/>
      <c r="Z5662" s="286"/>
      <c r="AA5662" s="286"/>
      <c r="AB5662" s="286"/>
      <c r="AC5662" s="223"/>
      <c r="AD5662" s="223"/>
      <c r="AE5662" s="223"/>
      <c r="AF5662" s="223"/>
      <c r="AG5662" s="223"/>
      <c r="AH5662" s="223"/>
      <c r="AI5662" s="223"/>
      <c r="AJ5662" s="223"/>
      <c r="AK5662" s="1034"/>
      <c r="AL5662" s="1035"/>
      <c r="AM5662" s="1035"/>
      <c r="AN5662" s="788"/>
      <c r="AO5662" s="789"/>
      <c r="AP5662" s="3"/>
      <c r="AQ5662" s="222">
        <f t="shared" si="2631"/>
        <v>1</v>
      </c>
    </row>
    <row r="5663" spans="2:56" s="162" customFormat="1" ht="12" customHeight="1" x14ac:dyDescent="0.15">
      <c r="B5663" s="1058"/>
      <c r="C5663" s="1063"/>
      <c r="D5663" s="1061"/>
      <c r="E5663" s="1061"/>
      <c r="F5663" s="1061"/>
      <c r="G5663" s="1061"/>
      <c r="H5663" s="1061"/>
      <c r="I5663" s="1061"/>
      <c r="J5663" s="1062"/>
      <c r="K5663" s="192"/>
      <c r="L5663" s="1038"/>
      <c r="M5663" s="1039"/>
      <c r="N5663" s="1038"/>
      <c r="O5663" s="1039"/>
      <c r="P5663" s="1034"/>
      <c r="Q5663" s="1036"/>
      <c r="R5663" s="408"/>
      <c r="S5663" s="408"/>
      <c r="T5663" s="408"/>
      <c r="U5663" s="1034"/>
      <c r="V5663" s="1036"/>
      <c r="W5663" s="1034"/>
      <c r="X5663" s="1035"/>
      <c r="Y5663" s="286"/>
      <c r="Z5663" s="286"/>
      <c r="AA5663" s="286"/>
      <c r="AB5663" s="286"/>
      <c r="AC5663" s="223"/>
      <c r="AD5663" s="223"/>
      <c r="AE5663" s="223"/>
      <c r="AF5663" s="223"/>
      <c r="AG5663" s="223"/>
      <c r="AH5663" s="223"/>
      <c r="AI5663" s="223"/>
      <c r="AJ5663" s="223"/>
      <c r="AK5663" s="1034"/>
      <c r="AL5663" s="1035"/>
      <c r="AM5663" s="1035"/>
      <c r="AN5663" s="788"/>
      <c r="AO5663" s="789"/>
      <c r="AP5663" s="3"/>
      <c r="AQ5663" s="222">
        <f t="shared" si="2631"/>
        <v>1</v>
      </c>
    </row>
    <row r="5664" spans="2:56" s="162" customFormat="1" ht="12" customHeight="1" x14ac:dyDescent="0.15">
      <c r="B5664" s="1058"/>
      <c r="C5664" s="1063"/>
      <c r="D5664" s="1061"/>
      <c r="E5664" s="1061"/>
      <c r="F5664" s="1061"/>
      <c r="G5664" s="1061"/>
      <c r="H5664" s="1061"/>
      <c r="I5664" s="1061"/>
      <c r="J5664" s="1062"/>
      <c r="K5664" s="192"/>
      <c r="L5664" s="1038"/>
      <c r="M5664" s="1039"/>
      <c r="N5664" s="1038"/>
      <c r="O5664" s="1039"/>
      <c r="P5664" s="1034"/>
      <c r="Q5664" s="1036"/>
      <c r="R5664" s="408"/>
      <c r="S5664" s="408"/>
      <c r="T5664" s="408"/>
      <c r="U5664" s="1034"/>
      <c r="V5664" s="1036"/>
      <c r="W5664" s="1034"/>
      <c r="X5664" s="1035"/>
      <c r="Y5664" s="286"/>
      <c r="Z5664" s="286"/>
      <c r="AA5664" s="286"/>
      <c r="AB5664" s="286"/>
      <c r="AC5664" s="223"/>
      <c r="AD5664" s="223"/>
      <c r="AE5664" s="223"/>
      <c r="AF5664" s="223"/>
      <c r="AG5664" s="223"/>
      <c r="AH5664" s="223"/>
      <c r="AI5664" s="223"/>
      <c r="AJ5664" s="223"/>
      <c r="AK5664" s="1034"/>
      <c r="AL5664" s="1035"/>
      <c r="AM5664" s="1035"/>
      <c r="AN5664" s="788"/>
      <c r="AO5664" s="789"/>
      <c r="AP5664" s="3"/>
      <c r="AQ5664" s="222">
        <f t="shared" si="2631"/>
        <v>1</v>
      </c>
    </row>
    <row r="5665" spans="2:46" s="162" customFormat="1" ht="12" customHeight="1" x14ac:dyDescent="0.15">
      <c r="B5665" s="1058"/>
      <c r="C5665" s="1063"/>
      <c r="D5665" s="1061"/>
      <c r="E5665" s="1061"/>
      <c r="F5665" s="1061"/>
      <c r="G5665" s="1061"/>
      <c r="H5665" s="1061"/>
      <c r="I5665" s="1061"/>
      <c r="J5665" s="1062"/>
      <c r="K5665" s="192"/>
      <c r="L5665" s="1038"/>
      <c r="M5665" s="1039"/>
      <c r="N5665" s="1038"/>
      <c r="O5665" s="1039"/>
      <c r="P5665" s="1034"/>
      <c r="Q5665" s="1036"/>
      <c r="R5665" s="408"/>
      <c r="S5665" s="408"/>
      <c r="T5665" s="408"/>
      <c r="U5665" s="1034"/>
      <c r="V5665" s="1036"/>
      <c r="W5665" s="1034"/>
      <c r="X5665" s="1035"/>
      <c r="Y5665" s="286"/>
      <c r="Z5665" s="286"/>
      <c r="AA5665" s="286"/>
      <c r="AB5665" s="286"/>
      <c r="AC5665" s="223"/>
      <c r="AD5665" s="223"/>
      <c r="AE5665" s="223"/>
      <c r="AF5665" s="223"/>
      <c r="AG5665" s="223"/>
      <c r="AH5665" s="223"/>
      <c r="AI5665" s="223"/>
      <c r="AJ5665" s="223"/>
      <c r="AK5665" s="1034"/>
      <c r="AL5665" s="1035"/>
      <c r="AM5665" s="1035"/>
      <c r="AN5665" s="788"/>
      <c r="AO5665" s="789"/>
      <c r="AP5665" s="3"/>
      <c r="AQ5665" s="222">
        <f t="shared" si="2631"/>
        <v>1</v>
      </c>
    </row>
    <row r="5666" spans="2:46" s="162" customFormat="1" ht="12" customHeight="1" x14ac:dyDescent="0.15">
      <c r="B5666" s="1058"/>
      <c r="C5666" s="1063"/>
      <c r="D5666" s="1061"/>
      <c r="E5666" s="1061"/>
      <c r="F5666" s="1061"/>
      <c r="G5666" s="1061"/>
      <c r="H5666" s="1061"/>
      <c r="I5666" s="1061"/>
      <c r="J5666" s="1062"/>
      <c r="K5666" s="192"/>
      <c r="L5666" s="1038"/>
      <c r="M5666" s="1039"/>
      <c r="N5666" s="1038"/>
      <c r="O5666" s="1039"/>
      <c r="P5666" s="1034"/>
      <c r="Q5666" s="1036"/>
      <c r="R5666" s="408"/>
      <c r="S5666" s="408"/>
      <c r="T5666" s="408"/>
      <c r="U5666" s="1034"/>
      <c r="V5666" s="1036"/>
      <c r="W5666" s="1034"/>
      <c r="X5666" s="1035"/>
      <c r="Y5666" s="286"/>
      <c r="Z5666" s="286"/>
      <c r="AA5666" s="286"/>
      <c r="AB5666" s="286"/>
      <c r="AC5666" s="223"/>
      <c r="AD5666" s="223"/>
      <c r="AE5666" s="223"/>
      <c r="AF5666" s="223"/>
      <c r="AG5666" s="223"/>
      <c r="AH5666" s="223"/>
      <c r="AI5666" s="223"/>
      <c r="AJ5666" s="223"/>
      <c r="AK5666" s="1034"/>
      <c r="AL5666" s="1035"/>
      <c r="AM5666" s="1035"/>
      <c r="AN5666" s="788"/>
      <c r="AO5666" s="789"/>
      <c r="AP5666" s="3"/>
      <c r="AQ5666" s="222">
        <f t="shared" si="2631"/>
        <v>1</v>
      </c>
    </row>
    <row r="5667" spans="2:46" s="162" customFormat="1" ht="12" customHeight="1" x14ac:dyDescent="0.15">
      <c r="B5667" s="1058"/>
      <c r="C5667" s="1063"/>
      <c r="D5667" s="1061"/>
      <c r="E5667" s="1061"/>
      <c r="F5667" s="1061"/>
      <c r="G5667" s="1061"/>
      <c r="H5667" s="1061"/>
      <c r="I5667" s="1061"/>
      <c r="J5667" s="1062"/>
      <c r="K5667" s="192"/>
      <c r="L5667" s="1038"/>
      <c r="M5667" s="1039"/>
      <c r="N5667" s="1038"/>
      <c r="O5667" s="1039"/>
      <c r="P5667" s="1034"/>
      <c r="Q5667" s="1036"/>
      <c r="R5667" s="408"/>
      <c r="S5667" s="408"/>
      <c r="T5667" s="408"/>
      <c r="U5667" s="1034"/>
      <c r="V5667" s="1036"/>
      <c r="W5667" s="1034"/>
      <c r="X5667" s="1035"/>
      <c r="Y5667" s="286"/>
      <c r="Z5667" s="286"/>
      <c r="AA5667" s="286"/>
      <c r="AB5667" s="286"/>
      <c r="AC5667" s="223"/>
      <c r="AD5667" s="223"/>
      <c r="AE5667" s="223"/>
      <c r="AF5667" s="223"/>
      <c r="AG5667" s="223"/>
      <c r="AH5667" s="223"/>
      <c r="AI5667" s="223"/>
      <c r="AJ5667" s="223"/>
      <c r="AK5667" s="1034"/>
      <c r="AL5667" s="1035"/>
      <c r="AM5667" s="1035"/>
      <c r="AN5667" s="788"/>
      <c r="AO5667" s="789"/>
      <c r="AP5667" s="3"/>
      <c r="AQ5667" s="222">
        <f t="shared" si="2631"/>
        <v>1</v>
      </c>
    </row>
    <row r="5668" spans="2:46" s="162" customFormat="1" ht="12" customHeight="1" x14ac:dyDescent="0.15">
      <c r="B5668" s="1058"/>
      <c r="C5668" s="1063"/>
      <c r="D5668" s="1061"/>
      <c r="E5668" s="1061"/>
      <c r="F5668" s="1061"/>
      <c r="G5668" s="1061"/>
      <c r="H5668" s="1061"/>
      <c r="I5668" s="1061"/>
      <c r="J5668" s="1062"/>
      <c r="K5668" s="192"/>
      <c r="L5668" s="1038"/>
      <c r="M5668" s="1039"/>
      <c r="N5668" s="1038"/>
      <c r="O5668" s="1039"/>
      <c r="P5668" s="1034"/>
      <c r="Q5668" s="1036"/>
      <c r="R5668" s="408"/>
      <c r="S5668" s="408"/>
      <c r="T5668" s="408"/>
      <c r="U5668" s="1034"/>
      <c r="V5668" s="1036"/>
      <c r="W5668" s="1034"/>
      <c r="X5668" s="1035"/>
      <c r="Y5668" s="286"/>
      <c r="Z5668" s="286"/>
      <c r="AA5668" s="286"/>
      <c r="AB5668" s="286"/>
      <c r="AC5668" s="223"/>
      <c r="AD5668" s="223"/>
      <c r="AE5668" s="223"/>
      <c r="AF5668" s="223"/>
      <c r="AG5668" s="223"/>
      <c r="AH5668" s="223"/>
      <c r="AI5668" s="223"/>
      <c r="AJ5668" s="223"/>
      <c r="AK5668" s="1034"/>
      <c r="AL5668" s="1035"/>
      <c r="AM5668" s="1035"/>
      <c r="AN5668" s="788"/>
      <c r="AO5668" s="789"/>
      <c r="AP5668" s="3"/>
      <c r="AQ5668" s="222">
        <f t="shared" si="2631"/>
        <v>1</v>
      </c>
    </row>
    <row r="5669" spans="2:46" s="162" customFormat="1" ht="12" customHeight="1" x14ac:dyDescent="0.15">
      <c r="B5669" s="1058"/>
      <c r="C5669" s="1063"/>
      <c r="D5669" s="1061"/>
      <c r="E5669" s="1061"/>
      <c r="F5669" s="1061"/>
      <c r="G5669" s="1061"/>
      <c r="H5669" s="1061"/>
      <c r="I5669" s="1061"/>
      <c r="J5669" s="1062"/>
      <c r="K5669" s="192"/>
      <c r="L5669" s="1038"/>
      <c r="M5669" s="1039"/>
      <c r="N5669" s="1038"/>
      <c r="O5669" s="1039"/>
      <c r="P5669" s="1034"/>
      <c r="Q5669" s="1036"/>
      <c r="R5669" s="408"/>
      <c r="S5669" s="408"/>
      <c r="T5669" s="408"/>
      <c r="U5669" s="1034"/>
      <c r="V5669" s="1036"/>
      <c r="W5669" s="1034"/>
      <c r="X5669" s="1035"/>
      <c r="Y5669" s="286"/>
      <c r="Z5669" s="286"/>
      <c r="AA5669" s="286"/>
      <c r="AB5669" s="286"/>
      <c r="AC5669" s="223"/>
      <c r="AD5669" s="223"/>
      <c r="AE5669" s="223"/>
      <c r="AF5669" s="223"/>
      <c r="AG5669" s="223"/>
      <c r="AH5669" s="223"/>
      <c r="AI5669" s="223"/>
      <c r="AJ5669" s="223"/>
      <c r="AK5669" s="1034"/>
      <c r="AL5669" s="1035"/>
      <c r="AM5669" s="1035"/>
      <c r="AN5669" s="788"/>
      <c r="AO5669" s="789"/>
      <c r="AP5669" s="3"/>
      <c r="AQ5669" s="222">
        <f t="shared" si="2631"/>
        <v>1</v>
      </c>
    </row>
    <row r="5670" spans="2:46" s="162" customFormat="1" ht="12" customHeight="1" x14ac:dyDescent="0.15">
      <c r="B5670" s="1058"/>
      <c r="C5670" s="1063"/>
      <c r="D5670" s="1061"/>
      <c r="E5670" s="1061"/>
      <c r="F5670" s="1061"/>
      <c r="G5670" s="1061"/>
      <c r="H5670" s="1061"/>
      <c r="I5670" s="1061"/>
      <c r="J5670" s="1062"/>
      <c r="K5670" s="192"/>
      <c r="L5670" s="1038"/>
      <c r="M5670" s="1039"/>
      <c r="N5670" s="1038"/>
      <c r="O5670" s="1039"/>
      <c r="P5670" s="1034"/>
      <c r="Q5670" s="1036"/>
      <c r="R5670" s="408"/>
      <c r="S5670" s="408"/>
      <c r="T5670" s="408"/>
      <c r="U5670" s="1034"/>
      <c r="V5670" s="1036"/>
      <c r="W5670" s="1034"/>
      <c r="X5670" s="1035"/>
      <c r="Y5670" s="286"/>
      <c r="Z5670" s="286"/>
      <c r="AA5670" s="286"/>
      <c r="AB5670" s="286"/>
      <c r="AC5670" s="223"/>
      <c r="AD5670" s="223"/>
      <c r="AE5670" s="223"/>
      <c r="AF5670" s="223"/>
      <c r="AG5670" s="223"/>
      <c r="AH5670" s="223"/>
      <c r="AI5670" s="223"/>
      <c r="AJ5670" s="223"/>
      <c r="AK5670" s="1034"/>
      <c r="AL5670" s="1035"/>
      <c r="AM5670" s="1035"/>
      <c r="AN5670" s="788"/>
      <c r="AO5670" s="789"/>
      <c r="AP5670" s="3"/>
      <c r="AQ5670" s="222">
        <f t="shared" si="2631"/>
        <v>1</v>
      </c>
    </row>
    <row r="5671" spans="2:46" s="162" customFormat="1" ht="12" customHeight="1" x14ac:dyDescent="0.15">
      <c r="B5671" s="1058"/>
      <c r="C5671" s="1063"/>
      <c r="D5671" s="1061"/>
      <c r="E5671" s="1061"/>
      <c r="F5671" s="1061"/>
      <c r="G5671" s="1061"/>
      <c r="H5671" s="1061"/>
      <c r="I5671" s="1061"/>
      <c r="J5671" s="1062"/>
      <c r="K5671" s="1016" t="s">
        <v>216</v>
      </c>
      <c r="L5671" s="1016" t="s">
        <v>215</v>
      </c>
      <c r="M5671" s="1016"/>
      <c r="N5671" s="1016"/>
      <c r="O5671" s="1016"/>
      <c r="P5671" s="1016"/>
      <c r="Q5671" s="1016"/>
      <c r="R5671" s="1016"/>
      <c r="S5671" s="1016"/>
      <c r="T5671" s="1016"/>
      <c r="U5671" s="1016"/>
      <c r="V5671" s="1016"/>
      <c r="W5671" s="1016"/>
      <c r="X5671" s="1016"/>
      <c r="Y5671" s="1040" t="s">
        <v>466</v>
      </c>
      <c r="Z5671" s="1041"/>
      <c r="AA5671" s="1041"/>
      <c r="AB5671" s="1042"/>
      <c r="AC5671" s="224">
        <f t="shared" ref="AC5671:AJ5671" si="2632">SUM(AC5651:AC5670)</f>
        <v>0</v>
      </c>
      <c r="AD5671" s="224">
        <f t="shared" si="2632"/>
        <v>0</v>
      </c>
      <c r="AE5671" s="224">
        <f t="shared" si="2632"/>
        <v>0</v>
      </c>
      <c r="AF5671" s="224">
        <f t="shared" si="2632"/>
        <v>0.25</v>
      </c>
      <c r="AG5671" s="224">
        <f t="shared" si="2632"/>
        <v>0</v>
      </c>
      <c r="AH5671" s="224">
        <f t="shared" si="2632"/>
        <v>0</v>
      </c>
      <c r="AI5671" s="224">
        <f t="shared" si="2632"/>
        <v>0</v>
      </c>
      <c r="AJ5671" s="224">
        <f t="shared" si="2632"/>
        <v>0</v>
      </c>
      <c r="AK5671" s="1040" t="s">
        <v>214</v>
      </c>
      <c r="AL5671" s="1041"/>
      <c r="AM5671" s="1041"/>
      <c r="AN5671" s="788"/>
      <c r="AO5671" s="789"/>
      <c r="AP5671" s="3"/>
    </row>
    <row r="5672" spans="2:46" s="162" customFormat="1" ht="12" customHeight="1" x14ac:dyDescent="0.15">
      <c r="B5672" s="1058"/>
      <c r="C5672" s="1063"/>
      <c r="D5672" s="1061"/>
      <c r="E5672" s="1061"/>
      <c r="F5672" s="1061"/>
      <c r="G5672" s="1061"/>
      <c r="H5672" s="1061"/>
      <c r="I5672" s="1061"/>
      <c r="J5672" s="1062"/>
      <c r="K5672" s="1016"/>
      <c r="L5672" s="1016" t="s">
        <v>467</v>
      </c>
      <c r="M5672" s="1016"/>
      <c r="N5672" s="1016"/>
      <c r="O5672" s="1016" t="s">
        <v>213</v>
      </c>
      <c r="P5672" s="1016"/>
      <c r="Q5672" s="1016"/>
      <c r="R5672" s="1016"/>
      <c r="S5672" s="1016"/>
      <c r="T5672" s="1016"/>
      <c r="U5672" s="1016"/>
      <c r="V5672" s="1016"/>
      <c r="W5672" s="1016"/>
      <c r="X5672" s="1016"/>
      <c r="Y5672" s="193">
        <f>COUNTIF(Y5651:Y5670,"○")</f>
        <v>0</v>
      </c>
      <c r="Z5672" s="193">
        <f>COUNTIF(Z5651:Z5670,"○")</f>
        <v>0</v>
      </c>
      <c r="AA5672" s="193">
        <f>COUNTIF(AA5651:AA5670,"○")</f>
        <v>0</v>
      </c>
      <c r="AB5672" s="193">
        <f>COUNTIF(AB5651:AB5670,"○")</f>
        <v>0</v>
      </c>
      <c r="AC5672" s="193">
        <f t="shared" ref="AC5672:AJ5672" si="2633">COUNT(AC5651:AC5670)</f>
        <v>0</v>
      </c>
      <c r="AD5672" s="193">
        <f t="shared" si="2633"/>
        <v>0</v>
      </c>
      <c r="AE5672" s="193">
        <f t="shared" si="2633"/>
        <v>0</v>
      </c>
      <c r="AF5672" s="193">
        <f t="shared" si="2633"/>
        <v>1</v>
      </c>
      <c r="AG5672" s="193">
        <f t="shared" si="2633"/>
        <v>0</v>
      </c>
      <c r="AH5672" s="193">
        <f t="shared" si="2633"/>
        <v>0</v>
      </c>
      <c r="AI5672" s="193">
        <f t="shared" si="2633"/>
        <v>0</v>
      </c>
      <c r="AJ5672" s="193">
        <f t="shared" si="2633"/>
        <v>0</v>
      </c>
      <c r="AK5672" s="1043"/>
      <c r="AL5672" s="1044"/>
      <c r="AM5672" s="1044"/>
      <c r="AN5672" s="1044"/>
      <c r="AO5672" s="1045"/>
      <c r="AP5672" s="3"/>
    </row>
    <row r="5673" spans="2:46" ht="12" customHeight="1" x14ac:dyDescent="0.15">
      <c r="B5673" s="1058"/>
      <c r="C5673" s="1063"/>
      <c r="D5673" s="1061"/>
      <c r="E5673" s="1061"/>
      <c r="F5673" s="1061"/>
      <c r="G5673" s="1061"/>
      <c r="H5673" s="1061"/>
      <c r="I5673" s="1061"/>
      <c r="J5673" s="1062"/>
      <c r="K5673" s="1016"/>
      <c r="L5673" s="1016"/>
      <c r="M5673" s="1016"/>
      <c r="N5673" s="1016"/>
      <c r="O5673" s="1016" t="s">
        <v>468</v>
      </c>
      <c r="P5673" s="1016"/>
      <c r="Q5673" s="1016"/>
      <c r="R5673" s="1016"/>
      <c r="S5673" s="1016"/>
      <c r="T5673" s="1016"/>
      <c r="U5673" s="1016"/>
      <c r="V5673" s="1016"/>
      <c r="W5673" s="1016"/>
      <c r="X5673" s="1016"/>
      <c r="Y5673" s="1034" t="str">
        <f>IF(Y5672&gt;0,"Ⅳ",IF(Z5672&gt;0,"Ⅲ",IF(AA5672&gt;0,"Ⅱa",IF(AB5672&gt;0,"Ⅱb","Ⅰ"))))</f>
        <v>Ⅰ</v>
      </c>
      <c r="Z5673" s="1035"/>
      <c r="AA5673" s="1035"/>
      <c r="AB5673" s="1036"/>
      <c r="AC5673" s="1034" t="str">
        <f>IF(AC5672&gt;0,"Ⅳ",IF(AD5672&gt;0,"Ⅲ",IF(AE5672&gt;0,"Ⅱa",IF(AF5672&gt;0,"Ⅱb","Ⅰ"))))</f>
        <v>Ⅱb</v>
      </c>
      <c r="AD5673" s="1035"/>
      <c r="AE5673" s="1035"/>
      <c r="AF5673" s="1036"/>
      <c r="AG5673" s="1034" t="str">
        <f>IF(AG5672&gt;0,"Ⅳ",IF(AH5672&gt;0,"Ⅲ",IF(AI5672&gt;0,"Ⅱa",IF(AJ5672&gt;0,"Ⅱb","Ⅰ"))))</f>
        <v>Ⅰ</v>
      </c>
      <c r="AH5673" s="1035"/>
      <c r="AI5673" s="1035"/>
      <c r="AJ5673" s="1036"/>
      <c r="AK5673" s="1046"/>
      <c r="AL5673" s="1047"/>
      <c r="AM5673" s="1047"/>
      <c r="AN5673" s="1047"/>
      <c r="AO5673" s="1048"/>
      <c r="AP5673" s="3"/>
      <c r="AQ5673" s="282" t="s">
        <v>312</v>
      </c>
      <c r="AR5673" s="282" t="s">
        <v>313</v>
      </c>
      <c r="AS5673" s="699" t="s">
        <v>316</v>
      </c>
      <c r="AT5673" s="1026"/>
    </row>
    <row r="5674" spans="2:46" ht="12" customHeight="1" x14ac:dyDescent="0.15">
      <c r="B5674" s="1058"/>
      <c r="C5674" s="1063"/>
      <c r="D5674" s="1061"/>
      <c r="E5674" s="1061"/>
      <c r="F5674" s="1061"/>
      <c r="G5674" s="1061"/>
      <c r="H5674" s="1061"/>
      <c r="I5674" s="1061"/>
      <c r="J5674" s="1062"/>
      <c r="K5674" s="1016"/>
      <c r="L5674" s="1016" t="s">
        <v>469</v>
      </c>
      <c r="M5674" s="1016"/>
      <c r="N5674" s="1016"/>
      <c r="O5674" s="1016" t="s">
        <v>212</v>
      </c>
      <c r="P5674" s="1016"/>
      <c r="Q5674" s="1016"/>
      <c r="R5674" s="1016"/>
      <c r="S5674" s="1016"/>
      <c r="T5674" s="1016"/>
      <c r="U5674" s="1016"/>
      <c r="V5674" s="1016"/>
      <c r="W5674" s="1016"/>
      <c r="X5674" s="1016"/>
      <c r="Y5674" s="187" t="s">
        <v>32</v>
      </c>
      <c r="Z5674" s="187" t="s">
        <v>33</v>
      </c>
      <c r="AA5674" s="1027" t="s">
        <v>34</v>
      </c>
      <c r="AB5674" s="1027"/>
      <c r="AC5674" s="187" t="s">
        <v>32</v>
      </c>
      <c r="AD5674" s="187" t="s">
        <v>33</v>
      </c>
      <c r="AE5674" s="1027" t="s">
        <v>34</v>
      </c>
      <c r="AF5674" s="1027"/>
      <c r="AG5674" s="187" t="s">
        <v>32</v>
      </c>
      <c r="AH5674" s="187" t="s">
        <v>33</v>
      </c>
      <c r="AI5674" s="1027" t="s">
        <v>34</v>
      </c>
      <c r="AJ5674" s="1027"/>
      <c r="AK5674" s="1046"/>
      <c r="AL5674" s="1047"/>
      <c r="AM5674" s="1047"/>
      <c r="AN5674" s="1047"/>
      <c r="AO5674" s="1048"/>
      <c r="AP5674" s="3"/>
      <c r="AQ5674" s="1028">
        <f>+Y5672+Z5672</f>
        <v>0</v>
      </c>
      <c r="AR5674" s="1029"/>
      <c r="AS5674" s="1028">
        <f>+AA5672+AB5672</f>
        <v>0</v>
      </c>
      <c r="AT5674" s="1029"/>
    </row>
    <row r="5675" spans="2:46" ht="12" customHeight="1" x14ac:dyDescent="0.15">
      <c r="B5675" s="1058"/>
      <c r="C5675" s="1063"/>
      <c r="D5675" s="1061"/>
      <c r="E5675" s="1061"/>
      <c r="F5675" s="1061"/>
      <c r="G5675" s="1061"/>
      <c r="H5675" s="1061"/>
      <c r="I5675" s="1061"/>
      <c r="J5675" s="1062"/>
      <c r="K5675" s="1016"/>
      <c r="L5675" s="1016"/>
      <c r="M5675" s="1016"/>
      <c r="N5675" s="1016"/>
      <c r="O5675" s="1016" t="s">
        <v>470</v>
      </c>
      <c r="P5675" s="1016"/>
      <c r="Q5675" s="1016"/>
      <c r="R5675" s="1016"/>
      <c r="S5675" s="1016"/>
      <c r="T5675" s="1016"/>
      <c r="U5675" s="1016"/>
      <c r="V5675" s="1016"/>
      <c r="W5675" s="1016"/>
      <c r="X5675" s="1016"/>
      <c r="Y5675" s="193" t="str">
        <f>IF(Y5672=0,"",1)</f>
        <v/>
      </c>
      <c r="Z5675" s="193" t="str">
        <f>IF(Z5672=0,"",1)</f>
        <v/>
      </c>
      <c r="AA5675" s="1030" t="str">
        <f>IF(AQ5674=1,"",IF(AS5674&gt;0,1,""))</f>
        <v/>
      </c>
      <c r="AB5675" s="1031"/>
      <c r="AC5675" s="193">
        <f>+AC5672</f>
        <v>0</v>
      </c>
      <c r="AD5675" s="193">
        <f>AD5672</f>
        <v>0</v>
      </c>
      <c r="AE5675" s="1030">
        <f>AE5672+AF5672</f>
        <v>1</v>
      </c>
      <c r="AF5675" s="1031"/>
      <c r="AG5675" s="193">
        <f>AG5672</f>
        <v>0</v>
      </c>
      <c r="AH5675" s="193">
        <f>AH5672</f>
        <v>0</v>
      </c>
      <c r="AI5675" s="1030">
        <f>AI5672+AJ5672</f>
        <v>0</v>
      </c>
      <c r="AJ5675" s="1031"/>
      <c r="AK5675" s="1046"/>
      <c r="AL5675" s="1047"/>
      <c r="AM5675" s="1047"/>
      <c r="AN5675" s="1047"/>
      <c r="AO5675" s="1048"/>
      <c r="AP5675" s="3"/>
      <c r="AQ5675" s="197">
        <f>+Y5672+AC5675+AG5675</f>
        <v>0</v>
      </c>
      <c r="AR5675" s="197">
        <f>+Z5672+AD5675+AH5675</f>
        <v>0</v>
      </c>
      <c r="AS5675" s="1032">
        <f>+AS5674+AE5675+AI5675</f>
        <v>1</v>
      </c>
      <c r="AT5675" s="1033"/>
    </row>
    <row r="5676" spans="2:46" ht="12" customHeight="1" x14ac:dyDescent="0.15">
      <c r="B5676" s="1058"/>
      <c r="C5676" s="1063"/>
      <c r="D5676" s="1061"/>
      <c r="E5676" s="1061"/>
      <c r="F5676" s="1061"/>
      <c r="G5676" s="1061"/>
      <c r="H5676" s="1061"/>
      <c r="I5676" s="1061"/>
      <c r="J5676" s="1062"/>
      <c r="K5676" s="1016"/>
      <c r="L5676" s="1016"/>
      <c r="M5676" s="1016"/>
      <c r="N5676" s="1016"/>
      <c r="O5676" s="1016" t="s">
        <v>471</v>
      </c>
      <c r="P5676" s="1016"/>
      <c r="Q5676" s="1016"/>
      <c r="R5676" s="1016"/>
      <c r="S5676" s="1016"/>
      <c r="T5676" s="1016"/>
      <c r="U5676" s="1016"/>
      <c r="V5676" s="1016"/>
      <c r="W5676" s="1016"/>
      <c r="X5676" s="1016"/>
      <c r="Y5676" s="1034" t="s">
        <v>875</v>
      </c>
      <c r="Z5676" s="1035"/>
      <c r="AA5676" s="1035"/>
      <c r="AB5676" s="1036"/>
      <c r="AC5676" s="1034" t="str">
        <f>IF(AC5675&gt;0,"Ⅳ",IF(AD5675&gt;0,"Ⅲ",IF(AE5675&gt;0,"Ⅱ","Ⅰ")))</f>
        <v>Ⅱ</v>
      </c>
      <c r="AD5676" s="1035"/>
      <c r="AE5676" s="1035"/>
      <c r="AF5676" s="1036"/>
      <c r="AG5676" s="1034" t="str">
        <f>IF(AG5675&gt;0,"Ⅳ",IF(AH5675&gt;0,"Ⅲ",IF(AI5675&gt;0,"Ⅱ","Ⅰ")))</f>
        <v>Ⅰ</v>
      </c>
      <c r="AH5676" s="1035"/>
      <c r="AI5676" s="1035"/>
      <c r="AJ5676" s="1036"/>
      <c r="AK5676" s="1046"/>
      <c r="AL5676" s="1047"/>
      <c r="AM5676" s="1047"/>
      <c r="AN5676" s="1047"/>
      <c r="AO5676" s="1048"/>
      <c r="AP5676" s="3"/>
      <c r="AQ5676" s="1037" t="str">
        <f>IF(AQ5675&gt;0,"Ⅳ",IF(AR5675&gt;0,"Ⅲ",IF(AS5675&gt;0,"Ⅱ","Ⅰ")))</f>
        <v>Ⅱ</v>
      </c>
      <c r="AR5676" s="1037"/>
      <c r="AS5676" s="1037"/>
      <c r="AT5676" s="1037"/>
    </row>
    <row r="5677" spans="2:46" ht="12" customHeight="1" x14ac:dyDescent="0.15">
      <c r="B5677" s="1058"/>
      <c r="C5677" s="1063"/>
      <c r="D5677" s="1061"/>
      <c r="E5677" s="1061"/>
      <c r="F5677" s="1061"/>
      <c r="G5677" s="1061"/>
      <c r="H5677" s="1061"/>
      <c r="I5677" s="1061"/>
      <c r="J5677" s="1062"/>
      <c r="K5677" s="1016"/>
      <c r="L5677" s="1016"/>
      <c r="M5677" s="1016"/>
      <c r="N5677" s="1016"/>
      <c r="O5677" s="1016" t="s">
        <v>472</v>
      </c>
      <c r="P5677" s="1016"/>
      <c r="Q5677" s="1016"/>
      <c r="R5677" s="1016"/>
      <c r="S5677" s="1016"/>
      <c r="T5677" s="1016"/>
      <c r="U5677" s="1016"/>
      <c r="V5677" s="1016"/>
      <c r="W5677" s="1016"/>
      <c r="X5677" s="1016"/>
      <c r="Y5677" s="1034" t="str">
        <f>IF(COUNTIF(Y5676:AJ5676,"Ⅳ")&gt;0,"Ⅳ",IF(COUNTIF(Y5676:AJ5676,"Ⅲ")&gt;0,"Ⅲ",IF(COUNTIF(Y5676:AJ5676,"Ⅱ")&gt;0,"Ⅱ","Ⅰ")))</f>
        <v>Ⅱ</v>
      </c>
      <c r="Z5677" s="1035"/>
      <c r="AA5677" s="1035"/>
      <c r="AB5677" s="1035"/>
      <c r="AC5677" s="1035"/>
      <c r="AD5677" s="1035"/>
      <c r="AE5677" s="1035"/>
      <c r="AF5677" s="1035"/>
      <c r="AG5677" s="1035"/>
      <c r="AH5677" s="1035"/>
      <c r="AI5677" s="1035"/>
      <c r="AJ5677" s="1036"/>
      <c r="AK5677" s="1049"/>
      <c r="AL5677" s="1050"/>
      <c r="AM5677" s="1050"/>
      <c r="AN5677" s="1050"/>
      <c r="AO5677" s="1051"/>
      <c r="AP5677" s="3"/>
    </row>
    <row r="5678" spans="2:46" ht="14.25" customHeight="1" x14ac:dyDescent="0.15">
      <c r="B5678" s="1058"/>
      <c r="C5678" s="1063"/>
      <c r="D5678" s="1061"/>
      <c r="E5678" s="1061"/>
      <c r="F5678" s="1061"/>
      <c r="G5678" s="1061"/>
      <c r="H5678" s="1061"/>
      <c r="I5678" s="1061"/>
      <c r="J5678" s="1062"/>
      <c r="K5678" s="1016" t="s">
        <v>169</v>
      </c>
      <c r="L5678" s="1017"/>
      <c r="M5678" s="1017"/>
      <c r="N5678" s="1017"/>
      <c r="O5678" s="1017"/>
      <c r="P5678" s="1017"/>
      <c r="Q5678" s="1017"/>
      <c r="R5678" s="1017"/>
      <c r="S5678" s="1017"/>
      <c r="T5678" s="1017"/>
      <c r="U5678" s="1017"/>
      <c r="V5678" s="1017"/>
      <c r="W5678" s="1017"/>
      <c r="X5678" s="1017"/>
      <c r="Y5678" s="1017"/>
      <c r="Z5678" s="1017"/>
      <c r="AA5678" s="1017"/>
      <c r="AB5678" s="1017"/>
      <c r="AC5678" s="1017"/>
      <c r="AD5678" s="1017"/>
      <c r="AE5678" s="1017"/>
      <c r="AF5678" s="1017"/>
      <c r="AG5678" s="1017"/>
      <c r="AH5678" s="1017"/>
      <c r="AI5678" s="1017"/>
      <c r="AJ5678" s="1017"/>
      <c r="AK5678" s="1017"/>
      <c r="AL5678" s="1017"/>
      <c r="AM5678" s="1017"/>
      <c r="AN5678" s="1017"/>
      <c r="AO5678" s="1017"/>
      <c r="AP5678" s="3"/>
    </row>
    <row r="5679" spans="2:46" ht="14.25" customHeight="1" x14ac:dyDescent="0.15">
      <c r="B5679" s="1058"/>
      <c r="C5679" s="1063"/>
      <c r="D5679" s="1061"/>
      <c r="E5679" s="1061"/>
      <c r="F5679" s="1061"/>
      <c r="G5679" s="1061"/>
      <c r="H5679" s="1061"/>
      <c r="I5679" s="1061"/>
      <c r="J5679" s="1062"/>
      <c r="K5679" s="1016"/>
      <c r="L5679" s="1017"/>
      <c r="M5679" s="1017"/>
      <c r="N5679" s="1017"/>
      <c r="O5679" s="1017"/>
      <c r="P5679" s="1017"/>
      <c r="Q5679" s="1017"/>
      <c r="R5679" s="1017"/>
      <c r="S5679" s="1017"/>
      <c r="T5679" s="1017"/>
      <c r="U5679" s="1017"/>
      <c r="V5679" s="1017"/>
      <c r="W5679" s="1017"/>
      <c r="X5679" s="1017"/>
      <c r="Y5679" s="1017"/>
      <c r="Z5679" s="1017"/>
      <c r="AA5679" s="1017"/>
      <c r="AB5679" s="1017"/>
      <c r="AC5679" s="1017"/>
      <c r="AD5679" s="1017"/>
      <c r="AE5679" s="1017"/>
      <c r="AF5679" s="1017"/>
      <c r="AG5679" s="1017"/>
      <c r="AH5679" s="1017"/>
      <c r="AI5679" s="1017"/>
      <c r="AJ5679" s="1017"/>
      <c r="AK5679" s="1017"/>
      <c r="AL5679" s="1017"/>
      <c r="AM5679" s="1017"/>
      <c r="AN5679" s="1017"/>
      <c r="AO5679" s="1017"/>
      <c r="AP5679" s="3"/>
    </row>
    <row r="5680" spans="2:46" ht="12" customHeight="1" x14ac:dyDescent="0.15">
      <c r="B5680" s="1058"/>
      <c r="C5680" s="1063"/>
      <c r="D5680" s="1061"/>
      <c r="E5680" s="1061"/>
      <c r="F5680" s="1061"/>
      <c r="G5680" s="1061"/>
      <c r="H5680" s="1061"/>
      <c r="I5680" s="1061"/>
      <c r="J5680" s="1062"/>
      <c r="K5680" s="1018" t="s">
        <v>473</v>
      </c>
      <c r="L5680" s="1018"/>
      <c r="M5680" s="1018"/>
      <c r="N5680" s="1018"/>
      <c r="O5680" s="1018"/>
      <c r="P5680" s="1018"/>
      <c r="Q5680" s="1018"/>
      <c r="R5680" s="1018"/>
      <c r="S5680" s="1018"/>
      <c r="T5680" s="1018"/>
      <c r="U5680" s="1018"/>
      <c r="V5680" s="1018"/>
      <c r="W5680" s="1018"/>
      <c r="X5680" s="1018"/>
      <c r="Y5680" s="1018"/>
      <c r="Z5680" s="1018"/>
      <c r="AA5680" s="1018"/>
      <c r="AB5680" s="1018"/>
      <c r="AC5680" s="1018"/>
      <c r="AD5680" s="1018"/>
      <c r="AE5680" s="1018"/>
      <c r="AF5680" s="1018"/>
      <c r="AG5680" s="1018"/>
      <c r="AH5680" s="1018"/>
      <c r="AI5680" s="1018"/>
      <c r="AJ5680" s="1018"/>
      <c r="AK5680" s="1018"/>
      <c r="AL5680" s="1018"/>
      <c r="AM5680" s="1018"/>
      <c r="AN5680" s="1018"/>
      <c r="AO5680" s="1018"/>
      <c r="AP5680" s="3"/>
    </row>
    <row r="5681" spans="2:86" ht="12" customHeight="1" x14ac:dyDescent="0.15">
      <c r="B5681" s="1058"/>
      <c r="C5681" s="1063"/>
      <c r="D5681" s="1061"/>
      <c r="E5681" s="1061"/>
      <c r="F5681" s="1061"/>
      <c r="G5681" s="1061"/>
      <c r="H5681" s="1061"/>
      <c r="I5681" s="1061"/>
      <c r="J5681" s="1062"/>
      <c r="K5681" s="1019" t="s">
        <v>523</v>
      </c>
      <c r="L5681" s="1019"/>
      <c r="M5681" s="1019"/>
      <c r="N5681" s="1019"/>
      <c r="O5681" s="1019"/>
      <c r="P5681" s="1019"/>
      <c r="Q5681" s="1019"/>
      <c r="R5681" s="1019"/>
      <c r="S5681" s="1019"/>
      <c r="T5681" s="1019"/>
      <c r="U5681" s="1019"/>
      <c r="V5681" s="1019"/>
      <c r="W5681" s="1019"/>
      <c r="X5681" s="1019"/>
      <c r="Y5681" s="1019"/>
      <c r="Z5681" s="1019"/>
      <c r="AA5681" s="1019"/>
      <c r="AB5681" s="1019"/>
      <c r="AC5681" s="1019"/>
      <c r="AD5681" s="1019"/>
      <c r="AE5681" s="1019"/>
      <c r="AF5681" s="1019"/>
      <c r="AG5681" s="1019"/>
      <c r="AH5681" s="1019"/>
      <c r="AI5681" s="1019"/>
      <c r="AJ5681" s="1019"/>
      <c r="AK5681" s="1019"/>
      <c r="AL5681" s="1019"/>
      <c r="AM5681" s="1019"/>
      <c r="AN5681" s="1019"/>
      <c r="AO5681" s="1019"/>
      <c r="AP5681" s="3"/>
    </row>
    <row r="5682" spans="2:86" ht="12" customHeight="1" x14ac:dyDescent="0.15">
      <c r="B5682" s="1058"/>
      <c r="C5682" s="1063"/>
      <c r="D5682" s="1061"/>
      <c r="E5682" s="1061"/>
      <c r="F5682" s="1061"/>
      <c r="G5682" s="1061"/>
      <c r="H5682" s="1061"/>
      <c r="I5682" s="1061"/>
      <c r="J5682" s="1062"/>
      <c r="K5682" s="194" t="s">
        <v>474</v>
      </c>
      <c r="L5682" s="195"/>
      <c r="M5682" s="195"/>
      <c r="N5682" s="195"/>
      <c r="O5682" s="195"/>
      <c r="P5682" s="195"/>
      <c r="Q5682" s="195"/>
      <c r="R5682" s="195"/>
      <c r="S5682" s="195"/>
      <c r="T5682" s="195"/>
      <c r="U5682" s="195"/>
      <c r="V5682" s="195"/>
      <c r="W5682" s="195"/>
      <c r="X5682" s="195"/>
      <c r="Y5682" s="195"/>
      <c r="Z5682" s="195"/>
      <c r="AA5682" s="195"/>
      <c r="AB5682" s="195"/>
      <c r="AC5682" s="195"/>
      <c r="AD5682" s="195"/>
      <c r="AE5682" s="195"/>
      <c r="AF5682" s="195"/>
      <c r="AG5682" s="195"/>
      <c r="AH5682" s="195"/>
      <c r="AI5682" s="195"/>
      <c r="AJ5682" s="195"/>
      <c r="AK5682" s="195"/>
      <c r="AL5682" s="195"/>
      <c r="AM5682" s="195"/>
      <c r="AN5682" s="195"/>
      <c r="AO5682" s="196"/>
      <c r="AP5682" s="3"/>
    </row>
    <row r="5683" spans="2:86" ht="12" customHeight="1" x14ac:dyDescent="0.15">
      <c r="B5683" s="1058"/>
      <c r="C5683" s="1063"/>
      <c r="D5683" s="1061"/>
      <c r="E5683" s="1061"/>
      <c r="F5683" s="1061"/>
      <c r="G5683" s="1061"/>
      <c r="H5683" s="1061"/>
      <c r="I5683" s="1061"/>
      <c r="J5683" s="1062"/>
      <c r="K5683" s="194" t="s">
        <v>475</v>
      </c>
      <c r="L5683" s="195"/>
      <c r="M5683" s="195"/>
      <c r="N5683" s="195"/>
      <c r="O5683" s="195"/>
      <c r="P5683" s="195"/>
      <c r="Q5683" s="195"/>
      <c r="R5683" s="195"/>
      <c r="S5683" s="195"/>
      <c r="T5683" s="195"/>
      <c r="U5683" s="195"/>
      <c r="V5683" s="195"/>
      <c r="W5683" s="195"/>
      <c r="X5683" s="195"/>
      <c r="Y5683" s="195"/>
      <c r="Z5683" s="195"/>
      <c r="AA5683" s="195"/>
      <c r="AB5683" s="195"/>
      <c r="AC5683" s="195"/>
      <c r="AD5683" s="195"/>
      <c r="AE5683" s="195"/>
      <c r="AF5683" s="195"/>
      <c r="AG5683" s="195"/>
      <c r="AH5683" s="195"/>
      <c r="AI5683" s="195"/>
      <c r="AJ5683" s="195"/>
      <c r="AK5683" s="195"/>
      <c r="AL5683" s="195"/>
      <c r="AM5683" s="195"/>
      <c r="AN5683" s="195"/>
      <c r="AO5683" s="196"/>
      <c r="AP5683" s="3"/>
    </row>
    <row r="5684" spans="2:86" ht="12" customHeight="1" x14ac:dyDescent="0.15">
      <c r="B5684" s="1058"/>
      <c r="C5684" s="1063"/>
      <c r="D5684" s="1061"/>
      <c r="E5684" s="1061"/>
      <c r="F5684" s="1061"/>
      <c r="G5684" s="1061"/>
      <c r="H5684" s="1061"/>
      <c r="I5684" s="1061"/>
      <c r="J5684" s="1062"/>
      <c r="K5684" s="1020" t="s">
        <v>476</v>
      </c>
      <c r="L5684" s="1021"/>
      <c r="M5684" s="1021"/>
      <c r="N5684" s="1021"/>
      <c r="O5684" s="1021"/>
      <c r="P5684" s="1021"/>
      <c r="Q5684" s="1021"/>
      <c r="R5684" s="1021"/>
      <c r="S5684" s="1021"/>
      <c r="T5684" s="1021"/>
      <c r="U5684" s="1021"/>
      <c r="V5684" s="1021"/>
      <c r="W5684" s="1021"/>
      <c r="X5684" s="1021"/>
      <c r="Y5684" s="1021"/>
      <c r="Z5684" s="1021"/>
      <c r="AA5684" s="1021"/>
      <c r="AB5684" s="1021"/>
      <c r="AC5684" s="1021"/>
      <c r="AD5684" s="1021"/>
      <c r="AE5684" s="1021"/>
      <c r="AF5684" s="1021"/>
      <c r="AG5684" s="1021"/>
      <c r="AH5684" s="1021"/>
      <c r="AI5684" s="1021"/>
      <c r="AJ5684" s="1021"/>
      <c r="AK5684" s="1021"/>
      <c r="AL5684" s="1021"/>
      <c r="AM5684" s="1021"/>
      <c r="AN5684" s="1021"/>
      <c r="AO5684" s="1022"/>
      <c r="AP5684" s="3"/>
    </row>
    <row r="5685" spans="2:86" ht="12" customHeight="1" x14ac:dyDescent="0.15">
      <c r="B5685" s="591"/>
      <c r="C5685" s="1064"/>
      <c r="D5685" s="1065"/>
      <c r="E5685" s="1065"/>
      <c r="F5685" s="1065"/>
      <c r="G5685" s="1065"/>
      <c r="H5685" s="1065"/>
      <c r="I5685" s="1065"/>
      <c r="J5685" s="1066"/>
      <c r="K5685" s="1023"/>
      <c r="L5685" s="1024"/>
      <c r="M5685" s="1024"/>
      <c r="N5685" s="1024"/>
      <c r="O5685" s="1024"/>
      <c r="P5685" s="1024"/>
      <c r="Q5685" s="1024"/>
      <c r="R5685" s="1024"/>
      <c r="S5685" s="1024"/>
      <c r="T5685" s="1024"/>
      <c r="U5685" s="1024"/>
      <c r="V5685" s="1024"/>
      <c r="W5685" s="1024"/>
      <c r="X5685" s="1024"/>
      <c r="Y5685" s="1024"/>
      <c r="Z5685" s="1024"/>
      <c r="AA5685" s="1024"/>
      <c r="AB5685" s="1024"/>
      <c r="AC5685" s="1024"/>
      <c r="AD5685" s="1024"/>
      <c r="AE5685" s="1024"/>
      <c r="AF5685" s="1024"/>
      <c r="AG5685" s="1024"/>
      <c r="AH5685" s="1024"/>
      <c r="AI5685" s="1024"/>
      <c r="AJ5685" s="1024"/>
      <c r="AK5685" s="1024"/>
      <c r="AL5685" s="1024"/>
      <c r="AM5685" s="1024"/>
      <c r="AN5685" s="1024"/>
      <c r="AO5685" s="1025"/>
      <c r="AP5685" s="3"/>
    </row>
    <row r="5686" spans="2:86" s="9" customFormat="1" ht="12" customHeight="1" x14ac:dyDescent="0.15">
      <c r="B5686" s="3" t="s">
        <v>527</v>
      </c>
      <c r="AQ5686" s="162"/>
      <c r="AR5686" s="162"/>
      <c r="AS5686" s="162"/>
      <c r="AT5686" s="162"/>
      <c r="AU5686" s="162"/>
      <c r="AV5686" s="162"/>
      <c r="AW5686" s="162"/>
      <c r="AX5686" s="162"/>
      <c r="AY5686" s="162"/>
      <c r="AZ5686" s="162"/>
      <c r="BA5686" s="162"/>
      <c r="BB5686" s="162"/>
      <c r="BC5686" s="162"/>
      <c r="BD5686" s="162"/>
      <c r="BE5686" s="162"/>
      <c r="BF5686" s="162"/>
      <c r="BG5686" s="162"/>
      <c r="BH5686" s="162"/>
      <c r="BI5686" s="162"/>
      <c r="BJ5686" s="162"/>
      <c r="BK5686" s="162"/>
      <c r="BL5686" s="162"/>
      <c r="BM5686" s="162"/>
      <c r="BN5686" s="162"/>
      <c r="BO5686" s="162"/>
      <c r="BP5686" s="162"/>
      <c r="BQ5686" s="162"/>
      <c r="BR5686" s="162"/>
      <c r="BS5686" s="162"/>
      <c r="BT5686" s="162"/>
      <c r="BU5686" s="162"/>
      <c r="BV5686" s="162"/>
      <c r="BW5686" s="162"/>
      <c r="BX5686" s="162"/>
      <c r="BY5686" s="162"/>
      <c r="BZ5686" s="162"/>
      <c r="CA5686" s="162"/>
      <c r="CB5686" s="162"/>
      <c r="CC5686" s="162"/>
      <c r="CD5686" s="162"/>
      <c r="CE5686" s="162"/>
      <c r="CF5686" s="162"/>
      <c r="CG5686" s="162"/>
      <c r="CH5686" s="162"/>
    </row>
    <row r="5687" spans="2:86" ht="12" customHeight="1" thickBot="1" x14ac:dyDescent="0.2">
      <c r="B5687" s="3" t="s">
        <v>524</v>
      </c>
    </row>
    <row r="5688" spans="2:86" ht="12" customHeight="1" x14ac:dyDescent="0.15">
      <c r="B5688" s="3" t="s">
        <v>525</v>
      </c>
      <c r="AU5688" s="1000" t="s">
        <v>305</v>
      </c>
      <c r="AV5688" s="1001" t="s">
        <v>298</v>
      </c>
      <c r="AW5688" s="1003" t="s">
        <v>299</v>
      </c>
      <c r="AX5688" s="1005" t="s">
        <v>306</v>
      </c>
      <c r="AY5688" s="1006"/>
      <c r="AZ5688" s="1006"/>
      <c r="BA5688" s="1006"/>
      <c r="BB5688" s="1006"/>
      <c r="BC5688" s="1006"/>
      <c r="BD5688" s="1006"/>
      <c r="BE5688" s="1006"/>
      <c r="BF5688" s="1006"/>
      <c r="BG5688" s="1006"/>
      <c r="BH5688" s="1006"/>
      <c r="BI5688" s="1006"/>
      <c r="BJ5688" s="1006"/>
      <c r="BK5688" s="1006"/>
      <c r="BL5688" s="1006"/>
      <c r="BM5688" s="1006"/>
      <c r="BN5688" s="1006"/>
      <c r="BO5688" s="1006"/>
      <c r="BP5688" s="1006"/>
      <c r="BQ5688" s="1006"/>
      <c r="BR5688" s="1007"/>
      <c r="BS5688" s="807" t="s">
        <v>300</v>
      </c>
      <c r="BT5688" s="1008"/>
      <c r="BU5688" s="1008"/>
      <c r="BV5688" s="1008"/>
      <c r="BW5688" s="1009" t="s">
        <v>307</v>
      </c>
      <c r="BX5688" s="1010"/>
      <c r="BY5688" s="1010"/>
      <c r="BZ5688" s="1010"/>
      <c r="CA5688" s="1010"/>
      <c r="CB5688" s="1010"/>
      <c r="CC5688" s="1010"/>
      <c r="CD5688" s="1010"/>
      <c r="CE5688" s="1010"/>
      <c r="CF5688" s="1010"/>
      <c r="CG5688" s="1010"/>
      <c r="CH5688" s="1011"/>
    </row>
    <row r="5689" spans="2:86" ht="12" customHeight="1" x14ac:dyDescent="0.15">
      <c r="B5689" s="3" t="s">
        <v>477</v>
      </c>
      <c r="AU5689" s="1000"/>
      <c r="AV5689" s="1002"/>
      <c r="AW5689" s="1004"/>
      <c r="AX5689" s="1012" t="s">
        <v>308</v>
      </c>
      <c r="AY5689" s="686"/>
      <c r="AZ5689" s="686"/>
      <c r="BA5689" s="686"/>
      <c r="BB5689" s="686"/>
      <c r="BC5689" s="686"/>
      <c r="BD5689" s="686"/>
      <c r="BE5689" s="686"/>
      <c r="BF5689" s="686"/>
      <c r="BG5689" s="686"/>
      <c r="BH5689" s="686"/>
      <c r="BI5689" s="686"/>
      <c r="BJ5689" s="686" t="s">
        <v>309</v>
      </c>
      <c r="BK5689" s="686"/>
      <c r="BL5689" s="686"/>
      <c r="BM5689" s="686"/>
      <c r="BN5689" s="686"/>
      <c r="BO5689" s="686"/>
      <c r="BP5689" s="686"/>
      <c r="BQ5689" s="686"/>
      <c r="BR5689" s="1013"/>
      <c r="BS5689" s="1008"/>
      <c r="BT5689" s="1008"/>
      <c r="BU5689" s="1008"/>
      <c r="BV5689" s="1008"/>
      <c r="BW5689" s="1014" t="s">
        <v>302</v>
      </c>
      <c r="BX5689" s="699"/>
      <c r="BY5689" s="699"/>
      <c r="BZ5689" s="699"/>
      <c r="CA5689" s="686" t="s">
        <v>310</v>
      </c>
      <c r="CB5689" s="686"/>
      <c r="CC5689" s="686"/>
      <c r="CD5689" s="686"/>
      <c r="CE5689" s="686"/>
      <c r="CF5689" s="686"/>
      <c r="CG5689" s="686"/>
      <c r="CH5689" s="1013"/>
    </row>
    <row r="5690" spans="2:86" ht="12" customHeight="1" x14ac:dyDescent="0.15">
      <c r="B5690" s="3" t="s">
        <v>526</v>
      </c>
      <c r="AU5690" s="1000"/>
      <c r="AV5690" s="1002"/>
      <c r="AW5690" s="1004"/>
      <c r="AX5690" s="1012" t="s">
        <v>26</v>
      </c>
      <c r="AY5690" s="686"/>
      <c r="AZ5690" s="686"/>
      <c r="BA5690" s="686"/>
      <c r="BB5690" s="686" t="s">
        <v>22</v>
      </c>
      <c r="BC5690" s="686"/>
      <c r="BD5690" s="686"/>
      <c r="BE5690" s="686"/>
      <c r="BF5690" s="686" t="s">
        <v>24</v>
      </c>
      <c r="BG5690" s="686"/>
      <c r="BH5690" s="686"/>
      <c r="BI5690" s="686"/>
      <c r="BJ5690" s="699" t="s">
        <v>26</v>
      </c>
      <c r="BK5690" s="699"/>
      <c r="BL5690" s="699"/>
      <c r="BM5690" s="699" t="s">
        <v>22</v>
      </c>
      <c r="BN5690" s="699"/>
      <c r="BO5690" s="699"/>
      <c r="BP5690" s="699" t="s">
        <v>24</v>
      </c>
      <c r="BQ5690" s="699"/>
      <c r="BR5690" s="1015"/>
      <c r="BS5690" s="807" t="s">
        <v>26</v>
      </c>
      <c r="BT5690" s="807" t="s">
        <v>22</v>
      </c>
      <c r="BU5690" s="807" t="s">
        <v>24</v>
      </c>
      <c r="BV5690" s="807" t="s">
        <v>303</v>
      </c>
      <c r="BW5690" s="1012" t="s">
        <v>311</v>
      </c>
      <c r="BX5690" s="686"/>
      <c r="BY5690" s="686"/>
      <c r="BZ5690" s="686"/>
      <c r="CA5690" s="686" t="s">
        <v>22</v>
      </c>
      <c r="CB5690" s="686"/>
      <c r="CC5690" s="686"/>
      <c r="CD5690" s="686"/>
      <c r="CE5690" s="686" t="s">
        <v>24</v>
      </c>
      <c r="CF5690" s="686"/>
      <c r="CG5690" s="686"/>
      <c r="CH5690" s="1013"/>
    </row>
    <row r="5691" spans="2:86" ht="12" customHeight="1" x14ac:dyDescent="0.15">
      <c r="B5691" s="3" t="s">
        <v>478</v>
      </c>
      <c r="AU5691" s="1000"/>
      <c r="AV5691" s="1002"/>
      <c r="AW5691" s="1004"/>
      <c r="AX5691" s="156" t="s">
        <v>862</v>
      </c>
      <c r="AY5691" s="157" t="s">
        <v>863</v>
      </c>
      <c r="AZ5691" s="157" t="s">
        <v>864</v>
      </c>
      <c r="BA5691" s="158" t="s">
        <v>865</v>
      </c>
      <c r="BB5691" s="159" t="s">
        <v>866</v>
      </c>
      <c r="BC5691" s="157" t="s">
        <v>863</v>
      </c>
      <c r="BD5691" s="157" t="s">
        <v>867</v>
      </c>
      <c r="BE5691" s="158" t="s">
        <v>865</v>
      </c>
      <c r="BF5691" s="159" t="s">
        <v>866</v>
      </c>
      <c r="BG5691" s="157" t="s">
        <v>863</v>
      </c>
      <c r="BH5691" s="157" t="s">
        <v>864</v>
      </c>
      <c r="BI5691" s="158" t="s">
        <v>865</v>
      </c>
      <c r="BJ5691" s="159" t="s">
        <v>866</v>
      </c>
      <c r="BK5691" s="157" t="s">
        <v>868</v>
      </c>
      <c r="BL5691" s="158" t="s">
        <v>869</v>
      </c>
      <c r="BM5691" s="159" t="s">
        <v>870</v>
      </c>
      <c r="BN5691" s="157" t="s">
        <v>863</v>
      </c>
      <c r="BO5691" s="158" t="s">
        <v>871</v>
      </c>
      <c r="BP5691" s="159" t="s">
        <v>870</v>
      </c>
      <c r="BQ5691" s="157" t="s">
        <v>868</v>
      </c>
      <c r="BR5691" s="160" t="s">
        <v>872</v>
      </c>
      <c r="BS5691" s="1008"/>
      <c r="BT5691" s="1008"/>
      <c r="BU5691" s="1008"/>
      <c r="BV5691" s="1008"/>
      <c r="BW5691" s="156" t="s">
        <v>866</v>
      </c>
      <c r="BX5691" s="157" t="s">
        <v>863</v>
      </c>
      <c r="BY5691" s="157" t="s">
        <v>864</v>
      </c>
      <c r="BZ5691" s="158" t="s">
        <v>865</v>
      </c>
      <c r="CA5691" s="159" t="s">
        <v>866</v>
      </c>
      <c r="CB5691" s="157" t="s">
        <v>873</v>
      </c>
      <c r="CC5691" s="157" t="s">
        <v>864</v>
      </c>
      <c r="CD5691" s="158" t="s">
        <v>865</v>
      </c>
      <c r="CE5691" s="159" t="s">
        <v>866</v>
      </c>
      <c r="CF5691" s="157" t="s">
        <v>863</v>
      </c>
      <c r="CG5691" s="157" t="s">
        <v>864</v>
      </c>
      <c r="CH5691" s="160" t="s">
        <v>874</v>
      </c>
    </row>
    <row r="5692" spans="2:86" x14ac:dyDescent="0.15">
      <c r="B5692" s="3" t="s">
        <v>539</v>
      </c>
      <c r="AU5692" s="1000"/>
      <c r="AV5692" s="188" t="str">
        <f>N5694</f>
        <v>S121</v>
      </c>
      <c r="AW5692" s="300">
        <f>R5694</f>
        <v>10.5</v>
      </c>
      <c r="AX5692" s="197">
        <f>+Y5719</f>
        <v>0</v>
      </c>
      <c r="AY5692" s="197">
        <f>+Z5719</f>
        <v>0</v>
      </c>
      <c r="AZ5692" s="197">
        <f>+AA5719</f>
        <v>0</v>
      </c>
      <c r="BA5692" s="197">
        <f t="shared" ref="BA5692" si="2634">+AB5719</f>
        <v>0</v>
      </c>
      <c r="BB5692" s="197">
        <f>+AC5719</f>
        <v>0</v>
      </c>
      <c r="BC5692" s="197">
        <f t="shared" ref="BC5692" si="2635">+AD5719</f>
        <v>0</v>
      </c>
      <c r="BD5692" s="197">
        <f t="shared" ref="BD5692" si="2636">+AE5719</f>
        <v>1</v>
      </c>
      <c r="BE5692" s="197">
        <f t="shared" ref="BE5692" si="2637">+AF5719</f>
        <v>1</v>
      </c>
      <c r="BF5692" s="197">
        <f t="shared" ref="BF5692" si="2638">+AG5719</f>
        <v>0</v>
      </c>
      <c r="BG5692" s="197">
        <f t="shared" ref="BG5692" si="2639">+AH5719</f>
        <v>0</v>
      </c>
      <c r="BH5692" s="197">
        <f t="shared" ref="BH5692" si="2640">+AI5719</f>
        <v>0</v>
      </c>
      <c r="BI5692" s="197">
        <f t="shared" ref="BI5692" si="2641">+AJ5719</f>
        <v>0</v>
      </c>
      <c r="BJ5692" s="197" t="str">
        <f>+Y5722</f>
        <v/>
      </c>
      <c r="BK5692" s="197" t="str">
        <f t="shared" ref="BK5692" si="2642">+Z5722</f>
        <v/>
      </c>
      <c r="BL5692" s="197" t="str">
        <f>+AA5722</f>
        <v/>
      </c>
      <c r="BM5692" s="197">
        <f>+AC5722</f>
        <v>0</v>
      </c>
      <c r="BN5692" s="197">
        <f t="shared" ref="BN5692" si="2643">+AD5722</f>
        <v>0</v>
      </c>
      <c r="BO5692" s="197">
        <f t="shared" ref="BO5692" si="2644">+AE5722</f>
        <v>2</v>
      </c>
      <c r="BP5692" s="197">
        <f>+AG5722</f>
        <v>0</v>
      </c>
      <c r="BQ5692" s="197">
        <f>+AH5722</f>
        <v>0</v>
      </c>
      <c r="BR5692" s="197">
        <f>+AI5722</f>
        <v>0</v>
      </c>
      <c r="BS5692" s="296" t="str">
        <f>+Y5723</f>
        <v>Ⅰ</v>
      </c>
      <c r="BT5692" s="296" t="str">
        <f>+AC5723</f>
        <v>Ⅱ</v>
      </c>
      <c r="BU5692" s="296" t="str">
        <f>+AG5723</f>
        <v>Ⅰ</v>
      </c>
      <c r="BV5692" s="296" t="str">
        <f>+Y5724</f>
        <v>Ⅱ</v>
      </c>
      <c r="BW5692" s="164" t="str">
        <f>IF(Y5719&gt;0,R5694,"")</f>
        <v/>
      </c>
      <c r="BX5692" s="165" t="str">
        <f>IF(Z5719&gt;0,"",IF(AA5719&gt;0,R5694,""))</f>
        <v/>
      </c>
      <c r="BY5692" s="165" t="str">
        <f>IF(Y5719+Z5719&gt;0,"",IF(AA5719&gt;0,R5694,""))</f>
        <v/>
      </c>
      <c r="BZ5692" s="165" t="str">
        <f>IF(Y5719+Z5719+AA5719&gt;0,"",IF(AB5719&gt;0,R5694,""))</f>
        <v/>
      </c>
      <c r="CA5692" s="166">
        <f t="shared" ref="CA5692" si="2645">+AC5718</f>
        <v>0</v>
      </c>
      <c r="CB5692" s="166">
        <f t="shared" ref="CB5692" si="2646">+AD5718</f>
        <v>0</v>
      </c>
      <c r="CC5692" s="166">
        <f t="shared" ref="CC5692" si="2647">+AE5718</f>
        <v>5.000000000000001E-3</v>
      </c>
      <c r="CD5692" s="166">
        <f t="shared" ref="CD5692" si="2648">+AF5718</f>
        <v>1.0000000000000002E-2</v>
      </c>
      <c r="CE5692" s="166">
        <f t="shared" ref="CE5692" si="2649">+AG5718</f>
        <v>0</v>
      </c>
      <c r="CF5692" s="166">
        <f t="shared" ref="CF5692" si="2650">+AH5718</f>
        <v>0</v>
      </c>
      <c r="CG5692" s="166">
        <f t="shared" ref="CG5692" si="2651">+AI5718</f>
        <v>0</v>
      </c>
      <c r="CH5692" s="166">
        <f t="shared" ref="CH5692" si="2652">+AJ5718</f>
        <v>0</v>
      </c>
    </row>
    <row r="5693" spans="2:86" ht="12" customHeight="1" x14ac:dyDescent="0.15">
      <c r="B5693" s="1057" t="s">
        <v>219</v>
      </c>
      <c r="C5693" s="1059"/>
      <c r="D5693" s="1060"/>
      <c r="E5693" s="1061"/>
      <c r="F5693" s="1061"/>
      <c r="G5693" s="1061"/>
      <c r="H5693" s="1061"/>
      <c r="I5693" s="1061"/>
      <c r="J5693" s="1062"/>
      <c r="K5693" s="1067" t="s">
        <v>453</v>
      </c>
      <c r="L5693" s="1068"/>
      <c r="M5693" s="1068"/>
      <c r="N5693" s="1068"/>
      <c r="O5693" s="1068"/>
      <c r="P5693" s="1068"/>
      <c r="Q5693" s="1068"/>
      <c r="R5693" s="1068"/>
      <c r="S5693" s="1068"/>
      <c r="T5693" s="1068"/>
      <c r="U5693" s="1068"/>
      <c r="V5693" s="1068"/>
      <c r="W5693" s="1068"/>
      <c r="X5693" s="1068"/>
      <c r="Y5693" s="1068"/>
      <c r="Z5693" s="1068"/>
      <c r="AA5693" s="1068"/>
      <c r="AB5693" s="1068"/>
      <c r="AC5693" s="1068"/>
      <c r="AD5693" s="1068"/>
      <c r="AE5693" s="1068"/>
      <c r="AF5693" s="1068"/>
      <c r="AG5693" s="1068"/>
      <c r="AH5693" s="1068"/>
      <c r="AI5693" s="1068"/>
      <c r="AJ5693" s="1068"/>
      <c r="AK5693" s="1068"/>
      <c r="AL5693" s="1068"/>
      <c r="AM5693" s="1068"/>
      <c r="AN5693" s="1068"/>
      <c r="AO5693" s="1069"/>
      <c r="AP5693" s="3"/>
    </row>
    <row r="5694" spans="2:86" ht="12" customHeight="1" x14ac:dyDescent="0.15">
      <c r="B5694" s="1058"/>
      <c r="C5694" s="1063"/>
      <c r="D5694" s="1061"/>
      <c r="E5694" s="1061"/>
      <c r="F5694" s="1061"/>
      <c r="G5694" s="1061"/>
      <c r="H5694" s="1061"/>
      <c r="I5694" s="1061"/>
      <c r="J5694" s="1062"/>
      <c r="K5694" s="1040" t="s">
        <v>218</v>
      </c>
      <c r="L5694" s="1041"/>
      <c r="M5694" s="1042"/>
      <c r="N5694" s="1034" t="s">
        <v>833</v>
      </c>
      <c r="O5694" s="1035"/>
      <c r="P5694" s="1040" t="s">
        <v>454</v>
      </c>
      <c r="Q5694" s="1042"/>
      <c r="R5694" s="1070">
        <f>'様式A-2'!C134</f>
        <v>10.5</v>
      </c>
      <c r="S5694" s="1071"/>
      <c r="T5694" s="1072"/>
      <c r="U5694" s="1073" t="s">
        <v>455</v>
      </c>
      <c r="V5694" s="1074"/>
      <c r="W5694" s="1073" t="s">
        <v>456</v>
      </c>
      <c r="X5694" s="1074"/>
      <c r="Y5694" s="1042" t="s">
        <v>217</v>
      </c>
      <c r="Z5694" s="1016"/>
      <c r="AA5694" s="1016"/>
      <c r="AB5694" s="1016"/>
      <c r="AC5694" s="1073" t="s">
        <v>457</v>
      </c>
      <c r="AD5694" s="1079"/>
      <c r="AE5694" s="1079"/>
      <c r="AF5694" s="1079"/>
      <c r="AG5694" s="1079"/>
      <c r="AH5694" s="1079"/>
      <c r="AI5694" s="1079"/>
      <c r="AJ5694" s="1074"/>
      <c r="AK5694" s="1073" t="s">
        <v>458</v>
      </c>
      <c r="AL5694" s="1079"/>
      <c r="AM5694" s="1079"/>
      <c r="AN5694" s="1081"/>
      <c r="AO5694" s="1082"/>
      <c r="AP5694" s="3"/>
      <c r="AV5694" s="167"/>
      <c r="AW5694" s="221"/>
      <c r="AX5694" s="167"/>
      <c r="AY5694" s="167"/>
      <c r="AZ5694" s="167"/>
      <c r="BA5694" s="167"/>
      <c r="BB5694" s="167"/>
      <c r="BC5694" s="167"/>
      <c r="BD5694" s="167"/>
    </row>
    <row r="5695" spans="2:86" ht="12" customHeight="1" x14ac:dyDescent="0.15">
      <c r="B5695" s="1058"/>
      <c r="C5695" s="1063"/>
      <c r="D5695" s="1061"/>
      <c r="E5695" s="1061"/>
      <c r="F5695" s="1061"/>
      <c r="G5695" s="1061"/>
      <c r="H5695" s="1061"/>
      <c r="I5695" s="1061"/>
      <c r="J5695" s="1062"/>
      <c r="K5695" s="1016" t="s">
        <v>459</v>
      </c>
      <c r="L5695" s="1016" t="s">
        <v>199</v>
      </c>
      <c r="M5695" s="1016"/>
      <c r="N5695" s="1016" t="s">
        <v>198</v>
      </c>
      <c r="O5695" s="1016"/>
      <c r="P5695" s="1016" t="s">
        <v>460</v>
      </c>
      <c r="Q5695" s="1016"/>
      <c r="R5695" s="1016" t="s">
        <v>6</v>
      </c>
      <c r="S5695" s="1016"/>
      <c r="T5695" s="1016"/>
      <c r="U5695" s="1075"/>
      <c r="V5695" s="1076"/>
      <c r="W5695" s="1075"/>
      <c r="X5695" s="1076"/>
      <c r="Y5695" s="1042"/>
      <c r="Z5695" s="1016"/>
      <c r="AA5695" s="1016"/>
      <c r="AB5695" s="1016"/>
      <c r="AC5695" s="1077"/>
      <c r="AD5695" s="1080"/>
      <c r="AE5695" s="1080"/>
      <c r="AF5695" s="1080"/>
      <c r="AG5695" s="1080"/>
      <c r="AH5695" s="1080"/>
      <c r="AI5695" s="1080"/>
      <c r="AJ5695" s="1078"/>
      <c r="AK5695" s="1075"/>
      <c r="AL5695" s="1083"/>
      <c r="AM5695" s="1083"/>
      <c r="AN5695" s="1084"/>
      <c r="AO5695" s="1085"/>
      <c r="AP5695" s="3"/>
      <c r="AV5695" s="167"/>
      <c r="AW5695" s="167"/>
      <c r="AX5695" s="167"/>
      <c r="AY5695" s="167"/>
      <c r="AZ5695" s="167"/>
      <c r="BA5695" s="167"/>
      <c r="BB5695" s="167"/>
      <c r="BC5695" s="167"/>
      <c r="BD5695" s="167"/>
    </row>
    <row r="5696" spans="2:86" ht="12" customHeight="1" x14ac:dyDescent="0.15">
      <c r="B5696" s="1058"/>
      <c r="C5696" s="1063"/>
      <c r="D5696" s="1061"/>
      <c r="E5696" s="1061"/>
      <c r="F5696" s="1061"/>
      <c r="G5696" s="1061"/>
      <c r="H5696" s="1061"/>
      <c r="I5696" s="1061"/>
      <c r="J5696" s="1062"/>
      <c r="K5696" s="1016"/>
      <c r="L5696" s="1016"/>
      <c r="M5696" s="1016"/>
      <c r="N5696" s="1016"/>
      <c r="O5696" s="1016"/>
      <c r="P5696" s="1016"/>
      <c r="Q5696" s="1016"/>
      <c r="R5696" s="1016"/>
      <c r="S5696" s="1016"/>
      <c r="T5696" s="1016"/>
      <c r="U5696" s="1075"/>
      <c r="V5696" s="1076"/>
      <c r="W5696" s="1075"/>
      <c r="X5696" s="1076"/>
      <c r="Y5696" s="1042" t="s">
        <v>461</v>
      </c>
      <c r="Z5696" s="1016"/>
      <c r="AA5696" s="1016"/>
      <c r="AB5696" s="1016"/>
      <c r="AC5696" s="1016" t="s">
        <v>462</v>
      </c>
      <c r="AD5696" s="1016"/>
      <c r="AE5696" s="1016"/>
      <c r="AF5696" s="1016"/>
      <c r="AG5696" s="1016" t="s">
        <v>463</v>
      </c>
      <c r="AH5696" s="1016"/>
      <c r="AI5696" s="1016"/>
      <c r="AJ5696" s="1016"/>
      <c r="AK5696" s="1075"/>
      <c r="AL5696" s="1083"/>
      <c r="AM5696" s="1083"/>
      <c r="AN5696" s="1084"/>
      <c r="AO5696" s="1085"/>
      <c r="AP5696" s="3"/>
      <c r="AV5696" s="167"/>
      <c r="AW5696" s="167"/>
      <c r="AX5696" s="167"/>
      <c r="AY5696" s="167"/>
      <c r="AZ5696" s="167"/>
      <c r="BA5696" s="167"/>
      <c r="BB5696" s="167"/>
      <c r="BC5696" s="167"/>
      <c r="BD5696" s="167"/>
    </row>
    <row r="5697" spans="2:56" ht="12" customHeight="1" x14ac:dyDescent="0.15">
      <c r="B5697" s="1058"/>
      <c r="C5697" s="1063"/>
      <c r="D5697" s="1061"/>
      <c r="E5697" s="1061"/>
      <c r="F5697" s="1061"/>
      <c r="G5697" s="1061"/>
      <c r="H5697" s="1061"/>
      <c r="I5697" s="1061"/>
      <c r="J5697" s="1062"/>
      <c r="K5697" s="1016"/>
      <c r="L5697" s="1016"/>
      <c r="M5697" s="1016"/>
      <c r="N5697" s="1016"/>
      <c r="O5697" s="1016"/>
      <c r="P5697" s="1016"/>
      <c r="Q5697" s="1016"/>
      <c r="R5697" s="1016"/>
      <c r="S5697" s="1016"/>
      <c r="T5697" s="1016"/>
      <c r="U5697" s="1077"/>
      <c r="V5697" s="1078"/>
      <c r="W5697" s="1077"/>
      <c r="X5697" s="1078"/>
      <c r="Y5697" s="191" t="s">
        <v>32</v>
      </c>
      <c r="Z5697" s="187" t="s">
        <v>33</v>
      </c>
      <c r="AA5697" s="187" t="s">
        <v>464</v>
      </c>
      <c r="AB5697" s="187" t="s">
        <v>465</v>
      </c>
      <c r="AC5697" s="187" t="s">
        <v>32</v>
      </c>
      <c r="AD5697" s="187" t="s">
        <v>33</v>
      </c>
      <c r="AE5697" s="187" t="s">
        <v>464</v>
      </c>
      <c r="AF5697" s="187" t="s">
        <v>465</v>
      </c>
      <c r="AG5697" s="187" t="s">
        <v>32</v>
      </c>
      <c r="AH5697" s="187" t="s">
        <v>33</v>
      </c>
      <c r="AI5697" s="187" t="s">
        <v>464</v>
      </c>
      <c r="AJ5697" s="187" t="s">
        <v>465</v>
      </c>
      <c r="AK5697" s="1077"/>
      <c r="AL5697" s="1080"/>
      <c r="AM5697" s="1080"/>
      <c r="AN5697" s="1086"/>
      <c r="AO5697" s="1087"/>
      <c r="AP5697" s="3"/>
      <c r="AV5697" s="167"/>
      <c r="AW5697" s="167"/>
      <c r="AX5697" s="167"/>
      <c r="AY5697" s="167"/>
      <c r="AZ5697" s="167"/>
      <c r="BA5697" s="167"/>
      <c r="BB5697" s="167"/>
      <c r="BC5697" s="167"/>
      <c r="BD5697" s="167"/>
    </row>
    <row r="5698" spans="2:56" ht="12" customHeight="1" x14ac:dyDescent="0.15">
      <c r="B5698" s="1058"/>
      <c r="C5698" s="1063"/>
      <c r="D5698" s="1061"/>
      <c r="E5698" s="1061"/>
      <c r="F5698" s="1061"/>
      <c r="G5698" s="1061"/>
      <c r="H5698" s="1061"/>
      <c r="I5698" s="1061"/>
      <c r="J5698" s="1062"/>
      <c r="K5698" s="365">
        <v>1</v>
      </c>
      <c r="L5698" s="1092" t="s">
        <v>329</v>
      </c>
      <c r="M5698" s="1093"/>
      <c r="N5698" s="1092" t="s">
        <v>351</v>
      </c>
      <c r="O5698" s="1093"/>
      <c r="P5698" s="1094" t="s">
        <v>332</v>
      </c>
      <c r="Q5698" s="1095"/>
      <c r="R5698" s="756" t="s">
        <v>338</v>
      </c>
      <c r="S5698" s="756"/>
      <c r="T5698" s="756"/>
      <c r="U5698" s="1094" t="s">
        <v>1648</v>
      </c>
      <c r="V5698" s="1095"/>
      <c r="W5698" s="1094" t="s">
        <v>1649</v>
      </c>
      <c r="X5698" s="1095"/>
      <c r="Y5698" s="286"/>
      <c r="Z5698" s="286"/>
      <c r="AA5698" s="286"/>
      <c r="AB5698" s="286"/>
      <c r="AC5698" s="223"/>
      <c r="AD5698" s="223"/>
      <c r="AE5698" s="223"/>
      <c r="AF5698" s="364">
        <f>0.1*0.1</f>
        <v>1.0000000000000002E-2</v>
      </c>
      <c r="AG5698" s="223"/>
      <c r="AH5698" s="223"/>
      <c r="AI5698" s="223"/>
      <c r="AJ5698" s="223"/>
      <c r="AK5698" s="1088"/>
      <c r="AL5698" s="1089"/>
      <c r="AM5698" s="1089"/>
      <c r="AN5698" s="1090"/>
      <c r="AO5698" s="1091"/>
      <c r="AP5698" s="3"/>
      <c r="AQ5698" s="222">
        <f>IF(P5698="材質劣化",2,IF(P5698="漏水",3,1))</f>
        <v>2</v>
      </c>
      <c r="AV5698" s="167"/>
      <c r="AW5698" s="167"/>
      <c r="AX5698" s="167"/>
      <c r="AY5698" s="167"/>
      <c r="AZ5698" s="167"/>
      <c r="BA5698" s="167"/>
      <c r="BB5698" s="167"/>
      <c r="BC5698" s="167"/>
      <c r="BD5698" s="167"/>
    </row>
    <row r="5699" spans="2:56" ht="12" customHeight="1" x14ac:dyDescent="0.15">
      <c r="B5699" s="1058"/>
      <c r="C5699" s="1063"/>
      <c r="D5699" s="1061"/>
      <c r="E5699" s="1061"/>
      <c r="F5699" s="1061"/>
      <c r="G5699" s="1061"/>
      <c r="H5699" s="1061"/>
      <c r="I5699" s="1061"/>
      <c r="J5699" s="1062"/>
      <c r="K5699" s="192">
        <v>2</v>
      </c>
      <c r="L5699" s="1038" t="s">
        <v>534</v>
      </c>
      <c r="M5699" s="1039"/>
      <c r="N5699" s="1038" t="s">
        <v>486</v>
      </c>
      <c r="O5699" s="1039"/>
      <c r="P5699" s="1034" t="s">
        <v>332</v>
      </c>
      <c r="Q5699" s="1036"/>
      <c r="R5699" s="408" t="s">
        <v>338</v>
      </c>
      <c r="S5699" s="408"/>
      <c r="T5699" s="408"/>
      <c r="U5699" s="1034" t="s">
        <v>54</v>
      </c>
      <c r="V5699" s="1036"/>
      <c r="W5699" s="1034" t="s">
        <v>551</v>
      </c>
      <c r="X5699" s="1035"/>
      <c r="Y5699" s="286"/>
      <c r="Z5699" s="286"/>
      <c r="AA5699" s="286"/>
      <c r="AB5699" s="286"/>
      <c r="AC5699" s="223"/>
      <c r="AD5699" s="223"/>
      <c r="AE5699" s="223"/>
      <c r="AF5699" s="223"/>
      <c r="AG5699" s="223"/>
      <c r="AH5699" s="223"/>
      <c r="AI5699" s="223"/>
      <c r="AJ5699" s="223"/>
      <c r="AK5699" s="1088" t="s">
        <v>2225</v>
      </c>
      <c r="AL5699" s="1089"/>
      <c r="AM5699" s="1089"/>
      <c r="AN5699" s="1090"/>
      <c r="AO5699" s="1091"/>
      <c r="AP5699" s="3"/>
      <c r="AQ5699" s="222">
        <f t="shared" ref="AQ5699:AQ5717" si="2653">IF(P5699="材質劣化",2,IF(P5699="漏水",3,1))</f>
        <v>2</v>
      </c>
      <c r="AV5699" s="167"/>
      <c r="AW5699" s="167"/>
      <c r="AX5699" s="167"/>
      <c r="AY5699" s="167"/>
      <c r="AZ5699" s="167"/>
      <c r="BA5699" s="167"/>
      <c r="BB5699" s="167"/>
      <c r="BC5699" s="167"/>
      <c r="BD5699" s="167"/>
    </row>
    <row r="5700" spans="2:56" ht="12" customHeight="1" x14ac:dyDescent="0.15">
      <c r="B5700" s="1058"/>
      <c r="C5700" s="1063"/>
      <c r="D5700" s="1061"/>
      <c r="E5700" s="1061"/>
      <c r="F5700" s="1061"/>
      <c r="G5700" s="1061"/>
      <c r="H5700" s="1061"/>
      <c r="I5700" s="1061"/>
      <c r="J5700" s="1062"/>
      <c r="K5700" s="192">
        <v>3</v>
      </c>
      <c r="L5700" s="1038" t="s">
        <v>534</v>
      </c>
      <c r="M5700" s="1039"/>
      <c r="N5700" s="1038" t="s">
        <v>486</v>
      </c>
      <c r="O5700" s="1039"/>
      <c r="P5700" s="1034" t="s">
        <v>332</v>
      </c>
      <c r="Q5700" s="1036"/>
      <c r="R5700" s="408" t="s">
        <v>338</v>
      </c>
      <c r="S5700" s="408"/>
      <c r="T5700" s="408"/>
      <c r="U5700" s="1034" t="s">
        <v>54</v>
      </c>
      <c r="V5700" s="1036"/>
      <c r="W5700" s="1034" t="s">
        <v>551</v>
      </c>
      <c r="X5700" s="1035"/>
      <c r="Y5700" s="286"/>
      <c r="Z5700" s="286"/>
      <c r="AA5700" s="286"/>
      <c r="AB5700" s="286"/>
      <c r="AC5700" s="223"/>
      <c r="AD5700" s="223"/>
      <c r="AE5700" s="223"/>
      <c r="AF5700" s="223"/>
      <c r="AG5700" s="223"/>
      <c r="AH5700" s="223"/>
      <c r="AI5700" s="223"/>
      <c r="AJ5700" s="223"/>
      <c r="AK5700" s="1088" t="s">
        <v>2225</v>
      </c>
      <c r="AL5700" s="1089"/>
      <c r="AM5700" s="1089"/>
      <c r="AN5700" s="1090"/>
      <c r="AO5700" s="1091"/>
      <c r="AP5700" s="3"/>
      <c r="AQ5700" s="222">
        <f t="shared" si="2653"/>
        <v>2</v>
      </c>
      <c r="AV5700" s="167"/>
      <c r="AW5700" s="167"/>
      <c r="AX5700" s="167"/>
      <c r="AY5700" s="167"/>
      <c r="AZ5700" s="167"/>
      <c r="BA5700" s="167"/>
      <c r="BB5700" s="167"/>
      <c r="BC5700" s="167"/>
      <c r="BD5700" s="167"/>
    </row>
    <row r="5701" spans="2:56" ht="12" customHeight="1" x14ac:dyDescent="0.15">
      <c r="B5701" s="1058"/>
      <c r="C5701" s="1063"/>
      <c r="D5701" s="1061"/>
      <c r="E5701" s="1061"/>
      <c r="F5701" s="1061"/>
      <c r="G5701" s="1061"/>
      <c r="H5701" s="1061"/>
      <c r="I5701" s="1061"/>
      <c r="J5701" s="1062"/>
      <c r="K5701" s="192">
        <v>4</v>
      </c>
      <c r="L5701" s="1038" t="s">
        <v>534</v>
      </c>
      <c r="M5701" s="1039"/>
      <c r="N5701" s="1038" t="s">
        <v>485</v>
      </c>
      <c r="O5701" s="1039"/>
      <c r="P5701" s="1034" t="s">
        <v>333</v>
      </c>
      <c r="Q5701" s="1036"/>
      <c r="R5701" s="408" t="s">
        <v>333</v>
      </c>
      <c r="S5701" s="408"/>
      <c r="T5701" s="408"/>
      <c r="U5701" s="1034" t="s">
        <v>551</v>
      </c>
      <c r="V5701" s="1036"/>
      <c r="W5701" s="1034" t="s">
        <v>551</v>
      </c>
      <c r="X5701" s="1035"/>
      <c r="Y5701" s="286"/>
      <c r="Z5701" s="286"/>
      <c r="AA5701" s="286"/>
      <c r="AB5701" s="286"/>
      <c r="AC5701" s="223"/>
      <c r="AD5701" s="223"/>
      <c r="AE5701" s="223">
        <f>0.1*0.05</f>
        <v>5.000000000000001E-3</v>
      </c>
      <c r="AF5701" s="223"/>
      <c r="AG5701" s="223"/>
      <c r="AH5701" s="223"/>
      <c r="AI5701" s="223"/>
      <c r="AJ5701" s="223"/>
      <c r="AK5701" s="1052"/>
      <c r="AL5701" s="1053"/>
      <c r="AM5701" s="1053"/>
      <c r="AN5701" s="1054"/>
      <c r="AO5701" s="1055"/>
      <c r="AP5701" s="3"/>
      <c r="AQ5701" s="222">
        <f t="shared" si="2653"/>
        <v>3</v>
      </c>
      <c r="AV5701" s="167"/>
      <c r="AW5701" s="167"/>
      <c r="AX5701" s="167"/>
      <c r="AY5701" s="167"/>
      <c r="AZ5701" s="167"/>
      <c r="BA5701" s="167"/>
      <c r="BB5701" s="167"/>
      <c r="BC5701" s="167"/>
      <c r="BD5701" s="167"/>
    </row>
    <row r="5702" spans="2:56" ht="12" customHeight="1" x14ac:dyDescent="0.15">
      <c r="B5702" s="1058"/>
      <c r="C5702" s="1063"/>
      <c r="D5702" s="1061"/>
      <c r="E5702" s="1061"/>
      <c r="F5702" s="1061"/>
      <c r="G5702" s="1061"/>
      <c r="H5702" s="1061"/>
      <c r="I5702" s="1061"/>
      <c r="J5702" s="1062"/>
      <c r="K5702" s="192">
        <v>5</v>
      </c>
      <c r="L5702" s="1038" t="s">
        <v>534</v>
      </c>
      <c r="M5702" s="1039"/>
      <c r="N5702" s="1038" t="s">
        <v>485</v>
      </c>
      <c r="O5702" s="1039"/>
      <c r="P5702" s="1034" t="s">
        <v>332</v>
      </c>
      <c r="Q5702" s="1036"/>
      <c r="R5702" s="408" t="s">
        <v>532</v>
      </c>
      <c r="S5702" s="408"/>
      <c r="T5702" s="408"/>
      <c r="U5702" s="1034" t="s">
        <v>1648</v>
      </c>
      <c r="V5702" s="1036"/>
      <c r="W5702" s="1034" t="s">
        <v>1655</v>
      </c>
      <c r="X5702" s="1035"/>
      <c r="Y5702" s="286"/>
      <c r="Z5702" s="286"/>
      <c r="AA5702" s="286"/>
      <c r="AB5702" s="286"/>
      <c r="AC5702" s="223"/>
      <c r="AD5702" s="223"/>
      <c r="AE5702" s="223"/>
      <c r="AF5702" s="223"/>
      <c r="AG5702" s="223"/>
      <c r="AH5702" s="223"/>
      <c r="AI5702" s="223"/>
      <c r="AJ5702" s="223"/>
      <c r="AK5702" s="1052"/>
      <c r="AL5702" s="1053"/>
      <c r="AM5702" s="1053"/>
      <c r="AN5702" s="1054"/>
      <c r="AO5702" s="1055"/>
      <c r="AP5702" s="3"/>
      <c r="AQ5702" s="222">
        <f t="shared" si="2653"/>
        <v>2</v>
      </c>
      <c r="AV5702" s="167"/>
      <c r="AW5702" s="167"/>
      <c r="AX5702" s="167"/>
      <c r="AY5702" s="167"/>
      <c r="AZ5702" s="167"/>
      <c r="BA5702" s="167"/>
      <c r="BB5702" s="167"/>
      <c r="BC5702" s="167"/>
      <c r="BD5702" s="167"/>
    </row>
    <row r="5703" spans="2:56" ht="12" customHeight="1" x14ac:dyDescent="0.15">
      <c r="B5703" s="1058"/>
      <c r="C5703" s="1063"/>
      <c r="D5703" s="1061"/>
      <c r="E5703" s="1061"/>
      <c r="F5703" s="1061"/>
      <c r="G5703" s="1061"/>
      <c r="H5703" s="1061"/>
      <c r="I5703" s="1061"/>
      <c r="J5703" s="1062"/>
      <c r="K5703" s="192">
        <v>6</v>
      </c>
      <c r="L5703" s="1038" t="s">
        <v>331</v>
      </c>
      <c r="M5703" s="1039"/>
      <c r="N5703" s="1038" t="s">
        <v>354</v>
      </c>
      <c r="O5703" s="1039"/>
      <c r="P5703" s="1034" t="s">
        <v>332</v>
      </c>
      <c r="Q5703" s="1036"/>
      <c r="R5703" s="408" t="s">
        <v>336</v>
      </c>
      <c r="S5703" s="408"/>
      <c r="T5703" s="408"/>
      <c r="U5703" s="1034" t="s">
        <v>551</v>
      </c>
      <c r="V5703" s="1036"/>
      <c r="W5703" s="1034" t="s">
        <v>551</v>
      </c>
      <c r="X5703" s="1035"/>
      <c r="Y5703" s="286"/>
      <c r="Z5703" s="286"/>
      <c r="AA5703" s="286"/>
      <c r="AB5703" s="286"/>
      <c r="AC5703" s="223"/>
      <c r="AD5703" s="223"/>
      <c r="AE5703" s="223"/>
      <c r="AF5703" s="223"/>
      <c r="AG5703" s="223"/>
      <c r="AH5703" s="223"/>
      <c r="AI5703" s="223"/>
      <c r="AJ5703" s="223"/>
      <c r="AK5703" s="1052"/>
      <c r="AL5703" s="1053"/>
      <c r="AM5703" s="1053"/>
      <c r="AN5703" s="1054"/>
      <c r="AO5703" s="1055"/>
      <c r="AP5703" s="3"/>
      <c r="AQ5703" s="222">
        <f t="shared" si="2653"/>
        <v>2</v>
      </c>
      <c r="AV5703" s="167"/>
      <c r="AW5703" s="167"/>
      <c r="AX5703" s="167"/>
      <c r="AY5703" s="167"/>
      <c r="AZ5703" s="167"/>
      <c r="BA5703" s="167"/>
      <c r="BB5703" s="167"/>
      <c r="BC5703" s="167"/>
      <c r="BD5703" s="167"/>
    </row>
    <row r="5704" spans="2:56" s="162" customFormat="1" ht="12" customHeight="1" x14ac:dyDescent="0.15">
      <c r="B5704" s="1058"/>
      <c r="C5704" s="1063"/>
      <c r="D5704" s="1061"/>
      <c r="E5704" s="1061"/>
      <c r="F5704" s="1061"/>
      <c r="G5704" s="1061"/>
      <c r="H5704" s="1061"/>
      <c r="I5704" s="1061"/>
      <c r="J5704" s="1062"/>
      <c r="K5704" s="192"/>
      <c r="L5704" s="1038"/>
      <c r="M5704" s="1039"/>
      <c r="N5704" s="1038"/>
      <c r="O5704" s="1039"/>
      <c r="P5704" s="1034"/>
      <c r="Q5704" s="1036"/>
      <c r="R5704" s="408"/>
      <c r="S5704" s="408"/>
      <c r="T5704" s="408"/>
      <c r="U5704" s="1034"/>
      <c r="V5704" s="1036"/>
      <c r="W5704" s="1034"/>
      <c r="X5704" s="1035"/>
      <c r="Y5704" s="286"/>
      <c r="Z5704" s="286"/>
      <c r="AA5704" s="286"/>
      <c r="AB5704" s="286"/>
      <c r="AC5704" s="223"/>
      <c r="AD5704" s="223"/>
      <c r="AE5704" s="223"/>
      <c r="AF5704" s="223"/>
      <c r="AG5704" s="223"/>
      <c r="AH5704" s="223"/>
      <c r="AI5704" s="223"/>
      <c r="AJ5704" s="223"/>
      <c r="AK5704" s="1034"/>
      <c r="AL5704" s="1035"/>
      <c r="AM5704" s="1035"/>
      <c r="AN5704" s="788"/>
      <c r="AO5704" s="789"/>
      <c r="AP5704" s="3"/>
      <c r="AQ5704" s="222">
        <f t="shared" si="2653"/>
        <v>1</v>
      </c>
    </row>
    <row r="5705" spans="2:56" s="162" customFormat="1" ht="12" customHeight="1" x14ac:dyDescent="0.15">
      <c r="B5705" s="1058"/>
      <c r="C5705" s="1063"/>
      <c r="D5705" s="1061"/>
      <c r="E5705" s="1061"/>
      <c r="F5705" s="1061"/>
      <c r="G5705" s="1061"/>
      <c r="H5705" s="1061"/>
      <c r="I5705" s="1061"/>
      <c r="J5705" s="1062"/>
      <c r="K5705" s="192"/>
      <c r="L5705" s="1038"/>
      <c r="M5705" s="1039"/>
      <c r="N5705" s="1038"/>
      <c r="O5705" s="1039"/>
      <c r="P5705" s="1034"/>
      <c r="Q5705" s="1036"/>
      <c r="R5705" s="408"/>
      <c r="S5705" s="408"/>
      <c r="T5705" s="408"/>
      <c r="U5705" s="1034"/>
      <c r="V5705" s="1036"/>
      <c r="W5705" s="1034"/>
      <c r="X5705" s="1035"/>
      <c r="Y5705" s="286"/>
      <c r="Z5705" s="286"/>
      <c r="AA5705" s="286"/>
      <c r="AB5705" s="286"/>
      <c r="AC5705" s="223"/>
      <c r="AD5705" s="223"/>
      <c r="AE5705" s="223"/>
      <c r="AF5705" s="223"/>
      <c r="AG5705" s="223"/>
      <c r="AH5705" s="223"/>
      <c r="AI5705" s="223"/>
      <c r="AJ5705" s="223"/>
      <c r="AK5705" s="1034"/>
      <c r="AL5705" s="1035"/>
      <c r="AM5705" s="1035"/>
      <c r="AN5705" s="788"/>
      <c r="AO5705" s="789"/>
      <c r="AP5705" s="3"/>
      <c r="AQ5705" s="222">
        <f t="shared" si="2653"/>
        <v>1</v>
      </c>
    </row>
    <row r="5706" spans="2:56" s="162" customFormat="1" ht="12" customHeight="1" x14ac:dyDescent="0.15">
      <c r="B5706" s="1058"/>
      <c r="C5706" s="1063"/>
      <c r="D5706" s="1061"/>
      <c r="E5706" s="1061"/>
      <c r="F5706" s="1061"/>
      <c r="G5706" s="1061"/>
      <c r="H5706" s="1061"/>
      <c r="I5706" s="1061"/>
      <c r="J5706" s="1062"/>
      <c r="K5706" s="192"/>
      <c r="L5706" s="1038"/>
      <c r="M5706" s="1039"/>
      <c r="N5706" s="1038"/>
      <c r="O5706" s="1039"/>
      <c r="P5706" s="1034"/>
      <c r="Q5706" s="1036"/>
      <c r="R5706" s="408"/>
      <c r="S5706" s="408"/>
      <c r="T5706" s="408"/>
      <c r="U5706" s="1034"/>
      <c r="V5706" s="1036"/>
      <c r="W5706" s="1034"/>
      <c r="X5706" s="1035"/>
      <c r="Y5706" s="286"/>
      <c r="Z5706" s="286"/>
      <c r="AA5706" s="286"/>
      <c r="AB5706" s="286"/>
      <c r="AC5706" s="223"/>
      <c r="AD5706" s="223"/>
      <c r="AE5706" s="223"/>
      <c r="AF5706" s="223"/>
      <c r="AG5706" s="223"/>
      <c r="AH5706" s="223"/>
      <c r="AI5706" s="223"/>
      <c r="AJ5706" s="223"/>
      <c r="AK5706" s="1034"/>
      <c r="AL5706" s="1035"/>
      <c r="AM5706" s="1035"/>
      <c r="AN5706" s="788"/>
      <c r="AO5706" s="789"/>
      <c r="AP5706" s="3"/>
      <c r="AQ5706" s="222">
        <f t="shared" si="2653"/>
        <v>1</v>
      </c>
    </row>
    <row r="5707" spans="2:56" s="162" customFormat="1" ht="12" customHeight="1" x14ac:dyDescent="0.15">
      <c r="B5707" s="1058"/>
      <c r="C5707" s="1063"/>
      <c r="D5707" s="1061"/>
      <c r="E5707" s="1061"/>
      <c r="F5707" s="1061"/>
      <c r="G5707" s="1061"/>
      <c r="H5707" s="1061"/>
      <c r="I5707" s="1061"/>
      <c r="J5707" s="1062"/>
      <c r="K5707" s="192"/>
      <c r="L5707" s="1038"/>
      <c r="M5707" s="1039"/>
      <c r="N5707" s="1038"/>
      <c r="O5707" s="1039"/>
      <c r="P5707" s="1034"/>
      <c r="Q5707" s="1036"/>
      <c r="R5707" s="408"/>
      <c r="S5707" s="408"/>
      <c r="T5707" s="408"/>
      <c r="U5707" s="1034"/>
      <c r="V5707" s="1036"/>
      <c r="W5707" s="1034"/>
      <c r="X5707" s="1035"/>
      <c r="Y5707" s="286"/>
      <c r="Z5707" s="286"/>
      <c r="AA5707" s="286"/>
      <c r="AB5707" s="286"/>
      <c r="AC5707" s="223"/>
      <c r="AD5707" s="223"/>
      <c r="AE5707" s="223"/>
      <c r="AF5707" s="223"/>
      <c r="AG5707" s="223"/>
      <c r="AH5707" s="223"/>
      <c r="AI5707" s="223"/>
      <c r="AJ5707" s="223"/>
      <c r="AK5707" s="1034"/>
      <c r="AL5707" s="1035"/>
      <c r="AM5707" s="1035"/>
      <c r="AN5707" s="788"/>
      <c r="AO5707" s="789"/>
      <c r="AP5707" s="3"/>
      <c r="AQ5707" s="222">
        <f t="shared" si="2653"/>
        <v>1</v>
      </c>
    </row>
    <row r="5708" spans="2:56" s="162" customFormat="1" ht="12" customHeight="1" x14ac:dyDescent="0.15">
      <c r="B5708" s="1058"/>
      <c r="C5708" s="1063"/>
      <c r="D5708" s="1061"/>
      <c r="E5708" s="1061"/>
      <c r="F5708" s="1061"/>
      <c r="G5708" s="1061"/>
      <c r="H5708" s="1061"/>
      <c r="I5708" s="1061"/>
      <c r="J5708" s="1062"/>
      <c r="K5708" s="192"/>
      <c r="L5708" s="1038"/>
      <c r="M5708" s="1039"/>
      <c r="N5708" s="1038"/>
      <c r="O5708" s="1039"/>
      <c r="P5708" s="1034"/>
      <c r="Q5708" s="1036"/>
      <c r="R5708" s="408"/>
      <c r="S5708" s="408"/>
      <c r="T5708" s="408"/>
      <c r="U5708" s="1034"/>
      <c r="V5708" s="1036"/>
      <c r="W5708" s="1034"/>
      <c r="X5708" s="1035"/>
      <c r="Y5708" s="286"/>
      <c r="Z5708" s="286"/>
      <c r="AA5708" s="286"/>
      <c r="AB5708" s="286"/>
      <c r="AC5708" s="223"/>
      <c r="AD5708" s="223"/>
      <c r="AE5708" s="223"/>
      <c r="AF5708" s="223"/>
      <c r="AG5708" s="223"/>
      <c r="AH5708" s="223"/>
      <c r="AI5708" s="223"/>
      <c r="AJ5708" s="223"/>
      <c r="AK5708" s="1034"/>
      <c r="AL5708" s="1035"/>
      <c r="AM5708" s="1035"/>
      <c r="AN5708" s="788"/>
      <c r="AO5708" s="789"/>
      <c r="AP5708" s="3"/>
      <c r="AQ5708" s="222">
        <f t="shared" si="2653"/>
        <v>1</v>
      </c>
    </row>
    <row r="5709" spans="2:56" s="162" customFormat="1" ht="12" customHeight="1" x14ac:dyDescent="0.15">
      <c r="B5709" s="1058"/>
      <c r="C5709" s="1063"/>
      <c r="D5709" s="1061"/>
      <c r="E5709" s="1061"/>
      <c r="F5709" s="1061"/>
      <c r="G5709" s="1061"/>
      <c r="H5709" s="1061"/>
      <c r="I5709" s="1061"/>
      <c r="J5709" s="1062"/>
      <c r="K5709" s="192"/>
      <c r="L5709" s="1038"/>
      <c r="M5709" s="1039"/>
      <c r="N5709" s="1038"/>
      <c r="O5709" s="1039"/>
      <c r="P5709" s="1034"/>
      <c r="Q5709" s="1036"/>
      <c r="R5709" s="408"/>
      <c r="S5709" s="408"/>
      <c r="T5709" s="408"/>
      <c r="U5709" s="1034"/>
      <c r="V5709" s="1036"/>
      <c r="W5709" s="1034"/>
      <c r="X5709" s="1035"/>
      <c r="Y5709" s="286"/>
      <c r="Z5709" s="286"/>
      <c r="AA5709" s="286"/>
      <c r="AB5709" s="286"/>
      <c r="AC5709" s="223"/>
      <c r="AD5709" s="223"/>
      <c r="AE5709" s="223"/>
      <c r="AF5709" s="223"/>
      <c r="AG5709" s="223"/>
      <c r="AH5709" s="223"/>
      <c r="AI5709" s="223"/>
      <c r="AJ5709" s="223"/>
      <c r="AK5709" s="1034"/>
      <c r="AL5709" s="1035"/>
      <c r="AM5709" s="1035"/>
      <c r="AN5709" s="788"/>
      <c r="AO5709" s="789"/>
      <c r="AP5709" s="3"/>
      <c r="AQ5709" s="222">
        <f t="shared" si="2653"/>
        <v>1</v>
      </c>
    </row>
    <row r="5710" spans="2:56" s="162" customFormat="1" ht="12" customHeight="1" x14ac:dyDescent="0.15">
      <c r="B5710" s="1058"/>
      <c r="C5710" s="1063"/>
      <c r="D5710" s="1061"/>
      <c r="E5710" s="1061"/>
      <c r="F5710" s="1061"/>
      <c r="G5710" s="1061"/>
      <c r="H5710" s="1061"/>
      <c r="I5710" s="1061"/>
      <c r="J5710" s="1062"/>
      <c r="K5710" s="192"/>
      <c r="L5710" s="1038"/>
      <c r="M5710" s="1039"/>
      <c r="N5710" s="1038"/>
      <c r="O5710" s="1039"/>
      <c r="P5710" s="1034"/>
      <c r="Q5710" s="1036"/>
      <c r="R5710" s="408"/>
      <c r="S5710" s="408"/>
      <c r="T5710" s="408"/>
      <c r="U5710" s="1034"/>
      <c r="V5710" s="1036"/>
      <c r="W5710" s="1034"/>
      <c r="X5710" s="1035"/>
      <c r="Y5710" s="286"/>
      <c r="Z5710" s="286"/>
      <c r="AA5710" s="286"/>
      <c r="AB5710" s="286"/>
      <c r="AC5710" s="223"/>
      <c r="AD5710" s="223"/>
      <c r="AE5710" s="223"/>
      <c r="AF5710" s="223"/>
      <c r="AG5710" s="223"/>
      <c r="AH5710" s="223"/>
      <c r="AI5710" s="223"/>
      <c r="AJ5710" s="223"/>
      <c r="AK5710" s="1034"/>
      <c r="AL5710" s="1035"/>
      <c r="AM5710" s="1035"/>
      <c r="AN5710" s="788"/>
      <c r="AO5710" s="789"/>
      <c r="AP5710" s="3"/>
      <c r="AQ5710" s="222">
        <f t="shared" si="2653"/>
        <v>1</v>
      </c>
    </row>
    <row r="5711" spans="2:56" s="162" customFormat="1" ht="12" customHeight="1" x14ac:dyDescent="0.15">
      <c r="B5711" s="1058"/>
      <c r="C5711" s="1063"/>
      <c r="D5711" s="1061"/>
      <c r="E5711" s="1061"/>
      <c r="F5711" s="1061"/>
      <c r="G5711" s="1061"/>
      <c r="H5711" s="1061"/>
      <c r="I5711" s="1061"/>
      <c r="J5711" s="1062"/>
      <c r="K5711" s="192"/>
      <c r="L5711" s="1038"/>
      <c r="M5711" s="1039"/>
      <c r="N5711" s="1038"/>
      <c r="O5711" s="1039"/>
      <c r="P5711" s="1034"/>
      <c r="Q5711" s="1036"/>
      <c r="R5711" s="408"/>
      <c r="S5711" s="408"/>
      <c r="T5711" s="408"/>
      <c r="U5711" s="1034"/>
      <c r="V5711" s="1036"/>
      <c r="W5711" s="1034"/>
      <c r="X5711" s="1035"/>
      <c r="Y5711" s="286"/>
      <c r="Z5711" s="286"/>
      <c r="AA5711" s="286"/>
      <c r="AB5711" s="286"/>
      <c r="AC5711" s="223"/>
      <c r="AD5711" s="223"/>
      <c r="AE5711" s="223"/>
      <c r="AF5711" s="223"/>
      <c r="AG5711" s="223"/>
      <c r="AH5711" s="223"/>
      <c r="AI5711" s="223"/>
      <c r="AJ5711" s="223"/>
      <c r="AK5711" s="1034"/>
      <c r="AL5711" s="1035"/>
      <c r="AM5711" s="1035"/>
      <c r="AN5711" s="788"/>
      <c r="AO5711" s="789"/>
      <c r="AP5711" s="3"/>
      <c r="AQ5711" s="222">
        <f t="shared" si="2653"/>
        <v>1</v>
      </c>
    </row>
    <row r="5712" spans="2:56" s="162" customFormat="1" ht="12" customHeight="1" x14ac:dyDescent="0.15">
      <c r="B5712" s="1058"/>
      <c r="C5712" s="1063"/>
      <c r="D5712" s="1061"/>
      <c r="E5712" s="1061"/>
      <c r="F5712" s="1061"/>
      <c r="G5712" s="1061"/>
      <c r="H5712" s="1061"/>
      <c r="I5712" s="1061"/>
      <c r="J5712" s="1062"/>
      <c r="K5712" s="192"/>
      <c r="L5712" s="1038"/>
      <c r="M5712" s="1039"/>
      <c r="N5712" s="1038"/>
      <c r="O5712" s="1039"/>
      <c r="P5712" s="1034"/>
      <c r="Q5712" s="1036"/>
      <c r="R5712" s="408"/>
      <c r="S5712" s="408"/>
      <c r="T5712" s="408"/>
      <c r="U5712" s="1034"/>
      <c r="V5712" s="1036"/>
      <c r="W5712" s="1034"/>
      <c r="X5712" s="1035"/>
      <c r="Y5712" s="286"/>
      <c r="Z5712" s="286"/>
      <c r="AA5712" s="286"/>
      <c r="AB5712" s="286"/>
      <c r="AC5712" s="223"/>
      <c r="AD5712" s="223"/>
      <c r="AE5712" s="223"/>
      <c r="AF5712" s="223"/>
      <c r="AG5712" s="223"/>
      <c r="AH5712" s="223"/>
      <c r="AI5712" s="223"/>
      <c r="AJ5712" s="223"/>
      <c r="AK5712" s="1034"/>
      <c r="AL5712" s="1035"/>
      <c r="AM5712" s="1035"/>
      <c r="AN5712" s="788"/>
      <c r="AO5712" s="789"/>
      <c r="AP5712" s="3"/>
      <c r="AQ5712" s="222">
        <f t="shared" si="2653"/>
        <v>1</v>
      </c>
    </row>
    <row r="5713" spans="2:46" s="162" customFormat="1" ht="12" customHeight="1" x14ac:dyDescent="0.15">
      <c r="B5713" s="1058"/>
      <c r="C5713" s="1063"/>
      <c r="D5713" s="1061"/>
      <c r="E5713" s="1061"/>
      <c r="F5713" s="1061"/>
      <c r="G5713" s="1061"/>
      <c r="H5713" s="1061"/>
      <c r="I5713" s="1061"/>
      <c r="J5713" s="1062"/>
      <c r="K5713" s="192"/>
      <c r="L5713" s="1038"/>
      <c r="M5713" s="1039"/>
      <c r="N5713" s="1038"/>
      <c r="O5713" s="1039"/>
      <c r="P5713" s="1034"/>
      <c r="Q5713" s="1036"/>
      <c r="R5713" s="408"/>
      <c r="S5713" s="408"/>
      <c r="T5713" s="408"/>
      <c r="U5713" s="1034"/>
      <c r="V5713" s="1036"/>
      <c r="W5713" s="1034"/>
      <c r="X5713" s="1035"/>
      <c r="Y5713" s="286"/>
      <c r="Z5713" s="286"/>
      <c r="AA5713" s="286"/>
      <c r="AB5713" s="286"/>
      <c r="AC5713" s="223"/>
      <c r="AD5713" s="223"/>
      <c r="AE5713" s="223"/>
      <c r="AF5713" s="223"/>
      <c r="AG5713" s="223"/>
      <c r="AH5713" s="223"/>
      <c r="AI5713" s="223"/>
      <c r="AJ5713" s="223"/>
      <c r="AK5713" s="1034"/>
      <c r="AL5713" s="1035"/>
      <c r="AM5713" s="1035"/>
      <c r="AN5713" s="788"/>
      <c r="AO5713" s="789"/>
      <c r="AP5713" s="3"/>
      <c r="AQ5713" s="222">
        <f t="shared" si="2653"/>
        <v>1</v>
      </c>
    </row>
    <row r="5714" spans="2:46" s="162" customFormat="1" ht="12" customHeight="1" x14ac:dyDescent="0.15">
      <c r="B5714" s="1058"/>
      <c r="C5714" s="1063"/>
      <c r="D5714" s="1061"/>
      <c r="E5714" s="1061"/>
      <c r="F5714" s="1061"/>
      <c r="G5714" s="1061"/>
      <c r="H5714" s="1061"/>
      <c r="I5714" s="1061"/>
      <c r="J5714" s="1062"/>
      <c r="K5714" s="192"/>
      <c r="L5714" s="1038"/>
      <c r="M5714" s="1039"/>
      <c r="N5714" s="1038"/>
      <c r="O5714" s="1039"/>
      <c r="P5714" s="1034"/>
      <c r="Q5714" s="1036"/>
      <c r="R5714" s="408"/>
      <c r="S5714" s="408"/>
      <c r="T5714" s="408"/>
      <c r="U5714" s="1034"/>
      <c r="V5714" s="1036"/>
      <c r="W5714" s="1034"/>
      <c r="X5714" s="1035"/>
      <c r="Y5714" s="286"/>
      <c r="Z5714" s="286"/>
      <c r="AA5714" s="286"/>
      <c r="AB5714" s="286"/>
      <c r="AC5714" s="223"/>
      <c r="AD5714" s="223"/>
      <c r="AE5714" s="223"/>
      <c r="AF5714" s="223"/>
      <c r="AG5714" s="223"/>
      <c r="AH5714" s="223"/>
      <c r="AI5714" s="223"/>
      <c r="AJ5714" s="223"/>
      <c r="AK5714" s="1034"/>
      <c r="AL5714" s="1035"/>
      <c r="AM5714" s="1035"/>
      <c r="AN5714" s="788"/>
      <c r="AO5714" s="789"/>
      <c r="AP5714" s="3"/>
      <c r="AQ5714" s="222">
        <f t="shared" si="2653"/>
        <v>1</v>
      </c>
    </row>
    <row r="5715" spans="2:46" s="162" customFormat="1" ht="12" customHeight="1" x14ac:dyDescent="0.15">
      <c r="B5715" s="1058"/>
      <c r="C5715" s="1063"/>
      <c r="D5715" s="1061"/>
      <c r="E5715" s="1061"/>
      <c r="F5715" s="1061"/>
      <c r="G5715" s="1061"/>
      <c r="H5715" s="1061"/>
      <c r="I5715" s="1061"/>
      <c r="J5715" s="1062"/>
      <c r="K5715" s="192"/>
      <c r="L5715" s="1038"/>
      <c r="M5715" s="1039"/>
      <c r="N5715" s="1038"/>
      <c r="O5715" s="1039"/>
      <c r="P5715" s="1034"/>
      <c r="Q5715" s="1036"/>
      <c r="R5715" s="408"/>
      <c r="S5715" s="408"/>
      <c r="T5715" s="408"/>
      <c r="U5715" s="1034"/>
      <c r="V5715" s="1036"/>
      <c r="W5715" s="1034"/>
      <c r="X5715" s="1035"/>
      <c r="Y5715" s="286"/>
      <c r="Z5715" s="286"/>
      <c r="AA5715" s="286"/>
      <c r="AB5715" s="286"/>
      <c r="AC5715" s="223"/>
      <c r="AD5715" s="223"/>
      <c r="AE5715" s="223"/>
      <c r="AF5715" s="223"/>
      <c r="AG5715" s="223"/>
      <c r="AH5715" s="223"/>
      <c r="AI5715" s="223"/>
      <c r="AJ5715" s="223"/>
      <c r="AK5715" s="1034"/>
      <c r="AL5715" s="1035"/>
      <c r="AM5715" s="1035"/>
      <c r="AN5715" s="788"/>
      <c r="AO5715" s="789"/>
      <c r="AP5715" s="3"/>
      <c r="AQ5715" s="222">
        <f t="shared" si="2653"/>
        <v>1</v>
      </c>
    </row>
    <row r="5716" spans="2:46" s="162" customFormat="1" ht="12" customHeight="1" x14ac:dyDescent="0.15">
      <c r="B5716" s="1058"/>
      <c r="C5716" s="1063"/>
      <c r="D5716" s="1061"/>
      <c r="E5716" s="1061"/>
      <c r="F5716" s="1061"/>
      <c r="G5716" s="1061"/>
      <c r="H5716" s="1061"/>
      <c r="I5716" s="1061"/>
      <c r="J5716" s="1062"/>
      <c r="K5716" s="192"/>
      <c r="L5716" s="1038"/>
      <c r="M5716" s="1039"/>
      <c r="N5716" s="1038"/>
      <c r="O5716" s="1039"/>
      <c r="P5716" s="1034"/>
      <c r="Q5716" s="1036"/>
      <c r="R5716" s="408"/>
      <c r="S5716" s="408"/>
      <c r="T5716" s="408"/>
      <c r="U5716" s="1034"/>
      <c r="V5716" s="1036"/>
      <c r="W5716" s="1034"/>
      <c r="X5716" s="1035"/>
      <c r="Y5716" s="286"/>
      <c r="Z5716" s="286"/>
      <c r="AA5716" s="286"/>
      <c r="AB5716" s="286"/>
      <c r="AC5716" s="223"/>
      <c r="AD5716" s="223"/>
      <c r="AE5716" s="223"/>
      <c r="AF5716" s="223"/>
      <c r="AG5716" s="223"/>
      <c r="AH5716" s="223"/>
      <c r="AI5716" s="223"/>
      <c r="AJ5716" s="223"/>
      <c r="AK5716" s="1034"/>
      <c r="AL5716" s="1035"/>
      <c r="AM5716" s="1035"/>
      <c r="AN5716" s="788"/>
      <c r="AO5716" s="789"/>
      <c r="AP5716" s="3"/>
      <c r="AQ5716" s="222">
        <f t="shared" si="2653"/>
        <v>1</v>
      </c>
    </row>
    <row r="5717" spans="2:46" s="162" customFormat="1" ht="12" customHeight="1" x14ac:dyDescent="0.15">
      <c r="B5717" s="1058"/>
      <c r="C5717" s="1063"/>
      <c r="D5717" s="1061"/>
      <c r="E5717" s="1061"/>
      <c r="F5717" s="1061"/>
      <c r="G5717" s="1061"/>
      <c r="H5717" s="1061"/>
      <c r="I5717" s="1061"/>
      <c r="J5717" s="1062"/>
      <c r="K5717" s="192"/>
      <c r="L5717" s="1038"/>
      <c r="M5717" s="1039"/>
      <c r="N5717" s="1038"/>
      <c r="O5717" s="1039"/>
      <c r="P5717" s="1034"/>
      <c r="Q5717" s="1036"/>
      <c r="R5717" s="408"/>
      <c r="S5717" s="408"/>
      <c r="T5717" s="408"/>
      <c r="U5717" s="1034"/>
      <c r="V5717" s="1036"/>
      <c r="W5717" s="1034"/>
      <c r="X5717" s="1035"/>
      <c r="Y5717" s="286"/>
      <c r="Z5717" s="286"/>
      <c r="AA5717" s="286"/>
      <c r="AB5717" s="286"/>
      <c r="AC5717" s="223"/>
      <c r="AD5717" s="223"/>
      <c r="AE5717" s="223"/>
      <c r="AF5717" s="223"/>
      <c r="AG5717" s="223"/>
      <c r="AH5717" s="223"/>
      <c r="AI5717" s="223"/>
      <c r="AJ5717" s="223"/>
      <c r="AK5717" s="1034"/>
      <c r="AL5717" s="1035"/>
      <c r="AM5717" s="1035"/>
      <c r="AN5717" s="788"/>
      <c r="AO5717" s="789"/>
      <c r="AP5717" s="3"/>
      <c r="AQ5717" s="222">
        <f t="shared" si="2653"/>
        <v>1</v>
      </c>
    </row>
    <row r="5718" spans="2:46" s="162" customFormat="1" ht="12" customHeight="1" x14ac:dyDescent="0.15">
      <c r="B5718" s="1058"/>
      <c r="C5718" s="1063"/>
      <c r="D5718" s="1061"/>
      <c r="E5718" s="1061"/>
      <c r="F5718" s="1061"/>
      <c r="G5718" s="1061"/>
      <c r="H5718" s="1061"/>
      <c r="I5718" s="1061"/>
      <c r="J5718" s="1062"/>
      <c r="K5718" s="1016" t="s">
        <v>216</v>
      </c>
      <c r="L5718" s="1016" t="s">
        <v>215</v>
      </c>
      <c r="M5718" s="1016"/>
      <c r="N5718" s="1016"/>
      <c r="O5718" s="1016"/>
      <c r="P5718" s="1016"/>
      <c r="Q5718" s="1016"/>
      <c r="R5718" s="1016"/>
      <c r="S5718" s="1016"/>
      <c r="T5718" s="1016"/>
      <c r="U5718" s="1016"/>
      <c r="V5718" s="1016"/>
      <c r="W5718" s="1016"/>
      <c r="X5718" s="1016"/>
      <c r="Y5718" s="1040" t="s">
        <v>466</v>
      </c>
      <c r="Z5718" s="1041"/>
      <c r="AA5718" s="1041"/>
      <c r="AB5718" s="1042"/>
      <c r="AC5718" s="224">
        <f t="shared" ref="AC5718:AJ5718" si="2654">SUM(AC5698:AC5717)</f>
        <v>0</v>
      </c>
      <c r="AD5718" s="224">
        <f t="shared" si="2654"/>
        <v>0</v>
      </c>
      <c r="AE5718" s="224">
        <f t="shared" si="2654"/>
        <v>5.000000000000001E-3</v>
      </c>
      <c r="AF5718" s="224">
        <f t="shared" si="2654"/>
        <v>1.0000000000000002E-2</v>
      </c>
      <c r="AG5718" s="224">
        <f t="shared" si="2654"/>
        <v>0</v>
      </c>
      <c r="AH5718" s="224">
        <f t="shared" si="2654"/>
        <v>0</v>
      </c>
      <c r="AI5718" s="224">
        <f t="shared" si="2654"/>
        <v>0</v>
      </c>
      <c r="AJ5718" s="224">
        <f t="shared" si="2654"/>
        <v>0</v>
      </c>
      <c r="AK5718" s="1040" t="s">
        <v>214</v>
      </c>
      <c r="AL5718" s="1041"/>
      <c r="AM5718" s="1041"/>
      <c r="AN5718" s="788"/>
      <c r="AO5718" s="789"/>
      <c r="AP5718" s="3"/>
    </row>
    <row r="5719" spans="2:46" s="162" customFormat="1" ht="12" customHeight="1" x14ac:dyDescent="0.15">
      <c r="B5719" s="1058"/>
      <c r="C5719" s="1063"/>
      <c r="D5719" s="1061"/>
      <c r="E5719" s="1061"/>
      <c r="F5719" s="1061"/>
      <c r="G5719" s="1061"/>
      <c r="H5719" s="1061"/>
      <c r="I5719" s="1061"/>
      <c r="J5719" s="1062"/>
      <c r="K5719" s="1016"/>
      <c r="L5719" s="1016" t="s">
        <v>467</v>
      </c>
      <c r="M5719" s="1016"/>
      <c r="N5719" s="1016"/>
      <c r="O5719" s="1016" t="s">
        <v>213</v>
      </c>
      <c r="P5719" s="1016"/>
      <c r="Q5719" s="1016"/>
      <c r="R5719" s="1016"/>
      <c r="S5719" s="1016"/>
      <c r="T5719" s="1016"/>
      <c r="U5719" s="1016"/>
      <c r="V5719" s="1016"/>
      <c r="W5719" s="1016"/>
      <c r="X5719" s="1016"/>
      <c r="Y5719" s="193">
        <f>COUNTIF(Y5698:Y5717,"○")</f>
        <v>0</v>
      </c>
      <c r="Z5719" s="193">
        <f>COUNTIF(Z5698:Z5717,"○")</f>
        <v>0</v>
      </c>
      <c r="AA5719" s="193">
        <f>COUNTIF(AA5698:AA5717,"○")</f>
        <v>0</v>
      </c>
      <c r="AB5719" s="193">
        <f>COUNTIF(AB5698:AB5717,"○")</f>
        <v>0</v>
      </c>
      <c r="AC5719" s="193">
        <f t="shared" ref="AC5719:AJ5719" si="2655">COUNT(AC5698:AC5717)</f>
        <v>0</v>
      </c>
      <c r="AD5719" s="193">
        <f t="shared" si="2655"/>
        <v>0</v>
      </c>
      <c r="AE5719" s="193">
        <f t="shared" si="2655"/>
        <v>1</v>
      </c>
      <c r="AF5719" s="193">
        <f t="shared" si="2655"/>
        <v>1</v>
      </c>
      <c r="AG5719" s="193">
        <f t="shared" si="2655"/>
        <v>0</v>
      </c>
      <c r="AH5719" s="193">
        <f t="shared" si="2655"/>
        <v>0</v>
      </c>
      <c r="AI5719" s="193">
        <f t="shared" si="2655"/>
        <v>0</v>
      </c>
      <c r="AJ5719" s="193">
        <f t="shared" si="2655"/>
        <v>0</v>
      </c>
      <c r="AK5719" s="1043"/>
      <c r="AL5719" s="1044"/>
      <c r="AM5719" s="1044"/>
      <c r="AN5719" s="1044"/>
      <c r="AO5719" s="1045"/>
      <c r="AP5719" s="3"/>
    </row>
    <row r="5720" spans="2:46" ht="12" customHeight="1" x14ac:dyDescent="0.15">
      <c r="B5720" s="1058"/>
      <c r="C5720" s="1063"/>
      <c r="D5720" s="1061"/>
      <c r="E5720" s="1061"/>
      <c r="F5720" s="1061"/>
      <c r="G5720" s="1061"/>
      <c r="H5720" s="1061"/>
      <c r="I5720" s="1061"/>
      <c r="J5720" s="1062"/>
      <c r="K5720" s="1016"/>
      <c r="L5720" s="1016"/>
      <c r="M5720" s="1016"/>
      <c r="N5720" s="1016"/>
      <c r="O5720" s="1016" t="s">
        <v>468</v>
      </c>
      <c r="P5720" s="1016"/>
      <c r="Q5720" s="1016"/>
      <c r="R5720" s="1016"/>
      <c r="S5720" s="1016"/>
      <c r="T5720" s="1016"/>
      <c r="U5720" s="1016"/>
      <c r="V5720" s="1016"/>
      <c r="W5720" s="1016"/>
      <c r="X5720" s="1016"/>
      <c r="Y5720" s="1034" t="str">
        <f>IF(Y5719&gt;0,"Ⅳ",IF(Z5719&gt;0,"Ⅲ",IF(AA5719&gt;0,"Ⅱa",IF(AB5719&gt;0,"Ⅱb","Ⅰ"))))</f>
        <v>Ⅰ</v>
      </c>
      <c r="Z5720" s="1035"/>
      <c r="AA5720" s="1035"/>
      <c r="AB5720" s="1036"/>
      <c r="AC5720" s="1034" t="str">
        <f>IF(AC5719&gt;0,"Ⅳ",IF(AD5719&gt;0,"Ⅲ",IF(AE5719&gt;0,"Ⅱa",IF(AF5719&gt;0,"Ⅱb","Ⅰ"))))</f>
        <v>Ⅱa</v>
      </c>
      <c r="AD5720" s="1035"/>
      <c r="AE5720" s="1035"/>
      <c r="AF5720" s="1036"/>
      <c r="AG5720" s="1034" t="str">
        <f>IF(AG5719&gt;0,"Ⅳ",IF(AH5719&gt;0,"Ⅲ",IF(AI5719&gt;0,"Ⅱa",IF(AJ5719&gt;0,"Ⅱb","Ⅰ"))))</f>
        <v>Ⅰ</v>
      </c>
      <c r="AH5720" s="1035"/>
      <c r="AI5720" s="1035"/>
      <c r="AJ5720" s="1036"/>
      <c r="AK5720" s="1046"/>
      <c r="AL5720" s="1047"/>
      <c r="AM5720" s="1047"/>
      <c r="AN5720" s="1047"/>
      <c r="AO5720" s="1048"/>
      <c r="AP5720" s="3"/>
      <c r="AQ5720" s="282" t="s">
        <v>312</v>
      </c>
      <c r="AR5720" s="282" t="s">
        <v>313</v>
      </c>
      <c r="AS5720" s="699" t="s">
        <v>316</v>
      </c>
      <c r="AT5720" s="1026"/>
    </row>
    <row r="5721" spans="2:46" ht="12" customHeight="1" x14ac:dyDescent="0.15">
      <c r="B5721" s="1058"/>
      <c r="C5721" s="1063"/>
      <c r="D5721" s="1061"/>
      <c r="E5721" s="1061"/>
      <c r="F5721" s="1061"/>
      <c r="G5721" s="1061"/>
      <c r="H5721" s="1061"/>
      <c r="I5721" s="1061"/>
      <c r="J5721" s="1062"/>
      <c r="K5721" s="1016"/>
      <c r="L5721" s="1016" t="s">
        <v>469</v>
      </c>
      <c r="M5721" s="1016"/>
      <c r="N5721" s="1016"/>
      <c r="O5721" s="1016" t="s">
        <v>212</v>
      </c>
      <c r="P5721" s="1016"/>
      <c r="Q5721" s="1016"/>
      <c r="R5721" s="1016"/>
      <c r="S5721" s="1016"/>
      <c r="T5721" s="1016"/>
      <c r="U5721" s="1016"/>
      <c r="V5721" s="1016"/>
      <c r="W5721" s="1016"/>
      <c r="X5721" s="1016"/>
      <c r="Y5721" s="187" t="s">
        <v>32</v>
      </c>
      <c r="Z5721" s="187" t="s">
        <v>33</v>
      </c>
      <c r="AA5721" s="1027" t="s">
        <v>34</v>
      </c>
      <c r="AB5721" s="1027"/>
      <c r="AC5721" s="187" t="s">
        <v>32</v>
      </c>
      <c r="AD5721" s="187" t="s">
        <v>33</v>
      </c>
      <c r="AE5721" s="1027" t="s">
        <v>34</v>
      </c>
      <c r="AF5721" s="1027"/>
      <c r="AG5721" s="187" t="s">
        <v>32</v>
      </c>
      <c r="AH5721" s="187" t="s">
        <v>33</v>
      </c>
      <c r="AI5721" s="1027" t="s">
        <v>34</v>
      </c>
      <c r="AJ5721" s="1027"/>
      <c r="AK5721" s="1046"/>
      <c r="AL5721" s="1047"/>
      <c r="AM5721" s="1047"/>
      <c r="AN5721" s="1047"/>
      <c r="AO5721" s="1048"/>
      <c r="AP5721" s="3"/>
      <c r="AQ5721" s="1028">
        <f>+Y5719+Z5719</f>
        <v>0</v>
      </c>
      <c r="AR5721" s="1029"/>
      <c r="AS5721" s="1028">
        <f>+AA5719+AB5719</f>
        <v>0</v>
      </c>
      <c r="AT5721" s="1029"/>
    </row>
    <row r="5722" spans="2:46" ht="12" customHeight="1" x14ac:dyDescent="0.15">
      <c r="B5722" s="1058"/>
      <c r="C5722" s="1063"/>
      <c r="D5722" s="1061"/>
      <c r="E5722" s="1061"/>
      <c r="F5722" s="1061"/>
      <c r="G5722" s="1061"/>
      <c r="H5722" s="1061"/>
      <c r="I5722" s="1061"/>
      <c r="J5722" s="1062"/>
      <c r="K5722" s="1016"/>
      <c r="L5722" s="1016"/>
      <c r="M5722" s="1016"/>
      <c r="N5722" s="1016"/>
      <c r="O5722" s="1016" t="s">
        <v>470</v>
      </c>
      <c r="P5722" s="1016"/>
      <c r="Q5722" s="1016"/>
      <c r="R5722" s="1016"/>
      <c r="S5722" s="1016"/>
      <c r="T5722" s="1016"/>
      <c r="U5722" s="1016"/>
      <c r="V5722" s="1016"/>
      <c r="W5722" s="1016"/>
      <c r="X5722" s="1016"/>
      <c r="Y5722" s="193" t="str">
        <f>IF(Y5719=0,"",1)</f>
        <v/>
      </c>
      <c r="Z5722" s="193" t="str">
        <f>IF(Z5719=0,"",1)</f>
        <v/>
      </c>
      <c r="AA5722" s="1030" t="str">
        <f>IF(AQ5721=1,"",IF(AS5721&gt;0,1,""))</f>
        <v/>
      </c>
      <c r="AB5722" s="1031"/>
      <c r="AC5722" s="193">
        <f>+AC5719</f>
        <v>0</v>
      </c>
      <c r="AD5722" s="193">
        <f>AD5719</f>
        <v>0</v>
      </c>
      <c r="AE5722" s="1030">
        <f>AE5719+AF5719</f>
        <v>2</v>
      </c>
      <c r="AF5722" s="1031"/>
      <c r="AG5722" s="193">
        <f>AG5719</f>
        <v>0</v>
      </c>
      <c r="AH5722" s="193">
        <f>AH5719</f>
        <v>0</v>
      </c>
      <c r="AI5722" s="1030">
        <f>AI5719+AJ5719</f>
        <v>0</v>
      </c>
      <c r="AJ5722" s="1031"/>
      <c r="AK5722" s="1046"/>
      <c r="AL5722" s="1047"/>
      <c r="AM5722" s="1047"/>
      <c r="AN5722" s="1047"/>
      <c r="AO5722" s="1048"/>
      <c r="AP5722" s="3"/>
      <c r="AQ5722" s="197">
        <f>+Y5719+AC5722+AG5722</f>
        <v>0</v>
      </c>
      <c r="AR5722" s="197">
        <f>+Z5719+AD5722+AH5722</f>
        <v>0</v>
      </c>
      <c r="AS5722" s="1032">
        <f>+AS5721+AE5722+AI5722</f>
        <v>2</v>
      </c>
      <c r="AT5722" s="1033"/>
    </row>
    <row r="5723" spans="2:46" ht="12" customHeight="1" x14ac:dyDescent="0.15">
      <c r="B5723" s="1058"/>
      <c r="C5723" s="1063"/>
      <c r="D5723" s="1061"/>
      <c r="E5723" s="1061"/>
      <c r="F5723" s="1061"/>
      <c r="G5723" s="1061"/>
      <c r="H5723" s="1061"/>
      <c r="I5723" s="1061"/>
      <c r="J5723" s="1062"/>
      <c r="K5723" s="1016"/>
      <c r="L5723" s="1016"/>
      <c r="M5723" s="1016"/>
      <c r="N5723" s="1016"/>
      <c r="O5723" s="1016" t="s">
        <v>471</v>
      </c>
      <c r="P5723" s="1016"/>
      <c r="Q5723" s="1016"/>
      <c r="R5723" s="1016"/>
      <c r="S5723" s="1016"/>
      <c r="T5723" s="1016"/>
      <c r="U5723" s="1016"/>
      <c r="V5723" s="1016"/>
      <c r="W5723" s="1016"/>
      <c r="X5723" s="1016"/>
      <c r="Y5723" s="1034" t="s">
        <v>875</v>
      </c>
      <c r="Z5723" s="1035"/>
      <c r="AA5723" s="1035"/>
      <c r="AB5723" s="1036"/>
      <c r="AC5723" s="1034" t="str">
        <f>IF(AC5722&gt;0,"Ⅳ",IF(AD5722&gt;0,"Ⅲ",IF(AE5722&gt;0,"Ⅱ","Ⅰ")))</f>
        <v>Ⅱ</v>
      </c>
      <c r="AD5723" s="1035"/>
      <c r="AE5723" s="1035"/>
      <c r="AF5723" s="1036"/>
      <c r="AG5723" s="1034" t="str">
        <f>IF(AG5722&gt;0,"Ⅳ",IF(AH5722&gt;0,"Ⅲ",IF(AI5722&gt;0,"Ⅱ","Ⅰ")))</f>
        <v>Ⅰ</v>
      </c>
      <c r="AH5723" s="1035"/>
      <c r="AI5723" s="1035"/>
      <c r="AJ5723" s="1036"/>
      <c r="AK5723" s="1046"/>
      <c r="AL5723" s="1047"/>
      <c r="AM5723" s="1047"/>
      <c r="AN5723" s="1047"/>
      <c r="AO5723" s="1048"/>
      <c r="AP5723" s="3"/>
      <c r="AQ5723" s="1037" t="str">
        <f>IF(AQ5722&gt;0,"Ⅳ",IF(AR5722&gt;0,"Ⅲ",IF(AS5722&gt;0,"Ⅱ","Ⅰ")))</f>
        <v>Ⅱ</v>
      </c>
      <c r="AR5723" s="1037"/>
      <c r="AS5723" s="1037"/>
      <c r="AT5723" s="1037"/>
    </row>
    <row r="5724" spans="2:46" ht="12" customHeight="1" x14ac:dyDescent="0.15">
      <c r="B5724" s="1058"/>
      <c r="C5724" s="1063"/>
      <c r="D5724" s="1061"/>
      <c r="E5724" s="1061"/>
      <c r="F5724" s="1061"/>
      <c r="G5724" s="1061"/>
      <c r="H5724" s="1061"/>
      <c r="I5724" s="1061"/>
      <c r="J5724" s="1062"/>
      <c r="K5724" s="1016"/>
      <c r="L5724" s="1016"/>
      <c r="M5724" s="1016"/>
      <c r="N5724" s="1016"/>
      <c r="O5724" s="1016" t="s">
        <v>472</v>
      </c>
      <c r="P5724" s="1016"/>
      <c r="Q5724" s="1016"/>
      <c r="R5724" s="1016"/>
      <c r="S5724" s="1016"/>
      <c r="T5724" s="1016"/>
      <c r="U5724" s="1016"/>
      <c r="V5724" s="1016"/>
      <c r="W5724" s="1016"/>
      <c r="X5724" s="1016"/>
      <c r="Y5724" s="1034" t="str">
        <f>IF(COUNTIF(Y5723:AJ5723,"Ⅳ")&gt;0,"Ⅳ",IF(COUNTIF(Y5723:AJ5723,"Ⅲ")&gt;0,"Ⅲ",IF(COUNTIF(Y5723:AJ5723,"Ⅱ")&gt;0,"Ⅱ","Ⅰ")))</f>
        <v>Ⅱ</v>
      </c>
      <c r="Z5724" s="1035"/>
      <c r="AA5724" s="1035"/>
      <c r="AB5724" s="1035"/>
      <c r="AC5724" s="1035"/>
      <c r="AD5724" s="1035"/>
      <c r="AE5724" s="1035"/>
      <c r="AF5724" s="1035"/>
      <c r="AG5724" s="1035"/>
      <c r="AH5724" s="1035"/>
      <c r="AI5724" s="1035"/>
      <c r="AJ5724" s="1036"/>
      <c r="AK5724" s="1049"/>
      <c r="AL5724" s="1050"/>
      <c r="AM5724" s="1050"/>
      <c r="AN5724" s="1050"/>
      <c r="AO5724" s="1051"/>
      <c r="AP5724" s="3"/>
    </row>
    <row r="5725" spans="2:46" ht="14.25" customHeight="1" x14ac:dyDescent="0.15">
      <c r="B5725" s="1058"/>
      <c r="C5725" s="1063"/>
      <c r="D5725" s="1061"/>
      <c r="E5725" s="1061"/>
      <c r="F5725" s="1061"/>
      <c r="G5725" s="1061"/>
      <c r="H5725" s="1061"/>
      <c r="I5725" s="1061"/>
      <c r="J5725" s="1062"/>
      <c r="K5725" s="1016" t="s">
        <v>169</v>
      </c>
      <c r="L5725" s="1017"/>
      <c r="M5725" s="1017"/>
      <c r="N5725" s="1017"/>
      <c r="O5725" s="1017"/>
      <c r="P5725" s="1017"/>
      <c r="Q5725" s="1017"/>
      <c r="R5725" s="1017"/>
      <c r="S5725" s="1017"/>
      <c r="T5725" s="1017"/>
      <c r="U5725" s="1017"/>
      <c r="V5725" s="1017"/>
      <c r="W5725" s="1017"/>
      <c r="X5725" s="1017"/>
      <c r="Y5725" s="1017"/>
      <c r="Z5725" s="1017"/>
      <c r="AA5725" s="1017"/>
      <c r="AB5725" s="1017"/>
      <c r="AC5725" s="1017"/>
      <c r="AD5725" s="1017"/>
      <c r="AE5725" s="1017"/>
      <c r="AF5725" s="1017"/>
      <c r="AG5725" s="1017"/>
      <c r="AH5725" s="1017"/>
      <c r="AI5725" s="1017"/>
      <c r="AJ5725" s="1017"/>
      <c r="AK5725" s="1017"/>
      <c r="AL5725" s="1017"/>
      <c r="AM5725" s="1017"/>
      <c r="AN5725" s="1017"/>
      <c r="AO5725" s="1017"/>
      <c r="AP5725" s="3"/>
    </row>
    <row r="5726" spans="2:46" ht="14.25" customHeight="1" x14ac:dyDescent="0.15">
      <c r="B5726" s="1058"/>
      <c r="C5726" s="1063"/>
      <c r="D5726" s="1061"/>
      <c r="E5726" s="1061"/>
      <c r="F5726" s="1061"/>
      <c r="G5726" s="1061"/>
      <c r="H5726" s="1061"/>
      <c r="I5726" s="1061"/>
      <c r="J5726" s="1062"/>
      <c r="K5726" s="1016"/>
      <c r="L5726" s="1017"/>
      <c r="M5726" s="1017"/>
      <c r="N5726" s="1017"/>
      <c r="O5726" s="1017"/>
      <c r="P5726" s="1017"/>
      <c r="Q5726" s="1017"/>
      <c r="R5726" s="1017"/>
      <c r="S5726" s="1017"/>
      <c r="T5726" s="1017"/>
      <c r="U5726" s="1017"/>
      <c r="V5726" s="1017"/>
      <c r="W5726" s="1017"/>
      <c r="X5726" s="1017"/>
      <c r="Y5726" s="1017"/>
      <c r="Z5726" s="1017"/>
      <c r="AA5726" s="1017"/>
      <c r="AB5726" s="1017"/>
      <c r="AC5726" s="1017"/>
      <c r="AD5726" s="1017"/>
      <c r="AE5726" s="1017"/>
      <c r="AF5726" s="1017"/>
      <c r="AG5726" s="1017"/>
      <c r="AH5726" s="1017"/>
      <c r="AI5726" s="1017"/>
      <c r="AJ5726" s="1017"/>
      <c r="AK5726" s="1017"/>
      <c r="AL5726" s="1017"/>
      <c r="AM5726" s="1017"/>
      <c r="AN5726" s="1017"/>
      <c r="AO5726" s="1017"/>
      <c r="AP5726" s="3"/>
    </row>
    <row r="5727" spans="2:46" ht="12" customHeight="1" x14ac:dyDescent="0.15">
      <c r="B5727" s="1058"/>
      <c r="C5727" s="1063"/>
      <c r="D5727" s="1061"/>
      <c r="E5727" s="1061"/>
      <c r="F5727" s="1061"/>
      <c r="G5727" s="1061"/>
      <c r="H5727" s="1061"/>
      <c r="I5727" s="1061"/>
      <c r="J5727" s="1062"/>
      <c r="K5727" s="1018" t="s">
        <v>473</v>
      </c>
      <c r="L5727" s="1018"/>
      <c r="M5727" s="1018"/>
      <c r="N5727" s="1018"/>
      <c r="O5727" s="1018"/>
      <c r="P5727" s="1018"/>
      <c r="Q5727" s="1018"/>
      <c r="R5727" s="1018"/>
      <c r="S5727" s="1018"/>
      <c r="T5727" s="1018"/>
      <c r="U5727" s="1018"/>
      <c r="V5727" s="1018"/>
      <c r="W5727" s="1018"/>
      <c r="X5727" s="1018"/>
      <c r="Y5727" s="1018"/>
      <c r="Z5727" s="1018"/>
      <c r="AA5727" s="1018"/>
      <c r="AB5727" s="1018"/>
      <c r="AC5727" s="1018"/>
      <c r="AD5727" s="1018"/>
      <c r="AE5727" s="1018"/>
      <c r="AF5727" s="1018"/>
      <c r="AG5727" s="1018"/>
      <c r="AH5727" s="1018"/>
      <c r="AI5727" s="1018"/>
      <c r="AJ5727" s="1018"/>
      <c r="AK5727" s="1018"/>
      <c r="AL5727" s="1018"/>
      <c r="AM5727" s="1018"/>
      <c r="AN5727" s="1018"/>
      <c r="AO5727" s="1018"/>
      <c r="AP5727" s="3"/>
    </row>
    <row r="5728" spans="2:46" ht="12" customHeight="1" x14ac:dyDescent="0.15">
      <c r="B5728" s="1058"/>
      <c r="C5728" s="1063"/>
      <c r="D5728" s="1061"/>
      <c r="E5728" s="1061"/>
      <c r="F5728" s="1061"/>
      <c r="G5728" s="1061"/>
      <c r="H5728" s="1061"/>
      <c r="I5728" s="1061"/>
      <c r="J5728" s="1062"/>
      <c r="K5728" s="1019" t="s">
        <v>523</v>
      </c>
      <c r="L5728" s="1019"/>
      <c r="M5728" s="1019"/>
      <c r="N5728" s="1019"/>
      <c r="O5728" s="1019"/>
      <c r="P5728" s="1019"/>
      <c r="Q5728" s="1019"/>
      <c r="R5728" s="1019"/>
      <c r="S5728" s="1019"/>
      <c r="T5728" s="1019"/>
      <c r="U5728" s="1019"/>
      <c r="V5728" s="1019"/>
      <c r="W5728" s="1019"/>
      <c r="X5728" s="1019"/>
      <c r="Y5728" s="1019"/>
      <c r="Z5728" s="1019"/>
      <c r="AA5728" s="1019"/>
      <c r="AB5728" s="1019"/>
      <c r="AC5728" s="1019"/>
      <c r="AD5728" s="1019"/>
      <c r="AE5728" s="1019"/>
      <c r="AF5728" s="1019"/>
      <c r="AG5728" s="1019"/>
      <c r="AH5728" s="1019"/>
      <c r="AI5728" s="1019"/>
      <c r="AJ5728" s="1019"/>
      <c r="AK5728" s="1019"/>
      <c r="AL5728" s="1019"/>
      <c r="AM5728" s="1019"/>
      <c r="AN5728" s="1019"/>
      <c r="AO5728" s="1019"/>
      <c r="AP5728" s="3"/>
    </row>
    <row r="5729" spans="2:86" ht="12" customHeight="1" x14ac:dyDescent="0.15">
      <c r="B5729" s="1058"/>
      <c r="C5729" s="1063"/>
      <c r="D5729" s="1061"/>
      <c r="E5729" s="1061"/>
      <c r="F5729" s="1061"/>
      <c r="G5729" s="1061"/>
      <c r="H5729" s="1061"/>
      <c r="I5729" s="1061"/>
      <c r="J5729" s="1062"/>
      <c r="K5729" s="194" t="s">
        <v>474</v>
      </c>
      <c r="L5729" s="195"/>
      <c r="M5729" s="195"/>
      <c r="N5729" s="195"/>
      <c r="O5729" s="195"/>
      <c r="P5729" s="195"/>
      <c r="Q5729" s="195"/>
      <c r="R5729" s="195"/>
      <c r="S5729" s="195"/>
      <c r="T5729" s="195"/>
      <c r="U5729" s="195"/>
      <c r="V5729" s="195"/>
      <c r="W5729" s="195"/>
      <c r="X5729" s="195"/>
      <c r="Y5729" s="195"/>
      <c r="Z5729" s="195"/>
      <c r="AA5729" s="195"/>
      <c r="AB5729" s="195"/>
      <c r="AC5729" s="195"/>
      <c r="AD5729" s="195"/>
      <c r="AE5729" s="195"/>
      <c r="AF5729" s="195"/>
      <c r="AG5729" s="195"/>
      <c r="AH5729" s="195"/>
      <c r="AI5729" s="195"/>
      <c r="AJ5729" s="195"/>
      <c r="AK5729" s="195"/>
      <c r="AL5729" s="195"/>
      <c r="AM5729" s="195"/>
      <c r="AN5729" s="195"/>
      <c r="AO5729" s="196"/>
      <c r="AP5729" s="3"/>
    </row>
    <row r="5730" spans="2:86" ht="12" customHeight="1" x14ac:dyDescent="0.15">
      <c r="B5730" s="1058"/>
      <c r="C5730" s="1063"/>
      <c r="D5730" s="1061"/>
      <c r="E5730" s="1061"/>
      <c r="F5730" s="1061"/>
      <c r="G5730" s="1061"/>
      <c r="H5730" s="1061"/>
      <c r="I5730" s="1061"/>
      <c r="J5730" s="1062"/>
      <c r="K5730" s="194" t="s">
        <v>475</v>
      </c>
      <c r="L5730" s="195"/>
      <c r="M5730" s="195"/>
      <c r="N5730" s="195"/>
      <c r="O5730" s="195"/>
      <c r="P5730" s="195"/>
      <c r="Q5730" s="195"/>
      <c r="R5730" s="195"/>
      <c r="S5730" s="195"/>
      <c r="T5730" s="195"/>
      <c r="U5730" s="195"/>
      <c r="V5730" s="195"/>
      <c r="W5730" s="195"/>
      <c r="X5730" s="195"/>
      <c r="Y5730" s="195"/>
      <c r="Z5730" s="195"/>
      <c r="AA5730" s="195"/>
      <c r="AB5730" s="195"/>
      <c r="AC5730" s="195"/>
      <c r="AD5730" s="195"/>
      <c r="AE5730" s="195"/>
      <c r="AF5730" s="195"/>
      <c r="AG5730" s="195"/>
      <c r="AH5730" s="195"/>
      <c r="AI5730" s="195"/>
      <c r="AJ5730" s="195"/>
      <c r="AK5730" s="195"/>
      <c r="AL5730" s="195"/>
      <c r="AM5730" s="195"/>
      <c r="AN5730" s="195"/>
      <c r="AO5730" s="196"/>
      <c r="AP5730" s="3"/>
    </row>
    <row r="5731" spans="2:86" ht="12" customHeight="1" x14ac:dyDescent="0.15">
      <c r="B5731" s="1058"/>
      <c r="C5731" s="1063"/>
      <c r="D5731" s="1061"/>
      <c r="E5731" s="1061"/>
      <c r="F5731" s="1061"/>
      <c r="G5731" s="1061"/>
      <c r="H5731" s="1061"/>
      <c r="I5731" s="1061"/>
      <c r="J5731" s="1062"/>
      <c r="K5731" s="1020" t="s">
        <v>476</v>
      </c>
      <c r="L5731" s="1021"/>
      <c r="M5731" s="1021"/>
      <c r="N5731" s="1021"/>
      <c r="O5731" s="1021"/>
      <c r="P5731" s="1021"/>
      <c r="Q5731" s="1021"/>
      <c r="R5731" s="1021"/>
      <c r="S5731" s="1021"/>
      <c r="T5731" s="1021"/>
      <c r="U5731" s="1021"/>
      <c r="V5731" s="1021"/>
      <c r="W5731" s="1021"/>
      <c r="X5731" s="1021"/>
      <c r="Y5731" s="1021"/>
      <c r="Z5731" s="1021"/>
      <c r="AA5731" s="1021"/>
      <c r="AB5731" s="1021"/>
      <c r="AC5731" s="1021"/>
      <c r="AD5731" s="1021"/>
      <c r="AE5731" s="1021"/>
      <c r="AF5731" s="1021"/>
      <c r="AG5731" s="1021"/>
      <c r="AH5731" s="1021"/>
      <c r="AI5731" s="1021"/>
      <c r="AJ5731" s="1021"/>
      <c r="AK5731" s="1021"/>
      <c r="AL5731" s="1021"/>
      <c r="AM5731" s="1021"/>
      <c r="AN5731" s="1021"/>
      <c r="AO5731" s="1022"/>
      <c r="AP5731" s="3"/>
    </row>
    <row r="5732" spans="2:86" ht="12" customHeight="1" x14ac:dyDescent="0.15">
      <c r="B5732" s="591"/>
      <c r="C5732" s="1064"/>
      <c r="D5732" s="1065"/>
      <c r="E5732" s="1065"/>
      <c r="F5732" s="1065"/>
      <c r="G5732" s="1065"/>
      <c r="H5732" s="1065"/>
      <c r="I5732" s="1065"/>
      <c r="J5732" s="1066"/>
      <c r="K5732" s="1023"/>
      <c r="L5732" s="1024"/>
      <c r="M5732" s="1024"/>
      <c r="N5732" s="1024"/>
      <c r="O5732" s="1024"/>
      <c r="P5732" s="1024"/>
      <c r="Q5732" s="1024"/>
      <c r="R5732" s="1024"/>
      <c r="S5732" s="1024"/>
      <c r="T5732" s="1024"/>
      <c r="U5732" s="1024"/>
      <c r="V5732" s="1024"/>
      <c r="W5732" s="1024"/>
      <c r="X5732" s="1024"/>
      <c r="Y5732" s="1024"/>
      <c r="Z5732" s="1024"/>
      <c r="AA5732" s="1024"/>
      <c r="AB5732" s="1024"/>
      <c r="AC5732" s="1024"/>
      <c r="AD5732" s="1024"/>
      <c r="AE5732" s="1024"/>
      <c r="AF5732" s="1024"/>
      <c r="AG5732" s="1024"/>
      <c r="AH5732" s="1024"/>
      <c r="AI5732" s="1024"/>
      <c r="AJ5732" s="1024"/>
      <c r="AK5732" s="1024"/>
      <c r="AL5732" s="1024"/>
      <c r="AM5732" s="1024"/>
      <c r="AN5732" s="1024"/>
      <c r="AO5732" s="1025"/>
      <c r="AP5732" s="3"/>
    </row>
    <row r="5733" spans="2:86" s="9" customFormat="1" ht="12" customHeight="1" x14ac:dyDescent="0.15">
      <c r="B5733" s="3" t="s">
        <v>527</v>
      </c>
      <c r="AQ5733" s="162"/>
      <c r="AR5733" s="162"/>
      <c r="AS5733" s="162"/>
      <c r="AT5733" s="162"/>
      <c r="AU5733" s="162"/>
      <c r="AV5733" s="162"/>
      <c r="AW5733" s="162"/>
      <c r="AX5733" s="162"/>
      <c r="AY5733" s="162"/>
      <c r="AZ5733" s="162"/>
      <c r="BA5733" s="162"/>
      <c r="BB5733" s="162"/>
      <c r="BC5733" s="162"/>
      <c r="BD5733" s="162"/>
      <c r="BE5733" s="162"/>
      <c r="BF5733" s="162"/>
      <c r="BG5733" s="162"/>
      <c r="BH5733" s="162"/>
      <c r="BI5733" s="162"/>
      <c r="BJ5733" s="162"/>
      <c r="BK5733" s="162"/>
      <c r="BL5733" s="162"/>
      <c r="BM5733" s="162"/>
      <c r="BN5733" s="162"/>
      <c r="BO5733" s="162"/>
      <c r="BP5733" s="162"/>
      <c r="BQ5733" s="162"/>
      <c r="BR5733" s="162"/>
      <c r="BS5733" s="162"/>
      <c r="BT5733" s="162"/>
      <c r="BU5733" s="162"/>
      <c r="BV5733" s="162"/>
      <c r="BW5733" s="162"/>
      <c r="BX5733" s="162"/>
      <c r="BY5733" s="162"/>
      <c r="BZ5733" s="162"/>
      <c r="CA5733" s="162"/>
      <c r="CB5733" s="162"/>
      <c r="CC5733" s="162"/>
      <c r="CD5733" s="162"/>
      <c r="CE5733" s="162"/>
      <c r="CF5733" s="162"/>
      <c r="CG5733" s="162"/>
      <c r="CH5733" s="162"/>
    </row>
    <row r="5734" spans="2:86" ht="12" customHeight="1" thickBot="1" x14ac:dyDescent="0.2">
      <c r="B5734" s="3" t="s">
        <v>524</v>
      </c>
    </row>
    <row r="5735" spans="2:86" ht="12" customHeight="1" x14ac:dyDescent="0.15">
      <c r="B5735" s="3" t="s">
        <v>525</v>
      </c>
      <c r="AU5735" s="1000" t="s">
        <v>305</v>
      </c>
      <c r="AV5735" s="1001" t="s">
        <v>298</v>
      </c>
      <c r="AW5735" s="1003" t="s">
        <v>299</v>
      </c>
      <c r="AX5735" s="1005" t="s">
        <v>306</v>
      </c>
      <c r="AY5735" s="1006"/>
      <c r="AZ5735" s="1006"/>
      <c r="BA5735" s="1006"/>
      <c r="BB5735" s="1006"/>
      <c r="BC5735" s="1006"/>
      <c r="BD5735" s="1006"/>
      <c r="BE5735" s="1006"/>
      <c r="BF5735" s="1006"/>
      <c r="BG5735" s="1006"/>
      <c r="BH5735" s="1006"/>
      <c r="BI5735" s="1006"/>
      <c r="BJ5735" s="1006"/>
      <c r="BK5735" s="1006"/>
      <c r="BL5735" s="1006"/>
      <c r="BM5735" s="1006"/>
      <c r="BN5735" s="1006"/>
      <c r="BO5735" s="1006"/>
      <c r="BP5735" s="1006"/>
      <c r="BQ5735" s="1006"/>
      <c r="BR5735" s="1007"/>
      <c r="BS5735" s="807" t="s">
        <v>300</v>
      </c>
      <c r="BT5735" s="1008"/>
      <c r="BU5735" s="1008"/>
      <c r="BV5735" s="1008"/>
      <c r="BW5735" s="1009" t="s">
        <v>307</v>
      </c>
      <c r="BX5735" s="1010"/>
      <c r="BY5735" s="1010"/>
      <c r="BZ5735" s="1010"/>
      <c r="CA5735" s="1010"/>
      <c r="CB5735" s="1010"/>
      <c r="CC5735" s="1010"/>
      <c r="CD5735" s="1010"/>
      <c r="CE5735" s="1010"/>
      <c r="CF5735" s="1010"/>
      <c r="CG5735" s="1010"/>
      <c r="CH5735" s="1011"/>
    </row>
    <row r="5736" spans="2:86" ht="12" customHeight="1" x14ac:dyDescent="0.15">
      <c r="B5736" s="3" t="s">
        <v>477</v>
      </c>
      <c r="AU5736" s="1000"/>
      <c r="AV5736" s="1002"/>
      <c r="AW5736" s="1004"/>
      <c r="AX5736" s="1012" t="s">
        <v>308</v>
      </c>
      <c r="AY5736" s="686"/>
      <c r="AZ5736" s="686"/>
      <c r="BA5736" s="686"/>
      <c r="BB5736" s="686"/>
      <c r="BC5736" s="686"/>
      <c r="BD5736" s="686"/>
      <c r="BE5736" s="686"/>
      <c r="BF5736" s="686"/>
      <c r="BG5736" s="686"/>
      <c r="BH5736" s="686"/>
      <c r="BI5736" s="686"/>
      <c r="BJ5736" s="686" t="s">
        <v>309</v>
      </c>
      <c r="BK5736" s="686"/>
      <c r="BL5736" s="686"/>
      <c r="BM5736" s="686"/>
      <c r="BN5736" s="686"/>
      <c r="BO5736" s="686"/>
      <c r="BP5736" s="686"/>
      <c r="BQ5736" s="686"/>
      <c r="BR5736" s="1013"/>
      <c r="BS5736" s="1008"/>
      <c r="BT5736" s="1008"/>
      <c r="BU5736" s="1008"/>
      <c r="BV5736" s="1008"/>
      <c r="BW5736" s="1014" t="s">
        <v>302</v>
      </c>
      <c r="BX5736" s="699"/>
      <c r="BY5736" s="699"/>
      <c r="BZ5736" s="699"/>
      <c r="CA5736" s="686" t="s">
        <v>310</v>
      </c>
      <c r="CB5736" s="686"/>
      <c r="CC5736" s="686"/>
      <c r="CD5736" s="686"/>
      <c r="CE5736" s="686"/>
      <c r="CF5736" s="686"/>
      <c r="CG5736" s="686"/>
      <c r="CH5736" s="1013"/>
    </row>
    <row r="5737" spans="2:86" ht="12" customHeight="1" x14ac:dyDescent="0.15">
      <c r="B5737" s="3" t="s">
        <v>526</v>
      </c>
      <c r="AU5737" s="1000"/>
      <c r="AV5737" s="1002"/>
      <c r="AW5737" s="1004"/>
      <c r="AX5737" s="1012" t="s">
        <v>26</v>
      </c>
      <c r="AY5737" s="686"/>
      <c r="AZ5737" s="686"/>
      <c r="BA5737" s="686"/>
      <c r="BB5737" s="686" t="s">
        <v>22</v>
      </c>
      <c r="BC5737" s="686"/>
      <c r="BD5737" s="686"/>
      <c r="BE5737" s="686"/>
      <c r="BF5737" s="686" t="s">
        <v>24</v>
      </c>
      <c r="BG5737" s="686"/>
      <c r="BH5737" s="686"/>
      <c r="BI5737" s="686"/>
      <c r="BJ5737" s="699" t="s">
        <v>26</v>
      </c>
      <c r="BK5737" s="699"/>
      <c r="BL5737" s="699"/>
      <c r="BM5737" s="699" t="s">
        <v>22</v>
      </c>
      <c r="BN5737" s="699"/>
      <c r="BO5737" s="699"/>
      <c r="BP5737" s="699" t="s">
        <v>24</v>
      </c>
      <c r="BQ5737" s="699"/>
      <c r="BR5737" s="1015"/>
      <c r="BS5737" s="807" t="s">
        <v>26</v>
      </c>
      <c r="BT5737" s="807" t="s">
        <v>22</v>
      </c>
      <c r="BU5737" s="807" t="s">
        <v>24</v>
      </c>
      <c r="BV5737" s="807" t="s">
        <v>303</v>
      </c>
      <c r="BW5737" s="1012" t="s">
        <v>311</v>
      </c>
      <c r="BX5737" s="686"/>
      <c r="BY5737" s="686"/>
      <c r="BZ5737" s="686"/>
      <c r="CA5737" s="686" t="s">
        <v>22</v>
      </c>
      <c r="CB5737" s="686"/>
      <c r="CC5737" s="686"/>
      <c r="CD5737" s="686"/>
      <c r="CE5737" s="686" t="s">
        <v>24</v>
      </c>
      <c r="CF5737" s="686"/>
      <c r="CG5737" s="686"/>
      <c r="CH5737" s="1013"/>
    </row>
    <row r="5738" spans="2:86" ht="12" customHeight="1" x14ac:dyDescent="0.15">
      <c r="B5738" s="3" t="s">
        <v>478</v>
      </c>
      <c r="AU5738" s="1000"/>
      <c r="AV5738" s="1002"/>
      <c r="AW5738" s="1004"/>
      <c r="AX5738" s="156" t="s">
        <v>862</v>
      </c>
      <c r="AY5738" s="157" t="s">
        <v>863</v>
      </c>
      <c r="AZ5738" s="157" t="s">
        <v>864</v>
      </c>
      <c r="BA5738" s="158" t="s">
        <v>865</v>
      </c>
      <c r="BB5738" s="159" t="s">
        <v>866</v>
      </c>
      <c r="BC5738" s="157" t="s">
        <v>863</v>
      </c>
      <c r="BD5738" s="157" t="s">
        <v>867</v>
      </c>
      <c r="BE5738" s="158" t="s">
        <v>865</v>
      </c>
      <c r="BF5738" s="159" t="s">
        <v>866</v>
      </c>
      <c r="BG5738" s="157" t="s">
        <v>863</v>
      </c>
      <c r="BH5738" s="157" t="s">
        <v>864</v>
      </c>
      <c r="BI5738" s="158" t="s">
        <v>865</v>
      </c>
      <c r="BJ5738" s="159" t="s">
        <v>866</v>
      </c>
      <c r="BK5738" s="157" t="s">
        <v>868</v>
      </c>
      <c r="BL5738" s="158" t="s">
        <v>869</v>
      </c>
      <c r="BM5738" s="159" t="s">
        <v>870</v>
      </c>
      <c r="BN5738" s="157" t="s">
        <v>863</v>
      </c>
      <c r="BO5738" s="158" t="s">
        <v>871</v>
      </c>
      <c r="BP5738" s="159" t="s">
        <v>870</v>
      </c>
      <c r="BQ5738" s="157" t="s">
        <v>868</v>
      </c>
      <c r="BR5738" s="160" t="s">
        <v>872</v>
      </c>
      <c r="BS5738" s="1008"/>
      <c r="BT5738" s="1008"/>
      <c r="BU5738" s="1008"/>
      <c r="BV5738" s="1008"/>
      <c r="BW5738" s="156" t="s">
        <v>866</v>
      </c>
      <c r="BX5738" s="157" t="s">
        <v>863</v>
      </c>
      <c r="BY5738" s="157" t="s">
        <v>864</v>
      </c>
      <c r="BZ5738" s="158" t="s">
        <v>865</v>
      </c>
      <c r="CA5738" s="159" t="s">
        <v>866</v>
      </c>
      <c r="CB5738" s="157" t="s">
        <v>873</v>
      </c>
      <c r="CC5738" s="157" t="s">
        <v>864</v>
      </c>
      <c r="CD5738" s="158" t="s">
        <v>865</v>
      </c>
      <c r="CE5738" s="159" t="s">
        <v>866</v>
      </c>
      <c r="CF5738" s="157" t="s">
        <v>863</v>
      </c>
      <c r="CG5738" s="157" t="s">
        <v>864</v>
      </c>
      <c r="CH5738" s="160" t="s">
        <v>874</v>
      </c>
    </row>
    <row r="5739" spans="2:86" x14ac:dyDescent="0.15">
      <c r="B5739" s="3" t="s">
        <v>539</v>
      </c>
      <c r="AU5739" s="1000"/>
      <c r="AV5739" s="188" t="str">
        <f>N5741</f>
        <v>S122</v>
      </c>
      <c r="AW5739" s="300">
        <f>R5741</f>
        <v>10.5</v>
      </c>
      <c r="AX5739" s="197">
        <f>+Y5766</f>
        <v>0</v>
      </c>
      <c r="AY5739" s="197">
        <f>+Z5766</f>
        <v>0</v>
      </c>
      <c r="AZ5739" s="197">
        <f>+AA5766</f>
        <v>0</v>
      </c>
      <c r="BA5739" s="197">
        <f t="shared" ref="BA5739" si="2656">+AB5766</f>
        <v>0</v>
      </c>
      <c r="BB5739" s="197">
        <f>+AC5766</f>
        <v>0</v>
      </c>
      <c r="BC5739" s="197">
        <f t="shared" ref="BC5739" si="2657">+AD5766</f>
        <v>0</v>
      </c>
      <c r="BD5739" s="197">
        <f t="shared" ref="BD5739" si="2658">+AE5766</f>
        <v>0</v>
      </c>
      <c r="BE5739" s="197">
        <f t="shared" ref="BE5739" si="2659">+AF5766</f>
        <v>1</v>
      </c>
      <c r="BF5739" s="197">
        <f t="shared" ref="BF5739" si="2660">+AG5766</f>
        <v>0</v>
      </c>
      <c r="BG5739" s="197">
        <f t="shared" ref="BG5739" si="2661">+AH5766</f>
        <v>0</v>
      </c>
      <c r="BH5739" s="197">
        <f t="shared" ref="BH5739" si="2662">+AI5766</f>
        <v>0</v>
      </c>
      <c r="BI5739" s="197">
        <f t="shared" ref="BI5739" si="2663">+AJ5766</f>
        <v>1</v>
      </c>
      <c r="BJ5739" s="197" t="str">
        <f>+Y5769</f>
        <v/>
      </c>
      <c r="BK5739" s="197" t="str">
        <f t="shared" ref="BK5739" si="2664">+Z5769</f>
        <v/>
      </c>
      <c r="BL5739" s="197" t="str">
        <f>+AA5769</f>
        <v/>
      </c>
      <c r="BM5739" s="197">
        <f>+AC5769</f>
        <v>0</v>
      </c>
      <c r="BN5739" s="197">
        <f t="shared" ref="BN5739" si="2665">+AD5769</f>
        <v>0</v>
      </c>
      <c r="BO5739" s="197">
        <f t="shared" ref="BO5739" si="2666">+AE5769</f>
        <v>1</v>
      </c>
      <c r="BP5739" s="197">
        <f>+AG5769</f>
        <v>0</v>
      </c>
      <c r="BQ5739" s="197">
        <f>+AH5769</f>
        <v>0</v>
      </c>
      <c r="BR5739" s="197">
        <f>+AI5769</f>
        <v>1</v>
      </c>
      <c r="BS5739" s="296" t="str">
        <f>+Y5770</f>
        <v>Ⅰ</v>
      </c>
      <c r="BT5739" s="296" t="str">
        <f>+AC5770</f>
        <v>Ⅱ</v>
      </c>
      <c r="BU5739" s="296" t="str">
        <f>+AG5770</f>
        <v>Ⅱ</v>
      </c>
      <c r="BV5739" s="296" t="str">
        <f>+Y5771</f>
        <v>Ⅱ</v>
      </c>
      <c r="BW5739" s="164" t="str">
        <f>IF(Y5766&gt;0,R5741,"")</f>
        <v/>
      </c>
      <c r="BX5739" s="165" t="str">
        <f>IF(Z5766&gt;0,"",IF(AA5766&gt;0,R5741,""))</f>
        <v/>
      </c>
      <c r="BY5739" s="165" t="str">
        <f>IF(Y5766+Z5766&gt;0,"",IF(AA5766&gt;0,R5741,""))</f>
        <v/>
      </c>
      <c r="BZ5739" s="165" t="str">
        <f>IF(Y5766+Z5766+AA5766&gt;0,"",IF(AB5766&gt;0,R5741,""))</f>
        <v/>
      </c>
      <c r="CA5739" s="166">
        <f t="shared" ref="CA5739" si="2667">+AC5765</f>
        <v>0</v>
      </c>
      <c r="CB5739" s="166">
        <f t="shared" ref="CB5739" si="2668">+AD5765</f>
        <v>0</v>
      </c>
      <c r="CC5739" s="166">
        <f t="shared" ref="CC5739" si="2669">+AE5765</f>
        <v>0</v>
      </c>
      <c r="CD5739" s="166">
        <f t="shared" ref="CD5739" si="2670">+AF5765</f>
        <v>0.13</v>
      </c>
      <c r="CE5739" s="166">
        <f t="shared" ref="CE5739" si="2671">+AG5765</f>
        <v>0</v>
      </c>
      <c r="CF5739" s="166">
        <f t="shared" ref="CF5739" si="2672">+AH5765</f>
        <v>0</v>
      </c>
      <c r="CG5739" s="166">
        <f t="shared" ref="CG5739" si="2673">+AI5765</f>
        <v>0</v>
      </c>
      <c r="CH5739" s="166">
        <f t="shared" ref="CH5739" si="2674">+AJ5765</f>
        <v>0.375</v>
      </c>
    </row>
    <row r="5740" spans="2:86" ht="12" customHeight="1" x14ac:dyDescent="0.15">
      <c r="B5740" s="1057" t="s">
        <v>219</v>
      </c>
      <c r="C5740" s="1059"/>
      <c r="D5740" s="1060"/>
      <c r="E5740" s="1061"/>
      <c r="F5740" s="1061"/>
      <c r="G5740" s="1061"/>
      <c r="H5740" s="1061"/>
      <c r="I5740" s="1061"/>
      <c r="J5740" s="1062"/>
      <c r="K5740" s="1067" t="s">
        <v>453</v>
      </c>
      <c r="L5740" s="1068"/>
      <c r="M5740" s="1068"/>
      <c r="N5740" s="1068"/>
      <c r="O5740" s="1068"/>
      <c r="P5740" s="1068"/>
      <c r="Q5740" s="1068"/>
      <c r="R5740" s="1068"/>
      <c r="S5740" s="1068"/>
      <c r="T5740" s="1068"/>
      <c r="U5740" s="1068"/>
      <c r="V5740" s="1068"/>
      <c r="W5740" s="1068"/>
      <c r="X5740" s="1068"/>
      <c r="Y5740" s="1068"/>
      <c r="Z5740" s="1068"/>
      <c r="AA5740" s="1068"/>
      <c r="AB5740" s="1068"/>
      <c r="AC5740" s="1068"/>
      <c r="AD5740" s="1068"/>
      <c r="AE5740" s="1068"/>
      <c r="AF5740" s="1068"/>
      <c r="AG5740" s="1068"/>
      <c r="AH5740" s="1068"/>
      <c r="AI5740" s="1068"/>
      <c r="AJ5740" s="1068"/>
      <c r="AK5740" s="1068"/>
      <c r="AL5740" s="1068"/>
      <c r="AM5740" s="1068"/>
      <c r="AN5740" s="1068"/>
      <c r="AO5740" s="1069"/>
      <c r="AP5740" s="3"/>
    </row>
    <row r="5741" spans="2:86" ht="12" customHeight="1" x14ac:dyDescent="0.15">
      <c r="B5741" s="1058"/>
      <c r="C5741" s="1063"/>
      <c r="D5741" s="1061"/>
      <c r="E5741" s="1061"/>
      <c r="F5741" s="1061"/>
      <c r="G5741" s="1061"/>
      <c r="H5741" s="1061"/>
      <c r="I5741" s="1061"/>
      <c r="J5741" s="1062"/>
      <c r="K5741" s="1040" t="s">
        <v>218</v>
      </c>
      <c r="L5741" s="1041"/>
      <c r="M5741" s="1042"/>
      <c r="N5741" s="1034" t="s">
        <v>834</v>
      </c>
      <c r="O5741" s="1035"/>
      <c r="P5741" s="1040" t="s">
        <v>454</v>
      </c>
      <c r="Q5741" s="1042"/>
      <c r="R5741" s="1070">
        <f>'様式A-2'!C135</f>
        <v>10.5</v>
      </c>
      <c r="S5741" s="1071"/>
      <c r="T5741" s="1072"/>
      <c r="U5741" s="1073" t="s">
        <v>455</v>
      </c>
      <c r="V5741" s="1074"/>
      <c r="W5741" s="1073" t="s">
        <v>456</v>
      </c>
      <c r="X5741" s="1074"/>
      <c r="Y5741" s="1042" t="s">
        <v>217</v>
      </c>
      <c r="Z5741" s="1016"/>
      <c r="AA5741" s="1016"/>
      <c r="AB5741" s="1016"/>
      <c r="AC5741" s="1073" t="s">
        <v>457</v>
      </c>
      <c r="AD5741" s="1079"/>
      <c r="AE5741" s="1079"/>
      <c r="AF5741" s="1079"/>
      <c r="AG5741" s="1079"/>
      <c r="AH5741" s="1079"/>
      <c r="AI5741" s="1079"/>
      <c r="AJ5741" s="1074"/>
      <c r="AK5741" s="1073" t="s">
        <v>458</v>
      </c>
      <c r="AL5741" s="1079"/>
      <c r="AM5741" s="1079"/>
      <c r="AN5741" s="1081"/>
      <c r="AO5741" s="1082"/>
      <c r="AP5741" s="3"/>
      <c r="AV5741" s="167"/>
      <c r="AW5741" s="221"/>
      <c r="AX5741" s="167"/>
      <c r="AY5741" s="167"/>
      <c r="AZ5741" s="167"/>
      <c r="BA5741" s="167"/>
      <c r="BB5741" s="167"/>
      <c r="BC5741" s="167"/>
      <c r="BD5741" s="167"/>
    </row>
    <row r="5742" spans="2:86" ht="12" customHeight="1" x14ac:dyDescent="0.15">
      <c r="B5742" s="1058"/>
      <c r="C5742" s="1063"/>
      <c r="D5742" s="1061"/>
      <c r="E5742" s="1061"/>
      <c r="F5742" s="1061"/>
      <c r="G5742" s="1061"/>
      <c r="H5742" s="1061"/>
      <c r="I5742" s="1061"/>
      <c r="J5742" s="1062"/>
      <c r="K5742" s="1016" t="s">
        <v>459</v>
      </c>
      <c r="L5742" s="1016" t="s">
        <v>199</v>
      </c>
      <c r="M5742" s="1016"/>
      <c r="N5742" s="1016" t="s">
        <v>198</v>
      </c>
      <c r="O5742" s="1016"/>
      <c r="P5742" s="1016" t="s">
        <v>460</v>
      </c>
      <c r="Q5742" s="1016"/>
      <c r="R5742" s="1016" t="s">
        <v>6</v>
      </c>
      <c r="S5742" s="1016"/>
      <c r="T5742" s="1016"/>
      <c r="U5742" s="1075"/>
      <c r="V5742" s="1076"/>
      <c r="W5742" s="1075"/>
      <c r="X5742" s="1076"/>
      <c r="Y5742" s="1042"/>
      <c r="Z5742" s="1016"/>
      <c r="AA5742" s="1016"/>
      <c r="AB5742" s="1016"/>
      <c r="AC5742" s="1077"/>
      <c r="AD5742" s="1080"/>
      <c r="AE5742" s="1080"/>
      <c r="AF5742" s="1080"/>
      <c r="AG5742" s="1080"/>
      <c r="AH5742" s="1080"/>
      <c r="AI5742" s="1080"/>
      <c r="AJ5742" s="1078"/>
      <c r="AK5742" s="1075"/>
      <c r="AL5742" s="1083"/>
      <c r="AM5742" s="1083"/>
      <c r="AN5742" s="1084"/>
      <c r="AO5742" s="1085"/>
      <c r="AP5742" s="3"/>
      <c r="AV5742" s="167"/>
      <c r="AW5742" s="167"/>
      <c r="AX5742" s="167"/>
      <c r="AY5742" s="167"/>
      <c r="AZ5742" s="167"/>
      <c r="BA5742" s="167"/>
      <c r="BB5742" s="167"/>
      <c r="BC5742" s="167"/>
      <c r="BD5742" s="167"/>
    </row>
    <row r="5743" spans="2:86" ht="12" customHeight="1" x14ac:dyDescent="0.15">
      <c r="B5743" s="1058"/>
      <c r="C5743" s="1063"/>
      <c r="D5743" s="1061"/>
      <c r="E5743" s="1061"/>
      <c r="F5743" s="1061"/>
      <c r="G5743" s="1061"/>
      <c r="H5743" s="1061"/>
      <c r="I5743" s="1061"/>
      <c r="J5743" s="1062"/>
      <c r="K5743" s="1016"/>
      <c r="L5743" s="1016"/>
      <c r="M5743" s="1016"/>
      <c r="N5743" s="1016"/>
      <c r="O5743" s="1016"/>
      <c r="P5743" s="1016"/>
      <c r="Q5743" s="1016"/>
      <c r="R5743" s="1016"/>
      <c r="S5743" s="1016"/>
      <c r="T5743" s="1016"/>
      <c r="U5743" s="1075"/>
      <c r="V5743" s="1076"/>
      <c r="W5743" s="1075"/>
      <c r="X5743" s="1076"/>
      <c r="Y5743" s="1042" t="s">
        <v>461</v>
      </c>
      <c r="Z5743" s="1016"/>
      <c r="AA5743" s="1016"/>
      <c r="AB5743" s="1016"/>
      <c r="AC5743" s="1016" t="s">
        <v>462</v>
      </c>
      <c r="AD5743" s="1016"/>
      <c r="AE5743" s="1016"/>
      <c r="AF5743" s="1016"/>
      <c r="AG5743" s="1016" t="s">
        <v>463</v>
      </c>
      <c r="AH5743" s="1016"/>
      <c r="AI5743" s="1016"/>
      <c r="AJ5743" s="1016"/>
      <c r="AK5743" s="1075"/>
      <c r="AL5743" s="1083"/>
      <c r="AM5743" s="1083"/>
      <c r="AN5743" s="1084"/>
      <c r="AO5743" s="1085"/>
      <c r="AP5743" s="3"/>
      <c r="AV5743" s="167"/>
      <c r="AW5743" s="167"/>
      <c r="AX5743" s="167"/>
      <c r="AY5743" s="167"/>
      <c r="AZ5743" s="167"/>
      <c r="BA5743" s="167"/>
      <c r="BB5743" s="167"/>
      <c r="BC5743" s="167"/>
      <c r="BD5743" s="167"/>
    </row>
    <row r="5744" spans="2:86" ht="12" customHeight="1" x14ac:dyDescent="0.15">
      <c r="B5744" s="1058"/>
      <c r="C5744" s="1063"/>
      <c r="D5744" s="1061"/>
      <c r="E5744" s="1061"/>
      <c r="F5744" s="1061"/>
      <c r="G5744" s="1061"/>
      <c r="H5744" s="1061"/>
      <c r="I5744" s="1061"/>
      <c r="J5744" s="1062"/>
      <c r="K5744" s="1016"/>
      <c r="L5744" s="1016"/>
      <c r="M5744" s="1016"/>
      <c r="N5744" s="1016"/>
      <c r="O5744" s="1016"/>
      <c r="P5744" s="1016"/>
      <c r="Q5744" s="1016"/>
      <c r="R5744" s="1016"/>
      <c r="S5744" s="1016"/>
      <c r="T5744" s="1016"/>
      <c r="U5744" s="1077"/>
      <c r="V5744" s="1078"/>
      <c r="W5744" s="1077"/>
      <c r="X5744" s="1078"/>
      <c r="Y5744" s="191" t="s">
        <v>32</v>
      </c>
      <c r="Z5744" s="187" t="s">
        <v>33</v>
      </c>
      <c r="AA5744" s="187" t="s">
        <v>464</v>
      </c>
      <c r="AB5744" s="187" t="s">
        <v>465</v>
      </c>
      <c r="AC5744" s="187" t="s">
        <v>32</v>
      </c>
      <c r="AD5744" s="187" t="s">
        <v>33</v>
      </c>
      <c r="AE5744" s="187" t="s">
        <v>464</v>
      </c>
      <c r="AF5744" s="187" t="s">
        <v>465</v>
      </c>
      <c r="AG5744" s="187" t="s">
        <v>32</v>
      </c>
      <c r="AH5744" s="187" t="s">
        <v>33</v>
      </c>
      <c r="AI5744" s="187" t="s">
        <v>464</v>
      </c>
      <c r="AJ5744" s="187" t="s">
        <v>465</v>
      </c>
      <c r="AK5744" s="1077"/>
      <c r="AL5744" s="1080"/>
      <c r="AM5744" s="1080"/>
      <c r="AN5744" s="1086"/>
      <c r="AO5744" s="1087"/>
      <c r="AP5744" s="3"/>
      <c r="AV5744" s="167"/>
      <c r="AW5744" s="167"/>
      <c r="AX5744" s="167"/>
      <c r="AY5744" s="167"/>
      <c r="AZ5744" s="167"/>
      <c r="BA5744" s="167"/>
      <c r="BB5744" s="167"/>
      <c r="BC5744" s="167"/>
      <c r="BD5744" s="167"/>
    </row>
    <row r="5745" spans="2:56" ht="12" customHeight="1" x14ac:dyDescent="0.15">
      <c r="B5745" s="1058"/>
      <c r="C5745" s="1063"/>
      <c r="D5745" s="1061"/>
      <c r="E5745" s="1061"/>
      <c r="F5745" s="1061"/>
      <c r="G5745" s="1061"/>
      <c r="H5745" s="1061"/>
      <c r="I5745" s="1061"/>
      <c r="J5745" s="1062"/>
      <c r="K5745" s="192">
        <v>1</v>
      </c>
      <c r="L5745" s="1038" t="s">
        <v>534</v>
      </c>
      <c r="M5745" s="1039"/>
      <c r="N5745" s="1038" t="s">
        <v>486</v>
      </c>
      <c r="O5745" s="1039"/>
      <c r="P5745" s="1034" t="s">
        <v>332</v>
      </c>
      <c r="Q5745" s="1036"/>
      <c r="R5745" s="408" t="s">
        <v>338</v>
      </c>
      <c r="S5745" s="408"/>
      <c r="T5745" s="408"/>
      <c r="U5745" s="1034" t="s">
        <v>54</v>
      </c>
      <c r="V5745" s="1036"/>
      <c r="W5745" s="1034" t="s">
        <v>551</v>
      </c>
      <c r="X5745" s="1035"/>
      <c r="Y5745" s="286"/>
      <c r="Z5745" s="286"/>
      <c r="AA5745" s="286"/>
      <c r="AB5745" s="286"/>
      <c r="AC5745" s="223"/>
      <c r="AD5745" s="223"/>
      <c r="AE5745" s="223"/>
      <c r="AF5745" s="223"/>
      <c r="AG5745" s="223"/>
      <c r="AH5745" s="223"/>
      <c r="AI5745" s="223"/>
      <c r="AJ5745" s="223"/>
      <c r="AK5745" s="1088" t="s">
        <v>1683</v>
      </c>
      <c r="AL5745" s="1089"/>
      <c r="AM5745" s="1089"/>
      <c r="AN5745" s="1090"/>
      <c r="AO5745" s="1091"/>
      <c r="AP5745" s="3"/>
      <c r="AQ5745" s="222">
        <f>IF(P5745="材質劣化",2,IF(P5745="漏水",3,1))</f>
        <v>2</v>
      </c>
      <c r="AV5745" s="167"/>
      <c r="AW5745" s="167"/>
      <c r="AX5745" s="167"/>
      <c r="AY5745" s="167"/>
      <c r="AZ5745" s="167"/>
      <c r="BA5745" s="167"/>
      <c r="BB5745" s="167"/>
      <c r="BC5745" s="167"/>
      <c r="BD5745" s="167"/>
    </row>
    <row r="5746" spans="2:56" ht="12" customHeight="1" x14ac:dyDescent="0.15">
      <c r="B5746" s="1058"/>
      <c r="C5746" s="1063"/>
      <c r="D5746" s="1061"/>
      <c r="E5746" s="1061"/>
      <c r="F5746" s="1061"/>
      <c r="G5746" s="1061"/>
      <c r="H5746" s="1061"/>
      <c r="I5746" s="1061"/>
      <c r="J5746" s="1062"/>
      <c r="K5746" s="192">
        <v>2</v>
      </c>
      <c r="L5746" s="1038" t="s">
        <v>534</v>
      </c>
      <c r="M5746" s="1039"/>
      <c r="N5746" s="1038" t="s">
        <v>487</v>
      </c>
      <c r="O5746" s="1039"/>
      <c r="P5746" s="1034" t="s">
        <v>332</v>
      </c>
      <c r="Q5746" s="1036"/>
      <c r="R5746" s="408" t="s">
        <v>336</v>
      </c>
      <c r="S5746" s="408"/>
      <c r="T5746" s="408"/>
      <c r="U5746" s="1034" t="s">
        <v>551</v>
      </c>
      <c r="V5746" s="1036"/>
      <c r="W5746" s="1034" t="s">
        <v>551</v>
      </c>
      <c r="X5746" s="1035"/>
      <c r="Y5746" s="286"/>
      <c r="Z5746" s="286"/>
      <c r="AA5746" s="286"/>
      <c r="AB5746" s="286"/>
      <c r="AC5746" s="223"/>
      <c r="AD5746" s="223"/>
      <c r="AE5746" s="223"/>
      <c r="AF5746" s="223"/>
      <c r="AG5746" s="223"/>
      <c r="AH5746" s="223"/>
      <c r="AI5746" s="223"/>
      <c r="AJ5746" s="223"/>
      <c r="AK5746" s="1052" t="s">
        <v>1714</v>
      </c>
      <c r="AL5746" s="1053"/>
      <c r="AM5746" s="1053"/>
      <c r="AN5746" s="1054"/>
      <c r="AO5746" s="1055"/>
      <c r="AP5746" s="3"/>
      <c r="AQ5746" s="222">
        <f t="shared" ref="AQ5746:AQ5764" si="2675">IF(P5746="材質劣化",2,IF(P5746="漏水",3,1))</f>
        <v>2</v>
      </c>
      <c r="AV5746" s="167"/>
      <c r="AW5746" s="167"/>
      <c r="AX5746" s="167"/>
      <c r="AY5746" s="167"/>
      <c r="AZ5746" s="167"/>
      <c r="BA5746" s="167"/>
      <c r="BB5746" s="167"/>
      <c r="BC5746" s="167"/>
      <c r="BD5746" s="167"/>
    </row>
    <row r="5747" spans="2:56" ht="12" customHeight="1" x14ac:dyDescent="0.15">
      <c r="B5747" s="1058"/>
      <c r="C5747" s="1063"/>
      <c r="D5747" s="1061"/>
      <c r="E5747" s="1061"/>
      <c r="F5747" s="1061"/>
      <c r="G5747" s="1061"/>
      <c r="H5747" s="1061"/>
      <c r="I5747" s="1061"/>
      <c r="J5747" s="1062"/>
      <c r="K5747" s="192">
        <v>4</v>
      </c>
      <c r="L5747" s="1038" t="s">
        <v>331</v>
      </c>
      <c r="M5747" s="1039"/>
      <c r="N5747" s="1038" t="s">
        <v>356</v>
      </c>
      <c r="O5747" s="1039"/>
      <c r="P5747" s="1034" t="s">
        <v>333</v>
      </c>
      <c r="Q5747" s="1036"/>
      <c r="R5747" s="408" t="s">
        <v>340</v>
      </c>
      <c r="S5747" s="408"/>
      <c r="T5747" s="408"/>
      <c r="U5747" s="1034" t="s">
        <v>1648</v>
      </c>
      <c r="V5747" s="1036"/>
      <c r="W5747" s="1034" t="s">
        <v>1649</v>
      </c>
      <c r="X5747" s="1035"/>
      <c r="Y5747" s="286"/>
      <c r="Z5747" s="286"/>
      <c r="AA5747" s="286"/>
      <c r="AB5747" s="286"/>
      <c r="AC5747" s="223"/>
      <c r="AD5747" s="223"/>
      <c r="AE5747" s="223"/>
      <c r="AF5747" s="223"/>
      <c r="AG5747" s="223"/>
      <c r="AH5747" s="223"/>
      <c r="AI5747" s="223"/>
      <c r="AJ5747" s="223">
        <f>1.5*0.25</f>
        <v>0.375</v>
      </c>
      <c r="AK5747" s="1052"/>
      <c r="AL5747" s="1053"/>
      <c r="AM5747" s="1053"/>
      <c r="AN5747" s="1054"/>
      <c r="AO5747" s="1055"/>
      <c r="AP5747" s="3"/>
      <c r="AQ5747" s="222">
        <f t="shared" si="2675"/>
        <v>3</v>
      </c>
      <c r="AV5747" s="167"/>
      <c r="AW5747" s="167"/>
      <c r="AX5747" s="167"/>
      <c r="AY5747" s="167"/>
      <c r="AZ5747" s="167"/>
      <c r="BA5747" s="167"/>
      <c r="BB5747" s="167"/>
      <c r="BC5747" s="167"/>
      <c r="BD5747" s="167"/>
    </row>
    <row r="5748" spans="2:56" ht="12" customHeight="1" x14ac:dyDescent="0.15">
      <c r="B5748" s="1058"/>
      <c r="C5748" s="1063"/>
      <c r="D5748" s="1061"/>
      <c r="E5748" s="1061"/>
      <c r="F5748" s="1061"/>
      <c r="G5748" s="1061"/>
      <c r="H5748" s="1061"/>
      <c r="I5748" s="1061"/>
      <c r="J5748" s="1062"/>
      <c r="K5748" s="192">
        <v>5</v>
      </c>
      <c r="L5748" s="1038" t="s">
        <v>331</v>
      </c>
      <c r="M5748" s="1039"/>
      <c r="N5748" s="1038" t="s">
        <v>356</v>
      </c>
      <c r="O5748" s="1039"/>
      <c r="P5748" s="1034" t="s">
        <v>332</v>
      </c>
      <c r="Q5748" s="1036"/>
      <c r="R5748" s="408" t="s">
        <v>532</v>
      </c>
      <c r="S5748" s="408"/>
      <c r="T5748" s="408"/>
      <c r="U5748" s="1034" t="s">
        <v>554</v>
      </c>
      <c r="V5748" s="1036"/>
      <c r="W5748" s="1034" t="s">
        <v>1649</v>
      </c>
      <c r="X5748" s="1035"/>
      <c r="Y5748" s="286"/>
      <c r="Z5748" s="286"/>
      <c r="AA5748" s="286"/>
      <c r="AB5748" s="286"/>
      <c r="AC5748" s="223"/>
      <c r="AD5748" s="223"/>
      <c r="AE5748" s="223"/>
      <c r="AF5748" s="223">
        <f>1.3*0.1</f>
        <v>0.13</v>
      </c>
      <c r="AG5748" s="223"/>
      <c r="AH5748" s="223"/>
      <c r="AI5748" s="223"/>
      <c r="AJ5748" s="223"/>
      <c r="AK5748" s="1052"/>
      <c r="AL5748" s="1053"/>
      <c r="AM5748" s="1053"/>
      <c r="AN5748" s="1054"/>
      <c r="AO5748" s="1055"/>
      <c r="AP5748" s="3"/>
      <c r="AQ5748" s="222">
        <f t="shared" si="2675"/>
        <v>2</v>
      </c>
      <c r="AV5748" s="167"/>
      <c r="AW5748" s="167"/>
      <c r="AX5748" s="167"/>
      <c r="AY5748" s="167"/>
      <c r="AZ5748" s="167"/>
      <c r="BA5748" s="167"/>
      <c r="BB5748" s="167"/>
      <c r="BC5748" s="167"/>
      <c r="BD5748" s="167"/>
    </row>
    <row r="5749" spans="2:56" ht="12" customHeight="1" x14ac:dyDescent="0.15">
      <c r="B5749" s="1058"/>
      <c r="C5749" s="1063"/>
      <c r="D5749" s="1061"/>
      <c r="E5749" s="1061"/>
      <c r="F5749" s="1061"/>
      <c r="G5749" s="1061"/>
      <c r="H5749" s="1061"/>
      <c r="I5749" s="1061"/>
      <c r="J5749" s="1062"/>
      <c r="K5749" s="192"/>
      <c r="L5749" s="1038"/>
      <c r="M5749" s="1039"/>
      <c r="N5749" s="1038"/>
      <c r="O5749" s="1039"/>
      <c r="P5749" s="1034"/>
      <c r="Q5749" s="1036"/>
      <c r="R5749" s="408"/>
      <c r="S5749" s="408"/>
      <c r="T5749" s="408"/>
      <c r="U5749" s="1034"/>
      <c r="V5749" s="1036"/>
      <c r="W5749" s="1034"/>
      <c r="X5749" s="1035"/>
      <c r="Y5749" s="286"/>
      <c r="Z5749" s="286"/>
      <c r="AA5749" s="286"/>
      <c r="AB5749" s="286"/>
      <c r="AC5749" s="223"/>
      <c r="AD5749" s="223"/>
      <c r="AE5749" s="223"/>
      <c r="AF5749" s="223"/>
      <c r="AG5749" s="223"/>
      <c r="AH5749" s="223"/>
      <c r="AI5749" s="223"/>
      <c r="AJ5749" s="223"/>
      <c r="AK5749" s="1052"/>
      <c r="AL5749" s="1053"/>
      <c r="AM5749" s="1053"/>
      <c r="AN5749" s="1054"/>
      <c r="AO5749" s="1055"/>
      <c r="AP5749" s="3"/>
      <c r="AQ5749" s="222">
        <f t="shared" si="2675"/>
        <v>1</v>
      </c>
      <c r="AV5749" s="167"/>
      <c r="AW5749" s="167"/>
      <c r="AX5749" s="167"/>
      <c r="AY5749" s="167"/>
      <c r="AZ5749" s="167"/>
      <c r="BA5749" s="167"/>
      <c r="BB5749" s="167"/>
      <c r="BC5749" s="167"/>
      <c r="BD5749" s="167"/>
    </row>
    <row r="5750" spans="2:56" ht="12" customHeight="1" x14ac:dyDescent="0.15">
      <c r="B5750" s="1058"/>
      <c r="C5750" s="1063"/>
      <c r="D5750" s="1061"/>
      <c r="E5750" s="1061"/>
      <c r="F5750" s="1061"/>
      <c r="G5750" s="1061"/>
      <c r="H5750" s="1061"/>
      <c r="I5750" s="1061"/>
      <c r="J5750" s="1062"/>
      <c r="K5750" s="192"/>
      <c r="L5750" s="1038"/>
      <c r="M5750" s="1039"/>
      <c r="N5750" s="1038"/>
      <c r="O5750" s="1039"/>
      <c r="P5750" s="1034"/>
      <c r="Q5750" s="1036"/>
      <c r="R5750" s="408"/>
      <c r="S5750" s="408"/>
      <c r="T5750" s="408"/>
      <c r="U5750" s="1034"/>
      <c r="V5750" s="1036"/>
      <c r="W5750" s="1034"/>
      <c r="X5750" s="1035"/>
      <c r="Y5750" s="286"/>
      <c r="Z5750" s="286"/>
      <c r="AA5750" s="286"/>
      <c r="AB5750" s="286"/>
      <c r="AC5750" s="223"/>
      <c r="AD5750" s="223"/>
      <c r="AE5750" s="223"/>
      <c r="AF5750" s="223"/>
      <c r="AG5750" s="223"/>
      <c r="AH5750" s="223"/>
      <c r="AI5750" s="223"/>
      <c r="AJ5750" s="223"/>
      <c r="AK5750" s="1052"/>
      <c r="AL5750" s="1053"/>
      <c r="AM5750" s="1053"/>
      <c r="AN5750" s="1054"/>
      <c r="AO5750" s="1055"/>
      <c r="AP5750" s="3"/>
      <c r="AQ5750" s="222">
        <f t="shared" si="2675"/>
        <v>1</v>
      </c>
      <c r="AV5750" s="167"/>
      <c r="AW5750" s="167"/>
      <c r="AX5750" s="167"/>
      <c r="AY5750" s="167"/>
      <c r="AZ5750" s="167"/>
      <c r="BA5750" s="167"/>
      <c r="BB5750" s="167"/>
      <c r="BC5750" s="167"/>
      <c r="BD5750" s="167"/>
    </row>
    <row r="5751" spans="2:56" s="162" customFormat="1" ht="12" customHeight="1" x14ac:dyDescent="0.15">
      <c r="B5751" s="1058"/>
      <c r="C5751" s="1063"/>
      <c r="D5751" s="1061"/>
      <c r="E5751" s="1061"/>
      <c r="F5751" s="1061"/>
      <c r="G5751" s="1061"/>
      <c r="H5751" s="1061"/>
      <c r="I5751" s="1061"/>
      <c r="J5751" s="1062"/>
      <c r="K5751" s="192"/>
      <c r="L5751" s="1038"/>
      <c r="M5751" s="1039"/>
      <c r="N5751" s="1038"/>
      <c r="O5751" s="1039"/>
      <c r="P5751" s="1034"/>
      <c r="Q5751" s="1036"/>
      <c r="R5751" s="408"/>
      <c r="S5751" s="408"/>
      <c r="T5751" s="408"/>
      <c r="U5751" s="1034"/>
      <c r="V5751" s="1036"/>
      <c r="W5751" s="1034"/>
      <c r="X5751" s="1035"/>
      <c r="Y5751" s="286"/>
      <c r="Z5751" s="286"/>
      <c r="AA5751" s="286"/>
      <c r="AB5751" s="286"/>
      <c r="AC5751" s="223"/>
      <c r="AD5751" s="223"/>
      <c r="AE5751" s="223"/>
      <c r="AF5751" s="223"/>
      <c r="AG5751" s="223"/>
      <c r="AH5751" s="223"/>
      <c r="AI5751" s="223"/>
      <c r="AJ5751" s="223"/>
      <c r="AK5751" s="1034"/>
      <c r="AL5751" s="1035"/>
      <c r="AM5751" s="1035"/>
      <c r="AN5751" s="788"/>
      <c r="AO5751" s="789"/>
      <c r="AP5751" s="3"/>
      <c r="AQ5751" s="222">
        <f t="shared" si="2675"/>
        <v>1</v>
      </c>
    </row>
    <row r="5752" spans="2:56" s="162" customFormat="1" ht="12" customHeight="1" x14ac:dyDescent="0.15">
      <c r="B5752" s="1058"/>
      <c r="C5752" s="1063"/>
      <c r="D5752" s="1061"/>
      <c r="E5752" s="1061"/>
      <c r="F5752" s="1061"/>
      <c r="G5752" s="1061"/>
      <c r="H5752" s="1061"/>
      <c r="I5752" s="1061"/>
      <c r="J5752" s="1062"/>
      <c r="K5752" s="192"/>
      <c r="L5752" s="1038"/>
      <c r="M5752" s="1039"/>
      <c r="N5752" s="1038"/>
      <c r="O5752" s="1039"/>
      <c r="P5752" s="1034"/>
      <c r="Q5752" s="1036"/>
      <c r="R5752" s="408"/>
      <c r="S5752" s="408"/>
      <c r="T5752" s="408"/>
      <c r="U5752" s="1034"/>
      <c r="V5752" s="1036"/>
      <c r="W5752" s="1034"/>
      <c r="X5752" s="1035"/>
      <c r="Y5752" s="286"/>
      <c r="Z5752" s="286"/>
      <c r="AA5752" s="286"/>
      <c r="AB5752" s="286"/>
      <c r="AC5752" s="223"/>
      <c r="AD5752" s="223"/>
      <c r="AE5752" s="223"/>
      <c r="AF5752" s="223"/>
      <c r="AG5752" s="223"/>
      <c r="AH5752" s="223"/>
      <c r="AI5752" s="223"/>
      <c r="AJ5752" s="223"/>
      <c r="AK5752" s="1034"/>
      <c r="AL5752" s="1035"/>
      <c r="AM5752" s="1035"/>
      <c r="AN5752" s="788"/>
      <c r="AO5752" s="789"/>
      <c r="AP5752" s="3"/>
      <c r="AQ5752" s="222">
        <f t="shared" si="2675"/>
        <v>1</v>
      </c>
    </row>
    <row r="5753" spans="2:56" s="162" customFormat="1" ht="12" customHeight="1" x14ac:dyDescent="0.15">
      <c r="B5753" s="1058"/>
      <c r="C5753" s="1063"/>
      <c r="D5753" s="1061"/>
      <c r="E5753" s="1061"/>
      <c r="F5753" s="1061"/>
      <c r="G5753" s="1061"/>
      <c r="H5753" s="1061"/>
      <c r="I5753" s="1061"/>
      <c r="J5753" s="1062"/>
      <c r="K5753" s="192"/>
      <c r="L5753" s="1038"/>
      <c r="M5753" s="1039"/>
      <c r="N5753" s="1038"/>
      <c r="O5753" s="1039"/>
      <c r="P5753" s="1034"/>
      <c r="Q5753" s="1036"/>
      <c r="R5753" s="408"/>
      <c r="S5753" s="408"/>
      <c r="T5753" s="408"/>
      <c r="U5753" s="1034"/>
      <c r="V5753" s="1036"/>
      <c r="W5753" s="1034"/>
      <c r="X5753" s="1035"/>
      <c r="Y5753" s="286"/>
      <c r="Z5753" s="286"/>
      <c r="AA5753" s="286"/>
      <c r="AB5753" s="286"/>
      <c r="AC5753" s="223"/>
      <c r="AD5753" s="223"/>
      <c r="AE5753" s="223"/>
      <c r="AF5753" s="223"/>
      <c r="AG5753" s="223"/>
      <c r="AH5753" s="223"/>
      <c r="AI5753" s="223"/>
      <c r="AJ5753" s="223"/>
      <c r="AK5753" s="1034"/>
      <c r="AL5753" s="1035"/>
      <c r="AM5753" s="1035"/>
      <c r="AN5753" s="788"/>
      <c r="AO5753" s="789"/>
      <c r="AP5753" s="3"/>
      <c r="AQ5753" s="222">
        <f t="shared" si="2675"/>
        <v>1</v>
      </c>
    </row>
    <row r="5754" spans="2:56" s="162" customFormat="1" ht="12" customHeight="1" x14ac:dyDescent="0.15">
      <c r="B5754" s="1058"/>
      <c r="C5754" s="1063"/>
      <c r="D5754" s="1061"/>
      <c r="E5754" s="1061"/>
      <c r="F5754" s="1061"/>
      <c r="G5754" s="1061"/>
      <c r="H5754" s="1061"/>
      <c r="I5754" s="1061"/>
      <c r="J5754" s="1062"/>
      <c r="K5754" s="192"/>
      <c r="L5754" s="1038"/>
      <c r="M5754" s="1039"/>
      <c r="N5754" s="1038"/>
      <c r="O5754" s="1039"/>
      <c r="P5754" s="1034"/>
      <c r="Q5754" s="1036"/>
      <c r="R5754" s="408"/>
      <c r="S5754" s="408"/>
      <c r="T5754" s="408"/>
      <c r="U5754" s="1034"/>
      <c r="V5754" s="1036"/>
      <c r="W5754" s="1034"/>
      <c r="X5754" s="1035"/>
      <c r="Y5754" s="286"/>
      <c r="Z5754" s="286"/>
      <c r="AA5754" s="286"/>
      <c r="AB5754" s="286"/>
      <c r="AC5754" s="223"/>
      <c r="AD5754" s="223"/>
      <c r="AE5754" s="223"/>
      <c r="AF5754" s="223"/>
      <c r="AG5754" s="223"/>
      <c r="AH5754" s="223"/>
      <c r="AI5754" s="223"/>
      <c r="AJ5754" s="223"/>
      <c r="AK5754" s="1034"/>
      <c r="AL5754" s="1035"/>
      <c r="AM5754" s="1035"/>
      <c r="AN5754" s="788"/>
      <c r="AO5754" s="789"/>
      <c r="AP5754" s="3"/>
      <c r="AQ5754" s="222">
        <f t="shared" si="2675"/>
        <v>1</v>
      </c>
    </row>
    <row r="5755" spans="2:56" s="162" customFormat="1" ht="12" customHeight="1" x14ac:dyDescent="0.15">
      <c r="B5755" s="1058"/>
      <c r="C5755" s="1063"/>
      <c r="D5755" s="1061"/>
      <c r="E5755" s="1061"/>
      <c r="F5755" s="1061"/>
      <c r="G5755" s="1061"/>
      <c r="H5755" s="1061"/>
      <c r="I5755" s="1061"/>
      <c r="J5755" s="1062"/>
      <c r="K5755" s="192"/>
      <c r="L5755" s="1038"/>
      <c r="M5755" s="1039"/>
      <c r="N5755" s="1038"/>
      <c r="O5755" s="1039"/>
      <c r="P5755" s="1034"/>
      <c r="Q5755" s="1036"/>
      <c r="R5755" s="408"/>
      <c r="S5755" s="408"/>
      <c r="T5755" s="408"/>
      <c r="U5755" s="1034"/>
      <c r="V5755" s="1036"/>
      <c r="W5755" s="1034"/>
      <c r="X5755" s="1035"/>
      <c r="Y5755" s="286"/>
      <c r="Z5755" s="286"/>
      <c r="AA5755" s="286"/>
      <c r="AB5755" s="286"/>
      <c r="AC5755" s="223"/>
      <c r="AD5755" s="223"/>
      <c r="AE5755" s="223"/>
      <c r="AF5755" s="223"/>
      <c r="AG5755" s="223"/>
      <c r="AH5755" s="223"/>
      <c r="AI5755" s="223"/>
      <c r="AJ5755" s="223"/>
      <c r="AK5755" s="1034"/>
      <c r="AL5755" s="1035"/>
      <c r="AM5755" s="1035"/>
      <c r="AN5755" s="788"/>
      <c r="AO5755" s="789"/>
      <c r="AP5755" s="3"/>
      <c r="AQ5755" s="222">
        <f t="shared" si="2675"/>
        <v>1</v>
      </c>
    </row>
    <row r="5756" spans="2:56" s="162" customFormat="1" ht="12" customHeight="1" x14ac:dyDescent="0.15">
      <c r="B5756" s="1058"/>
      <c r="C5756" s="1063"/>
      <c r="D5756" s="1061"/>
      <c r="E5756" s="1061"/>
      <c r="F5756" s="1061"/>
      <c r="G5756" s="1061"/>
      <c r="H5756" s="1061"/>
      <c r="I5756" s="1061"/>
      <c r="J5756" s="1062"/>
      <c r="K5756" s="192"/>
      <c r="L5756" s="1038"/>
      <c r="M5756" s="1039"/>
      <c r="N5756" s="1038"/>
      <c r="O5756" s="1039"/>
      <c r="P5756" s="1034"/>
      <c r="Q5756" s="1036"/>
      <c r="R5756" s="408"/>
      <c r="S5756" s="408"/>
      <c r="T5756" s="408"/>
      <c r="U5756" s="1034"/>
      <c r="V5756" s="1036"/>
      <c r="W5756" s="1034"/>
      <c r="X5756" s="1035"/>
      <c r="Y5756" s="286"/>
      <c r="Z5756" s="286"/>
      <c r="AA5756" s="286"/>
      <c r="AB5756" s="286"/>
      <c r="AC5756" s="223"/>
      <c r="AD5756" s="223"/>
      <c r="AE5756" s="223"/>
      <c r="AF5756" s="223"/>
      <c r="AG5756" s="223"/>
      <c r="AH5756" s="223"/>
      <c r="AI5756" s="223"/>
      <c r="AJ5756" s="223"/>
      <c r="AK5756" s="1034"/>
      <c r="AL5756" s="1035"/>
      <c r="AM5756" s="1035"/>
      <c r="AN5756" s="788"/>
      <c r="AO5756" s="789"/>
      <c r="AP5756" s="3"/>
      <c r="AQ5756" s="222">
        <f t="shared" si="2675"/>
        <v>1</v>
      </c>
    </row>
    <row r="5757" spans="2:56" s="162" customFormat="1" ht="12" customHeight="1" x14ac:dyDescent="0.15">
      <c r="B5757" s="1058"/>
      <c r="C5757" s="1063"/>
      <c r="D5757" s="1061"/>
      <c r="E5757" s="1061"/>
      <c r="F5757" s="1061"/>
      <c r="G5757" s="1061"/>
      <c r="H5757" s="1061"/>
      <c r="I5757" s="1061"/>
      <c r="J5757" s="1062"/>
      <c r="K5757" s="192"/>
      <c r="L5757" s="1038"/>
      <c r="M5757" s="1039"/>
      <c r="N5757" s="1038"/>
      <c r="O5757" s="1039"/>
      <c r="P5757" s="1034"/>
      <c r="Q5757" s="1036"/>
      <c r="R5757" s="408"/>
      <c r="S5757" s="408"/>
      <c r="T5757" s="408"/>
      <c r="U5757" s="1034"/>
      <c r="V5757" s="1036"/>
      <c r="W5757" s="1034"/>
      <c r="X5757" s="1035"/>
      <c r="Y5757" s="286"/>
      <c r="Z5757" s="286"/>
      <c r="AA5757" s="286"/>
      <c r="AB5757" s="286"/>
      <c r="AC5757" s="223"/>
      <c r="AD5757" s="223"/>
      <c r="AE5757" s="223"/>
      <c r="AF5757" s="223"/>
      <c r="AG5757" s="223"/>
      <c r="AH5757" s="223"/>
      <c r="AI5757" s="223"/>
      <c r="AJ5757" s="223"/>
      <c r="AK5757" s="1034"/>
      <c r="AL5757" s="1035"/>
      <c r="AM5757" s="1035"/>
      <c r="AN5757" s="788"/>
      <c r="AO5757" s="789"/>
      <c r="AP5757" s="3"/>
      <c r="AQ5757" s="222">
        <f t="shared" si="2675"/>
        <v>1</v>
      </c>
    </row>
    <row r="5758" spans="2:56" s="162" customFormat="1" ht="12" customHeight="1" x14ac:dyDescent="0.15">
      <c r="B5758" s="1058"/>
      <c r="C5758" s="1063"/>
      <c r="D5758" s="1061"/>
      <c r="E5758" s="1061"/>
      <c r="F5758" s="1061"/>
      <c r="G5758" s="1061"/>
      <c r="H5758" s="1061"/>
      <c r="I5758" s="1061"/>
      <c r="J5758" s="1062"/>
      <c r="K5758" s="192"/>
      <c r="L5758" s="1038"/>
      <c r="M5758" s="1039"/>
      <c r="N5758" s="1038"/>
      <c r="O5758" s="1039"/>
      <c r="P5758" s="1034"/>
      <c r="Q5758" s="1036"/>
      <c r="R5758" s="408"/>
      <c r="S5758" s="408"/>
      <c r="T5758" s="408"/>
      <c r="U5758" s="1034"/>
      <c r="V5758" s="1036"/>
      <c r="W5758" s="1034"/>
      <c r="X5758" s="1035"/>
      <c r="Y5758" s="286"/>
      <c r="Z5758" s="286"/>
      <c r="AA5758" s="286"/>
      <c r="AB5758" s="286"/>
      <c r="AC5758" s="223"/>
      <c r="AD5758" s="223"/>
      <c r="AE5758" s="223"/>
      <c r="AF5758" s="223"/>
      <c r="AG5758" s="223"/>
      <c r="AH5758" s="223"/>
      <c r="AI5758" s="223"/>
      <c r="AJ5758" s="223"/>
      <c r="AK5758" s="1034"/>
      <c r="AL5758" s="1035"/>
      <c r="AM5758" s="1035"/>
      <c r="AN5758" s="788"/>
      <c r="AO5758" s="789"/>
      <c r="AP5758" s="3"/>
      <c r="AQ5758" s="222">
        <f t="shared" si="2675"/>
        <v>1</v>
      </c>
    </row>
    <row r="5759" spans="2:56" s="162" customFormat="1" ht="12" customHeight="1" x14ac:dyDescent="0.15">
      <c r="B5759" s="1058"/>
      <c r="C5759" s="1063"/>
      <c r="D5759" s="1061"/>
      <c r="E5759" s="1061"/>
      <c r="F5759" s="1061"/>
      <c r="G5759" s="1061"/>
      <c r="H5759" s="1061"/>
      <c r="I5759" s="1061"/>
      <c r="J5759" s="1062"/>
      <c r="K5759" s="192"/>
      <c r="L5759" s="1038"/>
      <c r="M5759" s="1039"/>
      <c r="N5759" s="1038"/>
      <c r="O5759" s="1039"/>
      <c r="P5759" s="1034"/>
      <c r="Q5759" s="1036"/>
      <c r="R5759" s="408"/>
      <c r="S5759" s="408"/>
      <c r="T5759" s="408"/>
      <c r="U5759" s="1034"/>
      <c r="V5759" s="1036"/>
      <c r="W5759" s="1034"/>
      <c r="X5759" s="1035"/>
      <c r="Y5759" s="286"/>
      <c r="Z5759" s="286"/>
      <c r="AA5759" s="286"/>
      <c r="AB5759" s="286"/>
      <c r="AC5759" s="223"/>
      <c r="AD5759" s="223"/>
      <c r="AE5759" s="223"/>
      <c r="AF5759" s="223"/>
      <c r="AG5759" s="223"/>
      <c r="AH5759" s="223"/>
      <c r="AI5759" s="223"/>
      <c r="AJ5759" s="223"/>
      <c r="AK5759" s="1034"/>
      <c r="AL5759" s="1035"/>
      <c r="AM5759" s="1035"/>
      <c r="AN5759" s="788"/>
      <c r="AO5759" s="789"/>
      <c r="AP5759" s="3"/>
      <c r="AQ5759" s="222">
        <f t="shared" si="2675"/>
        <v>1</v>
      </c>
    </row>
    <row r="5760" spans="2:56" s="162" customFormat="1" ht="12" customHeight="1" x14ac:dyDescent="0.15">
      <c r="B5760" s="1058"/>
      <c r="C5760" s="1063"/>
      <c r="D5760" s="1061"/>
      <c r="E5760" s="1061"/>
      <c r="F5760" s="1061"/>
      <c r="G5760" s="1061"/>
      <c r="H5760" s="1061"/>
      <c r="I5760" s="1061"/>
      <c r="J5760" s="1062"/>
      <c r="K5760" s="192"/>
      <c r="L5760" s="1038"/>
      <c r="M5760" s="1039"/>
      <c r="N5760" s="1038"/>
      <c r="O5760" s="1039"/>
      <c r="P5760" s="1034"/>
      <c r="Q5760" s="1036"/>
      <c r="R5760" s="408"/>
      <c r="S5760" s="408"/>
      <c r="T5760" s="408"/>
      <c r="U5760" s="1034"/>
      <c r="V5760" s="1036"/>
      <c r="W5760" s="1034"/>
      <c r="X5760" s="1035"/>
      <c r="Y5760" s="286"/>
      <c r="Z5760" s="286"/>
      <c r="AA5760" s="286"/>
      <c r="AB5760" s="286"/>
      <c r="AC5760" s="223"/>
      <c r="AD5760" s="223"/>
      <c r="AE5760" s="223"/>
      <c r="AF5760" s="223"/>
      <c r="AG5760" s="223"/>
      <c r="AH5760" s="223"/>
      <c r="AI5760" s="223"/>
      <c r="AJ5760" s="223"/>
      <c r="AK5760" s="1034"/>
      <c r="AL5760" s="1035"/>
      <c r="AM5760" s="1035"/>
      <c r="AN5760" s="788"/>
      <c r="AO5760" s="789"/>
      <c r="AP5760" s="3"/>
      <c r="AQ5760" s="222">
        <f t="shared" si="2675"/>
        <v>1</v>
      </c>
    </row>
    <row r="5761" spans="2:46" s="162" customFormat="1" ht="12" customHeight="1" x14ac:dyDescent="0.15">
      <c r="B5761" s="1058"/>
      <c r="C5761" s="1063"/>
      <c r="D5761" s="1061"/>
      <c r="E5761" s="1061"/>
      <c r="F5761" s="1061"/>
      <c r="G5761" s="1061"/>
      <c r="H5761" s="1061"/>
      <c r="I5761" s="1061"/>
      <c r="J5761" s="1062"/>
      <c r="K5761" s="192"/>
      <c r="L5761" s="1038"/>
      <c r="M5761" s="1039"/>
      <c r="N5761" s="1038"/>
      <c r="O5761" s="1039"/>
      <c r="P5761" s="1034"/>
      <c r="Q5761" s="1036"/>
      <c r="R5761" s="408"/>
      <c r="S5761" s="408"/>
      <c r="T5761" s="408"/>
      <c r="U5761" s="1034"/>
      <c r="V5761" s="1036"/>
      <c r="W5761" s="1034"/>
      <c r="X5761" s="1035"/>
      <c r="Y5761" s="286"/>
      <c r="Z5761" s="286"/>
      <c r="AA5761" s="286"/>
      <c r="AB5761" s="286"/>
      <c r="AC5761" s="223"/>
      <c r="AD5761" s="223"/>
      <c r="AE5761" s="223"/>
      <c r="AF5761" s="223"/>
      <c r="AG5761" s="223"/>
      <c r="AH5761" s="223"/>
      <c r="AI5761" s="223"/>
      <c r="AJ5761" s="223"/>
      <c r="AK5761" s="1034"/>
      <c r="AL5761" s="1035"/>
      <c r="AM5761" s="1035"/>
      <c r="AN5761" s="788"/>
      <c r="AO5761" s="789"/>
      <c r="AP5761" s="3"/>
      <c r="AQ5761" s="222">
        <f t="shared" si="2675"/>
        <v>1</v>
      </c>
    </row>
    <row r="5762" spans="2:46" s="162" customFormat="1" ht="12" customHeight="1" x14ac:dyDescent="0.15">
      <c r="B5762" s="1058"/>
      <c r="C5762" s="1063"/>
      <c r="D5762" s="1061"/>
      <c r="E5762" s="1061"/>
      <c r="F5762" s="1061"/>
      <c r="G5762" s="1061"/>
      <c r="H5762" s="1061"/>
      <c r="I5762" s="1061"/>
      <c r="J5762" s="1062"/>
      <c r="K5762" s="192"/>
      <c r="L5762" s="1038"/>
      <c r="M5762" s="1039"/>
      <c r="N5762" s="1038"/>
      <c r="O5762" s="1039"/>
      <c r="P5762" s="1034"/>
      <c r="Q5762" s="1036"/>
      <c r="R5762" s="408"/>
      <c r="S5762" s="408"/>
      <c r="T5762" s="408"/>
      <c r="U5762" s="1034"/>
      <c r="V5762" s="1036"/>
      <c r="W5762" s="1034"/>
      <c r="X5762" s="1035"/>
      <c r="Y5762" s="286"/>
      <c r="Z5762" s="286"/>
      <c r="AA5762" s="286"/>
      <c r="AB5762" s="286"/>
      <c r="AC5762" s="223"/>
      <c r="AD5762" s="223"/>
      <c r="AE5762" s="223"/>
      <c r="AF5762" s="223"/>
      <c r="AG5762" s="223"/>
      <c r="AH5762" s="223"/>
      <c r="AI5762" s="223"/>
      <c r="AJ5762" s="223"/>
      <c r="AK5762" s="1034"/>
      <c r="AL5762" s="1035"/>
      <c r="AM5762" s="1035"/>
      <c r="AN5762" s="788"/>
      <c r="AO5762" s="789"/>
      <c r="AP5762" s="3"/>
      <c r="AQ5762" s="222">
        <f t="shared" si="2675"/>
        <v>1</v>
      </c>
    </row>
    <row r="5763" spans="2:46" s="162" customFormat="1" ht="12" customHeight="1" x14ac:dyDescent="0.15">
      <c r="B5763" s="1058"/>
      <c r="C5763" s="1063"/>
      <c r="D5763" s="1061"/>
      <c r="E5763" s="1061"/>
      <c r="F5763" s="1061"/>
      <c r="G5763" s="1061"/>
      <c r="H5763" s="1061"/>
      <c r="I5763" s="1061"/>
      <c r="J5763" s="1062"/>
      <c r="K5763" s="192"/>
      <c r="L5763" s="1038"/>
      <c r="M5763" s="1039"/>
      <c r="N5763" s="1038"/>
      <c r="O5763" s="1039"/>
      <c r="P5763" s="1034"/>
      <c r="Q5763" s="1036"/>
      <c r="R5763" s="408"/>
      <c r="S5763" s="408"/>
      <c r="T5763" s="408"/>
      <c r="U5763" s="1034"/>
      <c r="V5763" s="1036"/>
      <c r="W5763" s="1034"/>
      <c r="X5763" s="1035"/>
      <c r="Y5763" s="286"/>
      <c r="Z5763" s="286"/>
      <c r="AA5763" s="286"/>
      <c r="AB5763" s="286"/>
      <c r="AC5763" s="223"/>
      <c r="AD5763" s="223"/>
      <c r="AE5763" s="223"/>
      <c r="AF5763" s="223"/>
      <c r="AG5763" s="223"/>
      <c r="AH5763" s="223"/>
      <c r="AI5763" s="223"/>
      <c r="AJ5763" s="223"/>
      <c r="AK5763" s="1034"/>
      <c r="AL5763" s="1035"/>
      <c r="AM5763" s="1035"/>
      <c r="AN5763" s="788"/>
      <c r="AO5763" s="789"/>
      <c r="AP5763" s="3"/>
      <c r="AQ5763" s="222">
        <f t="shared" si="2675"/>
        <v>1</v>
      </c>
    </row>
    <row r="5764" spans="2:46" s="162" customFormat="1" ht="12" customHeight="1" x14ac:dyDescent="0.15">
      <c r="B5764" s="1058"/>
      <c r="C5764" s="1063"/>
      <c r="D5764" s="1061"/>
      <c r="E5764" s="1061"/>
      <c r="F5764" s="1061"/>
      <c r="G5764" s="1061"/>
      <c r="H5764" s="1061"/>
      <c r="I5764" s="1061"/>
      <c r="J5764" s="1062"/>
      <c r="K5764" s="192"/>
      <c r="L5764" s="1038"/>
      <c r="M5764" s="1039"/>
      <c r="N5764" s="1038"/>
      <c r="O5764" s="1039"/>
      <c r="P5764" s="1034"/>
      <c r="Q5764" s="1036"/>
      <c r="R5764" s="408"/>
      <c r="S5764" s="408"/>
      <c r="T5764" s="408"/>
      <c r="U5764" s="1034"/>
      <c r="V5764" s="1036"/>
      <c r="W5764" s="1034"/>
      <c r="X5764" s="1035"/>
      <c r="Y5764" s="286"/>
      <c r="Z5764" s="286"/>
      <c r="AA5764" s="286"/>
      <c r="AB5764" s="286"/>
      <c r="AC5764" s="223"/>
      <c r="AD5764" s="223"/>
      <c r="AE5764" s="223"/>
      <c r="AF5764" s="223"/>
      <c r="AG5764" s="223"/>
      <c r="AH5764" s="223"/>
      <c r="AI5764" s="223"/>
      <c r="AJ5764" s="223"/>
      <c r="AK5764" s="1034"/>
      <c r="AL5764" s="1035"/>
      <c r="AM5764" s="1035"/>
      <c r="AN5764" s="788"/>
      <c r="AO5764" s="789"/>
      <c r="AP5764" s="3"/>
      <c r="AQ5764" s="222">
        <f t="shared" si="2675"/>
        <v>1</v>
      </c>
    </row>
    <row r="5765" spans="2:46" s="162" customFormat="1" ht="12" customHeight="1" x14ac:dyDescent="0.15">
      <c r="B5765" s="1058"/>
      <c r="C5765" s="1063"/>
      <c r="D5765" s="1061"/>
      <c r="E5765" s="1061"/>
      <c r="F5765" s="1061"/>
      <c r="G5765" s="1061"/>
      <c r="H5765" s="1061"/>
      <c r="I5765" s="1061"/>
      <c r="J5765" s="1062"/>
      <c r="K5765" s="1016" t="s">
        <v>216</v>
      </c>
      <c r="L5765" s="1016" t="s">
        <v>215</v>
      </c>
      <c r="M5765" s="1016"/>
      <c r="N5765" s="1016"/>
      <c r="O5765" s="1016"/>
      <c r="P5765" s="1016"/>
      <c r="Q5765" s="1016"/>
      <c r="R5765" s="1016"/>
      <c r="S5765" s="1016"/>
      <c r="T5765" s="1016"/>
      <c r="U5765" s="1016"/>
      <c r="V5765" s="1016"/>
      <c r="W5765" s="1016"/>
      <c r="X5765" s="1016"/>
      <c r="Y5765" s="1040" t="s">
        <v>466</v>
      </c>
      <c r="Z5765" s="1041"/>
      <c r="AA5765" s="1041"/>
      <c r="AB5765" s="1042"/>
      <c r="AC5765" s="224">
        <f t="shared" ref="AC5765:AJ5765" si="2676">SUM(AC5745:AC5764)</f>
        <v>0</v>
      </c>
      <c r="AD5765" s="224">
        <f t="shared" si="2676"/>
        <v>0</v>
      </c>
      <c r="AE5765" s="224">
        <f t="shared" si="2676"/>
        <v>0</v>
      </c>
      <c r="AF5765" s="224">
        <f t="shared" si="2676"/>
        <v>0.13</v>
      </c>
      <c r="AG5765" s="224">
        <f t="shared" si="2676"/>
        <v>0</v>
      </c>
      <c r="AH5765" s="224">
        <f t="shared" si="2676"/>
        <v>0</v>
      </c>
      <c r="AI5765" s="224">
        <f t="shared" si="2676"/>
        <v>0</v>
      </c>
      <c r="AJ5765" s="224">
        <f t="shared" si="2676"/>
        <v>0.375</v>
      </c>
      <c r="AK5765" s="1040" t="s">
        <v>214</v>
      </c>
      <c r="AL5765" s="1041"/>
      <c r="AM5765" s="1041"/>
      <c r="AN5765" s="788"/>
      <c r="AO5765" s="789"/>
      <c r="AP5765" s="3"/>
    </row>
    <row r="5766" spans="2:46" s="162" customFormat="1" ht="12" customHeight="1" x14ac:dyDescent="0.15">
      <c r="B5766" s="1058"/>
      <c r="C5766" s="1063"/>
      <c r="D5766" s="1061"/>
      <c r="E5766" s="1061"/>
      <c r="F5766" s="1061"/>
      <c r="G5766" s="1061"/>
      <c r="H5766" s="1061"/>
      <c r="I5766" s="1061"/>
      <c r="J5766" s="1062"/>
      <c r="K5766" s="1016"/>
      <c r="L5766" s="1016" t="s">
        <v>467</v>
      </c>
      <c r="M5766" s="1016"/>
      <c r="N5766" s="1016"/>
      <c r="O5766" s="1016" t="s">
        <v>213</v>
      </c>
      <c r="P5766" s="1016"/>
      <c r="Q5766" s="1016"/>
      <c r="R5766" s="1016"/>
      <c r="S5766" s="1016"/>
      <c r="T5766" s="1016"/>
      <c r="U5766" s="1016"/>
      <c r="V5766" s="1016"/>
      <c r="W5766" s="1016"/>
      <c r="X5766" s="1016"/>
      <c r="Y5766" s="193">
        <f>COUNTIF(Y5745:Y5764,"○")</f>
        <v>0</v>
      </c>
      <c r="Z5766" s="193">
        <f>COUNTIF(Z5745:Z5764,"○")</f>
        <v>0</v>
      </c>
      <c r="AA5766" s="193">
        <f>COUNTIF(AA5745:AA5764,"○")</f>
        <v>0</v>
      </c>
      <c r="AB5766" s="193">
        <f>COUNTIF(AB5745:AB5764,"○")</f>
        <v>0</v>
      </c>
      <c r="AC5766" s="193">
        <f t="shared" ref="AC5766:AJ5766" si="2677">COUNT(AC5745:AC5764)</f>
        <v>0</v>
      </c>
      <c r="AD5766" s="193">
        <f t="shared" si="2677"/>
        <v>0</v>
      </c>
      <c r="AE5766" s="193">
        <f t="shared" si="2677"/>
        <v>0</v>
      </c>
      <c r="AF5766" s="193">
        <f t="shared" si="2677"/>
        <v>1</v>
      </c>
      <c r="AG5766" s="193">
        <f t="shared" si="2677"/>
        <v>0</v>
      </c>
      <c r="AH5766" s="193">
        <f t="shared" si="2677"/>
        <v>0</v>
      </c>
      <c r="AI5766" s="193">
        <f t="shared" si="2677"/>
        <v>0</v>
      </c>
      <c r="AJ5766" s="193">
        <f t="shared" si="2677"/>
        <v>1</v>
      </c>
      <c r="AK5766" s="1043"/>
      <c r="AL5766" s="1044"/>
      <c r="AM5766" s="1044"/>
      <c r="AN5766" s="1044"/>
      <c r="AO5766" s="1045"/>
      <c r="AP5766" s="3"/>
    </row>
    <row r="5767" spans="2:46" ht="12" customHeight="1" x14ac:dyDescent="0.15">
      <c r="B5767" s="1058"/>
      <c r="C5767" s="1063"/>
      <c r="D5767" s="1061"/>
      <c r="E5767" s="1061"/>
      <c r="F5767" s="1061"/>
      <c r="G5767" s="1061"/>
      <c r="H5767" s="1061"/>
      <c r="I5767" s="1061"/>
      <c r="J5767" s="1062"/>
      <c r="K5767" s="1016"/>
      <c r="L5767" s="1016"/>
      <c r="M5767" s="1016"/>
      <c r="N5767" s="1016"/>
      <c r="O5767" s="1016" t="s">
        <v>468</v>
      </c>
      <c r="P5767" s="1016"/>
      <c r="Q5767" s="1016"/>
      <c r="R5767" s="1016"/>
      <c r="S5767" s="1016"/>
      <c r="T5767" s="1016"/>
      <c r="U5767" s="1016"/>
      <c r="V5767" s="1016"/>
      <c r="W5767" s="1016"/>
      <c r="X5767" s="1016"/>
      <c r="Y5767" s="1034" t="str">
        <f>IF(Y5766&gt;0,"Ⅳ",IF(Z5766&gt;0,"Ⅲ",IF(AA5766&gt;0,"Ⅱa",IF(AB5766&gt;0,"Ⅱb","Ⅰ"))))</f>
        <v>Ⅰ</v>
      </c>
      <c r="Z5767" s="1035"/>
      <c r="AA5767" s="1035"/>
      <c r="AB5767" s="1036"/>
      <c r="AC5767" s="1034" t="str">
        <f>IF(AC5766&gt;0,"Ⅳ",IF(AD5766&gt;0,"Ⅲ",IF(AE5766&gt;0,"Ⅱa",IF(AF5766&gt;0,"Ⅱb","Ⅰ"))))</f>
        <v>Ⅱb</v>
      </c>
      <c r="AD5767" s="1035"/>
      <c r="AE5767" s="1035"/>
      <c r="AF5767" s="1036"/>
      <c r="AG5767" s="1034" t="str">
        <f>IF(AG5766&gt;0,"Ⅳ",IF(AH5766&gt;0,"Ⅲ",IF(AI5766&gt;0,"Ⅱa",IF(AJ5766&gt;0,"Ⅱb","Ⅰ"))))</f>
        <v>Ⅱb</v>
      </c>
      <c r="AH5767" s="1035"/>
      <c r="AI5767" s="1035"/>
      <c r="AJ5767" s="1036"/>
      <c r="AK5767" s="1046"/>
      <c r="AL5767" s="1047"/>
      <c r="AM5767" s="1047"/>
      <c r="AN5767" s="1047"/>
      <c r="AO5767" s="1048"/>
      <c r="AP5767" s="3"/>
      <c r="AQ5767" s="282" t="s">
        <v>312</v>
      </c>
      <c r="AR5767" s="282" t="s">
        <v>313</v>
      </c>
      <c r="AS5767" s="699" t="s">
        <v>316</v>
      </c>
      <c r="AT5767" s="1026"/>
    </row>
    <row r="5768" spans="2:46" ht="12" customHeight="1" x14ac:dyDescent="0.15">
      <c r="B5768" s="1058"/>
      <c r="C5768" s="1063"/>
      <c r="D5768" s="1061"/>
      <c r="E5768" s="1061"/>
      <c r="F5768" s="1061"/>
      <c r="G5768" s="1061"/>
      <c r="H5768" s="1061"/>
      <c r="I5768" s="1061"/>
      <c r="J5768" s="1062"/>
      <c r="K5768" s="1016"/>
      <c r="L5768" s="1016" t="s">
        <v>469</v>
      </c>
      <c r="M5768" s="1016"/>
      <c r="N5768" s="1016"/>
      <c r="O5768" s="1016" t="s">
        <v>212</v>
      </c>
      <c r="P5768" s="1016"/>
      <c r="Q5768" s="1016"/>
      <c r="R5768" s="1016"/>
      <c r="S5768" s="1016"/>
      <c r="T5768" s="1016"/>
      <c r="U5768" s="1016"/>
      <c r="V5768" s="1016"/>
      <c r="W5768" s="1016"/>
      <c r="X5768" s="1016"/>
      <c r="Y5768" s="187" t="s">
        <v>32</v>
      </c>
      <c r="Z5768" s="187" t="s">
        <v>33</v>
      </c>
      <c r="AA5768" s="1027" t="s">
        <v>34</v>
      </c>
      <c r="AB5768" s="1027"/>
      <c r="AC5768" s="187" t="s">
        <v>32</v>
      </c>
      <c r="AD5768" s="187" t="s">
        <v>33</v>
      </c>
      <c r="AE5768" s="1027" t="s">
        <v>34</v>
      </c>
      <c r="AF5768" s="1027"/>
      <c r="AG5768" s="187" t="s">
        <v>32</v>
      </c>
      <c r="AH5768" s="187" t="s">
        <v>33</v>
      </c>
      <c r="AI5768" s="1027" t="s">
        <v>34</v>
      </c>
      <c r="AJ5768" s="1027"/>
      <c r="AK5768" s="1046"/>
      <c r="AL5768" s="1047"/>
      <c r="AM5768" s="1047"/>
      <c r="AN5768" s="1047"/>
      <c r="AO5768" s="1048"/>
      <c r="AP5768" s="3"/>
      <c r="AQ5768" s="1028">
        <f>+Y5766+Z5766</f>
        <v>0</v>
      </c>
      <c r="AR5768" s="1029"/>
      <c r="AS5768" s="1028">
        <f>+AA5766+AB5766</f>
        <v>0</v>
      </c>
      <c r="AT5768" s="1029"/>
    </row>
    <row r="5769" spans="2:46" ht="12" customHeight="1" x14ac:dyDescent="0.15">
      <c r="B5769" s="1058"/>
      <c r="C5769" s="1063"/>
      <c r="D5769" s="1061"/>
      <c r="E5769" s="1061"/>
      <c r="F5769" s="1061"/>
      <c r="G5769" s="1061"/>
      <c r="H5769" s="1061"/>
      <c r="I5769" s="1061"/>
      <c r="J5769" s="1062"/>
      <c r="K5769" s="1016"/>
      <c r="L5769" s="1016"/>
      <c r="M5769" s="1016"/>
      <c r="N5769" s="1016"/>
      <c r="O5769" s="1016" t="s">
        <v>470</v>
      </c>
      <c r="P5769" s="1016"/>
      <c r="Q5769" s="1016"/>
      <c r="R5769" s="1016"/>
      <c r="S5769" s="1016"/>
      <c r="T5769" s="1016"/>
      <c r="U5769" s="1016"/>
      <c r="V5769" s="1016"/>
      <c r="W5769" s="1016"/>
      <c r="X5769" s="1016"/>
      <c r="Y5769" s="193" t="str">
        <f>IF(Y5766=0,"",1)</f>
        <v/>
      </c>
      <c r="Z5769" s="193" t="str">
        <f>IF(Z5766=0,"",1)</f>
        <v/>
      </c>
      <c r="AA5769" s="1030" t="str">
        <f>IF(AQ5768=1,"",IF(AS5768&gt;0,1,""))</f>
        <v/>
      </c>
      <c r="AB5769" s="1031"/>
      <c r="AC5769" s="193">
        <f>+AC5766</f>
        <v>0</v>
      </c>
      <c r="AD5769" s="193">
        <f>AD5766</f>
        <v>0</v>
      </c>
      <c r="AE5769" s="1030">
        <f>AE5766+AF5766</f>
        <v>1</v>
      </c>
      <c r="AF5769" s="1031"/>
      <c r="AG5769" s="193">
        <f>AG5766</f>
        <v>0</v>
      </c>
      <c r="AH5769" s="193">
        <f>AH5766</f>
        <v>0</v>
      </c>
      <c r="AI5769" s="1030">
        <f>AI5766+AJ5766</f>
        <v>1</v>
      </c>
      <c r="AJ5769" s="1031"/>
      <c r="AK5769" s="1046"/>
      <c r="AL5769" s="1047"/>
      <c r="AM5769" s="1047"/>
      <c r="AN5769" s="1047"/>
      <c r="AO5769" s="1048"/>
      <c r="AP5769" s="3"/>
      <c r="AQ5769" s="197">
        <f>+Y5766+AC5769+AG5769</f>
        <v>0</v>
      </c>
      <c r="AR5769" s="197">
        <f>+Z5766+AD5769+AH5769</f>
        <v>0</v>
      </c>
      <c r="AS5769" s="1032">
        <f>+AS5768+AE5769+AI5769</f>
        <v>2</v>
      </c>
      <c r="AT5769" s="1033"/>
    </row>
    <row r="5770" spans="2:46" ht="12" customHeight="1" x14ac:dyDescent="0.15">
      <c r="B5770" s="1058"/>
      <c r="C5770" s="1063"/>
      <c r="D5770" s="1061"/>
      <c r="E5770" s="1061"/>
      <c r="F5770" s="1061"/>
      <c r="G5770" s="1061"/>
      <c r="H5770" s="1061"/>
      <c r="I5770" s="1061"/>
      <c r="J5770" s="1062"/>
      <c r="K5770" s="1016"/>
      <c r="L5770" s="1016"/>
      <c r="M5770" s="1016"/>
      <c r="N5770" s="1016"/>
      <c r="O5770" s="1016" t="s">
        <v>471</v>
      </c>
      <c r="P5770" s="1016"/>
      <c r="Q5770" s="1016"/>
      <c r="R5770" s="1016"/>
      <c r="S5770" s="1016"/>
      <c r="T5770" s="1016"/>
      <c r="U5770" s="1016"/>
      <c r="V5770" s="1016"/>
      <c r="W5770" s="1016"/>
      <c r="X5770" s="1016"/>
      <c r="Y5770" s="1034" t="s">
        <v>875</v>
      </c>
      <c r="Z5770" s="1035"/>
      <c r="AA5770" s="1035"/>
      <c r="AB5770" s="1036"/>
      <c r="AC5770" s="1034" t="str">
        <f>IF(AC5769&gt;0,"Ⅳ",IF(AD5769&gt;0,"Ⅲ",IF(AE5769&gt;0,"Ⅱ","Ⅰ")))</f>
        <v>Ⅱ</v>
      </c>
      <c r="AD5770" s="1035"/>
      <c r="AE5770" s="1035"/>
      <c r="AF5770" s="1036"/>
      <c r="AG5770" s="1034" t="str">
        <f>IF(AG5769&gt;0,"Ⅳ",IF(AH5769&gt;0,"Ⅲ",IF(AI5769&gt;0,"Ⅱ","Ⅰ")))</f>
        <v>Ⅱ</v>
      </c>
      <c r="AH5770" s="1035"/>
      <c r="AI5770" s="1035"/>
      <c r="AJ5770" s="1036"/>
      <c r="AK5770" s="1046"/>
      <c r="AL5770" s="1047"/>
      <c r="AM5770" s="1047"/>
      <c r="AN5770" s="1047"/>
      <c r="AO5770" s="1048"/>
      <c r="AP5770" s="3"/>
      <c r="AQ5770" s="1037" t="str">
        <f>IF(AQ5769&gt;0,"Ⅳ",IF(AR5769&gt;0,"Ⅲ",IF(AS5769&gt;0,"Ⅱ","Ⅰ")))</f>
        <v>Ⅱ</v>
      </c>
      <c r="AR5770" s="1037"/>
      <c r="AS5770" s="1037"/>
      <c r="AT5770" s="1037"/>
    </row>
    <row r="5771" spans="2:46" ht="12" customHeight="1" x14ac:dyDescent="0.15">
      <c r="B5771" s="1058"/>
      <c r="C5771" s="1063"/>
      <c r="D5771" s="1061"/>
      <c r="E5771" s="1061"/>
      <c r="F5771" s="1061"/>
      <c r="G5771" s="1061"/>
      <c r="H5771" s="1061"/>
      <c r="I5771" s="1061"/>
      <c r="J5771" s="1062"/>
      <c r="K5771" s="1016"/>
      <c r="L5771" s="1016"/>
      <c r="M5771" s="1016"/>
      <c r="N5771" s="1016"/>
      <c r="O5771" s="1016" t="s">
        <v>472</v>
      </c>
      <c r="P5771" s="1016"/>
      <c r="Q5771" s="1016"/>
      <c r="R5771" s="1016"/>
      <c r="S5771" s="1016"/>
      <c r="T5771" s="1016"/>
      <c r="U5771" s="1016"/>
      <c r="V5771" s="1016"/>
      <c r="W5771" s="1016"/>
      <c r="X5771" s="1016"/>
      <c r="Y5771" s="1034" t="str">
        <f>IF(COUNTIF(Y5770:AJ5770,"Ⅳ")&gt;0,"Ⅳ",IF(COUNTIF(Y5770:AJ5770,"Ⅲ")&gt;0,"Ⅲ",IF(COUNTIF(Y5770:AJ5770,"Ⅱ")&gt;0,"Ⅱ","Ⅰ")))</f>
        <v>Ⅱ</v>
      </c>
      <c r="Z5771" s="1035"/>
      <c r="AA5771" s="1035"/>
      <c r="AB5771" s="1035"/>
      <c r="AC5771" s="1035"/>
      <c r="AD5771" s="1035"/>
      <c r="AE5771" s="1035"/>
      <c r="AF5771" s="1035"/>
      <c r="AG5771" s="1035"/>
      <c r="AH5771" s="1035"/>
      <c r="AI5771" s="1035"/>
      <c r="AJ5771" s="1036"/>
      <c r="AK5771" s="1049"/>
      <c r="AL5771" s="1050"/>
      <c r="AM5771" s="1050"/>
      <c r="AN5771" s="1050"/>
      <c r="AO5771" s="1051"/>
      <c r="AP5771" s="3"/>
    </row>
    <row r="5772" spans="2:46" ht="14.25" customHeight="1" x14ac:dyDescent="0.15">
      <c r="B5772" s="1058"/>
      <c r="C5772" s="1063"/>
      <c r="D5772" s="1061"/>
      <c r="E5772" s="1061"/>
      <c r="F5772" s="1061"/>
      <c r="G5772" s="1061"/>
      <c r="H5772" s="1061"/>
      <c r="I5772" s="1061"/>
      <c r="J5772" s="1062"/>
      <c r="K5772" s="1016" t="s">
        <v>169</v>
      </c>
      <c r="L5772" s="1017"/>
      <c r="M5772" s="1017"/>
      <c r="N5772" s="1017"/>
      <c r="O5772" s="1017"/>
      <c r="P5772" s="1017"/>
      <c r="Q5772" s="1017"/>
      <c r="R5772" s="1017"/>
      <c r="S5772" s="1017"/>
      <c r="T5772" s="1017"/>
      <c r="U5772" s="1017"/>
      <c r="V5772" s="1017"/>
      <c r="W5772" s="1017"/>
      <c r="X5772" s="1017"/>
      <c r="Y5772" s="1017"/>
      <c r="Z5772" s="1017"/>
      <c r="AA5772" s="1017"/>
      <c r="AB5772" s="1017"/>
      <c r="AC5772" s="1017"/>
      <c r="AD5772" s="1017"/>
      <c r="AE5772" s="1017"/>
      <c r="AF5772" s="1017"/>
      <c r="AG5772" s="1017"/>
      <c r="AH5772" s="1017"/>
      <c r="AI5772" s="1017"/>
      <c r="AJ5772" s="1017"/>
      <c r="AK5772" s="1017"/>
      <c r="AL5772" s="1017"/>
      <c r="AM5772" s="1017"/>
      <c r="AN5772" s="1017"/>
      <c r="AO5772" s="1017"/>
      <c r="AP5772" s="3"/>
    </row>
    <row r="5773" spans="2:46" ht="14.25" customHeight="1" x14ac:dyDescent="0.15">
      <c r="B5773" s="1058"/>
      <c r="C5773" s="1063"/>
      <c r="D5773" s="1061"/>
      <c r="E5773" s="1061"/>
      <c r="F5773" s="1061"/>
      <c r="G5773" s="1061"/>
      <c r="H5773" s="1061"/>
      <c r="I5773" s="1061"/>
      <c r="J5773" s="1062"/>
      <c r="K5773" s="1016"/>
      <c r="L5773" s="1017"/>
      <c r="M5773" s="1017"/>
      <c r="N5773" s="1017"/>
      <c r="O5773" s="1017"/>
      <c r="P5773" s="1017"/>
      <c r="Q5773" s="1017"/>
      <c r="R5773" s="1017"/>
      <c r="S5773" s="1017"/>
      <c r="T5773" s="1017"/>
      <c r="U5773" s="1017"/>
      <c r="V5773" s="1017"/>
      <c r="W5773" s="1017"/>
      <c r="X5773" s="1017"/>
      <c r="Y5773" s="1017"/>
      <c r="Z5773" s="1017"/>
      <c r="AA5773" s="1017"/>
      <c r="AB5773" s="1017"/>
      <c r="AC5773" s="1017"/>
      <c r="AD5773" s="1017"/>
      <c r="AE5773" s="1017"/>
      <c r="AF5773" s="1017"/>
      <c r="AG5773" s="1017"/>
      <c r="AH5773" s="1017"/>
      <c r="AI5773" s="1017"/>
      <c r="AJ5773" s="1017"/>
      <c r="AK5773" s="1017"/>
      <c r="AL5773" s="1017"/>
      <c r="AM5773" s="1017"/>
      <c r="AN5773" s="1017"/>
      <c r="AO5773" s="1017"/>
      <c r="AP5773" s="3"/>
    </row>
    <row r="5774" spans="2:46" ht="12" customHeight="1" x14ac:dyDescent="0.15">
      <c r="B5774" s="1058"/>
      <c r="C5774" s="1063"/>
      <c r="D5774" s="1061"/>
      <c r="E5774" s="1061"/>
      <c r="F5774" s="1061"/>
      <c r="G5774" s="1061"/>
      <c r="H5774" s="1061"/>
      <c r="I5774" s="1061"/>
      <c r="J5774" s="1062"/>
      <c r="K5774" s="1018" t="s">
        <v>473</v>
      </c>
      <c r="L5774" s="1018"/>
      <c r="M5774" s="1018"/>
      <c r="N5774" s="1018"/>
      <c r="O5774" s="1018"/>
      <c r="P5774" s="1018"/>
      <c r="Q5774" s="1018"/>
      <c r="R5774" s="1018"/>
      <c r="S5774" s="1018"/>
      <c r="T5774" s="1018"/>
      <c r="U5774" s="1018"/>
      <c r="V5774" s="1018"/>
      <c r="W5774" s="1018"/>
      <c r="X5774" s="1018"/>
      <c r="Y5774" s="1018"/>
      <c r="Z5774" s="1018"/>
      <c r="AA5774" s="1018"/>
      <c r="AB5774" s="1018"/>
      <c r="AC5774" s="1018"/>
      <c r="AD5774" s="1018"/>
      <c r="AE5774" s="1018"/>
      <c r="AF5774" s="1018"/>
      <c r="AG5774" s="1018"/>
      <c r="AH5774" s="1018"/>
      <c r="AI5774" s="1018"/>
      <c r="AJ5774" s="1018"/>
      <c r="AK5774" s="1018"/>
      <c r="AL5774" s="1018"/>
      <c r="AM5774" s="1018"/>
      <c r="AN5774" s="1018"/>
      <c r="AO5774" s="1018"/>
      <c r="AP5774" s="3"/>
    </row>
    <row r="5775" spans="2:46" ht="12" customHeight="1" x14ac:dyDescent="0.15">
      <c r="B5775" s="1058"/>
      <c r="C5775" s="1063"/>
      <c r="D5775" s="1061"/>
      <c r="E5775" s="1061"/>
      <c r="F5775" s="1061"/>
      <c r="G5775" s="1061"/>
      <c r="H5775" s="1061"/>
      <c r="I5775" s="1061"/>
      <c r="J5775" s="1062"/>
      <c r="K5775" s="1019" t="s">
        <v>523</v>
      </c>
      <c r="L5775" s="1019"/>
      <c r="M5775" s="1019"/>
      <c r="N5775" s="1019"/>
      <c r="O5775" s="1019"/>
      <c r="P5775" s="1019"/>
      <c r="Q5775" s="1019"/>
      <c r="R5775" s="1019"/>
      <c r="S5775" s="1019"/>
      <c r="T5775" s="1019"/>
      <c r="U5775" s="1019"/>
      <c r="V5775" s="1019"/>
      <c r="W5775" s="1019"/>
      <c r="X5775" s="1019"/>
      <c r="Y5775" s="1019"/>
      <c r="Z5775" s="1019"/>
      <c r="AA5775" s="1019"/>
      <c r="AB5775" s="1019"/>
      <c r="AC5775" s="1019"/>
      <c r="AD5775" s="1019"/>
      <c r="AE5775" s="1019"/>
      <c r="AF5775" s="1019"/>
      <c r="AG5775" s="1019"/>
      <c r="AH5775" s="1019"/>
      <c r="AI5775" s="1019"/>
      <c r="AJ5775" s="1019"/>
      <c r="AK5775" s="1019"/>
      <c r="AL5775" s="1019"/>
      <c r="AM5775" s="1019"/>
      <c r="AN5775" s="1019"/>
      <c r="AO5775" s="1019"/>
      <c r="AP5775" s="3"/>
    </row>
    <row r="5776" spans="2:46" ht="12" customHeight="1" x14ac:dyDescent="0.15">
      <c r="B5776" s="1058"/>
      <c r="C5776" s="1063"/>
      <c r="D5776" s="1061"/>
      <c r="E5776" s="1061"/>
      <c r="F5776" s="1061"/>
      <c r="G5776" s="1061"/>
      <c r="H5776" s="1061"/>
      <c r="I5776" s="1061"/>
      <c r="J5776" s="1062"/>
      <c r="K5776" s="194" t="s">
        <v>474</v>
      </c>
      <c r="L5776" s="195"/>
      <c r="M5776" s="195"/>
      <c r="N5776" s="195"/>
      <c r="O5776" s="195"/>
      <c r="P5776" s="195"/>
      <c r="Q5776" s="195"/>
      <c r="R5776" s="195"/>
      <c r="S5776" s="195"/>
      <c r="T5776" s="195"/>
      <c r="U5776" s="195"/>
      <c r="V5776" s="195"/>
      <c r="W5776" s="195"/>
      <c r="X5776" s="195"/>
      <c r="Y5776" s="195"/>
      <c r="Z5776" s="195"/>
      <c r="AA5776" s="195"/>
      <c r="AB5776" s="195"/>
      <c r="AC5776" s="195"/>
      <c r="AD5776" s="195"/>
      <c r="AE5776" s="195"/>
      <c r="AF5776" s="195"/>
      <c r="AG5776" s="195"/>
      <c r="AH5776" s="195"/>
      <c r="AI5776" s="195"/>
      <c r="AJ5776" s="195"/>
      <c r="AK5776" s="195"/>
      <c r="AL5776" s="195"/>
      <c r="AM5776" s="195"/>
      <c r="AN5776" s="195"/>
      <c r="AO5776" s="196"/>
      <c r="AP5776" s="3"/>
    </row>
    <row r="5777" spans="2:86" ht="12" customHeight="1" x14ac:dyDescent="0.15">
      <c r="B5777" s="1058"/>
      <c r="C5777" s="1063"/>
      <c r="D5777" s="1061"/>
      <c r="E5777" s="1061"/>
      <c r="F5777" s="1061"/>
      <c r="G5777" s="1061"/>
      <c r="H5777" s="1061"/>
      <c r="I5777" s="1061"/>
      <c r="J5777" s="1062"/>
      <c r="K5777" s="194" t="s">
        <v>475</v>
      </c>
      <c r="L5777" s="195"/>
      <c r="M5777" s="195"/>
      <c r="N5777" s="195"/>
      <c r="O5777" s="195"/>
      <c r="P5777" s="195"/>
      <c r="Q5777" s="195"/>
      <c r="R5777" s="195"/>
      <c r="S5777" s="195"/>
      <c r="T5777" s="195"/>
      <c r="U5777" s="195"/>
      <c r="V5777" s="195"/>
      <c r="W5777" s="195"/>
      <c r="X5777" s="195"/>
      <c r="Y5777" s="195"/>
      <c r="Z5777" s="195"/>
      <c r="AA5777" s="195"/>
      <c r="AB5777" s="195"/>
      <c r="AC5777" s="195"/>
      <c r="AD5777" s="195"/>
      <c r="AE5777" s="195"/>
      <c r="AF5777" s="195"/>
      <c r="AG5777" s="195"/>
      <c r="AH5777" s="195"/>
      <c r="AI5777" s="195"/>
      <c r="AJ5777" s="195"/>
      <c r="AK5777" s="195"/>
      <c r="AL5777" s="195"/>
      <c r="AM5777" s="195"/>
      <c r="AN5777" s="195"/>
      <c r="AO5777" s="196"/>
      <c r="AP5777" s="3"/>
    </row>
    <row r="5778" spans="2:86" ht="12" customHeight="1" x14ac:dyDescent="0.15">
      <c r="B5778" s="1058"/>
      <c r="C5778" s="1063"/>
      <c r="D5778" s="1061"/>
      <c r="E5778" s="1061"/>
      <c r="F5778" s="1061"/>
      <c r="G5778" s="1061"/>
      <c r="H5778" s="1061"/>
      <c r="I5778" s="1061"/>
      <c r="J5778" s="1062"/>
      <c r="K5778" s="1020" t="s">
        <v>476</v>
      </c>
      <c r="L5778" s="1021"/>
      <c r="M5778" s="1021"/>
      <c r="N5778" s="1021"/>
      <c r="O5778" s="1021"/>
      <c r="P5778" s="1021"/>
      <c r="Q5778" s="1021"/>
      <c r="R5778" s="1021"/>
      <c r="S5778" s="1021"/>
      <c r="T5778" s="1021"/>
      <c r="U5778" s="1021"/>
      <c r="V5778" s="1021"/>
      <c r="W5778" s="1021"/>
      <c r="X5778" s="1021"/>
      <c r="Y5778" s="1021"/>
      <c r="Z5778" s="1021"/>
      <c r="AA5778" s="1021"/>
      <c r="AB5778" s="1021"/>
      <c r="AC5778" s="1021"/>
      <c r="AD5778" s="1021"/>
      <c r="AE5778" s="1021"/>
      <c r="AF5778" s="1021"/>
      <c r="AG5778" s="1021"/>
      <c r="AH5778" s="1021"/>
      <c r="AI5778" s="1021"/>
      <c r="AJ5778" s="1021"/>
      <c r="AK5778" s="1021"/>
      <c r="AL5778" s="1021"/>
      <c r="AM5778" s="1021"/>
      <c r="AN5778" s="1021"/>
      <c r="AO5778" s="1022"/>
      <c r="AP5778" s="3"/>
    </row>
    <row r="5779" spans="2:86" ht="12" customHeight="1" x14ac:dyDescent="0.15">
      <c r="B5779" s="591"/>
      <c r="C5779" s="1064"/>
      <c r="D5779" s="1065"/>
      <c r="E5779" s="1065"/>
      <c r="F5779" s="1065"/>
      <c r="G5779" s="1065"/>
      <c r="H5779" s="1065"/>
      <c r="I5779" s="1065"/>
      <c r="J5779" s="1066"/>
      <c r="K5779" s="1023"/>
      <c r="L5779" s="1024"/>
      <c r="M5779" s="1024"/>
      <c r="N5779" s="1024"/>
      <c r="O5779" s="1024"/>
      <c r="P5779" s="1024"/>
      <c r="Q5779" s="1024"/>
      <c r="R5779" s="1024"/>
      <c r="S5779" s="1024"/>
      <c r="T5779" s="1024"/>
      <c r="U5779" s="1024"/>
      <c r="V5779" s="1024"/>
      <c r="W5779" s="1024"/>
      <c r="X5779" s="1024"/>
      <c r="Y5779" s="1024"/>
      <c r="Z5779" s="1024"/>
      <c r="AA5779" s="1024"/>
      <c r="AB5779" s="1024"/>
      <c r="AC5779" s="1024"/>
      <c r="AD5779" s="1024"/>
      <c r="AE5779" s="1024"/>
      <c r="AF5779" s="1024"/>
      <c r="AG5779" s="1024"/>
      <c r="AH5779" s="1024"/>
      <c r="AI5779" s="1024"/>
      <c r="AJ5779" s="1024"/>
      <c r="AK5779" s="1024"/>
      <c r="AL5779" s="1024"/>
      <c r="AM5779" s="1024"/>
      <c r="AN5779" s="1024"/>
      <c r="AO5779" s="1025"/>
      <c r="AP5779" s="3"/>
    </row>
    <row r="5780" spans="2:86" s="9" customFormat="1" ht="12" customHeight="1" x14ac:dyDescent="0.15">
      <c r="B5780" s="3" t="s">
        <v>527</v>
      </c>
      <c r="AQ5780" s="162"/>
      <c r="AR5780" s="162"/>
      <c r="AS5780" s="162"/>
      <c r="AT5780" s="162"/>
      <c r="AU5780" s="162"/>
      <c r="AV5780" s="162"/>
      <c r="AW5780" s="162"/>
      <c r="AX5780" s="162"/>
      <c r="AY5780" s="162"/>
      <c r="AZ5780" s="162"/>
      <c r="BA5780" s="162"/>
      <c r="BB5780" s="162"/>
      <c r="BC5780" s="162"/>
      <c r="BD5780" s="162"/>
      <c r="BE5780" s="162"/>
      <c r="BF5780" s="162"/>
      <c r="BG5780" s="162"/>
      <c r="BH5780" s="162"/>
      <c r="BI5780" s="162"/>
      <c r="BJ5780" s="162"/>
      <c r="BK5780" s="162"/>
      <c r="BL5780" s="162"/>
      <c r="BM5780" s="162"/>
      <c r="BN5780" s="162"/>
      <c r="BO5780" s="162"/>
      <c r="BP5780" s="162"/>
      <c r="BQ5780" s="162"/>
      <c r="BR5780" s="162"/>
      <c r="BS5780" s="162"/>
      <c r="BT5780" s="162"/>
      <c r="BU5780" s="162"/>
      <c r="BV5780" s="162"/>
      <c r="BW5780" s="162"/>
      <c r="BX5780" s="162"/>
      <c r="BY5780" s="162"/>
      <c r="BZ5780" s="162"/>
      <c r="CA5780" s="162"/>
      <c r="CB5780" s="162"/>
      <c r="CC5780" s="162"/>
      <c r="CD5780" s="162"/>
      <c r="CE5780" s="162"/>
      <c r="CF5780" s="162"/>
      <c r="CG5780" s="162"/>
      <c r="CH5780" s="162"/>
    </row>
    <row r="5781" spans="2:86" ht="12" customHeight="1" thickBot="1" x14ac:dyDescent="0.2">
      <c r="B5781" s="3" t="s">
        <v>524</v>
      </c>
    </row>
    <row r="5782" spans="2:86" ht="12" customHeight="1" x14ac:dyDescent="0.15">
      <c r="B5782" s="3" t="s">
        <v>525</v>
      </c>
      <c r="AU5782" s="1000" t="s">
        <v>305</v>
      </c>
      <c r="AV5782" s="1001" t="s">
        <v>298</v>
      </c>
      <c r="AW5782" s="1003" t="s">
        <v>299</v>
      </c>
      <c r="AX5782" s="1005" t="s">
        <v>306</v>
      </c>
      <c r="AY5782" s="1006"/>
      <c r="AZ5782" s="1006"/>
      <c r="BA5782" s="1006"/>
      <c r="BB5782" s="1006"/>
      <c r="BC5782" s="1006"/>
      <c r="BD5782" s="1006"/>
      <c r="BE5782" s="1006"/>
      <c r="BF5782" s="1006"/>
      <c r="BG5782" s="1006"/>
      <c r="BH5782" s="1006"/>
      <c r="BI5782" s="1006"/>
      <c r="BJ5782" s="1006"/>
      <c r="BK5782" s="1006"/>
      <c r="BL5782" s="1006"/>
      <c r="BM5782" s="1006"/>
      <c r="BN5782" s="1006"/>
      <c r="BO5782" s="1006"/>
      <c r="BP5782" s="1006"/>
      <c r="BQ5782" s="1006"/>
      <c r="BR5782" s="1007"/>
      <c r="BS5782" s="807" t="s">
        <v>300</v>
      </c>
      <c r="BT5782" s="1008"/>
      <c r="BU5782" s="1008"/>
      <c r="BV5782" s="1008"/>
      <c r="BW5782" s="1009" t="s">
        <v>307</v>
      </c>
      <c r="BX5782" s="1010"/>
      <c r="BY5782" s="1010"/>
      <c r="BZ5782" s="1010"/>
      <c r="CA5782" s="1010"/>
      <c r="CB5782" s="1010"/>
      <c r="CC5782" s="1010"/>
      <c r="CD5782" s="1010"/>
      <c r="CE5782" s="1010"/>
      <c r="CF5782" s="1010"/>
      <c r="CG5782" s="1010"/>
      <c r="CH5782" s="1011"/>
    </row>
    <row r="5783" spans="2:86" ht="12" customHeight="1" x14ac:dyDescent="0.15">
      <c r="B5783" s="3" t="s">
        <v>477</v>
      </c>
      <c r="AU5783" s="1000"/>
      <c r="AV5783" s="1002"/>
      <c r="AW5783" s="1004"/>
      <c r="AX5783" s="1012" t="s">
        <v>308</v>
      </c>
      <c r="AY5783" s="686"/>
      <c r="AZ5783" s="686"/>
      <c r="BA5783" s="686"/>
      <c r="BB5783" s="686"/>
      <c r="BC5783" s="686"/>
      <c r="BD5783" s="686"/>
      <c r="BE5783" s="686"/>
      <c r="BF5783" s="686"/>
      <c r="BG5783" s="686"/>
      <c r="BH5783" s="686"/>
      <c r="BI5783" s="686"/>
      <c r="BJ5783" s="686" t="s">
        <v>309</v>
      </c>
      <c r="BK5783" s="686"/>
      <c r="BL5783" s="686"/>
      <c r="BM5783" s="686"/>
      <c r="BN5783" s="686"/>
      <c r="BO5783" s="686"/>
      <c r="BP5783" s="686"/>
      <c r="BQ5783" s="686"/>
      <c r="BR5783" s="1013"/>
      <c r="BS5783" s="1008"/>
      <c r="BT5783" s="1008"/>
      <c r="BU5783" s="1008"/>
      <c r="BV5783" s="1008"/>
      <c r="BW5783" s="1014" t="s">
        <v>302</v>
      </c>
      <c r="BX5783" s="699"/>
      <c r="BY5783" s="699"/>
      <c r="BZ5783" s="699"/>
      <c r="CA5783" s="686" t="s">
        <v>310</v>
      </c>
      <c r="CB5783" s="686"/>
      <c r="CC5783" s="686"/>
      <c r="CD5783" s="686"/>
      <c r="CE5783" s="686"/>
      <c r="CF5783" s="686"/>
      <c r="CG5783" s="686"/>
      <c r="CH5783" s="1013"/>
    </row>
    <row r="5784" spans="2:86" ht="12" customHeight="1" x14ac:dyDescent="0.15">
      <c r="B5784" s="3" t="s">
        <v>526</v>
      </c>
      <c r="AU5784" s="1000"/>
      <c r="AV5784" s="1002"/>
      <c r="AW5784" s="1004"/>
      <c r="AX5784" s="1012" t="s">
        <v>26</v>
      </c>
      <c r="AY5784" s="686"/>
      <c r="AZ5784" s="686"/>
      <c r="BA5784" s="686"/>
      <c r="BB5784" s="686" t="s">
        <v>22</v>
      </c>
      <c r="BC5784" s="686"/>
      <c r="BD5784" s="686"/>
      <c r="BE5784" s="686"/>
      <c r="BF5784" s="686" t="s">
        <v>24</v>
      </c>
      <c r="BG5784" s="686"/>
      <c r="BH5784" s="686"/>
      <c r="BI5784" s="686"/>
      <c r="BJ5784" s="699" t="s">
        <v>26</v>
      </c>
      <c r="BK5784" s="699"/>
      <c r="BL5784" s="699"/>
      <c r="BM5784" s="699" t="s">
        <v>22</v>
      </c>
      <c r="BN5784" s="699"/>
      <c r="BO5784" s="699"/>
      <c r="BP5784" s="699" t="s">
        <v>24</v>
      </c>
      <c r="BQ5784" s="699"/>
      <c r="BR5784" s="1015"/>
      <c r="BS5784" s="807" t="s">
        <v>26</v>
      </c>
      <c r="BT5784" s="807" t="s">
        <v>22</v>
      </c>
      <c r="BU5784" s="807" t="s">
        <v>24</v>
      </c>
      <c r="BV5784" s="807" t="s">
        <v>303</v>
      </c>
      <c r="BW5784" s="1012" t="s">
        <v>311</v>
      </c>
      <c r="BX5784" s="686"/>
      <c r="BY5784" s="686"/>
      <c r="BZ5784" s="686"/>
      <c r="CA5784" s="686" t="s">
        <v>22</v>
      </c>
      <c r="CB5784" s="686"/>
      <c r="CC5784" s="686"/>
      <c r="CD5784" s="686"/>
      <c r="CE5784" s="686" t="s">
        <v>24</v>
      </c>
      <c r="CF5784" s="686"/>
      <c r="CG5784" s="686"/>
      <c r="CH5784" s="1013"/>
    </row>
    <row r="5785" spans="2:86" ht="12" customHeight="1" x14ac:dyDescent="0.15">
      <c r="B5785" s="3" t="s">
        <v>478</v>
      </c>
      <c r="AU5785" s="1000"/>
      <c r="AV5785" s="1002"/>
      <c r="AW5785" s="1004"/>
      <c r="AX5785" s="156" t="s">
        <v>862</v>
      </c>
      <c r="AY5785" s="157" t="s">
        <v>863</v>
      </c>
      <c r="AZ5785" s="157" t="s">
        <v>864</v>
      </c>
      <c r="BA5785" s="158" t="s">
        <v>865</v>
      </c>
      <c r="BB5785" s="159" t="s">
        <v>866</v>
      </c>
      <c r="BC5785" s="157" t="s">
        <v>863</v>
      </c>
      <c r="BD5785" s="157" t="s">
        <v>867</v>
      </c>
      <c r="BE5785" s="158" t="s">
        <v>865</v>
      </c>
      <c r="BF5785" s="159" t="s">
        <v>866</v>
      </c>
      <c r="BG5785" s="157" t="s">
        <v>863</v>
      </c>
      <c r="BH5785" s="157" t="s">
        <v>864</v>
      </c>
      <c r="BI5785" s="158" t="s">
        <v>865</v>
      </c>
      <c r="BJ5785" s="159" t="s">
        <v>866</v>
      </c>
      <c r="BK5785" s="157" t="s">
        <v>868</v>
      </c>
      <c r="BL5785" s="158" t="s">
        <v>869</v>
      </c>
      <c r="BM5785" s="159" t="s">
        <v>870</v>
      </c>
      <c r="BN5785" s="157" t="s">
        <v>863</v>
      </c>
      <c r="BO5785" s="158" t="s">
        <v>871</v>
      </c>
      <c r="BP5785" s="159" t="s">
        <v>870</v>
      </c>
      <c r="BQ5785" s="157" t="s">
        <v>868</v>
      </c>
      <c r="BR5785" s="160" t="s">
        <v>872</v>
      </c>
      <c r="BS5785" s="1008"/>
      <c r="BT5785" s="1008"/>
      <c r="BU5785" s="1008"/>
      <c r="BV5785" s="1008"/>
      <c r="BW5785" s="156" t="s">
        <v>866</v>
      </c>
      <c r="BX5785" s="157" t="s">
        <v>863</v>
      </c>
      <c r="BY5785" s="157" t="s">
        <v>864</v>
      </c>
      <c r="BZ5785" s="158" t="s">
        <v>865</v>
      </c>
      <c r="CA5785" s="159" t="s">
        <v>866</v>
      </c>
      <c r="CB5785" s="157" t="s">
        <v>873</v>
      </c>
      <c r="CC5785" s="157" t="s">
        <v>864</v>
      </c>
      <c r="CD5785" s="158" t="s">
        <v>865</v>
      </c>
      <c r="CE5785" s="159" t="s">
        <v>866</v>
      </c>
      <c r="CF5785" s="157" t="s">
        <v>863</v>
      </c>
      <c r="CG5785" s="157" t="s">
        <v>864</v>
      </c>
      <c r="CH5785" s="160" t="s">
        <v>874</v>
      </c>
    </row>
    <row r="5786" spans="2:86" x14ac:dyDescent="0.15">
      <c r="B5786" s="3" t="s">
        <v>539</v>
      </c>
      <c r="AU5786" s="1000"/>
      <c r="AV5786" s="188" t="str">
        <f>N5788</f>
        <v>S123</v>
      </c>
      <c r="AW5786" s="300">
        <f>R5788</f>
        <v>10.5</v>
      </c>
      <c r="AX5786" s="197">
        <f>+Y5813</f>
        <v>0</v>
      </c>
      <c r="AY5786" s="197">
        <f>+Z5813</f>
        <v>0</v>
      </c>
      <c r="AZ5786" s="197">
        <f>+AA5813</f>
        <v>0</v>
      </c>
      <c r="BA5786" s="197">
        <f t="shared" ref="BA5786" si="2678">+AB5813</f>
        <v>0</v>
      </c>
      <c r="BB5786" s="197">
        <f>+AC5813</f>
        <v>0</v>
      </c>
      <c r="BC5786" s="197">
        <f t="shared" ref="BC5786" si="2679">+AD5813</f>
        <v>0</v>
      </c>
      <c r="BD5786" s="197">
        <f t="shared" ref="BD5786" si="2680">+AE5813</f>
        <v>1</v>
      </c>
      <c r="BE5786" s="197">
        <f t="shared" ref="BE5786" si="2681">+AF5813</f>
        <v>0</v>
      </c>
      <c r="BF5786" s="197">
        <f t="shared" ref="BF5786" si="2682">+AG5813</f>
        <v>0</v>
      </c>
      <c r="BG5786" s="197">
        <f t="shared" ref="BG5786" si="2683">+AH5813</f>
        <v>0</v>
      </c>
      <c r="BH5786" s="197">
        <f t="shared" ref="BH5786" si="2684">+AI5813</f>
        <v>0</v>
      </c>
      <c r="BI5786" s="197">
        <f t="shared" ref="BI5786" si="2685">+AJ5813</f>
        <v>0</v>
      </c>
      <c r="BJ5786" s="197" t="str">
        <f>+Y5816</f>
        <v/>
      </c>
      <c r="BK5786" s="197" t="str">
        <f t="shared" ref="BK5786" si="2686">+Z5816</f>
        <v/>
      </c>
      <c r="BL5786" s="197" t="str">
        <f>+AA5816</f>
        <v/>
      </c>
      <c r="BM5786" s="197">
        <f>+AC5816</f>
        <v>0</v>
      </c>
      <c r="BN5786" s="197">
        <f t="shared" ref="BN5786" si="2687">+AD5816</f>
        <v>0</v>
      </c>
      <c r="BO5786" s="197">
        <f t="shared" ref="BO5786" si="2688">+AE5816</f>
        <v>1</v>
      </c>
      <c r="BP5786" s="197">
        <f>+AG5816</f>
        <v>0</v>
      </c>
      <c r="BQ5786" s="197">
        <f>+AH5816</f>
        <v>0</v>
      </c>
      <c r="BR5786" s="197">
        <f>+AI5816</f>
        <v>0</v>
      </c>
      <c r="BS5786" s="296" t="str">
        <f>+Y5817</f>
        <v>Ⅰ</v>
      </c>
      <c r="BT5786" s="296" t="str">
        <f>+AC5817</f>
        <v>Ⅱ</v>
      </c>
      <c r="BU5786" s="296" t="str">
        <f>+AG5817</f>
        <v>Ⅰ</v>
      </c>
      <c r="BV5786" s="296" t="str">
        <f>+Y5818</f>
        <v>Ⅱ</v>
      </c>
      <c r="BW5786" s="164" t="str">
        <f>IF(Y5813&gt;0,R5788,"")</f>
        <v/>
      </c>
      <c r="BX5786" s="165" t="str">
        <f>IF(Z5813&gt;0,"",IF(AA5813&gt;0,R5788,""))</f>
        <v/>
      </c>
      <c r="BY5786" s="165" t="str">
        <f>IF(Y5813+Z5813&gt;0,"",IF(AA5813&gt;0,R5788,""))</f>
        <v/>
      </c>
      <c r="BZ5786" s="165" t="str">
        <f>IF(Y5813+Z5813+AA5813&gt;0,"",IF(AB5813&gt;0,R5788,""))</f>
        <v/>
      </c>
      <c r="CA5786" s="166">
        <f t="shared" ref="CA5786" si="2689">+AC5812</f>
        <v>0</v>
      </c>
      <c r="CB5786" s="166">
        <f t="shared" ref="CB5786" si="2690">+AD5812</f>
        <v>0</v>
      </c>
      <c r="CC5786" s="166">
        <f t="shared" ref="CC5786" si="2691">+AE5812</f>
        <v>1.2E-2</v>
      </c>
      <c r="CD5786" s="166">
        <f t="shared" ref="CD5786" si="2692">+AF5812</f>
        <v>0</v>
      </c>
      <c r="CE5786" s="166">
        <f t="shared" ref="CE5786" si="2693">+AG5812</f>
        <v>0</v>
      </c>
      <c r="CF5786" s="166">
        <f t="shared" ref="CF5786" si="2694">+AH5812</f>
        <v>0</v>
      </c>
      <c r="CG5786" s="166">
        <f t="shared" ref="CG5786" si="2695">+AI5812</f>
        <v>0</v>
      </c>
      <c r="CH5786" s="166">
        <f t="shared" ref="CH5786" si="2696">+AJ5812</f>
        <v>0</v>
      </c>
    </row>
    <row r="5787" spans="2:86" ht="12" customHeight="1" x14ac:dyDescent="0.15">
      <c r="B5787" s="1057" t="s">
        <v>219</v>
      </c>
      <c r="C5787" s="1059"/>
      <c r="D5787" s="1060"/>
      <c r="E5787" s="1061"/>
      <c r="F5787" s="1061"/>
      <c r="G5787" s="1061"/>
      <c r="H5787" s="1061"/>
      <c r="I5787" s="1061"/>
      <c r="J5787" s="1062"/>
      <c r="K5787" s="1067" t="s">
        <v>453</v>
      </c>
      <c r="L5787" s="1068"/>
      <c r="M5787" s="1068"/>
      <c r="N5787" s="1068"/>
      <c r="O5787" s="1068"/>
      <c r="P5787" s="1068"/>
      <c r="Q5787" s="1068"/>
      <c r="R5787" s="1068"/>
      <c r="S5787" s="1068"/>
      <c r="T5787" s="1068"/>
      <c r="U5787" s="1068"/>
      <c r="V5787" s="1068"/>
      <c r="W5787" s="1068"/>
      <c r="X5787" s="1068"/>
      <c r="Y5787" s="1068"/>
      <c r="Z5787" s="1068"/>
      <c r="AA5787" s="1068"/>
      <c r="AB5787" s="1068"/>
      <c r="AC5787" s="1068"/>
      <c r="AD5787" s="1068"/>
      <c r="AE5787" s="1068"/>
      <c r="AF5787" s="1068"/>
      <c r="AG5787" s="1068"/>
      <c r="AH5787" s="1068"/>
      <c r="AI5787" s="1068"/>
      <c r="AJ5787" s="1068"/>
      <c r="AK5787" s="1068"/>
      <c r="AL5787" s="1068"/>
      <c r="AM5787" s="1068"/>
      <c r="AN5787" s="1068"/>
      <c r="AO5787" s="1069"/>
      <c r="AP5787" s="3"/>
    </row>
    <row r="5788" spans="2:86" ht="12" customHeight="1" x14ac:dyDescent="0.15">
      <c r="B5788" s="1058"/>
      <c r="C5788" s="1063"/>
      <c r="D5788" s="1061"/>
      <c r="E5788" s="1061"/>
      <c r="F5788" s="1061"/>
      <c r="G5788" s="1061"/>
      <c r="H5788" s="1061"/>
      <c r="I5788" s="1061"/>
      <c r="J5788" s="1062"/>
      <c r="K5788" s="1040" t="s">
        <v>218</v>
      </c>
      <c r="L5788" s="1041"/>
      <c r="M5788" s="1042"/>
      <c r="N5788" s="1034" t="s">
        <v>835</v>
      </c>
      <c r="O5788" s="1035"/>
      <c r="P5788" s="1040" t="s">
        <v>454</v>
      </c>
      <c r="Q5788" s="1042"/>
      <c r="R5788" s="1070">
        <f>'様式A-2'!C136</f>
        <v>10.5</v>
      </c>
      <c r="S5788" s="1071"/>
      <c r="T5788" s="1072"/>
      <c r="U5788" s="1073" t="s">
        <v>455</v>
      </c>
      <c r="V5788" s="1074"/>
      <c r="W5788" s="1073" t="s">
        <v>456</v>
      </c>
      <c r="X5788" s="1074"/>
      <c r="Y5788" s="1042" t="s">
        <v>217</v>
      </c>
      <c r="Z5788" s="1016"/>
      <c r="AA5788" s="1016"/>
      <c r="AB5788" s="1016"/>
      <c r="AC5788" s="1073" t="s">
        <v>457</v>
      </c>
      <c r="AD5788" s="1079"/>
      <c r="AE5788" s="1079"/>
      <c r="AF5788" s="1079"/>
      <c r="AG5788" s="1079"/>
      <c r="AH5788" s="1079"/>
      <c r="AI5788" s="1079"/>
      <c r="AJ5788" s="1074"/>
      <c r="AK5788" s="1073" t="s">
        <v>458</v>
      </c>
      <c r="AL5788" s="1079"/>
      <c r="AM5788" s="1079"/>
      <c r="AN5788" s="1081"/>
      <c r="AO5788" s="1082"/>
      <c r="AP5788" s="3"/>
      <c r="AV5788" s="167"/>
      <c r="AW5788" s="221"/>
      <c r="AX5788" s="167"/>
      <c r="AY5788" s="167"/>
      <c r="AZ5788" s="167"/>
      <c r="BA5788" s="167"/>
      <c r="BB5788" s="167"/>
      <c r="BC5788" s="167"/>
      <c r="BD5788" s="167"/>
    </row>
    <row r="5789" spans="2:86" ht="12" customHeight="1" x14ac:dyDescent="0.15">
      <c r="B5789" s="1058"/>
      <c r="C5789" s="1063"/>
      <c r="D5789" s="1061"/>
      <c r="E5789" s="1061"/>
      <c r="F5789" s="1061"/>
      <c r="G5789" s="1061"/>
      <c r="H5789" s="1061"/>
      <c r="I5789" s="1061"/>
      <c r="J5789" s="1062"/>
      <c r="K5789" s="1016" t="s">
        <v>459</v>
      </c>
      <c r="L5789" s="1016" t="s">
        <v>199</v>
      </c>
      <c r="M5789" s="1016"/>
      <c r="N5789" s="1016" t="s">
        <v>198</v>
      </c>
      <c r="O5789" s="1016"/>
      <c r="P5789" s="1016" t="s">
        <v>460</v>
      </c>
      <c r="Q5789" s="1016"/>
      <c r="R5789" s="1016" t="s">
        <v>6</v>
      </c>
      <c r="S5789" s="1016"/>
      <c r="T5789" s="1016"/>
      <c r="U5789" s="1075"/>
      <c r="V5789" s="1076"/>
      <c r="W5789" s="1075"/>
      <c r="X5789" s="1076"/>
      <c r="Y5789" s="1042"/>
      <c r="Z5789" s="1016"/>
      <c r="AA5789" s="1016"/>
      <c r="AB5789" s="1016"/>
      <c r="AC5789" s="1077"/>
      <c r="AD5789" s="1080"/>
      <c r="AE5789" s="1080"/>
      <c r="AF5789" s="1080"/>
      <c r="AG5789" s="1080"/>
      <c r="AH5789" s="1080"/>
      <c r="AI5789" s="1080"/>
      <c r="AJ5789" s="1078"/>
      <c r="AK5789" s="1075"/>
      <c r="AL5789" s="1083"/>
      <c r="AM5789" s="1083"/>
      <c r="AN5789" s="1084"/>
      <c r="AO5789" s="1085"/>
      <c r="AP5789" s="3"/>
      <c r="AV5789" s="167"/>
      <c r="AW5789" s="167"/>
      <c r="AX5789" s="167"/>
      <c r="AY5789" s="167"/>
      <c r="AZ5789" s="167"/>
      <c r="BA5789" s="167"/>
      <c r="BB5789" s="167"/>
      <c r="BC5789" s="167"/>
      <c r="BD5789" s="167"/>
    </row>
    <row r="5790" spans="2:86" ht="12" customHeight="1" x14ac:dyDescent="0.15">
      <c r="B5790" s="1058"/>
      <c r="C5790" s="1063"/>
      <c r="D5790" s="1061"/>
      <c r="E5790" s="1061"/>
      <c r="F5790" s="1061"/>
      <c r="G5790" s="1061"/>
      <c r="H5790" s="1061"/>
      <c r="I5790" s="1061"/>
      <c r="J5790" s="1062"/>
      <c r="K5790" s="1016"/>
      <c r="L5790" s="1016"/>
      <c r="M5790" s="1016"/>
      <c r="N5790" s="1016"/>
      <c r="O5790" s="1016"/>
      <c r="P5790" s="1016"/>
      <c r="Q5790" s="1016"/>
      <c r="R5790" s="1016"/>
      <c r="S5790" s="1016"/>
      <c r="T5790" s="1016"/>
      <c r="U5790" s="1075"/>
      <c r="V5790" s="1076"/>
      <c r="W5790" s="1075"/>
      <c r="X5790" s="1076"/>
      <c r="Y5790" s="1042" t="s">
        <v>461</v>
      </c>
      <c r="Z5790" s="1016"/>
      <c r="AA5790" s="1016"/>
      <c r="AB5790" s="1016"/>
      <c r="AC5790" s="1016" t="s">
        <v>462</v>
      </c>
      <c r="AD5790" s="1016"/>
      <c r="AE5790" s="1016"/>
      <c r="AF5790" s="1016"/>
      <c r="AG5790" s="1016" t="s">
        <v>463</v>
      </c>
      <c r="AH5790" s="1016"/>
      <c r="AI5790" s="1016"/>
      <c r="AJ5790" s="1016"/>
      <c r="AK5790" s="1075"/>
      <c r="AL5790" s="1083"/>
      <c r="AM5790" s="1083"/>
      <c r="AN5790" s="1084"/>
      <c r="AO5790" s="1085"/>
      <c r="AP5790" s="3"/>
      <c r="AV5790" s="167"/>
      <c r="AW5790" s="167"/>
      <c r="AX5790" s="167"/>
      <c r="AY5790" s="167"/>
      <c r="AZ5790" s="167"/>
      <c r="BA5790" s="167"/>
      <c r="BB5790" s="167"/>
      <c r="BC5790" s="167"/>
      <c r="BD5790" s="167"/>
    </row>
    <row r="5791" spans="2:86" ht="12" customHeight="1" x14ac:dyDescent="0.15">
      <c r="B5791" s="1058"/>
      <c r="C5791" s="1063"/>
      <c r="D5791" s="1061"/>
      <c r="E5791" s="1061"/>
      <c r="F5791" s="1061"/>
      <c r="G5791" s="1061"/>
      <c r="H5791" s="1061"/>
      <c r="I5791" s="1061"/>
      <c r="J5791" s="1062"/>
      <c r="K5791" s="1016"/>
      <c r="L5791" s="1016"/>
      <c r="M5791" s="1016"/>
      <c r="N5791" s="1016"/>
      <c r="O5791" s="1016"/>
      <c r="P5791" s="1016"/>
      <c r="Q5791" s="1016"/>
      <c r="R5791" s="1016"/>
      <c r="S5791" s="1016"/>
      <c r="T5791" s="1016"/>
      <c r="U5791" s="1077"/>
      <c r="V5791" s="1078"/>
      <c r="W5791" s="1077"/>
      <c r="X5791" s="1078"/>
      <c r="Y5791" s="191" t="s">
        <v>32</v>
      </c>
      <c r="Z5791" s="187" t="s">
        <v>33</v>
      </c>
      <c r="AA5791" s="187" t="s">
        <v>464</v>
      </c>
      <c r="AB5791" s="187" t="s">
        <v>465</v>
      </c>
      <c r="AC5791" s="187" t="s">
        <v>32</v>
      </c>
      <c r="AD5791" s="187" t="s">
        <v>33</v>
      </c>
      <c r="AE5791" s="187" t="s">
        <v>464</v>
      </c>
      <c r="AF5791" s="187" t="s">
        <v>465</v>
      </c>
      <c r="AG5791" s="187" t="s">
        <v>32</v>
      </c>
      <c r="AH5791" s="187" t="s">
        <v>33</v>
      </c>
      <c r="AI5791" s="187" t="s">
        <v>464</v>
      </c>
      <c r="AJ5791" s="187" t="s">
        <v>465</v>
      </c>
      <c r="AK5791" s="1077"/>
      <c r="AL5791" s="1080"/>
      <c r="AM5791" s="1080"/>
      <c r="AN5791" s="1086"/>
      <c r="AO5791" s="1087"/>
      <c r="AP5791" s="3"/>
      <c r="AV5791" s="167"/>
      <c r="AW5791" s="167"/>
      <c r="AX5791" s="167"/>
      <c r="AY5791" s="167"/>
      <c r="AZ5791" s="167"/>
      <c r="BA5791" s="167"/>
      <c r="BB5791" s="167"/>
      <c r="BC5791" s="167"/>
      <c r="BD5791" s="167"/>
    </row>
    <row r="5792" spans="2:86" ht="12" customHeight="1" x14ac:dyDescent="0.15">
      <c r="B5792" s="1058"/>
      <c r="C5792" s="1063"/>
      <c r="D5792" s="1061"/>
      <c r="E5792" s="1061"/>
      <c r="F5792" s="1061"/>
      <c r="G5792" s="1061"/>
      <c r="H5792" s="1061"/>
      <c r="I5792" s="1061"/>
      <c r="J5792" s="1062"/>
      <c r="K5792" s="192">
        <v>1</v>
      </c>
      <c r="L5792" s="1038" t="s">
        <v>534</v>
      </c>
      <c r="M5792" s="1039"/>
      <c r="N5792" s="1038" t="s">
        <v>485</v>
      </c>
      <c r="O5792" s="1039"/>
      <c r="P5792" s="1034" t="s">
        <v>332</v>
      </c>
      <c r="Q5792" s="1036"/>
      <c r="R5792" s="408" t="s">
        <v>532</v>
      </c>
      <c r="S5792" s="408"/>
      <c r="T5792" s="408"/>
      <c r="U5792" s="1034" t="s">
        <v>1648</v>
      </c>
      <c r="V5792" s="1036"/>
      <c r="W5792" s="1034" t="s">
        <v>1655</v>
      </c>
      <c r="X5792" s="1035"/>
      <c r="Y5792" s="286"/>
      <c r="Z5792" s="286"/>
      <c r="AA5792" s="286"/>
      <c r="AB5792" s="286"/>
      <c r="AC5792" s="223"/>
      <c r="AD5792" s="223"/>
      <c r="AE5792" s="223">
        <f>0.1*0.12</f>
        <v>1.2E-2</v>
      </c>
      <c r="AF5792" s="223"/>
      <c r="AG5792" s="223"/>
      <c r="AH5792" s="223"/>
      <c r="AI5792" s="223"/>
      <c r="AJ5792" s="223"/>
      <c r="AK5792" s="1038"/>
      <c r="AL5792" s="1056"/>
      <c r="AM5792" s="1056"/>
      <c r="AN5792" s="799"/>
      <c r="AO5792" s="800"/>
      <c r="AP5792" s="3"/>
      <c r="AQ5792" s="222">
        <f>IF(P5792="材質劣化",2,IF(P5792="漏水",3,1))</f>
        <v>2</v>
      </c>
      <c r="AV5792" s="167"/>
      <c r="AW5792" s="167"/>
      <c r="AX5792" s="167"/>
      <c r="AY5792" s="167"/>
      <c r="AZ5792" s="167"/>
      <c r="BA5792" s="167"/>
      <c r="BB5792" s="167"/>
      <c r="BC5792" s="167"/>
      <c r="BD5792" s="167"/>
    </row>
    <row r="5793" spans="2:56" ht="12" customHeight="1" x14ac:dyDescent="0.15">
      <c r="B5793" s="1058"/>
      <c r="C5793" s="1063"/>
      <c r="D5793" s="1061"/>
      <c r="E5793" s="1061"/>
      <c r="F5793" s="1061"/>
      <c r="G5793" s="1061"/>
      <c r="H5793" s="1061"/>
      <c r="I5793" s="1061"/>
      <c r="J5793" s="1062"/>
      <c r="K5793" s="192">
        <v>2</v>
      </c>
      <c r="L5793" s="1038" t="s">
        <v>534</v>
      </c>
      <c r="M5793" s="1039"/>
      <c r="N5793" s="1038" t="s">
        <v>485</v>
      </c>
      <c r="O5793" s="1039"/>
      <c r="P5793" s="1034" t="s">
        <v>332</v>
      </c>
      <c r="Q5793" s="1036"/>
      <c r="R5793" s="408" t="s">
        <v>338</v>
      </c>
      <c r="S5793" s="408"/>
      <c r="T5793" s="408"/>
      <c r="U5793" s="1034" t="s">
        <v>54</v>
      </c>
      <c r="V5793" s="1036"/>
      <c r="W5793" s="1034" t="s">
        <v>551</v>
      </c>
      <c r="X5793" s="1035"/>
      <c r="Y5793" s="286"/>
      <c r="Z5793" s="286"/>
      <c r="AA5793" s="286"/>
      <c r="AB5793" s="286"/>
      <c r="AC5793" s="223"/>
      <c r="AD5793" s="223"/>
      <c r="AE5793" s="223"/>
      <c r="AF5793" s="223"/>
      <c r="AG5793" s="223"/>
      <c r="AH5793" s="223"/>
      <c r="AI5793" s="223"/>
      <c r="AJ5793" s="223"/>
      <c r="AK5793" s="1052" t="s">
        <v>1685</v>
      </c>
      <c r="AL5793" s="1053"/>
      <c r="AM5793" s="1053"/>
      <c r="AN5793" s="1054"/>
      <c r="AO5793" s="1055"/>
      <c r="AP5793" s="3"/>
      <c r="AQ5793" s="222">
        <f t="shared" ref="AQ5793:AQ5811" si="2697">IF(P5793="材質劣化",2,IF(P5793="漏水",3,1))</f>
        <v>2</v>
      </c>
      <c r="AV5793" s="167"/>
      <c r="AW5793" s="167"/>
      <c r="AX5793" s="167"/>
      <c r="AY5793" s="167"/>
      <c r="AZ5793" s="167"/>
      <c r="BA5793" s="167"/>
      <c r="BB5793" s="167"/>
      <c r="BC5793" s="167"/>
      <c r="BD5793" s="167"/>
    </row>
    <row r="5794" spans="2:56" ht="12" customHeight="1" x14ac:dyDescent="0.15">
      <c r="B5794" s="1058"/>
      <c r="C5794" s="1063"/>
      <c r="D5794" s="1061"/>
      <c r="E5794" s="1061"/>
      <c r="F5794" s="1061"/>
      <c r="G5794" s="1061"/>
      <c r="H5794" s="1061"/>
      <c r="I5794" s="1061"/>
      <c r="J5794" s="1062"/>
      <c r="K5794" s="192"/>
      <c r="L5794" s="1038"/>
      <c r="M5794" s="1039"/>
      <c r="N5794" s="1038"/>
      <c r="O5794" s="1039"/>
      <c r="P5794" s="1034"/>
      <c r="Q5794" s="1036"/>
      <c r="R5794" s="408"/>
      <c r="S5794" s="408"/>
      <c r="T5794" s="408"/>
      <c r="U5794" s="1034"/>
      <c r="V5794" s="1036"/>
      <c r="W5794" s="1034"/>
      <c r="X5794" s="1035"/>
      <c r="Y5794" s="286"/>
      <c r="Z5794" s="286"/>
      <c r="AA5794" s="286"/>
      <c r="AB5794" s="286"/>
      <c r="AC5794" s="223"/>
      <c r="AD5794" s="223"/>
      <c r="AE5794" s="223"/>
      <c r="AF5794" s="223"/>
      <c r="AG5794" s="223"/>
      <c r="AH5794" s="223"/>
      <c r="AI5794" s="223"/>
      <c r="AJ5794" s="223"/>
      <c r="AK5794" s="1052"/>
      <c r="AL5794" s="1053"/>
      <c r="AM5794" s="1053"/>
      <c r="AN5794" s="1054"/>
      <c r="AO5794" s="1055"/>
      <c r="AP5794" s="3"/>
      <c r="AQ5794" s="222">
        <f t="shared" si="2697"/>
        <v>1</v>
      </c>
      <c r="AV5794" s="167"/>
      <c r="AW5794" s="167"/>
      <c r="AX5794" s="167"/>
      <c r="AY5794" s="167"/>
      <c r="AZ5794" s="167"/>
      <c r="BA5794" s="167"/>
      <c r="BB5794" s="167"/>
      <c r="BC5794" s="167"/>
      <c r="BD5794" s="167"/>
    </row>
    <row r="5795" spans="2:56" ht="12" customHeight="1" x14ac:dyDescent="0.15">
      <c r="B5795" s="1058"/>
      <c r="C5795" s="1063"/>
      <c r="D5795" s="1061"/>
      <c r="E5795" s="1061"/>
      <c r="F5795" s="1061"/>
      <c r="G5795" s="1061"/>
      <c r="H5795" s="1061"/>
      <c r="I5795" s="1061"/>
      <c r="J5795" s="1062"/>
      <c r="K5795" s="192"/>
      <c r="L5795" s="1038"/>
      <c r="M5795" s="1039"/>
      <c r="N5795" s="1038"/>
      <c r="O5795" s="1039"/>
      <c r="P5795" s="1034"/>
      <c r="Q5795" s="1036"/>
      <c r="R5795" s="408"/>
      <c r="S5795" s="408"/>
      <c r="T5795" s="408"/>
      <c r="U5795" s="1034"/>
      <c r="V5795" s="1036"/>
      <c r="W5795" s="1034"/>
      <c r="X5795" s="1035"/>
      <c r="Y5795" s="286"/>
      <c r="Z5795" s="286"/>
      <c r="AA5795" s="286"/>
      <c r="AB5795" s="286"/>
      <c r="AC5795" s="223"/>
      <c r="AD5795" s="223"/>
      <c r="AE5795" s="223"/>
      <c r="AF5795" s="223"/>
      <c r="AG5795" s="223"/>
      <c r="AH5795" s="223"/>
      <c r="AI5795" s="223"/>
      <c r="AJ5795" s="223"/>
      <c r="AK5795" s="1052"/>
      <c r="AL5795" s="1053"/>
      <c r="AM5795" s="1053"/>
      <c r="AN5795" s="1054"/>
      <c r="AO5795" s="1055"/>
      <c r="AP5795" s="3"/>
      <c r="AQ5795" s="222">
        <f t="shared" si="2697"/>
        <v>1</v>
      </c>
      <c r="AV5795" s="167"/>
      <c r="AW5795" s="167"/>
      <c r="AX5795" s="167"/>
      <c r="AY5795" s="167"/>
      <c r="AZ5795" s="167"/>
      <c r="BA5795" s="167"/>
      <c r="BB5795" s="167"/>
      <c r="BC5795" s="167"/>
      <c r="BD5795" s="167"/>
    </row>
    <row r="5796" spans="2:56" ht="12" customHeight="1" x14ac:dyDescent="0.15">
      <c r="B5796" s="1058"/>
      <c r="C5796" s="1063"/>
      <c r="D5796" s="1061"/>
      <c r="E5796" s="1061"/>
      <c r="F5796" s="1061"/>
      <c r="G5796" s="1061"/>
      <c r="H5796" s="1061"/>
      <c r="I5796" s="1061"/>
      <c r="J5796" s="1062"/>
      <c r="K5796" s="192"/>
      <c r="L5796" s="1038"/>
      <c r="M5796" s="1039"/>
      <c r="N5796" s="1038"/>
      <c r="O5796" s="1039"/>
      <c r="P5796" s="1034"/>
      <c r="Q5796" s="1036"/>
      <c r="R5796" s="408"/>
      <c r="S5796" s="408"/>
      <c r="T5796" s="408"/>
      <c r="U5796" s="1034"/>
      <c r="V5796" s="1036"/>
      <c r="W5796" s="1034"/>
      <c r="X5796" s="1035"/>
      <c r="Y5796" s="286"/>
      <c r="Z5796" s="286"/>
      <c r="AA5796" s="286"/>
      <c r="AB5796" s="286"/>
      <c r="AC5796" s="223"/>
      <c r="AD5796" s="223"/>
      <c r="AE5796" s="223"/>
      <c r="AF5796" s="223"/>
      <c r="AG5796" s="223"/>
      <c r="AH5796" s="223"/>
      <c r="AI5796" s="223"/>
      <c r="AJ5796" s="223"/>
      <c r="AK5796" s="1052"/>
      <c r="AL5796" s="1053"/>
      <c r="AM5796" s="1053"/>
      <c r="AN5796" s="1054"/>
      <c r="AO5796" s="1055"/>
      <c r="AP5796" s="3"/>
      <c r="AQ5796" s="222">
        <f t="shared" si="2697"/>
        <v>1</v>
      </c>
      <c r="AV5796" s="167"/>
      <c r="AW5796" s="167"/>
      <c r="AX5796" s="167"/>
      <c r="AY5796" s="167"/>
      <c r="AZ5796" s="167"/>
      <c r="BA5796" s="167"/>
      <c r="BB5796" s="167"/>
      <c r="BC5796" s="167"/>
      <c r="BD5796" s="167"/>
    </row>
    <row r="5797" spans="2:56" ht="12" customHeight="1" x14ac:dyDescent="0.15">
      <c r="B5797" s="1058"/>
      <c r="C5797" s="1063"/>
      <c r="D5797" s="1061"/>
      <c r="E5797" s="1061"/>
      <c r="F5797" s="1061"/>
      <c r="G5797" s="1061"/>
      <c r="H5797" s="1061"/>
      <c r="I5797" s="1061"/>
      <c r="J5797" s="1062"/>
      <c r="K5797" s="192"/>
      <c r="L5797" s="1038"/>
      <c r="M5797" s="1039"/>
      <c r="N5797" s="1038"/>
      <c r="O5797" s="1039"/>
      <c r="P5797" s="1034"/>
      <c r="Q5797" s="1036"/>
      <c r="R5797" s="408"/>
      <c r="S5797" s="408"/>
      <c r="T5797" s="408"/>
      <c r="U5797" s="1034"/>
      <c r="V5797" s="1036"/>
      <c r="W5797" s="1034"/>
      <c r="X5797" s="1035"/>
      <c r="Y5797" s="286"/>
      <c r="Z5797" s="286"/>
      <c r="AA5797" s="286"/>
      <c r="AB5797" s="286"/>
      <c r="AC5797" s="223"/>
      <c r="AD5797" s="223"/>
      <c r="AE5797" s="223"/>
      <c r="AF5797" s="223"/>
      <c r="AG5797" s="223"/>
      <c r="AH5797" s="223"/>
      <c r="AI5797" s="223"/>
      <c r="AJ5797" s="223"/>
      <c r="AK5797" s="1052"/>
      <c r="AL5797" s="1053"/>
      <c r="AM5797" s="1053"/>
      <c r="AN5797" s="1054"/>
      <c r="AO5797" s="1055"/>
      <c r="AP5797" s="3"/>
      <c r="AQ5797" s="222">
        <f t="shared" si="2697"/>
        <v>1</v>
      </c>
      <c r="AV5797" s="167"/>
      <c r="AW5797" s="167"/>
      <c r="AX5797" s="167"/>
      <c r="AY5797" s="167"/>
      <c r="AZ5797" s="167"/>
      <c r="BA5797" s="167"/>
      <c r="BB5797" s="167"/>
      <c r="BC5797" s="167"/>
      <c r="BD5797" s="167"/>
    </row>
    <row r="5798" spans="2:56" s="162" customFormat="1" ht="12" customHeight="1" x14ac:dyDescent="0.15">
      <c r="B5798" s="1058"/>
      <c r="C5798" s="1063"/>
      <c r="D5798" s="1061"/>
      <c r="E5798" s="1061"/>
      <c r="F5798" s="1061"/>
      <c r="G5798" s="1061"/>
      <c r="H5798" s="1061"/>
      <c r="I5798" s="1061"/>
      <c r="J5798" s="1062"/>
      <c r="K5798" s="192"/>
      <c r="L5798" s="1038"/>
      <c r="M5798" s="1039"/>
      <c r="N5798" s="1038"/>
      <c r="O5798" s="1039"/>
      <c r="P5798" s="1034"/>
      <c r="Q5798" s="1036"/>
      <c r="R5798" s="408"/>
      <c r="S5798" s="408"/>
      <c r="T5798" s="408"/>
      <c r="U5798" s="1034"/>
      <c r="V5798" s="1036"/>
      <c r="W5798" s="1034"/>
      <c r="X5798" s="1035"/>
      <c r="Y5798" s="286"/>
      <c r="Z5798" s="286"/>
      <c r="AA5798" s="286"/>
      <c r="AB5798" s="286"/>
      <c r="AC5798" s="223"/>
      <c r="AD5798" s="223"/>
      <c r="AE5798" s="223"/>
      <c r="AF5798" s="223"/>
      <c r="AG5798" s="223"/>
      <c r="AH5798" s="223"/>
      <c r="AI5798" s="223"/>
      <c r="AJ5798" s="223"/>
      <c r="AK5798" s="1034"/>
      <c r="AL5798" s="1035"/>
      <c r="AM5798" s="1035"/>
      <c r="AN5798" s="788"/>
      <c r="AO5798" s="789"/>
      <c r="AP5798" s="3"/>
      <c r="AQ5798" s="222">
        <f t="shared" si="2697"/>
        <v>1</v>
      </c>
    </row>
    <row r="5799" spans="2:56" s="162" customFormat="1" ht="12" customHeight="1" x14ac:dyDescent="0.15">
      <c r="B5799" s="1058"/>
      <c r="C5799" s="1063"/>
      <c r="D5799" s="1061"/>
      <c r="E5799" s="1061"/>
      <c r="F5799" s="1061"/>
      <c r="G5799" s="1061"/>
      <c r="H5799" s="1061"/>
      <c r="I5799" s="1061"/>
      <c r="J5799" s="1062"/>
      <c r="K5799" s="192"/>
      <c r="L5799" s="1038"/>
      <c r="M5799" s="1039"/>
      <c r="N5799" s="1038"/>
      <c r="O5799" s="1039"/>
      <c r="P5799" s="1034"/>
      <c r="Q5799" s="1036"/>
      <c r="R5799" s="408"/>
      <c r="S5799" s="408"/>
      <c r="T5799" s="408"/>
      <c r="U5799" s="1034"/>
      <c r="V5799" s="1036"/>
      <c r="W5799" s="1034"/>
      <c r="X5799" s="1035"/>
      <c r="Y5799" s="286"/>
      <c r="Z5799" s="286"/>
      <c r="AA5799" s="286"/>
      <c r="AB5799" s="286"/>
      <c r="AC5799" s="223"/>
      <c r="AD5799" s="223"/>
      <c r="AE5799" s="223"/>
      <c r="AF5799" s="223"/>
      <c r="AG5799" s="223"/>
      <c r="AH5799" s="223"/>
      <c r="AI5799" s="223"/>
      <c r="AJ5799" s="223"/>
      <c r="AK5799" s="1034"/>
      <c r="AL5799" s="1035"/>
      <c r="AM5799" s="1035"/>
      <c r="AN5799" s="788"/>
      <c r="AO5799" s="789"/>
      <c r="AP5799" s="3"/>
      <c r="AQ5799" s="222">
        <f t="shared" si="2697"/>
        <v>1</v>
      </c>
    </row>
    <row r="5800" spans="2:56" s="162" customFormat="1" ht="12" customHeight="1" x14ac:dyDescent="0.15">
      <c r="B5800" s="1058"/>
      <c r="C5800" s="1063"/>
      <c r="D5800" s="1061"/>
      <c r="E5800" s="1061"/>
      <c r="F5800" s="1061"/>
      <c r="G5800" s="1061"/>
      <c r="H5800" s="1061"/>
      <c r="I5800" s="1061"/>
      <c r="J5800" s="1062"/>
      <c r="K5800" s="192"/>
      <c r="L5800" s="1038"/>
      <c r="M5800" s="1039"/>
      <c r="N5800" s="1038"/>
      <c r="O5800" s="1039"/>
      <c r="P5800" s="1034"/>
      <c r="Q5800" s="1036"/>
      <c r="R5800" s="408"/>
      <c r="S5800" s="408"/>
      <c r="T5800" s="408"/>
      <c r="U5800" s="1034"/>
      <c r="V5800" s="1036"/>
      <c r="W5800" s="1034"/>
      <c r="X5800" s="1035"/>
      <c r="Y5800" s="286"/>
      <c r="Z5800" s="286"/>
      <c r="AA5800" s="286"/>
      <c r="AB5800" s="286"/>
      <c r="AC5800" s="223"/>
      <c r="AD5800" s="223"/>
      <c r="AE5800" s="223"/>
      <c r="AF5800" s="223"/>
      <c r="AG5800" s="223"/>
      <c r="AH5800" s="223"/>
      <c r="AI5800" s="223"/>
      <c r="AJ5800" s="223"/>
      <c r="AK5800" s="1034"/>
      <c r="AL5800" s="1035"/>
      <c r="AM5800" s="1035"/>
      <c r="AN5800" s="788"/>
      <c r="AO5800" s="789"/>
      <c r="AP5800" s="3"/>
      <c r="AQ5800" s="222">
        <f t="shared" si="2697"/>
        <v>1</v>
      </c>
    </row>
    <row r="5801" spans="2:56" s="162" customFormat="1" ht="12" customHeight="1" x14ac:dyDescent="0.15">
      <c r="B5801" s="1058"/>
      <c r="C5801" s="1063"/>
      <c r="D5801" s="1061"/>
      <c r="E5801" s="1061"/>
      <c r="F5801" s="1061"/>
      <c r="G5801" s="1061"/>
      <c r="H5801" s="1061"/>
      <c r="I5801" s="1061"/>
      <c r="J5801" s="1062"/>
      <c r="K5801" s="192"/>
      <c r="L5801" s="1038"/>
      <c r="M5801" s="1039"/>
      <c r="N5801" s="1038"/>
      <c r="O5801" s="1039"/>
      <c r="P5801" s="1034"/>
      <c r="Q5801" s="1036"/>
      <c r="R5801" s="408"/>
      <c r="S5801" s="408"/>
      <c r="T5801" s="408"/>
      <c r="U5801" s="1034"/>
      <c r="V5801" s="1036"/>
      <c r="W5801" s="1034"/>
      <c r="X5801" s="1035"/>
      <c r="Y5801" s="286"/>
      <c r="Z5801" s="286"/>
      <c r="AA5801" s="286"/>
      <c r="AB5801" s="286"/>
      <c r="AC5801" s="223"/>
      <c r="AD5801" s="223"/>
      <c r="AE5801" s="223"/>
      <c r="AF5801" s="223"/>
      <c r="AG5801" s="223"/>
      <c r="AH5801" s="223"/>
      <c r="AI5801" s="223"/>
      <c r="AJ5801" s="223"/>
      <c r="AK5801" s="1034"/>
      <c r="AL5801" s="1035"/>
      <c r="AM5801" s="1035"/>
      <c r="AN5801" s="788"/>
      <c r="AO5801" s="789"/>
      <c r="AP5801" s="3"/>
      <c r="AQ5801" s="222">
        <f t="shared" si="2697"/>
        <v>1</v>
      </c>
    </row>
    <row r="5802" spans="2:56" s="162" customFormat="1" ht="12" customHeight="1" x14ac:dyDescent="0.15">
      <c r="B5802" s="1058"/>
      <c r="C5802" s="1063"/>
      <c r="D5802" s="1061"/>
      <c r="E5802" s="1061"/>
      <c r="F5802" s="1061"/>
      <c r="G5802" s="1061"/>
      <c r="H5802" s="1061"/>
      <c r="I5802" s="1061"/>
      <c r="J5802" s="1062"/>
      <c r="K5802" s="192"/>
      <c r="L5802" s="1038"/>
      <c r="M5802" s="1039"/>
      <c r="N5802" s="1038"/>
      <c r="O5802" s="1039"/>
      <c r="P5802" s="1034"/>
      <c r="Q5802" s="1036"/>
      <c r="R5802" s="408"/>
      <c r="S5802" s="408"/>
      <c r="T5802" s="408"/>
      <c r="U5802" s="1034"/>
      <c r="V5802" s="1036"/>
      <c r="W5802" s="1034"/>
      <c r="X5802" s="1035"/>
      <c r="Y5802" s="286"/>
      <c r="Z5802" s="286"/>
      <c r="AA5802" s="286"/>
      <c r="AB5802" s="286"/>
      <c r="AC5802" s="223"/>
      <c r="AD5802" s="223"/>
      <c r="AE5802" s="223"/>
      <c r="AF5802" s="223"/>
      <c r="AG5802" s="223"/>
      <c r="AH5802" s="223"/>
      <c r="AI5802" s="223"/>
      <c r="AJ5802" s="223"/>
      <c r="AK5802" s="1034"/>
      <c r="AL5802" s="1035"/>
      <c r="AM5802" s="1035"/>
      <c r="AN5802" s="788"/>
      <c r="AO5802" s="789"/>
      <c r="AP5802" s="3"/>
      <c r="AQ5802" s="222">
        <f t="shared" si="2697"/>
        <v>1</v>
      </c>
    </row>
    <row r="5803" spans="2:56" s="162" customFormat="1" ht="12" customHeight="1" x14ac:dyDescent="0.15">
      <c r="B5803" s="1058"/>
      <c r="C5803" s="1063"/>
      <c r="D5803" s="1061"/>
      <c r="E5803" s="1061"/>
      <c r="F5803" s="1061"/>
      <c r="G5803" s="1061"/>
      <c r="H5803" s="1061"/>
      <c r="I5803" s="1061"/>
      <c r="J5803" s="1062"/>
      <c r="K5803" s="192"/>
      <c r="L5803" s="1038"/>
      <c r="M5803" s="1039"/>
      <c r="N5803" s="1038"/>
      <c r="O5803" s="1039"/>
      <c r="P5803" s="1034"/>
      <c r="Q5803" s="1036"/>
      <c r="R5803" s="408"/>
      <c r="S5803" s="408"/>
      <c r="T5803" s="408"/>
      <c r="U5803" s="1034"/>
      <c r="V5803" s="1036"/>
      <c r="W5803" s="1034"/>
      <c r="X5803" s="1035"/>
      <c r="Y5803" s="286"/>
      <c r="Z5803" s="286"/>
      <c r="AA5803" s="286"/>
      <c r="AB5803" s="286"/>
      <c r="AC5803" s="223"/>
      <c r="AD5803" s="223"/>
      <c r="AE5803" s="223"/>
      <c r="AF5803" s="223"/>
      <c r="AG5803" s="223"/>
      <c r="AH5803" s="223"/>
      <c r="AI5803" s="223"/>
      <c r="AJ5803" s="223"/>
      <c r="AK5803" s="1034"/>
      <c r="AL5803" s="1035"/>
      <c r="AM5803" s="1035"/>
      <c r="AN5803" s="788"/>
      <c r="AO5803" s="789"/>
      <c r="AP5803" s="3"/>
      <c r="AQ5803" s="222">
        <f t="shared" si="2697"/>
        <v>1</v>
      </c>
    </row>
    <row r="5804" spans="2:56" s="162" customFormat="1" ht="12" customHeight="1" x14ac:dyDescent="0.15">
      <c r="B5804" s="1058"/>
      <c r="C5804" s="1063"/>
      <c r="D5804" s="1061"/>
      <c r="E5804" s="1061"/>
      <c r="F5804" s="1061"/>
      <c r="G5804" s="1061"/>
      <c r="H5804" s="1061"/>
      <c r="I5804" s="1061"/>
      <c r="J5804" s="1062"/>
      <c r="K5804" s="192"/>
      <c r="L5804" s="1038"/>
      <c r="M5804" s="1039"/>
      <c r="N5804" s="1038"/>
      <c r="O5804" s="1039"/>
      <c r="P5804" s="1034"/>
      <c r="Q5804" s="1036"/>
      <c r="R5804" s="408"/>
      <c r="S5804" s="408"/>
      <c r="T5804" s="408"/>
      <c r="U5804" s="1034"/>
      <c r="V5804" s="1036"/>
      <c r="W5804" s="1034"/>
      <c r="X5804" s="1035"/>
      <c r="Y5804" s="286"/>
      <c r="Z5804" s="286"/>
      <c r="AA5804" s="286"/>
      <c r="AB5804" s="286"/>
      <c r="AC5804" s="223"/>
      <c r="AD5804" s="223"/>
      <c r="AE5804" s="223"/>
      <c r="AF5804" s="223"/>
      <c r="AG5804" s="223"/>
      <c r="AH5804" s="223"/>
      <c r="AI5804" s="223"/>
      <c r="AJ5804" s="223"/>
      <c r="AK5804" s="1034"/>
      <c r="AL5804" s="1035"/>
      <c r="AM5804" s="1035"/>
      <c r="AN5804" s="788"/>
      <c r="AO5804" s="789"/>
      <c r="AP5804" s="3"/>
      <c r="AQ5804" s="222">
        <f t="shared" si="2697"/>
        <v>1</v>
      </c>
    </row>
    <row r="5805" spans="2:56" s="162" customFormat="1" ht="12" customHeight="1" x14ac:dyDescent="0.15">
      <c r="B5805" s="1058"/>
      <c r="C5805" s="1063"/>
      <c r="D5805" s="1061"/>
      <c r="E5805" s="1061"/>
      <c r="F5805" s="1061"/>
      <c r="G5805" s="1061"/>
      <c r="H5805" s="1061"/>
      <c r="I5805" s="1061"/>
      <c r="J5805" s="1062"/>
      <c r="K5805" s="192"/>
      <c r="L5805" s="1038"/>
      <c r="M5805" s="1039"/>
      <c r="N5805" s="1038"/>
      <c r="O5805" s="1039"/>
      <c r="P5805" s="1034"/>
      <c r="Q5805" s="1036"/>
      <c r="R5805" s="408"/>
      <c r="S5805" s="408"/>
      <c r="T5805" s="408"/>
      <c r="U5805" s="1034"/>
      <c r="V5805" s="1036"/>
      <c r="W5805" s="1034"/>
      <c r="X5805" s="1035"/>
      <c r="Y5805" s="286"/>
      <c r="Z5805" s="286"/>
      <c r="AA5805" s="286"/>
      <c r="AB5805" s="286"/>
      <c r="AC5805" s="223"/>
      <c r="AD5805" s="223"/>
      <c r="AE5805" s="223"/>
      <c r="AF5805" s="223"/>
      <c r="AG5805" s="223"/>
      <c r="AH5805" s="223"/>
      <c r="AI5805" s="223"/>
      <c r="AJ5805" s="223"/>
      <c r="AK5805" s="1034"/>
      <c r="AL5805" s="1035"/>
      <c r="AM5805" s="1035"/>
      <c r="AN5805" s="788"/>
      <c r="AO5805" s="789"/>
      <c r="AP5805" s="3"/>
      <c r="AQ5805" s="222">
        <f t="shared" si="2697"/>
        <v>1</v>
      </c>
    </row>
    <row r="5806" spans="2:56" s="162" customFormat="1" ht="12" customHeight="1" x14ac:dyDescent="0.15">
      <c r="B5806" s="1058"/>
      <c r="C5806" s="1063"/>
      <c r="D5806" s="1061"/>
      <c r="E5806" s="1061"/>
      <c r="F5806" s="1061"/>
      <c r="G5806" s="1061"/>
      <c r="H5806" s="1061"/>
      <c r="I5806" s="1061"/>
      <c r="J5806" s="1062"/>
      <c r="K5806" s="192"/>
      <c r="L5806" s="1038"/>
      <c r="M5806" s="1039"/>
      <c r="N5806" s="1038"/>
      <c r="O5806" s="1039"/>
      <c r="P5806" s="1034"/>
      <c r="Q5806" s="1036"/>
      <c r="R5806" s="408"/>
      <c r="S5806" s="408"/>
      <c r="T5806" s="408"/>
      <c r="U5806" s="1034"/>
      <c r="V5806" s="1036"/>
      <c r="W5806" s="1034"/>
      <c r="X5806" s="1035"/>
      <c r="Y5806" s="286"/>
      <c r="Z5806" s="286"/>
      <c r="AA5806" s="286"/>
      <c r="AB5806" s="286"/>
      <c r="AC5806" s="223"/>
      <c r="AD5806" s="223"/>
      <c r="AE5806" s="223"/>
      <c r="AF5806" s="223"/>
      <c r="AG5806" s="223"/>
      <c r="AH5806" s="223"/>
      <c r="AI5806" s="223"/>
      <c r="AJ5806" s="223"/>
      <c r="AK5806" s="1034"/>
      <c r="AL5806" s="1035"/>
      <c r="AM5806" s="1035"/>
      <c r="AN5806" s="788"/>
      <c r="AO5806" s="789"/>
      <c r="AP5806" s="3"/>
      <c r="AQ5806" s="222">
        <f t="shared" si="2697"/>
        <v>1</v>
      </c>
    </row>
    <row r="5807" spans="2:56" s="162" customFormat="1" ht="12" customHeight="1" x14ac:dyDescent="0.15">
      <c r="B5807" s="1058"/>
      <c r="C5807" s="1063"/>
      <c r="D5807" s="1061"/>
      <c r="E5807" s="1061"/>
      <c r="F5807" s="1061"/>
      <c r="G5807" s="1061"/>
      <c r="H5807" s="1061"/>
      <c r="I5807" s="1061"/>
      <c r="J5807" s="1062"/>
      <c r="K5807" s="192"/>
      <c r="L5807" s="1038"/>
      <c r="M5807" s="1039"/>
      <c r="N5807" s="1038"/>
      <c r="O5807" s="1039"/>
      <c r="P5807" s="1034"/>
      <c r="Q5807" s="1036"/>
      <c r="R5807" s="408"/>
      <c r="S5807" s="408"/>
      <c r="T5807" s="408"/>
      <c r="U5807" s="1034"/>
      <c r="V5807" s="1036"/>
      <c r="W5807" s="1034"/>
      <c r="X5807" s="1035"/>
      <c r="Y5807" s="286"/>
      <c r="Z5807" s="286"/>
      <c r="AA5807" s="286"/>
      <c r="AB5807" s="286"/>
      <c r="AC5807" s="223"/>
      <c r="AD5807" s="223"/>
      <c r="AE5807" s="223"/>
      <c r="AF5807" s="223"/>
      <c r="AG5807" s="223"/>
      <c r="AH5807" s="223"/>
      <c r="AI5807" s="223"/>
      <c r="AJ5807" s="223"/>
      <c r="AK5807" s="1034"/>
      <c r="AL5807" s="1035"/>
      <c r="AM5807" s="1035"/>
      <c r="AN5807" s="788"/>
      <c r="AO5807" s="789"/>
      <c r="AP5807" s="3"/>
      <c r="AQ5807" s="222">
        <f t="shared" si="2697"/>
        <v>1</v>
      </c>
    </row>
    <row r="5808" spans="2:56" s="162" customFormat="1" ht="12" customHeight="1" x14ac:dyDescent="0.15">
      <c r="B5808" s="1058"/>
      <c r="C5808" s="1063"/>
      <c r="D5808" s="1061"/>
      <c r="E5808" s="1061"/>
      <c r="F5808" s="1061"/>
      <c r="G5808" s="1061"/>
      <c r="H5808" s="1061"/>
      <c r="I5808" s="1061"/>
      <c r="J5808" s="1062"/>
      <c r="K5808" s="192"/>
      <c r="L5808" s="1038"/>
      <c r="M5808" s="1039"/>
      <c r="N5808" s="1038"/>
      <c r="O5808" s="1039"/>
      <c r="P5808" s="1034"/>
      <c r="Q5808" s="1036"/>
      <c r="R5808" s="408"/>
      <c r="S5808" s="408"/>
      <c r="T5808" s="408"/>
      <c r="U5808" s="1034"/>
      <c r="V5808" s="1036"/>
      <c r="W5808" s="1034"/>
      <c r="X5808" s="1035"/>
      <c r="Y5808" s="286"/>
      <c r="Z5808" s="286"/>
      <c r="AA5808" s="286"/>
      <c r="AB5808" s="286"/>
      <c r="AC5808" s="223"/>
      <c r="AD5808" s="223"/>
      <c r="AE5808" s="223"/>
      <c r="AF5808" s="223"/>
      <c r="AG5808" s="223"/>
      <c r="AH5808" s="223"/>
      <c r="AI5808" s="223"/>
      <c r="AJ5808" s="223"/>
      <c r="AK5808" s="1034"/>
      <c r="AL5808" s="1035"/>
      <c r="AM5808" s="1035"/>
      <c r="AN5808" s="788"/>
      <c r="AO5808" s="789"/>
      <c r="AP5808" s="3"/>
      <c r="AQ5808" s="222">
        <f t="shared" si="2697"/>
        <v>1</v>
      </c>
    </row>
    <row r="5809" spans="2:46" s="162" customFormat="1" ht="12" customHeight="1" x14ac:dyDescent="0.15">
      <c r="B5809" s="1058"/>
      <c r="C5809" s="1063"/>
      <c r="D5809" s="1061"/>
      <c r="E5809" s="1061"/>
      <c r="F5809" s="1061"/>
      <c r="G5809" s="1061"/>
      <c r="H5809" s="1061"/>
      <c r="I5809" s="1061"/>
      <c r="J5809" s="1062"/>
      <c r="K5809" s="192"/>
      <c r="L5809" s="1038"/>
      <c r="M5809" s="1039"/>
      <c r="N5809" s="1038"/>
      <c r="O5809" s="1039"/>
      <c r="P5809" s="1034"/>
      <c r="Q5809" s="1036"/>
      <c r="R5809" s="408"/>
      <c r="S5809" s="408"/>
      <c r="T5809" s="408"/>
      <c r="U5809" s="1034"/>
      <c r="V5809" s="1036"/>
      <c r="W5809" s="1034"/>
      <c r="X5809" s="1035"/>
      <c r="Y5809" s="286"/>
      <c r="Z5809" s="286"/>
      <c r="AA5809" s="286"/>
      <c r="AB5809" s="286"/>
      <c r="AC5809" s="223"/>
      <c r="AD5809" s="223"/>
      <c r="AE5809" s="223"/>
      <c r="AF5809" s="223"/>
      <c r="AG5809" s="223"/>
      <c r="AH5809" s="223"/>
      <c r="AI5809" s="223"/>
      <c r="AJ5809" s="223"/>
      <c r="AK5809" s="1034"/>
      <c r="AL5809" s="1035"/>
      <c r="AM5809" s="1035"/>
      <c r="AN5809" s="788"/>
      <c r="AO5809" s="789"/>
      <c r="AP5809" s="3"/>
      <c r="AQ5809" s="222">
        <f t="shared" si="2697"/>
        <v>1</v>
      </c>
    </row>
    <row r="5810" spans="2:46" s="162" customFormat="1" ht="12" customHeight="1" x14ac:dyDescent="0.15">
      <c r="B5810" s="1058"/>
      <c r="C5810" s="1063"/>
      <c r="D5810" s="1061"/>
      <c r="E5810" s="1061"/>
      <c r="F5810" s="1061"/>
      <c r="G5810" s="1061"/>
      <c r="H5810" s="1061"/>
      <c r="I5810" s="1061"/>
      <c r="J5810" s="1062"/>
      <c r="K5810" s="192"/>
      <c r="L5810" s="1038"/>
      <c r="M5810" s="1039"/>
      <c r="N5810" s="1038"/>
      <c r="O5810" s="1039"/>
      <c r="P5810" s="1034"/>
      <c r="Q5810" s="1036"/>
      <c r="R5810" s="408"/>
      <c r="S5810" s="408"/>
      <c r="T5810" s="408"/>
      <c r="U5810" s="1034"/>
      <c r="V5810" s="1036"/>
      <c r="W5810" s="1034"/>
      <c r="X5810" s="1035"/>
      <c r="Y5810" s="286"/>
      <c r="Z5810" s="286"/>
      <c r="AA5810" s="286"/>
      <c r="AB5810" s="286"/>
      <c r="AC5810" s="223"/>
      <c r="AD5810" s="223"/>
      <c r="AE5810" s="223"/>
      <c r="AF5810" s="223"/>
      <c r="AG5810" s="223"/>
      <c r="AH5810" s="223"/>
      <c r="AI5810" s="223"/>
      <c r="AJ5810" s="223"/>
      <c r="AK5810" s="1034"/>
      <c r="AL5810" s="1035"/>
      <c r="AM5810" s="1035"/>
      <c r="AN5810" s="788"/>
      <c r="AO5810" s="789"/>
      <c r="AP5810" s="3"/>
      <c r="AQ5810" s="222">
        <f t="shared" si="2697"/>
        <v>1</v>
      </c>
    </row>
    <row r="5811" spans="2:46" s="162" customFormat="1" ht="12" customHeight="1" x14ac:dyDescent="0.15">
      <c r="B5811" s="1058"/>
      <c r="C5811" s="1063"/>
      <c r="D5811" s="1061"/>
      <c r="E5811" s="1061"/>
      <c r="F5811" s="1061"/>
      <c r="G5811" s="1061"/>
      <c r="H5811" s="1061"/>
      <c r="I5811" s="1061"/>
      <c r="J5811" s="1062"/>
      <c r="K5811" s="192"/>
      <c r="L5811" s="1038"/>
      <c r="M5811" s="1039"/>
      <c r="N5811" s="1038"/>
      <c r="O5811" s="1039"/>
      <c r="P5811" s="1034"/>
      <c r="Q5811" s="1036"/>
      <c r="R5811" s="408"/>
      <c r="S5811" s="408"/>
      <c r="T5811" s="408"/>
      <c r="U5811" s="1034"/>
      <c r="V5811" s="1036"/>
      <c r="W5811" s="1034"/>
      <c r="X5811" s="1035"/>
      <c r="Y5811" s="286"/>
      <c r="Z5811" s="286"/>
      <c r="AA5811" s="286"/>
      <c r="AB5811" s="286"/>
      <c r="AC5811" s="223"/>
      <c r="AD5811" s="223"/>
      <c r="AE5811" s="223"/>
      <c r="AF5811" s="223"/>
      <c r="AG5811" s="223"/>
      <c r="AH5811" s="223"/>
      <c r="AI5811" s="223"/>
      <c r="AJ5811" s="223"/>
      <c r="AK5811" s="1034"/>
      <c r="AL5811" s="1035"/>
      <c r="AM5811" s="1035"/>
      <c r="AN5811" s="788"/>
      <c r="AO5811" s="789"/>
      <c r="AP5811" s="3"/>
      <c r="AQ5811" s="222">
        <f t="shared" si="2697"/>
        <v>1</v>
      </c>
    </row>
    <row r="5812" spans="2:46" s="162" customFormat="1" ht="12" customHeight="1" x14ac:dyDescent="0.15">
      <c r="B5812" s="1058"/>
      <c r="C5812" s="1063"/>
      <c r="D5812" s="1061"/>
      <c r="E5812" s="1061"/>
      <c r="F5812" s="1061"/>
      <c r="G5812" s="1061"/>
      <c r="H5812" s="1061"/>
      <c r="I5812" s="1061"/>
      <c r="J5812" s="1062"/>
      <c r="K5812" s="1016" t="s">
        <v>216</v>
      </c>
      <c r="L5812" s="1016" t="s">
        <v>215</v>
      </c>
      <c r="M5812" s="1016"/>
      <c r="N5812" s="1016"/>
      <c r="O5812" s="1016"/>
      <c r="P5812" s="1016"/>
      <c r="Q5812" s="1016"/>
      <c r="R5812" s="1016"/>
      <c r="S5812" s="1016"/>
      <c r="T5812" s="1016"/>
      <c r="U5812" s="1016"/>
      <c r="V5812" s="1016"/>
      <c r="W5812" s="1016"/>
      <c r="X5812" s="1016"/>
      <c r="Y5812" s="1040" t="s">
        <v>466</v>
      </c>
      <c r="Z5812" s="1041"/>
      <c r="AA5812" s="1041"/>
      <c r="AB5812" s="1042"/>
      <c r="AC5812" s="224">
        <f t="shared" ref="AC5812:AJ5812" si="2698">SUM(AC5792:AC5811)</f>
        <v>0</v>
      </c>
      <c r="AD5812" s="224">
        <f t="shared" si="2698"/>
        <v>0</v>
      </c>
      <c r="AE5812" s="224">
        <f t="shared" si="2698"/>
        <v>1.2E-2</v>
      </c>
      <c r="AF5812" s="224">
        <f t="shared" si="2698"/>
        <v>0</v>
      </c>
      <c r="AG5812" s="224">
        <f t="shared" si="2698"/>
        <v>0</v>
      </c>
      <c r="AH5812" s="224">
        <f t="shared" si="2698"/>
        <v>0</v>
      </c>
      <c r="AI5812" s="224">
        <f t="shared" si="2698"/>
        <v>0</v>
      </c>
      <c r="AJ5812" s="224">
        <f t="shared" si="2698"/>
        <v>0</v>
      </c>
      <c r="AK5812" s="1040" t="s">
        <v>214</v>
      </c>
      <c r="AL5812" s="1041"/>
      <c r="AM5812" s="1041"/>
      <c r="AN5812" s="788"/>
      <c r="AO5812" s="789"/>
      <c r="AP5812" s="3"/>
    </row>
    <row r="5813" spans="2:46" s="162" customFormat="1" ht="12" customHeight="1" x14ac:dyDescent="0.15">
      <c r="B5813" s="1058"/>
      <c r="C5813" s="1063"/>
      <c r="D5813" s="1061"/>
      <c r="E5813" s="1061"/>
      <c r="F5813" s="1061"/>
      <c r="G5813" s="1061"/>
      <c r="H5813" s="1061"/>
      <c r="I5813" s="1061"/>
      <c r="J5813" s="1062"/>
      <c r="K5813" s="1016"/>
      <c r="L5813" s="1016" t="s">
        <v>467</v>
      </c>
      <c r="M5813" s="1016"/>
      <c r="N5813" s="1016"/>
      <c r="O5813" s="1016" t="s">
        <v>213</v>
      </c>
      <c r="P5813" s="1016"/>
      <c r="Q5813" s="1016"/>
      <c r="R5813" s="1016"/>
      <c r="S5813" s="1016"/>
      <c r="T5813" s="1016"/>
      <c r="U5813" s="1016"/>
      <c r="V5813" s="1016"/>
      <c r="W5813" s="1016"/>
      <c r="X5813" s="1016"/>
      <c r="Y5813" s="193">
        <f>COUNTIF(Y5792:Y5811,"○")</f>
        <v>0</v>
      </c>
      <c r="Z5813" s="193">
        <f>COUNTIF(Z5792:Z5811,"○")</f>
        <v>0</v>
      </c>
      <c r="AA5813" s="193">
        <f>COUNTIF(AA5792:AA5811,"○")</f>
        <v>0</v>
      </c>
      <c r="AB5813" s="193">
        <f>COUNTIF(AB5792:AB5811,"○")</f>
        <v>0</v>
      </c>
      <c r="AC5813" s="193">
        <f t="shared" ref="AC5813:AJ5813" si="2699">COUNT(AC5792:AC5811)</f>
        <v>0</v>
      </c>
      <c r="AD5813" s="193">
        <f t="shared" si="2699"/>
        <v>0</v>
      </c>
      <c r="AE5813" s="193">
        <f t="shared" si="2699"/>
        <v>1</v>
      </c>
      <c r="AF5813" s="193">
        <f t="shared" si="2699"/>
        <v>0</v>
      </c>
      <c r="AG5813" s="193">
        <f t="shared" si="2699"/>
        <v>0</v>
      </c>
      <c r="AH5813" s="193">
        <f t="shared" si="2699"/>
        <v>0</v>
      </c>
      <c r="AI5813" s="193">
        <f t="shared" si="2699"/>
        <v>0</v>
      </c>
      <c r="AJ5813" s="193">
        <f t="shared" si="2699"/>
        <v>0</v>
      </c>
      <c r="AK5813" s="1043"/>
      <c r="AL5813" s="1044"/>
      <c r="AM5813" s="1044"/>
      <c r="AN5813" s="1044"/>
      <c r="AO5813" s="1045"/>
      <c r="AP5813" s="3"/>
    </row>
    <row r="5814" spans="2:46" ht="12" customHeight="1" x14ac:dyDescent="0.15">
      <c r="B5814" s="1058"/>
      <c r="C5814" s="1063"/>
      <c r="D5814" s="1061"/>
      <c r="E5814" s="1061"/>
      <c r="F5814" s="1061"/>
      <c r="G5814" s="1061"/>
      <c r="H5814" s="1061"/>
      <c r="I5814" s="1061"/>
      <c r="J5814" s="1062"/>
      <c r="K5814" s="1016"/>
      <c r="L5814" s="1016"/>
      <c r="M5814" s="1016"/>
      <c r="N5814" s="1016"/>
      <c r="O5814" s="1016" t="s">
        <v>468</v>
      </c>
      <c r="P5814" s="1016"/>
      <c r="Q5814" s="1016"/>
      <c r="R5814" s="1016"/>
      <c r="S5814" s="1016"/>
      <c r="T5814" s="1016"/>
      <c r="U5814" s="1016"/>
      <c r="V5814" s="1016"/>
      <c r="W5814" s="1016"/>
      <c r="X5814" s="1016"/>
      <c r="Y5814" s="1034" t="str">
        <f>IF(Y5813&gt;0,"Ⅳ",IF(Z5813&gt;0,"Ⅲ",IF(AA5813&gt;0,"Ⅱa",IF(AB5813&gt;0,"Ⅱb","Ⅰ"))))</f>
        <v>Ⅰ</v>
      </c>
      <c r="Z5814" s="1035"/>
      <c r="AA5814" s="1035"/>
      <c r="AB5814" s="1036"/>
      <c r="AC5814" s="1034" t="str">
        <f>IF(AC5813&gt;0,"Ⅳ",IF(AD5813&gt;0,"Ⅲ",IF(AE5813&gt;0,"Ⅱa",IF(AF5813&gt;0,"Ⅱb","Ⅰ"))))</f>
        <v>Ⅱa</v>
      </c>
      <c r="AD5814" s="1035"/>
      <c r="AE5814" s="1035"/>
      <c r="AF5814" s="1036"/>
      <c r="AG5814" s="1034" t="str">
        <f>IF(AG5813&gt;0,"Ⅳ",IF(AH5813&gt;0,"Ⅲ",IF(AI5813&gt;0,"Ⅱa",IF(AJ5813&gt;0,"Ⅱb","Ⅰ"))))</f>
        <v>Ⅰ</v>
      </c>
      <c r="AH5814" s="1035"/>
      <c r="AI5814" s="1035"/>
      <c r="AJ5814" s="1036"/>
      <c r="AK5814" s="1046"/>
      <c r="AL5814" s="1047"/>
      <c r="AM5814" s="1047"/>
      <c r="AN5814" s="1047"/>
      <c r="AO5814" s="1048"/>
      <c r="AP5814" s="3"/>
      <c r="AQ5814" s="282" t="s">
        <v>312</v>
      </c>
      <c r="AR5814" s="282" t="s">
        <v>313</v>
      </c>
      <c r="AS5814" s="699" t="s">
        <v>316</v>
      </c>
      <c r="AT5814" s="1026"/>
    </row>
    <row r="5815" spans="2:46" ht="12" customHeight="1" x14ac:dyDescent="0.15">
      <c r="B5815" s="1058"/>
      <c r="C5815" s="1063"/>
      <c r="D5815" s="1061"/>
      <c r="E5815" s="1061"/>
      <c r="F5815" s="1061"/>
      <c r="G5815" s="1061"/>
      <c r="H5815" s="1061"/>
      <c r="I5815" s="1061"/>
      <c r="J5815" s="1062"/>
      <c r="K5815" s="1016"/>
      <c r="L5815" s="1016" t="s">
        <v>469</v>
      </c>
      <c r="M5815" s="1016"/>
      <c r="N5815" s="1016"/>
      <c r="O5815" s="1016" t="s">
        <v>212</v>
      </c>
      <c r="P5815" s="1016"/>
      <c r="Q5815" s="1016"/>
      <c r="R5815" s="1016"/>
      <c r="S5815" s="1016"/>
      <c r="T5815" s="1016"/>
      <c r="U5815" s="1016"/>
      <c r="V5815" s="1016"/>
      <c r="W5815" s="1016"/>
      <c r="X5815" s="1016"/>
      <c r="Y5815" s="187" t="s">
        <v>32</v>
      </c>
      <c r="Z5815" s="187" t="s">
        <v>33</v>
      </c>
      <c r="AA5815" s="1027" t="s">
        <v>34</v>
      </c>
      <c r="AB5815" s="1027"/>
      <c r="AC5815" s="187" t="s">
        <v>32</v>
      </c>
      <c r="AD5815" s="187" t="s">
        <v>33</v>
      </c>
      <c r="AE5815" s="1027" t="s">
        <v>34</v>
      </c>
      <c r="AF5815" s="1027"/>
      <c r="AG5815" s="187" t="s">
        <v>32</v>
      </c>
      <c r="AH5815" s="187" t="s">
        <v>33</v>
      </c>
      <c r="AI5815" s="1027" t="s">
        <v>34</v>
      </c>
      <c r="AJ5815" s="1027"/>
      <c r="AK5815" s="1046"/>
      <c r="AL5815" s="1047"/>
      <c r="AM5815" s="1047"/>
      <c r="AN5815" s="1047"/>
      <c r="AO5815" s="1048"/>
      <c r="AP5815" s="3"/>
      <c r="AQ5815" s="1028">
        <f>+Y5813+Z5813</f>
        <v>0</v>
      </c>
      <c r="AR5815" s="1029"/>
      <c r="AS5815" s="1028">
        <f>+AA5813+AB5813</f>
        <v>0</v>
      </c>
      <c r="AT5815" s="1029"/>
    </row>
    <row r="5816" spans="2:46" ht="12" customHeight="1" x14ac:dyDescent="0.15">
      <c r="B5816" s="1058"/>
      <c r="C5816" s="1063"/>
      <c r="D5816" s="1061"/>
      <c r="E5816" s="1061"/>
      <c r="F5816" s="1061"/>
      <c r="G5816" s="1061"/>
      <c r="H5816" s="1061"/>
      <c r="I5816" s="1061"/>
      <c r="J5816" s="1062"/>
      <c r="K5816" s="1016"/>
      <c r="L5816" s="1016"/>
      <c r="M5816" s="1016"/>
      <c r="N5816" s="1016"/>
      <c r="O5816" s="1016" t="s">
        <v>470</v>
      </c>
      <c r="P5816" s="1016"/>
      <c r="Q5816" s="1016"/>
      <c r="R5816" s="1016"/>
      <c r="S5816" s="1016"/>
      <c r="T5816" s="1016"/>
      <c r="U5816" s="1016"/>
      <c r="V5816" s="1016"/>
      <c r="W5816" s="1016"/>
      <c r="X5816" s="1016"/>
      <c r="Y5816" s="193" t="str">
        <f>IF(Y5813=0,"",1)</f>
        <v/>
      </c>
      <c r="Z5816" s="193" t="str">
        <f>IF(Z5813=0,"",1)</f>
        <v/>
      </c>
      <c r="AA5816" s="1030" t="str">
        <f>IF(AQ5815=1,"",IF(AS5815&gt;0,1,""))</f>
        <v/>
      </c>
      <c r="AB5816" s="1031"/>
      <c r="AC5816" s="193">
        <f>+AC5813</f>
        <v>0</v>
      </c>
      <c r="AD5816" s="193">
        <f>AD5813</f>
        <v>0</v>
      </c>
      <c r="AE5816" s="1030">
        <f>AE5813+AF5813</f>
        <v>1</v>
      </c>
      <c r="AF5816" s="1031"/>
      <c r="AG5816" s="193">
        <f>AG5813</f>
        <v>0</v>
      </c>
      <c r="AH5816" s="193">
        <f>AH5813</f>
        <v>0</v>
      </c>
      <c r="AI5816" s="1030">
        <f>AI5813+AJ5813</f>
        <v>0</v>
      </c>
      <c r="AJ5816" s="1031"/>
      <c r="AK5816" s="1046"/>
      <c r="AL5816" s="1047"/>
      <c r="AM5816" s="1047"/>
      <c r="AN5816" s="1047"/>
      <c r="AO5816" s="1048"/>
      <c r="AP5816" s="3"/>
      <c r="AQ5816" s="197">
        <f>+Y5813+AC5816+AG5816</f>
        <v>0</v>
      </c>
      <c r="AR5816" s="197">
        <f>+Z5813+AD5816+AH5816</f>
        <v>0</v>
      </c>
      <c r="AS5816" s="1032">
        <f>+AS5815+AE5816+AI5816</f>
        <v>1</v>
      </c>
      <c r="AT5816" s="1033"/>
    </row>
    <row r="5817" spans="2:46" ht="12" customHeight="1" x14ac:dyDescent="0.15">
      <c r="B5817" s="1058"/>
      <c r="C5817" s="1063"/>
      <c r="D5817" s="1061"/>
      <c r="E5817" s="1061"/>
      <c r="F5817" s="1061"/>
      <c r="G5817" s="1061"/>
      <c r="H5817" s="1061"/>
      <c r="I5817" s="1061"/>
      <c r="J5817" s="1062"/>
      <c r="K5817" s="1016"/>
      <c r="L5817" s="1016"/>
      <c r="M5817" s="1016"/>
      <c r="N5817" s="1016"/>
      <c r="O5817" s="1016" t="s">
        <v>471</v>
      </c>
      <c r="P5817" s="1016"/>
      <c r="Q5817" s="1016"/>
      <c r="R5817" s="1016"/>
      <c r="S5817" s="1016"/>
      <c r="T5817" s="1016"/>
      <c r="U5817" s="1016"/>
      <c r="V5817" s="1016"/>
      <c r="W5817" s="1016"/>
      <c r="X5817" s="1016"/>
      <c r="Y5817" s="1034" t="s">
        <v>875</v>
      </c>
      <c r="Z5817" s="1035"/>
      <c r="AA5817" s="1035"/>
      <c r="AB5817" s="1036"/>
      <c r="AC5817" s="1034" t="str">
        <f>IF(AC5816&gt;0,"Ⅳ",IF(AD5816&gt;0,"Ⅲ",IF(AE5816&gt;0,"Ⅱ","Ⅰ")))</f>
        <v>Ⅱ</v>
      </c>
      <c r="AD5817" s="1035"/>
      <c r="AE5817" s="1035"/>
      <c r="AF5817" s="1036"/>
      <c r="AG5817" s="1034" t="str">
        <f>IF(AG5816&gt;0,"Ⅳ",IF(AH5816&gt;0,"Ⅲ",IF(AI5816&gt;0,"Ⅱ","Ⅰ")))</f>
        <v>Ⅰ</v>
      </c>
      <c r="AH5817" s="1035"/>
      <c r="AI5817" s="1035"/>
      <c r="AJ5817" s="1036"/>
      <c r="AK5817" s="1046"/>
      <c r="AL5817" s="1047"/>
      <c r="AM5817" s="1047"/>
      <c r="AN5817" s="1047"/>
      <c r="AO5817" s="1048"/>
      <c r="AP5817" s="3"/>
      <c r="AQ5817" s="1037" t="str">
        <f>IF(AQ5816&gt;0,"Ⅳ",IF(AR5816&gt;0,"Ⅲ",IF(AS5816&gt;0,"Ⅱ","Ⅰ")))</f>
        <v>Ⅱ</v>
      </c>
      <c r="AR5817" s="1037"/>
      <c r="AS5817" s="1037"/>
      <c r="AT5817" s="1037"/>
    </row>
    <row r="5818" spans="2:46" ht="12" customHeight="1" x14ac:dyDescent="0.15">
      <c r="B5818" s="1058"/>
      <c r="C5818" s="1063"/>
      <c r="D5818" s="1061"/>
      <c r="E5818" s="1061"/>
      <c r="F5818" s="1061"/>
      <c r="G5818" s="1061"/>
      <c r="H5818" s="1061"/>
      <c r="I5818" s="1061"/>
      <c r="J5818" s="1062"/>
      <c r="K5818" s="1016"/>
      <c r="L5818" s="1016"/>
      <c r="M5818" s="1016"/>
      <c r="N5818" s="1016"/>
      <c r="O5818" s="1016" t="s">
        <v>472</v>
      </c>
      <c r="P5818" s="1016"/>
      <c r="Q5818" s="1016"/>
      <c r="R5818" s="1016"/>
      <c r="S5818" s="1016"/>
      <c r="T5818" s="1016"/>
      <c r="U5818" s="1016"/>
      <c r="V5818" s="1016"/>
      <c r="W5818" s="1016"/>
      <c r="X5818" s="1016"/>
      <c r="Y5818" s="1034" t="str">
        <f>IF(COUNTIF(Y5817:AJ5817,"Ⅳ")&gt;0,"Ⅳ",IF(COUNTIF(Y5817:AJ5817,"Ⅲ")&gt;0,"Ⅲ",IF(COUNTIF(Y5817:AJ5817,"Ⅱ")&gt;0,"Ⅱ","Ⅰ")))</f>
        <v>Ⅱ</v>
      </c>
      <c r="Z5818" s="1035"/>
      <c r="AA5818" s="1035"/>
      <c r="AB5818" s="1035"/>
      <c r="AC5818" s="1035"/>
      <c r="AD5818" s="1035"/>
      <c r="AE5818" s="1035"/>
      <c r="AF5818" s="1035"/>
      <c r="AG5818" s="1035"/>
      <c r="AH5818" s="1035"/>
      <c r="AI5818" s="1035"/>
      <c r="AJ5818" s="1036"/>
      <c r="AK5818" s="1049"/>
      <c r="AL5818" s="1050"/>
      <c r="AM5818" s="1050"/>
      <c r="AN5818" s="1050"/>
      <c r="AO5818" s="1051"/>
      <c r="AP5818" s="3"/>
    </row>
    <row r="5819" spans="2:46" ht="14.25" customHeight="1" x14ac:dyDescent="0.15">
      <c r="B5819" s="1058"/>
      <c r="C5819" s="1063"/>
      <c r="D5819" s="1061"/>
      <c r="E5819" s="1061"/>
      <c r="F5819" s="1061"/>
      <c r="G5819" s="1061"/>
      <c r="H5819" s="1061"/>
      <c r="I5819" s="1061"/>
      <c r="J5819" s="1062"/>
      <c r="K5819" s="1016" t="s">
        <v>169</v>
      </c>
      <c r="L5819" s="1017"/>
      <c r="M5819" s="1017"/>
      <c r="N5819" s="1017"/>
      <c r="O5819" s="1017"/>
      <c r="P5819" s="1017"/>
      <c r="Q5819" s="1017"/>
      <c r="R5819" s="1017"/>
      <c r="S5819" s="1017"/>
      <c r="T5819" s="1017"/>
      <c r="U5819" s="1017"/>
      <c r="V5819" s="1017"/>
      <c r="W5819" s="1017"/>
      <c r="X5819" s="1017"/>
      <c r="Y5819" s="1017"/>
      <c r="Z5819" s="1017"/>
      <c r="AA5819" s="1017"/>
      <c r="AB5819" s="1017"/>
      <c r="AC5819" s="1017"/>
      <c r="AD5819" s="1017"/>
      <c r="AE5819" s="1017"/>
      <c r="AF5819" s="1017"/>
      <c r="AG5819" s="1017"/>
      <c r="AH5819" s="1017"/>
      <c r="AI5819" s="1017"/>
      <c r="AJ5819" s="1017"/>
      <c r="AK5819" s="1017"/>
      <c r="AL5819" s="1017"/>
      <c r="AM5819" s="1017"/>
      <c r="AN5819" s="1017"/>
      <c r="AO5819" s="1017"/>
      <c r="AP5819" s="3"/>
    </row>
    <row r="5820" spans="2:46" ht="14.25" customHeight="1" x14ac:dyDescent="0.15">
      <c r="B5820" s="1058"/>
      <c r="C5820" s="1063"/>
      <c r="D5820" s="1061"/>
      <c r="E5820" s="1061"/>
      <c r="F5820" s="1061"/>
      <c r="G5820" s="1061"/>
      <c r="H5820" s="1061"/>
      <c r="I5820" s="1061"/>
      <c r="J5820" s="1062"/>
      <c r="K5820" s="1016"/>
      <c r="L5820" s="1017"/>
      <c r="M5820" s="1017"/>
      <c r="N5820" s="1017"/>
      <c r="O5820" s="1017"/>
      <c r="P5820" s="1017"/>
      <c r="Q5820" s="1017"/>
      <c r="R5820" s="1017"/>
      <c r="S5820" s="1017"/>
      <c r="T5820" s="1017"/>
      <c r="U5820" s="1017"/>
      <c r="V5820" s="1017"/>
      <c r="W5820" s="1017"/>
      <c r="X5820" s="1017"/>
      <c r="Y5820" s="1017"/>
      <c r="Z5820" s="1017"/>
      <c r="AA5820" s="1017"/>
      <c r="AB5820" s="1017"/>
      <c r="AC5820" s="1017"/>
      <c r="AD5820" s="1017"/>
      <c r="AE5820" s="1017"/>
      <c r="AF5820" s="1017"/>
      <c r="AG5820" s="1017"/>
      <c r="AH5820" s="1017"/>
      <c r="AI5820" s="1017"/>
      <c r="AJ5820" s="1017"/>
      <c r="AK5820" s="1017"/>
      <c r="AL5820" s="1017"/>
      <c r="AM5820" s="1017"/>
      <c r="AN5820" s="1017"/>
      <c r="AO5820" s="1017"/>
      <c r="AP5820" s="3"/>
    </row>
    <row r="5821" spans="2:46" ht="12" customHeight="1" x14ac:dyDescent="0.15">
      <c r="B5821" s="1058"/>
      <c r="C5821" s="1063"/>
      <c r="D5821" s="1061"/>
      <c r="E5821" s="1061"/>
      <c r="F5821" s="1061"/>
      <c r="G5821" s="1061"/>
      <c r="H5821" s="1061"/>
      <c r="I5821" s="1061"/>
      <c r="J5821" s="1062"/>
      <c r="K5821" s="1018" t="s">
        <v>473</v>
      </c>
      <c r="L5821" s="1018"/>
      <c r="M5821" s="1018"/>
      <c r="N5821" s="1018"/>
      <c r="O5821" s="1018"/>
      <c r="P5821" s="1018"/>
      <c r="Q5821" s="1018"/>
      <c r="R5821" s="1018"/>
      <c r="S5821" s="1018"/>
      <c r="T5821" s="1018"/>
      <c r="U5821" s="1018"/>
      <c r="V5821" s="1018"/>
      <c r="W5821" s="1018"/>
      <c r="X5821" s="1018"/>
      <c r="Y5821" s="1018"/>
      <c r="Z5821" s="1018"/>
      <c r="AA5821" s="1018"/>
      <c r="AB5821" s="1018"/>
      <c r="AC5821" s="1018"/>
      <c r="AD5821" s="1018"/>
      <c r="AE5821" s="1018"/>
      <c r="AF5821" s="1018"/>
      <c r="AG5821" s="1018"/>
      <c r="AH5821" s="1018"/>
      <c r="AI5821" s="1018"/>
      <c r="AJ5821" s="1018"/>
      <c r="AK5821" s="1018"/>
      <c r="AL5821" s="1018"/>
      <c r="AM5821" s="1018"/>
      <c r="AN5821" s="1018"/>
      <c r="AO5821" s="1018"/>
      <c r="AP5821" s="3"/>
    </row>
    <row r="5822" spans="2:46" ht="12" customHeight="1" x14ac:dyDescent="0.15">
      <c r="B5822" s="1058"/>
      <c r="C5822" s="1063"/>
      <c r="D5822" s="1061"/>
      <c r="E5822" s="1061"/>
      <c r="F5822" s="1061"/>
      <c r="G5822" s="1061"/>
      <c r="H5822" s="1061"/>
      <c r="I5822" s="1061"/>
      <c r="J5822" s="1062"/>
      <c r="K5822" s="1019" t="s">
        <v>523</v>
      </c>
      <c r="L5822" s="1019"/>
      <c r="M5822" s="1019"/>
      <c r="N5822" s="1019"/>
      <c r="O5822" s="1019"/>
      <c r="P5822" s="1019"/>
      <c r="Q5822" s="1019"/>
      <c r="R5822" s="1019"/>
      <c r="S5822" s="1019"/>
      <c r="T5822" s="1019"/>
      <c r="U5822" s="1019"/>
      <c r="V5822" s="1019"/>
      <c r="W5822" s="1019"/>
      <c r="X5822" s="1019"/>
      <c r="Y5822" s="1019"/>
      <c r="Z5822" s="1019"/>
      <c r="AA5822" s="1019"/>
      <c r="AB5822" s="1019"/>
      <c r="AC5822" s="1019"/>
      <c r="AD5822" s="1019"/>
      <c r="AE5822" s="1019"/>
      <c r="AF5822" s="1019"/>
      <c r="AG5822" s="1019"/>
      <c r="AH5822" s="1019"/>
      <c r="AI5822" s="1019"/>
      <c r="AJ5822" s="1019"/>
      <c r="AK5822" s="1019"/>
      <c r="AL5822" s="1019"/>
      <c r="AM5822" s="1019"/>
      <c r="AN5822" s="1019"/>
      <c r="AO5822" s="1019"/>
      <c r="AP5822" s="3"/>
    </row>
    <row r="5823" spans="2:46" ht="12" customHeight="1" x14ac:dyDescent="0.15">
      <c r="B5823" s="1058"/>
      <c r="C5823" s="1063"/>
      <c r="D5823" s="1061"/>
      <c r="E5823" s="1061"/>
      <c r="F5823" s="1061"/>
      <c r="G5823" s="1061"/>
      <c r="H5823" s="1061"/>
      <c r="I5823" s="1061"/>
      <c r="J5823" s="1062"/>
      <c r="K5823" s="194" t="s">
        <v>474</v>
      </c>
      <c r="L5823" s="195"/>
      <c r="M5823" s="195"/>
      <c r="N5823" s="195"/>
      <c r="O5823" s="195"/>
      <c r="P5823" s="195"/>
      <c r="Q5823" s="195"/>
      <c r="R5823" s="195"/>
      <c r="S5823" s="195"/>
      <c r="T5823" s="195"/>
      <c r="U5823" s="195"/>
      <c r="V5823" s="195"/>
      <c r="W5823" s="195"/>
      <c r="X5823" s="195"/>
      <c r="Y5823" s="195"/>
      <c r="Z5823" s="195"/>
      <c r="AA5823" s="195"/>
      <c r="AB5823" s="195"/>
      <c r="AC5823" s="195"/>
      <c r="AD5823" s="195"/>
      <c r="AE5823" s="195"/>
      <c r="AF5823" s="195"/>
      <c r="AG5823" s="195"/>
      <c r="AH5823" s="195"/>
      <c r="AI5823" s="195"/>
      <c r="AJ5823" s="195"/>
      <c r="AK5823" s="195"/>
      <c r="AL5823" s="195"/>
      <c r="AM5823" s="195"/>
      <c r="AN5823" s="195"/>
      <c r="AO5823" s="196"/>
      <c r="AP5823" s="3"/>
    </row>
    <row r="5824" spans="2:46" ht="12" customHeight="1" x14ac:dyDescent="0.15">
      <c r="B5824" s="1058"/>
      <c r="C5824" s="1063"/>
      <c r="D5824" s="1061"/>
      <c r="E5824" s="1061"/>
      <c r="F5824" s="1061"/>
      <c r="G5824" s="1061"/>
      <c r="H5824" s="1061"/>
      <c r="I5824" s="1061"/>
      <c r="J5824" s="1062"/>
      <c r="K5824" s="194" t="s">
        <v>475</v>
      </c>
      <c r="L5824" s="195"/>
      <c r="M5824" s="195"/>
      <c r="N5824" s="195"/>
      <c r="O5824" s="195"/>
      <c r="P5824" s="195"/>
      <c r="Q5824" s="195"/>
      <c r="R5824" s="195"/>
      <c r="S5824" s="195"/>
      <c r="T5824" s="195"/>
      <c r="U5824" s="195"/>
      <c r="V5824" s="195"/>
      <c r="W5824" s="195"/>
      <c r="X5824" s="195"/>
      <c r="Y5824" s="195"/>
      <c r="Z5824" s="195"/>
      <c r="AA5824" s="195"/>
      <c r="AB5824" s="195"/>
      <c r="AC5824" s="195"/>
      <c r="AD5824" s="195"/>
      <c r="AE5824" s="195"/>
      <c r="AF5824" s="195"/>
      <c r="AG5824" s="195"/>
      <c r="AH5824" s="195"/>
      <c r="AI5824" s="195"/>
      <c r="AJ5824" s="195"/>
      <c r="AK5824" s="195"/>
      <c r="AL5824" s="195"/>
      <c r="AM5824" s="195"/>
      <c r="AN5824" s="195"/>
      <c r="AO5824" s="196"/>
      <c r="AP5824" s="3"/>
    </row>
    <row r="5825" spans="2:86" ht="12" customHeight="1" x14ac:dyDescent="0.15">
      <c r="B5825" s="1058"/>
      <c r="C5825" s="1063"/>
      <c r="D5825" s="1061"/>
      <c r="E5825" s="1061"/>
      <c r="F5825" s="1061"/>
      <c r="G5825" s="1061"/>
      <c r="H5825" s="1061"/>
      <c r="I5825" s="1061"/>
      <c r="J5825" s="1062"/>
      <c r="K5825" s="1020" t="s">
        <v>476</v>
      </c>
      <c r="L5825" s="1021"/>
      <c r="M5825" s="1021"/>
      <c r="N5825" s="1021"/>
      <c r="O5825" s="1021"/>
      <c r="P5825" s="1021"/>
      <c r="Q5825" s="1021"/>
      <c r="R5825" s="1021"/>
      <c r="S5825" s="1021"/>
      <c r="T5825" s="1021"/>
      <c r="U5825" s="1021"/>
      <c r="V5825" s="1021"/>
      <c r="W5825" s="1021"/>
      <c r="X5825" s="1021"/>
      <c r="Y5825" s="1021"/>
      <c r="Z5825" s="1021"/>
      <c r="AA5825" s="1021"/>
      <c r="AB5825" s="1021"/>
      <c r="AC5825" s="1021"/>
      <c r="AD5825" s="1021"/>
      <c r="AE5825" s="1021"/>
      <c r="AF5825" s="1021"/>
      <c r="AG5825" s="1021"/>
      <c r="AH5825" s="1021"/>
      <c r="AI5825" s="1021"/>
      <c r="AJ5825" s="1021"/>
      <c r="AK5825" s="1021"/>
      <c r="AL5825" s="1021"/>
      <c r="AM5825" s="1021"/>
      <c r="AN5825" s="1021"/>
      <c r="AO5825" s="1022"/>
      <c r="AP5825" s="3"/>
    </row>
    <row r="5826" spans="2:86" ht="12" customHeight="1" x14ac:dyDescent="0.15">
      <c r="B5826" s="591"/>
      <c r="C5826" s="1064"/>
      <c r="D5826" s="1065"/>
      <c r="E5826" s="1065"/>
      <c r="F5826" s="1065"/>
      <c r="G5826" s="1065"/>
      <c r="H5826" s="1065"/>
      <c r="I5826" s="1065"/>
      <c r="J5826" s="1066"/>
      <c r="K5826" s="1023"/>
      <c r="L5826" s="1024"/>
      <c r="M5826" s="1024"/>
      <c r="N5826" s="1024"/>
      <c r="O5826" s="1024"/>
      <c r="P5826" s="1024"/>
      <c r="Q5826" s="1024"/>
      <c r="R5826" s="1024"/>
      <c r="S5826" s="1024"/>
      <c r="T5826" s="1024"/>
      <c r="U5826" s="1024"/>
      <c r="V5826" s="1024"/>
      <c r="W5826" s="1024"/>
      <c r="X5826" s="1024"/>
      <c r="Y5826" s="1024"/>
      <c r="Z5826" s="1024"/>
      <c r="AA5826" s="1024"/>
      <c r="AB5826" s="1024"/>
      <c r="AC5826" s="1024"/>
      <c r="AD5826" s="1024"/>
      <c r="AE5826" s="1024"/>
      <c r="AF5826" s="1024"/>
      <c r="AG5826" s="1024"/>
      <c r="AH5826" s="1024"/>
      <c r="AI5826" s="1024"/>
      <c r="AJ5826" s="1024"/>
      <c r="AK5826" s="1024"/>
      <c r="AL5826" s="1024"/>
      <c r="AM5826" s="1024"/>
      <c r="AN5826" s="1024"/>
      <c r="AO5826" s="1025"/>
      <c r="AP5826" s="3"/>
    </row>
    <row r="5827" spans="2:86" s="9" customFormat="1" ht="12" customHeight="1" x14ac:dyDescent="0.15">
      <c r="B5827" s="3" t="s">
        <v>527</v>
      </c>
      <c r="AQ5827" s="162"/>
      <c r="AR5827" s="162"/>
      <c r="AS5827" s="162"/>
      <c r="AT5827" s="162"/>
      <c r="AU5827" s="162"/>
      <c r="AV5827" s="162"/>
      <c r="AW5827" s="162"/>
      <c r="AX5827" s="162"/>
      <c r="AY5827" s="162"/>
      <c r="AZ5827" s="162"/>
      <c r="BA5827" s="162"/>
      <c r="BB5827" s="162"/>
      <c r="BC5827" s="162"/>
      <c r="BD5827" s="162"/>
      <c r="BE5827" s="162"/>
      <c r="BF5827" s="162"/>
      <c r="BG5827" s="162"/>
      <c r="BH5827" s="162"/>
      <c r="BI5827" s="162"/>
      <c r="BJ5827" s="162"/>
      <c r="BK5827" s="162"/>
      <c r="BL5827" s="162"/>
      <c r="BM5827" s="162"/>
      <c r="BN5827" s="162"/>
      <c r="BO5827" s="162"/>
      <c r="BP5827" s="162"/>
      <c r="BQ5827" s="162"/>
      <c r="BR5827" s="162"/>
      <c r="BS5827" s="162"/>
      <c r="BT5827" s="162"/>
      <c r="BU5827" s="162"/>
      <c r="BV5827" s="162"/>
      <c r="BW5827" s="162"/>
      <c r="BX5827" s="162"/>
      <c r="BY5827" s="162"/>
      <c r="BZ5827" s="162"/>
      <c r="CA5827" s="162"/>
      <c r="CB5827" s="162"/>
      <c r="CC5827" s="162"/>
      <c r="CD5827" s="162"/>
      <c r="CE5827" s="162"/>
      <c r="CF5827" s="162"/>
      <c r="CG5827" s="162"/>
      <c r="CH5827" s="162"/>
    </row>
    <row r="5828" spans="2:86" ht="12" customHeight="1" thickBot="1" x14ac:dyDescent="0.2">
      <c r="B5828" s="3" t="s">
        <v>524</v>
      </c>
    </row>
    <row r="5829" spans="2:86" ht="12" customHeight="1" x14ac:dyDescent="0.15">
      <c r="B5829" s="3" t="s">
        <v>525</v>
      </c>
      <c r="AU5829" s="1000" t="s">
        <v>305</v>
      </c>
      <c r="AV5829" s="1001" t="s">
        <v>298</v>
      </c>
      <c r="AW5829" s="1003" t="s">
        <v>299</v>
      </c>
      <c r="AX5829" s="1005" t="s">
        <v>306</v>
      </c>
      <c r="AY5829" s="1006"/>
      <c r="AZ5829" s="1006"/>
      <c r="BA5829" s="1006"/>
      <c r="BB5829" s="1006"/>
      <c r="BC5829" s="1006"/>
      <c r="BD5829" s="1006"/>
      <c r="BE5829" s="1006"/>
      <c r="BF5829" s="1006"/>
      <c r="BG5829" s="1006"/>
      <c r="BH5829" s="1006"/>
      <c r="BI5829" s="1006"/>
      <c r="BJ5829" s="1006"/>
      <c r="BK5829" s="1006"/>
      <c r="BL5829" s="1006"/>
      <c r="BM5829" s="1006"/>
      <c r="BN5829" s="1006"/>
      <c r="BO5829" s="1006"/>
      <c r="BP5829" s="1006"/>
      <c r="BQ5829" s="1006"/>
      <c r="BR5829" s="1007"/>
      <c r="BS5829" s="807" t="s">
        <v>300</v>
      </c>
      <c r="BT5829" s="1008"/>
      <c r="BU5829" s="1008"/>
      <c r="BV5829" s="1008"/>
      <c r="BW5829" s="1009" t="s">
        <v>307</v>
      </c>
      <c r="BX5829" s="1010"/>
      <c r="BY5829" s="1010"/>
      <c r="BZ5829" s="1010"/>
      <c r="CA5829" s="1010"/>
      <c r="CB5829" s="1010"/>
      <c r="CC5829" s="1010"/>
      <c r="CD5829" s="1010"/>
      <c r="CE5829" s="1010"/>
      <c r="CF5829" s="1010"/>
      <c r="CG5829" s="1010"/>
      <c r="CH5829" s="1011"/>
    </row>
    <row r="5830" spans="2:86" ht="12" customHeight="1" x14ac:dyDescent="0.15">
      <c r="B5830" s="3" t="s">
        <v>477</v>
      </c>
      <c r="AU5830" s="1000"/>
      <c r="AV5830" s="1002"/>
      <c r="AW5830" s="1004"/>
      <c r="AX5830" s="1012" t="s">
        <v>308</v>
      </c>
      <c r="AY5830" s="686"/>
      <c r="AZ5830" s="686"/>
      <c r="BA5830" s="686"/>
      <c r="BB5830" s="686"/>
      <c r="BC5830" s="686"/>
      <c r="BD5830" s="686"/>
      <c r="BE5830" s="686"/>
      <c r="BF5830" s="686"/>
      <c r="BG5830" s="686"/>
      <c r="BH5830" s="686"/>
      <c r="BI5830" s="686"/>
      <c r="BJ5830" s="686" t="s">
        <v>309</v>
      </c>
      <c r="BK5830" s="686"/>
      <c r="BL5830" s="686"/>
      <c r="BM5830" s="686"/>
      <c r="BN5830" s="686"/>
      <c r="BO5830" s="686"/>
      <c r="BP5830" s="686"/>
      <c r="BQ5830" s="686"/>
      <c r="BR5830" s="1013"/>
      <c r="BS5830" s="1008"/>
      <c r="BT5830" s="1008"/>
      <c r="BU5830" s="1008"/>
      <c r="BV5830" s="1008"/>
      <c r="BW5830" s="1014" t="s">
        <v>302</v>
      </c>
      <c r="BX5830" s="699"/>
      <c r="BY5830" s="699"/>
      <c r="BZ5830" s="699"/>
      <c r="CA5830" s="686" t="s">
        <v>310</v>
      </c>
      <c r="CB5830" s="686"/>
      <c r="CC5830" s="686"/>
      <c r="CD5830" s="686"/>
      <c r="CE5830" s="686"/>
      <c r="CF5830" s="686"/>
      <c r="CG5830" s="686"/>
      <c r="CH5830" s="1013"/>
    </row>
    <row r="5831" spans="2:86" ht="12" customHeight="1" x14ac:dyDescent="0.15">
      <c r="B5831" s="3" t="s">
        <v>526</v>
      </c>
      <c r="AU5831" s="1000"/>
      <c r="AV5831" s="1002"/>
      <c r="AW5831" s="1004"/>
      <c r="AX5831" s="1012" t="s">
        <v>26</v>
      </c>
      <c r="AY5831" s="686"/>
      <c r="AZ5831" s="686"/>
      <c r="BA5831" s="686"/>
      <c r="BB5831" s="686" t="s">
        <v>22</v>
      </c>
      <c r="BC5831" s="686"/>
      <c r="BD5831" s="686"/>
      <c r="BE5831" s="686"/>
      <c r="BF5831" s="686" t="s">
        <v>24</v>
      </c>
      <c r="BG5831" s="686"/>
      <c r="BH5831" s="686"/>
      <c r="BI5831" s="686"/>
      <c r="BJ5831" s="699" t="s">
        <v>26</v>
      </c>
      <c r="BK5831" s="699"/>
      <c r="BL5831" s="699"/>
      <c r="BM5831" s="699" t="s">
        <v>22</v>
      </c>
      <c r="BN5831" s="699"/>
      <c r="BO5831" s="699"/>
      <c r="BP5831" s="699" t="s">
        <v>24</v>
      </c>
      <c r="BQ5831" s="699"/>
      <c r="BR5831" s="1015"/>
      <c r="BS5831" s="807" t="s">
        <v>26</v>
      </c>
      <c r="BT5831" s="807" t="s">
        <v>22</v>
      </c>
      <c r="BU5831" s="807" t="s">
        <v>24</v>
      </c>
      <c r="BV5831" s="807" t="s">
        <v>303</v>
      </c>
      <c r="BW5831" s="1012" t="s">
        <v>311</v>
      </c>
      <c r="BX5831" s="686"/>
      <c r="BY5831" s="686"/>
      <c r="BZ5831" s="686"/>
      <c r="CA5831" s="686" t="s">
        <v>22</v>
      </c>
      <c r="CB5831" s="686"/>
      <c r="CC5831" s="686"/>
      <c r="CD5831" s="686"/>
      <c r="CE5831" s="686" t="s">
        <v>24</v>
      </c>
      <c r="CF5831" s="686"/>
      <c r="CG5831" s="686"/>
      <c r="CH5831" s="1013"/>
    </row>
    <row r="5832" spans="2:86" ht="12" customHeight="1" x14ac:dyDescent="0.15">
      <c r="B5832" s="3" t="s">
        <v>478</v>
      </c>
      <c r="AU5832" s="1000"/>
      <c r="AV5832" s="1002"/>
      <c r="AW5832" s="1004"/>
      <c r="AX5832" s="156" t="s">
        <v>862</v>
      </c>
      <c r="AY5832" s="157" t="s">
        <v>863</v>
      </c>
      <c r="AZ5832" s="157" t="s">
        <v>864</v>
      </c>
      <c r="BA5832" s="158" t="s">
        <v>865</v>
      </c>
      <c r="BB5832" s="159" t="s">
        <v>866</v>
      </c>
      <c r="BC5832" s="157" t="s">
        <v>863</v>
      </c>
      <c r="BD5832" s="157" t="s">
        <v>867</v>
      </c>
      <c r="BE5832" s="158" t="s">
        <v>865</v>
      </c>
      <c r="BF5832" s="159" t="s">
        <v>866</v>
      </c>
      <c r="BG5832" s="157" t="s">
        <v>863</v>
      </c>
      <c r="BH5832" s="157" t="s">
        <v>864</v>
      </c>
      <c r="BI5832" s="158" t="s">
        <v>865</v>
      </c>
      <c r="BJ5832" s="159" t="s">
        <v>866</v>
      </c>
      <c r="BK5832" s="157" t="s">
        <v>868</v>
      </c>
      <c r="BL5832" s="158" t="s">
        <v>869</v>
      </c>
      <c r="BM5832" s="159" t="s">
        <v>870</v>
      </c>
      <c r="BN5832" s="157" t="s">
        <v>863</v>
      </c>
      <c r="BO5832" s="158" t="s">
        <v>871</v>
      </c>
      <c r="BP5832" s="159" t="s">
        <v>870</v>
      </c>
      <c r="BQ5832" s="157" t="s">
        <v>868</v>
      </c>
      <c r="BR5832" s="160" t="s">
        <v>872</v>
      </c>
      <c r="BS5832" s="1008"/>
      <c r="BT5832" s="1008"/>
      <c r="BU5832" s="1008"/>
      <c r="BV5832" s="1008"/>
      <c r="BW5832" s="156" t="s">
        <v>866</v>
      </c>
      <c r="BX5832" s="157" t="s">
        <v>863</v>
      </c>
      <c r="BY5832" s="157" t="s">
        <v>864</v>
      </c>
      <c r="BZ5832" s="158" t="s">
        <v>865</v>
      </c>
      <c r="CA5832" s="159" t="s">
        <v>866</v>
      </c>
      <c r="CB5832" s="157" t="s">
        <v>873</v>
      </c>
      <c r="CC5832" s="157" t="s">
        <v>864</v>
      </c>
      <c r="CD5832" s="158" t="s">
        <v>865</v>
      </c>
      <c r="CE5832" s="159" t="s">
        <v>866</v>
      </c>
      <c r="CF5832" s="157" t="s">
        <v>863</v>
      </c>
      <c r="CG5832" s="157" t="s">
        <v>864</v>
      </c>
      <c r="CH5832" s="160" t="s">
        <v>874</v>
      </c>
    </row>
    <row r="5833" spans="2:86" x14ac:dyDescent="0.15">
      <c r="B5833" s="3" t="s">
        <v>539</v>
      </c>
      <c r="AU5833" s="1000"/>
      <c r="AV5833" s="188" t="str">
        <f>N5835</f>
        <v>S124</v>
      </c>
      <c r="AW5833" s="300">
        <f>R5835</f>
        <v>10.5</v>
      </c>
      <c r="AX5833" s="197">
        <f>+Y5860</f>
        <v>0</v>
      </c>
      <c r="AY5833" s="197">
        <f>+Z5860</f>
        <v>0</v>
      </c>
      <c r="AZ5833" s="197">
        <f>+AA5860</f>
        <v>0</v>
      </c>
      <c r="BA5833" s="197">
        <f t="shared" ref="BA5833" si="2700">+AB5860</f>
        <v>0</v>
      </c>
      <c r="BB5833" s="197">
        <f>+AC5860</f>
        <v>0</v>
      </c>
      <c r="BC5833" s="197">
        <f t="shared" ref="BC5833" si="2701">+AD5860</f>
        <v>0</v>
      </c>
      <c r="BD5833" s="197">
        <f t="shared" ref="BD5833" si="2702">+AE5860</f>
        <v>0</v>
      </c>
      <c r="BE5833" s="197">
        <f t="shared" ref="BE5833" si="2703">+AF5860</f>
        <v>0</v>
      </c>
      <c r="BF5833" s="197">
        <f t="shared" ref="BF5833" si="2704">+AG5860</f>
        <v>0</v>
      </c>
      <c r="BG5833" s="197">
        <f t="shared" ref="BG5833" si="2705">+AH5860</f>
        <v>0</v>
      </c>
      <c r="BH5833" s="197">
        <f t="shared" ref="BH5833" si="2706">+AI5860</f>
        <v>0</v>
      </c>
      <c r="BI5833" s="197">
        <f t="shared" ref="BI5833" si="2707">+AJ5860</f>
        <v>0</v>
      </c>
      <c r="BJ5833" s="197" t="str">
        <f>+Y5863</f>
        <v/>
      </c>
      <c r="BK5833" s="197" t="str">
        <f t="shared" ref="BK5833" si="2708">+Z5863</f>
        <v/>
      </c>
      <c r="BL5833" s="197" t="str">
        <f>+AA5863</f>
        <v/>
      </c>
      <c r="BM5833" s="197">
        <f>+AC5863</f>
        <v>0</v>
      </c>
      <c r="BN5833" s="197">
        <f t="shared" ref="BN5833" si="2709">+AD5863</f>
        <v>0</v>
      </c>
      <c r="BO5833" s="197">
        <f t="shared" ref="BO5833" si="2710">+AE5863</f>
        <v>0</v>
      </c>
      <c r="BP5833" s="197">
        <f>+AG5863</f>
        <v>0</v>
      </c>
      <c r="BQ5833" s="197">
        <f>+AH5863</f>
        <v>0</v>
      </c>
      <c r="BR5833" s="197">
        <f>+AI5863</f>
        <v>0</v>
      </c>
      <c r="BS5833" s="296" t="str">
        <f>+Y5864</f>
        <v>Ⅰ</v>
      </c>
      <c r="BT5833" s="296" t="str">
        <f>+AC5864</f>
        <v>Ⅰ</v>
      </c>
      <c r="BU5833" s="296" t="str">
        <f>+AG5864</f>
        <v>Ⅰ</v>
      </c>
      <c r="BV5833" s="296" t="str">
        <f>+Y5865</f>
        <v>Ⅰ</v>
      </c>
      <c r="BW5833" s="164" t="str">
        <f>IF(Y5860&gt;0,R5835,"")</f>
        <v/>
      </c>
      <c r="BX5833" s="165" t="str">
        <f>IF(Z5860&gt;0,"",IF(AA5860&gt;0,R5835,""))</f>
        <v/>
      </c>
      <c r="BY5833" s="165" t="str">
        <f>IF(Y5860+Z5860&gt;0,"",IF(AA5860&gt;0,R5835,""))</f>
        <v/>
      </c>
      <c r="BZ5833" s="165" t="str">
        <f>IF(Y5860+Z5860+AA5860&gt;0,"",IF(AB5860&gt;0,R5835,""))</f>
        <v/>
      </c>
      <c r="CA5833" s="166">
        <f t="shared" ref="CA5833" si="2711">+AC5859</f>
        <v>0</v>
      </c>
      <c r="CB5833" s="166">
        <f t="shared" ref="CB5833" si="2712">+AD5859</f>
        <v>0</v>
      </c>
      <c r="CC5833" s="166">
        <f t="shared" ref="CC5833" si="2713">+AE5859</f>
        <v>0</v>
      </c>
      <c r="CD5833" s="166">
        <f t="shared" ref="CD5833" si="2714">+AF5859</f>
        <v>0</v>
      </c>
      <c r="CE5833" s="166">
        <f t="shared" ref="CE5833" si="2715">+AG5859</f>
        <v>0</v>
      </c>
      <c r="CF5833" s="166">
        <f t="shared" ref="CF5833" si="2716">+AH5859</f>
        <v>0</v>
      </c>
      <c r="CG5833" s="166">
        <f t="shared" ref="CG5833" si="2717">+AI5859</f>
        <v>0</v>
      </c>
      <c r="CH5833" s="166">
        <f t="shared" ref="CH5833" si="2718">+AJ5859</f>
        <v>0</v>
      </c>
    </row>
    <row r="5834" spans="2:86" ht="12" customHeight="1" x14ac:dyDescent="0.15">
      <c r="B5834" s="1057" t="s">
        <v>219</v>
      </c>
      <c r="C5834" s="1059"/>
      <c r="D5834" s="1060"/>
      <c r="E5834" s="1061"/>
      <c r="F5834" s="1061"/>
      <c r="G5834" s="1061"/>
      <c r="H5834" s="1061"/>
      <c r="I5834" s="1061"/>
      <c r="J5834" s="1062"/>
      <c r="K5834" s="1067" t="s">
        <v>453</v>
      </c>
      <c r="L5834" s="1068"/>
      <c r="M5834" s="1068"/>
      <c r="N5834" s="1068"/>
      <c r="O5834" s="1068"/>
      <c r="P5834" s="1068"/>
      <c r="Q5834" s="1068"/>
      <c r="R5834" s="1068"/>
      <c r="S5834" s="1068"/>
      <c r="T5834" s="1068"/>
      <c r="U5834" s="1068"/>
      <c r="V5834" s="1068"/>
      <c r="W5834" s="1068"/>
      <c r="X5834" s="1068"/>
      <c r="Y5834" s="1068"/>
      <c r="Z5834" s="1068"/>
      <c r="AA5834" s="1068"/>
      <c r="AB5834" s="1068"/>
      <c r="AC5834" s="1068"/>
      <c r="AD5834" s="1068"/>
      <c r="AE5834" s="1068"/>
      <c r="AF5834" s="1068"/>
      <c r="AG5834" s="1068"/>
      <c r="AH5834" s="1068"/>
      <c r="AI5834" s="1068"/>
      <c r="AJ5834" s="1068"/>
      <c r="AK5834" s="1068"/>
      <c r="AL5834" s="1068"/>
      <c r="AM5834" s="1068"/>
      <c r="AN5834" s="1068"/>
      <c r="AO5834" s="1069"/>
      <c r="AP5834" s="3"/>
    </row>
    <row r="5835" spans="2:86" ht="12" customHeight="1" x14ac:dyDescent="0.15">
      <c r="B5835" s="1058"/>
      <c r="C5835" s="1063"/>
      <c r="D5835" s="1061"/>
      <c r="E5835" s="1061"/>
      <c r="F5835" s="1061"/>
      <c r="G5835" s="1061"/>
      <c r="H5835" s="1061"/>
      <c r="I5835" s="1061"/>
      <c r="J5835" s="1062"/>
      <c r="K5835" s="1040" t="s">
        <v>218</v>
      </c>
      <c r="L5835" s="1041"/>
      <c r="M5835" s="1042"/>
      <c r="N5835" s="1034" t="s">
        <v>745</v>
      </c>
      <c r="O5835" s="1035"/>
      <c r="P5835" s="1040" t="s">
        <v>454</v>
      </c>
      <c r="Q5835" s="1042"/>
      <c r="R5835" s="1070">
        <f>'様式A-2'!C137</f>
        <v>10.5</v>
      </c>
      <c r="S5835" s="1071"/>
      <c r="T5835" s="1072"/>
      <c r="U5835" s="1073" t="s">
        <v>455</v>
      </c>
      <c r="V5835" s="1074"/>
      <c r="W5835" s="1073" t="s">
        <v>456</v>
      </c>
      <c r="X5835" s="1074"/>
      <c r="Y5835" s="1042" t="s">
        <v>217</v>
      </c>
      <c r="Z5835" s="1016"/>
      <c r="AA5835" s="1016"/>
      <c r="AB5835" s="1016"/>
      <c r="AC5835" s="1073" t="s">
        <v>457</v>
      </c>
      <c r="AD5835" s="1079"/>
      <c r="AE5835" s="1079"/>
      <c r="AF5835" s="1079"/>
      <c r="AG5835" s="1079"/>
      <c r="AH5835" s="1079"/>
      <c r="AI5835" s="1079"/>
      <c r="AJ5835" s="1074"/>
      <c r="AK5835" s="1073" t="s">
        <v>458</v>
      </c>
      <c r="AL5835" s="1079"/>
      <c r="AM5835" s="1079"/>
      <c r="AN5835" s="1081"/>
      <c r="AO5835" s="1082"/>
      <c r="AP5835" s="3"/>
      <c r="AV5835" s="167"/>
      <c r="AW5835" s="221"/>
      <c r="AX5835" s="167"/>
      <c r="AY5835" s="167"/>
      <c r="AZ5835" s="167"/>
      <c r="BA5835" s="167"/>
      <c r="BB5835" s="167"/>
      <c r="BC5835" s="167"/>
      <c r="BD5835" s="167"/>
    </row>
    <row r="5836" spans="2:86" ht="12" customHeight="1" x14ac:dyDescent="0.15">
      <c r="B5836" s="1058"/>
      <c r="C5836" s="1063"/>
      <c r="D5836" s="1061"/>
      <c r="E5836" s="1061"/>
      <c r="F5836" s="1061"/>
      <c r="G5836" s="1061"/>
      <c r="H5836" s="1061"/>
      <c r="I5836" s="1061"/>
      <c r="J5836" s="1062"/>
      <c r="K5836" s="1016" t="s">
        <v>459</v>
      </c>
      <c r="L5836" s="1016" t="s">
        <v>199</v>
      </c>
      <c r="M5836" s="1016"/>
      <c r="N5836" s="1016" t="s">
        <v>198</v>
      </c>
      <c r="O5836" s="1016"/>
      <c r="P5836" s="1016" t="s">
        <v>460</v>
      </c>
      <c r="Q5836" s="1016"/>
      <c r="R5836" s="1016" t="s">
        <v>6</v>
      </c>
      <c r="S5836" s="1016"/>
      <c r="T5836" s="1016"/>
      <c r="U5836" s="1075"/>
      <c r="V5836" s="1076"/>
      <c r="W5836" s="1075"/>
      <c r="X5836" s="1076"/>
      <c r="Y5836" s="1042"/>
      <c r="Z5836" s="1016"/>
      <c r="AA5836" s="1016"/>
      <c r="AB5836" s="1016"/>
      <c r="AC5836" s="1077"/>
      <c r="AD5836" s="1080"/>
      <c r="AE5836" s="1080"/>
      <c r="AF5836" s="1080"/>
      <c r="AG5836" s="1080"/>
      <c r="AH5836" s="1080"/>
      <c r="AI5836" s="1080"/>
      <c r="AJ5836" s="1078"/>
      <c r="AK5836" s="1075"/>
      <c r="AL5836" s="1083"/>
      <c r="AM5836" s="1083"/>
      <c r="AN5836" s="1084"/>
      <c r="AO5836" s="1085"/>
      <c r="AP5836" s="3"/>
      <c r="AV5836" s="167"/>
      <c r="AW5836" s="167"/>
      <c r="AX5836" s="167"/>
      <c r="AY5836" s="167"/>
      <c r="AZ5836" s="167"/>
      <c r="BA5836" s="167"/>
      <c r="BB5836" s="167"/>
      <c r="BC5836" s="167"/>
      <c r="BD5836" s="167"/>
    </row>
    <row r="5837" spans="2:86" ht="12" customHeight="1" x14ac:dyDescent="0.15">
      <c r="B5837" s="1058"/>
      <c r="C5837" s="1063"/>
      <c r="D5837" s="1061"/>
      <c r="E5837" s="1061"/>
      <c r="F5837" s="1061"/>
      <c r="G5837" s="1061"/>
      <c r="H5837" s="1061"/>
      <c r="I5837" s="1061"/>
      <c r="J5837" s="1062"/>
      <c r="K5837" s="1016"/>
      <c r="L5837" s="1016"/>
      <c r="M5837" s="1016"/>
      <c r="N5837" s="1016"/>
      <c r="O5837" s="1016"/>
      <c r="P5837" s="1016"/>
      <c r="Q5837" s="1016"/>
      <c r="R5837" s="1016"/>
      <c r="S5837" s="1016"/>
      <c r="T5837" s="1016"/>
      <c r="U5837" s="1075"/>
      <c r="V5837" s="1076"/>
      <c r="W5837" s="1075"/>
      <c r="X5837" s="1076"/>
      <c r="Y5837" s="1042" t="s">
        <v>461</v>
      </c>
      <c r="Z5837" s="1016"/>
      <c r="AA5837" s="1016"/>
      <c r="AB5837" s="1016"/>
      <c r="AC5837" s="1016" t="s">
        <v>462</v>
      </c>
      <c r="AD5837" s="1016"/>
      <c r="AE5837" s="1016"/>
      <c r="AF5837" s="1016"/>
      <c r="AG5837" s="1016" t="s">
        <v>463</v>
      </c>
      <c r="AH5837" s="1016"/>
      <c r="AI5837" s="1016"/>
      <c r="AJ5837" s="1016"/>
      <c r="AK5837" s="1075"/>
      <c r="AL5837" s="1083"/>
      <c r="AM5837" s="1083"/>
      <c r="AN5837" s="1084"/>
      <c r="AO5837" s="1085"/>
      <c r="AP5837" s="3"/>
      <c r="AV5837" s="167"/>
      <c r="AW5837" s="167"/>
      <c r="AX5837" s="167"/>
      <c r="AY5837" s="167"/>
      <c r="AZ5837" s="167"/>
      <c r="BA5837" s="167"/>
      <c r="BB5837" s="167"/>
      <c r="BC5837" s="167"/>
      <c r="BD5837" s="167"/>
    </row>
    <row r="5838" spans="2:86" ht="12" customHeight="1" x14ac:dyDescent="0.15">
      <c r="B5838" s="1058"/>
      <c r="C5838" s="1063"/>
      <c r="D5838" s="1061"/>
      <c r="E5838" s="1061"/>
      <c r="F5838" s="1061"/>
      <c r="G5838" s="1061"/>
      <c r="H5838" s="1061"/>
      <c r="I5838" s="1061"/>
      <c r="J5838" s="1062"/>
      <c r="K5838" s="1016"/>
      <c r="L5838" s="1016"/>
      <c r="M5838" s="1016"/>
      <c r="N5838" s="1016"/>
      <c r="O5838" s="1016"/>
      <c r="P5838" s="1016"/>
      <c r="Q5838" s="1016"/>
      <c r="R5838" s="1016"/>
      <c r="S5838" s="1016"/>
      <c r="T5838" s="1016"/>
      <c r="U5838" s="1077"/>
      <c r="V5838" s="1078"/>
      <c r="W5838" s="1077"/>
      <c r="X5838" s="1078"/>
      <c r="Y5838" s="191" t="s">
        <v>32</v>
      </c>
      <c r="Z5838" s="187" t="s">
        <v>33</v>
      </c>
      <c r="AA5838" s="187" t="s">
        <v>464</v>
      </c>
      <c r="AB5838" s="187" t="s">
        <v>465</v>
      </c>
      <c r="AC5838" s="187" t="s">
        <v>32</v>
      </c>
      <c r="AD5838" s="187" t="s">
        <v>33</v>
      </c>
      <c r="AE5838" s="187" t="s">
        <v>464</v>
      </c>
      <c r="AF5838" s="187" t="s">
        <v>465</v>
      </c>
      <c r="AG5838" s="187" t="s">
        <v>32</v>
      </c>
      <c r="AH5838" s="187" t="s">
        <v>33</v>
      </c>
      <c r="AI5838" s="187" t="s">
        <v>464</v>
      </c>
      <c r="AJ5838" s="187" t="s">
        <v>465</v>
      </c>
      <c r="AK5838" s="1077"/>
      <c r="AL5838" s="1080"/>
      <c r="AM5838" s="1080"/>
      <c r="AN5838" s="1086"/>
      <c r="AO5838" s="1087"/>
      <c r="AP5838" s="3"/>
      <c r="AV5838" s="167"/>
      <c r="AW5838" s="167"/>
      <c r="AX5838" s="167"/>
      <c r="AY5838" s="167"/>
      <c r="AZ5838" s="167"/>
      <c r="BA5838" s="167"/>
      <c r="BB5838" s="167"/>
      <c r="BC5838" s="167"/>
      <c r="BD5838" s="167"/>
    </row>
    <row r="5839" spans="2:86" ht="12" customHeight="1" x14ac:dyDescent="0.15">
      <c r="B5839" s="1058"/>
      <c r="C5839" s="1063"/>
      <c r="D5839" s="1061"/>
      <c r="E5839" s="1061"/>
      <c r="F5839" s="1061"/>
      <c r="G5839" s="1061"/>
      <c r="H5839" s="1061"/>
      <c r="I5839" s="1061"/>
      <c r="J5839" s="1062"/>
      <c r="K5839" s="192">
        <v>1</v>
      </c>
      <c r="L5839" s="1038" t="s">
        <v>534</v>
      </c>
      <c r="M5839" s="1039"/>
      <c r="N5839" s="1038" t="s">
        <v>486</v>
      </c>
      <c r="O5839" s="1039"/>
      <c r="P5839" s="1034" t="s">
        <v>332</v>
      </c>
      <c r="Q5839" s="1036"/>
      <c r="R5839" s="408" t="s">
        <v>338</v>
      </c>
      <c r="S5839" s="408"/>
      <c r="T5839" s="408"/>
      <c r="U5839" s="1034" t="s">
        <v>54</v>
      </c>
      <c r="V5839" s="1036"/>
      <c r="W5839" s="1034" t="s">
        <v>551</v>
      </c>
      <c r="X5839" s="1035"/>
      <c r="Y5839" s="286"/>
      <c r="Z5839" s="286"/>
      <c r="AA5839" s="286"/>
      <c r="AB5839" s="286"/>
      <c r="AC5839" s="223"/>
      <c r="AD5839" s="223"/>
      <c r="AE5839" s="223"/>
      <c r="AF5839" s="223"/>
      <c r="AG5839" s="223"/>
      <c r="AH5839" s="223"/>
      <c r="AI5839" s="223"/>
      <c r="AJ5839" s="223"/>
      <c r="AK5839" s="1052" t="s">
        <v>1685</v>
      </c>
      <c r="AL5839" s="1053"/>
      <c r="AM5839" s="1053"/>
      <c r="AN5839" s="1054"/>
      <c r="AO5839" s="1055"/>
      <c r="AP5839" s="3"/>
      <c r="AQ5839" s="222">
        <f>IF(P5839="材質劣化",2,IF(P5839="漏水",3,1))</f>
        <v>2</v>
      </c>
      <c r="AV5839" s="167"/>
      <c r="AW5839" s="167"/>
      <c r="AX5839" s="167"/>
      <c r="AY5839" s="167"/>
      <c r="AZ5839" s="167"/>
      <c r="BA5839" s="167"/>
      <c r="BB5839" s="167"/>
      <c r="BC5839" s="167"/>
      <c r="BD5839" s="167"/>
    </row>
    <row r="5840" spans="2:86" ht="12" customHeight="1" x14ac:dyDescent="0.15">
      <c r="B5840" s="1058"/>
      <c r="C5840" s="1063"/>
      <c r="D5840" s="1061"/>
      <c r="E5840" s="1061"/>
      <c r="F5840" s="1061"/>
      <c r="G5840" s="1061"/>
      <c r="H5840" s="1061"/>
      <c r="I5840" s="1061"/>
      <c r="J5840" s="1062"/>
      <c r="K5840" s="192">
        <v>2</v>
      </c>
      <c r="L5840" s="1038" t="s">
        <v>534</v>
      </c>
      <c r="M5840" s="1039"/>
      <c r="N5840" s="1038" t="s">
        <v>485</v>
      </c>
      <c r="O5840" s="1039"/>
      <c r="P5840" s="1034" t="s">
        <v>333</v>
      </c>
      <c r="Q5840" s="1036"/>
      <c r="R5840" s="408" t="s">
        <v>333</v>
      </c>
      <c r="S5840" s="408"/>
      <c r="T5840" s="408"/>
      <c r="U5840" s="1034" t="s">
        <v>551</v>
      </c>
      <c r="V5840" s="1036"/>
      <c r="W5840" s="1034" t="s">
        <v>551</v>
      </c>
      <c r="X5840" s="1035"/>
      <c r="Y5840" s="286"/>
      <c r="Z5840" s="286"/>
      <c r="AA5840" s="286"/>
      <c r="AB5840" s="286"/>
      <c r="AC5840" s="223"/>
      <c r="AD5840" s="223"/>
      <c r="AE5840" s="223"/>
      <c r="AF5840" s="223"/>
      <c r="AG5840" s="223"/>
      <c r="AH5840" s="223"/>
      <c r="AI5840" s="223"/>
      <c r="AJ5840" s="223"/>
      <c r="AK5840" s="1052"/>
      <c r="AL5840" s="1053"/>
      <c r="AM5840" s="1053"/>
      <c r="AN5840" s="1054"/>
      <c r="AO5840" s="1055"/>
      <c r="AP5840" s="3"/>
      <c r="AQ5840" s="222">
        <f t="shared" ref="AQ5840:AQ5858" si="2719">IF(P5840="材質劣化",2,IF(P5840="漏水",3,1))</f>
        <v>3</v>
      </c>
      <c r="AV5840" s="167"/>
      <c r="AW5840" s="167"/>
      <c r="AX5840" s="167"/>
      <c r="AY5840" s="167"/>
      <c r="AZ5840" s="167"/>
      <c r="BA5840" s="167"/>
      <c r="BB5840" s="167"/>
      <c r="BC5840" s="167"/>
      <c r="BD5840" s="167"/>
    </row>
    <row r="5841" spans="2:56" ht="12" customHeight="1" x14ac:dyDescent="0.15">
      <c r="B5841" s="1058"/>
      <c r="C5841" s="1063"/>
      <c r="D5841" s="1061"/>
      <c r="E5841" s="1061"/>
      <c r="F5841" s="1061"/>
      <c r="G5841" s="1061"/>
      <c r="H5841" s="1061"/>
      <c r="I5841" s="1061"/>
      <c r="J5841" s="1062"/>
      <c r="K5841" s="192"/>
      <c r="L5841" s="1038"/>
      <c r="M5841" s="1039"/>
      <c r="N5841" s="1038"/>
      <c r="O5841" s="1039"/>
      <c r="P5841" s="1034"/>
      <c r="Q5841" s="1036"/>
      <c r="R5841" s="408"/>
      <c r="S5841" s="408"/>
      <c r="T5841" s="408"/>
      <c r="U5841" s="1034"/>
      <c r="V5841" s="1036"/>
      <c r="W5841" s="1034"/>
      <c r="X5841" s="1035"/>
      <c r="Y5841" s="286"/>
      <c r="Z5841" s="286"/>
      <c r="AA5841" s="286"/>
      <c r="AB5841" s="286"/>
      <c r="AC5841" s="223"/>
      <c r="AD5841" s="223"/>
      <c r="AE5841" s="223"/>
      <c r="AF5841" s="223"/>
      <c r="AG5841" s="223"/>
      <c r="AH5841" s="223"/>
      <c r="AI5841" s="223"/>
      <c r="AJ5841" s="223"/>
      <c r="AK5841" s="1052"/>
      <c r="AL5841" s="1053"/>
      <c r="AM5841" s="1053"/>
      <c r="AN5841" s="1054"/>
      <c r="AO5841" s="1055"/>
      <c r="AP5841" s="3"/>
      <c r="AQ5841" s="222">
        <f t="shared" si="2719"/>
        <v>1</v>
      </c>
      <c r="AV5841" s="167"/>
      <c r="AW5841" s="167"/>
      <c r="AX5841" s="167"/>
      <c r="AY5841" s="167"/>
      <c r="AZ5841" s="167"/>
      <c r="BA5841" s="167"/>
      <c r="BB5841" s="167"/>
      <c r="BC5841" s="167"/>
      <c r="BD5841" s="167"/>
    </row>
    <row r="5842" spans="2:56" ht="12" customHeight="1" x14ac:dyDescent="0.15">
      <c r="B5842" s="1058"/>
      <c r="C5842" s="1063"/>
      <c r="D5842" s="1061"/>
      <c r="E5842" s="1061"/>
      <c r="F5842" s="1061"/>
      <c r="G5842" s="1061"/>
      <c r="H5842" s="1061"/>
      <c r="I5842" s="1061"/>
      <c r="J5842" s="1062"/>
      <c r="K5842" s="192"/>
      <c r="L5842" s="1038"/>
      <c r="M5842" s="1039"/>
      <c r="N5842" s="1038"/>
      <c r="O5842" s="1039"/>
      <c r="P5842" s="1034"/>
      <c r="Q5842" s="1036"/>
      <c r="R5842" s="408"/>
      <c r="S5842" s="408"/>
      <c r="T5842" s="408"/>
      <c r="U5842" s="1034"/>
      <c r="V5842" s="1036"/>
      <c r="W5842" s="1034"/>
      <c r="X5842" s="1035"/>
      <c r="Y5842" s="286"/>
      <c r="Z5842" s="286"/>
      <c r="AA5842" s="286"/>
      <c r="AB5842" s="286"/>
      <c r="AC5842" s="223"/>
      <c r="AD5842" s="223"/>
      <c r="AE5842" s="223"/>
      <c r="AF5842" s="223"/>
      <c r="AG5842" s="223"/>
      <c r="AH5842" s="223"/>
      <c r="AI5842" s="223"/>
      <c r="AJ5842" s="223"/>
      <c r="AK5842" s="1052"/>
      <c r="AL5842" s="1053"/>
      <c r="AM5842" s="1053"/>
      <c r="AN5842" s="1054"/>
      <c r="AO5842" s="1055"/>
      <c r="AP5842" s="3"/>
      <c r="AQ5842" s="222">
        <f t="shared" si="2719"/>
        <v>1</v>
      </c>
      <c r="AV5842" s="167"/>
      <c r="AW5842" s="167"/>
      <c r="AX5842" s="167"/>
      <c r="AY5842" s="167"/>
      <c r="AZ5842" s="167"/>
      <c r="BA5842" s="167"/>
      <c r="BB5842" s="167"/>
      <c r="BC5842" s="167"/>
      <c r="BD5842" s="167"/>
    </row>
    <row r="5843" spans="2:56" ht="12" customHeight="1" x14ac:dyDescent="0.15">
      <c r="B5843" s="1058"/>
      <c r="C5843" s="1063"/>
      <c r="D5843" s="1061"/>
      <c r="E5843" s="1061"/>
      <c r="F5843" s="1061"/>
      <c r="G5843" s="1061"/>
      <c r="H5843" s="1061"/>
      <c r="I5843" s="1061"/>
      <c r="J5843" s="1062"/>
      <c r="K5843" s="192"/>
      <c r="L5843" s="1038"/>
      <c r="M5843" s="1039"/>
      <c r="N5843" s="1038"/>
      <c r="O5843" s="1039"/>
      <c r="P5843" s="1034"/>
      <c r="Q5843" s="1036"/>
      <c r="R5843" s="408"/>
      <c r="S5843" s="408"/>
      <c r="T5843" s="408"/>
      <c r="U5843" s="1034"/>
      <c r="V5843" s="1036"/>
      <c r="W5843" s="1034"/>
      <c r="X5843" s="1035"/>
      <c r="Y5843" s="286"/>
      <c r="Z5843" s="286"/>
      <c r="AA5843" s="286"/>
      <c r="AB5843" s="286"/>
      <c r="AC5843" s="223"/>
      <c r="AD5843" s="223"/>
      <c r="AE5843" s="223"/>
      <c r="AF5843" s="223"/>
      <c r="AG5843" s="223"/>
      <c r="AH5843" s="223"/>
      <c r="AI5843" s="223"/>
      <c r="AJ5843" s="223"/>
      <c r="AK5843" s="1052"/>
      <c r="AL5843" s="1053"/>
      <c r="AM5843" s="1053"/>
      <c r="AN5843" s="1054"/>
      <c r="AO5843" s="1055"/>
      <c r="AP5843" s="3"/>
      <c r="AQ5843" s="222">
        <f t="shared" si="2719"/>
        <v>1</v>
      </c>
      <c r="AV5843" s="167"/>
      <c r="AW5843" s="167"/>
      <c r="AX5843" s="167"/>
      <c r="AY5843" s="167"/>
      <c r="AZ5843" s="167"/>
      <c r="BA5843" s="167"/>
      <c r="BB5843" s="167"/>
      <c r="BC5843" s="167"/>
      <c r="BD5843" s="167"/>
    </row>
    <row r="5844" spans="2:56" ht="12" customHeight="1" x14ac:dyDescent="0.15">
      <c r="B5844" s="1058"/>
      <c r="C5844" s="1063"/>
      <c r="D5844" s="1061"/>
      <c r="E5844" s="1061"/>
      <c r="F5844" s="1061"/>
      <c r="G5844" s="1061"/>
      <c r="H5844" s="1061"/>
      <c r="I5844" s="1061"/>
      <c r="J5844" s="1062"/>
      <c r="K5844" s="192"/>
      <c r="L5844" s="1038"/>
      <c r="M5844" s="1039"/>
      <c r="N5844" s="1038"/>
      <c r="O5844" s="1039"/>
      <c r="P5844" s="1034"/>
      <c r="Q5844" s="1036"/>
      <c r="R5844" s="408"/>
      <c r="S5844" s="408"/>
      <c r="T5844" s="408"/>
      <c r="U5844" s="1034"/>
      <c r="V5844" s="1036"/>
      <c r="W5844" s="1034"/>
      <c r="X5844" s="1035"/>
      <c r="Y5844" s="286"/>
      <c r="Z5844" s="286"/>
      <c r="AA5844" s="286"/>
      <c r="AB5844" s="286"/>
      <c r="AC5844" s="223"/>
      <c r="AD5844" s="223"/>
      <c r="AE5844" s="223"/>
      <c r="AF5844" s="223"/>
      <c r="AG5844" s="223"/>
      <c r="AH5844" s="223"/>
      <c r="AI5844" s="223"/>
      <c r="AJ5844" s="223"/>
      <c r="AK5844" s="1052"/>
      <c r="AL5844" s="1053"/>
      <c r="AM5844" s="1053"/>
      <c r="AN5844" s="1054"/>
      <c r="AO5844" s="1055"/>
      <c r="AP5844" s="3"/>
      <c r="AQ5844" s="222">
        <f t="shared" si="2719"/>
        <v>1</v>
      </c>
      <c r="AV5844" s="167"/>
      <c r="AW5844" s="167"/>
      <c r="AX5844" s="167"/>
      <c r="AY5844" s="167"/>
      <c r="AZ5844" s="167"/>
      <c r="BA5844" s="167"/>
      <c r="BB5844" s="167"/>
      <c r="BC5844" s="167"/>
      <c r="BD5844" s="167"/>
    </row>
    <row r="5845" spans="2:56" s="162" customFormat="1" ht="12" customHeight="1" x14ac:dyDescent="0.15">
      <c r="B5845" s="1058"/>
      <c r="C5845" s="1063"/>
      <c r="D5845" s="1061"/>
      <c r="E5845" s="1061"/>
      <c r="F5845" s="1061"/>
      <c r="G5845" s="1061"/>
      <c r="H5845" s="1061"/>
      <c r="I5845" s="1061"/>
      <c r="J5845" s="1062"/>
      <c r="K5845" s="192"/>
      <c r="L5845" s="1038"/>
      <c r="M5845" s="1039"/>
      <c r="N5845" s="1038"/>
      <c r="O5845" s="1039"/>
      <c r="P5845" s="1034"/>
      <c r="Q5845" s="1036"/>
      <c r="R5845" s="408"/>
      <c r="S5845" s="408"/>
      <c r="T5845" s="408"/>
      <c r="U5845" s="1034"/>
      <c r="V5845" s="1036"/>
      <c r="W5845" s="1034"/>
      <c r="X5845" s="1035"/>
      <c r="Y5845" s="286"/>
      <c r="Z5845" s="286"/>
      <c r="AA5845" s="286"/>
      <c r="AB5845" s="286"/>
      <c r="AC5845" s="223"/>
      <c r="AD5845" s="223"/>
      <c r="AE5845" s="223"/>
      <c r="AF5845" s="223"/>
      <c r="AG5845" s="223"/>
      <c r="AH5845" s="223"/>
      <c r="AI5845" s="223"/>
      <c r="AJ5845" s="223"/>
      <c r="AK5845" s="1034"/>
      <c r="AL5845" s="1035"/>
      <c r="AM5845" s="1035"/>
      <c r="AN5845" s="788"/>
      <c r="AO5845" s="789"/>
      <c r="AP5845" s="3"/>
      <c r="AQ5845" s="222">
        <f t="shared" si="2719"/>
        <v>1</v>
      </c>
    </row>
    <row r="5846" spans="2:56" s="162" customFormat="1" ht="12" customHeight="1" x14ac:dyDescent="0.15">
      <c r="B5846" s="1058"/>
      <c r="C5846" s="1063"/>
      <c r="D5846" s="1061"/>
      <c r="E5846" s="1061"/>
      <c r="F5846" s="1061"/>
      <c r="G5846" s="1061"/>
      <c r="H5846" s="1061"/>
      <c r="I5846" s="1061"/>
      <c r="J5846" s="1062"/>
      <c r="K5846" s="192"/>
      <c r="L5846" s="1038"/>
      <c r="M5846" s="1039"/>
      <c r="N5846" s="1038"/>
      <c r="O5846" s="1039"/>
      <c r="P5846" s="1034"/>
      <c r="Q5846" s="1036"/>
      <c r="R5846" s="408"/>
      <c r="S5846" s="408"/>
      <c r="T5846" s="408"/>
      <c r="U5846" s="1034"/>
      <c r="V5846" s="1036"/>
      <c r="W5846" s="1034"/>
      <c r="X5846" s="1035"/>
      <c r="Y5846" s="286"/>
      <c r="Z5846" s="286"/>
      <c r="AA5846" s="286"/>
      <c r="AB5846" s="286"/>
      <c r="AC5846" s="223"/>
      <c r="AD5846" s="223"/>
      <c r="AE5846" s="223"/>
      <c r="AF5846" s="223"/>
      <c r="AG5846" s="223"/>
      <c r="AH5846" s="223"/>
      <c r="AI5846" s="223"/>
      <c r="AJ5846" s="223"/>
      <c r="AK5846" s="1034"/>
      <c r="AL5846" s="1035"/>
      <c r="AM5846" s="1035"/>
      <c r="AN5846" s="788"/>
      <c r="AO5846" s="789"/>
      <c r="AP5846" s="3"/>
      <c r="AQ5846" s="222">
        <f t="shared" si="2719"/>
        <v>1</v>
      </c>
    </row>
    <row r="5847" spans="2:56" s="162" customFormat="1" ht="12" customHeight="1" x14ac:dyDescent="0.15">
      <c r="B5847" s="1058"/>
      <c r="C5847" s="1063"/>
      <c r="D5847" s="1061"/>
      <c r="E5847" s="1061"/>
      <c r="F5847" s="1061"/>
      <c r="G5847" s="1061"/>
      <c r="H5847" s="1061"/>
      <c r="I5847" s="1061"/>
      <c r="J5847" s="1062"/>
      <c r="K5847" s="192"/>
      <c r="L5847" s="1038"/>
      <c r="M5847" s="1039"/>
      <c r="N5847" s="1038"/>
      <c r="O5847" s="1039"/>
      <c r="P5847" s="1034"/>
      <c r="Q5847" s="1036"/>
      <c r="R5847" s="408"/>
      <c r="S5847" s="408"/>
      <c r="T5847" s="408"/>
      <c r="U5847" s="1034"/>
      <c r="V5847" s="1036"/>
      <c r="W5847" s="1034"/>
      <c r="X5847" s="1035"/>
      <c r="Y5847" s="286"/>
      <c r="Z5847" s="286"/>
      <c r="AA5847" s="286"/>
      <c r="AB5847" s="286"/>
      <c r="AC5847" s="223"/>
      <c r="AD5847" s="223"/>
      <c r="AE5847" s="223"/>
      <c r="AF5847" s="223"/>
      <c r="AG5847" s="223"/>
      <c r="AH5847" s="223"/>
      <c r="AI5847" s="223"/>
      <c r="AJ5847" s="223"/>
      <c r="AK5847" s="1034"/>
      <c r="AL5847" s="1035"/>
      <c r="AM5847" s="1035"/>
      <c r="AN5847" s="788"/>
      <c r="AO5847" s="789"/>
      <c r="AP5847" s="3"/>
      <c r="AQ5847" s="222">
        <f t="shared" si="2719"/>
        <v>1</v>
      </c>
    </row>
    <row r="5848" spans="2:56" s="162" customFormat="1" ht="12" customHeight="1" x14ac:dyDescent="0.15">
      <c r="B5848" s="1058"/>
      <c r="C5848" s="1063"/>
      <c r="D5848" s="1061"/>
      <c r="E5848" s="1061"/>
      <c r="F5848" s="1061"/>
      <c r="G5848" s="1061"/>
      <c r="H5848" s="1061"/>
      <c r="I5848" s="1061"/>
      <c r="J5848" s="1062"/>
      <c r="K5848" s="192"/>
      <c r="L5848" s="1038"/>
      <c r="M5848" s="1039"/>
      <c r="N5848" s="1038"/>
      <c r="O5848" s="1039"/>
      <c r="P5848" s="1034"/>
      <c r="Q5848" s="1036"/>
      <c r="R5848" s="408"/>
      <c r="S5848" s="408"/>
      <c r="T5848" s="408"/>
      <c r="U5848" s="1034"/>
      <c r="V5848" s="1036"/>
      <c r="W5848" s="1034"/>
      <c r="X5848" s="1035"/>
      <c r="Y5848" s="286"/>
      <c r="Z5848" s="286"/>
      <c r="AA5848" s="286"/>
      <c r="AB5848" s="286"/>
      <c r="AC5848" s="223"/>
      <c r="AD5848" s="223"/>
      <c r="AE5848" s="223"/>
      <c r="AF5848" s="223"/>
      <c r="AG5848" s="223"/>
      <c r="AH5848" s="223"/>
      <c r="AI5848" s="223"/>
      <c r="AJ5848" s="223"/>
      <c r="AK5848" s="1034"/>
      <c r="AL5848" s="1035"/>
      <c r="AM5848" s="1035"/>
      <c r="AN5848" s="788"/>
      <c r="AO5848" s="789"/>
      <c r="AP5848" s="3"/>
      <c r="AQ5848" s="222">
        <f t="shared" si="2719"/>
        <v>1</v>
      </c>
    </row>
    <row r="5849" spans="2:56" s="162" customFormat="1" ht="12" customHeight="1" x14ac:dyDescent="0.15">
      <c r="B5849" s="1058"/>
      <c r="C5849" s="1063"/>
      <c r="D5849" s="1061"/>
      <c r="E5849" s="1061"/>
      <c r="F5849" s="1061"/>
      <c r="G5849" s="1061"/>
      <c r="H5849" s="1061"/>
      <c r="I5849" s="1061"/>
      <c r="J5849" s="1062"/>
      <c r="K5849" s="192"/>
      <c r="L5849" s="1038"/>
      <c r="M5849" s="1039"/>
      <c r="N5849" s="1038"/>
      <c r="O5849" s="1039"/>
      <c r="P5849" s="1034"/>
      <c r="Q5849" s="1036"/>
      <c r="R5849" s="408"/>
      <c r="S5849" s="408"/>
      <c r="T5849" s="408"/>
      <c r="U5849" s="1034"/>
      <c r="V5849" s="1036"/>
      <c r="W5849" s="1034"/>
      <c r="X5849" s="1035"/>
      <c r="Y5849" s="286"/>
      <c r="Z5849" s="286"/>
      <c r="AA5849" s="286"/>
      <c r="AB5849" s="286"/>
      <c r="AC5849" s="223"/>
      <c r="AD5849" s="223"/>
      <c r="AE5849" s="223"/>
      <c r="AF5849" s="223"/>
      <c r="AG5849" s="223"/>
      <c r="AH5849" s="223"/>
      <c r="AI5849" s="223"/>
      <c r="AJ5849" s="223"/>
      <c r="AK5849" s="1034"/>
      <c r="AL5849" s="1035"/>
      <c r="AM5849" s="1035"/>
      <c r="AN5849" s="788"/>
      <c r="AO5849" s="789"/>
      <c r="AP5849" s="3"/>
      <c r="AQ5849" s="222">
        <f t="shared" si="2719"/>
        <v>1</v>
      </c>
    </row>
    <row r="5850" spans="2:56" s="162" customFormat="1" ht="12" customHeight="1" x14ac:dyDescent="0.15">
      <c r="B5850" s="1058"/>
      <c r="C5850" s="1063"/>
      <c r="D5850" s="1061"/>
      <c r="E5850" s="1061"/>
      <c r="F5850" s="1061"/>
      <c r="G5850" s="1061"/>
      <c r="H5850" s="1061"/>
      <c r="I5850" s="1061"/>
      <c r="J5850" s="1062"/>
      <c r="K5850" s="192"/>
      <c r="L5850" s="1038"/>
      <c r="M5850" s="1039"/>
      <c r="N5850" s="1038"/>
      <c r="O5850" s="1039"/>
      <c r="P5850" s="1034"/>
      <c r="Q5850" s="1036"/>
      <c r="R5850" s="408"/>
      <c r="S5850" s="408"/>
      <c r="T5850" s="408"/>
      <c r="U5850" s="1034"/>
      <c r="V5850" s="1036"/>
      <c r="W5850" s="1034"/>
      <c r="X5850" s="1035"/>
      <c r="Y5850" s="286"/>
      <c r="Z5850" s="286"/>
      <c r="AA5850" s="286"/>
      <c r="AB5850" s="286"/>
      <c r="AC5850" s="223"/>
      <c r="AD5850" s="223"/>
      <c r="AE5850" s="223"/>
      <c r="AF5850" s="223"/>
      <c r="AG5850" s="223"/>
      <c r="AH5850" s="223"/>
      <c r="AI5850" s="223"/>
      <c r="AJ5850" s="223"/>
      <c r="AK5850" s="1034"/>
      <c r="AL5850" s="1035"/>
      <c r="AM5850" s="1035"/>
      <c r="AN5850" s="788"/>
      <c r="AO5850" s="789"/>
      <c r="AP5850" s="3"/>
      <c r="AQ5850" s="222">
        <f t="shared" si="2719"/>
        <v>1</v>
      </c>
    </row>
    <row r="5851" spans="2:56" s="162" customFormat="1" ht="12" customHeight="1" x14ac:dyDescent="0.15">
      <c r="B5851" s="1058"/>
      <c r="C5851" s="1063"/>
      <c r="D5851" s="1061"/>
      <c r="E5851" s="1061"/>
      <c r="F5851" s="1061"/>
      <c r="G5851" s="1061"/>
      <c r="H5851" s="1061"/>
      <c r="I5851" s="1061"/>
      <c r="J5851" s="1062"/>
      <c r="K5851" s="192"/>
      <c r="L5851" s="1038"/>
      <c r="M5851" s="1039"/>
      <c r="N5851" s="1038"/>
      <c r="O5851" s="1039"/>
      <c r="P5851" s="1034"/>
      <c r="Q5851" s="1036"/>
      <c r="R5851" s="408"/>
      <c r="S5851" s="408"/>
      <c r="T5851" s="408"/>
      <c r="U5851" s="1034"/>
      <c r="V5851" s="1036"/>
      <c r="W5851" s="1034"/>
      <c r="X5851" s="1035"/>
      <c r="Y5851" s="286"/>
      <c r="Z5851" s="286"/>
      <c r="AA5851" s="286"/>
      <c r="AB5851" s="286"/>
      <c r="AC5851" s="223"/>
      <c r="AD5851" s="223"/>
      <c r="AE5851" s="223"/>
      <c r="AF5851" s="223"/>
      <c r="AG5851" s="223"/>
      <c r="AH5851" s="223"/>
      <c r="AI5851" s="223"/>
      <c r="AJ5851" s="223"/>
      <c r="AK5851" s="1034"/>
      <c r="AL5851" s="1035"/>
      <c r="AM5851" s="1035"/>
      <c r="AN5851" s="788"/>
      <c r="AO5851" s="789"/>
      <c r="AP5851" s="3"/>
      <c r="AQ5851" s="222">
        <f t="shared" si="2719"/>
        <v>1</v>
      </c>
    </row>
    <row r="5852" spans="2:56" s="162" customFormat="1" ht="12" customHeight="1" x14ac:dyDescent="0.15">
      <c r="B5852" s="1058"/>
      <c r="C5852" s="1063"/>
      <c r="D5852" s="1061"/>
      <c r="E5852" s="1061"/>
      <c r="F5852" s="1061"/>
      <c r="G5852" s="1061"/>
      <c r="H5852" s="1061"/>
      <c r="I5852" s="1061"/>
      <c r="J5852" s="1062"/>
      <c r="K5852" s="192"/>
      <c r="L5852" s="1038"/>
      <c r="M5852" s="1039"/>
      <c r="N5852" s="1038"/>
      <c r="O5852" s="1039"/>
      <c r="P5852" s="1034"/>
      <c r="Q5852" s="1036"/>
      <c r="R5852" s="408"/>
      <c r="S5852" s="408"/>
      <c r="T5852" s="408"/>
      <c r="U5852" s="1034"/>
      <c r="V5852" s="1036"/>
      <c r="W5852" s="1034"/>
      <c r="X5852" s="1035"/>
      <c r="Y5852" s="286"/>
      <c r="Z5852" s="286"/>
      <c r="AA5852" s="286"/>
      <c r="AB5852" s="286"/>
      <c r="AC5852" s="223"/>
      <c r="AD5852" s="223"/>
      <c r="AE5852" s="223"/>
      <c r="AF5852" s="223"/>
      <c r="AG5852" s="223"/>
      <c r="AH5852" s="223"/>
      <c r="AI5852" s="223"/>
      <c r="AJ5852" s="223"/>
      <c r="AK5852" s="1034"/>
      <c r="AL5852" s="1035"/>
      <c r="AM5852" s="1035"/>
      <c r="AN5852" s="788"/>
      <c r="AO5852" s="789"/>
      <c r="AP5852" s="3"/>
      <c r="AQ5852" s="222">
        <f t="shared" si="2719"/>
        <v>1</v>
      </c>
    </row>
    <row r="5853" spans="2:56" s="162" customFormat="1" ht="12" customHeight="1" x14ac:dyDescent="0.15">
      <c r="B5853" s="1058"/>
      <c r="C5853" s="1063"/>
      <c r="D5853" s="1061"/>
      <c r="E5853" s="1061"/>
      <c r="F5853" s="1061"/>
      <c r="G5853" s="1061"/>
      <c r="H5853" s="1061"/>
      <c r="I5853" s="1061"/>
      <c r="J5853" s="1062"/>
      <c r="K5853" s="192"/>
      <c r="L5853" s="1038"/>
      <c r="M5853" s="1039"/>
      <c r="N5853" s="1038"/>
      <c r="O5853" s="1039"/>
      <c r="P5853" s="1034"/>
      <c r="Q5853" s="1036"/>
      <c r="R5853" s="408"/>
      <c r="S5853" s="408"/>
      <c r="T5853" s="408"/>
      <c r="U5853" s="1034"/>
      <c r="V5853" s="1036"/>
      <c r="W5853" s="1034"/>
      <c r="X5853" s="1035"/>
      <c r="Y5853" s="286"/>
      <c r="Z5853" s="286"/>
      <c r="AA5853" s="286"/>
      <c r="AB5853" s="286"/>
      <c r="AC5853" s="223"/>
      <c r="AD5853" s="223"/>
      <c r="AE5853" s="223"/>
      <c r="AF5853" s="223"/>
      <c r="AG5853" s="223"/>
      <c r="AH5853" s="223"/>
      <c r="AI5853" s="223"/>
      <c r="AJ5853" s="223"/>
      <c r="AK5853" s="1034"/>
      <c r="AL5853" s="1035"/>
      <c r="AM5853" s="1035"/>
      <c r="AN5853" s="788"/>
      <c r="AO5853" s="789"/>
      <c r="AP5853" s="3"/>
      <c r="AQ5853" s="222">
        <f t="shared" si="2719"/>
        <v>1</v>
      </c>
    </row>
    <row r="5854" spans="2:56" s="162" customFormat="1" ht="12" customHeight="1" x14ac:dyDescent="0.15">
      <c r="B5854" s="1058"/>
      <c r="C5854" s="1063"/>
      <c r="D5854" s="1061"/>
      <c r="E5854" s="1061"/>
      <c r="F5854" s="1061"/>
      <c r="G5854" s="1061"/>
      <c r="H5854" s="1061"/>
      <c r="I5854" s="1061"/>
      <c r="J5854" s="1062"/>
      <c r="K5854" s="192"/>
      <c r="L5854" s="1038"/>
      <c r="M5854" s="1039"/>
      <c r="N5854" s="1038"/>
      <c r="O5854" s="1039"/>
      <c r="P5854" s="1034"/>
      <c r="Q5854" s="1036"/>
      <c r="R5854" s="408"/>
      <c r="S5854" s="408"/>
      <c r="T5854" s="408"/>
      <c r="U5854" s="1034"/>
      <c r="V5854" s="1036"/>
      <c r="W5854" s="1034"/>
      <c r="X5854" s="1035"/>
      <c r="Y5854" s="286"/>
      <c r="Z5854" s="286"/>
      <c r="AA5854" s="286"/>
      <c r="AB5854" s="286"/>
      <c r="AC5854" s="223"/>
      <c r="AD5854" s="223"/>
      <c r="AE5854" s="223"/>
      <c r="AF5854" s="223"/>
      <c r="AG5854" s="223"/>
      <c r="AH5854" s="223"/>
      <c r="AI5854" s="223"/>
      <c r="AJ5854" s="223"/>
      <c r="AK5854" s="1034"/>
      <c r="AL5854" s="1035"/>
      <c r="AM5854" s="1035"/>
      <c r="AN5854" s="788"/>
      <c r="AO5854" s="789"/>
      <c r="AP5854" s="3"/>
      <c r="AQ5854" s="222">
        <f t="shared" si="2719"/>
        <v>1</v>
      </c>
    </row>
    <row r="5855" spans="2:56" s="162" customFormat="1" ht="12" customHeight="1" x14ac:dyDescent="0.15">
      <c r="B5855" s="1058"/>
      <c r="C5855" s="1063"/>
      <c r="D5855" s="1061"/>
      <c r="E5855" s="1061"/>
      <c r="F5855" s="1061"/>
      <c r="G5855" s="1061"/>
      <c r="H5855" s="1061"/>
      <c r="I5855" s="1061"/>
      <c r="J5855" s="1062"/>
      <c r="K5855" s="192"/>
      <c r="L5855" s="1038"/>
      <c r="M5855" s="1039"/>
      <c r="N5855" s="1038"/>
      <c r="O5855" s="1039"/>
      <c r="P5855" s="1034"/>
      <c r="Q5855" s="1036"/>
      <c r="R5855" s="408"/>
      <c r="S5855" s="408"/>
      <c r="T5855" s="408"/>
      <c r="U5855" s="1034"/>
      <c r="V5855" s="1036"/>
      <c r="W5855" s="1034"/>
      <c r="X5855" s="1035"/>
      <c r="Y5855" s="286"/>
      <c r="Z5855" s="286"/>
      <c r="AA5855" s="286"/>
      <c r="AB5855" s="286"/>
      <c r="AC5855" s="223"/>
      <c r="AD5855" s="223"/>
      <c r="AE5855" s="223"/>
      <c r="AF5855" s="223"/>
      <c r="AG5855" s="223"/>
      <c r="AH5855" s="223"/>
      <c r="AI5855" s="223"/>
      <c r="AJ5855" s="223"/>
      <c r="AK5855" s="1034"/>
      <c r="AL5855" s="1035"/>
      <c r="AM5855" s="1035"/>
      <c r="AN5855" s="788"/>
      <c r="AO5855" s="789"/>
      <c r="AP5855" s="3"/>
      <c r="AQ5855" s="222">
        <f t="shared" si="2719"/>
        <v>1</v>
      </c>
    </row>
    <row r="5856" spans="2:56" s="162" customFormat="1" ht="12" customHeight="1" x14ac:dyDescent="0.15">
      <c r="B5856" s="1058"/>
      <c r="C5856" s="1063"/>
      <c r="D5856" s="1061"/>
      <c r="E5856" s="1061"/>
      <c r="F5856" s="1061"/>
      <c r="G5856" s="1061"/>
      <c r="H5856" s="1061"/>
      <c r="I5856" s="1061"/>
      <c r="J5856" s="1062"/>
      <c r="K5856" s="192"/>
      <c r="L5856" s="1038"/>
      <c r="M5856" s="1039"/>
      <c r="N5856" s="1038"/>
      <c r="O5856" s="1039"/>
      <c r="P5856" s="1034"/>
      <c r="Q5856" s="1036"/>
      <c r="R5856" s="408"/>
      <c r="S5856" s="408"/>
      <c r="T5856" s="408"/>
      <c r="U5856" s="1034"/>
      <c r="V5856" s="1036"/>
      <c r="W5856" s="1034"/>
      <c r="X5856" s="1035"/>
      <c r="Y5856" s="286"/>
      <c r="Z5856" s="286"/>
      <c r="AA5856" s="286"/>
      <c r="AB5856" s="286"/>
      <c r="AC5856" s="223"/>
      <c r="AD5856" s="223"/>
      <c r="AE5856" s="223"/>
      <c r="AF5856" s="223"/>
      <c r="AG5856" s="223"/>
      <c r="AH5856" s="223"/>
      <c r="AI5856" s="223"/>
      <c r="AJ5856" s="223"/>
      <c r="AK5856" s="1034"/>
      <c r="AL5856" s="1035"/>
      <c r="AM5856" s="1035"/>
      <c r="AN5856" s="788"/>
      <c r="AO5856" s="789"/>
      <c r="AP5856" s="3"/>
      <c r="AQ5856" s="222">
        <f t="shared" si="2719"/>
        <v>1</v>
      </c>
    </row>
    <row r="5857" spans="2:46" s="162" customFormat="1" ht="12" customHeight="1" x14ac:dyDescent="0.15">
      <c r="B5857" s="1058"/>
      <c r="C5857" s="1063"/>
      <c r="D5857" s="1061"/>
      <c r="E5857" s="1061"/>
      <c r="F5857" s="1061"/>
      <c r="G5857" s="1061"/>
      <c r="H5857" s="1061"/>
      <c r="I5857" s="1061"/>
      <c r="J5857" s="1062"/>
      <c r="K5857" s="192"/>
      <c r="L5857" s="1038"/>
      <c r="M5857" s="1039"/>
      <c r="N5857" s="1038"/>
      <c r="O5857" s="1039"/>
      <c r="P5857" s="1034"/>
      <c r="Q5857" s="1036"/>
      <c r="R5857" s="408"/>
      <c r="S5857" s="408"/>
      <c r="T5857" s="408"/>
      <c r="U5857" s="1034"/>
      <c r="V5857" s="1036"/>
      <c r="W5857" s="1034"/>
      <c r="X5857" s="1035"/>
      <c r="Y5857" s="286"/>
      <c r="Z5857" s="286"/>
      <c r="AA5857" s="286"/>
      <c r="AB5857" s="286"/>
      <c r="AC5857" s="223"/>
      <c r="AD5857" s="223"/>
      <c r="AE5857" s="223"/>
      <c r="AF5857" s="223"/>
      <c r="AG5857" s="223"/>
      <c r="AH5857" s="223"/>
      <c r="AI5857" s="223"/>
      <c r="AJ5857" s="223"/>
      <c r="AK5857" s="1034"/>
      <c r="AL5857" s="1035"/>
      <c r="AM5857" s="1035"/>
      <c r="AN5857" s="788"/>
      <c r="AO5857" s="789"/>
      <c r="AP5857" s="3"/>
      <c r="AQ5857" s="222">
        <f t="shared" si="2719"/>
        <v>1</v>
      </c>
    </row>
    <row r="5858" spans="2:46" s="162" customFormat="1" ht="12" customHeight="1" x14ac:dyDescent="0.15">
      <c r="B5858" s="1058"/>
      <c r="C5858" s="1063"/>
      <c r="D5858" s="1061"/>
      <c r="E5858" s="1061"/>
      <c r="F5858" s="1061"/>
      <c r="G5858" s="1061"/>
      <c r="H5858" s="1061"/>
      <c r="I5858" s="1061"/>
      <c r="J5858" s="1062"/>
      <c r="K5858" s="192"/>
      <c r="L5858" s="1038"/>
      <c r="M5858" s="1039"/>
      <c r="N5858" s="1038"/>
      <c r="O5858" s="1039"/>
      <c r="P5858" s="1034"/>
      <c r="Q5858" s="1036"/>
      <c r="R5858" s="408"/>
      <c r="S5858" s="408"/>
      <c r="T5858" s="408"/>
      <c r="U5858" s="1034"/>
      <c r="V5858" s="1036"/>
      <c r="W5858" s="1034"/>
      <c r="X5858" s="1035"/>
      <c r="Y5858" s="286"/>
      <c r="Z5858" s="286"/>
      <c r="AA5858" s="286"/>
      <c r="AB5858" s="286"/>
      <c r="AC5858" s="223"/>
      <c r="AD5858" s="223"/>
      <c r="AE5858" s="223"/>
      <c r="AF5858" s="223"/>
      <c r="AG5858" s="223"/>
      <c r="AH5858" s="223"/>
      <c r="AI5858" s="223"/>
      <c r="AJ5858" s="223"/>
      <c r="AK5858" s="1034"/>
      <c r="AL5858" s="1035"/>
      <c r="AM5858" s="1035"/>
      <c r="AN5858" s="788"/>
      <c r="AO5858" s="789"/>
      <c r="AP5858" s="3"/>
      <c r="AQ5858" s="222">
        <f t="shared" si="2719"/>
        <v>1</v>
      </c>
    </row>
    <row r="5859" spans="2:46" s="162" customFormat="1" ht="12" customHeight="1" x14ac:dyDescent="0.15">
      <c r="B5859" s="1058"/>
      <c r="C5859" s="1063"/>
      <c r="D5859" s="1061"/>
      <c r="E5859" s="1061"/>
      <c r="F5859" s="1061"/>
      <c r="G5859" s="1061"/>
      <c r="H5859" s="1061"/>
      <c r="I5859" s="1061"/>
      <c r="J5859" s="1062"/>
      <c r="K5859" s="1016" t="s">
        <v>216</v>
      </c>
      <c r="L5859" s="1016" t="s">
        <v>215</v>
      </c>
      <c r="M5859" s="1016"/>
      <c r="N5859" s="1016"/>
      <c r="O5859" s="1016"/>
      <c r="P5859" s="1016"/>
      <c r="Q5859" s="1016"/>
      <c r="R5859" s="1016"/>
      <c r="S5859" s="1016"/>
      <c r="T5859" s="1016"/>
      <c r="U5859" s="1016"/>
      <c r="V5859" s="1016"/>
      <c r="W5859" s="1016"/>
      <c r="X5859" s="1016"/>
      <c r="Y5859" s="1040" t="s">
        <v>466</v>
      </c>
      <c r="Z5859" s="1041"/>
      <c r="AA5859" s="1041"/>
      <c r="AB5859" s="1042"/>
      <c r="AC5859" s="224">
        <f t="shared" ref="AC5859:AJ5859" si="2720">SUM(AC5839:AC5858)</f>
        <v>0</v>
      </c>
      <c r="AD5859" s="224">
        <f t="shared" si="2720"/>
        <v>0</v>
      </c>
      <c r="AE5859" s="224">
        <f t="shared" si="2720"/>
        <v>0</v>
      </c>
      <c r="AF5859" s="224">
        <f t="shared" si="2720"/>
        <v>0</v>
      </c>
      <c r="AG5859" s="224">
        <f t="shared" si="2720"/>
        <v>0</v>
      </c>
      <c r="AH5859" s="224">
        <f t="shared" si="2720"/>
        <v>0</v>
      </c>
      <c r="AI5859" s="224">
        <f t="shared" si="2720"/>
        <v>0</v>
      </c>
      <c r="AJ5859" s="224">
        <f t="shared" si="2720"/>
        <v>0</v>
      </c>
      <c r="AK5859" s="1040" t="s">
        <v>214</v>
      </c>
      <c r="AL5859" s="1041"/>
      <c r="AM5859" s="1041"/>
      <c r="AN5859" s="788"/>
      <c r="AO5859" s="789"/>
      <c r="AP5859" s="3"/>
    </row>
    <row r="5860" spans="2:46" s="162" customFormat="1" ht="12" customHeight="1" x14ac:dyDescent="0.15">
      <c r="B5860" s="1058"/>
      <c r="C5860" s="1063"/>
      <c r="D5860" s="1061"/>
      <c r="E5860" s="1061"/>
      <c r="F5860" s="1061"/>
      <c r="G5860" s="1061"/>
      <c r="H5860" s="1061"/>
      <c r="I5860" s="1061"/>
      <c r="J5860" s="1062"/>
      <c r="K5860" s="1016"/>
      <c r="L5860" s="1016" t="s">
        <v>467</v>
      </c>
      <c r="M5860" s="1016"/>
      <c r="N5860" s="1016"/>
      <c r="O5860" s="1016" t="s">
        <v>213</v>
      </c>
      <c r="P5860" s="1016"/>
      <c r="Q5860" s="1016"/>
      <c r="R5860" s="1016"/>
      <c r="S5860" s="1016"/>
      <c r="T5860" s="1016"/>
      <c r="U5860" s="1016"/>
      <c r="V5860" s="1016"/>
      <c r="W5860" s="1016"/>
      <c r="X5860" s="1016"/>
      <c r="Y5860" s="193">
        <f>COUNTIF(Y5839:Y5858,"○")</f>
        <v>0</v>
      </c>
      <c r="Z5860" s="193">
        <f>COUNTIF(Z5839:Z5858,"○")</f>
        <v>0</v>
      </c>
      <c r="AA5860" s="193">
        <f>COUNTIF(AA5839:AA5858,"○")</f>
        <v>0</v>
      </c>
      <c r="AB5860" s="193">
        <f>COUNTIF(AB5839:AB5858,"○")</f>
        <v>0</v>
      </c>
      <c r="AC5860" s="193">
        <f t="shared" ref="AC5860:AJ5860" si="2721">COUNT(AC5839:AC5858)</f>
        <v>0</v>
      </c>
      <c r="AD5860" s="193">
        <f t="shared" si="2721"/>
        <v>0</v>
      </c>
      <c r="AE5860" s="193">
        <f t="shared" si="2721"/>
        <v>0</v>
      </c>
      <c r="AF5860" s="193">
        <f t="shared" si="2721"/>
        <v>0</v>
      </c>
      <c r="AG5860" s="193">
        <f t="shared" si="2721"/>
        <v>0</v>
      </c>
      <c r="AH5860" s="193">
        <f t="shared" si="2721"/>
        <v>0</v>
      </c>
      <c r="AI5860" s="193">
        <f t="shared" si="2721"/>
        <v>0</v>
      </c>
      <c r="AJ5860" s="193">
        <f t="shared" si="2721"/>
        <v>0</v>
      </c>
      <c r="AK5860" s="1043"/>
      <c r="AL5860" s="1044"/>
      <c r="AM5860" s="1044"/>
      <c r="AN5860" s="1044"/>
      <c r="AO5860" s="1045"/>
      <c r="AP5860" s="3"/>
    </row>
    <row r="5861" spans="2:46" ht="12" customHeight="1" x14ac:dyDescent="0.15">
      <c r="B5861" s="1058"/>
      <c r="C5861" s="1063"/>
      <c r="D5861" s="1061"/>
      <c r="E5861" s="1061"/>
      <c r="F5861" s="1061"/>
      <c r="G5861" s="1061"/>
      <c r="H5861" s="1061"/>
      <c r="I5861" s="1061"/>
      <c r="J5861" s="1062"/>
      <c r="K5861" s="1016"/>
      <c r="L5861" s="1016"/>
      <c r="M5861" s="1016"/>
      <c r="N5861" s="1016"/>
      <c r="O5861" s="1016" t="s">
        <v>468</v>
      </c>
      <c r="P5861" s="1016"/>
      <c r="Q5861" s="1016"/>
      <c r="R5861" s="1016"/>
      <c r="S5861" s="1016"/>
      <c r="T5861" s="1016"/>
      <c r="U5861" s="1016"/>
      <c r="V5861" s="1016"/>
      <c r="W5861" s="1016"/>
      <c r="X5861" s="1016"/>
      <c r="Y5861" s="1034" t="str">
        <f>IF(Y5860&gt;0,"Ⅳ",IF(Z5860&gt;0,"Ⅲ",IF(AA5860&gt;0,"Ⅱa",IF(AB5860&gt;0,"Ⅱb","Ⅰ"))))</f>
        <v>Ⅰ</v>
      </c>
      <c r="Z5861" s="1035"/>
      <c r="AA5861" s="1035"/>
      <c r="AB5861" s="1036"/>
      <c r="AC5861" s="1034" t="str">
        <f>IF(AC5860&gt;0,"Ⅳ",IF(AD5860&gt;0,"Ⅲ",IF(AE5860&gt;0,"Ⅱa",IF(AF5860&gt;0,"Ⅱb","Ⅰ"))))</f>
        <v>Ⅰ</v>
      </c>
      <c r="AD5861" s="1035"/>
      <c r="AE5861" s="1035"/>
      <c r="AF5861" s="1036"/>
      <c r="AG5861" s="1034" t="str">
        <f>IF(AG5860&gt;0,"Ⅳ",IF(AH5860&gt;0,"Ⅲ",IF(AI5860&gt;0,"Ⅱa",IF(AJ5860&gt;0,"Ⅱb","Ⅰ"))))</f>
        <v>Ⅰ</v>
      </c>
      <c r="AH5861" s="1035"/>
      <c r="AI5861" s="1035"/>
      <c r="AJ5861" s="1036"/>
      <c r="AK5861" s="1046"/>
      <c r="AL5861" s="1047"/>
      <c r="AM5861" s="1047"/>
      <c r="AN5861" s="1047"/>
      <c r="AO5861" s="1048"/>
      <c r="AP5861" s="3"/>
      <c r="AQ5861" s="282" t="s">
        <v>312</v>
      </c>
      <c r="AR5861" s="282" t="s">
        <v>313</v>
      </c>
      <c r="AS5861" s="699" t="s">
        <v>316</v>
      </c>
      <c r="AT5861" s="1026"/>
    </row>
    <row r="5862" spans="2:46" ht="12" customHeight="1" x14ac:dyDescent="0.15">
      <c r="B5862" s="1058"/>
      <c r="C5862" s="1063"/>
      <c r="D5862" s="1061"/>
      <c r="E5862" s="1061"/>
      <c r="F5862" s="1061"/>
      <c r="G5862" s="1061"/>
      <c r="H5862" s="1061"/>
      <c r="I5862" s="1061"/>
      <c r="J5862" s="1062"/>
      <c r="K5862" s="1016"/>
      <c r="L5862" s="1016" t="s">
        <v>469</v>
      </c>
      <c r="M5862" s="1016"/>
      <c r="N5862" s="1016"/>
      <c r="O5862" s="1016" t="s">
        <v>212</v>
      </c>
      <c r="P5862" s="1016"/>
      <c r="Q5862" s="1016"/>
      <c r="R5862" s="1016"/>
      <c r="S5862" s="1016"/>
      <c r="T5862" s="1016"/>
      <c r="U5862" s="1016"/>
      <c r="V5862" s="1016"/>
      <c r="W5862" s="1016"/>
      <c r="X5862" s="1016"/>
      <c r="Y5862" s="187" t="s">
        <v>32</v>
      </c>
      <c r="Z5862" s="187" t="s">
        <v>33</v>
      </c>
      <c r="AA5862" s="1027" t="s">
        <v>34</v>
      </c>
      <c r="AB5862" s="1027"/>
      <c r="AC5862" s="187" t="s">
        <v>32</v>
      </c>
      <c r="AD5862" s="187" t="s">
        <v>33</v>
      </c>
      <c r="AE5862" s="1027" t="s">
        <v>34</v>
      </c>
      <c r="AF5862" s="1027"/>
      <c r="AG5862" s="187" t="s">
        <v>32</v>
      </c>
      <c r="AH5862" s="187" t="s">
        <v>33</v>
      </c>
      <c r="AI5862" s="1027" t="s">
        <v>34</v>
      </c>
      <c r="AJ5862" s="1027"/>
      <c r="AK5862" s="1046"/>
      <c r="AL5862" s="1047"/>
      <c r="AM5862" s="1047"/>
      <c r="AN5862" s="1047"/>
      <c r="AO5862" s="1048"/>
      <c r="AP5862" s="3"/>
      <c r="AQ5862" s="1028">
        <f>+Y5860+Z5860</f>
        <v>0</v>
      </c>
      <c r="AR5862" s="1029"/>
      <c r="AS5862" s="1028">
        <f>+AA5860+AB5860</f>
        <v>0</v>
      </c>
      <c r="AT5862" s="1029"/>
    </row>
    <row r="5863" spans="2:46" ht="12" customHeight="1" x14ac:dyDescent="0.15">
      <c r="B5863" s="1058"/>
      <c r="C5863" s="1063"/>
      <c r="D5863" s="1061"/>
      <c r="E5863" s="1061"/>
      <c r="F5863" s="1061"/>
      <c r="G5863" s="1061"/>
      <c r="H5863" s="1061"/>
      <c r="I5863" s="1061"/>
      <c r="J5863" s="1062"/>
      <c r="K5863" s="1016"/>
      <c r="L5863" s="1016"/>
      <c r="M5863" s="1016"/>
      <c r="N5863" s="1016"/>
      <c r="O5863" s="1016" t="s">
        <v>470</v>
      </c>
      <c r="P5863" s="1016"/>
      <c r="Q5863" s="1016"/>
      <c r="R5863" s="1016"/>
      <c r="S5863" s="1016"/>
      <c r="T5863" s="1016"/>
      <c r="U5863" s="1016"/>
      <c r="V5863" s="1016"/>
      <c r="W5863" s="1016"/>
      <c r="X5863" s="1016"/>
      <c r="Y5863" s="193" t="str">
        <f>IF(Y5860=0,"",1)</f>
        <v/>
      </c>
      <c r="Z5863" s="193" t="str">
        <f>IF(Z5860=0,"",1)</f>
        <v/>
      </c>
      <c r="AA5863" s="1030" t="str">
        <f>IF(AQ5862=1,"",IF(AS5862&gt;0,1,""))</f>
        <v/>
      </c>
      <c r="AB5863" s="1031"/>
      <c r="AC5863" s="193">
        <f>+AC5860</f>
        <v>0</v>
      </c>
      <c r="AD5863" s="193">
        <f>AD5860</f>
        <v>0</v>
      </c>
      <c r="AE5863" s="1030">
        <f>AE5860+AF5860</f>
        <v>0</v>
      </c>
      <c r="AF5863" s="1031"/>
      <c r="AG5863" s="193">
        <f>AG5860</f>
        <v>0</v>
      </c>
      <c r="AH5863" s="193">
        <f>AH5860</f>
        <v>0</v>
      </c>
      <c r="AI5863" s="1030">
        <f>AI5860+AJ5860</f>
        <v>0</v>
      </c>
      <c r="AJ5863" s="1031"/>
      <c r="AK5863" s="1046"/>
      <c r="AL5863" s="1047"/>
      <c r="AM5863" s="1047"/>
      <c r="AN5863" s="1047"/>
      <c r="AO5863" s="1048"/>
      <c r="AP5863" s="3"/>
      <c r="AQ5863" s="197">
        <f>+Y5860+AC5863+AG5863</f>
        <v>0</v>
      </c>
      <c r="AR5863" s="197">
        <f>+Z5860+AD5863+AH5863</f>
        <v>0</v>
      </c>
      <c r="AS5863" s="1032">
        <f>+AS5862+AE5863+AI5863</f>
        <v>0</v>
      </c>
      <c r="AT5863" s="1033"/>
    </row>
    <row r="5864" spans="2:46" ht="12" customHeight="1" x14ac:dyDescent="0.15">
      <c r="B5864" s="1058"/>
      <c r="C5864" s="1063"/>
      <c r="D5864" s="1061"/>
      <c r="E5864" s="1061"/>
      <c r="F5864" s="1061"/>
      <c r="G5864" s="1061"/>
      <c r="H5864" s="1061"/>
      <c r="I5864" s="1061"/>
      <c r="J5864" s="1062"/>
      <c r="K5864" s="1016"/>
      <c r="L5864" s="1016"/>
      <c r="M5864" s="1016"/>
      <c r="N5864" s="1016"/>
      <c r="O5864" s="1016" t="s">
        <v>471</v>
      </c>
      <c r="P5864" s="1016"/>
      <c r="Q5864" s="1016"/>
      <c r="R5864" s="1016"/>
      <c r="S5864" s="1016"/>
      <c r="T5864" s="1016"/>
      <c r="U5864" s="1016"/>
      <c r="V5864" s="1016"/>
      <c r="W5864" s="1016"/>
      <c r="X5864" s="1016"/>
      <c r="Y5864" s="1034" t="s">
        <v>875</v>
      </c>
      <c r="Z5864" s="1035"/>
      <c r="AA5864" s="1035"/>
      <c r="AB5864" s="1036"/>
      <c r="AC5864" s="1034" t="str">
        <f>IF(AC5863&gt;0,"Ⅳ",IF(AD5863&gt;0,"Ⅲ",IF(AE5863&gt;0,"Ⅱ","Ⅰ")))</f>
        <v>Ⅰ</v>
      </c>
      <c r="AD5864" s="1035"/>
      <c r="AE5864" s="1035"/>
      <c r="AF5864" s="1036"/>
      <c r="AG5864" s="1034" t="str">
        <f>IF(AG5863&gt;0,"Ⅳ",IF(AH5863&gt;0,"Ⅲ",IF(AI5863&gt;0,"Ⅱ","Ⅰ")))</f>
        <v>Ⅰ</v>
      </c>
      <c r="AH5864" s="1035"/>
      <c r="AI5864" s="1035"/>
      <c r="AJ5864" s="1036"/>
      <c r="AK5864" s="1046"/>
      <c r="AL5864" s="1047"/>
      <c r="AM5864" s="1047"/>
      <c r="AN5864" s="1047"/>
      <c r="AO5864" s="1048"/>
      <c r="AP5864" s="3"/>
      <c r="AQ5864" s="1037" t="str">
        <f>IF(AQ5863&gt;0,"Ⅳ",IF(AR5863&gt;0,"Ⅲ",IF(AS5863&gt;0,"Ⅱ","Ⅰ")))</f>
        <v>Ⅰ</v>
      </c>
      <c r="AR5864" s="1037"/>
      <c r="AS5864" s="1037"/>
      <c r="AT5864" s="1037"/>
    </row>
    <row r="5865" spans="2:46" ht="12" customHeight="1" x14ac:dyDescent="0.15">
      <c r="B5865" s="1058"/>
      <c r="C5865" s="1063"/>
      <c r="D5865" s="1061"/>
      <c r="E5865" s="1061"/>
      <c r="F5865" s="1061"/>
      <c r="G5865" s="1061"/>
      <c r="H5865" s="1061"/>
      <c r="I5865" s="1061"/>
      <c r="J5865" s="1062"/>
      <c r="K5865" s="1016"/>
      <c r="L5865" s="1016"/>
      <c r="M5865" s="1016"/>
      <c r="N5865" s="1016"/>
      <c r="O5865" s="1016" t="s">
        <v>472</v>
      </c>
      <c r="P5865" s="1016"/>
      <c r="Q5865" s="1016"/>
      <c r="R5865" s="1016"/>
      <c r="S5865" s="1016"/>
      <c r="T5865" s="1016"/>
      <c r="U5865" s="1016"/>
      <c r="V5865" s="1016"/>
      <c r="W5865" s="1016"/>
      <c r="X5865" s="1016"/>
      <c r="Y5865" s="1034" t="str">
        <f>IF(COUNTIF(Y5864:AJ5864,"Ⅳ")&gt;0,"Ⅳ",IF(COUNTIF(Y5864:AJ5864,"Ⅲ")&gt;0,"Ⅲ",IF(COUNTIF(Y5864:AJ5864,"Ⅱ")&gt;0,"Ⅱ","Ⅰ")))</f>
        <v>Ⅰ</v>
      </c>
      <c r="Z5865" s="1035"/>
      <c r="AA5865" s="1035"/>
      <c r="AB5865" s="1035"/>
      <c r="AC5865" s="1035"/>
      <c r="AD5865" s="1035"/>
      <c r="AE5865" s="1035"/>
      <c r="AF5865" s="1035"/>
      <c r="AG5865" s="1035"/>
      <c r="AH5865" s="1035"/>
      <c r="AI5865" s="1035"/>
      <c r="AJ5865" s="1036"/>
      <c r="AK5865" s="1049"/>
      <c r="AL5865" s="1050"/>
      <c r="AM5865" s="1050"/>
      <c r="AN5865" s="1050"/>
      <c r="AO5865" s="1051"/>
      <c r="AP5865" s="3"/>
    </row>
    <row r="5866" spans="2:46" ht="14.25" customHeight="1" x14ac:dyDescent="0.15">
      <c r="B5866" s="1058"/>
      <c r="C5866" s="1063"/>
      <c r="D5866" s="1061"/>
      <c r="E5866" s="1061"/>
      <c r="F5866" s="1061"/>
      <c r="G5866" s="1061"/>
      <c r="H5866" s="1061"/>
      <c r="I5866" s="1061"/>
      <c r="J5866" s="1062"/>
      <c r="K5866" s="1016" t="s">
        <v>169</v>
      </c>
      <c r="L5866" s="1017"/>
      <c r="M5866" s="1017"/>
      <c r="N5866" s="1017"/>
      <c r="O5866" s="1017"/>
      <c r="P5866" s="1017"/>
      <c r="Q5866" s="1017"/>
      <c r="R5866" s="1017"/>
      <c r="S5866" s="1017"/>
      <c r="T5866" s="1017"/>
      <c r="U5866" s="1017"/>
      <c r="V5866" s="1017"/>
      <c r="W5866" s="1017"/>
      <c r="X5866" s="1017"/>
      <c r="Y5866" s="1017"/>
      <c r="Z5866" s="1017"/>
      <c r="AA5866" s="1017"/>
      <c r="AB5866" s="1017"/>
      <c r="AC5866" s="1017"/>
      <c r="AD5866" s="1017"/>
      <c r="AE5866" s="1017"/>
      <c r="AF5866" s="1017"/>
      <c r="AG5866" s="1017"/>
      <c r="AH5866" s="1017"/>
      <c r="AI5866" s="1017"/>
      <c r="AJ5866" s="1017"/>
      <c r="AK5866" s="1017"/>
      <c r="AL5866" s="1017"/>
      <c r="AM5866" s="1017"/>
      <c r="AN5866" s="1017"/>
      <c r="AO5866" s="1017"/>
      <c r="AP5866" s="3"/>
    </row>
    <row r="5867" spans="2:46" ht="14.25" customHeight="1" x14ac:dyDescent="0.15">
      <c r="B5867" s="1058"/>
      <c r="C5867" s="1063"/>
      <c r="D5867" s="1061"/>
      <c r="E5867" s="1061"/>
      <c r="F5867" s="1061"/>
      <c r="G5867" s="1061"/>
      <c r="H5867" s="1061"/>
      <c r="I5867" s="1061"/>
      <c r="J5867" s="1062"/>
      <c r="K5867" s="1016"/>
      <c r="L5867" s="1017"/>
      <c r="M5867" s="1017"/>
      <c r="N5867" s="1017"/>
      <c r="O5867" s="1017"/>
      <c r="P5867" s="1017"/>
      <c r="Q5867" s="1017"/>
      <c r="R5867" s="1017"/>
      <c r="S5867" s="1017"/>
      <c r="T5867" s="1017"/>
      <c r="U5867" s="1017"/>
      <c r="V5867" s="1017"/>
      <c r="W5867" s="1017"/>
      <c r="X5867" s="1017"/>
      <c r="Y5867" s="1017"/>
      <c r="Z5867" s="1017"/>
      <c r="AA5867" s="1017"/>
      <c r="AB5867" s="1017"/>
      <c r="AC5867" s="1017"/>
      <c r="AD5867" s="1017"/>
      <c r="AE5867" s="1017"/>
      <c r="AF5867" s="1017"/>
      <c r="AG5867" s="1017"/>
      <c r="AH5867" s="1017"/>
      <c r="AI5867" s="1017"/>
      <c r="AJ5867" s="1017"/>
      <c r="AK5867" s="1017"/>
      <c r="AL5867" s="1017"/>
      <c r="AM5867" s="1017"/>
      <c r="AN5867" s="1017"/>
      <c r="AO5867" s="1017"/>
      <c r="AP5867" s="3"/>
    </row>
    <row r="5868" spans="2:46" ht="12" customHeight="1" x14ac:dyDescent="0.15">
      <c r="B5868" s="1058"/>
      <c r="C5868" s="1063"/>
      <c r="D5868" s="1061"/>
      <c r="E5868" s="1061"/>
      <c r="F5868" s="1061"/>
      <c r="G5868" s="1061"/>
      <c r="H5868" s="1061"/>
      <c r="I5868" s="1061"/>
      <c r="J5868" s="1062"/>
      <c r="K5868" s="1018" t="s">
        <v>473</v>
      </c>
      <c r="L5868" s="1018"/>
      <c r="M5868" s="1018"/>
      <c r="N5868" s="1018"/>
      <c r="O5868" s="1018"/>
      <c r="P5868" s="1018"/>
      <c r="Q5868" s="1018"/>
      <c r="R5868" s="1018"/>
      <c r="S5868" s="1018"/>
      <c r="T5868" s="1018"/>
      <c r="U5868" s="1018"/>
      <c r="V5868" s="1018"/>
      <c r="W5868" s="1018"/>
      <c r="X5868" s="1018"/>
      <c r="Y5868" s="1018"/>
      <c r="Z5868" s="1018"/>
      <c r="AA5868" s="1018"/>
      <c r="AB5868" s="1018"/>
      <c r="AC5868" s="1018"/>
      <c r="AD5868" s="1018"/>
      <c r="AE5868" s="1018"/>
      <c r="AF5868" s="1018"/>
      <c r="AG5868" s="1018"/>
      <c r="AH5868" s="1018"/>
      <c r="AI5868" s="1018"/>
      <c r="AJ5868" s="1018"/>
      <c r="AK5868" s="1018"/>
      <c r="AL5868" s="1018"/>
      <c r="AM5868" s="1018"/>
      <c r="AN5868" s="1018"/>
      <c r="AO5868" s="1018"/>
      <c r="AP5868" s="3"/>
    </row>
    <row r="5869" spans="2:46" ht="12" customHeight="1" x14ac:dyDescent="0.15">
      <c r="B5869" s="1058"/>
      <c r="C5869" s="1063"/>
      <c r="D5869" s="1061"/>
      <c r="E5869" s="1061"/>
      <c r="F5869" s="1061"/>
      <c r="G5869" s="1061"/>
      <c r="H5869" s="1061"/>
      <c r="I5869" s="1061"/>
      <c r="J5869" s="1062"/>
      <c r="K5869" s="1019" t="s">
        <v>523</v>
      </c>
      <c r="L5869" s="1019"/>
      <c r="M5869" s="1019"/>
      <c r="N5869" s="1019"/>
      <c r="O5869" s="1019"/>
      <c r="P5869" s="1019"/>
      <c r="Q5869" s="1019"/>
      <c r="R5869" s="1019"/>
      <c r="S5869" s="1019"/>
      <c r="T5869" s="1019"/>
      <c r="U5869" s="1019"/>
      <c r="V5869" s="1019"/>
      <c r="W5869" s="1019"/>
      <c r="X5869" s="1019"/>
      <c r="Y5869" s="1019"/>
      <c r="Z5869" s="1019"/>
      <c r="AA5869" s="1019"/>
      <c r="AB5869" s="1019"/>
      <c r="AC5869" s="1019"/>
      <c r="AD5869" s="1019"/>
      <c r="AE5869" s="1019"/>
      <c r="AF5869" s="1019"/>
      <c r="AG5869" s="1019"/>
      <c r="AH5869" s="1019"/>
      <c r="AI5869" s="1019"/>
      <c r="AJ5869" s="1019"/>
      <c r="AK5869" s="1019"/>
      <c r="AL5869" s="1019"/>
      <c r="AM5869" s="1019"/>
      <c r="AN5869" s="1019"/>
      <c r="AO5869" s="1019"/>
      <c r="AP5869" s="3"/>
    </row>
    <row r="5870" spans="2:46" ht="12" customHeight="1" x14ac:dyDescent="0.15">
      <c r="B5870" s="1058"/>
      <c r="C5870" s="1063"/>
      <c r="D5870" s="1061"/>
      <c r="E5870" s="1061"/>
      <c r="F5870" s="1061"/>
      <c r="G5870" s="1061"/>
      <c r="H5870" s="1061"/>
      <c r="I5870" s="1061"/>
      <c r="J5870" s="1062"/>
      <c r="K5870" s="194" t="s">
        <v>474</v>
      </c>
      <c r="L5870" s="195"/>
      <c r="M5870" s="195"/>
      <c r="N5870" s="195"/>
      <c r="O5870" s="195"/>
      <c r="P5870" s="195"/>
      <c r="Q5870" s="195"/>
      <c r="R5870" s="195"/>
      <c r="S5870" s="195"/>
      <c r="T5870" s="195"/>
      <c r="U5870" s="195"/>
      <c r="V5870" s="195"/>
      <c r="W5870" s="195"/>
      <c r="X5870" s="195"/>
      <c r="Y5870" s="195"/>
      <c r="Z5870" s="195"/>
      <c r="AA5870" s="195"/>
      <c r="AB5870" s="195"/>
      <c r="AC5870" s="195"/>
      <c r="AD5870" s="195"/>
      <c r="AE5870" s="195"/>
      <c r="AF5870" s="195"/>
      <c r="AG5870" s="195"/>
      <c r="AH5870" s="195"/>
      <c r="AI5870" s="195"/>
      <c r="AJ5870" s="195"/>
      <c r="AK5870" s="195"/>
      <c r="AL5870" s="195"/>
      <c r="AM5870" s="195"/>
      <c r="AN5870" s="195"/>
      <c r="AO5870" s="196"/>
      <c r="AP5870" s="3"/>
    </row>
    <row r="5871" spans="2:46" ht="12" customHeight="1" x14ac:dyDescent="0.15">
      <c r="B5871" s="1058"/>
      <c r="C5871" s="1063"/>
      <c r="D5871" s="1061"/>
      <c r="E5871" s="1061"/>
      <c r="F5871" s="1061"/>
      <c r="G5871" s="1061"/>
      <c r="H5871" s="1061"/>
      <c r="I5871" s="1061"/>
      <c r="J5871" s="1062"/>
      <c r="K5871" s="194" t="s">
        <v>475</v>
      </c>
      <c r="L5871" s="195"/>
      <c r="M5871" s="195"/>
      <c r="N5871" s="195"/>
      <c r="O5871" s="195"/>
      <c r="P5871" s="195"/>
      <c r="Q5871" s="195"/>
      <c r="R5871" s="195"/>
      <c r="S5871" s="195"/>
      <c r="T5871" s="195"/>
      <c r="U5871" s="195"/>
      <c r="V5871" s="195"/>
      <c r="W5871" s="195"/>
      <c r="X5871" s="195"/>
      <c r="Y5871" s="195"/>
      <c r="Z5871" s="195"/>
      <c r="AA5871" s="195"/>
      <c r="AB5871" s="195"/>
      <c r="AC5871" s="195"/>
      <c r="AD5871" s="195"/>
      <c r="AE5871" s="195"/>
      <c r="AF5871" s="195"/>
      <c r="AG5871" s="195"/>
      <c r="AH5871" s="195"/>
      <c r="AI5871" s="195"/>
      <c r="AJ5871" s="195"/>
      <c r="AK5871" s="195"/>
      <c r="AL5871" s="195"/>
      <c r="AM5871" s="195"/>
      <c r="AN5871" s="195"/>
      <c r="AO5871" s="196"/>
      <c r="AP5871" s="3"/>
    </row>
    <row r="5872" spans="2:46" ht="12" customHeight="1" x14ac:dyDescent="0.15">
      <c r="B5872" s="1058"/>
      <c r="C5872" s="1063"/>
      <c r="D5872" s="1061"/>
      <c r="E5872" s="1061"/>
      <c r="F5872" s="1061"/>
      <c r="G5872" s="1061"/>
      <c r="H5872" s="1061"/>
      <c r="I5872" s="1061"/>
      <c r="J5872" s="1062"/>
      <c r="K5872" s="1020" t="s">
        <v>476</v>
      </c>
      <c r="L5872" s="1021"/>
      <c r="M5872" s="1021"/>
      <c r="N5872" s="1021"/>
      <c r="O5872" s="1021"/>
      <c r="P5872" s="1021"/>
      <c r="Q5872" s="1021"/>
      <c r="R5872" s="1021"/>
      <c r="S5872" s="1021"/>
      <c r="T5872" s="1021"/>
      <c r="U5872" s="1021"/>
      <c r="V5872" s="1021"/>
      <c r="W5872" s="1021"/>
      <c r="X5872" s="1021"/>
      <c r="Y5872" s="1021"/>
      <c r="Z5872" s="1021"/>
      <c r="AA5872" s="1021"/>
      <c r="AB5872" s="1021"/>
      <c r="AC5872" s="1021"/>
      <c r="AD5872" s="1021"/>
      <c r="AE5872" s="1021"/>
      <c r="AF5872" s="1021"/>
      <c r="AG5872" s="1021"/>
      <c r="AH5872" s="1021"/>
      <c r="AI5872" s="1021"/>
      <c r="AJ5872" s="1021"/>
      <c r="AK5872" s="1021"/>
      <c r="AL5872" s="1021"/>
      <c r="AM5872" s="1021"/>
      <c r="AN5872" s="1021"/>
      <c r="AO5872" s="1022"/>
      <c r="AP5872" s="3"/>
    </row>
    <row r="5873" spans="2:86" ht="12" customHeight="1" x14ac:dyDescent="0.15">
      <c r="B5873" s="591"/>
      <c r="C5873" s="1064"/>
      <c r="D5873" s="1065"/>
      <c r="E5873" s="1065"/>
      <c r="F5873" s="1065"/>
      <c r="G5873" s="1065"/>
      <c r="H5873" s="1065"/>
      <c r="I5873" s="1065"/>
      <c r="J5873" s="1066"/>
      <c r="K5873" s="1023"/>
      <c r="L5873" s="1024"/>
      <c r="M5873" s="1024"/>
      <c r="N5873" s="1024"/>
      <c r="O5873" s="1024"/>
      <c r="P5873" s="1024"/>
      <c r="Q5873" s="1024"/>
      <c r="R5873" s="1024"/>
      <c r="S5873" s="1024"/>
      <c r="T5873" s="1024"/>
      <c r="U5873" s="1024"/>
      <c r="V5873" s="1024"/>
      <c r="W5873" s="1024"/>
      <c r="X5873" s="1024"/>
      <c r="Y5873" s="1024"/>
      <c r="Z5873" s="1024"/>
      <c r="AA5873" s="1024"/>
      <c r="AB5873" s="1024"/>
      <c r="AC5873" s="1024"/>
      <c r="AD5873" s="1024"/>
      <c r="AE5873" s="1024"/>
      <c r="AF5873" s="1024"/>
      <c r="AG5873" s="1024"/>
      <c r="AH5873" s="1024"/>
      <c r="AI5873" s="1024"/>
      <c r="AJ5873" s="1024"/>
      <c r="AK5873" s="1024"/>
      <c r="AL5873" s="1024"/>
      <c r="AM5873" s="1024"/>
      <c r="AN5873" s="1024"/>
      <c r="AO5873" s="1025"/>
      <c r="AP5873" s="3"/>
    </row>
    <row r="5874" spans="2:86" s="9" customFormat="1" ht="12" customHeight="1" x14ac:dyDescent="0.15">
      <c r="B5874" s="3" t="s">
        <v>527</v>
      </c>
      <c r="AQ5874" s="162"/>
      <c r="AR5874" s="162"/>
      <c r="AS5874" s="162"/>
      <c r="AT5874" s="162"/>
      <c r="AU5874" s="162"/>
      <c r="AV5874" s="162"/>
      <c r="AW5874" s="162"/>
      <c r="AX5874" s="162"/>
      <c r="AY5874" s="162"/>
      <c r="AZ5874" s="162"/>
      <c r="BA5874" s="162"/>
      <c r="BB5874" s="162"/>
      <c r="BC5874" s="162"/>
      <c r="BD5874" s="162"/>
      <c r="BE5874" s="162"/>
      <c r="BF5874" s="162"/>
      <c r="BG5874" s="162"/>
      <c r="BH5874" s="162"/>
      <c r="BI5874" s="162"/>
      <c r="BJ5874" s="162"/>
      <c r="BK5874" s="162"/>
      <c r="BL5874" s="162"/>
      <c r="BM5874" s="162"/>
      <c r="BN5874" s="162"/>
      <c r="BO5874" s="162"/>
      <c r="BP5874" s="162"/>
      <c r="BQ5874" s="162"/>
      <c r="BR5874" s="162"/>
      <c r="BS5874" s="162"/>
      <c r="BT5874" s="162"/>
      <c r="BU5874" s="162"/>
      <c r="BV5874" s="162"/>
      <c r="BW5874" s="162"/>
      <c r="BX5874" s="162"/>
      <c r="BY5874" s="162"/>
      <c r="BZ5874" s="162"/>
      <c r="CA5874" s="162"/>
      <c r="CB5874" s="162"/>
      <c r="CC5874" s="162"/>
      <c r="CD5874" s="162"/>
      <c r="CE5874" s="162"/>
      <c r="CF5874" s="162"/>
      <c r="CG5874" s="162"/>
      <c r="CH5874" s="162"/>
    </row>
    <row r="5875" spans="2:86" ht="12" customHeight="1" thickBot="1" x14ac:dyDescent="0.2">
      <c r="B5875" s="3" t="s">
        <v>524</v>
      </c>
    </row>
    <row r="5876" spans="2:86" ht="12" customHeight="1" x14ac:dyDescent="0.15">
      <c r="B5876" s="3" t="s">
        <v>525</v>
      </c>
      <c r="AU5876" s="1000" t="s">
        <v>305</v>
      </c>
      <c r="AV5876" s="1001" t="s">
        <v>298</v>
      </c>
      <c r="AW5876" s="1003" t="s">
        <v>299</v>
      </c>
      <c r="AX5876" s="1005" t="s">
        <v>306</v>
      </c>
      <c r="AY5876" s="1006"/>
      <c r="AZ5876" s="1006"/>
      <c r="BA5876" s="1006"/>
      <c r="BB5876" s="1006"/>
      <c r="BC5876" s="1006"/>
      <c r="BD5876" s="1006"/>
      <c r="BE5876" s="1006"/>
      <c r="BF5876" s="1006"/>
      <c r="BG5876" s="1006"/>
      <c r="BH5876" s="1006"/>
      <c r="BI5876" s="1006"/>
      <c r="BJ5876" s="1006"/>
      <c r="BK5876" s="1006"/>
      <c r="BL5876" s="1006"/>
      <c r="BM5876" s="1006"/>
      <c r="BN5876" s="1006"/>
      <c r="BO5876" s="1006"/>
      <c r="BP5876" s="1006"/>
      <c r="BQ5876" s="1006"/>
      <c r="BR5876" s="1007"/>
      <c r="BS5876" s="807" t="s">
        <v>300</v>
      </c>
      <c r="BT5876" s="1008"/>
      <c r="BU5876" s="1008"/>
      <c r="BV5876" s="1008"/>
      <c r="BW5876" s="1009" t="s">
        <v>307</v>
      </c>
      <c r="BX5876" s="1010"/>
      <c r="BY5876" s="1010"/>
      <c r="BZ5876" s="1010"/>
      <c r="CA5876" s="1010"/>
      <c r="CB5876" s="1010"/>
      <c r="CC5876" s="1010"/>
      <c r="CD5876" s="1010"/>
      <c r="CE5876" s="1010"/>
      <c r="CF5876" s="1010"/>
      <c r="CG5876" s="1010"/>
      <c r="CH5876" s="1011"/>
    </row>
    <row r="5877" spans="2:86" ht="12" customHeight="1" x14ac:dyDescent="0.15">
      <c r="B5877" s="3" t="s">
        <v>477</v>
      </c>
      <c r="AU5877" s="1000"/>
      <c r="AV5877" s="1002"/>
      <c r="AW5877" s="1004"/>
      <c r="AX5877" s="1012" t="s">
        <v>308</v>
      </c>
      <c r="AY5877" s="686"/>
      <c r="AZ5877" s="686"/>
      <c r="BA5877" s="686"/>
      <c r="BB5877" s="686"/>
      <c r="BC5877" s="686"/>
      <c r="BD5877" s="686"/>
      <c r="BE5877" s="686"/>
      <c r="BF5877" s="686"/>
      <c r="BG5877" s="686"/>
      <c r="BH5877" s="686"/>
      <c r="BI5877" s="686"/>
      <c r="BJ5877" s="686" t="s">
        <v>309</v>
      </c>
      <c r="BK5877" s="686"/>
      <c r="BL5877" s="686"/>
      <c r="BM5877" s="686"/>
      <c r="BN5877" s="686"/>
      <c r="BO5877" s="686"/>
      <c r="BP5877" s="686"/>
      <c r="BQ5877" s="686"/>
      <c r="BR5877" s="1013"/>
      <c r="BS5877" s="1008"/>
      <c r="BT5877" s="1008"/>
      <c r="BU5877" s="1008"/>
      <c r="BV5877" s="1008"/>
      <c r="BW5877" s="1014" t="s">
        <v>302</v>
      </c>
      <c r="BX5877" s="699"/>
      <c r="BY5877" s="699"/>
      <c r="BZ5877" s="699"/>
      <c r="CA5877" s="686" t="s">
        <v>310</v>
      </c>
      <c r="CB5877" s="686"/>
      <c r="CC5877" s="686"/>
      <c r="CD5877" s="686"/>
      <c r="CE5877" s="686"/>
      <c r="CF5877" s="686"/>
      <c r="CG5877" s="686"/>
      <c r="CH5877" s="1013"/>
    </row>
    <row r="5878" spans="2:86" ht="12" customHeight="1" x14ac:dyDescent="0.15">
      <c r="B5878" s="3" t="s">
        <v>526</v>
      </c>
      <c r="AU5878" s="1000"/>
      <c r="AV5878" s="1002"/>
      <c r="AW5878" s="1004"/>
      <c r="AX5878" s="1012" t="s">
        <v>26</v>
      </c>
      <c r="AY5878" s="686"/>
      <c r="AZ5878" s="686"/>
      <c r="BA5878" s="686"/>
      <c r="BB5878" s="686" t="s">
        <v>22</v>
      </c>
      <c r="BC5878" s="686"/>
      <c r="BD5878" s="686"/>
      <c r="BE5878" s="686"/>
      <c r="BF5878" s="686" t="s">
        <v>24</v>
      </c>
      <c r="BG5878" s="686"/>
      <c r="BH5878" s="686"/>
      <c r="BI5878" s="686"/>
      <c r="BJ5878" s="699" t="s">
        <v>26</v>
      </c>
      <c r="BK5878" s="699"/>
      <c r="BL5878" s="699"/>
      <c r="BM5878" s="699" t="s">
        <v>22</v>
      </c>
      <c r="BN5878" s="699"/>
      <c r="BO5878" s="699"/>
      <c r="BP5878" s="699" t="s">
        <v>24</v>
      </c>
      <c r="BQ5878" s="699"/>
      <c r="BR5878" s="1015"/>
      <c r="BS5878" s="807" t="s">
        <v>26</v>
      </c>
      <c r="BT5878" s="807" t="s">
        <v>22</v>
      </c>
      <c r="BU5878" s="807" t="s">
        <v>24</v>
      </c>
      <c r="BV5878" s="807" t="s">
        <v>303</v>
      </c>
      <c r="BW5878" s="1012" t="s">
        <v>311</v>
      </c>
      <c r="BX5878" s="686"/>
      <c r="BY5878" s="686"/>
      <c r="BZ5878" s="686"/>
      <c r="CA5878" s="686" t="s">
        <v>22</v>
      </c>
      <c r="CB5878" s="686"/>
      <c r="CC5878" s="686"/>
      <c r="CD5878" s="686"/>
      <c r="CE5878" s="686" t="s">
        <v>24</v>
      </c>
      <c r="CF5878" s="686"/>
      <c r="CG5878" s="686"/>
      <c r="CH5878" s="1013"/>
    </row>
    <row r="5879" spans="2:86" ht="12" customHeight="1" x14ac:dyDescent="0.15">
      <c r="B5879" s="3" t="s">
        <v>478</v>
      </c>
      <c r="AU5879" s="1000"/>
      <c r="AV5879" s="1002"/>
      <c r="AW5879" s="1004"/>
      <c r="AX5879" s="156" t="s">
        <v>862</v>
      </c>
      <c r="AY5879" s="157" t="s">
        <v>863</v>
      </c>
      <c r="AZ5879" s="157" t="s">
        <v>864</v>
      </c>
      <c r="BA5879" s="158" t="s">
        <v>865</v>
      </c>
      <c r="BB5879" s="159" t="s">
        <v>866</v>
      </c>
      <c r="BC5879" s="157" t="s">
        <v>863</v>
      </c>
      <c r="BD5879" s="157" t="s">
        <v>867</v>
      </c>
      <c r="BE5879" s="158" t="s">
        <v>865</v>
      </c>
      <c r="BF5879" s="159" t="s">
        <v>866</v>
      </c>
      <c r="BG5879" s="157" t="s">
        <v>863</v>
      </c>
      <c r="BH5879" s="157" t="s">
        <v>864</v>
      </c>
      <c r="BI5879" s="158" t="s">
        <v>865</v>
      </c>
      <c r="BJ5879" s="159" t="s">
        <v>866</v>
      </c>
      <c r="BK5879" s="157" t="s">
        <v>868</v>
      </c>
      <c r="BL5879" s="158" t="s">
        <v>869</v>
      </c>
      <c r="BM5879" s="159" t="s">
        <v>870</v>
      </c>
      <c r="BN5879" s="157" t="s">
        <v>863</v>
      </c>
      <c r="BO5879" s="158" t="s">
        <v>871</v>
      </c>
      <c r="BP5879" s="159" t="s">
        <v>870</v>
      </c>
      <c r="BQ5879" s="157" t="s">
        <v>868</v>
      </c>
      <c r="BR5879" s="160" t="s">
        <v>872</v>
      </c>
      <c r="BS5879" s="1008"/>
      <c r="BT5879" s="1008"/>
      <c r="BU5879" s="1008"/>
      <c r="BV5879" s="1008"/>
      <c r="BW5879" s="156" t="s">
        <v>866</v>
      </c>
      <c r="BX5879" s="157" t="s">
        <v>863</v>
      </c>
      <c r="BY5879" s="157" t="s">
        <v>864</v>
      </c>
      <c r="BZ5879" s="158" t="s">
        <v>865</v>
      </c>
      <c r="CA5879" s="159" t="s">
        <v>866</v>
      </c>
      <c r="CB5879" s="157" t="s">
        <v>873</v>
      </c>
      <c r="CC5879" s="157" t="s">
        <v>864</v>
      </c>
      <c r="CD5879" s="158" t="s">
        <v>865</v>
      </c>
      <c r="CE5879" s="159" t="s">
        <v>866</v>
      </c>
      <c r="CF5879" s="157" t="s">
        <v>863</v>
      </c>
      <c r="CG5879" s="157" t="s">
        <v>864</v>
      </c>
      <c r="CH5879" s="160" t="s">
        <v>874</v>
      </c>
    </row>
    <row r="5880" spans="2:86" x14ac:dyDescent="0.15">
      <c r="B5880" s="3" t="s">
        <v>539</v>
      </c>
      <c r="AU5880" s="1000"/>
      <c r="AV5880" s="188" t="str">
        <f>N5882</f>
        <v>S125</v>
      </c>
      <c r="AW5880" s="300">
        <f>R5882</f>
        <v>10.5</v>
      </c>
      <c r="AX5880" s="197">
        <f>+Y5907</f>
        <v>0</v>
      </c>
      <c r="AY5880" s="197">
        <f>+Z5907</f>
        <v>0</v>
      </c>
      <c r="AZ5880" s="197">
        <f>+AA5907</f>
        <v>0</v>
      </c>
      <c r="BA5880" s="197">
        <f t="shared" ref="BA5880" si="2722">+AB5907</f>
        <v>0</v>
      </c>
      <c r="BB5880" s="197">
        <f>+AC5907</f>
        <v>0</v>
      </c>
      <c r="BC5880" s="197">
        <f t="shared" ref="BC5880" si="2723">+AD5907</f>
        <v>0</v>
      </c>
      <c r="BD5880" s="197">
        <f t="shared" ref="BD5880" si="2724">+AE5907</f>
        <v>0</v>
      </c>
      <c r="BE5880" s="197">
        <f t="shared" ref="BE5880" si="2725">+AF5907</f>
        <v>1</v>
      </c>
      <c r="BF5880" s="197">
        <f t="shared" ref="BF5880" si="2726">+AG5907</f>
        <v>0</v>
      </c>
      <c r="BG5880" s="197">
        <f t="shared" ref="BG5880" si="2727">+AH5907</f>
        <v>0</v>
      </c>
      <c r="BH5880" s="197">
        <f t="shared" ref="BH5880" si="2728">+AI5907</f>
        <v>0</v>
      </c>
      <c r="BI5880" s="197">
        <f t="shared" ref="BI5880" si="2729">+AJ5907</f>
        <v>0</v>
      </c>
      <c r="BJ5880" s="197" t="str">
        <f>+Y5910</f>
        <v/>
      </c>
      <c r="BK5880" s="197" t="str">
        <f t="shared" ref="BK5880" si="2730">+Z5910</f>
        <v/>
      </c>
      <c r="BL5880" s="197" t="str">
        <f>+AA5910</f>
        <v/>
      </c>
      <c r="BM5880" s="197">
        <f>+AC5910</f>
        <v>0</v>
      </c>
      <c r="BN5880" s="197">
        <f t="shared" ref="BN5880" si="2731">+AD5910</f>
        <v>0</v>
      </c>
      <c r="BO5880" s="197">
        <f t="shared" ref="BO5880" si="2732">+AE5910</f>
        <v>1</v>
      </c>
      <c r="BP5880" s="197">
        <f>+AG5910</f>
        <v>0</v>
      </c>
      <c r="BQ5880" s="197">
        <f>+AH5910</f>
        <v>0</v>
      </c>
      <c r="BR5880" s="197">
        <f>+AI5910</f>
        <v>0</v>
      </c>
      <c r="BS5880" s="296" t="str">
        <f>+Y5911</f>
        <v>Ⅰ</v>
      </c>
      <c r="BT5880" s="296" t="str">
        <f>+AC5911</f>
        <v>Ⅱ</v>
      </c>
      <c r="BU5880" s="296" t="str">
        <f>+AG5911</f>
        <v>Ⅰ</v>
      </c>
      <c r="BV5880" s="296" t="str">
        <f>+Y5912</f>
        <v>Ⅱ</v>
      </c>
      <c r="BW5880" s="164" t="str">
        <f>IF(Y5907&gt;0,R5882,"")</f>
        <v/>
      </c>
      <c r="BX5880" s="165" t="str">
        <f>IF(Z5907&gt;0,"",IF(AA5907&gt;0,R5882,""))</f>
        <v/>
      </c>
      <c r="BY5880" s="165" t="str">
        <f>IF(Y5907+Z5907&gt;0,"",IF(AA5907&gt;0,R5882,""))</f>
        <v/>
      </c>
      <c r="BZ5880" s="165" t="str">
        <f>IF(Y5907+Z5907+AA5907&gt;0,"",IF(AB5907&gt;0,R5882,""))</f>
        <v/>
      </c>
      <c r="CA5880" s="166">
        <f t="shared" ref="CA5880" si="2733">+AC5906</f>
        <v>0</v>
      </c>
      <c r="CB5880" s="166">
        <f t="shared" ref="CB5880" si="2734">+AD5906</f>
        <v>0</v>
      </c>
      <c r="CC5880" s="166">
        <f t="shared" ref="CC5880" si="2735">+AE5906</f>
        <v>0</v>
      </c>
      <c r="CD5880" s="166">
        <f t="shared" ref="CD5880" si="2736">+AF5906</f>
        <v>0.15</v>
      </c>
      <c r="CE5880" s="166">
        <f t="shared" ref="CE5880" si="2737">+AG5906</f>
        <v>0</v>
      </c>
      <c r="CF5880" s="166">
        <f t="shared" ref="CF5880" si="2738">+AH5906</f>
        <v>0</v>
      </c>
      <c r="CG5880" s="166">
        <f t="shared" ref="CG5880" si="2739">+AI5906</f>
        <v>0</v>
      </c>
      <c r="CH5880" s="166">
        <f t="shared" ref="CH5880" si="2740">+AJ5906</f>
        <v>0</v>
      </c>
    </row>
    <row r="5881" spans="2:86" ht="12" customHeight="1" x14ac:dyDescent="0.15">
      <c r="B5881" s="1057" t="s">
        <v>219</v>
      </c>
      <c r="C5881" s="1059"/>
      <c r="D5881" s="1060"/>
      <c r="E5881" s="1061"/>
      <c r="F5881" s="1061"/>
      <c r="G5881" s="1061"/>
      <c r="H5881" s="1061"/>
      <c r="I5881" s="1061"/>
      <c r="J5881" s="1062"/>
      <c r="K5881" s="1067" t="s">
        <v>453</v>
      </c>
      <c r="L5881" s="1068"/>
      <c r="M5881" s="1068"/>
      <c r="N5881" s="1068"/>
      <c r="O5881" s="1068"/>
      <c r="P5881" s="1068"/>
      <c r="Q5881" s="1068"/>
      <c r="R5881" s="1068"/>
      <c r="S5881" s="1068"/>
      <c r="T5881" s="1068"/>
      <c r="U5881" s="1068"/>
      <c r="V5881" s="1068"/>
      <c r="W5881" s="1068"/>
      <c r="X5881" s="1068"/>
      <c r="Y5881" s="1068"/>
      <c r="Z5881" s="1068"/>
      <c r="AA5881" s="1068"/>
      <c r="AB5881" s="1068"/>
      <c r="AC5881" s="1068"/>
      <c r="AD5881" s="1068"/>
      <c r="AE5881" s="1068"/>
      <c r="AF5881" s="1068"/>
      <c r="AG5881" s="1068"/>
      <c r="AH5881" s="1068"/>
      <c r="AI5881" s="1068"/>
      <c r="AJ5881" s="1068"/>
      <c r="AK5881" s="1068"/>
      <c r="AL5881" s="1068"/>
      <c r="AM5881" s="1068"/>
      <c r="AN5881" s="1068"/>
      <c r="AO5881" s="1069"/>
      <c r="AP5881" s="3"/>
    </row>
    <row r="5882" spans="2:86" ht="12" customHeight="1" x14ac:dyDescent="0.15">
      <c r="B5882" s="1058"/>
      <c r="C5882" s="1063"/>
      <c r="D5882" s="1061"/>
      <c r="E5882" s="1061"/>
      <c r="F5882" s="1061"/>
      <c r="G5882" s="1061"/>
      <c r="H5882" s="1061"/>
      <c r="I5882" s="1061"/>
      <c r="J5882" s="1062"/>
      <c r="K5882" s="1040" t="s">
        <v>218</v>
      </c>
      <c r="L5882" s="1041"/>
      <c r="M5882" s="1042"/>
      <c r="N5882" s="1034" t="s">
        <v>746</v>
      </c>
      <c r="O5882" s="1035"/>
      <c r="P5882" s="1040" t="s">
        <v>454</v>
      </c>
      <c r="Q5882" s="1042"/>
      <c r="R5882" s="1070">
        <f>'様式A-2'!C138</f>
        <v>10.5</v>
      </c>
      <c r="S5882" s="1071"/>
      <c r="T5882" s="1072"/>
      <c r="U5882" s="1073" t="s">
        <v>455</v>
      </c>
      <c r="V5882" s="1074"/>
      <c r="W5882" s="1073" t="s">
        <v>456</v>
      </c>
      <c r="X5882" s="1074"/>
      <c r="Y5882" s="1042" t="s">
        <v>217</v>
      </c>
      <c r="Z5882" s="1016"/>
      <c r="AA5882" s="1016"/>
      <c r="AB5882" s="1016"/>
      <c r="AC5882" s="1073" t="s">
        <v>457</v>
      </c>
      <c r="AD5882" s="1079"/>
      <c r="AE5882" s="1079"/>
      <c r="AF5882" s="1079"/>
      <c r="AG5882" s="1079"/>
      <c r="AH5882" s="1079"/>
      <c r="AI5882" s="1079"/>
      <c r="AJ5882" s="1074"/>
      <c r="AK5882" s="1073" t="s">
        <v>458</v>
      </c>
      <c r="AL5882" s="1079"/>
      <c r="AM5882" s="1079"/>
      <c r="AN5882" s="1081"/>
      <c r="AO5882" s="1082"/>
      <c r="AP5882" s="3"/>
      <c r="AV5882" s="167"/>
      <c r="AW5882" s="221"/>
      <c r="AX5882" s="167"/>
      <c r="AY5882" s="167"/>
      <c r="AZ5882" s="167"/>
      <c r="BA5882" s="167"/>
      <c r="BB5882" s="167"/>
      <c r="BC5882" s="167"/>
      <c r="BD5882" s="167"/>
    </row>
    <row r="5883" spans="2:86" ht="12" customHeight="1" x14ac:dyDescent="0.15">
      <c r="B5883" s="1058"/>
      <c r="C5883" s="1063"/>
      <c r="D5883" s="1061"/>
      <c r="E5883" s="1061"/>
      <c r="F5883" s="1061"/>
      <c r="G5883" s="1061"/>
      <c r="H5883" s="1061"/>
      <c r="I5883" s="1061"/>
      <c r="J5883" s="1062"/>
      <c r="K5883" s="1016" t="s">
        <v>459</v>
      </c>
      <c r="L5883" s="1016" t="s">
        <v>199</v>
      </c>
      <c r="M5883" s="1016"/>
      <c r="N5883" s="1016" t="s">
        <v>198</v>
      </c>
      <c r="O5883" s="1016"/>
      <c r="P5883" s="1016" t="s">
        <v>460</v>
      </c>
      <c r="Q5883" s="1016"/>
      <c r="R5883" s="1016" t="s">
        <v>6</v>
      </c>
      <c r="S5883" s="1016"/>
      <c r="T5883" s="1016"/>
      <c r="U5883" s="1075"/>
      <c r="V5883" s="1076"/>
      <c r="W5883" s="1075"/>
      <c r="X5883" s="1076"/>
      <c r="Y5883" s="1042"/>
      <c r="Z5883" s="1016"/>
      <c r="AA5883" s="1016"/>
      <c r="AB5883" s="1016"/>
      <c r="AC5883" s="1077"/>
      <c r="AD5883" s="1080"/>
      <c r="AE5883" s="1080"/>
      <c r="AF5883" s="1080"/>
      <c r="AG5883" s="1080"/>
      <c r="AH5883" s="1080"/>
      <c r="AI5883" s="1080"/>
      <c r="AJ5883" s="1078"/>
      <c r="AK5883" s="1075"/>
      <c r="AL5883" s="1083"/>
      <c r="AM5883" s="1083"/>
      <c r="AN5883" s="1084"/>
      <c r="AO5883" s="1085"/>
      <c r="AP5883" s="3"/>
      <c r="AV5883" s="167"/>
      <c r="AW5883" s="167"/>
      <c r="AX5883" s="167"/>
      <c r="AY5883" s="167"/>
      <c r="AZ5883" s="167"/>
      <c r="BA5883" s="167"/>
      <c r="BB5883" s="167"/>
      <c r="BC5883" s="167"/>
      <c r="BD5883" s="167"/>
    </row>
    <row r="5884" spans="2:86" ht="12" customHeight="1" x14ac:dyDescent="0.15">
      <c r="B5884" s="1058"/>
      <c r="C5884" s="1063"/>
      <c r="D5884" s="1061"/>
      <c r="E5884" s="1061"/>
      <c r="F5884" s="1061"/>
      <c r="G5884" s="1061"/>
      <c r="H5884" s="1061"/>
      <c r="I5884" s="1061"/>
      <c r="J5884" s="1062"/>
      <c r="K5884" s="1016"/>
      <c r="L5884" s="1016"/>
      <c r="M5884" s="1016"/>
      <c r="N5884" s="1016"/>
      <c r="O5884" s="1016"/>
      <c r="P5884" s="1016"/>
      <c r="Q5884" s="1016"/>
      <c r="R5884" s="1016"/>
      <c r="S5884" s="1016"/>
      <c r="T5884" s="1016"/>
      <c r="U5884" s="1075"/>
      <c r="V5884" s="1076"/>
      <c r="W5884" s="1075"/>
      <c r="X5884" s="1076"/>
      <c r="Y5884" s="1042" t="s">
        <v>461</v>
      </c>
      <c r="Z5884" s="1016"/>
      <c r="AA5884" s="1016"/>
      <c r="AB5884" s="1016"/>
      <c r="AC5884" s="1016" t="s">
        <v>462</v>
      </c>
      <c r="AD5884" s="1016"/>
      <c r="AE5884" s="1016"/>
      <c r="AF5884" s="1016"/>
      <c r="AG5884" s="1016" t="s">
        <v>463</v>
      </c>
      <c r="AH5884" s="1016"/>
      <c r="AI5884" s="1016"/>
      <c r="AJ5884" s="1016"/>
      <c r="AK5884" s="1075"/>
      <c r="AL5884" s="1083"/>
      <c r="AM5884" s="1083"/>
      <c r="AN5884" s="1084"/>
      <c r="AO5884" s="1085"/>
      <c r="AP5884" s="3"/>
      <c r="AV5884" s="167"/>
      <c r="AW5884" s="167"/>
      <c r="AX5884" s="167"/>
      <c r="AY5884" s="167"/>
      <c r="AZ5884" s="167"/>
      <c r="BA5884" s="167"/>
      <c r="BB5884" s="167"/>
      <c r="BC5884" s="167"/>
      <c r="BD5884" s="167"/>
    </row>
    <row r="5885" spans="2:86" ht="12" customHeight="1" x14ac:dyDescent="0.15">
      <c r="B5885" s="1058"/>
      <c r="C5885" s="1063"/>
      <c r="D5885" s="1061"/>
      <c r="E5885" s="1061"/>
      <c r="F5885" s="1061"/>
      <c r="G5885" s="1061"/>
      <c r="H5885" s="1061"/>
      <c r="I5885" s="1061"/>
      <c r="J5885" s="1062"/>
      <c r="K5885" s="1016"/>
      <c r="L5885" s="1016"/>
      <c r="M5885" s="1016"/>
      <c r="N5885" s="1016"/>
      <c r="O5885" s="1016"/>
      <c r="P5885" s="1016"/>
      <c r="Q5885" s="1016"/>
      <c r="R5885" s="1016"/>
      <c r="S5885" s="1016"/>
      <c r="T5885" s="1016"/>
      <c r="U5885" s="1077"/>
      <c r="V5885" s="1078"/>
      <c r="W5885" s="1077"/>
      <c r="X5885" s="1078"/>
      <c r="Y5885" s="191" t="s">
        <v>32</v>
      </c>
      <c r="Z5885" s="187" t="s">
        <v>33</v>
      </c>
      <c r="AA5885" s="187" t="s">
        <v>464</v>
      </c>
      <c r="AB5885" s="187" t="s">
        <v>465</v>
      </c>
      <c r="AC5885" s="187" t="s">
        <v>32</v>
      </c>
      <c r="AD5885" s="187" t="s">
        <v>33</v>
      </c>
      <c r="AE5885" s="187" t="s">
        <v>464</v>
      </c>
      <c r="AF5885" s="187" t="s">
        <v>465</v>
      </c>
      <c r="AG5885" s="187" t="s">
        <v>32</v>
      </c>
      <c r="AH5885" s="187" t="s">
        <v>33</v>
      </c>
      <c r="AI5885" s="187" t="s">
        <v>464</v>
      </c>
      <c r="AJ5885" s="187" t="s">
        <v>465</v>
      </c>
      <c r="AK5885" s="1077"/>
      <c r="AL5885" s="1080"/>
      <c r="AM5885" s="1080"/>
      <c r="AN5885" s="1086"/>
      <c r="AO5885" s="1087"/>
      <c r="AP5885" s="3"/>
      <c r="AV5885" s="167"/>
      <c r="AW5885" s="167"/>
      <c r="AX5885" s="167"/>
      <c r="AY5885" s="167"/>
      <c r="AZ5885" s="167"/>
      <c r="BA5885" s="167"/>
      <c r="BB5885" s="167"/>
      <c r="BC5885" s="167"/>
      <c r="BD5885" s="167"/>
    </row>
    <row r="5886" spans="2:86" ht="12" customHeight="1" x14ac:dyDescent="0.15">
      <c r="B5886" s="1058"/>
      <c r="C5886" s="1063"/>
      <c r="D5886" s="1061"/>
      <c r="E5886" s="1061"/>
      <c r="F5886" s="1061"/>
      <c r="G5886" s="1061"/>
      <c r="H5886" s="1061"/>
      <c r="I5886" s="1061"/>
      <c r="J5886" s="1062"/>
      <c r="K5886" s="192">
        <v>1</v>
      </c>
      <c r="L5886" s="1038" t="s">
        <v>534</v>
      </c>
      <c r="M5886" s="1039"/>
      <c r="N5886" s="1038" t="s">
        <v>487</v>
      </c>
      <c r="O5886" s="1039"/>
      <c r="P5886" s="1034" t="s">
        <v>332</v>
      </c>
      <c r="Q5886" s="1036"/>
      <c r="R5886" s="408" t="s">
        <v>336</v>
      </c>
      <c r="S5886" s="408"/>
      <c r="T5886" s="408"/>
      <c r="U5886" s="1034" t="s">
        <v>551</v>
      </c>
      <c r="V5886" s="1036"/>
      <c r="W5886" s="1034" t="s">
        <v>551</v>
      </c>
      <c r="X5886" s="1035"/>
      <c r="Y5886" s="286"/>
      <c r="Z5886" s="286"/>
      <c r="AA5886" s="286"/>
      <c r="AB5886" s="286"/>
      <c r="AC5886" s="223"/>
      <c r="AD5886" s="223"/>
      <c r="AE5886" s="223"/>
      <c r="AF5886" s="223"/>
      <c r="AG5886" s="223"/>
      <c r="AH5886" s="223"/>
      <c r="AI5886" s="223"/>
      <c r="AJ5886" s="223"/>
      <c r="AK5886" s="1088" t="s">
        <v>1716</v>
      </c>
      <c r="AL5886" s="1089"/>
      <c r="AM5886" s="1089"/>
      <c r="AN5886" s="1090"/>
      <c r="AO5886" s="1091"/>
      <c r="AP5886" s="3"/>
      <c r="AQ5886" s="222">
        <f>IF(P5886="材質劣化",2,IF(P5886="漏水",3,1))</f>
        <v>2</v>
      </c>
      <c r="AV5886" s="167"/>
      <c r="AW5886" s="167"/>
      <c r="AX5886" s="167"/>
      <c r="AY5886" s="167"/>
      <c r="AZ5886" s="167"/>
      <c r="BA5886" s="167"/>
      <c r="BB5886" s="167"/>
      <c r="BC5886" s="167"/>
      <c r="BD5886" s="167"/>
    </row>
    <row r="5887" spans="2:86" ht="12" customHeight="1" x14ac:dyDescent="0.15">
      <c r="B5887" s="1058"/>
      <c r="C5887" s="1063"/>
      <c r="D5887" s="1061"/>
      <c r="E5887" s="1061"/>
      <c r="F5887" s="1061"/>
      <c r="G5887" s="1061"/>
      <c r="H5887" s="1061"/>
      <c r="I5887" s="1061"/>
      <c r="J5887" s="1062"/>
      <c r="K5887" s="192">
        <v>2</v>
      </c>
      <c r="L5887" s="1038" t="s">
        <v>331</v>
      </c>
      <c r="M5887" s="1039"/>
      <c r="N5887" s="1038" t="s">
        <v>355</v>
      </c>
      <c r="O5887" s="1039"/>
      <c r="P5887" s="1034" t="s">
        <v>332</v>
      </c>
      <c r="Q5887" s="1036"/>
      <c r="R5887" s="408" t="s">
        <v>532</v>
      </c>
      <c r="S5887" s="408"/>
      <c r="T5887" s="408"/>
      <c r="U5887" s="1034" t="s">
        <v>1648</v>
      </c>
      <c r="V5887" s="1036"/>
      <c r="W5887" s="1034" t="s">
        <v>1649</v>
      </c>
      <c r="X5887" s="1035"/>
      <c r="Y5887" s="286"/>
      <c r="Z5887" s="286"/>
      <c r="AA5887" s="286"/>
      <c r="AB5887" s="286"/>
      <c r="AC5887" s="223"/>
      <c r="AD5887" s="223"/>
      <c r="AE5887" s="223"/>
      <c r="AF5887" s="223">
        <f>0.5*0.3</f>
        <v>0.15</v>
      </c>
      <c r="AG5887" s="223"/>
      <c r="AH5887" s="223"/>
      <c r="AI5887" s="223"/>
      <c r="AJ5887" s="223"/>
      <c r="AK5887" s="1052"/>
      <c r="AL5887" s="1053"/>
      <c r="AM5887" s="1053"/>
      <c r="AN5887" s="1054"/>
      <c r="AO5887" s="1055"/>
      <c r="AP5887" s="3"/>
      <c r="AQ5887" s="222">
        <f t="shared" ref="AQ5887:AQ5905" si="2741">IF(P5887="材質劣化",2,IF(P5887="漏水",3,1))</f>
        <v>2</v>
      </c>
      <c r="AV5887" s="167"/>
      <c r="AW5887" s="167"/>
      <c r="AX5887" s="167"/>
      <c r="AY5887" s="167"/>
      <c r="AZ5887" s="167"/>
      <c r="BA5887" s="167"/>
      <c r="BB5887" s="167"/>
      <c r="BC5887" s="167"/>
      <c r="BD5887" s="167"/>
    </row>
    <row r="5888" spans="2:86" ht="12" customHeight="1" x14ac:dyDescent="0.15">
      <c r="B5888" s="1058"/>
      <c r="C5888" s="1063"/>
      <c r="D5888" s="1061"/>
      <c r="E5888" s="1061"/>
      <c r="F5888" s="1061"/>
      <c r="G5888" s="1061"/>
      <c r="H5888" s="1061"/>
      <c r="I5888" s="1061"/>
      <c r="J5888" s="1062"/>
      <c r="K5888" s="192"/>
      <c r="L5888" s="1038"/>
      <c r="M5888" s="1039"/>
      <c r="N5888" s="1038"/>
      <c r="O5888" s="1039"/>
      <c r="P5888" s="1034"/>
      <c r="Q5888" s="1036"/>
      <c r="R5888" s="408"/>
      <c r="S5888" s="408"/>
      <c r="T5888" s="408"/>
      <c r="U5888" s="1034"/>
      <c r="V5888" s="1036"/>
      <c r="W5888" s="1034"/>
      <c r="X5888" s="1035"/>
      <c r="Y5888" s="286"/>
      <c r="Z5888" s="286"/>
      <c r="AA5888" s="286"/>
      <c r="AB5888" s="286"/>
      <c r="AC5888" s="223"/>
      <c r="AD5888" s="223"/>
      <c r="AE5888" s="223"/>
      <c r="AF5888" s="223"/>
      <c r="AG5888" s="223"/>
      <c r="AH5888" s="223"/>
      <c r="AI5888" s="223"/>
      <c r="AJ5888" s="223"/>
      <c r="AK5888" s="1052"/>
      <c r="AL5888" s="1053"/>
      <c r="AM5888" s="1053"/>
      <c r="AN5888" s="1054"/>
      <c r="AO5888" s="1055"/>
      <c r="AP5888" s="3"/>
      <c r="AQ5888" s="222">
        <f t="shared" si="2741"/>
        <v>1</v>
      </c>
      <c r="AV5888" s="167"/>
      <c r="AW5888" s="167"/>
      <c r="AX5888" s="167"/>
      <c r="AY5888" s="167"/>
      <c r="AZ5888" s="167"/>
      <c r="BA5888" s="167"/>
      <c r="BB5888" s="167"/>
      <c r="BC5888" s="167"/>
      <c r="BD5888" s="167"/>
    </row>
    <row r="5889" spans="2:56" ht="12" customHeight="1" x14ac:dyDescent="0.15">
      <c r="B5889" s="1058"/>
      <c r="C5889" s="1063"/>
      <c r="D5889" s="1061"/>
      <c r="E5889" s="1061"/>
      <c r="F5889" s="1061"/>
      <c r="G5889" s="1061"/>
      <c r="H5889" s="1061"/>
      <c r="I5889" s="1061"/>
      <c r="J5889" s="1062"/>
      <c r="K5889" s="192"/>
      <c r="L5889" s="1038"/>
      <c r="M5889" s="1039"/>
      <c r="N5889" s="1038"/>
      <c r="O5889" s="1039"/>
      <c r="P5889" s="1034"/>
      <c r="Q5889" s="1036"/>
      <c r="R5889" s="408"/>
      <c r="S5889" s="408"/>
      <c r="T5889" s="408"/>
      <c r="U5889" s="1034"/>
      <c r="V5889" s="1036"/>
      <c r="W5889" s="1034"/>
      <c r="X5889" s="1035"/>
      <c r="Y5889" s="286"/>
      <c r="Z5889" s="286"/>
      <c r="AA5889" s="286"/>
      <c r="AB5889" s="286"/>
      <c r="AC5889" s="223"/>
      <c r="AD5889" s="223"/>
      <c r="AE5889" s="223"/>
      <c r="AF5889" s="223"/>
      <c r="AG5889" s="223"/>
      <c r="AH5889" s="223"/>
      <c r="AI5889" s="223"/>
      <c r="AJ5889" s="223"/>
      <c r="AK5889" s="1052"/>
      <c r="AL5889" s="1053"/>
      <c r="AM5889" s="1053"/>
      <c r="AN5889" s="1054"/>
      <c r="AO5889" s="1055"/>
      <c r="AP5889" s="3"/>
      <c r="AQ5889" s="222">
        <f t="shared" si="2741"/>
        <v>1</v>
      </c>
      <c r="AV5889" s="167"/>
      <c r="AW5889" s="167"/>
      <c r="AX5889" s="167"/>
      <c r="AY5889" s="167"/>
      <c r="AZ5889" s="167"/>
      <c r="BA5889" s="167"/>
      <c r="BB5889" s="167"/>
      <c r="BC5889" s="167"/>
      <c r="BD5889" s="167"/>
    </row>
    <row r="5890" spans="2:56" ht="12" customHeight="1" x14ac:dyDescent="0.15">
      <c r="B5890" s="1058"/>
      <c r="C5890" s="1063"/>
      <c r="D5890" s="1061"/>
      <c r="E5890" s="1061"/>
      <c r="F5890" s="1061"/>
      <c r="G5890" s="1061"/>
      <c r="H5890" s="1061"/>
      <c r="I5890" s="1061"/>
      <c r="J5890" s="1062"/>
      <c r="K5890" s="192"/>
      <c r="L5890" s="1038"/>
      <c r="M5890" s="1039"/>
      <c r="N5890" s="1038"/>
      <c r="O5890" s="1039"/>
      <c r="P5890" s="1034"/>
      <c r="Q5890" s="1036"/>
      <c r="R5890" s="408"/>
      <c r="S5890" s="408"/>
      <c r="T5890" s="408"/>
      <c r="U5890" s="1034"/>
      <c r="V5890" s="1036"/>
      <c r="W5890" s="1034"/>
      <c r="X5890" s="1035"/>
      <c r="Y5890" s="286"/>
      <c r="Z5890" s="286"/>
      <c r="AA5890" s="286"/>
      <c r="AB5890" s="286"/>
      <c r="AC5890" s="223"/>
      <c r="AD5890" s="223"/>
      <c r="AE5890" s="223"/>
      <c r="AF5890" s="223"/>
      <c r="AG5890" s="223"/>
      <c r="AH5890" s="223"/>
      <c r="AI5890" s="223"/>
      <c r="AJ5890" s="223"/>
      <c r="AK5890" s="1052"/>
      <c r="AL5890" s="1053"/>
      <c r="AM5890" s="1053"/>
      <c r="AN5890" s="1054"/>
      <c r="AO5890" s="1055"/>
      <c r="AP5890" s="3"/>
      <c r="AQ5890" s="222">
        <f t="shared" si="2741"/>
        <v>1</v>
      </c>
      <c r="AV5890" s="167"/>
      <c r="AW5890" s="167"/>
      <c r="AX5890" s="167"/>
      <c r="AY5890" s="167"/>
      <c r="AZ5890" s="167"/>
      <c r="BA5890" s="167"/>
      <c r="BB5890" s="167"/>
      <c r="BC5890" s="167"/>
      <c r="BD5890" s="167"/>
    </row>
    <row r="5891" spans="2:56" ht="12" customHeight="1" x14ac:dyDescent="0.15">
      <c r="B5891" s="1058"/>
      <c r="C5891" s="1063"/>
      <c r="D5891" s="1061"/>
      <c r="E5891" s="1061"/>
      <c r="F5891" s="1061"/>
      <c r="G5891" s="1061"/>
      <c r="H5891" s="1061"/>
      <c r="I5891" s="1061"/>
      <c r="J5891" s="1062"/>
      <c r="K5891" s="192"/>
      <c r="L5891" s="1038"/>
      <c r="M5891" s="1039"/>
      <c r="N5891" s="1038"/>
      <c r="O5891" s="1039"/>
      <c r="P5891" s="1034"/>
      <c r="Q5891" s="1036"/>
      <c r="R5891" s="408"/>
      <c r="S5891" s="408"/>
      <c r="T5891" s="408"/>
      <c r="U5891" s="1034"/>
      <c r="V5891" s="1036"/>
      <c r="W5891" s="1034"/>
      <c r="X5891" s="1035"/>
      <c r="Y5891" s="286"/>
      <c r="Z5891" s="286"/>
      <c r="AA5891" s="286"/>
      <c r="AB5891" s="286"/>
      <c r="AC5891" s="223"/>
      <c r="AD5891" s="223"/>
      <c r="AE5891" s="223"/>
      <c r="AF5891" s="223"/>
      <c r="AG5891" s="223"/>
      <c r="AH5891" s="223"/>
      <c r="AI5891" s="223"/>
      <c r="AJ5891" s="223"/>
      <c r="AK5891" s="1052"/>
      <c r="AL5891" s="1053"/>
      <c r="AM5891" s="1053"/>
      <c r="AN5891" s="1054"/>
      <c r="AO5891" s="1055"/>
      <c r="AP5891" s="3"/>
      <c r="AQ5891" s="222">
        <f t="shared" si="2741"/>
        <v>1</v>
      </c>
      <c r="AV5891" s="167"/>
      <c r="AW5891" s="167"/>
      <c r="AX5891" s="167"/>
      <c r="AY5891" s="167"/>
      <c r="AZ5891" s="167"/>
      <c r="BA5891" s="167"/>
      <c r="BB5891" s="167"/>
      <c r="BC5891" s="167"/>
      <c r="BD5891" s="167"/>
    </row>
    <row r="5892" spans="2:56" s="162" customFormat="1" ht="12" customHeight="1" x14ac:dyDescent="0.15">
      <c r="B5892" s="1058"/>
      <c r="C5892" s="1063"/>
      <c r="D5892" s="1061"/>
      <c r="E5892" s="1061"/>
      <c r="F5892" s="1061"/>
      <c r="G5892" s="1061"/>
      <c r="H5892" s="1061"/>
      <c r="I5892" s="1061"/>
      <c r="J5892" s="1062"/>
      <c r="K5892" s="192"/>
      <c r="L5892" s="1038"/>
      <c r="M5892" s="1039"/>
      <c r="N5892" s="1038"/>
      <c r="O5892" s="1039"/>
      <c r="P5892" s="1034"/>
      <c r="Q5892" s="1036"/>
      <c r="R5892" s="408"/>
      <c r="S5892" s="408"/>
      <c r="T5892" s="408"/>
      <c r="U5892" s="1034"/>
      <c r="V5892" s="1036"/>
      <c r="W5892" s="1034"/>
      <c r="X5892" s="1035"/>
      <c r="Y5892" s="286"/>
      <c r="Z5892" s="286"/>
      <c r="AA5892" s="286"/>
      <c r="AB5892" s="286"/>
      <c r="AC5892" s="223"/>
      <c r="AD5892" s="223"/>
      <c r="AE5892" s="223"/>
      <c r="AF5892" s="223"/>
      <c r="AG5892" s="223"/>
      <c r="AH5892" s="223"/>
      <c r="AI5892" s="223"/>
      <c r="AJ5892" s="223"/>
      <c r="AK5892" s="1034"/>
      <c r="AL5892" s="1035"/>
      <c r="AM5892" s="1035"/>
      <c r="AN5892" s="788"/>
      <c r="AO5892" s="789"/>
      <c r="AP5892" s="3"/>
      <c r="AQ5892" s="222">
        <f t="shared" si="2741"/>
        <v>1</v>
      </c>
    </row>
    <row r="5893" spans="2:56" s="162" customFormat="1" ht="12" customHeight="1" x14ac:dyDescent="0.15">
      <c r="B5893" s="1058"/>
      <c r="C5893" s="1063"/>
      <c r="D5893" s="1061"/>
      <c r="E5893" s="1061"/>
      <c r="F5893" s="1061"/>
      <c r="G5893" s="1061"/>
      <c r="H5893" s="1061"/>
      <c r="I5893" s="1061"/>
      <c r="J5893" s="1062"/>
      <c r="K5893" s="192"/>
      <c r="L5893" s="1038"/>
      <c r="M5893" s="1039"/>
      <c r="N5893" s="1038"/>
      <c r="O5893" s="1039"/>
      <c r="P5893" s="1034"/>
      <c r="Q5893" s="1036"/>
      <c r="R5893" s="408"/>
      <c r="S5893" s="408"/>
      <c r="T5893" s="408"/>
      <c r="U5893" s="1034"/>
      <c r="V5893" s="1036"/>
      <c r="W5893" s="1034"/>
      <c r="X5893" s="1035"/>
      <c r="Y5893" s="286"/>
      <c r="Z5893" s="286"/>
      <c r="AA5893" s="286"/>
      <c r="AB5893" s="286"/>
      <c r="AC5893" s="223"/>
      <c r="AD5893" s="223"/>
      <c r="AE5893" s="223"/>
      <c r="AF5893" s="223"/>
      <c r="AG5893" s="223"/>
      <c r="AH5893" s="223"/>
      <c r="AI5893" s="223"/>
      <c r="AJ5893" s="223"/>
      <c r="AK5893" s="1034"/>
      <c r="AL5893" s="1035"/>
      <c r="AM5893" s="1035"/>
      <c r="AN5893" s="788"/>
      <c r="AO5893" s="789"/>
      <c r="AP5893" s="3"/>
      <c r="AQ5893" s="222">
        <f t="shared" si="2741"/>
        <v>1</v>
      </c>
    </row>
    <row r="5894" spans="2:56" s="162" customFormat="1" ht="12" customHeight="1" x14ac:dyDescent="0.15">
      <c r="B5894" s="1058"/>
      <c r="C5894" s="1063"/>
      <c r="D5894" s="1061"/>
      <c r="E5894" s="1061"/>
      <c r="F5894" s="1061"/>
      <c r="G5894" s="1061"/>
      <c r="H5894" s="1061"/>
      <c r="I5894" s="1061"/>
      <c r="J5894" s="1062"/>
      <c r="K5894" s="192"/>
      <c r="L5894" s="1038"/>
      <c r="M5894" s="1039"/>
      <c r="N5894" s="1038"/>
      <c r="O5894" s="1039"/>
      <c r="P5894" s="1034"/>
      <c r="Q5894" s="1036"/>
      <c r="R5894" s="408"/>
      <c r="S5894" s="408"/>
      <c r="T5894" s="408"/>
      <c r="U5894" s="1034"/>
      <c r="V5894" s="1036"/>
      <c r="W5894" s="1034"/>
      <c r="X5894" s="1035"/>
      <c r="Y5894" s="286"/>
      <c r="Z5894" s="286"/>
      <c r="AA5894" s="286"/>
      <c r="AB5894" s="286"/>
      <c r="AC5894" s="223"/>
      <c r="AD5894" s="223"/>
      <c r="AE5894" s="223"/>
      <c r="AF5894" s="223"/>
      <c r="AG5894" s="223"/>
      <c r="AH5894" s="223"/>
      <c r="AI5894" s="223"/>
      <c r="AJ5894" s="223"/>
      <c r="AK5894" s="1034"/>
      <c r="AL5894" s="1035"/>
      <c r="AM5894" s="1035"/>
      <c r="AN5894" s="788"/>
      <c r="AO5894" s="789"/>
      <c r="AP5894" s="3"/>
      <c r="AQ5894" s="222">
        <f t="shared" si="2741"/>
        <v>1</v>
      </c>
    </row>
    <row r="5895" spans="2:56" s="162" customFormat="1" ht="12" customHeight="1" x14ac:dyDescent="0.15">
      <c r="B5895" s="1058"/>
      <c r="C5895" s="1063"/>
      <c r="D5895" s="1061"/>
      <c r="E5895" s="1061"/>
      <c r="F5895" s="1061"/>
      <c r="G5895" s="1061"/>
      <c r="H5895" s="1061"/>
      <c r="I5895" s="1061"/>
      <c r="J5895" s="1062"/>
      <c r="K5895" s="192"/>
      <c r="L5895" s="1038"/>
      <c r="M5895" s="1039"/>
      <c r="N5895" s="1038"/>
      <c r="O5895" s="1039"/>
      <c r="P5895" s="1034"/>
      <c r="Q5895" s="1036"/>
      <c r="R5895" s="408"/>
      <c r="S5895" s="408"/>
      <c r="T5895" s="408"/>
      <c r="U5895" s="1034"/>
      <c r="V5895" s="1036"/>
      <c r="W5895" s="1034"/>
      <c r="X5895" s="1035"/>
      <c r="Y5895" s="286"/>
      <c r="Z5895" s="286"/>
      <c r="AA5895" s="286"/>
      <c r="AB5895" s="286"/>
      <c r="AC5895" s="223"/>
      <c r="AD5895" s="223"/>
      <c r="AE5895" s="223"/>
      <c r="AF5895" s="223"/>
      <c r="AG5895" s="223"/>
      <c r="AH5895" s="223"/>
      <c r="AI5895" s="223"/>
      <c r="AJ5895" s="223"/>
      <c r="AK5895" s="1034"/>
      <c r="AL5895" s="1035"/>
      <c r="AM5895" s="1035"/>
      <c r="AN5895" s="788"/>
      <c r="AO5895" s="789"/>
      <c r="AP5895" s="3"/>
      <c r="AQ5895" s="222">
        <f t="shared" si="2741"/>
        <v>1</v>
      </c>
    </row>
    <row r="5896" spans="2:56" s="162" customFormat="1" ht="12" customHeight="1" x14ac:dyDescent="0.15">
      <c r="B5896" s="1058"/>
      <c r="C5896" s="1063"/>
      <c r="D5896" s="1061"/>
      <c r="E5896" s="1061"/>
      <c r="F5896" s="1061"/>
      <c r="G5896" s="1061"/>
      <c r="H5896" s="1061"/>
      <c r="I5896" s="1061"/>
      <c r="J5896" s="1062"/>
      <c r="K5896" s="192"/>
      <c r="L5896" s="1038"/>
      <c r="M5896" s="1039"/>
      <c r="N5896" s="1038"/>
      <c r="O5896" s="1039"/>
      <c r="P5896" s="1034"/>
      <c r="Q5896" s="1036"/>
      <c r="R5896" s="408"/>
      <c r="S5896" s="408"/>
      <c r="T5896" s="408"/>
      <c r="U5896" s="1034"/>
      <c r="V5896" s="1036"/>
      <c r="W5896" s="1034"/>
      <c r="X5896" s="1035"/>
      <c r="Y5896" s="286"/>
      <c r="Z5896" s="286"/>
      <c r="AA5896" s="286"/>
      <c r="AB5896" s="286"/>
      <c r="AC5896" s="223"/>
      <c r="AD5896" s="223"/>
      <c r="AE5896" s="223"/>
      <c r="AF5896" s="223"/>
      <c r="AG5896" s="223"/>
      <c r="AH5896" s="223"/>
      <c r="AI5896" s="223"/>
      <c r="AJ5896" s="223"/>
      <c r="AK5896" s="1034"/>
      <c r="AL5896" s="1035"/>
      <c r="AM5896" s="1035"/>
      <c r="AN5896" s="788"/>
      <c r="AO5896" s="789"/>
      <c r="AP5896" s="3"/>
      <c r="AQ5896" s="222">
        <f t="shared" si="2741"/>
        <v>1</v>
      </c>
    </row>
    <row r="5897" spans="2:56" s="162" customFormat="1" ht="12" customHeight="1" x14ac:dyDescent="0.15">
      <c r="B5897" s="1058"/>
      <c r="C5897" s="1063"/>
      <c r="D5897" s="1061"/>
      <c r="E5897" s="1061"/>
      <c r="F5897" s="1061"/>
      <c r="G5897" s="1061"/>
      <c r="H5897" s="1061"/>
      <c r="I5897" s="1061"/>
      <c r="J5897" s="1062"/>
      <c r="K5897" s="192"/>
      <c r="L5897" s="1038"/>
      <c r="M5897" s="1039"/>
      <c r="N5897" s="1038"/>
      <c r="O5897" s="1039"/>
      <c r="P5897" s="1034"/>
      <c r="Q5897" s="1036"/>
      <c r="R5897" s="408"/>
      <c r="S5897" s="408"/>
      <c r="T5897" s="408"/>
      <c r="U5897" s="1034"/>
      <c r="V5897" s="1036"/>
      <c r="W5897" s="1034"/>
      <c r="X5897" s="1035"/>
      <c r="Y5897" s="286"/>
      <c r="Z5897" s="286"/>
      <c r="AA5897" s="286"/>
      <c r="AB5897" s="286"/>
      <c r="AC5897" s="223"/>
      <c r="AD5897" s="223"/>
      <c r="AE5897" s="223"/>
      <c r="AF5897" s="223"/>
      <c r="AG5897" s="223"/>
      <c r="AH5897" s="223"/>
      <c r="AI5897" s="223"/>
      <c r="AJ5897" s="223"/>
      <c r="AK5897" s="1034"/>
      <c r="AL5897" s="1035"/>
      <c r="AM5897" s="1035"/>
      <c r="AN5897" s="788"/>
      <c r="AO5897" s="789"/>
      <c r="AP5897" s="3"/>
      <c r="AQ5897" s="222">
        <f t="shared" si="2741"/>
        <v>1</v>
      </c>
    </row>
    <row r="5898" spans="2:56" s="162" customFormat="1" ht="12" customHeight="1" x14ac:dyDescent="0.15">
      <c r="B5898" s="1058"/>
      <c r="C5898" s="1063"/>
      <c r="D5898" s="1061"/>
      <c r="E5898" s="1061"/>
      <c r="F5898" s="1061"/>
      <c r="G5898" s="1061"/>
      <c r="H5898" s="1061"/>
      <c r="I5898" s="1061"/>
      <c r="J5898" s="1062"/>
      <c r="K5898" s="192"/>
      <c r="L5898" s="1038"/>
      <c r="M5898" s="1039"/>
      <c r="N5898" s="1038"/>
      <c r="O5898" s="1039"/>
      <c r="P5898" s="1034"/>
      <c r="Q5898" s="1036"/>
      <c r="R5898" s="408"/>
      <c r="S5898" s="408"/>
      <c r="T5898" s="408"/>
      <c r="U5898" s="1034"/>
      <c r="V5898" s="1036"/>
      <c r="W5898" s="1034"/>
      <c r="X5898" s="1035"/>
      <c r="Y5898" s="286"/>
      <c r="Z5898" s="286"/>
      <c r="AA5898" s="286"/>
      <c r="AB5898" s="286"/>
      <c r="AC5898" s="223"/>
      <c r="AD5898" s="223"/>
      <c r="AE5898" s="223"/>
      <c r="AF5898" s="223"/>
      <c r="AG5898" s="223"/>
      <c r="AH5898" s="223"/>
      <c r="AI5898" s="223"/>
      <c r="AJ5898" s="223"/>
      <c r="AK5898" s="1034"/>
      <c r="AL5898" s="1035"/>
      <c r="AM5898" s="1035"/>
      <c r="AN5898" s="788"/>
      <c r="AO5898" s="789"/>
      <c r="AP5898" s="3"/>
      <c r="AQ5898" s="222">
        <f t="shared" si="2741"/>
        <v>1</v>
      </c>
    </row>
    <row r="5899" spans="2:56" s="162" customFormat="1" ht="12" customHeight="1" x14ac:dyDescent="0.15">
      <c r="B5899" s="1058"/>
      <c r="C5899" s="1063"/>
      <c r="D5899" s="1061"/>
      <c r="E5899" s="1061"/>
      <c r="F5899" s="1061"/>
      <c r="G5899" s="1061"/>
      <c r="H5899" s="1061"/>
      <c r="I5899" s="1061"/>
      <c r="J5899" s="1062"/>
      <c r="K5899" s="192"/>
      <c r="L5899" s="1038"/>
      <c r="M5899" s="1039"/>
      <c r="N5899" s="1038"/>
      <c r="O5899" s="1039"/>
      <c r="P5899" s="1034"/>
      <c r="Q5899" s="1036"/>
      <c r="R5899" s="408"/>
      <c r="S5899" s="408"/>
      <c r="T5899" s="408"/>
      <c r="U5899" s="1034"/>
      <c r="V5899" s="1036"/>
      <c r="W5899" s="1034"/>
      <c r="X5899" s="1035"/>
      <c r="Y5899" s="286"/>
      <c r="Z5899" s="286"/>
      <c r="AA5899" s="286"/>
      <c r="AB5899" s="286"/>
      <c r="AC5899" s="223"/>
      <c r="AD5899" s="223"/>
      <c r="AE5899" s="223"/>
      <c r="AF5899" s="223"/>
      <c r="AG5899" s="223"/>
      <c r="AH5899" s="223"/>
      <c r="AI5899" s="223"/>
      <c r="AJ5899" s="223"/>
      <c r="AK5899" s="1034"/>
      <c r="AL5899" s="1035"/>
      <c r="AM5899" s="1035"/>
      <c r="AN5899" s="788"/>
      <c r="AO5899" s="789"/>
      <c r="AP5899" s="3"/>
      <c r="AQ5899" s="222">
        <f t="shared" si="2741"/>
        <v>1</v>
      </c>
    </row>
    <row r="5900" spans="2:56" s="162" customFormat="1" ht="12" customHeight="1" x14ac:dyDescent="0.15">
      <c r="B5900" s="1058"/>
      <c r="C5900" s="1063"/>
      <c r="D5900" s="1061"/>
      <c r="E5900" s="1061"/>
      <c r="F5900" s="1061"/>
      <c r="G5900" s="1061"/>
      <c r="H5900" s="1061"/>
      <c r="I5900" s="1061"/>
      <c r="J5900" s="1062"/>
      <c r="K5900" s="192"/>
      <c r="L5900" s="1038"/>
      <c r="M5900" s="1039"/>
      <c r="N5900" s="1038"/>
      <c r="O5900" s="1039"/>
      <c r="P5900" s="1034"/>
      <c r="Q5900" s="1036"/>
      <c r="R5900" s="408"/>
      <c r="S5900" s="408"/>
      <c r="T5900" s="408"/>
      <c r="U5900" s="1034"/>
      <c r="V5900" s="1036"/>
      <c r="W5900" s="1034"/>
      <c r="X5900" s="1035"/>
      <c r="Y5900" s="286"/>
      <c r="Z5900" s="286"/>
      <c r="AA5900" s="286"/>
      <c r="AB5900" s="286"/>
      <c r="AC5900" s="223"/>
      <c r="AD5900" s="223"/>
      <c r="AE5900" s="223"/>
      <c r="AF5900" s="223"/>
      <c r="AG5900" s="223"/>
      <c r="AH5900" s="223"/>
      <c r="AI5900" s="223"/>
      <c r="AJ5900" s="223"/>
      <c r="AK5900" s="1034"/>
      <c r="AL5900" s="1035"/>
      <c r="AM5900" s="1035"/>
      <c r="AN5900" s="788"/>
      <c r="AO5900" s="789"/>
      <c r="AP5900" s="3"/>
      <c r="AQ5900" s="222">
        <f t="shared" si="2741"/>
        <v>1</v>
      </c>
    </row>
    <row r="5901" spans="2:56" s="162" customFormat="1" ht="12" customHeight="1" x14ac:dyDescent="0.15">
      <c r="B5901" s="1058"/>
      <c r="C5901" s="1063"/>
      <c r="D5901" s="1061"/>
      <c r="E5901" s="1061"/>
      <c r="F5901" s="1061"/>
      <c r="G5901" s="1061"/>
      <c r="H5901" s="1061"/>
      <c r="I5901" s="1061"/>
      <c r="J5901" s="1062"/>
      <c r="K5901" s="192"/>
      <c r="L5901" s="1038"/>
      <c r="M5901" s="1039"/>
      <c r="N5901" s="1038"/>
      <c r="O5901" s="1039"/>
      <c r="P5901" s="1034"/>
      <c r="Q5901" s="1036"/>
      <c r="R5901" s="408"/>
      <c r="S5901" s="408"/>
      <c r="T5901" s="408"/>
      <c r="U5901" s="1034"/>
      <c r="V5901" s="1036"/>
      <c r="W5901" s="1034"/>
      <c r="X5901" s="1035"/>
      <c r="Y5901" s="286"/>
      <c r="Z5901" s="286"/>
      <c r="AA5901" s="286"/>
      <c r="AB5901" s="286"/>
      <c r="AC5901" s="223"/>
      <c r="AD5901" s="223"/>
      <c r="AE5901" s="223"/>
      <c r="AF5901" s="223"/>
      <c r="AG5901" s="223"/>
      <c r="AH5901" s="223"/>
      <c r="AI5901" s="223"/>
      <c r="AJ5901" s="223"/>
      <c r="AK5901" s="1034"/>
      <c r="AL5901" s="1035"/>
      <c r="AM5901" s="1035"/>
      <c r="AN5901" s="788"/>
      <c r="AO5901" s="789"/>
      <c r="AP5901" s="3"/>
      <c r="AQ5901" s="222">
        <f t="shared" si="2741"/>
        <v>1</v>
      </c>
    </row>
    <row r="5902" spans="2:56" s="162" customFormat="1" ht="12" customHeight="1" x14ac:dyDescent="0.15">
      <c r="B5902" s="1058"/>
      <c r="C5902" s="1063"/>
      <c r="D5902" s="1061"/>
      <c r="E5902" s="1061"/>
      <c r="F5902" s="1061"/>
      <c r="G5902" s="1061"/>
      <c r="H5902" s="1061"/>
      <c r="I5902" s="1061"/>
      <c r="J5902" s="1062"/>
      <c r="K5902" s="192"/>
      <c r="L5902" s="1038"/>
      <c r="M5902" s="1039"/>
      <c r="N5902" s="1038"/>
      <c r="O5902" s="1039"/>
      <c r="P5902" s="1034"/>
      <c r="Q5902" s="1036"/>
      <c r="R5902" s="408"/>
      <c r="S5902" s="408"/>
      <c r="T5902" s="408"/>
      <c r="U5902" s="1034"/>
      <c r="V5902" s="1036"/>
      <c r="W5902" s="1034"/>
      <c r="X5902" s="1035"/>
      <c r="Y5902" s="286"/>
      <c r="Z5902" s="286"/>
      <c r="AA5902" s="286"/>
      <c r="AB5902" s="286"/>
      <c r="AC5902" s="223"/>
      <c r="AD5902" s="223"/>
      <c r="AE5902" s="223"/>
      <c r="AF5902" s="223"/>
      <c r="AG5902" s="223"/>
      <c r="AH5902" s="223"/>
      <c r="AI5902" s="223"/>
      <c r="AJ5902" s="223"/>
      <c r="AK5902" s="1034"/>
      <c r="AL5902" s="1035"/>
      <c r="AM5902" s="1035"/>
      <c r="AN5902" s="788"/>
      <c r="AO5902" s="789"/>
      <c r="AP5902" s="3"/>
      <c r="AQ5902" s="222">
        <f t="shared" si="2741"/>
        <v>1</v>
      </c>
    </row>
    <row r="5903" spans="2:56" s="162" customFormat="1" ht="12" customHeight="1" x14ac:dyDescent="0.15">
      <c r="B5903" s="1058"/>
      <c r="C5903" s="1063"/>
      <c r="D5903" s="1061"/>
      <c r="E5903" s="1061"/>
      <c r="F5903" s="1061"/>
      <c r="G5903" s="1061"/>
      <c r="H5903" s="1061"/>
      <c r="I5903" s="1061"/>
      <c r="J5903" s="1062"/>
      <c r="K5903" s="192"/>
      <c r="L5903" s="1038"/>
      <c r="M5903" s="1039"/>
      <c r="N5903" s="1038"/>
      <c r="O5903" s="1039"/>
      <c r="P5903" s="1034"/>
      <c r="Q5903" s="1036"/>
      <c r="R5903" s="408"/>
      <c r="S5903" s="408"/>
      <c r="T5903" s="408"/>
      <c r="U5903" s="1034"/>
      <c r="V5903" s="1036"/>
      <c r="W5903" s="1034"/>
      <c r="X5903" s="1035"/>
      <c r="Y5903" s="286"/>
      <c r="Z5903" s="286"/>
      <c r="AA5903" s="286"/>
      <c r="AB5903" s="286"/>
      <c r="AC5903" s="223"/>
      <c r="AD5903" s="223"/>
      <c r="AE5903" s="223"/>
      <c r="AF5903" s="223"/>
      <c r="AG5903" s="223"/>
      <c r="AH5903" s="223"/>
      <c r="AI5903" s="223"/>
      <c r="AJ5903" s="223"/>
      <c r="AK5903" s="1034"/>
      <c r="AL5903" s="1035"/>
      <c r="AM5903" s="1035"/>
      <c r="AN5903" s="788"/>
      <c r="AO5903" s="789"/>
      <c r="AP5903" s="3"/>
      <c r="AQ5903" s="222">
        <f t="shared" si="2741"/>
        <v>1</v>
      </c>
    </row>
    <row r="5904" spans="2:56" s="162" customFormat="1" ht="12" customHeight="1" x14ac:dyDescent="0.15">
      <c r="B5904" s="1058"/>
      <c r="C5904" s="1063"/>
      <c r="D5904" s="1061"/>
      <c r="E5904" s="1061"/>
      <c r="F5904" s="1061"/>
      <c r="G5904" s="1061"/>
      <c r="H5904" s="1061"/>
      <c r="I5904" s="1061"/>
      <c r="J5904" s="1062"/>
      <c r="K5904" s="192"/>
      <c r="L5904" s="1038"/>
      <c r="M5904" s="1039"/>
      <c r="N5904" s="1038"/>
      <c r="O5904" s="1039"/>
      <c r="P5904" s="1034"/>
      <c r="Q5904" s="1036"/>
      <c r="R5904" s="408"/>
      <c r="S5904" s="408"/>
      <c r="T5904" s="408"/>
      <c r="U5904" s="1034"/>
      <c r="V5904" s="1036"/>
      <c r="W5904" s="1034"/>
      <c r="X5904" s="1035"/>
      <c r="Y5904" s="286"/>
      <c r="Z5904" s="286"/>
      <c r="AA5904" s="286"/>
      <c r="AB5904" s="286"/>
      <c r="AC5904" s="223"/>
      <c r="AD5904" s="223"/>
      <c r="AE5904" s="223"/>
      <c r="AF5904" s="223"/>
      <c r="AG5904" s="223"/>
      <c r="AH5904" s="223"/>
      <c r="AI5904" s="223"/>
      <c r="AJ5904" s="223"/>
      <c r="AK5904" s="1034"/>
      <c r="AL5904" s="1035"/>
      <c r="AM5904" s="1035"/>
      <c r="AN5904" s="788"/>
      <c r="AO5904" s="789"/>
      <c r="AP5904" s="3"/>
      <c r="AQ5904" s="222">
        <f t="shared" si="2741"/>
        <v>1</v>
      </c>
    </row>
    <row r="5905" spans="2:46" s="162" customFormat="1" ht="12" customHeight="1" x14ac:dyDescent="0.15">
      <c r="B5905" s="1058"/>
      <c r="C5905" s="1063"/>
      <c r="D5905" s="1061"/>
      <c r="E5905" s="1061"/>
      <c r="F5905" s="1061"/>
      <c r="G5905" s="1061"/>
      <c r="H5905" s="1061"/>
      <c r="I5905" s="1061"/>
      <c r="J5905" s="1062"/>
      <c r="K5905" s="192"/>
      <c r="L5905" s="1038"/>
      <c r="M5905" s="1039"/>
      <c r="N5905" s="1038"/>
      <c r="O5905" s="1039"/>
      <c r="P5905" s="1034"/>
      <c r="Q5905" s="1036"/>
      <c r="R5905" s="408"/>
      <c r="S5905" s="408"/>
      <c r="T5905" s="408"/>
      <c r="U5905" s="1034"/>
      <c r="V5905" s="1036"/>
      <c r="W5905" s="1034"/>
      <c r="X5905" s="1035"/>
      <c r="Y5905" s="286"/>
      <c r="Z5905" s="286"/>
      <c r="AA5905" s="286"/>
      <c r="AB5905" s="286"/>
      <c r="AC5905" s="223"/>
      <c r="AD5905" s="223"/>
      <c r="AE5905" s="223"/>
      <c r="AF5905" s="223"/>
      <c r="AG5905" s="223"/>
      <c r="AH5905" s="223"/>
      <c r="AI5905" s="223"/>
      <c r="AJ5905" s="223"/>
      <c r="AK5905" s="1034"/>
      <c r="AL5905" s="1035"/>
      <c r="AM5905" s="1035"/>
      <c r="AN5905" s="788"/>
      <c r="AO5905" s="789"/>
      <c r="AP5905" s="3"/>
      <c r="AQ5905" s="222">
        <f t="shared" si="2741"/>
        <v>1</v>
      </c>
    </row>
    <row r="5906" spans="2:46" s="162" customFormat="1" ht="12" customHeight="1" x14ac:dyDescent="0.15">
      <c r="B5906" s="1058"/>
      <c r="C5906" s="1063"/>
      <c r="D5906" s="1061"/>
      <c r="E5906" s="1061"/>
      <c r="F5906" s="1061"/>
      <c r="G5906" s="1061"/>
      <c r="H5906" s="1061"/>
      <c r="I5906" s="1061"/>
      <c r="J5906" s="1062"/>
      <c r="K5906" s="1016" t="s">
        <v>216</v>
      </c>
      <c r="L5906" s="1016" t="s">
        <v>215</v>
      </c>
      <c r="M5906" s="1016"/>
      <c r="N5906" s="1016"/>
      <c r="O5906" s="1016"/>
      <c r="P5906" s="1016"/>
      <c r="Q5906" s="1016"/>
      <c r="R5906" s="1016"/>
      <c r="S5906" s="1016"/>
      <c r="T5906" s="1016"/>
      <c r="U5906" s="1016"/>
      <c r="V5906" s="1016"/>
      <c r="W5906" s="1016"/>
      <c r="X5906" s="1016"/>
      <c r="Y5906" s="1040" t="s">
        <v>466</v>
      </c>
      <c r="Z5906" s="1041"/>
      <c r="AA5906" s="1041"/>
      <c r="AB5906" s="1042"/>
      <c r="AC5906" s="224">
        <f t="shared" ref="AC5906:AJ5906" si="2742">SUM(AC5886:AC5905)</f>
        <v>0</v>
      </c>
      <c r="AD5906" s="224">
        <f t="shared" si="2742"/>
        <v>0</v>
      </c>
      <c r="AE5906" s="224">
        <f t="shared" si="2742"/>
        <v>0</v>
      </c>
      <c r="AF5906" s="224">
        <f t="shared" si="2742"/>
        <v>0.15</v>
      </c>
      <c r="AG5906" s="224">
        <f t="shared" si="2742"/>
        <v>0</v>
      </c>
      <c r="AH5906" s="224">
        <f t="shared" si="2742"/>
        <v>0</v>
      </c>
      <c r="AI5906" s="224">
        <f t="shared" si="2742"/>
        <v>0</v>
      </c>
      <c r="AJ5906" s="224">
        <f t="shared" si="2742"/>
        <v>0</v>
      </c>
      <c r="AK5906" s="1040" t="s">
        <v>214</v>
      </c>
      <c r="AL5906" s="1041"/>
      <c r="AM5906" s="1041"/>
      <c r="AN5906" s="788"/>
      <c r="AO5906" s="789"/>
      <c r="AP5906" s="3"/>
    </row>
    <row r="5907" spans="2:46" s="162" customFormat="1" ht="12" customHeight="1" x14ac:dyDescent="0.15">
      <c r="B5907" s="1058"/>
      <c r="C5907" s="1063"/>
      <c r="D5907" s="1061"/>
      <c r="E5907" s="1061"/>
      <c r="F5907" s="1061"/>
      <c r="G5907" s="1061"/>
      <c r="H5907" s="1061"/>
      <c r="I5907" s="1061"/>
      <c r="J5907" s="1062"/>
      <c r="K5907" s="1016"/>
      <c r="L5907" s="1016" t="s">
        <v>467</v>
      </c>
      <c r="M5907" s="1016"/>
      <c r="N5907" s="1016"/>
      <c r="O5907" s="1016" t="s">
        <v>213</v>
      </c>
      <c r="P5907" s="1016"/>
      <c r="Q5907" s="1016"/>
      <c r="R5907" s="1016"/>
      <c r="S5907" s="1016"/>
      <c r="T5907" s="1016"/>
      <c r="U5907" s="1016"/>
      <c r="V5907" s="1016"/>
      <c r="W5907" s="1016"/>
      <c r="X5907" s="1016"/>
      <c r="Y5907" s="193">
        <f>COUNTIF(Y5886:Y5905,"○")</f>
        <v>0</v>
      </c>
      <c r="Z5907" s="193">
        <f>COUNTIF(Z5886:Z5905,"○")</f>
        <v>0</v>
      </c>
      <c r="AA5907" s="193">
        <f>COUNTIF(AA5886:AA5905,"○")</f>
        <v>0</v>
      </c>
      <c r="AB5907" s="193">
        <f>COUNTIF(AB5886:AB5905,"○")</f>
        <v>0</v>
      </c>
      <c r="AC5907" s="193">
        <f t="shared" ref="AC5907:AJ5907" si="2743">COUNT(AC5886:AC5905)</f>
        <v>0</v>
      </c>
      <c r="AD5907" s="193">
        <f t="shared" si="2743"/>
        <v>0</v>
      </c>
      <c r="AE5907" s="193">
        <f t="shared" si="2743"/>
        <v>0</v>
      </c>
      <c r="AF5907" s="193">
        <f t="shared" si="2743"/>
        <v>1</v>
      </c>
      <c r="AG5907" s="193">
        <f t="shared" si="2743"/>
        <v>0</v>
      </c>
      <c r="AH5907" s="193">
        <f t="shared" si="2743"/>
        <v>0</v>
      </c>
      <c r="AI5907" s="193">
        <f t="shared" si="2743"/>
        <v>0</v>
      </c>
      <c r="AJ5907" s="193">
        <f t="shared" si="2743"/>
        <v>0</v>
      </c>
      <c r="AK5907" s="1043"/>
      <c r="AL5907" s="1044"/>
      <c r="AM5907" s="1044"/>
      <c r="AN5907" s="1044"/>
      <c r="AO5907" s="1045"/>
      <c r="AP5907" s="3"/>
    </row>
    <row r="5908" spans="2:46" ht="12" customHeight="1" x14ac:dyDescent="0.15">
      <c r="B5908" s="1058"/>
      <c r="C5908" s="1063"/>
      <c r="D5908" s="1061"/>
      <c r="E5908" s="1061"/>
      <c r="F5908" s="1061"/>
      <c r="G5908" s="1061"/>
      <c r="H5908" s="1061"/>
      <c r="I5908" s="1061"/>
      <c r="J5908" s="1062"/>
      <c r="K5908" s="1016"/>
      <c r="L5908" s="1016"/>
      <c r="M5908" s="1016"/>
      <c r="N5908" s="1016"/>
      <c r="O5908" s="1016" t="s">
        <v>468</v>
      </c>
      <c r="P5908" s="1016"/>
      <c r="Q5908" s="1016"/>
      <c r="R5908" s="1016"/>
      <c r="S5908" s="1016"/>
      <c r="T5908" s="1016"/>
      <c r="U5908" s="1016"/>
      <c r="V5908" s="1016"/>
      <c r="W5908" s="1016"/>
      <c r="X5908" s="1016"/>
      <c r="Y5908" s="1034" t="str">
        <f>IF(Y5907&gt;0,"Ⅳ",IF(Z5907&gt;0,"Ⅲ",IF(AA5907&gt;0,"Ⅱa",IF(AB5907&gt;0,"Ⅱb","Ⅰ"))))</f>
        <v>Ⅰ</v>
      </c>
      <c r="Z5908" s="1035"/>
      <c r="AA5908" s="1035"/>
      <c r="AB5908" s="1036"/>
      <c r="AC5908" s="1034" t="str">
        <f>IF(AC5907&gt;0,"Ⅳ",IF(AD5907&gt;0,"Ⅲ",IF(AE5907&gt;0,"Ⅱa",IF(AF5907&gt;0,"Ⅱb","Ⅰ"))))</f>
        <v>Ⅱb</v>
      </c>
      <c r="AD5908" s="1035"/>
      <c r="AE5908" s="1035"/>
      <c r="AF5908" s="1036"/>
      <c r="AG5908" s="1034" t="str">
        <f>IF(AG5907&gt;0,"Ⅳ",IF(AH5907&gt;0,"Ⅲ",IF(AI5907&gt;0,"Ⅱa",IF(AJ5907&gt;0,"Ⅱb","Ⅰ"))))</f>
        <v>Ⅰ</v>
      </c>
      <c r="AH5908" s="1035"/>
      <c r="AI5908" s="1035"/>
      <c r="AJ5908" s="1036"/>
      <c r="AK5908" s="1046"/>
      <c r="AL5908" s="1047"/>
      <c r="AM5908" s="1047"/>
      <c r="AN5908" s="1047"/>
      <c r="AO5908" s="1048"/>
      <c r="AP5908" s="3"/>
      <c r="AQ5908" s="282" t="s">
        <v>312</v>
      </c>
      <c r="AR5908" s="282" t="s">
        <v>313</v>
      </c>
      <c r="AS5908" s="699" t="s">
        <v>316</v>
      </c>
      <c r="AT5908" s="1026"/>
    </row>
    <row r="5909" spans="2:46" ht="12" customHeight="1" x14ac:dyDescent="0.15">
      <c r="B5909" s="1058"/>
      <c r="C5909" s="1063"/>
      <c r="D5909" s="1061"/>
      <c r="E5909" s="1061"/>
      <c r="F5909" s="1061"/>
      <c r="G5909" s="1061"/>
      <c r="H5909" s="1061"/>
      <c r="I5909" s="1061"/>
      <c r="J5909" s="1062"/>
      <c r="K5909" s="1016"/>
      <c r="L5909" s="1016" t="s">
        <v>469</v>
      </c>
      <c r="M5909" s="1016"/>
      <c r="N5909" s="1016"/>
      <c r="O5909" s="1016" t="s">
        <v>212</v>
      </c>
      <c r="P5909" s="1016"/>
      <c r="Q5909" s="1016"/>
      <c r="R5909" s="1016"/>
      <c r="S5909" s="1016"/>
      <c r="T5909" s="1016"/>
      <c r="U5909" s="1016"/>
      <c r="V5909" s="1016"/>
      <c r="W5909" s="1016"/>
      <c r="X5909" s="1016"/>
      <c r="Y5909" s="187" t="s">
        <v>32</v>
      </c>
      <c r="Z5909" s="187" t="s">
        <v>33</v>
      </c>
      <c r="AA5909" s="1027" t="s">
        <v>34</v>
      </c>
      <c r="AB5909" s="1027"/>
      <c r="AC5909" s="187" t="s">
        <v>32</v>
      </c>
      <c r="AD5909" s="187" t="s">
        <v>33</v>
      </c>
      <c r="AE5909" s="1027" t="s">
        <v>34</v>
      </c>
      <c r="AF5909" s="1027"/>
      <c r="AG5909" s="187" t="s">
        <v>32</v>
      </c>
      <c r="AH5909" s="187" t="s">
        <v>33</v>
      </c>
      <c r="AI5909" s="1027" t="s">
        <v>34</v>
      </c>
      <c r="AJ5909" s="1027"/>
      <c r="AK5909" s="1046"/>
      <c r="AL5909" s="1047"/>
      <c r="AM5909" s="1047"/>
      <c r="AN5909" s="1047"/>
      <c r="AO5909" s="1048"/>
      <c r="AP5909" s="3"/>
      <c r="AQ5909" s="1028">
        <f>+Y5907+Z5907</f>
        <v>0</v>
      </c>
      <c r="AR5909" s="1029"/>
      <c r="AS5909" s="1028">
        <f>+AA5907+AB5907</f>
        <v>0</v>
      </c>
      <c r="AT5909" s="1029"/>
    </row>
    <row r="5910" spans="2:46" ht="12" customHeight="1" x14ac:dyDescent="0.15">
      <c r="B5910" s="1058"/>
      <c r="C5910" s="1063"/>
      <c r="D5910" s="1061"/>
      <c r="E5910" s="1061"/>
      <c r="F5910" s="1061"/>
      <c r="G5910" s="1061"/>
      <c r="H5910" s="1061"/>
      <c r="I5910" s="1061"/>
      <c r="J5910" s="1062"/>
      <c r="K5910" s="1016"/>
      <c r="L5910" s="1016"/>
      <c r="M5910" s="1016"/>
      <c r="N5910" s="1016"/>
      <c r="O5910" s="1016" t="s">
        <v>470</v>
      </c>
      <c r="P5910" s="1016"/>
      <c r="Q5910" s="1016"/>
      <c r="R5910" s="1016"/>
      <c r="S5910" s="1016"/>
      <c r="T5910" s="1016"/>
      <c r="U5910" s="1016"/>
      <c r="V5910" s="1016"/>
      <c r="W5910" s="1016"/>
      <c r="X5910" s="1016"/>
      <c r="Y5910" s="193" t="str">
        <f>IF(Y5907=0,"",1)</f>
        <v/>
      </c>
      <c r="Z5910" s="193" t="str">
        <f>IF(Z5907=0,"",1)</f>
        <v/>
      </c>
      <c r="AA5910" s="1030" t="str">
        <f>IF(AQ5909=1,"",IF(AS5909&gt;0,1,""))</f>
        <v/>
      </c>
      <c r="AB5910" s="1031"/>
      <c r="AC5910" s="193">
        <f>+AC5907</f>
        <v>0</v>
      </c>
      <c r="AD5910" s="193">
        <f>AD5907</f>
        <v>0</v>
      </c>
      <c r="AE5910" s="1030">
        <f>AE5907+AF5907</f>
        <v>1</v>
      </c>
      <c r="AF5910" s="1031"/>
      <c r="AG5910" s="193">
        <f>AG5907</f>
        <v>0</v>
      </c>
      <c r="AH5910" s="193">
        <f>AH5907</f>
        <v>0</v>
      </c>
      <c r="AI5910" s="1030">
        <f>AI5907+AJ5907</f>
        <v>0</v>
      </c>
      <c r="AJ5910" s="1031"/>
      <c r="AK5910" s="1046"/>
      <c r="AL5910" s="1047"/>
      <c r="AM5910" s="1047"/>
      <c r="AN5910" s="1047"/>
      <c r="AO5910" s="1048"/>
      <c r="AP5910" s="3"/>
      <c r="AQ5910" s="197">
        <f>+Y5907+AC5910+AG5910</f>
        <v>0</v>
      </c>
      <c r="AR5910" s="197">
        <f>+Z5907+AD5910+AH5910</f>
        <v>0</v>
      </c>
      <c r="AS5910" s="1032">
        <f>+AS5909+AE5910+AI5910</f>
        <v>1</v>
      </c>
      <c r="AT5910" s="1033"/>
    </row>
    <row r="5911" spans="2:46" ht="12" customHeight="1" x14ac:dyDescent="0.15">
      <c r="B5911" s="1058"/>
      <c r="C5911" s="1063"/>
      <c r="D5911" s="1061"/>
      <c r="E5911" s="1061"/>
      <c r="F5911" s="1061"/>
      <c r="G5911" s="1061"/>
      <c r="H5911" s="1061"/>
      <c r="I5911" s="1061"/>
      <c r="J5911" s="1062"/>
      <c r="K5911" s="1016"/>
      <c r="L5911" s="1016"/>
      <c r="M5911" s="1016"/>
      <c r="N5911" s="1016"/>
      <c r="O5911" s="1016" t="s">
        <v>471</v>
      </c>
      <c r="P5911" s="1016"/>
      <c r="Q5911" s="1016"/>
      <c r="R5911" s="1016"/>
      <c r="S5911" s="1016"/>
      <c r="T5911" s="1016"/>
      <c r="U5911" s="1016"/>
      <c r="V5911" s="1016"/>
      <c r="W5911" s="1016"/>
      <c r="X5911" s="1016"/>
      <c r="Y5911" s="1034" t="s">
        <v>875</v>
      </c>
      <c r="Z5911" s="1035"/>
      <c r="AA5911" s="1035"/>
      <c r="AB5911" s="1036"/>
      <c r="AC5911" s="1034" t="str">
        <f>IF(AC5910&gt;0,"Ⅳ",IF(AD5910&gt;0,"Ⅲ",IF(AE5910&gt;0,"Ⅱ","Ⅰ")))</f>
        <v>Ⅱ</v>
      </c>
      <c r="AD5911" s="1035"/>
      <c r="AE5911" s="1035"/>
      <c r="AF5911" s="1036"/>
      <c r="AG5911" s="1034" t="str">
        <f>IF(AG5910&gt;0,"Ⅳ",IF(AH5910&gt;0,"Ⅲ",IF(AI5910&gt;0,"Ⅱ","Ⅰ")))</f>
        <v>Ⅰ</v>
      </c>
      <c r="AH5911" s="1035"/>
      <c r="AI5911" s="1035"/>
      <c r="AJ5911" s="1036"/>
      <c r="AK5911" s="1046"/>
      <c r="AL5911" s="1047"/>
      <c r="AM5911" s="1047"/>
      <c r="AN5911" s="1047"/>
      <c r="AO5911" s="1048"/>
      <c r="AP5911" s="3"/>
      <c r="AQ5911" s="1037" t="str">
        <f>IF(AQ5910&gt;0,"Ⅳ",IF(AR5910&gt;0,"Ⅲ",IF(AS5910&gt;0,"Ⅱ","Ⅰ")))</f>
        <v>Ⅱ</v>
      </c>
      <c r="AR5911" s="1037"/>
      <c r="AS5911" s="1037"/>
      <c r="AT5911" s="1037"/>
    </row>
    <row r="5912" spans="2:46" ht="12" customHeight="1" x14ac:dyDescent="0.15">
      <c r="B5912" s="1058"/>
      <c r="C5912" s="1063"/>
      <c r="D5912" s="1061"/>
      <c r="E5912" s="1061"/>
      <c r="F5912" s="1061"/>
      <c r="G5912" s="1061"/>
      <c r="H5912" s="1061"/>
      <c r="I5912" s="1061"/>
      <c r="J5912" s="1062"/>
      <c r="K5912" s="1016"/>
      <c r="L5912" s="1016"/>
      <c r="M5912" s="1016"/>
      <c r="N5912" s="1016"/>
      <c r="O5912" s="1016" t="s">
        <v>472</v>
      </c>
      <c r="P5912" s="1016"/>
      <c r="Q5912" s="1016"/>
      <c r="R5912" s="1016"/>
      <c r="S5912" s="1016"/>
      <c r="T5912" s="1016"/>
      <c r="U5912" s="1016"/>
      <c r="V5912" s="1016"/>
      <c r="W5912" s="1016"/>
      <c r="X5912" s="1016"/>
      <c r="Y5912" s="1034" t="str">
        <f>IF(COUNTIF(Y5911:AJ5911,"Ⅳ")&gt;0,"Ⅳ",IF(COUNTIF(Y5911:AJ5911,"Ⅲ")&gt;0,"Ⅲ",IF(COUNTIF(Y5911:AJ5911,"Ⅱ")&gt;0,"Ⅱ","Ⅰ")))</f>
        <v>Ⅱ</v>
      </c>
      <c r="Z5912" s="1035"/>
      <c r="AA5912" s="1035"/>
      <c r="AB5912" s="1035"/>
      <c r="AC5912" s="1035"/>
      <c r="AD5912" s="1035"/>
      <c r="AE5912" s="1035"/>
      <c r="AF5912" s="1035"/>
      <c r="AG5912" s="1035"/>
      <c r="AH5912" s="1035"/>
      <c r="AI5912" s="1035"/>
      <c r="AJ5912" s="1036"/>
      <c r="AK5912" s="1049"/>
      <c r="AL5912" s="1050"/>
      <c r="AM5912" s="1050"/>
      <c r="AN5912" s="1050"/>
      <c r="AO5912" s="1051"/>
      <c r="AP5912" s="3"/>
    </row>
    <row r="5913" spans="2:46" ht="14.25" customHeight="1" x14ac:dyDescent="0.15">
      <c r="B5913" s="1058"/>
      <c r="C5913" s="1063"/>
      <c r="D5913" s="1061"/>
      <c r="E5913" s="1061"/>
      <c r="F5913" s="1061"/>
      <c r="G5913" s="1061"/>
      <c r="H5913" s="1061"/>
      <c r="I5913" s="1061"/>
      <c r="J5913" s="1062"/>
      <c r="K5913" s="1016" t="s">
        <v>169</v>
      </c>
      <c r="L5913" s="1017"/>
      <c r="M5913" s="1017"/>
      <c r="N5913" s="1017"/>
      <c r="O5913" s="1017"/>
      <c r="P5913" s="1017"/>
      <c r="Q5913" s="1017"/>
      <c r="R5913" s="1017"/>
      <c r="S5913" s="1017"/>
      <c r="T5913" s="1017"/>
      <c r="U5913" s="1017"/>
      <c r="V5913" s="1017"/>
      <c r="W5913" s="1017"/>
      <c r="X5913" s="1017"/>
      <c r="Y5913" s="1017"/>
      <c r="Z5913" s="1017"/>
      <c r="AA5913" s="1017"/>
      <c r="AB5913" s="1017"/>
      <c r="AC5913" s="1017"/>
      <c r="AD5913" s="1017"/>
      <c r="AE5913" s="1017"/>
      <c r="AF5913" s="1017"/>
      <c r="AG5913" s="1017"/>
      <c r="AH5913" s="1017"/>
      <c r="AI5913" s="1017"/>
      <c r="AJ5913" s="1017"/>
      <c r="AK5913" s="1017"/>
      <c r="AL5913" s="1017"/>
      <c r="AM5913" s="1017"/>
      <c r="AN5913" s="1017"/>
      <c r="AO5913" s="1017"/>
      <c r="AP5913" s="3"/>
    </row>
    <row r="5914" spans="2:46" ht="14.25" customHeight="1" x14ac:dyDescent="0.15">
      <c r="B5914" s="1058"/>
      <c r="C5914" s="1063"/>
      <c r="D5914" s="1061"/>
      <c r="E5914" s="1061"/>
      <c r="F5914" s="1061"/>
      <c r="G5914" s="1061"/>
      <c r="H5914" s="1061"/>
      <c r="I5914" s="1061"/>
      <c r="J5914" s="1062"/>
      <c r="K5914" s="1016"/>
      <c r="L5914" s="1017"/>
      <c r="M5914" s="1017"/>
      <c r="N5914" s="1017"/>
      <c r="O5914" s="1017"/>
      <c r="P5914" s="1017"/>
      <c r="Q5914" s="1017"/>
      <c r="R5914" s="1017"/>
      <c r="S5914" s="1017"/>
      <c r="T5914" s="1017"/>
      <c r="U5914" s="1017"/>
      <c r="V5914" s="1017"/>
      <c r="W5914" s="1017"/>
      <c r="X5914" s="1017"/>
      <c r="Y5914" s="1017"/>
      <c r="Z5914" s="1017"/>
      <c r="AA5914" s="1017"/>
      <c r="AB5914" s="1017"/>
      <c r="AC5914" s="1017"/>
      <c r="AD5914" s="1017"/>
      <c r="AE5914" s="1017"/>
      <c r="AF5914" s="1017"/>
      <c r="AG5914" s="1017"/>
      <c r="AH5914" s="1017"/>
      <c r="AI5914" s="1017"/>
      <c r="AJ5914" s="1017"/>
      <c r="AK5914" s="1017"/>
      <c r="AL5914" s="1017"/>
      <c r="AM5914" s="1017"/>
      <c r="AN5914" s="1017"/>
      <c r="AO5914" s="1017"/>
      <c r="AP5914" s="3"/>
    </row>
    <row r="5915" spans="2:46" ht="12" customHeight="1" x14ac:dyDescent="0.15">
      <c r="B5915" s="1058"/>
      <c r="C5915" s="1063"/>
      <c r="D5915" s="1061"/>
      <c r="E5915" s="1061"/>
      <c r="F5915" s="1061"/>
      <c r="G5915" s="1061"/>
      <c r="H5915" s="1061"/>
      <c r="I5915" s="1061"/>
      <c r="J5915" s="1062"/>
      <c r="K5915" s="1018" t="s">
        <v>473</v>
      </c>
      <c r="L5915" s="1018"/>
      <c r="M5915" s="1018"/>
      <c r="N5915" s="1018"/>
      <c r="O5915" s="1018"/>
      <c r="P5915" s="1018"/>
      <c r="Q5915" s="1018"/>
      <c r="R5915" s="1018"/>
      <c r="S5915" s="1018"/>
      <c r="T5915" s="1018"/>
      <c r="U5915" s="1018"/>
      <c r="V5915" s="1018"/>
      <c r="W5915" s="1018"/>
      <c r="X5915" s="1018"/>
      <c r="Y5915" s="1018"/>
      <c r="Z5915" s="1018"/>
      <c r="AA5915" s="1018"/>
      <c r="AB5915" s="1018"/>
      <c r="AC5915" s="1018"/>
      <c r="AD5915" s="1018"/>
      <c r="AE5915" s="1018"/>
      <c r="AF5915" s="1018"/>
      <c r="AG5915" s="1018"/>
      <c r="AH5915" s="1018"/>
      <c r="AI5915" s="1018"/>
      <c r="AJ5915" s="1018"/>
      <c r="AK5915" s="1018"/>
      <c r="AL5915" s="1018"/>
      <c r="AM5915" s="1018"/>
      <c r="AN5915" s="1018"/>
      <c r="AO5915" s="1018"/>
      <c r="AP5915" s="3"/>
    </row>
    <row r="5916" spans="2:46" ht="12" customHeight="1" x14ac:dyDescent="0.15">
      <c r="B5916" s="1058"/>
      <c r="C5916" s="1063"/>
      <c r="D5916" s="1061"/>
      <c r="E5916" s="1061"/>
      <c r="F5916" s="1061"/>
      <c r="G5916" s="1061"/>
      <c r="H5916" s="1061"/>
      <c r="I5916" s="1061"/>
      <c r="J5916" s="1062"/>
      <c r="K5916" s="1019" t="s">
        <v>523</v>
      </c>
      <c r="L5916" s="1019"/>
      <c r="M5916" s="1019"/>
      <c r="N5916" s="1019"/>
      <c r="O5916" s="1019"/>
      <c r="P5916" s="1019"/>
      <c r="Q5916" s="1019"/>
      <c r="R5916" s="1019"/>
      <c r="S5916" s="1019"/>
      <c r="T5916" s="1019"/>
      <c r="U5916" s="1019"/>
      <c r="V5916" s="1019"/>
      <c r="W5916" s="1019"/>
      <c r="X5916" s="1019"/>
      <c r="Y5916" s="1019"/>
      <c r="Z5916" s="1019"/>
      <c r="AA5916" s="1019"/>
      <c r="AB5916" s="1019"/>
      <c r="AC5916" s="1019"/>
      <c r="AD5916" s="1019"/>
      <c r="AE5916" s="1019"/>
      <c r="AF5916" s="1019"/>
      <c r="AG5916" s="1019"/>
      <c r="AH5916" s="1019"/>
      <c r="AI5916" s="1019"/>
      <c r="AJ5916" s="1019"/>
      <c r="AK5916" s="1019"/>
      <c r="AL5916" s="1019"/>
      <c r="AM5916" s="1019"/>
      <c r="AN5916" s="1019"/>
      <c r="AO5916" s="1019"/>
      <c r="AP5916" s="3"/>
    </row>
    <row r="5917" spans="2:46" ht="12" customHeight="1" x14ac:dyDescent="0.15">
      <c r="B5917" s="1058"/>
      <c r="C5917" s="1063"/>
      <c r="D5917" s="1061"/>
      <c r="E5917" s="1061"/>
      <c r="F5917" s="1061"/>
      <c r="G5917" s="1061"/>
      <c r="H5917" s="1061"/>
      <c r="I5917" s="1061"/>
      <c r="J5917" s="1062"/>
      <c r="K5917" s="194" t="s">
        <v>474</v>
      </c>
      <c r="L5917" s="195"/>
      <c r="M5917" s="195"/>
      <c r="N5917" s="195"/>
      <c r="O5917" s="195"/>
      <c r="P5917" s="195"/>
      <c r="Q5917" s="195"/>
      <c r="R5917" s="195"/>
      <c r="S5917" s="195"/>
      <c r="T5917" s="195"/>
      <c r="U5917" s="195"/>
      <c r="V5917" s="195"/>
      <c r="W5917" s="195"/>
      <c r="X5917" s="195"/>
      <c r="Y5917" s="195"/>
      <c r="Z5917" s="195"/>
      <c r="AA5917" s="195"/>
      <c r="AB5917" s="195"/>
      <c r="AC5917" s="195"/>
      <c r="AD5917" s="195"/>
      <c r="AE5917" s="195"/>
      <c r="AF5917" s="195"/>
      <c r="AG5917" s="195"/>
      <c r="AH5917" s="195"/>
      <c r="AI5917" s="195"/>
      <c r="AJ5917" s="195"/>
      <c r="AK5917" s="195"/>
      <c r="AL5917" s="195"/>
      <c r="AM5917" s="195"/>
      <c r="AN5917" s="195"/>
      <c r="AO5917" s="196"/>
      <c r="AP5917" s="3"/>
    </row>
    <row r="5918" spans="2:46" ht="12" customHeight="1" x14ac:dyDescent="0.15">
      <c r="B5918" s="1058"/>
      <c r="C5918" s="1063"/>
      <c r="D5918" s="1061"/>
      <c r="E5918" s="1061"/>
      <c r="F5918" s="1061"/>
      <c r="G5918" s="1061"/>
      <c r="H5918" s="1061"/>
      <c r="I5918" s="1061"/>
      <c r="J5918" s="1062"/>
      <c r="K5918" s="194" t="s">
        <v>475</v>
      </c>
      <c r="L5918" s="195"/>
      <c r="M5918" s="195"/>
      <c r="N5918" s="195"/>
      <c r="O5918" s="195"/>
      <c r="P5918" s="195"/>
      <c r="Q5918" s="195"/>
      <c r="R5918" s="195"/>
      <c r="S5918" s="195"/>
      <c r="T5918" s="195"/>
      <c r="U5918" s="195"/>
      <c r="V5918" s="195"/>
      <c r="W5918" s="195"/>
      <c r="X5918" s="195"/>
      <c r="Y5918" s="195"/>
      <c r="Z5918" s="195"/>
      <c r="AA5918" s="195"/>
      <c r="AB5918" s="195"/>
      <c r="AC5918" s="195"/>
      <c r="AD5918" s="195"/>
      <c r="AE5918" s="195"/>
      <c r="AF5918" s="195"/>
      <c r="AG5918" s="195"/>
      <c r="AH5918" s="195"/>
      <c r="AI5918" s="195"/>
      <c r="AJ5918" s="195"/>
      <c r="AK5918" s="195"/>
      <c r="AL5918" s="195"/>
      <c r="AM5918" s="195"/>
      <c r="AN5918" s="195"/>
      <c r="AO5918" s="196"/>
      <c r="AP5918" s="3"/>
    </row>
    <row r="5919" spans="2:46" ht="12" customHeight="1" x14ac:dyDescent="0.15">
      <c r="B5919" s="1058"/>
      <c r="C5919" s="1063"/>
      <c r="D5919" s="1061"/>
      <c r="E5919" s="1061"/>
      <c r="F5919" s="1061"/>
      <c r="G5919" s="1061"/>
      <c r="H5919" s="1061"/>
      <c r="I5919" s="1061"/>
      <c r="J5919" s="1062"/>
      <c r="K5919" s="1020" t="s">
        <v>476</v>
      </c>
      <c r="L5919" s="1021"/>
      <c r="M5919" s="1021"/>
      <c r="N5919" s="1021"/>
      <c r="O5919" s="1021"/>
      <c r="P5919" s="1021"/>
      <c r="Q5919" s="1021"/>
      <c r="R5919" s="1021"/>
      <c r="S5919" s="1021"/>
      <c r="T5919" s="1021"/>
      <c r="U5919" s="1021"/>
      <c r="V5919" s="1021"/>
      <c r="W5919" s="1021"/>
      <c r="X5919" s="1021"/>
      <c r="Y5919" s="1021"/>
      <c r="Z5919" s="1021"/>
      <c r="AA5919" s="1021"/>
      <c r="AB5919" s="1021"/>
      <c r="AC5919" s="1021"/>
      <c r="AD5919" s="1021"/>
      <c r="AE5919" s="1021"/>
      <c r="AF5919" s="1021"/>
      <c r="AG5919" s="1021"/>
      <c r="AH5919" s="1021"/>
      <c r="AI5919" s="1021"/>
      <c r="AJ5919" s="1021"/>
      <c r="AK5919" s="1021"/>
      <c r="AL5919" s="1021"/>
      <c r="AM5919" s="1021"/>
      <c r="AN5919" s="1021"/>
      <c r="AO5919" s="1022"/>
      <c r="AP5919" s="3"/>
    </row>
    <row r="5920" spans="2:46" ht="12" customHeight="1" x14ac:dyDescent="0.15">
      <c r="B5920" s="591"/>
      <c r="C5920" s="1064"/>
      <c r="D5920" s="1065"/>
      <c r="E5920" s="1065"/>
      <c r="F5920" s="1065"/>
      <c r="G5920" s="1065"/>
      <c r="H5920" s="1065"/>
      <c r="I5920" s="1065"/>
      <c r="J5920" s="1066"/>
      <c r="K5920" s="1023"/>
      <c r="L5920" s="1024"/>
      <c r="M5920" s="1024"/>
      <c r="N5920" s="1024"/>
      <c r="O5920" s="1024"/>
      <c r="P5920" s="1024"/>
      <c r="Q5920" s="1024"/>
      <c r="R5920" s="1024"/>
      <c r="S5920" s="1024"/>
      <c r="T5920" s="1024"/>
      <c r="U5920" s="1024"/>
      <c r="V5920" s="1024"/>
      <c r="W5920" s="1024"/>
      <c r="X5920" s="1024"/>
      <c r="Y5920" s="1024"/>
      <c r="Z5920" s="1024"/>
      <c r="AA5920" s="1024"/>
      <c r="AB5920" s="1024"/>
      <c r="AC5920" s="1024"/>
      <c r="AD5920" s="1024"/>
      <c r="AE5920" s="1024"/>
      <c r="AF5920" s="1024"/>
      <c r="AG5920" s="1024"/>
      <c r="AH5920" s="1024"/>
      <c r="AI5920" s="1024"/>
      <c r="AJ5920" s="1024"/>
      <c r="AK5920" s="1024"/>
      <c r="AL5920" s="1024"/>
      <c r="AM5920" s="1024"/>
      <c r="AN5920" s="1024"/>
      <c r="AO5920" s="1025"/>
      <c r="AP5920" s="3"/>
    </row>
    <row r="5921" spans="2:86" s="9" customFormat="1" ht="12" customHeight="1" x14ac:dyDescent="0.15">
      <c r="B5921" s="3" t="s">
        <v>527</v>
      </c>
      <c r="AQ5921" s="162"/>
      <c r="AR5921" s="162"/>
      <c r="AS5921" s="162"/>
      <c r="AT5921" s="162"/>
      <c r="AU5921" s="162"/>
      <c r="AV5921" s="162"/>
      <c r="AW5921" s="162"/>
      <c r="AX5921" s="162"/>
      <c r="AY5921" s="162"/>
      <c r="AZ5921" s="162"/>
      <c r="BA5921" s="162"/>
      <c r="BB5921" s="162"/>
      <c r="BC5921" s="162"/>
      <c r="BD5921" s="162"/>
      <c r="BE5921" s="162"/>
      <c r="BF5921" s="162"/>
      <c r="BG5921" s="162"/>
      <c r="BH5921" s="162"/>
      <c r="BI5921" s="162"/>
      <c r="BJ5921" s="162"/>
      <c r="BK5921" s="162"/>
      <c r="BL5921" s="162"/>
      <c r="BM5921" s="162"/>
      <c r="BN5921" s="162"/>
      <c r="BO5921" s="162"/>
      <c r="BP5921" s="162"/>
      <c r="BQ5921" s="162"/>
      <c r="BR5921" s="162"/>
      <c r="BS5921" s="162"/>
      <c r="BT5921" s="162"/>
      <c r="BU5921" s="162"/>
      <c r="BV5921" s="162"/>
      <c r="BW5921" s="162"/>
      <c r="BX5921" s="162"/>
      <c r="BY5921" s="162"/>
      <c r="BZ5921" s="162"/>
      <c r="CA5921" s="162"/>
      <c r="CB5921" s="162"/>
      <c r="CC5921" s="162"/>
      <c r="CD5921" s="162"/>
      <c r="CE5921" s="162"/>
      <c r="CF5921" s="162"/>
      <c r="CG5921" s="162"/>
      <c r="CH5921" s="162"/>
    </row>
    <row r="5922" spans="2:86" ht="12" customHeight="1" thickBot="1" x14ac:dyDescent="0.2">
      <c r="B5922" s="3" t="s">
        <v>524</v>
      </c>
    </row>
    <row r="5923" spans="2:86" ht="12" customHeight="1" x14ac:dyDescent="0.15">
      <c r="B5923" s="3" t="s">
        <v>525</v>
      </c>
      <c r="AU5923" s="1000" t="s">
        <v>305</v>
      </c>
      <c r="AV5923" s="1001" t="s">
        <v>298</v>
      </c>
      <c r="AW5923" s="1003" t="s">
        <v>299</v>
      </c>
      <c r="AX5923" s="1005" t="s">
        <v>306</v>
      </c>
      <c r="AY5923" s="1006"/>
      <c r="AZ5923" s="1006"/>
      <c r="BA5923" s="1006"/>
      <c r="BB5923" s="1006"/>
      <c r="BC5923" s="1006"/>
      <c r="BD5923" s="1006"/>
      <c r="BE5923" s="1006"/>
      <c r="BF5923" s="1006"/>
      <c r="BG5923" s="1006"/>
      <c r="BH5923" s="1006"/>
      <c r="BI5923" s="1006"/>
      <c r="BJ5923" s="1006"/>
      <c r="BK5923" s="1006"/>
      <c r="BL5923" s="1006"/>
      <c r="BM5923" s="1006"/>
      <c r="BN5923" s="1006"/>
      <c r="BO5923" s="1006"/>
      <c r="BP5923" s="1006"/>
      <c r="BQ5923" s="1006"/>
      <c r="BR5923" s="1007"/>
      <c r="BS5923" s="807" t="s">
        <v>300</v>
      </c>
      <c r="BT5923" s="1008"/>
      <c r="BU5923" s="1008"/>
      <c r="BV5923" s="1008"/>
      <c r="BW5923" s="1009" t="s">
        <v>307</v>
      </c>
      <c r="BX5923" s="1010"/>
      <c r="BY5923" s="1010"/>
      <c r="BZ5923" s="1010"/>
      <c r="CA5923" s="1010"/>
      <c r="CB5923" s="1010"/>
      <c r="CC5923" s="1010"/>
      <c r="CD5923" s="1010"/>
      <c r="CE5923" s="1010"/>
      <c r="CF5923" s="1010"/>
      <c r="CG5923" s="1010"/>
      <c r="CH5923" s="1011"/>
    </row>
    <row r="5924" spans="2:86" ht="12" customHeight="1" x14ac:dyDescent="0.15">
      <c r="B5924" s="3" t="s">
        <v>477</v>
      </c>
      <c r="AU5924" s="1000"/>
      <c r="AV5924" s="1002"/>
      <c r="AW5924" s="1004"/>
      <c r="AX5924" s="1012" t="s">
        <v>308</v>
      </c>
      <c r="AY5924" s="686"/>
      <c r="AZ5924" s="686"/>
      <c r="BA5924" s="686"/>
      <c r="BB5924" s="686"/>
      <c r="BC5924" s="686"/>
      <c r="BD5924" s="686"/>
      <c r="BE5924" s="686"/>
      <c r="BF5924" s="686"/>
      <c r="BG5924" s="686"/>
      <c r="BH5924" s="686"/>
      <c r="BI5924" s="686"/>
      <c r="BJ5924" s="686" t="s">
        <v>309</v>
      </c>
      <c r="BK5924" s="686"/>
      <c r="BL5924" s="686"/>
      <c r="BM5924" s="686"/>
      <c r="BN5924" s="686"/>
      <c r="BO5924" s="686"/>
      <c r="BP5924" s="686"/>
      <c r="BQ5924" s="686"/>
      <c r="BR5924" s="1013"/>
      <c r="BS5924" s="1008"/>
      <c r="BT5924" s="1008"/>
      <c r="BU5924" s="1008"/>
      <c r="BV5924" s="1008"/>
      <c r="BW5924" s="1014" t="s">
        <v>302</v>
      </c>
      <c r="BX5924" s="699"/>
      <c r="BY5924" s="699"/>
      <c r="BZ5924" s="699"/>
      <c r="CA5924" s="686" t="s">
        <v>310</v>
      </c>
      <c r="CB5924" s="686"/>
      <c r="CC5924" s="686"/>
      <c r="CD5924" s="686"/>
      <c r="CE5924" s="686"/>
      <c r="CF5924" s="686"/>
      <c r="CG5924" s="686"/>
      <c r="CH5924" s="1013"/>
    </row>
    <row r="5925" spans="2:86" ht="12" customHeight="1" x14ac:dyDescent="0.15">
      <c r="B5925" s="3" t="s">
        <v>526</v>
      </c>
      <c r="AU5925" s="1000"/>
      <c r="AV5925" s="1002"/>
      <c r="AW5925" s="1004"/>
      <c r="AX5925" s="1012" t="s">
        <v>26</v>
      </c>
      <c r="AY5925" s="686"/>
      <c r="AZ5925" s="686"/>
      <c r="BA5925" s="686"/>
      <c r="BB5925" s="686" t="s">
        <v>22</v>
      </c>
      <c r="BC5925" s="686"/>
      <c r="BD5925" s="686"/>
      <c r="BE5925" s="686"/>
      <c r="BF5925" s="686" t="s">
        <v>24</v>
      </c>
      <c r="BG5925" s="686"/>
      <c r="BH5925" s="686"/>
      <c r="BI5925" s="686"/>
      <c r="BJ5925" s="699" t="s">
        <v>26</v>
      </c>
      <c r="BK5925" s="699"/>
      <c r="BL5925" s="699"/>
      <c r="BM5925" s="699" t="s">
        <v>22</v>
      </c>
      <c r="BN5925" s="699"/>
      <c r="BO5925" s="699"/>
      <c r="BP5925" s="699" t="s">
        <v>24</v>
      </c>
      <c r="BQ5925" s="699"/>
      <c r="BR5925" s="1015"/>
      <c r="BS5925" s="807" t="s">
        <v>26</v>
      </c>
      <c r="BT5925" s="807" t="s">
        <v>22</v>
      </c>
      <c r="BU5925" s="807" t="s">
        <v>24</v>
      </c>
      <c r="BV5925" s="807" t="s">
        <v>303</v>
      </c>
      <c r="BW5925" s="1012" t="s">
        <v>311</v>
      </c>
      <c r="BX5925" s="686"/>
      <c r="BY5925" s="686"/>
      <c r="BZ5925" s="686"/>
      <c r="CA5925" s="686" t="s">
        <v>22</v>
      </c>
      <c r="CB5925" s="686"/>
      <c r="CC5925" s="686"/>
      <c r="CD5925" s="686"/>
      <c r="CE5925" s="686" t="s">
        <v>24</v>
      </c>
      <c r="CF5925" s="686"/>
      <c r="CG5925" s="686"/>
      <c r="CH5925" s="1013"/>
    </row>
    <row r="5926" spans="2:86" ht="12" customHeight="1" x14ac:dyDescent="0.15">
      <c r="B5926" s="3" t="s">
        <v>478</v>
      </c>
      <c r="AU5926" s="1000"/>
      <c r="AV5926" s="1002"/>
      <c r="AW5926" s="1004"/>
      <c r="AX5926" s="156" t="s">
        <v>862</v>
      </c>
      <c r="AY5926" s="157" t="s">
        <v>863</v>
      </c>
      <c r="AZ5926" s="157" t="s">
        <v>864</v>
      </c>
      <c r="BA5926" s="158" t="s">
        <v>865</v>
      </c>
      <c r="BB5926" s="159" t="s">
        <v>866</v>
      </c>
      <c r="BC5926" s="157" t="s">
        <v>863</v>
      </c>
      <c r="BD5926" s="157" t="s">
        <v>867</v>
      </c>
      <c r="BE5926" s="158" t="s">
        <v>865</v>
      </c>
      <c r="BF5926" s="159" t="s">
        <v>866</v>
      </c>
      <c r="BG5926" s="157" t="s">
        <v>863</v>
      </c>
      <c r="BH5926" s="157" t="s">
        <v>864</v>
      </c>
      <c r="BI5926" s="158" t="s">
        <v>865</v>
      </c>
      <c r="BJ5926" s="159" t="s">
        <v>866</v>
      </c>
      <c r="BK5926" s="157" t="s">
        <v>868</v>
      </c>
      <c r="BL5926" s="158" t="s">
        <v>869</v>
      </c>
      <c r="BM5926" s="159" t="s">
        <v>870</v>
      </c>
      <c r="BN5926" s="157" t="s">
        <v>863</v>
      </c>
      <c r="BO5926" s="158" t="s">
        <v>871</v>
      </c>
      <c r="BP5926" s="159" t="s">
        <v>870</v>
      </c>
      <c r="BQ5926" s="157" t="s">
        <v>868</v>
      </c>
      <c r="BR5926" s="160" t="s">
        <v>872</v>
      </c>
      <c r="BS5926" s="1008"/>
      <c r="BT5926" s="1008"/>
      <c r="BU5926" s="1008"/>
      <c r="BV5926" s="1008"/>
      <c r="BW5926" s="156" t="s">
        <v>866</v>
      </c>
      <c r="BX5926" s="157" t="s">
        <v>863</v>
      </c>
      <c r="BY5926" s="157" t="s">
        <v>864</v>
      </c>
      <c r="BZ5926" s="158" t="s">
        <v>865</v>
      </c>
      <c r="CA5926" s="159" t="s">
        <v>866</v>
      </c>
      <c r="CB5926" s="157" t="s">
        <v>873</v>
      </c>
      <c r="CC5926" s="157" t="s">
        <v>864</v>
      </c>
      <c r="CD5926" s="158" t="s">
        <v>865</v>
      </c>
      <c r="CE5926" s="159" t="s">
        <v>866</v>
      </c>
      <c r="CF5926" s="157" t="s">
        <v>863</v>
      </c>
      <c r="CG5926" s="157" t="s">
        <v>864</v>
      </c>
      <c r="CH5926" s="160" t="s">
        <v>874</v>
      </c>
    </row>
    <row r="5927" spans="2:86" x14ac:dyDescent="0.15">
      <c r="B5927" s="3" t="s">
        <v>539</v>
      </c>
      <c r="AU5927" s="1000"/>
      <c r="AV5927" s="188" t="str">
        <f>N5929</f>
        <v>PE</v>
      </c>
      <c r="AW5927" s="300">
        <f>R5929</f>
        <v>4.5</v>
      </c>
      <c r="AX5927" s="197">
        <f>+Y5954</f>
        <v>0</v>
      </c>
      <c r="AY5927" s="197">
        <f>+Z5954</f>
        <v>0</v>
      </c>
      <c r="AZ5927" s="197">
        <f>+AA5954</f>
        <v>2</v>
      </c>
      <c r="BA5927" s="197">
        <f t="shared" ref="BA5927" si="2744">+AB5954</f>
        <v>0</v>
      </c>
      <c r="BB5927" s="197">
        <f>+AC5954</f>
        <v>0</v>
      </c>
      <c r="BC5927" s="197">
        <f t="shared" ref="BC5927" si="2745">+AD5954</f>
        <v>0</v>
      </c>
      <c r="BD5927" s="197">
        <f t="shared" ref="BD5927" si="2746">+AE5954</f>
        <v>1</v>
      </c>
      <c r="BE5927" s="197">
        <f t="shared" ref="BE5927" si="2747">+AF5954</f>
        <v>0</v>
      </c>
      <c r="BF5927" s="197">
        <f t="shared" ref="BF5927" si="2748">+AG5954</f>
        <v>0</v>
      </c>
      <c r="BG5927" s="197">
        <f t="shared" ref="BG5927" si="2749">+AH5954</f>
        <v>0</v>
      </c>
      <c r="BH5927" s="197">
        <f t="shared" ref="BH5927" si="2750">+AI5954</f>
        <v>0</v>
      </c>
      <c r="BI5927" s="197">
        <f t="shared" ref="BI5927" si="2751">+AJ5954</f>
        <v>0</v>
      </c>
      <c r="BJ5927" s="197" t="str">
        <f>+Y5957</f>
        <v/>
      </c>
      <c r="BK5927" s="197" t="str">
        <f t="shared" ref="BK5927" si="2752">+Z5957</f>
        <v/>
      </c>
      <c r="BL5927" s="197">
        <f>+AA5957</f>
        <v>1</v>
      </c>
      <c r="BM5927" s="197">
        <f>+AC5957</f>
        <v>0</v>
      </c>
      <c r="BN5927" s="197">
        <f t="shared" ref="BN5927" si="2753">+AD5957</f>
        <v>0</v>
      </c>
      <c r="BO5927" s="197">
        <f t="shared" ref="BO5927" si="2754">+AE5957</f>
        <v>1</v>
      </c>
      <c r="BP5927" s="197">
        <f>+AG5957</f>
        <v>0</v>
      </c>
      <c r="BQ5927" s="197">
        <f>+AH5957</f>
        <v>0</v>
      </c>
      <c r="BR5927" s="197">
        <f>+AI5957</f>
        <v>0</v>
      </c>
      <c r="BS5927" s="296" t="str">
        <f>+Y5958</f>
        <v>Ⅱ</v>
      </c>
      <c r="BT5927" s="296" t="str">
        <f>+AC5958</f>
        <v>Ⅱ</v>
      </c>
      <c r="BU5927" s="296" t="str">
        <f>+AG5958</f>
        <v>Ⅰ</v>
      </c>
      <c r="BV5927" s="296" t="str">
        <f>+Y5959</f>
        <v>Ⅱ</v>
      </c>
      <c r="BW5927" s="164" t="str">
        <f>IF(Y5954&gt;0,R5929,"")</f>
        <v/>
      </c>
      <c r="BX5927" s="165">
        <f>IF(Z5954&gt;0,"",IF(AA5954&gt;0,R5929,""))</f>
        <v>4.5</v>
      </c>
      <c r="BY5927" s="165">
        <f>IF(Y5954+Z5954&gt;0,"",IF(AA5954&gt;0,R5929,""))</f>
        <v>4.5</v>
      </c>
      <c r="BZ5927" s="165" t="str">
        <f>IF(Y5954+Z5954+AA5954&gt;0,"",IF(AB5954&gt;0,R5929,""))</f>
        <v/>
      </c>
      <c r="CA5927" s="166">
        <f t="shared" ref="CA5927" si="2755">+AC5953</f>
        <v>0</v>
      </c>
      <c r="CB5927" s="166">
        <f t="shared" ref="CB5927" si="2756">+AD5953</f>
        <v>0</v>
      </c>
      <c r="CC5927" s="166">
        <f t="shared" ref="CC5927" si="2757">+AE5953</f>
        <v>9.0000000000000011E-2</v>
      </c>
      <c r="CD5927" s="166">
        <f t="shared" ref="CD5927" si="2758">+AF5953</f>
        <v>0</v>
      </c>
      <c r="CE5927" s="166">
        <f t="shared" ref="CE5927" si="2759">+AG5953</f>
        <v>0</v>
      </c>
      <c r="CF5927" s="166">
        <f t="shared" ref="CF5927" si="2760">+AH5953</f>
        <v>0</v>
      </c>
      <c r="CG5927" s="166">
        <f t="shared" ref="CG5927" si="2761">+AI5953</f>
        <v>0</v>
      </c>
      <c r="CH5927" s="166">
        <f t="shared" ref="CH5927" si="2762">+AJ5953</f>
        <v>0</v>
      </c>
    </row>
    <row r="5928" spans="2:86" ht="12" customHeight="1" x14ac:dyDescent="0.15">
      <c r="B5928" s="1057" t="s">
        <v>219</v>
      </c>
      <c r="C5928" s="1059"/>
      <c r="D5928" s="1060"/>
      <c r="E5928" s="1061"/>
      <c r="F5928" s="1061"/>
      <c r="G5928" s="1061"/>
      <c r="H5928" s="1061"/>
      <c r="I5928" s="1061"/>
      <c r="J5928" s="1062"/>
      <c r="K5928" s="1067" t="s">
        <v>453</v>
      </c>
      <c r="L5928" s="1068"/>
      <c r="M5928" s="1068"/>
      <c r="N5928" s="1068"/>
      <c r="O5928" s="1068"/>
      <c r="P5928" s="1068"/>
      <c r="Q5928" s="1068"/>
      <c r="R5928" s="1068"/>
      <c r="S5928" s="1068"/>
      <c r="T5928" s="1068"/>
      <c r="U5928" s="1068"/>
      <c r="V5928" s="1068"/>
      <c r="W5928" s="1068"/>
      <c r="X5928" s="1068"/>
      <c r="Y5928" s="1068"/>
      <c r="Z5928" s="1068"/>
      <c r="AA5928" s="1068"/>
      <c r="AB5928" s="1068"/>
      <c r="AC5928" s="1068"/>
      <c r="AD5928" s="1068"/>
      <c r="AE5928" s="1068"/>
      <c r="AF5928" s="1068"/>
      <c r="AG5928" s="1068"/>
      <c r="AH5928" s="1068"/>
      <c r="AI5928" s="1068"/>
      <c r="AJ5928" s="1068"/>
      <c r="AK5928" s="1068"/>
      <c r="AL5928" s="1068"/>
      <c r="AM5928" s="1068"/>
      <c r="AN5928" s="1068"/>
      <c r="AO5928" s="1069"/>
      <c r="AP5928" s="3"/>
    </row>
    <row r="5929" spans="2:86" ht="12" customHeight="1" x14ac:dyDescent="0.15">
      <c r="B5929" s="1058"/>
      <c r="C5929" s="1063"/>
      <c r="D5929" s="1061"/>
      <c r="E5929" s="1061"/>
      <c r="F5929" s="1061"/>
      <c r="G5929" s="1061"/>
      <c r="H5929" s="1061"/>
      <c r="I5929" s="1061"/>
      <c r="J5929" s="1062"/>
      <c r="K5929" s="1040" t="s">
        <v>218</v>
      </c>
      <c r="L5929" s="1041"/>
      <c r="M5929" s="1042"/>
      <c r="N5929" s="1034" t="s">
        <v>599</v>
      </c>
      <c r="O5929" s="1035"/>
      <c r="P5929" s="1040" t="s">
        <v>454</v>
      </c>
      <c r="Q5929" s="1042"/>
      <c r="R5929" s="1070">
        <f>'様式A-2'!C139</f>
        <v>4.5</v>
      </c>
      <c r="S5929" s="1071"/>
      <c r="T5929" s="1072"/>
      <c r="U5929" s="1073" t="s">
        <v>455</v>
      </c>
      <c r="V5929" s="1074"/>
      <c r="W5929" s="1073" t="s">
        <v>456</v>
      </c>
      <c r="X5929" s="1074"/>
      <c r="Y5929" s="1042" t="s">
        <v>217</v>
      </c>
      <c r="Z5929" s="1016"/>
      <c r="AA5929" s="1016"/>
      <c r="AB5929" s="1016"/>
      <c r="AC5929" s="1073" t="s">
        <v>457</v>
      </c>
      <c r="AD5929" s="1079"/>
      <c r="AE5929" s="1079"/>
      <c r="AF5929" s="1079"/>
      <c r="AG5929" s="1079"/>
      <c r="AH5929" s="1079"/>
      <c r="AI5929" s="1079"/>
      <c r="AJ5929" s="1074"/>
      <c r="AK5929" s="1073" t="s">
        <v>458</v>
      </c>
      <c r="AL5929" s="1079"/>
      <c r="AM5929" s="1079"/>
      <c r="AN5929" s="1081"/>
      <c r="AO5929" s="1082"/>
      <c r="AP5929" s="3"/>
      <c r="AV5929" s="167"/>
      <c r="AW5929" s="221"/>
      <c r="AX5929" s="167"/>
      <c r="AY5929" s="167"/>
      <c r="AZ5929" s="167"/>
      <c r="BA5929" s="167"/>
      <c r="BB5929" s="167"/>
      <c r="BC5929" s="167"/>
      <c r="BD5929" s="167"/>
    </row>
    <row r="5930" spans="2:86" ht="12" customHeight="1" x14ac:dyDescent="0.15">
      <c r="B5930" s="1058"/>
      <c r="C5930" s="1063"/>
      <c r="D5930" s="1061"/>
      <c r="E5930" s="1061"/>
      <c r="F5930" s="1061"/>
      <c r="G5930" s="1061"/>
      <c r="H5930" s="1061"/>
      <c r="I5930" s="1061"/>
      <c r="J5930" s="1062"/>
      <c r="K5930" s="1016" t="s">
        <v>459</v>
      </c>
      <c r="L5930" s="1016" t="s">
        <v>199</v>
      </c>
      <c r="M5930" s="1016"/>
      <c r="N5930" s="1016" t="s">
        <v>198</v>
      </c>
      <c r="O5930" s="1016"/>
      <c r="P5930" s="1016" t="s">
        <v>460</v>
      </c>
      <c r="Q5930" s="1016"/>
      <c r="R5930" s="1016" t="s">
        <v>6</v>
      </c>
      <c r="S5930" s="1016"/>
      <c r="T5930" s="1016"/>
      <c r="U5930" s="1075"/>
      <c r="V5930" s="1076"/>
      <c r="W5930" s="1075"/>
      <c r="X5930" s="1076"/>
      <c r="Y5930" s="1042"/>
      <c r="Z5930" s="1016"/>
      <c r="AA5930" s="1016"/>
      <c r="AB5930" s="1016"/>
      <c r="AC5930" s="1077"/>
      <c r="AD5930" s="1080"/>
      <c r="AE5930" s="1080"/>
      <c r="AF5930" s="1080"/>
      <c r="AG5930" s="1080"/>
      <c r="AH5930" s="1080"/>
      <c r="AI5930" s="1080"/>
      <c r="AJ5930" s="1078"/>
      <c r="AK5930" s="1075"/>
      <c r="AL5930" s="1083"/>
      <c r="AM5930" s="1083"/>
      <c r="AN5930" s="1084"/>
      <c r="AO5930" s="1085"/>
      <c r="AP5930" s="3"/>
      <c r="AV5930" s="167"/>
      <c r="AW5930" s="167"/>
      <c r="AX5930" s="167"/>
      <c r="AY5930" s="167"/>
      <c r="AZ5930" s="167"/>
      <c r="BA5930" s="167"/>
      <c r="BB5930" s="167"/>
      <c r="BC5930" s="167"/>
      <c r="BD5930" s="167"/>
    </row>
    <row r="5931" spans="2:86" ht="12" customHeight="1" x14ac:dyDescent="0.15">
      <c r="B5931" s="1058"/>
      <c r="C5931" s="1063"/>
      <c r="D5931" s="1061"/>
      <c r="E5931" s="1061"/>
      <c r="F5931" s="1061"/>
      <c r="G5931" s="1061"/>
      <c r="H5931" s="1061"/>
      <c r="I5931" s="1061"/>
      <c r="J5931" s="1062"/>
      <c r="K5931" s="1016"/>
      <c r="L5931" s="1016"/>
      <c r="M5931" s="1016"/>
      <c r="N5931" s="1016"/>
      <c r="O5931" s="1016"/>
      <c r="P5931" s="1016"/>
      <c r="Q5931" s="1016"/>
      <c r="R5931" s="1016"/>
      <c r="S5931" s="1016"/>
      <c r="T5931" s="1016"/>
      <c r="U5931" s="1075"/>
      <c r="V5931" s="1076"/>
      <c r="W5931" s="1075"/>
      <c r="X5931" s="1076"/>
      <c r="Y5931" s="1042" t="s">
        <v>461</v>
      </c>
      <c r="Z5931" s="1016"/>
      <c r="AA5931" s="1016"/>
      <c r="AB5931" s="1016"/>
      <c r="AC5931" s="1016" t="s">
        <v>462</v>
      </c>
      <c r="AD5931" s="1016"/>
      <c r="AE5931" s="1016"/>
      <c r="AF5931" s="1016"/>
      <c r="AG5931" s="1016" t="s">
        <v>463</v>
      </c>
      <c r="AH5931" s="1016"/>
      <c r="AI5931" s="1016"/>
      <c r="AJ5931" s="1016"/>
      <c r="AK5931" s="1075"/>
      <c r="AL5931" s="1083"/>
      <c r="AM5931" s="1083"/>
      <c r="AN5931" s="1084"/>
      <c r="AO5931" s="1085"/>
      <c r="AP5931" s="3"/>
      <c r="AV5931" s="167"/>
      <c r="AW5931" s="167"/>
      <c r="AX5931" s="167"/>
      <c r="AY5931" s="167"/>
      <c r="AZ5931" s="167"/>
      <c r="BA5931" s="167"/>
      <c r="BB5931" s="167"/>
      <c r="BC5931" s="167"/>
      <c r="BD5931" s="167"/>
    </row>
    <row r="5932" spans="2:86" ht="12" customHeight="1" x14ac:dyDescent="0.15">
      <c r="B5932" s="1058"/>
      <c r="C5932" s="1063"/>
      <c r="D5932" s="1061"/>
      <c r="E5932" s="1061"/>
      <c r="F5932" s="1061"/>
      <c r="G5932" s="1061"/>
      <c r="H5932" s="1061"/>
      <c r="I5932" s="1061"/>
      <c r="J5932" s="1062"/>
      <c r="K5932" s="1016"/>
      <c r="L5932" s="1016"/>
      <c r="M5932" s="1016"/>
      <c r="N5932" s="1016"/>
      <c r="O5932" s="1016"/>
      <c r="P5932" s="1016"/>
      <c r="Q5932" s="1016"/>
      <c r="R5932" s="1016"/>
      <c r="S5932" s="1016"/>
      <c r="T5932" s="1016"/>
      <c r="U5932" s="1077"/>
      <c r="V5932" s="1078"/>
      <c r="W5932" s="1077"/>
      <c r="X5932" s="1078"/>
      <c r="Y5932" s="191" t="s">
        <v>32</v>
      </c>
      <c r="Z5932" s="187" t="s">
        <v>33</v>
      </c>
      <c r="AA5932" s="187" t="s">
        <v>464</v>
      </c>
      <c r="AB5932" s="187" t="s">
        <v>465</v>
      </c>
      <c r="AC5932" s="187" t="s">
        <v>32</v>
      </c>
      <c r="AD5932" s="187" t="s">
        <v>33</v>
      </c>
      <c r="AE5932" s="187" t="s">
        <v>464</v>
      </c>
      <c r="AF5932" s="187" t="s">
        <v>465</v>
      </c>
      <c r="AG5932" s="187" t="s">
        <v>32</v>
      </c>
      <c r="AH5932" s="187" t="s">
        <v>33</v>
      </c>
      <c r="AI5932" s="187" t="s">
        <v>464</v>
      </c>
      <c r="AJ5932" s="187" t="s">
        <v>465</v>
      </c>
      <c r="AK5932" s="1077"/>
      <c r="AL5932" s="1080"/>
      <c r="AM5932" s="1080"/>
      <c r="AN5932" s="1086"/>
      <c r="AO5932" s="1087"/>
      <c r="AP5932" s="3"/>
      <c r="AV5932" s="167"/>
      <c r="AW5932" s="167"/>
      <c r="AX5932" s="167"/>
      <c r="AY5932" s="167"/>
      <c r="AZ5932" s="167"/>
      <c r="BA5932" s="167"/>
      <c r="BB5932" s="167"/>
      <c r="BC5932" s="167"/>
      <c r="BD5932" s="167"/>
    </row>
    <row r="5933" spans="2:86" ht="12" customHeight="1" x14ac:dyDescent="0.15">
      <c r="B5933" s="1058"/>
      <c r="C5933" s="1063"/>
      <c r="D5933" s="1061"/>
      <c r="E5933" s="1061"/>
      <c r="F5933" s="1061"/>
      <c r="G5933" s="1061"/>
      <c r="H5933" s="1061"/>
      <c r="I5933" s="1061"/>
      <c r="J5933" s="1062"/>
      <c r="K5933" s="192">
        <v>1</v>
      </c>
      <c r="L5933" s="1038" t="s">
        <v>534</v>
      </c>
      <c r="M5933" s="1039"/>
      <c r="N5933" s="1038" t="s">
        <v>486</v>
      </c>
      <c r="O5933" s="1039"/>
      <c r="P5933" s="1034" t="s">
        <v>342</v>
      </c>
      <c r="Q5933" s="1036"/>
      <c r="R5933" s="408" t="s">
        <v>336</v>
      </c>
      <c r="S5933" s="408"/>
      <c r="T5933" s="408"/>
      <c r="U5933" s="1034" t="s">
        <v>551</v>
      </c>
      <c r="V5933" s="1036"/>
      <c r="W5933" s="1034" t="s">
        <v>1655</v>
      </c>
      <c r="X5933" s="1035"/>
      <c r="Y5933" s="286"/>
      <c r="Z5933" s="286"/>
      <c r="AA5933" s="286" t="s">
        <v>881</v>
      </c>
      <c r="AB5933" s="286"/>
      <c r="AC5933" s="223"/>
      <c r="AD5933" s="223"/>
      <c r="AE5933" s="223"/>
      <c r="AF5933" s="223"/>
      <c r="AG5933" s="223"/>
      <c r="AH5933" s="223"/>
      <c r="AI5933" s="223"/>
      <c r="AJ5933" s="223"/>
      <c r="AK5933" s="1038"/>
      <c r="AL5933" s="1056"/>
      <c r="AM5933" s="1056"/>
      <c r="AN5933" s="799"/>
      <c r="AO5933" s="800"/>
      <c r="AP5933" s="3"/>
      <c r="AQ5933" s="222">
        <f>IF(P5933="材質劣化",2,IF(P5933="漏水",3,1))</f>
        <v>1</v>
      </c>
      <c r="AV5933" s="167"/>
      <c r="AW5933" s="167"/>
      <c r="AX5933" s="167"/>
      <c r="AY5933" s="167"/>
      <c r="AZ5933" s="167"/>
      <c r="BA5933" s="167"/>
      <c r="BB5933" s="167"/>
      <c r="BC5933" s="167"/>
      <c r="BD5933" s="167"/>
    </row>
    <row r="5934" spans="2:86" ht="12" customHeight="1" x14ac:dyDescent="0.15">
      <c r="B5934" s="1058"/>
      <c r="C5934" s="1063"/>
      <c r="D5934" s="1061"/>
      <c r="E5934" s="1061"/>
      <c r="F5934" s="1061"/>
      <c r="G5934" s="1061"/>
      <c r="H5934" s="1061"/>
      <c r="I5934" s="1061"/>
      <c r="J5934" s="1062"/>
      <c r="K5934" s="192">
        <v>2</v>
      </c>
      <c r="L5934" s="1038" t="s">
        <v>534</v>
      </c>
      <c r="M5934" s="1039"/>
      <c r="N5934" s="1038" t="s">
        <v>485</v>
      </c>
      <c r="O5934" s="1039"/>
      <c r="P5934" s="1034" t="s">
        <v>342</v>
      </c>
      <c r="Q5934" s="1036"/>
      <c r="R5934" s="408" t="s">
        <v>336</v>
      </c>
      <c r="S5934" s="408"/>
      <c r="T5934" s="408"/>
      <c r="U5934" s="1034" t="s">
        <v>551</v>
      </c>
      <c r="V5934" s="1036"/>
      <c r="W5934" s="1034" t="s">
        <v>1655</v>
      </c>
      <c r="X5934" s="1035"/>
      <c r="Y5934" s="286"/>
      <c r="Z5934" s="286"/>
      <c r="AA5934" s="329" t="s">
        <v>881</v>
      </c>
      <c r="AB5934" s="286"/>
      <c r="AC5934" s="223"/>
      <c r="AD5934" s="223"/>
      <c r="AE5934" s="223"/>
      <c r="AF5934" s="223"/>
      <c r="AG5934" s="223"/>
      <c r="AH5934" s="223"/>
      <c r="AI5934" s="223"/>
      <c r="AJ5934" s="223"/>
      <c r="AK5934" s="1052"/>
      <c r="AL5934" s="1053"/>
      <c r="AM5934" s="1053"/>
      <c r="AN5934" s="1054"/>
      <c r="AO5934" s="1055"/>
      <c r="AP5934" s="3"/>
      <c r="AQ5934" s="222">
        <f t="shared" ref="AQ5934:AQ5952" si="2763">IF(P5934="材質劣化",2,IF(P5934="漏水",3,1))</f>
        <v>1</v>
      </c>
      <c r="AV5934" s="167"/>
      <c r="AW5934" s="167"/>
      <c r="AX5934" s="167"/>
      <c r="AY5934" s="167"/>
      <c r="AZ5934" s="167"/>
      <c r="BA5934" s="167"/>
      <c r="BB5934" s="167"/>
      <c r="BC5934" s="167"/>
      <c r="BD5934" s="167"/>
    </row>
    <row r="5935" spans="2:86" ht="12" customHeight="1" x14ac:dyDescent="0.15">
      <c r="B5935" s="1058"/>
      <c r="C5935" s="1063"/>
      <c r="D5935" s="1061"/>
      <c r="E5935" s="1061"/>
      <c r="F5935" s="1061"/>
      <c r="G5935" s="1061"/>
      <c r="H5935" s="1061"/>
      <c r="I5935" s="1061"/>
      <c r="J5935" s="1062"/>
      <c r="K5935" s="192">
        <v>3</v>
      </c>
      <c r="L5935" s="1038" t="s">
        <v>534</v>
      </c>
      <c r="M5935" s="1039"/>
      <c r="N5935" s="1038" t="s">
        <v>485</v>
      </c>
      <c r="O5935" s="1039"/>
      <c r="P5935" s="1034" t="s">
        <v>332</v>
      </c>
      <c r="Q5935" s="1036"/>
      <c r="R5935" s="408" t="s">
        <v>338</v>
      </c>
      <c r="S5935" s="408"/>
      <c r="T5935" s="408"/>
      <c r="U5935" s="1034" t="s">
        <v>54</v>
      </c>
      <c r="V5935" s="1036"/>
      <c r="W5935" s="1034" t="s">
        <v>551</v>
      </c>
      <c r="X5935" s="1035"/>
      <c r="Y5935" s="286"/>
      <c r="Z5935" s="286"/>
      <c r="AA5935" s="286"/>
      <c r="AB5935" s="286"/>
      <c r="AC5935" s="223"/>
      <c r="AD5935" s="223"/>
      <c r="AE5935" s="223"/>
      <c r="AF5935" s="223"/>
      <c r="AG5935" s="223"/>
      <c r="AH5935" s="223"/>
      <c r="AI5935" s="223"/>
      <c r="AJ5935" s="223"/>
      <c r="AK5935" s="1052" t="s">
        <v>1685</v>
      </c>
      <c r="AL5935" s="1053"/>
      <c r="AM5935" s="1053"/>
      <c r="AN5935" s="1054"/>
      <c r="AO5935" s="1055"/>
      <c r="AP5935" s="3"/>
      <c r="AQ5935" s="222">
        <f t="shared" si="2763"/>
        <v>2</v>
      </c>
      <c r="AV5935" s="167"/>
      <c r="AW5935" s="167"/>
      <c r="AX5935" s="167"/>
      <c r="AY5935" s="167"/>
      <c r="AZ5935" s="167"/>
      <c r="BA5935" s="167"/>
      <c r="BB5935" s="167"/>
      <c r="BC5935" s="167"/>
      <c r="BD5935" s="167"/>
    </row>
    <row r="5936" spans="2:86" ht="12" customHeight="1" x14ac:dyDescent="0.15">
      <c r="B5936" s="1058"/>
      <c r="C5936" s="1063"/>
      <c r="D5936" s="1061"/>
      <c r="E5936" s="1061"/>
      <c r="F5936" s="1061"/>
      <c r="G5936" s="1061"/>
      <c r="H5936" s="1061"/>
      <c r="I5936" s="1061"/>
      <c r="J5936" s="1062"/>
      <c r="K5936" s="192">
        <v>4</v>
      </c>
      <c r="L5936" s="1038" t="s">
        <v>534</v>
      </c>
      <c r="M5936" s="1039"/>
      <c r="N5936" s="1038" t="s">
        <v>485</v>
      </c>
      <c r="O5936" s="1039"/>
      <c r="P5936" s="1034" t="s">
        <v>332</v>
      </c>
      <c r="Q5936" s="1036"/>
      <c r="R5936" s="408" t="s">
        <v>532</v>
      </c>
      <c r="S5936" s="408"/>
      <c r="T5936" s="408"/>
      <c r="U5936" s="1034" t="s">
        <v>1648</v>
      </c>
      <c r="V5936" s="1036"/>
      <c r="W5936" s="1034" t="s">
        <v>1655</v>
      </c>
      <c r="X5936" s="1035"/>
      <c r="Y5936" s="286"/>
      <c r="Z5936" s="286"/>
      <c r="AA5936" s="286"/>
      <c r="AB5936" s="286"/>
      <c r="AC5936" s="223"/>
      <c r="AD5936" s="223"/>
      <c r="AE5936" s="223">
        <f>0.9*0.1</f>
        <v>9.0000000000000011E-2</v>
      </c>
      <c r="AF5936" s="223"/>
      <c r="AG5936" s="223"/>
      <c r="AH5936" s="223"/>
      <c r="AI5936" s="223"/>
      <c r="AJ5936" s="223"/>
      <c r="AK5936" s="1052"/>
      <c r="AL5936" s="1053"/>
      <c r="AM5936" s="1053"/>
      <c r="AN5936" s="1054"/>
      <c r="AO5936" s="1055"/>
      <c r="AP5936" s="3"/>
      <c r="AQ5936" s="222">
        <f t="shared" si="2763"/>
        <v>2</v>
      </c>
      <c r="AV5936" s="167"/>
      <c r="AW5936" s="167"/>
      <c r="AX5936" s="167"/>
      <c r="AY5936" s="167"/>
      <c r="AZ5936" s="167"/>
      <c r="BA5936" s="167"/>
      <c r="BB5936" s="167"/>
      <c r="BC5936" s="167"/>
      <c r="BD5936" s="167"/>
    </row>
    <row r="5937" spans="2:56" ht="12" customHeight="1" x14ac:dyDescent="0.15">
      <c r="B5937" s="1058"/>
      <c r="C5937" s="1063"/>
      <c r="D5937" s="1061"/>
      <c r="E5937" s="1061"/>
      <c r="F5937" s="1061"/>
      <c r="G5937" s="1061"/>
      <c r="H5937" s="1061"/>
      <c r="I5937" s="1061"/>
      <c r="J5937" s="1062"/>
      <c r="K5937" s="192">
        <v>6</v>
      </c>
      <c r="L5937" s="1038" t="s">
        <v>331</v>
      </c>
      <c r="M5937" s="1039"/>
      <c r="N5937" s="1038" t="s">
        <v>355</v>
      </c>
      <c r="O5937" s="1039"/>
      <c r="P5937" s="1034" t="s">
        <v>332</v>
      </c>
      <c r="Q5937" s="1036"/>
      <c r="R5937" s="408" t="s">
        <v>532</v>
      </c>
      <c r="S5937" s="408"/>
      <c r="T5937" s="408"/>
      <c r="U5937" s="1034" t="s">
        <v>551</v>
      </c>
      <c r="V5937" s="1036"/>
      <c r="W5937" s="1034" t="s">
        <v>551</v>
      </c>
      <c r="X5937" s="1035"/>
      <c r="Y5937" s="286"/>
      <c r="Z5937" s="286"/>
      <c r="AA5937" s="286"/>
      <c r="AB5937" s="286"/>
      <c r="AC5937" s="223"/>
      <c r="AD5937" s="223"/>
      <c r="AE5937" s="223"/>
      <c r="AF5937" s="223"/>
      <c r="AG5937" s="223"/>
      <c r="AH5937" s="223"/>
      <c r="AI5937" s="223"/>
      <c r="AJ5937" s="223"/>
      <c r="AK5937" s="1052"/>
      <c r="AL5937" s="1053"/>
      <c r="AM5937" s="1053"/>
      <c r="AN5937" s="1054"/>
      <c r="AO5937" s="1055"/>
      <c r="AP5937" s="3"/>
      <c r="AQ5937" s="222">
        <f t="shared" si="2763"/>
        <v>2</v>
      </c>
      <c r="AV5937" s="167"/>
      <c r="AW5937" s="167"/>
      <c r="AX5937" s="167"/>
      <c r="AY5937" s="167"/>
      <c r="AZ5937" s="167"/>
      <c r="BA5937" s="167"/>
      <c r="BB5937" s="167"/>
      <c r="BC5937" s="167"/>
      <c r="BD5937" s="167"/>
    </row>
    <row r="5938" spans="2:56" ht="12" customHeight="1" x14ac:dyDescent="0.15">
      <c r="B5938" s="1058"/>
      <c r="C5938" s="1063"/>
      <c r="D5938" s="1061"/>
      <c r="E5938" s="1061"/>
      <c r="F5938" s="1061"/>
      <c r="G5938" s="1061"/>
      <c r="H5938" s="1061"/>
      <c r="I5938" s="1061"/>
      <c r="J5938" s="1062"/>
      <c r="K5938" s="192">
        <v>7</v>
      </c>
      <c r="L5938" s="1038" t="s">
        <v>534</v>
      </c>
      <c r="M5938" s="1039"/>
      <c r="N5938" s="1038" t="s">
        <v>495</v>
      </c>
      <c r="O5938" s="1039"/>
      <c r="P5938" s="1034" t="s">
        <v>332</v>
      </c>
      <c r="Q5938" s="1036"/>
      <c r="R5938" s="408" t="s">
        <v>336</v>
      </c>
      <c r="S5938" s="408"/>
      <c r="T5938" s="408"/>
      <c r="U5938" s="1034" t="s">
        <v>551</v>
      </c>
      <c r="V5938" s="1036"/>
      <c r="W5938" s="1034" t="s">
        <v>551</v>
      </c>
      <c r="X5938" s="1035"/>
      <c r="Y5938" s="286"/>
      <c r="Z5938" s="286"/>
      <c r="AA5938" s="286"/>
      <c r="AB5938" s="286"/>
      <c r="AC5938" s="223"/>
      <c r="AD5938" s="223"/>
      <c r="AE5938" s="223"/>
      <c r="AF5938" s="223"/>
      <c r="AG5938" s="223"/>
      <c r="AH5938" s="223"/>
      <c r="AI5938" s="223"/>
      <c r="AJ5938" s="223"/>
      <c r="AK5938" s="1052"/>
      <c r="AL5938" s="1053"/>
      <c r="AM5938" s="1053"/>
      <c r="AN5938" s="1054"/>
      <c r="AO5938" s="1055"/>
      <c r="AP5938" s="3"/>
      <c r="AQ5938" s="222">
        <f t="shared" si="2763"/>
        <v>2</v>
      </c>
      <c r="AV5938" s="167"/>
      <c r="AW5938" s="167"/>
      <c r="AX5938" s="167"/>
      <c r="AY5938" s="167"/>
      <c r="AZ5938" s="167"/>
      <c r="BA5938" s="167"/>
      <c r="BB5938" s="167"/>
      <c r="BC5938" s="167"/>
      <c r="BD5938" s="167"/>
    </row>
    <row r="5939" spans="2:56" s="162" customFormat="1" ht="12" customHeight="1" x14ac:dyDescent="0.15">
      <c r="B5939" s="1058"/>
      <c r="C5939" s="1063"/>
      <c r="D5939" s="1061"/>
      <c r="E5939" s="1061"/>
      <c r="F5939" s="1061"/>
      <c r="G5939" s="1061"/>
      <c r="H5939" s="1061"/>
      <c r="I5939" s="1061"/>
      <c r="J5939" s="1062"/>
      <c r="K5939" s="192">
        <v>8</v>
      </c>
      <c r="L5939" s="1038" t="s">
        <v>534</v>
      </c>
      <c r="M5939" s="1039"/>
      <c r="N5939" s="1038" t="s">
        <v>495</v>
      </c>
      <c r="O5939" s="1039"/>
      <c r="P5939" s="1034" t="s">
        <v>332</v>
      </c>
      <c r="Q5939" s="1036"/>
      <c r="R5939" s="408" t="s">
        <v>532</v>
      </c>
      <c r="S5939" s="408"/>
      <c r="T5939" s="408"/>
      <c r="U5939" s="1034" t="s">
        <v>1648</v>
      </c>
      <c r="V5939" s="1036"/>
      <c r="W5939" s="1034" t="s">
        <v>551</v>
      </c>
      <c r="X5939" s="1035"/>
      <c r="Y5939" s="286"/>
      <c r="Z5939" s="286"/>
      <c r="AA5939" s="286"/>
      <c r="AB5939" s="286"/>
      <c r="AC5939" s="223"/>
      <c r="AD5939" s="223"/>
      <c r="AE5939" s="223"/>
      <c r="AF5939" s="223"/>
      <c r="AG5939" s="223"/>
      <c r="AH5939" s="223"/>
      <c r="AI5939" s="223"/>
      <c r="AJ5939" s="223"/>
      <c r="AK5939" s="1034"/>
      <c r="AL5939" s="1035"/>
      <c r="AM5939" s="1035"/>
      <c r="AN5939" s="788"/>
      <c r="AO5939" s="789"/>
      <c r="AP5939" s="3"/>
      <c r="AQ5939" s="222">
        <f t="shared" si="2763"/>
        <v>2</v>
      </c>
    </row>
    <row r="5940" spans="2:56" s="162" customFormat="1" ht="12" customHeight="1" x14ac:dyDescent="0.15">
      <c r="B5940" s="1058"/>
      <c r="C5940" s="1063"/>
      <c r="D5940" s="1061"/>
      <c r="E5940" s="1061"/>
      <c r="F5940" s="1061"/>
      <c r="G5940" s="1061"/>
      <c r="H5940" s="1061"/>
      <c r="I5940" s="1061"/>
      <c r="J5940" s="1062"/>
      <c r="K5940" s="192">
        <v>9</v>
      </c>
      <c r="L5940" s="1038" t="s">
        <v>534</v>
      </c>
      <c r="M5940" s="1039"/>
      <c r="N5940" s="1038" t="s">
        <v>495</v>
      </c>
      <c r="O5940" s="1039"/>
      <c r="P5940" s="1034" t="s">
        <v>332</v>
      </c>
      <c r="Q5940" s="1036"/>
      <c r="R5940" s="408" t="s">
        <v>338</v>
      </c>
      <c r="S5940" s="408"/>
      <c r="T5940" s="408"/>
      <c r="U5940" s="1034" t="s">
        <v>54</v>
      </c>
      <c r="V5940" s="1036"/>
      <c r="W5940" s="1034" t="s">
        <v>551</v>
      </c>
      <c r="X5940" s="1035"/>
      <c r="Y5940" s="286"/>
      <c r="Z5940" s="286"/>
      <c r="AA5940" s="286"/>
      <c r="AB5940" s="286"/>
      <c r="AC5940" s="223"/>
      <c r="AD5940" s="223"/>
      <c r="AE5940" s="223"/>
      <c r="AF5940" s="223"/>
      <c r="AG5940" s="223"/>
      <c r="AH5940" s="223"/>
      <c r="AI5940" s="223"/>
      <c r="AJ5940" s="223"/>
      <c r="AK5940" s="1052" t="s">
        <v>1685</v>
      </c>
      <c r="AL5940" s="1053"/>
      <c r="AM5940" s="1053"/>
      <c r="AN5940" s="1054"/>
      <c r="AO5940" s="1055"/>
      <c r="AP5940" s="3"/>
      <c r="AQ5940" s="222">
        <f t="shared" si="2763"/>
        <v>2</v>
      </c>
    </row>
    <row r="5941" spans="2:56" s="162" customFormat="1" ht="12" customHeight="1" x14ac:dyDescent="0.15">
      <c r="B5941" s="1058"/>
      <c r="C5941" s="1063"/>
      <c r="D5941" s="1061"/>
      <c r="E5941" s="1061"/>
      <c r="F5941" s="1061"/>
      <c r="G5941" s="1061"/>
      <c r="H5941" s="1061"/>
      <c r="I5941" s="1061"/>
      <c r="J5941" s="1062"/>
      <c r="K5941" s="192"/>
      <c r="L5941" s="1038"/>
      <c r="M5941" s="1039"/>
      <c r="N5941" s="1038"/>
      <c r="O5941" s="1039"/>
      <c r="P5941" s="1034"/>
      <c r="Q5941" s="1036"/>
      <c r="R5941" s="408"/>
      <c r="S5941" s="408"/>
      <c r="T5941" s="408"/>
      <c r="U5941" s="1034"/>
      <c r="V5941" s="1036"/>
      <c r="W5941" s="1034"/>
      <c r="X5941" s="1035"/>
      <c r="Y5941" s="286"/>
      <c r="Z5941" s="286"/>
      <c r="AA5941" s="286"/>
      <c r="AB5941" s="286"/>
      <c r="AC5941" s="223"/>
      <c r="AD5941" s="223"/>
      <c r="AE5941" s="223"/>
      <c r="AF5941" s="223"/>
      <c r="AG5941" s="223"/>
      <c r="AH5941" s="223"/>
      <c r="AI5941" s="223"/>
      <c r="AJ5941" s="223"/>
      <c r="AK5941" s="1034"/>
      <c r="AL5941" s="1035"/>
      <c r="AM5941" s="1035"/>
      <c r="AN5941" s="788"/>
      <c r="AO5941" s="789"/>
      <c r="AP5941" s="3"/>
      <c r="AQ5941" s="222">
        <f t="shared" si="2763"/>
        <v>1</v>
      </c>
    </row>
    <row r="5942" spans="2:56" s="162" customFormat="1" ht="12" customHeight="1" x14ac:dyDescent="0.15">
      <c r="B5942" s="1058"/>
      <c r="C5942" s="1063"/>
      <c r="D5942" s="1061"/>
      <c r="E5942" s="1061"/>
      <c r="F5942" s="1061"/>
      <c r="G5942" s="1061"/>
      <c r="H5942" s="1061"/>
      <c r="I5942" s="1061"/>
      <c r="J5942" s="1062"/>
      <c r="K5942" s="192"/>
      <c r="L5942" s="1038"/>
      <c r="M5942" s="1039"/>
      <c r="N5942" s="1038"/>
      <c r="O5942" s="1039"/>
      <c r="P5942" s="1034"/>
      <c r="Q5942" s="1036"/>
      <c r="R5942" s="408"/>
      <c r="S5942" s="408"/>
      <c r="T5942" s="408"/>
      <c r="U5942" s="1034"/>
      <c r="V5942" s="1036"/>
      <c r="W5942" s="1034"/>
      <c r="X5942" s="1035"/>
      <c r="Y5942" s="286"/>
      <c r="Z5942" s="286"/>
      <c r="AA5942" s="286"/>
      <c r="AB5942" s="286"/>
      <c r="AC5942" s="223"/>
      <c r="AD5942" s="223"/>
      <c r="AE5942" s="223"/>
      <c r="AF5942" s="223"/>
      <c r="AG5942" s="223"/>
      <c r="AH5942" s="223"/>
      <c r="AI5942" s="223"/>
      <c r="AJ5942" s="223"/>
      <c r="AK5942" s="1034"/>
      <c r="AL5942" s="1035"/>
      <c r="AM5942" s="1035"/>
      <c r="AN5942" s="788"/>
      <c r="AO5942" s="789"/>
      <c r="AP5942" s="3"/>
      <c r="AQ5942" s="222">
        <f t="shared" si="2763"/>
        <v>1</v>
      </c>
    </row>
    <row r="5943" spans="2:56" s="162" customFormat="1" ht="12" customHeight="1" x14ac:dyDescent="0.15">
      <c r="B5943" s="1058"/>
      <c r="C5943" s="1063"/>
      <c r="D5943" s="1061"/>
      <c r="E5943" s="1061"/>
      <c r="F5943" s="1061"/>
      <c r="G5943" s="1061"/>
      <c r="H5943" s="1061"/>
      <c r="I5943" s="1061"/>
      <c r="J5943" s="1062"/>
      <c r="K5943" s="192"/>
      <c r="L5943" s="1038"/>
      <c r="M5943" s="1039"/>
      <c r="N5943" s="1038"/>
      <c r="O5943" s="1039"/>
      <c r="P5943" s="1034"/>
      <c r="Q5943" s="1036"/>
      <c r="R5943" s="408"/>
      <c r="S5943" s="408"/>
      <c r="T5943" s="408"/>
      <c r="U5943" s="1034"/>
      <c r="V5943" s="1036"/>
      <c r="W5943" s="1034"/>
      <c r="X5943" s="1035"/>
      <c r="Y5943" s="286"/>
      <c r="Z5943" s="286"/>
      <c r="AA5943" s="286"/>
      <c r="AB5943" s="286"/>
      <c r="AC5943" s="223"/>
      <c r="AD5943" s="223"/>
      <c r="AE5943" s="223"/>
      <c r="AF5943" s="223"/>
      <c r="AG5943" s="223"/>
      <c r="AH5943" s="223"/>
      <c r="AI5943" s="223"/>
      <c r="AJ5943" s="223"/>
      <c r="AK5943" s="1034"/>
      <c r="AL5943" s="1035"/>
      <c r="AM5943" s="1035"/>
      <c r="AN5943" s="788"/>
      <c r="AO5943" s="789"/>
      <c r="AP5943" s="3"/>
      <c r="AQ5943" s="222">
        <f t="shared" si="2763"/>
        <v>1</v>
      </c>
    </row>
    <row r="5944" spans="2:56" s="162" customFormat="1" ht="12" customHeight="1" x14ac:dyDescent="0.15">
      <c r="B5944" s="1058"/>
      <c r="C5944" s="1063"/>
      <c r="D5944" s="1061"/>
      <c r="E5944" s="1061"/>
      <c r="F5944" s="1061"/>
      <c r="G5944" s="1061"/>
      <c r="H5944" s="1061"/>
      <c r="I5944" s="1061"/>
      <c r="J5944" s="1062"/>
      <c r="K5944" s="192"/>
      <c r="L5944" s="1038"/>
      <c r="M5944" s="1039"/>
      <c r="N5944" s="1038"/>
      <c r="O5944" s="1039"/>
      <c r="P5944" s="1034"/>
      <c r="Q5944" s="1036"/>
      <c r="R5944" s="408"/>
      <c r="S5944" s="408"/>
      <c r="T5944" s="408"/>
      <c r="U5944" s="1034"/>
      <c r="V5944" s="1036"/>
      <c r="W5944" s="1034"/>
      <c r="X5944" s="1035"/>
      <c r="Y5944" s="286"/>
      <c r="Z5944" s="286"/>
      <c r="AA5944" s="286"/>
      <c r="AB5944" s="286"/>
      <c r="AC5944" s="223"/>
      <c r="AD5944" s="223"/>
      <c r="AE5944" s="223"/>
      <c r="AF5944" s="223"/>
      <c r="AG5944" s="223"/>
      <c r="AH5944" s="223"/>
      <c r="AI5944" s="223"/>
      <c r="AJ5944" s="223"/>
      <c r="AK5944" s="1034"/>
      <c r="AL5944" s="1035"/>
      <c r="AM5944" s="1035"/>
      <c r="AN5944" s="788"/>
      <c r="AO5944" s="789"/>
      <c r="AP5944" s="3"/>
      <c r="AQ5944" s="222">
        <f t="shared" si="2763"/>
        <v>1</v>
      </c>
    </row>
    <row r="5945" spans="2:56" s="162" customFormat="1" ht="12" customHeight="1" x14ac:dyDescent="0.15">
      <c r="B5945" s="1058"/>
      <c r="C5945" s="1063"/>
      <c r="D5945" s="1061"/>
      <c r="E5945" s="1061"/>
      <c r="F5945" s="1061"/>
      <c r="G5945" s="1061"/>
      <c r="H5945" s="1061"/>
      <c r="I5945" s="1061"/>
      <c r="J5945" s="1062"/>
      <c r="K5945" s="192"/>
      <c r="L5945" s="1038"/>
      <c r="M5945" s="1039"/>
      <c r="N5945" s="1038"/>
      <c r="O5945" s="1039"/>
      <c r="P5945" s="1034"/>
      <c r="Q5945" s="1036"/>
      <c r="R5945" s="408"/>
      <c r="S5945" s="408"/>
      <c r="T5945" s="408"/>
      <c r="U5945" s="1034"/>
      <c r="V5945" s="1036"/>
      <c r="W5945" s="1034"/>
      <c r="X5945" s="1035"/>
      <c r="Y5945" s="286"/>
      <c r="Z5945" s="286"/>
      <c r="AA5945" s="286"/>
      <c r="AB5945" s="286"/>
      <c r="AC5945" s="223"/>
      <c r="AD5945" s="223"/>
      <c r="AE5945" s="223"/>
      <c r="AF5945" s="223"/>
      <c r="AG5945" s="223"/>
      <c r="AH5945" s="223"/>
      <c r="AI5945" s="223"/>
      <c r="AJ5945" s="223"/>
      <c r="AK5945" s="1034"/>
      <c r="AL5945" s="1035"/>
      <c r="AM5945" s="1035"/>
      <c r="AN5945" s="788"/>
      <c r="AO5945" s="789"/>
      <c r="AP5945" s="3"/>
      <c r="AQ5945" s="222">
        <f t="shared" si="2763"/>
        <v>1</v>
      </c>
    </row>
    <row r="5946" spans="2:56" s="162" customFormat="1" ht="12" customHeight="1" x14ac:dyDescent="0.15">
      <c r="B5946" s="1058"/>
      <c r="C5946" s="1063"/>
      <c r="D5946" s="1061"/>
      <c r="E5946" s="1061"/>
      <c r="F5946" s="1061"/>
      <c r="G5946" s="1061"/>
      <c r="H5946" s="1061"/>
      <c r="I5946" s="1061"/>
      <c r="J5946" s="1062"/>
      <c r="K5946" s="192"/>
      <c r="L5946" s="1038"/>
      <c r="M5946" s="1039"/>
      <c r="N5946" s="1038"/>
      <c r="O5946" s="1039"/>
      <c r="P5946" s="1034"/>
      <c r="Q5946" s="1036"/>
      <c r="R5946" s="408"/>
      <c r="S5946" s="408"/>
      <c r="T5946" s="408"/>
      <c r="U5946" s="1034"/>
      <c r="V5946" s="1036"/>
      <c r="W5946" s="1034"/>
      <c r="X5946" s="1035"/>
      <c r="Y5946" s="286"/>
      <c r="Z5946" s="286"/>
      <c r="AA5946" s="286"/>
      <c r="AB5946" s="286"/>
      <c r="AC5946" s="223"/>
      <c r="AD5946" s="223"/>
      <c r="AE5946" s="223"/>
      <c r="AF5946" s="223"/>
      <c r="AG5946" s="223"/>
      <c r="AH5946" s="223"/>
      <c r="AI5946" s="223"/>
      <c r="AJ5946" s="223"/>
      <c r="AK5946" s="1034"/>
      <c r="AL5946" s="1035"/>
      <c r="AM5946" s="1035"/>
      <c r="AN5946" s="788"/>
      <c r="AO5946" s="789"/>
      <c r="AP5946" s="3"/>
      <c r="AQ5946" s="222">
        <f t="shared" si="2763"/>
        <v>1</v>
      </c>
    </row>
    <row r="5947" spans="2:56" s="162" customFormat="1" ht="12" customHeight="1" x14ac:dyDescent="0.15">
      <c r="B5947" s="1058"/>
      <c r="C5947" s="1063"/>
      <c r="D5947" s="1061"/>
      <c r="E5947" s="1061"/>
      <c r="F5947" s="1061"/>
      <c r="G5947" s="1061"/>
      <c r="H5947" s="1061"/>
      <c r="I5947" s="1061"/>
      <c r="J5947" s="1062"/>
      <c r="K5947" s="192"/>
      <c r="L5947" s="1038"/>
      <c r="M5947" s="1039"/>
      <c r="N5947" s="1038"/>
      <c r="O5947" s="1039"/>
      <c r="P5947" s="1034"/>
      <c r="Q5947" s="1036"/>
      <c r="R5947" s="408"/>
      <c r="S5947" s="408"/>
      <c r="T5947" s="408"/>
      <c r="U5947" s="1034"/>
      <c r="V5947" s="1036"/>
      <c r="W5947" s="1034"/>
      <c r="X5947" s="1035"/>
      <c r="Y5947" s="286"/>
      <c r="Z5947" s="286"/>
      <c r="AA5947" s="286"/>
      <c r="AB5947" s="286"/>
      <c r="AC5947" s="223"/>
      <c r="AD5947" s="223"/>
      <c r="AE5947" s="223"/>
      <c r="AF5947" s="223"/>
      <c r="AG5947" s="223"/>
      <c r="AH5947" s="223"/>
      <c r="AI5947" s="223"/>
      <c r="AJ5947" s="223"/>
      <c r="AK5947" s="1034"/>
      <c r="AL5947" s="1035"/>
      <c r="AM5947" s="1035"/>
      <c r="AN5947" s="788"/>
      <c r="AO5947" s="789"/>
      <c r="AP5947" s="3"/>
      <c r="AQ5947" s="222">
        <f t="shared" si="2763"/>
        <v>1</v>
      </c>
    </row>
    <row r="5948" spans="2:56" s="162" customFormat="1" ht="12" customHeight="1" x14ac:dyDescent="0.15">
      <c r="B5948" s="1058"/>
      <c r="C5948" s="1063"/>
      <c r="D5948" s="1061"/>
      <c r="E5948" s="1061"/>
      <c r="F5948" s="1061"/>
      <c r="G5948" s="1061"/>
      <c r="H5948" s="1061"/>
      <c r="I5948" s="1061"/>
      <c r="J5948" s="1062"/>
      <c r="K5948" s="192"/>
      <c r="L5948" s="1038"/>
      <c r="M5948" s="1039"/>
      <c r="N5948" s="1038"/>
      <c r="O5948" s="1039"/>
      <c r="P5948" s="1034"/>
      <c r="Q5948" s="1036"/>
      <c r="R5948" s="408"/>
      <c r="S5948" s="408"/>
      <c r="T5948" s="408"/>
      <c r="U5948" s="1034"/>
      <c r="V5948" s="1036"/>
      <c r="W5948" s="1034"/>
      <c r="X5948" s="1035"/>
      <c r="Y5948" s="286"/>
      <c r="Z5948" s="286"/>
      <c r="AA5948" s="286"/>
      <c r="AB5948" s="286"/>
      <c r="AC5948" s="223"/>
      <c r="AD5948" s="223"/>
      <c r="AE5948" s="223"/>
      <c r="AF5948" s="223"/>
      <c r="AG5948" s="223"/>
      <c r="AH5948" s="223"/>
      <c r="AI5948" s="223"/>
      <c r="AJ5948" s="223"/>
      <c r="AK5948" s="1034"/>
      <c r="AL5948" s="1035"/>
      <c r="AM5948" s="1035"/>
      <c r="AN5948" s="788"/>
      <c r="AO5948" s="789"/>
      <c r="AP5948" s="3"/>
      <c r="AQ5948" s="222">
        <f t="shared" si="2763"/>
        <v>1</v>
      </c>
    </row>
    <row r="5949" spans="2:56" s="162" customFormat="1" ht="12" customHeight="1" x14ac:dyDescent="0.15">
      <c r="B5949" s="1058"/>
      <c r="C5949" s="1063"/>
      <c r="D5949" s="1061"/>
      <c r="E5949" s="1061"/>
      <c r="F5949" s="1061"/>
      <c r="G5949" s="1061"/>
      <c r="H5949" s="1061"/>
      <c r="I5949" s="1061"/>
      <c r="J5949" s="1062"/>
      <c r="K5949" s="192"/>
      <c r="L5949" s="1038"/>
      <c r="M5949" s="1039"/>
      <c r="N5949" s="1038"/>
      <c r="O5949" s="1039"/>
      <c r="P5949" s="1034"/>
      <c r="Q5949" s="1036"/>
      <c r="R5949" s="408"/>
      <c r="S5949" s="408"/>
      <c r="T5949" s="408"/>
      <c r="U5949" s="1034"/>
      <c r="V5949" s="1036"/>
      <c r="W5949" s="1034"/>
      <c r="X5949" s="1035"/>
      <c r="Y5949" s="286"/>
      <c r="Z5949" s="286"/>
      <c r="AA5949" s="286"/>
      <c r="AB5949" s="286"/>
      <c r="AC5949" s="223"/>
      <c r="AD5949" s="223"/>
      <c r="AE5949" s="223"/>
      <c r="AF5949" s="223"/>
      <c r="AG5949" s="223"/>
      <c r="AH5949" s="223"/>
      <c r="AI5949" s="223"/>
      <c r="AJ5949" s="223"/>
      <c r="AK5949" s="1034"/>
      <c r="AL5949" s="1035"/>
      <c r="AM5949" s="1035"/>
      <c r="AN5949" s="788"/>
      <c r="AO5949" s="789"/>
      <c r="AP5949" s="3"/>
      <c r="AQ5949" s="222">
        <f t="shared" si="2763"/>
        <v>1</v>
      </c>
    </row>
    <row r="5950" spans="2:56" s="162" customFormat="1" ht="12" customHeight="1" x14ac:dyDescent="0.15">
      <c r="B5950" s="1058"/>
      <c r="C5950" s="1063"/>
      <c r="D5950" s="1061"/>
      <c r="E5950" s="1061"/>
      <c r="F5950" s="1061"/>
      <c r="G5950" s="1061"/>
      <c r="H5950" s="1061"/>
      <c r="I5950" s="1061"/>
      <c r="J5950" s="1062"/>
      <c r="K5950" s="192"/>
      <c r="L5950" s="1038"/>
      <c r="M5950" s="1039"/>
      <c r="N5950" s="1038"/>
      <c r="O5950" s="1039"/>
      <c r="P5950" s="1034"/>
      <c r="Q5950" s="1036"/>
      <c r="R5950" s="408"/>
      <c r="S5950" s="408"/>
      <c r="T5950" s="408"/>
      <c r="U5950" s="1034"/>
      <c r="V5950" s="1036"/>
      <c r="W5950" s="1034"/>
      <c r="X5950" s="1035"/>
      <c r="Y5950" s="286"/>
      <c r="Z5950" s="286"/>
      <c r="AA5950" s="286"/>
      <c r="AB5950" s="286"/>
      <c r="AC5950" s="223"/>
      <c r="AD5950" s="223"/>
      <c r="AE5950" s="223"/>
      <c r="AF5950" s="223"/>
      <c r="AG5950" s="223"/>
      <c r="AH5950" s="223"/>
      <c r="AI5950" s="223"/>
      <c r="AJ5950" s="223"/>
      <c r="AK5950" s="1034"/>
      <c r="AL5950" s="1035"/>
      <c r="AM5950" s="1035"/>
      <c r="AN5950" s="788"/>
      <c r="AO5950" s="789"/>
      <c r="AP5950" s="3"/>
      <c r="AQ5950" s="222">
        <f t="shared" si="2763"/>
        <v>1</v>
      </c>
    </row>
    <row r="5951" spans="2:56" s="162" customFormat="1" ht="12" customHeight="1" x14ac:dyDescent="0.15">
      <c r="B5951" s="1058"/>
      <c r="C5951" s="1063"/>
      <c r="D5951" s="1061"/>
      <c r="E5951" s="1061"/>
      <c r="F5951" s="1061"/>
      <c r="G5951" s="1061"/>
      <c r="H5951" s="1061"/>
      <c r="I5951" s="1061"/>
      <c r="J5951" s="1062"/>
      <c r="K5951" s="192"/>
      <c r="L5951" s="1038"/>
      <c r="M5951" s="1039"/>
      <c r="N5951" s="1038"/>
      <c r="O5951" s="1039"/>
      <c r="P5951" s="1034"/>
      <c r="Q5951" s="1036"/>
      <c r="R5951" s="408"/>
      <c r="S5951" s="408"/>
      <c r="T5951" s="408"/>
      <c r="U5951" s="1034"/>
      <c r="V5951" s="1036"/>
      <c r="W5951" s="1034"/>
      <c r="X5951" s="1035"/>
      <c r="Y5951" s="286"/>
      <c r="Z5951" s="286"/>
      <c r="AA5951" s="286"/>
      <c r="AB5951" s="286"/>
      <c r="AC5951" s="223"/>
      <c r="AD5951" s="223"/>
      <c r="AE5951" s="223"/>
      <c r="AF5951" s="223"/>
      <c r="AG5951" s="223"/>
      <c r="AH5951" s="223"/>
      <c r="AI5951" s="223"/>
      <c r="AJ5951" s="223"/>
      <c r="AK5951" s="1034"/>
      <c r="AL5951" s="1035"/>
      <c r="AM5951" s="1035"/>
      <c r="AN5951" s="788"/>
      <c r="AO5951" s="789"/>
      <c r="AP5951" s="3"/>
      <c r="AQ5951" s="222">
        <f t="shared" si="2763"/>
        <v>1</v>
      </c>
    </row>
    <row r="5952" spans="2:56" s="162" customFormat="1" ht="12" customHeight="1" x14ac:dyDescent="0.15">
      <c r="B5952" s="1058"/>
      <c r="C5952" s="1063"/>
      <c r="D5952" s="1061"/>
      <c r="E5952" s="1061"/>
      <c r="F5952" s="1061"/>
      <c r="G5952" s="1061"/>
      <c r="H5952" s="1061"/>
      <c r="I5952" s="1061"/>
      <c r="J5952" s="1062"/>
      <c r="K5952" s="192"/>
      <c r="L5952" s="1038"/>
      <c r="M5952" s="1039"/>
      <c r="N5952" s="1038"/>
      <c r="O5952" s="1039"/>
      <c r="P5952" s="1034"/>
      <c r="Q5952" s="1036"/>
      <c r="R5952" s="408"/>
      <c r="S5952" s="408"/>
      <c r="T5952" s="408"/>
      <c r="U5952" s="1034"/>
      <c r="V5952" s="1036"/>
      <c r="W5952" s="1034"/>
      <c r="X5952" s="1035"/>
      <c r="Y5952" s="286"/>
      <c r="Z5952" s="286"/>
      <c r="AA5952" s="286"/>
      <c r="AB5952" s="286"/>
      <c r="AC5952" s="223"/>
      <c r="AD5952" s="223"/>
      <c r="AE5952" s="223"/>
      <c r="AF5952" s="223"/>
      <c r="AG5952" s="223"/>
      <c r="AH5952" s="223"/>
      <c r="AI5952" s="223"/>
      <c r="AJ5952" s="223"/>
      <c r="AK5952" s="1034"/>
      <c r="AL5952" s="1035"/>
      <c r="AM5952" s="1035"/>
      <c r="AN5952" s="788"/>
      <c r="AO5952" s="789"/>
      <c r="AP5952" s="3"/>
      <c r="AQ5952" s="222">
        <f t="shared" si="2763"/>
        <v>1</v>
      </c>
    </row>
    <row r="5953" spans="2:86" s="162" customFormat="1" ht="12" customHeight="1" x14ac:dyDescent="0.15">
      <c r="B5953" s="1058"/>
      <c r="C5953" s="1063"/>
      <c r="D5953" s="1061"/>
      <c r="E5953" s="1061"/>
      <c r="F5953" s="1061"/>
      <c r="G5953" s="1061"/>
      <c r="H5953" s="1061"/>
      <c r="I5953" s="1061"/>
      <c r="J5953" s="1062"/>
      <c r="K5953" s="1016" t="s">
        <v>216</v>
      </c>
      <c r="L5953" s="1016" t="s">
        <v>215</v>
      </c>
      <c r="M5953" s="1016"/>
      <c r="N5953" s="1016"/>
      <c r="O5953" s="1016"/>
      <c r="P5953" s="1016"/>
      <c r="Q5953" s="1016"/>
      <c r="R5953" s="1016"/>
      <c r="S5953" s="1016"/>
      <c r="T5953" s="1016"/>
      <c r="U5953" s="1016"/>
      <c r="V5953" s="1016"/>
      <c r="W5953" s="1016"/>
      <c r="X5953" s="1016"/>
      <c r="Y5953" s="1040" t="s">
        <v>466</v>
      </c>
      <c r="Z5953" s="1041"/>
      <c r="AA5953" s="1041"/>
      <c r="AB5953" s="1042"/>
      <c r="AC5953" s="224">
        <f t="shared" ref="AC5953:AJ5953" si="2764">SUM(AC5933:AC5952)</f>
        <v>0</v>
      </c>
      <c r="AD5953" s="224">
        <f t="shared" si="2764"/>
        <v>0</v>
      </c>
      <c r="AE5953" s="224">
        <f t="shared" si="2764"/>
        <v>9.0000000000000011E-2</v>
      </c>
      <c r="AF5953" s="224">
        <f t="shared" si="2764"/>
        <v>0</v>
      </c>
      <c r="AG5953" s="224">
        <f t="shared" si="2764"/>
        <v>0</v>
      </c>
      <c r="AH5953" s="224">
        <f t="shared" si="2764"/>
        <v>0</v>
      </c>
      <c r="AI5953" s="224">
        <f t="shared" si="2764"/>
        <v>0</v>
      </c>
      <c r="AJ5953" s="224">
        <f t="shared" si="2764"/>
        <v>0</v>
      </c>
      <c r="AK5953" s="1040" t="s">
        <v>214</v>
      </c>
      <c r="AL5953" s="1041"/>
      <c r="AM5953" s="1041"/>
      <c r="AN5953" s="788"/>
      <c r="AO5953" s="789"/>
      <c r="AP5953" s="3"/>
    </row>
    <row r="5954" spans="2:86" s="162" customFormat="1" ht="12" customHeight="1" x14ac:dyDescent="0.15">
      <c r="B5954" s="1058"/>
      <c r="C5954" s="1063"/>
      <c r="D5954" s="1061"/>
      <c r="E5954" s="1061"/>
      <c r="F5954" s="1061"/>
      <c r="G5954" s="1061"/>
      <c r="H5954" s="1061"/>
      <c r="I5954" s="1061"/>
      <c r="J5954" s="1062"/>
      <c r="K5954" s="1016"/>
      <c r="L5954" s="1016" t="s">
        <v>467</v>
      </c>
      <c r="M5954" s="1016"/>
      <c r="N5954" s="1016"/>
      <c r="O5954" s="1016" t="s">
        <v>213</v>
      </c>
      <c r="P5954" s="1016"/>
      <c r="Q5954" s="1016"/>
      <c r="R5954" s="1016"/>
      <c r="S5954" s="1016"/>
      <c r="T5954" s="1016"/>
      <c r="U5954" s="1016"/>
      <c r="V5954" s="1016"/>
      <c r="W5954" s="1016"/>
      <c r="X5954" s="1016"/>
      <c r="Y5954" s="193">
        <f>COUNTIF(Y5933:Y5952,"○")</f>
        <v>0</v>
      </c>
      <c r="Z5954" s="193">
        <f>COUNTIF(Z5933:Z5952,"○")</f>
        <v>0</v>
      </c>
      <c r="AA5954" s="193">
        <f>COUNTIF(AA5933:AA5952,"○")</f>
        <v>2</v>
      </c>
      <c r="AB5954" s="193">
        <f>COUNTIF(AB5933:AB5952,"○")</f>
        <v>0</v>
      </c>
      <c r="AC5954" s="193">
        <f t="shared" ref="AC5954:AJ5954" si="2765">COUNT(AC5933:AC5952)</f>
        <v>0</v>
      </c>
      <c r="AD5954" s="193">
        <f t="shared" si="2765"/>
        <v>0</v>
      </c>
      <c r="AE5954" s="193">
        <f t="shared" si="2765"/>
        <v>1</v>
      </c>
      <c r="AF5954" s="193">
        <f t="shared" si="2765"/>
        <v>0</v>
      </c>
      <c r="AG5954" s="193">
        <f t="shared" si="2765"/>
        <v>0</v>
      </c>
      <c r="AH5954" s="193">
        <f t="shared" si="2765"/>
        <v>0</v>
      </c>
      <c r="AI5954" s="193">
        <f t="shared" si="2765"/>
        <v>0</v>
      </c>
      <c r="AJ5954" s="193">
        <f t="shared" si="2765"/>
        <v>0</v>
      </c>
      <c r="AK5954" s="1043"/>
      <c r="AL5954" s="1044"/>
      <c r="AM5954" s="1044"/>
      <c r="AN5954" s="1044"/>
      <c r="AO5954" s="1045"/>
      <c r="AP5954" s="3"/>
    </row>
    <row r="5955" spans="2:86" ht="12" customHeight="1" x14ac:dyDescent="0.15">
      <c r="B5955" s="1058"/>
      <c r="C5955" s="1063"/>
      <c r="D5955" s="1061"/>
      <c r="E5955" s="1061"/>
      <c r="F5955" s="1061"/>
      <c r="G5955" s="1061"/>
      <c r="H5955" s="1061"/>
      <c r="I5955" s="1061"/>
      <c r="J5955" s="1062"/>
      <c r="K5955" s="1016"/>
      <c r="L5955" s="1016"/>
      <c r="M5955" s="1016"/>
      <c r="N5955" s="1016"/>
      <c r="O5955" s="1016" t="s">
        <v>468</v>
      </c>
      <c r="P5955" s="1016"/>
      <c r="Q5955" s="1016"/>
      <c r="R5955" s="1016"/>
      <c r="S5955" s="1016"/>
      <c r="T5955" s="1016"/>
      <c r="U5955" s="1016"/>
      <c r="V5955" s="1016"/>
      <c r="W5955" s="1016"/>
      <c r="X5955" s="1016"/>
      <c r="Y5955" s="1034" t="str">
        <f>IF(Y5954&gt;0,"Ⅳ",IF(Z5954&gt;0,"Ⅲ",IF(AA5954&gt;0,"Ⅱa",IF(AB5954&gt;0,"Ⅱb","Ⅰ"))))</f>
        <v>Ⅱa</v>
      </c>
      <c r="Z5955" s="1035"/>
      <c r="AA5955" s="1035"/>
      <c r="AB5955" s="1036"/>
      <c r="AC5955" s="1034" t="str">
        <f>IF(AC5954&gt;0,"Ⅳ",IF(AD5954&gt;0,"Ⅲ",IF(AE5954&gt;0,"Ⅱa",IF(AF5954&gt;0,"Ⅱb","Ⅰ"))))</f>
        <v>Ⅱa</v>
      </c>
      <c r="AD5955" s="1035"/>
      <c r="AE5955" s="1035"/>
      <c r="AF5955" s="1036"/>
      <c r="AG5955" s="1034" t="str">
        <f>IF(AG5954&gt;0,"Ⅳ",IF(AH5954&gt;0,"Ⅲ",IF(AI5954&gt;0,"Ⅱa",IF(AJ5954&gt;0,"Ⅱb","Ⅰ"))))</f>
        <v>Ⅰ</v>
      </c>
      <c r="AH5955" s="1035"/>
      <c r="AI5955" s="1035"/>
      <c r="AJ5955" s="1036"/>
      <c r="AK5955" s="1046"/>
      <c r="AL5955" s="1047"/>
      <c r="AM5955" s="1047"/>
      <c r="AN5955" s="1047"/>
      <c r="AO5955" s="1048"/>
      <c r="AP5955" s="3"/>
      <c r="AQ5955" s="282" t="s">
        <v>312</v>
      </c>
      <c r="AR5955" s="282" t="s">
        <v>313</v>
      </c>
      <c r="AS5955" s="699" t="s">
        <v>316</v>
      </c>
      <c r="AT5955" s="1026"/>
    </row>
    <row r="5956" spans="2:86" ht="12" customHeight="1" x14ac:dyDescent="0.15">
      <c r="B5956" s="1058"/>
      <c r="C5956" s="1063"/>
      <c r="D5956" s="1061"/>
      <c r="E5956" s="1061"/>
      <c r="F5956" s="1061"/>
      <c r="G5956" s="1061"/>
      <c r="H5956" s="1061"/>
      <c r="I5956" s="1061"/>
      <c r="J5956" s="1062"/>
      <c r="K5956" s="1016"/>
      <c r="L5956" s="1016" t="s">
        <v>469</v>
      </c>
      <c r="M5956" s="1016"/>
      <c r="N5956" s="1016"/>
      <c r="O5956" s="1016" t="s">
        <v>212</v>
      </c>
      <c r="P5956" s="1016"/>
      <c r="Q5956" s="1016"/>
      <c r="R5956" s="1016"/>
      <c r="S5956" s="1016"/>
      <c r="T5956" s="1016"/>
      <c r="U5956" s="1016"/>
      <c r="V5956" s="1016"/>
      <c r="W5956" s="1016"/>
      <c r="X5956" s="1016"/>
      <c r="Y5956" s="187" t="s">
        <v>32</v>
      </c>
      <c r="Z5956" s="187" t="s">
        <v>33</v>
      </c>
      <c r="AA5956" s="1027" t="s">
        <v>34</v>
      </c>
      <c r="AB5956" s="1027"/>
      <c r="AC5956" s="187" t="s">
        <v>32</v>
      </c>
      <c r="AD5956" s="187" t="s">
        <v>33</v>
      </c>
      <c r="AE5956" s="1027" t="s">
        <v>34</v>
      </c>
      <c r="AF5956" s="1027"/>
      <c r="AG5956" s="187" t="s">
        <v>32</v>
      </c>
      <c r="AH5956" s="187" t="s">
        <v>33</v>
      </c>
      <c r="AI5956" s="1027" t="s">
        <v>34</v>
      </c>
      <c r="AJ5956" s="1027"/>
      <c r="AK5956" s="1046"/>
      <c r="AL5956" s="1047"/>
      <c r="AM5956" s="1047"/>
      <c r="AN5956" s="1047"/>
      <c r="AO5956" s="1048"/>
      <c r="AP5956" s="3"/>
      <c r="AQ5956" s="1028">
        <f>+Y5954+Z5954</f>
        <v>0</v>
      </c>
      <c r="AR5956" s="1029"/>
      <c r="AS5956" s="1028">
        <f>+AA5954+AB5954</f>
        <v>2</v>
      </c>
      <c r="AT5956" s="1029"/>
    </row>
    <row r="5957" spans="2:86" ht="12" customHeight="1" x14ac:dyDescent="0.15">
      <c r="B5957" s="1058"/>
      <c r="C5957" s="1063"/>
      <c r="D5957" s="1061"/>
      <c r="E5957" s="1061"/>
      <c r="F5957" s="1061"/>
      <c r="G5957" s="1061"/>
      <c r="H5957" s="1061"/>
      <c r="I5957" s="1061"/>
      <c r="J5957" s="1062"/>
      <c r="K5957" s="1016"/>
      <c r="L5957" s="1016"/>
      <c r="M5957" s="1016"/>
      <c r="N5957" s="1016"/>
      <c r="O5957" s="1016" t="s">
        <v>470</v>
      </c>
      <c r="P5957" s="1016"/>
      <c r="Q5957" s="1016"/>
      <c r="R5957" s="1016"/>
      <c r="S5957" s="1016"/>
      <c r="T5957" s="1016"/>
      <c r="U5957" s="1016"/>
      <c r="V5957" s="1016"/>
      <c r="W5957" s="1016"/>
      <c r="X5957" s="1016"/>
      <c r="Y5957" s="193" t="str">
        <f>IF(Y5954=0,"",1)</f>
        <v/>
      </c>
      <c r="Z5957" s="193" t="str">
        <f>IF(Z5954=0,"",1)</f>
        <v/>
      </c>
      <c r="AA5957" s="1030">
        <f>IF(AQ5956=1,"",IF(AS5956&gt;0,1,""))</f>
        <v>1</v>
      </c>
      <c r="AB5957" s="1031"/>
      <c r="AC5957" s="193">
        <f>+AC5954</f>
        <v>0</v>
      </c>
      <c r="AD5957" s="193">
        <f>AD5954</f>
        <v>0</v>
      </c>
      <c r="AE5957" s="1030">
        <f>AE5954+AF5954</f>
        <v>1</v>
      </c>
      <c r="AF5957" s="1031"/>
      <c r="AG5957" s="193">
        <f>AG5954</f>
        <v>0</v>
      </c>
      <c r="AH5957" s="193">
        <f>AH5954</f>
        <v>0</v>
      </c>
      <c r="AI5957" s="1030">
        <f>AI5954+AJ5954</f>
        <v>0</v>
      </c>
      <c r="AJ5957" s="1031"/>
      <c r="AK5957" s="1046"/>
      <c r="AL5957" s="1047"/>
      <c r="AM5957" s="1047"/>
      <c r="AN5957" s="1047"/>
      <c r="AO5957" s="1048"/>
      <c r="AP5957" s="3"/>
      <c r="AQ5957" s="197">
        <f>+Y5954+AC5957+AG5957</f>
        <v>0</v>
      </c>
      <c r="AR5957" s="197">
        <f>+Z5954+AD5957+AH5957</f>
        <v>0</v>
      </c>
      <c r="AS5957" s="1032">
        <f>+AS5956+AE5957+AI5957</f>
        <v>3</v>
      </c>
      <c r="AT5957" s="1033"/>
    </row>
    <row r="5958" spans="2:86" ht="12" customHeight="1" x14ac:dyDescent="0.15">
      <c r="B5958" s="1058"/>
      <c r="C5958" s="1063"/>
      <c r="D5958" s="1061"/>
      <c r="E5958" s="1061"/>
      <c r="F5958" s="1061"/>
      <c r="G5958" s="1061"/>
      <c r="H5958" s="1061"/>
      <c r="I5958" s="1061"/>
      <c r="J5958" s="1062"/>
      <c r="K5958" s="1016"/>
      <c r="L5958" s="1016"/>
      <c r="M5958" s="1016"/>
      <c r="N5958" s="1016"/>
      <c r="O5958" s="1016" t="s">
        <v>471</v>
      </c>
      <c r="P5958" s="1016"/>
      <c r="Q5958" s="1016"/>
      <c r="R5958" s="1016"/>
      <c r="S5958" s="1016"/>
      <c r="T5958" s="1016"/>
      <c r="U5958" s="1016"/>
      <c r="V5958" s="1016"/>
      <c r="W5958" s="1016"/>
      <c r="X5958" s="1016"/>
      <c r="Y5958" s="1034" t="s">
        <v>1717</v>
      </c>
      <c r="Z5958" s="1035"/>
      <c r="AA5958" s="1035"/>
      <c r="AB5958" s="1036"/>
      <c r="AC5958" s="1034" t="str">
        <f>IF(AC5957&gt;0,"Ⅳ",IF(AD5957&gt;0,"Ⅲ",IF(AE5957&gt;0,"Ⅱ","Ⅰ")))</f>
        <v>Ⅱ</v>
      </c>
      <c r="AD5958" s="1035"/>
      <c r="AE5958" s="1035"/>
      <c r="AF5958" s="1036"/>
      <c r="AG5958" s="1034" t="str">
        <f>IF(AG5957&gt;0,"Ⅳ",IF(AH5957&gt;0,"Ⅲ",IF(AI5957&gt;0,"Ⅱ","Ⅰ")))</f>
        <v>Ⅰ</v>
      </c>
      <c r="AH5958" s="1035"/>
      <c r="AI5958" s="1035"/>
      <c r="AJ5958" s="1036"/>
      <c r="AK5958" s="1046"/>
      <c r="AL5958" s="1047"/>
      <c r="AM5958" s="1047"/>
      <c r="AN5958" s="1047"/>
      <c r="AO5958" s="1048"/>
      <c r="AP5958" s="3"/>
      <c r="AQ5958" s="1037" t="str">
        <f>IF(AQ5957&gt;0,"Ⅳ",IF(AR5957&gt;0,"Ⅲ",IF(AS5957&gt;0,"Ⅱ","Ⅰ")))</f>
        <v>Ⅱ</v>
      </c>
      <c r="AR5958" s="1037"/>
      <c r="AS5958" s="1037"/>
      <c r="AT5958" s="1037"/>
    </row>
    <row r="5959" spans="2:86" ht="12" customHeight="1" x14ac:dyDescent="0.15">
      <c r="B5959" s="1058"/>
      <c r="C5959" s="1063"/>
      <c r="D5959" s="1061"/>
      <c r="E5959" s="1061"/>
      <c r="F5959" s="1061"/>
      <c r="G5959" s="1061"/>
      <c r="H5959" s="1061"/>
      <c r="I5959" s="1061"/>
      <c r="J5959" s="1062"/>
      <c r="K5959" s="1016"/>
      <c r="L5959" s="1016"/>
      <c r="M5959" s="1016"/>
      <c r="N5959" s="1016"/>
      <c r="O5959" s="1016" t="s">
        <v>472</v>
      </c>
      <c r="P5959" s="1016"/>
      <c r="Q5959" s="1016"/>
      <c r="R5959" s="1016"/>
      <c r="S5959" s="1016"/>
      <c r="T5959" s="1016"/>
      <c r="U5959" s="1016"/>
      <c r="V5959" s="1016"/>
      <c r="W5959" s="1016"/>
      <c r="X5959" s="1016"/>
      <c r="Y5959" s="1034" t="str">
        <f>IF(COUNTIF(Y5958:AJ5958,"Ⅳ")&gt;0,"Ⅳ",IF(COUNTIF(Y5958:AJ5958,"Ⅲ")&gt;0,"Ⅲ",IF(COUNTIF(Y5958:AJ5958,"Ⅱ")&gt;0,"Ⅱ","Ⅰ")))</f>
        <v>Ⅱ</v>
      </c>
      <c r="Z5959" s="1035"/>
      <c r="AA5959" s="1035"/>
      <c r="AB5959" s="1035"/>
      <c r="AC5959" s="1035"/>
      <c r="AD5959" s="1035"/>
      <c r="AE5959" s="1035"/>
      <c r="AF5959" s="1035"/>
      <c r="AG5959" s="1035"/>
      <c r="AH5959" s="1035"/>
      <c r="AI5959" s="1035"/>
      <c r="AJ5959" s="1036"/>
      <c r="AK5959" s="1049"/>
      <c r="AL5959" s="1050"/>
      <c r="AM5959" s="1050"/>
      <c r="AN5959" s="1050"/>
      <c r="AO5959" s="1051"/>
      <c r="AP5959" s="3"/>
    </row>
    <row r="5960" spans="2:86" ht="14.25" customHeight="1" x14ac:dyDescent="0.15">
      <c r="B5960" s="1058"/>
      <c r="C5960" s="1063"/>
      <c r="D5960" s="1061"/>
      <c r="E5960" s="1061"/>
      <c r="F5960" s="1061"/>
      <c r="G5960" s="1061"/>
      <c r="H5960" s="1061"/>
      <c r="I5960" s="1061"/>
      <c r="J5960" s="1062"/>
      <c r="K5960" s="1016" t="s">
        <v>169</v>
      </c>
      <c r="L5960" s="1017"/>
      <c r="M5960" s="1017"/>
      <c r="N5960" s="1017"/>
      <c r="O5960" s="1017"/>
      <c r="P5960" s="1017"/>
      <c r="Q5960" s="1017"/>
      <c r="R5960" s="1017"/>
      <c r="S5960" s="1017"/>
      <c r="T5960" s="1017"/>
      <c r="U5960" s="1017"/>
      <c r="V5960" s="1017"/>
      <c r="W5960" s="1017"/>
      <c r="X5960" s="1017"/>
      <c r="Y5960" s="1017"/>
      <c r="Z5960" s="1017"/>
      <c r="AA5960" s="1017"/>
      <c r="AB5960" s="1017"/>
      <c r="AC5960" s="1017"/>
      <c r="AD5960" s="1017"/>
      <c r="AE5960" s="1017"/>
      <c r="AF5960" s="1017"/>
      <c r="AG5960" s="1017"/>
      <c r="AH5960" s="1017"/>
      <c r="AI5960" s="1017"/>
      <c r="AJ5960" s="1017"/>
      <c r="AK5960" s="1017"/>
      <c r="AL5960" s="1017"/>
      <c r="AM5960" s="1017"/>
      <c r="AN5960" s="1017"/>
      <c r="AO5960" s="1017"/>
      <c r="AP5960" s="3"/>
    </row>
    <row r="5961" spans="2:86" ht="14.25" customHeight="1" x14ac:dyDescent="0.15">
      <c r="B5961" s="1058"/>
      <c r="C5961" s="1063"/>
      <c r="D5961" s="1061"/>
      <c r="E5961" s="1061"/>
      <c r="F5961" s="1061"/>
      <c r="G5961" s="1061"/>
      <c r="H5961" s="1061"/>
      <c r="I5961" s="1061"/>
      <c r="J5961" s="1062"/>
      <c r="K5961" s="1016"/>
      <c r="L5961" s="1017"/>
      <c r="M5961" s="1017"/>
      <c r="N5961" s="1017"/>
      <c r="O5961" s="1017"/>
      <c r="P5961" s="1017"/>
      <c r="Q5961" s="1017"/>
      <c r="R5961" s="1017"/>
      <c r="S5961" s="1017"/>
      <c r="T5961" s="1017"/>
      <c r="U5961" s="1017"/>
      <c r="V5961" s="1017"/>
      <c r="W5961" s="1017"/>
      <c r="X5961" s="1017"/>
      <c r="Y5961" s="1017"/>
      <c r="Z5961" s="1017"/>
      <c r="AA5961" s="1017"/>
      <c r="AB5961" s="1017"/>
      <c r="AC5961" s="1017"/>
      <c r="AD5961" s="1017"/>
      <c r="AE5961" s="1017"/>
      <c r="AF5961" s="1017"/>
      <c r="AG5961" s="1017"/>
      <c r="AH5961" s="1017"/>
      <c r="AI5961" s="1017"/>
      <c r="AJ5961" s="1017"/>
      <c r="AK5961" s="1017"/>
      <c r="AL5961" s="1017"/>
      <c r="AM5961" s="1017"/>
      <c r="AN5961" s="1017"/>
      <c r="AO5961" s="1017"/>
      <c r="AP5961" s="3"/>
    </row>
    <row r="5962" spans="2:86" ht="12" customHeight="1" x14ac:dyDescent="0.15">
      <c r="B5962" s="1058"/>
      <c r="C5962" s="1063"/>
      <c r="D5962" s="1061"/>
      <c r="E5962" s="1061"/>
      <c r="F5962" s="1061"/>
      <c r="G5962" s="1061"/>
      <c r="H5962" s="1061"/>
      <c r="I5962" s="1061"/>
      <c r="J5962" s="1062"/>
      <c r="K5962" s="1018" t="s">
        <v>473</v>
      </c>
      <c r="L5962" s="1018"/>
      <c r="M5962" s="1018"/>
      <c r="N5962" s="1018"/>
      <c r="O5962" s="1018"/>
      <c r="P5962" s="1018"/>
      <c r="Q5962" s="1018"/>
      <c r="R5962" s="1018"/>
      <c r="S5962" s="1018"/>
      <c r="T5962" s="1018"/>
      <c r="U5962" s="1018"/>
      <c r="V5962" s="1018"/>
      <c r="W5962" s="1018"/>
      <c r="X5962" s="1018"/>
      <c r="Y5962" s="1018"/>
      <c r="Z5962" s="1018"/>
      <c r="AA5962" s="1018"/>
      <c r="AB5962" s="1018"/>
      <c r="AC5962" s="1018"/>
      <c r="AD5962" s="1018"/>
      <c r="AE5962" s="1018"/>
      <c r="AF5962" s="1018"/>
      <c r="AG5962" s="1018"/>
      <c r="AH5962" s="1018"/>
      <c r="AI5962" s="1018"/>
      <c r="AJ5962" s="1018"/>
      <c r="AK5962" s="1018"/>
      <c r="AL5962" s="1018"/>
      <c r="AM5962" s="1018"/>
      <c r="AN5962" s="1018"/>
      <c r="AO5962" s="1018"/>
      <c r="AP5962" s="3"/>
    </row>
    <row r="5963" spans="2:86" ht="12" customHeight="1" x14ac:dyDescent="0.15">
      <c r="B5963" s="1058"/>
      <c r="C5963" s="1063"/>
      <c r="D5963" s="1061"/>
      <c r="E5963" s="1061"/>
      <c r="F5963" s="1061"/>
      <c r="G5963" s="1061"/>
      <c r="H5963" s="1061"/>
      <c r="I5963" s="1061"/>
      <c r="J5963" s="1062"/>
      <c r="K5963" s="1019" t="s">
        <v>523</v>
      </c>
      <c r="L5963" s="1019"/>
      <c r="M5963" s="1019"/>
      <c r="N5963" s="1019"/>
      <c r="O5963" s="1019"/>
      <c r="P5963" s="1019"/>
      <c r="Q5963" s="1019"/>
      <c r="R5963" s="1019"/>
      <c r="S5963" s="1019"/>
      <c r="T5963" s="1019"/>
      <c r="U5963" s="1019"/>
      <c r="V5963" s="1019"/>
      <c r="W5963" s="1019"/>
      <c r="X5963" s="1019"/>
      <c r="Y5963" s="1019"/>
      <c r="Z5963" s="1019"/>
      <c r="AA5963" s="1019"/>
      <c r="AB5963" s="1019"/>
      <c r="AC5963" s="1019"/>
      <c r="AD5963" s="1019"/>
      <c r="AE5963" s="1019"/>
      <c r="AF5963" s="1019"/>
      <c r="AG5963" s="1019"/>
      <c r="AH5963" s="1019"/>
      <c r="AI5963" s="1019"/>
      <c r="AJ5963" s="1019"/>
      <c r="AK5963" s="1019"/>
      <c r="AL5963" s="1019"/>
      <c r="AM5963" s="1019"/>
      <c r="AN5963" s="1019"/>
      <c r="AO5963" s="1019"/>
      <c r="AP5963" s="3"/>
    </row>
    <row r="5964" spans="2:86" ht="12" customHeight="1" x14ac:dyDescent="0.15">
      <c r="B5964" s="1058"/>
      <c r="C5964" s="1063"/>
      <c r="D5964" s="1061"/>
      <c r="E5964" s="1061"/>
      <c r="F5964" s="1061"/>
      <c r="G5964" s="1061"/>
      <c r="H5964" s="1061"/>
      <c r="I5964" s="1061"/>
      <c r="J5964" s="1062"/>
      <c r="K5964" s="194" t="s">
        <v>474</v>
      </c>
      <c r="L5964" s="195"/>
      <c r="M5964" s="195"/>
      <c r="N5964" s="195"/>
      <c r="O5964" s="195"/>
      <c r="P5964" s="195"/>
      <c r="Q5964" s="195"/>
      <c r="R5964" s="195"/>
      <c r="S5964" s="195"/>
      <c r="T5964" s="195"/>
      <c r="U5964" s="195"/>
      <c r="V5964" s="195"/>
      <c r="W5964" s="195"/>
      <c r="X5964" s="195"/>
      <c r="Y5964" s="195"/>
      <c r="Z5964" s="195"/>
      <c r="AA5964" s="195"/>
      <c r="AB5964" s="195"/>
      <c r="AC5964" s="195"/>
      <c r="AD5964" s="195"/>
      <c r="AE5964" s="195"/>
      <c r="AF5964" s="195"/>
      <c r="AG5964" s="195"/>
      <c r="AH5964" s="195"/>
      <c r="AI5964" s="195"/>
      <c r="AJ5964" s="195"/>
      <c r="AK5964" s="195"/>
      <c r="AL5964" s="195"/>
      <c r="AM5964" s="195"/>
      <c r="AN5964" s="195"/>
      <c r="AO5964" s="196"/>
      <c r="AP5964" s="3"/>
    </row>
    <row r="5965" spans="2:86" ht="12" customHeight="1" x14ac:dyDescent="0.15">
      <c r="B5965" s="1058"/>
      <c r="C5965" s="1063"/>
      <c r="D5965" s="1061"/>
      <c r="E5965" s="1061"/>
      <c r="F5965" s="1061"/>
      <c r="G5965" s="1061"/>
      <c r="H5965" s="1061"/>
      <c r="I5965" s="1061"/>
      <c r="J5965" s="1062"/>
      <c r="K5965" s="194" t="s">
        <v>475</v>
      </c>
      <c r="L5965" s="195"/>
      <c r="M5965" s="195"/>
      <c r="N5965" s="195"/>
      <c r="O5965" s="195"/>
      <c r="P5965" s="195"/>
      <c r="Q5965" s="195"/>
      <c r="R5965" s="195"/>
      <c r="S5965" s="195"/>
      <c r="T5965" s="195"/>
      <c r="U5965" s="195"/>
      <c r="V5965" s="195"/>
      <c r="W5965" s="195"/>
      <c r="X5965" s="195"/>
      <c r="Y5965" s="195"/>
      <c r="Z5965" s="195"/>
      <c r="AA5965" s="195"/>
      <c r="AB5965" s="195"/>
      <c r="AC5965" s="195"/>
      <c r="AD5965" s="195"/>
      <c r="AE5965" s="195"/>
      <c r="AF5965" s="195"/>
      <c r="AG5965" s="195"/>
      <c r="AH5965" s="195"/>
      <c r="AI5965" s="195"/>
      <c r="AJ5965" s="195"/>
      <c r="AK5965" s="195"/>
      <c r="AL5965" s="195"/>
      <c r="AM5965" s="195"/>
      <c r="AN5965" s="195"/>
      <c r="AO5965" s="196"/>
      <c r="AP5965" s="3"/>
    </row>
    <row r="5966" spans="2:86" ht="12" customHeight="1" x14ac:dyDescent="0.15">
      <c r="B5966" s="1058"/>
      <c r="C5966" s="1063"/>
      <c r="D5966" s="1061"/>
      <c r="E5966" s="1061"/>
      <c r="F5966" s="1061"/>
      <c r="G5966" s="1061"/>
      <c r="H5966" s="1061"/>
      <c r="I5966" s="1061"/>
      <c r="J5966" s="1062"/>
      <c r="K5966" s="1020" t="s">
        <v>476</v>
      </c>
      <c r="L5966" s="1021"/>
      <c r="M5966" s="1021"/>
      <c r="N5966" s="1021"/>
      <c r="O5966" s="1021"/>
      <c r="P5966" s="1021"/>
      <c r="Q5966" s="1021"/>
      <c r="R5966" s="1021"/>
      <c r="S5966" s="1021"/>
      <c r="T5966" s="1021"/>
      <c r="U5966" s="1021"/>
      <c r="V5966" s="1021"/>
      <c r="W5966" s="1021"/>
      <c r="X5966" s="1021"/>
      <c r="Y5966" s="1021"/>
      <c r="Z5966" s="1021"/>
      <c r="AA5966" s="1021"/>
      <c r="AB5966" s="1021"/>
      <c r="AC5966" s="1021"/>
      <c r="AD5966" s="1021"/>
      <c r="AE5966" s="1021"/>
      <c r="AF5966" s="1021"/>
      <c r="AG5966" s="1021"/>
      <c r="AH5966" s="1021"/>
      <c r="AI5966" s="1021"/>
      <c r="AJ5966" s="1021"/>
      <c r="AK5966" s="1021"/>
      <c r="AL5966" s="1021"/>
      <c r="AM5966" s="1021"/>
      <c r="AN5966" s="1021"/>
      <c r="AO5966" s="1022"/>
      <c r="AP5966" s="3"/>
    </row>
    <row r="5967" spans="2:86" ht="12" customHeight="1" x14ac:dyDescent="0.15">
      <c r="B5967" s="591"/>
      <c r="C5967" s="1064"/>
      <c r="D5967" s="1065"/>
      <c r="E5967" s="1065"/>
      <c r="F5967" s="1065"/>
      <c r="G5967" s="1065"/>
      <c r="H5967" s="1065"/>
      <c r="I5967" s="1065"/>
      <c r="J5967" s="1066"/>
      <c r="K5967" s="1023"/>
      <c r="L5967" s="1024"/>
      <c r="M5967" s="1024"/>
      <c r="N5967" s="1024"/>
      <c r="O5967" s="1024"/>
      <c r="P5967" s="1024"/>
      <c r="Q5967" s="1024"/>
      <c r="R5967" s="1024"/>
      <c r="S5967" s="1024"/>
      <c r="T5967" s="1024"/>
      <c r="U5967" s="1024"/>
      <c r="V5967" s="1024"/>
      <c r="W5967" s="1024"/>
      <c r="X5967" s="1024"/>
      <c r="Y5967" s="1024"/>
      <c r="Z5967" s="1024"/>
      <c r="AA5967" s="1024"/>
      <c r="AB5967" s="1024"/>
      <c r="AC5967" s="1024"/>
      <c r="AD5967" s="1024"/>
      <c r="AE5967" s="1024"/>
      <c r="AF5967" s="1024"/>
      <c r="AG5967" s="1024"/>
      <c r="AH5967" s="1024"/>
      <c r="AI5967" s="1024"/>
      <c r="AJ5967" s="1024"/>
      <c r="AK5967" s="1024"/>
      <c r="AL5967" s="1024"/>
      <c r="AM5967" s="1024"/>
      <c r="AN5967" s="1024"/>
      <c r="AO5967" s="1025"/>
      <c r="AP5967" s="3"/>
    </row>
    <row r="5968" spans="2:86" s="9" customFormat="1" ht="12" customHeight="1" x14ac:dyDescent="0.15">
      <c r="B5968" s="3" t="s">
        <v>527</v>
      </c>
      <c r="AQ5968" s="162"/>
      <c r="AR5968" s="162"/>
      <c r="AS5968" s="162"/>
      <c r="AT5968" s="162"/>
      <c r="AU5968" s="162"/>
      <c r="AV5968" s="162"/>
      <c r="AW5968" s="162"/>
      <c r="AX5968" s="162"/>
      <c r="AY5968" s="162"/>
      <c r="AZ5968" s="162"/>
      <c r="BA5968" s="162"/>
      <c r="BB5968" s="162"/>
      <c r="BC5968" s="162"/>
      <c r="BD5968" s="162"/>
      <c r="BE5968" s="162"/>
      <c r="BF5968" s="162"/>
      <c r="BG5968" s="162"/>
      <c r="BH5968" s="162"/>
      <c r="BI5968" s="162"/>
      <c r="BJ5968" s="162"/>
      <c r="BK5968" s="162"/>
      <c r="BL5968" s="162"/>
      <c r="BM5968" s="162"/>
      <c r="BN5968" s="162"/>
      <c r="BO5968" s="162"/>
      <c r="BP5968" s="162"/>
      <c r="BQ5968" s="162"/>
      <c r="BR5968" s="162"/>
      <c r="BS5968" s="162"/>
      <c r="BT5968" s="162"/>
      <c r="BU5968" s="162"/>
      <c r="BV5968" s="162"/>
      <c r="BW5968" s="162"/>
      <c r="BX5968" s="162"/>
      <c r="BY5968" s="162"/>
      <c r="BZ5968" s="162"/>
      <c r="CA5968" s="162"/>
      <c r="CB5968" s="162"/>
      <c r="CC5968" s="162"/>
      <c r="CD5968" s="162"/>
      <c r="CE5968" s="162"/>
      <c r="CF5968" s="162"/>
      <c r="CG5968" s="162"/>
      <c r="CH5968" s="162"/>
    </row>
    <row r="5969" spans="2:86" ht="12" customHeight="1" thickBot="1" x14ac:dyDescent="0.2">
      <c r="B5969" s="3" t="s">
        <v>524</v>
      </c>
    </row>
    <row r="5970" spans="2:86" ht="12" customHeight="1" x14ac:dyDescent="0.15">
      <c r="B5970" s="3" t="s">
        <v>525</v>
      </c>
      <c r="AU5970" s="1000" t="s">
        <v>305</v>
      </c>
      <c r="AV5970" s="1001" t="s">
        <v>298</v>
      </c>
      <c r="AW5970" s="1003" t="s">
        <v>299</v>
      </c>
      <c r="AX5970" s="1005" t="s">
        <v>306</v>
      </c>
      <c r="AY5970" s="1006"/>
      <c r="AZ5970" s="1006"/>
      <c r="BA5970" s="1006"/>
      <c r="BB5970" s="1006"/>
      <c r="BC5970" s="1006"/>
      <c r="BD5970" s="1006"/>
      <c r="BE5970" s="1006"/>
      <c r="BF5970" s="1006"/>
      <c r="BG5970" s="1006"/>
      <c r="BH5970" s="1006"/>
      <c r="BI5970" s="1006"/>
      <c r="BJ5970" s="1006"/>
      <c r="BK5970" s="1006"/>
      <c r="BL5970" s="1006"/>
      <c r="BM5970" s="1006"/>
      <c r="BN5970" s="1006"/>
      <c r="BO5970" s="1006"/>
      <c r="BP5970" s="1006"/>
      <c r="BQ5970" s="1006"/>
      <c r="BR5970" s="1007"/>
      <c r="BS5970" s="807" t="s">
        <v>300</v>
      </c>
      <c r="BT5970" s="1008"/>
      <c r="BU5970" s="1008"/>
      <c r="BV5970" s="1008"/>
      <c r="BW5970" s="1009" t="s">
        <v>307</v>
      </c>
      <c r="BX5970" s="1010"/>
      <c r="BY5970" s="1010"/>
      <c r="BZ5970" s="1010"/>
      <c r="CA5970" s="1010"/>
      <c r="CB5970" s="1010"/>
      <c r="CC5970" s="1010"/>
      <c r="CD5970" s="1010"/>
      <c r="CE5970" s="1010"/>
      <c r="CF5970" s="1010"/>
      <c r="CG5970" s="1010"/>
      <c r="CH5970" s="1011"/>
    </row>
    <row r="5971" spans="2:86" ht="12" customHeight="1" x14ac:dyDescent="0.15">
      <c r="B5971" s="3" t="s">
        <v>477</v>
      </c>
      <c r="AU5971" s="1000"/>
      <c r="AV5971" s="1002"/>
      <c r="AW5971" s="1004"/>
      <c r="AX5971" s="1012" t="s">
        <v>308</v>
      </c>
      <c r="AY5971" s="686"/>
      <c r="AZ5971" s="686"/>
      <c r="BA5971" s="686"/>
      <c r="BB5971" s="686"/>
      <c r="BC5971" s="686"/>
      <c r="BD5971" s="686"/>
      <c r="BE5971" s="686"/>
      <c r="BF5971" s="686"/>
      <c r="BG5971" s="686"/>
      <c r="BH5971" s="686"/>
      <c r="BI5971" s="686"/>
      <c r="BJ5971" s="686" t="s">
        <v>309</v>
      </c>
      <c r="BK5971" s="686"/>
      <c r="BL5971" s="686"/>
      <c r="BM5971" s="686"/>
      <c r="BN5971" s="686"/>
      <c r="BO5971" s="686"/>
      <c r="BP5971" s="686"/>
      <c r="BQ5971" s="686"/>
      <c r="BR5971" s="1013"/>
      <c r="BS5971" s="1008"/>
      <c r="BT5971" s="1008"/>
      <c r="BU5971" s="1008"/>
      <c r="BV5971" s="1008"/>
      <c r="BW5971" s="1014" t="s">
        <v>302</v>
      </c>
      <c r="BX5971" s="699"/>
      <c r="BY5971" s="699"/>
      <c r="BZ5971" s="699"/>
      <c r="CA5971" s="686" t="s">
        <v>310</v>
      </c>
      <c r="CB5971" s="686"/>
      <c r="CC5971" s="686"/>
      <c r="CD5971" s="686"/>
      <c r="CE5971" s="686"/>
      <c r="CF5971" s="686"/>
      <c r="CG5971" s="686"/>
      <c r="CH5971" s="1013"/>
    </row>
    <row r="5972" spans="2:86" ht="12" customHeight="1" x14ac:dyDescent="0.15">
      <c r="B5972" s="3" t="s">
        <v>526</v>
      </c>
      <c r="AU5972" s="1000"/>
      <c r="AV5972" s="1002"/>
      <c r="AW5972" s="1004"/>
      <c r="AX5972" s="1012" t="s">
        <v>26</v>
      </c>
      <c r="AY5972" s="686"/>
      <c r="AZ5972" s="686"/>
      <c r="BA5972" s="686"/>
      <c r="BB5972" s="686" t="s">
        <v>22</v>
      </c>
      <c r="BC5972" s="686"/>
      <c r="BD5972" s="686"/>
      <c r="BE5972" s="686"/>
      <c r="BF5972" s="686" t="s">
        <v>24</v>
      </c>
      <c r="BG5972" s="686"/>
      <c r="BH5972" s="686"/>
      <c r="BI5972" s="686"/>
      <c r="BJ5972" s="699" t="s">
        <v>26</v>
      </c>
      <c r="BK5972" s="699"/>
      <c r="BL5972" s="699"/>
      <c r="BM5972" s="699" t="s">
        <v>22</v>
      </c>
      <c r="BN5972" s="699"/>
      <c r="BO5972" s="699"/>
      <c r="BP5972" s="699" t="s">
        <v>24</v>
      </c>
      <c r="BQ5972" s="699"/>
      <c r="BR5972" s="1015"/>
      <c r="BS5972" s="807" t="s">
        <v>26</v>
      </c>
      <c r="BT5972" s="807" t="s">
        <v>22</v>
      </c>
      <c r="BU5972" s="807" t="s">
        <v>24</v>
      </c>
      <c r="BV5972" s="807" t="s">
        <v>303</v>
      </c>
      <c r="BW5972" s="1012" t="s">
        <v>311</v>
      </c>
      <c r="BX5972" s="686"/>
      <c r="BY5972" s="686"/>
      <c r="BZ5972" s="686"/>
      <c r="CA5972" s="686" t="s">
        <v>22</v>
      </c>
      <c r="CB5972" s="686"/>
      <c r="CC5972" s="686"/>
      <c r="CD5972" s="686"/>
      <c r="CE5972" s="686" t="s">
        <v>24</v>
      </c>
      <c r="CF5972" s="686"/>
      <c r="CG5972" s="686"/>
      <c r="CH5972" s="1013"/>
    </row>
    <row r="5973" spans="2:86" ht="12" customHeight="1" x14ac:dyDescent="0.15">
      <c r="B5973" s="3" t="s">
        <v>478</v>
      </c>
      <c r="AU5973" s="1000"/>
      <c r="AV5973" s="1002"/>
      <c r="AW5973" s="1004"/>
      <c r="AX5973" s="156" t="s">
        <v>862</v>
      </c>
      <c r="AY5973" s="157" t="s">
        <v>863</v>
      </c>
      <c r="AZ5973" s="157" t="s">
        <v>864</v>
      </c>
      <c r="BA5973" s="158" t="s">
        <v>865</v>
      </c>
      <c r="BB5973" s="159" t="s">
        <v>866</v>
      </c>
      <c r="BC5973" s="157" t="s">
        <v>863</v>
      </c>
      <c r="BD5973" s="157" t="s">
        <v>867</v>
      </c>
      <c r="BE5973" s="158" t="s">
        <v>865</v>
      </c>
      <c r="BF5973" s="159" t="s">
        <v>866</v>
      </c>
      <c r="BG5973" s="157" t="s">
        <v>863</v>
      </c>
      <c r="BH5973" s="157" t="s">
        <v>864</v>
      </c>
      <c r="BI5973" s="158" t="s">
        <v>865</v>
      </c>
      <c r="BJ5973" s="159" t="s">
        <v>866</v>
      </c>
      <c r="BK5973" s="157" t="s">
        <v>868</v>
      </c>
      <c r="BL5973" s="158" t="s">
        <v>869</v>
      </c>
      <c r="BM5973" s="159" t="s">
        <v>870</v>
      </c>
      <c r="BN5973" s="157" t="s">
        <v>863</v>
      </c>
      <c r="BO5973" s="158" t="s">
        <v>871</v>
      </c>
      <c r="BP5973" s="159" t="s">
        <v>870</v>
      </c>
      <c r="BQ5973" s="157" t="s">
        <v>868</v>
      </c>
      <c r="BR5973" s="160" t="s">
        <v>872</v>
      </c>
      <c r="BS5973" s="1008"/>
      <c r="BT5973" s="1008"/>
      <c r="BU5973" s="1008"/>
      <c r="BV5973" s="1008"/>
      <c r="BW5973" s="156" t="s">
        <v>866</v>
      </c>
      <c r="BX5973" s="157" t="s">
        <v>863</v>
      </c>
      <c r="BY5973" s="157" t="s">
        <v>864</v>
      </c>
      <c r="BZ5973" s="158" t="s">
        <v>865</v>
      </c>
      <c r="CA5973" s="159" t="s">
        <v>866</v>
      </c>
      <c r="CB5973" s="157" t="s">
        <v>873</v>
      </c>
      <c r="CC5973" s="157" t="s">
        <v>864</v>
      </c>
      <c r="CD5973" s="158" t="s">
        <v>865</v>
      </c>
      <c r="CE5973" s="159" t="s">
        <v>866</v>
      </c>
      <c r="CF5973" s="157" t="s">
        <v>863</v>
      </c>
      <c r="CG5973" s="157" t="s">
        <v>864</v>
      </c>
      <c r="CH5973" s="160" t="s">
        <v>874</v>
      </c>
    </row>
    <row r="5974" spans="2:86" x14ac:dyDescent="0.15">
      <c r="B5974" s="3" t="s">
        <v>539</v>
      </c>
      <c r="AU5974" s="1000"/>
      <c r="AV5974" s="188">
        <f>N5976</f>
        <v>0</v>
      </c>
      <c r="AW5974" s="300">
        <f>R5976</f>
        <v>0</v>
      </c>
      <c r="AX5974" s="197">
        <f>+Y6001</f>
        <v>0</v>
      </c>
      <c r="AY5974" s="197">
        <f>+Z6001</f>
        <v>0</v>
      </c>
      <c r="AZ5974" s="197">
        <f>+AA6001</f>
        <v>0</v>
      </c>
      <c r="BA5974" s="197">
        <f t="shared" ref="BA5974" si="2766">+AB6001</f>
        <v>0</v>
      </c>
      <c r="BB5974" s="197">
        <f>+AC6001</f>
        <v>0</v>
      </c>
      <c r="BC5974" s="197">
        <f t="shared" ref="BC5974" si="2767">+AD6001</f>
        <v>0</v>
      </c>
      <c r="BD5974" s="197">
        <f t="shared" ref="BD5974" si="2768">+AE6001</f>
        <v>0</v>
      </c>
      <c r="BE5974" s="197">
        <f t="shared" ref="BE5974" si="2769">+AF6001</f>
        <v>0</v>
      </c>
      <c r="BF5974" s="197">
        <f t="shared" ref="BF5974" si="2770">+AG6001</f>
        <v>0</v>
      </c>
      <c r="BG5974" s="197">
        <f t="shared" ref="BG5974" si="2771">+AH6001</f>
        <v>0</v>
      </c>
      <c r="BH5974" s="197">
        <f t="shared" ref="BH5974" si="2772">+AI6001</f>
        <v>0</v>
      </c>
      <c r="BI5974" s="197">
        <f t="shared" ref="BI5974" si="2773">+AJ6001</f>
        <v>0</v>
      </c>
      <c r="BJ5974" s="197">
        <f>+Y6004</f>
        <v>0</v>
      </c>
      <c r="BK5974" s="197">
        <f t="shared" ref="BK5974" si="2774">+Z6004</f>
        <v>0</v>
      </c>
      <c r="BL5974" s="197">
        <f>+AA6004</f>
        <v>0</v>
      </c>
      <c r="BM5974" s="197">
        <f>+AC6004</f>
        <v>0</v>
      </c>
      <c r="BN5974" s="197">
        <f t="shared" ref="BN5974" si="2775">+AD6004</f>
        <v>0</v>
      </c>
      <c r="BO5974" s="197">
        <f t="shared" ref="BO5974" si="2776">+AE6004</f>
        <v>0</v>
      </c>
      <c r="BP5974" s="197">
        <f>+AG6004</f>
        <v>0</v>
      </c>
      <c r="BQ5974" s="197">
        <f>+AH6004</f>
        <v>0</v>
      </c>
      <c r="BR5974" s="197">
        <f>+AI6004</f>
        <v>0</v>
      </c>
      <c r="BS5974" s="296">
        <f>+Y6005</f>
        <v>0</v>
      </c>
      <c r="BT5974" s="296">
        <f>+AC6005</f>
        <v>0</v>
      </c>
      <c r="BU5974" s="296">
        <f>+AG6005</f>
        <v>0</v>
      </c>
      <c r="BV5974" s="296">
        <f>+Y6006</f>
        <v>0</v>
      </c>
      <c r="BW5974" s="164" t="str">
        <f>IF(Y6001&gt;0,R5976,"")</f>
        <v/>
      </c>
      <c r="BX5974" s="165" t="str">
        <f>IF(Z6001&gt;0,"",IF(AA6001&gt;0,R5976,""))</f>
        <v/>
      </c>
      <c r="BY5974" s="165" t="str">
        <f>IF(Y6001+Z6001&gt;0,"",IF(AA6001&gt;0,R5976,""))</f>
        <v/>
      </c>
      <c r="BZ5974" s="165" t="str">
        <f>IF(Y6001+Z6001+AA6001&gt;0,"",IF(AB6001&gt;0,R5976,""))</f>
        <v/>
      </c>
      <c r="CA5974" s="166">
        <f t="shared" ref="CA5974" si="2777">+AC6000</f>
        <v>0</v>
      </c>
      <c r="CB5974" s="166">
        <f t="shared" ref="CB5974" si="2778">+AD6000</f>
        <v>0</v>
      </c>
      <c r="CC5974" s="166">
        <f t="shared" ref="CC5974" si="2779">+AE6000</f>
        <v>0</v>
      </c>
      <c r="CD5974" s="166">
        <f t="shared" ref="CD5974" si="2780">+AF6000</f>
        <v>0</v>
      </c>
      <c r="CE5974" s="166">
        <f t="shared" ref="CE5974" si="2781">+AG6000</f>
        <v>0</v>
      </c>
      <c r="CF5974" s="166">
        <f t="shared" ref="CF5974" si="2782">+AH6000</f>
        <v>0</v>
      </c>
      <c r="CG5974" s="166">
        <f t="shared" ref="CG5974" si="2783">+AI6000</f>
        <v>0</v>
      </c>
      <c r="CH5974" s="166">
        <f t="shared" ref="CH5974" si="2784">+AJ6000</f>
        <v>0</v>
      </c>
    </row>
  </sheetData>
  <mergeCells count="27978">
    <mergeCell ref="BW1:CH1"/>
    <mergeCell ref="AX2:BI2"/>
    <mergeCell ref="BJ2:BR2"/>
    <mergeCell ref="BW2:BZ2"/>
    <mergeCell ref="CA2:CH2"/>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AK13:AO13"/>
    <mergeCell ref="L14:M14"/>
    <mergeCell ref="N14:O14"/>
    <mergeCell ref="P14:Q14"/>
    <mergeCell ref="R14:T14"/>
    <mergeCell ref="U14:V14"/>
    <mergeCell ref="BS1:BV2"/>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K44:AO44"/>
    <mergeCell ref="K45:AO45"/>
    <mergeCell ref="B53:B92"/>
    <mergeCell ref="C53:J92"/>
    <mergeCell ref="K53:AO53"/>
    <mergeCell ref="K54:M54"/>
    <mergeCell ref="N54:O54"/>
    <mergeCell ref="P54:Q54"/>
    <mergeCell ref="R54:T54"/>
    <mergeCell ref="U54:V57"/>
    <mergeCell ref="O37:X37"/>
    <mergeCell ref="Y37:AJ37"/>
    <mergeCell ref="K38:K39"/>
    <mergeCell ref="L38:AO39"/>
    <mergeCell ref="K40:AO40"/>
    <mergeCell ref="K41:AO41"/>
    <mergeCell ref="AA35:AB35"/>
    <mergeCell ref="AE35:AF35"/>
    <mergeCell ref="AI35:AJ35"/>
    <mergeCell ref="AC56:AF56"/>
    <mergeCell ref="AG56:AJ56"/>
    <mergeCell ref="L58:M58"/>
    <mergeCell ref="N58:O58"/>
    <mergeCell ref="P58:Q58"/>
    <mergeCell ref="R58:T58"/>
    <mergeCell ref="U58:V58"/>
    <mergeCell ref="W58:X58"/>
    <mergeCell ref="W54:X57"/>
    <mergeCell ref="Y54:AB55"/>
    <mergeCell ref="AC54:AJ55"/>
    <mergeCell ref="AK54:AO57"/>
    <mergeCell ref="K55:K57"/>
    <mergeCell ref="AS35:AT35"/>
    <mergeCell ref="O36:X36"/>
    <mergeCell ref="Y36:AB36"/>
    <mergeCell ref="AC36:AF36"/>
    <mergeCell ref="AG36:AJ36"/>
    <mergeCell ref="AQ36:AT36"/>
    <mergeCell ref="AK62:AO62"/>
    <mergeCell ref="L63:M63"/>
    <mergeCell ref="N63:O63"/>
    <mergeCell ref="P63:Q63"/>
    <mergeCell ref="R63:T63"/>
    <mergeCell ref="U63:V63"/>
    <mergeCell ref="W63:X63"/>
    <mergeCell ref="AK63:AO63"/>
    <mergeCell ref="L62:M62"/>
    <mergeCell ref="N62:O62"/>
    <mergeCell ref="P62:Q62"/>
    <mergeCell ref="R62:T62"/>
    <mergeCell ref="U62:V62"/>
    <mergeCell ref="W62:X62"/>
    <mergeCell ref="L55:M57"/>
    <mergeCell ref="N55:O57"/>
    <mergeCell ref="P55:Q57"/>
    <mergeCell ref="R55:T57"/>
    <mergeCell ref="Y56:AB56"/>
    <mergeCell ref="AK60:AO60"/>
    <mergeCell ref="L61:M61"/>
    <mergeCell ref="N61:O61"/>
    <mergeCell ref="P61:Q61"/>
    <mergeCell ref="R61:T61"/>
    <mergeCell ref="U61:V61"/>
    <mergeCell ref="W61:X61"/>
    <mergeCell ref="AK61:AO61"/>
    <mergeCell ref="L60:M60"/>
    <mergeCell ref="N60:O60"/>
    <mergeCell ref="P60:Q60"/>
    <mergeCell ref="R60:T60"/>
    <mergeCell ref="U60:V60"/>
    <mergeCell ref="W60:X60"/>
    <mergeCell ref="AK58:AO58"/>
    <mergeCell ref="L59:M59"/>
    <mergeCell ref="N59:O59"/>
    <mergeCell ref="P59:Q59"/>
    <mergeCell ref="R59:T59"/>
    <mergeCell ref="U59:V59"/>
    <mergeCell ref="W59:X59"/>
    <mergeCell ref="AK59:AO59"/>
    <mergeCell ref="AK68:AO68"/>
    <mergeCell ref="L69:M69"/>
    <mergeCell ref="N69:O69"/>
    <mergeCell ref="P69:Q69"/>
    <mergeCell ref="R69:T69"/>
    <mergeCell ref="U69:V69"/>
    <mergeCell ref="W69:X69"/>
    <mergeCell ref="AK69:AO69"/>
    <mergeCell ref="L68:M68"/>
    <mergeCell ref="N68:O68"/>
    <mergeCell ref="P68:Q68"/>
    <mergeCell ref="R68:T68"/>
    <mergeCell ref="U68:V68"/>
    <mergeCell ref="W68:X68"/>
    <mergeCell ref="AK66:AO66"/>
    <mergeCell ref="L67:M67"/>
    <mergeCell ref="N67:O67"/>
    <mergeCell ref="P67:Q67"/>
    <mergeCell ref="R67:T67"/>
    <mergeCell ref="U67:V67"/>
    <mergeCell ref="W67:X67"/>
    <mergeCell ref="AK67:AO67"/>
    <mergeCell ref="L66:M66"/>
    <mergeCell ref="N66:O66"/>
    <mergeCell ref="P66:Q66"/>
    <mergeCell ref="R66:T66"/>
    <mergeCell ref="U66:V66"/>
    <mergeCell ref="W66:X66"/>
    <mergeCell ref="AK64:AO64"/>
    <mergeCell ref="L65:M65"/>
    <mergeCell ref="N65:O65"/>
    <mergeCell ref="P65:Q65"/>
    <mergeCell ref="R65:T65"/>
    <mergeCell ref="U65:V65"/>
    <mergeCell ref="W65:X65"/>
    <mergeCell ref="AK65:AO65"/>
    <mergeCell ref="L64:M64"/>
    <mergeCell ref="N64:O64"/>
    <mergeCell ref="P64:Q64"/>
    <mergeCell ref="R64:T64"/>
    <mergeCell ref="U64:V64"/>
    <mergeCell ref="W64:X64"/>
    <mergeCell ref="AK74:AO74"/>
    <mergeCell ref="L75:M75"/>
    <mergeCell ref="N75:O75"/>
    <mergeCell ref="P75:Q75"/>
    <mergeCell ref="R75:T75"/>
    <mergeCell ref="U75:V75"/>
    <mergeCell ref="W75:X75"/>
    <mergeCell ref="AK75:AO75"/>
    <mergeCell ref="L74:M74"/>
    <mergeCell ref="N74:O74"/>
    <mergeCell ref="P74:Q74"/>
    <mergeCell ref="R74:T74"/>
    <mergeCell ref="U74:V74"/>
    <mergeCell ref="W74:X74"/>
    <mergeCell ref="AK72:AO72"/>
    <mergeCell ref="L73:M73"/>
    <mergeCell ref="N73:O73"/>
    <mergeCell ref="P73:Q73"/>
    <mergeCell ref="R73:T73"/>
    <mergeCell ref="U73:V73"/>
    <mergeCell ref="W73:X73"/>
    <mergeCell ref="AK73:AO73"/>
    <mergeCell ref="L72:M72"/>
    <mergeCell ref="N72:O72"/>
    <mergeCell ref="P72:Q72"/>
    <mergeCell ref="R72:T72"/>
    <mergeCell ref="U72:V72"/>
    <mergeCell ref="W72:X72"/>
    <mergeCell ref="AK70:AO70"/>
    <mergeCell ref="L71:M71"/>
    <mergeCell ref="N71:O71"/>
    <mergeCell ref="P71:Q71"/>
    <mergeCell ref="R71:T71"/>
    <mergeCell ref="U71:V71"/>
    <mergeCell ref="W71:X71"/>
    <mergeCell ref="AK71:AO71"/>
    <mergeCell ref="L70:M70"/>
    <mergeCell ref="N70:O70"/>
    <mergeCell ref="P70:Q70"/>
    <mergeCell ref="R70:T70"/>
    <mergeCell ref="U70:V70"/>
    <mergeCell ref="W70:X70"/>
    <mergeCell ref="AG80:AJ80"/>
    <mergeCell ref="AS80:AT80"/>
    <mergeCell ref="L81:N84"/>
    <mergeCell ref="O81:X81"/>
    <mergeCell ref="AA81:AB81"/>
    <mergeCell ref="AE81:AF81"/>
    <mergeCell ref="AI81:AJ81"/>
    <mergeCell ref="AQ81:AR81"/>
    <mergeCell ref="AS81:AT81"/>
    <mergeCell ref="O82:X82"/>
    <mergeCell ref="K78:K84"/>
    <mergeCell ref="L78:X78"/>
    <mergeCell ref="Y78:AB78"/>
    <mergeCell ref="AK78:AO78"/>
    <mergeCell ref="L79:N80"/>
    <mergeCell ref="O79:X79"/>
    <mergeCell ref="AK79:AO84"/>
    <mergeCell ref="O80:X80"/>
    <mergeCell ref="Y80:AB80"/>
    <mergeCell ref="AC80:AF80"/>
    <mergeCell ref="AK76:AO76"/>
    <mergeCell ref="L77:M77"/>
    <mergeCell ref="N77:O77"/>
    <mergeCell ref="P77:Q77"/>
    <mergeCell ref="R77:T77"/>
    <mergeCell ref="U77:V77"/>
    <mergeCell ref="W77:X77"/>
    <mergeCell ref="AK77:AO77"/>
    <mergeCell ref="L76:M76"/>
    <mergeCell ref="N76:O76"/>
    <mergeCell ref="P76:Q76"/>
    <mergeCell ref="R76:T76"/>
    <mergeCell ref="U76:V76"/>
    <mergeCell ref="W76:X76"/>
    <mergeCell ref="K91:AO91"/>
    <mergeCell ref="K92:AO92"/>
    <mergeCell ref="B100:B139"/>
    <mergeCell ref="C100:J139"/>
    <mergeCell ref="K100:AO100"/>
    <mergeCell ref="K101:M101"/>
    <mergeCell ref="N101:O101"/>
    <mergeCell ref="P101:Q101"/>
    <mergeCell ref="R101:T101"/>
    <mergeCell ref="U101:V104"/>
    <mergeCell ref="O84:X84"/>
    <mergeCell ref="Y84:AJ84"/>
    <mergeCell ref="K85:K86"/>
    <mergeCell ref="L85:AO86"/>
    <mergeCell ref="K87:AO87"/>
    <mergeCell ref="K88:AO88"/>
    <mergeCell ref="AA82:AB82"/>
    <mergeCell ref="AE82:AF82"/>
    <mergeCell ref="AI82:AJ82"/>
    <mergeCell ref="AC103:AF103"/>
    <mergeCell ref="AG103:AJ103"/>
    <mergeCell ref="L105:M105"/>
    <mergeCell ref="N105:O105"/>
    <mergeCell ref="P105:Q105"/>
    <mergeCell ref="R105:T105"/>
    <mergeCell ref="U105:V105"/>
    <mergeCell ref="W105:X105"/>
    <mergeCell ref="W101:X104"/>
    <mergeCell ref="Y101:AB102"/>
    <mergeCell ref="AC101:AJ102"/>
    <mergeCell ref="AK101:AO104"/>
    <mergeCell ref="K102:K104"/>
    <mergeCell ref="AS82:AT82"/>
    <mergeCell ref="O83:X83"/>
    <mergeCell ref="Y83:AB83"/>
    <mergeCell ref="AC83:AF83"/>
    <mergeCell ref="AG83:AJ83"/>
    <mergeCell ref="AQ83:AT83"/>
    <mergeCell ref="AK109:AO109"/>
    <mergeCell ref="L110:M110"/>
    <mergeCell ref="N110:O110"/>
    <mergeCell ref="P110:Q110"/>
    <mergeCell ref="R110:T110"/>
    <mergeCell ref="U110:V110"/>
    <mergeCell ref="W110:X110"/>
    <mergeCell ref="AK110:AO110"/>
    <mergeCell ref="L109:M109"/>
    <mergeCell ref="N109:O109"/>
    <mergeCell ref="P109:Q109"/>
    <mergeCell ref="R109:T109"/>
    <mergeCell ref="U109:V109"/>
    <mergeCell ref="W109:X109"/>
    <mergeCell ref="L102:M104"/>
    <mergeCell ref="N102:O104"/>
    <mergeCell ref="P102:Q104"/>
    <mergeCell ref="R102:T104"/>
    <mergeCell ref="Y103:AB103"/>
    <mergeCell ref="AK107:AO107"/>
    <mergeCell ref="L108:M108"/>
    <mergeCell ref="N108:O108"/>
    <mergeCell ref="P108:Q108"/>
    <mergeCell ref="R108:T108"/>
    <mergeCell ref="U108:V108"/>
    <mergeCell ref="W108:X108"/>
    <mergeCell ref="AK108:AO108"/>
    <mergeCell ref="L107:M107"/>
    <mergeCell ref="N107:O107"/>
    <mergeCell ref="P107:Q107"/>
    <mergeCell ref="R107:T107"/>
    <mergeCell ref="U107:V107"/>
    <mergeCell ref="W107:X107"/>
    <mergeCell ref="AK105:AO105"/>
    <mergeCell ref="L106:M106"/>
    <mergeCell ref="N106:O106"/>
    <mergeCell ref="P106:Q106"/>
    <mergeCell ref="R106:T106"/>
    <mergeCell ref="U106:V106"/>
    <mergeCell ref="W106:X106"/>
    <mergeCell ref="AK106:AO106"/>
    <mergeCell ref="AK115:AO115"/>
    <mergeCell ref="L116:M116"/>
    <mergeCell ref="N116:O116"/>
    <mergeCell ref="P116:Q116"/>
    <mergeCell ref="R116:T116"/>
    <mergeCell ref="U116:V116"/>
    <mergeCell ref="W116:X116"/>
    <mergeCell ref="AK116:AO116"/>
    <mergeCell ref="L115:M115"/>
    <mergeCell ref="N115:O115"/>
    <mergeCell ref="P115:Q115"/>
    <mergeCell ref="R115:T115"/>
    <mergeCell ref="U115:V115"/>
    <mergeCell ref="W115:X115"/>
    <mergeCell ref="AK113:AO113"/>
    <mergeCell ref="L114:M114"/>
    <mergeCell ref="N114:O114"/>
    <mergeCell ref="P114:Q114"/>
    <mergeCell ref="R114:T114"/>
    <mergeCell ref="U114:V114"/>
    <mergeCell ref="W114:X114"/>
    <mergeCell ref="AK114:AO114"/>
    <mergeCell ref="L113:M113"/>
    <mergeCell ref="N113:O113"/>
    <mergeCell ref="P113:Q113"/>
    <mergeCell ref="R113:T113"/>
    <mergeCell ref="U113:V113"/>
    <mergeCell ref="W113:X113"/>
    <mergeCell ref="AK111:AO111"/>
    <mergeCell ref="L112:M112"/>
    <mergeCell ref="N112:O112"/>
    <mergeCell ref="P112:Q112"/>
    <mergeCell ref="R112:T112"/>
    <mergeCell ref="U112:V112"/>
    <mergeCell ref="W112:X112"/>
    <mergeCell ref="AK112:AO112"/>
    <mergeCell ref="L111:M111"/>
    <mergeCell ref="N111:O111"/>
    <mergeCell ref="P111:Q111"/>
    <mergeCell ref="R111:T111"/>
    <mergeCell ref="U111:V111"/>
    <mergeCell ref="W111:X111"/>
    <mergeCell ref="AK121:AO121"/>
    <mergeCell ref="L122:M122"/>
    <mergeCell ref="N122:O122"/>
    <mergeCell ref="P122:Q122"/>
    <mergeCell ref="R122:T122"/>
    <mergeCell ref="U122:V122"/>
    <mergeCell ref="W122:X122"/>
    <mergeCell ref="AK122:AO122"/>
    <mergeCell ref="L121:M121"/>
    <mergeCell ref="N121:O121"/>
    <mergeCell ref="P121:Q121"/>
    <mergeCell ref="R121:T121"/>
    <mergeCell ref="U121:V121"/>
    <mergeCell ref="W121:X121"/>
    <mergeCell ref="AK119:AO119"/>
    <mergeCell ref="L120:M120"/>
    <mergeCell ref="N120:O120"/>
    <mergeCell ref="P120:Q120"/>
    <mergeCell ref="R120:T120"/>
    <mergeCell ref="U120:V120"/>
    <mergeCell ref="W120:X120"/>
    <mergeCell ref="AK120:AO120"/>
    <mergeCell ref="L119:M119"/>
    <mergeCell ref="N119:O119"/>
    <mergeCell ref="P119:Q119"/>
    <mergeCell ref="R119:T119"/>
    <mergeCell ref="U119:V119"/>
    <mergeCell ref="W119:X119"/>
    <mergeCell ref="AK117:AO117"/>
    <mergeCell ref="L118:M118"/>
    <mergeCell ref="N118:O118"/>
    <mergeCell ref="P118:Q118"/>
    <mergeCell ref="R118:T118"/>
    <mergeCell ref="U118:V118"/>
    <mergeCell ref="W118:X118"/>
    <mergeCell ref="AK118:AO118"/>
    <mergeCell ref="L117:M117"/>
    <mergeCell ref="N117:O117"/>
    <mergeCell ref="P117:Q117"/>
    <mergeCell ref="R117:T117"/>
    <mergeCell ref="U117:V117"/>
    <mergeCell ref="W117:X117"/>
    <mergeCell ref="AG127:AJ127"/>
    <mergeCell ref="AS127:AT127"/>
    <mergeCell ref="L128:N131"/>
    <mergeCell ref="O128:X128"/>
    <mergeCell ref="AA128:AB128"/>
    <mergeCell ref="AE128:AF128"/>
    <mergeCell ref="AI128:AJ128"/>
    <mergeCell ref="AQ128:AR128"/>
    <mergeCell ref="AS128:AT128"/>
    <mergeCell ref="O129:X129"/>
    <mergeCell ref="K125:K131"/>
    <mergeCell ref="L125:X125"/>
    <mergeCell ref="Y125:AB125"/>
    <mergeCell ref="AK125:AO125"/>
    <mergeCell ref="L126:N127"/>
    <mergeCell ref="O126:X126"/>
    <mergeCell ref="AK126:AO131"/>
    <mergeCell ref="O127:X127"/>
    <mergeCell ref="Y127:AB127"/>
    <mergeCell ref="AC127:AF127"/>
    <mergeCell ref="AK123:AO123"/>
    <mergeCell ref="L124:M124"/>
    <mergeCell ref="N124:O124"/>
    <mergeCell ref="P124:Q124"/>
    <mergeCell ref="R124:T124"/>
    <mergeCell ref="U124:V124"/>
    <mergeCell ref="W124:X124"/>
    <mergeCell ref="AK124:AO124"/>
    <mergeCell ref="L123:M123"/>
    <mergeCell ref="N123:O123"/>
    <mergeCell ref="P123:Q123"/>
    <mergeCell ref="R123:T123"/>
    <mergeCell ref="U123:V123"/>
    <mergeCell ref="W123:X123"/>
    <mergeCell ref="K138:AO138"/>
    <mergeCell ref="K139:AO139"/>
    <mergeCell ref="B147:B186"/>
    <mergeCell ref="C147:J186"/>
    <mergeCell ref="K147:AO147"/>
    <mergeCell ref="K148:M148"/>
    <mergeCell ref="N148:O148"/>
    <mergeCell ref="P148:Q148"/>
    <mergeCell ref="R148:T148"/>
    <mergeCell ref="U148:V151"/>
    <mergeCell ref="O131:X131"/>
    <mergeCell ref="Y131:AJ131"/>
    <mergeCell ref="K132:K133"/>
    <mergeCell ref="L132:AO133"/>
    <mergeCell ref="K134:AO134"/>
    <mergeCell ref="K135:AO135"/>
    <mergeCell ref="AA129:AB129"/>
    <mergeCell ref="AE129:AF129"/>
    <mergeCell ref="AI129:AJ129"/>
    <mergeCell ref="AC150:AF150"/>
    <mergeCell ref="AG150:AJ150"/>
    <mergeCell ref="L152:M152"/>
    <mergeCell ref="N152:O152"/>
    <mergeCell ref="P152:Q152"/>
    <mergeCell ref="R152:T152"/>
    <mergeCell ref="U152:V152"/>
    <mergeCell ref="W152:X152"/>
    <mergeCell ref="W148:X151"/>
    <mergeCell ref="Y148:AB149"/>
    <mergeCell ref="AC148:AJ149"/>
    <mergeCell ref="AK148:AO151"/>
    <mergeCell ref="K149:K151"/>
    <mergeCell ref="AS129:AT129"/>
    <mergeCell ref="O130:X130"/>
    <mergeCell ref="Y130:AB130"/>
    <mergeCell ref="AC130:AF130"/>
    <mergeCell ref="AG130:AJ130"/>
    <mergeCell ref="AQ130:AT130"/>
    <mergeCell ref="AK156:AO156"/>
    <mergeCell ref="L157:M157"/>
    <mergeCell ref="N157:O157"/>
    <mergeCell ref="P157:Q157"/>
    <mergeCell ref="R157:T157"/>
    <mergeCell ref="U157:V157"/>
    <mergeCell ref="W157:X157"/>
    <mergeCell ref="AK157:AO157"/>
    <mergeCell ref="L156:M156"/>
    <mergeCell ref="N156:O156"/>
    <mergeCell ref="P156:Q156"/>
    <mergeCell ref="R156:T156"/>
    <mergeCell ref="U156:V156"/>
    <mergeCell ref="W156:X156"/>
    <mergeCell ref="L149:M151"/>
    <mergeCell ref="N149:O151"/>
    <mergeCell ref="P149:Q151"/>
    <mergeCell ref="R149:T151"/>
    <mergeCell ref="Y150:AB150"/>
    <mergeCell ref="AK154:AO154"/>
    <mergeCell ref="L155:M155"/>
    <mergeCell ref="N155:O155"/>
    <mergeCell ref="P155:Q155"/>
    <mergeCell ref="R155:T155"/>
    <mergeCell ref="U155:V155"/>
    <mergeCell ref="W155:X155"/>
    <mergeCell ref="AK155:AO155"/>
    <mergeCell ref="L154:M154"/>
    <mergeCell ref="N154:O154"/>
    <mergeCell ref="P154:Q154"/>
    <mergeCell ref="R154:T154"/>
    <mergeCell ref="U154:V154"/>
    <mergeCell ref="W154:X154"/>
    <mergeCell ref="AK152:AO152"/>
    <mergeCell ref="L153:M153"/>
    <mergeCell ref="N153:O153"/>
    <mergeCell ref="P153:Q153"/>
    <mergeCell ref="R153:T153"/>
    <mergeCell ref="U153:V153"/>
    <mergeCell ref="W153:X153"/>
    <mergeCell ref="AK153:AO153"/>
    <mergeCell ref="AK162:AO162"/>
    <mergeCell ref="L163:M163"/>
    <mergeCell ref="N163:O163"/>
    <mergeCell ref="P163:Q163"/>
    <mergeCell ref="R163:T163"/>
    <mergeCell ref="U163:V163"/>
    <mergeCell ref="W163:X163"/>
    <mergeCell ref="AK163:AO163"/>
    <mergeCell ref="L162:M162"/>
    <mergeCell ref="N162:O162"/>
    <mergeCell ref="P162:Q162"/>
    <mergeCell ref="R162:T162"/>
    <mergeCell ref="U162:V162"/>
    <mergeCell ref="W162:X162"/>
    <mergeCell ref="AK160:AO160"/>
    <mergeCell ref="L161:M161"/>
    <mergeCell ref="N161:O161"/>
    <mergeCell ref="P161:Q161"/>
    <mergeCell ref="R161:T161"/>
    <mergeCell ref="U161:V161"/>
    <mergeCell ref="W161:X161"/>
    <mergeCell ref="AK161:AO161"/>
    <mergeCell ref="L160:M160"/>
    <mergeCell ref="N160:O160"/>
    <mergeCell ref="P160:Q160"/>
    <mergeCell ref="R160:T160"/>
    <mergeCell ref="U160:V160"/>
    <mergeCell ref="W160:X160"/>
    <mergeCell ref="AK158:AO158"/>
    <mergeCell ref="L159:M159"/>
    <mergeCell ref="N159:O159"/>
    <mergeCell ref="P159:Q159"/>
    <mergeCell ref="R159:T159"/>
    <mergeCell ref="U159:V159"/>
    <mergeCell ref="W159:X159"/>
    <mergeCell ref="AK159:AO159"/>
    <mergeCell ref="L158:M158"/>
    <mergeCell ref="N158:O158"/>
    <mergeCell ref="P158:Q158"/>
    <mergeCell ref="R158:T158"/>
    <mergeCell ref="U158:V158"/>
    <mergeCell ref="W158:X158"/>
    <mergeCell ref="AK168:AO168"/>
    <mergeCell ref="L169:M169"/>
    <mergeCell ref="N169:O169"/>
    <mergeCell ref="P169:Q169"/>
    <mergeCell ref="R169:T169"/>
    <mergeCell ref="U169:V169"/>
    <mergeCell ref="W169:X169"/>
    <mergeCell ref="AK169:AO169"/>
    <mergeCell ref="L168:M168"/>
    <mergeCell ref="N168:O168"/>
    <mergeCell ref="P168:Q168"/>
    <mergeCell ref="R168:T168"/>
    <mergeCell ref="U168:V168"/>
    <mergeCell ref="W168:X168"/>
    <mergeCell ref="AK166:AO166"/>
    <mergeCell ref="L167:M167"/>
    <mergeCell ref="N167:O167"/>
    <mergeCell ref="P167:Q167"/>
    <mergeCell ref="R167:T167"/>
    <mergeCell ref="U167:V167"/>
    <mergeCell ref="W167:X167"/>
    <mergeCell ref="AK167:AO167"/>
    <mergeCell ref="L166:M166"/>
    <mergeCell ref="N166:O166"/>
    <mergeCell ref="P166:Q166"/>
    <mergeCell ref="R166:T166"/>
    <mergeCell ref="U166:V166"/>
    <mergeCell ref="W166:X166"/>
    <mergeCell ref="AK164:AO164"/>
    <mergeCell ref="L165:M165"/>
    <mergeCell ref="N165:O165"/>
    <mergeCell ref="P165:Q165"/>
    <mergeCell ref="R165:T165"/>
    <mergeCell ref="U165:V165"/>
    <mergeCell ref="W165:X165"/>
    <mergeCell ref="AK165:AO165"/>
    <mergeCell ref="L164:M164"/>
    <mergeCell ref="N164:O164"/>
    <mergeCell ref="P164:Q164"/>
    <mergeCell ref="R164:T164"/>
    <mergeCell ref="U164:V164"/>
    <mergeCell ref="W164:X164"/>
    <mergeCell ref="AG174:AJ174"/>
    <mergeCell ref="AS174:AT174"/>
    <mergeCell ref="L175:N178"/>
    <mergeCell ref="O175:X175"/>
    <mergeCell ref="AA175:AB175"/>
    <mergeCell ref="AE175:AF175"/>
    <mergeCell ref="AI175:AJ175"/>
    <mergeCell ref="AQ175:AR175"/>
    <mergeCell ref="AS175:AT175"/>
    <mergeCell ref="O176:X176"/>
    <mergeCell ref="K172:K178"/>
    <mergeCell ref="L172:X172"/>
    <mergeCell ref="Y172:AB172"/>
    <mergeCell ref="AK172:AO172"/>
    <mergeCell ref="L173:N174"/>
    <mergeCell ref="O173:X173"/>
    <mergeCell ref="AK173:AO178"/>
    <mergeCell ref="O174:X174"/>
    <mergeCell ref="Y174:AB174"/>
    <mergeCell ref="AC174:AF174"/>
    <mergeCell ref="AK170:AO170"/>
    <mergeCell ref="L171:M171"/>
    <mergeCell ref="N171:O171"/>
    <mergeCell ref="P171:Q171"/>
    <mergeCell ref="R171:T171"/>
    <mergeCell ref="U171:V171"/>
    <mergeCell ref="W171:X171"/>
    <mergeCell ref="AK171:AO171"/>
    <mergeCell ref="L170:M170"/>
    <mergeCell ref="N170:O170"/>
    <mergeCell ref="P170:Q170"/>
    <mergeCell ref="R170:T170"/>
    <mergeCell ref="U170:V170"/>
    <mergeCell ref="W170:X170"/>
    <mergeCell ref="K185:AO185"/>
    <mergeCell ref="K186:AO186"/>
    <mergeCell ref="B194:B233"/>
    <mergeCell ref="C194:J233"/>
    <mergeCell ref="K194:AO194"/>
    <mergeCell ref="K195:M195"/>
    <mergeCell ref="N195:O195"/>
    <mergeCell ref="P195:Q195"/>
    <mergeCell ref="R195:T195"/>
    <mergeCell ref="U195:V198"/>
    <mergeCell ref="O178:X178"/>
    <mergeCell ref="Y178:AJ178"/>
    <mergeCell ref="K179:K180"/>
    <mergeCell ref="L179:AO180"/>
    <mergeCell ref="K181:AO181"/>
    <mergeCell ref="K182:AO182"/>
    <mergeCell ref="AA176:AB176"/>
    <mergeCell ref="AE176:AF176"/>
    <mergeCell ref="AI176:AJ176"/>
    <mergeCell ref="AC197:AF197"/>
    <mergeCell ref="AG197:AJ197"/>
    <mergeCell ref="L199:M199"/>
    <mergeCell ref="N199:O199"/>
    <mergeCell ref="P199:Q199"/>
    <mergeCell ref="R199:T199"/>
    <mergeCell ref="U199:V199"/>
    <mergeCell ref="W199:X199"/>
    <mergeCell ref="W195:X198"/>
    <mergeCell ref="Y195:AB196"/>
    <mergeCell ref="AC195:AJ196"/>
    <mergeCell ref="AK195:AO198"/>
    <mergeCell ref="K196:K198"/>
    <mergeCell ref="AS176:AT176"/>
    <mergeCell ref="O177:X177"/>
    <mergeCell ref="Y177:AB177"/>
    <mergeCell ref="AC177:AF177"/>
    <mergeCell ref="AG177:AJ177"/>
    <mergeCell ref="AQ177:AT177"/>
    <mergeCell ref="AK203:AO203"/>
    <mergeCell ref="L204:M204"/>
    <mergeCell ref="N204:O204"/>
    <mergeCell ref="P204:Q204"/>
    <mergeCell ref="R204:T204"/>
    <mergeCell ref="U204:V204"/>
    <mergeCell ref="W204:X204"/>
    <mergeCell ref="AK204:AO204"/>
    <mergeCell ref="L203:M203"/>
    <mergeCell ref="N203:O203"/>
    <mergeCell ref="P203:Q203"/>
    <mergeCell ref="R203:T203"/>
    <mergeCell ref="U203:V203"/>
    <mergeCell ref="W203:X203"/>
    <mergeCell ref="L196:M198"/>
    <mergeCell ref="N196:O198"/>
    <mergeCell ref="P196:Q198"/>
    <mergeCell ref="R196:T198"/>
    <mergeCell ref="Y197:AB197"/>
    <mergeCell ref="AK201:AO201"/>
    <mergeCell ref="L202:M202"/>
    <mergeCell ref="N202:O202"/>
    <mergeCell ref="P202:Q202"/>
    <mergeCell ref="R202:T202"/>
    <mergeCell ref="U202:V202"/>
    <mergeCell ref="W202:X202"/>
    <mergeCell ref="AK202:AO202"/>
    <mergeCell ref="L201:M201"/>
    <mergeCell ref="N201:O201"/>
    <mergeCell ref="P201:Q201"/>
    <mergeCell ref="R201:T201"/>
    <mergeCell ref="U201:V201"/>
    <mergeCell ref="W201:X201"/>
    <mergeCell ref="AK199:AO199"/>
    <mergeCell ref="L200:M200"/>
    <mergeCell ref="N200:O200"/>
    <mergeCell ref="P200:Q200"/>
    <mergeCell ref="R200:T200"/>
    <mergeCell ref="U200:V200"/>
    <mergeCell ref="W200:X200"/>
    <mergeCell ref="AK200:AO200"/>
    <mergeCell ref="AK209:AO209"/>
    <mergeCell ref="L210:M210"/>
    <mergeCell ref="N210:O210"/>
    <mergeCell ref="P210:Q210"/>
    <mergeCell ref="R210:T210"/>
    <mergeCell ref="U210:V210"/>
    <mergeCell ref="W210:X210"/>
    <mergeCell ref="AK210:AO210"/>
    <mergeCell ref="L209:M209"/>
    <mergeCell ref="N209:O209"/>
    <mergeCell ref="P209:Q209"/>
    <mergeCell ref="R209:T209"/>
    <mergeCell ref="U209:V209"/>
    <mergeCell ref="W209:X209"/>
    <mergeCell ref="AK207:AO207"/>
    <mergeCell ref="L208:M208"/>
    <mergeCell ref="N208:O208"/>
    <mergeCell ref="P208:Q208"/>
    <mergeCell ref="R208:T208"/>
    <mergeCell ref="U208:V208"/>
    <mergeCell ref="W208:X208"/>
    <mergeCell ref="AK208:AO208"/>
    <mergeCell ref="L207:M207"/>
    <mergeCell ref="N207:O207"/>
    <mergeCell ref="P207:Q207"/>
    <mergeCell ref="R207:T207"/>
    <mergeCell ref="U207:V207"/>
    <mergeCell ref="W207:X207"/>
    <mergeCell ref="AK205:AO205"/>
    <mergeCell ref="L206:M206"/>
    <mergeCell ref="N206:O206"/>
    <mergeCell ref="P206:Q206"/>
    <mergeCell ref="R206:T206"/>
    <mergeCell ref="U206:V206"/>
    <mergeCell ref="W206:X206"/>
    <mergeCell ref="AK206:AO206"/>
    <mergeCell ref="L205:M205"/>
    <mergeCell ref="N205:O205"/>
    <mergeCell ref="P205:Q205"/>
    <mergeCell ref="R205:T205"/>
    <mergeCell ref="U205:V205"/>
    <mergeCell ref="W205:X205"/>
    <mergeCell ref="AK215:AO215"/>
    <mergeCell ref="L216:M216"/>
    <mergeCell ref="N216:O216"/>
    <mergeCell ref="P216:Q216"/>
    <mergeCell ref="R216:T216"/>
    <mergeCell ref="U216:V216"/>
    <mergeCell ref="W216:X216"/>
    <mergeCell ref="AK216:AO216"/>
    <mergeCell ref="L215:M215"/>
    <mergeCell ref="N215:O215"/>
    <mergeCell ref="P215:Q215"/>
    <mergeCell ref="R215:T215"/>
    <mergeCell ref="U215:V215"/>
    <mergeCell ref="W215:X215"/>
    <mergeCell ref="AK213:AO213"/>
    <mergeCell ref="L214:M214"/>
    <mergeCell ref="N214:O214"/>
    <mergeCell ref="P214:Q214"/>
    <mergeCell ref="R214:T214"/>
    <mergeCell ref="U214:V214"/>
    <mergeCell ref="W214:X214"/>
    <mergeCell ref="AK214:AO214"/>
    <mergeCell ref="L213:M213"/>
    <mergeCell ref="N213:O213"/>
    <mergeCell ref="P213:Q213"/>
    <mergeCell ref="R213:T213"/>
    <mergeCell ref="U213:V213"/>
    <mergeCell ref="W213:X213"/>
    <mergeCell ref="AK211:AO211"/>
    <mergeCell ref="L212:M212"/>
    <mergeCell ref="N212:O212"/>
    <mergeCell ref="P212:Q212"/>
    <mergeCell ref="R212:T212"/>
    <mergeCell ref="U212:V212"/>
    <mergeCell ref="W212:X212"/>
    <mergeCell ref="AK212:AO212"/>
    <mergeCell ref="L211:M211"/>
    <mergeCell ref="N211:O211"/>
    <mergeCell ref="P211:Q211"/>
    <mergeCell ref="R211:T211"/>
    <mergeCell ref="U211:V211"/>
    <mergeCell ref="W211:X211"/>
    <mergeCell ref="AG221:AJ221"/>
    <mergeCell ref="AS221:AT221"/>
    <mergeCell ref="L222:N225"/>
    <mergeCell ref="O222:X222"/>
    <mergeCell ref="AA222:AB222"/>
    <mergeCell ref="AE222:AF222"/>
    <mergeCell ref="AI222:AJ222"/>
    <mergeCell ref="AQ222:AR222"/>
    <mergeCell ref="AS222:AT222"/>
    <mergeCell ref="O223:X223"/>
    <mergeCell ref="K219:K225"/>
    <mergeCell ref="L219:X219"/>
    <mergeCell ref="Y219:AB219"/>
    <mergeCell ref="AK219:AO219"/>
    <mergeCell ref="L220:N221"/>
    <mergeCell ref="O220:X220"/>
    <mergeCell ref="AK220:AO225"/>
    <mergeCell ref="O221:X221"/>
    <mergeCell ref="Y221:AB221"/>
    <mergeCell ref="AC221:AF221"/>
    <mergeCell ref="AK217:AO217"/>
    <mergeCell ref="L218:M218"/>
    <mergeCell ref="N218:O218"/>
    <mergeCell ref="P218:Q218"/>
    <mergeCell ref="R218:T218"/>
    <mergeCell ref="U218:V218"/>
    <mergeCell ref="W218:X218"/>
    <mergeCell ref="AK218:AO218"/>
    <mergeCell ref="L217:M217"/>
    <mergeCell ref="N217:O217"/>
    <mergeCell ref="P217:Q217"/>
    <mergeCell ref="R217:T217"/>
    <mergeCell ref="U217:V217"/>
    <mergeCell ref="W217:X217"/>
    <mergeCell ref="K232:AO232"/>
    <mergeCell ref="K233:AO233"/>
    <mergeCell ref="B241:B280"/>
    <mergeCell ref="C241:J280"/>
    <mergeCell ref="K241:AO241"/>
    <mergeCell ref="K242:M242"/>
    <mergeCell ref="N242:O242"/>
    <mergeCell ref="P242:Q242"/>
    <mergeCell ref="R242:T242"/>
    <mergeCell ref="U242:V245"/>
    <mergeCell ref="O225:X225"/>
    <mergeCell ref="Y225:AJ225"/>
    <mergeCell ref="K226:K227"/>
    <mergeCell ref="L226:AO227"/>
    <mergeCell ref="K228:AO228"/>
    <mergeCell ref="K229:AO229"/>
    <mergeCell ref="AA223:AB223"/>
    <mergeCell ref="AE223:AF223"/>
    <mergeCell ref="AI223:AJ223"/>
    <mergeCell ref="AC244:AF244"/>
    <mergeCell ref="AG244:AJ244"/>
    <mergeCell ref="L246:M246"/>
    <mergeCell ref="N246:O246"/>
    <mergeCell ref="P246:Q246"/>
    <mergeCell ref="R246:T246"/>
    <mergeCell ref="U246:V246"/>
    <mergeCell ref="W246:X246"/>
    <mergeCell ref="W242:X245"/>
    <mergeCell ref="Y242:AB243"/>
    <mergeCell ref="AC242:AJ243"/>
    <mergeCell ref="AK242:AO245"/>
    <mergeCell ref="K243:K245"/>
    <mergeCell ref="AS223:AT223"/>
    <mergeCell ref="O224:X224"/>
    <mergeCell ref="Y224:AB224"/>
    <mergeCell ref="AC224:AF224"/>
    <mergeCell ref="AG224:AJ224"/>
    <mergeCell ref="AQ224:AT224"/>
    <mergeCell ref="AK250:AO250"/>
    <mergeCell ref="L251:M251"/>
    <mergeCell ref="N251:O251"/>
    <mergeCell ref="P251:Q251"/>
    <mergeCell ref="R251:T251"/>
    <mergeCell ref="U251:V251"/>
    <mergeCell ref="W251:X251"/>
    <mergeCell ref="AK251:AO251"/>
    <mergeCell ref="L250:M250"/>
    <mergeCell ref="N250:O250"/>
    <mergeCell ref="P250:Q250"/>
    <mergeCell ref="R250:T250"/>
    <mergeCell ref="U250:V250"/>
    <mergeCell ref="W250:X250"/>
    <mergeCell ref="L243:M245"/>
    <mergeCell ref="N243:O245"/>
    <mergeCell ref="P243:Q245"/>
    <mergeCell ref="R243:T245"/>
    <mergeCell ref="Y244:AB244"/>
    <mergeCell ref="AK248:AO248"/>
    <mergeCell ref="L249:M249"/>
    <mergeCell ref="N249:O249"/>
    <mergeCell ref="P249:Q249"/>
    <mergeCell ref="R249:T249"/>
    <mergeCell ref="U249:V249"/>
    <mergeCell ref="W249:X249"/>
    <mergeCell ref="AK249:AO249"/>
    <mergeCell ref="L248:M248"/>
    <mergeCell ref="N248:O248"/>
    <mergeCell ref="P248:Q248"/>
    <mergeCell ref="R248:T248"/>
    <mergeCell ref="U248:V248"/>
    <mergeCell ref="W248:X248"/>
    <mergeCell ref="AK246:AO246"/>
    <mergeCell ref="L247:M247"/>
    <mergeCell ref="N247:O247"/>
    <mergeCell ref="P247:Q247"/>
    <mergeCell ref="R247:T247"/>
    <mergeCell ref="U247:V247"/>
    <mergeCell ref="W247:X247"/>
    <mergeCell ref="AK247:AO247"/>
    <mergeCell ref="AK256:AO256"/>
    <mergeCell ref="L257:M257"/>
    <mergeCell ref="N257:O257"/>
    <mergeCell ref="P257:Q257"/>
    <mergeCell ref="R257:T257"/>
    <mergeCell ref="U257:V257"/>
    <mergeCell ref="W257:X257"/>
    <mergeCell ref="AK257:AO257"/>
    <mergeCell ref="L256:M256"/>
    <mergeCell ref="N256:O256"/>
    <mergeCell ref="P256:Q256"/>
    <mergeCell ref="R256:T256"/>
    <mergeCell ref="U256:V256"/>
    <mergeCell ref="W256:X256"/>
    <mergeCell ref="AK254:AO254"/>
    <mergeCell ref="L255:M255"/>
    <mergeCell ref="N255:O255"/>
    <mergeCell ref="P255:Q255"/>
    <mergeCell ref="R255:T255"/>
    <mergeCell ref="U255:V255"/>
    <mergeCell ref="W255:X255"/>
    <mergeCell ref="AK255:AO255"/>
    <mergeCell ref="L254:M254"/>
    <mergeCell ref="N254:O254"/>
    <mergeCell ref="P254:Q254"/>
    <mergeCell ref="R254:T254"/>
    <mergeCell ref="U254:V254"/>
    <mergeCell ref="W254:X254"/>
    <mergeCell ref="AK252:AO252"/>
    <mergeCell ref="L253:M253"/>
    <mergeCell ref="N253:O253"/>
    <mergeCell ref="P253:Q253"/>
    <mergeCell ref="R253:T253"/>
    <mergeCell ref="U253:V253"/>
    <mergeCell ref="W253:X253"/>
    <mergeCell ref="AK253:AO253"/>
    <mergeCell ref="L252:M252"/>
    <mergeCell ref="N252:O252"/>
    <mergeCell ref="P252:Q252"/>
    <mergeCell ref="R252:T252"/>
    <mergeCell ref="U252:V252"/>
    <mergeCell ref="W252:X252"/>
    <mergeCell ref="AK262:AO262"/>
    <mergeCell ref="L263:M263"/>
    <mergeCell ref="N263:O263"/>
    <mergeCell ref="P263:Q263"/>
    <mergeCell ref="R263:T263"/>
    <mergeCell ref="U263:V263"/>
    <mergeCell ref="W263:X263"/>
    <mergeCell ref="AK263:AO263"/>
    <mergeCell ref="L262:M262"/>
    <mergeCell ref="N262:O262"/>
    <mergeCell ref="P262:Q262"/>
    <mergeCell ref="R262:T262"/>
    <mergeCell ref="U262:V262"/>
    <mergeCell ref="W262:X262"/>
    <mergeCell ref="AK260:AO260"/>
    <mergeCell ref="L261:M261"/>
    <mergeCell ref="N261:O261"/>
    <mergeCell ref="P261:Q261"/>
    <mergeCell ref="R261:T261"/>
    <mergeCell ref="U261:V261"/>
    <mergeCell ref="W261:X261"/>
    <mergeCell ref="AK261:AO261"/>
    <mergeCell ref="L260:M260"/>
    <mergeCell ref="N260:O260"/>
    <mergeCell ref="P260:Q260"/>
    <mergeCell ref="R260:T260"/>
    <mergeCell ref="U260:V260"/>
    <mergeCell ref="W260:X260"/>
    <mergeCell ref="AK258:AO258"/>
    <mergeCell ref="L259:M259"/>
    <mergeCell ref="N259:O259"/>
    <mergeCell ref="P259:Q259"/>
    <mergeCell ref="R259:T259"/>
    <mergeCell ref="U259:V259"/>
    <mergeCell ref="W259:X259"/>
    <mergeCell ref="AK259:AO259"/>
    <mergeCell ref="L258:M258"/>
    <mergeCell ref="N258:O258"/>
    <mergeCell ref="P258:Q258"/>
    <mergeCell ref="R258:T258"/>
    <mergeCell ref="U258:V258"/>
    <mergeCell ref="W258:X258"/>
    <mergeCell ref="AG268:AJ268"/>
    <mergeCell ref="AS268:AT268"/>
    <mergeCell ref="L269:N272"/>
    <mergeCell ref="O269:X269"/>
    <mergeCell ref="AA269:AB269"/>
    <mergeCell ref="AE269:AF269"/>
    <mergeCell ref="AI269:AJ269"/>
    <mergeCell ref="AQ269:AR269"/>
    <mergeCell ref="AS269:AT269"/>
    <mergeCell ref="O270:X270"/>
    <mergeCell ref="K266:K272"/>
    <mergeCell ref="L266:X266"/>
    <mergeCell ref="Y266:AB266"/>
    <mergeCell ref="AK266:AO266"/>
    <mergeCell ref="L267:N268"/>
    <mergeCell ref="O267:X267"/>
    <mergeCell ref="AK267:AO272"/>
    <mergeCell ref="O268:X268"/>
    <mergeCell ref="Y268:AB268"/>
    <mergeCell ref="AC268:AF268"/>
    <mergeCell ref="AK264:AO264"/>
    <mergeCell ref="L265:M265"/>
    <mergeCell ref="N265:O265"/>
    <mergeCell ref="P265:Q265"/>
    <mergeCell ref="R265:T265"/>
    <mergeCell ref="U265:V265"/>
    <mergeCell ref="W265:X265"/>
    <mergeCell ref="AK265:AO265"/>
    <mergeCell ref="L264:M264"/>
    <mergeCell ref="N264:O264"/>
    <mergeCell ref="P264:Q264"/>
    <mergeCell ref="R264:T264"/>
    <mergeCell ref="U264:V264"/>
    <mergeCell ref="W264:X264"/>
    <mergeCell ref="K279:AO279"/>
    <mergeCell ref="K280:AO280"/>
    <mergeCell ref="B288:B327"/>
    <mergeCell ref="C288:J327"/>
    <mergeCell ref="K288:AO288"/>
    <mergeCell ref="K289:M289"/>
    <mergeCell ref="N289:O289"/>
    <mergeCell ref="P289:Q289"/>
    <mergeCell ref="R289:T289"/>
    <mergeCell ref="U289:V292"/>
    <mergeCell ref="O272:X272"/>
    <mergeCell ref="Y272:AJ272"/>
    <mergeCell ref="K273:K274"/>
    <mergeCell ref="L273:AO274"/>
    <mergeCell ref="K275:AO275"/>
    <mergeCell ref="K276:AO276"/>
    <mergeCell ref="AA270:AB270"/>
    <mergeCell ref="AE270:AF270"/>
    <mergeCell ref="AI270:AJ270"/>
    <mergeCell ref="AC291:AF291"/>
    <mergeCell ref="AG291:AJ291"/>
    <mergeCell ref="L293:M293"/>
    <mergeCell ref="N293:O293"/>
    <mergeCell ref="P293:Q293"/>
    <mergeCell ref="R293:T293"/>
    <mergeCell ref="U293:V293"/>
    <mergeCell ref="W293:X293"/>
    <mergeCell ref="W289:X292"/>
    <mergeCell ref="Y289:AB290"/>
    <mergeCell ref="AC289:AJ290"/>
    <mergeCell ref="AK289:AO292"/>
    <mergeCell ref="K290:K292"/>
    <mergeCell ref="AS270:AT270"/>
    <mergeCell ref="O271:X271"/>
    <mergeCell ref="Y271:AB271"/>
    <mergeCell ref="AC271:AF271"/>
    <mergeCell ref="AG271:AJ271"/>
    <mergeCell ref="AQ271:AT271"/>
    <mergeCell ref="AK297:AO297"/>
    <mergeCell ref="L298:M298"/>
    <mergeCell ref="N298:O298"/>
    <mergeCell ref="P298:Q298"/>
    <mergeCell ref="R298:T298"/>
    <mergeCell ref="U298:V298"/>
    <mergeCell ref="W298:X298"/>
    <mergeCell ref="AK298:AO298"/>
    <mergeCell ref="L297:M297"/>
    <mergeCell ref="N297:O297"/>
    <mergeCell ref="P297:Q297"/>
    <mergeCell ref="R297:T297"/>
    <mergeCell ref="U297:V297"/>
    <mergeCell ref="W297:X297"/>
    <mergeCell ref="L290:M292"/>
    <mergeCell ref="N290:O292"/>
    <mergeCell ref="P290:Q292"/>
    <mergeCell ref="R290:T292"/>
    <mergeCell ref="Y291:AB291"/>
    <mergeCell ref="AK295:AO295"/>
    <mergeCell ref="L296:M296"/>
    <mergeCell ref="N296:O296"/>
    <mergeCell ref="P296:Q296"/>
    <mergeCell ref="R296:T296"/>
    <mergeCell ref="U296:V296"/>
    <mergeCell ref="W296:X296"/>
    <mergeCell ref="AK296:AO296"/>
    <mergeCell ref="L295:M295"/>
    <mergeCell ref="N295:O295"/>
    <mergeCell ref="P295:Q295"/>
    <mergeCell ref="R295:T295"/>
    <mergeCell ref="U295:V295"/>
    <mergeCell ref="W295:X295"/>
    <mergeCell ref="AK293:AO293"/>
    <mergeCell ref="L294:M294"/>
    <mergeCell ref="N294:O294"/>
    <mergeCell ref="P294:Q294"/>
    <mergeCell ref="R294:T294"/>
    <mergeCell ref="U294:V294"/>
    <mergeCell ref="W294:X294"/>
    <mergeCell ref="AK294:AO294"/>
    <mergeCell ref="AK303:AO303"/>
    <mergeCell ref="L304:M304"/>
    <mergeCell ref="N304:O304"/>
    <mergeCell ref="P304:Q304"/>
    <mergeCell ref="R304:T304"/>
    <mergeCell ref="U304:V304"/>
    <mergeCell ref="W304:X304"/>
    <mergeCell ref="AK304:AO304"/>
    <mergeCell ref="L303:M303"/>
    <mergeCell ref="N303:O303"/>
    <mergeCell ref="P303:Q303"/>
    <mergeCell ref="R303:T303"/>
    <mergeCell ref="U303:V303"/>
    <mergeCell ref="W303:X303"/>
    <mergeCell ref="AK301:AO301"/>
    <mergeCell ref="L302:M302"/>
    <mergeCell ref="N302:O302"/>
    <mergeCell ref="P302:Q302"/>
    <mergeCell ref="R302:T302"/>
    <mergeCell ref="U302:V302"/>
    <mergeCell ref="W302:X302"/>
    <mergeCell ref="AK302:AO302"/>
    <mergeCell ref="L301:M301"/>
    <mergeCell ref="N301:O301"/>
    <mergeCell ref="P301:Q301"/>
    <mergeCell ref="R301:T301"/>
    <mergeCell ref="U301:V301"/>
    <mergeCell ref="W301:X301"/>
    <mergeCell ref="AK299:AO299"/>
    <mergeCell ref="L300:M300"/>
    <mergeCell ref="N300:O300"/>
    <mergeCell ref="P300:Q300"/>
    <mergeCell ref="R300:T300"/>
    <mergeCell ref="U300:V300"/>
    <mergeCell ref="W300:X300"/>
    <mergeCell ref="AK300:AO300"/>
    <mergeCell ref="L299:M299"/>
    <mergeCell ref="N299:O299"/>
    <mergeCell ref="P299:Q299"/>
    <mergeCell ref="R299:T299"/>
    <mergeCell ref="U299:V299"/>
    <mergeCell ref="W299:X299"/>
    <mergeCell ref="AK309:AO309"/>
    <mergeCell ref="L310:M310"/>
    <mergeCell ref="N310:O310"/>
    <mergeCell ref="P310:Q310"/>
    <mergeCell ref="R310:T310"/>
    <mergeCell ref="U310:V310"/>
    <mergeCell ref="W310:X310"/>
    <mergeCell ref="AK310:AO310"/>
    <mergeCell ref="L309:M309"/>
    <mergeCell ref="N309:O309"/>
    <mergeCell ref="P309:Q309"/>
    <mergeCell ref="R309:T309"/>
    <mergeCell ref="U309:V309"/>
    <mergeCell ref="W309:X309"/>
    <mergeCell ref="AK307:AO307"/>
    <mergeCell ref="L308:M308"/>
    <mergeCell ref="N308:O308"/>
    <mergeCell ref="P308:Q308"/>
    <mergeCell ref="R308:T308"/>
    <mergeCell ref="U308:V308"/>
    <mergeCell ref="W308:X308"/>
    <mergeCell ref="AK308:AO308"/>
    <mergeCell ref="L307:M307"/>
    <mergeCell ref="N307:O307"/>
    <mergeCell ref="P307:Q307"/>
    <mergeCell ref="R307:T307"/>
    <mergeCell ref="U307:V307"/>
    <mergeCell ref="W307:X307"/>
    <mergeCell ref="AK305:AO305"/>
    <mergeCell ref="L306:M306"/>
    <mergeCell ref="N306:O306"/>
    <mergeCell ref="P306:Q306"/>
    <mergeCell ref="R306:T306"/>
    <mergeCell ref="U306:V306"/>
    <mergeCell ref="W306:X306"/>
    <mergeCell ref="AK306:AO306"/>
    <mergeCell ref="L305:M305"/>
    <mergeCell ref="N305:O305"/>
    <mergeCell ref="P305:Q305"/>
    <mergeCell ref="R305:T305"/>
    <mergeCell ref="U305:V305"/>
    <mergeCell ref="W305:X305"/>
    <mergeCell ref="AG315:AJ315"/>
    <mergeCell ref="AS315:AT315"/>
    <mergeCell ref="L316:N319"/>
    <mergeCell ref="O316:X316"/>
    <mergeCell ref="AA316:AB316"/>
    <mergeCell ref="AE316:AF316"/>
    <mergeCell ref="AI316:AJ316"/>
    <mergeCell ref="AQ316:AR316"/>
    <mergeCell ref="AS316:AT316"/>
    <mergeCell ref="O317:X317"/>
    <mergeCell ref="K313:K319"/>
    <mergeCell ref="L313:X313"/>
    <mergeCell ref="Y313:AB313"/>
    <mergeCell ref="AK313:AO313"/>
    <mergeCell ref="L314:N315"/>
    <mergeCell ref="O314:X314"/>
    <mergeCell ref="AK314:AO319"/>
    <mergeCell ref="O315:X315"/>
    <mergeCell ref="Y315:AB315"/>
    <mergeCell ref="AC315:AF315"/>
    <mergeCell ref="AK311:AO311"/>
    <mergeCell ref="L312:M312"/>
    <mergeCell ref="N312:O312"/>
    <mergeCell ref="P312:Q312"/>
    <mergeCell ref="R312:T312"/>
    <mergeCell ref="U312:V312"/>
    <mergeCell ref="W312:X312"/>
    <mergeCell ref="AK312:AO312"/>
    <mergeCell ref="L311:M311"/>
    <mergeCell ref="N311:O311"/>
    <mergeCell ref="P311:Q311"/>
    <mergeCell ref="R311:T311"/>
    <mergeCell ref="U311:V311"/>
    <mergeCell ref="W311:X311"/>
    <mergeCell ref="K326:AO326"/>
    <mergeCell ref="K327:AO327"/>
    <mergeCell ref="B335:B374"/>
    <mergeCell ref="C335:J374"/>
    <mergeCell ref="K335:AO335"/>
    <mergeCell ref="K336:M336"/>
    <mergeCell ref="N336:O336"/>
    <mergeCell ref="P336:Q336"/>
    <mergeCell ref="R336:T336"/>
    <mergeCell ref="U336:V339"/>
    <mergeCell ref="O319:X319"/>
    <mergeCell ref="Y319:AJ319"/>
    <mergeCell ref="K320:K321"/>
    <mergeCell ref="L320:AO321"/>
    <mergeCell ref="K322:AO322"/>
    <mergeCell ref="K323:AO323"/>
    <mergeCell ref="AA317:AB317"/>
    <mergeCell ref="AE317:AF317"/>
    <mergeCell ref="AI317:AJ317"/>
    <mergeCell ref="AC338:AF338"/>
    <mergeCell ref="AG338:AJ338"/>
    <mergeCell ref="L340:M340"/>
    <mergeCell ref="N340:O340"/>
    <mergeCell ref="P340:Q340"/>
    <mergeCell ref="R340:T340"/>
    <mergeCell ref="U340:V340"/>
    <mergeCell ref="W340:X340"/>
    <mergeCell ref="W336:X339"/>
    <mergeCell ref="Y336:AB337"/>
    <mergeCell ref="AC336:AJ337"/>
    <mergeCell ref="AK336:AO339"/>
    <mergeCell ref="K337:K339"/>
    <mergeCell ref="AS317:AT317"/>
    <mergeCell ref="O318:X318"/>
    <mergeCell ref="Y318:AB318"/>
    <mergeCell ref="AC318:AF318"/>
    <mergeCell ref="AG318:AJ318"/>
    <mergeCell ref="AQ318:AT318"/>
    <mergeCell ref="AK344:AO344"/>
    <mergeCell ref="L345:M345"/>
    <mergeCell ref="N345:O345"/>
    <mergeCell ref="P345:Q345"/>
    <mergeCell ref="R345:T345"/>
    <mergeCell ref="U345:V345"/>
    <mergeCell ref="W345:X345"/>
    <mergeCell ref="AK345:AO345"/>
    <mergeCell ref="L344:M344"/>
    <mergeCell ref="N344:O344"/>
    <mergeCell ref="P344:Q344"/>
    <mergeCell ref="R344:T344"/>
    <mergeCell ref="U344:V344"/>
    <mergeCell ref="W344:X344"/>
    <mergeCell ref="L337:M339"/>
    <mergeCell ref="N337:O339"/>
    <mergeCell ref="P337:Q339"/>
    <mergeCell ref="R337:T339"/>
    <mergeCell ref="Y338:AB338"/>
    <mergeCell ref="AK342:AO342"/>
    <mergeCell ref="L343:M343"/>
    <mergeCell ref="N343:O343"/>
    <mergeCell ref="P343:Q343"/>
    <mergeCell ref="R343:T343"/>
    <mergeCell ref="U343:V343"/>
    <mergeCell ref="W343:X343"/>
    <mergeCell ref="AK343:AO343"/>
    <mergeCell ref="L342:M342"/>
    <mergeCell ref="N342:O342"/>
    <mergeCell ref="P342:Q342"/>
    <mergeCell ref="R342:T342"/>
    <mergeCell ref="U342:V342"/>
    <mergeCell ref="W342:X342"/>
    <mergeCell ref="AK340:AO340"/>
    <mergeCell ref="L341:M341"/>
    <mergeCell ref="N341:O341"/>
    <mergeCell ref="P341:Q341"/>
    <mergeCell ref="R341:T341"/>
    <mergeCell ref="U341:V341"/>
    <mergeCell ref="W341:X341"/>
    <mergeCell ref="AK341:AO341"/>
    <mergeCell ref="AK350:AO350"/>
    <mergeCell ref="L351:M351"/>
    <mergeCell ref="N351:O351"/>
    <mergeCell ref="P351:Q351"/>
    <mergeCell ref="R351:T351"/>
    <mergeCell ref="U351:V351"/>
    <mergeCell ref="W351:X351"/>
    <mergeCell ref="AK351:AO351"/>
    <mergeCell ref="L350:M350"/>
    <mergeCell ref="N350:O350"/>
    <mergeCell ref="P350:Q350"/>
    <mergeCell ref="R350:T350"/>
    <mergeCell ref="U350:V350"/>
    <mergeCell ref="W350:X350"/>
    <mergeCell ref="AK348:AO348"/>
    <mergeCell ref="L349:M349"/>
    <mergeCell ref="N349:O349"/>
    <mergeCell ref="P349:Q349"/>
    <mergeCell ref="R349:T349"/>
    <mergeCell ref="U349:V349"/>
    <mergeCell ref="W349:X349"/>
    <mergeCell ref="AK349:AO349"/>
    <mergeCell ref="L348:M348"/>
    <mergeCell ref="N348:O348"/>
    <mergeCell ref="P348:Q348"/>
    <mergeCell ref="R348:T348"/>
    <mergeCell ref="U348:V348"/>
    <mergeCell ref="W348:X348"/>
    <mergeCell ref="AK346:AO346"/>
    <mergeCell ref="L347:M347"/>
    <mergeCell ref="N347:O347"/>
    <mergeCell ref="P347:Q347"/>
    <mergeCell ref="R347:T347"/>
    <mergeCell ref="U347:V347"/>
    <mergeCell ref="W347:X347"/>
    <mergeCell ref="AK347:AO347"/>
    <mergeCell ref="L346:M346"/>
    <mergeCell ref="N346:O346"/>
    <mergeCell ref="P346:Q346"/>
    <mergeCell ref="R346:T346"/>
    <mergeCell ref="U346:V346"/>
    <mergeCell ref="W346:X346"/>
    <mergeCell ref="AK356:AO356"/>
    <mergeCell ref="L357:M357"/>
    <mergeCell ref="N357:O357"/>
    <mergeCell ref="P357:Q357"/>
    <mergeCell ref="R357:T357"/>
    <mergeCell ref="U357:V357"/>
    <mergeCell ref="W357:X357"/>
    <mergeCell ref="AK357:AO357"/>
    <mergeCell ref="L356:M356"/>
    <mergeCell ref="N356:O356"/>
    <mergeCell ref="P356:Q356"/>
    <mergeCell ref="R356:T356"/>
    <mergeCell ref="U356:V356"/>
    <mergeCell ref="W356:X356"/>
    <mergeCell ref="AK354:AO354"/>
    <mergeCell ref="L355:M355"/>
    <mergeCell ref="N355:O355"/>
    <mergeCell ref="P355:Q355"/>
    <mergeCell ref="R355:T355"/>
    <mergeCell ref="U355:V355"/>
    <mergeCell ref="W355:X355"/>
    <mergeCell ref="AK355:AO355"/>
    <mergeCell ref="L354:M354"/>
    <mergeCell ref="N354:O354"/>
    <mergeCell ref="P354:Q354"/>
    <mergeCell ref="R354:T354"/>
    <mergeCell ref="U354:V354"/>
    <mergeCell ref="W354:X354"/>
    <mergeCell ref="AK352:AO352"/>
    <mergeCell ref="L353:M353"/>
    <mergeCell ref="N353:O353"/>
    <mergeCell ref="P353:Q353"/>
    <mergeCell ref="R353:T353"/>
    <mergeCell ref="U353:V353"/>
    <mergeCell ref="W353:X353"/>
    <mergeCell ref="AK353:AO353"/>
    <mergeCell ref="L352:M352"/>
    <mergeCell ref="N352:O352"/>
    <mergeCell ref="P352:Q352"/>
    <mergeCell ref="R352:T352"/>
    <mergeCell ref="U352:V352"/>
    <mergeCell ref="W352:X352"/>
    <mergeCell ref="AG362:AJ362"/>
    <mergeCell ref="AS362:AT362"/>
    <mergeCell ref="L363:N366"/>
    <mergeCell ref="O363:X363"/>
    <mergeCell ref="AA363:AB363"/>
    <mergeCell ref="AE363:AF363"/>
    <mergeCell ref="AI363:AJ363"/>
    <mergeCell ref="AQ363:AR363"/>
    <mergeCell ref="AS363:AT363"/>
    <mergeCell ref="O364:X364"/>
    <mergeCell ref="K360:K366"/>
    <mergeCell ref="L360:X360"/>
    <mergeCell ref="Y360:AB360"/>
    <mergeCell ref="AK360:AO360"/>
    <mergeCell ref="L361:N362"/>
    <mergeCell ref="O361:X361"/>
    <mergeCell ref="AK361:AO366"/>
    <mergeCell ref="O362:X362"/>
    <mergeCell ref="Y362:AB362"/>
    <mergeCell ref="AC362:AF362"/>
    <mergeCell ref="AK358:AO358"/>
    <mergeCell ref="L359:M359"/>
    <mergeCell ref="N359:O359"/>
    <mergeCell ref="P359:Q359"/>
    <mergeCell ref="R359:T359"/>
    <mergeCell ref="U359:V359"/>
    <mergeCell ref="W359:X359"/>
    <mergeCell ref="AK359:AO359"/>
    <mergeCell ref="L358:M358"/>
    <mergeCell ref="N358:O358"/>
    <mergeCell ref="P358:Q358"/>
    <mergeCell ref="R358:T358"/>
    <mergeCell ref="U358:V358"/>
    <mergeCell ref="W358:X358"/>
    <mergeCell ref="K373:AO373"/>
    <mergeCell ref="K374:AO374"/>
    <mergeCell ref="B382:B421"/>
    <mergeCell ref="C382:J421"/>
    <mergeCell ref="K382:AO382"/>
    <mergeCell ref="K383:M383"/>
    <mergeCell ref="N383:O383"/>
    <mergeCell ref="P383:Q383"/>
    <mergeCell ref="R383:T383"/>
    <mergeCell ref="U383:V386"/>
    <mergeCell ref="O366:X366"/>
    <mergeCell ref="Y366:AJ366"/>
    <mergeCell ref="K367:K368"/>
    <mergeCell ref="L367:AO368"/>
    <mergeCell ref="K369:AO369"/>
    <mergeCell ref="K370:AO370"/>
    <mergeCell ref="AA364:AB364"/>
    <mergeCell ref="AE364:AF364"/>
    <mergeCell ref="AI364:AJ364"/>
    <mergeCell ref="AC385:AF385"/>
    <mergeCell ref="AG385:AJ385"/>
    <mergeCell ref="L387:M387"/>
    <mergeCell ref="N387:O387"/>
    <mergeCell ref="P387:Q387"/>
    <mergeCell ref="R387:T387"/>
    <mergeCell ref="U387:V387"/>
    <mergeCell ref="W387:X387"/>
    <mergeCell ref="W383:X386"/>
    <mergeCell ref="Y383:AB384"/>
    <mergeCell ref="AC383:AJ384"/>
    <mergeCell ref="AK383:AO386"/>
    <mergeCell ref="K384:K386"/>
    <mergeCell ref="AS364:AT364"/>
    <mergeCell ref="O365:X365"/>
    <mergeCell ref="Y365:AB365"/>
    <mergeCell ref="AC365:AF365"/>
    <mergeCell ref="AG365:AJ365"/>
    <mergeCell ref="AQ365:AT365"/>
    <mergeCell ref="AK391:AO391"/>
    <mergeCell ref="L392:M392"/>
    <mergeCell ref="N392:O392"/>
    <mergeCell ref="P392:Q392"/>
    <mergeCell ref="R392:T392"/>
    <mergeCell ref="U392:V392"/>
    <mergeCell ref="W392:X392"/>
    <mergeCell ref="AK392:AO392"/>
    <mergeCell ref="L391:M391"/>
    <mergeCell ref="N391:O391"/>
    <mergeCell ref="P391:Q391"/>
    <mergeCell ref="R391:T391"/>
    <mergeCell ref="U391:V391"/>
    <mergeCell ref="W391:X391"/>
    <mergeCell ref="L384:M386"/>
    <mergeCell ref="N384:O386"/>
    <mergeCell ref="P384:Q386"/>
    <mergeCell ref="R384:T386"/>
    <mergeCell ref="Y385:AB385"/>
    <mergeCell ref="AK389:AO389"/>
    <mergeCell ref="L390:M390"/>
    <mergeCell ref="N390:O390"/>
    <mergeCell ref="P390:Q390"/>
    <mergeCell ref="R390:T390"/>
    <mergeCell ref="U390:V390"/>
    <mergeCell ref="W390:X390"/>
    <mergeCell ref="AK390:AO390"/>
    <mergeCell ref="L389:M389"/>
    <mergeCell ref="N389:O389"/>
    <mergeCell ref="P389:Q389"/>
    <mergeCell ref="R389:T389"/>
    <mergeCell ref="U389:V389"/>
    <mergeCell ref="W389:X389"/>
    <mergeCell ref="AK387:AO387"/>
    <mergeCell ref="L388:M388"/>
    <mergeCell ref="N388:O388"/>
    <mergeCell ref="P388:Q388"/>
    <mergeCell ref="R388:T388"/>
    <mergeCell ref="U388:V388"/>
    <mergeCell ref="W388:X388"/>
    <mergeCell ref="AK388:AO388"/>
    <mergeCell ref="AK397:AO397"/>
    <mergeCell ref="L398:M398"/>
    <mergeCell ref="N398:O398"/>
    <mergeCell ref="P398:Q398"/>
    <mergeCell ref="R398:T398"/>
    <mergeCell ref="U398:V398"/>
    <mergeCell ref="W398:X398"/>
    <mergeCell ref="AK398:AO398"/>
    <mergeCell ref="L397:M397"/>
    <mergeCell ref="N397:O397"/>
    <mergeCell ref="P397:Q397"/>
    <mergeCell ref="R397:T397"/>
    <mergeCell ref="U397:V397"/>
    <mergeCell ref="W397:X397"/>
    <mergeCell ref="AK395:AO395"/>
    <mergeCell ref="L396:M396"/>
    <mergeCell ref="N396:O396"/>
    <mergeCell ref="P396:Q396"/>
    <mergeCell ref="R396:T396"/>
    <mergeCell ref="U396:V396"/>
    <mergeCell ref="W396:X396"/>
    <mergeCell ref="AK396:AO396"/>
    <mergeCell ref="L395:M395"/>
    <mergeCell ref="N395:O395"/>
    <mergeCell ref="P395:Q395"/>
    <mergeCell ref="R395:T395"/>
    <mergeCell ref="U395:V395"/>
    <mergeCell ref="W395:X395"/>
    <mergeCell ref="AK393:AO393"/>
    <mergeCell ref="L394:M394"/>
    <mergeCell ref="N394:O394"/>
    <mergeCell ref="P394:Q394"/>
    <mergeCell ref="R394:T394"/>
    <mergeCell ref="U394:V394"/>
    <mergeCell ref="W394:X394"/>
    <mergeCell ref="AK394:AO394"/>
    <mergeCell ref="L393:M393"/>
    <mergeCell ref="N393:O393"/>
    <mergeCell ref="P393:Q393"/>
    <mergeCell ref="R393:T393"/>
    <mergeCell ref="U393:V393"/>
    <mergeCell ref="W393:X393"/>
    <mergeCell ref="AK403:AO403"/>
    <mergeCell ref="L404:M404"/>
    <mergeCell ref="N404:O404"/>
    <mergeCell ref="P404:Q404"/>
    <mergeCell ref="R404:T404"/>
    <mergeCell ref="U404:V404"/>
    <mergeCell ref="W404:X404"/>
    <mergeCell ref="AK404:AO404"/>
    <mergeCell ref="L403:M403"/>
    <mergeCell ref="N403:O403"/>
    <mergeCell ref="P403:Q403"/>
    <mergeCell ref="R403:T403"/>
    <mergeCell ref="U403:V403"/>
    <mergeCell ref="W403:X403"/>
    <mergeCell ref="AK401:AO401"/>
    <mergeCell ref="L402:M402"/>
    <mergeCell ref="N402:O402"/>
    <mergeCell ref="P402:Q402"/>
    <mergeCell ref="R402:T402"/>
    <mergeCell ref="U402:V402"/>
    <mergeCell ref="W402:X402"/>
    <mergeCell ref="AK402:AO402"/>
    <mergeCell ref="L401:M401"/>
    <mergeCell ref="N401:O401"/>
    <mergeCell ref="P401:Q401"/>
    <mergeCell ref="R401:T401"/>
    <mergeCell ref="U401:V401"/>
    <mergeCell ref="W401:X401"/>
    <mergeCell ref="AK399:AO399"/>
    <mergeCell ref="L400:M400"/>
    <mergeCell ref="N400:O400"/>
    <mergeCell ref="P400:Q400"/>
    <mergeCell ref="R400:T400"/>
    <mergeCell ref="U400:V400"/>
    <mergeCell ref="W400:X400"/>
    <mergeCell ref="AK400:AO400"/>
    <mergeCell ref="L399:M399"/>
    <mergeCell ref="N399:O399"/>
    <mergeCell ref="P399:Q399"/>
    <mergeCell ref="R399:T399"/>
    <mergeCell ref="U399:V399"/>
    <mergeCell ref="W399:X399"/>
    <mergeCell ref="AG409:AJ409"/>
    <mergeCell ref="AS409:AT409"/>
    <mergeCell ref="L410:N413"/>
    <mergeCell ref="O410:X410"/>
    <mergeCell ref="AA410:AB410"/>
    <mergeCell ref="AE410:AF410"/>
    <mergeCell ref="AI410:AJ410"/>
    <mergeCell ref="AQ410:AR410"/>
    <mergeCell ref="AS410:AT410"/>
    <mergeCell ref="O411:X411"/>
    <mergeCell ref="K407:K413"/>
    <mergeCell ref="L407:X407"/>
    <mergeCell ref="Y407:AB407"/>
    <mergeCell ref="AK407:AO407"/>
    <mergeCell ref="L408:N409"/>
    <mergeCell ref="O408:X408"/>
    <mergeCell ref="AK408:AO413"/>
    <mergeCell ref="O409:X409"/>
    <mergeCell ref="Y409:AB409"/>
    <mergeCell ref="AC409:AF409"/>
    <mergeCell ref="AK405:AO405"/>
    <mergeCell ref="L406:M406"/>
    <mergeCell ref="N406:O406"/>
    <mergeCell ref="P406:Q406"/>
    <mergeCell ref="R406:T406"/>
    <mergeCell ref="U406:V406"/>
    <mergeCell ref="W406:X406"/>
    <mergeCell ref="AK406:AO406"/>
    <mergeCell ref="L405:M405"/>
    <mergeCell ref="N405:O405"/>
    <mergeCell ref="P405:Q405"/>
    <mergeCell ref="R405:T405"/>
    <mergeCell ref="U405:V405"/>
    <mergeCell ref="W405:X405"/>
    <mergeCell ref="K420:AO420"/>
    <mergeCell ref="K421:AO421"/>
    <mergeCell ref="B429:B468"/>
    <mergeCell ref="C429:J468"/>
    <mergeCell ref="K429:AO429"/>
    <mergeCell ref="K430:M430"/>
    <mergeCell ref="N430:O430"/>
    <mergeCell ref="P430:Q430"/>
    <mergeCell ref="R430:T430"/>
    <mergeCell ref="U430:V433"/>
    <mergeCell ref="O413:X413"/>
    <mergeCell ref="Y413:AJ413"/>
    <mergeCell ref="K414:K415"/>
    <mergeCell ref="L414:AO415"/>
    <mergeCell ref="K416:AO416"/>
    <mergeCell ref="K417:AO417"/>
    <mergeCell ref="AA411:AB411"/>
    <mergeCell ref="AE411:AF411"/>
    <mergeCell ref="AI411:AJ411"/>
    <mergeCell ref="AC432:AF432"/>
    <mergeCell ref="AG432:AJ432"/>
    <mergeCell ref="L434:M434"/>
    <mergeCell ref="N434:O434"/>
    <mergeCell ref="P434:Q434"/>
    <mergeCell ref="R434:T434"/>
    <mergeCell ref="U434:V434"/>
    <mergeCell ref="W434:X434"/>
    <mergeCell ref="W430:X433"/>
    <mergeCell ref="Y430:AB431"/>
    <mergeCell ref="AC430:AJ431"/>
    <mergeCell ref="AK430:AO433"/>
    <mergeCell ref="K431:K433"/>
    <mergeCell ref="AS411:AT411"/>
    <mergeCell ref="O412:X412"/>
    <mergeCell ref="Y412:AB412"/>
    <mergeCell ref="AC412:AF412"/>
    <mergeCell ref="AG412:AJ412"/>
    <mergeCell ref="AQ412:AT412"/>
    <mergeCell ref="AK438:AO438"/>
    <mergeCell ref="L439:M439"/>
    <mergeCell ref="N439:O439"/>
    <mergeCell ref="P439:Q439"/>
    <mergeCell ref="R439:T439"/>
    <mergeCell ref="U439:V439"/>
    <mergeCell ref="W439:X439"/>
    <mergeCell ref="AK439:AO439"/>
    <mergeCell ref="L438:M438"/>
    <mergeCell ref="N438:O438"/>
    <mergeCell ref="P438:Q438"/>
    <mergeCell ref="R438:T438"/>
    <mergeCell ref="U438:V438"/>
    <mergeCell ref="W438:X438"/>
    <mergeCell ref="L431:M433"/>
    <mergeCell ref="N431:O433"/>
    <mergeCell ref="P431:Q433"/>
    <mergeCell ref="R431:T433"/>
    <mergeCell ref="Y432:AB432"/>
    <mergeCell ref="AK436:AO436"/>
    <mergeCell ref="L437:M437"/>
    <mergeCell ref="N437:O437"/>
    <mergeCell ref="P437:Q437"/>
    <mergeCell ref="R437:T437"/>
    <mergeCell ref="U437:V437"/>
    <mergeCell ref="W437:X437"/>
    <mergeCell ref="AK437:AO437"/>
    <mergeCell ref="L436:M436"/>
    <mergeCell ref="N436:O436"/>
    <mergeCell ref="P436:Q436"/>
    <mergeCell ref="R436:T436"/>
    <mergeCell ref="U436:V436"/>
    <mergeCell ref="W436:X436"/>
    <mergeCell ref="AK434:AO434"/>
    <mergeCell ref="L435:M435"/>
    <mergeCell ref="N435:O435"/>
    <mergeCell ref="P435:Q435"/>
    <mergeCell ref="R435:T435"/>
    <mergeCell ref="U435:V435"/>
    <mergeCell ref="W435:X435"/>
    <mergeCell ref="AK435:AO435"/>
    <mergeCell ref="AK444:AO444"/>
    <mergeCell ref="L445:M445"/>
    <mergeCell ref="N445:O445"/>
    <mergeCell ref="P445:Q445"/>
    <mergeCell ref="R445:T445"/>
    <mergeCell ref="U445:V445"/>
    <mergeCell ref="W445:X445"/>
    <mergeCell ref="AK445:AO445"/>
    <mergeCell ref="L444:M444"/>
    <mergeCell ref="N444:O444"/>
    <mergeCell ref="P444:Q444"/>
    <mergeCell ref="R444:T444"/>
    <mergeCell ref="U444:V444"/>
    <mergeCell ref="W444:X444"/>
    <mergeCell ref="AK442:AO442"/>
    <mergeCell ref="L443:M443"/>
    <mergeCell ref="N443:O443"/>
    <mergeCell ref="P443:Q443"/>
    <mergeCell ref="R443:T443"/>
    <mergeCell ref="U443:V443"/>
    <mergeCell ref="W443:X443"/>
    <mergeCell ref="AK443:AO443"/>
    <mergeCell ref="L442:M442"/>
    <mergeCell ref="N442:O442"/>
    <mergeCell ref="P442:Q442"/>
    <mergeCell ref="R442:T442"/>
    <mergeCell ref="U442:V442"/>
    <mergeCell ref="W442:X442"/>
    <mergeCell ref="AK440:AO440"/>
    <mergeCell ref="L441:M441"/>
    <mergeCell ref="N441:O441"/>
    <mergeCell ref="P441:Q441"/>
    <mergeCell ref="R441:T441"/>
    <mergeCell ref="U441:V441"/>
    <mergeCell ref="W441:X441"/>
    <mergeCell ref="AK441:AO441"/>
    <mergeCell ref="L440:M440"/>
    <mergeCell ref="N440:O440"/>
    <mergeCell ref="P440:Q440"/>
    <mergeCell ref="R440:T440"/>
    <mergeCell ref="U440:V440"/>
    <mergeCell ref="W440:X440"/>
    <mergeCell ref="AK450:AO450"/>
    <mergeCell ref="L451:M451"/>
    <mergeCell ref="N451:O451"/>
    <mergeCell ref="P451:Q451"/>
    <mergeCell ref="R451:T451"/>
    <mergeCell ref="U451:V451"/>
    <mergeCell ref="W451:X451"/>
    <mergeCell ref="AK451:AO451"/>
    <mergeCell ref="L450:M450"/>
    <mergeCell ref="N450:O450"/>
    <mergeCell ref="P450:Q450"/>
    <mergeCell ref="R450:T450"/>
    <mergeCell ref="U450:V450"/>
    <mergeCell ref="W450:X450"/>
    <mergeCell ref="AK448:AO448"/>
    <mergeCell ref="L449:M449"/>
    <mergeCell ref="N449:O449"/>
    <mergeCell ref="P449:Q449"/>
    <mergeCell ref="R449:T449"/>
    <mergeCell ref="U449:V449"/>
    <mergeCell ref="W449:X449"/>
    <mergeCell ref="AK449:AO449"/>
    <mergeCell ref="L448:M448"/>
    <mergeCell ref="N448:O448"/>
    <mergeCell ref="P448:Q448"/>
    <mergeCell ref="R448:T448"/>
    <mergeCell ref="U448:V448"/>
    <mergeCell ref="W448:X448"/>
    <mergeCell ref="AK446:AO446"/>
    <mergeCell ref="L447:M447"/>
    <mergeCell ref="N447:O447"/>
    <mergeCell ref="P447:Q447"/>
    <mergeCell ref="R447:T447"/>
    <mergeCell ref="U447:V447"/>
    <mergeCell ref="W447:X447"/>
    <mergeCell ref="AK447:AO447"/>
    <mergeCell ref="L446:M446"/>
    <mergeCell ref="N446:O446"/>
    <mergeCell ref="P446:Q446"/>
    <mergeCell ref="R446:T446"/>
    <mergeCell ref="U446:V446"/>
    <mergeCell ref="W446:X446"/>
    <mergeCell ref="AG456:AJ456"/>
    <mergeCell ref="AS456:AT456"/>
    <mergeCell ref="L457:N460"/>
    <mergeCell ref="O457:X457"/>
    <mergeCell ref="AA457:AB457"/>
    <mergeCell ref="AE457:AF457"/>
    <mergeCell ref="AI457:AJ457"/>
    <mergeCell ref="AQ457:AR457"/>
    <mergeCell ref="AS457:AT457"/>
    <mergeCell ref="O458:X458"/>
    <mergeCell ref="K454:K460"/>
    <mergeCell ref="L454:X454"/>
    <mergeCell ref="Y454:AB454"/>
    <mergeCell ref="AK454:AO454"/>
    <mergeCell ref="L455:N456"/>
    <mergeCell ref="O455:X455"/>
    <mergeCell ref="AK455:AO460"/>
    <mergeCell ref="O456:X456"/>
    <mergeCell ref="Y456:AB456"/>
    <mergeCell ref="AC456:AF456"/>
    <mergeCell ref="AK452:AO452"/>
    <mergeCell ref="L453:M453"/>
    <mergeCell ref="N453:O453"/>
    <mergeCell ref="P453:Q453"/>
    <mergeCell ref="R453:T453"/>
    <mergeCell ref="U453:V453"/>
    <mergeCell ref="W453:X453"/>
    <mergeCell ref="AK453:AO453"/>
    <mergeCell ref="L452:M452"/>
    <mergeCell ref="N452:O452"/>
    <mergeCell ref="P452:Q452"/>
    <mergeCell ref="R452:T452"/>
    <mergeCell ref="U452:V452"/>
    <mergeCell ref="W452:X452"/>
    <mergeCell ref="K467:AO467"/>
    <mergeCell ref="K468:AO468"/>
    <mergeCell ref="B476:B515"/>
    <mergeCell ref="C476:J515"/>
    <mergeCell ref="K476:AO476"/>
    <mergeCell ref="K477:M477"/>
    <mergeCell ref="N477:O477"/>
    <mergeCell ref="P477:Q477"/>
    <mergeCell ref="R477:T477"/>
    <mergeCell ref="U477:V480"/>
    <mergeCell ref="O460:X460"/>
    <mergeCell ref="Y460:AJ460"/>
    <mergeCell ref="K461:K462"/>
    <mergeCell ref="L461:AO462"/>
    <mergeCell ref="K463:AO463"/>
    <mergeCell ref="K464:AO464"/>
    <mergeCell ref="AA458:AB458"/>
    <mergeCell ref="AE458:AF458"/>
    <mergeCell ref="AI458:AJ458"/>
    <mergeCell ref="AC479:AF479"/>
    <mergeCell ref="AG479:AJ479"/>
    <mergeCell ref="L481:M481"/>
    <mergeCell ref="N481:O481"/>
    <mergeCell ref="P481:Q481"/>
    <mergeCell ref="R481:T481"/>
    <mergeCell ref="U481:V481"/>
    <mergeCell ref="W481:X481"/>
    <mergeCell ref="W477:X480"/>
    <mergeCell ref="Y477:AB478"/>
    <mergeCell ref="AC477:AJ478"/>
    <mergeCell ref="AK477:AO480"/>
    <mergeCell ref="K478:K480"/>
    <mergeCell ref="AS458:AT458"/>
    <mergeCell ref="O459:X459"/>
    <mergeCell ref="Y459:AB459"/>
    <mergeCell ref="AC459:AF459"/>
    <mergeCell ref="AG459:AJ459"/>
    <mergeCell ref="AQ459:AT459"/>
    <mergeCell ref="AK485:AO485"/>
    <mergeCell ref="L486:M486"/>
    <mergeCell ref="N486:O486"/>
    <mergeCell ref="P486:Q486"/>
    <mergeCell ref="R486:T486"/>
    <mergeCell ref="U486:V486"/>
    <mergeCell ref="W486:X486"/>
    <mergeCell ref="AK486:AO486"/>
    <mergeCell ref="L485:M485"/>
    <mergeCell ref="N485:O485"/>
    <mergeCell ref="P485:Q485"/>
    <mergeCell ref="R485:T485"/>
    <mergeCell ref="U485:V485"/>
    <mergeCell ref="W485:X485"/>
    <mergeCell ref="L478:M480"/>
    <mergeCell ref="N478:O480"/>
    <mergeCell ref="P478:Q480"/>
    <mergeCell ref="R478:T480"/>
    <mergeCell ref="Y479:AB479"/>
    <mergeCell ref="AK483:AO483"/>
    <mergeCell ref="L484:M484"/>
    <mergeCell ref="N484:O484"/>
    <mergeCell ref="P484:Q484"/>
    <mergeCell ref="R484:T484"/>
    <mergeCell ref="U484:V484"/>
    <mergeCell ref="W484:X484"/>
    <mergeCell ref="AK484:AO484"/>
    <mergeCell ref="L483:M483"/>
    <mergeCell ref="N483:O483"/>
    <mergeCell ref="P483:Q483"/>
    <mergeCell ref="R483:T483"/>
    <mergeCell ref="U483:V483"/>
    <mergeCell ref="W483:X483"/>
    <mergeCell ref="AK481:AO481"/>
    <mergeCell ref="L482:M482"/>
    <mergeCell ref="N482:O482"/>
    <mergeCell ref="P482:Q482"/>
    <mergeCell ref="R482:T482"/>
    <mergeCell ref="U482:V482"/>
    <mergeCell ref="W482:X482"/>
    <mergeCell ref="AK482:AO482"/>
    <mergeCell ref="AK491:AO491"/>
    <mergeCell ref="L492:M492"/>
    <mergeCell ref="N492:O492"/>
    <mergeCell ref="P492:Q492"/>
    <mergeCell ref="R492:T492"/>
    <mergeCell ref="U492:V492"/>
    <mergeCell ref="W492:X492"/>
    <mergeCell ref="AK492:AO492"/>
    <mergeCell ref="L491:M491"/>
    <mergeCell ref="N491:O491"/>
    <mergeCell ref="P491:Q491"/>
    <mergeCell ref="R491:T491"/>
    <mergeCell ref="U491:V491"/>
    <mergeCell ref="W491:X491"/>
    <mergeCell ref="AK489:AO489"/>
    <mergeCell ref="L490:M490"/>
    <mergeCell ref="N490:O490"/>
    <mergeCell ref="P490:Q490"/>
    <mergeCell ref="R490:T490"/>
    <mergeCell ref="U490:V490"/>
    <mergeCell ref="W490:X490"/>
    <mergeCell ref="AK490:AO490"/>
    <mergeCell ref="L489:M489"/>
    <mergeCell ref="N489:O489"/>
    <mergeCell ref="P489:Q489"/>
    <mergeCell ref="R489:T489"/>
    <mergeCell ref="U489:V489"/>
    <mergeCell ref="W489:X489"/>
    <mergeCell ref="AK487:AO487"/>
    <mergeCell ref="L488:M488"/>
    <mergeCell ref="N488:O488"/>
    <mergeCell ref="P488:Q488"/>
    <mergeCell ref="R488:T488"/>
    <mergeCell ref="U488:V488"/>
    <mergeCell ref="W488:X488"/>
    <mergeCell ref="AK488:AO488"/>
    <mergeCell ref="L487:M487"/>
    <mergeCell ref="N487:O487"/>
    <mergeCell ref="P487:Q487"/>
    <mergeCell ref="R487:T487"/>
    <mergeCell ref="U487:V487"/>
    <mergeCell ref="W487:X487"/>
    <mergeCell ref="AK497:AO497"/>
    <mergeCell ref="L498:M498"/>
    <mergeCell ref="N498:O498"/>
    <mergeCell ref="P498:Q498"/>
    <mergeCell ref="R498:T498"/>
    <mergeCell ref="U498:V498"/>
    <mergeCell ref="W498:X498"/>
    <mergeCell ref="AK498:AO498"/>
    <mergeCell ref="L497:M497"/>
    <mergeCell ref="N497:O497"/>
    <mergeCell ref="P497:Q497"/>
    <mergeCell ref="R497:T497"/>
    <mergeCell ref="U497:V497"/>
    <mergeCell ref="W497:X497"/>
    <mergeCell ref="AK495:AO495"/>
    <mergeCell ref="L496:M496"/>
    <mergeCell ref="N496:O496"/>
    <mergeCell ref="P496:Q496"/>
    <mergeCell ref="R496:T496"/>
    <mergeCell ref="U496:V496"/>
    <mergeCell ref="W496:X496"/>
    <mergeCell ref="AK496:AO496"/>
    <mergeCell ref="L495:M495"/>
    <mergeCell ref="N495:O495"/>
    <mergeCell ref="P495:Q495"/>
    <mergeCell ref="R495:T495"/>
    <mergeCell ref="U495:V495"/>
    <mergeCell ref="W495:X495"/>
    <mergeCell ref="AK493:AO493"/>
    <mergeCell ref="L494:M494"/>
    <mergeCell ref="N494:O494"/>
    <mergeCell ref="P494:Q494"/>
    <mergeCell ref="R494:T494"/>
    <mergeCell ref="U494:V494"/>
    <mergeCell ref="W494:X494"/>
    <mergeCell ref="AK494:AO494"/>
    <mergeCell ref="L493:M493"/>
    <mergeCell ref="N493:O493"/>
    <mergeCell ref="P493:Q493"/>
    <mergeCell ref="R493:T493"/>
    <mergeCell ref="U493:V493"/>
    <mergeCell ref="W493:X493"/>
    <mergeCell ref="AG503:AJ503"/>
    <mergeCell ref="AS503:AT503"/>
    <mergeCell ref="L504:N507"/>
    <mergeCell ref="O504:X504"/>
    <mergeCell ref="AA504:AB504"/>
    <mergeCell ref="AE504:AF504"/>
    <mergeCell ref="AI504:AJ504"/>
    <mergeCell ref="AQ504:AR504"/>
    <mergeCell ref="AS504:AT504"/>
    <mergeCell ref="O505:X505"/>
    <mergeCell ref="K501:K507"/>
    <mergeCell ref="L501:X501"/>
    <mergeCell ref="Y501:AB501"/>
    <mergeCell ref="AK501:AO501"/>
    <mergeCell ref="L502:N503"/>
    <mergeCell ref="O502:X502"/>
    <mergeCell ref="AK502:AO507"/>
    <mergeCell ref="O503:X503"/>
    <mergeCell ref="Y503:AB503"/>
    <mergeCell ref="AC503:AF503"/>
    <mergeCell ref="AK499:AO499"/>
    <mergeCell ref="L500:M500"/>
    <mergeCell ref="N500:O500"/>
    <mergeCell ref="P500:Q500"/>
    <mergeCell ref="R500:T500"/>
    <mergeCell ref="U500:V500"/>
    <mergeCell ref="W500:X500"/>
    <mergeCell ref="AK500:AO500"/>
    <mergeCell ref="L499:M499"/>
    <mergeCell ref="N499:O499"/>
    <mergeCell ref="P499:Q499"/>
    <mergeCell ref="R499:T499"/>
    <mergeCell ref="U499:V499"/>
    <mergeCell ref="W499:X499"/>
    <mergeCell ref="K514:AO514"/>
    <mergeCell ref="K515:AO515"/>
    <mergeCell ref="B523:B562"/>
    <mergeCell ref="C523:J562"/>
    <mergeCell ref="K523:AO523"/>
    <mergeCell ref="K524:M524"/>
    <mergeCell ref="N524:O524"/>
    <mergeCell ref="P524:Q524"/>
    <mergeCell ref="R524:T524"/>
    <mergeCell ref="U524:V527"/>
    <mergeCell ref="O507:X507"/>
    <mergeCell ref="Y507:AJ507"/>
    <mergeCell ref="K508:K509"/>
    <mergeCell ref="L508:AO509"/>
    <mergeCell ref="K510:AO510"/>
    <mergeCell ref="K511:AO511"/>
    <mergeCell ref="AA505:AB505"/>
    <mergeCell ref="AE505:AF505"/>
    <mergeCell ref="AI505:AJ505"/>
    <mergeCell ref="AC526:AF526"/>
    <mergeCell ref="AG526:AJ526"/>
    <mergeCell ref="L528:M528"/>
    <mergeCell ref="N528:O528"/>
    <mergeCell ref="P528:Q528"/>
    <mergeCell ref="R528:T528"/>
    <mergeCell ref="U528:V528"/>
    <mergeCell ref="W528:X528"/>
    <mergeCell ref="W524:X527"/>
    <mergeCell ref="Y524:AB525"/>
    <mergeCell ref="AC524:AJ525"/>
    <mergeCell ref="AK524:AO527"/>
    <mergeCell ref="K525:K527"/>
    <mergeCell ref="AS505:AT505"/>
    <mergeCell ref="O506:X506"/>
    <mergeCell ref="Y506:AB506"/>
    <mergeCell ref="AC506:AF506"/>
    <mergeCell ref="AG506:AJ506"/>
    <mergeCell ref="AQ506:AT506"/>
    <mergeCell ref="AK532:AO532"/>
    <mergeCell ref="L533:M533"/>
    <mergeCell ref="N533:O533"/>
    <mergeCell ref="P533:Q533"/>
    <mergeCell ref="R533:T533"/>
    <mergeCell ref="U533:V533"/>
    <mergeCell ref="W533:X533"/>
    <mergeCell ref="AK533:AO533"/>
    <mergeCell ref="L532:M532"/>
    <mergeCell ref="N532:O532"/>
    <mergeCell ref="P532:Q532"/>
    <mergeCell ref="R532:T532"/>
    <mergeCell ref="U532:V532"/>
    <mergeCell ref="W532:X532"/>
    <mergeCell ref="L525:M527"/>
    <mergeCell ref="N525:O527"/>
    <mergeCell ref="P525:Q527"/>
    <mergeCell ref="R525:T527"/>
    <mergeCell ref="Y526:AB526"/>
    <mergeCell ref="AK530:AO530"/>
    <mergeCell ref="L531:M531"/>
    <mergeCell ref="N531:O531"/>
    <mergeCell ref="P531:Q531"/>
    <mergeCell ref="R531:T531"/>
    <mergeCell ref="U531:V531"/>
    <mergeCell ref="W531:X531"/>
    <mergeCell ref="AK531:AO531"/>
    <mergeCell ref="L530:M530"/>
    <mergeCell ref="N530:O530"/>
    <mergeCell ref="P530:Q530"/>
    <mergeCell ref="R530:T530"/>
    <mergeCell ref="U530:V530"/>
    <mergeCell ref="W530:X530"/>
    <mergeCell ref="AK528:AO528"/>
    <mergeCell ref="L529:M529"/>
    <mergeCell ref="N529:O529"/>
    <mergeCell ref="P529:Q529"/>
    <mergeCell ref="R529:T529"/>
    <mergeCell ref="U529:V529"/>
    <mergeCell ref="W529:X529"/>
    <mergeCell ref="AK529:AO529"/>
    <mergeCell ref="AK538:AO538"/>
    <mergeCell ref="L539:M539"/>
    <mergeCell ref="N539:O539"/>
    <mergeCell ref="P539:Q539"/>
    <mergeCell ref="R539:T539"/>
    <mergeCell ref="U539:V539"/>
    <mergeCell ref="W539:X539"/>
    <mergeCell ref="AK539:AO539"/>
    <mergeCell ref="L538:M538"/>
    <mergeCell ref="N538:O538"/>
    <mergeCell ref="P538:Q538"/>
    <mergeCell ref="R538:T538"/>
    <mergeCell ref="U538:V538"/>
    <mergeCell ref="W538:X538"/>
    <mergeCell ref="AK536:AO536"/>
    <mergeCell ref="L537:M537"/>
    <mergeCell ref="N537:O537"/>
    <mergeCell ref="P537:Q537"/>
    <mergeCell ref="R537:T537"/>
    <mergeCell ref="U537:V537"/>
    <mergeCell ref="W537:X537"/>
    <mergeCell ref="AK537:AO537"/>
    <mergeCell ref="L536:M536"/>
    <mergeCell ref="N536:O536"/>
    <mergeCell ref="P536:Q536"/>
    <mergeCell ref="R536:T536"/>
    <mergeCell ref="U536:V536"/>
    <mergeCell ref="W536:X536"/>
    <mergeCell ref="AK534:AO534"/>
    <mergeCell ref="L535:M535"/>
    <mergeCell ref="N535:O535"/>
    <mergeCell ref="P535:Q535"/>
    <mergeCell ref="R535:T535"/>
    <mergeCell ref="U535:V535"/>
    <mergeCell ref="W535:X535"/>
    <mergeCell ref="AK535:AO535"/>
    <mergeCell ref="L534:M534"/>
    <mergeCell ref="N534:O534"/>
    <mergeCell ref="P534:Q534"/>
    <mergeCell ref="R534:T534"/>
    <mergeCell ref="U534:V534"/>
    <mergeCell ref="W534:X534"/>
    <mergeCell ref="AK544:AO544"/>
    <mergeCell ref="L545:M545"/>
    <mergeCell ref="N545:O545"/>
    <mergeCell ref="P545:Q545"/>
    <mergeCell ref="R545:T545"/>
    <mergeCell ref="U545:V545"/>
    <mergeCell ref="W545:X545"/>
    <mergeCell ref="AK545:AO545"/>
    <mergeCell ref="L544:M544"/>
    <mergeCell ref="N544:O544"/>
    <mergeCell ref="P544:Q544"/>
    <mergeCell ref="R544:T544"/>
    <mergeCell ref="U544:V544"/>
    <mergeCell ref="W544:X544"/>
    <mergeCell ref="AK542:AO542"/>
    <mergeCell ref="L543:M543"/>
    <mergeCell ref="N543:O543"/>
    <mergeCell ref="P543:Q543"/>
    <mergeCell ref="R543:T543"/>
    <mergeCell ref="U543:V543"/>
    <mergeCell ref="W543:X543"/>
    <mergeCell ref="AK543:AO543"/>
    <mergeCell ref="L542:M542"/>
    <mergeCell ref="N542:O542"/>
    <mergeCell ref="P542:Q542"/>
    <mergeCell ref="R542:T542"/>
    <mergeCell ref="U542:V542"/>
    <mergeCell ref="W542:X542"/>
    <mergeCell ref="AK540:AO540"/>
    <mergeCell ref="L541:M541"/>
    <mergeCell ref="N541:O541"/>
    <mergeCell ref="P541:Q541"/>
    <mergeCell ref="R541:T541"/>
    <mergeCell ref="U541:V541"/>
    <mergeCell ref="W541:X541"/>
    <mergeCell ref="AK541:AO541"/>
    <mergeCell ref="L540:M540"/>
    <mergeCell ref="N540:O540"/>
    <mergeCell ref="P540:Q540"/>
    <mergeCell ref="R540:T540"/>
    <mergeCell ref="U540:V540"/>
    <mergeCell ref="W540:X540"/>
    <mergeCell ref="AG550:AJ550"/>
    <mergeCell ref="AS550:AT550"/>
    <mergeCell ref="L551:N554"/>
    <mergeCell ref="O551:X551"/>
    <mergeCell ref="AA551:AB551"/>
    <mergeCell ref="AE551:AF551"/>
    <mergeCell ref="AI551:AJ551"/>
    <mergeCell ref="AQ551:AR551"/>
    <mergeCell ref="AS551:AT551"/>
    <mergeCell ref="O552:X552"/>
    <mergeCell ref="K548:K554"/>
    <mergeCell ref="L548:X548"/>
    <mergeCell ref="Y548:AB548"/>
    <mergeCell ref="AK548:AO548"/>
    <mergeCell ref="L549:N550"/>
    <mergeCell ref="O549:X549"/>
    <mergeCell ref="AK549:AO554"/>
    <mergeCell ref="O550:X550"/>
    <mergeCell ref="Y550:AB550"/>
    <mergeCell ref="AC550:AF550"/>
    <mergeCell ref="AK546:AO546"/>
    <mergeCell ref="L547:M547"/>
    <mergeCell ref="N547:O547"/>
    <mergeCell ref="P547:Q547"/>
    <mergeCell ref="R547:T547"/>
    <mergeCell ref="U547:V547"/>
    <mergeCell ref="W547:X547"/>
    <mergeCell ref="AK547:AO547"/>
    <mergeCell ref="L546:M546"/>
    <mergeCell ref="N546:O546"/>
    <mergeCell ref="P546:Q546"/>
    <mergeCell ref="R546:T546"/>
    <mergeCell ref="U546:V546"/>
    <mergeCell ref="W546:X546"/>
    <mergeCell ref="K561:AO561"/>
    <mergeCell ref="K562:AO562"/>
    <mergeCell ref="B570:B609"/>
    <mergeCell ref="C570:J609"/>
    <mergeCell ref="K570:AO570"/>
    <mergeCell ref="K571:M571"/>
    <mergeCell ref="N571:O571"/>
    <mergeCell ref="P571:Q571"/>
    <mergeCell ref="R571:T571"/>
    <mergeCell ref="U571:V574"/>
    <mergeCell ref="O554:X554"/>
    <mergeCell ref="Y554:AJ554"/>
    <mergeCell ref="K555:K556"/>
    <mergeCell ref="L555:AO556"/>
    <mergeCell ref="K557:AO557"/>
    <mergeCell ref="K558:AO558"/>
    <mergeCell ref="AA552:AB552"/>
    <mergeCell ref="AE552:AF552"/>
    <mergeCell ref="AI552:AJ552"/>
    <mergeCell ref="AC573:AF573"/>
    <mergeCell ref="AG573:AJ573"/>
    <mergeCell ref="L575:M575"/>
    <mergeCell ref="N575:O575"/>
    <mergeCell ref="P575:Q575"/>
    <mergeCell ref="R575:T575"/>
    <mergeCell ref="U575:V575"/>
    <mergeCell ref="W575:X575"/>
    <mergeCell ref="W571:X574"/>
    <mergeCell ref="Y571:AB572"/>
    <mergeCell ref="AC571:AJ572"/>
    <mergeCell ref="AK571:AO574"/>
    <mergeCell ref="K572:K574"/>
    <mergeCell ref="AS552:AT552"/>
    <mergeCell ref="O553:X553"/>
    <mergeCell ref="Y553:AB553"/>
    <mergeCell ref="AC553:AF553"/>
    <mergeCell ref="AG553:AJ553"/>
    <mergeCell ref="AQ553:AT553"/>
    <mergeCell ref="AK579:AO579"/>
    <mergeCell ref="L580:M580"/>
    <mergeCell ref="N580:O580"/>
    <mergeCell ref="P580:Q580"/>
    <mergeCell ref="R580:T580"/>
    <mergeCell ref="U580:V580"/>
    <mergeCell ref="W580:X580"/>
    <mergeCell ref="AK580:AO580"/>
    <mergeCell ref="L579:M579"/>
    <mergeCell ref="N579:O579"/>
    <mergeCell ref="P579:Q579"/>
    <mergeCell ref="R579:T579"/>
    <mergeCell ref="U579:V579"/>
    <mergeCell ref="W579:X579"/>
    <mergeCell ref="L572:M574"/>
    <mergeCell ref="N572:O574"/>
    <mergeCell ref="P572:Q574"/>
    <mergeCell ref="R572:T574"/>
    <mergeCell ref="Y573:AB573"/>
    <mergeCell ref="AK577:AO577"/>
    <mergeCell ref="L578:M578"/>
    <mergeCell ref="N578:O578"/>
    <mergeCell ref="P578:Q578"/>
    <mergeCell ref="R578:T578"/>
    <mergeCell ref="U578:V578"/>
    <mergeCell ref="W578:X578"/>
    <mergeCell ref="AK578:AO578"/>
    <mergeCell ref="L577:M577"/>
    <mergeCell ref="N577:O577"/>
    <mergeCell ref="P577:Q577"/>
    <mergeCell ref="R577:T577"/>
    <mergeCell ref="U577:V577"/>
    <mergeCell ref="W577:X577"/>
    <mergeCell ref="AK575:AO575"/>
    <mergeCell ref="L576:M576"/>
    <mergeCell ref="N576:O576"/>
    <mergeCell ref="P576:Q576"/>
    <mergeCell ref="R576:T576"/>
    <mergeCell ref="U576:V576"/>
    <mergeCell ref="W576:X576"/>
    <mergeCell ref="AK576:AO576"/>
    <mergeCell ref="AK585:AO585"/>
    <mergeCell ref="L586:M586"/>
    <mergeCell ref="N586:O586"/>
    <mergeCell ref="P586:Q586"/>
    <mergeCell ref="R586:T586"/>
    <mergeCell ref="U586:V586"/>
    <mergeCell ref="W586:X586"/>
    <mergeCell ref="AK586:AO586"/>
    <mergeCell ref="L585:M585"/>
    <mergeCell ref="N585:O585"/>
    <mergeCell ref="P585:Q585"/>
    <mergeCell ref="R585:T585"/>
    <mergeCell ref="U585:V585"/>
    <mergeCell ref="W585:X585"/>
    <mergeCell ref="AK583:AO583"/>
    <mergeCell ref="L584:M584"/>
    <mergeCell ref="N584:O584"/>
    <mergeCell ref="P584:Q584"/>
    <mergeCell ref="R584:T584"/>
    <mergeCell ref="U584:V584"/>
    <mergeCell ref="W584:X584"/>
    <mergeCell ref="AK584:AO584"/>
    <mergeCell ref="L583:M583"/>
    <mergeCell ref="N583:O583"/>
    <mergeCell ref="P583:Q583"/>
    <mergeCell ref="R583:T583"/>
    <mergeCell ref="U583:V583"/>
    <mergeCell ref="W583:X583"/>
    <mergeCell ref="AK581:AO581"/>
    <mergeCell ref="L582:M582"/>
    <mergeCell ref="N582:O582"/>
    <mergeCell ref="P582:Q582"/>
    <mergeCell ref="R582:T582"/>
    <mergeCell ref="U582:V582"/>
    <mergeCell ref="W582:X582"/>
    <mergeCell ref="AK582:AO582"/>
    <mergeCell ref="L581:M581"/>
    <mergeCell ref="N581:O581"/>
    <mergeCell ref="P581:Q581"/>
    <mergeCell ref="R581:T581"/>
    <mergeCell ref="U581:V581"/>
    <mergeCell ref="W581:X581"/>
    <mergeCell ref="AK591:AO591"/>
    <mergeCell ref="L592:M592"/>
    <mergeCell ref="N592:O592"/>
    <mergeCell ref="P592:Q592"/>
    <mergeCell ref="R592:T592"/>
    <mergeCell ref="U592:V592"/>
    <mergeCell ref="W592:X592"/>
    <mergeCell ref="AK592:AO592"/>
    <mergeCell ref="L591:M591"/>
    <mergeCell ref="N591:O591"/>
    <mergeCell ref="P591:Q591"/>
    <mergeCell ref="R591:T591"/>
    <mergeCell ref="U591:V591"/>
    <mergeCell ref="W591:X591"/>
    <mergeCell ref="AK589:AO589"/>
    <mergeCell ref="L590:M590"/>
    <mergeCell ref="N590:O590"/>
    <mergeCell ref="P590:Q590"/>
    <mergeCell ref="R590:T590"/>
    <mergeCell ref="U590:V590"/>
    <mergeCell ref="W590:X590"/>
    <mergeCell ref="AK590:AO590"/>
    <mergeCell ref="L589:M589"/>
    <mergeCell ref="N589:O589"/>
    <mergeCell ref="P589:Q589"/>
    <mergeCell ref="R589:T589"/>
    <mergeCell ref="U589:V589"/>
    <mergeCell ref="W589:X589"/>
    <mergeCell ref="AK587:AO587"/>
    <mergeCell ref="L588:M588"/>
    <mergeCell ref="N588:O588"/>
    <mergeCell ref="P588:Q588"/>
    <mergeCell ref="R588:T588"/>
    <mergeCell ref="U588:V588"/>
    <mergeCell ref="W588:X588"/>
    <mergeCell ref="AK588:AO588"/>
    <mergeCell ref="L587:M587"/>
    <mergeCell ref="N587:O587"/>
    <mergeCell ref="P587:Q587"/>
    <mergeCell ref="R587:T587"/>
    <mergeCell ref="U587:V587"/>
    <mergeCell ref="W587:X587"/>
    <mergeCell ref="AG597:AJ597"/>
    <mergeCell ref="AS597:AT597"/>
    <mergeCell ref="L598:N601"/>
    <mergeCell ref="O598:X598"/>
    <mergeCell ref="AA598:AB598"/>
    <mergeCell ref="AE598:AF598"/>
    <mergeCell ref="AI598:AJ598"/>
    <mergeCell ref="AQ598:AR598"/>
    <mergeCell ref="AS598:AT598"/>
    <mergeCell ref="O599:X599"/>
    <mergeCell ref="K595:K601"/>
    <mergeCell ref="L595:X595"/>
    <mergeCell ref="Y595:AB595"/>
    <mergeCell ref="AK595:AO595"/>
    <mergeCell ref="L596:N597"/>
    <mergeCell ref="O596:X596"/>
    <mergeCell ref="AK596:AO601"/>
    <mergeCell ref="O597:X597"/>
    <mergeCell ref="Y597:AB597"/>
    <mergeCell ref="AC597:AF597"/>
    <mergeCell ref="AK593:AO593"/>
    <mergeCell ref="L594:M594"/>
    <mergeCell ref="N594:O594"/>
    <mergeCell ref="P594:Q594"/>
    <mergeCell ref="R594:T594"/>
    <mergeCell ref="U594:V594"/>
    <mergeCell ref="W594:X594"/>
    <mergeCell ref="AK594:AO594"/>
    <mergeCell ref="L593:M593"/>
    <mergeCell ref="N593:O593"/>
    <mergeCell ref="P593:Q593"/>
    <mergeCell ref="R593:T593"/>
    <mergeCell ref="U593:V593"/>
    <mergeCell ref="W593:X593"/>
    <mergeCell ref="K608:AO608"/>
    <mergeCell ref="K609:AO609"/>
    <mergeCell ref="B617:B656"/>
    <mergeCell ref="C617:J656"/>
    <mergeCell ref="K617:AO617"/>
    <mergeCell ref="K618:M618"/>
    <mergeCell ref="N618:O618"/>
    <mergeCell ref="P618:Q618"/>
    <mergeCell ref="R618:T618"/>
    <mergeCell ref="U618:V621"/>
    <mergeCell ref="O601:X601"/>
    <mergeCell ref="Y601:AJ601"/>
    <mergeCell ref="K602:K603"/>
    <mergeCell ref="L602:AO603"/>
    <mergeCell ref="K604:AO604"/>
    <mergeCell ref="K605:AO605"/>
    <mergeCell ref="AA599:AB599"/>
    <mergeCell ref="AE599:AF599"/>
    <mergeCell ref="AI599:AJ599"/>
    <mergeCell ref="AC620:AF620"/>
    <mergeCell ref="AG620:AJ620"/>
    <mergeCell ref="L622:M622"/>
    <mergeCell ref="N622:O622"/>
    <mergeCell ref="P622:Q622"/>
    <mergeCell ref="R622:T622"/>
    <mergeCell ref="U622:V622"/>
    <mergeCell ref="W622:X622"/>
    <mergeCell ref="W618:X621"/>
    <mergeCell ref="Y618:AB619"/>
    <mergeCell ref="AC618:AJ619"/>
    <mergeCell ref="AK618:AO621"/>
    <mergeCell ref="K619:K621"/>
    <mergeCell ref="AS599:AT599"/>
    <mergeCell ref="O600:X600"/>
    <mergeCell ref="Y600:AB600"/>
    <mergeCell ref="AC600:AF600"/>
    <mergeCell ref="AG600:AJ600"/>
    <mergeCell ref="AQ600:AT600"/>
    <mergeCell ref="AK626:AO626"/>
    <mergeCell ref="L627:M627"/>
    <mergeCell ref="N627:O627"/>
    <mergeCell ref="P627:Q627"/>
    <mergeCell ref="R627:T627"/>
    <mergeCell ref="U627:V627"/>
    <mergeCell ref="W627:X627"/>
    <mergeCell ref="AK627:AO627"/>
    <mergeCell ref="L626:M626"/>
    <mergeCell ref="N626:O626"/>
    <mergeCell ref="P626:Q626"/>
    <mergeCell ref="R626:T626"/>
    <mergeCell ref="U626:V626"/>
    <mergeCell ref="W626:X626"/>
    <mergeCell ref="L619:M621"/>
    <mergeCell ref="N619:O621"/>
    <mergeCell ref="P619:Q621"/>
    <mergeCell ref="R619:T621"/>
    <mergeCell ref="Y620:AB620"/>
    <mergeCell ref="AK624:AO624"/>
    <mergeCell ref="L625:M625"/>
    <mergeCell ref="N625:O625"/>
    <mergeCell ref="P625:Q625"/>
    <mergeCell ref="R625:T625"/>
    <mergeCell ref="U625:V625"/>
    <mergeCell ref="W625:X625"/>
    <mergeCell ref="AK625:AO625"/>
    <mergeCell ref="L624:M624"/>
    <mergeCell ref="N624:O624"/>
    <mergeCell ref="P624:Q624"/>
    <mergeCell ref="R624:T624"/>
    <mergeCell ref="U624:V624"/>
    <mergeCell ref="W624:X624"/>
    <mergeCell ref="AK622:AO622"/>
    <mergeCell ref="L623:M623"/>
    <mergeCell ref="N623:O623"/>
    <mergeCell ref="P623:Q623"/>
    <mergeCell ref="R623:T623"/>
    <mergeCell ref="U623:V623"/>
    <mergeCell ref="W623:X623"/>
    <mergeCell ref="AK623:AO623"/>
    <mergeCell ref="AK632:AO632"/>
    <mergeCell ref="L633:M633"/>
    <mergeCell ref="N633:O633"/>
    <mergeCell ref="P633:Q633"/>
    <mergeCell ref="R633:T633"/>
    <mergeCell ref="U633:V633"/>
    <mergeCell ref="W633:X633"/>
    <mergeCell ref="AK633:AO633"/>
    <mergeCell ref="L632:M632"/>
    <mergeCell ref="N632:O632"/>
    <mergeCell ref="P632:Q632"/>
    <mergeCell ref="R632:T632"/>
    <mergeCell ref="U632:V632"/>
    <mergeCell ref="W632:X632"/>
    <mergeCell ref="AK630:AO630"/>
    <mergeCell ref="L631:M631"/>
    <mergeCell ref="N631:O631"/>
    <mergeCell ref="P631:Q631"/>
    <mergeCell ref="R631:T631"/>
    <mergeCell ref="U631:V631"/>
    <mergeCell ref="W631:X631"/>
    <mergeCell ref="AK631:AO631"/>
    <mergeCell ref="L630:M630"/>
    <mergeCell ref="N630:O630"/>
    <mergeCell ref="P630:Q630"/>
    <mergeCell ref="R630:T630"/>
    <mergeCell ref="U630:V630"/>
    <mergeCell ref="W630:X630"/>
    <mergeCell ref="AK628:AO628"/>
    <mergeCell ref="L629:M629"/>
    <mergeCell ref="N629:O629"/>
    <mergeCell ref="P629:Q629"/>
    <mergeCell ref="R629:T629"/>
    <mergeCell ref="U629:V629"/>
    <mergeCell ref="W629:X629"/>
    <mergeCell ref="AK629:AO629"/>
    <mergeCell ref="L628:M628"/>
    <mergeCell ref="N628:O628"/>
    <mergeCell ref="P628:Q628"/>
    <mergeCell ref="R628:T628"/>
    <mergeCell ref="U628:V628"/>
    <mergeCell ref="W628:X628"/>
    <mergeCell ref="AK638:AO638"/>
    <mergeCell ref="L639:M639"/>
    <mergeCell ref="N639:O639"/>
    <mergeCell ref="P639:Q639"/>
    <mergeCell ref="R639:T639"/>
    <mergeCell ref="U639:V639"/>
    <mergeCell ref="W639:X639"/>
    <mergeCell ref="AK639:AO639"/>
    <mergeCell ref="L638:M638"/>
    <mergeCell ref="N638:O638"/>
    <mergeCell ref="P638:Q638"/>
    <mergeCell ref="R638:T638"/>
    <mergeCell ref="U638:V638"/>
    <mergeCell ref="W638:X638"/>
    <mergeCell ref="AK636:AO636"/>
    <mergeCell ref="L637:M637"/>
    <mergeCell ref="N637:O637"/>
    <mergeCell ref="P637:Q637"/>
    <mergeCell ref="R637:T637"/>
    <mergeCell ref="U637:V637"/>
    <mergeCell ref="W637:X637"/>
    <mergeCell ref="AK637:AO637"/>
    <mergeCell ref="L636:M636"/>
    <mergeCell ref="N636:O636"/>
    <mergeCell ref="P636:Q636"/>
    <mergeCell ref="R636:T636"/>
    <mergeCell ref="U636:V636"/>
    <mergeCell ref="W636:X636"/>
    <mergeCell ref="AK634:AO634"/>
    <mergeCell ref="L635:M635"/>
    <mergeCell ref="N635:O635"/>
    <mergeCell ref="P635:Q635"/>
    <mergeCell ref="R635:T635"/>
    <mergeCell ref="U635:V635"/>
    <mergeCell ref="W635:X635"/>
    <mergeCell ref="AK635:AO635"/>
    <mergeCell ref="L634:M634"/>
    <mergeCell ref="N634:O634"/>
    <mergeCell ref="P634:Q634"/>
    <mergeCell ref="R634:T634"/>
    <mergeCell ref="U634:V634"/>
    <mergeCell ref="W634:X634"/>
    <mergeCell ref="AG644:AJ644"/>
    <mergeCell ref="AS644:AT644"/>
    <mergeCell ref="L645:N648"/>
    <mergeCell ref="O645:X645"/>
    <mergeCell ref="AA645:AB645"/>
    <mergeCell ref="AE645:AF645"/>
    <mergeCell ref="AI645:AJ645"/>
    <mergeCell ref="AQ645:AR645"/>
    <mergeCell ref="AS645:AT645"/>
    <mergeCell ref="O646:X646"/>
    <mergeCell ref="K642:K648"/>
    <mergeCell ref="L642:X642"/>
    <mergeCell ref="Y642:AB642"/>
    <mergeCell ref="AK642:AO642"/>
    <mergeCell ref="L643:N644"/>
    <mergeCell ref="O643:X643"/>
    <mergeCell ref="AK643:AO648"/>
    <mergeCell ref="O644:X644"/>
    <mergeCell ref="Y644:AB644"/>
    <mergeCell ref="AC644:AF644"/>
    <mergeCell ref="AK640:AO640"/>
    <mergeCell ref="L641:M641"/>
    <mergeCell ref="N641:O641"/>
    <mergeCell ref="P641:Q641"/>
    <mergeCell ref="R641:T641"/>
    <mergeCell ref="U641:V641"/>
    <mergeCell ref="W641:X641"/>
    <mergeCell ref="AK641:AO641"/>
    <mergeCell ref="L640:M640"/>
    <mergeCell ref="N640:O640"/>
    <mergeCell ref="P640:Q640"/>
    <mergeCell ref="R640:T640"/>
    <mergeCell ref="U640:V640"/>
    <mergeCell ref="W640:X640"/>
    <mergeCell ref="K655:AO655"/>
    <mergeCell ref="K656:AO656"/>
    <mergeCell ref="B664:B703"/>
    <mergeCell ref="C664:J703"/>
    <mergeCell ref="K664:AO664"/>
    <mergeCell ref="K665:M665"/>
    <mergeCell ref="N665:O665"/>
    <mergeCell ref="P665:Q665"/>
    <mergeCell ref="R665:T665"/>
    <mergeCell ref="U665:V668"/>
    <mergeCell ref="O648:X648"/>
    <mergeCell ref="Y648:AJ648"/>
    <mergeCell ref="K649:K650"/>
    <mergeCell ref="L649:AO650"/>
    <mergeCell ref="K651:AO651"/>
    <mergeCell ref="K652:AO652"/>
    <mergeCell ref="AA646:AB646"/>
    <mergeCell ref="AE646:AF646"/>
    <mergeCell ref="AI646:AJ646"/>
    <mergeCell ref="AC667:AF667"/>
    <mergeCell ref="AG667:AJ667"/>
    <mergeCell ref="L669:M669"/>
    <mergeCell ref="N669:O669"/>
    <mergeCell ref="P669:Q669"/>
    <mergeCell ref="R669:T669"/>
    <mergeCell ref="U669:V669"/>
    <mergeCell ref="W669:X669"/>
    <mergeCell ref="W665:X668"/>
    <mergeCell ref="Y665:AB666"/>
    <mergeCell ref="AC665:AJ666"/>
    <mergeCell ref="AK665:AO668"/>
    <mergeCell ref="K666:K668"/>
    <mergeCell ref="AS646:AT646"/>
    <mergeCell ref="O647:X647"/>
    <mergeCell ref="Y647:AB647"/>
    <mergeCell ref="AC647:AF647"/>
    <mergeCell ref="AG647:AJ647"/>
    <mergeCell ref="AQ647:AT647"/>
    <mergeCell ref="AK673:AO673"/>
    <mergeCell ref="L674:M674"/>
    <mergeCell ref="N674:O674"/>
    <mergeCell ref="P674:Q674"/>
    <mergeCell ref="R674:T674"/>
    <mergeCell ref="U674:V674"/>
    <mergeCell ref="W674:X674"/>
    <mergeCell ref="AK674:AO674"/>
    <mergeCell ref="L673:M673"/>
    <mergeCell ref="N673:O673"/>
    <mergeCell ref="P673:Q673"/>
    <mergeCell ref="R673:T673"/>
    <mergeCell ref="U673:V673"/>
    <mergeCell ref="W673:X673"/>
    <mergeCell ref="L666:M668"/>
    <mergeCell ref="N666:O668"/>
    <mergeCell ref="P666:Q668"/>
    <mergeCell ref="R666:T668"/>
    <mergeCell ref="Y667:AB667"/>
    <mergeCell ref="AK671:AO671"/>
    <mergeCell ref="L672:M672"/>
    <mergeCell ref="N672:O672"/>
    <mergeCell ref="P672:Q672"/>
    <mergeCell ref="R672:T672"/>
    <mergeCell ref="U672:V672"/>
    <mergeCell ref="W672:X672"/>
    <mergeCell ref="AK672:AO672"/>
    <mergeCell ref="L671:M671"/>
    <mergeCell ref="N671:O671"/>
    <mergeCell ref="P671:Q671"/>
    <mergeCell ref="R671:T671"/>
    <mergeCell ref="U671:V671"/>
    <mergeCell ref="W671:X671"/>
    <mergeCell ref="AK669:AO669"/>
    <mergeCell ref="L670:M670"/>
    <mergeCell ref="N670:O670"/>
    <mergeCell ref="P670:Q670"/>
    <mergeCell ref="R670:T670"/>
    <mergeCell ref="U670:V670"/>
    <mergeCell ref="W670:X670"/>
    <mergeCell ref="AK670:AO670"/>
    <mergeCell ref="AK679:AO679"/>
    <mergeCell ref="L680:M680"/>
    <mergeCell ref="N680:O680"/>
    <mergeCell ref="P680:Q680"/>
    <mergeCell ref="R680:T680"/>
    <mergeCell ref="U680:V680"/>
    <mergeCell ref="W680:X680"/>
    <mergeCell ref="AK680:AO680"/>
    <mergeCell ref="L679:M679"/>
    <mergeCell ref="N679:O679"/>
    <mergeCell ref="P679:Q679"/>
    <mergeCell ref="R679:T679"/>
    <mergeCell ref="U679:V679"/>
    <mergeCell ref="W679:X679"/>
    <mergeCell ref="AK677:AO677"/>
    <mergeCell ref="L678:M678"/>
    <mergeCell ref="N678:O678"/>
    <mergeCell ref="P678:Q678"/>
    <mergeCell ref="R678:T678"/>
    <mergeCell ref="U678:V678"/>
    <mergeCell ref="W678:X678"/>
    <mergeCell ref="AK678:AO678"/>
    <mergeCell ref="L677:M677"/>
    <mergeCell ref="N677:O677"/>
    <mergeCell ref="P677:Q677"/>
    <mergeCell ref="R677:T677"/>
    <mergeCell ref="U677:V677"/>
    <mergeCell ref="W677:X677"/>
    <mergeCell ref="AK675:AO675"/>
    <mergeCell ref="L676:M676"/>
    <mergeCell ref="N676:O676"/>
    <mergeCell ref="P676:Q676"/>
    <mergeCell ref="R676:T676"/>
    <mergeCell ref="U676:V676"/>
    <mergeCell ref="W676:X676"/>
    <mergeCell ref="AK676:AO676"/>
    <mergeCell ref="L675:M675"/>
    <mergeCell ref="N675:O675"/>
    <mergeCell ref="P675:Q675"/>
    <mergeCell ref="R675:T675"/>
    <mergeCell ref="U675:V675"/>
    <mergeCell ref="W675:X675"/>
    <mergeCell ref="AK685:AO685"/>
    <mergeCell ref="L686:M686"/>
    <mergeCell ref="N686:O686"/>
    <mergeCell ref="P686:Q686"/>
    <mergeCell ref="R686:T686"/>
    <mergeCell ref="U686:V686"/>
    <mergeCell ref="W686:X686"/>
    <mergeCell ref="AK686:AO686"/>
    <mergeCell ref="L685:M685"/>
    <mergeCell ref="N685:O685"/>
    <mergeCell ref="P685:Q685"/>
    <mergeCell ref="R685:T685"/>
    <mergeCell ref="U685:V685"/>
    <mergeCell ref="W685:X685"/>
    <mergeCell ref="AK683:AO683"/>
    <mergeCell ref="L684:M684"/>
    <mergeCell ref="N684:O684"/>
    <mergeCell ref="P684:Q684"/>
    <mergeCell ref="R684:T684"/>
    <mergeCell ref="U684:V684"/>
    <mergeCell ref="W684:X684"/>
    <mergeCell ref="AK684:AO684"/>
    <mergeCell ref="L683:M683"/>
    <mergeCell ref="N683:O683"/>
    <mergeCell ref="P683:Q683"/>
    <mergeCell ref="R683:T683"/>
    <mergeCell ref="U683:V683"/>
    <mergeCell ref="W683:X683"/>
    <mergeCell ref="AK681:AO681"/>
    <mergeCell ref="L682:M682"/>
    <mergeCell ref="N682:O682"/>
    <mergeCell ref="P682:Q682"/>
    <mergeCell ref="R682:T682"/>
    <mergeCell ref="U682:V682"/>
    <mergeCell ref="W682:X682"/>
    <mergeCell ref="AK682:AO682"/>
    <mergeCell ref="L681:M681"/>
    <mergeCell ref="N681:O681"/>
    <mergeCell ref="P681:Q681"/>
    <mergeCell ref="R681:T681"/>
    <mergeCell ref="U681:V681"/>
    <mergeCell ref="W681:X681"/>
    <mergeCell ref="AG691:AJ691"/>
    <mergeCell ref="AS691:AT691"/>
    <mergeCell ref="L692:N695"/>
    <mergeCell ref="O692:X692"/>
    <mergeCell ref="AA692:AB692"/>
    <mergeCell ref="AE692:AF692"/>
    <mergeCell ref="AI692:AJ692"/>
    <mergeCell ref="AQ692:AR692"/>
    <mergeCell ref="AS692:AT692"/>
    <mergeCell ref="O693:X693"/>
    <mergeCell ref="K689:K695"/>
    <mergeCell ref="L689:X689"/>
    <mergeCell ref="Y689:AB689"/>
    <mergeCell ref="AK689:AO689"/>
    <mergeCell ref="L690:N691"/>
    <mergeCell ref="O690:X690"/>
    <mergeCell ref="AK690:AO695"/>
    <mergeCell ref="O691:X691"/>
    <mergeCell ref="Y691:AB691"/>
    <mergeCell ref="AC691:AF691"/>
    <mergeCell ref="AK687:AO687"/>
    <mergeCell ref="L688:M688"/>
    <mergeCell ref="N688:O688"/>
    <mergeCell ref="P688:Q688"/>
    <mergeCell ref="R688:T688"/>
    <mergeCell ref="U688:V688"/>
    <mergeCell ref="W688:X688"/>
    <mergeCell ref="AK688:AO688"/>
    <mergeCell ref="L687:M687"/>
    <mergeCell ref="N687:O687"/>
    <mergeCell ref="P687:Q687"/>
    <mergeCell ref="R687:T687"/>
    <mergeCell ref="U687:V687"/>
    <mergeCell ref="W687:X687"/>
    <mergeCell ref="K702:AO702"/>
    <mergeCell ref="K703:AO703"/>
    <mergeCell ref="B711:B750"/>
    <mergeCell ref="C711:J750"/>
    <mergeCell ref="K711:AO711"/>
    <mergeCell ref="K712:M712"/>
    <mergeCell ref="N712:O712"/>
    <mergeCell ref="P712:Q712"/>
    <mergeCell ref="R712:T712"/>
    <mergeCell ref="U712:V715"/>
    <mergeCell ref="O695:X695"/>
    <mergeCell ref="Y695:AJ695"/>
    <mergeCell ref="K696:K697"/>
    <mergeCell ref="L696:AO697"/>
    <mergeCell ref="K698:AO698"/>
    <mergeCell ref="K699:AO699"/>
    <mergeCell ref="AA693:AB693"/>
    <mergeCell ref="AE693:AF693"/>
    <mergeCell ref="AI693:AJ693"/>
    <mergeCell ref="AC714:AF714"/>
    <mergeCell ref="AG714:AJ714"/>
    <mergeCell ref="L716:M716"/>
    <mergeCell ref="N716:O716"/>
    <mergeCell ref="P716:Q716"/>
    <mergeCell ref="R716:T716"/>
    <mergeCell ref="U716:V716"/>
    <mergeCell ref="W716:X716"/>
    <mergeCell ref="W712:X715"/>
    <mergeCell ref="Y712:AB713"/>
    <mergeCell ref="AC712:AJ713"/>
    <mergeCell ref="AK712:AO715"/>
    <mergeCell ref="K713:K715"/>
    <mergeCell ref="AS693:AT693"/>
    <mergeCell ref="O694:X694"/>
    <mergeCell ref="Y694:AB694"/>
    <mergeCell ref="AC694:AF694"/>
    <mergeCell ref="AG694:AJ694"/>
    <mergeCell ref="AQ694:AT694"/>
    <mergeCell ref="AK720:AO720"/>
    <mergeCell ref="L721:M721"/>
    <mergeCell ref="N721:O721"/>
    <mergeCell ref="P721:Q721"/>
    <mergeCell ref="R721:T721"/>
    <mergeCell ref="U721:V721"/>
    <mergeCell ref="W721:X721"/>
    <mergeCell ref="AK721:AO721"/>
    <mergeCell ref="L720:M720"/>
    <mergeCell ref="N720:O720"/>
    <mergeCell ref="P720:Q720"/>
    <mergeCell ref="R720:T720"/>
    <mergeCell ref="U720:V720"/>
    <mergeCell ref="W720:X720"/>
    <mergeCell ref="L713:M715"/>
    <mergeCell ref="N713:O715"/>
    <mergeCell ref="P713:Q715"/>
    <mergeCell ref="R713:T715"/>
    <mergeCell ref="Y714:AB714"/>
    <mergeCell ref="AK718:AO718"/>
    <mergeCell ref="L719:M719"/>
    <mergeCell ref="N719:O719"/>
    <mergeCell ref="P719:Q719"/>
    <mergeCell ref="R719:T719"/>
    <mergeCell ref="U719:V719"/>
    <mergeCell ref="W719:X719"/>
    <mergeCell ref="AK719:AO719"/>
    <mergeCell ref="L718:M718"/>
    <mergeCell ref="N718:O718"/>
    <mergeCell ref="P718:Q718"/>
    <mergeCell ref="R718:T718"/>
    <mergeCell ref="U718:V718"/>
    <mergeCell ref="W718:X718"/>
    <mergeCell ref="AK716:AO716"/>
    <mergeCell ref="L717:M717"/>
    <mergeCell ref="N717:O717"/>
    <mergeCell ref="P717:Q717"/>
    <mergeCell ref="R717:T717"/>
    <mergeCell ref="U717:V717"/>
    <mergeCell ref="W717:X717"/>
    <mergeCell ref="AK717:AO717"/>
    <mergeCell ref="AK726:AO726"/>
    <mergeCell ref="L727:M727"/>
    <mergeCell ref="N727:O727"/>
    <mergeCell ref="P727:Q727"/>
    <mergeCell ref="R727:T727"/>
    <mergeCell ref="U727:V727"/>
    <mergeCell ref="W727:X727"/>
    <mergeCell ref="AK727:AO727"/>
    <mergeCell ref="L726:M726"/>
    <mergeCell ref="N726:O726"/>
    <mergeCell ref="P726:Q726"/>
    <mergeCell ref="R726:T726"/>
    <mergeCell ref="U726:V726"/>
    <mergeCell ref="W726:X726"/>
    <mergeCell ref="AK724:AO724"/>
    <mergeCell ref="L725:M725"/>
    <mergeCell ref="N725:O725"/>
    <mergeCell ref="P725:Q725"/>
    <mergeCell ref="R725:T725"/>
    <mergeCell ref="U725:V725"/>
    <mergeCell ref="W725:X725"/>
    <mergeCell ref="AK725:AO725"/>
    <mergeCell ref="L724:M724"/>
    <mergeCell ref="N724:O724"/>
    <mergeCell ref="P724:Q724"/>
    <mergeCell ref="R724:T724"/>
    <mergeCell ref="U724:V724"/>
    <mergeCell ref="W724:X724"/>
    <mergeCell ref="AK722:AO722"/>
    <mergeCell ref="L723:M723"/>
    <mergeCell ref="N723:O723"/>
    <mergeCell ref="P723:Q723"/>
    <mergeCell ref="R723:T723"/>
    <mergeCell ref="U723:V723"/>
    <mergeCell ref="W723:X723"/>
    <mergeCell ref="AK723:AO723"/>
    <mergeCell ref="L722:M722"/>
    <mergeCell ref="N722:O722"/>
    <mergeCell ref="P722:Q722"/>
    <mergeCell ref="R722:T722"/>
    <mergeCell ref="U722:V722"/>
    <mergeCell ref="W722:X722"/>
    <mergeCell ref="AK732:AO732"/>
    <mergeCell ref="L733:M733"/>
    <mergeCell ref="N733:O733"/>
    <mergeCell ref="P733:Q733"/>
    <mergeCell ref="R733:T733"/>
    <mergeCell ref="U733:V733"/>
    <mergeCell ref="W733:X733"/>
    <mergeCell ref="AK733:AO733"/>
    <mergeCell ref="L732:M732"/>
    <mergeCell ref="N732:O732"/>
    <mergeCell ref="P732:Q732"/>
    <mergeCell ref="R732:T732"/>
    <mergeCell ref="U732:V732"/>
    <mergeCell ref="W732:X732"/>
    <mergeCell ref="AK730:AO730"/>
    <mergeCell ref="L731:M731"/>
    <mergeCell ref="N731:O731"/>
    <mergeCell ref="P731:Q731"/>
    <mergeCell ref="R731:T731"/>
    <mergeCell ref="U731:V731"/>
    <mergeCell ref="W731:X731"/>
    <mergeCell ref="AK731:AO731"/>
    <mergeCell ref="L730:M730"/>
    <mergeCell ref="N730:O730"/>
    <mergeCell ref="P730:Q730"/>
    <mergeCell ref="R730:T730"/>
    <mergeCell ref="U730:V730"/>
    <mergeCell ref="W730:X730"/>
    <mergeCell ref="AK728:AO728"/>
    <mergeCell ref="L729:M729"/>
    <mergeCell ref="N729:O729"/>
    <mergeCell ref="P729:Q729"/>
    <mergeCell ref="R729:T729"/>
    <mergeCell ref="U729:V729"/>
    <mergeCell ref="W729:X729"/>
    <mergeCell ref="AK729:AO729"/>
    <mergeCell ref="L728:M728"/>
    <mergeCell ref="N728:O728"/>
    <mergeCell ref="P728:Q728"/>
    <mergeCell ref="R728:T728"/>
    <mergeCell ref="U728:V728"/>
    <mergeCell ref="W728:X728"/>
    <mergeCell ref="AG738:AJ738"/>
    <mergeCell ref="AS738:AT738"/>
    <mergeCell ref="L739:N742"/>
    <mergeCell ref="O739:X739"/>
    <mergeCell ref="AA739:AB739"/>
    <mergeCell ref="AE739:AF739"/>
    <mergeCell ref="AI739:AJ739"/>
    <mergeCell ref="AQ739:AR739"/>
    <mergeCell ref="AS739:AT739"/>
    <mergeCell ref="O740:X740"/>
    <mergeCell ref="K736:K742"/>
    <mergeCell ref="L736:X736"/>
    <mergeCell ref="Y736:AB736"/>
    <mergeCell ref="AK736:AO736"/>
    <mergeCell ref="L737:N738"/>
    <mergeCell ref="O737:X737"/>
    <mergeCell ref="AK737:AO742"/>
    <mergeCell ref="O738:X738"/>
    <mergeCell ref="Y738:AB738"/>
    <mergeCell ref="AC738:AF738"/>
    <mergeCell ref="AK734:AO734"/>
    <mergeCell ref="L735:M735"/>
    <mergeCell ref="N735:O735"/>
    <mergeCell ref="P735:Q735"/>
    <mergeCell ref="R735:T735"/>
    <mergeCell ref="U735:V735"/>
    <mergeCell ref="W735:X735"/>
    <mergeCell ref="AK735:AO735"/>
    <mergeCell ref="L734:M734"/>
    <mergeCell ref="N734:O734"/>
    <mergeCell ref="P734:Q734"/>
    <mergeCell ref="R734:T734"/>
    <mergeCell ref="U734:V734"/>
    <mergeCell ref="W734:X734"/>
    <mergeCell ref="K749:AO749"/>
    <mergeCell ref="K750:AO750"/>
    <mergeCell ref="B758:B797"/>
    <mergeCell ref="C758:J797"/>
    <mergeCell ref="K758:AO758"/>
    <mergeCell ref="K759:M759"/>
    <mergeCell ref="N759:O759"/>
    <mergeCell ref="P759:Q759"/>
    <mergeCell ref="R759:T759"/>
    <mergeCell ref="U759:V762"/>
    <mergeCell ref="O742:X742"/>
    <mergeCell ref="Y742:AJ742"/>
    <mergeCell ref="K743:K744"/>
    <mergeCell ref="L743:AO744"/>
    <mergeCell ref="K745:AO745"/>
    <mergeCell ref="K746:AO746"/>
    <mergeCell ref="AA740:AB740"/>
    <mergeCell ref="AE740:AF740"/>
    <mergeCell ref="AI740:AJ740"/>
    <mergeCell ref="AC761:AF761"/>
    <mergeCell ref="AG761:AJ761"/>
    <mergeCell ref="L763:M763"/>
    <mergeCell ref="N763:O763"/>
    <mergeCell ref="P763:Q763"/>
    <mergeCell ref="R763:T763"/>
    <mergeCell ref="U763:V763"/>
    <mergeCell ref="W763:X763"/>
    <mergeCell ref="W759:X762"/>
    <mergeCell ref="Y759:AB760"/>
    <mergeCell ref="AC759:AJ760"/>
    <mergeCell ref="AK759:AO762"/>
    <mergeCell ref="K760:K762"/>
    <mergeCell ref="AS740:AT740"/>
    <mergeCell ref="O741:X741"/>
    <mergeCell ref="Y741:AB741"/>
    <mergeCell ref="AC741:AF741"/>
    <mergeCell ref="AG741:AJ741"/>
    <mergeCell ref="AQ741:AT741"/>
    <mergeCell ref="AK767:AO767"/>
    <mergeCell ref="L768:M768"/>
    <mergeCell ref="N768:O768"/>
    <mergeCell ref="P768:Q768"/>
    <mergeCell ref="R768:T768"/>
    <mergeCell ref="U768:V768"/>
    <mergeCell ref="W768:X768"/>
    <mergeCell ref="AK768:AO768"/>
    <mergeCell ref="L767:M767"/>
    <mergeCell ref="N767:O767"/>
    <mergeCell ref="P767:Q767"/>
    <mergeCell ref="R767:T767"/>
    <mergeCell ref="U767:V767"/>
    <mergeCell ref="W767:X767"/>
    <mergeCell ref="L760:M762"/>
    <mergeCell ref="N760:O762"/>
    <mergeCell ref="P760:Q762"/>
    <mergeCell ref="R760:T762"/>
    <mergeCell ref="Y761:AB761"/>
    <mergeCell ref="AK765:AO765"/>
    <mergeCell ref="L766:M766"/>
    <mergeCell ref="N766:O766"/>
    <mergeCell ref="P766:Q766"/>
    <mergeCell ref="R766:T766"/>
    <mergeCell ref="U766:V766"/>
    <mergeCell ref="W766:X766"/>
    <mergeCell ref="AK766:AO766"/>
    <mergeCell ref="L765:M765"/>
    <mergeCell ref="N765:O765"/>
    <mergeCell ref="P765:Q765"/>
    <mergeCell ref="R765:T765"/>
    <mergeCell ref="U765:V765"/>
    <mergeCell ref="W765:X765"/>
    <mergeCell ref="AK763:AO763"/>
    <mergeCell ref="L764:M764"/>
    <mergeCell ref="N764:O764"/>
    <mergeCell ref="P764:Q764"/>
    <mergeCell ref="R764:T764"/>
    <mergeCell ref="U764:V764"/>
    <mergeCell ref="W764:X764"/>
    <mergeCell ref="AK764:AO764"/>
    <mergeCell ref="AK773:AO773"/>
    <mergeCell ref="L774:M774"/>
    <mergeCell ref="N774:O774"/>
    <mergeCell ref="P774:Q774"/>
    <mergeCell ref="R774:T774"/>
    <mergeCell ref="U774:V774"/>
    <mergeCell ref="W774:X774"/>
    <mergeCell ref="AK774:AO774"/>
    <mergeCell ref="L773:M773"/>
    <mergeCell ref="N773:O773"/>
    <mergeCell ref="P773:Q773"/>
    <mergeCell ref="R773:T773"/>
    <mergeCell ref="U773:V773"/>
    <mergeCell ref="W773:X773"/>
    <mergeCell ref="AK771:AO771"/>
    <mergeCell ref="L772:M772"/>
    <mergeCell ref="N772:O772"/>
    <mergeCell ref="P772:Q772"/>
    <mergeCell ref="R772:T772"/>
    <mergeCell ref="U772:V772"/>
    <mergeCell ref="W772:X772"/>
    <mergeCell ref="AK772:AO772"/>
    <mergeCell ref="L771:M771"/>
    <mergeCell ref="N771:O771"/>
    <mergeCell ref="P771:Q771"/>
    <mergeCell ref="R771:T771"/>
    <mergeCell ref="U771:V771"/>
    <mergeCell ref="W771:X771"/>
    <mergeCell ref="AK769:AO769"/>
    <mergeCell ref="L770:M770"/>
    <mergeCell ref="N770:O770"/>
    <mergeCell ref="P770:Q770"/>
    <mergeCell ref="R770:T770"/>
    <mergeCell ref="U770:V770"/>
    <mergeCell ref="W770:X770"/>
    <mergeCell ref="AK770:AO770"/>
    <mergeCell ref="L769:M769"/>
    <mergeCell ref="N769:O769"/>
    <mergeCell ref="P769:Q769"/>
    <mergeCell ref="R769:T769"/>
    <mergeCell ref="U769:V769"/>
    <mergeCell ref="W769:X769"/>
    <mergeCell ref="AK779:AO779"/>
    <mergeCell ref="L780:M780"/>
    <mergeCell ref="N780:O780"/>
    <mergeCell ref="P780:Q780"/>
    <mergeCell ref="R780:T780"/>
    <mergeCell ref="U780:V780"/>
    <mergeCell ref="W780:X780"/>
    <mergeCell ref="AK780:AO780"/>
    <mergeCell ref="L779:M779"/>
    <mergeCell ref="N779:O779"/>
    <mergeCell ref="P779:Q779"/>
    <mergeCell ref="R779:T779"/>
    <mergeCell ref="U779:V779"/>
    <mergeCell ref="W779:X779"/>
    <mergeCell ref="AK777:AO777"/>
    <mergeCell ref="L778:M778"/>
    <mergeCell ref="N778:O778"/>
    <mergeCell ref="P778:Q778"/>
    <mergeCell ref="R778:T778"/>
    <mergeCell ref="U778:V778"/>
    <mergeCell ref="W778:X778"/>
    <mergeCell ref="AK778:AO778"/>
    <mergeCell ref="L777:M777"/>
    <mergeCell ref="N777:O777"/>
    <mergeCell ref="P777:Q777"/>
    <mergeCell ref="R777:T777"/>
    <mergeCell ref="U777:V777"/>
    <mergeCell ref="W777:X777"/>
    <mergeCell ref="AK775:AO775"/>
    <mergeCell ref="L776:M776"/>
    <mergeCell ref="N776:O776"/>
    <mergeCell ref="P776:Q776"/>
    <mergeCell ref="R776:T776"/>
    <mergeCell ref="U776:V776"/>
    <mergeCell ref="W776:X776"/>
    <mergeCell ref="AK776:AO776"/>
    <mergeCell ref="L775:M775"/>
    <mergeCell ref="N775:O775"/>
    <mergeCell ref="P775:Q775"/>
    <mergeCell ref="R775:T775"/>
    <mergeCell ref="U775:V775"/>
    <mergeCell ref="W775:X775"/>
    <mergeCell ref="AG785:AJ785"/>
    <mergeCell ref="AS785:AT785"/>
    <mergeCell ref="L786:N789"/>
    <mergeCell ref="O786:X786"/>
    <mergeCell ref="AA786:AB786"/>
    <mergeCell ref="AE786:AF786"/>
    <mergeCell ref="AI786:AJ786"/>
    <mergeCell ref="AQ786:AR786"/>
    <mergeCell ref="AS786:AT786"/>
    <mergeCell ref="O787:X787"/>
    <mergeCell ref="K783:K789"/>
    <mergeCell ref="L783:X783"/>
    <mergeCell ref="Y783:AB783"/>
    <mergeCell ref="AK783:AO783"/>
    <mergeCell ref="L784:N785"/>
    <mergeCell ref="O784:X784"/>
    <mergeCell ref="AK784:AO789"/>
    <mergeCell ref="O785:X785"/>
    <mergeCell ref="Y785:AB785"/>
    <mergeCell ref="AC785:AF785"/>
    <mergeCell ref="AK781:AO781"/>
    <mergeCell ref="L782:M782"/>
    <mergeCell ref="N782:O782"/>
    <mergeCell ref="P782:Q782"/>
    <mergeCell ref="R782:T782"/>
    <mergeCell ref="U782:V782"/>
    <mergeCell ref="W782:X782"/>
    <mergeCell ref="AK782:AO782"/>
    <mergeCell ref="L781:M781"/>
    <mergeCell ref="N781:O781"/>
    <mergeCell ref="P781:Q781"/>
    <mergeCell ref="R781:T781"/>
    <mergeCell ref="U781:V781"/>
    <mergeCell ref="W781:X781"/>
    <mergeCell ref="K796:AO796"/>
    <mergeCell ref="K797:AO797"/>
    <mergeCell ref="B805:B844"/>
    <mergeCell ref="C805:J844"/>
    <mergeCell ref="K805:AO805"/>
    <mergeCell ref="K806:M806"/>
    <mergeCell ref="N806:O806"/>
    <mergeCell ref="P806:Q806"/>
    <mergeCell ref="R806:T806"/>
    <mergeCell ref="U806:V809"/>
    <mergeCell ref="O789:X789"/>
    <mergeCell ref="Y789:AJ789"/>
    <mergeCell ref="K790:K791"/>
    <mergeCell ref="L790:AO791"/>
    <mergeCell ref="K792:AO792"/>
    <mergeCell ref="K793:AO793"/>
    <mergeCell ref="AA787:AB787"/>
    <mergeCell ref="AE787:AF787"/>
    <mergeCell ref="AI787:AJ787"/>
    <mergeCell ref="AC808:AF808"/>
    <mergeCell ref="AG808:AJ808"/>
    <mergeCell ref="L810:M810"/>
    <mergeCell ref="N810:O810"/>
    <mergeCell ref="P810:Q810"/>
    <mergeCell ref="R810:T810"/>
    <mergeCell ref="U810:V810"/>
    <mergeCell ref="W810:X810"/>
    <mergeCell ref="W806:X809"/>
    <mergeCell ref="Y806:AB807"/>
    <mergeCell ref="AC806:AJ807"/>
    <mergeCell ref="AK806:AO809"/>
    <mergeCell ref="K807:K809"/>
    <mergeCell ref="AS787:AT787"/>
    <mergeCell ref="O788:X788"/>
    <mergeCell ref="Y788:AB788"/>
    <mergeCell ref="AC788:AF788"/>
    <mergeCell ref="AG788:AJ788"/>
    <mergeCell ref="AQ788:AT788"/>
    <mergeCell ref="AK814:AO814"/>
    <mergeCell ref="L815:M815"/>
    <mergeCell ref="N815:O815"/>
    <mergeCell ref="P815:Q815"/>
    <mergeCell ref="R815:T815"/>
    <mergeCell ref="U815:V815"/>
    <mergeCell ref="W815:X815"/>
    <mergeCell ref="AK815:AO815"/>
    <mergeCell ref="L814:M814"/>
    <mergeCell ref="N814:O814"/>
    <mergeCell ref="P814:Q814"/>
    <mergeCell ref="R814:T814"/>
    <mergeCell ref="U814:V814"/>
    <mergeCell ref="W814:X814"/>
    <mergeCell ref="L807:M809"/>
    <mergeCell ref="N807:O809"/>
    <mergeCell ref="P807:Q809"/>
    <mergeCell ref="R807:T809"/>
    <mergeCell ref="Y808:AB808"/>
    <mergeCell ref="AK812:AO812"/>
    <mergeCell ref="L813:M813"/>
    <mergeCell ref="N813:O813"/>
    <mergeCell ref="P813:Q813"/>
    <mergeCell ref="R813:T813"/>
    <mergeCell ref="U813:V813"/>
    <mergeCell ref="W813:X813"/>
    <mergeCell ref="AK813:AO813"/>
    <mergeCell ref="L812:M812"/>
    <mergeCell ref="N812:O812"/>
    <mergeCell ref="P812:Q812"/>
    <mergeCell ref="R812:T812"/>
    <mergeCell ref="U812:V812"/>
    <mergeCell ref="W812:X812"/>
    <mergeCell ref="AK810:AO810"/>
    <mergeCell ref="L811:M811"/>
    <mergeCell ref="N811:O811"/>
    <mergeCell ref="P811:Q811"/>
    <mergeCell ref="R811:T811"/>
    <mergeCell ref="U811:V811"/>
    <mergeCell ref="W811:X811"/>
    <mergeCell ref="AK811:AO811"/>
    <mergeCell ref="AK820:AO820"/>
    <mergeCell ref="L821:M821"/>
    <mergeCell ref="N821:O821"/>
    <mergeCell ref="P821:Q821"/>
    <mergeCell ref="R821:T821"/>
    <mergeCell ref="U821:V821"/>
    <mergeCell ref="W821:X821"/>
    <mergeCell ref="AK821:AO821"/>
    <mergeCell ref="L820:M820"/>
    <mergeCell ref="N820:O820"/>
    <mergeCell ref="P820:Q820"/>
    <mergeCell ref="R820:T820"/>
    <mergeCell ref="U820:V820"/>
    <mergeCell ref="W820:X820"/>
    <mergeCell ref="AK818:AO818"/>
    <mergeCell ref="L819:M819"/>
    <mergeCell ref="N819:O819"/>
    <mergeCell ref="P819:Q819"/>
    <mergeCell ref="R819:T819"/>
    <mergeCell ref="U819:V819"/>
    <mergeCell ref="W819:X819"/>
    <mergeCell ref="AK819:AO819"/>
    <mergeCell ref="L818:M818"/>
    <mergeCell ref="N818:O818"/>
    <mergeCell ref="P818:Q818"/>
    <mergeCell ref="R818:T818"/>
    <mergeCell ref="U818:V818"/>
    <mergeCell ref="W818:X818"/>
    <mergeCell ref="AK816:AO816"/>
    <mergeCell ref="L817:M817"/>
    <mergeCell ref="N817:O817"/>
    <mergeCell ref="P817:Q817"/>
    <mergeCell ref="R817:T817"/>
    <mergeCell ref="U817:V817"/>
    <mergeCell ref="W817:X817"/>
    <mergeCell ref="AK817:AO817"/>
    <mergeCell ref="L816:M816"/>
    <mergeCell ref="N816:O816"/>
    <mergeCell ref="P816:Q816"/>
    <mergeCell ref="R816:T816"/>
    <mergeCell ref="U816:V816"/>
    <mergeCell ref="W816:X816"/>
    <mergeCell ref="AK826:AO826"/>
    <mergeCell ref="L827:M827"/>
    <mergeCell ref="N827:O827"/>
    <mergeCell ref="P827:Q827"/>
    <mergeCell ref="R827:T827"/>
    <mergeCell ref="U827:V827"/>
    <mergeCell ref="W827:X827"/>
    <mergeCell ref="AK827:AO827"/>
    <mergeCell ref="L826:M826"/>
    <mergeCell ref="N826:O826"/>
    <mergeCell ref="P826:Q826"/>
    <mergeCell ref="R826:T826"/>
    <mergeCell ref="U826:V826"/>
    <mergeCell ref="W826:X826"/>
    <mergeCell ref="AK824:AO824"/>
    <mergeCell ref="L825:M825"/>
    <mergeCell ref="N825:O825"/>
    <mergeCell ref="P825:Q825"/>
    <mergeCell ref="R825:T825"/>
    <mergeCell ref="U825:V825"/>
    <mergeCell ref="W825:X825"/>
    <mergeCell ref="AK825:AO825"/>
    <mergeCell ref="L824:M824"/>
    <mergeCell ref="N824:O824"/>
    <mergeCell ref="P824:Q824"/>
    <mergeCell ref="R824:T824"/>
    <mergeCell ref="U824:V824"/>
    <mergeCell ref="W824:X824"/>
    <mergeCell ref="AK822:AO822"/>
    <mergeCell ref="L823:M823"/>
    <mergeCell ref="N823:O823"/>
    <mergeCell ref="P823:Q823"/>
    <mergeCell ref="R823:T823"/>
    <mergeCell ref="U823:V823"/>
    <mergeCell ref="W823:X823"/>
    <mergeCell ref="AK823:AO823"/>
    <mergeCell ref="L822:M822"/>
    <mergeCell ref="N822:O822"/>
    <mergeCell ref="P822:Q822"/>
    <mergeCell ref="R822:T822"/>
    <mergeCell ref="U822:V822"/>
    <mergeCell ref="W822:X822"/>
    <mergeCell ref="AG832:AJ832"/>
    <mergeCell ref="AS832:AT832"/>
    <mergeCell ref="L833:N836"/>
    <mergeCell ref="O833:X833"/>
    <mergeCell ref="AA833:AB833"/>
    <mergeCell ref="AE833:AF833"/>
    <mergeCell ref="AI833:AJ833"/>
    <mergeCell ref="AQ833:AR833"/>
    <mergeCell ref="AS833:AT833"/>
    <mergeCell ref="O834:X834"/>
    <mergeCell ref="K830:K836"/>
    <mergeCell ref="L830:X830"/>
    <mergeCell ref="Y830:AB830"/>
    <mergeCell ref="AK830:AO830"/>
    <mergeCell ref="L831:N832"/>
    <mergeCell ref="O831:X831"/>
    <mergeCell ref="AK831:AO836"/>
    <mergeCell ref="O832:X832"/>
    <mergeCell ref="Y832:AB832"/>
    <mergeCell ref="AC832:AF832"/>
    <mergeCell ref="AK828:AO828"/>
    <mergeCell ref="L829:M829"/>
    <mergeCell ref="N829:O829"/>
    <mergeCell ref="P829:Q829"/>
    <mergeCell ref="R829:T829"/>
    <mergeCell ref="U829:V829"/>
    <mergeCell ref="W829:X829"/>
    <mergeCell ref="AK829:AO829"/>
    <mergeCell ref="L828:M828"/>
    <mergeCell ref="N828:O828"/>
    <mergeCell ref="P828:Q828"/>
    <mergeCell ref="R828:T828"/>
    <mergeCell ref="U828:V828"/>
    <mergeCell ref="W828:X828"/>
    <mergeCell ref="K843:AO843"/>
    <mergeCell ref="K844:AO844"/>
    <mergeCell ref="B852:B891"/>
    <mergeCell ref="C852:J891"/>
    <mergeCell ref="K852:AO852"/>
    <mergeCell ref="K853:M853"/>
    <mergeCell ref="N853:O853"/>
    <mergeCell ref="P853:Q853"/>
    <mergeCell ref="R853:T853"/>
    <mergeCell ref="U853:V856"/>
    <mergeCell ref="O836:X836"/>
    <mergeCell ref="Y836:AJ836"/>
    <mergeCell ref="K837:K838"/>
    <mergeCell ref="L837:AO838"/>
    <mergeCell ref="K839:AO839"/>
    <mergeCell ref="K840:AO840"/>
    <mergeCell ref="AA834:AB834"/>
    <mergeCell ref="AE834:AF834"/>
    <mergeCell ref="AI834:AJ834"/>
    <mergeCell ref="AC855:AF855"/>
    <mergeCell ref="AG855:AJ855"/>
    <mergeCell ref="L857:M857"/>
    <mergeCell ref="N857:O857"/>
    <mergeCell ref="P857:Q857"/>
    <mergeCell ref="R857:T857"/>
    <mergeCell ref="U857:V857"/>
    <mergeCell ref="W857:X857"/>
    <mergeCell ref="W853:X856"/>
    <mergeCell ref="Y853:AB854"/>
    <mergeCell ref="AC853:AJ854"/>
    <mergeCell ref="AK853:AO856"/>
    <mergeCell ref="K854:K856"/>
    <mergeCell ref="AS834:AT834"/>
    <mergeCell ref="O835:X835"/>
    <mergeCell ref="Y835:AB835"/>
    <mergeCell ref="AC835:AF835"/>
    <mergeCell ref="AG835:AJ835"/>
    <mergeCell ref="AQ835:AT835"/>
    <mergeCell ref="AK861:AO861"/>
    <mergeCell ref="L862:M862"/>
    <mergeCell ref="N862:O862"/>
    <mergeCell ref="P862:Q862"/>
    <mergeCell ref="R862:T862"/>
    <mergeCell ref="U862:V862"/>
    <mergeCell ref="W862:X862"/>
    <mergeCell ref="AK862:AO862"/>
    <mergeCell ref="L861:M861"/>
    <mergeCell ref="N861:O861"/>
    <mergeCell ref="P861:Q861"/>
    <mergeCell ref="R861:T861"/>
    <mergeCell ref="U861:V861"/>
    <mergeCell ref="W861:X861"/>
    <mergeCell ref="L854:M856"/>
    <mergeCell ref="N854:O856"/>
    <mergeCell ref="P854:Q856"/>
    <mergeCell ref="R854:T856"/>
    <mergeCell ref="Y855:AB855"/>
    <mergeCell ref="AK859:AO859"/>
    <mergeCell ref="L860:M860"/>
    <mergeCell ref="N860:O860"/>
    <mergeCell ref="P860:Q860"/>
    <mergeCell ref="R860:T860"/>
    <mergeCell ref="U860:V860"/>
    <mergeCell ref="W860:X860"/>
    <mergeCell ref="AK860:AO860"/>
    <mergeCell ref="L859:M859"/>
    <mergeCell ref="N859:O859"/>
    <mergeCell ref="P859:Q859"/>
    <mergeCell ref="R859:T859"/>
    <mergeCell ref="U859:V859"/>
    <mergeCell ref="W859:X859"/>
    <mergeCell ref="AK857:AO857"/>
    <mergeCell ref="L858:M858"/>
    <mergeCell ref="N858:O858"/>
    <mergeCell ref="P858:Q858"/>
    <mergeCell ref="R858:T858"/>
    <mergeCell ref="U858:V858"/>
    <mergeCell ref="W858:X858"/>
    <mergeCell ref="AK858:AO858"/>
    <mergeCell ref="AK867:AO867"/>
    <mergeCell ref="L868:M868"/>
    <mergeCell ref="N868:O868"/>
    <mergeCell ref="P868:Q868"/>
    <mergeCell ref="R868:T868"/>
    <mergeCell ref="U868:V868"/>
    <mergeCell ref="W868:X868"/>
    <mergeCell ref="AK868:AO868"/>
    <mergeCell ref="L867:M867"/>
    <mergeCell ref="N867:O867"/>
    <mergeCell ref="P867:Q867"/>
    <mergeCell ref="R867:T867"/>
    <mergeCell ref="U867:V867"/>
    <mergeCell ref="W867:X867"/>
    <mergeCell ref="AK865:AO865"/>
    <mergeCell ref="L866:M866"/>
    <mergeCell ref="N866:O866"/>
    <mergeCell ref="P866:Q866"/>
    <mergeCell ref="R866:T866"/>
    <mergeCell ref="U866:V866"/>
    <mergeCell ref="W866:X866"/>
    <mergeCell ref="AK866:AO866"/>
    <mergeCell ref="L865:M865"/>
    <mergeCell ref="N865:O865"/>
    <mergeCell ref="P865:Q865"/>
    <mergeCell ref="R865:T865"/>
    <mergeCell ref="U865:V865"/>
    <mergeCell ref="W865:X865"/>
    <mergeCell ref="AK863:AO863"/>
    <mergeCell ref="L864:M864"/>
    <mergeCell ref="N864:O864"/>
    <mergeCell ref="P864:Q864"/>
    <mergeCell ref="R864:T864"/>
    <mergeCell ref="U864:V864"/>
    <mergeCell ref="W864:X864"/>
    <mergeCell ref="AK864:AO864"/>
    <mergeCell ref="L863:M863"/>
    <mergeCell ref="N863:O863"/>
    <mergeCell ref="P863:Q863"/>
    <mergeCell ref="R863:T863"/>
    <mergeCell ref="U863:V863"/>
    <mergeCell ref="W863:X863"/>
    <mergeCell ref="AK873:AO873"/>
    <mergeCell ref="L874:M874"/>
    <mergeCell ref="N874:O874"/>
    <mergeCell ref="P874:Q874"/>
    <mergeCell ref="R874:T874"/>
    <mergeCell ref="U874:V874"/>
    <mergeCell ref="W874:X874"/>
    <mergeCell ref="AK874:AO874"/>
    <mergeCell ref="L873:M873"/>
    <mergeCell ref="N873:O873"/>
    <mergeCell ref="P873:Q873"/>
    <mergeCell ref="R873:T873"/>
    <mergeCell ref="U873:V873"/>
    <mergeCell ref="W873:X873"/>
    <mergeCell ref="AK871:AO871"/>
    <mergeCell ref="L872:M872"/>
    <mergeCell ref="N872:O872"/>
    <mergeCell ref="P872:Q872"/>
    <mergeCell ref="R872:T872"/>
    <mergeCell ref="U872:V872"/>
    <mergeCell ref="W872:X872"/>
    <mergeCell ref="AK872:AO872"/>
    <mergeCell ref="L871:M871"/>
    <mergeCell ref="N871:O871"/>
    <mergeCell ref="P871:Q871"/>
    <mergeCell ref="R871:T871"/>
    <mergeCell ref="U871:V871"/>
    <mergeCell ref="W871:X871"/>
    <mergeCell ref="AK869:AO869"/>
    <mergeCell ref="L870:M870"/>
    <mergeCell ref="N870:O870"/>
    <mergeCell ref="P870:Q870"/>
    <mergeCell ref="R870:T870"/>
    <mergeCell ref="U870:V870"/>
    <mergeCell ref="W870:X870"/>
    <mergeCell ref="AK870:AO870"/>
    <mergeCell ref="L869:M869"/>
    <mergeCell ref="N869:O869"/>
    <mergeCell ref="P869:Q869"/>
    <mergeCell ref="R869:T869"/>
    <mergeCell ref="U869:V869"/>
    <mergeCell ref="W869:X869"/>
    <mergeCell ref="AG879:AJ879"/>
    <mergeCell ref="AS879:AT879"/>
    <mergeCell ref="L880:N883"/>
    <mergeCell ref="O880:X880"/>
    <mergeCell ref="AA880:AB880"/>
    <mergeCell ref="AE880:AF880"/>
    <mergeCell ref="AI880:AJ880"/>
    <mergeCell ref="AQ880:AR880"/>
    <mergeCell ref="AS880:AT880"/>
    <mergeCell ref="O881:X881"/>
    <mergeCell ref="K877:K883"/>
    <mergeCell ref="L877:X877"/>
    <mergeCell ref="Y877:AB877"/>
    <mergeCell ref="AK877:AO877"/>
    <mergeCell ref="L878:N879"/>
    <mergeCell ref="O878:X878"/>
    <mergeCell ref="AK878:AO883"/>
    <mergeCell ref="O879:X879"/>
    <mergeCell ref="Y879:AB879"/>
    <mergeCell ref="AC879:AF879"/>
    <mergeCell ref="AK875:AO875"/>
    <mergeCell ref="L876:M876"/>
    <mergeCell ref="N876:O876"/>
    <mergeCell ref="P876:Q876"/>
    <mergeCell ref="R876:T876"/>
    <mergeCell ref="U876:V876"/>
    <mergeCell ref="W876:X876"/>
    <mergeCell ref="AK876:AO876"/>
    <mergeCell ref="L875:M875"/>
    <mergeCell ref="N875:O875"/>
    <mergeCell ref="P875:Q875"/>
    <mergeCell ref="R875:T875"/>
    <mergeCell ref="U875:V875"/>
    <mergeCell ref="W875:X875"/>
    <mergeCell ref="K890:AO890"/>
    <mergeCell ref="K891:AO891"/>
    <mergeCell ref="B899:B938"/>
    <mergeCell ref="C899:J938"/>
    <mergeCell ref="K899:AO899"/>
    <mergeCell ref="K900:M900"/>
    <mergeCell ref="N900:O900"/>
    <mergeCell ref="P900:Q900"/>
    <mergeCell ref="R900:T900"/>
    <mergeCell ref="U900:V903"/>
    <mergeCell ref="O883:X883"/>
    <mergeCell ref="Y883:AJ883"/>
    <mergeCell ref="K884:K885"/>
    <mergeCell ref="L884:AO885"/>
    <mergeCell ref="K886:AO886"/>
    <mergeCell ref="K887:AO887"/>
    <mergeCell ref="AA881:AB881"/>
    <mergeCell ref="AE881:AF881"/>
    <mergeCell ref="AI881:AJ881"/>
    <mergeCell ref="AC902:AF902"/>
    <mergeCell ref="AG902:AJ902"/>
    <mergeCell ref="L904:M904"/>
    <mergeCell ref="N904:O904"/>
    <mergeCell ref="P904:Q904"/>
    <mergeCell ref="R904:T904"/>
    <mergeCell ref="U904:V904"/>
    <mergeCell ref="W904:X904"/>
    <mergeCell ref="W900:X903"/>
    <mergeCell ref="Y900:AB901"/>
    <mergeCell ref="AC900:AJ901"/>
    <mergeCell ref="AK900:AO903"/>
    <mergeCell ref="K901:K903"/>
    <mergeCell ref="AS881:AT881"/>
    <mergeCell ref="O882:X882"/>
    <mergeCell ref="Y882:AB882"/>
    <mergeCell ref="AC882:AF882"/>
    <mergeCell ref="AG882:AJ882"/>
    <mergeCell ref="AQ882:AT882"/>
    <mergeCell ref="AK908:AO908"/>
    <mergeCell ref="L909:M909"/>
    <mergeCell ref="N909:O909"/>
    <mergeCell ref="P909:Q909"/>
    <mergeCell ref="R909:T909"/>
    <mergeCell ref="U909:V909"/>
    <mergeCell ref="W909:X909"/>
    <mergeCell ref="AK909:AO909"/>
    <mergeCell ref="L908:M908"/>
    <mergeCell ref="N908:O908"/>
    <mergeCell ref="P908:Q908"/>
    <mergeCell ref="R908:T908"/>
    <mergeCell ref="U908:V908"/>
    <mergeCell ref="W908:X908"/>
    <mergeCell ref="L901:M903"/>
    <mergeCell ref="N901:O903"/>
    <mergeCell ref="P901:Q903"/>
    <mergeCell ref="R901:T903"/>
    <mergeCell ref="Y902:AB902"/>
    <mergeCell ref="AK906:AO906"/>
    <mergeCell ref="L907:M907"/>
    <mergeCell ref="N907:O907"/>
    <mergeCell ref="P907:Q907"/>
    <mergeCell ref="R907:T907"/>
    <mergeCell ref="U907:V907"/>
    <mergeCell ref="W907:X907"/>
    <mergeCell ref="AK907:AO907"/>
    <mergeCell ref="L906:M906"/>
    <mergeCell ref="N906:O906"/>
    <mergeCell ref="P906:Q906"/>
    <mergeCell ref="R906:T906"/>
    <mergeCell ref="U906:V906"/>
    <mergeCell ref="W906:X906"/>
    <mergeCell ref="AK904:AO904"/>
    <mergeCell ref="L905:M905"/>
    <mergeCell ref="N905:O905"/>
    <mergeCell ref="P905:Q905"/>
    <mergeCell ref="R905:T905"/>
    <mergeCell ref="U905:V905"/>
    <mergeCell ref="W905:X905"/>
    <mergeCell ref="AK905:AO905"/>
    <mergeCell ref="AK914:AO914"/>
    <mergeCell ref="L915:M915"/>
    <mergeCell ref="N915:O915"/>
    <mergeCell ref="P915:Q915"/>
    <mergeCell ref="R915:T915"/>
    <mergeCell ref="U915:V915"/>
    <mergeCell ref="W915:X915"/>
    <mergeCell ref="AK915:AO915"/>
    <mergeCell ref="L914:M914"/>
    <mergeCell ref="N914:O914"/>
    <mergeCell ref="P914:Q914"/>
    <mergeCell ref="R914:T914"/>
    <mergeCell ref="U914:V914"/>
    <mergeCell ref="W914:X914"/>
    <mergeCell ref="AK912:AO912"/>
    <mergeCell ref="L913:M913"/>
    <mergeCell ref="N913:O913"/>
    <mergeCell ref="P913:Q913"/>
    <mergeCell ref="R913:T913"/>
    <mergeCell ref="U913:V913"/>
    <mergeCell ref="W913:X913"/>
    <mergeCell ref="AK913:AO913"/>
    <mergeCell ref="L912:M912"/>
    <mergeCell ref="N912:O912"/>
    <mergeCell ref="P912:Q912"/>
    <mergeCell ref="R912:T912"/>
    <mergeCell ref="U912:V912"/>
    <mergeCell ref="W912:X912"/>
    <mergeCell ref="AK910:AO910"/>
    <mergeCell ref="L911:M911"/>
    <mergeCell ref="N911:O911"/>
    <mergeCell ref="P911:Q911"/>
    <mergeCell ref="R911:T911"/>
    <mergeCell ref="U911:V911"/>
    <mergeCell ref="W911:X911"/>
    <mergeCell ref="AK911:AO911"/>
    <mergeCell ref="L910:M910"/>
    <mergeCell ref="N910:O910"/>
    <mergeCell ref="P910:Q910"/>
    <mergeCell ref="R910:T910"/>
    <mergeCell ref="U910:V910"/>
    <mergeCell ref="W910:X910"/>
    <mergeCell ref="AK920:AO920"/>
    <mergeCell ref="L921:M921"/>
    <mergeCell ref="N921:O921"/>
    <mergeCell ref="P921:Q921"/>
    <mergeCell ref="R921:T921"/>
    <mergeCell ref="U921:V921"/>
    <mergeCell ref="W921:X921"/>
    <mergeCell ref="AK921:AO921"/>
    <mergeCell ref="L920:M920"/>
    <mergeCell ref="N920:O920"/>
    <mergeCell ref="P920:Q920"/>
    <mergeCell ref="R920:T920"/>
    <mergeCell ref="U920:V920"/>
    <mergeCell ref="W920:X920"/>
    <mergeCell ref="AK918:AO918"/>
    <mergeCell ref="L919:M919"/>
    <mergeCell ref="N919:O919"/>
    <mergeCell ref="P919:Q919"/>
    <mergeCell ref="R919:T919"/>
    <mergeCell ref="U919:V919"/>
    <mergeCell ref="W919:X919"/>
    <mergeCell ref="AK919:AO919"/>
    <mergeCell ref="L918:M918"/>
    <mergeCell ref="N918:O918"/>
    <mergeCell ref="P918:Q918"/>
    <mergeCell ref="R918:T918"/>
    <mergeCell ref="U918:V918"/>
    <mergeCell ref="W918:X918"/>
    <mergeCell ref="AK916:AO916"/>
    <mergeCell ref="L917:M917"/>
    <mergeCell ref="N917:O917"/>
    <mergeCell ref="P917:Q917"/>
    <mergeCell ref="R917:T917"/>
    <mergeCell ref="U917:V917"/>
    <mergeCell ref="W917:X917"/>
    <mergeCell ref="AK917:AO917"/>
    <mergeCell ref="L916:M916"/>
    <mergeCell ref="N916:O916"/>
    <mergeCell ref="P916:Q916"/>
    <mergeCell ref="R916:T916"/>
    <mergeCell ref="U916:V916"/>
    <mergeCell ref="W916:X916"/>
    <mergeCell ref="AG926:AJ926"/>
    <mergeCell ref="AS926:AT926"/>
    <mergeCell ref="L927:N930"/>
    <mergeCell ref="O927:X927"/>
    <mergeCell ref="AA927:AB927"/>
    <mergeCell ref="AE927:AF927"/>
    <mergeCell ref="AI927:AJ927"/>
    <mergeCell ref="AQ927:AR927"/>
    <mergeCell ref="AS927:AT927"/>
    <mergeCell ref="O928:X928"/>
    <mergeCell ref="K924:K930"/>
    <mergeCell ref="L924:X924"/>
    <mergeCell ref="Y924:AB924"/>
    <mergeCell ref="AK924:AO924"/>
    <mergeCell ref="L925:N926"/>
    <mergeCell ref="O925:X925"/>
    <mergeCell ref="AK925:AO930"/>
    <mergeCell ref="O926:X926"/>
    <mergeCell ref="Y926:AB926"/>
    <mergeCell ref="AC926:AF926"/>
    <mergeCell ref="AK922:AO922"/>
    <mergeCell ref="L923:M923"/>
    <mergeCell ref="N923:O923"/>
    <mergeCell ref="P923:Q923"/>
    <mergeCell ref="R923:T923"/>
    <mergeCell ref="U923:V923"/>
    <mergeCell ref="W923:X923"/>
    <mergeCell ref="AK923:AO923"/>
    <mergeCell ref="L922:M922"/>
    <mergeCell ref="N922:O922"/>
    <mergeCell ref="P922:Q922"/>
    <mergeCell ref="R922:T922"/>
    <mergeCell ref="U922:V922"/>
    <mergeCell ref="W922:X922"/>
    <mergeCell ref="K937:AO937"/>
    <mergeCell ref="K938:AO938"/>
    <mergeCell ref="B946:B985"/>
    <mergeCell ref="C946:J985"/>
    <mergeCell ref="K946:AO946"/>
    <mergeCell ref="K947:M947"/>
    <mergeCell ref="N947:O947"/>
    <mergeCell ref="P947:Q947"/>
    <mergeCell ref="R947:T947"/>
    <mergeCell ref="U947:V950"/>
    <mergeCell ref="O930:X930"/>
    <mergeCell ref="Y930:AJ930"/>
    <mergeCell ref="K931:K932"/>
    <mergeCell ref="L931:AO932"/>
    <mergeCell ref="K933:AO933"/>
    <mergeCell ref="K934:AO934"/>
    <mergeCell ref="AA928:AB928"/>
    <mergeCell ref="AE928:AF928"/>
    <mergeCell ref="AI928:AJ928"/>
    <mergeCell ref="AC949:AF949"/>
    <mergeCell ref="AG949:AJ949"/>
    <mergeCell ref="L951:M951"/>
    <mergeCell ref="N951:O951"/>
    <mergeCell ref="P951:Q951"/>
    <mergeCell ref="R951:T951"/>
    <mergeCell ref="U951:V951"/>
    <mergeCell ref="W951:X951"/>
    <mergeCell ref="W947:X950"/>
    <mergeCell ref="Y947:AB948"/>
    <mergeCell ref="AC947:AJ948"/>
    <mergeCell ref="AK947:AO950"/>
    <mergeCell ref="K948:K950"/>
    <mergeCell ref="AS928:AT928"/>
    <mergeCell ref="O929:X929"/>
    <mergeCell ref="Y929:AB929"/>
    <mergeCell ref="AC929:AF929"/>
    <mergeCell ref="AG929:AJ929"/>
    <mergeCell ref="AQ929:AT929"/>
    <mergeCell ref="AK955:AO955"/>
    <mergeCell ref="L956:M956"/>
    <mergeCell ref="N956:O956"/>
    <mergeCell ref="P956:Q956"/>
    <mergeCell ref="R956:T956"/>
    <mergeCell ref="U956:V956"/>
    <mergeCell ref="W956:X956"/>
    <mergeCell ref="AK956:AO956"/>
    <mergeCell ref="L955:M955"/>
    <mergeCell ref="N955:O955"/>
    <mergeCell ref="P955:Q955"/>
    <mergeCell ref="R955:T955"/>
    <mergeCell ref="U955:V955"/>
    <mergeCell ref="W955:X955"/>
    <mergeCell ref="L948:M950"/>
    <mergeCell ref="N948:O950"/>
    <mergeCell ref="P948:Q950"/>
    <mergeCell ref="R948:T950"/>
    <mergeCell ref="Y949:AB949"/>
    <mergeCell ref="AK953:AO953"/>
    <mergeCell ref="L954:M954"/>
    <mergeCell ref="N954:O954"/>
    <mergeCell ref="P954:Q954"/>
    <mergeCell ref="R954:T954"/>
    <mergeCell ref="U954:V954"/>
    <mergeCell ref="W954:X954"/>
    <mergeCell ref="AK954:AO954"/>
    <mergeCell ref="L953:M953"/>
    <mergeCell ref="N953:O953"/>
    <mergeCell ref="P953:Q953"/>
    <mergeCell ref="R953:T953"/>
    <mergeCell ref="U953:V953"/>
    <mergeCell ref="W953:X953"/>
    <mergeCell ref="AK951:AO951"/>
    <mergeCell ref="L952:M952"/>
    <mergeCell ref="N952:O952"/>
    <mergeCell ref="P952:Q952"/>
    <mergeCell ref="R952:T952"/>
    <mergeCell ref="U952:V952"/>
    <mergeCell ref="W952:X952"/>
    <mergeCell ref="AK952:AO952"/>
    <mergeCell ref="AK961:AO961"/>
    <mergeCell ref="L962:M962"/>
    <mergeCell ref="N962:O962"/>
    <mergeCell ref="P962:Q962"/>
    <mergeCell ref="R962:T962"/>
    <mergeCell ref="U962:V962"/>
    <mergeCell ref="W962:X962"/>
    <mergeCell ref="AK962:AO962"/>
    <mergeCell ref="L961:M961"/>
    <mergeCell ref="N961:O961"/>
    <mergeCell ref="P961:Q961"/>
    <mergeCell ref="R961:T961"/>
    <mergeCell ref="U961:V961"/>
    <mergeCell ref="W961:X961"/>
    <mergeCell ref="AK959:AO959"/>
    <mergeCell ref="L960:M960"/>
    <mergeCell ref="N960:O960"/>
    <mergeCell ref="P960:Q960"/>
    <mergeCell ref="R960:T960"/>
    <mergeCell ref="U960:V960"/>
    <mergeCell ref="W960:X960"/>
    <mergeCell ref="AK960:AO960"/>
    <mergeCell ref="L959:M959"/>
    <mergeCell ref="N959:O959"/>
    <mergeCell ref="P959:Q959"/>
    <mergeCell ref="R959:T959"/>
    <mergeCell ref="U959:V959"/>
    <mergeCell ref="W959:X959"/>
    <mergeCell ref="AK957:AO957"/>
    <mergeCell ref="L958:M958"/>
    <mergeCell ref="N958:O958"/>
    <mergeCell ref="P958:Q958"/>
    <mergeCell ref="R958:T958"/>
    <mergeCell ref="U958:V958"/>
    <mergeCell ref="W958:X958"/>
    <mergeCell ref="AK958:AO958"/>
    <mergeCell ref="L957:M957"/>
    <mergeCell ref="N957:O957"/>
    <mergeCell ref="P957:Q957"/>
    <mergeCell ref="R957:T957"/>
    <mergeCell ref="U957:V957"/>
    <mergeCell ref="W957:X957"/>
    <mergeCell ref="AK967:AO967"/>
    <mergeCell ref="L968:M968"/>
    <mergeCell ref="N968:O968"/>
    <mergeCell ref="P968:Q968"/>
    <mergeCell ref="R968:T968"/>
    <mergeCell ref="U968:V968"/>
    <mergeCell ref="W968:X968"/>
    <mergeCell ref="AK968:AO968"/>
    <mergeCell ref="L967:M967"/>
    <mergeCell ref="N967:O967"/>
    <mergeCell ref="P967:Q967"/>
    <mergeCell ref="R967:T967"/>
    <mergeCell ref="U967:V967"/>
    <mergeCell ref="W967:X967"/>
    <mergeCell ref="AK965:AO965"/>
    <mergeCell ref="L966:M966"/>
    <mergeCell ref="N966:O966"/>
    <mergeCell ref="P966:Q966"/>
    <mergeCell ref="R966:T966"/>
    <mergeCell ref="U966:V966"/>
    <mergeCell ref="W966:X966"/>
    <mergeCell ref="AK966:AO966"/>
    <mergeCell ref="L965:M965"/>
    <mergeCell ref="N965:O965"/>
    <mergeCell ref="P965:Q965"/>
    <mergeCell ref="R965:T965"/>
    <mergeCell ref="U965:V965"/>
    <mergeCell ref="W965:X965"/>
    <mergeCell ref="AK963:AO963"/>
    <mergeCell ref="L964:M964"/>
    <mergeCell ref="N964:O964"/>
    <mergeCell ref="P964:Q964"/>
    <mergeCell ref="R964:T964"/>
    <mergeCell ref="U964:V964"/>
    <mergeCell ref="W964:X964"/>
    <mergeCell ref="AK964:AO964"/>
    <mergeCell ref="L963:M963"/>
    <mergeCell ref="N963:O963"/>
    <mergeCell ref="P963:Q963"/>
    <mergeCell ref="R963:T963"/>
    <mergeCell ref="U963:V963"/>
    <mergeCell ref="W963:X963"/>
    <mergeCell ref="AG973:AJ973"/>
    <mergeCell ref="AS973:AT973"/>
    <mergeCell ref="L974:N977"/>
    <mergeCell ref="O974:X974"/>
    <mergeCell ref="AA974:AB974"/>
    <mergeCell ref="AE974:AF974"/>
    <mergeCell ref="AI974:AJ974"/>
    <mergeCell ref="AQ974:AR974"/>
    <mergeCell ref="AS974:AT974"/>
    <mergeCell ref="O975:X975"/>
    <mergeCell ref="K971:K977"/>
    <mergeCell ref="L971:X971"/>
    <mergeCell ref="Y971:AB971"/>
    <mergeCell ref="AK971:AO971"/>
    <mergeCell ref="L972:N973"/>
    <mergeCell ref="O972:X972"/>
    <mergeCell ref="AK972:AO977"/>
    <mergeCell ref="O973:X973"/>
    <mergeCell ref="Y973:AB973"/>
    <mergeCell ref="AC973:AF973"/>
    <mergeCell ref="AK969:AO969"/>
    <mergeCell ref="L970:M970"/>
    <mergeCell ref="N970:O970"/>
    <mergeCell ref="P970:Q970"/>
    <mergeCell ref="R970:T970"/>
    <mergeCell ref="U970:V970"/>
    <mergeCell ref="W970:X970"/>
    <mergeCell ref="AK970:AO970"/>
    <mergeCell ref="L969:M969"/>
    <mergeCell ref="N969:O969"/>
    <mergeCell ref="P969:Q969"/>
    <mergeCell ref="R969:T969"/>
    <mergeCell ref="U969:V969"/>
    <mergeCell ref="W969:X969"/>
    <mergeCell ref="K984:AO984"/>
    <mergeCell ref="K985:AO985"/>
    <mergeCell ref="B993:B1032"/>
    <mergeCell ref="C993:J1032"/>
    <mergeCell ref="K993:AO993"/>
    <mergeCell ref="K994:M994"/>
    <mergeCell ref="N994:O994"/>
    <mergeCell ref="P994:Q994"/>
    <mergeCell ref="R994:T994"/>
    <mergeCell ref="U994:V997"/>
    <mergeCell ref="O977:X977"/>
    <mergeCell ref="Y977:AJ977"/>
    <mergeCell ref="K978:K979"/>
    <mergeCell ref="L978:AO979"/>
    <mergeCell ref="K980:AO980"/>
    <mergeCell ref="K981:AO981"/>
    <mergeCell ref="AA975:AB975"/>
    <mergeCell ref="AE975:AF975"/>
    <mergeCell ref="AI975:AJ975"/>
    <mergeCell ref="AC996:AF996"/>
    <mergeCell ref="AG996:AJ996"/>
    <mergeCell ref="L998:M998"/>
    <mergeCell ref="N998:O998"/>
    <mergeCell ref="P998:Q998"/>
    <mergeCell ref="R998:T998"/>
    <mergeCell ref="U998:V998"/>
    <mergeCell ref="W998:X998"/>
    <mergeCell ref="W994:X997"/>
    <mergeCell ref="Y994:AB995"/>
    <mergeCell ref="AC994:AJ995"/>
    <mergeCell ref="AK994:AO997"/>
    <mergeCell ref="K995:K997"/>
    <mergeCell ref="AS975:AT975"/>
    <mergeCell ref="O976:X976"/>
    <mergeCell ref="Y976:AB976"/>
    <mergeCell ref="AC976:AF976"/>
    <mergeCell ref="AG976:AJ976"/>
    <mergeCell ref="AQ976:AT976"/>
    <mergeCell ref="AK1002:AO1002"/>
    <mergeCell ref="L1003:M1003"/>
    <mergeCell ref="N1003:O1003"/>
    <mergeCell ref="P1003:Q1003"/>
    <mergeCell ref="R1003:T1003"/>
    <mergeCell ref="U1003:V1003"/>
    <mergeCell ref="W1003:X1003"/>
    <mergeCell ref="AK1003:AO1003"/>
    <mergeCell ref="L1002:M1002"/>
    <mergeCell ref="N1002:O1002"/>
    <mergeCell ref="P1002:Q1002"/>
    <mergeCell ref="R1002:T1002"/>
    <mergeCell ref="U1002:V1002"/>
    <mergeCell ref="W1002:X1002"/>
    <mergeCell ref="L995:M997"/>
    <mergeCell ref="N995:O997"/>
    <mergeCell ref="P995:Q997"/>
    <mergeCell ref="R995:T997"/>
    <mergeCell ref="Y996:AB996"/>
    <mergeCell ref="AK1000:AO1000"/>
    <mergeCell ref="L1001:M1001"/>
    <mergeCell ref="N1001:O1001"/>
    <mergeCell ref="P1001:Q1001"/>
    <mergeCell ref="R1001:T1001"/>
    <mergeCell ref="U1001:V1001"/>
    <mergeCell ref="W1001:X1001"/>
    <mergeCell ref="AK1001:AO1001"/>
    <mergeCell ref="L1000:M1000"/>
    <mergeCell ref="N1000:O1000"/>
    <mergeCell ref="P1000:Q1000"/>
    <mergeCell ref="R1000:T1000"/>
    <mergeCell ref="U1000:V1000"/>
    <mergeCell ref="W1000:X1000"/>
    <mergeCell ref="AK998:AO998"/>
    <mergeCell ref="L999:M999"/>
    <mergeCell ref="N999:O999"/>
    <mergeCell ref="P999:Q999"/>
    <mergeCell ref="R999:T999"/>
    <mergeCell ref="U999:V999"/>
    <mergeCell ref="W999:X999"/>
    <mergeCell ref="AK999:AO999"/>
    <mergeCell ref="AK1008:AO1008"/>
    <mergeCell ref="L1009:M1009"/>
    <mergeCell ref="N1009:O1009"/>
    <mergeCell ref="P1009:Q1009"/>
    <mergeCell ref="R1009:T1009"/>
    <mergeCell ref="U1009:V1009"/>
    <mergeCell ref="W1009:X1009"/>
    <mergeCell ref="AK1009:AO1009"/>
    <mergeCell ref="L1008:M1008"/>
    <mergeCell ref="N1008:O1008"/>
    <mergeCell ref="P1008:Q1008"/>
    <mergeCell ref="R1008:T1008"/>
    <mergeCell ref="U1008:V1008"/>
    <mergeCell ref="W1008:X1008"/>
    <mergeCell ref="AK1006:AO1006"/>
    <mergeCell ref="L1007:M1007"/>
    <mergeCell ref="N1007:O1007"/>
    <mergeCell ref="P1007:Q1007"/>
    <mergeCell ref="R1007:T1007"/>
    <mergeCell ref="U1007:V1007"/>
    <mergeCell ref="W1007:X1007"/>
    <mergeCell ref="AK1007:AO1007"/>
    <mergeCell ref="L1006:M1006"/>
    <mergeCell ref="N1006:O1006"/>
    <mergeCell ref="P1006:Q1006"/>
    <mergeCell ref="R1006:T1006"/>
    <mergeCell ref="U1006:V1006"/>
    <mergeCell ref="W1006:X1006"/>
    <mergeCell ref="AK1004:AO1004"/>
    <mergeCell ref="L1005:M1005"/>
    <mergeCell ref="N1005:O1005"/>
    <mergeCell ref="P1005:Q1005"/>
    <mergeCell ref="R1005:T1005"/>
    <mergeCell ref="U1005:V1005"/>
    <mergeCell ref="W1005:X1005"/>
    <mergeCell ref="AK1005:AO1005"/>
    <mergeCell ref="L1004:M1004"/>
    <mergeCell ref="N1004:O1004"/>
    <mergeCell ref="P1004:Q1004"/>
    <mergeCell ref="R1004:T1004"/>
    <mergeCell ref="U1004:V1004"/>
    <mergeCell ref="W1004:X1004"/>
    <mergeCell ref="AK1014:AO1014"/>
    <mergeCell ref="L1015:M1015"/>
    <mergeCell ref="N1015:O1015"/>
    <mergeCell ref="P1015:Q1015"/>
    <mergeCell ref="R1015:T1015"/>
    <mergeCell ref="U1015:V1015"/>
    <mergeCell ref="W1015:X1015"/>
    <mergeCell ref="AK1015:AO1015"/>
    <mergeCell ref="L1014:M1014"/>
    <mergeCell ref="N1014:O1014"/>
    <mergeCell ref="P1014:Q1014"/>
    <mergeCell ref="R1014:T1014"/>
    <mergeCell ref="U1014:V1014"/>
    <mergeCell ref="W1014:X1014"/>
    <mergeCell ref="AK1012:AO1012"/>
    <mergeCell ref="L1013:M1013"/>
    <mergeCell ref="N1013:O1013"/>
    <mergeCell ref="P1013:Q1013"/>
    <mergeCell ref="R1013:T1013"/>
    <mergeCell ref="U1013:V1013"/>
    <mergeCell ref="W1013:X1013"/>
    <mergeCell ref="AK1013:AO1013"/>
    <mergeCell ref="L1012:M1012"/>
    <mergeCell ref="N1012:O1012"/>
    <mergeCell ref="P1012:Q1012"/>
    <mergeCell ref="R1012:T1012"/>
    <mergeCell ref="U1012:V1012"/>
    <mergeCell ref="W1012:X1012"/>
    <mergeCell ref="AK1010:AO1010"/>
    <mergeCell ref="L1011:M1011"/>
    <mergeCell ref="N1011:O1011"/>
    <mergeCell ref="P1011:Q1011"/>
    <mergeCell ref="R1011:T1011"/>
    <mergeCell ref="U1011:V1011"/>
    <mergeCell ref="W1011:X1011"/>
    <mergeCell ref="AK1011:AO1011"/>
    <mergeCell ref="L1010:M1010"/>
    <mergeCell ref="N1010:O1010"/>
    <mergeCell ref="P1010:Q1010"/>
    <mergeCell ref="R1010:T1010"/>
    <mergeCell ref="U1010:V1010"/>
    <mergeCell ref="W1010:X1010"/>
    <mergeCell ref="AG1020:AJ1020"/>
    <mergeCell ref="AS1020:AT1020"/>
    <mergeCell ref="L1021:N1024"/>
    <mergeCell ref="O1021:X1021"/>
    <mergeCell ref="AA1021:AB1021"/>
    <mergeCell ref="AE1021:AF1021"/>
    <mergeCell ref="AI1021:AJ1021"/>
    <mergeCell ref="AQ1021:AR1021"/>
    <mergeCell ref="AS1021:AT1021"/>
    <mergeCell ref="O1022:X1022"/>
    <mergeCell ref="K1018:K1024"/>
    <mergeCell ref="L1018:X1018"/>
    <mergeCell ref="Y1018:AB1018"/>
    <mergeCell ref="AK1018:AO1018"/>
    <mergeCell ref="L1019:N1020"/>
    <mergeCell ref="O1019:X1019"/>
    <mergeCell ref="AK1019:AO1024"/>
    <mergeCell ref="O1020:X1020"/>
    <mergeCell ref="Y1020:AB1020"/>
    <mergeCell ref="AC1020:AF1020"/>
    <mergeCell ref="AK1016:AO1016"/>
    <mergeCell ref="L1017:M1017"/>
    <mergeCell ref="N1017:O1017"/>
    <mergeCell ref="P1017:Q1017"/>
    <mergeCell ref="R1017:T1017"/>
    <mergeCell ref="U1017:V1017"/>
    <mergeCell ref="W1017:X1017"/>
    <mergeCell ref="AK1017:AO1017"/>
    <mergeCell ref="L1016:M1016"/>
    <mergeCell ref="N1016:O1016"/>
    <mergeCell ref="P1016:Q1016"/>
    <mergeCell ref="R1016:T1016"/>
    <mergeCell ref="U1016:V1016"/>
    <mergeCell ref="W1016:X1016"/>
    <mergeCell ref="K1031:AO1031"/>
    <mergeCell ref="K1032:AO1032"/>
    <mergeCell ref="B1040:B1079"/>
    <mergeCell ref="C1040:J1079"/>
    <mergeCell ref="K1040:AO1040"/>
    <mergeCell ref="K1041:M1041"/>
    <mergeCell ref="N1041:O1041"/>
    <mergeCell ref="P1041:Q1041"/>
    <mergeCell ref="R1041:T1041"/>
    <mergeCell ref="U1041:V1044"/>
    <mergeCell ref="O1024:X1024"/>
    <mergeCell ref="Y1024:AJ1024"/>
    <mergeCell ref="K1025:K1026"/>
    <mergeCell ref="L1025:AO1026"/>
    <mergeCell ref="K1027:AO1027"/>
    <mergeCell ref="K1028:AO1028"/>
    <mergeCell ref="AA1022:AB1022"/>
    <mergeCell ref="AE1022:AF1022"/>
    <mergeCell ref="AI1022:AJ1022"/>
    <mergeCell ref="AC1043:AF1043"/>
    <mergeCell ref="AG1043:AJ1043"/>
    <mergeCell ref="L1045:M1045"/>
    <mergeCell ref="N1045:O1045"/>
    <mergeCell ref="P1045:Q1045"/>
    <mergeCell ref="R1045:T1045"/>
    <mergeCell ref="U1045:V1045"/>
    <mergeCell ref="W1045:X1045"/>
    <mergeCell ref="W1041:X1044"/>
    <mergeCell ref="Y1041:AB1042"/>
    <mergeCell ref="AC1041:AJ1042"/>
    <mergeCell ref="AK1041:AO1044"/>
    <mergeCell ref="K1042:K1044"/>
    <mergeCell ref="AS1022:AT1022"/>
    <mergeCell ref="O1023:X1023"/>
    <mergeCell ref="Y1023:AB1023"/>
    <mergeCell ref="AC1023:AF1023"/>
    <mergeCell ref="AG1023:AJ1023"/>
    <mergeCell ref="AQ1023:AT1023"/>
    <mergeCell ref="AK1049:AO1049"/>
    <mergeCell ref="L1050:M1050"/>
    <mergeCell ref="N1050:O1050"/>
    <mergeCell ref="P1050:Q1050"/>
    <mergeCell ref="R1050:T1050"/>
    <mergeCell ref="U1050:V1050"/>
    <mergeCell ref="W1050:X1050"/>
    <mergeCell ref="AK1050:AO1050"/>
    <mergeCell ref="L1049:M1049"/>
    <mergeCell ref="N1049:O1049"/>
    <mergeCell ref="P1049:Q1049"/>
    <mergeCell ref="R1049:T1049"/>
    <mergeCell ref="U1049:V1049"/>
    <mergeCell ref="W1049:X1049"/>
    <mergeCell ref="L1042:M1044"/>
    <mergeCell ref="N1042:O1044"/>
    <mergeCell ref="P1042:Q1044"/>
    <mergeCell ref="R1042:T1044"/>
    <mergeCell ref="Y1043:AB1043"/>
    <mergeCell ref="AK1047:AO1047"/>
    <mergeCell ref="L1048:M1048"/>
    <mergeCell ref="N1048:O1048"/>
    <mergeCell ref="P1048:Q1048"/>
    <mergeCell ref="R1048:T1048"/>
    <mergeCell ref="U1048:V1048"/>
    <mergeCell ref="W1048:X1048"/>
    <mergeCell ref="AK1048:AO1048"/>
    <mergeCell ref="L1047:M1047"/>
    <mergeCell ref="N1047:O1047"/>
    <mergeCell ref="P1047:Q1047"/>
    <mergeCell ref="R1047:T1047"/>
    <mergeCell ref="U1047:V1047"/>
    <mergeCell ref="W1047:X1047"/>
    <mergeCell ref="AK1045:AO1045"/>
    <mergeCell ref="L1046:M1046"/>
    <mergeCell ref="N1046:O1046"/>
    <mergeCell ref="P1046:Q1046"/>
    <mergeCell ref="R1046:T1046"/>
    <mergeCell ref="U1046:V1046"/>
    <mergeCell ref="W1046:X1046"/>
    <mergeCell ref="AK1046:AO1046"/>
    <mergeCell ref="AK1055:AO1055"/>
    <mergeCell ref="L1056:M1056"/>
    <mergeCell ref="N1056:O1056"/>
    <mergeCell ref="P1056:Q1056"/>
    <mergeCell ref="R1056:T1056"/>
    <mergeCell ref="U1056:V1056"/>
    <mergeCell ref="W1056:X1056"/>
    <mergeCell ref="AK1056:AO1056"/>
    <mergeCell ref="L1055:M1055"/>
    <mergeCell ref="N1055:O1055"/>
    <mergeCell ref="P1055:Q1055"/>
    <mergeCell ref="R1055:T1055"/>
    <mergeCell ref="U1055:V1055"/>
    <mergeCell ref="W1055:X1055"/>
    <mergeCell ref="AK1053:AO1053"/>
    <mergeCell ref="L1054:M1054"/>
    <mergeCell ref="N1054:O1054"/>
    <mergeCell ref="P1054:Q1054"/>
    <mergeCell ref="R1054:T1054"/>
    <mergeCell ref="U1054:V1054"/>
    <mergeCell ref="W1054:X1054"/>
    <mergeCell ref="AK1054:AO1054"/>
    <mergeCell ref="L1053:M1053"/>
    <mergeCell ref="N1053:O1053"/>
    <mergeCell ref="P1053:Q1053"/>
    <mergeCell ref="R1053:T1053"/>
    <mergeCell ref="U1053:V1053"/>
    <mergeCell ref="W1053:X1053"/>
    <mergeCell ref="AK1051:AO1051"/>
    <mergeCell ref="L1052:M1052"/>
    <mergeCell ref="N1052:O1052"/>
    <mergeCell ref="P1052:Q1052"/>
    <mergeCell ref="R1052:T1052"/>
    <mergeCell ref="U1052:V1052"/>
    <mergeCell ref="W1052:X1052"/>
    <mergeCell ref="AK1052:AO1052"/>
    <mergeCell ref="L1051:M1051"/>
    <mergeCell ref="N1051:O1051"/>
    <mergeCell ref="P1051:Q1051"/>
    <mergeCell ref="R1051:T1051"/>
    <mergeCell ref="U1051:V1051"/>
    <mergeCell ref="W1051:X1051"/>
    <mergeCell ref="AK1061:AO1061"/>
    <mergeCell ref="L1062:M1062"/>
    <mergeCell ref="N1062:O1062"/>
    <mergeCell ref="P1062:Q1062"/>
    <mergeCell ref="R1062:T1062"/>
    <mergeCell ref="U1062:V1062"/>
    <mergeCell ref="W1062:X1062"/>
    <mergeCell ref="AK1062:AO1062"/>
    <mergeCell ref="L1061:M1061"/>
    <mergeCell ref="N1061:O1061"/>
    <mergeCell ref="P1061:Q1061"/>
    <mergeCell ref="R1061:T1061"/>
    <mergeCell ref="U1061:V1061"/>
    <mergeCell ref="W1061:X1061"/>
    <mergeCell ref="AK1059:AO1059"/>
    <mergeCell ref="L1060:M1060"/>
    <mergeCell ref="N1060:O1060"/>
    <mergeCell ref="P1060:Q1060"/>
    <mergeCell ref="R1060:T1060"/>
    <mergeCell ref="U1060:V1060"/>
    <mergeCell ref="W1060:X1060"/>
    <mergeCell ref="AK1060:AO1060"/>
    <mergeCell ref="L1059:M1059"/>
    <mergeCell ref="N1059:O1059"/>
    <mergeCell ref="P1059:Q1059"/>
    <mergeCell ref="R1059:T1059"/>
    <mergeCell ref="U1059:V1059"/>
    <mergeCell ref="W1059:X1059"/>
    <mergeCell ref="AK1057:AO1057"/>
    <mergeCell ref="L1058:M1058"/>
    <mergeCell ref="N1058:O1058"/>
    <mergeCell ref="P1058:Q1058"/>
    <mergeCell ref="R1058:T1058"/>
    <mergeCell ref="U1058:V1058"/>
    <mergeCell ref="W1058:X1058"/>
    <mergeCell ref="AK1058:AO1058"/>
    <mergeCell ref="L1057:M1057"/>
    <mergeCell ref="N1057:O1057"/>
    <mergeCell ref="P1057:Q1057"/>
    <mergeCell ref="R1057:T1057"/>
    <mergeCell ref="U1057:V1057"/>
    <mergeCell ref="W1057:X1057"/>
    <mergeCell ref="AG1067:AJ1067"/>
    <mergeCell ref="AS1067:AT1067"/>
    <mergeCell ref="L1068:N1071"/>
    <mergeCell ref="O1068:X1068"/>
    <mergeCell ref="AA1068:AB1068"/>
    <mergeCell ref="AE1068:AF1068"/>
    <mergeCell ref="AI1068:AJ1068"/>
    <mergeCell ref="AQ1068:AR1068"/>
    <mergeCell ref="AS1068:AT1068"/>
    <mergeCell ref="O1069:X1069"/>
    <mergeCell ref="K1065:K1071"/>
    <mergeCell ref="L1065:X1065"/>
    <mergeCell ref="Y1065:AB1065"/>
    <mergeCell ref="AK1065:AO1065"/>
    <mergeCell ref="L1066:N1067"/>
    <mergeCell ref="O1066:X1066"/>
    <mergeCell ref="AK1066:AO1071"/>
    <mergeCell ref="O1067:X1067"/>
    <mergeCell ref="Y1067:AB1067"/>
    <mergeCell ref="AC1067:AF1067"/>
    <mergeCell ref="AK1063:AO1063"/>
    <mergeCell ref="L1064:M1064"/>
    <mergeCell ref="N1064:O1064"/>
    <mergeCell ref="P1064:Q1064"/>
    <mergeCell ref="R1064:T1064"/>
    <mergeCell ref="U1064:V1064"/>
    <mergeCell ref="W1064:X1064"/>
    <mergeCell ref="AK1064:AO1064"/>
    <mergeCell ref="L1063:M1063"/>
    <mergeCell ref="N1063:O1063"/>
    <mergeCell ref="P1063:Q1063"/>
    <mergeCell ref="R1063:T1063"/>
    <mergeCell ref="U1063:V1063"/>
    <mergeCell ref="W1063:X1063"/>
    <mergeCell ref="K1078:AO1078"/>
    <mergeCell ref="K1079:AO1079"/>
    <mergeCell ref="B1087:B1126"/>
    <mergeCell ref="C1087:J1126"/>
    <mergeCell ref="K1087:AO1087"/>
    <mergeCell ref="K1088:M1088"/>
    <mergeCell ref="N1088:O1088"/>
    <mergeCell ref="P1088:Q1088"/>
    <mergeCell ref="R1088:T1088"/>
    <mergeCell ref="U1088:V1091"/>
    <mergeCell ref="O1071:X1071"/>
    <mergeCell ref="Y1071:AJ1071"/>
    <mergeCell ref="K1072:K1073"/>
    <mergeCell ref="L1072:AO1073"/>
    <mergeCell ref="K1074:AO1074"/>
    <mergeCell ref="K1075:AO1075"/>
    <mergeCell ref="AA1069:AB1069"/>
    <mergeCell ref="AE1069:AF1069"/>
    <mergeCell ref="AI1069:AJ1069"/>
    <mergeCell ref="AC1090:AF1090"/>
    <mergeCell ref="AG1090:AJ1090"/>
    <mergeCell ref="L1092:M1092"/>
    <mergeCell ref="N1092:O1092"/>
    <mergeCell ref="P1092:Q1092"/>
    <mergeCell ref="R1092:T1092"/>
    <mergeCell ref="U1092:V1092"/>
    <mergeCell ref="W1092:X1092"/>
    <mergeCell ref="W1088:X1091"/>
    <mergeCell ref="Y1088:AB1089"/>
    <mergeCell ref="AC1088:AJ1089"/>
    <mergeCell ref="AK1088:AO1091"/>
    <mergeCell ref="K1089:K1091"/>
    <mergeCell ref="AS1069:AT1069"/>
    <mergeCell ref="O1070:X1070"/>
    <mergeCell ref="Y1070:AB1070"/>
    <mergeCell ref="AC1070:AF1070"/>
    <mergeCell ref="AG1070:AJ1070"/>
    <mergeCell ref="AQ1070:AT1070"/>
    <mergeCell ref="AK1098:AO1098"/>
    <mergeCell ref="L1099:M1099"/>
    <mergeCell ref="N1099:O1099"/>
    <mergeCell ref="P1099:Q1099"/>
    <mergeCell ref="R1099:T1099"/>
    <mergeCell ref="U1099:V1099"/>
    <mergeCell ref="W1099:X1099"/>
    <mergeCell ref="AK1099:AO1099"/>
    <mergeCell ref="L1098:M1098"/>
    <mergeCell ref="N1098:O1098"/>
    <mergeCell ref="P1098:Q1098"/>
    <mergeCell ref="R1098:T1098"/>
    <mergeCell ref="U1098:V1098"/>
    <mergeCell ref="W1098:X1098"/>
    <mergeCell ref="AK1096:AO1096"/>
    <mergeCell ref="L1097:M1097"/>
    <mergeCell ref="N1097:O1097"/>
    <mergeCell ref="P1097:Q1097"/>
    <mergeCell ref="R1097:T1097"/>
    <mergeCell ref="U1097:V1097"/>
    <mergeCell ref="W1097:X1097"/>
    <mergeCell ref="AK1097:AO1097"/>
    <mergeCell ref="L1096:M1096"/>
    <mergeCell ref="N1096:O1096"/>
    <mergeCell ref="P1096:Q1096"/>
    <mergeCell ref="R1096:T1096"/>
    <mergeCell ref="U1096:V1096"/>
    <mergeCell ref="W1096:X1096"/>
    <mergeCell ref="L1089:M1091"/>
    <mergeCell ref="N1089:O1091"/>
    <mergeCell ref="P1089:Q1091"/>
    <mergeCell ref="R1089:T1091"/>
    <mergeCell ref="Y1090:AB1090"/>
    <mergeCell ref="AK1094:AO1094"/>
    <mergeCell ref="L1095:M1095"/>
    <mergeCell ref="N1095:O1095"/>
    <mergeCell ref="P1095:Q1095"/>
    <mergeCell ref="R1095:T1095"/>
    <mergeCell ref="U1095:V1095"/>
    <mergeCell ref="W1095:X1095"/>
    <mergeCell ref="AK1095:AO1095"/>
    <mergeCell ref="L1094:M1094"/>
    <mergeCell ref="N1094:O1094"/>
    <mergeCell ref="P1094:Q1094"/>
    <mergeCell ref="R1094:T1094"/>
    <mergeCell ref="U1094:V1094"/>
    <mergeCell ref="W1094:X1094"/>
    <mergeCell ref="AK1092:AO1092"/>
    <mergeCell ref="L1093:M1093"/>
    <mergeCell ref="N1093:O1093"/>
    <mergeCell ref="P1093:Q1093"/>
    <mergeCell ref="R1093:T1093"/>
    <mergeCell ref="U1093:V1093"/>
    <mergeCell ref="W1093:X1093"/>
    <mergeCell ref="AK1093:AO1093"/>
    <mergeCell ref="AK1104:AO1104"/>
    <mergeCell ref="L1105:M1105"/>
    <mergeCell ref="N1105:O1105"/>
    <mergeCell ref="P1105:Q1105"/>
    <mergeCell ref="R1105:T1105"/>
    <mergeCell ref="U1105:V1105"/>
    <mergeCell ref="W1105:X1105"/>
    <mergeCell ref="AK1105:AO1105"/>
    <mergeCell ref="L1104:M1104"/>
    <mergeCell ref="N1104:O1104"/>
    <mergeCell ref="P1104:Q1104"/>
    <mergeCell ref="R1104:T1104"/>
    <mergeCell ref="U1104:V1104"/>
    <mergeCell ref="W1104:X1104"/>
    <mergeCell ref="AK1102:AO1102"/>
    <mergeCell ref="L1103:M1103"/>
    <mergeCell ref="N1103:O1103"/>
    <mergeCell ref="P1103:Q1103"/>
    <mergeCell ref="R1103:T1103"/>
    <mergeCell ref="U1103:V1103"/>
    <mergeCell ref="W1103:X1103"/>
    <mergeCell ref="AK1103:AO1103"/>
    <mergeCell ref="L1102:M1102"/>
    <mergeCell ref="N1102:O1102"/>
    <mergeCell ref="P1102:Q1102"/>
    <mergeCell ref="R1102:T1102"/>
    <mergeCell ref="U1102:V1102"/>
    <mergeCell ref="W1102:X1102"/>
    <mergeCell ref="AK1100:AO1100"/>
    <mergeCell ref="L1101:M1101"/>
    <mergeCell ref="N1101:O1101"/>
    <mergeCell ref="P1101:Q1101"/>
    <mergeCell ref="R1101:T1101"/>
    <mergeCell ref="U1101:V1101"/>
    <mergeCell ref="W1101:X1101"/>
    <mergeCell ref="AK1101:AO1101"/>
    <mergeCell ref="L1100:M1100"/>
    <mergeCell ref="N1100:O1100"/>
    <mergeCell ref="P1100:Q1100"/>
    <mergeCell ref="R1100:T1100"/>
    <mergeCell ref="U1100:V1100"/>
    <mergeCell ref="W1100:X1100"/>
    <mergeCell ref="AK1110:AO1110"/>
    <mergeCell ref="L1111:M1111"/>
    <mergeCell ref="N1111:O1111"/>
    <mergeCell ref="P1111:Q1111"/>
    <mergeCell ref="R1111:T1111"/>
    <mergeCell ref="U1111:V1111"/>
    <mergeCell ref="W1111:X1111"/>
    <mergeCell ref="AK1111:AO1111"/>
    <mergeCell ref="L1110:M1110"/>
    <mergeCell ref="N1110:O1110"/>
    <mergeCell ref="P1110:Q1110"/>
    <mergeCell ref="R1110:T1110"/>
    <mergeCell ref="U1110:V1110"/>
    <mergeCell ref="W1110:X1110"/>
    <mergeCell ref="AK1108:AO1108"/>
    <mergeCell ref="L1109:M1109"/>
    <mergeCell ref="N1109:O1109"/>
    <mergeCell ref="P1109:Q1109"/>
    <mergeCell ref="R1109:T1109"/>
    <mergeCell ref="U1109:V1109"/>
    <mergeCell ref="W1109:X1109"/>
    <mergeCell ref="AK1109:AO1109"/>
    <mergeCell ref="L1108:M1108"/>
    <mergeCell ref="N1108:O1108"/>
    <mergeCell ref="P1108:Q1108"/>
    <mergeCell ref="R1108:T1108"/>
    <mergeCell ref="U1108:V1108"/>
    <mergeCell ref="W1108:X1108"/>
    <mergeCell ref="AK1106:AO1106"/>
    <mergeCell ref="L1107:M1107"/>
    <mergeCell ref="N1107:O1107"/>
    <mergeCell ref="P1107:Q1107"/>
    <mergeCell ref="R1107:T1107"/>
    <mergeCell ref="U1107:V1107"/>
    <mergeCell ref="W1107:X1107"/>
    <mergeCell ref="AK1107:AO1107"/>
    <mergeCell ref="L1106:M1106"/>
    <mergeCell ref="N1106:O1106"/>
    <mergeCell ref="P1106:Q1106"/>
    <mergeCell ref="R1106:T1106"/>
    <mergeCell ref="U1106:V1106"/>
    <mergeCell ref="W1106:X1106"/>
    <mergeCell ref="K1125:AO1125"/>
    <mergeCell ref="K1126:AO1126"/>
    <mergeCell ref="O1118:X1118"/>
    <mergeCell ref="Y1118:AJ1118"/>
    <mergeCell ref="K1119:K1120"/>
    <mergeCell ref="L1119:AO1120"/>
    <mergeCell ref="K1121:AO1121"/>
    <mergeCell ref="K1122:AO1122"/>
    <mergeCell ref="AA1116:AB1116"/>
    <mergeCell ref="AE1116:AF1116"/>
    <mergeCell ref="AI1116:AJ1116"/>
    <mergeCell ref="AS1116:AT1116"/>
    <mergeCell ref="O1117:X1117"/>
    <mergeCell ref="Y1117:AB1117"/>
    <mergeCell ref="AC1117:AF1117"/>
    <mergeCell ref="AG1117:AJ1117"/>
    <mergeCell ref="AQ1117:AT1117"/>
    <mergeCell ref="AG1114:AJ1114"/>
    <mergeCell ref="AS1114:AT1114"/>
    <mergeCell ref="L1115:N1118"/>
    <mergeCell ref="O1115:X1115"/>
    <mergeCell ref="AA1115:AB1115"/>
    <mergeCell ref="AE1115:AF1115"/>
    <mergeCell ref="AI1115:AJ1115"/>
    <mergeCell ref="AQ1115:AR1115"/>
    <mergeCell ref="AS1115:AT1115"/>
    <mergeCell ref="O1116:X1116"/>
    <mergeCell ref="K1112:K1118"/>
    <mergeCell ref="L1112:X1112"/>
    <mergeCell ref="Y1112:AB1112"/>
    <mergeCell ref="AK1112:AO1112"/>
    <mergeCell ref="L1113:N1114"/>
    <mergeCell ref="O1113:X1113"/>
    <mergeCell ref="AK1113:AO1118"/>
    <mergeCell ref="O1114:X1114"/>
    <mergeCell ref="Y1114:AB1114"/>
    <mergeCell ref="AC1114:AF1114"/>
    <mergeCell ref="W1140:X1140"/>
    <mergeCell ref="AK1140:AO1140"/>
    <mergeCell ref="L1141:M1141"/>
    <mergeCell ref="N1141:O1141"/>
    <mergeCell ref="P1141:Q1141"/>
    <mergeCell ref="R1141:T1141"/>
    <mergeCell ref="U1141:V1141"/>
    <mergeCell ref="W1141:X1141"/>
    <mergeCell ref="AK1141:AO1141"/>
    <mergeCell ref="L1142:M1142"/>
    <mergeCell ref="N1142:O1142"/>
    <mergeCell ref="P1142:Q1142"/>
    <mergeCell ref="R1142:T1142"/>
    <mergeCell ref="U1142:V1142"/>
    <mergeCell ref="W1142:X1142"/>
    <mergeCell ref="AK1142:AO1142"/>
    <mergeCell ref="L1143:M1143"/>
    <mergeCell ref="N1143:O1143"/>
    <mergeCell ref="P1143:Q1143"/>
    <mergeCell ref="R1143:T1143"/>
    <mergeCell ref="U1143:V1143"/>
    <mergeCell ref="W1143:X1143"/>
    <mergeCell ref="AK1143:AO1143"/>
    <mergeCell ref="B1134:B1173"/>
    <mergeCell ref="C1134:J1173"/>
    <mergeCell ref="K1134:AO1134"/>
    <mergeCell ref="K1135:M1135"/>
    <mergeCell ref="N1135:O1135"/>
    <mergeCell ref="P1135:Q1135"/>
    <mergeCell ref="R1135:T1135"/>
    <mergeCell ref="U1135:V1138"/>
    <mergeCell ref="W1135:X1138"/>
    <mergeCell ref="Y1135:AB1136"/>
    <mergeCell ref="AC1135:AJ1136"/>
    <mergeCell ref="AK1135:AO1138"/>
    <mergeCell ref="K1136:K1138"/>
    <mergeCell ref="L1136:M1138"/>
    <mergeCell ref="N1136:O1138"/>
    <mergeCell ref="P1136:Q1138"/>
    <mergeCell ref="R1136:T1138"/>
    <mergeCell ref="Y1137:AB1137"/>
    <mergeCell ref="AC1137:AF1137"/>
    <mergeCell ref="AG1137:AJ1137"/>
    <mergeCell ref="L1139:M1139"/>
    <mergeCell ref="N1139:O1139"/>
    <mergeCell ref="P1139:Q1139"/>
    <mergeCell ref="R1139:T1139"/>
    <mergeCell ref="U1139:V1139"/>
    <mergeCell ref="W1139:X1139"/>
    <mergeCell ref="AK1139:AO1139"/>
    <mergeCell ref="L1140:M1140"/>
    <mergeCell ref="N1140:O1140"/>
    <mergeCell ref="P1140:Q1140"/>
    <mergeCell ref="R1140:T1140"/>
    <mergeCell ref="U1140:V1140"/>
    <mergeCell ref="L1147:M1147"/>
    <mergeCell ref="N1147:O1147"/>
    <mergeCell ref="P1147:Q1147"/>
    <mergeCell ref="R1147:T1147"/>
    <mergeCell ref="U1147:V1147"/>
    <mergeCell ref="W1147:X1147"/>
    <mergeCell ref="AK1147:AO1147"/>
    <mergeCell ref="L1148:M1148"/>
    <mergeCell ref="N1148:O1148"/>
    <mergeCell ref="P1148:Q1148"/>
    <mergeCell ref="R1148:T1148"/>
    <mergeCell ref="U1148:V1148"/>
    <mergeCell ref="W1148:X1148"/>
    <mergeCell ref="AK1148:AO1148"/>
    <mergeCell ref="L1149:M1149"/>
    <mergeCell ref="N1149:O1149"/>
    <mergeCell ref="P1149:Q1149"/>
    <mergeCell ref="R1149:T1149"/>
    <mergeCell ref="U1149:V1149"/>
    <mergeCell ref="W1149:X1149"/>
    <mergeCell ref="AK1149:AO1149"/>
    <mergeCell ref="L1144:M1144"/>
    <mergeCell ref="N1144:O1144"/>
    <mergeCell ref="P1144:Q1144"/>
    <mergeCell ref="R1144:T1144"/>
    <mergeCell ref="U1144:V1144"/>
    <mergeCell ref="W1144:X1144"/>
    <mergeCell ref="AK1144:AO1144"/>
    <mergeCell ref="L1145:M1145"/>
    <mergeCell ref="N1145:O1145"/>
    <mergeCell ref="P1145:Q1145"/>
    <mergeCell ref="R1145:T1145"/>
    <mergeCell ref="U1145:V1145"/>
    <mergeCell ref="W1145:X1145"/>
    <mergeCell ref="AK1145:AO1145"/>
    <mergeCell ref="L1146:M1146"/>
    <mergeCell ref="N1146:O1146"/>
    <mergeCell ref="P1146:Q1146"/>
    <mergeCell ref="R1146:T1146"/>
    <mergeCell ref="U1146:V1146"/>
    <mergeCell ref="W1146:X1146"/>
    <mergeCell ref="AK1146:AO1146"/>
    <mergeCell ref="L1153:M1153"/>
    <mergeCell ref="N1153:O1153"/>
    <mergeCell ref="P1153:Q1153"/>
    <mergeCell ref="R1153:T1153"/>
    <mergeCell ref="U1153:V1153"/>
    <mergeCell ref="W1153:X1153"/>
    <mergeCell ref="AK1153:AO1153"/>
    <mergeCell ref="L1154:M1154"/>
    <mergeCell ref="N1154:O1154"/>
    <mergeCell ref="P1154:Q1154"/>
    <mergeCell ref="R1154:T1154"/>
    <mergeCell ref="U1154:V1154"/>
    <mergeCell ref="W1154:X1154"/>
    <mergeCell ref="AK1154:AO1154"/>
    <mergeCell ref="L1155:M1155"/>
    <mergeCell ref="N1155:O1155"/>
    <mergeCell ref="P1155:Q1155"/>
    <mergeCell ref="R1155:T1155"/>
    <mergeCell ref="U1155:V1155"/>
    <mergeCell ref="W1155:X1155"/>
    <mergeCell ref="AK1155:AO1155"/>
    <mergeCell ref="L1150:M1150"/>
    <mergeCell ref="N1150:O1150"/>
    <mergeCell ref="P1150:Q1150"/>
    <mergeCell ref="R1150:T1150"/>
    <mergeCell ref="U1150:V1150"/>
    <mergeCell ref="W1150:X1150"/>
    <mergeCell ref="AK1150:AO1150"/>
    <mergeCell ref="L1151:M1151"/>
    <mergeCell ref="N1151:O1151"/>
    <mergeCell ref="P1151:Q1151"/>
    <mergeCell ref="R1151:T1151"/>
    <mergeCell ref="U1151:V1151"/>
    <mergeCell ref="W1151:X1151"/>
    <mergeCell ref="AK1151:AO1151"/>
    <mergeCell ref="L1152:M1152"/>
    <mergeCell ref="N1152:O1152"/>
    <mergeCell ref="P1152:Q1152"/>
    <mergeCell ref="R1152:T1152"/>
    <mergeCell ref="U1152:V1152"/>
    <mergeCell ref="W1152:X1152"/>
    <mergeCell ref="AK1152:AO1152"/>
    <mergeCell ref="K1159:K1165"/>
    <mergeCell ref="L1159:X1159"/>
    <mergeCell ref="Y1159:AB1159"/>
    <mergeCell ref="AK1159:AO1159"/>
    <mergeCell ref="L1160:N1161"/>
    <mergeCell ref="O1160:X1160"/>
    <mergeCell ref="AK1160:AO1165"/>
    <mergeCell ref="O1161:X1161"/>
    <mergeCell ref="Y1161:AB1161"/>
    <mergeCell ref="AC1161:AF1161"/>
    <mergeCell ref="AG1161:AJ1161"/>
    <mergeCell ref="AS1161:AT1161"/>
    <mergeCell ref="L1162:N1165"/>
    <mergeCell ref="O1162:X1162"/>
    <mergeCell ref="AA1162:AB1162"/>
    <mergeCell ref="AE1162:AF1162"/>
    <mergeCell ref="AI1162:AJ1162"/>
    <mergeCell ref="AQ1162:AR1162"/>
    <mergeCell ref="AS1162:AT1162"/>
    <mergeCell ref="O1163:X1163"/>
    <mergeCell ref="AA1163:AB1163"/>
    <mergeCell ref="AE1163:AF1163"/>
    <mergeCell ref="AI1163:AJ1163"/>
    <mergeCell ref="AS1163:AT1163"/>
    <mergeCell ref="O1164:X1164"/>
    <mergeCell ref="Y1164:AB1164"/>
    <mergeCell ref="AC1164:AF1164"/>
    <mergeCell ref="AG1164:AJ1164"/>
    <mergeCell ref="AQ1164:AT1164"/>
    <mergeCell ref="O1165:X1165"/>
    <mergeCell ref="Y1165:AJ1165"/>
    <mergeCell ref="L1156:M1156"/>
    <mergeCell ref="N1156:O1156"/>
    <mergeCell ref="P1156:Q1156"/>
    <mergeCell ref="R1156:T1156"/>
    <mergeCell ref="U1156:V1156"/>
    <mergeCell ref="W1156:X1156"/>
    <mergeCell ref="AK1156:AO1156"/>
    <mergeCell ref="L1157:M1157"/>
    <mergeCell ref="N1157:O1157"/>
    <mergeCell ref="P1157:Q1157"/>
    <mergeCell ref="R1157:T1157"/>
    <mergeCell ref="U1157:V1157"/>
    <mergeCell ref="W1157:X1157"/>
    <mergeCell ref="AK1157:AO1157"/>
    <mergeCell ref="L1158:M1158"/>
    <mergeCell ref="N1158:O1158"/>
    <mergeCell ref="P1158:Q1158"/>
    <mergeCell ref="R1158:T1158"/>
    <mergeCell ref="U1158:V1158"/>
    <mergeCell ref="W1158:X1158"/>
    <mergeCell ref="AK1158:AO1158"/>
    <mergeCell ref="AK1186:AO1186"/>
    <mergeCell ref="L1187:M1187"/>
    <mergeCell ref="N1187:O1187"/>
    <mergeCell ref="P1187:Q1187"/>
    <mergeCell ref="R1187:T1187"/>
    <mergeCell ref="U1187:V1187"/>
    <mergeCell ref="W1187:X1187"/>
    <mergeCell ref="AK1187:AO1187"/>
    <mergeCell ref="L1188:M1188"/>
    <mergeCell ref="N1188:O1188"/>
    <mergeCell ref="P1188:Q1188"/>
    <mergeCell ref="R1188:T1188"/>
    <mergeCell ref="U1188:V1188"/>
    <mergeCell ref="W1188:X1188"/>
    <mergeCell ref="AK1188:AO1188"/>
    <mergeCell ref="L1189:M1189"/>
    <mergeCell ref="N1189:O1189"/>
    <mergeCell ref="P1189:Q1189"/>
    <mergeCell ref="R1189:T1189"/>
    <mergeCell ref="U1189:V1189"/>
    <mergeCell ref="W1189:X1189"/>
    <mergeCell ref="AK1189:AO1189"/>
    <mergeCell ref="K1166:K1167"/>
    <mergeCell ref="L1166:AO1167"/>
    <mergeCell ref="K1168:AO1168"/>
    <mergeCell ref="K1169:AO1169"/>
    <mergeCell ref="K1172:AO1172"/>
    <mergeCell ref="K1173:AO1173"/>
    <mergeCell ref="B1181:B1220"/>
    <mergeCell ref="C1181:J1220"/>
    <mergeCell ref="K1181:AO1181"/>
    <mergeCell ref="K1182:M1182"/>
    <mergeCell ref="N1182:O1182"/>
    <mergeCell ref="P1182:Q1182"/>
    <mergeCell ref="R1182:T1182"/>
    <mergeCell ref="U1182:V1185"/>
    <mergeCell ref="W1182:X1185"/>
    <mergeCell ref="Y1182:AB1183"/>
    <mergeCell ref="AC1182:AJ1183"/>
    <mergeCell ref="AK1182:AO1185"/>
    <mergeCell ref="K1183:K1185"/>
    <mergeCell ref="L1183:M1185"/>
    <mergeCell ref="N1183:O1185"/>
    <mergeCell ref="P1183:Q1185"/>
    <mergeCell ref="R1183:T1185"/>
    <mergeCell ref="Y1184:AB1184"/>
    <mergeCell ref="AC1184:AF1184"/>
    <mergeCell ref="AG1184:AJ1184"/>
    <mergeCell ref="L1186:M1186"/>
    <mergeCell ref="N1186:O1186"/>
    <mergeCell ref="P1186:Q1186"/>
    <mergeCell ref="R1186:T1186"/>
    <mergeCell ref="U1186:V1186"/>
    <mergeCell ref="W1186:X1186"/>
    <mergeCell ref="L1193:M1193"/>
    <mergeCell ref="N1193:O1193"/>
    <mergeCell ref="P1193:Q1193"/>
    <mergeCell ref="R1193:T1193"/>
    <mergeCell ref="U1193:V1193"/>
    <mergeCell ref="W1193:X1193"/>
    <mergeCell ref="AK1193:AO1193"/>
    <mergeCell ref="L1194:M1194"/>
    <mergeCell ref="N1194:O1194"/>
    <mergeCell ref="P1194:Q1194"/>
    <mergeCell ref="R1194:T1194"/>
    <mergeCell ref="U1194:V1194"/>
    <mergeCell ref="W1194:X1194"/>
    <mergeCell ref="AK1194:AO1194"/>
    <mergeCell ref="L1195:M1195"/>
    <mergeCell ref="N1195:O1195"/>
    <mergeCell ref="P1195:Q1195"/>
    <mergeCell ref="R1195:T1195"/>
    <mergeCell ref="U1195:V1195"/>
    <mergeCell ref="W1195:X1195"/>
    <mergeCell ref="AK1195:AO1195"/>
    <mergeCell ref="L1190:M1190"/>
    <mergeCell ref="N1190:O1190"/>
    <mergeCell ref="P1190:Q1190"/>
    <mergeCell ref="R1190:T1190"/>
    <mergeCell ref="U1190:V1190"/>
    <mergeCell ref="W1190:X1190"/>
    <mergeCell ref="AK1190:AO1190"/>
    <mergeCell ref="L1191:M1191"/>
    <mergeCell ref="N1191:O1191"/>
    <mergeCell ref="P1191:Q1191"/>
    <mergeCell ref="R1191:T1191"/>
    <mergeCell ref="U1191:V1191"/>
    <mergeCell ref="W1191:X1191"/>
    <mergeCell ref="AK1191:AO1191"/>
    <mergeCell ref="L1192:M1192"/>
    <mergeCell ref="N1192:O1192"/>
    <mergeCell ref="P1192:Q1192"/>
    <mergeCell ref="R1192:T1192"/>
    <mergeCell ref="U1192:V1192"/>
    <mergeCell ref="W1192:X1192"/>
    <mergeCell ref="AK1192:AO1192"/>
    <mergeCell ref="L1199:M1199"/>
    <mergeCell ref="N1199:O1199"/>
    <mergeCell ref="P1199:Q1199"/>
    <mergeCell ref="R1199:T1199"/>
    <mergeCell ref="U1199:V1199"/>
    <mergeCell ref="W1199:X1199"/>
    <mergeCell ref="AK1199:AO1199"/>
    <mergeCell ref="L1200:M1200"/>
    <mergeCell ref="N1200:O1200"/>
    <mergeCell ref="P1200:Q1200"/>
    <mergeCell ref="R1200:T1200"/>
    <mergeCell ref="U1200:V1200"/>
    <mergeCell ref="W1200:X1200"/>
    <mergeCell ref="AK1200:AO1200"/>
    <mergeCell ref="L1201:M1201"/>
    <mergeCell ref="N1201:O1201"/>
    <mergeCell ref="P1201:Q1201"/>
    <mergeCell ref="R1201:T1201"/>
    <mergeCell ref="U1201:V1201"/>
    <mergeCell ref="W1201:X1201"/>
    <mergeCell ref="AK1201:AO1201"/>
    <mergeCell ref="L1196:M1196"/>
    <mergeCell ref="N1196:O1196"/>
    <mergeCell ref="P1196:Q1196"/>
    <mergeCell ref="R1196:T1196"/>
    <mergeCell ref="U1196:V1196"/>
    <mergeCell ref="W1196:X1196"/>
    <mergeCell ref="AK1196:AO1196"/>
    <mergeCell ref="L1197:M1197"/>
    <mergeCell ref="N1197:O1197"/>
    <mergeCell ref="P1197:Q1197"/>
    <mergeCell ref="R1197:T1197"/>
    <mergeCell ref="U1197:V1197"/>
    <mergeCell ref="W1197:X1197"/>
    <mergeCell ref="AK1197:AO1197"/>
    <mergeCell ref="L1198:M1198"/>
    <mergeCell ref="N1198:O1198"/>
    <mergeCell ref="P1198:Q1198"/>
    <mergeCell ref="R1198:T1198"/>
    <mergeCell ref="U1198:V1198"/>
    <mergeCell ref="W1198:X1198"/>
    <mergeCell ref="AK1198:AO1198"/>
    <mergeCell ref="L1205:M1205"/>
    <mergeCell ref="N1205:O1205"/>
    <mergeCell ref="P1205:Q1205"/>
    <mergeCell ref="R1205:T1205"/>
    <mergeCell ref="U1205:V1205"/>
    <mergeCell ref="W1205:X1205"/>
    <mergeCell ref="AK1205:AO1205"/>
    <mergeCell ref="K1206:K1212"/>
    <mergeCell ref="L1206:X1206"/>
    <mergeCell ref="Y1206:AB1206"/>
    <mergeCell ref="AK1206:AO1206"/>
    <mergeCell ref="L1207:N1208"/>
    <mergeCell ref="O1207:X1207"/>
    <mergeCell ref="AK1207:AO1212"/>
    <mergeCell ref="O1208:X1208"/>
    <mergeCell ref="Y1208:AB1208"/>
    <mergeCell ref="AC1208:AF1208"/>
    <mergeCell ref="AG1208:AJ1208"/>
    <mergeCell ref="L1202:M1202"/>
    <mergeCell ref="N1202:O1202"/>
    <mergeCell ref="P1202:Q1202"/>
    <mergeCell ref="R1202:T1202"/>
    <mergeCell ref="U1202:V1202"/>
    <mergeCell ref="W1202:X1202"/>
    <mergeCell ref="AK1202:AO1202"/>
    <mergeCell ref="L1203:M1203"/>
    <mergeCell ref="N1203:O1203"/>
    <mergeCell ref="P1203:Q1203"/>
    <mergeCell ref="R1203:T1203"/>
    <mergeCell ref="U1203:V1203"/>
    <mergeCell ref="W1203:X1203"/>
    <mergeCell ref="AK1203:AO1203"/>
    <mergeCell ref="L1204:M1204"/>
    <mergeCell ref="N1204:O1204"/>
    <mergeCell ref="P1204:Q1204"/>
    <mergeCell ref="R1204:T1204"/>
    <mergeCell ref="U1204:V1204"/>
    <mergeCell ref="W1204:X1204"/>
    <mergeCell ref="AK1204:AO1204"/>
    <mergeCell ref="K1213:K1214"/>
    <mergeCell ref="L1213:AO1214"/>
    <mergeCell ref="K1215:AO1215"/>
    <mergeCell ref="K1216:AO1216"/>
    <mergeCell ref="K1219:AO1219"/>
    <mergeCell ref="K1220:AO1220"/>
    <mergeCell ref="B1228:B1267"/>
    <mergeCell ref="C1228:J1267"/>
    <mergeCell ref="K1228:AO1228"/>
    <mergeCell ref="K1229:M1229"/>
    <mergeCell ref="N1229:O1229"/>
    <mergeCell ref="P1229:Q1229"/>
    <mergeCell ref="R1229:T1229"/>
    <mergeCell ref="U1229:V1232"/>
    <mergeCell ref="W1229:X1232"/>
    <mergeCell ref="Y1229:AB1230"/>
    <mergeCell ref="AC1229:AJ1230"/>
    <mergeCell ref="AK1229:AO1232"/>
    <mergeCell ref="K1230:K1232"/>
    <mergeCell ref="L1230:M1232"/>
    <mergeCell ref="N1230:O1232"/>
    <mergeCell ref="P1230:Q1232"/>
    <mergeCell ref="R1230:T1232"/>
    <mergeCell ref="Y1231:AB1231"/>
    <mergeCell ref="AC1231:AF1231"/>
    <mergeCell ref="AG1231:AJ1231"/>
    <mergeCell ref="L1233:M1233"/>
    <mergeCell ref="N1233:O1233"/>
    <mergeCell ref="P1233:Q1233"/>
    <mergeCell ref="R1233:T1233"/>
    <mergeCell ref="U1233:V1233"/>
    <mergeCell ref="W1233:X1233"/>
    <mergeCell ref="AS1208:AT1208"/>
    <mergeCell ref="L1209:N1212"/>
    <mergeCell ref="O1209:X1209"/>
    <mergeCell ref="AA1209:AB1209"/>
    <mergeCell ref="AE1209:AF1209"/>
    <mergeCell ref="AI1209:AJ1209"/>
    <mergeCell ref="AQ1209:AR1209"/>
    <mergeCell ref="AS1209:AT1209"/>
    <mergeCell ref="O1210:X1210"/>
    <mergeCell ref="AA1210:AB1210"/>
    <mergeCell ref="AE1210:AF1210"/>
    <mergeCell ref="AI1210:AJ1210"/>
    <mergeCell ref="AS1210:AT1210"/>
    <mergeCell ref="O1211:X1211"/>
    <mergeCell ref="Y1211:AB1211"/>
    <mergeCell ref="AC1211:AF1211"/>
    <mergeCell ref="AG1211:AJ1211"/>
    <mergeCell ref="AQ1211:AT1211"/>
    <mergeCell ref="O1212:X1212"/>
    <mergeCell ref="Y1212:AJ1212"/>
    <mergeCell ref="L1237:M1237"/>
    <mergeCell ref="N1237:O1237"/>
    <mergeCell ref="P1237:Q1237"/>
    <mergeCell ref="R1237:T1237"/>
    <mergeCell ref="U1237:V1237"/>
    <mergeCell ref="W1237:X1237"/>
    <mergeCell ref="AK1237:AO1237"/>
    <mergeCell ref="L1238:M1238"/>
    <mergeCell ref="N1238:O1238"/>
    <mergeCell ref="P1238:Q1238"/>
    <mergeCell ref="R1238:T1238"/>
    <mergeCell ref="U1238:V1238"/>
    <mergeCell ref="W1238:X1238"/>
    <mergeCell ref="AK1238:AO1238"/>
    <mergeCell ref="L1239:M1239"/>
    <mergeCell ref="N1239:O1239"/>
    <mergeCell ref="P1239:Q1239"/>
    <mergeCell ref="R1239:T1239"/>
    <mergeCell ref="U1239:V1239"/>
    <mergeCell ref="W1239:X1239"/>
    <mergeCell ref="AK1239:AO1239"/>
    <mergeCell ref="AK1233:AO1233"/>
    <mergeCell ref="L1234:M1234"/>
    <mergeCell ref="N1234:O1234"/>
    <mergeCell ref="P1234:Q1234"/>
    <mergeCell ref="R1234:T1234"/>
    <mergeCell ref="U1234:V1234"/>
    <mergeCell ref="W1234:X1234"/>
    <mergeCell ref="AK1234:AO1234"/>
    <mergeCell ref="L1235:M1235"/>
    <mergeCell ref="N1235:O1235"/>
    <mergeCell ref="P1235:Q1235"/>
    <mergeCell ref="R1235:T1235"/>
    <mergeCell ref="U1235:V1235"/>
    <mergeCell ref="W1235:X1235"/>
    <mergeCell ref="AK1235:AO1235"/>
    <mergeCell ref="L1236:M1236"/>
    <mergeCell ref="N1236:O1236"/>
    <mergeCell ref="P1236:Q1236"/>
    <mergeCell ref="R1236:T1236"/>
    <mergeCell ref="U1236:V1236"/>
    <mergeCell ref="W1236:X1236"/>
    <mergeCell ref="AK1236:AO1236"/>
    <mergeCell ref="L1243:M1243"/>
    <mergeCell ref="N1243:O1243"/>
    <mergeCell ref="P1243:Q1243"/>
    <mergeCell ref="R1243:T1243"/>
    <mergeCell ref="U1243:V1243"/>
    <mergeCell ref="W1243:X1243"/>
    <mergeCell ref="AK1243:AO1243"/>
    <mergeCell ref="L1244:M1244"/>
    <mergeCell ref="N1244:O1244"/>
    <mergeCell ref="P1244:Q1244"/>
    <mergeCell ref="R1244:T1244"/>
    <mergeCell ref="U1244:V1244"/>
    <mergeCell ref="W1244:X1244"/>
    <mergeCell ref="AK1244:AO1244"/>
    <mergeCell ref="L1245:M1245"/>
    <mergeCell ref="N1245:O1245"/>
    <mergeCell ref="P1245:Q1245"/>
    <mergeCell ref="R1245:T1245"/>
    <mergeCell ref="U1245:V1245"/>
    <mergeCell ref="W1245:X1245"/>
    <mergeCell ref="AK1245:AO1245"/>
    <mergeCell ref="L1240:M1240"/>
    <mergeCell ref="N1240:O1240"/>
    <mergeCell ref="P1240:Q1240"/>
    <mergeCell ref="R1240:T1240"/>
    <mergeCell ref="U1240:V1240"/>
    <mergeCell ref="W1240:X1240"/>
    <mergeCell ref="AK1240:AO1240"/>
    <mergeCell ref="L1241:M1241"/>
    <mergeCell ref="N1241:O1241"/>
    <mergeCell ref="P1241:Q1241"/>
    <mergeCell ref="R1241:T1241"/>
    <mergeCell ref="U1241:V1241"/>
    <mergeCell ref="W1241:X1241"/>
    <mergeCell ref="AK1241:AO1241"/>
    <mergeCell ref="L1242:M1242"/>
    <mergeCell ref="N1242:O1242"/>
    <mergeCell ref="P1242:Q1242"/>
    <mergeCell ref="R1242:T1242"/>
    <mergeCell ref="U1242:V1242"/>
    <mergeCell ref="W1242:X1242"/>
    <mergeCell ref="AK1242:AO1242"/>
    <mergeCell ref="L1249:M1249"/>
    <mergeCell ref="N1249:O1249"/>
    <mergeCell ref="P1249:Q1249"/>
    <mergeCell ref="R1249:T1249"/>
    <mergeCell ref="U1249:V1249"/>
    <mergeCell ref="W1249:X1249"/>
    <mergeCell ref="AK1249:AO1249"/>
    <mergeCell ref="L1250:M1250"/>
    <mergeCell ref="N1250:O1250"/>
    <mergeCell ref="P1250:Q1250"/>
    <mergeCell ref="R1250:T1250"/>
    <mergeCell ref="U1250:V1250"/>
    <mergeCell ref="W1250:X1250"/>
    <mergeCell ref="AK1250:AO1250"/>
    <mergeCell ref="L1251:M1251"/>
    <mergeCell ref="N1251:O1251"/>
    <mergeCell ref="P1251:Q1251"/>
    <mergeCell ref="R1251:T1251"/>
    <mergeCell ref="U1251:V1251"/>
    <mergeCell ref="W1251:X1251"/>
    <mergeCell ref="AK1251:AO1251"/>
    <mergeCell ref="L1246:M1246"/>
    <mergeCell ref="N1246:O1246"/>
    <mergeCell ref="P1246:Q1246"/>
    <mergeCell ref="R1246:T1246"/>
    <mergeCell ref="U1246:V1246"/>
    <mergeCell ref="W1246:X1246"/>
    <mergeCell ref="AK1246:AO1246"/>
    <mergeCell ref="L1247:M1247"/>
    <mergeCell ref="N1247:O1247"/>
    <mergeCell ref="P1247:Q1247"/>
    <mergeCell ref="R1247:T1247"/>
    <mergeCell ref="U1247:V1247"/>
    <mergeCell ref="W1247:X1247"/>
    <mergeCell ref="AK1247:AO1247"/>
    <mergeCell ref="L1248:M1248"/>
    <mergeCell ref="N1248:O1248"/>
    <mergeCell ref="P1248:Q1248"/>
    <mergeCell ref="R1248:T1248"/>
    <mergeCell ref="U1248:V1248"/>
    <mergeCell ref="W1248:X1248"/>
    <mergeCell ref="AK1248:AO1248"/>
    <mergeCell ref="AS1255:AT1255"/>
    <mergeCell ref="L1256:N1259"/>
    <mergeCell ref="O1256:X1256"/>
    <mergeCell ref="AA1256:AB1256"/>
    <mergeCell ref="AE1256:AF1256"/>
    <mergeCell ref="AI1256:AJ1256"/>
    <mergeCell ref="AQ1256:AR1256"/>
    <mergeCell ref="AS1256:AT1256"/>
    <mergeCell ref="O1257:X1257"/>
    <mergeCell ref="AA1257:AB1257"/>
    <mergeCell ref="AE1257:AF1257"/>
    <mergeCell ref="AI1257:AJ1257"/>
    <mergeCell ref="AS1257:AT1257"/>
    <mergeCell ref="O1258:X1258"/>
    <mergeCell ref="Y1258:AB1258"/>
    <mergeCell ref="AC1258:AF1258"/>
    <mergeCell ref="AG1258:AJ1258"/>
    <mergeCell ref="AQ1258:AT1258"/>
    <mergeCell ref="O1259:X1259"/>
    <mergeCell ref="Y1259:AJ1259"/>
    <mergeCell ref="L1252:M1252"/>
    <mergeCell ref="N1252:O1252"/>
    <mergeCell ref="P1252:Q1252"/>
    <mergeCell ref="R1252:T1252"/>
    <mergeCell ref="U1252:V1252"/>
    <mergeCell ref="W1252:X1252"/>
    <mergeCell ref="AK1252:AO1252"/>
    <mergeCell ref="K1253:K1259"/>
    <mergeCell ref="L1253:X1253"/>
    <mergeCell ref="Y1253:AB1253"/>
    <mergeCell ref="AK1253:AO1253"/>
    <mergeCell ref="L1254:N1255"/>
    <mergeCell ref="O1254:X1254"/>
    <mergeCell ref="AK1254:AO1259"/>
    <mergeCell ref="O1255:X1255"/>
    <mergeCell ref="Y1255:AB1255"/>
    <mergeCell ref="AC1255:AF1255"/>
    <mergeCell ref="AG1255:AJ1255"/>
    <mergeCell ref="AK1280:AO1280"/>
    <mergeCell ref="L1281:M1281"/>
    <mergeCell ref="N1281:O1281"/>
    <mergeCell ref="P1281:Q1281"/>
    <mergeCell ref="R1281:T1281"/>
    <mergeCell ref="U1281:V1281"/>
    <mergeCell ref="W1281:X1281"/>
    <mergeCell ref="AK1281:AO1281"/>
    <mergeCell ref="L1282:M1282"/>
    <mergeCell ref="N1282:O1282"/>
    <mergeCell ref="P1282:Q1282"/>
    <mergeCell ref="R1282:T1282"/>
    <mergeCell ref="U1282:V1282"/>
    <mergeCell ref="W1282:X1282"/>
    <mergeCell ref="AK1282:AO1282"/>
    <mergeCell ref="L1283:M1283"/>
    <mergeCell ref="N1283:O1283"/>
    <mergeCell ref="P1283:Q1283"/>
    <mergeCell ref="R1283:T1283"/>
    <mergeCell ref="U1283:V1283"/>
    <mergeCell ref="W1283:X1283"/>
    <mergeCell ref="AK1283:AO1283"/>
    <mergeCell ref="K1260:K1261"/>
    <mergeCell ref="L1260:AO1261"/>
    <mergeCell ref="K1262:AO1262"/>
    <mergeCell ref="K1263:AO1263"/>
    <mergeCell ref="K1266:AO1266"/>
    <mergeCell ref="K1267:AO1267"/>
    <mergeCell ref="B1275:B1314"/>
    <mergeCell ref="C1275:J1314"/>
    <mergeCell ref="K1275:AO1275"/>
    <mergeCell ref="K1276:M1276"/>
    <mergeCell ref="N1276:O1276"/>
    <mergeCell ref="P1276:Q1276"/>
    <mergeCell ref="R1276:T1276"/>
    <mergeCell ref="U1276:V1279"/>
    <mergeCell ref="W1276:X1279"/>
    <mergeCell ref="Y1276:AB1277"/>
    <mergeCell ref="AC1276:AJ1277"/>
    <mergeCell ref="AK1276:AO1279"/>
    <mergeCell ref="K1277:K1279"/>
    <mergeCell ref="L1277:M1279"/>
    <mergeCell ref="N1277:O1279"/>
    <mergeCell ref="P1277:Q1279"/>
    <mergeCell ref="R1277:T1279"/>
    <mergeCell ref="Y1278:AB1278"/>
    <mergeCell ref="AC1278:AF1278"/>
    <mergeCell ref="AG1278:AJ1278"/>
    <mergeCell ref="L1280:M1280"/>
    <mergeCell ref="N1280:O1280"/>
    <mergeCell ref="P1280:Q1280"/>
    <mergeCell ref="R1280:T1280"/>
    <mergeCell ref="U1280:V1280"/>
    <mergeCell ref="W1280:X1280"/>
    <mergeCell ref="L1287:M1287"/>
    <mergeCell ref="N1287:O1287"/>
    <mergeCell ref="P1287:Q1287"/>
    <mergeCell ref="R1287:T1287"/>
    <mergeCell ref="U1287:V1287"/>
    <mergeCell ref="W1287:X1287"/>
    <mergeCell ref="AK1287:AO1287"/>
    <mergeCell ref="L1288:M1288"/>
    <mergeCell ref="N1288:O1288"/>
    <mergeCell ref="P1288:Q1288"/>
    <mergeCell ref="R1288:T1288"/>
    <mergeCell ref="U1288:V1288"/>
    <mergeCell ref="W1288:X1288"/>
    <mergeCell ref="AK1288:AO1288"/>
    <mergeCell ref="L1289:M1289"/>
    <mergeCell ref="N1289:O1289"/>
    <mergeCell ref="P1289:Q1289"/>
    <mergeCell ref="R1289:T1289"/>
    <mergeCell ref="U1289:V1289"/>
    <mergeCell ref="W1289:X1289"/>
    <mergeCell ref="AK1289:AO1289"/>
    <mergeCell ref="L1284:M1284"/>
    <mergeCell ref="N1284:O1284"/>
    <mergeCell ref="P1284:Q1284"/>
    <mergeCell ref="R1284:T1284"/>
    <mergeCell ref="U1284:V1284"/>
    <mergeCell ref="W1284:X1284"/>
    <mergeCell ref="AK1284:AO1284"/>
    <mergeCell ref="L1285:M1285"/>
    <mergeCell ref="N1285:O1285"/>
    <mergeCell ref="P1285:Q1285"/>
    <mergeCell ref="R1285:T1285"/>
    <mergeCell ref="U1285:V1285"/>
    <mergeCell ref="W1285:X1285"/>
    <mergeCell ref="AK1285:AO1285"/>
    <mergeCell ref="L1286:M1286"/>
    <mergeCell ref="N1286:O1286"/>
    <mergeCell ref="P1286:Q1286"/>
    <mergeCell ref="R1286:T1286"/>
    <mergeCell ref="U1286:V1286"/>
    <mergeCell ref="W1286:X1286"/>
    <mergeCell ref="AK1286:AO1286"/>
    <mergeCell ref="L1293:M1293"/>
    <mergeCell ref="N1293:O1293"/>
    <mergeCell ref="P1293:Q1293"/>
    <mergeCell ref="R1293:T1293"/>
    <mergeCell ref="U1293:V1293"/>
    <mergeCell ref="W1293:X1293"/>
    <mergeCell ref="AK1293:AO1293"/>
    <mergeCell ref="L1294:M1294"/>
    <mergeCell ref="N1294:O1294"/>
    <mergeCell ref="P1294:Q1294"/>
    <mergeCell ref="R1294:T1294"/>
    <mergeCell ref="U1294:V1294"/>
    <mergeCell ref="W1294:X1294"/>
    <mergeCell ref="AK1294:AO1294"/>
    <mergeCell ref="L1295:M1295"/>
    <mergeCell ref="N1295:O1295"/>
    <mergeCell ref="P1295:Q1295"/>
    <mergeCell ref="R1295:T1295"/>
    <mergeCell ref="U1295:V1295"/>
    <mergeCell ref="W1295:X1295"/>
    <mergeCell ref="AK1295:AO1295"/>
    <mergeCell ref="L1290:M1290"/>
    <mergeCell ref="N1290:O1290"/>
    <mergeCell ref="P1290:Q1290"/>
    <mergeCell ref="R1290:T1290"/>
    <mergeCell ref="U1290:V1290"/>
    <mergeCell ref="W1290:X1290"/>
    <mergeCell ref="AK1290:AO1290"/>
    <mergeCell ref="L1291:M1291"/>
    <mergeCell ref="N1291:O1291"/>
    <mergeCell ref="P1291:Q1291"/>
    <mergeCell ref="R1291:T1291"/>
    <mergeCell ref="U1291:V1291"/>
    <mergeCell ref="W1291:X1291"/>
    <mergeCell ref="AK1291:AO1291"/>
    <mergeCell ref="L1292:M1292"/>
    <mergeCell ref="N1292:O1292"/>
    <mergeCell ref="P1292:Q1292"/>
    <mergeCell ref="R1292:T1292"/>
    <mergeCell ref="U1292:V1292"/>
    <mergeCell ref="W1292:X1292"/>
    <mergeCell ref="AK1292:AO1292"/>
    <mergeCell ref="L1299:M1299"/>
    <mergeCell ref="N1299:O1299"/>
    <mergeCell ref="P1299:Q1299"/>
    <mergeCell ref="R1299:T1299"/>
    <mergeCell ref="U1299:V1299"/>
    <mergeCell ref="W1299:X1299"/>
    <mergeCell ref="AK1299:AO1299"/>
    <mergeCell ref="K1300:K1306"/>
    <mergeCell ref="L1300:X1300"/>
    <mergeCell ref="Y1300:AB1300"/>
    <mergeCell ref="AK1300:AO1300"/>
    <mergeCell ref="L1301:N1302"/>
    <mergeCell ref="O1301:X1301"/>
    <mergeCell ref="AK1301:AO1306"/>
    <mergeCell ref="O1302:X1302"/>
    <mergeCell ref="Y1302:AB1302"/>
    <mergeCell ref="AC1302:AF1302"/>
    <mergeCell ref="AG1302:AJ1302"/>
    <mergeCell ref="L1296:M1296"/>
    <mergeCell ref="N1296:O1296"/>
    <mergeCell ref="P1296:Q1296"/>
    <mergeCell ref="R1296:T1296"/>
    <mergeCell ref="U1296:V1296"/>
    <mergeCell ref="W1296:X1296"/>
    <mergeCell ref="AK1296:AO1296"/>
    <mergeCell ref="L1297:M1297"/>
    <mergeCell ref="N1297:O1297"/>
    <mergeCell ref="P1297:Q1297"/>
    <mergeCell ref="R1297:T1297"/>
    <mergeCell ref="U1297:V1297"/>
    <mergeCell ref="W1297:X1297"/>
    <mergeCell ref="AK1297:AO1297"/>
    <mergeCell ref="L1298:M1298"/>
    <mergeCell ref="N1298:O1298"/>
    <mergeCell ref="P1298:Q1298"/>
    <mergeCell ref="R1298:T1298"/>
    <mergeCell ref="U1298:V1298"/>
    <mergeCell ref="W1298:X1298"/>
    <mergeCell ref="AK1298:AO1298"/>
    <mergeCell ref="K1307:K1308"/>
    <mergeCell ref="L1307:AO1308"/>
    <mergeCell ref="K1309:AO1309"/>
    <mergeCell ref="K1310:AO1310"/>
    <mergeCell ref="K1313:AO1313"/>
    <mergeCell ref="K1314:AO1314"/>
    <mergeCell ref="B1322:B1361"/>
    <mergeCell ref="C1322:J1361"/>
    <mergeCell ref="K1322:AO1322"/>
    <mergeCell ref="K1323:M1323"/>
    <mergeCell ref="N1323:O1323"/>
    <mergeCell ref="P1323:Q1323"/>
    <mergeCell ref="R1323:T1323"/>
    <mergeCell ref="U1323:V1326"/>
    <mergeCell ref="W1323:X1326"/>
    <mergeCell ref="Y1323:AB1324"/>
    <mergeCell ref="AC1323:AJ1324"/>
    <mergeCell ref="AK1323:AO1326"/>
    <mergeCell ref="K1324:K1326"/>
    <mergeCell ref="L1324:M1326"/>
    <mergeCell ref="N1324:O1326"/>
    <mergeCell ref="P1324:Q1326"/>
    <mergeCell ref="R1324:T1326"/>
    <mergeCell ref="Y1325:AB1325"/>
    <mergeCell ref="AC1325:AF1325"/>
    <mergeCell ref="AG1325:AJ1325"/>
    <mergeCell ref="L1327:M1327"/>
    <mergeCell ref="N1327:O1327"/>
    <mergeCell ref="P1327:Q1327"/>
    <mergeCell ref="R1327:T1327"/>
    <mergeCell ref="U1327:V1327"/>
    <mergeCell ref="W1327:X1327"/>
    <mergeCell ref="AS1302:AT1302"/>
    <mergeCell ref="L1303:N1306"/>
    <mergeCell ref="O1303:X1303"/>
    <mergeCell ref="AA1303:AB1303"/>
    <mergeCell ref="AE1303:AF1303"/>
    <mergeCell ref="AI1303:AJ1303"/>
    <mergeCell ref="AQ1303:AR1303"/>
    <mergeCell ref="AS1303:AT1303"/>
    <mergeCell ref="O1304:X1304"/>
    <mergeCell ref="AA1304:AB1304"/>
    <mergeCell ref="AE1304:AF1304"/>
    <mergeCell ref="AI1304:AJ1304"/>
    <mergeCell ref="AS1304:AT1304"/>
    <mergeCell ref="O1305:X1305"/>
    <mergeCell ref="Y1305:AB1305"/>
    <mergeCell ref="AC1305:AF1305"/>
    <mergeCell ref="AG1305:AJ1305"/>
    <mergeCell ref="AQ1305:AT1305"/>
    <mergeCell ref="O1306:X1306"/>
    <mergeCell ref="Y1306:AJ1306"/>
    <mergeCell ref="L1331:M1331"/>
    <mergeCell ref="N1331:O1331"/>
    <mergeCell ref="P1331:Q1331"/>
    <mergeCell ref="R1331:T1331"/>
    <mergeCell ref="U1331:V1331"/>
    <mergeCell ref="W1331:X1331"/>
    <mergeCell ref="AK1331:AO1331"/>
    <mergeCell ref="L1332:M1332"/>
    <mergeCell ref="N1332:O1332"/>
    <mergeCell ref="P1332:Q1332"/>
    <mergeCell ref="R1332:T1332"/>
    <mergeCell ref="U1332:V1332"/>
    <mergeCell ref="W1332:X1332"/>
    <mergeCell ref="AK1332:AO1332"/>
    <mergeCell ref="L1333:M1333"/>
    <mergeCell ref="N1333:O1333"/>
    <mergeCell ref="P1333:Q1333"/>
    <mergeCell ref="R1333:T1333"/>
    <mergeCell ref="U1333:V1333"/>
    <mergeCell ref="W1333:X1333"/>
    <mergeCell ref="AK1333:AO1333"/>
    <mergeCell ref="AK1327:AO1327"/>
    <mergeCell ref="L1328:M1328"/>
    <mergeCell ref="N1328:O1328"/>
    <mergeCell ref="P1328:Q1328"/>
    <mergeCell ref="R1328:T1328"/>
    <mergeCell ref="U1328:V1328"/>
    <mergeCell ref="W1328:X1328"/>
    <mergeCell ref="AK1328:AO1328"/>
    <mergeCell ref="L1329:M1329"/>
    <mergeCell ref="N1329:O1329"/>
    <mergeCell ref="P1329:Q1329"/>
    <mergeCell ref="R1329:T1329"/>
    <mergeCell ref="U1329:V1329"/>
    <mergeCell ref="W1329:X1329"/>
    <mergeCell ref="AK1329:AO1329"/>
    <mergeCell ref="L1330:M1330"/>
    <mergeCell ref="N1330:O1330"/>
    <mergeCell ref="P1330:Q1330"/>
    <mergeCell ref="R1330:T1330"/>
    <mergeCell ref="U1330:V1330"/>
    <mergeCell ref="W1330:X1330"/>
    <mergeCell ref="AK1330:AO1330"/>
    <mergeCell ref="L1337:M1337"/>
    <mergeCell ref="N1337:O1337"/>
    <mergeCell ref="P1337:Q1337"/>
    <mergeCell ref="R1337:T1337"/>
    <mergeCell ref="U1337:V1337"/>
    <mergeCell ref="W1337:X1337"/>
    <mergeCell ref="AK1337:AO1337"/>
    <mergeCell ref="L1338:M1338"/>
    <mergeCell ref="N1338:O1338"/>
    <mergeCell ref="P1338:Q1338"/>
    <mergeCell ref="R1338:T1338"/>
    <mergeCell ref="U1338:V1338"/>
    <mergeCell ref="W1338:X1338"/>
    <mergeCell ref="AK1338:AO1338"/>
    <mergeCell ref="L1339:M1339"/>
    <mergeCell ref="N1339:O1339"/>
    <mergeCell ref="P1339:Q1339"/>
    <mergeCell ref="R1339:T1339"/>
    <mergeCell ref="U1339:V1339"/>
    <mergeCell ref="W1339:X1339"/>
    <mergeCell ref="AK1339:AO1339"/>
    <mergeCell ref="L1334:M1334"/>
    <mergeCell ref="N1334:O1334"/>
    <mergeCell ref="P1334:Q1334"/>
    <mergeCell ref="R1334:T1334"/>
    <mergeCell ref="U1334:V1334"/>
    <mergeCell ref="W1334:X1334"/>
    <mergeCell ref="AK1334:AO1334"/>
    <mergeCell ref="L1335:M1335"/>
    <mergeCell ref="N1335:O1335"/>
    <mergeCell ref="P1335:Q1335"/>
    <mergeCell ref="R1335:T1335"/>
    <mergeCell ref="U1335:V1335"/>
    <mergeCell ref="W1335:X1335"/>
    <mergeCell ref="AK1335:AO1335"/>
    <mergeCell ref="L1336:M1336"/>
    <mergeCell ref="N1336:O1336"/>
    <mergeCell ref="P1336:Q1336"/>
    <mergeCell ref="R1336:T1336"/>
    <mergeCell ref="U1336:V1336"/>
    <mergeCell ref="W1336:X1336"/>
    <mergeCell ref="AK1336:AO1336"/>
    <mergeCell ref="L1343:M1343"/>
    <mergeCell ref="N1343:O1343"/>
    <mergeCell ref="P1343:Q1343"/>
    <mergeCell ref="R1343:T1343"/>
    <mergeCell ref="U1343:V1343"/>
    <mergeCell ref="W1343:X1343"/>
    <mergeCell ref="AK1343:AO1343"/>
    <mergeCell ref="L1344:M1344"/>
    <mergeCell ref="N1344:O1344"/>
    <mergeCell ref="P1344:Q1344"/>
    <mergeCell ref="R1344:T1344"/>
    <mergeCell ref="U1344:V1344"/>
    <mergeCell ref="W1344:X1344"/>
    <mergeCell ref="AK1344:AO1344"/>
    <mergeCell ref="L1345:M1345"/>
    <mergeCell ref="N1345:O1345"/>
    <mergeCell ref="P1345:Q1345"/>
    <mergeCell ref="R1345:T1345"/>
    <mergeCell ref="U1345:V1345"/>
    <mergeCell ref="W1345:X1345"/>
    <mergeCell ref="AK1345:AO1345"/>
    <mergeCell ref="L1340:M1340"/>
    <mergeCell ref="N1340:O1340"/>
    <mergeCell ref="P1340:Q1340"/>
    <mergeCell ref="R1340:T1340"/>
    <mergeCell ref="U1340:V1340"/>
    <mergeCell ref="W1340:X1340"/>
    <mergeCell ref="AK1340:AO1340"/>
    <mergeCell ref="L1341:M1341"/>
    <mergeCell ref="N1341:O1341"/>
    <mergeCell ref="P1341:Q1341"/>
    <mergeCell ref="R1341:T1341"/>
    <mergeCell ref="U1341:V1341"/>
    <mergeCell ref="W1341:X1341"/>
    <mergeCell ref="AK1341:AO1341"/>
    <mergeCell ref="L1342:M1342"/>
    <mergeCell ref="N1342:O1342"/>
    <mergeCell ref="P1342:Q1342"/>
    <mergeCell ref="R1342:T1342"/>
    <mergeCell ref="U1342:V1342"/>
    <mergeCell ref="W1342:X1342"/>
    <mergeCell ref="AK1342:AO1342"/>
    <mergeCell ref="AS1349:AT1349"/>
    <mergeCell ref="L1350:N1353"/>
    <mergeCell ref="O1350:X1350"/>
    <mergeCell ref="AA1350:AB1350"/>
    <mergeCell ref="AE1350:AF1350"/>
    <mergeCell ref="AI1350:AJ1350"/>
    <mergeCell ref="AQ1350:AR1350"/>
    <mergeCell ref="AS1350:AT1350"/>
    <mergeCell ref="O1351:X1351"/>
    <mergeCell ref="AA1351:AB1351"/>
    <mergeCell ref="AE1351:AF1351"/>
    <mergeCell ref="AI1351:AJ1351"/>
    <mergeCell ref="AS1351:AT1351"/>
    <mergeCell ref="O1352:X1352"/>
    <mergeCell ref="Y1352:AB1352"/>
    <mergeCell ref="AC1352:AF1352"/>
    <mergeCell ref="AG1352:AJ1352"/>
    <mergeCell ref="AQ1352:AT1352"/>
    <mergeCell ref="O1353:X1353"/>
    <mergeCell ref="Y1353:AJ1353"/>
    <mergeCell ref="L1346:M1346"/>
    <mergeCell ref="N1346:O1346"/>
    <mergeCell ref="P1346:Q1346"/>
    <mergeCell ref="R1346:T1346"/>
    <mergeCell ref="U1346:V1346"/>
    <mergeCell ref="W1346:X1346"/>
    <mergeCell ref="AK1346:AO1346"/>
    <mergeCell ref="K1347:K1353"/>
    <mergeCell ref="L1347:X1347"/>
    <mergeCell ref="Y1347:AB1347"/>
    <mergeCell ref="AK1347:AO1347"/>
    <mergeCell ref="L1348:N1349"/>
    <mergeCell ref="O1348:X1348"/>
    <mergeCell ref="AK1348:AO1353"/>
    <mergeCell ref="O1349:X1349"/>
    <mergeCell ref="Y1349:AB1349"/>
    <mergeCell ref="AC1349:AF1349"/>
    <mergeCell ref="AG1349:AJ1349"/>
    <mergeCell ref="AK1374:AO1374"/>
    <mergeCell ref="L1375:M1375"/>
    <mergeCell ref="N1375:O1375"/>
    <mergeCell ref="P1375:Q1375"/>
    <mergeCell ref="R1375:T1375"/>
    <mergeCell ref="U1375:V1375"/>
    <mergeCell ref="W1375:X1375"/>
    <mergeCell ref="AK1375:AO1375"/>
    <mergeCell ref="L1376:M1376"/>
    <mergeCell ref="N1376:O1376"/>
    <mergeCell ref="P1376:Q1376"/>
    <mergeCell ref="R1376:T1376"/>
    <mergeCell ref="U1376:V1376"/>
    <mergeCell ref="W1376:X1376"/>
    <mergeCell ref="AK1376:AO1376"/>
    <mergeCell ref="L1377:M1377"/>
    <mergeCell ref="N1377:O1377"/>
    <mergeCell ref="P1377:Q1377"/>
    <mergeCell ref="R1377:T1377"/>
    <mergeCell ref="U1377:V1377"/>
    <mergeCell ref="W1377:X1377"/>
    <mergeCell ref="AK1377:AO1377"/>
    <mergeCell ref="K1354:K1355"/>
    <mergeCell ref="L1354:AO1355"/>
    <mergeCell ref="K1356:AO1356"/>
    <mergeCell ref="K1357:AO1357"/>
    <mergeCell ref="K1360:AO1360"/>
    <mergeCell ref="K1361:AO1361"/>
    <mergeCell ref="B1369:B1408"/>
    <mergeCell ref="C1369:J1408"/>
    <mergeCell ref="K1369:AO1369"/>
    <mergeCell ref="K1370:M1370"/>
    <mergeCell ref="N1370:O1370"/>
    <mergeCell ref="P1370:Q1370"/>
    <mergeCell ref="R1370:T1370"/>
    <mergeCell ref="U1370:V1373"/>
    <mergeCell ref="W1370:X1373"/>
    <mergeCell ref="Y1370:AB1371"/>
    <mergeCell ref="AC1370:AJ1371"/>
    <mergeCell ref="AK1370:AO1373"/>
    <mergeCell ref="K1371:K1373"/>
    <mergeCell ref="L1371:M1373"/>
    <mergeCell ref="N1371:O1373"/>
    <mergeCell ref="P1371:Q1373"/>
    <mergeCell ref="R1371:T1373"/>
    <mergeCell ref="Y1372:AB1372"/>
    <mergeCell ref="AC1372:AF1372"/>
    <mergeCell ref="AG1372:AJ1372"/>
    <mergeCell ref="L1374:M1374"/>
    <mergeCell ref="N1374:O1374"/>
    <mergeCell ref="P1374:Q1374"/>
    <mergeCell ref="R1374:T1374"/>
    <mergeCell ref="U1374:V1374"/>
    <mergeCell ref="W1374:X1374"/>
    <mergeCell ref="L1381:M1381"/>
    <mergeCell ref="N1381:O1381"/>
    <mergeCell ref="P1381:Q1381"/>
    <mergeCell ref="R1381:T1381"/>
    <mergeCell ref="U1381:V1381"/>
    <mergeCell ref="W1381:X1381"/>
    <mergeCell ref="AK1381:AO1381"/>
    <mergeCell ref="L1382:M1382"/>
    <mergeCell ref="N1382:O1382"/>
    <mergeCell ref="P1382:Q1382"/>
    <mergeCell ref="R1382:T1382"/>
    <mergeCell ref="U1382:V1382"/>
    <mergeCell ref="W1382:X1382"/>
    <mergeCell ref="AK1382:AO1382"/>
    <mergeCell ref="L1383:M1383"/>
    <mergeCell ref="N1383:O1383"/>
    <mergeCell ref="P1383:Q1383"/>
    <mergeCell ref="R1383:T1383"/>
    <mergeCell ref="U1383:V1383"/>
    <mergeCell ref="W1383:X1383"/>
    <mergeCell ref="AK1383:AO1383"/>
    <mergeCell ref="L1378:M1378"/>
    <mergeCell ref="N1378:O1378"/>
    <mergeCell ref="P1378:Q1378"/>
    <mergeCell ref="R1378:T1378"/>
    <mergeCell ref="U1378:V1378"/>
    <mergeCell ref="W1378:X1378"/>
    <mergeCell ref="AK1378:AO1378"/>
    <mergeCell ref="L1379:M1379"/>
    <mergeCell ref="N1379:O1379"/>
    <mergeCell ref="P1379:Q1379"/>
    <mergeCell ref="R1379:T1379"/>
    <mergeCell ref="U1379:V1379"/>
    <mergeCell ref="W1379:X1379"/>
    <mergeCell ref="AK1379:AO1379"/>
    <mergeCell ref="L1380:M1380"/>
    <mergeCell ref="N1380:O1380"/>
    <mergeCell ref="P1380:Q1380"/>
    <mergeCell ref="R1380:T1380"/>
    <mergeCell ref="U1380:V1380"/>
    <mergeCell ref="W1380:X1380"/>
    <mergeCell ref="AK1380:AO1380"/>
    <mergeCell ref="L1387:M1387"/>
    <mergeCell ref="N1387:O1387"/>
    <mergeCell ref="P1387:Q1387"/>
    <mergeCell ref="R1387:T1387"/>
    <mergeCell ref="U1387:V1387"/>
    <mergeCell ref="W1387:X1387"/>
    <mergeCell ref="AK1387:AO1387"/>
    <mergeCell ref="L1388:M1388"/>
    <mergeCell ref="N1388:O1388"/>
    <mergeCell ref="P1388:Q1388"/>
    <mergeCell ref="R1388:T1388"/>
    <mergeCell ref="U1388:V1388"/>
    <mergeCell ref="W1388:X1388"/>
    <mergeCell ref="AK1388:AO1388"/>
    <mergeCell ref="L1389:M1389"/>
    <mergeCell ref="N1389:O1389"/>
    <mergeCell ref="P1389:Q1389"/>
    <mergeCell ref="R1389:T1389"/>
    <mergeCell ref="U1389:V1389"/>
    <mergeCell ref="W1389:X1389"/>
    <mergeCell ref="AK1389:AO1389"/>
    <mergeCell ref="L1384:M1384"/>
    <mergeCell ref="N1384:O1384"/>
    <mergeCell ref="P1384:Q1384"/>
    <mergeCell ref="R1384:T1384"/>
    <mergeCell ref="U1384:V1384"/>
    <mergeCell ref="W1384:X1384"/>
    <mergeCell ref="AK1384:AO1384"/>
    <mergeCell ref="L1385:M1385"/>
    <mergeCell ref="N1385:O1385"/>
    <mergeCell ref="P1385:Q1385"/>
    <mergeCell ref="R1385:T1385"/>
    <mergeCell ref="U1385:V1385"/>
    <mergeCell ref="W1385:X1385"/>
    <mergeCell ref="AK1385:AO1385"/>
    <mergeCell ref="L1386:M1386"/>
    <mergeCell ref="N1386:O1386"/>
    <mergeCell ref="P1386:Q1386"/>
    <mergeCell ref="R1386:T1386"/>
    <mergeCell ref="U1386:V1386"/>
    <mergeCell ref="W1386:X1386"/>
    <mergeCell ref="AK1386:AO1386"/>
    <mergeCell ref="L1393:M1393"/>
    <mergeCell ref="N1393:O1393"/>
    <mergeCell ref="P1393:Q1393"/>
    <mergeCell ref="R1393:T1393"/>
    <mergeCell ref="U1393:V1393"/>
    <mergeCell ref="W1393:X1393"/>
    <mergeCell ref="AK1393:AO1393"/>
    <mergeCell ref="K1394:K1400"/>
    <mergeCell ref="L1394:X1394"/>
    <mergeCell ref="Y1394:AB1394"/>
    <mergeCell ref="AK1394:AO1394"/>
    <mergeCell ref="L1395:N1396"/>
    <mergeCell ref="O1395:X1395"/>
    <mergeCell ref="AK1395:AO1400"/>
    <mergeCell ref="O1396:X1396"/>
    <mergeCell ref="Y1396:AB1396"/>
    <mergeCell ref="AC1396:AF1396"/>
    <mergeCell ref="AG1396:AJ1396"/>
    <mergeCell ref="L1390:M1390"/>
    <mergeCell ref="N1390:O1390"/>
    <mergeCell ref="P1390:Q1390"/>
    <mergeCell ref="R1390:T1390"/>
    <mergeCell ref="U1390:V1390"/>
    <mergeCell ref="W1390:X1390"/>
    <mergeCell ref="AK1390:AO1390"/>
    <mergeCell ref="L1391:M1391"/>
    <mergeCell ref="N1391:O1391"/>
    <mergeCell ref="P1391:Q1391"/>
    <mergeCell ref="R1391:T1391"/>
    <mergeCell ref="U1391:V1391"/>
    <mergeCell ref="W1391:X1391"/>
    <mergeCell ref="AK1391:AO1391"/>
    <mergeCell ref="L1392:M1392"/>
    <mergeCell ref="N1392:O1392"/>
    <mergeCell ref="P1392:Q1392"/>
    <mergeCell ref="R1392:T1392"/>
    <mergeCell ref="U1392:V1392"/>
    <mergeCell ref="W1392:X1392"/>
    <mergeCell ref="AK1392:AO1392"/>
    <mergeCell ref="K1401:K1402"/>
    <mergeCell ref="L1401:AO1402"/>
    <mergeCell ref="K1403:AO1403"/>
    <mergeCell ref="K1404:AO1404"/>
    <mergeCell ref="K1407:AO1407"/>
    <mergeCell ref="K1408:AO1408"/>
    <mergeCell ref="B1416:B1455"/>
    <mergeCell ref="C1416:J1455"/>
    <mergeCell ref="K1416:AO1416"/>
    <mergeCell ref="K1417:M1417"/>
    <mergeCell ref="N1417:O1417"/>
    <mergeCell ref="P1417:Q1417"/>
    <mergeCell ref="R1417:T1417"/>
    <mergeCell ref="U1417:V1420"/>
    <mergeCell ref="W1417:X1420"/>
    <mergeCell ref="Y1417:AB1418"/>
    <mergeCell ref="AC1417:AJ1418"/>
    <mergeCell ref="AK1417:AO1420"/>
    <mergeCell ref="K1418:K1420"/>
    <mergeCell ref="L1418:M1420"/>
    <mergeCell ref="N1418:O1420"/>
    <mergeCell ref="P1418:Q1420"/>
    <mergeCell ref="R1418:T1420"/>
    <mergeCell ref="Y1419:AB1419"/>
    <mergeCell ref="AC1419:AF1419"/>
    <mergeCell ref="AG1419:AJ1419"/>
    <mergeCell ref="L1421:M1421"/>
    <mergeCell ref="N1421:O1421"/>
    <mergeCell ref="P1421:Q1421"/>
    <mergeCell ref="R1421:T1421"/>
    <mergeCell ref="U1421:V1421"/>
    <mergeCell ref="W1421:X1421"/>
    <mergeCell ref="AS1396:AT1396"/>
    <mergeCell ref="L1397:N1400"/>
    <mergeCell ref="O1397:X1397"/>
    <mergeCell ref="AA1397:AB1397"/>
    <mergeCell ref="AE1397:AF1397"/>
    <mergeCell ref="AI1397:AJ1397"/>
    <mergeCell ref="AQ1397:AR1397"/>
    <mergeCell ref="AS1397:AT1397"/>
    <mergeCell ref="O1398:X1398"/>
    <mergeCell ref="AA1398:AB1398"/>
    <mergeCell ref="AE1398:AF1398"/>
    <mergeCell ref="AI1398:AJ1398"/>
    <mergeCell ref="AS1398:AT1398"/>
    <mergeCell ref="O1399:X1399"/>
    <mergeCell ref="Y1399:AB1399"/>
    <mergeCell ref="AC1399:AF1399"/>
    <mergeCell ref="AG1399:AJ1399"/>
    <mergeCell ref="AQ1399:AT1399"/>
    <mergeCell ref="O1400:X1400"/>
    <mergeCell ref="Y1400:AJ1400"/>
    <mergeCell ref="L1425:M1425"/>
    <mergeCell ref="N1425:O1425"/>
    <mergeCell ref="P1425:Q1425"/>
    <mergeCell ref="R1425:T1425"/>
    <mergeCell ref="U1425:V1425"/>
    <mergeCell ref="W1425:X1425"/>
    <mergeCell ref="AK1425:AO1425"/>
    <mergeCell ref="L1426:M1426"/>
    <mergeCell ref="N1426:O1426"/>
    <mergeCell ref="P1426:Q1426"/>
    <mergeCell ref="R1426:T1426"/>
    <mergeCell ref="U1426:V1426"/>
    <mergeCell ref="W1426:X1426"/>
    <mergeCell ref="AK1426:AO1426"/>
    <mergeCell ref="L1427:M1427"/>
    <mergeCell ref="N1427:O1427"/>
    <mergeCell ref="P1427:Q1427"/>
    <mergeCell ref="R1427:T1427"/>
    <mergeCell ref="U1427:V1427"/>
    <mergeCell ref="W1427:X1427"/>
    <mergeCell ref="AK1427:AO1427"/>
    <mergeCell ref="AK1421:AO1421"/>
    <mergeCell ref="L1422:M1422"/>
    <mergeCell ref="N1422:O1422"/>
    <mergeCell ref="P1422:Q1422"/>
    <mergeCell ref="R1422:T1422"/>
    <mergeCell ref="U1422:V1422"/>
    <mergeCell ref="W1422:X1422"/>
    <mergeCell ref="AK1422:AO1422"/>
    <mergeCell ref="L1423:M1423"/>
    <mergeCell ref="N1423:O1423"/>
    <mergeCell ref="P1423:Q1423"/>
    <mergeCell ref="R1423:T1423"/>
    <mergeCell ref="U1423:V1423"/>
    <mergeCell ref="W1423:X1423"/>
    <mergeCell ref="AK1423:AO1423"/>
    <mergeCell ref="L1424:M1424"/>
    <mergeCell ref="N1424:O1424"/>
    <mergeCell ref="P1424:Q1424"/>
    <mergeCell ref="R1424:T1424"/>
    <mergeCell ref="U1424:V1424"/>
    <mergeCell ref="W1424:X1424"/>
    <mergeCell ref="AK1424:AO1424"/>
    <mergeCell ref="L1431:M1431"/>
    <mergeCell ref="N1431:O1431"/>
    <mergeCell ref="P1431:Q1431"/>
    <mergeCell ref="R1431:T1431"/>
    <mergeCell ref="U1431:V1431"/>
    <mergeCell ref="W1431:X1431"/>
    <mergeCell ref="AK1431:AO1431"/>
    <mergeCell ref="L1432:M1432"/>
    <mergeCell ref="N1432:O1432"/>
    <mergeCell ref="P1432:Q1432"/>
    <mergeCell ref="R1432:T1432"/>
    <mergeCell ref="U1432:V1432"/>
    <mergeCell ref="W1432:X1432"/>
    <mergeCell ref="AK1432:AO1432"/>
    <mergeCell ref="L1433:M1433"/>
    <mergeCell ref="N1433:O1433"/>
    <mergeCell ref="P1433:Q1433"/>
    <mergeCell ref="R1433:T1433"/>
    <mergeCell ref="U1433:V1433"/>
    <mergeCell ref="W1433:X1433"/>
    <mergeCell ref="AK1433:AO1433"/>
    <mergeCell ref="L1428:M1428"/>
    <mergeCell ref="N1428:O1428"/>
    <mergeCell ref="P1428:Q1428"/>
    <mergeCell ref="R1428:T1428"/>
    <mergeCell ref="U1428:V1428"/>
    <mergeCell ref="W1428:X1428"/>
    <mergeCell ref="AK1428:AO1428"/>
    <mergeCell ref="L1429:M1429"/>
    <mergeCell ref="N1429:O1429"/>
    <mergeCell ref="P1429:Q1429"/>
    <mergeCell ref="R1429:T1429"/>
    <mergeCell ref="U1429:V1429"/>
    <mergeCell ref="W1429:X1429"/>
    <mergeCell ref="AK1429:AO1429"/>
    <mergeCell ref="L1430:M1430"/>
    <mergeCell ref="N1430:O1430"/>
    <mergeCell ref="P1430:Q1430"/>
    <mergeCell ref="R1430:T1430"/>
    <mergeCell ref="U1430:V1430"/>
    <mergeCell ref="W1430:X1430"/>
    <mergeCell ref="AK1430:AO1430"/>
    <mergeCell ref="L1437:M1437"/>
    <mergeCell ref="N1437:O1437"/>
    <mergeCell ref="P1437:Q1437"/>
    <mergeCell ref="R1437:T1437"/>
    <mergeCell ref="U1437:V1437"/>
    <mergeCell ref="W1437:X1437"/>
    <mergeCell ref="AK1437:AO1437"/>
    <mergeCell ref="L1438:M1438"/>
    <mergeCell ref="N1438:O1438"/>
    <mergeCell ref="P1438:Q1438"/>
    <mergeCell ref="R1438:T1438"/>
    <mergeCell ref="U1438:V1438"/>
    <mergeCell ref="W1438:X1438"/>
    <mergeCell ref="AK1438:AO1438"/>
    <mergeCell ref="L1439:M1439"/>
    <mergeCell ref="N1439:O1439"/>
    <mergeCell ref="P1439:Q1439"/>
    <mergeCell ref="R1439:T1439"/>
    <mergeCell ref="U1439:V1439"/>
    <mergeCell ref="W1439:X1439"/>
    <mergeCell ref="AK1439:AO1439"/>
    <mergeCell ref="L1434:M1434"/>
    <mergeCell ref="N1434:O1434"/>
    <mergeCell ref="P1434:Q1434"/>
    <mergeCell ref="R1434:T1434"/>
    <mergeCell ref="U1434:V1434"/>
    <mergeCell ref="W1434:X1434"/>
    <mergeCell ref="AK1434:AO1434"/>
    <mergeCell ref="L1435:M1435"/>
    <mergeCell ref="N1435:O1435"/>
    <mergeCell ref="P1435:Q1435"/>
    <mergeCell ref="R1435:T1435"/>
    <mergeCell ref="U1435:V1435"/>
    <mergeCell ref="W1435:X1435"/>
    <mergeCell ref="AK1435:AO1435"/>
    <mergeCell ref="L1436:M1436"/>
    <mergeCell ref="N1436:O1436"/>
    <mergeCell ref="P1436:Q1436"/>
    <mergeCell ref="R1436:T1436"/>
    <mergeCell ref="U1436:V1436"/>
    <mergeCell ref="W1436:X1436"/>
    <mergeCell ref="AK1436:AO1436"/>
    <mergeCell ref="AS1443:AT1443"/>
    <mergeCell ref="L1444:N1447"/>
    <mergeCell ref="O1444:X1444"/>
    <mergeCell ref="AA1444:AB1444"/>
    <mergeCell ref="AE1444:AF1444"/>
    <mergeCell ref="AI1444:AJ1444"/>
    <mergeCell ref="AQ1444:AR1444"/>
    <mergeCell ref="AS1444:AT1444"/>
    <mergeCell ref="O1445:X1445"/>
    <mergeCell ref="AA1445:AB1445"/>
    <mergeCell ref="AE1445:AF1445"/>
    <mergeCell ref="AI1445:AJ1445"/>
    <mergeCell ref="AS1445:AT1445"/>
    <mergeCell ref="O1446:X1446"/>
    <mergeCell ref="Y1446:AB1446"/>
    <mergeCell ref="AC1446:AF1446"/>
    <mergeCell ref="AG1446:AJ1446"/>
    <mergeCell ref="AQ1446:AT1446"/>
    <mergeCell ref="O1447:X1447"/>
    <mergeCell ref="Y1447:AJ1447"/>
    <mergeCell ref="L1440:M1440"/>
    <mergeCell ref="N1440:O1440"/>
    <mergeCell ref="P1440:Q1440"/>
    <mergeCell ref="R1440:T1440"/>
    <mergeCell ref="U1440:V1440"/>
    <mergeCell ref="W1440:X1440"/>
    <mergeCell ref="AK1440:AO1440"/>
    <mergeCell ref="K1441:K1447"/>
    <mergeCell ref="L1441:X1441"/>
    <mergeCell ref="Y1441:AB1441"/>
    <mergeCell ref="AK1441:AO1441"/>
    <mergeCell ref="L1442:N1443"/>
    <mergeCell ref="O1442:X1442"/>
    <mergeCell ref="AK1442:AO1447"/>
    <mergeCell ref="O1443:X1443"/>
    <mergeCell ref="Y1443:AB1443"/>
    <mergeCell ref="AC1443:AF1443"/>
    <mergeCell ref="AG1443:AJ1443"/>
    <mergeCell ref="AK1468:AO1468"/>
    <mergeCell ref="L1469:M1469"/>
    <mergeCell ref="N1469:O1469"/>
    <mergeCell ref="P1469:Q1469"/>
    <mergeCell ref="R1469:T1469"/>
    <mergeCell ref="U1469:V1469"/>
    <mergeCell ref="W1469:X1469"/>
    <mergeCell ref="AK1469:AO1469"/>
    <mergeCell ref="L1470:M1470"/>
    <mergeCell ref="N1470:O1470"/>
    <mergeCell ref="P1470:Q1470"/>
    <mergeCell ref="R1470:T1470"/>
    <mergeCell ref="U1470:V1470"/>
    <mergeCell ref="W1470:X1470"/>
    <mergeCell ref="AK1470:AO1470"/>
    <mergeCell ref="L1471:M1471"/>
    <mergeCell ref="N1471:O1471"/>
    <mergeCell ref="P1471:Q1471"/>
    <mergeCell ref="R1471:T1471"/>
    <mergeCell ref="U1471:V1471"/>
    <mergeCell ref="W1471:X1471"/>
    <mergeCell ref="AK1471:AO1471"/>
    <mergeCell ref="K1448:K1449"/>
    <mergeCell ref="L1448:AO1449"/>
    <mergeCell ref="K1450:AO1450"/>
    <mergeCell ref="K1451:AO1451"/>
    <mergeCell ref="K1454:AO1454"/>
    <mergeCell ref="K1455:AO1455"/>
    <mergeCell ref="B1463:B1502"/>
    <mergeCell ref="C1463:J1502"/>
    <mergeCell ref="K1463:AO1463"/>
    <mergeCell ref="K1464:M1464"/>
    <mergeCell ref="N1464:O1464"/>
    <mergeCell ref="P1464:Q1464"/>
    <mergeCell ref="R1464:T1464"/>
    <mergeCell ref="U1464:V1467"/>
    <mergeCell ref="W1464:X1467"/>
    <mergeCell ref="Y1464:AB1465"/>
    <mergeCell ref="AC1464:AJ1465"/>
    <mergeCell ref="AK1464:AO1467"/>
    <mergeCell ref="K1465:K1467"/>
    <mergeCell ref="L1465:M1467"/>
    <mergeCell ref="N1465:O1467"/>
    <mergeCell ref="P1465:Q1467"/>
    <mergeCell ref="R1465:T1467"/>
    <mergeCell ref="Y1466:AB1466"/>
    <mergeCell ref="AC1466:AF1466"/>
    <mergeCell ref="AG1466:AJ1466"/>
    <mergeCell ref="L1468:M1468"/>
    <mergeCell ref="N1468:O1468"/>
    <mergeCell ref="P1468:Q1468"/>
    <mergeCell ref="R1468:T1468"/>
    <mergeCell ref="U1468:V1468"/>
    <mergeCell ref="W1468:X1468"/>
    <mergeCell ref="L1475:M1475"/>
    <mergeCell ref="N1475:O1475"/>
    <mergeCell ref="P1475:Q1475"/>
    <mergeCell ref="R1475:T1475"/>
    <mergeCell ref="U1475:V1475"/>
    <mergeCell ref="W1475:X1475"/>
    <mergeCell ref="AK1475:AO1475"/>
    <mergeCell ref="L1476:M1476"/>
    <mergeCell ref="N1476:O1476"/>
    <mergeCell ref="P1476:Q1476"/>
    <mergeCell ref="R1476:T1476"/>
    <mergeCell ref="U1476:V1476"/>
    <mergeCell ref="W1476:X1476"/>
    <mergeCell ref="AK1476:AO1476"/>
    <mergeCell ref="L1477:M1477"/>
    <mergeCell ref="N1477:O1477"/>
    <mergeCell ref="P1477:Q1477"/>
    <mergeCell ref="R1477:T1477"/>
    <mergeCell ref="U1477:V1477"/>
    <mergeCell ref="W1477:X1477"/>
    <mergeCell ref="AK1477:AO1477"/>
    <mergeCell ref="L1472:M1472"/>
    <mergeCell ref="N1472:O1472"/>
    <mergeCell ref="P1472:Q1472"/>
    <mergeCell ref="R1472:T1472"/>
    <mergeCell ref="U1472:V1472"/>
    <mergeCell ref="W1472:X1472"/>
    <mergeCell ref="AK1472:AO1472"/>
    <mergeCell ref="L1473:M1473"/>
    <mergeCell ref="N1473:O1473"/>
    <mergeCell ref="P1473:Q1473"/>
    <mergeCell ref="R1473:T1473"/>
    <mergeCell ref="U1473:V1473"/>
    <mergeCell ref="W1473:X1473"/>
    <mergeCell ref="AK1473:AO1473"/>
    <mergeCell ref="L1474:M1474"/>
    <mergeCell ref="N1474:O1474"/>
    <mergeCell ref="P1474:Q1474"/>
    <mergeCell ref="R1474:T1474"/>
    <mergeCell ref="U1474:V1474"/>
    <mergeCell ref="W1474:X1474"/>
    <mergeCell ref="AK1474:AO1474"/>
    <mergeCell ref="L1481:M1481"/>
    <mergeCell ref="N1481:O1481"/>
    <mergeCell ref="P1481:Q1481"/>
    <mergeCell ref="R1481:T1481"/>
    <mergeCell ref="U1481:V1481"/>
    <mergeCell ref="W1481:X1481"/>
    <mergeCell ref="AK1481:AO1481"/>
    <mergeCell ref="L1482:M1482"/>
    <mergeCell ref="N1482:O1482"/>
    <mergeCell ref="P1482:Q1482"/>
    <mergeCell ref="R1482:T1482"/>
    <mergeCell ref="U1482:V1482"/>
    <mergeCell ref="W1482:X1482"/>
    <mergeCell ref="AK1482:AO1482"/>
    <mergeCell ref="L1483:M1483"/>
    <mergeCell ref="N1483:O1483"/>
    <mergeCell ref="P1483:Q1483"/>
    <mergeCell ref="R1483:T1483"/>
    <mergeCell ref="U1483:V1483"/>
    <mergeCell ref="W1483:X1483"/>
    <mergeCell ref="AK1483:AO1483"/>
    <mergeCell ref="L1478:M1478"/>
    <mergeCell ref="N1478:O1478"/>
    <mergeCell ref="P1478:Q1478"/>
    <mergeCell ref="R1478:T1478"/>
    <mergeCell ref="U1478:V1478"/>
    <mergeCell ref="W1478:X1478"/>
    <mergeCell ref="AK1478:AO1478"/>
    <mergeCell ref="L1479:M1479"/>
    <mergeCell ref="N1479:O1479"/>
    <mergeCell ref="P1479:Q1479"/>
    <mergeCell ref="R1479:T1479"/>
    <mergeCell ref="U1479:V1479"/>
    <mergeCell ref="W1479:X1479"/>
    <mergeCell ref="AK1479:AO1479"/>
    <mergeCell ref="L1480:M1480"/>
    <mergeCell ref="N1480:O1480"/>
    <mergeCell ref="P1480:Q1480"/>
    <mergeCell ref="R1480:T1480"/>
    <mergeCell ref="U1480:V1480"/>
    <mergeCell ref="W1480:X1480"/>
    <mergeCell ref="AK1480:AO1480"/>
    <mergeCell ref="L1487:M1487"/>
    <mergeCell ref="N1487:O1487"/>
    <mergeCell ref="P1487:Q1487"/>
    <mergeCell ref="R1487:T1487"/>
    <mergeCell ref="U1487:V1487"/>
    <mergeCell ref="W1487:X1487"/>
    <mergeCell ref="AK1487:AO1487"/>
    <mergeCell ref="K1488:K1494"/>
    <mergeCell ref="L1488:X1488"/>
    <mergeCell ref="Y1488:AB1488"/>
    <mergeCell ref="AK1488:AO1488"/>
    <mergeCell ref="L1489:N1490"/>
    <mergeCell ref="O1489:X1489"/>
    <mergeCell ref="AK1489:AO1494"/>
    <mergeCell ref="O1490:X1490"/>
    <mergeCell ref="Y1490:AB1490"/>
    <mergeCell ref="AC1490:AF1490"/>
    <mergeCell ref="AG1490:AJ1490"/>
    <mergeCell ref="L1484:M1484"/>
    <mergeCell ref="N1484:O1484"/>
    <mergeCell ref="P1484:Q1484"/>
    <mergeCell ref="R1484:T1484"/>
    <mergeCell ref="U1484:V1484"/>
    <mergeCell ref="W1484:X1484"/>
    <mergeCell ref="AK1484:AO1484"/>
    <mergeCell ref="L1485:M1485"/>
    <mergeCell ref="N1485:O1485"/>
    <mergeCell ref="P1485:Q1485"/>
    <mergeCell ref="R1485:T1485"/>
    <mergeCell ref="U1485:V1485"/>
    <mergeCell ref="W1485:X1485"/>
    <mergeCell ref="AK1485:AO1485"/>
    <mergeCell ref="L1486:M1486"/>
    <mergeCell ref="N1486:O1486"/>
    <mergeCell ref="P1486:Q1486"/>
    <mergeCell ref="R1486:T1486"/>
    <mergeCell ref="U1486:V1486"/>
    <mergeCell ref="W1486:X1486"/>
    <mergeCell ref="AK1486:AO1486"/>
    <mergeCell ref="K1495:K1496"/>
    <mergeCell ref="L1495:AO1496"/>
    <mergeCell ref="K1497:AO1497"/>
    <mergeCell ref="K1498:AO1498"/>
    <mergeCell ref="K1501:AO1501"/>
    <mergeCell ref="K1502:AO1502"/>
    <mergeCell ref="B1510:B1549"/>
    <mergeCell ref="C1510:J1549"/>
    <mergeCell ref="K1510:AO1510"/>
    <mergeCell ref="K1511:M1511"/>
    <mergeCell ref="N1511:O1511"/>
    <mergeCell ref="P1511:Q1511"/>
    <mergeCell ref="R1511:T1511"/>
    <mergeCell ref="U1511:V1514"/>
    <mergeCell ref="W1511:X1514"/>
    <mergeCell ref="Y1511:AB1512"/>
    <mergeCell ref="AC1511:AJ1512"/>
    <mergeCell ref="AK1511:AO1514"/>
    <mergeCell ref="K1512:K1514"/>
    <mergeCell ref="L1512:M1514"/>
    <mergeCell ref="N1512:O1514"/>
    <mergeCell ref="P1512:Q1514"/>
    <mergeCell ref="R1512:T1514"/>
    <mergeCell ref="Y1513:AB1513"/>
    <mergeCell ref="AC1513:AF1513"/>
    <mergeCell ref="AG1513:AJ1513"/>
    <mergeCell ref="L1515:M1515"/>
    <mergeCell ref="N1515:O1515"/>
    <mergeCell ref="P1515:Q1515"/>
    <mergeCell ref="R1515:T1515"/>
    <mergeCell ref="U1515:V1515"/>
    <mergeCell ref="W1515:X1515"/>
    <mergeCell ref="AS1490:AT1490"/>
    <mergeCell ref="L1491:N1494"/>
    <mergeCell ref="O1491:X1491"/>
    <mergeCell ref="AA1491:AB1491"/>
    <mergeCell ref="AE1491:AF1491"/>
    <mergeCell ref="AI1491:AJ1491"/>
    <mergeCell ref="AQ1491:AR1491"/>
    <mergeCell ref="AS1491:AT1491"/>
    <mergeCell ref="O1492:X1492"/>
    <mergeCell ref="AA1492:AB1492"/>
    <mergeCell ref="AE1492:AF1492"/>
    <mergeCell ref="AI1492:AJ1492"/>
    <mergeCell ref="AS1492:AT1492"/>
    <mergeCell ref="O1493:X1493"/>
    <mergeCell ref="Y1493:AB1493"/>
    <mergeCell ref="AC1493:AF1493"/>
    <mergeCell ref="AG1493:AJ1493"/>
    <mergeCell ref="AQ1493:AT1493"/>
    <mergeCell ref="O1494:X1494"/>
    <mergeCell ref="Y1494:AJ1494"/>
    <mergeCell ref="L1519:M1519"/>
    <mergeCell ref="N1519:O1519"/>
    <mergeCell ref="P1519:Q1519"/>
    <mergeCell ref="R1519:T1519"/>
    <mergeCell ref="U1519:V1519"/>
    <mergeCell ref="W1519:X1519"/>
    <mergeCell ref="AK1519:AO1519"/>
    <mergeCell ref="L1520:M1520"/>
    <mergeCell ref="N1520:O1520"/>
    <mergeCell ref="P1520:Q1520"/>
    <mergeCell ref="R1520:T1520"/>
    <mergeCell ref="U1520:V1520"/>
    <mergeCell ref="W1520:X1520"/>
    <mergeCell ref="AK1520:AO1520"/>
    <mergeCell ref="L1521:M1521"/>
    <mergeCell ref="N1521:O1521"/>
    <mergeCell ref="P1521:Q1521"/>
    <mergeCell ref="R1521:T1521"/>
    <mergeCell ref="U1521:V1521"/>
    <mergeCell ref="W1521:X1521"/>
    <mergeCell ref="AK1521:AO1521"/>
    <mergeCell ref="AK1515:AO1515"/>
    <mergeCell ref="L1516:M1516"/>
    <mergeCell ref="N1516:O1516"/>
    <mergeCell ref="P1516:Q1516"/>
    <mergeCell ref="R1516:T1516"/>
    <mergeCell ref="U1516:V1516"/>
    <mergeCell ref="W1516:X1516"/>
    <mergeCell ref="AK1516:AO1516"/>
    <mergeCell ref="L1517:M1517"/>
    <mergeCell ref="N1517:O1517"/>
    <mergeCell ref="P1517:Q1517"/>
    <mergeCell ref="R1517:T1517"/>
    <mergeCell ref="U1517:V1517"/>
    <mergeCell ref="W1517:X1517"/>
    <mergeCell ref="AK1517:AO1517"/>
    <mergeCell ref="L1518:M1518"/>
    <mergeCell ref="N1518:O1518"/>
    <mergeCell ref="P1518:Q1518"/>
    <mergeCell ref="R1518:T1518"/>
    <mergeCell ref="U1518:V1518"/>
    <mergeCell ref="W1518:X1518"/>
    <mergeCell ref="AK1518:AO1518"/>
    <mergeCell ref="L1525:M1525"/>
    <mergeCell ref="N1525:O1525"/>
    <mergeCell ref="P1525:Q1525"/>
    <mergeCell ref="R1525:T1525"/>
    <mergeCell ref="U1525:V1525"/>
    <mergeCell ref="W1525:X1525"/>
    <mergeCell ref="AK1525:AO1525"/>
    <mergeCell ref="L1526:M1526"/>
    <mergeCell ref="N1526:O1526"/>
    <mergeCell ref="P1526:Q1526"/>
    <mergeCell ref="R1526:T1526"/>
    <mergeCell ref="U1526:V1526"/>
    <mergeCell ref="W1526:X1526"/>
    <mergeCell ref="AK1526:AO1526"/>
    <mergeCell ref="L1527:M1527"/>
    <mergeCell ref="N1527:O1527"/>
    <mergeCell ref="P1527:Q1527"/>
    <mergeCell ref="R1527:T1527"/>
    <mergeCell ref="U1527:V1527"/>
    <mergeCell ref="W1527:X1527"/>
    <mergeCell ref="AK1527:AO1527"/>
    <mergeCell ref="L1522:M1522"/>
    <mergeCell ref="N1522:O1522"/>
    <mergeCell ref="P1522:Q1522"/>
    <mergeCell ref="R1522:T1522"/>
    <mergeCell ref="U1522:V1522"/>
    <mergeCell ref="W1522:X1522"/>
    <mergeCell ref="AK1522:AO1522"/>
    <mergeCell ref="L1523:M1523"/>
    <mergeCell ref="N1523:O1523"/>
    <mergeCell ref="P1523:Q1523"/>
    <mergeCell ref="R1523:T1523"/>
    <mergeCell ref="U1523:V1523"/>
    <mergeCell ref="W1523:X1523"/>
    <mergeCell ref="AK1523:AO1523"/>
    <mergeCell ref="L1524:M1524"/>
    <mergeCell ref="N1524:O1524"/>
    <mergeCell ref="P1524:Q1524"/>
    <mergeCell ref="R1524:T1524"/>
    <mergeCell ref="U1524:V1524"/>
    <mergeCell ref="W1524:X1524"/>
    <mergeCell ref="AK1524:AO1524"/>
    <mergeCell ref="L1531:M1531"/>
    <mergeCell ref="N1531:O1531"/>
    <mergeCell ref="P1531:Q1531"/>
    <mergeCell ref="R1531:T1531"/>
    <mergeCell ref="U1531:V1531"/>
    <mergeCell ref="W1531:X1531"/>
    <mergeCell ref="AK1531:AO1531"/>
    <mergeCell ref="L1532:M1532"/>
    <mergeCell ref="N1532:O1532"/>
    <mergeCell ref="P1532:Q1532"/>
    <mergeCell ref="R1532:T1532"/>
    <mergeCell ref="U1532:V1532"/>
    <mergeCell ref="W1532:X1532"/>
    <mergeCell ref="AK1532:AO1532"/>
    <mergeCell ref="L1533:M1533"/>
    <mergeCell ref="N1533:O1533"/>
    <mergeCell ref="P1533:Q1533"/>
    <mergeCell ref="R1533:T1533"/>
    <mergeCell ref="U1533:V1533"/>
    <mergeCell ref="W1533:X1533"/>
    <mergeCell ref="AK1533:AO1533"/>
    <mergeCell ref="L1528:M1528"/>
    <mergeCell ref="N1528:O1528"/>
    <mergeCell ref="P1528:Q1528"/>
    <mergeCell ref="R1528:T1528"/>
    <mergeCell ref="U1528:V1528"/>
    <mergeCell ref="W1528:X1528"/>
    <mergeCell ref="AK1528:AO1528"/>
    <mergeCell ref="L1529:M1529"/>
    <mergeCell ref="N1529:O1529"/>
    <mergeCell ref="P1529:Q1529"/>
    <mergeCell ref="R1529:T1529"/>
    <mergeCell ref="U1529:V1529"/>
    <mergeCell ref="W1529:X1529"/>
    <mergeCell ref="AK1529:AO1529"/>
    <mergeCell ref="L1530:M1530"/>
    <mergeCell ref="N1530:O1530"/>
    <mergeCell ref="P1530:Q1530"/>
    <mergeCell ref="R1530:T1530"/>
    <mergeCell ref="U1530:V1530"/>
    <mergeCell ref="W1530:X1530"/>
    <mergeCell ref="AK1530:AO1530"/>
    <mergeCell ref="AS1537:AT1537"/>
    <mergeCell ref="L1538:N1541"/>
    <mergeCell ref="O1538:X1538"/>
    <mergeCell ref="AA1538:AB1538"/>
    <mergeCell ref="AE1538:AF1538"/>
    <mergeCell ref="AI1538:AJ1538"/>
    <mergeCell ref="AQ1538:AR1538"/>
    <mergeCell ref="AS1538:AT1538"/>
    <mergeCell ref="O1539:X1539"/>
    <mergeCell ref="AA1539:AB1539"/>
    <mergeCell ref="AE1539:AF1539"/>
    <mergeCell ref="AI1539:AJ1539"/>
    <mergeCell ref="AS1539:AT1539"/>
    <mergeCell ref="O1540:X1540"/>
    <mergeCell ref="Y1540:AB1540"/>
    <mergeCell ref="AC1540:AF1540"/>
    <mergeCell ref="AG1540:AJ1540"/>
    <mergeCell ref="AQ1540:AT1540"/>
    <mergeCell ref="O1541:X1541"/>
    <mergeCell ref="Y1541:AJ1541"/>
    <mergeCell ref="L1534:M1534"/>
    <mergeCell ref="N1534:O1534"/>
    <mergeCell ref="P1534:Q1534"/>
    <mergeCell ref="R1534:T1534"/>
    <mergeCell ref="U1534:V1534"/>
    <mergeCell ref="W1534:X1534"/>
    <mergeCell ref="AK1534:AO1534"/>
    <mergeCell ref="K1535:K1541"/>
    <mergeCell ref="L1535:X1535"/>
    <mergeCell ref="Y1535:AB1535"/>
    <mergeCell ref="AK1535:AO1535"/>
    <mergeCell ref="L1536:N1537"/>
    <mergeCell ref="O1536:X1536"/>
    <mergeCell ref="AK1536:AO1541"/>
    <mergeCell ref="O1537:X1537"/>
    <mergeCell ref="Y1537:AB1537"/>
    <mergeCell ref="AC1537:AF1537"/>
    <mergeCell ref="AG1537:AJ1537"/>
    <mergeCell ref="AK1562:AO1562"/>
    <mergeCell ref="L1563:M1563"/>
    <mergeCell ref="N1563:O1563"/>
    <mergeCell ref="P1563:Q1563"/>
    <mergeCell ref="R1563:T1563"/>
    <mergeCell ref="U1563:V1563"/>
    <mergeCell ref="W1563:X1563"/>
    <mergeCell ref="AK1563:AO1563"/>
    <mergeCell ref="L1564:M1564"/>
    <mergeCell ref="N1564:O1564"/>
    <mergeCell ref="P1564:Q1564"/>
    <mergeCell ref="R1564:T1564"/>
    <mergeCell ref="U1564:V1564"/>
    <mergeCell ref="W1564:X1564"/>
    <mergeCell ref="AK1564:AO1564"/>
    <mergeCell ref="L1565:M1565"/>
    <mergeCell ref="N1565:O1565"/>
    <mergeCell ref="P1565:Q1565"/>
    <mergeCell ref="R1565:T1565"/>
    <mergeCell ref="U1565:V1565"/>
    <mergeCell ref="W1565:X1565"/>
    <mergeCell ref="AK1565:AO1565"/>
    <mergeCell ref="K1542:K1543"/>
    <mergeCell ref="L1542:AO1543"/>
    <mergeCell ref="K1544:AO1544"/>
    <mergeCell ref="K1545:AO1545"/>
    <mergeCell ref="K1548:AO1548"/>
    <mergeCell ref="K1549:AO1549"/>
    <mergeCell ref="B1557:B1596"/>
    <mergeCell ref="C1557:J1596"/>
    <mergeCell ref="K1557:AO1557"/>
    <mergeCell ref="K1558:M1558"/>
    <mergeCell ref="N1558:O1558"/>
    <mergeCell ref="P1558:Q1558"/>
    <mergeCell ref="R1558:T1558"/>
    <mergeCell ref="U1558:V1561"/>
    <mergeCell ref="W1558:X1561"/>
    <mergeCell ref="Y1558:AB1559"/>
    <mergeCell ref="AC1558:AJ1559"/>
    <mergeCell ref="AK1558:AO1561"/>
    <mergeCell ref="K1559:K1561"/>
    <mergeCell ref="L1559:M1561"/>
    <mergeCell ref="N1559:O1561"/>
    <mergeCell ref="P1559:Q1561"/>
    <mergeCell ref="R1559:T1561"/>
    <mergeCell ref="Y1560:AB1560"/>
    <mergeCell ref="AC1560:AF1560"/>
    <mergeCell ref="AG1560:AJ1560"/>
    <mergeCell ref="L1562:M1562"/>
    <mergeCell ref="N1562:O1562"/>
    <mergeCell ref="P1562:Q1562"/>
    <mergeCell ref="R1562:T1562"/>
    <mergeCell ref="U1562:V1562"/>
    <mergeCell ref="W1562:X1562"/>
    <mergeCell ref="L1569:M1569"/>
    <mergeCell ref="N1569:O1569"/>
    <mergeCell ref="P1569:Q1569"/>
    <mergeCell ref="R1569:T1569"/>
    <mergeCell ref="U1569:V1569"/>
    <mergeCell ref="W1569:X1569"/>
    <mergeCell ref="AK1569:AO1569"/>
    <mergeCell ref="L1570:M1570"/>
    <mergeCell ref="N1570:O1570"/>
    <mergeCell ref="P1570:Q1570"/>
    <mergeCell ref="R1570:T1570"/>
    <mergeCell ref="U1570:V1570"/>
    <mergeCell ref="W1570:X1570"/>
    <mergeCell ref="AK1570:AO1570"/>
    <mergeCell ref="L1571:M1571"/>
    <mergeCell ref="N1571:O1571"/>
    <mergeCell ref="P1571:Q1571"/>
    <mergeCell ref="R1571:T1571"/>
    <mergeCell ref="U1571:V1571"/>
    <mergeCell ref="W1571:X1571"/>
    <mergeCell ref="AK1571:AO1571"/>
    <mergeCell ref="L1566:M1566"/>
    <mergeCell ref="N1566:O1566"/>
    <mergeCell ref="P1566:Q1566"/>
    <mergeCell ref="R1566:T1566"/>
    <mergeCell ref="U1566:V1566"/>
    <mergeCell ref="W1566:X1566"/>
    <mergeCell ref="AK1566:AO1566"/>
    <mergeCell ref="L1567:M1567"/>
    <mergeCell ref="N1567:O1567"/>
    <mergeCell ref="P1567:Q1567"/>
    <mergeCell ref="R1567:T1567"/>
    <mergeCell ref="U1567:V1567"/>
    <mergeCell ref="W1567:X1567"/>
    <mergeCell ref="AK1567:AO1567"/>
    <mergeCell ref="L1568:M1568"/>
    <mergeCell ref="N1568:O1568"/>
    <mergeCell ref="P1568:Q1568"/>
    <mergeCell ref="R1568:T1568"/>
    <mergeCell ref="U1568:V1568"/>
    <mergeCell ref="W1568:X1568"/>
    <mergeCell ref="AK1568:AO1568"/>
    <mergeCell ref="L1575:M1575"/>
    <mergeCell ref="N1575:O1575"/>
    <mergeCell ref="P1575:Q1575"/>
    <mergeCell ref="R1575:T1575"/>
    <mergeCell ref="U1575:V1575"/>
    <mergeCell ref="W1575:X1575"/>
    <mergeCell ref="AK1575:AO1575"/>
    <mergeCell ref="L1576:M1576"/>
    <mergeCell ref="N1576:O1576"/>
    <mergeCell ref="P1576:Q1576"/>
    <mergeCell ref="R1576:T1576"/>
    <mergeCell ref="U1576:V1576"/>
    <mergeCell ref="W1576:X1576"/>
    <mergeCell ref="AK1576:AO1576"/>
    <mergeCell ref="L1577:M1577"/>
    <mergeCell ref="N1577:O1577"/>
    <mergeCell ref="P1577:Q1577"/>
    <mergeCell ref="R1577:T1577"/>
    <mergeCell ref="U1577:V1577"/>
    <mergeCell ref="W1577:X1577"/>
    <mergeCell ref="AK1577:AO1577"/>
    <mergeCell ref="L1572:M1572"/>
    <mergeCell ref="N1572:O1572"/>
    <mergeCell ref="P1572:Q1572"/>
    <mergeCell ref="R1572:T1572"/>
    <mergeCell ref="U1572:V1572"/>
    <mergeCell ref="W1572:X1572"/>
    <mergeCell ref="AK1572:AO1572"/>
    <mergeCell ref="L1573:M1573"/>
    <mergeCell ref="N1573:O1573"/>
    <mergeCell ref="P1573:Q1573"/>
    <mergeCell ref="R1573:T1573"/>
    <mergeCell ref="U1573:V1573"/>
    <mergeCell ref="W1573:X1573"/>
    <mergeCell ref="AK1573:AO1573"/>
    <mergeCell ref="L1574:M1574"/>
    <mergeCell ref="N1574:O1574"/>
    <mergeCell ref="P1574:Q1574"/>
    <mergeCell ref="R1574:T1574"/>
    <mergeCell ref="U1574:V1574"/>
    <mergeCell ref="W1574:X1574"/>
    <mergeCell ref="AK1574:AO1574"/>
    <mergeCell ref="L1581:M1581"/>
    <mergeCell ref="N1581:O1581"/>
    <mergeCell ref="P1581:Q1581"/>
    <mergeCell ref="R1581:T1581"/>
    <mergeCell ref="U1581:V1581"/>
    <mergeCell ref="W1581:X1581"/>
    <mergeCell ref="AK1581:AO1581"/>
    <mergeCell ref="K1582:K1588"/>
    <mergeCell ref="L1582:X1582"/>
    <mergeCell ref="Y1582:AB1582"/>
    <mergeCell ref="AK1582:AO1582"/>
    <mergeCell ref="L1583:N1584"/>
    <mergeCell ref="O1583:X1583"/>
    <mergeCell ref="AK1583:AO1588"/>
    <mergeCell ref="O1584:X1584"/>
    <mergeCell ref="Y1584:AB1584"/>
    <mergeCell ref="AC1584:AF1584"/>
    <mergeCell ref="AG1584:AJ1584"/>
    <mergeCell ref="L1578:M1578"/>
    <mergeCell ref="N1578:O1578"/>
    <mergeCell ref="P1578:Q1578"/>
    <mergeCell ref="R1578:T1578"/>
    <mergeCell ref="U1578:V1578"/>
    <mergeCell ref="W1578:X1578"/>
    <mergeCell ref="AK1578:AO1578"/>
    <mergeCell ref="L1579:M1579"/>
    <mergeCell ref="N1579:O1579"/>
    <mergeCell ref="P1579:Q1579"/>
    <mergeCell ref="R1579:T1579"/>
    <mergeCell ref="U1579:V1579"/>
    <mergeCell ref="W1579:X1579"/>
    <mergeCell ref="AK1579:AO1579"/>
    <mergeCell ref="L1580:M1580"/>
    <mergeCell ref="N1580:O1580"/>
    <mergeCell ref="P1580:Q1580"/>
    <mergeCell ref="R1580:T1580"/>
    <mergeCell ref="U1580:V1580"/>
    <mergeCell ref="W1580:X1580"/>
    <mergeCell ref="AK1580:AO1580"/>
    <mergeCell ref="K1589:K1590"/>
    <mergeCell ref="L1589:AO1590"/>
    <mergeCell ref="K1591:AO1591"/>
    <mergeCell ref="K1592:AO1592"/>
    <mergeCell ref="K1595:AO1595"/>
    <mergeCell ref="K1596:AO1596"/>
    <mergeCell ref="B1604:B1643"/>
    <mergeCell ref="C1604:J1643"/>
    <mergeCell ref="K1604:AO1604"/>
    <mergeCell ref="K1605:M1605"/>
    <mergeCell ref="N1605:O1605"/>
    <mergeCell ref="P1605:Q1605"/>
    <mergeCell ref="R1605:T1605"/>
    <mergeCell ref="U1605:V1608"/>
    <mergeCell ref="W1605:X1608"/>
    <mergeCell ref="Y1605:AB1606"/>
    <mergeCell ref="AC1605:AJ1606"/>
    <mergeCell ref="AK1605:AO1608"/>
    <mergeCell ref="K1606:K1608"/>
    <mergeCell ref="L1606:M1608"/>
    <mergeCell ref="N1606:O1608"/>
    <mergeCell ref="P1606:Q1608"/>
    <mergeCell ref="R1606:T1608"/>
    <mergeCell ref="Y1607:AB1607"/>
    <mergeCell ref="AC1607:AF1607"/>
    <mergeCell ref="AG1607:AJ1607"/>
    <mergeCell ref="L1609:M1609"/>
    <mergeCell ref="N1609:O1609"/>
    <mergeCell ref="P1609:Q1609"/>
    <mergeCell ref="R1609:T1609"/>
    <mergeCell ref="U1609:V1609"/>
    <mergeCell ref="W1609:X1609"/>
    <mergeCell ref="AS1584:AT1584"/>
    <mergeCell ref="L1585:N1588"/>
    <mergeCell ref="O1585:X1585"/>
    <mergeCell ref="AA1585:AB1585"/>
    <mergeCell ref="AE1585:AF1585"/>
    <mergeCell ref="AI1585:AJ1585"/>
    <mergeCell ref="AQ1585:AR1585"/>
    <mergeCell ref="AS1585:AT1585"/>
    <mergeCell ref="O1586:X1586"/>
    <mergeCell ref="AA1586:AB1586"/>
    <mergeCell ref="AE1586:AF1586"/>
    <mergeCell ref="AI1586:AJ1586"/>
    <mergeCell ref="AS1586:AT1586"/>
    <mergeCell ref="O1587:X1587"/>
    <mergeCell ref="Y1587:AB1587"/>
    <mergeCell ref="AC1587:AF1587"/>
    <mergeCell ref="AG1587:AJ1587"/>
    <mergeCell ref="AQ1587:AT1587"/>
    <mergeCell ref="O1588:X1588"/>
    <mergeCell ref="Y1588:AJ1588"/>
    <mergeCell ref="L1613:M1613"/>
    <mergeCell ref="N1613:O1613"/>
    <mergeCell ref="P1613:Q1613"/>
    <mergeCell ref="R1613:T1613"/>
    <mergeCell ref="U1613:V1613"/>
    <mergeCell ref="W1613:X1613"/>
    <mergeCell ref="AK1613:AO1613"/>
    <mergeCell ref="L1614:M1614"/>
    <mergeCell ref="N1614:O1614"/>
    <mergeCell ref="P1614:Q1614"/>
    <mergeCell ref="R1614:T1614"/>
    <mergeCell ref="U1614:V1614"/>
    <mergeCell ref="W1614:X1614"/>
    <mergeCell ref="AK1614:AO1614"/>
    <mergeCell ref="L1615:M1615"/>
    <mergeCell ref="N1615:O1615"/>
    <mergeCell ref="P1615:Q1615"/>
    <mergeCell ref="R1615:T1615"/>
    <mergeCell ref="U1615:V1615"/>
    <mergeCell ref="W1615:X1615"/>
    <mergeCell ref="AK1615:AO1615"/>
    <mergeCell ref="AK1609:AO1609"/>
    <mergeCell ref="L1610:M1610"/>
    <mergeCell ref="N1610:O1610"/>
    <mergeCell ref="P1610:Q1610"/>
    <mergeCell ref="R1610:T1610"/>
    <mergeCell ref="U1610:V1610"/>
    <mergeCell ref="W1610:X1610"/>
    <mergeCell ref="AK1610:AO1610"/>
    <mergeCell ref="L1611:M1611"/>
    <mergeCell ref="N1611:O1611"/>
    <mergeCell ref="P1611:Q1611"/>
    <mergeCell ref="R1611:T1611"/>
    <mergeCell ref="U1611:V1611"/>
    <mergeCell ref="W1611:X1611"/>
    <mergeCell ref="AK1611:AO1611"/>
    <mergeCell ref="L1612:M1612"/>
    <mergeCell ref="N1612:O1612"/>
    <mergeCell ref="P1612:Q1612"/>
    <mergeCell ref="R1612:T1612"/>
    <mergeCell ref="U1612:V1612"/>
    <mergeCell ref="W1612:X1612"/>
    <mergeCell ref="AK1612:AO1612"/>
    <mergeCell ref="L1619:M1619"/>
    <mergeCell ref="N1619:O1619"/>
    <mergeCell ref="P1619:Q1619"/>
    <mergeCell ref="R1619:T1619"/>
    <mergeCell ref="U1619:V1619"/>
    <mergeCell ref="W1619:X1619"/>
    <mergeCell ref="AK1619:AO1619"/>
    <mergeCell ref="L1620:M1620"/>
    <mergeCell ref="N1620:O1620"/>
    <mergeCell ref="P1620:Q1620"/>
    <mergeCell ref="R1620:T1620"/>
    <mergeCell ref="U1620:V1620"/>
    <mergeCell ref="W1620:X1620"/>
    <mergeCell ref="AK1620:AO1620"/>
    <mergeCell ref="L1621:M1621"/>
    <mergeCell ref="N1621:O1621"/>
    <mergeCell ref="P1621:Q1621"/>
    <mergeCell ref="R1621:T1621"/>
    <mergeCell ref="U1621:V1621"/>
    <mergeCell ref="W1621:X1621"/>
    <mergeCell ref="AK1621:AO1621"/>
    <mergeCell ref="L1616:M1616"/>
    <mergeCell ref="N1616:O1616"/>
    <mergeCell ref="P1616:Q1616"/>
    <mergeCell ref="R1616:T1616"/>
    <mergeCell ref="U1616:V1616"/>
    <mergeCell ref="W1616:X1616"/>
    <mergeCell ref="AK1616:AO1616"/>
    <mergeCell ref="L1617:M1617"/>
    <mergeCell ref="N1617:O1617"/>
    <mergeCell ref="P1617:Q1617"/>
    <mergeCell ref="R1617:T1617"/>
    <mergeCell ref="U1617:V1617"/>
    <mergeCell ref="W1617:X1617"/>
    <mergeCell ref="AK1617:AO1617"/>
    <mergeCell ref="L1618:M1618"/>
    <mergeCell ref="N1618:O1618"/>
    <mergeCell ref="P1618:Q1618"/>
    <mergeCell ref="R1618:T1618"/>
    <mergeCell ref="U1618:V1618"/>
    <mergeCell ref="W1618:X1618"/>
    <mergeCell ref="AK1618:AO1618"/>
    <mergeCell ref="L1625:M1625"/>
    <mergeCell ref="N1625:O1625"/>
    <mergeCell ref="P1625:Q1625"/>
    <mergeCell ref="R1625:T1625"/>
    <mergeCell ref="U1625:V1625"/>
    <mergeCell ref="W1625:X1625"/>
    <mergeCell ref="AK1625:AO1625"/>
    <mergeCell ref="L1626:M1626"/>
    <mergeCell ref="N1626:O1626"/>
    <mergeCell ref="P1626:Q1626"/>
    <mergeCell ref="R1626:T1626"/>
    <mergeCell ref="U1626:V1626"/>
    <mergeCell ref="W1626:X1626"/>
    <mergeCell ref="AK1626:AO1626"/>
    <mergeCell ref="L1627:M1627"/>
    <mergeCell ref="N1627:O1627"/>
    <mergeCell ref="P1627:Q1627"/>
    <mergeCell ref="R1627:T1627"/>
    <mergeCell ref="U1627:V1627"/>
    <mergeCell ref="W1627:X1627"/>
    <mergeCell ref="AK1627:AO1627"/>
    <mergeCell ref="L1622:M1622"/>
    <mergeCell ref="N1622:O1622"/>
    <mergeCell ref="P1622:Q1622"/>
    <mergeCell ref="R1622:T1622"/>
    <mergeCell ref="U1622:V1622"/>
    <mergeCell ref="W1622:X1622"/>
    <mergeCell ref="AK1622:AO1622"/>
    <mergeCell ref="L1623:M1623"/>
    <mergeCell ref="N1623:O1623"/>
    <mergeCell ref="P1623:Q1623"/>
    <mergeCell ref="R1623:T1623"/>
    <mergeCell ref="U1623:V1623"/>
    <mergeCell ref="W1623:X1623"/>
    <mergeCell ref="AK1623:AO1623"/>
    <mergeCell ref="L1624:M1624"/>
    <mergeCell ref="N1624:O1624"/>
    <mergeCell ref="P1624:Q1624"/>
    <mergeCell ref="R1624:T1624"/>
    <mergeCell ref="U1624:V1624"/>
    <mergeCell ref="W1624:X1624"/>
    <mergeCell ref="AK1624:AO1624"/>
    <mergeCell ref="AS1631:AT1631"/>
    <mergeCell ref="L1632:N1635"/>
    <mergeCell ref="O1632:X1632"/>
    <mergeCell ref="AA1632:AB1632"/>
    <mergeCell ref="AE1632:AF1632"/>
    <mergeCell ref="AI1632:AJ1632"/>
    <mergeCell ref="AQ1632:AR1632"/>
    <mergeCell ref="AS1632:AT1632"/>
    <mergeCell ref="O1633:X1633"/>
    <mergeCell ref="AA1633:AB1633"/>
    <mergeCell ref="AE1633:AF1633"/>
    <mergeCell ref="AI1633:AJ1633"/>
    <mergeCell ref="AS1633:AT1633"/>
    <mergeCell ref="O1634:X1634"/>
    <mergeCell ref="Y1634:AB1634"/>
    <mergeCell ref="AC1634:AF1634"/>
    <mergeCell ref="AG1634:AJ1634"/>
    <mergeCell ref="AQ1634:AT1634"/>
    <mergeCell ref="O1635:X1635"/>
    <mergeCell ref="Y1635:AJ1635"/>
    <mergeCell ref="L1628:M1628"/>
    <mergeCell ref="N1628:O1628"/>
    <mergeCell ref="P1628:Q1628"/>
    <mergeCell ref="R1628:T1628"/>
    <mergeCell ref="U1628:V1628"/>
    <mergeCell ref="W1628:X1628"/>
    <mergeCell ref="AK1628:AO1628"/>
    <mergeCell ref="K1629:K1635"/>
    <mergeCell ref="L1629:X1629"/>
    <mergeCell ref="Y1629:AB1629"/>
    <mergeCell ref="AK1629:AO1629"/>
    <mergeCell ref="L1630:N1631"/>
    <mergeCell ref="O1630:X1630"/>
    <mergeCell ref="AK1630:AO1635"/>
    <mergeCell ref="O1631:X1631"/>
    <mergeCell ref="Y1631:AB1631"/>
    <mergeCell ref="AC1631:AF1631"/>
    <mergeCell ref="AG1631:AJ1631"/>
    <mergeCell ref="AK1656:AO1656"/>
    <mergeCell ref="L1657:M1657"/>
    <mergeCell ref="N1657:O1657"/>
    <mergeCell ref="P1657:Q1657"/>
    <mergeCell ref="R1657:T1657"/>
    <mergeCell ref="U1657:V1657"/>
    <mergeCell ref="W1657:X1657"/>
    <mergeCell ref="AK1657:AO1657"/>
    <mergeCell ref="L1658:M1658"/>
    <mergeCell ref="N1658:O1658"/>
    <mergeCell ref="P1658:Q1658"/>
    <mergeCell ref="R1658:T1658"/>
    <mergeCell ref="U1658:V1658"/>
    <mergeCell ref="W1658:X1658"/>
    <mergeCell ref="AK1658:AO1658"/>
    <mergeCell ref="L1659:M1659"/>
    <mergeCell ref="N1659:O1659"/>
    <mergeCell ref="P1659:Q1659"/>
    <mergeCell ref="R1659:T1659"/>
    <mergeCell ref="U1659:V1659"/>
    <mergeCell ref="W1659:X1659"/>
    <mergeCell ref="AK1659:AO1659"/>
    <mergeCell ref="K1636:K1637"/>
    <mergeCell ref="L1636:AO1637"/>
    <mergeCell ref="K1638:AO1638"/>
    <mergeCell ref="K1639:AO1639"/>
    <mergeCell ref="K1642:AO1642"/>
    <mergeCell ref="K1643:AO1643"/>
    <mergeCell ref="B1651:B1690"/>
    <mergeCell ref="C1651:J1690"/>
    <mergeCell ref="K1651:AO1651"/>
    <mergeCell ref="K1652:M1652"/>
    <mergeCell ref="N1652:O1652"/>
    <mergeCell ref="P1652:Q1652"/>
    <mergeCell ref="R1652:T1652"/>
    <mergeCell ref="U1652:V1655"/>
    <mergeCell ref="W1652:X1655"/>
    <mergeCell ref="Y1652:AB1653"/>
    <mergeCell ref="AC1652:AJ1653"/>
    <mergeCell ref="AK1652:AO1655"/>
    <mergeCell ref="K1653:K1655"/>
    <mergeCell ref="L1653:M1655"/>
    <mergeCell ref="N1653:O1655"/>
    <mergeCell ref="P1653:Q1655"/>
    <mergeCell ref="R1653:T1655"/>
    <mergeCell ref="Y1654:AB1654"/>
    <mergeCell ref="AC1654:AF1654"/>
    <mergeCell ref="AG1654:AJ1654"/>
    <mergeCell ref="L1656:M1656"/>
    <mergeCell ref="N1656:O1656"/>
    <mergeCell ref="P1656:Q1656"/>
    <mergeCell ref="R1656:T1656"/>
    <mergeCell ref="U1656:V1656"/>
    <mergeCell ref="W1656:X1656"/>
    <mergeCell ref="L1663:M1663"/>
    <mergeCell ref="N1663:O1663"/>
    <mergeCell ref="P1663:Q1663"/>
    <mergeCell ref="R1663:T1663"/>
    <mergeCell ref="U1663:V1663"/>
    <mergeCell ref="W1663:X1663"/>
    <mergeCell ref="AK1663:AO1663"/>
    <mergeCell ref="L1664:M1664"/>
    <mergeCell ref="N1664:O1664"/>
    <mergeCell ref="P1664:Q1664"/>
    <mergeCell ref="R1664:T1664"/>
    <mergeCell ref="U1664:V1664"/>
    <mergeCell ref="W1664:X1664"/>
    <mergeCell ref="AK1664:AO1664"/>
    <mergeCell ref="L1665:M1665"/>
    <mergeCell ref="N1665:O1665"/>
    <mergeCell ref="P1665:Q1665"/>
    <mergeCell ref="R1665:T1665"/>
    <mergeCell ref="U1665:V1665"/>
    <mergeCell ref="W1665:X1665"/>
    <mergeCell ref="AK1665:AO1665"/>
    <mergeCell ref="L1660:M1660"/>
    <mergeCell ref="N1660:O1660"/>
    <mergeCell ref="P1660:Q1660"/>
    <mergeCell ref="R1660:T1660"/>
    <mergeCell ref="U1660:V1660"/>
    <mergeCell ref="W1660:X1660"/>
    <mergeCell ref="AK1660:AO1660"/>
    <mergeCell ref="L1661:M1661"/>
    <mergeCell ref="N1661:O1661"/>
    <mergeCell ref="P1661:Q1661"/>
    <mergeCell ref="R1661:T1661"/>
    <mergeCell ref="U1661:V1661"/>
    <mergeCell ref="W1661:X1661"/>
    <mergeCell ref="AK1661:AO1661"/>
    <mergeCell ref="L1662:M1662"/>
    <mergeCell ref="N1662:O1662"/>
    <mergeCell ref="P1662:Q1662"/>
    <mergeCell ref="R1662:T1662"/>
    <mergeCell ref="U1662:V1662"/>
    <mergeCell ref="W1662:X1662"/>
    <mergeCell ref="AK1662:AO1662"/>
    <mergeCell ref="L1669:M1669"/>
    <mergeCell ref="N1669:O1669"/>
    <mergeCell ref="P1669:Q1669"/>
    <mergeCell ref="R1669:T1669"/>
    <mergeCell ref="U1669:V1669"/>
    <mergeCell ref="W1669:X1669"/>
    <mergeCell ref="AK1669:AO1669"/>
    <mergeCell ref="L1670:M1670"/>
    <mergeCell ref="N1670:O1670"/>
    <mergeCell ref="P1670:Q1670"/>
    <mergeCell ref="R1670:T1670"/>
    <mergeCell ref="U1670:V1670"/>
    <mergeCell ref="W1670:X1670"/>
    <mergeCell ref="AK1670:AO1670"/>
    <mergeCell ref="L1671:M1671"/>
    <mergeCell ref="N1671:O1671"/>
    <mergeCell ref="P1671:Q1671"/>
    <mergeCell ref="R1671:T1671"/>
    <mergeCell ref="U1671:V1671"/>
    <mergeCell ref="W1671:X1671"/>
    <mergeCell ref="AK1671:AO1671"/>
    <mergeCell ref="L1666:M1666"/>
    <mergeCell ref="N1666:O1666"/>
    <mergeCell ref="P1666:Q1666"/>
    <mergeCell ref="R1666:T1666"/>
    <mergeCell ref="U1666:V1666"/>
    <mergeCell ref="W1666:X1666"/>
    <mergeCell ref="AK1666:AO1666"/>
    <mergeCell ref="L1667:M1667"/>
    <mergeCell ref="N1667:O1667"/>
    <mergeCell ref="P1667:Q1667"/>
    <mergeCell ref="R1667:T1667"/>
    <mergeCell ref="U1667:V1667"/>
    <mergeCell ref="W1667:X1667"/>
    <mergeCell ref="AK1667:AO1667"/>
    <mergeCell ref="L1668:M1668"/>
    <mergeCell ref="N1668:O1668"/>
    <mergeCell ref="P1668:Q1668"/>
    <mergeCell ref="R1668:T1668"/>
    <mergeCell ref="U1668:V1668"/>
    <mergeCell ref="W1668:X1668"/>
    <mergeCell ref="AK1668:AO1668"/>
    <mergeCell ref="L1675:M1675"/>
    <mergeCell ref="N1675:O1675"/>
    <mergeCell ref="P1675:Q1675"/>
    <mergeCell ref="R1675:T1675"/>
    <mergeCell ref="U1675:V1675"/>
    <mergeCell ref="W1675:X1675"/>
    <mergeCell ref="AK1675:AO1675"/>
    <mergeCell ref="K1676:K1682"/>
    <mergeCell ref="L1676:X1676"/>
    <mergeCell ref="Y1676:AB1676"/>
    <mergeCell ref="AK1676:AO1676"/>
    <mergeCell ref="L1677:N1678"/>
    <mergeCell ref="O1677:X1677"/>
    <mergeCell ref="AK1677:AO1682"/>
    <mergeCell ref="O1678:X1678"/>
    <mergeCell ref="Y1678:AB1678"/>
    <mergeCell ref="AC1678:AF1678"/>
    <mergeCell ref="AG1678:AJ1678"/>
    <mergeCell ref="L1672:M1672"/>
    <mergeCell ref="N1672:O1672"/>
    <mergeCell ref="P1672:Q1672"/>
    <mergeCell ref="R1672:T1672"/>
    <mergeCell ref="U1672:V1672"/>
    <mergeCell ref="W1672:X1672"/>
    <mergeCell ref="AK1672:AO1672"/>
    <mergeCell ref="L1673:M1673"/>
    <mergeCell ref="N1673:O1673"/>
    <mergeCell ref="P1673:Q1673"/>
    <mergeCell ref="R1673:T1673"/>
    <mergeCell ref="U1673:V1673"/>
    <mergeCell ref="W1673:X1673"/>
    <mergeCell ref="AK1673:AO1673"/>
    <mergeCell ref="L1674:M1674"/>
    <mergeCell ref="N1674:O1674"/>
    <mergeCell ref="P1674:Q1674"/>
    <mergeCell ref="R1674:T1674"/>
    <mergeCell ref="U1674:V1674"/>
    <mergeCell ref="W1674:X1674"/>
    <mergeCell ref="AK1674:AO1674"/>
    <mergeCell ref="K1683:K1684"/>
    <mergeCell ref="L1683:AO1684"/>
    <mergeCell ref="K1685:AO1685"/>
    <mergeCell ref="K1686:AO1686"/>
    <mergeCell ref="K1689:AO1689"/>
    <mergeCell ref="K1690:AO1690"/>
    <mergeCell ref="B1698:B1737"/>
    <mergeCell ref="C1698:J1737"/>
    <mergeCell ref="K1698:AO1698"/>
    <mergeCell ref="K1699:M1699"/>
    <mergeCell ref="N1699:O1699"/>
    <mergeCell ref="P1699:Q1699"/>
    <mergeCell ref="R1699:T1699"/>
    <mergeCell ref="U1699:V1702"/>
    <mergeCell ref="W1699:X1702"/>
    <mergeCell ref="Y1699:AB1700"/>
    <mergeCell ref="AC1699:AJ1700"/>
    <mergeCell ref="AK1699:AO1702"/>
    <mergeCell ref="K1700:K1702"/>
    <mergeCell ref="L1700:M1702"/>
    <mergeCell ref="N1700:O1702"/>
    <mergeCell ref="P1700:Q1702"/>
    <mergeCell ref="R1700:T1702"/>
    <mergeCell ref="Y1701:AB1701"/>
    <mergeCell ref="AC1701:AF1701"/>
    <mergeCell ref="AG1701:AJ1701"/>
    <mergeCell ref="L1703:M1703"/>
    <mergeCell ref="N1703:O1703"/>
    <mergeCell ref="P1703:Q1703"/>
    <mergeCell ref="R1703:T1703"/>
    <mergeCell ref="U1703:V1703"/>
    <mergeCell ref="W1703:X1703"/>
    <mergeCell ref="AS1678:AT1678"/>
    <mergeCell ref="L1679:N1682"/>
    <mergeCell ref="O1679:X1679"/>
    <mergeCell ref="AA1679:AB1679"/>
    <mergeCell ref="AE1679:AF1679"/>
    <mergeCell ref="AI1679:AJ1679"/>
    <mergeCell ref="AQ1679:AR1679"/>
    <mergeCell ref="AS1679:AT1679"/>
    <mergeCell ref="O1680:X1680"/>
    <mergeCell ref="AA1680:AB1680"/>
    <mergeCell ref="AE1680:AF1680"/>
    <mergeCell ref="AI1680:AJ1680"/>
    <mergeCell ref="AS1680:AT1680"/>
    <mergeCell ref="O1681:X1681"/>
    <mergeCell ref="Y1681:AB1681"/>
    <mergeCell ref="AC1681:AF1681"/>
    <mergeCell ref="AG1681:AJ1681"/>
    <mergeCell ref="AQ1681:AT1681"/>
    <mergeCell ref="O1682:X1682"/>
    <mergeCell ref="Y1682:AJ1682"/>
    <mergeCell ref="L1707:M1707"/>
    <mergeCell ref="N1707:O1707"/>
    <mergeCell ref="P1707:Q1707"/>
    <mergeCell ref="R1707:T1707"/>
    <mergeCell ref="U1707:V1707"/>
    <mergeCell ref="W1707:X1707"/>
    <mergeCell ref="AK1707:AO1707"/>
    <mergeCell ref="L1708:M1708"/>
    <mergeCell ref="N1708:O1708"/>
    <mergeCell ref="P1708:Q1708"/>
    <mergeCell ref="R1708:T1708"/>
    <mergeCell ref="U1708:V1708"/>
    <mergeCell ref="W1708:X1708"/>
    <mergeCell ref="AK1708:AO1708"/>
    <mergeCell ref="L1709:M1709"/>
    <mergeCell ref="N1709:O1709"/>
    <mergeCell ref="P1709:Q1709"/>
    <mergeCell ref="R1709:T1709"/>
    <mergeCell ref="U1709:V1709"/>
    <mergeCell ref="W1709:X1709"/>
    <mergeCell ref="AK1709:AO1709"/>
    <mergeCell ref="AK1703:AO1703"/>
    <mergeCell ref="L1704:M1704"/>
    <mergeCell ref="N1704:O1704"/>
    <mergeCell ref="P1704:Q1704"/>
    <mergeCell ref="R1704:T1704"/>
    <mergeCell ref="U1704:V1704"/>
    <mergeCell ref="W1704:X1704"/>
    <mergeCell ref="AK1704:AO1704"/>
    <mergeCell ref="L1705:M1705"/>
    <mergeCell ref="N1705:O1705"/>
    <mergeCell ref="P1705:Q1705"/>
    <mergeCell ref="R1705:T1705"/>
    <mergeCell ref="U1705:V1705"/>
    <mergeCell ref="W1705:X1705"/>
    <mergeCell ref="AK1705:AO1705"/>
    <mergeCell ref="L1706:M1706"/>
    <mergeCell ref="N1706:O1706"/>
    <mergeCell ref="P1706:Q1706"/>
    <mergeCell ref="R1706:T1706"/>
    <mergeCell ref="U1706:V1706"/>
    <mergeCell ref="W1706:X1706"/>
    <mergeCell ref="AK1706:AO1706"/>
    <mergeCell ref="L1713:M1713"/>
    <mergeCell ref="N1713:O1713"/>
    <mergeCell ref="P1713:Q1713"/>
    <mergeCell ref="R1713:T1713"/>
    <mergeCell ref="U1713:V1713"/>
    <mergeCell ref="W1713:X1713"/>
    <mergeCell ref="AK1713:AO1713"/>
    <mergeCell ref="L1714:M1714"/>
    <mergeCell ref="N1714:O1714"/>
    <mergeCell ref="P1714:Q1714"/>
    <mergeCell ref="R1714:T1714"/>
    <mergeCell ref="U1714:V1714"/>
    <mergeCell ref="W1714:X1714"/>
    <mergeCell ref="AK1714:AO1714"/>
    <mergeCell ref="L1715:M1715"/>
    <mergeCell ref="N1715:O1715"/>
    <mergeCell ref="P1715:Q1715"/>
    <mergeCell ref="R1715:T1715"/>
    <mergeCell ref="U1715:V1715"/>
    <mergeCell ref="W1715:X1715"/>
    <mergeCell ref="AK1715:AO1715"/>
    <mergeCell ref="L1710:M1710"/>
    <mergeCell ref="N1710:O1710"/>
    <mergeCell ref="P1710:Q1710"/>
    <mergeCell ref="R1710:T1710"/>
    <mergeCell ref="U1710:V1710"/>
    <mergeCell ref="W1710:X1710"/>
    <mergeCell ref="AK1710:AO1710"/>
    <mergeCell ref="L1711:M1711"/>
    <mergeCell ref="N1711:O1711"/>
    <mergeCell ref="P1711:Q1711"/>
    <mergeCell ref="R1711:T1711"/>
    <mergeCell ref="U1711:V1711"/>
    <mergeCell ref="W1711:X1711"/>
    <mergeCell ref="AK1711:AO1711"/>
    <mergeCell ref="L1712:M1712"/>
    <mergeCell ref="N1712:O1712"/>
    <mergeCell ref="P1712:Q1712"/>
    <mergeCell ref="R1712:T1712"/>
    <mergeCell ref="U1712:V1712"/>
    <mergeCell ref="W1712:X1712"/>
    <mergeCell ref="AK1712:AO1712"/>
    <mergeCell ref="L1719:M1719"/>
    <mergeCell ref="N1719:O1719"/>
    <mergeCell ref="P1719:Q1719"/>
    <mergeCell ref="R1719:T1719"/>
    <mergeCell ref="U1719:V1719"/>
    <mergeCell ref="W1719:X1719"/>
    <mergeCell ref="AK1719:AO1719"/>
    <mergeCell ref="L1720:M1720"/>
    <mergeCell ref="N1720:O1720"/>
    <mergeCell ref="P1720:Q1720"/>
    <mergeCell ref="R1720:T1720"/>
    <mergeCell ref="U1720:V1720"/>
    <mergeCell ref="W1720:X1720"/>
    <mergeCell ref="AK1720:AO1720"/>
    <mergeCell ref="L1721:M1721"/>
    <mergeCell ref="N1721:O1721"/>
    <mergeCell ref="P1721:Q1721"/>
    <mergeCell ref="R1721:T1721"/>
    <mergeCell ref="U1721:V1721"/>
    <mergeCell ref="W1721:X1721"/>
    <mergeCell ref="AK1721:AO1721"/>
    <mergeCell ref="L1716:M1716"/>
    <mergeCell ref="N1716:O1716"/>
    <mergeCell ref="P1716:Q1716"/>
    <mergeCell ref="R1716:T1716"/>
    <mergeCell ref="U1716:V1716"/>
    <mergeCell ref="W1716:X1716"/>
    <mergeCell ref="AK1716:AO1716"/>
    <mergeCell ref="L1717:M1717"/>
    <mergeCell ref="N1717:O1717"/>
    <mergeCell ref="P1717:Q1717"/>
    <mergeCell ref="R1717:T1717"/>
    <mergeCell ref="U1717:V1717"/>
    <mergeCell ref="W1717:X1717"/>
    <mergeCell ref="AK1717:AO1717"/>
    <mergeCell ref="L1718:M1718"/>
    <mergeCell ref="N1718:O1718"/>
    <mergeCell ref="P1718:Q1718"/>
    <mergeCell ref="R1718:T1718"/>
    <mergeCell ref="U1718:V1718"/>
    <mergeCell ref="W1718:X1718"/>
    <mergeCell ref="AK1718:AO1718"/>
    <mergeCell ref="AS1725:AT1725"/>
    <mergeCell ref="L1726:N1729"/>
    <mergeCell ref="O1726:X1726"/>
    <mergeCell ref="AA1726:AB1726"/>
    <mergeCell ref="AE1726:AF1726"/>
    <mergeCell ref="AI1726:AJ1726"/>
    <mergeCell ref="AQ1726:AR1726"/>
    <mergeCell ref="AS1726:AT1726"/>
    <mergeCell ref="O1727:X1727"/>
    <mergeCell ref="AA1727:AB1727"/>
    <mergeCell ref="AE1727:AF1727"/>
    <mergeCell ref="AI1727:AJ1727"/>
    <mergeCell ref="AS1727:AT1727"/>
    <mergeCell ref="O1728:X1728"/>
    <mergeCell ref="Y1728:AB1728"/>
    <mergeCell ref="AC1728:AF1728"/>
    <mergeCell ref="AG1728:AJ1728"/>
    <mergeCell ref="AQ1728:AT1728"/>
    <mergeCell ref="O1729:X1729"/>
    <mergeCell ref="Y1729:AJ1729"/>
    <mergeCell ref="L1722:M1722"/>
    <mergeCell ref="N1722:O1722"/>
    <mergeCell ref="P1722:Q1722"/>
    <mergeCell ref="R1722:T1722"/>
    <mergeCell ref="U1722:V1722"/>
    <mergeCell ref="W1722:X1722"/>
    <mergeCell ref="AK1722:AO1722"/>
    <mergeCell ref="K1723:K1729"/>
    <mergeCell ref="L1723:X1723"/>
    <mergeCell ref="Y1723:AB1723"/>
    <mergeCell ref="AK1723:AO1723"/>
    <mergeCell ref="L1724:N1725"/>
    <mergeCell ref="O1724:X1724"/>
    <mergeCell ref="AK1724:AO1729"/>
    <mergeCell ref="O1725:X1725"/>
    <mergeCell ref="Y1725:AB1725"/>
    <mergeCell ref="AC1725:AF1725"/>
    <mergeCell ref="AG1725:AJ1725"/>
    <mergeCell ref="AK1750:AO1750"/>
    <mergeCell ref="L1751:M1751"/>
    <mergeCell ref="N1751:O1751"/>
    <mergeCell ref="P1751:Q1751"/>
    <mergeCell ref="R1751:T1751"/>
    <mergeCell ref="U1751:V1751"/>
    <mergeCell ref="W1751:X1751"/>
    <mergeCell ref="AK1751:AO1751"/>
    <mergeCell ref="L1752:M1752"/>
    <mergeCell ref="N1752:O1752"/>
    <mergeCell ref="P1752:Q1752"/>
    <mergeCell ref="R1752:T1752"/>
    <mergeCell ref="U1752:V1752"/>
    <mergeCell ref="W1752:X1752"/>
    <mergeCell ref="AK1752:AO1752"/>
    <mergeCell ref="L1753:M1753"/>
    <mergeCell ref="N1753:O1753"/>
    <mergeCell ref="P1753:Q1753"/>
    <mergeCell ref="R1753:T1753"/>
    <mergeCell ref="U1753:V1753"/>
    <mergeCell ref="W1753:X1753"/>
    <mergeCell ref="AK1753:AO1753"/>
    <mergeCell ref="K1730:K1731"/>
    <mergeCell ref="L1730:AO1731"/>
    <mergeCell ref="K1732:AO1732"/>
    <mergeCell ref="K1733:AO1733"/>
    <mergeCell ref="K1736:AO1736"/>
    <mergeCell ref="K1737:AO1737"/>
    <mergeCell ref="B1745:B1784"/>
    <mergeCell ref="C1745:J1784"/>
    <mergeCell ref="K1745:AO1745"/>
    <mergeCell ref="K1746:M1746"/>
    <mergeCell ref="N1746:O1746"/>
    <mergeCell ref="P1746:Q1746"/>
    <mergeCell ref="R1746:T1746"/>
    <mergeCell ref="U1746:V1749"/>
    <mergeCell ref="W1746:X1749"/>
    <mergeCell ref="Y1746:AB1747"/>
    <mergeCell ref="AC1746:AJ1747"/>
    <mergeCell ref="AK1746:AO1749"/>
    <mergeCell ref="K1747:K1749"/>
    <mergeCell ref="L1747:M1749"/>
    <mergeCell ref="N1747:O1749"/>
    <mergeCell ref="P1747:Q1749"/>
    <mergeCell ref="R1747:T1749"/>
    <mergeCell ref="Y1748:AB1748"/>
    <mergeCell ref="AC1748:AF1748"/>
    <mergeCell ref="AG1748:AJ1748"/>
    <mergeCell ref="L1750:M1750"/>
    <mergeCell ref="N1750:O1750"/>
    <mergeCell ref="P1750:Q1750"/>
    <mergeCell ref="R1750:T1750"/>
    <mergeCell ref="U1750:V1750"/>
    <mergeCell ref="W1750:X1750"/>
    <mergeCell ref="L1757:M1757"/>
    <mergeCell ref="N1757:O1757"/>
    <mergeCell ref="P1757:Q1757"/>
    <mergeCell ref="R1757:T1757"/>
    <mergeCell ref="U1757:V1757"/>
    <mergeCell ref="W1757:X1757"/>
    <mergeCell ref="AK1757:AO1757"/>
    <mergeCell ref="L1758:M1758"/>
    <mergeCell ref="N1758:O1758"/>
    <mergeCell ref="P1758:Q1758"/>
    <mergeCell ref="R1758:T1758"/>
    <mergeCell ref="U1758:V1758"/>
    <mergeCell ref="W1758:X1758"/>
    <mergeCell ref="AK1758:AO1758"/>
    <mergeCell ref="L1759:M1759"/>
    <mergeCell ref="N1759:O1759"/>
    <mergeCell ref="P1759:Q1759"/>
    <mergeCell ref="R1759:T1759"/>
    <mergeCell ref="U1759:V1759"/>
    <mergeCell ref="W1759:X1759"/>
    <mergeCell ref="AK1759:AO1759"/>
    <mergeCell ref="L1754:M1754"/>
    <mergeCell ref="N1754:O1754"/>
    <mergeCell ref="P1754:Q1754"/>
    <mergeCell ref="R1754:T1754"/>
    <mergeCell ref="U1754:V1754"/>
    <mergeCell ref="W1754:X1754"/>
    <mergeCell ref="AK1754:AO1754"/>
    <mergeCell ref="L1755:M1755"/>
    <mergeCell ref="N1755:O1755"/>
    <mergeCell ref="P1755:Q1755"/>
    <mergeCell ref="R1755:T1755"/>
    <mergeCell ref="U1755:V1755"/>
    <mergeCell ref="W1755:X1755"/>
    <mergeCell ref="AK1755:AO1755"/>
    <mergeCell ref="L1756:M1756"/>
    <mergeCell ref="N1756:O1756"/>
    <mergeCell ref="P1756:Q1756"/>
    <mergeCell ref="R1756:T1756"/>
    <mergeCell ref="U1756:V1756"/>
    <mergeCell ref="W1756:X1756"/>
    <mergeCell ref="AK1756:AO1756"/>
    <mergeCell ref="L1763:M1763"/>
    <mergeCell ref="N1763:O1763"/>
    <mergeCell ref="P1763:Q1763"/>
    <mergeCell ref="R1763:T1763"/>
    <mergeCell ref="U1763:V1763"/>
    <mergeCell ref="W1763:X1763"/>
    <mergeCell ref="AK1763:AO1763"/>
    <mergeCell ref="L1764:M1764"/>
    <mergeCell ref="N1764:O1764"/>
    <mergeCell ref="P1764:Q1764"/>
    <mergeCell ref="R1764:T1764"/>
    <mergeCell ref="U1764:V1764"/>
    <mergeCell ref="W1764:X1764"/>
    <mergeCell ref="AK1764:AO1764"/>
    <mergeCell ref="L1765:M1765"/>
    <mergeCell ref="N1765:O1765"/>
    <mergeCell ref="P1765:Q1765"/>
    <mergeCell ref="R1765:T1765"/>
    <mergeCell ref="U1765:V1765"/>
    <mergeCell ref="W1765:X1765"/>
    <mergeCell ref="AK1765:AO1765"/>
    <mergeCell ref="L1760:M1760"/>
    <mergeCell ref="N1760:O1760"/>
    <mergeCell ref="P1760:Q1760"/>
    <mergeCell ref="R1760:T1760"/>
    <mergeCell ref="U1760:V1760"/>
    <mergeCell ref="W1760:X1760"/>
    <mergeCell ref="AK1760:AO1760"/>
    <mergeCell ref="L1761:M1761"/>
    <mergeCell ref="N1761:O1761"/>
    <mergeCell ref="P1761:Q1761"/>
    <mergeCell ref="R1761:T1761"/>
    <mergeCell ref="U1761:V1761"/>
    <mergeCell ref="W1761:X1761"/>
    <mergeCell ref="AK1761:AO1761"/>
    <mergeCell ref="L1762:M1762"/>
    <mergeCell ref="N1762:O1762"/>
    <mergeCell ref="P1762:Q1762"/>
    <mergeCell ref="R1762:T1762"/>
    <mergeCell ref="U1762:V1762"/>
    <mergeCell ref="W1762:X1762"/>
    <mergeCell ref="AK1762:AO1762"/>
    <mergeCell ref="L1769:M1769"/>
    <mergeCell ref="N1769:O1769"/>
    <mergeCell ref="P1769:Q1769"/>
    <mergeCell ref="R1769:T1769"/>
    <mergeCell ref="U1769:V1769"/>
    <mergeCell ref="W1769:X1769"/>
    <mergeCell ref="AK1769:AO1769"/>
    <mergeCell ref="K1770:K1776"/>
    <mergeCell ref="L1770:X1770"/>
    <mergeCell ref="Y1770:AB1770"/>
    <mergeCell ref="AK1770:AO1770"/>
    <mergeCell ref="L1771:N1772"/>
    <mergeCell ref="O1771:X1771"/>
    <mergeCell ref="AK1771:AO1776"/>
    <mergeCell ref="O1772:X1772"/>
    <mergeCell ref="Y1772:AB1772"/>
    <mergeCell ref="AC1772:AF1772"/>
    <mergeCell ref="AG1772:AJ1772"/>
    <mergeCell ref="L1766:M1766"/>
    <mergeCell ref="N1766:O1766"/>
    <mergeCell ref="P1766:Q1766"/>
    <mergeCell ref="R1766:T1766"/>
    <mergeCell ref="U1766:V1766"/>
    <mergeCell ref="W1766:X1766"/>
    <mergeCell ref="AK1766:AO1766"/>
    <mergeCell ref="L1767:M1767"/>
    <mergeCell ref="N1767:O1767"/>
    <mergeCell ref="P1767:Q1767"/>
    <mergeCell ref="R1767:T1767"/>
    <mergeCell ref="U1767:V1767"/>
    <mergeCell ref="W1767:X1767"/>
    <mergeCell ref="AK1767:AO1767"/>
    <mergeCell ref="L1768:M1768"/>
    <mergeCell ref="N1768:O1768"/>
    <mergeCell ref="P1768:Q1768"/>
    <mergeCell ref="R1768:T1768"/>
    <mergeCell ref="U1768:V1768"/>
    <mergeCell ref="W1768:X1768"/>
    <mergeCell ref="AK1768:AO1768"/>
    <mergeCell ref="K1777:K1778"/>
    <mergeCell ref="L1777:AO1778"/>
    <mergeCell ref="K1779:AO1779"/>
    <mergeCell ref="K1780:AO1780"/>
    <mergeCell ref="K1783:AO1783"/>
    <mergeCell ref="K1784:AO1784"/>
    <mergeCell ref="B1792:B1831"/>
    <mergeCell ref="C1792:J1831"/>
    <mergeCell ref="K1792:AO1792"/>
    <mergeCell ref="K1793:M1793"/>
    <mergeCell ref="N1793:O1793"/>
    <mergeCell ref="P1793:Q1793"/>
    <mergeCell ref="R1793:T1793"/>
    <mergeCell ref="U1793:V1796"/>
    <mergeCell ref="W1793:X1796"/>
    <mergeCell ref="Y1793:AB1794"/>
    <mergeCell ref="AC1793:AJ1794"/>
    <mergeCell ref="AK1793:AO1796"/>
    <mergeCell ref="K1794:K1796"/>
    <mergeCell ref="L1794:M1796"/>
    <mergeCell ref="N1794:O1796"/>
    <mergeCell ref="P1794:Q1796"/>
    <mergeCell ref="R1794:T1796"/>
    <mergeCell ref="Y1795:AB1795"/>
    <mergeCell ref="AC1795:AF1795"/>
    <mergeCell ref="AG1795:AJ1795"/>
    <mergeCell ref="L1797:M1797"/>
    <mergeCell ref="N1797:O1797"/>
    <mergeCell ref="P1797:Q1797"/>
    <mergeCell ref="R1797:T1797"/>
    <mergeCell ref="U1797:V1797"/>
    <mergeCell ref="W1797:X1797"/>
    <mergeCell ref="AS1772:AT1772"/>
    <mergeCell ref="L1773:N1776"/>
    <mergeCell ref="O1773:X1773"/>
    <mergeCell ref="AA1773:AB1773"/>
    <mergeCell ref="AE1773:AF1773"/>
    <mergeCell ref="AI1773:AJ1773"/>
    <mergeCell ref="AQ1773:AR1773"/>
    <mergeCell ref="AS1773:AT1773"/>
    <mergeCell ref="O1774:X1774"/>
    <mergeCell ref="AA1774:AB1774"/>
    <mergeCell ref="AE1774:AF1774"/>
    <mergeCell ref="AI1774:AJ1774"/>
    <mergeCell ref="AS1774:AT1774"/>
    <mergeCell ref="O1775:X1775"/>
    <mergeCell ref="Y1775:AB1775"/>
    <mergeCell ref="AC1775:AF1775"/>
    <mergeCell ref="AG1775:AJ1775"/>
    <mergeCell ref="AQ1775:AT1775"/>
    <mergeCell ref="O1776:X1776"/>
    <mergeCell ref="Y1776:AJ1776"/>
    <mergeCell ref="L1801:M1801"/>
    <mergeCell ref="N1801:O1801"/>
    <mergeCell ref="P1801:Q1801"/>
    <mergeCell ref="R1801:T1801"/>
    <mergeCell ref="U1801:V1801"/>
    <mergeCell ref="W1801:X1801"/>
    <mergeCell ref="AK1801:AO1801"/>
    <mergeCell ref="L1802:M1802"/>
    <mergeCell ref="N1802:O1802"/>
    <mergeCell ref="P1802:Q1802"/>
    <mergeCell ref="R1802:T1802"/>
    <mergeCell ref="U1802:V1802"/>
    <mergeCell ref="W1802:X1802"/>
    <mergeCell ref="AK1802:AO1802"/>
    <mergeCell ref="L1803:M1803"/>
    <mergeCell ref="N1803:O1803"/>
    <mergeCell ref="P1803:Q1803"/>
    <mergeCell ref="R1803:T1803"/>
    <mergeCell ref="U1803:V1803"/>
    <mergeCell ref="W1803:X1803"/>
    <mergeCell ref="AK1803:AO1803"/>
    <mergeCell ref="AK1797:AO1797"/>
    <mergeCell ref="L1798:M1798"/>
    <mergeCell ref="N1798:O1798"/>
    <mergeCell ref="P1798:Q1798"/>
    <mergeCell ref="R1798:T1798"/>
    <mergeCell ref="U1798:V1798"/>
    <mergeCell ref="W1798:X1798"/>
    <mergeCell ref="AK1798:AO1798"/>
    <mergeCell ref="L1799:M1799"/>
    <mergeCell ref="N1799:O1799"/>
    <mergeCell ref="P1799:Q1799"/>
    <mergeCell ref="R1799:T1799"/>
    <mergeCell ref="U1799:V1799"/>
    <mergeCell ref="W1799:X1799"/>
    <mergeCell ref="AK1799:AO1799"/>
    <mergeCell ref="L1800:M1800"/>
    <mergeCell ref="N1800:O1800"/>
    <mergeCell ref="P1800:Q1800"/>
    <mergeCell ref="R1800:T1800"/>
    <mergeCell ref="U1800:V1800"/>
    <mergeCell ref="W1800:X1800"/>
    <mergeCell ref="AK1800:AO1800"/>
    <mergeCell ref="L1807:M1807"/>
    <mergeCell ref="N1807:O1807"/>
    <mergeCell ref="P1807:Q1807"/>
    <mergeCell ref="R1807:T1807"/>
    <mergeCell ref="U1807:V1807"/>
    <mergeCell ref="W1807:X1807"/>
    <mergeCell ref="AK1807:AO1807"/>
    <mergeCell ref="L1808:M1808"/>
    <mergeCell ref="N1808:O1808"/>
    <mergeCell ref="P1808:Q1808"/>
    <mergeCell ref="R1808:T1808"/>
    <mergeCell ref="U1808:V1808"/>
    <mergeCell ref="W1808:X1808"/>
    <mergeCell ref="AK1808:AO1808"/>
    <mergeCell ref="L1809:M1809"/>
    <mergeCell ref="N1809:O1809"/>
    <mergeCell ref="P1809:Q1809"/>
    <mergeCell ref="R1809:T1809"/>
    <mergeCell ref="U1809:V1809"/>
    <mergeCell ref="W1809:X1809"/>
    <mergeCell ref="AK1809:AO1809"/>
    <mergeCell ref="L1804:M1804"/>
    <mergeCell ref="N1804:O1804"/>
    <mergeCell ref="P1804:Q1804"/>
    <mergeCell ref="R1804:T1804"/>
    <mergeCell ref="U1804:V1804"/>
    <mergeCell ref="W1804:X1804"/>
    <mergeCell ref="AK1804:AO1804"/>
    <mergeCell ref="L1805:M1805"/>
    <mergeCell ref="N1805:O1805"/>
    <mergeCell ref="P1805:Q1805"/>
    <mergeCell ref="R1805:T1805"/>
    <mergeCell ref="U1805:V1805"/>
    <mergeCell ref="W1805:X1805"/>
    <mergeCell ref="AK1805:AO1805"/>
    <mergeCell ref="L1806:M1806"/>
    <mergeCell ref="N1806:O1806"/>
    <mergeCell ref="P1806:Q1806"/>
    <mergeCell ref="R1806:T1806"/>
    <mergeCell ref="U1806:V1806"/>
    <mergeCell ref="W1806:X1806"/>
    <mergeCell ref="AK1806:AO1806"/>
    <mergeCell ref="L1813:M1813"/>
    <mergeCell ref="N1813:O1813"/>
    <mergeCell ref="P1813:Q1813"/>
    <mergeCell ref="R1813:T1813"/>
    <mergeCell ref="U1813:V1813"/>
    <mergeCell ref="W1813:X1813"/>
    <mergeCell ref="AK1813:AO1813"/>
    <mergeCell ref="L1814:M1814"/>
    <mergeCell ref="N1814:O1814"/>
    <mergeCell ref="P1814:Q1814"/>
    <mergeCell ref="R1814:T1814"/>
    <mergeCell ref="U1814:V1814"/>
    <mergeCell ref="W1814:X1814"/>
    <mergeCell ref="AK1814:AO1814"/>
    <mergeCell ref="L1815:M1815"/>
    <mergeCell ref="N1815:O1815"/>
    <mergeCell ref="P1815:Q1815"/>
    <mergeCell ref="R1815:T1815"/>
    <mergeCell ref="U1815:V1815"/>
    <mergeCell ref="W1815:X1815"/>
    <mergeCell ref="AK1815:AO1815"/>
    <mergeCell ref="L1810:M1810"/>
    <mergeCell ref="N1810:O1810"/>
    <mergeCell ref="P1810:Q1810"/>
    <mergeCell ref="R1810:T1810"/>
    <mergeCell ref="U1810:V1810"/>
    <mergeCell ref="W1810:X1810"/>
    <mergeCell ref="AK1810:AO1810"/>
    <mergeCell ref="L1811:M1811"/>
    <mergeCell ref="N1811:O1811"/>
    <mergeCell ref="P1811:Q1811"/>
    <mergeCell ref="R1811:T1811"/>
    <mergeCell ref="U1811:V1811"/>
    <mergeCell ref="W1811:X1811"/>
    <mergeCell ref="AK1811:AO1811"/>
    <mergeCell ref="L1812:M1812"/>
    <mergeCell ref="N1812:O1812"/>
    <mergeCell ref="P1812:Q1812"/>
    <mergeCell ref="R1812:T1812"/>
    <mergeCell ref="U1812:V1812"/>
    <mergeCell ref="W1812:X1812"/>
    <mergeCell ref="AK1812:AO1812"/>
    <mergeCell ref="AS1819:AT1819"/>
    <mergeCell ref="L1820:N1823"/>
    <mergeCell ref="O1820:X1820"/>
    <mergeCell ref="AA1820:AB1820"/>
    <mergeCell ref="AE1820:AF1820"/>
    <mergeCell ref="AI1820:AJ1820"/>
    <mergeCell ref="AQ1820:AR1820"/>
    <mergeCell ref="AS1820:AT1820"/>
    <mergeCell ref="O1821:X1821"/>
    <mergeCell ref="AA1821:AB1821"/>
    <mergeCell ref="AE1821:AF1821"/>
    <mergeCell ref="AI1821:AJ1821"/>
    <mergeCell ref="AS1821:AT1821"/>
    <mergeCell ref="O1822:X1822"/>
    <mergeCell ref="Y1822:AB1822"/>
    <mergeCell ref="AC1822:AF1822"/>
    <mergeCell ref="AG1822:AJ1822"/>
    <mergeCell ref="AQ1822:AT1822"/>
    <mergeCell ref="O1823:X1823"/>
    <mergeCell ref="Y1823:AJ1823"/>
    <mergeCell ref="L1816:M1816"/>
    <mergeCell ref="N1816:O1816"/>
    <mergeCell ref="P1816:Q1816"/>
    <mergeCell ref="R1816:T1816"/>
    <mergeCell ref="U1816:V1816"/>
    <mergeCell ref="W1816:X1816"/>
    <mergeCell ref="AK1816:AO1816"/>
    <mergeCell ref="K1817:K1823"/>
    <mergeCell ref="L1817:X1817"/>
    <mergeCell ref="Y1817:AB1817"/>
    <mergeCell ref="AK1817:AO1817"/>
    <mergeCell ref="L1818:N1819"/>
    <mergeCell ref="O1818:X1818"/>
    <mergeCell ref="AK1818:AO1823"/>
    <mergeCell ref="O1819:X1819"/>
    <mergeCell ref="Y1819:AB1819"/>
    <mergeCell ref="AC1819:AF1819"/>
    <mergeCell ref="AG1819:AJ1819"/>
    <mergeCell ref="AK1844:AO1844"/>
    <mergeCell ref="L1845:M1845"/>
    <mergeCell ref="N1845:O1845"/>
    <mergeCell ref="P1845:Q1845"/>
    <mergeCell ref="R1845:T1845"/>
    <mergeCell ref="U1845:V1845"/>
    <mergeCell ref="W1845:X1845"/>
    <mergeCell ref="AK1845:AO1845"/>
    <mergeCell ref="L1846:M1846"/>
    <mergeCell ref="N1846:O1846"/>
    <mergeCell ref="P1846:Q1846"/>
    <mergeCell ref="R1846:T1846"/>
    <mergeCell ref="U1846:V1846"/>
    <mergeCell ref="W1846:X1846"/>
    <mergeCell ref="AK1846:AO1846"/>
    <mergeCell ref="L1847:M1847"/>
    <mergeCell ref="N1847:O1847"/>
    <mergeCell ref="P1847:Q1847"/>
    <mergeCell ref="R1847:T1847"/>
    <mergeCell ref="U1847:V1847"/>
    <mergeCell ref="W1847:X1847"/>
    <mergeCell ref="AK1847:AO1847"/>
    <mergeCell ref="K1824:K1825"/>
    <mergeCell ref="L1824:AO1825"/>
    <mergeCell ref="K1826:AO1826"/>
    <mergeCell ref="K1827:AO1827"/>
    <mergeCell ref="K1830:AO1830"/>
    <mergeCell ref="K1831:AO1831"/>
    <mergeCell ref="B1839:B1878"/>
    <mergeCell ref="C1839:J1878"/>
    <mergeCell ref="K1839:AO1839"/>
    <mergeCell ref="K1840:M1840"/>
    <mergeCell ref="N1840:O1840"/>
    <mergeCell ref="P1840:Q1840"/>
    <mergeCell ref="R1840:T1840"/>
    <mergeCell ref="U1840:V1843"/>
    <mergeCell ref="W1840:X1843"/>
    <mergeCell ref="Y1840:AB1841"/>
    <mergeCell ref="AC1840:AJ1841"/>
    <mergeCell ref="AK1840:AO1843"/>
    <mergeCell ref="K1841:K1843"/>
    <mergeCell ref="L1841:M1843"/>
    <mergeCell ref="N1841:O1843"/>
    <mergeCell ref="P1841:Q1843"/>
    <mergeCell ref="R1841:T1843"/>
    <mergeCell ref="Y1842:AB1842"/>
    <mergeCell ref="AC1842:AF1842"/>
    <mergeCell ref="AG1842:AJ1842"/>
    <mergeCell ref="L1844:M1844"/>
    <mergeCell ref="N1844:O1844"/>
    <mergeCell ref="P1844:Q1844"/>
    <mergeCell ref="R1844:T1844"/>
    <mergeCell ref="U1844:V1844"/>
    <mergeCell ref="W1844:X1844"/>
    <mergeCell ref="L1851:M1851"/>
    <mergeCell ref="N1851:O1851"/>
    <mergeCell ref="P1851:Q1851"/>
    <mergeCell ref="R1851:T1851"/>
    <mergeCell ref="U1851:V1851"/>
    <mergeCell ref="W1851:X1851"/>
    <mergeCell ref="AK1851:AO1851"/>
    <mergeCell ref="L1852:M1852"/>
    <mergeCell ref="N1852:O1852"/>
    <mergeCell ref="P1852:Q1852"/>
    <mergeCell ref="R1852:T1852"/>
    <mergeCell ref="U1852:V1852"/>
    <mergeCell ref="W1852:X1852"/>
    <mergeCell ref="AK1852:AO1852"/>
    <mergeCell ref="L1853:M1853"/>
    <mergeCell ref="N1853:O1853"/>
    <mergeCell ref="P1853:Q1853"/>
    <mergeCell ref="R1853:T1853"/>
    <mergeCell ref="U1853:V1853"/>
    <mergeCell ref="W1853:X1853"/>
    <mergeCell ref="AK1853:AO1853"/>
    <mergeCell ref="L1848:M1848"/>
    <mergeCell ref="N1848:O1848"/>
    <mergeCell ref="P1848:Q1848"/>
    <mergeCell ref="R1848:T1848"/>
    <mergeCell ref="U1848:V1848"/>
    <mergeCell ref="W1848:X1848"/>
    <mergeCell ref="AK1848:AO1848"/>
    <mergeCell ref="L1849:M1849"/>
    <mergeCell ref="N1849:O1849"/>
    <mergeCell ref="P1849:Q1849"/>
    <mergeCell ref="R1849:T1849"/>
    <mergeCell ref="U1849:V1849"/>
    <mergeCell ref="W1849:X1849"/>
    <mergeCell ref="AK1849:AO1849"/>
    <mergeCell ref="L1850:M1850"/>
    <mergeCell ref="N1850:O1850"/>
    <mergeCell ref="P1850:Q1850"/>
    <mergeCell ref="R1850:T1850"/>
    <mergeCell ref="U1850:V1850"/>
    <mergeCell ref="W1850:X1850"/>
    <mergeCell ref="AK1850:AO1850"/>
    <mergeCell ref="L1857:M1857"/>
    <mergeCell ref="N1857:O1857"/>
    <mergeCell ref="P1857:Q1857"/>
    <mergeCell ref="R1857:T1857"/>
    <mergeCell ref="U1857:V1857"/>
    <mergeCell ref="W1857:X1857"/>
    <mergeCell ref="AK1857:AO1857"/>
    <mergeCell ref="L1858:M1858"/>
    <mergeCell ref="N1858:O1858"/>
    <mergeCell ref="P1858:Q1858"/>
    <mergeCell ref="R1858:T1858"/>
    <mergeCell ref="U1858:V1858"/>
    <mergeCell ref="W1858:X1858"/>
    <mergeCell ref="AK1858:AO1858"/>
    <mergeCell ref="L1859:M1859"/>
    <mergeCell ref="N1859:O1859"/>
    <mergeCell ref="P1859:Q1859"/>
    <mergeCell ref="R1859:T1859"/>
    <mergeCell ref="U1859:V1859"/>
    <mergeCell ref="W1859:X1859"/>
    <mergeCell ref="AK1859:AO1859"/>
    <mergeCell ref="L1854:M1854"/>
    <mergeCell ref="N1854:O1854"/>
    <mergeCell ref="P1854:Q1854"/>
    <mergeCell ref="R1854:T1854"/>
    <mergeCell ref="U1854:V1854"/>
    <mergeCell ref="W1854:X1854"/>
    <mergeCell ref="AK1854:AO1854"/>
    <mergeCell ref="L1855:M1855"/>
    <mergeCell ref="N1855:O1855"/>
    <mergeCell ref="P1855:Q1855"/>
    <mergeCell ref="R1855:T1855"/>
    <mergeCell ref="U1855:V1855"/>
    <mergeCell ref="W1855:X1855"/>
    <mergeCell ref="AK1855:AO1855"/>
    <mergeCell ref="L1856:M1856"/>
    <mergeCell ref="N1856:O1856"/>
    <mergeCell ref="P1856:Q1856"/>
    <mergeCell ref="R1856:T1856"/>
    <mergeCell ref="U1856:V1856"/>
    <mergeCell ref="W1856:X1856"/>
    <mergeCell ref="AK1856:AO1856"/>
    <mergeCell ref="L1863:M1863"/>
    <mergeCell ref="N1863:O1863"/>
    <mergeCell ref="P1863:Q1863"/>
    <mergeCell ref="R1863:T1863"/>
    <mergeCell ref="U1863:V1863"/>
    <mergeCell ref="W1863:X1863"/>
    <mergeCell ref="AK1863:AO1863"/>
    <mergeCell ref="K1864:K1870"/>
    <mergeCell ref="L1864:X1864"/>
    <mergeCell ref="Y1864:AB1864"/>
    <mergeCell ref="AK1864:AO1864"/>
    <mergeCell ref="L1865:N1866"/>
    <mergeCell ref="O1865:X1865"/>
    <mergeCell ref="AK1865:AO1870"/>
    <mergeCell ref="O1866:X1866"/>
    <mergeCell ref="Y1866:AB1866"/>
    <mergeCell ref="AC1866:AF1866"/>
    <mergeCell ref="AG1866:AJ1866"/>
    <mergeCell ref="L1860:M1860"/>
    <mergeCell ref="N1860:O1860"/>
    <mergeCell ref="P1860:Q1860"/>
    <mergeCell ref="R1860:T1860"/>
    <mergeCell ref="U1860:V1860"/>
    <mergeCell ref="W1860:X1860"/>
    <mergeCell ref="AK1860:AO1860"/>
    <mergeCell ref="L1861:M1861"/>
    <mergeCell ref="N1861:O1861"/>
    <mergeCell ref="P1861:Q1861"/>
    <mergeCell ref="R1861:T1861"/>
    <mergeCell ref="U1861:V1861"/>
    <mergeCell ref="W1861:X1861"/>
    <mergeCell ref="AK1861:AO1861"/>
    <mergeCell ref="L1862:M1862"/>
    <mergeCell ref="N1862:O1862"/>
    <mergeCell ref="P1862:Q1862"/>
    <mergeCell ref="R1862:T1862"/>
    <mergeCell ref="U1862:V1862"/>
    <mergeCell ref="W1862:X1862"/>
    <mergeCell ref="AK1862:AO1862"/>
    <mergeCell ref="K1871:K1872"/>
    <mergeCell ref="L1871:AO1872"/>
    <mergeCell ref="K1873:AO1873"/>
    <mergeCell ref="K1874:AO1874"/>
    <mergeCell ref="K1877:AO1877"/>
    <mergeCell ref="K1878:AO1878"/>
    <mergeCell ref="B1886:B1925"/>
    <mergeCell ref="C1886:J1925"/>
    <mergeCell ref="K1886:AO1886"/>
    <mergeCell ref="K1887:M1887"/>
    <mergeCell ref="N1887:O1887"/>
    <mergeCell ref="P1887:Q1887"/>
    <mergeCell ref="R1887:T1887"/>
    <mergeCell ref="U1887:V1890"/>
    <mergeCell ref="W1887:X1890"/>
    <mergeCell ref="Y1887:AB1888"/>
    <mergeCell ref="AC1887:AJ1888"/>
    <mergeCell ref="AK1887:AO1890"/>
    <mergeCell ref="K1888:K1890"/>
    <mergeCell ref="L1888:M1890"/>
    <mergeCell ref="N1888:O1890"/>
    <mergeCell ref="P1888:Q1890"/>
    <mergeCell ref="R1888:T1890"/>
    <mergeCell ref="Y1889:AB1889"/>
    <mergeCell ref="AC1889:AF1889"/>
    <mergeCell ref="AG1889:AJ1889"/>
    <mergeCell ref="L1891:M1891"/>
    <mergeCell ref="N1891:O1891"/>
    <mergeCell ref="P1891:Q1891"/>
    <mergeCell ref="R1891:T1891"/>
    <mergeCell ref="U1891:V1891"/>
    <mergeCell ref="W1891:X1891"/>
    <mergeCell ref="AS1866:AT1866"/>
    <mergeCell ref="L1867:N1870"/>
    <mergeCell ref="O1867:X1867"/>
    <mergeCell ref="AA1867:AB1867"/>
    <mergeCell ref="AE1867:AF1867"/>
    <mergeCell ref="AI1867:AJ1867"/>
    <mergeCell ref="AQ1867:AR1867"/>
    <mergeCell ref="AS1867:AT1867"/>
    <mergeCell ref="O1868:X1868"/>
    <mergeCell ref="AA1868:AB1868"/>
    <mergeCell ref="AE1868:AF1868"/>
    <mergeCell ref="AI1868:AJ1868"/>
    <mergeCell ref="AS1868:AT1868"/>
    <mergeCell ref="O1869:X1869"/>
    <mergeCell ref="Y1869:AB1869"/>
    <mergeCell ref="AC1869:AF1869"/>
    <mergeCell ref="AG1869:AJ1869"/>
    <mergeCell ref="AQ1869:AT1869"/>
    <mergeCell ref="O1870:X1870"/>
    <mergeCell ref="Y1870:AJ1870"/>
    <mergeCell ref="L1895:M1895"/>
    <mergeCell ref="N1895:O1895"/>
    <mergeCell ref="P1895:Q1895"/>
    <mergeCell ref="R1895:T1895"/>
    <mergeCell ref="U1895:V1895"/>
    <mergeCell ref="W1895:X1895"/>
    <mergeCell ref="AK1895:AO1895"/>
    <mergeCell ref="L1896:M1896"/>
    <mergeCell ref="N1896:O1896"/>
    <mergeCell ref="P1896:Q1896"/>
    <mergeCell ref="R1896:T1896"/>
    <mergeCell ref="U1896:V1896"/>
    <mergeCell ref="W1896:X1896"/>
    <mergeCell ref="AK1896:AO1896"/>
    <mergeCell ref="L1897:M1897"/>
    <mergeCell ref="N1897:O1897"/>
    <mergeCell ref="P1897:Q1897"/>
    <mergeCell ref="R1897:T1897"/>
    <mergeCell ref="U1897:V1897"/>
    <mergeCell ref="W1897:X1897"/>
    <mergeCell ref="AK1897:AO1897"/>
    <mergeCell ref="AK1891:AO1891"/>
    <mergeCell ref="L1892:M1892"/>
    <mergeCell ref="N1892:O1892"/>
    <mergeCell ref="P1892:Q1892"/>
    <mergeCell ref="R1892:T1892"/>
    <mergeCell ref="U1892:V1892"/>
    <mergeCell ref="W1892:X1892"/>
    <mergeCell ref="AK1892:AO1892"/>
    <mergeCell ref="L1893:M1893"/>
    <mergeCell ref="N1893:O1893"/>
    <mergeCell ref="P1893:Q1893"/>
    <mergeCell ref="R1893:T1893"/>
    <mergeCell ref="U1893:V1893"/>
    <mergeCell ref="W1893:X1893"/>
    <mergeCell ref="AK1893:AO1893"/>
    <mergeCell ref="L1894:M1894"/>
    <mergeCell ref="N1894:O1894"/>
    <mergeCell ref="P1894:Q1894"/>
    <mergeCell ref="R1894:T1894"/>
    <mergeCell ref="U1894:V1894"/>
    <mergeCell ref="W1894:X1894"/>
    <mergeCell ref="AK1894:AO1894"/>
    <mergeCell ref="L1901:M1901"/>
    <mergeCell ref="N1901:O1901"/>
    <mergeCell ref="P1901:Q1901"/>
    <mergeCell ref="R1901:T1901"/>
    <mergeCell ref="U1901:V1901"/>
    <mergeCell ref="W1901:X1901"/>
    <mergeCell ref="AK1901:AO1901"/>
    <mergeCell ref="L1902:M1902"/>
    <mergeCell ref="N1902:O1902"/>
    <mergeCell ref="P1902:Q1902"/>
    <mergeCell ref="R1902:T1902"/>
    <mergeCell ref="U1902:V1902"/>
    <mergeCell ref="W1902:X1902"/>
    <mergeCell ref="AK1902:AO1902"/>
    <mergeCell ref="L1903:M1903"/>
    <mergeCell ref="N1903:O1903"/>
    <mergeCell ref="P1903:Q1903"/>
    <mergeCell ref="R1903:T1903"/>
    <mergeCell ref="U1903:V1903"/>
    <mergeCell ref="W1903:X1903"/>
    <mergeCell ref="AK1903:AO1903"/>
    <mergeCell ref="L1898:M1898"/>
    <mergeCell ref="N1898:O1898"/>
    <mergeCell ref="P1898:Q1898"/>
    <mergeCell ref="R1898:T1898"/>
    <mergeCell ref="U1898:V1898"/>
    <mergeCell ref="W1898:X1898"/>
    <mergeCell ref="AK1898:AO1898"/>
    <mergeCell ref="L1899:M1899"/>
    <mergeCell ref="N1899:O1899"/>
    <mergeCell ref="P1899:Q1899"/>
    <mergeCell ref="R1899:T1899"/>
    <mergeCell ref="U1899:V1899"/>
    <mergeCell ref="W1899:X1899"/>
    <mergeCell ref="AK1899:AO1899"/>
    <mergeCell ref="L1900:M1900"/>
    <mergeCell ref="N1900:O1900"/>
    <mergeCell ref="P1900:Q1900"/>
    <mergeCell ref="R1900:T1900"/>
    <mergeCell ref="U1900:V1900"/>
    <mergeCell ref="W1900:X1900"/>
    <mergeCell ref="AK1900:AO1900"/>
    <mergeCell ref="L1907:M1907"/>
    <mergeCell ref="N1907:O1907"/>
    <mergeCell ref="P1907:Q1907"/>
    <mergeCell ref="R1907:T1907"/>
    <mergeCell ref="U1907:V1907"/>
    <mergeCell ref="W1907:X1907"/>
    <mergeCell ref="AK1907:AO1907"/>
    <mergeCell ref="L1908:M1908"/>
    <mergeCell ref="N1908:O1908"/>
    <mergeCell ref="P1908:Q1908"/>
    <mergeCell ref="R1908:T1908"/>
    <mergeCell ref="U1908:V1908"/>
    <mergeCell ref="W1908:X1908"/>
    <mergeCell ref="AK1908:AO1908"/>
    <mergeCell ref="L1909:M1909"/>
    <mergeCell ref="N1909:O1909"/>
    <mergeCell ref="P1909:Q1909"/>
    <mergeCell ref="R1909:T1909"/>
    <mergeCell ref="U1909:V1909"/>
    <mergeCell ref="W1909:X1909"/>
    <mergeCell ref="AK1909:AO1909"/>
    <mergeCell ref="L1904:M1904"/>
    <mergeCell ref="N1904:O1904"/>
    <mergeCell ref="P1904:Q1904"/>
    <mergeCell ref="R1904:T1904"/>
    <mergeCell ref="U1904:V1904"/>
    <mergeCell ref="W1904:X1904"/>
    <mergeCell ref="AK1904:AO1904"/>
    <mergeCell ref="L1905:M1905"/>
    <mergeCell ref="N1905:O1905"/>
    <mergeCell ref="P1905:Q1905"/>
    <mergeCell ref="R1905:T1905"/>
    <mergeCell ref="U1905:V1905"/>
    <mergeCell ref="W1905:X1905"/>
    <mergeCell ref="AK1905:AO1905"/>
    <mergeCell ref="L1906:M1906"/>
    <mergeCell ref="N1906:O1906"/>
    <mergeCell ref="P1906:Q1906"/>
    <mergeCell ref="R1906:T1906"/>
    <mergeCell ref="U1906:V1906"/>
    <mergeCell ref="W1906:X1906"/>
    <mergeCell ref="AK1906:AO1906"/>
    <mergeCell ref="AS1913:AT1913"/>
    <mergeCell ref="L1914:N1917"/>
    <mergeCell ref="O1914:X1914"/>
    <mergeCell ref="AA1914:AB1914"/>
    <mergeCell ref="AE1914:AF1914"/>
    <mergeCell ref="AI1914:AJ1914"/>
    <mergeCell ref="AQ1914:AR1914"/>
    <mergeCell ref="AS1914:AT1914"/>
    <mergeCell ref="O1915:X1915"/>
    <mergeCell ref="AA1915:AB1915"/>
    <mergeCell ref="AE1915:AF1915"/>
    <mergeCell ref="AI1915:AJ1915"/>
    <mergeCell ref="AS1915:AT1915"/>
    <mergeCell ref="O1916:X1916"/>
    <mergeCell ref="Y1916:AB1916"/>
    <mergeCell ref="AC1916:AF1916"/>
    <mergeCell ref="AG1916:AJ1916"/>
    <mergeCell ref="AQ1916:AT1916"/>
    <mergeCell ref="O1917:X1917"/>
    <mergeCell ref="Y1917:AJ1917"/>
    <mergeCell ref="L1910:M1910"/>
    <mergeCell ref="N1910:O1910"/>
    <mergeCell ref="P1910:Q1910"/>
    <mergeCell ref="R1910:T1910"/>
    <mergeCell ref="U1910:V1910"/>
    <mergeCell ref="W1910:X1910"/>
    <mergeCell ref="AK1910:AO1910"/>
    <mergeCell ref="K1911:K1917"/>
    <mergeCell ref="L1911:X1911"/>
    <mergeCell ref="Y1911:AB1911"/>
    <mergeCell ref="AK1911:AO1911"/>
    <mergeCell ref="L1912:N1913"/>
    <mergeCell ref="O1912:X1912"/>
    <mergeCell ref="AK1912:AO1917"/>
    <mergeCell ref="O1913:X1913"/>
    <mergeCell ref="Y1913:AB1913"/>
    <mergeCell ref="AC1913:AF1913"/>
    <mergeCell ref="AG1913:AJ1913"/>
    <mergeCell ref="AK1938:AO1938"/>
    <mergeCell ref="L1939:M1939"/>
    <mergeCell ref="N1939:O1939"/>
    <mergeCell ref="P1939:Q1939"/>
    <mergeCell ref="R1939:T1939"/>
    <mergeCell ref="U1939:V1939"/>
    <mergeCell ref="W1939:X1939"/>
    <mergeCell ref="AK1939:AO1939"/>
    <mergeCell ref="L1940:M1940"/>
    <mergeCell ref="N1940:O1940"/>
    <mergeCell ref="P1940:Q1940"/>
    <mergeCell ref="R1940:T1940"/>
    <mergeCell ref="U1940:V1940"/>
    <mergeCell ref="W1940:X1940"/>
    <mergeCell ref="AK1940:AO1940"/>
    <mergeCell ref="L1941:M1941"/>
    <mergeCell ref="N1941:O1941"/>
    <mergeCell ref="P1941:Q1941"/>
    <mergeCell ref="R1941:T1941"/>
    <mergeCell ref="U1941:V1941"/>
    <mergeCell ref="W1941:X1941"/>
    <mergeCell ref="AK1941:AO1941"/>
    <mergeCell ref="K1918:K1919"/>
    <mergeCell ref="L1918:AO1919"/>
    <mergeCell ref="K1920:AO1920"/>
    <mergeCell ref="K1921:AO1921"/>
    <mergeCell ref="K1924:AO1924"/>
    <mergeCell ref="K1925:AO1925"/>
    <mergeCell ref="B1933:B1972"/>
    <mergeCell ref="C1933:J1972"/>
    <mergeCell ref="K1933:AO1933"/>
    <mergeCell ref="K1934:M1934"/>
    <mergeCell ref="N1934:O1934"/>
    <mergeCell ref="P1934:Q1934"/>
    <mergeCell ref="R1934:T1934"/>
    <mergeCell ref="U1934:V1937"/>
    <mergeCell ref="W1934:X1937"/>
    <mergeCell ref="Y1934:AB1935"/>
    <mergeCell ref="AC1934:AJ1935"/>
    <mergeCell ref="AK1934:AO1937"/>
    <mergeCell ref="K1935:K1937"/>
    <mergeCell ref="L1935:M1937"/>
    <mergeCell ref="N1935:O1937"/>
    <mergeCell ref="P1935:Q1937"/>
    <mergeCell ref="R1935:T1937"/>
    <mergeCell ref="Y1936:AB1936"/>
    <mergeCell ref="AC1936:AF1936"/>
    <mergeCell ref="AG1936:AJ1936"/>
    <mergeCell ref="L1938:M1938"/>
    <mergeCell ref="N1938:O1938"/>
    <mergeCell ref="P1938:Q1938"/>
    <mergeCell ref="R1938:T1938"/>
    <mergeCell ref="U1938:V1938"/>
    <mergeCell ref="W1938:X1938"/>
    <mergeCell ref="L1945:M1945"/>
    <mergeCell ref="N1945:O1945"/>
    <mergeCell ref="P1945:Q1945"/>
    <mergeCell ref="R1945:T1945"/>
    <mergeCell ref="U1945:V1945"/>
    <mergeCell ref="W1945:X1945"/>
    <mergeCell ref="AK1945:AO1945"/>
    <mergeCell ref="L1946:M1946"/>
    <mergeCell ref="N1946:O1946"/>
    <mergeCell ref="P1946:Q1946"/>
    <mergeCell ref="R1946:T1946"/>
    <mergeCell ref="U1946:V1946"/>
    <mergeCell ref="W1946:X1946"/>
    <mergeCell ref="AK1946:AO1946"/>
    <mergeCell ref="L1947:M1947"/>
    <mergeCell ref="N1947:O1947"/>
    <mergeCell ref="P1947:Q1947"/>
    <mergeCell ref="R1947:T1947"/>
    <mergeCell ref="U1947:V1947"/>
    <mergeCell ref="W1947:X1947"/>
    <mergeCell ref="AK1947:AO1947"/>
    <mergeCell ref="L1942:M1942"/>
    <mergeCell ref="N1942:O1942"/>
    <mergeCell ref="P1942:Q1942"/>
    <mergeCell ref="R1942:T1942"/>
    <mergeCell ref="U1942:V1942"/>
    <mergeCell ref="W1942:X1942"/>
    <mergeCell ref="AK1942:AO1942"/>
    <mergeCell ref="L1943:M1943"/>
    <mergeCell ref="N1943:O1943"/>
    <mergeCell ref="P1943:Q1943"/>
    <mergeCell ref="R1943:T1943"/>
    <mergeCell ref="U1943:V1943"/>
    <mergeCell ref="W1943:X1943"/>
    <mergeCell ref="AK1943:AO1943"/>
    <mergeCell ref="L1944:M1944"/>
    <mergeCell ref="N1944:O1944"/>
    <mergeCell ref="P1944:Q1944"/>
    <mergeCell ref="R1944:T1944"/>
    <mergeCell ref="U1944:V1944"/>
    <mergeCell ref="W1944:X1944"/>
    <mergeCell ref="AK1944:AO1944"/>
    <mergeCell ref="L1951:M1951"/>
    <mergeCell ref="N1951:O1951"/>
    <mergeCell ref="P1951:Q1951"/>
    <mergeCell ref="R1951:T1951"/>
    <mergeCell ref="U1951:V1951"/>
    <mergeCell ref="W1951:X1951"/>
    <mergeCell ref="AK1951:AO1951"/>
    <mergeCell ref="L1952:M1952"/>
    <mergeCell ref="N1952:O1952"/>
    <mergeCell ref="P1952:Q1952"/>
    <mergeCell ref="R1952:T1952"/>
    <mergeCell ref="U1952:V1952"/>
    <mergeCell ref="W1952:X1952"/>
    <mergeCell ref="AK1952:AO1952"/>
    <mergeCell ref="L1953:M1953"/>
    <mergeCell ref="N1953:O1953"/>
    <mergeCell ref="P1953:Q1953"/>
    <mergeCell ref="R1953:T1953"/>
    <mergeCell ref="U1953:V1953"/>
    <mergeCell ref="W1953:X1953"/>
    <mergeCell ref="AK1953:AO1953"/>
    <mergeCell ref="L1948:M1948"/>
    <mergeCell ref="N1948:O1948"/>
    <mergeCell ref="P1948:Q1948"/>
    <mergeCell ref="R1948:T1948"/>
    <mergeCell ref="U1948:V1948"/>
    <mergeCell ref="W1948:X1948"/>
    <mergeCell ref="AK1948:AO1948"/>
    <mergeCell ref="L1949:M1949"/>
    <mergeCell ref="N1949:O1949"/>
    <mergeCell ref="P1949:Q1949"/>
    <mergeCell ref="R1949:T1949"/>
    <mergeCell ref="U1949:V1949"/>
    <mergeCell ref="W1949:X1949"/>
    <mergeCell ref="AK1949:AO1949"/>
    <mergeCell ref="L1950:M1950"/>
    <mergeCell ref="N1950:O1950"/>
    <mergeCell ref="P1950:Q1950"/>
    <mergeCell ref="R1950:T1950"/>
    <mergeCell ref="U1950:V1950"/>
    <mergeCell ref="W1950:X1950"/>
    <mergeCell ref="AK1950:AO1950"/>
    <mergeCell ref="L1957:M1957"/>
    <mergeCell ref="N1957:O1957"/>
    <mergeCell ref="P1957:Q1957"/>
    <mergeCell ref="R1957:T1957"/>
    <mergeCell ref="U1957:V1957"/>
    <mergeCell ref="W1957:X1957"/>
    <mergeCell ref="AK1957:AO1957"/>
    <mergeCell ref="K1958:K1964"/>
    <mergeCell ref="L1958:X1958"/>
    <mergeCell ref="Y1958:AB1958"/>
    <mergeCell ref="AK1958:AO1958"/>
    <mergeCell ref="L1959:N1960"/>
    <mergeCell ref="O1959:X1959"/>
    <mergeCell ref="AK1959:AO1964"/>
    <mergeCell ref="O1960:X1960"/>
    <mergeCell ref="Y1960:AB1960"/>
    <mergeCell ref="AC1960:AF1960"/>
    <mergeCell ref="AG1960:AJ1960"/>
    <mergeCell ref="L1954:M1954"/>
    <mergeCell ref="N1954:O1954"/>
    <mergeCell ref="P1954:Q1954"/>
    <mergeCell ref="R1954:T1954"/>
    <mergeCell ref="U1954:V1954"/>
    <mergeCell ref="W1954:X1954"/>
    <mergeCell ref="AK1954:AO1954"/>
    <mergeCell ref="L1955:M1955"/>
    <mergeCell ref="N1955:O1955"/>
    <mergeCell ref="P1955:Q1955"/>
    <mergeCell ref="R1955:T1955"/>
    <mergeCell ref="U1955:V1955"/>
    <mergeCell ref="W1955:X1955"/>
    <mergeCell ref="AK1955:AO1955"/>
    <mergeCell ref="L1956:M1956"/>
    <mergeCell ref="N1956:O1956"/>
    <mergeCell ref="P1956:Q1956"/>
    <mergeCell ref="R1956:T1956"/>
    <mergeCell ref="U1956:V1956"/>
    <mergeCell ref="W1956:X1956"/>
    <mergeCell ref="AK1956:AO1956"/>
    <mergeCell ref="K1965:K1966"/>
    <mergeCell ref="L1965:AO1966"/>
    <mergeCell ref="K1967:AO1967"/>
    <mergeCell ref="K1968:AO1968"/>
    <mergeCell ref="K1971:AO1971"/>
    <mergeCell ref="K1972:AO1972"/>
    <mergeCell ref="B1980:B2019"/>
    <mergeCell ref="C1980:J2019"/>
    <mergeCell ref="K1980:AO1980"/>
    <mergeCell ref="K1981:M1981"/>
    <mergeCell ref="N1981:O1981"/>
    <mergeCell ref="P1981:Q1981"/>
    <mergeCell ref="R1981:T1981"/>
    <mergeCell ref="U1981:V1984"/>
    <mergeCell ref="W1981:X1984"/>
    <mergeCell ref="Y1981:AB1982"/>
    <mergeCell ref="AC1981:AJ1982"/>
    <mergeCell ref="AK1981:AO1984"/>
    <mergeCell ref="K1982:K1984"/>
    <mergeCell ref="L1982:M1984"/>
    <mergeCell ref="N1982:O1984"/>
    <mergeCell ref="P1982:Q1984"/>
    <mergeCell ref="R1982:T1984"/>
    <mergeCell ref="Y1983:AB1983"/>
    <mergeCell ref="AC1983:AF1983"/>
    <mergeCell ref="AG1983:AJ1983"/>
    <mergeCell ref="L1985:M1985"/>
    <mergeCell ref="N1985:O1985"/>
    <mergeCell ref="P1985:Q1985"/>
    <mergeCell ref="R1985:T1985"/>
    <mergeCell ref="U1985:V1985"/>
    <mergeCell ref="W1985:X1985"/>
    <mergeCell ref="AS1960:AT1960"/>
    <mergeCell ref="L1961:N1964"/>
    <mergeCell ref="O1961:X1961"/>
    <mergeCell ref="AA1961:AB1961"/>
    <mergeCell ref="AE1961:AF1961"/>
    <mergeCell ref="AI1961:AJ1961"/>
    <mergeCell ref="AQ1961:AR1961"/>
    <mergeCell ref="AS1961:AT1961"/>
    <mergeCell ref="O1962:X1962"/>
    <mergeCell ref="AA1962:AB1962"/>
    <mergeCell ref="AE1962:AF1962"/>
    <mergeCell ref="AI1962:AJ1962"/>
    <mergeCell ref="AS1962:AT1962"/>
    <mergeCell ref="O1963:X1963"/>
    <mergeCell ref="Y1963:AB1963"/>
    <mergeCell ref="AC1963:AF1963"/>
    <mergeCell ref="AG1963:AJ1963"/>
    <mergeCell ref="AQ1963:AT1963"/>
    <mergeCell ref="O1964:X1964"/>
    <mergeCell ref="Y1964:AJ1964"/>
    <mergeCell ref="L1989:M1989"/>
    <mergeCell ref="N1989:O1989"/>
    <mergeCell ref="P1989:Q1989"/>
    <mergeCell ref="R1989:T1989"/>
    <mergeCell ref="U1989:V1989"/>
    <mergeCell ref="W1989:X1989"/>
    <mergeCell ref="AK1989:AO1989"/>
    <mergeCell ref="L1990:M1990"/>
    <mergeCell ref="N1990:O1990"/>
    <mergeCell ref="P1990:Q1990"/>
    <mergeCell ref="R1990:T1990"/>
    <mergeCell ref="U1990:V1990"/>
    <mergeCell ref="W1990:X1990"/>
    <mergeCell ref="AK1990:AO1990"/>
    <mergeCell ref="L1991:M1991"/>
    <mergeCell ref="N1991:O1991"/>
    <mergeCell ref="P1991:Q1991"/>
    <mergeCell ref="R1991:T1991"/>
    <mergeCell ref="U1991:V1991"/>
    <mergeCell ref="W1991:X1991"/>
    <mergeCell ref="AK1991:AO1991"/>
    <mergeCell ref="AK1985:AO1985"/>
    <mergeCell ref="L1986:M1986"/>
    <mergeCell ref="N1986:O1986"/>
    <mergeCell ref="P1986:Q1986"/>
    <mergeCell ref="R1986:T1986"/>
    <mergeCell ref="U1986:V1986"/>
    <mergeCell ref="W1986:X1986"/>
    <mergeCell ref="AK1986:AO1986"/>
    <mergeCell ref="L1987:M1987"/>
    <mergeCell ref="N1987:O1987"/>
    <mergeCell ref="P1987:Q1987"/>
    <mergeCell ref="R1987:T1987"/>
    <mergeCell ref="U1987:V1987"/>
    <mergeCell ref="W1987:X1987"/>
    <mergeCell ref="AK1987:AO1987"/>
    <mergeCell ref="L1988:M1988"/>
    <mergeCell ref="N1988:O1988"/>
    <mergeCell ref="P1988:Q1988"/>
    <mergeCell ref="R1988:T1988"/>
    <mergeCell ref="U1988:V1988"/>
    <mergeCell ref="W1988:X1988"/>
    <mergeCell ref="AK1988:AO1988"/>
    <mergeCell ref="L1995:M1995"/>
    <mergeCell ref="N1995:O1995"/>
    <mergeCell ref="P1995:Q1995"/>
    <mergeCell ref="R1995:T1995"/>
    <mergeCell ref="U1995:V1995"/>
    <mergeCell ref="W1995:X1995"/>
    <mergeCell ref="AK1995:AO1995"/>
    <mergeCell ref="L1996:M1996"/>
    <mergeCell ref="N1996:O1996"/>
    <mergeCell ref="P1996:Q1996"/>
    <mergeCell ref="R1996:T1996"/>
    <mergeCell ref="U1996:V1996"/>
    <mergeCell ref="W1996:X1996"/>
    <mergeCell ref="AK1996:AO1996"/>
    <mergeCell ref="L1997:M1997"/>
    <mergeCell ref="N1997:O1997"/>
    <mergeCell ref="P1997:Q1997"/>
    <mergeCell ref="R1997:T1997"/>
    <mergeCell ref="U1997:V1997"/>
    <mergeCell ref="W1997:X1997"/>
    <mergeCell ref="AK1997:AO1997"/>
    <mergeCell ref="L1992:M1992"/>
    <mergeCell ref="N1992:O1992"/>
    <mergeCell ref="P1992:Q1992"/>
    <mergeCell ref="R1992:T1992"/>
    <mergeCell ref="U1992:V1992"/>
    <mergeCell ref="W1992:X1992"/>
    <mergeCell ref="AK1992:AO1992"/>
    <mergeCell ref="L1993:M1993"/>
    <mergeCell ref="N1993:O1993"/>
    <mergeCell ref="P1993:Q1993"/>
    <mergeCell ref="R1993:T1993"/>
    <mergeCell ref="U1993:V1993"/>
    <mergeCell ref="W1993:X1993"/>
    <mergeCell ref="AK1993:AO1993"/>
    <mergeCell ref="L1994:M1994"/>
    <mergeCell ref="N1994:O1994"/>
    <mergeCell ref="P1994:Q1994"/>
    <mergeCell ref="R1994:T1994"/>
    <mergeCell ref="U1994:V1994"/>
    <mergeCell ref="W1994:X1994"/>
    <mergeCell ref="AK1994:AO1994"/>
    <mergeCell ref="L2001:M2001"/>
    <mergeCell ref="N2001:O2001"/>
    <mergeCell ref="P2001:Q2001"/>
    <mergeCell ref="R2001:T2001"/>
    <mergeCell ref="U2001:V2001"/>
    <mergeCell ref="W2001:X2001"/>
    <mergeCell ref="AK2001:AO2001"/>
    <mergeCell ref="L2002:M2002"/>
    <mergeCell ref="N2002:O2002"/>
    <mergeCell ref="P2002:Q2002"/>
    <mergeCell ref="R2002:T2002"/>
    <mergeCell ref="U2002:V2002"/>
    <mergeCell ref="W2002:X2002"/>
    <mergeCell ref="AK2002:AO2002"/>
    <mergeCell ref="L2003:M2003"/>
    <mergeCell ref="N2003:O2003"/>
    <mergeCell ref="P2003:Q2003"/>
    <mergeCell ref="R2003:T2003"/>
    <mergeCell ref="U2003:V2003"/>
    <mergeCell ref="W2003:X2003"/>
    <mergeCell ref="AK2003:AO2003"/>
    <mergeCell ref="L1998:M1998"/>
    <mergeCell ref="N1998:O1998"/>
    <mergeCell ref="P1998:Q1998"/>
    <mergeCell ref="R1998:T1998"/>
    <mergeCell ref="U1998:V1998"/>
    <mergeCell ref="W1998:X1998"/>
    <mergeCell ref="AK1998:AO1998"/>
    <mergeCell ref="L1999:M1999"/>
    <mergeCell ref="N1999:O1999"/>
    <mergeCell ref="P1999:Q1999"/>
    <mergeCell ref="R1999:T1999"/>
    <mergeCell ref="U1999:V1999"/>
    <mergeCell ref="W1999:X1999"/>
    <mergeCell ref="AK1999:AO1999"/>
    <mergeCell ref="L2000:M2000"/>
    <mergeCell ref="N2000:O2000"/>
    <mergeCell ref="P2000:Q2000"/>
    <mergeCell ref="R2000:T2000"/>
    <mergeCell ref="U2000:V2000"/>
    <mergeCell ref="W2000:X2000"/>
    <mergeCell ref="AK2000:AO2000"/>
    <mergeCell ref="AS2007:AT2007"/>
    <mergeCell ref="L2008:N2011"/>
    <mergeCell ref="O2008:X2008"/>
    <mergeCell ref="AA2008:AB2008"/>
    <mergeCell ref="AE2008:AF2008"/>
    <mergeCell ref="AI2008:AJ2008"/>
    <mergeCell ref="AQ2008:AR2008"/>
    <mergeCell ref="AS2008:AT2008"/>
    <mergeCell ref="O2009:X2009"/>
    <mergeCell ref="AA2009:AB2009"/>
    <mergeCell ref="AE2009:AF2009"/>
    <mergeCell ref="AI2009:AJ2009"/>
    <mergeCell ref="AS2009:AT2009"/>
    <mergeCell ref="O2010:X2010"/>
    <mergeCell ref="Y2010:AB2010"/>
    <mergeCell ref="AC2010:AF2010"/>
    <mergeCell ref="AG2010:AJ2010"/>
    <mergeCell ref="AQ2010:AT2010"/>
    <mergeCell ref="O2011:X2011"/>
    <mergeCell ref="Y2011:AJ2011"/>
    <mergeCell ref="L2004:M2004"/>
    <mergeCell ref="N2004:O2004"/>
    <mergeCell ref="P2004:Q2004"/>
    <mergeCell ref="R2004:T2004"/>
    <mergeCell ref="U2004:V2004"/>
    <mergeCell ref="W2004:X2004"/>
    <mergeCell ref="AK2004:AO2004"/>
    <mergeCell ref="K2005:K2011"/>
    <mergeCell ref="L2005:X2005"/>
    <mergeCell ref="Y2005:AB2005"/>
    <mergeCell ref="AK2005:AO2005"/>
    <mergeCell ref="L2006:N2007"/>
    <mergeCell ref="O2006:X2006"/>
    <mergeCell ref="AK2006:AO2011"/>
    <mergeCell ref="O2007:X2007"/>
    <mergeCell ref="Y2007:AB2007"/>
    <mergeCell ref="AC2007:AF2007"/>
    <mergeCell ref="AG2007:AJ2007"/>
    <mergeCell ref="AK2032:AO2032"/>
    <mergeCell ref="L2033:M2033"/>
    <mergeCell ref="N2033:O2033"/>
    <mergeCell ref="P2033:Q2033"/>
    <mergeCell ref="R2033:T2033"/>
    <mergeCell ref="U2033:V2033"/>
    <mergeCell ref="W2033:X2033"/>
    <mergeCell ref="AK2033:AO2033"/>
    <mergeCell ref="L2034:M2034"/>
    <mergeCell ref="N2034:O2034"/>
    <mergeCell ref="P2034:Q2034"/>
    <mergeCell ref="R2034:T2034"/>
    <mergeCell ref="U2034:V2034"/>
    <mergeCell ref="W2034:X2034"/>
    <mergeCell ref="AK2034:AO2034"/>
    <mergeCell ref="L2035:M2035"/>
    <mergeCell ref="N2035:O2035"/>
    <mergeCell ref="P2035:Q2035"/>
    <mergeCell ref="R2035:T2035"/>
    <mergeCell ref="U2035:V2035"/>
    <mergeCell ref="W2035:X2035"/>
    <mergeCell ref="AK2035:AO2035"/>
    <mergeCell ref="K2012:K2013"/>
    <mergeCell ref="L2012:AO2013"/>
    <mergeCell ref="K2014:AO2014"/>
    <mergeCell ref="K2015:AO2015"/>
    <mergeCell ref="K2018:AO2018"/>
    <mergeCell ref="K2019:AO2019"/>
    <mergeCell ref="B2027:B2066"/>
    <mergeCell ref="C2027:J2066"/>
    <mergeCell ref="K2027:AO2027"/>
    <mergeCell ref="K2028:M2028"/>
    <mergeCell ref="N2028:O2028"/>
    <mergeCell ref="P2028:Q2028"/>
    <mergeCell ref="R2028:T2028"/>
    <mergeCell ref="U2028:V2031"/>
    <mergeCell ref="W2028:X2031"/>
    <mergeCell ref="Y2028:AB2029"/>
    <mergeCell ref="AC2028:AJ2029"/>
    <mergeCell ref="AK2028:AO2031"/>
    <mergeCell ref="K2029:K2031"/>
    <mergeCell ref="L2029:M2031"/>
    <mergeCell ref="N2029:O2031"/>
    <mergeCell ref="P2029:Q2031"/>
    <mergeCell ref="R2029:T2031"/>
    <mergeCell ref="Y2030:AB2030"/>
    <mergeCell ref="AC2030:AF2030"/>
    <mergeCell ref="AG2030:AJ2030"/>
    <mergeCell ref="L2032:M2032"/>
    <mergeCell ref="N2032:O2032"/>
    <mergeCell ref="P2032:Q2032"/>
    <mergeCell ref="R2032:T2032"/>
    <mergeCell ref="U2032:V2032"/>
    <mergeCell ref="W2032:X2032"/>
    <mergeCell ref="L2039:M2039"/>
    <mergeCell ref="N2039:O2039"/>
    <mergeCell ref="P2039:Q2039"/>
    <mergeCell ref="R2039:T2039"/>
    <mergeCell ref="U2039:V2039"/>
    <mergeCell ref="W2039:X2039"/>
    <mergeCell ref="AK2039:AO2039"/>
    <mergeCell ref="L2040:M2040"/>
    <mergeCell ref="N2040:O2040"/>
    <mergeCell ref="P2040:Q2040"/>
    <mergeCell ref="R2040:T2040"/>
    <mergeCell ref="U2040:V2040"/>
    <mergeCell ref="W2040:X2040"/>
    <mergeCell ref="AK2040:AO2040"/>
    <mergeCell ref="L2041:M2041"/>
    <mergeCell ref="N2041:O2041"/>
    <mergeCell ref="P2041:Q2041"/>
    <mergeCell ref="R2041:T2041"/>
    <mergeCell ref="U2041:V2041"/>
    <mergeCell ref="W2041:X2041"/>
    <mergeCell ref="AK2041:AO2041"/>
    <mergeCell ref="L2036:M2036"/>
    <mergeCell ref="N2036:O2036"/>
    <mergeCell ref="P2036:Q2036"/>
    <mergeCell ref="R2036:T2036"/>
    <mergeCell ref="U2036:V2036"/>
    <mergeCell ref="W2036:X2036"/>
    <mergeCell ref="AK2036:AO2036"/>
    <mergeCell ref="L2037:M2037"/>
    <mergeCell ref="N2037:O2037"/>
    <mergeCell ref="P2037:Q2037"/>
    <mergeCell ref="R2037:T2037"/>
    <mergeCell ref="U2037:V2037"/>
    <mergeCell ref="W2037:X2037"/>
    <mergeCell ref="AK2037:AO2037"/>
    <mergeCell ref="L2038:M2038"/>
    <mergeCell ref="N2038:O2038"/>
    <mergeCell ref="P2038:Q2038"/>
    <mergeCell ref="R2038:T2038"/>
    <mergeCell ref="U2038:V2038"/>
    <mergeCell ref="W2038:X2038"/>
    <mergeCell ref="AK2038:AO2038"/>
    <mergeCell ref="L2045:M2045"/>
    <mergeCell ref="N2045:O2045"/>
    <mergeCell ref="P2045:Q2045"/>
    <mergeCell ref="R2045:T2045"/>
    <mergeCell ref="U2045:V2045"/>
    <mergeCell ref="W2045:X2045"/>
    <mergeCell ref="AK2045:AO2045"/>
    <mergeCell ref="L2046:M2046"/>
    <mergeCell ref="N2046:O2046"/>
    <mergeCell ref="P2046:Q2046"/>
    <mergeCell ref="R2046:T2046"/>
    <mergeCell ref="U2046:V2046"/>
    <mergeCell ref="W2046:X2046"/>
    <mergeCell ref="AK2046:AO2046"/>
    <mergeCell ref="L2047:M2047"/>
    <mergeCell ref="N2047:O2047"/>
    <mergeCell ref="P2047:Q2047"/>
    <mergeCell ref="R2047:T2047"/>
    <mergeCell ref="U2047:V2047"/>
    <mergeCell ref="W2047:X2047"/>
    <mergeCell ref="AK2047:AO2047"/>
    <mergeCell ref="L2042:M2042"/>
    <mergeCell ref="N2042:O2042"/>
    <mergeCell ref="P2042:Q2042"/>
    <mergeCell ref="R2042:T2042"/>
    <mergeCell ref="U2042:V2042"/>
    <mergeCell ref="W2042:X2042"/>
    <mergeCell ref="AK2042:AO2042"/>
    <mergeCell ref="L2043:M2043"/>
    <mergeCell ref="N2043:O2043"/>
    <mergeCell ref="P2043:Q2043"/>
    <mergeCell ref="R2043:T2043"/>
    <mergeCell ref="U2043:V2043"/>
    <mergeCell ref="W2043:X2043"/>
    <mergeCell ref="AK2043:AO2043"/>
    <mergeCell ref="L2044:M2044"/>
    <mergeCell ref="N2044:O2044"/>
    <mergeCell ref="P2044:Q2044"/>
    <mergeCell ref="R2044:T2044"/>
    <mergeCell ref="U2044:V2044"/>
    <mergeCell ref="W2044:X2044"/>
    <mergeCell ref="AK2044:AO2044"/>
    <mergeCell ref="L2051:M2051"/>
    <mergeCell ref="N2051:O2051"/>
    <mergeCell ref="P2051:Q2051"/>
    <mergeCell ref="R2051:T2051"/>
    <mergeCell ref="U2051:V2051"/>
    <mergeCell ref="W2051:X2051"/>
    <mergeCell ref="AK2051:AO2051"/>
    <mergeCell ref="K2052:K2058"/>
    <mergeCell ref="L2052:X2052"/>
    <mergeCell ref="Y2052:AB2052"/>
    <mergeCell ref="AK2052:AO2052"/>
    <mergeCell ref="L2053:N2054"/>
    <mergeCell ref="O2053:X2053"/>
    <mergeCell ref="AK2053:AO2058"/>
    <mergeCell ref="O2054:X2054"/>
    <mergeCell ref="Y2054:AB2054"/>
    <mergeCell ref="AC2054:AF2054"/>
    <mergeCell ref="AG2054:AJ2054"/>
    <mergeCell ref="L2048:M2048"/>
    <mergeCell ref="N2048:O2048"/>
    <mergeCell ref="P2048:Q2048"/>
    <mergeCell ref="R2048:T2048"/>
    <mergeCell ref="U2048:V2048"/>
    <mergeCell ref="W2048:X2048"/>
    <mergeCell ref="AK2048:AO2048"/>
    <mergeCell ref="L2049:M2049"/>
    <mergeCell ref="N2049:O2049"/>
    <mergeCell ref="P2049:Q2049"/>
    <mergeCell ref="R2049:T2049"/>
    <mergeCell ref="U2049:V2049"/>
    <mergeCell ref="W2049:X2049"/>
    <mergeCell ref="AK2049:AO2049"/>
    <mergeCell ref="L2050:M2050"/>
    <mergeCell ref="N2050:O2050"/>
    <mergeCell ref="P2050:Q2050"/>
    <mergeCell ref="R2050:T2050"/>
    <mergeCell ref="U2050:V2050"/>
    <mergeCell ref="W2050:X2050"/>
    <mergeCell ref="AK2050:AO2050"/>
    <mergeCell ref="K2059:K2060"/>
    <mergeCell ref="L2059:AO2060"/>
    <mergeCell ref="K2061:AO2061"/>
    <mergeCell ref="K2062:AO2062"/>
    <mergeCell ref="K2065:AO2065"/>
    <mergeCell ref="K2066:AO2066"/>
    <mergeCell ref="B2074:B2113"/>
    <mergeCell ref="C2074:J2113"/>
    <mergeCell ref="K2074:AO2074"/>
    <mergeCell ref="K2075:M2075"/>
    <mergeCell ref="N2075:O2075"/>
    <mergeCell ref="P2075:Q2075"/>
    <mergeCell ref="R2075:T2075"/>
    <mergeCell ref="U2075:V2078"/>
    <mergeCell ref="W2075:X2078"/>
    <mergeCell ref="Y2075:AB2076"/>
    <mergeCell ref="AC2075:AJ2076"/>
    <mergeCell ref="AK2075:AO2078"/>
    <mergeCell ref="K2076:K2078"/>
    <mergeCell ref="L2076:M2078"/>
    <mergeCell ref="N2076:O2078"/>
    <mergeCell ref="P2076:Q2078"/>
    <mergeCell ref="R2076:T2078"/>
    <mergeCell ref="Y2077:AB2077"/>
    <mergeCell ref="AC2077:AF2077"/>
    <mergeCell ref="AG2077:AJ2077"/>
    <mergeCell ref="L2079:M2079"/>
    <mergeCell ref="N2079:O2079"/>
    <mergeCell ref="P2079:Q2079"/>
    <mergeCell ref="R2079:T2079"/>
    <mergeCell ref="U2079:V2079"/>
    <mergeCell ref="W2079:X2079"/>
    <mergeCell ref="AS2054:AT2054"/>
    <mergeCell ref="L2055:N2058"/>
    <mergeCell ref="O2055:X2055"/>
    <mergeCell ref="AA2055:AB2055"/>
    <mergeCell ref="AE2055:AF2055"/>
    <mergeCell ref="AI2055:AJ2055"/>
    <mergeCell ref="AQ2055:AR2055"/>
    <mergeCell ref="AS2055:AT2055"/>
    <mergeCell ref="O2056:X2056"/>
    <mergeCell ref="AA2056:AB2056"/>
    <mergeCell ref="AE2056:AF2056"/>
    <mergeCell ref="AI2056:AJ2056"/>
    <mergeCell ref="AS2056:AT2056"/>
    <mergeCell ref="O2057:X2057"/>
    <mergeCell ref="Y2057:AB2057"/>
    <mergeCell ref="AC2057:AF2057"/>
    <mergeCell ref="AG2057:AJ2057"/>
    <mergeCell ref="AQ2057:AT2057"/>
    <mergeCell ref="O2058:X2058"/>
    <mergeCell ref="Y2058:AJ2058"/>
    <mergeCell ref="L2083:M2083"/>
    <mergeCell ref="N2083:O2083"/>
    <mergeCell ref="P2083:Q2083"/>
    <mergeCell ref="R2083:T2083"/>
    <mergeCell ref="U2083:V2083"/>
    <mergeCell ref="W2083:X2083"/>
    <mergeCell ref="AK2083:AO2083"/>
    <mergeCell ref="L2084:M2084"/>
    <mergeCell ref="N2084:O2084"/>
    <mergeCell ref="P2084:Q2084"/>
    <mergeCell ref="R2084:T2084"/>
    <mergeCell ref="U2084:V2084"/>
    <mergeCell ref="W2084:X2084"/>
    <mergeCell ref="AK2084:AO2084"/>
    <mergeCell ref="L2085:M2085"/>
    <mergeCell ref="N2085:O2085"/>
    <mergeCell ref="P2085:Q2085"/>
    <mergeCell ref="R2085:T2085"/>
    <mergeCell ref="U2085:V2085"/>
    <mergeCell ref="W2085:X2085"/>
    <mergeCell ref="AK2085:AO2085"/>
    <mergeCell ref="AK2079:AO2079"/>
    <mergeCell ref="L2080:M2080"/>
    <mergeCell ref="N2080:O2080"/>
    <mergeCell ref="P2080:Q2080"/>
    <mergeCell ref="R2080:T2080"/>
    <mergeCell ref="U2080:V2080"/>
    <mergeCell ref="W2080:X2080"/>
    <mergeCell ref="AK2080:AO2080"/>
    <mergeCell ref="L2081:M2081"/>
    <mergeCell ref="N2081:O2081"/>
    <mergeCell ref="P2081:Q2081"/>
    <mergeCell ref="R2081:T2081"/>
    <mergeCell ref="U2081:V2081"/>
    <mergeCell ref="W2081:X2081"/>
    <mergeCell ref="AK2081:AO2081"/>
    <mergeCell ref="L2082:M2082"/>
    <mergeCell ref="N2082:O2082"/>
    <mergeCell ref="P2082:Q2082"/>
    <mergeCell ref="R2082:T2082"/>
    <mergeCell ref="U2082:V2082"/>
    <mergeCell ref="W2082:X2082"/>
    <mergeCell ref="AK2082:AO2082"/>
    <mergeCell ref="L2089:M2089"/>
    <mergeCell ref="N2089:O2089"/>
    <mergeCell ref="P2089:Q2089"/>
    <mergeCell ref="R2089:T2089"/>
    <mergeCell ref="U2089:V2089"/>
    <mergeCell ref="W2089:X2089"/>
    <mergeCell ref="AK2089:AO2089"/>
    <mergeCell ref="L2090:M2090"/>
    <mergeCell ref="N2090:O2090"/>
    <mergeCell ref="P2090:Q2090"/>
    <mergeCell ref="R2090:T2090"/>
    <mergeCell ref="U2090:V2090"/>
    <mergeCell ref="W2090:X2090"/>
    <mergeCell ref="AK2090:AO2090"/>
    <mergeCell ref="L2091:M2091"/>
    <mergeCell ref="N2091:O2091"/>
    <mergeCell ref="P2091:Q2091"/>
    <mergeCell ref="R2091:T2091"/>
    <mergeCell ref="U2091:V2091"/>
    <mergeCell ref="W2091:X2091"/>
    <mergeCell ref="AK2091:AO2091"/>
    <mergeCell ref="L2086:M2086"/>
    <mergeCell ref="N2086:O2086"/>
    <mergeCell ref="P2086:Q2086"/>
    <mergeCell ref="R2086:T2086"/>
    <mergeCell ref="U2086:V2086"/>
    <mergeCell ref="W2086:X2086"/>
    <mergeCell ref="AK2086:AO2086"/>
    <mergeCell ref="L2087:M2087"/>
    <mergeCell ref="N2087:O2087"/>
    <mergeCell ref="P2087:Q2087"/>
    <mergeCell ref="R2087:T2087"/>
    <mergeCell ref="U2087:V2087"/>
    <mergeCell ref="W2087:X2087"/>
    <mergeCell ref="AK2087:AO2087"/>
    <mergeCell ref="L2088:M2088"/>
    <mergeCell ref="N2088:O2088"/>
    <mergeCell ref="P2088:Q2088"/>
    <mergeCell ref="R2088:T2088"/>
    <mergeCell ref="U2088:V2088"/>
    <mergeCell ref="W2088:X2088"/>
    <mergeCell ref="AK2088:AO2088"/>
    <mergeCell ref="L2095:M2095"/>
    <mergeCell ref="N2095:O2095"/>
    <mergeCell ref="P2095:Q2095"/>
    <mergeCell ref="R2095:T2095"/>
    <mergeCell ref="U2095:V2095"/>
    <mergeCell ref="W2095:X2095"/>
    <mergeCell ref="AK2095:AO2095"/>
    <mergeCell ref="L2096:M2096"/>
    <mergeCell ref="N2096:O2096"/>
    <mergeCell ref="P2096:Q2096"/>
    <mergeCell ref="R2096:T2096"/>
    <mergeCell ref="U2096:V2096"/>
    <mergeCell ref="W2096:X2096"/>
    <mergeCell ref="AK2096:AO2096"/>
    <mergeCell ref="L2097:M2097"/>
    <mergeCell ref="N2097:O2097"/>
    <mergeCell ref="P2097:Q2097"/>
    <mergeCell ref="R2097:T2097"/>
    <mergeCell ref="U2097:V2097"/>
    <mergeCell ref="W2097:X2097"/>
    <mergeCell ref="AK2097:AO2097"/>
    <mergeCell ref="L2092:M2092"/>
    <mergeCell ref="N2092:O2092"/>
    <mergeCell ref="P2092:Q2092"/>
    <mergeCell ref="R2092:T2092"/>
    <mergeCell ref="U2092:V2092"/>
    <mergeCell ref="W2092:X2092"/>
    <mergeCell ref="AK2092:AO2092"/>
    <mergeCell ref="L2093:M2093"/>
    <mergeCell ref="N2093:O2093"/>
    <mergeCell ref="P2093:Q2093"/>
    <mergeCell ref="R2093:T2093"/>
    <mergeCell ref="U2093:V2093"/>
    <mergeCell ref="W2093:X2093"/>
    <mergeCell ref="AK2093:AO2093"/>
    <mergeCell ref="L2094:M2094"/>
    <mergeCell ref="N2094:O2094"/>
    <mergeCell ref="P2094:Q2094"/>
    <mergeCell ref="R2094:T2094"/>
    <mergeCell ref="U2094:V2094"/>
    <mergeCell ref="W2094:X2094"/>
    <mergeCell ref="AK2094:AO2094"/>
    <mergeCell ref="AS2101:AT2101"/>
    <mergeCell ref="L2102:N2105"/>
    <mergeCell ref="O2102:X2102"/>
    <mergeCell ref="AA2102:AB2102"/>
    <mergeCell ref="AE2102:AF2102"/>
    <mergeCell ref="AI2102:AJ2102"/>
    <mergeCell ref="AQ2102:AR2102"/>
    <mergeCell ref="AS2102:AT2102"/>
    <mergeCell ref="O2103:X2103"/>
    <mergeCell ref="AA2103:AB2103"/>
    <mergeCell ref="AE2103:AF2103"/>
    <mergeCell ref="AI2103:AJ2103"/>
    <mergeCell ref="AS2103:AT2103"/>
    <mergeCell ref="O2104:X2104"/>
    <mergeCell ref="Y2104:AB2104"/>
    <mergeCell ref="AC2104:AF2104"/>
    <mergeCell ref="AG2104:AJ2104"/>
    <mergeCell ref="AQ2104:AT2104"/>
    <mergeCell ref="O2105:X2105"/>
    <mergeCell ref="Y2105:AJ2105"/>
    <mergeCell ref="L2098:M2098"/>
    <mergeCell ref="N2098:O2098"/>
    <mergeCell ref="P2098:Q2098"/>
    <mergeCell ref="R2098:T2098"/>
    <mergeCell ref="U2098:V2098"/>
    <mergeCell ref="W2098:X2098"/>
    <mergeCell ref="AK2098:AO2098"/>
    <mergeCell ref="K2099:K2105"/>
    <mergeCell ref="L2099:X2099"/>
    <mergeCell ref="Y2099:AB2099"/>
    <mergeCell ref="AK2099:AO2099"/>
    <mergeCell ref="L2100:N2101"/>
    <mergeCell ref="O2100:X2100"/>
    <mergeCell ref="AK2100:AO2105"/>
    <mergeCell ref="O2101:X2101"/>
    <mergeCell ref="Y2101:AB2101"/>
    <mergeCell ref="AC2101:AF2101"/>
    <mergeCell ref="AG2101:AJ2101"/>
    <mergeCell ref="AK2126:AO2126"/>
    <mergeCell ref="L2127:M2127"/>
    <mergeCell ref="N2127:O2127"/>
    <mergeCell ref="P2127:Q2127"/>
    <mergeCell ref="R2127:T2127"/>
    <mergeCell ref="U2127:V2127"/>
    <mergeCell ref="W2127:X2127"/>
    <mergeCell ref="AK2127:AO2127"/>
    <mergeCell ref="L2128:M2128"/>
    <mergeCell ref="N2128:O2128"/>
    <mergeCell ref="P2128:Q2128"/>
    <mergeCell ref="R2128:T2128"/>
    <mergeCell ref="U2128:V2128"/>
    <mergeCell ref="W2128:X2128"/>
    <mergeCell ref="AK2128:AO2128"/>
    <mergeCell ref="L2129:M2129"/>
    <mergeCell ref="N2129:O2129"/>
    <mergeCell ref="P2129:Q2129"/>
    <mergeCell ref="R2129:T2129"/>
    <mergeCell ref="U2129:V2129"/>
    <mergeCell ref="W2129:X2129"/>
    <mergeCell ref="AK2129:AO2129"/>
    <mergeCell ref="K2106:K2107"/>
    <mergeCell ref="L2106:AO2107"/>
    <mergeCell ref="K2108:AO2108"/>
    <mergeCell ref="K2109:AO2109"/>
    <mergeCell ref="K2112:AO2112"/>
    <mergeCell ref="K2113:AO2113"/>
    <mergeCell ref="B2121:B2160"/>
    <mergeCell ref="C2121:J2160"/>
    <mergeCell ref="K2121:AO2121"/>
    <mergeCell ref="K2122:M2122"/>
    <mergeCell ref="N2122:O2122"/>
    <mergeCell ref="P2122:Q2122"/>
    <mergeCell ref="R2122:T2122"/>
    <mergeCell ref="U2122:V2125"/>
    <mergeCell ref="W2122:X2125"/>
    <mergeCell ref="Y2122:AB2123"/>
    <mergeCell ref="AC2122:AJ2123"/>
    <mergeCell ref="AK2122:AO2125"/>
    <mergeCell ref="K2123:K2125"/>
    <mergeCell ref="L2123:M2125"/>
    <mergeCell ref="N2123:O2125"/>
    <mergeCell ref="P2123:Q2125"/>
    <mergeCell ref="R2123:T2125"/>
    <mergeCell ref="Y2124:AB2124"/>
    <mergeCell ref="AC2124:AF2124"/>
    <mergeCell ref="AG2124:AJ2124"/>
    <mergeCell ref="L2126:M2126"/>
    <mergeCell ref="N2126:O2126"/>
    <mergeCell ref="P2126:Q2126"/>
    <mergeCell ref="R2126:T2126"/>
    <mergeCell ref="U2126:V2126"/>
    <mergeCell ref="W2126:X2126"/>
    <mergeCell ref="L2133:M2133"/>
    <mergeCell ref="N2133:O2133"/>
    <mergeCell ref="P2133:Q2133"/>
    <mergeCell ref="R2133:T2133"/>
    <mergeCell ref="U2133:V2133"/>
    <mergeCell ref="W2133:X2133"/>
    <mergeCell ref="AK2133:AO2133"/>
    <mergeCell ref="L2134:M2134"/>
    <mergeCell ref="N2134:O2134"/>
    <mergeCell ref="P2134:Q2134"/>
    <mergeCell ref="R2134:T2134"/>
    <mergeCell ref="U2134:V2134"/>
    <mergeCell ref="W2134:X2134"/>
    <mergeCell ref="AK2134:AO2134"/>
    <mergeCell ref="L2135:M2135"/>
    <mergeCell ref="N2135:O2135"/>
    <mergeCell ref="P2135:Q2135"/>
    <mergeCell ref="R2135:T2135"/>
    <mergeCell ref="U2135:V2135"/>
    <mergeCell ref="W2135:X2135"/>
    <mergeCell ref="AK2135:AO2135"/>
    <mergeCell ref="L2130:M2130"/>
    <mergeCell ref="N2130:O2130"/>
    <mergeCell ref="P2130:Q2130"/>
    <mergeCell ref="R2130:T2130"/>
    <mergeCell ref="U2130:V2130"/>
    <mergeCell ref="W2130:X2130"/>
    <mergeCell ref="AK2130:AO2130"/>
    <mergeCell ref="L2131:M2131"/>
    <mergeCell ref="N2131:O2131"/>
    <mergeCell ref="P2131:Q2131"/>
    <mergeCell ref="R2131:T2131"/>
    <mergeCell ref="U2131:V2131"/>
    <mergeCell ref="W2131:X2131"/>
    <mergeCell ref="AK2131:AO2131"/>
    <mergeCell ref="L2132:M2132"/>
    <mergeCell ref="N2132:O2132"/>
    <mergeCell ref="P2132:Q2132"/>
    <mergeCell ref="R2132:T2132"/>
    <mergeCell ref="U2132:V2132"/>
    <mergeCell ref="W2132:X2132"/>
    <mergeCell ref="AK2132:AO2132"/>
    <mergeCell ref="L2139:M2139"/>
    <mergeCell ref="N2139:O2139"/>
    <mergeCell ref="P2139:Q2139"/>
    <mergeCell ref="R2139:T2139"/>
    <mergeCell ref="U2139:V2139"/>
    <mergeCell ref="W2139:X2139"/>
    <mergeCell ref="AK2139:AO2139"/>
    <mergeCell ref="L2140:M2140"/>
    <mergeCell ref="N2140:O2140"/>
    <mergeCell ref="P2140:Q2140"/>
    <mergeCell ref="R2140:T2140"/>
    <mergeCell ref="U2140:V2140"/>
    <mergeCell ref="W2140:X2140"/>
    <mergeCell ref="AK2140:AO2140"/>
    <mergeCell ref="L2141:M2141"/>
    <mergeCell ref="N2141:O2141"/>
    <mergeCell ref="P2141:Q2141"/>
    <mergeCell ref="R2141:T2141"/>
    <mergeCell ref="U2141:V2141"/>
    <mergeCell ref="W2141:X2141"/>
    <mergeCell ref="AK2141:AO2141"/>
    <mergeCell ref="L2136:M2136"/>
    <mergeCell ref="N2136:O2136"/>
    <mergeCell ref="P2136:Q2136"/>
    <mergeCell ref="R2136:T2136"/>
    <mergeCell ref="U2136:V2136"/>
    <mergeCell ref="W2136:X2136"/>
    <mergeCell ref="AK2136:AO2136"/>
    <mergeCell ref="L2137:M2137"/>
    <mergeCell ref="N2137:O2137"/>
    <mergeCell ref="P2137:Q2137"/>
    <mergeCell ref="R2137:T2137"/>
    <mergeCell ref="U2137:V2137"/>
    <mergeCell ref="W2137:X2137"/>
    <mergeCell ref="AK2137:AO2137"/>
    <mergeCell ref="L2138:M2138"/>
    <mergeCell ref="N2138:O2138"/>
    <mergeCell ref="P2138:Q2138"/>
    <mergeCell ref="R2138:T2138"/>
    <mergeCell ref="U2138:V2138"/>
    <mergeCell ref="W2138:X2138"/>
    <mergeCell ref="AK2138:AO2138"/>
    <mergeCell ref="L2145:M2145"/>
    <mergeCell ref="N2145:O2145"/>
    <mergeCell ref="P2145:Q2145"/>
    <mergeCell ref="R2145:T2145"/>
    <mergeCell ref="U2145:V2145"/>
    <mergeCell ref="W2145:X2145"/>
    <mergeCell ref="AK2145:AO2145"/>
    <mergeCell ref="K2146:K2152"/>
    <mergeCell ref="L2146:X2146"/>
    <mergeCell ref="Y2146:AB2146"/>
    <mergeCell ref="AK2146:AO2146"/>
    <mergeCell ref="L2147:N2148"/>
    <mergeCell ref="O2147:X2147"/>
    <mergeCell ref="AK2147:AO2152"/>
    <mergeCell ref="O2148:X2148"/>
    <mergeCell ref="Y2148:AB2148"/>
    <mergeCell ref="AC2148:AF2148"/>
    <mergeCell ref="AG2148:AJ2148"/>
    <mergeCell ref="L2142:M2142"/>
    <mergeCell ref="N2142:O2142"/>
    <mergeCell ref="P2142:Q2142"/>
    <mergeCell ref="R2142:T2142"/>
    <mergeCell ref="U2142:V2142"/>
    <mergeCell ref="W2142:X2142"/>
    <mergeCell ref="AK2142:AO2142"/>
    <mergeCell ref="L2143:M2143"/>
    <mergeCell ref="N2143:O2143"/>
    <mergeCell ref="P2143:Q2143"/>
    <mergeCell ref="R2143:T2143"/>
    <mergeCell ref="U2143:V2143"/>
    <mergeCell ref="W2143:X2143"/>
    <mergeCell ref="AK2143:AO2143"/>
    <mergeCell ref="L2144:M2144"/>
    <mergeCell ref="N2144:O2144"/>
    <mergeCell ref="P2144:Q2144"/>
    <mergeCell ref="R2144:T2144"/>
    <mergeCell ref="U2144:V2144"/>
    <mergeCell ref="W2144:X2144"/>
    <mergeCell ref="AK2144:AO2144"/>
    <mergeCell ref="K2153:K2154"/>
    <mergeCell ref="L2153:AO2154"/>
    <mergeCell ref="K2155:AO2155"/>
    <mergeCell ref="K2156:AO2156"/>
    <mergeCell ref="K2159:AO2159"/>
    <mergeCell ref="K2160:AO2160"/>
    <mergeCell ref="B2168:B2207"/>
    <mergeCell ref="C2168:J2207"/>
    <mergeCell ref="K2168:AO2168"/>
    <mergeCell ref="K2169:M2169"/>
    <mergeCell ref="N2169:O2169"/>
    <mergeCell ref="P2169:Q2169"/>
    <mergeCell ref="R2169:T2169"/>
    <mergeCell ref="U2169:V2172"/>
    <mergeCell ref="W2169:X2172"/>
    <mergeCell ref="Y2169:AB2170"/>
    <mergeCell ref="AC2169:AJ2170"/>
    <mergeCell ref="AK2169:AO2172"/>
    <mergeCell ref="K2170:K2172"/>
    <mergeCell ref="L2170:M2172"/>
    <mergeCell ref="N2170:O2172"/>
    <mergeCell ref="P2170:Q2172"/>
    <mergeCell ref="R2170:T2172"/>
    <mergeCell ref="Y2171:AB2171"/>
    <mergeCell ref="AC2171:AF2171"/>
    <mergeCell ref="AG2171:AJ2171"/>
    <mergeCell ref="L2173:M2173"/>
    <mergeCell ref="N2173:O2173"/>
    <mergeCell ref="P2173:Q2173"/>
    <mergeCell ref="R2173:T2173"/>
    <mergeCell ref="U2173:V2173"/>
    <mergeCell ref="W2173:X2173"/>
    <mergeCell ref="AS2148:AT2148"/>
    <mergeCell ref="L2149:N2152"/>
    <mergeCell ref="O2149:X2149"/>
    <mergeCell ref="AA2149:AB2149"/>
    <mergeCell ref="AE2149:AF2149"/>
    <mergeCell ref="AI2149:AJ2149"/>
    <mergeCell ref="AQ2149:AR2149"/>
    <mergeCell ref="AS2149:AT2149"/>
    <mergeCell ref="O2150:X2150"/>
    <mergeCell ref="AA2150:AB2150"/>
    <mergeCell ref="AE2150:AF2150"/>
    <mergeCell ref="AI2150:AJ2150"/>
    <mergeCell ref="AS2150:AT2150"/>
    <mergeCell ref="O2151:X2151"/>
    <mergeCell ref="Y2151:AB2151"/>
    <mergeCell ref="AC2151:AF2151"/>
    <mergeCell ref="AG2151:AJ2151"/>
    <mergeCell ref="AQ2151:AT2151"/>
    <mergeCell ref="O2152:X2152"/>
    <mergeCell ref="Y2152:AJ2152"/>
    <mergeCell ref="L2177:M2177"/>
    <mergeCell ref="N2177:O2177"/>
    <mergeCell ref="P2177:Q2177"/>
    <mergeCell ref="R2177:T2177"/>
    <mergeCell ref="U2177:V2177"/>
    <mergeCell ref="W2177:X2177"/>
    <mergeCell ref="AK2177:AO2177"/>
    <mergeCell ref="L2178:M2178"/>
    <mergeCell ref="N2178:O2178"/>
    <mergeCell ref="P2178:Q2178"/>
    <mergeCell ref="R2178:T2178"/>
    <mergeCell ref="U2178:V2178"/>
    <mergeCell ref="W2178:X2178"/>
    <mergeCell ref="AK2178:AO2178"/>
    <mergeCell ref="L2179:M2179"/>
    <mergeCell ref="N2179:O2179"/>
    <mergeCell ref="P2179:Q2179"/>
    <mergeCell ref="R2179:T2179"/>
    <mergeCell ref="U2179:V2179"/>
    <mergeCell ref="W2179:X2179"/>
    <mergeCell ref="AK2179:AO2179"/>
    <mergeCell ref="AK2173:AO2173"/>
    <mergeCell ref="L2174:M2174"/>
    <mergeCell ref="N2174:O2174"/>
    <mergeCell ref="P2174:Q2174"/>
    <mergeCell ref="R2174:T2174"/>
    <mergeCell ref="U2174:V2174"/>
    <mergeCell ref="W2174:X2174"/>
    <mergeCell ref="AK2174:AO2174"/>
    <mergeCell ref="L2175:M2175"/>
    <mergeCell ref="N2175:O2175"/>
    <mergeCell ref="P2175:Q2175"/>
    <mergeCell ref="R2175:T2175"/>
    <mergeCell ref="U2175:V2175"/>
    <mergeCell ref="W2175:X2175"/>
    <mergeCell ref="AK2175:AO2175"/>
    <mergeCell ref="L2176:M2176"/>
    <mergeCell ref="N2176:O2176"/>
    <mergeCell ref="P2176:Q2176"/>
    <mergeCell ref="R2176:T2176"/>
    <mergeCell ref="U2176:V2176"/>
    <mergeCell ref="W2176:X2176"/>
    <mergeCell ref="AK2176:AO2176"/>
    <mergeCell ref="L2183:M2183"/>
    <mergeCell ref="N2183:O2183"/>
    <mergeCell ref="P2183:Q2183"/>
    <mergeCell ref="R2183:T2183"/>
    <mergeCell ref="U2183:V2183"/>
    <mergeCell ref="W2183:X2183"/>
    <mergeCell ref="AK2183:AO2183"/>
    <mergeCell ref="L2184:M2184"/>
    <mergeCell ref="N2184:O2184"/>
    <mergeCell ref="P2184:Q2184"/>
    <mergeCell ref="R2184:T2184"/>
    <mergeCell ref="U2184:V2184"/>
    <mergeCell ref="W2184:X2184"/>
    <mergeCell ref="AK2184:AO2184"/>
    <mergeCell ref="L2185:M2185"/>
    <mergeCell ref="N2185:O2185"/>
    <mergeCell ref="P2185:Q2185"/>
    <mergeCell ref="R2185:T2185"/>
    <mergeCell ref="U2185:V2185"/>
    <mergeCell ref="W2185:X2185"/>
    <mergeCell ref="AK2185:AO2185"/>
    <mergeCell ref="L2180:M2180"/>
    <mergeCell ref="N2180:O2180"/>
    <mergeCell ref="P2180:Q2180"/>
    <mergeCell ref="R2180:T2180"/>
    <mergeCell ref="U2180:V2180"/>
    <mergeCell ref="W2180:X2180"/>
    <mergeCell ref="AK2180:AO2180"/>
    <mergeCell ref="L2181:M2181"/>
    <mergeCell ref="N2181:O2181"/>
    <mergeCell ref="P2181:Q2181"/>
    <mergeCell ref="R2181:T2181"/>
    <mergeCell ref="U2181:V2181"/>
    <mergeCell ref="W2181:X2181"/>
    <mergeCell ref="AK2181:AO2181"/>
    <mergeCell ref="L2182:M2182"/>
    <mergeCell ref="N2182:O2182"/>
    <mergeCell ref="P2182:Q2182"/>
    <mergeCell ref="R2182:T2182"/>
    <mergeCell ref="U2182:V2182"/>
    <mergeCell ref="W2182:X2182"/>
    <mergeCell ref="AK2182:AO2182"/>
    <mergeCell ref="L2189:M2189"/>
    <mergeCell ref="N2189:O2189"/>
    <mergeCell ref="P2189:Q2189"/>
    <mergeCell ref="R2189:T2189"/>
    <mergeCell ref="U2189:V2189"/>
    <mergeCell ref="W2189:X2189"/>
    <mergeCell ref="AK2189:AO2189"/>
    <mergeCell ref="L2190:M2190"/>
    <mergeCell ref="N2190:O2190"/>
    <mergeCell ref="P2190:Q2190"/>
    <mergeCell ref="R2190:T2190"/>
    <mergeCell ref="U2190:V2190"/>
    <mergeCell ref="W2190:X2190"/>
    <mergeCell ref="AK2190:AO2190"/>
    <mergeCell ref="L2191:M2191"/>
    <mergeCell ref="N2191:O2191"/>
    <mergeCell ref="P2191:Q2191"/>
    <mergeCell ref="R2191:T2191"/>
    <mergeCell ref="U2191:V2191"/>
    <mergeCell ref="W2191:X2191"/>
    <mergeCell ref="AK2191:AO2191"/>
    <mergeCell ref="L2186:M2186"/>
    <mergeCell ref="N2186:O2186"/>
    <mergeCell ref="P2186:Q2186"/>
    <mergeCell ref="R2186:T2186"/>
    <mergeCell ref="U2186:V2186"/>
    <mergeCell ref="W2186:X2186"/>
    <mergeCell ref="AK2186:AO2186"/>
    <mergeCell ref="L2187:M2187"/>
    <mergeCell ref="N2187:O2187"/>
    <mergeCell ref="P2187:Q2187"/>
    <mergeCell ref="R2187:T2187"/>
    <mergeCell ref="U2187:V2187"/>
    <mergeCell ref="W2187:X2187"/>
    <mergeCell ref="AK2187:AO2187"/>
    <mergeCell ref="L2188:M2188"/>
    <mergeCell ref="N2188:O2188"/>
    <mergeCell ref="P2188:Q2188"/>
    <mergeCell ref="R2188:T2188"/>
    <mergeCell ref="U2188:V2188"/>
    <mergeCell ref="W2188:X2188"/>
    <mergeCell ref="AK2188:AO2188"/>
    <mergeCell ref="AS2195:AT2195"/>
    <mergeCell ref="L2196:N2199"/>
    <mergeCell ref="O2196:X2196"/>
    <mergeCell ref="AA2196:AB2196"/>
    <mergeCell ref="AE2196:AF2196"/>
    <mergeCell ref="AI2196:AJ2196"/>
    <mergeCell ref="AQ2196:AR2196"/>
    <mergeCell ref="AS2196:AT2196"/>
    <mergeCell ref="O2197:X2197"/>
    <mergeCell ref="AA2197:AB2197"/>
    <mergeCell ref="AE2197:AF2197"/>
    <mergeCell ref="AI2197:AJ2197"/>
    <mergeCell ref="AS2197:AT2197"/>
    <mergeCell ref="O2198:X2198"/>
    <mergeCell ref="Y2198:AB2198"/>
    <mergeCell ref="AC2198:AF2198"/>
    <mergeCell ref="AG2198:AJ2198"/>
    <mergeCell ref="AQ2198:AT2198"/>
    <mergeCell ref="O2199:X2199"/>
    <mergeCell ref="Y2199:AJ2199"/>
    <mergeCell ref="L2192:M2192"/>
    <mergeCell ref="N2192:O2192"/>
    <mergeCell ref="P2192:Q2192"/>
    <mergeCell ref="R2192:T2192"/>
    <mergeCell ref="U2192:V2192"/>
    <mergeCell ref="W2192:X2192"/>
    <mergeCell ref="AK2192:AO2192"/>
    <mergeCell ref="K2193:K2199"/>
    <mergeCell ref="L2193:X2193"/>
    <mergeCell ref="Y2193:AB2193"/>
    <mergeCell ref="AK2193:AO2193"/>
    <mergeCell ref="L2194:N2195"/>
    <mergeCell ref="O2194:X2194"/>
    <mergeCell ref="AK2194:AO2199"/>
    <mergeCell ref="O2195:X2195"/>
    <mergeCell ref="Y2195:AB2195"/>
    <mergeCell ref="AC2195:AF2195"/>
    <mergeCell ref="AG2195:AJ2195"/>
    <mergeCell ref="AK2220:AO2220"/>
    <mergeCell ref="L2221:M2221"/>
    <mergeCell ref="N2221:O2221"/>
    <mergeCell ref="P2221:Q2221"/>
    <mergeCell ref="R2221:T2221"/>
    <mergeCell ref="U2221:V2221"/>
    <mergeCell ref="W2221:X2221"/>
    <mergeCell ref="AK2221:AO2221"/>
    <mergeCell ref="L2222:M2222"/>
    <mergeCell ref="N2222:O2222"/>
    <mergeCell ref="P2222:Q2222"/>
    <mergeCell ref="R2222:T2222"/>
    <mergeCell ref="U2222:V2222"/>
    <mergeCell ref="W2222:X2222"/>
    <mergeCell ref="AK2222:AO2222"/>
    <mergeCell ref="L2223:M2223"/>
    <mergeCell ref="N2223:O2223"/>
    <mergeCell ref="P2223:Q2223"/>
    <mergeCell ref="R2223:T2223"/>
    <mergeCell ref="U2223:V2223"/>
    <mergeCell ref="W2223:X2223"/>
    <mergeCell ref="AK2223:AO2223"/>
    <mergeCell ref="K2200:K2201"/>
    <mergeCell ref="L2200:AO2201"/>
    <mergeCell ref="K2202:AO2202"/>
    <mergeCell ref="K2203:AO2203"/>
    <mergeCell ref="K2206:AO2206"/>
    <mergeCell ref="K2207:AO2207"/>
    <mergeCell ref="B2215:B2254"/>
    <mergeCell ref="C2215:J2254"/>
    <mergeCell ref="K2215:AO2215"/>
    <mergeCell ref="K2216:M2216"/>
    <mergeCell ref="N2216:O2216"/>
    <mergeCell ref="P2216:Q2216"/>
    <mergeCell ref="R2216:T2216"/>
    <mergeCell ref="U2216:V2219"/>
    <mergeCell ref="W2216:X2219"/>
    <mergeCell ref="Y2216:AB2217"/>
    <mergeCell ref="AC2216:AJ2217"/>
    <mergeCell ref="AK2216:AO2219"/>
    <mergeCell ref="K2217:K2219"/>
    <mergeCell ref="L2217:M2219"/>
    <mergeCell ref="N2217:O2219"/>
    <mergeCell ref="P2217:Q2219"/>
    <mergeCell ref="R2217:T2219"/>
    <mergeCell ref="Y2218:AB2218"/>
    <mergeCell ref="AC2218:AF2218"/>
    <mergeCell ref="AG2218:AJ2218"/>
    <mergeCell ref="L2220:M2220"/>
    <mergeCell ref="N2220:O2220"/>
    <mergeCell ref="P2220:Q2220"/>
    <mergeCell ref="R2220:T2220"/>
    <mergeCell ref="U2220:V2220"/>
    <mergeCell ref="W2220:X2220"/>
    <mergeCell ref="L2227:M2227"/>
    <mergeCell ref="N2227:O2227"/>
    <mergeCell ref="P2227:Q2227"/>
    <mergeCell ref="R2227:T2227"/>
    <mergeCell ref="U2227:V2227"/>
    <mergeCell ref="W2227:X2227"/>
    <mergeCell ref="AK2227:AO2227"/>
    <mergeCell ref="L2228:M2228"/>
    <mergeCell ref="N2228:O2228"/>
    <mergeCell ref="P2228:Q2228"/>
    <mergeCell ref="R2228:T2228"/>
    <mergeCell ref="U2228:V2228"/>
    <mergeCell ref="W2228:X2228"/>
    <mergeCell ref="AK2228:AO2228"/>
    <mergeCell ref="L2229:M2229"/>
    <mergeCell ref="N2229:O2229"/>
    <mergeCell ref="P2229:Q2229"/>
    <mergeCell ref="R2229:T2229"/>
    <mergeCell ref="U2229:V2229"/>
    <mergeCell ref="W2229:X2229"/>
    <mergeCell ref="AK2229:AO2229"/>
    <mergeCell ref="L2224:M2224"/>
    <mergeCell ref="N2224:O2224"/>
    <mergeCell ref="P2224:Q2224"/>
    <mergeCell ref="R2224:T2224"/>
    <mergeCell ref="U2224:V2224"/>
    <mergeCell ref="W2224:X2224"/>
    <mergeCell ref="AK2224:AO2224"/>
    <mergeCell ref="L2225:M2225"/>
    <mergeCell ref="N2225:O2225"/>
    <mergeCell ref="P2225:Q2225"/>
    <mergeCell ref="R2225:T2225"/>
    <mergeCell ref="U2225:V2225"/>
    <mergeCell ref="W2225:X2225"/>
    <mergeCell ref="AK2225:AO2225"/>
    <mergeCell ref="L2226:M2226"/>
    <mergeCell ref="N2226:O2226"/>
    <mergeCell ref="P2226:Q2226"/>
    <mergeCell ref="R2226:T2226"/>
    <mergeCell ref="U2226:V2226"/>
    <mergeCell ref="W2226:X2226"/>
    <mergeCell ref="AK2226:AO2226"/>
    <mergeCell ref="L2233:M2233"/>
    <mergeCell ref="N2233:O2233"/>
    <mergeCell ref="P2233:Q2233"/>
    <mergeCell ref="R2233:T2233"/>
    <mergeCell ref="U2233:V2233"/>
    <mergeCell ref="W2233:X2233"/>
    <mergeCell ref="AK2233:AO2233"/>
    <mergeCell ref="L2234:M2234"/>
    <mergeCell ref="N2234:O2234"/>
    <mergeCell ref="P2234:Q2234"/>
    <mergeCell ref="R2234:T2234"/>
    <mergeCell ref="U2234:V2234"/>
    <mergeCell ref="W2234:X2234"/>
    <mergeCell ref="AK2234:AO2234"/>
    <mergeCell ref="L2235:M2235"/>
    <mergeCell ref="N2235:O2235"/>
    <mergeCell ref="P2235:Q2235"/>
    <mergeCell ref="R2235:T2235"/>
    <mergeCell ref="U2235:V2235"/>
    <mergeCell ref="W2235:X2235"/>
    <mergeCell ref="AK2235:AO2235"/>
    <mergeCell ref="L2230:M2230"/>
    <mergeCell ref="N2230:O2230"/>
    <mergeCell ref="P2230:Q2230"/>
    <mergeCell ref="R2230:T2230"/>
    <mergeCell ref="U2230:V2230"/>
    <mergeCell ref="W2230:X2230"/>
    <mergeCell ref="AK2230:AO2230"/>
    <mergeCell ref="L2231:M2231"/>
    <mergeCell ref="N2231:O2231"/>
    <mergeCell ref="P2231:Q2231"/>
    <mergeCell ref="R2231:T2231"/>
    <mergeCell ref="U2231:V2231"/>
    <mergeCell ref="W2231:X2231"/>
    <mergeCell ref="AK2231:AO2231"/>
    <mergeCell ref="L2232:M2232"/>
    <mergeCell ref="N2232:O2232"/>
    <mergeCell ref="P2232:Q2232"/>
    <mergeCell ref="R2232:T2232"/>
    <mergeCell ref="U2232:V2232"/>
    <mergeCell ref="W2232:X2232"/>
    <mergeCell ref="AK2232:AO2232"/>
    <mergeCell ref="L2239:M2239"/>
    <mergeCell ref="N2239:O2239"/>
    <mergeCell ref="P2239:Q2239"/>
    <mergeCell ref="R2239:T2239"/>
    <mergeCell ref="U2239:V2239"/>
    <mergeCell ref="W2239:X2239"/>
    <mergeCell ref="AK2239:AO2239"/>
    <mergeCell ref="K2240:K2246"/>
    <mergeCell ref="L2240:X2240"/>
    <mergeCell ref="Y2240:AB2240"/>
    <mergeCell ref="AK2240:AO2240"/>
    <mergeCell ref="L2241:N2242"/>
    <mergeCell ref="O2241:X2241"/>
    <mergeCell ref="AK2241:AO2246"/>
    <mergeCell ref="O2242:X2242"/>
    <mergeCell ref="Y2242:AB2242"/>
    <mergeCell ref="AC2242:AF2242"/>
    <mergeCell ref="AG2242:AJ2242"/>
    <mergeCell ref="L2236:M2236"/>
    <mergeCell ref="N2236:O2236"/>
    <mergeCell ref="P2236:Q2236"/>
    <mergeCell ref="R2236:T2236"/>
    <mergeCell ref="U2236:V2236"/>
    <mergeCell ref="W2236:X2236"/>
    <mergeCell ref="AK2236:AO2236"/>
    <mergeCell ref="L2237:M2237"/>
    <mergeCell ref="N2237:O2237"/>
    <mergeCell ref="P2237:Q2237"/>
    <mergeCell ref="R2237:T2237"/>
    <mergeCell ref="U2237:V2237"/>
    <mergeCell ref="W2237:X2237"/>
    <mergeCell ref="AK2237:AO2237"/>
    <mergeCell ref="L2238:M2238"/>
    <mergeCell ref="N2238:O2238"/>
    <mergeCell ref="P2238:Q2238"/>
    <mergeCell ref="R2238:T2238"/>
    <mergeCell ref="U2238:V2238"/>
    <mergeCell ref="W2238:X2238"/>
    <mergeCell ref="AK2238:AO2238"/>
    <mergeCell ref="K2247:K2248"/>
    <mergeCell ref="L2247:AO2248"/>
    <mergeCell ref="K2249:AO2249"/>
    <mergeCell ref="K2250:AO2250"/>
    <mergeCell ref="K2253:AO2253"/>
    <mergeCell ref="K2254:AO2254"/>
    <mergeCell ref="B2262:B2301"/>
    <mergeCell ref="C2262:J2301"/>
    <mergeCell ref="K2262:AO2262"/>
    <mergeCell ref="K2263:M2263"/>
    <mergeCell ref="N2263:O2263"/>
    <mergeCell ref="P2263:Q2263"/>
    <mergeCell ref="R2263:T2263"/>
    <mergeCell ref="U2263:V2266"/>
    <mergeCell ref="W2263:X2266"/>
    <mergeCell ref="Y2263:AB2264"/>
    <mergeCell ref="AC2263:AJ2264"/>
    <mergeCell ref="AK2263:AO2266"/>
    <mergeCell ref="K2264:K2266"/>
    <mergeCell ref="L2264:M2266"/>
    <mergeCell ref="N2264:O2266"/>
    <mergeCell ref="P2264:Q2266"/>
    <mergeCell ref="R2264:T2266"/>
    <mergeCell ref="Y2265:AB2265"/>
    <mergeCell ref="AC2265:AF2265"/>
    <mergeCell ref="AG2265:AJ2265"/>
    <mergeCell ref="L2267:M2267"/>
    <mergeCell ref="N2267:O2267"/>
    <mergeCell ref="P2267:Q2267"/>
    <mergeCell ref="R2267:T2267"/>
    <mergeCell ref="U2267:V2267"/>
    <mergeCell ref="W2267:X2267"/>
    <mergeCell ref="AS2242:AT2242"/>
    <mergeCell ref="L2243:N2246"/>
    <mergeCell ref="O2243:X2243"/>
    <mergeCell ref="AA2243:AB2243"/>
    <mergeCell ref="AE2243:AF2243"/>
    <mergeCell ref="AI2243:AJ2243"/>
    <mergeCell ref="AQ2243:AR2243"/>
    <mergeCell ref="AS2243:AT2243"/>
    <mergeCell ref="O2244:X2244"/>
    <mergeCell ref="AA2244:AB2244"/>
    <mergeCell ref="AE2244:AF2244"/>
    <mergeCell ref="AI2244:AJ2244"/>
    <mergeCell ref="AS2244:AT2244"/>
    <mergeCell ref="O2245:X2245"/>
    <mergeCell ref="Y2245:AB2245"/>
    <mergeCell ref="AC2245:AF2245"/>
    <mergeCell ref="AG2245:AJ2245"/>
    <mergeCell ref="AQ2245:AT2245"/>
    <mergeCell ref="O2246:X2246"/>
    <mergeCell ref="Y2246:AJ2246"/>
    <mergeCell ref="L2271:M2271"/>
    <mergeCell ref="N2271:O2271"/>
    <mergeCell ref="P2271:Q2271"/>
    <mergeCell ref="R2271:T2271"/>
    <mergeCell ref="U2271:V2271"/>
    <mergeCell ref="W2271:X2271"/>
    <mergeCell ref="AK2271:AO2271"/>
    <mergeCell ref="L2272:M2272"/>
    <mergeCell ref="N2272:O2272"/>
    <mergeCell ref="P2272:Q2272"/>
    <mergeCell ref="R2272:T2272"/>
    <mergeCell ref="U2272:V2272"/>
    <mergeCell ref="W2272:X2272"/>
    <mergeCell ref="AK2272:AO2272"/>
    <mergeCell ref="L2273:M2273"/>
    <mergeCell ref="N2273:O2273"/>
    <mergeCell ref="P2273:Q2273"/>
    <mergeCell ref="R2273:T2273"/>
    <mergeCell ref="U2273:V2273"/>
    <mergeCell ref="W2273:X2273"/>
    <mergeCell ref="AK2273:AO2273"/>
    <mergeCell ref="AK2267:AO2267"/>
    <mergeCell ref="L2268:M2268"/>
    <mergeCell ref="N2268:O2268"/>
    <mergeCell ref="P2268:Q2268"/>
    <mergeCell ref="R2268:T2268"/>
    <mergeCell ref="U2268:V2268"/>
    <mergeCell ref="W2268:X2268"/>
    <mergeCell ref="AK2268:AO2268"/>
    <mergeCell ref="L2269:M2269"/>
    <mergeCell ref="N2269:O2269"/>
    <mergeCell ref="P2269:Q2269"/>
    <mergeCell ref="R2269:T2269"/>
    <mergeCell ref="U2269:V2269"/>
    <mergeCell ref="W2269:X2269"/>
    <mergeCell ref="AK2269:AO2269"/>
    <mergeCell ref="L2270:M2270"/>
    <mergeCell ref="N2270:O2270"/>
    <mergeCell ref="P2270:Q2270"/>
    <mergeCell ref="R2270:T2270"/>
    <mergeCell ref="U2270:V2270"/>
    <mergeCell ref="W2270:X2270"/>
    <mergeCell ref="AK2270:AO2270"/>
    <mergeCell ref="L2277:M2277"/>
    <mergeCell ref="N2277:O2277"/>
    <mergeCell ref="P2277:Q2277"/>
    <mergeCell ref="R2277:T2277"/>
    <mergeCell ref="U2277:V2277"/>
    <mergeCell ref="W2277:X2277"/>
    <mergeCell ref="AK2277:AO2277"/>
    <mergeCell ref="L2278:M2278"/>
    <mergeCell ref="N2278:O2278"/>
    <mergeCell ref="P2278:Q2278"/>
    <mergeCell ref="R2278:T2278"/>
    <mergeCell ref="U2278:V2278"/>
    <mergeCell ref="W2278:X2278"/>
    <mergeCell ref="AK2278:AO2278"/>
    <mergeCell ref="L2279:M2279"/>
    <mergeCell ref="N2279:O2279"/>
    <mergeCell ref="P2279:Q2279"/>
    <mergeCell ref="R2279:T2279"/>
    <mergeCell ref="U2279:V2279"/>
    <mergeCell ref="W2279:X2279"/>
    <mergeCell ref="AK2279:AO2279"/>
    <mergeCell ref="L2274:M2274"/>
    <mergeCell ref="N2274:O2274"/>
    <mergeCell ref="P2274:Q2274"/>
    <mergeCell ref="R2274:T2274"/>
    <mergeCell ref="U2274:V2274"/>
    <mergeCell ref="W2274:X2274"/>
    <mergeCell ref="AK2274:AO2274"/>
    <mergeCell ref="L2275:M2275"/>
    <mergeCell ref="N2275:O2275"/>
    <mergeCell ref="P2275:Q2275"/>
    <mergeCell ref="R2275:T2275"/>
    <mergeCell ref="U2275:V2275"/>
    <mergeCell ref="W2275:X2275"/>
    <mergeCell ref="AK2275:AO2275"/>
    <mergeCell ref="L2276:M2276"/>
    <mergeCell ref="N2276:O2276"/>
    <mergeCell ref="P2276:Q2276"/>
    <mergeCell ref="R2276:T2276"/>
    <mergeCell ref="U2276:V2276"/>
    <mergeCell ref="W2276:X2276"/>
    <mergeCell ref="AK2276:AO2276"/>
    <mergeCell ref="L2283:M2283"/>
    <mergeCell ref="N2283:O2283"/>
    <mergeCell ref="P2283:Q2283"/>
    <mergeCell ref="R2283:T2283"/>
    <mergeCell ref="U2283:V2283"/>
    <mergeCell ref="W2283:X2283"/>
    <mergeCell ref="AK2283:AO2283"/>
    <mergeCell ref="L2284:M2284"/>
    <mergeCell ref="N2284:O2284"/>
    <mergeCell ref="P2284:Q2284"/>
    <mergeCell ref="R2284:T2284"/>
    <mergeCell ref="U2284:V2284"/>
    <mergeCell ref="W2284:X2284"/>
    <mergeCell ref="AK2284:AO2284"/>
    <mergeCell ref="L2285:M2285"/>
    <mergeCell ref="N2285:O2285"/>
    <mergeCell ref="P2285:Q2285"/>
    <mergeCell ref="R2285:T2285"/>
    <mergeCell ref="U2285:V2285"/>
    <mergeCell ref="W2285:X2285"/>
    <mergeCell ref="AK2285:AO2285"/>
    <mergeCell ref="L2280:M2280"/>
    <mergeCell ref="N2280:O2280"/>
    <mergeCell ref="P2280:Q2280"/>
    <mergeCell ref="R2280:T2280"/>
    <mergeCell ref="U2280:V2280"/>
    <mergeCell ref="W2280:X2280"/>
    <mergeCell ref="AK2280:AO2280"/>
    <mergeCell ref="L2281:M2281"/>
    <mergeCell ref="N2281:O2281"/>
    <mergeCell ref="P2281:Q2281"/>
    <mergeCell ref="R2281:T2281"/>
    <mergeCell ref="U2281:V2281"/>
    <mergeCell ref="W2281:X2281"/>
    <mergeCell ref="AK2281:AO2281"/>
    <mergeCell ref="L2282:M2282"/>
    <mergeCell ref="N2282:O2282"/>
    <mergeCell ref="P2282:Q2282"/>
    <mergeCell ref="R2282:T2282"/>
    <mergeCell ref="U2282:V2282"/>
    <mergeCell ref="W2282:X2282"/>
    <mergeCell ref="AK2282:AO2282"/>
    <mergeCell ref="AS2289:AT2289"/>
    <mergeCell ref="L2290:N2293"/>
    <mergeCell ref="O2290:X2290"/>
    <mergeCell ref="AA2290:AB2290"/>
    <mergeCell ref="AE2290:AF2290"/>
    <mergeCell ref="AI2290:AJ2290"/>
    <mergeCell ref="AQ2290:AR2290"/>
    <mergeCell ref="AS2290:AT2290"/>
    <mergeCell ref="O2291:X2291"/>
    <mergeCell ref="AA2291:AB2291"/>
    <mergeCell ref="AE2291:AF2291"/>
    <mergeCell ref="AI2291:AJ2291"/>
    <mergeCell ref="AS2291:AT2291"/>
    <mergeCell ref="O2292:X2292"/>
    <mergeCell ref="Y2292:AB2292"/>
    <mergeCell ref="AC2292:AF2292"/>
    <mergeCell ref="AG2292:AJ2292"/>
    <mergeCell ref="AQ2292:AT2292"/>
    <mergeCell ref="O2293:X2293"/>
    <mergeCell ref="Y2293:AJ2293"/>
    <mergeCell ref="L2286:M2286"/>
    <mergeCell ref="N2286:O2286"/>
    <mergeCell ref="P2286:Q2286"/>
    <mergeCell ref="R2286:T2286"/>
    <mergeCell ref="U2286:V2286"/>
    <mergeCell ref="W2286:X2286"/>
    <mergeCell ref="AK2286:AO2286"/>
    <mergeCell ref="K2287:K2293"/>
    <mergeCell ref="L2287:X2287"/>
    <mergeCell ref="Y2287:AB2287"/>
    <mergeCell ref="AK2287:AO2287"/>
    <mergeCell ref="L2288:N2289"/>
    <mergeCell ref="O2288:X2288"/>
    <mergeCell ref="AK2288:AO2293"/>
    <mergeCell ref="O2289:X2289"/>
    <mergeCell ref="Y2289:AB2289"/>
    <mergeCell ref="AC2289:AF2289"/>
    <mergeCell ref="AG2289:AJ2289"/>
    <mergeCell ref="AK2314:AO2314"/>
    <mergeCell ref="L2315:M2315"/>
    <mergeCell ref="N2315:O2315"/>
    <mergeCell ref="P2315:Q2315"/>
    <mergeCell ref="R2315:T2315"/>
    <mergeCell ref="U2315:V2315"/>
    <mergeCell ref="W2315:X2315"/>
    <mergeCell ref="AK2315:AO2315"/>
    <mergeCell ref="L2316:M2316"/>
    <mergeCell ref="N2316:O2316"/>
    <mergeCell ref="P2316:Q2316"/>
    <mergeCell ref="R2316:T2316"/>
    <mergeCell ref="U2316:V2316"/>
    <mergeCell ref="W2316:X2316"/>
    <mergeCell ref="AK2316:AO2316"/>
    <mergeCell ref="L2317:M2317"/>
    <mergeCell ref="N2317:O2317"/>
    <mergeCell ref="P2317:Q2317"/>
    <mergeCell ref="R2317:T2317"/>
    <mergeCell ref="U2317:V2317"/>
    <mergeCell ref="W2317:X2317"/>
    <mergeCell ref="AK2317:AO2317"/>
    <mergeCell ref="K2294:K2295"/>
    <mergeCell ref="L2294:AO2295"/>
    <mergeCell ref="K2296:AO2296"/>
    <mergeCell ref="K2297:AO2297"/>
    <mergeCell ref="K2300:AO2300"/>
    <mergeCell ref="K2301:AO2301"/>
    <mergeCell ref="B2309:B2348"/>
    <mergeCell ref="C2309:J2348"/>
    <mergeCell ref="K2309:AO2309"/>
    <mergeCell ref="K2310:M2310"/>
    <mergeCell ref="N2310:O2310"/>
    <mergeCell ref="P2310:Q2310"/>
    <mergeCell ref="R2310:T2310"/>
    <mergeCell ref="U2310:V2313"/>
    <mergeCell ref="W2310:X2313"/>
    <mergeCell ref="Y2310:AB2311"/>
    <mergeCell ref="AC2310:AJ2311"/>
    <mergeCell ref="AK2310:AO2313"/>
    <mergeCell ref="K2311:K2313"/>
    <mergeCell ref="L2311:M2313"/>
    <mergeCell ref="N2311:O2313"/>
    <mergeCell ref="P2311:Q2313"/>
    <mergeCell ref="R2311:T2313"/>
    <mergeCell ref="Y2312:AB2312"/>
    <mergeCell ref="AC2312:AF2312"/>
    <mergeCell ref="AG2312:AJ2312"/>
    <mergeCell ref="L2314:M2314"/>
    <mergeCell ref="N2314:O2314"/>
    <mergeCell ref="P2314:Q2314"/>
    <mergeCell ref="R2314:T2314"/>
    <mergeCell ref="U2314:V2314"/>
    <mergeCell ref="W2314:X2314"/>
    <mergeCell ref="L2321:M2321"/>
    <mergeCell ref="N2321:O2321"/>
    <mergeCell ref="P2321:Q2321"/>
    <mergeCell ref="R2321:T2321"/>
    <mergeCell ref="U2321:V2321"/>
    <mergeCell ref="W2321:X2321"/>
    <mergeCell ref="AK2321:AO2321"/>
    <mergeCell ref="L2322:M2322"/>
    <mergeCell ref="N2322:O2322"/>
    <mergeCell ref="P2322:Q2322"/>
    <mergeCell ref="R2322:T2322"/>
    <mergeCell ref="U2322:V2322"/>
    <mergeCell ref="W2322:X2322"/>
    <mergeCell ref="AK2322:AO2322"/>
    <mergeCell ref="L2323:M2323"/>
    <mergeCell ref="N2323:O2323"/>
    <mergeCell ref="P2323:Q2323"/>
    <mergeCell ref="R2323:T2323"/>
    <mergeCell ref="U2323:V2323"/>
    <mergeCell ref="W2323:X2323"/>
    <mergeCell ref="AK2323:AO2323"/>
    <mergeCell ref="L2318:M2318"/>
    <mergeCell ref="N2318:O2318"/>
    <mergeCell ref="P2318:Q2318"/>
    <mergeCell ref="R2318:T2318"/>
    <mergeCell ref="U2318:V2318"/>
    <mergeCell ref="W2318:X2318"/>
    <mergeCell ref="AK2318:AO2318"/>
    <mergeCell ref="L2319:M2319"/>
    <mergeCell ref="N2319:O2319"/>
    <mergeCell ref="P2319:Q2319"/>
    <mergeCell ref="R2319:T2319"/>
    <mergeCell ref="U2319:V2319"/>
    <mergeCell ref="W2319:X2319"/>
    <mergeCell ref="AK2319:AO2319"/>
    <mergeCell ref="L2320:M2320"/>
    <mergeCell ref="N2320:O2320"/>
    <mergeCell ref="P2320:Q2320"/>
    <mergeCell ref="R2320:T2320"/>
    <mergeCell ref="U2320:V2320"/>
    <mergeCell ref="W2320:X2320"/>
    <mergeCell ref="AK2320:AO2320"/>
    <mergeCell ref="L2327:M2327"/>
    <mergeCell ref="N2327:O2327"/>
    <mergeCell ref="P2327:Q2327"/>
    <mergeCell ref="R2327:T2327"/>
    <mergeCell ref="U2327:V2327"/>
    <mergeCell ref="W2327:X2327"/>
    <mergeCell ref="AK2327:AO2327"/>
    <mergeCell ref="L2328:M2328"/>
    <mergeCell ref="N2328:O2328"/>
    <mergeCell ref="P2328:Q2328"/>
    <mergeCell ref="R2328:T2328"/>
    <mergeCell ref="U2328:V2328"/>
    <mergeCell ref="W2328:X2328"/>
    <mergeCell ref="AK2328:AO2328"/>
    <mergeCell ref="L2329:M2329"/>
    <mergeCell ref="N2329:O2329"/>
    <mergeCell ref="P2329:Q2329"/>
    <mergeCell ref="R2329:T2329"/>
    <mergeCell ref="U2329:V2329"/>
    <mergeCell ref="W2329:X2329"/>
    <mergeCell ref="AK2329:AO2329"/>
    <mergeCell ref="L2324:M2324"/>
    <mergeCell ref="N2324:O2324"/>
    <mergeCell ref="P2324:Q2324"/>
    <mergeCell ref="R2324:T2324"/>
    <mergeCell ref="U2324:V2324"/>
    <mergeCell ref="W2324:X2324"/>
    <mergeCell ref="AK2324:AO2324"/>
    <mergeCell ref="L2325:M2325"/>
    <mergeCell ref="N2325:O2325"/>
    <mergeCell ref="P2325:Q2325"/>
    <mergeCell ref="R2325:T2325"/>
    <mergeCell ref="U2325:V2325"/>
    <mergeCell ref="W2325:X2325"/>
    <mergeCell ref="AK2325:AO2325"/>
    <mergeCell ref="L2326:M2326"/>
    <mergeCell ref="N2326:O2326"/>
    <mergeCell ref="P2326:Q2326"/>
    <mergeCell ref="R2326:T2326"/>
    <mergeCell ref="U2326:V2326"/>
    <mergeCell ref="W2326:X2326"/>
    <mergeCell ref="AK2326:AO2326"/>
    <mergeCell ref="L2333:M2333"/>
    <mergeCell ref="N2333:O2333"/>
    <mergeCell ref="P2333:Q2333"/>
    <mergeCell ref="R2333:T2333"/>
    <mergeCell ref="U2333:V2333"/>
    <mergeCell ref="W2333:X2333"/>
    <mergeCell ref="AK2333:AO2333"/>
    <mergeCell ref="K2334:K2340"/>
    <mergeCell ref="L2334:X2334"/>
    <mergeCell ref="Y2334:AB2334"/>
    <mergeCell ref="AK2334:AO2334"/>
    <mergeCell ref="L2335:N2336"/>
    <mergeCell ref="O2335:X2335"/>
    <mergeCell ref="AK2335:AO2340"/>
    <mergeCell ref="O2336:X2336"/>
    <mergeCell ref="Y2336:AB2336"/>
    <mergeCell ref="AC2336:AF2336"/>
    <mergeCell ref="AG2336:AJ2336"/>
    <mergeCell ref="L2330:M2330"/>
    <mergeCell ref="N2330:O2330"/>
    <mergeCell ref="P2330:Q2330"/>
    <mergeCell ref="R2330:T2330"/>
    <mergeCell ref="U2330:V2330"/>
    <mergeCell ref="W2330:X2330"/>
    <mergeCell ref="AK2330:AO2330"/>
    <mergeCell ref="L2331:M2331"/>
    <mergeCell ref="N2331:O2331"/>
    <mergeCell ref="P2331:Q2331"/>
    <mergeCell ref="R2331:T2331"/>
    <mergeCell ref="U2331:V2331"/>
    <mergeCell ref="W2331:X2331"/>
    <mergeCell ref="AK2331:AO2331"/>
    <mergeCell ref="L2332:M2332"/>
    <mergeCell ref="N2332:O2332"/>
    <mergeCell ref="P2332:Q2332"/>
    <mergeCell ref="R2332:T2332"/>
    <mergeCell ref="U2332:V2332"/>
    <mergeCell ref="W2332:X2332"/>
    <mergeCell ref="AK2332:AO2332"/>
    <mergeCell ref="K2341:K2342"/>
    <mergeCell ref="L2341:AO2342"/>
    <mergeCell ref="K2343:AO2343"/>
    <mergeCell ref="K2344:AO2344"/>
    <mergeCell ref="K2347:AO2347"/>
    <mergeCell ref="K2348:AO2348"/>
    <mergeCell ref="B2356:B2395"/>
    <mergeCell ref="C2356:J2395"/>
    <mergeCell ref="K2356:AO2356"/>
    <mergeCell ref="K2357:M2357"/>
    <mergeCell ref="N2357:O2357"/>
    <mergeCell ref="P2357:Q2357"/>
    <mergeCell ref="R2357:T2357"/>
    <mergeCell ref="U2357:V2360"/>
    <mergeCell ref="W2357:X2360"/>
    <mergeCell ref="Y2357:AB2358"/>
    <mergeCell ref="AC2357:AJ2358"/>
    <mergeCell ref="AK2357:AO2360"/>
    <mergeCell ref="K2358:K2360"/>
    <mergeCell ref="L2358:M2360"/>
    <mergeCell ref="N2358:O2360"/>
    <mergeCell ref="P2358:Q2360"/>
    <mergeCell ref="R2358:T2360"/>
    <mergeCell ref="Y2359:AB2359"/>
    <mergeCell ref="AC2359:AF2359"/>
    <mergeCell ref="AG2359:AJ2359"/>
    <mergeCell ref="L2361:M2361"/>
    <mergeCell ref="N2361:O2361"/>
    <mergeCell ref="P2361:Q2361"/>
    <mergeCell ref="R2361:T2361"/>
    <mergeCell ref="U2361:V2361"/>
    <mergeCell ref="W2361:X2361"/>
    <mergeCell ref="AS2336:AT2336"/>
    <mergeCell ref="L2337:N2340"/>
    <mergeCell ref="O2337:X2337"/>
    <mergeCell ref="AA2337:AB2337"/>
    <mergeCell ref="AE2337:AF2337"/>
    <mergeCell ref="AI2337:AJ2337"/>
    <mergeCell ref="AQ2337:AR2337"/>
    <mergeCell ref="AS2337:AT2337"/>
    <mergeCell ref="O2338:X2338"/>
    <mergeCell ref="AA2338:AB2338"/>
    <mergeCell ref="AE2338:AF2338"/>
    <mergeCell ref="AI2338:AJ2338"/>
    <mergeCell ref="AS2338:AT2338"/>
    <mergeCell ref="O2339:X2339"/>
    <mergeCell ref="Y2339:AB2339"/>
    <mergeCell ref="AC2339:AF2339"/>
    <mergeCell ref="AG2339:AJ2339"/>
    <mergeCell ref="AQ2339:AT2339"/>
    <mergeCell ref="O2340:X2340"/>
    <mergeCell ref="Y2340:AJ2340"/>
    <mergeCell ref="L2365:M2365"/>
    <mergeCell ref="N2365:O2365"/>
    <mergeCell ref="P2365:Q2365"/>
    <mergeCell ref="R2365:T2365"/>
    <mergeCell ref="U2365:V2365"/>
    <mergeCell ref="W2365:X2365"/>
    <mergeCell ref="AK2365:AO2365"/>
    <mergeCell ref="L2366:M2366"/>
    <mergeCell ref="N2366:O2366"/>
    <mergeCell ref="P2366:Q2366"/>
    <mergeCell ref="R2366:T2366"/>
    <mergeCell ref="U2366:V2366"/>
    <mergeCell ref="W2366:X2366"/>
    <mergeCell ref="AK2366:AO2366"/>
    <mergeCell ref="L2367:M2367"/>
    <mergeCell ref="N2367:O2367"/>
    <mergeCell ref="P2367:Q2367"/>
    <mergeCell ref="R2367:T2367"/>
    <mergeCell ref="U2367:V2367"/>
    <mergeCell ref="W2367:X2367"/>
    <mergeCell ref="AK2367:AO2367"/>
    <mergeCell ref="AK2361:AO2361"/>
    <mergeCell ref="L2362:M2362"/>
    <mergeCell ref="N2362:O2362"/>
    <mergeCell ref="P2362:Q2362"/>
    <mergeCell ref="R2362:T2362"/>
    <mergeCell ref="U2362:V2362"/>
    <mergeCell ref="W2362:X2362"/>
    <mergeCell ref="AK2362:AO2362"/>
    <mergeCell ref="L2363:M2363"/>
    <mergeCell ref="N2363:O2363"/>
    <mergeCell ref="P2363:Q2363"/>
    <mergeCell ref="R2363:T2363"/>
    <mergeCell ref="U2363:V2363"/>
    <mergeCell ref="W2363:X2363"/>
    <mergeCell ref="AK2363:AO2363"/>
    <mergeCell ref="L2364:M2364"/>
    <mergeCell ref="N2364:O2364"/>
    <mergeCell ref="P2364:Q2364"/>
    <mergeCell ref="R2364:T2364"/>
    <mergeCell ref="U2364:V2364"/>
    <mergeCell ref="W2364:X2364"/>
    <mergeCell ref="AK2364:AO2364"/>
    <mergeCell ref="L2371:M2371"/>
    <mergeCell ref="N2371:O2371"/>
    <mergeCell ref="P2371:Q2371"/>
    <mergeCell ref="R2371:T2371"/>
    <mergeCell ref="U2371:V2371"/>
    <mergeCell ref="W2371:X2371"/>
    <mergeCell ref="AK2371:AO2371"/>
    <mergeCell ref="L2372:M2372"/>
    <mergeCell ref="N2372:O2372"/>
    <mergeCell ref="P2372:Q2372"/>
    <mergeCell ref="R2372:T2372"/>
    <mergeCell ref="U2372:V2372"/>
    <mergeCell ref="W2372:X2372"/>
    <mergeCell ref="AK2372:AO2372"/>
    <mergeCell ref="L2373:M2373"/>
    <mergeCell ref="N2373:O2373"/>
    <mergeCell ref="P2373:Q2373"/>
    <mergeCell ref="R2373:T2373"/>
    <mergeCell ref="U2373:V2373"/>
    <mergeCell ref="W2373:X2373"/>
    <mergeCell ref="AK2373:AO2373"/>
    <mergeCell ref="L2368:M2368"/>
    <mergeCell ref="N2368:O2368"/>
    <mergeCell ref="P2368:Q2368"/>
    <mergeCell ref="R2368:T2368"/>
    <mergeCell ref="U2368:V2368"/>
    <mergeCell ref="W2368:X2368"/>
    <mergeCell ref="AK2368:AO2368"/>
    <mergeCell ref="L2369:M2369"/>
    <mergeCell ref="N2369:O2369"/>
    <mergeCell ref="P2369:Q2369"/>
    <mergeCell ref="R2369:T2369"/>
    <mergeCell ref="U2369:V2369"/>
    <mergeCell ref="W2369:X2369"/>
    <mergeCell ref="AK2369:AO2369"/>
    <mergeCell ref="L2370:M2370"/>
    <mergeCell ref="N2370:O2370"/>
    <mergeCell ref="P2370:Q2370"/>
    <mergeCell ref="R2370:T2370"/>
    <mergeCell ref="U2370:V2370"/>
    <mergeCell ref="W2370:X2370"/>
    <mergeCell ref="AK2370:AO2370"/>
    <mergeCell ref="L2377:M2377"/>
    <mergeCell ref="N2377:O2377"/>
    <mergeCell ref="P2377:Q2377"/>
    <mergeCell ref="R2377:T2377"/>
    <mergeCell ref="U2377:V2377"/>
    <mergeCell ref="W2377:X2377"/>
    <mergeCell ref="AK2377:AO2377"/>
    <mergeCell ref="L2378:M2378"/>
    <mergeCell ref="N2378:O2378"/>
    <mergeCell ref="P2378:Q2378"/>
    <mergeCell ref="R2378:T2378"/>
    <mergeCell ref="U2378:V2378"/>
    <mergeCell ref="W2378:X2378"/>
    <mergeCell ref="AK2378:AO2378"/>
    <mergeCell ref="L2379:M2379"/>
    <mergeCell ref="N2379:O2379"/>
    <mergeCell ref="P2379:Q2379"/>
    <mergeCell ref="R2379:T2379"/>
    <mergeCell ref="U2379:V2379"/>
    <mergeCell ref="W2379:X2379"/>
    <mergeCell ref="AK2379:AO2379"/>
    <mergeCell ref="L2374:M2374"/>
    <mergeCell ref="N2374:O2374"/>
    <mergeCell ref="P2374:Q2374"/>
    <mergeCell ref="R2374:T2374"/>
    <mergeCell ref="U2374:V2374"/>
    <mergeCell ref="W2374:X2374"/>
    <mergeCell ref="AK2374:AO2374"/>
    <mergeCell ref="L2375:M2375"/>
    <mergeCell ref="N2375:O2375"/>
    <mergeCell ref="P2375:Q2375"/>
    <mergeCell ref="R2375:T2375"/>
    <mergeCell ref="U2375:V2375"/>
    <mergeCell ref="W2375:X2375"/>
    <mergeCell ref="AK2375:AO2375"/>
    <mergeCell ref="L2376:M2376"/>
    <mergeCell ref="N2376:O2376"/>
    <mergeCell ref="P2376:Q2376"/>
    <mergeCell ref="R2376:T2376"/>
    <mergeCell ref="U2376:V2376"/>
    <mergeCell ref="W2376:X2376"/>
    <mergeCell ref="AK2376:AO2376"/>
    <mergeCell ref="AS2383:AT2383"/>
    <mergeCell ref="L2384:N2387"/>
    <mergeCell ref="O2384:X2384"/>
    <mergeCell ref="AA2384:AB2384"/>
    <mergeCell ref="AE2384:AF2384"/>
    <mergeCell ref="AI2384:AJ2384"/>
    <mergeCell ref="AQ2384:AR2384"/>
    <mergeCell ref="AS2384:AT2384"/>
    <mergeCell ref="O2385:X2385"/>
    <mergeCell ref="AA2385:AB2385"/>
    <mergeCell ref="AE2385:AF2385"/>
    <mergeCell ref="AI2385:AJ2385"/>
    <mergeCell ref="AS2385:AT2385"/>
    <mergeCell ref="O2386:X2386"/>
    <mergeCell ref="Y2386:AB2386"/>
    <mergeCell ref="AC2386:AF2386"/>
    <mergeCell ref="AG2386:AJ2386"/>
    <mergeCell ref="AQ2386:AT2386"/>
    <mergeCell ref="O2387:X2387"/>
    <mergeCell ref="Y2387:AJ2387"/>
    <mergeCell ref="L2380:M2380"/>
    <mergeCell ref="N2380:O2380"/>
    <mergeCell ref="P2380:Q2380"/>
    <mergeCell ref="R2380:T2380"/>
    <mergeCell ref="U2380:V2380"/>
    <mergeCell ref="W2380:X2380"/>
    <mergeCell ref="AK2380:AO2380"/>
    <mergeCell ref="K2381:K2387"/>
    <mergeCell ref="L2381:X2381"/>
    <mergeCell ref="Y2381:AB2381"/>
    <mergeCell ref="AK2381:AO2381"/>
    <mergeCell ref="L2382:N2383"/>
    <mergeCell ref="O2382:X2382"/>
    <mergeCell ref="AK2382:AO2387"/>
    <mergeCell ref="O2383:X2383"/>
    <mergeCell ref="Y2383:AB2383"/>
    <mergeCell ref="AC2383:AF2383"/>
    <mergeCell ref="AG2383:AJ2383"/>
    <mergeCell ref="AK2408:AO2408"/>
    <mergeCell ref="L2409:M2409"/>
    <mergeCell ref="N2409:O2409"/>
    <mergeCell ref="P2409:Q2409"/>
    <mergeCell ref="R2409:T2409"/>
    <mergeCell ref="U2409:V2409"/>
    <mergeCell ref="W2409:X2409"/>
    <mergeCell ref="AK2409:AO2409"/>
    <mergeCell ref="L2410:M2410"/>
    <mergeCell ref="N2410:O2410"/>
    <mergeCell ref="P2410:Q2410"/>
    <mergeCell ref="R2410:T2410"/>
    <mergeCell ref="U2410:V2410"/>
    <mergeCell ref="W2410:X2410"/>
    <mergeCell ref="AK2410:AO2410"/>
    <mergeCell ref="L2411:M2411"/>
    <mergeCell ref="N2411:O2411"/>
    <mergeCell ref="P2411:Q2411"/>
    <mergeCell ref="R2411:T2411"/>
    <mergeCell ref="U2411:V2411"/>
    <mergeCell ref="W2411:X2411"/>
    <mergeCell ref="AK2411:AO2411"/>
    <mergeCell ref="K2388:K2389"/>
    <mergeCell ref="L2388:AO2389"/>
    <mergeCell ref="K2390:AO2390"/>
    <mergeCell ref="K2391:AO2391"/>
    <mergeCell ref="K2394:AO2394"/>
    <mergeCell ref="K2395:AO2395"/>
    <mergeCell ref="B2403:B2442"/>
    <mergeCell ref="C2403:J2442"/>
    <mergeCell ref="K2403:AO2403"/>
    <mergeCell ref="K2404:M2404"/>
    <mergeCell ref="N2404:O2404"/>
    <mergeCell ref="P2404:Q2404"/>
    <mergeCell ref="R2404:T2404"/>
    <mergeCell ref="U2404:V2407"/>
    <mergeCell ref="W2404:X2407"/>
    <mergeCell ref="Y2404:AB2405"/>
    <mergeCell ref="AC2404:AJ2405"/>
    <mergeCell ref="AK2404:AO2407"/>
    <mergeCell ref="K2405:K2407"/>
    <mergeCell ref="L2405:M2407"/>
    <mergeCell ref="N2405:O2407"/>
    <mergeCell ref="P2405:Q2407"/>
    <mergeCell ref="R2405:T2407"/>
    <mergeCell ref="Y2406:AB2406"/>
    <mergeCell ref="AC2406:AF2406"/>
    <mergeCell ref="AG2406:AJ2406"/>
    <mergeCell ref="L2408:M2408"/>
    <mergeCell ref="N2408:O2408"/>
    <mergeCell ref="P2408:Q2408"/>
    <mergeCell ref="R2408:T2408"/>
    <mergeCell ref="U2408:V2408"/>
    <mergeCell ref="W2408:X2408"/>
    <mergeCell ref="L2415:M2415"/>
    <mergeCell ref="N2415:O2415"/>
    <mergeCell ref="P2415:Q2415"/>
    <mergeCell ref="R2415:T2415"/>
    <mergeCell ref="U2415:V2415"/>
    <mergeCell ref="W2415:X2415"/>
    <mergeCell ref="AK2415:AO2415"/>
    <mergeCell ref="L2416:M2416"/>
    <mergeCell ref="N2416:O2416"/>
    <mergeCell ref="P2416:Q2416"/>
    <mergeCell ref="R2416:T2416"/>
    <mergeCell ref="U2416:V2416"/>
    <mergeCell ref="W2416:X2416"/>
    <mergeCell ref="AK2416:AO2416"/>
    <mergeCell ref="L2417:M2417"/>
    <mergeCell ref="N2417:O2417"/>
    <mergeCell ref="P2417:Q2417"/>
    <mergeCell ref="R2417:T2417"/>
    <mergeCell ref="U2417:V2417"/>
    <mergeCell ref="W2417:X2417"/>
    <mergeCell ref="AK2417:AO2417"/>
    <mergeCell ref="L2412:M2412"/>
    <mergeCell ref="N2412:O2412"/>
    <mergeCell ref="P2412:Q2412"/>
    <mergeCell ref="R2412:T2412"/>
    <mergeCell ref="U2412:V2412"/>
    <mergeCell ref="W2412:X2412"/>
    <mergeCell ref="AK2412:AO2412"/>
    <mergeCell ref="L2413:M2413"/>
    <mergeCell ref="N2413:O2413"/>
    <mergeCell ref="P2413:Q2413"/>
    <mergeCell ref="R2413:T2413"/>
    <mergeCell ref="U2413:V2413"/>
    <mergeCell ref="W2413:X2413"/>
    <mergeCell ref="AK2413:AO2413"/>
    <mergeCell ref="L2414:M2414"/>
    <mergeCell ref="N2414:O2414"/>
    <mergeCell ref="P2414:Q2414"/>
    <mergeCell ref="R2414:T2414"/>
    <mergeCell ref="U2414:V2414"/>
    <mergeCell ref="W2414:X2414"/>
    <mergeCell ref="AK2414:AO2414"/>
    <mergeCell ref="L2421:M2421"/>
    <mergeCell ref="N2421:O2421"/>
    <mergeCell ref="P2421:Q2421"/>
    <mergeCell ref="R2421:T2421"/>
    <mergeCell ref="U2421:V2421"/>
    <mergeCell ref="W2421:X2421"/>
    <mergeCell ref="AK2421:AO2421"/>
    <mergeCell ref="L2422:M2422"/>
    <mergeCell ref="N2422:O2422"/>
    <mergeCell ref="P2422:Q2422"/>
    <mergeCell ref="R2422:T2422"/>
    <mergeCell ref="U2422:V2422"/>
    <mergeCell ref="W2422:X2422"/>
    <mergeCell ref="AK2422:AO2422"/>
    <mergeCell ref="L2423:M2423"/>
    <mergeCell ref="N2423:O2423"/>
    <mergeCell ref="P2423:Q2423"/>
    <mergeCell ref="R2423:T2423"/>
    <mergeCell ref="U2423:V2423"/>
    <mergeCell ref="W2423:X2423"/>
    <mergeCell ref="AK2423:AO2423"/>
    <mergeCell ref="L2418:M2418"/>
    <mergeCell ref="N2418:O2418"/>
    <mergeCell ref="P2418:Q2418"/>
    <mergeCell ref="R2418:T2418"/>
    <mergeCell ref="U2418:V2418"/>
    <mergeCell ref="W2418:X2418"/>
    <mergeCell ref="AK2418:AO2418"/>
    <mergeCell ref="L2419:M2419"/>
    <mergeCell ref="N2419:O2419"/>
    <mergeCell ref="P2419:Q2419"/>
    <mergeCell ref="R2419:T2419"/>
    <mergeCell ref="U2419:V2419"/>
    <mergeCell ref="W2419:X2419"/>
    <mergeCell ref="AK2419:AO2419"/>
    <mergeCell ref="L2420:M2420"/>
    <mergeCell ref="N2420:O2420"/>
    <mergeCell ref="P2420:Q2420"/>
    <mergeCell ref="R2420:T2420"/>
    <mergeCell ref="U2420:V2420"/>
    <mergeCell ref="W2420:X2420"/>
    <mergeCell ref="AK2420:AO2420"/>
    <mergeCell ref="L2427:M2427"/>
    <mergeCell ref="N2427:O2427"/>
    <mergeCell ref="P2427:Q2427"/>
    <mergeCell ref="R2427:T2427"/>
    <mergeCell ref="U2427:V2427"/>
    <mergeCell ref="W2427:X2427"/>
    <mergeCell ref="AK2427:AO2427"/>
    <mergeCell ref="K2428:K2434"/>
    <mergeCell ref="L2428:X2428"/>
    <mergeCell ref="Y2428:AB2428"/>
    <mergeCell ref="AK2428:AO2428"/>
    <mergeCell ref="L2429:N2430"/>
    <mergeCell ref="O2429:X2429"/>
    <mergeCell ref="AK2429:AO2434"/>
    <mergeCell ref="O2430:X2430"/>
    <mergeCell ref="Y2430:AB2430"/>
    <mergeCell ref="AC2430:AF2430"/>
    <mergeCell ref="AG2430:AJ2430"/>
    <mergeCell ref="L2424:M2424"/>
    <mergeCell ref="N2424:O2424"/>
    <mergeCell ref="P2424:Q2424"/>
    <mergeCell ref="R2424:T2424"/>
    <mergeCell ref="U2424:V2424"/>
    <mergeCell ref="W2424:X2424"/>
    <mergeCell ref="AK2424:AO2424"/>
    <mergeCell ref="L2425:M2425"/>
    <mergeCell ref="N2425:O2425"/>
    <mergeCell ref="P2425:Q2425"/>
    <mergeCell ref="R2425:T2425"/>
    <mergeCell ref="U2425:V2425"/>
    <mergeCell ref="W2425:X2425"/>
    <mergeCell ref="AK2425:AO2425"/>
    <mergeCell ref="L2426:M2426"/>
    <mergeCell ref="N2426:O2426"/>
    <mergeCell ref="P2426:Q2426"/>
    <mergeCell ref="R2426:T2426"/>
    <mergeCell ref="U2426:V2426"/>
    <mergeCell ref="W2426:X2426"/>
    <mergeCell ref="AK2426:AO2426"/>
    <mergeCell ref="K2435:K2436"/>
    <mergeCell ref="L2435:AO2436"/>
    <mergeCell ref="K2437:AO2437"/>
    <mergeCell ref="K2438:AO2438"/>
    <mergeCell ref="K2441:AO2441"/>
    <mergeCell ref="K2442:AO2442"/>
    <mergeCell ref="B2450:B2489"/>
    <mergeCell ref="C2450:J2489"/>
    <mergeCell ref="K2450:AO2450"/>
    <mergeCell ref="K2451:M2451"/>
    <mergeCell ref="N2451:O2451"/>
    <mergeCell ref="P2451:Q2451"/>
    <mergeCell ref="R2451:T2451"/>
    <mergeCell ref="U2451:V2454"/>
    <mergeCell ref="W2451:X2454"/>
    <mergeCell ref="Y2451:AB2452"/>
    <mergeCell ref="AC2451:AJ2452"/>
    <mergeCell ref="AK2451:AO2454"/>
    <mergeCell ref="K2452:K2454"/>
    <mergeCell ref="L2452:M2454"/>
    <mergeCell ref="N2452:O2454"/>
    <mergeCell ref="P2452:Q2454"/>
    <mergeCell ref="R2452:T2454"/>
    <mergeCell ref="Y2453:AB2453"/>
    <mergeCell ref="AC2453:AF2453"/>
    <mergeCell ref="AG2453:AJ2453"/>
    <mergeCell ref="L2455:M2455"/>
    <mergeCell ref="N2455:O2455"/>
    <mergeCell ref="P2455:Q2455"/>
    <mergeCell ref="R2455:T2455"/>
    <mergeCell ref="U2455:V2455"/>
    <mergeCell ref="W2455:X2455"/>
    <mergeCell ref="AS2430:AT2430"/>
    <mergeCell ref="L2431:N2434"/>
    <mergeCell ref="O2431:X2431"/>
    <mergeCell ref="AA2431:AB2431"/>
    <mergeCell ref="AE2431:AF2431"/>
    <mergeCell ref="AI2431:AJ2431"/>
    <mergeCell ref="AQ2431:AR2431"/>
    <mergeCell ref="AS2431:AT2431"/>
    <mergeCell ref="O2432:X2432"/>
    <mergeCell ref="AA2432:AB2432"/>
    <mergeCell ref="AE2432:AF2432"/>
    <mergeCell ref="AI2432:AJ2432"/>
    <mergeCell ref="AS2432:AT2432"/>
    <mergeCell ref="O2433:X2433"/>
    <mergeCell ref="Y2433:AB2433"/>
    <mergeCell ref="AC2433:AF2433"/>
    <mergeCell ref="AG2433:AJ2433"/>
    <mergeCell ref="AQ2433:AT2433"/>
    <mergeCell ref="O2434:X2434"/>
    <mergeCell ref="Y2434:AJ2434"/>
    <mergeCell ref="L2459:M2459"/>
    <mergeCell ref="N2459:O2459"/>
    <mergeCell ref="P2459:Q2459"/>
    <mergeCell ref="R2459:T2459"/>
    <mergeCell ref="U2459:V2459"/>
    <mergeCell ref="W2459:X2459"/>
    <mergeCell ref="AK2459:AO2459"/>
    <mergeCell ref="L2460:M2460"/>
    <mergeCell ref="N2460:O2460"/>
    <mergeCell ref="P2460:Q2460"/>
    <mergeCell ref="R2460:T2460"/>
    <mergeCell ref="U2460:V2460"/>
    <mergeCell ref="W2460:X2460"/>
    <mergeCell ref="AK2460:AO2460"/>
    <mergeCell ref="L2461:M2461"/>
    <mergeCell ref="N2461:O2461"/>
    <mergeCell ref="P2461:Q2461"/>
    <mergeCell ref="R2461:T2461"/>
    <mergeCell ref="U2461:V2461"/>
    <mergeCell ref="W2461:X2461"/>
    <mergeCell ref="AK2461:AO2461"/>
    <mergeCell ref="AK2455:AO2455"/>
    <mergeCell ref="L2456:M2456"/>
    <mergeCell ref="N2456:O2456"/>
    <mergeCell ref="P2456:Q2456"/>
    <mergeCell ref="R2456:T2456"/>
    <mergeCell ref="U2456:V2456"/>
    <mergeCell ref="W2456:X2456"/>
    <mergeCell ref="AK2456:AO2456"/>
    <mergeCell ref="L2457:M2457"/>
    <mergeCell ref="N2457:O2457"/>
    <mergeCell ref="P2457:Q2457"/>
    <mergeCell ref="R2457:T2457"/>
    <mergeCell ref="U2457:V2457"/>
    <mergeCell ref="W2457:X2457"/>
    <mergeCell ref="AK2457:AO2457"/>
    <mergeCell ref="L2458:M2458"/>
    <mergeCell ref="N2458:O2458"/>
    <mergeCell ref="P2458:Q2458"/>
    <mergeCell ref="R2458:T2458"/>
    <mergeCell ref="U2458:V2458"/>
    <mergeCell ref="W2458:X2458"/>
    <mergeCell ref="AK2458:AO2458"/>
    <mergeCell ref="L2465:M2465"/>
    <mergeCell ref="N2465:O2465"/>
    <mergeCell ref="P2465:Q2465"/>
    <mergeCell ref="R2465:T2465"/>
    <mergeCell ref="U2465:V2465"/>
    <mergeCell ref="W2465:X2465"/>
    <mergeCell ref="AK2465:AO2465"/>
    <mergeCell ref="L2466:M2466"/>
    <mergeCell ref="N2466:O2466"/>
    <mergeCell ref="P2466:Q2466"/>
    <mergeCell ref="R2466:T2466"/>
    <mergeCell ref="U2466:V2466"/>
    <mergeCell ref="W2466:X2466"/>
    <mergeCell ref="AK2466:AO2466"/>
    <mergeCell ref="L2467:M2467"/>
    <mergeCell ref="N2467:O2467"/>
    <mergeCell ref="P2467:Q2467"/>
    <mergeCell ref="R2467:T2467"/>
    <mergeCell ref="U2467:V2467"/>
    <mergeCell ref="W2467:X2467"/>
    <mergeCell ref="AK2467:AO2467"/>
    <mergeCell ref="L2462:M2462"/>
    <mergeCell ref="N2462:O2462"/>
    <mergeCell ref="P2462:Q2462"/>
    <mergeCell ref="R2462:T2462"/>
    <mergeCell ref="U2462:V2462"/>
    <mergeCell ref="W2462:X2462"/>
    <mergeCell ref="AK2462:AO2462"/>
    <mergeCell ref="L2463:M2463"/>
    <mergeCell ref="N2463:O2463"/>
    <mergeCell ref="P2463:Q2463"/>
    <mergeCell ref="R2463:T2463"/>
    <mergeCell ref="U2463:V2463"/>
    <mergeCell ref="W2463:X2463"/>
    <mergeCell ref="AK2463:AO2463"/>
    <mergeCell ref="L2464:M2464"/>
    <mergeCell ref="N2464:O2464"/>
    <mergeCell ref="P2464:Q2464"/>
    <mergeCell ref="R2464:T2464"/>
    <mergeCell ref="U2464:V2464"/>
    <mergeCell ref="W2464:X2464"/>
    <mergeCell ref="AK2464:AO2464"/>
    <mergeCell ref="L2471:M2471"/>
    <mergeCell ref="N2471:O2471"/>
    <mergeCell ref="P2471:Q2471"/>
    <mergeCell ref="R2471:T2471"/>
    <mergeCell ref="U2471:V2471"/>
    <mergeCell ref="W2471:X2471"/>
    <mergeCell ref="AK2471:AO2471"/>
    <mergeCell ref="L2472:M2472"/>
    <mergeCell ref="N2472:O2472"/>
    <mergeCell ref="P2472:Q2472"/>
    <mergeCell ref="R2472:T2472"/>
    <mergeCell ref="U2472:V2472"/>
    <mergeCell ref="W2472:X2472"/>
    <mergeCell ref="AK2472:AO2472"/>
    <mergeCell ref="L2473:M2473"/>
    <mergeCell ref="N2473:O2473"/>
    <mergeCell ref="P2473:Q2473"/>
    <mergeCell ref="R2473:T2473"/>
    <mergeCell ref="U2473:V2473"/>
    <mergeCell ref="W2473:X2473"/>
    <mergeCell ref="AK2473:AO2473"/>
    <mergeCell ref="L2468:M2468"/>
    <mergeCell ref="N2468:O2468"/>
    <mergeCell ref="P2468:Q2468"/>
    <mergeCell ref="R2468:T2468"/>
    <mergeCell ref="U2468:V2468"/>
    <mergeCell ref="W2468:X2468"/>
    <mergeCell ref="AK2468:AO2468"/>
    <mergeCell ref="L2469:M2469"/>
    <mergeCell ref="N2469:O2469"/>
    <mergeCell ref="P2469:Q2469"/>
    <mergeCell ref="R2469:T2469"/>
    <mergeCell ref="U2469:V2469"/>
    <mergeCell ref="W2469:X2469"/>
    <mergeCell ref="AK2469:AO2469"/>
    <mergeCell ref="L2470:M2470"/>
    <mergeCell ref="N2470:O2470"/>
    <mergeCell ref="P2470:Q2470"/>
    <mergeCell ref="R2470:T2470"/>
    <mergeCell ref="U2470:V2470"/>
    <mergeCell ref="W2470:X2470"/>
    <mergeCell ref="AK2470:AO2470"/>
    <mergeCell ref="AS2477:AT2477"/>
    <mergeCell ref="L2478:N2481"/>
    <mergeCell ref="O2478:X2478"/>
    <mergeCell ref="AA2478:AB2478"/>
    <mergeCell ref="AE2478:AF2478"/>
    <mergeCell ref="AI2478:AJ2478"/>
    <mergeCell ref="AQ2478:AR2478"/>
    <mergeCell ref="AS2478:AT2478"/>
    <mergeCell ref="O2479:X2479"/>
    <mergeCell ref="AA2479:AB2479"/>
    <mergeCell ref="AE2479:AF2479"/>
    <mergeCell ref="AI2479:AJ2479"/>
    <mergeCell ref="AS2479:AT2479"/>
    <mergeCell ref="O2480:X2480"/>
    <mergeCell ref="Y2480:AB2480"/>
    <mergeCell ref="AC2480:AF2480"/>
    <mergeCell ref="AG2480:AJ2480"/>
    <mergeCell ref="AQ2480:AT2480"/>
    <mergeCell ref="O2481:X2481"/>
    <mergeCell ref="Y2481:AJ2481"/>
    <mergeCell ref="L2474:M2474"/>
    <mergeCell ref="N2474:O2474"/>
    <mergeCell ref="P2474:Q2474"/>
    <mergeCell ref="R2474:T2474"/>
    <mergeCell ref="U2474:V2474"/>
    <mergeCell ref="W2474:X2474"/>
    <mergeCell ref="AK2474:AO2474"/>
    <mergeCell ref="K2475:K2481"/>
    <mergeCell ref="L2475:X2475"/>
    <mergeCell ref="Y2475:AB2475"/>
    <mergeCell ref="AK2475:AO2475"/>
    <mergeCell ref="L2476:N2477"/>
    <mergeCell ref="O2476:X2476"/>
    <mergeCell ref="AK2476:AO2481"/>
    <mergeCell ref="O2477:X2477"/>
    <mergeCell ref="Y2477:AB2477"/>
    <mergeCell ref="AC2477:AF2477"/>
    <mergeCell ref="AG2477:AJ2477"/>
    <mergeCell ref="AK2502:AO2502"/>
    <mergeCell ref="L2503:M2503"/>
    <mergeCell ref="N2503:O2503"/>
    <mergeCell ref="P2503:Q2503"/>
    <mergeCell ref="R2503:T2503"/>
    <mergeCell ref="U2503:V2503"/>
    <mergeCell ref="W2503:X2503"/>
    <mergeCell ref="AK2503:AO2503"/>
    <mergeCell ref="L2504:M2504"/>
    <mergeCell ref="N2504:O2504"/>
    <mergeCell ref="P2504:Q2504"/>
    <mergeCell ref="R2504:T2504"/>
    <mergeCell ref="U2504:V2504"/>
    <mergeCell ref="W2504:X2504"/>
    <mergeCell ref="AK2504:AO2504"/>
    <mergeCell ref="L2505:M2505"/>
    <mergeCell ref="N2505:O2505"/>
    <mergeCell ref="P2505:Q2505"/>
    <mergeCell ref="R2505:T2505"/>
    <mergeCell ref="U2505:V2505"/>
    <mergeCell ref="W2505:X2505"/>
    <mergeCell ref="AK2505:AO2505"/>
    <mergeCell ref="K2482:K2483"/>
    <mergeCell ref="L2482:AO2483"/>
    <mergeCell ref="K2484:AO2484"/>
    <mergeCell ref="K2485:AO2485"/>
    <mergeCell ref="K2488:AO2488"/>
    <mergeCell ref="K2489:AO2489"/>
    <mergeCell ref="B2497:B2536"/>
    <mergeCell ref="C2497:J2536"/>
    <mergeCell ref="K2497:AO2497"/>
    <mergeCell ref="K2498:M2498"/>
    <mergeCell ref="N2498:O2498"/>
    <mergeCell ref="P2498:Q2498"/>
    <mergeCell ref="R2498:T2498"/>
    <mergeCell ref="U2498:V2501"/>
    <mergeCell ref="W2498:X2501"/>
    <mergeCell ref="Y2498:AB2499"/>
    <mergeCell ref="AC2498:AJ2499"/>
    <mergeCell ref="AK2498:AO2501"/>
    <mergeCell ref="K2499:K2501"/>
    <mergeCell ref="L2499:M2501"/>
    <mergeCell ref="N2499:O2501"/>
    <mergeCell ref="P2499:Q2501"/>
    <mergeCell ref="R2499:T2501"/>
    <mergeCell ref="Y2500:AB2500"/>
    <mergeCell ref="AC2500:AF2500"/>
    <mergeCell ref="AG2500:AJ2500"/>
    <mergeCell ref="L2502:M2502"/>
    <mergeCell ref="N2502:O2502"/>
    <mergeCell ref="P2502:Q2502"/>
    <mergeCell ref="R2502:T2502"/>
    <mergeCell ref="U2502:V2502"/>
    <mergeCell ref="W2502:X2502"/>
    <mergeCell ref="L2509:M2509"/>
    <mergeCell ref="N2509:O2509"/>
    <mergeCell ref="P2509:Q2509"/>
    <mergeCell ref="R2509:T2509"/>
    <mergeCell ref="U2509:V2509"/>
    <mergeCell ref="W2509:X2509"/>
    <mergeCell ref="AK2509:AO2509"/>
    <mergeCell ref="L2510:M2510"/>
    <mergeCell ref="N2510:O2510"/>
    <mergeCell ref="P2510:Q2510"/>
    <mergeCell ref="R2510:T2510"/>
    <mergeCell ref="U2510:V2510"/>
    <mergeCell ref="W2510:X2510"/>
    <mergeCell ref="AK2510:AO2510"/>
    <mergeCell ref="L2511:M2511"/>
    <mergeCell ref="N2511:O2511"/>
    <mergeCell ref="P2511:Q2511"/>
    <mergeCell ref="R2511:T2511"/>
    <mergeCell ref="U2511:V2511"/>
    <mergeCell ref="W2511:X2511"/>
    <mergeCell ref="AK2511:AO2511"/>
    <mergeCell ref="L2506:M2506"/>
    <mergeCell ref="N2506:O2506"/>
    <mergeCell ref="P2506:Q2506"/>
    <mergeCell ref="R2506:T2506"/>
    <mergeCell ref="U2506:V2506"/>
    <mergeCell ref="W2506:X2506"/>
    <mergeCell ref="AK2506:AO2506"/>
    <mergeCell ref="L2507:M2507"/>
    <mergeCell ref="N2507:O2507"/>
    <mergeCell ref="P2507:Q2507"/>
    <mergeCell ref="R2507:T2507"/>
    <mergeCell ref="U2507:V2507"/>
    <mergeCell ref="W2507:X2507"/>
    <mergeCell ref="AK2507:AO2507"/>
    <mergeCell ref="L2508:M2508"/>
    <mergeCell ref="N2508:O2508"/>
    <mergeCell ref="P2508:Q2508"/>
    <mergeCell ref="R2508:T2508"/>
    <mergeCell ref="U2508:V2508"/>
    <mergeCell ref="W2508:X2508"/>
    <mergeCell ref="AK2508:AO2508"/>
    <mergeCell ref="L2515:M2515"/>
    <mergeCell ref="N2515:O2515"/>
    <mergeCell ref="P2515:Q2515"/>
    <mergeCell ref="R2515:T2515"/>
    <mergeCell ref="U2515:V2515"/>
    <mergeCell ref="W2515:X2515"/>
    <mergeCell ref="AK2515:AO2515"/>
    <mergeCell ref="L2516:M2516"/>
    <mergeCell ref="N2516:O2516"/>
    <mergeCell ref="P2516:Q2516"/>
    <mergeCell ref="R2516:T2516"/>
    <mergeCell ref="U2516:V2516"/>
    <mergeCell ref="W2516:X2516"/>
    <mergeCell ref="AK2516:AO2516"/>
    <mergeCell ref="L2517:M2517"/>
    <mergeCell ref="N2517:O2517"/>
    <mergeCell ref="P2517:Q2517"/>
    <mergeCell ref="R2517:T2517"/>
    <mergeCell ref="U2517:V2517"/>
    <mergeCell ref="W2517:X2517"/>
    <mergeCell ref="AK2517:AO2517"/>
    <mergeCell ref="L2512:M2512"/>
    <mergeCell ref="N2512:O2512"/>
    <mergeCell ref="P2512:Q2512"/>
    <mergeCell ref="R2512:T2512"/>
    <mergeCell ref="U2512:V2512"/>
    <mergeCell ref="W2512:X2512"/>
    <mergeCell ref="AK2512:AO2512"/>
    <mergeCell ref="L2513:M2513"/>
    <mergeCell ref="N2513:O2513"/>
    <mergeCell ref="P2513:Q2513"/>
    <mergeCell ref="R2513:T2513"/>
    <mergeCell ref="U2513:V2513"/>
    <mergeCell ref="W2513:X2513"/>
    <mergeCell ref="AK2513:AO2513"/>
    <mergeCell ref="L2514:M2514"/>
    <mergeCell ref="N2514:O2514"/>
    <mergeCell ref="P2514:Q2514"/>
    <mergeCell ref="R2514:T2514"/>
    <mergeCell ref="U2514:V2514"/>
    <mergeCell ref="W2514:X2514"/>
    <mergeCell ref="AK2514:AO2514"/>
    <mergeCell ref="L2521:M2521"/>
    <mergeCell ref="N2521:O2521"/>
    <mergeCell ref="P2521:Q2521"/>
    <mergeCell ref="R2521:T2521"/>
    <mergeCell ref="U2521:V2521"/>
    <mergeCell ref="W2521:X2521"/>
    <mergeCell ref="AK2521:AO2521"/>
    <mergeCell ref="K2522:K2528"/>
    <mergeCell ref="L2522:X2522"/>
    <mergeCell ref="Y2522:AB2522"/>
    <mergeCell ref="AK2522:AO2522"/>
    <mergeCell ref="L2523:N2524"/>
    <mergeCell ref="O2523:X2523"/>
    <mergeCell ref="AK2523:AO2528"/>
    <mergeCell ref="O2524:X2524"/>
    <mergeCell ref="Y2524:AB2524"/>
    <mergeCell ref="AC2524:AF2524"/>
    <mergeCell ref="AG2524:AJ2524"/>
    <mergeCell ref="L2518:M2518"/>
    <mergeCell ref="N2518:O2518"/>
    <mergeCell ref="P2518:Q2518"/>
    <mergeCell ref="R2518:T2518"/>
    <mergeCell ref="U2518:V2518"/>
    <mergeCell ref="W2518:X2518"/>
    <mergeCell ref="AK2518:AO2518"/>
    <mergeCell ref="L2519:M2519"/>
    <mergeCell ref="N2519:O2519"/>
    <mergeCell ref="P2519:Q2519"/>
    <mergeCell ref="R2519:T2519"/>
    <mergeCell ref="U2519:V2519"/>
    <mergeCell ref="W2519:X2519"/>
    <mergeCell ref="AK2519:AO2519"/>
    <mergeCell ref="L2520:M2520"/>
    <mergeCell ref="N2520:O2520"/>
    <mergeCell ref="P2520:Q2520"/>
    <mergeCell ref="R2520:T2520"/>
    <mergeCell ref="U2520:V2520"/>
    <mergeCell ref="W2520:X2520"/>
    <mergeCell ref="AK2520:AO2520"/>
    <mergeCell ref="K2529:K2530"/>
    <mergeCell ref="L2529:AO2530"/>
    <mergeCell ref="K2531:AO2531"/>
    <mergeCell ref="K2532:AO2532"/>
    <mergeCell ref="K2535:AO2535"/>
    <mergeCell ref="K2536:AO2536"/>
    <mergeCell ref="B2544:B2583"/>
    <mergeCell ref="C2544:J2583"/>
    <mergeCell ref="K2544:AO2544"/>
    <mergeCell ref="K2545:M2545"/>
    <mergeCell ref="N2545:O2545"/>
    <mergeCell ref="P2545:Q2545"/>
    <mergeCell ref="R2545:T2545"/>
    <mergeCell ref="U2545:V2548"/>
    <mergeCell ref="W2545:X2548"/>
    <mergeCell ref="Y2545:AB2546"/>
    <mergeCell ref="AC2545:AJ2546"/>
    <mergeCell ref="AK2545:AO2548"/>
    <mergeCell ref="K2546:K2548"/>
    <mergeCell ref="L2546:M2548"/>
    <mergeCell ref="N2546:O2548"/>
    <mergeCell ref="P2546:Q2548"/>
    <mergeCell ref="R2546:T2548"/>
    <mergeCell ref="Y2547:AB2547"/>
    <mergeCell ref="AC2547:AF2547"/>
    <mergeCell ref="AG2547:AJ2547"/>
    <mergeCell ref="L2549:M2549"/>
    <mergeCell ref="N2549:O2549"/>
    <mergeCell ref="P2549:Q2549"/>
    <mergeCell ref="R2549:T2549"/>
    <mergeCell ref="U2549:V2549"/>
    <mergeCell ref="W2549:X2549"/>
    <mergeCell ref="AS2524:AT2524"/>
    <mergeCell ref="L2525:N2528"/>
    <mergeCell ref="O2525:X2525"/>
    <mergeCell ref="AA2525:AB2525"/>
    <mergeCell ref="AE2525:AF2525"/>
    <mergeCell ref="AI2525:AJ2525"/>
    <mergeCell ref="AQ2525:AR2525"/>
    <mergeCell ref="AS2525:AT2525"/>
    <mergeCell ref="O2526:X2526"/>
    <mergeCell ref="AA2526:AB2526"/>
    <mergeCell ref="AE2526:AF2526"/>
    <mergeCell ref="AI2526:AJ2526"/>
    <mergeCell ref="AS2526:AT2526"/>
    <mergeCell ref="O2527:X2527"/>
    <mergeCell ref="Y2527:AB2527"/>
    <mergeCell ref="AC2527:AF2527"/>
    <mergeCell ref="AG2527:AJ2527"/>
    <mergeCell ref="AQ2527:AT2527"/>
    <mergeCell ref="O2528:X2528"/>
    <mergeCell ref="Y2528:AJ2528"/>
    <mergeCell ref="L2553:M2553"/>
    <mergeCell ref="N2553:O2553"/>
    <mergeCell ref="P2553:Q2553"/>
    <mergeCell ref="R2553:T2553"/>
    <mergeCell ref="U2553:V2553"/>
    <mergeCell ref="W2553:X2553"/>
    <mergeCell ref="AK2553:AO2553"/>
    <mergeCell ref="L2554:M2554"/>
    <mergeCell ref="N2554:O2554"/>
    <mergeCell ref="P2554:Q2554"/>
    <mergeCell ref="R2554:T2554"/>
    <mergeCell ref="U2554:V2554"/>
    <mergeCell ref="W2554:X2554"/>
    <mergeCell ref="AK2554:AO2554"/>
    <mergeCell ref="L2555:M2555"/>
    <mergeCell ref="N2555:O2555"/>
    <mergeCell ref="P2555:Q2555"/>
    <mergeCell ref="R2555:T2555"/>
    <mergeCell ref="U2555:V2555"/>
    <mergeCell ref="W2555:X2555"/>
    <mergeCell ref="AK2555:AO2555"/>
    <mergeCell ref="AK2549:AO2549"/>
    <mergeCell ref="L2550:M2550"/>
    <mergeCell ref="N2550:O2550"/>
    <mergeCell ref="P2550:Q2550"/>
    <mergeCell ref="R2550:T2550"/>
    <mergeCell ref="U2550:V2550"/>
    <mergeCell ref="W2550:X2550"/>
    <mergeCell ref="AK2550:AO2550"/>
    <mergeCell ref="L2551:M2551"/>
    <mergeCell ref="N2551:O2551"/>
    <mergeCell ref="P2551:Q2551"/>
    <mergeCell ref="R2551:T2551"/>
    <mergeCell ref="U2551:V2551"/>
    <mergeCell ref="W2551:X2551"/>
    <mergeCell ref="AK2551:AO2551"/>
    <mergeCell ref="L2552:M2552"/>
    <mergeCell ref="N2552:O2552"/>
    <mergeCell ref="P2552:Q2552"/>
    <mergeCell ref="R2552:T2552"/>
    <mergeCell ref="U2552:V2552"/>
    <mergeCell ref="W2552:X2552"/>
    <mergeCell ref="AK2552:AO2552"/>
    <mergeCell ref="L2559:M2559"/>
    <mergeCell ref="N2559:O2559"/>
    <mergeCell ref="P2559:Q2559"/>
    <mergeCell ref="R2559:T2559"/>
    <mergeCell ref="U2559:V2559"/>
    <mergeCell ref="W2559:X2559"/>
    <mergeCell ref="AK2559:AO2559"/>
    <mergeCell ref="L2560:M2560"/>
    <mergeCell ref="N2560:O2560"/>
    <mergeCell ref="P2560:Q2560"/>
    <mergeCell ref="R2560:T2560"/>
    <mergeCell ref="U2560:V2560"/>
    <mergeCell ref="W2560:X2560"/>
    <mergeCell ref="AK2560:AO2560"/>
    <mergeCell ref="L2561:M2561"/>
    <mergeCell ref="N2561:O2561"/>
    <mergeCell ref="P2561:Q2561"/>
    <mergeCell ref="R2561:T2561"/>
    <mergeCell ref="U2561:V2561"/>
    <mergeCell ref="W2561:X2561"/>
    <mergeCell ref="AK2561:AO2561"/>
    <mergeCell ref="L2556:M2556"/>
    <mergeCell ref="N2556:O2556"/>
    <mergeCell ref="P2556:Q2556"/>
    <mergeCell ref="R2556:T2556"/>
    <mergeCell ref="U2556:V2556"/>
    <mergeCell ref="W2556:X2556"/>
    <mergeCell ref="AK2556:AO2556"/>
    <mergeCell ref="L2557:M2557"/>
    <mergeCell ref="N2557:O2557"/>
    <mergeCell ref="P2557:Q2557"/>
    <mergeCell ref="R2557:T2557"/>
    <mergeCell ref="U2557:V2557"/>
    <mergeCell ref="W2557:X2557"/>
    <mergeCell ref="AK2557:AO2557"/>
    <mergeCell ref="L2558:M2558"/>
    <mergeCell ref="N2558:O2558"/>
    <mergeCell ref="P2558:Q2558"/>
    <mergeCell ref="R2558:T2558"/>
    <mergeCell ref="U2558:V2558"/>
    <mergeCell ref="W2558:X2558"/>
    <mergeCell ref="AK2558:AO2558"/>
    <mergeCell ref="L2565:M2565"/>
    <mergeCell ref="N2565:O2565"/>
    <mergeCell ref="P2565:Q2565"/>
    <mergeCell ref="R2565:T2565"/>
    <mergeCell ref="U2565:V2565"/>
    <mergeCell ref="W2565:X2565"/>
    <mergeCell ref="AK2565:AO2565"/>
    <mergeCell ref="L2566:M2566"/>
    <mergeCell ref="N2566:O2566"/>
    <mergeCell ref="P2566:Q2566"/>
    <mergeCell ref="R2566:T2566"/>
    <mergeCell ref="U2566:V2566"/>
    <mergeCell ref="W2566:X2566"/>
    <mergeCell ref="AK2566:AO2566"/>
    <mergeCell ref="L2567:M2567"/>
    <mergeCell ref="N2567:O2567"/>
    <mergeCell ref="P2567:Q2567"/>
    <mergeCell ref="R2567:T2567"/>
    <mergeCell ref="U2567:V2567"/>
    <mergeCell ref="W2567:X2567"/>
    <mergeCell ref="AK2567:AO2567"/>
    <mergeCell ref="L2562:M2562"/>
    <mergeCell ref="N2562:O2562"/>
    <mergeCell ref="P2562:Q2562"/>
    <mergeCell ref="R2562:T2562"/>
    <mergeCell ref="U2562:V2562"/>
    <mergeCell ref="W2562:X2562"/>
    <mergeCell ref="AK2562:AO2562"/>
    <mergeCell ref="L2563:M2563"/>
    <mergeCell ref="N2563:O2563"/>
    <mergeCell ref="P2563:Q2563"/>
    <mergeCell ref="R2563:T2563"/>
    <mergeCell ref="U2563:V2563"/>
    <mergeCell ref="W2563:X2563"/>
    <mergeCell ref="AK2563:AO2563"/>
    <mergeCell ref="L2564:M2564"/>
    <mergeCell ref="N2564:O2564"/>
    <mergeCell ref="P2564:Q2564"/>
    <mergeCell ref="R2564:T2564"/>
    <mergeCell ref="U2564:V2564"/>
    <mergeCell ref="W2564:X2564"/>
    <mergeCell ref="AK2564:AO2564"/>
    <mergeCell ref="AS2571:AT2571"/>
    <mergeCell ref="L2572:N2575"/>
    <mergeCell ref="O2572:X2572"/>
    <mergeCell ref="AA2572:AB2572"/>
    <mergeCell ref="AE2572:AF2572"/>
    <mergeCell ref="AI2572:AJ2572"/>
    <mergeCell ref="AQ2572:AR2572"/>
    <mergeCell ref="AS2572:AT2572"/>
    <mergeCell ref="O2573:X2573"/>
    <mergeCell ref="AA2573:AB2573"/>
    <mergeCell ref="AE2573:AF2573"/>
    <mergeCell ref="AI2573:AJ2573"/>
    <mergeCell ref="AS2573:AT2573"/>
    <mergeCell ref="O2574:X2574"/>
    <mergeCell ref="Y2574:AB2574"/>
    <mergeCell ref="AC2574:AF2574"/>
    <mergeCell ref="AG2574:AJ2574"/>
    <mergeCell ref="AQ2574:AT2574"/>
    <mergeCell ref="O2575:X2575"/>
    <mergeCell ref="Y2575:AJ2575"/>
    <mergeCell ref="L2568:M2568"/>
    <mergeCell ref="N2568:O2568"/>
    <mergeCell ref="P2568:Q2568"/>
    <mergeCell ref="R2568:T2568"/>
    <mergeCell ref="U2568:V2568"/>
    <mergeCell ref="W2568:X2568"/>
    <mergeCell ref="AK2568:AO2568"/>
    <mergeCell ref="K2569:K2575"/>
    <mergeCell ref="L2569:X2569"/>
    <mergeCell ref="Y2569:AB2569"/>
    <mergeCell ref="AK2569:AO2569"/>
    <mergeCell ref="L2570:N2571"/>
    <mergeCell ref="O2570:X2570"/>
    <mergeCell ref="AK2570:AO2575"/>
    <mergeCell ref="O2571:X2571"/>
    <mergeCell ref="Y2571:AB2571"/>
    <mergeCell ref="AC2571:AF2571"/>
    <mergeCell ref="AG2571:AJ2571"/>
    <mergeCell ref="AK2596:AO2596"/>
    <mergeCell ref="L2597:M2597"/>
    <mergeCell ref="N2597:O2597"/>
    <mergeCell ref="P2597:Q2597"/>
    <mergeCell ref="R2597:T2597"/>
    <mergeCell ref="U2597:V2597"/>
    <mergeCell ref="W2597:X2597"/>
    <mergeCell ref="AK2597:AO2597"/>
    <mergeCell ref="L2598:M2598"/>
    <mergeCell ref="N2598:O2598"/>
    <mergeCell ref="P2598:Q2598"/>
    <mergeCell ref="R2598:T2598"/>
    <mergeCell ref="U2598:V2598"/>
    <mergeCell ref="W2598:X2598"/>
    <mergeCell ref="AK2598:AO2598"/>
    <mergeCell ref="L2599:M2599"/>
    <mergeCell ref="N2599:O2599"/>
    <mergeCell ref="P2599:Q2599"/>
    <mergeCell ref="R2599:T2599"/>
    <mergeCell ref="U2599:V2599"/>
    <mergeCell ref="W2599:X2599"/>
    <mergeCell ref="AK2599:AO2599"/>
    <mergeCell ref="K2576:K2577"/>
    <mergeCell ref="L2576:AO2577"/>
    <mergeCell ref="K2578:AO2578"/>
    <mergeCell ref="K2579:AO2579"/>
    <mergeCell ref="K2582:AO2582"/>
    <mergeCell ref="K2583:AO2583"/>
    <mergeCell ref="B2591:B2630"/>
    <mergeCell ref="C2591:J2630"/>
    <mergeCell ref="K2591:AO2591"/>
    <mergeCell ref="K2592:M2592"/>
    <mergeCell ref="N2592:O2592"/>
    <mergeCell ref="P2592:Q2592"/>
    <mergeCell ref="R2592:T2592"/>
    <mergeCell ref="U2592:V2595"/>
    <mergeCell ref="W2592:X2595"/>
    <mergeCell ref="Y2592:AB2593"/>
    <mergeCell ref="AC2592:AJ2593"/>
    <mergeCell ref="AK2592:AO2595"/>
    <mergeCell ref="K2593:K2595"/>
    <mergeCell ref="L2593:M2595"/>
    <mergeCell ref="N2593:O2595"/>
    <mergeCell ref="P2593:Q2595"/>
    <mergeCell ref="R2593:T2595"/>
    <mergeCell ref="Y2594:AB2594"/>
    <mergeCell ref="AC2594:AF2594"/>
    <mergeCell ref="AG2594:AJ2594"/>
    <mergeCell ref="L2596:M2596"/>
    <mergeCell ref="N2596:O2596"/>
    <mergeCell ref="P2596:Q2596"/>
    <mergeCell ref="R2596:T2596"/>
    <mergeCell ref="U2596:V2596"/>
    <mergeCell ref="W2596:X2596"/>
    <mergeCell ref="L2603:M2603"/>
    <mergeCell ref="N2603:O2603"/>
    <mergeCell ref="P2603:Q2603"/>
    <mergeCell ref="R2603:T2603"/>
    <mergeCell ref="U2603:V2603"/>
    <mergeCell ref="W2603:X2603"/>
    <mergeCell ref="AK2603:AO2603"/>
    <mergeCell ref="L2604:M2604"/>
    <mergeCell ref="N2604:O2604"/>
    <mergeCell ref="P2604:Q2604"/>
    <mergeCell ref="R2604:T2604"/>
    <mergeCell ref="U2604:V2604"/>
    <mergeCell ref="W2604:X2604"/>
    <mergeCell ref="AK2604:AO2604"/>
    <mergeCell ref="L2605:M2605"/>
    <mergeCell ref="N2605:O2605"/>
    <mergeCell ref="P2605:Q2605"/>
    <mergeCell ref="R2605:T2605"/>
    <mergeCell ref="U2605:V2605"/>
    <mergeCell ref="W2605:X2605"/>
    <mergeCell ref="AK2605:AO2605"/>
    <mergeCell ref="L2600:M2600"/>
    <mergeCell ref="N2600:O2600"/>
    <mergeCell ref="P2600:Q2600"/>
    <mergeCell ref="R2600:T2600"/>
    <mergeCell ref="U2600:V2600"/>
    <mergeCell ref="W2600:X2600"/>
    <mergeCell ref="AK2600:AO2600"/>
    <mergeCell ref="L2601:M2601"/>
    <mergeCell ref="N2601:O2601"/>
    <mergeCell ref="P2601:Q2601"/>
    <mergeCell ref="R2601:T2601"/>
    <mergeCell ref="U2601:V2601"/>
    <mergeCell ref="W2601:X2601"/>
    <mergeCell ref="AK2601:AO2601"/>
    <mergeCell ref="L2602:M2602"/>
    <mergeCell ref="N2602:O2602"/>
    <mergeCell ref="P2602:Q2602"/>
    <mergeCell ref="R2602:T2602"/>
    <mergeCell ref="U2602:V2602"/>
    <mergeCell ref="W2602:X2602"/>
    <mergeCell ref="AK2602:AO2602"/>
    <mergeCell ref="L2609:M2609"/>
    <mergeCell ref="N2609:O2609"/>
    <mergeCell ref="P2609:Q2609"/>
    <mergeCell ref="R2609:T2609"/>
    <mergeCell ref="U2609:V2609"/>
    <mergeCell ref="W2609:X2609"/>
    <mergeCell ref="AK2609:AO2609"/>
    <mergeCell ref="L2610:M2610"/>
    <mergeCell ref="N2610:O2610"/>
    <mergeCell ref="P2610:Q2610"/>
    <mergeCell ref="R2610:T2610"/>
    <mergeCell ref="U2610:V2610"/>
    <mergeCell ref="W2610:X2610"/>
    <mergeCell ref="AK2610:AO2610"/>
    <mergeCell ref="L2611:M2611"/>
    <mergeCell ref="N2611:O2611"/>
    <mergeCell ref="P2611:Q2611"/>
    <mergeCell ref="R2611:T2611"/>
    <mergeCell ref="U2611:V2611"/>
    <mergeCell ref="W2611:X2611"/>
    <mergeCell ref="AK2611:AO2611"/>
    <mergeCell ref="L2606:M2606"/>
    <mergeCell ref="N2606:O2606"/>
    <mergeCell ref="P2606:Q2606"/>
    <mergeCell ref="R2606:T2606"/>
    <mergeCell ref="U2606:V2606"/>
    <mergeCell ref="W2606:X2606"/>
    <mergeCell ref="AK2606:AO2606"/>
    <mergeCell ref="L2607:M2607"/>
    <mergeCell ref="N2607:O2607"/>
    <mergeCell ref="P2607:Q2607"/>
    <mergeCell ref="R2607:T2607"/>
    <mergeCell ref="U2607:V2607"/>
    <mergeCell ref="W2607:X2607"/>
    <mergeCell ref="AK2607:AO2607"/>
    <mergeCell ref="L2608:M2608"/>
    <mergeCell ref="N2608:O2608"/>
    <mergeCell ref="P2608:Q2608"/>
    <mergeCell ref="R2608:T2608"/>
    <mergeCell ref="U2608:V2608"/>
    <mergeCell ref="W2608:X2608"/>
    <mergeCell ref="AK2608:AO2608"/>
    <mergeCell ref="L2615:M2615"/>
    <mergeCell ref="N2615:O2615"/>
    <mergeCell ref="P2615:Q2615"/>
    <mergeCell ref="R2615:T2615"/>
    <mergeCell ref="U2615:V2615"/>
    <mergeCell ref="W2615:X2615"/>
    <mergeCell ref="AK2615:AO2615"/>
    <mergeCell ref="K2616:K2622"/>
    <mergeCell ref="L2616:X2616"/>
    <mergeCell ref="Y2616:AB2616"/>
    <mergeCell ref="AK2616:AO2616"/>
    <mergeCell ref="L2617:N2618"/>
    <mergeCell ref="O2617:X2617"/>
    <mergeCell ref="AK2617:AO2622"/>
    <mergeCell ref="O2618:X2618"/>
    <mergeCell ref="Y2618:AB2618"/>
    <mergeCell ref="AC2618:AF2618"/>
    <mergeCell ref="AG2618:AJ2618"/>
    <mergeCell ref="L2612:M2612"/>
    <mergeCell ref="N2612:O2612"/>
    <mergeCell ref="P2612:Q2612"/>
    <mergeCell ref="R2612:T2612"/>
    <mergeCell ref="U2612:V2612"/>
    <mergeCell ref="W2612:X2612"/>
    <mergeCell ref="AK2612:AO2612"/>
    <mergeCell ref="L2613:M2613"/>
    <mergeCell ref="N2613:O2613"/>
    <mergeCell ref="P2613:Q2613"/>
    <mergeCell ref="R2613:T2613"/>
    <mergeCell ref="U2613:V2613"/>
    <mergeCell ref="W2613:X2613"/>
    <mergeCell ref="AK2613:AO2613"/>
    <mergeCell ref="L2614:M2614"/>
    <mergeCell ref="N2614:O2614"/>
    <mergeCell ref="P2614:Q2614"/>
    <mergeCell ref="R2614:T2614"/>
    <mergeCell ref="U2614:V2614"/>
    <mergeCell ref="W2614:X2614"/>
    <mergeCell ref="AK2614:AO2614"/>
    <mergeCell ref="K2623:K2624"/>
    <mergeCell ref="L2623:AO2624"/>
    <mergeCell ref="K2625:AO2625"/>
    <mergeCell ref="K2626:AO2626"/>
    <mergeCell ref="K2629:AO2629"/>
    <mergeCell ref="K2630:AO2630"/>
    <mergeCell ref="B2638:B2677"/>
    <mergeCell ref="C2638:J2677"/>
    <mergeCell ref="K2638:AO2638"/>
    <mergeCell ref="K2639:M2639"/>
    <mergeCell ref="N2639:O2639"/>
    <mergeCell ref="P2639:Q2639"/>
    <mergeCell ref="R2639:T2639"/>
    <mergeCell ref="U2639:V2642"/>
    <mergeCell ref="W2639:X2642"/>
    <mergeCell ref="Y2639:AB2640"/>
    <mergeCell ref="AC2639:AJ2640"/>
    <mergeCell ref="AK2639:AO2642"/>
    <mergeCell ref="K2640:K2642"/>
    <mergeCell ref="L2640:M2642"/>
    <mergeCell ref="N2640:O2642"/>
    <mergeCell ref="P2640:Q2642"/>
    <mergeCell ref="R2640:T2642"/>
    <mergeCell ref="Y2641:AB2641"/>
    <mergeCell ref="AC2641:AF2641"/>
    <mergeCell ref="AG2641:AJ2641"/>
    <mergeCell ref="L2643:M2643"/>
    <mergeCell ref="N2643:O2643"/>
    <mergeCell ref="P2643:Q2643"/>
    <mergeCell ref="R2643:T2643"/>
    <mergeCell ref="U2643:V2643"/>
    <mergeCell ref="W2643:X2643"/>
    <mergeCell ref="AS2618:AT2618"/>
    <mergeCell ref="L2619:N2622"/>
    <mergeCell ref="O2619:X2619"/>
    <mergeCell ref="AA2619:AB2619"/>
    <mergeCell ref="AE2619:AF2619"/>
    <mergeCell ref="AI2619:AJ2619"/>
    <mergeCell ref="AQ2619:AR2619"/>
    <mergeCell ref="AS2619:AT2619"/>
    <mergeCell ref="O2620:X2620"/>
    <mergeCell ref="AA2620:AB2620"/>
    <mergeCell ref="AE2620:AF2620"/>
    <mergeCell ref="AI2620:AJ2620"/>
    <mergeCell ref="AS2620:AT2620"/>
    <mergeCell ref="O2621:X2621"/>
    <mergeCell ref="Y2621:AB2621"/>
    <mergeCell ref="AC2621:AF2621"/>
    <mergeCell ref="AG2621:AJ2621"/>
    <mergeCell ref="AQ2621:AT2621"/>
    <mergeCell ref="O2622:X2622"/>
    <mergeCell ref="Y2622:AJ2622"/>
    <mergeCell ref="L2647:M2647"/>
    <mergeCell ref="N2647:O2647"/>
    <mergeCell ref="P2647:Q2647"/>
    <mergeCell ref="R2647:T2647"/>
    <mergeCell ref="U2647:V2647"/>
    <mergeCell ref="W2647:X2647"/>
    <mergeCell ref="AK2647:AO2647"/>
    <mergeCell ref="L2648:M2648"/>
    <mergeCell ref="N2648:O2648"/>
    <mergeCell ref="P2648:Q2648"/>
    <mergeCell ref="R2648:T2648"/>
    <mergeCell ref="U2648:V2648"/>
    <mergeCell ref="W2648:X2648"/>
    <mergeCell ref="AK2648:AO2648"/>
    <mergeCell ref="L2649:M2649"/>
    <mergeCell ref="N2649:O2649"/>
    <mergeCell ref="P2649:Q2649"/>
    <mergeCell ref="R2649:T2649"/>
    <mergeCell ref="U2649:V2649"/>
    <mergeCell ref="W2649:X2649"/>
    <mergeCell ref="AK2649:AO2649"/>
    <mergeCell ref="AK2643:AO2643"/>
    <mergeCell ref="L2644:M2644"/>
    <mergeCell ref="N2644:O2644"/>
    <mergeCell ref="P2644:Q2644"/>
    <mergeCell ref="R2644:T2644"/>
    <mergeCell ref="U2644:V2644"/>
    <mergeCell ref="W2644:X2644"/>
    <mergeCell ref="AK2644:AO2644"/>
    <mergeCell ref="L2645:M2645"/>
    <mergeCell ref="N2645:O2645"/>
    <mergeCell ref="P2645:Q2645"/>
    <mergeCell ref="R2645:T2645"/>
    <mergeCell ref="U2645:V2645"/>
    <mergeCell ref="W2645:X2645"/>
    <mergeCell ref="AK2645:AO2645"/>
    <mergeCell ref="L2646:M2646"/>
    <mergeCell ref="N2646:O2646"/>
    <mergeCell ref="P2646:Q2646"/>
    <mergeCell ref="R2646:T2646"/>
    <mergeCell ref="U2646:V2646"/>
    <mergeCell ref="W2646:X2646"/>
    <mergeCell ref="AK2646:AO2646"/>
    <mergeCell ref="L2653:M2653"/>
    <mergeCell ref="N2653:O2653"/>
    <mergeCell ref="P2653:Q2653"/>
    <mergeCell ref="R2653:T2653"/>
    <mergeCell ref="U2653:V2653"/>
    <mergeCell ref="W2653:X2653"/>
    <mergeCell ref="AK2653:AO2653"/>
    <mergeCell ref="L2654:M2654"/>
    <mergeCell ref="N2654:O2654"/>
    <mergeCell ref="P2654:Q2654"/>
    <mergeCell ref="R2654:T2654"/>
    <mergeCell ref="U2654:V2654"/>
    <mergeCell ref="W2654:X2654"/>
    <mergeCell ref="AK2654:AO2654"/>
    <mergeCell ref="L2655:M2655"/>
    <mergeCell ref="N2655:O2655"/>
    <mergeCell ref="P2655:Q2655"/>
    <mergeCell ref="R2655:T2655"/>
    <mergeCell ref="U2655:V2655"/>
    <mergeCell ref="W2655:X2655"/>
    <mergeCell ref="AK2655:AO2655"/>
    <mergeCell ref="L2650:M2650"/>
    <mergeCell ref="N2650:O2650"/>
    <mergeCell ref="P2650:Q2650"/>
    <mergeCell ref="R2650:T2650"/>
    <mergeCell ref="U2650:V2650"/>
    <mergeCell ref="W2650:X2650"/>
    <mergeCell ref="AK2650:AO2650"/>
    <mergeCell ref="L2651:M2651"/>
    <mergeCell ref="N2651:O2651"/>
    <mergeCell ref="P2651:Q2651"/>
    <mergeCell ref="R2651:T2651"/>
    <mergeCell ref="U2651:V2651"/>
    <mergeCell ref="W2651:X2651"/>
    <mergeCell ref="AK2651:AO2651"/>
    <mergeCell ref="L2652:M2652"/>
    <mergeCell ref="N2652:O2652"/>
    <mergeCell ref="P2652:Q2652"/>
    <mergeCell ref="R2652:T2652"/>
    <mergeCell ref="U2652:V2652"/>
    <mergeCell ref="W2652:X2652"/>
    <mergeCell ref="AK2652:AO2652"/>
    <mergeCell ref="L2659:M2659"/>
    <mergeCell ref="N2659:O2659"/>
    <mergeCell ref="P2659:Q2659"/>
    <mergeCell ref="R2659:T2659"/>
    <mergeCell ref="U2659:V2659"/>
    <mergeCell ref="W2659:X2659"/>
    <mergeCell ref="AK2659:AO2659"/>
    <mergeCell ref="L2660:M2660"/>
    <mergeCell ref="N2660:O2660"/>
    <mergeCell ref="P2660:Q2660"/>
    <mergeCell ref="R2660:T2660"/>
    <mergeCell ref="U2660:V2660"/>
    <mergeCell ref="W2660:X2660"/>
    <mergeCell ref="AK2660:AO2660"/>
    <mergeCell ref="L2661:M2661"/>
    <mergeCell ref="N2661:O2661"/>
    <mergeCell ref="P2661:Q2661"/>
    <mergeCell ref="R2661:T2661"/>
    <mergeCell ref="U2661:V2661"/>
    <mergeCell ref="W2661:X2661"/>
    <mergeCell ref="AK2661:AO2661"/>
    <mergeCell ref="L2656:M2656"/>
    <mergeCell ref="N2656:O2656"/>
    <mergeCell ref="P2656:Q2656"/>
    <mergeCell ref="R2656:T2656"/>
    <mergeCell ref="U2656:V2656"/>
    <mergeCell ref="W2656:X2656"/>
    <mergeCell ref="AK2656:AO2656"/>
    <mergeCell ref="L2657:M2657"/>
    <mergeCell ref="N2657:O2657"/>
    <mergeCell ref="P2657:Q2657"/>
    <mergeCell ref="R2657:T2657"/>
    <mergeCell ref="U2657:V2657"/>
    <mergeCell ref="W2657:X2657"/>
    <mergeCell ref="AK2657:AO2657"/>
    <mergeCell ref="L2658:M2658"/>
    <mergeCell ref="N2658:O2658"/>
    <mergeCell ref="P2658:Q2658"/>
    <mergeCell ref="R2658:T2658"/>
    <mergeCell ref="U2658:V2658"/>
    <mergeCell ref="W2658:X2658"/>
    <mergeCell ref="AK2658:AO2658"/>
    <mergeCell ref="AS2665:AT2665"/>
    <mergeCell ref="L2666:N2669"/>
    <mergeCell ref="O2666:X2666"/>
    <mergeCell ref="AA2666:AB2666"/>
    <mergeCell ref="AE2666:AF2666"/>
    <mergeCell ref="AI2666:AJ2666"/>
    <mergeCell ref="AQ2666:AR2666"/>
    <mergeCell ref="AS2666:AT2666"/>
    <mergeCell ref="O2667:X2667"/>
    <mergeCell ref="AA2667:AB2667"/>
    <mergeCell ref="AE2667:AF2667"/>
    <mergeCell ref="AI2667:AJ2667"/>
    <mergeCell ref="AS2667:AT2667"/>
    <mergeCell ref="O2668:X2668"/>
    <mergeCell ref="Y2668:AB2668"/>
    <mergeCell ref="AC2668:AF2668"/>
    <mergeCell ref="AG2668:AJ2668"/>
    <mergeCell ref="AQ2668:AT2668"/>
    <mergeCell ref="O2669:X2669"/>
    <mergeCell ref="Y2669:AJ2669"/>
    <mergeCell ref="L2662:M2662"/>
    <mergeCell ref="N2662:O2662"/>
    <mergeCell ref="P2662:Q2662"/>
    <mergeCell ref="R2662:T2662"/>
    <mergeCell ref="U2662:V2662"/>
    <mergeCell ref="W2662:X2662"/>
    <mergeCell ref="AK2662:AO2662"/>
    <mergeCell ref="K2663:K2669"/>
    <mergeCell ref="L2663:X2663"/>
    <mergeCell ref="Y2663:AB2663"/>
    <mergeCell ref="AK2663:AO2663"/>
    <mergeCell ref="L2664:N2665"/>
    <mergeCell ref="O2664:X2664"/>
    <mergeCell ref="AK2664:AO2669"/>
    <mergeCell ref="O2665:X2665"/>
    <mergeCell ref="Y2665:AB2665"/>
    <mergeCell ref="AC2665:AF2665"/>
    <mergeCell ref="AG2665:AJ2665"/>
    <mergeCell ref="AK2690:AO2690"/>
    <mergeCell ref="L2691:M2691"/>
    <mergeCell ref="N2691:O2691"/>
    <mergeCell ref="P2691:Q2691"/>
    <mergeCell ref="R2691:T2691"/>
    <mergeCell ref="U2691:V2691"/>
    <mergeCell ref="W2691:X2691"/>
    <mergeCell ref="AK2691:AO2691"/>
    <mergeCell ref="L2692:M2692"/>
    <mergeCell ref="N2692:O2692"/>
    <mergeCell ref="P2692:Q2692"/>
    <mergeCell ref="R2692:T2692"/>
    <mergeCell ref="U2692:V2692"/>
    <mergeCell ref="W2692:X2692"/>
    <mergeCell ref="AK2692:AO2692"/>
    <mergeCell ref="L2693:M2693"/>
    <mergeCell ref="N2693:O2693"/>
    <mergeCell ref="P2693:Q2693"/>
    <mergeCell ref="R2693:T2693"/>
    <mergeCell ref="U2693:V2693"/>
    <mergeCell ref="W2693:X2693"/>
    <mergeCell ref="AK2693:AO2693"/>
    <mergeCell ref="K2670:K2671"/>
    <mergeCell ref="L2670:AO2671"/>
    <mergeCell ref="K2672:AO2672"/>
    <mergeCell ref="K2673:AO2673"/>
    <mergeCell ref="K2676:AO2676"/>
    <mergeCell ref="K2677:AO2677"/>
    <mergeCell ref="B2685:B2724"/>
    <mergeCell ref="C2685:J2724"/>
    <mergeCell ref="K2685:AO2685"/>
    <mergeCell ref="K2686:M2686"/>
    <mergeCell ref="N2686:O2686"/>
    <mergeCell ref="P2686:Q2686"/>
    <mergeCell ref="R2686:T2686"/>
    <mergeCell ref="U2686:V2689"/>
    <mergeCell ref="W2686:X2689"/>
    <mergeCell ref="Y2686:AB2687"/>
    <mergeCell ref="AC2686:AJ2687"/>
    <mergeCell ref="AK2686:AO2689"/>
    <mergeCell ref="K2687:K2689"/>
    <mergeCell ref="L2687:M2689"/>
    <mergeCell ref="N2687:O2689"/>
    <mergeCell ref="P2687:Q2689"/>
    <mergeCell ref="R2687:T2689"/>
    <mergeCell ref="Y2688:AB2688"/>
    <mergeCell ref="AC2688:AF2688"/>
    <mergeCell ref="AG2688:AJ2688"/>
    <mergeCell ref="L2690:M2690"/>
    <mergeCell ref="N2690:O2690"/>
    <mergeCell ref="P2690:Q2690"/>
    <mergeCell ref="R2690:T2690"/>
    <mergeCell ref="U2690:V2690"/>
    <mergeCell ref="W2690:X2690"/>
    <mergeCell ref="L2697:M2697"/>
    <mergeCell ref="N2697:O2697"/>
    <mergeCell ref="P2697:Q2697"/>
    <mergeCell ref="R2697:T2697"/>
    <mergeCell ref="U2697:V2697"/>
    <mergeCell ref="W2697:X2697"/>
    <mergeCell ref="AK2697:AO2697"/>
    <mergeCell ref="L2698:M2698"/>
    <mergeCell ref="N2698:O2698"/>
    <mergeCell ref="P2698:Q2698"/>
    <mergeCell ref="R2698:T2698"/>
    <mergeCell ref="U2698:V2698"/>
    <mergeCell ref="W2698:X2698"/>
    <mergeCell ref="AK2698:AO2698"/>
    <mergeCell ref="L2699:M2699"/>
    <mergeCell ref="N2699:O2699"/>
    <mergeCell ref="P2699:Q2699"/>
    <mergeCell ref="R2699:T2699"/>
    <mergeCell ref="U2699:V2699"/>
    <mergeCell ref="W2699:X2699"/>
    <mergeCell ref="AK2699:AO2699"/>
    <mergeCell ref="L2694:M2694"/>
    <mergeCell ref="N2694:O2694"/>
    <mergeCell ref="P2694:Q2694"/>
    <mergeCell ref="R2694:T2694"/>
    <mergeCell ref="U2694:V2694"/>
    <mergeCell ref="W2694:X2694"/>
    <mergeCell ref="AK2694:AO2694"/>
    <mergeCell ref="L2695:M2695"/>
    <mergeCell ref="N2695:O2695"/>
    <mergeCell ref="P2695:Q2695"/>
    <mergeCell ref="R2695:T2695"/>
    <mergeCell ref="U2695:V2695"/>
    <mergeCell ref="W2695:X2695"/>
    <mergeCell ref="AK2695:AO2695"/>
    <mergeCell ref="L2696:M2696"/>
    <mergeCell ref="N2696:O2696"/>
    <mergeCell ref="P2696:Q2696"/>
    <mergeCell ref="R2696:T2696"/>
    <mergeCell ref="U2696:V2696"/>
    <mergeCell ref="W2696:X2696"/>
    <mergeCell ref="AK2696:AO2696"/>
    <mergeCell ref="L2703:M2703"/>
    <mergeCell ref="N2703:O2703"/>
    <mergeCell ref="P2703:Q2703"/>
    <mergeCell ref="R2703:T2703"/>
    <mergeCell ref="U2703:V2703"/>
    <mergeCell ref="W2703:X2703"/>
    <mergeCell ref="AK2703:AO2703"/>
    <mergeCell ref="L2704:M2704"/>
    <mergeCell ref="N2704:O2704"/>
    <mergeCell ref="P2704:Q2704"/>
    <mergeCell ref="R2704:T2704"/>
    <mergeCell ref="U2704:V2704"/>
    <mergeCell ref="W2704:X2704"/>
    <mergeCell ref="AK2704:AO2704"/>
    <mergeCell ref="L2705:M2705"/>
    <mergeCell ref="N2705:O2705"/>
    <mergeCell ref="P2705:Q2705"/>
    <mergeCell ref="R2705:T2705"/>
    <mergeCell ref="U2705:V2705"/>
    <mergeCell ref="W2705:X2705"/>
    <mergeCell ref="AK2705:AO2705"/>
    <mergeCell ref="L2700:M2700"/>
    <mergeCell ref="N2700:O2700"/>
    <mergeCell ref="P2700:Q2700"/>
    <mergeCell ref="R2700:T2700"/>
    <mergeCell ref="U2700:V2700"/>
    <mergeCell ref="W2700:X2700"/>
    <mergeCell ref="AK2700:AO2700"/>
    <mergeCell ref="L2701:M2701"/>
    <mergeCell ref="N2701:O2701"/>
    <mergeCell ref="P2701:Q2701"/>
    <mergeCell ref="R2701:T2701"/>
    <mergeCell ref="U2701:V2701"/>
    <mergeCell ref="W2701:X2701"/>
    <mergeCell ref="AK2701:AO2701"/>
    <mergeCell ref="L2702:M2702"/>
    <mergeCell ref="N2702:O2702"/>
    <mergeCell ref="P2702:Q2702"/>
    <mergeCell ref="R2702:T2702"/>
    <mergeCell ref="U2702:V2702"/>
    <mergeCell ref="W2702:X2702"/>
    <mergeCell ref="AK2702:AO2702"/>
    <mergeCell ref="L2709:M2709"/>
    <mergeCell ref="N2709:O2709"/>
    <mergeCell ref="P2709:Q2709"/>
    <mergeCell ref="R2709:T2709"/>
    <mergeCell ref="U2709:V2709"/>
    <mergeCell ref="W2709:X2709"/>
    <mergeCell ref="AK2709:AO2709"/>
    <mergeCell ref="K2710:K2716"/>
    <mergeCell ref="L2710:X2710"/>
    <mergeCell ref="Y2710:AB2710"/>
    <mergeCell ref="AK2710:AO2710"/>
    <mergeCell ref="L2711:N2712"/>
    <mergeCell ref="O2711:X2711"/>
    <mergeCell ref="AK2711:AO2716"/>
    <mergeCell ref="O2712:X2712"/>
    <mergeCell ref="Y2712:AB2712"/>
    <mergeCell ref="AC2712:AF2712"/>
    <mergeCell ref="AG2712:AJ2712"/>
    <mergeCell ref="L2706:M2706"/>
    <mergeCell ref="N2706:O2706"/>
    <mergeCell ref="P2706:Q2706"/>
    <mergeCell ref="R2706:T2706"/>
    <mergeCell ref="U2706:V2706"/>
    <mergeCell ref="W2706:X2706"/>
    <mergeCell ref="AK2706:AO2706"/>
    <mergeCell ref="L2707:M2707"/>
    <mergeCell ref="N2707:O2707"/>
    <mergeCell ref="P2707:Q2707"/>
    <mergeCell ref="R2707:T2707"/>
    <mergeCell ref="U2707:V2707"/>
    <mergeCell ref="W2707:X2707"/>
    <mergeCell ref="AK2707:AO2707"/>
    <mergeCell ref="L2708:M2708"/>
    <mergeCell ref="N2708:O2708"/>
    <mergeCell ref="P2708:Q2708"/>
    <mergeCell ref="R2708:T2708"/>
    <mergeCell ref="U2708:V2708"/>
    <mergeCell ref="W2708:X2708"/>
    <mergeCell ref="AK2708:AO2708"/>
    <mergeCell ref="K2717:K2718"/>
    <mergeCell ref="L2717:AO2718"/>
    <mergeCell ref="K2719:AO2719"/>
    <mergeCell ref="K2720:AO2720"/>
    <mergeCell ref="K2723:AO2723"/>
    <mergeCell ref="K2724:AO2724"/>
    <mergeCell ref="B2732:B2771"/>
    <mergeCell ref="C2732:J2771"/>
    <mergeCell ref="K2732:AO2732"/>
    <mergeCell ref="K2733:M2733"/>
    <mergeCell ref="N2733:O2733"/>
    <mergeCell ref="P2733:Q2733"/>
    <mergeCell ref="R2733:T2733"/>
    <mergeCell ref="U2733:V2736"/>
    <mergeCell ref="W2733:X2736"/>
    <mergeCell ref="Y2733:AB2734"/>
    <mergeCell ref="AC2733:AJ2734"/>
    <mergeCell ref="AK2733:AO2736"/>
    <mergeCell ref="K2734:K2736"/>
    <mergeCell ref="L2734:M2736"/>
    <mergeCell ref="N2734:O2736"/>
    <mergeCell ref="P2734:Q2736"/>
    <mergeCell ref="R2734:T2736"/>
    <mergeCell ref="Y2735:AB2735"/>
    <mergeCell ref="AC2735:AF2735"/>
    <mergeCell ref="AG2735:AJ2735"/>
    <mergeCell ref="L2737:M2737"/>
    <mergeCell ref="N2737:O2737"/>
    <mergeCell ref="P2737:Q2737"/>
    <mergeCell ref="R2737:T2737"/>
    <mergeCell ref="U2737:V2737"/>
    <mergeCell ref="W2737:X2737"/>
    <mergeCell ref="AS2712:AT2712"/>
    <mergeCell ref="L2713:N2716"/>
    <mergeCell ref="O2713:X2713"/>
    <mergeCell ref="AA2713:AB2713"/>
    <mergeCell ref="AE2713:AF2713"/>
    <mergeCell ref="AI2713:AJ2713"/>
    <mergeCell ref="AQ2713:AR2713"/>
    <mergeCell ref="AS2713:AT2713"/>
    <mergeCell ref="O2714:X2714"/>
    <mergeCell ref="AA2714:AB2714"/>
    <mergeCell ref="AE2714:AF2714"/>
    <mergeCell ref="AI2714:AJ2714"/>
    <mergeCell ref="AS2714:AT2714"/>
    <mergeCell ref="O2715:X2715"/>
    <mergeCell ref="Y2715:AB2715"/>
    <mergeCell ref="AC2715:AF2715"/>
    <mergeCell ref="AG2715:AJ2715"/>
    <mergeCell ref="AQ2715:AT2715"/>
    <mergeCell ref="O2716:X2716"/>
    <mergeCell ref="Y2716:AJ2716"/>
    <mergeCell ref="L2741:M2741"/>
    <mergeCell ref="N2741:O2741"/>
    <mergeCell ref="P2741:Q2741"/>
    <mergeCell ref="R2741:T2741"/>
    <mergeCell ref="U2741:V2741"/>
    <mergeCell ref="W2741:X2741"/>
    <mergeCell ref="AK2741:AO2741"/>
    <mergeCell ref="L2742:M2742"/>
    <mergeCell ref="N2742:O2742"/>
    <mergeCell ref="P2742:Q2742"/>
    <mergeCell ref="R2742:T2742"/>
    <mergeCell ref="U2742:V2742"/>
    <mergeCell ref="W2742:X2742"/>
    <mergeCell ref="AK2742:AO2742"/>
    <mergeCell ref="L2743:M2743"/>
    <mergeCell ref="N2743:O2743"/>
    <mergeCell ref="P2743:Q2743"/>
    <mergeCell ref="R2743:T2743"/>
    <mergeCell ref="U2743:V2743"/>
    <mergeCell ref="W2743:X2743"/>
    <mergeCell ref="AK2743:AO2743"/>
    <mergeCell ref="AK2737:AO2737"/>
    <mergeCell ref="L2738:M2738"/>
    <mergeCell ref="N2738:O2738"/>
    <mergeCell ref="P2738:Q2738"/>
    <mergeCell ref="R2738:T2738"/>
    <mergeCell ref="U2738:V2738"/>
    <mergeCell ref="W2738:X2738"/>
    <mergeCell ref="AK2738:AO2738"/>
    <mergeCell ref="L2739:M2739"/>
    <mergeCell ref="N2739:O2739"/>
    <mergeCell ref="P2739:Q2739"/>
    <mergeCell ref="R2739:T2739"/>
    <mergeCell ref="U2739:V2739"/>
    <mergeCell ref="W2739:X2739"/>
    <mergeCell ref="AK2739:AO2739"/>
    <mergeCell ref="L2740:M2740"/>
    <mergeCell ref="N2740:O2740"/>
    <mergeCell ref="P2740:Q2740"/>
    <mergeCell ref="R2740:T2740"/>
    <mergeCell ref="U2740:V2740"/>
    <mergeCell ref="W2740:X2740"/>
    <mergeCell ref="AK2740:AO2740"/>
    <mergeCell ref="L2747:M2747"/>
    <mergeCell ref="N2747:O2747"/>
    <mergeCell ref="P2747:Q2747"/>
    <mergeCell ref="R2747:T2747"/>
    <mergeCell ref="U2747:V2747"/>
    <mergeCell ref="W2747:X2747"/>
    <mergeCell ref="AK2747:AO2747"/>
    <mergeCell ref="L2748:M2748"/>
    <mergeCell ref="N2748:O2748"/>
    <mergeCell ref="P2748:Q2748"/>
    <mergeCell ref="R2748:T2748"/>
    <mergeCell ref="U2748:V2748"/>
    <mergeCell ref="W2748:X2748"/>
    <mergeCell ref="AK2748:AO2748"/>
    <mergeCell ref="L2749:M2749"/>
    <mergeCell ref="N2749:O2749"/>
    <mergeCell ref="P2749:Q2749"/>
    <mergeCell ref="R2749:T2749"/>
    <mergeCell ref="U2749:V2749"/>
    <mergeCell ref="W2749:X2749"/>
    <mergeCell ref="AK2749:AO2749"/>
    <mergeCell ref="L2744:M2744"/>
    <mergeCell ref="N2744:O2744"/>
    <mergeCell ref="P2744:Q2744"/>
    <mergeCell ref="R2744:T2744"/>
    <mergeCell ref="U2744:V2744"/>
    <mergeCell ref="W2744:X2744"/>
    <mergeCell ref="AK2744:AO2744"/>
    <mergeCell ref="L2745:M2745"/>
    <mergeCell ref="N2745:O2745"/>
    <mergeCell ref="P2745:Q2745"/>
    <mergeCell ref="R2745:T2745"/>
    <mergeCell ref="U2745:V2745"/>
    <mergeCell ref="W2745:X2745"/>
    <mergeCell ref="AK2745:AO2745"/>
    <mergeCell ref="L2746:M2746"/>
    <mergeCell ref="N2746:O2746"/>
    <mergeCell ref="P2746:Q2746"/>
    <mergeCell ref="R2746:T2746"/>
    <mergeCell ref="U2746:V2746"/>
    <mergeCell ref="W2746:X2746"/>
    <mergeCell ref="AK2746:AO2746"/>
    <mergeCell ref="L2753:M2753"/>
    <mergeCell ref="N2753:O2753"/>
    <mergeCell ref="P2753:Q2753"/>
    <mergeCell ref="R2753:T2753"/>
    <mergeCell ref="U2753:V2753"/>
    <mergeCell ref="W2753:X2753"/>
    <mergeCell ref="AK2753:AO2753"/>
    <mergeCell ref="L2754:M2754"/>
    <mergeCell ref="N2754:O2754"/>
    <mergeCell ref="P2754:Q2754"/>
    <mergeCell ref="R2754:T2754"/>
    <mergeCell ref="U2754:V2754"/>
    <mergeCell ref="W2754:X2754"/>
    <mergeCell ref="AK2754:AO2754"/>
    <mergeCell ref="L2755:M2755"/>
    <mergeCell ref="N2755:O2755"/>
    <mergeCell ref="P2755:Q2755"/>
    <mergeCell ref="R2755:T2755"/>
    <mergeCell ref="U2755:V2755"/>
    <mergeCell ref="W2755:X2755"/>
    <mergeCell ref="AK2755:AO2755"/>
    <mergeCell ref="L2750:M2750"/>
    <mergeCell ref="N2750:O2750"/>
    <mergeCell ref="P2750:Q2750"/>
    <mergeCell ref="R2750:T2750"/>
    <mergeCell ref="U2750:V2750"/>
    <mergeCell ref="W2750:X2750"/>
    <mergeCell ref="AK2750:AO2750"/>
    <mergeCell ref="L2751:M2751"/>
    <mergeCell ref="N2751:O2751"/>
    <mergeCell ref="P2751:Q2751"/>
    <mergeCell ref="R2751:T2751"/>
    <mergeCell ref="U2751:V2751"/>
    <mergeCell ref="W2751:X2751"/>
    <mergeCell ref="AK2751:AO2751"/>
    <mergeCell ref="L2752:M2752"/>
    <mergeCell ref="N2752:O2752"/>
    <mergeCell ref="P2752:Q2752"/>
    <mergeCell ref="R2752:T2752"/>
    <mergeCell ref="U2752:V2752"/>
    <mergeCell ref="W2752:X2752"/>
    <mergeCell ref="AK2752:AO2752"/>
    <mergeCell ref="AS2759:AT2759"/>
    <mergeCell ref="L2760:N2763"/>
    <mergeCell ref="O2760:X2760"/>
    <mergeCell ref="AA2760:AB2760"/>
    <mergeCell ref="AE2760:AF2760"/>
    <mergeCell ref="AI2760:AJ2760"/>
    <mergeCell ref="AQ2760:AR2760"/>
    <mergeCell ref="AS2760:AT2760"/>
    <mergeCell ref="O2761:X2761"/>
    <mergeCell ref="AA2761:AB2761"/>
    <mergeCell ref="AE2761:AF2761"/>
    <mergeCell ref="AI2761:AJ2761"/>
    <mergeCell ref="AS2761:AT2761"/>
    <mergeCell ref="O2762:X2762"/>
    <mergeCell ref="Y2762:AB2762"/>
    <mergeCell ref="AC2762:AF2762"/>
    <mergeCell ref="AG2762:AJ2762"/>
    <mergeCell ref="AQ2762:AT2762"/>
    <mergeCell ref="O2763:X2763"/>
    <mergeCell ref="Y2763:AJ2763"/>
    <mergeCell ref="L2756:M2756"/>
    <mergeCell ref="N2756:O2756"/>
    <mergeCell ref="P2756:Q2756"/>
    <mergeCell ref="R2756:T2756"/>
    <mergeCell ref="U2756:V2756"/>
    <mergeCell ref="W2756:X2756"/>
    <mergeCell ref="AK2756:AO2756"/>
    <mergeCell ref="K2757:K2763"/>
    <mergeCell ref="L2757:X2757"/>
    <mergeCell ref="Y2757:AB2757"/>
    <mergeCell ref="AK2757:AO2757"/>
    <mergeCell ref="L2758:N2759"/>
    <mergeCell ref="O2758:X2758"/>
    <mergeCell ref="AK2758:AO2763"/>
    <mergeCell ref="O2759:X2759"/>
    <mergeCell ref="Y2759:AB2759"/>
    <mergeCell ref="AC2759:AF2759"/>
    <mergeCell ref="AG2759:AJ2759"/>
    <mergeCell ref="AK2784:AO2784"/>
    <mergeCell ref="L2785:M2785"/>
    <mergeCell ref="N2785:O2785"/>
    <mergeCell ref="P2785:Q2785"/>
    <mergeCell ref="R2785:T2785"/>
    <mergeCell ref="U2785:V2785"/>
    <mergeCell ref="W2785:X2785"/>
    <mergeCell ref="AK2785:AO2785"/>
    <mergeCell ref="L2786:M2786"/>
    <mergeCell ref="N2786:O2786"/>
    <mergeCell ref="P2786:Q2786"/>
    <mergeCell ref="R2786:T2786"/>
    <mergeCell ref="U2786:V2786"/>
    <mergeCell ref="W2786:X2786"/>
    <mergeCell ref="AK2786:AO2786"/>
    <mergeCell ref="L2787:M2787"/>
    <mergeCell ref="N2787:O2787"/>
    <mergeCell ref="P2787:Q2787"/>
    <mergeCell ref="R2787:T2787"/>
    <mergeCell ref="U2787:V2787"/>
    <mergeCell ref="W2787:X2787"/>
    <mergeCell ref="AK2787:AO2787"/>
    <mergeCell ref="K2764:K2765"/>
    <mergeCell ref="L2764:AO2765"/>
    <mergeCell ref="K2766:AO2766"/>
    <mergeCell ref="K2767:AO2767"/>
    <mergeCell ref="K2770:AO2770"/>
    <mergeCell ref="K2771:AO2771"/>
    <mergeCell ref="B2779:B2818"/>
    <mergeCell ref="C2779:J2818"/>
    <mergeCell ref="K2779:AO2779"/>
    <mergeCell ref="K2780:M2780"/>
    <mergeCell ref="N2780:O2780"/>
    <mergeCell ref="P2780:Q2780"/>
    <mergeCell ref="R2780:T2780"/>
    <mergeCell ref="U2780:V2783"/>
    <mergeCell ref="W2780:X2783"/>
    <mergeCell ref="Y2780:AB2781"/>
    <mergeCell ref="AC2780:AJ2781"/>
    <mergeCell ref="AK2780:AO2783"/>
    <mergeCell ref="K2781:K2783"/>
    <mergeCell ref="L2781:M2783"/>
    <mergeCell ref="N2781:O2783"/>
    <mergeCell ref="P2781:Q2783"/>
    <mergeCell ref="R2781:T2783"/>
    <mergeCell ref="Y2782:AB2782"/>
    <mergeCell ref="AC2782:AF2782"/>
    <mergeCell ref="AG2782:AJ2782"/>
    <mergeCell ref="L2784:M2784"/>
    <mergeCell ref="N2784:O2784"/>
    <mergeCell ref="P2784:Q2784"/>
    <mergeCell ref="R2784:T2784"/>
    <mergeCell ref="U2784:V2784"/>
    <mergeCell ref="W2784:X2784"/>
    <mergeCell ref="L2791:M2791"/>
    <mergeCell ref="N2791:O2791"/>
    <mergeCell ref="P2791:Q2791"/>
    <mergeCell ref="R2791:T2791"/>
    <mergeCell ref="U2791:V2791"/>
    <mergeCell ref="W2791:X2791"/>
    <mergeCell ref="AK2791:AO2791"/>
    <mergeCell ref="L2792:M2792"/>
    <mergeCell ref="N2792:O2792"/>
    <mergeCell ref="P2792:Q2792"/>
    <mergeCell ref="R2792:T2792"/>
    <mergeCell ref="U2792:V2792"/>
    <mergeCell ref="W2792:X2792"/>
    <mergeCell ref="AK2792:AO2792"/>
    <mergeCell ref="L2793:M2793"/>
    <mergeCell ref="N2793:O2793"/>
    <mergeCell ref="P2793:Q2793"/>
    <mergeCell ref="R2793:T2793"/>
    <mergeCell ref="U2793:V2793"/>
    <mergeCell ref="W2793:X2793"/>
    <mergeCell ref="AK2793:AO2793"/>
    <mergeCell ref="L2788:M2788"/>
    <mergeCell ref="N2788:O2788"/>
    <mergeCell ref="P2788:Q2788"/>
    <mergeCell ref="R2788:T2788"/>
    <mergeCell ref="U2788:V2788"/>
    <mergeCell ref="W2788:X2788"/>
    <mergeCell ref="AK2788:AO2788"/>
    <mergeCell ref="L2789:M2789"/>
    <mergeCell ref="N2789:O2789"/>
    <mergeCell ref="P2789:Q2789"/>
    <mergeCell ref="R2789:T2789"/>
    <mergeCell ref="U2789:V2789"/>
    <mergeCell ref="W2789:X2789"/>
    <mergeCell ref="AK2789:AO2789"/>
    <mergeCell ref="L2790:M2790"/>
    <mergeCell ref="N2790:O2790"/>
    <mergeCell ref="P2790:Q2790"/>
    <mergeCell ref="R2790:T2790"/>
    <mergeCell ref="U2790:V2790"/>
    <mergeCell ref="W2790:X2790"/>
    <mergeCell ref="AK2790:AO2790"/>
    <mergeCell ref="L2797:M2797"/>
    <mergeCell ref="N2797:O2797"/>
    <mergeCell ref="P2797:Q2797"/>
    <mergeCell ref="R2797:T2797"/>
    <mergeCell ref="U2797:V2797"/>
    <mergeCell ref="W2797:X2797"/>
    <mergeCell ref="AK2797:AO2797"/>
    <mergeCell ref="L2798:M2798"/>
    <mergeCell ref="N2798:O2798"/>
    <mergeCell ref="P2798:Q2798"/>
    <mergeCell ref="R2798:T2798"/>
    <mergeCell ref="U2798:V2798"/>
    <mergeCell ref="W2798:X2798"/>
    <mergeCell ref="AK2798:AO2798"/>
    <mergeCell ref="L2799:M2799"/>
    <mergeCell ref="N2799:O2799"/>
    <mergeCell ref="P2799:Q2799"/>
    <mergeCell ref="R2799:T2799"/>
    <mergeCell ref="U2799:V2799"/>
    <mergeCell ref="W2799:X2799"/>
    <mergeCell ref="AK2799:AO2799"/>
    <mergeCell ref="L2794:M2794"/>
    <mergeCell ref="N2794:O2794"/>
    <mergeCell ref="P2794:Q2794"/>
    <mergeCell ref="R2794:T2794"/>
    <mergeCell ref="U2794:V2794"/>
    <mergeCell ref="W2794:X2794"/>
    <mergeCell ref="AK2794:AO2794"/>
    <mergeCell ref="L2795:M2795"/>
    <mergeCell ref="N2795:O2795"/>
    <mergeCell ref="P2795:Q2795"/>
    <mergeCell ref="R2795:T2795"/>
    <mergeCell ref="U2795:V2795"/>
    <mergeCell ref="W2795:X2795"/>
    <mergeCell ref="AK2795:AO2795"/>
    <mergeCell ref="L2796:M2796"/>
    <mergeCell ref="N2796:O2796"/>
    <mergeCell ref="P2796:Q2796"/>
    <mergeCell ref="R2796:T2796"/>
    <mergeCell ref="U2796:V2796"/>
    <mergeCell ref="W2796:X2796"/>
    <mergeCell ref="AK2796:AO2796"/>
    <mergeCell ref="L2803:M2803"/>
    <mergeCell ref="N2803:O2803"/>
    <mergeCell ref="P2803:Q2803"/>
    <mergeCell ref="R2803:T2803"/>
    <mergeCell ref="U2803:V2803"/>
    <mergeCell ref="W2803:X2803"/>
    <mergeCell ref="AK2803:AO2803"/>
    <mergeCell ref="K2804:K2810"/>
    <mergeCell ref="L2804:X2804"/>
    <mergeCell ref="Y2804:AB2804"/>
    <mergeCell ref="AK2804:AO2804"/>
    <mergeCell ref="L2805:N2806"/>
    <mergeCell ref="O2805:X2805"/>
    <mergeCell ref="AK2805:AO2810"/>
    <mergeCell ref="O2806:X2806"/>
    <mergeCell ref="Y2806:AB2806"/>
    <mergeCell ref="AC2806:AF2806"/>
    <mergeCell ref="AG2806:AJ2806"/>
    <mergeCell ref="L2800:M2800"/>
    <mergeCell ref="N2800:O2800"/>
    <mergeCell ref="P2800:Q2800"/>
    <mergeCell ref="R2800:T2800"/>
    <mergeCell ref="U2800:V2800"/>
    <mergeCell ref="W2800:X2800"/>
    <mergeCell ref="AK2800:AO2800"/>
    <mergeCell ref="L2801:M2801"/>
    <mergeCell ref="N2801:O2801"/>
    <mergeCell ref="P2801:Q2801"/>
    <mergeCell ref="R2801:T2801"/>
    <mergeCell ref="U2801:V2801"/>
    <mergeCell ref="W2801:X2801"/>
    <mergeCell ref="AK2801:AO2801"/>
    <mergeCell ref="L2802:M2802"/>
    <mergeCell ref="N2802:O2802"/>
    <mergeCell ref="P2802:Q2802"/>
    <mergeCell ref="R2802:T2802"/>
    <mergeCell ref="U2802:V2802"/>
    <mergeCell ref="W2802:X2802"/>
    <mergeCell ref="AK2802:AO2802"/>
    <mergeCell ref="K2811:K2812"/>
    <mergeCell ref="L2811:AO2812"/>
    <mergeCell ref="K2813:AO2813"/>
    <mergeCell ref="K2814:AO2814"/>
    <mergeCell ref="K2817:AO2817"/>
    <mergeCell ref="K2818:AO2818"/>
    <mergeCell ref="B2826:B2865"/>
    <mergeCell ref="C2826:J2865"/>
    <mergeCell ref="K2826:AO2826"/>
    <mergeCell ref="K2827:M2827"/>
    <mergeCell ref="N2827:O2827"/>
    <mergeCell ref="P2827:Q2827"/>
    <mergeCell ref="R2827:T2827"/>
    <mergeCell ref="U2827:V2830"/>
    <mergeCell ref="W2827:X2830"/>
    <mergeCell ref="Y2827:AB2828"/>
    <mergeCell ref="AC2827:AJ2828"/>
    <mergeCell ref="AK2827:AO2830"/>
    <mergeCell ref="K2828:K2830"/>
    <mergeCell ref="L2828:M2830"/>
    <mergeCell ref="N2828:O2830"/>
    <mergeCell ref="P2828:Q2830"/>
    <mergeCell ref="R2828:T2830"/>
    <mergeCell ref="Y2829:AB2829"/>
    <mergeCell ref="AC2829:AF2829"/>
    <mergeCell ref="AG2829:AJ2829"/>
    <mergeCell ref="L2831:M2831"/>
    <mergeCell ref="N2831:O2831"/>
    <mergeCell ref="P2831:Q2831"/>
    <mergeCell ref="R2831:T2831"/>
    <mergeCell ref="U2831:V2831"/>
    <mergeCell ref="W2831:X2831"/>
    <mergeCell ref="AS2806:AT2806"/>
    <mergeCell ref="L2807:N2810"/>
    <mergeCell ref="O2807:X2807"/>
    <mergeCell ref="AA2807:AB2807"/>
    <mergeCell ref="AE2807:AF2807"/>
    <mergeCell ref="AI2807:AJ2807"/>
    <mergeCell ref="AQ2807:AR2807"/>
    <mergeCell ref="AS2807:AT2807"/>
    <mergeCell ref="O2808:X2808"/>
    <mergeCell ref="AA2808:AB2808"/>
    <mergeCell ref="AE2808:AF2808"/>
    <mergeCell ref="AI2808:AJ2808"/>
    <mergeCell ref="AS2808:AT2808"/>
    <mergeCell ref="O2809:X2809"/>
    <mergeCell ref="Y2809:AB2809"/>
    <mergeCell ref="AC2809:AF2809"/>
    <mergeCell ref="AG2809:AJ2809"/>
    <mergeCell ref="AQ2809:AT2809"/>
    <mergeCell ref="O2810:X2810"/>
    <mergeCell ref="Y2810:AJ2810"/>
    <mergeCell ref="L2835:M2835"/>
    <mergeCell ref="N2835:O2835"/>
    <mergeCell ref="P2835:Q2835"/>
    <mergeCell ref="R2835:T2835"/>
    <mergeCell ref="U2835:V2835"/>
    <mergeCell ref="W2835:X2835"/>
    <mergeCell ref="AK2835:AO2835"/>
    <mergeCell ref="L2836:M2836"/>
    <mergeCell ref="N2836:O2836"/>
    <mergeCell ref="P2836:Q2836"/>
    <mergeCell ref="R2836:T2836"/>
    <mergeCell ref="U2836:V2836"/>
    <mergeCell ref="W2836:X2836"/>
    <mergeCell ref="AK2836:AO2836"/>
    <mergeCell ref="L2837:M2837"/>
    <mergeCell ref="N2837:O2837"/>
    <mergeCell ref="P2837:Q2837"/>
    <mergeCell ref="R2837:T2837"/>
    <mergeCell ref="U2837:V2837"/>
    <mergeCell ref="W2837:X2837"/>
    <mergeCell ref="AK2837:AO2837"/>
    <mergeCell ref="AK2831:AO2831"/>
    <mergeCell ref="L2832:M2832"/>
    <mergeCell ref="N2832:O2832"/>
    <mergeCell ref="P2832:Q2832"/>
    <mergeCell ref="R2832:T2832"/>
    <mergeCell ref="U2832:V2832"/>
    <mergeCell ref="W2832:X2832"/>
    <mergeCell ref="AK2832:AO2832"/>
    <mergeCell ref="L2833:M2833"/>
    <mergeCell ref="N2833:O2833"/>
    <mergeCell ref="P2833:Q2833"/>
    <mergeCell ref="R2833:T2833"/>
    <mergeCell ref="U2833:V2833"/>
    <mergeCell ref="W2833:X2833"/>
    <mergeCell ref="AK2833:AO2833"/>
    <mergeCell ref="L2834:M2834"/>
    <mergeCell ref="N2834:O2834"/>
    <mergeCell ref="P2834:Q2834"/>
    <mergeCell ref="R2834:T2834"/>
    <mergeCell ref="U2834:V2834"/>
    <mergeCell ref="W2834:X2834"/>
    <mergeCell ref="AK2834:AO2834"/>
    <mergeCell ref="L2841:M2841"/>
    <mergeCell ref="N2841:O2841"/>
    <mergeCell ref="P2841:Q2841"/>
    <mergeCell ref="R2841:T2841"/>
    <mergeCell ref="U2841:V2841"/>
    <mergeCell ref="W2841:X2841"/>
    <mergeCell ref="AK2841:AO2841"/>
    <mergeCell ref="L2842:M2842"/>
    <mergeCell ref="N2842:O2842"/>
    <mergeCell ref="P2842:Q2842"/>
    <mergeCell ref="R2842:T2842"/>
    <mergeCell ref="U2842:V2842"/>
    <mergeCell ref="W2842:X2842"/>
    <mergeCell ref="AK2842:AO2842"/>
    <mergeCell ref="L2843:M2843"/>
    <mergeCell ref="N2843:O2843"/>
    <mergeCell ref="P2843:Q2843"/>
    <mergeCell ref="R2843:T2843"/>
    <mergeCell ref="U2843:V2843"/>
    <mergeCell ref="W2843:X2843"/>
    <mergeCell ref="AK2843:AO2843"/>
    <mergeCell ref="L2838:M2838"/>
    <mergeCell ref="N2838:O2838"/>
    <mergeCell ref="P2838:Q2838"/>
    <mergeCell ref="R2838:T2838"/>
    <mergeCell ref="U2838:V2838"/>
    <mergeCell ref="W2838:X2838"/>
    <mergeCell ref="AK2838:AO2838"/>
    <mergeCell ref="L2839:M2839"/>
    <mergeCell ref="N2839:O2839"/>
    <mergeCell ref="P2839:Q2839"/>
    <mergeCell ref="R2839:T2839"/>
    <mergeCell ref="U2839:V2839"/>
    <mergeCell ref="W2839:X2839"/>
    <mergeCell ref="AK2839:AO2839"/>
    <mergeCell ref="L2840:M2840"/>
    <mergeCell ref="N2840:O2840"/>
    <mergeCell ref="P2840:Q2840"/>
    <mergeCell ref="R2840:T2840"/>
    <mergeCell ref="U2840:V2840"/>
    <mergeCell ref="W2840:X2840"/>
    <mergeCell ref="AK2840:AO2840"/>
    <mergeCell ref="L2847:M2847"/>
    <mergeCell ref="N2847:O2847"/>
    <mergeCell ref="P2847:Q2847"/>
    <mergeCell ref="R2847:T2847"/>
    <mergeCell ref="U2847:V2847"/>
    <mergeCell ref="W2847:X2847"/>
    <mergeCell ref="AK2847:AO2847"/>
    <mergeCell ref="L2848:M2848"/>
    <mergeCell ref="N2848:O2848"/>
    <mergeCell ref="P2848:Q2848"/>
    <mergeCell ref="R2848:T2848"/>
    <mergeCell ref="U2848:V2848"/>
    <mergeCell ref="W2848:X2848"/>
    <mergeCell ref="AK2848:AO2848"/>
    <mergeCell ref="L2849:M2849"/>
    <mergeCell ref="N2849:O2849"/>
    <mergeCell ref="P2849:Q2849"/>
    <mergeCell ref="R2849:T2849"/>
    <mergeCell ref="U2849:V2849"/>
    <mergeCell ref="W2849:X2849"/>
    <mergeCell ref="AK2849:AO2849"/>
    <mergeCell ref="L2844:M2844"/>
    <mergeCell ref="N2844:O2844"/>
    <mergeCell ref="P2844:Q2844"/>
    <mergeCell ref="R2844:T2844"/>
    <mergeCell ref="U2844:V2844"/>
    <mergeCell ref="W2844:X2844"/>
    <mergeCell ref="AK2844:AO2844"/>
    <mergeCell ref="L2845:M2845"/>
    <mergeCell ref="N2845:O2845"/>
    <mergeCell ref="P2845:Q2845"/>
    <mergeCell ref="R2845:T2845"/>
    <mergeCell ref="U2845:V2845"/>
    <mergeCell ref="W2845:X2845"/>
    <mergeCell ref="AK2845:AO2845"/>
    <mergeCell ref="L2846:M2846"/>
    <mergeCell ref="N2846:O2846"/>
    <mergeCell ref="P2846:Q2846"/>
    <mergeCell ref="R2846:T2846"/>
    <mergeCell ref="U2846:V2846"/>
    <mergeCell ref="W2846:X2846"/>
    <mergeCell ref="AK2846:AO2846"/>
    <mergeCell ref="AS2853:AT2853"/>
    <mergeCell ref="L2854:N2857"/>
    <mergeCell ref="O2854:X2854"/>
    <mergeCell ref="AA2854:AB2854"/>
    <mergeCell ref="AE2854:AF2854"/>
    <mergeCell ref="AI2854:AJ2854"/>
    <mergeCell ref="AQ2854:AR2854"/>
    <mergeCell ref="AS2854:AT2854"/>
    <mergeCell ref="O2855:X2855"/>
    <mergeCell ref="AA2855:AB2855"/>
    <mergeCell ref="AE2855:AF2855"/>
    <mergeCell ref="AI2855:AJ2855"/>
    <mergeCell ref="AS2855:AT2855"/>
    <mergeCell ref="O2856:X2856"/>
    <mergeCell ref="Y2856:AB2856"/>
    <mergeCell ref="AC2856:AF2856"/>
    <mergeCell ref="AG2856:AJ2856"/>
    <mergeCell ref="AQ2856:AT2856"/>
    <mergeCell ref="O2857:X2857"/>
    <mergeCell ref="Y2857:AJ2857"/>
    <mergeCell ref="L2850:M2850"/>
    <mergeCell ref="N2850:O2850"/>
    <mergeCell ref="P2850:Q2850"/>
    <mergeCell ref="R2850:T2850"/>
    <mergeCell ref="U2850:V2850"/>
    <mergeCell ref="W2850:X2850"/>
    <mergeCell ref="AK2850:AO2850"/>
    <mergeCell ref="K2851:K2857"/>
    <mergeCell ref="L2851:X2851"/>
    <mergeCell ref="Y2851:AB2851"/>
    <mergeCell ref="AK2851:AO2851"/>
    <mergeCell ref="L2852:N2853"/>
    <mergeCell ref="O2852:X2852"/>
    <mergeCell ref="AK2852:AO2857"/>
    <mergeCell ref="O2853:X2853"/>
    <mergeCell ref="Y2853:AB2853"/>
    <mergeCell ref="AC2853:AF2853"/>
    <mergeCell ref="AG2853:AJ2853"/>
    <mergeCell ref="AK2878:AO2878"/>
    <mergeCell ref="L2879:M2879"/>
    <mergeCell ref="N2879:O2879"/>
    <mergeCell ref="P2879:Q2879"/>
    <mergeCell ref="R2879:T2879"/>
    <mergeCell ref="U2879:V2879"/>
    <mergeCell ref="W2879:X2879"/>
    <mergeCell ref="AK2879:AO2879"/>
    <mergeCell ref="L2880:M2880"/>
    <mergeCell ref="N2880:O2880"/>
    <mergeCell ref="P2880:Q2880"/>
    <mergeCell ref="R2880:T2880"/>
    <mergeCell ref="U2880:V2880"/>
    <mergeCell ref="W2880:X2880"/>
    <mergeCell ref="AK2880:AO2880"/>
    <mergeCell ref="L2881:M2881"/>
    <mergeCell ref="N2881:O2881"/>
    <mergeCell ref="P2881:Q2881"/>
    <mergeCell ref="R2881:T2881"/>
    <mergeCell ref="U2881:V2881"/>
    <mergeCell ref="W2881:X2881"/>
    <mergeCell ref="AK2881:AO2881"/>
    <mergeCell ref="K2858:K2859"/>
    <mergeCell ref="L2858:AO2859"/>
    <mergeCell ref="K2860:AO2860"/>
    <mergeCell ref="K2861:AO2861"/>
    <mergeCell ref="K2864:AO2864"/>
    <mergeCell ref="K2865:AO2865"/>
    <mergeCell ref="B2873:B2912"/>
    <mergeCell ref="C2873:J2912"/>
    <mergeCell ref="K2873:AO2873"/>
    <mergeCell ref="K2874:M2874"/>
    <mergeCell ref="N2874:O2874"/>
    <mergeCell ref="P2874:Q2874"/>
    <mergeCell ref="R2874:T2874"/>
    <mergeCell ref="U2874:V2877"/>
    <mergeCell ref="W2874:X2877"/>
    <mergeCell ref="Y2874:AB2875"/>
    <mergeCell ref="AC2874:AJ2875"/>
    <mergeCell ref="AK2874:AO2877"/>
    <mergeCell ref="K2875:K2877"/>
    <mergeCell ref="L2875:M2877"/>
    <mergeCell ref="N2875:O2877"/>
    <mergeCell ref="P2875:Q2877"/>
    <mergeCell ref="R2875:T2877"/>
    <mergeCell ref="Y2876:AB2876"/>
    <mergeCell ref="AC2876:AF2876"/>
    <mergeCell ref="AG2876:AJ2876"/>
    <mergeCell ref="L2878:M2878"/>
    <mergeCell ref="N2878:O2878"/>
    <mergeCell ref="P2878:Q2878"/>
    <mergeCell ref="R2878:T2878"/>
    <mergeCell ref="U2878:V2878"/>
    <mergeCell ref="W2878:X2878"/>
    <mergeCell ref="L2885:M2885"/>
    <mergeCell ref="N2885:O2885"/>
    <mergeCell ref="P2885:Q2885"/>
    <mergeCell ref="R2885:T2885"/>
    <mergeCell ref="U2885:V2885"/>
    <mergeCell ref="W2885:X2885"/>
    <mergeCell ref="AK2885:AO2885"/>
    <mergeCell ref="L2886:M2886"/>
    <mergeCell ref="N2886:O2886"/>
    <mergeCell ref="P2886:Q2886"/>
    <mergeCell ref="R2886:T2886"/>
    <mergeCell ref="U2886:V2886"/>
    <mergeCell ref="W2886:X2886"/>
    <mergeCell ref="AK2886:AO2886"/>
    <mergeCell ref="L2887:M2887"/>
    <mergeCell ref="N2887:O2887"/>
    <mergeCell ref="P2887:Q2887"/>
    <mergeCell ref="R2887:T2887"/>
    <mergeCell ref="U2887:V2887"/>
    <mergeCell ref="W2887:X2887"/>
    <mergeCell ref="AK2887:AO2887"/>
    <mergeCell ref="L2882:M2882"/>
    <mergeCell ref="N2882:O2882"/>
    <mergeCell ref="P2882:Q2882"/>
    <mergeCell ref="R2882:T2882"/>
    <mergeCell ref="U2882:V2882"/>
    <mergeCell ref="W2882:X2882"/>
    <mergeCell ref="AK2882:AO2882"/>
    <mergeCell ref="L2883:M2883"/>
    <mergeCell ref="N2883:O2883"/>
    <mergeCell ref="P2883:Q2883"/>
    <mergeCell ref="R2883:T2883"/>
    <mergeCell ref="U2883:V2883"/>
    <mergeCell ref="W2883:X2883"/>
    <mergeCell ref="AK2883:AO2883"/>
    <mergeCell ref="L2884:M2884"/>
    <mergeCell ref="N2884:O2884"/>
    <mergeCell ref="P2884:Q2884"/>
    <mergeCell ref="R2884:T2884"/>
    <mergeCell ref="U2884:V2884"/>
    <mergeCell ref="W2884:X2884"/>
    <mergeCell ref="AK2884:AO2884"/>
    <mergeCell ref="L2891:M2891"/>
    <mergeCell ref="N2891:O2891"/>
    <mergeCell ref="P2891:Q2891"/>
    <mergeCell ref="R2891:T2891"/>
    <mergeCell ref="U2891:V2891"/>
    <mergeCell ref="W2891:X2891"/>
    <mergeCell ref="AK2891:AO2891"/>
    <mergeCell ref="L2892:M2892"/>
    <mergeCell ref="N2892:O2892"/>
    <mergeCell ref="P2892:Q2892"/>
    <mergeCell ref="R2892:T2892"/>
    <mergeCell ref="U2892:V2892"/>
    <mergeCell ref="W2892:X2892"/>
    <mergeCell ref="AK2892:AO2892"/>
    <mergeCell ref="L2893:M2893"/>
    <mergeCell ref="N2893:O2893"/>
    <mergeCell ref="P2893:Q2893"/>
    <mergeCell ref="R2893:T2893"/>
    <mergeCell ref="U2893:V2893"/>
    <mergeCell ref="W2893:X2893"/>
    <mergeCell ref="AK2893:AO2893"/>
    <mergeCell ref="L2888:M2888"/>
    <mergeCell ref="N2888:O2888"/>
    <mergeCell ref="P2888:Q2888"/>
    <mergeCell ref="R2888:T2888"/>
    <mergeCell ref="U2888:V2888"/>
    <mergeCell ref="W2888:X2888"/>
    <mergeCell ref="AK2888:AO2888"/>
    <mergeCell ref="L2889:M2889"/>
    <mergeCell ref="N2889:O2889"/>
    <mergeCell ref="P2889:Q2889"/>
    <mergeCell ref="R2889:T2889"/>
    <mergeCell ref="U2889:V2889"/>
    <mergeCell ref="W2889:X2889"/>
    <mergeCell ref="AK2889:AO2889"/>
    <mergeCell ref="L2890:M2890"/>
    <mergeCell ref="N2890:O2890"/>
    <mergeCell ref="P2890:Q2890"/>
    <mergeCell ref="R2890:T2890"/>
    <mergeCell ref="U2890:V2890"/>
    <mergeCell ref="W2890:X2890"/>
    <mergeCell ref="AK2890:AO2890"/>
    <mergeCell ref="L2897:M2897"/>
    <mergeCell ref="N2897:O2897"/>
    <mergeCell ref="P2897:Q2897"/>
    <mergeCell ref="R2897:T2897"/>
    <mergeCell ref="U2897:V2897"/>
    <mergeCell ref="W2897:X2897"/>
    <mergeCell ref="AK2897:AO2897"/>
    <mergeCell ref="K2898:K2904"/>
    <mergeCell ref="L2898:X2898"/>
    <mergeCell ref="Y2898:AB2898"/>
    <mergeCell ref="AK2898:AO2898"/>
    <mergeCell ref="L2899:N2900"/>
    <mergeCell ref="O2899:X2899"/>
    <mergeCell ref="AK2899:AO2904"/>
    <mergeCell ref="O2900:X2900"/>
    <mergeCell ref="Y2900:AB2900"/>
    <mergeCell ref="AC2900:AF2900"/>
    <mergeCell ref="AG2900:AJ2900"/>
    <mergeCell ref="L2894:M2894"/>
    <mergeCell ref="N2894:O2894"/>
    <mergeCell ref="P2894:Q2894"/>
    <mergeCell ref="R2894:T2894"/>
    <mergeCell ref="U2894:V2894"/>
    <mergeCell ref="W2894:X2894"/>
    <mergeCell ref="AK2894:AO2894"/>
    <mergeCell ref="L2895:M2895"/>
    <mergeCell ref="N2895:O2895"/>
    <mergeCell ref="P2895:Q2895"/>
    <mergeCell ref="R2895:T2895"/>
    <mergeCell ref="U2895:V2895"/>
    <mergeCell ref="W2895:X2895"/>
    <mergeCell ref="AK2895:AO2895"/>
    <mergeCell ref="L2896:M2896"/>
    <mergeCell ref="N2896:O2896"/>
    <mergeCell ref="P2896:Q2896"/>
    <mergeCell ref="R2896:T2896"/>
    <mergeCell ref="U2896:V2896"/>
    <mergeCell ref="W2896:X2896"/>
    <mergeCell ref="AK2896:AO2896"/>
    <mergeCell ref="K2905:K2906"/>
    <mergeCell ref="L2905:AO2906"/>
    <mergeCell ref="K2907:AO2907"/>
    <mergeCell ref="K2908:AO2908"/>
    <mergeCell ref="K2911:AO2911"/>
    <mergeCell ref="K2912:AO2912"/>
    <mergeCell ref="B2920:B2959"/>
    <mergeCell ref="C2920:J2959"/>
    <mergeCell ref="K2920:AO2920"/>
    <mergeCell ref="K2921:M2921"/>
    <mergeCell ref="N2921:O2921"/>
    <mergeCell ref="P2921:Q2921"/>
    <mergeCell ref="R2921:T2921"/>
    <mergeCell ref="U2921:V2924"/>
    <mergeCell ref="W2921:X2924"/>
    <mergeCell ref="Y2921:AB2922"/>
    <mergeCell ref="AC2921:AJ2922"/>
    <mergeCell ref="AK2921:AO2924"/>
    <mergeCell ref="K2922:K2924"/>
    <mergeCell ref="L2922:M2924"/>
    <mergeCell ref="N2922:O2924"/>
    <mergeCell ref="P2922:Q2924"/>
    <mergeCell ref="R2922:T2924"/>
    <mergeCell ref="Y2923:AB2923"/>
    <mergeCell ref="AC2923:AF2923"/>
    <mergeCell ref="AG2923:AJ2923"/>
    <mergeCell ref="L2925:M2925"/>
    <mergeCell ref="N2925:O2925"/>
    <mergeCell ref="P2925:Q2925"/>
    <mergeCell ref="R2925:T2925"/>
    <mergeCell ref="U2925:V2925"/>
    <mergeCell ref="W2925:X2925"/>
    <mergeCell ref="AS2900:AT2900"/>
    <mergeCell ref="L2901:N2904"/>
    <mergeCell ref="O2901:X2901"/>
    <mergeCell ref="AA2901:AB2901"/>
    <mergeCell ref="AE2901:AF2901"/>
    <mergeCell ref="AI2901:AJ2901"/>
    <mergeCell ref="AQ2901:AR2901"/>
    <mergeCell ref="AS2901:AT2901"/>
    <mergeCell ref="O2902:X2902"/>
    <mergeCell ref="AA2902:AB2902"/>
    <mergeCell ref="AE2902:AF2902"/>
    <mergeCell ref="AI2902:AJ2902"/>
    <mergeCell ref="AS2902:AT2902"/>
    <mergeCell ref="O2903:X2903"/>
    <mergeCell ref="Y2903:AB2903"/>
    <mergeCell ref="AC2903:AF2903"/>
    <mergeCell ref="AG2903:AJ2903"/>
    <mergeCell ref="AQ2903:AT2903"/>
    <mergeCell ref="O2904:X2904"/>
    <mergeCell ref="Y2904:AJ2904"/>
    <mergeCell ref="L2929:M2929"/>
    <mergeCell ref="N2929:O2929"/>
    <mergeCell ref="P2929:Q2929"/>
    <mergeCell ref="R2929:T2929"/>
    <mergeCell ref="U2929:V2929"/>
    <mergeCell ref="W2929:X2929"/>
    <mergeCell ref="AK2929:AO2929"/>
    <mergeCell ref="L2930:M2930"/>
    <mergeCell ref="N2930:O2930"/>
    <mergeCell ref="P2930:Q2930"/>
    <mergeCell ref="R2930:T2930"/>
    <mergeCell ref="U2930:V2930"/>
    <mergeCell ref="W2930:X2930"/>
    <mergeCell ref="AK2930:AO2930"/>
    <mergeCell ref="L2931:M2931"/>
    <mergeCell ref="N2931:O2931"/>
    <mergeCell ref="P2931:Q2931"/>
    <mergeCell ref="R2931:T2931"/>
    <mergeCell ref="U2931:V2931"/>
    <mergeCell ref="W2931:X2931"/>
    <mergeCell ref="AK2931:AO2931"/>
    <mergeCell ref="AK2925:AO2925"/>
    <mergeCell ref="L2926:M2926"/>
    <mergeCell ref="N2926:O2926"/>
    <mergeCell ref="P2926:Q2926"/>
    <mergeCell ref="R2926:T2926"/>
    <mergeCell ref="U2926:V2926"/>
    <mergeCell ref="W2926:X2926"/>
    <mergeCell ref="AK2926:AO2926"/>
    <mergeCell ref="L2927:M2927"/>
    <mergeCell ref="N2927:O2927"/>
    <mergeCell ref="P2927:Q2927"/>
    <mergeCell ref="R2927:T2927"/>
    <mergeCell ref="U2927:V2927"/>
    <mergeCell ref="W2927:X2927"/>
    <mergeCell ref="AK2927:AO2927"/>
    <mergeCell ref="L2928:M2928"/>
    <mergeCell ref="N2928:O2928"/>
    <mergeCell ref="P2928:Q2928"/>
    <mergeCell ref="R2928:T2928"/>
    <mergeCell ref="U2928:V2928"/>
    <mergeCell ref="W2928:X2928"/>
    <mergeCell ref="AK2928:AO2928"/>
    <mergeCell ref="L2935:M2935"/>
    <mergeCell ref="N2935:O2935"/>
    <mergeCell ref="P2935:Q2935"/>
    <mergeCell ref="R2935:T2935"/>
    <mergeCell ref="U2935:V2935"/>
    <mergeCell ref="W2935:X2935"/>
    <mergeCell ref="AK2935:AO2935"/>
    <mergeCell ref="L2936:M2936"/>
    <mergeCell ref="N2936:O2936"/>
    <mergeCell ref="P2936:Q2936"/>
    <mergeCell ref="R2936:T2936"/>
    <mergeCell ref="U2936:V2936"/>
    <mergeCell ref="W2936:X2936"/>
    <mergeCell ref="AK2936:AO2936"/>
    <mergeCell ref="L2937:M2937"/>
    <mergeCell ref="N2937:O2937"/>
    <mergeCell ref="P2937:Q2937"/>
    <mergeCell ref="R2937:T2937"/>
    <mergeCell ref="U2937:V2937"/>
    <mergeCell ref="W2937:X2937"/>
    <mergeCell ref="AK2937:AO2937"/>
    <mergeCell ref="L2932:M2932"/>
    <mergeCell ref="N2932:O2932"/>
    <mergeCell ref="P2932:Q2932"/>
    <mergeCell ref="R2932:T2932"/>
    <mergeCell ref="U2932:V2932"/>
    <mergeCell ref="W2932:X2932"/>
    <mergeCell ref="AK2932:AO2932"/>
    <mergeCell ref="L2933:M2933"/>
    <mergeCell ref="N2933:O2933"/>
    <mergeCell ref="P2933:Q2933"/>
    <mergeCell ref="R2933:T2933"/>
    <mergeCell ref="U2933:V2933"/>
    <mergeCell ref="W2933:X2933"/>
    <mergeCell ref="AK2933:AO2933"/>
    <mergeCell ref="L2934:M2934"/>
    <mergeCell ref="N2934:O2934"/>
    <mergeCell ref="P2934:Q2934"/>
    <mergeCell ref="R2934:T2934"/>
    <mergeCell ref="U2934:V2934"/>
    <mergeCell ref="W2934:X2934"/>
    <mergeCell ref="AK2934:AO2934"/>
    <mergeCell ref="L2941:M2941"/>
    <mergeCell ref="N2941:O2941"/>
    <mergeCell ref="P2941:Q2941"/>
    <mergeCell ref="R2941:T2941"/>
    <mergeCell ref="U2941:V2941"/>
    <mergeCell ref="W2941:X2941"/>
    <mergeCell ref="AK2941:AO2941"/>
    <mergeCell ref="L2942:M2942"/>
    <mergeCell ref="N2942:O2942"/>
    <mergeCell ref="P2942:Q2942"/>
    <mergeCell ref="R2942:T2942"/>
    <mergeCell ref="U2942:V2942"/>
    <mergeCell ref="W2942:X2942"/>
    <mergeCell ref="AK2942:AO2942"/>
    <mergeCell ref="L2943:M2943"/>
    <mergeCell ref="N2943:O2943"/>
    <mergeCell ref="P2943:Q2943"/>
    <mergeCell ref="R2943:T2943"/>
    <mergeCell ref="U2943:V2943"/>
    <mergeCell ref="W2943:X2943"/>
    <mergeCell ref="AK2943:AO2943"/>
    <mergeCell ref="L2938:M2938"/>
    <mergeCell ref="N2938:O2938"/>
    <mergeCell ref="P2938:Q2938"/>
    <mergeCell ref="R2938:T2938"/>
    <mergeCell ref="U2938:V2938"/>
    <mergeCell ref="W2938:X2938"/>
    <mergeCell ref="AK2938:AO2938"/>
    <mergeCell ref="L2939:M2939"/>
    <mergeCell ref="N2939:O2939"/>
    <mergeCell ref="P2939:Q2939"/>
    <mergeCell ref="R2939:T2939"/>
    <mergeCell ref="U2939:V2939"/>
    <mergeCell ref="W2939:X2939"/>
    <mergeCell ref="AK2939:AO2939"/>
    <mergeCell ref="L2940:M2940"/>
    <mergeCell ref="N2940:O2940"/>
    <mergeCell ref="P2940:Q2940"/>
    <mergeCell ref="R2940:T2940"/>
    <mergeCell ref="U2940:V2940"/>
    <mergeCell ref="W2940:X2940"/>
    <mergeCell ref="AK2940:AO2940"/>
    <mergeCell ref="AS2947:AT2947"/>
    <mergeCell ref="L2948:N2951"/>
    <mergeCell ref="O2948:X2948"/>
    <mergeCell ref="AA2948:AB2948"/>
    <mergeCell ref="AE2948:AF2948"/>
    <mergeCell ref="AI2948:AJ2948"/>
    <mergeCell ref="AQ2948:AR2948"/>
    <mergeCell ref="AS2948:AT2948"/>
    <mergeCell ref="O2949:X2949"/>
    <mergeCell ref="AA2949:AB2949"/>
    <mergeCell ref="AE2949:AF2949"/>
    <mergeCell ref="AI2949:AJ2949"/>
    <mergeCell ref="AS2949:AT2949"/>
    <mergeCell ref="O2950:X2950"/>
    <mergeCell ref="Y2950:AB2950"/>
    <mergeCell ref="AC2950:AF2950"/>
    <mergeCell ref="AG2950:AJ2950"/>
    <mergeCell ref="AQ2950:AT2950"/>
    <mergeCell ref="O2951:X2951"/>
    <mergeCell ref="Y2951:AJ2951"/>
    <mergeCell ref="L2944:M2944"/>
    <mergeCell ref="N2944:O2944"/>
    <mergeCell ref="P2944:Q2944"/>
    <mergeCell ref="R2944:T2944"/>
    <mergeCell ref="U2944:V2944"/>
    <mergeCell ref="W2944:X2944"/>
    <mergeCell ref="AK2944:AO2944"/>
    <mergeCell ref="K2945:K2951"/>
    <mergeCell ref="L2945:X2945"/>
    <mergeCell ref="Y2945:AB2945"/>
    <mergeCell ref="AK2945:AO2945"/>
    <mergeCell ref="L2946:N2947"/>
    <mergeCell ref="O2946:X2946"/>
    <mergeCell ref="AK2946:AO2951"/>
    <mergeCell ref="O2947:X2947"/>
    <mergeCell ref="Y2947:AB2947"/>
    <mergeCell ref="AC2947:AF2947"/>
    <mergeCell ref="AG2947:AJ2947"/>
    <mergeCell ref="AK2972:AO2972"/>
    <mergeCell ref="L2973:M2973"/>
    <mergeCell ref="N2973:O2973"/>
    <mergeCell ref="P2973:Q2973"/>
    <mergeCell ref="R2973:T2973"/>
    <mergeCell ref="U2973:V2973"/>
    <mergeCell ref="W2973:X2973"/>
    <mergeCell ref="AK2973:AO2973"/>
    <mergeCell ref="L2974:M2974"/>
    <mergeCell ref="N2974:O2974"/>
    <mergeCell ref="P2974:Q2974"/>
    <mergeCell ref="R2974:T2974"/>
    <mergeCell ref="U2974:V2974"/>
    <mergeCell ref="W2974:X2974"/>
    <mergeCell ref="AK2974:AO2974"/>
    <mergeCell ref="L2975:M2975"/>
    <mergeCell ref="N2975:O2975"/>
    <mergeCell ref="P2975:Q2975"/>
    <mergeCell ref="R2975:T2975"/>
    <mergeCell ref="U2975:V2975"/>
    <mergeCell ref="W2975:X2975"/>
    <mergeCell ref="AK2975:AO2975"/>
    <mergeCell ref="K2952:K2953"/>
    <mergeCell ref="L2952:AO2953"/>
    <mergeCell ref="K2954:AO2954"/>
    <mergeCell ref="K2955:AO2955"/>
    <mergeCell ref="K2958:AO2958"/>
    <mergeCell ref="K2959:AO2959"/>
    <mergeCell ref="B2967:B3006"/>
    <mergeCell ref="C2967:J3006"/>
    <mergeCell ref="K2967:AO2967"/>
    <mergeCell ref="K2968:M2968"/>
    <mergeCell ref="N2968:O2968"/>
    <mergeCell ref="P2968:Q2968"/>
    <mergeCell ref="R2968:T2968"/>
    <mergeCell ref="U2968:V2971"/>
    <mergeCell ref="W2968:X2971"/>
    <mergeCell ref="Y2968:AB2969"/>
    <mergeCell ref="AC2968:AJ2969"/>
    <mergeCell ref="AK2968:AO2971"/>
    <mergeCell ref="K2969:K2971"/>
    <mergeCell ref="L2969:M2971"/>
    <mergeCell ref="N2969:O2971"/>
    <mergeCell ref="P2969:Q2971"/>
    <mergeCell ref="R2969:T2971"/>
    <mergeCell ref="Y2970:AB2970"/>
    <mergeCell ref="AC2970:AF2970"/>
    <mergeCell ref="AG2970:AJ2970"/>
    <mergeCell ref="L2972:M2972"/>
    <mergeCell ref="N2972:O2972"/>
    <mergeCell ref="P2972:Q2972"/>
    <mergeCell ref="R2972:T2972"/>
    <mergeCell ref="U2972:V2972"/>
    <mergeCell ref="W2972:X2972"/>
    <mergeCell ref="L2979:M2979"/>
    <mergeCell ref="N2979:O2979"/>
    <mergeCell ref="P2979:Q2979"/>
    <mergeCell ref="R2979:T2979"/>
    <mergeCell ref="U2979:V2979"/>
    <mergeCell ref="W2979:X2979"/>
    <mergeCell ref="AK2979:AO2979"/>
    <mergeCell ref="L2980:M2980"/>
    <mergeCell ref="N2980:O2980"/>
    <mergeCell ref="P2980:Q2980"/>
    <mergeCell ref="R2980:T2980"/>
    <mergeCell ref="U2980:V2980"/>
    <mergeCell ref="W2980:X2980"/>
    <mergeCell ref="AK2980:AO2980"/>
    <mergeCell ref="L2981:M2981"/>
    <mergeCell ref="N2981:O2981"/>
    <mergeCell ref="P2981:Q2981"/>
    <mergeCell ref="R2981:T2981"/>
    <mergeCell ref="U2981:V2981"/>
    <mergeCell ref="W2981:X2981"/>
    <mergeCell ref="AK2981:AO2981"/>
    <mergeCell ref="L2976:M2976"/>
    <mergeCell ref="N2976:O2976"/>
    <mergeCell ref="P2976:Q2976"/>
    <mergeCell ref="R2976:T2976"/>
    <mergeCell ref="U2976:V2976"/>
    <mergeCell ref="W2976:X2976"/>
    <mergeCell ref="AK2976:AO2976"/>
    <mergeCell ref="L2977:M2977"/>
    <mergeCell ref="N2977:O2977"/>
    <mergeCell ref="P2977:Q2977"/>
    <mergeCell ref="R2977:T2977"/>
    <mergeCell ref="U2977:V2977"/>
    <mergeCell ref="W2977:X2977"/>
    <mergeCell ref="AK2977:AO2977"/>
    <mergeCell ref="L2978:M2978"/>
    <mergeCell ref="N2978:O2978"/>
    <mergeCell ref="P2978:Q2978"/>
    <mergeCell ref="R2978:T2978"/>
    <mergeCell ref="U2978:V2978"/>
    <mergeCell ref="W2978:X2978"/>
    <mergeCell ref="AK2978:AO2978"/>
    <mergeCell ref="L2985:M2985"/>
    <mergeCell ref="N2985:O2985"/>
    <mergeCell ref="P2985:Q2985"/>
    <mergeCell ref="R2985:T2985"/>
    <mergeCell ref="U2985:V2985"/>
    <mergeCell ref="W2985:X2985"/>
    <mergeCell ref="AK2985:AO2985"/>
    <mergeCell ref="L2986:M2986"/>
    <mergeCell ref="N2986:O2986"/>
    <mergeCell ref="P2986:Q2986"/>
    <mergeCell ref="R2986:T2986"/>
    <mergeCell ref="U2986:V2986"/>
    <mergeCell ref="W2986:X2986"/>
    <mergeCell ref="AK2986:AO2986"/>
    <mergeCell ref="L2987:M2987"/>
    <mergeCell ref="N2987:O2987"/>
    <mergeCell ref="P2987:Q2987"/>
    <mergeCell ref="R2987:T2987"/>
    <mergeCell ref="U2987:V2987"/>
    <mergeCell ref="W2987:X2987"/>
    <mergeCell ref="AK2987:AO2987"/>
    <mergeCell ref="L2982:M2982"/>
    <mergeCell ref="N2982:O2982"/>
    <mergeCell ref="P2982:Q2982"/>
    <mergeCell ref="R2982:T2982"/>
    <mergeCell ref="U2982:V2982"/>
    <mergeCell ref="W2982:X2982"/>
    <mergeCell ref="AK2982:AO2982"/>
    <mergeCell ref="L2983:M2983"/>
    <mergeCell ref="N2983:O2983"/>
    <mergeCell ref="P2983:Q2983"/>
    <mergeCell ref="R2983:T2983"/>
    <mergeCell ref="U2983:V2983"/>
    <mergeCell ref="W2983:X2983"/>
    <mergeCell ref="AK2983:AO2983"/>
    <mergeCell ref="L2984:M2984"/>
    <mergeCell ref="N2984:O2984"/>
    <mergeCell ref="P2984:Q2984"/>
    <mergeCell ref="R2984:T2984"/>
    <mergeCell ref="U2984:V2984"/>
    <mergeCell ref="W2984:X2984"/>
    <mergeCell ref="AK2984:AO2984"/>
    <mergeCell ref="L2991:M2991"/>
    <mergeCell ref="N2991:O2991"/>
    <mergeCell ref="P2991:Q2991"/>
    <mergeCell ref="R2991:T2991"/>
    <mergeCell ref="U2991:V2991"/>
    <mergeCell ref="W2991:X2991"/>
    <mergeCell ref="AK2991:AO2991"/>
    <mergeCell ref="K2992:K2998"/>
    <mergeCell ref="L2992:X2992"/>
    <mergeCell ref="Y2992:AB2992"/>
    <mergeCell ref="AK2992:AO2992"/>
    <mergeCell ref="L2993:N2994"/>
    <mergeCell ref="O2993:X2993"/>
    <mergeCell ref="AK2993:AO2998"/>
    <mergeCell ref="O2994:X2994"/>
    <mergeCell ref="Y2994:AB2994"/>
    <mergeCell ref="AC2994:AF2994"/>
    <mergeCell ref="AG2994:AJ2994"/>
    <mergeCell ref="L2988:M2988"/>
    <mergeCell ref="N2988:O2988"/>
    <mergeCell ref="P2988:Q2988"/>
    <mergeCell ref="R2988:T2988"/>
    <mergeCell ref="U2988:V2988"/>
    <mergeCell ref="W2988:X2988"/>
    <mergeCell ref="AK2988:AO2988"/>
    <mergeCell ref="L2989:M2989"/>
    <mergeCell ref="N2989:O2989"/>
    <mergeCell ref="P2989:Q2989"/>
    <mergeCell ref="R2989:T2989"/>
    <mergeCell ref="U2989:V2989"/>
    <mergeCell ref="W2989:X2989"/>
    <mergeCell ref="AK2989:AO2989"/>
    <mergeCell ref="L2990:M2990"/>
    <mergeCell ref="N2990:O2990"/>
    <mergeCell ref="P2990:Q2990"/>
    <mergeCell ref="R2990:T2990"/>
    <mergeCell ref="U2990:V2990"/>
    <mergeCell ref="W2990:X2990"/>
    <mergeCell ref="AK2990:AO2990"/>
    <mergeCell ref="K2999:K3000"/>
    <mergeCell ref="L2999:AO3000"/>
    <mergeCell ref="K3001:AO3001"/>
    <mergeCell ref="K3002:AO3002"/>
    <mergeCell ref="K3005:AO3005"/>
    <mergeCell ref="K3006:AO3006"/>
    <mergeCell ref="B3014:B3053"/>
    <mergeCell ref="C3014:J3053"/>
    <mergeCell ref="K3014:AO3014"/>
    <mergeCell ref="K3015:M3015"/>
    <mergeCell ref="N3015:O3015"/>
    <mergeCell ref="P3015:Q3015"/>
    <mergeCell ref="R3015:T3015"/>
    <mergeCell ref="U3015:V3018"/>
    <mergeCell ref="W3015:X3018"/>
    <mergeCell ref="Y3015:AB3016"/>
    <mergeCell ref="AC3015:AJ3016"/>
    <mergeCell ref="AK3015:AO3018"/>
    <mergeCell ref="K3016:K3018"/>
    <mergeCell ref="L3016:M3018"/>
    <mergeCell ref="N3016:O3018"/>
    <mergeCell ref="P3016:Q3018"/>
    <mergeCell ref="R3016:T3018"/>
    <mergeCell ref="Y3017:AB3017"/>
    <mergeCell ref="AC3017:AF3017"/>
    <mergeCell ref="AG3017:AJ3017"/>
    <mergeCell ref="L3019:M3019"/>
    <mergeCell ref="N3019:O3019"/>
    <mergeCell ref="P3019:Q3019"/>
    <mergeCell ref="R3019:T3019"/>
    <mergeCell ref="U3019:V3019"/>
    <mergeCell ref="W3019:X3019"/>
    <mergeCell ref="AS2994:AT2994"/>
    <mergeCell ref="L2995:N2998"/>
    <mergeCell ref="O2995:X2995"/>
    <mergeCell ref="AA2995:AB2995"/>
    <mergeCell ref="AE2995:AF2995"/>
    <mergeCell ref="AI2995:AJ2995"/>
    <mergeCell ref="AQ2995:AR2995"/>
    <mergeCell ref="AS2995:AT2995"/>
    <mergeCell ref="O2996:X2996"/>
    <mergeCell ref="AA2996:AB2996"/>
    <mergeCell ref="AE2996:AF2996"/>
    <mergeCell ref="AI2996:AJ2996"/>
    <mergeCell ref="AS2996:AT2996"/>
    <mergeCell ref="O2997:X2997"/>
    <mergeCell ref="Y2997:AB2997"/>
    <mergeCell ref="AC2997:AF2997"/>
    <mergeCell ref="AG2997:AJ2997"/>
    <mergeCell ref="AQ2997:AT2997"/>
    <mergeCell ref="O2998:X2998"/>
    <mergeCell ref="Y2998:AJ2998"/>
    <mergeCell ref="L3023:M3023"/>
    <mergeCell ref="N3023:O3023"/>
    <mergeCell ref="P3023:Q3023"/>
    <mergeCell ref="R3023:T3023"/>
    <mergeCell ref="U3023:V3023"/>
    <mergeCell ref="W3023:X3023"/>
    <mergeCell ref="AK3023:AO3023"/>
    <mergeCell ref="L3024:M3024"/>
    <mergeCell ref="N3024:O3024"/>
    <mergeCell ref="P3024:Q3024"/>
    <mergeCell ref="R3024:T3024"/>
    <mergeCell ref="U3024:V3024"/>
    <mergeCell ref="W3024:X3024"/>
    <mergeCell ref="AK3024:AO3024"/>
    <mergeCell ref="L3025:M3025"/>
    <mergeCell ref="N3025:O3025"/>
    <mergeCell ref="P3025:Q3025"/>
    <mergeCell ref="R3025:T3025"/>
    <mergeCell ref="U3025:V3025"/>
    <mergeCell ref="W3025:X3025"/>
    <mergeCell ref="AK3025:AO3025"/>
    <mergeCell ref="AK3019:AO3019"/>
    <mergeCell ref="L3020:M3020"/>
    <mergeCell ref="N3020:O3020"/>
    <mergeCell ref="P3020:Q3020"/>
    <mergeCell ref="R3020:T3020"/>
    <mergeCell ref="U3020:V3020"/>
    <mergeCell ref="W3020:X3020"/>
    <mergeCell ref="AK3020:AO3020"/>
    <mergeCell ref="L3021:M3021"/>
    <mergeCell ref="N3021:O3021"/>
    <mergeCell ref="P3021:Q3021"/>
    <mergeCell ref="R3021:T3021"/>
    <mergeCell ref="U3021:V3021"/>
    <mergeCell ref="W3021:X3021"/>
    <mergeCell ref="AK3021:AO3021"/>
    <mergeCell ref="L3022:M3022"/>
    <mergeCell ref="N3022:O3022"/>
    <mergeCell ref="P3022:Q3022"/>
    <mergeCell ref="R3022:T3022"/>
    <mergeCell ref="U3022:V3022"/>
    <mergeCell ref="W3022:X3022"/>
    <mergeCell ref="AK3022:AO3022"/>
    <mergeCell ref="L3029:M3029"/>
    <mergeCell ref="N3029:O3029"/>
    <mergeCell ref="P3029:Q3029"/>
    <mergeCell ref="R3029:T3029"/>
    <mergeCell ref="U3029:V3029"/>
    <mergeCell ref="W3029:X3029"/>
    <mergeCell ref="AK3029:AO3029"/>
    <mergeCell ref="L3030:M3030"/>
    <mergeCell ref="N3030:O3030"/>
    <mergeCell ref="P3030:Q3030"/>
    <mergeCell ref="R3030:T3030"/>
    <mergeCell ref="U3030:V3030"/>
    <mergeCell ref="W3030:X3030"/>
    <mergeCell ref="AK3030:AO3030"/>
    <mergeCell ref="L3031:M3031"/>
    <mergeCell ref="N3031:O3031"/>
    <mergeCell ref="P3031:Q3031"/>
    <mergeCell ref="R3031:T3031"/>
    <mergeCell ref="U3031:V3031"/>
    <mergeCell ref="W3031:X3031"/>
    <mergeCell ref="AK3031:AO3031"/>
    <mergeCell ref="L3026:M3026"/>
    <mergeCell ref="N3026:O3026"/>
    <mergeCell ref="P3026:Q3026"/>
    <mergeCell ref="R3026:T3026"/>
    <mergeCell ref="U3026:V3026"/>
    <mergeCell ref="W3026:X3026"/>
    <mergeCell ref="AK3026:AO3026"/>
    <mergeCell ref="L3027:M3027"/>
    <mergeCell ref="N3027:O3027"/>
    <mergeCell ref="P3027:Q3027"/>
    <mergeCell ref="R3027:T3027"/>
    <mergeCell ref="U3027:V3027"/>
    <mergeCell ref="W3027:X3027"/>
    <mergeCell ref="AK3027:AO3027"/>
    <mergeCell ref="L3028:M3028"/>
    <mergeCell ref="N3028:O3028"/>
    <mergeCell ref="P3028:Q3028"/>
    <mergeCell ref="R3028:T3028"/>
    <mergeCell ref="U3028:V3028"/>
    <mergeCell ref="W3028:X3028"/>
    <mergeCell ref="AK3028:AO3028"/>
    <mergeCell ref="L3035:M3035"/>
    <mergeCell ref="N3035:O3035"/>
    <mergeCell ref="P3035:Q3035"/>
    <mergeCell ref="R3035:T3035"/>
    <mergeCell ref="U3035:V3035"/>
    <mergeCell ref="W3035:X3035"/>
    <mergeCell ref="AK3035:AO3035"/>
    <mergeCell ref="L3036:M3036"/>
    <mergeCell ref="N3036:O3036"/>
    <mergeCell ref="P3036:Q3036"/>
    <mergeCell ref="R3036:T3036"/>
    <mergeCell ref="U3036:V3036"/>
    <mergeCell ref="W3036:X3036"/>
    <mergeCell ref="AK3036:AO3036"/>
    <mergeCell ref="L3037:M3037"/>
    <mergeCell ref="N3037:O3037"/>
    <mergeCell ref="P3037:Q3037"/>
    <mergeCell ref="R3037:T3037"/>
    <mergeCell ref="U3037:V3037"/>
    <mergeCell ref="W3037:X3037"/>
    <mergeCell ref="AK3037:AO3037"/>
    <mergeCell ref="L3032:M3032"/>
    <mergeCell ref="N3032:O3032"/>
    <mergeCell ref="P3032:Q3032"/>
    <mergeCell ref="R3032:T3032"/>
    <mergeCell ref="U3032:V3032"/>
    <mergeCell ref="W3032:X3032"/>
    <mergeCell ref="AK3032:AO3032"/>
    <mergeCell ref="L3033:M3033"/>
    <mergeCell ref="N3033:O3033"/>
    <mergeCell ref="P3033:Q3033"/>
    <mergeCell ref="R3033:T3033"/>
    <mergeCell ref="U3033:V3033"/>
    <mergeCell ref="W3033:X3033"/>
    <mergeCell ref="AK3033:AO3033"/>
    <mergeCell ref="L3034:M3034"/>
    <mergeCell ref="N3034:O3034"/>
    <mergeCell ref="P3034:Q3034"/>
    <mergeCell ref="R3034:T3034"/>
    <mergeCell ref="U3034:V3034"/>
    <mergeCell ref="W3034:X3034"/>
    <mergeCell ref="AK3034:AO3034"/>
    <mergeCell ref="AS3041:AT3041"/>
    <mergeCell ref="L3042:N3045"/>
    <mergeCell ref="O3042:X3042"/>
    <mergeCell ref="AA3042:AB3042"/>
    <mergeCell ref="AE3042:AF3042"/>
    <mergeCell ref="AI3042:AJ3042"/>
    <mergeCell ref="AQ3042:AR3042"/>
    <mergeCell ref="AS3042:AT3042"/>
    <mergeCell ref="O3043:X3043"/>
    <mergeCell ref="AA3043:AB3043"/>
    <mergeCell ref="AE3043:AF3043"/>
    <mergeCell ref="AI3043:AJ3043"/>
    <mergeCell ref="AS3043:AT3043"/>
    <mergeCell ref="O3044:X3044"/>
    <mergeCell ref="Y3044:AB3044"/>
    <mergeCell ref="AC3044:AF3044"/>
    <mergeCell ref="AG3044:AJ3044"/>
    <mergeCell ref="AQ3044:AT3044"/>
    <mergeCell ref="O3045:X3045"/>
    <mergeCell ref="Y3045:AJ3045"/>
    <mergeCell ref="L3038:M3038"/>
    <mergeCell ref="N3038:O3038"/>
    <mergeCell ref="P3038:Q3038"/>
    <mergeCell ref="R3038:T3038"/>
    <mergeCell ref="U3038:V3038"/>
    <mergeCell ref="W3038:X3038"/>
    <mergeCell ref="AK3038:AO3038"/>
    <mergeCell ref="K3039:K3045"/>
    <mergeCell ref="L3039:X3039"/>
    <mergeCell ref="Y3039:AB3039"/>
    <mergeCell ref="AK3039:AO3039"/>
    <mergeCell ref="L3040:N3041"/>
    <mergeCell ref="O3040:X3040"/>
    <mergeCell ref="AK3040:AO3045"/>
    <mergeCell ref="O3041:X3041"/>
    <mergeCell ref="Y3041:AB3041"/>
    <mergeCell ref="AC3041:AF3041"/>
    <mergeCell ref="AG3041:AJ3041"/>
    <mergeCell ref="AK3066:AO3066"/>
    <mergeCell ref="L3067:M3067"/>
    <mergeCell ref="N3067:O3067"/>
    <mergeCell ref="P3067:Q3067"/>
    <mergeCell ref="R3067:T3067"/>
    <mergeCell ref="U3067:V3067"/>
    <mergeCell ref="W3067:X3067"/>
    <mergeCell ref="AK3067:AO3067"/>
    <mergeCell ref="L3068:M3068"/>
    <mergeCell ref="N3068:O3068"/>
    <mergeCell ref="P3068:Q3068"/>
    <mergeCell ref="R3068:T3068"/>
    <mergeCell ref="U3068:V3068"/>
    <mergeCell ref="W3068:X3068"/>
    <mergeCell ref="AK3068:AO3068"/>
    <mergeCell ref="L3069:M3069"/>
    <mergeCell ref="N3069:O3069"/>
    <mergeCell ref="P3069:Q3069"/>
    <mergeCell ref="R3069:T3069"/>
    <mergeCell ref="U3069:V3069"/>
    <mergeCell ref="W3069:X3069"/>
    <mergeCell ref="AK3069:AO3069"/>
    <mergeCell ref="K3046:K3047"/>
    <mergeCell ref="L3046:AO3047"/>
    <mergeCell ref="K3048:AO3048"/>
    <mergeCell ref="K3049:AO3049"/>
    <mergeCell ref="K3052:AO3052"/>
    <mergeCell ref="K3053:AO3053"/>
    <mergeCell ref="B3061:B3100"/>
    <mergeCell ref="C3061:J3100"/>
    <mergeCell ref="K3061:AO3061"/>
    <mergeCell ref="K3062:M3062"/>
    <mergeCell ref="N3062:O3062"/>
    <mergeCell ref="P3062:Q3062"/>
    <mergeCell ref="R3062:T3062"/>
    <mergeCell ref="U3062:V3065"/>
    <mergeCell ref="W3062:X3065"/>
    <mergeCell ref="Y3062:AB3063"/>
    <mergeCell ref="AC3062:AJ3063"/>
    <mergeCell ref="AK3062:AO3065"/>
    <mergeCell ref="K3063:K3065"/>
    <mergeCell ref="L3063:M3065"/>
    <mergeCell ref="N3063:O3065"/>
    <mergeCell ref="P3063:Q3065"/>
    <mergeCell ref="R3063:T3065"/>
    <mergeCell ref="Y3064:AB3064"/>
    <mergeCell ref="AC3064:AF3064"/>
    <mergeCell ref="AG3064:AJ3064"/>
    <mergeCell ref="L3066:M3066"/>
    <mergeCell ref="N3066:O3066"/>
    <mergeCell ref="P3066:Q3066"/>
    <mergeCell ref="R3066:T3066"/>
    <mergeCell ref="U3066:V3066"/>
    <mergeCell ref="W3066:X3066"/>
    <mergeCell ref="L3073:M3073"/>
    <mergeCell ref="N3073:O3073"/>
    <mergeCell ref="P3073:Q3073"/>
    <mergeCell ref="R3073:T3073"/>
    <mergeCell ref="U3073:V3073"/>
    <mergeCell ref="W3073:X3073"/>
    <mergeCell ref="AK3073:AO3073"/>
    <mergeCell ref="L3074:M3074"/>
    <mergeCell ref="N3074:O3074"/>
    <mergeCell ref="P3074:Q3074"/>
    <mergeCell ref="R3074:T3074"/>
    <mergeCell ref="U3074:V3074"/>
    <mergeCell ref="W3074:X3074"/>
    <mergeCell ref="AK3074:AO3074"/>
    <mergeCell ref="L3075:M3075"/>
    <mergeCell ref="N3075:O3075"/>
    <mergeCell ref="P3075:Q3075"/>
    <mergeCell ref="R3075:T3075"/>
    <mergeCell ref="U3075:V3075"/>
    <mergeCell ref="W3075:X3075"/>
    <mergeCell ref="AK3075:AO3075"/>
    <mergeCell ref="L3070:M3070"/>
    <mergeCell ref="N3070:O3070"/>
    <mergeCell ref="P3070:Q3070"/>
    <mergeCell ref="R3070:T3070"/>
    <mergeCell ref="U3070:V3070"/>
    <mergeCell ref="W3070:X3070"/>
    <mergeCell ref="AK3070:AO3070"/>
    <mergeCell ref="L3071:M3071"/>
    <mergeCell ref="N3071:O3071"/>
    <mergeCell ref="P3071:Q3071"/>
    <mergeCell ref="R3071:T3071"/>
    <mergeCell ref="U3071:V3071"/>
    <mergeCell ref="W3071:X3071"/>
    <mergeCell ref="AK3071:AO3071"/>
    <mergeCell ref="L3072:M3072"/>
    <mergeCell ref="N3072:O3072"/>
    <mergeCell ref="P3072:Q3072"/>
    <mergeCell ref="R3072:T3072"/>
    <mergeCell ref="U3072:V3072"/>
    <mergeCell ref="W3072:X3072"/>
    <mergeCell ref="AK3072:AO3072"/>
    <mergeCell ref="L3079:M3079"/>
    <mergeCell ref="N3079:O3079"/>
    <mergeCell ref="P3079:Q3079"/>
    <mergeCell ref="R3079:T3079"/>
    <mergeCell ref="U3079:V3079"/>
    <mergeCell ref="W3079:X3079"/>
    <mergeCell ref="AK3079:AO3079"/>
    <mergeCell ref="L3080:M3080"/>
    <mergeCell ref="N3080:O3080"/>
    <mergeCell ref="P3080:Q3080"/>
    <mergeCell ref="R3080:T3080"/>
    <mergeCell ref="U3080:V3080"/>
    <mergeCell ref="W3080:X3080"/>
    <mergeCell ref="AK3080:AO3080"/>
    <mergeCell ref="L3081:M3081"/>
    <mergeCell ref="N3081:O3081"/>
    <mergeCell ref="P3081:Q3081"/>
    <mergeCell ref="R3081:T3081"/>
    <mergeCell ref="U3081:V3081"/>
    <mergeCell ref="W3081:X3081"/>
    <mergeCell ref="AK3081:AO3081"/>
    <mergeCell ref="L3076:M3076"/>
    <mergeCell ref="N3076:O3076"/>
    <mergeCell ref="P3076:Q3076"/>
    <mergeCell ref="R3076:T3076"/>
    <mergeCell ref="U3076:V3076"/>
    <mergeCell ref="W3076:X3076"/>
    <mergeCell ref="AK3076:AO3076"/>
    <mergeCell ref="L3077:M3077"/>
    <mergeCell ref="N3077:O3077"/>
    <mergeCell ref="P3077:Q3077"/>
    <mergeCell ref="R3077:T3077"/>
    <mergeCell ref="U3077:V3077"/>
    <mergeCell ref="W3077:X3077"/>
    <mergeCell ref="AK3077:AO3077"/>
    <mergeCell ref="L3078:M3078"/>
    <mergeCell ref="N3078:O3078"/>
    <mergeCell ref="P3078:Q3078"/>
    <mergeCell ref="R3078:T3078"/>
    <mergeCell ref="U3078:V3078"/>
    <mergeCell ref="W3078:X3078"/>
    <mergeCell ref="AK3078:AO3078"/>
    <mergeCell ref="L3085:M3085"/>
    <mergeCell ref="N3085:O3085"/>
    <mergeCell ref="P3085:Q3085"/>
    <mergeCell ref="R3085:T3085"/>
    <mergeCell ref="U3085:V3085"/>
    <mergeCell ref="W3085:X3085"/>
    <mergeCell ref="AK3085:AO3085"/>
    <mergeCell ref="K3086:K3092"/>
    <mergeCell ref="L3086:X3086"/>
    <mergeCell ref="Y3086:AB3086"/>
    <mergeCell ref="AK3086:AO3086"/>
    <mergeCell ref="L3087:N3088"/>
    <mergeCell ref="O3087:X3087"/>
    <mergeCell ref="AK3087:AO3092"/>
    <mergeCell ref="O3088:X3088"/>
    <mergeCell ref="Y3088:AB3088"/>
    <mergeCell ref="AC3088:AF3088"/>
    <mergeCell ref="AG3088:AJ3088"/>
    <mergeCell ref="L3082:M3082"/>
    <mergeCell ref="N3082:O3082"/>
    <mergeCell ref="P3082:Q3082"/>
    <mergeCell ref="R3082:T3082"/>
    <mergeCell ref="U3082:V3082"/>
    <mergeCell ref="W3082:X3082"/>
    <mergeCell ref="AK3082:AO3082"/>
    <mergeCell ref="L3083:M3083"/>
    <mergeCell ref="N3083:O3083"/>
    <mergeCell ref="P3083:Q3083"/>
    <mergeCell ref="R3083:T3083"/>
    <mergeCell ref="U3083:V3083"/>
    <mergeCell ref="W3083:X3083"/>
    <mergeCell ref="AK3083:AO3083"/>
    <mergeCell ref="L3084:M3084"/>
    <mergeCell ref="N3084:O3084"/>
    <mergeCell ref="P3084:Q3084"/>
    <mergeCell ref="R3084:T3084"/>
    <mergeCell ref="U3084:V3084"/>
    <mergeCell ref="W3084:X3084"/>
    <mergeCell ref="AK3084:AO3084"/>
    <mergeCell ref="K3093:K3094"/>
    <mergeCell ref="L3093:AO3094"/>
    <mergeCell ref="K3095:AO3095"/>
    <mergeCell ref="K3096:AO3096"/>
    <mergeCell ref="K3099:AO3099"/>
    <mergeCell ref="K3100:AO3100"/>
    <mergeCell ref="B3108:B3147"/>
    <mergeCell ref="C3108:J3147"/>
    <mergeCell ref="K3108:AO3108"/>
    <mergeCell ref="K3109:M3109"/>
    <mergeCell ref="N3109:O3109"/>
    <mergeCell ref="P3109:Q3109"/>
    <mergeCell ref="R3109:T3109"/>
    <mergeCell ref="U3109:V3112"/>
    <mergeCell ref="W3109:X3112"/>
    <mergeCell ref="Y3109:AB3110"/>
    <mergeCell ref="AC3109:AJ3110"/>
    <mergeCell ref="AK3109:AO3112"/>
    <mergeCell ref="K3110:K3112"/>
    <mergeCell ref="L3110:M3112"/>
    <mergeCell ref="N3110:O3112"/>
    <mergeCell ref="P3110:Q3112"/>
    <mergeCell ref="R3110:T3112"/>
    <mergeCell ref="Y3111:AB3111"/>
    <mergeCell ref="AC3111:AF3111"/>
    <mergeCell ref="AG3111:AJ3111"/>
    <mergeCell ref="L3113:M3113"/>
    <mergeCell ref="N3113:O3113"/>
    <mergeCell ref="P3113:Q3113"/>
    <mergeCell ref="R3113:T3113"/>
    <mergeCell ref="U3113:V3113"/>
    <mergeCell ref="W3113:X3113"/>
    <mergeCell ref="AS3088:AT3088"/>
    <mergeCell ref="L3089:N3092"/>
    <mergeCell ref="O3089:X3089"/>
    <mergeCell ref="AA3089:AB3089"/>
    <mergeCell ref="AE3089:AF3089"/>
    <mergeCell ref="AI3089:AJ3089"/>
    <mergeCell ref="AQ3089:AR3089"/>
    <mergeCell ref="AS3089:AT3089"/>
    <mergeCell ref="O3090:X3090"/>
    <mergeCell ref="AA3090:AB3090"/>
    <mergeCell ref="AE3090:AF3090"/>
    <mergeCell ref="AI3090:AJ3090"/>
    <mergeCell ref="AS3090:AT3090"/>
    <mergeCell ref="O3091:X3091"/>
    <mergeCell ref="Y3091:AB3091"/>
    <mergeCell ref="AC3091:AF3091"/>
    <mergeCell ref="AG3091:AJ3091"/>
    <mergeCell ref="AQ3091:AT3091"/>
    <mergeCell ref="O3092:X3092"/>
    <mergeCell ref="Y3092:AJ3092"/>
    <mergeCell ref="L3117:M3117"/>
    <mergeCell ref="N3117:O3117"/>
    <mergeCell ref="P3117:Q3117"/>
    <mergeCell ref="R3117:T3117"/>
    <mergeCell ref="U3117:V3117"/>
    <mergeCell ref="W3117:X3117"/>
    <mergeCell ref="AK3117:AO3117"/>
    <mergeCell ref="L3118:M3118"/>
    <mergeCell ref="N3118:O3118"/>
    <mergeCell ref="P3118:Q3118"/>
    <mergeCell ref="R3118:T3118"/>
    <mergeCell ref="U3118:V3118"/>
    <mergeCell ref="W3118:X3118"/>
    <mergeCell ref="AK3118:AO3118"/>
    <mergeCell ref="L3119:M3119"/>
    <mergeCell ref="N3119:O3119"/>
    <mergeCell ref="P3119:Q3119"/>
    <mergeCell ref="R3119:T3119"/>
    <mergeCell ref="U3119:V3119"/>
    <mergeCell ref="W3119:X3119"/>
    <mergeCell ref="AK3119:AO3119"/>
    <mergeCell ref="AK3113:AO3113"/>
    <mergeCell ref="L3114:M3114"/>
    <mergeCell ref="N3114:O3114"/>
    <mergeCell ref="P3114:Q3114"/>
    <mergeCell ref="R3114:T3114"/>
    <mergeCell ref="U3114:V3114"/>
    <mergeCell ref="W3114:X3114"/>
    <mergeCell ref="AK3114:AO3114"/>
    <mergeCell ref="L3115:M3115"/>
    <mergeCell ref="N3115:O3115"/>
    <mergeCell ref="P3115:Q3115"/>
    <mergeCell ref="R3115:T3115"/>
    <mergeCell ref="U3115:V3115"/>
    <mergeCell ref="W3115:X3115"/>
    <mergeCell ref="AK3115:AO3115"/>
    <mergeCell ref="L3116:M3116"/>
    <mergeCell ref="N3116:O3116"/>
    <mergeCell ref="P3116:Q3116"/>
    <mergeCell ref="R3116:T3116"/>
    <mergeCell ref="U3116:V3116"/>
    <mergeCell ref="W3116:X3116"/>
    <mergeCell ref="AK3116:AO3116"/>
    <mergeCell ref="L3123:M3123"/>
    <mergeCell ref="N3123:O3123"/>
    <mergeCell ref="P3123:Q3123"/>
    <mergeCell ref="R3123:T3123"/>
    <mergeCell ref="U3123:V3123"/>
    <mergeCell ref="W3123:X3123"/>
    <mergeCell ref="AK3123:AO3123"/>
    <mergeCell ref="L3124:M3124"/>
    <mergeCell ref="N3124:O3124"/>
    <mergeCell ref="P3124:Q3124"/>
    <mergeCell ref="R3124:T3124"/>
    <mergeCell ref="U3124:V3124"/>
    <mergeCell ref="W3124:X3124"/>
    <mergeCell ref="AK3124:AO3124"/>
    <mergeCell ref="L3125:M3125"/>
    <mergeCell ref="N3125:O3125"/>
    <mergeCell ref="P3125:Q3125"/>
    <mergeCell ref="R3125:T3125"/>
    <mergeCell ref="U3125:V3125"/>
    <mergeCell ref="W3125:X3125"/>
    <mergeCell ref="AK3125:AO3125"/>
    <mergeCell ref="L3120:M3120"/>
    <mergeCell ref="N3120:O3120"/>
    <mergeCell ref="P3120:Q3120"/>
    <mergeCell ref="R3120:T3120"/>
    <mergeCell ref="U3120:V3120"/>
    <mergeCell ref="W3120:X3120"/>
    <mergeCell ref="AK3120:AO3120"/>
    <mergeCell ref="L3121:M3121"/>
    <mergeCell ref="N3121:O3121"/>
    <mergeCell ref="P3121:Q3121"/>
    <mergeCell ref="R3121:T3121"/>
    <mergeCell ref="U3121:V3121"/>
    <mergeCell ref="W3121:X3121"/>
    <mergeCell ref="AK3121:AO3121"/>
    <mergeCell ref="L3122:M3122"/>
    <mergeCell ref="N3122:O3122"/>
    <mergeCell ref="P3122:Q3122"/>
    <mergeCell ref="R3122:T3122"/>
    <mergeCell ref="U3122:V3122"/>
    <mergeCell ref="W3122:X3122"/>
    <mergeCell ref="AK3122:AO3122"/>
    <mergeCell ref="L3129:M3129"/>
    <mergeCell ref="N3129:O3129"/>
    <mergeCell ref="P3129:Q3129"/>
    <mergeCell ref="R3129:T3129"/>
    <mergeCell ref="U3129:V3129"/>
    <mergeCell ref="W3129:X3129"/>
    <mergeCell ref="AK3129:AO3129"/>
    <mergeCell ref="L3130:M3130"/>
    <mergeCell ref="N3130:O3130"/>
    <mergeCell ref="P3130:Q3130"/>
    <mergeCell ref="R3130:T3130"/>
    <mergeCell ref="U3130:V3130"/>
    <mergeCell ref="W3130:X3130"/>
    <mergeCell ref="AK3130:AO3130"/>
    <mergeCell ref="L3131:M3131"/>
    <mergeCell ref="N3131:O3131"/>
    <mergeCell ref="P3131:Q3131"/>
    <mergeCell ref="R3131:T3131"/>
    <mergeCell ref="U3131:V3131"/>
    <mergeCell ref="W3131:X3131"/>
    <mergeCell ref="AK3131:AO3131"/>
    <mergeCell ref="L3126:M3126"/>
    <mergeCell ref="N3126:O3126"/>
    <mergeCell ref="P3126:Q3126"/>
    <mergeCell ref="R3126:T3126"/>
    <mergeCell ref="U3126:V3126"/>
    <mergeCell ref="W3126:X3126"/>
    <mergeCell ref="AK3126:AO3126"/>
    <mergeCell ref="L3127:M3127"/>
    <mergeCell ref="N3127:O3127"/>
    <mergeCell ref="P3127:Q3127"/>
    <mergeCell ref="R3127:T3127"/>
    <mergeCell ref="U3127:V3127"/>
    <mergeCell ref="W3127:X3127"/>
    <mergeCell ref="AK3127:AO3127"/>
    <mergeCell ref="L3128:M3128"/>
    <mergeCell ref="N3128:O3128"/>
    <mergeCell ref="P3128:Q3128"/>
    <mergeCell ref="R3128:T3128"/>
    <mergeCell ref="U3128:V3128"/>
    <mergeCell ref="W3128:X3128"/>
    <mergeCell ref="AK3128:AO3128"/>
    <mergeCell ref="AS3135:AT3135"/>
    <mergeCell ref="L3136:N3139"/>
    <mergeCell ref="O3136:X3136"/>
    <mergeCell ref="AA3136:AB3136"/>
    <mergeCell ref="AE3136:AF3136"/>
    <mergeCell ref="AI3136:AJ3136"/>
    <mergeCell ref="AQ3136:AR3136"/>
    <mergeCell ref="AS3136:AT3136"/>
    <mergeCell ref="O3137:X3137"/>
    <mergeCell ref="AA3137:AB3137"/>
    <mergeCell ref="AE3137:AF3137"/>
    <mergeCell ref="AI3137:AJ3137"/>
    <mergeCell ref="AS3137:AT3137"/>
    <mergeCell ref="O3138:X3138"/>
    <mergeCell ref="Y3138:AB3138"/>
    <mergeCell ref="AC3138:AF3138"/>
    <mergeCell ref="AG3138:AJ3138"/>
    <mergeCell ref="AQ3138:AT3138"/>
    <mergeCell ref="O3139:X3139"/>
    <mergeCell ref="Y3139:AJ3139"/>
    <mergeCell ref="L3132:M3132"/>
    <mergeCell ref="N3132:O3132"/>
    <mergeCell ref="P3132:Q3132"/>
    <mergeCell ref="R3132:T3132"/>
    <mergeCell ref="U3132:V3132"/>
    <mergeCell ref="W3132:X3132"/>
    <mergeCell ref="AK3132:AO3132"/>
    <mergeCell ref="K3133:K3139"/>
    <mergeCell ref="L3133:X3133"/>
    <mergeCell ref="Y3133:AB3133"/>
    <mergeCell ref="AK3133:AO3133"/>
    <mergeCell ref="L3134:N3135"/>
    <mergeCell ref="O3134:X3134"/>
    <mergeCell ref="AK3134:AO3139"/>
    <mergeCell ref="O3135:X3135"/>
    <mergeCell ref="Y3135:AB3135"/>
    <mergeCell ref="AC3135:AF3135"/>
    <mergeCell ref="AG3135:AJ3135"/>
    <mergeCell ref="AK3160:AO3160"/>
    <mergeCell ref="L3161:M3161"/>
    <mergeCell ref="N3161:O3161"/>
    <mergeCell ref="P3161:Q3161"/>
    <mergeCell ref="R3161:T3161"/>
    <mergeCell ref="U3161:V3161"/>
    <mergeCell ref="W3161:X3161"/>
    <mergeCell ref="AK3161:AO3161"/>
    <mergeCell ref="L3162:M3162"/>
    <mergeCell ref="N3162:O3162"/>
    <mergeCell ref="P3162:Q3162"/>
    <mergeCell ref="R3162:T3162"/>
    <mergeCell ref="U3162:V3162"/>
    <mergeCell ref="W3162:X3162"/>
    <mergeCell ref="AK3162:AO3162"/>
    <mergeCell ref="L3163:M3163"/>
    <mergeCell ref="N3163:O3163"/>
    <mergeCell ref="P3163:Q3163"/>
    <mergeCell ref="R3163:T3163"/>
    <mergeCell ref="U3163:V3163"/>
    <mergeCell ref="W3163:X3163"/>
    <mergeCell ref="AK3163:AO3163"/>
    <mergeCell ref="K3140:K3141"/>
    <mergeCell ref="L3140:AO3141"/>
    <mergeCell ref="K3142:AO3142"/>
    <mergeCell ref="K3143:AO3143"/>
    <mergeCell ref="K3146:AO3146"/>
    <mergeCell ref="K3147:AO3147"/>
    <mergeCell ref="B3155:B3194"/>
    <mergeCell ref="C3155:J3194"/>
    <mergeCell ref="K3155:AO3155"/>
    <mergeCell ref="K3156:M3156"/>
    <mergeCell ref="N3156:O3156"/>
    <mergeCell ref="P3156:Q3156"/>
    <mergeCell ref="R3156:T3156"/>
    <mergeCell ref="U3156:V3159"/>
    <mergeCell ref="W3156:X3159"/>
    <mergeCell ref="Y3156:AB3157"/>
    <mergeCell ref="AC3156:AJ3157"/>
    <mergeCell ref="AK3156:AO3159"/>
    <mergeCell ref="K3157:K3159"/>
    <mergeCell ref="L3157:M3159"/>
    <mergeCell ref="N3157:O3159"/>
    <mergeCell ref="P3157:Q3159"/>
    <mergeCell ref="R3157:T3159"/>
    <mergeCell ref="Y3158:AB3158"/>
    <mergeCell ref="AC3158:AF3158"/>
    <mergeCell ref="AG3158:AJ3158"/>
    <mergeCell ref="L3160:M3160"/>
    <mergeCell ref="N3160:O3160"/>
    <mergeCell ref="P3160:Q3160"/>
    <mergeCell ref="R3160:T3160"/>
    <mergeCell ref="U3160:V3160"/>
    <mergeCell ref="W3160:X3160"/>
    <mergeCell ref="L3167:M3167"/>
    <mergeCell ref="N3167:O3167"/>
    <mergeCell ref="P3167:Q3167"/>
    <mergeCell ref="R3167:T3167"/>
    <mergeCell ref="U3167:V3167"/>
    <mergeCell ref="W3167:X3167"/>
    <mergeCell ref="AK3167:AO3167"/>
    <mergeCell ref="L3168:M3168"/>
    <mergeCell ref="N3168:O3168"/>
    <mergeCell ref="P3168:Q3168"/>
    <mergeCell ref="R3168:T3168"/>
    <mergeCell ref="U3168:V3168"/>
    <mergeCell ref="W3168:X3168"/>
    <mergeCell ref="AK3168:AO3168"/>
    <mergeCell ref="L3169:M3169"/>
    <mergeCell ref="N3169:O3169"/>
    <mergeCell ref="P3169:Q3169"/>
    <mergeCell ref="R3169:T3169"/>
    <mergeCell ref="U3169:V3169"/>
    <mergeCell ref="W3169:X3169"/>
    <mergeCell ref="AK3169:AO3169"/>
    <mergeCell ref="L3164:M3164"/>
    <mergeCell ref="N3164:O3164"/>
    <mergeCell ref="P3164:Q3164"/>
    <mergeCell ref="R3164:T3164"/>
    <mergeCell ref="U3164:V3164"/>
    <mergeCell ref="W3164:X3164"/>
    <mergeCell ref="AK3164:AO3164"/>
    <mergeCell ref="L3165:M3165"/>
    <mergeCell ref="N3165:O3165"/>
    <mergeCell ref="P3165:Q3165"/>
    <mergeCell ref="R3165:T3165"/>
    <mergeCell ref="U3165:V3165"/>
    <mergeCell ref="W3165:X3165"/>
    <mergeCell ref="AK3165:AO3165"/>
    <mergeCell ref="L3166:M3166"/>
    <mergeCell ref="N3166:O3166"/>
    <mergeCell ref="P3166:Q3166"/>
    <mergeCell ref="R3166:T3166"/>
    <mergeCell ref="U3166:V3166"/>
    <mergeCell ref="W3166:X3166"/>
    <mergeCell ref="AK3166:AO3166"/>
    <mergeCell ref="L3173:M3173"/>
    <mergeCell ref="N3173:O3173"/>
    <mergeCell ref="P3173:Q3173"/>
    <mergeCell ref="R3173:T3173"/>
    <mergeCell ref="U3173:V3173"/>
    <mergeCell ref="W3173:X3173"/>
    <mergeCell ref="AK3173:AO3173"/>
    <mergeCell ref="L3174:M3174"/>
    <mergeCell ref="N3174:O3174"/>
    <mergeCell ref="P3174:Q3174"/>
    <mergeCell ref="R3174:T3174"/>
    <mergeCell ref="U3174:V3174"/>
    <mergeCell ref="W3174:X3174"/>
    <mergeCell ref="AK3174:AO3174"/>
    <mergeCell ref="L3175:M3175"/>
    <mergeCell ref="N3175:O3175"/>
    <mergeCell ref="P3175:Q3175"/>
    <mergeCell ref="R3175:T3175"/>
    <mergeCell ref="U3175:V3175"/>
    <mergeCell ref="W3175:X3175"/>
    <mergeCell ref="AK3175:AO3175"/>
    <mergeCell ref="L3170:M3170"/>
    <mergeCell ref="N3170:O3170"/>
    <mergeCell ref="P3170:Q3170"/>
    <mergeCell ref="R3170:T3170"/>
    <mergeCell ref="U3170:V3170"/>
    <mergeCell ref="W3170:X3170"/>
    <mergeCell ref="AK3170:AO3170"/>
    <mergeCell ref="L3171:M3171"/>
    <mergeCell ref="N3171:O3171"/>
    <mergeCell ref="P3171:Q3171"/>
    <mergeCell ref="R3171:T3171"/>
    <mergeCell ref="U3171:V3171"/>
    <mergeCell ref="W3171:X3171"/>
    <mergeCell ref="AK3171:AO3171"/>
    <mergeCell ref="L3172:M3172"/>
    <mergeCell ref="N3172:O3172"/>
    <mergeCell ref="P3172:Q3172"/>
    <mergeCell ref="R3172:T3172"/>
    <mergeCell ref="U3172:V3172"/>
    <mergeCell ref="W3172:X3172"/>
    <mergeCell ref="AK3172:AO3172"/>
    <mergeCell ref="L3179:M3179"/>
    <mergeCell ref="N3179:O3179"/>
    <mergeCell ref="P3179:Q3179"/>
    <mergeCell ref="R3179:T3179"/>
    <mergeCell ref="U3179:V3179"/>
    <mergeCell ref="W3179:X3179"/>
    <mergeCell ref="AK3179:AO3179"/>
    <mergeCell ref="K3180:K3186"/>
    <mergeCell ref="L3180:X3180"/>
    <mergeCell ref="Y3180:AB3180"/>
    <mergeCell ref="AK3180:AO3180"/>
    <mergeCell ref="L3181:N3182"/>
    <mergeCell ref="O3181:X3181"/>
    <mergeCell ref="AK3181:AO3186"/>
    <mergeCell ref="O3182:X3182"/>
    <mergeCell ref="Y3182:AB3182"/>
    <mergeCell ref="AC3182:AF3182"/>
    <mergeCell ref="AG3182:AJ3182"/>
    <mergeCell ref="L3176:M3176"/>
    <mergeCell ref="N3176:O3176"/>
    <mergeCell ref="P3176:Q3176"/>
    <mergeCell ref="R3176:T3176"/>
    <mergeCell ref="U3176:V3176"/>
    <mergeCell ref="W3176:X3176"/>
    <mergeCell ref="AK3176:AO3176"/>
    <mergeCell ref="L3177:M3177"/>
    <mergeCell ref="N3177:O3177"/>
    <mergeCell ref="P3177:Q3177"/>
    <mergeCell ref="R3177:T3177"/>
    <mergeCell ref="U3177:V3177"/>
    <mergeCell ref="W3177:X3177"/>
    <mergeCell ref="AK3177:AO3177"/>
    <mergeCell ref="L3178:M3178"/>
    <mergeCell ref="N3178:O3178"/>
    <mergeCell ref="P3178:Q3178"/>
    <mergeCell ref="R3178:T3178"/>
    <mergeCell ref="U3178:V3178"/>
    <mergeCell ref="W3178:X3178"/>
    <mergeCell ref="AK3178:AO3178"/>
    <mergeCell ref="K3187:K3188"/>
    <mergeCell ref="L3187:AO3188"/>
    <mergeCell ref="K3189:AO3189"/>
    <mergeCell ref="K3190:AO3190"/>
    <mergeCell ref="K3193:AO3193"/>
    <mergeCell ref="K3194:AO3194"/>
    <mergeCell ref="B3202:B3241"/>
    <mergeCell ref="C3202:J3241"/>
    <mergeCell ref="K3202:AO3202"/>
    <mergeCell ref="K3203:M3203"/>
    <mergeCell ref="N3203:O3203"/>
    <mergeCell ref="P3203:Q3203"/>
    <mergeCell ref="R3203:T3203"/>
    <mergeCell ref="U3203:V3206"/>
    <mergeCell ref="W3203:X3206"/>
    <mergeCell ref="Y3203:AB3204"/>
    <mergeCell ref="AC3203:AJ3204"/>
    <mergeCell ref="AK3203:AO3206"/>
    <mergeCell ref="K3204:K3206"/>
    <mergeCell ref="L3204:M3206"/>
    <mergeCell ref="N3204:O3206"/>
    <mergeCell ref="P3204:Q3206"/>
    <mergeCell ref="R3204:T3206"/>
    <mergeCell ref="Y3205:AB3205"/>
    <mergeCell ref="AC3205:AF3205"/>
    <mergeCell ref="AG3205:AJ3205"/>
    <mergeCell ref="L3207:M3207"/>
    <mergeCell ref="N3207:O3207"/>
    <mergeCell ref="P3207:Q3207"/>
    <mergeCell ref="R3207:T3207"/>
    <mergeCell ref="U3207:V3207"/>
    <mergeCell ref="W3207:X3207"/>
    <mergeCell ref="AS3182:AT3182"/>
    <mergeCell ref="L3183:N3186"/>
    <mergeCell ref="O3183:X3183"/>
    <mergeCell ref="AA3183:AB3183"/>
    <mergeCell ref="AE3183:AF3183"/>
    <mergeCell ref="AI3183:AJ3183"/>
    <mergeCell ref="AQ3183:AR3183"/>
    <mergeCell ref="AS3183:AT3183"/>
    <mergeCell ref="O3184:X3184"/>
    <mergeCell ref="AA3184:AB3184"/>
    <mergeCell ref="AE3184:AF3184"/>
    <mergeCell ref="AI3184:AJ3184"/>
    <mergeCell ref="AS3184:AT3184"/>
    <mergeCell ref="O3185:X3185"/>
    <mergeCell ref="Y3185:AB3185"/>
    <mergeCell ref="AC3185:AF3185"/>
    <mergeCell ref="AG3185:AJ3185"/>
    <mergeCell ref="AQ3185:AT3185"/>
    <mergeCell ref="O3186:X3186"/>
    <mergeCell ref="Y3186:AJ3186"/>
    <mergeCell ref="L3211:M3211"/>
    <mergeCell ref="N3211:O3211"/>
    <mergeCell ref="P3211:Q3211"/>
    <mergeCell ref="R3211:T3211"/>
    <mergeCell ref="U3211:V3211"/>
    <mergeCell ref="W3211:X3211"/>
    <mergeCell ref="AK3211:AO3211"/>
    <mergeCell ref="L3212:M3212"/>
    <mergeCell ref="N3212:O3212"/>
    <mergeCell ref="P3212:Q3212"/>
    <mergeCell ref="R3212:T3212"/>
    <mergeCell ref="U3212:V3212"/>
    <mergeCell ref="W3212:X3212"/>
    <mergeCell ref="AK3212:AO3212"/>
    <mergeCell ref="L3213:M3213"/>
    <mergeCell ref="N3213:O3213"/>
    <mergeCell ref="P3213:Q3213"/>
    <mergeCell ref="R3213:T3213"/>
    <mergeCell ref="U3213:V3213"/>
    <mergeCell ref="W3213:X3213"/>
    <mergeCell ref="AK3213:AO3213"/>
    <mergeCell ref="AK3207:AO3207"/>
    <mergeCell ref="L3208:M3208"/>
    <mergeCell ref="N3208:O3208"/>
    <mergeCell ref="P3208:Q3208"/>
    <mergeCell ref="R3208:T3208"/>
    <mergeCell ref="U3208:V3208"/>
    <mergeCell ref="W3208:X3208"/>
    <mergeCell ref="AK3208:AO3208"/>
    <mergeCell ref="L3209:M3209"/>
    <mergeCell ref="N3209:O3209"/>
    <mergeCell ref="P3209:Q3209"/>
    <mergeCell ref="R3209:T3209"/>
    <mergeCell ref="U3209:V3209"/>
    <mergeCell ref="W3209:X3209"/>
    <mergeCell ref="AK3209:AO3209"/>
    <mergeCell ref="L3210:M3210"/>
    <mergeCell ref="N3210:O3210"/>
    <mergeCell ref="P3210:Q3210"/>
    <mergeCell ref="R3210:T3210"/>
    <mergeCell ref="U3210:V3210"/>
    <mergeCell ref="W3210:X3210"/>
    <mergeCell ref="AK3210:AO3210"/>
    <mergeCell ref="L3217:M3217"/>
    <mergeCell ref="N3217:O3217"/>
    <mergeCell ref="P3217:Q3217"/>
    <mergeCell ref="R3217:T3217"/>
    <mergeCell ref="U3217:V3217"/>
    <mergeCell ref="W3217:X3217"/>
    <mergeCell ref="AK3217:AO3217"/>
    <mergeCell ref="L3218:M3218"/>
    <mergeCell ref="N3218:O3218"/>
    <mergeCell ref="P3218:Q3218"/>
    <mergeCell ref="R3218:T3218"/>
    <mergeCell ref="U3218:V3218"/>
    <mergeCell ref="W3218:X3218"/>
    <mergeCell ref="AK3218:AO3218"/>
    <mergeCell ref="L3219:M3219"/>
    <mergeCell ref="N3219:O3219"/>
    <mergeCell ref="P3219:Q3219"/>
    <mergeCell ref="R3219:T3219"/>
    <mergeCell ref="U3219:V3219"/>
    <mergeCell ref="W3219:X3219"/>
    <mergeCell ref="AK3219:AO3219"/>
    <mergeCell ref="L3214:M3214"/>
    <mergeCell ref="N3214:O3214"/>
    <mergeCell ref="P3214:Q3214"/>
    <mergeCell ref="R3214:T3214"/>
    <mergeCell ref="U3214:V3214"/>
    <mergeCell ref="W3214:X3214"/>
    <mergeCell ref="AK3214:AO3214"/>
    <mergeCell ref="L3215:M3215"/>
    <mergeCell ref="N3215:O3215"/>
    <mergeCell ref="P3215:Q3215"/>
    <mergeCell ref="R3215:T3215"/>
    <mergeCell ref="U3215:V3215"/>
    <mergeCell ref="W3215:X3215"/>
    <mergeCell ref="AK3215:AO3215"/>
    <mergeCell ref="L3216:M3216"/>
    <mergeCell ref="N3216:O3216"/>
    <mergeCell ref="P3216:Q3216"/>
    <mergeCell ref="R3216:T3216"/>
    <mergeCell ref="U3216:V3216"/>
    <mergeCell ref="W3216:X3216"/>
    <mergeCell ref="AK3216:AO3216"/>
    <mergeCell ref="L3223:M3223"/>
    <mergeCell ref="N3223:O3223"/>
    <mergeCell ref="P3223:Q3223"/>
    <mergeCell ref="R3223:T3223"/>
    <mergeCell ref="U3223:V3223"/>
    <mergeCell ref="W3223:X3223"/>
    <mergeCell ref="AK3223:AO3223"/>
    <mergeCell ref="L3224:M3224"/>
    <mergeCell ref="N3224:O3224"/>
    <mergeCell ref="P3224:Q3224"/>
    <mergeCell ref="R3224:T3224"/>
    <mergeCell ref="U3224:V3224"/>
    <mergeCell ref="W3224:X3224"/>
    <mergeCell ref="AK3224:AO3224"/>
    <mergeCell ref="L3225:M3225"/>
    <mergeCell ref="N3225:O3225"/>
    <mergeCell ref="P3225:Q3225"/>
    <mergeCell ref="R3225:T3225"/>
    <mergeCell ref="U3225:V3225"/>
    <mergeCell ref="W3225:X3225"/>
    <mergeCell ref="AK3225:AO3225"/>
    <mergeCell ref="L3220:M3220"/>
    <mergeCell ref="N3220:O3220"/>
    <mergeCell ref="P3220:Q3220"/>
    <mergeCell ref="R3220:T3220"/>
    <mergeCell ref="U3220:V3220"/>
    <mergeCell ref="W3220:X3220"/>
    <mergeCell ref="AK3220:AO3220"/>
    <mergeCell ref="L3221:M3221"/>
    <mergeCell ref="N3221:O3221"/>
    <mergeCell ref="P3221:Q3221"/>
    <mergeCell ref="R3221:T3221"/>
    <mergeCell ref="U3221:V3221"/>
    <mergeCell ref="W3221:X3221"/>
    <mergeCell ref="AK3221:AO3221"/>
    <mergeCell ref="L3222:M3222"/>
    <mergeCell ref="N3222:O3222"/>
    <mergeCell ref="P3222:Q3222"/>
    <mergeCell ref="R3222:T3222"/>
    <mergeCell ref="U3222:V3222"/>
    <mergeCell ref="W3222:X3222"/>
    <mergeCell ref="AK3222:AO3222"/>
    <mergeCell ref="AS3229:AT3229"/>
    <mergeCell ref="L3230:N3233"/>
    <mergeCell ref="O3230:X3230"/>
    <mergeCell ref="AA3230:AB3230"/>
    <mergeCell ref="AE3230:AF3230"/>
    <mergeCell ref="AI3230:AJ3230"/>
    <mergeCell ref="AQ3230:AR3230"/>
    <mergeCell ref="AS3230:AT3230"/>
    <mergeCell ref="O3231:X3231"/>
    <mergeCell ref="AA3231:AB3231"/>
    <mergeCell ref="AE3231:AF3231"/>
    <mergeCell ref="AI3231:AJ3231"/>
    <mergeCell ref="AS3231:AT3231"/>
    <mergeCell ref="O3232:X3232"/>
    <mergeCell ref="Y3232:AB3232"/>
    <mergeCell ref="AC3232:AF3232"/>
    <mergeCell ref="AG3232:AJ3232"/>
    <mergeCell ref="AQ3232:AT3232"/>
    <mergeCell ref="O3233:X3233"/>
    <mergeCell ref="Y3233:AJ3233"/>
    <mergeCell ref="L3226:M3226"/>
    <mergeCell ref="N3226:O3226"/>
    <mergeCell ref="P3226:Q3226"/>
    <mergeCell ref="R3226:T3226"/>
    <mergeCell ref="U3226:V3226"/>
    <mergeCell ref="W3226:X3226"/>
    <mergeCell ref="AK3226:AO3226"/>
    <mergeCell ref="K3227:K3233"/>
    <mergeCell ref="L3227:X3227"/>
    <mergeCell ref="Y3227:AB3227"/>
    <mergeCell ref="AK3227:AO3227"/>
    <mergeCell ref="L3228:N3229"/>
    <mergeCell ref="O3228:X3228"/>
    <mergeCell ref="AK3228:AO3233"/>
    <mergeCell ref="O3229:X3229"/>
    <mergeCell ref="Y3229:AB3229"/>
    <mergeCell ref="AC3229:AF3229"/>
    <mergeCell ref="AG3229:AJ3229"/>
    <mergeCell ref="AK3254:AO3254"/>
    <mergeCell ref="L3255:M3255"/>
    <mergeCell ref="N3255:O3255"/>
    <mergeCell ref="P3255:Q3255"/>
    <mergeCell ref="R3255:T3255"/>
    <mergeCell ref="U3255:V3255"/>
    <mergeCell ref="W3255:X3255"/>
    <mergeCell ref="AK3255:AO3255"/>
    <mergeCell ref="L3256:M3256"/>
    <mergeCell ref="N3256:O3256"/>
    <mergeCell ref="P3256:Q3256"/>
    <mergeCell ref="R3256:T3256"/>
    <mergeCell ref="U3256:V3256"/>
    <mergeCell ref="W3256:X3256"/>
    <mergeCell ref="AK3256:AO3256"/>
    <mergeCell ref="L3257:M3257"/>
    <mergeCell ref="N3257:O3257"/>
    <mergeCell ref="P3257:Q3257"/>
    <mergeCell ref="R3257:T3257"/>
    <mergeCell ref="U3257:V3257"/>
    <mergeCell ref="W3257:X3257"/>
    <mergeCell ref="AK3257:AO3257"/>
    <mergeCell ref="K3234:K3235"/>
    <mergeCell ref="L3234:AO3235"/>
    <mergeCell ref="K3236:AO3236"/>
    <mergeCell ref="K3237:AO3237"/>
    <mergeCell ref="K3240:AO3240"/>
    <mergeCell ref="K3241:AO3241"/>
    <mergeCell ref="B3249:B3288"/>
    <mergeCell ref="C3249:J3288"/>
    <mergeCell ref="K3249:AO3249"/>
    <mergeCell ref="K3250:M3250"/>
    <mergeCell ref="N3250:O3250"/>
    <mergeCell ref="P3250:Q3250"/>
    <mergeCell ref="R3250:T3250"/>
    <mergeCell ref="U3250:V3253"/>
    <mergeCell ref="W3250:X3253"/>
    <mergeCell ref="Y3250:AB3251"/>
    <mergeCell ref="AC3250:AJ3251"/>
    <mergeCell ref="AK3250:AO3253"/>
    <mergeCell ref="K3251:K3253"/>
    <mergeCell ref="L3251:M3253"/>
    <mergeCell ref="N3251:O3253"/>
    <mergeCell ref="P3251:Q3253"/>
    <mergeCell ref="R3251:T3253"/>
    <mergeCell ref="Y3252:AB3252"/>
    <mergeCell ref="AC3252:AF3252"/>
    <mergeCell ref="AG3252:AJ3252"/>
    <mergeCell ref="L3254:M3254"/>
    <mergeCell ref="N3254:O3254"/>
    <mergeCell ref="P3254:Q3254"/>
    <mergeCell ref="R3254:T3254"/>
    <mergeCell ref="U3254:V3254"/>
    <mergeCell ref="W3254:X3254"/>
    <mergeCell ref="L3261:M3261"/>
    <mergeCell ref="N3261:O3261"/>
    <mergeCell ref="P3261:Q3261"/>
    <mergeCell ref="R3261:T3261"/>
    <mergeCell ref="U3261:V3261"/>
    <mergeCell ref="W3261:X3261"/>
    <mergeCell ref="AK3261:AO3261"/>
    <mergeCell ref="L3262:M3262"/>
    <mergeCell ref="N3262:O3262"/>
    <mergeCell ref="P3262:Q3262"/>
    <mergeCell ref="R3262:T3262"/>
    <mergeCell ref="U3262:V3262"/>
    <mergeCell ref="W3262:X3262"/>
    <mergeCell ref="AK3262:AO3262"/>
    <mergeCell ref="L3263:M3263"/>
    <mergeCell ref="N3263:O3263"/>
    <mergeCell ref="P3263:Q3263"/>
    <mergeCell ref="R3263:T3263"/>
    <mergeCell ref="U3263:V3263"/>
    <mergeCell ref="W3263:X3263"/>
    <mergeCell ref="AK3263:AO3263"/>
    <mergeCell ref="L3258:M3258"/>
    <mergeCell ref="N3258:O3258"/>
    <mergeCell ref="P3258:Q3258"/>
    <mergeCell ref="R3258:T3258"/>
    <mergeCell ref="U3258:V3258"/>
    <mergeCell ref="W3258:X3258"/>
    <mergeCell ref="AK3258:AO3258"/>
    <mergeCell ref="L3259:M3259"/>
    <mergeCell ref="N3259:O3259"/>
    <mergeCell ref="P3259:Q3259"/>
    <mergeCell ref="R3259:T3259"/>
    <mergeCell ref="U3259:V3259"/>
    <mergeCell ref="W3259:X3259"/>
    <mergeCell ref="AK3259:AO3259"/>
    <mergeCell ref="L3260:M3260"/>
    <mergeCell ref="N3260:O3260"/>
    <mergeCell ref="P3260:Q3260"/>
    <mergeCell ref="R3260:T3260"/>
    <mergeCell ref="U3260:V3260"/>
    <mergeCell ref="W3260:X3260"/>
    <mergeCell ref="AK3260:AO3260"/>
    <mergeCell ref="L3267:M3267"/>
    <mergeCell ref="N3267:O3267"/>
    <mergeCell ref="P3267:Q3267"/>
    <mergeCell ref="R3267:T3267"/>
    <mergeCell ref="U3267:V3267"/>
    <mergeCell ref="W3267:X3267"/>
    <mergeCell ref="AK3267:AO3267"/>
    <mergeCell ref="L3268:M3268"/>
    <mergeCell ref="N3268:O3268"/>
    <mergeCell ref="P3268:Q3268"/>
    <mergeCell ref="R3268:T3268"/>
    <mergeCell ref="U3268:V3268"/>
    <mergeCell ref="W3268:X3268"/>
    <mergeCell ref="AK3268:AO3268"/>
    <mergeCell ref="L3269:M3269"/>
    <mergeCell ref="N3269:O3269"/>
    <mergeCell ref="P3269:Q3269"/>
    <mergeCell ref="R3269:T3269"/>
    <mergeCell ref="U3269:V3269"/>
    <mergeCell ref="W3269:X3269"/>
    <mergeCell ref="AK3269:AO3269"/>
    <mergeCell ref="L3264:M3264"/>
    <mergeCell ref="N3264:O3264"/>
    <mergeCell ref="P3264:Q3264"/>
    <mergeCell ref="R3264:T3264"/>
    <mergeCell ref="U3264:V3264"/>
    <mergeCell ref="W3264:X3264"/>
    <mergeCell ref="AK3264:AO3264"/>
    <mergeCell ref="L3265:M3265"/>
    <mergeCell ref="N3265:O3265"/>
    <mergeCell ref="P3265:Q3265"/>
    <mergeCell ref="R3265:T3265"/>
    <mergeCell ref="U3265:V3265"/>
    <mergeCell ref="W3265:X3265"/>
    <mergeCell ref="AK3265:AO3265"/>
    <mergeCell ref="L3266:M3266"/>
    <mergeCell ref="N3266:O3266"/>
    <mergeCell ref="P3266:Q3266"/>
    <mergeCell ref="R3266:T3266"/>
    <mergeCell ref="U3266:V3266"/>
    <mergeCell ref="W3266:X3266"/>
    <mergeCell ref="AK3266:AO3266"/>
    <mergeCell ref="L3273:M3273"/>
    <mergeCell ref="N3273:O3273"/>
    <mergeCell ref="P3273:Q3273"/>
    <mergeCell ref="R3273:T3273"/>
    <mergeCell ref="U3273:V3273"/>
    <mergeCell ref="W3273:X3273"/>
    <mergeCell ref="AK3273:AO3273"/>
    <mergeCell ref="K3274:K3280"/>
    <mergeCell ref="L3274:X3274"/>
    <mergeCell ref="Y3274:AB3274"/>
    <mergeCell ref="AK3274:AO3274"/>
    <mergeCell ref="L3275:N3276"/>
    <mergeCell ref="O3275:X3275"/>
    <mergeCell ref="AK3275:AO3280"/>
    <mergeCell ref="O3276:X3276"/>
    <mergeCell ref="Y3276:AB3276"/>
    <mergeCell ref="AC3276:AF3276"/>
    <mergeCell ref="AG3276:AJ3276"/>
    <mergeCell ref="L3270:M3270"/>
    <mergeCell ref="N3270:O3270"/>
    <mergeCell ref="P3270:Q3270"/>
    <mergeCell ref="R3270:T3270"/>
    <mergeCell ref="U3270:V3270"/>
    <mergeCell ref="W3270:X3270"/>
    <mergeCell ref="AK3270:AO3270"/>
    <mergeCell ref="L3271:M3271"/>
    <mergeCell ref="N3271:O3271"/>
    <mergeCell ref="P3271:Q3271"/>
    <mergeCell ref="R3271:T3271"/>
    <mergeCell ref="U3271:V3271"/>
    <mergeCell ref="W3271:X3271"/>
    <mergeCell ref="AK3271:AO3271"/>
    <mergeCell ref="L3272:M3272"/>
    <mergeCell ref="N3272:O3272"/>
    <mergeCell ref="P3272:Q3272"/>
    <mergeCell ref="R3272:T3272"/>
    <mergeCell ref="U3272:V3272"/>
    <mergeCell ref="W3272:X3272"/>
    <mergeCell ref="AK3272:AO3272"/>
    <mergeCell ref="K3281:K3282"/>
    <mergeCell ref="L3281:AO3282"/>
    <mergeCell ref="K3283:AO3283"/>
    <mergeCell ref="K3284:AO3284"/>
    <mergeCell ref="K3287:AO3287"/>
    <mergeCell ref="K3288:AO3288"/>
    <mergeCell ref="B3296:B3335"/>
    <mergeCell ref="C3296:J3335"/>
    <mergeCell ref="K3296:AO3296"/>
    <mergeCell ref="K3297:M3297"/>
    <mergeCell ref="N3297:O3297"/>
    <mergeCell ref="P3297:Q3297"/>
    <mergeCell ref="R3297:T3297"/>
    <mergeCell ref="U3297:V3300"/>
    <mergeCell ref="W3297:X3300"/>
    <mergeCell ref="Y3297:AB3298"/>
    <mergeCell ref="AC3297:AJ3298"/>
    <mergeCell ref="AK3297:AO3300"/>
    <mergeCell ref="K3298:K3300"/>
    <mergeCell ref="L3298:M3300"/>
    <mergeCell ref="N3298:O3300"/>
    <mergeCell ref="P3298:Q3300"/>
    <mergeCell ref="R3298:T3300"/>
    <mergeCell ref="Y3299:AB3299"/>
    <mergeCell ref="AC3299:AF3299"/>
    <mergeCell ref="AG3299:AJ3299"/>
    <mergeCell ref="L3301:M3301"/>
    <mergeCell ref="N3301:O3301"/>
    <mergeCell ref="P3301:Q3301"/>
    <mergeCell ref="R3301:T3301"/>
    <mergeCell ref="U3301:V3301"/>
    <mergeCell ref="W3301:X3301"/>
    <mergeCell ref="AS3276:AT3276"/>
    <mergeCell ref="L3277:N3280"/>
    <mergeCell ref="O3277:X3277"/>
    <mergeCell ref="AA3277:AB3277"/>
    <mergeCell ref="AE3277:AF3277"/>
    <mergeCell ref="AI3277:AJ3277"/>
    <mergeCell ref="AQ3277:AR3277"/>
    <mergeCell ref="AS3277:AT3277"/>
    <mergeCell ref="O3278:X3278"/>
    <mergeCell ref="AA3278:AB3278"/>
    <mergeCell ref="AE3278:AF3278"/>
    <mergeCell ref="AI3278:AJ3278"/>
    <mergeCell ref="AS3278:AT3278"/>
    <mergeCell ref="O3279:X3279"/>
    <mergeCell ref="Y3279:AB3279"/>
    <mergeCell ref="AC3279:AF3279"/>
    <mergeCell ref="AG3279:AJ3279"/>
    <mergeCell ref="AQ3279:AT3279"/>
    <mergeCell ref="O3280:X3280"/>
    <mergeCell ref="Y3280:AJ3280"/>
    <mergeCell ref="L3305:M3305"/>
    <mergeCell ref="N3305:O3305"/>
    <mergeCell ref="P3305:Q3305"/>
    <mergeCell ref="R3305:T3305"/>
    <mergeCell ref="U3305:V3305"/>
    <mergeCell ref="W3305:X3305"/>
    <mergeCell ref="AK3305:AO3305"/>
    <mergeCell ref="L3306:M3306"/>
    <mergeCell ref="N3306:O3306"/>
    <mergeCell ref="P3306:Q3306"/>
    <mergeCell ref="R3306:T3306"/>
    <mergeCell ref="U3306:V3306"/>
    <mergeCell ref="W3306:X3306"/>
    <mergeCell ref="AK3306:AO3306"/>
    <mergeCell ref="L3307:M3307"/>
    <mergeCell ref="N3307:O3307"/>
    <mergeCell ref="P3307:Q3307"/>
    <mergeCell ref="R3307:T3307"/>
    <mergeCell ref="U3307:V3307"/>
    <mergeCell ref="W3307:X3307"/>
    <mergeCell ref="AK3307:AO3307"/>
    <mergeCell ref="AK3301:AO3301"/>
    <mergeCell ref="L3302:M3302"/>
    <mergeCell ref="N3302:O3302"/>
    <mergeCell ref="P3302:Q3302"/>
    <mergeCell ref="R3302:T3302"/>
    <mergeCell ref="U3302:V3302"/>
    <mergeCell ref="W3302:X3302"/>
    <mergeCell ref="AK3302:AO3302"/>
    <mergeCell ref="L3303:M3303"/>
    <mergeCell ref="N3303:O3303"/>
    <mergeCell ref="P3303:Q3303"/>
    <mergeCell ref="R3303:T3303"/>
    <mergeCell ref="U3303:V3303"/>
    <mergeCell ref="W3303:X3303"/>
    <mergeCell ref="AK3303:AO3303"/>
    <mergeCell ref="L3304:M3304"/>
    <mergeCell ref="N3304:O3304"/>
    <mergeCell ref="P3304:Q3304"/>
    <mergeCell ref="R3304:T3304"/>
    <mergeCell ref="U3304:V3304"/>
    <mergeCell ref="W3304:X3304"/>
    <mergeCell ref="AK3304:AO3304"/>
    <mergeCell ref="L3311:M3311"/>
    <mergeCell ref="N3311:O3311"/>
    <mergeCell ref="P3311:Q3311"/>
    <mergeCell ref="R3311:T3311"/>
    <mergeCell ref="U3311:V3311"/>
    <mergeCell ref="W3311:X3311"/>
    <mergeCell ref="AK3311:AO3311"/>
    <mergeCell ref="L3312:M3312"/>
    <mergeCell ref="N3312:O3312"/>
    <mergeCell ref="P3312:Q3312"/>
    <mergeCell ref="R3312:T3312"/>
    <mergeCell ref="U3312:V3312"/>
    <mergeCell ref="W3312:X3312"/>
    <mergeCell ref="AK3312:AO3312"/>
    <mergeCell ref="L3313:M3313"/>
    <mergeCell ref="N3313:O3313"/>
    <mergeCell ref="P3313:Q3313"/>
    <mergeCell ref="R3313:T3313"/>
    <mergeCell ref="U3313:V3313"/>
    <mergeCell ref="W3313:X3313"/>
    <mergeCell ref="AK3313:AO3313"/>
    <mergeCell ref="L3308:M3308"/>
    <mergeCell ref="N3308:O3308"/>
    <mergeCell ref="P3308:Q3308"/>
    <mergeCell ref="R3308:T3308"/>
    <mergeCell ref="U3308:V3308"/>
    <mergeCell ref="W3308:X3308"/>
    <mergeCell ref="AK3308:AO3308"/>
    <mergeCell ref="L3309:M3309"/>
    <mergeCell ref="N3309:O3309"/>
    <mergeCell ref="P3309:Q3309"/>
    <mergeCell ref="R3309:T3309"/>
    <mergeCell ref="U3309:V3309"/>
    <mergeCell ref="W3309:X3309"/>
    <mergeCell ref="AK3309:AO3309"/>
    <mergeCell ref="L3310:M3310"/>
    <mergeCell ref="N3310:O3310"/>
    <mergeCell ref="P3310:Q3310"/>
    <mergeCell ref="R3310:T3310"/>
    <mergeCell ref="U3310:V3310"/>
    <mergeCell ref="W3310:X3310"/>
    <mergeCell ref="AK3310:AO3310"/>
    <mergeCell ref="L3317:M3317"/>
    <mergeCell ref="N3317:O3317"/>
    <mergeCell ref="P3317:Q3317"/>
    <mergeCell ref="R3317:T3317"/>
    <mergeCell ref="U3317:V3317"/>
    <mergeCell ref="W3317:X3317"/>
    <mergeCell ref="AK3317:AO3317"/>
    <mergeCell ref="L3318:M3318"/>
    <mergeCell ref="N3318:O3318"/>
    <mergeCell ref="P3318:Q3318"/>
    <mergeCell ref="R3318:T3318"/>
    <mergeCell ref="U3318:V3318"/>
    <mergeCell ref="W3318:X3318"/>
    <mergeCell ref="AK3318:AO3318"/>
    <mergeCell ref="L3319:M3319"/>
    <mergeCell ref="N3319:O3319"/>
    <mergeCell ref="P3319:Q3319"/>
    <mergeCell ref="R3319:T3319"/>
    <mergeCell ref="U3319:V3319"/>
    <mergeCell ref="W3319:X3319"/>
    <mergeCell ref="AK3319:AO3319"/>
    <mergeCell ref="L3314:M3314"/>
    <mergeCell ref="N3314:O3314"/>
    <mergeCell ref="P3314:Q3314"/>
    <mergeCell ref="R3314:T3314"/>
    <mergeCell ref="U3314:V3314"/>
    <mergeCell ref="W3314:X3314"/>
    <mergeCell ref="AK3314:AO3314"/>
    <mergeCell ref="L3315:M3315"/>
    <mergeCell ref="N3315:O3315"/>
    <mergeCell ref="P3315:Q3315"/>
    <mergeCell ref="R3315:T3315"/>
    <mergeCell ref="U3315:V3315"/>
    <mergeCell ref="W3315:X3315"/>
    <mergeCell ref="AK3315:AO3315"/>
    <mergeCell ref="L3316:M3316"/>
    <mergeCell ref="N3316:O3316"/>
    <mergeCell ref="P3316:Q3316"/>
    <mergeCell ref="R3316:T3316"/>
    <mergeCell ref="U3316:V3316"/>
    <mergeCell ref="W3316:X3316"/>
    <mergeCell ref="AK3316:AO3316"/>
    <mergeCell ref="AS3323:AT3323"/>
    <mergeCell ref="L3324:N3327"/>
    <mergeCell ref="O3324:X3324"/>
    <mergeCell ref="AA3324:AB3324"/>
    <mergeCell ref="AE3324:AF3324"/>
    <mergeCell ref="AI3324:AJ3324"/>
    <mergeCell ref="AQ3324:AR3324"/>
    <mergeCell ref="AS3324:AT3324"/>
    <mergeCell ref="O3325:X3325"/>
    <mergeCell ref="AA3325:AB3325"/>
    <mergeCell ref="AE3325:AF3325"/>
    <mergeCell ref="AI3325:AJ3325"/>
    <mergeCell ref="AS3325:AT3325"/>
    <mergeCell ref="O3326:X3326"/>
    <mergeCell ref="Y3326:AB3326"/>
    <mergeCell ref="AC3326:AF3326"/>
    <mergeCell ref="AG3326:AJ3326"/>
    <mergeCell ref="AQ3326:AT3326"/>
    <mergeCell ref="O3327:X3327"/>
    <mergeCell ref="Y3327:AJ3327"/>
    <mergeCell ref="L3320:M3320"/>
    <mergeCell ref="N3320:O3320"/>
    <mergeCell ref="P3320:Q3320"/>
    <mergeCell ref="R3320:T3320"/>
    <mergeCell ref="U3320:V3320"/>
    <mergeCell ref="W3320:X3320"/>
    <mergeCell ref="AK3320:AO3320"/>
    <mergeCell ref="K3321:K3327"/>
    <mergeCell ref="L3321:X3321"/>
    <mergeCell ref="Y3321:AB3321"/>
    <mergeCell ref="AK3321:AO3321"/>
    <mergeCell ref="L3322:N3323"/>
    <mergeCell ref="O3322:X3322"/>
    <mergeCell ref="AK3322:AO3327"/>
    <mergeCell ref="O3323:X3323"/>
    <mergeCell ref="Y3323:AB3323"/>
    <mergeCell ref="AC3323:AF3323"/>
    <mergeCell ref="AG3323:AJ3323"/>
    <mergeCell ref="AK3348:AO3348"/>
    <mergeCell ref="L3349:M3349"/>
    <mergeCell ref="N3349:O3349"/>
    <mergeCell ref="P3349:Q3349"/>
    <mergeCell ref="R3349:T3349"/>
    <mergeCell ref="U3349:V3349"/>
    <mergeCell ref="W3349:X3349"/>
    <mergeCell ref="AK3349:AO3349"/>
    <mergeCell ref="L3350:M3350"/>
    <mergeCell ref="N3350:O3350"/>
    <mergeCell ref="P3350:Q3350"/>
    <mergeCell ref="R3350:T3350"/>
    <mergeCell ref="U3350:V3350"/>
    <mergeCell ref="W3350:X3350"/>
    <mergeCell ref="AK3350:AO3350"/>
    <mergeCell ref="L3351:M3351"/>
    <mergeCell ref="N3351:O3351"/>
    <mergeCell ref="P3351:Q3351"/>
    <mergeCell ref="R3351:T3351"/>
    <mergeCell ref="U3351:V3351"/>
    <mergeCell ref="W3351:X3351"/>
    <mergeCell ref="AK3351:AO3351"/>
    <mergeCell ref="K3328:K3329"/>
    <mergeCell ref="L3328:AO3329"/>
    <mergeCell ref="K3330:AO3330"/>
    <mergeCell ref="K3331:AO3331"/>
    <mergeCell ref="K3334:AO3334"/>
    <mergeCell ref="K3335:AO3335"/>
    <mergeCell ref="B3343:B3382"/>
    <mergeCell ref="C3343:J3382"/>
    <mergeCell ref="K3343:AO3343"/>
    <mergeCell ref="K3344:M3344"/>
    <mergeCell ref="N3344:O3344"/>
    <mergeCell ref="P3344:Q3344"/>
    <mergeCell ref="R3344:T3344"/>
    <mergeCell ref="U3344:V3347"/>
    <mergeCell ref="W3344:X3347"/>
    <mergeCell ref="Y3344:AB3345"/>
    <mergeCell ref="AC3344:AJ3345"/>
    <mergeCell ref="AK3344:AO3347"/>
    <mergeCell ref="K3345:K3347"/>
    <mergeCell ref="L3345:M3347"/>
    <mergeCell ref="N3345:O3347"/>
    <mergeCell ref="P3345:Q3347"/>
    <mergeCell ref="R3345:T3347"/>
    <mergeCell ref="Y3346:AB3346"/>
    <mergeCell ref="AC3346:AF3346"/>
    <mergeCell ref="AG3346:AJ3346"/>
    <mergeCell ref="L3348:M3348"/>
    <mergeCell ref="N3348:O3348"/>
    <mergeCell ref="P3348:Q3348"/>
    <mergeCell ref="R3348:T3348"/>
    <mergeCell ref="U3348:V3348"/>
    <mergeCell ref="W3348:X3348"/>
    <mergeCell ref="L3355:M3355"/>
    <mergeCell ref="N3355:O3355"/>
    <mergeCell ref="P3355:Q3355"/>
    <mergeCell ref="R3355:T3355"/>
    <mergeCell ref="U3355:V3355"/>
    <mergeCell ref="W3355:X3355"/>
    <mergeCell ref="AK3355:AO3355"/>
    <mergeCell ref="L3356:M3356"/>
    <mergeCell ref="N3356:O3356"/>
    <mergeCell ref="P3356:Q3356"/>
    <mergeCell ref="R3356:T3356"/>
    <mergeCell ref="U3356:V3356"/>
    <mergeCell ref="W3356:X3356"/>
    <mergeCell ref="AK3356:AO3356"/>
    <mergeCell ref="L3357:M3357"/>
    <mergeCell ref="N3357:O3357"/>
    <mergeCell ref="P3357:Q3357"/>
    <mergeCell ref="R3357:T3357"/>
    <mergeCell ref="U3357:V3357"/>
    <mergeCell ref="W3357:X3357"/>
    <mergeCell ref="AK3357:AO3357"/>
    <mergeCell ref="L3352:M3352"/>
    <mergeCell ref="N3352:O3352"/>
    <mergeCell ref="P3352:Q3352"/>
    <mergeCell ref="R3352:T3352"/>
    <mergeCell ref="U3352:V3352"/>
    <mergeCell ref="W3352:X3352"/>
    <mergeCell ref="AK3352:AO3352"/>
    <mergeCell ref="L3353:M3353"/>
    <mergeCell ref="N3353:O3353"/>
    <mergeCell ref="P3353:Q3353"/>
    <mergeCell ref="R3353:T3353"/>
    <mergeCell ref="U3353:V3353"/>
    <mergeCell ref="W3353:X3353"/>
    <mergeCell ref="AK3353:AO3353"/>
    <mergeCell ref="L3354:M3354"/>
    <mergeCell ref="N3354:O3354"/>
    <mergeCell ref="P3354:Q3354"/>
    <mergeCell ref="R3354:T3354"/>
    <mergeCell ref="U3354:V3354"/>
    <mergeCell ref="W3354:X3354"/>
    <mergeCell ref="AK3354:AO3354"/>
    <mergeCell ref="L3361:M3361"/>
    <mergeCell ref="N3361:O3361"/>
    <mergeCell ref="P3361:Q3361"/>
    <mergeCell ref="R3361:T3361"/>
    <mergeCell ref="U3361:V3361"/>
    <mergeCell ref="W3361:X3361"/>
    <mergeCell ref="AK3361:AO3361"/>
    <mergeCell ref="L3362:M3362"/>
    <mergeCell ref="N3362:O3362"/>
    <mergeCell ref="P3362:Q3362"/>
    <mergeCell ref="R3362:T3362"/>
    <mergeCell ref="U3362:V3362"/>
    <mergeCell ref="W3362:X3362"/>
    <mergeCell ref="AK3362:AO3362"/>
    <mergeCell ref="L3363:M3363"/>
    <mergeCell ref="N3363:O3363"/>
    <mergeCell ref="P3363:Q3363"/>
    <mergeCell ref="R3363:T3363"/>
    <mergeCell ref="U3363:V3363"/>
    <mergeCell ref="W3363:X3363"/>
    <mergeCell ref="AK3363:AO3363"/>
    <mergeCell ref="L3358:M3358"/>
    <mergeCell ref="N3358:O3358"/>
    <mergeCell ref="P3358:Q3358"/>
    <mergeCell ref="R3358:T3358"/>
    <mergeCell ref="U3358:V3358"/>
    <mergeCell ref="W3358:X3358"/>
    <mergeCell ref="AK3358:AO3358"/>
    <mergeCell ref="L3359:M3359"/>
    <mergeCell ref="N3359:O3359"/>
    <mergeCell ref="P3359:Q3359"/>
    <mergeCell ref="R3359:T3359"/>
    <mergeCell ref="U3359:V3359"/>
    <mergeCell ref="W3359:X3359"/>
    <mergeCell ref="AK3359:AO3359"/>
    <mergeCell ref="L3360:M3360"/>
    <mergeCell ref="N3360:O3360"/>
    <mergeCell ref="P3360:Q3360"/>
    <mergeCell ref="R3360:T3360"/>
    <mergeCell ref="U3360:V3360"/>
    <mergeCell ref="W3360:X3360"/>
    <mergeCell ref="AK3360:AO3360"/>
    <mergeCell ref="L3367:M3367"/>
    <mergeCell ref="N3367:O3367"/>
    <mergeCell ref="P3367:Q3367"/>
    <mergeCell ref="R3367:T3367"/>
    <mergeCell ref="U3367:V3367"/>
    <mergeCell ref="W3367:X3367"/>
    <mergeCell ref="AK3367:AO3367"/>
    <mergeCell ref="K3368:K3374"/>
    <mergeCell ref="L3368:X3368"/>
    <mergeCell ref="Y3368:AB3368"/>
    <mergeCell ref="AK3368:AO3368"/>
    <mergeCell ref="L3369:N3370"/>
    <mergeCell ref="O3369:X3369"/>
    <mergeCell ref="AK3369:AO3374"/>
    <mergeCell ref="O3370:X3370"/>
    <mergeCell ref="Y3370:AB3370"/>
    <mergeCell ref="AC3370:AF3370"/>
    <mergeCell ref="AG3370:AJ3370"/>
    <mergeCell ref="L3364:M3364"/>
    <mergeCell ref="N3364:O3364"/>
    <mergeCell ref="P3364:Q3364"/>
    <mergeCell ref="R3364:T3364"/>
    <mergeCell ref="U3364:V3364"/>
    <mergeCell ref="W3364:X3364"/>
    <mergeCell ref="AK3364:AO3364"/>
    <mergeCell ref="L3365:M3365"/>
    <mergeCell ref="N3365:O3365"/>
    <mergeCell ref="P3365:Q3365"/>
    <mergeCell ref="R3365:T3365"/>
    <mergeCell ref="U3365:V3365"/>
    <mergeCell ref="W3365:X3365"/>
    <mergeCell ref="AK3365:AO3365"/>
    <mergeCell ref="L3366:M3366"/>
    <mergeCell ref="N3366:O3366"/>
    <mergeCell ref="P3366:Q3366"/>
    <mergeCell ref="R3366:T3366"/>
    <mergeCell ref="U3366:V3366"/>
    <mergeCell ref="W3366:X3366"/>
    <mergeCell ref="AK3366:AO3366"/>
    <mergeCell ref="K3375:K3376"/>
    <mergeCell ref="L3375:AO3376"/>
    <mergeCell ref="K3377:AO3377"/>
    <mergeCell ref="K3378:AO3378"/>
    <mergeCell ref="K3381:AO3381"/>
    <mergeCell ref="K3382:AO3382"/>
    <mergeCell ref="B3390:B3429"/>
    <mergeCell ref="C3390:J3429"/>
    <mergeCell ref="K3390:AO3390"/>
    <mergeCell ref="K3391:M3391"/>
    <mergeCell ref="N3391:O3391"/>
    <mergeCell ref="P3391:Q3391"/>
    <mergeCell ref="R3391:T3391"/>
    <mergeCell ref="U3391:V3394"/>
    <mergeCell ref="W3391:X3394"/>
    <mergeCell ref="Y3391:AB3392"/>
    <mergeCell ref="AC3391:AJ3392"/>
    <mergeCell ref="AK3391:AO3394"/>
    <mergeCell ref="K3392:K3394"/>
    <mergeCell ref="L3392:M3394"/>
    <mergeCell ref="N3392:O3394"/>
    <mergeCell ref="P3392:Q3394"/>
    <mergeCell ref="R3392:T3394"/>
    <mergeCell ref="Y3393:AB3393"/>
    <mergeCell ref="AC3393:AF3393"/>
    <mergeCell ref="AG3393:AJ3393"/>
    <mergeCell ref="L3395:M3395"/>
    <mergeCell ref="N3395:O3395"/>
    <mergeCell ref="P3395:Q3395"/>
    <mergeCell ref="R3395:T3395"/>
    <mergeCell ref="U3395:V3395"/>
    <mergeCell ref="W3395:X3395"/>
    <mergeCell ref="AS3370:AT3370"/>
    <mergeCell ref="L3371:N3374"/>
    <mergeCell ref="O3371:X3371"/>
    <mergeCell ref="AA3371:AB3371"/>
    <mergeCell ref="AE3371:AF3371"/>
    <mergeCell ref="AI3371:AJ3371"/>
    <mergeCell ref="AQ3371:AR3371"/>
    <mergeCell ref="AS3371:AT3371"/>
    <mergeCell ref="O3372:X3372"/>
    <mergeCell ref="AA3372:AB3372"/>
    <mergeCell ref="AE3372:AF3372"/>
    <mergeCell ref="AI3372:AJ3372"/>
    <mergeCell ref="AS3372:AT3372"/>
    <mergeCell ref="O3373:X3373"/>
    <mergeCell ref="Y3373:AB3373"/>
    <mergeCell ref="AC3373:AF3373"/>
    <mergeCell ref="AG3373:AJ3373"/>
    <mergeCell ref="AQ3373:AT3373"/>
    <mergeCell ref="O3374:X3374"/>
    <mergeCell ref="Y3374:AJ3374"/>
    <mergeCell ref="L3399:M3399"/>
    <mergeCell ref="N3399:O3399"/>
    <mergeCell ref="P3399:Q3399"/>
    <mergeCell ref="R3399:T3399"/>
    <mergeCell ref="U3399:V3399"/>
    <mergeCell ref="W3399:X3399"/>
    <mergeCell ref="AK3399:AO3399"/>
    <mergeCell ref="L3400:M3400"/>
    <mergeCell ref="N3400:O3400"/>
    <mergeCell ref="P3400:Q3400"/>
    <mergeCell ref="R3400:T3400"/>
    <mergeCell ref="U3400:V3400"/>
    <mergeCell ref="W3400:X3400"/>
    <mergeCell ref="AK3400:AO3400"/>
    <mergeCell ref="L3401:M3401"/>
    <mergeCell ref="N3401:O3401"/>
    <mergeCell ref="P3401:Q3401"/>
    <mergeCell ref="R3401:T3401"/>
    <mergeCell ref="U3401:V3401"/>
    <mergeCell ref="W3401:X3401"/>
    <mergeCell ref="AK3401:AO3401"/>
    <mergeCell ref="AK3395:AO3395"/>
    <mergeCell ref="L3396:M3396"/>
    <mergeCell ref="N3396:O3396"/>
    <mergeCell ref="P3396:Q3396"/>
    <mergeCell ref="R3396:T3396"/>
    <mergeCell ref="U3396:V3396"/>
    <mergeCell ref="W3396:X3396"/>
    <mergeCell ref="AK3396:AO3396"/>
    <mergeCell ref="L3397:M3397"/>
    <mergeCell ref="N3397:O3397"/>
    <mergeCell ref="P3397:Q3397"/>
    <mergeCell ref="R3397:T3397"/>
    <mergeCell ref="U3397:V3397"/>
    <mergeCell ref="W3397:X3397"/>
    <mergeCell ref="AK3397:AO3397"/>
    <mergeCell ref="L3398:M3398"/>
    <mergeCell ref="N3398:O3398"/>
    <mergeCell ref="P3398:Q3398"/>
    <mergeCell ref="R3398:T3398"/>
    <mergeCell ref="U3398:V3398"/>
    <mergeCell ref="W3398:X3398"/>
    <mergeCell ref="AK3398:AO3398"/>
    <mergeCell ref="L3405:M3405"/>
    <mergeCell ref="N3405:O3405"/>
    <mergeCell ref="P3405:Q3405"/>
    <mergeCell ref="R3405:T3405"/>
    <mergeCell ref="U3405:V3405"/>
    <mergeCell ref="W3405:X3405"/>
    <mergeCell ref="AK3405:AO3405"/>
    <mergeCell ref="L3406:M3406"/>
    <mergeCell ref="N3406:O3406"/>
    <mergeCell ref="P3406:Q3406"/>
    <mergeCell ref="R3406:T3406"/>
    <mergeCell ref="U3406:V3406"/>
    <mergeCell ref="W3406:X3406"/>
    <mergeCell ref="AK3406:AO3406"/>
    <mergeCell ref="L3407:M3407"/>
    <mergeCell ref="N3407:O3407"/>
    <mergeCell ref="P3407:Q3407"/>
    <mergeCell ref="R3407:T3407"/>
    <mergeCell ref="U3407:V3407"/>
    <mergeCell ref="W3407:X3407"/>
    <mergeCell ref="AK3407:AO3407"/>
    <mergeCell ref="L3402:M3402"/>
    <mergeCell ref="N3402:O3402"/>
    <mergeCell ref="P3402:Q3402"/>
    <mergeCell ref="R3402:T3402"/>
    <mergeCell ref="U3402:V3402"/>
    <mergeCell ref="W3402:X3402"/>
    <mergeCell ref="AK3402:AO3402"/>
    <mergeCell ref="L3403:M3403"/>
    <mergeCell ref="N3403:O3403"/>
    <mergeCell ref="P3403:Q3403"/>
    <mergeCell ref="R3403:T3403"/>
    <mergeCell ref="U3403:V3403"/>
    <mergeCell ref="W3403:X3403"/>
    <mergeCell ref="AK3403:AO3403"/>
    <mergeCell ref="L3404:M3404"/>
    <mergeCell ref="N3404:O3404"/>
    <mergeCell ref="P3404:Q3404"/>
    <mergeCell ref="R3404:T3404"/>
    <mergeCell ref="U3404:V3404"/>
    <mergeCell ref="W3404:X3404"/>
    <mergeCell ref="AK3404:AO3404"/>
    <mergeCell ref="L3411:M3411"/>
    <mergeCell ref="N3411:O3411"/>
    <mergeCell ref="P3411:Q3411"/>
    <mergeCell ref="R3411:T3411"/>
    <mergeCell ref="U3411:V3411"/>
    <mergeCell ref="W3411:X3411"/>
    <mergeCell ref="AK3411:AO3411"/>
    <mergeCell ref="L3412:M3412"/>
    <mergeCell ref="N3412:O3412"/>
    <mergeCell ref="P3412:Q3412"/>
    <mergeCell ref="R3412:T3412"/>
    <mergeCell ref="U3412:V3412"/>
    <mergeCell ref="W3412:X3412"/>
    <mergeCell ref="AK3412:AO3412"/>
    <mergeCell ref="L3413:M3413"/>
    <mergeCell ref="N3413:O3413"/>
    <mergeCell ref="P3413:Q3413"/>
    <mergeCell ref="R3413:T3413"/>
    <mergeCell ref="U3413:V3413"/>
    <mergeCell ref="W3413:X3413"/>
    <mergeCell ref="AK3413:AO3413"/>
    <mergeCell ref="L3408:M3408"/>
    <mergeCell ref="N3408:O3408"/>
    <mergeCell ref="P3408:Q3408"/>
    <mergeCell ref="R3408:T3408"/>
    <mergeCell ref="U3408:V3408"/>
    <mergeCell ref="W3408:X3408"/>
    <mergeCell ref="AK3408:AO3408"/>
    <mergeCell ref="L3409:M3409"/>
    <mergeCell ref="N3409:O3409"/>
    <mergeCell ref="P3409:Q3409"/>
    <mergeCell ref="R3409:T3409"/>
    <mergeCell ref="U3409:V3409"/>
    <mergeCell ref="W3409:X3409"/>
    <mergeCell ref="AK3409:AO3409"/>
    <mergeCell ref="L3410:M3410"/>
    <mergeCell ref="N3410:O3410"/>
    <mergeCell ref="P3410:Q3410"/>
    <mergeCell ref="R3410:T3410"/>
    <mergeCell ref="U3410:V3410"/>
    <mergeCell ref="W3410:X3410"/>
    <mergeCell ref="AK3410:AO3410"/>
    <mergeCell ref="AS3417:AT3417"/>
    <mergeCell ref="L3418:N3421"/>
    <mergeCell ref="O3418:X3418"/>
    <mergeCell ref="AA3418:AB3418"/>
    <mergeCell ref="AE3418:AF3418"/>
    <mergeCell ref="AI3418:AJ3418"/>
    <mergeCell ref="AQ3418:AR3418"/>
    <mergeCell ref="AS3418:AT3418"/>
    <mergeCell ref="O3419:X3419"/>
    <mergeCell ref="AA3419:AB3419"/>
    <mergeCell ref="AE3419:AF3419"/>
    <mergeCell ref="AI3419:AJ3419"/>
    <mergeCell ref="AS3419:AT3419"/>
    <mergeCell ref="O3420:X3420"/>
    <mergeCell ref="Y3420:AB3420"/>
    <mergeCell ref="AC3420:AF3420"/>
    <mergeCell ref="AG3420:AJ3420"/>
    <mergeCell ref="AQ3420:AT3420"/>
    <mergeCell ref="O3421:X3421"/>
    <mergeCell ref="Y3421:AJ3421"/>
    <mergeCell ref="L3414:M3414"/>
    <mergeCell ref="N3414:O3414"/>
    <mergeCell ref="P3414:Q3414"/>
    <mergeCell ref="R3414:T3414"/>
    <mergeCell ref="U3414:V3414"/>
    <mergeCell ref="W3414:X3414"/>
    <mergeCell ref="AK3414:AO3414"/>
    <mergeCell ref="K3415:K3421"/>
    <mergeCell ref="L3415:X3415"/>
    <mergeCell ref="Y3415:AB3415"/>
    <mergeCell ref="AK3415:AO3415"/>
    <mergeCell ref="L3416:N3417"/>
    <mergeCell ref="O3416:X3416"/>
    <mergeCell ref="AK3416:AO3421"/>
    <mergeCell ref="O3417:X3417"/>
    <mergeCell ref="Y3417:AB3417"/>
    <mergeCell ref="AC3417:AF3417"/>
    <mergeCell ref="AG3417:AJ3417"/>
    <mergeCell ref="AK3442:AO3442"/>
    <mergeCell ref="L3443:M3443"/>
    <mergeCell ref="N3443:O3443"/>
    <mergeCell ref="P3443:Q3443"/>
    <mergeCell ref="R3443:T3443"/>
    <mergeCell ref="U3443:V3443"/>
    <mergeCell ref="W3443:X3443"/>
    <mergeCell ref="AK3443:AO3443"/>
    <mergeCell ref="L3444:M3444"/>
    <mergeCell ref="N3444:O3444"/>
    <mergeCell ref="P3444:Q3444"/>
    <mergeCell ref="R3444:T3444"/>
    <mergeCell ref="U3444:V3444"/>
    <mergeCell ref="W3444:X3444"/>
    <mergeCell ref="AK3444:AO3444"/>
    <mergeCell ref="L3445:M3445"/>
    <mergeCell ref="N3445:O3445"/>
    <mergeCell ref="P3445:Q3445"/>
    <mergeCell ref="R3445:T3445"/>
    <mergeCell ref="U3445:V3445"/>
    <mergeCell ref="W3445:X3445"/>
    <mergeCell ref="AK3445:AO3445"/>
    <mergeCell ref="K3422:K3423"/>
    <mergeCell ref="L3422:AO3423"/>
    <mergeCell ref="K3424:AO3424"/>
    <mergeCell ref="K3425:AO3425"/>
    <mergeCell ref="K3428:AO3428"/>
    <mergeCell ref="K3429:AO3429"/>
    <mergeCell ref="B3437:B3476"/>
    <mergeCell ref="C3437:J3476"/>
    <mergeCell ref="K3437:AO3437"/>
    <mergeCell ref="K3438:M3438"/>
    <mergeCell ref="N3438:O3438"/>
    <mergeCell ref="P3438:Q3438"/>
    <mergeCell ref="R3438:T3438"/>
    <mergeCell ref="U3438:V3441"/>
    <mergeCell ref="W3438:X3441"/>
    <mergeCell ref="Y3438:AB3439"/>
    <mergeCell ref="AC3438:AJ3439"/>
    <mergeCell ref="AK3438:AO3441"/>
    <mergeCell ref="K3439:K3441"/>
    <mergeCell ref="L3439:M3441"/>
    <mergeCell ref="N3439:O3441"/>
    <mergeCell ref="P3439:Q3441"/>
    <mergeCell ref="R3439:T3441"/>
    <mergeCell ref="Y3440:AB3440"/>
    <mergeCell ref="AC3440:AF3440"/>
    <mergeCell ref="AG3440:AJ3440"/>
    <mergeCell ref="L3442:M3442"/>
    <mergeCell ref="N3442:O3442"/>
    <mergeCell ref="P3442:Q3442"/>
    <mergeCell ref="R3442:T3442"/>
    <mergeCell ref="U3442:V3442"/>
    <mergeCell ref="W3442:X3442"/>
    <mergeCell ref="L3449:M3449"/>
    <mergeCell ref="N3449:O3449"/>
    <mergeCell ref="P3449:Q3449"/>
    <mergeCell ref="R3449:T3449"/>
    <mergeCell ref="U3449:V3449"/>
    <mergeCell ref="W3449:X3449"/>
    <mergeCell ref="AK3449:AO3449"/>
    <mergeCell ref="L3450:M3450"/>
    <mergeCell ref="N3450:O3450"/>
    <mergeCell ref="P3450:Q3450"/>
    <mergeCell ref="R3450:T3450"/>
    <mergeCell ref="U3450:V3450"/>
    <mergeCell ref="W3450:X3450"/>
    <mergeCell ref="AK3450:AO3450"/>
    <mergeCell ref="L3451:M3451"/>
    <mergeCell ref="N3451:O3451"/>
    <mergeCell ref="P3451:Q3451"/>
    <mergeCell ref="R3451:T3451"/>
    <mergeCell ref="U3451:V3451"/>
    <mergeCell ref="W3451:X3451"/>
    <mergeCell ref="AK3451:AO3451"/>
    <mergeCell ref="L3446:M3446"/>
    <mergeCell ref="N3446:O3446"/>
    <mergeCell ref="P3446:Q3446"/>
    <mergeCell ref="R3446:T3446"/>
    <mergeCell ref="U3446:V3446"/>
    <mergeCell ref="W3446:X3446"/>
    <mergeCell ref="AK3446:AO3446"/>
    <mergeCell ref="L3447:M3447"/>
    <mergeCell ref="N3447:O3447"/>
    <mergeCell ref="P3447:Q3447"/>
    <mergeCell ref="R3447:T3447"/>
    <mergeCell ref="U3447:V3447"/>
    <mergeCell ref="W3447:X3447"/>
    <mergeCell ref="AK3447:AO3447"/>
    <mergeCell ref="L3448:M3448"/>
    <mergeCell ref="N3448:O3448"/>
    <mergeCell ref="P3448:Q3448"/>
    <mergeCell ref="R3448:T3448"/>
    <mergeCell ref="U3448:V3448"/>
    <mergeCell ref="W3448:X3448"/>
    <mergeCell ref="AK3448:AO3448"/>
    <mergeCell ref="L3455:M3455"/>
    <mergeCell ref="N3455:O3455"/>
    <mergeCell ref="P3455:Q3455"/>
    <mergeCell ref="R3455:T3455"/>
    <mergeCell ref="U3455:V3455"/>
    <mergeCell ref="W3455:X3455"/>
    <mergeCell ref="AK3455:AO3455"/>
    <mergeCell ref="L3456:M3456"/>
    <mergeCell ref="N3456:O3456"/>
    <mergeCell ref="P3456:Q3456"/>
    <mergeCell ref="R3456:T3456"/>
    <mergeCell ref="U3456:V3456"/>
    <mergeCell ref="W3456:X3456"/>
    <mergeCell ref="AK3456:AO3456"/>
    <mergeCell ref="L3457:M3457"/>
    <mergeCell ref="N3457:O3457"/>
    <mergeCell ref="P3457:Q3457"/>
    <mergeCell ref="R3457:T3457"/>
    <mergeCell ref="U3457:V3457"/>
    <mergeCell ref="W3457:X3457"/>
    <mergeCell ref="AK3457:AO3457"/>
    <mergeCell ref="L3452:M3452"/>
    <mergeCell ref="N3452:O3452"/>
    <mergeCell ref="P3452:Q3452"/>
    <mergeCell ref="R3452:T3452"/>
    <mergeCell ref="U3452:V3452"/>
    <mergeCell ref="W3452:X3452"/>
    <mergeCell ref="AK3452:AO3452"/>
    <mergeCell ref="L3453:M3453"/>
    <mergeCell ref="N3453:O3453"/>
    <mergeCell ref="P3453:Q3453"/>
    <mergeCell ref="R3453:T3453"/>
    <mergeCell ref="U3453:V3453"/>
    <mergeCell ref="W3453:X3453"/>
    <mergeCell ref="AK3453:AO3453"/>
    <mergeCell ref="L3454:M3454"/>
    <mergeCell ref="N3454:O3454"/>
    <mergeCell ref="P3454:Q3454"/>
    <mergeCell ref="R3454:T3454"/>
    <mergeCell ref="U3454:V3454"/>
    <mergeCell ref="W3454:X3454"/>
    <mergeCell ref="AK3454:AO3454"/>
    <mergeCell ref="L3461:M3461"/>
    <mergeCell ref="N3461:O3461"/>
    <mergeCell ref="P3461:Q3461"/>
    <mergeCell ref="R3461:T3461"/>
    <mergeCell ref="U3461:V3461"/>
    <mergeCell ref="W3461:X3461"/>
    <mergeCell ref="AK3461:AO3461"/>
    <mergeCell ref="K3462:K3468"/>
    <mergeCell ref="L3462:X3462"/>
    <mergeCell ref="Y3462:AB3462"/>
    <mergeCell ref="AK3462:AO3462"/>
    <mergeCell ref="L3463:N3464"/>
    <mergeCell ref="O3463:X3463"/>
    <mergeCell ref="AK3463:AO3468"/>
    <mergeCell ref="O3464:X3464"/>
    <mergeCell ref="Y3464:AB3464"/>
    <mergeCell ref="AC3464:AF3464"/>
    <mergeCell ref="AG3464:AJ3464"/>
    <mergeCell ref="L3458:M3458"/>
    <mergeCell ref="N3458:O3458"/>
    <mergeCell ref="P3458:Q3458"/>
    <mergeCell ref="R3458:T3458"/>
    <mergeCell ref="U3458:V3458"/>
    <mergeCell ref="W3458:X3458"/>
    <mergeCell ref="AK3458:AO3458"/>
    <mergeCell ref="L3459:M3459"/>
    <mergeCell ref="N3459:O3459"/>
    <mergeCell ref="P3459:Q3459"/>
    <mergeCell ref="R3459:T3459"/>
    <mergeCell ref="U3459:V3459"/>
    <mergeCell ref="W3459:X3459"/>
    <mergeCell ref="AK3459:AO3459"/>
    <mergeCell ref="L3460:M3460"/>
    <mergeCell ref="N3460:O3460"/>
    <mergeCell ref="P3460:Q3460"/>
    <mergeCell ref="R3460:T3460"/>
    <mergeCell ref="U3460:V3460"/>
    <mergeCell ref="W3460:X3460"/>
    <mergeCell ref="AK3460:AO3460"/>
    <mergeCell ref="K3469:K3470"/>
    <mergeCell ref="L3469:AO3470"/>
    <mergeCell ref="K3471:AO3471"/>
    <mergeCell ref="K3472:AO3472"/>
    <mergeCell ref="K3475:AO3475"/>
    <mergeCell ref="K3476:AO3476"/>
    <mergeCell ref="B3484:B3523"/>
    <mergeCell ref="C3484:J3523"/>
    <mergeCell ref="K3484:AO3484"/>
    <mergeCell ref="K3485:M3485"/>
    <mergeCell ref="N3485:O3485"/>
    <mergeCell ref="P3485:Q3485"/>
    <mergeCell ref="R3485:T3485"/>
    <mergeCell ref="U3485:V3488"/>
    <mergeCell ref="W3485:X3488"/>
    <mergeCell ref="Y3485:AB3486"/>
    <mergeCell ref="AC3485:AJ3486"/>
    <mergeCell ref="AK3485:AO3488"/>
    <mergeCell ref="K3486:K3488"/>
    <mergeCell ref="L3486:M3488"/>
    <mergeCell ref="N3486:O3488"/>
    <mergeCell ref="P3486:Q3488"/>
    <mergeCell ref="R3486:T3488"/>
    <mergeCell ref="Y3487:AB3487"/>
    <mergeCell ref="AC3487:AF3487"/>
    <mergeCell ref="AG3487:AJ3487"/>
    <mergeCell ref="L3489:M3489"/>
    <mergeCell ref="N3489:O3489"/>
    <mergeCell ref="P3489:Q3489"/>
    <mergeCell ref="R3489:T3489"/>
    <mergeCell ref="U3489:V3489"/>
    <mergeCell ref="W3489:X3489"/>
    <mergeCell ref="AS3464:AT3464"/>
    <mergeCell ref="L3465:N3468"/>
    <mergeCell ref="O3465:X3465"/>
    <mergeCell ref="AA3465:AB3465"/>
    <mergeCell ref="AE3465:AF3465"/>
    <mergeCell ref="AI3465:AJ3465"/>
    <mergeCell ref="AQ3465:AR3465"/>
    <mergeCell ref="AS3465:AT3465"/>
    <mergeCell ref="O3466:X3466"/>
    <mergeCell ref="AA3466:AB3466"/>
    <mergeCell ref="AE3466:AF3466"/>
    <mergeCell ref="AI3466:AJ3466"/>
    <mergeCell ref="AS3466:AT3466"/>
    <mergeCell ref="O3467:X3467"/>
    <mergeCell ref="Y3467:AB3467"/>
    <mergeCell ref="AC3467:AF3467"/>
    <mergeCell ref="AG3467:AJ3467"/>
    <mergeCell ref="AQ3467:AT3467"/>
    <mergeCell ref="O3468:X3468"/>
    <mergeCell ref="Y3468:AJ3468"/>
    <mergeCell ref="L3493:M3493"/>
    <mergeCell ref="N3493:O3493"/>
    <mergeCell ref="P3493:Q3493"/>
    <mergeCell ref="R3493:T3493"/>
    <mergeCell ref="U3493:V3493"/>
    <mergeCell ref="W3493:X3493"/>
    <mergeCell ref="AK3493:AO3493"/>
    <mergeCell ref="L3494:M3494"/>
    <mergeCell ref="N3494:O3494"/>
    <mergeCell ref="P3494:Q3494"/>
    <mergeCell ref="R3494:T3494"/>
    <mergeCell ref="U3494:V3494"/>
    <mergeCell ref="W3494:X3494"/>
    <mergeCell ref="AK3494:AO3494"/>
    <mergeCell ref="L3495:M3495"/>
    <mergeCell ref="N3495:O3495"/>
    <mergeCell ref="P3495:Q3495"/>
    <mergeCell ref="R3495:T3495"/>
    <mergeCell ref="U3495:V3495"/>
    <mergeCell ref="W3495:X3495"/>
    <mergeCell ref="AK3495:AO3495"/>
    <mergeCell ref="AK3489:AO3489"/>
    <mergeCell ref="L3490:M3490"/>
    <mergeCell ref="N3490:O3490"/>
    <mergeCell ref="P3490:Q3490"/>
    <mergeCell ref="R3490:T3490"/>
    <mergeCell ref="U3490:V3490"/>
    <mergeCell ref="W3490:X3490"/>
    <mergeCell ref="AK3490:AO3490"/>
    <mergeCell ref="L3491:M3491"/>
    <mergeCell ref="N3491:O3491"/>
    <mergeCell ref="P3491:Q3491"/>
    <mergeCell ref="R3491:T3491"/>
    <mergeCell ref="U3491:V3491"/>
    <mergeCell ref="W3491:X3491"/>
    <mergeCell ref="AK3491:AO3491"/>
    <mergeCell ref="L3492:M3492"/>
    <mergeCell ref="N3492:O3492"/>
    <mergeCell ref="P3492:Q3492"/>
    <mergeCell ref="R3492:T3492"/>
    <mergeCell ref="U3492:V3492"/>
    <mergeCell ref="W3492:X3492"/>
    <mergeCell ref="AK3492:AO3492"/>
    <mergeCell ref="L3499:M3499"/>
    <mergeCell ref="N3499:O3499"/>
    <mergeCell ref="P3499:Q3499"/>
    <mergeCell ref="R3499:T3499"/>
    <mergeCell ref="U3499:V3499"/>
    <mergeCell ref="W3499:X3499"/>
    <mergeCell ref="AK3499:AO3499"/>
    <mergeCell ref="L3500:M3500"/>
    <mergeCell ref="N3500:O3500"/>
    <mergeCell ref="P3500:Q3500"/>
    <mergeCell ref="R3500:T3500"/>
    <mergeCell ref="U3500:V3500"/>
    <mergeCell ref="W3500:X3500"/>
    <mergeCell ref="AK3500:AO3500"/>
    <mergeCell ref="L3501:M3501"/>
    <mergeCell ref="N3501:O3501"/>
    <mergeCell ref="P3501:Q3501"/>
    <mergeCell ref="R3501:T3501"/>
    <mergeCell ref="U3501:V3501"/>
    <mergeCell ref="W3501:X3501"/>
    <mergeCell ref="AK3501:AO3501"/>
    <mergeCell ref="L3496:M3496"/>
    <mergeCell ref="N3496:O3496"/>
    <mergeCell ref="P3496:Q3496"/>
    <mergeCell ref="R3496:T3496"/>
    <mergeCell ref="U3496:V3496"/>
    <mergeCell ref="W3496:X3496"/>
    <mergeCell ref="AK3496:AO3496"/>
    <mergeCell ref="L3497:M3497"/>
    <mergeCell ref="N3497:O3497"/>
    <mergeCell ref="P3497:Q3497"/>
    <mergeCell ref="R3497:T3497"/>
    <mergeCell ref="U3497:V3497"/>
    <mergeCell ref="W3497:X3497"/>
    <mergeCell ref="AK3497:AO3497"/>
    <mergeCell ref="L3498:M3498"/>
    <mergeCell ref="N3498:O3498"/>
    <mergeCell ref="P3498:Q3498"/>
    <mergeCell ref="R3498:T3498"/>
    <mergeCell ref="U3498:V3498"/>
    <mergeCell ref="W3498:X3498"/>
    <mergeCell ref="AK3498:AO3498"/>
    <mergeCell ref="L3505:M3505"/>
    <mergeCell ref="N3505:O3505"/>
    <mergeCell ref="P3505:Q3505"/>
    <mergeCell ref="R3505:T3505"/>
    <mergeCell ref="U3505:V3505"/>
    <mergeCell ref="W3505:X3505"/>
    <mergeCell ref="AK3505:AO3505"/>
    <mergeCell ref="L3506:M3506"/>
    <mergeCell ref="N3506:O3506"/>
    <mergeCell ref="P3506:Q3506"/>
    <mergeCell ref="R3506:T3506"/>
    <mergeCell ref="U3506:V3506"/>
    <mergeCell ref="W3506:X3506"/>
    <mergeCell ref="AK3506:AO3506"/>
    <mergeCell ref="L3507:M3507"/>
    <mergeCell ref="N3507:O3507"/>
    <mergeCell ref="P3507:Q3507"/>
    <mergeCell ref="R3507:T3507"/>
    <mergeCell ref="U3507:V3507"/>
    <mergeCell ref="W3507:X3507"/>
    <mergeCell ref="AK3507:AO3507"/>
    <mergeCell ref="L3502:M3502"/>
    <mergeCell ref="N3502:O3502"/>
    <mergeCell ref="P3502:Q3502"/>
    <mergeCell ref="R3502:T3502"/>
    <mergeCell ref="U3502:V3502"/>
    <mergeCell ref="W3502:X3502"/>
    <mergeCell ref="AK3502:AO3502"/>
    <mergeCell ref="L3503:M3503"/>
    <mergeCell ref="N3503:O3503"/>
    <mergeCell ref="P3503:Q3503"/>
    <mergeCell ref="R3503:T3503"/>
    <mergeCell ref="U3503:V3503"/>
    <mergeCell ref="W3503:X3503"/>
    <mergeCell ref="AK3503:AO3503"/>
    <mergeCell ref="L3504:M3504"/>
    <mergeCell ref="N3504:O3504"/>
    <mergeCell ref="P3504:Q3504"/>
    <mergeCell ref="R3504:T3504"/>
    <mergeCell ref="U3504:V3504"/>
    <mergeCell ref="W3504:X3504"/>
    <mergeCell ref="AK3504:AO3504"/>
    <mergeCell ref="AS3511:AT3511"/>
    <mergeCell ref="L3512:N3515"/>
    <mergeCell ref="O3512:X3512"/>
    <mergeCell ref="AA3512:AB3512"/>
    <mergeCell ref="AE3512:AF3512"/>
    <mergeCell ref="AI3512:AJ3512"/>
    <mergeCell ref="AQ3512:AR3512"/>
    <mergeCell ref="AS3512:AT3512"/>
    <mergeCell ref="O3513:X3513"/>
    <mergeCell ref="AA3513:AB3513"/>
    <mergeCell ref="AE3513:AF3513"/>
    <mergeCell ref="AI3513:AJ3513"/>
    <mergeCell ref="AS3513:AT3513"/>
    <mergeCell ref="O3514:X3514"/>
    <mergeCell ref="Y3514:AB3514"/>
    <mergeCell ref="AC3514:AF3514"/>
    <mergeCell ref="AG3514:AJ3514"/>
    <mergeCell ref="AQ3514:AT3514"/>
    <mergeCell ref="O3515:X3515"/>
    <mergeCell ref="Y3515:AJ3515"/>
    <mergeCell ref="L3508:M3508"/>
    <mergeCell ref="N3508:O3508"/>
    <mergeCell ref="P3508:Q3508"/>
    <mergeCell ref="R3508:T3508"/>
    <mergeCell ref="U3508:V3508"/>
    <mergeCell ref="W3508:X3508"/>
    <mergeCell ref="AK3508:AO3508"/>
    <mergeCell ref="K3509:K3515"/>
    <mergeCell ref="L3509:X3509"/>
    <mergeCell ref="Y3509:AB3509"/>
    <mergeCell ref="AK3509:AO3509"/>
    <mergeCell ref="L3510:N3511"/>
    <mergeCell ref="O3510:X3510"/>
    <mergeCell ref="AK3510:AO3515"/>
    <mergeCell ref="O3511:X3511"/>
    <mergeCell ref="Y3511:AB3511"/>
    <mergeCell ref="AC3511:AF3511"/>
    <mergeCell ref="AG3511:AJ3511"/>
    <mergeCell ref="AK3536:AO3536"/>
    <mergeCell ref="L3537:M3537"/>
    <mergeCell ref="N3537:O3537"/>
    <mergeCell ref="P3537:Q3537"/>
    <mergeCell ref="R3537:T3537"/>
    <mergeCell ref="U3537:V3537"/>
    <mergeCell ref="W3537:X3537"/>
    <mergeCell ref="AK3537:AO3537"/>
    <mergeCell ref="L3538:M3538"/>
    <mergeCell ref="N3538:O3538"/>
    <mergeCell ref="P3538:Q3538"/>
    <mergeCell ref="R3538:T3538"/>
    <mergeCell ref="U3538:V3538"/>
    <mergeCell ref="W3538:X3538"/>
    <mergeCell ref="AK3538:AO3538"/>
    <mergeCell ref="L3539:M3539"/>
    <mergeCell ref="N3539:O3539"/>
    <mergeCell ref="P3539:Q3539"/>
    <mergeCell ref="R3539:T3539"/>
    <mergeCell ref="U3539:V3539"/>
    <mergeCell ref="W3539:X3539"/>
    <mergeCell ref="AK3539:AO3539"/>
    <mergeCell ref="K3516:K3517"/>
    <mergeCell ref="L3516:AO3517"/>
    <mergeCell ref="K3518:AO3518"/>
    <mergeCell ref="K3519:AO3519"/>
    <mergeCell ref="K3522:AO3522"/>
    <mergeCell ref="K3523:AO3523"/>
    <mergeCell ref="B3531:B3570"/>
    <mergeCell ref="C3531:J3570"/>
    <mergeCell ref="K3531:AO3531"/>
    <mergeCell ref="K3532:M3532"/>
    <mergeCell ref="N3532:O3532"/>
    <mergeCell ref="P3532:Q3532"/>
    <mergeCell ref="R3532:T3532"/>
    <mergeCell ref="U3532:V3535"/>
    <mergeCell ref="W3532:X3535"/>
    <mergeCell ref="Y3532:AB3533"/>
    <mergeCell ref="AC3532:AJ3533"/>
    <mergeCell ref="AK3532:AO3535"/>
    <mergeCell ref="K3533:K3535"/>
    <mergeCell ref="L3533:M3535"/>
    <mergeCell ref="N3533:O3535"/>
    <mergeCell ref="P3533:Q3535"/>
    <mergeCell ref="R3533:T3535"/>
    <mergeCell ref="Y3534:AB3534"/>
    <mergeCell ref="AC3534:AF3534"/>
    <mergeCell ref="AG3534:AJ3534"/>
    <mergeCell ref="L3536:M3536"/>
    <mergeCell ref="N3536:O3536"/>
    <mergeCell ref="P3536:Q3536"/>
    <mergeCell ref="R3536:T3536"/>
    <mergeCell ref="U3536:V3536"/>
    <mergeCell ref="W3536:X3536"/>
    <mergeCell ref="L3543:M3543"/>
    <mergeCell ref="N3543:O3543"/>
    <mergeCell ref="P3543:Q3543"/>
    <mergeCell ref="R3543:T3543"/>
    <mergeCell ref="U3543:V3543"/>
    <mergeCell ref="W3543:X3543"/>
    <mergeCell ref="AK3543:AO3543"/>
    <mergeCell ref="L3544:M3544"/>
    <mergeCell ref="N3544:O3544"/>
    <mergeCell ref="P3544:Q3544"/>
    <mergeCell ref="R3544:T3544"/>
    <mergeCell ref="U3544:V3544"/>
    <mergeCell ref="W3544:X3544"/>
    <mergeCell ref="AK3544:AO3544"/>
    <mergeCell ref="L3545:M3545"/>
    <mergeCell ref="N3545:O3545"/>
    <mergeCell ref="P3545:Q3545"/>
    <mergeCell ref="R3545:T3545"/>
    <mergeCell ref="U3545:V3545"/>
    <mergeCell ref="W3545:X3545"/>
    <mergeCell ref="AK3545:AO3545"/>
    <mergeCell ref="L3540:M3540"/>
    <mergeCell ref="N3540:O3540"/>
    <mergeCell ref="P3540:Q3540"/>
    <mergeCell ref="R3540:T3540"/>
    <mergeCell ref="U3540:V3540"/>
    <mergeCell ref="W3540:X3540"/>
    <mergeCell ref="AK3540:AO3540"/>
    <mergeCell ref="L3541:M3541"/>
    <mergeCell ref="N3541:O3541"/>
    <mergeCell ref="P3541:Q3541"/>
    <mergeCell ref="R3541:T3541"/>
    <mergeCell ref="U3541:V3541"/>
    <mergeCell ref="W3541:X3541"/>
    <mergeCell ref="AK3541:AO3541"/>
    <mergeCell ref="L3542:M3542"/>
    <mergeCell ref="N3542:O3542"/>
    <mergeCell ref="P3542:Q3542"/>
    <mergeCell ref="R3542:T3542"/>
    <mergeCell ref="U3542:V3542"/>
    <mergeCell ref="W3542:X3542"/>
    <mergeCell ref="AK3542:AO3542"/>
    <mergeCell ref="L3549:M3549"/>
    <mergeCell ref="N3549:O3549"/>
    <mergeCell ref="P3549:Q3549"/>
    <mergeCell ref="R3549:T3549"/>
    <mergeCell ref="U3549:V3549"/>
    <mergeCell ref="W3549:X3549"/>
    <mergeCell ref="AK3549:AO3549"/>
    <mergeCell ref="L3550:M3550"/>
    <mergeCell ref="N3550:O3550"/>
    <mergeCell ref="P3550:Q3550"/>
    <mergeCell ref="R3550:T3550"/>
    <mergeCell ref="U3550:V3550"/>
    <mergeCell ref="W3550:X3550"/>
    <mergeCell ref="AK3550:AO3550"/>
    <mergeCell ref="L3551:M3551"/>
    <mergeCell ref="N3551:O3551"/>
    <mergeCell ref="P3551:Q3551"/>
    <mergeCell ref="R3551:T3551"/>
    <mergeCell ref="U3551:V3551"/>
    <mergeCell ref="W3551:X3551"/>
    <mergeCell ref="AK3551:AO3551"/>
    <mergeCell ref="L3546:M3546"/>
    <mergeCell ref="N3546:O3546"/>
    <mergeCell ref="P3546:Q3546"/>
    <mergeCell ref="R3546:T3546"/>
    <mergeCell ref="U3546:V3546"/>
    <mergeCell ref="W3546:X3546"/>
    <mergeCell ref="AK3546:AO3546"/>
    <mergeCell ref="L3547:M3547"/>
    <mergeCell ref="N3547:O3547"/>
    <mergeCell ref="P3547:Q3547"/>
    <mergeCell ref="R3547:T3547"/>
    <mergeCell ref="U3547:V3547"/>
    <mergeCell ref="W3547:X3547"/>
    <mergeCell ref="AK3547:AO3547"/>
    <mergeCell ref="L3548:M3548"/>
    <mergeCell ref="N3548:O3548"/>
    <mergeCell ref="P3548:Q3548"/>
    <mergeCell ref="R3548:T3548"/>
    <mergeCell ref="U3548:V3548"/>
    <mergeCell ref="W3548:X3548"/>
    <mergeCell ref="AK3548:AO3548"/>
    <mergeCell ref="L3555:M3555"/>
    <mergeCell ref="N3555:O3555"/>
    <mergeCell ref="P3555:Q3555"/>
    <mergeCell ref="R3555:T3555"/>
    <mergeCell ref="U3555:V3555"/>
    <mergeCell ref="W3555:X3555"/>
    <mergeCell ref="AK3555:AO3555"/>
    <mergeCell ref="K3556:K3562"/>
    <mergeCell ref="L3556:X3556"/>
    <mergeCell ref="Y3556:AB3556"/>
    <mergeCell ref="AK3556:AO3556"/>
    <mergeCell ref="L3557:N3558"/>
    <mergeCell ref="O3557:X3557"/>
    <mergeCell ref="AK3557:AO3562"/>
    <mergeCell ref="O3558:X3558"/>
    <mergeCell ref="Y3558:AB3558"/>
    <mergeCell ref="AC3558:AF3558"/>
    <mergeCell ref="AG3558:AJ3558"/>
    <mergeCell ref="L3552:M3552"/>
    <mergeCell ref="N3552:O3552"/>
    <mergeCell ref="P3552:Q3552"/>
    <mergeCell ref="R3552:T3552"/>
    <mergeCell ref="U3552:V3552"/>
    <mergeCell ref="W3552:X3552"/>
    <mergeCell ref="AK3552:AO3552"/>
    <mergeCell ref="L3553:M3553"/>
    <mergeCell ref="N3553:O3553"/>
    <mergeCell ref="P3553:Q3553"/>
    <mergeCell ref="R3553:T3553"/>
    <mergeCell ref="U3553:V3553"/>
    <mergeCell ref="W3553:X3553"/>
    <mergeCell ref="AK3553:AO3553"/>
    <mergeCell ref="L3554:M3554"/>
    <mergeCell ref="N3554:O3554"/>
    <mergeCell ref="P3554:Q3554"/>
    <mergeCell ref="R3554:T3554"/>
    <mergeCell ref="U3554:V3554"/>
    <mergeCell ref="W3554:X3554"/>
    <mergeCell ref="AK3554:AO3554"/>
    <mergeCell ref="K3563:K3564"/>
    <mergeCell ref="L3563:AO3564"/>
    <mergeCell ref="K3565:AO3565"/>
    <mergeCell ref="K3566:AO3566"/>
    <mergeCell ref="K3569:AO3569"/>
    <mergeCell ref="K3570:AO3570"/>
    <mergeCell ref="B3578:B3617"/>
    <mergeCell ref="C3578:J3617"/>
    <mergeCell ref="K3578:AO3578"/>
    <mergeCell ref="K3579:M3579"/>
    <mergeCell ref="N3579:O3579"/>
    <mergeCell ref="P3579:Q3579"/>
    <mergeCell ref="R3579:T3579"/>
    <mergeCell ref="U3579:V3582"/>
    <mergeCell ref="W3579:X3582"/>
    <mergeCell ref="Y3579:AB3580"/>
    <mergeCell ref="AC3579:AJ3580"/>
    <mergeCell ref="AK3579:AO3582"/>
    <mergeCell ref="K3580:K3582"/>
    <mergeCell ref="L3580:M3582"/>
    <mergeCell ref="N3580:O3582"/>
    <mergeCell ref="P3580:Q3582"/>
    <mergeCell ref="R3580:T3582"/>
    <mergeCell ref="Y3581:AB3581"/>
    <mergeCell ref="AC3581:AF3581"/>
    <mergeCell ref="AG3581:AJ3581"/>
    <mergeCell ref="L3583:M3583"/>
    <mergeCell ref="N3583:O3583"/>
    <mergeCell ref="P3583:Q3583"/>
    <mergeCell ref="R3583:T3583"/>
    <mergeCell ref="U3583:V3583"/>
    <mergeCell ref="W3583:X3583"/>
    <mergeCell ref="AS3558:AT3558"/>
    <mergeCell ref="L3559:N3562"/>
    <mergeCell ref="O3559:X3559"/>
    <mergeCell ref="AA3559:AB3559"/>
    <mergeCell ref="AE3559:AF3559"/>
    <mergeCell ref="AI3559:AJ3559"/>
    <mergeCell ref="AQ3559:AR3559"/>
    <mergeCell ref="AS3559:AT3559"/>
    <mergeCell ref="O3560:X3560"/>
    <mergeCell ref="AA3560:AB3560"/>
    <mergeCell ref="AE3560:AF3560"/>
    <mergeCell ref="AI3560:AJ3560"/>
    <mergeCell ref="AS3560:AT3560"/>
    <mergeCell ref="O3561:X3561"/>
    <mergeCell ref="Y3561:AB3561"/>
    <mergeCell ref="AC3561:AF3561"/>
    <mergeCell ref="AG3561:AJ3561"/>
    <mergeCell ref="AQ3561:AT3561"/>
    <mergeCell ref="O3562:X3562"/>
    <mergeCell ref="Y3562:AJ3562"/>
    <mergeCell ref="L3587:M3587"/>
    <mergeCell ref="N3587:O3587"/>
    <mergeCell ref="P3587:Q3587"/>
    <mergeCell ref="R3587:T3587"/>
    <mergeCell ref="U3587:V3587"/>
    <mergeCell ref="W3587:X3587"/>
    <mergeCell ref="AK3587:AO3587"/>
    <mergeCell ref="L3588:M3588"/>
    <mergeCell ref="N3588:O3588"/>
    <mergeCell ref="P3588:Q3588"/>
    <mergeCell ref="R3588:T3588"/>
    <mergeCell ref="U3588:V3588"/>
    <mergeCell ref="W3588:X3588"/>
    <mergeCell ref="AK3588:AO3588"/>
    <mergeCell ref="L3589:M3589"/>
    <mergeCell ref="N3589:O3589"/>
    <mergeCell ref="P3589:Q3589"/>
    <mergeCell ref="R3589:T3589"/>
    <mergeCell ref="U3589:V3589"/>
    <mergeCell ref="W3589:X3589"/>
    <mergeCell ref="AK3589:AO3589"/>
    <mergeCell ref="AK3583:AO3583"/>
    <mergeCell ref="L3584:M3584"/>
    <mergeCell ref="N3584:O3584"/>
    <mergeCell ref="P3584:Q3584"/>
    <mergeCell ref="R3584:T3584"/>
    <mergeCell ref="U3584:V3584"/>
    <mergeCell ref="W3584:X3584"/>
    <mergeCell ref="AK3584:AO3584"/>
    <mergeCell ref="L3585:M3585"/>
    <mergeCell ref="N3585:O3585"/>
    <mergeCell ref="P3585:Q3585"/>
    <mergeCell ref="R3585:T3585"/>
    <mergeCell ref="U3585:V3585"/>
    <mergeCell ref="W3585:X3585"/>
    <mergeCell ref="AK3585:AO3585"/>
    <mergeCell ref="L3586:M3586"/>
    <mergeCell ref="N3586:O3586"/>
    <mergeCell ref="P3586:Q3586"/>
    <mergeCell ref="R3586:T3586"/>
    <mergeCell ref="U3586:V3586"/>
    <mergeCell ref="W3586:X3586"/>
    <mergeCell ref="AK3586:AO3586"/>
    <mergeCell ref="L3593:M3593"/>
    <mergeCell ref="N3593:O3593"/>
    <mergeCell ref="P3593:Q3593"/>
    <mergeCell ref="R3593:T3593"/>
    <mergeCell ref="U3593:V3593"/>
    <mergeCell ref="W3593:X3593"/>
    <mergeCell ref="AK3593:AO3593"/>
    <mergeCell ref="L3594:M3594"/>
    <mergeCell ref="N3594:O3594"/>
    <mergeCell ref="P3594:Q3594"/>
    <mergeCell ref="R3594:T3594"/>
    <mergeCell ref="U3594:V3594"/>
    <mergeCell ref="W3594:X3594"/>
    <mergeCell ref="AK3594:AO3594"/>
    <mergeCell ref="L3595:M3595"/>
    <mergeCell ref="N3595:O3595"/>
    <mergeCell ref="P3595:Q3595"/>
    <mergeCell ref="R3595:T3595"/>
    <mergeCell ref="U3595:V3595"/>
    <mergeCell ref="W3595:X3595"/>
    <mergeCell ref="AK3595:AO3595"/>
    <mergeCell ref="L3590:M3590"/>
    <mergeCell ref="N3590:O3590"/>
    <mergeCell ref="P3590:Q3590"/>
    <mergeCell ref="R3590:T3590"/>
    <mergeCell ref="U3590:V3590"/>
    <mergeCell ref="W3590:X3590"/>
    <mergeCell ref="AK3590:AO3590"/>
    <mergeCell ref="L3591:M3591"/>
    <mergeCell ref="N3591:O3591"/>
    <mergeCell ref="P3591:Q3591"/>
    <mergeCell ref="R3591:T3591"/>
    <mergeCell ref="U3591:V3591"/>
    <mergeCell ref="W3591:X3591"/>
    <mergeCell ref="AK3591:AO3591"/>
    <mergeCell ref="L3592:M3592"/>
    <mergeCell ref="N3592:O3592"/>
    <mergeCell ref="P3592:Q3592"/>
    <mergeCell ref="R3592:T3592"/>
    <mergeCell ref="U3592:V3592"/>
    <mergeCell ref="W3592:X3592"/>
    <mergeCell ref="AK3592:AO3592"/>
    <mergeCell ref="L3599:M3599"/>
    <mergeCell ref="N3599:O3599"/>
    <mergeCell ref="P3599:Q3599"/>
    <mergeCell ref="R3599:T3599"/>
    <mergeCell ref="U3599:V3599"/>
    <mergeCell ref="W3599:X3599"/>
    <mergeCell ref="AK3599:AO3599"/>
    <mergeCell ref="L3600:M3600"/>
    <mergeCell ref="N3600:O3600"/>
    <mergeCell ref="P3600:Q3600"/>
    <mergeCell ref="R3600:T3600"/>
    <mergeCell ref="U3600:V3600"/>
    <mergeCell ref="W3600:X3600"/>
    <mergeCell ref="AK3600:AO3600"/>
    <mergeCell ref="L3601:M3601"/>
    <mergeCell ref="N3601:O3601"/>
    <mergeCell ref="P3601:Q3601"/>
    <mergeCell ref="R3601:T3601"/>
    <mergeCell ref="U3601:V3601"/>
    <mergeCell ref="W3601:X3601"/>
    <mergeCell ref="AK3601:AO3601"/>
    <mergeCell ref="L3596:M3596"/>
    <mergeCell ref="N3596:O3596"/>
    <mergeCell ref="P3596:Q3596"/>
    <mergeCell ref="R3596:T3596"/>
    <mergeCell ref="U3596:V3596"/>
    <mergeCell ref="W3596:X3596"/>
    <mergeCell ref="AK3596:AO3596"/>
    <mergeCell ref="L3597:M3597"/>
    <mergeCell ref="N3597:O3597"/>
    <mergeCell ref="P3597:Q3597"/>
    <mergeCell ref="R3597:T3597"/>
    <mergeCell ref="U3597:V3597"/>
    <mergeCell ref="W3597:X3597"/>
    <mergeCell ref="AK3597:AO3597"/>
    <mergeCell ref="L3598:M3598"/>
    <mergeCell ref="N3598:O3598"/>
    <mergeCell ref="P3598:Q3598"/>
    <mergeCell ref="R3598:T3598"/>
    <mergeCell ref="U3598:V3598"/>
    <mergeCell ref="W3598:X3598"/>
    <mergeCell ref="AK3598:AO3598"/>
    <mergeCell ref="AS3605:AT3605"/>
    <mergeCell ref="L3606:N3609"/>
    <mergeCell ref="O3606:X3606"/>
    <mergeCell ref="AA3606:AB3606"/>
    <mergeCell ref="AE3606:AF3606"/>
    <mergeCell ref="AI3606:AJ3606"/>
    <mergeCell ref="AQ3606:AR3606"/>
    <mergeCell ref="AS3606:AT3606"/>
    <mergeCell ref="O3607:X3607"/>
    <mergeCell ref="AA3607:AB3607"/>
    <mergeCell ref="AE3607:AF3607"/>
    <mergeCell ref="AI3607:AJ3607"/>
    <mergeCell ref="AS3607:AT3607"/>
    <mergeCell ref="O3608:X3608"/>
    <mergeCell ref="Y3608:AB3608"/>
    <mergeCell ref="AC3608:AF3608"/>
    <mergeCell ref="AG3608:AJ3608"/>
    <mergeCell ref="AQ3608:AT3608"/>
    <mergeCell ref="O3609:X3609"/>
    <mergeCell ref="Y3609:AJ3609"/>
    <mergeCell ref="L3602:M3602"/>
    <mergeCell ref="N3602:O3602"/>
    <mergeCell ref="P3602:Q3602"/>
    <mergeCell ref="R3602:T3602"/>
    <mergeCell ref="U3602:V3602"/>
    <mergeCell ref="W3602:X3602"/>
    <mergeCell ref="AK3602:AO3602"/>
    <mergeCell ref="K3603:K3609"/>
    <mergeCell ref="L3603:X3603"/>
    <mergeCell ref="Y3603:AB3603"/>
    <mergeCell ref="AK3603:AO3603"/>
    <mergeCell ref="L3604:N3605"/>
    <mergeCell ref="O3604:X3604"/>
    <mergeCell ref="AK3604:AO3609"/>
    <mergeCell ref="O3605:X3605"/>
    <mergeCell ref="Y3605:AB3605"/>
    <mergeCell ref="AC3605:AF3605"/>
    <mergeCell ref="AG3605:AJ3605"/>
    <mergeCell ref="AK3630:AO3630"/>
    <mergeCell ref="L3631:M3631"/>
    <mergeCell ref="N3631:O3631"/>
    <mergeCell ref="P3631:Q3631"/>
    <mergeCell ref="R3631:T3631"/>
    <mergeCell ref="U3631:V3631"/>
    <mergeCell ref="W3631:X3631"/>
    <mergeCell ref="AK3631:AO3631"/>
    <mergeCell ref="L3632:M3632"/>
    <mergeCell ref="N3632:O3632"/>
    <mergeCell ref="P3632:Q3632"/>
    <mergeCell ref="R3632:T3632"/>
    <mergeCell ref="U3632:V3632"/>
    <mergeCell ref="W3632:X3632"/>
    <mergeCell ref="AK3632:AO3632"/>
    <mergeCell ref="L3633:M3633"/>
    <mergeCell ref="N3633:O3633"/>
    <mergeCell ref="P3633:Q3633"/>
    <mergeCell ref="R3633:T3633"/>
    <mergeCell ref="U3633:V3633"/>
    <mergeCell ref="W3633:X3633"/>
    <mergeCell ref="AK3633:AO3633"/>
    <mergeCell ref="K3610:K3611"/>
    <mergeCell ref="L3610:AO3611"/>
    <mergeCell ref="K3612:AO3612"/>
    <mergeCell ref="K3613:AO3613"/>
    <mergeCell ref="K3616:AO3616"/>
    <mergeCell ref="K3617:AO3617"/>
    <mergeCell ref="B3625:B3664"/>
    <mergeCell ref="C3625:J3664"/>
    <mergeCell ref="K3625:AO3625"/>
    <mergeCell ref="K3626:M3626"/>
    <mergeCell ref="N3626:O3626"/>
    <mergeCell ref="P3626:Q3626"/>
    <mergeCell ref="R3626:T3626"/>
    <mergeCell ref="U3626:V3629"/>
    <mergeCell ref="W3626:X3629"/>
    <mergeCell ref="Y3626:AB3627"/>
    <mergeCell ref="AC3626:AJ3627"/>
    <mergeCell ref="AK3626:AO3629"/>
    <mergeCell ref="K3627:K3629"/>
    <mergeCell ref="L3627:M3629"/>
    <mergeCell ref="N3627:O3629"/>
    <mergeCell ref="P3627:Q3629"/>
    <mergeCell ref="R3627:T3629"/>
    <mergeCell ref="Y3628:AB3628"/>
    <mergeCell ref="AC3628:AF3628"/>
    <mergeCell ref="AG3628:AJ3628"/>
    <mergeCell ref="L3630:M3630"/>
    <mergeCell ref="N3630:O3630"/>
    <mergeCell ref="P3630:Q3630"/>
    <mergeCell ref="R3630:T3630"/>
    <mergeCell ref="U3630:V3630"/>
    <mergeCell ref="W3630:X3630"/>
    <mergeCell ref="L3637:M3637"/>
    <mergeCell ref="N3637:O3637"/>
    <mergeCell ref="P3637:Q3637"/>
    <mergeCell ref="R3637:T3637"/>
    <mergeCell ref="U3637:V3637"/>
    <mergeCell ref="W3637:X3637"/>
    <mergeCell ref="AK3637:AO3637"/>
    <mergeCell ref="L3638:M3638"/>
    <mergeCell ref="N3638:O3638"/>
    <mergeCell ref="P3638:Q3638"/>
    <mergeCell ref="R3638:T3638"/>
    <mergeCell ref="U3638:V3638"/>
    <mergeCell ref="W3638:X3638"/>
    <mergeCell ref="AK3638:AO3638"/>
    <mergeCell ref="L3639:M3639"/>
    <mergeCell ref="N3639:O3639"/>
    <mergeCell ref="P3639:Q3639"/>
    <mergeCell ref="R3639:T3639"/>
    <mergeCell ref="U3639:V3639"/>
    <mergeCell ref="W3639:X3639"/>
    <mergeCell ref="AK3639:AO3639"/>
    <mergeCell ref="L3634:M3634"/>
    <mergeCell ref="N3634:O3634"/>
    <mergeCell ref="P3634:Q3634"/>
    <mergeCell ref="R3634:T3634"/>
    <mergeCell ref="U3634:V3634"/>
    <mergeCell ref="W3634:X3634"/>
    <mergeCell ref="AK3634:AO3634"/>
    <mergeCell ref="L3635:M3635"/>
    <mergeCell ref="N3635:O3635"/>
    <mergeCell ref="P3635:Q3635"/>
    <mergeCell ref="R3635:T3635"/>
    <mergeCell ref="U3635:V3635"/>
    <mergeCell ref="W3635:X3635"/>
    <mergeCell ref="AK3635:AO3635"/>
    <mergeCell ref="L3636:M3636"/>
    <mergeCell ref="N3636:O3636"/>
    <mergeCell ref="P3636:Q3636"/>
    <mergeCell ref="R3636:T3636"/>
    <mergeCell ref="U3636:V3636"/>
    <mergeCell ref="W3636:X3636"/>
    <mergeCell ref="AK3636:AO3636"/>
    <mergeCell ref="L3643:M3643"/>
    <mergeCell ref="N3643:O3643"/>
    <mergeCell ref="P3643:Q3643"/>
    <mergeCell ref="R3643:T3643"/>
    <mergeCell ref="U3643:V3643"/>
    <mergeCell ref="W3643:X3643"/>
    <mergeCell ref="AK3643:AO3643"/>
    <mergeCell ref="L3644:M3644"/>
    <mergeCell ref="N3644:O3644"/>
    <mergeCell ref="P3644:Q3644"/>
    <mergeCell ref="R3644:T3644"/>
    <mergeCell ref="U3644:V3644"/>
    <mergeCell ref="W3644:X3644"/>
    <mergeCell ref="AK3644:AO3644"/>
    <mergeCell ref="L3645:M3645"/>
    <mergeCell ref="N3645:O3645"/>
    <mergeCell ref="P3645:Q3645"/>
    <mergeCell ref="R3645:T3645"/>
    <mergeCell ref="U3645:V3645"/>
    <mergeCell ref="W3645:X3645"/>
    <mergeCell ref="AK3645:AO3645"/>
    <mergeCell ref="L3640:M3640"/>
    <mergeCell ref="N3640:O3640"/>
    <mergeCell ref="P3640:Q3640"/>
    <mergeCell ref="R3640:T3640"/>
    <mergeCell ref="U3640:V3640"/>
    <mergeCell ref="W3640:X3640"/>
    <mergeCell ref="AK3640:AO3640"/>
    <mergeCell ref="L3641:M3641"/>
    <mergeCell ref="N3641:O3641"/>
    <mergeCell ref="P3641:Q3641"/>
    <mergeCell ref="R3641:T3641"/>
    <mergeCell ref="U3641:V3641"/>
    <mergeCell ref="W3641:X3641"/>
    <mergeCell ref="AK3641:AO3641"/>
    <mergeCell ref="L3642:M3642"/>
    <mergeCell ref="N3642:O3642"/>
    <mergeCell ref="P3642:Q3642"/>
    <mergeCell ref="R3642:T3642"/>
    <mergeCell ref="U3642:V3642"/>
    <mergeCell ref="W3642:X3642"/>
    <mergeCell ref="AK3642:AO3642"/>
    <mergeCell ref="L3649:M3649"/>
    <mergeCell ref="N3649:O3649"/>
    <mergeCell ref="P3649:Q3649"/>
    <mergeCell ref="R3649:T3649"/>
    <mergeCell ref="U3649:V3649"/>
    <mergeCell ref="W3649:X3649"/>
    <mergeCell ref="AK3649:AO3649"/>
    <mergeCell ref="K3650:K3656"/>
    <mergeCell ref="L3650:X3650"/>
    <mergeCell ref="Y3650:AB3650"/>
    <mergeCell ref="AK3650:AO3650"/>
    <mergeCell ref="L3651:N3652"/>
    <mergeCell ref="O3651:X3651"/>
    <mergeCell ref="AK3651:AO3656"/>
    <mergeCell ref="O3652:X3652"/>
    <mergeCell ref="Y3652:AB3652"/>
    <mergeCell ref="AC3652:AF3652"/>
    <mergeCell ref="AG3652:AJ3652"/>
    <mergeCell ref="L3646:M3646"/>
    <mergeCell ref="N3646:O3646"/>
    <mergeCell ref="P3646:Q3646"/>
    <mergeCell ref="R3646:T3646"/>
    <mergeCell ref="U3646:V3646"/>
    <mergeCell ref="W3646:X3646"/>
    <mergeCell ref="AK3646:AO3646"/>
    <mergeCell ref="L3647:M3647"/>
    <mergeCell ref="N3647:O3647"/>
    <mergeCell ref="P3647:Q3647"/>
    <mergeCell ref="R3647:T3647"/>
    <mergeCell ref="U3647:V3647"/>
    <mergeCell ref="W3647:X3647"/>
    <mergeCell ref="AK3647:AO3647"/>
    <mergeCell ref="L3648:M3648"/>
    <mergeCell ref="N3648:O3648"/>
    <mergeCell ref="P3648:Q3648"/>
    <mergeCell ref="R3648:T3648"/>
    <mergeCell ref="U3648:V3648"/>
    <mergeCell ref="W3648:X3648"/>
    <mergeCell ref="AK3648:AO3648"/>
    <mergeCell ref="K3657:K3658"/>
    <mergeCell ref="L3657:AO3658"/>
    <mergeCell ref="K3659:AO3659"/>
    <mergeCell ref="K3660:AO3660"/>
    <mergeCell ref="K3663:AO3663"/>
    <mergeCell ref="K3664:AO3664"/>
    <mergeCell ref="B3672:B3711"/>
    <mergeCell ref="C3672:J3711"/>
    <mergeCell ref="K3672:AO3672"/>
    <mergeCell ref="K3673:M3673"/>
    <mergeCell ref="N3673:O3673"/>
    <mergeCell ref="P3673:Q3673"/>
    <mergeCell ref="R3673:T3673"/>
    <mergeCell ref="U3673:V3676"/>
    <mergeCell ref="W3673:X3676"/>
    <mergeCell ref="Y3673:AB3674"/>
    <mergeCell ref="AC3673:AJ3674"/>
    <mergeCell ref="AK3673:AO3676"/>
    <mergeCell ref="K3674:K3676"/>
    <mergeCell ref="L3674:M3676"/>
    <mergeCell ref="N3674:O3676"/>
    <mergeCell ref="P3674:Q3676"/>
    <mergeCell ref="R3674:T3676"/>
    <mergeCell ref="Y3675:AB3675"/>
    <mergeCell ref="AC3675:AF3675"/>
    <mergeCell ref="AG3675:AJ3675"/>
    <mergeCell ref="L3677:M3677"/>
    <mergeCell ref="N3677:O3677"/>
    <mergeCell ref="P3677:Q3677"/>
    <mergeCell ref="R3677:T3677"/>
    <mergeCell ref="U3677:V3677"/>
    <mergeCell ref="W3677:X3677"/>
    <mergeCell ref="AS3652:AT3652"/>
    <mergeCell ref="L3653:N3656"/>
    <mergeCell ref="O3653:X3653"/>
    <mergeCell ref="AA3653:AB3653"/>
    <mergeCell ref="AE3653:AF3653"/>
    <mergeCell ref="AI3653:AJ3653"/>
    <mergeCell ref="AQ3653:AR3653"/>
    <mergeCell ref="AS3653:AT3653"/>
    <mergeCell ref="O3654:X3654"/>
    <mergeCell ref="AA3654:AB3654"/>
    <mergeCell ref="AE3654:AF3654"/>
    <mergeCell ref="AI3654:AJ3654"/>
    <mergeCell ref="AS3654:AT3654"/>
    <mergeCell ref="O3655:X3655"/>
    <mergeCell ref="Y3655:AB3655"/>
    <mergeCell ref="AC3655:AF3655"/>
    <mergeCell ref="AG3655:AJ3655"/>
    <mergeCell ref="AQ3655:AT3655"/>
    <mergeCell ref="O3656:X3656"/>
    <mergeCell ref="Y3656:AJ3656"/>
    <mergeCell ref="L3681:M3681"/>
    <mergeCell ref="N3681:O3681"/>
    <mergeCell ref="P3681:Q3681"/>
    <mergeCell ref="R3681:T3681"/>
    <mergeCell ref="U3681:V3681"/>
    <mergeCell ref="W3681:X3681"/>
    <mergeCell ref="AK3681:AO3681"/>
    <mergeCell ref="L3682:M3682"/>
    <mergeCell ref="N3682:O3682"/>
    <mergeCell ref="P3682:Q3682"/>
    <mergeCell ref="R3682:T3682"/>
    <mergeCell ref="U3682:V3682"/>
    <mergeCell ref="W3682:X3682"/>
    <mergeCell ref="AK3682:AO3682"/>
    <mergeCell ref="L3683:M3683"/>
    <mergeCell ref="N3683:O3683"/>
    <mergeCell ref="P3683:Q3683"/>
    <mergeCell ref="R3683:T3683"/>
    <mergeCell ref="U3683:V3683"/>
    <mergeCell ref="W3683:X3683"/>
    <mergeCell ref="AK3683:AO3683"/>
    <mergeCell ref="AK3677:AO3677"/>
    <mergeCell ref="L3678:M3678"/>
    <mergeCell ref="N3678:O3678"/>
    <mergeCell ref="P3678:Q3678"/>
    <mergeCell ref="R3678:T3678"/>
    <mergeCell ref="U3678:V3678"/>
    <mergeCell ref="W3678:X3678"/>
    <mergeCell ref="AK3678:AO3678"/>
    <mergeCell ref="L3679:M3679"/>
    <mergeCell ref="N3679:O3679"/>
    <mergeCell ref="P3679:Q3679"/>
    <mergeCell ref="R3679:T3679"/>
    <mergeCell ref="U3679:V3679"/>
    <mergeCell ref="W3679:X3679"/>
    <mergeCell ref="AK3679:AO3679"/>
    <mergeCell ref="L3680:M3680"/>
    <mergeCell ref="N3680:O3680"/>
    <mergeCell ref="P3680:Q3680"/>
    <mergeCell ref="R3680:T3680"/>
    <mergeCell ref="U3680:V3680"/>
    <mergeCell ref="W3680:X3680"/>
    <mergeCell ref="AK3680:AO3680"/>
    <mergeCell ref="L3687:M3687"/>
    <mergeCell ref="N3687:O3687"/>
    <mergeCell ref="P3687:Q3687"/>
    <mergeCell ref="R3687:T3687"/>
    <mergeCell ref="U3687:V3687"/>
    <mergeCell ref="W3687:X3687"/>
    <mergeCell ref="AK3687:AO3687"/>
    <mergeCell ref="L3688:M3688"/>
    <mergeCell ref="N3688:O3688"/>
    <mergeCell ref="P3688:Q3688"/>
    <mergeCell ref="R3688:T3688"/>
    <mergeCell ref="U3688:V3688"/>
    <mergeCell ref="W3688:X3688"/>
    <mergeCell ref="AK3688:AO3688"/>
    <mergeCell ref="L3689:M3689"/>
    <mergeCell ref="N3689:O3689"/>
    <mergeCell ref="P3689:Q3689"/>
    <mergeCell ref="R3689:T3689"/>
    <mergeCell ref="U3689:V3689"/>
    <mergeCell ref="W3689:X3689"/>
    <mergeCell ref="AK3689:AO3689"/>
    <mergeCell ref="L3684:M3684"/>
    <mergeCell ref="N3684:O3684"/>
    <mergeCell ref="P3684:Q3684"/>
    <mergeCell ref="R3684:T3684"/>
    <mergeCell ref="U3684:V3684"/>
    <mergeCell ref="W3684:X3684"/>
    <mergeCell ref="AK3684:AO3684"/>
    <mergeCell ref="L3685:M3685"/>
    <mergeCell ref="N3685:O3685"/>
    <mergeCell ref="P3685:Q3685"/>
    <mergeCell ref="R3685:T3685"/>
    <mergeCell ref="U3685:V3685"/>
    <mergeCell ref="W3685:X3685"/>
    <mergeCell ref="AK3685:AO3685"/>
    <mergeCell ref="L3686:M3686"/>
    <mergeCell ref="N3686:O3686"/>
    <mergeCell ref="P3686:Q3686"/>
    <mergeCell ref="R3686:T3686"/>
    <mergeCell ref="U3686:V3686"/>
    <mergeCell ref="W3686:X3686"/>
    <mergeCell ref="AK3686:AO3686"/>
    <mergeCell ref="L3693:M3693"/>
    <mergeCell ref="N3693:O3693"/>
    <mergeCell ref="P3693:Q3693"/>
    <mergeCell ref="R3693:T3693"/>
    <mergeCell ref="U3693:V3693"/>
    <mergeCell ref="W3693:X3693"/>
    <mergeCell ref="AK3693:AO3693"/>
    <mergeCell ref="L3694:M3694"/>
    <mergeCell ref="N3694:O3694"/>
    <mergeCell ref="P3694:Q3694"/>
    <mergeCell ref="R3694:T3694"/>
    <mergeCell ref="U3694:V3694"/>
    <mergeCell ref="W3694:X3694"/>
    <mergeCell ref="AK3694:AO3694"/>
    <mergeCell ref="L3695:M3695"/>
    <mergeCell ref="N3695:O3695"/>
    <mergeCell ref="P3695:Q3695"/>
    <mergeCell ref="R3695:T3695"/>
    <mergeCell ref="U3695:V3695"/>
    <mergeCell ref="W3695:X3695"/>
    <mergeCell ref="AK3695:AO3695"/>
    <mergeCell ref="L3690:M3690"/>
    <mergeCell ref="N3690:O3690"/>
    <mergeCell ref="P3690:Q3690"/>
    <mergeCell ref="R3690:T3690"/>
    <mergeCell ref="U3690:V3690"/>
    <mergeCell ref="W3690:X3690"/>
    <mergeCell ref="AK3690:AO3690"/>
    <mergeCell ref="L3691:M3691"/>
    <mergeCell ref="N3691:O3691"/>
    <mergeCell ref="P3691:Q3691"/>
    <mergeCell ref="R3691:T3691"/>
    <mergeCell ref="U3691:V3691"/>
    <mergeCell ref="W3691:X3691"/>
    <mergeCell ref="AK3691:AO3691"/>
    <mergeCell ref="L3692:M3692"/>
    <mergeCell ref="N3692:O3692"/>
    <mergeCell ref="P3692:Q3692"/>
    <mergeCell ref="R3692:T3692"/>
    <mergeCell ref="U3692:V3692"/>
    <mergeCell ref="W3692:X3692"/>
    <mergeCell ref="AK3692:AO3692"/>
    <mergeCell ref="AS3699:AT3699"/>
    <mergeCell ref="L3700:N3703"/>
    <mergeCell ref="O3700:X3700"/>
    <mergeCell ref="AA3700:AB3700"/>
    <mergeCell ref="AE3700:AF3700"/>
    <mergeCell ref="AI3700:AJ3700"/>
    <mergeCell ref="AQ3700:AR3700"/>
    <mergeCell ref="AS3700:AT3700"/>
    <mergeCell ref="O3701:X3701"/>
    <mergeCell ref="AA3701:AB3701"/>
    <mergeCell ref="AE3701:AF3701"/>
    <mergeCell ref="AI3701:AJ3701"/>
    <mergeCell ref="AS3701:AT3701"/>
    <mergeCell ref="O3702:X3702"/>
    <mergeCell ref="Y3702:AB3702"/>
    <mergeCell ref="AC3702:AF3702"/>
    <mergeCell ref="AG3702:AJ3702"/>
    <mergeCell ref="AQ3702:AT3702"/>
    <mergeCell ref="O3703:X3703"/>
    <mergeCell ref="Y3703:AJ3703"/>
    <mergeCell ref="L3696:M3696"/>
    <mergeCell ref="N3696:O3696"/>
    <mergeCell ref="P3696:Q3696"/>
    <mergeCell ref="R3696:T3696"/>
    <mergeCell ref="U3696:V3696"/>
    <mergeCell ref="W3696:X3696"/>
    <mergeCell ref="AK3696:AO3696"/>
    <mergeCell ref="K3697:K3703"/>
    <mergeCell ref="L3697:X3697"/>
    <mergeCell ref="Y3697:AB3697"/>
    <mergeCell ref="AK3697:AO3697"/>
    <mergeCell ref="L3698:N3699"/>
    <mergeCell ref="O3698:X3698"/>
    <mergeCell ref="AK3698:AO3703"/>
    <mergeCell ref="O3699:X3699"/>
    <mergeCell ref="Y3699:AB3699"/>
    <mergeCell ref="AC3699:AF3699"/>
    <mergeCell ref="AG3699:AJ3699"/>
    <mergeCell ref="AK3724:AO3724"/>
    <mergeCell ref="L3725:M3725"/>
    <mergeCell ref="N3725:O3725"/>
    <mergeCell ref="P3725:Q3725"/>
    <mergeCell ref="R3725:T3725"/>
    <mergeCell ref="U3725:V3725"/>
    <mergeCell ref="W3725:X3725"/>
    <mergeCell ref="AK3725:AO3725"/>
    <mergeCell ref="L3726:M3726"/>
    <mergeCell ref="N3726:O3726"/>
    <mergeCell ref="P3726:Q3726"/>
    <mergeCell ref="R3726:T3726"/>
    <mergeCell ref="U3726:V3726"/>
    <mergeCell ref="W3726:X3726"/>
    <mergeCell ref="AK3726:AO3726"/>
    <mergeCell ref="L3727:M3727"/>
    <mergeCell ref="N3727:O3727"/>
    <mergeCell ref="P3727:Q3727"/>
    <mergeCell ref="R3727:T3727"/>
    <mergeCell ref="U3727:V3727"/>
    <mergeCell ref="W3727:X3727"/>
    <mergeCell ref="AK3727:AO3727"/>
    <mergeCell ref="K3704:K3705"/>
    <mergeCell ref="L3704:AO3705"/>
    <mergeCell ref="K3706:AO3706"/>
    <mergeCell ref="K3707:AO3707"/>
    <mergeCell ref="K3710:AO3710"/>
    <mergeCell ref="K3711:AO3711"/>
    <mergeCell ref="B3719:B3758"/>
    <mergeCell ref="C3719:J3758"/>
    <mergeCell ref="K3719:AO3719"/>
    <mergeCell ref="K3720:M3720"/>
    <mergeCell ref="N3720:O3720"/>
    <mergeCell ref="P3720:Q3720"/>
    <mergeCell ref="R3720:T3720"/>
    <mergeCell ref="U3720:V3723"/>
    <mergeCell ref="W3720:X3723"/>
    <mergeCell ref="Y3720:AB3721"/>
    <mergeCell ref="AC3720:AJ3721"/>
    <mergeCell ref="AK3720:AO3723"/>
    <mergeCell ref="K3721:K3723"/>
    <mergeCell ref="L3721:M3723"/>
    <mergeCell ref="N3721:O3723"/>
    <mergeCell ref="P3721:Q3723"/>
    <mergeCell ref="R3721:T3723"/>
    <mergeCell ref="Y3722:AB3722"/>
    <mergeCell ref="AC3722:AF3722"/>
    <mergeCell ref="AG3722:AJ3722"/>
    <mergeCell ref="L3724:M3724"/>
    <mergeCell ref="N3724:O3724"/>
    <mergeCell ref="P3724:Q3724"/>
    <mergeCell ref="R3724:T3724"/>
    <mergeCell ref="U3724:V3724"/>
    <mergeCell ref="W3724:X3724"/>
    <mergeCell ref="L3731:M3731"/>
    <mergeCell ref="N3731:O3731"/>
    <mergeCell ref="P3731:Q3731"/>
    <mergeCell ref="R3731:T3731"/>
    <mergeCell ref="U3731:V3731"/>
    <mergeCell ref="W3731:X3731"/>
    <mergeCell ref="AK3731:AO3731"/>
    <mergeCell ref="L3732:M3732"/>
    <mergeCell ref="N3732:O3732"/>
    <mergeCell ref="P3732:Q3732"/>
    <mergeCell ref="R3732:T3732"/>
    <mergeCell ref="U3732:V3732"/>
    <mergeCell ref="W3732:X3732"/>
    <mergeCell ref="AK3732:AO3732"/>
    <mergeCell ref="L3733:M3733"/>
    <mergeCell ref="N3733:O3733"/>
    <mergeCell ref="P3733:Q3733"/>
    <mergeCell ref="R3733:T3733"/>
    <mergeCell ref="U3733:V3733"/>
    <mergeCell ref="W3733:X3733"/>
    <mergeCell ref="AK3733:AO3733"/>
    <mergeCell ref="L3728:M3728"/>
    <mergeCell ref="N3728:O3728"/>
    <mergeCell ref="P3728:Q3728"/>
    <mergeCell ref="R3728:T3728"/>
    <mergeCell ref="U3728:V3728"/>
    <mergeCell ref="W3728:X3728"/>
    <mergeCell ref="AK3728:AO3728"/>
    <mergeCell ref="L3729:M3729"/>
    <mergeCell ref="N3729:O3729"/>
    <mergeCell ref="P3729:Q3729"/>
    <mergeCell ref="R3729:T3729"/>
    <mergeCell ref="U3729:V3729"/>
    <mergeCell ref="W3729:X3729"/>
    <mergeCell ref="AK3729:AO3729"/>
    <mergeCell ref="L3730:M3730"/>
    <mergeCell ref="N3730:O3730"/>
    <mergeCell ref="P3730:Q3730"/>
    <mergeCell ref="R3730:T3730"/>
    <mergeCell ref="U3730:V3730"/>
    <mergeCell ref="W3730:X3730"/>
    <mergeCell ref="AK3730:AO3730"/>
    <mergeCell ref="L3737:M3737"/>
    <mergeCell ref="N3737:O3737"/>
    <mergeCell ref="P3737:Q3737"/>
    <mergeCell ref="R3737:T3737"/>
    <mergeCell ref="U3737:V3737"/>
    <mergeCell ref="W3737:X3737"/>
    <mergeCell ref="AK3737:AO3737"/>
    <mergeCell ref="L3738:M3738"/>
    <mergeCell ref="N3738:O3738"/>
    <mergeCell ref="P3738:Q3738"/>
    <mergeCell ref="R3738:T3738"/>
    <mergeCell ref="U3738:V3738"/>
    <mergeCell ref="W3738:X3738"/>
    <mergeCell ref="AK3738:AO3738"/>
    <mergeCell ref="L3739:M3739"/>
    <mergeCell ref="N3739:O3739"/>
    <mergeCell ref="P3739:Q3739"/>
    <mergeCell ref="R3739:T3739"/>
    <mergeCell ref="U3739:V3739"/>
    <mergeCell ref="W3739:X3739"/>
    <mergeCell ref="AK3739:AO3739"/>
    <mergeCell ref="L3734:M3734"/>
    <mergeCell ref="N3734:O3734"/>
    <mergeCell ref="P3734:Q3734"/>
    <mergeCell ref="R3734:T3734"/>
    <mergeCell ref="U3734:V3734"/>
    <mergeCell ref="W3734:X3734"/>
    <mergeCell ref="AK3734:AO3734"/>
    <mergeCell ref="L3735:M3735"/>
    <mergeCell ref="N3735:O3735"/>
    <mergeCell ref="P3735:Q3735"/>
    <mergeCell ref="R3735:T3735"/>
    <mergeCell ref="U3735:V3735"/>
    <mergeCell ref="W3735:X3735"/>
    <mergeCell ref="AK3735:AO3735"/>
    <mergeCell ref="L3736:M3736"/>
    <mergeCell ref="N3736:O3736"/>
    <mergeCell ref="P3736:Q3736"/>
    <mergeCell ref="R3736:T3736"/>
    <mergeCell ref="U3736:V3736"/>
    <mergeCell ref="W3736:X3736"/>
    <mergeCell ref="AK3736:AO3736"/>
    <mergeCell ref="L3743:M3743"/>
    <mergeCell ref="N3743:O3743"/>
    <mergeCell ref="P3743:Q3743"/>
    <mergeCell ref="R3743:T3743"/>
    <mergeCell ref="U3743:V3743"/>
    <mergeCell ref="W3743:X3743"/>
    <mergeCell ref="AK3743:AO3743"/>
    <mergeCell ref="K3744:K3750"/>
    <mergeCell ref="L3744:X3744"/>
    <mergeCell ref="Y3744:AB3744"/>
    <mergeCell ref="AK3744:AO3744"/>
    <mergeCell ref="L3745:N3746"/>
    <mergeCell ref="O3745:X3745"/>
    <mergeCell ref="AK3745:AO3750"/>
    <mergeCell ref="O3746:X3746"/>
    <mergeCell ref="Y3746:AB3746"/>
    <mergeCell ref="AC3746:AF3746"/>
    <mergeCell ref="AG3746:AJ3746"/>
    <mergeCell ref="L3740:M3740"/>
    <mergeCell ref="N3740:O3740"/>
    <mergeCell ref="P3740:Q3740"/>
    <mergeCell ref="R3740:T3740"/>
    <mergeCell ref="U3740:V3740"/>
    <mergeCell ref="W3740:X3740"/>
    <mergeCell ref="AK3740:AO3740"/>
    <mergeCell ref="L3741:M3741"/>
    <mergeCell ref="N3741:O3741"/>
    <mergeCell ref="P3741:Q3741"/>
    <mergeCell ref="R3741:T3741"/>
    <mergeCell ref="U3741:V3741"/>
    <mergeCell ref="W3741:X3741"/>
    <mergeCell ref="AK3741:AO3741"/>
    <mergeCell ref="L3742:M3742"/>
    <mergeCell ref="N3742:O3742"/>
    <mergeCell ref="P3742:Q3742"/>
    <mergeCell ref="R3742:T3742"/>
    <mergeCell ref="U3742:V3742"/>
    <mergeCell ref="W3742:X3742"/>
    <mergeCell ref="AK3742:AO3742"/>
    <mergeCell ref="K3751:K3752"/>
    <mergeCell ref="L3751:AO3752"/>
    <mergeCell ref="K3753:AO3753"/>
    <mergeCell ref="K3754:AO3754"/>
    <mergeCell ref="K3757:AO3757"/>
    <mergeCell ref="K3758:AO3758"/>
    <mergeCell ref="B3766:B3805"/>
    <mergeCell ref="C3766:J3805"/>
    <mergeCell ref="K3766:AO3766"/>
    <mergeCell ref="K3767:M3767"/>
    <mergeCell ref="N3767:O3767"/>
    <mergeCell ref="P3767:Q3767"/>
    <mergeCell ref="R3767:T3767"/>
    <mergeCell ref="U3767:V3770"/>
    <mergeCell ref="W3767:X3770"/>
    <mergeCell ref="Y3767:AB3768"/>
    <mergeCell ref="AC3767:AJ3768"/>
    <mergeCell ref="AK3767:AO3770"/>
    <mergeCell ref="K3768:K3770"/>
    <mergeCell ref="L3768:M3770"/>
    <mergeCell ref="N3768:O3770"/>
    <mergeCell ref="P3768:Q3770"/>
    <mergeCell ref="R3768:T3770"/>
    <mergeCell ref="Y3769:AB3769"/>
    <mergeCell ref="AC3769:AF3769"/>
    <mergeCell ref="AG3769:AJ3769"/>
    <mergeCell ref="L3771:M3771"/>
    <mergeCell ref="N3771:O3771"/>
    <mergeCell ref="P3771:Q3771"/>
    <mergeCell ref="R3771:T3771"/>
    <mergeCell ref="U3771:V3771"/>
    <mergeCell ref="W3771:X3771"/>
    <mergeCell ref="AS3746:AT3746"/>
    <mergeCell ref="L3747:N3750"/>
    <mergeCell ref="O3747:X3747"/>
    <mergeCell ref="AA3747:AB3747"/>
    <mergeCell ref="AE3747:AF3747"/>
    <mergeCell ref="AI3747:AJ3747"/>
    <mergeCell ref="AQ3747:AR3747"/>
    <mergeCell ref="AS3747:AT3747"/>
    <mergeCell ref="O3748:X3748"/>
    <mergeCell ref="AA3748:AB3748"/>
    <mergeCell ref="AE3748:AF3748"/>
    <mergeCell ref="AI3748:AJ3748"/>
    <mergeCell ref="AS3748:AT3748"/>
    <mergeCell ref="O3749:X3749"/>
    <mergeCell ref="Y3749:AB3749"/>
    <mergeCell ref="AC3749:AF3749"/>
    <mergeCell ref="AG3749:AJ3749"/>
    <mergeCell ref="AQ3749:AT3749"/>
    <mergeCell ref="O3750:X3750"/>
    <mergeCell ref="Y3750:AJ3750"/>
    <mergeCell ref="L3775:M3775"/>
    <mergeCell ref="N3775:O3775"/>
    <mergeCell ref="P3775:Q3775"/>
    <mergeCell ref="R3775:T3775"/>
    <mergeCell ref="U3775:V3775"/>
    <mergeCell ref="W3775:X3775"/>
    <mergeCell ref="AK3775:AO3775"/>
    <mergeCell ref="L3776:M3776"/>
    <mergeCell ref="N3776:O3776"/>
    <mergeCell ref="P3776:Q3776"/>
    <mergeCell ref="R3776:T3776"/>
    <mergeCell ref="U3776:V3776"/>
    <mergeCell ref="W3776:X3776"/>
    <mergeCell ref="AK3776:AO3776"/>
    <mergeCell ref="L3777:M3777"/>
    <mergeCell ref="N3777:O3777"/>
    <mergeCell ref="P3777:Q3777"/>
    <mergeCell ref="R3777:T3777"/>
    <mergeCell ref="U3777:V3777"/>
    <mergeCell ref="W3777:X3777"/>
    <mergeCell ref="AK3777:AO3777"/>
    <mergeCell ref="AK3771:AO3771"/>
    <mergeCell ref="L3772:M3772"/>
    <mergeCell ref="N3772:O3772"/>
    <mergeCell ref="P3772:Q3772"/>
    <mergeCell ref="R3772:T3772"/>
    <mergeCell ref="U3772:V3772"/>
    <mergeCell ref="W3772:X3772"/>
    <mergeCell ref="AK3772:AO3772"/>
    <mergeCell ref="L3773:M3773"/>
    <mergeCell ref="N3773:O3773"/>
    <mergeCell ref="P3773:Q3773"/>
    <mergeCell ref="R3773:T3773"/>
    <mergeCell ref="U3773:V3773"/>
    <mergeCell ref="W3773:X3773"/>
    <mergeCell ref="AK3773:AO3773"/>
    <mergeCell ref="L3774:M3774"/>
    <mergeCell ref="N3774:O3774"/>
    <mergeCell ref="P3774:Q3774"/>
    <mergeCell ref="R3774:T3774"/>
    <mergeCell ref="U3774:V3774"/>
    <mergeCell ref="W3774:X3774"/>
    <mergeCell ref="AK3774:AO3774"/>
    <mergeCell ref="L3781:M3781"/>
    <mergeCell ref="N3781:O3781"/>
    <mergeCell ref="P3781:Q3781"/>
    <mergeCell ref="R3781:T3781"/>
    <mergeCell ref="U3781:V3781"/>
    <mergeCell ref="W3781:X3781"/>
    <mergeCell ref="AK3781:AO3781"/>
    <mergeCell ref="L3782:M3782"/>
    <mergeCell ref="N3782:O3782"/>
    <mergeCell ref="P3782:Q3782"/>
    <mergeCell ref="R3782:T3782"/>
    <mergeCell ref="U3782:V3782"/>
    <mergeCell ref="W3782:X3782"/>
    <mergeCell ref="AK3782:AO3782"/>
    <mergeCell ref="L3783:M3783"/>
    <mergeCell ref="N3783:O3783"/>
    <mergeCell ref="P3783:Q3783"/>
    <mergeCell ref="R3783:T3783"/>
    <mergeCell ref="U3783:V3783"/>
    <mergeCell ref="W3783:X3783"/>
    <mergeCell ref="AK3783:AO3783"/>
    <mergeCell ref="L3778:M3778"/>
    <mergeCell ref="N3778:O3778"/>
    <mergeCell ref="P3778:Q3778"/>
    <mergeCell ref="R3778:T3778"/>
    <mergeCell ref="U3778:V3778"/>
    <mergeCell ref="W3778:X3778"/>
    <mergeCell ref="AK3778:AO3778"/>
    <mergeCell ref="L3779:M3779"/>
    <mergeCell ref="N3779:O3779"/>
    <mergeCell ref="P3779:Q3779"/>
    <mergeCell ref="R3779:T3779"/>
    <mergeCell ref="U3779:V3779"/>
    <mergeCell ref="W3779:X3779"/>
    <mergeCell ref="AK3779:AO3779"/>
    <mergeCell ref="L3780:M3780"/>
    <mergeCell ref="N3780:O3780"/>
    <mergeCell ref="P3780:Q3780"/>
    <mergeCell ref="R3780:T3780"/>
    <mergeCell ref="U3780:V3780"/>
    <mergeCell ref="W3780:X3780"/>
    <mergeCell ref="AK3780:AO3780"/>
    <mergeCell ref="L3787:M3787"/>
    <mergeCell ref="N3787:O3787"/>
    <mergeCell ref="P3787:Q3787"/>
    <mergeCell ref="R3787:T3787"/>
    <mergeCell ref="U3787:V3787"/>
    <mergeCell ref="W3787:X3787"/>
    <mergeCell ref="AK3787:AO3787"/>
    <mergeCell ref="L3788:M3788"/>
    <mergeCell ref="N3788:O3788"/>
    <mergeCell ref="P3788:Q3788"/>
    <mergeCell ref="R3788:T3788"/>
    <mergeCell ref="U3788:V3788"/>
    <mergeCell ref="W3788:X3788"/>
    <mergeCell ref="AK3788:AO3788"/>
    <mergeCell ref="L3789:M3789"/>
    <mergeCell ref="N3789:O3789"/>
    <mergeCell ref="P3789:Q3789"/>
    <mergeCell ref="R3789:T3789"/>
    <mergeCell ref="U3789:V3789"/>
    <mergeCell ref="W3789:X3789"/>
    <mergeCell ref="AK3789:AO3789"/>
    <mergeCell ref="L3784:M3784"/>
    <mergeCell ref="N3784:O3784"/>
    <mergeCell ref="P3784:Q3784"/>
    <mergeCell ref="R3784:T3784"/>
    <mergeCell ref="U3784:V3784"/>
    <mergeCell ref="W3784:X3784"/>
    <mergeCell ref="AK3784:AO3784"/>
    <mergeCell ref="L3785:M3785"/>
    <mergeCell ref="N3785:O3785"/>
    <mergeCell ref="P3785:Q3785"/>
    <mergeCell ref="R3785:T3785"/>
    <mergeCell ref="U3785:V3785"/>
    <mergeCell ref="W3785:X3785"/>
    <mergeCell ref="AK3785:AO3785"/>
    <mergeCell ref="L3786:M3786"/>
    <mergeCell ref="N3786:O3786"/>
    <mergeCell ref="P3786:Q3786"/>
    <mergeCell ref="R3786:T3786"/>
    <mergeCell ref="U3786:V3786"/>
    <mergeCell ref="W3786:X3786"/>
    <mergeCell ref="AK3786:AO3786"/>
    <mergeCell ref="AS3793:AT3793"/>
    <mergeCell ref="L3794:N3797"/>
    <mergeCell ref="O3794:X3794"/>
    <mergeCell ref="AA3794:AB3794"/>
    <mergeCell ref="AE3794:AF3794"/>
    <mergeCell ref="AI3794:AJ3794"/>
    <mergeCell ref="AQ3794:AR3794"/>
    <mergeCell ref="AS3794:AT3794"/>
    <mergeCell ref="O3795:X3795"/>
    <mergeCell ref="AA3795:AB3795"/>
    <mergeCell ref="AE3795:AF3795"/>
    <mergeCell ref="AI3795:AJ3795"/>
    <mergeCell ref="AS3795:AT3795"/>
    <mergeCell ref="O3796:X3796"/>
    <mergeCell ref="Y3796:AB3796"/>
    <mergeCell ref="AC3796:AF3796"/>
    <mergeCell ref="AG3796:AJ3796"/>
    <mergeCell ref="AQ3796:AT3796"/>
    <mergeCell ref="O3797:X3797"/>
    <mergeCell ref="Y3797:AJ3797"/>
    <mergeCell ref="L3790:M3790"/>
    <mergeCell ref="N3790:O3790"/>
    <mergeCell ref="P3790:Q3790"/>
    <mergeCell ref="R3790:T3790"/>
    <mergeCell ref="U3790:V3790"/>
    <mergeCell ref="W3790:X3790"/>
    <mergeCell ref="AK3790:AO3790"/>
    <mergeCell ref="K3791:K3797"/>
    <mergeCell ref="L3791:X3791"/>
    <mergeCell ref="Y3791:AB3791"/>
    <mergeCell ref="AK3791:AO3791"/>
    <mergeCell ref="L3792:N3793"/>
    <mergeCell ref="O3792:X3792"/>
    <mergeCell ref="AK3792:AO3797"/>
    <mergeCell ref="O3793:X3793"/>
    <mergeCell ref="Y3793:AB3793"/>
    <mergeCell ref="AC3793:AF3793"/>
    <mergeCell ref="AG3793:AJ3793"/>
    <mergeCell ref="AK3818:AO3818"/>
    <mergeCell ref="L3819:M3819"/>
    <mergeCell ref="N3819:O3819"/>
    <mergeCell ref="P3819:Q3819"/>
    <mergeCell ref="R3819:T3819"/>
    <mergeCell ref="U3819:V3819"/>
    <mergeCell ref="W3819:X3819"/>
    <mergeCell ref="AK3819:AO3819"/>
    <mergeCell ref="L3820:M3820"/>
    <mergeCell ref="N3820:O3820"/>
    <mergeCell ref="P3820:Q3820"/>
    <mergeCell ref="R3820:T3820"/>
    <mergeCell ref="U3820:V3820"/>
    <mergeCell ref="W3820:X3820"/>
    <mergeCell ref="AK3820:AO3820"/>
    <mergeCell ref="L3821:M3821"/>
    <mergeCell ref="N3821:O3821"/>
    <mergeCell ref="P3821:Q3821"/>
    <mergeCell ref="R3821:T3821"/>
    <mergeCell ref="U3821:V3821"/>
    <mergeCell ref="W3821:X3821"/>
    <mergeCell ref="AK3821:AO3821"/>
    <mergeCell ref="K3798:K3799"/>
    <mergeCell ref="L3798:AO3799"/>
    <mergeCell ref="K3800:AO3800"/>
    <mergeCell ref="K3801:AO3801"/>
    <mergeCell ref="K3804:AO3804"/>
    <mergeCell ref="K3805:AO3805"/>
    <mergeCell ref="B3813:B3852"/>
    <mergeCell ref="C3813:J3852"/>
    <mergeCell ref="K3813:AO3813"/>
    <mergeCell ref="K3814:M3814"/>
    <mergeCell ref="N3814:O3814"/>
    <mergeCell ref="P3814:Q3814"/>
    <mergeCell ref="R3814:T3814"/>
    <mergeCell ref="U3814:V3817"/>
    <mergeCell ref="W3814:X3817"/>
    <mergeCell ref="Y3814:AB3815"/>
    <mergeCell ref="AC3814:AJ3815"/>
    <mergeCell ref="AK3814:AO3817"/>
    <mergeCell ref="K3815:K3817"/>
    <mergeCell ref="L3815:M3817"/>
    <mergeCell ref="N3815:O3817"/>
    <mergeCell ref="P3815:Q3817"/>
    <mergeCell ref="R3815:T3817"/>
    <mergeCell ref="Y3816:AB3816"/>
    <mergeCell ref="AC3816:AF3816"/>
    <mergeCell ref="AG3816:AJ3816"/>
    <mergeCell ref="L3818:M3818"/>
    <mergeCell ref="N3818:O3818"/>
    <mergeCell ref="P3818:Q3818"/>
    <mergeCell ref="R3818:T3818"/>
    <mergeCell ref="U3818:V3818"/>
    <mergeCell ref="W3818:X3818"/>
    <mergeCell ref="L3825:M3825"/>
    <mergeCell ref="N3825:O3825"/>
    <mergeCell ref="P3825:Q3825"/>
    <mergeCell ref="R3825:T3825"/>
    <mergeCell ref="U3825:V3825"/>
    <mergeCell ref="W3825:X3825"/>
    <mergeCell ref="AK3825:AO3825"/>
    <mergeCell ref="L3826:M3826"/>
    <mergeCell ref="N3826:O3826"/>
    <mergeCell ref="P3826:Q3826"/>
    <mergeCell ref="R3826:T3826"/>
    <mergeCell ref="U3826:V3826"/>
    <mergeCell ref="W3826:X3826"/>
    <mergeCell ref="AK3826:AO3826"/>
    <mergeCell ref="L3827:M3827"/>
    <mergeCell ref="N3827:O3827"/>
    <mergeCell ref="P3827:Q3827"/>
    <mergeCell ref="R3827:T3827"/>
    <mergeCell ref="U3827:V3827"/>
    <mergeCell ref="W3827:X3827"/>
    <mergeCell ref="AK3827:AO3827"/>
    <mergeCell ref="L3822:M3822"/>
    <mergeCell ref="N3822:O3822"/>
    <mergeCell ref="P3822:Q3822"/>
    <mergeCell ref="R3822:T3822"/>
    <mergeCell ref="U3822:V3822"/>
    <mergeCell ref="W3822:X3822"/>
    <mergeCell ref="AK3822:AO3822"/>
    <mergeCell ref="L3823:M3823"/>
    <mergeCell ref="N3823:O3823"/>
    <mergeCell ref="P3823:Q3823"/>
    <mergeCell ref="R3823:T3823"/>
    <mergeCell ref="U3823:V3823"/>
    <mergeCell ref="W3823:X3823"/>
    <mergeCell ref="AK3823:AO3823"/>
    <mergeCell ref="L3824:M3824"/>
    <mergeCell ref="N3824:O3824"/>
    <mergeCell ref="P3824:Q3824"/>
    <mergeCell ref="R3824:T3824"/>
    <mergeCell ref="U3824:V3824"/>
    <mergeCell ref="W3824:X3824"/>
    <mergeCell ref="AK3824:AO3824"/>
    <mergeCell ref="L3831:M3831"/>
    <mergeCell ref="N3831:O3831"/>
    <mergeCell ref="P3831:Q3831"/>
    <mergeCell ref="R3831:T3831"/>
    <mergeCell ref="U3831:V3831"/>
    <mergeCell ref="W3831:X3831"/>
    <mergeCell ref="AK3831:AO3831"/>
    <mergeCell ref="L3832:M3832"/>
    <mergeCell ref="N3832:O3832"/>
    <mergeCell ref="P3832:Q3832"/>
    <mergeCell ref="R3832:T3832"/>
    <mergeCell ref="U3832:V3832"/>
    <mergeCell ref="W3832:X3832"/>
    <mergeCell ref="AK3832:AO3832"/>
    <mergeCell ref="L3833:M3833"/>
    <mergeCell ref="N3833:O3833"/>
    <mergeCell ref="P3833:Q3833"/>
    <mergeCell ref="R3833:T3833"/>
    <mergeCell ref="U3833:V3833"/>
    <mergeCell ref="W3833:X3833"/>
    <mergeCell ref="AK3833:AO3833"/>
    <mergeCell ref="L3828:M3828"/>
    <mergeCell ref="N3828:O3828"/>
    <mergeCell ref="P3828:Q3828"/>
    <mergeCell ref="R3828:T3828"/>
    <mergeCell ref="U3828:V3828"/>
    <mergeCell ref="W3828:X3828"/>
    <mergeCell ref="AK3828:AO3828"/>
    <mergeCell ref="L3829:M3829"/>
    <mergeCell ref="N3829:O3829"/>
    <mergeCell ref="P3829:Q3829"/>
    <mergeCell ref="R3829:T3829"/>
    <mergeCell ref="U3829:V3829"/>
    <mergeCell ref="W3829:X3829"/>
    <mergeCell ref="AK3829:AO3829"/>
    <mergeCell ref="L3830:M3830"/>
    <mergeCell ref="N3830:O3830"/>
    <mergeCell ref="P3830:Q3830"/>
    <mergeCell ref="R3830:T3830"/>
    <mergeCell ref="U3830:V3830"/>
    <mergeCell ref="W3830:X3830"/>
    <mergeCell ref="AK3830:AO3830"/>
    <mergeCell ref="L3837:M3837"/>
    <mergeCell ref="N3837:O3837"/>
    <mergeCell ref="P3837:Q3837"/>
    <mergeCell ref="R3837:T3837"/>
    <mergeCell ref="U3837:V3837"/>
    <mergeCell ref="W3837:X3837"/>
    <mergeCell ref="AK3837:AO3837"/>
    <mergeCell ref="K3838:K3844"/>
    <mergeCell ref="L3838:X3838"/>
    <mergeCell ref="Y3838:AB3838"/>
    <mergeCell ref="AK3838:AO3838"/>
    <mergeCell ref="L3839:N3840"/>
    <mergeCell ref="O3839:X3839"/>
    <mergeCell ref="AK3839:AO3844"/>
    <mergeCell ref="O3840:X3840"/>
    <mergeCell ref="Y3840:AB3840"/>
    <mergeCell ref="AC3840:AF3840"/>
    <mergeCell ref="AG3840:AJ3840"/>
    <mergeCell ref="L3834:M3834"/>
    <mergeCell ref="N3834:O3834"/>
    <mergeCell ref="P3834:Q3834"/>
    <mergeCell ref="R3834:T3834"/>
    <mergeCell ref="U3834:V3834"/>
    <mergeCell ref="W3834:X3834"/>
    <mergeCell ref="AK3834:AO3834"/>
    <mergeCell ref="L3835:M3835"/>
    <mergeCell ref="N3835:O3835"/>
    <mergeCell ref="P3835:Q3835"/>
    <mergeCell ref="R3835:T3835"/>
    <mergeCell ref="U3835:V3835"/>
    <mergeCell ref="W3835:X3835"/>
    <mergeCell ref="AK3835:AO3835"/>
    <mergeCell ref="L3836:M3836"/>
    <mergeCell ref="N3836:O3836"/>
    <mergeCell ref="P3836:Q3836"/>
    <mergeCell ref="R3836:T3836"/>
    <mergeCell ref="U3836:V3836"/>
    <mergeCell ref="W3836:X3836"/>
    <mergeCell ref="AK3836:AO3836"/>
    <mergeCell ref="K3845:K3846"/>
    <mergeCell ref="L3845:AO3846"/>
    <mergeCell ref="K3847:AO3847"/>
    <mergeCell ref="K3848:AO3848"/>
    <mergeCell ref="K3851:AO3851"/>
    <mergeCell ref="K3852:AO3852"/>
    <mergeCell ref="B3860:B3899"/>
    <mergeCell ref="C3860:J3899"/>
    <mergeCell ref="K3860:AO3860"/>
    <mergeCell ref="K3861:M3861"/>
    <mergeCell ref="N3861:O3861"/>
    <mergeCell ref="P3861:Q3861"/>
    <mergeCell ref="R3861:T3861"/>
    <mergeCell ref="U3861:V3864"/>
    <mergeCell ref="W3861:X3864"/>
    <mergeCell ref="Y3861:AB3862"/>
    <mergeCell ref="AC3861:AJ3862"/>
    <mergeCell ref="AK3861:AO3864"/>
    <mergeCell ref="K3862:K3864"/>
    <mergeCell ref="L3862:M3864"/>
    <mergeCell ref="N3862:O3864"/>
    <mergeCell ref="P3862:Q3864"/>
    <mergeCell ref="R3862:T3864"/>
    <mergeCell ref="Y3863:AB3863"/>
    <mergeCell ref="AC3863:AF3863"/>
    <mergeCell ref="AG3863:AJ3863"/>
    <mergeCell ref="L3865:M3865"/>
    <mergeCell ref="N3865:O3865"/>
    <mergeCell ref="P3865:Q3865"/>
    <mergeCell ref="R3865:T3865"/>
    <mergeCell ref="U3865:V3865"/>
    <mergeCell ref="W3865:X3865"/>
    <mergeCell ref="AS3840:AT3840"/>
    <mergeCell ref="L3841:N3844"/>
    <mergeCell ref="O3841:X3841"/>
    <mergeCell ref="AA3841:AB3841"/>
    <mergeCell ref="AE3841:AF3841"/>
    <mergeCell ref="AI3841:AJ3841"/>
    <mergeCell ref="AQ3841:AR3841"/>
    <mergeCell ref="AS3841:AT3841"/>
    <mergeCell ref="O3842:X3842"/>
    <mergeCell ref="AA3842:AB3842"/>
    <mergeCell ref="AE3842:AF3842"/>
    <mergeCell ref="AI3842:AJ3842"/>
    <mergeCell ref="AS3842:AT3842"/>
    <mergeCell ref="O3843:X3843"/>
    <mergeCell ref="Y3843:AB3843"/>
    <mergeCell ref="AC3843:AF3843"/>
    <mergeCell ref="AG3843:AJ3843"/>
    <mergeCell ref="AQ3843:AT3843"/>
    <mergeCell ref="O3844:X3844"/>
    <mergeCell ref="Y3844:AJ3844"/>
    <mergeCell ref="L3869:M3869"/>
    <mergeCell ref="N3869:O3869"/>
    <mergeCell ref="P3869:Q3869"/>
    <mergeCell ref="R3869:T3869"/>
    <mergeCell ref="U3869:V3869"/>
    <mergeCell ref="W3869:X3869"/>
    <mergeCell ref="AK3869:AO3869"/>
    <mergeCell ref="L3870:M3870"/>
    <mergeCell ref="N3870:O3870"/>
    <mergeCell ref="P3870:Q3870"/>
    <mergeCell ref="R3870:T3870"/>
    <mergeCell ref="U3870:V3870"/>
    <mergeCell ref="W3870:X3870"/>
    <mergeCell ref="AK3870:AO3870"/>
    <mergeCell ref="L3871:M3871"/>
    <mergeCell ref="N3871:O3871"/>
    <mergeCell ref="P3871:Q3871"/>
    <mergeCell ref="R3871:T3871"/>
    <mergeCell ref="U3871:V3871"/>
    <mergeCell ref="W3871:X3871"/>
    <mergeCell ref="AK3871:AO3871"/>
    <mergeCell ref="AK3865:AO3865"/>
    <mergeCell ref="L3866:M3866"/>
    <mergeCell ref="N3866:O3866"/>
    <mergeCell ref="P3866:Q3866"/>
    <mergeCell ref="R3866:T3866"/>
    <mergeCell ref="U3866:V3866"/>
    <mergeCell ref="W3866:X3866"/>
    <mergeCell ref="AK3866:AO3866"/>
    <mergeCell ref="L3867:M3867"/>
    <mergeCell ref="N3867:O3867"/>
    <mergeCell ref="P3867:Q3867"/>
    <mergeCell ref="R3867:T3867"/>
    <mergeCell ref="U3867:V3867"/>
    <mergeCell ref="W3867:X3867"/>
    <mergeCell ref="AK3867:AO3867"/>
    <mergeCell ref="L3868:M3868"/>
    <mergeCell ref="N3868:O3868"/>
    <mergeCell ref="P3868:Q3868"/>
    <mergeCell ref="R3868:T3868"/>
    <mergeCell ref="U3868:V3868"/>
    <mergeCell ref="W3868:X3868"/>
    <mergeCell ref="AK3868:AO3868"/>
    <mergeCell ref="L3875:M3875"/>
    <mergeCell ref="N3875:O3875"/>
    <mergeCell ref="P3875:Q3875"/>
    <mergeCell ref="R3875:T3875"/>
    <mergeCell ref="U3875:V3875"/>
    <mergeCell ref="W3875:X3875"/>
    <mergeCell ref="AK3875:AO3875"/>
    <mergeCell ref="L3876:M3876"/>
    <mergeCell ref="N3876:O3876"/>
    <mergeCell ref="P3876:Q3876"/>
    <mergeCell ref="R3876:T3876"/>
    <mergeCell ref="U3876:V3876"/>
    <mergeCell ref="W3876:X3876"/>
    <mergeCell ref="AK3876:AO3876"/>
    <mergeCell ref="L3877:M3877"/>
    <mergeCell ref="N3877:O3877"/>
    <mergeCell ref="P3877:Q3877"/>
    <mergeCell ref="R3877:T3877"/>
    <mergeCell ref="U3877:V3877"/>
    <mergeCell ref="W3877:X3877"/>
    <mergeCell ref="AK3877:AO3877"/>
    <mergeCell ref="L3872:M3872"/>
    <mergeCell ref="N3872:O3872"/>
    <mergeCell ref="P3872:Q3872"/>
    <mergeCell ref="R3872:T3872"/>
    <mergeCell ref="U3872:V3872"/>
    <mergeCell ref="W3872:X3872"/>
    <mergeCell ref="AK3872:AO3872"/>
    <mergeCell ref="L3873:M3873"/>
    <mergeCell ref="N3873:O3873"/>
    <mergeCell ref="P3873:Q3873"/>
    <mergeCell ref="R3873:T3873"/>
    <mergeCell ref="U3873:V3873"/>
    <mergeCell ref="W3873:X3873"/>
    <mergeCell ref="AK3873:AO3873"/>
    <mergeCell ref="L3874:M3874"/>
    <mergeCell ref="N3874:O3874"/>
    <mergeCell ref="P3874:Q3874"/>
    <mergeCell ref="R3874:T3874"/>
    <mergeCell ref="U3874:V3874"/>
    <mergeCell ref="W3874:X3874"/>
    <mergeCell ref="AK3874:AO3874"/>
    <mergeCell ref="L3881:M3881"/>
    <mergeCell ref="N3881:O3881"/>
    <mergeCell ref="P3881:Q3881"/>
    <mergeCell ref="R3881:T3881"/>
    <mergeCell ref="U3881:V3881"/>
    <mergeCell ref="W3881:X3881"/>
    <mergeCell ref="AK3881:AO3881"/>
    <mergeCell ref="L3882:M3882"/>
    <mergeCell ref="N3882:O3882"/>
    <mergeCell ref="P3882:Q3882"/>
    <mergeCell ref="R3882:T3882"/>
    <mergeCell ref="U3882:V3882"/>
    <mergeCell ref="W3882:X3882"/>
    <mergeCell ref="AK3882:AO3882"/>
    <mergeCell ref="L3883:M3883"/>
    <mergeCell ref="N3883:O3883"/>
    <mergeCell ref="P3883:Q3883"/>
    <mergeCell ref="R3883:T3883"/>
    <mergeCell ref="U3883:V3883"/>
    <mergeCell ref="W3883:X3883"/>
    <mergeCell ref="AK3883:AO3883"/>
    <mergeCell ref="L3878:M3878"/>
    <mergeCell ref="N3878:O3878"/>
    <mergeCell ref="P3878:Q3878"/>
    <mergeCell ref="R3878:T3878"/>
    <mergeCell ref="U3878:V3878"/>
    <mergeCell ref="W3878:X3878"/>
    <mergeCell ref="AK3878:AO3878"/>
    <mergeCell ref="L3879:M3879"/>
    <mergeCell ref="N3879:O3879"/>
    <mergeCell ref="P3879:Q3879"/>
    <mergeCell ref="R3879:T3879"/>
    <mergeCell ref="U3879:V3879"/>
    <mergeCell ref="W3879:X3879"/>
    <mergeCell ref="AK3879:AO3879"/>
    <mergeCell ref="L3880:M3880"/>
    <mergeCell ref="N3880:O3880"/>
    <mergeCell ref="P3880:Q3880"/>
    <mergeCell ref="R3880:T3880"/>
    <mergeCell ref="U3880:V3880"/>
    <mergeCell ref="W3880:X3880"/>
    <mergeCell ref="AK3880:AO3880"/>
    <mergeCell ref="AS3887:AT3887"/>
    <mergeCell ref="L3888:N3891"/>
    <mergeCell ref="O3888:X3888"/>
    <mergeCell ref="AA3888:AB3888"/>
    <mergeCell ref="AE3888:AF3888"/>
    <mergeCell ref="AI3888:AJ3888"/>
    <mergeCell ref="AQ3888:AR3888"/>
    <mergeCell ref="AS3888:AT3888"/>
    <mergeCell ref="O3889:X3889"/>
    <mergeCell ref="AA3889:AB3889"/>
    <mergeCell ref="AE3889:AF3889"/>
    <mergeCell ref="AI3889:AJ3889"/>
    <mergeCell ref="AS3889:AT3889"/>
    <mergeCell ref="O3890:X3890"/>
    <mergeCell ref="Y3890:AB3890"/>
    <mergeCell ref="AC3890:AF3890"/>
    <mergeCell ref="AG3890:AJ3890"/>
    <mergeCell ref="AQ3890:AT3890"/>
    <mergeCell ref="O3891:X3891"/>
    <mergeCell ref="Y3891:AJ3891"/>
    <mergeCell ref="L3884:M3884"/>
    <mergeCell ref="N3884:O3884"/>
    <mergeCell ref="P3884:Q3884"/>
    <mergeCell ref="R3884:T3884"/>
    <mergeCell ref="U3884:V3884"/>
    <mergeCell ref="W3884:X3884"/>
    <mergeCell ref="AK3884:AO3884"/>
    <mergeCell ref="K3885:K3891"/>
    <mergeCell ref="L3885:X3885"/>
    <mergeCell ref="Y3885:AB3885"/>
    <mergeCell ref="AK3885:AO3885"/>
    <mergeCell ref="L3886:N3887"/>
    <mergeCell ref="O3886:X3886"/>
    <mergeCell ref="AK3886:AO3891"/>
    <mergeCell ref="O3887:X3887"/>
    <mergeCell ref="Y3887:AB3887"/>
    <mergeCell ref="AC3887:AF3887"/>
    <mergeCell ref="AG3887:AJ3887"/>
    <mergeCell ref="AK3912:AO3912"/>
    <mergeCell ref="L3913:M3913"/>
    <mergeCell ref="N3913:O3913"/>
    <mergeCell ref="P3913:Q3913"/>
    <mergeCell ref="R3913:T3913"/>
    <mergeCell ref="U3913:V3913"/>
    <mergeCell ref="W3913:X3913"/>
    <mergeCell ref="AK3913:AO3913"/>
    <mergeCell ref="L3914:M3914"/>
    <mergeCell ref="N3914:O3914"/>
    <mergeCell ref="P3914:Q3914"/>
    <mergeCell ref="R3914:T3914"/>
    <mergeCell ref="U3914:V3914"/>
    <mergeCell ref="W3914:X3914"/>
    <mergeCell ref="AK3914:AO3914"/>
    <mergeCell ref="L3915:M3915"/>
    <mergeCell ref="N3915:O3915"/>
    <mergeCell ref="P3915:Q3915"/>
    <mergeCell ref="R3915:T3915"/>
    <mergeCell ref="U3915:V3915"/>
    <mergeCell ref="W3915:X3915"/>
    <mergeCell ref="AK3915:AO3915"/>
    <mergeCell ref="K3892:K3893"/>
    <mergeCell ref="L3892:AO3893"/>
    <mergeCell ref="K3894:AO3894"/>
    <mergeCell ref="K3895:AO3895"/>
    <mergeCell ref="K3898:AO3898"/>
    <mergeCell ref="K3899:AO3899"/>
    <mergeCell ref="B3907:B3946"/>
    <mergeCell ref="C3907:J3946"/>
    <mergeCell ref="K3907:AO3907"/>
    <mergeCell ref="K3908:M3908"/>
    <mergeCell ref="N3908:O3908"/>
    <mergeCell ref="P3908:Q3908"/>
    <mergeCell ref="R3908:T3908"/>
    <mergeCell ref="U3908:V3911"/>
    <mergeCell ref="W3908:X3911"/>
    <mergeCell ref="Y3908:AB3909"/>
    <mergeCell ref="AC3908:AJ3909"/>
    <mergeCell ref="AK3908:AO3911"/>
    <mergeCell ref="K3909:K3911"/>
    <mergeCell ref="L3909:M3911"/>
    <mergeCell ref="N3909:O3911"/>
    <mergeCell ref="P3909:Q3911"/>
    <mergeCell ref="R3909:T3911"/>
    <mergeCell ref="Y3910:AB3910"/>
    <mergeCell ref="AC3910:AF3910"/>
    <mergeCell ref="AG3910:AJ3910"/>
    <mergeCell ref="L3912:M3912"/>
    <mergeCell ref="N3912:O3912"/>
    <mergeCell ref="P3912:Q3912"/>
    <mergeCell ref="R3912:T3912"/>
    <mergeCell ref="U3912:V3912"/>
    <mergeCell ref="W3912:X3912"/>
    <mergeCell ref="L3919:M3919"/>
    <mergeCell ref="N3919:O3919"/>
    <mergeCell ref="P3919:Q3919"/>
    <mergeCell ref="R3919:T3919"/>
    <mergeCell ref="U3919:V3919"/>
    <mergeCell ref="W3919:X3919"/>
    <mergeCell ref="AK3919:AO3919"/>
    <mergeCell ref="L3920:M3920"/>
    <mergeCell ref="N3920:O3920"/>
    <mergeCell ref="P3920:Q3920"/>
    <mergeCell ref="R3920:T3920"/>
    <mergeCell ref="U3920:V3920"/>
    <mergeCell ref="W3920:X3920"/>
    <mergeCell ref="AK3920:AO3920"/>
    <mergeCell ref="L3921:M3921"/>
    <mergeCell ref="N3921:O3921"/>
    <mergeCell ref="P3921:Q3921"/>
    <mergeCell ref="R3921:T3921"/>
    <mergeCell ref="U3921:V3921"/>
    <mergeCell ref="W3921:X3921"/>
    <mergeCell ref="AK3921:AO3921"/>
    <mergeCell ref="L3916:M3916"/>
    <mergeCell ref="N3916:O3916"/>
    <mergeCell ref="P3916:Q3916"/>
    <mergeCell ref="R3916:T3916"/>
    <mergeCell ref="U3916:V3916"/>
    <mergeCell ref="W3916:X3916"/>
    <mergeCell ref="AK3916:AO3916"/>
    <mergeCell ref="L3917:M3917"/>
    <mergeCell ref="N3917:O3917"/>
    <mergeCell ref="P3917:Q3917"/>
    <mergeCell ref="R3917:T3917"/>
    <mergeCell ref="U3917:V3917"/>
    <mergeCell ref="W3917:X3917"/>
    <mergeCell ref="AK3917:AO3917"/>
    <mergeCell ref="L3918:M3918"/>
    <mergeCell ref="N3918:O3918"/>
    <mergeCell ref="P3918:Q3918"/>
    <mergeCell ref="R3918:T3918"/>
    <mergeCell ref="U3918:V3918"/>
    <mergeCell ref="W3918:X3918"/>
    <mergeCell ref="AK3918:AO3918"/>
    <mergeCell ref="L3925:M3925"/>
    <mergeCell ref="N3925:O3925"/>
    <mergeCell ref="P3925:Q3925"/>
    <mergeCell ref="R3925:T3925"/>
    <mergeCell ref="U3925:V3925"/>
    <mergeCell ref="W3925:X3925"/>
    <mergeCell ref="AK3925:AO3925"/>
    <mergeCell ref="L3926:M3926"/>
    <mergeCell ref="N3926:O3926"/>
    <mergeCell ref="P3926:Q3926"/>
    <mergeCell ref="R3926:T3926"/>
    <mergeCell ref="U3926:V3926"/>
    <mergeCell ref="W3926:X3926"/>
    <mergeCell ref="AK3926:AO3926"/>
    <mergeCell ref="L3927:M3927"/>
    <mergeCell ref="N3927:O3927"/>
    <mergeCell ref="P3927:Q3927"/>
    <mergeCell ref="R3927:T3927"/>
    <mergeCell ref="U3927:V3927"/>
    <mergeCell ref="W3927:X3927"/>
    <mergeCell ref="AK3927:AO3927"/>
    <mergeCell ref="L3922:M3922"/>
    <mergeCell ref="N3922:O3922"/>
    <mergeCell ref="P3922:Q3922"/>
    <mergeCell ref="R3922:T3922"/>
    <mergeCell ref="U3922:V3922"/>
    <mergeCell ref="W3922:X3922"/>
    <mergeCell ref="AK3922:AO3922"/>
    <mergeCell ref="L3923:M3923"/>
    <mergeCell ref="N3923:O3923"/>
    <mergeCell ref="P3923:Q3923"/>
    <mergeCell ref="R3923:T3923"/>
    <mergeCell ref="U3923:V3923"/>
    <mergeCell ref="W3923:X3923"/>
    <mergeCell ref="AK3923:AO3923"/>
    <mergeCell ref="L3924:M3924"/>
    <mergeCell ref="N3924:O3924"/>
    <mergeCell ref="P3924:Q3924"/>
    <mergeCell ref="R3924:T3924"/>
    <mergeCell ref="U3924:V3924"/>
    <mergeCell ref="W3924:X3924"/>
    <mergeCell ref="AK3924:AO3924"/>
    <mergeCell ref="L3931:M3931"/>
    <mergeCell ref="N3931:O3931"/>
    <mergeCell ref="P3931:Q3931"/>
    <mergeCell ref="R3931:T3931"/>
    <mergeCell ref="U3931:V3931"/>
    <mergeCell ref="W3931:X3931"/>
    <mergeCell ref="AK3931:AO3931"/>
    <mergeCell ref="K3932:K3938"/>
    <mergeCell ref="L3932:X3932"/>
    <mergeCell ref="Y3932:AB3932"/>
    <mergeCell ref="AK3932:AO3932"/>
    <mergeCell ref="L3933:N3934"/>
    <mergeCell ref="O3933:X3933"/>
    <mergeCell ref="AK3933:AO3938"/>
    <mergeCell ref="O3934:X3934"/>
    <mergeCell ref="Y3934:AB3934"/>
    <mergeCell ref="AC3934:AF3934"/>
    <mergeCell ref="AG3934:AJ3934"/>
    <mergeCell ref="L3928:M3928"/>
    <mergeCell ref="N3928:O3928"/>
    <mergeCell ref="P3928:Q3928"/>
    <mergeCell ref="R3928:T3928"/>
    <mergeCell ref="U3928:V3928"/>
    <mergeCell ref="W3928:X3928"/>
    <mergeCell ref="AK3928:AO3928"/>
    <mergeCell ref="L3929:M3929"/>
    <mergeCell ref="N3929:O3929"/>
    <mergeCell ref="P3929:Q3929"/>
    <mergeCell ref="R3929:T3929"/>
    <mergeCell ref="U3929:V3929"/>
    <mergeCell ref="W3929:X3929"/>
    <mergeCell ref="AK3929:AO3929"/>
    <mergeCell ref="L3930:M3930"/>
    <mergeCell ref="N3930:O3930"/>
    <mergeCell ref="P3930:Q3930"/>
    <mergeCell ref="R3930:T3930"/>
    <mergeCell ref="U3930:V3930"/>
    <mergeCell ref="W3930:X3930"/>
    <mergeCell ref="AK3930:AO3930"/>
    <mergeCell ref="K3939:K3940"/>
    <mergeCell ref="L3939:AO3940"/>
    <mergeCell ref="K3941:AO3941"/>
    <mergeCell ref="K3942:AO3942"/>
    <mergeCell ref="K3945:AO3945"/>
    <mergeCell ref="K3946:AO3946"/>
    <mergeCell ref="B3954:B3993"/>
    <mergeCell ref="C3954:J3993"/>
    <mergeCell ref="K3954:AO3954"/>
    <mergeCell ref="K3955:M3955"/>
    <mergeCell ref="N3955:O3955"/>
    <mergeCell ref="P3955:Q3955"/>
    <mergeCell ref="R3955:T3955"/>
    <mergeCell ref="U3955:V3958"/>
    <mergeCell ref="W3955:X3958"/>
    <mergeCell ref="Y3955:AB3956"/>
    <mergeCell ref="AC3955:AJ3956"/>
    <mergeCell ref="AK3955:AO3958"/>
    <mergeCell ref="K3956:K3958"/>
    <mergeCell ref="L3956:M3958"/>
    <mergeCell ref="N3956:O3958"/>
    <mergeCell ref="P3956:Q3958"/>
    <mergeCell ref="R3956:T3958"/>
    <mergeCell ref="Y3957:AB3957"/>
    <mergeCell ref="AC3957:AF3957"/>
    <mergeCell ref="AG3957:AJ3957"/>
    <mergeCell ref="L3959:M3959"/>
    <mergeCell ref="N3959:O3959"/>
    <mergeCell ref="P3959:Q3959"/>
    <mergeCell ref="R3959:T3959"/>
    <mergeCell ref="U3959:V3959"/>
    <mergeCell ref="W3959:X3959"/>
    <mergeCell ref="AS3934:AT3934"/>
    <mergeCell ref="L3935:N3938"/>
    <mergeCell ref="O3935:X3935"/>
    <mergeCell ref="AA3935:AB3935"/>
    <mergeCell ref="AE3935:AF3935"/>
    <mergeCell ref="AI3935:AJ3935"/>
    <mergeCell ref="AQ3935:AR3935"/>
    <mergeCell ref="AS3935:AT3935"/>
    <mergeCell ref="O3936:X3936"/>
    <mergeCell ref="AA3936:AB3936"/>
    <mergeCell ref="AE3936:AF3936"/>
    <mergeCell ref="AI3936:AJ3936"/>
    <mergeCell ref="AS3936:AT3936"/>
    <mergeCell ref="O3937:X3937"/>
    <mergeCell ref="Y3937:AB3937"/>
    <mergeCell ref="AC3937:AF3937"/>
    <mergeCell ref="AG3937:AJ3937"/>
    <mergeCell ref="AQ3937:AT3937"/>
    <mergeCell ref="O3938:X3938"/>
    <mergeCell ref="Y3938:AJ3938"/>
    <mergeCell ref="L3963:M3963"/>
    <mergeCell ref="N3963:O3963"/>
    <mergeCell ref="P3963:Q3963"/>
    <mergeCell ref="R3963:T3963"/>
    <mergeCell ref="U3963:V3963"/>
    <mergeCell ref="W3963:X3963"/>
    <mergeCell ref="AK3963:AO3963"/>
    <mergeCell ref="L3964:M3964"/>
    <mergeCell ref="N3964:O3964"/>
    <mergeCell ref="P3964:Q3964"/>
    <mergeCell ref="R3964:T3964"/>
    <mergeCell ref="U3964:V3964"/>
    <mergeCell ref="W3964:X3964"/>
    <mergeCell ref="AK3964:AO3964"/>
    <mergeCell ref="L3965:M3965"/>
    <mergeCell ref="N3965:O3965"/>
    <mergeCell ref="P3965:Q3965"/>
    <mergeCell ref="R3965:T3965"/>
    <mergeCell ref="U3965:V3965"/>
    <mergeCell ref="W3965:X3965"/>
    <mergeCell ref="AK3965:AO3965"/>
    <mergeCell ref="AK3959:AO3959"/>
    <mergeCell ref="L3960:M3960"/>
    <mergeCell ref="N3960:O3960"/>
    <mergeCell ref="P3960:Q3960"/>
    <mergeCell ref="R3960:T3960"/>
    <mergeCell ref="U3960:V3960"/>
    <mergeCell ref="W3960:X3960"/>
    <mergeCell ref="AK3960:AO3960"/>
    <mergeCell ref="L3961:M3961"/>
    <mergeCell ref="N3961:O3961"/>
    <mergeCell ref="P3961:Q3961"/>
    <mergeCell ref="R3961:T3961"/>
    <mergeCell ref="U3961:V3961"/>
    <mergeCell ref="W3961:X3961"/>
    <mergeCell ref="AK3961:AO3961"/>
    <mergeCell ref="L3962:M3962"/>
    <mergeCell ref="N3962:O3962"/>
    <mergeCell ref="P3962:Q3962"/>
    <mergeCell ref="R3962:T3962"/>
    <mergeCell ref="U3962:V3962"/>
    <mergeCell ref="W3962:X3962"/>
    <mergeCell ref="AK3962:AO3962"/>
    <mergeCell ref="L3969:M3969"/>
    <mergeCell ref="N3969:O3969"/>
    <mergeCell ref="P3969:Q3969"/>
    <mergeCell ref="R3969:T3969"/>
    <mergeCell ref="U3969:V3969"/>
    <mergeCell ref="W3969:X3969"/>
    <mergeCell ref="AK3969:AO3969"/>
    <mergeCell ref="L3970:M3970"/>
    <mergeCell ref="N3970:O3970"/>
    <mergeCell ref="P3970:Q3970"/>
    <mergeCell ref="R3970:T3970"/>
    <mergeCell ref="U3970:V3970"/>
    <mergeCell ref="W3970:X3970"/>
    <mergeCell ref="AK3970:AO3970"/>
    <mergeCell ref="L3971:M3971"/>
    <mergeCell ref="N3971:O3971"/>
    <mergeCell ref="P3971:Q3971"/>
    <mergeCell ref="R3971:T3971"/>
    <mergeCell ref="U3971:V3971"/>
    <mergeCell ref="W3971:X3971"/>
    <mergeCell ref="AK3971:AO3971"/>
    <mergeCell ref="L3966:M3966"/>
    <mergeCell ref="N3966:O3966"/>
    <mergeCell ref="P3966:Q3966"/>
    <mergeCell ref="R3966:T3966"/>
    <mergeCell ref="U3966:V3966"/>
    <mergeCell ref="W3966:X3966"/>
    <mergeCell ref="AK3966:AO3966"/>
    <mergeCell ref="L3967:M3967"/>
    <mergeCell ref="N3967:O3967"/>
    <mergeCell ref="P3967:Q3967"/>
    <mergeCell ref="R3967:T3967"/>
    <mergeCell ref="U3967:V3967"/>
    <mergeCell ref="W3967:X3967"/>
    <mergeCell ref="AK3967:AO3967"/>
    <mergeCell ref="L3968:M3968"/>
    <mergeCell ref="N3968:O3968"/>
    <mergeCell ref="P3968:Q3968"/>
    <mergeCell ref="R3968:T3968"/>
    <mergeCell ref="U3968:V3968"/>
    <mergeCell ref="W3968:X3968"/>
    <mergeCell ref="AK3968:AO3968"/>
    <mergeCell ref="L3975:M3975"/>
    <mergeCell ref="N3975:O3975"/>
    <mergeCell ref="P3975:Q3975"/>
    <mergeCell ref="R3975:T3975"/>
    <mergeCell ref="U3975:V3975"/>
    <mergeCell ref="W3975:X3975"/>
    <mergeCell ref="AK3975:AO3975"/>
    <mergeCell ref="L3976:M3976"/>
    <mergeCell ref="N3976:O3976"/>
    <mergeCell ref="P3976:Q3976"/>
    <mergeCell ref="R3976:T3976"/>
    <mergeCell ref="U3976:V3976"/>
    <mergeCell ref="W3976:X3976"/>
    <mergeCell ref="AK3976:AO3976"/>
    <mergeCell ref="L3977:M3977"/>
    <mergeCell ref="N3977:O3977"/>
    <mergeCell ref="P3977:Q3977"/>
    <mergeCell ref="R3977:T3977"/>
    <mergeCell ref="U3977:V3977"/>
    <mergeCell ref="W3977:X3977"/>
    <mergeCell ref="AK3977:AO3977"/>
    <mergeCell ref="L3972:M3972"/>
    <mergeCell ref="N3972:O3972"/>
    <mergeCell ref="P3972:Q3972"/>
    <mergeCell ref="R3972:T3972"/>
    <mergeCell ref="U3972:V3972"/>
    <mergeCell ref="W3972:X3972"/>
    <mergeCell ref="AK3972:AO3972"/>
    <mergeCell ref="L3973:M3973"/>
    <mergeCell ref="N3973:O3973"/>
    <mergeCell ref="P3973:Q3973"/>
    <mergeCell ref="R3973:T3973"/>
    <mergeCell ref="U3973:V3973"/>
    <mergeCell ref="W3973:X3973"/>
    <mergeCell ref="AK3973:AO3973"/>
    <mergeCell ref="L3974:M3974"/>
    <mergeCell ref="N3974:O3974"/>
    <mergeCell ref="P3974:Q3974"/>
    <mergeCell ref="R3974:T3974"/>
    <mergeCell ref="U3974:V3974"/>
    <mergeCell ref="W3974:X3974"/>
    <mergeCell ref="AK3974:AO3974"/>
    <mergeCell ref="AS3981:AT3981"/>
    <mergeCell ref="L3982:N3985"/>
    <mergeCell ref="O3982:X3982"/>
    <mergeCell ref="AA3982:AB3982"/>
    <mergeCell ref="AE3982:AF3982"/>
    <mergeCell ref="AI3982:AJ3982"/>
    <mergeCell ref="AQ3982:AR3982"/>
    <mergeCell ref="AS3982:AT3982"/>
    <mergeCell ref="O3983:X3983"/>
    <mergeCell ref="AA3983:AB3983"/>
    <mergeCell ref="AE3983:AF3983"/>
    <mergeCell ref="AI3983:AJ3983"/>
    <mergeCell ref="AS3983:AT3983"/>
    <mergeCell ref="O3984:X3984"/>
    <mergeCell ref="Y3984:AB3984"/>
    <mergeCell ref="AC3984:AF3984"/>
    <mergeCell ref="AG3984:AJ3984"/>
    <mergeCell ref="AQ3984:AT3984"/>
    <mergeCell ref="O3985:X3985"/>
    <mergeCell ref="Y3985:AJ3985"/>
    <mergeCell ref="L3978:M3978"/>
    <mergeCell ref="N3978:O3978"/>
    <mergeCell ref="P3978:Q3978"/>
    <mergeCell ref="R3978:T3978"/>
    <mergeCell ref="U3978:V3978"/>
    <mergeCell ref="W3978:X3978"/>
    <mergeCell ref="AK3978:AO3978"/>
    <mergeCell ref="K3979:K3985"/>
    <mergeCell ref="L3979:X3979"/>
    <mergeCell ref="Y3979:AB3979"/>
    <mergeCell ref="AK3979:AO3979"/>
    <mergeCell ref="L3980:N3981"/>
    <mergeCell ref="O3980:X3980"/>
    <mergeCell ref="AK3980:AO3985"/>
    <mergeCell ref="O3981:X3981"/>
    <mergeCell ref="Y3981:AB3981"/>
    <mergeCell ref="AC3981:AF3981"/>
    <mergeCell ref="AG3981:AJ3981"/>
    <mergeCell ref="AK4006:AO4006"/>
    <mergeCell ref="L4007:M4007"/>
    <mergeCell ref="N4007:O4007"/>
    <mergeCell ref="P4007:Q4007"/>
    <mergeCell ref="R4007:T4007"/>
    <mergeCell ref="U4007:V4007"/>
    <mergeCell ref="W4007:X4007"/>
    <mergeCell ref="AK4007:AO4007"/>
    <mergeCell ref="L4008:M4008"/>
    <mergeCell ref="N4008:O4008"/>
    <mergeCell ref="P4008:Q4008"/>
    <mergeCell ref="R4008:T4008"/>
    <mergeCell ref="U4008:V4008"/>
    <mergeCell ref="W4008:X4008"/>
    <mergeCell ref="AK4008:AO4008"/>
    <mergeCell ref="L4009:M4009"/>
    <mergeCell ref="N4009:O4009"/>
    <mergeCell ref="P4009:Q4009"/>
    <mergeCell ref="R4009:T4009"/>
    <mergeCell ref="U4009:V4009"/>
    <mergeCell ref="W4009:X4009"/>
    <mergeCell ref="AK4009:AO4009"/>
    <mergeCell ref="K3986:K3987"/>
    <mergeCell ref="L3986:AO3987"/>
    <mergeCell ref="K3988:AO3988"/>
    <mergeCell ref="K3989:AO3989"/>
    <mergeCell ref="K3992:AO3992"/>
    <mergeCell ref="K3993:AO3993"/>
    <mergeCell ref="B4001:B4040"/>
    <mergeCell ref="C4001:J4040"/>
    <mergeCell ref="K4001:AO4001"/>
    <mergeCell ref="K4002:M4002"/>
    <mergeCell ref="N4002:O4002"/>
    <mergeCell ref="P4002:Q4002"/>
    <mergeCell ref="R4002:T4002"/>
    <mergeCell ref="U4002:V4005"/>
    <mergeCell ref="W4002:X4005"/>
    <mergeCell ref="Y4002:AB4003"/>
    <mergeCell ref="AC4002:AJ4003"/>
    <mergeCell ref="AK4002:AO4005"/>
    <mergeCell ref="K4003:K4005"/>
    <mergeCell ref="L4003:M4005"/>
    <mergeCell ref="N4003:O4005"/>
    <mergeCell ref="P4003:Q4005"/>
    <mergeCell ref="R4003:T4005"/>
    <mergeCell ref="Y4004:AB4004"/>
    <mergeCell ref="AC4004:AF4004"/>
    <mergeCell ref="AG4004:AJ4004"/>
    <mergeCell ref="L4006:M4006"/>
    <mergeCell ref="N4006:O4006"/>
    <mergeCell ref="P4006:Q4006"/>
    <mergeCell ref="R4006:T4006"/>
    <mergeCell ref="U4006:V4006"/>
    <mergeCell ref="W4006:X4006"/>
    <mergeCell ref="L4013:M4013"/>
    <mergeCell ref="N4013:O4013"/>
    <mergeCell ref="P4013:Q4013"/>
    <mergeCell ref="R4013:T4013"/>
    <mergeCell ref="U4013:V4013"/>
    <mergeCell ref="W4013:X4013"/>
    <mergeCell ref="AK4013:AO4013"/>
    <mergeCell ref="L4014:M4014"/>
    <mergeCell ref="N4014:O4014"/>
    <mergeCell ref="P4014:Q4014"/>
    <mergeCell ref="R4014:T4014"/>
    <mergeCell ref="U4014:V4014"/>
    <mergeCell ref="W4014:X4014"/>
    <mergeCell ref="AK4014:AO4014"/>
    <mergeCell ref="L4015:M4015"/>
    <mergeCell ref="N4015:O4015"/>
    <mergeCell ref="P4015:Q4015"/>
    <mergeCell ref="R4015:T4015"/>
    <mergeCell ref="U4015:V4015"/>
    <mergeCell ref="W4015:X4015"/>
    <mergeCell ref="AK4015:AO4015"/>
    <mergeCell ref="L4010:M4010"/>
    <mergeCell ref="N4010:O4010"/>
    <mergeCell ref="P4010:Q4010"/>
    <mergeCell ref="R4010:T4010"/>
    <mergeCell ref="U4010:V4010"/>
    <mergeCell ref="W4010:X4010"/>
    <mergeCell ref="AK4010:AO4010"/>
    <mergeCell ref="L4011:M4011"/>
    <mergeCell ref="N4011:O4011"/>
    <mergeCell ref="P4011:Q4011"/>
    <mergeCell ref="R4011:T4011"/>
    <mergeCell ref="U4011:V4011"/>
    <mergeCell ref="W4011:X4011"/>
    <mergeCell ref="AK4011:AO4011"/>
    <mergeCell ref="L4012:M4012"/>
    <mergeCell ref="N4012:O4012"/>
    <mergeCell ref="P4012:Q4012"/>
    <mergeCell ref="R4012:T4012"/>
    <mergeCell ref="U4012:V4012"/>
    <mergeCell ref="W4012:X4012"/>
    <mergeCell ref="AK4012:AO4012"/>
    <mergeCell ref="L4019:M4019"/>
    <mergeCell ref="N4019:O4019"/>
    <mergeCell ref="P4019:Q4019"/>
    <mergeCell ref="R4019:T4019"/>
    <mergeCell ref="U4019:V4019"/>
    <mergeCell ref="W4019:X4019"/>
    <mergeCell ref="AK4019:AO4019"/>
    <mergeCell ref="L4020:M4020"/>
    <mergeCell ref="N4020:O4020"/>
    <mergeCell ref="P4020:Q4020"/>
    <mergeCell ref="R4020:T4020"/>
    <mergeCell ref="U4020:V4020"/>
    <mergeCell ref="W4020:X4020"/>
    <mergeCell ref="AK4020:AO4020"/>
    <mergeCell ref="L4021:M4021"/>
    <mergeCell ref="N4021:O4021"/>
    <mergeCell ref="P4021:Q4021"/>
    <mergeCell ref="R4021:T4021"/>
    <mergeCell ref="U4021:V4021"/>
    <mergeCell ref="W4021:X4021"/>
    <mergeCell ref="AK4021:AO4021"/>
    <mergeCell ref="L4016:M4016"/>
    <mergeCell ref="N4016:O4016"/>
    <mergeCell ref="P4016:Q4016"/>
    <mergeCell ref="R4016:T4016"/>
    <mergeCell ref="U4016:V4016"/>
    <mergeCell ref="W4016:X4016"/>
    <mergeCell ref="AK4016:AO4016"/>
    <mergeCell ref="L4017:M4017"/>
    <mergeCell ref="N4017:O4017"/>
    <mergeCell ref="P4017:Q4017"/>
    <mergeCell ref="R4017:T4017"/>
    <mergeCell ref="U4017:V4017"/>
    <mergeCell ref="W4017:X4017"/>
    <mergeCell ref="AK4017:AO4017"/>
    <mergeCell ref="L4018:M4018"/>
    <mergeCell ref="N4018:O4018"/>
    <mergeCell ref="P4018:Q4018"/>
    <mergeCell ref="R4018:T4018"/>
    <mergeCell ref="U4018:V4018"/>
    <mergeCell ref="W4018:X4018"/>
    <mergeCell ref="AK4018:AO4018"/>
    <mergeCell ref="L4025:M4025"/>
    <mergeCell ref="N4025:O4025"/>
    <mergeCell ref="P4025:Q4025"/>
    <mergeCell ref="R4025:T4025"/>
    <mergeCell ref="U4025:V4025"/>
    <mergeCell ref="W4025:X4025"/>
    <mergeCell ref="AK4025:AO4025"/>
    <mergeCell ref="K4026:K4032"/>
    <mergeCell ref="L4026:X4026"/>
    <mergeCell ref="Y4026:AB4026"/>
    <mergeCell ref="AK4026:AO4026"/>
    <mergeCell ref="L4027:N4028"/>
    <mergeCell ref="O4027:X4027"/>
    <mergeCell ref="AK4027:AO4032"/>
    <mergeCell ref="O4028:X4028"/>
    <mergeCell ref="Y4028:AB4028"/>
    <mergeCell ref="AC4028:AF4028"/>
    <mergeCell ref="AG4028:AJ4028"/>
    <mergeCell ref="L4022:M4022"/>
    <mergeCell ref="N4022:O4022"/>
    <mergeCell ref="P4022:Q4022"/>
    <mergeCell ref="R4022:T4022"/>
    <mergeCell ref="U4022:V4022"/>
    <mergeCell ref="W4022:X4022"/>
    <mergeCell ref="AK4022:AO4022"/>
    <mergeCell ref="L4023:M4023"/>
    <mergeCell ref="N4023:O4023"/>
    <mergeCell ref="P4023:Q4023"/>
    <mergeCell ref="R4023:T4023"/>
    <mergeCell ref="U4023:V4023"/>
    <mergeCell ref="W4023:X4023"/>
    <mergeCell ref="AK4023:AO4023"/>
    <mergeCell ref="L4024:M4024"/>
    <mergeCell ref="N4024:O4024"/>
    <mergeCell ref="P4024:Q4024"/>
    <mergeCell ref="R4024:T4024"/>
    <mergeCell ref="U4024:V4024"/>
    <mergeCell ref="W4024:X4024"/>
    <mergeCell ref="AK4024:AO4024"/>
    <mergeCell ref="K4033:K4034"/>
    <mergeCell ref="L4033:AO4034"/>
    <mergeCell ref="K4035:AO4035"/>
    <mergeCell ref="K4036:AO4036"/>
    <mergeCell ref="K4039:AO4039"/>
    <mergeCell ref="K4040:AO4040"/>
    <mergeCell ref="B4048:B4087"/>
    <mergeCell ref="C4048:J4087"/>
    <mergeCell ref="K4048:AO4048"/>
    <mergeCell ref="K4049:M4049"/>
    <mergeCell ref="N4049:O4049"/>
    <mergeCell ref="P4049:Q4049"/>
    <mergeCell ref="R4049:T4049"/>
    <mergeCell ref="U4049:V4052"/>
    <mergeCell ref="W4049:X4052"/>
    <mergeCell ref="Y4049:AB4050"/>
    <mergeCell ref="AC4049:AJ4050"/>
    <mergeCell ref="AK4049:AO4052"/>
    <mergeCell ref="K4050:K4052"/>
    <mergeCell ref="L4050:M4052"/>
    <mergeCell ref="N4050:O4052"/>
    <mergeCell ref="P4050:Q4052"/>
    <mergeCell ref="R4050:T4052"/>
    <mergeCell ref="Y4051:AB4051"/>
    <mergeCell ref="AC4051:AF4051"/>
    <mergeCell ref="AG4051:AJ4051"/>
    <mergeCell ref="L4053:M4053"/>
    <mergeCell ref="N4053:O4053"/>
    <mergeCell ref="P4053:Q4053"/>
    <mergeCell ref="R4053:T4053"/>
    <mergeCell ref="U4053:V4053"/>
    <mergeCell ref="W4053:X4053"/>
    <mergeCell ref="AS4028:AT4028"/>
    <mergeCell ref="L4029:N4032"/>
    <mergeCell ref="O4029:X4029"/>
    <mergeCell ref="AA4029:AB4029"/>
    <mergeCell ref="AE4029:AF4029"/>
    <mergeCell ref="AI4029:AJ4029"/>
    <mergeCell ref="AQ4029:AR4029"/>
    <mergeCell ref="AS4029:AT4029"/>
    <mergeCell ref="O4030:X4030"/>
    <mergeCell ref="AA4030:AB4030"/>
    <mergeCell ref="AE4030:AF4030"/>
    <mergeCell ref="AI4030:AJ4030"/>
    <mergeCell ref="AS4030:AT4030"/>
    <mergeCell ref="O4031:X4031"/>
    <mergeCell ref="Y4031:AB4031"/>
    <mergeCell ref="AC4031:AF4031"/>
    <mergeCell ref="AG4031:AJ4031"/>
    <mergeCell ref="AQ4031:AT4031"/>
    <mergeCell ref="O4032:X4032"/>
    <mergeCell ref="Y4032:AJ4032"/>
    <mergeCell ref="L4057:M4057"/>
    <mergeCell ref="N4057:O4057"/>
    <mergeCell ref="P4057:Q4057"/>
    <mergeCell ref="R4057:T4057"/>
    <mergeCell ref="U4057:V4057"/>
    <mergeCell ref="W4057:X4057"/>
    <mergeCell ref="AK4057:AO4057"/>
    <mergeCell ref="L4058:M4058"/>
    <mergeCell ref="N4058:O4058"/>
    <mergeCell ref="P4058:Q4058"/>
    <mergeCell ref="R4058:T4058"/>
    <mergeCell ref="U4058:V4058"/>
    <mergeCell ref="W4058:X4058"/>
    <mergeCell ref="AK4058:AO4058"/>
    <mergeCell ref="L4059:M4059"/>
    <mergeCell ref="N4059:O4059"/>
    <mergeCell ref="P4059:Q4059"/>
    <mergeCell ref="R4059:T4059"/>
    <mergeCell ref="U4059:V4059"/>
    <mergeCell ref="W4059:X4059"/>
    <mergeCell ref="AK4059:AO4059"/>
    <mergeCell ref="AK4053:AO4053"/>
    <mergeCell ref="L4054:M4054"/>
    <mergeCell ref="N4054:O4054"/>
    <mergeCell ref="P4054:Q4054"/>
    <mergeCell ref="R4054:T4054"/>
    <mergeCell ref="U4054:V4054"/>
    <mergeCell ref="W4054:X4054"/>
    <mergeCell ref="AK4054:AO4054"/>
    <mergeCell ref="L4055:M4055"/>
    <mergeCell ref="N4055:O4055"/>
    <mergeCell ref="P4055:Q4055"/>
    <mergeCell ref="R4055:T4055"/>
    <mergeCell ref="U4055:V4055"/>
    <mergeCell ref="W4055:X4055"/>
    <mergeCell ref="AK4055:AO4055"/>
    <mergeCell ref="L4056:M4056"/>
    <mergeCell ref="N4056:O4056"/>
    <mergeCell ref="P4056:Q4056"/>
    <mergeCell ref="R4056:T4056"/>
    <mergeCell ref="U4056:V4056"/>
    <mergeCell ref="W4056:X4056"/>
    <mergeCell ref="AK4056:AO4056"/>
    <mergeCell ref="L4063:M4063"/>
    <mergeCell ref="N4063:O4063"/>
    <mergeCell ref="P4063:Q4063"/>
    <mergeCell ref="R4063:T4063"/>
    <mergeCell ref="U4063:V4063"/>
    <mergeCell ref="W4063:X4063"/>
    <mergeCell ref="AK4063:AO4063"/>
    <mergeCell ref="L4064:M4064"/>
    <mergeCell ref="N4064:O4064"/>
    <mergeCell ref="P4064:Q4064"/>
    <mergeCell ref="R4064:T4064"/>
    <mergeCell ref="U4064:V4064"/>
    <mergeCell ref="W4064:X4064"/>
    <mergeCell ref="AK4064:AO4064"/>
    <mergeCell ref="L4065:M4065"/>
    <mergeCell ref="N4065:O4065"/>
    <mergeCell ref="P4065:Q4065"/>
    <mergeCell ref="R4065:T4065"/>
    <mergeCell ref="U4065:V4065"/>
    <mergeCell ref="W4065:X4065"/>
    <mergeCell ref="AK4065:AO4065"/>
    <mergeCell ref="L4060:M4060"/>
    <mergeCell ref="N4060:O4060"/>
    <mergeCell ref="P4060:Q4060"/>
    <mergeCell ref="R4060:T4060"/>
    <mergeCell ref="U4060:V4060"/>
    <mergeCell ref="W4060:X4060"/>
    <mergeCell ref="AK4060:AO4060"/>
    <mergeCell ref="L4061:M4061"/>
    <mergeCell ref="N4061:O4061"/>
    <mergeCell ref="P4061:Q4061"/>
    <mergeCell ref="R4061:T4061"/>
    <mergeCell ref="U4061:V4061"/>
    <mergeCell ref="W4061:X4061"/>
    <mergeCell ref="AK4061:AO4061"/>
    <mergeCell ref="L4062:M4062"/>
    <mergeCell ref="N4062:O4062"/>
    <mergeCell ref="P4062:Q4062"/>
    <mergeCell ref="R4062:T4062"/>
    <mergeCell ref="U4062:V4062"/>
    <mergeCell ref="W4062:X4062"/>
    <mergeCell ref="AK4062:AO4062"/>
    <mergeCell ref="L4069:M4069"/>
    <mergeCell ref="N4069:O4069"/>
    <mergeCell ref="P4069:Q4069"/>
    <mergeCell ref="R4069:T4069"/>
    <mergeCell ref="U4069:V4069"/>
    <mergeCell ref="W4069:X4069"/>
    <mergeCell ref="AK4069:AO4069"/>
    <mergeCell ref="L4070:M4070"/>
    <mergeCell ref="N4070:O4070"/>
    <mergeCell ref="P4070:Q4070"/>
    <mergeCell ref="R4070:T4070"/>
    <mergeCell ref="U4070:V4070"/>
    <mergeCell ref="W4070:X4070"/>
    <mergeCell ref="AK4070:AO4070"/>
    <mergeCell ref="L4071:M4071"/>
    <mergeCell ref="N4071:O4071"/>
    <mergeCell ref="P4071:Q4071"/>
    <mergeCell ref="R4071:T4071"/>
    <mergeCell ref="U4071:V4071"/>
    <mergeCell ref="W4071:X4071"/>
    <mergeCell ref="AK4071:AO4071"/>
    <mergeCell ref="L4066:M4066"/>
    <mergeCell ref="N4066:O4066"/>
    <mergeCell ref="P4066:Q4066"/>
    <mergeCell ref="R4066:T4066"/>
    <mergeCell ref="U4066:V4066"/>
    <mergeCell ref="W4066:X4066"/>
    <mergeCell ref="AK4066:AO4066"/>
    <mergeCell ref="L4067:M4067"/>
    <mergeCell ref="N4067:O4067"/>
    <mergeCell ref="P4067:Q4067"/>
    <mergeCell ref="R4067:T4067"/>
    <mergeCell ref="U4067:V4067"/>
    <mergeCell ref="W4067:X4067"/>
    <mergeCell ref="AK4067:AO4067"/>
    <mergeCell ref="L4068:M4068"/>
    <mergeCell ref="N4068:O4068"/>
    <mergeCell ref="P4068:Q4068"/>
    <mergeCell ref="R4068:T4068"/>
    <mergeCell ref="U4068:V4068"/>
    <mergeCell ref="W4068:X4068"/>
    <mergeCell ref="AK4068:AO4068"/>
    <mergeCell ref="AS4075:AT4075"/>
    <mergeCell ref="L4076:N4079"/>
    <mergeCell ref="O4076:X4076"/>
    <mergeCell ref="AA4076:AB4076"/>
    <mergeCell ref="AE4076:AF4076"/>
    <mergeCell ref="AI4076:AJ4076"/>
    <mergeCell ref="AQ4076:AR4076"/>
    <mergeCell ref="AS4076:AT4076"/>
    <mergeCell ref="O4077:X4077"/>
    <mergeCell ref="AA4077:AB4077"/>
    <mergeCell ref="AE4077:AF4077"/>
    <mergeCell ref="AI4077:AJ4077"/>
    <mergeCell ref="AS4077:AT4077"/>
    <mergeCell ref="O4078:X4078"/>
    <mergeCell ref="Y4078:AB4078"/>
    <mergeCell ref="AC4078:AF4078"/>
    <mergeCell ref="AG4078:AJ4078"/>
    <mergeCell ref="AQ4078:AT4078"/>
    <mergeCell ref="O4079:X4079"/>
    <mergeCell ref="Y4079:AJ4079"/>
    <mergeCell ref="L4072:M4072"/>
    <mergeCell ref="N4072:O4072"/>
    <mergeCell ref="P4072:Q4072"/>
    <mergeCell ref="R4072:T4072"/>
    <mergeCell ref="U4072:V4072"/>
    <mergeCell ref="W4072:X4072"/>
    <mergeCell ref="AK4072:AO4072"/>
    <mergeCell ref="K4073:K4079"/>
    <mergeCell ref="L4073:X4073"/>
    <mergeCell ref="Y4073:AB4073"/>
    <mergeCell ref="AK4073:AO4073"/>
    <mergeCell ref="L4074:N4075"/>
    <mergeCell ref="O4074:X4074"/>
    <mergeCell ref="AK4074:AO4079"/>
    <mergeCell ref="O4075:X4075"/>
    <mergeCell ref="Y4075:AB4075"/>
    <mergeCell ref="AC4075:AF4075"/>
    <mergeCell ref="AG4075:AJ4075"/>
    <mergeCell ref="AK4100:AO4100"/>
    <mergeCell ref="L4101:M4101"/>
    <mergeCell ref="N4101:O4101"/>
    <mergeCell ref="P4101:Q4101"/>
    <mergeCell ref="R4101:T4101"/>
    <mergeCell ref="U4101:V4101"/>
    <mergeCell ref="W4101:X4101"/>
    <mergeCell ref="AK4101:AO4101"/>
    <mergeCell ref="L4102:M4102"/>
    <mergeCell ref="N4102:O4102"/>
    <mergeCell ref="P4102:Q4102"/>
    <mergeCell ref="R4102:T4102"/>
    <mergeCell ref="U4102:V4102"/>
    <mergeCell ref="W4102:X4102"/>
    <mergeCell ref="AK4102:AO4102"/>
    <mergeCell ref="L4103:M4103"/>
    <mergeCell ref="N4103:O4103"/>
    <mergeCell ref="P4103:Q4103"/>
    <mergeCell ref="R4103:T4103"/>
    <mergeCell ref="U4103:V4103"/>
    <mergeCell ref="W4103:X4103"/>
    <mergeCell ref="AK4103:AO4103"/>
    <mergeCell ref="K4080:K4081"/>
    <mergeCell ref="L4080:AO4081"/>
    <mergeCell ref="K4082:AO4082"/>
    <mergeCell ref="K4083:AO4083"/>
    <mergeCell ref="K4086:AO4086"/>
    <mergeCell ref="K4087:AO4087"/>
    <mergeCell ref="B4095:B4134"/>
    <mergeCell ref="C4095:J4134"/>
    <mergeCell ref="K4095:AO4095"/>
    <mergeCell ref="K4096:M4096"/>
    <mergeCell ref="N4096:O4096"/>
    <mergeCell ref="P4096:Q4096"/>
    <mergeCell ref="R4096:T4096"/>
    <mergeCell ref="U4096:V4099"/>
    <mergeCell ref="W4096:X4099"/>
    <mergeCell ref="Y4096:AB4097"/>
    <mergeCell ref="AC4096:AJ4097"/>
    <mergeCell ref="AK4096:AO4099"/>
    <mergeCell ref="K4097:K4099"/>
    <mergeCell ref="L4097:M4099"/>
    <mergeCell ref="N4097:O4099"/>
    <mergeCell ref="P4097:Q4099"/>
    <mergeCell ref="R4097:T4099"/>
    <mergeCell ref="Y4098:AB4098"/>
    <mergeCell ref="AC4098:AF4098"/>
    <mergeCell ref="AG4098:AJ4098"/>
    <mergeCell ref="L4100:M4100"/>
    <mergeCell ref="N4100:O4100"/>
    <mergeCell ref="P4100:Q4100"/>
    <mergeCell ref="R4100:T4100"/>
    <mergeCell ref="U4100:V4100"/>
    <mergeCell ref="W4100:X4100"/>
    <mergeCell ref="L4107:M4107"/>
    <mergeCell ref="N4107:O4107"/>
    <mergeCell ref="P4107:Q4107"/>
    <mergeCell ref="R4107:T4107"/>
    <mergeCell ref="U4107:V4107"/>
    <mergeCell ref="W4107:X4107"/>
    <mergeCell ref="AK4107:AO4107"/>
    <mergeCell ref="L4108:M4108"/>
    <mergeCell ref="N4108:O4108"/>
    <mergeCell ref="P4108:Q4108"/>
    <mergeCell ref="R4108:T4108"/>
    <mergeCell ref="U4108:V4108"/>
    <mergeCell ref="W4108:X4108"/>
    <mergeCell ref="AK4108:AO4108"/>
    <mergeCell ref="L4109:M4109"/>
    <mergeCell ref="N4109:O4109"/>
    <mergeCell ref="P4109:Q4109"/>
    <mergeCell ref="R4109:T4109"/>
    <mergeCell ref="U4109:V4109"/>
    <mergeCell ref="W4109:X4109"/>
    <mergeCell ref="AK4109:AO4109"/>
    <mergeCell ref="L4104:M4104"/>
    <mergeCell ref="N4104:O4104"/>
    <mergeCell ref="P4104:Q4104"/>
    <mergeCell ref="R4104:T4104"/>
    <mergeCell ref="U4104:V4104"/>
    <mergeCell ref="W4104:X4104"/>
    <mergeCell ref="AK4104:AO4104"/>
    <mergeCell ref="L4105:M4105"/>
    <mergeCell ref="N4105:O4105"/>
    <mergeCell ref="P4105:Q4105"/>
    <mergeCell ref="R4105:T4105"/>
    <mergeCell ref="U4105:V4105"/>
    <mergeCell ref="W4105:X4105"/>
    <mergeCell ref="AK4105:AO4105"/>
    <mergeCell ref="L4106:M4106"/>
    <mergeCell ref="N4106:O4106"/>
    <mergeCell ref="P4106:Q4106"/>
    <mergeCell ref="R4106:T4106"/>
    <mergeCell ref="U4106:V4106"/>
    <mergeCell ref="W4106:X4106"/>
    <mergeCell ref="AK4106:AO4106"/>
    <mergeCell ref="L4113:M4113"/>
    <mergeCell ref="N4113:O4113"/>
    <mergeCell ref="P4113:Q4113"/>
    <mergeCell ref="R4113:T4113"/>
    <mergeCell ref="U4113:V4113"/>
    <mergeCell ref="W4113:X4113"/>
    <mergeCell ref="AK4113:AO4113"/>
    <mergeCell ref="L4114:M4114"/>
    <mergeCell ref="N4114:O4114"/>
    <mergeCell ref="P4114:Q4114"/>
    <mergeCell ref="R4114:T4114"/>
    <mergeCell ref="U4114:V4114"/>
    <mergeCell ref="W4114:X4114"/>
    <mergeCell ref="AK4114:AO4114"/>
    <mergeCell ref="L4115:M4115"/>
    <mergeCell ref="N4115:O4115"/>
    <mergeCell ref="P4115:Q4115"/>
    <mergeCell ref="R4115:T4115"/>
    <mergeCell ref="U4115:V4115"/>
    <mergeCell ref="W4115:X4115"/>
    <mergeCell ref="AK4115:AO4115"/>
    <mergeCell ref="L4110:M4110"/>
    <mergeCell ref="N4110:O4110"/>
    <mergeCell ref="P4110:Q4110"/>
    <mergeCell ref="R4110:T4110"/>
    <mergeCell ref="U4110:V4110"/>
    <mergeCell ref="W4110:X4110"/>
    <mergeCell ref="AK4110:AO4110"/>
    <mergeCell ref="L4111:M4111"/>
    <mergeCell ref="N4111:O4111"/>
    <mergeCell ref="P4111:Q4111"/>
    <mergeCell ref="R4111:T4111"/>
    <mergeCell ref="U4111:V4111"/>
    <mergeCell ref="W4111:X4111"/>
    <mergeCell ref="AK4111:AO4111"/>
    <mergeCell ref="L4112:M4112"/>
    <mergeCell ref="N4112:O4112"/>
    <mergeCell ref="P4112:Q4112"/>
    <mergeCell ref="R4112:T4112"/>
    <mergeCell ref="U4112:V4112"/>
    <mergeCell ref="W4112:X4112"/>
    <mergeCell ref="AK4112:AO4112"/>
    <mergeCell ref="L4119:M4119"/>
    <mergeCell ref="N4119:O4119"/>
    <mergeCell ref="P4119:Q4119"/>
    <mergeCell ref="R4119:T4119"/>
    <mergeCell ref="U4119:V4119"/>
    <mergeCell ref="W4119:X4119"/>
    <mergeCell ref="AK4119:AO4119"/>
    <mergeCell ref="K4120:K4126"/>
    <mergeCell ref="L4120:X4120"/>
    <mergeCell ref="Y4120:AB4120"/>
    <mergeCell ref="AK4120:AO4120"/>
    <mergeCell ref="L4121:N4122"/>
    <mergeCell ref="O4121:X4121"/>
    <mergeCell ref="AK4121:AO4126"/>
    <mergeCell ref="O4122:X4122"/>
    <mergeCell ref="Y4122:AB4122"/>
    <mergeCell ref="AC4122:AF4122"/>
    <mergeCell ref="AG4122:AJ4122"/>
    <mergeCell ref="L4116:M4116"/>
    <mergeCell ref="N4116:O4116"/>
    <mergeCell ref="P4116:Q4116"/>
    <mergeCell ref="R4116:T4116"/>
    <mergeCell ref="U4116:V4116"/>
    <mergeCell ref="W4116:X4116"/>
    <mergeCell ref="AK4116:AO4116"/>
    <mergeCell ref="L4117:M4117"/>
    <mergeCell ref="N4117:O4117"/>
    <mergeCell ref="P4117:Q4117"/>
    <mergeCell ref="R4117:T4117"/>
    <mergeCell ref="U4117:V4117"/>
    <mergeCell ref="W4117:X4117"/>
    <mergeCell ref="AK4117:AO4117"/>
    <mergeCell ref="L4118:M4118"/>
    <mergeCell ref="N4118:O4118"/>
    <mergeCell ref="P4118:Q4118"/>
    <mergeCell ref="R4118:T4118"/>
    <mergeCell ref="U4118:V4118"/>
    <mergeCell ref="W4118:X4118"/>
    <mergeCell ref="AK4118:AO4118"/>
    <mergeCell ref="K4127:K4128"/>
    <mergeCell ref="L4127:AO4128"/>
    <mergeCell ref="K4129:AO4129"/>
    <mergeCell ref="K4130:AO4130"/>
    <mergeCell ref="K4133:AO4133"/>
    <mergeCell ref="K4134:AO4134"/>
    <mergeCell ref="B4142:B4181"/>
    <mergeCell ref="C4142:J4181"/>
    <mergeCell ref="K4142:AO4142"/>
    <mergeCell ref="K4143:M4143"/>
    <mergeCell ref="N4143:O4143"/>
    <mergeCell ref="P4143:Q4143"/>
    <mergeCell ref="R4143:T4143"/>
    <mergeCell ref="U4143:V4146"/>
    <mergeCell ref="W4143:X4146"/>
    <mergeCell ref="Y4143:AB4144"/>
    <mergeCell ref="AC4143:AJ4144"/>
    <mergeCell ref="AK4143:AO4146"/>
    <mergeCell ref="K4144:K4146"/>
    <mergeCell ref="L4144:M4146"/>
    <mergeCell ref="N4144:O4146"/>
    <mergeCell ref="P4144:Q4146"/>
    <mergeCell ref="R4144:T4146"/>
    <mergeCell ref="Y4145:AB4145"/>
    <mergeCell ref="AC4145:AF4145"/>
    <mergeCell ref="AG4145:AJ4145"/>
    <mergeCell ref="L4147:M4147"/>
    <mergeCell ref="N4147:O4147"/>
    <mergeCell ref="P4147:Q4147"/>
    <mergeCell ref="R4147:T4147"/>
    <mergeCell ref="U4147:V4147"/>
    <mergeCell ref="W4147:X4147"/>
    <mergeCell ref="AS4122:AT4122"/>
    <mergeCell ref="L4123:N4126"/>
    <mergeCell ref="O4123:X4123"/>
    <mergeCell ref="AA4123:AB4123"/>
    <mergeCell ref="AE4123:AF4123"/>
    <mergeCell ref="AI4123:AJ4123"/>
    <mergeCell ref="AQ4123:AR4123"/>
    <mergeCell ref="AS4123:AT4123"/>
    <mergeCell ref="O4124:X4124"/>
    <mergeCell ref="AA4124:AB4124"/>
    <mergeCell ref="AE4124:AF4124"/>
    <mergeCell ref="AI4124:AJ4124"/>
    <mergeCell ref="AS4124:AT4124"/>
    <mergeCell ref="O4125:X4125"/>
    <mergeCell ref="Y4125:AB4125"/>
    <mergeCell ref="AC4125:AF4125"/>
    <mergeCell ref="AG4125:AJ4125"/>
    <mergeCell ref="AQ4125:AT4125"/>
    <mergeCell ref="O4126:X4126"/>
    <mergeCell ref="Y4126:AJ4126"/>
    <mergeCell ref="L4151:M4151"/>
    <mergeCell ref="N4151:O4151"/>
    <mergeCell ref="P4151:Q4151"/>
    <mergeCell ref="R4151:T4151"/>
    <mergeCell ref="U4151:V4151"/>
    <mergeCell ref="W4151:X4151"/>
    <mergeCell ref="AK4151:AO4151"/>
    <mergeCell ref="L4152:M4152"/>
    <mergeCell ref="N4152:O4152"/>
    <mergeCell ref="P4152:Q4152"/>
    <mergeCell ref="R4152:T4152"/>
    <mergeCell ref="U4152:V4152"/>
    <mergeCell ref="W4152:X4152"/>
    <mergeCell ref="AK4152:AO4152"/>
    <mergeCell ref="L4153:M4153"/>
    <mergeCell ref="N4153:O4153"/>
    <mergeCell ref="P4153:Q4153"/>
    <mergeCell ref="R4153:T4153"/>
    <mergeCell ref="U4153:V4153"/>
    <mergeCell ref="W4153:X4153"/>
    <mergeCell ref="AK4153:AO4153"/>
    <mergeCell ref="AK4147:AO4147"/>
    <mergeCell ref="L4148:M4148"/>
    <mergeCell ref="N4148:O4148"/>
    <mergeCell ref="P4148:Q4148"/>
    <mergeCell ref="R4148:T4148"/>
    <mergeCell ref="U4148:V4148"/>
    <mergeCell ref="W4148:X4148"/>
    <mergeCell ref="AK4148:AO4148"/>
    <mergeCell ref="L4149:M4149"/>
    <mergeCell ref="N4149:O4149"/>
    <mergeCell ref="P4149:Q4149"/>
    <mergeCell ref="R4149:T4149"/>
    <mergeCell ref="U4149:V4149"/>
    <mergeCell ref="W4149:X4149"/>
    <mergeCell ref="AK4149:AO4149"/>
    <mergeCell ref="L4150:M4150"/>
    <mergeCell ref="N4150:O4150"/>
    <mergeCell ref="P4150:Q4150"/>
    <mergeCell ref="R4150:T4150"/>
    <mergeCell ref="U4150:V4150"/>
    <mergeCell ref="W4150:X4150"/>
    <mergeCell ref="AK4150:AO4150"/>
    <mergeCell ref="L4157:M4157"/>
    <mergeCell ref="N4157:O4157"/>
    <mergeCell ref="P4157:Q4157"/>
    <mergeCell ref="R4157:T4157"/>
    <mergeCell ref="U4157:V4157"/>
    <mergeCell ref="W4157:X4157"/>
    <mergeCell ref="AK4157:AO4157"/>
    <mergeCell ref="L4158:M4158"/>
    <mergeCell ref="N4158:O4158"/>
    <mergeCell ref="P4158:Q4158"/>
    <mergeCell ref="R4158:T4158"/>
    <mergeCell ref="U4158:V4158"/>
    <mergeCell ref="W4158:X4158"/>
    <mergeCell ref="AK4158:AO4158"/>
    <mergeCell ref="L4159:M4159"/>
    <mergeCell ref="N4159:O4159"/>
    <mergeCell ref="P4159:Q4159"/>
    <mergeCell ref="R4159:T4159"/>
    <mergeCell ref="U4159:V4159"/>
    <mergeCell ref="W4159:X4159"/>
    <mergeCell ref="AK4159:AO4159"/>
    <mergeCell ref="L4154:M4154"/>
    <mergeCell ref="N4154:O4154"/>
    <mergeCell ref="P4154:Q4154"/>
    <mergeCell ref="R4154:T4154"/>
    <mergeCell ref="U4154:V4154"/>
    <mergeCell ref="W4154:X4154"/>
    <mergeCell ref="AK4154:AO4154"/>
    <mergeCell ref="L4155:M4155"/>
    <mergeCell ref="N4155:O4155"/>
    <mergeCell ref="P4155:Q4155"/>
    <mergeCell ref="R4155:T4155"/>
    <mergeCell ref="U4155:V4155"/>
    <mergeCell ref="W4155:X4155"/>
    <mergeCell ref="AK4155:AO4155"/>
    <mergeCell ref="L4156:M4156"/>
    <mergeCell ref="N4156:O4156"/>
    <mergeCell ref="P4156:Q4156"/>
    <mergeCell ref="R4156:T4156"/>
    <mergeCell ref="U4156:V4156"/>
    <mergeCell ref="W4156:X4156"/>
    <mergeCell ref="AK4156:AO4156"/>
    <mergeCell ref="L4163:M4163"/>
    <mergeCell ref="N4163:O4163"/>
    <mergeCell ref="P4163:Q4163"/>
    <mergeCell ref="R4163:T4163"/>
    <mergeCell ref="U4163:V4163"/>
    <mergeCell ref="W4163:X4163"/>
    <mergeCell ref="AK4163:AO4163"/>
    <mergeCell ref="L4164:M4164"/>
    <mergeCell ref="N4164:O4164"/>
    <mergeCell ref="P4164:Q4164"/>
    <mergeCell ref="R4164:T4164"/>
    <mergeCell ref="U4164:V4164"/>
    <mergeCell ref="W4164:X4164"/>
    <mergeCell ref="AK4164:AO4164"/>
    <mergeCell ref="L4165:M4165"/>
    <mergeCell ref="N4165:O4165"/>
    <mergeCell ref="P4165:Q4165"/>
    <mergeCell ref="R4165:T4165"/>
    <mergeCell ref="U4165:V4165"/>
    <mergeCell ref="W4165:X4165"/>
    <mergeCell ref="AK4165:AO4165"/>
    <mergeCell ref="L4160:M4160"/>
    <mergeCell ref="N4160:O4160"/>
    <mergeCell ref="P4160:Q4160"/>
    <mergeCell ref="R4160:T4160"/>
    <mergeCell ref="U4160:V4160"/>
    <mergeCell ref="W4160:X4160"/>
    <mergeCell ref="AK4160:AO4160"/>
    <mergeCell ref="L4161:M4161"/>
    <mergeCell ref="N4161:O4161"/>
    <mergeCell ref="P4161:Q4161"/>
    <mergeCell ref="R4161:T4161"/>
    <mergeCell ref="U4161:V4161"/>
    <mergeCell ref="W4161:X4161"/>
    <mergeCell ref="AK4161:AO4161"/>
    <mergeCell ref="L4162:M4162"/>
    <mergeCell ref="N4162:O4162"/>
    <mergeCell ref="P4162:Q4162"/>
    <mergeCell ref="R4162:T4162"/>
    <mergeCell ref="U4162:V4162"/>
    <mergeCell ref="W4162:X4162"/>
    <mergeCell ref="AK4162:AO4162"/>
    <mergeCell ref="AS4169:AT4169"/>
    <mergeCell ref="L4170:N4173"/>
    <mergeCell ref="O4170:X4170"/>
    <mergeCell ref="AA4170:AB4170"/>
    <mergeCell ref="AE4170:AF4170"/>
    <mergeCell ref="AI4170:AJ4170"/>
    <mergeCell ref="AQ4170:AR4170"/>
    <mergeCell ref="AS4170:AT4170"/>
    <mergeCell ref="O4171:X4171"/>
    <mergeCell ref="AA4171:AB4171"/>
    <mergeCell ref="AE4171:AF4171"/>
    <mergeCell ref="AI4171:AJ4171"/>
    <mergeCell ref="AS4171:AT4171"/>
    <mergeCell ref="O4172:X4172"/>
    <mergeCell ref="Y4172:AB4172"/>
    <mergeCell ref="AC4172:AF4172"/>
    <mergeCell ref="AG4172:AJ4172"/>
    <mergeCell ref="AQ4172:AT4172"/>
    <mergeCell ref="O4173:X4173"/>
    <mergeCell ref="Y4173:AJ4173"/>
    <mergeCell ref="L4166:M4166"/>
    <mergeCell ref="N4166:O4166"/>
    <mergeCell ref="P4166:Q4166"/>
    <mergeCell ref="R4166:T4166"/>
    <mergeCell ref="U4166:V4166"/>
    <mergeCell ref="W4166:X4166"/>
    <mergeCell ref="AK4166:AO4166"/>
    <mergeCell ref="K4167:K4173"/>
    <mergeCell ref="L4167:X4167"/>
    <mergeCell ref="Y4167:AB4167"/>
    <mergeCell ref="AK4167:AO4167"/>
    <mergeCell ref="L4168:N4169"/>
    <mergeCell ref="O4168:X4168"/>
    <mergeCell ref="AK4168:AO4173"/>
    <mergeCell ref="O4169:X4169"/>
    <mergeCell ref="Y4169:AB4169"/>
    <mergeCell ref="AC4169:AF4169"/>
    <mergeCell ref="AG4169:AJ4169"/>
    <mergeCell ref="AK4194:AO4194"/>
    <mergeCell ref="L4195:M4195"/>
    <mergeCell ref="N4195:O4195"/>
    <mergeCell ref="P4195:Q4195"/>
    <mergeCell ref="R4195:T4195"/>
    <mergeCell ref="U4195:V4195"/>
    <mergeCell ref="W4195:X4195"/>
    <mergeCell ref="AK4195:AO4195"/>
    <mergeCell ref="L4196:M4196"/>
    <mergeCell ref="N4196:O4196"/>
    <mergeCell ref="P4196:Q4196"/>
    <mergeCell ref="R4196:T4196"/>
    <mergeCell ref="U4196:V4196"/>
    <mergeCell ref="W4196:X4196"/>
    <mergeCell ref="AK4196:AO4196"/>
    <mergeCell ref="L4197:M4197"/>
    <mergeCell ref="N4197:O4197"/>
    <mergeCell ref="P4197:Q4197"/>
    <mergeCell ref="R4197:T4197"/>
    <mergeCell ref="U4197:V4197"/>
    <mergeCell ref="W4197:X4197"/>
    <mergeCell ref="AK4197:AO4197"/>
    <mergeCell ref="K4174:K4175"/>
    <mergeCell ref="L4174:AO4175"/>
    <mergeCell ref="K4176:AO4176"/>
    <mergeCell ref="K4177:AO4177"/>
    <mergeCell ref="K4180:AO4180"/>
    <mergeCell ref="K4181:AO4181"/>
    <mergeCell ref="B4189:B4228"/>
    <mergeCell ref="C4189:J4228"/>
    <mergeCell ref="K4189:AO4189"/>
    <mergeCell ref="K4190:M4190"/>
    <mergeCell ref="N4190:O4190"/>
    <mergeCell ref="P4190:Q4190"/>
    <mergeCell ref="R4190:T4190"/>
    <mergeCell ref="U4190:V4193"/>
    <mergeCell ref="W4190:X4193"/>
    <mergeCell ref="Y4190:AB4191"/>
    <mergeCell ref="AC4190:AJ4191"/>
    <mergeCell ref="AK4190:AO4193"/>
    <mergeCell ref="K4191:K4193"/>
    <mergeCell ref="L4191:M4193"/>
    <mergeCell ref="N4191:O4193"/>
    <mergeCell ref="P4191:Q4193"/>
    <mergeCell ref="R4191:T4193"/>
    <mergeCell ref="Y4192:AB4192"/>
    <mergeCell ref="AC4192:AF4192"/>
    <mergeCell ref="AG4192:AJ4192"/>
    <mergeCell ref="L4194:M4194"/>
    <mergeCell ref="N4194:O4194"/>
    <mergeCell ref="P4194:Q4194"/>
    <mergeCell ref="R4194:T4194"/>
    <mergeCell ref="U4194:V4194"/>
    <mergeCell ref="W4194:X4194"/>
    <mergeCell ref="L4201:M4201"/>
    <mergeCell ref="N4201:O4201"/>
    <mergeCell ref="P4201:Q4201"/>
    <mergeCell ref="R4201:T4201"/>
    <mergeCell ref="U4201:V4201"/>
    <mergeCell ref="W4201:X4201"/>
    <mergeCell ref="AK4201:AO4201"/>
    <mergeCell ref="L4202:M4202"/>
    <mergeCell ref="N4202:O4202"/>
    <mergeCell ref="P4202:Q4202"/>
    <mergeCell ref="R4202:T4202"/>
    <mergeCell ref="U4202:V4202"/>
    <mergeCell ref="W4202:X4202"/>
    <mergeCell ref="AK4202:AO4202"/>
    <mergeCell ref="L4203:M4203"/>
    <mergeCell ref="N4203:O4203"/>
    <mergeCell ref="P4203:Q4203"/>
    <mergeCell ref="R4203:T4203"/>
    <mergeCell ref="U4203:V4203"/>
    <mergeCell ref="W4203:X4203"/>
    <mergeCell ref="AK4203:AO4203"/>
    <mergeCell ref="L4198:M4198"/>
    <mergeCell ref="N4198:O4198"/>
    <mergeCell ref="P4198:Q4198"/>
    <mergeCell ref="R4198:T4198"/>
    <mergeCell ref="U4198:V4198"/>
    <mergeCell ref="W4198:X4198"/>
    <mergeCell ref="AK4198:AO4198"/>
    <mergeCell ref="L4199:M4199"/>
    <mergeCell ref="N4199:O4199"/>
    <mergeCell ref="P4199:Q4199"/>
    <mergeCell ref="R4199:T4199"/>
    <mergeCell ref="U4199:V4199"/>
    <mergeCell ref="W4199:X4199"/>
    <mergeCell ref="AK4199:AO4199"/>
    <mergeCell ref="L4200:M4200"/>
    <mergeCell ref="N4200:O4200"/>
    <mergeCell ref="P4200:Q4200"/>
    <mergeCell ref="R4200:T4200"/>
    <mergeCell ref="U4200:V4200"/>
    <mergeCell ref="W4200:X4200"/>
    <mergeCell ref="AK4200:AO4200"/>
    <mergeCell ref="L4207:M4207"/>
    <mergeCell ref="N4207:O4207"/>
    <mergeCell ref="P4207:Q4207"/>
    <mergeCell ref="R4207:T4207"/>
    <mergeCell ref="U4207:V4207"/>
    <mergeCell ref="W4207:X4207"/>
    <mergeCell ref="AK4207:AO4207"/>
    <mergeCell ref="L4208:M4208"/>
    <mergeCell ref="N4208:O4208"/>
    <mergeCell ref="P4208:Q4208"/>
    <mergeCell ref="R4208:T4208"/>
    <mergeCell ref="U4208:V4208"/>
    <mergeCell ref="W4208:X4208"/>
    <mergeCell ref="AK4208:AO4208"/>
    <mergeCell ref="L4209:M4209"/>
    <mergeCell ref="N4209:O4209"/>
    <mergeCell ref="P4209:Q4209"/>
    <mergeCell ref="R4209:T4209"/>
    <mergeCell ref="U4209:V4209"/>
    <mergeCell ref="W4209:X4209"/>
    <mergeCell ref="AK4209:AO4209"/>
    <mergeCell ref="L4204:M4204"/>
    <mergeCell ref="N4204:O4204"/>
    <mergeCell ref="P4204:Q4204"/>
    <mergeCell ref="R4204:T4204"/>
    <mergeCell ref="U4204:V4204"/>
    <mergeCell ref="W4204:X4204"/>
    <mergeCell ref="AK4204:AO4204"/>
    <mergeCell ref="L4205:M4205"/>
    <mergeCell ref="N4205:O4205"/>
    <mergeCell ref="P4205:Q4205"/>
    <mergeCell ref="R4205:T4205"/>
    <mergeCell ref="U4205:V4205"/>
    <mergeCell ref="W4205:X4205"/>
    <mergeCell ref="AK4205:AO4205"/>
    <mergeCell ref="L4206:M4206"/>
    <mergeCell ref="N4206:O4206"/>
    <mergeCell ref="P4206:Q4206"/>
    <mergeCell ref="R4206:T4206"/>
    <mergeCell ref="U4206:V4206"/>
    <mergeCell ref="W4206:X4206"/>
    <mergeCell ref="AK4206:AO4206"/>
    <mergeCell ref="L4213:M4213"/>
    <mergeCell ref="N4213:O4213"/>
    <mergeCell ref="P4213:Q4213"/>
    <mergeCell ref="R4213:T4213"/>
    <mergeCell ref="U4213:V4213"/>
    <mergeCell ref="W4213:X4213"/>
    <mergeCell ref="AK4213:AO4213"/>
    <mergeCell ref="K4214:K4220"/>
    <mergeCell ref="L4214:X4214"/>
    <mergeCell ref="Y4214:AB4214"/>
    <mergeCell ref="AK4214:AO4214"/>
    <mergeCell ref="L4215:N4216"/>
    <mergeCell ref="O4215:X4215"/>
    <mergeCell ref="AK4215:AO4220"/>
    <mergeCell ref="O4216:X4216"/>
    <mergeCell ref="Y4216:AB4216"/>
    <mergeCell ref="AC4216:AF4216"/>
    <mergeCell ref="AG4216:AJ4216"/>
    <mergeCell ref="L4210:M4210"/>
    <mergeCell ref="N4210:O4210"/>
    <mergeCell ref="P4210:Q4210"/>
    <mergeCell ref="R4210:T4210"/>
    <mergeCell ref="U4210:V4210"/>
    <mergeCell ref="W4210:X4210"/>
    <mergeCell ref="AK4210:AO4210"/>
    <mergeCell ref="L4211:M4211"/>
    <mergeCell ref="N4211:O4211"/>
    <mergeCell ref="P4211:Q4211"/>
    <mergeCell ref="R4211:T4211"/>
    <mergeCell ref="U4211:V4211"/>
    <mergeCell ref="W4211:X4211"/>
    <mergeCell ref="AK4211:AO4211"/>
    <mergeCell ref="L4212:M4212"/>
    <mergeCell ref="N4212:O4212"/>
    <mergeCell ref="P4212:Q4212"/>
    <mergeCell ref="R4212:T4212"/>
    <mergeCell ref="U4212:V4212"/>
    <mergeCell ref="W4212:X4212"/>
    <mergeCell ref="AK4212:AO4212"/>
    <mergeCell ref="K4221:K4222"/>
    <mergeCell ref="L4221:AO4222"/>
    <mergeCell ref="K4223:AO4223"/>
    <mergeCell ref="K4224:AO4224"/>
    <mergeCell ref="K4227:AO4227"/>
    <mergeCell ref="K4228:AO4228"/>
    <mergeCell ref="B4236:B4275"/>
    <mergeCell ref="C4236:J4275"/>
    <mergeCell ref="K4236:AO4236"/>
    <mergeCell ref="K4237:M4237"/>
    <mergeCell ref="N4237:O4237"/>
    <mergeCell ref="P4237:Q4237"/>
    <mergeCell ref="R4237:T4237"/>
    <mergeCell ref="U4237:V4240"/>
    <mergeCell ref="W4237:X4240"/>
    <mergeCell ref="Y4237:AB4238"/>
    <mergeCell ref="AC4237:AJ4238"/>
    <mergeCell ref="AK4237:AO4240"/>
    <mergeCell ref="K4238:K4240"/>
    <mergeCell ref="L4238:M4240"/>
    <mergeCell ref="N4238:O4240"/>
    <mergeCell ref="P4238:Q4240"/>
    <mergeCell ref="R4238:T4240"/>
    <mergeCell ref="Y4239:AB4239"/>
    <mergeCell ref="AC4239:AF4239"/>
    <mergeCell ref="AG4239:AJ4239"/>
    <mergeCell ref="L4241:M4241"/>
    <mergeCell ref="N4241:O4241"/>
    <mergeCell ref="P4241:Q4241"/>
    <mergeCell ref="R4241:T4241"/>
    <mergeCell ref="U4241:V4241"/>
    <mergeCell ref="W4241:X4241"/>
    <mergeCell ref="AS4216:AT4216"/>
    <mergeCell ref="L4217:N4220"/>
    <mergeCell ref="O4217:X4217"/>
    <mergeCell ref="AA4217:AB4217"/>
    <mergeCell ref="AE4217:AF4217"/>
    <mergeCell ref="AI4217:AJ4217"/>
    <mergeCell ref="AQ4217:AR4217"/>
    <mergeCell ref="AS4217:AT4217"/>
    <mergeCell ref="O4218:X4218"/>
    <mergeCell ref="AA4218:AB4218"/>
    <mergeCell ref="AE4218:AF4218"/>
    <mergeCell ref="AI4218:AJ4218"/>
    <mergeCell ref="AS4218:AT4218"/>
    <mergeCell ref="O4219:X4219"/>
    <mergeCell ref="Y4219:AB4219"/>
    <mergeCell ref="AC4219:AF4219"/>
    <mergeCell ref="AG4219:AJ4219"/>
    <mergeCell ref="AQ4219:AT4219"/>
    <mergeCell ref="O4220:X4220"/>
    <mergeCell ref="Y4220:AJ4220"/>
    <mergeCell ref="L4245:M4245"/>
    <mergeCell ref="N4245:O4245"/>
    <mergeCell ref="P4245:Q4245"/>
    <mergeCell ref="R4245:T4245"/>
    <mergeCell ref="U4245:V4245"/>
    <mergeCell ref="W4245:X4245"/>
    <mergeCell ref="AK4245:AO4245"/>
    <mergeCell ref="L4246:M4246"/>
    <mergeCell ref="N4246:O4246"/>
    <mergeCell ref="P4246:Q4246"/>
    <mergeCell ref="R4246:T4246"/>
    <mergeCell ref="U4246:V4246"/>
    <mergeCell ref="W4246:X4246"/>
    <mergeCell ref="AK4246:AO4246"/>
    <mergeCell ref="L4247:M4247"/>
    <mergeCell ref="N4247:O4247"/>
    <mergeCell ref="P4247:Q4247"/>
    <mergeCell ref="R4247:T4247"/>
    <mergeCell ref="U4247:V4247"/>
    <mergeCell ref="W4247:X4247"/>
    <mergeCell ref="AK4247:AO4247"/>
    <mergeCell ref="AK4241:AO4241"/>
    <mergeCell ref="L4242:M4242"/>
    <mergeCell ref="N4242:O4242"/>
    <mergeCell ref="P4242:Q4242"/>
    <mergeCell ref="R4242:T4242"/>
    <mergeCell ref="U4242:V4242"/>
    <mergeCell ref="W4242:X4242"/>
    <mergeCell ref="AK4242:AO4242"/>
    <mergeCell ref="L4243:M4243"/>
    <mergeCell ref="N4243:O4243"/>
    <mergeCell ref="P4243:Q4243"/>
    <mergeCell ref="R4243:T4243"/>
    <mergeCell ref="U4243:V4243"/>
    <mergeCell ref="W4243:X4243"/>
    <mergeCell ref="AK4243:AO4243"/>
    <mergeCell ref="L4244:M4244"/>
    <mergeCell ref="N4244:O4244"/>
    <mergeCell ref="P4244:Q4244"/>
    <mergeCell ref="R4244:T4244"/>
    <mergeCell ref="U4244:V4244"/>
    <mergeCell ref="W4244:X4244"/>
    <mergeCell ref="AK4244:AO4244"/>
    <mergeCell ref="L4251:M4251"/>
    <mergeCell ref="N4251:O4251"/>
    <mergeCell ref="P4251:Q4251"/>
    <mergeCell ref="R4251:T4251"/>
    <mergeCell ref="U4251:V4251"/>
    <mergeCell ref="W4251:X4251"/>
    <mergeCell ref="AK4251:AO4251"/>
    <mergeCell ref="L4252:M4252"/>
    <mergeCell ref="N4252:O4252"/>
    <mergeCell ref="P4252:Q4252"/>
    <mergeCell ref="R4252:T4252"/>
    <mergeCell ref="U4252:V4252"/>
    <mergeCell ref="W4252:X4252"/>
    <mergeCell ref="AK4252:AO4252"/>
    <mergeCell ref="L4253:M4253"/>
    <mergeCell ref="N4253:O4253"/>
    <mergeCell ref="P4253:Q4253"/>
    <mergeCell ref="R4253:T4253"/>
    <mergeCell ref="U4253:V4253"/>
    <mergeCell ref="W4253:X4253"/>
    <mergeCell ref="AK4253:AO4253"/>
    <mergeCell ref="L4248:M4248"/>
    <mergeCell ref="N4248:O4248"/>
    <mergeCell ref="P4248:Q4248"/>
    <mergeCell ref="R4248:T4248"/>
    <mergeCell ref="U4248:V4248"/>
    <mergeCell ref="W4248:X4248"/>
    <mergeCell ref="AK4248:AO4248"/>
    <mergeCell ref="L4249:M4249"/>
    <mergeCell ref="N4249:O4249"/>
    <mergeCell ref="P4249:Q4249"/>
    <mergeCell ref="R4249:T4249"/>
    <mergeCell ref="U4249:V4249"/>
    <mergeCell ref="W4249:X4249"/>
    <mergeCell ref="AK4249:AO4249"/>
    <mergeCell ref="L4250:M4250"/>
    <mergeCell ref="N4250:O4250"/>
    <mergeCell ref="P4250:Q4250"/>
    <mergeCell ref="R4250:T4250"/>
    <mergeCell ref="U4250:V4250"/>
    <mergeCell ref="W4250:X4250"/>
    <mergeCell ref="AK4250:AO4250"/>
    <mergeCell ref="L4257:M4257"/>
    <mergeCell ref="N4257:O4257"/>
    <mergeCell ref="P4257:Q4257"/>
    <mergeCell ref="R4257:T4257"/>
    <mergeCell ref="U4257:V4257"/>
    <mergeCell ref="W4257:X4257"/>
    <mergeCell ref="AK4257:AO4257"/>
    <mergeCell ref="L4258:M4258"/>
    <mergeCell ref="N4258:O4258"/>
    <mergeCell ref="P4258:Q4258"/>
    <mergeCell ref="R4258:T4258"/>
    <mergeCell ref="U4258:V4258"/>
    <mergeCell ref="W4258:X4258"/>
    <mergeCell ref="AK4258:AO4258"/>
    <mergeCell ref="L4259:M4259"/>
    <mergeCell ref="N4259:O4259"/>
    <mergeCell ref="P4259:Q4259"/>
    <mergeCell ref="R4259:T4259"/>
    <mergeCell ref="U4259:V4259"/>
    <mergeCell ref="W4259:X4259"/>
    <mergeCell ref="AK4259:AO4259"/>
    <mergeCell ref="L4254:M4254"/>
    <mergeCell ref="N4254:O4254"/>
    <mergeCell ref="P4254:Q4254"/>
    <mergeCell ref="R4254:T4254"/>
    <mergeCell ref="U4254:V4254"/>
    <mergeCell ref="W4254:X4254"/>
    <mergeCell ref="AK4254:AO4254"/>
    <mergeCell ref="L4255:M4255"/>
    <mergeCell ref="N4255:O4255"/>
    <mergeCell ref="P4255:Q4255"/>
    <mergeCell ref="R4255:T4255"/>
    <mergeCell ref="U4255:V4255"/>
    <mergeCell ref="W4255:X4255"/>
    <mergeCell ref="AK4255:AO4255"/>
    <mergeCell ref="L4256:M4256"/>
    <mergeCell ref="N4256:O4256"/>
    <mergeCell ref="P4256:Q4256"/>
    <mergeCell ref="R4256:T4256"/>
    <mergeCell ref="U4256:V4256"/>
    <mergeCell ref="W4256:X4256"/>
    <mergeCell ref="AK4256:AO4256"/>
    <mergeCell ref="AS4263:AT4263"/>
    <mergeCell ref="L4264:N4267"/>
    <mergeCell ref="O4264:X4264"/>
    <mergeCell ref="AA4264:AB4264"/>
    <mergeCell ref="AE4264:AF4264"/>
    <mergeCell ref="AI4264:AJ4264"/>
    <mergeCell ref="AQ4264:AR4264"/>
    <mergeCell ref="AS4264:AT4264"/>
    <mergeCell ref="O4265:X4265"/>
    <mergeCell ref="AA4265:AB4265"/>
    <mergeCell ref="AE4265:AF4265"/>
    <mergeCell ref="AI4265:AJ4265"/>
    <mergeCell ref="AS4265:AT4265"/>
    <mergeCell ref="O4266:X4266"/>
    <mergeCell ref="Y4266:AB4266"/>
    <mergeCell ref="AC4266:AF4266"/>
    <mergeCell ref="AG4266:AJ4266"/>
    <mergeCell ref="AQ4266:AT4266"/>
    <mergeCell ref="O4267:X4267"/>
    <mergeCell ref="Y4267:AJ4267"/>
    <mergeCell ref="L4260:M4260"/>
    <mergeCell ref="N4260:O4260"/>
    <mergeCell ref="P4260:Q4260"/>
    <mergeCell ref="R4260:T4260"/>
    <mergeCell ref="U4260:V4260"/>
    <mergeCell ref="W4260:X4260"/>
    <mergeCell ref="AK4260:AO4260"/>
    <mergeCell ref="K4261:K4267"/>
    <mergeCell ref="L4261:X4261"/>
    <mergeCell ref="Y4261:AB4261"/>
    <mergeCell ref="AK4261:AO4261"/>
    <mergeCell ref="L4262:N4263"/>
    <mergeCell ref="O4262:X4262"/>
    <mergeCell ref="AK4262:AO4267"/>
    <mergeCell ref="O4263:X4263"/>
    <mergeCell ref="Y4263:AB4263"/>
    <mergeCell ref="AC4263:AF4263"/>
    <mergeCell ref="AG4263:AJ4263"/>
    <mergeCell ref="AK4288:AO4288"/>
    <mergeCell ref="L4289:M4289"/>
    <mergeCell ref="N4289:O4289"/>
    <mergeCell ref="P4289:Q4289"/>
    <mergeCell ref="R4289:T4289"/>
    <mergeCell ref="U4289:V4289"/>
    <mergeCell ref="W4289:X4289"/>
    <mergeCell ref="AK4289:AO4289"/>
    <mergeCell ref="L4290:M4290"/>
    <mergeCell ref="N4290:O4290"/>
    <mergeCell ref="P4290:Q4290"/>
    <mergeCell ref="R4290:T4290"/>
    <mergeCell ref="U4290:V4290"/>
    <mergeCell ref="W4290:X4290"/>
    <mergeCell ref="AK4290:AO4290"/>
    <mergeCell ref="L4291:M4291"/>
    <mergeCell ref="N4291:O4291"/>
    <mergeCell ref="P4291:Q4291"/>
    <mergeCell ref="R4291:T4291"/>
    <mergeCell ref="U4291:V4291"/>
    <mergeCell ref="W4291:X4291"/>
    <mergeCell ref="AK4291:AO4291"/>
    <mergeCell ref="K4268:K4269"/>
    <mergeCell ref="L4268:AO4269"/>
    <mergeCell ref="K4270:AO4270"/>
    <mergeCell ref="K4271:AO4271"/>
    <mergeCell ref="K4274:AO4274"/>
    <mergeCell ref="K4275:AO4275"/>
    <mergeCell ref="B4283:B4322"/>
    <mergeCell ref="C4283:J4322"/>
    <mergeCell ref="K4283:AO4283"/>
    <mergeCell ref="K4284:M4284"/>
    <mergeCell ref="N4284:O4284"/>
    <mergeCell ref="P4284:Q4284"/>
    <mergeCell ref="R4284:T4284"/>
    <mergeCell ref="U4284:V4287"/>
    <mergeCell ref="W4284:X4287"/>
    <mergeCell ref="Y4284:AB4285"/>
    <mergeCell ref="AC4284:AJ4285"/>
    <mergeCell ref="AK4284:AO4287"/>
    <mergeCell ref="K4285:K4287"/>
    <mergeCell ref="L4285:M4287"/>
    <mergeCell ref="N4285:O4287"/>
    <mergeCell ref="P4285:Q4287"/>
    <mergeCell ref="R4285:T4287"/>
    <mergeCell ref="Y4286:AB4286"/>
    <mergeCell ref="AC4286:AF4286"/>
    <mergeCell ref="AG4286:AJ4286"/>
    <mergeCell ref="L4288:M4288"/>
    <mergeCell ref="N4288:O4288"/>
    <mergeCell ref="P4288:Q4288"/>
    <mergeCell ref="R4288:T4288"/>
    <mergeCell ref="U4288:V4288"/>
    <mergeCell ref="W4288:X4288"/>
    <mergeCell ref="L4295:M4295"/>
    <mergeCell ref="N4295:O4295"/>
    <mergeCell ref="P4295:Q4295"/>
    <mergeCell ref="R4295:T4295"/>
    <mergeCell ref="U4295:V4295"/>
    <mergeCell ref="W4295:X4295"/>
    <mergeCell ref="AK4295:AO4295"/>
    <mergeCell ref="L4296:M4296"/>
    <mergeCell ref="N4296:O4296"/>
    <mergeCell ref="P4296:Q4296"/>
    <mergeCell ref="R4296:T4296"/>
    <mergeCell ref="U4296:V4296"/>
    <mergeCell ref="W4296:X4296"/>
    <mergeCell ref="AK4296:AO4296"/>
    <mergeCell ref="L4297:M4297"/>
    <mergeCell ref="N4297:O4297"/>
    <mergeCell ref="P4297:Q4297"/>
    <mergeCell ref="R4297:T4297"/>
    <mergeCell ref="U4297:V4297"/>
    <mergeCell ref="W4297:X4297"/>
    <mergeCell ref="AK4297:AO4297"/>
    <mergeCell ref="L4292:M4292"/>
    <mergeCell ref="N4292:O4292"/>
    <mergeCell ref="P4292:Q4292"/>
    <mergeCell ref="R4292:T4292"/>
    <mergeCell ref="U4292:V4292"/>
    <mergeCell ref="W4292:X4292"/>
    <mergeCell ref="AK4292:AO4292"/>
    <mergeCell ref="L4293:M4293"/>
    <mergeCell ref="N4293:O4293"/>
    <mergeCell ref="P4293:Q4293"/>
    <mergeCell ref="R4293:T4293"/>
    <mergeCell ref="U4293:V4293"/>
    <mergeCell ref="W4293:X4293"/>
    <mergeCell ref="AK4293:AO4293"/>
    <mergeCell ref="L4294:M4294"/>
    <mergeCell ref="N4294:O4294"/>
    <mergeCell ref="P4294:Q4294"/>
    <mergeCell ref="R4294:T4294"/>
    <mergeCell ref="U4294:V4294"/>
    <mergeCell ref="W4294:X4294"/>
    <mergeCell ref="AK4294:AO4294"/>
    <mergeCell ref="L4301:M4301"/>
    <mergeCell ref="N4301:O4301"/>
    <mergeCell ref="P4301:Q4301"/>
    <mergeCell ref="R4301:T4301"/>
    <mergeCell ref="U4301:V4301"/>
    <mergeCell ref="W4301:X4301"/>
    <mergeCell ref="AK4301:AO4301"/>
    <mergeCell ref="L4302:M4302"/>
    <mergeCell ref="N4302:O4302"/>
    <mergeCell ref="P4302:Q4302"/>
    <mergeCell ref="R4302:T4302"/>
    <mergeCell ref="U4302:V4302"/>
    <mergeCell ref="W4302:X4302"/>
    <mergeCell ref="AK4302:AO4302"/>
    <mergeCell ref="L4303:M4303"/>
    <mergeCell ref="N4303:O4303"/>
    <mergeCell ref="P4303:Q4303"/>
    <mergeCell ref="R4303:T4303"/>
    <mergeCell ref="U4303:V4303"/>
    <mergeCell ref="W4303:X4303"/>
    <mergeCell ref="AK4303:AO4303"/>
    <mergeCell ref="L4298:M4298"/>
    <mergeCell ref="N4298:O4298"/>
    <mergeCell ref="P4298:Q4298"/>
    <mergeCell ref="R4298:T4298"/>
    <mergeCell ref="U4298:V4298"/>
    <mergeCell ref="W4298:X4298"/>
    <mergeCell ref="AK4298:AO4298"/>
    <mergeCell ref="L4299:M4299"/>
    <mergeCell ref="N4299:O4299"/>
    <mergeCell ref="P4299:Q4299"/>
    <mergeCell ref="R4299:T4299"/>
    <mergeCell ref="U4299:V4299"/>
    <mergeCell ref="W4299:X4299"/>
    <mergeCell ref="AK4299:AO4299"/>
    <mergeCell ref="L4300:M4300"/>
    <mergeCell ref="N4300:O4300"/>
    <mergeCell ref="P4300:Q4300"/>
    <mergeCell ref="R4300:T4300"/>
    <mergeCell ref="U4300:V4300"/>
    <mergeCell ref="W4300:X4300"/>
    <mergeCell ref="AK4300:AO4300"/>
    <mergeCell ref="L4307:M4307"/>
    <mergeCell ref="N4307:O4307"/>
    <mergeCell ref="P4307:Q4307"/>
    <mergeCell ref="R4307:T4307"/>
    <mergeCell ref="U4307:V4307"/>
    <mergeCell ref="W4307:X4307"/>
    <mergeCell ref="AK4307:AO4307"/>
    <mergeCell ref="K4308:K4314"/>
    <mergeCell ref="L4308:X4308"/>
    <mergeCell ref="Y4308:AB4308"/>
    <mergeCell ref="AK4308:AO4308"/>
    <mergeCell ref="L4309:N4310"/>
    <mergeCell ref="O4309:X4309"/>
    <mergeCell ref="AK4309:AO4314"/>
    <mergeCell ref="O4310:X4310"/>
    <mergeCell ref="Y4310:AB4310"/>
    <mergeCell ref="AC4310:AF4310"/>
    <mergeCell ref="AG4310:AJ4310"/>
    <mergeCell ref="L4304:M4304"/>
    <mergeCell ref="N4304:O4304"/>
    <mergeCell ref="P4304:Q4304"/>
    <mergeCell ref="R4304:T4304"/>
    <mergeCell ref="U4304:V4304"/>
    <mergeCell ref="W4304:X4304"/>
    <mergeCell ref="AK4304:AO4304"/>
    <mergeCell ref="L4305:M4305"/>
    <mergeCell ref="N4305:O4305"/>
    <mergeCell ref="P4305:Q4305"/>
    <mergeCell ref="R4305:T4305"/>
    <mergeCell ref="U4305:V4305"/>
    <mergeCell ref="W4305:X4305"/>
    <mergeCell ref="AK4305:AO4305"/>
    <mergeCell ref="L4306:M4306"/>
    <mergeCell ref="N4306:O4306"/>
    <mergeCell ref="P4306:Q4306"/>
    <mergeCell ref="R4306:T4306"/>
    <mergeCell ref="U4306:V4306"/>
    <mergeCell ref="W4306:X4306"/>
    <mergeCell ref="AK4306:AO4306"/>
    <mergeCell ref="K4315:K4316"/>
    <mergeCell ref="L4315:AO4316"/>
    <mergeCell ref="K4317:AO4317"/>
    <mergeCell ref="K4318:AO4318"/>
    <mergeCell ref="K4321:AO4321"/>
    <mergeCell ref="K4322:AO4322"/>
    <mergeCell ref="B4330:B4369"/>
    <mergeCell ref="C4330:J4369"/>
    <mergeCell ref="K4330:AO4330"/>
    <mergeCell ref="K4331:M4331"/>
    <mergeCell ref="N4331:O4331"/>
    <mergeCell ref="P4331:Q4331"/>
    <mergeCell ref="R4331:T4331"/>
    <mergeCell ref="U4331:V4334"/>
    <mergeCell ref="W4331:X4334"/>
    <mergeCell ref="Y4331:AB4332"/>
    <mergeCell ref="AC4331:AJ4332"/>
    <mergeCell ref="AK4331:AO4334"/>
    <mergeCell ref="K4332:K4334"/>
    <mergeCell ref="L4332:M4334"/>
    <mergeCell ref="N4332:O4334"/>
    <mergeCell ref="P4332:Q4334"/>
    <mergeCell ref="R4332:T4334"/>
    <mergeCell ref="Y4333:AB4333"/>
    <mergeCell ref="AC4333:AF4333"/>
    <mergeCell ref="AG4333:AJ4333"/>
    <mergeCell ref="L4335:M4335"/>
    <mergeCell ref="N4335:O4335"/>
    <mergeCell ref="P4335:Q4335"/>
    <mergeCell ref="R4335:T4335"/>
    <mergeCell ref="U4335:V4335"/>
    <mergeCell ref="W4335:X4335"/>
    <mergeCell ref="AS4310:AT4310"/>
    <mergeCell ref="L4311:N4314"/>
    <mergeCell ref="O4311:X4311"/>
    <mergeCell ref="AA4311:AB4311"/>
    <mergeCell ref="AE4311:AF4311"/>
    <mergeCell ref="AI4311:AJ4311"/>
    <mergeCell ref="AQ4311:AR4311"/>
    <mergeCell ref="AS4311:AT4311"/>
    <mergeCell ref="O4312:X4312"/>
    <mergeCell ref="AA4312:AB4312"/>
    <mergeCell ref="AE4312:AF4312"/>
    <mergeCell ref="AI4312:AJ4312"/>
    <mergeCell ref="AS4312:AT4312"/>
    <mergeCell ref="O4313:X4313"/>
    <mergeCell ref="Y4313:AB4313"/>
    <mergeCell ref="AC4313:AF4313"/>
    <mergeCell ref="AG4313:AJ4313"/>
    <mergeCell ref="AQ4313:AT4313"/>
    <mergeCell ref="O4314:X4314"/>
    <mergeCell ref="Y4314:AJ4314"/>
    <mergeCell ref="L4339:M4339"/>
    <mergeCell ref="N4339:O4339"/>
    <mergeCell ref="P4339:Q4339"/>
    <mergeCell ref="R4339:T4339"/>
    <mergeCell ref="U4339:V4339"/>
    <mergeCell ref="W4339:X4339"/>
    <mergeCell ref="AK4339:AO4339"/>
    <mergeCell ref="L4340:M4340"/>
    <mergeCell ref="N4340:O4340"/>
    <mergeCell ref="P4340:Q4340"/>
    <mergeCell ref="R4340:T4340"/>
    <mergeCell ref="U4340:V4340"/>
    <mergeCell ref="W4340:X4340"/>
    <mergeCell ref="AK4340:AO4340"/>
    <mergeCell ref="L4341:M4341"/>
    <mergeCell ref="N4341:O4341"/>
    <mergeCell ref="P4341:Q4341"/>
    <mergeCell ref="R4341:T4341"/>
    <mergeCell ref="U4341:V4341"/>
    <mergeCell ref="W4341:X4341"/>
    <mergeCell ref="AK4341:AO4341"/>
    <mergeCell ref="AK4335:AO4335"/>
    <mergeCell ref="L4336:M4336"/>
    <mergeCell ref="N4336:O4336"/>
    <mergeCell ref="P4336:Q4336"/>
    <mergeCell ref="R4336:T4336"/>
    <mergeCell ref="U4336:V4336"/>
    <mergeCell ref="W4336:X4336"/>
    <mergeCell ref="AK4336:AO4336"/>
    <mergeCell ref="L4337:M4337"/>
    <mergeCell ref="N4337:O4337"/>
    <mergeCell ref="P4337:Q4337"/>
    <mergeCell ref="R4337:T4337"/>
    <mergeCell ref="U4337:V4337"/>
    <mergeCell ref="W4337:X4337"/>
    <mergeCell ref="AK4337:AO4337"/>
    <mergeCell ref="L4338:M4338"/>
    <mergeCell ref="N4338:O4338"/>
    <mergeCell ref="P4338:Q4338"/>
    <mergeCell ref="R4338:T4338"/>
    <mergeCell ref="U4338:V4338"/>
    <mergeCell ref="W4338:X4338"/>
    <mergeCell ref="AK4338:AO4338"/>
    <mergeCell ref="L4345:M4345"/>
    <mergeCell ref="N4345:O4345"/>
    <mergeCell ref="P4345:Q4345"/>
    <mergeCell ref="R4345:T4345"/>
    <mergeCell ref="U4345:V4345"/>
    <mergeCell ref="W4345:X4345"/>
    <mergeCell ref="AK4345:AO4345"/>
    <mergeCell ref="L4346:M4346"/>
    <mergeCell ref="N4346:O4346"/>
    <mergeCell ref="P4346:Q4346"/>
    <mergeCell ref="R4346:T4346"/>
    <mergeCell ref="U4346:V4346"/>
    <mergeCell ref="W4346:X4346"/>
    <mergeCell ref="AK4346:AO4346"/>
    <mergeCell ref="L4347:M4347"/>
    <mergeCell ref="N4347:O4347"/>
    <mergeCell ref="P4347:Q4347"/>
    <mergeCell ref="R4347:T4347"/>
    <mergeCell ref="U4347:V4347"/>
    <mergeCell ref="W4347:X4347"/>
    <mergeCell ref="AK4347:AO4347"/>
    <mergeCell ref="L4342:M4342"/>
    <mergeCell ref="N4342:O4342"/>
    <mergeCell ref="P4342:Q4342"/>
    <mergeCell ref="R4342:T4342"/>
    <mergeCell ref="U4342:V4342"/>
    <mergeCell ref="W4342:X4342"/>
    <mergeCell ref="AK4342:AO4342"/>
    <mergeCell ref="L4343:M4343"/>
    <mergeCell ref="N4343:O4343"/>
    <mergeCell ref="P4343:Q4343"/>
    <mergeCell ref="R4343:T4343"/>
    <mergeCell ref="U4343:V4343"/>
    <mergeCell ref="W4343:X4343"/>
    <mergeCell ref="AK4343:AO4343"/>
    <mergeCell ref="L4344:M4344"/>
    <mergeCell ref="N4344:O4344"/>
    <mergeCell ref="P4344:Q4344"/>
    <mergeCell ref="R4344:T4344"/>
    <mergeCell ref="U4344:V4344"/>
    <mergeCell ref="W4344:X4344"/>
    <mergeCell ref="AK4344:AO4344"/>
    <mergeCell ref="L4351:M4351"/>
    <mergeCell ref="N4351:O4351"/>
    <mergeCell ref="P4351:Q4351"/>
    <mergeCell ref="R4351:T4351"/>
    <mergeCell ref="U4351:V4351"/>
    <mergeCell ref="W4351:X4351"/>
    <mergeCell ref="AK4351:AO4351"/>
    <mergeCell ref="L4352:M4352"/>
    <mergeCell ref="N4352:O4352"/>
    <mergeCell ref="P4352:Q4352"/>
    <mergeCell ref="R4352:T4352"/>
    <mergeCell ref="U4352:V4352"/>
    <mergeCell ref="W4352:X4352"/>
    <mergeCell ref="AK4352:AO4352"/>
    <mergeCell ref="L4353:M4353"/>
    <mergeCell ref="N4353:O4353"/>
    <mergeCell ref="P4353:Q4353"/>
    <mergeCell ref="R4353:T4353"/>
    <mergeCell ref="U4353:V4353"/>
    <mergeCell ref="W4353:X4353"/>
    <mergeCell ref="AK4353:AO4353"/>
    <mergeCell ref="L4348:M4348"/>
    <mergeCell ref="N4348:O4348"/>
    <mergeCell ref="P4348:Q4348"/>
    <mergeCell ref="R4348:T4348"/>
    <mergeCell ref="U4348:V4348"/>
    <mergeCell ref="W4348:X4348"/>
    <mergeCell ref="AK4348:AO4348"/>
    <mergeCell ref="L4349:M4349"/>
    <mergeCell ref="N4349:O4349"/>
    <mergeCell ref="P4349:Q4349"/>
    <mergeCell ref="R4349:T4349"/>
    <mergeCell ref="U4349:V4349"/>
    <mergeCell ref="W4349:X4349"/>
    <mergeCell ref="AK4349:AO4349"/>
    <mergeCell ref="L4350:M4350"/>
    <mergeCell ref="N4350:O4350"/>
    <mergeCell ref="P4350:Q4350"/>
    <mergeCell ref="R4350:T4350"/>
    <mergeCell ref="U4350:V4350"/>
    <mergeCell ref="W4350:X4350"/>
    <mergeCell ref="AK4350:AO4350"/>
    <mergeCell ref="AS4357:AT4357"/>
    <mergeCell ref="L4358:N4361"/>
    <mergeCell ref="O4358:X4358"/>
    <mergeCell ref="AA4358:AB4358"/>
    <mergeCell ref="AE4358:AF4358"/>
    <mergeCell ref="AI4358:AJ4358"/>
    <mergeCell ref="AQ4358:AR4358"/>
    <mergeCell ref="AS4358:AT4358"/>
    <mergeCell ref="O4359:X4359"/>
    <mergeCell ref="AA4359:AB4359"/>
    <mergeCell ref="AE4359:AF4359"/>
    <mergeCell ref="AI4359:AJ4359"/>
    <mergeCell ref="AS4359:AT4359"/>
    <mergeCell ref="O4360:X4360"/>
    <mergeCell ref="Y4360:AB4360"/>
    <mergeCell ref="AC4360:AF4360"/>
    <mergeCell ref="AG4360:AJ4360"/>
    <mergeCell ref="AQ4360:AT4360"/>
    <mergeCell ref="O4361:X4361"/>
    <mergeCell ref="Y4361:AJ4361"/>
    <mergeCell ref="L4354:M4354"/>
    <mergeCell ref="N4354:O4354"/>
    <mergeCell ref="P4354:Q4354"/>
    <mergeCell ref="R4354:T4354"/>
    <mergeCell ref="U4354:V4354"/>
    <mergeCell ref="W4354:X4354"/>
    <mergeCell ref="AK4354:AO4354"/>
    <mergeCell ref="K4355:K4361"/>
    <mergeCell ref="L4355:X4355"/>
    <mergeCell ref="Y4355:AB4355"/>
    <mergeCell ref="AK4355:AO4355"/>
    <mergeCell ref="L4356:N4357"/>
    <mergeCell ref="O4356:X4356"/>
    <mergeCell ref="AK4356:AO4361"/>
    <mergeCell ref="O4357:X4357"/>
    <mergeCell ref="Y4357:AB4357"/>
    <mergeCell ref="AC4357:AF4357"/>
    <mergeCell ref="AG4357:AJ4357"/>
    <mergeCell ref="AK4382:AO4382"/>
    <mergeCell ref="L4383:M4383"/>
    <mergeCell ref="N4383:O4383"/>
    <mergeCell ref="P4383:Q4383"/>
    <mergeCell ref="R4383:T4383"/>
    <mergeCell ref="U4383:V4383"/>
    <mergeCell ref="W4383:X4383"/>
    <mergeCell ref="AK4383:AO4383"/>
    <mergeCell ref="L4384:M4384"/>
    <mergeCell ref="N4384:O4384"/>
    <mergeCell ref="P4384:Q4384"/>
    <mergeCell ref="R4384:T4384"/>
    <mergeCell ref="U4384:V4384"/>
    <mergeCell ref="W4384:X4384"/>
    <mergeCell ref="AK4384:AO4384"/>
    <mergeCell ref="L4385:M4385"/>
    <mergeCell ref="N4385:O4385"/>
    <mergeCell ref="P4385:Q4385"/>
    <mergeCell ref="R4385:T4385"/>
    <mergeCell ref="U4385:V4385"/>
    <mergeCell ref="W4385:X4385"/>
    <mergeCell ref="AK4385:AO4385"/>
    <mergeCell ref="K4362:K4363"/>
    <mergeCell ref="L4362:AO4363"/>
    <mergeCell ref="K4364:AO4364"/>
    <mergeCell ref="K4365:AO4365"/>
    <mergeCell ref="K4368:AO4368"/>
    <mergeCell ref="K4369:AO4369"/>
    <mergeCell ref="B4377:B4416"/>
    <mergeCell ref="C4377:J4416"/>
    <mergeCell ref="K4377:AO4377"/>
    <mergeCell ref="K4378:M4378"/>
    <mergeCell ref="N4378:O4378"/>
    <mergeCell ref="P4378:Q4378"/>
    <mergeCell ref="R4378:T4378"/>
    <mergeCell ref="U4378:V4381"/>
    <mergeCell ref="W4378:X4381"/>
    <mergeCell ref="Y4378:AB4379"/>
    <mergeCell ref="AC4378:AJ4379"/>
    <mergeCell ref="AK4378:AO4381"/>
    <mergeCell ref="K4379:K4381"/>
    <mergeCell ref="L4379:M4381"/>
    <mergeCell ref="N4379:O4381"/>
    <mergeCell ref="P4379:Q4381"/>
    <mergeCell ref="R4379:T4381"/>
    <mergeCell ref="Y4380:AB4380"/>
    <mergeCell ref="AC4380:AF4380"/>
    <mergeCell ref="AG4380:AJ4380"/>
    <mergeCell ref="L4382:M4382"/>
    <mergeCell ref="N4382:O4382"/>
    <mergeCell ref="P4382:Q4382"/>
    <mergeCell ref="R4382:T4382"/>
    <mergeCell ref="U4382:V4382"/>
    <mergeCell ref="W4382:X4382"/>
    <mergeCell ref="L4389:M4389"/>
    <mergeCell ref="N4389:O4389"/>
    <mergeCell ref="P4389:Q4389"/>
    <mergeCell ref="R4389:T4389"/>
    <mergeCell ref="U4389:V4389"/>
    <mergeCell ref="W4389:X4389"/>
    <mergeCell ref="AK4389:AO4389"/>
    <mergeCell ref="L4390:M4390"/>
    <mergeCell ref="N4390:O4390"/>
    <mergeCell ref="P4390:Q4390"/>
    <mergeCell ref="R4390:T4390"/>
    <mergeCell ref="U4390:V4390"/>
    <mergeCell ref="W4390:X4390"/>
    <mergeCell ref="AK4390:AO4390"/>
    <mergeCell ref="L4391:M4391"/>
    <mergeCell ref="N4391:O4391"/>
    <mergeCell ref="P4391:Q4391"/>
    <mergeCell ref="R4391:T4391"/>
    <mergeCell ref="U4391:V4391"/>
    <mergeCell ref="W4391:X4391"/>
    <mergeCell ref="AK4391:AO4391"/>
    <mergeCell ref="L4386:M4386"/>
    <mergeCell ref="N4386:O4386"/>
    <mergeCell ref="P4386:Q4386"/>
    <mergeCell ref="R4386:T4386"/>
    <mergeCell ref="U4386:V4386"/>
    <mergeCell ref="W4386:X4386"/>
    <mergeCell ref="AK4386:AO4386"/>
    <mergeCell ref="L4387:M4387"/>
    <mergeCell ref="N4387:O4387"/>
    <mergeCell ref="P4387:Q4387"/>
    <mergeCell ref="R4387:T4387"/>
    <mergeCell ref="U4387:V4387"/>
    <mergeCell ref="W4387:X4387"/>
    <mergeCell ref="AK4387:AO4387"/>
    <mergeCell ref="L4388:M4388"/>
    <mergeCell ref="N4388:O4388"/>
    <mergeCell ref="P4388:Q4388"/>
    <mergeCell ref="R4388:T4388"/>
    <mergeCell ref="U4388:V4388"/>
    <mergeCell ref="W4388:X4388"/>
    <mergeCell ref="AK4388:AO4388"/>
    <mergeCell ref="L4395:M4395"/>
    <mergeCell ref="N4395:O4395"/>
    <mergeCell ref="P4395:Q4395"/>
    <mergeCell ref="R4395:T4395"/>
    <mergeCell ref="U4395:V4395"/>
    <mergeCell ref="W4395:X4395"/>
    <mergeCell ref="AK4395:AO4395"/>
    <mergeCell ref="L4396:M4396"/>
    <mergeCell ref="N4396:O4396"/>
    <mergeCell ref="P4396:Q4396"/>
    <mergeCell ref="R4396:T4396"/>
    <mergeCell ref="U4396:V4396"/>
    <mergeCell ref="W4396:X4396"/>
    <mergeCell ref="AK4396:AO4396"/>
    <mergeCell ref="L4397:M4397"/>
    <mergeCell ref="N4397:O4397"/>
    <mergeCell ref="P4397:Q4397"/>
    <mergeCell ref="R4397:T4397"/>
    <mergeCell ref="U4397:V4397"/>
    <mergeCell ref="W4397:X4397"/>
    <mergeCell ref="AK4397:AO4397"/>
    <mergeCell ref="L4392:M4392"/>
    <mergeCell ref="N4392:O4392"/>
    <mergeCell ref="P4392:Q4392"/>
    <mergeCell ref="R4392:T4392"/>
    <mergeCell ref="U4392:V4392"/>
    <mergeCell ref="W4392:X4392"/>
    <mergeCell ref="AK4392:AO4392"/>
    <mergeCell ref="L4393:M4393"/>
    <mergeCell ref="N4393:O4393"/>
    <mergeCell ref="P4393:Q4393"/>
    <mergeCell ref="R4393:T4393"/>
    <mergeCell ref="U4393:V4393"/>
    <mergeCell ref="W4393:X4393"/>
    <mergeCell ref="AK4393:AO4393"/>
    <mergeCell ref="L4394:M4394"/>
    <mergeCell ref="N4394:O4394"/>
    <mergeCell ref="P4394:Q4394"/>
    <mergeCell ref="R4394:T4394"/>
    <mergeCell ref="U4394:V4394"/>
    <mergeCell ref="W4394:X4394"/>
    <mergeCell ref="AK4394:AO4394"/>
    <mergeCell ref="L4401:M4401"/>
    <mergeCell ref="N4401:O4401"/>
    <mergeCell ref="P4401:Q4401"/>
    <mergeCell ref="R4401:T4401"/>
    <mergeCell ref="U4401:V4401"/>
    <mergeCell ref="W4401:X4401"/>
    <mergeCell ref="AK4401:AO4401"/>
    <mergeCell ref="K4402:K4408"/>
    <mergeCell ref="L4402:X4402"/>
    <mergeCell ref="Y4402:AB4402"/>
    <mergeCell ref="AK4402:AO4402"/>
    <mergeCell ref="L4403:N4404"/>
    <mergeCell ref="O4403:X4403"/>
    <mergeCell ref="AK4403:AO4408"/>
    <mergeCell ref="O4404:X4404"/>
    <mergeCell ref="Y4404:AB4404"/>
    <mergeCell ref="AC4404:AF4404"/>
    <mergeCell ref="AG4404:AJ4404"/>
    <mergeCell ref="L4398:M4398"/>
    <mergeCell ref="N4398:O4398"/>
    <mergeCell ref="P4398:Q4398"/>
    <mergeCell ref="R4398:T4398"/>
    <mergeCell ref="U4398:V4398"/>
    <mergeCell ref="W4398:X4398"/>
    <mergeCell ref="AK4398:AO4398"/>
    <mergeCell ref="L4399:M4399"/>
    <mergeCell ref="N4399:O4399"/>
    <mergeCell ref="P4399:Q4399"/>
    <mergeCell ref="R4399:T4399"/>
    <mergeCell ref="U4399:V4399"/>
    <mergeCell ref="W4399:X4399"/>
    <mergeCell ref="AK4399:AO4399"/>
    <mergeCell ref="L4400:M4400"/>
    <mergeCell ref="N4400:O4400"/>
    <mergeCell ref="P4400:Q4400"/>
    <mergeCell ref="R4400:T4400"/>
    <mergeCell ref="U4400:V4400"/>
    <mergeCell ref="W4400:X4400"/>
    <mergeCell ref="AK4400:AO4400"/>
    <mergeCell ref="K4409:K4410"/>
    <mergeCell ref="L4409:AO4410"/>
    <mergeCell ref="K4411:AO4411"/>
    <mergeCell ref="K4412:AO4412"/>
    <mergeCell ref="K4415:AO4415"/>
    <mergeCell ref="K4416:AO4416"/>
    <mergeCell ref="B4424:B4463"/>
    <mergeCell ref="C4424:J4463"/>
    <mergeCell ref="K4424:AO4424"/>
    <mergeCell ref="K4425:M4425"/>
    <mergeCell ref="N4425:O4425"/>
    <mergeCell ref="P4425:Q4425"/>
    <mergeCell ref="R4425:T4425"/>
    <mergeCell ref="U4425:V4428"/>
    <mergeCell ref="W4425:X4428"/>
    <mergeCell ref="Y4425:AB4426"/>
    <mergeCell ref="AC4425:AJ4426"/>
    <mergeCell ref="AK4425:AO4428"/>
    <mergeCell ref="K4426:K4428"/>
    <mergeCell ref="L4426:M4428"/>
    <mergeCell ref="N4426:O4428"/>
    <mergeCell ref="P4426:Q4428"/>
    <mergeCell ref="R4426:T4428"/>
    <mergeCell ref="Y4427:AB4427"/>
    <mergeCell ref="AC4427:AF4427"/>
    <mergeCell ref="AG4427:AJ4427"/>
    <mergeCell ref="L4429:M4429"/>
    <mergeCell ref="N4429:O4429"/>
    <mergeCell ref="P4429:Q4429"/>
    <mergeCell ref="R4429:T4429"/>
    <mergeCell ref="U4429:V4429"/>
    <mergeCell ref="W4429:X4429"/>
    <mergeCell ref="AS4404:AT4404"/>
    <mergeCell ref="L4405:N4408"/>
    <mergeCell ref="O4405:X4405"/>
    <mergeCell ref="AA4405:AB4405"/>
    <mergeCell ref="AE4405:AF4405"/>
    <mergeCell ref="AI4405:AJ4405"/>
    <mergeCell ref="AQ4405:AR4405"/>
    <mergeCell ref="AS4405:AT4405"/>
    <mergeCell ref="O4406:X4406"/>
    <mergeCell ref="AA4406:AB4406"/>
    <mergeCell ref="AE4406:AF4406"/>
    <mergeCell ref="AI4406:AJ4406"/>
    <mergeCell ref="AS4406:AT4406"/>
    <mergeCell ref="O4407:X4407"/>
    <mergeCell ref="Y4407:AB4407"/>
    <mergeCell ref="AC4407:AF4407"/>
    <mergeCell ref="AG4407:AJ4407"/>
    <mergeCell ref="AQ4407:AT4407"/>
    <mergeCell ref="O4408:X4408"/>
    <mergeCell ref="Y4408:AJ4408"/>
    <mergeCell ref="L4433:M4433"/>
    <mergeCell ref="N4433:O4433"/>
    <mergeCell ref="P4433:Q4433"/>
    <mergeCell ref="R4433:T4433"/>
    <mergeCell ref="U4433:V4433"/>
    <mergeCell ref="W4433:X4433"/>
    <mergeCell ref="AK4433:AO4433"/>
    <mergeCell ref="L4434:M4434"/>
    <mergeCell ref="N4434:O4434"/>
    <mergeCell ref="P4434:Q4434"/>
    <mergeCell ref="R4434:T4434"/>
    <mergeCell ref="U4434:V4434"/>
    <mergeCell ref="W4434:X4434"/>
    <mergeCell ref="AK4434:AO4434"/>
    <mergeCell ref="L4435:M4435"/>
    <mergeCell ref="N4435:O4435"/>
    <mergeCell ref="P4435:Q4435"/>
    <mergeCell ref="R4435:T4435"/>
    <mergeCell ref="U4435:V4435"/>
    <mergeCell ref="W4435:X4435"/>
    <mergeCell ref="AK4435:AO4435"/>
    <mergeCell ref="AK4429:AO4429"/>
    <mergeCell ref="L4430:M4430"/>
    <mergeCell ref="N4430:O4430"/>
    <mergeCell ref="P4430:Q4430"/>
    <mergeCell ref="R4430:T4430"/>
    <mergeCell ref="U4430:V4430"/>
    <mergeCell ref="W4430:X4430"/>
    <mergeCell ref="AK4430:AO4430"/>
    <mergeCell ref="L4431:M4431"/>
    <mergeCell ref="N4431:O4431"/>
    <mergeCell ref="P4431:Q4431"/>
    <mergeCell ref="R4431:T4431"/>
    <mergeCell ref="U4431:V4431"/>
    <mergeCell ref="W4431:X4431"/>
    <mergeCell ref="AK4431:AO4431"/>
    <mergeCell ref="L4432:M4432"/>
    <mergeCell ref="N4432:O4432"/>
    <mergeCell ref="P4432:Q4432"/>
    <mergeCell ref="R4432:T4432"/>
    <mergeCell ref="U4432:V4432"/>
    <mergeCell ref="W4432:X4432"/>
    <mergeCell ref="AK4432:AO4432"/>
    <mergeCell ref="L4439:M4439"/>
    <mergeCell ref="N4439:O4439"/>
    <mergeCell ref="P4439:Q4439"/>
    <mergeCell ref="R4439:T4439"/>
    <mergeCell ref="U4439:V4439"/>
    <mergeCell ref="W4439:X4439"/>
    <mergeCell ref="AK4439:AO4439"/>
    <mergeCell ref="L4440:M4440"/>
    <mergeCell ref="N4440:O4440"/>
    <mergeCell ref="P4440:Q4440"/>
    <mergeCell ref="R4440:T4440"/>
    <mergeCell ref="U4440:V4440"/>
    <mergeCell ref="W4440:X4440"/>
    <mergeCell ref="AK4440:AO4440"/>
    <mergeCell ref="L4441:M4441"/>
    <mergeCell ref="N4441:O4441"/>
    <mergeCell ref="P4441:Q4441"/>
    <mergeCell ref="R4441:T4441"/>
    <mergeCell ref="U4441:V4441"/>
    <mergeCell ref="W4441:X4441"/>
    <mergeCell ref="AK4441:AO4441"/>
    <mergeCell ref="L4436:M4436"/>
    <mergeCell ref="N4436:O4436"/>
    <mergeCell ref="P4436:Q4436"/>
    <mergeCell ref="R4436:T4436"/>
    <mergeCell ref="U4436:V4436"/>
    <mergeCell ref="W4436:X4436"/>
    <mergeCell ref="AK4436:AO4436"/>
    <mergeCell ref="L4437:M4437"/>
    <mergeCell ref="N4437:O4437"/>
    <mergeCell ref="P4437:Q4437"/>
    <mergeCell ref="R4437:T4437"/>
    <mergeCell ref="U4437:V4437"/>
    <mergeCell ref="W4437:X4437"/>
    <mergeCell ref="AK4437:AO4437"/>
    <mergeCell ref="L4438:M4438"/>
    <mergeCell ref="N4438:O4438"/>
    <mergeCell ref="P4438:Q4438"/>
    <mergeCell ref="R4438:T4438"/>
    <mergeCell ref="U4438:V4438"/>
    <mergeCell ref="W4438:X4438"/>
    <mergeCell ref="AK4438:AO4438"/>
    <mergeCell ref="L4445:M4445"/>
    <mergeCell ref="N4445:O4445"/>
    <mergeCell ref="P4445:Q4445"/>
    <mergeCell ref="R4445:T4445"/>
    <mergeCell ref="U4445:V4445"/>
    <mergeCell ref="W4445:X4445"/>
    <mergeCell ref="AK4445:AO4445"/>
    <mergeCell ref="L4446:M4446"/>
    <mergeCell ref="N4446:O4446"/>
    <mergeCell ref="P4446:Q4446"/>
    <mergeCell ref="R4446:T4446"/>
    <mergeCell ref="U4446:V4446"/>
    <mergeCell ref="W4446:X4446"/>
    <mergeCell ref="AK4446:AO4446"/>
    <mergeCell ref="L4447:M4447"/>
    <mergeCell ref="N4447:O4447"/>
    <mergeCell ref="P4447:Q4447"/>
    <mergeCell ref="R4447:T4447"/>
    <mergeCell ref="U4447:V4447"/>
    <mergeCell ref="W4447:X4447"/>
    <mergeCell ref="AK4447:AO4447"/>
    <mergeCell ref="L4442:M4442"/>
    <mergeCell ref="N4442:O4442"/>
    <mergeCell ref="P4442:Q4442"/>
    <mergeCell ref="R4442:T4442"/>
    <mergeCell ref="U4442:V4442"/>
    <mergeCell ref="W4442:X4442"/>
    <mergeCell ref="AK4442:AO4442"/>
    <mergeCell ref="L4443:M4443"/>
    <mergeCell ref="N4443:O4443"/>
    <mergeCell ref="P4443:Q4443"/>
    <mergeCell ref="R4443:T4443"/>
    <mergeCell ref="U4443:V4443"/>
    <mergeCell ref="W4443:X4443"/>
    <mergeCell ref="AK4443:AO4443"/>
    <mergeCell ref="L4444:M4444"/>
    <mergeCell ref="N4444:O4444"/>
    <mergeCell ref="P4444:Q4444"/>
    <mergeCell ref="R4444:T4444"/>
    <mergeCell ref="U4444:V4444"/>
    <mergeCell ref="W4444:X4444"/>
    <mergeCell ref="AK4444:AO4444"/>
    <mergeCell ref="AS4451:AT4451"/>
    <mergeCell ref="L4452:N4455"/>
    <mergeCell ref="O4452:X4452"/>
    <mergeCell ref="AA4452:AB4452"/>
    <mergeCell ref="AE4452:AF4452"/>
    <mergeCell ref="AI4452:AJ4452"/>
    <mergeCell ref="AQ4452:AR4452"/>
    <mergeCell ref="AS4452:AT4452"/>
    <mergeCell ref="O4453:X4453"/>
    <mergeCell ref="AA4453:AB4453"/>
    <mergeCell ref="AE4453:AF4453"/>
    <mergeCell ref="AI4453:AJ4453"/>
    <mergeCell ref="AS4453:AT4453"/>
    <mergeCell ref="O4454:X4454"/>
    <mergeCell ref="Y4454:AB4454"/>
    <mergeCell ref="AC4454:AF4454"/>
    <mergeCell ref="AG4454:AJ4454"/>
    <mergeCell ref="AQ4454:AT4454"/>
    <mergeCell ref="O4455:X4455"/>
    <mergeCell ref="Y4455:AJ4455"/>
    <mergeCell ref="L4448:M4448"/>
    <mergeCell ref="N4448:O4448"/>
    <mergeCell ref="P4448:Q4448"/>
    <mergeCell ref="R4448:T4448"/>
    <mergeCell ref="U4448:V4448"/>
    <mergeCell ref="W4448:X4448"/>
    <mergeCell ref="AK4448:AO4448"/>
    <mergeCell ref="K4449:K4455"/>
    <mergeCell ref="L4449:X4449"/>
    <mergeCell ref="Y4449:AB4449"/>
    <mergeCell ref="AK4449:AO4449"/>
    <mergeCell ref="L4450:N4451"/>
    <mergeCell ref="O4450:X4450"/>
    <mergeCell ref="AK4450:AO4455"/>
    <mergeCell ref="O4451:X4451"/>
    <mergeCell ref="Y4451:AB4451"/>
    <mergeCell ref="AC4451:AF4451"/>
    <mergeCell ref="AG4451:AJ4451"/>
    <mergeCell ref="AK4476:AO4476"/>
    <mergeCell ref="L4477:M4477"/>
    <mergeCell ref="N4477:O4477"/>
    <mergeCell ref="P4477:Q4477"/>
    <mergeCell ref="R4477:T4477"/>
    <mergeCell ref="U4477:V4477"/>
    <mergeCell ref="W4477:X4477"/>
    <mergeCell ref="AK4477:AO4477"/>
    <mergeCell ref="L4478:M4478"/>
    <mergeCell ref="N4478:O4478"/>
    <mergeCell ref="P4478:Q4478"/>
    <mergeCell ref="R4478:T4478"/>
    <mergeCell ref="U4478:V4478"/>
    <mergeCell ref="W4478:X4478"/>
    <mergeCell ref="AK4478:AO4478"/>
    <mergeCell ref="L4479:M4479"/>
    <mergeCell ref="N4479:O4479"/>
    <mergeCell ref="P4479:Q4479"/>
    <mergeCell ref="R4479:T4479"/>
    <mergeCell ref="U4479:V4479"/>
    <mergeCell ref="W4479:X4479"/>
    <mergeCell ref="AK4479:AO4479"/>
    <mergeCell ref="K4456:K4457"/>
    <mergeCell ref="L4456:AO4457"/>
    <mergeCell ref="K4458:AO4458"/>
    <mergeCell ref="K4459:AO4459"/>
    <mergeCell ref="K4462:AO4462"/>
    <mergeCell ref="K4463:AO4463"/>
    <mergeCell ref="B4471:B4510"/>
    <mergeCell ref="C4471:J4510"/>
    <mergeCell ref="K4471:AO4471"/>
    <mergeCell ref="K4472:M4472"/>
    <mergeCell ref="N4472:O4472"/>
    <mergeCell ref="P4472:Q4472"/>
    <mergeCell ref="R4472:T4472"/>
    <mergeCell ref="U4472:V4475"/>
    <mergeCell ref="W4472:X4475"/>
    <mergeCell ref="Y4472:AB4473"/>
    <mergeCell ref="AC4472:AJ4473"/>
    <mergeCell ref="AK4472:AO4475"/>
    <mergeCell ref="K4473:K4475"/>
    <mergeCell ref="L4473:M4475"/>
    <mergeCell ref="N4473:O4475"/>
    <mergeCell ref="P4473:Q4475"/>
    <mergeCell ref="R4473:T4475"/>
    <mergeCell ref="Y4474:AB4474"/>
    <mergeCell ref="AC4474:AF4474"/>
    <mergeCell ref="AG4474:AJ4474"/>
    <mergeCell ref="L4476:M4476"/>
    <mergeCell ref="N4476:O4476"/>
    <mergeCell ref="P4476:Q4476"/>
    <mergeCell ref="R4476:T4476"/>
    <mergeCell ref="U4476:V4476"/>
    <mergeCell ref="W4476:X4476"/>
    <mergeCell ref="L4483:M4483"/>
    <mergeCell ref="N4483:O4483"/>
    <mergeCell ref="P4483:Q4483"/>
    <mergeCell ref="R4483:T4483"/>
    <mergeCell ref="U4483:V4483"/>
    <mergeCell ref="W4483:X4483"/>
    <mergeCell ref="AK4483:AO4483"/>
    <mergeCell ref="L4484:M4484"/>
    <mergeCell ref="N4484:O4484"/>
    <mergeCell ref="P4484:Q4484"/>
    <mergeCell ref="R4484:T4484"/>
    <mergeCell ref="U4484:V4484"/>
    <mergeCell ref="W4484:X4484"/>
    <mergeCell ref="AK4484:AO4484"/>
    <mergeCell ref="L4485:M4485"/>
    <mergeCell ref="N4485:O4485"/>
    <mergeCell ref="P4485:Q4485"/>
    <mergeCell ref="R4485:T4485"/>
    <mergeCell ref="U4485:V4485"/>
    <mergeCell ref="W4485:X4485"/>
    <mergeCell ref="AK4485:AO4485"/>
    <mergeCell ref="L4480:M4480"/>
    <mergeCell ref="N4480:O4480"/>
    <mergeCell ref="P4480:Q4480"/>
    <mergeCell ref="R4480:T4480"/>
    <mergeCell ref="U4480:V4480"/>
    <mergeCell ref="W4480:X4480"/>
    <mergeCell ref="AK4480:AO4480"/>
    <mergeCell ref="L4481:M4481"/>
    <mergeCell ref="N4481:O4481"/>
    <mergeCell ref="P4481:Q4481"/>
    <mergeCell ref="R4481:T4481"/>
    <mergeCell ref="U4481:V4481"/>
    <mergeCell ref="W4481:X4481"/>
    <mergeCell ref="AK4481:AO4481"/>
    <mergeCell ref="L4482:M4482"/>
    <mergeCell ref="N4482:O4482"/>
    <mergeCell ref="P4482:Q4482"/>
    <mergeCell ref="R4482:T4482"/>
    <mergeCell ref="U4482:V4482"/>
    <mergeCell ref="W4482:X4482"/>
    <mergeCell ref="AK4482:AO4482"/>
    <mergeCell ref="L4489:M4489"/>
    <mergeCell ref="N4489:O4489"/>
    <mergeCell ref="P4489:Q4489"/>
    <mergeCell ref="R4489:T4489"/>
    <mergeCell ref="U4489:V4489"/>
    <mergeCell ref="W4489:X4489"/>
    <mergeCell ref="AK4489:AO4489"/>
    <mergeCell ref="L4490:M4490"/>
    <mergeCell ref="N4490:O4490"/>
    <mergeCell ref="P4490:Q4490"/>
    <mergeCell ref="R4490:T4490"/>
    <mergeCell ref="U4490:V4490"/>
    <mergeCell ref="W4490:X4490"/>
    <mergeCell ref="AK4490:AO4490"/>
    <mergeCell ref="L4491:M4491"/>
    <mergeCell ref="N4491:O4491"/>
    <mergeCell ref="P4491:Q4491"/>
    <mergeCell ref="R4491:T4491"/>
    <mergeCell ref="U4491:V4491"/>
    <mergeCell ref="W4491:X4491"/>
    <mergeCell ref="AK4491:AO4491"/>
    <mergeCell ref="L4486:M4486"/>
    <mergeCell ref="N4486:O4486"/>
    <mergeCell ref="P4486:Q4486"/>
    <mergeCell ref="R4486:T4486"/>
    <mergeCell ref="U4486:V4486"/>
    <mergeCell ref="W4486:X4486"/>
    <mergeCell ref="AK4486:AO4486"/>
    <mergeCell ref="L4487:M4487"/>
    <mergeCell ref="N4487:O4487"/>
    <mergeCell ref="P4487:Q4487"/>
    <mergeCell ref="R4487:T4487"/>
    <mergeCell ref="U4487:V4487"/>
    <mergeCell ref="W4487:X4487"/>
    <mergeCell ref="AK4487:AO4487"/>
    <mergeCell ref="L4488:M4488"/>
    <mergeCell ref="N4488:O4488"/>
    <mergeCell ref="P4488:Q4488"/>
    <mergeCell ref="R4488:T4488"/>
    <mergeCell ref="U4488:V4488"/>
    <mergeCell ref="W4488:X4488"/>
    <mergeCell ref="AK4488:AO4488"/>
    <mergeCell ref="L4495:M4495"/>
    <mergeCell ref="N4495:O4495"/>
    <mergeCell ref="P4495:Q4495"/>
    <mergeCell ref="R4495:T4495"/>
    <mergeCell ref="U4495:V4495"/>
    <mergeCell ref="W4495:X4495"/>
    <mergeCell ref="AK4495:AO4495"/>
    <mergeCell ref="K4496:K4502"/>
    <mergeCell ref="L4496:X4496"/>
    <mergeCell ref="Y4496:AB4496"/>
    <mergeCell ref="AK4496:AO4496"/>
    <mergeCell ref="L4497:N4498"/>
    <mergeCell ref="O4497:X4497"/>
    <mergeCell ref="AK4497:AO4502"/>
    <mergeCell ref="O4498:X4498"/>
    <mergeCell ref="Y4498:AB4498"/>
    <mergeCell ref="AC4498:AF4498"/>
    <mergeCell ref="AG4498:AJ4498"/>
    <mergeCell ref="L4492:M4492"/>
    <mergeCell ref="N4492:O4492"/>
    <mergeCell ref="P4492:Q4492"/>
    <mergeCell ref="R4492:T4492"/>
    <mergeCell ref="U4492:V4492"/>
    <mergeCell ref="W4492:X4492"/>
    <mergeCell ref="AK4492:AO4492"/>
    <mergeCell ref="L4493:M4493"/>
    <mergeCell ref="N4493:O4493"/>
    <mergeCell ref="P4493:Q4493"/>
    <mergeCell ref="R4493:T4493"/>
    <mergeCell ref="U4493:V4493"/>
    <mergeCell ref="W4493:X4493"/>
    <mergeCell ref="AK4493:AO4493"/>
    <mergeCell ref="L4494:M4494"/>
    <mergeCell ref="N4494:O4494"/>
    <mergeCell ref="P4494:Q4494"/>
    <mergeCell ref="R4494:T4494"/>
    <mergeCell ref="U4494:V4494"/>
    <mergeCell ref="W4494:X4494"/>
    <mergeCell ref="AK4494:AO4494"/>
    <mergeCell ref="K4503:K4504"/>
    <mergeCell ref="L4503:AO4504"/>
    <mergeCell ref="K4505:AO4505"/>
    <mergeCell ref="K4506:AO4506"/>
    <mergeCell ref="K4509:AO4509"/>
    <mergeCell ref="K4510:AO4510"/>
    <mergeCell ref="B4518:B4557"/>
    <mergeCell ref="C4518:J4557"/>
    <mergeCell ref="K4518:AO4518"/>
    <mergeCell ref="K4519:M4519"/>
    <mergeCell ref="N4519:O4519"/>
    <mergeCell ref="P4519:Q4519"/>
    <mergeCell ref="R4519:T4519"/>
    <mergeCell ref="U4519:V4522"/>
    <mergeCell ref="W4519:X4522"/>
    <mergeCell ref="Y4519:AB4520"/>
    <mergeCell ref="AC4519:AJ4520"/>
    <mergeCell ref="AK4519:AO4522"/>
    <mergeCell ref="K4520:K4522"/>
    <mergeCell ref="L4520:M4522"/>
    <mergeCell ref="N4520:O4522"/>
    <mergeCell ref="P4520:Q4522"/>
    <mergeCell ref="R4520:T4522"/>
    <mergeCell ref="Y4521:AB4521"/>
    <mergeCell ref="AC4521:AF4521"/>
    <mergeCell ref="AG4521:AJ4521"/>
    <mergeCell ref="L4523:M4523"/>
    <mergeCell ref="N4523:O4523"/>
    <mergeCell ref="P4523:Q4523"/>
    <mergeCell ref="R4523:T4523"/>
    <mergeCell ref="U4523:V4523"/>
    <mergeCell ref="W4523:X4523"/>
    <mergeCell ref="AS4498:AT4498"/>
    <mergeCell ref="L4499:N4502"/>
    <mergeCell ref="O4499:X4499"/>
    <mergeCell ref="AA4499:AB4499"/>
    <mergeCell ref="AE4499:AF4499"/>
    <mergeCell ref="AI4499:AJ4499"/>
    <mergeCell ref="AQ4499:AR4499"/>
    <mergeCell ref="AS4499:AT4499"/>
    <mergeCell ref="O4500:X4500"/>
    <mergeCell ref="AA4500:AB4500"/>
    <mergeCell ref="AE4500:AF4500"/>
    <mergeCell ref="AI4500:AJ4500"/>
    <mergeCell ref="AS4500:AT4500"/>
    <mergeCell ref="O4501:X4501"/>
    <mergeCell ref="Y4501:AB4501"/>
    <mergeCell ref="AC4501:AF4501"/>
    <mergeCell ref="AG4501:AJ4501"/>
    <mergeCell ref="AQ4501:AT4501"/>
    <mergeCell ref="O4502:X4502"/>
    <mergeCell ref="Y4502:AJ4502"/>
    <mergeCell ref="L4527:M4527"/>
    <mergeCell ref="N4527:O4527"/>
    <mergeCell ref="P4527:Q4527"/>
    <mergeCell ref="R4527:T4527"/>
    <mergeCell ref="U4527:V4527"/>
    <mergeCell ref="W4527:X4527"/>
    <mergeCell ref="AK4527:AO4527"/>
    <mergeCell ref="L4528:M4528"/>
    <mergeCell ref="N4528:O4528"/>
    <mergeCell ref="P4528:Q4528"/>
    <mergeCell ref="R4528:T4528"/>
    <mergeCell ref="U4528:V4528"/>
    <mergeCell ref="W4528:X4528"/>
    <mergeCell ref="AK4528:AO4528"/>
    <mergeCell ref="L4529:M4529"/>
    <mergeCell ref="N4529:O4529"/>
    <mergeCell ref="P4529:Q4529"/>
    <mergeCell ref="R4529:T4529"/>
    <mergeCell ref="U4529:V4529"/>
    <mergeCell ref="W4529:X4529"/>
    <mergeCell ref="AK4529:AO4529"/>
    <mergeCell ref="AK4523:AO4523"/>
    <mergeCell ref="L4524:M4524"/>
    <mergeCell ref="N4524:O4524"/>
    <mergeCell ref="P4524:Q4524"/>
    <mergeCell ref="R4524:T4524"/>
    <mergeCell ref="U4524:V4524"/>
    <mergeCell ref="W4524:X4524"/>
    <mergeCell ref="AK4524:AO4524"/>
    <mergeCell ref="L4525:M4525"/>
    <mergeCell ref="N4525:O4525"/>
    <mergeCell ref="P4525:Q4525"/>
    <mergeCell ref="R4525:T4525"/>
    <mergeCell ref="U4525:V4525"/>
    <mergeCell ref="W4525:X4525"/>
    <mergeCell ref="AK4525:AO4525"/>
    <mergeCell ref="L4526:M4526"/>
    <mergeCell ref="N4526:O4526"/>
    <mergeCell ref="P4526:Q4526"/>
    <mergeCell ref="R4526:T4526"/>
    <mergeCell ref="U4526:V4526"/>
    <mergeCell ref="W4526:X4526"/>
    <mergeCell ref="AK4526:AO4526"/>
    <mergeCell ref="L4533:M4533"/>
    <mergeCell ref="N4533:O4533"/>
    <mergeCell ref="P4533:Q4533"/>
    <mergeCell ref="R4533:T4533"/>
    <mergeCell ref="U4533:V4533"/>
    <mergeCell ref="W4533:X4533"/>
    <mergeCell ref="AK4533:AO4533"/>
    <mergeCell ref="L4534:M4534"/>
    <mergeCell ref="N4534:O4534"/>
    <mergeCell ref="P4534:Q4534"/>
    <mergeCell ref="R4534:T4534"/>
    <mergeCell ref="U4534:V4534"/>
    <mergeCell ref="W4534:X4534"/>
    <mergeCell ref="AK4534:AO4534"/>
    <mergeCell ref="L4535:M4535"/>
    <mergeCell ref="N4535:O4535"/>
    <mergeCell ref="P4535:Q4535"/>
    <mergeCell ref="R4535:T4535"/>
    <mergeCell ref="U4535:V4535"/>
    <mergeCell ref="W4535:X4535"/>
    <mergeCell ref="AK4535:AO4535"/>
    <mergeCell ref="L4530:M4530"/>
    <mergeCell ref="N4530:O4530"/>
    <mergeCell ref="P4530:Q4530"/>
    <mergeCell ref="R4530:T4530"/>
    <mergeCell ref="U4530:V4530"/>
    <mergeCell ref="W4530:X4530"/>
    <mergeCell ref="AK4530:AO4530"/>
    <mergeCell ref="L4531:M4531"/>
    <mergeCell ref="N4531:O4531"/>
    <mergeCell ref="P4531:Q4531"/>
    <mergeCell ref="R4531:T4531"/>
    <mergeCell ref="U4531:V4531"/>
    <mergeCell ref="W4531:X4531"/>
    <mergeCell ref="AK4531:AO4531"/>
    <mergeCell ref="L4532:M4532"/>
    <mergeCell ref="N4532:O4532"/>
    <mergeCell ref="P4532:Q4532"/>
    <mergeCell ref="R4532:T4532"/>
    <mergeCell ref="U4532:V4532"/>
    <mergeCell ref="W4532:X4532"/>
    <mergeCell ref="AK4532:AO4532"/>
    <mergeCell ref="L4539:M4539"/>
    <mergeCell ref="N4539:O4539"/>
    <mergeCell ref="P4539:Q4539"/>
    <mergeCell ref="R4539:T4539"/>
    <mergeCell ref="U4539:V4539"/>
    <mergeCell ref="W4539:X4539"/>
    <mergeCell ref="AK4539:AO4539"/>
    <mergeCell ref="L4540:M4540"/>
    <mergeCell ref="N4540:O4540"/>
    <mergeCell ref="P4540:Q4540"/>
    <mergeCell ref="R4540:T4540"/>
    <mergeCell ref="U4540:V4540"/>
    <mergeCell ref="W4540:X4540"/>
    <mergeCell ref="AK4540:AO4540"/>
    <mergeCell ref="L4541:M4541"/>
    <mergeCell ref="N4541:O4541"/>
    <mergeCell ref="P4541:Q4541"/>
    <mergeCell ref="R4541:T4541"/>
    <mergeCell ref="U4541:V4541"/>
    <mergeCell ref="W4541:X4541"/>
    <mergeCell ref="AK4541:AO4541"/>
    <mergeCell ref="L4536:M4536"/>
    <mergeCell ref="N4536:O4536"/>
    <mergeCell ref="P4536:Q4536"/>
    <mergeCell ref="R4536:T4536"/>
    <mergeCell ref="U4536:V4536"/>
    <mergeCell ref="W4536:X4536"/>
    <mergeCell ref="AK4536:AO4536"/>
    <mergeCell ref="L4537:M4537"/>
    <mergeCell ref="N4537:O4537"/>
    <mergeCell ref="P4537:Q4537"/>
    <mergeCell ref="R4537:T4537"/>
    <mergeCell ref="U4537:V4537"/>
    <mergeCell ref="W4537:X4537"/>
    <mergeCell ref="AK4537:AO4537"/>
    <mergeCell ref="L4538:M4538"/>
    <mergeCell ref="N4538:O4538"/>
    <mergeCell ref="P4538:Q4538"/>
    <mergeCell ref="R4538:T4538"/>
    <mergeCell ref="U4538:V4538"/>
    <mergeCell ref="W4538:X4538"/>
    <mergeCell ref="AK4538:AO4538"/>
    <mergeCell ref="AS4545:AT4545"/>
    <mergeCell ref="L4546:N4549"/>
    <mergeCell ref="O4546:X4546"/>
    <mergeCell ref="AA4546:AB4546"/>
    <mergeCell ref="AE4546:AF4546"/>
    <mergeCell ref="AI4546:AJ4546"/>
    <mergeCell ref="AQ4546:AR4546"/>
    <mergeCell ref="AS4546:AT4546"/>
    <mergeCell ref="O4547:X4547"/>
    <mergeCell ref="AA4547:AB4547"/>
    <mergeCell ref="AE4547:AF4547"/>
    <mergeCell ref="AI4547:AJ4547"/>
    <mergeCell ref="AS4547:AT4547"/>
    <mergeCell ref="O4548:X4548"/>
    <mergeCell ref="Y4548:AB4548"/>
    <mergeCell ref="AC4548:AF4548"/>
    <mergeCell ref="AG4548:AJ4548"/>
    <mergeCell ref="AQ4548:AT4548"/>
    <mergeCell ref="O4549:X4549"/>
    <mergeCell ref="Y4549:AJ4549"/>
    <mergeCell ref="L4542:M4542"/>
    <mergeCell ref="N4542:O4542"/>
    <mergeCell ref="P4542:Q4542"/>
    <mergeCell ref="R4542:T4542"/>
    <mergeCell ref="U4542:V4542"/>
    <mergeCell ref="W4542:X4542"/>
    <mergeCell ref="AK4542:AO4542"/>
    <mergeCell ref="K4543:K4549"/>
    <mergeCell ref="L4543:X4543"/>
    <mergeCell ref="Y4543:AB4543"/>
    <mergeCell ref="AK4543:AO4543"/>
    <mergeCell ref="L4544:N4545"/>
    <mergeCell ref="O4544:X4544"/>
    <mergeCell ref="AK4544:AO4549"/>
    <mergeCell ref="O4545:X4545"/>
    <mergeCell ref="Y4545:AB4545"/>
    <mergeCell ref="AC4545:AF4545"/>
    <mergeCell ref="AG4545:AJ4545"/>
    <mergeCell ref="AK4570:AO4570"/>
    <mergeCell ref="L4571:M4571"/>
    <mergeCell ref="N4571:O4571"/>
    <mergeCell ref="P4571:Q4571"/>
    <mergeCell ref="R4571:T4571"/>
    <mergeCell ref="U4571:V4571"/>
    <mergeCell ref="W4571:X4571"/>
    <mergeCell ref="AK4571:AO4571"/>
    <mergeCell ref="L4572:M4572"/>
    <mergeCell ref="N4572:O4572"/>
    <mergeCell ref="P4572:Q4572"/>
    <mergeCell ref="R4572:T4572"/>
    <mergeCell ref="U4572:V4572"/>
    <mergeCell ref="W4572:X4572"/>
    <mergeCell ref="AK4572:AO4572"/>
    <mergeCell ref="L4573:M4573"/>
    <mergeCell ref="N4573:O4573"/>
    <mergeCell ref="P4573:Q4573"/>
    <mergeCell ref="R4573:T4573"/>
    <mergeCell ref="U4573:V4573"/>
    <mergeCell ref="W4573:X4573"/>
    <mergeCell ref="AK4573:AO4573"/>
    <mergeCell ref="K4550:K4551"/>
    <mergeCell ref="L4550:AO4551"/>
    <mergeCell ref="K4552:AO4552"/>
    <mergeCell ref="K4553:AO4553"/>
    <mergeCell ref="K4556:AO4556"/>
    <mergeCell ref="K4557:AO4557"/>
    <mergeCell ref="B4565:B4604"/>
    <mergeCell ref="C4565:J4604"/>
    <mergeCell ref="K4565:AO4565"/>
    <mergeCell ref="K4566:M4566"/>
    <mergeCell ref="N4566:O4566"/>
    <mergeCell ref="P4566:Q4566"/>
    <mergeCell ref="R4566:T4566"/>
    <mergeCell ref="U4566:V4569"/>
    <mergeCell ref="W4566:X4569"/>
    <mergeCell ref="Y4566:AB4567"/>
    <mergeCell ref="AC4566:AJ4567"/>
    <mergeCell ref="AK4566:AO4569"/>
    <mergeCell ref="K4567:K4569"/>
    <mergeCell ref="L4567:M4569"/>
    <mergeCell ref="N4567:O4569"/>
    <mergeCell ref="P4567:Q4569"/>
    <mergeCell ref="R4567:T4569"/>
    <mergeCell ref="Y4568:AB4568"/>
    <mergeCell ref="AC4568:AF4568"/>
    <mergeCell ref="AG4568:AJ4568"/>
    <mergeCell ref="L4570:M4570"/>
    <mergeCell ref="N4570:O4570"/>
    <mergeCell ref="P4570:Q4570"/>
    <mergeCell ref="R4570:T4570"/>
    <mergeCell ref="U4570:V4570"/>
    <mergeCell ref="W4570:X4570"/>
    <mergeCell ref="L4577:M4577"/>
    <mergeCell ref="N4577:O4577"/>
    <mergeCell ref="P4577:Q4577"/>
    <mergeCell ref="R4577:T4577"/>
    <mergeCell ref="U4577:V4577"/>
    <mergeCell ref="W4577:X4577"/>
    <mergeCell ref="AK4577:AO4577"/>
    <mergeCell ref="L4578:M4578"/>
    <mergeCell ref="N4578:O4578"/>
    <mergeCell ref="P4578:Q4578"/>
    <mergeCell ref="R4578:T4578"/>
    <mergeCell ref="U4578:V4578"/>
    <mergeCell ref="W4578:X4578"/>
    <mergeCell ref="AK4578:AO4578"/>
    <mergeCell ref="L4579:M4579"/>
    <mergeCell ref="N4579:O4579"/>
    <mergeCell ref="P4579:Q4579"/>
    <mergeCell ref="R4579:T4579"/>
    <mergeCell ref="U4579:V4579"/>
    <mergeCell ref="W4579:X4579"/>
    <mergeCell ref="AK4579:AO4579"/>
    <mergeCell ref="L4574:M4574"/>
    <mergeCell ref="N4574:O4574"/>
    <mergeCell ref="P4574:Q4574"/>
    <mergeCell ref="R4574:T4574"/>
    <mergeCell ref="U4574:V4574"/>
    <mergeCell ref="W4574:X4574"/>
    <mergeCell ref="AK4574:AO4574"/>
    <mergeCell ref="L4575:M4575"/>
    <mergeCell ref="N4575:O4575"/>
    <mergeCell ref="P4575:Q4575"/>
    <mergeCell ref="R4575:T4575"/>
    <mergeCell ref="U4575:V4575"/>
    <mergeCell ref="W4575:X4575"/>
    <mergeCell ref="AK4575:AO4575"/>
    <mergeCell ref="L4576:M4576"/>
    <mergeCell ref="N4576:O4576"/>
    <mergeCell ref="P4576:Q4576"/>
    <mergeCell ref="R4576:T4576"/>
    <mergeCell ref="U4576:V4576"/>
    <mergeCell ref="W4576:X4576"/>
    <mergeCell ref="AK4576:AO4576"/>
    <mergeCell ref="L4583:M4583"/>
    <mergeCell ref="N4583:O4583"/>
    <mergeCell ref="P4583:Q4583"/>
    <mergeCell ref="R4583:T4583"/>
    <mergeCell ref="U4583:V4583"/>
    <mergeCell ref="W4583:X4583"/>
    <mergeCell ref="AK4583:AO4583"/>
    <mergeCell ref="L4584:M4584"/>
    <mergeCell ref="N4584:O4584"/>
    <mergeCell ref="P4584:Q4584"/>
    <mergeCell ref="R4584:T4584"/>
    <mergeCell ref="U4584:V4584"/>
    <mergeCell ref="W4584:X4584"/>
    <mergeCell ref="AK4584:AO4584"/>
    <mergeCell ref="L4585:M4585"/>
    <mergeCell ref="N4585:O4585"/>
    <mergeCell ref="P4585:Q4585"/>
    <mergeCell ref="R4585:T4585"/>
    <mergeCell ref="U4585:V4585"/>
    <mergeCell ref="W4585:X4585"/>
    <mergeCell ref="AK4585:AO4585"/>
    <mergeCell ref="L4580:M4580"/>
    <mergeCell ref="N4580:O4580"/>
    <mergeCell ref="P4580:Q4580"/>
    <mergeCell ref="R4580:T4580"/>
    <mergeCell ref="U4580:V4580"/>
    <mergeCell ref="W4580:X4580"/>
    <mergeCell ref="AK4580:AO4580"/>
    <mergeCell ref="L4581:M4581"/>
    <mergeCell ref="N4581:O4581"/>
    <mergeCell ref="P4581:Q4581"/>
    <mergeCell ref="R4581:T4581"/>
    <mergeCell ref="U4581:V4581"/>
    <mergeCell ref="W4581:X4581"/>
    <mergeCell ref="AK4581:AO4581"/>
    <mergeCell ref="L4582:M4582"/>
    <mergeCell ref="N4582:O4582"/>
    <mergeCell ref="P4582:Q4582"/>
    <mergeCell ref="R4582:T4582"/>
    <mergeCell ref="U4582:V4582"/>
    <mergeCell ref="W4582:X4582"/>
    <mergeCell ref="AK4582:AO4582"/>
    <mergeCell ref="L4589:M4589"/>
    <mergeCell ref="N4589:O4589"/>
    <mergeCell ref="P4589:Q4589"/>
    <mergeCell ref="R4589:T4589"/>
    <mergeCell ref="U4589:V4589"/>
    <mergeCell ref="W4589:X4589"/>
    <mergeCell ref="AK4589:AO4589"/>
    <mergeCell ref="K4590:K4596"/>
    <mergeCell ref="L4590:X4590"/>
    <mergeCell ref="Y4590:AB4590"/>
    <mergeCell ref="AK4590:AO4590"/>
    <mergeCell ref="L4591:N4592"/>
    <mergeCell ref="O4591:X4591"/>
    <mergeCell ref="AK4591:AO4596"/>
    <mergeCell ref="O4592:X4592"/>
    <mergeCell ref="Y4592:AB4592"/>
    <mergeCell ref="AC4592:AF4592"/>
    <mergeCell ref="AG4592:AJ4592"/>
    <mergeCell ref="L4586:M4586"/>
    <mergeCell ref="N4586:O4586"/>
    <mergeCell ref="P4586:Q4586"/>
    <mergeCell ref="R4586:T4586"/>
    <mergeCell ref="U4586:V4586"/>
    <mergeCell ref="W4586:X4586"/>
    <mergeCell ref="AK4586:AO4586"/>
    <mergeCell ref="L4587:M4587"/>
    <mergeCell ref="N4587:O4587"/>
    <mergeCell ref="P4587:Q4587"/>
    <mergeCell ref="R4587:T4587"/>
    <mergeCell ref="U4587:V4587"/>
    <mergeCell ref="W4587:X4587"/>
    <mergeCell ref="AK4587:AO4587"/>
    <mergeCell ref="L4588:M4588"/>
    <mergeCell ref="N4588:O4588"/>
    <mergeCell ref="P4588:Q4588"/>
    <mergeCell ref="R4588:T4588"/>
    <mergeCell ref="U4588:V4588"/>
    <mergeCell ref="W4588:X4588"/>
    <mergeCell ref="AK4588:AO4588"/>
    <mergeCell ref="K4597:K4598"/>
    <mergeCell ref="L4597:AO4598"/>
    <mergeCell ref="K4599:AO4599"/>
    <mergeCell ref="K4600:AO4600"/>
    <mergeCell ref="K4603:AO4603"/>
    <mergeCell ref="K4604:AO4604"/>
    <mergeCell ref="B4612:B4651"/>
    <mergeCell ref="C4612:J4651"/>
    <mergeCell ref="K4612:AO4612"/>
    <mergeCell ref="K4613:M4613"/>
    <mergeCell ref="N4613:O4613"/>
    <mergeCell ref="P4613:Q4613"/>
    <mergeCell ref="R4613:T4613"/>
    <mergeCell ref="U4613:V4616"/>
    <mergeCell ref="W4613:X4616"/>
    <mergeCell ref="Y4613:AB4614"/>
    <mergeCell ref="AC4613:AJ4614"/>
    <mergeCell ref="AK4613:AO4616"/>
    <mergeCell ref="K4614:K4616"/>
    <mergeCell ref="L4614:M4616"/>
    <mergeCell ref="N4614:O4616"/>
    <mergeCell ref="P4614:Q4616"/>
    <mergeCell ref="R4614:T4616"/>
    <mergeCell ref="Y4615:AB4615"/>
    <mergeCell ref="AC4615:AF4615"/>
    <mergeCell ref="AG4615:AJ4615"/>
    <mergeCell ref="L4617:M4617"/>
    <mergeCell ref="N4617:O4617"/>
    <mergeCell ref="P4617:Q4617"/>
    <mergeCell ref="R4617:T4617"/>
    <mergeCell ref="U4617:V4617"/>
    <mergeCell ref="W4617:X4617"/>
    <mergeCell ref="AS4592:AT4592"/>
    <mergeCell ref="L4593:N4596"/>
    <mergeCell ref="O4593:X4593"/>
    <mergeCell ref="AA4593:AB4593"/>
    <mergeCell ref="AE4593:AF4593"/>
    <mergeCell ref="AI4593:AJ4593"/>
    <mergeCell ref="AQ4593:AR4593"/>
    <mergeCell ref="AS4593:AT4593"/>
    <mergeCell ref="O4594:X4594"/>
    <mergeCell ref="AA4594:AB4594"/>
    <mergeCell ref="AE4594:AF4594"/>
    <mergeCell ref="AI4594:AJ4594"/>
    <mergeCell ref="AS4594:AT4594"/>
    <mergeCell ref="O4595:X4595"/>
    <mergeCell ref="Y4595:AB4595"/>
    <mergeCell ref="AC4595:AF4595"/>
    <mergeCell ref="AG4595:AJ4595"/>
    <mergeCell ref="AQ4595:AT4595"/>
    <mergeCell ref="O4596:X4596"/>
    <mergeCell ref="Y4596:AJ4596"/>
    <mergeCell ref="L4621:M4621"/>
    <mergeCell ref="N4621:O4621"/>
    <mergeCell ref="P4621:Q4621"/>
    <mergeCell ref="R4621:T4621"/>
    <mergeCell ref="U4621:V4621"/>
    <mergeCell ref="W4621:X4621"/>
    <mergeCell ref="AK4621:AO4621"/>
    <mergeCell ref="L4622:M4622"/>
    <mergeCell ref="N4622:O4622"/>
    <mergeCell ref="P4622:Q4622"/>
    <mergeCell ref="R4622:T4622"/>
    <mergeCell ref="U4622:V4622"/>
    <mergeCell ref="W4622:X4622"/>
    <mergeCell ref="AK4622:AO4622"/>
    <mergeCell ref="L4623:M4623"/>
    <mergeCell ref="N4623:O4623"/>
    <mergeCell ref="P4623:Q4623"/>
    <mergeCell ref="R4623:T4623"/>
    <mergeCell ref="U4623:V4623"/>
    <mergeCell ref="W4623:X4623"/>
    <mergeCell ref="AK4623:AO4623"/>
    <mergeCell ref="AK4617:AO4617"/>
    <mergeCell ref="L4618:M4618"/>
    <mergeCell ref="N4618:O4618"/>
    <mergeCell ref="P4618:Q4618"/>
    <mergeCell ref="R4618:T4618"/>
    <mergeCell ref="U4618:V4618"/>
    <mergeCell ref="W4618:X4618"/>
    <mergeCell ref="AK4618:AO4618"/>
    <mergeCell ref="L4619:M4619"/>
    <mergeCell ref="N4619:O4619"/>
    <mergeCell ref="P4619:Q4619"/>
    <mergeCell ref="R4619:T4619"/>
    <mergeCell ref="U4619:V4619"/>
    <mergeCell ref="W4619:X4619"/>
    <mergeCell ref="AK4619:AO4619"/>
    <mergeCell ref="L4620:M4620"/>
    <mergeCell ref="N4620:O4620"/>
    <mergeCell ref="P4620:Q4620"/>
    <mergeCell ref="R4620:T4620"/>
    <mergeCell ref="U4620:V4620"/>
    <mergeCell ref="W4620:X4620"/>
    <mergeCell ref="AK4620:AO4620"/>
    <mergeCell ref="L4627:M4627"/>
    <mergeCell ref="N4627:O4627"/>
    <mergeCell ref="P4627:Q4627"/>
    <mergeCell ref="R4627:T4627"/>
    <mergeCell ref="U4627:V4627"/>
    <mergeCell ref="W4627:X4627"/>
    <mergeCell ref="AK4627:AO4627"/>
    <mergeCell ref="L4628:M4628"/>
    <mergeCell ref="N4628:O4628"/>
    <mergeCell ref="P4628:Q4628"/>
    <mergeCell ref="R4628:T4628"/>
    <mergeCell ref="U4628:V4628"/>
    <mergeCell ref="W4628:X4628"/>
    <mergeCell ref="AK4628:AO4628"/>
    <mergeCell ref="L4629:M4629"/>
    <mergeCell ref="N4629:O4629"/>
    <mergeCell ref="P4629:Q4629"/>
    <mergeCell ref="R4629:T4629"/>
    <mergeCell ref="U4629:V4629"/>
    <mergeCell ref="W4629:X4629"/>
    <mergeCell ref="AK4629:AO4629"/>
    <mergeCell ref="L4624:M4624"/>
    <mergeCell ref="N4624:O4624"/>
    <mergeCell ref="P4624:Q4624"/>
    <mergeCell ref="R4624:T4624"/>
    <mergeCell ref="U4624:V4624"/>
    <mergeCell ref="W4624:X4624"/>
    <mergeCell ref="AK4624:AO4624"/>
    <mergeCell ref="L4625:M4625"/>
    <mergeCell ref="N4625:O4625"/>
    <mergeCell ref="P4625:Q4625"/>
    <mergeCell ref="R4625:T4625"/>
    <mergeCell ref="U4625:V4625"/>
    <mergeCell ref="W4625:X4625"/>
    <mergeCell ref="AK4625:AO4625"/>
    <mergeCell ref="L4626:M4626"/>
    <mergeCell ref="N4626:O4626"/>
    <mergeCell ref="P4626:Q4626"/>
    <mergeCell ref="R4626:T4626"/>
    <mergeCell ref="U4626:V4626"/>
    <mergeCell ref="W4626:X4626"/>
    <mergeCell ref="AK4626:AO4626"/>
    <mergeCell ref="L4633:M4633"/>
    <mergeCell ref="N4633:O4633"/>
    <mergeCell ref="P4633:Q4633"/>
    <mergeCell ref="R4633:T4633"/>
    <mergeCell ref="U4633:V4633"/>
    <mergeCell ref="W4633:X4633"/>
    <mergeCell ref="AK4633:AO4633"/>
    <mergeCell ref="L4634:M4634"/>
    <mergeCell ref="N4634:O4634"/>
    <mergeCell ref="P4634:Q4634"/>
    <mergeCell ref="R4634:T4634"/>
    <mergeCell ref="U4634:V4634"/>
    <mergeCell ref="W4634:X4634"/>
    <mergeCell ref="AK4634:AO4634"/>
    <mergeCell ref="L4635:M4635"/>
    <mergeCell ref="N4635:O4635"/>
    <mergeCell ref="P4635:Q4635"/>
    <mergeCell ref="R4635:T4635"/>
    <mergeCell ref="U4635:V4635"/>
    <mergeCell ref="W4635:X4635"/>
    <mergeCell ref="AK4635:AO4635"/>
    <mergeCell ref="L4630:M4630"/>
    <mergeCell ref="N4630:O4630"/>
    <mergeCell ref="P4630:Q4630"/>
    <mergeCell ref="R4630:T4630"/>
    <mergeCell ref="U4630:V4630"/>
    <mergeCell ref="W4630:X4630"/>
    <mergeCell ref="AK4630:AO4630"/>
    <mergeCell ref="L4631:M4631"/>
    <mergeCell ref="N4631:O4631"/>
    <mergeCell ref="P4631:Q4631"/>
    <mergeCell ref="R4631:T4631"/>
    <mergeCell ref="U4631:V4631"/>
    <mergeCell ref="W4631:X4631"/>
    <mergeCell ref="AK4631:AO4631"/>
    <mergeCell ref="L4632:M4632"/>
    <mergeCell ref="N4632:O4632"/>
    <mergeCell ref="P4632:Q4632"/>
    <mergeCell ref="R4632:T4632"/>
    <mergeCell ref="U4632:V4632"/>
    <mergeCell ref="W4632:X4632"/>
    <mergeCell ref="AK4632:AO4632"/>
    <mergeCell ref="AS4639:AT4639"/>
    <mergeCell ref="L4640:N4643"/>
    <mergeCell ref="O4640:X4640"/>
    <mergeCell ref="AA4640:AB4640"/>
    <mergeCell ref="AE4640:AF4640"/>
    <mergeCell ref="AI4640:AJ4640"/>
    <mergeCell ref="AQ4640:AR4640"/>
    <mergeCell ref="AS4640:AT4640"/>
    <mergeCell ref="O4641:X4641"/>
    <mergeCell ref="AA4641:AB4641"/>
    <mergeCell ref="AE4641:AF4641"/>
    <mergeCell ref="AI4641:AJ4641"/>
    <mergeCell ref="AS4641:AT4641"/>
    <mergeCell ref="O4642:X4642"/>
    <mergeCell ref="Y4642:AB4642"/>
    <mergeCell ref="AC4642:AF4642"/>
    <mergeCell ref="AG4642:AJ4642"/>
    <mergeCell ref="AQ4642:AT4642"/>
    <mergeCell ref="O4643:X4643"/>
    <mergeCell ref="Y4643:AJ4643"/>
    <mergeCell ref="L4636:M4636"/>
    <mergeCell ref="N4636:O4636"/>
    <mergeCell ref="P4636:Q4636"/>
    <mergeCell ref="R4636:T4636"/>
    <mergeCell ref="U4636:V4636"/>
    <mergeCell ref="W4636:X4636"/>
    <mergeCell ref="AK4636:AO4636"/>
    <mergeCell ref="K4637:K4643"/>
    <mergeCell ref="L4637:X4637"/>
    <mergeCell ref="Y4637:AB4637"/>
    <mergeCell ref="AK4637:AO4637"/>
    <mergeCell ref="L4638:N4639"/>
    <mergeCell ref="O4638:X4638"/>
    <mergeCell ref="AK4638:AO4643"/>
    <mergeCell ref="O4639:X4639"/>
    <mergeCell ref="Y4639:AB4639"/>
    <mergeCell ref="AC4639:AF4639"/>
    <mergeCell ref="AG4639:AJ4639"/>
    <mergeCell ref="AK4664:AO4664"/>
    <mergeCell ref="L4665:M4665"/>
    <mergeCell ref="N4665:O4665"/>
    <mergeCell ref="P4665:Q4665"/>
    <mergeCell ref="R4665:T4665"/>
    <mergeCell ref="U4665:V4665"/>
    <mergeCell ref="W4665:X4665"/>
    <mergeCell ref="AK4665:AO4665"/>
    <mergeCell ref="L4666:M4666"/>
    <mergeCell ref="N4666:O4666"/>
    <mergeCell ref="P4666:Q4666"/>
    <mergeCell ref="R4666:T4666"/>
    <mergeCell ref="U4666:V4666"/>
    <mergeCell ref="W4666:X4666"/>
    <mergeCell ref="AK4666:AO4666"/>
    <mergeCell ref="L4667:M4667"/>
    <mergeCell ref="N4667:O4667"/>
    <mergeCell ref="P4667:Q4667"/>
    <mergeCell ref="R4667:T4667"/>
    <mergeCell ref="U4667:V4667"/>
    <mergeCell ref="W4667:X4667"/>
    <mergeCell ref="AK4667:AO4667"/>
    <mergeCell ref="K4644:K4645"/>
    <mergeCell ref="L4644:AO4645"/>
    <mergeCell ref="K4646:AO4646"/>
    <mergeCell ref="K4647:AO4647"/>
    <mergeCell ref="K4650:AO4650"/>
    <mergeCell ref="K4651:AO4651"/>
    <mergeCell ref="B4659:B4698"/>
    <mergeCell ref="C4659:J4698"/>
    <mergeCell ref="K4659:AO4659"/>
    <mergeCell ref="K4660:M4660"/>
    <mergeCell ref="N4660:O4660"/>
    <mergeCell ref="P4660:Q4660"/>
    <mergeCell ref="R4660:T4660"/>
    <mergeCell ref="U4660:V4663"/>
    <mergeCell ref="W4660:X4663"/>
    <mergeCell ref="Y4660:AB4661"/>
    <mergeCell ref="AC4660:AJ4661"/>
    <mergeCell ref="AK4660:AO4663"/>
    <mergeCell ref="K4661:K4663"/>
    <mergeCell ref="L4661:M4663"/>
    <mergeCell ref="N4661:O4663"/>
    <mergeCell ref="P4661:Q4663"/>
    <mergeCell ref="R4661:T4663"/>
    <mergeCell ref="Y4662:AB4662"/>
    <mergeCell ref="AC4662:AF4662"/>
    <mergeCell ref="AG4662:AJ4662"/>
    <mergeCell ref="L4664:M4664"/>
    <mergeCell ref="N4664:O4664"/>
    <mergeCell ref="P4664:Q4664"/>
    <mergeCell ref="R4664:T4664"/>
    <mergeCell ref="U4664:V4664"/>
    <mergeCell ref="W4664:X4664"/>
    <mergeCell ref="L4671:M4671"/>
    <mergeCell ref="N4671:O4671"/>
    <mergeCell ref="P4671:Q4671"/>
    <mergeCell ref="R4671:T4671"/>
    <mergeCell ref="U4671:V4671"/>
    <mergeCell ref="W4671:X4671"/>
    <mergeCell ref="AK4671:AO4671"/>
    <mergeCell ref="L4672:M4672"/>
    <mergeCell ref="N4672:O4672"/>
    <mergeCell ref="P4672:Q4672"/>
    <mergeCell ref="R4672:T4672"/>
    <mergeCell ref="U4672:V4672"/>
    <mergeCell ref="W4672:X4672"/>
    <mergeCell ref="AK4672:AO4672"/>
    <mergeCell ref="L4673:M4673"/>
    <mergeCell ref="N4673:O4673"/>
    <mergeCell ref="P4673:Q4673"/>
    <mergeCell ref="R4673:T4673"/>
    <mergeCell ref="U4673:V4673"/>
    <mergeCell ref="W4673:X4673"/>
    <mergeCell ref="AK4673:AO4673"/>
    <mergeCell ref="L4668:M4668"/>
    <mergeCell ref="N4668:O4668"/>
    <mergeCell ref="P4668:Q4668"/>
    <mergeCell ref="R4668:T4668"/>
    <mergeCell ref="U4668:V4668"/>
    <mergeCell ref="W4668:X4668"/>
    <mergeCell ref="AK4668:AO4668"/>
    <mergeCell ref="L4669:M4669"/>
    <mergeCell ref="N4669:O4669"/>
    <mergeCell ref="P4669:Q4669"/>
    <mergeCell ref="R4669:T4669"/>
    <mergeCell ref="U4669:V4669"/>
    <mergeCell ref="W4669:X4669"/>
    <mergeCell ref="AK4669:AO4669"/>
    <mergeCell ref="L4670:M4670"/>
    <mergeCell ref="N4670:O4670"/>
    <mergeCell ref="P4670:Q4670"/>
    <mergeCell ref="R4670:T4670"/>
    <mergeCell ref="U4670:V4670"/>
    <mergeCell ref="W4670:X4670"/>
    <mergeCell ref="AK4670:AO4670"/>
    <mergeCell ref="L4677:M4677"/>
    <mergeCell ref="N4677:O4677"/>
    <mergeCell ref="P4677:Q4677"/>
    <mergeCell ref="R4677:T4677"/>
    <mergeCell ref="U4677:V4677"/>
    <mergeCell ref="W4677:X4677"/>
    <mergeCell ref="AK4677:AO4677"/>
    <mergeCell ref="L4678:M4678"/>
    <mergeCell ref="N4678:O4678"/>
    <mergeCell ref="P4678:Q4678"/>
    <mergeCell ref="R4678:T4678"/>
    <mergeCell ref="U4678:V4678"/>
    <mergeCell ref="W4678:X4678"/>
    <mergeCell ref="AK4678:AO4678"/>
    <mergeCell ref="L4679:M4679"/>
    <mergeCell ref="N4679:O4679"/>
    <mergeCell ref="P4679:Q4679"/>
    <mergeCell ref="R4679:T4679"/>
    <mergeCell ref="U4679:V4679"/>
    <mergeCell ref="W4679:X4679"/>
    <mergeCell ref="AK4679:AO4679"/>
    <mergeCell ref="L4674:M4674"/>
    <mergeCell ref="N4674:O4674"/>
    <mergeCell ref="P4674:Q4674"/>
    <mergeCell ref="R4674:T4674"/>
    <mergeCell ref="U4674:V4674"/>
    <mergeCell ref="W4674:X4674"/>
    <mergeCell ref="AK4674:AO4674"/>
    <mergeCell ref="L4675:M4675"/>
    <mergeCell ref="N4675:O4675"/>
    <mergeCell ref="P4675:Q4675"/>
    <mergeCell ref="R4675:T4675"/>
    <mergeCell ref="U4675:V4675"/>
    <mergeCell ref="W4675:X4675"/>
    <mergeCell ref="AK4675:AO4675"/>
    <mergeCell ref="L4676:M4676"/>
    <mergeCell ref="N4676:O4676"/>
    <mergeCell ref="P4676:Q4676"/>
    <mergeCell ref="R4676:T4676"/>
    <mergeCell ref="U4676:V4676"/>
    <mergeCell ref="W4676:X4676"/>
    <mergeCell ref="AK4676:AO4676"/>
    <mergeCell ref="L4683:M4683"/>
    <mergeCell ref="N4683:O4683"/>
    <mergeCell ref="P4683:Q4683"/>
    <mergeCell ref="R4683:T4683"/>
    <mergeCell ref="U4683:V4683"/>
    <mergeCell ref="W4683:X4683"/>
    <mergeCell ref="AK4683:AO4683"/>
    <mergeCell ref="K4684:K4690"/>
    <mergeCell ref="L4684:X4684"/>
    <mergeCell ref="Y4684:AB4684"/>
    <mergeCell ref="AK4684:AO4684"/>
    <mergeCell ref="L4685:N4686"/>
    <mergeCell ref="O4685:X4685"/>
    <mergeCell ref="AK4685:AO4690"/>
    <mergeCell ref="O4686:X4686"/>
    <mergeCell ref="Y4686:AB4686"/>
    <mergeCell ref="AC4686:AF4686"/>
    <mergeCell ref="AG4686:AJ4686"/>
    <mergeCell ref="L4680:M4680"/>
    <mergeCell ref="N4680:O4680"/>
    <mergeCell ref="P4680:Q4680"/>
    <mergeCell ref="R4680:T4680"/>
    <mergeCell ref="U4680:V4680"/>
    <mergeCell ref="W4680:X4680"/>
    <mergeCell ref="AK4680:AO4680"/>
    <mergeCell ref="L4681:M4681"/>
    <mergeCell ref="N4681:O4681"/>
    <mergeCell ref="P4681:Q4681"/>
    <mergeCell ref="R4681:T4681"/>
    <mergeCell ref="U4681:V4681"/>
    <mergeCell ref="W4681:X4681"/>
    <mergeCell ref="AK4681:AO4681"/>
    <mergeCell ref="L4682:M4682"/>
    <mergeCell ref="N4682:O4682"/>
    <mergeCell ref="P4682:Q4682"/>
    <mergeCell ref="R4682:T4682"/>
    <mergeCell ref="U4682:V4682"/>
    <mergeCell ref="W4682:X4682"/>
    <mergeCell ref="AK4682:AO4682"/>
    <mergeCell ref="K4691:K4692"/>
    <mergeCell ref="L4691:AO4692"/>
    <mergeCell ref="K4693:AO4693"/>
    <mergeCell ref="K4694:AO4694"/>
    <mergeCell ref="K4697:AO4697"/>
    <mergeCell ref="K4698:AO4698"/>
    <mergeCell ref="B4706:B4745"/>
    <mergeCell ref="C4706:J4745"/>
    <mergeCell ref="K4706:AO4706"/>
    <mergeCell ref="K4707:M4707"/>
    <mergeCell ref="N4707:O4707"/>
    <mergeCell ref="P4707:Q4707"/>
    <mergeCell ref="R4707:T4707"/>
    <mergeCell ref="U4707:V4710"/>
    <mergeCell ref="W4707:X4710"/>
    <mergeCell ref="Y4707:AB4708"/>
    <mergeCell ref="AC4707:AJ4708"/>
    <mergeCell ref="AK4707:AO4710"/>
    <mergeCell ref="K4708:K4710"/>
    <mergeCell ref="L4708:M4710"/>
    <mergeCell ref="N4708:O4710"/>
    <mergeCell ref="P4708:Q4710"/>
    <mergeCell ref="R4708:T4710"/>
    <mergeCell ref="Y4709:AB4709"/>
    <mergeCell ref="AC4709:AF4709"/>
    <mergeCell ref="AG4709:AJ4709"/>
    <mergeCell ref="L4711:M4711"/>
    <mergeCell ref="N4711:O4711"/>
    <mergeCell ref="P4711:Q4711"/>
    <mergeCell ref="R4711:T4711"/>
    <mergeCell ref="U4711:V4711"/>
    <mergeCell ref="W4711:X4711"/>
    <mergeCell ref="AS4686:AT4686"/>
    <mergeCell ref="L4687:N4690"/>
    <mergeCell ref="O4687:X4687"/>
    <mergeCell ref="AA4687:AB4687"/>
    <mergeCell ref="AE4687:AF4687"/>
    <mergeCell ref="AI4687:AJ4687"/>
    <mergeCell ref="AQ4687:AR4687"/>
    <mergeCell ref="AS4687:AT4687"/>
    <mergeCell ref="O4688:X4688"/>
    <mergeCell ref="AA4688:AB4688"/>
    <mergeCell ref="AE4688:AF4688"/>
    <mergeCell ref="AI4688:AJ4688"/>
    <mergeCell ref="AS4688:AT4688"/>
    <mergeCell ref="O4689:X4689"/>
    <mergeCell ref="Y4689:AB4689"/>
    <mergeCell ref="AC4689:AF4689"/>
    <mergeCell ref="AG4689:AJ4689"/>
    <mergeCell ref="AQ4689:AT4689"/>
    <mergeCell ref="O4690:X4690"/>
    <mergeCell ref="Y4690:AJ4690"/>
    <mergeCell ref="L4715:M4715"/>
    <mergeCell ref="N4715:O4715"/>
    <mergeCell ref="P4715:Q4715"/>
    <mergeCell ref="R4715:T4715"/>
    <mergeCell ref="U4715:V4715"/>
    <mergeCell ref="W4715:X4715"/>
    <mergeCell ref="AK4715:AO4715"/>
    <mergeCell ref="L4716:M4716"/>
    <mergeCell ref="N4716:O4716"/>
    <mergeCell ref="P4716:Q4716"/>
    <mergeCell ref="R4716:T4716"/>
    <mergeCell ref="U4716:V4716"/>
    <mergeCell ref="W4716:X4716"/>
    <mergeCell ref="AK4716:AO4716"/>
    <mergeCell ref="L4717:M4717"/>
    <mergeCell ref="N4717:O4717"/>
    <mergeCell ref="P4717:Q4717"/>
    <mergeCell ref="R4717:T4717"/>
    <mergeCell ref="U4717:V4717"/>
    <mergeCell ref="W4717:X4717"/>
    <mergeCell ref="AK4717:AO4717"/>
    <mergeCell ref="AK4711:AO4711"/>
    <mergeCell ref="L4712:M4712"/>
    <mergeCell ref="N4712:O4712"/>
    <mergeCell ref="P4712:Q4712"/>
    <mergeCell ref="R4712:T4712"/>
    <mergeCell ref="U4712:V4712"/>
    <mergeCell ref="W4712:X4712"/>
    <mergeCell ref="AK4712:AO4712"/>
    <mergeCell ref="L4713:M4713"/>
    <mergeCell ref="N4713:O4713"/>
    <mergeCell ref="P4713:Q4713"/>
    <mergeCell ref="R4713:T4713"/>
    <mergeCell ref="U4713:V4713"/>
    <mergeCell ref="W4713:X4713"/>
    <mergeCell ref="AK4713:AO4713"/>
    <mergeCell ref="L4714:M4714"/>
    <mergeCell ref="N4714:O4714"/>
    <mergeCell ref="P4714:Q4714"/>
    <mergeCell ref="R4714:T4714"/>
    <mergeCell ref="U4714:V4714"/>
    <mergeCell ref="W4714:X4714"/>
    <mergeCell ref="AK4714:AO4714"/>
    <mergeCell ref="L4721:M4721"/>
    <mergeCell ref="N4721:O4721"/>
    <mergeCell ref="P4721:Q4721"/>
    <mergeCell ref="R4721:T4721"/>
    <mergeCell ref="U4721:V4721"/>
    <mergeCell ref="W4721:X4721"/>
    <mergeCell ref="AK4721:AO4721"/>
    <mergeCell ref="L4722:M4722"/>
    <mergeCell ref="N4722:O4722"/>
    <mergeCell ref="P4722:Q4722"/>
    <mergeCell ref="R4722:T4722"/>
    <mergeCell ref="U4722:V4722"/>
    <mergeCell ref="W4722:X4722"/>
    <mergeCell ref="AK4722:AO4722"/>
    <mergeCell ref="L4723:M4723"/>
    <mergeCell ref="N4723:O4723"/>
    <mergeCell ref="P4723:Q4723"/>
    <mergeCell ref="R4723:T4723"/>
    <mergeCell ref="U4723:V4723"/>
    <mergeCell ref="W4723:X4723"/>
    <mergeCell ref="AK4723:AO4723"/>
    <mergeCell ref="L4718:M4718"/>
    <mergeCell ref="N4718:O4718"/>
    <mergeCell ref="P4718:Q4718"/>
    <mergeCell ref="R4718:T4718"/>
    <mergeCell ref="U4718:V4718"/>
    <mergeCell ref="W4718:X4718"/>
    <mergeCell ref="AK4718:AO4718"/>
    <mergeCell ref="L4719:M4719"/>
    <mergeCell ref="N4719:O4719"/>
    <mergeCell ref="P4719:Q4719"/>
    <mergeCell ref="R4719:T4719"/>
    <mergeCell ref="U4719:V4719"/>
    <mergeCell ref="W4719:X4719"/>
    <mergeCell ref="AK4719:AO4719"/>
    <mergeCell ref="L4720:M4720"/>
    <mergeCell ref="N4720:O4720"/>
    <mergeCell ref="P4720:Q4720"/>
    <mergeCell ref="R4720:T4720"/>
    <mergeCell ref="U4720:V4720"/>
    <mergeCell ref="W4720:X4720"/>
    <mergeCell ref="AK4720:AO4720"/>
    <mergeCell ref="L4727:M4727"/>
    <mergeCell ref="N4727:O4727"/>
    <mergeCell ref="P4727:Q4727"/>
    <mergeCell ref="R4727:T4727"/>
    <mergeCell ref="U4727:V4727"/>
    <mergeCell ref="W4727:X4727"/>
    <mergeCell ref="AK4727:AO4727"/>
    <mergeCell ref="L4728:M4728"/>
    <mergeCell ref="N4728:O4728"/>
    <mergeCell ref="P4728:Q4728"/>
    <mergeCell ref="R4728:T4728"/>
    <mergeCell ref="U4728:V4728"/>
    <mergeCell ref="W4728:X4728"/>
    <mergeCell ref="AK4728:AO4728"/>
    <mergeCell ref="L4729:M4729"/>
    <mergeCell ref="N4729:O4729"/>
    <mergeCell ref="P4729:Q4729"/>
    <mergeCell ref="R4729:T4729"/>
    <mergeCell ref="U4729:V4729"/>
    <mergeCell ref="W4729:X4729"/>
    <mergeCell ref="AK4729:AO4729"/>
    <mergeCell ref="L4724:M4724"/>
    <mergeCell ref="N4724:O4724"/>
    <mergeCell ref="P4724:Q4724"/>
    <mergeCell ref="R4724:T4724"/>
    <mergeCell ref="U4724:V4724"/>
    <mergeCell ref="W4724:X4724"/>
    <mergeCell ref="AK4724:AO4724"/>
    <mergeCell ref="L4725:M4725"/>
    <mergeCell ref="N4725:O4725"/>
    <mergeCell ref="P4725:Q4725"/>
    <mergeCell ref="R4725:T4725"/>
    <mergeCell ref="U4725:V4725"/>
    <mergeCell ref="W4725:X4725"/>
    <mergeCell ref="AK4725:AO4725"/>
    <mergeCell ref="L4726:M4726"/>
    <mergeCell ref="N4726:O4726"/>
    <mergeCell ref="P4726:Q4726"/>
    <mergeCell ref="R4726:T4726"/>
    <mergeCell ref="U4726:V4726"/>
    <mergeCell ref="W4726:X4726"/>
    <mergeCell ref="AK4726:AO4726"/>
    <mergeCell ref="AS4733:AT4733"/>
    <mergeCell ref="L4734:N4737"/>
    <mergeCell ref="O4734:X4734"/>
    <mergeCell ref="AA4734:AB4734"/>
    <mergeCell ref="AE4734:AF4734"/>
    <mergeCell ref="AI4734:AJ4734"/>
    <mergeCell ref="AQ4734:AR4734"/>
    <mergeCell ref="AS4734:AT4734"/>
    <mergeCell ref="O4735:X4735"/>
    <mergeCell ref="AA4735:AB4735"/>
    <mergeCell ref="AE4735:AF4735"/>
    <mergeCell ref="AI4735:AJ4735"/>
    <mergeCell ref="AS4735:AT4735"/>
    <mergeCell ref="O4736:X4736"/>
    <mergeCell ref="Y4736:AB4736"/>
    <mergeCell ref="AC4736:AF4736"/>
    <mergeCell ref="AG4736:AJ4736"/>
    <mergeCell ref="AQ4736:AT4736"/>
    <mergeCell ref="O4737:X4737"/>
    <mergeCell ref="Y4737:AJ4737"/>
    <mergeCell ref="L4730:M4730"/>
    <mergeCell ref="N4730:O4730"/>
    <mergeCell ref="P4730:Q4730"/>
    <mergeCell ref="R4730:T4730"/>
    <mergeCell ref="U4730:V4730"/>
    <mergeCell ref="W4730:X4730"/>
    <mergeCell ref="AK4730:AO4730"/>
    <mergeCell ref="K4731:K4737"/>
    <mergeCell ref="L4731:X4731"/>
    <mergeCell ref="Y4731:AB4731"/>
    <mergeCell ref="AK4731:AO4731"/>
    <mergeCell ref="L4732:N4733"/>
    <mergeCell ref="O4732:X4732"/>
    <mergeCell ref="AK4732:AO4737"/>
    <mergeCell ref="O4733:X4733"/>
    <mergeCell ref="Y4733:AB4733"/>
    <mergeCell ref="AC4733:AF4733"/>
    <mergeCell ref="AG4733:AJ4733"/>
    <mergeCell ref="AK4758:AO4758"/>
    <mergeCell ref="L4759:M4759"/>
    <mergeCell ref="N4759:O4759"/>
    <mergeCell ref="P4759:Q4759"/>
    <mergeCell ref="R4759:T4759"/>
    <mergeCell ref="U4759:V4759"/>
    <mergeCell ref="W4759:X4759"/>
    <mergeCell ref="AK4759:AO4759"/>
    <mergeCell ref="L4760:M4760"/>
    <mergeCell ref="N4760:O4760"/>
    <mergeCell ref="P4760:Q4760"/>
    <mergeCell ref="R4760:T4760"/>
    <mergeCell ref="U4760:V4760"/>
    <mergeCell ref="W4760:X4760"/>
    <mergeCell ref="AK4760:AO4760"/>
    <mergeCell ref="L4761:M4761"/>
    <mergeCell ref="N4761:O4761"/>
    <mergeCell ref="P4761:Q4761"/>
    <mergeCell ref="R4761:T4761"/>
    <mergeCell ref="U4761:V4761"/>
    <mergeCell ref="W4761:X4761"/>
    <mergeCell ref="AK4761:AO4761"/>
    <mergeCell ref="K4738:K4739"/>
    <mergeCell ref="L4738:AO4739"/>
    <mergeCell ref="K4740:AO4740"/>
    <mergeCell ref="K4741:AO4741"/>
    <mergeCell ref="K4744:AO4744"/>
    <mergeCell ref="K4745:AO4745"/>
    <mergeCell ref="B4753:B4792"/>
    <mergeCell ref="C4753:J4792"/>
    <mergeCell ref="K4753:AO4753"/>
    <mergeCell ref="K4754:M4754"/>
    <mergeCell ref="N4754:O4754"/>
    <mergeCell ref="P4754:Q4754"/>
    <mergeCell ref="R4754:T4754"/>
    <mergeCell ref="U4754:V4757"/>
    <mergeCell ref="W4754:X4757"/>
    <mergeCell ref="Y4754:AB4755"/>
    <mergeCell ref="AC4754:AJ4755"/>
    <mergeCell ref="AK4754:AO4757"/>
    <mergeCell ref="K4755:K4757"/>
    <mergeCell ref="L4755:M4757"/>
    <mergeCell ref="N4755:O4757"/>
    <mergeCell ref="P4755:Q4757"/>
    <mergeCell ref="R4755:T4757"/>
    <mergeCell ref="Y4756:AB4756"/>
    <mergeCell ref="AC4756:AF4756"/>
    <mergeCell ref="AG4756:AJ4756"/>
    <mergeCell ref="L4758:M4758"/>
    <mergeCell ref="N4758:O4758"/>
    <mergeCell ref="P4758:Q4758"/>
    <mergeCell ref="R4758:T4758"/>
    <mergeCell ref="U4758:V4758"/>
    <mergeCell ref="W4758:X4758"/>
    <mergeCell ref="L4765:M4765"/>
    <mergeCell ref="N4765:O4765"/>
    <mergeCell ref="P4765:Q4765"/>
    <mergeCell ref="R4765:T4765"/>
    <mergeCell ref="U4765:V4765"/>
    <mergeCell ref="W4765:X4765"/>
    <mergeCell ref="AK4765:AO4765"/>
    <mergeCell ref="L4766:M4766"/>
    <mergeCell ref="N4766:O4766"/>
    <mergeCell ref="P4766:Q4766"/>
    <mergeCell ref="R4766:T4766"/>
    <mergeCell ref="U4766:V4766"/>
    <mergeCell ref="W4766:X4766"/>
    <mergeCell ref="AK4766:AO4766"/>
    <mergeCell ref="L4767:M4767"/>
    <mergeCell ref="N4767:O4767"/>
    <mergeCell ref="P4767:Q4767"/>
    <mergeCell ref="R4767:T4767"/>
    <mergeCell ref="U4767:V4767"/>
    <mergeCell ref="W4767:X4767"/>
    <mergeCell ref="AK4767:AO4767"/>
    <mergeCell ref="L4762:M4762"/>
    <mergeCell ref="N4762:O4762"/>
    <mergeCell ref="P4762:Q4762"/>
    <mergeCell ref="R4762:T4762"/>
    <mergeCell ref="U4762:V4762"/>
    <mergeCell ref="W4762:X4762"/>
    <mergeCell ref="AK4762:AO4762"/>
    <mergeCell ref="L4763:M4763"/>
    <mergeCell ref="N4763:O4763"/>
    <mergeCell ref="P4763:Q4763"/>
    <mergeCell ref="R4763:T4763"/>
    <mergeCell ref="U4763:V4763"/>
    <mergeCell ref="W4763:X4763"/>
    <mergeCell ref="AK4763:AO4763"/>
    <mergeCell ref="L4764:M4764"/>
    <mergeCell ref="N4764:O4764"/>
    <mergeCell ref="P4764:Q4764"/>
    <mergeCell ref="R4764:T4764"/>
    <mergeCell ref="U4764:V4764"/>
    <mergeCell ref="W4764:X4764"/>
    <mergeCell ref="AK4764:AO4764"/>
    <mergeCell ref="L4771:M4771"/>
    <mergeCell ref="N4771:O4771"/>
    <mergeCell ref="P4771:Q4771"/>
    <mergeCell ref="R4771:T4771"/>
    <mergeCell ref="U4771:V4771"/>
    <mergeCell ref="W4771:X4771"/>
    <mergeCell ref="AK4771:AO4771"/>
    <mergeCell ref="L4772:M4772"/>
    <mergeCell ref="N4772:O4772"/>
    <mergeCell ref="P4772:Q4772"/>
    <mergeCell ref="R4772:T4772"/>
    <mergeCell ref="U4772:V4772"/>
    <mergeCell ref="W4772:X4772"/>
    <mergeCell ref="AK4772:AO4772"/>
    <mergeCell ref="L4773:M4773"/>
    <mergeCell ref="N4773:O4773"/>
    <mergeCell ref="P4773:Q4773"/>
    <mergeCell ref="R4773:T4773"/>
    <mergeCell ref="U4773:V4773"/>
    <mergeCell ref="W4773:X4773"/>
    <mergeCell ref="AK4773:AO4773"/>
    <mergeCell ref="L4768:M4768"/>
    <mergeCell ref="N4768:O4768"/>
    <mergeCell ref="P4768:Q4768"/>
    <mergeCell ref="R4768:T4768"/>
    <mergeCell ref="U4768:V4768"/>
    <mergeCell ref="W4768:X4768"/>
    <mergeCell ref="AK4768:AO4768"/>
    <mergeCell ref="L4769:M4769"/>
    <mergeCell ref="N4769:O4769"/>
    <mergeCell ref="P4769:Q4769"/>
    <mergeCell ref="R4769:T4769"/>
    <mergeCell ref="U4769:V4769"/>
    <mergeCell ref="W4769:X4769"/>
    <mergeCell ref="AK4769:AO4769"/>
    <mergeCell ref="L4770:M4770"/>
    <mergeCell ref="N4770:O4770"/>
    <mergeCell ref="P4770:Q4770"/>
    <mergeCell ref="R4770:T4770"/>
    <mergeCell ref="U4770:V4770"/>
    <mergeCell ref="W4770:X4770"/>
    <mergeCell ref="AK4770:AO4770"/>
    <mergeCell ref="L4777:M4777"/>
    <mergeCell ref="N4777:O4777"/>
    <mergeCell ref="P4777:Q4777"/>
    <mergeCell ref="R4777:T4777"/>
    <mergeCell ref="U4777:V4777"/>
    <mergeCell ref="W4777:X4777"/>
    <mergeCell ref="AK4777:AO4777"/>
    <mergeCell ref="K4778:K4784"/>
    <mergeCell ref="L4778:X4778"/>
    <mergeCell ref="Y4778:AB4778"/>
    <mergeCell ref="AK4778:AO4778"/>
    <mergeCell ref="L4779:N4780"/>
    <mergeCell ref="O4779:X4779"/>
    <mergeCell ref="AK4779:AO4784"/>
    <mergeCell ref="O4780:X4780"/>
    <mergeCell ref="Y4780:AB4780"/>
    <mergeCell ref="AC4780:AF4780"/>
    <mergeCell ref="AG4780:AJ4780"/>
    <mergeCell ref="L4774:M4774"/>
    <mergeCell ref="N4774:O4774"/>
    <mergeCell ref="P4774:Q4774"/>
    <mergeCell ref="R4774:T4774"/>
    <mergeCell ref="U4774:V4774"/>
    <mergeCell ref="W4774:X4774"/>
    <mergeCell ref="AK4774:AO4774"/>
    <mergeCell ref="L4775:M4775"/>
    <mergeCell ref="N4775:O4775"/>
    <mergeCell ref="P4775:Q4775"/>
    <mergeCell ref="R4775:T4775"/>
    <mergeCell ref="U4775:V4775"/>
    <mergeCell ref="W4775:X4775"/>
    <mergeCell ref="AK4775:AO4775"/>
    <mergeCell ref="L4776:M4776"/>
    <mergeCell ref="N4776:O4776"/>
    <mergeCell ref="P4776:Q4776"/>
    <mergeCell ref="R4776:T4776"/>
    <mergeCell ref="U4776:V4776"/>
    <mergeCell ref="W4776:X4776"/>
    <mergeCell ref="AK4776:AO4776"/>
    <mergeCell ref="K4785:K4786"/>
    <mergeCell ref="L4785:AO4786"/>
    <mergeCell ref="K4787:AO4787"/>
    <mergeCell ref="K4788:AO4788"/>
    <mergeCell ref="K4791:AO4791"/>
    <mergeCell ref="K4792:AO4792"/>
    <mergeCell ref="B4800:B4839"/>
    <mergeCell ref="C4800:J4839"/>
    <mergeCell ref="K4800:AO4800"/>
    <mergeCell ref="K4801:M4801"/>
    <mergeCell ref="N4801:O4801"/>
    <mergeCell ref="P4801:Q4801"/>
    <mergeCell ref="R4801:T4801"/>
    <mergeCell ref="U4801:V4804"/>
    <mergeCell ref="W4801:X4804"/>
    <mergeCell ref="Y4801:AB4802"/>
    <mergeCell ref="AC4801:AJ4802"/>
    <mergeCell ref="AK4801:AO4804"/>
    <mergeCell ref="K4802:K4804"/>
    <mergeCell ref="L4802:M4804"/>
    <mergeCell ref="N4802:O4804"/>
    <mergeCell ref="P4802:Q4804"/>
    <mergeCell ref="R4802:T4804"/>
    <mergeCell ref="Y4803:AB4803"/>
    <mergeCell ref="AC4803:AF4803"/>
    <mergeCell ref="AG4803:AJ4803"/>
    <mergeCell ref="L4805:M4805"/>
    <mergeCell ref="N4805:O4805"/>
    <mergeCell ref="P4805:Q4805"/>
    <mergeCell ref="R4805:T4805"/>
    <mergeCell ref="U4805:V4805"/>
    <mergeCell ref="W4805:X4805"/>
    <mergeCell ref="AS4780:AT4780"/>
    <mergeCell ref="L4781:N4784"/>
    <mergeCell ref="O4781:X4781"/>
    <mergeCell ref="AA4781:AB4781"/>
    <mergeCell ref="AE4781:AF4781"/>
    <mergeCell ref="AI4781:AJ4781"/>
    <mergeCell ref="AQ4781:AR4781"/>
    <mergeCell ref="AS4781:AT4781"/>
    <mergeCell ref="O4782:X4782"/>
    <mergeCell ref="AA4782:AB4782"/>
    <mergeCell ref="AE4782:AF4782"/>
    <mergeCell ref="AI4782:AJ4782"/>
    <mergeCell ref="AS4782:AT4782"/>
    <mergeCell ref="O4783:X4783"/>
    <mergeCell ref="Y4783:AB4783"/>
    <mergeCell ref="AC4783:AF4783"/>
    <mergeCell ref="AG4783:AJ4783"/>
    <mergeCell ref="AQ4783:AT4783"/>
    <mergeCell ref="O4784:X4784"/>
    <mergeCell ref="Y4784:AJ4784"/>
    <mergeCell ref="L4809:M4809"/>
    <mergeCell ref="N4809:O4809"/>
    <mergeCell ref="P4809:Q4809"/>
    <mergeCell ref="R4809:T4809"/>
    <mergeCell ref="U4809:V4809"/>
    <mergeCell ref="W4809:X4809"/>
    <mergeCell ref="AK4809:AO4809"/>
    <mergeCell ref="L4810:M4810"/>
    <mergeCell ref="N4810:O4810"/>
    <mergeCell ref="P4810:Q4810"/>
    <mergeCell ref="R4810:T4810"/>
    <mergeCell ref="U4810:V4810"/>
    <mergeCell ref="W4810:X4810"/>
    <mergeCell ref="AK4810:AO4810"/>
    <mergeCell ref="L4811:M4811"/>
    <mergeCell ref="N4811:O4811"/>
    <mergeCell ref="P4811:Q4811"/>
    <mergeCell ref="R4811:T4811"/>
    <mergeCell ref="U4811:V4811"/>
    <mergeCell ref="W4811:X4811"/>
    <mergeCell ref="AK4811:AO4811"/>
    <mergeCell ref="AK4805:AO4805"/>
    <mergeCell ref="L4806:M4806"/>
    <mergeCell ref="N4806:O4806"/>
    <mergeCell ref="P4806:Q4806"/>
    <mergeCell ref="R4806:T4806"/>
    <mergeCell ref="U4806:V4806"/>
    <mergeCell ref="W4806:X4806"/>
    <mergeCell ref="AK4806:AO4806"/>
    <mergeCell ref="L4807:M4807"/>
    <mergeCell ref="N4807:O4807"/>
    <mergeCell ref="P4807:Q4807"/>
    <mergeCell ref="R4807:T4807"/>
    <mergeCell ref="U4807:V4807"/>
    <mergeCell ref="W4807:X4807"/>
    <mergeCell ref="AK4807:AO4807"/>
    <mergeCell ref="L4808:M4808"/>
    <mergeCell ref="N4808:O4808"/>
    <mergeCell ref="P4808:Q4808"/>
    <mergeCell ref="R4808:T4808"/>
    <mergeCell ref="U4808:V4808"/>
    <mergeCell ref="W4808:X4808"/>
    <mergeCell ref="AK4808:AO4808"/>
    <mergeCell ref="L4815:M4815"/>
    <mergeCell ref="N4815:O4815"/>
    <mergeCell ref="P4815:Q4815"/>
    <mergeCell ref="R4815:T4815"/>
    <mergeCell ref="U4815:V4815"/>
    <mergeCell ref="W4815:X4815"/>
    <mergeCell ref="AK4815:AO4815"/>
    <mergeCell ref="L4816:M4816"/>
    <mergeCell ref="N4816:O4816"/>
    <mergeCell ref="P4816:Q4816"/>
    <mergeCell ref="R4816:T4816"/>
    <mergeCell ref="U4816:V4816"/>
    <mergeCell ref="W4816:X4816"/>
    <mergeCell ref="AK4816:AO4816"/>
    <mergeCell ref="L4817:M4817"/>
    <mergeCell ref="N4817:O4817"/>
    <mergeCell ref="P4817:Q4817"/>
    <mergeCell ref="R4817:T4817"/>
    <mergeCell ref="U4817:V4817"/>
    <mergeCell ref="W4817:X4817"/>
    <mergeCell ref="AK4817:AO4817"/>
    <mergeCell ref="L4812:M4812"/>
    <mergeCell ref="N4812:O4812"/>
    <mergeCell ref="P4812:Q4812"/>
    <mergeCell ref="R4812:T4812"/>
    <mergeCell ref="U4812:V4812"/>
    <mergeCell ref="W4812:X4812"/>
    <mergeCell ref="AK4812:AO4812"/>
    <mergeCell ref="L4813:M4813"/>
    <mergeCell ref="N4813:O4813"/>
    <mergeCell ref="P4813:Q4813"/>
    <mergeCell ref="R4813:T4813"/>
    <mergeCell ref="U4813:V4813"/>
    <mergeCell ref="W4813:X4813"/>
    <mergeCell ref="AK4813:AO4813"/>
    <mergeCell ref="L4814:M4814"/>
    <mergeCell ref="N4814:O4814"/>
    <mergeCell ref="P4814:Q4814"/>
    <mergeCell ref="R4814:T4814"/>
    <mergeCell ref="U4814:V4814"/>
    <mergeCell ref="W4814:X4814"/>
    <mergeCell ref="AK4814:AO4814"/>
    <mergeCell ref="L4821:M4821"/>
    <mergeCell ref="N4821:O4821"/>
    <mergeCell ref="P4821:Q4821"/>
    <mergeCell ref="R4821:T4821"/>
    <mergeCell ref="U4821:V4821"/>
    <mergeCell ref="W4821:X4821"/>
    <mergeCell ref="AK4821:AO4821"/>
    <mergeCell ref="L4822:M4822"/>
    <mergeCell ref="N4822:O4822"/>
    <mergeCell ref="P4822:Q4822"/>
    <mergeCell ref="R4822:T4822"/>
    <mergeCell ref="U4822:V4822"/>
    <mergeCell ref="W4822:X4822"/>
    <mergeCell ref="AK4822:AO4822"/>
    <mergeCell ref="L4823:M4823"/>
    <mergeCell ref="N4823:O4823"/>
    <mergeCell ref="P4823:Q4823"/>
    <mergeCell ref="R4823:T4823"/>
    <mergeCell ref="U4823:V4823"/>
    <mergeCell ref="W4823:X4823"/>
    <mergeCell ref="AK4823:AO4823"/>
    <mergeCell ref="L4818:M4818"/>
    <mergeCell ref="N4818:O4818"/>
    <mergeCell ref="P4818:Q4818"/>
    <mergeCell ref="R4818:T4818"/>
    <mergeCell ref="U4818:V4818"/>
    <mergeCell ref="W4818:X4818"/>
    <mergeCell ref="AK4818:AO4818"/>
    <mergeCell ref="L4819:M4819"/>
    <mergeCell ref="N4819:O4819"/>
    <mergeCell ref="P4819:Q4819"/>
    <mergeCell ref="R4819:T4819"/>
    <mergeCell ref="U4819:V4819"/>
    <mergeCell ref="W4819:X4819"/>
    <mergeCell ref="AK4819:AO4819"/>
    <mergeCell ref="L4820:M4820"/>
    <mergeCell ref="N4820:O4820"/>
    <mergeCell ref="P4820:Q4820"/>
    <mergeCell ref="R4820:T4820"/>
    <mergeCell ref="U4820:V4820"/>
    <mergeCell ref="W4820:X4820"/>
    <mergeCell ref="AK4820:AO4820"/>
    <mergeCell ref="AS4827:AT4827"/>
    <mergeCell ref="L4828:N4831"/>
    <mergeCell ref="O4828:X4828"/>
    <mergeCell ref="AA4828:AB4828"/>
    <mergeCell ref="AE4828:AF4828"/>
    <mergeCell ref="AI4828:AJ4828"/>
    <mergeCell ref="AQ4828:AR4828"/>
    <mergeCell ref="AS4828:AT4828"/>
    <mergeCell ref="O4829:X4829"/>
    <mergeCell ref="AA4829:AB4829"/>
    <mergeCell ref="AE4829:AF4829"/>
    <mergeCell ref="AI4829:AJ4829"/>
    <mergeCell ref="AS4829:AT4829"/>
    <mergeCell ref="O4830:X4830"/>
    <mergeCell ref="Y4830:AB4830"/>
    <mergeCell ref="AC4830:AF4830"/>
    <mergeCell ref="AG4830:AJ4830"/>
    <mergeCell ref="AQ4830:AT4830"/>
    <mergeCell ref="O4831:X4831"/>
    <mergeCell ref="Y4831:AJ4831"/>
    <mergeCell ref="L4824:M4824"/>
    <mergeCell ref="N4824:O4824"/>
    <mergeCell ref="P4824:Q4824"/>
    <mergeCell ref="R4824:T4824"/>
    <mergeCell ref="U4824:V4824"/>
    <mergeCell ref="W4824:X4824"/>
    <mergeCell ref="AK4824:AO4824"/>
    <mergeCell ref="K4825:K4831"/>
    <mergeCell ref="L4825:X4825"/>
    <mergeCell ref="Y4825:AB4825"/>
    <mergeCell ref="AK4825:AO4825"/>
    <mergeCell ref="L4826:N4827"/>
    <mergeCell ref="O4826:X4826"/>
    <mergeCell ref="AK4826:AO4831"/>
    <mergeCell ref="O4827:X4827"/>
    <mergeCell ref="Y4827:AB4827"/>
    <mergeCell ref="AC4827:AF4827"/>
    <mergeCell ref="AG4827:AJ4827"/>
    <mergeCell ref="AK4852:AO4852"/>
    <mergeCell ref="L4853:M4853"/>
    <mergeCell ref="N4853:O4853"/>
    <mergeCell ref="P4853:Q4853"/>
    <mergeCell ref="R4853:T4853"/>
    <mergeCell ref="U4853:V4853"/>
    <mergeCell ref="W4853:X4853"/>
    <mergeCell ref="AK4853:AO4853"/>
    <mergeCell ref="L4854:M4854"/>
    <mergeCell ref="N4854:O4854"/>
    <mergeCell ref="P4854:Q4854"/>
    <mergeCell ref="R4854:T4854"/>
    <mergeCell ref="U4854:V4854"/>
    <mergeCell ref="W4854:X4854"/>
    <mergeCell ref="AK4854:AO4854"/>
    <mergeCell ref="L4855:M4855"/>
    <mergeCell ref="N4855:O4855"/>
    <mergeCell ref="P4855:Q4855"/>
    <mergeCell ref="R4855:T4855"/>
    <mergeCell ref="U4855:V4855"/>
    <mergeCell ref="W4855:X4855"/>
    <mergeCell ref="AK4855:AO4855"/>
    <mergeCell ref="K4832:K4833"/>
    <mergeCell ref="L4832:AO4833"/>
    <mergeCell ref="K4834:AO4834"/>
    <mergeCell ref="K4835:AO4835"/>
    <mergeCell ref="K4838:AO4838"/>
    <mergeCell ref="K4839:AO4839"/>
    <mergeCell ref="B4847:B4886"/>
    <mergeCell ref="C4847:J4886"/>
    <mergeCell ref="K4847:AO4847"/>
    <mergeCell ref="K4848:M4848"/>
    <mergeCell ref="N4848:O4848"/>
    <mergeCell ref="P4848:Q4848"/>
    <mergeCell ref="R4848:T4848"/>
    <mergeCell ref="U4848:V4851"/>
    <mergeCell ref="W4848:X4851"/>
    <mergeCell ref="Y4848:AB4849"/>
    <mergeCell ref="AC4848:AJ4849"/>
    <mergeCell ref="AK4848:AO4851"/>
    <mergeCell ref="K4849:K4851"/>
    <mergeCell ref="L4849:M4851"/>
    <mergeCell ref="N4849:O4851"/>
    <mergeCell ref="P4849:Q4851"/>
    <mergeCell ref="R4849:T4851"/>
    <mergeCell ref="Y4850:AB4850"/>
    <mergeCell ref="AC4850:AF4850"/>
    <mergeCell ref="AG4850:AJ4850"/>
    <mergeCell ref="L4852:M4852"/>
    <mergeCell ref="N4852:O4852"/>
    <mergeCell ref="P4852:Q4852"/>
    <mergeCell ref="R4852:T4852"/>
    <mergeCell ref="U4852:V4852"/>
    <mergeCell ref="W4852:X4852"/>
    <mergeCell ref="L4859:M4859"/>
    <mergeCell ref="N4859:O4859"/>
    <mergeCell ref="P4859:Q4859"/>
    <mergeCell ref="R4859:T4859"/>
    <mergeCell ref="U4859:V4859"/>
    <mergeCell ref="W4859:X4859"/>
    <mergeCell ref="AK4859:AO4859"/>
    <mergeCell ref="L4860:M4860"/>
    <mergeCell ref="N4860:O4860"/>
    <mergeCell ref="P4860:Q4860"/>
    <mergeCell ref="R4860:T4860"/>
    <mergeCell ref="U4860:V4860"/>
    <mergeCell ref="W4860:X4860"/>
    <mergeCell ref="AK4860:AO4860"/>
    <mergeCell ref="L4861:M4861"/>
    <mergeCell ref="N4861:O4861"/>
    <mergeCell ref="P4861:Q4861"/>
    <mergeCell ref="R4861:T4861"/>
    <mergeCell ref="U4861:V4861"/>
    <mergeCell ref="W4861:X4861"/>
    <mergeCell ref="AK4861:AO4861"/>
    <mergeCell ref="L4856:M4856"/>
    <mergeCell ref="N4856:O4856"/>
    <mergeCell ref="P4856:Q4856"/>
    <mergeCell ref="R4856:T4856"/>
    <mergeCell ref="U4856:V4856"/>
    <mergeCell ref="W4856:X4856"/>
    <mergeCell ref="AK4856:AO4856"/>
    <mergeCell ref="L4857:M4857"/>
    <mergeCell ref="N4857:O4857"/>
    <mergeCell ref="P4857:Q4857"/>
    <mergeCell ref="R4857:T4857"/>
    <mergeCell ref="U4857:V4857"/>
    <mergeCell ref="W4857:X4857"/>
    <mergeCell ref="AK4857:AO4857"/>
    <mergeCell ref="L4858:M4858"/>
    <mergeCell ref="N4858:O4858"/>
    <mergeCell ref="P4858:Q4858"/>
    <mergeCell ref="R4858:T4858"/>
    <mergeCell ref="U4858:V4858"/>
    <mergeCell ref="W4858:X4858"/>
    <mergeCell ref="AK4858:AO4858"/>
    <mergeCell ref="L4865:M4865"/>
    <mergeCell ref="N4865:O4865"/>
    <mergeCell ref="P4865:Q4865"/>
    <mergeCell ref="R4865:T4865"/>
    <mergeCell ref="U4865:V4865"/>
    <mergeCell ref="W4865:X4865"/>
    <mergeCell ref="AK4865:AO4865"/>
    <mergeCell ref="L4866:M4866"/>
    <mergeCell ref="N4866:O4866"/>
    <mergeCell ref="P4866:Q4866"/>
    <mergeCell ref="R4866:T4866"/>
    <mergeCell ref="U4866:V4866"/>
    <mergeCell ref="W4866:X4866"/>
    <mergeCell ref="AK4866:AO4866"/>
    <mergeCell ref="L4867:M4867"/>
    <mergeCell ref="N4867:O4867"/>
    <mergeCell ref="P4867:Q4867"/>
    <mergeCell ref="R4867:T4867"/>
    <mergeCell ref="U4867:V4867"/>
    <mergeCell ref="W4867:X4867"/>
    <mergeCell ref="AK4867:AO4867"/>
    <mergeCell ref="L4862:M4862"/>
    <mergeCell ref="N4862:O4862"/>
    <mergeCell ref="P4862:Q4862"/>
    <mergeCell ref="R4862:T4862"/>
    <mergeCell ref="U4862:V4862"/>
    <mergeCell ref="W4862:X4862"/>
    <mergeCell ref="AK4862:AO4862"/>
    <mergeCell ref="L4863:M4863"/>
    <mergeCell ref="N4863:O4863"/>
    <mergeCell ref="P4863:Q4863"/>
    <mergeCell ref="R4863:T4863"/>
    <mergeCell ref="U4863:V4863"/>
    <mergeCell ref="W4863:X4863"/>
    <mergeCell ref="AK4863:AO4863"/>
    <mergeCell ref="L4864:M4864"/>
    <mergeCell ref="N4864:O4864"/>
    <mergeCell ref="P4864:Q4864"/>
    <mergeCell ref="R4864:T4864"/>
    <mergeCell ref="U4864:V4864"/>
    <mergeCell ref="W4864:X4864"/>
    <mergeCell ref="AK4864:AO4864"/>
    <mergeCell ref="L4871:M4871"/>
    <mergeCell ref="N4871:O4871"/>
    <mergeCell ref="P4871:Q4871"/>
    <mergeCell ref="R4871:T4871"/>
    <mergeCell ref="U4871:V4871"/>
    <mergeCell ref="W4871:X4871"/>
    <mergeCell ref="AK4871:AO4871"/>
    <mergeCell ref="K4872:K4878"/>
    <mergeCell ref="L4872:X4872"/>
    <mergeCell ref="Y4872:AB4872"/>
    <mergeCell ref="AK4872:AO4872"/>
    <mergeCell ref="L4873:N4874"/>
    <mergeCell ref="O4873:X4873"/>
    <mergeCell ref="AK4873:AO4878"/>
    <mergeCell ref="O4874:X4874"/>
    <mergeCell ref="Y4874:AB4874"/>
    <mergeCell ref="AC4874:AF4874"/>
    <mergeCell ref="AG4874:AJ4874"/>
    <mergeCell ref="L4868:M4868"/>
    <mergeCell ref="N4868:O4868"/>
    <mergeCell ref="P4868:Q4868"/>
    <mergeCell ref="R4868:T4868"/>
    <mergeCell ref="U4868:V4868"/>
    <mergeCell ref="W4868:X4868"/>
    <mergeCell ref="AK4868:AO4868"/>
    <mergeCell ref="L4869:M4869"/>
    <mergeCell ref="N4869:O4869"/>
    <mergeCell ref="P4869:Q4869"/>
    <mergeCell ref="R4869:T4869"/>
    <mergeCell ref="U4869:V4869"/>
    <mergeCell ref="W4869:X4869"/>
    <mergeCell ref="AK4869:AO4869"/>
    <mergeCell ref="L4870:M4870"/>
    <mergeCell ref="N4870:O4870"/>
    <mergeCell ref="P4870:Q4870"/>
    <mergeCell ref="R4870:T4870"/>
    <mergeCell ref="U4870:V4870"/>
    <mergeCell ref="W4870:X4870"/>
    <mergeCell ref="AK4870:AO4870"/>
    <mergeCell ref="K4879:K4880"/>
    <mergeCell ref="L4879:AO4880"/>
    <mergeCell ref="K4881:AO4881"/>
    <mergeCell ref="K4882:AO4882"/>
    <mergeCell ref="K4885:AO4885"/>
    <mergeCell ref="K4886:AO4886"/>
    <mergeCell ref="B4894:B4933"/>
    <mergeCell ref="C4894:J4933"/>
    <mergeCell ref="K4894:AO4894"/>
    <mergeCell ref="K4895:M4895"/>
    <mergeCell ref="N4895:O4895"/>
    <mergeCell ref="P4895:Q4895"/>
    <mergeCell ref="R4895:T4895"/>
    <mergeCell ref="U4895:V4898"/>
    <mergeCell ref="W4895:X4898"/>
    <mergeCell ref="Y4895:AB4896"/>
    <mergeCell ref="AC4895:AJ4896"/>
    <mergeCell ref="AK4895:AO4898"/>
    <mergeCell ref="K4896:K4898"/>
    <mergeCell ref="L4896:M4898"/>
    <mergeCell ref="N4896:O4898"/>
    <mergeCell ref="P4896:Q4898"/>
    <mergeCell ref="R4896:T4898"/>
    <mergeCell ref="Y4897:AB4897"/>
    <mergeCell ref="AC4897:AF4897"/>
    <mergeCell ref="AG4897:AJ4897"/>
    <mergeCell ref="L4899:M4899"/>
    <mergeCell ref="N4899:O4899"/>
    <mergeCell ref="P4899:Q4899"/>
    <mergeCell ref="R4899:T4899"/>
    <mergeCell ref="U4899:V4899"/>
    <mergeCell ref="W4899:X4899"/>
    <mergeCell ref="AS4874:AT4874"/>
    <mergeCell ref="L4875:N4878"/>
    <mergeCell ref="O4875:X4875"/>
    <mergeCell ref="AA4875:AB4875"/>
    <mergeCell ref="AE4875:AF4875"/>
    <mergeCell ref="AI4875:AJ4875"/>
    <mergeCell ref="AQ4875:AR4875"/>
    <mergeCell ref="AS4875:AT4875"/>
    <mergeCell ref="O4876:X4876"/>
    <mergeCell ref="AA4876:AB4876"/>
    <mergeCell ref="AE4876:AF4876"/>
    <mergeCell ref="AI4876:AJ4876"/>
    <mergeCell ref="AS4876:AT4876"/>
    <mergeCell ref="O4877:X4877"/>
    <mergeCell ref="Y4877:AB4877"/>
    <mergeCell ref="AC4877:AF4877"/>
    <mergeCell ref="AG4877:AJ4877"/>
    <mergeCell ref="AQ4877:AT4877"/>
    <mergeCell ref="O4878:X4878"/>
    <mergeCell ref="Y4878:AJ4878"/>
    <mergeCell ref="L4903:M4903"/>
    <mergeCell ref="N4903:O4903"/>
    <mergeCell ref="P4903:Q4903"/>
    <mergeCell ref="R4903:T4903"/>
    <mergeCell ref="U4903:V4903"/>
    <mergeCell ref="W4903:X4903"/>
    <mergeCell ref="AK4903:AO4903"/>
    <mergeCell ref="L4904:M4904"/>
    <mergeCell ref="N4904:O4904"/>
    <mergeCell ref="P4904:Q4904"/>
    <mergeCell ref="R4904:T4904"/>
    <mergeCell ref="U4904:V4904"/>
    <mergeCell ref="W4904:X4904"/>
    <mergeCell ref="AK4904:AO4904"/>
    <mergeCell ref="L4905:M4905"/>
    <mergeCell ref="N4905:O4905"/>
    <mergeCell ref="P4905:Q4905"/>
    <mergeCell ref="R4905:T4905"/>
    <mergeCell ref="U4905:V4905"/>
    <mergeCell ref="W4905:X4905"/>
    <mergeCell ref="AK4905:AO4905"/>
    <mergeCell ref="AK4899:AO4899"/>
    <mergeCell ref="L4900:M4900"/>
    <mergeCell ref="N4900:O4900"/>
    <mergeCell ref="P4900:Q4900"/>
    <mergeCell ref="R4900:T4900"/>
    <mergeCell ref="U4900:V4900"/>
    <mergeCell ref="W4900:X4900"/>
    <mergeCell ref="AK4900:AO4900"/>
    <mergeCell ref="L4901:M4901"/>
    <mergeCell ref="N4901:O4901"/>
    <mergeCell ref="P4901:Q4901"/>
    <mergeCell ref="R4901:T4901"/>
    <mergeCell ref="U4901:V4901"/>
    <mergeCell ref="W4901:X4901"/>
    <mergeCell ref="AK4901:AO4901"/>
    <mergeCell ref="L4902:M4902"/>
    <mergeCell ref="N4902:O4902"/>
    <mergeCell ref="P4902:Q4902"/>
    <mergeCell ref="R4902:T4902"/>
    <mergeCell ref="U4902:V4902"/>
    <mergeCell ref="W4902:X4902"/>
    <mergeCell ref="AK4902:AO4902"/>
    <mergeCell ref="L4909:M4909"/>
    <mergeCell ref="N4909:O4909"/>
    <mergeCell ref="P4909:Q4909"/>
    <mergeCell ref="R4909:T4909"/>
    <mergeCell ref="U4909:V4909"/>
    <mergeCell ref="W4909:X4909"/>
    <mergeCell ref="AK4909:AO4909"/>
    <mergeCell ref="L4910:M4910"/>
    <mergeCell ref="N4910:O4910"/>
    <mergeCell ref="P4910:Q4910"/>
    <mergeCell ref="R4910:T4910"/>
    <mergeCell ref="U4910:V4910"/>
    <mergeCell ref="W4910:X4910"/>
    <mergeCell ref="AK4910:AO4910"/>
    <mergeCell ref="L4911:M4911"/>
    <mergeCell ref="N4911:O4911"/>
    <mergeCell ref="P4911:Q4911"/>
    <mergeCell ref="R4911:T4911"/>
    <mergeCell ref="U4911:V4911"/>
    <mergeCell ref="W4911:X4911"/>
    <mergeCell ref="AK4911:AO4911"/>
    <mergeCell ref="L4906:M4906"/>
    <mergeCell ref="N4906:O4906"/>
    <mergeCell ref="P4906:Q4906"/>
    <mergeCell ref="R4906:T4906"/>
    <mergeCell ref="U4906:V4906"/>
    <mergeCell ref="W4906:X4906"/>
    <mergeCell ref="AK4906:AO4906"/>
    <mergeCell ref="L4907:M4907"/>
    <mergeCell ref="N4907:O4907"/>
    <mergeCell ref="P4907:Q4907"/>
    <mergeCell ref="R4907:T4907"/>
    <mergeCell ref="U4907:V4907"/>
    <mergeCell ref="W4907:X4907"/>
    <mergeCell ref="AK4907:AO4907"/>
    <mergeCell ref="L4908:M4908"/>
    <mergeCell ref="N4908:O4908"/>
    <mergeCell ref="P4908:Q4908"/>
    <mergeCell ref="R4908:T4908"/>
    <mergeCell ref="U4908:V4908"/>
    <mergeCell ref="W4908:X4908"/>
    <mergeCell ref="AK4908:AO4908"/>
    <mergeCell ref="L4915:M4915"/>
    <mergeCell ref="N4915:O4915"/>
    <mergeCell ref="P4915:Q4915"/>
    <mergeCell ref="R4915:T4915"/>
    <mergeCell ref="U4915:V4915"/>
    <mergeCell ref="W4915:X4915"/>
    <mergeCell ref="AK4915:AO4915"/>
    <mergeCell ref="L4916:M4916"/>
    <mergeCell ref="N4916:O4916"/>
    <mergeCell ref="P4916:Q4916"/>
    <mergeCell ref="R4916:T4916"/>
    <mergeCell ref="U4916:V4916"/>
    <mergeCell ref="W4916:X4916"/>
    <mergeCell ref="AK4916:AO4916"/>
    <mergeCell ref="L4917:M4917"/>
    <mergeCell ref="N4917:O4917"/>
    <mergeCell ref="P4917:Q4917"/>
    <mergeCell ref="R4917:T4917"/>
    <mergeCell ref="U4917:V4917"/>
    <mergeCell ref="W4917:X4917"/>
    <mergeCell ref="AK4917:AO4917"/>
    <mergeCell ref="L4912:M4912"/>
    <mergeCell ref="N4912:O4912"/>
    <mergeCell ref="P4912:Q4912"/>
    <mergeCell ref="R4912:T4912"/>
    <mergeCell ref="U4912:V4912"/>
    <mergeCell ref="W4912:X4912"/>
    <mergeCell ref="AK4912:AO4912"/>
    <mergeCell ref="L4913:M4913"/>
    <mergeCell ref="N4913:O4913"/>
    <mergeCell ref="P4913:Q4913"/>
    <mergeCell ref="R4913:T4913"/>
    <mergeCell ref="U4913:V4913"/>
    <mergeCell ref="W4913:X4913"/>
    <mergeCell ref="AK4913:AO4913"/>
    <mergeCell ref="L4914:M4914"/>
    <mergeCell ref="N4914:O4914"/>
    <mergeCell ref="P4914:Q4914"/>
    <mergeCell ref="R4914:T4914"/>
    <mergeCell ref="U4914:V4914"/>
    <mergeCell ref="W4914:X4914"/>
    <mergeCell ref="AK4914:AO4914"/>
    <mergeCell ref="AS4921:AT4921"/>
    <mergeCell ref="L4922:N4925"/>
    <mergeCell ref="O4922:X4922"/>
    <mergeCell ref="AA4922:AB4922"/>
    <mergeCell ref="AE4922:AF4922"/>
    <mergeCell ref="AI4922:AJ4922"/>
    <mergeCell ref="AQ4922:AR4922"/>
    <mergeCell ref="AS4922:AT4922"/>
    <mergeCell ref="O4923:X4923"/>
    <mergeCell ref="AA4923:AB4923"/>
    <mergeCell ref="AE4923:AF4923"/>
    <mergeCell ref="AI4923:AJ4923"/>
    <mergeCell ref="AS4923:AT4923"/>
    <mergeCell ref="O4924:X4924"/>
    <mergeCell ref="Y4924:AB4924"/>
    <mergeCell ref="AC4924:AF4924"/>
    <mergeCell ref="AG4924:AJ4924"/>
    <mergeCell ref="AQ4924:AT4924"/>
    <mergeCell ref="O4925:X4925"/>
    <mergeCell ref="Y4925:AJ4925"/>
    <mergeCell ref="L4918:M4918"/>
    <mergeCell ref="N4918:O4918"/>
    <mergeCell ref="P4918:Q4918"/>
    <mergeCell ref="R4918:T4918"/>
    <mergeCell ref="U4918:V4918"/>
    <mergeCell ref="W4918:X4918"/>
    <mergeCell ref="AK4918:AO4918"/>
    <mergeCell ref="K4919:K4925"/>
    <mergeCell ref="L4919:X4919"/>
    <mergeCell ref="Y4919:AB4919"/>
    <mergeCell ref="AK4919:AO4919"/>
    <mergeCell ref="L4920:N4921"/>
    <mergeCell ref="O4920:X4920"/>
    <mergeCell ref="AK4920:AO4925"/>
    <mergeCell ref="O4921:X4921"/>
    <mergeCell ref="Y4921:AB4921"/>
    <mergeCell ref="AC4921:AF4921"/>
    <mergeCell ref="AG4921:AJ4921"/>
    <mergeCell ref="AK4946:AO4946"/>
    <mergeCell ref="L4947:M4947"/>
    <mergeCell ref="N4947:O4947"/>
    <mergeCell ref="P4947:Q4947"/>
    <mergeCell ref="R4947:T4947"/>
    <mergeCell ref="U4947:V4947"/>
    <mergeCell ref="W4947:X4947"/>
    <mergeCell ref="AK4947:AO4947"/>
    <mergeCell ref="L4948:M4948"/>
    <mergeCell ref="N4948:O4948"/>
    <mergeCell ref="P4948:Q4948"/>
    <mergeCell ref="R4948:T4948"/>
    <mergeCell ref="U4948:V4948"/>
    <mergeCell ref="W4948:X4948"/>
    <mergeCell ref="AK4948:AO4948"/>
    <mergeCell ref="L4949:M4949"/>
    <mergeCell ref="N4949:O4949"/>
    <mergeCell ref="P4949:Q4949"/>
    <mergeCell ref="R4949:T4949"/>
    <mergeCell ref="U4949:V4949"/>
    <mergeCell ref="W4949:X4949"/>
    <mergeCell ref="AK4949:AO4949"/>
    <mergeCell ref="K4926:K4927"/>
    <mergeCell ref="L4926:AO4927"/>
    <mergeCell ref="K4928:AO4928"/>
    <mergeCell ref="K4929:AO4929"/>
    <mergeCell ref="K4932:AO4932"/>
    <mergeCell ref="K4933:AO4933"/>
    <mergeCell ref="B4941:B4980"/>
    <mergeCell ref="C4941:J4980"/>
    <mergeCell ref="K4941:AO4941"/>
    <mergeCell ref="K4942:M4942"/>
    <mergeCell ref="N4942:O4942"/>
    <mergeCell ref="P4942:Q4942"/>
    <mergeCell ref="R4942:T4942"/>
    <mergeCell ref="U4942:V4945"/>
    <mergeCell ref="W4942:X4945"/>
    <mergeCell ref="Y4942:AB4943"/>
    <mergeCell ref="AC4942:AJ4943"/>
    <mergeCell ref="AK4942:AO4945"/>
    <mergeCell ref="K4943:K4945"/>
    <mergeCell ref="L4943:M4945"/>
    <mergeCell ref="N4943:O4945"/>
    <mergeCell ref="P4943:Q4945"/>
    <mergeCell ref="R4943:T4945"/>
    <mergeCell ref="Y4944:AB4944"/>
    <mergeCell ref="AC4944:AF4944"/>
    <mergeCell ref="AG4944:AJ4944"/>
    <mergeCell ref="L4946:M4946"/>
    <mergeCell ref="N4946:O4946"/>
    <mergeCell ref="P4946:Q4946"/>
    <mergeCell ref="R4946:T4946"/>
    <mergeCell ref="U4946:V4946"/>
    <mergeCell ref="W4946:X4946"/>
    <mergeCell ref="L4953:M4953"/>
    <mergeCell ref="N4953:O4953"/>
    <mergeCell ref="P4953:Q4953"/>
    <mergeCell ref="R4953:T4953"/>
    <mergeCell ref="U4953:V4953"/>
    <mergeCell ref="W4953:X4953"/>
    <mergeCell ref="AK4953:AO4953"/>
    <mergeCell ref="L4954:M4954"/>
    <mergeCell ref="N4954:O4954"/>
    <mergeCell ref="P4954:Q4954"/>
    <mergeCell ref="R4954:T4954"/>
    <mergeCell ref="U4954:V4954"/>
    <mergeCell ref="W4954:X4954"/>
    <mergeCell ref="AK4954:AO4954"/>
    <mergeCell ref="L4955:M4955"/>
    <mergeCell ref="N4955:O4955"/>
    <mergeCell ref="P4955:Q4955"/>
    <mergeCell ref="R4955:T4955"/>
    <mergeCell ref="U4955:V4955"/>
    <mergeCell ref="W4955:X4955"/>
    <mergeCell ref="AK4955:AO4955"/>
    <mergeCell ref="L4950:M4950"/>
    <mergeCell ref="N4950:O4950"/>
    <mergeCell ref="P4950:Q4950"/>
    <mergeCell ref="R4950:T4950"/>
    <mergeCell ref="U4950:V4950"/>
    <mergeCell ref="W4950:X4950"/>
    <mergeCell ref="AK4950:AO4950"/>
    <mergeCell ref="L4951:M4951"/>
    <mergeCell ref="N4951:O4951"/>
    <mergeCell ref="P4951:Q4951"/>
    <mergeCell ref="R4951:T4951"/>
    <mergeCell ref="U4951:V4951"/>
    <mergeCell ref="W4951:X4951"/>
    <mergeCell ref="AK4951:AO4951"/>
    <mergeCell ref="L4952:M4952"/>
    <mergeCell ref="N4952:O4952"/>
    <mergeCell ref="P4952:Q4952"/>
    <mergeCell ref="R4952:T4952"/>
    <mergeCell ref="U4952:V4952"/>
    <mergeCell ref="W4952:X4952"/>
    <mergeCell ref="AK4952:AO4952"/>
    <mergeCell ref="L4959:M4959"/>
    <mergeCell ref="N4959:O4959"/>
    <mergeCell ref="P4959:Q4959"/>
    <mergeCell ref="R4959:T4959"/>
    <mergeCell ref="U4959:V4959"/>
    <mergeCell ref="W4959:X4959"/>
    <mergeCell ref="AK4959:AO4959"/>
    <mergeCell ref="L4960:M4960"/>
    <mergeCell ref="N4960:O4960"/>
    <mergeCell ref="P4960:Q4960"/>
    <mergeCell ref="R4960:T4960"/>
    <mergeCell ref="U4960:V4960"/>
    <mergeCell ref="W4960:X4960"/>
    <mergeCell ref="AK4960:AO4960"/>
    <mergeCell ref="L4961:M4961"/>
    <mergeCell ref="N4961:O4961"/>
    <mergeCell ref="P4961:Q4961"/>
    <mergeCell ref="R4961:T4961"/>
    <mergeCell ref="U4961:V4961"/>
    <mergeCell ref="W4961:X4961"/>
    <mergeCell ref="AK4961:AO4961"/>
    <mergeCell ref="L4956:M4956"/>
    <mergeCell ref="N4956:O4956"/>
    <mergeCell ref="P4956:Q4956"/>
    <mergeCell ref="R4956:T4956"/>
    <mergeCell ref="U4956:V4956"/>
    <mergeCell ref="W4956:X4956"/>
    <mergeCell ref="AK4956:AO4956"/>
    <mergeCell ref="L4957:M4957"/>
    <mergeCell ref="N4957:O4957"/>
    <mergeCell ref="P4957:Q4957"/>
    <mergeCell ref="R4957:T4957"/>
    <mergeCell ref="U4957:V4957"/>
    <mergeCell ref="W4957:X4957"/>
    <mergeCell ref="AK4957:AO4957"/>
    <mergeCell ref="L4958:M4958"/>
    <mergeCell ref="N4958:O4958"/>
    <mergeCell ref="P4958:Q4958"/>
    <mergeCell ref="R4958:T4958"/>
    <mergeCell ref="U4958:V4958"/>
    <mergeCell ref="W4958:X4958"/>
    <mergeCell ref="AK4958:AO4958"/>
    <mergeCell ref="L4965:M4965"/>
    <mergeCell ref="N4965:O4965"/>
    <mergeCell ref="P4965:Q4965"/>
    <mergeCell ref="R4965:T4965"/>
    <mergeCell ref="U4965:V4965"/>
    <mergeCell ref="W4965:X4965"/>
    <mergeCell ref="AK4965:AO4965"/>
    <mergeCell ref="K4966:K4972"/>
    <mergeCell ref="L4966:X4966"/>
    <mergeCell ref="Y4966:AB4966"/>
    <mergeCell ref="AK4966:AO4966"/>
    <mergeCell ref="L4967:N4968"/>
    <mergeCell ref="O4967:X4967"/>
    <mergeCell ref="AK4967:AO4972"/>
    <mergeCell ref="O4968:X4968"/>
    <mergeCell ref="Y4968:AB4968"/>
    <mergeCell ref="AC4968:AF4968"/>
    <mergeCell ref="AG4968:AJ4968"/>
    <mergeCell ref="L4962:M4962"/>
    <mergeCell ref="N4962:O4962"/>
    <mergeCell ref="P4962:Q4962"/>
    <mergeCell ref="R4962:T4962"/>
    <mergeCell ref="U4962:V4962"/>
    <mergeCell ref="W4962:X4962"/>
    <mergeCell ref="AK4962:AO4962"/>
    <mergeCell ref="L4963:M4963"/>
    <mergeCell ref="N4963:O4963"/>
    <mergeCell ref="P4963:Q4963"/>
    <mergeCell ref="R4963:T4963"/>
    <mergeCell ref="U4963:V4963"/>
    <mergeCell ref="W4963:X4963"/>
    <mergeCell ref="AK4963:AO4963"/>
    <mergeCell ref="L4964:M4964"/>
    <mergeCell ref="N4964:O4964"/>
    <mergeCell ref="P4964:Q4964"/>
    <mergeCell ref="R4964:T4964"/>
    <mergeCell ref="U4964:V4964"/>
    <mergeCell ref="W4964:X4964"/>
    <mergeCell ref="AK4964:AO4964"/>
    <mergeCell ref="K4973:K4974"/>
    <mergeCell ref="L4973:AO4974"/>
    <mergeCell ref="K4975:AO4975"/>
    <mergeCell ref="K4976:AO4976"/>
    <mergeCell ref="K4979:AO4979"/>
    <mergeCell ref="K4980:AO4980"/>
    <mergeCell ref="B4988:B5027"/>
    <mergeCell ref="C4988:J5027"/>
    <mergeCell ref="K4988:AO4988"/>
    <mergeCell ref="K4989:M4989"/>
    <mergeCell ref="N4989:O4989"/>
    <mergeCell ref="P4989:Q4989"/>
    <mergeCell ref="R4989:T4989"/>
    <mergeCell ref="U4989:V4992"/>
    <mergeCell ref="W4989:X4992"/>
    <mergeCell ref="Y4989:AB4990"/>
    <mergeCell ref="AC4989:AJ4990"/>
    <mergeCell ref="AK4989:AO4992"/>
    <mergeCell ref="K4990:K4992"/>
    <mergeCell ref="L4990:M4992"/>
    <mergeCell ref="N4990:O4992"/>
    <mergeCell ref="P4990:Q4992"/>
    <mergeCell ref="R4990:T4992"/>
    <mergeCell ref="Y4991:AB4991"/>
    <mergeCell ref="AC4991:AF4991"/>
    <mergeCell ref="AG4991:AJ4991"/>
    <mergeCell ref="L4993:M4993"/>
    <mergeCell ref="N4993:O4993"/>
    <mergeCell ref="P4993:Q4993"/>
    <mergeCell ref="R4993:T4993"/>
    <mergeCell ref="U4993:V4993"/>
    <mergeCell ref="W4993:X4993"/>
    <mergeCell ref="AS4968:AT4968"/>
    <mergeCell ref="L4969:N4972"/>
    <mergeCell ref="O4969:X4969"/>
    <mergeCell ref="AA4969:AB4969"/>
    <mergeCell ref="AE4969:AF4969"/>
    <mergeCell ref="AI4969:AJ4969"/>
    <mergeCell ref="AQ4969:AR4969"/>
    <mergeCell ref="AS4969:AT4969"/>
    <mergeCell ref="O4970:X4970"/>
    <mergeCell ref="AA4970:AB4970"/>
    <mergeCell ref="AE4970:AF4970"/>
    <mergeCell ref="AI4970:AJ4970"/>
    <mergeCell ref="AS4970:AT4970"/>
    <mergeCell ref="O4971:X4971"/>
    <mergeCell ref="Y4971:AB4971"/>
    <mergeCell ref="AC4971:AF4971"/>
    <mergeCell ref="AG4971:AJ4971"/>
    <mergeCell ref="AQ4971:AT4971"/>
    <mergeCell ref="O4972:X4972"/>
    <mergeCell ref="Y4972:AJ4972"/>
    <mergeCell ref="L4997:M4997"/>
    <mergeCell ref="N4997:O4997"/>
    <mergeCell ref="P4997:Q4997"/>
    <mergeCell ref="R4997:T4997"/>
    <mergeCell ref="U4997:V4997"/>
    <mergeCell ref="W4997:X4997"/>
    <mergeCell ref="AK4997:AO4997"/>
    <mergeCell ref="L4998:M4998"/>
    <mergeCell ref="N4998:O4998"/>
    <mergeCell ref="P4998:Q4998"/>
    <mergeCell ref="R4998:T4998"/>
    <mergeCell ref="U4998:V4998"/>
    <mergeCell ref="W4998:X4998"/>
    <mergeCell ref="AK4998:AO4998"/>
    <mergeCell ref="L4999:M4999"/>
    <mergeCell ref="N4999:O4999"/>
    <mergeCell ref="P4999:Q4999"/>
    <mergeCell ref="R4999:T4999"/>
    <mergeCell ref="U4999:V4999"/>
    <mergeCell ref="W4999:X4999"/>
    <mergeCell ref="AK4999:AO4999"/>
    <mergeCell ref="AK4993:AO4993"/>
    <mergeCell ref="L4994:M4994"/>
    <mergeCell ref="N4994:O4994"/>
    <mergeCell ref="P4994:Q4994"/>
    <mergeCell ref="R4994:T4994"/>
    <mergeCell ref="U4994:V4994"/>
    <mergeCell ref="W4994:X4994"/>
    <mergeCell ref="AK4994:AO4994"/>
    <mergeCell ref="L4995:M4995"/>
    <mergeCell ref="N4995:O4995"/>
    <mergeCell ref="P4995:Q4995"/>
    <mergeCell ref="R4995:T4995"/>
    <mergeCell ref="U4995:V4995"/>
    <mergeCell ref="W4995:X4995"/>
    <mergeCell ref="AK4995:AO4995"/>
    <mergeCell ref="L4996:M4996"/>
    <mergeCell ref="N4996:O4996"/>
    <mergeCell ref="P4996:Q4996"/>
    <mergeCell ref="R4996:T4996"/>
    <mergeCell ref="U4996:V4996"/>
    <mergeCell ref="W4996:X4996"/>
    <mergeCell ref="AK4996:AO4996"/>
    <mergeCell ref="L5003:M5003"/>
    <mergeCell ref="N5003:O5003"/>
    <mergeCell ref="P5003:Q5003"/>
    <mergeCell ref="R5003:T5003"/>
    <mergeCell ref="U5003:V5003"/>
    <mergeCell ref="W5003:X5003"/>
    <mergeCell ref="AK5003:AO5003"/>
    <mergeCell ref="L5004:M5004"/>
    <mergeCell ref="N5004:O5004"/>
    <mergeCell ref="P5004:Q5004"/>
    <mergeCell ref="R5004:T5004"/>
    <mergeCell ref="U5004:V5004"/>
    <mergeCell ref="W5004:X5004"/>
    <mergeCell ref="AK5004:AO5004"/>
    <mergeCell ref="L5005:M5005"/>
    <mergeCell ref="N5005:O5005"/>
    <mergeCell ref="P5005:Q5005"/>
    <mergeCell ref="R5005:T5005"/>
    <mergeCell ref="U5005:V5005"/>
    <mergeCell ref="W5005:X5005"/>
    <mergeCell ref="AK5005:AO5005"/>
    <mergeCell ref="L5000:M5000"/>
    <mergeCell ref="N5000:O5000"/>
    <mergeCell ref="P5000:Q5000"/>
    <mergeCell ref="R5000:T5000"/>
    <mergeCell ref="U5000:V5000"/>
    <mergeCell ref="W5000:X5000"/>
    <mergeCell ref="AK5000:AO5000"/>
    <mergeCell ref="L5001:M5001"/>
    <mergeCell ref="N5001:O5001"/>
    <mergeCell ref="P5001:Q5001"/>
    <mergeCell ref="R5001:T5001"/>
    <mergeCell ref="U5001:V5001"/>
    <mergeCell ref="W5001:X5001"/>
    <mergeCell ref="AK5001:AO5001"/>
    <mergeCell ref="L5002:M5002"/>
    <mergeCell ref="N5002:O5002"/>
    <mergeCell ref="P5002:Q5002"/>
    <mergeCell ref="R5002:T5002"/>
    <mergeCell ref="U5002:V5002"/>
    <mergeCell ref="W5002:X5002"/>
    <mergeCell ref="AK5002:AO5002"/>
    <mergeCell ref="L5009:M5009"/>
    <mergeCell ref="N5009:O5009"/>
    <mergeCell ref="P5009:Q5009"/>
    <mergeCell ref="R5009:T5009"/>
    <mergeCell ref="U5009:V5009"/>
    <mergeCell ref="W5009:X5009"/>
    <mergeCell ref="AK5009:AO5009"/>
    <mergeCell ref="L5010:M5010"/>
    <mergeCell ref="N5010:O5010"/>
    <mergeCell ref="P5010:Q5010"/>
    <mergeCell ref="R5010:T5010"/>
    <mergeCell ref="U5010:V5010"/>
    <mergeCell ref="W5010:X5010"/>
    <mergeCell ref="AK5010:AO5010"/>
    <mergeCell ref="L5011:M5011"/>
    <mergeCell ref="N5011:O5011"/>
    <mergeCell ref="P5011:Q5011"/>
    <mergeCell ref="R5011:T5011"/>
    <mergeCell ref="U5011:V5011"/>
    <mergeCell ref="W5011:X5011"/>
    <mergeCell ref="AK5011:AO5011"/>
    <mergeCell ref="L5006:M5006"/>
    <mergeCell ref="N5006:O5006"/>
    <mergeCell ref="P5006:Q5006"/>
    <mergeCell ref="R5006:T5006"/>
    <mergeCell ref="U5006:V5006"/>
    <mergeCell ref="W5006:X5006"/>
    <mergeCell ref="AK5006:AO5006"/>
    <mergeCell ref="L5007:M5007"/>
    <mergeCell ref="N5007:O5007"/>
    <mergeCell ref="P5007:Q5007"/>
    <mergeCell ref="R5007:T5007"/>
    <mergeCell ref="U5007:V5007"/>
    <mergeCell ref="W5007:X5007"/>
    <mergeCell ref="AK5007:AO5007"/>
    <mergeCell ref="L5008:M5008"/>
    <mergeCell ref="N5008:O5008"/>
    <mergeCell ref="P5008:Q5008"/>
    <mergeCell ref="R5008:T5008"/>
    <mergeCell ref="U5008:V5008"/>
    <mergeCell ref="W5008:X5008"/>
    <mergeCell ref="AK5008:AO5008"/>
    <mergeCell ref="AS5015:AT5015"/>
    <mergeCell ref="L5016:N5019"/>
    <mergeCell ref="O5016:X5016"/>
    <mergeCell ref="AA5016:AB5016"/>
    <mergeCell ref="AE5016:AF5016"/>
    <mergeCell ref="AI5016:AJ5016"/>
    <mergeCell ref="AQ5016:AR5016"/>
    <mergeCell ref="AS5016:AT5016"/>
    <mergeCell ref="O5017:X5017"/>
    <mergeCell ref="AA5017:AB5017"/>
    <mergeCell ref="AE5017:AF5017"/>
    <mergeCell ref="AI5017:AJ5017"/>
    <mergeCell ref="AS5017:AT5017"/>
    <mergeCell ref="O5018:X5018"/>
    <mergeCell ref="Y5018:AB5018"/>
    <mergeCell ref="AC5018:AF5018"/>
    <mergeCell ref="AG5018:AJ5018"/>
    <mergeCell ref="AQ5018:AT5018"/>
    <mergeCell ref="O5019:X5019"/>
    <mergeCell ref="Y5019:AJ5019"/>
    <mergeCell ref="L5012:M5012"/>
    <mergeCell ref="N5012:O5012"/>
    <mergeCell ref="P5012:Q5012"/>
    <mergeCell ref="R5012:T5012"/>
    <mergeCell ref="U5012:V5012"/>
    <mergeCell ref="W5012:X5012"/>
    <mergeCell ref="AK5012:AO5012"/>
    <mergeCell ref="K5013:K5019"/>
    <mergeCell ref="L5013:X5013"/>
    <mergeCell ref="Y5013:AB5013"/>
    <mergeCell ref="AK5013:AO5013"/>
    <mergeCell ref="L5014:N5015"/>
    <mergeCell ref="O5014:X5014"/>
    <mergeCell ref="AK5014:AO5019"/>
    <mergeCell ref="O5015:X5015"/>
    <mergeCell ref="Y5015:AB5015"/>
    <mergeCell ref="AC5015:AF5015"/>
    <mergeCell ref="AG5015:AJ5015"/>
    <mergeCell ref="AK5040:AO5040"/>
    <mergeCell ref="L5041:M5041"/>
    <mergeCell ref="N5041:O5041"/>
    <mergeCell ref="P5041:Q5041"/>
    <mergeCell ref="R5041:T5041"/>
    <mergeCell ref="U5041:V5041"/>
    <mergeCell ref="W5041:X5041"/>
    <mergeCell ref="AK5041:AO5041"/>
    <mergeCell ref="L5042:M5042"/>
    <mergeCell ref="N5042:O5042"/>
    <mergeCell ref="P5042:Q5042"/>
    <mergeCell ref="R5042:T5042"/>
    <mergeCell ref="U5042:V5042"/>
    <mergeCell ref="W5042:X5042"/>
    <mergeCell ref="AK5042:AO5042"/>
    <mergeCell ref="L5043:M5043"/>
    <mergeCell ref="N5043:O5043"/>
    <mergeCell ref="P5043:Q5043"/>
    <mergeCell ref="R5043:T5043"/>
    <mergeCell ref="U5043:V5043"/>
    <mergeCell ref="W5043:X5043"/>
    <mergeCell ref="AK5043:AO5043"/>
    <mergeCell ref="K5020:K5021"/>
    <mergeCell ref="L5020:AO5021"/>
    <mergeCell ref="K5022:AO5022"/>
    <mergeCell ref="K5023:AO5023"/>
    <mergeCell ref="K5026:AO5026"/>
    <mergeCell ref="K5027:AO5027"/>
    <mergeCell ref="B5035:B5074"/>
    <mergeCell ref="C5035:J5074"/>
    <mergeCell ref="K5035:AO5035"/>
    <mergeCell ref="K5036:M5036"/>
    <mergeCell ref="N5036:O5036"/>
    <mergeCell ref="P5036:Q5036"/>
    <mergeCell ref="R5036:T5036"/>
    <mergeCell ref="U5036:V5039"/>
    <mergeCell ref="W5036:X5039"/>
    <mergeCell ref="Y5036:AB5037"/>
    <mergeCell ref="AC5036:AJ5037"/>
    <mergeCell ref="AK5036:AO5039"/>
    <mergeCell ref="K5037:K5039"/>
    <mergeCell ref="L5037:M5039"/>
    <mergeCell ref="N5037:O5039"/>
    <mergeCell ref="P5037:Q5039"/>
    <mergeCell ref="R5037:T5039"/>
    <mergeCell ref="Y5038:AB5038"/>
    <mergeCell ref="AC5038:AF5038"/>
    <mergeCell ref="AG5038:AJ5038"/>
    <mergeCell ref="L5040:M5040"/>
    <mergeCell ref="N5040:O5040"/>
    <mergeCell ref="P5040:Q5040"/>
    <mergeCell ref="R5040:T5040"/>
    <mergeCell ref="U5040:V5040"/>
    <mergeCell ref="W5040:X5040"/>
    <mergeCell ref="L5047:M5047"/>
    <mergeCell ref="N5047:O5047"/>
    <mergeCell ref="P5047:Q5047"/>
    <mergeCell ref="R5047:T5047"/>
    <mergeCell ref="U5047:V5047"/>
    <mergeCell ref="W5047:X5047"/>
    <mergeCell ref="AK5047:AO5047"/>
    <mergeCell ref="L5048:M5048"/>
    <mergeCell ref="N5048:O5048"/>
    <mergeCell ref="P5048:Q5048"/>
    <mergeCell ref="R5048:T5048"/>
    <mergeCell ref="U5048:V5048"/>
    <mergeCell ref="W5048:X5048"/>
    <mergeCell ref="AK5048:AO5048"/>
    <mergeCell ref="L5049:M5049"/>
    <mergeCell ref="N5049:O5049"/>
    <mergeCell ref="P5049:Q5049"/>
    <mergeCell ref="R5049:T5049"/>
    <mergeCell ref="U5049:V5049"/>
    <mergeCell ref="W5049:X5049"/>
    <mergeCell ref="AK5049:AO5049"/>
    <mergeCell ref="L5044:M5044"/>
    <mergeCell ref="N5044:O5044"/>
    <mergeCell ref="P5044:Q5044"/>
    <mergeCell ref="R5044:T5044"/>
    <mergeCell ref="U5044:V5044"/>
    <mergeCell ref="W5044:X5044"/>
    <mergeCell ref="AK5044:AO5044"/>
    <mergeCell ref="L5045:M5045"/>
    <mergeCell ref="N5045:O5045"/>
    <mergeCell ref="P5045:Q5045"/>
    <mergeCell ref="R5045:T5045"/>
    <mergeCell ref="U5045:V5045"/>
    <mergeCell ref="W5045:X5045"/>
    <mergeCell ref="AK5045:AO5045"/>
    <mergeCell ref="L5046:M5046"/>
    <mergeCell ref="N5046:O5046"/>
    <mergeCell ref="P5046:Q5046"/>
    <mergeCell ref="R5046:T5046"/>
    <mergeCell ref="U5046:V5046"/>
    <mergeCell ref="W5046:X5046"/>
    <mergeCell ref="AK5046:AO5046"/>
    <mergeCell ref="L5053:M5053"/>
    <mergeCell ref="N5053:O5053"/>
    <mergeCell ref="P5053:Q5053"/>
    <mergeCell ref="R5053:T5053"/>
    <mergeCell ref="U5053:V5053"/>
    <mergeCell ref="W5053:X5053"/>
    <mergeCell ref="AK5053:AO5053"/>
    <mergeCell ref="L5054:M5054"/>
    <mergeCell ref="N5054:O5054"/>
    <mergeCell ref="P5054:Q5054"/>
    <mergeCell ref="R5054:T5054"/>
    <mergeCell ref="U5054:V5054"/>
    <mergeCell ref="W5054:X5054"/>
    <mergeCell ref="AK5054:AO5054"/>
    <mergeCell ref="L5055:M5055"/>
    <mergeCell ref="N5055:O5055"/>
    <mergeCell ref="P5055:Q5055"/>
    <mergeCell ref="R5055:T5055"/>
    <mergeCell ref="U5055:V5055"/>
    <mergeCell ref="W5055:X5055"/>
    <mergeCell ref="AK5055:AO5055"/>
    <mergeCell ref="L5050:M5050"/>
    <mergeCell ref="N5050:O5050"/>
    <mergeCell ref="P5050:Q5050"/>
    <mergeCell ref="R5050:T5050"/>
    <mergeCell ref="U5050:V5050"/>
    <mergeCell ref="W5050:X5050"/>
    <mergeCell ref="AK5050:AO5050"/>
    <mergeCell ref="L5051:M5051"/>
    <mergeCell ref="N5051:O5051"/>
    <mergeCell ref="P5051:Q5051"/>
    <mergeCell ref="R5051:T5051"/>
    <mergeCell ref="U5051:V5051"/>
    <mergeCell ref="W5051:X5051"/>
    <mergeCell ref="AK5051:AO5051"/>
    <mergeCell ref="L5052:M5052"/>
    <mergeCell ref="N5052:O5052"/>
    <mergeCell ref="P5052:Q5052"/>
    <mergeCell ref="R5052:T5052"/>
    <mergeCell ref="U5052:V5052"/>
    <mergeCell ref="W5052:X5052"/>
    <mergeCell ref="AK5052:AO5052"/>
    <mergeCell ref="L5059:M5059"/>
    <mergeCell ref="N5059:O5059"/>
    <mergeCell ref="P5059:Q5059"/>
    <mergeCell ref="R5059:T5059"/>
    <mergeCell ref="U5059:V5059"/>
    <mergeCell ref="W5059:X5059"/>
    <mergeCell ref="AK5059:AO5059"/>
    <mergeCell ref="K5060:K5066"/>
    <mergeCell ref="L5060:X5060"/>
    <mergeCell ref="Y5060:AB5060"/>
    <mergeCell ref="AK5060:AO5060"/>
    <mergeCell ref="L5061:N5062"/>
    <mergeCell ref="O5061:X5061"/>
    <mergeCell ref="AK5061:AO5066"/>
    <mergeCell ref="O5062:X5062"/>
    <mergeCell ref="Y5062:AB5062"/>
    <mergeCell ref="AC5062:AF5062"/>
    <mergeCell ref="AG5062:AJ5062"/>
    <mergeCell ref="L5056:M5056"/>
    <mergeCell ref="N5056:O5056"/>
    <mergeCell ref="P5056:Q5056"/>
    <mergeCell ref="R5056:T5056"/>
    <mergeCell ref="U5056:V5056"/>
    <mergeCell ref="W5056:X5056"/>
    <mergeCell ref="AK5056:AO5056"/>
    <mergeCell ref="L5057:M5057"/>
    <mergeCell ref="N5057:O5057"/>
    <mergeCell ref="P5057:Q5057"/>
    <mergeCell ref="R5057:T5057"/>
    <mergeCell ref="U5057:V5057"/>
    <mergeCell ref="W5057:X5057"/>
    <mergeCell ref="AK5057:AO5057"/>
    <mergeCell ref="L5058:M5058"/>
    <mergeCell ref="N5058:O5058"/>
    <mergeCell ref="P5058:Q5058"/>
    <mergeCell ref="R5058:T5058"/>
    <mergeCell ref="U5058:V5058"/>
    <mergeCell ref="W5058:X5058"/>
    <mergeCell ref="AK5058:AO5058"/>
    <mergeCell ref="K5067:K5068"/>
    <mergeCell ref="L5067:AO5068"/>
    <mergeCell ref="K5069:AO5069"/>
    <mergeCell ref="K5070:AO5070"/>
    <mergeCell ref="K5073:AO5073"/>
    <mergeCell ref="K5074:AO5074"/>
    <mergeCell ref="B5082:B5121"/>
    <mergeCell ref="C5082:J5121"/>
    <mergeCell ref="K5082:AO5082"/>
    <mergeCell ref="K5083:M5083"/>
    <mergeCell ref="N5083:O5083"/>
    <mergeCell ref="P5083:Q5083"/>
    <mergeCell ref="R5083:T5083"/>
    <mergeCell ref="U5083:V5086"/>
    <mergeCell ref="W5083:X5086"/>
    <mergeCell ref="Y5083:AB5084"/>
    <mergeCell ref="AC5083:AJ5084"/>
    <mergeCell ref="AK5083:AO5086"/>
    <mergeCell ref="K5084:K5086"/>
    <mergeCell ref="L5084:M5086"/>
    <mergeCell ref="N5084:O5086"/>
    <mergeCell ref="P5084:Q5086"/>
    <mergeCell ref="R5084:T5086"/>
    <mergeCell ref="Y5085:AB5085"/>
    <mergeCell ref="AC5085:AF5085"/>
    <mergeCell ref="AG5085:AJ5085"/>
    <mergeCell ref="L5087:M5087"/>
    <mergeCell ref="N5087:O5087"/>
    <mergeCell ref="P5087:Q5087"/>
    <mergeCell ref="R5087:T5087"/>
    <mergeCell ref="U5087:V5087"/>
    <mergeCell ref="W5087:X5087"/>
    <mergeCell ref="AS5062:AT5062"/>
    <mergeCell ref="L5063:N5066"/>
    <mergeCell ref="O5063:X5063"/>
    <mergeCell ref="AA5063:AB5063"/>
    <mergeCell ref="AE5063:AF5063"/>
    <mergeCell ref="AI5063:AJ5063"/>
    <mergeCell ref="AQ5063:AR5063"/>
    <mergeCell ref="AS5063:AT5063"/>
    <mergeCell ref="O5064:X5064"/>
    <mergeCell ref="AA5064:AB5064"/>
    <mergeCell ref="AE5064:AF5064"/>
    <mergeCell ref="AI5064:AJ5064"/>
    <mergeCell ref="AS5064:AT5064"/>
    <mergeCell ref="O5065:X5065"/>
    <mergeCell ref="Y5065:AB5065"/>
    <mergeCell ref="AC5065:AF5065"/>
    <mergeCell ref="AG5065:AJ5065"/>
    <mergeCell ref="AQ5065:AT5065"/>
    <mergeCell ref="O5066:X5066"/>
    <mergeCell ref="Y5066:AJ5066"/>
    <mergeCell ref="L5091:M5091"/>
    <mergeCell ref="N5091:O5091"/>
    <mergeCell ref="P5091:Q5091"/>
    <mergeCell ref="R5091:T5091"/>
    <mergeCell ref="U5091:V5091"/>
    <mergeCell ref="W5091:X5091"/>
    <mergeCell ref="AK5091:AO5091"/>
    <mergeCell ref="L5092:M5092"/>
    <mergeCell ref="N5092:O5092"/>
    <mergeCell ref="P5092:Q5092"/>
    <mergeCell ref="R5092:T5092"/>
    <mergeCell ref="U5092:V5092"/>
    <mergeCell ref="W5092:X5092"/>
    <mergeCell ref="AK5092:AO5092"/>
    <mergeCell ref="L5093:M5093"/>
    <mergeCell ref="N5093:O5093"/>
    <mergeCell ref="P5093:Q5093"/>
    <mergeCell ref="R5093:T5093"/>
    <mergeCell ref="U5093:V5093"/>
    <mergeCell ref="W5093:X5093"/>
    <mergeCell ref="AK5093:AO5093"/>
    <mergeCell ref="AK5087:AO5087"/>
    <mergeCell ref="L5088:M5088"/>
    <mergeCell ref="N5088:O5088"/>
    <mergeCell ref="P5088:Q5088"/>
    <mergeCell ref="R5088:T5088"/>
    <mergeCell ref="U5088:V5088"/>
    <mergeCell ref="W5088:X5088"/>
    <mergeCell ref="AK5088:AO5088"/>
    <mergeCell ref="L5089:M5089"/>
    <mergeCell ref="N5089:O5089"/>
    <mergeCell ref="P5089:Q5089"/>
    <mergeCell ref="R5089:T5089"/>
    <mergeCell ref="U5089:V5089"/>
    <mergeCell ref="W5089:X5089"/>
    <mergeCell ref="AK5089:AO5089"/>
    <mergeCell ref="L5090:M5090"/>
    <mergeCell ref="N5090:O5090"/>
    <mergeCell ref="P5090:Q5090"/>
    <mergeCell ref="R5090:T5090"/>
    <mergeCell ref="U5090:V5090"/>
    <mergeCell ref="W5090:X5090"/>
    <mergeCell ref="AK5090:AO5090"/>
    <mergeCell ref="L5097:M5097"/>
    <mergeCell ref="N5097:O5097"/>
    <mergeCell ref="P5097:Q5097"/>
    <mergeCell ref="R5097:T5097"/>
    <mergeCell ref="U5097:V5097"/>
    <mergeCell ref="W5097:X5097"/>
    <mergeCell ref="AK5097:AO5097"/>
    <mergeCell ref="L5098:M5098"/>
    <mergeCell ref="N5098:O5098"/>
    <mergeCell ref="P5098:Q5098"/>
    <mergeCell ref="R5098:T5098"/>
    <mergeCell ref="U5098:V5098"/>
    <mergeCell ref="W5098:X5098"/>
    <mergeCell ref="AK5098:AO5098"/>
    <mergeCell ref="L5099:M5099"/>
    <mergeCell ref="N5099:O5099"/>
    <mergeCell ref="P5099:Q5099"/>
    <mergeCell ref="R5099:T5099"/>
    <mergeCell ref="U5099:V5099"/>
    <mergeCell ref="W5099:X5099"/>
    <mergeCell ref="AK5099:AO5099"/>
    <mergeCell ref="L5094:M5094"/>
    <mergeCell ref="N5094:O5094"/>
    <mergeCell ref="P5094:Q5094"/>
    <mergeCell ref="R5094:T5094"/>
    <mergeCell ref="U5094:V5094"/>
    <mergeCell ref="W5094:X5094"/>
    <mergeCell ref="AK5094:AO5094"/>
    <mergeCell ref="L5095:M5095"/>
    <mergeCell ref="N5095:O5095"/>
    <mergeCell ref="P5095:Q5095"/>
    <mergeCell ref="R5095:T5095"/>
    <mergeCell ref="U5095:V5095"/>
    <mergeCell ref="W5095:X5095"/>
    <mergeCell ref="AK5095:AO5095"/>
    <mergeCell ref="L5096:M5096"/>
    <mergeCell ref="N5096:O5096"/>
    <mergeCell ref="P5096:Q5096"/>
    <mergeCell ref="R5096:T5096"/>
    <mergeCell ref="U5096:V5096"/>
    <mergeCell ref="W5096:X5096"/>
    <mergeCell ref="AK5096:AO5096"/>
    <mergeCell ref="L5103:M5103"/>
    <mergeCell ref="N5103:O5103"/>
    <mergeCell ref="P5103:Q5103"/>
    <mergeCell ref="R5103:T5103"/>
    <mergeCell ref="U5103:V5103"/>
    <mergeCell ref="W5103:X5103"/>
    <mergeCell ref="AK5103:AO5103"/>
    <mergeCell ref="L5104:M5104"/>
    <mergeCell ref="N5104:O5104"/>
    <mergeCell ref="P5104:Q5104"/>
    <mergeCell ref="R5104:T5104"/>
    <mergeCell ref="U5104:V5104"/>
    <mergeCell ref="W5104:X5104"/>
    <mergeCell ref="AK5104:AO5104"/>
    <mergeCell ref="L5105:M5105"/>
    <mergeCell ref="N5105:O5105"/>
    <mergeCell ref="P5105:Q5105"/>
    <mergeCell ref="R5105:T5105"/>
    <mergeCell ref="U5105:V5105"/>
    <mergeCell ref="W5105:X5105"/>
    <mergeCell ref="AK5105:AO5105"/>
    <mergeCell ref="L5100:M5100"/>
    <mergeCell ref="N5100:O5100"/>
    <mergeCell ref="P5100:Q5100"/>
    <mergeCell ref="R5100:T5100"/>
    <mergeCell ref="U5100:V5100"/>
    <mergeCell ref="W5100:X5100"/>
    <mergeCell ref="AK5100:AO5100"/>
    <mergeCell ref="L5101:M5101"/>
    <mergeCell ref="N5101:O5101"/>
    <mergeCell ref="P5101:Q5101"/>
    <mergeCell ref="R5101:T5101"/>
    <mergeCell ref="U5101:V5101"/>
    <mergeCell ref="W5101:X5101"/>
    <mergeCell ref="AK5101:AO5101"/>
    <mergeCell ref="L5102:M5102"/>
    <mergeCell ref="N5102:O5102"/>
    <mergeCell ref="P5102:Q5102"/>
    <mergeCell ref="R5102:T5102"/>
    <mergeCell ref="U5102:V5102"/>
    <mergeCell ref="W5102:X5102"/>
    <mergeCell ref="AK5102:AO5102"/>
    <mergeCell ref="AS5109:AT5109"/>
    <mergeCell ref="L5110:N5113"/>
    <mergeCell ref="O5110:X5110"/>
    <mergeCell ref="AA5110:AB5110"/>
    <mergeCell ref="AE5110:AF5110"/>
    <mergeCell ref="AI5110:AJ5110"/>
    <mergeCell ref="AQ5110:AR5110"/>
    <mergeCell ref="AS5110:AT5110"/>
    <mergeCell ref="O5111:X5111"/>
    <mergeCell ref="AA5111:AB5111"/>
    <mergeCell ref="AE5111:AF5111"/>
    <mergeCell ref="AI5111:AJ5111"/>
    <mergeCell ref="AS5111:AT5111"/>
    <mergeCell ref="O5112:X5112"/>
    <mergeCell ref="Y5112:AB5112"/>
    <mergeCell ref="AC5112:AF5112"/>
    <mergeCell ref="AG5112:AJ5112"/>
    <mergeCell ref="AQ5112:AT5112"/>
    <mergeCell ref="O5113:X5113"/>
    <mergeCell ref="Y5113:AJ5113"/>
    <mergeCell ref="L5106:M5106"/>
    <mergeCell ref="N5106:O5106"/>
    <mergeCell ref="P5106:Q5106"/>
    <mergeCell ref="R5106:T5106"/>
    <mergeCell ref="U5106:V5106"/>
    <mergeCell ref="W5106:X5106"/>
    <mergeCell ref="AK5106:AO5106"/>
    <mergeCell ref="K5107:K5113"/>
    <mergeCell ref="L5107:X5107"/>
    <mergeCell ref="Y5107:AB5107"/>
    <mergeCell ref="AK5107:AO5107"/>
    <mergeCell ref="L5108:N5109"/>
    <mergeCell ref="O5108:X5108"/>
    <mergeCell ref="AK5108:AO5113"/>
    <mergeCell ref="O5109:X5109"/>
    <mergeCell ref="Y5109:AB5109"/>
    <mergeCell ref="AC5109:AF5109"/>
    <mergeCell ref="AG5109:AJ5109"/>
    <mergeCell ref="AK5134:AO5134"/>
    <mergeCell ref="L5135:M5135"/>
    <mergeCell ref="N5135:O5135"/>
    <mergeCell ref="P5135:Q5135"/>
    <mergeCell ref="R5135:T5135"/>
    <mergeCell ref="U5135:V5135"/>
    <mergeCell ref="W5135:X5135"/>
    <mergeCell ref="AK5135:AO5135"/>
    <mergeCell ref="L5136:M5136"/>
    <mergeCell ref="N5136:O5136"/>
    <mergeCell ref="P5136:Q5136"/>
    <mergeCell ref="R5136:T5136"/>
    <mergeCell ref="U5136:V5136"/>
    <mergeCell ref="W5136:X5136"/>
    <mergeCell ref="AK5136:AO5136"/>
    <mergeCell ref="L5137:M5137"/>
    <mergeCell ref="N5137:O5137"/>
    <mergeCell ref="P5137:Q5137"/>
    <mergeCell ref="R5137:T5137"/>
    <mergeCell ref="U5137:V5137"/>
    <mergeCell ref="W5137:X5137"/>
    <mergeCell ref="AK5137:AO5137"/>
    <mergeCell ref="K5114:K5115"/>
    <mergeCell ref="L5114:AO5115"/>
    <mergeCell ref="K5116:AO5116"/>
    <mergeCell ref="K5117:AO5117"/>
    <mergeCell ref="K5120:AO5120"/>
    <mergeCell ref="K5121:AO5121"/>
    <mergeCell ref="B5129:B5168"/>
    <mergeCell ref="C5129:J5168"/>
    <mergeCell ref="K5129:AO5129"/>
    <mergeCell ref="K5130:M5130"/>
    <mergeCell ref="N5130:O5130"/>
    <mergeCell ref="P5130:Q5130"/>
    <mergeCell ref="R5130:T5130"/>
    <mergeCell ref="U5130:V5133"/>
    <mergeCell ref="W5130:X5133"/>
    <mergeCell ref="Y5130:AB5131"/>
    <mergeCell ref="AC5130:AJ5131"/>
    <mergeCell ref="AK5130:AO5133"/>
    <mergeCell ref="K5131:K5133"/>
    <mergeCell ref="L5131:M5133"/>
    <mergeCell ref="N5131:O5133"/>
    <mergeCell ref="P5131:Q5133"/>
    <mergeCell ref="R5131:T5133"/>
    <mergeCell ref="Y5132:AB5132"/>
    <mergeCell ref="AC5132:AF5132"/>
    <mergeCell ref="AG5132:AJ5132"/>
    <mergeCell ref="L5134:M5134"/>
    <mergeCell ref="N5134:O5134"/>
    <mergeCell ref="P5134:Q5134"/>
    <mergeCell ref="R5134:T5134"/>
    <mergeCell ref="U5134:V5134"/>
    <mergeCell ref="W5134:X5134"/>
    <mergeCell ref="L5141:M5141"/>
    <mergeCell ref="N5141:O5141"/>
    <mergeCell ref="P5141:Q5141"/>
    <mergeCell ref="R5141:T5141"/>
    <mergeCell ref="U5141:V5141"/>
    <mergeCell ref="W5141:X5141"/>
    <mergeCell ref="AK5141:AO5141"/>
    <mergeCell ref="L5142:M5142"/>
    <mergeCell ref="N5142:O5142"/>
    <mergeCell ref="P5142:Q5142"/>
    <mergeCell ref="R5142:T5142"/>
    <mergeCell ref="U5142:V5142"/>
    <mergeCell ref="W5142:X5142"/>
    <mergeCell ref="AK5142:AO5142"/>
    <mergeCell ref="L5143:M5143"/>
    <mergeCell ref="N5143:O5143"/>
    <mergeCell ref="P5143:Q5143"/>
    <mergeCell ref="R5143:T5143"/>
    <mergeCell ref="U5143:V5143"/>
    <mergeCell ref="W5143:X5143"/>
    <mergeCell ref="AK5143:AO5143"/>
    <mergeCell ref="L5138:M5138"/>
    <mergeCell ref="N5138:O5138"/>
    <mergeCell ref="P5138:Q5138"/>
    <mergeCell ref="R5138:T5138"/>
    <mergeCell ref="U5138:V5138"/>
    <mergeCell ref="W5138:X5138"/>
    <mergeCell ref="AK5138:AO5138"/>
    <mergeCell ref="L5139:M5139"/>
    <mergeCell ref="N5139:O5139"/>
    <mergeCell ref="P5139:Q5139"/>
    <mergeCell ref="R5139:T5139"/>
    <mergeCell ref="U5139:V5139"/>
    <mergeCell ref="W5139:X5139"/>
    <mergeCell ref="AK5139:AO5139"/>
    <mergeCell ref="L5140:M5140"/>
    <mergeCell ref="N5140:O5140"/>
    <mergeCell ref="P5140:Q5140"/>
    <mergeCell ref="R5140:T5140"/>
    <mergeCell ref="U5140:V5140"/>
    <mergeCell ref="W5140:X5140"/>
    <mergeCell ref="AK5140:AO5140"/>
    <mergeCell ref="L5147:M5147"/>
    <mergeCell ref="N5147:O5147"/>
    <mergeCell ref="P5147:Q5147"/>
    <mergeCell ref="R5147:T5147"/>
    <mergeCell ref="U5147:V5147"/>
    <mergeCell ref="W5147:X5147"/>
    <mergeCell ref="AK5147:AO5147"/>
    <mergeCell ref="L5148:M5148"/>
    <mergeCell ref="N5148:O5148"/>
    <mergeCell ref="P5148:Q5148"/>
    <mergeCell ref="R5148:T5148"/>
    <mergeCell ref="U5148:V5148"/>
    <mergeCell ref="W5148:X5148"/>
    <mergeCell ref="AK5148:AO5148"/>
    <mergeCell ref="L5149:M5149"/>
    <mergeCell ref="N5149:O5149"/>
    <mergeCell ref="P5149:Q5149"/>
    <mergeCell ref="R5149:T5149"/>
    <mergeCell ref="U5149:V5149"/>
    <mergeCell ref="W5149:X5149"/>
    <mergeCell ref="AK5149:AO5149"/>
    <mergeCell ref="L5144:M5144"/>
    <mergeCell ref="N5144:O5144"/>
    <mergeCell ref="P5144:Q5144"/>
    <mergeCell ref="R5144:T5144"/>
    <mergeCell ref="U5144:V5144"/>
    <mergeCell ref="W5144:X5144"/>
    <mergeCell ref="AK5144:AO5144"/>
    <mergeCell ref="L5145:M5145"/>
    <mergeCell ref="N5145:O5145"/>
    <mergeCell ref="P5145:Q5145"/>
    <mergeCell ref="R5145:T5145"/>
    <mergeCell ref="U5145:V5145"/>
    <mergeCell ref="W5145:X5145"/>
    <mergeCell ref="AK5145:AO5145"/>
    <mergeCell ref="L5146:M5146"/>
    <mergeCell ref="N5146:O5146"/>
    <mergeCell ref="P5146:Q5146"/>
    <mergeCell ref="R5146:T5146"/>
    <mergeCell ref="U5146:V5146"/>
    <mergeCell ref="W5146:X5146"/>
    <mergeCell ref="AK5146:AO5146"/>
    <mergeCell ref="L5153:M5153"/>
    <mergeCell ref="N5153:O5153"/>
    <mergeCell ref="P5153:Q5153"/>
    <mergeCell ref="R5153:T5153"/>
    <mergeCell ref="U5153:V5153"/>
    <mergeCell ref="W5153:X5153"/>
    <mergeCell ref="AK5153:AO5153"/>
    <mergeCell ref="K5154:K5160"/>
    <mergeCell ref="L5154:X5154"/>
    <mergeCell ref="Y5154:AB5154"/>
    <mergeCell ref="AK5154:AO5154"/>
    <mergeCell ref="L5155:N5156"/>
    <mergeCell ref="O5155:X5155"/>
    <mergeCell ref="AK5155:AO5160"/>
    <mergeCell ref="O5156:X5156"/>
    <mergeCell ref="Y5156:AB5156"/>
    <mergeCell ref="AC5156:AF5156"/>
    <mergeCell ref="AG5156:AJ5156"/>
    <mergeCell ref="L5150:M5150"/>
    <mergeCell ref="N5150:O5150"/>
    <mergeCell ref="P5150:Q5150"/>
    <mergeCell ref="R5150:T5150"/>
    <mergeCell ref="U5150:V5150"/>
    <mergeCell ref="W5150:X5150"/>
    <mergeCell ref="AK5150:AO5150"/>
    <mergeCell ref="L5151:M5151"/>
    <mergeCell ref="N5151:O5151"/>
    <mergeCell ref="P5151:Q5151"/>
    <mergeCell ref="R5151:T5151"/>
    <mergeCell ref="U5151:V5151"/>
    <mergeCell ref="W5151:X5151"/>
    <mergeCell ref="AK5151:AO5151"/>
    <mergeCell ref="L5152:M5152"/>
    <mergeCell ref="N5152:O5152"/>
    <mergeCell ref="P5152:Q5152"/>
    <mergeCell ref="R5152:T5152"/>
    <mergeCell ref="U5152:V5152"/>
    <mergeCell ref="W5152:X5152"/>
    <mergeCell ref="AK5152:AO5152"/>
    <mergeCell ref="K5161:K5162"/>
    <mergeCell ref="L5161:AO5162"/>
    <mergeCell ref="K5163:AO5163"/>
    <mergeCell ref="K5164:AO5164"/>
    <mergeCell ref="K5167:AO5167"/>
    <mergeCell ref="K5168:AO5168"/>
    <mergeCell ref="B5176:B5215"/>
    <mergeCell ref="C5176:J5215"/>
    <mergeCell ref="K5176:AO5176"/>
    <mergeCell ref="K5177:M5177"/>
    <mergeCell ref="N5177:O5177"/>
    <mergeCell ref="P5177:Q5177"/>
    <mergeCell ref="R5177:T5177"/>
    <mergeCell ref="U5177:V5180"/>
    <mergeCell ref="W5177:X5180"/>
    <mergeCell ref="Y5177:AB5178"/>
    <mergeCell ref="AC5177:AJ5178"/>
    <mergeCell ref="AK5177:AO5180"/>
    <mergeCell ref="K5178:K5180"/>
    <mergeCell ref="L5178:M5180"/>
    <mergeCell ref="N5178:O5180"/>
    <mergeCell ref="P5178:Q5180"/>
    <mergeCell ref="R5178:T5180"/>
    <mergeCell ref="Y5179:AB5179"/>
    <mergeCell ref="AC5179:AF5179"/>
    <mergeCell ref="AG5179:AJ5179"/>
    <mergeCell ref="L5181:M5181"/>
    <mergeCell ref="N5181:O5181"/>
    <mergeCell ref="P5181:Q5181"/>
    <mergeCell ref="R5181:T5181"/>
    <mergeCell ref="U5181:V5181"/>
    <mergeCell ref="W5181:X5181"/>
    <mergeCell ref="AS5156:AT5156"/>
    <mergeCell ref="L5157:N5160"/>
    <mergeCell ref="O5157:X5157"/>
    <mergeCell ref="AA5157:AB5157"/>
    <mergeCell ref="AE5157:AF5157"/>
    <mergeCell ref="AI5157:AJ5157"/>
    <mergeCell ref="AQ5157:AR5157"/>
    <mergeCell ref="AS5157:AT5157"/>
    <mergeCell ref="O5158:X5158"/>
    <mergeCell ref="AA5158:AB5158"/>
    <mergeCell ref="AE5158:AF5158"/>
    <mergeCell ref="AI5158:AJ5158"/>
    <mergeCell ref="AS5158:AT5158"/>
    <mergeCell ref="O5159:X5159"/>
    <mergeCell ref="Y5159:AB5159"/>
    <mergeCell ref="AC5159:AF5159"/>
    <mergeCell ref="AG5159:AJ5159"/>
    <mergeCell ref="AQ5159:AT5159"/>
    <mergeCell ref="O5160:X5160"/>
    <mergeCell ref="Y5160:AJ5160"/>
    <mergeCell ref="L5185:M5185"/>
    <mergeCell ref="N5185:O5185"/>
    <mergeCell ref="P5185:Q5185"/>
    <mergeCell ref="R5185:T5185"/>
    <mergeCell ref="U5185:V5185"/>
    <mergeCell ref="W5185:X5185"/>
    <mergeCell ref="AK5185:AO5185"/>
    <mergeCell ref="L5186:M5186"/>
    <mergeCell ref="N5186:O5186"/>
    <mergeCell ref="P5186:Q5186"/>
    <mergeCell ref="R5186:T5186"/>
    <mergeCell ref="U5186:V5186"/>
    <mergeCell ref="W5186:X5186"/>
    <mergeCell ref="AK5186:AO5186"/>
    <mergeCell ref="L5187:M5187"/>
    <mergeCell ref="N5187:O5187"/>
    <mergeCell ref="P5187:Q5187"/>
    <mergeCell ref="R5187:T5187"/>
    <mergeCell ref="U5187:V5187"/>
    <mergeCell ref="W5187:X5187"/>
    <mergeCell ref="AK5187:AO5187"/>
    <mergeCell ref="AK5181:AO5181"/>
    <mergeCell ref="L5182:M5182"/>
    <mergeCell ref="N5182:O5182"/>
    <mergeCell ref="P5182:Q5182"/>
    <mergeCell ref="R5182:T5182"/>
    <mergeCell ref="U5182:V5182"/>
    <mergeCell ref="W5182:X5182"/>
    <mergeCell ref="AK5182:AO5182"/>
    <mergeCell ref="L5183:M5183"/>
    <mergeCell ref="N5183:O5183"/>
    <mergeCell ref="P5183:Q5183"/>
    <mergeCell ref="R5183:T5183"/>
    <mergeCell ref="U5183:V5183"/>
    <mergeCell ref="W5183:X5183"/>
    <mergeCell ref="AK5183:AO5183"/>
    <mergeCell ref="L5184:M5184"/>
    <mergeCell ref="N5184:O5184"/>
    <mergeCell ref="P5184:Q5184"/>
    <mergeCell ref="R5184:T5184"/>
    <mergeCell ref="U5184:V5184"/>
    <mergeCell ref="W5184:X5184"/>
    <mergeCell ref="AK5184:AO5184"/>
    <mergeCell ref="L5191:M5191"/>
    <mergeCell ref="N5191:O5191"/>
    <mergeCell ref="P5191:Q5191"/>
    <mergeCell ref="R5191:T5191"/>
    <mergeCell ref="U5191:V5191"/>
    <mergeCell ref="W5191:X5191"/>
    <mergeCell ref="AK5191:AO5191"/>
    <mergeCell ref="L5192:M5192"/>
    <mergeCell ref="N5192:O5192"/>
    <mergeCell ref="P5192:Q5192"/>
    <mergeCell ref="R5192:T5192"/>
    <mergeCell ref="U5192:V5192"/>
    <mergeCell ref="W5192:X5192"/>
    <mergeCell ref="AK5192:AO5192"/>
    <mergeCell ref="L5193:M5193"/>
    <mergeCell ref="N5193:O5193"/>
    <mergeCell ref="P5193:Q5193"/>
    <mergeCell ref="R5193:T5193"/>
    <mergeCell ref="U5193:V5193"/>
    <mergeCell ref="W5193:X5193"/>
    <mergeCell ref="AK5193:AO5193"/>
    <mergeCell ref="L5188:M5188"/>
    <mergeCell ref="N5188:O5188"/>
    <mergeCell ref="P5188:Q5188"/>
    <mergeCell ref="R5188:T5188"/>
    <mergeCell ref="U5188:V5188"/>
    <mergeCell ref="W5188:X5188"/>
    <mergeCell ref="AK5188:AO5188"/>
    <mergeCell ref="L5189:M5189"/>
    <mergeCell ref="N5189:O5189"/>
    <mergeCell ref="P5189:Q5189"/>
    <mergeCell ref="R5189:T5189"/>
    <mergeCell ref="U5189:V5189"/>
    <mergeCell ref="W5189:X5189"/>
    <mergeCell ref="AK5189:AO5189"/>
    <mergeCell ref="L5190:M5190"/>
    <mergeCell ref="N5190:O5190"/>
    <mergeCell ref="P5190:Q5190"/>
    <mergeCell ref="R5190:T5190"/>
    <mergeCell ref="U5190:V5190"/>
    <mergeCell ref="W5190:X5190"/>
    <mergeCell ref="AK5190:AO5190"/>
    <mergeCell ref="L5197:M5197"/>
    <mergeCell ref="N5197:O5197"/>
    <mergeCell ref="P5197:Q5197"/>
    <mergeCell ref="R5197:T5197"/>
    <mergeCell ref="U5197:V5197"/>
    <mergeCell ref="W5197:X5197"/>
    <mergeCell ref="AK5197:AO5197"/>
    <mergeCell ref="L5198:M5198"/>
    <mergeCell ref="N5198:O5198"/>
    <mergeCell ref="P5198:Q5198"/>
    <mergeCell ref="R5198:T5198"/>
    <mergeCell ref="U5198:V5198"/>
    <mergeCell ref="W5198:X5198"/>
    <mergeCell ref="AK5198:AO5198"/>
    <mergeCell ref="L5199:M5199"/>
    <mergeCell ref="N5199:O5199"/>
    <mergeCell ref="P5199:Q5199"/>
    <mergeCell ref="R5199:T5199"/>
    <mergeCell ref="U5199:V5199"/>
    <mergeCell ref="W5199:X5199"/>
    <mergeCell ref="AK5199:AO5199"/>
    <mergeCell ref="L5194:M5194"/>
    <mergeCell ref="N5194:O5194"/>
    <mergeCell ref="P5194:Q5194"/>
    <mergeCell ref="R5194:T5194"/>
    <mergeCell ref="U5194:V5194"/>
    <mergeCell ref="W5194:X5194"/>
    <mergeCell ref="AK5194:AO5194"/>
    <mergeCell ref="L5195:M5195"/>
    <mergeCell ref="N5195:O5195"/>
    <mergeCell ref="P5195:Q5195"/>
    <mergeCell ref="R5195:T5195"/>
    <mergeCell ref="U5195:V5195"/>
    <mergeCell ref="W5195:X5195"/>
    <mergeCell ref="AK5195:AO5195"/>
    <mergeCell ref="L5196:M5196"/>
    <mergeCell ref="N5196:O5196"/>
    <mergeCell ref="P5196:Q5196"/>
    <mergeCell ref="R5196:T5196"/>
    <mergeCell ref="U5196:V5196"/>
    <mergeCell ref="W5196:X5196"/>
    <mergeCell ref="AK5196:AO5196"/>
    <mergeCell ref="AS5203:AT5203"/>
    <mergeCell ref="L5204:N5207"/>
    <mergeCell ref="O5204:X5204"/>
    <mergeCell ref="AA5204:AB5204"/>
    <mergeCell ref="AE5204:AF5204"/>
    <mergeCell ref="AI5204:AJ5204"/>
    <mergeCell ref="AQ5204:AR5204"/>
    <mergeCell ref="AS5204:AT5204"/>
    <mergeCell ref="O5205:X5205"/>
    <mergeCell ref="AA5205:AB5205"/>
    <mergeCell ref="AE5205:AF5205"/>
    <mergeCell ref="AI5205:AJ5205"/>
    <mergeCell ref="AS5205:AT5205"/>
    <mergeCell ref="O5206:X5206"/>
    <mergeCell ref="Y5206:AB5206"/>
    <mergeCell ref="AC5206:AF5206"/>
    <mergeCell ref="AG5206:AJ5206"/>
    <mergeCell ref="AQ5206:AT5206"/>
    <mergeCell ref="O5207:X5207"/>
    <mergeCell ref="Y5207:AJ5207"/>
    <mergeCell ref="L5200:M5200"/>
    <mergeCell ref="N5200:O5200"/>
    <mergeCell ref="P5200:Q5200"/>
    <mergeCell ref="R5200:T5200"/>
    <mergeCell ref="U5200:V5200"/>
    <mergeCell ref="W5200:X5200"/>
    <mergeCell ref="AK5200:AO5200"/>
    <mergeCell ref="K5201:K5207"/>
    <mergeCell ref="L5201:X5201"/>
    <mergeCell ref="Y5201:AB5201"/>
    <mergeCell ref="AK5201:AO5201"/>
    <mergeCell ref="L5202:N5203"/>
    <mergeCell ref="O5202:X5202"/>
    <mergeCell ref="AK5202:AO5207"/>
    <mergeCell ref="O5203:X5203"/>
    <mergeCell ref="Y5203:AB5203"/>
    <mergeCell ref="AC5203:AF5203"/>
    <mergeCell ref="AG5203:AJ5203"/>
    <mergeCell ref="AK5228:AO5228"/>
    <mergeCell ref="L5229:M5229"/>
    <mergeCell ref="N5229:O5229"/>
    <mergeCell ref="P5229:Q5229"/>
    <mergeCell ref="R5229:T5229"/>
    <mergeCell ref="U5229:V5229"/>
    <mergeCell ref="W5229:X5229"/>
    <mergeCell ref="AK5229:AO5229"/>
    <mergeCell ref="L5230:M5230"/>
    <mergeCell ref="N5230:O5230"/>
    <mergeCell ref="P5230:Q5230"/>
    <mergeCell ref="R5230:T5230"/>
    <mergeCell ref="U5230:V5230"/>
    <mergeCell ref="W5230:X5230"/>
    <mergeCell ref="AK5230:AO5230"/>
    <mergeCell ref="L5231:M5231"/>
    <mergeCell ref="N5231:O5231"/>
    <mergeCell ref="P5231:Q5231"/>
    <mergeCell ref="R5231:T5231"/>
    <mergeCell ref="U5231:V5231"/>
    <mergeCell ref="W5231:X5231"/>
    <mergeCell ref="AK5231:AO5231"/>
    <mergeCell ref="K5208:K5209"/>
    <mergeCell ref="L5208:AO5209"/>
    <mergeCell ref="K5210:AO5210"/>
    <mergeCell ref="K5211:AO5211"/>
    <mergeCell ref="K5214:AO5214"/>
    <mergeCell ref="K5215:AO5215"/>
    <mergeCell ref="B5223:B5262"/>
    <mergeCell ref="C5223:J5262"/>
    <mergeCell ref="K5223:AO5223"/>
    <mergeCell ref="K5224:M5224"/>
    <mergeCell ref="N5224:O5224"/>
    <mergeCell ref="P5224:Q5224"/>
    <mergeCell ref="R5224:T5224"/>
    <mergeCell ref="U5224:V5227"/>
    <mergeCell ref="W5224:X5227"/>
    <mergeCell ref="Y5224:AB5225"/>
    <mergeCell ref="AC5224:AJ5225"/>
    <mergeCell ref="AK5224:AO5227"/>
    <mergeCell ref="K5225:K5227"/>
    <mergeCell ref="L5225:M5227"/>
    <mergeCell ref="N5225:O5227"/>
    <mergeCell ref="P5225:Q5227"/>
    <mergeCell ref="R5225:T5227"/>
    <mergeCell ref="Y5226:AB5226"/>
    <mergeCell ref="AC5226:AF5226"/>
    <mergeCell ref="AG5226:AJ5226"/>
    <mergeCell ref="L5228:M5228"/>
    <mergeCell ref="N5228:O5228"/>
    <mergeCell ref="P5228:Q5228"/>
    <mergeCell ref="R5228:T5228"/>
    <mergeCell ref="U5228:V5228"/>
    <mergeCell ref="W5228:X5228"/>
    <mergeCell ref="L5235:M5235"/>
    <mergeCell ref="N5235:O5235"/>
    <mergeCell ref="P5235:Q5235"/>
    <mergeCell ref="R5235:T5235"/>
    <mergeCell ref="U5235:V5235"/>
    <mergeCell ref="W5235:X5235"/>
    <mergeCell ref="AK5235:AO5235"/>
    <mergeCell ref="L5236:M5236"/>
    <mergeCell ref="N5236:O5236"/>
    <mergeCell ref="P5236:Q5236"/>
    <mergeCell ref="R5236:T5236"/>
    <mergeCell ref="U5236:V5236"/>
    <mergeCell ref="W5236:X5236"/>
    <mergeCell ref="AK5236:AO5236"/>
    <mergeCell ref="L5237:M5237"/>
    <mergeCell ref="N5237:O5237"/>
    <mergeCell ref="P5237:Q5237"/>
    <mergeCell ref="R5237:T5237"/>
    <mergeCell ref="U5237:V5237"/>
    <mergeCell ref="W5237:X5237"/>
    <mergeCell ref="AK5237:AO5237"/>
    <mergeCell ref="L5232:M5232"/>
    <mergeCell ref="N5232:O5232"/>
    <mergeCell ref="P5232:Q5232"/>
    <mergeCell ref="R5232:T5232"/>
    <mergeCell ref="U5232:V5232"/>
    <mergeCell ref="W5232:X5232"/>
    <mergeCell ref="AK5232:AO5232"/>
    <mergeCell ref="L5233:M5233"/>
    <mergeCell ref="N5233:O5233"/>
    <mergeCell ref="P5233:Q5233"/>
    <mergeCell ref="R5233:T5233"/>
    <mergeCell ref="U5233:V5233"/>
    <mergeCell ref="W5233:X5233"/>
    <mergeCell ref="AK5233:AO5233"/>
    <mergeCell ref="L5234:M5234"/>
    <mergeCell ref="N5234:O5234"/>
    <mergeCell ref="P5234:Q5234"/>
    <mergeCell ref="R5234:T5234"/>
    <mergeCell ref="U5234:V5234"/>
    <mergeCell ref="W5234:X5234"/>
    <mergeCell ref="AK5234:AO5234"/>
    <mergeCell ref="L5241:M5241"/>
    <mergeCell ref="N5241:O5241"/>
    <mergeCell ref="P5241:Q5241"/>
    <mergeCell ref="R5241:T5241"/>
    <mergeCell ref="U5241:V5241"/>
    <mergeCell ref="W5241:X5241"/>
    <mergeCell ref="AK5241:AO5241"/>
    <mergeCell ref="L5242:M5242"/>
    <mergeCell ref="N5242:O5242"/>
    <mergeCell ref="P5242:Q5242"/>
    <mergeCell ref="R5242:T5242"/>
    <mergeCell ref="U5242:V5242"/>
    <mergeCell ref="W5242:X5242"/>
    <mergeCell ref="AK5242:AO5242"/>
    <mergeCell ref="L5243:M5243"/>
    <mergeCell ref="N5243:O5243"/>
    <mergeCell ref="P5243:Q5243"/>
    <mergeCell ref="R5243:T5243"/>
    <mergeCell ref="U5243:V5243"/>
    <mergeCell ref="W5243:X5243"/>
    <mergeCell ref="AK5243:AO5243"/>
    <mergeCell ref="L5238:M5238"/>
    <mergeCell ref="N5238:O5238"/>
    <mergeCell ref="P5238:Q5238"/>
    <mergeCell ref="R5238:T5238"/>
    <mergeCell ref="U5238:V5238"/>
    <mergeCell ref="W5238:X5238"/>
    <mergeCell ref="AK5238:AO5238"/>
    <mergeCell ref="L5239:M5239"/>
    <mergeCell ref="N5239:O5239"/>
    <mergeCell ref="P5239:Q5239"/>
    <mergeCell ref="R5239:T5239"/>
    <mergeCell ref="U5239:V5239"/>
    <mergeCell ref="W5239:X5239"/>
    <mergeCell ref="AK5239:AO5239"/>
    <mergeCell ref="L5240:M5240"/>
    <mergeCell ref="N5240:O5240"/>
    <mergeCell ref="P5240:Q5240"/>
    <mergeCell ref="R5240:T5240"/>
    <mergeCell ref="U5240:V5240"/>
    <mergeCell ref="W5240:X5240"/>
    <mergeCell ref="AK5240:AO5240"/>
    <mergeCell ref="L5247:M5247"/>
    <mergeCell ref="N5247:O5247"/>
    <mergeCell ref="P5247:Q5247"/>
    <mergeCell ref="R5247:T5247"/>
    <mergeCell ref="U5247:V5247"/>
    <mergeCell ref="W5247:X5247"/>
    <mergeCell ref="AK5247:AO5247"/>
    <mergeCell ref="K5248:K5254"/>
    <mergeCell ref="L5248:X5248"/>
    <mergeCell ref="Y5248:AB5248"/>
    <mergeCell ref="AK5248:AO5248"/>
    <mergeCell ref="L5249:N5250"/>
    <mergeCell ref="O5249:X5249"/>
    <mergeCell ref="AK5249:AO5254"/>
    <mergeCell ref="O5250:X5250"/>
    <mergeCell ref="Y5250:AB5250"/>
    <mergeCell ref="AC5250:AF5250"/>
    <mergeCell ref="AG5250:AJ5250"/>
    <mergeCell ref="L5244:M5244"/>
    <mergeCell ref="N5244:O5244"/>
    <mergeCell ref="P5244:Q5244"/>
    <mergeCell ref="R5244:T5244"/>
    <mergeCell ref="U5244:V5244"/>
    <mergeCell ref="W5244:X5244"/>
    <mergeCell ref="AK5244:AO5244"/>
    <mergeCell ref="L5245:M5245"/>
    <mergeCell ref="N5245:O5245"/>
    <mergeCell ref="P5245:Q5245"/>
    <mergeCell ref="R5245:T5245"/>
    <mergeCell ref="U5245:V5245"/>
    <mergeCell ref="W5245:X5245"/>
    <mergeCell ref="AK5245:AO5245"/>
    <mergeCell ref="L5246:M5246"/>
    <mergeCell ref="N5246:O5246"/>
    <mergeCell ref="P5246:Q5246"/>
    <mergeCell ref="R5246:T5246"/>
    <mergeCell ref="U5246:V5246"/>
    <mergeCell ref="W5246:X5246"/>
    <mergeCell ref="AK5246:AO5246"/>
    <mergeCell ref="K5255:K5256"/>
    <mergeCell ref="L5255:AO5256"/>
    <mergeCell ref="K5257:AO5257"/>
    <mergeCell ref="K5258:AO5258"/>
    <mergeCell ref="K5261:AO5261"/>
    <mergeCell ref="K5262:AO5262"/>
    <mergeCell ref="B5270:B5309"/>
    <mergeCell ref="C5270:J5309"/>
    <mergeCell ref="K5270:AO5270"/>
    <mergeCell ref="K5271:M5271"/>
    <mergeCell ref="N5271:O5271"/>
    <mergeCell ref="P5271:Q5271"/>
    <mergeCell ref="R5271:T5271"/>
    <mergeCell ref="U5271:V5274"/>
    <mergeCell ref="W5271:X5274"/>
    <mergeCell ref="Y5271:AB5272"/>
    <mergeCell ref="AC5271:AJ5272"/>
    <mergeCell ref="AK5271:AO5274"/>
    <mergeCell ref="K5272:K5274"/>
    <mergeCell ref="L5272:M5274"/>
    <mergeCell ref="N5272:O5274"/>
    <mergeCell ref="P5272:Q5274"/>
    <mergeCell ref="R5272:T5274"/>
    <mergeCell ref="Y5273:AB5273"/>
    <mergeCell ref="AC5273:AF5273"/>
    <mergeCell ref="AG5273:AJ5273"/>
    <mergeCell ref="L5275:M5275"/>
    <mergeCell ref="N5275:O5275"/>
    <mergeCell ref="P5275:Q5275"/>
    <mergeCell ref="R5275:T5275"/>
    <mergeCell ref="U5275:V5275"/>
    <mergeCell ref="W5275:X5275"/>
    <mergeCell ref="AS5250:AT5250"/>
    <mergeCell ref="L5251:N5254"/>
    <mergeCell ref="O5251:X5251"/>
    <mergeCell ref="AA5251:AB5251"/>
    <mergeCell ref="AE5251:AF5251"/>
    <mergeCell ref="AI5251:AJ5251"/>
    <mergeCell ref="AQ5251:AR5251"/>
    <mergeCell ref="AS5251:AT5251"/>
    <mergeCell ref="O5252:X5252"/>
    <mergeCell ref="AA5252:AB5252"/>
    <mergeCell ref="AE5252:AF5252"/>
    <mergeCell ref="AI5252:AJ5252"/>
    <mergeCell ref="AS5252:AT5252"/>
    <mergeCell ref="O5253:X5253"/>
    <mergeCell ref="Y5253:AB5253"/>
    <mergeCell ref="AC5253:AF5253"/>
    <mergeCell ref="AG5253:AJ5253"/>
    <mergeCell ref="AQ5253:AT5253"/>
    <mergeCell ref="O5254:X5254"/>
    <mergeCell ref="Y5254:AJ5254"/>
    <mergeCell ref="L5279:M5279"/>
    <mergeCell ref="N5279:O5279"/>
    <mergeCell ref="P5279:Q5279"/>
    <mergeCell ref="R5279:T5279"/>
    <mergeCell ref="U5279:V5279"/>
    <mergeCell ref="W5279:X5279"/>
    <mergeCell ref="AK5279:AO5279"/>
    <mergeCell ref="L5280:M5280"/>
    <mergeCell ref="N5280:O5280"/>
    <mergeCell ref="P5280:Q5280"/>
    <mergeCell ref="R5280:T5280"/>
    <mergeCell ref="U5280:V5280"/>
    <mergeCell ref="W5280:X5280"/>
    <mergeCell ref="AK5280:AO5280"/>
    <mergeCell ref="L5281:M5281"/>
    <mergeCell ref="N5281:O5281"/>
    <mergeCell ref="P5281:Q5281"/>
    <mergeCell ref="R5281:T5281"/>
    <mergeCell ref="U5281:V5281"/>
    <mergeCell ref="W5281:X5281"/>
    <mergeCell ref="AK5281:AO5281"/>
    <mergeCell ref="AK5275:AO5275"/>
    <mergeCell ref="L5276:M5276"/>
    <mergeCell ref="N5276:O5276"/>
    <mergeCell ref="P5276:Q5276"/>
    <mergeCell ref="R5276:T5276"/>
    <mergeCell ref="U5276:V5276"/>
    <mergeCell ref="W5276:X5276"/>
    <mergeCell ref="AK5276:AO5276"/>
    <mergeCell ref="L5277:M5277"/>
    <mergeCell ref="N5277:O5277"/>
    <mergeCell ref="P5277:Q5277"/>
    <mergeCell ref="R5277:T5277"/>
    <mergeCell ref="U5277:V5277"/>
    <mergeCell ref="W5277:X5277"/>
    <mergeCell ref="AK5277:AO5277"/>
    <mergeCell ref="L5278:M5278"/>
    <mergeCell ref="N5278:O5278"/>
    <mergeCell ref="P5278:Q5278"/>
    <mergeCell ref="R5278:T5278"/>
    <mergeCell ref="U5278:V5278"/>
    <mergeCell ref="W5278:X5278"/>
    <mergeCell ref="AK5278:AO5278"/>
    <mergeCell ref="L5285:M5285"/>
    <mergeCell ref="N5285:O5285"/>
    <mergeCell ref="P5285:Q5285"/>
    <mergeCell ref="R5285:T5285"/>
    <mergeCell ref="U5285:V5285"/>
    <mergeCell ref="W5285:X5285"/>
    <mergeCell ref="AK5285:AO5285"/>
    <mergeCell ref="L5286:M5286"/>
    <mergeCell ref="N5286:O5286"/>
    <mergeCell ref="P5286:Q5286"/>
    <mergeCell ref="R5286:T5286"/>
    <mergeCell ref="U5286:V5286"/>
    <mergeCell ref="W5286:X5286"/>
    <mergeCell ref="AK5286:AO5286"/>
    <mergeCell ref="L5287:M5287"/>
    <mergeCell ref="N5287:O5287"/>
    <mergeCell ref="P5287:Q5287"/>
    <mergeCell ref="R5287:T5287"/>
    <mergeCell ref="U5287:V5287"/>
    <mergeCell ref="W5287:X5287"/>
    <mergeCell ref="AK5287:AO5287"/>
    <mergeCell ref="L5282:M5282"/>
    <mergeCell ref="N5282:O5282"/>
    <mergeCell ref="P5282:Q5282"/>
    <mergeCell ref="R5282:T5282"/>
    <mergeCell ref="U5282:V5282"/>
    <mergeCell ref="W5282:X5282"/>
    <mergeCell ref="AK5282:AO5282"/>
    <mergeCell ref="L5283:M5283"/>
    <mergeCell ref="N5283:O5283"/>
    <mergeCell ref="P5283:Q5283"/>
    <mergeCell ref="R5283:T5283"/>
    <mergeCell ref="U5283:V5283"/>
    <mergeCell ref="W5283:X5283"/>
    <mergeCell ref="AK5283:AO5283"/>
    <mergeCell ref="L5284:M5284"/>
    <mergeCell ref="N5284:O5284"/>
    <mergeCell ref="P5284:Q5284"/>
    <mergeCell ref="R5284:T5284"/>
    <mergeCell ref="U5284:V5284"/>
    <mergeCell ref="W5284:X5284"/>
    <mergeCell ref="AK5284:AO5284"/>
    <mergeCell ref="L5291:M5291"/>
    <mergeCell ref="N5291:O5291"/>
    <mergeCell ref="P5291:Q5291"/>
    <mergeCell ref="R5291:T5291"/>
    <mergeCell ref="U5291:V5291"/>
    <mergeCell ref="W5291:X5291"/>
    <mergeCell ref="AK5291:AO5291"/>
    <mergeCell ref="L5292:M5292"/>
    <mergeCell ref="N5292:O5292"/>
    <mergeCell ref="P5292:Q5292"/>
    <mergeCell ref="R5292:T5292"/>
    <mergeCell ref="U5292:V5292"/>
    <mergeCell ref="W5292:X5292"/>
    <mergeCell ref="AK5292:AO5292"/>
    <mergeCell ref="L5293:M5293"/>
    <mergeCell ref="N5293:O5293"/>
    <mergeCell ref="P5293:Q5293"/>
    <mergeCell ref="R5293:T5293"/>
    <mergeCell ref="U5293:V5293"/>
    <mergeCell ref="W5293:X5293"/>
    <mergeCell ref="AK5293:AO5293"/>
    <mergeCell ref="L5288:M5288"/>
    <mergeCell ref="N5288:O5288"/>
    <mergeCell ref="P5288:Q5288"/>
    <mergeCell ref="R5288:T5288"/>
    <mergeCell ref="U5288:V5288"/>
    <mergeCell ref="W5288:X5288"/>
    <mergeCell ref="AK5288:AO5288"/>
    <mergeCell ref="L5289:M5289"/>
    <mergeCell ref="N5289:O5289"/>
    <mergeCell ref="P5289:Q5289"/>
    <mergeCell ref="R5289:T5289"/>
    <mergeCell ref="U5289:V5289"/>
    <mergeCell ref="W5289:X5289"/>
    <mergeCell ref="AK5289:AO5289"/>
    <mergeCell ref="L5290:M5290"/>
    <mergeCell ref="N5290:O5290"/>
    <mergeCell ref="P5290:Q5290"/>
    <mergeCell ref="R5290:T5290"/>
    <mergeCell ref="U5290:V5290"/>
    <mergeCell ref="W5290:X5290"/>
    <mergeCell ref="AK5290:AO5290"/>
    <mergeCell ref="AS5297:AT5297"/>
    <mergeCell ref="L5298:N5301"/>
    <mergeCell ref="O5298:X5298"/>
    <mergeCell ref="AA5298:AB5298"/>
    <mergeCell ref="AE5298:AF5298"/>
    <mergeCell ref="AI5298:AJ5298"/>
    <mergeCell ref="AQ5298:AR5298"/>
    <mergeCell ref="AS5298:AT5298"/>
    <mergeCell ref="O5299:X5299"/>
    <mergeCell ref="AA5299:AB5299"/>
    <mergeCell ref="AE5299:AF5299"/>
    <mergeCell ref="AI5299:AJ5299"/>
    <mergeCell ref="AS5299:AT5299"/>
    <mergeCell ref="O5300:X5300"/>
    <mergeCell ref="Y5300:AB5300"/>
    <mergeCell ref="AC5300:AF5300"/>
    <mergeCell ref="AG5300:AJ5300"/>
    <mergeCell ref="AQ5300:AT5300"/>
    <mergeCell ref="O5301:X5301"/>
    <mergeCell ref="Y5301:AJ5301"/>
    <mergeCell ref="L5294:M5294"/>
    <mergeCell ref="N5294:O5294"/>
    <mergeCell ref="P5294:Q5294"/>
    <mergeCell ref="R5294:T5294"/>
    <mergeCell ref="U5294:V5294"/>
    <mergeCell ref="W5294:X5294"/>
    <mergeCell ref="AK5294:AO5294"/>
    <mergeCell ref="K5295:K5301"/>
    <mergeCell ref="L5295:X5295"/>
    <mergeCell ref="Y5295:AB5295"/>
    <mergeCell ref="AK5295:AO5295"/>
    <mergeCell ref="L5296:N5297"/>
    <mergeCell ref="O5296:X5296"/>
    <mergeCell ref="AK5296:AO5301"/>
    <mergeCell ref="O5297:X5297"/>
    <mergeCell ref="Y5297:AB5297"/>
    <mergeCell ref="AC5297:AF5297"/>
    <mergeCell ref="AG5297:AJ5297"/>
    <mergeCell ref="AK5322:AO5322"/>
    <mergeCell ref="L5323:M5323"/>
    <mergeCell ref="N5323:O5323"/>
    <mergeCell ref="P5323:Q5323"/>
    <mergeCell ref="R5323:T5323"/>
    <mergeCell ref="U5323:V5323"/>
    <mergeCell ref="W5323:X5323"/>
    <mergeCell ref="AK5323:AO5323"/>
    <mergeCell ref="L5324:M5324"/>
    <mergeCell ref="N5324:O5324"/>
    <mergeCell ref="P5324:Q5324"/>
    <mergeCell ref="R5324:T5324"/>
    <mergeCell ref="U5324:V5324"/>
    <mergeCell ref="W5324:X5324"/>
    <mergeCell ref="AK5324:AO5324"/>
    <mergeCell ref="L5325:M5325"/>
    <mergeCell ref="N5325:O5325"/>
    <mergeCell ref="P5325:Q5325"/>
    <mergeCell ref="R5325:T5325"/>
    <mergeCell ref="U5325:V5325"/>
    <mergeCell ref="W5325:X5325"/>
    <mergeCell ref="AK5325:AO5325"/>
    <mergeCell ref="K5302:K5303"/>
    <mergeCell ref="L5302:AO5303"/>
    <mergeCell ref="K5304:AO5304"/>
    <mergeCell ref="K5305:AO5305"/>
    <mergeCell ref="K5308:AO5308"/>
    <mergeCell ref="K5309:AO5309"/>
    <mergeCell ref="B5317:B5356"/>
    <mergeCell ref="C5317:J5356"/>
    <mergeCell ref="K5317:AO5317"/>
    <mergeCell ref="K5318:M5318"/>
    <mergeCell ref="N5318:O5318"/>
    <mergeCell ref="P5318:Q5318"/>
    <mergeCell ref="R5318:T5318"/>
    <mergeCell ref="U5318:V5321"/>
    <mergeCell ref="W5318:X5321"/>
    <mergeCell ref="Y5318:AB5319"/>
    <mergeCell ref="AC5318:AJ5319"/>
    <mergeCell ref="AK5318:AO5321"/>
    <mergeCell ref="K5319:K5321"/>
    <mergeCell ref="L5319:M5321"/>
    <mergeCell ref="N5319:O5321"/>
    <mergeCell ref="P5319:Q5321"/>
    <mergeCell ref="R5319:T5321"/>
    <mergeCell ref="Y5320:AB5320"/>
    <mergeCell ref="AC5320:AF5320"/>
    <mergeCell ref="AG5320:AJ5320"/>
    <mergeCell ref="L5322:M5322"/>
    <mergeCell ref="N5322:O5322"/>
    <mergeCell ref="P5322:Q5322"/>
    <mergeCell ref="R5322:T5322"/>
    <mergeCell ref="U5322:V5322"/>
    <mergeCell ref="W5322:X5322"/>
    <mergeCell ref="L5329:M5329"/>
    <mergeCell ref="N5329:O5329"/>
    <mergeCell ref="P5329:Q5329"/>
    <mergeCell ref="R5329:T5329"/>
    <mergeCell ref="U5329:V5329"/>
    <mergeCell ref="W5329:X5329"/>
    <mergeCell ref="AK5329:AO5329"/>
    <mergeCell ref="L5330:M5330"/>
    <mergeCell ref="N5330:O5330"/>
    <mergeCell ref="P5330:Q5330"/>
    <mergeCell ref="R5330:T5330"/>
    <mergeCell ref="U5330:V5330"/>
    <mergeCell ref="W5330:X5330"/>
    <mergeCell ref="AK5330:AO5330"/>
    <mergeCell ref="L5331:M5331"/>
    <mergeCell ref="N5331:O5331"/>
    <mergeCell ref="P5331:Q5331"/>
    <mergeCell ref="R5331:T5331"/>
    <mergeCell ref="U5331:V5331"/>
    <mergeCell ref="W5331:X5331"/>
    <mergeCell ref="AK5331:AO5331"/>
    <mergeCell ref="L5326:M5326"/>
    <mergeCell ref="N5326:O5326"/>
    <mergeCell ref="P5326:Q5326"/>
    <mergeCell ref="R5326:T5326"/>
    <mergeCell ref="U5326:V5326"/>
    <mergeCell ref="W5326:X5326"/>
    <mergeCell ref="AK5326:AO5326"/>
    <mergeCell ref="L5327:M5327"/>
    <mergeCell ref="N5327:O5327"/>
    <mergeCell ref="P5327:Q5327"/>
    <mergeCell ref="R5327:T5327"/>
    <mergeCell ref="U5327:V5327"/>
    <mergeCell ref="W5327:X5327"/>
    <mergeCell ref="AK5327:AO5327"/>
    <mergeCell ref="L5328:M5328"/>
    <mergeCell ref="N5328:O5328"/>
    <mergeCell ref="P5328:Q5328"/>
    <mergeCell ref="R5328:T5328"/>
    <mergeCell ref="U5328:V5328"/>
    <mergeCell ref="W5328:X5328"/>
    <mergeCell ref="AK5328:AO5328"/>
    <mergeCell ref="L5335:M5335"/>
    <mergeCell ref="N5335:O5335"/>
    <mergeCell ref="P5335:Q5335"/>
    <mergeCell ref="R5335:T5335"/>
    <mergeCell ref="U5335:V5335"/>
    <mergeCell ref="W5335:X5335"/>
    <mergeCell ref="AK5335:AO5335"/>
    <mergeCell ref="L5336:M5336"/>
    <mergeCell ref="N5336:O5336"/>
    <mergeCell ref="P5336:Q5336"/>
    <mergeCell ref="R5336:T5336"/>
    <mergeCell ref="U5336:V5336"/>
    <mergeCell ref="W5336:X5336"/>
    <mergeCell ref="AK5336:AO5336"/>
    <mergeCell ref="L5337:M5337"/>
    <mergeCell ref="N5337:O5337"/>
    <mergeCell ref="P5337:Q5337"/>
    <mergeCell ref="R5337:T5337"/>
    <mergeCell ref="U5337:V5337"/>
    <mergeCell ref="W5337:X5337"/>
    <mergeCell ref="AK5337:AO5337"/>
    <mergeCell ref="L5332:M5332"/>
    <mergeCell ref="N5332:O5332"/>
    <mergeCell ref="P5332:Q5332"/>
    <mergeCell ref="R5332:T5332"/>
    <mergeCell ref="U5332:V5332"/>
    <mergeCell ref="W5332:X5332"/>
    <mergeCell ref="AK5332:AO5332"/>
    <mergeCell ref="L5333:M5333"/>
    <mergeCell ref="N5333:O5333"/>
    <mergeCell ref="P5333:Q5333"/>
    <mergeCell ref="R5333:T5333"/>
    <mergeCell ref="U5333:V5333"/>
    <mergeCell ref="W5333:X5333"/>
    <mergeCell ref="AK5333:AO5333"/>
    <mergeCell ref="L5334:M5334"/>
    <mergeCell ref="N5334:O5334"/>
    <mergeCell ref="P5334:Q5334"/>
    <mergeCell ref="R5334:T5334"/>
    <mergeCell ref="U5334:V5334"/>
    <mergeCell ref="W5334:X5334"/>
    <mergeCell ref="AK5334:AO5334"/>
    <mergeCell ref="L5341:M5341"/>
    <mergeCell ref="N5341:O5341"/>
    <mergeCell ref="P5341:Q5341"/>
    <mergeCell ref="R5341:T5341"/>
    <mergeCell ref="U5341:V5341"/>
    <mergeCell ref="W5341:X5341"/>
    <mergeCell ref="AK5341:AO5341"/>
    <mergeCell ref="K5342:K5348"/>
    <mergeCell ref="L5342:X5342"/>
    <mergeCell ref="Y5342:AB5342"/>
    <mergeCell ref="AK5342:AO5342"/>
    <mergeCell ref="L5343:N5344"/>
    <mergeCell ref="O5343:X5343"/>
    <mergeCell ref="AK5343:AO5348"/>
    <mergeCell ref="O5344:X5344"/>
    <mergeCell ref="Y5344:AB5344"/>
    <mergeCell ref="AC5344:AF5344"/>
    <mergeCell ref="AG5344:AJ5344"/>
    <mergeCell ref="L5338:M5338"/>
    <mergeCell ref="N5338:O5338"/>
    <mergeCell ref="P5338:Q5338"/>
    <mergeCell ref="R5338:T5338"/>
    <mergeCell ref="U5338:V5338"/>
    <mergeCell ref="W5338:X5338"/>
    <mergeCell ref="AK5338:AO5338"/>
    <mergeCell ref="L5339:M5339"/>
    <mergeCell ref="N5339:O5339"/>
    <mergeCell ref="P5339:Q5339"/>
    <mergeCell ref="R5339:T5339"/>
    <mergeCell ref="U5339:V5339"/>
    <mergeCell ref="W5339:X5339"/>
    <mergeCell ref="AK5339:AO5339"/>
    <mergeCell ref="L5340:M5340"/>
    <mergeCell ref="N5340:O5340"/>
    <mergeCell ref="P5340:Q5340"/>
    <mergeCell ref="R5340:T5340"/>
    <mergeCell ref="U5340:V5340"/>
    <mergeCell ref="W5340:X5340"/>
    <mergeCell ref="AK5340:AO5340"/>
    <mergeCell ref="K5349:K5350"/>
    <mergeCell ref="L5349:AO5350"/>
    <mergeCell ref="K5351:AO5351"/>
    <mergeCell ref="K5352:AO5352"/>
    <mergeCell ref="K5355:AO5355"/>
    <mergeCell ref="K5356:AO5356"/>
    <mergeCell ref="B5364:B5403"/>
    <mergeCell ref="C5364:J5403"/>
    <mergeCell ref="K5364:AO5364"/>
    <mergeCell ref="K5365:M5365"/>
    <mergeCell ref="N5365:O5365"/>
    <mergeCell ref="P5365:Q5365"/>
    <mergeCell ref="R5365:T5365"/>
    <mergeCell ref="U5365:V5368"/>
    <mergeCell ref="W5365:X5368"/>
    <mergeCell ref="Y5365:AB5366"/>
    <mergeCell ref="AC5365:AJ5366"/>
    <mergeCell ref="AK5365:AO5368"/>
    <mergeCell ref="K5366:K5368"/>
    <mergeCell ref="L5366:M5368"/>
    <mergeCell ref="N5366:O5368"/>
    <mergeCell ref="P5366:Q5368"/>
    <mergeCell ref="R5366:T5368"/>
    <mergeCell ref="Y5367:AB5367"/>
    <mergeCell ref="AC5367:AF5367"/>
    <mergeCell ref="AG5367:AJ5367"/>
    <mergeCell ref="L5369:M5369"/>
    <mergeCell ref="N5369:O5369"/>
    <mergeCell ref="P5369:Q5369"/>
    <mergeCell ref="R5369:T5369"/>
    <mergeCell ref="U5369:V5369"/>
    <mergeCell ref="W5369:X5369"/>
    <mergeCell ref="AS5344:AT5344"/>
    <mergeCell ref="L5345:N5348"/>
    <mergeCell ref="O5345:X5345"/>
    <mergeCell ref="AA5345:AB5345"/>
    <mergeCell ref="AE5345:AF5345"/>
    <mergeCell ref="AI5345:AJ5345"/>
    <mergeCell ref="AQ5345:AR5345"/>
    <mergeCell ref="AS5345:AT5345"/>
    <mergeCell ref="O5346:X5346"/>
    <mergeCell ref="AA5346:AB5346"/>
    <mergeCell ref="AE5346:AF5346"/>
    <mergeCell ref="AI5346:AJ5346"/>
    <mergeCell ref="AS5346:AT5346"/>
    <mergeCell ref="O5347:X5347"/>
    <mergeCell ref="Y5347:AB5347"/>
    <mergeCell ref="AC5347:AF5347"/>
    <mergeCell ref="AG5347:AJ5347"/>
    <mergeCell ref="AQ5347:AT5347"/>
    <mergeCell ref="O5348:X5348"/>
    <mergeCell ref="Y5348:AJ5348"/>
    <mergeCell ref="L5373:M5373"/>
    <mergeCell ref="N5373:O5373"/>
    <mergeCell ref="P5373:Q5373"/>
    <mergeCell ref="R5373:T5373"/>
    <mergeCell ref="U5373:V5373"/>
    <mergeCell ref="W5373:X5373"/>
    <mergeCell ref="AK5373:AO5373"/>
    <mergeCell ref="L5374:M5374"/>
    <mergeCell ref="N5374:O5374"/>
    <mergeCell ref="P5374:Q5374"/>
    <mergeCell ref="R5374:T5374"/>
    <mergeCell ref="U5374:V5374"/>
    <mergeCell ref="W5374:X5374"/>
    <mergeCell ref="AK5374:AO5374"/>
    <mergeCell ref="L5375:M5375"/>
    <mergeCell ref="N5375:O5375"/>
    <mergeCell ref="P5375:Q5375"/>
    <mergeCell ref="R5375:T5375"/>
    <mergeCell ref="U5375:V5375"/>
    <mergeCell ref="W5375:X5375"/>
    <mergeCell ref="AK5375:AO5375"/>
    <mergeCell ref="AK5369:AO5369"/>
    <mergeCell ref="L5370:M5370"/>
    <mergeCell ref="N5370:O5370"/>
    <mergeCell ref="P5370:Q5370"/>
    <mergeCell ref="R5370:T5370"/>
    <mergeCell ref="U5370:V5370"/>
    <mergeCell ref="W5370:X5370"/>
    <mergeCell ref="AK5370:AO5370"/>
    <mergeCell ref="L5371:M5371"/>
    <mergeCell ref="N5371:O5371"/>
    <mergeCell ref="P5371:Q5371"/>
    <mergeCell ref="R5371:T5371"/>
    <mergeCell ref="U5371:V5371"/>
    <mergeCell ref="W5371:X5371"/>
    <mergeCell ref="AK5371:AO5371"/>
    <mergeCell ref="L5372:M5372"/>
    <mergeCell ref="N5372:O5372"/>
    <mergeCell ref="P5372:Q5372"/>
    <mergeCell ref="R5372:T5372"/>
    <mergeCell ref="U5372:V5372"/>
    <mergeCell ref="W5372:X5372"/>
    <mergeCell ref="AK5372:AO5372"/>
    <mergeCell ref="L5379:M5379"/>
    <mergeCell ref="N5379:O5379"/>
    <mergeCell ref="P5379:Q5379"/>
    <mergeCell ref="R5379:T5379"/>
    <mergeCell ref="U5379:V5379"/>
    <mergeCell ref="W5379:X5379"/>
    <mergeCell ref="AK5379:AO5379"/>
    <mergeCell ref="L5380:M5380"/>
    <mergeCell ref="N5380:O5380"/>
    <mergeCell ref="P5380:Q5380"/>
    <mergeCell ref="R5380:T5380"/>
    <mergeCell ref="U5380:V5380"/>
    <mergeCell ref="W5380:X5380"/>
    <mergeCell ref="AK5380:AO5380"/>
    <mergeCell ref="L5381:M5381"/>
    <mergeCell ref="N5381:O5381"/>
    <mergeCell ref="P5381:Q5381"/>
    <mergeCell ref="R5381:T5381"/>
    <mergeCell ref="U5381:V5381"/>
    <mergeCell ref="W5381:X5381"/>
    <mergeCell ref="AK5381:AO5381"/>
    <mergeCell ref="L5376:M5376"/>
    <mergeCell ref="N5376:O5376"/>
    <mergeCell ref="P5376:Q5376"/>
    <mergeCell ref="R5376:T5376"/>
    <mergeCell ref="U5376:V5376"/>
    <mergeCell ref="W5376:X5376"/>
    <mergeCell ref="AK5376:AO5376"/>
    <mergeCell ref="L5377:M5377"/>
    <mergeCell ref="N5377:O5377"/>
    <mergeCell ref="P5377:Q5377"/>
    <mergeCell ref="R5377:T5377"/>
    <mergeCell ref="U5377:V5377"/>
    <mergeCell ref="W5377:X5377"/>
    <mergeCell ref="AK5377:AO5377"/>
    <mergeCell ref="L5378:M5378"/>
    <mergeCell ref="N5378:O5378"/>
    <mergeCell ref="P5378:Q5378"/>
    <mergeCell ref="R5378:T5378"/>
    <mergeCell ref="U5378:V5378"/>
    <mergeCell ref="W5378:X5378"/>
    <mergeCell ref="AK5378:AO5378"/>
    <mergeCell ref="L5385:M5385"/>
    <mergeCell ref="N5385:O5385"/>
    <mergeCell ref="P5385:Q5385"/>
    <mergeCell ref="R5385:T5385"/>
    <mergeCell ref="U5385:V5385"/>
    <mergeCell ref="W5385:X5385"/>
    <mergeCell ref="AK5385:AO5385"/>
    <mergeCell ref="L5386:M5386"/>
    <mergeCell ref="N5386:O5386"/>
    <mergeCell ref="P5386:Q5386"/>
    <mergeCell ref="R5386:T5386"/>
    <mergeCell ref="U5386:V5386"/>
    <mergeCell ref="W5386:X5386"/>
    <mergeCell ref="AK5386:AO5386"/>
    <mergeCell ref="L5387:M5387"/>
    <mergeCell ref="N5387:O5387"/>
    <mergeCell ref="P5387:Q5387"/>
    <mergeCell ref="R5387:T5387"/>
    <mergeCell ref="U5387:V5387"/>
    <mergeCell ref="W5387:X5387"/>
    <mergeCell ref="AK5387:AO5387"/>
    <mergeCell ref="L5382:M5382"/>
    <mergeCell ref="N5382:O5382"/>
    <mergeCell ref="P5382:Q5382"/>
    <mergeCell ref="R5382:T5382"/>
    <mergeCell ref="U5382:V5382"/>
    <mergeCell ref="W5382:X5382"/>
    <mergeCell ref="AK5382:AO5382"/>
    <mergeCell ref="L5383:M5383"/>
    <mergeCell ref="N5383:O5383"/>
    <mergeCell ref="P5383:Q5383"/>
    <mergeCell ref="R5383:T5383"/>
    <mergeCell ref="U5383:V5383"/>
    <mergeCell ref="W5383:X5383"/>
    <mergeCell ref="AK5383:AO5383"/>
    <mergeCell ref="L5384:M5384"/>
    <mergeCell ref="N5384:O5384"/>
    <mergeCell ref="P5384:Q5384"/>
    <mergeCell ref="R5384:T5384"/>
    <mergeCell ref="U5384:V5384"/>
    <mergeCell ref="W5384:X5384"/>
    <mergeCell ref="AK5384:AO5384"/>
    <mergeCell ref="AS5391:AT5391"/>
    <mergeCell ref="L5392:N5395"/>
    <mergeCell ref="O5392:X5392"/>
    <mergeCell ref="AA5392:AB5392"/>
    <mergeCell ref="AE5392:AF5392"/>
    <mergeCell ref="AI5392:AJ5392"/>
    <mergeCell ref="AQ5392:AR5392"/>
    <mergeCell ref="AS5392:AT5392"/>
    <mergeCell ref="O5393:X5393"/>
    <mergeCell ref="AA5393:AB5393"/>
    <mergeCell ref="AE5393:AF5393"/>
    <mergeCell ref="AI5393:AJ5393"/>
    <mergeCell ref="AS5393:AT5393"/>
    <mergeCell ref="O5394:X5394"/>
    <mergeCell ref="Y5394:AB5394"/>
    <mergeCell ref="AC5394:AF5394"/>
    <mergeCell ref="AG5394:AJ5394"/>
    <mergeCell ref="AQ5394:AT5394"/>
    <mergeCell ref="O5395:X5395"/>
    <mergeCell ref="Y5395:AJ5395"/>
    <mergeCell ref="L5388:M5388"/>
    <mergeCell ref="N5388:O5388"/>
    <mergeCell ref="P5388:Q5388"/>
    <mergeCell ref="R5388:T5388"/>
    <mergeCell ref="U5388:V5388"/>
    <mergeCell ref="W5388:X5388"/>
    <mergeCell ref="AK5388:AO5388"/>
    <mergeCell ref="K5389:K5395"/>
    <mergeCell ref="L5389:X5389"/>
    <mergeCell ref="Y5389:AB5389"/>
    <mergeCell ref="AK5389:AO5389"/>
    <mergeCell ref="L5390:N5391"/>
    <mergeCell ref="O5390:X5390"/>
    <mergeCell ref="AK5390:AO5395"/>
    <mergeCell ref="O5391:X5391"/>
    <mergeCell ref="Y5391:AB5391"/>
    <mergeCell ref="AC5391:AF5391"/>
    <mergeCell ref="AG5391:AJ5391"/>
    <mergeCell ref="AK5416:AO5416"/>
    <mergeCell ref="L5417:M5417"/>
    <mergeCell ref="N5417:O5417"/>
    <mergeCell ref="P5417:Q5417"/>
    <mergeCell ref="R5417:T5417"/>
    <mergeCell ref="U5417:V5417"/>
    <mergeCell ref="W5417:X5417"/>
    <mergeCell ref="AK5417:AO5417"/>
    <mergeCell ref="L5418:M5418"/>
    <mergeCell ref="N5418:O5418"/>
    <mergeCell ref="P5418:Q5418"/>
    <mergeCell ref="R5418:T5418"/>
    <mergeCell ref="U5418:V5418"/>
    <mergeCell ref="W5418:X5418"/>
    <mergeCell ref="AK5418:AO5418"/>
    <mergeCell ref="L5419:M5419"/>
    <mergeCell ref="N5419:O5419"/>
    <mergeCell ref="P5419:Q5419"/>
    <mergeCell ref="R5419:T5419"/>
    <mergeCell ref="U5419:V5419"/>
    <mergeCell ref="W5419:X5419"/>
    <mergeCell ref="AK5419:AO5419"/>
    <mergeCell ref="K5396:K5397"/>
    <mergeCell ref="L5396:AO5397"/>
    <mergeCell ref="K5398:AO5398"/>
    <mergeCell ref="K5399:AO5399"/>
    <mergeCell ref="K5402:AO5402"/>
    <mergeCell ref="K5403:AO5403"/>
    <mergeCell ref="B5411:B5450"/>
    <mergeCell ref="C5411:J5450"/>
    <mergeCell ref="K5411:AO5411"/>
    <mergeCell ref="K5412:M5412"/>
    <mergeCell ref="N5412:O5412"/>
    <mergeCell ref="P5412:Q5412"/>
    <mergeCell ref="R5412:T5412"/>
    <mergeCell ref="U5412:V5415"/>
    <mergeCell ref="W5412:X5415"/>
    <mergeCell ref="Y5412:AB5413"/>
    <mergeCell ref="AC5412:AJ5413"/>
    <mergeCell ref="AK5412:AO5415"/>
    <mergeCell ref="K5413:K5415"/>
    <mergeCell ref="L5413:M5415"/>
    <mergeCell ref="N5413:O5415"/>
    <mergeCell ref="P5413:Q5415"/>
    <mergeCell ref="R5413:T5415"/>
    <mergeCell ref="Y5414:AB5414"/>
    <mergeCell ref="AC5414:AF5414"/>
    <mergeCell ref="AG5414:AJ5414"/>
    <mergeCell ref="L5416:M5416"/>
    <mergeCell ref="N5416:O5416"/>
    <mergeCell ref="P5416:Q5416"/>
    <mergeCell ref="R5416:T5416"/>
    <mergeCell ref="U5416:V5416"/>
    <mergeCell ref="W5416:X5416"/>
    <mergeCell ref="L5423:M5423"/>
    <mergeCell ref="N5423:O5423"/>
    <mergeCell ref="P5423:Q5423"/>
    <mergeCell ref="R5423:T5423"/>
    <mergeCell ref="U5423:V5423"/>
    <mergeCell ref="W5423:X5423"/>
    <mergeCell ref="AK5423:AO5423"/>
    <mergeCell ref="L5424:M5424"/>
    <mergeCell ref="N5424:O5424"/>
    <mergeCell ref="P5424:Q5424"/>
    <mergeCell ref="R5424:T5424"/>
    <mergeCell ref="U5424:V5424"/>
    <mergeCell ref="W5424:X5424"/>
    <mergeCell ref="AK5424:AO5424"/>
    <mergeCell ref="L5425:M5425"/>
    <mergeCell ref="N5425:O5425"/>
    <mergeCell ref="P5425:Q5425"/>
    <mergeCell ref="R5425:T5425"/>
    <mergeCell ref="U5425:V5425"/>
    <mergeCell ref="W5425:X5425"/>
    <mergeCell ref="AK5425:AO5425"/>
    <mergeCell ref="L5420:M5420"/>
    <mergeCell ref="N5420:O5420"/>
    <mergeCell ref="P5420:Q5420"/>
    <mergeCell ref="R5420:T5420"/>
    <mergeCell ref="U5420:V5420"/>
    <mergeCell ref="W5420:X5420"/>
    <mergeCell ref="AK5420:AO5420"/>
    <mergeCell ref="L5421:M5421"/>
    <mergeCell ref="N5421:O5421"/>
    <mergeCell ref="P5421:Q5421"/>
    <mergeCell ref="R5421:T5421"/>
    <mergeCell ref="U5421:V5421"/>
    <mergeCell ref="W5421:X5421"/>
    <mergeCell ref="AK5421:AO5421"/>
    <mergeCell ref="L5422:M5422"/>
    <mergeCell ref="N5422:O5422"/>
    <mergeCell ref="P5422:Q5422"/>
    <mergeCell ref="R5422:T5422"/>
    <mergeCell ref="U5422:V5422"/>
    <mergeCell ref="W5422:X5422"/>
    <mergeCell ref="AK5422:AO5422"/>
    <mergeCell ref="L5429:M5429"/>
    <mergeCell ref="N5429:O5429"/>
    <mergeCell ref="P5429:Q5429"/>
    <mergeCell ref="R5429:T5429"/>
    <mergeCell ref="U5429:V5429"/>
    <mergeCell ref="W5429:X5429"/>
    <mergeCell ref="AK5429:AO5429"/>
    <mergeCell ref="L5430:M5430"/>
    <mergeCell ref="N5430:O5430"/>
    <mergeCell ref="P5430:Q5430"/>
    <mergeCell ref="R5430:T5430"/>
    <mergeCell ref="U5430:V5430"/>
    <mergeCell ref="W5430:X5430"/>
    <mergeCell ref="AK5430:AO5430"/>
    <mergeCell ref="L5431:M5431"/>
    <mergeCell ref="N5431:O5431"/>
    <mergeCell ref="P5431:Q5431"/>
    <mergeCell ref="R5431:T5431"/>
    <mergeCell ref="U5431:V5431"/>
    <mergeCell ref="W5431:X5431"/>
    <mergeCell ref="AK5431:AO5431"/>
    <mergeCell ref="L5426:M5426"/>
    <mergeCell ref="N5426:O5426"/>
    <mergeCell ref="P5426:Q5426"/>
    <mergeCell ref="R5426:T5426"/>
    <mergeCell ref="U5426:V5426"/>
    <mergeCell ref="W5426:X5426"/>
    <mergeCell ref="AK5426:AO5426"/>
    <mergeCell ref="L5427:M5427"/>
    <mergeCell ref="N5427:O5427"/>
    <mergeCell ref="P5427:Q5427"/>
    <mergeCell ref="R5427:T5427"/>
    <mergeCell ref="U5427:V5427"/>
    <mergeCell ref="W5427:X5427"/>
    <mergeCell ref="AK5427:AO5427"/>
    <mergeCell ref="L5428:M5428"/>
    <mergeCell ref="N5428:O5428"/>
    <mergeCell ref="P5428:Q5428"/>
    <mergeCell ref="R5428:T5428"/>
    <mergeCell ref="U5428:V5428"/>
    <mergeCell ref="W5428:X5428"/>
    <mergeCell ref="AK5428:AO5428"/>
    <mergeCell ref="L5435:M5435"/>
    <mergeCell ref="N5435:O5435"/>
    <mergeCell ref="P5435:Q5435"/>
    <mergeCell ref="R5435:T5435"/>
    <mergeCell ref="U5435:V5435"/>
    <mergeCell ref="W5435:X5435"/>
    <mergeCell ref="AK5435:AO5435"/>
    <mergeCell ref="K5436:K5442"/>
    <mergeCell ref="L5436:X5436"/>
    <mergeCell ref="Y5436:AB5436"/>
    <mergeCell ref="AK5436:AO5436"/>
    <mergeCell ref="L5437:N5438"/>
    <mergeCell ref="O5437:X5437"/>
    <mergeCell ref="AK5437:AO5442"/>
    <mergeCell ref="O5438:X5438"/>
    <mergeCell ref="Y5438:AB5438"/>
    <mergeCell ref="AC5438:AF5438"/>
    <mergeCell ref="AG5438:AJ5438"/>
    <mergeCell ref="L5432:M5432"/>
    <mergeCell ref="N5432:O5432"/>
    <mergeCell ref="P5432:Q5432"/>
    <mergeCell ref="R5432:T5432"/>
    <mergeCell ref="U5432:V5432"/>
    <mergeCell ref="W5432:X5432"/>
    <mergeCell ref="AK5432:AO5432"/>
    <mergeCell ref="L5433:M5433"/>
    <mergeCell ref="N5433:O5433"/>
    <mergeCell ref="P5433:Q5433"/>
    <mergeCell ref="R5433:T5433"/>
    <mergeCell ref="U5433:V5433"/>
    <mergeCell ref="W5433:X5433"/>
    <mergeCell ref="AK5433:AO5433"/>
    <mergeCell ref="L5434:M5434"/>
    <mergeCell ref="N5434:O5434"/>
    <mergeCell ref="P5434:Q5434"/>
    <mergeCell ref="R5434:T5434"/>
    <mergeCell ref="U5434:V5434"/>
    <mergeCell ref="W5434:X5434"/>
    <mergeCell ref="AK5434:AO5434"/>
    <mergeCell ref="K5443:K5444"/>
    <mergeCell ref="L5443:AO5444"/>
    <mergeCell ref="K5445:AO5445"/>
    <mergeCell ref="K5446:AO5446"/>
    <mergeCell ref="K5449:AO5449"/>
    <mergeCell ref="K5450:AO5450"/>
    <mergeCell ref="B5458:B5497"/>
    <mergeCell ref="C5458:J5497"/>
    <mergeCell ref="K5458:AO5458"/>
    <mergeCell ref="K5459:M5459"/>
    <mergeCell ref="N5459:O5459"/>
    <mergeCell ref="P5459:Q5459"/>
    <mergeCell ref="R5459:T5459"/>
    <mergeCell ref="U5459:V5462"/>
    <mergeCell ref="W5459:X5462"/>
    <mergeCell ref="Y5459:AB5460"/>
    <mergeCell ref="AC5459:AJ5460"/>
    <mergeCell ref="AK5459:AO5462"/>
    <mergeCell ref="K5460:K5462"/>
    <mergeCell ref="L5460:M5462"/>
    <mergeCell ref="N5460:O5462"/>
    <mergeCell ref="P5460:Q5462"/>
    <mergeCell ref="R5460:T5462"/>
    <mergeCell ref="Y5461:AB5461"/>
    <mergeCell ref="AC5461:AF5461"/>
    <mergeCell ref="AG5461:AJ5461"/>
    <mergeCell ref="L5463:M5463"/>
    <mergeCell ref="N5463:O5463"/>
    <mergeCell ref="P5463:Q5463"/>
    <mergeCell ref="R5463:T5463"/>
    <mergeCell ref="U5463:V5463"/>
    <mergeCell ref="W5463:X5463"/>
    <mergeCell ref="AS5438:AT5438"/>
    <mergeCell ref="L5439:N5442"/>
    <mergeCell ref="O5439:X5439"/>
    <mergeCell ref="AA5439:AB5439"/>
    <mergeCell ref="AE5439:AF5439"/>
    <mergeCell ref="AI5439:AJ5439"/>
    <mergeCell ref="AQ5439:AR5439"/>
    <mergeCell ref="AS5439:AT5439"/>
    <mergeCell ref="O5440:X5440"/>
    <mergeCell ref="AA5440:AB5440"/>
    <mergeCell ref="AE5440:AF5440"/>
    <mergeCell ref="AI5440:AJ5440"/>
    <mergeCell ref="AS5440:AT5440"/>
    <mergeCell ref="O5441:X5441"/>
    <mergeCell ref="Y5441:AB5441"/>
    <mergeCell ref="AC5441:AF5441"/>
    <mergeCell ref="AG5441:AJ5441"/>
    <mergeCell ref="AQ5441:AT5441"/>
    <mergeCell ref="O5442:X5442"/>
    <mergeCell ref="Y5442:AJ5442"/>
    <mergeCell ref="L5467:M5467"/>
    <mergeCell ref="N5467:O5467"/>
    <mergeCell ref="P5467:Q5467"/>
    <mergeCell ref="R5467:T5467"/>
    <mergeCell ref="U5467:V5467"/>
    <mergeCell ref="W5467:X5467"/>
    <mergeCell ref="AK5467:AO5467"/>
    <mergeCell ref="L5468:M5468"/>
    <mergeCell ref="N5468:O5468"/>
    <mergeCell ref="P5468:Q5468"/>
    <mergeCell ref="R5468:T5468"/>
    <mergeCell ref="U5468:V5468"/>
    <mergeCell ref="W5468:X5468"/>
    <mergeCell ref="AK5468:AO5468"/>
    <mergeCell ref="L5469:M5469"/>
    <mergeCell ref="N5469:O5469"/>
    <mergeCell ref="P5469:Q5469"/>
    <mergeCell ref="R5469:T5469"/>
    <mergeCell ref="U5469:V5469"/>
    <mergeCell ref="W5469:X5469"/>
    <mergeCell ref="AK5469:AO5469"/>
    <mergeCell ref="AK5463:AO5463"/>
    <mergeCell ref="L5464:M5464"/>
    <mergeCell ref="N5464:O5464"/>
    <mergeCell ref="P5464:Q5464"/>
    <mergeCell ref="R5464:T5464"/>
    <mergeCell ref="U5464:V5464"/>
    <mergeCell ref="W5464:X5464"/>
    <mergeCell ref="AK5464:AO5464"/>
    <mergeCell ref="L5465:M5465"/>
    <mergeCell ref="N5465:O5465"/>
    <mergeCell ref="P5465:Q5465"/>
    <mergeCell ref="R5465:T5465"/>
    <mergeCell ref="U5465:V5465"/>
    <mergeCell ref="W5465:X5465"/>
    <mergeCell ref="AK5465:AO5465"/>
    <mergeCell ref="L5466:M5466"/>
    <mergeCell ref="N5466:O5466"/>
    <mergeCell ref="P5466:Q5466"/>
    <mergeCell ref="R5466:T5466"/>
    <mergeCell ref="U5466:V5466"/>
    <mergeCell ref="W5466:X5466"/>
    <mergeCell ref="AK5466:AO5466"/>
    <mergeCell ref="L5473:M5473"/>
    <mergeCell ref="N5473:O5473"/>
    <mergeCell ref="P5473:Q5473"/>
    <mergeCell ref="R5473:T5473"/>
    <mergeCell ref="U5473:V5473"/>
    <mergeCell ref="W5473:X5473"/>
    <mergeCell ref="AK5473:AO5473"/>
    <mergeCell ref="L5474:M5474"/>
    <mergeCell ref="N5474:O5474"/>
    <mergeCell ref="P5474:Q5474"/>
    <mergeCell ref="R5474:T5474"/>
    <mergeCell ref="U5474:V5474"/>
    <mergeCell ref="W5474:X5474"/>
    <mergeCell ref="AK5474:AO5474"/>
    <mergeCell ref="L5475:M5475"/>
    <mergeCell ref="N5475:O5475"/>
    <mergeCell ref="P5475:Q5475"/>
    <mergeCell ref="R5475:T5475"/>
    <mergeCell ref="U5475:V5475"/>
    <mergeCell ref="W5475:X5475"/>
    <mergeCell ref="AK5475:AO5475"/>
    <mergeCell ref="L5470:M5470"/>
    <mergeCell ref="N5470:O5470"/>
    <mergeCell ref="P5470:Q5470"/>
    <mergeCell ref="R5470:T5470"/>
    <mergeCell ref="U5470:V5470"/>
    <mergeCell ref="W5470:X5470"/>
    <mergeCell ref="AK5470:AO5470"/>
    <mergeCell ref="L5471:M5471"/>
    <mergeCell ref="N5471:O5471"/>
    <mergeCell ref="P5471:Q5471"/>
    <mergeCell ref="R5471:T5471"/>
    <mergeCell ref="U5471:V5471"/>
    <mergeCell ref="W5471:X5471"/>
    <mergeCell ref="AK5471:AO5471"/>
    <mergeCell ref="L5472:M5472"/>
    <mergeCell ref="N5472:O5472"/>
    <mergeCell ref="P5472:Q5472"/>
    <mergeCell ref="R5472:T5472"/>
    <mergeCell ref="U5472:V5472"/>
    <mergeCell ref="W5472:X5472"/>
    <mergeCell ref="AK5472:AO5472"/>
    <mergeCell ref="L5479:M5479"/>
    <mergeCell ref="N5479:O5479"/>
    <mergeCell ref="P5479:Q5479"/>
    <mergeCell ref="R5479:T5479"/>
    <mergeCell ref="U5479:V5479"/>
    <mergeCell ref="W5479:X5479"/>
    <mergeCell ref="AK5479:AO5479"/>
    <mergeCell ref="L5480:M5480"/>
    <mergeCell ref="N5480:O5480"/>
    <mergeCell ref="P5480:Q5480"/>
    <mergeCell ref="R5480:T5480"/>
    <mergeCell ref="U5480:V5480"/>
    <mergeCell ref="W5480:X5480"/>
    <mergeCell ref="AK5480:AO5480"/>
    <mergeCell ref="L5481:M5481"/>
    <mergeCell ref="N5481:O5481"/>
    <mergeCell ref="P5481:Q5481"/>
    <mergeCell ref="R5481:T5481"/>
    <mergeCell ref="U5481:V5481"/>
    <mergeCell ref="W5481:X5481"/>
    <mergeCell ref="AK5481:AO5481"/>
    <mergeCell ref="L5476:M5476"/>
    <mergeCell ref="N5476:O5476"/>
    <mergeCell ref="P5476:Q5476"/>
    <mergeCell ref="R5476:T5476"/>
    <mergeCell ref="U5476:V5476"/>
    <mergeCell ref="W5476:X5476"/>
    <mergeCell ref="AK5476:AO5476"/>
    <mergeCell ref="L5477:M5477"/>
    <mergeCell ref="N5477:O5477"/>
    <mergeCell ref="P5477:Q5477"/>
    <mergeCell ref="R5477:T5477"/>
    <mergeCell ref="U5477:V5477"/>
    <mergeCell ref="W5477:X5477"/>
    <mergeCell ref="AK5477:AO5477"/>
    <mergeCell ref="L5478:M5478"/>
    <mergeCell ref="N5478:O5478"/>
    <mergeCell ref="P5478:Q5478"/>
    <mergeCell ref="R5478:T5478"/>
    <mergeCell ref="U5478:V5478"/>
    <mergeCell ref="W5478:X5478"/>
    <mergeCell ref="AK5478:AO5478"/>
    <mergeCell ref="AS5485:AT5485"/>
    <mergeCell ref="L5486:N5489"/>
    <mergeCell ref="O5486:X5486"/>
    <mergeCell ref="AA5486:AB5486"/>
    <mergeCell ref="AE5486:AF5486"/>
    <mergeCell ref="AI5486:AJ5486"/>
    <mergeCell ref="AQ5486:AR5486"/>
    <mergeCell ref="AS5486:AT5486"/>
    <mergeCell ref="O5487:X5487"/>
    <mergeCell ref="AA5487:AB5487"/>
    <mergeCell ref="AE5487:AF5487"/>
    <mergeCell ref="AI5487:AJ5487"/>
    <mergeCell ref="AS5487:AT5487"/>
    <mergeCell ref="O5488:X5488"/>
    <mergeCell ref="Y5488:AB5488"/>
    <mergeCell ref="AC5488:AF5488"/>
    <mergeCell ref="AG5488:AJ5488"/>
    <mergeCell ref="AQ5488:AT5488"/>
    <mergeCell ref="O5489:X5489"/>
    <mergeCell ref="Y5489:AJ5489"/>
    <mergeCell ref="L5482:M5482"/>
    <mergeCell ref="N5482:O5482"/>
    <mergeCell ref="P5482:Q5482"/>
    <mergeCell ref="R5482:T5482"/>
    <mergeCell ref="U5482:V5482"/>
    <mergeCell ref="W5482:X5482"/>
    <mergeCell ref="AK5482:AO5482"/>
    <mergeCell ref="K5483:K5489"/>
    <mergeCell ref="L5483:X5483"/>
    <mergeCell ref="Y5483:AB5483"/>
    <mergeCell ref="AK5483:AO5483"/>
    <mergeCell ref="L5484:N5485"/>
    <mergeCell ref="O5484:X5484"/>
    <mergeCell ref="AK5484:AO5489"/>
    <mergeCell ref="O5485:X5485"/>
    <mergeCell ref="Y5485:AB5485"/>
    <mergeCell ref="AC5485:AF5485"/>
    <mergeCell ref="AG5485:AJ5485"/>
    <mergeCell ref="AK5510:AO5510"/>
    <mergeCell ref="L5511:M5511"/>
    <mergeCell ref="N5511:O5511"/>
    <mergeCell ref="P5511:Q5511"/>
    <mergeCell ref="R5511:T5511"/>
    <mergeCell ref="U5511:V5511"/>
    <mergeCell ref="W5511:X5511"/>
    <mergeCell ref="AK5511:AO5511"/>
    <mergeCell ref="L5512:M5512"/>
    <mergeCell ref="N5512:O5512"/>
    <mergeCell ref="P5512:Q5512"/>
    <mergeCell ref="R5512:T5512"/>
    <mergeCell ref="U5512:V5512"/>
    <mergeCell ref="W5512:X5512"/>
    <mergeCell ref="AK5512:AO5512"/>
    <mergeCell ref="L5513:M5513"/>
    <mergeCell ref="N5513:O5513"/>
    <mergeCell ref="P5513:Q5513"/>
    <mergeCell ref="R5513:T5513"/>
    <mergeCell ref="U5513:V5513"/>
    <mergeCell ref="W5513:X5513"/>
    <mergeCell ref="AK5513:AO5513"/>
    <mergeCell ref="K5490:K5491"/>
    <mergeCell ref="L5490:AO5491"/>
    <mergeCell ref="K5492:AO5492"/>
    <mergeCell ref="K5493:AO5493"/>
    <mergeCell ref="K5496:AO5496"/>
    <mergeCell ref="K5497:AO5497"/>
    <mergeCell ref="B5505:B5544"/>
    <mergeCell ref="C5505:J5544"/>
    <mergeCell ref="K5505:AO5505"/>
    <mergeCell ref="K5506:M5506"/>
    <mergeCell ref="N5506:O5506"/>
    <mergeCell ref="P5506:Q5506"/>
    <mergeCell ref="R5506:T5506"/>
    <mergeCell ref="U5506:V5509"/>
    <mergeCell ref="W5506:X5509"/>
    <mergeCell ref="Y5506:AB5507"/>
    <mergeCell ref="AC5506:AJ5507"/>
    <mergeCell ref="AK5506:AO5509"/>
    <mergeCell ref="K5507:K5509"/>
    <mergeCell ref="L5507:M5509"/>
    <mergeCell ref="N5507:O5509"/>
    <mergeCell ref="P5507:Q5509"/>
    <mergeCell ref="R5507:T5509"/>
    <mergeCell ref="Y5508:AB5508"/>
    <mergeCell ref="AC5508:AF5508"/>
    <mergeCell ref="AG5508:AJ5508"/>
    <mergeCell ref="L5510:M5510"/>
    <mergeCell ref="N5510:O5510"/>
    <mergeCell ref="P5510:Q5510"/>
    <mergeCell ref="R5510:T5510"/>
    <mergeCell ref="U5510:V5510"/>
    <mergeCell ref="W5510:X5510"/>
    <mergeCell ref="L5517:M5517"/>
    <mergeCell ref="N5517:O5517"/>
    <mergeCell ref="P5517:Q5517"/>
    <mergeCell ref="R5517:T5517"/>
    <mergeCell ref="U5517:V5517"/>
    <mergeCell ref="W5517:X5517"/>
    <mergeCell ref="AK5517:AO5517"/>
    <mergeCell ref="L5518:M5518"/>
    <mergeCell ref="N5518:O5518"/>
    <mergeCell ref="P5518:Q5518"/>
    <mergeCell ref="R5518:T5518"/>
    <mergeCell ref="U5518:V5518"/>
    <mergeCell ref="W5518:X5518"/>
    <mergeCell ref="AK5518:AO5518"/>
    <mergeCell ref="L5519:M5519"/>
    <mergeCell ref="N5519:O5519"/>
    <mergeCell ref="P5519:Q5519"/>
    <mergeCell ref="R5519:T5519"/>
    <mergeCell ref="U5519:V5519"/>
    <mergeCell ref="W5519:X5519"/>
    <mergeCell ref="AK5519:AO5519"/>
    <mergeCell ref="L5514:M5514"/>
    <mergeCell ref="N5514:O5514"/>
    <mergeCell ref="P5514:Q5514"/>
    <mergeCell ref="R5514:T5514"/>
    <mergeCell ref="U5514:V5514"/>
    <mergeCell ref="W5514:X5514"/>
    <mergeCell ref="AK5514:AO5514"/>
    <mergeCell ref="L5515:M5515"/>
    <mergeCell ref="N5515:O5515"/>
    <mergeCell ref="P5515:Q5515"/>
    <mergeCell ref="R5515:T5515"/>
    <mergeCell ref="U5515:V5515"/>
    <mergeCell ref="W5515:X5515"/>
    <mergeCell ref="AK5515:AO5515"/>
    <mergeCell ref="L5516:M5516"/>
    <mergeCell ref="N5516:O5516"/>
    <mergeCell ref="P5516:Q5516"/>
    <mergeCell ref="R5516:T5516"/>
    <mergeCell ref="U5516:V5516"/>
    <mergeCell ref="W5516:X5516"/>
    <mergeCell ref="AK5516:AO5516"/>
    <mergeCell ref="L5523:M5523"/>
    <mergeCell ref="N5523:O5523"/>
    <mergeCell ref="P5523:Q5523"/>
    <mergeCell ref="R5523:T5523"/>
    <mergeCell ref="U5523:V5523"/>
    <mergeCell ref="W5523:X5523"/>
    <mergeCell ref="AK5523:AO5523"/>
    <mergeCell ref="L5524:M5524"/>
    <mergeCell ref="N5524:O5524"/>
    <mergeCell ref="P5524:Q5524"/>
    <mergeCell ref="R5524:T5524"/>
    <mergeCell ref="U5524:V5524"/>
    <mergeCell ref="W5524:X5524"/>
    <mergeCell ref="AK5524:AO5524"/>
    <mergeCell ref="L5525:M5525"/>
    <mergeCell ref="N5525:O5525"/>
    <mergeCell ref="P5525:Q5525"/>
    <mergeCell ref="R5525:T5525"/>
    <mergeCell ref="U5525:V5525"/>
    <mergeCell ref="W5525:X5525"/>
    <mergeCell ref="AK5525:AO5525"/>
    <mergeCell ref="L5520:M5520"/>
    <mergeCell ref="N5520:O5520"/>
    <mergeCell ref="P5520:Q5520"/>
    <mergeCell ref="R5520:T5520"/>
    <mergeCell ref="U5520:V5520"/>
    <mergeCell ref="W5520:X5520"/>
    <mergeCell ref="AK5520:AO5520"/>
    <mergeCell ref="L5521:M5521"/>
    <mergeCell ref="N5521:O5521"/>
    <mergeCell ref="P5521:Q5521"/>
    <mergeCell ref="R5521:T5521"/>
    <mergeCell ref="U5521:V5521"/>
    <mergeCell ref="W5521:X5521"/>
    <mergeCell ref="AK5521:AO5521"/>
    <mergeCell ref="L5522:M5522"/>
    <mergeCell ref="N5522:O5522"/>
    <mergeCell ref="P5522:Q5522"/>
    <mergeCell ref="R5522:T5522"/>
    <mergeCell ref="U5522:V5522"/>
    <mergeCell ref="W5522:X5522"/>
    <mergeCell ref="AK5522:AO5522"/>
    <mergeCell ref="L5529:M5529"/>
    <mergeCell ref="N5529:O5529"/>
    <mergeCell ref="P5529:Q5529"/>
    <mergeCell ref="R5529:T5529"/>
    <mergeCell ref="U5529:V5529"/>
    <mergeCell ref="W5529:X5529"/>
    <mergeCell ref="AK5529:AO5529"/>
    <mergeCell ref="K5530:K5536"/>
    <mergeCell ref="L5530:X5530"/>
    <mergeCell ref="Y5530:AB5530"/>
    <mergeCell ref="AK5530:AO5530"/>
    <mergeCell ref="L5531:N5532"/>
    <mergeCell ref="O5531:X5531"/>
    <mergeCell ref="AK5531:AO5536"/>
    <mergeCell ref="O5532:X5532"/>
    <mergeCell ref="Y5532:AB5532"/>
    <mergeCell ref="AC5532:AF5532"/>
    <mergeCell ref="AG5532:AJ5532"/>
    <mergeCell ref="L5526:M5526"/>
    <mergeCell ref="N5526:O5526"/>
    <mergeCell ref="P5526:Q5526"/>
    <mergeCell ref="R5526:T5526"/>
    <mergeCell ref="U5526:V5526"/>
    <mergeCell ref="W5526:X5526"/>
    <mergeCell ref="AK5526:AO5526"/>
    <mergeCell ref="L5527:M5527"/>
    <mergeCell ref="N5527:O5527"/>
    <mergeCell ref="P5527:Q5527"/>
    <mergeCell ref="R5527:T5527"/>
    <mergeCell ref="U5527:V5527"/>
    <mergeCell ref="W5527:X5527"/>
    <mergeCell ref="AK5527:AO5527"/>
    <mergeCell ref="L5528:M5528"/>
    <mergeCell ref="N5528:O5528"/>
    <mergeCell ref="P5528:Q5528"/>
    <mergeCell ref="R5528:T5528"/>
    <mergeCell ref="U5528:V5528"/>
    <mergeCell ref="W5528:X5528"/>
    <mergeCell ref="AK5528:AO5528"/>
    <mergeCell ref="K5537:K5538"/>
    <mergeCell ref="L5537:AO5538"/>
    <mergeCell ref="K5539:AO5539"/>
    <mergeCell ref="K5540:AO5540"/>
    <mergeCell ref="K5543:AO5543"/>
    <mergeCell ref="K5544:AO5544"/>
    <mergeCell ref="B5552:B5591"/>
    <mergeCell ref="C5552:J5591"/>
    <mergeCell ref="K5552:AO5552"/>
    <mergeCell ref="K5553:M5553"/>
    <mergeCell ref="N5553:O5553"/>
    <mergeCell ref="P5553:Q5553"/>
    <mergeCell ref="R5553:T5553"/>
    <mergeCell ref="U5553:V5556"/>
    <mergeCell ref="W5553:X5556"/>
    <mergeCell ref="Y5553:AB5554"/>
    <mergeCell ref="AC5553:AJ5554"/>
    <mergeCell ref="AK5553:AO5556"/>
    <mergeCell ref="K5554:K5556"/>
    <mergeCell ref="L5554:M5556"/>
    <mergeCell ref="N5554:O5556"/>
    <mergeCell ref="P5554:Q5556"/>
    <mergeCell ref="R5554:T5556"/>
    <mergeCell ref="Y5555:AB5555"/>
    <mergeCell ref="AC5555:AF5555"/>
    <mergeCell ref="AG5555:AJ5555"/>
    <mergeCell ref="L5557:M5557"/>
    <mergeCell ref="N5557:O5557"/>
    <mergeCell ref="P5557:Q5557"/>
    <mergeCell ref="R5557:T5557"/>
    <mergeCell ref="U5557:V5557"/>
    <mergeCell ref="W5557:X5557"/>
    <mergeCell ref="AS5532:AT5532"/>
    <mergeCell ref="L5533:N5536"/>
    <mergeCell ref="O5533:X5533"/>
    <mergeCell ref="AA5533:AB5533"/>
    <mergeCell ref="AE5533:AF5533"/>
    <mergeCell ref="AI5533:AJ5533"/>
    <mergeCell ref="AQ5533:AR5533"/>
    <mergeCell ref="AS5533:AT5533"/>
    <mergeCell ref="O5534:X5534"/>
    <mergeCell ref="AA5534:AB5534"/>
    <mergeCell ref="AE5534:AF5534"/>
    <mergeCell ref="AI5534:AJ5534"/>
    <mergeCell ref="AS5534:AT5534"/>
    <mergeCell ref="O5535:X5535"/>
    <mergeCell ref="Y5535:AB5535"/>
    <mergeCell ref="AC5535:AF5535"/>
    <mergeCell ref="AG5535:AJ5535"/>
    <mergeCell ref="AQ5535:AT5535"/>
    <mergeCell ref="O5536:X5536"/>
    <mergeCell ref="Y5536:AJ5536"/>
    <mergeCell ref="L5561:M5561"/>
    <mergeCell ref="N5561:O5561"/>
    <mergeCell ref="P5561:Q5561"/>
    <mergeCell ref="R5561:T5561"/>
    <mergeCell ref="U5561:V5561"/>
    <mergeCell ref="W5561:X5561"/>
    <mergeCell ref="AK5561:AO5561"/>
    <mergeCell ref="L5562:M5562"/>
    <mergeCell ref="N5562:O5562"/>
    <mergeCell ref="P5562:Q5562"/>
    <mergeCell ref="R5562:T5562"/>
    <mergeCell ref="U5562:V5562"/>
    <mergeCell ref="W5562:X5562"/>
    <mergeCell ref="AK5562:AO5562"/>
    <mergeCell ref="L5563:M5563"/>
    <mergeCell ref="N5563:O5563"/>
    <mergeCell ref="P5563:Q5563"/>
    <mergeCell ref="R5563:T5563"/>
    <mergeCell ref="U5563:V5563"/>
    <mergeCell ref="W5563:X5563"/>
    <mergeCell ref="AK5563:AO5563"/>
    <mergeCell ref="AK5557:AO5557"/>
    <mergeCell ref="L5558:M5558"/>
    <mergeCell ref="N5558:O5558"/>
    <mergeCell ref="P5558:Q5558"/>
    <mergeCell ref="R5558:T5558"/>
    <mergeCell ref="U5558:V5558"/>
    <mergeCell ref="W5558:X5558"/>
    <mergeCell ref="AK5558:AO5558"/>
    <mergeCell ref="L5559:M5559"/>
    <mergeCell ref="N5559:O5559"/>
    <mergeCell ref="P5559:Q5559"/>
    <mergeCell ref="R5559:T5559"/>
    <mergeCell ref="U5559:V5559"/>
    <mergeCell ref="W5559:X5559"/>
    <mergeCell ref="AK5559:AO5559"/>
    <mergeCell ref="L5560:M5560"/>
    <mergeCell ref="N5560:O5560"/>
    <mergeCell ref="P5560:Q5560"/>
    <mergeCell ref="R5560:T5560"/>
    <mergeCell ref="U5560:V5560"/>
    <mergeCell ref="W5560:X5560"/>
    <mergeCell ref="AK5560:AO5560"/>
    <mergeCell ref="L5567:M5567"/>
    <mergeCell ref="N5567:O5567"/>
    <mergeCell ref="P5567:Q5567"/>
    <mergeCell ref="R5567:T5567"/>
    <mergeCell ref="U5567:V5567"/>
    <mergeCell ref="W5567:X5567"/>
    <mergeCell ref="AK5567:AO5567"/>
    <mergeCell ref="L5568:M5568"/>
    <mergeCell ref="N5568:O5568"/>
    <mergeCell ref="P5568:Q5568"/>
    <mergeCell ref="R5568:T5568"/>
    <mergeCell ref="U5568:V5568"/>
    <mergeCell ref="W5568:X5568"/>
    <mergeCell ref="AK5568:AO5568"/>
    <mergeCell ref="L5569:M5569"/>
    <mergeCell ref="N5569:O5569"/>
    <mergeCell ref="P5569:Q5569"/>
    <mergeCell ref="R5569:T5569"/>
    <mergeCell ref="U5569:V5569"/>
    <mergeCell ref="W5569:X5569"/>
    <mergeCell ref="AK5569:AO5569"/>
    <mergeCell ref="L5564:M5564"/>
    <mergeCell ref="N5564:O5564"/>
    <mergeCell ref="P5564:Q5564"/>
    <mergeCell ref="R5564:T5564"/>
    <mergeCell ref="U5564:V5564"/>
    <mergeCell ref="W5564:X5564"/>
    <mergeCell ref="AK5564:AO5564"/>
    <mergeCell ref="L5565:M5565"/>
    <mergeCell ref="N5565:O5565"/>
    <mergeCell ref="P5565:Q5565"/>
    <mergeCell ref="R5565:T5565"/>
    <mergeCell ref="U5565:V5565"/>
    <mergeCell ref="W5565:X5565"/>
    <mergeCell ref="AK5565:AO5565"/>
    <mergeCell ref="L5566:M5566"/>
    <mergeCell ref="N5566:O5566"/>
    <mergeCell ref="P5566:Q5566"/>
    <mergeCell ref="R5566:T5566"/>
    <mergeCell ref="U5566:V5566"/>
    <mergeCell ref="W5566:X5566"/>
    <mergeCell ref="AK5566:AO5566"/>
    <mergeCell ref="L5573:M5573"/>
    <mergeCell ref="N5573:O5573"/>
    <mergeCell ref="P5573:Q5573"/>
    <mergeCell ref="R5573:T5573"/>
    <mergeCell ref="U5573:V5573"/>
    <mergeCell ref="W5573:X5573"/>
    <mergeCell ref="AK5573:AO5573"/>
    <mergeCell ref="L5574:M5574"/>
    <mergeCell ref="N5574:O5574"/>
    <mergeCell ref="P5574:Q5574"/>
    <mergeCell ref="R5574:T5574"/>
    <mergeCell ref="U5574:V5574"/>
    <mergeCell ref="W5574:X5574"/>
    <mergeCell ref="AK5574:AO5574"/>
    <mergeCell ref="L5575:M5575"/>
    <mergeCell ref="N5575:O5575"/>
    <mergeCell ref="P5575:Q5575"/>
    <mergeCell ref="R5575:T5575"/>
    <mergeCell ref="U5575:V5575"/>
    <mergeCell ref="W5575:X5575"/>
    <mergeCell ref="AK5575:AO5575"/>
    <mergeCell ref="L5570:M5570"/>
    <mergeCell ref="N5570:O5570"/>
    <mergeCell ref="P5570:Q5570"/>
    <mergeCell ref="R5570:T5570"/>
    <mergeCell ref="U5570:V5570"/>
    <mergeCell ref="W5570:X5570"/>
    <mergeCell ref="AK5570:AO5570"/>
    <mergeCell ref="L5571:M5571"/>
    <mergeCell ref="N5571:O5571"/>
    <mergeCell ref="P5571:Q5571"/>
    <mergeCell ref="R5571:T5571"/>
    <mergeCell ref="U5571:V5571"/>
    <mergeCell ref="W5571:X5571"/>
    <mergeCell ref="AK5571:AO5571"/>
    <mergeCell ref="L5572:M5572"/>
    <mergeCell ref="N5572:O5572"/>
    <mergeCell ref="P5572:Q5572"/>
    <mergeCell ref="R5572:T5572"/>
    <mergeCell ref="U5572:V5572"/>
    <mergeCell ref="W5572:X5572"/>
    <mergeCell ref="AK5572:AO5572"/>
    <mergeCell ref="AS5579:AT5579"/>
    <mergeCell ref="L5580:N5583"/>
    <mergeCell ref="O5580:X5580"/>
    <mergeCell ref="AA5580:AB5580"/>
    <mergeCell ref="AE5580:AF5580"/>
    <mergeCell ref="AI5580:AJ5580"/>
    <mergeCell ref="AQ5580:AR5580"/>
    <mergeCell ref="AS5580:AT5580"/>
    <mergeCell ref="O5581:X5581"/>
    <mergeCell ref="AA5581:AB5581"/>
    <mergeCell ref="AE5581:AF5581"/>
    <mergeCell ref="AI5581:AJ5581"/>
    <mergeCell ref="AS5581:AT5581"/>
    <mergeCell ref="O5582:X5582"/>
    <mergeCell ref="Y5582:AB5582"/>
    <mergeCell ref="AC5582:AF5582"/>
    <mergeCell ref="AG5582:AJ5582"/>
    <mergeCell ref="AQ5582:AT5582"/>
    <mergeCell ref="O5583:X5583"/>
    <mergeCell ref="Y5583:AJ5583"/>
    <mergeCell ref="L5576:M5576"/>
    <mergeCell ref="N5576:O5576"/>
    <mergeCell ref="P5576:Q5576"/>
    <mergeCell ref="R5576:T5576"/>
    <mergeCell ref="U5576:V5576"/>
    <mergeCell ref="W5576:X5576"/>
    <mergeCell ref="AK5576:AO5576"/>
    <mergeCell ref="K5577:K5583"/>
    <mergeCell ref="L5577:X5577"/>
    <mergeCell ref="Y5577:AB5577"/>
    <mergeCell ref="AK5577:AO5577"/>
    <mergeCell ref="L5578:N5579"/>
    <mergeCell ref="O5578:X5578"/>
    <mergeCell ref="AK5578:AO5583"/>
    <mergeCell ref="O5579:X5579"/>
    <mergeCell ref="Y5579:AB5579"/>
    <mergeCell ref="AC5579:AF5579"/>
    <mergeCell ref="AG5579:AJ5579"/>
    <mergeCell ref="AK5604:AO5604"/>
    <mergeCell ref="L5605:M5605"/>
    <mergeCell ref="N5605:O5605"/>
    <mergeCell ref="P5605:Q5605"/>
    <mergeCell ref="R5605:T5605"/>
    <mergeCell ref="U5605:V5605"/>
    <mergeCell ref="W5605:X5605"/>
    <mergeCell ref="AK5605:AO5605"/>
    <mergeCell ref="L5606:M5606"/>
    <mergeCell ref="N5606:O5606"/>
    <mergeCell ref="P5606:Q5606"/>
    <mergeCell ref="R5606:T5606"/>
    <mergeCell ref="U5606:V5606"/>
    <mergeCell ref="W5606:X5606"/>
    <mergeCell ref="AK5606:AO5606"/>
    <mergeCell ref="L5607:M5607"/>
    <mergeCell ref="N5607:O5607"/>
    <mergeCell ref="P5607:Q5607"/>
    <mergeCell ref="R5607:T5607"/>
    <mergeCell ref="U5607:V5607"/>
    <mergeCell ref="W5607:X5607"/>
    <mergeCell ref="AK5607:AO5607"/>
    <mergeCell ref="K5584:K5585"/>
    <mergeCell ref="L5584:AO5585"/>
    <mergeCell ref="K5586:AO5586"/>
    <mergeCell ref="K5587:AO5587"/>
    <mergeCell ref="K5590:AO5590"/>
    <mergeCell ref="K5591:AO5591"/>
    <mergeCell ref="B5599:B5638"/>
    <mergeCell ref="C5599:J5638"/>
    <mergeCell ref="K5599:AO5599"/>
    <mergeCell ref="K5600:M5600"/>
    <mergeCell ref="N5600:O5600"/>
    <mergeCell ref="P5600:Q5600"/>
    <mergeCell ref="R5600:T5600"/>
    <mergeCell ref="U5600:V5603"/>
    <mergeCell ref="W5600:X5603"/>
    <mergeCell ref="Y5600:AB5601"/>
    <mergeCell ref="AC5600:AJ5601"/>
    <mergeCell ref="AK5600:AO5603"/>
    <mergeCell ref="K5601:K5603"/>
    <mergeCell ref="L5601:M5603"/>
    <mergeCell ref="N5601:O5603"/>
    <mergeCell ref="P5601:Q5603"/>
    <mergeCell ref="R5601:T5603"/>
    <mergeCell ref="Y5602:AB5602"/>
    <mergeCell ref="AC5602:AF5602"/>
    <mergeCell ref="AG5602:AJ5602"/>
    <mergeCell ref="L5604:M5604"/>
    <mergeCell ref="N5604:O5604"/>
    <mergeCell ref="P5604:Q5604"/>
    <mergeCell ref="R5604:T5604"/>
    <mergeCell ref="U5604:V5604"/>
    <mergeCell ref="W5604:X5604"/>
    <mergeCell ref="L5611:M5611"/>
    <mergeCell ref="N5611:O5611"/>
    <mergeCell ref="P5611:Q5611"/>
    <mergeCell ref="R5611:T5611"/>
    <mergeCell ref="U5611:V5611"/>
    <mergeCell ref="W5611:X5611"/>
    <mergeCell ref="AK5611:AO5611"/>
    <mergeCell ref="L5612:M5612"/>
    <mergeCell ref="N5612:O5612"/>
    <mergeCell ref="P5612:Q5612"/>
    <mergeCell ref="R5612:T5612"/>
    <mergeCell ref="U5612:V5612"/>
    <mergeCell ref="W5612:X5612"/>
    <mergeCell ref="AK5612:AO5612"/>
    <mergeCell ref="L5613:M5613"/>
    <mergeCell ref="N5613:O5613"/>
    <mergeCell ref="P5613:Q5613"/>
    <mergeCell ref="R5613:T5613"/>
    <mergeCell ref="U5613:V5613"/>
    <mergeCell ref="W5613:X5613"/>
    <mergeCell ref="AK5613:AO5613"/>
    <mergeCell ref="L5608:M5608"/>
    <mergeCell ref="N5608:O5608"/>
    <mergeCell ref="P5608:Q5608"/>
    <mergeCell ref="R5608:T5608"/>
    <mergeCell ref="U5608:V5608"/>
    <mergeCell ref="W5608:X5608"/>
    <mergeCell ref="AK5608:AO5608"/>
    <mergeCell ref="L5609:M5609"/>
    <mergeCell ref="N5609:O5609"/>
    <mergeCell ref="P5609:Q5609"/>
    <mergeCell ref="R5609:T5609"/>
    <mergeCell ref="U5609:V5609"/>
    <mergeCell ref="W5609:X5609"/>
    <mergeCell ref="AK5609:AO5609"/>
    <mergeCell ref="L5610:M5610"/>
    <mergeCell ref="N5610:O5610"/>
    <mergeCell ref="P5610:Q5610"/>
    <mergeCell ref="R5610:T5610"/>
    <mergeCell ref="U5610:V5610"/>
    <mergeCell ref="W5610:X5610"/>
    <mergeCell ref="AK5610:AO5610"/>
    <mergeCell ref="L5617:M5617"/>
    <mergeCell ref="N5617:O5617"/>
    <mergeCell ref="P5617:Q5617"/>
    <mergeCell ref="R5617:T5617"/>
    <mergeCell ref="U5617:V5617"/>
    <mergeCell ref="W5617:X5617"/>
    <mergeCell ref="AK5617:AO5617"/>
    <mergeCell ref="L5618:M5618"/>
    <mergeCell ref="N5618:O5618"/>
    <mergeCell ref="P5618:Q5618"/>
    <mergeCell ref="R5618:T5618"/>
    <mergeCell ref="U5618:V5618"/>
    <mergeCell ref="W5618:X5618"/>
    <mergeCell ref="AK5618:AO5618"/>
    <mergeCell ref="L5619:M5619"/>
    <mergeCell ref="N5619:O5619"/>
    <mergeCell ref="P5619:Q5619"/>
    <mergeCell ref="R5619:T5619"/>
    <mergeCell ref="U5619:V5619"/>
    <mergeCell ref="W5619:X5619"/>
    <mergeCell ref="AK5619:AO5619"/>
    <mergeCell ref="L5614:M5614"/>
    <mergeCell ref="N5614:O5614"/>
    <mergeCell ref="P5614:Q5614"/>
    <mergeCell ref="R5614:T5614"/>
    <mergeCell ref="U5614:V5614"/>
    <mergeCell ref="W5614:X5614"/>
    <mergeCell ref="AK5614:AO5614"/>
    <mergeCell ref="L5615:M5615"/>
    <mergeCell ref="N5615:O5615"/>
    <mergeCell ref="P5615:Q5615"/>
    <mergeCell ref="R5615:T5615"/>
    <mergeCell ref="U5615:V5615"/>
    <mergeCell ref="W5615:X5615"/>
    <mergeCell ref="AK5615:AO5615"/>
    <mergeCell ref="L5616:M5616"/>
    <mergeCell ref="N5616:O5616"/>
    <mergeCell ref="P5616:Q5616"/>
    <mergeCell ref="R5616:T5616"/>
    <mergeCell ref="U5616:V5616"/>
    <mergeCell ref="W5616:X5616"/>
    <mergeCell ref="AK5616:AO5616"/>
    <mergeCell ref="L5623:M5623"/>
    <mergeCell ref="N5623:O5623"/>
    <mergeCell ref="P5623:Q5623"/>
    <mergeCell ref="R5623:T5623"/>
    <mergeCell ref="U5623:V5623"/>
    <mergeCell ref="W5623:X5623"/>
    <mergeCell ref="AK5623:AO5623"/>
    <mergeCell ref="K5624:K5630"/>
    <mergeCell ref="L5624:X5624"/>
    <mergeCell ref="Y5624:AB5624"/>
    <mergeCell ref="AK5624:AO5624"/>
    <mergeCell ref="L5625:N5626"/>
    <mergeCell ref="O5625:X5625"/>
    <mergeCell ref="AK5625:AO5630"/>
    <mergeCell ref="O5626:X5626"/>
    <mergeCell ref="Y5626:AB5626"/>
    <mergeCell ref="AC5626:AF5626"/>
    <mergeCell ref="AG5626:AJ5626"/>
    <mergeCell ref="L5620:M5620"/>
    <mergeCell ref="N5620:O5620"/>
    <mergeCell ref="P5620:Q5620"/>
    <mergeCell ref="R5620:T5620"/>
    <mergeCell ref="U5620:V5620"/>
    <mergeCell ref="W5620:X5620"/>
    <mergeCell ref="AK5620:AO5620"/>
    <mergeCell ref="L5621:M5621"/>
    <mergeCell ref="N5621:O5621"/>
    <mergeCell ref="P5621:Q5621"/>
    <mergeCell ref="R5621:T5621"/>
    <mergeCell ref="U5621:V5621"/>
    <mergeCell ref="W5621:X5621"/>
    <mergeCell ref="AK5621:AO5621"/>
    <mergeCell ref="L5622:M5622"/>
    <mergeCell ref="N5622:O5622"/>
    <mergeCell ref="P5622:Q5622"/>
    <mergeCell ref="R5622:T5622"/>
    <mergeCell ref="U5622:V5622"/>
    <mergeCell ref="W5622:X5622"/>
    <mergeCell ref="AK5622:AO5622"/>
    <mergeCell ref="K5631:K5632"/>
    <mergeCell ref="L5631:AO5632"/>
    <mergeCell ref="K5633:AO5633"/>
    <mergeCell ref="K5634:AO5634"/>
    <mergeCell ref="K5637:AO5637"/>
    <mergeCell ref="K5638:AO5638"/>
    <mergeCell ref="B5646:B5685"/>
    <mergeCell ref="C5646:J5685"/>
    <mergeCell ref="K5646:AO5646"/>
    <mergeCell ref="K5647:M5647"/>
    <mergeCell ref="N5647:O5647"/>
    <mergeCell ref="P5647:Q5647"/>
    <mergeCell ref="R5647:T5647"/>
    <mergeCell ref="U5647:V5650"/>
    <mergeCell ref="W5647:X5650"/>
    <mergeCell ref="Y5647:AB5648"/>
    <mergeCell ref="AC5647:AJ5648"/>
    <mergeCell ref="AK5647:AO5650"/>
    <mergeCell ref="K5648:K5650"/>
    <mergeCell ref="L5648:M5650"/>
    <mergeCell ref="N5648:O5650"/>
    <mergeCell ref="P5648:Q5650"/>
    <mergeCell ref="R5648:T5650"/>
    <mergeCell ref="Y5649:AB5649"/>
    <mergeCell ref="AC5649:AF5649"/>
    <mergeCell ref="AG5649:AJ5649"/>
    <mergeCell ref="L5651:M5651"/>
    <mergeCell ref="N5651:O5651"/>
    <mergeCell ref="P5651:Q5651"/>
    <mergeCell ref="R5651:T5651"/>
    <mergeCell ref="U5651:V5651"/>
    <mergeCell ref="W5651:X5651"/>
    <mergeCell ref="AS5626:AT5626"/>
    <mergeCell ref="L5627:N5630"/>
    <mergeCell ref="O5627:X5627"/>
    <mergeCell ref="AA5627:AB5627"/>
    <mergeCell ref="AE5627:AF5627"/>
    <mergeCell ref="AI5627:AJ5627"/>
    <mergeCell ref="AQ5627:AR5627"/>
    <mergeCell ref="AS5627:AT5627"/>
    <mergeCell ref="O5628:X5628"/>
    <mergeCell ref="AA5628:AB5628"/>
    <mergeCell ref="AE5628:AF5628"/>
    <mergeCell ref="AI5628:AJ5628"/>
    <mergeCell ref="AS5628:AT5628"/>
    <mergeCell ref="O5629:X5629"/>
    <mergeCell ref="Y5629:AB5629"/>
    <mergeCell ref="AC5629:AF5629"/>
    <mergeCell ref="AG5629:AJ5629"/>
    <mergeCell ref="AQ5629:AT5629"/>
    <mergeCell ref="O5630:X5630"/>
    <mergeCell ref="Y5630:AJ5630"/>
    <mergeCell ref="L5655:M5655"/>
    <mergeCell ref="N5655:O5655"/>
    <mergeCell ref="P5655:Q5655"/>
    <mergeCell ref="R5655:T5655"/>
    <mergeCell ref="U5655:V5655"/>
    <mergeCell ref="W5655:X5655"/>
    <mergeCell ref="AK5655:AO5655"/>
    <mergeCell ref="L5656:M5656"/>
    <mergeCell ref="N5656:O5656"/>
    <mergeCell ref="P5656:Q5656"/>
    <mergeCell ref="R5656:T5656"/>
    <mergeCell ref="U5656:V5656"/>
    <mergeCell ref="W5656:X5656"/>
    <mergeCell ref="AK5656:AO5656"/>
    <mergeCell ref="L5657:M5657"/>
    <mergeCell ref="N5657:O5657"/>
    <mergeCell ref="P5657:Q5657"/>
    <mergeCell ref="R5657:T5657"/>
    <mergeCell ref="U5657:V5657"/>
    <mergeCell ref="W5657:X5657"/>
    <mergeCell ref="AK5657:AO5657"/>
    <mergeCell ref="AK5651:AO5651"/>
    <mergeCell ref="L5652:M5652"/>
    <mergeCell ref="N5652:O5652"/>
    <mergeCell ref="P5652:Q5652"/>
    <mergeCell ref="R5652:T5652"/>
    <mergeCell ref="U5652:V5652"/>
    <mergeCell ref="W5652:X5652"/>
    <mergeCell ref="AK5652:AO5652"/>
    <mergeCell ref="L5653:M5653"/>
    <mergeCell ref="N5653:O5653"/>
    <mergeCell ref="P5653:Q5653"/>
    <mergeCell ref="R5653:T5653"/>
    <mergeCell ref="U5653:V5653"/>
    <mergeCell ref="W5653:X5653"/>
    <mergeCell ref="AK5653:AO5653"/>
    <mergeCell ref="L5654:M5654"/>
    <mergeCell ref="N5654:O5654"/>
    <mergeCell ref="P5654:Q5654"/>
    <mergeCell ref="R5654:T5654"/>
    <mergeCell ref="U5654:V5654"/>
    <mergeCell ref="W5654:X5654"/>
    <mergeCell ref="AK5654:AO5654"/>
    <mergeCell ref="L5661:M5661"/>
    <mergeCell ref="N5661:O5661"/>
    <mergeCell ref="P5661:Q5661"/>
    <mergeCell ref="R5661:T5661"/>
    <mergeCell ref="U5661:V5661"/>
    <mergeCell ref="W5661:X5661"/>
    <mergeCell ref="AK5661:AO5661"/>
    <mergeCell ref="L5662:M5662"/>
    <mergeCell ref="N5662:O5662"/>
    <mergeCell ref="P5662:Q5662"/>
    <mergeCell ref="R5662:T5662"/>
    <mergeCell ref="U5662:V5662"/>
    <mergeCell ref="W5662:X5662"/>
    <mergeCell ref="AK5662:AO5662"/>
    <mergeCell ref="L5663:M5663"/>
    <mergeCell ref="N5663:O5663"/>
    <mergeCell ref="P5663:Q5663"/>
    <mergeCell ref="R5663:T5663"/>
    <mergeCell ref="U5663:V5663"/>
    <mergeCell ref="W5663:X5663"/>
    <mergeCell ref="AK5663:AO5663"/>
    <mergeCell ref="L5658:M5658"/>
    <mergeCell ref="N5658:O5658"/>
    <mergeCell ref="P5658:Q5658"/>
    <mergeCell ref="R5658:T5658"/>
    <mergeCell ref="U5658:V5658"/>
    <mergeCell ref="W5658:X5658"/>
    <mergeCell ref="AK5658:AO5658"/>
    <mergeCell ref="L5659:M5659"/>
    <mergeCell ref="N5659:O5659"/>
    <mergeCell ref="P5659:Q5659"/>
    <mergeCell ref="R5659:T5659"/>
    <mergeCell ref="U5659:V5659"/>
    <mergeCell ref="W5659:X5659"/>
    <mergeCell ref="AK5659:AO5659"/>
    <mergeCell ref="L5660:M5660"/>
    <mergeCell ref="N5660:O5660"/>
    <mergeCell ref="P5660:Q5660"/>
    <mergeCell ref="R5660:T5660"/>
    <mergeCell ref="U5660:V5660"/>
    <mergeCell ref="W5660:X5660"/>
    <mergeCell ref="AK5660:AO5660"/>
    <mergeCell ref="L5667:M5667"/>
    <mergeCell ref="N5667:O5667"/>
    <mergeCell ref="P5667:Q5667"/>
    <mergeCell ref="R5667:T5667"/>
    <mergeCell ref="U5667:V5667"/>
    <mergeCell ref="W5667:X5667"/>
    <mergeCell ref="AK5667:AO5667"/>
    <mergeCell ref="L5668:M5668"/>
    <mergeCell ref="N5668:O5668"/>
    <mergeCell ref="P5668:Q5668"/>
    <mergeCell ref="R5668:T5668"/>
    <mergeCell ref="U5668:V5668"/>
    <mergeCell ref="W5668:X5668"/>
    <mergeCell ref="AK5668:AO5668"/>
    <mergeCell ref="L5669:M5669"/>
    <mergeCell ref="N5669:O5669"/>
    <mergeCell ref="P5669:Q5669"/>
    <mergeCell ref="R5669:T5669"/>
    <mergeCell ref="U5669:V5669"/>
    <mergeCell ref="W5669:X5669"/>
    <mergeCell ref="AK5669:AO5669"/>
    <mergeCell ref="L5664:M5664"/>
    <mergeCell ref="N5664:O5664"/>
    <mergeCell ref="P5664:Q5664"/>
    <mergeCell ref="R5664:T5664"/>
    <mergeCell ref="U5664:V5664"/>
    <mergeCell ref="W5664:X5664"/>
    <mergeCell ref="AK5664:AO5664"/>
    <mergeCell ref="L5665:M5665"/>
    <mergeCell ref="N5665:O5665"/>
    <mergeCell ref="P5665:Q5665"/>
    <mergeCell ref="R5665:T5665"/>
    <mergeCell ref="U5665:V5665"/>
    <mergeCell ref="W5665:X5665"/>
    <mergeCell ref="AK5665:AO5665"/>
    <mergeCell ref="L5666:M5666"/>
    <mergeCell ref="N5666:O5666"/>
    <mergeCell ref="P5666:Q5666"/>
    <mergeCell ref="R5666:T5666"/>
    <mergeCell ref="U5666:V5666"/>
    <mergeCell ref="W5666:X5666"/>
    <mergeCell ref="AK5666:AO5666"/>
    <mergeCell ref="AS5673:AT5673"/>
    <mergeCell ref="L5674:N5677"/>
    <mergeCell ref="O5674:X5674"/>
    <mergeCell ref="AA5674:AB5674"/>
    <mergeCell ref="AE5674:AF5674"/>
    <mergeCell ref="AI5674:AJ5674"/>
    <mergeCell ref="AQ5674:AR5674"/>
    <mergeCell ref="AS5674:AT5674"/>
    <mergeCell ref="O5675:X5675"/>
    <mergeCell ref="AA5675:AB5675"/>
    <mergeCell ref="AE5675:AF5675"/>
    <mergeCell ref="AI5675:AJ5675"/>
    <mergeCell ref="AS5675:AT5675"/>
    <mergeCell ref="O5676:X5676"/>
    <mergeCell ref="Y5676:AB5676"/>
    <mergeCell ref="AC5676:AF5676"/>
    <mergeCell ref="AG5676:AJ5676"/>
    <mergeCell ref="AQ5676:AT5676"/>
    <mergeCell ref="O5677:X5677"/>
    <mergeCell ref="Y5677:AJ5677"/>
    <mergeCell ref="L5670:M5670"/>
    <mergeCell ref="N5670:O5670"/>
    <mergeCell ref="P5670:Q5670"/>
    <mergeCell ref="R5670:T5670"/>
    <mergeCell ref="U5670:V5670"/>
    <mergeCell ref="W5670:X5670"/>
    <mergeCell ref="AK5670:AO5670"/>
    <mergeCell ref="K5671:K5677"/>
    <mergeCell ref="L5671:X5671"/>
    <mergeCell ref="Y5671:AB5671"/>
    <mergeCell ref="AK5671:AO5671"/>
    <mergeCell ref="L5672:N5673"/>
    <mergeCell ref="O5672:X5672"/>
    <mergeCell ref="AK5672:AO5677"/>
    <mergeCell ref="O5673:X5673"/>
    <mergeCell ref="Y5673:AB5673"/>
    <mergeCell ref="AC5673:AF5673"/>
    <mergeCell ref="AG5673:AJ5673"/>
    <mergeCell ref="AK5698:AO5698"/>
    <mergeCell ref="L5699:M5699"/>
    <mergeCell ref="N5699:O5699"/>
    <mergeCell ref="P5699:Q5699"/>
    <mergeCell ref="R5699:T5699"/>
    <mergeCell ref="U5699:V5699"/>
    <mergeCell ref="W5699:X5699"/>
    <mergeCell ref="AK5699:AO5699"/>
    <mergeCell ref="L5700:M5700"/>
    <mergeCell ref="N5700:O5700"/>
    <mergeCell ref="P5700:Q5700"/>
    <mergeCell ref="R5700:T5700"/>
    <mergeCell ref="U5700:V5700"/>
    <mergeCell ref="W5700:X5700"/>
    <mergeCell ref="AK5700:AO5700"/>
    <mergeCell ref="L5701:M5701"/>
    <mergeCell ref="N5701:O5701"/>
    <mergeCell ref="P5701:Q5701"/>
    <mergeCell ref="R5701:T5701"/>
    <mergeCell ref="U5701:V5701"/>
    <mergeCell ref="W5701:X5701"/>
    <mergeCell ref="AK5701:AO5701"/>
    <mergeCell ref="K5678:K5679"/>
    <mergeCell ref="L5678:AO5679"/>
    <mergeCell ref="K5680:AO5680"/>
    <mergeCell ref="K5681:AO5681"/>
    <mergeCell ref="K5684:AO5684"/>
    <mergeCell ref="K5685:AO5685"/>
    <mergeCell ref="B5693:B5732"/>
    <mergeCell ref="C5693:J5732"/>
    <mergeCell ref="K5693:AO5693"/>
    <mergeCell ref="K5694:M5694"/>
    <mergeCell ref="N5694:O5694"/>
    <mergeCell ref="P5694:Q5694"/>
    <mergeCell ref="R5694:T5694"/>
    <mergeCell ref="U5694:V5697"/>
    <mergeCell ref="W5694:X5697"/>
    <mergeCell ref="Y5694:AB5695"/>
    <mergeCell ref="AC5694:AJ5695"/>
    <mergeCell ref="AK5694:AO5697"/>
    <mergeCell ref="K5695:K5697"/>
    <mergeCell ref="L5695:M5697"/>
    <mergeCell ref="N5695:O5697"/>
    <mergeCell ref="P5695:Q5697"/>
    <mergeCell ref="R5695:T5697"/>
    <mergeCell ref="Y5696:AB5696"/>
    <mergeCell ref="AC5696:AF5696"/>
    <mergeCell ref="AG5696:AJ5696"/>
    <mergeCell ref="L5698:M5698"/>
    <mergeCell ref="N5698:O5698"/>
    <mergeCell ref="P5698:Q5698"/>
    <mergeCell ref="R5698:T5698"/>
    <mergeCell ref="U5698:V5698"/>
    <mergeCell ref="W5698:X5698"/>
    <mergeCell ref="L5705:M5705"/>
    <mergeCell ref="N5705:O5705"/>
    <mergeCell ref="P5705:Q5705"/>
    <mergeCell ref="R5705:T5705"/>
    <mergeCell ref="U5705:V5705"/>
    <mergeCell ref="W5705:X5705"/>
    <mergeCell ref="AK5705:AO5705"/>
    <mergeCell ref="L5706:M5706"/>
    <mergeCell ref="N5706:O5706"/>
    <mergeCell ref="P5706:Q5706"/>
    <mergeCell ref="R5706:T5706"/>
    <mergeCell ref="U5706:V5706"/>
    <mergeCell ref="W5706:X5706"/>
    <mergeCell ref="AK5706:AO5706"/>
    <mergeCell ref="L5707:M5707"/>
    <mergeCell ref="N5707:O5707"/>
    <mergeCell ref="P5707:Q5707"/>
    <mergeCell ref="R5707:T5707"/>
    <mergeCell ref="U5707:V5707"/>
    <mergeCell ref="W5707:X5707"/>
    <mergeCell ref="AK5707:AO5707"/>
    <mergeCell ref="L5702:M5702"/>
    <mergeCell ref="N5702:O5702"/>
    <mergeCell ref="P5702:Q5702"/>
    <mergeCell ref="R5702:T5702"/>
    <mergeCell ref="U5702:V5702"/>
    <mergeCell ref="W5702:X5702"/>
    <mergeCell ref="AK5702:AO5702"/>
    <mergeCell ref="L5703:M5703"/>
    <mergeCell ref="N5703:O5703"/>
    <mergeCell ref="P5703:Q5703"/>
    <mergeCell ref="R5703:T5703"/>
    <mergeCell ref="U5703:V5703"/>
    <mergeCell ref="W5703:X5703"/>
    <mergeCell ref="AK5703:AO5703"/>
    <mergeCell ref="L5704:M5704"/>
    <mergeCell ref="N5704:O5704"/>
    <mergeCell ref="P5704:Q5704"/>
    <mergeCell ref="R5704:T5704"/>
    <mergeCell ref="U5704:V5704"/>
    <mergeCell ref="W5704:X5704"/>
    <mergeCell ref="AK5704:AO5704"/>
    <mergeCell ref="L5711:M5711"/>
    <mergeCell ref="N5711:O5711"/>
    <mergeCell ref="P5711:Q5711"/>
    <mergeCell ref="R5711:T5711"/>
    <mergeCell ref="U5711:V5711"/>
    <mergeCell ref="W5711:X5711"/>
    <mergeCell ref="AK5711:AO5711"/>
    <mergeCell ref="L5712:M5712"/>
    <mergeCell ref="N5712:O5712"/>
    <mergeCell ref="P5712:Q5712"/>
    <mergeCell ref="R5712:T5712"/>
    <mergeCell ref="U5712:V5712"/>
    <mergeCell ref="W5712:X5712"/>
    <mergeCell ref="AK5712:AO5712"/>
    <mergeCell ref="L5713:M5713"/>
    <mergeCell ref="N5713:O5713"/>
    <mergeCell ref="P5713:Q5713"/>
    <mergeCell ref="R5713:T5713"/>
    <mergeCell ref="U5713:V5713"/>
    <mergeCell ref="W5713:X5713"/>
    <mergeCell ref="AK5713:AO5713"/>
    <mergeCell ref="L5708:M5708"/>
    <mergeCell ref="N5708:O5708"/>
    <mergeCell ref="P5708:Q5708"/>
    <mergeCell ref="R5708:T5708"/>
    <mergeCell ref="U5708:V5708"/>
    <mergeCell ref="W5708:X5708"/>
    <mergeCell ref="AK5708:AO5708"/>
    <mergeCell ref="L5709:M5709"/>
    <mergeCell ref="N5709:O5709"/>
    <mergeCell ref="P5709:Q5709"/>
    <mergeCell ref="R5709:T5709"/>
    <mergeCell ref="U5709:V5709"/>
    <mergeCell ref="W5709:X5709"/>
    <mergeCell ref="AK5709:AO5709"/>
    <mergeCell ref="L5710:M5710"/>
    <mergeCell ref="N5710:O5710"/>
    <mergeCell ref="P5710:Q5710"/>
    <mergeCell ref="R5710:T5710"/>
    <mergeCell ref="U5710:V5710"/>
    <mergeCell ref="W5710:X5710"/>
    <mergeCell ref="AK5710:AO5710"/>
    <mergeCell ref="L5717:M5717"/>
    <mergeCell ref="N5717:O5717"/>
    <mergeCell ref="P5717:Q5717"/>
    <mergeCell ref="R5717:T5717"/>
    <mergeCell ref="U5717:V5717"/>
    <mergeCell ref="W5717:X5717"/>
    <mergeCell ref="AK5717:AO5717"/>
    <mergeCell ref="K5718:K5724"/>
    <mergeCell ref="L5718:X5718"/>
    <mergeCell ref="Y5718:AB5718"/>
    <mergeCell ref="AK5718:AO5718"/>
    <mergeCell ref="L5719:N5720"/>
    <mergeCell ref="O5719:X5719"/>
    <mergeCell ref="AK5719:AO5724"/>
    <mergeCell ref="O5720:X5720"/>
    <mergeCell ref="Y5720:AB5720"/>
    <mergeCell ref="AC5720:AF5720"/>
    <mergeCell ref="AG5720:AJ5720"/>
    <mergeCell ref="L5714:M5714"/>
    <mergeCell ref="N5714:O5714"/>
    <mergeCell ref="P5714:Q5714"/>
    <mergeCell ref="R5714:T5714"/>
    <mergeCell ref="U5714:V5714"/>
    <mergeCell ref="W5714:X5714"/>
    <mergeCell ref="AK5714:AO5714"/>
    <mergeCell ref="L5715:M5715"/>
    <mergeCell ref="N5715:O5715"/>
    <mergeCell ref="P5715:Q5715"/>
    <mergeCell ref="R5715:T5715"/>
    <mergeCell ref="U5715:V5715"/>
    <mergeCell ref="W5715:X5715"/>
    <mergeCell ref="AK5715:AO5715"/>
    <mergeCell ref="L5716:M5716"/>
    <mergeCell ref="N5716:O5716"/>
    <mergeCell ref="P5716:Q5716"/>
    <mergeCell ref="R5716:T5716"/>
    <mergeCell ref="U5716:V5716"/>
    <mergeCell ref="W5716:X5716"/>
    <mergeCell ref="AK5716:AO5716"/>
    <mergeCell ref="K5725:K5726"/>
    <mergeCell ref="L5725:AO5726"/>
    <mergeCell ref="K5727:AO5727"/>
    <mergeCell ref="K5728:AO5728"/>
    <mergeCell ref="K5731:AO5731"/>
    <mergeCell ref="K5732:AO5732"/>
    <mergeCell ref="B5740:B5779"/>
    <mergeCell ref="C5740:J5779"/>
    <mergeCell ref="K5740:AO5740"/>
    <mergeCell ref="K5741:M5741"/>
    <mergeCell ref="N5741:O5741"/>
    <mergeCell ref="P5741:Q5741"/>
    <mergeCell ref="R5741:T5741"/>
    <mergeCell ref="U5741:V5744"/>
    <mergeCell ref="W5741:X5744"/>
    <mergeCell ref="Y5741:AB5742"/>
    <mergeCell ref="AC5741:AJ5742"/>
    <mergeCell ref="AK5741:AO5744"/>
    <mergeCell ref="K5742:K5744"/>
    <mergeCell ref="L5742:M5744"/>
    <mergeCell ref="N5742:O5744"/>
    <mergeCell ref="P5742:Q5744"/>
    <mergeCell ref="R5742:T5744"/>
    <mergeCell ref="Y5743:AB5743"/>
    <mergeCell ref="AC5743:AF5743"/>
    <mergeCell ref="AG5743:AJ5743"/>
    <mergeCell ref="L5745:M5745"/>
    <mergeCell ref="N5745:O5745"/>
    <mergeCell ref="P5745:Q5745"/>
    <mergeCell ref="R5745:T5745"/>
    <mergeCell ref="U5745:V5745"/>
    <mergeCell ref="W5745:X5745"/>
    <mergeCell ref="AS5720:AT5720"/>
    <mergeCell ref="L5721:N5724"/>
    <mergeCell ref="O5721:X5721"/>
    <mergeCell ref="AA5721:AB5721"/>
    <mergeCell ref="AE5721:AF5721"/>
    <mergeCell ref="AI5721:AJ5721"/>
    <mergeCell ref="AQ5721:AR5721"/>
    <mergeCell ref="AS5721:AT5721"/>
    <mergeCell ref="O5722:X5722"/>
    <mergeCell ref="AA5722:AB5722"/>
    <mergeCell ref="AE5722:AF5722"/>
    <mergeCell ref="AI5722:AJ5722"/>
    <mergeCell ref="AS5722:AT5722"/>
    <mergeCell ref="O5723:X5723"/>
    <mergeCell ref="Y5723:AB5723"/>
    <mergeCell ref="AC5723:AF5723"/>
    <mergeCell ref="AG5723:AJ5723"/>
    <mergeCell ref="AQ5723:AT5723"/>
    <mergeCell ref="O5724:X5724"/>
    <mergeCell ref="Y5724:AJ5724"/>
    <mergeCell ref="L5749:M5749"/>
    <mergeCell ref="N5749:O5749"/>
    <mergeCell ref="P5749:Q5749"/>
    <mergeCell ref="R5749:T5749"/>
    <mergeCell ref="U5749:V5749"/>
    <mergeCell ref="W5749:X5749"/>
    <mergeCell ref="AK5749:AO5749"/>
    <mergeCell ref="L5750:M5750"/>
    <mergeCell ref="N5750:O5750"/>
    <mergeCell ref="P5750:Q5750"/>
    <mergeCell ref="R5750:T5750"/>
    <mergeCell ref="U5750:V5750"/>
    <mergeCell ref="W5750:X5750"/>
    <mergeCell ref="AK5750:AO5750"/>
    <mergeCell ref="L5751:M5751"/>
    <mergeCell ref="N5751:O5751"/>
    <mergeCell ref="P5751:Q5751"/>
    <mergeCell ref="R5751:T5751"/>
    <mergeCell ref="U5751:V5751"/>
    <mergeCell ref="W5751:X5751"/>
    <mergeCell ref="AK5751:AO5751"/>
    <mergeCell ref="AK5745:AO5745"/>
    <mergeCell ref="L5746:M5746"/>
    <mergeCell ref="N5746:O5746"/>
    <mergeCell ref="P5746:Q5746"/>
    <mergeCell ref="R5746:T5746"/>
    <mergeCell ref="U5746:V5746"/>
    <mergeCell ref="W5746:X5746"/>
    <mergeCell ref="AK5746:AO5746"/>
    <mergeCell ref="L5747:M5747"/>
    <mergeCell ref="N5747:O5747"/>
    <mergeCell ref="P5747:Q5747"/>
    <mergeCell ref="R5747:T5747"/>
    <mergeCell ref="U5747:V5747"/>
    <mergeCell ref="W5747:X5747"/>
    <mergeCell ref="AK5747:AO5747"/>
    <mergeCell ref="L5748:M5748"/>
    <mergeCell ref="N5748:O5748"/>
    <mergeCell ref="P5748:Q5748"/>
    <mergeCell ref="R5748:T5748"/>
    <mergeCell ref="U5748:V5748"/>
    <mergeCell ref="W5748:X5748"/>
    <mergeCell ref="AK5748:AO5748"/>
    <mergeCell ref="L5755:M5755"/>
    <mergeCell ref="N5755:O5755"/>
    <mergeCell ref="P5755:Q5755"/>
    <mergeCell ref="R5755:T5755"/>
    <mergeCell ref="U5755:V5755"/>
    <mergeCell ref="W5755:X5755"/>
    <mergeCell ref="AK5755:AO5755"/>
    <mergeCell ref="L5756:M5756"/>
    <mergeCell ref="N5756:O5756"/>
    <mergeCell ref="P5756:Q5756"/>
    <mergeCell ref="R5756:T5756"/>
    <mergeCell ref="U5756:V5756"/>
    <mergeCell ref="W5756:X5756"/>
    <mergeCell ref="AK5756:AO5756"/>
    <mergeCell ref="L5757:M5757"/>
    <mergeCell ref="N5757:O5757"/>
    <mergeCell ref="P5757:Q5757"/>
    <mergeCell ref="R5757:T5757"/>
    <mergeCell ref="U5757:V5757"/>
    <mergeCell ref="W5757:X5757"/>
    <mergeCell ref="AK5757:AO5757"/>
    <mergeCell ref="L5752:M5752"/>
    <mergeCell ref="N5752:O5752"/>
    <mergeCell ref="P5752:Q5752"/>
    <mergeCell ref="R5752:T5752"/>
    <mergeCell ref="U5752:V5752"/>
    <mergeCell ref="W5752:X5752"/>
    <mergeCell ref="AK5752:AO5752"/>
    <mergeCell ref="L5753:M5753"/>
    <mergeCell ref="N5753:O5753"/>
    <mergeCell ref="P5753:Q5753"/>
    <mergeCell ref="R5753:T5753"/>
    <mergeCell ref="U5753:V5753"/>
    <mergeCell ref="W5753:X5753"/>
    <mergeCell ref="AK5753:AO5753"/>
    <mergeCell ref="L5754:M5754"/>
    <mergeCell ref="N5754:O5754"/>
    <mergeCell ref="P5754:Q5754"/>
    <mergeCell ref="R5754:T5754"/>
    <mergeCell ref="U5754:V5754"/>
    <mergeCell ref="W5754:X5754"/>
    <mergeCell ref="AK5754:AO5754"/>
    <mergeCell ref="L5761:M5761"/>
    <mergeCell ref="N5761:O5761"/>
    <mergeCell ref="P5761:Q5761"/>
    <mergeCell ref="R5761:T5761"/>
    <mergeCell ref="U5761:V5761"/>
    <mergeCell ref="W5761:X5761"/>
    <mergeCell ref="AK5761:AO5761"/>
    <mergeCell ref="L5762:M5762"/>
    <mergeCell ref="N5762:O5762"/>
    <mergeCell ref="P5762:Q5762"/>
    <mergeCell ref="R5762:T5762"/>
    <mergeCell ref="U5762:V5762"/>
    <mergeCell ref="W5762:X5762"/>
    <mergeCell ref="AK5762:AO5762"/>
    <mergeCell ref="L5763:M5763"/>
    <mergeCell ref="N5763:O5763"/>
    <mergeCell ref="P5763:Q5763"/>
    <mergeCell ref="R5763:T5763"/>
    <mergeCell ref="U5763:V5763"/>
    <mergeCell ref="W5763:X5763"/>
    <mergeCell ref="AK5763:AO5763"/>
    <mergeCell ref="L5758:M5758"/>
    <mergeCell ref="N5758:O5758"/>
    <mergeCell ref="P5758:Q5758"/>
    <mergeCell ref="R5758:T5758"/>
    <mergeCell ref="U5758:V5758"/>
    <mergeCell ref="W5758:X5758"/>
    <mergeCell ref="AK5758:AO5758"/>
    <mergeCell ref="L5759:M5759"/>
    <mergeCell ref="N5759:O5759"/>
    <mergeCell ref="P5759:Q5759"/>
    <mergeCell ref="R5759:T5759"/>
    <mergeCell ref="U5759:V5759"/>
    <mergeCell ref="W5759:X5759"/>
    <mergeCell ref="AK5759:AO5759"/>
    <mergeCell ref="L5760:M5760"/>
    <mergeCell ref="N5760:O5760"/>
    <mergeCell ref="P5760:Q5760"/>
    <mergeCell ref="R5760:T5760"/>
    <mergeCell ref="U5760:V5760"/>
    <mergeCell ref="W5760:X5760"/>
    <mergeCell ref="AK5760:AO5760"/>
    <mergeCell ref="AS5767:AT5767"/>
    <mergeCell ref="L5768:N5771"/>
    <mergeCell ref="O5768:X5768"/>
    <mergeCell ref="AA5768:AB5768"/>
    <mergeCell ref="AE5768:AF5768"/>
    <mergeCell ref="AI5768:AJ5768"/>
    <mergeCell ref="AQ5768:AR5768"/>
    <mergeCell ref="AS5768:AT5768"/>
    <mergeCell ref="O5769:X5769"/>
    <mergeCell ref="AA5769:AB5769"/>
    <mergeCell ref="AE5769:AF5769"/>
    <mergeCell ref="AI5769:AJ5769"/>
    <mergeCell ref="AS5769:AT5769"/>
    <mergeCell ref="O5770:X5770"/>
    <mergeCell ref="Y5770:AB5770"/>
    <mergeCell ref="AC5770:AF5770"/>
    <mergeCell ref="AG5770:AJ5770"/>
    <mergeCell ref="AQ5770:AT5770"/>
    <mergeCell ref="O5771:X5771"/>
    <mergeCell ref="Y5771:AJ5771"/>
    <mergeCell ref="L5764:M5764"/>
    <mergeCell ref="N5764:O5764"/>
    <mergeCell ref="P5764:Q5764"/>
    <mergeCell ref="R5764:T5764"/>
    <mergeCell ref="U5764:V5764"/>
    <mergeCell ref="W5764:X5764"/>
    <mergeCell ref="AK5764:AO5764"/>
    <mergeCell ref="K5765:K5771"/>
    <mergeCell ref="L5765:X5765"/>
    <mergeCell ref="Y5765:AB5765"/>
    <mergeCell ref="AK5765:AO5765"/>
    <mergeCell ref="L5766:N5767"/>
    <mergeCell ref="O5766:X5766"/>
    <mergeCell ref="AK5766:AO5771"/>
    <mergeCell ref="O5767:X5767"/>
    <mergeCell ref="Y5767:AB5767"/>
    <mergeCell ref="AC5767:AF5767"/>
    <mergeCell ref="AG5767:AJ5767"/>
    <mergeCell ref="AK5792:AO5792"/>
    <mergeCell ref="L5793:M5793"/>
    <mergeCell ref="N5793:O5793"/>
    <mergeCell ref="P5793:Q5793"/>
    <mergeCell ref="R5793:T5793"/>
    <mergeCell ref="U5793:V5793"/>
    <mergeCell ref="W5793:X5793"/>
    <mergeCell ref="AK5793:AO5793"/>
    <mergeCell ref="L5794:M5794"/>
    <mergeCell ref="N5794:O5794"/>
    <mergeCell ref="P5794:Q5794"/>
    <mergeCell ref="R5794:T5794"/>
    <mergeCell ref="U5794:V5794"/>
    <mergeCell ref="W5794:X5794"/>
    <mergeCell ref="AK5794:AO5794"/>
    <mergeCell ref="L5795:M5795"/>
    <mergeCell ref="N5795:O5795"/>
    <mergeCell ref="P5795:Q5795"/>
    <mergeCell ref="R5795:T5795"/>
    <mergeCell ref="U5795:V5795"/>
    <mergeCell ref="W5795:X5795"/>
    <mergeCell ref="AK5795:AO5795"/>
    <mergeCell ref="K5772:K5773"/>
    <mergeCell ref="L5772:AO5773"/>
    <mergeCell ref="K5774:AO5774"/>
    <mergeCell ref="K5775:AO5775"/>
    <mergeCell ref="K5778:AO5778"/>
    <mergeCell ref="K5779:AO5779"/>
    <mergeCell ref="B5787:B5826"/>
    <mergeCell ref="C5787:J5826"/>
    <mergeCell ref="K5787:AO5787"/>
    <mergeCell ref="K5788:M5788"/>
    <mergeCell ref="N5788:O5788"/>
    <mergeCell ref="P5788:Q5788"/>
    <mergeCell ref="R5788:T5788"/>
    <mergeCell ref="U5788:V5791"/>
    <mergeCell ref="W5788:X5791"/>
    <mergeCell ref="Y5788:AB5789"/>
    <mergeCell ref="AC5788:AJ5789"/>
    <mergeCell ref="AK5788:AO5791"/>
    <mergeCell ref="K5789:K5791"/>
    <mergeCell ref="L5789:M5791"/>
    <mergeCell ref="N5789:O5791"/>
    <mergeCell ref="P5789:Q5791"/>
    <mergeCell ref="R5789:T5791"/>
    <mergeCell ref="Y5790:AB5790"/>
    <mergeCell ref="AC5790:AF5790"/>
    <mergeCell ref="AG5790:AJ5790"/>
    <mergeCell ref="L5792:M5792"/>
    <mergeCell ref="N5792:O5792"/>
    <mergeCell ref="P5792:Q5792"/>
    <mergeCell ref="R5792:T5792"/>
    <mergeCell ref="U5792:V5792"/>
    <mergeCell ref="W5792:X5792"/>
    <mergeCell ref="L5799:M5799"/>
    <mergeCell ref="N5799:O5799"/>
    <mergeCell ref="P5799:Q5799"/>
    <mergeCell ref="R5799:T5799"/>
    <mergeCell ref="U5799:V5799"/>
    <mergeCell ref="W5799:X5799"/>
    <mergeCell ref="AK5799:AO5799"/>
    <mergeCell ref="L5800:M5800"/>
    <mergeCell ref="N5800:O5800"/>
    <mergeCell ref="P5800:Q5800"/>
    <mergeCell ref="R5800:T5800"/>
    <mergeCell ref="U5800:V5800"/>
    <mergeCell ref="W5800:X5800"/>
    <mergeCell ref="AK5800:AO5800"/>
    <mergeCell ref="L5801:M5801"/>
    <mergeCell ref="N5801:O5801"/>
    <mergeCell ref="P5801:Q5801"/>
    <mergeCell ref="R5801:T5801"/>
    <mergeCell ref="U5801:V5801"/>
    <mergeCell ref="W5801:X5801"/>
    <mergeCell ref="AK5801:AO5801"/>
    <mergeCell ref="L5796:M5796"/>
    <mergeCell ref="N5796:O5796"/>
    <mergeCell ref="P5796:Q5796"/>
    <mergeCell ref="R5796:T5796"/>
    <mergeCell ref="U5796:V5796"/>
    <mergeCell ref="W5796:X5796"/>
    <mergeCell ref="AK5796:AO5796"/>
    <mergeCell ref="L5797:M5797"/>
    <mergeCell ref="N5797:O5797"/>
    <mergeCell ref="P5797:Q5797"/>
    <mergeCell ref="R5797:T5797"/>
    <mergeCell ref="U5797:V5797"/>
    <mergeCell ref="W5797:X5797"/>
    <mergeCell ref="AK5797:AO5797"/>
    <mergeCell ref="L5798:M5798"/>
    <mergeCell ref="N5798:O5798"/>
    <mergeCell ref="P5798:Q5798"/>
    <mergeCell ref="R5798:T5798"/>
    <mergeCell ref="U5798:V5798"/>
    <mergeCell ref="W5798:X5798"/>
    <mergeCell ref="AK5798:AO5798"/>
    <mergeCell ref="L5805:M5805"/>
    <mergeCell ref="N5805:O5805"/>
    <mergeCell ref="P5805:Q5805"/>
    <mergeCell ref="R5805:T5805"/>
    <mergeCell ref="U5805:V5805"/>
    <mergeCell ref="W5805:X5805"/>
    <mergeCell ref="AK5805:AO5805"/>
    <mergeCell ref="L5806:M5806"/>
    <mergeCell ref="N5806:O5806"/>
    <mergeCell ref="P5806:Q5806"/>
    <mergeCell ref="R5806:T5806"/>
    <mergeCell ref="U5806:V5806"/>
    <mergeCell ref="W5806:X5806"/>
    <mergeCell ref="AK5806:AO5806"/>
    <mergeCell ref="L5807:M5807"/>
    <mergeCell ref="N5807:O5807"/>
    <mergeCell ref="P5807:Q5807"/>
    <mergeCell ref="R5807:T5807"/>
    <mergeCell ref="U5807:V5807"/>
    <mergeCell ref="W5807:X5807"/>
    <mergeCell ref="AK5807:AO5807"/>
    <mergeCell ref="L5802:M5802"/>
    <mergeCell ref="N5802:O5802"/>
    <mergeCell ref="P5802:Q5802"/>
    <mergeCell ref="R5802:T5802"/>
    <mergeCell ref="U5802:V5802"/>
    <mergeCell ref="W5802:X5802"/>
    <mergeCell ref="AK5802:AO5802"/>
    <mergeCell ref="L5803:M5803"/>
    <mergeCell ref="N5803:O5803"/>
    <mergeCell ref="P5803:Q5803"/>
    <mergeCell ref="R5803:T5803"/>
    <mergeCell ref="U5803:V5803"/>
    <mergeCell ref="W5803:X5803"/>
    <mergeCell ref="AK5803:AO5803"/>
    <mergeCell ref="L5804:M5804"/>
    <mergeCell ref="N5804:O5804"/>
    <mergeCell ref="P5804:Q5804"/>
    <mergeCell ref="R5804:T5804"/>
    <mergeCell ref="U5804:V5804"/>
    <mergeCell ref="W5804:X5804"/>
    <mergeCell ref="AK5804:AO5804"/>
    <mergeCell ref="L5811:M5811"/>
    <mergeCell ref="N5811:O5811"/>
    <mergeCell ref="P5811:Q5811"/>
    <mergeCell ref="R5811:T5811"/>
    <mergeCell ref="U5811:V5811"/>
    <mergeCell ref="W5811:X5811"/>
    <mergeCell ref="AK5811:AO5811"/>
    <mergeCell ref="K5812:K5818"/>
    <mergeCell ref="L5812:X5812"/>
    <mergeCell ref="Y5812:AB5812"/>
    <mergeCell ref="AK5812:AO5812"/>
    <mergeCell ref="L5813:N5814"/>
    <mergeCell ref="O5813:X5813"/>
    <mergeCell ref="AK5813:AO5818"/>
    <mergeCell ref="O5814:X5814"/>
    <mergeCell ref="Y5814:AB5814"/>
    <mergeCell ref="AC5814:AF5814"/>
    <mergeCell ref="AG5814:AJ5814"/>
    <mergeCell ref="L5808:M5808"/>
    <mergeCell ref="N5808:O5808"/>
    <mergeCell ref="P5808:Q5808"/>
    <mergeCell ref="R5808:T5808"/>
    <mergeCell ref="U5808:V5808"/>
    <mergeCell ref="W5808:X5808"/>
    <mergeCell ref="AK5808:AO5808"/>
    <mergeCell ref="L5809:M5809"/>
    <mergeCell ref="N5809:O5809"/>
    <mergeCell ref="P5809:Q5809"/>
    <mergeCell ref="R5809:T5809"/>
    <mergeCell ref="U5809:V5809"/>
    <mergeCell ref="W5809:X5809"/>
    <mergeCell ref="AK5809:AO5809"/>
    <mergeCell ref="L5810:M5810"/>
    <mergeCell ref="N5810:O5810"/>
    <mergeCell ref="P5810:Q5810"/>
    <mergeCell ref="R5810:T5810"/>
    <mergeCell ref="U5810:V5810"/>
    <mergeCell ref="W5810:X5810"/>
    <mergeCell ref="AK5810:AO5810"/>
    <mergeCell ref="K5819:K5820"/>
    <mergeCell ref="L5819:AO5820"/>
    <mergeCell ref="K5821:AO5821"/>
    <mergeCell ref="K5822:AO5822"/>
    <mergeCell ref="K5825:AO5825"/>
    <mergeCell ref="K5826:AO5826"/>
    <mergeCell ref="B5834:B5873"/>
    <mergeCell ref="C5834:J5873"/>
    <mergeCell ref="K5834:AO5834"/>
    <mergeCell ref="K5835:M5835"/>
    <mergeCell ref="N5835:O5835"/>
    <mergeCell ref="P5835:Q5835"/>
    <mergeCell ref="R5835:T5835"/>
    <mergeCell ref="U5835:V5838"/>
    <mergeCell ref="W5835:X5838"/>
    <mergeCell ref="Y5835:AB5836"/>
    <mergeCell ref="AC5835:AJ5836"/>
    <mergeCell ref="AK5835:AO5838"/>
    <mergeCell ref="K5836:K5838"/>
    <mergeCell ref="L5836:M5838"/>
    <mergeCell ref="N5836:O5838"/>
    <mergeCell ref="P5836:Q5838"/>
    <mergeCell ref="R5836:T5838"/>
    <mergeCell ref="Y5837:AB5837"/>
    <mergeCell ref="AC5837:AF5837"/>
    <mergeCell ref="AG5837:AJ5837"/>
    <mergeCell ref="L5839:M5839"/>
    <mergeCell ref="N5839:O5839"/>
    <mergeCell ref="P5839:Q5839"/>
    <mergeCell ref="R5839:T5839"/>
    <mergeCell ref="U5839:V5839"/>
    <mergeCell ref="W5839:X5839"/>
    <mergeCell ref="AS5814:AT5814"/>
    <mergeCell ref="L5815:N5818"/>
    <mergeCell ref="O5815:X5815"/>
    <mergeCell ref="AA5815:AB5815"/>
    <mergeCell ref="AE5815:AF5815"/>
    <mergeCell ref="AI5815:AJ5815"/>
    <mergeCell ref="AQ5815:AR5815"/>
    <mergeCell ref="AS5815:AT5815"/>
    <mergeCell ref="O5816:X5816"/>
    <mergeCell ref="AA5816:AB5816"/>
    <mergeCell ref="AE5816:AF5816"/>
    <mergeCell ref="AI5816:AJ5816"/>
    <mergeCell ref="AS5816:AT5816"/>
    <mergeCell ref="O5817:X5817"/>
    <mergeCell ref="Y5817:AB5817"/>
    <mergeCell ref="AC5817:AF5817"/>
    <mergeCell ref="AG5817:AJ5817"/>
    <mergeCell ref="AQ5817:AT5817"/>
    <mergeCell ref="O5818:X5818"/>
    <mergeCell ref="Y5818:AJ5818"/>
    <mergeCell ref="L5843:M5843"/>
    <mergeCell ref="N5843:O5843"/>
    <mergeCell ref="P5843:Q5843"/>
    <mergeCell ref="R5843:T5843"/>
    <mergeCell ref="U5843:V5843"/>
    <mergeCell ref="W5843:X5843"/>
    <mergeCell ref="AK5843:AO5843"/>
    <mergeCell ref="L5844:M5844"/>
    <mergeCell ref="N5844:O5844"/>
    <mergeCell ref="P5844:Q5844"/>
    <mergeCell ref="R5844:T5844"/>
    <mergeCell ref="U5844:V5844"/>
    <mergeCell ref="W5844:X5844"/>
    <mergeCell ref="AK5844:AO5844"/>
    <mergeCell ref="L5845:M5845"/>
    <mergeCell ref="N5845:O5845"/>
    <mergeCell ref="P5845:Q5845"/>
    <mergeCell ref="R5845:T5845"/>
    <mergeCell ref="U5845:V5845"/>
    <mergeCell ref="W5845:X5845"/>
    <mergeCell ref="AK5845:AO5845"/>
    <mergeCell ref="AK5839:AO5839"/>
    <mergeCell ref="L5840:M5840"/>
    <mergeCell ref="N5840:O5840"/>
    <mergeCell ref="P5840:Q5840"/>
    <mergeCell ref="R5840:T5840"/>
    <mergeCell ref="U5840:V5840"/>
    <mergeCell ref="W5840:X5840"/>
    <mergeCell ref="AK5840:AO5840"/>
    <mergeCell ref="L5841:M5841"/>
    <mergeCell ref="N5841:O5841"/>
    <mergeCell ref="P5841:Q5841"/>
    <mergeCell ref="R5841:T5841"/>
    <mergeCell ref="U5841:V5841"/>
    <mergeCell ref="W5841:X5841"/>
    <mergeCell ref="AK5841:AO5841"/>
    <mergeCell ref="L5842:M5842"/>
    <mergeCell ref="N5842:O5842"/>
    <mergeCell ref="P5842:Q5842"/>
    <mergeCell ref="R5842:T5842"/>
    <mergeCell ref="U5842:V5842"/>
    <mergeCell ref="W5842:X5842"/>
    <mergeCell ref="AK5842:AO5842"/>
    <mergeCell ref="L5849:M5849"/>
    <mergeCell ref="N5849:O5849"/>
    <mergeCell ref="P5849:Q5849"/>
    <mergeCell ref="R5849:T5849"/>
    <mergeCell ref="U5849:V5849"/>
    <mergeCell ref="W5849:X5849"/>
    <mergeCell ref="AK5849:AO5849"/>
    <mergeCell ref="L5850:M5850"/>
    <mergeCell ref="N5850:O5850"/>
    <mergeCell ref="P5850:Q5850"/>
    <mergeCell ref="R5850:T5850"/>
    <mergeCell ref="U5850:V5850"/>
    <mergeCell ref="W5850:X5850"/>
    <mergeCell ref="AK5850:AO5850"/>
    <mergeCell ref="L5851:M5851"/>
    <mergeCell ref="N5851:O5851"/>
    <mergeCell ref="P5851:Q5851"/>
    <mergeCell ref="R5851:T5851"/>
    <mergeCell ref="U5851:V5851"/>
    <mergeCell ref="W5851:X5851"/>
    <mergeCell ref="AK5851:AO5851"/>
    <mergeCell ref="L5846:M5846"/>
    <mergeCell ref="N5846:O5846"/>
    <mergeCell ref="P5846:Q5846"/>
    <mergeCell ref="R5846:T5846"/>
    <mergeCell ref="U5846:V5846"/>
    <mergeCell ref="W5846:X5846"/>
    <mergeCell ref="AK5846:AO5846"/>
    <mergeCell ref="L5847:M5847"/>
    <mergeCell ref="N5847:O5847"/>
    <mergeCell ref="P5847:Q5847"/>
    <mergeCell ref="R5847:T5847"/>
    <mergeCell ref="U5847:V5847"/>
    <mergeCell ref="W5847:X5847"/>
    <mergeCell ref="AK5847:AO5847"/>
    <mergeCell ref="L5848:M5848"/>
    <mergeCell ref="N5848:O5848"/>
    <mergeCell ref="P5848:Q5848"/>
    <mergeCell ref="R5848:T5848"/>
    <mergeCell ref="U5848:V5848"/>
    <mergeCell ref="W5848:X5848"/>
    <mergeCell ref="AK5848:AO5848"/>
    <mergeCell ref="L5855:M5855"/>
    <mergeCell ref="N5855:O5855"/>
    <mergeCell ref="P5855:Q5855"/>
    <mergeCell ref="R5855:T5855"/>
    <mergeCell ref="U5855:V5855"/>
    <mergeCell ref="W5855:X5855"/>
    <mergeCell ref="AK5855:AO5855"/>
    <mergeCell ref="L5856:M5856"/>
    <mergeCell ref="N5856:O5856"/>
    <mergeCell ref="P5856:Q5856"/>
    <mergeCell ref="R5856:T5856"/>
    <mergeCell ref="U5856:V5856"/>
    <mergeCell ref="W5856:X5856"/>
    <mergeCell ref="AK5856:AO5856"/>
    <mergeCell ref="L5857:M5857"/>
    <mergeCell ref="N5857:O5857"/>
    <mergeCell ref="P5857:Q5857"/>
    <mergeCell ref="R5857:T5857"/>
    <mergeCell ref="U5857:V5857"/>
    <mergeCell ref="W5857:X5857"/>
    <mergeCell ref="AK5857:AO5857"/>
    <mergeCell ref="L5852:M5852"/>
    <mergeCell ref="N5852:O5852"/>
    <mergeCell ref="P5852:Q5852"/>
    <mergeCell ref="R5852:T5852"/>
    <mergeCell ref="U5852:V5852"/>
    <mergeCell ref="W5852:X5852"/>
    <mergeCell ref="AK5852:AO5852"/>
    <mergeCell ref="L5853:M5853"/>
    <mergeCell ref="N5853:O5853"/>
    <mergeCell ref="P5853:Q5853"/>
    <mergeCell ref="R5853:T5853"/>
    <mergeCell ref="U5853:V5853"/>
    <mergeCell ref="W5853:X5853"/>
    <mergeCell ref="AK5853:AO5853"/>
    <mergeCell ref="L5854:M5854"/>
    <mergeCell ref="N5854:O5854"/>
    <mergeCell ref="P5854:Q5854"/>
    <mergeCell ref="R5854:T5854"/>
    <mergeCell ref="U5854:V5854"/>
    <mergeCell ref="W5854:X5854"/>
    <mergeCell ref="AK5854:AO5854"/>
    <mergeCell ref="AS5861:AT5861"/>
    <mergeCell ref="L5862:N5865"/>
    <mergeCell ref="O5862:X5862"/>
    <mergeCell ref="AA5862:AB5862"/>
    <mergeCell ref="AE5862:AF5862"/>
    <mergeCell ref="AI5862:AJ5862"/>
    <mergeCell ref="AQ5862:AR5862"/>
    <mergeCell ref="AS5862:AT5862"/>
    <mergeCell ref="O5863:X5863"/>
    <mergeCell ref="AA5863:AB5863"/>
    <mergeCell ref="AE5863:AF5863"/>
    <mergeCell ref="AI5863:AJ5863"/>
    <mergeCell ref="AS5863:AT5863"/>
    <mergeCell ref="O5864:X5864"/>
    <mergeCell ref="Y5864:AB5864"/>
    <mergeCell ref="AC5864:AF5864"/>
    <mergeCell ref="AG5864:AJ5864"/>
    <mergeCell ref="AQ5864:AT5864"/>
    <mergeCell ref="O5865:X5865"/>
    <mergeCell ref="Y5865:AJ5865"/>
    <mergeCell ref="L5858:M5858"/>
    <mergeCell ref="N5858:O5858"/>
    <mergeCell ref="P5858:Q5858"/>
    <mergeCell ref="R5858:T5858"/>
    <mergeCell ref="U5858:V5858"/>
    <mergeCell ref="W5858:X5858"/>
    <mergeCell ref="AK5858:AO5858"/>
    <mergeCell ref="K5859:K5865"/>
    <mergeCell ref="L5859:X5859"/>
    <mergeCell ref="Y5859:AB5859"/>
    <mergeCell ref="AK5859:AO5859"/>
    <mergeCell ref="L5860:N5861"/>
    <mergeCell ref="O5860:X5860"/>
    <mergeCell ref="AK5860:AO5865"/>
    <mergeCell ref="O5861:X5861"/>
    <mergeCell ref="Y5861:AB5861"/>
    <mergeCell ref="AC5861:AF5861"/>
    <mergeCell ref="AG5861:AJ5861"/>
    <mergeCell ref="AK5886:AO5886"/>
    <mergeCell ref="L5887:M5887"/>
    <mergeCell ref="N5887:O5887"/>
    <mergeCell ref="P5887:Q5887"/>
    <mergeCell ref="R5887:T5887"/>
    <mergeCell ref="U5887:V5887"/>
    <mergeCell ref="W5887:X5887"/>
    <mergeCell ref="AK5887:AO5887"/>
    <mergeCell ref="L5888:M5888"/>
    <mergeCell ref="N5888:O5888"/>
    <mergeCell ref="P5888:Q5888"/>
    <mergeCell ref="R5888:T5888"/>
    <mergeCell ref="U5888:V5888"/>
    <mergeCell ref="W5888:X5888"/>
    <mergeCell ref="AK5888:AO5888"/>
    <mergeCell ref="L5889:M5889"/>
    <mergeCell ref="N5889:O5889"/>
    <mergeCell ref="P5889:Q5889"/>
    <mergeCell ref="R5889:T5889"/>
    <mergeCell ref="U5889:V5889"/>
    <mergeCell ref="W5889:X5889"/>
    <mergeCell ref="AK5889:AO5889"/>
    <mergeCell ref="K5866:K5867"/>
    <mergeCell ref="L5866:AO5867"/>
    <mergeCell ref="K5868:AO5868"/>
    <mergeCell ref="K5869:AO5869"/>
    <mergeCell ref="K5872:AO5872"/>
    <mergeCell ref="K5873:AO5873"/>
    <mergeCell ref="B5881:B5920"/>
    <mergeCell ref="C5881:J5920"/>
    <mergeCell ref="K5881:AO5881"/>
    <mergeCell ref="K5882:M5882"/>
    <mergeCell ref="N5882:O5882"/>
    <mergeCell ref="P5882:Q5882"/>
    <mergeCell ref="R5882:T5882"/>
    <mergeCell ref="U5882:V5885"/>
    <mergeCell ref="W5882:X5885"/>
    <mergeCell ref="Y5882:AB5883"/>
    <mergeCell ref="AC5882:AJ5883"/>
    <mergeCell ref="AK5882:AO5885"/>
    <mergeCell ref="K5883:K5885"/>
    <mergeCell ref="L5883:M5885"/>
    <mergeCell ref="N5883:O5885"/>
    <mergeCell ref="P5883:Q5885"/>
    <mergeCell ref="R5883:T5885"/>
    <mergeCell ref="Y5884:AB5884"/>
    <mergeCell ref="AC5884:AF5884"/>
    <mergeCell ref="AG5884:AJ5884"/>
    <mergeCell ref="L5886:M5886"/>
    <mergeCell ref="N5886:O5886"/>
    <mergeCell ref="P5886:Q5886"/>
    <mergeCell ref="R5886:T5886"/>
    <mergeCell ref="U5886:V5886"/>
    <mergeCell ref="W5886:X5886"/>
    <mergeCell ref="L5893:M5893"/>
    <mergeCell ref="N5893:O5893"/>
    <mergeCell ref="P5893:Q5893"/>
    <mergeCell ref="R5893:T5893"/>
    <mergeCell ref="U5893:V5893"/>
    <mergeCell ref="W5893:X5893"/>
    <mergeCell ref="AK5893:AO5893"/>
    <mergeCell ref="L5894:M5894"/>
    <mergeCell ref="N5894:O5894"/>
    <mergeCell ref="P5894:Q5894"/>
    <mergeCell ref="R5894:T5894"/>
    <mergeCell ref="U5894:V5894"/>
    <mergeCell ref="W5894:X5894"/>
    <mergeCell ref="AK5894:AO5894"/>
    <mergeCell ref="L5895:M5895"/>
    <mergeCell ref="N5895:O5895"/>
    <mergeCell ref="P5895:Q5895"/>
    <mergeCell ref="R5895:T5895"/>
    <mergeCell ref="U5895:V5895"/>
    <mergeCell ref="W5895:X5895"/>
    <mergeCell ref="AK5895:AO5895"/>
    <mergeCell ref="L5890:M5890"/>
    <mergeCell ref="N5890:O5890"/>
    <mergeCell ref="P5890:Q5890"/>
    <mergeCell ref="R5890:T5890"/>
    <mergeCell ref="U5890:V5890"/>
    <mergeCell ref="W5890:X5890"/>
    <mergeCell ref="AK5890:AO5890"/>
    <mergeCell ref="L5891:M5891"/>
    <mergeCell ref="N5891:O5891"/>
    <mergeCell ref="P5891:Q5891"/>
    <mergeCell ref="R5891:T5891"/>
    <mergeCell ref="U5891:V5891"/>
    <mergeCell ref="W5891:X5891"/>
    <mergeCell ref="AK5891:AO5891"/>
    <mergeCell ref="L5892:M5892"/>
    <mergeCell ref="N5892:O5892"/>
    <mergeCell ref="P5892:Q5892"/>
    <mergeCell ref="R5892:T5892"/>
    <mergeCell ref="U5892:V5892"/>
    <mergeCell ref="W5892:X5892"/>
    <mergeCell ref="AK5892:AO5892"/>
    <mergeCell ref="L5899:M5899"/>
    <mergeCell ref="N5899:O5899"/>
    <mergeCell ref="P5899:Q5899"/>
    <mergeCell ref="R5899:T5899"/>
    <mergeCell ref="U5899:V5899"/>
    <mergeCell ref="W5899:X5899"/>
    <mergeCell ref="AK5899:AO5899"/>
    <mergeCell ref="L5900:M5900"/>
    <mergeCell ref="N5900:O5900"/>
    <mergeCell ref="P5900:Q5900"/>
    <mergeCell ref="R5900:T5900"/>
    <mergeCell ref="U5900:V5900"/>
    <mergeCell ref="W5900:X5900"/>
    <mergeCell ref="AK5900:AO5900"/>
    <mergeCell ref="L5901:M5901"/>
    <mergeCell ref="N5901:O5901"/>
    <mergeCell ref="P5901:Q5901"/>
    <mergeCell ref="R5901:T5901"/>
    <mergeCell ref="U5901:V5901"/>
    <mergeCell ref="W5901:X5901"/>
    <mergeCell ref="AK5901:AO5901"/>
    <mergeCell ref="L5896:M5896"/>
    <mergeCell ref="N5896:O5896"/>
    <mergeCell ref="P5896:Q5896"/>
    <mergeCell ref="R5896:T5896"/>
    <mergeCell ref="U5896:V5896"/>
    <mergeCell ref="W5896:X5896"/>
    <mergeCell ref="AK5896:AO5896"/>
    <mergeCell ref="L5897:M5897"/>
    <mergeCell ref="N5897:O5897"/>
    <mergeCell ref="P5897:Q5897"/>
    <mergeCell ref="R5897:T5897"/>
    <mergeCell ref="U5897:V5897"/>
    <mergeCell ref="W5897:X5897"/>
    <mergeCell ref="AK5897:AO5897"/>
    <mergeCell ref="L5898:M5898"/>
    <mergeCell ref="N5898:O5898"/>
    <mergeCell ref="P5898:Q5898"/>
    <mergeCell ref="R5898:T5898"/>
    <mergeCell ref="U5898:V5898"/>
    <mergeCell ref="W5898:X5898"/>
    <mergeCell ref="AK5898:AO5898"/>
    <mergeCell ref="L5905:M5905"/>
    <mergeCell ref="N5905:O5905"/>
    <mergeCell ref="P5905:Q5905"/>
    <mergeCell ref="R5905:T5905"/>
    <mergeCell ref="U5905:V5905"/>
    <mergeCell ref="W5905:X5905"/>
    <mergeCell ref="AK5905:AO5905"/>
    <mergeCell ref="K5906:K5912"/>
    <mergeCell ref="L5906:X5906"/>
    <mergeCell ref="Y5906:AB5906"/>
    <mergeCell ref="AK5906:AO5906"/>
    <mergeCell ref="L5907:N5908"/>
    <mergeCell ref="O5907:X5907"/>
    <mergeCell ref="AK5907:AO5912"/>
    <mergeCell ref="O5908:X5908"/>
    <mergeCell ref="Y5908:AB5908"/>
    <mergeCell ref="AC5908:AF5908"/>
    <mergeCell ref="AG5908:AJ5908"/>
    <mergeCell ref="L5902:M5902"/>
    <mergeCell ref="N5902:O5902"/>
    <mergeCell ref="P5902:Q5902"/>
    <mergeCell ref="R5902:T5902"/>
    <mergeCell ref="U5902:V5902"/>
    <mergeCell ref="W5902:X5902"/>
    <mergeCell ref="AK5902:AO5902"/>
    <mergeCell ref="L5903:M5903"/>
    <mergeCell ref="N5903:O5903"/>
    <mergeCell ref="P5903:Q5903"/>
    <mergeCell ref="R5903:T5903"/>
    <mergeCell ref="U5903:V5903"/>
    <mergeCell ref="W5903:X5903"/>
    <mergeCell ref="AK5903:AO5903"/>
    <mergeCell ref="L5904:M5904"/>
    <mergeCell ref="N5904:O5904"/>
    <mergeCell ref="P5904:Q5904"/>
    <mergeCell ref="R5904:T5904"/>
    <mergeCell ref="U5904:V5904"/>
    <mergeCell ref="W5904:X5904"/>
    <mergeCell ref="AK5904:AO5904"/>
    <mergeCell ref="K5913:K5914"/>
    <mergeCell ref="L5913:AO5914"/>
    <mergeCell ref="K5915:AO5915"/>
    <mergeCell ref="K5916:AO5916"/>
    <mergeCell ref="K5919:AO5919"/>
    <mergeCell ref="K5920:AO5920"/>
    <mergeCell ref="B5928:B5967"/>
    <mergeCell ref="C5928:J5967"/>
    <mergeCell ref="K5928:AO5928"/>
    <mergeCell ref="K5929:M5929"/>
    <mergeCell ref="N5929:O5929"/>
    <mergeCell ref="P5929:Q5929"/>
    <mergeCell ref="R5929:T5929"/>
    <mergeCell ref="U5929:V5932"/>
    <mergeCell ref="W5929:X5932"/>
    <mergeCell ref="Y5929:AB5930"/>
    <mergeCell ref="AC5929:AJ5930"/>
    <mergeCell ref="AK5929:AO5932"/>
    <mergeCell ref="K5930:K5932"/>
    <mergeCell ref="L5930:M5932"/>
    <mergeCell ref="N5930:O5932"/>
    <mergeCell ref="P5930:Q5932"/>
    <mergeCell ref="R5930:T5932"/>
    <mergeCell ref="Y5931:AB5931"/>
    <mergeCell ref="AC5931:AF5931"/>
    <mergeCell ref="AG5931:AJ5931"/>
    <mergeCell ref="L5933:M5933"/>
    <mergeCell ref="N5933:O5933"/>
    <mergeCell ref="P5933:Q5933"/>
    <mergeCell ref="R5933:T5933"/>
    <mergeCell ref="U5933:V5933"/>
    <mergeCell ref="W5933:X5933"/>
    <mergeCell ref="AS5908:AT5908"/>
    <mergeCell ref="L5909:N5912"/>
    <mergeCell ref="O5909:X5909"/>
    <mergeCell ref="AA5909:AB5909"/>
    <mergeCell ref="AE5909:AF5909"/>
    <mergeCell ref="AI5909:AJ5909"/>
    <mergeCell ref="AQ5909:AR5909"/>
    <mergeCell ref="AS5909:AT5909"/>
    <mergeCell ref="O5910:X5910"/>
    <mergeCell ref="AA5910:AB5910"/>
    <mergeCell ref="AE5910:AF5910"/>
    <mergeCell ref="AI5910:AJ5910"/>
    <mergeCell ref="AS5910:AT5910"/>
    <mergeCell ref="O5911:X5911"/>
    <mergeCell ref="Y5911:AB5911"/>
    <mergeCell ref="AC5911:AF5911"/>
    <mergeCell ref="AG5911:AJ5911"/>
    <mergeCell ref="AQ5911:AT5911"/>
    <mergeCell ref="O5912:X5912"/>
    <mergeCell ref="Y5912:AJ5912"/>
    <mergeCell ref="L5937:M5937"/>
    <mergeCell ref="N5937:O5937"/>
    <mergeCell ref="P5937:Q5937"/>
    <mergeCell ref="R5937:T5937"/>
    <mergeCell ref="U5937:V5937"/>
    <mergeCell ref="W5937:X5937"/>
    <mergeCell ref="AK5937:AO5937"/>
    <mergeCell ref="L5938:M5938"/>
    <mergeCell ref="N5938:O5938"/>
    <mergeCell ref="P5938:Q5938"/>
    <mergeCell ref="R5938:T5938"/>
    <mergeCell ref="U5938:V5938"/>
    <mergeCell ref="W5938:X5938"/>
    <mergeCell ref="AK5938:AO5938"/>
    <mergeCell ref="L5939:M5939"/>
    <mergeCell ref="N5939:O5939"/>
    <mergeCell ref="P5939:Q5939"/>
    <mergeCell ref="R5939:T5939"/>
    <mergeCell ref="U5939:V5939"/>
    <mergeCell ref="W5939:X5939"/>
    <mergeCell ref="AK5939:AO5939"/>
    <mergeCell ref="AK5933:AO5933"/>
    <mergeCell ref="L5934:M5934"/>
    <mergeCell ref="N5934:O5934"/>
    <mergeCell ref="P5934:Q5934"/>
    <mergeCell ref="R5934:T5934"/>
    <mergeCell ref="U5934:V5934"/>
    <mergeCell ref="W5934:X5934"/>
    <mergeCell ref="AK5934:AO5934"/>
    <mergeCell ref="L5935:M5935"/>
    <mergeCell ref="N5935:O5935"/>
    <mergeCell ref="P5935:Q5935"/>
    <mergeCell ref="R5935:T5935"/>
    <mergeCell ref="U5935:V5935"/>
    <mergeCell ref="W5935:X5935"/>
    <mergeCell ref="AK5935:AO5935"/>
    <mergeCell ref="L5936:M5936"/>
    <mergeCell ref="N5936:O5936"/>
    <mergeCell ref="P5936:Q5936"/>
    <mergeCell ref="R5936:T5936"/>
    <mergeCell ref="U5936:V5936"/>
    <mergeCell ref="W5936:X5936"/>
    <mergeCell ref="AK5936:AO5936"/>
    <mergeCell ref="L5943:M5943"/>
    <mergeCell ref="N5943:O5943"/>
    <mergeCell ref="P5943:Q5943"/>
    <mergeCell ref="R5943:T5943"/>
    <mergeCell ref="U5943:V5943"/>
    <mergeCell ref="W5943:X5943"/>
    <mergeCell ref="AK5943:AO5943"/>
    <mergeCell ref="L5944:M5944"/>
    <mergeCell ref="N5944:O5944"/>
    <mergeCell ref="P5944:Q5944"/>
    <mergeCell ref="R5944:T5944"/>
    <mergeCell ref="U5944:V5944"/>
    <mergeCell ref="W5944:X5944"/>
    <mergeCell ref="AK5944:AO5944"/>
    <mergeCell ref="L5945:M5945"/>
    <mergeCell ref="N5945:O5945"/>
    <mergeCell ref="P5945:Q5945"/>
    <mergeCell ref="R5945:T5945"/>
    <mergeCell ref="U5945:V5945"/>
    <mergeCell ref="W5945:X5945"/>
    <mergeCell ref="AK5945:AO5945"/>
    <mergeCell ref="L5940:M5940"/>
    <mergeCell ref="N5940:O5940"/>
    <mergeCell ref="P5940:Q5940"/>
    <mergeCell ref="R5940:T5940"/>
    <mergeCell ref="U5940:V5940"/>
    <mergeCell ref="W5940:X5940"/>
    <mergeCell ref="AK5940:AO5940"/>
    <mergeCell ref="L5941:M5941"/>
    <mergeCell ref="N5941:O5941"/>
    <mergeCell ref="P5941:Q5941"/>
    <mergeCell ref="R5941:T5941"/>
    <mergeCell ref="U5941:V5941"/>
    <mergeCell ref="W5941:X5941"/>
    <mergeCell ref="AK5941:AO5941"/>
    <mergeCell ref="L5942:M5942"/>
    <mergeCell ref="N5942:O5942"/>
    <mergeCell ref="P5942:Q5942"/>
    <mergeCell ref="R5942:T5942"/>
    <mergeCell ref="U5942:V5942"/>
    <mergeCell ref="W5942:X5942"/>
    <mergeCell ref="AK5942:AO5942"/>
    <mergeCell ref="L5949:M5949"/>
    <mergeCell ref="N5949:O5949"/>
    <mergeCell ref="P5949:Q5949"/>
    <mergeCell ref="R5949:T5949"/>
    <mergeCell ref="U5949:V5949"/>
    <mergeCell ref="W5949:X5949"/>
    <mergeCell ref="AK5949:AO5949"/>
    <mergeCell ref="L5950:M5950"/>
    <mergeCell ref="N5950:O5950"/>
    <mergeCell ref="P5950:Q5950"/>
    <mergeCell ref="R5950:T5950"/>
    <mergeCell ref="U5950:V5950"/>
    <mergeCell ref="W5950:X5950"/>
    <mergeCell ref="AK5950:AO5950"/>
    <mergeCell ref="L5951:M5951"/>
    <mergeCell ref="N5951:O5951"/>
    <mergeCell ref="P5951:Q5951"/>
    <mergeCell ref="R5951:T5951"/>
    <mergeCell ref="U5951:V5951"/>
    <mergeCell ref="W5951:X5951"/>
    <mergeCell ref="AK5951:AO5951"/>
    <mergeCell ref="L5946:M5946"/>
    <mergeCell ref="N5946:O5946"/>
    <mergeCell ref="P5946:Q5946"/>
    <mergeCell ref="R5946:T5946"/>
    <mergeCell ref="U5946:V5946"/>
    <mergeCell ref="W5946:X5946"/>
    <mergeCell ref="AK5946:AO5946"/>
    <mergeCell ref="L5947:M5947"/>
    <mergeCell ref="N5947:O5947"/>
    <mergeCell ref="P5947:Q5947"/>
    <mergeCell ref="R5947:T5947"/>
    <mergeCell ref="U5947:V5947"/>
    <mergeCell ref="W5947:X5947"/>
    <mergeCell ref="AK5947:AO5947"/>
    <mergeCell ref="L5948:M5948"/>
    <mergeCell ref="N5948:O5948"/>
    <mergeCell ref="P5948:Q5948"/>
    <mergeCell ref="R5948:T5948"/>
    <mergeCell ref="U5948:V5948"/>
    <mergeCell ref="W5948:X5948"/>
    <mergeCell ref="AK5948:AO5948"/>
    <mergeCell ref="K5960:K5961"/>
    <mergeCell ref="L5960:AO5961"/>
    <mergeCell ref="K5962:AO5962"/>
    <mergeCell ref="K5963:AO5963"/>
    <mergeCell ref="K5966:AO5966"/>
    <mergeCell ref="K5967:AO5967"/>
    <mergeCell ref="AS5955:AT5955"/>
    <mergeCell ref="L5956:N5959"/>
    <mergeCell ref="O5956:X5956"/>
    <mergeCell ref="AA5956:AB5956"/>
    <mergeCell ref="AE5956:AF5956"/>
    <mergeCell ref="AI5956:AJ5956"/>
    <mergeCell ref="AQ5956:AR5956"/>
    <mergeCell ref="AS5956:AT5956"/>
    <mergeCell ref="O5957:X5957"/>
    <mergeCell ref="AA5957:AB5957"/>
    <mergeCell ref="AE5957:AF5957"/>
    <mergeCell ref="AI5957:AJ5957"/>
    <mergeCell ref="AS5957:AT5957"/>
    <mergeCell ref="O5958:X5958"/>
    <mergeCell ref="Y5958:AB5958"/>
    <mergeCell ref="AC5958:AF5958"/>
    <mergeCell ref="AG5958:AJ5958"/>
    <mergeCell ref="AQ5958:AT5958"/>
    <mergeCell ref="O5959:X5959"/>
    <mergeCell ref="Y5959:AJ5959"/>
    <mergeCell ref="L5952:M5952"/>
    <mergeCell ref="N5952:O5952"/>
    <mergeCell ref="P5952:Q5952"/>
    <mergeCell ref="R5952:T5952"/>
    <mergeCell ref="U5952:V5952"/>
    <mergeCell ref="W5952:X5952"/>
    <mergeCell ref="AK5952:AO5952"/>
    <mergeCell ref="K5953:K5959"/>
    <mergeCell ref="L5953:X5953"/>
    <mergeCell ref="Y5953:AB5953"/>
    <mergeCell ref="AK5953:AO5953"/>
    <mergeCell ref="L5954:N5955"/>
    <mergeCell ref="O5954:X5954"/>
    <mergeCell ref="AK5954:AO5959"/>
    <mergeCell ref="O5955:X5955"/>
    <mergeCell ref="Y5955:AB5955"/>
    <mergeCell ref="AC5955:AF5955"/>
    <mergeCell ref="AG5955:AJ5955"/>
    <mergeCell ref="AU48:AU52"/>
    <mergeCell ref="AV48:AV51"/>
    <mergeCell ref="AW48:AW51"/>
    <mergeCell ref="AX48:BR48"/>
    <mergeCell ref="BS48:BV49"/>
    <mergeCell ref="BW48:CH48"/>
    <mergeCell ref="AX49:BI49"/>
    <mergeCell ref="BJ49:BR49"/>
    <mergeCell ref="BW49:BZ49"/>
    <mergeCell ref="CA49:CH49"/>
    <mergeCell ref="AX50:BA50"/>
    <mergeCell ref="BB50:BE50"/>
    <mergeCell ref="BF50:BI50"/>
    <mergeCell ref="BJ50:BL50"/>
    <mergeCell ref="BM50:BO50"/>
    <mergeCell ref="BP50:BR50"/>
    <mergeCell ref="BS50:BS51"/>
    <mergeCell ref="BT50:BT51"/>
    <mergeCell ref="BU50:BU51"/>
    <mergeCell ref="BV50:BV51"/>
    <mergeCell ref="BW50:BZ50"/>
    <mergeCell ref="CA50:CD50"/>
    <mergeCell ref="CE50:CH50"/>
    <mergeCell ref="AU95:AU99"/>
    <mergeCell ref="AV95:AV98"/>
    <mergeCell ref="AW95:AW98"/>
    <mergeCell ref="AX95:BR95"/>
    <mergeCell ref="BS95:BV96"/>
    <mergeCell ref="BW95:CH95"/>
    <mergeCell ref="AX96:BI96"/>
    <mergeCell ref="BJ96:BR96"/>
    <mergeCell ref="BW96:BZ96"/>
    <mergeCell ref="CA96:CH96"/>
    <mergeCell ref="AX97:BA97"/>
    <mergeCell ref="BB97:BE97"/>
    <mergeCell ref="BF97:BI97"/>
    <mergeCell ref="BJ97:BL97"/>
    <mergeCell ref="BM97:BO97"/>
    <mergeCell ref="BP97:BR97"/>
    <mergeCell ref="BS97:BS98"/>
    <mergeCell ref="BT97:BT98"/>
    <mergeCell ref="BU97:BU98"/>
    <mergeCell ref="BV97:BV98"/>
    <mergeCell ref="BW97:BZ97"/>
    <mergeCell ref="CA97:CD97"/>
    <mergeCell ref="CE97:CH97"/>
    <mergeCell ref="AU142:AU146"/>
    <mergeCell ref="AV142:AV145"/>
    <mergeCell ref="AW142:AW145"/>
    <mergeCell ref="AX142:BR142"/>
    <mergeCell ref="BS142:BV143"/>
    <mergeCell ref="BW142:CH142"/>
    <mergeCell ref="AX143:BI143"/>
    <mergeCell ref="BJ143:BR143"/>
    <mergeCell ref="BW143:BZ143"/>
    <mergeCell ref="CA143:CH143"/>
    <mergeCell ref="AX144:BA144"/>
    <mergeCell ref="BB144:BE144"/>
    <mergeCell ref="BF144:BI144"/>
    <mergeCell ref="BJ144:BL144"/>
    <mergeCell ref="BM144:BO144"/>
    <mergeCell ref="BP144:BR144"/>
    <mergeCell ref="BS144:BS145"/>
    <mergeCell ref="BT144:BT145"/>
    <mergeCell ref="BU144:BU145"/>
    <mergeCell ref="BV144:BV145"/>
    <mergeCell ref="BW144:BZ144"/>
    <mergeCell ref="CA144:CD144"/>
    <mergeCell ref="CE144:CH144"/>
    <mergeCell ref="AU189:AU193"/>
    <mergeCell ref="AV189:AV192"/>
    <mergeCell ref="AW189:AW192"/>
    <mergeCell ref="AX189:BR189"/>
    <mergeCell ref="BS189:BV190"/>
    <mergeCell ref="BW189:CH189"/>
    <mergeCell ref="AX190:BI190"/>
    <mergeCell ref="BJ190:BR190"/>
    <mergeCell ref="BW190:BZ190"/>
    <mergeCell ref="CA190:CH190"/>
    <mergeCell ref="AX191:BA191"/>
    <mergeCell ref="BB191:BE191"/>
    <mergeCell ref="BF191:BI191"/>
    <mergeCell ref="BJ191:BL191"/>
    <mergeCell ref="BM191:BO191"/>
    <mergeCell ref="BP191:BR191"/>
    <mergeCell ref="BS191:BS192"/>
    <mergeCell ref="BT191:BT192"/>
    <mergeCell ref="BU191:BU192"/>
    <mergeCell ref="BV191:BV192"/>
    <mergeCell ref="BW191:BZ191"/>
    <mergeCell ref="CA191:CD191"/>
    <mergeCell ref="CE191:CH191"/>
    <mergeCell ref="AU236:AU240"/>
    <mergeCell ref="AV236:AV239"/>
    <mergeCell ref="AW236:AW239"/>
    <mergeCell ref="AX236:BR236"/>
    <mergeCell ref="BS236:BV237"/>
    <mergeCell ref="BW236:CH236"/>
    <mergeCell ref="AX237:BI237"/>
    <mergeCell ref="BJ237:BR237"/>
    <mergeCell ref="BW237:BZ237"/>
    <mergeCell ref="CA237:CH237"/>
    <mergeCell ref="AX238:BA238"/>
    <mergeCell ref="BB238:BE238"/>
    <mergeCell ref="BF238:BI238"/>
    <mergeCell ref="BJ238:BL238"/>
    <mergeCell ref="BM238:BO238"/>
    <mergeCell ref="BP238:BR238"/>
    <mergeCell ref="BS238:BS239"/>
    <mergeCell ref="BT238:BT239"/>
    <mergeCell ref="BU238:BU239"/>
    <mergeCell ref="BV238:BV239"/>
    <mergeCell ref="BW238:BZ238"/>
    <mergeCell ref="CA238:CD238"/>
    <mergeCell ref="CE238:CH238"/>
    <mergeCell ref="AU283:AU287"/>
    <mergeCell ref="AV283:AV286"/>
    <mergeCell ref="AW283:AW286"/>
    <mergeCell ref="AX283:BR283"/>
    <mergeCell ref="BS283:BV284"/>
    <mergeCell ref="BW283:CH283"/>
    <mergeCell ref="AX284:BI284"/>
    <mergeCell ref="BJ284:BR284"/>
    <mergeCell ref="BW284:BZ284"/>
    <mergeCell ref="CA284:CH284"/>
    <mergeCell ref="AX285:BA285"/>
    <mergeCell ref="BB285:BE285"/>
    <mergeCell ref="BF285:BI285"/>
    <mergeCell ref="BJ285:BL285"/>
    <mergeCell ref="BM285:BO285"/>
    <mergeCell ref="BP285:BR285"/>
    <mergeCell ref="BS285:BS286"/>
    <mergeCell ref="BT285:BT286"/>
    <mergeCell ref="BU285:BU286"/>
    <mergeCell ref="BV285:BV286"/>
    <mergeCell ref="BW285:BZ285"/>
    <mergeCell ref="CA285:CD285"/>
    <mergeCell ref="CE285:CH285"/>
    <mergeCell ref="AU330:AU334"/>
    <mergeCell ref="AV330:AV333"/>
    <mergeCell ref="AW330:AW333"/>
    <mergeCell ref="AX330:BR330"/>
    <mergeCell ref="BS330:BV331"/>
    <mergeCell ref="BW330:CH330"/>
    <mergeCell ref="AX331:BI331"/>
    <mergeCell ref="BJ331:BR331"/>
    <mergeCell ref="BW331:BZ331"/>
    <mergeCell ref="CA331:CH331"/>
    <mergeCell ref="AX332:BA332"/>
    <mergeCell ref="BB332:BE332"/>
    <mergeCell ref="BF332:BI332"/>
    <mergeCell ref="BJ332:BL332"/>
    <mergeCell ref="BM332:BO332"/>
    <mergeCell ref="BP332:BR332"/>
    <mergeCell ref="BS332:BS333"/>
    <mergeCell ref="BT332:BT333"/>
    <mergeCell ref="BU332:BU333"/>
    <mergeCell ref="BV332:BV333"/>
    <mergeCell ref="BW332:BZ332"/>
    <mergeCell ref="CA332:CD332"/>
    <mergeCell ref="CE332:CH332"/>
    <mergeCell ref="AU377:AU381"/>
    <mergeCell ref="AV377:AV380"/>
    <mergeCell ref="AW377:AW380"/>
    <mergeCell ref="AX377:BR377"/>
    <mergeCell ref="BS377:BV378"/>
    <mergeCell ref="BW377:CH377"/>
    <mergeCell ref="AX378:BI378"/>
    <mergeCell ref="BJ378:BR378"/>
    <mergeCell ref="BW378:BZ378"/>
    <mergeCell ref="CA378:CH378"/>
    <mergeCell ref="AX379:BA379"/>
    <mergeCell ref="BB379:BE379"/>
    <mergeCell ref="BF379:BI379"/>
    <mergeCell ref="BJ379:BL379"/>
    <mergeCell ref="BM379:BO379"/>
    <mergeCell ref="BP379:BR379"/>
    <mergeCell ref="BS379:BS380"/>
    <mergeCell ref="BT379:BT380"/>
    <mergeCell ref="BU379:BU380"/>
    <mergeCell ref="BV379:BV380"/>
    <mergeCell ref="BW379:BZ379"/>
    <mergeCell ref="CA379:CD379"/>
    <mergeCell ref="CE379:CH379"/>
    <mergeCell ref="AU424:AU428"/>
    <mergeCell ref="AV424:AV427"/>
    <mergeCell ref="AW424:AW427"/>
    <mergeCell ref="AX424:BR424"/>
    <mergeCell ref="BS424:BV425"/>
    <mergeCell ref="BW424:CH424"/>
    <mergeCell ref="AX425:BI425"/>
    <mergeCell ref="BJ425:BR425"/>
    <mergeCell ref="BW425:BZ425"/>
    <mergeCell ref="CA425:CH425"/>
    <mergeCell ref="AX426:BA426"/>
    <mergeCell ref="BB426:BE426"/>
    <mergeCell ref="BF426:BI426"/>
    <mergeCell ref="BJ426:BL426"/>
    <mergeCell ref="BM426:BO426"/>
    <mergeCell ref="BP426:BR426"/>
    <mergeCell ref="BS426:BS427"/>
    <mergeCell ref="BT426:BT427"/>
    <mergeCell ref="BU426:BU427"/>
    <mergeCell ref="BV426:BV427"/>
    <mergeCell ref="BW426:BZ426"/>
    <mergeCell ref="CA426:CD426"/>
    <mergeCell ref="CE426:CH426"/>
    <mergeCell ref="AU471:AU475"/>
    <mergeCell ref="AV471:AV474"/>
    <mergeCell ref="AW471:AW474"/>
    <mergeCell ref="AX471:BR471"/>
    <mergeCell ref="BS471:BV472"/>
    <mergeCell ref="BW471:CH471"/>
    <mergeCell ref="AX472:BI472"/>
    <mergeCell ref="BJ472:BR472"/>
    <mergeCell ref="BW472:BZ472"/>
    <mergeCell ref="CA472:CH472"/>
    <mergeCell ref="AX473:BA473"/>
    <mergeCell ref="BB473:BE473"/>
    <mergeCell ref="BF473:BI473"/>
    <mergeCell ref="BJ473:BL473"/>
    <mergeCell ref="BM473:BO473"/>
    <mergeCell ref="BP473:BR473"/>
    <mergeCell ref="BS473:BS474"/>
    <mergeCell ref="BT473:BT474"/>
    <mergeCell ref="BU473:BU474"/>
    <mergeCell ref="BV473:BV474"/>
    <mergeCell ref="BW473:BZ473"/>
    <mergeCell ref="CA473:CD473"/>
    <mergeCell ref="CE473:CH473"/>
    <mergeCell ref="AU518:AU522"/>
    <mergeCell ref="AV518:AV521"/>
    <mergeCell ref="AW518:AW521"/>
    <mergeCell ref="AX518:BR518"/>
    <mergeCell ref="BS518:BV519"/>
    <mergeCell ref="BW518:CH518"/>
    <mergeCell ref="AX519:BI519"/>
    <mergeCell ref="BJ519:BR519"/>
    <mergeCell ref="BW519:BZ519"/>
    <mergeCell ref="CA519:CH519"/>
    <mergeCell ref="AX520:BA520"/>
    <mergeCell ref="BB520:BE520"/>
    <mergeCell ref="BF520:BI520"/>
    <mergeCell ref="BJ520:BL520"/>
    <mergeCell ref="BM520:BO520"/>
    <mergeCell ref="BP520:BR520"/>
    <mergeCell ref="BS520:BS521"/>
    <mergeCell ref="BT520:BT521"/>
    <mergeCell ref="BU520:BU521"/>
    <mergeCell ref="BV520:BV521"/>
    <mergeCell ref="BW520:BZ520"/>
    <mergeCell ref="CA520:CD520"/>
    <mergeCell ref="CE520:CH520"/>
    <mergeCell ref="AU565:AU569"/>
    <mergeCell ref="AV565:AV568"/>
    <mergeCell ref="AW565:AW568"/>
    <mergeCell ref="AX565:BR565"/>
    <mergeCell ref="BS565:BV566"/>
    <mergeCell ref="BW565:CH565"/>
    <mergeCell ref="AX566:BI566"/>
    <mergeCell ref="BJ566:BR566"/>
    <mergeCell ref="BW566:BZ566"/>
    <mergeCell ref="CA566:CH566"/>
    <mergeCell ref="AX567:BA567"/>
    <mergeCell ref="BB567:BE567"/>
    <mergeCell ref="BF567:BI567"/>
    <mergeCell ref="BJ567:BL567"/>
    <mergeCell ref="BM567:BO567"/>
    <mergeCell ref="BP567:BR567"/>
    <mergeCell ref="BS567:BS568"/>
    <mergeCell ref="BT567:BT568"/>
    <mergeCell ref="BU567:BU568"/>
    <mergeCell ref="BV567:BV568"/>
    <mergeCell ref="BW567:BZ567"/>
    <mergeCell ref="CA567:CD567"/>
    <mergeCell ref="CE567:CH567"/>
    <mergeCell ref="AU612:AU616"/>
    <mergeCell ref="AV612:AV615"/>
    <mergeCell ref="AW612:AW615"/>
    <mergeCell ref="AX612:BR612"/>
    <mergeCell ref="BS612:BV613"/>
    <mergeCell ref="BW612:CH612"/>
    <mergeCell ref="AX613:BI613"/>
    <mergeCell ref="BJ613:BR613"/>
    <mergeCell ref="BW613:BZ613"/>
    <mergeCell ref="CA613:CH613"/>
    <mergeCell ref="AX614:BA614"/>
    <mergeCell ref="BB614:BE614"/>
    <mergeCell ref="BF614:BI614"/>
    <mergeCell ref="BJ614:BL614"/>
    <mergeCell ref="BM614:BO614"/>
    <mergeCell ref="BP614:BR614"/>
    <mergeCell ref="BS614:BS615"/>
    <mergeCell ref="BT614:BT615"/>
    <mergeCell ref="BU614:BU615"/>
    <mergeCell ref="BV614:BV615"/>
    <mergeCell ref="BW614:BZ614"/>
    <mergeCell ref="CA614:CD614"/>
    <mergeCell ref="CE614:CH614"/>
    <mergeCell ref="AU659:AU663"/>
    <mergeCell ref="AV659:AV662"/>
    <mergeCell ref="AW659:AW662"/>
    <mergeCell ref="AX659:BR659"/>
    <mergeCell ref="BS659:BV660"/>
    <mergeCell ref="BW659:CH659"/>
    <mergeCell ref="AX660:BI660"/>
    <mergeCell ref="BJ660:BR660"/>
    <mergeCell ref="BW660:BZ660"/>
    <mergeCell ref="CA660:CH660"/>
    <mergeCell ref="AX661:BA661"/>
    <mergeCell ref="BB661:BE661"/>
    <mergeCell ref="BF661:BI661"/>
    <mergeCell ref="BJ661:BL661"/>
    <mergeCell ref="BM661:BO661"/>
    <mergeCell ref="BP661:BR661"/>
    <mergeCell ref="BS661:BS662"/>
    <mergeCell ref="BT661:BT662"/>
    <mergeCell ref="BU661:BU662"/>
    <mergeCell ref="BV661:BV662"/>
    <mergeCell ref="BW661:BZ661"/>
    <mergeCell ref="CA661:CD661"/>
    <mergeCell ref="CE661:CH661"/>
    <mergeCell ref="AU706:AU710"/>
    <mergeCell ref="AV706:AV709"/>
    <mergeCell ref="AW706:AW709"/>
    <mergeCell ref="AX706:BR706"/>
    <mergeCell ref="BS706:BV707"/>
    <mergeCell ref="BW706:CH706"/>
    <mergeCell ref="AX707:BI707"/>
    <mergeCell ref="BJ707:BR707"/>
    <mergeCell ref="BW707:BZ707"/>
    <mergeCell ref="CA707:CH707"/>
    <mergeCell ref="AX708:BA708"/>
    <mergeCell ref="BB708:BE708"/>
    <mergeCell ref="BF708:BI708"/>
    <mergeCell ref="BJ708:BL708"/>
    <mergeCell ref="BM708:BO708"/>
    <mergeCell ref="BP708:BR708"/>
    <mergeCell ref="BS708:BS709"/>
    <mergeCell ref="BT708:BT709"/>
    <mergeCell ref="BU708:BU709"/>
    <mergeCell ref="BV708:BV709"/>
    <mergeCell ref="BW708:BZ708"/>
    <mergeCell ref="CA708:CD708"/>
    <mergeCell ref="CE708:CH708"/>
    <mergeCell ref="AU753:AU757"/>
    <mergeCell ref="AV753:AV756"/>
    <mergeCell ref="AW753:AW756"/>
    <mergeCell ref="AX753:BR753"/>
    <mergeCell ref="BS753:BV754"/>
    <mergeCell ref="BW753:CH753"/>
    <mergeCell ref="AX754:BI754"/>
    <mergeCell ref="BJ754:BR754"/>
    <mergeCell ref="BW754:BZ754"/>
    <mergeCell ref="CA754:CH754"/>
    <mergeCell ref="AX755:BA755"/>
    <mergeCell ref="BB755:BE755"/>
    <mergeCell ref="BF755:BI755"/>
    <mergeCell ref="BJ755:BL755"/>
    <mergeCell ref="BM755:BO755"/>
    <mergeCell ref="BP755:BR755"/>
    <mergeCell ref="BS755:BS756"/>
    <mergeCell ref="BT755:BT756"/>
    <mergeCell ref="BU755:BU756"/>
    <mergeCell ref="BV755:BV756"/>
    <mergeCell ref="BW755:BZ755"/>
    <mergeCell ref="CA755:CD755"/>
    <mergeCell ref="CE755:CH755"/>
    <mergeCell ref="AU800:AU804"/>
    <mergeCell ref="AV800:AV803"/>
    <mergeCell ref="AW800:AW803"/>
    <mergeCell ref="AX800:BR800"/>
    <mergeCell ref="BS800:BV801"/>
    <mergeCell ref="BW800:CH800"/>
    <mergeCell ref="AX801:BI801"/>
    <mergeCell ref="BJ801:BR801"/>
    <mergeCell ref="BW801:BZ801"/>
    <mergeCell ref="CA801:CH801"/>
    <mergeCell ref="AX802:BA802"/>
    <mergeCell ref="BB802:BE802"/>
    <mergeCell ref="BF802:BI802"/>
    <mergeCell ref="BJ802:BL802"/>
    <mergeCell ref="BM802:BO802"/>
    <mergeCell ref="BP802:BR802"/>
    <mergeCell ref="BS802:BS803"/>
    <mergeCell ref="BT802:BT803"/>
    <mergeCell ref="BU802:BU803"/>
    <mergeCell ref="BV802:BV803"/>
    <mergeCell ref="BW802:BZ802"/>
    <mergeCell ref="CA802:CD802"/>
    <mergeCell ref="CE802:CH802"/>
    <mergeCell ref="AU847:AU851"/>
    <mergeCell ref="AV847:AV850"/>
    <mergeCell ref="AW847:AW850"/>
    <mergeCell ref="AX847:BR847"/>
    <mergeCell ref="BS847:BV848"/>
    <mergeCell ref="BW847:CH847"/>
    <mergeCell ref="AX848:BI848"/>
    <mergeCell ref="BJ848:BR848"/>
    <mergeCell ref="BW848:BZ848"/>
    <mergeCell ref="CA848:CH848"/>
    <mergeCell ref="AX849:BA849"/>
    <mergeCell ref="BB849:BE849"/>
    <mergeCell ref="BF849:BI849"/>
    <mergeCell ref="BJ849:BL849"/>
    <mergeCell ref="BM849:BO849"/>
    <mergeCell ref="BP849:BR849"/>
    <mergeCell ref="BS849:BS850"/>
    <mergeCell ref="BT849:BT850"/>
    <mergeCell ref="BU849:BU850"/>
    <mergeCell ref="BV849:BV850"/>
    <mergeCell ref="BW849:BZ849"/>
    <mergeCell ref="CA849:CD849"/>
    <mergeCell ref="CE849:CH849"/>
    <mergeCell ref="AU894:AU898"/>
    <mergeCell ref="AV894:AV897"/>
    <mergeCell ref="AW894:AW897"/>
    <mergeCell ref="AX894:BR894"/>
    <mergeCell ref="BS894:BV895"/>
    <mergeCell ref="BW894:CH894"/>
    <mergeCell ref="AX895:BI895"/>
    <mergeCell ref="BJ895:BR895"/>
    <mergeCell ref="BW895:BZ895"/>
    <mergeCell ref="CA895:CH895"/>
    <mergeCell ref="AX896:BA896"/>
    <mergeCell ref="BB896:BE896"/>
    <mergeCell ref="BF896:BI896"/>
    <mergeCell ref="BJ896:BL896"/>
    <mergeCell ref="BM896:BO896"/>
    <mergeCell ref="BP896:BR896"/>
    <mergeCell ref="BS896:BS897"/>
    <mergeCell ref="BT896:BT897"/>
    <mergeCell ref="BU896:BU897"/>
    <mergeCell ref="BV896:BV897"/>
    <mergeCell ref="BW896:BZ896"/>
    <mergeCell ref="CA896:CD896"/>
    <mergeCell ref="CE896:CH896"/>
    <mergeCell ref="AU941:AU945"/>
    <mergeCell ref="AV941:AV944"/>
    <mergeCell ref="AW941:AW944"/>
    <mergeCell ref="AX941:BR941"/>
    <mergeCell ref="BS941:BV942"/>
    <mergeCell ref="BW941:CH941"/>
    <mergeCell ref="AX942:BI942"/>
    <mergeCell ref="BJ942:BR942"/>
    <mergeCell ref="BW942:BZ942"/>
    <mergeCell ref="CA942:CH942"/>
    <mergeCell ref="AX943:BA943"/>
    <mergeCell ref="BB943:BE943"/>
    <mergeCell ref="BF943:BI943"/>
    <mergeCell ref="BJ943:BL943"/>
    <mergeCell ref="BM943:BO943"/>
    <mergeCell ref="BP943:BR943"/>
    <mergeCell ref="BS943:BS944"/>
    <mergeCell ref="BT943:BT944"/>
    <mergeCell ref="BU943:BU944"/>
    <mergeCell ref="BV943:BV944"/>
    <mergeCell ref="BW943:BZ943"/>
    <mergeCell ref="CA943:CD943"/>
    <mergeCell ref="CE943:CH943"/>
    <mergeCell ref="AU988:AU992"/>
    <mergeCell ref="AV988:AV991"/>
    <mergeCell ref="AW988:AW991"/>
    <mergeCell ref="AX988:BR988"/>
    <mergeCell ref="BS988:BV989"/>
    <mergeCell ref="BW988:CH988"/>
    <mergeCell ref="AX989:BI989"/>
    <mergeCell ref="BJ989:BR989"/>
    <mergeCell ref="BW989:BZ989"/>
    <mergeCell ref="CA989:CH989"/>
    <mergeCell ref="AX990:BA990"/>
    <mergeCell ref="BB990:BE990"/>
    <mergeCell ref="BF990:BI990"/>
    <mergeCell ref="BJ990:BL990"/>
    <mergeCell ref="BM990:BO990"/>
    <mergeCell ref="BP990:BR990"/>
    <mergeCell ref="BS990:BS991"/>
    <mergeCell ref="BT990:BT991"/>
    <mergeCell ref="BU990:BU991"/>
    <mergeCell ref="BV990:BV991"/>
    <mergeCell ref="BW990:BZ990"/>
    <mergeCell ref="CA990:CD990"/>
    <mergeCell ref="CE990:CH990"/>
    <mergeCell ref="AU1035:AU1039"/>
    <mergeCell ref="AV1035:AV1038"/>
    <mergeCell ref="AW1035:AW1038"/>
    <mergeCell ref="AX1035:BR1035"/>
    <mergeCell ref="BS1035:BV1036"/>
    <mergeCell ref="BW1035:CH1035"/>
    <mergeCell ref="AX1036:BI1036"/>
    <mergeCell ref="BJ1036:BR1036"/>
    <mergeCell ref="BW1036:BZ1036"/>
    <mergeCell ref="CA1036:CH1036"/>
    <mergeCell ref="AX1037:BA1037"/>
    <mergeCell ref="BB1037:BE1037"/>
    <mergeCell ref="BF1037:BI1037"/>
    <mergeCell ref="BJ1037:BL1037"/>
    <mergeCell ref="BM1037:BO1037"/>
    <mergeCell ref="BP1037:BR1037"/>
    <mergeCell ref="BS1037:BS1038"/>
    <mergeCell ref="BT1037:BT1038"/>
    <mergeCell ref="BU1037:BU1038"/>
    <mergeCell ref="BV1037:BV1038"/>
    <mergeCell ref="BW1037:BZ1037"/>
    <mergeCell ref="CA1037:CD1037"/>
    <mergeCell ref="CE1037:CH1037"/>
    <mergeCell ref="AU1082:AU1086"/>
    <mergeCell ref="AV1082:AV1085"/>
    <mergeCell ref="AW1082:AW1085"/>
    <mergeCell ref="AX1082:BR1082"/>
    <mergeCell ref="BS1082:BV1083"/>
    <mergeCell ref="BW1082:CH1082"/>
    <mergeCell ref="AX1083:BI1083"/>
    <mergeCell ref="BJ1083:BR1083"/>
    <mergeCell ref="BW1083:BZ1083"/>
    <mergeCell ref="CA1083:CH1083"/>
    <mergeCell ref="AX1084:BA1084"/>
    <mergeCell ref="BB1084:BE1084"/>
    <mergeCell ref="BF1084:BI1084"/>
    <mergeCell ref="BJ1084:BL1084"/>
    <mergeCell ref="BM1084:BO1084"/>
    <mergeCell ref="BP1084:BR1084"/>
    <mergeCell ref="BS1084:BS1085"/>
    <mergeCell ref="BT1084:BT1085"/>
    <mergeCell ref="BU1084:BU1085"/>
    <mergeCell ref="BV1084:BV1085"/>
    <mergeCell ref="BW1084:BZ1084"/>
    <mergeCell ref="CA1084:CD1084"/>
    <mergeCell ref="CE1084:CH1084"/>
    <mergeCell ref="AU1129:AU1133"/>
    <mergeCell ref="AV1129:AV1132"/>
    <mergeCell ref="AW1129:AW1132"/>
    <mergeCell ref="AX1129:BR1129"/>
    <mergeCell ref="BS1129:BV1130"/>
    <mergeCell ref="BW1129:CH1129"/>
    <mergeCell ref="AX1130:BI1130"/>
    <mergeCell ref="BJ1130:BR1130"/>
    <mergeCell ref="BW1130:BZ1130"/>
    <mergeCell ref="CA1130:CH1130"/>
    <mergeCell ref="AX1131:BA1131"/>
    <mergeCell ref="BB1131:BE1131"/>
    <mergeCell ref="BF1131:BI1131"/>
    <mergeCell ref="BJ1131:BL1131"/>
    <mergeCell ref="BM1131:BO1131"/>
    <mergeCell ref="BP1131:BR1131"/>
    <mergeCell ref="BS1131:BS1132"/>
    <mergeCell ref="BT1131:BT1132"/>
    <mergeCell ref="BU1131:BU1132"/>
    <mergeCell ref="BV1131:BV1132"/>
    <mergeCell ref="BW1131:BZ1131"/>
    <mergeCell ref="CA1131:CD1131"/>
    <mergeCell ref="CE1131:CH1131"/>
    <mergeCell ref="AU1176:AU1180"/>
    <mergeCell ref="AV1176:AV1179"/>
    <mergeCell ref="AW1176:AW1179"/>
    <mergeCell ref="AX1176:BR1176"/>
    <mergeCell ref="BS1176:BV1177"/>
    <mergeCell ref="BW1176:CH1176"/>
    <mergeCell ref="AX1177:BI1177"/>
    <mergeCell ref="BJ1177:BR1177"/>
    <mergeCell ref="BW1177:BZ1177"/>
    <mergeCell ref="CA1177:CH1177"/>
    <mergeCell ref="AX1178:BA1178"/>
    <mergeCell ref="BB1178:BE1178"/>
    <mergeCell ref="BF1178:BI1178"/>
    <mergeCell ref="BJ1178:BL1178"/>
    <mergeCell ref="BM1178:BO1178"/>
    <mergeCell ref="BP1178:BR1178"/>
    <mergeCell ref="BS1178:BS1179"/>
    <mergeCell ref="BT1178:BT1179"/>
    <mergeCell ref="BU1178:BU1179"/>
    <mergeCell ref="BV1178:BV1179"/>
    <mergeCell ref="BW1178:BZ1178"/>
    <mergeCell ref="CA1178:CD1178"/>
    <mergeCell ref="CE1178:CH1178"/>
    <mergeCell ref="AU1223:AU1227"/>
    <mergeCell ref="AV1223:AV1226"/>
    <mergeCell ref="AW1223:AW1226"/>
    <mergeCell ref="AX1223:BR1223"/>
    <mergeCell ref="BS1223:BV1224"/>
    <mergeCell ref="BW1223:CH1223"/>
    <mergeCell ref="AX1224:BI1224"/>
    <mergeCell ref="BJ1224:BR1224"/>
    <mergeCell ref="BW1224:BZ1224"/>
    <mergeCell ref="CA1224:CH1224"/>
    <mergeCell ref="AX1225:BA1225"/>
    <mergeCell ref="BB1225:BE1225"/>
    <mergeCell ref="BF1225:BI1225"/>
    <mergeCell ref="BJ1225:BL1225"/>
    <mergeCell ref="BM1225:BO1225"/>
    <mergeCell ref="BP1225:BR1225"/>
    <mergeCell ref="BS1225:BS1226"/>
    <mergeCell ref="BT1225:BT1226"/>
    <mergeCell ref="BU1225:BU1226"/>
    <mergeCell ref="BV1225:BV1226"/>
    <mergeCell ref="BW1225:BZ1225"/>
    <mergeCell ref="CA1225:CD1225"/>
    <mergeCell ref="CE1225:CH1225"/>
    <mergeCell ref="AU1270:AU1274"/>
    <mergeCell ref="AV1270:AV1273"/>
    <mergeCell ref="AW1270:AW1273"/>
    <mergeCell ref="AX1270:BR1270"/>
    <mergeCell ref="BS1270:BV1271"/>
    <mergeCell ref="BW1270:CH1270"/>
    <mergeCell ref="AX1271:BI1271"/>
    <mergeCell ref="BJ1271:BR1271"/>
    <mergeCell ref="BW1271:BZ1271"/>
    <mergeCell ref="CA1271:CH1271"/>
    <mergeCell ref="AX1272:BA1272"/>
    <mergeCell ref="BB1272:BE1272"/>
    <mergeCell ref="BF1272:BI1272"/>
    <mergeCell ref="BJ1272:BL1272"/>
    <mergeCell ref="BM1272:BO1272"/>
    <mergeCell ref="BP1272:BR1272"/>
    <mergeCell ref="BS1272:BS1273"/>
    <mergeCell ref="BT1272:BT1273"/>
    <mergeCell ref="BU1272:BU1273"/>
    <mergeCell ref="BV1272:BV1273"/>
    <mergeCell ref="BW1272:BZ1272"/>
    <mergeCell ref="CA1272:CD1272"/>
    <mergeCell ref="CE1272:CH1272"/>
    <mergeCell ref="AU1317:AU1321"/>
    <mergeCell ref="AV1317:AV1320"/>
    <mergeCell ref="AW1317:AW1320"/>
    <mergeCell ref="AX1317:BR1317"/>
    <mergeCell ref="BS1317:BV1318"/>
    <mergeCell ref="BW1317:CH1317"/>
    <mergeCell ref="AX1318:BI1318"/>
    <mergeCell ref="BJ1318:BR1318"/>
    <mergeCell ref="BW1318:BZ1318"/>
    <mergeCell ref="CA1318:CH1318"/>
    <mergeCell ref="AX1319:BA1319"/>
    <mergeCell ref="BB1319:BE1319"/>
    <mergeCell ref="BF1319:BI1319"/>
    <mergeCell ref="BJ1319:BL1319"/>
    <mergeCell ref="BM1319:BO1319"/>
    <mergeCell ref="BP1319:BR1319"/>
    <mergeCell ref="BS1319:BS1320"/>
    <mergeCell ref="BT1319:BT1320"/>
    <mergeCell ref="BU1319:BU1320"/>
    <mergeCell ref="BV1319:BV1320"/>
    <mergeCell ref="BW1319:BZ1319"/>
    <mergeCell ref="CA1319:CD1319"/>
    <mergeCell ref="CE1319:CH1319"/>
    <mergeCell ref="AU1364:AU1368"/>
    <mergeCell ref="AV1364:AV1367"/>
    <mergeCell ref="AW1364:AW1367"/>
    <mergeCell ref="AX1364:BR1364"/>
    <mergeCell ref="BS1364:BV1365"/>
    <mergeCell ref="BW1364:CH1364"/>
    <mergeCell ref="AX1365:BI1365"/>
    <mergeCell ref="BJ1365:BR1365"/>
    <mergeCell ref="BW1365:BZ1365"/>
    <mergeCell ref="CA1365:CH1365"/>
    <mergeCell ref="AX1366:BA1366"/>
    <mergeCell ref="BB1366:BE1366"/>
    <mergeCell ref="BF1366:BI1366"/>
    <mergeCell ref="BJ1366:BL1366"/>
    <mergeCell ref="BM1366:BO1366"/>
    <mergeCell ref="BP1366:BR1366"/>
    <mergeCell ref="BS1366:BS1367"/>
    <mergeCell ref="BT1366:BT1367"/>
    <mergeCell ref="BU1366:BU1367"/>
    <mergeCell ref="BV1366:BV1367"/>
    <mergeCell ref="BW1366:BZ1366"/>
    <mergeCell ref="CA1366:CD1366"/>
    <mergeCell ref="CE1366:CH1366"/>
    <mergeCell ref="AU1411:AU1415"/>
    <mergeCell ref="AV1411:AV1414"/>
    <mergeCell ref="AW1411:AW1414"/>
    <mergeCell ref="AX1411:BR1411"/>
    <mergeCell ref="BS1411:BV1412"/>
    <mergeCell ref="BW1411:CH1411"/>
    <mergeCell ref="AX1412:BI1412"/>
    <mergeCell ref="BJ1412:BR1412"/>
    <mergeCell ref="BW1412:BZ1412"/>
    <mergeCell ref="CA1412:CH1412"/>
    <mergeCell ref="AX1413:BA1413"/>
    <mergeCell ref="BB1413:BE1413"/>
    <mergeCell ref="BF1413:BI1413"/>
    <mergeCell ref="BJ1413:BL1413"/>
    <mergeCell ref="BM1413:BO1413"/>
    <mergeCell ref="BP1413:BR1413"/>
    <mergeCell ref="BS1413:BS1414"/>
    <mergeCell ref="BT1413:BT1414"/>
    <mergeCell ref="BU1413:BU1414"/>
    <mergeCell ref="BV1413:BV1414"/>
    <mergeCell ref="BW1413:BZ1413"/>
    <mergeCell ref="CA1413:CD1413"/>
    <mergeCell ref="CE1413:CH1413"/>
    <mergeCell ref="AU1458:AU1462"/>
    <mergeCell ref="AV1458:AV1461"/>
    <mergeCell ref="AW1458:AW1461"/>
    <mergeCell ref="AX1458:BR1458"/>
    <mergeCell ref="BS1458:BV1459"/>
    <mergeCell ref="BW1458:CH1458"/>
    <mergeCell ref="AX1459:BI1459"/>
    <mergeCell ref="BJ1459:BR1459"/>
    <mergeCell ref="BW1459:BZ1459"/>
    <mergeCell ref="CA1459:CH1459"/>
    <mergeCell ref="AX1460:BA1460"/>
    <mergeCell ref="BB1460:BE1460"/>
    <mergeCell ref="BF1460:BI1460"/>
    <mergeCell ref="BJ1460:BL1460"/>
    <mergeCell ref="BM1460:BO1460"/>
    <mergeCell ref="BP1460:BR1460"/>
    <mergeCell ref="BS1460:BS1461"/>
    <mergeCell ref="BT1460:BT1461"/>
    <mergeCell ref="BU1460:BU1461"/>
    <mergeCell ref="BV1460:BV1461"/>
    <mergeCell ref="BW1460:BZ1460"/>
    <mergeCell ref="CA1460:CD1460"/>
    <mergeCell ref="CE1460:CH1460"/>
    <mergeCell ref="AU1505:AU1509"/>
    <mergeCell ref="AV1505:AV1508"/>
    <mergeCell ref="AW1505:AW1508"/>
    <mergeCell ref="AX1505:BR1505"/>
    <mergeCell ref="BS1505:BV1506"/>
    <mergeCell ref="BW1505:CH1505"/>
    <mergeCell ref="AX1506:BI1506"/>
    <mergeCell ref="BJ1506:BR1506"/>
    <mergeCell ref="BW1506:BZ1506"/>
    <mergeCell ref="CA1506:CH1506"/>
    <mergeCell ref="AX1507:BA1507"/>
    <mergeCell ref="BB1507:BE1507"/>
    <mergeCell ref="BF1507:BI1507"/>
    <mergeCell ref="BJ1507:BL1507"/>
    <mergeCell ref="BM1507:BO1507"/>
    <mergeCell ref="BP1507:BR1507"/>
    <mergeCell ref="BS1507:BS1508"/>
    <mergeCell ref="BT1507:BT1508"/>
    <mergeCell ref="BU1507:BU1508"/>
    <mergeCell ref="BV1507:BV1508"/>
    <mergeCell ref="BW1507:BZ1507"/>
    <mergeCell ref="CA1507:CD1507"/>
    <mergeCell ref="CE1507:CH1507"/>
    <mergeCell ref="AU1552:AU1556"/>
    <mergeCell ref="AV1552:AV1555"/>
    <mergeCell ref="AW1552:AW1555"/>
    <mergeCell ref="AX1552:BR1552"/>
    <mergeCell ref="BS1552:BV1553"/>
    <mergeCell ref="BW1552:CH1552"/>
    <mergeCell ref="AX1553:BI1553"/>
    <mergeCell ref="BJ1553:BR1553"/>
    <mergeCell ref="BW1553:BZ1553"/>
    <mergeCell ref="CA1553:CH1553"/>
    <mergeCell ref="AX1554:BA1554"/>
    <mergeCell ref="BB1554:BE1554"/>
    <mergeCell ref="BF1554:BI1554"/>
    <mergeCell ref="BJ1554:BL1554"/>
    <mergeCell ref="BM1554:BO1554"/>
    <mergeCell ref="BP1554:BR1554"/>
    <mergeCell ref="BS1554:BS1555"/>
    <mergeCell ref="BT1554:BT1555"/>
    <mergeCell ref="BU1554:BU1555"/>
    <mergeCell ref="BV1554:BV1555"/>
    <mergeCell ref="BW1554:BZ1554"/>
    <mergeCell ref="CA1554:CD1554"/>
    <mergeCell ref="CE1554:CH1554"/>
    <mergeCell ref="AU1599:AU1603"/>
    <mergeCell ref="AV1599:AV1602"/>
    <mergeCell ref="AW1599:AW1602"/>
    <mergeCell ref="AX1599:BR1599"/>
    <mergeCell ref="BS1599:BV1600"/>
    <mergeCell ref="BW1599:CH1599"/>
    <mergeCell ref="AX1600:BI1600"/>
    <mergeCell ref="BJ1600:BR1600"/>
    <mergeCell ref="BW1600:BZ1600"/>
    <mergeCell ref="CA1600:CH1600"/>
    <mergeCell ref="AX1601:BA1601"/>
    <mergeCell ref="BB1601:BE1601"/>
    <mergeCell ref="BF1601:BI1601"/>
    <mergeCell ref="BJ1601:BL1601"/>
    <mergeCell ref="BM1601:BO1601"/>
    <mergeCell ref="BP1601:BR1601"/>
    <mergeCell ref="BS1601:BS1602"/>
    <mergeCell ref="BT1601:BT1602"/>
    <mergeCell ref="BU1601:BU1602"/>
    <mergeCell ref="BV1601:BV1602"/>
    <mergeCell ref="BW1601:BZ1601"/>
    <mergeCell ref="CA1601:CD1601"/>
    <mergeCell ref="CE1601:CH1601"/>
    <mergeCell ref="AU1646:AU1650"/>
    <mergeCell ref="AV1646:AV1649"/>
    <mergeCell ref="AW1646:AW1649"/>
    <mergeCell ref="AX1646:BR1646"/>
    <mergeCell ref="BS1646:BV1647"/>
    <mergeCell ref="BW1646:CH1646"/>
    <mergeCell ref="AX1647:BI1647"/>
    <mergeCell ref="BJ1647:BR1647"/>
    <mergeCell ref="BW1647:BZ1647"/>
    <mergeCell ref="CA1647:CH1647"/>
    <mergeCell ref="AX1648:BA1648"/>
    <mergeCell ref="BB1648:BE1648"/>
    <mergeCell ref="BF1648:BI1648"/>
    <mergeCell ref="BJ1648:BL1648"/>
    <mergeCell ref="BM1648:BO1648"/>
    <mergeCell ref="BP1648:BR1648"/>
    <mergeCell ref="BS1648:BS1649"/>
    <mergeCell ref="BT1648:BT1649"/>
    <mergeCell ref="BU1648:BU1649"/>
    <mergeCell ref="BV1648:BV1649"/>
    <mergeCell ref="BW1648:BZ1648"/>
    <mergeCell ref="CA1648:CD1648"/>
    <mergeCell ref="CE1648:CH1648"/>
    <mergeCell ref="AU1693:AU1697"/>
    <mergeCell ref="AV1693:AV1696"/>
    <mergeCell ref="AW1693:AW1696"/>
    <mergeCell ref="AX1693:BR1693"/>
    <mergeCell ref="BS1693:BV1694"/>
    <mergeCell ref="BW1693:CH1693"/>
    <mergeCell ref="AX1694:BI1694"/>
    <mergeCell ref="BJ1694:BR1694"/>
    <mergeCell ref="BW1694:BZ1694"/>
    <mergeCell ref="CA1694:CH1694"/>
    <mergeCell ref="AX1695:BA1695"/>
    <mergeCell ref="BB1695:BE1695"/>
    <mergeCell ref="BF1695:BI1695"/>
    <mergeCell ref="BJ1695:BL1695"/>
    <mergeCell ref="BM1695:BO1695"/>
    <mergeCell ref="BP1695:BR1695"/>
    <mergeCell ref="BS1695:BS1696"/>
    <mergeCell ref="BT1695:BT1696"/>
    <mergeCell ref="BU1695:BU1696"/>
    <mergeCell ref="BV1695:BV1696"/>
    <mergeCell ref="BW1695:BZ1695"/>
    <mergeCell ref="CA1695:CD1695"/>
    <mergeCell ref="CE1695:CH1695"/>
    <mergeCell ref="AU1740:AU1744"/>
    <mergeCell ref="AV1740:AV1743"/>
    <mergeCell ref="AW1740:AW1743"/>
    <mergeCell ref="AX1740:BR1740"/>
    <mergeCell ref="BS1740:BV1741"/>
    <mergeCell ref="BW1740:CH1740"/>
    <mergeCell ref="AX1741:BI1741"/>
    <mergeCell ref="BJ1741:BR1741"/>
    <mergeCell ref="BW1741:BZ1741"/>
    <mergeCell ref="CA1741:CH1741"/>
    <mergeCell ref="AX1742:BA1742"/>
    <mergeCell ref="BB1742:BE1742"/>
    <mergeCell ref="BF1742:BI1742"/>
    <mergeCell ref="BJ1742:BL1742"/>
    <mergeCell ref="BM1742:BO1742"/>
    <mergeCell ref="BP1742:BR1742"/>
    <mergeCell ref="BS1742:BS1743"/>
    <mergeCell ref="BT1742:BT1743"/>
    <mergeCell ref="BU1742:BU1743"/>
    <mergeCell ref="BV1742:BV1743"/>
    <mergeCell ref="BW1742:BZ1742"/>
    <mergeCell ref="CA1742:CD1742"/>
    <mergeCell ref="CE1742:CH1742"/>
    <mergeCell ref="AU1787:AU1791"/>
    <mergeCell ref="AV1787:AV1790"/>
    <mergeCell ref="AW1787:AW1790"/>
    <mergeCell ref="AX1787:BR1787"/>
    <mergeCell ref="BS1787:BV1788"/>
    <mergeCell ref="BW1787:CH1787"/>
    <mergeCell ref="AX1788:BI1788"/>
    <mergeCell ref="BJ1788:BR1788"/>
    <mergeCell ref="BW1788:BZ1788"/>
    <mergeCell ref="CA1788:CH1788"/>
    <mergeCell ref="AX1789:BA1789"/>
    <mergeCell ref="BB1789:BE1789"/>
    <mergeCell ref="BF1789:BI1789"/>
    <mergeCell ref="BJ1789:BL1789"/>
    <mergeCell ref="BM1789:BO1789"/>
    <mergeCell ref="BP1789:BR1789"/>
    <mergeCell ref="BS1789:BS1790"/>
    <mergeCell ref="BT1789:BT1790"/>
    <mergeCell ref="BU1789:BU1790"/>
    <mergeCell ref="BV1789:BV1790"/>
    <mergeCell ref="BW1789:BZ1789"/>
    <mergeCell ref="CA1789:CD1789"/>
    <mergeCell ref="CE1789:CH1789"/>
    <mergeCell ref="AU1834:AU1838"/>
    <mergeCell ref="AV1834:AV1837"/>
    <mergeCell ref="AW1834:AW1837"/>
    <mergeCell ref="AX1834:BR1834"/>
    <mergeCell ref="BS1834:BV1835"/>
    <mergeCell ref="BW1834:CH1834"/>
    <mergeCell ref="AX1835:BI1835"/>
    <mergeCell ref="BJ1835:BR1835"/>
    <mergeCell ref="BW1835:BZ1835"/>
    <mergeCell ref="CA1835:CH1835"/>
    <mergeCell ref="AX1836:BA1836"/>
    <mergeCell ref="BB1836:BE1836"/>
    <mergeCell ref="BF1836:BI1836"/>
    <mergeCell ref="BJ1836:BL1836"/>
    <mergeCell ref="BM1836:BO1836"/>
    <mergeCell ref="BP1836:BR1836"/>
    <mergeCell ref="BS1836:BS1837"/>
    <mergeCell ref="BT1836:BT1837"/>
    <mergeCell ref="BU1836:BU1837"/>
    <mergeCell ref="BV1836:BV1837"/>
    <mergeCell ref="BW1836:BZ1836"/>
    <mergeCell ref="CA1836:CD1836"/>
    <mergeCell ref="CE1836:CH1836"/>
    <mergeCell ref="AU1881:AU1885"/>
    <mergeCell ref="AV1881:AV1884"/>
    <mergeCell ref="AW1881:AW1884"/>
    <mergeCell ref="AX1881:BR1881"/>
    <mergeCell ref="BS1881:BV1882"/>
    <mergeCell ref="BW1881:CH1881"/>
    <mergeCell ref="AX1882:BI1882"/>
    <mergeCell ref="BJ1882:BR1882"/>
    <mergeCell ref="BW1882:BZ1882"/>
    <mergeCell ref="CA1882:CH1882"/>
    <mergeCell ref="AX1883:BA1883"/>
    <mergeCell ref="BB1883:BE1883"/>
    <mergeCell ref="BF1883:BI1883"/>
    <mergeCell ref="BJ1883:BL1883"/>
    <mergeCell ref="BM1883:BO1883"/>
    <mergeCell ref="BP1883:BR1883"/>
    <mergeCell ref="BS1883:BS1884"/>
    <mergeCell ref="BT1883:BT1884"/>
    <mergeCell ref="BU1883:BU1884"/>
    <mergeCell ref="BV1883:BV1884"/>
    <mergeCell ref="BW1883:BZ1883"/>
    <mergeCell ref="CA1883:CD1883"/>
    <mergeCell ref="CE1883:CH1883"/>
    <mergeCell ref="AU1928:AU1932"/>
    <mergeCell ref="AV1928:AV1931"/>
    <mergeCell ref="AW1928:AW1931"/>
    <mergeCell ref="AX1928:BR1928"/>
    <mergeCell ref="BS1928:BV1929"/>
    <mergeCell ref="BW1928:CH1928"/>
    <mergeCell ref="AX1929:BI1929"/>
    <mergeCell ref="BJ1929:BR1929"/>
    <mergeCell ref="BW1929:BZ1929"/>
    <mergeCell ref="CA1929:CH1929"/>
    <mergeCell ref="AX1930:BA1930"/>
    <mergeCell ref="BB1930:BE1930"/>
    <mergeCell ref="BF1930:BI1930"/>
    <mergeCell ref="BJ1930:BL1930"/>
    <mergeCell ref="BM1930:BO1930"/>
    <mergeCell ref="BP1930:BR1930"/>
    <mergeCell ref="BS1930:BS1931"/>
    <mergeCell ref="BT1930:BT1931"/>
    <mergeCell ref="BU1930:BU1931"/>
    <mergeCell ref="BV1930:BV1931"/>
    <mergeCell ref="BW1930:BZ1930"/>
    <mergeCell ref="CA1930:CD1930"/>
    <mergeCell ref="CE1930:CH1930"/>
    <mergeCell ref="AU1975:AU1979"/>
    <mergeCell ref="AV1975:AV1978"/>
    <mergeCell ref="AW1975:AW1978"/>
    <mergeCell ref="AX1975:BR1975"/>
    <mergeCell ref="BS1975:BV1976"/>
    <mergeCell ref="BW1975:CH1975"/>
    <mergeCell ref="AX1976:BI1976"/>
    <mergeCell ref="BJ1976:BR1976"/>
    <mergeCell ref="BW1976:BZ1976"/>
    <mergeCell ref="CA1976:CH1976"/>
    <mergeCell ref="AX1977:BA1977"/>
    <mergeCell ref="BB1977:BE1977"/>
    <mergeCell ref="BF1977:BI1977"/>
    <mergeCell ref="BJ1977:BL1977"/>
    <mergeCell ref="BM1977:BO1977"/>
    <mergeCell ref="BP1977:BR1977"/>
    <mergeCell ref="BS1977:BS1978"/>
    <mergeCell ref="BT1977:BT1978"/>
    <mergeCell ref="BU1977:BU1978"/>
    <mergeCell ref="BV1977:BV1978"/>
    <mergeCell ref="BW1977:BZ1977"/>
    <mergeCell ref="CA1977:CD1977"/>
    <mergeCell ref="CE1977:CH1977"/>
    <mergeCell ref="AU2022:AU2026"/>
    <mergeCell ref="AV2022:AV2025"/>
    <mergeCell ref="AW2022:AW2025"/>
    <mergeCell ref="AX2022:BR2022"/>
    <mergeCell ref="BS2022:BV2023"/>
    <mergeCell ref="BW2022:CH2022"/>
    <mergeCell ref="AX2023:BI2023"/>
    <mergeCell ref="BJ2023:BR2023"/>
    <mergeCell ref="BW2023:BZ2023"/>
    <mergeCell ref="CA2023:CH2023"/>
    <mergeCell ref="AX2024:BA2024"/>
    <mergeCell ref="BB2024:BE2024"/>
    <mergeCell ref="BF2024:BI2024"/>
    <mergeCell ref="BJ2024:BL2024"/>
    <mergeCell ref="BM2024:BO2024"/>
    <mergeCell ref="BP2024:BR2024"/>
    <mergeCell ref="BS2024:BS2025"/>
    <mergeCell ref="BT2024:BT2025"/>
    <mergeCell ref="BU2024:BU2025"/>
    <mergeCell ref="BV2024:BV2025"/>
    <mergeCell ref="BW2024:BZ2024"/>
    <mergeCell ref="CA2024:CD2024"/>
    <mergeCell ref="CE2024:CH2024"/>
    <mergeCell ref="AU2069:AU2073"/>
    <mergeCell ref="AV2069:AV2072"/>
    <mergeCell ref="AW2069:AW2072"/>
    <mergeCell ref="AX2069:BR2069"/>
    <mergeCell ref="BS2069:BV2070"/>
    <mergeCell ref="BW2069:CH2069"/>
    <mergeCell ref="AX2070:BI2070"/>
    <mergeCell ref="BJ2070:BR2070"/>
    <mergeCell ref="BW2070:BZ2070"/>
    <mergeCell ref="CA2070:CH2070"/>
    <mergeCell ref="AX2071:BA2071"/>
    <mergeCell ref="BB2071:BE2071"/>
    <mergeCell ref="BF2071:BI2071"/>
    <mergeCell ref="BJ2071:BL2071"/>
    <mergeCell ref="BM2071:BO2071"/>
    <mergeCell ref="BP2071:BR2071"/>
    <mergeCell ref="BS2071:BS2072"/>
    <mergeCell ref="BT2071:BT2072"/>
    <mergeCell ref="BU2071:BU2072"/>
    <mergeCell ref="BV2071:BV2072"/>
    <mergeCell ref="BW2071:BZ2071"/>
    <mergeCell ref="CA2071:CD2071"/>
    <mergeCell ref="CE2071:CH2071"/>
    <mergeCell ref="AU2116:AU2120"/>
    <mergeCell ref="AV2116:AV2119"/>
    <mergeCell ref="AW2116:AW2119"/>
    <mergeCell ref="AX2116:BR2116"/>
    <mergeCell ref="BS2116:BV2117"/>
    <mergeCell ref="BW2116:CH2116"/>
    <mergeCell ref="AX2117:BI2117"/>
    <mergeCell ref="BJ2117:BR2117"/>
    <mergeCell ref="BW2117:BZ2117"/>
    <mergeCell ref="CA2117:CH2117"/>
    <mergeCell ref="AX2118:BA2118"/>
    <mergeCell ref="BB2118:BE2118"/>
    <mergeCell ref="BF2118:BI2118"/>
    <mergeCell ref="BJ2118:BL2118"/>
    <mergeCell ref="BM2118:BO2118"/>
    <mergeCell ref="BP2118:BR2118"/>
    <mergeCell ref="BS2118:BS2119"/>
    <mergeCell ref="BT2118:BT2119"/>
    <mergeCell ref="BU2118:BU2119"/>
    <mergeCell ref="BV2118:BV2119"/>
    <mergeCell ref="BW2118:BZ2118"/>
    <mergeCell ref="CA2118:CD2118"/>
    <mergeCell ref="CE2118:CH2118"/>
    <mergeCell ref="AU2163:AU2167"/>
    <mergeCell ref="AV2163:AV2166"/>
    <mergeCell ref="AW2163:AW2166"/>
    <mergeCell ref="AX2163:BR2163"/>
    <mergeCell ref="BS2163:BV2164"/>
    <mergeCell ref="BW2163:CH2163"/>
    <mergeCell ref="AX2164:BI2164"/>
    <mergeCell ref="BJ2164:BR2164"/>
    <mergeCell ref="BW2164:BZ2164"/>
    <mergeCell ref="CA2164:CH2164"/>
    <mergeCell ref="AX2165:BA2165"/>
    <mergeCell ref="BB2165:BE2165"/>
    <mergeCell ref="BF2165:BI2165"/>
    <mergeCell ref="BJ2165:BL2165"/>
    <mergeCell ref="BM2165:BO2165"/>
    <mergeCell ref="BP2165:BR2165"/>
    <mergeCell ref="BS2165:BS2166"/>
    <mergeCell ref="BT2165:BT2166"/>
    <mergeCell ref="BU2165:BU2166"/>
    <mergeCell ref="BV2165:BV2166"/>
    <mergeCell ref="BW2165:BZ2165"/>
    <mergeCell ref="CA2165:CD2165"/>
    <mergeCell ref="CE2165:CH2165"/>
    <mergeCell ref="AU2210:AU2214"/>
    <mergeCell ref="AV2210:AV2213"/>
    <mergeCell ref="AW2210:AW2213"/>
    <mergeCell ref="AX2210:BR2210"/>
    <mergeCell ref="BS2210:BV2211"/>
    <mergeCell ref="BW2210:CH2210"/>
    <mergeCell ref="AX2211:BI2211"/>
    <mergeCell ref="BJ2211:BR2211"/>
    <mergeCell ref="BW2211:BZ2211"/>
    <mergeCell ref="CA2211:CH2211"/>
    <mergeCell ref="AX2212:BA2212"/>
    <mergeCell ref="BB2212:BE2212"/>
    <mergeCell ref="BF2212:BI2212"/>
    <mergeCell ref="BJ2212:BL2212"/>
    <mergeCell ref="BM2212:BO2212"/>
    <mergeCell ref="BP2212:BR2212"/>
    <mergeCell ref="BS2212:BS2213"/>
    <mergeCell ref="BT2212:BT2213"/>
    <mergeCell ref="BU2212:BU2213"/>
    <mergeCell ref="BV2212:BV2213"/>
    <mergeCell ref="BW2212:BZ2212"/>
    <mergeCell ref="CA2212:CD2212"/>
    <mergeCell ref="CE2212:CH2212"/>
    <mergeCell ref="AU2257:AU2261"/>
    <mergeCell ref="AV2257:AV2260"/>
    <mergeCell ref="AW2257:AW2260"/>
    <mergeCell ref="AX2257:BR2257"/>
    <mergeCell ref="BS2257:BV2258"/>
    <mergeCell ref="BW2257:CH2257"/>
    <mergeCell ref="AX2258:BI2258"/>
    <mergeCell ref="BJ2258:BR2258"/>
    <mergeCell ref="BW2258:BZ2258"/>
    <mergeCell ref="CA2258:CH2258"/>
    <mergeCell ref="AX2259:BA2259"/>
    <mergeCell ref="BB2259:BE2259"/>
    <mergeCell ref="BF2259:BI2259"/>
    <mergeCell ref="BJ2259:BL2259"/>
    <mergeCell ref="BM2259:BO2259"/>
    <mergeCell ref="BP2259:BR2259"/>
    <mergeCell ref="BS2259:BS2260"/>
    <mergeCell ref="BT2259:BT2260"/>
    <mergeCell ref="BU2259:BU2260"/>
    <mergeCell ref="BV2259:BV2260"/>
    <mergeCell ref="BW2259:BZ2259"/>
    <mergeCell ref="CA2259:CD2259"/>
    <mergeCell ref="CE2259:CH2259"/>
    <mergeCell ref="AU2304:AU2308"/>
    <mergeCell ref="AV2304:AV2307"/>
    <mergeCell ref="AW2304:AW2307"/>
    <mergeCell ref="AX2304:BR2304"/>
    <mergeCell ref="BS2304:BV2305"/>
    <mergeCell ref="BW2304:CH2304"/>
    <mergeCell ref="AX2305:BI2305"/>
    <mergeCell ref="BJ2305:BR2305"/>
    <mergeCell ref="BW2305:BZ2305"/>
    <mergeCell ref="CA2305:CH2305"/>
    <mergeCell ref="AX2306:BA2306"/>
    <mergeCell ref="BB2306:BE2306"/>
    <mergeCell ref="BF2306:BI2306"/>
    <mergeCell ref="BJ2306:BL2306"/>
    <mergeCell ref="BM2306:BO2306"/>
    <mergeCell ref="BP2306:BR2306"/>
    <mergeCell ref="BS2306:BS2307"/>
    <mergeCell ref="BT2306:BT2307"/>
    <mergeCell ref="BU2306:BU2307"/>
    <mergeCell ref="BV2306:BV2307"/>
    <mergeCell ref="BW2306:BZ2306"/>
    <mergeCell ref="CA2306:CD2306"/>
    <mergeCell ref="CE2306:CH2306"/>
    <mergeCell ref="AU2351:AU2355"/>
    <mergeCell ref="AV2351:AV2354"/>
    <mergeCell ref="AW2351:AW2354"/>
    <mergeCell ref="AX2351:BR2351"/>
    <mergeCell ref="BS2351:BV2352"/>
    <mergeCell ref="BW2351:CH2351"/>
    <mergeCell ref="AX2352:BI2352"/>
    <mergeCell ref="BJ2352:BR2352"/>
    <mergeCell ref="BW2352:BZ2352"/>
    <mergeCell ref="CA2352:CH2352"/>
    <mergeCell ref="AX2353:BA2353"/>
    <mergeCell ref="BB2353:BE2353"/>
    <mergeCell ref="BF2353:BI2353"/>
    <mergeCell ref="BJ2353:BL2353"/>
    <mergeCell ref="BM2353:BO2353"/>
    <mergeCell ref="BP2353:BR2353"/>
    <mergeCell ref="BS2353:BS2354"/>
    <mergeCell ref="BT2353:BT2354"/>
    <mergeCell ref="BU2353:BU2354"/>
    <mergeCell ref="BV2353:BV2354"/>
    <mergeCell ref="BW2353:BZ2353"/>
    <mergeCell ref="CA2353:CD2353"/>
    <mergeCell ref="CE2353:CH2353"/>
    <mergeCell ref="AU2398:AU2402"/>
    <mergeCell ref="AV2398:AV2401"/>
    <mergeCell ref="AW2398:AW2401"/>
    <mergeCell ref="AX2398:BR2398"/>
    <mergeCell ref="BS2398:BV2399"/>
    <mergeCell ref="BW2398:CH2398"/>
    <mergeCell ref="AX2399:BI2399"/>
    <mergeCell ref="BJ2399:BR2399"/>
    <mergeCell ref="BW2399:BZ2399"/>
    <mergeCell ref="CA2399:CH2399"/>
    <mergeCell ref="AX2400:BA2400"/>
    <mergeCell ref="BB2400:BE2400"/>
    <mergeCell ref="BF2400:BI2400"/>
    <mergeCell ref="BJ2400:BL2400"/>
    <mergeCell ref="BM2400:BO2400"/>
    <mergeCell ref="BP2400:BR2400"/>
    <mergeCell ref="BS2400:BS2401"/>
    <mergeCell ref="BT2400:BT2401"/>
    <mergeCell ref="BU2400:BU2401"/>
    <mergeCell ref="BV2400:BV2401"/>
    <mergeCell ref="BW2400:BZ2400"/>
    <mergeCell ref="CA2400:CD2400"/>
    <mergeCell ref="CE2400:CH2400"/>
    <mergeCell ref="AU2445:AU2449"/>
    <mergeCell ref="AV2445:AV2448"/>
    <mergeCell ref="AW2445:AW2448"/>
    <mergeCell ref="AX2445:BR2445"/>
    <mergeCell ref="BS2445:BV2446"/>
    <mergeCell ref="BW2445:CH2445"/>
    <mergeCell ref="AX2446:BI2446"/>
    <mergeCell ref="BJ2446:BR2446"/>
    <mergeCell ref="BW2446:BZ2446"/>
    <mergeCell ref="CA2446:CH2446"/>
    <mergeCell ref="AX2447:BA2447"/>
    <mergeCell ref="BB2447:BE2447"/>
    <mergeCell ref="BF2447:BI2447"/>
    <mergeCell ref="BJ2447:BL2447"/>
    <mergeCell ref="BM2447:BO2447"/>
    <mergeCell ref="BP2447:BR2447"/>
    <mergeCell ref="BS2447:BS2448"/>
    <mergeCell ref="BT2447:BT2448"/>
    <mergeCell ref="BU2447:BU2448"/>
    <mergeCell ref="BV2447:BV2448"/>
    <mergeCell ref="BW2447:BZ2447"/>
    <mergeCell ref="CA2447:CD2447"/>
    <mergeCell ref="CE2447:CH2447"/>
    <mergeCell ref="AU2492:AU2496"/>
    <mergeCell ref="AV2492:AV2495"/>
    <mergeCell ref="AW2492:AW2495"/>
    <mergeCell ref="AX2492:BR2492"/>
    <mergeCell ref="BS2492:BV2493"/>
    <mergeCell ref="BW2492:CH2492"/>
    <mergeCell ref="AX2493:BI2493"/>
    <mergeCell ref="BJ2493:BR2493"/>
    <mergeCell ref="BW2493:BZ2493"/>
    <mergeCell ref="CA2493:CH2493"/>
    <mergeCell ref="AX2494:BA2494"/>
    <mergeCell ref="BB2494:BE2494"/>
    <mergeCell ref="BF2494:BI2494"/>
    <mergeCell ref="BJ2494:BL2494"/>
    <mergeCell ref="BM2494:BO2494"/>
    <mergeCell ref="BP2494:BR2494"/>
    <mergeCell ref="BS2494:BS2495"/>
    <mergeCell ref="BT2494:BT2495"/>
    <mergeCell ref="BU2494:BU2495"/>
    <mergeCell ref="BV2494:BV2495"/>
    <mergeCell ref="BW2494:BZ2494"/>
    <mergeCell ref="CA2494:CD2494"/>
    <mergeCell ref="CE2494:CH2494"/>
    <mergeCell ref="AU2539:AU2543"/>
    <mergeCell ref="AV2539:AV2542"/>
    <mergeCell ref="AW2539:AW2542"/>
    <mergeCell ref="AX2539:BR2539"/>
    <mergeCell ref="BS2539:BV2540"/>
    <mergeCell ref="BW2539:CH2539"/>
    <mergeCell ref="AX2540:BI2540"/>
    <mergeCell ref="BJ2540:BR2540"/>
    <mergeCell ref="BW2540:BZ2540"/>
    <mergeCell ref="CA2540:CH2540"/>
    <mergeCell ref="AX2541:BA2541"/>
    <mergeCell ref="BB2541:BE2541"/>
    <mergeCell ref="BF2541:BI2541"/>
    <mergeCell ref="BJ2541:BL2541"/>
    <mergeCell ref="BM2541:BO2541"/>
    <mergeCell ref="BP2541:BR2541"/>
    <mergeCell ref="BS2541:BS2542"/>
    <mergeCell ref="BT2541:BT2542"/>
    <mergeCell ref="BU2541:BU2542"/>
    <mergeCell ref="BV2541:BV2542"/>
    <mergeCell ref="BW2541:BZ2541"/>
    <mergeCell ref="CA2541:CD2541"/>
    <mergeCell ref="CE2541:CH2541"/>
    <mergeCell ref="AU2586:AU2590"/>
    <mergeCell ref="AV2586:AV2589"/>
    <mergeCell ref="AW2586:AW2589"/>
    <mergeCell ref="AX2586:BR2586"/>
    <mergeCell ref="BS2586:BV2587"/>
    <mergeCell ref="BW2586:CH2586"/>
    <mergeCell ref="AX2587:BI2587"/>
    <mergeCell ref="BJ2587:BR2587"/>
    <mergeCell ref="BW2587:BZ2587"/>
    <mergeCell ref="CA2587:CH2587"/>
    <mergeCell ref="AX2588:BA2588"/>
    <mergeCell ref="BB2588:BE2588"/>
    <mergeCell ref="BF2588:BI2588"/>
    <mergeCell ref="BJ2588:BL2588"/>
    <mergeCell ref="BM2588:BO2588"/>
    <mergeCell ref="BP2588:BR2588"/>
    <mergeCell ref="BS2588:BS2589"/>
    <mergeCell ref="BT2588:BT2589"/>
    <mergeCell ref="BU2588:BU2589"/>
    <mergeCell ref="BV2588:BV2589"/>
    <mergeCell ref="BW2588:BZ2588"/>
    <mergeCell ref="CA2588:CD2588"/>
    <mergeCell ref="CE2588:CH2588"/>
    <mergeCell ref="AU2633:AU2637"/>
    <mergeCell ref="AV2633:AV2636"/>
    <mergeCell ref="AW2633:AW2636"/>
    <mergeCell ref="AX2633:BR2633"/>
    <mergeCell ref="BS2633:BV2634"/>
    <mergeCell ref="BW2633:CH2633"/>
    <mergeCell ref="AX2634:BI2634"/>
    <mergeCell ref="BJ2634:BR2634"/>
    <mergeCell ref="BW2634:BZ2634"/>
    <mergeCell ref="CA2634:CH2634"/>
    <mergeCell ref="AX2635:BA2635"/>
    <mergeCell ref="BB2635:BE2635"/>
    <mergeCell ref="BF2635:BI2635"/>
    <mergeCell ref="BJ2635:BL2635"/>
    <mergeCell ref="BM2635:BO2635"/>
    <mergeCell ref="BP2635:BR2635"/>
    <mergeCell ref="BS2635:BS2636"/>
    <mergeCell ref="BT2635:BT2636"/>
    <mergeCell ref="BU2635:BU2636"/>
    <mergeCell ref="BV2635:BV2636"/>
    <mergeCell ref="BW2635:BZ2635"/>
    <mergeCell ref="CA2635:CD2635"/>
    <mergeCell ref="CE2635:CH2635"/>
    <mergeCell ref="AU2680:AU2684"/>
    <mergeCell ref="AV2680:AV2683"/>
    <mergeCell ref="AW2680:AW2683"/>
    <mergeCell ref="AX2680:BR2680"/>
    <mergeCell ref="BS2680:BV2681"/>
    <mergeCell ref="BW2680:CH2680"/>
    <mergeCell ref="AX2681:BI2681"/>
    <mergeCell ref="BJ2681:BR2681"/>
    <mergeCell ref="BW2681:BZ2681"/>
    <mergeCell ref="CA2681:CH2681"/>
    <mergeCell ref="AX2682:BA2682"/>
    <mergeCell ref="BB2682:BE2682"/>
    <mergeCell ref="BF2682:BI2682"/>
    <mergeCell ref="BJ2682:BL2682"/>
    <mergeCell ref="BM2682:BO2682"/>
    <mergeCell ref="BP2682:BR2682"/>
    <mergeCell ref="BS2682:BS2683"/>
    <mergeCell ref="BT2682:BT2683"/>
    <mergeCell ref="BU2682:BU2683"/>
    <mergeCell ref="BV2682:BV2683"/>
    <mergeCell ref="BW2682:BZ2682"/>
    <mergeCell ref="CA2682:CD2682"/>
    <mergeCell ref="CE2682:CH2682"/>
    <mergeCell ref="AU2727:AU2731"/>
    <mergeCell ref="AV2727:AV2730"/>
    <mergeCell ref="AW2727:AW2730"/>
    <mergeCell ref="AX2727:BR2727"/>
    <mergeCell ref="BS2727:BV2728"/>
    <mergeCell ref="BW2727:CH2727"/>
    <mergeCell ref="AX2728:BI2728"/>
    <mergeCell ref="BJ2728:BR2728"/>
    <mergeCell ref="BW2728:BZ2728"/>
    <mergeCell ref="CA2728:CH2728"/>
    <mergeCell ref="AX2729:BA2729"/>
    <mergeCell ref="BB2729:BE2729"/>
    <mergeCell ref="BF2729:BI2729"/>
    <mergeCell ref="BJ2729:BL2729"/>
    <mergeCell ref="BM2729:BO2729"/>
    <mergeCell ref="BP2729:BR2729"/>
    <mergeCell ref="BS2729:BS2730"/>
    <mergeCell ref="BT2729:BT2730"/>
    <mergeCell ref="BU2729:BU2730"/>
    <mergeCell ref="BV2729:BV2730"/>
    <mergeCell ref="BW2729:BZ2729"/>
    <mergeCell ref="CA2729:CD2729"/>
    <mergeCell ref="CE2729:CH2729"/>
    <mergeCell ref="AU2774:AU2778"/>
    <mergeCell ref="AV2774:AV2777"/>
    <mergeCell ref="AW2774:AW2777"/>
    <mergeCell ref="AX2774:BR2774"/>
    <mergeCell ref="BS2774:BV2775"/>
    <mergeCell ref="BW2774:CH2774"/>
    <mergeCell ref="AX2775:BI2775"/>
    <mergeCell ref="BJ2775:BR2775"/>
    <mergeCell ref="BW2775:BZ2775"/>
    <mergeCell ref="CA2775:CH2775"/>
    <mergeCell ref="AX2776:BA2776"/>
    <mergeCell ref="BB2776:BE2776"/>
    <mergeCell ref="BF2776:BI2776"/>
    <mergeCell ref="BJ2776:BL2776"/>
    <mergeCell ref="BM2776:BO2776"/>
    <mergeCell ref="BP2776:BR2776"/>
    <mergeCell ref="BS2776:BS2777"/>
    <mergeCell ref="BT2776:BT2777"/>
    <mergeCell ref="BU2776:BU2777"/>
    <mergeCell ref="BV2776:BV2777"/>
    <mergeCell ref="BW2776:BZ2776"/>
    <mergeCell ref="CA2776:CD2776"/>
    <mergeCell ref="CE2776:CH2776"/>
    <mergeCell ref="AU2821:AU2825"/>
    <mergeCell ref="AV2821:AV2824"/>
    <mergeCell ref="AW2821:AW2824"/>
    <mergeCell ref="AX2821:BR2821"/>
    <mergeCell ref="BS2821:BV2822"/>
    <mergeCell ref="BW2821:CH2821"/>
    <mergeCell ref="AX2822:BI2822"/>
    <mergeCell ref="BJ2822:BR2822"/>
    <mergeCell ref="BW2822:BZ2822"/>
    <mergeCell ref="CA2822:CH2822"/>
    <mergeCell ref="AX2823:BA2823"/>
    <mergeCell ref="BB2823:BE2823"/>
    <mergeCell ref="BF2823:BI2823"/>
    <mergeCell ref="BJ2823:BL2823"/>
    <mergeCell ref="BM2823:BO2823"/>
    <mergeCell ref="BP2823:BR2823"/>
    <mergeCell ref="BS2823:BS2824"/>
    <mergeCell ref="BT2823:BT2824"/>
    <mergeCell ref="BU2823:BU2824"/>
    <mergeCell ref="BV2823:BV2824"/>
    <mergeCell ref="BW2823:BZ2823"/>
    <mergeCell ref="CA2823:CD2823"/>
    <mergeCell ref="CE2823:CH2823"/>
    <mergeCell ref="AU2868:AU2872"/>
    <mergeCell ref="AV2868:AV2871"/>
    <mergeCell ref="AW2868:AW2871"/>
    <mergeCell ref="AX2868:BR2868"/>
    <mergeCell ref="BS2868:BV2869"/>
    <mergeCell ref="BW2868:CH2868"/>
    <mergeCell ref="AX2869:BI2869"/>
    <mergeCell ref="BJ2869:BR2869"/>
    <mergeCell ref="BW2869:BZ2869"/>
    <mergeCell ref="CA2869:CH2869"/>
    <mergeCell ref="AX2870:BA2870"/>
    <mergeCell ref="BB2870:BE2870"/>
    <mergeCell ref="BF2870:BI2870"/>
    <mergeCell ref="BJ2870:BL2870"/>
    <mergeCell ref="BM2870:BO2870"/>
    <mergeCell ref="BP2870:BR2870"/>
    <mergeCell ref="BS2870:BS2871"/>
    <mergeCell ref="BT2870:BT2871"/>
    <mergeCell ref="BU2870:BU2871"/>
    <mergeCell ref="BV2870:BV2871"/>
    <mergeCell ref="BW2870:BZ2870"/>
    <mergeCell ref="CA2870:CD2870"/>
    <mergeCell ref="CE2870:CH2870"/>
    <mergeCell ref="AU2915:AU2919"/>
    <mergeCell ref="AV2915:AV2918"/>
    <mergeCell ref="AW2915:AW2918"/>
    <mergeCell ref="AX2915:BR2915"/>
    <mergeCell ref="BS2915:BV2916"/>
    <mergeCell ref="BW2915:CH2915"/>
    <mergeCell ref="AX2916:BI2916"/>
    <mergeCell ref="BJ2916:BR2916"/>
    <mergeCell ref="BW2916:BZ2916"/>
    <mergeCell ref="CA2916:CH2916"/>
    <mergeCell ref="AX2917:BA2917"/>
    <mergeCell ref="BB2917:BE2917"/>
    <mergeCell ref="BF2917:BI2917"/>
    <mergeCell ref="BJ2917:BL2917"/>
    <mergeCell ref="BM2917:BO2917"/>
    <mergeCell ref="BP2917:BR2917"/>
    <mergeCell ref="BS2917:BS2918"/>
    <mergeCell ref="BT2917:BT2918"/>
    <mergeCell ref="BU2917:BU2918"/>
    <mergeCell ref="BV2917:BV2918"/>
    <mergeCell ref="BW2917:BZ2917"/>
    <mergeCell ref="CA2917:CD2917"/>
    <mergeCell ref="CE2917:CH2917"/>
    <mergeCell ref="AU2962:AU2966"/>
    <mergeCell ref="AV2962:AV2965"/>
    <mergeCell ref="AW2962:AW2965"/>
    <mergeCell ref="AX2962:BR2962"/>
    <mergeCell ref="BS2962:BV2963"/>
    <mergeCell ref="BW2962:CH2962"/>
    <mergeCell ref="AX2963:BI2963"/>
    <mergeCell ref="BJ2963:BR2963"/>
    <mergeCell ref="BW2963:BZ2963"/>
    <mergeCell ref="CA2963:CH2963"/>
    <mergeCell ref="AX2964:BA2964"/>
    <mergeCell ref="BB2964:BE2964"/>
    <mergeCell ref="BF2964:BI2964"/>
    <mergeCell ref="BJ2964:BL2964"/>
    <mergeCell ref="BM2964:BO2964"/>
    <mergeCell ref="BP2964:BR2964"/>
    <mergeCell ref="BS2964:BS2965"/>
    <mergeCell ref="BT2964:BT2965"/>
    <mergeCell ref="BU2964:BU2965"/>
    <mergeCell ref="BV2964:BV2965"/>
    <mergeCell ref="BW2964:BZ2964"/>
    <mergeCell ref="CA2964:CD2964"/>
    <mergeCell ref="CE2964:CH2964"/>
    <mergeCell ref="AU3009:AU3013"/>
    <mergeCell ref="AV3009:AV3012"/>
    <mergeCell ref="AW3009:AW3012"/>
    <mergeCell ref="AX3009:BR3009"/>
    <mergeCell ref="BS3009:BV3010"/>
    <mergeCell ref="BW3009:CH3009"/>
    <mergeCell ref="AX3010:BI3010"/>
    <mergeCell ref="BJ3010:BR3010"/>
    <mergeCell ref="BW3010:BZ3010"/>
    <mergeCell ref="CA3010:CH3010"/>
    <mergeCell ref="AX3011:BA3011"/>
    <mergeCell ref="BB3011:BE3011"/>
    <mergeCell ref="BF3011:BI3011"/>
    <mergeCell ref="BJ3011:BL3011"/>
    <mergeCell ref="BM3011:BO3011"/>
    <mergeCell ref="BP3011:BR3011"/>
    <mergeCell ref="BS3011:BS3012"/>
    <mergeCell ref="BT3011:BT3012"/>
    <mergeCell ref="BU3011:BU3012"/>
    <mergeCell ref="BV3011:BV3012"/>
    <mergeCell ref="BW3011:BZ3011"/>
    <mergeCell ref="CA3011:CD3011"/>
    <mergeCell ref="CE3011:CH3011"/>
    <mergeCell ref="AU3056:AU3060"/>
    <mergeCell ref="AV3056:AV3059"/>
    <mergeCell ref="AW3056:AW3059"/>
    <mergeCell ref="AX3056:BR3056"/>
    <mergeCell ref="BS3056:BV3057"/>
    <mergeCell ref="BW3056:CH3056"/>
    <mergeCell ref="AX3057:BI3057"/>
    <mergeCell ref="BJ3057:BR3057"/>
    <mergeCell ref="BW3057:BZ3057"/>
    <mergeCell ref="CA3057:CH3057"/>
    <mergeCell ref="AX3058:BA3058"/>
    <mergeCell ref="BB3058:BE3058"/>
    <mergeCell ref="BF3058:BI3058"/>
    <mergeCell ref="BJ3058:BL3058"/>
    <mergeCell ref="BM3058:BO3058"/>
    <mergeCell ref="BP3058:BR3058"/>
    <mergeCell ref="BS3058:BS3059"/>
    <mergeCell ref="BT3058:BT3059"/>
    <mergeCell ref="BU3058:BU3059"/>
    <mergeCell ref="BV3058:BV3059"/>
    <mergeCell ref="BW3058:BZ3058"/>
    <mergeCell ref="CA3058:CD3058"/>
    <mergeCell ref="CE3058:CH3058"/>
    <mergeCell ref="AU3103:AU3107"/>
    <mergeCell ref="AV3103:AV3106"/>
    <mergeCell ref="AW3103:AW3106"/>
    <mergeCell ref="AX3103:BR3103"/>
    <mergeCell ref="BS3103:BV3104"/>
    <mergeCell ref="BW3103:CH3103"/>
    <mergeCell ref="AX3104:BI3104"/>
    <mergeCell ref="BJ3104:BR3104"/>
    <mergeCell ref="BW3104:BZ3104"/>
    <mergeCell ref="CA3104:CH3104"/>
    <mergeCell ref="AX3105:BA3105"/>
    <mergeCell ref="BB3105:BE3105"/>
    <mergeCell ref="BF3105:BI3105"/>
    <mergeCell ref="BJ3105:BL3105"/>
    <mergeCell ref="BM3105:BO3105"/>
    <mergeCell ref="BP3105:BR3105"/>
    <mergeCell ref="BS3105:BS3106"/>
    <mergeCell ref="BT3105:BT3106"/>
    <mergeCell ref="BU3105:BU3106"/>
    <mergeCell ref="BV3105:BV3106"/>
    <mergeCell ref="BW3105:BZ3105"/>
    <mergeCell ref="CA3105:CD3105"/>
    <mergeCell ref="CE3105:CH3105"/>
    <mergeCell ref="AU3150:AU3154"/>
    <mergeCell ref="AV3150:AV3153"/>
    <mergeCell ref="AW3150:AW3153"/>
    <mergeCell ref="AX3150:BR3150"/>
    <mergeCell ref="BS3150:BV3151"/>
    <mergeCell ref="BW3150:CH3150"/>
    <mergeCell ref="AX3151:BI3151"/>
    <mergeCell ref="BJ3151:BR3151"/>
    <mergeCell ref="BW3151:BZ3151"/>
    <mergeCell ref="CA3151:CH3151"/>
    <mergeCell ref="AX3152:BA3152"/>
    <mergeCell ref="BB3152:BE3152"/>
    <mergeCell ref="BF3152:BI3152"/>
    <mergeCell ref="BJ3152:BL3152"/>
    <mergeCell ref="BM3152:BO3152"/>
    <mergeCell ref="BP3152:BR3152"/>
    <mergeCell ref="BS3152:BS3153"/>
    <mergeCell ref="BT3152:BT3153"/>
    <mergeCell ref="BU3152:BU3153"/>
    <mergeCell ref="BV3152:BV3153"/>
    <mergeCell ref="BW3152:BZ3152"/>
    <mergeCell ref="CA3152:CD3152"/>
    <mergeCell ref="CE3152:CH3152"/>
    <mergeCell ref="AU3197:AU3201"/>
    <mergeCell ref="AV3197:AV3200"/>
    <mergeCell ref="AW3197:AW3200"/>
    <mergeCell ref="AX3197:BR3197"/>
    <mergeCell ref="BS3197:BV3198"/>
    <mergeCell ref="BW3197:CH3197"/>
    <mergeCell ref="AX3198:BI3198"/>
    <mergeCell ref="BJ3198:BR3198"/>
    <mergeCell ref="BW3198:BZ3198"/>
    <mergeCell ref="CA3198:CH3198"/>
    <mergeCell ref="AX3199:BA3199"/>
    <mergeCell ref="BB3199:BE3199"/>
    <mergeCell ref="BF3199:BI3199"/>
    <mergeCell ref="BJ3199:BL3199"/>
    <mergeCell ref="BM3199:BO3199"/>
    <mergeCell ref="BP3199:BR3199"/>
    <mergeCell ref="BS3199:BS3200"/>
    <mergeCell ref="BT3199:BT3200"/>
    <mergeCell ref="BU3199:BU3200"/>
    <mergeCell ref="BV3199:BV3200"/>
    <mergeCell ref="BW3199:BZ3199"/>
    <mergeCell ref="CA3199:CD3199"/>
    <mergeCell ref="CE3199:CH3199"/>
    <mergeCell ref="AU3244:AU3248"/>
    <mergeCell ref="AV3244:AV3247"/>
    <mergeCell ref="AW3244:AW3247"/>
    <mergeCell ref="AX3244:BR3244"/>
    <mergeCell ref="BS3244:BV3245"/>
    <mergeCell ref="BW3244:CH3244"/>
    <mergeCell ref="AX3245:BI3245"/>
    <mergeCell ref="BJ3245:BR3245"/>
    <mergeCell ref="BW3245:BZ3245"/>
    <mergeCell ref="CA3245:CH3245"/>
    <mergeCell ref="AX3246:BA3246"/>
    <mergeCell ref="BB3246:BE3246"/>
    <mergeCell ref="BF3246:BI3246"/>
    <mergeCell ref="BJ3246:BL3246"/>
    <mergeCell ref="BM3246:BO3246"/>
    <mergeCell ref="BP3246:BR3246"/>
    <mergeCell ref="BS3246:BS3247"/>
    <mergeCell ref="BT3246:BT3247"/>
    <mergeCell ref="BU3246:BU3247"/>
    <mergeCell ref="BV3246:BV3247"/>
    <mergeCell ref="BW3246:BZ3246"/>
    <mergeCell ref="CA3246:CD3246"/>
    <mergeCell ref="CE3246:CH3246"/>
    <mergeCell ref="AU3291:AU3295"/>
    <mergeCell ref="AV3291:AV3294"/>
    <mergeCell ref="AW3291:AW3294"/>
    <mergeCell ref="AX3291:BR3291"/>
    <mergeCell ref="BS3291:BV3292"/>
    <mergeCell ref="BW3291:CH3291"/>
    <mergeCell ref="AX3292:BI3292"/>
    <mergeCell ref="BJ3292:BR3292"/>
    <mergeCell ref="BW3292:BZ3292"/>
    <mergeCell ref="CA3292:CH3292"/>
    <mergeCell ref="AX3293:BA3293"/>
    <mergeCell ref="BB3293:BE3293"/>
    <mergeCell ref="BF3293:BI3293"/>
    <mergeCell ref="BJ3293:BL3293"/>
    <mergeCell ref="BM3293:BO3293"/>
    <mergeCell ref="BP3293:BR3293"/>
    <mergeCell ref="BS3293:BS3294"/>
    <mergeCell ref="BT3293:BT3294"/>
    <mergeCell ref="BU3293:BU3294"/>
    <mergeCell ref="BV3293:BV3294"/>
    <mergeCell ref="BW3293:BZ3293"/>
    <mergeCell ref="CA3293:CD3293"/>
    <mergeCell ref="CE3293:CH3293"/>
    <mergeCell ref="AU3338:AU3342"/>
    <mergeCell ref="AV3338:AV3341"/>
    <mergeCell ref="AW3338:AW3341"/>
    <mergeCell ref="AX3338:BR3338"/>
    <mergeCell ref="BS3338:BV3339"/>
    <mergeCell ref="BW3338:CH3338"/>
    <mergeCell ref="AX3339:BI3339"/>
    <mergeCell ref="BJ3339:BR3339"/>
    <mergeCell ref="BW3339:BZ3339"/>
    <mergeCell ref="CA3339:CH3339"/>
    <mergeCell ref="AX3340:BA3340"/>
    <mergeCell ref="BB3340:BE3340"/>
    <mergeCell ref="BF3340:BI3340"/>
    <mergeCell ref="BJ3340:BL3340"/>
    <mergeCell ref="BM3340:BO3340"/>
    <mergeCell ref="BP3340:BR3340"/>
    <mergeCell ref="BS3340:BS3341"/>
    <mergeCell ref="BT3340:BT3341"/>
    <mergeCell ref="BU3340:BU3341"/>
    <mergeCell ref="BV3340:BV3341"/>
    <mergeCell ref="BW3340:BZ3340"/>
    <mergeCell ref="CA3340:CD3340"/>
    <mergeCell ref="CE3340:CH3340"/>
    <mergeCell ref="AU3385:AU3389"/>
    <mergeCell ref="AV3385:AV3388"/>
    <mergeCell ref="AW3385:AW3388"/>
    <mergeCell ref="AX3385:BR3385"/>
    <mergeCell ref="BS3385:BV3386"/>
    <mergeCell ref="BW3385:CH3385"/>
    <mergeCell ref="AX3386:BI3386"/>
    <mergeCell ref="BJ3386:BR3386"/>
    <mergeCell ref="BW3386:BZ3386"/>
    <mergeCell ref="CA3386:CH3386"/>
    <mergeCell ref="AX3387:BA3387"/>
    <mergeCell ref="BB3387:BE3387"/>
    <mergeCell ref="BF3387:BI3387"/>
    <mergeCell ref="BJ3387:BL3387"/>
    <mergeCell ref="BM3387:BO3387"/>
    <mergeCell ref="BP3387:BR3387"/>
    <mergeCell ref="BS3387:BS3388"/>
    <mergeCell ref="BT3387:BT3388"/>
    <mergeCell ref="BU3387:BU3388"/>
    <mergeCell ref="BV3387:BV3388"/>
    <mergeCell ref="BW3387:BZ3387"/>
    <mergeCell ref="CA3387:CD3387"/>
    <mergeCell ref="CE3387:CH3387"/>
    <mergeCell ref="AU3432:AU3436"/>
    <mergeCell ref="AV3432:AV3435"/>
    <mergeCell ref="AW3432:AW3435"/>
    <mergeCell ref="AX3432:BR3432"/>
    <mergeCell ref="BS3432:BV3433"/>
    <mergeCell ref="BW3432:CH3432"/>
    <mergeCell ref="AX3433:BI3433"/>
    <mergeCell ref="BJ3433:BR3433"/>
    <mergeCell ref="BW3433:BZ3433"/>
    <mergeCell ref="CA3433:CH3433"/>
    <mergeCell ref="AX3434:BA3434"/>
    <mergeCell ref="BB3434:BE3434"/>
    <mergeCell ref="BF3434:BI3434"/>
    <mergeCell ref="BJ3434:BL3434"/>
    <mergeCell ref="BM3434:BO3434"/>
    <mergeCell ref="BP3434:BR3434"/>
    <mergeCell ref="BS3434:BS3435"/>
    <mergeCell ref="BT3434:BT3435"/>
    <mergeCell ref="BU3434:BU3435"/>
    <mergeCell ref="BV3434:BV3435"/>
    <mergeCell ref="BW3434:BZ3434"/>
    <mergeCell ref="CA3434:CD3434"/>
    <mergeCell ref="CE3434:CH3434"/>
    <mergeCell ref="AU3479:AU3483"/>
    <mergeCell ref="AV3479:AV3482"/>
    <mergeCell ref="AW3479:AW3482"/>
    <mergeCell ref="AX3479:BR3479"/>
    <mergeCell ref="BS3479:BV3480"/>
    <mergeCell ref="BW3479:CH3479"/>
    <mergeCell ref="AX3480:BI3480"/>
    <mergeCell ref="BJ3480:BR3480"/>
    <mergeCell ref="BW3480:BZ3480"/>
    <mergeCell ref="CA3480:CH3480"/>
    <mergeCell ref="AX3481:BA3481"/>
    <mergeCell ref="BB3481:BE3481"/>
    <mergeCell ref="BF3481:BI3481"/>
    <mergeCell ref="BJ3481:BL3481"/>
    <mergeCell ref="BM3481:BO3481"/>
    <mergeCell ref="BP3481:BR3481"/>
    <mergeCell ref="BS3481:BS3482"/>
    <mergeCell ref="BT3481:BT3482"/>
    <mergeCell ref="BU3481:BU3482"/>
    <mergeCell ref="BV3481:BV3482"/>
    <mergeCell ref="BW3481:BZ3481"/>
    <mergeCell ref="CA3481:CD3481"/>
    <mergeCell ref="CE3481:CH3481"/>
    <mergeCell ref="AU3526:AU3530"/>
    <mergeCell ref="AV3526:AV3529"/>
    <mergeCell ref="AW3526:AW3529"/>
    <mergeCell ref="AX3526:BR3526"/>
    <mergeCell ref="BS3526:BV3527"/>
    <mergeCell ref="BW3526:CH3526"/>
    <mergeCell ref="AX3527:BI3527"/>
    <mergeCell ref="BJ3527:BR3527"/>
    <mergeCell ref="BW3527:BZ3527"/>
    <mergeCell ref="CA3527:CH3527"/>
    <mergeCell ref="AX3528:BA3528"/>
    <mergeCell ref="BB3528:BE3528"/>
    <mergeCell ref="BF3528:BI3528"/>
    <mergeCell ref="BJ3528:BL3528"/>
    <mergeCell ref="BM3528:BO3528"/>
    <mergeCell ref="BP3528:BR3528"/>
    <mergeCell ref="BS3528:BS3529"/>
    <mergeCell ref="BT3528:BT3529"/>
    <mergeCell ref="BU3528:BU3529"/>
    <mergeCell ref="BV3528:BV3529"/>
    <mergeCell ref="BW3528:BZ3528"/>
    <mergeCell ref="CA3528:CD3528"/>
    <mergeCell ref="CE3528:CH3528"/>
    <mergeCell ref="AU3573:AU3577"/>
    <mergeCell ref="AV3573:AV3576"/>
    <mergeCell ref="AW3573:AW3576"/>
    <mergeCell ref="AX3573:BR3573"/>
    <mergeCell ref="BS3573:BV3574"/>
    <mergeCell ref="BW3573:CH3573"/>
    <mergeCell ref="AX3574:BI3574"/>
    <mergeCell ref="BJ3574:BR3574"/>
    <mergeCell ref="BW3574:BZ3574"/>
    <mergeCell ref="CA3574:CH3574"/>
    <mergeCell ref="AX3575:BA3575"/>
    <mergeCell ref="BB3575:BE3575"/>
    <mergeCell ref="BF3575:BI3575"/>
    <mergeCell ref="BJ3575:BL3575"/>
    <mergeCell ref="BM3575:BO3575"/>
    <mergeCell ref="BP3575:BR3575"/>
    <mergeCell ref="BS3575:BS3576"/>
    <mergeCell ref="BT3575:BT3576"/>
    <mergeCell ref="BU3575:BU3576"/>
    <mergeCell ref="BV3575:BV3576"/>
    <mergeCell ref="BW3575:BZ3575"/>
    <mergeCell ref="CA3575:CD3575"/>
    <mergeCell ref="CE3575:CH3575"/>
    <mergeCell ref="AU3620:AU3624"/>
    <mergeCell ref="AV3620:AV3623"/>
    <mergeCell ref="AW3620:AW3623"/>
    <mergeCell ref="AX3620:BR3620"/>
    <mergeCell ref="BS3620:BV3621"/>
    <mergeCell ref="BW3620:CH3620"/>
    <mergeCell ref="AX3621:BI3621"/>
    <mergeCell ref="BJ3621:BR3621"/>
    <mergeCell ref="BW3621:BZ3621"/>
    <mergeCell ref="CA3621:CH3621"/>
    <mergeCell ref="AX3622:BA3622"/>
    <mergeCell ref="BB3622:BE3622"/>
    <mergeCell ref="BF3622:BI3622"/>
    <mergeCell ref="BJ3622:BL3622"/>
    <mergeCell ref="BM3622:BO3622"/>
    <mergeCell ref="BP3622:BR3622"/>
    <mergeCell ref="BS3622:BS3623"/>
    <mergeCell ref="BT3622:BT3623"/>
    <mergeCell ref="BU3622:BU3623"/>
    <mergeCell ref="BV3622:BV3623"/>
    <mergeCell ref="BW3622:BZ3622"/>
    <mergeCell ref="CA3622:CD3622"/>
    <mergeCell ref="CE3622:CH3622"/>
    <mergeCell ref="AU3667:AU3671"/>
    <mergeCell ref="AV3667:AV3670"/>
    <mergeCell ref="AW3667:AW3670"/>
    <mergeCell ref="AX3667:BR3667"/>
    <mergeCell ref="BS3667:BV3668"/>
    <mergeCell ref="BW3667:CH3667"/>
    <mergeCell ref="AX3668:BI3668"/>
    <mergeCell ref="BJ3668:BR3668"/>
    <mergeCell ref="BW3668:BZ3668"/>
    <mergeCell ref="CA3668:CH3668"/>
    <mergeCell ref="AX3669:BA3669"/>
    <mergeCell ref="BB3669:BE3669"/>
    <mergeCell ref="BF3669:BI3669"/>
    <mergeCell ref="BJ3669:BL3669"/>
    <mergeCell ref="BM3669:BO3669"/>
    <mergeCell ref="BP3669:BR3669"/>
    <mergeCell ref="BS3669:BS3670"/>
    <mergeCell ref="BT3669:BT3670"/>
    <mergeCell ref="BU3669:BU3670"/>
    <mergeCell ref="BV3669:BV3670"/>
    <mergeCell ref="BW3669:BZ3669"/>
    <mergeCell ref="CA3669:CD3669"/>
    <mergeCell ref="CE3669:CH3669"/>
    <mergeCell ref="AU3714:AU3718"/>
    <mergeCell ref="AV3714:AV3717"/>
    <mergeCell ref="AW3714:AW3717"/>
    <mergeCell ref="AX3714:BR3714"/>
    <mergeCell ref="BS3714:BV3715"/>
    <mergeCell ref="BW3714:CH3714"/>
    <mergeCell ref="AX3715:BI3715"/>
    <mergeCell ref="BJ3715:BR3715"/>
    <mergeCell ref="BW3715:BZ3715"/>
    <mergeCell ref="CA3715:CH3715"/>
    <mergeCell ref="AX3716:BA3716"/>
    <mergeCell ref="BB3716:BE3716"/>
    <mergeCell ref="BF3716:BI3716"/>
    <mergeCell ref="BJ3716:BL3716"/>
    <mergeCell ref="BM3716:BO3716"/>
    <mergeCell ref="BP3716:BR3716"/>
    <mergeCell ref="BS3716:BS3717"/>
    <mergeCell ref="BT3716:BT3717"/>
    <mergeCell ref="BU3716:BU3717"/>
    <mergeCell ref="BV3716:BV3717"/>
    <mergeCell ref="BW3716:BZ3716"/>
    <mergeCell ref="CA3716:CD3716"/>
    <mergeCell ref="CE3716:CH3716"/>
    <mergeCell ref="AU3761:AU3765"/>
    <mergeCell ref="AV3761:AV3764"/>
    <mergeCell ref="AW3761:AW3764"/>
    <mergeCell ref="AX3761:BR3761"/>
    <mergeCell ref="BS3761:BV3762"/>
    <mergeCell ref="BW3761:CH3761"/>
    <mergeCell ref="AX3762:BI3762"/>
    <mergeCell ref="BJ3762:BR3762"/>
    <mergeCell ref="BW3762:BZ3762"/>
    <mergeCell ref="CA3762:CH3762"/>
    <mergeCell ref="AX3763:BA3763"/>
    <mergeCell ref="BB3763:BE3763"/>
    <mergeCell ref="BF3763:BI3763"/>
    <mergeCell ref="BJ3763:BL3763"/>
    <mergeCell ref="BM3763:BO3763"/>
    <mergeCell ref="BP3763:BR3763"/>
    <mergeCell ref="BS3763:BS3764"/>
    <mergeCell ref="BT3763:BT3764"/>
    <mergeCell ref="BU3763:BU3764"/>
    <mergeCell ref="BV3763:BV3764"/>
    <mergeCell ref="BW3763:BZ3763"/>
    <mergeCell ref="CA3763:CD3763"/>
    <mergeCell ref="CE3763:CH3763"/>
    <mergeCell ref="AU3808:AU3812"/>
    <mergeCell ref="AV3808:AV3811"/>
    <mergeCell ref="AW3808:AW3811"/>
    <mergeCell ref="AX3808:BR3808"/>
    <mergeCell ref="BS3808:BV3809"/>
    <mergeCell ref="BW3808:CH3808"/>
    <mergeCell ref="AX3809:BI3809"/>
    <mergeCell ref="BJ3809:BR3809"/>
    <mergeCell ref="BW3809:BZ3809"/>
    <mergeCell ref="CA3809:CH3809"/>
    <mergeCell ref="AX3810:BA3810"/>
    <mergeCell ref="BB3810:BE3810"/>
    <mergeCell ref="BF3810:BI3810"/>
    <mergeCell ref="BJ3810:BL3810"/>
    <mergeCell ref="BM3810:BO3810"/>
    <mergeCell ref="BP3810:BR3810"/>
    <mergeCell ref="BS3810:BS3811"/>
    <mergeCell ref="BT3810:BT3811"/>
    <mergeCell ref="BU3810:BU3811"/>
    <mergeCell ref="BV3810:BV3811"/>
    <mergeCell ref="BW3810:BZ3810"/>
    <mergeCell ref="CA3810:CD3810"/>
    <mergeCell ref="CE3810:CH3810"/>
    <mergeCell ref="AU3855:AU3859"/>
    <mergeCell ref="AV3855:AV3858"/>
    <mergeCell ref="AW3855:AW3858"/>
    <mergeCell ref="AX3855:BR3855"/>
    <mergeCell ref="BS3855:BV3856"/>
    <mergeCell ref="BW3855:CH3855"/>
    <mergeCell ref="AX3856:BI3856"/>
    <mergeCell ref="BJ3856:BR3856"/>
    <mergeCell ref="BW3856:BZ3856"/>
    <mergeCell ref="CA3856:CH3856"/>
    <mergeCell ref="AX3857:BA3857"/>
    <mergeCell ref="BB3857:BE3857"/>
    <mergeCell ref="BF3857:BI3857"/>
    <mergeCell ref="BJ3857:BL3857"/>
    <mergeCell ref="BM3857:BO3857"/>
    <mergeCell ref="BP3857:BR3857"/>
    <mergeCell ref="BS3857:BS3858"/>
    <mergeCell ref="BT3857:BT3858"/>
    <mergeCell ref="BU3857:BU3858"/>
    <mergeCell ref="BV3857:BV3858"/>
    <mergeCell ref="BW3857:BZ3857"/>
    <mergeCell ref="CA3857:CD3857"/>
    <mergeCell ref="CE3857:CH3857"/>
    <mergeCell ref="AU3902:AU3906"/>
    <mergeCell ref="AV3902:AV3905"/>
    <mergeCell ref="AW3902:AW3905"/>
    <mergeCell ref="AX3902:BR3902"/>
    <mergeCell ref="BS3902:BV3903"/>
    <mergeCell ref="BW3902:CH3902"/>
    <mergeCell ref="AX3903:BI3903"/>
    <mergeCell ref="BJ3903:BR3903"/>
    <mergeCell ref="BW3903:BZ3903"/>
    <mergeCell ref="CA3903:CH3903"/>
    <mergeCell ref="AX3904:BA3904"/>
    <mergeCell ref="BB3904:BE3904"/>
    <mergeCell ref="BF3904:BI3904"/>
    <mergeCell ref="BJ3904:BL3904"/>
    <mergeCell ref="BM3904:BO3904"/>
    <mergeCell ref="BP3904:BR3904"/>
    <mergeCell ref="BS3904:BS3905"/>
    <mergeCell ref="BT3904:BT3905"/>
    <mergeCell ref="BU3904:BU3905"/>
    <mergeCell ref="BV3904:BV3905"/>
    <mergeCell ref="BW3904:BZ3904"/>
    <mergeCell ref="CA3904:CD3904"/>
    <mergeCell ref="CE3904:CH3904"/>
    <mergeCell ref="AU3949:AU3953"/>
    <mergeCell ref="AV3949:AV3952"/>
    <mergeCell ref="AW3949:AW3952"/>
    <mergeCell ref="AX3949:BR3949"/>
    <mergeCell ref="BS3949:BV3950"/>
    <mergeCell ref="BW3949:CH3949"/>
    <mergeCell ref="AX3950:BI3950"/>
    <mergeCell ref="BJ3950:BR3950"/>
    <mergeCell ref="BW3950:BZ3950"/>
    <mergeCell ref="CA3950:CH3950"/>
    <mergeCell ref="AX3951:BA3951"/>
    <mergeCell ref="BB3951:BE3951"/>
    <mergeCell ref="BF3951:BI3951"/>
    <mergeCell ref="BJ3951:BL3951"/>
    <mergeCell ref="BM3951:BO3951"/>
    <mergeCell ref="BP3951:BR3951"/>
    <mergeCell ref="BS3951:BS3952"/>
    <mergeCell ref="BT3951:BT3952"/>
    <mergeCell ref="BU3951:BU3952"/>
    <mergeCell ref="BV3951:BV3952"/>
    <mergeCell ref="BW3951:BZ3951"/>
    <mergeCell ref="CA3951:CD3951"/>
    <mergeCell ref="CE3951:CH3951"/>
    <mergeCell ref="AU3996:AU4000"/>
    <mergeCell ref="AV3996:AV3999"/>
    <mergeCell ref="AW3996:AW3999"/>
    <mergeCell ref="AX3996:BR3996"/>
    <mergeCell ref="BS3996:BV3997"/>
    <mergeCell ref="BW3996:CH3996"/>
    <mergeCell ref="AX3997:BI3997"/>
    <mergeCell ref="BJ3997:BR3997"/>
    <mergeCell ref="BW3997:BZ3997"/>
    <mergeCell ref="CA3997:CH3997"/>
    <mergeCell ref="AX3998:BA3998"/>
    <mergeCell ref="BB3998:BE3998"/>
    <mergeCell ref="BF3998:BI3998"/>
    <mergeCell ref="BJ3998:BL3998"/>
    <mergeCell ref="BM3998:BO3998"/>
    <mergeCell ref="BP3998:BR3998"/>
    <mergeCell ref="BS3998:BS3999"/>
    <mergeCell ref="BT3998:BT3999"/>
    <mergeCell ref="BU3998:BU3999"/>
    <mergeCell ref="BV3998:BV3999"/>
    <mergeCell ref="BW3998:BZ3998"/>
    <mergeCell ref="CA3998:CD3998"/>
    <mergeCell ref="CE3998:CH3998"/>
    <mergeCell ref="AU4043:AU4047"/>
    <mergeCell ref="AV4043:AV4046"/>
    <mergeCell ref="AW4043:AW4046"/>
    <mergeCell ref="AX4043:BR4043"/>
    <mergeCell ref="BS4043:BV4044"/>
    <mergeCell ref="BW4043:CH4043"/>
    <mergeCell ref="AX4044:BI4044"/>
    <mergeCell ref="BJ4044:BR4044"/>
    <mergeCell ref="BW4044:BZ4044"/>
    <mergeCell ref="CA4044:CH4044"/>
    <mergeCell ref="AX4045:BA4045"/>
    <mergeCell ref="BB4045:BE4045"/>
    <mergeCell ref="BF4045:BI4045"/>
    <mergeCell ref="BJ4045:BL4045"/>
    <mergeCell ref="BM4045:BO4045"/>
    <mergeCell ref="BP4045:BR4045"/>
    <mergeCell ref="BS4045:BS4046"/>
    <mergeCell ref="BT4045:BT4046"/>
    <mergeCell ref="BU4045:BU4046"/>
    <mergeCell ref="BV4045:BV4046"/>
    <mergeCell ref="BW4045:BZ4045"/>
    <mergeCell ref="CA4045:CD4045"/>
    <mergeCell ref="CE4045:CH4045"/>
    <mergeCell ref="AU4090:AU4094"/>
    <mergeCell ref="AV4090:AV4093"/>
    <mergeCell ref="AW4090:AW4093"/>
    <mergeCell ref="AX4090:BR4090"/>
    <mergeCell ref="BS4090:BV4091"/>
    <mergeCell ref="BW4090:CH4090"/>
    <mergeCell ref="AX4091:BI4091"/>
    <mergeCell ref="BJ4091:BR4091"/>
    <mergeCell ref="BW4091:BZ4091"/>
    <mergeCell ref="CA4091:CH4091"/>
    <mergeCell ref="AX4092:BA4092"/>
    <mergeCell ref="BB4092:BE4092"/>
    <mergeCell ref="BF4092:BI4092"/>
    <mergeCell ref="BJ4092:BL4092"/>
    <mergeCell ref="BM4092:BO4092"/>
    <mergeCell ref="BP4092:BR4092"/>
    <mergeCell ref="BS4092:BS4093"/>
    <mergeCell ref="BT4092:BT4093"/>
    <mergeCell ref="BU4092:BU4093"/>
    <mergeCell ref="BV4092:BV4093"/>
    <mergeCell ref="BW4092:BZ4092"/>
    <mergeCell ref="CA4092:CD4092"/>
    <mergeCell ref="CE4092:CH4092"/>
    <mergeCell ref="AU4137:AU4141"/>
    <mergeCell ref="AV4137:AV4140"/>
    <mergeCell ref="AW4137:AW4140"/>
    <mergeCell ref="AX4137:BR4137"/>
    <mergeCell ref="BS4137:BV4138"/>
    <mergeCell ref="BW4137:CH4137"/>
    <mergeCell ref="AX4138:BI4138"/>
    <mergeCell ref="BJ4138:BR4138"/>
    <mergeCell ref="BW4138:BZ4138"/>
    <mergeCell ref="CA4138:CH4138"/>
    <mergeCell ref="AX4139:BA4139"/>
    <mergeCell ref="BB4139:BE4139"/>
    <mergeCell ref="BF4139:BI4139"/>
    <mergeCell ref="BJ4139:BL4139"/>
    <mergeCell ref="BM4139:BO4139"/>
    <mergeCell ref="BP4139:BR4139"/>
    <mergeCell ref="BS4139:BS4140"/>
    <mergeCell ref="BT4139:BT4140"/>
    <mergeCell ref="BU4139:BU4140"/>
    <mergeCell ref="BV4139:BV4140"/>
    <mergeCell ref="BW4139:BZ4139"/>
    <mergeCell ref="CA4139:CD4139"/>
    <mergeCell ref="CE4139:CH4139"/>
    <mergeCell ref="AU4184:AU4188"/>
    <mergeCell ref="AV4184:AV4187"/>
    <mergeCell ref="AW4184:AW4187"/>
    <mergeCell ref="AX4184:BR4184"/>
    <mergeCell ref="BS4184:BV4185"/>
    <mergeCell ref="BW4184:CH4184"/>
    <mergeCell ref="AX4185:BI4185"/>
    <mergeCell ref="BJ4185:BR4185"/>
    <mergeCell ref="BW4185:BZ4185"/>
    <mergeCell ref="CA4185:CH4185"/>
    <mergeCell ref="AX4186:BA4186"/>
    <mergeCell ref="BB4186:BE4186"/>
    <mergeCell ref="BF4186:BI4186"/>
    <mergeCell ref="BJ4186:BL4186"/>
    <mergeCell ref="BM4186:BO4186"/>
    <mergeCell ref="BP4186:BR4186"/>
    <mergeCell ref="BS4186:BS4187"/>
    <mergeCell ref="BT4186:BT4187"/>
    <mergeCell ref="BU4186:BU4187"/>
    <mergeCell ref="BV4186:BV4187"/>
    <mergeCell ref="BW4186:BZ4186"/>
    <mergeCell ref="CA4186:CD4186"/>
    <mergeCell ref="CE4186:CH4186"/>
    <mergeCell ref="AU4231:AU4235"/>
    <mergeCell ref="AV4231:AV4234"/>
    <mergeCell ref="AW4231:AW4234"/>
    <mergeCell ref="AX4231:BR4231"/>
    <mergeCell ref="BS4231:BV4232"/>
    <mergeCell ref="BW4231:CH4231"/>
    <mergeCell ref="AX4232:BI4232"/>
    <mergeCell ref="BJ4232:BR4232"/>
    <mergeCell ref="BW4232:BZ4232"/>
    <mergeCell ref="CA4232:CH4232"/>
    <mergeCell ref="AX4233:BA4233"/>
    <mergeCell ref="BB4233:BE4233"/>
    <mergeCell ref="BF4233:BI4233"/>
    <mergeCell ref="BJ4233:BL4233"/>
    <mergeCell ref="BM4233:BO4233"/>
    <mergeCell ref="BP4233:BR4233"/>
    <mergeCell ref="BS4233:BS4234"/>
    <mergeCell ref="BT4233:BT4234"/>
    <mergeCell ref="BU4233:BU4234"/>
    <mergeCell ref="BV4233:BV4234"/>
    <mergeCell ref="BW4233:BZ4233"/>
    <mergeCell ref="CA4233:CD4233"/>
    <mergeCell ref="CE4233:CH4233"/>
    <mergeCell ref="AU4278:AU4282"/>
    <mergeCell ref="AV4278:AV4281"/>
    <mergeCell ref="AW4278:AW4281"/>
    <mergeCell ref="AX4278:BR4278"/>
    <mergeCell ref="BS4278:BV4279"/>
    <mergeCell ref="BW4278:CH4278"/>
    <mergeCell ref="AX4279:BI4279"/>
    <mergeCell ref="BJ4279:BR4279"/>
    <mergeCell ref="BW4279:BZ4279"/>
    <mergeCell ref="CA4279:CH4279"/>
    <mergeCell ref="AX4280:BA4280"/>
    <mergeCell ref="BB4280:BE4280"/>
    <mergeCell ref="BF4280:BI4280"/>
    <mergeCell ref="BJ4280:BL4280"/>
    <mergeCell ref="BM4280:BO4280"/>
    <mergeCell ref="BP4280:BR4280"/>
    <mergeCell ref="BS4280:BS4281"/>
    <mergeCell ref="BT4280:BT4281"/>
    <mergeCell ref="BU4280:BU4281"/>
    <mergeCell ref="BV4280:BV4281"/>
    <mergeCell ref="BW4280:BZ4280"/>
    <mergeCell ref="CA4280:CD4280"/>
    <mergeCell ref="CE4280:CH4280"/>
    <mergeCell ref="AU4325:AU4329"/>
    <mergeCell ref="AV4325:AV4328"/>
    <mergeCell ref="AW4325:AW4328"/>
    <mergeCell ref="AX4325:BR4325"/>
    <mergeCell ref="BS4325:BV4326"/>
    <mergeCell ref="BW4325:CH4325"/>
    <mergeCell ref="AX4326:BI4326"/>
    <mergeCell ref="BJ4326:BR4326"/>
    <mergeCell ref="BW4326:BZ4326"/>
    <mergeCell ref="CA4326:CH4326"/>
    <mergeCell ref="AX4327:BA4327"/>
    <mergeCell ref="BB4327:BE4327"/>
    <mergeCell ref="BF4327:BI4327"/>
    <mergeCell ref="BJ4327:BL4327"/>
    <mergeCell ref="BM4327:BO4327"/>
    <mergeCell ref="BP4327:BR4327"/>
    <mergeCell ref="BS4327:BS4328"/>
    <mergeCell ref="BT4327:BT4328"/>
    <mergeCell ref="BU4327:BU4328"/>
    <mergeCell ref="BV4327:BV4328"/>
    <mergeCell ref="BW4327:BZ4327"/>
    <mergeCell ref="CA4327:CD4327"/>
    <mergeCell ref="CE4327:CH4327"/>
    <mergeCell ref="AU4372:AU4376"/>
    <mergeCell ref="AV4372:AV4375"/>
    <mergeCell ref="AW4372:AW4375"/>
    <mergeCell ref="AX4372:BR4372"/>
    <mergeCell ref="BS4372:BV4373"/>
    <mergeCell ref="BW4372:CH4372"/>
    <mergeCell ref="AX4373:BI4373"/>
    <mergeCell ref="BJ4373:BR4373"/>
    <mergeCell ref="BW4373:BZ4373"/>
    <mergeCell ref="CA4373:CH4373"/>
    <mergeCell ref="AX4374:BA4374"/>
    <mergeCell ref="BB4374:BE4374"/>
    <mergeCell ref="BF4374:BI4374"/>
    <mergeCell ref="BJ4374:BL4374"/>
    <mergeCell ref="BM4374:BO4374"/>
    <mergeCell ref="BP4374:BR4374"/>
    <mergeCell ref="BS4374:BS4375"/>
    <mergeCell ref="BT4374:BT4375"/>
    <mergeCell ref="BU4374:BU4375"/>
    <mergeCell ref="BV4374:BV4375"/>
    <mergeCell ref="BW4374:BZ4374"/>
    <mergeCell ref="CA4374:CD4374"/>
    <mergeCell ref="CE4374:CH4374"/>
    <mergeCell ref="AU4419:AU4423"/>
    <mergeCell ref="AV4419:AV4422"/>
    <mergeCell ref="AW4419:AW4422"/>
    <mergeCell ref="AX4419:BR4419"/>
    <mergeCell ref="BS4419:BV4420"/>
    <mergeCell ref="BW4419:CH4419"/>
    <mergeCell ref="AX4420:BI4420"/>
    <mergeCell ref="BJ4420:BR4420"/>
    <mergeCell ref="BW4420:BZ4420"/>
    <mergeCell ref="CA4420:CH4420"/>
    <mergeCell ref="AX4421:BA4421"/>
    <mergeCell ref="BB4421:BE4421"/>
    <mergeCell ref="BF4421:BI4421"/>
    <mergeCell ref="BJ4421:BL4421"/>
    <mergeCell ref="BM4421:BO4421"/>
    <mergeCell ref="BP4421:BR4421"/>
    <mergeCell ref="BS4421:BS4422"/>
    <mergeCell ref="BT4421:BT4422"/>
    <mergeCell ref="BU4421:BU4422"/>
    <mergeCell ref="BV4421:BV4422"/>
    <mergeCell ref="BW4421:BZ4421"/>
    <mergeCell ref="CA4421:CD4421"/>
    <mergeCell ref="CE4421:CH4421"/>
    <mergeCell ref="AU4466:AU4470"/>
    <mergeCell ref="AV4466:AV4469"/>
    <mergeCell ref="AW4466:AW4469"/>
    <mergeCell ref="AX4466:BR4466"/>
    <mergeCell ref="BS4466:BV4467"/>
    <mergeCell ref="BW4466:CH4466"/>
    <mergeCell ref="AX4467:BI4467"/>
    <mergeCell ref="BJ4467:BR4467"/>
    <mergeCell ref="BW4467:BZ4467"/>
    <mergeCell ref="CA4467:CH4467"/>
    <mergeCell ref="AX4468:BA4468"/>
    <mergeCell ref="BB4468:BE4468"/>
    <mergeCell ref="BF4468:BI4468"/>
    <mergeCell ref="BJ4468:BL4468"/>
    <mergeCell ref="BM4468:BO4468"/>
    <mergeCell ref="BP4468:BR4468"/>
    <mergeCell ref="BS4468:BS4469"/>
    <mergeCell ref="BT4468:BT4469"/>
    <mergeCell ref="BU4468:BU4469"/>
    <mergeCell ref="BV4468:BV4469"/>
    <mergeCell ref="BW4468:BZ4468"/>
    <mergeCell ref="CA4468:CD4468"/>
    <mergeCell ref="CE4468:CH4468"/>
    <mergeCell ref="AU4513:AU4517"/>
    <mergeCell ref="AV4513:AV4516"/>
    <mergeCell ref="AW4513:AW4516"/>
    <mergeCell ref="AX4513:BR4513"/>
    <mergeCell ref="BS4513:BV4514"/>
    <mergeCell ref="BW4513:CH4513"/>
    <mergeCell ref="AX4514:BI4514"/>
    <mergeCell ref="BJ4514:BR4514"/>
    <mergeCell ref="BW4514:BZ4514"/>
    <mergeCell ref="CA4514:CH4514"/>
    <mergeCell ref="AX4515:BA4515"/>
    <mergeCell ref="BB4515:BE4515"/>
    <mergeCell ref="BF4515:BI4515"/>
    <mergeCell ref="BJ4515:BL4515"/>
    <mergeCell ref="BM4515:BO4515"/>
    <mergeCell ref="BP4515:BR4515"/>
    <mergeCell ref="BS4515:BS4516"/>
    <mergeCell ref="BT4515:BT4516"/>
    <mergeCell ref="BU4515:BU4516"/>
    <mergeCell ref="BV4515:BV4516"/>
    <mergeCell ref="BW4515:BZ4515"/>
    <mergeCell ref="CA4515:CD4515"/>
    <mergeCell ref="CE4515:CH4515"/>
    <mergeCell ref="AU4560:AU4564"/>
    <mergeCell ref="AV4560:AV4563"/>
    <mergeCell ref="AW4560:AW4563"/>
    <mergeCell ref="AX4560:BR4560"/>
    <mergeCell ref="BS4560:BV4561"/>
    <mergeCell ref="BW4560:CH4560"/>
    <mergeCell ref="AX4561:BI4561"/>
    <mergeCell ref="BJ4561:BR4561"/>
    <mergeCell ref="BW4561:BZ4561"/>
    <mergeCell ref="CA4561:CH4561"/>
    <mergeCell ref="AX4562:BA4562"/>
    <mergeCell ref="BB4562:BE4562"/>
    <mergeCell ref="BF4562:BI4562"/>
    <mergeCell ref="BJ4562:BL4562"/>
    <mergeCell ref="BM4562:BO4562"/>
    <mergeCell ref="BP4562:BR4562"/>
    <mergeCell ref="BS4562:BS4563"/>
    <mergeCell ref="BT4562:BT4563"/>
    <mergeCell ref="BU4562:BU4563"/>
    <mergeCell ref="BV4562:BV4563"/>
    <mergeCell ref="BW4562:BZ4562"/>
    <mergeCell ref="CA4562:CD4562"/>
    <mergeCell ref="CE4562:CH4562"/>
    <mergeCell ref="AU4607:AU4611"/>
    <mergeCell ref="AV4607:AV4610"/>
    <mergeCell ref="AW4607:AW4610"/>
    <mergeCell ref="AX4607:BR4607"/>
    <mergeCell ref="BS4607:BV4608"/>
    <mergeCell ref="BW4607:CH4607"/>
    <mergeCell ref="AX4608:BI4608"/>
    <mergeCell ref="BJ4608:BR4608"/>
    <mergeCell ref="BW4608:BZ4608"/>
    <mergeCell ref="CA4608:CH4608"/>
    <mergeCell ref="AX4609:BA4609"/>
    <mergeCell ref="BB4609:BE4609"/>
    <mergeCell ref="BF4609:BI4609"/>
    <mergeCell ref="BJ4609:BL4609"/>
    <mergeCell ref="BM4609:BO4609"/>
    <mergeCell ref="BP4609:BR4609"/>
    <mergeCell ref="BS4609:BS4610"/>
    <mergeCell ref="BT4609:BT4610"/>
    <mergeCell ref="BU4609:BU4610"/>
    <mergeCell ref="BV4609:BV4610"/>
    <mergeCell ref="BW4609:BZ4609"/>
    <mergeCell ref="CA4609:CD4609"/>
    <mergeCell ref="CE4609:CH4609"/>
    <mergeCell ref="AU4654:AU4658"/>
    <mergeCell ref="AV4654:AV4657"/>
    <mergeCell ref="AW4654:AW4657"/>
    <mergeCell ref="AX4654:BR4654"/>
    <mergeCell ref="BS4654:BV4655"/>
    <mergeCell ref="BW4654:CH4654"/>
    <mergeCell ref="AX4655:BI4655"/>
    <mergeCell ref="BJ4655:BR4655"/>
    <mergeCell ref="BW4655:BZ4655"/>
    <mergeCell ref="CA4655:CH4655"/>
    <mergeCell ref="AX4656:BA4656"/>
    <mergeCell ref="BB4656:BE4656"/>
    <mergeCell ref="BF4656:BI4656"/>
    <mergeCell ref="BJ4656:BL4656"/>
    <mergeCell ref="BM4656:BO4656"/>
    <mergeCell ref="BP4656:BR4656"/>
    <mergeCell ref="BS4656:BS4657"/>
    <mergeCell ref="BT4656:BT4657"/>
    <mergeCell ref="BU4656:BU4657"/>
    <mergeCell ref="BV4656:BV4657"/>
    <mergeCell ref="BW4656:BZ4656"/>
    <mergeCell ref="CA4656:CD4656"/>
    <mergeCell ref="CE4656:CH4656"/>
    <mergeCell ref="AU4701:AU4705"/>
    <mergeCell ref="AV4701:AV4704"/>
    <mergeCell ref="AW4701:AW4704"/>
    <mergeCell ref="AX4701:BR4701"/>
    <mergeCell ref="BS4701:BV4702"/>
    <mergeCell ref="BW4701:CH4701"/>
    <mergeCell ref="AX4702:BI4702"/>
    <mergeCell ref="BJ4702:BR4702"/>
    <mergeCell ref="BW4702:BZ4702"/>
    <mergeCell ref="CA4702:CH4702"/>
    <mergeCell ref="AX4703:BA4703"/>
    <mergeCell ref="BB4703:BE4703"/>
    <mergeCell ref="BF4703:BI4703"/>
    <mergeCell ref="BJ4703:BL4703"/>
    <mergeCell ref="BM4703:BO4703"/>
    <mergeCell ref="BP4703:BR4703"/>
    <mergeCell ref="BS4703:BS4704"/>
    <mergeCell ref="BT4703:BT4704"/>
    <mergeCell ref="BU4703:BU4704"/>
    <mergeCell ref="BV4703:BV4704"/>
    <mergeCell ref="BW4703:BZ4703"/>
    <mergeCell ref="CA4703:CD4703"/>
    <mergeCell ref="CE4703:CH4703"/>
    <mergeCell ref="AU4748:AU4752"/>
    <mergeCell ref="AV4748:AV4751"/>
    <mergeCell ref="AW4748:AW4751"/>
    <mergeCell ref="AX4748:BR4748"/>
    <mergeCell ref="BS4748:BV4749"/>
    <mergeCell ref="BW4748:CH4748"/>
    <mergeCell ref="AX4749:BI4749"/>
    <mergeCell ref="BJ4749:BR4749"/>
    <mergeCell ref="BW4749:BZ4749"/>
    <mergeCell ref="CA4749:CH4749"/>
    <mergeCell ref="AX4750:BA4750"/>
    <mergeCell ref="BB4750:BE4750"/>
    <mergeCell ref="BF4750:BI4750"/>
    <mergeCell ref="BJ4750:BL4750"/>
    <mergeCell ref="BM4750:BO4750"/>
    <mergeCell ref="BP4750:BR4750"/>
    <mergeCell ref="BS4750:BS4751"/>
    <mergeCell ref="BT4750:BT4751"/>
    <mergeCell ref="BU4750:BU4751"/>
    <mergeCell ref="BV4750:BV4751"/>
    <mergeCell ref="BW4750:BZ4750"/>
    <mergeCell ref="CA4750:CD4750"/>
    <mergeCell ref="CE4750:CH4750"/>
    <mergeCell ref="AU4795:AU4799"/>
    <mergeCell ref="AV4795:AV4798"/>
    <mergeCell ref="AW4795:AW4798"/>
    <mergeCell ref="AX4795:BR4795"/>
    <mergeCell ref="BS4795:BV4796"/>
    <mergeCell ref="BW4795:CH4795"/>
    <mergeCell ref="AX4796:BI4796"/>
    <mergeCell ref="BJ4796:BR4796"/>
    <mergeCell ref="BW4796:BZ4796"/>
    <mergeCell ref="CA4796:CH4796"/>
    <mergeCell ref="AX4797:BA4797"/>
    <mergeCell ref="BB4797:BE4797"/>
    <mergeCell ref="BF4797:BI4797"/>
    <mergeCell ref="BJ4797:BL4797"/>
    <mergeCell ref="BM4797:BO4797"/>
    <mergeCell ref="BP4797:BR4797"/>
    <mergeCell ref="BS4797:BS4798"/>
    <mergeCell ref="BT4797:BT4798"/>
    <mergeCell ref="BU4797:BU4798"/>
    <mergeCell ref="BV4797:BV4798"/>
    <mergeCell ref="BW4797:BZ4797"/>
    <mergeCell ref="CA4797:CD4797"/>
    <mergeCell ref="CE4797:CH4797"/>
    <mergeCell ref="AU4842:AU4846"/>
    <mergeCell ref="AV4842:AV4845"/>
    <mergeCell ref="AW4842:AW4845"/>
    <mergeCell ref="AX4842:BR4842"/>
    <mergeCell ref="BS4842:BV4843"/>
    <mergeCell ref="BW4842:CH4842"/>
    <mergeCell ref="AX4843:BI4843"/>
    <mergeCell ref="BJ4843:BR4843"/>
    <mergeCell ref="BW4843:BZ4843"/>
    <mergeCell ref="CA4843:CH4843"/>
    <mergeCell ref="AX4844:BA4844"/>
    <mergeCell ref="BB4844:BE4844"/>
    <mergeCell ref="BF4844:BI4844"/>
    <mergeCell ref="BJ4844:BL4844"/>
    <mergeCell ref="BM4844:BO4844"/>
    <mergeCell ref="BP4844:BR4844"/>
    <mergeCell ref="BS4844:BS4845"/>
    <mergeCell ref="BT4844:BT4845"/>
    <mergeCell ref="BU4844:BU4845"/>
    <mergeCell ref="BV4844:BV4845"/>
    <mergeCell ref="BW4844:BZ4844"/>
    <mergeCell ref="CA4844:CD4844"/>
    <mergeCell ref="CE4844:CH4844"/>
    <mergeCell ref="AU4889:AU4893"/>
    <mergeCell ref="AV4889:AV4892"/>
    <mergeCell ref="AW4889:AW4892"/>
    <mergeCell ref="AX4889:BR4889"/>
    <mergeCell ref="BS4889:BV4890"/>
    <mergeCell ref="BW4889:CH4889"/>
    <mergeCell ref="AX4890:BI4890"/>
    <mergeCell ref="BJ4890:BR4890"/>
    <mergeCell ref="BW4890:BZ4890"/>
    <mergeCell ref="CA4890:CH4890"/>
    <mergeCell ref="AX4891:BA4891"/>
    <mergeCell ref="BB4891:BE4891"/>
    <mergeCell ref="BF4891:BI4891"/>
    <mergeCell ref="BJ4891:BL4891"/>
    <mergeCell ref="BM4891:BO4891"/>
    <mergeCell ref="BP4891:BR4891"/>
    <mergeCell ref="BS4891:BS4892"/>
    <mergeCell ref="BT4891:BT4892"/>
    <mergeCell ref="BU4891:BU4892"/>
    <mergeCell ref="BV4891:BV4892"/>
    <mergeCell ref="BW4891:BZ4891"/>
    <mergeCell ref="CA4891:CD4891"/>
    <mergeCell ref="CE4891:CH4891"/>
    <mergeCell ref="AU4936:AU4940"/>
    <mergeCell ref="AV4936:AV4939"/>
    <mergeCell ref="AW4936:AW4939"/>
    <mergeCell ref="AX4936:BR4936"/>
    <mergeCell ref="BS4936:BV4937"/>
    <mergeCell ref="BW4936:CH4936"/>
    <mergeCell ref="AX4937:BI4937"/>
    <mergeCell ref="BJ4937:BR4937"/>
    <mergeCell ref="BW4937:BZ4937"/>
    <mergeCell ref="CA4937:CH4937"/>
    <mergeCell ref="AX4938:BA4938"/>
    <mergeCell ref="BB4938:BE4938"/>
    <mergeCell ref="BF4938:BI4938"/>
    <mergeCell ref="BJ4938:BL4938"/>
    <mergeCell ref="BM4938:BO4938"/>
    <mergeCell ref="BP4938:BR4938"/>
    <mergeCell ref="BS4938:BS4939"/>
    <mergeCell ref="BT4938:BT4939"/>
    <mergeCell ref="BU4938:BU4939"/>
    <mergeCell ref="BV4938:BV4939"/>
    <mergeCell ref="BW4938:BZ4938"/>
    <mergeCell ref="CA4938:CD4938"/>
    <mergeCell ref="CE4938:CH4938"/>
    <mergeCell ref="AU4983:AU4987"/>
    <mergeCell ref="AV4983:AV4986"/>
    <mergeCell ref="AW4983:AW4986"/>
    <mergeCell ref="AX4983:BR4983"/>
    <mergeCell ref="BS4983:BV4984"/>
    <mergeCell ref="BW4983:CH4983"/>
    <mergeCell ref="AX4984:BI4984"/>
    <mergeCell ref="BJ4984:BR4984"/>
    <mergeCell ref="BW4984:BZ4984"/>
    <mergeCell ref="CA4984:CH4984"/>
    <mergeCell ref="AX4985:BA4985"/>
    <mergeCell ref="BB4985:BE4985"/>
    <mergeCell ref="BF4985:BI4985"/>
    <mergeCell ref="BJ4985:BL4985"/>
    <mergeCell ref="BM4985:BO4985"/>
    <mergeCell ref="BP4985:BR4985"/>
    <mergeCell ref="BS4985:BS4986"/>
    <mergeCell ref="BT4985:BT4986"/>
    <mergeCell ref="BU4985:BU4986"/>
    <mergeCell ref="BV4985:BV4986"/>
    <mergeCell ref="BW4985:BZ4985"/>
    <mergeCell ref="CA4985:CD4985"/>
    <mergeCell ref="CE4985:CH4985"/>
    <mergeCell ref="AU5030:AU5034"/>
    <mergeCell ref="AV5030:AV5033"/>
    <mergeCell ref="AW5030:AW5033"/>
    <mergeCell ref="AX5030:BR5030"/>
    <mergeCell ref="BS5030:BV5031"/>
    <mergeCell ref="BW5030:CH5030"/>
    <mergeCell ref="AX5031:BI5031"/>
    <mergeCell ref="BJ5031:BR5031"/>
    <mergeCell ref="BW5031:BZ5031"/>
    <mergeCell ref="CA5031:CH5031"/>
    <mergeCell ref="AX5032:BA5032"/>
    <mergeCell ref="BB5032:BE5032"/>
    <mergeCell ref="BF5032:BI5032"/>
    <mergeCell ref="BJ5032:BL5032"/>
    <mergeCell ref="BM5032:BO5032"/>
    <mergeCell ref="BP5032:BR5032"/>
    <mergeCell ref="BS5032:BS5033"/>
    <mergeCell ref="BT5032:BT5033"/>
    <mergeCell ref="BU5032:BU5033"/>
    <mergeCell ref="BV5032:BV5033"/>
    <mergeCell ref="BW5032:BZ5032"/>
    <mergeCell ref="CA5032:CD5032"/>
    <mergeCell ref="CE5032:CH5032"/>
    <mergeCell ref="AU5077:AU5081"/>
    <mergeCell ref="AV5077:AV5080"/>
    <mergeCell ref="AW5077:AW5080"/>
    <mergeCell ref="AX5077:BR5077"/>
    <mergeCell ref="BS5077:BV5078"/>
    <mergeCell ref="BW5077:CH5077"/>
    <mergeCell ref="AX5078:BI5078"/>
    <mergeCell ref="BJ5078:BR5078"/>
    <mergeCell ref="BW5078:BZ5078"/>
    <mergeCell ref="CA5078:CH5078"/>
    <mergeCell ref="AX5079:BA5079"/>
    <mergeCell ref="BB5079:BE5079"/>
    <mergeCell ref="BF5079:BI5079"/>
    <mergeCell ref="BJ5079:BL5079"/>
    <mergeCell ref="BM5079:BO5079"/>
    <mergeCell ref="BP5079:BR5079"/>
    <mergeCell ref="BS5079:BS5080"/>
    <mergeCell ref="BT5079:BT5080"/>
    <mergeCell ref="BU5079:BU5080"/>
    <mergeCell ref="BV5079:BV5080"/>
    <mergeCell ref="BW5079:BZ5079"/>
    <mergeCell ref="CA5079:CD5079"/>
    <mergeCell ref="CE5079:CH5079"/>
    <mergeCell ref="AU5124:AU5128"/>
    <mergeCell ref="AV5124:AV5127"/>
    <mergeCell ref="AW5124:AW5127"/>
    <mergeCell ref="AX5124:BR5124"/>
    <mergeCell ref="BS5124:BV5125"/>
    <mergeCell ref="BW5124:CH5124"/>
    <mergeCell ref="AX5125:BI5125"/>
    <mergeCell ref="BJ5125:BR5125"/>
    <mergeCell ref="BW5125:BZ5125"/>
    <mergeCell ref="CA5125:CH5125"/>
    <mergeCell ref="AX5126:BA5126"/>
    <mergeCell ref="BB5126:BE5126"/>
    <mergeCell ref="BF5126:BI5126"/>
    <mergeCell ref="BJ5126:BL5126"/>
    <mergeCell ref="BM5126:BO5126"/>
    <mergeCell ref="BP5126:BR5126"/>
    <mergeCell ref="BS5126:BS5127"/>
    <mergeCell ref="BT5126:BT5127"/>
    <mergeCell ref="BU5126:BU5127"/>
    <mergeCell ref="BV5126:BV5127"/>
    <mergeCell ref="BW5126:BZ5126"/>
    <mergeCell ref="CA5126:CD5126"/>
    <mergeCell ref="CE5126:CH5126"/>
    <mergeCell ref="AU5171:AU5175"/>
    <mergeCell ref="AV5171:AV5174"/>
    <mergeCell ref="AW5171:AW5174"/>
    <mergeCell ref="AX5171:BR5171"/>
    <mergeCell ref="BS5171:BV5172"/>
    <mergeCell ref="BW5171:CH5171"/>
    <mergeCell ref="AX5172:BI5172"/>
    <mergeCell ref="BJ5172:BR5172"/>
    <mergeCell ref="BW5172:BZ5172"/>
    <mergeCell ref="CA5172:CH5172"/>
    <mergeCell ref="AX5173:BA5173"/>
    <mergeCell ref="BB5173:BE5173"/>
    <mergeCell ref="BF5173:BI5173"/>
    <mergeCell ref="BJ5173:BL5173"/>
    <mergeCell ref="BM5173:BO5173"/>
    <mergeCell ref="BP5173:BR5173"/>
    <mergeCell ref="BS5173:BS5174"/>
    <mergeCell ref="BT5173:BT5174"/>
    <mergeCell ref="BU5173:BU5174"/>
    <mergeCell ref="BV5173:BV5174"/>
    <mergeCell ref="BW5173:BZ5173"/>
    <mergeCell ref="CA5173:CD5173"/>
    <mergeCell ref="CE5173:CH5173"/>
    <mergeCell ref="AU5218:AU5222"/>
    <mergeCell ref="AV5218:AV5221"/>
    <mergeCell ref="AW5218:AW5221"/>
    <mergeCell ref="AX5218:BR5218"/>
    <mergeCell ref="BS5218:BV5219"/>
    <mergeCell ref="BW5218:CH5218"/>
    <mergeCell ref="AX5219:BI5219"/>
    <mergeCell ref="BJ5219:BR5219"/>
    <mergeCell ref="BW5219:BZ5219"/>
    <mergeCell ref="CA5219:CH5219"/>
    <mergeCell ref="AX5220:BA5220"/>
    <mergeCell ref="BB5220:BE5220"/>
    <mergeCell ref="BF5220:BI5220"/>
    <mergeCell ref="BJ5220:BL5220"/>
    <mergeCell ref="BM5220:BO5220"/>
    <mergeCell ref="BP5220:BR5220"/>
    <mergeCell ref="BS5220:BS5221"/>
    <mergeCell ref="BT5220:BT5221"/>
    <mergeCell ref="BU5220:BU5221"/>
    <mergeCell ref="BV5220:BV5221"/>
    <mergeCell ref="BW5220:BZ5220"/>
    <mergeCell ref="CA5220:CD5220"/>
    <mergeCell ref="CE5220:CH5220"/>
    <mergeCell ref="AU5265:AU5269"/>
    <mergeCell ref="AV5265:AV5268"/>
    <mergeCell ref="AW5265:AW5268"/>
    <mergeCell ref="AX5265:BR5265"/>
    <mergeCell ref="BS5265:BV5266"/>
    <mergeCell ref="BW5265:CH5265"/>
    <mergeCell ref="AX5266:BI5266"/>
    <mergeCell ref="BJ5266:BR5266"/>
    <mergeCell ref="BW5266:BZ5266"/>
    <mergeCell ref="CA5266:CH5266"/>
    <mergeCell ref="AX5267:BA5267"/>
    <mergeCell ref="BB5267:BE5267"/>
    <mergeCell ref="BF5267:BI5267"/>
    <mergeCell ref="BJ5267:BL5267"/>
    <mergeCell ref="BM5267:BO5267"/>
    <mergeCell ref="BP5267:BR5267"/>
    <mergeCell ref="BS5267:BS5268"/>
    <mergeCell ref="BT5267:BT5268"/>
    <mergeCell ref="BU5267:BU5268"/>
    <mergeCell ref="BV5267:BV5268"/>
    <mergeCell ref="BW5267:BZ5267"/>
    <mergeCell ref="CA5267:CD5267"/>
    <mergeCell ref="CE5267:CH5267"/>
    <mergeCell ref="AU5312:AU5316"/>
    <mergeCell ref="AV5312:AV5315"/>
    <mergeCell ref="AW5312:AW5315"/>
    <mergeCell ref="AX5312:BR5312"/>
    <mergeCell ref="BS5312:BV5313"/>
    <mergeCell ref="BW5312:CH5312"/>
    <mergeCell ref="AX5313:BI5313"/>
    <mergeCell ref="BJ5313:BR5313"/>
    <mergeCell ref="BW5313:BZ5313"/>
    <mergeCell ref="CA5313:CH5313"/>
    <mergeCell ref="AX5314:BA5314"/>
    <mergeCell ref="BB5314:BE5314"/>
    <mergeCell ref="BF5314:BI5314"/>
    <mergeCell ref="BJ5314:BL5314"/>
    <mergeCell ref="BM5314:BO5314"/>
    <mergeCell ref="BP5314:BR5314"/>
    <mergeCell ref="BS5314:BS5315"/>
    <mergeCell ref="BT5314:BT5315"/>
    <mergeCell ref="BU5314:BU5315"/>
    <mergeCell ref="BV5314:BV5315"/>
    <mergeCell ref="BW5314:BZ5314"/>
    <mergeCell ref="CA5314:CD5314"/>
    <mergeCell ref="CE5314:CH5314"/>
    <mergeCell ref="AU5359:AU5363"/>
    <mergeCell ref="AV5359:AV5362"/>
    <mergeCell ref="AW5359:AW5362"/>
    <mergeCell ref="AX5359:BR5359"/>
    <mergeCell ref="BS5359:BV5360"/>
    <mergeCell ref="BW5359:CH5359"/>
    <mergeCell ref="AX5360:BI5360"/>
    <mergeCell ref="BJ5360:BR5360"/>
    <mergeCell ref="BW5360:BZ5360"/>
    <mergeCell ref="CA5360:CH5360"/>
    <mergeCell ref="AX5361:BA5361"/>
    <mergeCell ref="BB5361:BE5361"/>
    <mergeCell ref="BF5361:BI5361"/>
    <mergeCell ref="BJ5361:BL5361"/>
    <mergeCell ref="BM5361:BO5361"/>
    <mergeCell ref="BP5361:BR5361"/>
    <mergeCell ref="BS5361:BS5362"/>
    <mergeCell ref="BT5361:BT5362"/>
    <mergeCell ref="BU5361:BU5362"/>
    <mergeCell ref="BV5361:BV5362"/>
    <mergeCell ref="BW5361:BZ5361"/>
    <mergeCell ref="CA5361:CD5361"/>
    <mergeCell ref="CE5361:CH5361"/>
    <mergeCell ref="AU5406:AU5410"/>
    <mergeCell ref="AV5406:AV5409"/>
    <mergeCell ref="AW5406:AW5409"/>
    <mergeCell ref="AX5406:BR5406"/>
    <mergeCell ref="BS5406:BV5407"/>
    <mergeCell ref="BW5406:CH5406"/>
    <mergeCell ref="AX5407:BI5407"/>
    <mergeCell ref="BJ5407:BR5407"/>
    <mergeCell ref="BW5407:BZ5407"/>
    <mergeCell ref="CA5407:CH5407"/>
    <mergeCell ref="AX5408:BA5408"/>
    <mergeCell ref="BB5408:BE5408"/>
    <mergeCell ref="BF5408:BI5408"/>
    <mergeCell ref="BJ5408:BL5408"/>
    <mergeCell ref="BM5408:BO5408"/>
    <mergeCell ref="BP5408:BR5408"/>
    <mergeCell ref="BS5408:BS5409"/>
    <mergeCell ref="BT5408:BT5409"/>
    <mergeCell ref="BU5408:BU5409"/>
    <mergeCell ref="BV5408:BV5409"/>
    <mergeCell ref="BW5408:BZ5408"/>
    <mergeCell ref="CA5408:CD5408"/>
    <mergeCell ref="CE5408:CH5408"/>
    <mergeCell ref="AU5453:AU5457"/>
    <mergeCell ref="AV5453:AV5456"/>
    <mergeCell ref="AW5453:AW5456"/>
    <mergeCell ref="AX5453:BR5453"/>
    <mergeCell ref="BS5453:BV5454"/>
    <mergeCell ref="BW5453:CH5453"/>
    <mergeCell ref="AX5454:BI5454"/>
    <mergeCell ref="BJ5454:BR5454"/>
    <mergeCell ref="BW5454:BZ5454"/>
    <mergeCell ref="CA5454:CH5454"/>
    <mergeCell ref="AX5455:BA5455"/>
    <mergeCell ref="BB5455:BE5455"/>
    <mergeCell ref="BF5455:BI5455"/>
    <mergeCell ref="BJ5455:BL5455"/>
    <mergeCell ref="BM5455:BO5455"/>
    <mergeCell ref="BP5455:BR5455"/>
    <mergeCell ref="BS5455:BS5456"/>
    <mergeCell ref="BT5455:BT5456"/>
    <mergeCell ref="BU5455:BU5456"/>
    <mergeCell ref="BV5455:BV5456"/>
    <mergeCell ref="BW5455:BZ5455"/>
    <mergeCell ref="CA5455:CD5455"/>
    <mergeCell ref="CE5455:CH5455"/>
    <mergeCell ref="AU5500:AU5504"/>
    <mergeCell ref="AV5500:AV5503"/>
    <mergeCell ref="AW5500:AW5503"/>
    <mergeCell ref="AX5500:BR5500"/>
    <mergeCell ref="BS5500:BV5501"/>
    <mergeCell ref="BW5500:CH5500"/>
    <mergeCell ref="AX5501:BI5501"/>
    <mergeCell ref="BJ5501:BR5501"/>
    <mergeCell ref="BW5501:BZ5501"/>
    <mergeCell ref="CA5501:CH5501"/>
    <mergeCell ref="AX5502:BA5502"/>
    <mergeCell ref="BB5502:BE5502"/>
    <mergeCell ref="BF5502:BI5502"/>
    <mergeCell ref="BJ5502:BL5502"/>
    <mergeCell ref="BM5502:BO5502"/>
    <mergeCell ref="BP5502:BR5502"/>
    <mergeCell ref="BS5502:BS5503"/>
    <mergeCell ref="BT5502:BT5503"/>
    <mergeCell ref="BU5502:BU5503"/>
    <mergeCell ref="BV5502:BV5503"/>
    <mergeCell ref="BW5502:BZ5502"/>
    <mergeCell ref="CA5502:CD5502"/>
    <mergeCell ref="CE5502:CH5502"/>
    <mergeCell ref="AU5547:AU5551"/>
    <mergeCell ref="AV5547:AV5550"/>
    <mergeCell ref="AW5547:AW5550"/>
    <mergeCell ref="AX5547:BR5547"/>
    <mergeCell ref="BS5547:BV5548"/>
    <mergeCell ref="BW5547:CH5547"/>
    <mergeCell ref="AX5548:BI5548"/>
    <mergeCell ref="BJ5548:BR5548"/>
    <mergeCell ref="BW5548:BZ5548"/>
    <mergeCell ref="CA5548:CH5548"/>
    <mergeCell ref="AX5549:BA5549"/>
    <mergeCell ref="BB5549:BE5549"/>
    <mergeCell ref="BF5549:BI5549"/>
    <mergeCell ref="BJ5549:BL5549"/>
    <mergeCell ref="BM5549:BO5549"/>
    <mergeCell ref="BP5549:BR5549"/>
    <mergeCell ref="BS5549:BS5550"/>
    <mergeCell ref="BT5549:BT5550"/>
    <mergeCell ref="BU5549:BU5550"/>
    <mergeCell ref="BV5549:BV5550"/>
    <mergeCell ref="BW5549:BZ5549"/>
    <mergeCell ref="CA5549:CD5549"/>
    <mergeCell ref="CE5549:CH5549"/>
    <mergeCell ref="AU5594:AU5598"/>
    <mergeCell ref="AV5594:AV5597"/>
    <mergeCell ref="AW5594:AW5597"/>
    <mergeCell ref="AX5594:BR5594"/>
    <mergeCell ref="BS5594:BV5595"/>
    <mergeCell ref="BW5594:CH5594"/>
    <mergeCell ref="AX5595:BI5595"/>
    <mergeCell ref="BJ5595:BR5595"/>
    <mergeCell ref="BW5595:BZ5595"/>
    <mergeCell ref="CA5595:CH5595"/>
    <mergeCell ref="AX5596:BA5596"/>
    <mergeCell ref="BB5596:BE5596"/>
    <mergeCell ref="BF5596:BI5596"/>
    <mergeCell ref="BJ5596:BL5596"/>
    <mergeCell ref="BM5596:BO5596"/>
    <mergeCell ref="BP5596:BR5596"/>
    <mergeCell ref="BS5596:BS5597"/>
    <mergeCell ref="BT5596:BT5597"/>
    <mergeCell ref="BU5596:BU5597"/>
    <mergeCell ref="BV5596:BV5597"/>
    <mergeCell ref="BW5596:BZ5596"/>
    <mergeCell ref="CA5596:CD5596"/>
    <mergeCell ref="CE5596:CH5596"/>
    <mergeCell ref="AU5641:AU5645"/>
    <mergeCell ref="AV5641:AV5644"/>
    <mergeCell ref="AW5641:AW5644"/>
    <mergeCell ref="AX5641:BR5641"/>
    <mergeCell ref="BS5641:BV5642"/>
    <mergeCell ref="BW5641:CH5641"/>
    <mergeCell ref="AX5642:BI5642"/>
    <mergeCell ref="BJ5642:BR5642"/>
    <mergeCell ref="BW5642:BZ5642"/>
    <mergeCell ref="CA5642:CH5642"/>
    <mergeCell ref="AX5643:BA5643"/>
    <mergeCell ref="BB5643:BE5643"/>
    <mergeCell ref="BF5643:BI5643"/>
    <mergeCell ref="BJ5643:BL5643"/>
    <mergeCell ref="BM5643:BO5643"/>
    <mergeCell ref="BP5643:BR5643"/>
    <mergeCell ref="BS5643:BS5644"/>
    <mergeCell ref="BT5643:BT5644"/>
    <mergeCell ref="BU5643:BU5644"/>
    <mergeCell ref="BV5643:BV5644"/>
    <mergeCell ref="BW5643:BZ5643"/>
    <mergeCell ref="CA5643:CD5643"/>
    <mergeCell ref="CE5643:CH5643"/>
    <mergeCell ref="AU5688:AU5692"/>
    <mergeCell ref="AV5688:AV5691"/>
    <mergeCell ref="AW5688:AW5691"/>
    <mergeCell ref="AX5688:BR5688"/>
    <mergeCell ref="BS5688:BV5689"/>
    <mergeCell ref="BW5688:CH5688"/>
    <mergeCell ref="AX5689:BI5689"/>
    <mergeCell ref="BJ5689:BR5689"/>
    <mergeCell ref="BW5689:BZ5689"/>
    <mergeCell ref="CA5689:CH5689"/>
    <mergeCell ref="AX5690:BA5690"/>
    <mergeCell ref="BB5690:BE5690"/>
    <mergeCell ref="BF5690:BI5690"/>
    <mergeCell ref="BJ5690:BL5690"/>
    <mergeCell ref="BM5690:BO5690"/>
    <mergeCell ref="BP5690:BR5690"/>
    <mergeCell ref="BS5690:BS5691"/>
    <mergeCell ref="BT5690:BT5691"/>
    <mergeCell ref="BU5690:BU5691"/>
    <mergeCell ref="BV5690:BV5691"/>
    <mergeCell ref="BW5690:BZ5690"/>
    <mergeCell ref="CA5690:CD5690"/>
    <mergeCell ref="CE5690:CH5690"/>
    <mergeCell ref="AU5735:AU5739"/>
    <mergeCell ref="AV5735:AV5738"/>
    <mergeCell ref="AW5735:AW5738"/>
    <mergeCell ref="AX5735:BR5735"/>
    <mergeCell ref="BS5735:BV5736"/>
    <mergeCell ref="BW5735:CH5735"/>
    <mergeCell ref="AX5736:BI5736"/>
    <mergeCell ref="BJ5736:BR5736"/>
    <mergeCell ref="BW5736:BZ5736"/>
    <mergeCell ref="CA5736:CH5736"/>
    <mergeCell ref="AX5737:BA5737"/>
    <mergeCell ref="BB5737:BE5737"/>
    <mergeCell ref="BF5737:BI5737"/>
    <mergeCell ref="BJ5737:BL5737"/>
    <mergeCell ref="BM5737:BO5737"/>
    <mergeCell ref="BP5737:BR5737"/>
    <mergeCell ref="BS5737:BS5738"/>
    <mergeCell ref="BT5737:BT5738"/>
    <mergeCell ref="BU5737:BU5738"/>
    <mergeCell ref="BV5737:BV5738"/>
    <mergeCell ref="BW5737:BZ5737"/>
    <mergeCell ref="CA5737:CD5737"/>
    <mergeCell ref="CE5737:CH5737"/>
    <mergeCell ref="BU5925:BU5926"/>
    <mergeCell ref="BV5925:BV5926"/>
    <mergeCell ref="BW5925:BZ5925"/>
    <mergeCell ref="CA5925:CD5925"/>
    <mergeCell ref="CE5925:CH5925"/>
    <mergeCell ref="AU5782:AU5786"/>
    <mergeCell ref="AV5782:AV5785"/>
    <mergeCell ref="AW5782:AW5785"/>
    <mergeCell ref="AX5782:BR5782"/>
    <mergeCell ref="BS5782:BV5783"/>
    <mergeCell ref="BW5782:CH5782"/>
    <mergeCell ref="AX5783:BI5783"/>
    <mergeCell ref="BJ5783:BR5783"/>
    <mergeCell ref="BW5783:BZ5783"/>
    <mergeCell ref="CA5783:CH5783"/>
    <mergeCell ref="AX5784:BA5784"/>
    <mergeCell ref="BB5784:BE5784"/>
    <mergeCell ref="BF5784:BI5784"/>
    <mergeCell ref="BJ5784:BL5784"/>
    <mergeCell ref="BM5784:BO5784"/>
    <mergeCell ref="BP5784:BR5784"/>
    <mergeCell ref="BS5784:BS5785"/>
    <mergeCell ref="BT5784:BT5785"/>
    <mergeCell ref="BU5784:BU5785"/>
    <mergeCell ref="BV5784:BV5785"/>
    <mergeCell ref="BW5784:BZ5784"/>
    <mergeCell ref="CA5784:CD5784"/>
    <mergeCell ref="CE5784:CH5784"/>
    <mergeCell ref="AU5829:AU5833"/>
    <mergeCell ref="AV5829:AV5832"/>
    <mergeCell ref="AW5829:AW5832"/>
    <mergeCell ref="AX5829:BR5829"/>
    <mergeCell ref="BS5829:BV5830"/>
    <mergeCell ref="BW5829:CH5829"/>
    <mergeCell ref="AX5830:BI5830"/>
    <mergeCell ref="BJ5830:BR5830"/>
    <mergeCell ref="BW5830:BZ5830"/>
    <mergeCell ref="CA5830:CH5830"/>
    <mergeCell ref="AX5831:BA5831"/>
    <mergeCell ref="BB5831:BE5831"/>
    <mergeCell ref="BF5831:BI5831"/>
    <mergeCell ref="BJ5831:BL5831"/>
    <mergeCell ref="BM5831:BO5831"/>
    <mergeCell ref="BP5831:BR5831"/>
    <mergeCell ref="BS5831:BS5832"/>
    <mergeCell ref="BT5831:BT5832"/>
    <mergeCell ref="BU5831:BU5832"/>
    <mergeCell ref="BV5831:BV5832"/>
    <mergeCell ref="BW5831:BZ5831"/>
    <mergeCell ref="CA5831:CD5831"/>
    <mergeCell ref="CE5831:CH5831"/>
    <mergeCell ref="AU5970:AU5974"/>
    <mergeCell ref="AV5970:AV5973"/>
    <mergeCell ref="AW5970:AW5973"/>
    <mergeCell ref="AX5970:BR5970"/>
    <mergeCell ref="BS5970:BV5971"/>
    <mergeCell ref="BW5970:CH5970"/>
    <mergeCell ref="AX5971:BI5971"/>
    <mergeCell ref="BJ5971:BR5971"/>
    <mergeCell ref="BW5971:BZ5971"/>
    <mergeCell ref="CA5971:CH5971"/>
    <mergeCell ref="AX5972:BA5972"/>
    <mergeCell ref="BB5972:BE5972"/>
    <mergeCell ref="BF5972:BI5972"/>
    <mergeCell ref="BJ5972:BL5972"/>
    <mergeCell ref="BM5972:BO5972"/>
    <mergeCell ref="BP5972:BR5972"/>
    <mergeCell ref="BS5972:BS5973"/>
    <mergeCell ref="BT5972:BT5973"/>
    <mergeCell ref="BU5972:BU5973"/>
    <mergeCell ref="BV5972:BV5973"/>
    <mergeCell ref="BW5972:BZ5972"/>
    <mergeCell ref="CA5972:CD5972"/>
    <mergeCell ref="CE5972:CH5972"/>
    <mergeCell ref="AU5876:AU5880"/>
    <mergeCell ref="AV5876:AV5879"/>
    <mergeCell ref="AW5876:AW5879"/>
    <mergeCell ref="AX5876:BR5876"/>
    <mergeCell ref="BS5876:BV5877"/>
    <mergeCell ref="BW5876:CH5876"/>
    <mergeCell ref="AX5877:BI5877"/>
    <mergeCell ref="BJ5877:BR5877"/>
    <mergeCell ref="BW5877:BZ5877"/>
    <mergeCell ref="CA5877:CH5877"/>
    <mergeCell ref="AX5878:BA5878"/>
    <mergeCell ref="BB5878:BE5878"/>
    <mergeCell ref="BF5878:BI5878"/>
    <mergeCell ref="BJ5878:BL5878"/>
    <mergeCell ref="BM5878:BO5878"/>
    <mergeCell ref="BP5878:BR5878"/>
    <mergeCell ref="BS5878:BS5879"/>
    <mergeCell ref="BT5878:BT5879"/>
    <mergeCell ref="BU5878:BU5879"/>
    <mergeCell ref="BV5878:BV5879"/>
    <mergeCell ref="BW5878:BZ5878"/>
    <mergeCell ref="CA5878:CD5878"/>
    <mergeCell ref="CE5878:CH5878"/>
    <mergeCell ref="AU5923:AU5927"/>
    <mergeCell ref="AV5923:AV5926"/>
    <mergeCell ref="AW5923:AW5926"/>
    <mergeCell ref="AX5923:BR5923"/>
    <mergeCell ref="BS5923:BV5924"/>
    <mergeCell ref="BW5923:CH5923"/>
    <mergeCell ref="AX5924:BI5924"/>
    <mergeCell ref="BJ5924:BR5924"/>
    <mergeCell ref="BW5924:BZ5924"/>
    <mergeCell ref="CA5924:CH5924"/>
    <mergeCell ref="AX5925:BA5925"/>
    <mergeCell ref="BB5925:BE5925"/>
    <mergeCell ref="BF5925:BI5925"/>
    <mergeCell ref="BJ5925:BL5925"/>
    <mergeCell ref="BM5925:BO5925"/>
    <mergeCell ref="BP5925:BR5925"/>
    <mergeCell ref="BS5925:BS5926"/>
    <mergeCell ref="BT5925:BT5926"/>
  </mergeCells>
  <phoneticPr fontId="9"/>
  <conditionalFormatting sqref="AG11:AJ30 Y11:AB30">
    <cfRule type="expression" dxfId="437" priority="389">
      <formula>$AQ11=2</formula>
    </cfRule>
  </conditionalFormatting>
  <conditionalFormatting sqref="Y11:AF30">
    <cfRule type="expression" dxfId="436" priority="388">
      <formula>$AQ11=3</formula>
    </cfRule>
  </conditionalFormatting>
  <conditionalFormatting sqref="AC11:AJ30">
    <cfRule type="expression" dxfId="435" priority="387">
      <formula>$AQ11=1</formula>
    </cfRule>
  </conditionalFormatting>
  <conditionalFormatting sqref="AG58:AJ77 Y58:AB77">
    <cfRule type="expression" dxfId="434" priority="386">
      <formula>$AQ58=2</formula>
    </cfRule>
  </conditionalFormatting>
  <conditionalFormatting sqref="Y58:AF77">
    <cfRule type="expression" dxfId="433" priority="385">
      <formula>$AQ58=3</formula>
    </cfRule>
  </conditionalFormatting>
  <conditionalFormatting sqref="AC58:AJ77">
    <cfRule type="expression" dxfId="432" priority="384">
      <formula>$AQ58=1</formula>
    </cfRule>
  </conditionalFormatting>
  <conditionalFormatting sqref="AG105:AJ124 Y105:AB124">
    <cfRule type="expression" dxfId="431" priority="383">
      <formula>$AQ105=2</formula>
    </cfRule>
  </conditionalFormatting>
  <conditionalFormatting sqref="Y105:AF124">
    <cfRule type="expression" dxfId="430" priority="382">
      <formula>$AQ105=3</formula>
    </cfRule>
  </conditionalFormatting>
  <conditionalFormatting sqref="AC105:AJ124">
    <cfRule type="expression" dxfId="429" priority="381">
      <formula>$AQ105=1</formula>
    </cfRule>
  </conditionalFormatting>
  <conditionalFormatting sqref="AG152:AJ171 Y152:AB171">
    <cfRule type="expression" dxfId="428" priority="380">
      <formula>$AQ152=2</formula>
    </cfRule>
  </conditionalFormatting>
  <conditionalFormatting sqref="Y152:AF171">
    <cfRule type="expression" dxfId="427" priority="379">
      <formula>$AQ152=3</formula>
    </cfRule>
  </conditionalFormatting>
  <conditionalFormatting sqref="AC152:AJ171">
    <cfRule type="expression" dxfId="426" priority="378">
      <formula>$AQ152=1</formula>
    </cfRule>
  </conditionalFormatting>
  <conditionalFormatting sqref="AG199:AJ218 Y199:AB218">
    <cfRule type="expression" dxfId="425" priority="377">
      <formula>$AQ199=2</formula>
    </cfRule>
  </conditionalFormatting>
  <conditionalFormatting sqref="Y199:AF218">
    <cfRule type="expression" dxfId="424" priority="376">
      <formula>$AQ199=3</formula>
    </cfRule>
  </conditionalFormatting>
  <conditionalFormatting sqref="AC199:AJ218">
    <cfRule type="expression" dxfId="423" priority="375">
      <formula>$AQ199=1</formula>
    </cfRule>
  </conditionalFormatting>
  <conditionalFormatting sqref="AG246:AJ265 Y246:AB265">
    <cfRule type="expression" dxfId="422" priority="374">
      <formula>$AQ246=2</formula>
    </cfRule>
  </conditionalFormatting>
  <conditionalFormatting sqref="Y246:AF265">
    <cfRule type="expression" dxfId="421" priority="373">
      <formula>$AQ246=3</formula>
    </cfRule>
  </conditionalFormatting>
  <conditionalFormatting sqref="AC246:AJ265">
    <cfRule type="expression" dxfId="420" priority="372">
      <formula>$AQ246=1</formula>
    </cfRule>
  </conditionalFormatting>
  <conditionalFormatting sqref="AG293:AJ312 Y293:AB312">
    <cfRule type="expression" dxfId="419" priority="371">
      <formula>$AQ293=2</formula>
    </cfRule>
  </conditionalFormatting>
  <conditionalFormatting sqref="Y293:AF312">
    <cfRule type="expression" dxfId="418" priority="370">
      <formula>$AQ293=3</formula>
    </cfRule>
  </conditionalFormatting>
  <conditionalFormatting sqref="AC293:AJ312">
    <cfRule type="expression" dxfId="417" priority="369">
      <formula>$AQ293=1</formula>
    </cfRule>
  </conditionalFormatting>
  <conditionalFormatting sqref="AG340:AJ359 Y340:AB359">
    <cfRule type="expression" dxfId="416" priority="368">
      <formula>$AQ340=2</formula>
    </cfRule>
  </conditionalFormatting>
  <conditionalFormatting sqref="Y340:AF359">
    <cfRule type="expression" dxfId="415" priority="367">
      <formula>$AQ340=3</formula>
    </cfRule>
  </conditionalFormatting>
  <conditionalFormatting sqref="AC340:AJ359">
    <cfRule type="expression" dxfId="414" priority="366">
      <formula>$AQ340=1</formula>
    </cfRule>
  </conditionalFormatting>
  <conditionalFormatting sqref="AG387:AJ406 Y387:AB406">
    <cfRule type="expression" dxfId="413" priority="365">
      <formula>$AQ387=2</formula>
    </cfRule>
  </conditionalFormatting>
  <conditionalFormatting sqref="Y387:AF406">
    <cfRule type="expression" dxfId="412" priority="364">
      <formula>$AQ387=3</formula>
    </cfRule>
  </conditionalFormatting>
  <conditionalFormatting sqref="AC387:AJ406">
    <cfRule type="expression" dxfId="411" priority="363">
      <formula>$AQ387=1</formula>
    </cfRule>
  </conditionalFormatting>
  <conditionalFormatting sqref="AG434:AJ453 Y434:AB453">
    <cfRule type="expression" dxfId="410" priority="362">
      <formula>$AQ434=2</formula>
    </cfRule>
  </conditionalFormatting>
  <conditionalFormatting sqref="Y434:AF453">
    <cfRule type="expression" dxfId="409" priority="361">
      <formula>$AQ434=3</formula>
    </cfRule>
  </conditionalFormatting>
  <conditionalFormatting sqref="AC434:AJ453">
    <cfRule type="expression" dxfId="408" priority="360">
      <formula>$AQ434=1</formula>
    </cfRule>
  </conditionalFormatting>
  <conditionalFormatting sqref="AG481:AJ500 Y481:AB500">
    <cfRule type="expression" dxfId="407" priority="359">
      <formula>$AQ481=2</formula>
    </cfRule>
  </conditionalFormatting>
  <conditionalFormatting sqref="Y481:AF500">
    <cfRule type="expression" dxfId="406" priority="358">
      <formula>$AQ481=3</formula>
    </cfRule>
  </conditionalFormatting>
  <conditionalFormatting sqref="AC481:AJ500">
    <cfRule type="expression" dxfId="405" priority="357">
      <formula>$AQ481=1</formula>
    </cfRule>
  </conditionalFormatting>
  <conditionalFormatting sqref="AG528:AJ547 Y528:AB547">
    <cfRule type="expression" dxfId="404" priority="356">
      <formula>$AQ528=2</formula>
    </cfRule>
  </conditionalFormatting>
  <conditionalFormatting sqref="Y528:AF547">
    <cfRule type="expression" dxfId="403" priority="355">
      <formula>$AQ528=3</formula>
    </cfRule>
  </conditionalFormatting>
  <conditionalFormatting sqref="AC528:AJ547">
    <cfRule type="expression" dxfId="402" priority="354">
      <formula>$AQ528=1</formula>
    </cfRule>
  </conditionalFormatting>
  <conditionalFormatting sqref="AG575:AJ594 Y575:AB594">
    <cfRule type="expression" dxfId="401" priority="353">
      <formula>$AQ575=2</formula>
    </cfRule>
  </conditionalFormatting>
  <conditionalFormatting sqref="Y575:AF594">
    <cfRule type="expression" dxfId="400" priority="352">
      <formula>$AQ575=3</formula>
    </cfRule>
  </conditionalFormatting>
  <conditionalFormatting sqref="AC575:AJ594">
    <cfRule type="expression" dxfId="399" priority="351">
      <formula>$AQ575=1</formula>
    </cfRule>
  </conditionalFormatting>
  <conditionalFormatting sqref="AG622:AJ641 Y622:AB641">
    <cfRule type="expression" dxfId="398" priority="350">
      <formula>$AQ622=2</formula>
    </cfRule>
  </conditionalFormatting>
  <conditionalFormatting sqref="Y622:AF641">
    <cfRule type="expression" dxfId="397" priority="349">
      <formula>$AQ622=3</formula>
    </cfRule>
  </conditionalFormatting>
  <conditionalFormatting sqref="AC622:AJ641">
    <cfRule type="expression" dxfId="396" priority="348">
      <formula>$AQ622=1</formula>
    </cfRule>
  </conditionalFormatting>
  <conditionalFormatting sqref="AG669:AJ688 Y669:AB688">
    <cfRule type="expression" dxfId="395" priority="347">
      <formula>$AQ669=2</formula>
    </cfRule>
  </conditionalFormatting>
  <conditionalFormatting sqref="Y669:AF688">
    <cfRule type="expression" dxfId="394" priority="346">
      <formula>$AQ669=3</formula>
    </cfRule>
  </conditionalFormatting>
  <conditionalFormatting sqref="AC669:AJ688">
    <cfRule type="expression" dxfId="393" priority="345">
      <formula>$AQ669=1</formula>
    </cfRule>
  </conditionalFormatting>
  <conditionalFormatting sqref="AG716:AJ735 Y716:AB735">
    <cfRule type="expression" dxfId="392" priority="344">
      <formula>$AQ716=2</formula>
    </cfRule>
  </conditionalFormatting>
  <conditionalFormatting sqref="Y716:AF735">
    <cfRule type="expression" dxfId="391" priority="343">
      <formula>$AQ716=3</formula>
    </cfRule>
  </conditionalFormatting>
  <conditionalFormatting sqref="AC716:AJ735">
    <cfRule type="expression" dxfId="390" priority="342">
      <formula>$AQ716=1</formula>
    </cfRule>
  </conditionalFormatting>
  <conditionalFormatting sqref="AG763:AJ782 Y763:AB782">
    <cfRule type="expression" dxfId="389" priority="341">
      <formula>$AQ763=2</formula>
    </cfRule>
  </conditionalFormatting>
  <conditionalFormatting sqref="Y763:AF782">
    <cfRule type="expression" dxfId="388" priority="340">
      <formula>$AQ763=3</formula>
    </cfRule>
  </conditionalFormatting>
  <conditionalFormatting sqref="AC763:AJ782">
    <cfRule type="expression" dxfId="387" priority="339">
      <formula>$AQ763=1</formula>
    </cfRule>
  </conditionalFormatting>
  <conditionalFormatting sqref="AG810:AJ829 Y810:AB829">
    <cfRule type="expression" dxfId="386" priority="338">
      <formula>$AQ810=2</formula>
    </cfRule>
  </conditionalFormatting>
  <conditionalFormatting sqref="Y810:AF829">
    <cfRule type="expression" dxfId="385" priority="337">
      <formula>$AQ810=3</formula>
    </cfRule>
  </conditionalFormatting>
  <conditionalFormatting sqref="AC810:AJ829">
    <cfRule type="expression" dxfId="384" priority="336">
      <formula>$AQ810=1</formula>
    </cfRule>
  </conditionalFormatting>
  <conditionalFormatting sqref="AG857:AJ876 Y857:AB876">
    <cfRule type="expression" dxfId="383" priority="335">
      <formula>$AQ857=2</formula>
    </cfRule>
  </conditionalFormatting>
  <conditionalFormatting sqref="Y857:AF876">
    <cfRule type="expression" dxfId="382" priority="334">
      <formula>$AQ857=3</formula>
    </cfRule>
  </conditionalFormatting>
  <conditionalFormatting sqref="AC857:AJ876">
    <cfRule type="expression" dxfId="381" priority="333">
      <formula>$AQ857=1</formula>
    </cfRule>
  </conditionalFormatting>
  <conditionalFormatting sqref="AG904:AJ923 Y904:AB923">
    <cfRule type="expression" dxfId="380" priority="332">
      <formula>$AQ904=2</formula>
    </cfRule>
  </conditionalFormatting>
  <conditionalFormatting sqref="Y904:AF923">
    <cfRule type="expression" dxfId="379" priority="331">
      <formula>$AQ904=3</formula>
    </cfRule>
  </conditionalFormatting>
  <conditionalFormatting sqref="AC904:AJ923">
    <cfRule type="expression" dxfId="378" priority="330">
      <formula>$AQ904=1</formula>
    </cfRule>
  </conditionalFormatting>
  <conditionalFormatting sqref="AG951:AJ970 Y951:AB970">
    <cfRule type="expression" dxfId="377" priority="329">
      <formula>$AQ951=2</formula>
    </cfRule>
  </conditionalFormatting>
  <conditionalFormatting sqref="Y951:AF970">
    <cfRule type="expression" dxfId="376" priority="328">
      <formula>$AQ951=3</formula>
    </cfRule>
  </conditionalFormatting>
  <conditionalFormatting sqref="AC951:AJ970">
    <cfRule type="expression" dxfId="375" priority="327">
      <formula>$AQ951=1</formula>
    </cfRule>
  </conditionalFormatting>
  <conditionalFormatting sqref="AG998:AJ1017 Y998:AB1017">
    <cfRule type="expression" dxfId="374" priority="326">
      <formula>$AQ998=2</formula>
    </cfRule>
  </conditionalFormatting>
  <conditionalFormatting sqref="Y998:AF1017">
    <cfRule type="expression" dxfId="373" priority="325">
      <formula>$AQ998=3</formula>
    </cfRule>
  </conditionalFormatting>
  <conditionalFormatting sqref="AC998:AJ1017">
    <cfRule type="expression" dxfId="372" priority="324">
      <formula>$AQ998=1</formula>
    </cfRule>
  </conditionalFormatting>
  <conditionalFormatting sqref="AG1045:AJ1064 Y1045:AB1064">
    <cfRule type="expression" dxfId="371" priority="323">
      <formula>$AQ1045=2</formula>
    </cfRule>
  </conditionalFormatting>
  <conditionalFormatting sqref="Y1045:AF1064">
    <cfRule type="expression" dxfId="370" priority="322">
      <formula>$AQ1045=3</formula>
    </cfRule>
  </conditionalFormatting>
  <conditionalFormatting sqref="AC1045:AJ1064">
    <cfRule type="expression" dxfId="369" priority="321">
      <formula>$AQ1045=1</formula>
    </cfRule>
  </conditionalFormatting>
  <conditionalFormatting sqref="AG1092:AJ1111 Y1092:AB1111">
    <cfRule type="expression" dxfId="368" priority="320">
      <formula>$AQ1092=2</formula>
    </cfRule>
  </conditionalFormatting>
  <conditionalFormatting sqref="Y1092:AF1111">
    <cfRule type="expression" dxfId="367" priority="319">
      <formula>$AQ1092=3</formula>
    </cfRule>
  </conditionalFormatting>
  <conditionalFormatting sqref="AC1092:AJ1111">
    <cfRule type="expression" dxfId="366" priority="318">
      <formula>$AQ1092=1</formula>
    </cfRule>
  </conditionalFormatting>
  <conditionalFormatting sqref="AG1139:AJ1158 Y1139:AB1158">
    <cfRule type="expression" dxfId="365" priority="317">
      <formula>$AQ1139=2</formula>
    </cfRule>
  </conditionalFormatting>
  <conditionalFormatting sqref="Y1139:AF1158">
    <cfRule type="expression" dxfId="364" priority="316">
      <formula>$AQ1139=3</formula>
    </cfRule>
  </conditionalFormatting>
  <conditionalFormatting sqref="AC1139:AJ1158">
    <cfRule type="expression" dxfId="363" priority="315">
      <formula>$AQ1139=1</formula>
    </cfRule>
  </conditionalFormatting>
  <conditionalFormatting sqref="AG1186:AJ1205 Y1186:AB1205">
    <cfRule type="expression" dxfId="362" priority="314">
      <formula>$AQ1186=2</formula>
    </cfRule>
  </conditionalFormatting>
  <conditionalFormatting sqref="Y1186:AF1205">
    <cfRule type="expression" dxfId="361" priority="313">
      <formula>$AQ1186=3</formula>
    </cfRule>
  </conditionalFormatting>
  <conditionalFormatting sqref="AC1186:AJ1205">
    <cfRule type="expression" dxfId="360" priority="312">
      <formula>$AQ1186=1</formula>
    </cfRule>
  </conditionalFormatting>
  <conditionalFormatting sqref="AG1233:AJ1252 Y1233:AB1252">
    <cfRule type="expression" dxfId="359" priority="311">
      <formula>$AQ1233=2</formula>
    </cfRule>
  </conditionalFormatting>
  <conditionalFormatting sqref="Y1233:AF1252">
    <cfRule type="expression" dxfId="358" priority="310">
      <formula>$AQ1233=3</formula>
    </cfRule>
  </conditionalFormatting>
  <conditionalFormatting sqref="AC1233:AJ1252">
    <cfRule type="expression" dxfId="357" priority="309">
      <formula>$AQ1233=1</formula>
    </cfRule>
  </conditionalFormatting>
  <conditionalFormatting sqref="AG1280:AJ1299 Y1280:AB1299">
    <cfRule type="expression" dxfId="356" priority="308">
      <formula>$AQ1280=2</formula>
    </cfRule>
  </conditionalFormatting>
  <conditionalFormatting sqref="Y1280:AF1299">
    <cfRule type="expression" dxfId="355" priority="307">
      <formula>$AQ1280=3</formula>
    </cfRule>
  </conditionalFormatting>
  <conditionalFormatting sqref="AC1280:AJ1299">
    <cfRule type="expression" dxfId="354" priority="306">
      <formula>$AQ1280=1</formula>
    </cfRule>
  </conditionalFormatting>
  <conditionalFormatting sqref="AG1327:AJ1346 Y1327:AB1346">
    <cfRule type="expression" dxfId="353" priority="305">
      <formula>$AQ1327=2</formula>
    </cfRule>
  </conditionalFormatting>
  <conditionalFormatting sqref="Y1327:AF1346">
    <cfRule type="expression" dxfId="352" priority="304">
      <formula>$AQ1327=3</formula>
    </cfRule>
  </conditionalFormatting>
  <conditionalFormatting sqref="AC1327:AJ1346">
    <cfRule type="expression" dxfId="351" priority="303">
      <formula>$AQ1327=1</formula>
    </cfRule>
  </conditionalFormatting>
  <conditionalFormatting sqref="AG1374:AJ1393 Y1374:AB1393">
    <cfRule type="expression" dxfId="350" priority="302">
      <formula>$AQ1374=2</formula>
    </cfRule>
  </conditionalFormatting>
  <conditionalFormatting sqref="Y1374:AF1393">
    <cfRule type="expression" dxfId="349" priority="301">
      <formula>$AQ1374=3</formula>
    </cfRule>
  </conditionalFormatting>
  <conditionalFormatting sqref="AC1374:AJ1393">
    <cfRule type="expression" dxfId="348" priority="300">
      <formula>$AQ1374=1</formula>
    </cfRule>
  </conditionalFormatting>
  <conditionalFormatting sqref="AG1421:AJ1440 Y1421:AB1440">
    <cfRule type="expression" dxfId="347" priority="299">
      <formula>$AQ1421=2</formula>
    </cfRule>
  </conditionalFormatting>
  <conditionalFormatting sqref="Y1421:AF1440">
    <cfRule type="expression" dxfId="346" priority="298">
      <formula>$AQ1421=3</formula>
    </cfRule>
  </conditionalFormatting>
  <conditionalFormatting sqref="AC1421:AJ1440">
    <cfRule type="expression" dxfId="345" priority="297">
      <formula>$AQ1421=1</formula>
    </cfRule>
  </conditionalFormatting>
  <conditionalFormatting sqref="AG1468:AJ1487 Y1468:AB1487">
    <cfRule type="expression" dxfId="344" priority="296">
      <formula>$AQ1468=2</formula>
    </cfRule>
  </conditionalFormatting>
  <conditionalFormatting sqref="Y1468:AF1487">
    <cfRule type="expression" dxfId="343" priority="295">
      <formula>$AQ1468=3</formula>
    </cfRule>
  </conditionalFormatting>
  <conditionalFormatting sqref="AC1468:AJ1487">
    <cfRule type="expression" dxfId="342" priority="294">
      <formula>$AQ1468=1</formula>
    </cfRule>
  </conditionalFormatting>
  <conditionalFormatting sqref="AG1515:AJ1534 Y1515:AB1534">
    <cfRule type="expression" dxfId="341" priority="293">
      <formula>$AQ1515=2</formula>
    </cfRule>
  </conditionalFormatting>
  <conditionalFormatting sqref="Y1515:AF1534">
    <cfRule type="expression" dxfId="340" priority="292">
      <formula>$AQ1515=3</formula>
    </cfRule>
  </conditionalFormatting>
  <conditionalFormatting sqref="AC1515:AJ1534">
    <cfRule type="expression" dxfId="339" priority="291">
      <formula>$AQ1515=1</formula>
    </cfRule>
  </conditionalFormatting>
  <conditionalFormatting sqref="AG1562:AJ1581 Y1562:AB1581">
    <cfRule type="expression" dxfId="338" priority="290">
      <formula>$AQ1562=2</formula>
    </cfRule>
  </conditionalFormatting>
  <conditionalFormatting sqref="Y1562:AF1581">
    <cfRule type="expression" dxfId="337" priority="289">
      <formula>$AQ1562=3</formula>
    </cfRule>
  </conditionalFormatting>
  <conditionalFormatting sqref="AC1562:AJ1581">
    <cfRule type="expression" dxfId="336" priority="288">
      <formula>$AQ1562=1</formula>
    </cfRule>
  </conditionalFormatting>
  <conditionalFormatting sqref="AG1609:AJ1628 Y1609:AB1628">
    <cfRule type="expression" dxfId="335" priority="287">
      <formula>$AQ1609=2</formula>
    </cfRule>
  </conditionalFormatting>
  <conditionalFormatting sqref="Y1609:AF1628">
    <cfRule type="expression" dxfId="334" priority="286">
      <formula>$AQ1609=3</formula>
    </cfRule>
  </conditionalFormatting>
  <conditionalFormatting sqref="AC1609:AJ1628">
    <cfRule type="expression" dxfId="333" priority="285">
      <formula>$AQ1609=1</formula>
    </cfRule>
  </conditionalFormatting>
  <conditionalFormatting sqref="AG1656:AJ1675 Y1656:AB1675">
    <cfRule type="expression" dxfId="332" priority="284">
      <formula>$AQ1656=2</formula>
    </cfRule>
  </conditionalFormatting>
  <conditionalFormatting sqref="Y1656:AF1675">
    <cfRule type="expression" dxfId="331" priority="283">
      <formula>$AQ1656=3</formula>
    </cfRule>
  </conditionalFormatting>
  <conditionalFormatting sqref="AC1656:AJ1675">
    <cfRule type="expression" dxfId="330" priority="282">
      <formula>$AQ1656=1</formula>
    </cfRule>
  </conditionalFormatting>
  <conditionalFormatting sqref="AG1703:AJ1722 Y1703:AB1722">
    <cfRule type="expression" dxfId="329" priority="281">
      <formula>$AQ1703=2</formula>
    </cfRule>
  </conditionalFormatting>
  <conditionalFormatting sqref="Y1703:AF1722">
    <cfRule type="expression" dxfId="328" priority="280">
      <formula>$AQ1703=3</formula>
    </cfRule>
  </conditionalFormatting>
  <conditionalFormatting sqref="AC1703:AJ1722">
    <cfRule type="expression" dxfId="327" priority="279">
      <formula>$AQ1703=1</formula>
    </cfRule>
  </conditionalFormatting>
  <conditionalFormatting sqref="AG1750:AJ1769 Y1750:AB1769">
    <cfRule type="expression" dxfId="326" priority="278">
      <formula>$AQ1750=2</formula>
    </cfRule>
  </conditionalFormatting>
  <conditionalFormatting sqref="Y1750:AF1769">
    <cfRule type="expression" dxfId="325" priority="277">
      <formula>$AQ1750=3</formula>
    </cfRule>
  </conditionalFormatting>
  <conditionalFormatting sqref="AC1750:AJ1769">
    <cfRule type="expression" dxfId="324" priority="276">
      <formula>$AQ1750=1</formula>
    </cfRule>
  </conditionalFormatting>
  <conditionalFormatting sqref="AG1797:AJ1816 Y1797:AB1816">
    <cfRule type="expression" dxfId="323" priority="275">
      <formula>$AQ1797=2</formula>
    </cfRule>
  </conditionalFormatting>
  <conditionalFormatting sqref="Y1797:AF1816">
    <cfRule type="expression" dxfId="322" priority="274">
      <formula>$AQ1797=3</formula>
    </cfRule>
  </conditionalFormatting>
  <conditionalFormatting sqref="AC1797:AJ1816">
    <cfRule type="expression" dxfId="321" priority="273">
      <formula>$AQ1797=1</formula>
    </cfRule>
  </conditionalFormatting>
  <conditionalFormatting sqref="AG1844:AJ1863 Y1844:AB1863">
    <cfRule type="expression" dxfId="320" priority="272">
      <formula>$AQ1844=2</formula>
    </cfRule>
  </conditionalFormatting>
  <conditionalFormatting sqref="Y1844:AF1863">
    <cfRule type="expression" dxfId="319" priority="271">
      <formula>$AQ1844=3</formula>
    </cfRule>
  </conditionalFormatting>
  <conditionalFormatting sqref="AC1844:AJ1863">
    <cfRule type="expression" dxfId="318" priority="270">
      <formula>$AQ1844=1</formula>
    </cfRule>
  </conditionalFormatting>
  <conditionalFormatting sqref="AG1891:AJ1910 Y1891:AB1910">
    <cfRule type="expression" dxfId="317" priority="269">
      <formula>$AQ1891=2</formula>
    </cfRule>
  </conditionalFormatting>
  <conditionalFormatting sqref="Y1891:AF1910">
    <cfRule type="expression" dxfId="316" priority="268">
      <formula>$AQ1891=3</formula>
    </cfRule>
  </conditionalFormatting>
  <conditionalFormatting sqref="AC1891:AJ1910">
    <cfRule type="expression" dxfId="315" priority="267">
      <formula>$AQ1891=1</formula>
    </cfRule>
  </conditionalFormatting>
  <conditionalFormatting sqref="AG1938:AJ1957 Y1938:AB1957">
    <cfRule type="expression" dxfId="314" priority="266">
      <formula>$AQ1938=2</formula>
    </cfRule>
  </conditionalFormatting>
  <conditionalFormatting sqref="Y1938:AF1957">
    <cfRule type="expression" dxfId="313" priority="265">
      <formula>$AQ1938=3</formula>
    </cfRule>
  </conditionalFormatting>
  <conditionalFormatting sqref="AC1938:AJ1957">
    <cfRule type="expression" dxfId="312" priority="264">
      <formula>$AQ1938=1</formula>
    </cfRule>
  </conditionalFormatting>
  <conditionalFormatting sqref="AG1985:AJ2004 Y1985:AB2004">
    <cfRule type="expression" dxfId="311" priority="263">
      <formula>$AQ1985=2</formula>
    </cfRule>
  </conditionalFormatting>
  <conditionalFormatting sqref="Y1985:AF2004">
    <cfRule type="expression" dxfId="310" priority="262">
      <formula>$AQ1985=3</formula>
    </cfRule>
  </conditionalFormatting>
  <conditionalFormatting sqref="AC1985:AJ2004">
    <cfRule type="expression" dxfId="309" priority="261">
      <formula>$AQ1985=1</formula>
    </cfRule>
  </conditionalFormatting>
  <conditionalFormatting sqref="AG2032:AJ2051 Y2032:AB2051">
    <cfRule type="expression" dxfId="308" priority="260">
      <formula>$AQ2032=2</formula>
    </cfRule>
  </conditionalFormatting>
  <conditionalFormatting sqref="Y2032:AF2051">
    <cfRule type="expression" dxfId="307" priority="259">
      <formula>$AQ2032=3</formula>
    </cfRule>
  </conditionalFormatting>
  <conditionalFormatting sqref="AC2032:AJ2051">
    <cfRule type="expression" dxfId="306" priority="258">
      <formula>$AQ2032=1</formula>
    </cfRule>
  </conditionalFormatting>
  <conditionalFormatting sqref="AG2079:AJ2098 Y2079:AB2098">
    <cfRule type="expression" dxfId="305" priority="257">
      <formula>$AQ2079=2</formula>
    </cfRule>
  </conditionalFormatting>
  <conditionalFormatting sqref="Y2079:AF2098">
    <cfRule type="expression" dxfId="304" priority="256">
      <formula>$AQ2079=3</formula>
    </cfRule>
  </conditionalFormatting>
  <conditionalFormatting sqref="AC2079:AJ2098">
    <cfRule type="expression" dxfId="303" priority="255">
      <formula>$AQ2079=1</formula>
    </cfRule>
  </conditionalFormatting>
  <conditionalFormatting sqref="AG2126:AJ2145 Y2126:AB2145">
    <cfRule type="expression" dxfId="302" priority="254">
      <formula>$AQ2126=2</formula>
    </cfRule>
  </conditionalFormatting>
  <conditionalFormatting sqref="Y2126:AF2145">
    <cfRule type="expression" dxfId="301" priority="253">
      <formula>$AQ2126=3</formula>
    </cfRule>
  </conditionalFormatting>
  <conditionalFormatting sqref="AC2126:AJ2145">
    <cfRule type="expression" dxfId="300" priority="252">
      <formula>$AQ2126=1</formula>
    </cfRule>
  </conditionalFormatting>
  <conditionalFormatting sqref="AG2173:AJ2192 Y2173:AB2192">
    <cfRule type="expression" dxfId="299" priority="251">
      <formula>$AQ2173=2</formula>
    </cfRule>
  </conditionalFormatting>
  <conditionalFormatting sqref="Y2173:AF2192">
    <cfRule type="expression" dxfId="298" priority="250">
      <formula>$AQ2173=3</formula>
    </cfRule>
  </conditionalFormatting>
  <conditionalFormatting sqref="AC2173:AJ2192">
    <cfRule type="expression" dxfId="297" priority="249">
      <formula>$AQ2173=1</formula>
    </cfRule>
  </conditionalFormatting>
  <conditionalFormatting sqref="AG2220:AJ2239 Y2220:AB2239">
    <cfRule type="expression" dxfId="296" priority="248">
      <formula>$AQ2220=2</formula>
    </cfRule>
  </conditionalFormatting>
  <conditionalFormatting sqref="Y2220:AF2239">
    <cfRule type="expression" dxfId="295" priority="247">
      <formula>$AQ2220=3</formula>
    </cfRule>
  </conditionalFormatting>
  <conditionalFormatting sqref="AC2220:AJ2239">
    <cfRule type="expression" dxfId="294" priority="246">
      <formula>$AQ2220=1</formula>
    </cfRule>
  </conditionalFormatting>
  <conditionalFormatting sqref="AG2267:AJ2286 Y2267:AB2286">
    <cfRule type="expression" dxfId="293" priority="245">
      <formula>$AQ2267=2</formula>
    </cfRule>
  </conditionalFormatting>
  <conditionalFormatting sqref="Y2267:AF2286">
    <cfRule type="expression" dxfId="292" priority="244">
      <formula>$AQ2267=3</formula>
    </cfRule>
  </conditionalFormatting>
  <conditionalFormatting sqref="AC2267:AJ2286">
    <cfRule type="expression" dxfId="291" priority="243">
      <formula>$AQ2267=1</formula>
    </cfRule>
  </conditionalFormatting>
  <conditionalFormatting sqref="AG2314:AJ2333 Y2314:AB2333">
    <cfRule type="expression" dxfId="290" priority="242">
      <formula>$AQ2314=2</formula>
    </cfRule>
  </conditionalFormatting>
  <conditionalFormatting sqref="Y2314:AF2333">
    <cfRule type="expression" dxfId="289" priority="241">
      <formula>$AQ2314=3</formula>
    </cfRule>
  </conditionalFormatting>
  <conditionalFormatting sqref="AC2314:AJ2333">
    <cfRule type="expression" dxfId="288" priority="240">
      <formula>$AQ2314=1</formula>
    </cfRule>
  </conditionalFormatting>
  <conditionalFormatting sqref="AG2361:AJ2380 Y2361:AB2380">
    <cfRule type="expression" dxfId="287" priority="239">
      <formula>$AQ2361=2</formula>
    </cfRule>
  </conditionalFormatting>
  <conditionalFormatting sqref="Y2361:AF2380">
    <cfRule type="expression" dxfId="286" priority="238">
      <formula>$AQ2361=3</formula>
    </cfRule>
  </conditionalFormatting>
  <conditionalFormatting sqref="AC2361:AJ2380">
    <cfRule type="expression" dxfId="285" priority="237">
      <formula>$AQ2361=1</formula>
    </cfRule>
  </conditionalFormatting>
  <conditionalFormatting sqref="AG2408:AJ2427 Y2408:AB2427">
    <cfRule type="expression" dxfId="284" priority="236">
      <formula>$AQ2408=2</formula>
    </cfRule>
  </conditionalFormatting>
  <conditionalFormatting sqref="Y2408:AF2427">
    <cfRule type="expression" dxfId="283" priority="235">
      <formula>$AQ2408=3</formula>
    </cfRule>
  </conditionalFormatting>
  <conditionalFormatting sqref="AC2408:AJ2427">
    <cfRule type="expression" dxfId="282" priority="234">
      <formula>$AQ2408=1</formula>
    </cfRule>
  </conditionalFormatting>
  <conditionalFormatting sqref="AG2455:AJ2474 Y2455:AB2474">
    <cfRule type="expression" dxfId="281" priority="233">
      <formula>$AQ2455=2</formula>
    </cfRule>
  </conditionalFormatting>
  <conditionalFormatting sqref="Y2455:AF2474">
    <cfRule type="expression" dxfId="280" priority="232">
      <formula>$AQ2455=3</formula>
    </cfRule>
  </conditionalFormatting>
  <conditionalFormatting sqref="AC2455:AJ2474">
    <cfRule type="expression" dxfId="279" priority="231">
      <formula>$AQ2455=1</formula>
    </cfRule>
  </conditionalFormatting>
  <conditionalFormatting sqref="AG2502:AJ2521 Y2502:AB2521">
    <cfRule type="expression" dxfId="278" priority="230">
      <formula>$AQ2502=2</formula>
    </cfRule>
  </conditionalFormatting>
  <conditionalFormatting sqref="Y2502:AF2521">
    <cfRule type="expression" dxfId="277" priority="229">
      <formula>$AQ2502=3</formula>
    </cfRule>
  </conditionalFormatting>
  <conditionalFormatting sqref="AC2502:AJ2521">
    <cfRule type="expression" dxfId="276" priority="228">
      <formula>$AQ2502=1</formula>
    </cfRule>
  </conditionalFormatting>
  <conditionalFormatting sqref="AG2549:AJ2568 Y2549:AB2568">
    <cfRule type="expression" dxfId="275" priority="227">
      <formula>$AQ2549=2</formula>
    </cfRule>
  </conditionalFormatting>
  <conditionalFormatting sqref="Y2549:AF2568">
    <cfRule type="expression" dxfId="274" priority="226">
      <formula>$AQ2549=3</formula>
    </cfRule>
  </conditionalFormatting>
  <conditionalFormatting sqref="AC2549:AJ2568">
    <cfRule type="expression" dxfId="273" priority="225">
      <formula>$AQ2549=1</formula>
    </cfRule>
  </conditionalFormatting>
  <conditionalFormatting sqref="AG2596:AJ2615 Y2596:AB2615">
    <cfRule type="expression" dxfId="272" priority="224">
      <formula>$AQ2596=2</formula>
    </cfRule>
  </conditionalFormatting>
  <conditionalFormatting sqref="Y2596:AF2615">
    <cfRule type="expression" dxfId="271" priority="223">
      <formula>$AQ2596=3</formula>
    </cfRule>
  </conditionalFormatting>
  <conditionalFormatting sqref="AC2596:AJ2615">
    <cfRule type="expression" dxfId="270" priority="222">
      <formula>$AQ2596=1</formula>
    </cfRule>
  </conditionalFormatting>
  <conditionalFormatting sqref="AG2643:AJ2662 Y2643:AB2662">
    <cfRule type="expression" dxfId="269" priority="221">
      <formula>$AQ2643=2</formula>
    </cfRule>
  </conditionalFormatting>
  <conditionalFormatting sqref="Y2643:AF2662">
    <cfRule type="expression" dxfId="268" priority="220">
      <formula>$AQ2643=3</formula>
    </cfRule>
  </conditionalFormatting>
  <conditionalFormatting sqref="AC2643:AJ2662">
    <cfRule type="expression" dxfId="267" priority="219">
      <formula>$AQ2643=1</formula>
    </cfRule>
  </conditionalFormatting>
  <conditionalFormatting sqref="AG2690:AJ2709 Y2690:AB2709">
    <cfRule type="expression" dxfId="266" priority="218">
      <formula>$AQ2690=2</formula>
    </cfRule>
  </conditionalFormatting>
  <conditionalFormatting sqref="Y2690:AF2709">
    <cfRule type="expression" dxfId="265" priority="217">
      <formula>$AQ2690=3</formula>
    </cfRule>
  </conditionalFormatting>
  <conditionalFormatting sqref="AC2690:AJ2709">
    <cfRule type="expression" dxfId="264" priority="216">
      <formula>$AQ2690=1</formula>
    </cfRule>
  </conditionalFormatting>
  <conditionalFormatting sqref="AG2737:AJ2756 Y2737:AB2756">
    <cfRule type="expression" dxfId="263" priority="215">
      <formula>$AQ2737=2</formula>
    </cfRule>
  </conditionalFormatting>
  <conditionalFormatting sqref="Y2737:AF2756">
    <cfRule type="expression" dxfId="262" priority="214">
      <formula>$AQ2737=3</formula>
    </cfRule>
  </conditionalFormatting>
  <conditionalFormatting sqref="AC2737:AJ2756">
    <cfRule type="expression" dxfId="261" priority="213">
      <formula>$AQ2737=1</formula>
    </cfRule>
  </conditionalFormatting>
  <conditionalFormatting sqref="AG2784:AJ2803 Y2784:AB2803">
    <cfRule type="expression" dxfId="260" priority="212">
      <formula>$AQ2784=2</formula>
    </cfRule>
  </conditionalFormatting>
  <conditionalFormatting sqref="Y2784:AF2803">
    <cfRule type="expression" dxfId="259" priority="211">
      <formula>$AQ2784=3</formula>
    </cfRule>
  </conditionalFormatting>
  <conditionalFormatting sqref="AC2784:AJ2803">
    <cfRule type="expression" dxfId="258" priority="210">
      <formula>$AQ2784=1</formula>
    </cfRule>
  </conditionalFormatting>
  <conditionalFormatting sqref="AG2831:AJ2850 Y2831:AB2850">
    <cfRule type="expression" dxfId="257" priority="209">
      <formula>$AQ2831=2</formula>
    </cfRule>
  </conditionalFormatting>
  <conditionalFormatting sqref="Y2831:AF2850">
    <cfRule type="expression" dxfId="256" priority="208">
      <formula>$AQ2831=3</formula>
    </cfRule>
  </conditionalFormatting>
  <conditionalFormatting sqref="AC2831:AJ2850">
    <cfRule type="expression" dxfId="255" priority="207">
      <formula>$AQ2831=1</formula>
    </cfRule>
  </conditionalFormatting>
  <conditionalFormatting sqref="AG2878:AJ2897 Y2878:AB2897">
    <cfRule type="expression" dxfId="254" priority="206">
      <formula>$AQ2878=2</formula>
    </cfRule>
  </conditionalFormatting>
  <conditionalFormatting sqref="Y2878:AF2897">
    <cfRule type="expression" dxfId="253" priority="205">
      <formula>$AQ2878=3</formula>
    </cfRule>
  </conditionalFormatting>
  <conditionalFormatting sqref="AC2878:AJ2897">
    <cfRule type="expression" dxfId="252" priority="204">
      <formula>$AQ2878=1</formula>
    </cfRule>
  </conditionalFormatting>
  <conditionalFormatting sqref="AG2925:AJ2944 Y2925:AB2944">
    <cfRule type="expression" dxfId="251" priority="203">
      <formula>$AQ2925=2</formula>
    </cfRule>
  </conditionalFormatting>
  <conditionalFormatting sqref="Y2925:AF2944">
    <cfRule type="expression" dxfId="250" priority="202">
      <formula>$AQ2925=3</formula>
    </cfRule>
  </conditionalFormatting>
  <conditionalFormatting sqref="AC2925:AJ2944">
    <cfRule type="expression" dxfId="249" priority="201">
      <formula>$AQ2925=1</formula>
    </cfRule>
  </conditionalFormatting>
  <conditionalFormatting sqref="AG2972:AJ2991 Y2972:AB2991">
    <cfRule type="expression" dxfId="248" priority="200">
      <formula>$AQ2972=2</formula>
    </cfRule>
  </conditionalFormatting>
  <conditionalFormatting sqref="Y2972:AF2991">
    <cfRule type="expression" dxfId="247" priority="199">
      <formula>$AQ2972=3</formula>
    </cfRule>
  </conditionalFormatting>
  <conditionalFormatting sqref="AC2972:AJ2991">
    <cfRule type="expression" dxfId="246" priority="198">
      <formula>$AQ2972=1</formula>
    </cfRule>
  </conditionalFormatting>
  <conditionalFormatting sqref="AG3019:AJ3038 Y3019:AB3038">
    <cfRule type="expression" dxfId="245" priority="197">
      <formula>$AQ3019=2</formula>
    </cfRule>
  </conditionalFormatting>
  <conditionalFormatting sqref="Y3019:AF3038">
    <cfRule type="expression" dxfId="244" priority="196">
      <formula>$AQ3019=3</formula>
    </cfRule>
  </conditionalFormatting>
  <conditionalFormatting sqref="AC3019:AJ3038">
    <cfRule type="expression" dxfId="243" priority="195">
      <formula>$AQ3019=1</formula>
    </cfRule>
  </conditionalFormatting>
  <conditionalFormatting sqref="AG3066:AJ3085 Y3066:AB3085">
    <cfRule type="expression" dxfId="242" priority="194">
      <formula>$AQ3066=2</formula>
    </cfRule>
  </conditionalFormatting>
  <conditionalFormatting sqref="Y3066:AF3085">
    <cfRule type="expression" dxfId="241" priority="193">
      <formula>$AQ3066=3</formula>
    </cfRule>
  </conditionalFormatting>
  <conditionalFormatting sqref="AC3066:AJ3085">
    <cfRule type="expression" dxfId="240" priority="192">
      <formula>$AQ3066=1</formula>
    </cfRule>
  </conditionalFormatting>
  <conditionalFormatting sqref="AG3113:AJ3132 Y3113:AB3132">
    <cfRule type="expression" dxfId="239" priority="191">
      <formula>$AQ3113=2</formula>
    </cfRule>
  </conditionalFormatting>
  <conditionalFormatting sqref="Y3113:AF3132">
    <cfRule type="expression" dxfId="238" priority="190">
      <formula>$AQ3113=3</formula>
    </cfRule>
  </conditionalFormatting>
  <conditionalFormatting sqref="AC3113:AJ3132">
    <cfRule type="expression" dxfId="237" priority="189">
      <formula>$AQ3113=1</formula>
    </cfRule>
  </conditionalFormatting>
  <conditionalFormatting sqref="AG3160:AJ3179 Y3160:AB3179">
    <cfRule type="expression" dxfId="236" priority="188">
      <formula>$AQ3160=2</formula>
    </cfRule>
  </conditionalFormatting>
  <conditionalFormatting sqref="Y3160:AF3179">
    <cfRule type="expression" dxfId="235" priority="187">
      <formula>$AQ3160=3</formula>
    </cfRule>
  </conditionalFormatting>
  <conditionalFormatting sqref="AC3160:AJ3179">
    <cfRule type="expression" dxfId="234" priority="186">
      <formula>$AQ3160=1</formula>
    </cfRule>
  </conditionalFormatting>
  <conditionalFormatting sqref="Y3207:AB3226 AG3207:AJ3226">
    <cfRule type="expression" dxfId="233" priority="185">
      <formula>$AQ3207=2</formula>
    </cfRule>
  </conditionalFormatting>
  <conditionalFormatting sqref="Y3208:AF3226 Y3207:AE3207">
    <cfRule type="expression" dxfId="232" priority="184">
      <formula>$AQ3207=3</formula>
    </cfRule>
  </conditionalFormatting>
  <conditionalFormatting sqref="AC3208:AJ3226 AC3207:AE3207 AG3207:AJ3207">
    <cfRule type="expression" dxfId="231" priority="183">
      <formula>$AQ3207=1</formula>
    </cfRule>
  </conditionalFormatting>
  <conditionalFormatting sqref="AG3254:AJ3273 Y3254:AB3273">
    <cfRule type="expression" dxfId="230" priority="182">
      <formula>$AQ3254=2</formula>
    </cfRule>
  </conditionalFormatting>
  <conditionalFormatting sqref="Y3254:AF3273">
    <cfRule type="expression" dxfId="229" priority="181">
      <formula>$AQ3254=3</formula>
    </cfRule>
  </conditionalFormatting>
  <conditionalFormatting sqref="AC3254:AJ3273">
    <cfRule type="expression" dxfId="228" priority="180">
      <formula>$AQ3254=1</formula>
    </cfRule>
  </conditionalFormatting>
  <conditionalFormatting sqref="AG3301:AJ3320 Y3301:AB3320">
    <cfRule type="expression" dxfId="227" priority="179">
      <formula>$AQ3301=2</formula>
    </cfRule>
  </conditionalFormatting>
  <conditionalFormatting sqref="Y3301:AF3320">
    <cfRule type="expression" dxfId="226" priority="178">
      <formula>$AQ3301=3</formula>
    </cfRule>
  </conditionalFormatting>
  <conditionalFormatting sqref="AC3301:AJ3320">
    <cfRule type="expression" dxfId="225" priority="177">
      <formula>$AQ3301=1</formula>
    </cfRule>
  </conditionalFormatting>
  <conditionalFormatting sqref="AG3348:AJ3367 Y3348:AB3367">
    <cfRule type="expression" dxfId="224" priority="176">
      <formula>$AQ3348=2</formula>
    </cfRule>
  </conditionalFormatting>
  <conditionalFormatting sqref="Y3348:AF3367">
    <cfRule type="expression" dxfId="223" priority="175">
      <formula>$AQ3348=3</formula>
    </cfRule>
  </conditionalFormatting>
  <conditionalFormatting sqref="AC3348:AJ3367">
    <cfRule type="expression" dxfId="222" priority="174">
      <formula>$AQ3348=1</formula>
    </cfRule>
  </conditionalFormatting>
  <conditionalFormatting sqref="AG3395:AJ3414 Y3395:AB3414">
    <cfRule type="expression" dxfId="221" priority="173">
      <formula>$AQ3395=2</formula>
    </cfRule>
  </conditionalFormatting>
  <conditionalFormatting sqref="Y3395:AF3414">
    <cfRule type="expression" dxfId="220" priority="172">
      <formula>$AQ3395=3</formula>
    </cfRule>
  </conditionalFormatting>
  <conditionalFormatting sqref="AC3395:AJ3414">
    <cfRule type="expression" dxfId="219" priority="171">
      <formula>$AQ3395=1</formula>
    </cfRule>
  </conditionalFormatting>
  <conditionalFormatting sqref="AG3442:AJ3461 Y3442:AB3461">
    <cfRule type="expression" dxfId="218" priority="170">
      <formula>$AQ3442=2</formula>
    </cfRule>
  </conditionalFormatting>
  <conditionalFormatting sqref="Y3442:AF3461">
    <cfRule type="expression" dxfId="217" priority="169">
      <formula>$AQ3442=3</formula>
    </cfRule>
  </conditionalFormatting>
  <conditionalFormatting sqref="AC3442:AJ3461">
    <cfRule type="expression" dxfId="216" priority="168">
      <formula>$AQ3442=1</formula>
    </cfRule>
  </conditionalFormatting>
  <conditionalFormatting sqref="AG3489:AJ3508 Y3489:AB3508">
    <cfRule type="expression" dxfId="215" priority="167">
      <formula>$AQ3489=2</formula>
    </cfRule>
  </conditionalFormatting>
  <conditionalFormatting sqref="Y3489:AF3508">
    <cfRule type="expression" dxfId="214" priority="166">
      <formula>$AQ3489=3</formula>
    </cfRule>
  </conditionalFormatting>
  <conditionalFormatting sqref="AC3489:AJ3508">
    <cfRule type="expression" dxfId="213" priority="165">
      <formula>$AQ3489=1</formula>
    </cfRule>
  </conditionalFormatting>
  <conditionalFormatting sqref="AG3536:AJ3555 Y3536:AB3555">
    <cfRule type="expression" dxfId="212" priority="164">
      <formula>$AQ3536=2</formula>
    </cfRule>
  </conditionalFormatting>
  <conditionalFormatting sqref="Y3536:AF3555">
    <cfRule type="expression" dxfId="211" priority="163">
      <formula>$AQ3536=3</formula>
    </cfRule>
  </conditionalFormatting>
  <conditionalFormatting sqref="AC3536:AJ3555">
    <cfRule type="expression" dxfId="210" priority="162">
      <formula>$AQ3536=1</formula>
    </cfRule>
  </conditionalFormatting>
  <conditionalFormatting sqref="AG3583:AJ3602 Y3583:AB3602">
    <cfRule type="expression" dxfId="209" priority="161">
      <formula>$AQ3583=2</formula>
    </cfRule>
  </conditionalFormatting>
  <conditionalFormatting sqref="Y3583:AF3584 Y3586:AF3602 Y3585:AE3585">
    <cfRule type="expression" dxfId="208" priority="160">
      <formula>$AQ3583=3</formula>
    </cfRule>
  </conditionalFormatting>
  <conditionalFormatting sqref="AC3583:AJ3584 AC3586:AJ3602 AC3585:AE3585 AG3585:AJ3585">
    <cfRule type="expression" dxfId="207" priority="159">
      <formula>$AQ3583=1</formula>
    </cfRule>
  </conditionalFormatting>
  <conditionalFormatting sqref="AG3630:AJ3649 Y3630:AB3649">
    <cfRule type="expression" dxfId="206" priority="158">
      <formula>$AQ3630=2</formula>
    </cfRule>
  </conditionalFormatting>
  <conditionalFormatting sqref="Y3630:AF3649">
    <cfRule type="expression" dxfId="205" priority="157">
      <formula>$AQ3630=3</formula>
    </cfRule>
  </conditionalFormatting>
  <conditionalFormatting sqref="AC3630:AJ3649">
    <cfRule type="expression" dxfId="204" priority="156">
      <formula>$AQ3630=1</formula>
    </cfRule>
  </conditionalFormatting>
  <conditionalFormatting sqref="AG3677:AJ3696 Y3677:AB3696">
    <cfRule type="expression" dxfId="203" priority="155">
      <formula>$AQ3677=2</formula>
    </cfRule>
  </conditionalFormatting>
  <conditionalFormatting sqref="Y3677:AF3696">
    <cfRule type="expression" dxfId="202" priority="154">
      <formula>$AQ3677=3</formula>
    </cfRule>
  </conditionalFormatting>
  <conditionalFormatting sqref="AC3677:AJ3696">
    <cfRule type="expression" dxfId="201" priority="153">
      <formula>$AQ3677=1</formula>
    </cfRule>
  </conditionalFormatting>
  <conditionalFormatting sqref="AG3724:AJ3743 Y3724:AB3743">
    <cfRule type="expression" dxfId="200" priority="152">
      <formula>$AQ3724=2</formula>
    </cfRule>
  </conditionalFormatting>
  <conditionalFormatting sqref="Y3724:AF3743">
    <cfRule type="expression" dxfId="199" priority="151">
      <formula>$AQ3724=3</formula>
    </cfRule>
  </conditionalFormatting>
  <conditionalFormatting sqref="AC3724:AJ3743">
    <cfRule type="expression" dxfId="198" priority="150">
      <formula>$AQ3724=1</formula>
    </cfRule>
  </conditionalFormatting>
  <conditionalFormatting sqref="AG3771:AJ3790 Y3771:AB3790">
    <cfRule type="expression" dxfId="197" priority="149">
      <formula>$AQ3771=2</formula>
    </cfRule>
  </conditionalFormatting>
  <conditionalFormatting sqref="Y3771:AF3790">
    <cfRule type="expression" dxfId="196" priority="148">
      <formula>$AQ3771=3</formula>
    </cfRule>
  </conditionalFormatting>
  <conditionalFormatting sqref="AC3771:AJ3790">
    <cfRule type="expression" dxfId="195" priority="147">
      <formula>$AQ3771=1</formula>
    </cfRule>
  </conditionalFormatting>
  <conditionalFormatting sqref="AG3818:AJ3837 Y3818:AB3837">
    <cfRule type="expression" dxfId="194" priority="146">
      <formula>$AQ3818=2</formula>
    </cfRule>
  </conditionalFormatting>
  <conditionalFormatting sqref="Y3818:AF3837">
    <cfRule type="expression" dxfId="193" priority="145">
      <formula>$AQ3818=3</formula>
    </cfRule>
  </conditionalFormatting>
  <conditionalFormatting sqref="AC3818:AJ3837">
    <cfRule type="expression" dxfId="192" priority="144">
      <formula>$AQ3818=1</formula>
    </cfRule>
  </conditionalFormatting>
  <conditionalFormatting sqref="AG3865:AJ3884 Y3865:AB3884">
    <cfRule type="expression" dxfId="191" priority="143">
      <formula>$AQ3865=2</formula>
    </cfRule>
  </conditionalFormatting>
  <conditionalFormatting sqref="Y3865:AF3884">
    <cfRule type="expression" dxfId="190" priority="142">
      <formula>$AQ3865=3</formula>
    </cfRule>
  </conditionalFormatting>
  <conditionalFormatting sqref="AC3865:AJ3884">
    <cfRule type="expression" dxfId="189" priority="141">
      <formula>$AQ3865=1</formula>
    </cfRule>
  </conditionalFormatting>
  <conditionalFormatting sqref="AG3912:AJ3931 Y3912:AB3931">
    <cfRule type="expression" dxfId="188" priority="140">
      <formula>$AQ3912=2</formula>
    </cfRule>
  </conditionalFormatting>
  <conditionalFormatting sqref="Y3912:AF3931">
    <cfRule type="expression" dxfId="187" priority="139">
      <formula>$AQ3912=3</formula>
    </cfRule>
  </conditionalFormatting>
  <conditionalFormatting sqref="AC3912:AJ3931">
    <cfRule type="expression" dxfId="186" priority="138">
      <formula>$AQ3912=1</formula>
    </cfRule>
  </conditionalFormatting>
  <conditionalFormatting sqref="AG3959:AJ3978 Y3959:AB3978">
    <cfRule type="expression" dxfId="185" priority="137">
      <formula>$AQ3959=2</formula>
    </cfRule>
  </conditionalFormatting>
  <conditionalFormatting sqref="Y3959:AF3978">
    <cfRule type="expression" dxfId="184" priority="136">
      <formula>$AQ3959=3</formula>
    </cfRule>
  </conditionalFormatting>
  <conditionalFormatting sqref="AC3959:AJ3978">
    <cfRule type="expression" dxfId="183" priority="135">
      <formula>$AQ3959=1</formula>
    </cfRule>
  </conditionalFormatting>
  <conditionalFormatting sqref="AG4006:AJ4025 Y4006:AB4025">
    <cfRule type="expression" dxfId="182" priority="134">
      <formula>$AQ4006=2</formula>
    </cfRule>
  </conditionalFormatting>
  <conditionalFormatting sqref="Y4006:AF4025">
    <cfRule type="expression" dxfId="181" priority="133">
      <formula>$AQ4006=3</formula>
    </cfRule>
  </conditionalFormatting>
  <conditionalFormatting sqref="AC4006:AJ4025">
    <cfRule type="expression" dxfId="180" priority="132">
      <formula>$AQ4006=1</formula>
    </cfRule>
  </conditionalFormatting>
  <conditionalFormatting sqref="AG4053:AJ4072 Y4053:AB4072">
    <cfRule type="expression" dxfId="179" priority="131">
      <formula>$AQ4053=2</formula>
    </cfRule>
  </conditionalFormatting>
  <conditionalFormatting sqref="Y4053:AF4072">
    <cfRule type="expression" dxfId="178" priority="130">
      <formula>$AQ4053=3</formula>
    </cfRule>
  </conditionalFormatting>
  <conditionalFormatting sqref="AC4053:AJ4072">
    <cfRule type="expression" dxfId="177" priority="129">
      <formula>$AQ4053=1</formula>
    </cfRule>
  </conditionalFormatting>
  <conditionalFormatting sqref="AG4100:AJ4119 Y4100:AB4119">
    <cfRule type="expression" dxfId="176" priority="128">
      <formula>$AQ4100=2</formula>
    </cfRule>
  </conditionalFormatting>
  <conditionalFormatting sqref="Y4100:AF4119">
    <cfRule type="expression" dxfId="175" priority="127">
      <formula>$AQ4100=3</formula>
    </cfRule>
  </conditionalFormatting>
  <conditionalFormatting sqref="AC4100:AJ4119">
    <cfRule type="expression" dxfId="174" priority="126">
      <formula>$AQ4100=1</formula>
    </cfRule>
  </conditionalFormatting>
  <conditionalFormatting sqref="AG4147:AJ4166 Y4147:AB4166">
    <cfRule type="expression" dxfId="173" priority="125">
      <formula>$AQ4147=2</formula>
    </cfRule>
  </conditionalFormatting>
  <conditionalFormatting sqref="Y4147:AF4166">
    <cfRule type="expression" dxfId="172" priority="124">
      <formula>$AQ4147=3</formula>
    </cfRule>
  </conditionalFormatting>
  <conditionalFormatting sqref="AC4147:AJ4166">
    <cfRule type="expression" dxfId="171" priority="123">
      <formula>$AQ4147=1</formula>
    </cfRule>
  </conditionalFormatting>
  <conditionalFormatting sqref="AG4194:AJ4213 Y4194:AB4213">
    <cfRule type="expression" dxfId="170" priority="122">
      <formula>$AQ4194=2</formula>
    </cfRule>
  </conditionalFormatting>
  <conditionalFormatting sqref="Y4194:AF4213">
    <cfRule type="expression" dxfId="169" priority="121">
      <formula>$AQ4194=3</formula>
    </cfRule>
  </conditionalFormatting>
  <conditionalFormatting sqref="AC4194:AJ4213">
    <cfRule type="expression" dxfId="168" priority="120">
      <formula>$AQ4194=1</formula>
    </cfRule>
  </conditionalFormatting>
  <conditionalFormatting sqref="AG4241:AJ4260 Y4241:AB4260">
    <cfRule type="expression" dxfId="167" priority="119">
      <formula>$AQ4241=2</formula>
    </cfRule>
  </conditionalFormatting>
  <conditionalFormatting sqref="Y4241:AF4260">
    <cfRule type="expression" dxfId="166" priority="118">
      <formula>$AQ4241=3</formula>
    </cfRule>
  </conditionalFormatting>
  <conditionalFormatting sqref="AC4241:AJ4260">
    <cfRule type="expression" dxfId="165" priority="117">
      <formula>$AQ4241=1</formula>
    </cfRule>
  </conditionalFormatting>
  <conditionalFormatting sqref="AG4288:AJ4307 Y4288:AB4307">
    <cfRule type="expression" dxfId="164" priority="116">
      <formula>$AQ4288=2</formula>
    </cfRule>
  </conditionalFormatting>
  <conditionalFormatting sqref="Y4288:AF4307">
    <cfRule type="expression" dxfId="163" priority="115">
      <formula>$AQ4288=3</formula>
    </cfRule>
  </conditionalFormatting>
  <conditionalFormatting sqref="AC4288:AJ4307">
    <cfRule type="expression" dxfId="162" priority="114">
      <formula>$AQ4288=1</formula>
    </cfRule>
  </conditionalFormatting>
  <conditionalFormatting sqref="AG4335:AJ4354 Y4335:AB4354">
    <cfRule type="expression" dxfId="161" priority="113">
      <formula>$AQ4335=2</formula>
    </cfRule>
  </conditionalFormatting>
  <conditionalFormatting sqref="Y4335:AF4354">
    <cfRule type="expression" dxfId="160" priority="112">
      <formula>$AQ4335=3</formula>
    </cfRule>
  </conditionalFormatting>
  <conditionalFormatting sqref="AC4335:AJ4354">
    <cfRule type="expression" dxfId="159" priority="111">
      <formula>$AQ4335=1</formula>
    </cfRule>
  </conditionalFormatting>
  <conditionalFormatting sqref="AG4382:AJ4401 Y4382:AB4401">
    <cfRule type="expression" dxfId="158" priority="110">
      <formula>$AQ4382=2</formula>
    </cfRule>
  </conditionalFormatting>
  <conditionalFormatting sqref="Y4382:AF4401">
    <cfRule type="expression" dxfId="157" priority="109">
      <formula>$AQ4382=3</formula>
    </cfRule>
  </conditionalFormatting>
  <conditionalFormatting sqref="AC4382:AJ4401">
    <cfRule type="expression" dxfId="156" priority="108">
      <formula>$AQ4382=1</formula>
    </cfRule>
  </conditionalFormatting>
  <conditionalFormatting sqref="AG4429:AJ4448 Y4429:AB4448">
    <cfRule type="expression" dxfId="155" priority="107">
      <formula>$AQ4429=2</formula>
    </cfRule>
  </conditionalFormatting>
  <conditionalFormatting sqref="Y4429:AF4448">
    <cfRule type="expression" dxfId="154" priority="106">
      <formula>$AQ4429=3</formula>
    </cfRule>
  </conditionalFormatting>
  <conditionalFormatting sqref="AC4429:AJ4448">
    <cfRule type="expression" dxfId="153" priority="105">
      <formula>$AQ4429=1</formula>
    </cfRule>
  </conditionalFormatting>
  <conditionalFormatting sqref="AG4476:AJ4495 Y4476:AB4495">
    <cfRule type="expression" dxfId="152" priority="104">
      <formula>$AQ4476=2</formula>
    </cfRule>
  </conditionalFormatting>
  <conditionalFormatting sqref="Y4476:AF4495">
    <cfRule type="expression" dxfId="151" priority="103">
      <formula>$AQ4476=3</formula>
    </cfRule>
  </conditionalFormatting>
  <conditionalFormatting sqref="AC4476:AJ4495">
    <cfRule type="expression" dxfId="150" priority="102">
      <formula>$AQ4476=1</formula>
    </cfRule>
  </conditionalFormatting>
  <conditionalFormatting sqref="AG4523:AJ4542 Y4523:AB4542">
    <cfRule type="expression" dxfId="149" priority="101">
      <formula>$AQ4523=2</formula>
    </cfRule>
  </conditionalFormatting>
  <conditionalFormatting sqref="Y4523:AF4542">
    <cfRule type="expression" dxfId="148" priority="100">
      <formula>$AQ4523=3</formula>
    </cfRule>
  </conditionalFormatting>
  <conditionalFormatting sqref="AC4523:AJ4542">
    <cfRule type="expression" dxfId="147" priority="99">
      <formula>$AQ4523=1</formula>
    </cfRule>
  </conditionalFormatting>
  <conditionalFormatting sqref="AG4570:AJ4589 Y4570:AB4589">
    <cfRule type="expression" dxfId="146" priority="98">
      <formula>$AQ4570=2</formula>
    </cfRule>
  </conditionalFormatting>
  <conditionalFormatting sqref="Y4570:AF4589">
    <cfRule type="expression" dxfId="145" priority="97">
      <formula>$AQ4570=3</formula>
    </cfRule>
  </conditionalFormatting>
  <conditionalFormatting sqref="AC4570:AJ4589">
    <cfRule type="expression" dxfId="144" priority="96">
      <formula>$AQ4570=1</formula>
    </cfRule>
  </conditionalFormatting>
  <conditionalFormatting sqref="AG4617:AJ4636 Y4617:AB4636">
    <cfRule type="expression" dxfId="143" priority="95">
      <formula>$AQ4617=2</formula>
    </cfRule>
  </conditionalFormatting>
  <conditionalFormatting sqref="Y4617:AF4636">
    <cfRule type="expression" dxfId="142" priority="94">
      <formula>$AQ4617=3</formula>
    </cfRule>
  </conditionalFormatting>
  <conditionalFormatting sqref="AC4617:AJ4636">
    <cfRule type="expression" dxfId="141" priority="93">
      <formula>$AQ4617=1</formula>
    </cfRule>
  </conditionalFormatting>
  <conditionalFormatting sqref="AG4664:AJ4683 Y4664:AB4683">
    <cfRule type="expression" dxfId="140" priority="92">
      <formula>$AQ4664=2</formula>
    </cfRule>
  </conditionalFormatting>
  <conditionalFormatting sqref="Y4664:AF4683">
    <cfRule type="expression" dxfId="139" priority="91">
      <formula>$AQ4664=3</formula>
    </cfRule>
  </conditionalFormatting>
  <conditionalFormatting sqref="AC4664:AJ4683">
    <cfRule type="expression" dxfId="138" priority="90">
      <formula>$AQ4664=1</formula>
    </cfRule>
  </conditionalFormatting>
  <conditionalFormatting sqref="AG4711:AJ4730 Y4711:AB4730">
    <cfRule type="expression" dxfId="137" priority="89">
      <formula>$AQ4711=2</formula>
    </cfRule>
  </conditionalFormatting>
  <conditionalFormatting sqref="Y4711:AF4730">
    <cfRule type="expression" dxfId="136" priority="88">
      <formula>$AQ4711=3</formula>
    </cfRule>
  </conditionalFormatting>
  <conditionalFormatting sqref="AC4711:AJ4730">
    <cfRule type="expression" dxfId="135" priority="87">
      <formula>$AQ4711=1</formula>
    </cfRule>
  </conditionalFormatting>
  <conditionalFormatting sqref="AG4758:AJ4777 Y4758:AB4777">
    <cfRule type="expression" dxfId="134" priority="86">
      <formula>$AQ4758=2</formula>
    </cfRule>
  </conditionalFormatting>
  <conditionalFormatting sqref="Y4758:AF4777">
    <cfRule type="expression" dxfId="133" priority="85">
      <formula>$AQ4758=3</formula>
    </cfRule>
  </conditionalFormatting>
  <conditionalFormatting sqref="AC4758:AJ4777">
    <cfRule type="expression" dxfId="132" priority="84">
      <formula>$AQ4758=1</formula>
    </cfRule>
  </conditionalFormatting>
  <conditionalFormatting sqref="AG4805:AJ4824 Y4805:AB4824">
    <cfRule type="expression" dxfId="131" priority="83">
      <formula>$AQ4805=2</formula>
    </cfRule>
  </conditionalFormatting>
  <conditionalFormatting sqref="Y4805:AF4824">
    <cfRule type="expression" dxfId="130" priority="82">
      <formula>$AQ4805=3</formula>
    </cfRule>
  </conditionalFormatting>
  <conditionalFormatting sqref="AC4805:AJ4824">
    <cfRule type="expression" dxfId="129" priority="81">
      <formula>$AQ4805=1</formula>
    </cfRule>
  </conditionalFormatting>
  <conditionalFormatting sqref="AG4852:AJ4871 Y4852:AB4871">
    <cfRule type="expression" dxfId="128" priority="80">
      <formula>$AQ4852=2</formula>
    </cfRule>
  </conditionalFormatting>
  <conditionalFormatting sqref="Y4852:AF4871">
    <cfRule type="expression" dxfId="127" priority="79">
      <formula>$AQ4852=3</formula>
    </cfRule>
  </conditionalFormatting>
  <conditionalFormatting sqref="AC4852:AJ4871">
    <cfRule type="expression" dxfId="126" priority="78">
      <formula>$AQ4852=1</formula>
    </cfRule>
  </conditionalFormatting>
  <conditionalFormatting sqref="AG4899:AJ4918 Y4899:AB4918">
    <cfRule type="expression" dxfId="125" priority="77">
      <formula>$AQ4899=2</formula>
    </cfRule>
  </conditionalFormatting>
  <conditionalFormatting sqref="Y4899:AF4918">
    <cfRule type="expression" dxfId="124" priority="76">
      <formula>$AQ4899=3</formula>
    </cfRule>
  </conditionalFormatting>
  <conditionalFormatting sqref="AC4899:AJ4918">
    <cfRule type="expression" dxfId="123" priority="75">
      <formula>$AQ4899=1</formula>
    </cfRule>
  </conditionalFormatting>
  <conditionalFormatting sqref="AG4946:AJ4965 Y4946:AB4965">
    <cfRule type="expression" dxfId="122" priority="74">
      <formula>$AQ4946=2</formula>
    </cfRule>
  </conditionalFormatting>
  <conditionalFormatting sqref="Y4946:AF4965">
    <cfRule type="expression" dxfId="121" priority="73">
      <formula>$AQ4946=3</formula>
    </cfRule>
  </conditionalFormatting>
  <conditionalFormatting sqref="AC4946:AJ4965">
    <cfRule type="expression" dxfId="120" priority="72">
      <formula>$AQ4946=1</formula>
    </cfRule>
  </conditionalFormatting>
  <conditionalFormatting sqref="AG4993:AJ5012 Y4993:AB5012">
    <cfRule type="expression" dxfId="119" priority="71">
      <formula>$AQ4993=2</formula>
    </cfRule>
  </conditionalFormatting>
  <conditionalFormatting sqref="Y4993:AF5012">
    <cfRule type="expression" dxfId="118" priority="70">
      <formula>$AQ4993=3</formula>
    </cfRule>
  </conditionalFormatting>
  <conditionalFormatting sqref="AC4993:AJ5012">
    <cfRule type="expression" dxfId="117" priority="69">
      <formula>$AQ4993=1</formula>
    </cfRule>
  </conditionalFormatting>
  <conditionalFormatting sqref="AG5040:AJ5059 Y5040:AB5059">
    <cfRule type="expression" dxfId="116" priority="68">
      <formula>$AQ5040=2</formula>
    </cfRule>
  </conditionalFormatting>
  <conditionalFormatting sqref="Y5040:AF5059">
    <cfRule type="expression" dxfId="115" priority="67">
      <formula>$AQ5040=3</formula>
    </cfRule>
  </conditionalFormatting>
  <conditionalFormatting sqref="AC5040:AJ5059">
    <cfRule type="expression" dxfId="114" priority="66">
      <formula>$AQ5040=1</formula>
    </cfRule>
  </conditionalFormatting>
  <conditionalFormatting sqref="AG5087:AJ5106 Y5087:AB5106">
    <cfRule type="expression" dxfId="113" priority="65">
      <formula>$AQ5087=2</formula>
    </cfRule>
  </conditionalFormatting>
  <conditionalFormatting sqref="Y5087:AF5106">
    <cfRule type="expression" dxfId="112" priority="64">
      <formula>$AQ5087=3</formula>
    </cfRule>
  </conditionalFormatting>
  <conditionalFormatting sqref="AC5087:AJ5106">
    <cfRule type="expression" dxfId="111" priority="63">
      <formula>$AQ5087=1</formula>
    </cfRule>
  </conditionalFormatting>
  <conditionalFormatting sqref="AG5134:AJ5153 Y5134:AB5153">
    <cfRule type="expression" dxfId="110" priority="62">
      <formula>$AQ5134=2</formula>
    </cfRule>
  </conditionalFormatting>
  <conditionalFormatting sqref="Y5134:AF5153">
    <cfRule type="expression" dxfId="109" priority="61">
      <formula>$AQ5134=3</formula>
    </cfRule>
  </conditionalFormatting>
  <conditionalFormatting sqref="AC5134:AJ5153">
    <cfRule type="expression" dxfId="108" priority="60">
      <formula>$AQ5134=1</formula>
    </cfRule>
  </conditionalFormatting>
  <conditionalFormatting sqref="AG5181:AJ5200 Y5181:AB5200">
    <cfRule type="expression" dxfId="107" priority="59">
      <formula>$AQ5181=2</formula>
    </cfRule>
  </conditionalFormatting>
  <conditionalFormatting sqref="Y5181:AF5200">
    <cfRule type="expression" dxfId="106" priority="58">
      <formula>$AQ5181=3</formula>
    </cfRule>
  </conditionalFormatting>
  <conditionalFormatting sqref="AC5181:AJ5200">
    <cfRule type="expression" dxfId="105" priority="57">
      <formula>$AQ5181=1</formula>
    </cfRule>
  </conditionalFormatting>
  <conditionalFormatting sqref="AG5228:AJ5247 Y5228:AB5247">
    <cfRule type="expression" dxfId="104" priority="56">
      <formula>$AQ5228=2</formula>
    </cfRule>
  </conditionalFormatting>
  <conditionalFormatting sqref="Y5228:AF5247">
    <cfRule type="expression" dxfId="103" priority="55">
      <formula>$AQ5228=3</formula>
    </cfRule>
  </conditionalFormatting>
  <conditionalFormatting sqref="AC5228:AJ5247">
    <cfRule type="expression" dxfId="102" priority="54">
      <formula>$AQ5228=1</formula>
    </cfRule>
  </conditionalFormatting>
  <conditionalFormatting sqref="AG5275:AJ5294 Y5275:AB5294">
    <cfRule type="expression" dxfId="101" priority="53">
      <formula>$AQ5275=2</formula>
    </cfRule>
  </conditionalFormatting>
  <conditionalFormatting sqref="Y5275:AF5294">
    <cfRule type="expression" dxfId="100" priority="52">
      <formula>$AQ5275=3</formula>
    </cfRule>
  </conditionalFormatting>
  <conditionalFormatting sqref="AC5275:AJ5294">
    <cfRule type="expression" dxfId="99" priority="51">
      <formula>$AQ5275=1</formula>
    </cfRule>
  </conditionalFormatting>
  <conditionalFormatting sqref="AG5322:AJ5341 Y5322:AB5341">
    <cfRule type="expression" dxfId="98" priority="50">
      <formula>$AQ5322=2</formula>
    </cfRule>
  </conditionalFormatting>
  <conditionalFormatting sqref="Y5322:AF5341">
    <cfRule type="expression" dxfId="97" priority="49">
      <formula>$AQ5322=3</formula>
    </cfRule>
  </conditionalFormatting>
  <conditionalFormatting sqref="AC5322:AJ5341">
    <cfRule type="expression" dxfId="96" priority="48">
      <formula>$AQ5322=1</formula>
    </cfRule>
  </conditionalFormatting>
  <conditionalFormatting sqref="AG5369:AJ5388 Y5369:AB5388">
    <cfRule type="expression" dxfId="95" priority="47">
      <formula>$AQ5369=2</formula>
    </cfRule>
  </conditionalFormatting>
  <conditionalFormatting sqref="Y5369:AF5388">
    <cfRule type="expression" dxfId="94" priority="46">
      <formula>$AQ5369=3</formula>
    </cfRule>
  </conditionalFormatting>
  <conditionalFormatting sqref="AC5369:AJ5388">
    <cfRule type="expression" dxfId="93" priority="45">
      <formula>$AQ5369=1</formula>
    </cfRule>
  </conditionalFormatting>
  <conditionalFormatting sqref="AG5416:AJ5435 Y5416:AB5435">
    <cfRule type="expression" dxfId="92" priority="44">
      <formula>$AQ5416=2</formula>
    </cfRule>
  </conditionalFormatting>
  <conditionalFormatting sqref="Y5416:AF5435">
    <cfRule type="expression" dxfId="91" priority="43">
      <formula>$AQ5416=3</formula>
    </cfRule>
  </conditionalFormatting>
  <conditionalFormatting sqref="AC5416:AJ5435">
    <cfRule type="expression" dxfId="90" priority="42">
      <formula>$AQ5416=1</formula>
    </cfRule>
  </conditionalFormatting>
  <conditionalFormatting sqref="AG5463:AJ5482 Y5463:AB5482">
    <cfRule type="expression" dxfId="89" priority="41">
      <formula>$AQ5463=2</formula>
    </cfRule>
  </conditionalFormatting>
  <conditionalFormatting sqref="Y5463:AF5482">
    <cfRule type="expression" dxfId="88" priority="40">
      <formula>$AQ5463=3</formula>
    </cfRule>
  </conditionalFormatting>
  <conditionalFormatting sqref="AC5463:AJ5482">
    <cfRule type="expression" dxfId="87" priority="39">
      <formula>$AQ5463=1</formula>
    </cfRule>
  </conditionalFormatting>
  <conditionalFormatting sqref="AG5510:AJ5529 Y5510:AB5529">
    <cfRule type="expression" dxfId="86" priority="38">
      <formula>$AQ5510=2</formula>
    </cfRule>
  </conditionalFormatting>
  <conditionalFormatting sqref="Y5510:AF5529">
    <cfRule type="expression" dxfId="85" priority="37">
      <formula>$AQ5510=3</formula>
    </cfRule>
  </conditionalFormatting>
  <conditionalFormatting sqref="AC5510:AJ5529">
    <cfRule type="expression" dxfId="84" priority="36">
      <formula>$AQ5510=1</formula>
    </cfRule>
  </conditionalFormatting>
  <conditionalFormatting sqref="AG5557:AJ5576 Y5557:AB5576">
    <cfRule type="expression" dxfId="83" priority="35">
      <formula>$AQ5557=2</formula>
    </cfRule>
  </conditionalFormatting>
  <conditionalFormatting sqref="Y5557:AF5576">
    <cfRule type="expression" dxfId="82" priority="34">
      <formula>$AQ5557=3</formula>
    </cfRule>
  </conditionalFormatting>
  <conditionalFormatting sqref="AC5557:AJ5576">
    <cfRule type="expression" dxfId="81" priority="33">
      <formula>$AQ5557=1</formula>
    </cfRule>
  </conditionalFormatting>
  <conditionalFormatting sqref="AG5604:AJ5623 Y5604:AB5623">
    <cfRule type="expression" dxfId="80" priority="32">
      <formula>$AQ5604=2</formula>
    </cfRule>
  </conditionalFormatting>
  <conditionalFormatting sqref="Y5604:AF5623">
    <cfRule type="expression" dxfId="79" priority="31">
      <formula>$AQ5604=3</formula>
    </cfRule>
  </conditionalFormatting>
  <conditionalFormatting sqref="AC5604:AJ5623">
    <cfRule type="expression" dxfId="78" priority="30">
      <formula>$AQ5604=1</formula>
    </cfRule>
  </conditionalFormatting>
  <conditionalFormatting sqref="AG5651:AJ5670 Y5651:AB5670">
    <cfRule type="expression" dxfId="77" priority="29">
      <formula>$AQ5651=2</formula>
    </cfRule>
  </conditionalFormatting>
  <conditionalFormatting sqref="Y5652:AF5670 Y5651:AE5651">
    <cfRule type="expression" dxfId="76" priority="28">
      <formula>$AQ5651=3</formula>
    </cfRule>
  </conditionalFormatting>
  <conditionalFormatting sqref="AC5652:AJ5670 AC5651:AE5651 AG5651:AJ5651">
    <cfRule type="expression" dxfId="75" priority="27">
      <formula>$AQ5651=1</formula>
    </cfRule>
  </conditionalFormatting>
  <conditionalFormatting sqref="AG5698:AJ5717 Y5698:AB5717">
    <cfRule type="expression" dxfId="74" priority="26">
      <formula>$AQ5698=2</formula>
    </cfRule>
  </conditionalFormatting>
  <conditionalFormatting sqref="Y5699:AF5717 Y5698:AE5698">
    <cfRule type="expression" dxfId="73" priority="25">
      <formula>$AQ5698=3</formula>
    </cfRule>
  </conditionalFormatting>
  <conditionalFormatting sqref="AC5699:AJ5717 AC5698:AE5698 AG5698:AJ5698">
    <cfRule type="expression" dxfId="72" priority="24">
      <formula>$AQ5698=1</formula>
    </cfRule>
  </conditionalFormatting>
  <conditionalFormatting sqref="AG5745:AJ5764 Y5745:AB5764">
    <cfRule type="expression" dxfId="71" priority="23">
      <formula>$AQ5745=2</formula>
    </cfRule>
  </conditionalFormatting>
  <conditionalFormatting sqref="Y5745:AF5764">
    <cfRule type="expression" dxfId="70" priority="22">
      <formula>$AQ5745=3</formula>
    </cfRule>
  </conditionalFormatting>
  <conditionalFormatting sqref="AC5745:AJ5764">
    <cfRule type="expression" dxfId="69" priority="21">
      <formula>$AQ5745=1</formula>
    </cfRule>
  </conditionalFormatting>
  <conditionalFormatting sqref="AG5792:AJ5811 Y5792:AB5811">
    <cfRule type="expression" dxfId="68" priority="20">
      <formula>$AQ5792=2</formula>
    </cfRule>
  </conditionalFormatting>
  <conditionalFormatting sqref="Y5792:AF5811">
    <cfRule type="expression" dxfId="67" priority="19">
      <formula>$AQ5792=3</formula>
    </cfRule>
  </conditionalFormatting>
  <conditionalFormatting sqref="AC5792:AJ5811">
    <cfRule type="expression" dxfId="66" priority="18">
      <formula>$AQ5792=1</formula>
    </cfRule>
  </conditionalFormatting>
  <conditionalFormatting sqref="AG5839:AJ5858 Y5839:AB5858">
    <cfRule type="expression" dxfId="65" priority="17">
      <formula>$AQ5839=2</formula>
    </cfRule>
  </conditionalFormatting>
  <conditionalFormatting sqref="Y5839:AF5858">
    <cfRule type="expression" dxfId="64" priority="16">
      <formula>$AQ5839=3</formula>
    </cfRule>
  </conditionalFormatting>
  <conditionalFormatting sqref="AC5839:AJ5858">
    <cfRule type="expression" dxfId="63" priority="15">
      <formula>$AQ5839=1</formula>
    </cfRule>
  </conditionalFormatting>
  <conditionalFormatting sqref="AG5886:AJ5905 Y5886:AB5905">
    <cfRule type="expression" dxfId="62" priority="14">
      <formula>$AQ5886=2</formula>
    </cfRule>
  </conditionalFormatting>
  <conditionalFormatting sqref="Y5886:AF5905">
    <cfRule type="expression" dxfId="61" priority="13">
      <formula>$AQ5886=3</formula>
    </cfRule>
  </conditionalFormatting>
  <conditionalFormatting sqref="AC5886:AJ5905">
    <cfRule type="expression" dxfId="60" priority="12">
      <formula>$AQ5886=1</formula>
    </cfRule>
  </conditionalFormatting>
  <conditionalFormatting sqref="AG5933:AJ5952 Y5933:AB5952">
    <cfRule type="expression" dxfId="59" priority="11">
      <formula>$AQ5933=2</formula>
    </cfRule>
  </conditionalFormatting>
  <conditionalFormatting sqref="Y5933:AF5952">
    <cfRule type="expression" dxfId="58" priority="10">
      <formula>$AQ5933=3</formula>
    </cfRule>
  </conditionalFormatting>
  <conditionalFormatting sqref="AC5933:AJ5952">
    <cfRule type="expression" dxfId="57" priority="9">
      <formula>$AQ5933=1</formula>
    </cfRule>
  </conditionalFormatting>
  <conditionalFormatting sqref="AF3207">
    <cfRule type="expression" dxfId="56" priority="8">
      <formula>$AQ3207=3</formula>
    </cfRule>
  </conditionalFormatting>
  <conditionalFormatting sqref="AF3207">
    <cfRule type="expression" dxfId="55" priority="7">
      <formula>$AQ3207=1</formula>
    </cfRule>
  </conditionalFormatting>
  <conditionalFormatting sqref="AF3585">
    <cfRule type="expression" dxfId="54" priority="6">
      <formula>$AQ3585=3</formula>
    </cfRule>
  </conditionalFormatting>
  <conditionalFormatting sqref="AF3585">
    <cfRule type="expression" dxfId="53" priority="5">
      <formula>$AQ3585=1</formula>
    </cfRule>
  </conditionalFormatting>
  <conditionalFormatting sqref="AF5651">
    <cfRule type="expression" dxfId="52" priority="4">
      <formula>$AQ5651=3</formula>
    </cfRule>
  </conditionalFormatting>
  <conditionalFormatting sqref="AF5651">
    <cfRule type="expression" dxfId="51" priority="3">
      <formula>$AQ5651=1</formula>
    </cfRule>
  </conditionalFormatting>
  <conditionalFormatting sqref="AF5698">
    <cfRule type="expression" dxfId="50" priority="2">
      <formula>$AQ5698=3</formula>
    </cfRule>
  </conditionalFormatting>
  <conditionalFormatting sqref="AF5698">
    <cfRule type="expression" dxfId="49" priority="1">
      <formula>$AQ5698=1</formula>
    </cfRule>
  </conditionalFormatting>
  <dataValidations count="3">
    <dataValidation type="list" allowBlank="1" showInputMessage="1" showErrorMessage="1" sqref="Y11:AB30 Y58:AB77 Y105:AB124 Y152:AB171 Y199:AB218 Y246:AB265 Y293:AB312 Y340:AB359 Y387:AB406 Y434:AB453 Y481:AB500 Y528:AB547 Y575:AB594 Y622:AB641 Y669:AB688 Y716:AB735 Y763:AB782 Y810:AB829 Y857:AB876 Y904:AB923 Y951:AB970 Y998:AB1017 Y1045:AB1064 Y1092:AB1111 Y1139:AB1158 Y1186:AB1205 Y1233:AB1252 Y1280:AB1299 Y1327:AB1346 Y1374:AB1393 Y1421:AB1440 Y1468:AB1487 Y1515:AB1534 Y1562:AB1581 Y1609:AB1628 Y1656:AB1675 Y1703:AB1722 Y1750:AB1769 Y1797:AB1816 Y1844:AB1863 Y1891:AB1910 Y1938:AB1957 Y1985:AB2004 Y2032:AB2051 Y2079:AB2098 Y2126:AB2145 Y2173:AB2192 Y2220:AB2239 Y2267:AB2286 Y2314:AB2333 Y2361:AB2380 Y2408:AB2427 Y2455:AB2474 Y2502:AB2521 Y2549:AB2568 Y2596:AB2615 Y2643:AB2662 Y2690:AB2709 Y2737:AB2756 Y2784:AB2803 Y2831:AB2850 Y2878:AB2897 Y2925:AB2944 Y2972:AB2991 Y3019:AB3038 Y3066:AB3085 Y3113:AB3132 Y3160:AB3179 Y3207:AB3226 Y3254:AB3273 Y3301:AB3320 Y3348:AB3367 Y3395:AB3414 Y3442:AB3461 Y3489:AB3508 Y3536:AB3555 Y3583:AB3602 Y3630:AB3649 Y3677:AB3696 Y3724:AB3743 Y3771:AB3790 Y3818:AB3837 Y3865:AB3884 Y3912:AB3931 Y3959:AB3978 Y4006:AB4025 Y4053:AB4072 Y4100:AB4119 Y4147:AB4166 Y4194:AB4213 Y4241:AB4260 Y4288:AB4307 Y4335:AB4354 Y4382:AB4401 Y4429:AB4448 Y4476:AB4495 Y4523:AB4542 Y4570:AB4589 Y4617:AB4636 Y4664:AB4683 Y4711:AB4730 Y4758:AB4777 Y4805:AB4824 Y4852:AB4871 Y4899:AB4918 Y4946:AB4965 Y4993:AB5012 Y5040:AB5059 Y5087:AB5106 Y5134:AB5153 Y5181:AB5200 Y5228:AB5247 Y5275:AB5294 Y5322:AB5341 Y5369:AB5388 Y5416:AB5435 Y5463:AB5482 Y5510:AB5529 Y5557:AB5576 Y5604:AB5623 Y5651:AB5670 Y5698:AB5717 Y5745:AB5764 Y5792:AB5811 Y5839:AB5858 Y5886:AB5905 Y5933:AB5952">
      <formula1>"　,○"</formula1>
    </dataValidation>
    <dataValidation type="list" allowBlank="1" showInputMessage="1" showErrorMessage="1" sqref="N11:O30 R11:T30 R58:T77 N5933:O5952 N105:O124 N58:O77 R152:T171 R105:T124 N152:O171 R246:T265 R951:T970 N293:O312 N246:O265 R340:T359 R293:T312 N387:O406 N340:O359 R434:T453 R387:T406 N481:O500 N434:O453 N528:O547 R481:T500 R575:T594 R528:T547 R622:T641 N575:O594 R669:T688 N622:O641 R716:T735 N669:O688 N763:O782 N716:O735 N810:O829 R763:T782 N857:O876 R810:T829 R904:T923 R857:T876 N904:O923 R998:T1017 N199:O218 R1045:T1064 N998:O1017 N1092:O1111 N1045:O1064 R1139:T1158 R1092:T1111 R1186:T1205 N1139:O1158 N1233:O1252 N1186:O1205 R1233:T1252 R1327:T1346 R1280:T1299 N1374:O1393 N1327:O1346 N1421:O1440 R1374:T1393 R1468:T1487 R1421:T1440 R1515:T1534 N1468:O1487 R1562:T1581 N1515:O1534 R1609:T1628 N1562:O1581 N1656:O1675 N1609:O1628 N1703:O1722 R1656:T1675 R1750:T1769 R1703:T1722 N1797:O1816 N1750:O1769 N1844:O1863 R1797:T1816 N1891:O1910 R1844:T1863 N1938:O1957 R1891:T1910 N1985:O2004 R1938:T1957 N2032:O2051 R1985:T2004 R2079:T2098 R2032:T2051 N2126:O2145 N2079:O2098 R2173:T2192 R2126:T2145 N2220:O2239 N2173:O2192 N2267:O2286 R2220:T2239 N2314:O2333 R2267:T2286 R2361:T2380 R2314:T2333 R2408:T2427 N2361:O2380 N2455:O2474 N2408:O2427 R2502:T2521 R2455:T2474 R2549:T2568 N2502:O2521 N2596:O2615 N2549:O2568 N2643:O2662 R2596:T2615 N2690:O2709 R2643:T2662 R2737:T2756 R2690:T2709 N2784:O2803 N2737:O2756 R2831:T2850 R2784:T2803 N2878:O2897 N2831:O2850 N2925:O2944 R2878:T2897 N2972:O2991 R2925:T2944 R3019:T3038 R2972:T2991 N3066:O3085 N3019:O3038 R3113:T3132 R3066:T3085 R3160:T3179 N3113:O3132 N3160:O3179 R3254:T3273 R5933:T5952 R3301:T3320 N3254:O3273 R3348:T3367 N3301:O3320 R3395:T3414 N3348:O3367 R3442:T3461 N3395:O3414 N3489:O3508 N3442:O3461 N3536:O3555 R3489:T3508 R3536:T3555 R3630:T3649 R3207:T3226 R3677:T3696 N3630:O3649 R3724:T3743 N3677:O3696 N3771:O3790 N3724:O3743 N3818:O3837 R3771:T3790 N3865:O3884 R3865:T3884 N3912:O3931 R3818:T3837 N3959:O3978 R3912:T3931 N4006:O4025 R3959:T3978 N4053:O4072 R4006:T4025 N4100:O4119 R4053:T4072 R4147:T4166 R4100:T4119 N4194:O4213 R4194:T4213 R4241:T4260 N4147:O4166 N4288:O4307 N4241:O4260 N4335:O4354 R4288:T4307 N4382:O4401 R4335:T4354 R4429:T4448 R4382:T4401 R4476:T4495 N4429:O4448 R4523:T4542 N4476:O4495 N4570:O4589 N4523:O4542 R4617:T4636 R4570:T4589 N4664:O4683 N4617:O4636 N4711:O4730 R4664:T4683 N4758:O4777 R4711:T4730 R4805:T4824 R4758:T4777 N4852:O4871 N4805:O4824 N4899:O4918 R4852:T4871 N4946:O4965 R4899:T4918 R4993:T5012 R4946:T4965 N5040:O5059 N4993:O5012 N5087:O5106 R5040:T5059 N5134:O5153 R5134:T5153 N5181:O5200 R5087:T5106 N5228:O5247 R5181:T5200 N5275:O5294 R5228:T5247 R5322:T5341 R5275:T5294 N5369:O5388 N5322:O5341 R5416:T5435 R5369:T5388 N5463:O5482 N5416:O5435 R5510:T5529 R5463:T5482 R5557:T5576 N5510:O5529 N5604:O5623 N5557:O5576 R5604:T5623 N5698:O5717 R3583:T3602 N5745:O5764 N5651:O5670 N5792:O5811 R5745:T5764 N5839:O5858 R5792:T5811 R5886:T5905 R5839:T5858 N5886:O5905 R199:T218 N951:O970 N1280:O1299 N3207:O3226 N3583:O3602 R5651:T5670 R5698:T5717">
      <formula1>INDIRECT(L11)</formula1>
    </dataValidation>
    <dataValidation type="list" allowBlank="1" showInputMessage="1" showErrorMessage="1" sqref="U3585:X3585 P3585:Q3585 L3585:M3585 U5651:X5651 P5651:Q5651 L5651:M5651 U5698:X5703 P5698:Q5703 L5698:M5703">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rowBreaks count="126" manualBreakCount="126">
    <brk id="52" max="40" man="1"/>
    <brk id="99" max="40" man="1"/>
    <brk id="146" max="40" man="1"/>
    <brk id="193" max="40" man="1"/>
    <brk id="240" max="40" man="1"/>
    <brk id="287" max="40" man="1"/>
    <brk id="334" max="40" man="1"/>
    <brk id="381" max="40" man="1"/>
    <brk id="428" max="40" man="1"/>
    <brk id="475" max="40" man="1"/>
    <brk id="522" max="40" man="1"/>
    <brk id="569" max="40" man="1"/>
    <brk id="616" max="40" man="1"/>
    <brk id="663" max="40" man="1"/>
    <brk id="710" max="40" man="1"/>
    <brk id="757" max="40" man="1"/>
    <brk id="804" max="40" man="1"/>
    <brk id="851" max="40" man="1"/>
    <brk id="898" max="40" man="1"/>
    <brk id="945" max="40" man="1"/>
    <brk id="992" max="40" man="1"/>
    <brk id="1039" max="40" man="1"/>
    <brk id="1086" max="40" man="1"/>
    <brk id="1133" max="40" man="1"/>
    <brk id="1180" max="40" man="1"/>
    <brk id="1227" max="40" man="1"/>
    <brk id="1274" max="40" man="1"/>
    <brk id="1321" max="40" man="1"/>
    <brk id="1368" max="40" man="1"/>
    <brk id="1415" max="40" man="1"/>
    <brk id="1462" max="40" man="1"/>
    <brk id="1509" max="40" man="1"/>
    <brk id="1556" max="40" man="1"/>
    <brk id="1603" max="40" man="1"/>
    <brk id="1650" max="40" man="1"/>
    <brk id="1697" max="40" man="1"/>
    <brk id="1744" max="40" man="1"/>
    <brk id="1791" max="40" man="1"/>
    <brk id="1838" max="40" man="1"/>
    <brk id="1885" max="40" man="1"/>
    <brk id="1932" max="40" man="1"/>
    <brk id="1979" max="40" man="1"/>
    <brk id="2026" max="40" man="1"/>
    <brk id="2073" max="40" man="1"/>
    <brk id="2120" max="40" man="1"/>
    <brk id="2167" max="40" man="1"/>
    <brk id="2214" max="40" man="1"/>
    <brk id="2261" max="40" man="1"/>
    <brk id="2308" max="40" man="1"/>
    <brk id="2355" max="40" man="1"/>
    <brk id="2402" max="40" man="1"/>
    <brk id="2449" max="40" man="1"/>
    <brk id="2496" max="40" man="1"/>
    <brk id="2543" max="40" man="1"/>
    <brk id="2590" max="40" man="1"/>
    <brk id="2637" max="40" man="1"/>
    <brk id="2684" max="40" man="1"/>
    <brk id="2731" max="40" man="1"/>
    <brk id="2778" max="40" man="1"/>
    <brk id="2825" max="40" man="1"/>
    <brk id="2872" max="40" man="1"/>
    <brk id="2919" max="40" man="1"/>
    <brk id="2966" max="40" man="1"/>
    <brk id="3013" max="40" man="1"/>
    <brk id="3060" max="40" man="1"/>
    <brk id="3107" max="40" man="1"/>
    <brk id="3154" max="40" man="1"/>
    <brk id="3201" max="40" man="1"/>
    <brk id="3248" max="40" man="1"/>
    <brk id="3295" max="40" man="1"/>
    <brk id="3342" max="40" man="1"/>
    <brk id="3389" max="40" man="1"/>
    <brk id="3436" max="40" man="1"/>
    <brk id="3483" max="40" man="1"/>
    <brk id="3530" max="40" man="1"/>
    <brk id="3577" max="40" man="1"/>
    <brk id="3624" max="40" man="1"/>
    <brk id="3671" max="40" man="1"/>
    <brk id="3718" max="40" man="1"/>
    <brk id="3765" max="40" man="1"/>
    <brk id="3812" max="40" man="1"/>
    <brk id="3859" max="40" man="1"/>
    <brk id="3906" max="40" man="1"/>
    <brk id="3953" max="40" man="1"/>
    <brk id="4000" max="40" man="1"/>
    <brk id="4047" max="40" man="1"/>
    <brk id="4094" max="40" man="1"/>
    <brk id="4141" max="40" man="1"/>
    <brk id="4188" max="40" man="1"/>
    <brk id="4235" max="40" man="1"/>
    <brk id="4282" max="40" man="1"/>
    <brk id="4329" max="40" man="1"/>
    <brk id="4376" max="40" man="1"/>
    <brk id="4423" max="40" man="1"/>
    <brk id="4470" max="40" man="1"/>
    <brk id="4517" max="40" man="1"/>
    <brk id="4564" max="40" man="1"/>
    <brk id="4611" max="40" man="1"/>
    <brk id="4658" max="40" man="1"/>
    <brk id="4705" max="40" man="1"/>
    <brk id="4752" max="40" man="1"/>
    <brk id="4799" max="40" man="1"/>
    <brk id="4846" max="40" man="1"/>
    <brk id="4893" max="40" man="1"/>
    <brk id="4940" max="40" man="1"/>
    <brk id="4987" max="40" man="1"/>
    <brk id="5034" max="40" man="1"/>
    <brk id="5081" max="40" man="1"/>
    <brk id="5128" max="40" man="1"/>
    <brk id="5175" max="40" man="1"/>
    <brk id="5222" max="40" man="1"/>
    <brk id="5269" max="40" man="1"/>
    <brk id="5316" max="40" man="1"/>
    <brk id="5363" max="40" man="1"/>
    <brk id="5410" max="40" man="1"/>
    <brk id="5457" max="40" man="1"/>
    <brk id="5504" max="40" man="1"/>
    <brk id="5551" max="40" man="1"/>
    <brk id="5598" max="40" man="1"/>
    <brk id="5645" max="40" man="1"/>
    <brk id="5692" max="40" man="1"/>
    <brk id="5739" max="40" man="1"/>
    <brk id="5786" max="40" man="1"/>
    <brk id="5833" max="40" man="1"/>
    <brk id="5880" max="40" man="1"/>
    <brk id="5927" max="40" man="1"/>
  </rowBreaks>
  <drawing r:id="rId2"/>
  <extLst>
    <ext xmlns:x14="http://schemas.microsoft.com/office/spreadsheetml/2009/9/main" uri="{CCE6A557-97BC-4b89-ADB6-D9C93CAAB3DF}">
      <x14:dataValidations xmlns:xm="http://schemas.microsoft.com/office/excel/2006/main" count="6">
        <x14:dataValidation type="list" allowBlank="1" showInputMessage="1" showErrorMessage="1">
          <x14:formula1>
            <xm:f>'C:\Users\a-kobayashiky\Desktop\[一般県道○○線（○○トンネル）道路トンネル記録様式.xlsx](参考)リスト'!#REF!</xm:f>
          </x14:formula1>
          <xm:sqref>W5888:X5905 W16:X30 W65:X77 W108:X124 W155:X171 W209:X218 W250:X265 W298:X312 W342:X359 W392:X406 W437:X453 W486:X500 W536:X547 W586:X594 W628:X641 W675:X688 W726:X735 W772:X782 W812:X829 W863:X876 W910:X923 W956:X970 W1002:X1017 W1050:X1064 W1099:X1111 W1141:X1158 W1193:X1205 W1238:X1252 W1285:X1299 W1333:X1346 W1380:X1393 W1425:X1440 W1478:X1487 W1521:X1534 W1565:X1581 W1610:X1628 W1659:X1675 W1705:X1722 W1751:X1769 W1799:X1816 W1846:X1863 W1894:X1910 W1941:X1957 W1990:X2004 W2036:X2051 W2083:X2098 W2129:X2145 W2176:X2192 W2229:X2239 W2270:X2286 W2320:X2333 W2363:X2380 W2411:X2427 W2459:X2474 W2505:X2521 W2552:X2568 W2600:X2615 W2651:X2662 W2696:X2709 W2740:X2756 W2788:X2803 W2837:X2850 W2881:X2897 W2930:X2944 W2975:X2991 W3025:X3038 W3070:X3085 W3116:X3132 W3166:X3179 W5941:X5952 W3255:X3273 W3304:X3320 W3353:X3367 W3399:X3414 W3443:X3461 W3491:X3508 W3539:X3555 W3211:X3226 W3631:X3649 W3678:X3696 W3725:X3743 W3775:X3790 W3865:X3884 W3821:X3837 W3917:X3931 W3962:X3978 W4008:X4025 W4056:X4072 W4102:X4119 W4194:X4213 W4149:X4166 W4243:X4260 W4295:X4307 W4337:X4354 W4385:X4401 W4431:X4448 W4478:X4495 W4526:X4542 W4572:X4589 W4619:X4636 W4667:X4683 W4715:X4730 W4760:X4777 W4808:X4824 W4855:X4871 W4902:X4918 W4949:X4965 W4995:X5012 W5043:X5059 W5134:X5153 W5089:X5106 W5186:X5200 W5230:X5247 W5279:X5294 W5323:X5341 W5376:X5388 W5417:X5435 W5467:X5482 W5512:X5529 W5562:X5576 W5607:X5623 W3586:X3602 W5655:X5670 W5749:X5764 W5794:X5811 W5841:X5858 W5704:X5717</xm:sqref>
        </x14:dataValidation>
        <x14:dataValidation type="list" allowBlank="1" showInputMessage="1" showErrorMessage="1">
          <x14:formula1>
            <xm:f>'C:\Users\a-kobayashiky\Desktop\[一般県道○○線（○○トンネル）道路トンネル記録様式.xlsx](参考)リスト'!#REF!</xm:f>
          </x14:formula1>
          <xm:sqref>P5941:Q5952 P65:Q77 P108:Q124 P155:Q171 L209:M218 L250:M265 P298:Q312 L342:M359 P392:Q406 P437:Q453 P486:Q500 L536:M547 P586:Q594 L628:M641 L675:M688 L726:M735 P772:Q782 L812:M829 L863:M876 L910:M923 P956:Q970 L1002:M1017 P1050:Q1064 P1099:Q1111 L16:M30 L65:M77 L108:M124 L155:M171 P209:Q218 P250:Q265 L298:M312 P342:Q359 L392:M406 L437:M453 L486:M500 P536:Q547 L586:M594 P628:Q641 P675:Q688 P726:Q735 L772:M782 P812:Q829 P863:Q876 P910:Q923 L956:M970 P1002:Q1017 L1050:M1064 L1099:M1111 P16:Q30 U16:V30 U65:V77 U108:V124 U155:V171 U209:V218 U250:V265 U298:V312 U342:V359 U392:V406 U437:V453 U486:V500 U536:V547 U586:V594 U628:V641 U675:V688 U726:V735 U772:V782 U812:V829 U863:V876 U910:V923 U956:V970 U1002:V1017 U1050:V1064 L1141:M1158 P1141:Q1158 U1099:V1111 P1193:Q1205 L1193:M1205 U1141:V1158 P1238:Q1252 L1238:M1252 U1193:V1205 P1285:Q1299 L1285:M1299 U1238:V1252 L1333:M1346 P1333:Q1346 U1285:V1299 L1380:M1393 P1380:Q1393 U1333:V1346 L1425:M1440 P1425:Q1440 U1380:V1393 L1478:M1487 P1478:Q1487 U1425:V1440 L1521:M1534 P1521:Q1534 U1478:V1487 P1565:Q1581 L1565:M1581 U1521:V1534 P1610:Q1628 U1610:V1628 U1565:V1581 P1659:Q1675 L1659:M1675 L1610:M1628 L1705:M1722 P1705:Q1722 U1659:V1675 P1751:Q1769 U1751:V1769 U1705:V1722 L1799:M1816 P1799:Q1816 L1751:M1769 L1846:M1863 P1846:Q1863 U1799:V1816 P1894:Q1910 L1894:M1910 U1846:V1863 P1941:Q1957 L1941:M1957 U1894:V1910 P1990:Q2004 L1990:M2004 U1941:V1957 L2036:M2051 P2036:Q2051 U1990:V2004 L2083:M2098 P2083:Q2098 U2036:V2051 P2129:Q2145 L2129:M2145 U2083:V2098 P2176:Q2192 L2176:M2192 U2129:V2145 P2229:Q2239 L2229:M2239 U2176:V2192 P2270:Q2286 L2270:M2286 U2229:V2239 L2320:M2333 P2320:Q2333 U2270:V2286 L2363:M2380 P2363:Q2380 U2320:V2333 P2411:Q2427 L2411:M2427 U2363:V2380 L2459:M2474 P2459:Q2474 U2411:V2427 P2505:Q2521 L2505:M2521 U2459:V2474 P2552:Q2568 L2552:M2568 U2505:V2521 L2600:M2615 P2600:Q2615 U2552:V2568 L2651:M2662 P2651:Q2662 U2600:V2615 L2696:M2709 P2696:Q2709 U2651:V2662 P2740:Q2756 L2740:M2756 U2696:V2709 L2788:M2803 P2788:Q2803 U2740:V2756 L2837:M2850 P2837:Q2850 U2788:V2803 P2881:Q2897 L2881:M2897 U2837:V2850 P2930:Q2944 L2930:M2944 U2881:V2897 P2975:Q2991 L2975:M2991 U2930:V2944 L3025:M3038 P3025:Q3038 U2975:V2991 L3070:M3085 P3070:Q3085 U3025:V3038 P3116:Q3132 L3116:M3132 U3070:V3085 L3166:M3179 P3166:Q3179 U3116:V3132 L3211:M3226 U3211:V3226 U3166:V3179 P3255:Q3273 U3255:V3273 U5941:V5952 P3304:Q3320 L3304:M3320 L3255:M3273 P3353:Q3367 L3353:M3367 U3304:V3320 L3399:M3414 P3399:Q3414 U3353:V3367 P3443:Q3461 U3443:V3461 U3399:V3414 L3491:M3508 P3491:Q3508 L3443:M3461 P3539:Q3555 L3539:M3555 U3491:V3508 P3586:Q3602 U3586:V3602 U3539:V3555 P3631:Q3649 U3631:V3649 P3211:Q3226 P3678:Q3696 U3678:V3696 L3631:M3649 P3725:Q3743 U3725:V3743 L3678:M3696 L3775:M3790 P3775:Q3790 L3725:M3743 P3821:Q3837 L3821:M3837 U3775:V3790 L3865:M3884 P3865:Q3884 U3865:V3884 P3917:Q3931 L3917:M3931 U3821:V3837 P3962:Q3978 L3962:M3978 U3917:V3931 L4008:M4025 P4008:Q4025 U3962:V3978 P4056:Q4072 L4056:M4072 U4008:V4025 L4102:M4119 P4102:Q4119 U4056:V4072 L4149:M4166 P4149:Q4166 U4102:V4119 L4194:M4213 P4194:Q4213 U4194:V4213 L4243:M4260 P4243:Q4260 U4149:V4166 P4295:Q4307 L4295:M4307 U4243:V4260 L4337:M4354 P4337:Q4354 U4295:V4307 P4385:Q4401 L4385:M4401 U4337:V4354 L4431:M4448 P4431:Q4448 U4385:V4401 L4478:M4495 P4478:Q4495 U4431:V4448 P4526:Q4542 L4526:M4542 U4478:V4495 L4572:M4589 P4572:Q4589 U4526:V4542 L4619:M4636 P4619:Q4636 U4572:V4589 P4667:Q4683 L4667:M4683 U4619:V4636 L4715:M4730 P4715:Q4730 U4667:V4683 L4760:M4777 P4760:Q4777 U4715:V4730 P4808:Q4824 L4808:M4824 U4760:V4777 P4855:Q4871 L4855:M4871 U4808:V4824 P4902:Q4918 L4902:M4918 U4855:V4871 P4949:Q4965 L4949:M4965 U4902:V4918 L4995:M5012 P4995:Q5012 U4949:V4965 P5043:Q5059 L5043:M5059 U4995:V5012 L5089:M5106 P5089:Q5106 U5043:V5059 L5134:M5153 P5134:Q5153 U5134:V5153 P5186:Q5200 L5186:M5200 U5089:V5106 L5230:M5247 P5230:Q5247 U5186:V5200 L5279:M5294 P5279:Q5294 U5230:V5247 P5323:Q5341 U5323:V5341 U5279:V5294 P5376:Q5388 L5376:M5388 L5323:M5341 P5417:Q5435 U5417:V5435 U5376:V5388 L5467:M5482 P5467:Q5482 L5417:M5435 L5512:M5529 P5512:Q5529 U5467:V5482 P5562:Q5576 L5562:M5576 U5512:V5529 P5607:Q5623 L5607:M5623 U5562:V5576 L5655:M5670 U5655:V5670 U5607:V5623 L5704:M5717 U5704:V5717 L3586:M3602 L5749:M5764 P5749:Q5764 P5655:Q5670 L5794:M5811 P5794:Q5811 U5749:V5764 L5841:M5858 P5841:Q5858 U5794:V5811 L5888:M5905 P5888:Q5905 U5841:V5858 L5941:M5952 U5888:V5905 P5704:Q5717</xm:sqref>
        </x14:dataValidation>
        <x14:dataValidation type="list" allowBlank="1" showInputMessage="1" showErrorMessage="1">
          <x14:formula1>
            <xm:f>'(参考)リスト'!$B$16:$B$20</xm:f>
          </x14:formula1>
          <xm:sqref>L11:M15 L58:M64 L105:M107 L152:M154 L998:M1001 L246:M249 L293:M297 L340:M341 L387:M391 L434:M436 L481:M485 L528:M535 L575:M585 L622:M627 L669:M674 L716:M725 L763:M771 L810:M811 L857:M862 L904:M909 L199:M208 L951:M955 L1045:M1049 L1092:M1098 L1139:M1140 L1186:M1192 L1233:M1237 L1280:M1284 L1327:M1332 L1374:M1379 L1421:M1424 L1468:M1477 L1515:M1520 L1562:M1564 L1609:M1609 L1656:M1658 L1703:M1704 L1750:M1750 L1797:M1798 L1844:M1845 L1891:M1893 L1938:M1940 L1985:M1989 L2032:M2035 L2079:M2082 L2126:M2128 L2173:M2175 L2220:M2228 L2267:M2269 L2314:M2319 L2361:M2362 L2408:M2410 L2455:M2458 L2502:M2504 L2549:M2551 L2596:M2599 L2643:M2650 L2690:M2695 L2737:M2739 L2784:M2787 L2831:M2836 L2878:M2880 L2925:M2929 L2972:M2974 L3019:M3024 L3066:M3069 L3113:M3115 L3160:M3165 L5933:M5940 L3254:M3254 L3301:M3303 L3348:M3352 L3395:M3398 L3442:M3442 L3489:M3490 L3536:M3538 L3583:M3584 L3630:M3630 L3677:M3677 L3724:M3724 L3771:M3774 L3818:M3820 L3912:M3916 L3959:M3961 L4006:M4007 L4053:M4055 L4100:M4101 L4147:M4148 L4241:M4242 L4288:M4294 L4335:M4336 L4382:M4384 L4429:M4430 L4476:M4477 L4523:M4525 L4570:M4571 L4617:M4618 L4664:M4666 L4711:M4714 L4758:M4759 L4805:M4807 L4852:M4854 L4899:M4901 L4946:M4948 L4993:M4994 L5040:M5042 L5087:M5088 L5181:M5185 L5228:M5229 L5275:M5278 L5322:M5322 L5369:M5375 L5416:M5416 L5463:M5466 L5510:M5511 L5557:M5561 L5604:M5606 L3207:M3210 L5652:M5654 L5745:M5748 L5792:M5793 L5839:M5840 L5886:M5887</xm:sqref>
        </x14:dataValidation>
        <x14:dataValidation type="list" allowBlank="1" showInputMessage="1" showErrorMessage="1">
          <x14:formula1>
            <xm:f>'(参考)リスト'!$D$16:$D$18</xm:f>
          </x14:formula1>
          <xm:sqref>P11:Q15 P58:Q64 P105:Q107 P152:Q154 P998:Q1001 P246:Q249 P293:Q297 P340:Q341 P387:Q391 P434:Q436 P481:Q485 P528:Q535 P575:Q585 P622:Q627 P669:Q674 P716:Q725 P763:Q771 P810:Q811 P857:Q862 P904:Q909 P199:Q208 P951:Q955 P1045:Q1049 P1092:Q1098 P1139:Q1140 P1186:Q1192 P1233:Q1237 P1280:Q1284 P1327:Q1332 P1374:Q1379 P1421:Q1424 P1468:Q1477 P1515:Q1520 P1562:Q1564 P1609:Q1609 P1656:Q1658 P1703:Q1704 P1750:Q1750 P1797:Q1798 P1844:Q1845 P1891:Q1893 P1938:Q1940 P1985:Q1989 P2032:Q2035 P2079:Q2082 P2126:Q2128 P2173:Q2175 P2220:Q2228 P2267:Q2269 P2314:Q2319 P2361:Q2362 P2408:Q2410 P2455:Q2458 P2502:Q2504 P2549:Q2551 P2596:Q2599 P2643:Q2650 P2690:Q2695 P2737:Q2739 P2784:Q2787 P2831:Q2836 P2878:Q2880 P2925:Q2929 P2972:Q2974 P3019:Q3024 P3066:Q3069 P3113:Q3115 P3160:Q3165 P5933:Q5940 P3254:Q3254 P3301:Q3303 P3348:Q3352 P3395:Q3398 P3442:Q3442 P3489:Q3490 P3536:Q3538 P3583:Q3584 P3630:Q3630 P3677:Q3677 P3724:Q3724 P3771:Q3774 P3818:Q3820 P3912:Q3916 P3959:Q3961 P4006:Q4007 P4053:Q4055 P4100:Q4101 P4147:Q4148 P4241:Q4242 P4288:Q4294 P4335:Q4336 P4382:Q4384 P4429:Q4430 P4476:Q4477 P4523:Q4525 P4570:Q4571 P4617:Q4618 P4664:Q4666 P4711:Q4714 P4758:Q4759 P4805:Q4807 P4852:Q4854 P4899:Q4901 P4946:Q4948 P4993:Q4994 P5040:Q5042 P5087:Q5088 P5181:Q5185 P5228:Q5229 P5275:Q5278 P5322:Q5322 P5369:Q5375 P5416:Q5416 P5463:Q5466 P5510:Q5511 P5557:Q5561 P5604:Q5606 P3207:Q3210 P5652:Q5654 P5745:Q5748 P5792:Q5793 P5839:Q5840 P5886:Q5887</xm:sqref>
        </x14:dataValidation>
        <x14:dataValidation type="list" allowBlank="1" showInputMessage="1" showErrorMessage="1">
          <x14:formula1>
            <xm:f>'(参考)リスト'!$G$16:$G$20</xm:f>
          </x14:formula1>
          <xm:sqref>U11:V15 U58:V64 U105:V107 U152:V154 U998:V1001 U246:V249 U293:V297 U340:V341 U387:V391 U434:V436 U481:V485 U528:V535 U575:V585 U622:V627 U669:V674 U716:V725 U763:V771 U810:V811 U857:V862 U904:V909 U199:V208 U951:V955 U1045:V1049 U1092:V1098 U1139:V1140 U1186:V1192 U1233:V1237 U1280:V1284 U1327:V1332 U1374:V1379 U1421:V1424 U1468:V1477 U1515:V1520 U1562:V1564 U1609:V1609 U1656:V1658 U1703:V1704 U1750:V1750 U1797:V1798 U1844:V1845 U1891:V1893 U1938:V1940 U1985:V1989 U2032:V2035 U2079:V2082 U2126:V2128 U2173:V2175 U2220:V2228 U2267:V2269 U2314:V2319 U2361:V2362 U2408:V2410 U2455:V2458 U2502:V2504 U2549:V2551 U2596:V2599 U2643:V2650 U2690:V2695 U2737:V2739 U2784:V2787 U2831:V2836 U2878:V2880 U2925:V2929 U2972:V2974 U3019:V3024 U3066:V3069 U3113:V3115 U3160:V3165 U5933:V5940 U3254:V3254 U3301:V3303 U3348:V3352 U3395:V3398 U3442:V3442 U3489:V3490 U3536:V3538 U3583:V3584 U3630:V3630 U3677:V3677 U3724:V3724 U3771:V3774 U3818:V3820 U3912:V3916 U3959:V3961 U4006:V4007 U4053:V4055 U4100:V4101 U4147:V4148 U4241:V4242 U4288:V4294 U4335:V4336 U4382:V4384 U4429:V4430 U4476:V4477 U4523:V4525 U4570:V4571 U4617:V4618 U4664:V4666 U4711:V4714 U4758:V4759 U4805:V4807 U4852:V4854 U4899:V4901 U4946:V4948 U4993:V4994 U5040:V5042 U5087:V5088 U5181:V5185 U5228:V5229 U5275:V5278 U5322:V5322 U5369:V5375 U5416:V5416 U5463:V5466 U5510:V5511 U5557:V5561 U5604:V5606 U3207:V3210 U5652:V5654 U5745:V5748 U5792:V5793 U5839:V5840 U5886:V5887</xm:sqref>
        </x14:dataValidation>
        <x14:dataValidation type="list" allowBlank="1" showInputMessage="1" showErrorMessage="1">
          <x14:formula1>
            <xm:f>'(参考)リスト'!$F$16:$F$21</xm:f>
          </x14:formula1>
          <xm:sqref>W11:X15 W58:X64 W105:X107 W152:X154 W998:X1001 W246:X249 W293:X297 W340:X341 W387:X391 W434:X436 W481:X485 W528:X535 W575:X585 W622:X627 W669:X674 W716:X725 W763:X771 W810:X811 W857:X862 W904:X909 W199:X208 W951:X955 W1045:X1049 W1092:X1098 W1139:X1140 W1186:X1192 W1233:X1237 W1280:X1284 W1327:X1332 W1374:X1379 W1421:X1424 W1468:X1477 W1515:X1520 W1562:X1564 W1609:X1609 W1656:X1658 W1703:X1704 W1750:X1750 W1797:X1798 W1844:X1845 W1891:X1893 W1938:X1940 W1985:X1989 W2032:X2035 W2079:X2082 W2126:X2128 W2173:X2175 W2220:X2228 W2267:X2269 W2314:X2319 W2361:X2362 W2408:X2410 W2455:X2458 W2502:X2504 W2549:X2551 W2596:X2599 W2643:X2650 W2690:X2695 W2737:X2739 W2784:X2787 W2831:X2836 W2878:X2880 W2925:X2929 W2972:X2974 W3019:X3024 W3066:X3069 W3113:X3115 W3160:X3165 W5228:X5229 W3254:X3254 W3301:X3303 W3348:X3352 W3395:X3398 W3442:X3442 W3489:X3490 W3536:X3538 W3583:X3584 W3630:X3630 W3677:X3677 W3724:X3724 W3771:X3774 W3818:X3820 W3912:X3916 W3959:X3961 W4006:X4007 W4053:X4055 W4100:X4101 W4147:X4148 W4241:X4242 W4288:X4294 W4335:X4336 W4382:X4384 W4429:X4430 W4476:X4477 W4523:X4525 W4570:X4571 W4617:X4618 W4664:X4666 W4711:X4714 W4758:X4759 W4805:X4807 W4852:X4854 W4899:X4901 W4946:X4948 W4993:X4994 W5040:X5042 W5087:X5088 W5181:X5185 W5933:X5940 W5275:X5278 W5322:X5322 W5369:X5375 W5416:X5416 W5463:X5466 W5510:X5511 W5557:X5561 W5604:X5606 W3207:X3210 W5652:X5654 W5745:X5748 W5792:X5793 W5839:X5840 W5886:X5887</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BM21"/>
  <sheetViews>
    <sheetView showGridLines="0" view="pageBreakPreview" zoomScaleNormal="100" zoomScaleSheetLayoutView="100" workbookViewId="0">
      <selection activeCell="BQ12" sqref="BQ12"/>
    </sheetView>
  </sheetViews>
  <sheetFormatPr defaultRowHeight="13.5" x14ac:dyDescent="0.15"/>
  <cols>
    <col min="1" max="1" width="1.875" customWidth="1"/>
    <col min="2" max="60" width="2.125" style="48" customWidth="1"/>
    <col min="61" max="61" width="0.625" style="48" customWidth="1"/>
    <col min="62" max="62" width="2.125" style="48" customWidth="1"/>
    <col min="63" max="63" width="1" style="48" customWidth="1"/>
    <col min="64" max="65" width="2.125" style="48" customWidth="1"/>
  </cols>
  <sheetData>
    <row r="1" spans="1:65" x14ac:dyDescent="0.15">
      <c r="A1" s="52"/>
    </row>
    <row r="2" spans="1:65" s="50" customFormat="1" ht="14.25" customHeight="1" x14ac:dyDescent="0.15">
      <c r="B2" s="115" t="s">
        <v>318</v>
      </c>
      <c r="C2" s="111"/>
      <c r="D2" s="111"/>
      <c r="E2" s="111"/>
      <c r="F2" s="111"/>
      <c r="G2" s="111"/>
      <c r="H2" s="111"/>
      <c r="I2" s="111"/>
      <c r="J2" s="111"/>
      <c r="K2" s="111"/>
      <c r="L2" s="111"/>
      <c r="M2" s="111"/>
      <c r="N2" s="111"/>
      <c r="O2" s="111"/>
      <c r="P2" s="111"/>
      <c r="Q2" s="111"/>
      <c r="R2" s="111"/>
      <c r="S2" s="111"/>
      <c r="T2" s="111"/>
      <c r="U2" s="111"/>
      <c r="V2" s="111"/>
      <c r="W2" s="111"/>
      <c r="X2" s="111"/>
      <c r="Y2" s="111"/>
      <c r="Z2" s="111"/>
      <c r="AA2" s="111"/>
      <c r="AB2" s="111"/>
      <c r="AC2" s="111"/>
      <c r="AD2" s="111"/>
      <c r="AE2" s="111"/>
      <c r="AF2" s="111"/>
      <c r="AG2" s="111"/>
      <c r="AH2" s="111"/>
      <c r="AI2" s="111"/>
      <c r="AJ2" s="111"/>
      <c r="AK2" s="111"/>
      <c r="AL2" s="111"/>
      <c r="AM2" s="111"/>
      <c r="AN2" s="111"/>
      <c r="AO2" s="111"/>
      <c r="AP2" s="111"/>
      <c r="AQ2" s="111"/>
      <c r="AR2" s="111"/>
      <c r="AS2" s="111"/>
      <c r="AT2" s="111"/>
      <c r="AU2" s="111"/>
      <c r="AV2" s="111"/>
      <c r="AW2" s="111"/>
      <c r="AX2" s="111"/>
      <c r="AY2" s="111"/>
      <c r="AZ2" s="111"/>
      <c r="BA2" s="111"/>
      <c r="BB2" s="111"/>
      <c r="BC2" s="112"/>
      <c r="BD2" s="112"/>
      <c r="BE2" s="112"/>
      <c r="BF2" s="112"/>
      <c r="BG2" s="112"/>
      <c r="BH2" s="112"/>
      <c r="BI2" s="112"/>
      <c r="BJ2" s="112"/>
      <c r="BK2" s="112"/>
      <c r="BL2" s="51"/>
      <c r="BM2" s="51"/>
    </row>
    <row r="3" spans="1:65" s="49" customFormat="1" ht="17.25" customHeight="1" x14ac:dyDescent="0.15">
      <c r="B3" s="1125" t="s">
        <v>27</v>
      </c>
      <c r="C3" s="1126"/>
      <c r="D3" s="1126"/>
      <c r="E3" s="1127"/>
      <c r="F3" s="1171" t="str">
        <f>'様式D-3_S00'!E4</f>
        <v>ミネトンネル</v>
      </c>
      <c r="G3" s="1172"/>
      <c r="H3" s="1172"/>
      <c r="I3" s="1172"/>
      <c r="J3" s="1172"/>
      <c r="K3" s="1172"/>
      <c r="L3" s="1172"/>
      <c r="M3" s="1172"/>
      <c r="N3" s="1172"/>
      <c r="O3" s="1172"/>
      <c r="P3" s="1172"/>
      <c r="Q3" s="1172"/>
      <c r="R3" s="1172"/>
      <c r="S3" s="1172"/>
      <c r="T3" s="1173"/>
      <c r="U3" s="1158" t="s">
        <v>227</v>
      </c>
      <c r="V3" s="1159"/>
      <c r="W3" s="1159"/>
      <c r="X3" s="1160"/>
      <c r="Y3" s="1160"/>
      <c r="Z3" s="1139" t="str">
        <f>'様式D-3_S00'!N4</f>
        <v>一般国道　316号</v>
      </c>
      <c r="AA3" s="1140"/>
      <c r="AB3" s="1140"/>
      <c r="AC3" s="1140"/>
      <c r="AD3" s="1140"/>
      <c r="AE3" s="1140"/>
      <c r="AF3" s="1140"/>
      <c r="AG3" s="1140"/>
      <c r="AH3" s="1141"/>
      <c r="AI3" s="1158" t="s">
        <v>295</v>
      </c>
      <c r="AJ3" s="1160"/>
      <c r="AK3" s="1160"/>
      <c r="AL3" s="1160"/>
      <c r="AM3" s="1160"/>
      <c r="AN3" s="1161"/>
      <c r="AO3" s="1162" t="str">
        <f>'様式D-3_S00'!Y4</f>
        <v>株式会社ニュージェック</v>
      </c>
      <c r="AP3" s="1163"/>
      <c r="AQ3" s="1163"/>
      <c r="AR3" s="1163"/>
      <c r="AS3" s="1163"/>
      <c r="AT3" s="1163"/>
      <c r="AU3" s="1163"/>
      <c r="AV3" s="1164"/>
      <c r="AW3" s="1146" t="s">
        <v>220</v>
      </c>
      <c r="AX3" s="1147"/>
      <c r="AY3" s="1147"/>
      <c r="AZ3" s="1147"/>
      <c r="BA3" s="1147"/>
      <c r="BB3" s="1148"/>
      <c r="BC3" s="1152">
        <f>'様式B(トンネル様式1P001)'!Q5</f>
        <v>44294</v>
      </c>
      <c r="BD3" s="1153"/>
      <c r="BE3" s="1153"/>
      <c r="BF3" s="1153"/>
      <c r="BG3" s="1153"/>
      <c r="BH3" s="1153"/>
      <c r="BI3" s="1153"/>
      <c r="BJ3" s="1153"/>
      <c r="BK3" s="1154"/>
    </row>
    <row r="4" spans="1:65" s="49" customFormat="1" ht="17.25" customHeight="1" x14ac:dyDescent="0.15">
      <c r="B4" s="1133" t="s">
        <v>226</v>
      </c>
      <c r="C4" s="1134"/>
      <c r="D4" s="1134"/>
      <c r="E4" s="1135"/>
      <c r="F4" s="1136" t="str">
        <f>'様式D-3_S00'!E5</f>
        <v>美祢トンネル</v>
      </c>
      <c r="G4" s="1137"/>
      <c r="H4" s="1137"/>
      <c r="I4" s="1137"/>
      <c r="J4" s="1137"/>
      <c r="K4" s="1137"/>
      <c r="L4" s="1137"/>
      <c r="M4" s="1137"/>
      <c r="N4" s="1137"/>
      <c r="O4" s="1137"/>
      <c r="P4" s="1137"/>
      <c r="Q4" s="1137"/>
      <c r="R4" s="1137"/>
      <c r="S4" s="1137"/>
      <c r="T4" s="1138"/>
      <c r="U4" s="1158" t="s">
        <v>294</v>
      </c>
      <c r="V4" s="1159"/>
      <c r="W4" s="1159"/>
      <c r="X4" s="1160"/>
      <c r="Y4" s="1160"/>
      <c r="Z4" s="1142" t="str">
        <f>'様式D-3_S00'!N5</f>
        <v>宇部土木建築事務所</v>
      </c>
      <c r="AA4" s="1143"/>
      <c r="AB4" s="1143"/>
      <c r="AC4" s="1143"/>
      <c r="AD4" s="1143"/>
      <c r="AE4" s="1143"/>
      <c r="AF4" s="1143"/>
      <c r="AG4" s="1143"/>
      <c r="AH4" s="1144"/>
      <c r="AI4" s="1158" t="s">
        <v>296</v>
      </c>
      <c r="AJ4" s="1160"/>
      <c r="AK4" s="1160"/>
      <c r="AL4" s="1160"/>
      <c r="AM4" s="1160"/>
      <c r="AN4" s="1161"/>
      <c r="AO4" s="1165" t="str">
        <f>'様式D-3_S00'!Y5</f>
        <v>石村　勝伸</v>
      </c>
      <c r="AP4" s="1166"/>
      <c r="AQ4" s="1166"/>
      <c r="AR4" s="1166"/>
      <c r="AS4" s="1166"/>
      <c r="AT4" s="1166"/>
      <c r="AU4" s="1166"/>
      <c r="AV4" s="1167"/>
      <c r="AW4" s="1149"/>
      <c r="AX4" s="1150"/>
      <c r="AY4" s="1150"/>
      <c r="AZ4" s="1150"/>
      <c r="BA4" s="1150"/>
      <c r="BB4" s="1151"/>
      <c r="BC4" s="1155"/>
      <c r="BD4" s="1156"/>
      <c r="BE4" s="1156"/>
      <c r="BF4" s="1156"/>
      <c r="BG4" s="1156"/>
      <c r="BH4" s="1156"/>
      <c r="BI4" s="1156"/>
      <c r="BJ4" s="1156"/>
      <c r="BK4" s="1157"/>
    </row>
    <row r="5" spans="1:65" ht="42.75" customHeight="1" x14ac:dyDescent="0.15">
      <c r="A5" s="52"/>
      <c r="B5" s="1178" t="s">
        <v>225</v>
      </c>
      <c r="C5" s="1175"/>
      <c r="D5" s="1175"/>
      <c r="E5" s="1175"/>
      <c r="F5" s="1175"/>
      <c r="G5" s="1176"/>
      <c r="H5" s="1174" t="s">
        <v>224</v>
      </c>
      <c r="I5" s="1175"/>
      <c r="J5" s="1175"/>
      <c r="K5" s="1175"/>
      <c r="L5" s="1175"/>
      <c r="M5" s="1175"/>
      <c r="N5" s="1175"/>
      <c r="O5" s="1176"/>
      <c r="P5" s="1158" t="s">
        <v>223</v>
      </c>
      <c r="Q5" s="1159"/>
      <c r="R5" s="1159"/>
      <c r="S5" s="1159"/>
      <c r="T5" s="1159"/>
      <c r="U5" s="1159"/>
      <c r="V5" s="1159"/>
      <c r="W5" s="1159"/>
      <c r="X5" s="1159"/>
      <c r="Y5" s="1159"/>
      <c r="Z5" s="1159"/>
      <c r="AA5" s="1159"/>
      <c r="AB5" s="1159"/>
      <c r="AC5" s="1159"/>
      <c r="AD5" s="1159"/>
      <c r="AE5" s="1159"/>
      <c r="AF5" s="1159"/>
      <c r="AG5" s="1159"/>
      <c r="AH5" s="1159"/>
      <c r="AI5" s="1159"/>
      <c r="AJ5" s="1159"/>
      <c r="AK5" s="1159"/>
      <c r="AL5" s="1159"/>
      <c r="AM5" s="1159"/>
      <c r="AN5" s="1158" t="s">
        <v>222</v>
      </c>
      <c r="AO5" s="1159"/>
      <c r="AP5" s="1159"/>
      <c r="AQ5" s="1159"/>
      <c r="AR5" s="1159"/>
      <c r="AS5" s="1159"/>
      <c r="AT5" s="1159"/>
      <c r="AU5" s="1159"/>
      <c r="AV5" s="1159"/>
      <c r="AW5" s="1159"/>
      <c r="AX5" s="1159"/>
      <c r="AY5" s="1159"/>
      <c r="AZ5" s="1159"/>
      <c r="BA5" s="1159"/>
      <c r="BB5" s="1159"/>
      <c r="BC5" s="1159"/>
      <c r="BD5" s="1159"/>
      <c r="BE5" s="1159"/>
      <c r="BF5" s="1159"/>
      <c r="BG5" s="1159"/>
      <c r="BH5" s="1159"/>
      <c r="BI5" s="1159"/>
      <c r="BJ5" s="1159"/>
      <c r="BK5" s="1177"/>
    </row>
    <row r="6" spans="1:65" ht="29.25" customHeight="1" x14ac:dyDescent="0.15">
      <c r="A6" s="52"/>
      <c r="B6" s="1119"/>
      <c r="C6" s="1120"/>
      <c r="D6" s="1120"/>
      <c r="E6" s="1120"/>
      <c r="F6" s="1120"/>
      <c r="G6" s="1121"/>
      <c r="H6" s="1122"/>
      <c r="I6" s="1122"/>
      <c r="J6" s="1122"/>
      <c r="K6" s="1122"/>
      <c r="L6" s="1122"/>
      <c r="M6" s="1122"/>
      <c r="N6" s="1122"/>
      <c r="O6" s="1122"/>
      <c r="P6" s="1123"/>
      <c r="Q6" s="1124"/>
      <c r="R6" s="1124"/>
      <c r="S6" s="1124"/>
      <c r="T6" s="1124"/>
      <c r="U6" s="1124"/>
      <c r="V6" s="1124"/>
      <c r="W6" s="1124"/>
      <c r="X6" s="1124"/>
      <c r="Y6" s="1124"/>
      <c r="Z6" s="1124"/>
      <c r="AA6" s="1124"/>
      <c r="AB6" s="1124"/>
      <c r="AC6" s="1124"/>
      <c r="AD6" s="1124"/>
      <c r="AE6" s="1124"/>
      <c r="AF6" s="1124"/>
      <c r="AG6" s="1124"/>
      <c r="AH6" s="1124"/>
      <c r="AI6" s="1124"/>
      <c r="AJ6" s="1124"/>
      <c r="AK6" s="1124"/>
      <c r="AL6" s="1124"/>
      <c r="AM6" s="1124"/>
      <c r="AN6" s="1168"/>
      <c r="AO6" s="1169"/>
      <c r="AP6" s="1169"/>
      <c r="AQ6" s="1169"/>
      <c r="AR6" s="1169"/>
      <c r="AS6" s="1169"/>
      <c r="AT6" s="1169"/>
      <c r="AU6" s="1169"/>
      <c r="AV6" s="1169"/>
      <c r="AW6" s="1169"/>
      <c r="AX6" s="1169"/>
      <c r="AY6" s="1169"/>
      <c r="AZ6" s="1169"/>
      <c r="BA6" s="1169"/>
      <c r="BB6" s="1169"/>
      <c r="BC6" s="1169"/>
      <c r="BD6" s="1169"/>
      <c r="BE6" s="1169"/>
      <c r="BF6" s="1169"/>
      <c r="BG6" s="1169"/>
      <c r="BH6" s="1169"/>
      <c r="BI6" s="1169"/>
      <c r="BJ6" s="1169"/>
      <c r="BK6" s="1170"/>
    </row>
    <row r="7" spans="1:65" ht="29.25" customHeight="1" x14ac:dyDescent="0.15">
      <c r="A7" s="52"/>
      <c r="B7" s="1119"/>
      <c r="C7" s="1120"/>
      <c r="D7" s="1120"/>
      <c r="E7" s="1120"/>
      <c r="F7" s="1120"/>
      <c r="G7" s="1121"/>
      <c r="H7" s="1122"/>
      <c r="I7" s="1122"/>
      <c r="J7" s="1122"/>
      <c r="K7" s="1122"/>
      <c r="L7" s="1122"/>
      <c r="M7" s="1122"/>
      <c r="N7" s="1122"/>
      <c r="O7" s="1122"/>
      <c r="P7" s="1123"/>
      <c r="Q7" s="1124"/>
      <c r="R7" s="1124"/>
      <c r="S7" s="1124"/>
      <c r="T7" s="1124"/>
      <c r="U7" s="1124"/>
      <c r="V7" s="1124"/>
      <c r="W7" s="1124"/>
      <c r="X7" s="1124"/>
      <c r="Y7" s="1124"/>
      <c r="Z7" s="1124"/>
      <c r="AA7" s="1124"/>
      <c r="AB7" s="1124"/>
      <c r="AC7" s="1124"/>
      <c r="AD7" s="1124"/>
      <c r="AE7" s="1124"/>
      <c r="AF7" s="1124"/>
      <c r="AG7" s="1124"/>
      <c r="AH7" s="1124"/>
      <c r="AI7" s="1124"/>
      <c r="AJ7" s="1124"/>
      <c r="AK7" s="1124"/>
      <c r="AL7" s="1124"/>
      <c r="AM7" s="1124"/>
      <c r="AN7" s="1168"/>
      <c r="AO7" s="1169"/>
      <c r="AP7" s="1169"/>
      <c r="AQ7" s="1169"/>
      <c r="AR7" s="1169"/>
      <c r="AS7" s="1169"/>
      <c r="AT7" s="1169"/>
      <c r="AU7" s="1169"/>
      <c r="AV7" s="1169"/>
      <c r="AW7" s="1169"/>
      <c r="AX7" s="1169"/>
      <c r="AY7" s="1169"/>
      <c r="AZ7" s="1169"/>
      <c r="BA7" s="1169"/>
      <c r="BB7" s="1169"/>
      <c r="BC7" s="1169"/>
      <c r="BD7" s="1169"/>
      <c r="BE7" s="1169"/>
      <c r="BF7" s="1169"/>
      <c r="BG7" s="1169"/>
      <c r="BH7" s="1169"/>
      <c r="BI7" s="1169"/>
      <c r="BJ7" s="1169"/>
      <c r="BK7" s="1170"/>
    </row>
    <row r="8" spans="1:65" ht="29.25" customHeight="1" x14ac:dyDescent="0.15">
      <c r="A8" s="52"/>
      <c r="B8" s="1128"/>
      <c r="C8" s="1129"/>
      <c r="D8" s="1129"/>
      <c r="E8" s="1129"/>
      <c r="F8" s="1129"/>
      <c r="G8" s="1130"/>
      <c r="H8" s="1122"/>
      <c r="I8" s="1122"/>
      <c r="J8" s="1122"/>
      <c r="K8" s="1122"/>
      <c r="L8" s="1122"/>
      <c r="M8" s="1122"/>
      <c r="N8" s="1122"/>
      <c r="O8" s="1122"/>
      <c r="P8" s="1131"/>
      <c r="Q8" s="1132"/>
      <c r="R8" s="1132"/>
      <c r="S8" s="1132"/>
      <c r="T8" s="1132"/>
      <c r="U8" s="1132"/>
      <c r="V8" s="1132"/>
      <c r="W8" s="1132"/>
      <c r="X8" s="1132"/>
      <c r="Y8" s="1132"/>
      <c r="Z8" s="1132"/>
      <c r="AA8" s="1132"/>
      <c r="AB8" s="1132"/>
      <c r="AC8" s="1132"/>
      <c r="AD8" s="1132"/>
      <c r="AE8" s="1132"/>
      <c r="AF8" s="1132"/>
      <c r="AG8" s="1132"/>
      <c r="AH8" s="1132"/>
      <c r="AI8" s="1132"/>
      <c r="AJ8" s="1132"/>
      <c r="AK8" s="1132"/>
      <c r="AL8" s="1132"/>
      <c r="AM8" s="1132"/>
      <c r="AN8" s="1131"/>
      <c r="AO8" s="1132"/>
      <c r="AP8" s="1132"/>
      <c r="AQ8" s="1132"/>
      <c r="AR8" s="1132"/>
      <c r="AS8" s="1132"/>
      <c r="AT8" s="1132"/>
      <c r="AU8" s="1132"/>
      <c r="AV8" s="1132"/>
      <c r="AW8" s="1132"/>
      <c r="AX8" s="1132"/>
      <c r="AY8" s="1132"/>
      <c r="AZ8" s="1132"/>
      <c r="BA8" s="1132"/>
      <c r="BB8" s="1132"/>
      <c r="BC8" s="1132"/>
      <c r="BD8" s="1132"/>
      <c r="BE8" s="1132"/>
      <c r="BF8" s="1132"/>
      <c r="BG8" s="1132"/>
      <c r="BH8" s="1132"/>
      <c r="BI8" s="1132"/>
      <c r="BJ8" s="1132"/>
      <c r="BK8" s="1145"/>
    </row>
    <row r="9" spans="1:65" ht="29.25" customHeight="1" x14ac:dyDescent="0.15">
      <c r="A9" s="52"/>
      <c r="B9" s="1128"/>
      <c r="C9" s="1129"/>
      <c r="D9" s="1129"/>
      <c r="E9" s="1129"/>
      <c r="F9" s="1129"/>
      <c r="G9" s="1130"/>
      <c r="H9" s="1122"/>
      <c r="I9" s="1122"/>
      <c r="J9" s="1122"/>
      <c r="K9" s="1122"/>
      <c r="L9" s="1122"/>
      <c r="M9" s="1122"/>
      <c r="N9" s="1122"/>
      <c r="O9" s="1122"/>
      <c r="P9" s="1131"/>
      <c r="Q9" s="1132"/>
      <c r="R9" s="1132"/>
      <c r="S9" s="1132"/>
      <c r="T9" s="1132"/>
      <c r="U9" s="1132"/>
      <c r="V9" s="1132"/>
      <c r="W9" s="1132"/>
      <c r="X9" s="1132"/>
      <c r="Y9" s="1132"/>
      <c r="Z9" s="1132"/>
      <c r="AA9" s="1132"/>
      <c r="AB9" s="1132"/>
      <c r="AC9" s="1132"/>
      <c r="AD9" s="1132"/>
      <c r="AE9" s="1132"/>
      <c r="AF9" s="1132"/>
      <c r="AG9" s="1132"/>
      <c r="AH9" s="1132"/>
      <c r="AI9" s="1132"/>
      <c r="AJ9" s="1132"/>
      <c r="AK9" s="1132"/>
      <c r="AL9" s="1132"/>
      <c r="AM9" s="1132"/>
      <c r="AN9" s="1131"/>
      <c r="AO9" s="1132"/>
      <c r="AP9" s="1132"/>
      <c r="AQ9" s="1132"/>
      <c r="AR9" s="1132"/>
      <c r="AS9" s="1132"/>
      <c r="AT9" s="1132"/>
      <c r="AU9" s="1132"/>
      <c r="AV9" s="1132"/>
      <c r="AW9" s="1132"/>
      <c r="AX9" s="1132"/>
      <c r="AY9" s="1132"/>
      <c r="AZ9" s="1132"/>
      <c r="BA9" s="1132"/>
      <c r="BB9" s="1132"/>
      <c r="BC9" s="1132"/>
      <c r="BD9" s="1132"/>
      <c r="BE9" s="1132"/>
      <c r="BF9" s="1132"/>
      <c r="BG9" s="1132"/>
      <c r="BH9" s="1132"/>
      <c r="BI9" s="1132"/>
      <c r="BJ9" s="1132"/>
      <c r="BK9" s="1145"/>
    </row>
    <row r="10" spans="1:65" ht="29.25" customHeight="1" x14ac:dyDescent="0.15">
      <c r="A10" s="52"/>
      <c r="B10" s="1128"/>
      <c r="C10" s="1129"/>
      <c r="D10" s="1129"/>
      <c r="E10" s="1129"/>
      <c r="F10" s="1129"/>
      <c r="G10" s="1130"/>
      <c r="H10" s="1122"/>
      <c r="I10" s="1122"/>
      <c r="J10" s="1122"/>
      <c r="K10" s="1122"/>
      <c r="L10" s="1122"/>
      <c r="M10" s="1122"/>
      <c r="N10" s="1122"/>
      <c r="O10" s="1122"/>
      <c r="P10" s="1131"/>
      <c r="Q10" s="1132"/>
      <c r="R10" s="1132"/>
      <c r="S10" s="1132"/>
      <c r="T10" s="1132"/>
      <c r="U10" s="1132"/>
      <c r="V10" s="1132"/>
      <c r="W10" s="1132"/>
      <c r="X10" s="1132"/>
      <c r="Y10" s="1132"/>
      <c r="Z10" s="1132"/>
      <c r="AA10" s="1132"/>
      <c r="AB10" s="1132"/>
      <c r="AC10" s="1132"/>
      <c r="AD10" s="1132"/>
      <c r="AE10" s="1132"/>
      <c r="AF10" s="1132"/>
      <c r="AG10" s="1132"/>
      <c r="AH10" s="1132"/>
      <c r="AI10" s="1132"/>
      <c r="AJ10" s="1132"/>
      <c r="AK10" s="1132"/>
      <c r="AL10" s="1132"/>
      <c r="AM10" s="1132"/>
      <c r="AN10" s="1131"/>
      <c r="AO10" s="1132"/>
      <c r="AP10" s="1132"/>
      <c r="AQ10" s="1132"/>
      <c r="AR10" s="1132"/>
      <c r="AS10" s="1132"/>
      <c r="AT10" s="1132"/>
      <c r="AU10" s="1132"/>
      <c r="AV10" s="1132"/>
      <c r="AW10" s="1132"/>
      <c r="AX10" s="1132"/>
      <c r="AY10" s="1132"/>
      <c r="AZ10" s="1132"/>
      <c r="BA10" s="1132"/>
      <c r="BB10" s="1132"/>
      <c r="BC10" s="1132"/>
      <c r="BD10" s="1132"/>
      <c r="BE10" s="1132"/>
      <c r="BF10" s="1132"/>
      <c r="BG10" s="1132"/>
      <c r="BH10" s="1132"/>
      <c r="BI10" s="1132"/>
      <c r="BJ10" s="1132"/>
      <c r="BK10" s="1145"/>
    </row>
    <row r="11" spans="1:65" ht="29.25" customHeight="1" x14ac:dyDescent="0.15">
      <c r="A11" s="52"/>
      <c r="B11" s="1128"/>
      <c r="C11" s="1129"/>
      <c r="D11" s="1129"/>
      <c r="E11" s="1129"/>
      <c r="F11" s="1129"/>
      <c r="G11" s="1130"/>
      <c r="H11" s="1122"/>
      <c r="I11" s="1122"/>
      <c r="J11" s="1122"/>
      <c r="K11" s="1122"/>
      <c r="L11" s="1122"/>
      <c r="M11" s="1122"/>
      <c r="N11" s="1122"/>
      <c r="O11" s="1122"/>
      <c r="P11" s="1131"/>
      <c r="Q11" s="1132"/>
      <c r="R11" s="1132"/>
      <c r="S11" s="1132"/>
      <c r="T11" s="1132"/>
      <c r="U11" s="1132"/>
      <c r="V11" s="1132"/>
      <c r="W11" s="1132"/>
      <c r="X11" s="1132"/>
      <c r="Y11" s="1132"/>
      <c r="Z11" s="1132"/>
      <c r="AA11" s="1132"/>
      <c r="AB11" s="1132"/>
      <c r="AC11" s="1132"/>
      <c r="AD11" s="1132"/>
      <c r="AE11" s="1132"/>
      <c r="AF11" s="1132"/>
      <c r="AG11" s="1132"/>
      <c r="AH11" s="1132"/>
      <c r="AI11" s="1132"/>
      <c r="AJ11" s="1132"/>
      <c r="AK11" s="1132"/>
      <c r="AL11" s="1132"/>
      <c r="AM11" s="1132"/>
      <c r="AN11" s="1131"/>
      <c r="AO11" s="1132"/>
      <c r="AP11" s="1132"/>
      <c r="AQ11" s="1132"/>
      <c r="AR11" s="1132"/>
      <c r="AS11" s="1132"/>
      <c r="AT11" s="1132"/>
      <c r="AU11" s="1132"/>
      <c r="AV11" s="1132"/>
      <c r="AW11" s="1132"/>
      <c r="AX11" s="1132"/>
      <c r="AY11" s="1132"/>
      <c r="AZ11" s="1132"/>
      <c r="BA11" s="1132"/>
      <c r="BB11" s="1132"/>
      <c r="BC11" s="1132"/>
      <c r="BD11" s="1132"/>
      <c r="BE11" s="1132"/>
      <c r="BF11" s="1132"/>
      <c r="BG11" s="1132"/>
      <c r="BH11" s="1132"/>
      <c r="BI11" s="1132"/>
      <c r="BJ11" s="1132"/>
      <c r="BK11" s="1145"/>
    </row>
    <row r="12" spans="1:65" ht="29.25" customHeight="1" x14ac:dyDescent="0.15">
      <c r="A12" s="52"/>
      <c r="B12" s="1128"/>
      <c r="C12" s="1129"/>
      <c r="D12" s="1129"/>
      <c r="E12" s="1129"/>
      <c r="F12" s="1129"/>
      <c r="G12" s="1130"/>
      <c r="H12" s="1122"/>
      <c r="I12" s="1122"/>
      <c r="J12" s="1122"/>
      <c r="K12" s="1122"/>
      <c r="L12" s="1122"/>
      <c r="M12" s="1122"/>
      <c r="N12" s="1122"/>
      <c r="O12" s="1122"/>
      <c r="P12" s="1131"/>
      <c r="Q12" s="1132"/>
      <c r="R12" s="1132"/>
      <c r="S12" s="1132"/>
      <c r="T12" s="1132"/>
      <c r="U12" s="1132"/>
      <c r="V12" s="1132"/>
      <c r="W12" s="1132"/>
      <c r="X12" s="1132"/>
      <c r="Y12" s="1132"/>
      <c r="Z12" s="1132"/>
      <c r="AA12" s="1132"/>
      <c r="AB12" s="1132"/>
      <c r="AC12" s="1132"/>
      <c r="AD12" s="1132"/>
      <c r="AE12" s="1132"/>
      <c r="AF12" s="1132"/>
      <c r="AG12" s="1132"/>
      <c r="AH12" s="1132"/>
      <c r="AI12" s="1132"/>
      <c r="AJ12" s="1132"/>
      <c r="AK12" s="1132"/>
      <c r="AL12" s="1132"/>
      <c r="AM12" s="1132"/>
      <c r="AN12" s="1131"/>
      <c r="AO12" s="1132"/>
      <c r="AP12" s="1132"/>
      <c r="AQ12" s="1132"/>
      <c r="AR12" s="1132"/>
      <c r="AS12" s="1132"/>
      <c r="AT12" s="1132"/>
      <c r="AU12" s="1132"/>
      <c r="AV12" s="1132"/>
      <c r="AW12" s="1132"/>
      <c r="AX12" s="1132"/>
      <c r="AY12" s="1132"/>
      <c r="AZ12" s="1132"/>
      <c r="BA12" s="1132"/>
      <c r="BB12" s="1132"/>
      <c r="BC12" s="1132"/>
      <c r="BD12" s="1132"/>
      <c r="BE12" s="1132"/>
      <c r="BF12" s="1132"/>
      <c r="BG12" s="1132"/>
      <c r="BH12" s="1132"/>
      <c r="BI12" s="1132"/>
      <c r="BJ12" s="1132"/>
      <c r="BK12" s="1145"/>
    </row>
    <row r="13" spans="1:65" ht="29.25" customHeight="1" x14ac:dyDescent="0.15">
      <c r="A13" s="52"/>
      <c r="B13" s="1128"/>
      <c r="C13" s="1129"/>
      <c r="D13" s="1129"/>
      <c r="E13" s="1129"/>
      <c r="F13" s="1129"/>
      <c r="G13" s="1130"/>
      <c r="H13" s="1122"/>
      <c r="I13" s="1122"/>
      <c r="J13" s="1122"/>
      <c r="K13" s="1122"/>
      <c r="L13" s="1122"/>
      <c r="M13" s="1122"/>
      <c r="N13" s="1122"/>
      <c r="O13" s="1122"/>
      <c r="P13" s="1131"/>
      <c r="Q13" s="1132"/>
      <c r="R13" s="1132"/>
      <c r="S13" s="1132"/>
      <c r="T13" s="1132"/>
      <c r="U13" s="1132"/>
      <c r="V13" s="1132"/>
      <c r="W13" s="1132"/>
      <c r="X13" s="1132"/>
      <c r="Y13" s="1132"/>
      <c r="Z13" s="1132"/>
      <c r="AA13" s="1132"/>
      <c r="AB13" s="1132"/>
      <c r="AC13" s="1132"/>
      <c r="AD13" s="1132"/>
      <c r="AE13" s="1132"/>
      <c r="AF13" s="1132"/>
      <c r="AG13" s="1132"/>
      <c r="AH13" s="1132"/>
      <c r="AI13" s="1132"/>
      <c r="AJ13" s="1132"/>
      <c r="AK13" s="1132"/>
      <c r="AL13" s="1132"/>
      <c r="AM13" s="1132"/>
      <c r="AN13" s="1131"/>
      <c r="AO13" s="1132"/>
      <c r="AP13" s="1132"/>
      <c r="AQ13" s="1132"/>
      <c r="AR13" s="1132"/>
      <c r="AS13" s="1132"/>
      <c r="AT13" s="1132"/>
      <c r="AU13" s="1132"/>
      <c r="AV13" s="1132"/>
      <c r="AW13" s="1132"/>
      <c r="AX13" s="1132"/>
      <c r="AY13" s="1132"/>
      <c r="AZ13" s="1132"/>
      <c r="BA13" s="1132"/>
      <c r="BB13" s="1132"/>
      <c r="BC13" s="1132"/>
      <c r="BD13" s="1132"/>
      <c r="BE13" s="1132"/>
      <c r="BF13" s="1132"/>
      <c r="BG13" s="1132"/>
      <c r="BH13" s="1132"/>
      <c r="BI13" s="1132"/>
      <c r="BJ13" s="1132"/>
      <c r="BK13" s="1145"/>
    </row>
    <row r="14" spans="1:65" ht="29.25" customHeight="1" x14ac:dyDescent="0.15">
      <c r="A14" s="52"/>
      <c r="B14" s="1128"/>
      <c r="C14" s="1129"/>
      <c r="D14" s="1129"/>
      <c r="E14" s="1129"/>
      <c r="F14" s="1129"/>
      <c r="G14" s="1130"/>
      <c r="H14" s="1122"/>
      <c r="I14" s="1122"/>
      <c r="J14" s="1122"/>
      <c r="K14" s="1122"/>
      <c r="L14" s="1122"/>
      <c r="M14" s="1122"/>
      <c r="N14" s="1122"/>
      <c r="O14" s="1122"/>
      <c r="P14" s="1131"/>
      <c r="Q14" s="1132"/>
      <c r="R14" s="1132"/>
      <c r="S14" s="1132"/>
      <c r="T14" s="1132"/>
      <c r="U14" s="1132"/>
      <c r="V14" s="1132"/>
      <c r="W14" s="1132"/>
      <c r="X14" s="1132"/>
      <c r="Y14" s="1132"/>
      <c r="Z14" s="1132"/>
      <c r="AA14" s="1132"/>
      <c r="AB14" s="1132"/>
      <c r="AC14" s="1132"/>
      <c r="AD14" s="1132"/>
      <c r="AE14" s="1132"/>
      <c r="AF14" s="1132"/>
      <c r="AG14" s="1132"/>
      <c r="AH14" s="1132"/>
      <c r="AI14" s="1132"/>
      <c r="AJ14" s="1132"/>
      <c r="AK14" s="1132"/>
      <c r="AL14" s="1132"/>
      <c r="AM14" s="1132"/>
      <c r="AN14" s="1131"/>
      <c r="AO14" s="1132"/>
      <c r="AP14" s="1132"/>
      <c r="AQ14" s="1132"/>
      <c r="AR14" s="1132"/>
      <c r="AS14" s="1132"/>
      <c r="AT14" s="1132"/>
      <c r="AU14" s="1132"/>
      <c r="AV14" s="1132"/>
      <c r="AW14" s="1132"/>
      <c r="AX14" s="1132"/>
      <c r="AY14" s="1132"/>
      <c r="AZ14" s="1132"/>
      <c r="BA14" s="1132"/>
      <c r="BB14" s="1132"/>
      <c r="BC14" s="1132"/>
      <c r="BD14" s="1132"/>
      <c r="BE14" s="1132"/>
      <c r="BF14" s="1132"/>
      <c r="BG14" s="1132"/>
      <c r="BH14" s="1132"/>
      <c r="BI14" s="1132"/>
      <c r="BJ14" s="1132"/>
      <c r="BK14" s="1145"/>
    </row>
    <row r="15" spans="1:65" ht="29.25" customHeight="1" x14ac:dyDescent="0.15">
      <c r="A15" s="52"/>
      <c r="B15" s="1128"/>
      <c r="C15" s="1129"/>
      <c r="D15" s="1129"/>
      <c r="E15" s="1129"/>
      <c r="F15" s="1129"/>
      <c r="G15" s="1130"/>
      <c r="H15" s="1122"/>
      <c r="I15" s="1122"/>
      <c r="J15" s="1122"/>
      <c r="K15" s="1122"/>
      <c r="L15" s="1122"/>
      <c r="M15" s="1122"/>
      <c r="N15" s="1122"/>
      <c r="O15" s="1122"/>
      <c r="P15" s="1131"/>
      <c r="Q15" s="1132"/>
      <c r="R15" s="1132"/>
      <c r="S15" s="1132"/>
      <c r="T15" s="1132"/>
      <c r="U15" s="1132"/>
      <c r="V15" s="1132"/>
      <c r="W15" s="1132"/>
      <c r="X15" s="1132"/>
      <c r="Y15" s="1132"/>
      <c r="Z15" s="1132"/>
      <c r="AA15" s="1132"/>
      <c r="AB15" s="1132"/>
      <c r="AC15" s="1132"/>
      <c r="AD15" s="1132"/>
      <c r="AE15" s="1132"/>
      <c r="AF15" s="1132"/>
      <c r="AG15" s="1132"/>
      <c r="AH15" s="1132"/>
      <c r="AI15" s="1132"/>
      <c r="AJ15" s="1132"/>
      <c r="AK15" s="1132"/>
      <c r="AL15" s="1132"/>
      <c r="AM15" s="1132"/>
      <c r="AN15" s="1131"/>
      <c r="AO15" s="1132"/>
      <c r="AP15" s="1132"/>
      <c r="AQ15" s="1132"/>
      <c r="AR15" s="1132"/>
      <c r="AS15" s="1132"/>
      <c r="AT15" s="1132"/>
      <c r="AU15" s="1132"/>
      <c r="AV15" s="1132"/>
      <c r="AW15" s="1132"/>
      <c r="AX15" s="1132"/>
      <c r="AY15" s="1132"/>
      <c r="AZ15" s="1132"/>
      <c r="BA15" s="1132"/>
      <c r="BB15" s="1132"/>
      <c r="BC15" s="1132"/>
      <c r="BD15" s="1132"/>
      <c r="BE15" s="1132"/>
      <c r="BF15" s="1132"/>
      <c r="BG15" s="1132"/>
      <c r="BH15" s="1132"/>
      <c r="BI15" s="1132"/>
      <c r="BJ15" s="1132"/>
      <c r="BK15" s="1145"/>
    </row>
    <row r="16" spans="1:65" ht="29.25" customHeight="1" x14ac:dyDescent="0.15">
      <c r="A16" s="52"/>
      <c r="B16" s="1128"/>
      <c r="C16" s="1129"/>
      <c r="D16" s="1129"/>
      <c r="E16" s="1129"/>
      <c r="F16" s="1129"/>
      <c r="G16" s="1130"/>
      <c r="H16" s="1122"/>
      <c r="I16" s="1122"/>
      <c r="J16" s="1122"/>
      <c r="K16" s="1122"/>
      <c r="L16" s="1122"/>
      <c r="M16" s="1122"/>
      <c r="N16" s="1122"/>
      <c r="O16" s="1122"/>
      <c r="P16" s="1131"/>
      <c r="Q16" s="1132"/>
      <c r="R16" s="1132"/>
      <c r="S16" s="1132"/>
      <c r="T16" s="1132"/>
      <c r="U16" s="1132"/>
      <c r="V16" s="1132"/>
      <c r="W16" s="1132"/>
      <c r="X16" s="1132"/>
      <c r="Y16" s="1132"/>
      <c r="Z16" s="1132"/>
      <c r="AA16" s="1132"/>
      <c r="AB16" s="1132"/>
      <c r="AC16" s="1132"/>
      <c r="AD16" s="1132"/>
      <c r="AE16" s="1132"/>
      <c r="AF16" s="1132"/>
      <c r="AG16" s="1132"/>
      <c r="AH16" s="1132"/>
      <c r="AI16" s="1132"/>
      <c r="AJ16" s="1132"/>
      <c r="AK16" s="1132"/>
      <c r="AL16" s="1132"/>
      <c r="AM16" s="1132"/>
      <c r="AN16" s="1131"/>
      <c r="AO16" s="1132"/>
      <c r="AP16" s="1132"/>
      <c r="AQ16" s="1132"/>
      <c r="AR16" s="1132"/>
      <c r="AS16" s="1132"/>
      <c r="AT16" s="1132"/>
      <c r="AU16" s="1132"/>
      <c r="AV16" s="1132"/>
      <c r="AW16" s="1132"/>
      <c r="AX16" s="1132"/>
      <c r="AY16" s="1132"/>
      <c r="AZ16" s="1132"/>
      <c r="BA16" s="1132"/>
      <c r="BB16" s="1132"/>
      <c r="BC16" s="1132"/>
      <c r="BD16" s="1132"/>
      <c r="BE16" s="1132"/>
      <c r="BF16" s="1132"/>
      <c r="BG16" s="1132"/>
      <c r="BH16" s="1132"/>
      <c r="BI16" s="1132"/>
      <c r="BJ16" s="1132"/>
      <c r="BK16" s="1145"/>
    </row>
    <row r="17" spans="1:63" ht="29.25" customHeight="1" x14ac:dyDescent="0.15">
      <c r="A17" s="52"/>
      <c r="B17" s="1128"/>
      <c r="C17" s="1129"/>
      <c r="D17" s="1129"/>
      <c r="E17" s="1129"/>
      <c r="F17" s="1129"/>
      <c r="G17" s="1130"/>
      <c r="H17" s="1122"/>
      <c r="I17" s="1122"/>
      <c r="J17" s="1122"/>
      <c r="K17" s="1122"/>
      <c r="L17" s="1122"/>
      <c r="M17" s="1122"/>
      <c r="N17" s="1122"/>
      <c r="O17" s="1122"/>
      <c r="P17" s="1131"/>
      <c r="Q17" s="1132"/>
      <c r="R17" s="1132"/>
      <c r="S17" s="1132"/>
      <c r="T17" s="1132"/>
      <c r="U17" s="1132"/>
      <c r="V17" s="1132"/>
      <c r="W17" s="1132"/>
      <c r="X17" s="1132"/>
      <c r="Y17" s="1132"/>
      <c r="Z17" s="1132"/>
      <c r="AA17" s="1132"/>
      <c r="AB17" s="1132"/>
      <c r="AC17" s="1132"/>
      <c r="AD17" s="1132"/>
      <c r="AE17" s="1132"/>
      <c r="AF17" s="1132"/>
      <c r="AG17" s="1132"/>
      <c r="AH17" s="1132"/>
      <c r="AI17" s="1132"/>
      <c r="AJ17" s="1132"/>
      <c r="AK17" s="1132"/>
      <c r="AL17" s="1132"/>
      <c r="AM17" s="1132"/>
      <c r="AN17" s="1131"/>
      <c r="AO17" s="1132"/>
      <c r="AP17" s="1132"/>
      <c r="AQ17" s="1132"/>
      <c r="AR17" s="1132"/>
      <c r="AS17" s="1132"/>
      <c r="AT17" s="1132"/>
      <c r="AU17" s="1132"/>
      <c r="AV17" s="1132"/>
      <c r="AW17" s="1132"/>
      <c r="AX17" s="1132"/>
      <c r="AY17" s="1132"/>
      <c r="AZ17" s="1132"/>
      <c r="BA17" s="1132"/>
      <c r="BB17" s="1132"/>
      <c r="BC17" s="1132"/>
      <c r="BD17" s="1132"/>
      <c r="BE17" s="1132"/>
      <c r="BF17" s="1132"/>
      <c r="BG17" s="1132"/>
      <c r="BH17" s="1132"/>
      <c r="BI17" s="1132"/>
      <c r="BJ17" s="1132"/>
      <c r="BK17" s="1145"/>
    </row>
    <row r="18" spans="1:63" ht="29.25" customHeight="1" x14ac:dyDescent="0.15">
      <c r="A18" s="52"/>
      <c r="B18" s="1128"/>
      <c r="C18" s="1129"/>
      <c r="D18" s="1129"/>
      <c r="E18" s="1129"/>
      <c r="F18" s="1129"/>
      <c r="G18" s="1130"/>
      <c r="H18" s="1122"/>
      <c r="I18" s="1122"/>
      <c r="J18" s="1122"/>
      <c r="K18" s="1122"/>
      <c r="L18" s="1122"/>
      <c r="M18" s="1122"/>
      <c r="N18" s="1122"/>
      <c r="O18" s="1122"/>
      <c r="P18" s="1131"/>
      <c r="Q18" s="1132"/>
      <c r="R18" s="1132"/>
      <c r="S18" s="1132"/>
      <c r="T18" s="1132"/>
      <c r="U18" s="1132"/>
      <c r="V18" s="1132"/>
      <c r="W18" s="1132"/>
      <c r="X18" s="1132"/>
      <c r="Y18" s="1132"/>
      <c r="Z18" s="1132"/>
      <c r="AA18" s="1132"/>
      <c r="AB18" s="1132"/>
      <c r="AC18" s="1132"/>
      <c r="AD18" s="1132"/>
      <c r="AE18" s="1132"/>
      <c r="AF18" s="1132"/>
      <c r="AG18" s="1132"/>
      <c r="AH18" s="1132"/>
      <c r="AI18" s="1132"/>
      <c r="AJ18" s="1132"/>
      <c r="AK18" s="1132"/>
      <c r="AL18" s="1132"/>
      <c r="AM18" s="1132"/>
      <c r="AN18" s="1131"/>
      <c r="AO18" s="1132"/>
      <c r="AP18" s="1132"/>
      <c r="AQ18" s="1132"/>
      <c r="AR18" s="1132"/>
      <c r="AS18" s="1132"/>
      <c r="AT18" s="1132"/>
      <c r="AU18" s="1132"/>
      <c r="AV18" s="1132"/>
      <c r="AW18" s="1132"/>
      <c r="AX18" s="1132"/>
      <c r="AY18" s="1132"/>
      <c r="AZ18" s="1132"/>
      <c r="BA18" s="1132"/>
      <c r="BB18" s="1132"/>
      <c r="BC18" s="1132"/>
      <c r="BD18" s="1132"/>
      <c r="BE18" s="1132"/>
      <c r="BF18" s="1132"/>
      <c r="BG18" s="1132"/>
      <c r="BH18" s="1132"/>
      <c r="BI18" s="1132"/>
      <c r="BJ18" s="1132"/>
      <c r="BK18" s="1145"/>
    </row>
    <row r="19" spans="1:63" ht="29.25" customHeight="1" x14ac:dyDescent="0.15">
      <c r="A19" s="52"/>
      <c r="B19" s="1128"/>
      <c r="C19" s="1129"/>
      <c r="D19" s="1129"/>
      <c r="E19" s="1129"/>
      <c r="F19" s="1129"/>
      <c r="G19" s="1130"/>
      <c r="H19" s="1122"/>
      <c r="I19" s="1122"/>
      <c r="J19" s="1122"/>
      <c r="K19" s="1122"/>
      <c r="L19" s="1122"/>
      <c r="M19" s="1122"/>
      <c r="N19" s="1122"/>
      <c r="O19" s="1122"/>
      <c r="P19" s="1131"/>
      <c r="Q19" s="1132"/>
      <c r="R19" s="1132"/>
      <c r="S19" s="1132"/>
      <c r="T19" s="1132"/>
      <c r="U19" s="1132"/>
      <c r="V19" s="1132"/>
      <c r="W19" s="1132"/>
      <c r="X19" s="1132"/>
      <c r="Y19" s="1132"/>
      <c r="Z19" s="1132"/>
      <c r="AA19" s="1132"/>
      <c r="AB19" s="1132"/>
      <c r="AC19" s="1132"/>
      <c r="AD19" s="1132"/>
      <c r="AE19" s="1132"/>
      <c r="AF19" s="1132"/>
      <c r="AG19" s="1132"/>
      <c r="AH19" s="1132"/>
      <c r="AI19" s="1132"/>
      <c r="AJ19" s="1132"/>
      <c r="AK19" s="1132"/>
      <c r="AL19" s="1132"/>
      <c r="AM19" s="1132"/>
      <c r="AN19" s="1131"/>
      <c r="AO19" s="1132"/>
      <c r="AP19" s="1132"/>
      <c r="AQ19" s="1132"/>
      <c r="AR19" s="1132"/>
      <c r="AS19" s="1132"/>
      <c r="AT19" s="1132"/>
      <c r="AU19" s="1132"/>
      <c r="AV19" s="1132"/>
      <c r="AW19" s="1132"/>
      <c r="AX19" s="1132"/>
      <c r="AY19" s="1132"/>
      <c r="AZ19" s="1132"/>
      <c r="BA19" s="1132"/>
      <c r="BB19" s="1132"/>
      <c r="BC19" s="1132"/>
      <c r="BD19" s="1132"/>
      <c r="BE19" s="1132"/>
      <c r="BF19" s="1132"/>
      <c r="BG19" s="1132"/>
      <c r="BH19" s="1132"/>
      <c r="BI19" s="1132"/>
      <c r="BJ19" s="1132"/>
      <c r="BK19" s="1145"/>
    </row>
    <row r="20" spans="1:63" x14ac:dyDescent="0.15">
      <c r="A20" s="52"/>
      <c r="B20" s="113"/>
      <c r="C20" s="113"/>
      <c r="D20" s="114" t="s">
        <v>297</v>
      </c>
      <c r="E20" s="113"/>
      <c r="F20" s="113"/>
      <c r="G20" s="113"/>
      <c r="H20" s="113"/>
      <c r="I20" s="113"/>
      <c r="J20" s="113"/>
      <c r="K20" s="113"/>
      <c r="L20" s="113"/>
      <c r="M20" s="113"/>
      <c r="N20" s="113"/>
      <c r="O20" s="113"/>
      <c r="P20" s="113"/>
      <c r="Q20" s="113"/>
      <c r="R20" s="113"/>
      <c r="S20" s="113"/>
      <c r="T20" s="113"/>
      <c r="U20" s="113"/>
      <c r="V20" s="113"/>
      <c r="W20" s="113"/>
      <c r="X20" s="113"/>
      <c r="Y20" s="113"/>
      <c r="Z20" s="113"/>
      <c r="AA20" s="113"/>
      <c r="AB20" s="113"/>
      <c r="AC20" s="113"/>
      <c r="AD20" s="113"/>
      <c r="AE20" s="113"/>
      <c r="AF20" s="113"/>
      <c r="AG20" s="113"/>
      <c r="AH20" s="113"/>
      <c r="AI20" s="113"/>
      <c r="AJ20" s="113"/>
      <c r="AK20" s="113"/>
      <c r="AL20" s="113"/>
      <c r="AM20" s="113"/>
      <c r="AN20" s="113"/>
      <c r="AO20" s="113"/>
      <c r="AP20" s="113"/>
      <c r="AQ20" s="113"/>
      <c r="AR20" s="113"/>
      <c r="AS20" s="113"/>
      <c r="AT20" s="113"/>
      <c r="AU20" s="113"/>
      <c r="AV20" s="113"/>
      <c r="AW20" s="113"/>
      <c r="AX20" s="113"/>
      <c r="AY20" s="113"/>
      <c r="AZ20" s="113"/>
      <c r="BA20" s="113"/>
      <c r="BB20" s="113"/>
      <c r="BC20" s="113"/>
      <c r="BD20" s="113"/>
      <c r="BE20" s="113"/>
      <c r="BF20" s="113"/>
      <c r="BG20" s="113"/>
      <c r="BH20" s="113"/>
      <c r="BI20" s="113"/>
      <c r="BJ20" s="113"/>
      <c r="BK20" s="113"/>
    </row>
    <row r="21" spans="1:63" x14ac:dyDescent="0.15">
      <c r="D21" s="233" t="s">
        <v>540</v>
      </c>
      <c r="E21" s="238"/>
      <c r="F21" s="238"/>
      <c r="G21" s="238"/>
      <c r="H21" s="238"/>
      <c r="I21" s="238"/>
      <c r="J21" s="238"/>
      <c r="K21" s="238"/>
      <c r="L21" s="238"/>
      <c r="M21" s="238"/>
      <c r="N21" s="238"/>
      <c r="O21" s="238"/>
      <c r="P21" s="238"/>
      <c r="Q21" s="238"/>
      <c r="R21" s="238"/>
      <c r="S21" s="238"/>
      <c r="T21" s="238"/>
      <c r="U21" s="238"/>
      <c r="V21" s="238"/>
      <c r="W21" s="238"/>
      <c r="X21" s="238"/>
      <c r="Y21" s="238"/>
      <c r="Z21" s="238"/>
      <c r="AA21" s="238"/>
      <c r="AB21" s="238"/>
    </row>
  </sheetData>
  <mergeCells count="74">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I3:AN3"/>
    <mergeCell ref="AI4:AN4"/>
    <mergeCell ref="AO3:AV3"/>
    <mergeCell ref="AO4:AV4"/>
    <mergeCell ref="AN7:BK7"/>
    <mergeCell ref="F3:T3"/>
    <mergeCell ref="B6:G6"/>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B7:G7"/>
    <mergeCell ref="H7:O7"/>
    <mergeCell ref="P7:AM7"/>
    <mergeCell ref="B3:E3"/>
    <mergeCell ref="B8:G8"/>
    <mergeCell ref="H8:O8"/>
    <mergeCell ref="P8:AM8"/>
    <mergeCell ref="B4:E4"/>
    <mergeCell ref="F4:T4"/>
    <mergeCell ref="H6:O6"/>
    <mergeCell ref="Z3:AH3"/>
    <mergeCell ref="Z4:AH4"/>
  </mergeCells>
  <phoneticPr fontId="9"/>
  <conditionalFormatting sqref="F3:T4">
    <cfRule type="cellIs" dxfId="48" priority="2" operator="equal">
      <formula>0</formula>
    </cfRule>
    <cfRule type="cellIs" priority="3" operator="equal">
      <formula>0</formula>
    </cfRule>
  </conditionalFormatting>
  <conditionalFormatting sqref="Z3:AH4">
    <cfRule type="cellIs" dxfId="47" priority="1" operator="equal">
      <formula>0</formula>
    </cfRule>
  </conditionalFormatting>
  <printOptions horizontalCentered="1" verticalCentered="1"/>
  <pageMargins left="0.51181102362204722" right="0.51181102362204722" top="0.55118110236220474" bottom="0.55118110236220474" header="0.31496062992125984" footer="0.31496062992125984"/>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'(参考)リスト'!$B$16:$B$20</xm:f>
          </x14:formula1>
          <xm:sqref>H6:O19</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AU200"/>
  <sheetViews>
    <sheetView showGridLines="0" view="pageBreakPreview" zoomScaleNormal="100" zoomScaleSheetLayoutView="100" workbookViewId="0">
      <selection activeCell="AQ31" sqref="AQ31"/>
    </sheetView>
  </sheetViews>
  <sheetFormatPr defaultColWidth="9" defaultRowHeight="12" x14ac:dyDescent="0.15"/>
  <cols>
    <col min="1" max="1" width="2.75" style="26" customWidth="1"/>
    <col min="2" max="3" width="4" style="27" customWidth="1"/>
    <col min="4" max="40" width="4" style="26" customWidth="1"/>
    <col min="41" max="16384" width="9" style="26"/>
  </cols>
  <sheetData>
    <row r="1" spans="1:47" ht="20.25" customHeight="1" x14ac:dyDescent="0.15">
      <c r="B1" s="116" t="s">
        <v>319</v>
      </c>
      <c r="C1" s="117"/>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row>
    <row r="2" spans="1:47" x14ac:dyDescent="0.15">
      <c r="B2" s="1225" t="s">
        <v>74</v>
      </c>
      <c r="C2" s="1225"/>
      <c r="D2" s="1225"/>
      <c r="E2" s="1226" t="str">
        <f>'様式D-3_S00'!E4:J4</f>
        <v>ミネトンネル</v>
      </c>
      <c r="F2" s="1226"/>
      <c r="G2" s="1226"/>
      <c r="H2" s="1226"/>
      <c r="I2" s="1226"/>
      <c r="J2" s="1226"/>
      <c r="K2" s="1225" t="s">
        <v>73</v>
      </c>
      <c r="L2" s="1225"/>
      <c r="M2" s="1225"/>
      <c r="N2" s="1226" t="str">
        <f>'様式D-3_S00'!N4:S4</f>
        <v>一般国道　316号</v>
      </c>
      <c r="O2" s="1226"/>
      <c r="P2" s="1226"/>
      <c r="Q2" s="1226"/>
      <c r="R2" s="1226"/>
      <c r="S2" s="1226"/>
      <c r="T2" s="1226"/>
      <c r="U2" s="1227" t="s">
        <v>262</v>
      </c>
      <c r="V2" s="1227"/>
      <c r="W2" s="1227"/>
      <c r="X2" s="1227"/>
      <c r="Y2" s="1226" t="str">
        <f>'様式D-3_S00'!Y4:AF4</f>
        <v>株式会社ニュージェック</v>
      </c>
      <c r="Z2" s="1226"/>
      <c r="AA2" s="1226"/>
      <c r="AB2" s="1226"/>
      <c r="AC2" s="1226"/>
      <c r="AD2" s="1226"/>
      <c r="AE2" s="1226"/>
      <c r="AF2" s="1226"/>
      <c r="AG2" s="1228" t="s">
        <v>252</v>
      </c>
      <c r="AH2" s="1228"/>
      <c r="AI2" s="1228"/>
      <c r="AJ2" s="1235">
        <f>'様式B(トンネル様式1P001)'!Q5</f>
        <v>44294</v>
      </c>
      <c r="AK2" s="1235"/>
      <c r="AL2" s="1235"/>
      <c r="AM2" s="1235"/>
      <c r="AN2" s="1235"/>
    </row>
    <row r="3" spans="1:47" x14ac:dyDescent="0.15">
      <c r="A3" s="26" t="s">
        <v>72</v>
      </c>
      <c r="B3" s="1232" t="s">
        <v>71</v>
      </c>
      <c r="C3" s="1232"/>
      <c r="D3" s="1232"/>
      <c r="E3" s="1233" t="str">
        <f>'様式D-3_S00'!E5:J5</f>
        <v>美祢トンネル</v>
      </c>
      <c r="F3" s="1233"/>
      <c r="G3" s="1233"/>
      <c r="H3" s="1233"/>
      <c r="I3" s="1233"/>
      <c r="J3" s="1233"/>
      <c r="K3" s="1232" t="s">
        <v>70</v>
      </c>
      <c r="L3" s="1232"/>
      <c r="M3" s="1232"/>
      <c r="N3" s="1233" t="str">
        <f>'様式D-3_S00'!N5:S5</f>
        <v>宇部土木建築事務所</v>
      </c>
      <c r="O3" s="1233"/>
      <c r="P3" s="1233"/>
      <c r="Q3" s="1233"/>
      <c r="R3" s="1233"/>
      <c r="S3" s="1233"/>
      <c r="T3" s="1233"/>
      <c r="U3" s="1234" t="s">
        <v>263</v>
      </c>
      <c r="V3" s="1234"/>
      <c r="W3" s="1234"/>
      <c r="X3" s="1234"/>
      <c r="Y3" s="1233" t="str">
        <f>'様式D-3_S00'!Y5:AF5</f>
        <v>石村　勝伸</v>
      </c>
      <c r="Z3" s="1233"/>
      <c r="AA3" s="1233"/>
      <c r="AB3" s="1233"/>
      <c r="AC3" s="1233"/>
      <c r="AD3" s="1233"/>
      <c r="AE3" s="1233"/>
      <c r="AF3" s="1233"/>
      <c r="AG3" s="1229"/>
      <c r="AH3" s="1229"/>
      <c r="AI3" s="1229"/>
      <c r="AJ3" s="1236"/>
      <c r="AK3" s="1236"/>
      <c r="AL3" s="1236"/>
      <c r="AM3" s="1236"/>
      <c r="AN3" s="1236"/>
    </row>
    <row r="4" spans="1:47" ht="12" customHeight="1" x14ac:dyDescent="0.15">
      <c r="B4" s="1195"/>
      <c r="C4" s="1196"/>
      <c r="D4" s="1196"/>
      <c r="E4" s="1196"/>
      <c r="F4" s="1196"/>
      <c r="G4" s="1196"/>
      <c r="H4" s="1196"/>
      <c r="I4" s="1196"/>
      <c r="J4" s="1196"/>
      <c r="K4" s="1196"/>
      <c r="L4" s="1196"/>
      <c r="M4" s="1196"/>
      <c r="N4" s="1196"/>
      <c r="O4" s="1196"/>
      <c r="P4" s="1196"/>
      <c r="Q4" s="1196"/>
      <c r="R4" s="1196"/>
      <c r="S4" s="1196"/>
      <c r="T4" s="1196"/>
      <c r="U4" s="1196"/>
      <c r="V4" s="1196"/>
      <c r="W4" s="1196"/>
      <c r="X4" s="1196"/>
      <c r="Y4" s="1196"/>
      <c r="Z4" s="1196"/>
      <c r="AA4" s="1196"/>
      <c r="AB4" s="1196"/>
      <c r="AC4" s="1196"/>
      <c r="AD4" s="1196"/>
      <c r="AE4" s="1196"/>
      <c r="AF4" s="1196"/>
      <c r="AG4" s="1197" t="s">
        <v>69</v>
      </c>
      <c r="AH4" s="1198"/>
      <c r="AI4" s="1199"/>
      <c r="AJ4" s="1203" t="str">
        <f>IF(AT44=4,"Ⅳ",IF(AT44=3,"Ⅲ",IF(AT44=2,"Ⅱ","Ⅰ")))</f>
        <v>Ⅲ</v>
      </c>
      <c r="AK4" s="1204"/>
      <c r="AL4" s="1204"/>
      <c r="AM4" s="1204"/>
      <c r="AN4" s="1205"/>
      <c r="AO4" s="155"/>
      <c r="AP4" s="155"/>
      <c r="AQ4" s="155"/>
      <c r="AR4" s="155"/>
      <c r="AS4" s="155"/>
      <c r="AT4" s="155"/>
      <c r="AU4" s="155"/>
    </row>
    <row r="5" spans="1:47" ht="12.75" customHeight="1" thickBot="1" x14ac:dyDescent="0.2">
      <c r="B5" s="1209" t="s">
        <v>68</v>
      </c>
      <c r="C5" s="1210"/>
      <c r="D5" s="1210"/>
      <c r="E5" s="1210"/>
      <c r="F5" s="1210"/>
      <c r="G5" s="1210"/>
      <c r="H5" s="1210"/>
      <c r="I5" s="1210"/>
      <c r="J5" s="1210"/>
      <c r="K5" s="1210"/>
      <c r="L5" s="1210"/>
      <c r="M5" s="1210"/>
      <c r="N5" s="1210"/>
      <c r="O5" s="1210"/>
      <c r="P5" s="1210"/>
      <c r="Q5" s="1210"/>
      <c r="R5" s="1210"/>
      <c r="S5" s="1210"/>
      <c r="T5" s="1210"/>
      <c r="U5" s="1210"/>
      <c r="V5" s="1210"/>
      <c r="W5" s="1210"/>
      <c r="X5" s="1210"/>
      <c r="Y5" s="1210"/>
      <c r="Z5" s="1210"/>
      <c r="AA5" s="1210"/>
      <c r="AB5" s="1210"/>
      <c r="AC5" s="1210"/>
      <c r="AD5" s="1210"/>
      <c r="AE5" s="1210"/>
      <c r="AF5" s="1210"/>
      <c r="AG5" s="1200"/>
      <c r="AH5" s="1201"/>
      <c r="AI5" s="1202"/>
      <c r="AJ5" s="1206"/>
      <c r="AK5" s="1207"/>
      <c r="AL5" s="1207"/>
      <c r="AM5" s="1207"/>
      <c r="AN5" s="1208"/>
      <c r="AO5" s="155"/>
      <c r="AP5" s="155"/>
      <c r="AQ5" s="155"/>
      <c r="AR5" s="155"/>
      <c r="AS5" s="155"/>
      <c r="AT5" s="155"/>
      <c r="AU5" s="155"/>
    </row>
    <row r="6" spans="1:47" x14ac:dyDescent="0.15">
      <c r="B6" s="1211" t="s">
        <v>67</v>
      </c>
      <c r="C6" s="1214" t="s">
        <v>293</v>
      </c>
      <c r="D6" s="1217" t="s">
        <v>66</v>
      </c>
      <c r="E6" s="1218"/>
      <c r="F6" s="1218"/>
      <c r="G6" s="1218"/>
      <c r="H6" s="1218"/>
      <c r="I6" s="1218"/>
      <c r="J6" s="1218"/>
      <c r="K6" s="1218"/>
      <c r="L6" s="1218"/>
      <c r="M6" s="1218"/>
      <c r="N6" s="1218"/>
      <c r="O6" s="1218"/>
      <c r="P6" s="1218"/>
      <c r="Q6" s="1218"/>
      <c r="R6" s="1218"/>
      <c r="S6" s="1218"/>
      <c r="T6" s="1218"/>
      <c r="U6" s="1218"/>
      <c r="V6" s="1218"/>
      <c r="W6" s="1218"/>
      <c r="X6" s="1219"/>
      <c r="Y6" s="1220" t="s">
        <v>65</v>
      </c>
      <c r="Z6" s="1220"/>
      <c r="AA6" s="1220"/>
      <c r="AB6" s="1220"/>
      <c r="AC6" s="1222" t="s">
        <v>64</v>
      </c>
      <c r="AD6" s="1223"/>
      <c r="AE6" s="1223"/>
      <c r="AF6" s="1223"/>
      <c r="AG6" s="1223"/>
      <c r="AH6" s="1223"/>
      <c r="AI6" s="1223"/>
      <c r="AJ6" s="1223"/>
      <c r="AK6" s="1223"/>
      <c r="AL6" s="1223"/>
      <c r="AM6" s="1223"/>
      <c r="AN6" s="1224"/>
      <c r="AO6" s="155"/>
      <c r="AP6" s="155"/>
      <c r="AQ6" s="155"/>
      <c r="AR6" s="155"/>
      <c r="AS6" s="155"/>
      <c r="AT6" s="1181" t="s">
        <v>301</v>
      </c>
      <c r="AU6" s="155"/>
    </row>
    <row r="7" spans="1:47" ht="13.5" x14ac:dyDescent="0.15">
      <c r="B7" s="1212"/>
      <c r="C7" s="1215"/>
      <c r="D7" s="1184" t="s">
        <v>63</v>
      </c>
      <c r="E7" s="1185"/>
      <c r="F7" s="1185"/>
      <c r="G7" s="1185"/>
      <c r="H7" s="1185"/>
      <c r="I7" s="1185"/>
      <c r="J7" s="1185"/>
      <c r="K7" s="1185"/>
      <c r="L7" s="1185"/>
      <c r="M7" s="1185"/>
      <c r="N7" s="1185"/>
      <c r="O7" s="1186"/>
      <c r="P7" s="1185" t="s">
        <v>290</v>
      </c>
      <c r="Q7" s="1185"/>
      <c r="R7" s="1185"/>
      <c r="S7" s="1185"/>
      <c r="T7" s="1185"/>
      <c r="U7" s="1185"/>
      <c r="V7" s="1185"/>
      <c r="W7" s="1185"/>
      <c r="X7" s="1187"/>
      <c r="Y7" s="1221"/>
      <c r="Z7" s="1221"/>
      <c r="AA7" s="1221"/>
      <c r="AB7" s="1221"/>
      <c r="AC7" s="1188" t="s">
        <v>62</v>
      </c>
      <c r="AD7" s="1189"/>
      <c r="AE7" s="1189"/>
      <c r="AF7" s="1189"/>
      <c r="AG7" s="1186" t="s">
        <v>61</v>
      </c>
      <c r="AH7" s="1189"/>
      <c r="AI7" s="1189"/>
      <c r="AJ7" s="1189"/>
      <c r="AK7" s="1189"/>
      <c r="AL7" s="1189"/>
      <c r="AM7" s="1189"/>
      <c r="AN7" s="1190"/>
      <c r="AO7" s="155"/>
      <c r="AP7" s="155"/>
      <c r="AQ7" s="155"/>
      <c r="AR7" s="155"/>
      <c r="AS7" s="155"/>
      <c r="AT7" s="1182"/>
      <c r="AU7" s="155"/>
    </row>
    <row r="8" spans="1:47" ht="13.5" x14ac:dyDescent="0.15">
      <c r="B8" s="1212"/>
      <c r="C8" s="1215"/>
      <c r="D8" s="1184" t="s">
        <v>60</v>
      </c>
      <c r="E8" s="1185"/>
      <c r="F8" s="1185"/>
      <c r="G8" s="1186"/>
      <c r="H8" s="1185" t="s">
        <v>57</v>
      </c>
      <c r="I8" s="1185"/>
      <c r="J8" s="1185"/>
      <c r="K8" s="1186"/>
      <c r="L8" s="1185" t="s">
        <v>56</v>
      </c>
      <c r="M8" s="1185"/>
      <c r="N8" s="1185"/>
      <c r="O8" s="1186"/>
      <c r="P8" s="1185" t="s">
        <v>59</v>
      </c>
      <c r="Q8" s="1185"/>
      <c r="R8" s="1186"/>
      <c r="S8" s="1185" t="s">
        <v>57</v>
      </c>
      <c r="T8" s="1185"/>
      <c r="U8" s="1186"/>
      <c r="V8" s="1185" t="s">
        <v>56</v>
      </c>
      <c r="W8" s="1185"/>
      <c r="X8" s="1187"/>
      <c r="Y8" s="1191" t="s">
        <v>59</v>
      </c>
      <c r="Z8" s="1193" t="s">
        <v>57</v>
      </c>
      <c r="AA8" s="1193" t="s">
        <v>56</v>
      </c>
      <c r="AB8" s="1191" t="s">
        <v>58</v>
      </c>
      <c r="AC8" s="1188" t="s">
        <v>291</v>
      </c>
      <c r="AD8" s="1189"/>
      <c r="AE8" s="1189"/>
      <c r="AF8" s="1189"/>
      <c r="AG8" s="1189" t="s">
        <v>57</v>
      </c>
      <c r="AH8" s="1189"/>
      <c r="AI8" s="1189"/>
      <c r="AJ8" s="1189"/>
      <c r="AK8" s="1186" t="s">
        <v>56</v>
      </c>
      <c r="AL8" s="1189"/>
      <c r="AM8" s="1189"/>
      <c r="AN8" s="1190"/>
      <c r="AO8" s="155"/>
      <c r="AP8" s="155"/>
      <c r="AQ8" s="155"/>
      <c r="AR8" s="155"/>
      <c r="AS8" s="155"/>
      <c r="AT8" s="1182"/>
      <c r="AU8" s="155"/>
    </row>
    <row r="9" spans="1:47" s="27" customFormat="1" x14ac:dyDescent="0.15">
      <c r="B9" s="1213"/>
      <c r="C9" s="1216"/>
      <c r="D9" s="119" t="s">
        <v>51</v>
      </c>
      <c r="E9" s="120" t="s">
        <v>50</v>
      </c>
      <c r="F9" s="120" t="s">
        <v>53</v>
      </c>
      <c r="G9" s="121" t="s">
        <v>52</v>
      </c>
      <c r="H9" s="122" t="s">
        <v>51</v>
      </c>
      <c r="I9" s="120" t="s">
        <v>50</v>
      </c>
      <c r="J9" s="120" t="s">
        <v>53</v>
      </c>
      <c r="K9" s="121" t="s">
        <v>52</v>
      </c>
      <c r="L9" s="122" t="s">
        <v>51</v>
      </c>
      <c r="M9" s="120" t="s">
        <v>50</v>
      </c>
      <c r="N9" s="120" t="s">
        <v>53</v>
      </c>
      <c r="O9" s="121" t="s">
        <v>52</v>
      </c>
      <c r="P9" s="122" t="s">
        <v>55</v>
      </c>
      <c r="Q9" s="120" t="s">
        <v>54</v>
      </c>
      <c r="R9" s="121" t="s">
        <v>49</v>
      </c>
      <c r="S9" s="122" t="s">
        <v>55</v>
      </c>
      <c r="T9" s="120" t="s">
        <v>54</v>
      </c>
      <c r="U9" s="121" t="s">
        <v>49</v>
      </c>
      <c r="V9" s="122" t="s">
        <v>55</v>
      </c>
      <c r="W9" s="120" t="s">
        <v>54</v>
      </c>
      <c r="X9" s="123" t="s">
        <v>49</v>
      </c>
      <c r="Y9" s="1192"/>
      <c r="Z9" s="1194"/>
      <c r="AA9" s="1194"/>
      <c r="AB9" s="1192"/>
      <c r="AC9" s="119" t="s">
        <v>51</v>
      </c>
      <c r="AD9" s="120" t="s">
        <v>50</v>
      </c>
      <c r="AE9" s="120" t="s">
        <v>53</v>
      </c>
      <c r="AF9" s="121" t="s">
        <v>52</v>
      </c>
      <c r="AG9" s="124" t="s">
        <v>51</v>
      </c>
      <c r="AH9" s="120" t="s">
        <v>50</v>
      </c>
      <c r="AI9" s="120" t="s">
        <v>53</v>
      </c>
      <c r="AJ9" s="120" t="s">
        <v>52</v>
      </c>
      <c r="AK9" s="120" t="s">
        <v>51</v>
      </c>
      <c r="AL9" s="120" t="s">
        <v>50</v>
      </c>
      <c r="AM9" s="120" t="s">
        <v>53</v>
      </c>
      <c r="AN9" s="123" t="s">
        <v>52</v>
      </c>
      <c r="AO9" s="155" t="s">
        <v>451</v>
      </c>
      <c r="AP9" s="155"/>
      <c r="AQ9" s="155"/>
      <c r="AR9" s="155"/>
      <c r="AS9" s="155"/>
      <c r="AT9" s="1183"/>
      <c r="AU9" s="155"/>
    </row>
    <row r="10" spans="1:47" x14ac:dyDescent="0.15">
      <c r="B10" s="176" t="str">
        <f>'様式D-3_S00'!AV5</f>
        <v>PS</v>
      </c>
      <c r="C10" s="277">
        <f>'様式D-3_S00'!AW5</f>
        <v>5</v>
      </c>
      <c r="D10" s="126">
        <f>'様式D-3_S00'!AX5</f>
        <v>0</v>
      </c>
      <c r="E10" s="127">
        <f>'様式D-3_S00'!AY5</f>
        <v>0</v>
      </c>
      <c r="F10" s="127">
        <f>'様式D-3_S00'!AZ5</f>
        <v>0</v>
      </c>
      <c r="G10" s="127">
        <f>'様式D-3_S00'!BA5</f>
        <v>0</v>
      </c>
      <c r="H10" s="127">
        <f>'様式D-3_S00'!BB5</f>
        <v>0</v>
      </c>
      <c r="I10" s="127">
        <f>'様式D-3_S00'!BC5</f>
        <v>0</v>
      </c>
      <c r="J10" s="127">
        <f>'様式D-3_S00'!BD5</f>
        <v>0</v>
      </c>
      <c r="K10" s="127">
        <f>'様式D-3_S00'!BE5</f>
        <v>1</v>
      </c>
      <c r="L10" s="127">
        <f>'様式D-3_S00'!BF5</f>
        <v>0</v>
      </c>
      <c r="M10" s="127">
        <f>'様式D-3_S00'!BG5</f>
        <v>0</v>
      </c>
      <c r="N10" s="127">
        <f>'様式D-3_S00'!BH5</f>
        <v>0</v>
      </c>
      <c r="O10" s="127">
        <f>'様式D-3_S00'!BI5</f>
        <v>0</v>
      </c>
      <c r="P10" s="127" t="str">
        <f>'様式D-3_S00'!BJ5</f>
        <v/>
      </c>
      <c r="Q10" s="127" t="str">
        <f>'様式D-3_S00'!BK5</f>
        <v/>
      </c>
      <c r="R10" s="127" t="str">
        <f>'様式D-3_S00'!BL5</f>
        <v/>
      </c>
      <c r="S10" s="127">
        <f>'様式D-3_S00'!BM5</f>
        <v>0</v>
      </c>
      <c r="T10" s="127">
        <f>'様式D-3_S00'!BN5</f>
        <v>0</v>
      </c>
      <c r="U10" s="127">
        <f>'様式D-3_S00'!BO5</f>
        <v>1</v>
      </c>
      <c r="V10" s="127">
        <f>'様式D-3_S00'!BP5</f>
        <v>0</v>
      </c>
      <c r="W10" s="127">
        <f>'様式D-3_S00'!BQ5</f>
        <v>0</v>
      </c>
      <c r="X10" s="130">
        <f>'様式D-3_S00'!BR5</f>
        <v>0</v>
      </c>
      <c r="Y10" s="266" t="str">
        <f>'様式D-3_S00'!BS5</f>
        <v>Ⅰ</v>
      </c>
      <c r="Z10" s="267" t="str">
        <f>'様式D-3_S00'!BT5</f>
        <v>Ⅱ</v>
      </c>
      <c r="AA10" s="267" t="str">
        <f>'様式D-3_S00'!BU5</f>
        <v>Ⅰ</v>
      </c>
      <c r="AB10" s="266" t="str">
        <f>'様式D-3_S00'!BV5</f>
        <v>Ⅱ</v>
      </c>
      <c r="AC10" s="126" t="str">
        <f>'様式D-3_S00'!BW5</f>
        <v/>
      </c>
      <c r="AD10" s="127" t="str">
        <f>'様式D-3_S00'!BX5</f>
        <v/>
      </c>
      <c r="AE10" s="127" t="str">
        <f>'様式D-3_S00'!BY5</f>
        <v/>
      </c>
      <c r="AF10" s="128" t="str">
        <f>'様式D-3_S00'!BZ5</f>
        <v/>
      </c>
      <c r="AG10" s="131">
        <f>'様式D-3_S00'!CA5</f>
        <v>0</v>
      </c>
      <c r="AH10" s="131">
        <f>'様式D-3_S00'!CB5</f>
        <v>0</v>
      </c>
      <c r="AI10" s="131">
        <f>'様式D-3_S00'!CC5</f>
        <v>0</v>
      </c>
      <c r="AJ10" s="131">
        <f>'様式D-3_S00'!CD5</f>
        <v>0.18000000000000002</v>
      </c>
      <c r="AK10" s="131">
        <f>'様式D-3_S00'!CE5</f>
        <v>0</v>
      </c>
      <c r="AL10" s="131">
        <f>'様式D-3_S00'!CF5</f>
        <v>0</v>
      </c>
      <c r="AM10" s="131">
        <f>'様式D-3_S00'!CG5</f>
        <v>0</v>
      </c>
      <c r="AN10" s="132">
        <f>'様式D-3_S00'!CH5</f>
        <v>0</v>
      </c>
      <c r="AO10" s="155"/>
      <c r="AP10" s="155"/>
      <c r="AQ10" s="155"/>
      <c r="AR10" s="155"/>
      <c r="AS10" s="155"/>
      <c r="AT10" s="185">
        <f>IF(AB10="Ⅳ",4,IF(AB10="Ⅲ",3,IF(AB10="Ⅱ",2,1)))</f>
        <v>2</v>
      </c>
      <c r="AU10" s="155"/>
    </row>
    <row r="11" spans="1:47" x14ac:dyDescent="0.15">
      <c r="B11" s="176" t="str">
        <f>'様式D-3_S00'!AV52</f>
        <v>S001</v>
      </c>
      <c r="C11" s="277">
        <f>'様式D-3_S00'!AW52</f>
        <v>10.5</v>
      </c>
      <c r="D11" s="126">
        <f>'様式D-3_S00'!AX52</f>
        <v>0</v>
      </c>
      <c r="E11" s="127">
        <f>'様式D-3_S00'!AY52</f>
        <v>0</v>
      </c>
      <c r="F11" s="127">
        <f>'様式D-3_S00'!AZ52</f>
        <v>0</v>
      </c>
      <c r="G11" s="127">
        <f>'様式D-3_S00'!BA52</f>
        <v>0</v>
      </c>
      <c r="H11" s="127">
        <f>'様式D-3_S00'!BB52</f>
        <v>0</v>
      </c>
      <c r="I11" s="127">
        <f>'様式D-3_S00'!BC52</f>
        <v>0</v>
      </c>
      <c r="J11" s="127">
        <f>'様式D-3_S00'!BD52</f>
        <v>0</v>
      </c>
      <c r="K11" s="127">
        <f>'様式D-3_S00'!BE52</f>
        <v>0</v>
      </c>
      <c r="L11" s="127">
        <f>'様式D-3_S00'!BF52</f>
        <v>0</v>
      </c>
      <c r="M11" s="127">
        <f>'様式D-3_S00'!BG52</f>
        <v>0</v>
      </c>
      <c r="N11" s="127">
        <f>'様式D-3_S00'!BH52</f>
        <v>0</v>
      </c>
      <c r="O11" s="127">
        <f>'様式D-3_S00'!BI52</f>
        <v>1</v>
      </c>
      <c r="P11" s="127" t="str">
        <f>'様式D-3_S00'!BJ52</f>
        <v/>
      </c>
      <c r="Q11" s="127" t="str">
        <f>'様式D-3_S00'!BK52</f>
        <v/>
      </c>
      <c r="R11" s="127" t="str">
        <f>'様式D-3_S00'!BL52</f>
        <v/>
      </c>
      <c r="S11" s="127">
        <f>'様式D-3_S00'!BM52</f>
        <v>0</v>
      </c>
      <c r="T11" s="127">
        <f>'様式D-3_S00'!BN52</f>
        <v>0</v>
      </c>
      <c r="U11" s="127">
        <f>'様式D-3_S00'!BO52</f>
        <v>0</v>
      </c>
      <c r="V11" s="127">
        <f>'様式D-3_S00'!BP52</f>
        <v>0</v>
      </c>
      <c r="W11" s="127">
        <f>'様式D-3_S00'!BQ52</f>
        <v>0</v>
      </c>
      <c r="X11" s="130">
        <f>'様式D-3_S00'!BR52</f>
        <v>1</v>
      </c>
      <c r="Y11" s="266" t="str">
        <f>'様式D-3_S00'!BS52</f>
        <v>Ⅰ</v>
      </c>
      <c r="Z11" s="267" t="str">
        <f>'様式D-3_S00'!BT52</f>
        <v>Ⅰ</v>
      </c>
      <c r="AA11" s="267" t="str">
        <f>'様式D-3_S00'!BU52</f>
        <v>Ⅱ</v>
      </c>
      <c r="AB11" s="266" t="str">
        <f>'様式D-3_S00'!BV52</f>
        <v>Ⅱ</v>
      </c>
      <c r="AC11" s="134" t="str">
        <f>'様式D-3_S00'!BW52</f>
        <v/>
      </c>
      <c r="AD11" s="127" t="str">
        <f>'様式D-3_S00'!BX52</f>
        <v/>
      </c>
      <c r="AE11" s="127" t="str">
        <f>'様式D-3_S00'!BY52</f>
        <v/>
      </c>
      <c r="AF11" s="128" t="str">
        <f>'様式D-3_S00'!BZ52</f>
        <v/>
      </c>
      <c r="AG11" s="131">
        <f>'様式D-3_S00'!CA52</f>
        <v>0</v>
      </c>
      <c r="AH11" s="131">
        <f>'様式D-3_S00'!CB52</f>
        <v>0</v>
      </c>
      <c r="AI11" s="131">
        <f>'様式D-3_S00'!CC52</f>
        <v>0</v>
      </c>
      <c r="AJ11" s="131">
        <f>'様式D-3_S00'!CD52</f>
        <v>0</v>
      </c>
      <c r="AK11" s="131">
        <f>'様式D-3_S00'!CE52</f>
        <v>0</v>
      </c>
      <c r="AL11" s="131">
        <f>'様式D-3_S00'!CF52</f>
        <v>0</v>
      </c>
      <c r="AM11" s="131">
        <f>'様式D-3_S00'!CG52</f>
        <v>0</v>
      </c>
      <c r="AN11" s="132">
        <f>'様式D-3_S00'!CH52</f>
        <v>0.46</v>
      </c>
      <c r="AO11" s="155"/>
      <c r="AP11" s="155"/>
      <c r="AQ11" s="155"/>
      <c r="AR11" s="155"/>
      <c r="AS11" s="155"/>
      <c r="AT11" s="185">
        <f t="shared" ref="AT11:AT43" si="0">IF(AB11="Ⅳ",4,IF(AB11="Ⅲ",3,IF(AB11="Ⅱ",2,1)))</f>
        <v>2</v>
      </c>
      <c r="AU11" s="155"/>
    </row>
    <row r="12" spans="1:47" x14ac:dyDescent="0.15">
      <c r="B12" s="176" t="str">
        <f>'様式D-3_S00'!AV99</f>
        <v>S002</v>
      </c>
      <c r="C12" s="277">
        <f>'様式D-3_S00'!AW99</f>
        <v>10.5</v>
      </c>
      <c r="D12" s="126">
        <f>'様式D-3_S00'!AX99</f>
        <v>0</v>
      </c>
      <c r="E12" s="127">
        <f>'様式D-3_S00'!AY99</f>
        <v>0</v>
      </c>
      <c r="F12" s="127">
        <f>'様式D-3_S00'!AZ99</f>
        <v>0</v>
      </c>
      <c r="G12" s="127">
        <f>'様式D-3_S00'!BA99</f>
        <v>0</v>
      </c>
      <c r="H12" s="127">
        <f>'様式D-3_S00'!BB99</f>
        <v>0</v>
      </c>
      <c r="I12" s="127">
        <f>'様式D-3_S00'!BC99</f>
        <v>0</v>
      </c>
      <c r="J12" s="127">
        <f>'様式D-3_S00'!BD99</f>
        <v>0</v>
      </c>
      <c r="K12" s="127">
        <f>'様式D-3_S00'!BE99</f>
        <v>0</v>
      </c>
      <c r="L12" s="127">
        <f>'様式D-3_S00'!BF99</f>
        <v>0</v>
      </c>
      <c r="M12" s="127">
        <f>'様式D-3_S00'!BG99</f>
        <v>0</v>
      </c>
      <c r="N12" s="127">
        <f>'様式D-3_S00'!BH99</f>
        <v>0</v>
      </c>
      <c r="O12" s="127">
        <f>'様式D-3_S00'!BI99</f>
        <v>1</v>
      </c>
      <c r="P12" s="127" t="str">
        <f>'様式D-3_S00'!BJ99</f>
        <v/>
      </c>
      <c r="Q12" s="127" t="str">
        <f>'様式D-3_S00'!BK99</f>
        <v/>
      </c>
      <c r="R12" s="127" t="str">
        <f>'様式D-3_S00'!BL99</f>
        <v/>
      </c>
      <c r="S12" s="127">
        <f>'様式D-3_S00'!BM99</f>
        <v>0</v>
      </c>
      <c r="T12" s="127">
        <f>'様式D-3_S00'!BN99</f>
        <v>0</v>
      </c>
      <c r="U12" s="127">
        <f>'様式D-3_S00'!BO99</f>
        <v>0</v>
      </c>
      <c r="V12" s="127">
        <f>'様式D-3_S00'!BP99</f>
        <v>0</v>
      </c>
      <c r="W12" s="127">
        <f>'様式D-3_S00'!BQ99</f>
        <v>0</v>
      </c>
      <c r="X12" s="130">
        <f>'様式D-3_S00'!BR99</f>
        <v>1</v>
      </c>
      <c r="Y12" s="266" t="str">
        <f>'様式D-3_S00'!BS99</f>
        <v>Ⅰ</v>
      </c>
      <c r="Z12" s="267" t="str">
        <f>'様式D-3_S00'!BT99</f>
        <v>Ⅰ</v>
      </c>
      <c r="AA12" s="267" t="str">
        <f>'様式D-3_S00'!BU99</f>
        <v>Ⅱ</v>
      </c>
      <c r="AB12" s="266" t="str">
        <f>'様式D-3_S00'!BV99</f>
        <v>Ⅱ</v>
      </c>
      <c r="AC12" s="126" t="str">
        <f>'様式D-3_S00'!BW99</f>
        <v/>
      </c>
      <c r="AD12" s="127" t="str">
        <f>'様式D-3_S00'!BX99</f>
        <v/>
      </c>
      <c r="AE12" s="135" t="str">
        <f>'様式D-3_S00'!BY99</f>
        <v/>
      </c>
      <c r="AF12" s="128" t="str">
        <f>'様式D-3_S00'!BZ99</f>
        <v/>
      </c>
      <c r="AG12" s="131">
        <f>'様式D-3_S00'!CA99</f>
        <v>0</v>
      </c>
      <c r="AH12" s="131">
        <f>'様式D-3_S00'!CB99</f>
        <v>0</v>
      </c>
      <c r="AI12" s="131">
        <f>'様式D-3_S00'!CC99</f>
        <v>0</v>
      </c>
      <c r="AJ12" s="131">
        <f>'様式D-3_S00'!CD99</f>
        <v>0</v>
      </c>
      <c r="AK12" s="131">
        <f>'様式D-3_S00'!CE99</f>
        <v>0</v>
      </c>
      <c r="AL12" s="131">
        <f>'様式D-3_S00'!CF99</f>
        <v>0</v>
      </c>
      <c r="AM12" s="131">
        <f>'様式D-3_S00'!CG99</f>
        <v>0</v>
      </c>
      <c r="AN12" s="132">
        <f>'様式D-3_S00'!CH99</f>
        <v>0.3</v>
      </c>
      <c r="AO12" s="155"/>
      <c r="AP12" s="155"/>
      <c r="AQ12" s="155"/>
      <c r="AR12" s="155"/>
      <c r="AS12" s="155"/>
      <c r="AT12" s="185">
        <f t="shared" si="0"/>
        <v>2</v>
      </c>
      <c r="AU12" s="155"/>
    </row>
    <row r="13" spans="1:47" x14ac:dyDescent="0.15">
      <c r="B13" s="176" t="str">
        <f>'様式D-3_S00'!AV146</f>
        <v>S003</v>
      </c>
      <c r="C13" s="277">
        <f>'様式D-3_S00'!AW146</f>
        <v>10.5</v>
      </c>
      <c r="D13" s="126">
        <f>'様式D-3_S00'!AX146</f>
        <v>0</v>
      </c>
      <c r="E13" s="127">
        <f>'様式D-3_S00'!AY146</f>
        <v>0</v>
      </c>
      <c r="F13" s="127">
        <f>'様式D-3_S00'!AZ146</f>
        <v>0</v>
      </c>
      <c r="G13" s="127">
        <f>'様式D-3_S00'!BA146</f>
        <v>0</v>
      </c>
      <c r="H13" s="127">
        <f>'様式D-3_S00'!BB146</f>
        <v>0</v>
      </c>
      <c r="I13" s="127">
        <f>'様式D-3_S00'!BC146</f>
        <v>0</v>
      </c>
      <c r="J13" s="127">
        <f>'様式D-3_S00'!BD146</f>
        <v>0</v>
      </c>
      <c r="K13" s="127">
        <f>'様式D-3_S00'!BE146</f>
        <v>1</v>
      </c>
      <c r="L13" s="127">
        <f>'様式D-3_S00'!BF146</f>
        <v>0</v>
      </c>
      <c r="M13" s="127">
        <f>'様式D-3_S00'!BG146</f>
        <v>0</v>
      </c>
      <c r="N13" s="127">
        <f>'様式D-3_S00'!BH146</f>
        <v>0</v>
      </c>
      <c r="O13" s="127">
        <f>'様式D-3_S00'!BI146</f>
        <v>1</v>
      </c>
      <c r="P13" s="127" t="str">
        <f>'様式D-3_S00'!BJ146</f>
        <v/>
      </c>
      <c r="Q13" s="127" t="str">
        <f>'様式D-3_S00'!BK146</f>
        <v/>
      </c>
      <c r="R13" s="127" t="str">
        <f>'様式D-3_S00'!BL146</f>
        <v/>
      </c>
      <c r="S13" s="127">
        <f>'様式D-3_S00'!BM146</f>
        <v>0</v>
      </c>
      <c r="T13" s="127">
        <f>'様式D-3_S00'!BN146</f>
        <v>0</v>
      </c>
      <c r="U13" s="127">
        <f>'様式D-3_S00'!BO146</f>
        <v>1</v>
      </c>
      <c r="V13" s="127">
        <f>'様式D-3_S00'!BP146</f>
        <v>0</v>
      </c>
      <c r="W13" s="127">
        <f>'様式D-3_S00'!BQ146</f>
        <v>0</v>
      </c>
      <c r="X13" s="130">
        <f>'様式D-3_S00'!BR146</f>
        <v>1</v>
      </c>
      <c r="Y13" s="266" t="str">
        <f>'様式D-3_S00'!BS146</f>
        <v>Ⅰ</v>
      </c>
      <c r="Z13" s="267" t="str">
        <f>'様式D-3_S00'!BT146</f>
        <v>Ⅱ</v>
      </c>
      <c r="AA13" s="267" t="str">
        <f>'様式D-3_S00'!BU146</f>
        <v>Ⅱ</v>
      </c>
      <c r="AB13" s="266" t="str">
        <f>'様式D-3_S00'!BV146</f>
        <v>Ⅱ</v>
      </c>
      <c r="AC13" s="126" t="str">
        <f>'様式D-3_S00'!BW146</f>
        <v/>
      </c>
      <c r="AD13" s="127" t="str">
        <f>'様式D-3_S00'!BX146</f>
        <v/>
      </c>
      <c r="AE13" s="135" t="str">
        <f>'様式D-3_S00'!BY146</f>
        <v/>
      </c>
      <c r="AF13" s="128" t="str">
        <f>'様式D-3_S00'!BZ146</f>
        <v/>
      </c>
      <c r="AG13" s="131">
        <f>'様式D-3_S00'!CA146</f>
        <v>0</v>
      </c>
      <c r="AH13" s="131">
        <f>'様式D-3_S00'!CB146</f>
        <v>0</v>
      </c>
      <c r="AI13" s="131">
        <f>'様式D-3_S00'!CC146</f>
        <v>0</v>
      </c>
      <c r="AJ13" s="131">
        <f>'様式D-3_S00'!CD146</f>
        <v>1.0000000000000002E-2</v>
      </c>
      <c r="AK13" s="131">
        <f>'様式D-3_S00'!CE146</f>
        <v>0</v>
      </c>
      <c r="AL13" s="131">
        <f>'様式D-3_S00'!CF146</f>
        <v>0</v>
      </c>
      <c r="AM13" s="131">
        <f>'様式D-3_S00'!CG146</f>
        <v>0</v>
      </c>
      <c r="AN13" s="132">
        <f>'様式D-3_S00'!CH146</f>
        <v>0.36000000000000004</v>
      </c>
      <c r="AO13" s="155"/>
      <c r="AP13" s="155"/>
      <c r="AQ13" s="155"/>
      <c r="AR13" s="155"/>
      <c r="AS13" s="155"/>
      <c r="AT13" s="185">
        <f t="shared" si="0"/>
        <v>2</v>
      </c>
      <c r="AU13" s="155"/>
    </row>
    <row r="14" spans="1:47" x14ac:dyDescent="0.15">
      <c r="B14" s="176" t="str">
        <f>'様式D-3_S00'!AV193</f>
        <v>S004</v>
      </c>
      <c r="C14" s="277">
        <f>'様式D-3_S00'!AW193</f>
        <v>10.5</v>
      </c>
      <c r="D14" s="126">
        <f>'様式D-3_S00'!AX193</f>
        <v>0</v>
      </c>
      <c r="E14" s="127">
        <f>'様式D-3_S00'!AY193</f>
        <v>0</v>
      </c>
      <c r="F14" s="127">
        <f>'様式D-3_S00'!AZ193</f>
        <v>0</v>
      </c>
      <c r="G14" s="127">
        <f>'様式D-3_S00'!BA193</f>
        <v>0</v>
      </c>
      <c r="H14" s="127">
        <f>'様式D-3_S00'!BB193</f>
        <v>0</v>
      </c>
      <c r="I14" s="127">
        <f>'様式D-3_S00'!BC193</f>
        <v>0</v>
      </c>
      <c r="J14" s="127">
        <f>'様式D-3_S00'!BD193</f>
        <v>0</v>
      </c>
      <c r="K14" s="127">
        <f>'様式D-3_S00'!BE193</f>
        <v>2</v>
      </c>
      <c r="L14" s="127">
        <f>'様式D-3_S00'!BF193</f>
        <v>0</v>
      </c>
      <c r="M14" s="127">
        <f>'様式D-3_S00'!BG193</f>
        <v>0</v>
      </c>
      <c r="N14" s="127">
        <f>'様式D-3_S00'!BH193</f>
        <v>1</v>
      </c>
      <c r="O14" s="127">
        <f>'様式D-3_S00'!BI193</f>
        <v>3</v>
      </c>
      <c r="P14" s="127" t="str">
        <f>'様式D-3_S00'!BJ193</f>
        <v/>
      </c>
      <c r="Q14" s="127" t="str">
        <f>'様式D-3_S00'!BK193</f>
        <v/>
      </c>
      <c r="R14" s="127" t="str">
        <f>'様式D-3_S00'!BL193</f>
        <v/>
      </c>
      <c r="S14" s="127">
        <f>'様式D-3_S00'!BM193</f>
        <v>0</v>
      </c>
      <c r="T14" s="127">
        <f>'様式D-3_S00'!BN193</f>
        <v>0</v>
      </c>
      <c r="U14" s="127">
        <f>'様式D-3_S00'!BO193</f>
        <v>2</v>
      </c>
      <c r="V14" s="127">
        <f>'様式D-3_S00'!BP193</f>
        <v>0</v>
      </c>
      <c r="W14" s="127">
        <f>'様式D-3_S00'!BQ193</f>
        <v>0</v>
      </c>
      <c r="X14" s="130">
        <f>'様式D-3_S00'!BR193</f>
        <v>4</v>
      </c>
      <c r="Y14" s="266" t="str">
        <f>'様式D-3_S00'!BS193</f>
        <v>Ⅰ</v>
      </c>
      <c r="Z14" s="267" t="str">
        <f>'様式D-3_S00'!BT193</f>
        <v>Ⅱ</v>
      </c>
      <c r="AA14" s="267" t="str">
        <f>'様式D-3_S00'!BU193</f>
        <v>Ⅱ</v>
      </c>
      <c r="AB14" s="266" t="str">
        <f>'様式D-3_S00'!BV193</f>
        <v>Ⅱ</v>
      </c>
      <c r="AC14" s="126" t="str">
        <f>'様式D-3_S00'!BW193</f>
        <v/>
      </c>
      <c r="AD14" s="127" t="str">
        <f>'様式D-3_S00'!BX193</f>
        <v/>
      </c>
      <c r="AE14" s="127" t="str">
        <f>'様式D-3_S00'!BY193</f>
        <v/>
      </c>
      <c r="AF14" s="128" t="str">
        <f>'様式D-3_S00'!BZ193</f>
        <v/>
      </c>
      <c r="AG14" s="131">
        <f>'様式D-3_S00'!CA193</f>
        <v>0</v>
      </c>
      <c r="AH14" s="131">
        <f>'様式D-3_S00'!CB193</f>
        <v>0</v>
      </c>
      <c r="AI14" s="131">
        <f>'様式D-3_S00'!CC193</f>
        <v>0</v>
      </c>
      <c r="AJ14" s="131">
        <f>'様式D-3_S00'!CD193</f>
        <v>0.22700000000000001</v>
      </c>
      <c r="AK14" s="131">
        <f>'様式D-3_S00'!CE193</f>
        <v>0</v>
      </c>
      <c r="AL14" s="131">
        <f>'様式D-3_S00'!CF193</f>
        <v>0</v>
      </c>
      <c r="AM14" s="131">
        <f>'様式D-3_S00'!CG193</f>
        <v>0.89999999999999991</v>
      </c>
      <c r="AN14" s="132">
        <f>'様式D-3_S00'!CH193</f>
        <v>0.58500000000000008</v>
      </c>
      <c r="AO14" s="155"/>
      <c r="AP14" s="155"/>
      <c r="AQ14" s="155"/>
      <c r="AR14" s="155"/>
      <c r="AS14" s="155"/>
      <c r="AT14" s="185">
        <f>IF(AB14="Ⅳ",4,IF(AB14="Ⅲ",3,IF(AB14="Ⅱ",2,1)))</f>
        <v>2</v>
      </c>
      <c r="AU14" s="155"/>
    </row>
    <row r="15" spans="1:47" x14ac:dyDescent="0.15">
      <c r="B15" s="176" t="str">
        <f>'様式D-3_S00'!AV240</f>
        <v>S005</v>
      </c>
      <c r="C15" s="277">
        <f>'様式D-3_S00'!AW240</f>
        <v>10.5</v>
      </c>
      <c r="D15" s="126">
        <f>'様式D-3_S00'!AX240</f>
        <v>0</v>
      </c>
      <c r="E15" s="127">
        <f>'様式D-3_S00'!AY240</f>
        <v>0</v>
      </c>
      <c r="F15" s="127">
        <f>'様式D-3_S00'!AZ240</f>
        <v>0</v>
      </c>
      <c r="G15" s="127">
        <f>'様式D-3_S00'!BA240</f>
        <v>0</v>
      </c>
      <c r="H15" s="127">
        <f>'様式D-3_S00'!BB240</f>
        <v>0</v>
      </c>
      <c r="I15" s="127">
        <f>'様式D-3_S00'!BC240</f>
        <v>0</v>
      </c>
      <c r="J15" s="127">
        <f>'様式D-3_S00'!BD240</f>
        <v>0</v>
      </c>
      <c r="K15" s="127">
        <f>'様式D-3_S00'!BE240</f>
        <v>1</v>
      </c>
      <c r="L15" s="127">
        <f>'様式D-3_S00'!BF240</f>
        <v>0</v>
      </c>
      <c r="M15" s="127">
        <f>'様式D-3_S00'!BG240</f>
        <v>0</v>
      </c>
      <c r="N15" s="127">
        <f>'様式D-3_S00'!BH240</f>
        <v>0</v>
      </c>
      <c r="O15" s="127">
        <f>'様式D-3_S00'!BI240</f>
        <v>1</v>
      </c>
      <c r="P15" s="127" t="str">
        <f>'様式D-3_S00'!BJ240</f>
        <v/>
      </c>
      <c r="Q15" s="127" t="str">
        <f>'様式D-3_S00'!BK240</f>
        <v/>
      </c>
      <c r="R15" s="127" t="str">
        <f>'様式D-3_S00'!BL240</f>
        <v/>
      </c>
      <c r="S15" s="127">
        <f>'様式D-3_S00'!BM240</f>
        <v>0</v>
      </c>
      <c r="T15" s="127">
        <f>'様式D-3_S00'!BN240</f>
        <v>0</v>
      </c>
      <c r="U15" s="127">
        <f>'様式D-3_S00'!BO240</f>
        <v>1</v>
      </c>
      <c r="V15" s="127">
        <f>'様式D-3_S00'!BP240</f>
        <v>0</v>
      </c>
      <c r="W15" s="127">
        <f>'様式D-3_S00'!BQ240</f>
        <v>0</v>
      </c>
      <c r="X15" s="130">
        <f>'様式D-3_S00'!BR240</f>
        <v>1</v>
      </c>
      <c r="Y15" s="266" t="str">
        <f>'様式D-3_S00'!BS240</f>
        <v>Ⅰ</v>
      </c>
      <c r="Z15" s="267" t="str">
        <f>'様式D-3_S00'!BT240</f>
        <v>Ⅱ</v>
      </c>
      <c r="AA15" s="267" t="str">
        <f>'様式D-3_S00'!BU240</f>
        <v>Ⅱ</v>
      </c>
      <c r="AB15" s="266" t="str">
        <f>'様式D-3_S00'!BV240</f>
        <v>Ⅱ</v>
      </c>
      <c r="AC15" s="126" t="str">
        <f>'様式D-3_S00'!BW240</f>
        <v/>
      </c>
      <c r="AD15" s="127" t="str">
        <f>'様式D-3_S00'!BX240</f>
        <v/>
      </c>
      <c r="AE15" s="127" t="str">
        <f>'様式D-3_S00'!BY240</f>
        <v/>
      </c>
      <c r="AF15" s="128" t="str">
        <f>'様式D-3_S00'!BZ240</f>
        <v/>
      </c>
      <c r="AG15" s="335">
        <f>'様式D-3_S00'!CA240</f>
        <v>0</v>
      </c>
      <c r="AH15" s="131">
        <f>'様式D-3_S00'!CB240</f>
        <v>0</v>
      </c>
      <c r="AI15" s="131">
        <f>'様式D-3_S00'!CC240</f>
        <v>0</v>
      </c>
      <c r="AJ15" s="131">
        <f>'様式D-3_S00'!CD240</f>
        <v>0.375</v>
      </c>
      <c r="AK15" s="131">
        <f>'様式D-3_S00'!CE240</f>
        <v>0</v>
      </c>
      <c r="AL15" s="131">
        <f>'様式D-3_S00'!CF240</f>
        <v>0</v>
      </c>
      <c r="AM15" s="131">
        <f>'様式D-3_S00'!CG240</f>
        <v>0</v>
      </c>
      <c r="AN15" s="132">
        <f>'様式D-3_S00'!CH240</f>
        <v>0.3</v>
      </c>
      <c r="AO15" s="155"/>
      <c r="AP15" s="155"/>
      <c r="AQ15" s="155"/>
      <c r="AR15" s="155"/>
      <c r="AS15" s="155"/>
      <c r="AT15" s="185">
        <f t="shared" si="0"/>
        <v>2</v>
      </c>
      <c r="AU15" s="155"/>
    </row>
    <row r="16" spans="1:47" x14ac:dyDescent="0.15">
      <c r="B16" s="176" t="str">
        <f>'様式D-3_S00'!AV287</f>
        <v>S006</v>
      </c>
      <c r="C16" s="278">
        <f>'様式D-3_S00'!AW287</f>
        <v>10.5</v>
      </c>
      <c r="D16" s="126">
        <f>'様式D-3_S00'!AX287</f>
        <v>0</v>
      </c>
      <c r="E16" s="127">
        <f>'様式D-3_S00'!AY287</f>
        <v>0</v>
      </c>
      <c r="F16" s="127">
        <f>'様式D-3_S00'!AZ287</f>
        <v>0</v>
      </c>
      <c r="G16" s="127">
        <f>'様式D-3_S00'!BA287</f>
        <v>0</v>
      </c>
      <c r="H16" s="127">
        <f>'様式D-3_S00'!BB287</f>
        <v>0</v>
      </c>
      <c r="I16" s="127">
        <f>'様式D-3_S00'!BC287</f>
        <v>0</v>
      </c>
      <c r="J16" s="127">
        <f>'様式D-3_S00'!BD287</f>
        <v>0</v>
      </c>
      <c r="K16" s="127">
        <f>'様式D-3_S00'!BE287</f>
        <v>2</v>
      </c>
      <c r="L16" s="127">
        <f>'様式D-3_S00'!BF287</f>
        <v>0</v>
      </c>
      <c r="M16" s="127">
        <f>'様式D-3_S00'!BG287</f>
        <v>0</v>
      </c>
      <c r="N16" s="127">
        <f>'様式D-3_S00'!BH287</f>
        <v>0</v>
      </c>
      <c r="O16" s="127">
        <f>'様式D-3_S00'!BI287</f>
        <v>0</v>
      </c>
      <c r="P16" s="127" t="str">
        <f>'様式D-3_S00'!BJ287</f>
        <v/>
      </c>
      <c r="Q16" s="127" t="str">
        <f>'様式D-3_S00'!BK287</f>
        <v/>
      </c>
      <c r="R16" s="128" t="str">
        <f>'様式D-3_S00'!BL287</f>
        <v/>
      </c>
      <c r="S16" s="129">
        <f>'様式D-3_S00'!BM287</f>
        <v>0</v>
      </c>
      <c r="T16" s="127">
        <f>'様式D-3_S00'!BN287</f>
        <v>0</v>
      </c>
      <c r="U16" s="128">
        <f>'様式D-3_S00'!BO287</f>
        <v>2</v>
      </c>
      <c r="V16" s="129">
        <f>'様式D-3_S00'!BP287</f>
        <v>0</v>
      </c>
      <c r="W16" s="127">
        <f>'様式D-3_S00'!BQ287</f>
        <v>0</v>
      </c>
      <c r="X16" s="130">
        <f>'様式D-3_S00'!BR287</f>
        <v>0</v>
      </c>
      <c r="Y16" s="266" t="str">
        <f>'様式D-3_S00'!BS287</f>
        <v>Ⅰ</v>
      </c>
      <c r="Z16" s="267" t="str">
        <f>'様式D-3_S00'!BT287</f>
        <v>Ⅱ</v>
      </c>
      <c r="AA16" s="267" t="str">
        <f>'様式D-3_S00'!BU287</f>
        <v>Ⅰ</v>
      </c>
      <c r="AB16" s="266" t="str">
        <f>'様式D-3_S00'!BV287</f>
        <v>Ⅱ</v>
      </c>
      <c r="AC16" s="126" t="str">
        <f>'様式D-3_S00'!BW287</f>
        <v/>
      </c>
      <c r="AD16" s="127" t="str">
        <f>'様式D-3_S00'!BX287</f>
        <v/>
      </c>
      <c r="AE16" s="127" t="str">
        <f>'様式D-3_S00'!BY287</f>
        <v/>
      </c>
      <c r="AF16" s="128" t="str">
        <f>'様式D-3_S00'!BZ287</f>
        <v/>
      </c>
      <c r="AG16" s="335">
        <f>'様式D-3_S00'!CA287</f>
        <v>0</v>
      </c>
      <c r="AH16" s="131">
        <f>'様式D-3_S00'!CB287</f>
        <v>0</v>
      </c>
      <c r="AI16" s="131">
        <f>'様式D-3_S00'!CC287</f>
        <v>0</v>
      </c>
      <c r="AJ16" s="131">
        <f>'様式D-3_S00'!CD287</f>
        <v>0.19500000000000001</v>
      </c>
      <c r="AK16" s="131">
        <f>'様式D-3_S00'!CE287</f>
        <v>0</v>
      </c>
      <c r="AL16" s="131">
        <f>'様式D-3_S00'!CF287</f>
        <v>0</v>
      </c>
      <c r="AM16" s="131">
        <f>'様式D-3_S00'!CG287</f>
        <v>0</v>
      </c>
      <c r="AN16" s="132">
        <f>'様式D-3_S00'!CH287</f>
        <v>0</v>
      </c>
      <c r="AO16" s="155"/>
      <c r="AP16" s="155"/>
      <c r="AQ16" s="155"/>
      <c r="AR16" s="155"/>
      <c r="AS16" s="155"/>
      <c r="AT16" s="185">
        <f t="shared" si="0"/>
        <v>2</v>
      </c>
      <c r="AU16" s="155"/>
    </row>
    <row r="17" spans="2:47" x14ac:dyDescent="0.15">
      <c r="B17" s="176" t="str">
        <f>'様式D-3_S00'!AV334</f>
        <v>S007</v>
      </c>
      <c r="C17" s="278">
        <f>'様式D-3_S00'!AW334</f>
        <v>3.5</v>
      </c>
      <c r="D17" s="126">
        <f>'様式D-3_S00'!AX334</f>
        <v>0</v>
      </c>
      <c r="E17" s="127">
        <f>'様式D-3_S00'!AY334</f>
        <v>0</v>
      </c>
      <c r="F17" s="127">
        <f>'様式D-3_S00'!AZ334</f>
        <v>0</v>
      </c>
      <c r="G17" s="127">
        <f>'様式D-3_S00'!BA334</f>
        <v>0</v>
      </c>
      <c r="H17" s="127">
        <f>'様式D-3_S00'!BB334</f>
        <v>0</v>
      </c>
      <c r="I17" s="127">
        <f>'様式D-3_S00'!BC334</f>
        <v>0</v>
      </c>
      <c r="J17" s="127">
        <f>'様式D-3_S00'!BD334</f>
        <v>0</v>
      </c>
      <c r="K17" s="127">
        <f>'様式D-3_S00'!BE334</f>
        <v>0</v>
      </c>
      <c r="L17" s="127">
        <f>'様式D-3_S00'!BF334</f>
        <v>0</v>
      </c>
      <c r="M17" s="127">
        <f>'様式D-3_S00'!BG334</f>
        <v>0</v>
      </c>
      <c r="N17" s="127">
        <f>'様式D-3_S00'!BH334</f>
        <v>0</v>
      </c>
      <c r="O17" s="127">
        <f>'様式D-3_S00'!BI334</f>
        <v>0</v>
      </c>
      <c r="P17" s="127" t="str">
        <f>'様式D-3_S00'!BJ334</f>
        <v/>
      </c>
      <c r="Q17" s="127" t="str">
        <f>'様式D-3_S00'!BK334</f>
        <v/>
      </c>
      <c r="R17" s="128" t="str">
        <f>'様式D-3_S00'!BL334</f>
        <v/>
      </c>
      <c r="S17" s="129">
        <f>'様式D-3_S00'!BM334</f>
        <v>0</v>
      </c>
      <c r="T17" s="127">
        <f>'様式D-3_S00'!BN334</f>
        <v>0</v>
      </c>
      <c r="U17" s="128">
        <f>'様式D-3_S00'!BO334</f>
        <v>0</v>
      </c>
      <c r="V17" s="129">
        <f>'様式D-3_S00'!BP334</f>
        <v>0</v>
      </c>
      <c r="W17" s="127">
        <f>'様式D-3_S00'!BQ334</f>
        <v>0</v>
      </c>
      <c r="X17" s="130">
        <f>'様式D-3_S00'!BR334</f>
        <v>0</v>
      </c>
      <c r="Y17" s="266" t="str">
        <f>'様式D-3_S00'!BS334</f>
        <v>Ⅰ</v>
      </c>
      <c r="Z17" s="267" t="str">
        <f>'様式D-3_S00'!BT334</f>
        <v>Ⅰ</v>
      </c>
      <c r="AA17" s="267" t="str">
        <f>'様式D-3_S00'!BU334</f>
        <v>Ⅰ</v>
      </c>
      <c r="AB17" s="266" t="str">
        <f>'様式D-3_S00'!BV334</f>
        <v>Ⅰ</v>
      </c>
      <c r="AC17" s="126" t="str">
        <f>'様式D-3_S00'!BW334</f>
        <v/>
      </c>
      <c r="AD17" s="127" t="str">
        <f>'様式D-3_S00'!BX334</f>
        <v/>
      </c>
      <c r="AE17" s="127" t="str">
        <f>'様式D-3_S00'!BY334</f>
        <v/>
      </c>
      <c r="AF17" s="128" t="str">
        <f>'様式D-3_S00'!BZ334</f>
        <v/>
      </c>
      <c r="AG17" s="335">
        <f>'様式D-3_S00'!CA334</f>
        <v>0</v>
      </c>
      <c r="AH17" s="131">
        <f>'様式D-3_S00'!CB334</f>
        <v>0</v>
      </c>
      <c r="AI17" s="131">
        <f>'様式D-3_S00'!CC334</f>
        <v>0</v>
      </c>
      <c r="AJ17" s="131">
        <f>'様式D-3_S00'!CD334</f>
        <v>0</v>
      </c>
      <c r="AK17" s="131">
        <f>'様式D-3_S00'!CE334</f>
        <v>0</v>
      </c>
      <c r="AL17" s="131">
        <f>'様式D-3_S00'!CF334</f>
        <v>0</v>
      </c>
      <c r="AM17" s="131">
        <f>'様式D-3_S00'!CG334</f>
        <v>0</v>
      </c>
      <c r="AN17" s="132">
        <f>'様式D-3_S00'!CH334</f>
        <v>0</v>
      </c>
      <c r="AO17" s="155"/>
      <c r="AP17" s="155"/>
      <c r="AQ17" s="155"/>
      <c r="AR17" s="155"/>
      <c r="AS17" s="155"/>
      <c r="AT17" s="185">
        <f t="shared" si="0"/>
        <v>1</v>
      </c>
      <c r="AU17" s="155"/>
    </row>
    <row r="18" spans="2:47" x14ac:dyDescent="0.15">
      <c r="B18" s="176" t="str">
        <f>'様式D-3_S00'!AV381</f>
        <v>S008</v>
      </c>
      <c r="C18" s="278">
        <f>'様式D-3_S00'!AW381</f>
        <v>10.6</v>
      </c>
      <c r="D18" s="126">
        <f>'様式D-3_S00'!AX381</f>
        <v>0</v>
      </c>
      <c r="E18" s="127">
        <f>'様式D-3_S00'!AY381</f>
        <v>0</v>
      </c>
      <c r="F18" s="127">
        <f>'様式D-3_S00'!AZ381</f>
        <v>0</v>
      </c>
      <c r="G18" s="127">
        <f>'様式D-3_S00'!BA381</f>
        <v>0</v>
      </c>
      <c r="H18" s="127">
        <f>'様式D-3_S00'!BB381</f>
        <v>0</v>
      </c>
      <c r="I18" s="127">
        <f>'様式D-3_S00'!BC381</f>
        <v>0</v>
      </c>
      <c r="J18" s="127">
        <f>'様式D-3_S00'!BD381</f>
        <v>0</v>
      </c>
      <c r="K18" s="127">
        <f>'様式D-3_S00'!BE381</f>
        <v>2</v>
      </c>
      <c r="L18" s="127">
        <f>'様式D-3_S00'!BF381</f>
        <v>0</v>
      </c>
      <c r="M18" s="127">
        <f>'様式D-3_S00'!BG381</f>
        <v>0</v>
      </c>
      <c r="N18" s="127">
        <f>'様式D-3_S00'!BH381</f>
        <v>0</v>
      </c>
      <c r="O18" s="127">
        <f>'様式D-3_S00'!BI381</f>
        <v>0</v>
      </c>
      <c r="P18" s="127" t="str">
        <f>'様式D-3_S00'!BJ381</f>
        <v/>
      </c>
      <c r="Q18" s="127" t="str">
        <f>'様式D-3_S00'!BK381</f>
        <v/>
      </c>
      <c r="R18" s="128" t="str">
        <f>'様式D-3_S00'!BL381</f>
        <v/>
      </c>
      <c r="S18" s="129">
        <f>'様式D-3_S00'!BM381</f>
        <v>0</v>
      </c>
      <c r="T18" s="127">
        <f>'様式D-3_S00'!BN381</f>
        <v>0</v>
      </c>
      <c r="U18" s="128">
        <f>'様式D-3_S00'!BO381</f>
        <v>2</v>
      </c>
      <c r="V18" s="129">
        <f>'様式D-3_S00'!BP381</f>
        <v>0</v>
      </c>
      <c r="W18" s="127">
        <f>'様式D-3_S00'!BQ381</f>
        <v>0</v>
      </c>
      <c r="X18" s="130">
        <f>'様式D-3_S00'!BR381</f>
        <v>0</v>
      </c>
      <c r="Y18" s="266" t="str">
        <f>'様式D-3_S00'!BS381</f>
        <v>Ⅰ</v>
      </c>
      <c r="Z18" s="267" t="str">
        <f>'様式D-3_S00'!BT381</f>
        <v>Ⅱ</v>
      </c>
      <c r="AA18" s="267" t="str">
        <f>'様式D-3_S00'!BU381</f>
        <v>Ⅰ</v>
      </c>
      <c r="AB18" s="266" t="str">
        <f>'様式D-3_S00'!BV381</f>
        <v>Ⅱ</v>
      </c>
      <c r="AC18" s="126" t="str">
        <f>'様式D-3_S00'!BW381</f>
        <v/>
      </c>
      <c r="AD18" s="127" t="str">
        <f>'様式D-3_S00'!BX381</f>
        <v/>
      </c>
      <c r="AE18" s="127" t="str">
        <f>'様式D-3_S00'!BY381</f>
        <v/>
      </c>
      <c r="AF18" s="128" t="str">
        <f>'様式D-3_S00'!BZ381</f>
        <v/>
      </c>
      <c r="AG18" s="335">
        <f>'様式D-3_S00'!CA381</f>
        <v>0</v>
      </c>
      <c r="AH18" s="131">
        <f>'様式D-3_S00'!CB381</f>
        <v>0</v>
      </c>
      <c r="AI18" s="131">
        <f>'様式D-3_S00'!CC381</f>
        <v>0</v>
      </c>
      <c r="AJ18" s="131">
        <f>'様式D-3_S00'!CD381</f>
        <v>0.6</v>
      </c>
      <c r="AK18" s="131">
        <f>'様式D-3_S00'!CE381</f>
        <v>0</v>
      </c>
      <c r="AL18" s="131">
        <f>'様式D-3_S00'!CF381</f>
        <v>0</v>
      </c>
      <c r="AM18" s="131">
        <f>'様式D-3_S00'!CG381</f>
        <v>0</v>
      </c>
      <c r="AN18" s="132">
        <f>'様式D-3_S00'!CH381</f>
        <v>0</v>
      </c>
      <c r="AO18" s="155"/>
      <c r="AP18" s="155"/>
      <c r="AQ18" s="155"/>
      <c r="AR18" s="155"/>
      <c r="AS18" s="155"/>
      <c r="AT18" s="185">
        <f t="shared" si="0"/>
        <v>2</v>
      </c>
      <c r="AU18" s="155"/>
    </row>
    <row r="19" spans="2:47" x14ac:dyDescent="0.15">
      <c r="B19" s="176" t="str">
        <f>'様式D-3_S00'!AV428</f>
        <v>S009</v>
      </c>
      <c r="C19" s="278">
        <f>'様式D-3_S00'!AW428</f>
        <v>10.5</v>
      </c>
      <c r="D19" s="126">
        <f>'様式D-3_S00'!AX428</f>
        <v>0</v>
      </c>
      <c r="E19" s="127">
        <f>'様式D-3_S00'!AY428</f>
        <v>0</v>
      </c>
      <c r="F19" s="127">
        <f>'様式D-3_S00'!AZ428</f>
        <v>0</v>
      </c>
      <c r="G19" s="127">
        <f>'様式D-3_S00'!BA428</f>
        <v>0</v>
      </c>
      <c r="H19" s="127">
        <f>'様式D-3_S00'!BB428</f>
        <v>0</v>
      </c>
      <c r="I19" s="127">
        <f>'様式D-3_S00'!BC428</f>
        <v>0</v>
      </c>
      <c r="J19" s="127">
        <f>'様式D-3_S00'!BD428</f>
        <v>0</v>
      </c>
      <c r="K19" s="127">
        <f>'様式D-3_S00'!BE428</f>
        <v>2</v>
      </c>
      <c r="L19" s="127">
        <f>'様式D-3_S00'!BF428</f>
        <v>0</v>
      </c>
      <c r="M19" s="127">
        <f>'様式D-3_S00'!BG428</f>
        <v>0</v>
      </c>
      <c r="N19" s="127">
        <f>'様式D-3_S00'!BH428</f>
        <v>0</v>
      </c>
      <c r="O19" s="127">
        <f>'様式D-3_S00'!BI428</f>
        <v>0</v>
      </c>
      <c r="P19" s="127" t="str">
        <f>'様式D-3_S00'!BJ428</f>
        <v/>
      </c>
      <c r="Q19" s="127" t="str">
        <f>'様式D-3_S00'!BK428</f>
        <v/>
      </c>
      <c r="R19" s="128" t="str">
        <f>'様式D-3_S00'!BL428</f>
        <v/>
      </c>
      <c r="S19" s="129">
        <f>'様式D-3_S00'!BM428</f>
        <v>0</v>
      </c>
      <c r="T19" s="127">
        <f>'様式D-3_S00'!BN428</f>
        <v>0</v>
      </c>
      <c r="U19" s="128">
        <f>'様式D-3_S00'!BO428</f>
        <v>2</v>
      </c>
      <c r="V19" s="129">
        <f>'様式D-3_S00'!BP428</f>
        <v>0</v>
      </c>
      <c r="W19" s="127">
        <f>'様式D-3_S00'!BQ428</f>
        <v>0</v>
      </c>
      <c r="X19" s="130">
        <f>'様式D-3_S00'!BR428</f>
        <v>0</v>
      </c>
      <c r="Y19" s="266" t="str">
        <f>'様式D-3_S00'!BS428</f>
        <v>Ⅰ</v>
      </c>
      <c r="Z19" s="267" t="str">
        <f>'様式D-3_S00'!BT428</f>
        <v>Ⅱ</v>
      </c>
      <c r="AA19" s="267" t="str">
        <f>'様式D-3_S00'!BU428</f>
        <v>Ⅰ</v>
      </c>
      <c r="AB19" s="266" t="str">
        <f>'様式D-3_S00'!BV428</f>
        <v>Ⅱ</v>
      </c>
      <c r="AC19" s="126" t="str">
        <f>'様式D-3_S00'!BW428</f>
        <v/>
      </c>
      <c r="AD19" s="127" t="str">
        <f>'様式D-3_S00'!BX428</f>
        <v/>
      </c>
      <c r="AE19" s="127" t="str">
        <f>'様式D-3_S00'!BY428</f>
        <v/>
      </c>
      <c r="AF19" s="128" t="str">
        <f>'様式D-3_S00'!BZ428</f>
        <v/>
      </c>
      <c r="AG19" s="335">
        <f>'様式D-3_S00'!CA428</f>
        <v>0</v>
      </c>
      <c r="AH19" s="131">
        <f>'様式D-3_S00'!CB428</f>
        <v>0</v>
      </c>
      <c r="AI19" s="131">
        <f>'様式D-3_S00'!CC428</f>
        <v>0</v>
      </c>
      <c r="AJ19" s="131">
        <f>'様式D-3_S00'!CD428</f>
        <v>0.19800000000000001</v>
      </c>
      <c r="AK19" s="131">
        <f>'様式D-3_S00'!CE428</f>
        <v>0</v>
      </c>
      <c r="AL19" s="131">
        <f>'様式D-3_S00'!CF428</f>
        <v>0</v>
      </c>
      <c r="AM19" s="131">
        <f>'様式D-3_S00'!CG428</f>
        <v>0</v>
      </c>
      <c r="AN19" s="132">
        <f>'様式D-3_S00'!CH428</f>
        <v>0</v>
      </c>
      <c r="AO19" s="155"/>
      <c r="AP19" s="155"/>
      <c r="AQ19" s="155"/>
      <c r="AR19" s="155"/>
      <c r="AS19" s="155"/>
      <c r="AT19" s="185">
        <f t="shared" si="0"/>
        <v>2</v>
      </c>
      <c r="AU19" s="155"/>
    </row>
    <row r="20" spans="2:47" x14ac:dyDescent="0.15">
      <c r="B20" s="176" t="str">
        <f>'様式D-3_S00'!AV475</f>
        <v>S010</v>
      </c>
      <c r="C20" s="278">
        <f>'様式D-3_S00'!AW475</f>
        <v>10.5</v>
      </c>
      <c r="D20" s="126">
        <f>'様式D-3_S00'!AX475</f>
        <v>0</v>
      </c>
      <c r="E20" s="127">
        <f>'様式D-3_S00'!AY475</f>
        <v>0</v>
      </c>
      <c r="F20" s="127">
        <f>'様式D-3_S00'!AZ475</f>
        <v>0</v>
      </c>
      <c r="G20" s="128">
        <f>'様式D-3_S00'!BA475</f>
        <v>0</v>
      </c>
      <c r="H20" s="129">
        <f>'様式D-3_S00'!BB475</f>
        <v>0</v>
      </c>
      <c r="I20" s="127">
        <f>'様式D-3_S00'!BC475</f>
        <v>0</v>
      </c>
      <c r="J20" s="127">
        <f>'様式D-3_S00'!BD475</f>
        <v>0</v>
      </c>
      <c r="K20" s="128">
        <f>'様式D-3_S00'!BE475</f>
        <v>1</v>
      </c>
      <c r="L20" s="129">
        <f>'様式D-3_S00'!BF475</f>
        <v>0</v>
      </c>
      <c r="M20" s="127">
        <f>'様式D-3_S00'!BG475</f>
        <v>0</v>
      </c>
      <c r="N20" s="127">
        <f>'様式D-3_S00'!BH475</f>
        <v>0</v>
      </c>
      <c r="O20" s="128">
        <f>'様式D-3_S00'!BI475</f>
        <v>0</v>
      </c>
      <c r="P20" s="129" t="str">
        <f>'様式D-3_S00'!BJ475</f>
        <v/>
      </c>
      <c r="Q20" s="127" t="str">
        <f>'様式D-3_S00'!BK475</f>
        <v/>
      </c>
      <c r="R20" s="128" t="str">
        <f>'様式D-3_S00'!BL475</f>
        <v/>
      </c>
      <c r="S20" s="129">
        <f>'様式D-3_S00'!BM475</f>
        <v>0</v>
      </c>
      <c r="T20" s="127">
        <f>'様式D-3_S00'!BN475</f>
        <v>0</v>
      </c>
      <c r="U20" s="128">
        <f>'様式D-3_S00'!BO475</f>
        <v>1</v>
      </c>
      <c r="V20" s="129">
        <f>'様式D-3_S00'!BP475</f>
        <v>0</v>
      </c>
      <c r="W20" s="127">
        <f>'様式D-3_S00'!BQ475</f>
        <v>0</v>
      </c>
      <c r="X20" s="130">
        <f>'様式D-3_S00'!BR475</f>
        <v>0</v>
      </c>
      <c r="Y20" s="266" t="str">
        <f>'様式D-3_S00'!BS475</f>
        <v>Ⅰ</v>
      </c>
      <c r="Z20" s="267" t="str">
        <f>'様式D-3_S00'!BT475</f>
        <v>Ⅱ</v>
      </c>
      <c r="AA20" s="267" t="str">
        <f>'様式D-3_S00'!BU475</f>
        <v>Ⅰ</v>
      </c>
      <c r="AB20" s="266" t="str">
        <f>'様式D-3_S00'!BV475</f>
        <v>Ⅱ</v>
      </c>
      <c r="AC20" s="126" t="str">
        <f>'様式D-3_S00'!BW475</f>
        <v/>
      </c>
      <c r="AD20" s="127" t="str">
        <f>'様式D-3_S00'!BX475</f>
        <v/>
      </c>
      <c r="AE20" s="127" t="str">
        <f>'様式D-3_S00'!BY475</f>
        <v/>
      </c>
      <c r="AF20" s="128" t="str">
        <f>'様式D-3_S00'!BZ475</f>
        <v/>
      </c>
      <c r="AG20" s="335">
        <f>'様式D-3_S00'!CA475</f>
        <v>0</v>
      </c>
      <c r="AH20" s="131">
        <f>'様式D-3_S00'!CB475</f>
        <v>0</v>
      </c>
      <c r="AI20" s="131">
        <f>'様式D-3_S00'!CC475</f>
        <v>0</v>
      </c>
      <c r="AJ20" s="131">
        <f>'様式D-3_S00'!CD475</f>
        <v>0.5</v>
      </c>
      <c r="AK20" s="131">
        <f>'様式D-3_S00'!CE475</f>
        <v>0</v>
      </c>
      <c r="AL20" s="131">
        <f>'様式D-3_S00'!CF475</f>
        <v>0</v>
      </c>
      <c r="AM20" s="131">
        <f>'様式D-3_S00'!CG475</f>
        <v>0</v>
      </c>
      <c r="AN20" s="132">
        <f>'様式D-3_S00'!CH475</f>
        <v>0</v>
      </c>
      <c r="AO20" s="155"/>
      <c r="AP20" s="155"/>
      <c r="AQ20" s="155"/>
      <c r="AR20" s="155"/>
      <c r="AS20" s="155"/>
      <c r="AT20" s="185">
        <f t="shared" si="0"/>
        <v>2</v>
      </c>
      <c r="AU20" s="155"/>
    </row>
    <row r="21" spans="2:47" x14ac:dyDescent="0.15">
      <c r="B21" s="176" t="str">
        <f>'様式D-3_S00'!AV522</f>
        <v>S011</v>
      </c>
      <c r="C21" s="278">
        <f>'様式D-3_S00'!AW522</f>
        <v>10.6</v>
      </c>
      <c r="D21" s="126">
        <f>'様式D-3_S00'!AX522</f>
        <v>0</v>
      </c>
      <c r="E21" s="127">
        <f>'様式D-3_S00'!AY522</f>
        <v>1</v>
      </c>
      <c r="F21" s="127">
        <f>'様式D-3_S00'!AZ522</f>
        <v>0</v>
      </c>
      <c r="G21" s="128">
        <f>'様式D-3_S00'!BA522</f>
        <v>0</v>
      </c>
      <c r="H21" s="129">
        <f>'様式D-3_S00'!BB522</f>
        <v>0</v>
      </c>
      <c r="I21" s="127">
        <f>'様式D-3_S00'!BC522</f>
        <v>0</v>
      </c>
      <c r="J21" s="127">
        <f>'様式D-3_S00'!BD522</f>
        <v>1</v>
      </c>
      <c r="K21" s="128">
        <f>'様式D-3_S00'!BE522</f>
        <v>1</v>
      </c>
      <c r="L21" s="129">
        <f>'様式D-3_S00'!BF522</f>
        <v>0</v>
      </c>
      <c r="M21" s="127">
        <f>'様式D-3_S00'!BG522</f>
        <v>0</v>
      </c>
      <c r="N21" s="127">
        <f>'様式D-3_S00'!BH522</f>
        <v>0</v>
      </c>
      <c r="O21" s="128">
        <f>'様式D-3_S00'!BI522</f>
        <v>0</v>
      </c>
      <c r="P21" s="129" t="str">
        <f>'様式D-3_S00'!BJ522</f>
        <v/>
      </c>
      <c r="Q21" s="127">
        <f>'様式D-3_S00'!BK522</f>
        <v>1</v>
      </c>
      <c r="R21" s="128" t="str">
        <f>'様式D-3_S00'!BL522</f>
        <v/>
      </c>
      <c r="S21" s="129">
        <f>'様式D-3_S00'!BM522</f>
        <v>0</v>
      </c>
      <c r="T21" s="127">
        <f>'様式D-3_S00'!BN522</f>
        <v>0</v>
      </c>
      <c r="U21" s="128">
        <f>'様式D-3_S00'!BO522</f>
        <v>2</v>
      </c>
      <c r="V21" s="129">
        <f>'様式D-3_S00'!BP522</f>
        <v>0</v>
      </c>
      <c r="W21" s="127">
        <f>'様式D-3_S00'!BQ522</f>
        <v>0</v>
      </c>
      <c r="X21" s="130">
        <f>'様式D-3_S00'!BR522</f>
        <v>0</v>
      </c>
      <c r="Y21" s="266" t="str">
        <f>'様式D-3_S00'!BS522</f>
        <v>Ⅲ</v>
      </c>
      <c r="Z21" s="267" t="str">
        <f>'様式D-3_S00'!BT522</f>
        <v>Ⅱ</v>
      </c>
      <c r="AA21" s="267" t="str">
        <f>'様式D-3_S00'!BU522</f>
        <v>Ⅰ</v>
      </c>
      <c r="AB21" s="266" t="str">
        <f>'様式D-3_S00'!BV522</f>
        <v>Ⅲ</v>
      </c>
      <c r="AC21" s="126" t="str">
        <f>'様式D-3_S00'!BW522</f>
        <v/>
      </c>
      <c r="AD21" s="127" t="str">
        <f>'様式D-3_S00'!BX522</f>
        <v/>
      </c>
      <c r="AE21" s="127" t="str">
        <f>'様式D-3_S00'!BY522</f>
        <v/>
      </c>
      <c r="AF21" s="128" t="str">
        <f>'様式D-3_S00'!BZ522</f>
        <v/>
      </c>
      <c r="AG21" s="335">
        <f>'様式D-3_S00'!CA522</f>
        <v>0</v>
      </c>
      <c r="AH21" s="131">
        <f>'様式D-3_S00'!CB522</f>
        <v>0</v>
      </c>
      <c r="AI21" s="131">
        <f>'様式D-3_S00'!CC522</f>
        <v>5.000000000000001E-3</v>
      </c>
      <c r="AJ21" s="131">
        <f>'様式D-3_S00'!CD522</f>
        <v>0.19500000000000001</v>
      </c>
      <c r="AK21" s="131">
        <f>'様式D-3_S00'!CE522</f>
        <v>0</v>
      </c>
      <c r="AL21" s="131">
        <f>'様式D-3_S00'!CF522</f>
        <v>0</v>
      </c>
      <c r="AM21" s="131">
        <f>'様式D-3_S00'!CG522</f>
        <v>0</v>
      </c>
      <c r="AN21" s="132">
        <f>'様式D-3_S00'!CH522</f>
        <v>0</v>
      </c>
      <c r="AO21" s="155"/>
      <c r="AP21" s="155"/>
      <c r="AQ21" s="155"/>
      <c r="AR21" s="155"/>
      <c r="AS21" s="155"/>
      <c r="AT21" s="185">
        <f t="shared" si="0"/>
        <v>3</v>
      </c>
      <c r="AU21" s="155"/>
    </row>
    <row r="22" spans="2:47" x14ac:dyDescent="0.15">
      <c r="B22" s="176" t="str">
        <f>'様式D-3_S00'!AV569</f>
        <v>S012</v>
      </c>
      <c r="C22" s="278">
        <f>'様式D-3_S00'!AW569</f>
        <v>10.5</v>
      </c>
      <c r="D22" s="126">
        <f>'様式D-3_S00'!AX569</f>
        <v>0</v>
      </c>
      <c r="E22" s="127">
        <f>'様式D-3_S00'!AY569</f>
        <v>1</v>
      </c>
      <c r="F22" s="127">
        <f>'様式D-3_S00'!AZ569</f>
        <v>0</v>
      </c>
      <c r="G22" s="128">
        <f>'様式D-3_S00'!BA569</f>
        <v>0</v>
      </c>
      <c r="H22" s="129">
        <f>'様式D-3_S00'!BB569</f>
        <v>0</v>
      </c>
      <c r="I22" s="127">
        <f>'様式D-3_S00'!BC569</f>
        <v>0</v>
      </c>
      <c r="J22" s="127">
        <f>'様式D-3_S00'!BD569</f>
        <v>2</v>
      </c>
      <c r="K22" s="128">
        <f>'様式D-3_S00'!BE569</f>
        <v>1</v>
      </c>
      <c r="L22" s="129">
        <f>'様式D-3_S00'!BF569</f>
        <v>0</v>
      </c>
      <c r="M22" s="127">
        <f>'様式D-3_S00'!BG569</f>
        <v>0</v>
      </c>
      <c r="N22" s="127">
        <f>'様式D-3_S00'!BH569</f>
        <v>0</v>
      </c>
      <c r="O22" s="128">
        <f>'様式D-3_S00'!BI569</f>
        <v>1</v>
      </c>
      <c r="P22" s="129" t="str">
        <f>'様式D-3_S00'!BJ569</f>
        <v/>
      </c>
      <c r="Q22" s="127">
        <f>'様式D-3_S00'!BK569</f>
        <v>1</v>
      </c>
      <c r="R22" s="128" t="str">
        <f>'様式D-3_S00'!BL569</f>
        <v/>
      </c>
      <c r="S22" s="129">
        <f>'様式D-3_S00'!BM569</f>
        <v>0</v>
      </c>
      <c r="T22" s="127">
        <f>'様式D-3_S00'!BN569</f>
        <v>0</v>
      </c>
      <c r="U22" s="128">
        <f>'様式D-3_S00'!BO569</f>
        <v>3</v>
      </c>
      <c r="V22" s="129">
        <f>'様式D-3_S00'!BP569</f>
        <v>0</v>
      </c>
      <c r="W22" s="127">
        <f>'様式D-3_S00'!BQ569</f>
        <v>0</v>
      </c>
      <c r="X22" s="130">
        <f>'様式D-3_S00'!BR569</f>
        <v>1</v>
      </c>
      <c r="Y22" s="266" t="str">
        <f>'様式D-3_S00'!BS569</f>
        <v>Ⅲ</v>
      </c>
      <c r="Z22" s="267" t="str">
        <f>'様式D-3_S00'!BT569</f>
        <v>Ⅱ</v>
      </c>
      <c r="AA22" s="267" t="str">
        <f>'様式D-3_S00'!BU569</f>
        <v>Ⅱ</v>
      </c>
      <c r="AB22" s="266" t="str">
        <f>'様式D-3_S00'!BV569</f>
        <v>Ⅲ</v>
      </c>
      <c r="AC22" s="126" t="str">
        <f>'様式D-3_S00'!BW569</f>
        <v/>
      </c>
      <c r="AD22" s="127" t="str">
        <f>'様式D-3_S00'!BX569</f>
        <v/>
      </c>
      <c r="AE22" s="127" t="str">
        <f>'様式D-3_S00'!BY569</f>
        <v/>
      </c>
      <c r="AF22" s="128" t="str">
        <f>'様式D-3_S00'!BZ569</f>
        <v/>
      </c>
      <c r="AG22" s="335">
        <f>'様式D-3_S00'!CA569</f>
        <v>0</v>
      </c>
      <c r="AH22" s="131">
        <f>'様式D-3_S00'!CB569</f>
        <v>0</v>
      </c>
      <c r="AI22" s="131">
        <f>'様式D-3_S00'!CC569</f>
        <v>2.2000000000000002E-2</v>
      </c>
      <c r="AJ22" s="131">
        <f>'様式D-3_S00'!CD569</f>
        <v>3.4999999999999996E-2</v>
      </c>
      <c r="AK22" s="131">
        <f>'様式D-3_S00'!CE569</f>
        <v>0</v>
      </c>
      <c r="AL22" s="131">
        <f>'様式D-3_S00'!CF569</f>
        <v>0</v>
      </c>
      <c r="AM22" s="131">
        <f>'様式D-3_S00'!CG569</f>
        <v>0</v>
      </c>
      <c r="AN22" s="132">
        <f>'様式D-3_S00'!CH569</f>
        <v>0.33</v>
      </c>
      <c r="AO22" s="155"/>
      <c r="AP22" s="155"/>
      <c r="AQ22" s="155"/>
      <c r="AR22" s="155"/>
      <c r="AS22" s="155"/>
      <c r="AT22" s="185">
        <f t="shared" si="0"/>
        <v>3</v>
      </c>
      <c r="AU22" s="155"/>
    </row>
    <row r="23" spans="2:47" x14ac:dyDescent="0.15">
      <c r="B23" s="176" t="str">
        <f>'様式D-3_S00'!AV616</f>
        <v>S013</v>
      </c>
      <c r="C23" s="278">
        <f>'様式D-3_S00'!AW616</f>
        <v>10.5</v>
      </c>
      <c r="D23" s="126">
        <f>'様式D-3_S00'!AX616</f>
        <v>0</v>
      </c>
      <c r="E23" s="127">
        <f>'様式D-3_S00'!AY616</f>
        <v>0</v>
      </c>
      <c r="F23" s="127">
        <f>'様式D-3_S00'!AZ616</f>
        <v>0</v>
      </c>
      <c r="G23" s="128">
        <f>'様式D-3_S00'!BA616</f>
        <v>0</v>
      </c>
      <c r="H23" s="129">
        <f>'様式D-3_S00'!BB616</f>
        <v>0</v>
      </c>
      <c r="I23" s="127">
        <f>'様式D-3_S00'!BC616</f>
        <v>0</v>
      </c>
      <c r="J23" s="127">
        <f>'様式D-3_S00'!BD616</f>
        <v>1</v>
      </c>
      <c r="K23" s="128">
        <f>'様式D-3_S00'!BE616</f>
        <v>0</v>
      </c>
      <c r="L23" s="129">
        <f>'様式D-3_S00'!BF616</f>
        <v>0</v>
      </c>
      <c r="M23" s="127">
        <f>'様式D-3_S00'!BG616</f>
        <v>0</v>
      </c>
      <c r="N23" s="127">
        <f>'様式D-3_S00'!BH616</f>
        <v>0</v>
      </c>
      <c r="O23" s="128">
        <f>'様式D-3_S00'!BI616</f>
        <v>2</v>
      </c>
      <c r="P23" s="129" t="str">
        <f>'様式D-3_S00'!BJ616</f>
        <v/>
      </c>
      <c r="Q23" s="127" t="str">
        <f>'様式D-3_S00'!BK616</f>
        <v/>
      </c>
      <c r="R23" s="128" t="str">
        <f>'様式D-3_S00'!BL616</f>
        <v/>
      </c>
      <c r="S23" s="129">
        <f>'様式D-3_S00'!BM616</f>
        <v>0</v>
      </c>
      <c r="T23" s="127">
        <f>'様式D-3_S00'!BN616</f>
        <v>0</v>
      </c>
      <c r="U23" s="128">
        <f>'様式D-3_S00'!BO616</f>
        <v>1</v>
      </c>
      <c r="V23" s="129">
        <f>'様式D-3_S00'!BP616</f>
        <v>0</v>
      </c>
      <c r="W23" s="127">
        <f>'様式D-3_S00'!BQ616</f>
        <v>0</v>
      </c>
      <c r="X23" s="130">
        <f>'様式D-3_S00'!BR616</f>
        <v>2</v>
      </c>
      <c r="Y23" s="266" t="str">
        <f>'様式D-3_S00'!BS616</f>
        <v>Ⅰ</v>
      </c>
      <c r="Z23" s="267" t="str">
        <f>'様式D-3_S00'!BT616</f>
        <v>Ⅱ</v>
      </c>
      <c r="AA23" s="267" t="str">
        <f>'様式D-3_S00'!BU616</f>
        <v>Ⅱ</v>
      </c>
      <c r="AB23" s="266" t="str">
        <f>'様式D-3_S00'!BV616</f>
        <v>Ⅱ</v>
      </c>
      <c r="AC23" s="126" t="str">
        <f>'様式D-3_S00'!BW616</f>
        <v/>
      </c>
      <c r="AD23" s="127" t="str">
        <f>'様式D-3_S00'!BX616</f>
        <v/>
      </c>
      <c r="AE23" s="127" t="str">
        <f>'様式D-3_S00'!BY616</f>
        <v/>
      </c>
      <c r="AF23" s="128" t="str">
        <f>'様式D-3_S00'!BZ616</f>
        <v/>
      </c>
      <c r="AG23" s="335">
        <f>'様式D-3_S00'!CA616</f>
        <v>0</v>
      </c>
      <c r="AH23" s="131">
        <f>'様式D-3_S00'!CB616</f>
        <v>0</v>
      </c>
      <c r="AI23" s="131">
        <f>'様式D-3_S00'!CC616</f>
        <v>5.000000000000001E-3</v>
      </c>
      <c r="AJ23" s="131">
        <f>'様式D-3_S00'!CD616</f>
        <v>0</v>
      </c>
      <c r="AK23" s="131">
        <f>'様式D-3_S00'!CE616</f>
        <v>0</v>
      </c>
      <c r="AL23" s="131">
        <f>'様式D-3_S00'!CF616</f>
        <v>0</v>
      </c>
      <c r="AM23" s="131">
        <f>'様式D-3_S00'!CG616</f>
        <v>0</v>
      </c>
      <c r="AN23" s="132">
        <f>'様式D-3_S00'!CH616</f>
        <v>3.97</v>
      </c>
      <c r="AO23" s="155"/>
      <c r="AP23" s="155"/>
      <c r="AQ23" s="155"/>
      <c r="AR23" s="155"/>
      <c r="AS23" s="155"/>
      <c r="AT23" s="185">
        <f t="shared" si="0"/>
        <v>2</v>
      </c>
      <c r="AU23" s="155"/>
    </row>
    <row r="24" spans="2:47" x14ac:dyDescent="0.15">
      <c r="B24" s="176" t="str">
        <f>'様式D-3_S00'!AV663</f>
        <v>S014</v>
      </c>
      <c r="C24" s="278">
        <f>'様式D-3_S00'!AW663</f>
        <v>10.6</v>
      </c>
      <c r="D24" s="126">
        <f>'様式D-3_S00'!AX663</f>
        <v>0</v>
      </c>
      <c r="E24" s="127">
        <f>'様式D-3_S00'!AY663</f>
        <v>0</v>
      </c>
      <c r="F24" s="127">
        <f>'様式D-3_S00'!AZ663</f>
        <v>0</v>
      </c>
      <c r="G24" s="128">
        <f>'様式D-3_S00'!BA663</f>
        <v>0</v>
      </c>
      <c r="H24" s="129">
        <f>'様式D-3_S00'!BB663</f>
        <v>0</v>
      </c>
      <c r="I24" s="127">
        <f>'様式D-3_S00'!BC663</f>
        <v>0</v>
      </c>
      <c r="J24" s="127">
        <f>'様式D-3_S00'!BD663</f>
        <v>1</v>
      </c>
      <c r="K24" s="128">
        <f>'様式D-3_S00'!BE663</f>
        <v>2</v>
      </c>
      <c r="L24" s="129">
        <f>'様式D-3_S00'!BF663</f>
        <v>0</v>
      </c>
      <c r="M24" s="127">
        <f>'様式D-3_S00'!BG663</f>
        <v>0</v>
      </c>
      <c r="N24" s="127">
        <f>'様式D-3_S00'!BH663</f>
        <v>0</v>
      </c>
      <c r="O24" s="128">
        <f>'様式D-3_S00'!BI663</f>
        <v>0</v>
      </c>
      <c r="P24" s="129" t="str">
        <f>'様式D-3_S00'!BJ663</f>
        <v/>
      </c>
      <c r="Q24" s="127" t="str">
        <f>'様式D-3_S00'!BK663</f>
        <v/>
      </c>
      <c r="R24" s="128" t="str">
        <f>'様式D-3_S00'!BL663</f>
        <v/>
      </c>
      <c r="S24" s="129">
        <f>'様式D-3_S00'!BM663</f>
        <v>0</v>
      </c>
      <c r="T24" s="127">
        <f>'様式D-3_S00'!BN663</f>
        <v>0</v>
      </c>
      <c r="U24" s="128">
        <f>'様式D-3_S00'!BO663</f>
        <v>3</v>
      </c>
      <c r="V24" s="129">
        <f>'様式D-3_S00'!BP663</f>
        <v>0</v>
      </c>
      <c r="W24" s="127">
        <f>'様式D-3_S00'!BQ663</f>
        <v>0</v>
      </c>
      <c r="X24" s="130">
        <f>'様式D-3_S00'!BR663</f>
        <v>0</v>
      </c>
      <c r="Y24" s="266" t="str">
        <f>'様式D-3_S00'!BS663</f>
        <v>Ⅰ</v>
      </c>
      <c r="Z24" s="267" t="str">
        <f>'様式D-3_S00'!BT663</f>
        <v>Ⅱ</v>
      </c>
      <c r="AA24" s="267" t="str">
        <f>'様式D-3_S00'!BU663</f>
        <v>Ⅰ</v>
      </c>
      <c r="AB24" s="266" t="str">
        <f>'様式D-3_S00'!BV663</f>
        <v>Ⅱ</v>
      </c>
      <c r="AC24" s="126" t="str">
        <f>'様式D-3_S00'!BW663</f>
        <v/>
      </c>
      <c r="AD24" s="127" t="str">
        <f>'様式D-3_S00'!BX663</f>
        <v/>
      </c>
      <c r="AE24" s="127" t="str">
        <f>'様式D-3_S00'!BY663</f>
        <v/>
      </c>
      <c r="AF24" s="128" t="str">
        <f>'様式D-3_S00'!BZ663</f>
        <v/>
      </c>
      <c r="AG24" s="335">
        <f>'様式D-3_S00'!CA663</f>
        <v>0</v>
      </c>
      <c r="AH24" s="131">
        <f>'様式D-3_S00'!CB663</f>
        <v>0</v>
      </c>
      <c r="AI24" s="131">
        <f>'様式D-3_S00'!CC663</f>
        <v>7.4999999999999997E-3</v>
      </c>
      <c r="AJ24" s="131">
        <f>'様式D-3_S00'!CD663</f>
        <v>0</v>
      </c>
      <c r="AK24" s="131">
        <f>'様式D-3_S00'!CE663</f>
        <v>0</v>
      </c>
      <c r="AL24" s="131">
        <f>'様式D-3_S00'!CF663</f>
        <v>0</v>
      </c>
      <c r="AM24" s="131">
        <f>'様式D-3_S00'!CG663</f>
        <v>0</v>
      </c>
      <c r="AN24" s="132">
        <f>'様式D-3_S00'!CH663</f>
        <v>0</v>
      </c>
      <c r="AO24" s="155"/>
      <c r="AP24" s="155"/>
      <c r="AQ24" s="155"/>
      <c r="AR24" s="155"/>
      <c r="AS24" s="155"/>
      <c r="AT24" s="185">
        <f t="shared" si="0"/>
        <v>2</v>
      </c>
      <c r="AU24" s="155"/>
    </row>
    <row r="25" spans="2:47" x14ac:dyDescent="0.15">
      <c r="B25" s="176" t="str">
        <f>'様式D-3_S00'!AV710</f>
        <v>S015</v>
      </c>
      <c r="C25" s="278">
        <f>'様式D-3_S00'!AW710</f>
        <v>10.4</v>
      </c>
      <c r="D25" s="126">
        <f>'様式D-3_S00'!AX710</f>
        <v>0</v>
      </c>
      <c r="E25" s="127">
        <f>'様式D-3_S00'!AY710</f>
        <v>0</v>
      </c>
      <c r="F25" s="127">
        <f>'様式D-3_S00'!AZ710</f>
        <v>2</v>
      </c>
      <c r="G25" s="128">
        <f>'様式D-3_S00'!BA710</f>
        <v>0</v>
      </c>
      <c r="H25" s="129">
        <f>'様式D-3_S00'!BB710</f>
        <v>0</v>
      </c>
      <c r="I25" s="127">
        <f>'様式D-3_S00'!BC710</f>
        <v>0</v>
      </c>
      <c r="J25" s="127">
        <f>'様式D-3_S00'!BD710</f>
        <v>1</v>
      </c>
      <c r="K25" s="128">
        <f>'様式D-3_S00'!BE710</f>
        <v>2</v>
      </c>
      <c r="L25" s="129">
        <f>'様式D-3_S00'!BF710</f>
        <v>0</v>
      </c>
      <c r="M25" s="127">
        <f>'様式D-3_S00'!BG710</f>
        <v>0</v>
      </c>
      <c r="N25" s="127">
        <f>'様式D-3_S00'!BH710</f>
        <v>0</v>
      </c>
      <c r="O25" s="128">
        <f>'様式D-3_S00'!BI710</f>
        <v>1</v>
      </c>
      <c r="P25" s="129" t="str">
        <f>'様式D-3_S00'!BJ710</f>
        <v/>
      </c>
      <c r="Q25" s="127" t="str">
        <f>'様式D-3_S00'!BK710</f>
        <v/>
      </c>
      <c r="R25" s="128">
        <f>'様式D-3_S00'!BL710</f>
        <v>1</v>
      </c>
      <c r="S25" s="129">
        <f>'様式D-3_S00'!BM710</f>
        <v>0</v>
      </c>
      <c r="T25" s="127">
        <f>'様式D-3_S00'!BN710</f>
        <v>0</v>
      </c>
      <c r="U25" s="128">
        <f>'様式D-3_S00'!BO710</f>
        <v>3</v>
      </c>
      <c r="V25" s="129">
        <f>'様式D-3_S00'!BP710</f>
        <v>0</v>
      </c>
      <c r="W25" s="127">
        <f>'様式D-3_S00'!BQ710</f>
        <v>0</v>
      </c>
      <c r="X25" s="130">
        <f>'様式D-3_S00'!BR710</f>
        <v>1</v>
      </c>
      <c r="Y25" s="266" t="str">
        <f>'様式D-3_S00'!BS710</f>
        <v>Ⅱ</v>
      </c>
      <c r="Z25" s="267" t="str">
        <f>'様式D-3_S00'!BT710</f>
        <v>Ⅱ</v>
      </c>
      <c r="AA25" s="267" t="str">
        <f>'様式D-3_S00'!BU710</f>
        <v>Ⅱ</v>
      </c>
      <c r="AB25" s="266" t="str">
        <f>'様式D-3_S00'!BV710</f>
        <v>Ⅱ</v>
      </c>
      <c r="AC25" s="126" t="str">
        <f>'様式D-3_S00'!BW710</f>
        <v/>
      </c>
      <c r="AD25" s="127">
        <f>'様式D-3_S00'!BX710</f>
        <v>10.4</v>
      </c>
      <c r="AE25" s="127">
        <f>'様式D-3_S00'!BY710</f>
        <v>10.4</v>
      </c>
      <c r="AF25" s="128" t="str">
        <f>'様式D-3_S00'!BZ710</f>
        <v/>
      </c>
      <c r="AG25" s="335">
        <f>'様式D-3_S00'!CA710</f>
        <v>0</v>
      </c>
      <c r="AH25" s="131">
        <f>'様式D-3_S00'!CB710</f>
        <v>0</v>
      </c>
      <c r="AI25" s="131">
        <f>'様式D-3_S00'!CC710</f>
        <v>0.03</v>
      </c>
      <c r="AJ25" s="131">
        <f>'様式D-3_S00'!CD710</f>
        <v>9.375</v>
      </c>
      <c r="AK25" s="131">
        <f>'様式D-3_S00'!CE710</f>
        <v>0</v>
      </c>
      <c r="AL25" s="131">
        <f>'様式D-3_S00'!CF710</f>
        <v>0</v>
      </c>
      <c r="AM25" s="131">
        <f>'様式D-3_S00'!CG710</f>
        <v>0</v>
      </c>
      <c r="AN25" s="132">
        <f>'様式D-3_S00'!CH710</f>
        <v>1.085</v>
      </c>
      <c r="AO25" s="155"/>
      <c r="AP25" s="155"/>
      <c r="AQ25" s="155"/>
      <c r="AR25" s="155"/>
      <c r="AS25" s="155"/>
      <c r="AT25" s="185">
        <f t="shared" si="0"/>
        <v>2</v>
      </c>
      <c r="AU25" s="155"/>
    </row>
    <row r="26" spans="2:47" x14ac:dyDescent="0.15">
      <c r="B26" s="176" t="str">
        <f>'様式D-3_S00'!AV757</f>
        <v>S016</v>
      </c>
      <c r="C26" s="278">
        <f>'様式D-3_S00'!AW757</f>
        <v>10.5</v>
      </c>
      <c r="D26" s="126">
        <f>'様式D-3_S00'!AX757</f>
        <v>0</v>
      </c>
      <c r="E26" s="127">
        <f>'様式D-3_S00'!AY757</f>
        <v>1</v>
      </c>
      <c r="F26" s="127">
        <f>'様式D-3_S00'!AZ757</f>
        <v>0</v>
      </c>
      <c r="G26" s="128">
        <f>'様式D-3_S00'!BA757</f>
        <v>0</v>
      </c>
      <c r="H26" s="129">
        <f>'様式D-3_S00'!BB757</f>
        <v>0</v>
      </c>
      <c r="I26" s="127">
        <f>'様式D-3_S00'!BC757</f>
        <v>0</v>
      </c>
      <c r="J26" s="127">
        <f>'様式D-3_S00'!BD757</f>
        <v>2</v>
      </c>
      <c r="K26" s="128">
        <f>'様式D-3_S00'!BE757</f>
        <v>2</v>
      </c>
      <c r="L26" s="129">
        <f>'様式D-3_S00'!BF757</f>
        <v>0</v>
      </c>
      <c r="M26" s="127">
        <f>'様式D-3_S00'!BG757</f>
        <v>0</v>
      </c>
      <c r="N26" s="127">
        <f>'様式D-3_S00'!BH757</f>
        <v>0</v>
      </c>
      <c r="O26" s="128">
        <f>'様式D-3_S00'!BI757</f>
        <v>1</v>
      </c>
      <c r="P26" s="129" t="str">
        <f>'様式D-3_S00'!BJ757</f>
        <v/>
      </c>
      <c r="Q26" s="127">
        <f>'様式D-3_S00'!BK757</f>
        <v>1</v>
      </c>
      <c r="R26" s="128" t="str">
        <f>'様式D-3_S00'!BL757</f>
        <v/>
      </c>
      <c r="S26" s="129">
        <f>'様式D-3_S00'!BM757</f>
        <v>0</v>
      </c>
      <c r="T26" s="127">
        <f>'様式D-3_S00'!BN757</f>
        <v>0</v>
      </c>
      <c r="U26" s="128">
        <f>'様式D-3_S00'!BO757</f>
        <v>4</v>
      </c>
      <c r="V26" s="129">
        <f>'様式D-3_S00'!BP757</f>
        <v>0</v>
      </c>
      <c r="W26" s="127">
        <f>'様式D-3_S00'!BQ757</f>
        <v>0</v>
      </c>
      <c r="X26" s="130">
        <f>'様式D-3_S00'!BR757</f>
        <v>1</v>
      </c>
      <c r="Y26" s="266" t="str">
        <f>'様式D-3_S00'!BS757</f>
        <v>Ⅲ</v>
      </c>
      <c r="Z26" s="267" t="str">
        <f>'様式D-3_S00'!BT757</f>
        <v>Ⅱ</v>
      </c>
      <c r="AA26" s="267" t="str">
        <f>'様式D-3_S00'!BU757</f>
        <v>Ⅱ</v>
      </c>
      <c r="AB26" s="266" t="str">
        <f>'様式D-3_S00'!BV757</f>
        <v>Ⅲ</v>
      </c>
      <c r="AC26" s="126" t="str">
        <f>'様式D-3_S00'!BW757</f>
        <v/>
      </c>
      <c r="AD26" s="127" t="str">
        <f>'様式D-3_S00'!BX757</f>
        <v/>
      </c>
      <c r="AE26" s="127" t="str">
        <f>'様式D-3_S00'!BY757</f>
        <v/>
      </c>
      <c r="AF26" s="128" t="str">
        <f>'様式D-3_S00'!BZ757</f>
        <v/>
      </c>
      <c r="AG26" s="335">
        <f>'様式D-3_S00'!CA757</f>
        <v>0</v>
      </c>
      <c r="AH26" s="131">
        <f>'様式D-3_S00'!CB757</f>
        <v>0</v>
      </c>
      <c r="AI26" s="131">
        <f>'様式D-3_S00'!CC757</f>
        <v>4.8400000000000012E-2</v>
      </c>
      <c r="AJ26" s="131">
        <f>'様式D-3_S00'!CD757</f>
        <v>0.21000000000000002</v>
      </c>
      <c r="AK26" s="131">
        <f>'様式D-3_S00'!CE757</f>
        <v>0</v>
      </c>
      <c r="AL26" s="131">
        <f>'様式D-3_S00'!CF757</f>
        <v>0</v>
      </c>
      <c r="AM26" s="131">
        <f>'様式D-3_S00'!CG757</f>
        <v>0</v>
      </c>
      <c r="AN26" s="132">
        <f>'様式D-3_S00'!CH757</f>
        <v>0.59499999999999997</v>
      </c>
      <c r="AO26" s="155"/>
      <c r="AP26" s="155"/>
      <c r="AQ26" s="155"/>
      <c r="AR26" s="155"/>
      <c r="AS26" s="155"/>
      <c r="AT26" s="185">
        <f t="shared" si="0"/>
        <v>3</v>
      </c>
      <c r="AU26" s="155"/>
    </row>
    <row r="27" spans="2:47" x14ac:dyDescent="0.15">
      <c r="B27" s="176" t="str">
        <f>'様式D-3_S00'!AV804</f>
        <v>S017</v>
      </c>
      <c r="C27" s="278">
        <f>'様式D-3_S00'!AW804</f>
        <v>10.5</v>
      </c>
      <c r="D27" s="126">
        <f>'様式D-3_S00'!AX804</f>
        <v>0</v>
      </c>
      <c r="E27" s="127">
        <f>'様式D-3_S00'!AY804</f>
        <v>0</v>
      </c>
      <c r="F27" s="127">
        <f>'様式D-3_S00'!AZ804</f>
        <v>0</v>
      </c>
      <c r="G27" s="128">
        <f>'様式D-3_S00'!BA804</f>
        <v>0</v>
      </c>
      <c r="H27" s="129">
        <f>'様式D-3_S00'!BB804</f>
        <v>0</v>
      </c>
      <c r="I27" s="127">
        <f>'様式D-3_S00'!BC804</f>
        <v>0</v>
      </c>
      <c r="J27" s="127">
        <f>'様式D-3_S00'!BD804</f>
        <v>0</v>
      </c>
      <c r="K27" s="128">
        <f>'様式D-3_S00'!BE804</f>
        <v>0</v>
      </c>
      <c r="L27" s="129">
        <f>'様式D-3_S00'!BF804</f>
        <v>0</v>
      </c>
      <c r="M27" s="127">
        <f>'様式D-3_S00'!BG804</f>
        <v>0</v>
      </c>
      <c r="N27" s="127">
        <f>'様式D-3_S00'!BH804</f>
        <v>0</v>
      </c>
      <c r="O27" s="128">
        <f>'様式D-3_S00'!BI804</f>
        <v>0</v>
      </c>
      <c r="P27" s="129" t="str">
        <f>'様式D-3_S00'!BJ804</f>
        <v/>
      </c>
      <c r="Q27" s="127" t="str">
        <f>'様式D-3_S00'!BK804</f>
        <v/>
      </c>
      <c r="R27" s="128" t="str">
        <f>'様式D-3_S00'!BL804</f>
        <v/>
      </c>
      <c r="S27" s="129">
        <f>'様式D-3_S00'!BM804</f>
        <v>0</v>
      </c>
      <c r="T27" s="127">
        <f>'様式D-3_S00'!BN804</f>
        <v>0</v>
      </c>
      <c r="U27" s="128">
        <f>'様式D-3_S00'!BO804</f>
        <v>0</v>
      </c>
      <c r="V27" s="129">
        <f>'様式D-3_S00'!BP804</f>
        <v>0</v>
      </c>
      <c r="W27" s="127">
        <f>'様式D-3_S00'!BQ804</f>
        <v>0</v>
      </c>
      <c r="X27" s="130">
        <f>'様式D-3_S00'!BR804</f>
        <v>0</v>
      </c>
      <c r="Y27" s="266" t="str">
        <f>'様式D-3_S00'!BS804</f>
        <v>Ⅰ</v>
      </c>
      <c r="Z27" s="267" t="str">
        <f>'様式D-3_S00'!BT804</f>
        <v>Ⅰ</v>
      </c>
      <c r="AA27" s="267" t="str">
        <f>'様式D-3_S00'!BU804</f>
        <v>Ⅰ</v>
      </c>
      <c r="AB27" s="266" t="str">
        <f>'様式D-3_S00'!BV804</f>
        <v>Ⅰ</v>
      </c>
      <c r="AC27" s="126" t="str">
        <f>'様式D-3_S00'!BW804</f>
        <v/>
      </c>
      <c r="AD27" s="127" t="str">
        <f>'様式D-3_S00'!BX804</f>
        <v/>
      </c>
      <c r="AE27" s="127" t="str">
        <f>'様式D-3_S00'!BY804</f>
        <v/>
      </c>
      <c r="AF27" s="128" t="str">
        <f>'様式D-3_S00'!BZ804</f>
        <v/>
      </c>
      <c r="AG27" s="335">
        <f>'様式D-3_S00'!CA804</f>
        <v>0</v>
      </c>
      <c r="AH27" s="131">
        <f>'様式D-3_S00'!CB804</f>
        <v>0</v>
      </c>
      <c r="AI27" s="131">
        <f>'様式D-3_S00'!CC804</f>
        <v>0</v>
      </c>
      <c r="AJ27" s="131">
        <f>'様式D-3_S00'!CD804</f>
        <v>0</v>
      </c>
      <c r="AK27" s="131">
        <f>'様式D-3_S00'!CE804</f>
        <v>0</v>
      </c>
      <c r="AL27" s="131">
        <f>'様式D-3_S00'!CF804</f>
        <v>0</v>
      </c>
      <c r="AM27" s="131">
        <f>'様式D-3_S00'!CG804</f>
        <v>0</v>
      </c>
      <c r="AN27" s="132">
        <f>'様式D-3_S00'!CH804</f>
        <v>0</v>
      </c>
      <c r="AO27" s="155"/>
      <c r="AP27" s="155"/>
      <c r="AQ27" s="155"/>
      <c r="AR27" s="155"/>
      <c r="AS27" s="155"/>
      <c r="AT27" s="185">
        <f t="shared" si="0"/>
        <v>1</v>
      </c>
      <c r="AU27" s="155"/>
    </row>
    <row r="28" spans="2:47" x14ac:dyDescent="0.15">
      <c r="B28" s="176" t="str">
        <f>'様式D-3_S00'!AV851</f>
        <v>S018</v>
      </c>
      <c r="C28" s="278">
        <f>'様式D-3_S00'!AW851</f>
        <v>10.5</v>
      </c>
      <c r="D28" s="126">
        <f>'様式D-3_S00'!AX851</f>
        <v>0</v>
      </c>
      <c r="E28" s="127">
        <f>'様式D-3_S00'!AY851</f>
        <v>0</v>
      </c>
      <c r="F28" s="127">
        <f>'様式D-3_S00'!AZ851</f>
        <v>0</v>
      </c>
      <c r="G28" s="128">
        <f>'様式D-3_S00'!BA851</f>
        <v>0</v>
      </c>
      <c r="H28" s="129">
        <f>'様式D-3_S00'!BB851</f>
        <v>0</v>
      </c>
      <c r="I28" s="127">
        <f>'様式D-3_S00'!BC851</f>
        <v>0</v>
      </c>
      <c r="J28" s="127">
        <f>'様式D-3_S00'!BD851</f>
        <v>0</v>
      </c>
      <c r="K28" s="128">
        <f>'様式D-3_S00'!BE851</f>
        <v>0</v>
      </c>
      <c r="L28" s="129">
        <f>'様式D-3_S00'!BF851</f>
        <v>0</v>
      </c>
      <c r="M28" s="127">
        <f>'様式D-3_S00'!BG851</f>
        <v>0</v>
      </c>
      <c r="N28" s="127">
        <f>'様式D-3_S00'!BH851</f>
        <v>0</v>
      </c>
      <c r="O28" s="128">
        <f>'様式D-3_S00'!BI851</f>
        <v>1</v>
      </c>
      <c r="P28" s="129" t="str">
        <f>'様式D-3_S00'!BJ851</f>
        <v/>
      </c>
      <c r="Q28" s="127" t="str">
        <f>'様式D-3_S00'!BK851</f>
        <v/>
      </c>
      <c r="R28" s="128" t="str">
        <f>'様式D-3_S00'!BL851</f>
        <v/>
      </c>
      <c r="S28" s="129">
        <f>'様式D-3_S00'!BM851</f>
        <v>0</v>
      </c>
      <c r="T28" s="127">
        <f>'様式D-3_S00'!BN851</f>
        <v>0</v>
      </c>
      <c r="U28" s="128">
        <f>'様式D-3_S00'!BO851</f>
        <v>0</v>
      </c>
      <c r="V28" s="129">
        <f>'様式D-3_S00'!BP851</f>
        <v>0</v>
      </c>
      <c r="W28" s="127">
        <f>'様式D-3_S00'!BQ851</f>
        <v>0</v>
      </c>
      <c r="X28" s="130">
        <f>'様式D-3_S00'!BR851</f>
        <v>1</v>
      </c>
      <c r="Y28" s="266" t="str">
        <f>'様式D-3_S00'!BS851</f>
        <v>Ⅰ</v>
      </c>
      <c r="Z28" s="267" t="str">
        <f>'様式D-3_S00'!BT851</f>
        <v>Ⅰ</v>
      </c>
      <c r="AA28" s="267" t="str">
        <f>'様式D-3_S00'!BU851</f>
        <v>Ⅱ</v>
      </c>
      <c r="AB28" s="266" t="str">
        <f>'様式D-3_S00'!BV851</f>
        <v>Ⅱ</v>
      </c>
      <c r="AC28" s="126" t="str">
        <f>'様式D-3_S00'!BW851</f>
        <v/>
      </c>
      <c r="AD28" s="127" t="str">
        <f>'様式D-3_S00'!BX851</f>
        <v/>
      </c>
      <c r="AE28" s="127" t="str">
        <f>'様式D-3_S00'!BY851</f>
        <v/>
      </c>
      <c r="AF28" s="128" t="str">
        <f>'様式D-3_S00'!BZ851</f>
        <v/>
      </c>
      <c r="AG28" s="335">
        <f>'様式D-3_S00'!CA851</f>
        <v>0</v>
      </c>
      <c r="AH28" s="131">
        <f>'様式D-3_S00'!CB851</f>
        <v>0</v>
      </c>
      <c r="AI28" s="131">
        <f>'様式D-3_S00'!CC851</f>
        <v>0</v>
      </c>
      <c r="AJ28" s="131">
        <f>'様式D-3_S00'!CD851</f>
        <v>0</v>
      </c>
      <c r="AK28" s="131">
        <f>'様式D-3_S00'!CE851</f>
        <v>0</v>
      </c>
      <c r="AL28" s="131">
        <f>'様式D-3_S00'!CF851</f>
        <v>0</v>
      </c>
      <c r="AM28" s="131">
        <f>'様式D-3_S00'!CG851</f>
        <v>0</v>
      </c>
      <c r="AN28" s="132">
        <f>'様式D-3_S00'!CH851</f>
        <v>0.30000000000000004</v>
      </c>
      <c r="AO28" s="155"/>
      <c r="AP28" s="155"/>
      <c r="AQ28" s="155"/>
      <c r="AR28" s="155"/>
      <c r="AS28" s="155"/>
      <c r="AT28" s="185">
        <f t="shared" si="0"/>
        <v>2</v>
      </c>
      <c r="AU28" s="155"/>
    </row>
    <row r="29" spans="2:47" x14ac:dyDescent="0.15">
      <c r="B29" s="176" t="str">
        <f>'様式D-3_S00'!AV898</f>
        <v>S019</v>
      </c>
      <c r="C29" s="278">
        <f>'様式D-3_S00'!AW898</f>
        <v>10.5</v>
      </c>
      <c r="D29" s="126">
        <f>'様式D-3_S00'!AX898</f>
        <v>0</v>
      </c>
      <c r="E29" s="127">
        <f>'様式D-3_S00'!AY898</f>
        <v>0</v>
      </c>
      <c r="F29" s="127">
        <f>'様式D-3_S00'!AZ898</f>
        <v>0</v>
      </c>
      <c r="G29" s="128">
        <f>'様式D-3_S00'!BA898</f>
        <v>0</v>
      </c>
      <c r="H29" s="129">
        <f>'様式D-3_S00'!BB898</f>
        <v>0</v>
      </c>
      <c r="I29" s="127">
        <f>'様式D-3_S00'!BC898</f>
        <v>0</v>
      </c>
      <c r="J29" s="127">
        <f>'様式D-3_S00'!BD898</f>
        <v>1</v>
      </c>
      <c r="K29" s="128">
        <f>'様式D-3_S00'!BE898</f>
        <v>1</v>
      </c>
      <c r="L29" s="129">
        <f>'様式D-3_S00'!BF898</f>
        <v>0</v>
      </c>
      <c r="M29" s="127">
        <f>'様式D-3_S00'!BG898</f>
        <v>0</v>
      </c>
      <c r="N29" s="127">
        <f>'様式D-3_S00'!BH898</f>
        <v>0</v>
      </c>
      <c r="O29" s="128">
        <f>'様式D-3_S00'!BI898</f>
        <v>1</v>
      </c>
      <c r="P29" s="129" t="str">
        <f>'様式D-3_S00'!BJ898</f>
        <v/>
      </c>
      <c r="Q29" s="127" t="str">
        <f>'様式D-3_S00'!BK898</f>
        <v/>
      </c>
      <c r="R29" s="128" t="str">
        <f>'様式D-3_S00'!BL898</f>
        <v/>
      </c>
      <c r="S29" s="129">
        <f>'様式D-3_S00'!BM898</f>
        <v>0</v>
      </c>
      <c r="T29" s="127">
        <f>'様式D-3_S00'!BN898</f>
        <v>0</v>
      </c>
      <c r="U29" s="128">
        <f>'様式D-3_S00'!BO898</f>
        <v>2</v>
      </c>
      <c r="V29" s="129">
        <f>'様式D-3_S00'!BP898</f>
        <v>0</v>
      </c>
      <c r="W29" s="127">
        <f>'様式D-3_S00'!BQ898</f>
        <v>0</v>
      </c>
      <c r="X29" s="130">
        <f>'様式D-3_S00'!BR898</f>
        <v>1</v>
      </c>
      <c r="Y29" s="266" t="str">
        <f>'様式D-3_S00'!BS898</f>
        <v>Ⅰ</v>
      </c>
      <c r="Z29" s="267" t="str">
        <f>'様式D-3_S00'!BT898</f>
        <v>Ⅱ</v>
      </c>
      <c r="AA29" s="267" t="str">
        <f>'様式D-3_S00'!BU898</f>
        <v>Ⅱ</v>
      </c>
      <c r="AB29" s="266" t="str">
        <f>'様式D-3_S00'!BV898</f>
        <v>Ⅱ</v>
      </c>
      <c r="AC29" s="126" t="str">
        <f>'様式D-3_S00'!BW898</f>
        <v/>
      </c>
      <c r="AD29" s="127" t="str">
        <f>'様式D-3_S00'!BX898</f>
        <v/>
      </c>
      <c r="AE29" s="127" t="str">
        <f>'様式D-3_S00'!BY898</f>
        <v/>
      </c>
      <c r="AF29" s="128" t="str">
        <f>'様式D-3_S00'!BZ898</f>
        <v/>
      </c>
      <c r="AG29" s="335">
        <f>'様式D-3_S00'!CA898</f>
        <v>0</v>
      </c>
      <c r="AH29" s="131">
        <f>'様式D-3_S00'!CB898</f>
        <v>0</v>
      </c>
      <c r="AI29" s="131">
        <f>'様式D-3_S00'!CC898</f>
        <v>6.0000000000000001E-3</v>
      </c>
      <c r="AJ29" s="131">
        <f>'様式D-3_S00'!CD898</f>
        <v>1.4999999999999999E-2</v>
      </c>
      <c r="AK29" s="131">
        <f>'様式D-3_S00'!CE898</f>
        <v>0</v>
      </c>
      <c r="AL29" s="131">
        <f>'様式D-3_S00'!CF898</f>
        <v>0</v>
      </c>
      <c r="AM29" s="131">
        <f>'様式D-3_S00'!CG898</f>
        <v>0</v>
      </c>
      <c r="AN29" s="132">
        <f>'様式D-3_S00'!CH898</f>
        <v>0.16500000000000001</v>
      </c>
      <c r="AO29" s="155"/>
      <c r="AP29" s="155"/>
      <c r="AQ29" s="155"/>
      <c r="AR29" s="155"/>
      <c r="AS29" s="155"/>
      <c r="AT29" s="185">
        <f t="shared" si="0"/>
        <v>2</v>
      </c>
      <c r="AU29" s="155"/>
    </row>
    <row r="30" spans="2:47" x14ac:dyDescent="0.15">
      <c r="B30" s="176" t="str">
        <f>'様式D-3_S00'!AV945</f>
        <v>S020</v>
      </c>
      <c r="C30" s="278">
        <f>'様式D-3_S00'!AW945</f>
        <v>10.6</v>
      </c>
      <c r="D30" s="126">
        <f>'様式D-3_S00'!AX945</f>
        <v>0</v>
      </c>
      <c r="E30" s="127">
        <f>'様式D-3_S00'!AY945</f>
        <v>0</v>
      </c>
      <c r="F30" s="127">
        <f>'様式D-3_S00'!AZ945</f>
        <v>0</v>
      </c>
      <c r="G30" s="128">
        <f>'様式D-3_S00'!BA945</f>
        <v>0</v>
      </c>
      <c r="H30" s="129">
        <f>'様式D-3_S00'!BB945</f>
        <v>0</v>
      </c>
      <c r="I30" s="127">
        <f>'様式D-3_S00'!BC945</f>
        <v>0</v>
      </c>
      <c r="J30" s="127">
        <f>'様式D-3_S00'!BD945</f>
        <v>0</v>
      </c>
      <c r="K30" s="128">
        <f>'様式D-3_S00'!BE945</f>
        <v>1</v>
      </c>
      <c r="L30" s="129">
        <f>'様式D-3_S00'!BF945</f>
        <v>0</v>
      </c>
      <c r="M30" s="127">
        <f>'様式D-3_S00'!BG945</f>
        <v>0</v>
      </c>
      <c r="N30" s="127">
        <f>'様式D-3_S00'!BH945</f>
        <v>0</v>
      </c>
      <c r="O30" s="128">
        <f>'様式D-3_S00'!BI945</f>
        <v>0</v>
      </c>
      <c r="P30" s="129" t="str">
        <f>'様式D-3_S00'!BJ945</f>
        <v/>
      </c>
      <c r="Q30" s="127" t="str">
        <f>'様式D-3_S00'!BK945</f>
        <v/>
      </c>
      <c r="R30" s="128" t="str">
        <f>'様式D-3_S00'!BL945</f>
        <v/>
      </c>
      <c r="S30" s="129">
        <f>'様式D-3_S00'!BM945</f>
        <v>0</v>
      </c>
      <c r="T30" s="127">
        <f>'様式D-3_S00'!BN945</f>
        <v>0</v>
      </c>
      <c r="U30" s="128">
        <f>'様式D-3_S00'!BO945</f>
        <v>1</v>
      </c>
      <c r="V30" s="129">
        <f>'様式D-3_S00'!BP945</f>
        <v>0</v>
      </c>
      <c r="W30" s="127">
        <f>'様式D-3_S00'!BQ945</f>
        <v>0</v>
      </c>
      <c r="X30" s="130">
        <f>'様式D-3_S00'!BR945</f>
        <v>0</v>
      </c>
      <c r="Y30" s="266" t="str">
        <f>'様式D-3_S00'!BS945</f>
        <v>Ⅰ</v>
      </c>
      <c r="Z30" s="267" t="str">
        <f>'様式D-3_S00'!BT945</f>
        <v>Ⅱ</v>
      </c>
      <c r="AA30" s="267" t="str">
        <f>'様式D-3_S00'!BU945</f>
        <v>Ⅰ</v>
      </c>
      <c r="AB30" s="266" t="str">
        <f>'様式D-3_S00'!BV945</f>
        <v>Ⅱ</v>
      </c>
      <c r="AC30" s="126" t="str">
        <f>'様式D-3_S00'!BW945</f>
        <v/>
      </c>
      <c r="AD30" s="127" t="str">
        <f>'様式D-3_S00'!BX945</f>
        <v/>
      </c>
      <c r="AE30" s="127" t="str">
        <f>'様式D-3_S00'!BY945</f>
        <v/>
      </c>
      <c r="AF30" s="128" t="str">
        <f>'様式D-3_S00'!BZ945</f>
        <v/>
      </c>
      <c r="AG30" s="335">
        <f>'様式D-3_S00'!CA945</f>
        <v>0</v>
      </c>
      <c r="AH30" s="131">
        <f>'様式D-3_S00'!CB945</f>
        <v>0</v>
      </c>
      <c r="AI30" s="131">
        <f>'様式D-3_S00'!CC945</f>
        <v>0</v>
      </c>
      <c r="AJ30" s="131">
        <f>'様式D-3_S00'!CD945</f>
        <v>0.6</v>
      </c>
      <c r="AK30" s="131">
        <f>'様式D-3_S00'!CE945</f>
        <v>0</v>
      </c>
      <c r="AL30" s="131">
        <f>'様式D-3_S00'!CF945</f>
        <v>0</v>
      </c>
      <c r="AM30" s="131">
        <f>'様式D-3_S00'!CG945</f>
        <v>0</v>
      </c>
      <c r="AN30" s="132">
        <f>'様式D-3_S00'!CH945</f>
        <v>0</v>
      </c>
      <c r="AO30" s="155"/>
      <c r="AP30" s="155"/>
      <c r="AQ30" s="155"/>
      <c r="AR30" s="155"/>
      <c r="AS30" s="155"/>
      <c r="AT30" s="185">
        <f t="shared" si="0"/>
        <v>2</v>
      </c>
      <c r="AU30" s="155"/>
    </row>
    <row r="31" spans="2:47" x14ac:dyDescent="0.15">
      <c r="B31" s="176" t="str">
        <f>'様式D-3_S00'!AV992</f>
        <v>S021</v>
      </c>
      <c r="C31" s="278">
        <f>'様式D-3_S00'!AW992</f>
        <v>10.5</v>
      </c>
      <c r="D31" s="126">
        <f>'様式D-3_S00'!AX992</f>
        <v>0</v>
      </c>
      <c r="E31" s="127">
        <f>'様式D-3_S00'!AY992</f>
        <v>0</v>
      </c>
      <c r="F31" s="127">
        <f>'様式D-3_S00'!AZ992</f>
        <v>0</v>
      </c>
      <c r="G31" s="128">
        <f>'様式D-3_S00'!BA992</f>
        <v>0</v>
      </c>
      <c r="H31" s="129">
        <f>'様式D-3_S00'!BB992</f>
        <v>0</v>
      </c>
      <c r="I31" s="127">
        <f>'様式D-3_S00'!BC992</f>
        <v>0</v>
      </c>
      <c r="J31" s="127">
        <f>'様式D-3_S00'!BD992</f>
        <v>0</v>
      </c>
      <c r="K31" s="128">
        <f>'様式D-3_S00'!BE992</f>
        <v>1</v>
      </c>
      <c r="L31" s="129">
        <f>'様式D-3_S00'!BF992</f>
        <v>0</v>
      </c>
      <c r="M31" s="127">
        <f>'様式D-3_S00'!BG992</f>
        <v>0</v>
      </c>
      <c r="N31" s="127">
        <f>'様式D-3_S00'!BH992</f>
        <v>0</v>
      </c>
      <c r="O31" s="128">
        <f>'様式D-3_S00'!BI992</f>
        <v>1</v>
      </c>
      <c r="P31" s="129" t="str">
        <f>'様式D-3_S00'!BJ992</f>
        <v/>
      </c>
      <c r="Q31" s="127" t="str">
        <f>'様式D-3_S00'!BK992</f>
        <v/>
      </c>
      <c r="R31" s="128" t="str">
        <f>'様式D-3_S00'!BL992</f>
        <v/>
      </c>
      <c r="S31" s="129">
        <f>'様式D-3_S00'!BM992</f>
        <v>0</v>
      </c>
      <c r="T31" s="127">
        <f>'様式D-3_S00'!BN992</f>
        <v>0</v>
      </c>
      <c r="U31" s="128">
        <f>'様式D-3_S00'!BO992</f>
        <v>1</v>
      </c>
      <c r="V31" s="129">
        <f>'様式D-3_S00'!BP992</f>
        <v>0</v>
      </c>
      <c r="W31" s="127">
        <f>'様式D-3_S00'!BQ992</f>
        <v>0</v>
      </c>
      <c r="X31" s="130">
        <f>'様式D-3_S00'!BR992</f>
        <v>1</v>
      </c>
      <c r="Y31" s="266" t="str">
        <f>'様式D-3_S00'!BS992</f>
        <v>Ⅰ</v>
      </c>
      <c r="Z31" s="267" t="str">
        <f>'様式D-3_S00'!BT992</f>
        <v>Ⅱ</v>
      </c>
      <c r="AA31" s="267" t="str">
        <f>'様式D-3_S00'!BU992</f>
        <v>Ⅱ</v>
      </c>
      <c r="AB31" s="266" t="str">
        <f>'様式D-3_S00'!BV992</f>
        <v>Ⅱ</v>
      </c>
      <c r="AC31" s="126" t="str">
        <f>'様式D-3_S00'!BW992</f>
        <v/>
      </c>
      <c r="AD31" s="127" t="str">
        <f>'様式D-3_S00'!BX992</f>
        <v/>
      </c>
      <c r="AE31" s="127" t="str">
        <f>'様式D-3_S00'!BY992</f>
        <v/>
      </c>
      <c r="AF31" s="128" t="str">
        <f>'様式D-3_S00'!BZ992</f>
        <v/>
      </c>
      <c r="AG31" s="335">
        <f>'様式D-3_S00'!CA992</f>
        <v>0</v>
      </c>
      <c r="AH31" s="131">
        <f>'様式D-3_S00'!CB992</f>
        <v>0</v>
      </c>
      <c r="AI31" s="131">
        <f>'様式D-3_S00'!CC992</f>
        <v>0</v>
      </c>
      <c r="AJ31" s="131">
        <f>'様式D-3_S00'!CD992</f>
        <v>0.1</v>
      </c>
      <c r="AK31" s="131">
        <f>'様式D-3_S00'!CE992</f>
        <v>0</v>
      </c>
      <c r="AL31" s="131">
        <f>'様式D-3_S00'!CF992</f>
        <v>0</v>
      </c>
      <c r="AM31" s="131">
        <f>'様式D-3_S00'!CG992</f>
        <v>0</v>
      </c>
      <c r="AN31" s="132">
        <f>'様式D-3_S00'!CH992</f>
        <v>2.75</v>
      </c>
      <c r="AO31" s="155"/>
      <c r="AP31" s="155"/>
      <c r="AQ31" s="155"/>
      <c r="AR31" s="155"/>
      <c r="AS31" s="155"/>
      <c r="AT31" s="185">
        <f t="shared" si="0"/>
        <v>2</v>
      </c>
      <c r="AU31" s="155"/>
    </row>
    <row r="32" spans="2:47" x14ac:dyDescent="0.15">
      <c r="B32" s="176" t="str">
        <f>'様式D-3_S00'!AV1039</f>
        <v>S022</v>
      </c>
      <c r="C32" s="278">
        <f>'様式D-3_S00'!AW1039</f>
        <v>10.5</v>
      </c>
      <c r="D32" s="126">
        <f>'様式D-3_S00'!AX1039</f>
        <v>0</v>
      </c>
      <c r="E32" s="127">
        <f>'様式D-3_S00'!AY1039</f>
        <v>0</v>
      </c>
      <c r="F32" s="127">
        <f>'様式D-3_S00'!AZ1039</f>
        <v>0</v>
      </c>
      <c r="G32" s="128">
        <f>'様式D-3_S00'!BA1039</f>
        <v>0</v>
      </c>
      <c r="H32" s="129">
        <f>'様式D-3_S00'!BB1039</f>
        <v>0</v>
      </c>
      <c r="I32" s="127">
        <f>'様式D-3_S00'!BC1039</f>
        <v>0</v>
      </c>
      <c r="J32" s="127">
        <f>'様式D-3_S00'!BD1039</f>
        <v>1</v>
      </c>
      <c r="K32" s="128">
        <f>'様式D-3_S00'!BE1039</f>
        <v>0</v>
      </c>
      <c r="L32" s="129">
        <f>'様式D-3_S00'!BF1039</f>
        <v>0</v>
      </c>
      <c r="M32" s="127">
        <f>'様式D-3_S00'!BG1039</f>
        <v>0</v>
      </c>
      <c r="N32" s="127">
        <f>'様式D-3_S00'!BH1039</f>
        <v>0</v>
      </c>
      <c r="O32" s="128">
        <f>'様式D-3_S00'!BI1039</f>
        <v>1</v>
      </c>
      <c r="P32" s="129" t="str">
        <f>'様式D-3_S00'!BJ1039</f>
        <v/>
      </c>
      <c r="Q32" s="127" t="str">
        <f>'様式D-3_S00'!BK1039</f>
        <v/>
      </c>
      <c r="R32" s="128" t="str">
        <f>'様式D-3_S00'!BL1039</f>
        <v/>
      </c>
      <c r="S32" s="129">
        <f>'様式D-3_S00'!BM1039</f>
        <v>0</v>
      </c>
      <c r="T32" s="127">
        <f>'様式D-3_S00'!BN1039</f>
        <v>0</v>
      </c>
      <c r="U32" s="128">
        <f>'様式D-3_S00'!BO1039</f>
        <v>1</v>
      </c>
      <c r="V32" s="129">
        <f>'様式D-3_S00'!BP1039</f>
        <v>0</v>
      </c>
      <c r="W32" s="127">
        <f>'様式D-3_S00'!BQ1039</f>
        <v>0</v>
      </c>
      <c r="X32" s="130">
        <f>'様式D-3_S00'!BR1039</f>
        <v>1</v>
      </c>
      <c r="Y32" s="266" t="str">
        <f>'様式D-3_S00'!BS1039</f>
        <v>Ⅰ</v>
      </c>
      <c r="Z32" s="267" t="str">
        <f>'様式D-3_S00'!BT1039</f>
        <v>Ⅱ</v>
      </c>
      <c r="AA32" s="267" t="str">
        <f>'様式D-3_S00'!BU1039</f>
        <v>Ⅱ</v>
      </c>
      <c r="AB32" s="266" t="str">
        <f>'様式D-3_S00'!BV1039</f>
        <v>Ⅱ</v>
      </c>
      <c r="AC32" s="126" t="str">
        <f>'様式D-3_S00'!BW1039</f>
        <v/>
      </c>
      <c r="AD32" s="127" t="str">
        <f>'様式D-3_S00'!BX1039</f>
        <v/>
      </c>
      <c r="AE32" s="127" t="str">
        <f>'様式D-3_S00'!BY1039</f>
        <v/>
      </c>
      <c r="AF32" s="128" t="str">
        <f>'様式D-3_S00'!BZ1039</f>
        <v/>
      </c>
      <c r="AG32" s="335">
        <f>'様式D-3_S00'!CA1039</f>
        <v>0</v>
      </c>
      <c r="AH32" s="131">
        <f>'様式D-3_S00'!CB1039</f>
        <v>0</v>
      </c>
      <c r="AI32" s="131">
        <f>'様式D-3_S00'!CC1039</f>
        <v>2.0000000000000004E-2</v>
      </c>
      <c r="AJ32" s="131">
        <f>'様式D-3_S00'!CD1039</f>
        <v>0</v>
      </c>
      <c r="AK32" s="131">
        <f>'様式D-3_S00'!CE1039</f>
        <v>0</v>
      </c>
      <c r="AL32" s="131">
        <f>'様式D-3_S00'!CF1039</f>
        <v>0</v>
      </c>
      <c r="AM32" s="131">
        <f>'様式D-3_S00'!CG1039</f>
        <v>0</v>
      </c>
      <c r="AN32" s="132">
        <f>'様式D-3_S00'!CH1039</f>
        <v>1.6</v>
      </c>
      <c r="AO32" s="155"/>
      <c r="AP32" s="155"/>
      <c r="AQ32" s="155"/>
      <c r="AR32" s="155"/>
      <c r="AS32" s="155"/>
      <c r="AT32" s="185">
        <f t="shared" si="0"/>
        <v>2</v>
      </c>
      <c r="AU32" s="155"/>
    </row>
    <row r="33" spans="2:47" x14ac:dyDescent="0.15">
      <c r="B33" s="176" t="str">
        <f>'様式D-3_S00'!AV1086</f>
        <v>S023</v>
      </c>
      <c r="C33" s="278">
        <f>'様式D-3_S00'!AW1086</f>
        <v>10.5</v>
      </c>
      <c r="D33" s="126">
        <f>'様式D-3_S00'!AX1086</f>
        <v>0</v>
      </c>
      <c r="E33" s="127">
        <f>'様式D-3_S00'!AY1086</f>
        <v>0</v>
      </c>
      <c r="F33" s="127">
        <f>'様式D-3_S00'!AZ1086</f>
        <v>0</v>
      </c>
      <c r="G33" s="128">
        <f>'様式D-3_S00'!BA1086</f>
        <v>0</v>
      </c>
      <c r="H33" s="129">
        <f>'様式D-3_S00'!BB1086</f>
        <v>0</v>
      </c>
      <c r="I33" s="127">
        <f>'様式D-3_S00'!BC1086</f>
        <v>0</v>
      </c>
      <c r="J33" s="127">
        <f>'様式D-3_S00'!BD1086</f>
        <v>0</v>
      </c>
      <c r="K33" s="128">
        <f>'様式D-3_S00'!BE1086</f>
        <v>0</v>
      </c>
      <c r="L33" s="129">
        <f>'様式D-3_S00'!BF1086</f>
        <v>0</v>
      </c>
      <c r="M33" s="127">
        <f>'様式D-3_S00'!BG1086</f>
        <v>0</v>
      </c>
      <c r="N33" s="127">
        <f>'様式D-3_S00'!BH1086</f>
        <v>0</v>
      </c>
      <c r="O33" s="128">
        <f>'様式D-3_S00'!BI1086</f>
        <v>3</v>
      </c>
      <c r="P33" s="129" t="str">
        <f>'様式D-3_S00'!BJ1086</f>
        <v/>
      </c>
      <c r="Q33" s="127" t="str">
        <f>'様式D-3_S00'!BK1086</f>
        <v/>
      </c>
      <c r="R33" s="128" t="str">
        <f>'様式D-3_S00'!BL1086</f>
        <v/>
      </c>
      <c r="S33" s="129">
        <f>'様式D-3_S00'!BM1086</f>
        <v>0</v>
      </c>
      <c r="T33" s="127">
        <f>'様式D-3_S00'!BN1086</f>
        <v>0</v>
      </c>
      <c r="U33" s="128">
        <f>'様式D-3_S00'!BO1086</f>
        <v>0</v>
      </c>
      <c r="V33" s="129">
        <f>'様式D-3_S00'!BP1086</f>
        <v>0</v>
      </c>
      <c r="W33" s="127">
        <f>'様式D-3_S00'!BQ1086</f>
        <v>0</v>
      </c>
      <c r="X33" s="130">
        <f>'様式D-3_S00'!BR1086</f>
        <v>3</v>
      </c>
      <c r="Y33" s="266" t="str">
        <f>'様式D-3_S00'!BS1086</f>
        <v>Ⅰ</v>
      </c>
      <c r="Z33" s="267" t="str">
        <f>'様式D-3_S00'!BT1086</f>
        <v>Ⅰ</v>
      </c>
      <c r="AA33" s="267" t="str">
        <f>'様式D-3_S00'!BU1086</f>
        <v>Ⅱ</v>
      </c>
      <c r="AB33" s="266" t="str">
        <f>'様式D-3_S00'!BV1086</f>
        <v>Ⅱ</v>
      </c>
      <c r="AC33" s="126" t="str">
        <f>'様式D-3_S00'!BW1086</f>
        <v/>
      </c>
      <c r="AD33" s="127" t="str">
        <f>'様式D-3_S00'!BX1086</f>
        <v/>
      </c>
      <c r="AE33" s="127" t="str">
        <f>'様式D-3_S00'!BY1086</f>
        <v/>
      </c>
      <c r="AF33" s="128" t="str">
        <f>'様式D-3_S00'!BZ1086</f>
        <v/>
      </c>
      <c r="AG33" s="335">
        <f>'様式D-3_S00'!CA1086</f>
        <v>0</v>
      </c>
      <c r="AH33" s="131">
        <f>'様式D-3_S00'!CB1086</f>
        <v>0</v>
      </c>
      <c r="AI33" s="131">
        <f>'様式D-3_S00'!CC1086</f>
        <v>0</v>
      </c>
      <c r="AJ33" s="131">
        <f>'様式D-3_S00'!CD1086</f>
        <v>0</v>
      </c>
      <c r="AK33" s="131">
        <f>'様式D-3_S00'!CE1086</f>
        <v>0</v>
      </c>
      <c r="AL33" s="131">
        <f>'様式D-3_S00'!CF1086</f>
        <v>0</v>
      </c>
      <c r="AM33" s="131">
        <f>'様式D-3_S00'!CG1086</f>
        <v>0</v>
      </c>
      <c r="AN33" s="132">
        <f>'様式D-3_S00'!CH1086</f>
        <v>7.4975000000000005</v>
      </c>
      <c r="AO33" s="155"/>
      <c r="AP33" s="155"/>
      <c r="AQ33" s="155"/>
      <c r="AR33" s="155"/>
      <c r="AS33" s="155"/>
      <c r="AT33" s="185">
        <f t="shared" si="0"/>
        <v>2</v>
      </c>
      <c r="AU33" s="155"/>
    </row>
    <row r="34" spans="2:47" x14ac:dyDescent="0.15">
      <c r="B34" s="176" t="str">
        <f>'様式D-3_S00'!AV1133</f>
        <v>S024</v>
      </c>
      <c r="C34" s="278">
        <f>'様式D-3_S00'!AW1133</f>
        <v>10.5</v>
      </c>
      <c r="D34" s="126">
        <f>'様式D-3_S00'!AX1133</f>
        <v>0</v>
      </c>
      <c r="E34" s="127">
        <f>'様式D-3_S00'!AY1133</f>
        <v>0</v>
      </c>
      <c r="F34" s="127">
        <f>'様式D-3_S00'!AZ1133</f>
        <v>0</v>
      </c>
      <c r="G34" s="128">
        <f>'様式D-3_S00'!BA1133</f>
        <v>0</v>
      </c>
      <c r="H34" s="129">
        <f>'様式D-3_S00'!BB1133</f>
        <v>0</v>
      </c>
      <c r="I34" s="127">
        <f>'様式D-3_S00'!BC1133</f>
        <v>0</v>
      </c>
      <c r="J34" s="127">
        <f>'様式D-3_S00'!BD1133</f>
        <v>0</v>
      </c>
      <c r="K34" s="128">
        <f>'様式D-3_S00'!BE1133</f>
        <v>1</v>
      </c>
      <c r="L34" s="129">
        <f>'様式D-3_S00'!BF1133</f>
        <v>0</v>
      </c>
      <c r="M34" s="127">
        <f>'様式D-3_S00'!BG1133</f>
        <v>0</v>
      </c>
      <c r="N34" s="127">
        <f>'様式D-3_S00'!BH1133</f>
        <v>0</v>
      </c>
      <c r="O34" s="128">
        <f>'様式D-3_S00'!BI1133</f>
        <v>1</v>
      </c>
      <c r="P34" s="129" t="str">
        <f>'様式D-3_S00'!BJ1133</f>
        <v/>
      </c>
      <c r="Q34" s="127" t="str">
        <f>'様式D-3_S00'!BK1133</f>
        <v/>
      </c>
      <c r="R34" s="128" t="str">
        <f>'様式D-3_S00'!BL1133</f>
        <v/>
      </c>
      <c r="S34" s="129">
        <f>'様式D-3_S00'!BM1133</f>
        <v>0</v>
      </c>
      <c r="T34" s="127">
        <f>'様式D-3_S00'!BN1133</f>
        <v>0</v>
      </c>
      <c r="U34" s="128">
        <f>'様式D-3_S00'!BO1133</f>
        <v>1</v>
      </c>
      <c r="V34" s="129">
        <f>'様式D-3_S00'!BP1133</f>
        <v>0</v>
      </c>
      <c r="W34" s="127">
        <f>'様式D-3_S00'!BQ1133</f>
        <v>0</v>
      </c>
      <c r="X34" s="130">
        <f>'様式D-3_S00'!BR1133</f>
        <v>1</v>
      </c>
      <c r="Y34" s="266" t="str">
        <f>'様式D-3_S00'!BS1133</f>
        <v>Ⅰ</v>
      </c>
      <c r="Z34" s="267" t="str">
        <f>'様式D-3_S00'!BT1133</f>
        <v>Ⅱ</v>
      </c>
      <c r="AA34" s="267" t="str">
        <f>'様式D-3_S00'!BU1133</f>
        <v>Ⅱ</v>
      </c>
      <c r="AB34" s="266" t="str">
        <f>'様式D-3_S00'!BV1133</f>
        <v>Ⅱ</v>
      </c>
      <c r="AC34" s="126" t="str">
        <f>'様式D-3_S00'!BW1133</f>
        <v/>
      </c>
      <c r="AD34" s="127" t="str">
        <f>'様式D-3_S00'!BX1133</f>
        <v/>
      </c>
      <c r="AE34" s="127" t="str">
        <f>'様式D-3_S00'!BY1133</f>
        <v/>
      </c>
      <c r="AF34" s="128" t="str">
        <f>'様式D-3_S00'!BZ1133</f>
        <v/>
      </c>
      <c r="AG34" s="335">
        <f>'様式D-3_S00'!CA1133</f>
        <v>0</v>
      </c>
      <c r="AH34" s="131">
        <f>'様式D-3_S00'!CB1133</f>
        <v>0</v>
      </c>
      <c r="AI34" s="131">
        <f>'様式D-3_S00'!CC1133</f>
        <v>0</v>
      </c>
      <c r="AJ34" s="131">
        <f>'様式D-3_S00'!CD1133</f>
        <v>0.6</v>
      </c>
      <c r="AK34" s="131">
        <f>'様式D-3_S00'!CE1133</f>
        <v>0</v>
      </c>
      <c r="AL34" s="131">
        <f>'様式D-3_S00'!CF1133</f>
        <v>0</v>
      </c>
      <c r="AM34" s="131">
        <f>'様式D-3_S00'!CG1133</f>
        <v>0</v>
      </c>
      <c r="AN34" s="132">
        <f>'様式D-3_S00'!CH1133</f>
        <v>0.31000000000000005</v>
      </c>
      <c r="AO34" s="155"/>
      <c r="AP34" s="155"/>
      <c r="AQ34" s="155"/>
      <c r="AR34" s="155"/>
      <c r="AS34" s="155"/>
      <c r="AT34" s="185">
        <f t="shared" si="0"/>
        <v>2</v>
      </c>
      <c r="AU34" s="155"/>
    </row>
    <row r="35" spans="2:47" x14ac:dyDescent="0.15">
      <c r="B35" s="176" t="str">
        <f>'様式D-3_S00'!AV1180</f>
        <v>S025</v>
      </c>
      <c r="C35" s="292">
        <f>'様式D-3_S00'!AW1180</f>
        <v>10.5</v>
      </c>
      <c r="D35" s="126">
        <f>'様式D-3_S00'!AX1180</f>
        <v>0</v>
      </c>
      <c r="E35" s="127">
        <f>'様式D-3_S00'!AY1180</f>
        <v>0</v>
      </c>
      <c r="F35" s="127">
        <f>'様式D-3_S00'!AZ1180</f>
        <v>0</v>
      </c>
      <c r="G35" s="128">
        <f>'様式D-3_S00'!BA1180</f>
        <v>0</v>
      </c>
      <c r="H35" s="129">
        <f>'様式D-3_S00'!BB1180</f>
        <v>0</v>
      </c>
      <c r="I35" s="127">
        <f>'様式D-3_S00'!BC1180</f>
        <v>0</v>
      </c>
      <c r="J35" s="127">
        <f>'様式D-3_S00'!BD1180</f>
        <v>0</v>
      </c>
      <c r="K35" s="128">
        <f>'様式D-3_S00'!BE1180</f>
        <v>3</v>
      </c>
      <c r="L35" s="129">
        <f>'様式D-3_S00'!BF1180</f>
        <v>0</v>
      </c>
      <c r="M35" s="127">
        <f>'様式D-3_S00'!BG1180</f>
        <v>0</v>
      </c>
      <c r="N35" s="127">
        <f>'様式D-3_S00'!BH1180</f>
        <v>0</v>
      </c>
      <c r="O35" s="128">
        <f>'様式D-3_S00'!BI1180</f>
        <v>2</v>
      </c>
      <c r="P35" s="129" t="str">
        <f>'様式D-3_S00'!BJ1180</f>
        <v/>
      </c>
      <c r="Q35" s="127" t="str">
        <f>'様式D-3_S00'!BK1180</f>
        <v/>
      </c>
      <c r="R35" s="128" t="str">
        <f>'様式D-3_S00'!BL1180</f>
        <v/>
      </c>
      <c r="S35" s="129">
        <f>'様式D-3_S00'!BM1180</f>
        <v>0</v>
      </c>
      <c r="T35" s="127">
        <f>'様式D-3_S00'!BN1180</f>
        <v>0</v>
      </c>
      <c r="U35" s="128">
        <f>'様式D-3_S00'!BO1180</f>
        <v>3</v>
      </c>
      <c r="V35" s="129">
        <f>'様式D-3_S00'!BP1180</f>
        <v>0</v>
      </c>
      <c r="W35" s="127">
        <f>'様式D-3_S00'!BQ1180</f>
        <v>0</v>
      </c>
      <c r="X35" s="130">
        <f>'様式D-3_S00'!BR1180</f>
        <v>2</v>
      </c>
      <c r="Y35" s="266" t="str">
        <f>'様式D-3_S00'!BS1180</f>
        <v>Ⅰ</v>
      </c>
      <c r="Z35" s="267" t="str">
        <f>'様式D-3_S00'!BT1180</f>
        <v>Ⅱ</v>
      </c>
      <c r="AA35" s="267" t="str">
        <f>'様式D-3_S00'!BU1180</f>
        <v>Ⅱ</v>
      </c>
      <c r="AB35" s="266" t="str">
        <f>'様式D-3_S00'!BV1180</f>
        <v>Ⅱ</v>
      </c>
      <c r="AC35" s="126" t="str">
        <f>'様式D-3_S00'!BW1180</f>
        <v/>
      </c>
      <c r="AD35" s="127" t="str">
        <f>'様式D-3_S00'!BX1180</f>
        <v/>
      </c>
      <c r="AE35" s="127" t="str">
        <f>'様式D-3_S00'!BY1180</f>
        <v/>
      </c>
      <c r="AF35" s="128" t="str">
        <f>'様式D-3_S00'!BZ1180</f>
        <v/>
      </c>
      <c r="AG35" s="335">
        <f>'様式D-3_S00'!CA1180</f>
        <v>0</v>
      </c>
      <c r="AH35" s="131">
        <f>'様式D-3_S00'!CB1180</f>
        <v>0</v>
      </c>
      <c r="AI35" s="131">
        <f>'様式D-3_S00'!CC1180</f>
        <v>0</v>
      </c>
      <c r="AJ35" s="131">
        <f>'様式D-3_S00'!CD1180</f>
        <v>0.72499999999999987</v>
      </c>
      <c r="AK35" s="131">
        <f>'様式D-3_S00'!CE1180</f>
        <v>0</v>
      </c>
      <c r="AL35" s="131">
        <f>'様式D-3_S00'!CF1180</f>
        <v>0</v>
      </c>
      <c r="AM35" s="131">
        <f>'様式D-3_S00'!CG1180</f>
        <v>0</v>
      </c>
      <c r="AN35" s="132">
        <f>'様式D-3_S00'!CH1180</f>
        <v>5.76</v>
      </c>
      <c r="AO35" s="155"/>
      <c r="AP35" s="155"/>
      <c r="AQ35" s="155"/>
      <c r="AR35" s="155"/>
      <c r="AS35" s="155"/>
      <c r="AT35" s="185">
        <f t="shared" si="0"/>
        <v>2</v>
      </c>
      <c r="AU35" s="155"/>
    </row>
    <row r="36" spans="2:47" x14ac:dyDescent="0.15">
      <c r="B36" s="176" t="str">
        <f>'様式D-3_S00'!AV1227</f>
        <v>S026</v>
      </c>
      <c r="C36" s="292">
        <f>'様式D-3_S00'!AW1227</f>
        <v>10.5</v>
      </c>
      <c r="D36" s="126">
        <f>'様式D-3_S00'!AX1227</f>
        <v>0</v>
      </c>
      <c r="E36" s="127">
        <f>'様式D-3_S00'!AY1227</f>
        <v>0</v>
      </c>
      <c r="F36" s="127">
        <f>'様式D-3_S00'!AZ1227</f>
        <v>0</v>
      </c>
      <c r="G36" s="128">
        <f>'様式D-3_S00'!BA1227</f>
        <v>0</v>
      </c>
      <c r="H36" s="129">
        <f>'様式D-3_S00'!BB1227</f>
        <v>0</v>
      </c>
      <c r="I36" s="127">
        <f>'様式D-3_S00'!BC1227</f>
        <v>0</v>
      </c>
      <c r="J36" s="127">
        <f>'様式D-3_S00'!BD1227</f>
        <v>0</v>
      </c>
      <c r="K36" s="128">
        <f>'様式D-3_S00'!BE1227</f>
        <v>2</v>
      </c>
      <c r="L36" s="129">
        <f>'様式D-3_S00'!BF1227</f>
        <v>0</v>
      </c>
      <c r="M36" s="127">
        <f>'様式D-3_S00'!BG1227</f>
        <v>0</v>
      </c>
      <c r="N36" s="127">
        <f>'様式D-3_S00'!BH1227</f>
        <v>0</v>
      </c>
      <c r="O36" s="128">
        <f>'様式D-3_S00'!BI1227</f>
        <v>2</v>
      </c>
      <c r="P36" s="129" t="str">
        <f>'様式D-3_S00'!BJ1227</f>
        <v/>
      </c>
      <c r="Q36" s="127" t="str">
        <f>'様式D-3_S00'!BK1227</f>
        <v/>
      </c>
      <c r="R36" s="128" t="str">
        <f>'様式D-3_S00'!BL1227</f>
        <v/>
      </c>
      <c r="S36" s="129">
        <f>'様式D-3_S00'!BM1227</f>
        <v>0</v>
      </c>
      <c r="T36" s="127">
        <f>'様式D-3_S00'!BN1227</f>
        <v>0</v>
      </c>
      <c r="U36" s="128">
        <f>'様式D-3_S00'!BO1227</f>
        <v>2</v>
      </c>
      <c r="V36" s="129">
        <f>'様式D-3_S00'!BP1227</f>
        <v>0</v>
      </c>
      <c r="W36" s="127">
        <f>'様式D-3_S00'!BQ1227</f>
        <v>0</v>
      </c>
      <c r="X36" s="130">
        <f>'様式D-3_S00'!BR1227</f>
        <v>2</v>
      </c>
      <c r="Y36" s="266" t="str">
        <f>'様式D-3_S00'!BS1227</f>
        <v>Ⅰ</v>
      </c>
      <c r="Z36" s="267" t="str">
        <f>'様式D-3_S00'!BT1227</f>
        <v>Ⅱ</v>
      </c>
      <c r="AA36" s="267" t="str">
        <f>'様式D-3_S00'!BU1227</f>
        <v>Ⅱ</v>
      </c>
      <c r="AB36" s="266" t="str">
        <f>'様式D-3_S00'!BV1227</f>
        <v>Ⅱ</v>
      </c>
      <c r="AC36" s="126" t="str">
        <f>'様式D-3_S00'!BW1227</f>
        <v/>
      </c>
      <c r="AD36" s="127" t="str">
        <f>'様式D-3_S00'!BX1227</f>
        <v/>
      </c>
      <c r="AE36" s="127" t="str">
        <f>'様式D-3_S00'!BY1227</f>
        <v/>
      </c>
      <c r="AF36" s="128" t="str">
        <f>'様式D-3_S00'!BZ1227</f>
        <v/>
      </c>
      <c r="AG36" s="335">
        <f>'様式D-3_S00'!CA1227</f>
        <v>0</v>
      </c>
      <c r="AH36" s="131">
        <f>'様式D-3_S00'!CB1227</f>
        <v>0</v>
      </c>
      <c r="AI36" s="131">
        <f>'様式D-3_S00'!CC1227</f>
        <v>0</v>
      </c>
      <c r="AJ36" s="131">
        <f>'様式D-3_S00'!CD1227</f>
        <v>0.72</v>
      </c>
      <c r="AK36" s="131">
        <f>'様式D-3_S00'!CE1227</f>
        <v>0</v>
      </c>
      <c r="AL36" s="131">
        <f>'様式D-3_S00'!CF1227</f>
        <v>0</v>
      </c>
      <c r="AM36" s="131">
        <f>'様式D-3_S00'!CG1227</f>
        <v>0</v>
      </c>
      <c r="AN36" s="132">
        <f>'様式D-3_S00'!CH1227</f>
        <v>28.75</v>
      </c>
      <c r="AO36" s="155"/>
      <c r="AP36" s="155"/>
      <c r="AQ36" s="155"/>
      <c r="AR36" s="155"/>
      <c r="AS36" s="155"/>
      <c r="AT36" s="185">
        <f t="shared" si="0"/>
        <v>2</v>
      </c>
      <c r="AU36" s="155"/>
    </row>
    <row r="37" spans="2:47" x14ac:dyDescent="0.15">
      <c r="B37" s="176" t="str">
        <f>'様式D-3_S00'!AV1274</f>
        <v>S027</v>
      </c>
      <c r="C37" s="292">
        <f>'様式D-3_S00'!AW1274</f>
        <v>10.5</v>
      </c>
      <c r="D37" s="126">
        <f>'様式D-3_S00'!AX1274</f>
        <v>0</v>
      </c>
      <c r="E37" s="127">
        <f>'様式D-3_S00'!AY1274</f>
        <v>0</v>
      </c>
      <c r="F37" s="127">
        <f>'様式D-3_S00'!AZ1274</f>
        <v>0</v>
      </c>
      <c r="G37" s="128">
        <f>'様式D-3_S00'!BA1274</f>
        <v>0</v>
      </c>
      <c r="H37" s="129">
        <f>'様式D-3_S00'!BB1274</f>
        <v>0</v>
      </c>
      <c r="I37" s="127">
        <f>'様式D-3_S00'!BC1274</f>
        <v>0</v>
      </c>
      <c r="J37" s="127">
        <f>'様式D-3_S00'!BD1274</f>
        <v>0</v>
      </c>
      <c r="K37" s="128">
        <f>'様式D-3_S00'!BE1274</f>
        <v>1</v>
      </c>
      <c r="L37" s="129">
        <f>'様式D-3_S00'!BF1274</f>
        <v>0</v>
      </c>
      <c r="M37" s="127">
        <f>'様式D-3_S00'!BG1274</f>
        <v>0</v>
      </c>
      <c r="N37" s="127">
        <f>'様式D-3_S00'!BH1274</f>
        <v>0</v>
      </c>
      <c r="O37" s="128">
        <f>'様式D-3_S00'!BI1274</f>
        <v>1</v>
      </c>
      <c r="P37" s="129" t="str">
        <f>'様式D-3_S00'!BJ1274</f>
        <v/>
      </c>
      <c r="Q37" s="127" t="str">
        <f>'様式D-3_S00'!BK1274</f>
        <v/>
      </c>
      <c r="R37" s="128" t="str">
        <f>'様式D-3_S00'!BL1274</f>
        <v/>
      </c>
      <c r="S37" s="129">
        <f>'様式D-3_S00'!BM1274</f>
        <v>0</v>
      </c>
      <c r="T37" s="127">
        <f>'様式D-3_S00'!BN1274</f>
        <v>0</v>
      </c>
      <c r="U37" s="128">
        <f>'様式D-3_S00'!BO1274</f>
        <v>1</v>
      </c>
      <c r="V37" s="129">
        <f>'様式D-3_S00'!BP1274</f>
        <v>0</v>
      </c>
      <c r="W37" s="127">
        <f>'様式D-3_S00'!BQ1274</f>
        <v>0</v>
      </c>
      <c r="X37" s="130">
        <f>'様式D-3_S00'!BR1274</f>
        <v>1</v>
      </c>
      <c r="Y37" s="266" t="str">
        <f>'様式D-3_S00'!BS1274</f>
        <v>Ⅰ</v>
      </c>
      <c r="Z37" s="267" t="str">
        <f>'様式D-3_S00'!BT1274</f>
        <v>Ⅱ</v>
      </c>
      <c r="AA37" s="267" t="str">
        <f>'様式D-3_S00'!BU1274</f>
        <v>Ⅱ</v>
      </c>
      <c r="AB37" s="266" t="str">
        <f>'様式D-3_S00'!BV1274</f>
        <v>Ⅱ</v>
      </c>
      <c r="AC37" s="126" t="str">
        <f>'様式D-3_S00'!BW1274</f>
        <v/>
      </c>
      <c r="AD37" s="127" t="str">
        <f>'様式D-3_S00'!BX1274</f>
        <v/>
      </c>
      <c r="AE37" s="127" t="str">
        <f>'様式D-3_S00'!BY1274</f>
        <v/>
      </c>
      <c r="AF37" s="128" t="str">
        <f>'様式D-3_S00'!BZ1274</f>
        <v/>
      </c>
      <c r="AG37" s="335">
        <f>'様式D-3_S00'!CA1274</f>
        <v>0</v>
      </c>
      <c r="AH37" s="131">
        <f>'様式D-3_S00'!CB1274</f>
        <v>0</v>
      </c>
      <c r="AI37" s="131">
        <f>'様式D-3_S00'!CC1274</f>
        <v>0</v>
      </c>
      <c r="AJ37" s="131">
        <f>'様式D-3_S00'!CD1274</f>
        <v>0.19500000000000001</v>
      </c>
      <c r="AK37" s="131">
        <f>'様式D-3_S00'!CE1274</f>
        <v>0</v>
      </c>
      <c r="AL37" s="131">
        <f>'様式D-3_S00'!CF1274</f>
        <v>0</v>
      </c>
      <c r="AM37" s="131">
        <f>'様式D-3_S00'!CG1274</f>
        <v>0</v>
      </c>
      <c r="AN37" s="132">
        <f>'様式D-3_S00'!CH1274</f>
        <v>0.26</v>
      </c>
      <c r="AO37" s="155"/>
      <c r="AP37" s="155"/>
      <c r="AQ37" s="155"/>
      <c r="AR37" s="155"/>
      <c r="AS37" s="155"/>
      <c r="AT37" s="185">
        <f t="shared" si="0"/>
        <v>2</v>
      </c>
      <c r="AU37" s="155"/>
    </row>
    <row r="38" spans="2:47" x14ac:dyDescent="0.15">
      <c r="B38" s="176" t="str">
        <f>'様式D-3_S00'!AV1321</f>
        <v>S028</v>
      </c>
      <c r="C38" s="292">
        <f>'様式D-3_S00'!AW1321</f>
        <v>10.5</v>
      </c>
      <c r="D38" s="126">
        <f>'様式D-3_S00'!AX1321</f>
        <v>0</v>
      </c>
      <c r="E38" s="127">
        <f>'様式D-3_S00'!AY1321</f>
        <v>0</v>
      </c>
      <c r="F38" s="127">
        <f>'様式D-3_S00'!AZ1321</f>
        <v>0</v>
      </c>
      <c r="G38" s="128">
        <f>'様式D-3_S00'!BA1321</f>
        <v>0</v>
      </c>
      <c r="H38" s="129">
        <f>'様式D-3_S00'!BB1321</f>
        <v>0</v>
      </c>
      <c r="I38" s="127">
        <f>'様式D-3_S00'!BC1321</f>
        <v>0</v>
      </c>
      <c r="J38" s="127">
        <f>'様式D-3_S00'!BD1321</f>
        <v>0</v>
      </c>
      <c r="K38" s="128">
        <f>'様式D-3_S00'!BE1321</f>
        <v>1</v>
      </c>
      <c r="L38" s="129">
        <f>'様式D-3_S00'!BF1321</f>
        <v>0</v>
      </c>
      <c r="M38" s="127">
        <f>'様式D-3_S00'!BG1321</f>
        <v>0</v>
      </c>
      <c r="N38" s="127">
        <f>'様式D-3_S00'!BH1321</f>
        <v>0</v>
      </c>
      <c r="O38" s="128">
        <f>'様式D-3_S00'!BI1321</f>
        <v>2</v>
      </c>
      <c r="P38" s="129" t="str">
        <f>'様式D-3_S00'!BJ1321</f>
        <v/>
      </c>
      <c r="Q38" s="127" t="str">
        <f>'様式D-3_S00'!BK1321</f>
        <v/>
      </c>
      <c r="R38" s="128" t="str">
        <f>'様式D-3_S00'!BL1321</f>
        <v/>
      </c>
      <c r="S38" s="129">
        <f>'様式D-3_S00'!BM1321</f>
        <v>0</v>
      </c>
      <c r="T38" s="127">
        <f>'様式D-3_S00'!BN1321</f>
        <v>0</v>
      </c>
      <c r="U38" s="128">
        <f>'様式D-3_S00'!BO1321</f>
        <v>1</v>
      </c>
      <c r="V38" s="129">
        <f>'様式D-3_S00'!BP1321</f>
        <v>0</v>
      </c>
      <c r="W38" s="127">
        <f>'様式D-3_S00'!BQ1321</f>
        <v>0</v>
      </c>
      <c r="X38" s="130">
        <f>'様式D-3_S00'!BR1321</f>
        <v>2</v>
      </c>
      <c r="Y38" s="266" t="str">
        <f>'様式D-3_S00'!BS1321</f>
        <v>Ⅰ</v>
      </c>
      <c r="Z38" s="267" t="str">
        <f>'様式D-3_S00'!BT1321</f>
        <v>Ⅱ</v>
      </c>
      <c r="AA38" s="267" t="str">
        <f>'様式D-3_S00'!BU1321</f>
        <v>Ⅱ</v>
      </c>
      <c r="AB38" s="266" t="str">
        <f>'様式D-3_S00'!BV1321</f>
        <v>Ⅱ</v>
      </c>
      <c r="AC38" s="126" t="str">
        <f>'様式D-3_S00'!BW1321</f>
        <v/>
      </c>
      <c r="AD38" s="127" t="str">
        <f>'様式D-3_S00'!BX1321</f>
        <v/>
      </c>
      <c r="AE38" s="127" t="str">
        <f>'様式D-3_S00'!BY1321</f>
        <v/>
      </c>
      <c r="AF38" s="128" t="str">
        <f>'様式D-3_S00'!BZ1321</f>
        <v/>
      </c>
      <c r="AG38" s="335">
        <f>'様式D-3_S00'!CA1321</f>
        <v>0</v>
      </c>
      <c r="AH38" s="131">
        <f>'様式D-3_S00'!CB1321</f>
        <v>0</v>
      </c>
      <c r="AI38" s="131">
        <f>'様式D-3_S00'!CC1321</f>
        <v>0</v>
      </c>
      <c r="AJ38" s="131">
        <f>'様式D-3_S00'!CD1321</f>
        <v>0.375</v>
      </c>
      <c r="AK38" s="131">
        <f>'様式D-3_S00'!CE1321</f>
        <v>0</v>
      </c>
      <c r="AL38" s="131">
        <f>'様式D-3_S00'!CF1321</f>
        <v>0</v>
      </c>
      <c r="AM38" s="131">
        <f>'様式D-3_S00'!CG1321</f>
        <v>0</v>
      </c>
      <c r="AN38" s="132">
        <f>'様式D-3_S00'!CH1321</f>
        <v>3.4000000000000004</v>
      </c>
      <c r="AO38" s="155"/>
      <c r="AP38" s="155"/>
      <c r="AQ38" s="155"/>
      <c r="AR38" s="155"/>
      <c r="AS38" s="155"/>
      <c r="AT38" s="185">
        <f t="shared" si="0"/>
        <v>2</v>
      </c>
      <c r="AU38" s="155"/>
    </row>
    <row r="39" spans="2:47" x14ac:dyDescent="0.15">
      <c r="B39" s="176" t="str">
        <f>'様式D-3_S00'!AV1368</f>
        <v>S029</v>
      </c>
      <c r="C39" s="292">
        <f>'様式D-3_S00'!AW1368</f>
        <v>10.5</v>
      </c>
      <c r="D39" s="126">
        <f>'様式D-3_S00'!AX1368</f>
        <v>0</v>
      </c>
      <c r="E39" s="127">
        <f>'様式D-3_S00'!AY1368</f>
        <v>0</v>
      </c>
      <c r="F39" s="127">
        <f>'様式D-3_S00'!AZ1368</f>
        <v>0</v>
      </c>
      <c r="G39" s="128">
        <f>'様式D-3_S00'!BA1368</f>
        <v>0</v>
      </c>
      <c r="H39" s="129">
        <f>'様式D-3_S00'!BB1368</f>
        <v>0</v>
      </c>
      <c r="I39" s="127">
        <f>'様式D-3_S00'!BC1368</f>
        <v>0</v>
      </c>
      <c r="J39" s="127">
        <f>'様式D-3_S00'!BD1368</f>
        <v>0</v>
      </c>
      <c r="K39" s="128">
        <f>'様式D-3_S00'!BE1368</f>
        <v>2</v>
      </c>
      <c r="L39" s="129">
        <f>'様式D-3_S00'!BF1368</f>
        <v>0</v>
      </c>
      <c r="M39" s="127">
        <f>'様式D-3_S00'!BG1368</f>
        <v>0</v>
      </c>
      <c r="N39" s="127">
        <f>'様式D-3_S00'!BH1368</f>
        <v>0</v>
      </c>
      <c r="O39" s="128">
        <f>'様式D-3_S00'!BI1368</f>
        <v>1</v>
      </c>
      <c r="P39" s="129" t="str">
        <f>'様式D-3_S00'!BJ1368</f>
        <v/>
      </c>
      <c r="Q39" s="127" t="str">
        <f>'様式D-3_S00'!BK1368</f>
        <v/>
      </c>
      <c r="R39" s="128" t="str">
        <f>'様式D-3_S00'!BL1368</f>
        <v/>
      </c>
      <c r="S39" s="129">
        <f>'様式D-3_S00'!BM1368</f>
        <v>0</v>
      </c>
      <c r="T39" s="127">
        <f>'様式D-3_S00'!BN1368</f>
        <v>0</v>
      </c>
      <c r="U39" s="128">
        <f>'様式D-3_S00'!BO1368</f>
        <v>2</v>
      </c>
      <c r="V39" s="129">
        <f>'様式D-3_S00'!BP1368</f>
        <v>0</v>
      </c>
      <c r="W39" s="127">
        <f>'様式D-3_S00'!BQ1368</f>
        <v>0</v>
      </c>
      <c r="X39" s="130">
        <f>'様式D-3_S00'!BR1368</f>
        <v>1</v>
      </c>
      <c r="Y39" s="266" t="str">
        <f>'様式D-3_S00'!BS1368</f>
        <v>Ⅰ</v>
      </c>
      <c r="Z39" s="267" t="str">
        <f>'様式D-3_S00'!BT1368</f>
        <v>Ⅱ</v>
      </c>
      <c r="AA39" s="267" t="str">
        <f>'様式D-3_S00'!BU1368</f>
        <v>Ⅱ</v>
      </c>
      <c r="AB39" s="266" t="str">
        <f>'様式D-3_S00'!BV1368</f>
        <v>Ⅱ</v>
      </c>
      <c r="AC39" s="126" t="str">
        <f>'様式D-3_S00'!BW1368</f>
        <v/>
      </c>
      <c r="AD39" s="127" t="str">
        <f>'様式D-3_S00'!BX1368</f>
        <v/>
      </c>
      <c r="AE39" s="127" t="str">
        <f>'様式D-3_S00'!BY1368</f>
        <v/>
      </c>
      <c r="AF39" s="128" t="str">
        <f>'様式D-3_S00'!BZ1368</f>
        <v/>
      </c>
      <c r="AG39" s="335">
        <f>'様式D-3_S00'!CA1368</f>
        <v>0</v>
      </c>
      <c r="AH39" s="131">
        <f>'様式D-3_S00'!CB1368</f>
        <v>0</v>
      </c>
      <c r="AI39" s="131">
        <f>'様式D-3_S00'!CC1368</f>
        <v>0</v>
      </c>
      <c r="AJ39" s="131">
        <f>'様式D-3_S00'!CD1368</f>
        <v>0.46250000000000002</v>
      </c>
      <c r="AK39" s="131">
        <f>'様式D-3_S00'!CE1368</f>
        <v>0</v>
      </c>
      <c r="AL39" s="131">
        <f>'様式D-3_S00'!CF1368</f>
        <v>0</v>
      </c>
      <c r="AM39" s="131">
        <f>'様式D-3_S00'!CG1368</f>
        <v>0</v>
      </c>
      <c r="AN39" s="132">
        <f>'様式D-3_S00'!CH1368</f>
        <v>1.5</v>
      </c>
      <c r="AO39" s="155"/>
      <c r="AP39" s="155"/>
      <c r="AQ39" s="155"/>
      <c r="AR39" s="155"/>
      <c r="AS39" s="155"/>
      <c r="AT39" s="185">
        <f t="shared" si="0"/>
        <v>2</v>
      </c>
      <c r="AU39" s="155"/>
    </row>
    <row r="40" spans="2:47" x14ac:dyDescent="0.15">
      <c r="B40" s="176" t="str">
        <f>'様式D-3_S00'!AV1415</f>
        <v>S030</v>
      </c>
      <c r="C40" s="292">
        <f>'様式D-3_S00'!AW1415</f>
        <v>10.5</v>
      </c>
      <c r="D40" s="126">
        <f>'様式D-3_S00'!AX1415</f>
        <v>0</v>
      </c>
      <c r="E40" s="127">
        <f>'様式D-3_S00'!AY1415</f>
        <v>0</v>
      </c>
      <c r="F40" s="127">
        <f>'様式D-3_S00'!AZ1415</f>
        <v>0</v>
      </c>
      <c r="G40" s="128">
        <f>'様式D-3_S00'!BA1415</f>
        <v>0</v>
      </c>
      <c r="H40" s="129">
        <f>'様式D-3_S00'!BB1415</f>
        <v>0</v>
      </c>
      <c r="I40" s="127">
        <f>'様式D-3_S00'!BC1415</f>
        <v>0</v>
      </c>
      <c r="J40" s="127">
        <f>'様式D-3_S00'!BD1415</f>
        <v>1</v>
      </c>
      <c r="K40" s="128">
        <f>'様式D-3_S00'!BE1415</f>
        <v>1</v>
      </c>
      <c r="L40" s="129">
        <f>'様式D-3_S00'!BF1415</f>
        <v>0</v>
      </c>
      <c r="M40" s="127">
        <f>'様式D-3_S00'!BG1415</f>
        <v>0</v>
      </c>
      <c r="N40" s="127">
        <f>'様式D-3_S00'!BH1415</f>
        <v>0</v>
      </c>
      <c r="O40" s="128">
        <f>'様式D-3_S00'!BI1415</f>
        <v>0</v>
      </c>
      <c r="P40" s="129" t="str">
        <f>'様式D-3_S00'!BJ1415</f>
        <v/>
      </c>
      <c r="Q40" s="127" t="str">
        <f>'様式D-3_S00'!BK1415</f>
        <v/>
      </c>
      <c r="R40" s="128" t="str">
        <f>'様式D-3_S00'!BL1415</f>
        <v/>
      </c>
      <c r="S40" s="129">
        <f>'様式D-3_S00'!BM1415</f>
        <v>0</v>
      </c>
      <c r="T40" s="127">
        <f>'様式D-3_S00'!BN1415</f>
        <v>0</v>
      </c>
      <c r="U40" s="128">
        <f>'様式D-3_S00'!BO1415</f>
        <v>2</v>
      </c>
      <c r="V40" s="129">
        <f>'様式D-3_S00'!BP1415</f>
        <v>0</v>
      </c>
      <c r="W40" s="127">
        <f>'様式D-3_S00'!BQ1415</f>
        <v>0</v>
      </c>
      <c r="X40" s="130">
        <f>'様式D-3_S00'!BR1415</f>
        <v>0</v>
      </c>
      <c r="Y40" s="266" t="str">
        <f>'様式D-3_S00'!BS1415</f>
        <v>Ⅰ</v>
      </c>
      <c r="Z40" s="267" t="str">
        <f>'様式D-3_S00'!BT1415</f>
        <v>Ⅱ</v>
      </c>
      <c r="AA40" s="267" t="str">
        <f>'様式D-3_S00'!BU1415</f>
        <v>Ⅰ</v>
      </c>
      <c r="AB40" s="266" t="str">
        <f>'様式D-3_S00'!BV1415</f>
        <v>Ⅱ</v>
      </c>
      <c r="AC40" s="126" t="str">
        <f>'様式D-3_S00'!BW1415</f>
        <v/>
      </c>
      <c r="AD40" s="127" t="str">
        <f>'様式D-3_S00'!BX1415</f>
        <v/>
      </c>
      <c r="AE40" s="127" t="str">
        <f>'様式D-3_S00'!BY1415</f>
        <v/>
      </c>
      <c r="AF40" s="128" t="str">
        <f>'様式D-3_S00'!BZ1415</f>
        <v/>
      </c>
      <c r="AG40" s="335">
        <f>'様式D-3_S00'!CA1415</f>
        <v>0</v>
      </c>
      <c r="AH40" s="131">
        <f>'様式D-3_S00'!CB1415</f>
        <v>0</v>
      </c>
      <c r="AI40" s="131">
        <f>'様式D-3_S00'!CC1415</f>
        <v>1.4000000000000002E-2</v>
      </c>
      <c r="AJ40" s="131">
        <f>'様式D-3_S00'!CD1415</f>
        <v>8.7499999999999994E-2</v>
      </c>
      <c r="AK40" s="131">
        <f>'様式D-3_S00'!CE1415</f>
        <v>0</v>
      </c>
      <c r="AL40" s="131">
        <f>'様式D-3_S00'!CF1415</f>
        <v>0</v>
      </c>
      <c r="AM40" s="131">
        <f>'様式D-3_S00'!CG1415</f>
        <v>0</v>
      </c>
      <c r="AN40" s="132">
        <f>'様式D-3_S00'!CH1415</f>
        <v>0</v>
      </c>
      <c r="AO40" s="155"/>
      <c r="AP40" s="155"/>
      <c r="AQ40" s="155"/>
      <c r="AR40" s="155"/>
      <c r="AS40" s="155"/>
      <c r="AT40" s="185">
        <f t="shared" si="0"/>
        <v>2</v>
      </c>
      <c r="AU40" s="155"/>
    </row>
    <row r="41" spans="2:47" x14ac:dyDescent="0.15">
      <c r="B41" s="176" t="str">
        <f>'様式D-3_S00'!AV1462</f>
        <v>S031</v>
      </c>
      <c r="C41" s="292">
        <f>'様式D-3_S00'!AW1462</f>
        <v>10.5</v>
      </c>
      <c r="D41" s="126">
        <f>'様式D-3_S00'!AX1462</f>
        <v>0</v>
      </c>
      <c r="E41" s="127">
        <f>'様式D-3_S00'!AY1462</f>
        <v>0</v>
      </c>
      <c r="F41" s="127">
        <f>'様式D-3_S00'!AZ1462</f>
        <v>0</v>
      </c>
      <c r="G41" s="128">
        <f>'様式D-3_S00'!BA1462</f>
        <v>0</v>
      </c>
      <c r="H41" s="129">
        <f>'様式D-3_S00'!BB1462</f>
        <v>0</v>
      </c>
      <c r="I41" s="127">
        <f>'様式D-3_S00'!BC1462</f>
        <v>0</v>
      </c>
      <c r="J41" s="127">
        <f>'様式D-3_S00'!BD1462</f>
        <v>1</v>
      </c>
      <c r="K41" s="128">
        <f>'様式D-3_S00'!BE1462</f>
        <v>3</v>
      </c>
      <c r="L41" s="129">
        <f>'様式D-3_S00'!BF1462</f>
        <v>0</v>
      </c>
      <c r="M41" s="127">
        <f>'様式D-3_S00'!BG1462</f>
        <v>0</v>
      </c>
      <c r="N41" s="127">
        <f>'様式D-3_S00'!BH1462</f>
        <v>0</v>
      </c>
      <c r="O41" s="128">
        <f>'様式D-3_S00'!BI1462</f>
        <v>2</v>
      </c>
      <c r="P41" s="129" t="str">
        <f>'様式D-3_S00'!BJ1462</f>
        <v/>
      </c>
      <c r="Q41" s="127" t="str">
        <f>'様式D-3_S00'!BK1462</f>
        <v/>
      </c>
      <c r="R41" s="128" t="str">
        <f>'様式D-3_S00'!BL1462</f>
        <v/>
      </c>
      <c r="S41" s="129">
        <f>'様式D-3_S00'!BM1462</f>
        <v>0</v>
      </c>
      <c r="T41" s="127">
        <f>'様式D-3_S00'!BN1462</f>
        <v>0</v>
      </c>
      <c r="U41" s="128">
        <f>'様式D-3_S00'!BO1462</f>
        <v>4</v>
      </c>
      <c r="V41" s="129">
        <f>'様式D-3_S00'!BP1462</f>
        <v>0</v>
      </c>
      <c r="W41" s="127">
        <f>'様式D-3_S00'!BQ1462</f>
        <v>0</v>
      </c>
      <c r="X41" s="130">
        <f>'様式D-3_S00'!BR1462</f>
        <v>2</v>
      </c>
      <c r="Y41" s="266" t="str">
        <f>'様式D-3_S00'!BS1462</f>
        <v>Ⅰ</v>
      </c>
      <c r="Z41" s="267" t="str">
        <f>'様式D-3_S00'!BT1462</f>
        <v>Ⅱ</v>
      </c>
      <c r="AA41" s="267" t="str">
        <f>'様式D-3_S00'!BU1462</f>
        <v>Ⅱ</v>
      </c>
      <c r="AB41" s="266" t="str">
        <f>'様式D-3_S00'!BV1462</f>
        <v>Ⅱ</v>
      </c>
      <c r="AC41" s="126" t="str">
        <f>'様式D-3_S00'!BW1462</f>
        <v/>
      </c>
      <c r="AD41" s="127" t="str">
        <f>'様式D-3_S00'!BX1462</f>
        <v/>
      </c>
      <c r="AE41" s="127" t="str">
        <f>'様式D-3_S00'!BY1462</f>
        <v/>
      </c>
      <c r="AF41" s="128" t="str">
        <f>'様式D-3_S00'!BZ1462</f>
        <v/>
      </c>
      <c r="AG41" s="335">
        <f>'様式D-3_S00'!CA1462</f>
        <v>0</v>
      </c>
      <c r="AH41" s="131">
        <f>'様式D-3_S00'!CB1462</f>
        <v>0</v>
      </c>
      <c r="AI41" s="131">
        <f>'様式D-3_S00'!CC1462</f>
        <v>1.0000000000000002E-2</v>
      </c>
      <c r="AJ41" s="131">
        <f>'様式D-3_S00'!CD1462</f>
        <v>0.35500000000000004</v>
      </c>
      <c r="AK41" s="131">
        <f>'様式D-3_S00'!CE1462</f>
        <v>0</v>
      </c>
      <c r="AL41" s="131">
        <f>'様式D-3_S00'!CF1462</f>
        <v>0</v>
      </c>
      <c r="AM41" s="131">
        <f>'様式D-3_S00'!CG1462</f>
        <v>0</v>
      </c>
      <c r="AN41" s="132">
        <f>'様式D-3_S00'!CH1462</f>
        <v>3.96</v>
      </c>
      <c r="AO41" s="155"/>
      <c r="AP41" s="155"/>
      <c r="AQ41" s="155"/>
      <c r="AR41" s="155"/>
      <c r="AS41" s="155"/>
      <c r="AT41" s="185">
        <f t="shared" si="0"/>
        <v>2</v>
      </c>
      <c r="AU41" s="155"/>
    </row>
    <row r="42" spans="2:47" x14ac:dyDescent="0.15">
      <c r="B42" s="176" t="str">
        <f>'様式D-3_S00'!AV1509</f>
        <v>S032</v>
      </c>
      <c r="C42" s="293">
        <f>'様式D-3_S00'!AW1509</f>
        <v>10.5</v>
      </c>
      <c r="D42" s="126">
        <f>'様式D-3_S00'!AX1509</f>
        <v>0</v>
      </c>
      <c r="E42" s="127">
        <f>'様式D-3_S00'!AY1509</f>
        <v>0</v>
      </c>
      <c r="F42" s="127">
        <f>'様式D-3_S00'!AZ1509</f>
        <v>0</v>
      </c>
      <c r="G42" s="128">
        <f>'様式D-3_S00'!BA1509</f>
        <v>0</v>
      </c>
      <c r="H42" s="129">
        <f>'様式D-3_S00'!BB1509</f>
        <v>0</v>
      </c>
      <c r="I42" s="127">
        <f>'様式D-3_S00'!BC1509</f>
        <v>0</v>
      </c>
      <c r="J42" s="127">
        <f>'様式D-3_S00'!BD1509</f>
        <v>1</v>
      </c>
      <c r="K42" s="128">
        <f>'様式D-3_S00'!BE1509</f>
        <v>1</v>
      </c>
      <c r="L42" s="129">
        <f>'様式D-3_S00'!BF1509</f>
        <v>0</v>
      </c>
      <c r="M42" s="127">
        <f>'様式D-3_S00'!BG1509</f>
        <v>0</v>
      </c>
      <c r="N42" s="127">
        <f>'様式D-3_S00'!BH1509</f>
        <v>0</v>
      </c>
      <c r="O42" s="128">
        <f>'様式D-3_S00'!BI1509</f>
        <v>2</v>
      </c>
      <c r="P42" s="129" t="str">
        <f>'様式D-3_S00'!BJ1509</f>
        <v/>
      </c>
      <c r="Q42" s="127" t="str">
        <f>'様式D-3_S00'!BK1509</f>
        <v/>
      </c>
      <c r="R42" s="128" t="str">
        <f>'様式D-3_S00'!BL1509</f>
        <v/>
      </c>
      <c r="S42" s="129">
        <f>'様式D-3_S00'!BM1509</f>
        <v>0</v>
      </c>
      <c r="T42" s="127">
        <f>'様式D-3_S00'!BN1509</f>
        <v>0</v>
      </c>
      <c r="U42" s="128">
        <f>'様式D-3_S00'!BO1509</f>
        <v>2</v>
      </c>
      <c r="V42" s="129">
        <f>'様式D-3_S00'!BP1509</f>
        <v>0</v>
      </c>
      <c r="W42" s="127">
        <f>'様式D-3_S00'!BQ1509</f>
        <v>0</v>
      </c>
      <c r="X42" s="130">
        <f>'様式D-3_S00'!BR1509</f>
        <v>2</v>
      </c>
      <c r="Y42" s="266" t="str">
        <f>'様式D-3_S00'!BS1509</f>
        <v>Ⅰ</v>
      </c>
      <c r="Z42" s="267" t="str">
        <f>'様式D-3_S00'!BT1509</f>
        <v>Ⅱ</v>
      </c>
      <c r="AA42" s="267" t="str">
        <f>'様式D-3_S00'!BU1509</f>
        <v>Ⅱ</v>
      </c>
      <c r="AB42" s="266" t="str">
        <f>'様式D-3_S00'!BV1509</f>
        <v>Ⅱ</v>
      </c>
      <c r="AC42" s="126" t="str">
        <f>'様式D-3_S00'!BW1509</f>
        <v/>
      </c>
      <c r="AD42" s="127" t="str">
        <f>'様式D-3_S00'!BX1509</f>
        <v/>
      </c>
      <c r="AE42" s="127" t="str">
        <f>'様式D-3_S00'!BY1509</f>
        <v/>
      </c>
      <c r="AF42" s="128" t="str">
        <f>'様式D-3_S00'!BZ1509</f>
        <v/>
      </c>
      <c r="AG42" s="335">
        <f>'様式D-3_S00'!CA1509</f>
        <v>0</v>
      </c>
      <c r="AH42" s="131">
        <f>'様式D-3_S00'!CB1509</f>
        <v>0</v>
      </c>
      <c r="AI42" s="339">
        <f>'様式D-3_S00'!CC1509</f>
        <v>4.4999999999999997E-3</v>
      </c>
      <c r="AJ42" s="131">
        <f>'様式D-3_S00'!CD1509</f>
        <v>0.21</v>
      </c>
      <c r="AK42" s="131">
        <f>'様式D-3_S00'!CE1509</f>
        <v>0</v>
      </c>
      <c r="AL42" s="131">
        <f>'様式D-3_S00'!CF1509</f>
        <v>0</v>
      </c>
      <c r="AM42" s="131">
        <f>'様式D-3_S00'!CG1509</f>
        <v>0</v>
      </c>
      <c r="AN42" s="132">
        <f>'様式D-3_S00'!CH1509</f>
        <v>3.3075000000000001</v>
      </c>
      <c r="AO42" s="155"/>
      <c r="AP42" s="155"/>
      <c r="AQ42" s="155"/>
      <c r="AR42" s="155"/>
      <c r="AS42" s="155"/>
      <c r="AT42" s="185">
        <f t="shared" si="0"/>
        <v>2</v>
      </c>
      <c r="AU42" s="155"/>
    </row>
    <row r="43" spans="2:47" ht="12.75" thickBot="1" x14ac:dyDescent="0.2">
      <c r="B43" s="176" t="str">
        <f>'様式D-3_S00'!AV1556</f>
        <v>S033</v>
      </c>
      <c r="C43" s="294">
        <f>'様式D-3_S00'!AW1556</f>
        <v>10.6</v>
      </c>
      <c r="D43" s="138">
        <f>'様式D-3_S00'!AX1556</f>
        <v>0</v>
      </c>
      <c r="E43" s="139">
        <f>'様式D-3_S00'!AY1556</f>
        <v>0</v>
      </c>
      <c r="F43" s="139">
        <f>'様式D-3_S00'!AZ1556</f>
        <v>0</v>
      </c>
      <c r="G43" s="140">
        <f>'様式D-3_S00'!BA1556</f>
        <v>0</v>
      </c>
      <c r="H43" s="141">
        <f>'様式D-3_S00'!BB1556</f>
        <v>0</v>
      </c>
      <c r="I43" s="139">
        <f>'様式D-3_S00'!BC1556</f>
        <v>0</v>
      </c>
      <c r="J43" s="139">
        <f>'様式D-3_S00'!BD1556</f>
        <v>1</v>
      </c>
      <c r="K43" s="140">
        <f>'様式D-3_S00'!BE1556</f>
        <v>1</v>
      </c>
      <c r="L43" s="141">
        <f>'様式D-3_S00'!BF1556</f>
        <v>0</v>
      </c>
      <c r="M43" s="139">
        <f>'様式D-3_S00'!BG1556</f>
        <v>0</v>
      </c>
      <c r="N43" s="139">
        <f>'様式D-3_S00'!BH1556</f>
        <v>0</v>
      </c>
      <c r="O43" s="140">
        <f>'様式D-3_S00'!BI1556</f>
        <v>0</v>
      </c>
      <c r="P43" s="141" t="str">
        <f>'様式D-3_S00'!BJ1556</f>
        <v/>
      </c>
      <c r="Q43" s="139" t="str">
        <f>'様式D-3_S00'!BK1556</f>
        <v/>
      </c>
      <c r="R43" s="140" t="str">
        <f>'様式D-3_S00'!BL1556</f>
        <v/>
      </c>
      <c r="S43" s="141">
        <f>'様式D-3_S00'!BM1556</f>
        <v>0</v>
      </c>
      <c r="T43" s="139">
        <f>'様式D-3_S00'!BN1556</f>
        <v>0</v>
      </c>
      <c r="U43" s="140">
        <f>'様式D-3_S00'!BO1556</f>
        <v>2</v>
      </c>
      <c r="V43" s="141">
        <f>'様式D-3_S00'!BP1556</f>
        <v>0</v>
      </c>
      <c r="W43" s="139">
        <f>'様式D-3_S00'!BQ1556</f>
        <v>0</v>
      </c>
      <c r="X43" s="142">
        <f>'様式D-3_S00'!BR1556</f>
        <v>0</v>
      </c>
      <c r="Y43" s="270" t="str">
        <f>'様式D-3_S00'!BS1556</f>
        <v>Ⅰ</v>
      </c>
      <c r="Z43" s="271" t="str">
        <f>'様式D-3_S00'!BT1556</f>
        <v>Ⅱ</v>
      </c>
      <c r="AA43" s="271" t="str">
        <f>'様式D-3_S00'!BU1556</f>
        <v>Ⅰ</v>
      </c>
      <c r="AB43" s="272" t="str">
        <f>'様式D-3_S00'!BV1556</f>
        <v>Ⅱ</v>
      </c>
      <c r="AC43" s="138" t="str">
        <f>'様式D-3_S00'!BW1556</f>
        <v/>
      </c>
      <c r="AD43" s="139" t="str">
        <f>'様式D-3_S00'!BX1556</f>
        <v/>
      </c>
      <c r="AE43" s="139" t="str">
        <f>'様式D-3_S00'!BY1556</f>
        <v/>
      </c>
      <c r="AF43" s="140" t="str">
        <f>'様式D-3_S00'!BZ1556</f>
        <v/>
      </c>
      <c r="AG43" s="336">
        <f>'様式D-3_S00'!CA1556</f>
        <v>0</v>
      </c>
      <c r="AH43" s="337">
        <f>'様式D-3_S00'!CB1556</f>
        <v>0</v>
      </c>
      <c r="AI43" s="337">
        <f>'様式D-3_S00'!CC1556</f>
        <v>5.000000000000001E-3</v>
      </c>
      <c r="AJ43" s="337">
        <f>'様式D-3_S00'!CD1556</f>
        <v>0.19500000000000001</v>
      </c>
      <c r="AK43" s="337">
        <f>'様式D-3_S00'!CE1556</f>
        <v>0</v>
      </c>
      <c r="AL43" s="337">
        <f>'様式D-3_S00'!CF1556</f>
        <v>0</v>
      </c>
      <c r="AM43" s="337">
        <f>'様式D-3_S00'!CG1556</f>
        <v>0</v>
      </c>
      <c r="AN43" s="338">
        <f>'様式D-3_S00'!CH1556</f>
        <v>0</v>
      </c>
      <c r="AO43" s="155"/>
      <c r="AP43" s="155"/>
      <c r="AQ43" s="155"/>
      <c r="AR43" s="155"/>
      <c r="AS43" s="155"/>
      <c r="AT43" s="185">
        <f t="shared" si="0"/>
        <v>2</v>
      </c>
      <c r="AU43" s="155"/>
    </row>
    <row r="44" spans="2:47" ht="15" customHeight="1" thickTop="1" thickBot="1" x14ac:dyDescent="0.2">
      <c r="B44" s="1179" t="s">
        <v>48</v>
      </c>
      <c r="C44" s="1180"/>
      <c r="D44" s="144">
        <f>SUM(D10:D43)</f>
        <v>0</v>
      </c>
      <c r="E44" s="145">
        <f t="shared" ref="E44:X44" si="1">SUM(E10:E43)</f>
        <v>3</v>
      </c>
      <c r="F44" s="145">
        <f t="shared" si="1"/>
        <v>2</v>
      </c>
      <c r="G44" s="146">
        <f t="shared" si="1"/>
        <v>0</v>
      </c>
      <c r="H44" s="147">
        <f t="shared" si="1"/>
        <v>0</v>
      </c>
      <c r="I44" s="145">
        <f t="shared" si="1"/>
        <v>0</v>
      </c>
      <c r="J44" s="145">
        <f t="shared" si="1"/>
        <v>14</v>
      </c>
      <c r="K44" s="146">
        <f t="shared" si="1"/>
        <v>39</v>
      </c>
      <c r="L44" s="147">
        <f t="shared" si="1"/>
        <v>0</v>
      </c>
      <c r="M44" s="145">
        <f t="shared" si="1"/>
        <v>0</v>
      </c>
      <c r="N44" s="145">
        <f t="shared" si="1"/>
        <v>1</v>
      </c>
      <c r="O44" s="146">
        <f t="shared" si="1"/>
        <v>32</v>
      </c>
      <c r="P44" s="147">
        <f t="shared" si="1"/>
        <v>0</v>
      </c>
      <c r="Q44" s="145">
        <f t="shared" si="1"/>
        <v>3</v>
      </c>
      <c r="R44" s="146">
        <f t="shared" si="1"/>
        <v>1</v>
      </c>
      <c r="S44" s="147">
        <f t="shared" si="1"/>
        <v>0</v>
      </c>
      <c r="T44" s="145">
        <f t="shared" si="1"/>
        <v>0</v>
      </c>
      <c r="U44" s="146">
        <f t="shared" si="1"/>
        <v>53</v>
      </c>
      <c r="V44" s="147">
        <f t="shared" si="1"/>
        <v>0</v>
      </c>
      <c r="W44" s="145">
        <f t="shared" si="1"/>
        <v>0</v>
      </c>
      <c r="X44" s="148">
        <f t="shared" si="1"/>
        <v>33</v>
      </c>
      <c r="Y44" s="269"/>
      <c r="Z44" s="268"/>
      <c r="AA44" s="268"/>
      <c r="AB44" s="269"/>
      <c r="AC44" s="149">
        <f>SUM(AC11:AC43)</f>
        <v>0</v>
      </c>
      <c r="AD44" s="150">
        <f>SUM(AD11:AD43)</f>
        <v>10.4</v>
      </c>
      <c r="AE44" s="150">
        <f>SUM(AE11:AE43)</f>
        <v>10.4</v>
      </c>
      <c r="AF44" s="151">
        <f>SUM(AF11:AF43)</f>
        <v>0</v>
      </c>
      <c r="AG44" s="152">
        <f t="shared" ref="AG44:AN44" si="2">SUM(AG10:AG43)</f>
        <v>0</v>
      </c>
      <c r="AH44" s="153">
        <f t="shared" si="2"/>
        <v>0</v>
      </c>
      <c r="AI44" s="153">
        <f t="shared" si="2"/>
        <v>0.17740000000000006</v>
      </c>
      <c r="AJ44" s="153">
        <f t="shared" si="2"/>
        <v>16.740000000000002</v>
      </c>
      <c r="AK44" s="153">
        <f t="shared" si="2"/>
        <v>0</v>
      </c>
      <c r="AL44" s="153">
        <f t="shared" si="2"/>
        <v>0</v>
      </c>
      <c r="AM44" s="153">
        <f t="shared" si="2"/>
        <v>0.89999999999999991</v>
      </c>
      <c r="AN44" s="154">
        <f t="shared" si="2"/>
        <v>67.545000000000002</v>
      </c>
      <c r="AO44" s="155"/>
      <c r="AP44" s="155"/>
      <c r="AQ44" s="155"/>
      <c r="AR44" s="155"/>
      <c r="AS44" s="155"/>
      <c r="AT44" s="161">
        <f>MAX(AT10:AT43)</f>
        <v>3</v>
      </c>
      <c r="AU44" s="155" t="s">
        <v>304</v>
      </c>
    </row>
    <row r="45" spans="2:47" x14ac:dyDescent="0.15">
      <c r="D45" s="118" t="s">
        <v>530</v>
      </c>
      <c r="E45" s="117"/>
      <c r="F45" s="118"/>
      <c r="G45" s="118"/>
      <c r="H45" s="118"/>
      <c r="I45" s="118"/>
      <c r="J45" s="118"/>
      <c r="K45" s="118"/>
      <c r="L45" s="118"/>
      <c r="M45" s="118"/>
      <c r="N45" s="118"/>
      <c r="O45" s="118"/>
      <c r="P45" s="118"/>
      <c r="Q45" s="118"/>
      <c r="R45" s="118"/>
      <c r="S45" s="118"/>
      <c r="T45" s="118"/>
      <c r="U45" s="118"/>
      <c r="V45" s="118"/>
      <c r="W45" s="118"/>
      <c r="X45" s="118"/>
      <c r="Y45" s="118"/>
      <c r="Z45" s="118"/>
      <c r="AA45" s="118"/>
      <c r="AB45" s="118"/>
      <c r="AC45" s="118"/>
      <c r="AD45" s="118"/>
      <c r="AE45" s="118"/>
      <c r="AF45" s="118"/>
      <c r="AG45" s="118"/>
      <c r="AH45" s="118"/>
      <c r="AI45" s="118"/>
      <c r="AJ45" s="118"/>
      <c r="AK45" s="118"/>
      <c r="AL45" s="118"/>
      <c r="AM45" s="118"/>
      <c r="AN45" s="118"/>
    </row>
    <row r="46" spans="2:47" x14ac:dyDescent="0.15">
      <c r="D46" s="118" t="s">
        <v>531</v>
      </c>
      <c r="E46" s="117"/>
      <c r="F46" s="118"/>
      <c r="G46" s="118"/>
      <c r="H46" s="118"/>
      <c r="I46" s="118"/>
      <c r="J46" s="118"/>
      <c r="K46" s="118"/>
      <c r="L46" s="118"/>
      <c r="M46" s="118"/>
      <c r="N46" s="118"/>
      <c r="O46" s="118"/>
      <c r="P46" s="118"/>
      <c r="Q46" s="118"/>
      <c r="R46" s="118"/>
      <c r="S46" s="118"/>
      <c r="T46" s="118"/>
      <c r="U46" s="118"/>
      <c r="V46" s="118"/>
      <c r="W46" s="118"/>
      <c r="X46" s="118"/>
      <c r="Y46" s="118"/>
      <c r="Z46" s="118"/>
      <c r="AA46" s="118"/>
      <c r="AB46" s="118"/>
      <c r="AC46" s="118"/>
      <c r="AD46" s="118"/>
      <c r="AE46" s="118"/>
      <c r="AF46" s="118"/>
      <c r="AG46" s="118"/>
      <c r="AH46" s="118"/>
      <c r="AI46" s="118"/>
      <c r="AJ46" s="118"/>
      <c r="AK46" s="118"/>
      <c r="AL46" s="118"/>
      <c r="AM46" s="118"/>
      <c r="AN46" s="118"/>
    </row>
    <row r="47" spans="2:47" x14ac:dyDescent="0.15">
      <c r="D47" s="118" t="s">
        <v>284</v>
      </c>
      <c r="E47" s="117"/>
      <c r="F47" s="118"/>
      <c r="G47" s="118"/>
      <c r="H47" s="118"/>
      <c r="I47" s="118"/>
      <c r="J47" s="118"/>
      <c r="K47" s="118"/>
      <c r="L47" s="118"/>
      <c r="M47" s="118"/>
      <c r="N47" s="118"/>
      <c r="O47" s="118"/>
      <c r="P47" s="118"/>
      <c r="Q47" s="118"/>
      <c r="R47" s="118"/>
      <c r="S47" s="118"/>
      <c r="T47" s="118"/>
      <c r="U47" s="118"/>
      <c r="V47" s="118"/>
      <c r="W47" s="118"/>
      <c r="X47" s="118"/>
      <c r="Y47" s="118"/>
      <c r="Z47" s="118"/>
      <c r="AA47" s="118"/>
      <c r="AB47" s="118"/>
      <c r="AC47" s="118"/>
      <c r="AD47" s="118"/>
      <c r="AE47" s="118"/>
      <c r="AF47" s="118"/>
      <c r="AG47" s="118"/>
      <c r="AH47" s="118"/>
      <c r="AI47" s="118"/>
      <c r="AJ47" s="118"/>
      <c r="AK47" s="118"/>
      <c r="AL47" s="118"/>
      <c r="AM47" s="118"/>
      <c r="AN47" s="118"/>
    </row>
    <row r="48" spans="2:47" x14ac:dyDescent="0.15">
      <c r="D48" s="118" t="s">
        <v>535</v>
      </c>
      <c r="E48" s="117"/>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c r="AK48" s="118"/>
      <c r="AL48" s="118"/>
      <c r="AM48" s="118"/>
      <c r="AN48" s="118"/>
    </row>
    <row r="49" spans="1:47" x14ac:dyDescent="0.15">
      <c r="D49" s="118" t="s">
        <v>285</v>
      </c>
      <c r="E49" s="117"/>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c r="AK49" s="118"/>
      <c r="AL49" s="118"/>
      <c r="AM49" s="118"/>
      <c r="AN49" s="118"/>
    </row>
    <row r="50" spans="1:47" x14ac:dyDescent="0.15">
      <c r="D50" s="118" t="s">
        <v>536</v>
      </c>
      <c r="E50" s="117"/>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c r="AK50" s="118"/>
      <c r="AL50" s="118"/>
      <c r="AM50" s="118"/>
      <c r="AN50" s="118"/>
    </row>
    <row r="51" spans="1:47" ht="20.25" customHeight="1" x14ac:dyDescent="0.15">
      <c r="B51" s="116" t="s">
        <v>319</v>
      </c>
      <c r="C51" s="117"/>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c r="AK51" s="118"/>
      <c r="AL51" s="118"/>
      <c r="AM51" s="118"/>
      <c r="AN51" s="118"/>
    </row>
    <row r="52" spans="1:47" x14ac:dyDescent="0.15">
      <c r="B52" s="1225" t="s">
        <v>74</v>
      </c>
      <c r="C52" s="1225"/>
      <c r="D52" s="1225"/>
      <c r="E52" s="1226" t="str">
        <f>E2</f>
        <v>ミネトンネル</v>
      </c>
      <c r="F52" s="1226"/>
      <c r="G52" s="1226"/>
      <c r="H52" s="1226"/>
      <c r="I52" s="1226"/>
      <c r="J52" s="1226"/>
      <c r="K52" s="1225" t="s">
        <v>73</v>
      </c>
      <c r="L52" s="1225"/>
      <c r="M52" s="1225"/>
      <c r="N52" s="1226" t="str">
        <f>N2</f>
        <v>一般国道　316号</v>
      </c>
      <c r="O52" s="1226"/>
      <c r="P52" s="1226"/>
      <c r="Q52" s="1226"/>
      <c r="R52" s="1226"/>
      <c r="S52" s="1226"/>
      <c r="T52" s="1226"/>
      <c r="U52" s="1227" t="s">
        <v>262</v>
      </c>
      <c r="V52" s="1227"/>
      <c r="W52" s="1227"/>
      <c r="X52" s="1227"/>
      <c r="Y52" s="1226" t="str">
        <f>Y2</f>
        <v>株式会社ニュージェック</v>
      </c>
      <c r="Z52" s="1226"/>
      <c r="AA52" s="1226"/>
      <c r="AB52" s="1226"/>
      <c r="AC52" s="1226"/>
      <c r="AD52" s="1226"/>
      <c r="AE52" s="1226"/>
      <c r="AF52" s="1226"/>
      <c r="AG52" s="1228" t="s">
        <v>252</v>
      </c>
      <c r="AH52" s="1228"/>
      <c r="AI52" s="1228"/>
      <c r="AJ52" s="1230">
        <f>AJ2</f>
        <v>44294</v>
      </c>
      <c r="AK52" s="1230"/>
      <c r="AL52" s="1230"/>
      <c r="AM52" s="1230"/>
      <c r="AN52" s="1230"/>
    </row>
    <row r="53" spans="1:47" x14ac:dyDescent="0.15">
      <c r="A53" s="26" t="s">
        <v>72</v>
      </c>
      <c r="B53" s="1232" t="s">
        <v>71</v>
      </c>
      <c r="C53" s="1232"/>
      <c r="D53" s="1232"/>
      <c r="E53" s="1233" t="str">
        <f>E3</f>
        <v>美祢トンネル</v>
      </c>
      <c r="F53" s="1233"/>
      <c r="G53" s="1233"/>
      <c r="H53" s="1233"/>
      <c r="I53" s="1233"/>
      <c r="J53" s="1233"/>
      <c r="K53" s="1232" t="s">
        <v>70</v>
      </c>
      <c r="L53" s="1232"/>
      <c r="M53" s="1232"/>
      <c r="N53" s="1233" t="str">
        <f>N3</f>
        <v>宇部土木建築事務所</v>
      </c>
      <c r="O53" s="1233"/>
      <c r="P53" s="1233"/>
      <c r="Q53" s="1233"/>
      <c r="R53" s="1233"/>
      <c r="S53" s="1233"/>
      <c r="T53" s="1233"/>
      <c r="U53" s="1234" t="s">
        <v>263</v>
      </c>
      <c r="V53" s="1234"/>
      <c r="W53" s="1234"/>
      <c r="X53" s="1234"/>
      <c r="Y53" s="1233" t="str">
        <f>Y3</f>
        <v>石村　勝伸</v>
      </c>
      <c r="Z53" s="1233"/>
      <c r="AA53" s="1233"/>
      <c r="AB53" s="1233"/>
      <c r="AC53" s="1233"/>
      <c r="AD53" s="1233"/>
      <c r="AE53" s="1233"/>
      <c r="AF53" s="1233"/>
      <c r="AG53" s="1229"/>
      <c r="AH53" s="1229"/>
      <c r="AI53" s="1229"/>
      <c r="AJ53" s="1231"/>
      <c r="AK53" s="1231"/>
      <c r="AL53" s="1231"/>
      <c r="AM53" s="1231"/>
      <c r="AN53" s="1231"/>
    </row>
    <row r="54" spans="1:47" ht="12" customHeight="1" x14ac:dyDescent="0.15">
      <c r="B54" s="1195"/>
      <c r="C54" s="1196"/>
      <c r="D54" s="1196"/>
      <c r="E54" s="1196"/>
      <c r="F54" s="1196"/>
      <c r="G54" s="1196"/>
      <c r="H54" s="1196"/>
      <c r="I54" s="1196"/>
      <c r="J54" s="1196"/>
      <c r="K54" s="1196"/>
      <c r="L54" s="1196"/>
      <c r="M54" s="1196"/>
      <c r="N54" s="1196"/>
      <c r="O54" s="1196"/>
      <c r="P54" s="1196"/>
      <c r="Q54" s="1196"/>
      <c r="R54" s="1196"/>
      <c r="S54" s="1196"/>
      <c r="T54" s="1196"/>
      <c r="U54" s="1196"/>
      <c r="V54" s="1196"/>
      <c r="W54" s="1196"/>
      <c r="X54" s="1196"/>
      <c r="Y54" s="1196"/>
      <c r="Z54" s="1196"/>
      <c r="AA54" s="1196"/>
      <c r="AB54" s="1196"/>
      <c r="AC54" s="1196"/>
      <c r="AD54" s="1196"/>
      <c r="AE54" s="1196"/>
      <c r="AF54" s="1196"/>
      <c r="AG54" s="1197" t="s">
        <v>69</v>
      </c>
      <c r="AH54" s="1198"/>
      <c r="AI54" s="1199"/>
      <c r="AJ54" s="1203" t="str">
        <f>AJ4</f>
        <v>Ⅲ</v>
      </c>
      <c r="AK54" s="1204"/>
      <c r="AL54" s="1204"/>
      <c r="AM54" s="1204"/>
      <c r="AN54" s="1205"/>
      <c r="AO54" s="155"/>
      <c r="AP54" s="155"/>
      <c r="AQ54" s="155"/>
      <c r="AR54" s="155"/>
      <c r="AS54" s="155"/>
      <c r="AT54" s="155"/>
      <c r="AU54" s="155"/>
    </row>
    <row r="55" spans="1:47" ht="12.75" customHeight="1" thickBot="1" x14ac:dyDescent="0.2">
      <c r="B55" s="1209" t="s">
        <v>68</v>
      </c>
      <c r="C55" s="1210"/>
      <c r="D55" s="1210"/>
      <c r="E55" s="1210"/>
      <c r="F55" s="1210"/>
      <c r="G55" s="1210"/>
      <c r="H55" s="1210"/>
      <c r="I55" s="1210"/>
      <c r="J55" s="1210"/>
      <c r="K55" s="1210"/>
      <c r="L55" s="1210"/>
      <c r="M55" s="1210"/>
      <c r="N55" s="1210"/>
      <c r="O55" s="1210"/>
      <c r="P55" s="1210"/>
      <c r="Q55" s="1210"/>
      <c r="R55" s="1210"/>
      <c r="S55" s="1210"/>
      <c r="T55" s="1210"/>
      <c r="U55" s="1210"/>
      <c r="V55" s="1210"/>
      <c r="W55" s="1210"/>
      <c r="X55" s="1210"/>
      <c r="Y55" s="1210"/>
      <c r="Z55" s="1210"/>
      <c r="AA55" s="1210"/>
      <c r="AB55" s="1210"/>
      <c r="AC55" s="1210"/>
      <c r="AD55" s="1210"/>
      <c r="AE55" s="1210"/>
      <c r="AF55" s="1210"/>
      <c r="AG55" s="1200"/>
      <c r="AH55" s="1201"/>
      <c r="AI55" s="1202"/>
      <c r="AJ55" s="1206"/>
      <c r="AK55" s="1207"/>
      <c r="AL55" s="1207"/>
      <c r="AM55" s="1207"/>
      <c r="AN55" s="1208"/>
      <c r="AO55" s="155"/>
      <c r="AP55" s="155"/>
      <c r="AQ55" s="155"/>
      <c r="AR55" s="155"/>
      <c r="AS55" s="155"/>
      <c r="AT55" s="155"/>
      <c r="AU55" s="155"/>
    </row>
    <row r="56" spans="1:47" x14ac:dyDescent="0.15">
      <c r="B56" s="1211" t="s">
        <v>67</v>
      </c>
      <c r="C56" s="1214" t="s">
        <v>293</v>
      </c>
      <c r="D56" s="1217" t="s">
        <v>66</v>
      </c>
      <c r="E56" s="1218"/>
      <c r="F56" s="1218"/>
      <c r="G56" s="1218"/>
      <c r="H56" s="1218"/>
      <c r="I56" s="1218"/>
      <c r="J56" s="1218"/>
      <c r="K56" s="1218"/>
      <c r="L56" s="1218"/>
      <c r="M56" s="1218"/>
      <c r="N56" s="1218"/>
      <c r="O56" s="1218"/>
      <c r="P56" s="1218"/>
      <c r="Q56" s="1218"/>
      <c r="R56" s="1218"/>
      <c r="S56" s="1218"/>
      <c r="T56" s="1218"/>
      <c r="U56" s="1218"/>
      <c r="V56" s="1218"/>
      <c r="W56" s="1218"/>
      <c r="X56" s="1219"/>
      <c r="Y56" s="1220" t="s">
        <v>65</v>
      </c>
      <c r="Z56" s="1220"/>
      <c r="AA56" s="1220"/>
      <c r="AB56" s="1220"/>
      <c r="AC56" s="1222" t="s">
        <v>64</v>
      </c>
      <c r="AD56" s="1223"/>
      <c r="AE56" s="1223"/>
      <c r="AF56" s="1223"/>
      <c r="AG56" s="1223"/>
      <c r="AH56" s="1223"/>
      <c r="AI56" s="1223"/>
      <c r="AJ56" s="1223"/>
      <c r="AK56" s="1223"/>
      <c r="AL56" s="1223"/>
      <c r="AM56" s="1223"/>
      <c r="AN56" s="1224"/>
      <c r="AO56" s="155"/>
      <c r="AP56" s="155"/>
      <c r="AQ56" s="155"/>
      <c r="AR56" s="155"/>
      <c r="AS56" s="155"/>
      <c r="AT56" s="1181" t="s">
        <v>301</v>
      </c>
      <c r="AU56" s="155"/>
    </row>
    <row r="57" spans="1:47" ht="13.5" x14ac:dyDescent="0.15">
      <c r="B57" s="1212"/>
      <c r="C57" s="1215"/>
      <c r="D57" s="1184" t="s">
        <v>63</v>
      </c>
      <c r="E57" s="1185"/>
      <c r="F57" s="1185"/>
      <c r="G57" s="1185"/>
      <c r="H57" s="1185"/>
      <c r="I57" s="1185"/>
      <c r="J57" s="1185"/>
      <c r="K57" s="1185"/>
      <c r="L57" s="1185"/>
      <c r="M57" s="1185"/>
      <c r="N57" s="1185"/>
      <c r="O57" s="1186"/>
      <c r="P57" s="1185" t="s">
        <v>290</v>
      </c>
      <c r="Q57" s="1185"/>
      <c r="R57" s="1185"/>
      <c r="S57" s="1185"/>
      <c r="T57" s="1185"/>
      <c r="U57" s="1185"/>
      <c r="V57" s="1185"/>
      <c r="W57" s="1185"/>
      <c r="X57" s="1187"/>
      <c r="Y57" s="1221"/>
      <c r="Z57" s="1221"/>
      <c r="AA57" s="1221"/>
      <c r="AB57" s="1221"/>
      <c r="AC57" s="1188" t="s">
        <v>62</v>
      </c>
      <c r="AD57" s="1189"/>
      <c r="AE57" s="1189"/>
      <c r="AF57" s="1189"/>
      <c r="AG57" s="1186" t="s">
        <v>61</v>
      </c>
      <c r="AH57" s="1189"/>
      <c r="AI57" s="1189"/>
      <c r="AJ57" s="1189"/>
      <c r="AK57" s="1189"/>
      <c r="AL57" s="1189"/>
      <c r="AM57" s="1189"/>
      <c r="AN57" s="1190"/>
      <c r="AO57" s="155"/>
      <c r="AP57" s="155"/>
      <c r="AQ57" s="155"/>
      <c r="AR57" s="155"/>
      <c r="AS57" s="155"/>
      <c r="AT57" s="1182"/>
      <c r="AU57" s="155"/>
    </row>
    <row r="58" spans="1:47" ht="13.5" x14ac:dyDescent="0.15">
      <c r="B58" s="1212"/>
      <c r="C58" s="1215"/>
      <c r="D58" s="1184" t="s">
        <v>60</v>
      </c>
      <c r="E58" s="1185"/>
      <c r="F58" s="1185"/>
      <c r="G58" s="1186"/>
      <c r="H58" s="1185" t="s">
        <v>57</v>
      </c>
      <c r="I58" s="1185"/>
      <c r="J58" s="1185"/>
      <c r="K58" s="1186"/>
      <c r="L58" s="1185" t="s">
        <v>56</v>
      </c>
      <c r="M58" s="1185"/>
      <c r="N58" s="1185"/>
      <c r="O58" s="1186"/>
      <c r="P58" s="1185" t="s">
        <v>59</v>
      </c>
      <c r="Q58" s="1185"/>
      <c r="R58" s="1186"/>
      <c r="S58" s="1185" t="s">
        <v>57</v>
      </c>
      <c r="T58" s="1185"/>
      <c r="U58" s="1186"/>
      <c r="V58" s="1185" t="s">
        <v>56</v>
      </c>
      <c r="W58" s="1185"/>
      <c r="X58" s="1187"/>
      <c r="Y58" s="1191" t="s">
        <v>59</v>
      </c>
      <c r="Z58" s="1193" t="s">
        <v>57</v>
      </c>
      <c r="AA58" s="1193" t="s">
        <v>56</v>
      </c>
      <c r="AB58" s="1191" t="s">
        <v>58</v>
      </c>
      <c r="AC58" s="1188" t="s">
        <v>291</v>
      </c>
      <c r="AD58" s="1189"/>
      <c r="AE58" s="1189"/>
      <c r="AF58" s="1189"/>
      <c r="AG58" s="1189" t="s">
        <v>57</v>
      </c>
      <c r="AH58" s="1189"/>
      <c r="AI58" s="1189"/>
      <c r="AJ58" s="1189"/>
      <c r="AK58" s="1186" t="s">
        <v>56</v>
      </c>
      <c r="AL58" s="1189"/>
      <c r="AM58" s="1189"/>
      <c r="AN58" s="1190"/>
      <c r="AO58" s="155"/>
      <c r="AP58" s="155"/>
      <c r="AQ58" s="155"/>
      <c r="AR58" s="155"/>
      <c r="AS58" s="155"/>
      <c r="AT58" s="1182"/>
      <c r="AU58" s="155"/>
    </row>
    <row r="59" spans="1:47" s="27" customFormat="1" x14ac:dyDescent="0.15">
      <c r="B59" s="1213"/>
      <c r="C59" s="1216"/>
      <c r="D59" s="289" t="s">
        <v>51</v>
      </c>
      <c r="E59" s="291" t="s">
        <v>50</v>
      </c>
      <c r="F59" s="291" t="s">
        <v>53</v>
      </c>
      <c r="G59" s="290" t="s">
        <v>52</v>
      </c>
      <c r="H59" s="287" t="s">
        <v>51</v>
      </c>
      <c r="I59" s="291" t="s">
        <v>50</v>
      </c>
      <c r="J59" s="291" t="s">
        <v>53</v>
      </c>
      <c r="K59" s="290" t="s">
        <v>52</v>
      </c>
      <c r="L59" s="287" t="s">
        <v>51</v>
      </c>
      <c r="M59" s="291" t="s">
        <v>50</v>
      </c>
      <c r="N59" s="291" t="s">
        <v>53</v>
      </c>
      <c r="O59" s="290" t="s">
        <v>52</v>
      </c>
      <c r="P59" s="287" t="s">
        <v>55</v>
      </c>
      <c r="Q59" s="291" t="s">
        <v>54</v>
      </c>
      <c r="R59" s="290" t="s">
        <v>49</v>
      </c>
      <c r="S59" s="287" t="s">
        <v>55</v>
      </c>
      <c r="T59" s="291" t="s">
        <v>54</v>
      </c>
      <c r="U59" s="290" t="s">
        <v>49</v>
      </c>
      <c r="V59" s="287" t="s">
        <v>55</v>
      </c>
      <c r="W59" s="291" t="s">
        <v>54</v>
      </c>
      <c r="X59" s="288" t="s">
        <v>49</v>
      </c>
      <c r="Y59" s="1192"/>
      <c r="Z59" s="1194"/>
      <c r="AA59" s="1194"/>
      <c r="AB59" s="1192"/>
      <c r="AC59" s="289" t="s">
        <v>51</v>
      </c>
      <c r="AD59" s="291" t="s">
        <v>50</v>
      </c>
      <c r="AE59" s="291" t="s">
        <v>53</v>
      </c>
      <c r="AF59" s="290" t="s">
        <v>52</v>
      </c>
      <c r="AG59" s="124" t="s">
        <v>51</v>
      </c>
      <c r="AH59" s="291" t="s">
        <v>50</v>
      </c>
      <c r="AI59" s="291" t="s">
        <v>53</v>
      </c>
      <c r="AJ59" s="291" t="s">
        <v>52</v>
      </c>
      <c r="AK59" s="291" t="s">
        <v>51</v>
      </c>
      <c r="AL59" s="291" t="s">
        <v>50</v>
      </c>
      <c r="AM59" s="291" t="s">
        <v>53</v>
      </c>
      <c r="AN59" s="288" t="s">
        <v>52</v>
      </c>
      <c r="AO59" s="155" t="s">
        <v>451</v>
      </c>
      <c r="AP59" s="155"/>
      <c r="AQ59" s="155"/>
      <c r="AR59" s="155"/>
      <c r="AS59" s="155"/>
      <c r="AT59" s="1183"/>
      <c r="AU59" s="155"/>
    </row>
    <row r="60" spans="1:47" x14ac:dyDescent="0.15">
      <c r="B60" s="176" t="str">
        <f>'様式D-3_S00'!AV1603</f>
        <v>S034</v>
      </c>
      <c r="C60" s="277">
        <f>'様式D-3_S00'!AW1603</f>
        <v>10.6</v>
      </c>
      <c r="D60" s="126">
        <f>'様式D-3_S00'!AX1603</f>
        <v>0</v>
      </c>
      <c r="E60" s="127">
        <f>'様式D-3_S00'!AY1603</f>
        <v>0</v>
      </c>
      <c r="F60" s="127">
        <f>'様式D-3_S00'!AZ1603</f>
        <v>0</v>
      </c>
      <c r="G60" s="127">
        <f>'様式D-3_S00'!BA1603</f>
        <v>0</v>
      </c>
      <c r="H60" s="127">
        <f>'様式D-3_S00'!BB1603</f>
        <v>0</v>
      </c>
      <c r="I60" s="127">
        <f>'様式D-3_S00'!BC1603</f>
        <v>0</v>
      </c>
      <c r="J60" s="127">
        <f>'様式D-3_S00'!BD1603</f>
        <v>0</v>
      </c>
      <c r="K60" s="127">
        <f>'様式D-3_S00'!BE1603</f>
        <v>0</v>
      </c>
      <c r="L60" s="127">
        <f>'様式D-3_S00'!BF1603</f>
        <v>0</v>
      </c>
      <c r="M60" s="127">
        <f>'様式D-3_S00'!BG1603</f>
        <v>0</v>
      </c>
      <c r="N60" s="127">
        <f>'様式D-3_S00'!BH1603</f>
        <v>0</v>
      </c>
      <c r="O60" s="127">
        <f>'様式D-3_S00'!BI1603</f>
        <v>0</v>
      </c>
      <c r="P60" s="127" t="str">
        <f>'様式D-3_S00'!BJ1603</f>
        <v/>
      </c>
      <c r="Q60" s="127" t="str">
        <f>'様式D-3_S00'!BK1603</f>
        <v/>
      </c>
      <c r="R60" s="127" t="str">
        <f>'様式D-3_S00'!BL1603</f>
        <v/>
      </c>
      <c r="S60" s="127">
        <f>'様式D-3_S00'!BM1603</f>
        <v>0</v>
      </c>
      <c r="T60" s="127">
        <f>'様式D-3_S00'!BN1603</f>
        <v>0</v>
      </c>
      <c r="U60" s="127">
        <f>'様式D-3_S00'!BO1603</f>
        <v>0</v>
      </c>
      <c r="V60" s="127">
        <f>'様式D-3_S00'!BP1603</f>
        <v>0</v>
      </c>
      <c r="W60" s="127">
        <f>'様式D-3_S00'!BQ1603</f>
        <v>0</v>
      </c>
      <c r="X60" s="130">
        <f>'様式D-3_S00'!BR1603</f>
        <v>0</v>
      </c>
      <c r="Y60" s="266" t="str">
        <f>'様式D-3_S00'!BS1603</f>
        <v>Ⅰ</v>
      </c>
      <c r="Z60" s="267" t="str">
        <f>'様式D-3_S00'!BT1603</f>
        <v>Ⅰ</v>
      </c>
      <c r="AA60" s="267" t="str">
        <f>'様式D-3_S00'!BU1603</f>
        <v>Ⅰ</v>
      </c>
      <c r="AB60" s="266" t="str">
        <f>'様式D-3_S00'!BV1603</f>
        <v>Ⅰ</v>
      </c>
      <c r="AC60" s="126" t="str">
        <f>'様式D-3_S00'!BW1603</f>
        <v/>
      </c>
      <c r="AD60" s="127" t="str">
        <f>'様式D-3_S00'!BX1603</f>
        <v/>
      </c>
      <c r="AE60" s="127" t="str">
        <f>'様式D-3_S00'!BY1603</f>
        <v/>
      </c>
      <c r="AF60" s="128" t="str">
        <f>'様式D-3_S00'!BZ1603</f>
        <v/>
      </c>
      <c r="AG60" s="131">
        <f>'様式D-3_S00'!CA1603</f>
        <v>0</v>
      </c>
      <c r="AH60" s="131">
        <f>'様式D-3_S00'!CB1603</f>
        <v>0</v>
      </c>
      <c r="AI60" s="131">
        <f>'様式D-3_S00'!CC1603</f>
        <v>0</v>
      </c>
      <c r="AJ60" s="131">
        <f>'様式D-3_S00'!CD1603</f>
        <v>0</v>
      </c>
      <c r="AK60" s="131">
        <f>'様式D-3_S00'!CE1603</f>
        <v>0</v>
      </c>
      <c r="AL60" s="131">
        <f>'様式D-3_S00'!CF1603</f>
        <v>0</v>
      </c>
      <c r="AM60" s="131">
        <f>'様式D-3_S00'!CG1603</f>
        <v>0</v>
      </c>
      <c r="AN60" s="132">
        <f>'様式D-3_S00'!CH1603</f>
        <v>0</v>
      </c>
      <c r="AO60" s="155"/>
      <c r="AP60" s="155"/>
      <c r="AQ60" s="155"/>
      <c r="AR60" s="155"/>
      <c r="AS60" s="155"/>
      <c r="AT60" s="185">
        <f>IF(AB60="Ⅳ",4,IF(AB60="Ⅲ",3,IF(AB60="Ⅱ",2,1)))</f>
        <v>1</v>
      </c>
      <c r="AU60" s="155"/>
    </row>
    <row r="61" spans="1:47" x14ac:dyDescent="0.15">
      <c r="B61" s="176" t="str">
        <f>'様式D-3_S00'!AV1650</f>
        <v>S035</v>
      </c>
      <c r="C61" s="277">
        <f>'様式D-3_S00'!AW1650</f>
        <v>10.6</v>
      </c>
      <c r="D61" s="126">
        <f>'様式D-3_S00'!AX1650</f>
        <v>0</v>
      </c>
      <c r="E61" s="127">
        <f>'様式D-3_S00'!AY1650</f>
        <v>0</v>
      </c>
      <c r="F61" s="127">
        <f>'様式D-3_S00'!AZ1650</f>
        <v>0</v>
      </c>
      <c r="G61" s="127">
        <f>'様式D-3_S00'!BA1650</f>
        <v>0</v>
      </c>
      <c r="H61" s="127">
        <f>'様式D-3_S00'!BB1650</f>
        <v>0</v>
      </c>
      <c r="I61" s="127">
        <f>'様式D-3_S00'!BC1650</f>
        <v>0</v>
      </c>
      <c r="J61" s="127">
        <f>'様式D-3_S00'!BD1650</f>
        <v>0</v>
      </c>
      <c r="K61" s="127">
        <f>'様式D-3_S00'!BE1650</f>
        <v>0</v>
      </c>
      <c r="L61" s="127">
        <f>'様式D-3_S00'!BF1650</f>
        <v>0</v>
      </c>
      <c r="M61" s="127">
        <f>'様式D-3_S00'!BG1650</f>
        <v>0</v>
      </c>
      <c r="N61" s="127">
        <f>'様式D-3_S00'!BH1650</f>
        <v>0</v>
      </c>
      <c r="O61" s="127">
        <f>'様式D-3_S00'!BI1650</f>
        <v>0</v>
      </c>
      <c r="P61" s="127" t="str">
        <f>'様式D-3_S00'!BJ1650</f>
        <v/>
      </c>
      <c r="Q61" s="127" t="str">
        <f>'様式D-3_S00'!BK1650</f>
        <v/>
      </c>
      <c r="R61" s="127" t="str">
        <f>'様式D-3_S00'!BL1650</f>
        <v/>
      </c>
      <c r="S61" s="127">
        <f>'様式D-3_S00'!BM1650</f>
        <v>0</v>
      </c>
      <c r="T61" s="127">
        <f>'様式D-3_S00'!BN1650</f>
        <v>0</v>
      </c>
      <c r="U61" s="127">
        <f>'様式D-3_S00'!BO1650</f>
        <v>0</v>
      </c>
      <c r="V61" s="127">
        <f>'様式D-3_S00'!BP1650</f>
        <v>0</v>
      </c>
      <c r="W61" s="127">
        <f>'様式D-3_S00'!BQ1650</f>
        <v>0</v>
      </c>
      <c r="X61" s="130">
        <f>'様式D-3_S00'!BR1650</f>
        <v>0</v>
      </c>
      <c r="Y61" s="266" t="str">
        <f>'様式D-3_S00'!BS1650</f>
        <v>Ⅰ</v>
      </c>
      <c r="Z61" s="267" t="str">
        <f>'様式D-3_S00'!BT1650</f>
        <v>Ⅰ</v>
      </c>
      <c r="AA61" s="267" t="str">
        <f>'様式D-3_S00'!BU1650</f>
        <v>Ⅰ</v>
      </c>
      <c r="AB61" s="266" t="str">
        <f>'様式D-3_S00'!BV1650</f>
        <v>Ⅰ</v>
      </c>
      <c r="AC61" s="134" t="str">
        <f>'様式D-3_S00'!BW1650</f>
        <v/>
      </c>
      <c r="AD61" s="127" t="str">
        <f>'様式D-3_S00'!BX1650</f>
        <v/>
      </c>
      <c r="AE61" s="127" t="str">
        <f>'様式D-3_S00'!BY1650</f>
        <v/>
      </c>
      <c r="AF61" s="128" t="str">
        <f>'様式D-3_S00'!BZ1650</f>
        <v/>
      </c>
      <c r="AG61" s="131">
        <f>'様式D-3_S00'!CA1650</f>
        <v>0</v>
      </c>
      <c r="AH61" s="131">
        <f>'様式D-3_S00'!CB1650</f>
        <v>0</v>
      </c>
      <c r="AI61" s="131">
        <f>'様式D-3_S00'!CC1650</f>
        <v>0</v>
      </c>
      <c r="AJ61" s="131">
        <f>'様式D-3_S00'!CD1650</f>
        <v>0</v>
      </c>
      <c r="AK61" s="131">
        <f>'様式D-3_S00'!CE1650</f>
        <v>0</v>
      </c>
      <c r="AL61" s="131">
        <f>'様式D-3_S00'!CF1650</f>
        <v>0</v>
      </c>
      <c r="AM61" s="131">
        <f>'様式D-3_S00'!CG1650</f>
        <v>0</v>
      </c>
      <c r="AN61" s="132">
        <f>'様式D-3_S00'!CH1650</f>
        <v>0</v>
      </c>
      <c r="AO61" s="155"/>
      <c r="AP61" s="155"/>
      <c r="AQ61" s="155"/>
      <c r="AR61" s="155"/>
      <c r="AS61" s="155"/>
      <c r="AT61" s="185">
        <f t="shared" ref="AT61:AT63" si="3">IF(AB61="Ⅳ",4,IF(AB61="Ⅲ",3,IF(AB61="Ⅱ",2,1)))</f>
        <v>1</v>
      </c>
      <c r="AU61" s="155"/>
    </row>
    <row r="62" spans="1:47" x14ac:dyDescent="0.15">
      <c r="B62" s="176" t="str">
        <f>'様式D-3_S00'!AV1697</f>
        <v>S036</v>
      </c>
      <c r="C62" s="277">
        <f>'様式D-3_S00'!AW1697</f>
        <v>10.6</v>
      </c>
      <c r="D62" s="126">
        <f>'様式D-3_S00'!AX1697</f>
        <v>0</v>
      </c>
      <c r="E62" s="127">
        <f>'様式D-3_S00'!AY1697</f>
        <v>0</v>
      </c>
      <c r="F62" s="127">
        <f>'様式D-3_S00'!AZ1697</f>
        <v>0</v>
      </c>
      <c r="G62" s="127">
        <f>'様式D-3_S00'!BA1697</f>
        <v>0</v>
      </c>
      <c r="H62" s="127">
        <f>'様式D-3_S00'!BB1697</f>
        <v>0</v>
      </c>
      <c r="I62" s="127">
        <f>'様式D-3_S00'!BC1697</f>
        <v>0</v>
      </c>
      <c r="J62" s="127">
        <f>'様式D-3_S00'!BD1697</f>
        <v>0</v>
      </c>
      <c r="K62" s="127">
        <f>'様式D-3_S00'!BE1697</f>
        <v>0</v>
      </c>
      <c r="L62" s="127">
        <f>'様式D-3_S00'!BF1697</f>
        <v>0</v>
      </c>
      <c r="M62" s="127">
        <f>'様式D-3_S00'!BG1697</f>
        <v>0</v>
      </c>
      <c r="N62" s="127">
        <f>'様式D-3_S00'!BH1697</f>
        <v>0</v>
      </c>
      <c r="O62" s="127">
        <f>'様式D-3_S00'!BI1697</f>
        <v>0</v>
      </c>
      <c r="P62" s="127" t="str">
        <f>'様式D-3_S00'!BJ1697</f>
        <v/>
      </c>
      <c r="Q62" s="127" t="str">
        <f>'様式D-3_S00'!BK1697</f>
        <v/>
      </c>
      <c r="R62" s="127" t="str">
        <f>'様式D-3_S00'!BL1697</f>
        <v/>
      </c>
      <c r="S62" s="127">
        <f>'様式D-3_S00'!BM1697</f>
        <v>0</v>
      </c>
      <c r="T62" s="127">
        <f>'様式D-3_S00'!BN1697</f>
        <v>0</v>
      </c>
      <c r="U62" s="127">
        <f>'様式D-3_S00'!BO1697</f>
        <v>0</v>
      </c>
      <c r="V62" s="127">
        <f>'様式D-3_S00'!BP1697</f>
        <v>0</v>
      </c>
      <c r="W62" s="127">
        <f>'様式D-3_S00'!BQ1697</f>
        <v>0</v>
      </c>
      <c r="X62" s="130">
        <f>'様式D-3_S00'!BR1697</f>
        <v>0</v>
      </c>
      <c r="Y62" s="266" t="str">
        <f>'様式D-3_S00'!BS1697</f>
        <v>Ⅰ</v>
      </c>
      <c r="Z62" s="267" t="str">
        <f>'様式D-3_S00'!BT1697</f>
        <v>Ⅰ</v>
      </c>
      <c r="AA62" s="267" t="str">
        <f>'様式D-3_S00'!BU1697</f>
        <v>Ⅰ</v>
      </c>
      <c r="AB62" s="266" t="str">
        <f>'様式D-3_S00'!BV1697</f>
        <v>Ⅰ</v>
      </c>
      <c r="AC62" s="126" t="str">
        <f>'様式D-3_S00'!BW1697</f>
        <v/>
      </c>
      <c r="AD62" s="127" t="str">
        <f>'様式D-3_S00'!BX1697</f>
        <v/>
      </c>
      <c r="AE62" s="135" t="str">
        <f>'様式D-3_S00'!BY1697</f>
        <v/>
      </c>
      <c r="AF62" s="128" t="str">
        <f>'様式D-3_S00'!BZ1697</f>
        <v/>
      </c>
      <c r="AG62" s="131">
        <f>'様式D-3_S00'!CA1697</f>
        <v>0</v>
      </c>
      <c r="AH62" s="131">
        <f>'様式D-3_S00'!CB1697</f>
        <v>0</v>
      </c>
      <c r="AI62" s="131">
        <f>'様式D-3_S00'!CC1697</f>
        <v>0</v>
      </c>
      <c r="AJ62" s="131">
        <f>'様式D-3_S00'!CD1697</f>
        <v>0</v>
      </c>
      <c r="AK62" s="131">
        <f>'様式D-3_S00'!CE1697</f>
        <v>0</v>
      </c>
      <c r="AL62" s="131">
        <f>'様式D-3_S00'!CF1697</f>
        <v>0</v>
      </c>
      <c r="AM62" s="131">
        <f>'様式D-3_S00'!CG1697</f>
        <v>0</v>
      </c>
      <c r="AN62" s="132">
        <f>'様式D-3_S00'!CH1697</f>
        <v>0</v>
      </c>
      <c r="AO62" s="155"/>
      <c r="AP62" s="155"/>
      <c r="AQ62" s="155"/>
      <c r="AR62" s="155"/>
      <c r="AS62" s="155"/>
      <c r="AT62" s="185">
        <f t="shared" si="3"/>
        <v>1</v>
      </c>
      <c r="AU62" s="155"/>
    </row>
    <row r="63" spans="1:47" x14ac:dyDescent="0.15">
      <c r="B63" s="176" t="str">
        <f>'様式D-3_S00'!AV1744</f>
        <v>S037</v>
      </c>
      <c r="C63" s="277">
        <f>'様式D-3_S00'!AW1744</f>
        <v>10.6</v>
      </c>
      <c r="D63" s="126">
        <f>'様式D-3_S00'!AX1744</f>
        <v>0</v>
      </c>
      <c r="E63" s="127">
        <f>'様式D-3_S00'!AY1744</f>
        <v>0</v>
      </c>
      <c r="F63" s="127">
        <f>'様式D-3_S00'!AZ1744</f>
        <v>0</v>
      </c>
      <c r="G63" s="127">
        <f>'様式D-3_S00'!BA1744</f>
        <v>0</v>
      </c>
      <c r="H63" s="127">
        <f>'様式D-3_S00'!BB1744</f>
        <v>0</v>
      </c>
      <c r="I63" s="127">
        <f>'様式D-3_S00'!BC1744</f>
        <v>0</v>
      </c>
      <c r="J63" s="127">
        <f>'様式D-3_S00'!BD1744</f>
        <v>0</v>
      </c>
      <c r="K63" s="127">
        <f>'様式D-3_S00'!BE1744</f>
        <v>0</v>
      </c>
      <c r="L63" s="127">
        <f>'様式D-3_S00'!BF1744</f>
        <v>0</v>
      </c>
      <c r="M63" s="127">
        <f>'様式D-3_S00'!BG1744</f>
        <v>0</v>
      </c>
      <c r="N63" s="127">
        <f>'様式D-3_S00'!BH1744</f>
        <v>0</v>
      </c>
      <c r="O63" s="127">
        <f>'様式D-3_S00'!BI1744</f>
        <v>0</v>
      </c>
      <c r="P63" s="127" t="str">
        <f>'様式D-3_S00'!BJ1744</f>
        <v/>
      </c>
      <c r="Q63" s="127" t="str">
        <f>'様式D-3_S00'!BK1744</f>
        <v/>
      </c>
      <c r="R63" s="127" t="str">
        <f>'様式D-3_S00'!BL1744</f>
        <v/>
      </c>
      <c r="S63" s="127">
        <f>'様式D-3_S00'!BM1744</f>
        <v>0</v>
      </c>
      <c r="T63" s="127">
        <f>'様式D-3_S00'!BN1744</f>
        <v>0</v>
      </c>
      <c r="U63" s="127">
        <f>'様式D-3_S00'!BO1744</f>
        <v>0</v>
      </c>
      <c r="V63" s="127">
        <f>'様式D-3_S00'!BP1744</f>
        <v>0</v>
      </c>
      <c r="W63" s="127">
        <f>'様式D-3_S00'!BQ1744</f>
        <v>0</v>
      </c>
      <c r="X63" s="130">
        <f>'様式D-3_S00'!BR1744</f>
        <v>0</v>
      </c>
      <c r="Y63" s="266" t="str">
        <f>'様式D-3_S00'!BS1744</f>
        <v>Ⅰ</v>
      </c>
      <c r="Z63" s="267" t="str">
        <f>'様式D-3_S00'!BT1744</f>
        <v>Ⅰ</v>
      </c>
      <c r="AA63" s="267" t="str">
        <f>'様式D-3_S00'!BU1744</f>
        <v>Ⅰ</v>
      </c>
      <c r="AB63" s="266" t="str">
        <f>'様式D-3_S00'!BV1744</f>
        <v>Ⅰ</v>
      </c>
      <c r="AC63" s="126" t="str">
        <f>'様式D-3_S00'!BW1744</f>
        <v/>
      </c>
      <c r="AD63" s="127" t="str">
        <f>'様式D-3_S00'!BX1744</f>
        <v/>
      </c>
      <c r="AE63" s="135" t="str">
        <f>'様式D-3_S00'!BY1744</f>
        <v/>
      </c>
      <c r="AF63" s="128" t="str">
        <f>'様式D-3_S00'!BZ1744</f>
        <v/>
      </c>
      <c r="AG63" s="131">
        <f>'様式D-3_S00'!CA1744</f>
        <v>0</v>
      </c>
      <c r="AH63" s="131">
        <f>'様式D-3_S00'!CB1744</f>
        <v>0</v>
      </c>
      <c r="AI63" s="131">
        <f>'様式D-3_S00'!CC1744</f>
        <v>0</v>
      </c>
      <c r="AJ63" s="131">
        <f>'様式D-3_S00'!CD1744</f>
        <v>0</v>
      </c>
      <c r="AK63" s="131">
        <f>'様式D-3_S00'!CE1744</f>
        <v>0</v>
      </c>
      <c r="AL63" s="131">
        <f>'様式D-3_S00'!CF1744</f>
        <v>0</v>
      </c>
      <c r="AM63" s="131">
        <f>'様式D-3_S00'!CG1744</f>
        <v>0</v>
      </c>
      <c r="AN63" s="132">
        <f>'様式D-3_S00'!CH1744</f>
        <v>0</v>
      </c>
      <c r="AO63" s="155"/>
      <c r="AP63" s="155"/>
      <c r="AQ63" s="155"/>
      <c r="AR63" s="155"/>
      <c r="AS63" s="155"/>
      <c r="AT63" s="185">
        <f t="shared" si="3"/>
        <v>1</v>
      </c>
      <c r="AU63" s="155"/>
    </row>
    <row r="64" spans="1:47" x14ac:dyDescent="0.15">
      <c r="B64" s="176" t="str">
        <f>'様式D-3_S00'!AV1791</f>
        <v>S038</v>
      </c>
      <c r="C64" s="277">
        <f>'様式D-3_S00'!AW1791</f>
        <v>10.6</v>
      </c>
      <c r="D64" s="126">
        <f>'様式D-3_S00'!AX1791</f>
        <v>0</v>
      </c>
      <c r="E64" s="127">
        <f>'様式D-3_S00'!AY1791</f>
        <v>0</v>
      </c>
      <c r="F64" s="127">
        <f>'様式D-3_S00'!AZ1791</f>
        <v>0</v>
      </c>
      <c r="G64" s="127">
        <f>'様式D-3_S00'!BA1791</f>
        <v>0</v>
      </c>
      <c r="H64" s="127">
        <f>'様式D-3_S00'!BB1791</f>
        <v>0</v>
      </c>
      <c r="I64" s="127">
        <f>'様式D-3_S00'!BC1791</f>
        <v>0</v>
      </c>
      <c r="J64" s="127">
        <f>'様式D-3_S00'!BD1791</f>
        <v>0</v>
      </c>
      <c r="K64" s="127">
        <f>'様式D-3_S00'!BE1791</f>
        <v>0</v>
      </c>
      <c r="L64" s="127">
        <f>'様式D-3_S00'!BF1791</f>
        <v>0</v>
      </c>
      <c r="M64" s="127">
        <f>'様式D-3_S00'!BG1791</f>
        <v>0</v>
      </c>
      <c r="N64" s="127">
        <f>'様式D-3_S00'!BH1791</f>
        <v>0</v>
      </c>
      <c r="O64" s="127">
        <f>'様式D-3_S00'!BI1791</f>
        <v>0</v>
      </c>
      <c r="P64" s="127" t="str">
        <f>'様式D-3_S00'!BJ1791</f>
        <v/>
      </c>
      <c r="Q64" s="127" t="str">
        <f>'様式D-3_S00'!BK1791</f>
        <v/>
      </c>
      <c r="R64" s="127" t="str">
        <f>'様式D-3_S00'!BL1791</f>
        <v/>
      </c>
      <c r="S64" s="127">
        <f>'様式D-3_S00'!BM1791</f>
        <v>0</v>
      </c>
      <c r="T64" s="127">
        <f>'様式D-3_S00'!BN1791</f>
        <v>0</v>
      </c>
      <c r="U64" s="127">
        <f>'様式D-3_S00'!BO1791</f>
        <v>0</v>
      </c>
      <c r="V64" s="127">
        <f>'様式D-3_S00'!BP1791</f>
        <v>0</v>
      </c>
      <c r="W64" s="127">
        <f>'様式D-3_S00'!BQ1791</f>
        <v>0</v>
      </c>
      <c r="X64" s="130">
        <f>'様式D-3_S00'!BR1791</f>
        <v>0</v>
      </c>
      <c r="Y64" s="266" t="str">
        <f>'様式D-3_S00'!BS1791</f>
        <v>Ⅰ</v>
      </c>
      <c r="Z64" s="267" t="str">
        <f>'様式D-3_S00'!BT1791</f>
        <v>Ⅰ</v>
      </c>
      <c r="AA64" s="267" t="str">
        <f>'様式D-3_S00'!BU1791</f>
        <v>Ⅰ</v>
      </c>
      <c r="AB64" s="266" t="str">
        <f>'様式D-3_S00'!BV1791</f>
        <v>Ⅰ</v>
      </c>
      <c r="AC64" s="126" t="str">
        <f>'様式D-3_S00'!BW1791</f>
        <v/>
      </c>
      <c r="AD64" s="127" t="str">
        <f>'様式D-3_S00'!BX1791</f>
        <v/>
      </c>
      <c r="AE64" s="127" t="str">
        <f>'様式D-3_S00'!BY1791</f>
        <v/>
      </c>
      <c r="AF64" s="128" t="str">
        <f>'様式D-3_S00'!BZ1791</f>
        <v/>
      </c>
      <c r="AG64" s="131">
        <f>'様式D-3_S00'!CA1791</f>
        <v>0</v>
      </c>
      <c r="AH64" s="131">
        <f>'様式D-3_S00'!CB1791</f>
        <v>0</v>
      </c>
      <c r="AI64" s="131">
        <f>'様式D-3_S00'!CC1791</f>
        <v>0</v>
      </c>
      <c r="AJ64" s="131">
        <f>'様式D-3_S00'!CD1791</f>
        <v>0</v>
      </c>
      <c r="AK64" s="131">
        <f>'様式D-3_S00'!CE1791</f>
        <v>0</v>
      </c>
      <c r="AL64" s="131">
        <f>'様式D-3_S00'!CF1791</f>
        <v>0</v>
      </c>
      <c r="AM64" s="131">
        <f>'様式D-3_S00'!CG1791</f>
        <v>0</v>
      </c>
      <c r="AN64" s="132">
        <f>'様式D-3_S00'!CH1791</f>
        <v>0</v>
      </c>
      <c r="AO64" s="155"/>
      <c r="AP64" s="155"/>
      <c r="AQ64" s="155"/>
      <c r="AR64" s="155"/>
      <c r="AS64" s="155"/>
      <c r="AT64" s="185">
        <f>IF(AB64="Ⅳ",4,IF(AB64="Ⅲ",3,IF(AB64="Ⅱ",2,1)))</f>
        <v>1</v>
      </c>
      <c r="AU64" s="155"/>
    </row>
    <row r="65" spans="2:47" x14ac:dyDescent="0.15">
      <c r="B65" s="176" t="str">
        <f>'様式D-3_S00'!AV1838</f>
        <v>S039</v>
      </c>
      <c r="C65" s="277">
        <f>'様式D-3_S00'!AW1838</f>
        <v>10.6</v>
      </c>
      <c r="D65" s="126">
        <f>'様式D-3_S00'!AX1838</f>
        <v>0</v>
      </c>
      <c r="E65" s="127">
        <f>'様式D-3_S00'!AY1838</f>
        <v>0</v>
      </c>
      <c r="F65" s="127">
        <f>'様式D-3_S00'!AZ1838</f>
        <v>0</v>
      </c>
      <c r="G65" s="127">
        <f>'様式D-3_S00'!BA1838</f>
        <v>0</v>
      </c>
      <c r="H65" s="127">
        <f>'様式D-3_S00'!BB1838</f>
        <v>0</v>
      </c>
      <c r="I65" s="127">
        <f>'様式D-3_S00'!BC1838</f>
        <v>0</v>
      </c>
      <c r="J65" s="127">
        <f>'様式D-3_S00'!BD1838</f>
        <v>0</v>
      </c>
      <c r="K65" s="127">
        <f>'様式D-3_S00'!BE1838</f>
        <v>1</v>
      </c>
      <c r="L65" s="127">
        <f>'様式D-3_S00'!BF1838</f>
        <v>0</v>
      </c>
      <c r="M65" s="127">
        <f>'様式D-3_S00'!BG1838</f>
        <v>0</v>
      </c>
      <c r="N65" s="127">
        <f>'様式D-3_S00'!BH1838</f>
        <v>0</v>
      </c>
      <c r="O65" s="127">
        <f>'様式D-3_S00'!BI1838</f>
        <v>0</v>
      </c>
      <c r="P65" s="127" t="str">
        <f>'様式D-3_S00'!BJ1838</f>
        <v/>
      </c>
      <c r="Q65" s="127" t="str">
        <f>'様式D-3_S00'!BK1838</f>
        <v/>
      </c>
      <c r="R65" s="127" t="str">
        <f>'様式D-3_S00'!BL1838</f>
        <v/>
      </c>
      <c r="S65" s="127">
        <f>'様式D-3_S00'!BM1838</f>
        <v>0</v>
      </c>
      <c r="T65" s="127">
        <f>'様式D-3_S00'!BN1838</f>
        <v>0</v>
      </c>
      <c r="U65" s="127">
        <f>'様式D-3_S00'!BO1838</f>
        <v>1</v>
      </c>
      <c r="V65" s="127">
        <f>'様式D-3_S00'!BP1838</f>
        <v>0</v>
      </c>
      <c r="W65" s="127">
        <f>'様式D-3_S00'!BQ1838</f>
        <v>0</v>
      </c>
      <c r="X65" s="130">
        <f>'様式D-3_S00'!BR1838</f>
        <v>0</v>
      </c>
      <c r="Y65" s="266" t="str">
        <f>'様式D-3_S00'!BS1838</f>
        <v>Ⅰ</v>
      </c>
      <c r="Z65" s="267" t="str">
        <f>'様式D-3_S00'!BT1838</f>
        <v>Ⅱ</v>
      </c>
      <c r="AA65" s="267" t="str">
        <f>'様式D-3_S00'!BU1838</f>
        <v>Ⅰ</v>
      </c>
      <c r="AB65" s="266" t="str">
        <f>'様式D-3_S00'!BV1838</f>
        <v>Ⅱ</v>
      </c>
      <c r="AC65" s="126" t="str">
        <f>'様式D-3_S00'!BW1838</f>
        <v/>
      </c>
      <c r="AD65" s="127" t="str">
        <f>'様式D-3_S00'!BX1838</f>
        <v/>
      </c>
      <c r="AE65" s="127" t="str">
        <f>'様式D-3_S00'!BY1838</f>
        <v/>
      </c>
      <c r="AF65" s="128" t="str">
        <f>'様式D-3_S00'!BZ1838</f>
        <v/>
      </c>
      <c r="AG65" s="335">
        <f>'様式D-3_S00'!CA1838</f>
        <v>0</v>
      </c>
      <c r="AH65" s="131">
        <f>'様式D-3_S00'!CB1838</f>
        <v>0</v>
      </c>
      <c r="AI65" s="131">
        <f>'様式D-3_S00'!CC1838</f>
        <v>0</v>
      </c>
      <c r="AJ65" s="131">
        <f>'様式D-3_S00'!CD1838</f>
        <v>5.000000000000001E-3</v>
      </c>
      <c r="AK65" s="131">
        <f>'様式D-3_S00'!CE1838</f>
        <v>0</v>
      </c>
      <c r="AL65" s="131">
        <f>'様式D-3_S00'!CF1838</f>
        <v>0</v>
      </c>
      <c r="AM65" s="131">
        <f>'様式D-3_S00'!CG1838</f>
        <v>0</v>
      </c>
      <c r="AN65" s="132">
        <f>'様式D-3_S00'!CH1838</f>
        <v>0</v>
      </c>
      <c r="AO65" s="155"/>
      <c r="AP65" s="155"/>
      <c r="AQ65" s="155"/>
      <c r="AR65" s="155"/>
      <c r="AS65" s="155"/>
      <c r="AT65" s="185">
        <f t="shared" ref="AT65:AT93" si="4">IF(AB65="Ⅳ",4,IF(AB65="Ⅲ",3,IF(AB65="Ⅱ",2,1)))</f>
        <v>2</v>
      </c>
      <c r="AU65" s="155"/>
    </row>
    <row r="66" spans="2:47" x14ac:dyDescent="0.15">
      <c r="B66" s="176" t="str">
        <f>'様式D-3_S00'!AV1885</f>
        <v>S040</v>
      </c>
      <c r="C66" s="278">
        <f>'様式D-3_S00'!AW1885</f>
        <v>10.5</v>
      </c>
      <c r="D66" s="126">
        <f>'様式D-3_S00'!AX1885</f>
        <v>0</v>
      </c>
      <c r="E66" s="127">
        <f>'様式D-3_S00'!AY1885</f>
        <v>0</v>
      </c>
      <c r="F66" s="127">
        <f>'様式D-3_S00'!AZ1885</f>
        <v>0</v>
      </c>
      <c r="G66" s="127">
        <f>'様式D-3_S00'!BA1885</f>
        <v>0</v>
      </c>
      <c r="H66" s="127">
        <f>'様式D-3_S00'!BB1885</f>
        <v>0</v>
      </c>
      <c r="I66" s="127">
        <f>'様式D-3_S00'!BC1885</f>
        <v>0</v>
      </c>
      <c r="J66" s="127">
        <f>'様式D-3_S00'!BD1885</f>
        <v>0</v>
      </c>
      <c r="K66" s="127">
        <f>'様式D-3_S00'!BE1885</f>
        <v>1</v>
      </c>
      <c r="L66" s="127">
        <f>'様式D-3_S00'!BF1885</f>
        <v>0</v>
      </c>
      <c r="M66" s="127">
        <f>'様式D-3_S00'!BG1885</f>
        <v>0</v>
      </c>
      <c r="N66" s="127">
        <f>'様式D-3_S00'!BH1885</f>
        <v>0</v>
      </c>
      <c r="O66" s="127">
        <f>'様式D-3_S00'!BI1885</f>
        <v>0</v>
      </c>
      <c r="P66" s="127" t="str">
        <f>'様式D-3_S00'!BJ1885</f>
        <v/>
      </c>
      <c r="Q66" s="127" t="str">
        <f>'様式D-3_S00'!BK1885</f>
        <v/>
      </c>
      <c r="R66" s="128" t="str">
        <f>'様式D-3_S00'!BL1885</f>
        <v/>
      </c>
      <c r="S66" s="129">
        <f>'様式D-3_S00'!BM1885</f>
        <v>0</v>
      </c>
      <c r="T66" s="127">
        <f>'様式D-3_S00'!BN1885</f>
        <v>0</v>
      </c>
      <c r="U66" s="128">
        <f>'様式D-3_S00'!BO1885</f>
        <v>1</v>
      </c>
      <c r="V66" s="129">
        <f>'様式D-3_S00'!BP1885</f>
        <v>0</v>
      </c>
      <c r="W66" s="127">
        <f>'様式D-3_S00'!BQ1885</f>
        <v>0</v>
      </c>
      <c r="X66" s="130">
        <f>'様式D-3_S00'!BR1885</f>
        <v>0</v>
      </c>
      <c r="Y66" s="266" t="str">
        <f>'様式D-3_S00'!BS1885</f>
        <v>Ⅰ</v>
      </c>
      <c r="Z66" s="267" t="str">
        <f>'様式D-3_S00'!BT1885</f>
        <v>Ⅱ</v>
      </c>
      <c r="AA66" s="267" t="str">
        <f>'様式D-3_S00'!BU1885</f>
        <v>Ⅰ</v>
      </c>
      <c r="AB66" s="266" t="str">
        <f>'様式D-3_S00'!BV1885</f>
        <v>Ⅱ</v>
      </c>
      <c r="AC66" s="126" t="str">
        <f>'様式D-3_S00'!BW1885</f>
        <v/>
      </c>
      <c r="AD66" s="127" t="str">
        <f>'様式D-3_S00'!BX1885</f>
        <v/>
      </c>
      <c r="AE66" s="127" t="str">
        <f>'様式D-3_S00'!BY1885</f>
        <v/>
      </c>
      <c r="AF66" s="128" t="str">
        <f>'様式D-3_S00'!BZ1885</f>
        <v/>
      </c>
      <c r="AG66" s="335">
        <f>'様式D-3_S00'!CA1885</f>
        <v>0</v>
      </c>
      <c r="AH66" s="131">
        <f>'様式D-3_S00'!CB1885</f>
        <v>0</v>
      </c>
      <c r="AI66" s="131">
        <f>'様式D-3_S00'!CC1885</f>
        <v>0</v>
      </c>
      <c r="AJ66" s="131">
        <f>'様式D-3_S00'!CD1885</f>
        <v>0.75</v>
      </c>
      <c r="AK66" s="131">
        <f>'様式D-3_S00'!CE1885</f>
        <v>0</v>
      </c>
      <c r="AL66" s="131">
        <f>'様式D-3_S00'!CF1885</f>
        <v>0</v>
      </c>
      <c r="AM66" s="131">
        <f>'様式D-3_S00'!CG1885</f>
        <v>0</v>
      </c>
      <c r="AN66" s="132">
        <f>'様式D-3_S00'!CH1885</f>
        <v>0</v>
      </c>
      <c r="AO66" s="155"/>
      <c r="AP66" s="155"/>
      <c r="AQ66" s="155"/>
      <c r="AR66" s="155"/>
      <c r="AS66" s="155"/>
      <c r="AT66" s="185">
        <f t="shared" si="4"/>
        <v>2</v>
      </c>
      <c r="AU66" s="155"/>
    </row>
    <row r="67" spans="2:47" x14ac:dyDescent="0.15">
      <c r="B67" s="176" t="str">
        <f>'様式D-3_S00'!AV1932</f>
        <v>S041</v>
      </c>
      <c r="C67" s="278">
        <f>'様式D-3_S00'!AW1932</f>
        <v>10.5</v>
      </c>
      <c r="D67" s="126">
        <f>'様式D-3_S00'!AX1932</f>
        <v>0</v>
      </c>
      <c r="E67" s="127">
        <f>'様式D-3_S00'!AY1932</f>
        <v>0</v>
      </c>
      <c r="F67" s="127">
        <f>'様式D-3_S00'!AZ1932</f>
        <v>0</v>
      </c>
      <c r="G67" s="127">
        <f>'様式D-3_S00'!BA1932</f>
        <v>0</v>
      </c>
      <c r="H67" s="127">
        <f>'様式D-3_S00'!BB1932</f>
        <v>0</v>
      </c>
      <c r="I67" s="127">
        <f>'様式D-3_S00'!BC1932</f>
        <v>0</v>
      </c>
      <c r="J67" s="127">
        <f>'様式D-3_S00'!BD1932</f>
        <v>1</v>
      </c>
      <c r="K67" s="127">
        <f>'様式D-3_S00'!BE1932</f>
        <v>0</v>
      </c>
      <c r="L67" s="127">
        <f>'様式D-3_S00'!BF1932</f>
        <v>0</v>
      </c>
      <c r="M67" s="127">
        <f>'様式D-3_S00'!BG1932</f>
        <v>0</v>
      </c>
      <c r="N67" s="127">
        <f>'様式D-3_S00'!BH1932</f>
        <v>0</v>
      </c>
      <c r="O67" s="127">
        <f>'様式D-3_S00'!BI1932</f>
        <v>0</v>
      </c>
      <c r="P67" s="127" t="str">
        <f>'様式D-3_S00'!BJ1932</f>
        <v/>
      </c>
      <c r="Q67" s="127" t="str">
        <f>'様式D-3_S00'!BK1932</f>
        <v/>
      </c>
      <c r="R67" s="128" t="str">
        <f>'様式D-3_S00'!BL1932</f>
        <v/>
      </c>
      <c r="S67" s="129">
        <f>'様式D-3_S00'!BM1932</f>
        <v>0</v>
      </c>
      <c r="T67" s="127">
        <f>'様式D-3_S00'!BN1932</f>
        <v>0</v>
      </c>
      <c r="U67" s="128">
        <f>'様式D-3_S00'!BO1932</f>
        <v>1</v>
      </c>
      <c r="V67" s="129">
        <f>'様式D-3_S00'!BP1932</f>
        <v>0</v>
      </c>
      <c r="W67" s="127">
        <f>'様式D-3_S00'!BQ1932</f>
        <v>0</v>
      </c>
      <c r="X67" s="130">
        <f>'様式D-3_S00'!BR1932</f>
        <v>0</v>
      </c>
      <c r="Y67" s="266" t="str">
        <f>'様式D-3_S00'!BS1932</f>
        <v>Ⅰ</v>
      </c>
      <c r="Z67" s="267" t="str">
        <f>'様式D-3_S00'!BT1932</f>
        <v>Ⅱ</v>
      </c>
      <c r="AA67" s="267" t="str">
        <f>'様式D-3_S00'!BU1932</f>
        <v>Ⅰ</v>
      </c>
      <c r="AB67" s="266" t="str">
        <f>'様式D-3_S00'!BV1932</f>
        <v>Ⅱ</v>
      </c>
      <c r="AC67" s="126" t="str">
        <f>'様式D-3_S00'!BW1932</f>
        <v/>
      </c>
      <c r="AD67" s="127" t="str">
        <f>'様式D-3_S00'!BX1932</f>
        <v/>
      </c>
      <c r="AE67" s="127" t="str">
        <f>'様式D-3_S00'!BY1932</f>
        <v/>
      </c>
      <c r="AF67" s="128" t="str">
        <f>'様式D-3_S00'!BZ1932</f>
        <v/>
      </c>
      <c r="AG67" s="335">
        <f>'様式D-3_S00'!CA1932</f>
        <v>0</v>
      </c>
      <c r="AH67" s="131">
        <f>'様式D-3_S00'!CB1932</f>
        <v>0</v>
      </c>
      <c r="AI67" s="131">
        <f>'様式D-3_S00'!CC1932</f>
        <v>2.0000000000000004E-2</v>
      </c>
      <c r="AJ67" s="131">
        <f>'様式D-3_S00'!CD1932</f>
        <v>0</v>
      </c>
      <c r="AK67" s="131">
        <f>'様式D-3_S00'!CE1932</f>
        <v>0</v>
      </c>
      <c r="AL67" s="131">
        <f>'様式D-3_S00'!CF1932</f>
        <v>0</v>
      </c>
      <c r="AM67" s="131">
        <f>'様式D-3_S00'!CG1932</f>
        <v>0</v>
      </c>
      <c r="AN67" s="132">
        <f>'様式D-3_S00'!CH1932</f>
        <v>0</v>
      </c>
      <c r="AO67" s="155"/>
      <c r="AP67" s="155"/>
      <c r="AQ67" s="155"/>
      <c r="AR67" s="155"/>
      <c r="AS67" s="155"/>
      <c r="AT67" s="185">
        <f t="shared" si="4"/>
        <v>2</v>
      </c>
      <c r="AU67" s="155"/>
    </row>
    <row r="68" spans="2:47" x14ac:dyDescent="0.15">
      <c r="B68" s="176" t="str">
        <f>'様式D-3_S00'!AV1979</f>
        <v>S042</v>
      </c>
      <c r="C68" s="278">
        <f>'様式D-3_S00'!AW1979</f>
        <v>10.5</v>
      </c>
      <c r="D68" s="126">
        <f>'様式D-3_S00'!AX1979</f>
        <v>0</v>
      </c>
      <c r="E68" s="127">
        <f>'様式D-3_S00'!AY1979</f>
        <v>0</v>
      </c>
      <c r="F68" s="127">
        <f>'様式D-3_S00'!AZ1979</f>
        <v>0</v>
      </c>
      <c r="G68" s="127">
        <f>'様式D-3_S00'!BA1979</f>
        <v>0</v>
      </c>
      <c r="H68" s="127">
        <f>'様式D-3_S00'!BB1979</f>
        <v>0</v>
      </c>
      <c r="I68" s="127">
        <f>'様式D-3_S00'!BC1979</f>
        <v>0</v>
      </c>
      <c r="J68" s="127">
        <f>'様式D-3_S00'!BD1979</f>
        <v>0</v>
      </c>
      <c r="K68" s="127">
        <f>'様式D-3_S00'!BE1979</f>
        <v>0</v>
      </c>
      <c r="L68" s="127">
        <f>'様式D-3_S00'!BF1979</f>
        <v>0</v>
      </c>
      <c r="M68" s="127">
        <f>'様式D-3_S00'!BG1979</f>
        <v>0</v>
      </c>
      <c r="N68" s="127">
        <f>'様式D-3_S00'!BH1979</f>
        <v>0</v>
      </c>
      <c r="O68" s="127">
        <f>'様式D-3_S00'!BI1979</f>
        <v>2</v>
      </c>
      <c r="P68" s="127" t="str">
        <f>'様式D-3_S00'!BJ1979</f>
        <v/>
      </c>
      <c r="Q68" s="127" t="str">
        <f>'様式D-3_S00'!BK1979</f>
        <v/>
      </c>
      <c r="R68" s="128" t="str">
        <f>'様式D-3_S00'!BL1979</f>
        <v/>
      </c>
      <c r="S68" s="129">
        <f>'様式D-3_S00'!BM1979</f>
        <v>0</v>
      </c>
      <c r="T68" s="127">
        <f>'様式D-3_S00'!BN1979</f>
        <v>0</v>
      </c>
      <c r="U68" s="128">
        <f>'様式D-3_S00'!BO1979</f>
        <v>0</v>
      </c>
      <c r="V68" s="129">
        <f>'様式D-3_S00'!BP1979</f>
        <v>0</v>
      </c>
      <c r="W68" s="127">
        <f>'様式D-3_S00'!BQ1979</f>
        <v>0</v>
      </c>
      <c r="X68" s="130">
        <f>'様式D-3_S00'!BR1979</f>
        <v>2</v>
      </c>
      <c r="Y68" s="266" t="str">
        <f>'様式D-3_S00'!BS1979</f>
        <v>Ⅰ</v>
      </c>
      <c r="Z68" s="267" t="str">
        <f>'様式D-3_S00'!BT1979</f>
        <v>Ⅰ</v>
      </c>
      <c r="AA68" s="267" t="str">
        <f>'様式D-3_S00'!BU1979</f>
        <v>Ⅱ</v>
      </c>
      <c r="AB68" s="266" t="str">
        <f>'様式D-3_S00'!BV1979</f>
        <v>Ⅱ</v>
      </c>
      <c r="AC68" s="126" t="str">
        <f>'様式D-3_S00'!BW1979</f>
        <v/>
      </c>
      <c r="AD68" s="127" t="str">
        <f>'様式D-3_S00'!BX1979</f>
        <v/>
      </c>
      <c r="AE68" s="127" t="str">
        <f>'様式D-3_S00'!BY1979</f>
        <v/>
      </c>
      <c r="AF68" s="128" t="str">
        <f>'様式D-3_S00'!BZ1979</f>
        <v/>
      </c>
      <c r="AG68" s="335">
        <f>'様式D-3_S00'!CA1979</f>
        <v>0</v>
      </c>
      <c r="AH68" s="131">
        <f>'様式D-3_S00'!CB1979</f>
        <v>0</v>
      </c>
      <c r="AI68" s="131">
        <f>'様式D-3_S00'!CC1979</f>
        <v>0</v>
      </c>
      <c r="AJ68" s="131">
        <f>'様式D-3_S00'!CD1979</f>
        <v>0</v>
      </c>
      <c r="AK68" s="131">
        <f>'様式D-3_S00'!CE1979</f>
        <v>0</v>
      </c>
      <c r="AL68" s="131">
        <f>'様式D-3_S00'!CF1979</f>
        <v>0</v>
      </c>
      <c r="AM68" s="131">
        <f>'様式D-3_S00'!CG1979</f>
        <v>0</v>
      </c>
      <c r="AN68" s="132">
        <f>'様式D-3_S00'!CH1979</f>
        <v>2.5499999999999998</v>
      </c>
      <c r="AO68" s="155"/>
      <c r="AP68" s="155"/>
      <c r="AQ68" s="155"/>
      <c r="AR68" s="155"/>
      <c r="AS68" s="155"/>
      <c r="AT68" s="185">
        <f t="shared" si="4"/>
        <v>2</v>
      </c>
      <c r="AU68" s="155"/>
    </row>
    <row r="69" spans="2:47" x14ac:dyDescent="0.15">
      <c r="B69" s="176" t="str">
        <f>'様式D-3_S00'!AV2026</f>
        <v>S043</v>
      </c>
      <c r="C69" s="278">
        <f>'様式D-3_S00'!AW2026</f>
        <v>10.5</v>
      </c>
      <c r="D69" s="126">
        <f>'様式D-3_S00'!AX2026</f>
        <v>0</v>
      </c>
      <c r="E69" s="127">
        <f>'様式D-3_S00'!AY2026</f>
        <v>0</v>
      </c>
      <c r="F69" s="127">
        <f>'様式D-3_S00'!AZ2026</f>
        <v>0</v>
      </c>
      <c r="G69" s="127">
        <f>'様式D-3_S00'!BA2026</f>
        <v>0</v>
      </c>
      <c r="H69" s="127">
        <f>'様式D-3_S00'!BB2026</f>
        <v>0</v>
      </c>
      <c r="I69" s="127">
        <f>'様式D-3_S00'!BC2026</f>
        <v>0</v>
      </c>
      <c r="J69" s="127">
        <f>'様式D-3_S00'!BD2026</f>
        <v>0</v>
      </c>
      <c r="K69" s="127">
        <f>'様式D-3_S00'!BE2026</f>
        <v>0</v>
      </c>
      <c r="L69" s="127">
        <f>'様式D-3_S00'!BF2026</f>
        <v>0</v>
      </c>
      <c r="M69" s="127">
        <f>'様式D-3_S00'!BG2026</f>
        <v>0</v>
      </c>
      <c r="N69" s="127">
        <f>'様式D-3_S00'!BH2026</f>
        <v>0</v>
      </c>
      <c r="O69" s="127">
        <f>'様式D-3_S00'!BI2026</f>
        <v>2</v>
      </c>
      <c r="P69" s="127" t="str">
        <f>'様式D-3_S00'!BJ2026</f>
        <v/>
      </c>
      <c r="Q69" s="127" t="str">
        <f>'様式D-3_S00'!BK2026</f>
        <v/>
      </c>
      <c r="R69" s="128" t="str">
        <f>'様式D-3_S00'!BL2026</f>
        <v/>
      </c>
      <c r="S69" s="129">
        <f>'様式D-3_S00'!BM2026</f>
        <v>0</v>
      </c>
      <c r="T69" s="127">
        <f>'様式D-3_S00'!BN2026</f>
        <v>0</v>
      </c>
      <c r="U69" s="128">
        <f>'様式D-3_S00'!BO2026</f>
        <v>0</v>
      </c>
      <c r="V69" s="129">
        <f>'様式D-3_S00'!BP2026</f>
        <v>0</v>
      </c>
      <c r="W69" s="127">
        <f>'様式D-3_S00'!BQ2026</f>
        <v>0</v>
      </c>
      <c r="X69" s="130">
        <f>'様式D-3_S00'!BR2026</f>
        <v>2</v>
      </c>
      <c r="Y69" s="266" t="str">
        <f>'様式D-3_S00'!BS2026</f>
        <v>Ⅰ</v>
      </c>
      <c r="Z69" s="267" t="str">
        <f>'様式D-3_S00'!BT2026</f>
        <v>Ⅰ</v>
      </c>
      <c r="AA69" s="267" t="str">
        <f>'様式D-3_S00'!BU2026</f>
        <v>Ⅱ</v>
      </c>
      <c r="AB69" s="266" t="str">
        <f>'様式D-3_S00'!BV2026</f>
        <v>Ⅱ</v>
      </c>
      <c r="AC69" s="126" t="str">
        <f>'様式D-3_S00'!BW2026</f>
        <v/>
      </c>
      <c r="AD69" s="127" t="str">
        <f>'様式D-3_S00'!BX2026</f>
        <v/>
      </c>
      <c r="AE69" s="127" t="str">
        <f>'様式D-3_S00'!BY2026</f>
        <v/>
      </c>
      <c r="AF69" s="128" t="str">
        <f>'様式D-3_S00'!BZ2026</f>
        <v/>
      </c>
      <c r="AG69" s="335">
        <f>'様式D-3_S00'!CA2026</f>
        <v>0</v>
      </c>
      <c r="AH69" s="131">
        <f>'様式D-3_S00'!CB2026</f>
        <v>0</v>
      </c>
      <c r="AI69" s="131">
        <f>'様式D-3_S00'!CC2026</f>
        <v>0</v>
      </c>
      <c r="AJ69" s="131">
        <f>'様式D-3_S00'!CD2026</f>
        <v>0</v>
      </c>
      <c r="AK69" s="131">
        <f>'様式D-3_S00'!CE2026</f>
        <v>0</v>
      </c>
      <c r="AL69" s="131">
        <f>'様式D-3_S00'!CF2026</f>
        <v>0</v>
      </c>
      <c r="AM69" s="131">
        <f>'様式D-3_S00'!CG2026</f>
        <v>0</v>
      </c>
      <c r="AN69" s="132">
        <f>'様式D-3_S00'!CH2026</f>
        <v>1.41</v>
      </c>
      <c r="AO69" s="155"/>
      <c r="AP69" s="155"/>
      <c r="AQ69" s="155"/>
      <c r="AR69" s="155"/>
      <c r="AS69" s="155"/>
      <c r="AT69" s="185">
        <f t="shared" si="4"/>
        <v>2</v>
      </c>
      <c r="AU69" s="155"/>
    </row>
    <row r="70" spans="2:47" x14ac:dyDescent="0.15">
      <c r="B70" s="176" t="str">
        <f>'様式D-3_S00'!AV2073</f>
        <v>S044</v>
      </c>
      <c r="C70" s="278">
        <f>'様式D-3_S00'!AW2073</f>
        <v>10.6</v>
      </c>
      <c r="D70" s="126">
        <f>'様式D-3_S00'!AX2073</f>
        <v>0</v>
      </c>
      <c r="E70" s="127">
        <f>'様式D-3_S00'!AY2073</f>
        <v>0</v>
      </c>
      <c r="F70" s="127">
        <f>'様式D-3_S00'!AZ2073</f>
        <v>0</v>
      </c>
      <c r="G70" s="128">
        <f>'様式D-3_S00'!BA2073</f>
        <v>0</v>
      </c>
      <c r="H70" s="129">
        <f>'様式D-3_S00'!BB2073</f>
        <v>0</v>
      </c>
      <c r="I70" s="127">
        <f>'様式D-3_S00'!BC2073</f>
        <v>0</v>
      </c>
      <c r="J70" s="127">
        <f>'様式D-3_S00'!BD2073</f>
        <v>0</v>
      </c>
      <c r="K70" s="128">
        <f>'様式D-3_S00'!BE2073</f>
        <v>0</v>
      </c>
      <c r="L70" s="129">
        <f>'様式D-3_S00'!BF2073</f>
        <v>0</v>
      </c>
      <c r="M70" s="127">
        <f>'様式D-3_S00'!BG2073</f>
        <v>0</v>
      </c>
      <c r="N70" s="127">
        <f>'様式D-3_S00'!BH2073</f>
        <v>0</v>
      </c>
      <c r="O70" s="128">
        <f>'様式D-3_S00'!BI2073</f>
        <v>2</v>
      </c>
      <c r="P70" s="129" t="str">
        <f>'様式D-3_S00'!BJ2073</f>
        <v/>
      </c>
      <c r="Q70" s="127" t="str">
        <f>'様式D-3_S00'!BK2073</f>
        <v/>
      </c>
      <c r="R70" s="128" t="str">
        <f>'様式D-3_S00'!BL2073</f>
        <v/>
      </c>
      <c r="S70" s="129">
        <f>'様式D-3_S00'!BM2073</f>
        <v>0</v>
      </c>
      <c r="T70" s="127">
        <f>'様式D-3_S00'!BN2073</f>
        <v>0</v>
      </c>
      <c r="U70" s="128">
        <f>'様式D-3_S00'!BO2073</f>
        <v>0</v>
      </c>
      <c r="V70" s="129">
        <f>'様式D-3_S00'!BP2073</f>
        <v>0</v>
      </c>
      <c r="W70" s="127">
        <f>'様式D-3_S00'!BQ2073</f>
        <v>0</v>
      </c>
      <c r="X70" s="130">
        <f>'様式D-3_S00'!BR2073</f>
        <v>2</v>
      </c>
      <c r="Y70" s="266" t="str">
        <f>'様式D-3_S00'!BS2073</f>
        <v>Ⅰ</v>
      </c>
      <c r="Z70" s="267" t="str">
        <f>'様式D-3_S00'!BT2073</f>
        <v>Ⅰ</v>
      </c>
      <c r="AA70" s="267" t="str">
        <f>'様式D-3_S00'!BU2073</f>
        <v>Ⅱ</v>
      </c>
      <c r="AB70" s="266" t="str">
        <f>'様式D-3_S00'!BV2073</f>
        <v>Ⅱ</v>
      </c>
      <c r="AC70" s="126" t="str">
        <f>'様式D-3_S00'!BW2073</f>
        <v/>
      </c>
      <c r="AD70" s="127" t="str">
        <f>'様式D-3_S00'!BX2073</f>
        <v/>
      </c>
      <c r="AE70" s="127" t="str">
        <f>'様式D-3_S00'!BY2073</f>
        <v/>
      </c>
      <c r="AF70" s="128" t="str">
        <f>'様式D-3_S00'!BZ2073</f>
        <v/>
      </c>
      <c r="AG70" s="335">
        <f>'様式D-3_S00'!CA2073</f>
        <v>0</v>
      </c>
      <c r="AH70" s="131">
        <f>'様式D-3_S00'!CB2073</f>
        <v>0</v>
      </c>
      <c r="AI70" s="131">
        <f>'様式D-3_S00'!CC2073</f>
        <v>0</v>
      </c>
      <c r="AJ70" s="131">
        <f>'様式D-3_S00'!CD2073</f>
        <v>0</v>
      </c>
      <c r="AK70" s="131">
        <f>'様式D-3_S00'!CE2073</f>
        <v>0</v>
      </c>
      <c r="AL70" s="131">
        <f>'様式D-3_S00'!CF2073</f>
        <v>0</v>
      </c>
      <c r="AM70" s="131">
        <f>'様式D-3_S00'!CG2073</f>
        <v>0</v>
      </c>
      <c r="AN70" s="132">
        <f>'様式D-3_S00'!CH2073</f>
        <v>3</v>
      </c>
      <c r="AO70" s="155"/>
      <c r="AP70" s="155"/>
      <c r="AQ70" s="155"/>
      <c r="AR70" s="155"/>
      <c r="AS70" s="155"/>
      <c r="AT70" s="185">
        <f t="shared" si="4"/>
        <v>2</v>
      </c>
      <c r="AU70" s="155"/>
    </row>
    <row r="71" spans="2:47" x14ac:dyDescent="0.15">
      <c r="B71" s="176" t="str">
        <f>'様式D-3_S00'!AV2120</f>
        <v>S045</v>
      </c>
      <c r="C71" s="278">
        <f>'様式D-3_S00'!AW2120</f>
        <v>2.8</v>
      </c>
      <c r="D71" s="126">
        <f>'様式D-3_S00'!AX2120</f>
        <v>0</v>
      </c>
      <c r="E71" s="127">
        <f>'様式D-3_S00'!AY2120</f>
        <v>0</v>
      </c>
      <c r="F71" s="127">
        <f>'様式D-3_S00'!AZ2120</f>
        <v>0</v>
      </c>
      <c r="G71" s="128">
        <f>'様式D-3_S00'!BA2120</f>
        <v>0</v>
      </c>
      <c r="H71" s="129">
        <f>'様式D-3_S00'!BB2120</f>
        <v>0</v>
      </c>
      <c r="I71" s="127">
        <f>'様式D-3_S00'!BC2120</f>
        <v>0</v>
      </c>
      <c r="J71" s="127">
        <f>'様式D-3_S00'!BD2120</f>
        <v>0</v>
      </c>
      <c r="K71" s="128">
        <f>'様式D-3_S00'!BE2120</f>
        <v>0</v>
      </c>
      <c r="L71" s="129">
        <f>'様式D-3_S00'!BF2120</f>
        <v>0</v>
      </c>
      <c r="M71" s="127">
        <f>'様式D-3_S00'!BG2120</f>
        <v>0</v>
      </c>
      <c r="N71" s="127">
        <f>'様式D-3_S00'!BH2120</f>
        <v>0</v>
      </c>
      <c r="O71" s="128">
        <f>'様式D-3_S00'!BI2120</f>
        <v>0</v>
      </c>
      <c r="P71" s="129" t="str">
        <f>'様式D-3_S00'!BJ2120</f>
        <v/>
      </c>
      <c r="Q71" s="127" t="str">
        <f>'様式D-3_S00'!BK2120</f>
        <v/>
      </c>
      <c r="R71" s="128" t="str">
        <f>'様式D-3_S00'!BL2120</f>
        <v/>
      </c>
      <c r="S71" s="129">
        <f>'様式D-3_S00'!BM2120</f>
        <v>0</v>
      </c>
      <c r="T71" s="127">
        <f>'様式D-3_S00'!BN2120</f>
        <v>0</v>
      </c>
      <c r="U71" s="128">
        <f>'様式D-3_S00'!BO2120</f>
        <v>0</v>
      </c>
      <c r="V71" s="129">
        <f>'様式D-3_S00'!BP2120</f>
        <v>0</v>
      </c>
      <c r="W71" s="127">
        <f>'様式D-3_S00'!BQ2120</f>
        <v>0</v>
      </c>
      <c r="X71" s="130">
        <f>'様式D-3_S00'!BR2120</f>
        <v>0</v>
      </c>
      <c r="Y71" s="266" t="str">
        <f>'様式D-3_S00'!BS2120</f>
        <v>Ⅰ</v>
      </c>
      <c r="Z71" s="267" t="str">
        <f>'様式D-3_S00'!BT2120</f>
        <v>Ⅰ</v>
      </c>
      <c r="AA71" s="267" t="str">
        <f>'様式D-3_S00'!BU2120</f>
        <v>Ⅰ</v>
      </c>
      <c r="AB71" s="266" t="str">
        <f>'様式D-3_S00'!BV2120</f>
        <v>Ⅰ</v>
      </c>
      <c r="AC71" s="126" t="str">
        <f>'様式D-3_S00'!BW2120</f>
        <v/>
      </c>
      <c r="AD71" s="127" t="str">
        <f>'様式D-3_S00'!BX2120</f>
        <v/>
      </c>
      <c r="AE71" s="127" t="str">
        <f>'様式D-3_S00'!BY2120</f>
        <v/>
      </c>
      <c r="AF71" s="128" t="str">
        <f>'様式D-3_S00'!BZ2120</f>
        <v/>
      </c>
      <c r="AG71" s="335">
        <f>'様式D-3_S00'!CA2120</f>
        <v>0</v>
      </c>
      <c r="AH71" s="131">
        <f>'様式D-3_S00'!CB2120</f>
        <v>0</v>
      </c>
      <c r="AI71" s="131">
        <f>'様式D-3_S00'!CC2120</f>
        <v>0</v>
      </c>
      <c r="AJ71" s="131">
        <f>'様式D-3_S00'!CD2120</f>
        <v>0</v>
      </c>
      <c r="AK71" s="131">
        <f>'様式D-3_S00'!CE2120</f>
        <v>0</v>
      </c>
      <c r="AL71" s="131">
        <f>'様式D-3_S00'!CF2120</f>
        <v>0</v>
      </c>
      <c r="AM71" s="131">
        <f>'様式D-3_S00'!CG2120</f>
        <v>0</v>
      </c>
      <c r="AN71" s="132">
        <f>'様式D-3_S00'!CH2120</f>
        <v>0</v>
      </c>
      <c r="AO71" s="155"/>
      <c r="AP71" s="155"/>
      <c r="AQ71" s="155"/>
      <c r="AR71" s="155"/>
      <c r="AS71" s="155"/>
      <c r="AT71" s="185">
        <f t="shared" si="4"/>
        <v>1</v>
      </c>
      <c r="AU71" s="155"/>
    </row>
    <row r="72" spans="2:47" x14ac:dyDescent="0.15">
      <c r="B72" s="176" t="str">
        <f>'様式D-3_S00'!AV2167</f>
        <v>S046</v>
      </c>
      <c r="C72" s="278">
        <f>'様式D-3_S00'!AW2167</f>
        <v>10.5</v>
      </c>
      <c r="D72" s="126">
        <f>'様式D-3_S00'!AX2167</f>
        <v>0</v>
      </c>
      <c r="E72" s="127">
        <f>'様式D-3_S00'!AY2167</f>
        <v>0</v>
      </c>
      <c r="F72" s="127">
        <f>'様式D-3_S00'!AZ2167</f>
        <v>0</v>
      </c>
      <c r="G72" s="128">
        <f>'様式D-3_S00'!BA2167</f>
        <v>0</v>
      </c>
      <c r="H72" s="129">
        <f>'様式D-3_S00'!BB2167</f>
        <v>0</v>
      </c>
      <c r="I72" s="127">
        <f>'様式D-3_S00'!BC2167</f>
        <v>0</v>
      </c>
      <c r="J72" s="127">
        <f>'様式D-3_S00'!BD2167</f>
        <v>0</v>
      </c>
      <c r="K72" s="128">
        <f>'様式D-3_S00'!BE2167</f>
        <v>0</v>
      </c>
      <c r="L72" s="129">
        <f>'様式D-3_S00'!BF2167</f>
        <v>0</v>
      </c>
      <c r="M72" s="127">
        <f>'様式D-3_S00'!BG2167</f>
        <v>0</v>
      </c>
      <c r="N72" s="127">
        <f>'様式D-3_S00'!BH2167</f>
        <v>0</v>
      </c>
      <c r="O72" s="128">
        <f>'様式D-3_S00'!BI2167</f>
        <v>0</v>
      </c>
      <c r="P72" s="129" t="str">
        <f>'様式D-3_S00'!BJ2167</f>
        <v/>
      </c>
      <c r="Q72" s="127" t="str">
        <f>'様式D-3_S00'!BK2167</f>
        <v/>
      </c>
      <c r="R72" s="128" t="str">
        <f>'様式D-3_S00'!BL2167</f>
        <v/>
      </c>
      <c r="S72" s="129">
        <f>'様式D-3_S00'!BM2167</f>
        <v>0</v>
      </c>
      <c r="T72" s="127">
        <f>'様式D-3_S00'!BN2167</f>
        <v>0</v>
      </c>
      <c r="U72" s="128">
        <f>'様式D-3_S00'!BO2167</f>
        <v>0</v>
      </c>
      <c r="V72" s="129">
        <f>'様式D-3_S00'!BP2167</f>
        <v>0</v>
      </c>
      <c r="W72" s="127">
        <f>'様式D-3_S00'!BQ2167</f>
        <v>0</v>
      </c>
      <c r="X72" s="130">
        <f>'様式D-3_S00'!BR2167</f>
        <v>0</v>
      </c>
      <c r="Y72" s="266" t="str">
        <f>'様式D-3_S00'!BS2167</f>
        <v>Ⅰ</v>
      </c>
      <c r="Z72" s="267" t="str">
        <f>'様式D-3_S00'!BT2167</f>
        <v>Ⅰ</v>
      </c>
      <c r="AA72" s="267" t="str">
        <f>'様式D-3_S00'!BU2167</f>
        <v>Ⅰ</v>
      </c>
      <c r="AB72" s="266" t="str">
        <f>'様式D-3_S00'!BV2167</f>
        <v>Ⅰ</v>
      </c>
      <c r="AC72" s="126" t="str">
        <f>'様式D-3_S00'!BW2167</f>
        <v/>
      </c>
      <c r="AD72" s="127" t="str">
        <f>'様式D-3_S00'!BX2167</f>
        <v/>
      </c>
      <c r="AE72" s="127" t="str">
        <f>'様式D-3_S00'!BY2167</f>
        <v/>
      </c>
      <c r="AF72" s="128" t="str">
        <f>'様式D-3_S00'!BZ2167</f>
        <v/>
      </c>
      <c r="AG72" s="335">
        <f>'様式D-3_S00'!CA2167</f>
        <v>0</v>
      </c>
      <c r="AH72" s="131">
        <f>'様式D-3_S00'!CB2167</f>
        <v>0</v>
      </c>
      <c r="AI72" s="131">
        <f>'様式D-3_S00'!CC2167</f>
        <v>0</v>
      </c>
      <c r="AJ72" s="131">
        <f>'様式D-3_S00'!CD2167</f>
        <v>0</v>
      </c>
      <c r="AK72" s="131">
        <f>'様式D-3_S00'!CE2167</f>
        <v>0</v>
      </c>
      <c r="AL72" s="131">
        <f>'様式D-3_S00'!CF2167</f>
        <v>0</v>
      </c>
      <c r="AM72" s="131">
        <f>'様式D-3_S00'!CG2167</f>
        <v>0</v>
      </c>
      <c r="AN72" s="132">
        <f>'様式D-3_S00'!CH2167</f>
        <v>0</v>
      </c>
      <c r="AO72" s="155"/>
      <c r="AP72" s="155"/>
      <c r="AQ72" s="155"/>
      <c r="AR72" s="155"/>
      <c r="AS72" s="155"/>
      <c r="AT72" s="185">
        <f t="shared" si="4"/>
        <v>1</v>
      </c>
      <c r="AU72" s="155"/>
    </row>
    <row r="73" spans="2:47" x14ac:dyDescent="0.15">
      <c r="B73" s="176" t="str">
        <f>'様式D-3_S00'!AV2214</f>
        <v>S047</v>
      </c>
      <c r="C73" s="278">
        <f>'様式D-3_S00'!AW2214</f>
        <v>10.6</v>
      </c>
      <c r="D73" s="126">
        <f>'様式D-3_S00'!AX2214</f>
        <v>0</v>
      </c>
      <c r="E73" s="127">
        <f>'様式D-3_S00'!AY2214</f>
        <v>0</v>
      </c>
      <c r="F73" s="127">
        <f>'様式D-3_S00'!AZ2214</f>
        <v>0</v>
      </c>
      <c r="G73" s="128">
        <f>'様式D-3_S00'!BA2214</f>
        <v>0</v>
      </c>
      <c r="H73" s="129">
        <f>'様式D-3_S00'!BB2214</f>
        <v>0</v>
      </c>
      <c r="I73" s="127">
        <f>'様式D-3_S00'!BC2214</f>
        <v>0</v>
      </c>
      <c r="J73" s="127">
        <f>'様式D-3_S00'!BD2214</f>
        <v>0</v>
      </c>
      <c r="K73" s="128">
        <f>'様式D-3_S00'!BE2214</f>
        <v>3</v>
      </c>
      <c r="L73" s="129">
        <f>'様式D-3_S00'!BF2214</f>
        <v>0</v>
      </c>
      <c r="M73" s="127">
        <f>'様式D-3_S00'!BG2214</f>
        <v>0</v>
      </c>
      <c r="N73" s="127">
        <f>'様式D-3_S00'!BH2214</f>
        <v>0</v>
      </c>
      <c r="O73" s="128">
        <f>'様式D-3_S00'!BI2214</f>
        <v>1</v>
      </c>
      <c r="P73" s="129" t="str">
        <f>'様式D-3_S00'!BJ2214</f>
        <v/>
      </c>
      <c r="Q73" s="127" t="str">
        <f>'様式D-3_S00'!BK2214</f>
        <v/>
      </c>
      <c r="R73" s="128" t="str">
        <f>'様式D-3_S00'!BL2214</f>
        <v/>
      </c>
      <c r="S73" s="129">
        <f>'様式D-3_S00'!BM2214</f>
        <v>0</v>
      </c>
      <c r="T73" s="127">
        <f>'様式D-3_S00'!BN2214</f>
        <v>0</v>
      </c>
      <c r="U73" s="128">
        <f>'様式D-3_S00'!BO2214</f>
        <v>3</v>
      </c>
      <c r="V73" s="129">
        <f>'様式D-3_S00'!BP2214</f>
        <v>0</v>
      </c>
      <c r="W73" s="127">
        <f>'様式D-3_S00'!BQ2214</f>
        <v>0</v>
      </c>
      <c r="X73" s="130">
        <f>'様式D-3_S00'!BR2214</f>
        <v>1</v>
      </c>
      <c r="Y73" s="266" t="str">
        <f>'様式D-3_S00'!BS2214</f>
        <v>Ⅰ</v>
      </c>
      <c r="Z73" s="267" t="str">
        <f>'様式D-3_S00'!BT2214</f>
        <v>Ⅱ</v>
      </c>
      <c r="AA73" s="267" t="str">
        <f>'様式D-3_S00'!BU2214</f>
        <v>Ⅱ</v>
      </c>
      <c r="AB73" s="266" t="str">
        <f>'様式D-3_S00'!BV2214</f>
        <v>Ⅱ</v>
      </c>
      <c r="AC73" s="126" t="str">
        <f>'様式D-3_S00'!BW2214</f>
        <v/>
      </c>
      <c r="AD73" s="127" t="str">
        <f>'様式D-3_S00'!BX2214</f>
        <v/>
      </c>
      <c r="AE73" s="127" t="str">
        <f>'様式D-3_S00'!BY2214</f>
        <v/>
      </c>
      <c r="AF73" s="128" t="str">
        <f>'様式D-3_S00'!BZ2214</f>
        <v/>
      </c>
      <c r="AG73" s="335">
        <f>'様式D-3_S00'!CA2214</f>
        <v>0</v>
      </c>
      <c r="AH73" s="131">
        <f>'様式D-3_S00'!CB2214</f>
        <v>0</v>
      </c>
      <c r="AI73" s="131">
        <f>'様式D-3_S00'!CC2214</f>
        <v>0</v>
      </c>
      <c r="AJ73" s="131">
        <f>'様式D-3_S00'!CD2214</f>
        <v>2.0000000000000004E-2</v>
      </c>
      <c r="AK73" s="131">
        <f>'様式D-3_S00'!CE2214</f>
        <v>0</v>
      </c>
      <c r="AL73" s="131">
        <f>'様式D-3_S00'!CF2214</f>
        <v>0</v>
      </c>
      <c r="AM73" s="131">
        <f>'様式D-3_S00'!CG2214</f>
        <v>0</v>
      </c>
      <c r="AN73" s="132">
        <f>'様式D-3_S00'!CH2214</f>
        <v>0.3125</v>
      </c>
      <c r="AO73" s="155"/>
      <c r="AP73" s="155"/>
      <c r="AQ73" s="155"/>
      <c r="AR73" s="155"/>
      <c r="AS73" s="155"/>
      <c r="AT73" s="185">
        <f t="shared" si="4"/>
        <v>2</v>
      </c>
      <c r="AU73" s="155"/>
    </row>
    <row r="74" spans="2:47" x14ac:dyDescent="0.15">
      <c r="B74" s="176" t="str">
        <f>'様式D-3_S00'!AV2261</f>
        <v>S048</v>
      </c>
      <c r="C74" s="278">
        <f>'様式D-3_S00'!AW2261</f>
        <v>10.6</v>
      </c>
      <c r="D74" s="126">
        <f>'様式D-3_S00'!AX2261</f>
        <v>0</v>
      </c>
      <c r="E74" s="127">
        <f>'様式D-3_S00'!AY2261</f>
        <v>0</v>
      </c>
      <c r="F74" s="127">
        <f>'様式D-3_S00'!AZ2261</f>
        <v>1</v>
      </c>
      <c r="G74" s="128">
        <f>'様式D-3_S00'!BA2261</f>
        <v>0</v>
      </c>
      <c r="H74" s="129">
        <f>'様式D-3_S00'!BB2261</f>
        <v>0</v>
      </c>
      <c r="I74" s="127">
        <f>'様式D-3_S00'!BC2261</f>
        <v>0</v>
      </c>
      <c r="J74" s="127">
        <f>'様式D-3_S00'!BD2261</f>
        <v>0</v>
      </c>
      <c r="K74" s="128">
        <f>'様式D-3_S00'!BE2261</f>
        <v>0</v>
      </c>
      <c r="L74" s="129">
        <f>'様式D-3_S00'!BF2261</f>
        <v>0</v>
      </c>
      <c r="M74" s="127">
        <f>'様式D-3_S00'!BG2261</f>
        <v>0</v>
      </c>
      <c r="N74" s="127">
        <f>'様式D-3_S00'!BH2261</f>
        <v>0</v>
      </c>
      <c r="O74" s="128">
        <f>'様式D-3_S00'!BI2261</f>
        <v>0</v>
      </c>
      <c r="P74" s="129" t="str">
        <f>'様式D-3_S00'!BJ2261</f>
        <v/>
      </c>
      <c r="Q74" s="127" t="str">
        <f>'様式D-3_S00'!BK2261</f>
        <v/>
      </c>
      <c r="R74" s="128">
        <f>'様式D-3_S00'!BL2261</f>
        <v>1</v>
      </c>
      <c r="S74" s="129">
        <f>'様式D-3_S00'!BM2261</f>
        <v>0</v>
      </c>
      <c r="T74" s="127">
        <f>'様式D-3_S00'!BN2261</f>
        <v>0</v>
      </c>
      <c r="U74" s="128">
        <f>'様式D-3_S00'!BO2261</f>
        <v>0</v>
      </c>
      <c r="V74" s="129">
        <f>'様式D-3_S00'!BP2261</f>
        <v>0</v>
      </c>
      <c r="W74" s="127">
        <f>'様式D-3_S00'!BQ2261</f>
        <v>0</v>
      </c>
      <c r="X74" s="130">
        <f>'様式D-3_S00'!BR2261</f>
        <v>0</v>
      </c>
      <c r="Y74" s="266" t="str">
        <f>'様式D-3_S00'!BS2261</f>
        <v>Ⅱ</v>
      </c>
      <c r="Z74" s="267" t="str">
        <f>'様式D-3_S00'!BT2261</f>
        <v>Ⅰ</v>
      </c>
      <c r="AA74" s="267" t="str">
        <f>'様式D-3_S00'!BU2261</f>
        <v>Ⅰ</v>
      </c>
      <c r="AB74" s="266" t="str">
        <f>'様式D-3_S00'!BV2261</f>
        <v>Ⅱ</v>
      </c>
      <c r="AC74" s="126" t="str">
        <f>'様式D-3_S00'!BW2261</f>
        <v/>
      </c>
      <c r="AD74" s="127">
        <f>'様式D-3_S00'!BX2261</f>
        <v>10.6</v>
      </c>
      <c r="AE74" s="127">
        <f>'様式D-3_S00'!BY2261</f>
        <v>10.6</v>
      </c>
      <c r="AF74" s="128" t="str">
        <f>'様式D-3_S00'!BZ2261</f>
        <v/>
      </c>
      <c r="AG74" s="335">
        <f>'様式D-3_S00'!CA2261</f>
        <v>0</v>
      </c>
      <c r="AH74" s="131">
        <f>'様式D-3_S00'!CB2261</f>
        <v>0</v>
      </c>
      <c r="AI74" s="131">
        <f>'様式D-3_S00'!CC2261</f>
        <v>0</v>
      </c>
      <c r="AJ74" s="131">
        <f>'様式D-3_S00'!CD2261</f>
        <v>0</v>
      </c>
      <c r="AK74" s="131">
        <f>'様式D-3_S00'!CE2261</f>
        <v>0</v>
      </c>
      <c r="AL74" s="131">
        <f>'様式D-3_S00'!CF2261</f>
        <v>0</v>
      </c>
      <c r="AM74" s="131">
        <f>'様式D-3_S00'!CG2261</f>
        <v>0</v>
      </c>
      <c r="AN74" s="132">
        <f>'様式D-3_S00'!CH2261</f>
        <v>0</v>
      </c>
      <c r="AO74" s="155"/>
      <c r="AP74" s="155"/>
      <c r="AQ74" s="155"/>
      <c r="AR74" s="155"/>
      <c r="AS74" s="155"/>
      <c r="AT74" s="185">
        <f t="shared" si="4"/>
        <v>2</v>
      </c>
      <c r="AU74" s="155"/>
    </row>
    <row r="75" spans="2:47" x14ac:dyDescent="0.15">
      <c r="B75" s="176" t="str">
        <f>'様式D-3_S00'!AV2308</f>
        <v>S049</v>
      </c>
      <c r="C75" s="278">
        <f>'様式D-3_S00'!AW2308</f>
        <v>10.3</v>
      </c>
      <c r="D75" s="126">
        <f>'様式D-3_S00'!AX2308</f>
        <v>0</v>
      </c>
      <c r="E75" s="127">
        <f>'様式D-3_S00'!AY2308</f>
        <v>0</v>
      </c>
      <c r="F75" s="127">
        <f>'様式D-3_S00'!AZ2308</f>
        <v>0</v>
      </c>
      <c r="G75" s="128">
        <f>'様式D-3_S00'!BA2308</f>
        <v>0</v>
      </c>
      <c r="H75" s="129">
        <f>'様式D-3_S00'!BB2308</f>
        <v>0</v>
      </c>
      <c r="I75" s="127">
        <f>'様式D-3_S00'!BC2308</f>
        <v>0</v>
      </c>
      <c r="J75" s="127">
        <f>'様式D-3_S00'!BD2308</f>
        <v>1</v>
      </c>
      <c r="K75" s="128">
        <f>'様式D-3_S00'!BE2308</f>
        <v>1</v>
      </c>
      <c r="L75" s="129">
        <f>'様式D-3_S00'!BF2308</f>
        <v>0</v>
      </c>
      <c r="M75" s="127">
        <f>'様式D-3_S00'!BG2308</f>
        <v>0</v>
      </c>
      <c r="N75" s="127">
        <f>'様式D-3_S00'!BH2308</f>
        <v>0</v>
      </c>
      <c r="O75" s="128">
        <f>'様式D-3_S00'!BI2308</f>
        <v>0</v>
      </c>
      <c r="P75" s="129" t="str">
        <f>'様式D-3_S00'!BJ2308</f>
        <v/>
      </c>
      <c r="Q75" s="127" t="str">
        <f>'様式D-3_S00'!BK2308</f>
        <v/>
      </c>
      <c r="R75" s="128" t="str">
        <f>'様式D-3_S00'!BL2308</f>
        <v/>
      </c>
      <c r="S75" s="129">
        <f>'様式D-3_S00'!BM2308</f>
        <v>0</v>
      </c>
      <c r="T75" s="127">
        <f>'様式D-3_S00'!BN2308</f>
        <v>0</v>
      </c>
      <c r="U75" s="128">
        <f>'様式D-3_S00'!BO2308</f>
        <v>2</v>
      </c>
      <c r="V75" s="129">
        <f>'様式D-3_S00'!BP2308</f>
        <v>0</v>
      </c>
      <c r="W75" s="127">
        <f>'様式D-3_S00'!BQ2308</f>
        <v>0</v>
      </c>
      <c r="X75" s="130">
        <f>'様式D-3_S00'!BR2308</f>
        <v>0</v>
      </c>
      <c r="Y75" s="266" t="str">
        <f>'様式D-3_S00'!BS2308</f>
        <v>Ⅰ</v>
      </c>
      <c r="Z75" s="267" t="str">
        <f>'様式D-3_S00'!BT2308</f>
        <v>Ⅱ</v>
      </c>
      <c r="AA75" s="267" t="str">
        <f>'様式D-3_S00'!BU2308</f>
        <v>Ⅰ</v>
      </c>
      <c r="AB75" s="266" t="str">
        <f>'様式D-3_S00'!BV2308</f>
        <v>Ⅱ</v>
      </c>
      <c r="AC75" s="126" t="str">
        <f>'様式D-3_S00'!BW2308</f>
        <v/>
      </c>
      <c r="AD75" s="127" t="str">
        <f>'様式D-3_S00'!BX2308</f>
        <v/>
      </c>
      <c r="AE75" s="127" t="str">
        <f>'様式D-3_S00'!BY2308</f>
        <v/>
      </c>
      <c r="AF75" s="128" t="str">
        <f>'様式D-3_S00'!BZ2308</f>
        <v/>
      </c>
      <c r="AG75" s="335">
        <f>'様式D-3_S00'!CA2308</f>
        <v>0</v>
      </c>
      <c r="AH75" s="131">
        <f>'様式D-3_S00'!CB2308</f>
        <v>0</v>
      </c>
      <c r="AI75" s="131">
        <f>'様式D-3_S00'!CC2308</f>
        <v>3.5000000000000003E-2</v>
      </c>
      <c r="AJ75" s="131">
        <f>'様式D-3_S00'!CD2308</f>
        <v>2.0000000000000004E-2</v>
      </c>
      <c r="AK75" s="131">
        <f>'様式D-3_S00'!CE2308</f>
        <v>0</v>
      </c>
      <c r="AL75" s="131">
        <f>'様式D-3_S00'!CF2308</f>
        <v>0</v>
      </c>
      <c r="AM75" s="131">
        <f>'様式D-3_S00'!CG2308</f>
        <v>0</v>
      </c>
      <c r="AN75" s="132">
        <f>'様式D-3_S00'!CH2308</f>
        <v>0</v>
      </c>
      <c r="AO75" s="155"/>
      <c r="AP75" s="155"/>
      <c r="AQ75" s="155"/>
      <c r="AR75" s="155"/>
      <c r="AS75" s="155"/>
      <c r="AT75" s="185">
        <f t="shared" si="4"/>
        <v>2</v>
      </c>
      <c r="AU75" s="155"/>
    </row>
    <row r="76" spans="2:47" x14ac:dyDescent="0.15">
      <c r="B76" s="176" t="str">
        <f>'様式D-3_S00'!AV2355</f>
        <v>S050</v>
      </c>
      <c r="C76" s="278">
        <f>'様式D-3_S00'!AW2355</f>
        <v>5.6</v>
      </c>
      <c r="D76" s="126">
        <f>'様式D-3_S00'!AX2355</f>
        <v>0</v>
      </c>
      <c r="E76" s="127">
        <f>'様式D-3_S00'!AY2355</f>
        <v>0</v>
      </c>
      <c r="F76" s="127">
        <f>'様式D-3_S00'!AZ2355</f>
        <v>0</v>
      </c>
      <c r="G76" s="128">
        <f>'様式D-3_S00'!BA2355</f>
        <v>0</v>
      </c>
      <c r="H76" s="129">
        <f>'様式D-3_S00'!BB2355</f>
        <v>0</v>
      </c>
      <c r="I76" s="127">
        <f>'様式D-3_S00'!BC2355</f>
        <v>0</v>
      </c>
      <c r="J76" s="127">
        <f>'様式D-3_S00'!BD2355</f>
        <v>0</v>
      </c>
      <c r="K76" s="128">
        <f>'様式D-3_S00'!BE2355</f>
        <v>0</v>
      </c>
      <c r="L76" s="129">
        <f>'様式D-3_S00'!BF2355</f>
        <v>0</v>
      </c>
      <c r="M76" s="127">
        <f>'様式D-3_S00'!BG2355</f>
        <v>0</v>
      </c>
      <c r="N76" s="127">
        <f>'様式D-3_S00'!BH2355</f>
        <v>0</v>
      </c>
      <c r="O76" s="128">
        <f>'様式D-3_S00'!BI2355</f>
        <v>0</v>
      </c>
      <c r="P76" s="129" t="str">
        <f>'様式D-3_S00'!BJ2355</f>
        <v/>
      </c>
      <c r="Q76" s="127" t="str">
        <f>'様式D-3_S00'!BK2355</f>
        <v/>
      </c>
      <c r="R76" s="128" t="str">
        <f>'様式D-3_S00'!BL2355</f>
        <v/>
      </c>
      <c r="S76" s="129">
        <f>'様式D-3_S00'!BM2355</f>
        <v>0</v>
      </c>
      <c r="T76" s="127">
        <f>'様式D-3_S00'!BN2355</f>
        <v>0</v>
      </c>
      <c r="U76" s="128">
        <f>'様式D-3_S00'!BO2355</f>
        <v>0</v>
      </c>
      <c r="V76" s="129">
        <f>'様式D-3_S00'!BP2355</f>
        <v>0</v>
      </c>
      <c r="W76" s="127">
        <f>'様式D-3_S00'!BQ2355</f>
        <v>0</v>
      </c>
      <c r="X76" s="130">
        <f>'様式D-3_S00'!BR2355</f>
        <v>0</v>
      </c>
      <c r="Y76" s="266" t="str">
        <f>'様式D-3_S00'!BS2355</f>
        <v>Ⅰ</v>
      </c>
      <c r="Z76" s="267" t="str">
        <f>'様式D-3_S00'!BT2355</f>
        <v>Ⅰ</v>
      </c>
      <c r="AA76" s="267" t="str">
        <f>'様式D-3_S00'!BU2355</f>
        <v>Ⅰ</v>
      </c>
      <c r="AB76" s="266" t="str">
        <f>'様式D-3_S00'!BV2355</f>
        <v>Ⅰ</v>
      </c>
      <c r="AC76" s="126" t="str">
        <f>'様式D-3_S00'!BW2355</f>
        <v/>
      </c>
      <c r="AD76" s="127" t="str">
        <f>'様式D-3_S00'!BX2355</f>
        <v/>
      </c>
      <c r="AE76" s="127" t="str">
        <f>'様式D-3_S00'!BY2355</f>
        <v/>
      </c>
      <c r="AF76" s="128" t="str">
        <f>'様式D-3_S00'!BZ2355</f>
        <v/>
      </c>
      <c r="AG76" s="335">
        <f>'様式D-3_S00'!CA2355</f>
        <v>0</v>
      </c>
      <c r="AH76" s="131">
        <f>'様式D-3_S00'!CB2355</f>
        <v>0</v>
      </c>
      <c r="AI76" s="131">
        <f>'様式D-3_S00'!CC2355</f>
        <v>0</v>
      </c>
      <c r="AJ76" s="131">
        <f>'様式D-3_S00'!CD2355</f>
        <v>0</v>
      </c>
      <c r="AK76" s="131">
        <f>'様式D-3_S00'!CE2355</f>
        <v>0</v>
      </c>
      <c r="AL76" s="131">
        <f>'様式D-3_S00'!CF2355</f>
        <v>0</v>
      </c>
      <c r="AM76" s="131">
        <f>'様式D-3_S00'!CG2355</f>
        <v>0</v>
      </c>
      <c r="AN76" s="132">
        <f>'様式D-3_S00'!CH2355</f>
        <v>0</v>
      </c>
      <c r="AO76" s="155"/>
      <c r="AP76" s="155"/>
      <c r="AQ76" s="155"/>
      <c r="AR76" s="155"/>
      <c r="AS76" s="155"/>
      <c r="AT76" s="185">
        <f t="shared" si="4"/>
        <v>1</v>
      </c>
      <c r="AU76" s="155"/>
    </row>
    <row r="77" spans="2:47" x14ac:dyDescent="0.15">
      <c r="B77" s="176" t="str">
        <f>'様式D-3_S00'!AV2402</f>
        <v>S051</v>
      </c>
      <c r="C77" s="278">
        <f>'様式D-3_S00'!AW2402</f>
        <v>6</v>
      </c>
      <c r="D77" s="126">
        <f>'様式D-3_S00'!AX2402</f>
        <v>0</v>
      </c>
      <c r="E77" s="127">
        <f>'様式D-3_S00'!AY2402</f>
        <v>0</v>
      </c>
      <c r="F77" s="127">
        <f>'様式D-3_S00'!AZ2402</f>
        <v>0</v>
      </c>
      <c r="G77" s="128">
        <f>'様式D-3_S00'!BA2402</f>
        <v>0</v>
      </c>
      <c r="H77" s="129">
        <f>'様式D-3_S00'!BB2402</f>
        <v>0</v>
      </c>
      <c r="I77" s="127">
        <f>'様式D-3_S00'!BC2402</f>
        <v>0</v>
      </c>
      <c r="J77" s="127">
        <f>'様式D-3_S00'!BD2402</f>
        <v>0</v>
      </c>
      <c r="K77" s="128">
        <f>'様式D-3_S00'!BE2402</f>
        <v>0</v>
      </c>
      <c r="L77" s="129">
        <f>'様式D-3_S00'!BF2402</f>
        <v>0</v>
      </c>
      <c r="M77" s="127">
        <f>'様式D-3_S00'!BG2402</f>
        <v>0</v>
      </c>
      <c r="N77" s="127">
        <f>'様式D-3_S00'!BH2402</f>
        <v>0</v>
      </c>
      <c r="O77" s="128">
        <f>'様式D-3_S00'!BI2402</f>
        <v>0</v>
      </c>
      <c r="P77" s="129" t="str">
        <f>'様式D-3_S00'!BJ2402</f>
        <v/>
      </c>
      <c r="Q77" s="127" t="str">
        <f>'様式D-3_S00'!BK2402</f>
        <v/>
      </c>
      <c r="R77" s="128" t="str">
        <f>'様式D-3_S00'!BL2402</f>
        <v/>
      </c>
      <c r="S77" s="129">
        <f>'様式D-3_S00'!BM2402</f>
        <v>0</v>
      </c>
      <c r="T77" s="127">
        <f>'様式D-3_S00'!BN2402</f>
        <v>0</v>
      </c>
      <c r="U77" s="128">
        <f>'様式D-3_S00'!BO2402</f>
        <v>0</v>
      </c>
      <c r="V77" s="129">
        <f>'様式D-3_S00'!BP2402</f>
        <v>0</v>
      </c>
      <c r="W77" s="127">
        <f>'様式D-3_S00'!BQ2402</f>
        <v>0</v>
      </c>
      <c r="X77" s="130">
        <f>'様式D-3_S00'!BR2402</f>
        <v>0</v>
      </c>
      <c r="Y77" s="266" t="str">
        <f>'様式D-3_S00'!BS2402</f>
        <v>Ⅰ</v>
      </c>
      <c r="Z77" s="267" t="str">
        <f>'様式D-3_S00'!BT2402</f>
        <v>Ⅰ</v>
      </c>
      <c r="AA77" s="267" t="str">
        <f>'様式D-3_S00'!BU2402</f>
        <v>Ⅰ</v>
      </c>
      <c r="AB77" s="266" t="str">
        <f>'様式D-3_S00'!BV2402</f>
        <v>Ⅰ</v>
      </c>
      <c r="AC77" s="126" t="str">
        <f>'様式D-3_S00'!BW2402</f>
        <v/>
      </c>
      <c r="AD77" s="127" t="str">
        <f>'様式D-3_S00'!BX2402</f>
        <v/>
      </c>
      <c r="AE77" s="127" t="str">
        <f>'様式D-3_S00'!BY2402</f>
        <v/>
      </c>
      <c r="AF77" s="128" t="str">
        <f>'様式D-3_S00'!BZ2402</f>
        <v/>
      </c>
      <c r="AG77" s="335">
        <f>'様式D-3_S00'!CA2402</f>
        <v>0</v>
      </c>
      <c r="AH77" s="131">
        <f>'様式D-3_S00'!CB2402</f>
        <v>0</v>
      </c>
      <c r="AI77" s="131">
        <f>'様式D-3_S00'!CC2402</f>
        <v>0</v>
      </c>
      <c r="AJ77" s="131">
        <f>'様式D-3_S00'!CD2402</f>
        <v>0</v>
      </c>
      <c r="AK77" s="131">
        <f>'様式D-3_S00'!CE2402</f>
        <v>0</v>
      </c>
      <c r="AL77" s="131">
        <f>'様式D-3_S00'!CF2402</f>
        <v>0</v>
      </c>
      <c r="AM77" s="131">
        <f>'様式D-3_S00'!CG2402</f>
        <v>0</v>
      </c>
      <c r="AN77" s="132">
        <f>'様式D-3_S00'!CH2402</f>
        <v>0</v>
      </c>
      <c r="AO77" s="155"/>
      <c r="AP77" s="155"/>
      <c r="AQ77" s="155"/>
      <c r="AR77" s="155"/>
      <c r="AS77" s="155"/>
      <c r="AT77" s="185">
        <f t="shared" si="4"/>
        <v>1</v>
      </c>
      <c r="AU77" s="155"/>
    </row>
    <row r="78" spans="2:47" x14ac:dyDescent="0.15">
      <c r="B78" s="176" t="str">
        <f>'様式D-3_S00'!AV2449</f>
        <v>S052</v>
      </c>
      <c r="C78" s="278">
        <f>'様式D-3_S00'!AW2449</f>
        <v>6</v>
      </c>
      <c r="D78" s="126">
        <f>'様式D-3_S00'!AX2449</f>
        <v>0</v>
      </c>
      <c r="E78" s="127">
        <f>'様式D-3_S00'!AY2449</f>
        <v>0</v>
      </c>
      <c r="F78" s="127">
        <f>'様式D-3_S00'!AZ2449</f>
        <v>0</v>
      </c>
      <c r="G78" s="128">
        <f>'様式D-3_S00'!BA2449</f>
        <v>0</v>
      </c>
      <c r="H78" s="129">
        <f>'様式D-3_S00'!BB2449</f>
        <v>0</v>
      </c>
      <c r="I78" s="127">
        <f>'様式D-3_S00'!BC2449</f>
        <v>0</v>
      </c>
      <c r="J78" s="127">
        <f>'様式D-3_S00'!BD2449</f>
        <v>1</v>
      </c>
      <c r="K78" s="128">
        <f>'様式D-3_S00'!BE2449</f>
        <v>0</v>
      </c>
      <c r="L78" s="129">
        <f>'様式D-3_S00'!BF2449</f>
        <v>0</v>
      </c>
      <c r="M78" s="127">
        <f>'様式D-3_S00'!BG2449</f>
        <v>0</v>
      </c>
      <c r="N78" s="127">
        <f>'様式D-3_S00'!BH2449</f>
        <v>0</v>
      </c>
      <c r="O78" s="128">
        <f>'様式D-3_S00'!BI2449</f>
        <v>0</v>
      </c>
      <c r="P78" s="129" t="str">
        <f>'様式D-3_S00'!BJ2449</f>
        <v/>
      </c>
      <c r="Q78" s="127" t="str">
        <f>'様式D-3_S00'!BK2449</f>
        <v/>
      </c>
      <c r="R78" s="128" t="str">
        <f>'様式D-3_S00'!BL2449</f>
        <v/>
      </c>
      <c r="S78" s="129">
        <f>'様式D-3_S00'!BM2449</f>
        <v>0</v>
      </c>
      <c r="T78" s="127">
        <f>'様式D-3_S00'!BN2449</f>
        <v>0</v>
      </c>
      <c r="U78" s="128">
        <f>'様式D-3_S00'!BO2449</f>
        <v>1</v>
      </c>
      <c r="V78" s="129">
        <f>'様式D-3_S00'!BP2449</f>
        <v>0</v>
      </c>
      <c r="W78" s="127">
        <f>'様式D-3_S00'!BQ2449</f>
        <v>0</v>
      </c>
      <c r="X78" s="130">
        <f>'様式D-3_S00'!BR2449</f>
        <v>0</v>
      </c>
      <c r="Y78" s="266" t="str">
        <f>'様式D-3_S00'!BS2449</f>
        <v>Ⅰ</v>
      </c>
      <c r="Z78" s="267" t="str">
        <f>'様式D-3_S00'!BT2449</f>
        <v>Ⅱ</v>
      </c>
      <c r="AA78" s="267" t="str">
        <f>'様式D-3_S00'!BU2449</f>
        <v>Ⅰ</v>
      </c>
      <c r="AB78" s="266" t="str">
        <f>'様式D-3_S00'!BV2449</f>
        <v>Ⅱ</v>
      </c>
      <c r="AC78" s="126" t="str">
        <f>'様式D-3_S00'!BW2449</f>
        <v/>
      </c>
      <c r="AD78" s="127" t="str">
        <f>'様式D-3_S00'!BX2449</f>
        <v/>
      </c>
      <c r="AE78" s="127" t="str">
        <f>'様式D-3_S00'!BY2449</f>
        <v/>
      </c>
      <c r="AF78" s="128" t="str">
        <f>'様式D-3_S00'!BZ2449</f>
        <v/>
      </c>
      <c r="AG78" s="335">
        <f>'様式D-3_S00'!CA2449</f>
        <v>0</v>
      </c>
      <c r="AH78" s="131">
        <f>'様式D-3_S00'!CB2449</f>
        <v>0</v>
      </c>
      <c r="AI78" s="131">
        <f>'様式D-3_S00'!CC2449</f>
        <v>1.7499999999999998E-2</v>
      </c>
      <c r="AJ78" s="131">
        <f>'様式D-3_S00'!CD2449</f>
        <v>0</v>
      </c>
      <c r="AK78" s="131">
        <f>'様式D-3_S00'!CE2449</f>
        <v>0</v>
      </c>
      <c r="AL78" s="131">
        <f>'様式D-3_S00'!CF2449</f>
        <v>0</v>
      </c>
      <c r="AM78" s="131">
        <f>'様式D-3_S00'!CG2449</f>
        <v>0</v>
      </c>
      <c r="AN78" s="132">
        <f>'様式D-3_S00'!CH2449</f>
        <v>0</v>
      </c>
      <c r="AO78" s="155"/>
      <c r="AP78" s="155"/>
      <c r="AQ78" s="155"/>
      <c r="AR78" s="155"/>
      <c r="AS78" s="155"/>
      <c r="AT78" s="185">
        <f t="shared" si="4"/>
        <v>2</v>
      </c>
      <c r="AU78" s="155"/>
    </row>
    <row r="79" spans="2:47" x14ac:dyDescent="0.15">
      <c r="B79" s="176" t="str">
        <f>'様式D-3_S00'!AV2496</f>
        <v>S053</v>
      </c>
      <c r="C79" s="278">
        <f>'様式D-3_S00'!AW2496</f>
        <v>6</v>
      </c>
      <c r="D79" s="126">
        <f>'様式D-3_S00'!AX2496</f>
        <v>0</v>
      </c>
      <c r="E79" s="127">
        <f>'様式D-3_S00'!AY2496</f>
        <v>0</v>
      </c>
      <c r="F79" s="127">
        <f>'様式D-3_S00'!AZ2496</f>
        <v>0</v>
      </c>
      <c r="G79" s="128">
        <f>'様式D-3_S00'!BA2496</f>
        <v>0</v>
      </c>
      <c r="H79" s="129">
        <f>'様式D-3_S00'!BB2496</f>
        <v>0</v>
      </c>
      <c r="I79" s="127">
        <f>'様式D-3_S00'!BC2496</f>
        <v>0</v>
      </c>
      <c r="J79" s="127">
        <f>'様式D-3_S00'!BD2496</f>
        <v>0</v>
      </c>
      <c r="K79" s="128">
        <f>'様式D-3_S00'!BE2496</f>
        <v>0</v>
      </c>
      <c r="L79" s="129">
        <f>'様式D-3_S00'!BF2496</f>
        <v>0</v>
      </c>
      <c r="M79" s="127">
        <f>'様式D-3_S00'!BG2496</f>
        <v>0</v>
      </c>
      <c r="N79" s="127">
        <f>'様式D-3_S00'!BH2496</f>
        <v>0</v>
      </c>
      <c r="O79" s="128">
        <f>'様式D-3_S00'!BI2496</f>
        <v>0</v>
      </c>
      <c r="P79" s="129" t="str">
        <f>'様式D-3_S00'!BJ2496</f>
        <v/>
      </c>
      <c r="Q79" s="127" t="str">
        <f>'様式D-3_S00'!BK2496</f>
        <v/>
      </c>
      <c r="R79" s="128" t="str">
        <f>'様式D-3_S00'!BL2496</f>
        <v/>
      </c>
      <c r="S79" s="129">
        <f>'様式D-3_S00'!BM2496</f>
        <v>0</v>
      </c>
      <c r="T79" s="127">
        <f>'様式D-3_S00'!BN2496</f>
        <v>0</v>
      </c>
      <c r="U79" s="128">
        <f>'様式D-3_S00'!BO2496</f>
        <v>0</v>
      </c>
      <c r="V79" s="129">
        <f>'様式D-3_S00'!BP2496</f>
        <v>0</v>
      </c>
      <c r="W79" s="127">
        <f>'様式D-3_S00'!BQ2496</f>
        <v>0</v>
      </c>
      <c r="X79" s="130">
        <f>'様式D-3_S00'!BR2496</f>
        <v>0</v>
      </c>
      <c r="Y79" s="266" t="str">
        <f>'様式D-3_S00'!BS2496</f>
        <v>Ⅰ</v>
      </c>
      <c r="Z79" s="267" t="str">
        <f>'様式D-3_S00'!BT2496</f>
        <v>Ⅰ</v>
      </c>
      <c r="AA79" s="267" t="str">
        <f>'様式D-3_S00'!BU2496</f>
        <v>Ⅰ</v>
      </c>
      <c r="AB79" s="266" t="str">
        <f>'様式D-3_S00'!BV2496</f>
        <v>Ⅰ</v>
      </c>
      <c r="AC79" s="126" t="str">
        <f>'様式D-3_S00'!BW2496</f>
        <v/>
      </c>
      <c r="AD79" s="127" t="str">
        <f>'様式D-3_S00'!BX2496</f>
        <v/>
      </c>
      <c r="AE79" s="127" t="str">
        <f>'様式D-3_S00'!BY2496</f>
        <v/>
      </c>
      <c r="AF79" s="128" t="str">
        <f>'様式D-3_S00'!BZ2496</f>
        <v/>
      </c>
      <c r="AG79" s="335">
        <f>'様式D-3_S00'!CA2496</f>
        <v>0</v>
      </c>
      <c r="AH79" s="131">
        <f>'様式D-3_S00'!CB2496</f>
        <v>0</v>
      </c>
      <c r="AI79" s="131">
        <f>'様式D-3_S00'!CC2496</f>
        <v>0</v>
      </c>
      <c r="AJ79" s="131">
        <f>'様式D-3_S00'!CD2496</f>
        <v>0</v>
      </c>
      <c r="AK79" s="131">
        <f>'様式D-3_S00'!CE2496</f>
        <v>0</v>
      </c>
      <c r="AL79" s="131">
        <f>'様式D-3_S00'!CF2496</f>
        <v>0</v>
      </c>
      <c r="AM79" s="131">
        <f>'様式D-3_S00'!CG2496</f>
        <v>0</v>
      </c>
      <c r="AN79" s="132">
        <f>'様式D-3_S00'!CH2496</f>
        <v>0</v>
      </c>
      <c r="AO79" s="155"/>
      <c r="AP79" s="155"/>
      <c r="AQ79" s="155"/>
      <c r="AR79" s="155"/>
      <c r="AS79" s="155"/>
      <c r="AT79" s="185">
        <f t="shared" si="4"/>
        <v>1</v>
      </c>
      <c r="AU79" s="155"/>
    </row>
    <row r="80" spans="2:47" x14ac:dyDescent="0.15">
      <c r="B80" s="176" t="str">
        <f>'様式D-3_S00'!AV2543</f>
        <v>S054</v>
      </c>
      <c r="C80" s="278">
        <f>'様式D-3_S00'!AW2543</f>
        <v>6</v>
      </c>
      <c r="D80" s="126">
        <f>'様式D-3_S00'!AX2543</f>
        <v>0</v>
      </c>
      <c r="E80" s="127">
        <f>'様式D-3_S00'!AY2543</f>
        <v>0</v>
      </c>
      <c r="F80" s="127">
        <f>'様式D-3_S00'!AZ2543</f>
        <v>0</v>
      </c>
      <c r="G80" s="128">
        <f>'様式D-3_S00'!BA2543</f>
        <v>0</v>
      </c>
      <c r="H80" s="129">
        <f>'様式D-3_S00'!BB2543</f>
        <v>0</v>
      </c>
      <c r="I80" s="127">
        <f>'様式D-3_S00'!BC2543</f>
        <v>0</v>
      </c>
      <c r="J80" s="127">
        <f>'様式D-3_S00'!BD2543</f>
        <v>1</v>
      </c>
      <c r="K80" s="128">
        <f>'様式D-3_S00'!BE2543</f>
        <v>1</v>
      </c>
      <c r="L80" s="129">
        <f>'様式D-3_S00'!BF2543</f>
        <v>0</v>
      </c>
      <c r="M80" s="127">
        <f>'様式D-3_S00'!BG2543</f>
        <v>0</v>
      </c>
      <c r="N80" s="127">
        <f>'様式D-3_S00'!BH2543</f>
        <v>0</v>
      </c>
      <c r="O80" s="128">
        <f>'様式D-3_S00'!BI2543</f>
        <v>0</v>
      </c>
      <c r="P80" s="129" t="str">
        <f>'様式D-3_S00'!BJ2543</f>
        <v/>
      </c>
      <c r="Q80" s="127" t="str">
        <f>'様式D-3_S00'!BK2543</f>
        <v/>
      </c>
      <c r="R80" s="128" t="str">
        <f>'様式D-3_S00'!BL2543</f>
        <v/>
      </c>
      <c r="S80" s="129">
        <f>'様式D-3_S00'!BM2543</f>
        <v>0</v>
      </c>
      <c r="T80" s="127">
        <f>'様式D-3_S00'!BN2543</f>
        <v>0</v>
      </c>
      <c r="U80" s="128">
        <f>'様式D-3_S00'!BO2543</f>
        <v>2</v>
      </c>
      <c r="V80" s="129">
        <f>'様式D-3_S00'!BP2543</f>
        <v>0</v>
      </c>
      <c r="W80" s="127">
        <f>'様式D-3_S00'!BQ2543</f>
        <v>0</v>
      </c>
      <c r="X80" s="130">
        <f>'様式D-3_S00'!BR2543</f>
        <v>0</v>
      </c>
      <c r="Y80" s="266" t="str">
        <f>'様式D-3_S00'!BS2543</f>
        <v>Ⅰ</v>
      </c>
      <c r="Z80" s="267" t="str">
        <f>'様式D-3_S00'!BT2543</f>
        <v>Ⅱ</v>
      </c>
      <c r="AA80" s="267" t="str">
        <f>'様式D-3_S00'!BU2543</f>
        <v>Ⅰ</v>
      </c>
      <c r="AB80" s="266" t="str">
        <f>'様式D-3_S00'!BV2543</f>
        <v>Ⅱ</v>
      </c>
      <c r="AC80" s="126" t="str">
        <f>'様式D-3_S00'!BW2543</f>
        <v/>
      </c>
      <c r="AD80" s="127" t="str">
        <f>'様式D-3_S00'!BX2543</f>
        <v/>
      </c>
      <c r="AE80" s="127" t="str">
        <f>'様式D-3_S00'!BY2543</f>
        <v/>
      </c>
      <c r="AF80" s="128" t="str">
        <f>'様式D-3_S00'!BZ2543</f>
        <v/>
      </c>
      <c r="AG80" s="335">
        <f>'様式D-3_S00'!CA2543</f>
        <v>0</v>
      </c>
      <c r="AH80" s="131">
        <f>'様式D-3_S00'!CB2543</f>
        <v>0</v>
      </c>
      <c r="AI80" s="131">
        <f>'様式D-3_S00'!CC2543</f>
        <v>7.4999999999999997E-3</v>
      </c>
      <c r="AJ80" s="131">
        <f>'様式D-3_S00'!CD2543</f>
        <v>2.0000000000000004E-2</v>
      </c>
      <c r="AK80" s="131">
        <f>'様式D-3_S00'!CE2543</f>
        <v>0</v>
      </c>
      <c r="AL80" s="131">
        <f>'様式D-3_S00'!CF2543</f>
        <v>0</v>
      </c>
      <c r="AM80" s="131">
        <f>'様式D-3_S00'!CG2543</f>
        <v>0</v>
      </c>
      <c r="AN80" s="132">
        <f>'様式D-3_S00'!CH2543</f>
        <v>0</v>
      </c>
      <c r="AO80" s="155"/>
      <c r="AP80" s="155"/>
      <c r="AQ80" s="155"/>
      <c r="AR80" s="155"/>
      <c r="AS80" s="155"/>
      <c r="AT80" s="185">
        <f t="shared" si="4"/>
        <v>2</v>
      </c>
      <c r="AU80" s="155"/>
    </row>
    <row r="81" spans="2:47" x14ac:dyDescent="0.15">
      <c r="B81" s="176" t="str">
        <f>'様式D-3_S00'!AV2590</f>
        <v>S055</v>
      </c>
      <c r="C81" s="278">
        <f>'様式D-3_S00'!AW2590</f>
        <v>9</v>
      </c>
      <c r="D81" s="126">
        <f>'様式D-3_S00'!AX2590</f>
        <v>0</v>
      </c>
      <c r="E81" s="127">
        <f>'様式D-3_S00'!AY2590</f>
        <v>0</v>
      </c>
      <c r="F81" s="127">
        <f>'様式D-3_S00'!AZ2590</f>
        <v>0</v>
      </c>
      <c r="G81" s="128">
        <f>'様式D-3_S00'!BA2590</f>
        <v>0</v>
      </c>
      <c r="H81" s="129">
        <f>'様式D-3_S00'!BB2590</f>
        <v>0</v>
      </c>
      <c r="I81" s="127">
        <f>'様式D-3_S00'!BC2590</f>
        <v>0</v>
      </c>
      <c r="J81" s="127">
        <f>'様式D-3_S00'!BD2590</f>
        <v>0</v>
      </c>
      <c r="K81" s="128">
        <f>'様式D-3_S00'!BE2590</f>
        <v>1</v>
      </c>
      <c r="L81" s="129">
        <f>'様式D-3_S00'!BF2590</f>
        <v>0</v>
      </c>
      <c r="M81" s="127">
        <f>'様式D-3_S00'!BG2590</f>
        <v>0</v>
      </c>
      <c r="N81" s="127">
        <f>'様式D-3_S00'!BH2590</f>
        <v>0</v>
      </c>
      <c r="O81" s="128">
        <f>'様式D-3_S00'!BI2590</f>
        <v>0</v>
      </c>
      <c r="P81" s="129" t="str">
        <f>'様式D-3_S00'!BJ2590</f>
        <v/>
      </c>
      <c r="Q81" s="127" t="str">
        <f>'様式D-3_S00'!BK2590</f>
        <v/>
      </c>
      <c r="R81" s="128" t="str">
        <f>'様式D-3_S00'!BL2590</f>
        <v/>
      </c>
      <c r="S81" s="129">
        <f>'様式D-3_S00'!BM2590</f>
        <v>0</v>
      </c>
      <c r="T81" s="127">
        <f>'様式D-3_S00'!BN2590</f>
        <v>0</v>
      </c>
      <c r="U81" s="128">
        <f>'様式D-3_S00'!BO2590</f>
        <v>1</v>
      </c>
      <c r="V81" s="129">
        <f>'様式D-3_S00'!BP2590</f>
        <v>0</v>
      </c>
      <c r="W81" s="127">
        <f>'様式D-3_S00'!BQ2590</f>
        <v>0</v>
      </c>
      <c r="X81" s="130">
        <f>'様式D-3_S00'!BR2590</f>
        <v>0</v>
      </c>
      <c r="Y81" s="266" t="str">
        <f>'様式D-3_S00'!BS2590</f>
        <v>Ⅰ</v>
      </c>
      <c r="Z81" s="267" t="str">
        <f>'様式D-3_S00'!BT2590</f>
        <v>Ⅱ</v>
      </c>
      <c r="AA81" s="267" t="str">
        <f>'様式D-3_S00'!BU2590</f>
        <v>Ⅰ</v>
      </c>
      <c r="AB81" s="266" t="str">
        <f>'様式D-3_S00'!BV2590</f>
        <v>Ⅱ</v>
      </c>
      <c r="AC81" s="126" t="str">
        <f>'様式D-3_S00'!BW2590</f>
        <v/>
      </c>
      <c r="AD81" s="127" t="str">
        <f>'様式D-3_S00'!BX2590</f>
        <v/>
      </c>
      <c r="AE81" s="127" t="str">
        <f>'様式D-3_S00'!BY2590</f>
        <v/>
      </c>
      <c r="AF81" s="128" t="str">
        <f>'様式D-3_S00'!BZ2590</f>
        <v/>
      </c>
      <c r="AG81" s="335">
        <f>'様式D-3_S00'!CA2590</f>
        <v>0</v>
      </c>
      <c r="AH81" s="131">
        <f>'様式D-3_S00'!CB2590</f>
        <v>0</v>
      </c>
      <c r="AI81" s="131">
        <f>'様式D-3_S00'!CC2590</f>
        <v>0</v>
      </c>
      <c r="AJ81" s="131">
        <f>'様式D-3_S00'!CD2590</f>
        <v>0.19500000000000001</v>
      </c>
      <c r="AK81" s="131">
        <f>'様式D-3_S00'!CE2590</f>
        <v>0</v>
      </c>
      <c r="AL81" s="131">
        <f>'様式D-3_S00'!CF2590</f>
        <v>0</v>
      </c>
      <c r="AM81" s="131">
        <f>'様式D-3_S00'!CG2590</f>
        <v>0</v>
      </c>
      <c r="AN81" s="132">
        <f>'様式D-3_S00'!CH2590</f>
        <v>0</v>
      </c>
      <c r="AO81" s="155"/>
      <c r="AP81" s="155"/>
      <c r="AQ81" s="155"/>
      <c r="AR81" s="155"/>
      <c r="AS81" s="155"/>
      <c r="AT81" s="185">
        <f t="shared" si="4"/>
        <v>2</v>
      </c>
      <c r="AU81" s="155"/>
    </row>
    <row r="82" spans="2:47" x14ac:dyDescent="0.15">
      <c r="B82" s="176" t="str">
        <f>'様式D-3_S00'!AV2637</f>
        <v>S056</v>
      </c>
      <c r="C82" s="278">
        <f>'様式D-3_S00'!AW2637</f>
        <v>10.6</v>
      </c>
      <c r="D82" s="126">
        <f>'様式D-3_S00'!AX2637</f>
        <v>0</v>
      </c>
      <c r="E82" s="127">
        <f>'様式D-3_S00'!AY2637</f>
        <v>0</v>
      </c>
      <c r="F82" s="127">
        <f>'様式D-3_S00'!AZ2637</f>
        <v>0</v>
      </c>
      <c r="G82" s="128">
        <f>'様式D-3_S00'!BA2637</f>
        <v>0</v>
      </c>
      <c r="H82" s="129">
        <f>'様式D-3_S00'!BB2637</f>
        <v>0</v>
      </c>
      <c r="I82" s="127">
        <f>'様式D-3_S00'!BC2637</f>
        <v>0</v>
      </c>
      <c r="J82" s="127">
        <f>'様式D-3_S00'!BD2637</f>
        <v>0</v>
      </c>
      <c r="K82" s="128">
        <f>'様式D-3_S00'!BE2637</f>
        <v>2</v>
      </c>
      <c r="L82" s="129">
        <f>'様式D-3_S00'!BF2637</f>
        <v>0</v>
      </c>
      <c r="M82" s="127">
        <f>'様式D-3_S00'!BG2637</f>
        <v>0</v>
      </c>
      <c r="N82" s="127">
        <f>'様式D-3_S00'!BH2637</f>
        <v>0</v>
      </c>
      <c r="O82" s="128">
        <f>'様式D-3_S00'!BI2637</f>
        <v>1</v>
      </c>
      <c r="P82" s="129" t="str">
        <f>'様式D-3_S00'!BJ2637</f>
        <v/>
      </c>
      <c r="Q82" s="127" t="str">
        <f>'様式D-3_S00'!BK2637</f>
        <v/>
      </c>
      <c r="R82" s="128" t="str">
        <f>'様式D-3_S00'!BL2637</f>
        <v/>
      </c>
      <c r="S82" s="129">
        <f>'様式D-3_S00'!BM2637</f>
        <v>0</v>
      </c>
      <c r="T82" s="127">
        <f>'様式D-3_S00'!BN2637</f>
        <v>0</v>
      </c>
      <c r="U82" s="128">
        <f>'様式D-3_S00'!BO2637</f>
        <v>2</v>
      </c>
      <c r="V82" s="129">
        <f>'様式D-3_S00'!BP2637</f>
        <v>0</v>
      </c>
      <c r="W82" s="127">
        <f>'様式D-3_S00'!BQ2637</f>
        <v>0</v>
      </c>
      <c r="X82" s="130">
        <f>'様式D-3_S00'!BR2637</f>
        <v>1</v>
      </c>
      <c r="Y82" s="266" t="str">
        <f>'様式D-3_S00'!BS2637</f>
        <v>Ⅰ</v>
      </c>
      <c r="Z82" s="267" t="str">
        <f>'様式D-3_S00'!BT2637</f>
        <v>Ⅱ</v>
      </c>
      <c r="AA82" s="267" t="str">
        <f>'様式D-3_S00'!BU2637</f>
        <v>Ⅱ</v>
      </c>
      <c r="AB82" s="266" t="str">
        <f>'様式D-3_S00'!BV2637</f>
        <v>Ⅱ</v>
      </c>
      <c r="AC82" s="126" t="str">
        <f>'様式D-3_S00'!BW2637</f>
        <v/>
      </c>
      <c r="AD82" s="127" t="str">
        <f>'様式D-3_S00'!BX2637</f>
        <v/>
      </c>
      <c r="AE82" s="127" t="str">
        <f>'様式D-3_S00'!BY2637</f>
        <v/>
      </c>
      <c r="AF82" s="128" t="str">
        <f>'様式D-3_S00'!BZ2637</f>
        <v/>
      </c>
      <c r="AG82" s="335">
        <f>'様式D-3_S00'!CA2637</f>
        <v>0</v>
      </c>
      <c r="AH82" s="131">
        <f>'様式D-3_S00'!CB2637</f>
        <v>0</v>
      </c>
      <c r="AI82" s="131">
        <f>'様式D-3_S00'!CC2637</f>
        <v>0</v>
      </c>
      <c r="AJ82" s="131">
        <f>'様式D-3_S00'!CD2637</f>
        <v>3.6249999999999996</v>
      </c>
      <c r="AK82" s="131">
        <f>'様式D-3_S00'!CE2637</f>
        <v>0</v>
      </c>
      <c r="AL82" s="131">
        <f>'様式D-3_S00'!CF2637</f>
        <v>0</v>
      </c>
      <c r="AM82" s="131">
        <f>'様式D-3_S00'!CG2637</f>
        <v>0</v>
      </c>
      <c r="AN82" s="132">
        <f>'様式D-3_S00'!CH2637</f>
        <v>0.27999999999999997</v>
      </c>
      <c r="AO82" s="155"/>
      <c r="AP82" s="155"/>
      <c r="AQ82" s="155"/>
      <c r="AR82" s="155"/>
      <c r="AS82" s="155"/>
      <c r="AT82" s="185">
        <f t="shared" si="4"/>
        <v>2</v>
      </c>
      <c r="AU82" s="155"/>
    </row>
    <row r="83" spans="2:47" x14ac:dyDescent="0.15">
      <c r="B83" s="176" t="str">
        <f>'様式D-3_S00'!AV2684</f>
        <v>S057</v>
      </c>
      <c r="C83" s="278">
        <f>'様式D-3_S00'!AW2684</f>
        <v>10.6</v>
      </c>
      <c r="D83" s="126">
        <f>'様式D-3_S00'!AX2684</f>
        <v>0</v>
      </c>
      <c r="E83" s="127">
        <f>'様式D-3_S00'!AY2684</f>
        <v>0</v>
      </c>
      <c r="F83" s="127">
        <f>'様式D-3_S00'!AZ2684</f>
        <v>0</v>
      </c>
      <c r="G83" s="128">
        <f>'様式D-3_S00'!BA2684</f>
        <v>0</v>
      </c>
      <c r="H83" s="129">
        <f>'様式D-3_S00'!BB2684</f>
        <v>0</v>
      </c>
      <c r="I83" s="127">
        <f>'様式D-3_S00'!BC2684</f>
        <v>0</v>
      </c>
      <c r="J83" s="127">
        <f>'様式D-3_S00'!BD2684</f>
        <v>0</v>
      </c>
      <c r="K83" s="128">
        <f>'様式D-3_S00'!BE2684</f>
        <v>0</v>
      </c>
      <c r="L83" s="129">
        <f>'様式D-3_S00'!BF2684</f>
        <v>0</v>
      </c>
      <c r="M83" s="127">
        <f>'様式D-3_S00'!BG2684</f>
        <v>0</v>
      </c>
      <c r="N83" s="127">
        <f>'様式D-3_S00'!BH2684</f>
        <v>0</v>
      </c>
      <c r="O83" s="128">
        <f>'様式D-3_S00'!BI2684</f>
        <v>0</v>
      </c>
      <c r="P83" s="129" t="str">
        <f>'様式D-3_S00'!BJ2684</f>
        <v/>
      </c>
      <c r="Q83" s="127" t="str">
        <f>'様式D-3_S00'!BK2684</f>
        <v/>
      </c>
      <c r="R83" s="128" t="str">
        <f>'様式D-3_S00'!BL2684</f>
        <v/>
      </c>
      <c r="S83" s="129">
        <f>'様式D-3_S00'!BM2684</f>
        <v>0</v>
      </c>
      <c r="T83" s="127">
        <f>'様式D-3_S00'!BN2684</f>
        <v>0</v>
      </c>
      <c r="U83" s="128">
        <f>'様式D-3_S00'!BO2684</f>
        <v>0</v>
      </c>
      <c r="V83" s="129">
        <f>'様式D-3_S00'!BP2684</f>
        <v>0</v>
      </c>
      <c r="W83" s="127">
        <f>'様式D-3_S00'!BQ2684</f>
        <v>0</v>
      </c>
      <c r="X83" s="130">
        <f>'様式D-3_S00'!BR2684</f>
        <v>0</v>
      </c>
      <c r="Y83" s="266" t="str">
        <f>'様式D-3_S00'!BS2684</f>
        <v>Ⅰ</v>
      </c>
      <c r="Z83" s="267" t="str">
        <f>'様式D-3_S00'!BT2684</f>
        <v>Ⅰ</v>
      </c>
      <c r="AA83" s="267" t="str">
        <f>'様式D-3_S00'!BU2684</f>
        <v>Ⅰ</v>
      </c>
      <c r="AB83" s="266" t="str">
        <f>'様式D-3_S00'!BV2684</f>
        <v>Ⅰ</v>
      </c>
      <c r="AC83" s="126" t="str">
        <f>'様式D-3_S00'!BW2684</f>
        <v/>
      </c>
      <c r="AD83" s="127" t="str">
        <f>'様式D-3_S00'!BX2684</f>
        <v/>
      </c>
      <c r="AE83" s="127" t="str">
        <f>'様式D-3_S00'!BY2684</f>
        <v/>
      </c>
      <c r="AF83" s="128" t="str">
        <f>'様式D-3_S00'!BZ2684</f>
        <v/>
      </c>
      <c r="AG83" s="335">
        <f>'様式D-3_S00'!CA2684</f>
        <v>0</v>
      </c>
      <c r="AH83" s="131">
        <f>'様式D-3_S00'!CB2684</f>
        <v>0</v>
      </c>
      <c r="AI83" s="131">
        <f>'様式D-3_S00'!CC2684</f>
        <v>0</v>
      </c>
      <c r="AJ83" s="131">
        <f>'様式D-3_S00'!CD2684</f>
        <v>0</v>
      </c>
      <c r="AK83" s="131">
        <f>'様式D-3_S00'!CE2684</f>
        <v>0</v>
      </c>
      <c r="AL83" s="131">
        <f>'様式D-3_S00'!CF2684</f>
        <v>0</v>
      </c>
      <c r="AM83" s="131">
        <f>'様式D-3_S00'!CG2684</f>
        <v>0</v>
      </c>
      <c r="AN83" s="132">
        <f>'様式D-3_S00'!CH2684</f>
        <v>0</v>
      </c>
      <c r="AO83" s="155"/>
      <c r="AP83" s="155"/>
      <c r="AQ83" s="155"/>
      <c r="AR83" s="155"/>
      <c r="AS83" s="155"/>
      <c r="AT83" s="185">
        <f t="shared" si="4"/>
        <v>1</v>
      </c>
      <c r="AU83" s="155"/>
    </row>
    <row r="84" spans="2:47" x14ac:dyDescent="0.15">
      <c r="B84" s="176" t="str">
        <f>'様式D-3_S00'!AV2731</f>
        <v>S058</v>
      </c>
      <c r="C84" s="278">
        <f>'様式D-3_S00'!AW2731</f>
        <v>10.6</v>
      </c>
      <c r="D84" s="126">
        <f>'様式D-3_S00'!AX2731</f>
        <v>0</v>
      </c>
      <c r="E84" s="127">
        <f>'様式D-3_S00'!AY2731</f>
        <v>0</v>
      </c>
      <c r="F84" s="127">
        <f>'様式D-3_S00'!AZ2731</f>
        <v>0</v>
      </c>
      <c r="G84" s="128">
        <f>'様式D-3_S00'!BA2731</f>
        <v>0</v>
      </c>
      <c r="H84" s="129">
        <f>'様式D-3_S00'!BB2731</f>
        <v>0</v>
      </c>
      <c r="I84" s="127">
        <f>'様式D-3_S00'!BC2731</f>
        <v>0</v>
      </c>
      <c r="J84" s="127">
        <f>'様式D-3_S00'!BD2731</f>
        <v>0</v>
      </c>
      <c r="K84" s="128">
        <f>'様式D-3_S00'!BE2731</f>
        <v>0</v>
      </c>
      <c r="L84" s="129">
        <f>'様式D-3_S00'!BF2731</f>
        <v>0</v>
      </c>
      <c r="M84" s="127">
        <f>'様式D-3_S00'!BG2731</f>
        <v>0</v>
      </c>
      <c r="N84" s="127">
        <f>'様式D-3_S00'!BH2731</f>
        <v>0</v>
      </c>
      <c r="O84" s="128">
        <f>'様式D-3_S00'!BI2731</f>
        <v>1</v>
      </c>
      <c r="P84" s="129" t="str">
        <f>'様式D-3_S00'!BJ2731</f>
        <v/>
      </c>
      <c r="Q84" s="127" t="str">
        <f>'様式D-3_S00'!BK2731</f>
        <v/>
      </c>
      <c r="R84" s="128" t="str">
        <f>'様式D-3_S00'!BL2731</f>
        <v/>
      </c>
      <c r="S84" s="129">
        <f>'様式D-3_S00'!BM2731</f>
        <v>0</v>
      </c>
      <c r="T84" s="127">
        <f>'様式D-3_S00'!BN2731</f>
        <v>0</v>
      </c>
      <c r="U84" s="128">
        <f>'様式D-3_S00'!BO2731</f>
        <v>0</v>
      </c>
      <c r="V84" s="129">
        <f>'様式D-3_S00'!BP2731</f>
        <v>0</v>
      </c>
      <c r="W84" s="127">
        <f>'様式D-3_S00'!BQ2731</f>
        <v>0</v>
      </c>
      <c r="X84" s="130">
        <f>'様式D-3_S00'!BR2731</f>
        <v>1</v>
      </c>
      <c r="Y84" s="266" t="str">
        <f>'様式D-3_S00'!BS2731</f>
        <v>Ⅰ</v>
      </c>
      <c r="Z84" s="267" t="str">
        <f>'様式D-3_S00'!BT2731</f>
        <v>Ⅰ</v>
      </c>
      <c r="AA84" s="267" t="str">
        <f>'様式D-3_S00'!BU2731</f>
        <v>Ⅱ</v>
      </c>
      <c r="AB84" s="266" t="str">
        <f>'様式D-3_S00'!BV2731</f>
        <v>Ⅱ</v>
      </c>
      <c r="AC84" s="126" t="str">
        <f>'様式D-3_S00'!BW2731</f>
        <v/>
      </c>
      <c r="AD84" s="127" t="str">
        <f>'様式D-3_S00'!BX2731</f>
        <v/>
      </c>
      <c r="AE84" s="127" t="str">
        <f>'様式D-3_S00'!BY2731</f>
        <v/>
      </c>
      <c r="AF84" s="128" t="str">
        <f>'様式D-3_S00'!BZ2731</f>
        <v/>
      </c>
      <c r="AG84" s="335">
        <f>'様式D-3_S00'!CA2731</f>
        <v>0</v>
      </c>
      <c r="AH84" s="131">
        <f>'様式D-3_S00'!CB2731</f>
        <v>0</v>
      </c>
      <c r="AI84" s="131">
        <f>'様式D-3_S00'!CC2731</f>
        <v>0</v>
      </c>
      <c r="AJ84" s="131">
        <f>'様式D-3_S00'!CD2731</f>
        <v>0</v>
      </c>
      <c r="AK84" s="131">
        <f>'様式D-3_S00'!CE2731</f>
        <v>0</v>
      </c>
      <c r="AL84" s="131">
        <f>'様式D-3_S00'!CF2731</f>
        <v>0</v>
      </c>
      <c r="AM84" s="131">
        <f>'様式D-3_S00'!CG2731</f>
        <v>0</v>
      </c>
      <c r="AN84" s="132">
        <f>'様式D-3_S00'!CH2731</f>
        <v>0.15</v>
      </c>
      <c r="AO84" s="155"/>
      <c r="AP84" s="155"/>
      <c r="AQ84" s="155"/>
      <c r="AR84" s="155"/>
      <c r="AS84" s="155"/>
      <c r="AT84" s="185">
        <f t="shared" si="4"/>
        <v>2</v>
      </c>
      <c r="AU84" s="155"/>
    </row>
    <row r="85" spans="2:47" x14ac:dyDescent="0.15">
      <c r="B85" s="176" t="str">
        <f>'様式D-3_S00'!AV2778</f>
        <v>S059</v>
      </c>
      <c r="C85" s="292">
        <f>'様式D-3_S00'!AW2778</f>
        <v>10.6</v>
      </c>
      <c r="D85" s="126">
        <f>'様式D-3_S00'!AX2778</f>
        <v>0</v>
      </c>
      <c r="E85" s="127">
        <f>'様式D-3_S00'!AY2778</f>
        <v>0</v>
      </c>
      <c r="F85" s="127">
        <f>'様式D-3_S00'!AZ2778</f>
        <v>0</v>
      </c>
      <c r="G85" s="128">
        <f>'様式D-3_S00'!BA2778</f>
        <v>0</v>
      </c>
      <c r="H85" s="129">
        <f>'様式D-3_S00'!BB2778</f>
        <v>0</v>
      </c>
      <c r="I85" s="127">
        <f>'様式D-3_S00'!BC2778</f>
        <v>0</v>
      </c>
      <c r="J85" s="127">
        <f>'様式D-3_S00'!BD2778</f>
        <v>1</v>
      </c>
      <c r="K85" s="128">
        <f>'様式D-3_S00'!BE2778</f>
        <v>0</v>
      </c>
      <c r="L85" s="129">
        <f>'様式D-3_S00'!BF2778</f>
        <v>0</v>
      </c>
      <c r="M85" s="127">
        <f>'様式D-3_S00'!BG2778</f>
        <v>0</v>
      </c>
      <c r="N85" s="127">
        <f>'様式D-3_S00'!BH2778</f>
        <v>0</v>
      </c>
      <c r="O85" s="128">
        <f>'様式D-3_S00'!BI2778</f>
        <v>0</v>
      </c>
      <c r="P85" s="129" t="str">
        <f>'様式D-3_S00'!BJ2778</f>
        <v/>
      </c>
      <c r="Q85" s="127" t="str">
        <f>'様式D-3_S00'!BK2778</f>
        <v/>
      </c>
      <c r="R85" s="128" t="str">
        <f>'様式D-3_S00'!BL2778</f>
        <v/>
      </c>
      <c r="S85" s="129">
        <f>'様式D-3_S00'!BM2778</f>
        <v>0</v>
      </c>
      <c r="T85" s="127">
        <f>'様式D-3_S00'!BN2778</f>
        <v>0</v>
      </c>
      <c r="U85" s="128">
        <f>'様式D-3_S00'!BO2778</f>
        <v>1</v>
      </c>
      <c r="V85" s="129">
        <f>'様式D-3_S00'!BP2778</f>
        <v>0</v>
      </c>
      <c r="W85" s="127">
        <f>'様式D-3_S00'!BQ2778</f>
        <v>0</v>
      </c>
      <c r="X85" s="130">
        <f>'様式D-3_S00'!BR2778</f>
        <v>0</v>
      </c>
      <c r="Y85" s="266" t="str">
        <f>'様式D-3_S00'!BS2778</f>
        <v>Ⅰ</v>
      </c>
      <c r="Z85" s="267" t="str">
        <f>'様式D-3_S00'!BT2778</f>
        <v>Ⅱ</v>
      </c>
      <c r="AA85" s="267" t="str">
        <f>'様式D-3_S00'!BU2778</f>
        <v>Ⅰ</v>
      </c>
      <c r="AB85" s="266" t="str">
        <f>'様式D-3_S00'!BV2778</f>
        <v>Ⅱ</v>
      </c>
      <c r="AC85" s="126" t="str">
        <f>'様式D-3_S00'!BW2778</f>
        <v/>
      </c>
      <c r="AD85" s="127" t="str">
        <f>'様式D-3_S00'!BX2778</f>
        <v/>
      </c>
      <c r="AE85" s="127" t="str">
        <f>'様式D-3_S00'!BY2778</f>
        <v/>
      </c>
      <c r="AF85" s="128" t="str">
        <f>'様式D-3_S00'!BZ2778</f>
        <v/>
      </c>
      <c r="AG85" s="335">
        <f>'様式D-3_S00'!CA2778</f>
        <v>0</v>
      </c>
      <c r="AH85" s="131">
        <f>'様式D-3_S00'!CB2778</f>
        <v>0</v>
      </c>
      <c r="AI85" s="131">
        <f>'様式D-3_S00'!CC2778</f>
        <v>5.000000000000001E-3</v>
      </c>
      <c r="AJ85" s="131">
        <f>'様式D-3_S00'!CD2778</f>
        <v>0</v>
      </c>
      <c r="AK85" s="131">
        <f>'様式D-3_S00'!CE2778</f>
        <v>0</v>
      </c>
      <c r="AL85" s="131">
        <f>'様式D-3_S00'!CF2778</f>
        <v>0</v>
      </c>
      <c r="AM85" s="131">
        <f>'様式D-3_S00'!CG2778</f>
        <v>0</v>
      </c>
      <c r="AN85" s="132">
        <f>'様式D-3_S00'!CH2778</f>
        <v>0</v>
      </c>
      <c r="AO85" s="155"/>
      <c r="AP85" s="155"/>
      <c r="AQ85" s="155"/>
      <c r="AR85" s="155"/>
      <c r="AS85" s="155"/>
      <c r="AT85" s="185">
        <f t="shared" si="4"/>
        <v>2</v>
      </c>
      <c r="AU85" s="155"/>
    </row>
    <row r="86" spans="2:47" x14ac:dyDescent="0.15">
      <c r="B86" s="176" t="str">
        <f>'様式D-3_S00'!AV2825</f>
        <v>S060</v>
      </c>
      <c r="C86" s="292">
        <f>'様式D-3_S00'!AW2825</f>
        <v>10.6</v>
      </c>
      <c r="D86" s="126">
        <f>'様式D-3_S00'!AX2825</f>
        <v>0</v>
      </c>
      <c r="E86" s="127">
        <f>'様式D-3_S00'!AY2825</f>
        <v>0</v>
      </c>
      <c r="F86" s="127">
        <f>'様式D-3_S00'!AZ2825</f>
        <v>0</v>
      </c>
      <c r="G86" s="128">
        <f>'様式D-3_S00'!BA2825</f>
        <v>0</v>
      </c>
      <c r="H86" s="129">
        <f>'様式D-3_S00'!BB2825</f>
        <v>0</v>
      </c>
      <c r="I86" s="127">
        <f>'様式D-3_S00'!BC2825</f>
        <v>0</v>
      </c>
      <c r="J86" s="127">
        <f>'様式D-3_S00'!BD2825</f>
        <v>3</v>
      </c>
      <c r="K86" s="128">
        <f>'様式D-3_S00'!BE2825</f>
        <v>0</v>
      </c>
      <c r="L86" s="129">
        <f>'様式D-3_S00'!BF2825</f>
        <v>0</v>
      </c>
      <c r="M86" s="127">
        <f>'様式D-3_S00'!BG2825</f>
        <v>0</v>
      </c>
      <c r="N86" s="127">
        <f>'様式D-3_S00'!BH2825</f>
        <v>0</v>
      </c>
      <c r="O86" s="128">
        <f>'様式D-3_S00'!BI2825</f>
        <v>0</v>
      </c>
      <c r="P86" s="129" t="str">
        <f>'様式D-3_S00'!BJ2825</f>
        <v/>
      </c>
      <c r="Q86" s="127" t="str">
        <f>'様式D-3_S00'!BK2825</f>
        <v/>
      </c>
      <c r="R86" s="128" t="str">
        <f>'様式D-3_S00'!BL2825</f>
        <v/>
      </c>
      <c r="S86" s="129">
        <f>'様式D-3_S00'!BM2825</f>
        <v>0</v>
      </c>
      <c r="T86" s="127">
        <f>'様式D-3_S00'!BN2825</f>
        <v>0</v>
      </c>
      <c r="U86" s="128">
        <f>'様式D-3_S00'!BO2825</f>
        <v>3</v>
      </c>
      <c r="V86" s="129">
        <f>'様式D-3_S00'!BP2825</f>
        <v>0</v>
      </c>
      <c r="W86" s="127">
        <f>'様式D-3_S00'!BQ2825</f>
        <v>0</v>
      </c>
      <c r="X86" s="130">
        <f>'様式D-3_S00'!BR2825</f>
        <v>0</v>
      </c>
      <c r="Y86" s="266" t="str">
        <f>'様式D-3_S00'!BS2825</f>
        <v>Ⅰ</v>
      </c>
      <c r="Z86" s="267" t="str">
        <f>'様式D-3_S00'!BT2825</f>
        <v>Ⅱ</v>
      </c>
      <c r="AA86" s="267" t="str">
        <f>'様式D-3_S00'!BU2825</f>
        <v>Ⅰ</v>
      </c>
      <c r="AB86" s="266" t="str">
        <f>'様式D-3_S00'!BV2825</f>
        <v>Ⅱ</v>
      </c>
      <c r="AC86" s="126" t="str">
        <f>'様式D-3_S00'!BW2825</f>
        <v/>
      </c>
      <c r="AD86" s="127" t="str">
        <f>'様式D-3_S00'!BX2825</f>
        <v/>
      </c>
      <c r="AE86" s="127" t="str">
        <f>'様式D-3_S00'!BY2825</f>
        <v/>
      </c>
      <c r="AF86" s="128" t="str">
        <f>'様式D-3_S00'!BZ2825</f>
        <v/>
      </c>
      <c r="AG86" s="335">
        <f>'様式D-3_S00'!CA2825</f>
        <v>0</v>
      </c>
      <c r="AH86" s="131">
        <f>'様式D-3_S00'!CB2825</f>
        <v>0</v>
      </c>
      <c r="AI86" s="131">
        <f>'様式D-3_S00'!CC2825</f>
        <v>5.2500000000000005E-2</v>
      </c>
      <c r="AJ86" s="131">
        <f>'様式D-3_S00'!CD2825</f>
        <v>0</v>
      </c>
      <c r="AK86" s="131">
        <f>'様式D-3_S00'!CE2825</f>
        <v>0</v>
      </c>
      <c r="AL86" s="131">
        <f>'様式D-3_S00'!CF2825</f>
        <v>0</v>
      </c>
      <c r="AM86" s="131">
        <f>'様式D-3_S00'!CG2825</f>
        <v>0</v>
      </c>
      <c r="AN86" s="132">
        <f>'様式D-3_S00'!CH2825</f>
        <v>0</v>
      </c>
      <c r="AO86" s="155"/>
      <c r="AP86" s="155"/>
      <c r="AQ86" s="155"/>
      <c r="AR86" s="155"/>
      <c r="AS86" s="155"/>
      <c r="AT86" s="185">
        <f t="shared" si="4"/>
        <v>2</v>
      </c>
      <c r="AU86" s="155"/>
    </row>
    <row r="87" spans="2:47" x14ac:dyDescent="0.15">
      <c r="B87" s="176" t="str">
        <f>'様式D-3_S00'!AV2872</f>
        <v>S061</v>
      </c>
      <c r="C87" s="292">
        <f>'様式D-3_S00'!AW2872</f>
        <v>10.6</v>
      </c>
      <c r="D87" s="126">
        <f>'様式D-3_S00'!AX2872</f>
        <v>0</v>
      </c>
      <c r="E87" s="127">
        <f>'様式D-3_S00'!AY2872</f>
        <v>0</v>
      </c>
      <c r="F87" s="127">
        <f>'様式D-3_S00'!AZ2872</f>
        <v>0</v>
      </c>
      <c r="G87" s="128">
        <f>'様式D-3_S00'!BA2872</f>
        <v>0</v>
      </c>
      <c r="H87" s="129">
        <f>'様式D-3_S00'!BB2872</f>
        <v>0</v>
      </c>
      <c r="I87" s="127">
        <f>'様式D-3_S00'!BC2872</f>
        <v>0</v>
      </c>
      <c r="J87" s="127">
        <f>'様式D-3_S00'!BD2872</f>
        <v>2</v>
      </c>
      <c r="K87" s="128">
        <f>'様式D-3_S00'!BE2872</f>
        <v>0</v>
      </c>
      <c r="L87" s="129">
        <f>'様式D-3_S00'!BF2872</f>
        <v>0</v>
      </c>
      <c r="M87" s="127">
        <f>'様式D-3_S00'!BG2872</f>
        <v>0</v>
      </c>
      <c r="N87" s="127">
        <f>'様式D-3_S00'!BH2872</f>
        <v>0</v>
      </c>
      <c r="O87" s="128">
        <f>'様式D-3_S00'!BI2872</f>
        <v>0</v>
      </c>
      <c r="P87" s="129" t="str">
        <f>'様式D-3_S00'!BJ2872</f>
        <v/>
      </c>
      <c r="Q87" s="127" t="str">
        <f>'様式D-3_S00'!BK2872</f>
        <v/>
      </c>
      <c r="R87" s="128" t="str">
        <f>'様式D-3_S00'!BL2872</f>
        <v/>
      </c>
      <c r="S87" s="129">
        <f>'様式D-3_S00'!BM2872</f>
        <v>0</v>
      </c>
      <c r="T87" s="127">
        <f>'様式D-3_S00'!BN2872</f>
        <v>0</v>
      </c>
      <c r="U87" s="128">
        <f>'様式D-3_S00'!BO2872</f>
        <v>2</v>
      </c>
      <c r="V87" s="129">
        <f>'様式D-3_S00'!BP2872</f>
        <v>0</v>
      </c>
      <c r="W87" s="127">
        <f>'様式D-3_S00'!BQ2872</f>
        <v>0</v>
      </c>
      <c r="X87" s="130">
        <f>'様式D-3_S00'!BR2872</f>
        <v>0</v>
      </c>
      <c r="Y87" s="266" t="str">
        <f>'様式D-3_S00'!BS2872</f>
        <v>Ⅰ</v>
      </c>
      <c r="Z87" s="267" t="str">
        <f>'様式D-3_S00'!BT2872</f>
        <v>Ⅱ</v>
      </c>
      <c r="AA87" s="267" t="str">
        <f>'様式D-3_S00'!BU2872</f>
        <v>Ⅰ</v>
      </c>
      <c r="AB87" s="266" t="str">
        <f>'様式D-3_S00'!BV2872</f>
        <v>Ⅱ</v>
      </c>
      <c r="AC87" s="126" t="str">
        <f>'様式D-3_S00'!BW2872</f>
        <v/>
      </c>
      <c r="AD87" s="127" t="str">
        <f>'様式D-3_S00'!BX2872</f>
        <v/>
      </c>
      <c r="AE87" s="127" t="str">
        <f>'様式D-3_S00'!BY2872</f>
        <v/>
      </c>
      <c r="AF87" s="128" t="str">
        <f>'様式D-3_S00'!BZ2872</f>
        <v/>
      </c>
      <c r="AG87" s="335">
        <f>'様式D-3_S00'!CA2872</f>
        <v>0</v>
      </c>
      <c r="AH87" s="131">
        <f>'様式D-3_S00'!CB2872</f>
        <v>0</v>
      </c>
      <c r="AI87" s="131">
        <f>'様式D-3_S00'!CC2872</f>
        <v>2.2500000000000003E-2</v>
      </c>
      <c r="AJ87" s="131">
        <f>'様式D-3_S00'!CD2872</f>
        <v>0</v>
      </c>
      <c r="AK87" s="131">
        <f>'様式D-3_S00'!CE2872</f>
        <v>0</v>
      </c>
      <c r="AL87" s="131">
        <f>'様式D-3_S00'!CF2872</f>
        <v>0</v>
      </c>
      <c r="AM87" s="131">
        <f>'様式D-3_S00'!CG2872</f>
        <v>0</v>
      </c>
      <c r="AN87" s="132">
        <f>'様式D-3_S00'!CH2872</f>
        <v>0</v>
      </c>
      <c r="AO87" s="155"/>
      <c r="AP87" s="155"/>
      <c r="AQ87" s="155"/>
      <c r="AR87" s="155"/>
      <c r="AS87" s="155"/>
      <c r="AT87" s="185">
        <f t="shared" si="4"/>
        <v>2</v>
      </c>
      <c r="AU87" s="155"/>
    </row>
    <row r="88" spans="2:47" x14ac:dyDescent="0.15">
      <c r="B88" s="176" t="str">
        <f>'様式D-3_S00'!AV2919</f>
        <v>S062</v>
      </c>
      <c r="C88" s="292">
        <f>'様式D-3_S00'!AW2919</f>
        <v>10.6</v>
      </c>
      <c r="D88" s="126">
        <f>'様式D-3_S00'!AX2919</f>
        <v>0</v>
      </c>
      <c r="E88" s="127">
        <f>'様式D-3_S00'!AY2919</f>
        <v>0</v>
      </c>
      <c r="F88" s="127">
        <f>'様式D-3_S00'!AZ2919</f>
        <v>0</v>
      </c>
      <c r="G88" s="128">
        <f>'様式D-3_S00'!BA2919</f>
        <v>0</v>
      </c>
      <c r="H88" s="129">
        <f>'様式D-3_S00'!BB2919</f>
        <v>0</v>
      </c>
      <c r="I88" s="127">
        <f>'様式D-3_S00'!BC2919</f>
        <v>0</v>
      </c>
      <c r="J88" s="127">
        <f>'様式D-3_S00'!BD2919</f>
        <v>0</v>
      </c>
      <c r="K88" s="128">
        <f>'様式D-3_S00'!BE2919</f>
        <v>0</v>
      </c>
      <c r="L88" s="129">
        <f>'様式D-3_S00'!BF2919</f>
        <v>0</v>
      </c>
      <c r="M88" s="127">
        <f>'様式D-3_S00'!BG2919</f>
        <v>0</v>
      </c>
      <c r="N88" s="127">
        <f>'様式D-3_S00'!BH2919</f>
        <v>0</v>
      </c>
      <c r="O88" s="128">
        <f>'様式D-3_S00'!BI2919</f>
        <v>0</v>
      </c>
      <c r="P88" s="129" t="str">
        <f>'様式D-3_S00'!BJ2919</f>
        <v/>
      </c>
      <c r="Q88" s="127" t="str">
        <f>'様式D-3_S00'!BK2919</f>
        <v/>
      </c>
      <c r="R88" s="128" t="str">
        <f>'様式D-3_S00'!BL2919</f>
        <v/>
      </c>
      <c r="S88" s="129">
        <f>'様式D-3_S00'!BM2919</f>
        <v>0</v>
      </c>
      <c r="T88" s="127">
        <f>'様式D-3_S00'!BN2919</f>
        <v>0</v>
      </c>
      <c r="U88" s="128">
        <f>'様式D-3_S00'!BO2919</f>
        <v>0</v>
      </c>
      <c r="V88" s="129">
        <f>'様式D-3_S00'!BP2919</f>
        <v>0</v>
      </c>
      <c r="W88" s="127">
        <f>'様式D-3_S00'!BQ2919</f>
        <v>0</v>
      </c>
      <c r="X88" s="130">
        <f>'様式D-3_S00'!BR2919</f>
        <v>0</v>
      </c>
      <c r="Y88" s="266" t="str">
        <f>'様式D-3_S00'!BS2919</f>
        <v>Ⅰ</v>
      </c>
      <c r="Z88" s="267" t="str">
        <f>'様式D-3_S00'!BT2919</f>
        <v>Ⅰ</v>
      </c>
      <c r="AA88" s="267" t="str">
        <f>'様式D-3_S00'!BU2919</f>
        <v>Ⅰ</v>
      </c>
      <c r="AB88" s="266" t="str">
        <f>'様式D-3_S00'!BV2919</f>
        <v>Ⅰ</v>
      </c>
      <c r="AC88" s="126" t="str">
        <f>'様式D-3_S00'!BW2919</f>
        <v/>
      </c>
      <c r="AD88" s="127" t="str">
        <f>'様式D-3_S00'!BX2919</f>
        <v/>
      </c>
      <c r="AE88" s="127" t="str">
        <f>'様式D-3_S00'!BY2919</f>
        <v/>
      </c>
      <c r="AF88" s="128" t="str">
        <f>'様式D-3_S00'!BZ2919</f>
        <v/>
      </c>
      <c r="AG88" s="335">
        <f>'様式D-3_S00'!CA2919</f>
        <v>0</v>
      </c>
      <c r="AH88" s="131">
        <f>'様式D-3_S00'!CB2919</f>
        <v>0</v>
      </c>
      <c r="AI88" s="131">
        <f>'様式D-3_S00'!CC2919</f>
        <v>0</v>
      </c>
      <c r="AJ88" s="131">
        <f>'様式D-3_S00'!CD2919</f>
        <v>0</v>
      </c>
      <c r="AK88" s="131">
        <f>'様式D-3_S00'!CE2919</f>
        <v>0</v>
      </c>
      <c r="AL88" s="131">
        <f>'様式D-3_S00'!CF2919</f>
        <v>0</v>
      </c>
      <c r="AM88" s="131">
        <f>'様式D-3_S00'!CG2919</f>
        <v>0</v>
      </c>
      <c r="AN88" s="132">
        <f>'様式D-3_S00'!CH2919</f>
        <v>0</v>
      </c>
      <c r="AO88" s="155"/>
      <c r="AP88" s="155"/>
      <c r="AQ88" s="155"/>
      <c r="AR88" s="155"/>
      <c r="AS88" s="155"/>
      <c r="AT88" s="185">
        <f t="shared" si="4"/>
        <v>1</v>
      </c>
      <c r="AU88" s="155"/>
    </row>
    <row r="89" spans="2:47" x14ac:dyDescent="0.15">
      <c r="B89" s="176" t="str">
        <f>'様式D-3_S00'!AV2966</f>
        <v>S063</v>
      </c>
      <c r="C89" s="292">
        <f>'様式D-3_S00'!AW2966</f>
        <v>10.6</v>
      </c>
      <c r="D89" s="126">
        <f>'様式D-3_S00'!AX2966</f>
        <v>0</v>
      </c>
      <c r="E89" s="127">
        <f>'様式D-3_S00'!AY2966</f>
        <v>0</v>
      </c>
      <c r="F89" s="127">
        <f>'様式D-3_S00'!AZ2966</f>
        <v>0</v>
      </c>
      <c r="G89" s="128">
        <f>'様式D-3_S00'!BA2966</f>
        <v>0</v>
      </c>
      <c r="H89" s="129">
        <f>'様式D-3_S00'!BB2966</f>
        <v>0</v>
      </c>
      <c r="I89" s="127">
        <f>'様式D-3_S00'!BC2966</f>
        <v>0</v>
      </c>
      <c r="J89" s="127">
        <f>'様式D-3_S00'!BD2966</f>
        <v>0</v>
      </c>
      <c r="K89" s="128">
        <f>'様式D-3_S00'!BE2966</f>
        <v>0</v>
      </c>
      <c r="L89" s="129">
        <f>'様式D-3_S00'!BF2966</f>
        <v>0</v>
      </c>
      <c r="M89" s="127">
        <f>'様式D-3_S00'!BG2966</f>
        <v>0</v>
      </c>
      <c r="N89" s="127">
        <f>'様式D-3_S00'!BH2966</f>
        <v>0</v>
      </c>
      <c r="O89" s="128">
        <f>'様式D-3_S00'!BI2966</f>
        <v>0</v>
      </c>
      <c r="P89" s="129" t="str">
        <f>'様式D-3_S00'!BJ2966</f>
        <v/>
      </c>
      <c r="Q89" s="127" t="str">
        <f>'様式D-3_S00'!BK2966</f>
        <v/>
      </c>
      <c r="R89" s="128" t="str">
        <f>'様式D-3_S00'!BL2966</f>
        <v/>
      </c>
      <c r="S89" s="129">
        <f>'様式D-3_S00'!BM2966</f>
        <v>0</v>
      </c>
      <c r="T89" s="127">
        <f>'様式D-3_S00'!BN2966</f>
        <v>0</v>
      </c>
      <c r="U89" s="128">
        <f>'様式D-3_S00'!BO2966</f>
        <v>0</v>
      </c>
      <c r="V89" s="129">
        <f>'様式D-3_S00'!BP2966</f>
        <v>0</v>
      </c>
      <c r="W89" s="127">
        <f>'様式D-3_S00'!BQ2966</f>
        <v>0</v>
      </c>
      <c r="X89" s="130">
        <f>'様式D-3_S00'!BR2966</f>
        <v>0</v>
      </c>
      <c r="Y89" s="266" t="str">
        <f>'様式D-3_S00'!BS2966</f>
        <v>Ⅰ</v>
      </c>
      <c r="Z89" s="267" t="str">
        <f>'様式D-3_S00'!BT2966</f>
        <v>Ⅰ</v>
      </c>
      <c r="AA89" s="267" t="str">
        <f>'様式D-3_S00'!BU2966</f>
        <v>Ⅰ</v>
      </c>
      <c r="AB89" s="266" t="str">
        <f>'様式D-3_S00'!BV2966</f>
        <v>Ⅰ</v>
      </c>
      <c r="AC89" s="126" t="str">
        <f>'様式D-3_S00'!BW2966</f>
        <v/>
      </c>
      <c r="AD89" s="127" t="str">
        <f>'様式D-3_S00'!BX2966</f>
        <v/>
      </c>
      <c r="AE89" s="127" t="str">
        <f>'様式D-3_S00'!BY2966</f>
        <v/>
      </c>
      <c r="AF89" s="128" t="str">
        <f>'様式D-3_S00'!BZ2966</f>
        <v/>
      </c>
      <c r="AG89" s="335">
        <f>'様式D-3_S00'!CA2966</f>
        <v>0</v>
      </c>
      <c r="AH89" s="131">
        <f>'様式D-3_S00'!CB2966</f>
        <v>0</v>
      </c>
      <c r="AI89" s="131">
        <f>'様式D-3_S00'!CC2966</f>
        <v>0</v>
      </c>
      <c r="AJ89" s="131">
        <f>'様式D-3_S00'!CD2966</f>
        <v>0</v>
      </c>
      <c r="AK89" s="131">
        <f>'様式D-3_S00'!CE2966</f>
        <v>0</v>
      </c>
      <c r="AL89" s="131">
        <f>'様式D-3_S00'!CF2966</f>
        <v>0</v>
      </c>
      <c r="AM89" s="131">
        <f>'様式D-3_S00'!CG2966</f>
        <v>0</v>
      </c>
      <c r="AN89" s="132">
        <f>'様式D-3_S00'!CH2966</f>
        <v>0</v>
      </c>
      <c r="AO89" s="155"/>
      <c r="AP89" s="155"/>
      <c r="AQ89" s="155"/>
      <c r="AR89" s="155"/>
      <c r="AS89" s="155"/>
      <c r="AT89" s="185">
        <f t="shared" si="4"/>
        <v>1</v>
      </c>
      <c r="AU89" s="155"/>
    </row>
    <row r="90" spans="2:47" x14ac:dyDescent="0.15">
      <c r="B90" s="176" t="str">
        <f>'様式D-3_S00'!AV3013</f>
        <v>S064</v>
      </c>
      <c r="C90" s="292">
        <f>'様式D-3_S00'!AW3013</f>
        <v>10.6</v>
      </c>
      <c r="D90" s="126">
        <f>'様式D-3_S00'!AX3013</f>
        <v>0</v>
      </c>
      <c r="E90" s="127">
        <f>'様式D-3_S00'!AY3013</f>
        <v>0</v>
      </c>
      <c r="F90" s="127">
        <f>'様式D-3_S00'!AZ3013</f>
        <v>0</v>
      </c>
      <c r="G90" s="128">
        <f>'様式D-3_S00'!BA3013</f>
        <v>0</v>
      </c>
      <c r="H90" s="129">
        <f>'様式D-3_S00'!BB3013</f>
        <v>0</v>
      </c>
      <c r="I90" s="127">
        <f>'様式D-3_S00'!BC3013</f>
        <v>0</v>
      </c>
      <c r="J90" s="127">
        <f>'様式D-3_S00'!BD3013</f>
        <v>0</v>
      </c>
      <c r="K90" s="128">
        <f>'様式D-3_S00'!BE3013</f>
        <v>1</v>
      </c>
      <c r="L90" s="129">
        <f>'様式D-3_S00'!BF3013</f>
        <v>0</v>
      </c>
      <c r="M90" s="127">
        <f>'様式D-3_S00'!BG3013</f>
        <v>0</v>
      </c>
      <c r="N90" s="127">
        <f>'様式D-3_S00'!BH3013</f>
        <v>0</v>
      </c>
      <c r="O90" s="128">
        <f>'様式D-3_S00'!BI3013</f>
        <v>2</v>
      </c>
      <c r="P90" s="129" t="str">
        <f>'様式D-3_S00'!BJ3013</f>
        <v/>
      </c>
      <c r="Q90" s="127" t="str">
        <f>'様式D-3_S00'!BK3013</f>
        <v/>
      </c>
      <c r="R90" s="128" t="str">
        <f>'様式D-3_S00'!BL3013</f>
        <v/>
      </c>
      <c r="S90" s="129">
        <f>'様式D-3_S00'!BM3013</f>
        <v>0</v>
      </c>
      <c r="T90" s="127">
        <f>'様式D-3_S00'!BN3013</f>
        <v>0</v>
      </c>
      <c r="U90" s="128">
        <f>'様式D-3_S00'!BO3013</f>
        <v>1</v>
      </c>
      <c r="V90" s="129">
        <f>'様式D-3_S00'!BP3013</f>
        <v>0</v>
      </c>
      <c r="W90" s="127">
        <f>'様式D-3_S00'!BQ3013</f>
        <v>0</v>
      </c>
      <c r="X90" s="130">
        <f>'様式D-3_S00'!BR3013</f>
        <v>2</v>
      </c>
      <c r="Y90" s="266" t="str">
        <f>'様式D-3_S00'!BS3013</f>
        <v>Ⅰ</v>
      </c>
      <c r="Z90" s="267" t="str">
        <f>'様式D-3_S00'!BT3013</f>
        <v>Ⅱ</v>
      </c>
      <c r="AA90" s="267" t="str">
        <f>'様式D-3_S00'!BU3013</f>
        <v>Ⅱ</v>
      </c>
      <c r="AB90" s="266" t="str">
        <f>'様式D-3_S00'!BV3013</f>
        <v>Ⅱ</v>
      </c>
      <c r="AC90" s="126" t="str">
        <f>'様式D-3_S00'!BW3013</f>
        <v/>
      </c>
      <c r="AD90" s="127" t="str">
        <f>'様式D-3_S00'!BX3013</f>
        <v/>
      </c>
      <c r="AE90" s="127" t="str">
        <f>'様式D-3_S00'!BY3013</f>
        <v/>
      </c>
      <c r="AF90" s="128" t="str">
        <f>'様式D-3_S00'!BZ3013</f>
        <v/>
      </c>
      <c r="AG90" s="335">
        <f>'様式D-3_S00'!CA3013</f>
        <v>0</v>
      </c>
      <c r="AH90" s="131">
        <f>'様式D-3_S00'!CB3013</f>
        <v>0</v>
      </c>
      <c r="AI90" s="131">
        <f>'様式D-3_S00'!CC3013</f>
        <v>0</v>
      </c>
      <c r="AJ90" s="131">
        <f>'様式D-3_S00'!CD3013</f>
        <v>2.5000000000000005E-2</v>
      </c>
      <c r="AK90" s="131">
        <f>'様式D-3_S00'!CE3013</f>
        <v>0</v>
      </c>
      <c r="AL90" s="131">
        <f>'様式D-3_S00'!CF3013</f>
        <v>0</v>
      </c>
      <c r="AM90" s="131">
        <f>'様式D-3_S00'!CG3013</f>
        <v>0</v>
      </c>
      <c r="AN90" s="132">
        <f>'様式D-3_S00'!CH3013</f>
        <v>1.3199999999999998</v>
      </c>
      <c r="AO90" s="155"/>
      <c r="AP90" s="155"/>
      <c r="AQ90" s="155"/>
      <c r="AR90" s="155"/>
      <c r="AS90" s="155"/>
      <c r="AT90" s="185">
        <f t="shared" si="4"/>
        <v>2</v>
      </c>
      <c r="AU90" s="155"/>
    </row>
    <row r="91" spans="2:47" x14ac:dyDescent="0.15">
      <c r="B91" s="176" t="str">
        <f>'様式D-3_S00'!AV3060</f>
        <v>S065</v>
      </c>
      <c r="C91" s="292">
        <f>'様式D-3_S00'!AW3060</f>
        <v>10.6</v>
      </c>
      <c r="D91" s="126">
        <f>'様式D-3_S00'!AX3060</f>
        <v>0</v>
      </c>
      <c r="E91" s="127">
        <f>'様式D-3_S00'!AY3060</f>
        <v>0</v>
      </c>
      <c r="F91" s="127">
        <f>'様式D-3_S00'!AZ3060</f>
        <v>0</v>
      </c>
      <c r="G91" s="128">
        <f>'様式D-3_S00'!BA3060</f>
        <v>0</v>
      </c>
      <c r="H91" s="129">
        <f>'様式D-3_S00'!BB3060</f>
        <v>0</v>
      </c>
      <c r="I91" s="127">
        <f>'様式D-3_S00'!BC3060</f>
        <v>0</v>
      </c>
      <c r="J91" s="127">
        <f>'様式D-3_S00'!BD3060</f>
        <v>0</v>
      </c>
      <c r="K91" s="128">
        <f>'様式D-3_S00'!BE3060</f>
        <v>0</v>
      </c>
      <c r="L91" s="129">
        <f>'様式D-3_S00'!BF3060</f>
        <v>0</v>
      </c>
      <c r="M91" s="127">
        <f>'様式D-3_S00'!BG3060</f>
        <v>0</v>
      </c>
      <c r="N91" s="127">
        <f>'様式D-3_S00'!BH3060</f>
        <v>0</v>
      </c>
      <c r="O91" s="128">
        <f>'様式D-3_S00'!BI3060</f>
        <v>1</v>
      </c>
      <c r="P91" s="129" t="str">
        <f>'様式D-3_S00'!BJ3060</f>
        <v/>
      </c>
      <c r="Q91" s="127" t="str">
        <f>'様式D-3_S00'!BK3060</f>
        <v/>
      </c>
      <c r="R91" s="128" t="str">
        <f>'様式D-3_S00'!BL3060</f>
        <v/>
      </c>
      <c r="S91" s="129">
        <f>'様式D-3_S00'!BM3060</f>
        <v>0</v>
      </c>
      <c r="T91" s="127">
        <f>'様式D-3_S00'!BN3060</f>
        <v>0</v>
      </c>
      <c r="U91" s="128">
        <f>'様式D-3_S00'!BO3060</f>
        <v>0</v>
      </c>
      <c r="V91" s="129">
        <f>'様式D-3_S00'!BP3060</f>
        <v>0</v>
      </c>
      <c r="W91" s="127">
        <f>'様式D-3_S00'!BQ3060</f>
        <v>0</v>
      </c>
      <c r="X91" s="130">
        <f>'様式D-3_S00'!BR3060</f>
        <v>1</v>
      </c>
      <c r="Y91" s="266" t="str">
        <f>'様式D-3_S00'!BS3060</f>
        <v>Ⅰ</v>
      </c>
      <c r="Z91" s="267" t="str">
        <f>'様式D-3_S00'!BT3060</f>
        <v>Ⅰ</v>
      </c>
      <c r="AA91" s="267" t="str">
        <f>'様式D-3_S00'!BU3060</f>
        <v>Ⅱ</v>
      </c>
      <c r="AB91" s="266" t="str">
        <f>'様式D-3_S00'!BV3060</f>
        <v>Ⅱ</v>
      </c>
      <c r="AC91" s="126" t="str">
        <f>'様式D-3_S00'!BW3060</f>
        <v/>
      </c>
      <c r="AD91" s="127" t="str">
        <f>'様式D-3_S00'!BX3060</f>
        <v/>
      </c>
      <c r="AE91" s="127" t="str">
        <f>'様式D-3_S00'!BY3060</f>
        <v/>
      </c>
      <c r="AF91" s="128" t="str">
        <f>'様式D-3_S00'!BZ3060</f>
        <v/>
      </c>
      <c r="AG91" s="335">
        <f>'様式D-3_S00'!CA3060</f>
        <v>0</v>
      </c>
      <c r="AH91" s="131">
        <f>'様式D-3_S00'!CB3060</f>
        <v>0</v>
      </c>
      <c r="AI91" s="131">
        <f>'様式D-3_S00'!CC3060</f>
        <v>0</v>
      </c>
      <c r="AJ91" s="131">
        <f>'様式D-3_S00'!CD3060</f>
        <v>0</v>
      </c>
      <c r="AK91" s="131">
        <f>'様式D-3_S00'!CE3060</f>
        <v>0</v>
      </c>
      <c r="AL91" s="131">
        <f>'様式D-3_S00'!CF3060</f>
        <v>0</v>
      </c>
      <c r="AM91" s="131">
        <f>'様式D-3_S00'!CG3060</f>
        <v>0</v>
      </c>
      <c r="AN91" s="132">
        <f>'様式D-3_S00'!CH3060</f>
        <v>0.16000000000000003</v>
      </c>
      <c r="AO91" s="155"/>
      <c r="AP91" s="155"/>
      <c r="AQ91" s="155"/>
      <c r="AR91" s="155"/>
      <c r="AS91" s="155"/>
      <c r="AT91" s="185">
        <f t="shared" si="4"/>
        <v>2</v>
      </c>
      <c r="AU91" s="155"/>
    </row>
    <row r="92" spans="2:47" x14ac:dyDescent="0.15">
      <c r="B92" s="176" t="str">
        <f>'様式D-3_S00'!AV3107</f>
        <v>S066</v>
      </c>
      <c r="C92" s="293">
        <f>'様式D-3_S00'!AW3107</f>
        <v>10.6</v>
      </c>
      <c r="D92" s="126">
        <f>'様式D-3_S00'!AX3107</f>
        <v>0</v>
      </c>
      <c r="E92" s="127">
        <f>'様式D-3_S00'!AY3107</f>
        <v>0</v>
      </c>
      <c r="F92" s="127">
        <f>'様式D-3_S00'!AZ3107</f>
        <v>0</v>
      </c>
      <c r="G92" s="128">
        <f>'様式D-3_S00'!BA3107</f>
        <v>0</v>
      </c>
      <c r="H92" s="129">
        <f>'様式D-3_S00'!BB3107</f>
        <v>0</v>
      </c>
      <c r="I92" s="127">
        <f>'様式D-3_S00'!BC3107</f>
        <v>0</v>
      </c>
      <c r="J92" s="127">
        <f>'様式D-3_S00'!BD3107</f>
        <v>1</v>
      </c>
      <c r="K92" s="128">
        <f>'様式D-3_S00'!BE3107</f>
        <v>0</v>
      </c>
      <c r="L92" s="129">
        <f>'様式D-3_S00'!BF3107</f>
        <v>0</v>
      </c>
      <c r="M92" s="127">
        <f>'様式D-3_S00'!BG3107</f>
        <v>0</v>
      </c>
      <c r="N92" s="127">
        <f>'様式D-3_S00'!BH3107</f>
        <v>0</v>
      </c>
      <c r="O92" s="128">
        <f>'様式D-3_S00'!BI3107</f>
        <v>0</v>
      </c>
      <c r="P92" s="129" t="str">
        <f>'様式D-3_S00'!BJ3107</f>
        <v/>
      </c>
      <c r="Q92" s="127" t="str">
        <f>'様式D-3_S00'!BK3107</f>
        <v/>
      </c>
      <c r="R92" s="128" t="str">
        <f>'様式D-3_S00'!BL3107</f>
        <v/>
      </c>
      <c r="S92" s="129">
        <f>'様式D-3_S00'!BM3107</f>
        <v>0</v>
      </c>
      <c r="T92" s="127">
        <f>'様式D-3_S00'!BN3107</f>
        <v>0</v>
      </c>
      <c r="U92" s="128">
        <f>'様式D-3_S00'!BO3107</f>
        <v>1</v>
      </c>
      <c r="V92" s="129">
        <f>'様式D-3_S00'!BP3107</f>
        <v>0</v>
      </c>
      <c r="W92" s="127">
        <f>'様式D-3_S00'!BQ3107</f>
        <v>0</v>
      </c>
      <c r="X92" s="130">
        <f>'様式D-3_S00'!BR3107</f>
        <v>0</v>
      </c>
      <c r="Y92" s="266" t="str">
        <f>'様式D-3_S00'!BS3107</f>
        <v>Ⅰ</v>
      </c>
      <c r="Z92" s="267" t="str">
        <f>'様式D-3_S00'!BT3107</f>
        <v>Ⅱ</v>
      </c>
      <c r="AA92" s="267" t="str">
        <f>'様式D-3_S00'!BU3107</f>
        <v>Ⅰ</v>
      </c>
      <c r="AB92" s="266" t="str">
        <f>'様式D-3_S00'!BV3107</f>
        <v>Ⅱ</v>
      </c>
      <c r="AC92" s="126" t="str">
        <f>'様式D-3_S00'!BW3107</f>
        <v/>
      </c>
      <c r="AD92" s="127" t="str">
        <f>'様式D-3_S00'!BX3107</f>
        <v/>
      </c>
      <c r="AE92" s="127" t="str">
        <f>'様式D-3_S00'!BY3107</f>
        <v/>
      </c>
      <c r="AF92" s="128" t="str">
        <f>'様式D-3_S00'!BZ3107</f>
        <v/>
      </c>
      <c r="AG92" s="335">
        <f>'様式D-3_S00'!CA3107</f>
        <v>0</v>
      </c>
      <c r="AH92" s="131">
        <f>'様式D-3_S00'!CB3107</f>
        <v>0</v>
      </c>
      <c r="AI92" s="131">
        <f>'様式D-3_S00'!CC3107</f>
        <v>6.0000000000000001E-3</v>
      </c>
      <c r="AJ92" s="131">
        <f>'様式D-3_S00'!CD3107</f>
        <v>0</v>
      </c>
      <c r="AK92" s="131">
        <f>'様式D-3_S00'!CE3107</f>
        <v>0</v>
      </c>
      <c r="AL92" s="131">
        <f>'様式D-3_S00'!CF3107</f>
        <v>0</v>
      </c>
      <c r="AM92" s="131">
        <f>'様式D-3_S00'!CG3107</f>
        <v>0</v>
      </c>
      <c r="AN92" s="132">
        <f>'様式D-3_S00'!CH3107</f>
        <v>0</v>
      </c>
      <c r="AO92" s="155"/>
      <c r="AP92" s="155"/>
      <c r="AQ92" s="155"/>
      <c r="AR92" s="155"/>
      <c r="AS92" s="155"/>
      <c r="AT92" s="185">
        <f t="shared" si="4"/>
        <v>2</v>
      </c>
      <c r="AU92" s="155"/>
    </row>
    <row r="93" spans="2:47" ht="12.75" thickBot="1" x14ac:dyDescent="0.2">
      <c r="B93" s="176" t="str">
        <f>'様式D-3_S00'!AV3154</f>
        <v>S067</v>
      </c>
      <c r="C93" s="137">
        <f>'様式D-3_S00'!AW3154</f>
        <v>10.5</v>
      </c>
      <c r="D93" s="138">
        <f>'様式D-3_S00'!AX3154</f>
        <v>0</v>
      </c>
      <c r="E93" s="139">
        <f>'様式D-3_S00'!AY3154</f>
        <v>0</v>
      </c>
      <c r="F93" s="139">
        <f>'様式D-3_S00'!AZ3154</f>
        <v>0</v>
      </c>
      <c r="G93" s="140">
        <f>'様式D-3_S00'!BA3154</f>
        <v>0</v>
      </c>
      <c r="H93" s="141">
        <f>'様式D-3_S00'!BB3154</f>
        <v>0</v>
      </c>
      <c r="I93" s="139">
        <f>'様式D-3_S00'!BC3154</f>
        <v>0</v>
      </c>
      <c r="J93" s="139">
        <f>'様式D-3_S00'!BD3154</f>
        <v>2</v>
      </c>
      <c r="K93" s="140">
        <f>'様式D-3_S00'!BE3154</f>
        <v>0</v>
      </c>
      <c r="L93" s="141">
        <f>'様式D-3_S00'!BF3154</f>
        <v>0</v>
      </c>
      <c r="M93" s="139">
        <f>'様式D-3_S00'!BG3154</f>
        <v>0</v>
      </c>
      <c r="N93" s="139">
        <f>'様式D-3_S00'!BH3154</f>
        <v>0</v>
      </c>
      <c r="O93" s="140">
        <f>'様式D-3_S00'!BI3154</f>
        <v>1</v>
      </c>
      <c r="P93" s="141" t="str">
        <f>'様式D-3_S00'!BJ3154</f>
        <v/>
      </c>
      <c r="Q93" s="139" t="str">
        <f>'様式D-3_S00'!BK3154</f>
        <v/>
      </c>
      <c r="R93" s="140" t="str">
        <f>'様式D-3_S00'!BL3154</f>
        <v/>
      </c>
      <c r="S93" s="141">
        <f>'様式D-3_S00'!BM3154</f>
        <v>0</v>
      </c>
      <c r="T93" s="139">
        <f>'様式D-3_S00'!BN3154</f>
        <v>0</v>
      </c>
      <c r="U93" s="140">
        <f>'様式D-3_S00'!BO3154</f>
        <v>2</v>
      </c>
      <c r="V93" s="141">
        <f>'様式D-3_S00'!BP3154</f>
        <v>0</v>
      </c>
      <c r="W93" s="139">
        <f>'様式D-3_S00'!BQ3154</f>
        <v>0</v>
      </c>
      <c r="X93" s="142">
        <f>'様式D-3_S00'!BR3154</f>
        <v>1</v>
      </c>
      <c r="Y93" s="270" t="str">
        <f>'様式D-3_S00'!BS3154</f>
        <v>Ⅰ</v>
      </c>
      <c r="Z93" s="271" t="str">
        <f>'様式D-3_S00'!BT3154</f>
        <v>Ⅱ</v>
      </c>
      <c r="AA93" s="271" t="str">
        <f>'様式D-3_S00'!BU3154</f>
        <v>Ⅱ</v>
      </c>
      <c r="AB93" s="272" t="str">
        <f>'様式D-3_S00'!BV3154</f>
        <v>Ⅱ</v>
      </c>
      <c r="AC93" s="138" t="str">
        <f>'様式D-3_S00'!BW3154</f>
        <v/>
      </c>
      <c r="AD93" s="139" t="str">
        <f>'様式D-3_S00'!BX3154</f>
        <v/>
      </c>
      <c r="AE93" s="139" t="str">
        <f>'様式D-3_S00'!BY3154</f>
        <v/>
      </c>
      <c r="AF93" s="140" t="str">
        <f>'様式D-3_S00'!BZ3154</f>
        <v/>
      </c>
      <c r="AG93" s="336">
        <f>'様式D-3_S00'!CA3154</f>
        <v>0</v>
      </c>
      <c r="AH93" s="337">
        <f>'様式D-3_S00'!CB3154</f>
        <v>0</v>
      </c>
      <c r="AI93" s="337">
        <f>'様式D-3_S00'!CC3154</f>
        <v>2.5000000000000005E-2</v>
      </c>
      <c r="AJ93" s="337">
        <f>'様式D-3_S00'!CD3154</f>
        <v>0</v>
      </c>
      <c r="AK93" s="337">
        <f>'様式D-3_S00'!CE3154</f>
        <v>0</v>
      </c>
      <c r="AL93" s="337">
        <f>'様式D-3_S00'!CF3154</f>
        <v>0</v>
      </c>
      <c r="AM93" s="337">
        <f>'様式D-3_S00'!CG3154</f>
        <v>0</v>
      </c>
      <c r="AN93" s="338">
        <f>'様式D-3_S00'!CH3154</f>
        <v>1.3</v>
      </c>
      <c r="AO93" s="155"/>
      <c r="AP93" s="155"/>
      <c r="AQ93" s="155"/>
      <c r="AR93" s="155"/>
      <c r="AS93" s="155"/>
      <c r="AT93" s="185">
        <f t="shared" si="4"/>
        <v>2</v>
      </c>
      <c r="AU93" s="155"/>
    </row>
    <row r="94" spans="2:47" ht="15" customHeight="1" thickTop="1" thickBot="1" x14ac:dyDescent="0.2">
      <c r="B94" s="1179" t="s">
        <v>48</v>
      </c>
      <c r="C94" s="1180"/>
      <c r="D94" s="144">
        <f>SUM(D60:D93)</f>
        <v>0</v>
      </c>
      <c r="E94" s="145">
        <f t="shared" ref="E94:X94" si="5">SUM(E60:E93)</f>
        <v>0</v>
      </c>
      <c r="F94" s="145">
        <f t="shared" si="5"/>
        <v>1</v>
      </c>
      <c r="G94" s="146">
        <f t="shared" si="5"/>
        <v>0</v>
      </c>
      <c r="H94" s="147">
        <f t="shared" si="5"/>
        <v>0</v>
      </c>
      <c r="I94" s="145">
        <f t="shared" si="5"/>
        <v>0</v>
      </c>
      <c r="J94" s="145">
        <f t="shared" si="5"/>
        <v>13</v>
      </c>
      <c r="K94" s="146">
        <f t="shared" si="5"/>
        <v>11</v>
      </c>
      <c r="L94" s="147">
        <f t="shared" si="5"/>
        <v>0</v>
      </c>
      <c r="M94" s="145">
        <f t="shared" si="5"/>
        <v>0</v>
      </c>
      <c r="N94" s="145">
        <f t="shared" si="5"/>
        <v>0</v>
      </c>
      <c r="O94" s="146">
        <f t="shared" si="5"/>
        <v>13</v>
      </c>
      <c r="P94" s="147">
        <f t="shared" si="5"/>
        <v>0</v>
      </c>
      <c r="Q94" s="145">
        <f t="shared" si="5"/>
        <v>0</v>
      </c>
      <c r="R94" s="146">
        <f t="shared" si="5"/>
        <v>1</v>
      </c>
      <c r="S94" s="147">
        <f t="shared" si="5"/>
        <v>0</v>
      </c>
      <c r="T94" s="145">
        <f t="shared" si="5"/>
        <v>0</v>
      </c>
      <c r="U94" s="146">
        <f t="shared" si="5"/>
        <v>24</v>
      </c>
      <c r="V94" s="147">
        <f t="shared" si="5"/>
        <v>0</v>
      </c>
      <c r="W94" s="145">
        <f t="shared" si="5"/>
        <v>0</v>
      </c>
      <c r="X94" s="148">
        <f t="shared" si="5"/>
        <v>13</v>
      </c>
      <c r="Y94" s="269"/>
      <c r="Z94" s="268"/>
      <c r="AA94" s="268"/>
      <c r="AB94" s="269"/>
      <c r="AC94" s="149">
        <f>SUM(AC61:AC93)</f>
        <v>0</v>
      </c>
      <c r="AD94" s="150">
        <f>SUM(AD61:AD93)</f>
        <v>10.6</v>
      </c>
      <c r="AE94" s="150">
        <f>SUM(AE61:AE93)</f>
        <v>10.6</v>
      </c>
      <c r="AF94" s="151">
        <f>SUM(AF61:AF93)</f>
        <v>0</v>
      </c>
      <c r="AG94" s="152">
        <f t="shared" ref="AG94:AN94" si="6">SUM(AG60:AG93)</f>
        <v>0</v>
      </c>
      <c r="AH94" s="153">
        <f t="shared" si="6"/>
        <v>0</v>
      </c>
      <c r="AI94" s="153">
        <f t="shared" si="6"/>
        <v>0.191</v>
      </c>
      <c r="AJ94" s="153">
        <f t="shared" si="6"/>
        <v>4.66</v>
      </c>
      <c r="AK94" s="153">
        <f t="shared" si="6"/>
        <v>0</v>
      </c>
      <c r="AL94" s="153">
        <f t="shared" si="6"/>
        <v>0</v>
      </c>
      <c r="AM94" s="153">
        <f t="shared" si="6"/>
        <v>0</v>
      </c>
      <c r="AN94" s="154">
        <f t="shared" si="6"/>
        <v>10.482500000000002</v>
      </c>
      <c r="AO94" s="155"/>
      <c r="AP94" s="155"/>
      <c r="AQ94" s="155"/>
      <c r="AR94" s="155"/>
      <c r="AS94" s="155"/>
      <c r="AT94" s="161">
        <f>MAX(AT60:AT93)</f>
        <v>2</v>
      </c>
      <c r="AU94" s="155" t="s">
        <v>304</v>
      </c>
    </row>
    <row r="95" spans="2:47" x14ac:dyDescent="0.15">
      <c r="D95" s="118" t="s">
        <v>530</v>
      </c>
      <c r="E95" s="117"/>
      <c r="F95" s="118"/>
      <c r="G95" s="118"/>
      <c r="H95" s="118"/>
      <c r="I95" s="118"/>
      <c r="J95" s="118"/>
      <c r="K95" s="118"/>
      <c r="L95" s="118"/>
      <c r="M95" s="118"/>
      <c r="N95" s="118"/>
      <c r="O95" s="118"/>
      <c r="P95" s="118"/>
      <c r="Q95" s="118"/>
      <c r="R95" s="118"/>
      <c r="S95" s="118"/>
      <c r="T95" s="118"/>
      <c r="U95" s="118"/>
      <c r="V95" s="118"/>
      <c r="W95" s="118"/>
      <c r="X95" s="118"/>
      <c r="Y95" s="118"/>
      <c r="Z95" s="118"/>
      <c r="AA95" s="118"/>
      <c r="AB95" s="118"/>
      <c r="AC95" s="118"/>
      <c r="AD95" s="118"/>
      <c r="AE95" s="118"/>
      <c r="AF95" s="118"/>
      <c r="AG95" s="118"/>
      <c r="AH95" s="118"/>
      <c r="AI95" s="118"/>
      <c r="AJ95" s="118"/>
      <c r="AK95" s="118"/>
      <c r="AL95" s="118"/>
      <c r="AM95" s="118"/>
      <c r="AN95" s="118"/>
    </row>
    <row r="96" spans="2:47" x14ac:dyDescent="0.15">
      <c r="D96" s="118" t="s">
        <v>531</v>
      </c>
      <c r="E96" s="117"/>
      <c r="F96" s="118"/>
      <c r="G96" s="118"/>
      <c r="H96" s="118"/>
      <c r="I96" s="118"/>
      <c r="J96" s="118"/>
      <c r="K96" s="118"/>
      <c r="L96" s="118"/>
      <c r="M96" s="118"/>
      <c r="N96" s="118"/>
      <c r="O96" s="118"/>
      <c r="P96" s="118"/>
      <c r="Q96" s="118"/>
      <c r="R96" s="118"/>
      <c r="S96" s="118"/>
      <c r="T96" s="118"/>
      <c r="U96" s="118"/>
      <c r="V96" s="118"/>
      <c r="W96" s="118"/>
      <c r="X96" s="118"/>
      <c r="Y96" s="118"/>
      <c r="Z96" s="118"/>
      <c r="AA96" s="118"/>
      <c r="AB96" s="118"/>
      <c r="AC96" s="118"/>
      <c r="AD96" s="118"/>
      <c r="AE96" s="118"/>
      <c r="AF96" s="118"/>
      <c r="AG96" s="118"/>
      <c r="AH96" s="118"/>
      <c r="AI96" s="118"/>
      <c r="AJ96" s="118"/>
      <c r="AK96" s="118"/>
      <c r="AL96" s="118"/>
      <c r="AM96" s="118"/>
      <c r="AN96" s="118"/>
    </row>
    <row r="97" spans="1:47" x14ac:dyDescent="0.15">
      <c r="D97" s="118" t="s">
        <v>284</v>
      </c>
      <c r="E97" s="117"/>
      <c r="F97" s="118"/>
      <c r="G97" s="118"/>
      <c r="H97" s="118"/>
      <c r="I97" s="118"/>
      <c r="J97" s="118"/>
      <c r="K97" s="118"/>
      <c r="L97" s="118"/>
      <c r="M97" s="118"/>
      <c r="N97" s="118"/>
      <c r="O97" s="118"/>
      <c r="P97" s="118"/>
      <c r="Q97" s="118"/>
      <c r="R97" s="118"/>
      <c r="S97" s="118"/>
      <c r="T97" s="118"/>
      <c r="U97" s="118"/>
      <c r="V97" s="118"/>
      <c r="W97" s="118"/>
      <c r="X97" s="118"/>
      <c r="Y97" s="118"/>
      <c r="Z97" s="118"/>
      <c r="AA97" s="118"/>
      <c r="AB97" s="118"/>
      <c r="AC97" s="118"/>
      <c r="AD97" s="118"/>
      <c r="AE97" s="118"/>
      <c r="AF97" s="118"/>
      <c r="AG97" s="118"/>
      <c r="AH97" s="118"/>
      <c r="AI97" s="118"/>
      <c r="AJ97" s="118"/>
      <c r="AK97" s="118"/>
      <c r="AL97" s="118"/>
      <c r="AM97" s="118"/>
      <c r="AN97" s="118"/>
    </row>
    <row r="98" spans="1:47" x14ac:dyDescent="0.15">
      <c r="D98" s="118" t="s">
        <v>535</v>
      </c>
      <c r="E98" s="117"/>
      <c r="F98" s="118"/>
      <c r="G98" s="118"/>
      <c r="H98" s="118"/>
      <c r="I98" s="118"/>
      <c r="J98" s="118"/>
      <c r="K98" s="118"/>
      <c r="L98" s="118"/>
      <c r="M98" s="118"/>
      <c r="N98" s="118"/>
      <c r="O98" s="118"/>
      <c r="P98" s="118"/>
      <c r="Q98" s="118"/>
      <c r="R98" s="118"/>
      <c r="S98" s="118"/>
      <c r="T98" s="118"/>
      <c r="U98" s="118"/>
      <c r="V98" s="118"/>
      <c r="W98" s="118"/>
      <c r="X98" s="118"/>
      <c r="Y98" s="118"/>
      <c r="Z98" s="118"/>
      <c r="AA98" s="118"/>
      <c r="AB98" s="118"/>
      <c r="AC98" s="118"/>
      <c r="AD98" s="118"/>
      <c r="AE98" s="118"/>
      <c r="AF98" s="118"/>
      <c r="AG98" s="118"/>
      <c r="AH98" s="118"/>
      <c r="AI98" s="118"/>
      <c r="AJ98" s="118"/>
      <c r="AK98" s="118"/>
      <c r="AL98" s="118"/>
      <c r="AM98" s="118"/>
      <c r="AN98" s="118"/>
    </row>
    <row r="99" spans="1:47" x14ac:dyDescent="0.15">
      <c r="D99" s="118" t="s">
        <v>285</v>
      </c>
      <c r="E99" s="117"/>
      <c r="F99" s="118"/>
      <c r="G99" s="118"/>
      <c r="H99" s="118"/>
      <c r="I99" s="118"/>
      <c r="J99" s="118"/>
      <c r="K99" s="118"/>
      <c r="L99" s="118"/>
      <c r="M99" s="118"/>
      <c r="N99" s="118"/>
      <c r="O99" s="118"/>
      <c r="P99" s="118"/>
      <c r="Q99" s="118"/>
      <c r="R99" s="118"/>
      <c r="S99" s="118"/>
      <c r="T99" s="118"/>
      <c r="U99" s="118"/>
      <c r="V99" s="118"/>
      <c r="W99" s="118"/>
      <c r="X99" s="118"/>
      <c r="Y99" s="118"/>
      <c r="Z99" s="118"/>
      <c r="AA99" s="118"/>
      <c r="AB99" s="118"/>
      <c r="AC99" s="118"/>
      <c r="AD99" s="118"/>
      <c r="AE99" s="118"/>
      <c r="AF99" s="118"/>
      <c r="AG99" s="118"/>
      <c r="AH99" s="118"/>
      <c r="AI99" s="118"/>
      <c r="AJ99" s="118"/>
      <c r="AK99" s="118"/>
      <c r="AL99" s="118"/>
      <c r="AM99" s="118"/>
      <c r="AN99" s="118"/>
    </row>
    <row r="100" spans="1:47" x14ac:dyDescent="0.15">
      <c r="D100" s="118" t="s">
        <v>536</v>
      </c>
      <c r="E100" s="117"/>
      <c r="F100" s="118"/>
      <c r="G100" s="118"/>
      <c r="H100" s="118"/>
      <c r="I100" s="118"/>
      <c r="J100" s="118"/>
      <c r="K100" s="118"/>
      <c r="L100" s="118"/>
      <c r="M100" s="118"/>
      <c r="N100" s="118"/>
      <c r="O100" s="118"/>
      <c r="P100" s="118"/>
      <c r="Q100" s="118"/>
      <c r="R100" s="118"/>
      <c r="S100" s="118"/>
      <c r="T100" s="118"/>
      <c r="U100" s="118"/>
      <c r="V100" s="118"/>
      <c r="W100" s="118"/>
      <c r="X100" s="118"/>
      <c r="Y100" s="118"/>
      <c r="Z100" s="118"/>
      <c r="AA100" s="118"/>
      <c r="AB100" s="118"/>
      <c r="AC100" s="118"/>
      <c r="AD100" s="118"/>
      <c r="AE100" s="118"/>
      <c r="AF100" s="118"/>
      <c r="AG100" s="118"/>
      <c r="AH100" s="118"/>
      <c r="AI100" s="118"/>
      <c r="AJ100" s="118"/>
      <c r="AK100" s="118"/>
      <c r="AL100" s="118"/>
      <c r="AM100" s="118"/>
      <c r="AN100" s="118"/>
    </row>
    <row r="101" spans="1:47" ht="20.25" customHeight="1" x14ac:dyDescent="0.15">
      <c r="B101" s="116" t="s">
        <v>319</v>
      </c>
      <c r="C101" s="117"/>
      <c r="D101" s="118"/>
      <c r="E101" s="118"/>
      <c r="F101" s="118"/>
      <c r="G101" s="118"/>
      <c r="H101" s="118"/>
      <c r="I101" s="118"/>
      <c r="J101" s="118"/>
      <c r="K101" s="118"/>
      <c r="L101" s="118"/>
      <c r="M101" s="118"/>
      <c r="N101" s="118"/>
      <c r="O101" s="118"/>
      <c r="P101" s="118"/>
      <c r="Q101" s="118"/>
      <c r="R101" s="118"/>
      <c r="S101" s="118"/>
      <c r="T101" s="118"/>
      <c r="U101" s="118"/>
      <c r="V101" s="118"/>
      <c r="W101" s="118"/>
      <c r="X101" s="118"/>
      <c r="Y101" s="118"/>
      <c r="Z101" s="118"/>
      <c r="AA101" s="118"/>
      <c r="AB101" s="118"/>
      <c r="AC101" s="118"/>
      <c r="AD101" s="118"/>
      <c r="AE101" s="118"/>
      <c r="AF101" s="118"/>
      <c r="AG101" s="118"/>
      <c r="AH101" s="118"/>
      <c r="AI101" s="118"/>
      <c r="AJ101" s="118"/>
      <c r="AK101" s="118"/>
      <c r="AL101" s="118"/>
      <c r="AM101" s="118"/>
      <c r="AN101" s="118"/>
    </row>
    <row r="102" spans="1:47" x14ac:dyDescent="0.15">
      <c r="B102" s="1225" t="s">
        <v>74</v>
      </c>
      <c r="C102" s="1225"/>
      <c r="D102" s="1225"/>
      <c r="E102" s="1226" t="str">
        <f>E52</f>
        <v>ミネトンネル</v>
      </c>
      <c r="F102" s="1226"/>
      <c r="G102" s="1226"/>
      <c r="H102" s="1226"/>
      <c r="I102" s="1226"/>
      <c r="J102" s="1226"/>
      <c r="K102" s="1225" t="s">
        <v>73</v>
      </c>
      <c r="L102" s="1225"/>
      <c r="M102" s="1225"/>
      <c r="N102" s="1226" t="str">
        <f>N52</f>
        <v>一般国道　316号</v>
      </c>
      <c r="O102" s="1226"/>
      <c r="P102" s="1226"/>
      <c r="Q102" s="1226"/>
      <c r="R102" s="1226"/>
      <c r="S102" s="1226"/>
      <c r="T102" s="1226"/>
      <c r="U102" s="1227" t="s">
        <v>262</v>
      </c>
      <c r="V102" s="1227"/>
      <c r="W102" s="1227"/>
      <c r="X102" s="1227"/>
      <c r="Y102" s="1226" t="str">
        <f>Y52</f>
        <v>株式会社ニュージェック</v>
      </c>
      <c r="Z102" s="1226"/>
      <c r="AA102" s="1226"/>
      <c r="AB102" s="1226"/>
      <c r="AC102" s="1226"/>
      <c r="AD102" s="1226"/>
      <c r="AE102" s="1226"/>
      <c r="AF102" s="1226"/>
      <c r="AG102" s="1228" t="s">
        <v>252</v>
      </c>
      <c r="AH102" s="1228"/>
      <c r="AI102" s="1228"/>
      <c r="AJ102" s="1230">
        <f>AJ2</f>
        <v>44294</v>
      </c>
      <c r="AK102" s="1230"/>
      <c r="AL102" s="1230"/>
      <c r="AM102" s="1230"/>
      <c r="AN102" s="1230"/>
    </row>
    <row r="103" spans="1:47" x14ac:dyDescent="0.15">
      <c r="A103" s="26" t="s">
        <v>72</v>
      </c>
      <c r="B103" s="1232" t="s">
        <v>71</v>
      </c>
      <c r="C103" s="1232"/>
      <c r="D103" s="1232"/>
      <c r="E103" s="1233" t="str">
        <f>E53</f>
        <v>美祢トンネル</v>
      </c>
      <c r="F103" s="1233"/>
      <c r="G103" s="1233"/>
      <c r="H103" s="1233"/>
      <c r="I103" s="1233"/>
      <c r="J103" s="1233"/>
      <c r="K103" s="1232" t="s">
        <v>70</v>
      </c>
      <c r="L103" s="1232"/>
      <c r="M103" s="1232"/>
      <c r="N103" s="1233" t="str">
        <f>N53</f>
        <v>宇部土木建築事務所</v>
      </c>
      <c r="O103" s="1233"/>
      <c r="P103" s="1233"/>
      <c r="Q103" s="1233"/>
      <c r="R103" s="1233"/>
      <c r="S103" s="1233"/>
      <c r="T103" s="1233"/>
      <c r="U103" s="1234" t="s">
        <v>263</v>
      </c>
      <c r="V103" s="1234"/>
      <c r="W103" s="1234"/>
      <c r="X103" s="1234"/>
      <c r="Y103" s="1233" t="str">
        <f>Y53</f>
        <v>石村　勝伸</v>
      </c>
      <c r="Z103" s="1233"/>
      <c r="AA103" s="1233"/>
      <c r="AB103" s="1233"/>
      <c r="AC103" s="1233"/>
      <c r="AD103" s="1233"/>
      <c r="AE103" s="1233"/>
      <c r="AF103" s="1233"/>
      <c r="AG103" s="1229"/>
      <c r="AH103" s="1229"/>
      <c r="AI103" s="1229"/>
      <c r="AJ103" s="1231"/>
      <c r="AK103" s="1231"/>
      <c r="AL103" s="1231"/>
      <c r="AM103" s="1231"/>
      <c r="AN103" s="1231"/>
    </row>
    <row r="104" spans="1:47" ht="12" customHeight="1" x14ac:dyDescent="0.15">
      <c r="B104" s="1195"/>
      <c r="C104" s="1196"/>
      <c r="D104" s="1196"/>
      <c r="E104" s="1196"/>
      <c r="F104" s="1196"/>
      <c r="G104" s="1196"/>
      <c r="H104" s="1196"/>
      <c r="I104" s="1196"/>
      <c r="J104" s="1196"/>
      <c r="K104" s="1196"/>
      <c r="L104" s="1196"/>
      <c r="M104" s="1196"/>
      <c r="N104" s="1196"/>
      <c r="O104" s="1196"/>
      <c r="P104" s="1196"/>
      <c r="Q104" s="1196"/>
      <c r="R104" s="1196"/>
      <c r="S104" s="1196"/>
      <c r="T104" s="1196"/>
      <c r="U104" s="1196"/>
      <c r="V104" s="1196"/>
      <c r="W104" s="1196"/>
      <c r="X104" s="1196"/>
      <c r="Y104" s="1196"/>
      <c r="Z104" s="1196"/>
      <c r="AA104" s="1196"/>
      <c r="AB104" s="1196"/>
      <c r="AC104" s="1196"/>
      <c r="AD104" s="1196"/>
      <c r="AE104" s="1196"/>
      <c r="AF104" s="1196"/>
      <c r="AG104" s="1197" t="s">
        <v>69</v>
      </c>
      <c r="AH104" s="1198"/>
      <c r="AI104" s="1199"/>
      <c r="AJ104" s="1203" t="str">
        <f>AJ54</f>
        <v>Ⅲ</v>
      </c>
      <c r="AK104" s="1204"/>
      <c r="AL104" s="1204"/>
      <c r="AM104" s="1204"/>
      <c r="AN104" s="1205"/>
      <c r="AO104" s="155"/>
      <c r="AP104" s="155"/>
      <c r="AQ104" s="155"/>
      <c r="AR104" s="155"/>
      <c r="AS104" s="155"/>
      <c r="AT104" s="155"/>
      <c r="AU104" s="155"/>
    </row>
    <row r="105" spans="1:47" ht="12.75" customHeight="1" thickBot="1" x14ac:dyDescent="0.2">
      <c r="B105" s="1209" t="s">
        <v>68</v>
      </c>
      <c r="C105" s="1210"/>
      <c r="D105" s="1210"/>
      <c r="E105" s="1210"/>
      <c r="F105" s="1210"/>
      <c r="G105" s="1210"/>
      <c r="H105" s="1210"/>
      <c r="I105" s="1210"/>
      <c r="J105" s="1210"/>
      <c r="K105" s="1210"/>
      <c r="L105" s="1210"/>
      <c r="M105" s="1210"/>
      <c r="N105" s="1210"/>
      <c r="O105" s="1210"/>
      <c r="P105" s="1210"/>
      <c r="Q105" s="1210"/>
      <c r="R105" s="1210"/>
      <c r="S105" s="1210"/>
      <c r="T105" s="1210"/>
      <c r="U105" s="1210"/>
      <c r="V105" s="1210"/>
      <c r="W105" s="1210"/>
      <c r="X105" s="1210"/>
      <c r="Y105" s="1210"/>
      <c r="Z105" s="1210"/>
      <c r="AA105" s="1210"/>
      <c r="AB105" s="1210"/>
      <c r="AC105" s="1210"/>
      <c r="AD105" s="1210"/>
      <c r="AE105" s="1210"/>
      <c r="AF105" s="1210"/>
      <c r="AG105" s="1200"/>
      <c r="AH105" s="1201"/>
      <c r="AI105" s="1202"/>
      <c r="AJ105" s="1206"/>
      <c r="AK105" s="1207"/>
      <c r="AL105" s="1207"/>
      <c r="AM105" s="1207"/>
      <c r="AN105" s="1208"/>
      <c r="AO105" s="155"/>
      <c r="AP105" s="155"/>
      <c r="AQ105" s="155"/>
      <c r="AR105" s="155"/>
      <c r="AS105" s="155"/>
      <c r="AT105" s="155"/>
      <c r="AU105" s="155"/>
    </row>
    <row r="106" spans="1:47" x14ac:dyDescent="0.15">
      <c r="B106" s="1211" t="s">
        <v>67</v>
      </c>
      <c r="C106" s="1214" t="s">
        <v>293</v>
      </c>
      <c r="D106" s="1217" t="s">
        <v>66</v>
      </c>
      <c r="E106" s="1218"/>
      <c r="F106" s="1218"/>
      <c r="G106" s="1218"/>
      <c r="H106" s="1218"/>
      <c r="I106" s="1218"/>
      <c r="J106" s="1218"/>
      <c r="K106" s="1218"/>
      <c r="L106" s="1218"/>
      <c r="M106" s="1218"/>
      <c r="N106" s="1218"/>
      <c r="O106" s="1218"/>
      <c r="P106" s="1218"/>
      <c r="Q106" s="1218"/>
      <c r="R106" s="1218"/>
      <c r="S106" s="1218"/>
      <c r="T106" s="1218"/>
      <c r="U106" s="1218"/>
      <c r="V106" s="1218"/>
      <c r="W106" s="1218"/>
      <c r="X106" s="1219"/>
      <c r="Y106" s="1220" t="s">
        <v>65</v>
      </c>
      <c r="Z106" s="1220"/>
      <c r="AA106" s="1220"/>
      <c r="AB106" s="1220"/>
      <c r="AC106" s="1222" t="s">
        <v>64</v>
      </c>
      <c r="AD106" s="1223"/>
      <c r="AE106" s="1223"/>
      <c r="AF106" s="1223"/>
      <c r="AG106" s="1223"/>
      <c r="AH106" s="1223"/>
      <c r="AI106" s="1223"/>
      <c r="AJ106" s="1223"/>
      <c r="AK106" s="1223"/>
      <c r="AL106" s="1223"/>
      <c r="AM106" s="1223"/>
      <c r="AN106" s="1224"/>
      <c r="AO106" s="155"/>
      <c r="AP106" s="155"/>
      <c r="AQ106" s="155"/>
      <c r="AR106" s="155"/>
      <c r="AS106" s="155"/>
      <c r="AT106" s="1181" t="s">
        <v>301</v>
      </c>
      <c r="AU106" s="155"/>
    </row>
    <row r="107" spans="1:47" ht="13.5" x14ac:dyDescent="0.15">
      <c r="B107" s="1212"/>
      <c r="C107" s="1215"/>
      <c r="D107" s="1184" t="s">
        <v>63</v>
      </c>
      <c r="E107" s="1185"/>
      <c r="F107" s="1185"/>
      <c r="G107" s="1185"/>
      <c r="H107" s="1185"/>
      <c r="I107" s="1185"/>
      <c r="J107" s="1185"/>
      <c r="K107" s="1185"/>
      <c r="L107" s="1185"/>
      <c r="M107" s="1185"/>
      <c r="N107" s="1185"/>
      <c r="O107" s="1186"/>
      <c r="P107" s="1185" t="s">
        <v>290</v>
      </c>
      <c r="Q107" s="1185"/>
      <c r="R107" s="1185"/>
      <c r="S107" s="1185"/>
      <c r="T107" s="1185"/>
      <c r="U107" s="1185"/>
      <c r="V107" s="1185"/>
      <c r="W107" s="1185"/>
      <c r="X107" s="1187"/>
      <c r="Y107" s="1221"/>
      <c r="Z107" s="1221"/>
      <c r="AA107" s="1221"/>
      <c r="AB107" s="1221"/>
      <c r="AC107" s="1188" t="s">
        <v>62</v>
      </c>
      <c r="AD107" s="1189"/>
      <c r="AE107" s="1189"/>
      <c r="AF107" s="1189"/>
      <c r="AG107" s="1186" t="s">
        <v>61</v>
      </c>
      <c r="AH107" s="1189"/>
      <c r="AI107" s="1189"/>
      <c r="AJ107" s="1189"/>
      <c r="AK107" s="1189"/>
      <c r="AL107" s="1189"/>
      <c r="AM107" s="1189"/>
      <c r="AN107" s="1190"/>
      <c r="AO107" s="155"/>
      <c r="AP107" s="155"/>
      <c r="AQ107" s="155"/>
      <c r="AR107" s="155"/>
      <c r="AS107" s="155"/>
      <c r="AT107" s="1182"/>
      <c r="AU107" s="155"/>
    </row>
    <row r="108" spans="1:47" ht="13.5" x14ac:dyDescent="0.15">
      <c r="B108" s="1212"/>
      <c r="C108" s="1215"/>
      <c r="D108" s="1184" t="s">
        <v>60</v>
      </c>
      <c r="E108" s="1185"/>
      <c r="F108" s="1185"/>
      <c r="G108" s="1186"/>
      <c r="H108" s="1185" t="s">
        <v>57</v>
      </c>
      <c r="I108" s="1185"/>
      <c r="J108" s="1185"/>
      <c r="K108" s="1186"/>
      <c r="L108" s="1185" t="s">
        <v>56</v>
      </c>
      <c r="M108" s="1185"/>
      <c r="N108" s="1185"/>
      <c r="O108" s="1186"/>
      <c r="P108" s="1185" t="s">
        <v>59</v>
      </c>
      <c r="Q108" s="1185"/>
      <c r="R108" s="1186"/>
      <c r="S108" s="1185" t="s">
        <v>57</v>
      </c>
      <c r="T108" s="1185"/>
      <c r="U108" s="1186"/>
      <c r="V108" s="1185" t="s">
        <v>56</v>
      </c>
      <c r="W108" s="1185"/>
      <c r="X108" s="1187"/>
      <c r="Y108" s="1191" t="s">
        <v>59</v>
      </c>
      <c r="Z108" s="1193" t="s">
        <v>57</v>
      </c>
      <c r="AA108" s="1193" t="s">
        <v>56</v>
      </c>
      <c r="AB108" s="1191" t="s">
        <v>58</v>
      </c>
      <c r="AC108" s="1188" t="s">
        <v>291</v>
      </c>
      <c r="AD108" s="1189"/>
      <c r="AE108" s="1189"/>
      <c r="AF108" s="1189"/>
      <c r="AG108" s="1189" t="s">
        <v>57</v>
      </c>
      <c r="AH108" s="1189"/>
      <c r="AI108" s="1189"/>
      <c r="AJ108" s="1189"/>
      <c r="AK108" s="1186" t="s">
        <v>56</v>
      </c>
      <c r="AL108" s="1189"/>
      <c r="AM108" s="1189"/>
      <c r="AN108" s="1190"/>
      <c r="AO108" s="155"/>
      <c r="AP108" s="155"/>
      <c r="AQ108" s="155"/>
      <c r="AR108" s="155"/>
      <c r="AS108" s="155"/>
      <c r="AT108" s="1182"/>
      <c r="AU108" s="155"/>
    </row>
    <row r="109" spans="1:47" s="27" customFormat="1" x14ac:dyDescent="0.15">
      <c r="B109" s="1213"/>
      <c r="C109" s="1216"/>
      <c r="D109" s="289" t="s">
        <v>51</v>
      </c>
      <c r="E109" s="291" t="s">
        <v>50</v>
      </c>
      <c r="F109" s="291" t="s">
        <v>53</v>
      </c>
      <c r="G109" s="290" t="s">
        <v>52</v>
      </c>
      <c r="H109" s="287" t="s">
        <v>51</v>
      </c>
      <c r="I109" s="291" t="s">
        <v>50</v>
      </c>
      <c r="J109" s="291" t="s">
        <v>53</v>
      </c>
      <c r="K109" s="290" t="s">
        <v>52</v>
      </c>
      <c r="L109" s="287" t="s">
        <v>51</v>
      </c>
      <c r="M109" s="291" t="s">
        <v>50</v>
      </c>
      <c r="N109" s="291" t="s">
        <v>53</v>
      </c>
      <c r="O109" s="290" t="s">
        <v>52</v>
      </c>
      <c r="P109" s="287" t="s">
        <v>55</v>
      </c>
      <c r="Q109" s="291" t="s">
        <v>54</v>
      </c>
      <c r="R109" s="290" t="s">
        <v>49</v>
      </c>
      <c r="S109" s="287" t="s">
        <v>55</v>
      </c>
      <c r="T109" s="291" t="s">
        <v>54</v>
      </c>
      <c r="U109" s="290" t="s">
        <v>49</v>
      </c>
      <c r="V109" s="287" t="s">
        <v>55</v>
      </c>
      <c r="W109" s="291" t="s">
        <v>54</v>
      </c>
      <c r="X109" s="288" t="s">
        <v>49</v>
      </c>
      <c r="Y109" s="1192"/>
      <c r="Z109" s="1194"/>
      <c r="AA109" s="1194"/>
      <c r="AB109" s="1192"/>
      <c r="AC109" s="289" t="s">
        <v>51</v>
      </c>
      <c r="AD109" s="291" t="s">
        <v>50</v>
      </c>
      <c r="AE109" s="291" t="s">
        <v>53</v>
      </c>
      <c r="AF109" s="290" t="s">
        <v>52</v>
      </c>
      <c r="AG109" s="124" t="s">
        <v>51</v>
      </c>
      <c r="AH109" s="291" t="s">
        <v>50</v>
      </c>
      <c r="AI109" s="291" t="s">
        <v>53</v>
      </c>
      <c r="AJ109" s="291" t="s">
        <v>52</v>
      </c>
      <c r="AK109" s="291" t="s">
        <v>51</v>
      </c>
      <c r="AL109" s="291" t="s">
        <v>50</v>
      </c>
      <c r="AM109" s="291" t="s">
        <v>53</v>
      </c>
      <c r="AN109" s="288" t="s">
        <v>52</v>
      </c>
      <c r="AO109" s="155" t="s">
        <v>451</v>
      </c>
      <c r="AP109" s="155"/>
      <c r="AQ109" s="155"/>
      <c r="AR109" s="155"/>
      <c r="AS109" s="155"/>
      <c r="AT109" s="1183"/>
      <c r="AU109" s="155"/>
    </row>
    <row r="110" spans="1:47" x14ac:dyDescent="0.15">
      <c r="B110" s="176" t="str">
        <f>'様式D-3_S00'!AV3201</f>
        <v>S068</v>
      </c>
      <c r="C110" s="277">
        <f>'様式D-3_S00'!AW3201</f>
        <v>10.5</v>
      </c>
      <c r="D110" s="126">
        <f>'様式D-3_S00'!AX3201</f>
        <v>0</v>
      </c>
      <c r="E110" s="127">
        <f>'様式D-3_S00'!AY3201</f>
        <v>0</v>
      </c>
      <c r="F110" s="127">
        <f>'様式D-3_S00'!AZ3201</f>
        <v>0</v>
      </c>
      <c r="G110" s="127">
        <f>'様式D-3_S00'!BA3201</f>
        <v>0</v>
      </c>
      <c r="H110" s="127">
        <f>'様式D-3_S00'!BB3201</f>
        <v>0</v>
      </c>
      <c r="I110" s="127">
        <f>'様式D-3_S00'!BC3201</f>
        <v>0</v>
      </c>
      <c r="J110" s="127">
        <f>'様式D-3_S00'!BD3201</f>
        <v>1</v>
      </c>
      <c r="K110" s="127">
        <f>'様式D-3_S00'!BE3201</f>
        <v>1</v>
      </c>
      <c r="L110" s="127">
        <f>'様式D-3_S00'!BF3201</f>
        <v>0</v>
      </c>
      <c r="M110" s="127">
        <f>'様式D-3_S00'!BG3201</f>
        <v>0</v>
      </c>
      <c r="N110" s="127">
        <f>'様式D-3_S00'!BH3201</f>
        <v>0</v>
      </c>
      <c r="O110" s="127">
        <f>'様式D-3_S00'!BI3201</f>
        <v>1</v>
      </c>
      <c r="P110" s="127" t="str">
        <f>'様式D-3_S00'!BJ3201</f>
        <v/>
      </c>
      <c r="Q110" s="127" t="str">
        <f>'様式D-3_S00'!BK3201</f>
        <v/>
      </c>
      <c r="R110" s="127" t="str">
        <f>'様式D-3_S00'!BL3201</f>
        <v/>
      </c>
      <c r="S110" s="127">
        <f>'様式D-3_S00'!BM3201</f>
        <v>0</v>
      </c>
      <c r="T110" s="127">
        <f>'様式D-3_S00'!BN3201</f>
        <v>0</v>
      </c>
      <c r="U110" s="127">
        <f>'様式D-3_S00'!BO3201</f>
        <v>2</v>
      </c>
      <c r="V110" s="127">
        <f>'様式D-3_S00'!BP3201</f>
        <v>0</v>
      </c>
      <c r="W110" s="127">
        <f>'様式D-3_S00'!BQ3201</f>
        <v>0</v>
      </c>
      <c r="X110" s="130">
        <f>'様式D-3_S00'!BR3201</f>
        <v>1</v>
      </c>
      <c r="Y110" s="266" t="str">
        <f>'様式D-3_S00'!BS3201</f>
        <v>Ⅰ</v>
      </c>
      <c r="Z110" s="267" t="str">
        <f>'様式D-3_S00'!BT3201</f>
        <v>Ⅱ</v>
      </c>
      <c r="AA110" s="267" t="str">
        <f>'様式D-3_S00'!BU3201</f>
        <v>Ⅱ</v>
      </c>
      <c r="AB110" s="266" t="str">
        <f>'様式D-3_S00'!BV3201</f>
        <v>Ⅱ</v>
      </c>
      <c r="AC110" s="126" t="str">
        <f>'様式D-3_S00'!BW3201</f>
        <v/>
      </c>
      <c r="AD110" s="127" t="str">
        <f>'様式D-3_S00'!BX3201</f>
        <v/>
      </c>
      <c r="AE110" s="127" t="str">
        <f>'様式D-3_S00'!BY3201</f>
        <v/>
      </c>
      <c r="AF110" s="128" t="str">
        <f>'様式D-3_S00'!BZ3201</f>
        <v/>
      </c>
      <c r="AG110" s="131">
        <f>'様式D-3_S00'!CA3201</f>
        <v>0</v>
      </c>
      <c r="AH110" s="131">
        <f>'様式D-3_S00'!CB3201</f>
        <v>0</v>
      </c>
      <c r="AI110" s="131">
        <f>'様式D-3_S00'!CC3201</f>
        <v>5.000000000000001E-3</v>
      </c>
      <c r="AJ110" s="131">
        <f>'様式D-3_S00'!CD3201</f>
        <v>3</v>
      </c>
      <c r="AK110" s="131">
        <f>'様式D-3_S00'!CE3201</f>
        <v>0</v>
      </c>
      <c r="AL110" s="131">
        <f>'様式D-3_S00'!CF3201</f>
        <v>0</v>
      </c>
      <c r="AM110" s="131">
        <f>'様式D-3_S00'!CG3201</f>
        <v>0</v>
      </c>
      <c r="AN110" s="132">
        <f>'様式D-3_S00'!CH3201</f>
        <v>0.42</v>
      </c>
      <c r="AO110" s="155"/>
      <c r="AP110" s="155"/>
      <c r="AQ110" s="155"/>
      <c r="AR110" s="155"/>
      <c r="AS110" s="155"/>
      <c r="AT110" s="185">
        <f>IF(AB110="Ⅳ",4,IF(AB110="Ⅲ",3,IF(AB110="Ⅱ",2,1)))</f>
        <v>2</v>
      </c>
      <c r="AU110" s="155"/>
    </row>
    <row r="111" spans="1:47" x14ac:dyDescent="0.15">
      <c r="B111" s="176" t="str">
        <f>'様式D-3_S00'!AV3248</f>
        <v>S069</v>
      </c>
      <c r="C111" s="277">
        <f>'様式D-3_S00'!AW3248</f>
        <v>10.5</v>
      </c>
      <c r="D111" s="126">
        <f>'様式D-3_S00'!AX3248</f>
        <v>0</v>
      </c>
      <c r="E111" s="127">
        <f>'様式D-3_S00'!AY3248</f>
        <v>0</v>
      </c>
      <c r="F111" s="127">
        <f>'様式D-3_S00'!AZ3248</f>
        <v>0</v>
      </c>
      <c r="G111" s="127">
        <f>'様式D-3_S00'!BA3248</f>
        <v>0</v>
      </c>
      <c r="H111" s="127">
        <f>'様式D-3_S00'!BB3248</f>
        <v>0</v>
      </c>
      <c r="I111" s="127">
        <f>'様式D-3_S00'!BC3248</f>
        <v>0</v>
      </c>
      <c r="J111" s="127">
        <f>'様式D-3_S00'!BD3248</f>
        <v>0</v>
      </c>
      <c r="K111" s="127">
        <f>'様式D-3_S00'!BE3248</f>
        <v>0</v>
      </c>
      <c r="L111" s="127">
        <f>'様式D-3_S00'!BF3248</f>
        <v>0</v>
      </c>
      <c r="M111" s="127">
        <f>'様式D-3_S00'!BG3248</f>
        <v>0</v>
      </c>
      <c r="N111" s="127">
        <f>'様式D-3_S00'!BH3248</f>
        <v>0</v>
      </c>
      <c r="O111" s="127">
        <f>'様式D-3_S00'!BI3248</f>
        <v>0</v>
      </c>
      <c r="P111" s="127" t="str">
        <f>'様式D-3_S00'!BJ3248</f>
        <v/>
      </c>
      <c r="Q111" s="127" t="str">
        <f>'様式D-3_S00'!BK3248</f>
        <v/>
      </c>
      <c r="R111" s="127" t="str">
        <f>'様式D-3_S00'!BL3248</f>
        <v/>
      </c>
      <c r="S111" s="127">
        <f>'様式D-3_S00'!BM3248</f>
        <v>0</v>
      </c>
      <c r="T111" s="127">
        <f>'様式D-3_S00'!BN3248</f>
        <v>0</v>
      </c>
      <c r="U111" s="127">
        <f>'様式D-3_S00'!BO3248</f>
        <v>0</v>
      </c>
      <c r="V111" s="127">
        <f>'様式D-3_S00'!BP3248</f>
        <v>0</v>
      </c>
      <c r="W111" s="127">
        <f>'様式D-3_S00'!BQ3248</f>
        <v>0</v>
      </c>
      <c r="X111" s="130">
        <f>'様式D-3_S00'!BR3248</f>
        <v>0</v>
      </c>
      <c r="Y111" s="266" t="str">
        <f>'様式D-3_S00'!BS3248</f>
        <v>Ⅰ</v>
      </c>
      <c r="Z111" s="267" t="str">
        <f>'様式D-3_S00'!BT3248</f>
        <v>Ⅰ</v>
      </c>
      <c r="AA111" s="267" t="str">
        <f>'様式D-3_S00'!BU3248</f>
        <v>Ⅰ</v>
      </c>
      <c r="AB111" s="266" t="str">
        <f>'様式D-3_S00'!BV3248</f>
        <v>Ⅰ</v>
      </c>
      <c r="AC111" s="134" t="str">
        <f>'様式D-3_S00'!BW3248</f>
        <v/>
      </c>
      <c r="AD111" s="127" t="str">
        <f>'様式D-3_S00'!BX3248</f>
        <v/>
      </c>
      <c r="AE111" s="127" t="str">
        <f>'様式D-3_S00'!BY3248</f>
        <v/>
      </c>
      <c r="AF111" s="128" t="str">
        <f>'様式D-3_S00'!BZ3248</f>
        <v/>
      </c>
      <c r="AG111" s="131">
        <f>'様式D-3_S00'!CA3248</f>
        <v>0</v>
      </c>
      <c r="AH111" s="131">
        <f>'様式D-3_S00'!CB3248</f>
        <v>0</v>
      </c>
      <c r="AI111" s="131">
        <f>'様式D-3_S00'!CC3248</f>
        <v>0</v>
      </c>
      <c r="AJ111" s="131">
        <f>'様式D-3_S00'!CD3248</f>
        <v>0</v>
      </c>
      <c r="AK111" s="131">
        <f>'様式D-3_S00'!CE3248</f>
        <v>0</v>
      </c>
      <c r="AL111" s="131">
        <f>'様式D-3_S00'!CF3248</f>
        <v>0</v>
      </c>
      <c r="AM111" s="131">
        <f>'様式D-3_S00'!CG3248</f>
        <v>0</v>
      </c>
      <c r="AN111" s="132">
        <f>'様式D-3_S00'!CH3248</f>
        <v>0</v>
      </c>
      <c r="AO111" s="155"/>
      <c r="AP111" s="155"/>
      <c r="AQ111" s="155"/>
      <c r="AR111" s="155"/>
      <c r="AS111" s="155"/>
      <c r="AT111" s="185">
        <f t="shared" ref="AT111:AT113" si="7">IF(AB111="Ⅳ",4,IF(AB111="Ⅲ",3,IF(AB111="Ⅱ",2,1)))</f>
        <v>1</v>
      </c>
      <c r="AU111" s="155"/>
    </row>
    <row r="112" spans="1:47" x14ac:dyDescent="0.15">
      <c r="B112" s="176" t="str">
        <f>'様式D-3_S00'!AV3295</f>
        <v>S070</v>
      </c>
      <c r="C112" s="277">
        <f>'様式D-3_S00'!AW3295</f>
        <v>10.5</v>
      </c>
      <c r="D112" s="126">
        <f>'様式D-3_S00'!AX3295</f>
        <v>0</v>
      </c>
      <c r="E112" s="127">
        <f>'様式D-3_S00'!AY3295</f>
        <v>0</v>
      </c>
      <c r="F112" s="127">
        <f>'様式D-3_S00'!AZ3295</f>
        <v>0</v>
      </c>
      <c r="G112" s="127">
        <f>'様式D-3_S00'!BA3295</f>
        <v>0</v>
      </c>
      <c r="H112" s="127">
        <f>'様式D-3_S00'!BB3295</f>
        <v>0</v>
      </c>
      <c r="I112" s="127">
        <f>'様式D-3_S00'!BC3295</f>
        <v>0</v>
      </c>
      <c r="J112" s="127">
        <f>'様式D-3_S00'!BD3295</f>
        <v>0</v>
      </c>
      <c r="K112" s="127">
        <f>'様式D-3_S00'!BE3295</f>
        <v>0</v>
      </c>
      <c r="L112" s="127">
        <f>'様式D-3_S00'!BF3295</f>
        <v>0</v>
      </c>
      <c r="M112" s="127">
        <f>'様式D-3_S00'!BG3295</f>
        <v>0</v>
      </c>
      <c r="N112" s="127">
        <f>'様式D-3_S00'!BH3295</f>
        <v>0</v>
      </c>
      <c r="O112" s="127">
        <f>'様式D-3_S00'!BI3295</f>
        <v>0</v>
      </c>
      <c r="P112" s="127" t="str">
        <f>'様式D-3_S00'!BJ3295</f>
        <v/>
      </c>
      <c r="Q112" s="127" t="str">
        <f>'様式D-3_S00'!BK3295</f>
        <v/>
      </c>
      <c r="R112" s="127" t="str">
        <f>'様式D-3_S00'!BL3295</f>
        <v/>
      </c>
      <c r="S112" s="127">
        <f>'様式D-3_S00'!BM3295</f>
        <v>0</v>
      </c>
      <c r="T112" s="127">
        <f>'様式D-3_S00'!BN3295</f>
        <v>0</v>
      </c>
      <c r="U112" s="127">
        <f>'様式D-3_S00'!BO3295</f>
        <v>0</v>
      </c>
      <c r="V112" s="127">
        <f>'様式D-3_S00'!BP3295</f>
        <v>0</v>
      </c>
      <c r="W112" s="127">
        <f>'様式D-3_S00'!BQ3295</f>
        <v>0</v>
      </c>
      <c r="X112" s="130">
        <f>'様式D-3_S00'!BR3295</f>
        <v>0</v>
      </c>
      <c r="Y112" s="266" t="str">
        <f>'様式D-3_S00'!BS3295</f>
        <v>Ⅰ</v>
      </c>
      <c r="Z112" s="267" t="str">
        <f>'様式D-3_S00'!BT3295</f>
        <v>Ⅰ</v>
      </c>
      <c r="AA112" s="267" t="str">
        <f>'様式D-3_S00'!BU3295</f>
        <v>Ⅰ</v>
      </c>
      <c r="AB112" s="266" t="str">
        <f>'様式D-3_S00'!BV3295</f>
        <v>Ⅰ</v>
      </c>
      <c r="AC112" s="126" t="str">
        <f>'様式D-3_S00'!BW3295</f>
        <v/>
      </c>
      <c r="AD112" s="127" t="str">
        <f>'様式D-3_S00'!BX3295</f>
        <v/>
      </c>
      <c r="AE112" s="135" t="str">
        <f>'様式D-3_S00'!BY3295</f>
        <v/>
      </c>
      <c r="AF112" s="128" t="str">
        <f>'様式D-3_S00'!BZ3295</f>
        <v/>
      </c>
      <c r="AG112" s="131">
        <f>'様式D-3_S00'!CA3295</f>
        <v>0</v>
      </c>
      <c r="AH112" s="131">
        <f>'様式D-3_S00'!CB3295</f>
        <v>0</v>
      </c>
      <c r="AI112" s="131">
        <f>'様式D-3_S00'!CC3295</f>
        <v>0</v>
      </c>
      <c r="AJ112" s="131">
        <f>'様式D-3_S00'!CD3295</f>
        <v>0</v>
      </c>
      <c r="AK112" s="131">
        <f>'様式D-3_S00'!CE3295</f>
        <v>0</v>
      </c>
      <c r="AL112" s="131">
        <f>'様式D-3_S00'!CF3295</f>
        <v>0</v>
      </c>
      <c r="AM112" s="131">
        <f>'様式D-3_S00'!CG3295</f>
        <v>0</v>
      </c>
      <c r="AN112" s="132">
        <f>'様式D-3_S00'!CH3295</f>
        <v>0</v>
      </c>
      <c r="AO112" s="155"/>
      <c r="AP112" s="155"/>
      <c r="AQ112" s="155"/>
      <c r="AR112" s="155"/>
      <c r="AS112" s="155"/>
      <c r="AT112" s="185">
        <f t="shared" si="7"/>
        <v>1</v>
      </c>
      <c r="AU112" s="155"/>
    </row>
    <row r="113" spans="2:47" x14ac:dyDescent="0.15">
      <c r="B113" s="176" t="str">
        <f>'様式D-3_S00'!AV3342</f>
        <v>S071</v>
      </c>
      <c r="C113" s="277">
        <f>'様式D-3_S00'!AW3342</f>
        <v>10.5</v>
      </c>
      <c r="D113" s="126">
        <f>'様式D-3_S00'!AX3342</f>
        <v>0</v>
      </c>
      <c r="E113" s="127">
        <f>'様式D-3_S00'!AY3342</f>
        <v>0</v>
      </c>
      <c r="F113" s="127">
        <f>'様式D-3_S00'!AZ3342</f>
        <v>0</v>
      </c>
      <c r="G113" s="127">
        <f>'様式D-3_S00'!BA3342</f>
        <v>0</v>
      </c>
      <c r="H113" s="127">
        <f>'様式D-3_S00'!BB3342</f>
        <v>0</v>
      </c>
      <c r="I113" s="127">
        <f>'様式D-3_S00'!BC3342</f>
        <v>0</v>
      </c>
      <c r="J113" s="127">
        <f>'様式D-3_S00'!BD3342</f>
        <v>0</v>
      </c>
      <c r="K113" s="127">
        <f>'様式D-3_S00'!BE3342</f>
        <v>1</v>
      </c>
      <c r="L113" s="127">
        <f>'様式D-3_S00'!BF3342</f>
        <v>0</v>
      </c>
      <c r="M113" s="127">
        <f>'様式D-3_S00'!BG3342</f>
        <v>0</v>
      </c>
      <c r="N113" s="127">
        <f>'様式D-3_S00'!BH3342</f>
        <v>0</v>
      </c>
      <c r="O113" s="127">
        <f>'様式D-3_S00'!BI3342</f>
        <v>1</v>
      </c>
      <c r="P113" s="127" t="str">
        <f>'様式D-3_S00'!BJ3342</f>
        <v/>
      </c>
      <c r="Q113" s="127" t="str">
        <f>'様式D-3_S00'!BK3342</f>
        <v/>
      </c>
      <c r="R113" s="127" t="str">
        <f>'様式D-3_S00'!BL3342</f>
        <v/>
      </c>
      <c r="S113" s="127">
        <f>'様式D-3_S00'!BM3342</f>
        <v>0</v>
      </c>
      <c r="T113" s="127">
        <f>'様式D-3_S00'!BN3342</f>
        <v>0</v>
      </c>
      <c r="U113" s="127">
        <f>'様式D-3_S00'!BO3342</f>
        <v>1</v>
      </c>
      <c r="V113" s="127">
        <f>'様式D-3_S00'!BP3342</f>
        <v>0</v>
      </c>
      <c r="W113" s="127">
        <f>'様式D-3_S00'!BQ3342</f>
        <v>0</v>
      </c>
      <c r="X113" s="130">
        <f>'様式D-3_S00'!BR3342</f>
        <v>1</v>
      </c>
      <c r="Y113" s="266" t="str">
        <f>'様式D-3_S00'!BS3342</f>
        <v>Ⅰ</v>
      </c>
      <c r="Z113" s="267" t="str">
        <f>'様式D-3_S00'!BT3342</f>
        <v>Ⅱ</v>
      </c>
      <c r="AA113" s="267" t="str">
        <f>'様式D-3_S00'!BU3342</f>
        <v>Ⅱ</v>
      </c>
      <c r="AB113" s="266" t="str">
        <f>'様式D-3_S00'!BV3342</f>
        <v>Ⅱ</v>
      </c>
      <c r="AC113" s="126" t="str">
        <f>'様式D-3_S00'!BW3342</f>
        <v/>
      </c>
      <c r="AD113" s="127" t="str">
        <f>'様式D-3_S00'!BX3342</f>
        <v/>
      </c>
      <c r="AE113" s="135" t="str">
        <f>'様式D-3_S00'!BY3342</f>
        <v/>
      </c>
      <c r="AF113" s="128" t="str">
        <f>'様式D-3_S00'!BZ3342</f>
        <v/>
      </c>
      <c r="AG113" s="131">
        <f>'様式D-3_S00'!CA3342</f>
        <v>0</v>
      </c>
      <c r="AH113" s="131">
        <f>'様式D-3_S00'!CB3342</f>
        <v>0</v>
      </c>
      <c r="AI113" s="131">
        <f>'様式D-3_S00'!CC3342</f>
        <v>0</v>
      </c>
      <c r="AJ113" s="131">
        <f>'様式D-3_S00'!CD3342</f>
        <v>0.75</v>
      </c>
      <c r="AK113" s="131">
        <f>'様式D-3_S00'!CE3342</f>
        <v>0</v>
      </c>
      <c r="AL113" s="131">
        <f>'様式D-3_S00'!CF3342</f>
        <v>0</v>
      </c>
      <c r="AM113" s="131">
        <f>'様式D-3_S00'!CG3342</f>
        <v>0</v>
      </c>
      <c r="AN113" s="132">
        <f>'様式D-3_S00'!CH3342</f>
        <v>0.72</v>
      </c>
      <c r="AO113" s="155"/>
      <c r="AP113" s="155"/>
      <c r="AQ113" s="155"/>
      <c r="AR113" s="155"/>
      <c r="AS113" s="155"/>
      <c r="AT113" s="185">
        <f t="shared" si="7"/>
        <v>2</v>
      </c>
      <c r="AU113" s="155"/>
    </row>
    <row r="114" spans="2:47" x14ac:dyDescent="0.15">
      <c r="B114" s="176" t="str">
        <f>'様式D-3_S00'!AV3389</f>
        <v>S072</v>
      </c>
      <c r="C114" s="277">
        <f>'様式D-3_S00'!AW3389</f>
        <v>10.6</v>
      </c>
      <c r="D114" s="126">
        <f>'様式D-3_S00'!AX3389</f>
        <v>0</v>
      </c>
      <c r="E114" s="127">
        <f>'様式D-3_S00'!AY3389</f>
        <v>0</v>
      </c>
      <c r="F114" s="127">
        <f>'様式D-3_S00'!AZ3389</f>
        <v>0</v>
      </c>
      <c r="G114" s="127">
        <f>'様式D-3_S00'!BA3389</f>
        <v>0</v>
      </c>
      <c r="H114" s="127">
        <f>'様式D-3_S00'!BB3389</f>
        <v>0</v>
      </c>
      <c r="I114" s="127">
        <f>'様式D-3_S00'!BC3389</f>
        <v>0</v>
      </c>
      <c r="J114" s="127">
        <f>'様式D-3_S00'!BD3389</f>
        <v>1</v>
      </c>
      <c r="K114" s="127">
        <f>'様式D-3_S00'!BE3389</f>
        <v>0</v>
      </c>
      <c r="L114" s="127">
        <f>'様式D-3_S00'!BF3389</f>
        <v>0</v>
      </c>
      <c r="M114" s="127">
        <f>'様式D-3_S00'!BG3389</f>
        <v>0</v>
      </c>
      <c r="N114" s="127">
        <f>'様式D-3_S00'!BH3389</f>
        <v>0</v>
      </c>
      <c r="O114" s="127">
        <f>'様式D-3_S00'!BI3389</f>
        <v>2</v>
      </c>
      <c r="P114" s="127" t="str">
        <f>'様式D-3_S00'!BJ3389</f>
        <v/>
      </c>
      <c r="Q114" s="127" t="str">
        <f>'様式D-3_S00'!BK3389</f>
        <v/>
      </c>
      <c r="R114" s="127" t="str">
        <f>'様式D-3_S00'!BL3389</f>
        <v/>
      </c>
      <c r="S114" s="127">
        <f>'様式D-3_S00'!BM3389</f>
        <v>0</v>
      </c>
      <c r="T114" s="127">
        <f>'様式D-3_S00'!BN3389</f>
        <v>0</v>
      </c>
      <c r="U114" s="127">
        <f>'様式D-3_S00'!BO3389</f>
        <v>1</v>
      </c>
      <c r="V114" s="127">
        <f>'様式D-3_S00'!BP3389</f>
        <v>0</v>
      </c>
      <c r="W114" s="127">
        <f>'様式D-3_S00'!BQ3389</f>
        <v>0</v>
      </c>
      <c r="X114" s="130">
        <f>'様式D-3_S00'!BR3389</f>
        <v>2</v>
      </c>
      <c r="Y114" s="266" t="str">
        <f>'様式D-3_S00'!BS3389</f>
        <v>Ⅰ</v>
      </c>
      <c r="Z114" s="267" t="str">
        <f>'様式D-3_S00'!BT3389</f>
        <v>Ⅱ</v>
      </c>
      <c r="AA114" s="267" t="str">
        <f>'様式D-3_S00'!BU3389</f>
        <v>Ⅱ</v>
      </c>
      <c r="AB114" s="266" t="str">
        <f>'様式D-3_S00'!BV3389</f>
        <v>Ⅱ</v>
      </c>
      <c r="AC114" s="126" t="str">
        <f>'様式D-3_S00'!BW3389</f>
        <v/>
      </c>
      <c r="AD114" s="127" t="str">
        <f>'様式D-3_S00'!BX3389</f>
        <v/>
      </c>
      <c r="AE114" s="127" t="str">
        <f>'様式D-3_S00'!BY3389</f>
        <v/>
      </c>
      <c r="AF114" s="128" t="str">
        <f>'様式D-3_S00'!BZ3389</f>
        <v/>
      </c>
      <c r="AG114" s="131">
        <f>'様式D-3_S00'!CA3389</f>
        <v>0</v>
      </c>
      <c r="AH114" s="131">
        <f>'様式D-3_S00'!CB3389</f>
        <v>0</v>
      </c>
      <c r="AI114" s="131">
        <f>'様式D-3_S00'!CC3389</f>
        <v>5.000000000000001E-3</v>
      </c>
      <c r="AJ114" s="131">
        <f>'様式D-3_S00'!CD3389</f>
        <v>0</v>
      </c>
      <c r="AK114" s="131">
        <f>'様式D-3_S00'!CE3389</f>
        <v>0</v>
      </c>
      <c r="AL114" s="131">
        <f>'様式D-3_S00'!CF3389</f>
        <v>0</v>
      </c>
      <c r="AM114" s="131">
        <f>'様式D-3_S00'!CG3389</f>
        <v>0</v>
      </c>
      <c r="AN114" s="132">
        <f>'様式D-3_S00'!CH3389</f>
        <v>0.32999999999999996</v>
      </c>
      <c r="AO114" s="155"/>
      <c r="AP114" s="155"/>
      <c r="AQ114" s="155"/>
      <c r="AR114" s="155"/>
      <c r="AS114" s="155"/>
      <c r="AT114" s="185">
        <f>IF(AB114="Ⅳ",4,IF(AB114="Ⅲ",3,IF(AB114="Ⅱ",2,1)))</f>
        <v>2</v>
      </c>
      <c r="AU114" s="155"/>
    </row>
    <row r="115" spans="2:47" x14ac:dyDescent="0.15">
      <c r="B115" s="176" t="str">
        <f>'様式D-3_S00'!AV3436</f>
        <v>S073</v>
      </c>
      <c r="C115" s="277">
        <f>'様式D-3_S00'!AW3436</f>
        <v>10.6</v>
      </c>
      <c r="D115" s="126">
        <f>'様式D-3_S00'!AX3436</f>
        <v>0</v>
      </c>
      <c r="E115" s="127">
        <f>'様式D-3_S00'!AY3436</f>
        <v>0</v>
      </c>
      <c r="F115" s="127">
        <f>'様式D-3_S00'!AZ3436</f>
        <v>0</v>
      </c>
      <c r="G115" s="127">
        <f>'様式D-3_S00'!BA3436</f>
        <v>0</v>
      </c>
      <c r="H115" s="127">
        <f>'様式D-3_S00'!BB3436</f>
        <v>0</v>
      </c>
      <c r="I115" s="127">
        <f>'様式D-3_S00'!BC3436</f>
        <v>0</v>
      </c>
      <c r="J115" s="127">
        <f>'様式D-3_S00'!BD3436</f>
        <v>0</v>
      </c>
      <c r="K115" s="127">
        <f>'様式D-3_S00'!BE3436</f>
        <v>0</v>
      </c>
      <c r="L115" s="127">
        <f>'様式D-3_S00'!BF3436</f>
        <v>0</v>
      </c>
      <c r="M115" s="127">
        <f>'様式D-3_S00'!BG3436</f>
        <v>0</v>
      </c>
      <c r="N115" s="127">
        <f>'様式D-3_S00'!BH3436</f>
        <v>0</v>
      </c>
      <c r="O115" s="127">
        <f>'様式D-3_S00'!BI3436</f>
        <v>0</v>
      </c>
      <c r="P115" s="127" t="str">
        <f>'様式D-3_S00'!BJ3436</f>
        <v/>
      </c>
      <c r="Q115" s="127" t="str">
        <f>'様式D-3_S00'!BK3436</f>
        <v/>
      </c>
      <c r="R115" s="127" t="str">
        <f>'様式D-3_S00'!BL3436</f>
        <v/>
      </c>
      <c r="S115" s="127">
        <f>'様式D-3_S00'!BM3436</f>
        <v>0</v>
      </c>
      <c r="T115" s="127">
        <f>'様式D-3_S00'!BN3436</f>
        <v>0</v>
      </c>
      <c r="U115" s="127">
        <f>'様式D-3_S00'!BO3436</f>
        <v>0</v>
      </c>
      <c r="V115" s="127">
        <f>'様式D-3_S00'!BP3436</f>
        <v>0</v>
      </c>
      <c r="W115" s="127">
        <f>'様式D-3_S00'!BQ3436</f>
        <v>0</v>
      </c>
      <c r="X115" s="130">
        <f>'様式D-3_S00'!BR3436</f>
        <v>0</v>
      </c>
      <c r="Y115" s="266" t="str">
        <f>'様式D-3_S00'!BS3436</f>
        <v>Ⅰ</v>
      </c>
      <c r="Z115" s="267" t="str">
        <f>'様式D-3_S00'!BT3436</f>
        <v>Ⅰ</v>
      </c>
      <c r="AA115" s="267" t="str">
        <f>'様式D-3_S00'!BU3436</f>
        <v>Ⅰ</v>
      </c>
      <c r="AB115" s="266" t="str">
        <f>'様式D-3_S00'!BV3436</f>
        <v>Ⅰ</v>
      </c>
      <c r="AC115" s="126" t="str">
        <f>'様式D-3_S00'!BW3436</f>
        <v/>
      </c>
      <c r="AD115" s="127" t="str">
        <f>'様式D-3_S00'!BX3436</f>
        <v/>
      </c>
      <c r="AE115" s="127" t="str">
        <f>'様式D-3_S00'!BY3436</f>
        <v/>
      </c>
      <c r="AF115" s="128" t="str">
        <f>'様式D-3_S00'!BZ3436</f>
        <v/>
      </c>
      <c r="AG115" s="335">
        <f>'様式D-3_S00'!CA3436</f>
        <v>0</v>
      </c>
      <c r="AH115" s="131">
        <f>'様式D-3_S00'!CB3436</f>
        <v>0</v>
      </c>
      <c r="AI115" s="131">
        <f>'様式D-3_S00'!CC3436</f>
        <v>0</v>
      </c>
      <c r="AJ115" s="131">
        <f>'様式D-3_S00'!CD3436</f>
        <v>0</v>
      </c>
      <c r="AK115" s="131">
        <f>'様式D-3_S00'!CE3436</f>
        <v>0</v>
      </c>
      <c r="AL115" s="131">
        <f>'様式D-3_S00'!CF3436</f>
        <v>0</v>
      </c>
      <c r="AM115" s="131">
        <f>'様式D-3_S00'!CG3436</f>
        <v>0</v>
      </c>
      <c r="AN115" s="132">
        <f>'様式D-3_S00'!CH3436</f>
        <v>0</v>
      </c>
      <c r="AO115" s="155"/>
      <c r="AP115" s="155"/>
      <c r="AQ115" s="155"/>
      <c r="AR115" s="155"/>
      <c r="AS115" s="155"/>
      <c r="AT115" s="185">
        <f t="shared" ref="AT115:AT143" si="8">IF(AB115="Ⅳ",4,IF(AB115="Ⅲ",3,IF(AB115="Ⅱ",2,1)))</f>
        <v>1</v>
      </c>
      <c r="AU115" s="155"/>
    </row>
    <row r="116" spans="2:47" x14ac:dyDescent="0.15">
      <c r="B116" s="176" t="str">
        <f>'様式D-3_S00'!AV3483</f>
        <v>S074</v>
      </c>
      <c r="C116" s="278">
        <f>'様式D-3_S00'!AW3483</f>
        <v>10.6</v>
      </c>
      <c r="D116" s="126">
        <f>'様式D-3_S00'!AX3483</f>
        <v>0</v>
      </c>
      <c r="E116" s="127">
        <f>'様式D-3_S00'!AY3483</f>
        <v>0</v>
      </c>
      <c r="F116" s="127">
        <f>'様式D-3_S00'!AZ3483</f>
        <v>0</v>
      </c>
      <c r="G116" s="127">
        <f>'様式D-3_S00'!BA3483</f>
        <v>0</v>
      </c>
      <c r="H116" s="127">
        <f>'様式D-3_S00'!BB3483</f>
        <v>0</v>
      </c>
      <c r="I116" s="127">
        <f>'様式D-3_S00'!BC3483</f>
        <v>0</v>
      </c>
      <c r="J116" s="127">
        <f>'様式D-3_S00'!BD3483</f>
        <v>0</v>
      </c>
      <c r="K116" s="127">
        <f>'様式D-3_S00'!BE3483</f>
        <v>0</v>
      </c>
      <c r="L116" s="127">
        <f>'様式D-3_S00'!BF3483</f>
        <v>0</v>
      </c>
      <c r="M116" s="127">
        <f>'様式D-3_S00'!BG3483</f>
        <v>0</v>
      </c>
      <c r="N116" s="127">
        <f>'様式D-3_S00'!BH3483</f>
        <v>0</v>
      </c>
      <c r="O116" s="127">
        <f>'様式D-3_S00'!BI3483</f>
        <v>0</v>
      </c>
      <c r="P116" s="127" t="str">
        <f>'様式D-3_S00'!BJ3483</f>
        <v/>
      </c>
      <c r="Q116" s="127" t="str">
        <f>'様式D-3_S00'!BK3483</f>
        <v/>
      </c>
      <c r="R116" s="128" t="str">
        <f>'様式D-3_S00'!BL3483</f>
        <v/>
      </c>
      <c r="S116" s="129">
        <f>'様式D-3_S00'!BM3483</f>
        <v>0</v>
      </c>
      <c r="T116" s="127">
        <f>'様式D-3_S00'!BN3483</f>
        <v>0</v>
      </c>
      <c r="U116" s="128">
        <f>'様式D-3_S00'!BO3483</f>
        <v>0</v>
      </c>
      <c r="V116" s="129">
        <f>'様式D-3_S00'!BP3483</f>
        <v>0</v>
      </c>
      <c r="W116" s="127">
        <f>'様式D-3_S00'!BQ3483</f>
        <v>0</v>
      </c>
      <c r="X116" s="130">
        <f>'様式D-3_S00'!BR3483</f>
        <v>0</v>
      </c>
      <c r="Y116" s="266" t="str">
        <f>'様式D-3_S00'!BS3483</f>
        <v>Ⅰ</v>
      </c>
      <c r="Z116" s="267" t="str">
        <f>'様式D-3_S00'!BT3483</f>
        <v>Ⅰ</v>
      </c>
      <c r="AA116" s="267" t="str">
        <f>'様式D-3_S00'!BU3483</f>
        <v>Ⅰ</v>
      </c>
      <c r="AB116" s="266" t="str">
        <f>'様式D-3_S00'!BV3483</f>
        <v>Ⅰ</v>
      </c>
      <c r="AC116" s="126" t="str">
        <f>'様式D-3_S00'!BW3483</f>
        <v/>
      </c>
      <c r="AD116" s="127" t="str">
        <f>'様式D-3_S00'!BX3483</f>
        <v/>
      </c>
      <c r="AE116" s="127" t="str">
        <f>'様式D-3_S00'!BY3483</f>
        <v/>
      </c>
      <c r="AF116" s="128" t="str">
        <f>'様式D-3_S00'!BZ3483</f>
        <v/>
      </c>
      <c r="AG116" s="335">
        <f>'様式D-3_S00'!CA3483</f>
        <v>0</v>
      </c>
      <c r="AH116" s="131">
        <f>'様式D-3_S00'!CB3483</f>
        <v>0</v>
      </c>
      <c r="AI116" s="131">
        <f>'様式D-3_S00'!CC3483</f>
        <v>0</v>
      </c>
      <c r="AJ116" s="131">
        <f>'様式D-3_S00'!CD3483</f>
        <v>0</v>
      </c>
      <c r="AK116" s="131">
        <f>'様式D-3_S00'!CE3483</f>
        <v>0</v>
      </c>
      <c r="AL116" s="131">
        <f>'様式D-3_S00'!CF3483</f>
        <v>0</v>
      </c>
      <c r="AM116" s="131">
        <f>'様式D-3_S00'!CG3483</f>
        <v>0</v>
      </c>
      <c r="AN116" s="132">
        <f>'様式D-3_S00'!CH3483</f>
        <v>0</v>
      </c>
      <c r="AO116" s="155"/>
      <c r="AP116" s="155"/>
      <c r="AQ116" s="155"/>
      <c r="AR116" s="155"/>
      <c r="AS116" s="155"/>
      <c r="AT116" s="185">
        <f t="shared" si="8"/>
        <v>1</v>
      </c>
      <c r="AU116" s="155"/>
    </row>
    <row r="117" spans="2:47" x14ac:dyDescent="0.15">
      <c r="B117" s="176" t="str">
        <f>'様式D-3_S00'!AV3530</f>
        <v>S075</v>
      </c>
      <c r="C117" s="278">
        <f>'様式D-3_S00'!AW3530</f>
        <v>10.6</v>
      </c>
      <c r="D117" s="126">
        <f>'様式D-3_S00'!AX3530</f>
        <v>0</v>
      </c>
      <c r="E117" s="127">
        <f>'様式D-3_S00'!AY3530</f>
        <v>0</v>
      </c>
      <c r="F117" s="127">
        <f>'様式D-3_S00'!AZ3530</f>
        <v>0</v>
      </c>
      <c r="G117" s="127">
        <f>'様式D-3_S00'!BA3530</f>
        <v>0</v>
      </c>
      <c r="H117" s="127">
        <f>'様式D-3_S00'!BB3530</f>
        <v>0</v>
      </c>
      <c r="I117" s="127">
        <f>'様式D-3_S00'!BC3530</f>
        <v>0</v>
      </c>
      <c r="J117" s="127">
        <f>'様式D-3_S00'!BD3530</f>
        <v>0</v>
      </c>
      <c r="K117" s="127">
        <f>'様式D-3_S00'!BE3530</f>
        <v>0</v>
      </c>
      <c r="L117" s="127">
        <f>'様式D-3_S00'!BF3530</f>
        <v>0</v>
      </c>
      <c r="M117" s="127">
        <f>'様式D-3_S00'!BG3530</f>
        <v>0</v>
      </c>
      <c r="N117" s="127">
        <f>'様式D-3_S00'!BH3530</f>
        <v>0</v>
      </c>
      <c r="O117" s="127">
        <f>'様式D-3_S00'!BI3530</f>
        <v>0</v>
      </c>
      <c r="P117" s="127" t="str">
        <f>'様式D-3_S00'!BJ3530</f>
        <v/>
      </c>
      <c r="Q117" s="127" t="str">
        <f>'様式D-3_S00'!BK3530</f>
        <v/>
      </c>
      <c r="R117" s="128" t="str">
        <f>'様式D-3_S00'!BL3530</f>
        <v/>
      </c>
      <c r="S117" s="129">
        <f>'様式D-3_S00'!BM3530</f>
        <v>0</v>
      </c>
      <c r="T117" s="127">
        <f>'様式D-3_S00'!BN3530</f>
        <v>0</v>
      </c>
      <c r="U117" s="128">
        <f>'様式D-3_S00'!BO3530</f>
        <v>0</v>
      </c>
      <c r="V117" s="129">
        <f>'様式D-3_S00'!BP3530</f>
        <v>0</v>
      </c>
      <c r="W117" s="127">
        <f>'様式D-3_S00'!BQ3530</f>
        <v>0</v>
      </c>
      <c r="X117" s="130">
        <f>'様式D-3_S00'!BR3530</f>
        <v>0</v>
      </c>
      <c r="Y117" s="266" t="str">
        <f>'様式D-3_S00'!BS3530</f>
        <v>Ⅰ</v>
      </c>
      <c r="Z117" s="267" t="str">
        <f>'様式D-3_S00'!BT3530</f>
        <v>Ⅰ</v>
      </c>
      <c r="AA117" s="267" t="str">
        <f>'様式D-3_S00'!BU3530</f>
        <v>Ⅰ</v>
      </c>
      <c r="AB117" s="266" t="str">
        <f>'様式D-3_S00'!BV3530</f>
        <v>Ⅰ</v>
      </c>
      <c r="AC117" s="126" t="str">
        <f>'様式D-3_S00'!BW3530</f>
        <v/>
      </c>
      <c r="AD117" s="127" t="str">
        <f>'様式D-3_S00'!BX3530</f>
        <v/>
      </c>
      <c r="AE117" s="127" t="str">
        <f>'様式D-3_S00'!BY3530</f>
        <v/>
      </c>
      <c r="AF117" s="128" t="str">
        <f>'様式D-3_S00'!BZ3530</f>
        <v/>
      </c>
      <c r="AG117" s="335">
        <f>'様式D-3_S00'!CA3530</f>
        <v>0</v>
      </c>
      <c r="AH117" s="131">
        <f>'様式D-3_S00'!CB3530</f>
        <v>0</v>
      </c>
      <c r="AI117" s="131">
        <f>'様式D-3_S00'!CC3530</f>
        <v>0</v>
      </c>
      <c r="AJ117" s="131">
        <f>'様式D-3_S00'!CD3530</f>
        <v>0</v>
      </c>
      <c r="AK117" s="131">
        <f>'様式D-3_S00'!CE3530</f>
        <v>0</v>
      </c>
      <c r="AL117" s="131">
        <f>'様式D-3_S00'!CF3530</f>
        <v>0</v>
      </c>
      <c r="AM117" s="131">
        <f>'様式D-3_S00'!CG3530</f>
        <v>0</v>
      </c>
      <c r="AN117" s="132">
        <f>'様式D-3_S00'!CH3530</f>
        <v>0</v>
      </c>
      <c r="AO117" s="155"/>
      <c r="AP117" s="155"/>
      <c r="AQ117" s="155"/>
      <c r="AR117" s="155"/>
      <c r="AS117" s="155"/>
      <c r="AT117" s="185">
        <f t="shared" si="8"/>
        <v>1</v>
      </c>
      <c r="AU117" s="155"/>
    </row>
    <row r="118" spans="2:47" x14ac:dyDescent="0.15">
      <c r="B118" s="176" t="str">
        <f>'様式D-3_S00'!AV3577</f>
        <v>S076</v>
      </c>
      <c r="C118" s="278">
        <f>'様式D-3_S00'!AW3577</f>
        <v>10.6</v>
      </c>
      <c r="D118" s="126">
        <f>'様式D-3_S00'!AX3577</f>
        <v>0</v>
      </c>
      <c r="E118" s="127">
        <f>'様式D-3_S00'!AY3577</f>
        <v>0</v>
      </c>
      <c r="F118" s="127">
        <f>'様式D-3_S00'!AZ3577</f>
        <v>0</v>
      </c>
      <c r="G118" s="127">
        <f>'様式D-3_S00'!BA3577</f>
        <v>0</v>
      </c>
      <c r="H118" s="127">
        <f>'様式D-3_S00'!BB3577</f>
        <v>0</v>
      </c>
      <c r="I118" s="127">
        <f>'様式D-3_S00'!BC3577</f>
        <v>0</v>
      </c>
      <c r="J118" s="127">
        <f>'様式D-3_S00'!BD3577</f>
        <v>0</v>
      </c>
      <c r="K118" s="127">
        <f>'様式D-3_S00'!BE3577</f>
        <v>1</v>
      </c>
      <c r="L118" s="127">
        <f>'様式D-3_S00'!BF3577</f>
        <v>0</v>
      </c>
      <c r="M118" s="127">
        <f>'様式D-3_S00'!BG3577</f>
        <v>0</v>
      </c>
      <c r="N118" s="127">
        <f>'様式D-3_S00'!BH3577</f>
        <v>0</v>
      </c>
      <c r="O118" s="127">
        <f>'様式D-3_S00'!BI3577</f>
        <v>0</v>
      </c>
      <c r="P118" s="127" t="str">
        <f>'様式D-3_S00'!BJ3577</f>
        <v/>
      </c>
      <c r="Q118" s="127" t="str">
        <f>'様式D-3_S00'!BK3577</f>
        <v/>
      </c>
      <c r="R118" s="128" t="str">
        <f>'様式D-3_S00'!BL3577</f>
        <v/>
      </c>
      <c r="S118" s="129">
        <f>'様式D-3_S00'!BM3577</f>
        <v>0</v>
      </c>
      <c r="T118" s="127">
        <f>'様式D-3_S00'!BN3577</f>
        <v>0</v>
      </c>
      <c r="U118" s="128">
        <f>'様式D-3_S00'!BO3577</f>
        <v>1</v>
      </c>
      <c r="V118" s="129">
        <f>'様式D-3_S00'!BP3577</f>
        <v>0</v>
      </c>
      <c r="W118" s="127">
        <f>'様式D-3_S00'!BQ3577</f>
        <v>0</v>
      </c>
      <c r="X118" s="130">
        <f>'様式D-3_S00'!BR3577</f>
        <v>0</v>
      </c>
      <c r="Y118" s="266" t="str">
        <f>'様式D-3_S00'!BS3577</f>
        <v>Ⅰ</v>
      </c>
      <c r="Z118" s="267" t="str">
        <f>'様式D-3_S00'!BT3577</f>
        <v>Ⅱ</v>
      </c>
      <c r="AA118" s="267" t="str">
        <f>'様式D-3_S00'!BU3577</f>
        <v>Ⅰ</v>
      </c>
      <c r="AB118" s="266" t="str">
        <f>'様式D-3_S00'!BV3577</f>
        <v>Ⅱ</v>
      </c>
      <c r="AC118" s="126" t="str">
        <f>'様式D-3_S00'!BW3577</f>
        <v/>
      </c>
      <c r="AD118" s="127" t="str">
        <f>'様式D-3_S00'!BX3577</f>
        <v/>
      </c>
      <c r="AE118" s="127" t="str">
        <f>'様式D-3_S00'!BY3577</f>
        <v/>
      </c>
      <c r="AF118" s="128" t="str">
        <f>'様式D-3_S00'!BZ3577</f>
        <v/>
      </c>
      <c r="AG118" s="335">
        <f>'様式D-3_S00'!CA3577</f>
        <v>0</v>
      </c>
      <c r="AH118" s="131">
        <f>'様式D-3_S00'!CB3577</f>
        <v>0</v>
      </c>
      <c r="AI118" s="131">
        <f>'様式D-3_S00'!CC3577</f>
        <v>0</v>
      </c>
      <c r="AJ118" s="131">
        <f>'様式D-3_S00'!CD3577</f>
        <v>3</v>
      </c>
      <c r="AK118" s="131">
        <f>'様式D-3_S00'!CE3577</f>
        <v>0</v>
      </c>
      <c r="AL118" s="131">
        <f>'様式D-3_S00'!CF3577</f>
        <v>0</v>
      </c>
      <c r="AM118" s="131">
        <f>'様式D-3_S00'!CG3577</f>
        <v>0</v>
      </c>
      <c r="AN118" s="132">
        <f>'様式D-3_S00'!CH3577</f>
        <v>0</v>
      </c>
      <c r="AO118" s="155"/>
      <c r="AP118" s="155"/>
      <c r="AQ118" s="155"/>
      <c r="AR118" s="155"/>
      <c r="AS118" s="155"/>
      <c r="AT118" s="185">
        <f t="shared" si="8"/>
        <v>2</v>
      </c>
      <c r="AU118" s="155"/>
    </row>
    <row r="119" spans="2:47" x14ac:dyDescent="0.15">
      <c r="B119" s="176" t="str">
        <f>'様式D-3_S00'!AV3624</f>
        <v>S077</v>
      </c>
      <c r="C119" s="278">
        <f>'様式D-3_S00'!AW3624</f>
        <v>10.6</v>
      </c>
      <c r="D119" s="126">
        <f>'様式D-3_S00'!AX3624</f>
        <v>0</v>
      </c>
      <c r="E119" s="127">
        <f>'様式D-3_S00'!AY3624</f>
        <v>0</v>
      </c>
      <c r="F119" s="127">
        <f>'様式D-3_S00'!AZ3624</f>
        <v>0</v>
      </c>
      <c r="G119" s="127">
        <f>'様式D-3_S00'!BA3624</f>
        <v>0</v>
      </c>
      <c r="H119" s="127">
        <f>'様式D-3_S00'!BB3624</f>
        <v>0</v>
      </c>
      <c r="I119" s="127">
        <f>'様式D-3_S00'!BC3624</f>
        <v>0</v>
      </c>
      <c r="J119" s="127">
        <f>'様式D-3_S00'!BD3624</f>
        <v>0</v>
      </c>
      <c r="K119" s="127">
        <f>'様式D-3_S00'!BE3624</f>
        <v>1</v>
      </c>
      <c r="L119" s="127">
        <f>'様式D-3_S00'!BF3624</f>
        <v>0</v>
      </c>
      <c r="M119" s="127">
        <f>'様式D-3_S00'!BG3624</f>
        <v>0</v>
      </c>
      <c r="N119" s="127">
        <f>'様式D-3_S00'!BH3624</f>
        <v>0</v>
      </c>
      <c r="O119" s="127">
        <f>'様式D-3_S00'!BI3624</f>
        <v>0</v>
      </c>
      <c r="P119" s="127" t="str">
        <f>'様式D-3_S00'!BJ3624</f>
        <v/>
      </c>
      <c r="Q119" s="127" t="str">
        <f>'様式D-3_S00'!BK3624</f>
        <v/>
      </c>
      <c r="R119" s="128" t="str">
        <f>'様式D-3_S00'!BL3624</f>
        <v/>
      </c>
      <c r="S119" s="129">
        <f>'様式D-3_S00'!BM3624</f>
        <v>0</v>
      </c>
      <c r="T119" s="127">
        <f>'様式D-3_S00'!BN3624</f>
        <v>0</v>
      </c>
      <c r="U119" s="128">
        <f>'様式D-3_S00'!BO3624</f>
        <v>1</v>
      </c>
      <c r="V119" s="129">
        <f>'様式D-3_S00'!BP3624</f>
        <v>0</v>
      </c>
      <c r="W119" s="127">
        <f>'様式D-3_S00'!BQ3624</f>
        <v>0</v>
      </c>
      <c r="X119" s="130">
        <f>'様式D-3_S00'!BR3624</f>
        <v>0</v>
      </c>
      <c r="Y119" s="266" t="str">
        <f>'様式D-3_S00'!BS3624</f>
        <v>Ⅰ</v>
      </c>
      <c r="Z119" s="267" t="str">
        <f>'様式D-3_S00'!BT3624</f>
        <v>Ⅱ</v>
      </c>
      <c r="AA119" s="267" t="str">
        <f>'様式D-3_S00'!BU3624</f>
        <v>Ⅰ</v>
      </c>
      <c r="AB119" s="266" t="str">
        <f>'様式D-3_S00'!BV3624</f>
        <v>Ⅱ</v>
      </c>
      <c r="AC119" s="126" t="str">
        <f>'様式D-3_S00'!BW3624</f>
        <v/>
      </c>
      <c r="AD119" s="127" t="str">
        <f>'様式D-3_S00'!BX3624</f>
        <v/>
      </c>
      <c r="AE119" s="127" t="str">
        <f>'様式D-3_S00'!BY3624</f>
        <v/>
      </c>
      <c r="AF119" s="128" t="str">
        <f>'様式D-3_S00'!BZ3624</f>
        <v/>
      </c>
      <c r="AG119" s="335">
        <f>'様式D-3_S00'!CA3624</f>
        <v>0</v>
      </c>
      <c r="AH119" s="131">
        <f>'様式D-3_S00'!CB3624</f>
        <v>0</v>
      </c>
      <c r="AI119" s="131">
        <f>'様式D-3_S00'!CC3624</f>
        <v>0</v>
      </c>
      <c r="AJ119" s="131">
        <f>'様式D-3_S00'!CD3624</f>
        <v>0.05</v>
      </c>
      <c r="AK119" s="131">
        <f>'様式D-3_S00'!CE3624</f>
        <v>0</v>
      </c>
      <c r="AL119" s="131">
        <f>'様式D-3_S00'!CF3624</f>
        <v>0</v>
      </c>
      <c r="AM119" s="131">
        <f>'様式D-3_S00'!CG3624</f>
        <v>0</v>
      </c>
      <c r="AN119" s="132">
        <f>'様式D-3_S00'!CH3624</f>
        <v>0</v>
      </c>
      <c r="AO119" s="155"/>
      <c r="AP119" s="155"/>
      <c r="AQ119" s="155"/>
      <c r="AR119" s="155"/>
      <c r="AS119" s="155"/>
      <c r="AT119" s="185">
        <f t="shared" si="8"/>
        <v>2</v>
      </c>
      <c r="AU119" s="155"/>
    </row>
    <row r="120" spans="2:47" x14ac:dyDescent="0.15">
      <c r="B120" s="176" t="str">
        <f>'様式D-3_S00'!AV3671</f>
        <v>S078</v>
      </c>
      <c r="C120" s="278">
        <f>'様式D-3_S00'!AW3671</f>
        <v>10.6</v>
      </c>
      <c r="D120" s="126">
        <f>'様式D-3_S00'!AX3671</f>
        <v>0</v>
      </c>
      <c r="E120" s="127">
        <f>'様式D-3_S00'!AY3671</f>
        <v>0</v>
      </c>
      <c r="F120" s="127">
        <f>'様式D-3_S00'!AZ3671</f>
        <v>0</v>
      </c>
      <c r="G120" s="128">
        <f>'様式D-3_S00'!BA3671</f>
        <v>0</v>
      </c>
      <c r="H120" s="129">
        <f>'様式D-3_S00'!BB3671</f>
        <v>0</v>
      </c>
      <c r="I120" s="127">
        <f>'様式D-3_S00'!BC3671</f>
        <v>0</v>
      </c>
      <c r="J120" s="127">
        <f>'様式D-3_S00'!BD3671</f>
        <v>0</v>
      </c>
      <c r="K120" s="128">
        <f>'様式D-3_S00'!BE3671</f>
        <v>1</v>
      </c>
      <c r="L120" s="129">
        <f>'様式D-3_S00'!BF3671</f>
        <v>0</v>
      </c>
      <c r="M120" s="127">
        <f>'様式D-3_S00'!BG3671</f>
        <v>0</v>
      </c>
      <c r="N120" s="127">
        <f>'様式D-3_S00'!BH3671</f>
        <v>0</v>
      </c>
      <c r="O120" s="128">
        <f>'様式D-3_S00'!BI3671</f>
        <v>0</v>
      </c>
      <c r="P120" s="129" t="str">
        <f>'様式D-3_S00'!BJ3671</f>
        <v/>
      </c>
      <c r="Q120" s="127" t="str">
        <f>'様式D-3_S00'!BK3671</f>
        <v/>
      </c>
      <c r="R120" s="128" t="str">
        <f>'様式D-3_S00'!BL3671</f>
        <v/>
      </c>
      <c r="S120" s="129">
        <f>'様式D-3_S00'!BM3671</f>
        <v>0</v>
      </c>
      <c r="T120" s="127">
        <f>'様式D-3_S00'!BN3671</f>
        <v>0</v>
      </c>
      <c r="U120" s="128">
        <f>'様式D-3_S00'!BO3671</f>
        <v>1</v>
      </c>
      <c r="V120" s="129">
        <f>'様式D-3_S00'!BP3671</f>
        <v>0</v>
      </c>
      <c r="W120" s="127">
        <f>'様式D-3_S00'!BQ3671</f>
        <v>0</v>
      </c>
      <c r="X120" s="130">
        <f>'様式D-3_S00'!BR3671</f>
        <v>0</v>
      </c>
      <c r="Y120" s="266" t="str">
        <f>'様式D-3_S00'!BS3671</f>
        <v>Ⅰ</v>
      </c>
      <c r="Z120" s="267" t="str">
        <f>'様式D-3_S00'!BT3671</f>
        <v>Ⅱ</v>
      </c>
      <c r="AA120" s="267" t="str">
        <f>'様式D-3_S00'!BU3671</f>
        <v>Ⅰ</v>
      </c>
      <c r="AB120" s="266" t="str">
        <f>'様式D-3_S00'!BV3671</f>
        <v>Ⅱ</v>
      </c>
      <c r="AC120" s="126" t="str">
        <f>'様式D-3_S00'!BW3671</f>
        <v/>
      </c>
      <c r="AD120" s="127" t="str">
        <f>'様式D-3_S00'!BX3671</f>
        <v/>
      </c>
      <c r="AE120" s="127" t="str">
        <f>'様式D-3_S00'!BY3671</f>
        <v/>
      </c>
      <c r="AF120" s="128" t="str">
        <f>'様式D-3_S00'!BZ3671</f>
        <v/>
      </c>
      <c r="AG120" s="335">
        <f>'様式D-3_S00'!CA3671</f>
        <v>0</v>
      </c>
      <c r="AH120" s="131">
        <f>'様式D-3_S00'!CB3671</f>
        <v>0</v>
      </c>
      <c r="AI120" s="131">
        <f>'様式D-3_S00'!CC3671</f>
        <v>0</v>
      </c>
      <c r="AJ120" s="131">
        <f>'様式D-3_S00'!CD3671</f>
        <v>0.12</v>
      </c>
      <c r="AK120" s="131">
        <f>'様式D-3_S00'!CE3671</f>
        <v>0</v>
      </c>
      <c r="AL120" s="131">
        <f>'様式D-3_S00'!CF3671</f>
        <v>0</v>
      </c>
      <c r="AM120" s="131">
        <f>'様式D-3_S00'!CG3671</f>
        <v>0</v>
      </c>
      <c r="AN120" s="132">
        <f>'様式D-3_S00'!CH3671</f>
        <v>0</v>
      </c>
      <c r="AO120" s="155"/>
      <c r="AP120" s="155"/>
      <c r="AQ120" s="155"/>
      <c r="AR120" s="155"/>
      <c r="AS120" s="155"/>
      <c r="AT120" s="185">
        <f t="shared" si="8"/>
        <v>2</v>
      </c>
      <c r="AU120" s="155"/>
    </row>
    <row r="121" spans="2:47" x14ac:dyDescent="0.15">
      <c r="B121" s="176" t="str">
        <f>'様式D-3_S00'!AV3718</f>
        <v>S079</v>
      </c>
      <c r="C121" s="278">
        <f>'様式D-3_S00'!AW3718</f>
        <v>10.6</v>
      </c>
      <c r="D121" s="126">
        <f>'様式D-3_S00'!AX3718</f>
        <v>0</v>
      </c>
      <c r="E121" s="127">
        <f>'様式D-3_S00'!AY3718</f>
        <v>0</v>
      </c>
      <c r="F121" s="127">
        <f>'様式D-3_S00'!AZ3718</f>
        <v>0</v>
      </c>
      <c r="G121" s="128">
        <f>'様式D-3_S00'!BA3718</f>
        <v>0</v>
      </c>
      <c r="H121" s="129">
        <f>'様式D-3_S00'!BB3718</f>
        <v>0</v>
      </c>
      <c r="I121" s="127">
        <f>'様式D-3_S00'!BC3718</f>
        <v>0</v>
      </c>
      <c r="J121" s="127">
        <f>'様式D-3_S00'!BD3718</f>
        <v>0</v>
      </c>
      <c r="K121" s="128">
        <f>'様式D-3_S00'!BE3718</f>
        <v>0</v>
      </c>
      <c r="L121" s="129">
        <f>'様式D-3_S00'!BF3718</f>
        <v>0</v>
      </c>
      <c r="M121" s="127">
        <f>'様式D-3_S00'!BG3718</f>
        <v>0</v>
      </c>
      <c r="N121" s="127">
        <f>'様式D-3_S00'!BH3718</f>
        <v>0</v>
      </c>
      <c r="O121" s="128">
        <f>'様式D-3_S00'!BI3718</f>
        <v>0</v>
      </c>
      <c r="P121" s="129" t="str">
        <f>'様式D-3_S00'!BJ3718</f>
        <v/>
      </c>
      <c r="Q121" s="127" t="str">
        <f>'様式D-3_S00'!BK3718</f>
        <v/>
      </c>
      <c r="R121" s="128" t="str">
        <f>'様式D-3_S00'!BL3718</f>
        <v/>
      </c>
      <c r="S121" s="129">
        <f>'様式D-3_S00'!BM3718</f>
        <v>0</v>
      </c>
      <c r="T121" s="127">
        <f>'様式D-3_S00'!BN3718</f>
        <v>0</v>
      </c>
      <c r="U121" s="128">
        <f>'様式D-3_S00'!BO3718</f>
        <v>0</v>
      </c>
      <c r="V121" s="129">
        <f>'様式D-3_S00'!BP3718</f>
        <v>0</v>
      </c>
      <c r="W121" s="127">
        <f>'様式D-3_S00'!BQ3718</f>
        <v>0</v>
      </c>
      <c r="X121" s="130">
        <f>'様式D-3_S00'!BR3718</f>
        <v>0</v>
      </c>
      <c r="Y121" s="266" t="str">
        <f>'様式D-3_S00'!BS3718</f>
        <v>Ⅰ</v>
      </c>
      <c r="Z121" s="267" t="str">
        <f>'様式D-3_S00'!BT3718</f>
        <v>Ⅰ</v>
      </c>
      <c r="AA121" s="267" t="str">
        <f>'様式D-3_S00'!BU3718</f>
        <v>Ⅰ</v>
      </c>
      <c r="AB121" s="266" t="str">
        <f>'様式D-3_S00'!BV3718</f>
        <v>Ⅰ</v>
      </c>
      <c r="AC121" s="126" t="str">
        <f>'様式D-3_S00'!BW3718</f>
        <v/>
      </c>
      <c r="AD121" s="127" t="str">
        <f>'様式D-3_S00'!BX3718</f>
        <v/>
      </c>
      <c r="AE121" s="127" t="str">
        <f>'様式D-3_S00'!BY3718</f>
        <v/>
      </c>
      <c r="AF121" s="128" t="str">
        <f>'様式D-3_S00'!BZ3718</f>
        <v/>
      </c>
      <c r="AG121" s="335">
        <f>'様式D-3_S00'!CA3718</f>
        <v>0</v>
      </c>
      <c r="AH121" s="131">
        <f>'様式D-3_S00'!CB3718</f>
        <v>0</v>
      </c>
      <c r="AI121" s="131">
        <f>'様式D-3_S00'!CC3718</f>
        <v>0</v>
      </c>
      <c r="AJ121" s="131">
        <f>'様式D-3_S00'!CD3718</f>
        <v>0</v>
      </c>
      <c r="AK121" s="131">
        <f>'様式D-3_S00'!CE3718</f>
        <v>0</v>
      </c>
      <c r="AL121" s="131">
        <f>'様式D-3_S00'!CF3718</f>
        <v>0</v>
      </c>
      <c r="AM121" s="131">
        <f>'様式D-3_S00'!CG3718</f>
        <v>0</v>
      </c>
      <c r="AN121" s="132">
        <f>'様式D-3_S00'!CH3718</f>
        <v>0</v>
      </c>
      <c r="AO121" s="155"/>
      <c r="AP121" s="155"/>
      <c r="AQ121" s="155"/>
      <c r="AR121" s="155"/>
      <c r="AS121" s="155"/>
      <c r="AT121" s="185">
        <f t="shared" si="8"/>
        <v>1</v>
      </c>
      <c r="AU121" s="155"/>
    </row>
    <row r="122" spans="2:47" x14ac:dyDescent="0.15">
      <c r="B122" s="176" t="str">
        <f>'様式D-3_S00'!AV3765</f>
        <v>S080</v>
      </c>
      <c r="C122" s="278">
        <f>'様式D-3_S00'!AW3765</f>
        <v>10.199999999999999</v>
      </c>
      <c r="D122" s="126">
        <f>'様式D-3_S00'!AX3765</f>
        <v>0</v>
      </c>
      <c r="E122" s="127">
        <f>'様式D-3_S00'!AY3765</f>
        <v>0</v>
      </c>
      <c r="F122" s="127">
        <f>'様式D-3_S00'!AZ3765</f>
        <v>0</v>
      </c>
      <c r="G122" s="128">
        <f>'様式D-3_S00'!BA3765</f>
        <v>0</v>
      </c>
      <c r="H122" s="129">
        <f>'様式D-3_S00'!BB3765</f>
        <v>0</v>
      </c>
      <c r="I122" s="127">
        <f>'様式D-3_S00'!BC3765</f>
        <v>0</v>
      </c>
      <c r="J122" s="127">
        <f>'様式D-3_S00'!BD3765</f>
        <v>1</v>
      </c>
      <c r="K122" s="128">
        <f>'様式D-3_S00'!BE3765</f>
        <v>1</v>
      </c>
      <c r="L122" s="129">
        <f>'様式D-3_S00'!BF3765</f>
        <v>0</v>
      </c>
      <c r="M122" s="127">
        <f>'様式D-3_S00'!BG3765</f>
        <v>0</v>
      </c>
      <c r="N122" s="127">
        <f>'様式D-3_S00'!BH3765</f>
        <v>0</v>
      </c>
      <c r="O122" s="128">
        <f>'様式D-3_S00'!BI3765</f>
        <v>0</v>
      </c>
      <c r="P122" s="129" t="str">
        <f>'様式D-3_S00'!BJ3765</f>
        <v/>
      </c>
      <c r="Q122" s="127" t="str">
        <f>'様式D-3_S00'!BK3765</f>
        <v/>
      </c>
      <c r="R122" s="128" t="str">
        <f>'様式D-3_S00'!BL3765</f>
        <v/>
      </c>
      <c r="S122" s="129">
        <f>'様式D-3_S00'!BM3765</f>
        <v>0</v>
      </c>
      <c r="T122" s="127">
        <f>'様式D-3_S00'!BN3765</f>
        <v>0</v>
      </c>
      <c r="U122" s="128">
        <f>'様式D-3_S00'!BO3765</f>
        <v>2</v>
      </c>
      <c r="V122" s="129">
        <f>'様式D-3_S00'!BP3765</f>
        <v>0</v>
      </c>
      <c r="W122" s="127">
        <f>'様式D-3_S00'!BQ3765</f>
        <v>0</v>
      </c>
      <c r="X122" s="130">
        <f>'様式D-3_S00'!BR3765</f>
        <v>0</v>
      </c>
      <c r="Y122" s="266" t="str">
        <f>'様式D-3_S00'!BS3765</f>
        <v>Ⅰ</v>
      </c>
      <c r="Z122" s="267" t="str">
        <f>'様式D-3_S00'!BT3765</f>
        <v>Ⅱ</v>
      </c>
      <c r="AA122" s="267" t="str">
        <f>'様式D-3_S00'!BU3765</f>
        <v>Ⅰ</v>
      </c>
      <c r="AB122" s="266" t="str">
        <f>'様式D-3_S00'!BV3765</f>
        <v>Ⅱ</v>
      </c>
      <c r="AC122" s="126" t="str">
        <f>'様式D-3_S00'!BW3765</f>
        <v/>
      </c>
      <c r="AD122" s="127" t="str">
        <f>'様式D-3_S00'!BX3765</f>
        <v/>
      </c>
      <c r="AE122" s="127" t="str">
        <f>'様式D-3_S00'!BY3765</f>
        <v/>
      </c>
      <c r="AF122" s="128" t="str">
        <f>'様式D-3_S00'!BZ3765</f>
        <v/>
      </c>
      <c r="AG122" s="335">
        <f>'様式D-3_S00'!CA3765</f>
        <v>0</v>
      </c>
      <c r="AH122" s="131">
        <f>'様式D-3_S00'!CB3765</f>
        <v>0</v>
      </c>
      <c r="AI122" s="131">
        <f>'様式D-3_S00'!CC3765</f>
        <v>1.4999999999999999E-2</v>
      </c>
      <c r="AJ122" s="131">
        <f>'様式D-3_S00'!CD3765</f>
        <v>1.0000000000000002E-2</v>
      </c>
      <c r="AK122" s="131">
        <f>'様式D-3_S00'!CE3765</f>
        <v>0</v>
      </c>
      <c r="AL122" s="131">
        <f>'様式D-3_S00'!CF3765</f>
        <v>0</v>
      </c>
      <c r="AM122" s="131">
        <f>'様式D-3_S00'!CG3765</f>
        <v>0</v>
      </c>
      <c r="AN122" s="132">
        <f>'様式D-3_S00'!CH3765</f>
        <v>0</v>
      </c>
      <c r="AO122" s="155"/>
      <c r="AP122" s="155"/>
      <c r="AQ122" s="155"/>
      <c r="AR122" s="155"/>
      <c r="AS122" s="155"/>
      <c r="AT122" s="185">
        <f t="shared" si="8"/>
        <v>2</v>
      </c>
      <c r="AU122" s="155"/>
    </row>
    <row r="123" spans="2:47" x14ac:dyDescent="0.15">
      <c r="B123" s="176" t="str">
        <f>'様式D-3_S00'!AV3812</f>
        <v>S081</v>
      </c>
      <c r="C123" s="278">
        <f>'様式D-3_S00'!AW3812</f>
        <v>5.9</v>
      </c>
      <c r="D123" s="126">
        <f>'様式D-3_S00'!AX3812</f>
        <v>0</v>
      </c>
      <c r="E123" s="127">
        <f>'様式D-3_S00'!AY3812</f>
        <v>0</v>
      </c>
      <c r="F123" s="127">
        <f>'様式D-3_S00'!AZ3812</f>
        <v>0</v>
      </c>
      <c r="G123" s="128">
        <f>'様式D-3_S00'!BA3812</f>
        <v>0</v>
      </c>
      <c r="H123" s="129">
        <f>'様式D-3_S00'!BB3812</f>
        <v>0</v>
      </c>
      <c r="I123" s="127">
        <f>'様式D-3_S00'!BC3812</f>
        <v>0</v>
      </c>
      <c r="J123" s="127">
        <f>'様式D-3_S00'!BD3812</f>
        <v>0</v>
      </c>
      <c r="K123" s="128">
        <f>'様式D-3_S00'!BE3812</f>
        <v>2</v>
      </c>
      <c r="L123" s="129">
        <f>'様式D-3_S00'!BF3812</f>
        <v>0</v>
      </c>
      <c r="M123" s="127">
        <f>'様式D-3_S00'!BG3812</f>
        <v>0</v>
      </c>
      <c r="N123" s="127">
        <f>'様式D-3_S00'!BH3812</f>
        <v>0</v>
      </c>
      <c r="O123" s="128">
        <f>'様式D-3_S00'!BI3812</f>
        <v>0</v>
      </c>
      <c r="P123" s="129" t="str">
        <f>'様式D-3_S00'!BJ3812</f>
        <v/>
      </c>
      <c r="Q123" s="127" t="str">
        <f>'様式D-3_S00'!BK3812</f>
        <v/>
      </c>
      <c r="R123" s="128" t="str">
        <f>'様式D-3_S00'!BL3812</f>
        <v/>
      </c>
      <c r="S123" s="129">
        <f>'様式D-3_S00'!BM3812</f>
        <v>0</v>
      </c>
      <c r="T123" s="127">
        <f>'様式D-3_S00'!BN3812</f>
        <v>0</v>
      </c>
      <c r="U123" s="128">
        <f>'様式D-3_S00'!BO3812</f>
        <v>2</v>
      </c>
      <c r="V123" s="129">
        <f>'様式D-3_S00'!BP3812</f>
        <v>0</v>
      </c>
      <c r="W123" s="127">
        <f>'様式D-3_S00'!BQ3812</f>
        <v>0</v>
      </c>
      <c r="X123" s="130">
        <f>'様式D-3_S00'!BR3812</f>
        <v>0</v>
      </c>
      <c r="Y123" s="266" t="str">
        <f>'様式D-3_S00'!BS3812</f>
        <v>Ⅰ</v>
      </c>
      <c r="Z123" s="267" t="str">
        <f>'様式D-3_S00'!BT3812</f>
        <v>Ⅱ</v>
      </c>
      <c r="AA123" s="267" t="str">
        <f>'様式D-3_S00'!BU3812</f>
        <v>Ⅰ</v>
      </c>
      <c r="AB123" s="266" t="str">
        <f>'様式D-3_S00'!BV3812</f>
        <v>Ⅱ</v>
      </c>
      <c r="AC123" s="126" t="str">
        <f>'様式D-3_S00'!BW3812</f>
        <v/>
      </c>
      <c r="AD123" s="127" t="str">
        <f>'様式D-3_S00'!BX3812</f>
        <v/>
      </c>
      <c r="AE123" s="127" t="str">
        <f>'様式D-3_S00'!BY3812</f>
        <v/>
      </c>
      <c r="AF123" s="128" t="str">
        <f>'様式D-3_S00'!BZ3812</f>
        <v/>
      </c>
      <c r="AG123" s="335">
        <f>'様式D-3_S00'!CA3812</f>
        <v>0</v>
      </c>
      <c r="AH123" s="131">
        <f>'様式D-3_S00'!CB3812</f>
        <v>0</v>
      </c>
      <c r="AI123" s="131">
        <f>'様式D-3_S00'!CC3812</f>
        <v>0</v>
      </c>
      <c r="AJ123" s="339">
        <f>'様式D-3_S00'!CD3812</f>
        <v>5.1999999999999998E-3</v>
      </c>
      <c r="AK123" s="131">
        <f>'様式D-3_S00'!CE3812</f>
        <v>0</v>
      </c>
      <c r="AL123" s="131">
        <f>'様式D-3_S00'!CF3812</f>
        <v>0</v>
      </c>
      <c r="AM123" s="131">
        <f>'様式D-3_S00'!CG3812</f>
        <v>0</v>
      </c>
      <c r="AN123" s="132">
        <f>'様式D-3_S00'!CH3812</f>
        <v>0</v>
      </c>
      <c r="AO123" s="155"/>
      <c r="AP123" s="155"/>
      <c r="AQ123" s="155"/>
      <c r="AR123" s="155"/>
      <c r="AS123" s="155"/>
      <c r="AT123" s="185">
        <f t="shared" si="8"/>
        <v>2</v>
      </c>
      <c r="AU123" s="155"/>
    </row>
    <row r="124" spans="2:47" x14ac:dyDescent="0.15">
      <c r="B124" s="176" t="str">
        <f>'様式D-3_S00'!AV3859</f>
        <v>S082</v>
      </c>
      <c r="C124" s="278">
        <f>'様式D-3_S00'!AW3859</f>
        <v>6</v>
      </c>
      <c r="D124" s="126">
        <f>'様式D-3_S00'!AX3859</f>
        <v>0</v>
      </c>
      <c r="E124" s="127">
        <f>'様式D-3_S00'!AY3859</f>
        <v>0</v>
      </c>
      <c r="F124" s="127">
        <f>'様式D-3_S00'!AZ3859</f>
        <v>0</v>
      </c>
      <c r="G124" s="128">
        <f>'様式D-3_S00'!BA3859</f>
        <v>0</v>
      </c>
      <c r="H124" s="129">
        <f>'様式D-3_S00'!BB3859</f>
        <v>0</v>
      </c>
      <c r="I124" s="127">
        <f>'様式D-3_S00'!BC3859</f>
        <v>0</v>
      </c>
      <c r="J124" s="127">
        <f>'様式D-3_S00'!BD3859</f>
        <v>0</v>
      </c>
      <c r="K124" s="128">
        <f>'様式D-3_S00'!BE3859</f>
        <v>0</v>
      </c>
      <c r="L124" s="129">
        <f>'様式D-3_S00'!BF3859</f>
        <v>0</v>
      </c>
      <c r="M124" s="127">
        <f>'様式D-3_S00'!BG3859</f>
        <v>0</v>
      </c>
      <c r="N124" s="127">
        <f>'様式D-3_S00'!BH3859</f>
        <v>0</v>
      </c>
      <c r="O124" s="128">
        <f>'様式D-3_S00'!BI3859</f>
        <v>0</v>
      </c>
      <c r="P124" s="129" t="str">
        <f>'様式D-3_S00'!BJ3859</f>
        <v/>
      </c>
      <c r="Q124" s="127" t="str">
        <f>'様式D-3_S00'!BK3859</f>
        <v/>
      </c>
      <c r="R124" s="128" t="str">
        <f>'様式D-3_S00'!BL3859</f>
        <v/>
      </c>
      <c r="S124" s="129">
        <f>'様式D-3_S00'!BM3859</f>
        <v>0</v>
      </c>
      <c r="T124" s="127">
        <f>'様式D-3_S00'!BN3859</f>
        <v>0</v>
      </c>
      <c r="U124" s="128">
        <f>'様式D-3_S00'!BO3859</f>
        <v>0</v>
      </c>
      <c r="V124" s="129">
        <f>'様式D-3_S00'!BP3859</f>
        <v>0</v>
      </c>
      <c r="W124" s="127">
        <f>'様式D-3_S00'!BQ3859</f>
        <v>0</v>
      </c>
      <c r="X124" s="130">
        <f>'様式D-3_S00'!BR3859</f>
        <v>0</v>
      </c>
      <c r="Y124" s="266" t="str">
        <f>'様式D-3_S00'!BS3859</f>
        <v>Ⅰ</v>
      </c>
      <c r="Z124" s="267" t="str">
        <f>'様式D-3_S00'!BT3859</f>
        <v>Ⅰ</v>
      </c>
      <c r="AA124" s="267" t="str">
        <f>'様式D-3_S00'!BU3859</f>
        <v>Ⅰ</v>
      </c>
      <c r="AB124" s="266" t="str">
        <f>'様式D-3_S00'!BV3859</f>
        <v>Ⅰ</v>
      </c>
      <c r="AC124" s="126" t="str">
        <f>'様式D-3_S00'!BW3859</f>
        <v/>
      </c>
      <c r="AD124" s="127" t="str">
        <f>'様式D-3_S00'!BX3859</f>
        <v/>
      </c>
      <c r="AE124" s="127" t="str">
        <f>'様式D-3_S00'!BY3859</f>
        <v/>
      </c>
      <c r="AF124" s="128" t="str">
        <f>'様式D-3_S00'!BZ3859</f>
        <v/>
      </c>
      <c r="AG124" s="335">
        <f>'様式D-3_S00'!CA3859</f>
        <v>0</v>
      </c>
      <c r="AH124" s="131">
        <f>'様式D-3_S00'!CB3859</f>
        <v>0</v>
      </c>
      <c r="AI124" s="131">
        <f>'様式D-3_S00'!CC3859</f>
        <v>0</v>
      </c>
      <c r="AJ124" s="131">
        <f>'様式D-3_S00'!CD3859</f>
        <v>0</v>
      </c>
      <c r="AK124" s="131">
        <f>'様式D-3_S00'!CE3859</f>
        <v>0</v>
      </c>
      <c r="AL124" s="131">
        <f>'様式D-3_S00'!CF3859</f>
        <v>0</v>
      </c>
      <c r="AM124" s="131">
        <f>'様式D-3_S00'!CG3859</f>
        <v>0</v>
      </c>
      <c r="AN124" s="132">
        <f>'様式D-3_S00'!CH3859</f>
        <v>0</v>
      </c>
      <c r="AO124" s="155"/>
      <c r="AP124" s="155"/>
      <c r="AQ124" s="155"/>
      <c r="AR124" s="155"/>
      <c r="AS124" s="155"/>
      <c r="AT124" s="185">
        <f t="shared" si="8"/>
        <v>1</v>
      </c>
      <c r="AU124" s="155"/>
    </row>
    <row r="125" spans="2:47" x14ac:dyDescent="0.15">
      <c r="B125" s="176" t="str">
        <f>'様式D-3_S00'!AV3906</f>
        <v>S083</v>
      </c>
      <c r="C125" s="278">
        <f>'様式D-3_S00'!AW3906</f>
        <v>6</v>
      </c>
      <c r="D125" s="126">
        <f>'様式D-3_S00'!AX3906</f>
        <v>0</v>
      </c>
      <c r="E125" s="127">
        <f>'様式D-3_S00'!AY3906</f>
        <v>0</v>
      </c>
      <c r="F125" s="127">
        <f>'様式D-3_S00'!AZ3906</f>
        <v>0</v>
      </c>
      <c r="G125" s="128">
        <f>'様式D-3_S00'!BA3906</f>
        <v>0</v>
      </c>
      <c r="H125" s="129">
        <f>'様式D-3_S00'!BB3906</f>
        <v>0</v>
      </c>
      <c r="I125" s="127">
        <f>'様式D-3_S00'!BC3906</f>
        <v>0</v>
      </c>
      <c r="J125" s="127">
        <f>'様式D-3_S00'!BD3906</f>
        <v>0</v>
      </c>
      <c r="K125" s="128">
        <f>'様式D-3_S00'!BE3906</f>
        <v>1</v>
      </c>
      <c r="L125" s="129">
        <f>'様式D-3_S00'!BF3906</f>
        <v>0</v>
      </c>
      <c r="M125" s="127">
        <f>'様式D-3_S00'!BG3906</f>
        <v>0</v>
      </c>
      <c r="N125" s="127">
        <f>'様式D-3_S00'!BH3906</f>
        <v>0</v>
      </c>
      <c r="O125" s="128">
        <f>'様式D-3_S00'!BI3906</f>
        <v>1</v>
      </c>
      <c r="P125" s="129" t="str">
        <f>'様式D-3_S00'!BJ3906</f>
        <v/>
      </c>
      <c r="Q125" s="127" t="str">
        <f>'様式D-3_S00'!BK3906</f>
        <v/>
      </c>
      <c r="R125" s="128" t="str">
        <f>'様式D-3_S00'!BL3906</f>
        <v/>
      </c>
      <c r="S125" s="129">
        <f>'様式D-3_S00'!BM3906</f>
        <v>0</v>
      </c>
      <c r="T125" s="127">
        <f>'様式D-3_S00'!BN3906</f>
        <v>0</v>
      </c>
      <c r="U125" s="128">
        <f>'様式D-3_S00'!BO3906</f>
        <v>1</v>
      </c>
      <c r="V125" s="129">
        <f>'様式D-3_S00'!BP3906</f>
        <v>0</v>
      </c>
      <c r="W125" s="127">
        <f>'様式D-3_S00'!BQ3906</f>
        <v>0</v>
      </c>
      <c r="X125" s="130">
        <f>'様式D-3_S00'!BR3906</f>
        <v>1</v>
      </c>
      <c r="Y125" s="266" t="str">
        <f>'様式D-3_S00'!BS3906</f>
        <v>Ⅰ</v>
      </c>
      <c r="Z125" s="267" t="str">
        <f>'様式D-3_S00'!BT3906</f>
        <v>Ⅱ</v>
      </c>
      <c r="AA125" s="267" t="str">
        <f>'様式D-3_S00'!BU3906</f>
        <v>Ⅱ</v>
      </c>
      <c r="AB125" s="266" t="str">
        <f>'様式D-3_S00'!BV3906</f>
        <v>Ⅱ</v>
      </c>
      <c r="AC125" s="126" t="str">
        <f>'様式D-3_S00'!BW3906</f>
        <v/>
      </c>
      <c r="AD125" s="127" t="str">
        <f>'様式D-3_S00'!BX3906</f>
        <v/>
      </c>
      <c r="AE125" s="127" t="str">
        <f>'様式D-3_S00'!BY3906</f>
        <v/>
      </c>
      <c r="AF125" s="128" t="str">
        <f>'様式D-3_S00'!BZ3906</f>
        <v/>
      </c>
      <c r="AG125" s="335">
        <f>'様式D-3_S00'!CA3906</f>
        <v>0</v>
      </c>
      <c r="AH125" s="131">
        <f>'様式D-3_S00'!CB3906</f>
        <v>0</v>
      </c>
      <c r="AI125" s="131">
        <f>'様式D-3_S00'!CC3906</f>
        <v>0</v>
      </c>
      <c r="AJ125" s="131">
        <f>'様式D-3_S00'!CD3906</f>
        <v>0.19500000000000001</v>
      </c>
      <c r="AK125" s="131">
        <f>'様式D-3_S00'!CE3906</f>
        <v>0</v>
      </c>
      <c r="AL125" s="131">
        <f>'様式D-3_S00'!CF3906</f>
        <v>0</v>
      </c>
      <c r="AM125" s="131">
        <f>'様式D-3_S00'!CG3906</f>
        <v>0</v>
      </c>
      <c r="AN125" s="132">
        <f>'様式D-3_S00'!CH3906</f>
        <v>0.1</v>
      </c>
      <c r="AO125" s="155"/>
      <c r="AP125" s="155"/>
      <c r="AQ125" s="155"/>
      <c r="AR125" s="155"/>
      <c r="AS125" s="155"/>
      <c r="AT125" s="185">
        <f t="shared" si="8"/>
        <v>2</v>
      </c>
      <c r="AU125" s="155"/>
    </row>
    <row r="126" spans="2:47" x14ac:dyDescent="0.15">
      <c r="B126" s="176" t="str">
        <f>'様式D-3_S00'!AV3953</f>
        <v>S084</v>
      </c>
      <c r="C126" s="278">
        <f>'様式D-3_S00'!AW3953</f>
        <v>6.1</v>
      </c>
      <c r="D126" s="126">
        <f>'様式D-3_S00'!AX3953</f>
        <v>0</v>
      </c>
      <c r="E126" s="127">
        <f>'様式D-3_S00'!AY3953</f>
        <v>0</v>
      </c>
      <c r="F126" s="127">
        <f>'様式D-3_S00'!AZ3953</f>
        <v>0</v>
      </c>
      <c r="G126" s="128">
        <f>'様式D-3_S00'!BA3953</f>
        <v>0</v>
      </c>
      <c r="H126" s="129">
        <f>'様式D-3_S00'!BB3953</f>
        <v>0</v>
      </c>
      <c r="I126" s="127">
        <f>'様式D-3_S00'!BC3953</f>
        <v>0</v>
      </c>
      <c r="J126" s="127">
        <f>'様式D-3_S00'!BD3953</f>
        <v>0</v>
      </c>
      <c r="K126" s="128">
        <f>'様式D-3_S00'!BE3953</f>
        <v>0</v>
      </c>
      <c r="L126" s="129">
        <f>'様式D-3_S00'!BF3953</f>
        <v>0</v>
      </c>
      <c r="M126" s="127">
        <f>'様式D-3_S00'!BG3953</f>
        <v>0</v>
      </c>
      <c r="N126" s="127">
        <f>'様式D-3_S00'!BH3953</f>
        <v>0</v>
      </c>
      <c r="O126" s="128">
        <f>'様式D-3_S00'!BI3953</f>
        <v>0</v>
      </c>
      <c r="P126" s="129" t="str">
        <f>'様式D-3_S00'!BJ3953</f>
        <v/>
      </c>
      <c r="Q126" s="127" t="str">
        <f>'様式D-3_S00'!BK3953</f>
        <v/>
      </c>
      <c r="R126" s="128" t="str">
        <f>'様式D-3_S00'!BL3953</f>
        <v/>
      </c>
      <c r="S126" s="129">
        <f>'様式D-3_S00'!BM3953</f>
        <v>0</v>
      </c>
      <c r="T126" s="127">
        <f>'様式D-3_S00'!BN3953</f>
        <v>0</v>
      </c>
      <c r="U126" s="128">
        <f>'様式D-3_S00'!BO3953</f>
        <v>0</v>
      </c>
      <c r="V126" s="129">
        <f>'様式D-3_S00'!BP3953</f>
        <v>0</v>
      </c>
      <c r="W126" s="127">
        <f>'様式D-3_S00'!BQ3953</f>
        <v>0</v>
      </c>
      <c r="X126" s="130">
        <f>'様式D-3_S00'!BR3953</f>
        <v>0</v>
      </c>
      <c r="Y126" s="266" t="str">
        <f>'様式D-3_S00'!BS3953</f>
        <v>Ⅰ</v>
      </c>
      <c r="Z126" s="267" t="str">
        <f>'様式D-3_S00'!BT3953</f>
        <v>Ⅰ</v>
      </c>
      <c r="AA126" s="267" t="str">
        <f>'様式D-3_S00'!BU3953</f>
        <v>Ⅰ</v>
      </c>
      <c r="AB126" s="266" t="str">
        <f>'様式D-3_S00'!BV3953</f>
        <v>Ⅰ</v>
      </c>
      <c r="AC126" s="126" t="str">
        <f>'様式D-3_S00'!BW3953</f>
        <v/>
      </c>
      <c r="AD126" s="127" t="str">
        <f>'様式D-3_S00'!BX3953</f>
        <v/>
      </c>
      <c r="AE126" s="127" t="str">
        <f>'様式D-3_S00'!BY3953</f>
        <v/>
      </c>
      <c r="AF126" s="128" t="str">
        <f>'様式D-3_S00'!BZ3953</f>
        <v/>
      </c>
      <c r="AG126" s="335">
        <f>'様式D-3_S00'!CA3953</f>
        <v>0</v>
      </c>
      <c r="AH126" s="131">
        <f>'様式D-3_S00'!CB3953</f>
        <v>0</v>
      </c>
      <c r="AI126" s="131">
        <f>'様式D-3_S00'!CC3953</f>
        <v>0</v>
      </c>
      <c r="AJ126" s="131">
        <f>'様式D-3_S00'!CD3953</f>
        <v>0</v>
      </c>
      <c r="AK126" s="131">
        <f>'様式D-3_S00'!CE3953</f>
        <v>0</v>
      </c>
      <c r="AL126" s="131">
        <f>'様式D-3_S00'!CF3953</f>
        <v>0</v>
      </c>
      <c r="AM126" s="131">
        <f>'様式D-3_S00'!CG3953</f>
        <v>0</v>
      </c>
      <c r="AN126" s="132">
        <f>'様式D-3_S00'!CH3953</f>
        <v>0</v>
      </c>
      <c r="AO126" s="155"/>
      <c r="AP126" s="155"/>
      <c r="AQ126" s="155"/>
      <c r="AR126" s="155"/>
      <c r="AS126" s="155"/>
      <c r="AT126" s="185">
        <f t="shared" si="8"/>
        <v>1</v>
      </c>
      <c r="AU126" s="155"/>
    </row>
    <row r="127" spans="2:47" x14ac:dyDescent="0.15">
      <c r="B127" s="176" t="str">
        <f>'様式D-3_S00'!AV4000</f>
        <v>S085</v>
      </c>
      <c r="C127" s="278">
        <f>'様式D-3_S00'!AW4000</f>
        <v>6.1</v>
      </c>
      <c r="D127" s="126">
        <f>'様式D-3_S00'!AX4000</f>
        <v>0</v>
      </c>
      <c r="E127" s="127">
        <f>'様式D-3_S00'!AY4000</f>
        <v>0</v>
      </c>
      <c r="F127" s="127">
        <f>'様式D-3_S00'!AZ4000</f>
        <v>0</v>
      </c>
      <c r="G127" s="128">
        <f>'様式D-3_S00'!BA4000</f>
        <v>0</v>
      </c>
      <c r="H127" s="129">
        <f>'様式D-3_S00'!BB4000</f>
        <v>0</v>
      </c>
      <c r="I127" s="127">
        <f>'様式D-3_S00'!BC4000</f>
        <v>0</v>
      </c>
      <c r="J127" s="127">
        <f>'様式D-3_S00'!BD4000</f>
        <v>0</v>
      </c>
      <c r="K127" s="128">
        <f>'様式D-3_S00'!BE4000</f>
        <v>0</v>
      </c>
      <c r="L127" s="129">
        <f>'様式D-3_S00'!BF4000</f>
        <v>0</v>
      </c>
      <c r="M127" s="127">
        <f>'様式D-3_S00'!BG4000</f>
        <v>0</v>
      </c>
      <c r="N127" s="127">
        <f>'様式D-3_S00'!BH4000</f>
        <v>0</v>
      </c>
      <c r="O127" s="128">
        <f>'様式D-3_S00'!BI4000</f>
        <v>0</v>
      </c>
      <c r="P127" s="129" t="str">
        <f>'様式D-3_S00'!BJ4000</f>
        <v/>
      </c>
      <c r="Q127" s="127" t="str">
        <f>'様式D-3_S00'!BK4000</f>
        <v/>
      </c>
      <c r="R127" s="128" t="str">
        <f>'様式D-3_S00'!BL4000</f>
        <v/>
      </c>
      <c r="S127" s="129">
        <f>'様式D-3_S00'!BM4000</f>
        <v>0</v>
      </c>
      <c r="T127" s="127">
        <f>'様式D-3_S00'!BN4000</f>
        <v>0</v>
      </c>
      <c r="U127" s="128">
        <f>'様式D-3_S00'!BO4000</f>
        <v>0</v>
      </c>
      <c r="V127" s="129">
        <f>'様式D-3_S00'!BP4000</f>
        <v>0</v>
      </c>
      <c r="W127" s="127">
        <f>'様式D-3_S00'!BQ4000</f>
        <v>0</v>
      </c>
      <c r="X127" s="130">
        <f>'様式D-3_S00'!BR4000</f>
        <v>0</v>
      </c>
      <c r="Y127" s="266" t="str">
        <f>'様式D-3_S00'!BS4000</f>
        <v>Ⅰ</v>
      </c>
      <c r="Z127" s="267" t="str">
        <f>'様式D-3_S00'!BT4000</f>
        <v>Ⅰ</v>
      </c>
      <c r="AA127" s="267" t="str">
        <f>'様式D-3_S00'!BU4000</f>
        <v>Ⅰ</v>
      </c>
      <c r="AB127" s="266" t="str">
        <f>'様式D-3_S00'!BV4000</f>
        <v>Ⅰ</v>
      </c>
      <c r="AC127" s="126" t="str">
        <f>'様式D-3_S00'!BW4000</f>
        <v/>
      </c>
      <c r="AD127" s="127" t="str">
        <f>'様式D-3_S00'!BX4000</f>
        <v/>
      </c>
      <c r="AE127" s="127" t="str">
        <f>'様式D-3_S00'!BY4000</f>
        <v/>
      </c>
      <c r="AF127" s="128" t="str">
        <f>'様式D-3_S00'!BZ4000</f>
        <v/>
      </c>
      <c r="AG127" s="335">
        <f>'様式D-3_S00'!CA4000</f>
        <v>0</v>
      </c>
      <c r="AH127" s="131">
        <f>'様式D-3_S00'!CB4000</f>
        <v>0</v>
      </c>
      <c r="AI127" s="131">
        <f>'様式D-3_S00'!CC4000</f>
        <v>0</v>
      </c>
      <c r="AJ127" s="131">
        <f>'様式D-3_S00'!CD4000</f>
        <v>0</v>
      </c>
      <c r="AK127" s="131">
        <f>'様式D-3_S00'!CE4000</f>
        <v>0</v>
      </c>
      <c r="AL127" s="131">
        <f>'様式D-3_S00'!CF4000</f>
        <v>0</v>
      </c>
      <c r="AM127" s="131">
        <f>'様式D-3_S00'!CG4000</f>
        <v>0</v>
      </c>
      <c r="AN127" s="132">
        <f>'様式D-3_S00'!CH4000</f>
        <v>0</v>
      </c>
      <c r="AO127" s="155"/>
      <c r="AP127" s="155"/>
      <c r="AQ127" s="155"/>
      <c r="AR127" s="155"/>
      <c r="AS127" s="155"/>
      <c r="AT127" s="185">
        <f t="shared" si="8"/>
        <v>1</v>
      </c>
      <c r="AU127" s="155"/>
    </row>
    <row r="128" spans="2:47" x14ac:dyDescent="0.15">
      <c r="B128" s="176" t="str">
        <f>'様式D-3_S00'!AV4047</f>
        <v>S086</v>
      </c>
      <c r="C128" s="278">
        <f>'様式D-3_S00'!AW4047</f>
        <v>10.199999999999999</v>
      </c>
      <c r="D128" s="126">
        <f>'様式D-3_S00'!AX4047</f>
        <v>0</v>
      </c>
      <c r="E128" s="127">
        <f>'様式D-3_S00'!AY4047</f>
        <v>0</v>
      </c>
      <c r="F128" s="127">
        <f>'様式D-3_S00'!AZ4047</f>
        <v>0</v>
      </c>
      <c r="G128" s="128">
        <f>'様式D-3_S00'!BA4047</f>
        <v>0</v>
      </c>
      <c r="H128" s="129">
        <f>'様式D-3_S00'!BB4047</f>
        <v>0</v>
      </c>
      <c r="I128" s="127">
        <f>'様式D-3_S00'!BC4047</f>
        <v>0</v>
      </c>
      <c r="J128" s="127">
        <f>'様式D-3_S00'!BD4047</f>
        <v>2</v>
      </c>
      <c r="K128" s="128">
        <f>'様式D-3_S00'!BE4047</f>
        <v>0</v>
      </c>
      <c r="L128" s="129">
        <f>'様式D-3_S00'!BF4047</f>
        <v>0</v>
      </c>
      <c r="M128" s="127">
        <f>'様式D-3_S00'!BG4047</f>
        <v>0</v>
      </c>
      <c r="N128" s="127">
        <f>'様式D-3_S00'!BH4047</f>
        <v>0</v>
      </c>
      <c r="O128" s="128">
        <f>'様式D-3_S00'!BI4047</f>
        <v>0</v>
      </c>
      <c r="P128" s="129" t="str">
        <f>'様式D-3_S00'!BJ4047</f>
        <v/>
      </c>
      <c r="Q128" s="127" t="str">
        <f>'様式D-3_S00'!BK4047</f>
        <v/>
      </c>
      <c r="R128" s="128" t="str">
        <f>'様式D-3_S00'!BL4047</f>
        <v/>
      </c>
      <c r="S128" s="129">
        <f>'様式D-3_S00'!BM4047</f>
        <v>0</v>
      </c>
      <c r="T128" s="127">
        <f>'様式D-3_S00'!BN4047</f>
        <v>0</v>
      </c>
      <c r="U128" s="128">
        <f>'様式D-3_S00'!BO4047</f>
        <v>2</v>
      </c>
      <c r="V128" s="129">
        <f>'様式D-3_S00'!BP4047</f>
        <v>0</v>
      </c>
      <c r="W128" s="127">
        <f>'様式D-3_S00'!BQ4047</f>
        <v>0</v>
      </c>
      <c r="X128" s="130">
        <f>'様式D-3_S00'!BR4047</f>
        <v>0</v>
      </c>
      <c r="Y128" s="266" t="str">
        <f>'様式D-3_S00'!BS4047</f>
        <v>Ⅰ</v>
      </c>
      <c r="Z128" s="267" t="str">
        <f>'様式D-3_S00'!BT4047</f>
        <v>Ⅱ</v>
      </c>
      <c r="AA128" s="267" t="str">
        <f>'様式D-3_S00'!BU4047</f>
        <v>Ⅰ</v>
      </c>
      <c r="AB128" s="266" t="str">
        <f>'様式D-3_S00'!BV4047</f>
        <v>Ⅱ</v>
      </c>
      <c r="AC128" s="126" t="str">
        <f>'様式D-3_S00'!BW4047</f>
        <v/>
      </c>
      <c r="AD128" s="127" t="str">
        <f>'様式D-3_S00'!BX4047</f>
        <v/>
      </c>
      <c r="AE128" s="127" t="str">
        <f>'様式D-3_S00'!BY4047</f>
        <v/>
      </c>
      <c r="AF128" s="128" t="str">
        <f>'様式D-3_S00'!BZ4047</f>
        <v/>
      </c>
      <c r="AG128" s="335">
        <f>'様式D-3_S00'!CA4047</f>
        <v>0</v>
      </c>
      <c r="AH128" s="131">
        <f>'様式D-3_S00'!CB4047</f>
        <v>0</v>
      </c>
      <c r="AI128" s="131">
        <f>'様式D-3_S00'!CC4047</f>
        <v>0.04</v>
      </c>
      <c r="AJ128" s="131">
        <f>'様式D-3_S00'!CD4047</f>
        <v>0</v>
      </c>
      <c r="AK128" s="131">
        <f>'様式D-3_S00'!CE4047</f>
        <v>0</v>
      </c>
      <c r="AL128" s="131">
        <f>'様式D-3_S00'!CF4047</f>
        <v>0</v>
      </c>
      <c r="AM128" s="131">
        <f>'様式D-3_S00'!CG4047</f>
        <v>0</v>
      </c>
      <c r="AN128" s="132">
        <f>'様式D-3_S00'!CH4047</f>
        <v>0</v>
      </c>
      <c r="AO128" s="155"/>
      <c r="AP128" s="155"/>
      <c r="AQ128" s="155"/>
      <c r="AR128" s="155"/>
      <c r="AS128" s="155"/>
      <c r="AT128" s="185">
        <f t="shared" si="8"/>
        <v>2</v>
      </c>
      <c r="AU128" s="155"/>
    </row>
    <row r="129" spans="2:47" x14ac:dyDescent="0.15">
      <c r="B129" s="176" t="str">
        <f>'様式D-3_S00'!AV4094</f>
        <v>S087</v>
      </c>
      <c r="C129" s="278">
        <f>'様式D-3_S00'!AW4094</f>
        <v>10.6</v>
      </c>
      <c r="D129" s="126">
        <f>'様式D-3_S00'!AX4094</f>
        <v>0</v>
      </c>
      <c r="E129" s="127">
        <f>'様式D-3_S00'!AY4094</f>
        <v>0</v>
      </c>
      <c r="F129" s="127">
        <f>'様式D-3_S00'!AZ4094</f>
        <v>0</v>
      </c>
      <c r="G129" s="128">
        <f>'様式D-3_S00'!BA4094</f>
        <v>0</v>
      </c>
      <c r="H129" s="129">
        <f>'様式D-3_S00'!BB4094</f>
        <v>0</v>
      </c>
      <c r="I129" s="127">
        <f>'様式D-3_S00'!BC4094</f>
        <v>0</v>
      </c>
      <c r="J129" s="127">
        <f>'様式D-3_S00'!BD4094</f>
        <v>0</v>
      </c>
      <c r="K129" s="128">
        <f>'様式D-3_S00'!BE4094</f>
        <v>0</v>
      </c>
      <c r="L129" s="129">
        <f>'様式D-3_S00'!BF4094</f>
        <v>0</v>
      </c>
      <c r="M129" s="127">
        <f>'様式D-3_S00'!BG4094</f>
        <v>0</v>
      </c>
      <c r="N129" s="127">
        <f>'様式D-3_S00'!BH4094</f>
        <v>0</v>
      </c>
      <c r="O129" s="128">
        <f>'様式D-3_S00'!BI4094</f>
        <v>0</v>
      </c>
      <c r="P129" s="129" t="str">
        <f>'様式D-3_S00'!BJ4094</f>
        <v/>
      </c>
      <c r="Q129" s="127" t="str">
        <f>'様式D-3_S00'!BK4094</f>
        <v/>
      </c>
      <c r="R129" s="128" t="str">
        <f>'様式D-3_S00'!BL4094</f>
        <v/>
      </c>
      <c r="S129" s="129">
        <f>'様式D-3_S00'!BM4094</f>
        <v>0</v>
      </c>
      <c r="T129" s="127">
        <f>'様式D-3_S00'!BN4094</f>
        <v>0</v>
      </c>
      <c r="U129" s="128">
        <f>'様式D-3_S00'!BO4094</f>
        <v>0</v>
      </c>
      <c r="V129" s="129">
        <f>'様式D-3_S00'!BP4094</f>
        <v>0</v>
      </c>
      <c r="W129" s="127">
        <f>'様式D-3_S00'!BQ4094</f>
        <v>0</v>
      </c>
      <c r="X129" s="130">
        <f>'様式D-3_S00'!BR4094</f>
        <v>0</v>
      </c>
      <c r="Y129" s="266" t="str">
        <f>'様式D-3_S00'!BS4094</f>
        <v>Ⅰ</v>
      </c>
      <c r="Z129" s="267" t="str">
        <f>'様式D-3_S00'!BT4094</f>
        <v>Ⅰ</v>
      </c>
      <c r="AA129" s="267" t="str">
        <f>'様式D-3_S00'!BU4094</f>
        <v>Ⅰ</v>
      </c>
      <c r="AB129" s="266" t="str">
        <f>'様式D-3_S00'!BV4094</f>
        <v>Ⅰ</v>
      </c>
      <c r="AC129" s="126" t="str">
        <f>'様式D-3_S00'!BW4094</f>
        <v/>
      </c>
      <c r="AD129" s="127" t="str">
        <f>'様式D-3_S00'!BX4094</f>
        <v/>
      </c>
      <c r="AE129" s="127" t="str">
        <f>'様式D-3_S00'!BY4094</f>
        <v/>
      </c>
      <c r="AF129" s="128" t="str">
        <f>'様式D-3_S00'!BZ4094</f>
        <v/>
      </c>
      <c r="AG129" s="335">
        <f>'様式D-3_S00'!CA4094</f>
        <v>0</v>
      </c>
      <c r="AH129" s="131">
        <f>'様式D-3_S00'!CB4094</f>
        <v>0</v>
      </c>
      <c r="AI129" s="131">
        <f>'様式D-3_S00'!CC4094</f>
        <v>0</v>
      </c>
      <c r="AJ129" s="131">
        <f>'様式D-3_S00'!CD4094</f>
        <v>0</v>
      </c>
      <c r="AK129" s="131">
        <f>'様式D-3_S00'!CE4094</f>
        <v>0</v>
      </c>
      <c r="AL129" s="131">
        <f>'様式D-3_S00'!CF4094</f>
        <v>0</v>
      </c>
      <c r="AM129" s="131">
        <f>'様式D-3_S00'!CG4094</f>
        <v>0</v>
      </c>
      <c r="AN129" s="132">
        <f>'様式D-3_S00'!CH4094</f>
        <v>0</v>
      </c>
      <c r="AO129" s="155"/>
      <c r="AP129" s="155"/>
      <c r="AQ129" s="155"/>
      <c r="AR129" s="155"/>
      <c r="AS129" s="155"/>
      <c r="AT129" s="185">
        <f t="shared" si="8"/>
        <v>1</v>
      </c>
      <c r="AU129" s="155"/>
    </row>
    <row r="130" spans="2:47" x14ac:dyDescent="0.15">
      <c r="B130" s="176" t="str">
        <f>'様式D-3_S00'!AV4141</f>
        <v>S088</v>
      </c>
      <c r="C130" s="278">
        <f>'様式D-3_S00'!AW4141</f>
        <v>10.6</v>
      </c>
      <c r="D130" s="126">
        <f>'様式D-3_S00'!AX4141</f>
        <v>0</v>
      </c>
      <c r="E130" s="127">
        <f>'様式D-3_S00'!AY4141</f>
        <v>0</v>
      </c>
      <c r="F130" s="127">
        <f>'様式D-3_S00'!AZ4141</f>
        <v>0</v>
      </c>
      <c r="G130" s="128">
        <f>'様式D-3_S00'!BA4141</f>
        <v>0</v>
      </c>
      <c r="H130" s="129">
        <f>'様式D-3_S00'!BB4141</f>
        <v>0</v>
      </c>
      <c r="I130" s="127">
        <f>'様式D-3_S00'!BC4141</f>
        <v>0</v>
      </c>
      <c r="J130" s="127">
        <f>'様式D-3_S00'!BD4141</f>
        <v>0</v>
      </c>
      <c r="K130" s="128">
        <f>'様式D-3_S00'!BE4141</f>
        <v>1</v>
      </c>
      <c r="L130" s="129">
        <f>'様式D-3_S00'!BF4141</f>
        <v>0</v>
      </c>
      <c r="M130" s="127">
        <f>'様式D-3_S00'!BG4141</f>
        <v>0</v>
      </c>
      <c r="N130" s="127">
        <f>'様式D-3_S00'!BH4141</f>
        <v>0</v>
      </c>
      <c r="O130" s="128">
        <f>'様式D-3_S00'!BI4141</f>
        <v>0</v>
      </c>
      <c r="P130" s="129" t="str">
        <f>'様式D-3_S00'!BJ4141</f>
        <v/>
      </c>
      <c r="Q130" s="127" t="str">
        <f>'様式D-3_S00'!BK4141</f>
        <v/>
      </c>
      <c r="R130" s="128" t="str">
        <f>'様式D-3_S00'!BL4141</f>
        <v/>
      </c>
      <c r="S130" s="129">
        <f>'様式D-3_S00'!BM4141</f>
        <v>0</v>
      </c>
      <c r="T130" s="127">
        <f>'様式D-3_S00'!BN4141</f>
        <v>0</v>
      </c>
      <c r="U130" s="128">
        <f>'様式D-3_S00'!BO4141</f>
        <v>1</v>
      </c>
      <c r="V130" s="129">
        <f>'様式D-3_S00'!BP4141</f>
        <v>0</v>
      </c>
      <c r="W130" s="127">
        <f>'様式D-3_S00'!BQ4141</f>
        <v>0</v>
      </c>
      <c r="X130" s="130">
        <f>'様式D-3_S00'!BR4141</f>
        <v>0</v>
      </c>
      <c r="Y130" s="266" t="str">
        <f>'様式D-3_S00'!BS4141</f>
        <v>Ⅰ</v>
      </c>
      <c r="Z130" s="267" t="str">
        <f>'様式D-3_S00'!BT4141</f>
        <v>Ⅱ</v>
      </c>
      <c r="AA130" s="267" t="str">
        <f>'様式D-3_S00'!BU4141</f>
        <v>Ⅰ</v>
      </c>
      <c r="AB130" s="266" t="str">
        <f>'様式D-3_S00'!BV4141</f>
        <v>Ⅱ</v>
      </c>
      <c r="AC130" s="126" t="str">
        <f>'様式D-3_S00'!BW4141</f>
        <v/>
      </c>
      <c r="AD130" s="127" t="str">
        <f>'様式D-3_S00'!BX4141</f>
        <v/>
      </c>
      <c r="AE130" s="127" t="str">
        <f>'様式D-3_S00'!BY4141</f>
        <v/>
      </c>
      <c r="AF130" s="128" t="str">
        <f>'様式D-3_S00'!BZ4141</f>
        <v/>
      </c>
      <c r="AG130" s="335">
        <f>'様式D-3_S00'!CA4141</f>
        <v>0</v>
      </c>
      <c r="AH130" s="131">
        <f>'様式D-3_S00'!CB4141</f>
        <v>0</v>
      </c>
      <c r="AI130" s="131">
        <f>'様式D-3_S00'!CC4141</f>
        <v>0</v>
      </c>
      <c r="AJ130" s="131">
        <f>'様式D-3_S00'!CD4141</f>
        <v>0.22500000000000001</v>
      </c>
      <c r="AK130" s="131">
        <f>'様式D-3_S00'!CE4141</f>
        <v>0</v>
      </c>
      <c r="AL130" s="131">
        <f>'様式D-3_S00'!CF4141</f>
        <v>0</v>
      </c>
      <c r="AM130" s="131">
        <f>'様式D-3_S00'!CG4141</f>
        <v>0</v>
      </c>
      <c r="AN130" s="132">
        <f>'様式D-3_S00'!CH4141</f>
        <v>0</v>
      </c>
      <c r="AO130" s="155"/>
      <c r="AP130" s="155"/>
      <c r="AQ130" s="155"/>
      <c r="AR130" s="155"/>
      <c r="AS130" s="155"/>
      <c r="AT130" s="185">
        <f t="shared" si="8"/>
        <v>2</v>
      </c>
      <c r="AU130" s="155"/>
    </row>
    <row r="131" spans="2:47" x14ac:dyDescent="0.15">
      <c r="B131" s="176" t="str">
        <f>'様式D-3_S00'!AV4188</f>
        <v>S089</v>
      </c>
      <c r="C131" s="278">
        <f>'様式D-3_S00'!AW4188</f>
        <v>10.6</v>
      </c>
      <c r="D131" s="126">
        <f>'様式D-3_S00'!AX4188</f>
        <v>0</v>
      </c>
      <c r="E131" s="127">
        <f>'様式D-3_S00'!AY4188</f>
        <v>0</v>
      </c>
      <c r="F131" s="127">
        <f>'様式D-3_S00'!AZ4188</f>
        <v>0</v>
      </c>
      <c r="G131" s="128">
        <f>'様式D-3_S00'!BA4188</f>
        <v>0</v>
      </c>
      <c r="H131" s="129">
        <f>'様式D-3_S00'!BB4188</f>
        <v>0</v>
      </c>
      <c r="I131" s="127">
        <f>'様式D-3_S00'!BC4188</f>
        <v>0</v>
      </c>
      <c r="J131" s="127">
        <f>'様式D-3_S00'!BD4188</f>
        <v>0</v>
      </c>
      <c r="K131" s="128">
        <f>'様式D-3_S00'!BE4188</f>
        <v>0</v>
      </c>
      <c r="L131" s="129">
        <f>'様式D-3_S00'!BF4188</f>
        <v>0</v>
      </c>
      <c r="M131" s="127">
        <f>'様式D-3_S00'!BG4188</f>
        <v>0</v>
      </c>
      <c r="N131" s="127">
        <f>'様式D-3_S00'!BH4188</f>
        <v>0</v>
      </c>
      <c r="O131" s="128">
        <f>'様式D-3_S00'!BI4188</f>
        <v>0</v>
      </c>
      <c r="P131" s="129" t="str">
        <f>'様式D-3_S00'!BJ4188</f>
        <v/>
      </c>
      <c r="Q131" s="127" t="str">
        <f>'様式D-3_S00'!BK4188</f>
        <v/>
      </c>
      <c r="R131" s="128" t="str">
        <f>'様式D-3_S00'!BL4188</f>
        <v/>
      </c>
      <c r="S131" s="129">
        <f>'様式D-3_S00'!BM4188</f>
        <v>0</v>
      </c>
      <c r="T131" s="127">
        <f>'様式D-3_S00'!BN4188</f>
        <v>0</v>
      </c>
      <c r="U131" s="128">
        <f>'様式D-3_S00'!BO4188</f>
        <v>0</v>
      </c>
      <c r="V131" s="129">
        <f>'様式D-3_S00'!BP4188</f>
        <v>0</v>
      </c>
      <c r="W131" s="127">
        <f>'様式D-3_S00'!BQ4188</f>
        <v>0</v>
      </c>
      <c r="X131" s="130">
        <f>'様式D-3_S00'!BR4188</f>
        <v>0</v>
      </c>
      <c r="Y131" s="266" t="str">
        <f>'様式D-3_S00'!BS4188</f>
        <v>Ⅰ</v>
      </c>
      <c r="Z131" s="267" t="str">
        <f>'様式D-3_S00'!BT4188</f>
        <v>Ⅰ</v>
      </c>
      <c r="AA131" s="267" t="str">
        <f>'様式D-3_S00'!BU4188</f>
        <v>Ⅰ</v>
      </c>
      <c r="AB131" s="266" t="str">
        <f>'様式D-3_S00'!BV4188</f>
        <v>Ⅰ</v>
      </c>
      <c r="AC131" s="126" t="str">
        <f>'様式D-3_S00'!BW4188</f>
        <v/>
      </c>
      <c r="AD131" s="127" t="str">
        <f>'様式D-3_S00'!BX4188</f>
        <v/>
      </c>
      <c r="AE131" s="127" t="str">
        <f>'様式D-3_S00'!BY4188</f>
        <v/>
      </c>
      <c r="AF131" s="128" t="str">
        <f>'様式D-3_S00'!BZ4188</f>
        <v/>
      </c>
      <c r="AG131" s="335">
        <f>'様式D-3_S00'!CA4188</f>
        <v>0</v>
      </c>
      <c r="AH131" s="131">
        <f>'様式D-3_S00'!CB4188</f>
        <v>0</v>
      </c>
      <c r="AI131" s="131">
        <f>'様式D-3_S00'!CC4188</f>
        <v>0</v>
      </c>
      <c r="AJ131" s="131">
        <f>'様式D-3_S00'!CD4188</f>
        <v>0</v>
      </c>
      <c r="AK131" s="131">
        <f>'様式D-3_S00'!CE4188</f>
        <v>0</v>
      </c>
      <c r="AL131" s="131">
        <f>'様式D-3_S00'!CF4188</f>
        <v>0</v>
      </c>
      <c r="AM131" s="131">
        <f>'様式D-3_S00'!CG4188</f>
        <v>0</v>
      </c>
      <c r="AN131" s="132">
        <f>'様式D-3_S00'!CH4188</f>
        <v>0</v>
      </c>
      <c r="AO131" s="155"/>
      <c r="AP131" s="155"/>
      <c r="AQ131" s="155"/>
      <c r="AR131" s="155"/>
      <c r="AS131" s="155"/>
      <c r="AT131" s="185">
        <f t="shared" si="8"/>
        <v>1</v>
      </c>
      <c r="AU131" s="155"/>
    </row>
    <row r="132" spans="2:47" x14ac:dyDescent="0.15">
      <c r="B132" s="176" t="str">
        <f>'様式D-3_S00'!AV4235</f>
        <v>S090</v>
      </c>
      <c r="C132" s="278">
        <f>'様式D-3_S00'!AW4235</f>
        <v>10.6</v>
      </c>
      <c r="D132" s="126">
        <f>'様式D-3_S00'!AX4235</f>
        <v>0</v>
      </c>
      <c r="E132" s="127">
        <f>'様式D-3_S00'!AY4235</f>
        <v>0</v>
      </c>
      <c r="F132" s="127">
        <f>'様式D-3_S00'!AZ4235</f>
        <v>0</v>
      </c>
      <c r="G132" s="128">
        <f>'様式D-3_S00'!BA4235</f>
        <v>0</v>
      </c>
      <c r="H132" s="129">
        <f>'様式D-3_S00'!BB4235</f>
        <v>0</v>
      </c>
      <c r="I132" s="127">
        <f>'様式D-3_S00'!BC4235</f>
        <v>0</v>
      </c>
      <c r="J132" s="127">
        <f>'様式D-3_S00'!BD4235</f>
        <v>0</v>
      </c>
      <c r="K132" s="128">
        <f>'様式D-3_S00'!BE4235</f>
        <v>0</v>
      </c>
      <c r="L132" s="129">
        <f>'様式D-3_S00'!BF4235</f>
        <v>0</v>
      </c>
      <c r="M132" s="127">
        <f>'様式D-3_S00'!BG4235</f>
        <v>0</v>
      </c>
      <c r="N132" s="127">
        <f>'様式D-3_S00'!BH4235</f>
        <v>0</v>
      </c>
      <c r="O132" s="128">
        <f>'様式D-3_S00'!BI4235</f>
        <v>0</v>
      </c>
      <c r="P132" s="129" t="str">
        <f>'様式D-3_S00'!BJ4235</f>
        <v/>
      </c>
      <c r="Q132" s="127" t="str">
        <f>'様式D-3_S00'!BK4235</f>
        <v/>
      </c>
      <c r="R132" s="128" t="str">
        <f>'様式D-3_S00'!BL4235</f>
        <v/>
      </c>
      <c r="S132" s="129">
        <f>'様式D-3_S00'!BM4235</f>
        <v>0</v>
      </c>
      <c r="T132" s="127">
        <f>'様式D-3_S00'!BN4235</f>
        <v>0</v>
      </c>
      <c r="U132" s="128">
        <f>'様式D-3_S00'!BO4235</f>
        <v>0</v>
      </c>
      <c r="V132" s="129">
        <f>'様式D-3_S00'!BP4235</f>
        <v>0</v>
      </c>
      <c r="W132" s="127">
        <f>'様式D-3_S00'!BQ4235</f>
        <v>0</v>
      </c>
      <c r="X132" s="130">
        <f>'様式D-3_S00'!BR4235</f>
        <v>0</v>
      </c>
      <c r="Y132" s="266" t="str">
        <f>'様式D-3_S00'!BS4235</f>
        <v>Ⅰ</v>
      </c>
      <c r="Z132" s="267" t="str">
        <f>'様式D-3_S00'!BT4235</f>
        <v>Ⅰ</v>
      </c>
      <c r="AA132" s="267" t="str">
        <f>'様式D-3_S00'!BU4235</f>
        <v>Ⅰ</v>
      </c>
      <c r="AB132" s="266" t="str">
        <f>'様式D-3_S00'!BV4235</f>
        <v>Ⅰ</v>
      </c>
      <c r="AC132" s="126" t="str">
        <f>'様式D-3_S00'!BW4235</f>
        <v/>
      </c>
      <c r="AD132" s="127" t="str">
        <f>'様式D-3_S00'!BX4235</f>
        <v/>
      </c>
      <c r="AE132" s="127" t="str">
        <f>'様式D-3_S00'!BY4235</f>
        <v/>
      </c>
      <c r="AF132" s="128" t="str">
        <f>'様式D-3_S00'!BZ4235</f>
        <v/>
      </c>
      <c r="AG132" s="335">
        <f>'様式D-3_S00'!CA4235</f>
        <v>0</v>
      </c>
      <c r="AH132" s="131">
        <f>'様式D-3_S00'!CB4235</f>
        <v>0</v>
      </c>
      <c r="AI132" s="131">
        <f>'様式D-3_S00'!CC4235</f>
        <v>0</v>
      </c>
      <c r="AJ132" s="131">
        <f>'様式D-3_S00'!CD4235</f>
        <v>0</v>
      </c>
      <c r="AK132" s="131">
        <f>'様式D-3_S00'!CE4235</f>
        <v>0</v>
      </c>
      <c r="AL132" s="131">
        <f>'様式D-3_S00'!CF4235</f>
        <v>0</v>
      </c>
      <c r="AM132" s="131">
        <f>'様式D-3_S00'!CG4235</f>
        <v>0</v>
      </c>
      <c r="AN132" s="132">
        <f>'様式D-3_S00'!CH4235</f>
        <v>0</v>
      </c>
      <c r="AO132" s="155"/>
      <c r="AP132" s="155"/>
      <c r="AQ132" s="155"/>
      <c r="AR132" s="155"/>
      <c r="AS132" s="155"/>
      <c r="AT132" s="185">
        <f t="shared" si="8"/>
        <v>1</v>
      </c>
      <c r="AU132" s="155"/>
    </row>
    <row r="133" spans="2:47" x14ac:dyDescent="0.15">
      <c r="B133" s="176" t="str">
        <f>'様式D-3_S00'!AV4282</f>
        <v>S091</v>
      </c>
      <c r="C133" s="278">
        <f>'様式D-3_S00'!AW4282</f>
        <v>10.6</v>
      </c>
      <c r="D133" s="126">
        <f>'様式D-3_S00'!AX4282</f>
        <v>0</v>
      </c>
      <c r="E133" s="127">
        <f>'様式D-3_S00'!AY4282</f>
        <v>0</v>
      </c>
      <c r="F133" s="127">
        <f>'様式D-3_S00'!AZ4282</f>
        <v>0</v>
      </c>
      <c r="G133" s="128">
        <f>'様式D-3_S00'!BA4282</f>
        <v>0</v>
      </c>
      <c r="H133" s="129">
        <f>'様式D-3_S00'!BB4282</f>
        <v>0</v>
      </c>
      <c r="I133" s="127">
        <f>'様式D-3_S00'!BC4282</f>
        <v>0</v>
      </c>
      <c r="J133" s="127">
        <f>'様式D-3_S00'!BD4282</f>
        <v>0</v>
      </c>
      <c r="K133" s="128">
        <f>'様式D-3_S00'!BE4282</f>
        <v>0</v>
      </c>
      <c r="L133" s="129">
        <f>'様式D-3_S00'!BF4282</f>
        <v>0</v>
      </c>
      <c r="M133" s="127">
        <f>'様式D-3_S00'!BG4282</f>
        <v>0</v>
      </c>
      <c r="N133" s="127">
        <f>'様式D-3_S00'!BH4282</f>
        <v>1</v>
      </c>
      <c r="O133" s="128">
        <f>'様式D-3_S00'!BI4282</f>
        <v>1</v>
      </c>
      <c r="P133" s="129" t="str">
        <f>'様式D-3_S00'!BJ4282</f>
        <v/>
      </c>
      <c r="Q133" s="127" t="str">
        <f>'様式D-3_S00'!BK4282</f>
        <v/>
      </c>
      <c r="R133" s="128" t="str">
        <f>'様式D-3_S00'!BL4282</f>
        <v/>
      </c>
      <c r="S133" s="129">
        <f>'様式D-3_S00'!BM4282</f>
        <v>0</v>
      </c>
      <c r="T133" s="127">
        <f>'様式D-3_S00'!BN4282</f>
        <v>0</v>
      </c>
      <c r="U133" s="128">
        <f>'様式D-3_S00'!BO4282</f>
        <v>0</v>
      </c>
      <c r="V133" s="129">
        <f>'様式D-3_S00'!BP4282</f>
        <v>0</v>
      </c>
      <c r="W133" s="127">
        <f>'様式D-3_S00'!BQ4282</f>
        <v>0</v>
      </c>
      <c r="X133" s="130">
        <f>'様式D-3_S00'!BR4282</f>
        <v>2</v>
      </c>
      <c r="Y133" s="266" t="str">
        <f>'様式D-3_S00'!BS4282</f>
        <v>Ⅰ</v>
      </c>
      <c r="Z133" s="267" t="str">
        <f>'様式D-3_S00'!BT4282</f>
        <v>Ⅰ</v>
      </c>
      <c r="AA133" s="267" t="str">
        <f>'様式D-3_S00'!BU4282</f>
        <v>Ⅱ</v>
      </c>
      <c r="AB133" s="266" t="str">
        <f>'様式D-3_S00'!BV4282</f>
        <v>Ⅱ</v>
      </c>
      <c r="AC133" s="126" t="str">
        <f>'様式D-3_S00'!BW4282</f>
        <v/>
      </c>
      <c r="AD133" s="127" t="str">
        <f>'様式D-3_S00'!BX4282</f>
        <v/>
      </c>
      <c r="AE133" s="127" t="str">
        <f>'様式D-3_S00'!BY4282</f>
        <v/>
      </c>
      <c r="AF133" s="128" t="str">
        <f>'様式D-3_S00'!BZ4282</f>
        <v/>
      </c>
      <c r="AG133" s="335">
        <f>'様式D-3_S00'!CA4282</f>
        <v>0</v>
      </c>
      <c r="AH133" s="131">
        <f>'様式D-3_S00'!CB4282</f>
        <v>0</v>
      </c>
      <c r="AI133" s="131">
        <f>'様式D-3_S00'!CC4282</f>
        <v>0</v>
      </c>
      <c r="AJ133" s="131">
        <f>'様式D-3_S00'!CD4282</f>
        <v>0</v>
      </c>
      <c r="AK133" s="131">
        <f>'様式D-3_S00'!CE4282</f>
        <v>0</v>
      </c>
      <c r="AL133" s="131">
        <f>'様式D-3_S00'!CF4282</f>
        <v>0</v>
      </c>
      <c r="AM133" s="131">
        <f>'様式D-3_S00'!CG4282</f>
        <v>0.05</v>
      </c>
      <c r="AN133" s="132">
        <f>'様式D-3_S00'!CH4282</f>
        <v>0.03</v>
      </c>
      <c r="AO133" s="155"/>
      <c r="AP133" s="155"/>
      <c r="AQ133" s="155"/>
      <c r="AR133" s="155"/>
      <c r="AS133" s="155"/>
      <c r="AT133" s="185">
        <f t="shared" si="8"/>
        <v>2</v>
      </c>
      <c r="AU133" s="155"/>
    </row>
    <row r="134" spans="2:47" x14ac:dyDescent="0.15">
      <c r="B134" s="176" t="str">
        <f>'様式D-3_S00'!AV4329</f>
        <v>S092</v>
      </c>
      <c r="C134" s="278">
        <f>'様式D-3_S00'!AW4329</f>
        <v>10.6</v>
      </c>
      <c r="D134" s="126">
        <f>'様式D-3_S00'!AX4329</f>
        <v>0</v>
      </c>
      <c r="E134" s="127">
        <f>'様式D-3_S00'!AY4329</f>
        <v>0</v>
      </c>
      <c r="F134" s="127">
        <f>'様式D-3_S00'!AZ4329</f>
        <v>0</v>
      </c>
      <c r="G134" s="128">
        <f>'様式D-3_S00'!BA4329</f>
        <v>0</v>
      </c>
      <c r="H134" s="129">
        <f>'様式D-3_S00'!BB4329</f>
        <v>0</v>
      </c>
      <c r="I134" s="127">
        <f>'様式D-3_S00'!BC4329</f>
        <v>0</v>
      </c>
      <c r="J134" s="127">
        <f>'様式D-3_S00'!BD4329</f>
        <v>0</v>
      </c>
      <c r="K134" s="128">
        <f>'様式D-3_S00'!BE4329</f>
        <v>0</v>
      </c>
      <c r="L134" s="129">
        <f>'様式D-3_S00'!BF4329</f>
        <v>0</v>
      </c>
      <c r="M134" s="127">
        <f>'様式D-3_S00'!BG4329</f>
        <v>0</v>
      </c>
      <c r="N134" s="127">
        <f>'様式D-3_S00'!BH4329</f>
        <v>0</v>
      </c>
      <c r="O134" s="128">
        <f>'様式D-3_S00'!BI4329</f>
        <v>0</v>
      </c>
      <c r="P134" s="129" t="str">
        <f>'様式D-3_S00'!BJ4329</f>
        <v/>
      </c>
      <c r="Q134" s="127" t="str">
        <f>'様式D-3_S00'!BK4329</f>
        <v/>
      </c>
      <c r="R134" s="128" t="str">
        <f>'様式D-3_S00'!BL4329</f>
        <v/>
      </c>
      <c r="S134" s="129">
        <f>'様式D-3_S00'!BM4329</f>
        <v>0</v>
      </c>
      <c r="T134" s="127">
        <f>'様式D-3_S00'!BN4329</f>
        <v>0</v>
      </c>
      <c r="U134" s="128">
        <f>'様式D-3_S00'!BO4329</f>
        <v>0</v>
      </c>
      <c r="V134" s="129">
        <f>'様式D-3_S00'!BP4329</f>
        <v>0</v>
      </c>
      <c r="W134" s="127">
        <f>'様式D-3_S00'!BQ4329</f>
        <v>0</v>
      </c>
      <c r="X134" s="130">
        <f>'様式D-3_S00'!BR4329</f>
        <v>0</v>
      </c>
      <c r="Y134" s="266" t="str">
        <f>'様式D-3_S00'!BS4329</f>
        <v>Ⅰ</v>
      </c>
      <c r="Z134" s="267" t="str">
        <f>'様式D-3_S00'!BT4329</f>
        <v>Ⅰ</v>
      </c>
      <c r="AA134" s="267" t="str">
        <f>'様式D-3_S00'!BU4329</f>
        <v>Ⅰ</v>
      </c>
      <c r="AB134" s="266" t="str">
        <f>'様式D-3_S00'!BV4329</f>
        <v>Ⅰ</v>
      </c>
      <c r="AC134" s="126" t="str">
        <f>'様式D-3_S00'!BW4329</f>
        <v/>
      </c>
      <c r="AD134" s="127" t="str">
        <f>'様式D-3_S00'!BX4329</f>
        <v/>
      </c>
      <c r="AE134" s="127" t="str">
        <f>'様式D-3_S00'!BY4329</f>
        <v/>
      </c>
      <c r="AF134" s="128" t="str">
        <f>'様式D-3_S00'!BZ4329</f>
        <v/>
      </c>
      <c r="AG134" s="335">
        <f>'様式D-3_S00'!CA4329</f>
        <v>0</v>
      </c>
      <c r="AH134" s="131">
        <f>'様式D-3_S00'!CB4329</f>
        <v>0</v>
      </c>
      <c r="AI134" s="131">
        <f>'様式D-3_S00'!CC4329</f>
        <v>0</v>
      </c>
      <c r="AJ134" s="131">
        <f>'様式D-3_S00'!CD4329</f>
        <v>0</v>
      </c>
      <c r="AK134" s="131">
        <f>'様式D-3_S00'!CE4329</f>
        <v>0</v>
      </c>
      <c r="AL134" s="131">
        <f>'様式D-3_S00'!CF4329</f>
        <v>0</v>
      </c>
      <c r="AM134" s="131">
        <f>'様式D-3_S00'!CG4329</f>
        <v>0</v>
      </c>
      <c r="AN134" s="132">
        <f>'様式D-3_S00'!CH4329</f>
        <v>0</v>
      </c>
      <c r="AO134" s="155"/>
      <c r="AP134" s="155"/>
      <c r="AQ134" s="155"/>
      <c r="AR134" s="155"/>
      <c r="AS134" s="155"/>
      <c r="AT134" s="185">
        <f t="shared" si="8"/>
        <v>1</v>
      </c>
      <c r="AU134" s="155"/>
    </row>
    <row r="135" spans="2:47" x14ac:dyDescent="0.15">
      <c r="B135" s="176" t="str">
        <f>'様式D-3_S00'!AV4376</f>
        <v>S093</v>
      </c>
      <c r="C135" s="292">
        <f>'様式D-3_S00'!AW4376</f>
        <v>10.6</v>
      </c>
      <c r="D135" s="126">
        <f>'様式D-3_S00'!AX4376</f>
        <v>0</v>
      </c>
      <c r="E135" s="127">
        <f>'様式D-3_S00'!AY4376</f>
        <v>0</v>
      </c>
      <c r="F135" s="127">
        <f>'様式D-3_S00'!AZ4376</f>
        <v>0</v>
      </c>
      <c r="G135" s="128">
        <f>'様式D-3_S00'!BA4376</f>
        <v>0</v>
      </c>
      <c r="H135" s="129">
        <f>'様式D-3_S00'!BB4376</f>
        <v>0</v>
      </c>
      <c r="I135" s="127">
        <f>'様式D-3_S00'!BC4376</f>
        <v>0</v>
      </c>
      <c r="J135" s="127">
        <f>'様式D-3_S00'!BD4376</f>
        <v>0</v>
      </c>
      <c r="K135" s="128">
        <f>'様式D-3_S00'!BE4376</f>
        <v>0</v>
      </c>
      <c r="L135" s="129">
        <f>'様式D-3_S00'!BF4376</f>
        <v>0</v>
      </c>
      <c r="M135" s="127">
        <f>'様式D-3_S00'!BG4376</f>
        <v>0</v>
      </c>
      <c r="N135" s="127">
        <f>'様式D-3_S00'!BH4376</f>
        <v>0</v>
      </c>
      <c r="O135" s="128">
        <f>'様式D-3_S00'!BI4376</f>
        <v>0</v>
      </c>
      <c r="P135" s="129" t="str">
        <f>'様式D-3_S00'!BJ4376</f>
        <v/>
      </c>
      <c r="Q135" s="127" t="str">
        <f>'様式D-3_S00'!BK4376</f>
        <v/>
      </c>
      <c r="R135" s="128" t="str">
        <f>'様式D-3_S00'!BL4376</f>
        <v/>
      </c>
      <c r="S135" s="129">
        <f>'様式D-3_S00'!BM4376</f>
        <v>0</v>
      </c>
      <c r="T135" s="127">
        <f>'様式D-3_S00'!BN4376</f>
        <v>0</v>
      </c>
      <c r="U135" s="128">
        <f>'様式D-3_S00'!BO4376</f>
        <v>0</v>
      </c>
      <c r="V135" s="129">
        <f>'様式D-3_S00'!BP4376</f>
        <v>0</v>
      </c>
      <c r="W135" s="127">
        <f>'様式D-3_S00'!BQ4376</f>
        <v>0</v>
      </c>
      <c r="X135" s="130">
        <f>'様式D-3_S00'!BR4376</f>
        <v>0</v>
      </c>
      <c r="Y135" s="266" t="str">
        <f>'様式D-3_S00'!BS4376</f>
        <v>Ⅰ</v>
      </c>
      <c r="Z135" s="267" t="str">
        <f>'様式D-3_S00'!BT4376</f>
        <v>Ⅰ</v>
      </c>
      <c r="AA135" s="267" t="str">
        <f>'様式D-3_S00'!BU4376</f>
        <v>Ⅰ</v>
      </c>
      <c r="AB135" s="266" t="str">
        <f>'様式D-3_S00'!BV4376</f>
        <v>Ⅰ</v>
      </c>
      <c r="AC135" s="126" t="str">
        <f>'様式D-3_S00'!BW4376</f>
        <v/>
      </c>
      <c r="AD135" s="127" t="str">
        <f>'様式D-3_S00'!BX4376</f>
        <v/>
      </c>
      <c r="AE135" s="127" t="str">
        <f>'様式D-3_S00'!BY4376</f>
        <v/>
      </c>
      <c r="AF135" s="128" t="str">
        <f>'様式D-3_S00'!BZ4376</f>
        <v/>
      </c>
      <c r="AG135" s="335">
        <f>'様式D-3_S00'!CA4376</f>
        <v>0</v>
      </c>
      <c r="AH135" s="131">
        <f>'様式D-3_S00'!CB4376</f>
        <v>0</v>
      </c>
      <c r="AI135" s="131">
        <f>'様式D-3_S00'!CC4376</f>
        <v>0</v>
      </c>
      <c r="AJ135" s="131">
        <f>'様式D-3_S00'!CD4376</f>
        <v>0</v>
      </c>
      <c r="AK135" s="131">
        <f>'様式D-3_S00'!CE4376</f>
        <v>0</v>
      </c>
      <c r="AL135" s="131">
        <f>'様式D-3_S00'!CF4376</f>
        <v>0</v>
      </c>
      <c r="AM135" s="131">
        <f>'様式D-3_S00'!CG4376</f>
        <v>0</v>
      </c>
      <c r="AN135" s="132">
        <f>'様式D-3_S00'!CH4376</f>
        <v>0</v>
      </c>
      <c r="AO135" s="155"/>
      <c r="AP135" s="155"/>
      <c r="AQ135" s="155"/>
      <c r="AR135" s="155"/>
      <c r="AS135" s="155"/>
      <c r="AT135" s="185">
        <f t="shared" si="8"/>
        <v>1</v>
      </c>
      <c r="AU135" s="155"/>
    </row>
    <row r="136" spans="2:47" x14ac:dyDescent="0.15">
      <c r="B136" s="176" t="str">
        <f>'様式D-3_S00'!AV4423</f>
        <v>S094</v>
      </c>
      <c r="C136" s="292">
        <f>'様式D-3_S00'!AW4423</f>
        <v>10.5</v>
      </c>
      <c r="D136" s="126">
        <f>'様式D-3_S00'!AX4423</f>
        <v>0</v>
      </c>
      <c r="E136" s="127">
        <f>'様式D-3_S00'!AY4423</f>
        <v>0</v>
      </c>
      <c r="F136" s="127">
        <f>'様式D-3_S00'!AZ4423</f>
        <v>0</v>
      </c>
      <c r="G136" s="128">
        <f>'様式D-3_S00'!BA4423</f>
        <v>0</v>
      </c>
      <c r="H136" s="129">
        <f>'様式D-3_S00'!BB4423</f>
        <v>0</v>
      </c>
      <c r="I136" s="127">
        <f>'様式D-3_S00'!BC4423</f>
        <v>0</v>
      </c>
      <c r="J136" s="127">
        <f>'様式D-3_S00'!BD4423</f>
        <v>0</v>
      </c>
      <c r="K136" s="128">
        <f>'様式D-3_S00'!BE4423</f>
        <v>0</v>
      </c>
      <c r="L136" s="129">
        <f>'様式D-3_S00'!BF4423</f>
        <v>0</v>
      </c>
      <c r="M136" s="127">
        <f>'様式D-3_S00'!BG4423</f>
        <v>0</v>
      </c>
      <c r="N136" s="127">
        <f>'様式D-3_S00'!BH4423</f>
        <v>0</v>
      </c>
      <c r="O136" s="128">
        <f>'様式D-3_S00'!BI4423</f>
        <v>0</v>
      </c>
      <c r="P136" s="129" t="str">
        <f>'様式D-3_S00'!BJ4423</f>
        <v/>
      </c>
      <c r="Q136" s="127" t="str">
        <f>'様式D-3_S00'!BK4423</f>
        <v/>
      </c>
      <c r="R136" s="128" t="str">
        <f>'様式D-3_S00'!BL4423</f>
        <v/>
      </c>
      <c r="S136" s="129">
        <f>'様式D-3_S00'!BM4423</f>
        <v>0</v>
      </c>
      <c r="T136" s="127">
        <f>'様式D-3_S00'!BN4423</f>
        <v>0</v>
      </c>
      <c r="U136" s="128">
        <f>'様式D-3_S00'!BO4423</f>
        <v>0</v>
      </c>
      <c r="V136" s="129">
        <f>'様式D-3_S00'!BP4423</f>
        <v>0</v>
      </c>
      <c r="W136" s="127">
        <f>'様式D-3_S00'!BQ4423</f>
        <v>0</v>
      </c>
      <c r="X136" s="130">
        <f>'様式D-3_S00'!BR4423</f>
        <v>0</v>
      </c>
      <c r="Y136" s="266" t="str">
        <f>'様式D-3_S00'!BS4423</f>
        <v>Ⅰ</v>
      </c>
      <c r="Z136" s="267" t="str">
        <f>'様式D-3_S00'!BT4423</f>
        <v>Ⅰ</v>
      </c>
      <c r="AA136" s="267" t="str">
        <f>'様式D-3_S00'!BU4423</f>
        <v>Ⅰ</v>
      </c>
      <c r="AB136" s="266" t="str">
        <f>'様式D-3_S00'!BV4423</f>
        <v>Ⅰ</v>
      </c>
      <c r="AC136" s="126" t="str">
        <f>'様式D-3_S00'!BW4423</f>
        <v/>
      </c>
      <c r="AD136" s="127" t="str">
        <f>'様式D-3_S00'!BX4423</f>
        <v/>
      </c>
      <c r="AE136" s="127" t="str">
        <f>'様式D-3_S00'!BY4423</f>
        <v/>
      </c>
      <c r="AF136" s="128" t="str">
        <f>'様式D-3_S00'!BZ4423</f>
        <v/>
      </c>
      <c r="AG136" s="335">
        <f>'様式D-3_S00'!CA4423</f>
        <v>0</v>
      </c>
      <c r="AH136" s="131">
        <f>'様式D-3_S00'!CB4423</f>
        <v>0</v>
      </c>
      <c r="AI136" s="131">
        <f>'様式D-3_S00'!CC4423</f>
        <v>0</v>
      </c>
      <c r="AJ136" s="131">
        <f>'様式D-3_S00'!CD4423</f>
        <v>0</v>
      </c>
      <c r="AK136" s="131">
        <f>'様式D-3_S00'!CE4423</f>
        <v>0</v>
      </c>
      <c r="AL136" s="131">
        <f>'様式D-3_S00'!CF4423</f>
        <v>0</v>
      </c>
      <c r="AM136" s="131">
        <f>'様式D-3_S00'!CG4423</f>
        <v>0</v>
      </c>
      <c r="AN136" s="132">
        <f>'様式D-3_S00'!CH4423</f>
        <v>0</v>
      </c>
      <c r="AO136" s="155"/>
      <c r="AP136" s="155"/>
      <c r="AQ136" s="155"/>
      <c r="AR136" s="155"/>
      <c r="AS136" s="155"/>
      <c r="AT136" s="185">
        <f t="shared" si="8"/>
        <v>1</v>
      </c>
      <c r="AU136" s="155"/>
    </row>
    <row r="137" spans="2:47" x14ac:dyDescent="0.15">
      <c r="B137" s="176" t="str">
        <f>'様式D-3_S00'!AV4470</f>
        <v>S095</v>
      </c>
      <c r="C137" s="292">
        <f>'様式D-3_S00'!AW4470</f>
        <v>10.5</v>
      </c>
      <c r="D137" s="126">
        <f>'様式D-3_S00'!AX4470</f>
        <v>0</v>
      </c>
      <c r="E137" s="127">
        <f>'様式D-3_S00'!AY4470</f>
        <v>0</v>
      </c>
      <c r="F137" s="127">
        <f>'様式D-3_S00'!AZ4470</f>
        <v>0</v>
      </c>
      <c r="G137" s="128">
        <f>'様式D-3_S00'!BA4470</f>
        <v>0</v>
      </c>
      <c r="H137" s="129">
        <f>'様式D-3_S00'!BB4470</f>
        <v>0</v>
      </c>
      <c r="I137" s="127">
        <f>'様式D-3_S00'!BC4470</f>
        <v>0</v>
      </c>
      <c r="J137" s="127">
        <f>'様式D-3_S00'!BD4470</f>
        <v>0</v>
      </c>
      <c r="K137" s="128">
        <f>'様式D-3_S00'!BE4470</f>
        <v>0</v>
      </c>
      <c r="L137" s="129">
        <f>'様式D-3_S00'!BF4470</f>
        <v>0</v>
      </c>
      <c r="M137" s="127">
        <f>'様式D-3_S00'!BG4470</f>
        <v>0</v>
      </c>
      <c r="N137" s="127">
        <f>'様式D-3_S00'!BH4470</f>
        <v>0</v>
      </c>
      <c r="O137" s="128">
        <f>'様式D-3_S00'!BI4470</f>
        <v>0</v>
      </c>
      <c r="P137" s="129" t="str">
        <f>'様式D-3_S00'!BJ4470</f>
        <v/>
      </c>
      <c r="Q137" s="127" t="str">
        <f>'様式D-3_S00'!BK4470</f>
        <v/>
      </c>
      <c r="R137" s="128" t="str">
        <f>'様式D-3_S00'!BL4470</f>
        <v/>
      </c>
      <c r="S137" s="129">
        <f>'様式D-3_S00'!BM4470</f>
        <v>0</v>
      </c>
      <c r="T137" s="127">
        <f>'様式D-3_S00'!BN4470</f>
        <v>0</v>
      </c>
      <c r="U137" s="128">
        <f>'様式D-3_S00'!BO4470</f>
        <v>0</v>
      </c>
      <c r="V137" s="129">
        <f>'様式D-3_S00'!BP4470</f>
        <v>0</v>
      </c>
      <c r="W137" s="127">
        <f>'様式D-3_S00'!BQ4470</f>
        <v>0</v>
      </c>
      <c r="X137" s="130">
        <f>'様式D-3_S00'!BR4470</f>
        <v>0</v>
      </c>
      <c r="Y137" s="266" t="str">
        <f>'様式D-3_S00'!BS4470</f>
        <v>Ⅰ</v>
      </c>
      <c r="Z137" s="267" t="str">
        <f>'様式D-3_S00'!BT4470</f>
        <v>Ⅰ</v>
      </c>
      <c r="AA137" s="267" t="str">
        <f>'様式D-3_S00'!BU4470</f>
        <v>Ⅰ</v>
      </c>
      <c r="AB137" s="266" t="str">
        <f>'様式D-3_S00'!BV4470</f>
        <v>Ⅰ</v>
      </c>
      <c r="AC137" s="126" t="str">
        <f>'様式D-3_S00'!BW4470</f>
        <v/>
      </c>
      <c r="AD137" s="127" t="str">
        <f>'様式D-3_S00'!BX4470</f>
        <v/>
      </c>
      <c r="AE137" s="127" t="str">
        <f>'様式D-3_S00'!BY4470</f>
        <v/>
      </c>
      <c r="AF137" s="128" t="str">
        <f>'様式D-3_S00'!BZ4470</f>
        <v/>
      </c>
      <c r="AG137" s="335">
        <f>'様式D-3_S00'!CA4470</f>
        <v>0</v>
      </c>
      <c r="AH137" s="131">
        <f>'様式D-3_S00'!CB4470</f>
        <v>0</v>
      </c>
      <c r="AI137" s="131">
        <f>'様式D-3_S00'!CC4470</f>
        <v>0</v>
      </c>
      <c r="AJ137" s="131">
        <f>'様式D-3_S00'!CD4470</f>
        <v>0</v>
      </c>
      <c r="AK137" s="131">
        <f>'様式D-3_S00'!CE4470</f>
        <v>0</v>
      </c>
      <c r="AL137" s="131">
        <f>'様式D-3_S00'!CF4470</f>
        <v>0</v>
      </c>
      <c r="AM137" s="131">
        <f>'様式D-3_S00'!CG4470</f>
        <v>0</v>
      </c>
      <c r="AN137" s="132">
        <f>'様式D-3_S00'!CH4470</f>
        <v>0</v>
      </c>
      <c r="AO137" s="155"/>
      <c r="AP137" s="155"/>
      <c r="AQ137" s="155"/>
      <c r="AR137" s="155"/>
      <c r="AS137" s="155"/>
      <c r="AT137" s="185">
        <f t="shared" si="8"/>
        <v>1</v>
      </c>
      <c r="AU137" s="155"/>
    </row>
    <row r="138" spans="2:47" x14ac:dyDescent="0.15">
      <c r="B138" s="176" t="str">
        <f>'様式D-3_S00'!AV4517</f>
        <v>S096</v>
      </c>
      <c r="C138" s="292">
        <f>'様式D-3_S00'!AW4517</f>
        <v>10.5</v>
      </c>
      <c r="D138" s="126">
        <f>'様式D-3_S00'!AX4517</f>
        <v>0</v>
      </c>
      <c r="E138" s="127">
        <f>'様式D-3_S00'!AY4517</f>
        <v>0</v>
      </c>
      <c r="F138" s="127">
        <f>'様式D-3_S00'!AZ4517</f>
        <v>0</v>
      </c>
      <c r="G138" s="128">
        <f>'様式D-3_S00'!BA4517</f>
        <v>0</v>
      </c>
      <c r="H138" s="129">
        <f>'様式D-3_S00'!BB4517</f>
        <v>0</v>
      </c>
      <c r="I138" s="127">
        <f>'様式D-3_S00'!BC4517</f>
        <v>0</v>
      </c>
      <c r="J138" s="127">
        <f>'様式D-3_S00'!BD4517</f>
        <v>0</v>
      </c>
      <c r="K138" s="128">
        <f>'様式D-3_S00'!BE4517</f>
        <v>0</v>
      </c>
      <c r="L138" s="129">
        <f>'様式D-3_S00'!BF4517</f>
        <v>0</v>
      </c>
      <c r="M138" s="127">
        <f>'様式D-3_S00'!BG4517</f>
        <v>0</v>
      </c>
      <c r="N138" s="127">
        <f>'様式D-3_S00'!BH4517</f>
        <v>0</v>
      </c>
      <c r="O138" s="128">
        <f>'様式D-3_S00'!BI4517</f>
        <v>0</v>
      </c>
      <c r="P138" s="129" t="str">
        <f>'様式D-3_S00'!BJ4517</f>
        <v/>
      </c>
      <c r="Q138" s="127" t="str">
        <f>'様式D-3_S00'!BK4517</f>
        <v/>
      </c>
      <c r="R138" s="128" t="str">
        <f>'様式D-3_S00'!BL4517</f>
        <v/>
      </c>
      <c r="S138" s="129">
        <f>'様式D-3_S00'!BM4517</f>
        <v>0</v>
      </c>
      <c r="T138" s="127">
        <f>'様式D-3_S00'!BN4517</f>
        <v>0</v>
      </c>
      <c r="U138" s="128">
        <f>'様式D-3_S00'!BO4517</f>
        <v>0</v>
      </c>
      <c r="V138" s="129">
        <f>'様式D-3_S00'!BP4517</f>
        <v>0</v>
      </c>
      <c r="W138" s="127">
        <f>'様式D-3_S00'!BQ4517</f>
        <v>0</v>
      </c>
      <c r="X138" s="130">
        <f>'様式D-3_S00'!BR4517</f>
        <v>0</v>
      </c>
      <c r="Y138" s="266" t="str">
        <f>'様式D-3_S00'!BS4517</f>
        <v>Ⅰ</v>
      </c>
      <c r="Z138" s="267" t="str">
        <f>'様式D-3_S00'!BT4517</f>
        <v>Ⅰ</v>
      </c>
      <c r="AA138" s="267" t="str">
        <f>'様式D-3_S00'!BU4517</f>
        <v>Ⅰ</v>
      </c>
      <c r="AB138" s="266" t="str">
        <f>'様式D-3_S00'!BV4517</f>
        <v>Ⅰ</v>
      </c>
      <c r="AC138" s="126" t="str">
        <f>'様式D-3_S00'!BW4517</f>
        <v/>
      </c>
      <c r="AD138" s="127" t="str">
        <f>'様式D-3_S00'!BX4517</f>
        <v/>
      </c>
      <c r="AE138" s="127" t="str">
        <f>'様式D-3_S00'!BY4517</f>
        <v/>
      </c>
      <c r="AF138" s="128" t="str">
        <f>'様式D-3_S00'!BZ4517</f>
        <v/>
      </c>
      <c r="AG138" s="335">
        <f>'様式D-3_S00'!CA4517</f>
        <v>0</v>
      </c>
      <c r="AH138" s="131">
        <f>'様式D-3_S00'!CB4517</f>
        <v>0</v>
      </c>
      <c r="AI138" s="131">
        <f>'様式D-3_S00'!CC4517</f>
        <v>0</v>
      </c>
      <c r="AJ138" s="131">
        <f>'様式D-3_S00'!CD4517</f>
        <v>0</v>
      </c>
      <c r="AK138" s="131">
        <f>'様式D-3_S00'!CE4517</f>
        <v>0</v>
      </c>
      <c r="AL138" s="131">
        <f>'様式D-3_S00'!CF4517</f>
        <v>0</v>
      </c>
      <c r="AM138" s="131">
        <f>'様式D-3_S00'!CG4517</f>
        <v>0</v>
      </c>
      <c r="AN138" s="132">
        <f>'様式D-3_S00'!CH4517</f>
        <v>0</v>
      </c>
      <c r="AO138" s="155"/>
      <c r="AP138" s="155"/>
      <c r="AQ138" s="155"/>
      <c r="AR138" s="155"/>
      <c r="AS138" s="155"/>
      <c r="AT138" s="185">
        <f t="shared" si="8"/>
        <v>1</v>
      </c>
      <c r="AU138" s="155"/>
    </row>
    <row r="139" spans="2:47" x14ac:dyDescent="0.15">
      <c r="B139" s="176" t="str">
        <f>'様式D-3_S00'!AV4564</f>
        <v>S097</v>
      </c>
      <c r="C139" s="292">
        <f>'様式D-3_S00'!AW4564</f>
        <v>10.5</v>
      </c>
      <c r="D139" s="126">
        <f>'様式D-3_S00'!AX4564</f>
        <v>0</v>
      </c>
      <c r="E139" s="127">
        <f>'様式D-3_S00'!AY4564</f>
        <v>0</v>
      </c>
      <c r="F139" s="127">
        <f>'様式D-3_S00'!AZ4564</f>
        <v>0</v>
      </c>
      <c r="G139" s="128">
        <f>'様式D-3_S00'!BA4564</f>
        <v>0</v>
      </c>
      <c r="H139" s="129">
        <f>'様式D-3_S00'!BB4564</f>
        <v>0</v>
      </c>
      <c r="I139" s="127">
        <f>'様式D-3_S00'!BC4564</f>
        <v>0</v>
      </c>
      <c r="J139" s="127">
        <f>'様式D-3_S00'!BD4564</f>
        <v>0</v>
      </c>
      <c r="K139" s="128">
        <f>'様式D-3_S00'!BE4564</f>
        <v>0</v>
      </c>
      <c r="L139" s="129">
        <f>'様式D-3_S00'!BF4564</f>
        <v>0</v>
      </c>
      <c r="M139" s="127">
        <f>'様式D-3_S00'!BG4564</f>
        <v>0</v>
      </c>
      <c r="N139" s="127">
        <f>'様式D-3_S00'!BH4564</f>
        <v>0</v>
      </c>
      <c r="O139" s="128">
        <f>'様式D-3_S00'!BI4564</f>
        <v>0</v>
      </c>
      <c r="P139" s="129" t="str">
        <f>'様式D-3_S00'!BJ4564</f>
        <v/>
      </c>
      <c r="Q139" s="127" t="str">
        <f>'様式D-3_S00'!BK4564</f>
        <v/>
      </c>
      <c r="R139" s="128" t="str">
        <f>'様式D-3_S00'!BL4564</f>
        <v/>
      </c>
      <c r="S139" s="129">
        <f>'様式D-3_S00'!BM4564</f>
        <v>0</v>
      </c>
      <c r="T139" s="127">
        <f>'様式D-3_S00'!BN4564</f>
        <v>0</v>
      </c>
      <c r="U139" s="128">
        <f>'様式D-3_S00'!BO4564</f>
        <v>0</v>
      </c>
      <c r="V139" s="129">
        <f>'様式D-3_S00'!BP4564</f>
        <v>0</v>
      </c>
      <c r="W139" s="127">
        <f>'様式D-3_S00'!BQ4564</f>
        <v>0</v>
      </c>
      <c r="X139" s="130">
        <f>'様式D-3_S00'!BR4564</f>
        <v>0</v>
      </c>
      <c r="Y139" s="266" t="str">
        <f>'様式D-3_S00'!BS4564</f>
        <v>Ⅰ</v>
      </c>
      <c r="Z139" s="267" t="str">
        <f>'様式D-3_S00'!BT4564</f>
        <v>Ⅰ</v>
      </c>
      <c r="AA139" s="267" t="str">
        <f>'様式D-3_S00'!BU4564</f>
        <v>Ⅰ</v>
      </c>
      <c r="AB139" s="266" t="str">
        <f>'様式D-3_S00'!BV4564</f>
        <v>Ⅰ</v>
      </c>
      <c r="AC139" s="126" t="str">
        <f>'様式D-3_S00'!BW4564</f>
        <v/>
      </c>
      <c r="AD139" s="127" t="str">
        <f>'様式D-3_S00'!BX4564</f>
        <v/>
      </c>
      <c r="AE139" s="127" t="str">
        <f>'様式D-3_S00'!BY4564</f>
        <v/>
      </c>
      <c r="AF139" s="128" t="str">
        <f>'様式D-3_S00'!BZ4564</f>
        <v/>
      </c>
      <c r="AG139" s="335">
        <f>'様式D-3_S00'!CA4564</f>
        <v>0</v>
      </c>
      <c r="AH139" s="131">
        <f>'様式D-3_S00'!CB4564</f>
        <v>0</v>
      </c>
      <c r="AI139" s="131">
        <f>'様式D-3_S00'!CC4564</f>
        <v>0</v>
      </c>
      <c r="AJ139" s="131">
        <f>'様式D-3_S00'!CD4564</f>
        <v>0</v>
      </c>
      <c r="AK139" s="131">
        <f>'様式D-3_S00'!CE4564</f>
        <v>0</v>
      </c>
      <c r="AL139" s="131">
        <f>'様式D-3_S00'!CF4564</f>
        <v>0</v>
      </c>
      <c r="AM139" s="131">
        <f>'様式D-3_S00'!CG4564</f>
        <v>0</v>
      </c>
      <c r="AN139" s="132">
        <f>'様式D-3_S00'!CH4564</f>
        <v>0</v>
      </c>
      <c r="AO139" s="155"/>
      <c r="AP139" s="155"/>
      <c r="AQ139" s="155"/>
      <c r="AR139" s="155"/>
      <c r="AS139" s="155"/>
      <c r="AT139" s="185">
        <f t="shared" si="8"/>
        <v>1</v>
      </c>
      <c r="AU139" s="155"/>
    </row>
    <row r="140" spans="2:47" x14ac:dyDescent="0.15">
      <c r="B140" s="176" t="str">
        <f>'様式D-3_S00'!AV4611</f>
        <v>S098</v>
      </c>
      <c r="C140" s="292">
        <f>'様式D-3_S00'!AW4611</f>
        <v>10.5</v>
      </c>
      <c r="D140" s="126">
        <f>'様式D-3_S00'!AX4611</f>
        <v>0</v>
      </c>
      <c r="E140" s="127">
        <f>'様式D-3_S00'!AY4611</f>
        <v>0</v>
      </c>
      <c r="F140" s="127">
        <f>'様式D-3_S00'!AZ4611</f>
        <v>0</v>
      </c>
      <c r="G140" s="128">
        <f>'様式D-3_S00'!BA4611</f>
        <v>0</v>
      </c>
      <c r="H140" s="129">
        <f>'様式D-3_S00'!BB4611</f>
        <v>0</v>
      </c>
      <c r="I140" s="127">
        <f>'様式D-3_S00'!BC4611</f>
        <v>0</v>
      </c>
      <c r="J140" s="127">
        <f>'様式D-3_S00'!BD4611</f>
        <v>0</v>
      </c>
      <c r="K140" s="128">
        <f>'様式D-3_S00'!BE4611</f>
        <v>0</v>
      </c>
      <c r="L140" s="129">
        <f>'様式D-3_S00'!BF4611</f>
        <v>0</v>
      </c>
      <c r="M140" s="127">
        <f>'様式D-3_S00'!BG4611</f>
        <v>0</v>
      </c>
      <c r="N140" s="127">
        <f>'様式D-3_S00'!BH4611</f>
        <v>0</v>
      </c>
      <c r="O140" s="128">
        <f>'様式D-3_S00'!BI4611</f>
        <v>0</v>
      </c>
      <c r="P140" s="129" t="str">
        <f>'様式D-3_S00'!BJ4611</f>
        <v/>
      </c>
      <c r="Q140" s="127" t="str">
        <f>'様式D-3_S00'!BK4611</f>
        <v/>
      </c>
      <c r="R140" s="128" t="str">
        <f>'様式D-3_S00'!BL4611</f>
        <v/>
      </c>
      <c r="S140" s="129">
        <f>'様式D-3_S00'!BM4611</f>
        <v>0</v>
      </c>
      <c r="T140" s="127">
        <f>'様式D-3_S00'!BN4611</f>
        <v>0</v>
      </c>
      <c r="U140" s="128">
        <f>'様式D-3_S00'!BO4611</f>
        <v>0</v>
      </c>
      <c r="V140" s="129">
        <f>'様式D-3_S00'!BP4611</f>
        <v>0</v>
      </c>
      <c r="W140" s="127">
        <f>'様式D-3_S00'!BQ4611</f>
        <v>0</v>
      </c>
      <c r="X140" s="130">
        <f>'様式D-3_S00'!BR4611</f>
        <v>0</v>
      </c>
      <c r="Y140" s="266" t="str">
        <f>'様式D-3_S00'!BS4611</f>
        <v>Ⅰ</v>
      </c>
      <c r="Z140" s="267" t="str">
        <f>'様式D-3_S00'!BT4611</f>
        <v>Ⅰ</v>
      </c>
      <c r="AA140" s="267" t="str">
        <f>'様式D-3_S00'!BU4611</f>
        <v>Ⅰ</v>
      </c>
      <c r="AB140" s="266" t="str">
        <f>'様式D-3_S00'!BV4611</f>
        <v>Ⅰ</v>
      </c>
      <c r="AC140" s="126" t="str">
        <f>'様式D-3_S00'!BW4611</f>
        <v/>
      </c>
      <c r="AD140" s="127" t="str">
        <f>'様式D-3_S00'!BX4611</f>
        <v/>
      </c>
      <c r="AE140" s="127" t="str">
        <f>'様式D-3_S00'!BY4611</f>
        <v/>
      </c>
      <c r="AF140" s="128" t="str">
        <f>'様式D-3_S00'!BZ4611</f>
        <v/>
      </c>
      <c r="AG140" s="335">
        <f>'様式D-3_S00'!CA4611</f>
        <v>0</v>
      </c>
      <c r="AH140" s="131">
        <f>'様式D-3_S00'!CB4611</f>
        <v>0</v>
      </c>
      <c r="AI140" s="131">
        <f>'様式D-3_S00'!CC4611</f>
        <v>0</v>
      </c>
      <c r="AJ140" s="131">
        <f>'様式D-3_S00'!CD4611</f>
        <v>0</v>
      </c>
      <c r="AK140" s="131">
        <f>'様式D-3_S00'!CE4611</f>
        <v>0</v>
      </c>
      <c r="AL140" s="131">
        <f>'様式D-3_S00'!CF4611</f>
        <v>0</v>
      </c>
      <c r="AM140" s="131">
        <f>'様式D-3_S00'!CG4611</f>
        <v>0</v>
      </c>
      <c r="AN140" s="132">
        <f>'様式D-3_S00'!CH4611</f>
        <v>0</v>
      </c>
      <c r="AO140" s="155"/>
      <c r="AP140" s="155"/>
      <c r="AQ140" s="155"/>
      <c r="AR140" s="155"/>
      <c r="AS140" s="155"/>
      <c r="AT140" s="185">
        <f t="shared" si="8"/>
        <v>1</v>
      </c>
      <c r="AU140" s="155"/>
    </row>
    <row r="141" spans="2:47" x14ac:dyDescent="0.15">
      <c r="B141" s="176" t="str">
        <f>'様式D-3_S00'!AV4658</f>
        <v>S099</v>
      </c>
      <c r="C141" s="292">
        <f>'様式D-3_S00'!AW4658</f>
        <v>10.6</v>
      </c>
      <c r="D141" s="126">
        <f>'様式D-3_S00'!AX4658</f>
        <v>0</v>
      </c>
      <c r="E141" s="127">
        <f>'様式D-3_S00'!AY4658</f>
        <v>0</v>
      </c>
      <c r="F141" s="127">
        <f>'様式D-3_S00'!AZ4658</f>
        <v>0</v>
      </c>
      <c r="G141" s="128">
        <f>'様式D-3_S00'!BA4658</f>
        <v>0</v>
      </c>
      <c r="H141" s="129">
        <f>'様式D-3_S00'!BB4658</f>
        <v>0</v>
      </c>
      <c r="I141" s="127">
        <f>'様式D-3_S00'!BC4658</f>
        <v>0</v>
      </c>
      <c r="J141" s="127">
        <f>'様式D-3_S00'!BD4658</f>
        <v>0</v>
      </c>
      <c r="K141" s="128">
        <f>'様式D-3_S00'!BE4658</f>
        <v>1</v>
      </c>
      <c r="L141" s="129">
        <f>'様式D-3_S00'!BF4658</f>
        <v>0</v>
      </c>
      <c r="M141" s="127">
        <f>'様式D-3_S00'!BG4658</f>
        <v>0</v>
      </c>
      <c r="N141" s="127">
        <f>'様式D-3_S00'!BH4658</f>
        <v>0</v>
      </c>
      <c r="O141" s="128">
        <f>'様式D-3_S00'!BI4658</f>
        <v>0</v>
      </c>
      <c r="P141" s="129" t="str">
        <f>'様式D-3_S00'!BJ4658</f>
        <v/>
      </c>
      <c r="Q141" s="127" t="str">
        <f>'様式D-3_S00'!BK4658</f>
        <v/>
      </c>
      <c r="R141" s="128" t="str">
        <f>'様式D-3_S00'!BL4658</f>
        <v/>
      </c>
      <c r="S141" s="129">
        <f>'様式D-3_S00'!BM4658</f>
        <v>0</v>
      </c>
      <c r="T141" s="127">
        <f>'様式D-3_S00'!BN4658</f>
        <v>0</v>
      </c>
      <c r="U141" s="128">
        <f>'様式D-3_S00'!BO4658</f>
        <v>1</v>
      </c>
      <c r="V141" s="129">
        <f>'様式D-3_S00'!BP4658</f>
        <v>0</v>
      </c>
      <c r="W141" s="127">
        <f>'様式D-3_S00'!BQ4658</f>
        <v>0</v>
      </c>
      <c r="X141" s="130">
        <f>'様式D-3_S00'!BR4658</f>
        <v>0</v>
      </c>
      <c r="Y141" s="266" t="str">
        <f>'様式D-3_S00'!BS4658</f>
        <v>Ⅰ</v>
      </c>
      <c r="Z141" s="267" t="str">
        <f>'様式D-3_S00'!BT4658</f>
        <v>Ⅱ</v>
      </c>
      <c r="AA141" s="267" t="str">
        <f>'様式D-3_S00'!BU4658</f>
        <v>Ⅰ</v>
      </c>
      <c r="AB141" s="266" t="str">
        <f>'様式D-3_S00'!BV4658</f>
        <v>Ⅱ</v>
      </c>
      <c r="AC141" s="126" t="str">
        <f>'様式D-3_S00'!BW4658</f>
        <v/>
      </c>
      <c r="AD141" s="127" t="str">
        <f>'様式D-3_S00'!BX4658</f>
        <v/>
      </c>
      <c r="AE141" s="127" t="str">
        <f>'様式D-3_S00'!BY4658</f>
        <v/>
      </c>
      <c r="AF141" s="128" t="str">
        <f>'様式D-3_S00'!BZ4658</f>
        <v/>
      </c>
      <c r="AG141" s="335">
        <f>'様式D-3_S00'!CA4658</f>
        <v>0</v>
      </c>
      <c r="AH141" s="131">
        <f>'様式D-3_S00'!CB4658</f>
        <v>0</v>
      </c>
      <c r="AI141" s="131">
        <f>'様式D-3_S00'!CC4658</f>
        <v>0</v>
      </c>
      <c r="AJ141" s="131">
        <f>'様式D-3_S00'!CD4658</f>
        <v>5.2499999999999998E-2</v>
      </c>
      <c r="AK141" s="131">
        <f>'様式D-3_S00'!CE4658</f>
        <v>0</v>
      </c>
      <c r="AL141" s="131">
        <f>'様式D-3_S00'!CF4658</f>
        <v>0</v>
      </c>
      <c r="AM141" s="131">
        <f>'様式D-3_S00'!CG4658</f>
        <v>0</v>
      </c>
      <c r="AN141" s="132">
        <f>'様式D-3_S00'!CH4658</f>
        <v>0</v>
      </c>
      <c r="AO141" s="155"/>
      <c r="AP141" s="155"/>
      <c r="AQ141" s="155"/>
      <c r="AR141" s="155"/>
      <c r="AS141" s="155"/>
      <c r="AT141" s="185">
        <f t="shared" si="8"/>
        <v>2</v>
      </c>
      <c r="AU141" s="155"/>
    </row>
    <row r="142" spans="2:47" x14ac:dyDescent="0.15">
      <c r="B142" s="176" t="str">
        <f>'様式D-3_S00'!AV4705</f>
        <v>S100</v>
      </c>
      <c r="C142" s="293">
        <f>'様式D-3_S00'!AW4705</f>
        <v>10.6</v>
      </c>
      <c r="D142" s="126">
        <f>'様式D-3_S00'!AX4705</f>
        <v>0</v>
      </c>
      <c r="E142" s="127">
        <f>'様式D-3_S00'!AY4705</f>
        <v>0</v>
      </c>
      <c r="F142" s="127">
        <f>'様式D-3_S00'!AZ4705</f>
        <v>0</v>
      </c>
      <c r="G142" s="128">
        <f>'様式D-3_S00'!BA4705</f>
        <v>0</v>
      </c>
      <c r="H142" s="129">
        <f>'様式D-3_S00'!BB4705</f>
        <v>0</v>
      </c>
      <c r="I142" s="127">
        <f>'様式D-3_S00'!BC4705</f>
        <v>0</v>
      </c>
      <c r="J142" s="127">
        <f>'様式D-3_S00'!BD4705</f>
        <v>0</v>
      </c>
      <c r="K142" s="128">
        <f>'様式D-3_S00'!BE4705</f>
        <v>0</v>
      </c>
      <c r="L142" s="129">
        <f>'様式D-3_S00'!BF4705</f>
        <v>0</v>
      </c>
      <c r="M142" s="127">
        <f>'様式D-3_S00'!BG4705</f>
        <v>0</v>
      </c>
      <c r="N142" s="127">
        <f>'様式D-3_S00'!BH4705</f>
        <v>0</v>
      </c>
      <c r="O142" s="128">
        <f>'様式D-3_S00'!BI4705</f>
        <v>0</v>
      </c>
      <c r="P142" s="129" t="str">
        <f>'様式D-3_S00'!BJ4705</f>
        <v/>
      </c>
      <c r="Q142" s="127" t="str">
        <f>'様式D-3_S00'!BK4705</f>
        <v/>
      </c>
      <c r="R142" s="128" t="str">
        <f>'様式D-3_S00'!BL4705</f>
        <v/>
      </c>
      <c r="S142" s="129">
        <f>'様式D-3_S00'!BM4705</f>
        <v>0</v>
      </c>
      <c r="T142" s="127">
        <f>'様式D-3_S00'!BN4705</f>
        <v>0</v>
      </c>
      <c r="U142" s="128">
        <f>'様式D-3_S00'!BO4705</f>
        <v>0</v>
      </c>
      <c r="V142" s="129">
        <f>'様式D-3_S00'!BP4705</f>
        <v>0</v>
      </c>
      <c r="W142" s="127">
        <f>'様式D-3_S00'!BQ4705</f>
        <v>0</v>
      </c>
      <c r="X142" s="130">
        <f>'様式D-3_S00'!BR4705</f>
        <v>0</v>
      </c>
      <c r="Y142" s="266" t="str">
        <f>'様式D-3_S00'!BS4705</f>
        <v>Ⅰ</v>
      </c>
      <c r="Z142" s="267" t="str">
        <f>'様式D-3_S00'!BT4705</f>
        <v>Ⅰ</v>
      </c>
      <c r="AA142" s="267" t="str">
        <f>'様式D-3_S00'!BU4705</f>
        <v>Ⅰ</v>
      </c>
      <c r="AB142" s="266" t="str">
        <f>'様式D-3_S00'!BV4705</f>
        <v>Ⅰ</v>
      </c>
      <c r="AC142" s="126" t="str">
        <f>'様式D-3_S00'!BW4705</f>
        <v/>
      </c>
      <c r="AD142" s="127" t="str">
        <f>'様式D-3_S00'!BX4705</f>
        <v/>
      </c>
      <c r="AE142" s="127" t="str">
        <f>'様式D-3_S00'!BY4705</f>
        <v/>
      </c>
      <c r="AF142" s="128" t="str">
        <f>'様式D-3_S00'!BZ4705</f>
        <v/>
      </c>
      <c r="AG142" s="335">
        <f>'様式D-3_S00'!CA4705</f>
        <v>0</v>
      </c>
      <c r="AH142" s="131">
        <f>'様式D-3_S00'!CB4705</f>
        <v>0</v>
      </c>
      <c r="AI142" s="131">
        <f>'様式D-3_S00'!CC4705</f>
        <v>0</v>
      </c>
      <c r="AJ142" s="131">
        <f>'様式D-3_S00'!CD4705</f>
        <v>0</v>
      </c>
      <c r="AK142" s="131">
        <f>'様式D-3_S00'!CE4705</f>
        <v>0</v>
      </c>
      <c r="AL142" s="131">
        <f>'様式D-3_S00'!CF4705</f>
        <v>0</v>
      </c>
      <c r="AM142" s="131">
        <f>'様式D-3_S00'!CG4705</f>
        <v>0</v>
      </c>
      <c r="AN142" s="132">
        <f>'様式D-3_S00'!CH4705</f>
        <v>0</v>
      </c>
      <c r="AO142" s="155"/>
      <c r="AP142" s="155"/>
      <c r="AQ142" s="155"/>
      <c r="AR142" s="155"/>
      <c r="AS142" s="155"/>
      <c r="AT142" s="185">
        <f t="shared" si="8"/>
        <v>1</v>
      </c>
      <c r="AU142" s="155"/>
    </row>
    <row r="143" spans="2:47" ht="12.75" thickBot="1" x14ac:dyDescent="0.2">
      <c r="B143" s="176" t="str">
        <f>'様式D-3_S00'!AV4752</f>
        <v>S101</v>
      </c>
      <c r="C143" s="137">
        <f>'様式D-3_S00'!AW4752</f>
        <v>10.6</v>
      </c>
      <c r="D143" s="138">
        <f>'様式D-3_S00'!AX4752</f>
        <v>0</v>
      </c>
      <c r="E143" s="139">
        <f>'様式D-3_S00'!AY4752</f>
        <v>0</v>
      </c>
      <c r="F143" s="139">
        <f>'様式D-3_S00'!AZ4752</f>
        <v>0</v>
      </c>
      <c r="G143" s="140">
        <f>'様式D-3_S00'!BA4752</f>
        <v>0</v>
      </c>
      <c r="H143" s="141">
        <f>'様式D-3_S00'!BB4752</f>
        <v>0</v>
      </c>
      <c r="I143" s="139">
        <f>'様式D-3_S00'!BC4752</f>
        <v>0</v>
      </c>
      <c r="J143" s="139">
        <f>'様式D-3_S00'!BD4752</f>
        <v>0</v>
      </c>
      <c r="K143" s="140">
        <f>'様式D-3_S00'!BE4752</f>
        <v>0</v>
      </c>
      <c r="L143" s="141">
        <f>'様式D-3_S00'!BF4752</f>
        <v>0</v>
      </c>
      <c r="M143" s="139">
        <f>'様式D-3_S00'!BG4752</f>
        <v>0</v>
      </c>
      <c r="N143" s="139">
        <f>'様式D-3_S00'!BH4752</f>
        <v>0</v>
      </c>
      <c r="O143" s="140">
        <f>'様式D-3_S00'!BI4752</f>
        <v>0</v>
      </c>
      <c r="P143" s="141" t="str">
        <f>'様式D-3_S00'!BJ4752</f>
        <v/>
      </c>
      <c r="Q143" s="139" t="str">
        <f>'様式D-3_S00'!BK4752</f>
        <v/>
      </c>
      <c r="R143" s="140" t="str">
        <f>'様式D-3_S00'!BL4752</f>
        <v/>
      </c>
      <c r="S143" s="141">
        <f>'様式D-3_S00'!BM4752</f>
        <v>0</v>
      </c>
      <c r="T143" s="139">
        <f>'様式D-3_S00'!BN4752</f>
        <v>0</v>
      </c>
      <c r="U143" s="140">
        <f>'様式D-3_S00'!BO4752</f>
        <v>0</v>
      </c>
      <c r="V143" s="141">
        <f>'様式D-3_S00'!BP4752</f>
        <v>0</v>
      </c>
      <c r="W143" s="139">
        <f>'様式D-3_S00'!BQ4752</f>
        <v>0</v>
      </c>
      <c r="X143" s="142">
        <f>'様式D-3_S00'!BR4752</f>
        <v>0</v>
      </c>
      <c r="Y143" s="270" t="str">
        <f>'様式D-3_S00'!BS4752</f>
        <v>Ⅰ</v>
      </c>
      <c r="Z143" s="271" t="str">
        <f>'様式D-3_S00'!BT4752</f>
        <v>Ⅰ</v>
      </c>
      <c r="AA143" s="271" t="str">
        <f>'様式D-3_S00'!BU4752</f>
        <v>Ⅰ</v>
      </c>
      <c r="AB143" s="272" t="str">
        <f>'様式D-3_S00'!BV4752</f>
        <v>Ⅰ</v>
      </c>
      <c r="AC143" s="138" t="str">
        <f>'様式D-3_S00'!BW4752</f>
        <v/>
      </c>
      <c r="AD143" s="139" t="str">
        <f>'様式D-3_S00'!BX4752</f>
        <v/>
      </c>
      <c r="AE143" s="139" t="str">
        <f>'様式D-3_S00'!BY4752</f>
        <v/>
      </c>
      <c r="AF143" s="140" t="str">
        <f>'様式D-3_S00'!BZ4752</f>
        <v/>
      </c>
      <c r="AG143" s="336">
        <f>'様式D-3_S00'!CA4752</f>
        <v>0</v>
      </c>
      <c r="AH143" s="337">
        <f>'様式D-3_S00'!CB4752</f>
        <v>0</v>
      </c>
      <c r="AI143" s="337">
        <f>'様式D-3_S00'!CC4752</f>
        <v>0</v>
      </c>
      <c r="AJ143" s="337">
        <f>'様式D-3_S00'!CD4752</f>
        <v>0</v>
      </c>
      <c r="AK143" s="337">
        <f>'様式D-3_S00'!CE4752</f>
        <v>0</v>
      </c>
      <c r="AL143" s="337">
        <f>'様式D-3_S00'!CF4752</f>
        <v>0</v>
      </c>
      <c r="AM143" s="337">
        <f>'様式D-3_S00'!CG4752</f>
        <v>0</v>
      </c>
      <c r="AN143" s="338">
        <f>'様式D-3_S00'!CH4752</f>
        <v>0</v>
      </c>
      <c r="AO143" s="155"/>
      <c r="AP143" s="155"/>
      <c r="AQ143" s="155"/>
      <c r="AR143" s="155"/>
      <c r="AS143" s="155"/>
      <c r="AT143" s="185">
        <f t="shared" si="8"/>
        <v>1</v>
      </c>
      <c r="AU143" s="155"/>
    </row>
    <row r="144" spans="2:47" ht="15" customHeight="1" thickTop="1" thickBot="1" x14ac:dyDescent="0.2">
      <c r="B144" s="1179" t="s">
        <v>48</v>
      </c>
      <c r="C144" s="1180"/>
      <c r="D144" s="144">
        <f>SUM(D110:D143)</f>
        <v>0</v>
      </c>
      <c r="E144" s="145">
        <f t="shared" ref="E144:X144" si="9">SUM(E110:E143)</f>
        <v>0</v>
      </c>
      <c r="F144" s="145">
        <f t="shared" si="9"/>
        <v>0</v>
      </c>
      <c r="G144" s="146">
        <f t="shared" si="9"/>
        <v>0</v>
      </c>
      <c r="H144" s="147">
        <f t="shared" si="9"/>
        <v>0</v>
      </c>
      <c r="I144" s="145">
        <f t="shared" si="9"/>
        <v>0</v>
      </c>
      <c r="J144" s="145">
        <f t="shared" si="9"/>
        <v>5</v>
      </c>
      <c r="K144" s="146">
        <f t="shared" si="9"/>
        <v>11</v>
      </c>
      <c r="L144" s="147">
        <f t="shared" si="9"/>
        <v>0</v>
      </c>
      <c r="M144" s="145">
        <f t="shared" si="9"/>
        <v>0</v>
      </c>
      <c r="N144" s="145">
        <f t="shared" si="9"/>
        <v>1</v>
      </c>
      <c r="O144" s="146">
        <f t="shared" si="9"/>
        <v>6</v>
      </c>
      <c r="P144" s="147">
        <f t="shared" si="9"/>
        <v>0</v>
      </c>
      <c r="Q144" s="145">
        <f t="shared" si="9"/>
        <v>0</v>
      </c>
      <c r="R144" s="146">
        <f t="shared" si="9"/>
        <v>0</v>
      </c>
      <c r="S144" s="147">
        <f t="shared" si="9"/>
        <v>0</v>
      </c>
      <c r="T144" s="145">
        <f t="shared" si="9"/>
        <v>0</v>
      </c>
      <c r="U144" s="146">
        <f t="shared" si="9"/>
        <v>16</v>
      </c>
      <c r="V144" s="147">
        <f t="shared" si="9"/>
        <v>0</v>
      </c>
      <c r="W144" s="145">
        <f t="shared" si="9"/>
        <v>0</v>
      </c>
      <c r="X144" s="148">
        <f t="shared" si="9"/>
        <v>7</v>
      </c>
      <c r="Y144" s="269"/>
      <c r="Z144" s="268"/>
      <c r="AA144" s="268"/>
      <c r="AB144" s="269"/>
      <c r="AC144" s="149">
        <f>SUM(AC111:AC143)</f>
        <v>0</v>
      </c>
      <c r="AD144" s="150">
        <f>SUM(AD111:AD143)</f>
        <v>0</v>
      </c>
      <c r="AE144" s="150">
        <f>SUM(AE111:AE143)</f>
        <v>0</v>
      </c>
      <c r="AF144" s="151">
        <f>SUM(AF111:AF143)</f>
        <v>0</v>
      </c>
      <c r="AG144" s="152">
        <f t="shared" ref="AG144:AN144" si="10">SUM(AG110:AG143)</f>
        <v>0</v>
      </c>
      <c r="AH144" s="153">
        <f t="shared" si="10"/>
        <v>0</v>
      </c>
      <c r="AI144" s="153">
        <f t="shared" si="10"/>
        <v>6.5000000000000002E-2</v>
      </c>
      <c r="AJ144" s="153">
        <f t="shared" si="10"/>
        <v>7.4077000000000002</v>
      </c>
      <c r="AK144" s="153">
        <f t="shared" si="10"/>
        <v>0</v>
      </c>
      <c r="AL144" s="153">
        <f t="shared" si="10"/>
        <v>0</v>
      </c>
      <c r="AM144" s="153">
        <f t="shared" si="10"/>
        <v>0.05</v>
      </c>
      <c r="AN144" s="154">
        <f t="shared" si="10"/>
        <v>1.5999999999999999</v>
      </c>
      <c r="AO144" s="155"/>
      <c r="AP144" s="155"/>
      <c r="AQ144" s="155"/>
      <c r="AR144" s="155"/>
      <c r="AS144" s="155"/>
      <c r="AT144" s="161">
        <f>MAX(AT110:AT143)</f>
        <v>2</v>
      </c>
      <c r="AU144" s="155" t="s">
        <v>304</v>
      </c>
    </row>
    <row r="145" spans="1:47" x14ac:dyDescent="0.15">
      <c r="D145" s="118" t="s">
        <v>530</v>
      </c>
      <c r="E145" s="117"/>
      <c r="F145" s="118"/>
      <c r="G145" s="118"/>
      <c r="H145" s="118"/>
      <c r="I145" s="118"/>
      <c r="J145" s="118"/>
      <c r="K145" s="118"/>
      <c r="L145" s="118"/>
      <c r="M145" s="118"/>
      <c r="N145" s="118"/>
      <c r="O145" s="118"/>
      <c r="P145" s="118"/>
      <c r="Q145" s="118"/>
      <c r="R145" s="118"/>
      <c r="S145" s="118"/>
      <c r="T145" s="118"/>
      <c r="U145" s="118"/>
      <c r="V145" s="118"/>
      <c r="W145" s="118"/>
      <c r="X145" s="118"/>
      <c r="Y145" s="118"/>
      <c r="Z145" s="118"/>
      <c r="AA145" s="118"/>
      <c r="AB145" s="118"/>
      <c r="AC145" s="118"/>
      <c r="AD145" s="118"/>
      <c r="AE145" s="118"/>
      <c r="AF145" s="118"/>
      <c r="AG145" s="118"/>
      <c r="AH145" s="118"/>
      <c r="AI145" s="118"/>
      <c r="AJ145" s="118"/>
      <c r="AK145" s="118"/>
      <c r="AL145" s="118"/>
      <c r="AM145" s="118"/>
      <c r="AN145" s="118"/>
    </row>
    <row r="146" spans="1:47" x14ac:dyDescent="0.15">
      <c r="D146" s="118" t="s">
        <v>531</v>
      </c>
      <c r="E146" s="117"/>
      <c r="F146" s="118"/>
      <c r="G146" s="118"/>
      <c r="H146" s="118"/>
      <c r="I146" s="118"/>
      <c r="J146" s="118"/>
      <c r="K146" s="118"/>
      <c r="L146" s="118"/>
      <c r="M146" s="118"/>
      <c r="N146" s="118"/>
      <c r="O146" s="118"/>
      <c r="P146" s="118"/>
      <c r="Q146" s="118"/>
      <c r="R146" s="118"/>
      <c r="S146" s="118"/>
      <c r="T146" s="118"/>
      <c r="U146" s="118"/>
      <c r="V146" s="118"/>
      <c r="W146" s="118"/>
      <c r="X146" s="118"/>
      <c r="Y146" s="118"/>
      <c r="Z146" s="118"/>
      <c r="AA146" s="118"/>
      <c r="AB146" s="118"/>
      <c r="AC146" s="118"/>
      <c r="AD146" s="118"/>
      <c r="AE146" s="118"/>
      <c r="AF146" s="118"/>
      <c r="AG146" s="118"/>
      <c r="AH146" s="118"/>
      <c r="AI146" s="118"/>
      <c r="AJ146" s="118"/>
      <c r="AK146" s="118"/>
      <c r="AL146" s="118"/>
      <c r="AM146" s="118"/>
      <c r="AN146" s="118"/>
    </row>
    <row r="147" spans="1:47" x14ac:dyDescent="0.15">
      <c r="D147" s="118" t="s">
        <v>284</v>
      </c>
      <c r="E147" s="117"/>
      <c r="F147" s="118"/>
      <c r="G147" s="118"/>
      <c r="H147" s="118"/>
      <c r="I147" s="118"/>
      <c r="J147" s="118"/>
      <c r="K147" s="118"/>
      <c r="L147" s="118"/>
      <c r="M147" s="118"/>
      <c r="N147" s="118"/>
      <c r="O147" s="118"/>
      <c r="P147" s="118"/>
      <c r="Q147" s="118"/>
      <c r="R147" s="118"/>
      <c r="S147" s="118"/>
      <c r="T147" s="118"/>
      <c r="U147" s="118"/>
      <c r="V147" s="118"/>
      <c r="W147" s="118"/>
      <c r="X147" s="118"/>
      <c r="Y147" s="118"/>
      <c r="Z147" s="118"/>
      <c r="AA147" s="118"/>
      <c r="AB147" s="118"/>
      <c r="AC147" s="118"/>
      <c r="AD147" s="118"/>
      <c r="AE147" s="118"/>
      <c r="AF147" s="118"/>
      <c r="AG147" s="118"/>
      <c r="AH147" s="118"/>
      <c r="AI147" s="118"/>
      <c r="AJ147" s="118"/>
      <c r="AK147" s="118"/>
      <c r="AL147" s="118"/>
      <c r="AM147" s="118"/>
      <c r="AN147" s="118"/>
    </row>
    <row r="148" spans="1:47" x14ac:dyDescent="0.15">
      <c r="D148" s="118" t="s">
        <v>535</v>
      </c>
      <c r="E148" s="117"/>
      <c r="F148" s="118"/>
      <c r="G148" s="118"/>
      <c r="H148" s="118"/>
      <c r="I148" s="118"/>
      <c r="J148" s="118"/>
      <c r="K148" s="118"/>
      <c r="L148" s="118"/>
      <c r="M148" s="118"/>
      <c r="N148" s="118"/>
      <c r="O148" s="118"/>
      <c r="P148" s="118"/>
      <c r="Q148" s="118"/>
      <c r="R148" s="118"/>
      <c r="S148" s="118"/>
      <c r="T148" s="118"/>
      <c r="U148" s="118"/>
      <c r="V148" s="118"/>
      <c r="W148" s="118"/>
      <c r="X148" s="118"/>
      <c r="Y148" s="118"/>
      <c r="Z148" s="118"/>
      <c r="AA148" s="118"/>
      <c r="AB148" s="118"/>
      <c r="AC148" s="118"/>
      <c r="AD148" s="118"/>
      <c r="AE148" s="118"/>
      <c r="AF148" s="118"/>
      <c r="AG148" s="118"/>
      <c r="AH148" s="118"/>
      <c r="AI148" s="118"/>
      <c r="AJ148" s="118"/>
      <c r="AK148" s="118"/>
      <c r="AL148" s="118"/>
      <c r="AM148" s="118"/>
      <c r="AN148" s="118"/>
    </row>
    <row r="149" spans="1:47" x14ac:dyDescent="0.15">
      <c r="D149" s="118" t="s">
        <v>285</v>
      </c>
      <c r="E149" s="117"/>
      <c r="F149" s="118"/>
      <c r="G149" s="118"/>
      <c r="H149" s="118"/>
      <c r="I149" s="118"/>
      <c r="J149" s="118"/>
      <c r="K149" s="118"/>
      <c r="L149" s="118"/>
      <c r="M149" s="118"/>
      <c r="N149" s="118"/>
      <c r="O149" s="118"/>
      <c r="P149" s="118"/>
      <c r="Q149" s="118"/>
      <c r="R149" s="118"/>
      <c r="S149" s="118"/>
      <c r="T149" s="118"/>
      <c r="U149" s="118"/>
      <c r="V149" s="118"/>
      <c r="W149" s="118"/>
      <c r="X149" s="118"/>
      <c r="Y149" s="118"/>
      <c r="Z149" s="118"/>
      <c r="AA149" s="118"/>
      <c r="AB149" s="118"/>
      <c r="AC149" s="118"/>
      <c r="AD149" s="118"/>
      <c r="AE149" s="118"/>
      <c r="AF149" s="118"/>
      <c r="AG149" s="118"/>
      <c r="AH149" s="118"/>
      <c r="AI149" s="118"/>
      <c r="AJ149" s="118"/>
      <c r="AK149" s="118"/>
      <c r="AL149" s="118"/>
      <c r="AM149" s="118"/>
      <c r="AN149" s="118"/>
    </row>
    <row r="150" spans="1:47" x14ac:dyDescent="0.15">
      <c r="D150" s="118" t="s">
        <v>536</v>
      </c>
      <c r="E150" s="117"/>
      <c r="F150" s="118"/>
      <c r="G150" s="118"/>
      <c r="H150" s="118"/>
      <c r="I150" s="118"/>
      <c r="J150" s="118"/>
      <c r="K150" s="118"/>
      <c r="L150" s="118"/>
      <c r="M150" s="118"/>
      <c r="N150" s="118"/>
      <c r="O150" s="118"/>
      <c r="P150" s="118"/>
      <c r="Q150" s="118"/>
      <c r="R150" s="118"/>
      <c r="S150" s="118"/>
      <c r="T150" s="118"/>
      <c r="U150" s="118"/>
      <c r="V150" s="118"/>
      <c r="W150" s="118"/>
      <c r="X150" s="118"/>
      <c r="Y150" s="118"/>
      <c r="Z150" s="118"/>
      <c r="AA150" s="118"/>
      <c r="AB150" s="118"/>
      <c r="AC150" s="118"/>
      <c r="AD150" s="118"/>
      <c r="AE150" s="118"/>
      <c r="AF150" s="118"/>
      <c r="AG150" s="118"/>
      <c r="AH150" s="118"/>
      <c r="AI150" s="118"/>
      <c r="AJ150" s="118"/>
      <c r="AK150" s="118"/>
      <c r="AL150" s="118"/>
      <c r="AM150" s="118"/>
      <c r="AN150" s="118"/>
    </row>
    <row r="151" spans="1:47" ht="20.25" customHeight="1" x14ac:dyDescent="0.15">
      <c r="B151" s="116" t="s">
        <v>319</v>
      </c>
      <c r="C151" s="117"/>
      <c r="D151" s="118"/>
      <c r="E151" s="118"/>
      <c r="F151" s="118"/>
      <c r="G151" s="118"/>
      <c r="H151" s="118"/>
      <c r="I151" s="118"/>
      <c r="J151" s="118"/>
      <c r="K151" s="118"/>
      <c r="L151" s="118"/>
      <c r="M151" s="118"/>
      <c r="N151" s="118"/>
      <c r="O151" s="118"/>
      <c r="P151" s="118"/>
      <c r="Q151" s="118"/>
      <c r="R151" s="118"/>
      <c r="S151" s="118"/>
      <c r="T151" s="118"/>
      <c r="U151" s="118"/>
      <c r="V151" s="118"/>
      <c r="W151" s="118"/>
      <c r="X151" s="118"/>
      <c r="Y151" s="118"/>
      <c r="Z151" s="118"/>
      <c r="AA151" s="118"/>
      <c r="AB151" s="118"/>
      <c r="AC151" s="118"/>
      <c r="AD151" s="118"/>
      <c r="AE151" s="118"/>
      <c r="AF151" s="118"/>
      <c r="AG151" s="118"/>
      <c r="AH151" s="118"/>
      <c r="AI151" s="118"/>
      <c r="AJ151" s="118"/>
      <c r="AK151" s="118"/>
      <c r="AL151" s="118"/>
      <c r="AM151" s="118"/>
      <c r="AN151" s="118"/>
    </row>
    <row r="152" spans="1:47" x14ac:dyDescent="0.15">
      <c r="B152" s="1225" t="s">
        <v>74</v>
      </c>
      <c r="C152" s="1225"/>
      <c r="D152" s="1225"/>
      <c r="E152" s="1226" t="str">
        <f>E102</f>
        <v>ミネトンネル</v>
      </c>
      <c r="F152" s="1226"/>
      <c r="G152" s="1226"/>
      <c r="H152" s="1226"/>
      <c r="I152" s="1226"/>
      <c r="J152" s="1226"/>
      <c r="K152" s="1225" t="s">
        <v>73</v>
      </c>
      <c r="L152" s="1225"/>
      <c r="M152" s="1225"/>
      <c r="N152" s="1226" t="str">
        <f>N102</f>
        <v>一般国道　316号</v>
      </c>
      <c r="O152" s="1226"/>
      <c r="P152" s="1226"/>
      <c r="Q152" s="1226"/>
      <c r="R152" s="1226"/>
      <c r="S152" s="1226"/>
      <c r="T152" s="1226"/>
      <c r="U152" s="1227" t="s">
        <v>262</v>
      </c>
      <c r="V152" s="1227"/>
      <c r="W152" s="1227"/>
      <c r="X152" s="1227"/>
      <c r="Y152" s="1226" t="str">
        <f>Y102</f>
        <v>株式会社ニュージェック</v>
      </c>
      <c r="Z152" s="1226"/>
      <c r="AA152" s="1226"/>
      <c r="AB152" s="1226"/>
      <c r="AC152" s="1226"/>
      <c r="AD152" s="1226"/>
      <c r="AE152" s="1226"/>
      <c r="AF152" s="1226"/>
      <c r="AG152" s="1228" t="s">
        <v>252</v>
      </c>
      <c r="AH152" s="1228"/>
      <c r="AI152" s="1228"/>
      <c r="AJ152" s="1230">
        <f>AJ2</f>
        <v>44294</v>
      </c>
      <c r="AK152" s="1230"/>
      <c r="AL152" s="1230"/>
      <c r="AM152" s="1230"/>
      <c r="AN152" s="1230"/>
    </row>
    <row r="153" spans="1:47" x14ac:dyDescent="0.15">
      <c r="A153" s="26" t="s">
        <v>72</v>
      </c>
      <c r="B153" s="1232" t="s">
        <v>71</v>
      </c>
      <c r="C153" s="1232"/>
      <c r="D153" s="1232"/>
      <c r="E153" s="1233" t="str">
        <f>E103</f>
        <v>美祢トンネル</v>
      </c>
      <c r="F153" s="1233"/>
      <c r="G153" s="1233"/>
      <c r="H153" s="1233"/>
      <c r="I153" s="1233"/>
      <c r="J153" s="1233"/>
      <c r="K153" s="1232" t="s">
        <v>70</v>
      </c>
      <c r="L153" s="1232"/>
      <c r="M153" s="1232"/>
      <c r="N153" s="1233" t="str">
        <f>N103</f>
        <v>宇部土木建築事務所</v>
      </c>
      <c r="O153" s="1233"/>
      <c r="P153" s="1233"/>
      <c r="Q153" s="1233"/>
      <c r="R153" s="1233"/>
      <c r="S153" s="1233"/>
      <c r="T153" s="1233"/>
      <c r="U153" s="1234" t="s">
        <v>263</v>
      </c>
      <c r="V153" s="1234"/>
      <c r="W153" s="1234"/>
      <c r="X153" s="1234"/>
      <c r="Y153" s="1233" t="str">
        <f>Y103</f>
        <v>石村　勝伸</v>
      </c>
      <c r="Z153" s="1233"/>
      <c r="AA153" s="1233"/>
      <c r="AB153" s="1233"/>
      <c r="AC153" s="1233"/>
      <c r="AD153" s="1233"/>
      <c r="AE153" s="1233"/>
      <c r="AF153" s="1233"/>
      <c r="AG153" s="1229"/>
      <c r="AH153" s="1229"/>
      <c r="AI153" s="1229"/>
      <c r="AJ153" s="1231"/>
      <c r="AK153" s="1231"/>
      <c r="AL153" s="1231"/>
      <c r="AM153" s="1231"/>
      <c r="AN153" s="1231"/>
    </row>
    <row r="154" spans="1:47" ht="12" customHeight="1" x14ac:dyDescent="0.15">
      <c r="B154" s="1195"/>
      <c r="C154" s="1196"/>
      <c r="D154" s="1196"/>
      <c r="E154" s="1196"/>
      <c r="F154" s="1196"/>
      <c r="G154" s="1196"/>
      <c r="H154" s="1196"/>
      <c r="I154" s="1196"/>
      <c r="J154" s="1196"/>
      <c r="K154" s="1196"/>
      <c r="L154" s="1196"/>
      <c r="M154" s="1196"/>
      <c r="N154" s="1196"/>
      <c r="O154" s="1196"/>
      <c r="P154" s="1196"/>
      <c r="Q154" s="1196"/>
      <c r="R154" s="1196"/>
      <c r="S154" s="1196"/>
      <c r="T154" s="1196"/>
      <c r="U154" s="1196"/>
      <c r="V154" s="1196"/>
      <c r="W154" s="1196"/>
      <c r="X154" s="1196"/>
      <c r="Y154" s="1196"/>
      <c r="Z154" s="1196"/>
      <c r="AA154" s="1196"/>
      <c r="AB154" s="1196"/>
      <c r="AC154" s="1196"/>
      <c r="AD154" s="1196"/>
      <c r="AE154" s="1196"/>
      <c r="AF154" s="1196"/>
      <c r="AG154" s="1197" t="s">
        <v>69</v>
      </c>
      <c r="AH154" s="1198"/>
      <c r="AI154" s="1199"/>
      <c r="AJ154" s="1203" t="str">
        <f>AJ104</f>
        <v>Ⅲ</v>
      </c>
      <c r="AK154" s="1204"/>
      <c r="AL154" s="1204"/>
      <c r="AM154" s="1204"/>
      <c r="AN154" s="1205"/>
      <c r="AO154" s="155"/>
      <c r="AP154" s="155"/>
      <c r="AQ154" s="155"/>
      <c r="AR154" s="155"/>
      <c r="AS154" s="155"/>
      <c r="AT154" s="155"/>
      <c r="AU154" s="155"/>
    </row>
    <row r="155" spans="1:47" ht="12.75" customHeight="1" thickBot="1" x14ac:dyDescent="0.2">
      <c r="B155" s="1209" t="s">
        <v>68</v>
      </c>
      <c r="C155" s="1210"/>
      <c r="D155" s="1210"/>
      <c r="E155" s="1210"/>
      <c r="F155" s="1210"/>
      <c r="G155" s="1210"/>
      <c r="H155" s="1210"/>
      <c r="I155" s="1210"/>
      <c r="J155" s="1210"/>
      <c r="K155" s="1210"/>
      <c r="L155" s="1210"/>
      <c r="M155" s="1210"/>
      <c r="N155" s="1210"/>
      <c r="O155" s="1210"/>
      <c r="P155" s="1210"/>
      <c r="Q155" s="1210"/>
      <c r="R155" s="1210"/>
      <c r="S155" s="1210"/>
      <c r="T155" s="1210"/>
      <c r="U155" s="1210"/>
      <c r="V155" s="1210"/>
      <c r="W155" s="1210"/>
      <c r="X155" s="1210"/>
      <c r="Y155" s="1210"/>
      <c r="Z155" s="1210"/>
      <c r="AA155" s="1210"/>
      <c r="AB155" s="1210"/>
      <c r="AC155" s="1210"/>
      <c r="AD155" s="1210"/>
      <c r="AE155" s="1210"/>
      <c r="AF155" s="1210"/>
      <c r="AG155" s="1200"/>
      <c r="AH155" s="1201"/>
      <c r="AI155" s="1202"/>
      <c r="AJ155" s="1206"/>
      <c r="AK155" s="1207"/>
      <c r="AL155" s="1207"/>
      <c r="AM155" s="1207"/>
      <c r="AN155" s="1208"/>
      <c r="AO155" s="155"/>
      <c r="AP155" s="155"/>
      <c r="AQ155" s="155"/>
      <c r="AR155" s="155"/>
      <c r="AS155" s="155"/>
      <c r="AT155" s="155"/>
      <c r="AU155" s="155"/>
    </row>
    <row r="156" spans="1:47" x14ac:dyDescent="0.15">
      <c r="B156" s="1211" t="s">
        <v>67</v>
      </c>
      <c r="C156" s="1214" t="s">
        <v>293</v>
      </c>
      <c r="D156" s="1217" t="s">
        <v>66</v>
      </c>
      <c r="E156" s="1218"/>
      <c r="F156" s="1218"/>
      <c r="G156" s="1218"/>
      <c r="H156" s="1218"/>
      <c r="I156" s="1218"/>
      <c r="J156" s="1218"/>
      <c r="K156" s="1218"/>
      <c r="L156" s="1218"/>
      <c r="M156" s="1218"/>
      <c r="N156" s="1218"/>
      <c r="O156" s="1218"/>
      <c r="P156" s="1218"/>
      <c r="Q156" s="1218"/>
      <c r="R156" s="1218"/>
      <c r="S156" s="1218"/>
      <c r="T156" s="1218"/>
      <c r="U156" s="1218"/>
      <c r="V156" s="1218"/>
      <c r="W156" s="1218"/>
      <c r="X156" s="1219"/>
      <c r="Y156" s="1220" t="s">
        <v>65</v>
      </c>
      <c r="Z156" s="1220"/>
      <c r="AA156" s="1220"/>
      <c r="AB156" s="1220"/>
      <c r="AC156" s="1222" t="s">
        <v>64</v>
      </c>
      <c r="AD156" s="1223"/>
      <c r="AE156" s="1223"/>
      <c r="AF156" s="1223"/>
      <c r="AG156" s="1223"/>
      <c r="AH156" s="1223"/>
      <c r="AI156" s="1223"/>
      <c r="AJ156" s="1223"/>
      <c r="AK156" s="1223"/>
      <c r="AL156" s="1223"/>
      <c r="AM156" s="1223"/>
      <c r="AN156" s="1224"/>
      <c r="AO156" s="155"/>
      <c r="AP156" s="155"/>
      <c r="AQ156" s="155"/>
      <c r="AR156" s="155"/>
      <c r="AS156" s="155"/>
      <c r="AT156" s="1181" t="s">
        <v>301</v>
      </c>
      <c r="AU156" s="155"/>
    </row>
    <row r="157" spans="1:47" ht="13.5" x14ac:dyDescent="0.15">
      <c r="B157" s="1212"/>
      <c r="C157" s="1215"/>
      <c r="D157" s="1184" t="s">
        <v>63</v>
      </c>
      <c r="E157" s="1185"/>
      <c r="F157" s="1185"/>
      <c r="G157" s="1185"/>
      <c r="H157" s="1185"/>
      <c r="I157" s="1185"/>
      <c r="J157" s="1185"/>
      <c r="K157" s="1185"/>
      <c r="L157" s="1185"/>
      <c r="M157" s="1185"/>
      <c r="N157" s="1185"/>
      <c r="O157" s="1186"/>
      <c r="P157" s="1185" t="s">
        <v>290</v>
      </c>
      <c r="Q157" s="1185"/>
      <c r="R157" s="1185"/>
      <c r="S157" s="1185"/>
      <c r="T157" s="1185"/>
      <c r="U157" s="1185"/>
      <c r="V157" s="1185"/>
      <c r="W157" s="1185"/>
      <c r="X157" s="1187"/>
      <c r="Y157" s="1221"/>
      <c r="Z157" s="1221"/>
      <c r="AA157" s="1221"/>
      <c r="AB157" s="1221"/>
      <c r="AC157" s="1188" t="s">
        <v>62</v>
      </c>
      <c r="AD157" s="1189"/>
      <c r="AE157" s="1189"/>
      <c r="AF157" s="1189"/>
      <c r="AG157" s="1186" t="s">
        <v>61</v>
      </c>
      <c r="AH157" s="1189"/>
      <c r="AI157" s="1189"/>
      <c r="AJ157" s="1189"/>
      <c r="AK157" s="1189"/>
      <c r="AL157" s="1189"/>
      <c r="AM157" s="1189"/>
      <c r="AN157" s="1190"/>
      <c r="AO157" s="155"/>
      <c r="AP157" s="155"/>
      <c r="AQ157" s="155"/>
      <c r="AR157" s="155"/>
      <c r="AS157" s="155"/>
      <c r="AT157" s="1182"/>
      <c r="AU157" s="155"/>
    </row>
    <row r="158" spans="1:47" ht="13.5" x14ac:dyDescent="0.15">
      <c r="B158" s="1212"/>
      <c r="C158" s="1215"/>
      <c r="D158" s="1184" t="s">
        <v>60</v>
      </c>
      <c r="E158" s="1185"/>
      <c r="F158" s="1185"/>
      <c r="G158" s="1186"/>
      <c r="H158" s="1185" t="s">
        <v>57</v>
      </c>
      <c r="I158" s="1185"/>
      <c r="J158" s="1185"/>
      <c r="K158" s="1186"/>
      <c r="L158" s="1185" t="s">
        <v>56</v>
      </c>
      <c r="M158" s="1185"/>
      <c r="N158" s="1185"/>
      <c r="O158" s="1186"/>
      <c r="P158" s="1185" t="s">
        <v>59</v>
      </c>
      <c r="Q158" s="1185"/>
      <c r="R158" s="1186"/>
      <c r="S158" s="1185" t="s">
        <v>57</v>
      </c>
      <c r="T158" s="1185"/>
      <c r="U158" s="1186"/>
      <c r="V158" s="1185" t="s">
        <v>56</v>
      </c>
      <c r="W158" s="1185"/>
      <c r="X158" s="1187"/>
      <c r="Y158" s="1191" t="s">
        <v>59</v>
      </c>
      <c r="Z158" s="1193" t="s">
        <v>57</v>
      </c>
      <c r="AA158" s="1193" t="s">
        <v>56</v>
      </c>
      <c r="AB158" s="1191" t="s">
        <v>58</v>
      </c>
      <c r="AC158" s="1188" t="s">
        <v>291</v>
      </c>
      <c r="AD158" s="1189"/>
      <c r="AE158" s="1189"/>
      <c r="AF158" s="1189"/>
      <c r="AG158" s="1189" t="s">
        <v>57</v>
      </c>
      <c r="AH158" s="1189"/>
      <c r="AI158" s="1189"/>
      <c r="AJ158" s="1189"/>
      <c r="AK158" s="1186" t="s">
        <v>56</v>
      </c>
      <c r="AL158" s="1189"/>
      <c r="AM158" s="1189"/>
      <c r="AN158" s="1190"/>
      <c r="AO158" s="155"/>
      <c r="AP158" s="155"/>
      <c r="AQ158" s="155"/>
      <c r="AR158" s="155"/>
      <c r="AS158" s="155"/>
      <c r="AT158" s="1182"/>
      <c r="AU158" s="155"/>
    </row>
    <row r="159" spans="1:47" s="27" customFormat="1" x14ac:dyDescent="0.15">
      <c r="B159" s="1213"/>
      <c r="C159" s="1216"/>
      <c r="D159" s="289" t="s">
        <v>51</v>
      </c>
      <c r="E159" s="291" t="s">
        <v>50</v>
      </c>
      <c r="F159" s="291" t="s">
        <v>53</v>
      </c>
      <c r="G159" s="290" t="s">
        <v>52</v>
      </c>
      <c r="H159" s="287" t="s">
        <v>51</v>
      </c>
      <c r="I159" s="291" t="s">
        <v>50</v>
      </c>
      <c r="J159" s="291" t="s">
        <v>53</v>
      </c>
      <c r="K159" s="290" t="s">
        <v>52</v>
      </c>
      <c r="L159" s="287" t="s">
        <v>51</v>
      </c>
      <c r="M159" s="291" t="s">
        <v>50</v>
      </c>
      <c r="N159" s="291" t="s">
        <v>53</v>
      </c>
      <c r="O159" s="290" t="s">
        <v>52</v>
      </c>
      <c r="P159" s="287" t="s">
        <v>55</v>
      </c>
      <c r="Q159" s="291" t="s">
        <v>54</v>
      </c>
      <c r="R159" s="290" t="s">
        <v>49</v>
      </c>
      <c r="S159" s="287" t="s">
        <v>55</v>
      </c>
      <c r="T159" s="291" t="s">
        <v>54</v>
      </c>
      <c r="U159" s="290" t="s">
        <v>49</v>
      </c>
      <c r="V159" s="287" t="s">
        <v>55</v>
      </c>
      <c r="W159" s="291" t="s">
        <v>54</v>
      </c>
      <c r="X159" s="288" t="s">
        <v>49</v>
      </c>
      <c r="Y159" s="1192"/>
      <c r="Z159" s="1194"/>
      <c r="AA159" s="1194"/>
      <c r="AB159" s="1192"/>
      <c r="AC159" s="289" t="s">
        <v>51</v>
      </c>
      <c r="AD159" s="291" t="s">
        <v>50</v>
      </c>
      <c r="AE159" s="291" t="s">
        <v>53</v>
      </c>
      <c r="AF159" s="290" t="s">
        <v>52</v>
      </c>
      <c r="AG159" s="124" t="s">
        <v>51</v>
      </c>
      <c r="AH159" s="291" t="s">
        <v>50</v>
      </c>
      <c r="AI159" s="291" t="s">
        <v>53</v>
      </c>
      <c r="AJ159" s="291" t="s">
        <v>52</v>
      </c>
      <c r="AK159" s="291" t="s">
        <v>51</v>
      </c>
      <c r="AL159" s="291" t="s">
        <v>50</v>
      </c>
      <c r="AM159" s="291" t="s">
        <v>53</v>
      </c>
      <c r="AN159" s="288" t="s">
        <v>52</v>
      </c>
      <c r="AO159" s="155" t="s">
        <v>451</v>
      </c>
      <c r="AP159" s="155"/>
      <c r="AQ159" s="155"/>
      <c r="AR159" s="155"/>
      <c r="AS159" s="155"/>
      <c r="AT159" s="1183"/>
      <c r="AU159" s="155"/>
    </row>
    <row r="160" spans="1:47" x14ac:dyDescent="0.15">
      <c r="B160" s="176" t="str">
        <f>'様式D-3_S00'!AV4799</f>
        <v>S102</v>
      </c>
      <c r="C160" s="277">
        <f>'様式D-3_S00'!AW4799</f>
        <v>10.6</v>
      </c>
      <c r="D160" s="126">
        <f>'様式D-3_S00'!AX4799</f>
        <v>0</v>
      </c>
      <c r="E160" s="127">
        <f>'様式D-3_S00'!AY4799</f>
        <v>0</v>
      </c>
      <c r="F160" s="127">
        <f>'様式D-3_S00'!AZ4799</f>
        <v>0</v>
      </c>
      <c r="G160" s="127">
        <f>'様式D-3_S00'!BA4799</f>
        <v>0</v>
      </c>
      <c r="H160" s="127">
        <f>'様式D-3_S00'!BB4799</f>
        <v>0</v>
      </c>
      <c r="I160" s="127">
        <f>'様式D-3_S00'!BC4799</f>
        <v>0</v>
      </c>
      <c r="J160" s="127">
        <f>'様式D-3_S00'!BD4799</f>
        <v>0</v>
      </c>
      <c r="K160" s="127">
        <f>'様式D-3_S00'!BE4799</f>
        <v>0</v>
      </c>
      <c r="L160" s="127">
        <f>'様式D-3_S00'!BF4799</f>
        <v>0</v>
      </c>
      <c r="M160" s="127">
        <f>'様式D-3_S00'!BG4799</f>
        <v>0</v>
      </c>
      <c r="N160" s="127">
        <f>'様式D-3_S00'!BH4799</f>
        <v>0</v>
      </c>
      <c r="O160" s="127">
        <f>'様式D-3_S00'!BI4799</f>
        <v>0</v>
      </c>
      <c r="P160" s="127" t="str">
        <f>'様式D-3_S00'!BJ4799</f>
        <v/>
      </c>
      <c r="Q160" s="127" t="str">
        <f>'様式D-3_S00'!BK4799</f>
        <v/>
      </c>
      <c r="R160" s="127" t="str">
        <f>'様式D-3_S00'!BL4799</f>
        <v/>
      </c>
      <c r="S160" s="127">
        <f>'様式D-3_S00'!BM4799</f>
        <v>0</v>
      </c>
      <c r="T160" s="127">
        <f>'様式D-3_S00'!BN4799</f>
        <v>0</v>
      </c>
      <c r="U160" s="127">
        <f>'様式D-3_S00'!BO4799</f>
        <v>0</v>
      </c>
      <c r="V160" s="127">
        <f>'様式D-3_S00'!BP4799</f>
        <v>0</v>
      </c>
      <c r="W160" s="127">
        <f>'様式D-3_S00'!BQ4799</f>
        <v>0</v>
      </c>
      <c r="X160" s="130">
        <f>'様式D-3_S00'!BR4799</f>
        <v>0</v>
      </c>
      <c r="Y160" s="266" t="str">
        <f>'様式D-3_S00'!BS4799</f>
        <v>Ⅰ</v>
      </c>
      <c r="Z160" s="267" t="str">
        <f>'様式D-3_S00'!BT4799</f>
        <v>Ⅰ</v>
      </c>
      <c r="AA160" s="267" t="str">
        <f>'様式D-3_S00'!BU4799</f>
        <v>Ⅰ</v>
      </c>
      <c r="AB160" s="266" t="str">
        <f>'様式D-3_S00'!BV4799</f>
        <v>Ⅰ</v>
      </c>
      <c r="AC160" s="126" t="str">
        <f>'様式D-3_S00'!BW4799</f>
        <v/>
      </c>
      <c r="AD160" s="127" t="str">
        <f>'様式D-3_S00'!BX4799</f>
        <v/>
      </c>
      <c r="AE160" s="127" t="str">
        <f>'様式D-3_S00'!BY4799</f>
        <v/>
      </c>
      <c r="AF160" s="128" t="str">
        <f>'様式D-3_S00'!BZ4799</f>
        <v/>
      </c>
      <c r="AG160" s="131">
        <f>'様式D-3_S00'!CA4799</f>
        <v>0</v>
      </c>
      <c r="AH160" s="131">
        <f>'様式D-3_S00'!CB4799</f>
        <v>0</v>
      </c>
      <c r="AI160" s="131">
        <f>'様式D-3_S00'!CC4799</f>
        <v>0</v>
      </c>
      <c r="AJ160" s="131">
        <f>'様式D-3_S00'!CD4799</f>
        <v>0</v>
      </c>
      <c r="AK160" s="131">
        <f>'様式D-3_S00'!CE4799</f>
        <v>0</v>
      </c>
      <c r="AL160" s="131">
        <f>'様式D-3_S00'!CF4799</f>
        <v>0</v>
      </c>
      <c r="AM160" s="131">
        <f>'様式D-3_S00'!CG4799</f>
        <v>0</v>
      </c>
      <c r="AN160" s="132">
        <f>'様式D-3_S00'!CH4799</f>
        <v>0</v>
      </c>
      <c r="AO160" s="155"/>
      <c r="AP160" s="155"/>
      <c r="AQ160" s="155"/>
      <c r="AR160" s="155"/>
      <c r="AS160" s="155"/>
      <c r="AT160" s="185">
        <f>IF(AB160="Ⅳ",4,IF(AB160="Ⅲ",3,IF(AB160="Ⅱ",2,1)))</f>
        <v>1</v>
      </c>
      <c r="AU160" s="155"/>
    </row>
    <row r="161" spans="2:47" x14ac:dyDescent="0.15">
      <c r="B161" s="176" t="str">
        <f>'様式D-3_S00'!AV4846</f>
        <v>S103</v>
      </c>
      <c r="C161" s="277">
        <f>'様式D-3_S00'!AW4846</f>
        <v>10.6</v>
      </c>
      <c r="D161" s="126">
        <f>'様式D-3_S00'!AX4846</f>
        <v>0</v>
      </c>
      <c r="E161" s="127">
        <f>'様式D-3_S00'!AY4846</f>
        <v>0</v>
      </c>
      <c r="F161" s="127">
        <f>'様式D-3_S00'!AZ4846</f>
        <v>0</v>
      </c>
      <c r="G161" s="127">
        <f>'様式D-3_S00'!BA4846</f>
        <v>0</v>
      </c>
      <c r="H161" s="127">
        <f>'様式D-3_S00'!BB4846</f>
        <v>0</v>
      </c>
      <c r="I161" s="127">
        <f>'様式D-3_S00'!BC4846</f>
        <v>0</v>
      </c>
      <c r="J161" s="127">
        <f>'様式D-3_S00'!BD4846</f>
        <v>0</v>
      </c>
      <c r="K161" s="127">
        <f>'様式D-3_S00'!BE4846</f>
        <v>1</v>
      </c>
      <c r="L161" s="127">
        <f>'様式D-3_S00'!BF4846</f>
        <v>0</v>
      </c>
      <c r="M161" s="127">
        <f>'様式D-3_S00'!BG4846</f>
        <v>0</v>
      </c>
      <c r="N161" s="127">
        <f>'様式D-3_S00'!BH4846</f>
        <v>0</v>
      </c>
      <c r="O161" s="127">
        <f>'様式D-3_S00'!BI4846</f>
        <v>0</v>
      </c>
      <c r="P161" s="127" t="str">
        <f>'様式D-3_S00'!BJ4846</f>
        <v/>
      </c>
      <c r="Q161" s="127" t="str">
        <f>'様式D-3_S00'!BK4846</f>
        <v/>
      </c>
      <c r="R161" s="127" t="str">
        <f>'様式D-3_S00'!BL4846</f>
        <v/>
      </c>
      <c r="S161" s="127">
        <f>'様式D-3_S00'!BM4846</f>
        <v>0</v>
      </c>
      <c r="T161" s="127">
        <f>'様式D-3_S00'!BN4846</f>
        <v>0</v>
      </c>
      <c r="U161" s="127">
        <f>'様式D-3_S00'!BO4846</f>
        <v>1</v>
      </c>
      <c r="V161" s="127">
        <f>'様式D-3_S00'!BP4846</f>
        <v>0</v>
      </c>
      <c r="W161" s="127">
        <f>'様式D-3_S00'!BQ4846</f>
        <v>0</v>
      </c>
      <c r="X161" s="130">
        <f>'様式D-3_S00'!BR4846</f>
        <v>0</v>
      </c>
      <c r="Y161" s="266" t="str">
        <f>'様式D-3_S00'!BS4846</f>
        <v>Ⅰ</v>
      </c>
      <c r="Z161" s="267" t="str">
        <f>'様式D-3_S00'!BT4846</f>
        <v>Ⅱ</v>
      </c>
      <c r="AA161" s="267" t="str">
        <f>'様式D-3_S00'!BU4846</f>
        <v>Ⅰ</v>
      </c>
      <c r="AB161" s="266" t="str">
        <f>'様式D-3_S00'!BV4846</f>
        <v>Ⅱ</v>
      </c>
      <c r="AC161" s="134" t="str">
        <f>'様式D-3_S00'!BW4846</f>
        <v/>
      </c>
      <c r="AD161" s="127" t="str">
        <f>'様式D-3_S00'!BX4846</f>
        <v/>
      </c>
      <c r="AE161" s="127" t="str">
        <f>'様式D-3_S00'!BY4846</f>
        <v/>
      </c>
      <c r="AF161" s="128" t="str">
        <f>'様式D-3_S00'!BZ4846</f>
        <v/>
      </c>
      <c r="AG161" s="131">
        <f>'様式D-3_S00'!CA4846</f>
        <v>0</v>
      </c>
      <c r="AH161" s="131">
        <f>'様式D-3_S00'!CB4846</f>
        <v>0</v>
      </c>
      <c r="AI161" s="131">
        <f>'様式D-3_S00'!CC4846</f>
        <v>0</v>
      </c>
      <c r="AJ161" s="131">
        <f>'様式D-3_S00'!CD4846</f>
        <v>1.0000000000000002E-2</v>
      </c>
      <c r="AK161" s="131">
        <f>'様式D-3_S00'!CE4846</f>
        <v>0</v>
      </c>
      <c r="AL161" s="131">
        <f>'様式D-3_S00'!CF4846</f>
        <v>0</v>
      </c>
      <c r="AM161" s="131">
        <f>'様式D-3_S00'!CG4846</f>
        <v>0</v>
      </c>
      <c r="AN161" s="132">
        <f>'様式D-3_S00'!CH4846</f>
        <v>0</v>
      </c>
      <c r="AO161" s="155"/>
      <c r="AP161" s="155"/>
      <c r="AQ161" s="155"/>
      <c r="AR161" s="155"/>
      <c r="AS161" s="155"/>
      <c r="AT161" s="185">
        <f t="shared" ref="AT161:AT163" si="11">IF(AB161="Ⅳ",4,IF(AB161="Ⅲ",3,IF(AB161="Ⅱ",2,1)))</f>
        <v>2</v>
      </c>
      <c r="AU161" s="155"/>
    </row>
    <row r="162" spans="2:47" x14ac:dyDescent="0.15">
      <c r="B162" s="176" t="str">
        <f>'様式D-3_S00'!AV4893</f>
        <v>S104</v>
      </c>
      <c r="C162" s="277">
        <f>'様式D-3_S00'!AW4893</f>
        <v>10.5</v>
      </c>
      <c r="D162" s="126">
        <f>'様式D-3_S00'!AX4893</f>
        <v>0</v>
      </c>
      <c r="E162" s="127">
        <f>'様式D-3_S00'!AY4893</f>
        <v>0</v>
      </c>
      <c r="F162" s="127">
        <f>'様式D-3_S00'!AZ4893</f>
        <v>0</v>
      </c>
      <c r="G162" s="127">
        <f>'様式D-3_S00'!BA4893</f>
        <v>0</v>
      </c>
      <c r="H162" s="127">
        <f>'様式D-3_S00'!BB4893</f>
        <v>0</v>
      </c>
      <c r="I162" s="127">
        <f>'様式D-3_S00'!BC4893</f>
        <v>0</v>
      </c>
      <c r="J162" s="127">
        <f>'様式D-3_S00'!BD4893</f>
        <v>1</v>
      </c>
      <c r="K162" s="127">
        <f>'様式D-3_S00'!BE4893</f>
        <v>0</v>
      </c>
      <c r="L162" s="127">
        <f>'様式D-3_S00'!BF4893</f>
        <v>0</v>
      </c>
      <c r="M162" s="127">
        <f>'様式D-3_S00'!BG4893</f>
        <v>0</v>
      </c>
      <c r="N162" s="127">
        <f>'様式D-3_S00'!BH4893</f>
        <v>0</v>
      </c>
      <c r="O162" s="127">
        <f>'様式D-3_S00'!BI4893</f>
        <v>0</v>
      </c>
      <c r="P162" s="127" t="str">
        <f>'様式D-3_S00'!BJ4893</f>
        <v/>
      </c>
      <c r="Q162" s="127" t="str">
        <f>'様式D-3_S00'!BK4893</f>
        <v/>
      </c>
      <c r="R162" s="127" t="str">
        <f>'様式D-3_S00'!BL4893</f>
        <v/>
      </c>
      <c r="S162" s="127">
        <f>'様式D-3_S00'!BM4893</f>
        <v>0</v>
      </c>
      <c r="T162" s="127">
        <f>'様式D-3_S00'!BN4893</f>
        <v>0</v>
      </c>
      <c r="U162" s="127">
        <f>'様式D-3_S00'!BO4893</f>
        <v>1</v>
      </c>
      <c r="V162" s="127">
        <f>'様式D-3_S00'!BP4893</f>
        <v>0</v>
      </c>
      <c r="W162" s="127">
        <f>'様式D-3_S00'!BQ4893</f>
        <v>0</v>
      </c>
      <c r="X162" s="130">
        <f>'様式D-3_S00'!BR4893</f>
        <v>0</v>
      </c>
      <c r="Y162" s="266" t="str">
        <f>'様式D-3_S00'!BS4893</f>
        <v>Ⅰ</v>
      </c>
      <c r="Z162" s="267" t="str">
        <f>'様式D-3_S00'!BT4893</f>
        <v>Ⅱ</v>
      </c>
      <c r="AA162" s="267" t="str">
        <f>'様式D-3_S00'!BU4893</f>
        <v>Ⅰ</v>
      </c>
      <c r="AB162" s="266" t="str">
        <f>'様式D-3_S00'!BV4893</f>
        <v>Ⅱ</v>
      </c>
      <c r="AC162" s="126" t="str">
        <f>'様式D-3_S00'!BW4893</f>
        <v/>
      </c>
      <c r="AD162" s="127" t="str">
        <f>'様式D-3_S00'!BX4893</f>
        <v/>
      </c>
      <c r="AE162" s="135" t="str">
        <f>'様式D-3_S00'!BY4893</f>
        <v/>
      </c>
      <c r="AF162" s="128" t="str">
        <f>'様式D-3_S00'!BZ4893</f>
        <v/>
      </c>
      <c r="AG162" s="131">
        <f>'様式D-3_S00'!CA4893</f>
        <v>0</v>
      </c>
      <c r="AH162" s="131">
        <f>'様式D-3_S00'!CB4893</f>
        <v>0</v>
      </c>
      <c r="AI162" s="131">
        <f>'様式D-3_S00'!CC4893</f>
        <v>1.0000000000000002E-2</v>
      </c>
      <c r="AJ162" s="131">
        <f>'様式D-3_S00'!CD4893</f>
        <v>0</v>
      </c>
      <c r="AK162" s="131">
        <f>'様式D-3_S00'!CE4893</f>
        <v>0</v>
      </c>
      <c r="AL162" s="131">
        <f>'様式D-3_S00'!CF4893</f>
        <v>0</v>
      </c>
      <c r="AM162" s="131">
        <f>'様式D-3_S00'!CG4893</f>
        <v>0</v>
      </c>
      <c r="AN162" s="132">
        <f>'様式D-3_S00'!CH4893</f>
        <v>0</v>
      </c>
      <c r="AO162" s="155"/>
      <c r="AP162" s="155"/>
      <c r="AQ162" s="155"/>
      <c r="AR162" s="155"/>
      <c r="AS162" s="155"/>
      <c r="AT162" s="185">
        <f t="shared" si="11"/>
        <v>2</v>
      </c>
      <c r="AU162" s="155"/>
    </row>
    <row r="163" spans="2:47" x14ac:dyDescent="0.15">
      <c r="B163" s="176" t="str">
        <f>'様式D-3_S00'!AV4940</f>
        <v>S105</v>
      </c>
      <c r="C163" s="277">
        <f>'様式D-3_S00'!AW4940</f>
        <v>10.5</v>
      </c>
      <c r="D163" s="126">
        <f>'様式D-3_S00'!AX4940</f>
        <v>0</v>
      </c>
      <c r="E163" s="127">
        <f>'様式D-3_S00'!AY4940</f>
        <v>0</v>
      </c>
      <c r="F163" s="127">
        <f>'様式D-3_S00'!AZ4940</f>
        <v>0</v>
      </c>
      <c r="G163" s="127">
        <f>'様式D-3_S00'!BA4940</f>
        <v>0</v>
      </c>
      <c r="H163" s="127">
        <f>'様式D-3_S00'!BB4940</f>
        <v>0</v>
      </c>
      <c r="I163" s="127">
        <f>'様式D-3_S00'!BC4940</f>
        <v>0</v>
      </c>
      <c r="J163" s="127">
        <f>'様式D-3_S00'!BD4940</f>
        <v>0</v>
      </c>
      <c r="K163" s="127">
        <f>'様式D-3_S00'!BE4940</f>
        <v>0</v>
      </c>
      <c r="L163" s="127">
        <f>'様式D-3_S00'!BF4940</f>
        <v>0</v>
      </c>
      <c r="M163" s="127">
        <f>'様式D-3_S00'!BG4940</f>
        <v>0</v>
      </c>
      <c r="N163" s="127">
        <f>'様式D-3_S00'!BH4940</f>
        <v>0</v>
      </c>
      <c r="O163" s="127">
        <f>'様式D-3_S00'!BI4940</f>
        <v>0</v>
      </c>
      <c r="P163" s="127" t="str">
        <f>'様式D-3_S00'!BJ4940</f>
        <v/>
      </c>
      <c r="Q163" s="127" t="str">
        <f>'様式D-3_S00'!BK4940</f>
        <v/>
      </c>
      <c r="R163" s="127" t="str">
        <f>'様式D-3_S00'!BL4940</f>
        <v/>
      </c>
      <c r="S163" s="127">
        <f>'様式D-3_S00'!BM4940</f>
        <v>0</v>
      </c>
      <c r="T163" s="127">
        <f>'様式D-3_S00'!BN4940</f>
        <v>0</v>
      </c>
      <c r="U163" s="127">
        <f>'様式D-3_S00'!BO4940</f>
        <v>0</v>
      </c>
      <c r="V163" s="127">
        <f>'様式D-3_S00'!BP4940</f>
        <v>0</v>
      </c>
      <c r="W163" s="127">
        <f>'様式D-3_S00'!BQ4940</f>
        <v>0</v>
      </c>
      <c r="X163" s="130">
        <f>'様式D-3_S00'!BR4940</f>
        <v>0</v>
      </c>
      <c r="Y163" s="266" t="str">
        <f>'様式D-3_S00'!BS4940</f>
        <v>Ⅰ</v>
      </c>
      <c r="Z163" s="267" t="str">
        <f>'様式D-3_S00'!BT4940</f>
        <v>Ⅰ</v>
      </c>
      <c r="AA163" s="267" t="str">
        <f>'様式D-3_S00'!BU4940</f>
        <v>Ⅰ</v>
      </c>
      <c r="AB163" s="266" t="str">
        <f>'様式D-3_S00'!BV4940</f>
        <v>Ⅰ</v>
      </c>
      <c r="AC163" s="126" t="str">
        <f>'様式D-3_S00'!BW4940</f>
        <v/>
      </c>
      <c r="AD163" s="127" t="str">
        <f>'様式D-3_S00'!BX4940</f>
        <v/>
      </c>
      <c r="AE163" s="135" t="str">
        <f>'様式D-3_S00'!BY4940</f>
        <v/>
      </c>
      <c r="AF163" s="128" t="str">
        <f>'様式D-3_S00'!BZ4940</f>
        <v/>
      </c>
      <c r="AG163" s="131">
        <f>'様式D-3_S00'!CA4940</f>
        <v>0</v>
      </c>
      <c r="AH163" s="131">
        <f>'様式D-3_S00'!CB4940</f>
        <v>0</v>
      </c>
      <c r="AI163" s="131">
        <f>'様式D-3_S00'!CC4940</f>
        <v>0</v>
      </c>
      <c r="AJ163" s="131">
        <f>'様式D-3_S00'!CD4940</f>
        <v>0</v>
      </c>
      <c r="AK163" s="131">
        <f>'様式D-3_S00'!CE4940</f>
        <v>0</v>
      </c>
      <c r="AL163" s="131">
        <f>'様式D-3_S00'!CF4940</f>
        <v>0</v>
      </c>
      <c r="AM163" s="131">
        <f>'様式D-3_S00'!CG4940</f>
        <v>0</v>
      </c>
      <c r="AN163" s="132">
        <f>'様式D-3_S00'!CH4940</f>
        <v>0</v>
      </c>
      <c r="AO163" s="155"/>
      <c r="AP163" s="155"/>
      <c r="AQ163" s="155"/>
      <c r="AR163" s="155"/>
      <c r="AS163" s="155"/>
      <c r="AT163" s="185">
        <f t="shared" si="11"/>
        <v>1</v>
      </c>
      <c r="AU163" s="155"/>
    </row>
    <row r="164" spans="2:47" x14ac:dyDescent="0.15">
      <c r="B164" s="176" t="str">
        <f>'様式D-3_S00'!AV4987</f>
        <v>S106</v>
      </c>
      <c r="C164" s="277">
        <f>'様式D-3_S00'!AW4987</f>
        <v>10.6</v>
      </c>
      <c r="D164" s="126">
        <f>'様式D-3_S00'!AX4987</f>
        <v>0</v>
      </c>
      <c r="E164" s="127">
        <f>'様式D-3_S00'!AY4987</f>
        <v>0</v>
      </c>
      <c r="F164" s="127">
        <f>'様式D-3_S00'!AZ4987</f>
        <v>0</v>
      </c>
      <c r="G164" s="127">
        <f>'様式D-3_S00'!BA4987</f>
        <v>0</v>
      </c>
      <c r="H164" s="127">
        <f>'様式D-3_S00'!BB4987</f>
        <v>0</v>
      </c>
      <c r="I164" s="127">
        <f>'様式D-3_S00'!BC4987</f>
        <v>0</v>
      </c>
      <c r="J164" s="127">
        <f>'様式D-3_S00'!BD4987</f>
        <v>0</v>
      </c>
      <c r="K164" s="127">
        <f>'様式D-3_S00'!BE4987</f>
        <v>1</v>
      </c>
      <c r="L164" s="127">
        <f>'様式D-3_S00'!BF4987</f>
        <v>0</v>
      </c>
      <c r="M164" s="127">
        <f>'様式D-3_S00'!BG4987</f>
        <v>0</v>
      </c>
      <c r="N164" s="127">
        <f>'様式D-3_S00'!BH4987</f>
        <v>0</v>
      </c>
      <c r="O164" s="127">
        <f>'様式D-3_S00'!BI4987</f>
        <v>0</v>
      </c>
      <c r="P164" s="127" t="str">
        <f>'様式D-3_S00'!BJ4987</f>
        <v/>
      </c>
      <c r="Q164" s="127" t="str">
        <f>'様式D-3_S00'!BK4987</f>
        <v/>
      </c>
      <c r="R164" s="127" t="str">
        <f>'様式D-3_S00'!BL4987</f>
        <v/>
      </c>
      <c r="S164" s="127">
        <f>'様式D-3_S00'!BM4987</f>
        <v>0</v>
      </c>
      <c r="T164" s="127">
        <f>'様式D-3_S00'!BN4987</f>
        <v>0</v>
      </c>
      <c r="U164" s="127">
        <f>'様式D-3_S00'!BO4987</f>
        <v>1</v>
      </c>
      <c r="V164" s="127">
        <f>'様式D-3_S00'!BP4987</f>
        <v>0</v>
      </c>
      <c r="W164" s="127">
        <f>'様式D-3_S00'!BQ4987</f>
        <v>0</v>
      </c>
      <c r="X164" s="130">
        <f>'様式D-3_S00'!BR4987</f>
        <v>0</v>
      </c>
      <c r="Y164" s="266" t="str">
        <f>'様式D-3_S00'!BS4987</f>
        <v>Ⅰ</v>
      </c>
      <c r="Z164" s="267" t="str">
        <f>'様式D-3_S00'!BT4987</f>
        <v>Ⅱ</v>
      </c>
      <c r="AA164" s="267" t="str">
        <f>'様式D-3_S00'!BU4987</f>
        <v>Ⅰ</v>
      </c>
      <c r="AB164" s="266" t="str">
        <f>'様式D-3_S00'!BV4987</f>
        <v>Ⅱ</v>
      </c>
      <c r="AC164" s="126" t="str">
        <f>'様式D-3_S00'!BW4987</f>
        <v/>
      </c>
      <c r="AD164" s="127" t="str">
        <f>'様式D-3_S00'!BX4987</f>
        <v/>
      </c>
      <c r="AE164" s="127" t="str">
        <f>'様式D-3_S00'!BY4987</f>
        <v/>
      </c>
      <c r="AF164" s="128" t="str">
        <f>'様式D-3_S00'!BZ4987</f>
        <v/>
      </c>
      <c r="AG164" s="131">
        <f>'様式D-3_S00'!CA4987</f>
        <v>0</v>
      </c>
      <c r="AH164" s="131">
        <f>'様式D-3_S00'!CB4987</f>
        <v>0</v>
      </c>
      <c r="AI164" s="131">
        <f>'様式D-3_S00'!CC4987</f>
        <v>0</v>
      </c>
      <c r="AJ164" s="131">
        <f>'様式D-3_S00'!CD4987</f>
        <v>0.375</v>
      </c>
      <c r="AK164" s="131">
        <f>'様式D-3_S00'!CE4987</f>
        <v>0</v>
      </c>
      <c r="AL164" s="131">
        <f>'様式D-3_S00'!CF4987</f>
        <v>0</v>
      </c>
      <c r="AM164" s="131">
        <f>'様式D-3_S00'!CG4987</f>
        <v>0</v>
      </c>
      <c r="AN164" s="132">
        <f>'様式D-3_S00'!CH4987</f>
        <v>0</v>
      </c>
      <c r="AO164" s="155"/>
      <c r="AP164" s="155"/>
      <c r="AQ164" s="155"/>
      <c r="AR164" s="155"/>
      <c r="AS164" s="155"/>
      <c r="AT164" s="185">
        <f>IF(AB164="Ⅳ",4,IF(AB164="Ⅲ",3,IF(AB164="Ⅱ",2,1)))</f>
        <v>2</v>
      </c>
      <c r="AU164" s="155"/>
    </row>
    <row r="165" spans="2:47" x14ac:dyDescent="0.15">
      <c r="B165" s="176" t="str">
        <f>'様式D-3_S00'!AV5034</f>
        <v>S107</v>
      </c>
      <c r="C165" s="277">
        <f>'様式D-3_S00'!AW5034</f>
        <v>10.6</v>
      </c>
      <c r="D165" s="126">
        <f>'様式D-3_S00'!AX5034</f>
        <v>0</v>
      </c>
      <c r="E165" s="127">
        <f>'様式D-3_S00'!AY5034</f>
        <v>0</v>
      </c>
      <c r="F165" s="127">
        <f>'様式D-3_S00'!AZ5034</f>
        <v>0</v>
      </c>
      <c r="G165" s="127">
        <f>'様式D-3_S00'!BA5034</f>
        <v>0</v>
      </c>
      <c r="H165" s="127">
        <f>'様式D-3_S00'!BB5034</f>
        <v>0</v>
      </c>
      <c r="I165" s="127">
        <f>'様式D-3_S00'!BC5034</f>
        <v>0</v>
      </c>
      <c r="J165" s="127">
        <f>'様式D-3_S00'!BD5034</f>
        <v>0</v>
      </c>
      <c r="K165" s="127">
        <f>'様式D-3_S00'!BE5034</f>
        <v>0</v>
      </c>
      <c r="L165" s="127">
        <f>'様式D-3_S00'!BF5034</f>
        <v>0</v>
      </c>
      <c r="M165" s="127">
        <f>'様式D-3_S00'!BG5034</f>
        <v>0</v>
      </c>
      <c r="N165" s="127">
        <f>'様式D-3_S00'!BH5034</f>
        <v>0</v>
      </c>
      <c r="O165" s="127">
        <f>'様式D-3_S00'!BI5034</f>
        <v>1</v>
      </c>
      <c r="P165" s="127" t="str">
        <f>'様式D-3_S00'!BJ5034</f>
        <v/>
      </c>
      <c r="Q165" s="127" t="str">
        <f>'様式D-3_S00'!BK5034</f>
        <v/>
      </c>
      <c r="R165" s="127" t="str">
        <f>'様式D-3_S00'!BL5034</f>
        <v/>
      </c>
      <c r="S165" s="127">
        <f>'様式D-3_S00'!BM5034</f>
        <v>0</v>
      </c>
      <c r="T165" s="127">
        <f>'様式D-3_S00'!BN5034</f>
        <v>0</v>
      </c>
      <c r="U165" s="127">
        <f>'様式D-3_S00'!BO5034</f>
        <v>0</v>
      </c>
      <c r="V165" s="127">
        <f>'様式D-3_S00'!BP5034</f>
        <v>0</v>
      </c>
      <c r="W165" s="127">
        <f>'様式D-3_S00'!BQ5034</f>
        <v>0</v>
      </c>
      <c r="X165" s="130">
        <f>'様式D-3_S00'!BR5034</f>
        <v>1</v>
      </c>
      <c r="Y165" s="266" t="str">
        <f>'様式D-3_S00'!BS5034</f>
        <v>Ⅰ</v>
      </c>
      <c r="Z165" s="267" t="str">
        <f>'様式D-3_S00'!BT5034</f>
        <v>Ⅰ</v>
      </c>
      <c r="AA165" s="267" t="str">
        <f>'様式D-3_S00'!BU5034</f>
        <v>Ⅱ</v>
      </c>
      <c r="AB165" s="266" t="str">
        <f>'様式D-3_S00'!BV5034</f>
        <v>Ⅱ</v>
      </c>
      <c r="AC165" s="126" t="str">
        <f>'様式D-3_S00'!BW5034</f>
        <v/>
      </c>
      <c r="AD165" s="127" t="str">
        <f>'様式D-3_S00'!BX5034</f>
        <v/>
      </c>
      <c r="AE165" s="127" t="str">
        <f>'様式D-3_S00'!BY5034</f>
        <v/>
      </c>
      <c r="AF165" s="128" t="str">
        <f>'様式D-3_S00'!BZ5034</f>
        <v/>
      </c>
      <c r="AG165" s="335">
        <f>'様式D-3_S00'!CA5034</f>
        <v>0</v>
      </c>
      <c r="AH165" s="131">
        <f>'様式D-3_S00'!CB5034</f>
        <v>0</v>
      </c>
      <c r="AI165" s="131">
        <f>'様式D-3_S00'!CC5034</f>
        <v>0</v>
      </c>
      <c r="AJ165" s="131">
        <f>'様式D-3_S00'!CD5034</f>
        <v>0</v>
      </c>
      <c r="AK165" s="131">
        <f>'様式D-3_S00'!CE5034</f>
        <v>0</v>
      </c>
      <c r="AL165" s="131">
        <f>'様式D-3_S00'!CF5034</f>
        <v>0</v>
      </c>
      <c r="AM165" s="131">
        <f>'様式D-3_S00'!CG5034</f>
        <v>0</v>
      </c>
      <c r="AN165" s="132">
        <f>'様式D-3_S00'!CH5034</f>
        <v>0.2</v>
      </c>
      <c r="AO165" s="155"/>
      <c r="AP165" s="155"/>
      <c r="AQ165" s="155"/>
      <c r="AR165" s="155"/>
      <c r="AS165" s="155"/>
      <c r="AT165" s="185">
        <f t="shared" ref="AT165:AT193" si="12">IF(AB165="Ⅳ",4,IF(AB165="Ⅲ",3,IF(AB165="Ⅱ",2,1)))</f>
        <v>2</v>
      </c>
      <c r="AU165" s="155"/>
    </row>
    <row r="166" spans="2:47" x14ac:dyDescent="0.15">
      <c r="B166" s="176" t="str">
        <f>'様式D-3_S00'!AV5081</f>
        <v>S108</v>
      </c>
      <c r="C166" s="278">
        <f>'様式D-3_S00'!AW5081</f>
        <v>10.5</v>
      </c>
      <c r="D166" s="126">
        <f>'様式D-3_S00'!AX5081</f>
        <v>0</v>
      </c>
      <c r="E166" s="127">
        <f>'様式D-3_S00'!AY5081</f>
        <v>0</v>
      </c>
      <c r="F166" s="127">
        <f>'様式D-3_S00'!AZ5081</f>
        <v>0</v>
      </c>
      <c r="G166" s="127">
        <f>'様式D-3_S00'!BA5081</f>
        <v>0</v>
      </c>
      <c r="H166" s="127">
        <f>'様式D-3_S00'!BB5081</f>
        <v>0</v>
      </c>
      <c r="I166" s="127">
        <f>'様式D-3_S00'!BC5081</f>
        <v>0</v>
      </c>
      <c r="J166" s="127">
        <f>'様式D-3_S00'!BD5081</f>
        <v>0</v>
      </c>
      <c r="K166" s="127">
        <f>'様式D-3_S00'!BE5081</f>
        <v>0</v>
      </c>
      <c r="L166" s="127">
        <f>'様式D-3_S00'!BF5081</f>
        <v>0</v>
      </c>
      <c r="M166" s="127">
        <f>'様式D-3_S00'!BG5081</f>
        <v>0</v>
      </c>
      <c r="N166" s="127">
        <f>'様式D-3_S00'!BH5081</f>
        <v>0</v>
      </c>
      <c r="O166" s="127">
        <f>'様式D-3_S00'!BI5081</f>
        <v>0</v>
      </c>
      <c r="P166" s="127" t="str">
        <f>'様式D-3_S00'!BJ5081</f>
        <v/>
      </c>
      <c r="Q166" s="127" t="str">
        <f>'様式D-3_S00'!BK5081</f>
        <v/>
      </c>
      <c r="R166" s="128" t="str">
        <f>'様式D-3_S00'!BL5081</f>
        <v/>
      </c>
      <c r="S166" s="129">
        <f>'様式D-3_S00'!BM5081</f>
        <v>0</v>
      </c>
      <c r="T166" s="127">
        <f>'様式D-3_S00'!BN5081</f>
        <v>0</v>
      </c>
      <c r="U166" s="128">
        <f>'様式D-3_S00'!BO5081</f>
        <v>0</v>
      </c>
      <c r="V166" s="129">
        <f>'様式D-3_S00'!BP5081</f>
        <v>0</v>
      </c>
      <c r="W166" s="127">
        <f>'様式D-3_S00'!BQ5081</f>
        <v>0</v>
      </c>
      <c r="X166" s="130">
        <f>'様式D-3_S00'!BR5081</f>
        <v>0</v>
      </c>
      <c r="Y166" s="266" t="str">
        <f>'様式D-3_S00'!BS5081</f>
        <v>Ⅰ</v>
      </c>
      <c r="Z166" s="267" t="str">
        <f>'様式D-3_S00'!BT5081</f>
        <v>Ⅰ</v>
      </c>
      <c r="AA166" s="267" t="str">
        <f>'様式D-3_S00'!BU5081</f>
        <v>Ⅰ</v>
      </c>
      <c r="AB166" s="266" t="str">
        <f>'様式D-3_S00'!BV5081</f>
        <v>Ⅰ</v>
      </c>
      <c r="AC166" s="126" t="str">
        <f>'様式D-3_S00'!BW5081</f>
        <v/>
      </c>
      <c r="AD166" s="127" t="str">
        <f>'様式D-3_S00'!BX5081</f>
        <v/>
      </c>
      <c r="AE166" s="127" t="str">
        <f>'様式D-3_S00'!BY5081</f>
        <v/>
      </c>
      <c r="AF166" s="128" t="str">
        <f>'様式D-3_S00'!BZ5081</f>
        <v/>
      </c>
      <c r="AG166" s="335">
        <f>'様式D-3_S00'!CA5081</f>
        <v>0</v>
      </c>
      <c r="AH166" s="131">
        <f>'様式D-3_S00'!CB5081</f>
        <v>0</v>
      </c>
      <c r="AI166" s="131">
        <f>'様式D-3_S00'!CC5081</f>
        <v>0</v>
      </c>
      <c r="AJ166" s="131">
        <f>'様式D-3_S00'!CD5081</f>
        <v>0</v>
      </c>
      <c r="AK166" s="131">
        <f>'様式D-3_S00'!CE5081</f>
        <v>0</v>
      </c>
      <c r="AL166" s="131">
        <f>'様式D-3_S00'!CF5081</f>
        <v>0</v>
      </c>
      <c r="AM166" s="131">
        <f>'様式D-3_S00'!CG5081</f>
        <v>0</v>
      </c>
      <c r="AN166" s="132">
        <f>'様式D-3_S00'!CH5081</f>
        <v>0</v>
      </c>
      <c r="AO166" s="155"/>
      <c r="AP166" s="155"/>
      <c r="AQ166" s="155"/>
      <c r="AR166" s="155"/>
      <c r="AS166" s="155"/>
      <c r="AT166" s="185">
        <f t="shared" si="12"/>
        <v>1</v>
      </c>
      <c r="AU166" s="155"/>
    </row>
    <row r="167" spans="2:47" x14ac:dyDescent="0.15">
      <c r="B167" s="176" t="str">
        <f>'様式D-3_S00'!AV5128</f>
        <v>S109</v>
      </c>
      <c r="C167" s="278">
        <f>'様式D-3_S00'!AW5128</f>
        <v>10.5</v>
      </c>
      <c r="D167" s="126">
        <f>'様式D-3_S00'!AX5128</f>
        <v>0</v>
      </c>
      <c r="E167" s="127">
        <f>'様式D-3_S00'!AY5128</f>
        <v>0</v>
      </c>
      <c r="F167" s="127">
        <f>'様式D-3_S00'!AZ5128</f>
        <v>0</v>
      </c>
      <c r="G167" s="127">
        <f>'様式D-3_S00'!BA5128</f>
        <v>0</v>
      </c>
      <c r="H167" s="127">
        <f>'様式D-3_S00'!BB5128</f>
        <v>0</v>
      </c>
      <c r="I167" s="127">
        <f>'様式D-3_S00'!BC5128</f>
        <v>0</v>
      </c>
      <c r="J167" s="127">
        <f>'様式D-3_S00'!BD5128</f>
        <v>0</v>
      </c>
      <c r="K167" s="127">
        <f>'様式D-3_S00'!BE5128</f>
        <v>0</v>
      </c>
      <c r="L167" s="127">
        <f>'様式D-3_S00'!BF5128</f>
        <v>0</v>
      </c>
      <c r="M167" s="127">
        <f>'様式D-3_S00'!BG5128</f>
        <v>0</v>
      </c>
      <c r="N167" s="127">
        <f>'様式D-3_S00'!BH5128</f>
        <v>0</v>
      </c>
      <c r="O167" s="127">
        <f>'様式D-3_S00'!BI5128</f>
        <v>0</v>
      </c>
      <c r="P167" s="127" t="str">
        <f>'様式D-3_S00'!BJ5128</f>
        <v/>
      </c>
      <c r="Q167" s="127" t="str">
        <f>'様式D-3_S00'!BK5128</f>
        <v/>
      </c>
      <c r="R167" s="128" t="str">
        <f>'様式D-3_S00'!BL5128</f>
        <v/>
      </c>
      <c r="S167" s="129">
        <f>'様式D-3_S00'!BM5128</f>
        <v>0</v>
      </c>
      <c r="T167" s="127">
        <f>'様式D-3_S00'!BN5128</f>
        <v>0</v>
      </c>
      <c r="U167" s="128">
        <f>'様式D-3_S00'!BO5128</f>
        <v>0</v>
      </c>
      <c r="V167" s="129">
        <f>'様式D-3_S00'!BP5128</f>
        <v>0</v>
      </c>
      <c r="W167" s="127">
        <f>'様式D-3_S00'!BQ5128</f>
        <v>0</v>
      </c>
      <c r="X167" s="130">
        <f>'様式D-3_S00'!BR5128</f>
        <v>0</v>
      </c>
      <c r="Y167" s="266" t="str">
        <f>'様式D-3_S00'!BS5128</f>
        <v>Ⅰ</v>
      </c>
      <c r="Z167" s="267" t="str">
        <f>'様式D-3_S00'!BT5128</f>
        <v>Ⅰ</v>
      </c>
      <c r="AA167" s="267" t="str">
        <f>'様式D-3_S00'!BU5128</f>
        <v>Ⅰ</v>
      </c>
      <c r="AB167" s="266" t="str">
        <f>'様式D-3_S00'!BV5128</f>
        <v>Ⅰ</v>
      </c>
      <c r="AC167" s="126" t="str">
        <f>'様式D-3_S00'!BW5128</f>
        <v/>
      </c>
      <c r="AD167" s="127" t="str">
        <f>'様式D-3_S00'!BX5128</f>
        <v/>
      </c>
      <c r="AE167" s="127" t="str">
        <f>'様式D-3_S00'!BY5128</f>
        <v/>
      </c>
      <c r="AF167" s="128" t="str">
        <f>'様式D-3_S00'!BZ5128</f>
        <v/>
      </c>
      <c r="AG167" s="335">
        <f>'様式D-3_S00'!CA5128</f>
        <v>0</v>
      </c>
      <c r="AH167" s="131">
        <f>'様式D-3_S00'!CB5128</f>
        <v>0</v>
      </c>
      <c r="AI167" s="131">
        <f>'様式D-3_S00'!CC5128</f>
        <v>0</v>
      </c>
      <c r="AJ167" s="131">
        <f>'様式D-3_S00'!CD5128</f>
        <v>0</v>
      </c>
      <c r="AK167" s="131">
        <f>'様式D-3_S00'!CE5128</f>
        <v>0</v>
      </c>
      <c r="AL167" s="131">
        <f>'様式D-3_S00'!CF5128</f>
        <v>0</v>
      </c>
      <c r="AM167" s="131">
        <f>'様式D-3_S00'!CG5128</f>
        <v>0</v>
      </c>
      <c r="AN167" s="132">
        <f>'様式D-3_S00'!CH5128</f>
        <v>0</v>
      </c>
      <c r="AO167" s="155"/>
      <c r="AP167" s="155"/>
      <c r="AQ167" s="155"/>
      <c r="AR167" s="155"/>
      <c r="AS167" s="155"/>
      <c r="AT167" s="185">
        <f t="shared" si="12"/>
        <v>1</v>
      </c>
      <c r="AU167" s="155"/>
    </row>
    <row r="168" spans="2:47" x14ac:dyDescent="0.15">
      <c r="B168" s="176" t="str">
        <f>'様式D-3_S00'!AV5175</f>
        <v>S110</v>
      </c>
      <c r="C168" s="278">
        <f>'様式D-3_S00'!AW5175</f>
        <v>10.6</v>
      </c>
      <c r="D168" s="126">
        <f>'様式D-3_S00'!AX5175</f>
        <v>0</v>
      </c>
      <c r="E168" s="127">
        <f>'様式D-3_S00'!AY5175</f>
        <v>0</v>
      </c>
      <c r="F168" s="127">
        <f>'様式D-3_S00'!AZ5175</f>
        <v>0</v>
      </c>
      <c r="G168" s="127">
        <f>'様式D-3_S00'!BA5175</f>
        <v>0</v>
      </c>
      <c r="H168" s="127">
        <f>'様式D-3_S00'!BB5175</f>
        <v>0</v>
      </c>
      <c r="I168" s="127">
        <f>'様式D-3_S00'!BC5175</f>
        <v>0</v>
      </c>
      <c r="J168" s="127">
        <f>'様式D-3_S00'!BD5175</f>
        <v>0</v>
      </c>
      <c r="K168" s="127">
        <f>'様式D-3_S00'!BE5175</f>
        <v>1</v>
      </c>
      <c r="L168" s="127">
        <f>'様式D-3_S00'!BF5175</f>
        <v>0</v>
      </c>
      <c r="M168" s="127">
        <f>'様式D-3_S00'!BG5175</f>
        <v>0</v>
      </c>
      <c r="N168" s="127">
        <f>'様式D-3_S00'!BH5175</f>
        <v>0</v>
      </c>
      <c r="O168" s="127">
        <f>'様式D-3_S00'!BI5175</f>
        <v>0</v>
      </c>
      <c r="P168" s="127" t="str">
        <f>'様式D-3_S00'!BJ5175</f>
        <v/>
      </c>
      <c r="Q168" s="127" t="str">
        <f>'様式D-3_S00'!BK5175</f>
        <v/>
      </c>
      <c r="R168" s="128" t="str">
        <f>'様式D-3_S00'!BL5175</f>
        <v/>
      </c>
      <c r="S168" s="129">
        <f>'様式D-3_S00'!BM5175</f>
        <v>0</v>
      </c>
      <c r="T168" s="127">
        <f>'様式D-3_S00'!BN5175</f>
        <v>0</v>
      </c>
      <c r="U168" s="128">
        <f>'様式D-3_S00'!BO5175</f>
        <v>1</v>
      </c>
      <c r="V168" s="129">
        <f>'様式D-3_S00'!BP5175</f>
        <v>0</v>
      </c>
      <c r="W168" s="127">
        <f>'様式D-3_S00'!BQ5175</f>
        <v>0</v>
      </c>
      <c r="X168" s="130">
        <f>'様式D-3_S00'!BR5175</f>
        <v>0</v>
      </c>
      <c r="Y168" s="266" t="str">
        <f>'様式D-3_S00'!BS5175</f>
        <v>Ⅰ</v>
      </c>
      <c r="Z168" s="267" t="str">
        <f>'様式D-3_S00'!BT5175</f>
        <v>Ⅱ</v>
      </c>
      <c r="AA168" s="267" t="str">
        <f>'様式D-3_S00'!BU5175</f>
        <v>Ⅰ</v>
      </c>
      <c r="AB168" s="266" t="str">
        <f>'様式D-3_S00'!BV5175</f>
        <v>Ⅱ</v>
      </c>
      <c r="AC168" s="126" t="str">
        <f>'様式D-3_S00'!BW5175</f>
        <v/>
      </c>
      <c r="AD168" s="127" t="str">
        <f>'様式D-3_S00'!BX5175</f>
        <v/>
      </c>
      <c r="AE168" s="127" t="str">
        <f>'様式D-3_S00'!BY5175</f>
        <v/>
      </c>
      <c r="AF168" s="128" t="str">
        <f>'様式D-3_S00'!BZ5175</f>
        <v/>
      </c>
      <c r="AG168" s="335">
        <f>'様式D-3_S00'!CA5175</f>
        <v>0</v>
      </c>
      <c r="AH168" s="131">
        <f>'様式D-3_S00'!CB5175</f>
        <v>0</v>
      </c>
      <c r="AI168" s="131">
        <f>'様式D-3_S00'!CC5175</f>
        <v>0</v>
      </c>
      <c r="AJ168" s="131">
        <f>'様式D-3_S00'!CD5175</f>
        <v>0.05</v>
      </c>
      <c r="AK168" s="131">
        <f>'様式D-3_S00'!CE5175</f>
        <v>0</v>
      </c>
      <c r="AL168" s="131">
        <f>'様式D-3_S00'!CF5175</f>
        <v>0</v>
      </c>
      <c r="AM168" s="131">
        <f>'様式D-3_S00'!CG5175</f>
        <v>0</v>
      </c>
      <c r="AN168" s="132">
        <f>'様式D-3_S00'!CH5175</f>
        <v>0</v>
      </c>
      <c r="AO168" s="155"/>
      <c r="AP168" s="155"/>
      <c r="AQ168" s="155"/>
      <c r="AR168" s="155"/>
      <c r="AS168" s="155"/>
      <c r="AT168" s="185">
        <f t="shared" si="12"/>
        <v>2</v>
      </c>
      <c r="AU168" s="155"/>
    </row>
    <row r="169" spans="2:47" x14ac:dyDescent="0.15">
      <c r="B169" s="176" t="str">
        <f>'様式D-3_S00'!AV5222</f>
        <v>S111</v>
      </c>
      <c r="C169" s="278">
        <f>'様式D-3_S00'!AW5222</f>
        <v>10.6</v>
      </c>
      <c r="D169" s="126">
        <f>'様式D-3_S00'!AX5222</f>
        <v>0</v>
      </c>
      <c r="E169" s="127">
        <f>'様式D-3_S00'!AY5222</f>
        <v>0</v>
      </c>
      <c r="F169" s="127">
        <f>'様式D-3_S00'!AZ5222</f>
        <v>0</v>
      </c>
      <c r="G169" s="127">
        <f>'様式D-3_S00'!BA5222</f>
        <v>0</v>
      </c>
      <c r="H169" s="127">
        <f>'様式D-3_S00'!BB5222</f>
        <v>0</v>
      </c>
      <c r="I169" s="127">
        <f>'様式D-3_S00'!BC5222</f>
        <v>0</v>
      </c>
      <c r="J169" s="127">
        <f>'様式D-3_S00'!BD5222</f>
        <v>0</v>
      </c>
      <c r="K169" s="127">
        <f>'様式D-3_S00'!BE5222</f>
        <v>0</v>
      </c>
      <c r="L169" s="127">
        <f>'様式D-3_S00'!BF5222</f>
        <v>0</v>
      </c>
      <c r="M169" s="127">
        <f>'様式D-3_S00'!BG5222</f>
        <v>0</v>
      </c>
      <c r="N169" s="127">
        <f>'様式D-3_S00'!BH5222</f>
        <v>0</v>
      </c>
      <c r="O169" s="127">
        <f>'様式D-3_S00'!BI5222</f>
        <v>0</v>
      </c>
      <c r="P169" s="127" t="str">
        <f>'様式D-3_S00'!BJ5222</f>
        <v/>
      </c>
      <c r="Q169" s="127" t="str">
        <f>'様式D-3_S00'!BK5222</f>
        <v/>
      </c>
      <c r="R169" s="128" t="str">
        <f>'様式D-3_S00'!BL5222</f>
        <v/>
      </c>
      <c r="S169" s="129">
        <f>'様式D-3_S00'!BM5222</f>
        <v>0</v>
      </c>
      <c r="T169" s="127">
        <f>'様式D-3_S00'!BN5222</f>
        <v>0</v>
      </c>
      <c r="U169" s="128">
        <f>'様式D-3_S00'!BO5222</f>
        <v>0</v>
      </c>
      <c r="V169" s="129">
        <f>'様式D-3_S00'!BP5222</f>
        <v>0</v>
      </c>
      <c r="W169" s="127">
        <f>'様式D-3_S00'!BQ5222</f>
        <v>0</v>
      </c>
      <c r="X169" s="130">
        <f>'様式D-3_S00'!BR5222</f>
        <v>0</v>
      </c>
      <c r="Y169" s="266" t="str">
        <f>'様式D-3_S00'!BS5222</f>
        <v>Ⅰ</v>
      </c>
      <c r="Z169" s="267" t="str">
        <f>'様式D-3_S00'!BT5222</f>
        <v>Ⅰ</v>
      </c>
      <c r="AA169" s="267" t="str">
        <f>'様式D-3_S00'!BU5222</f>
        <v>Ⅰ</v>
      </c>
      <c r="AB169" s="266" t="str">
        <f>'様式D-3_S00'!BV5222</f>
        <v>Ⅰ</v>
      </c>
      <c r="AC169" s="126" t="str">
        <f>'様式D-3_S00'!BW5222</f>
        <v/>
      </c>
      <c r="AD169" s="127" t="str">
        <f>'様式D-3_S00'!BX5222</f>
        <v/>
      </c>
      <c r="AE169" s="127" t="str">
        <f>'様式D-3_S00'!BY5222</f>
        <v/>
      </c>
      <c r="AF169" s="128" t="str">
        <f>'様式D-3_S00'!BZ5222</f>
        <v/>
      </c>
      <c r="AG169" s="335">
        <f>'様式D-3_S00'!CA5222</f>
        <v>0</v>
      </c>
      <c r="AH169" s="131">
        <f>'様式D-3_S00'!CB5222</f>
        <v>0</v>
      </c>
      <c r="AI169" s="131">
        <f>'様式D-3_S00'!CC5222</f>
        <v>0</v>
      </c>
      <c r="AJ169" s="131">
        <f>'様式D-3_S00'!CD5222</f>
        <v>0</v>
      </c>
      <c r="AK169" s="131">
        <f>'様式D-3_S00'!CE5222</f>
        <v>0</v>
      </c>
      <c r="AL169" s="131">
        <f>'様式D-3_S00'!CF5222</f>
        <v>0</v>
      </c>
      <c r="AM169" s="131">
        <f>'様式D-3_S00'!CG5222</f>
        <v>0</v>
      </c>
      <c r="AN169" s="132">
        <f>'様式D-3_S00'!CH5222</f>
        <v>0</v>
      </c>
      <c r="AO169" s="155"/>
      <c r="AP169" s="155"/>
      <c r="AQ169" s="155"/>
      <c r="AR169" s="155"/>
      <c r="AS169" s="155"/>
      <c r="AT169" s="185">
        <f t="shared" si="12"/>
        <v>1</v>
      </c>
      <c r="AU169" s="155"/>
    </row>
    <row r="170" spans="2:47" x14ac:dyDescent="0.15">
      <c r="B170" s="176" t="str">
        <f>'様式D-3_S00'!AV5269</f>
        <v>S112</v>
      </c>
      <c r="C170" s="278">
        <f>'様式D-3_S00'!AW5269</f>
        <v>10.6</v>
      </c>
      <c r="D170" s="126">
        <f>'様式D-3_S00'!AX5269</f>
        <v>0</v>
      </c>
      <c r="E170" s="127">
        <f>'様式D-3_S00'!AY5269</f>
        <v>0</v>
      </c>
      <c r="F170" s="127">
        <f>'様式D-3_S00'!AZ5269</f>
        <v>0</v>
      </c>
      <c r="G170" s="128">
        <f>'様式D-3_S00'!BA5269</f>
        <v>0</v>
      </c>
      <c r="H170" s="129">
        <f>'様式D-3_S00'!BB5269</f>
        <v>0</v>
      </c>
      <c r="I170" s="127">
        <f>'様式D-3_S00'!BC5269</f>
        <v>0</v>
      </c>
      <c r="J170" s="127">
        <f>'様式D-3_S00'!BD5269</f>
        <v>0</v>
      </c>
      <c r="K170" s="128">
        <f>'様式D-3_S00'!BE5269</f>
        <v>0</v>
      </c>
      <c r="L170" s="129">
        <f>'様式D-3_S00'!BF5269</f>
        <v>0</v>
      </c>
      <c r="M170" s="127">
        <f>'様式D-3_S00'!BG5269</f>
        <v>0</v>
      </c>
      <c r="N170" s="127">
        <f>'様式D-3_S00'!BH5269</f>
        <v>0</v>
      </c>
      <c r="O170" s="128">
        <f>'様式D-3_S00'!BI5269</f>
        <v>0</v>
      </c>
      <c r="P170" s="129" t="str">
        <f>'様式D-3_S00'!BJ5269</f>
        <v/>
      </c>
      <c r="Q170" s="127" t="str">
        <f>'様式D-3_S00'!BK5269</f>
        <v/>
      </c>
      <c r="R170" s="128" t="str">
        <f>'様式D-3_S00'!BL5269</f>
        <v/>
      </c>
      <c r="S170" s="129">
        <f>'様式D-3_S00'!BM5269</f>
        <v>0</v>
      </c>
      <c r="T170" s="127">
        <f>'様式D-3_S00'!BN5269</f>
        <v>0</v>
      </c>
      <c r="U170" s="128">
        <f>'様式D-3_S00'!BO5269</f>
        <v>0</v>
      </c>
      <c r="V170" s="129">
        <f>'様式D-3_S00'!BP5269</f>
        <v>0</v>
      </c>
      <c r="W170" s="127">
        <f>'様式D-3_S00'!BQ5269</f>
        <v>0</v>
      </c>
      <c r="X170" s="130">
        <f>'様式D-3_S00'!BR5269</f>
        <v>0</v>
      </c>
      <c r="Y170" s="266" t="str">
        <f>'様式D-3_S00'!BS5269</f>
        <v>Ⅰ</v>
      </c>
      <c r="Z170" s="267" t="str">
        <f>'様式D-3_S00'!BT5269</f>
        <v>Ⅰ</v>
      </c>
      <c r="AA170" s="267" t="str">
        <f>'様式D-3_S00'!BU5269</f>
        <v>Ⅰ</v>
      </c>
      <c r="AB170" s="266" t="str">
        <f>'様式D-3_S00'!BV5269</f>
        <v>Ⅰ</v>
      </c>
      <c r="AC170" s="126" t="str">
        <f>'様式D-3_S00'!BW5269</f>
        <v/>
      </c>
      <c r="AD170" s="127" t="str">
        <f>'様式D-3_S00'!BX5269</f>
        <v/>
      </c>
      <c r="AE170" s="127" t="str">
        <f>'様式D-3_S00'!BY5269</f>
        <v/>
      </c>
      <c r="AF170" s="128" t="str">
        <f>'様式D-3_S00'!BZ5269</f>
        <v/>
      </c>
      <c r="AG170" s="335">
        <f>'様式D-3_S00'!CA5269</f>
        <v>0</v>
      </c>
      <c r="AH170" s="131">
        <f>'様式D-3_S00'!CB5269</f>
        <v>0</v>
      </c>
      <c r="AI170" s="131">
        <f>'様式D-3_S00'!CC5269</f>
        <v>0</v>
      </c>
      <c r="AJ170" s="131">
        <f>'様式D-3_S00'!CD5269</f>
        <v>0</v>
      </c>
      <c r="AK170" s="131">
        <f>'様式D-3_S00'!CE5269</f>
        <v>0</v>
      </c>
      <c r="AL170" s="131">
        <f>'様式D-3_S00'!CF5269</f>
        <v>0</v>
      </c>
      <c r="AM170" s="131">
        <f>'様式D-3_S00'!CG5269</f>
        <v>0</v>
      </c>
      <c r="AN170" s="132">
        <f>'様式D-3_S00'!CH5269</f>
        <v>0</v>
      </c>
      <c r="AO170" s="155"/>
      <c r="AP170" s="155"/>
      <c r="AQ170" s="155"/>
      <c r="AR170" s="155"/>
      <c r="AS170" s="155"/>
      <c r="AT170" s="185">
        <f t="shared" si="12"/>
        <v>1</v>
      </c>
      <c r="AU170" s="155"/>
    </row>
    <row r="171" spans="2:47" x14ac:dyDescent="0.15">
      <c r="B171" s="176" t="str">
        <f>'様式D-3_S00'!AV5316</f>
        <v>S113</v>
      </c>
      <c r="C171" s="278">
        <f>'様式D-3_S00'!AW5316</f>
        <v>10.6</v>
      </c>
      <c r="D171" s="126">
        <f>'様式D-3_S00'!AX5316</f>
        <v>0</v>
      </c>
      <c r="E171" s="127">
        <f>'様式D-3_S00'!AY5316</f>
        <v>0</v>
      </c>
      <c r="F171" s="127">
        <f>'様式D-3_S00'!AZ5316</f>
        <v>0</v>
      </c>
      <c r="G171" s="128">
        <f>'様式D-3_S00'!BA5316</f>
        <v>0</v>
      </c>
      <c r="H171" s="129">
        <f>'様式D-3_S00'!BB5316</f>
        <v>0</v>
      </c>
      <c r="I171" s="127">
        <f>'様式D-3_S00'!BC5316</f>
        <v>0</v>
      </c>
      <c r="J171" s="127">
        <f>'様式D-3_S00'!BD5316</f>
        <v>0</v>
      </c>
      <c r="K171" s="128">
        <f>'様式D-3_S00'!BE5316</f>
        <v>0</v>
      </c>
      <c r="L171" s="129">
        <f>'様式D-3_S00'!BF5316</f>
        <v>0</v>
      </c>
      <c r="M171" s="127">
        <f>'様式D-3_S00'!BG5316</f>
        <v>0</v>
      </c>
      <c r="N171" s="127">
        <f>'様式D-3_S00'!BH5316</f>
        <v>0</v>
      </c>
      <c r="O171" s="128">
        <f>'様式D-3_S00'!BI5316</f>
        <v>0</v>
      </c>
      <c r="P171" s="129" t="str">
        <f>'様式D-3_S00'!BJ5316</f>
        <v/>
      </c>
      <c r="Q171" s="127" t="str">
        <f>'様式D-3_S00'!BK5316</f>
        <v/>
      </c>
      <c r="R171" s="128" t="str">
        <f>'様式D-3_S00'!BL5316</f>
        <v/>
      </c>
      <c r="S171" s="129">
        <f>'様式D-3_S00'!BM5316</f>
        <v>0</v>
      </c>
      <c r="T171" s="127">
        <f>'様式D-3_S00'!BN5316</f>
        <v>0</v>
      </c>
      <c r="U171" s="128">
        <f>'様式D-3_S00'!BO5316</f>
        <v>0</v>
      </c>
      <c r="V171" s="129">
        <f>'様式D-3_S00'!BP5316</f>
        <v>0</v>
      </c>
      <c r="W171" s="127">
        <f>'様式D-3_S00'!BQ5316</f>
        <v>0</v>
      </c>
      <c r="X171" s="130">
        <f>'様式D-3_S00'!BR5316</f>
        <v>0</v>
      </c>
      <c r="Y171" s="266" t="str">
        <f>'様式D-3_S00'!BS5316</f>
        <v>Ⅰ</v>
      </c>
      <c r="Z171" s="267" t="str">
        <f>'様式D-3_S00'!BT5316</f>
        <v>Ⅰ</v>
      </c>
      <c r="AA171" s="267" t="str">
        <f>'様式D-3_S00'!BU5316</f>
        <v>Ⅰ</v>
      </c>
      <c r="AB171" s="266" t="str">
        <f>'様式D-3_S00'!BV5316</f>
        <v>Ⅰ</v>
      </c>
      <c r="AC171" s="126" t="str">
        <f>'様式D-3_S00'!BW5316</f>
        <v/>
      </c>
      <c r="AD171" s="127" t="str">
        <f>'様式D-3_S00'!BX5316</f>
        <v/>
      </c>
      <c r="AE171" s="127" t="str">
        <f>'様式D-3_S00'!BY5316</f>
        <v/>
      </c>
      <c r="AF171" s="128" t="str">
        <f>'様式D-3_S00'!BZ5316</f>
        <v/>
      </c>
      <c r="AG171" s="335">
        <f>'様式D-3_S00'!CA5316</f>
        <v>0</v>
      </c>
      <c r="AH171" s="131">
        <f>'様式D-3_S00'!CB5316</f>
        <v>0</v>
      </c>
      <c r="AI171" s="131">
        <f>'様式D-3_S00'!CC5316</f>
        <v>0</v>
      </c>
      <c r="AJ171" s="131">
        <f>'様式D-3_S00'!CD5316</f>
        <v>0</v>
      </c>
      <c r="AK171" s="131">
        <f>'様式D-3_S00'!CE5316</f>
        <v>0</v>
      </c>
      <c r="AL171" s="131">
        <f>'様式D-3_S00'!CF5316</f>
        <v>0</v>
      </c>
      <c r="AM171" s="131">
        <f>'様式D-3_S00'!CG5316</f>
        <v>0</v>
      </c>
      <c r="AN171" s="132">
        <f>'様式D-3_S00'!CH5316</f>
        <v>0</v>
      </c>
      <c r="AO171" s="155"/>
      <c r="AP171" s="155"/>
      <c r="AQ171" s="155"/>
      <c r="AR171" s="155"/>
      <c r="AS171" s="155"/>
      <c r="AT171" s="185">
        <f t="shared" si="12"/>
        <v>1</v>
      </c>
      <c r="AU171" s="155"/>
    </row>
    <row r="172" spans="2:47" x14ac:dyDescent="0.15">
      <c r="B172" s="176" t="str">
        <f>'様式D-3_S00'!AV5363</f>
        <v>S114</v>
      </c>
      <c r="C172" s="278">
        <f>'様式D-3_S00'!AW5363</f>
        <v>10.6</v>
      </c>
      <c r="D172" s="126">
        <f>'様式D-3_S00'!AX5363</f>
        <v>0</v>
      </c>
      <c r="E172" s="127">
        <f>'様式D-3_S00'!AY5363</f>
        <v>0</v>
      </c>
      <c r="F172" s="127">
        <f>'様式D-3_S00'!AZ5363</f>
        <v>0</v>
      </c>
      <c r="G172" s="128">
        <f>'様式D-3_S00'!BA5363</f>
        <v>0</v>
      </c>
      <c r="H172" s="129">
        <f>'様式D-3_S00'!BB5363</f>
        <v>0</v>
      </c>
      <c r="I172" s="127">
        <f>'様式D-3_S00'!BC5363</f>
        <v>0</v>
      </c>
      <c r="J172" s="127">
        <f>'様式D-3_S00'!BD5363</f>
        <v>0</v>
      </c>
      <c r="K172" s="128">
        <f>'様式D-3_S00'!BE5363</f>
        <v>1</v>
      </c>
      <c r="L172" s="129">
        <f>'様式D-3_S00'!BF5363</f>
        <v>0</v>
      </c>
      <c r="M172" s="127">
        <f>'様式D-3_S00'!BG5363</f>
        <v>0</v>
      </c>
      <c r="N172" s="127">
        <f>'様式D-3_S00'!BH5363</f>
        <v>0</v>
      </c>
      <c r="O172" s="128">
        <f>'様式D-3_S00'!BI5363</f>
        <v>0</v>
      </c>
      <c r="P172" s="129" t="str">
        <f>'様式D-3_S00'!BJ5363</f>
        <v/>
      </c>
      <c r="Q172" s="127" t="str">
        <f>'様式D-3_S00'!BK5363</f>
        <v/>
      </c>
      <c r="R172" s="128" t="str">
        <f>'様式D-3_S00'!BL5363</f>
        <v/>
      </c>
      <c r="S172" s="129">
        <f>'様式D-3_S00'!BM5363</f>
        <v>0</v>
      </c>
      <c r="T172" s="127">
        <f>'様式D-3_S00'!BN5363</f>
        <v>0</v>
      </c>
      <c r="U172" s="128">
        <f>'様式D-3_S00'!BO5363</f>
        <v>1</v>
      </c>
      <c r="V172" s="129">
        <f>'様式D-3_S00'!BP5363</f>
        <v>0</v>
      </c>
      <c r="W172" s="127">
        <f>'様式D-3_S00'!BQ5363</f>
        <v>0</v>
      </c>
      <c r="X172" s="130">
        <f>'様式D-3_S00'!BR5363</f>
        <v>0</v>
      </c>
      <c r="Y172" s="266" t="str">
        <f>'様式D-3_S00'!BS5363</f>
        <v>Ⅰ</v>
      </c>
      <c r="Z172" s="267" t="str">
        <f>'様式D-3_S00'!BT5363</f>
        <v>Ⅱ</v>
      </c>
      <c r="AA172" s="267" t="str">
        <f>'様式D-3_S00'!BU5363</f>
        <v>Ⅰ</v>
      </c>
      <c r="AB172" s="266" t="str">
        <f>'様式D-3_S00'!BV5363</f>
        <v>Ⅱ</v>
      </c>
      <c r="AC172" s="126" t="str">
        <f>'様式D-3_S00'!BW5363</f>
        <v/>
      </c>
      <c r="AD172" s="127" t="str">
        <f>'様式D-3_S00'!BX5363</f>
        <v/>
      </c>
      <c r="AE172" s="127" t="str">
        <f>'様式D-3_S00'!BY5363</f>
        <v/>
      </c>
      <c r="AF172" s="128" t="str">
        <f>'様式D-3_S00'!BZ5363</f>
        <v/>
      </c>
      <c r="AG172" s="335">
        <f>'様式D-3_S00'!CA5363</f>
        <v>0</v>
      </c>
      <c r="AH172" s="131">
        <f>'様式D-3_S00'!CB5363</f>
        <v>0</v>
      </c>
      <c r="AI172" s="131">
        <f>'様式D-3_S00'!CC5363</f>
        <v>0</v>
      </c>
      <c r="AJ172" s="131">
        <f>'様式D-3_S00'!CD5363</f>
        <v>0.03</v>
      </c>
      <c r="AK172" s="131">
        <f>'様式D-3_S00'!CE5363</f>
        <v>0</v>
      </c>
      <c r="AL172" s="131">
        <f>'様式D-3_S00'!CF5363</f>
        <v>0</v>
      </c>
      <c r="AM172" s="131">
        <f>'様式D-3_S00'!CG5363</f>
        <v>0</v>
      </c>
      <c r="AN172" s="132">
        <f>'様式D-3_S00'!CH5363</f>
        <v>0</v>
      </c>
      <c r="AO172" s="155"/>
      <c r="AP172" s="155"/>
      <c r="AQ172" s="155"/>
      <c r="AR172" s="155"/>
      <c r="AS172" s="155"/>
      <c r="AT172" s="185">
        <f t="shared" si="12"/>
        <v>2</v>
      </c>
      <c r="AU172" s="155"/>
    </row>
    <row r="173" spans="2:47" x14ac:dyDescent="0.15">
      <c r="B173" s="176" t="str">
        <f>'様式D-3_S00'!AV5410</f>
        <v>S115</v>
      </c>
      <c r="C173" s="278">
        <f>'様式D-3_S00'!AW5410</f>
        <v>10.6</v>
      </c>
      <c r="D173" s="126">
        <f>'様式D-3_S00'!AX5410</f>
        <v>0</v>
      </c>
      <c r="E173" s="127">
        <f>'様式D-3_S00'!AY5410</f>
        <v>0</v>
      </c>
      <c r="F173" s="127">
        <f>'様式D-3_S00'!AZ5410</f>
        <v>0</v>
      </c>
      <c r="G173" s="128">
        <f>'様式D-3_S00'!BA5410</f>
        <v>0</v>
      </c>
      <c r="H173" s="129">
        <f>'様式D-3_S00'!BB5410</f>
        <v>0</v>
      </c>
      <c r="I173" s="127">
        <f>'様式D-3_S00'!BC5410</f>
        <v>0</v>
      </c>
      <c r="J173" s="127">
        <f>'様式D-3_S00'!BD5410</f>
        <v>0</v>
      </c>
      <c r="K173" s="128">
        <f>'様式D-3_S00'!BE5410</f>
        <v>0</v>
      </c>
      <c r="L173" s="129">
        <f>'様式D-3_S00'!BF5410</f>
        <v>0</v>
      </c>
      <c r="M173" s="127">
        <f>'様式D-3_S00'!BG5410</f>
        <v>0</v>
      </c>
      <c r="N173" s="127">
        <f>'様式D-3_S00'!BH5410</f>
        <v>0</v>
      </c>
      <c r="O173" s="128">
        <f>'様式D-3_S00'!BI5410</f>
        <v>0</v>
      </c>
      <c r="P173" s="129" t="str">
        <f>'様式D-3_S00'!BJ5410</f>
        <v/>
      </c>
      <c r="Q173" s="127" t="str">
        <f>'様式D-3_S00'!BK5410</f>
        <v/>
      </c>
      <c r="R173" s="128" t="str">
        <f>'様式D-3_S00'!BL5410</f>
        <v/>
      </c>
      <c r="S173" s="129">
        <f>'様式D-3_S00'!BM5410</f>
        <v>0</v>
      </c>
      <c r="T173" s="127">
        <f>'様式D-3_S00'!BN5410</f>
        <v>0</v>
      </c>
      <c r="U173" s="128">
        <f>'様式D-3_S00'!BO5410</f>
        <v>0</v>
      </c>
      <c r="V173" s="129">
        <f>'様式D-3_S00'!BP5410</f>
        <v>0</v>
      </c>
      <c r="W173" s="127">
        <f>'様式D-3_S00'!BQ5410</f>
        <v>0</v>
      </c>
      <c r="X173" s="130">
        <f>'様式D-3_S00'!BR5410</f>
        <v>0</v>
      </c>
      <c r="Y173" s="266" t="str">
        <f>'様式D-3_S00'!BS5410</f>
        <v>Ⅰ</v>
      </c>
      <c r="Z173" s="267" t="str">
        <f>'様式D-3_S00'!BT5410</f>
        <v>Ⅰ</v>
      </c>
      <c r="AA173" s="267" t="str">
        <f>'様式D-3_S00'!BU5410</f>
        <v>Ⅰ</v>
      </c>
      <c r="AB173" s="266" t="str">
        <f>'様式D-3_S00'!BV5410</f>
        <v>Ⅰ</v>
      </c>
      <c r="AC173" s="126" t="str">
        <f>'様式D-3_S00'!BW5410</f>
        <v/>
      </c>
      <c r="AD173" s="127" t="str">
        <f>'様式D-3_S00'!BX5410</f>
        <v/>
      </c>
      <c r="AE173" s="127" t="str">
        <f>'様式D-3_S00'!BY5410</f>
        <v/>
      </c>
      <c r="AF173" s="128" t="str">
        <f>'様式D-3_S00'!BZ5410</f>
        <v/>
      </c>
      <c r="AG173" s="335">
        <f>'様式D-3_S00'!CA5410</f>
        <v>0</v>
      </c>
      <c r="AH173" s="131">
        <f>'様式D-3_S00'!CB5410</f>
        <v>0</v>
      </c>
      <c r="AI173" s="131">
        <f>'様式D-3_S00'!CC5410</f>
        <v>0</v>
      </c>
      <c r="AJ173" s="131">
        <f>'様式D-3_S00'!CD5410</f>
        <v>0</v>
      </c>
      <c r="AK173" s="131">
        <f>'様式D-3_S00'!CE5410</f>
        <v>0</v>
      </c>
      <c r="AL173" s="131">
        <f>'様式D-3_S00'!CF5410</f>
        <v>0</v>
      </c>
      <c r="AM173" s="131">
        <f>'様式D-3_S00'!CG5410</f>
        <v>0</v>
      </c>
      <c r="AN173" s="132">
        <f>'様式D-3_S00'!CH5410</f>
        <v>0</v>
      </c>
      <c r="AO173" s="155"/>
      <c r="AP173" s="155"/>
      <c r="AQ173" s="155"/>
      <c r="AR173" s="155"/>
      <c r="AS173" s="155"/>
      <c r="AT173" s="185">
        <f t="shared" si="12"/>
        <v>1</v>
      </c>
      <c r="AU173" s="155"/>
    </row>
    <row r="174" spans="2:47" x14ac:dyDescent="0.15">
      <c r="B174" s="176" t="str">
        <f>'様式D-3_S00'!AV5457</f>
        <v>S116</v>
      </c>
      <c r="C174" s="278">
        <f>'様式D-3_S00'!AW5457</f>
        <v>10.6</v>
      </c>
      <c r="D174" s="126">
        <f>'様式D-3_S00'!AX5457</f>
        <v>0</v>
      </c>
      <c r="E174" s="127">
        <f>'様式D-3_S00'!AY5457</f>
        <v>0</v>
      </c>
      <c r="F174" s="127">
        <f>'様式D-3_S00'!AZ5457</f>
        <v>0</v>
      </c>
      <c r="G174" s="128">
        <f>'様式D-3_S00'!BA5457</f>
        <v>0</v>
      </c>
      <c r="H174" s="129">
        <f>'様式D-3_S00'!BB5457</f>
        <v>0</v>
      </c>
      <c r="I174" s="127">
        <f>'様式D-3_S00'!BC5457</f>
        <v>0</v>
      </c>
      <c r="J174" s="127">
        <f>'様式D-3_S00'!BD5457</f>
        <v>1</v>
      </c>
      <c r="K174" s="128">
        <f>'様式D-3_S00'!BE5457</f>
        <v>0</v>
      </c>
      <c r="L174" s="129">
        <f>'様式D-3_S00'!BF5457</f>
        <v>0</v>
      </c>
      <c r="M174" s="127">
        <f>'様式D-3_S00'!BG5457</f>
        <v>0</v>
      </c>
      <c r="N174" s="127">
        <f>'様式D-3_S00'!BH5457</f>
        <v>0</v>
      </c>
      <c r="O174" s="128">
        <f>'様式D-3_S00'!BI5457</f>
        <v>0</v>
      </c>
      <c r="P174" s="129" t="str">
        <f>'様式D-3_S00'!BJ5457</f>
        <v/>
      </c>
      <c r="Q174" s="127" t="str">
        <f>'様式D-3_S00'!BK5457</f>
        <v/>
      </c>
      <c r="R174" s="128" t="str">
        <f>'様式D-3_S00'!BL5457</f>
        <v/>
      </c>
      <c r="S174" s="129">
        <f>'様式D-3_S00'!BM5457</f>
        <v>0</v>
      </c>
      <c r="T174" s="127">
        <f>'様式D-3_S00'!BN5457</f>
        <v>0</v>
      </c>
      <c r="U174" s="128">
        <f>'様式D-3_S00'!BO5457</f>
        <v>1</v>
      </c>
      <c r="V174" s="129">
        <f>'様式D-3_S00'!BP5457</f>
        <v>0</v>
      </c>
      <c r="W174" s="127">
        <f>'様式D-3_S00'!BQ5457</f>
        <v>0</v>
      </c>
      <c r="X174" s="130">
        <f>'様式D-3_S00'!BR5457</f>
        <v>0</v>
      </c>
      <c r="Y174" s="266" t="str">
        <f>'様式D-3_S00'!BS5457</f>
        <v>Ⅰ</v>
      </c>
      <c r="Z174" s="267" t="str">
        <f>'様式D-3_S00'!BT5457</f>
        <v>Ⅱ</v>
      </c>
      <c r="AA174" s="267" t="str">
        <f>'様式D-3_S00'!BU5457</f>
        <v>Ⅰ</v>
      </c>
      <c r="AB174" s="266" t="str">
        <f>'様式D-3_S00'!BV5457</f>
        <v>Ⅱ</v>
      </c>
      <c r="AC174" s="126" t="str">
        <f>'様式D-3_S00'!BW5457</f>
        <v/>
      </c>
      <c r="AD174" s="127" t="str">
        <f>'様式D-3_S00'!BX5457</f>
        <v/>
      </c>
      <c r="AE174" s="127" t="str">
        <f>'様式D-3_S00'!BY5457</f>
        <v/>
      </c>
      <c r="AF174" s="128" t="str">
        <f>'様式D-3_S00'!BZ5457</f>
        <v/>
      </c>
      <c r="AG174" s="335">
        <f>'様式D-3_S00'!CA5457</f>
        <v>0</v>
      </c>
      <c r="AH174" s="131">
        <f>'様式D-3_S00'!CB5457</f>
        <v>0</v>
      </c>
      <c r="AI174" s="131">
        <f>'様式D-3_S00'!CC5457</f>
        <v>5.000000000000001E-3</v>
      </c>
      <c r="AJ174" s="131">
        <f>'様式D-3_S00'!CD5457</f>
        <v>0</v>
      </c>
      <c r="AK174" s="131">
        <f>'様式D-3_S00'!CE5457</f>
        <v>0</v>
      </c>
      <c r="AL174" s="131">
        <f>'様式D-3_S00'!CF5457</f>
        <v>0</v>
      </c>
      <c r="AM174" s="131">
        <f>'様式D-3_S00'!CG5457</f>
        <v>0</v>
      </c>
      <c r="AN174" s="132">
        <f>'様式D-3_S00'!CH5457</f>
        <v>0</v>
      </c>
      <c r="AO174" s="155"/>
      <c r="AP174" s="155"/>
      <c r="AQ174" s="155"/>
      <c r="AR174" s="155"/>
      <c r="AS174" s="155"/>
      <c r="AT174" s="185">
        <f t="shared" si="12"/>
        <v>2</v>
      </c>
      <c r="AU174" s="155"/>
    </row>
    <row r="175" spans="2:47" x14ac:dyDescent="0.15">
      <c r="B175" s="176" t="str">
        <f>'様式D-3_S00'!AV5504</f>
        <v>S117</v>
      </c>
      <c r="C175" s="278">
        <f>'様式D-3_S00'!AW5504</f>
        <v>10.5</v>
      </c>
      <c r="D175" s="126">
        <f>'様式D-3_S00'!AX5504</f>
        <v>0</v>
      </c>
      <c r="E175" s="127">
        <f>'様式D-3_S00'!AY5504</f>
        <v>0</v>
      </c>
      <c r="F175" s="127">
        <f>'様式D-3_S00'!AZ5504</f>
        <v>0</v>
      </c>
      <c r="G175" s="128">
        <f>'様式D-3_S00'!BA5504</f>
        <v>0</v>
      </c>
      <c r="H175" s="129">
        <f>'様式D-3_S00'!BB5504</f>
        <v>0</v>
      </c>
      <c r="I175" s="127">
        <f>'様式D-3_S00'!BC5504</f>
        <v>0</v>
      </c>
      <c r="J175" s="127">
        <f>'様式D-3_S00'!BD5504</f>
        <v>1</v>
      </c>
      <c r="K175" s="128">
        <f>'様式D-3_S00'!BE5504</f>
        <v>0</v>
      </c>
      <c r="L175" s="129">
        <f>'様式D-3_S00'!BF5504</f>
        <v>0</v>
      </c>
      <c r="M175" s="127">
        <f>'様式D-3_S00'!BG5504</f>
        <v>0</v>
      </c>
      <c r="N175" s="127">
        <f>'様式D-3_S00'!BH5504</f>
        <v>0</v>
      </c>
      <c r="O175" s="128">
        <f>'様式D-3_S00'!BI5504</f>
        <v>0</v>
      </c>
      <c r="P175" s="129" t="str">
        <f>'様式D-3_S00'!BJ5504</f>
        <v/>
      </c>
      <c r="Q175" s="127" t="str">
        <f>'様式D-3_S00'!BK5504</f>
        <v/>
      </c>
      <c r="R175" s="128" t="str">
        <f>'様式D-3_S00'!BL5504</f>
        <v/>
      </c>
      <c r="S175" s="129">
        <f>'様式D-3_S00'!BM5504</f>
        <v>0</v>
      </c>
      <c r="T175" s="127">
        <f>'様式D-3_S00'!BN5504</f>
        <v>0</v>
      </c>
      <c r="U175" s="128">
        <f>'様式D-3_S00'!BO5504</f>
        <v>1</v>
      </c>
      <c r="V175" s="129">
        <f>'様式D-3_S00'!BP5504</f>
        <v>0</v>
      </c>
      <c r="W175" s="127">
        <f>'様式D-3_S00'!BQ5504</f>
        <v>0</v>
      </c>
      <c r="X175" s="130">
        <f>'様式D-3_S00'!BR5504</f>
        <v>0</v>
      </c>
      <c r="Y175" s="266" t="str">
        <f>'様式D-3_S00'!BS5504</f>
        <v>Ⅰ</v>
      </c>
      <c r="Z175" s="267" t="str">
        <f>'様式D-3_S00'!BT5504</f>
        <v>Ⅱ</v>
      </c>
      <c r="AA175" s="267" t="str">
        <f>'様式D-3_S00'!BU5504</f>
        <v>Ⅰ</v>
      </c>
      <c r="AB175" s="266" t="str">
        <f>'様式D-3_S00'!BV5504</f>
        <v>Ⅱ</v>
      </c>
      <c r="AC175" s="126" t="str">
        <f>'様式D-3_S00'!BW5504</f>
        <v/>
      </c>
      <c r="AD175" s="127" t="str">
        <f>'様式D-3_S00'!BX5504</f>
        <v/>
      </c>
      <c r="AE175" s="127" t="str">
        <f>'様式D-3_S00'!BY5504</f>
        <v/>
      </c>
      <c r="AF175" s="128" t="str">
        <f>'様式D-3_S00'!BZ5504</f>
        <v/>
      </c>
      <c r="AG175" s="335">
        <f>'様式D-3_S00'!CA5504</f>
        <v>0</v>
      </c>
      <c r="AH175" s="131">
        <f>'様式D-3_S00'!CB5504</f>
        <v>0</v>
      </c>
      <c r="AI175" s="131">
        <f>'様式D-3_S00'!CC5504</f>
        <v>1.7500000000000002E-2</v>
      </c>
      <c r="AJ175" s="131">
        <f>'様式D-3_S00'!CD5504</f>
        <v>0</v>
      </c>
      <c r="AK175" s="131">
        <f>'様式D-3_S00'!CE5504</f>
        <v>0</v>
      </c>
      <c r="AL175" s="131">
        <f>'様式D-3_S00'!CF5504</f>
        <v>0</v>
      </c>
      <c r="AM175" s="131">
        <f>'様式D-3_S00'!CG5504</f>
        <v>0</v>
      </c>
      <c r="AN175" s="132">
        <f>'様式D-3_S00'!CH5504</f>
        <v>0</v>
      </c>
      <c r="AO175" s="155"/>
      <c r="AP175" s="155"/>
      <c r="AQ175" s="155"/>
      <c r="AR175" s="155"/>
      <c r="AS175" s="155"/>
      <c r="AT175" s="185">
        <f t="shared" si="12"/>
        <v>2</v>
      </c>
      <c r="AU175" s="155"/>
    </row>
    <row r="176" spans="2:47" x14ac:dyDescent="0.15">
      <c r="B176" s="176" t="str">
        <f>'様式D-3_S00'!AV5551</f>
        <v>S118</v>
      </c>
      <c r="C176" s="278">
        <f>'様式D-3_S00'!AW5551</f>
        <v>10.5</v>
      </c>
      <c r="D176" s="126">
        <f>'様式D-3_S00'!AX5551</f>
        <v>0</v>
      </c>
      <c r="E176" s="127">
        <f>'様式D-3_S00'!AY5551</f>
        <v>0</v>
      </c>
      <c r="F176" s="127">
        <f>'様式D-3_S00'!AZ5551</f>
        <v>0</v>
      </c>
      <c r="G176" s="128">
        <f>'様式D-3_S00'!BA5551</f>
        <v>0</v>
      </c>
      <c r="H176" s="129">
        <f>'様式D-3_S00'!BB5551</f>
        <v>0</v>
      </c>
      <c r="I176" s="127">
        <f>'様式D-3_S00'!BC5551</f>
        <v>0</v>
      </c>
      <c r="J176" s="127">
        <f>'様式D-3_S00'!BD5551</f>
        <v>0</v>
      </c>
      <c r="K176" s="128">
        <f>'様式D-3_S00'!BE5551</f>
        <v>1</v>
      </c>
      <c r="L176" s="129">
        <f>'様式D-3_S00'!BF5551</f>
        <v>0</v>
      </c>
      <c r="M176" s="127">
        <f>'様式D-3_S00'!BG5551</f>
        <v>0</v>
      </c>
      <c r="N176" s="127">
        <f>'様式D-3_S00'!BH5551</f>
        <v>0</v>
      </c>
      <c r="O176" s="128">
        <f>'様式D-3_S00'!BI5551</f>
        <v>0</v>
      </c>
      <c r="P176" s="129" t="str">
        <f>'様式D-3_S00'!BJ5551</f>
        <v/>
      </c>
      <c r="Q176" s="127" t="str">
        <f>'様式D-3_S00'!BK5551</f>
        <v/>
      </c>
      <c r="R176" s="128" t="str">
        <f>'様式D-3_S00'!BL5551</f>
        <v/>
      </c>
      <c r="S176" s="129">
        <f>'様式D-3_S00'!BM5551</f>
        <v>0</v>
      </c>
      <c r="T176" s="127">
        <f>'様式D-3_S00'!BN5551</f>
        <v>0</v>
      </c>
      <c r="U176" s="128">
        <f>'様式D-3_S00'!BO5551</f>
        <v>1</v>
      </c>
      <c r="V176" s="129">
        <f>'様式D-3_S00'!BP5551</f>
        <v>0</v>
      </c>
      <c r="W176" s="127">
        <f>'様式D-3_S00'!BQ5551</f>
        <v>0</v>
      </c>
      <c r="X176" s="130">
        <f>'様式D-3_S00'!BR5551</f>
        <v>0</v>
      </c>
      <c r="Y176" s="266" t="str">
        <f>'様式D-3_S00'!BS5551</f>
        <v>Ⅰ</v>
      </c>
      <c r="Z176" s="267" t="str">
        <f>'様式D-3_S00'!BT5551</f>
        <v>Ⅱ</v>
      </c>
      <c r="AA176" s="267" t="str">
        <f>'様式D-3_S00'!BU5551</f>
        <v>Ⅰ</v>
      </c>
      <c r="AB176" s="266" t="str">
        <f>'様式D-3_S00'!BV5551</f>
        <v>Ⅱ</v>
      </c>
      <c r="AC176" s="126" t="str">
        <f>'様式D-3_S00'!BW5551</f>
        <v/>
      </c>
      <c r="AD176" s="127" t="str">
        <f>'様式D-3_S00'!BX5551</f>
        <v/>
      </c>
      <c r="AE176" s="127" t="str">
        <f>'様式D-3_S00'!BY5551</f>
        <v/>
      </c>
      <c r="AF176" s="128" t="str">
        <f>'様式D-3_S00'!BZ5551</f>
        <v/>
      </c>
      <c r="AG176" s="335">
        <f>'様式D-3_S00'!CA5551</f>
        <v>0</v>
      </c>
      <c r="AH176" s="131">
        <f>'様式D-3_S00'!CB5551</f>
        <v>0</v>
      </c>
      <c r="AI176" s="131">
        <f>'様式D-3_S00'!CC5551</f>
        <v>0</v>
      </c>
      <c r="AJ176" s="131">
        <f>'様式D-3_S00'!CD5551</f>
        <v>0.125</v>
      </c>
      <c r="AK176" s="131">
        <f>'様式D-3_S00'!CE5551</f>
        <v>0</v>
      </c>
      <c r="AL176" s="131">
        <f>'様式D-3_S00'!CF5551</f>
        <v>0</v>
      </c>
      <c r="AM176" s="131">
        <f>'様式D-3_S00'!CG5551</f>
        <v>0</v>
      </c>
      <c r="AN176" s="132">
        <f>'様式D-3_S00'!CH5551</f>
        <v>0</v>
      </c>
      <c r="AO176" s="155"/>
      <c r="AP176" s="155"/>
      <c r="AQ176" s="155"/>
      <c r="AR176" s="155"/>
      <c r="AS176" s="155"/>
      <c r="AT176" s="185">
        <f t="shared" si="12"/>
        <v>2</v>
      </c>
      <c r="AU176" s="155"/>
    </row>
    <row r="177" spans="2:47" x14ac:dyDescent="0.15">
      <c r="B177" s="176" t="str">
        <f>'様式D-3_S00'!AV5598</f>
        <v>S119</v>
      </c>
      <c r="C177" s="278">
        <f>'様式D-3_S00'!AW5598</f>
        <v>10.5</v>
      </c>
      <c r="D177" s="126">
        <f>'様式D-3_S00'!AX5598</f>
        <v>0</v>
      </c>
      <c r="E177" s="127">
        <f>'様式D-3_S00'!AY5598</f>
        <v>0</v>
      </c>
      <c r="F177" s="127">
        <f>'様式D-3_S00'!AZ5598</f>
        <v>0</v>
      </c>
      <c r="G177" s="128">
        <f>'様式D-3_S00'!BA5598</f>
        <v>0</v>
      </c>
      <c r="H177" s="129">
        <f>'様式D-3_S00'!BB5598</f>
        <v>0</v>
      </c>
      <c r="I177" s="127">
        <f>'様式D-3_S00'!BC5598</f>
        <v>0</v>
      </c>
      <c r="J177" s="127">
        <f>'様式D-3_S00'!BD5598</f>
        <v>0</v>
      </c>
      <c r="K177" s="128">
        <f>'様式D-3_S00'!BE5598</f>
        <v>1</v>
      </c>
      <c r="L177" s="129">
        <f>'様式D-3_S00'!BF5598</f>
        <v>0</v>
      </c>
      <c r="M177" s="127">
        <f>'様式D-3_S00'!BG5598</f>
        <v>0</v>
      </c>
      <c r="N177" s="127">
        <f>'様式D-3_S00'!BH5598</f>
        <v>0</v>
      </c>
      <c r="O177" s="128">
        <f>'様式D-3_S00'!BI5598</f>
        <v>0</v>
      </c>
      <c r="P177" s="129" t="str">
        <f>'様式D-3_S00'!BJ5598</f>
        <v/>
      </c>
      <c r="Q177" s="127" t="str">
        <f>'様式D-3_S00'!BK5598</f>
        <v/>
      </c>
      <c r="R177" s="128" t="str">
        <f>'様式D-3_S00'!BL5598</f>
        <v/>
      </c>
      <c r="S177" s="129">
        <f>'様式D-3_S00'!BM5598</f>
        <v>0</v>
      </c>
      <c r="T177" s="127">
        <f>'様式D-3_S00'!BN5598</f>
        <v>0</v>
      </c>
      <c r="U177" s="128">
        <f>'様式D-3_S00'!BO5598</f>
        <v>1</v>
      </c>
      <c r="V177" s="129">
        <f>'様式D-3_S00'!BP5598</f>
        <v>0</v>
      </c>
      <c r="W177" s="127">
        <f>'様式D-3_S00'!BQ5598</f>
        <v>0</v>
      </c>
      <c r="X177" s="130">
        <f>'様式D-3_S00'!BR5598</f>
        <v>0</v>
      </c>
      <c r="Y177" s="266" t="str">
        <f>'様式D-3_S00'!BS5598</f>
        <v>Ⅰ</v>
      </c>
      <c r="Z177" s="267" t="str">
        <f>'様式D-3_S00'!BT5598</f>
        <v>Ⅱ</v>
      </c>
      <c r="AA177" s="267" t="str">
        <f>'様式D-3_S00'!BU5598</f>
        <v>Ⅰ</v>
      </c>
      <c r="AB177" s="266" t="str">
        <f>'様式D-3_S00'!BV5598</f>
        <v>Ⅱ</v>
      </c>
      <c r="AC177" s="126" t="str">
        <f>'様式D-3_S00'!BW5598</f>
        <v/>
      </c>
      <c r="AD177" s="127" t="str">
        <f>'様式D-3_S00'!BX5598</f>
        <v/>
      </c>
      <c r="AE177" s="127" t="str">
        <f>'様式D-3_S00'!BY5598</f>
        <v/>
      </c>
      <c r="AF177" s="128" t="str">
        <f>'様式D-3_S00'!BZ5598</f>
        <v/>
      </c>
      <c r="AG177" s="335">
        <f>'様式D-3_S00'!CA5598</f>
        <v>0</v>
      </c>
      <c r="AH177" s="131">
        <f>'様式D-3_S00'!CB5598</f>
        <v>0</v>
      </c>
      <c r="AI177" s="131">
        <f>'様式D-3_S00'!CC5598</f>
        <v>0</v>
      </c>
      <c r="AJ177" s="131">
        <f>'様式D-3_S00'!CD5598</f>
        <v>0.03</v>
      </c>
      <c r="AK177" s="131">
        <f>'様式D-3_S00'!CE5598</f>
        <v>0</v>
      </c>
      <c r="AL177" s="131">
        <f>'様式D-3_S00'!CF5598</f>
        <v>0</v>
      </c>
      <c r="AM177" s="131">
        <f>'様式D-3_S00'!CG5598</f>
        <v>0</v>
      </c>
      <c r="AN177" s="132">
        <f>'様式D-3_S00'!CH5598</f>
        <v>0</v>
      </c>
      <c r="AO177" s="155"/>
      <c r="AP177" s="155"/>
      <c r="AQ177" s="155"/>
      <c r="AR177" s="155"/>
      <c r="AS177" s="155"/>
      <c r="AT177" s="185">
        <f t="shared" si="12"/>
        <v>2</v>
      </c>
      <c r="AU177" s="155"/>
    </row>
    <row r="178" spans="2:47" x14ac:dyDescent="0.15">
      <c r="B178" s="176" t="str">
        <f>'様式D-3_S00'!AV5645</f>
        <v>S120</v>
      </c>
      <c r="C178" s="278">
        <f>'様式D-3_S00'!AW5645</f>
        <v>10.5</v>
      </c>
      <c r="D178" s="126">
        <f>'様式D-3_S00'!AX5645</f>
        <v>0</v>
      </c>
      <c r="E178" s="127">
        <f>'様式D-3_S00'!AY5645</f>
        <v>0</v>
      </c>
      <c r="F178" s="127">
        <f>'様式D-3_S00'!AZ5645</f>
        <v>0</v>
      </c>
      <c r="G178" s="128">
        <f>'様式D-3_S00'!BA5645</f>
        <v>0</v>
      </c>
      <c r="H178" s="129">
        <f>'様式D-3_S00'!BB5645</f>
        <v>0</v>
      </c>
      <c r="I178" s="127">
        <f>'様式D-3_S00'!BC5645</f>
        <v>0</v>
      </c>
      <c r="J178" s="127">
        <f>'様式D-3_S00'!BD5645</f>
        <v>0</v>
      </c>
      <c r="K178" s="128">
        <f>'様式D-3_S00'!BE5645</f>
        <v>1</v>
      </c>
      <c r="L178" s="129">
        <f>'様式D-3_S00'!BF5645</f>
        <v>0</v>
      </c>
      <c r="M178" s="127">
        <f>'様式D-3_S00'!BG5645</f>
        <v>0</v>
      </c>
      <c r="N178" s="127">
        <f>'様式D-3_S00'!BH5645</f>
        <v>0</v>
      </c>
      <c r="O178" s="128">
        <f>'様式D-3_S00'!BI5645</f>
        <v>0</v>
      </c>
      <c r="P178" s="129" t="str">
        <f>'様式D-3_S00'!BJ5645</f>
        <v/>
      </c>
      <c r="Q178" s="127" t="str">
        <f>'様式D-3_S00'!BK5645</f>
        <v/>
      </c>
      <c r="R178" s="128" t="str">
        <f>'様式D-3_S00'!BL5645</f>
        <v/>
      </c>
      <c r="S178" s="129">
        <f>'様式D-3_S00'!BM5645</f>
        <v>0</v>
      </c>
      <c r="T178" s="127">
        <f>'様式D-3_S00'!BN5645</f>
        <v>0</v>
      </c>
      <c r="U178" s="128">
        <f>'様式D-3_S00'!BO5645</f>
        <v>1</v>
      </c>
      <c r="V178" s="129">
        <f>'様式D-3_S00'!BP5645</f>
        <v>0</v>
      </c>
      <c r="W178" s="127">
        <f>'様式D-3_S00'!BQ5645</f>
        <v>0</v>
      </c>
      <c r="X178" s="130">
        <f>'様式D-3_S00'!BR5645</f>
        <v>0</v>
      </c>
      <c r="Y178" s="266" t="str">
        <f>'様式D-3_S00'!BS5645</f>
        <v>Ⅰ</v>
      </c>
      <c r="Z178" s="267" t="str">
        <f>'様式D-3_S00'!BT5645</f>
        <v>Ⅱ</v>
      </c>
      <c r="AA178" s="267" t="str">
        <f>'様式D-3_S00'!BU5645</f>
        <v>Ⅰ</v>
      </c>
      <c r="AB178" s="266" t="str">
        <f>'様式D-3_S00'!BV5645</f>
        <v>Ⅱ</v>
      </c>
      <c r="AC178" s="126" t="str">
        <f>'様式D-3_S00'!BW5645</f>
        <v/>
      </c>
      <c r="AD178" s="127" t="str">
        <f>'様式D-3_S00'!BX5645</f>
        <v/>
      </c>
      <c r="AE178" s="127" t="str">
        <f>'様式D-3_S00'!BY5645</f>
        <v/>
      </c>
      <c r="AF178" s="128" t="str">
        <f>'様式D-3_S00'!BZ5645</f>
        <v/>
      </c>
      <c r="AG178" s="335">
        <f>'様式D-3_S00'!CA5645</f>
        <v>0</v>
      </c>
      <c r="AH178" s="131">
        <f>'様式D-3_S00'!CB5645</f>
        <v>0</v>
      </c>
      <c r="AI178" s="131">
        <f>'様式D-3_S00'!CC5645</f>
        <v>0</v>
      </c>
      <c r="AJ178" s="131">
        <f>'様式D-3_S00'!CD5645</f>
        <v>0.25</v>
      </c>
      <c r="AK178" s="131">
        <f>'様式D-3_S00'!CE5645</f>
        <v>0</v>
      </c>
      <c r="AL178" s="131">
        <f>'様式D-3_S00'!CF5645</f>
        <v>0</v>
      </c>
      <c r="AM178" s="131">
        <f>'様式D-3_S00'!CG5645</f>
        <v>0</v>
      </c>
      <c r="AN178" s="132">
        <f>'様式D-3_S00'!CH5645</f>
        <v>0</v>
      </c>
      <c r="AO178" s="155"/>
      <c r="AP178" s="155"/>
      <c r="AQ178" s="155"/>
      <c r="AR178" s="155"/>
      <c r="AS178" s="155"/>
      <c r="AT178" s="185">
        <f t="shared" si="12"/>
        <v>2</v>
      </c>
      <c r="AU178" s="155"/>
    </row>
    <row r="179" spans="2:47" x14ac:dyDescent="0.15">
      <c r="B179" s="176" t="str">
        <f>'様式D-3_S00'!AV5692</f>
        <v>S121</v>
      </c>
      <c r="C179" s="278">
        <f>'様式D-3_S00'!AW5692</f>
        <v>10.5</v>
      </c>
      <c r="D179" s="126">
        <f>'様式D-3_S00'!AX5692</f>
        <v>0</v>
      </c>
      <c r="E179" s="127">
        <f>'様式D-3_S00'!AY5692</f>
        <v>0</v>
      </c>
      <c r="F179" s="127">
        <f>'様式D-3_S00'!AZ5692</f>
        <v>0</v>
      </c>
      <c r="G179" s="128">
        <f>'様式D-3_S00'!BA5692</f>
        <v>0</v>
      </c>
      <c r="H179" s="129">
        <f>'様式D-3_S00'!BB5692</f>
        <v>0</v>
      </c>
      <c r="I179" s="127">
        <f>'様式D-3_S00'!BC5692</f>
        <v>0</v>
      </c>
      <c r="J179" s="127">
        <f>'様式D-3_S00'!BD5692</f>
        <v>1</v>
      </c>
      <c r="K179" s="128">
        <f>'様式D-3_S00'!BE5692</f>
        <v>1</v>
      </c>
      <c r="L179" s="129">
        <f>'様式D-3_S00'!BF5692</f>
        <v>0</v>
      </c>
      <c r="M179" s="127">
        <f>'様式D-3_S00'!BG5692</f>
        <v>0</v>
      </c>
      <c r="N179" s="127">
        <f>'様式D-3_S00'!BH5692</f>
        <v>0</v>
      </c>
      <c r="O179" s="128">
        <f>'様式D-3_S00'!BI5692</f>
        <v>0</v>
      </c>
      <c r="P179" s="129" t="str">
        <f>'様式D-3_S00'!BJ5692</f>
        <v/>
      </c>
      <c r="Q179" s="127" t="str">
        <f>'様式D-3_S00'!BK5692</f>
        <v/>
      </c>
      <c r="R179" s="128" t="str">
        <f>'様式D-3_S00'!BL5692</f>
        <v/>
      </c>
      <c r="S179" s="129">
        <f>'様式D-3_S00'!BM5692</f>
        <v>0</v>
      </c>
      <c r="T179" s="127">
        <f>'様式D-3_S00'!BN5692</f>
        <v>0</v>
      </c>
      <c r="U179" s="128">
        <f>'様式D-3_S00'!BO5692</f>
        <v>2</v>
      </c>
      <c r="V179" s="129">
        <f>'様式D-3_S00'!BP5692</f>
        <v>0</v>
      </c>
      <c r="W179" s="127">
        <f>'様式D-3_S00'!BQ5692</f>
        <v>0</v>
      </c>
      <c r="X179" s="130">
        <f>'様式D-3_S00'!BR5692</f>
        <v>0</v>
      </c>
      <c r="Y179" s="266" t="str">
        <f>'様式D-3_S00'!BS5692</f>
        <v>Ⅰ</v>
      </c>
      <c r="Z179" s="267" t="str">
        <f>'様式D-3_S00'!BT5692</f>
        <v>Ⅱ</v>
      </c>
      <c r="AA179" s="267" t="str">
        <f>'様式D-3_S00'!BU5692</f>
        <v>Ⅰ</v>
      </c>
      <c r="AB179" s="266" t="str">
        <f>'様式D-3_S00'!BV5692</f>
        <v>Ⅱ</v>
      </c>
      <c r="AC179" s="126" t="str">
        <f>'様式D-3_S00'!BW5692</f>
        <v/>
      </c>
      <c r="AD179" s="127" t="str">
        <f>'様式D-3_S00'!BX5692</f>
        <v/>
      </c>
      <c r="AE179" s="127" t="str">
        <f>'様式D-3_S00'!BY5692</f>
        <v/>
      </c>
      <c r="AF179" s="128" t="str">
        <f>'様式D-3_S00'!BZ5692</f>
        <v/>
      </c>
      <c r="AG179" s="335">
        <f>'様式D-3_S00'!CA5692</f>
        <v>0</v>
      </c>
      <c r="AH179" s="131">
        <f>'様式D-3_S00'!CB5692</f>
        <v>0</v>
      </c>
      <c r="AI179" s="131">
        <f>'様式D-3_S00'!CC5692</f>
        <v>5.000000000000001E-3</v>
      </c>
      <c r="AJ179" s="131">
        <f>'様式D-3_S00'!CD5692</f>
        <v>1.0000000000000002E-2</v>
      </c>
      <c r="AK179" s="131">
        <f>'様式D-3_S00'!CE5692</f>
        <v>0</v>
      </c>
      <c r="AL179" s="131">
        <f>'様式D-3_S00'!CF5692</f>
        <v>0</v>
      </c>
      <c r="AM179" s="131">
        <f>'様式D-3_S00'!CG5692</f>
        <v>0</v>
      </c>
      <c r="AN179" s="132">
        <f>'様式D-3_S00'!CH5692</f>
        <v>0</v>
      </c>
      <c r="AO179" s="155"/>
      <c r="AP179" s="155"/>
      <c r="AQ179" s="155"/>
      <c r="AR179" s="155"/>
      <c r="AS179" s="155"/>
      <c r="AT179" s="185">
        <f t="shared" si="12"/>
        <v>2</v>
      </c>
      <c r="AU179" s="155"/>
    </row>
    <row r="180" spans="2:47" x14ac:dyDescent="0.15">
      <c r="B180" s="176" t="str">
        <f>'様式D-3_S00'!AV5739</f>
        <v>S122</v>
      </c>
      <c r="C180" s="278">
        <f>'様式D-3_S00'!AW5739</f>
        <v>10.5</v>
      </c>
      <c r="D180" s="126">
        <f>'様式D-3_S00'!AX5739</f>
        <v>0</v>
      </c>
      <c r="E180" s="127">
        <f>'様式D-3_S00'!AY5739</f>
        <v>0</v>
      </c>
      <c r="F180" s="127">
        <f>'様式D-3_S00'!AZ5739</f>
        <v>0</v>
      </c>
      <c r="G180" s="128">
        <f>'様式D-3_S00'!BA5739</f>
        <v>0</v>
      </c>
      <c r="H180" s="129">
        <f>'様式D-3_S00'!BB5739</f>
        <v>0</v>
      </c>
      <c r="I180" s="127">
        <f>'様式D-3_S00'!BC5739</f>
        <v>0</v>
      </c>
      <c r="J180" s="127">
        <f>'様式D-3_S00'!BD5739</f>
        <v>0</v>
      </c>
      <c r="K180" s="128">
        <f>'様式D-3_S00'!BE5739</f>
        <v>1</v>
      </c>
      <c r="L180" s="129">
        <f>'様式D-3_S00'!BF5739</f>
        <v>0</v>
      </c>
      <c r="M180" s="127">
        <f>'様式D-3_S00'!BG5739</f>
        <v>0</v>
      </c>
      <c r="N180" s="127">
        <f>'様式D-3_S00'!BH5739</f>
        <v>0</v>
      </c>
      <c r="O180" s="128">
        <f>'様式D-3_S00'!BI5739</f>
        <v>1</v>
      </c>
      <c r="P180" s="129" t="str">
        <f>'様式D-3_S00'!BJ5739</f>
        <v/>
      </c>
      <c r="Q180" s="127" t="str">
        <f>'様式D-3_S00'!BK5739</f>
        <v/>
      </c>
      <c r="R180" s="128" t="str">
        <f>'様式D-3_S00'!BL5739</f>
        <v/>
      </c>
      <c r="S180" s="129">
        <f>'様式D-3_S00'!BM5739</f>
        <v>0</v>
      </c>
      <c r="T180" s="127">
        <f>'様式D-3_S00'!BN5739</f>
        <v>0</v>
      </c>
      <c r="U180" s="128">
        <f>'様式D-3_S00'!BO5739</f>
        <v>1</v>
      </c>
      <c r="V180" s="129">
        <f>'様式D-3_S00'!BP5739</f>
        <v>0</v>
      </c>
      <c r="W180" s="127">
        <f>'様式D-3_S00'!BQ5739</f>
        <v>0</v>
      </c>
      <c r="X180" s="130">
        <f>'様式D-3_S00'!BR5739</f>
        <v>1</v>
      </c>
      <c r="Y180" s="266" t="str">
        <f>'様式D-3_S00'!BS5739</f>
        <v>Ⅰ</v>
      </c>
      <c r="Z180" s="267" t="str">
        <f>'様式D-3_S00'!BT5739</f>
        <v>Ⅱ</v>
      </c>
      <c r="AA180" s="267" t="str">
        <f>'様式D-3_S00'!BU5739</f>
        <v>Ⅱ</v>
      </c>
      <c r="AB180" s="266" t="str">
        <f>'様式D-3_S00'!BV5739</f>
        <v>Ⅱ</v>
      </c>
      <c r="AC180" s="126" t="str">
        <f>'様式D-3_S00'!BW5739</f>
        <v/>
      </c>
      <c r="AD180" s="127" t="str">
        <f>'様式D-3_S00'!BX5739</f>
        <v/>
      </c>
      <c r="AE180" s="127" t="str">
        <f>'様式D-3_S00'!BY5739</f>
        <v/>
      </c>
      <c r="AF180" s="128" t="str">
        <f>'様式D-3_S00'!BZ5739</f>
        <v/>
      </c>
      <c r="AG180" s="335">
        <f>'様式D-3_S00'!CA5739</f>
        <v>0</v>
      </c>
      <c r="AH180" s="131">
        <f>'様式D-3_S00'!CB5739</f>
        <v>0</v>
      </c>
      <c r="AI180" s="131">
        <f>'様式D-3_S00'!CC5739</f>
        <v>0</v>
      </c>
      <c r="AJ180" s="131">
        <f>'様式D-3_S00'!CD5739</f>
        <v>0.13</v>
      </c>
      <c r="AK180" s="131">
        <f>'様式D-3_S00'!CE5739</f>
        <v>0</v>
      </c>
      <c r="AL180" s="131">
        <f>'様式D-3_S00'!CF5739</f>
        <v>0</v>
      </c>
      <c r="AM180" s="131">
        <f>'様式D-3_S00'!CG5739</f>
        <v>0</v>
      </c>
      <c r="AN180" s="132">
        <f>'様式D-3_S00'!CH5739</f>
        <v>0.375</v>
      </c>
      <c r="AO180" s="155"/>
      <c r="AP180" s="155"/>
      <c r="AQ180" s="155"/>
      <c r="AR180" s="155"/>
      <c r="AS180" s="155"/>
      <c r="AT180" s="185">
        <f t="shared" si="12"/>
        <v>2</v>
      </c>
      <c r="AU180" s="155"/>
    </row>
    <row r="181" spans="2:47" x14ac:dyDescent="0.15">
      <c r="B181" s="176" t="str">
        <f>'様式D-3_S00'!AV5786</f>
        <v>S123</v>
      </c>
      <c r="C181" s="278">
        <f>'様式D-3_S00'!AW5786</f>
        <v>10.5</v>
      </c>
      <c r="D181" s="126">
        <f>'様式D-3_S00'!AX5786</f>
        <v>0</v>
      </c>
      <c r="E181" s="127">
        <f>'様式D-3_S00'!AY5786</f>
        <v>0</v>
      </c>
      <c r="F181" s="127">
        <f>'様式D-3_S00'!AZ5786</f>
        <v>0</v>
      </c>
      <c r="G181" s="128">
        <f>'様式D-3_S00'!BA5786</f>
        <v>0</v>
      </c>
      <c r="H181" s="129">
        <f>'様式D-3_S00'!BB5786</f>
        <v>0</v>
      </c>
      <c r="I181" s="127">
        <f>'様式D-3_S00'!BC5786</f>
        <v>0</v>
      </c>
      <c r="J181" s="127">
        <f>'様式D-3_S00'!BD5786</f>
        <v>1</v>
      </c>
      <c r="K181" s="128">
        <f>'様式D-3_S00'!BE5786</f>
        <v>0</v>
      </c>
      <c r="L181" s="129">
        <f>'様式D-3_S00'!BF5786</f>
        <v>0</v>
      </c>
      <c r="M181" s="127">
        <f>'様式D-3_S00'!BG5786</f>
        <v>0</v>
      </c>
      <c r="N181" s="127">
        <f>'様式D-3_S00'!BH5786</f>
        <v>0</v>
      </c>
      <c r="O181" s="128">
        <f>'様式D-3_S00'!BI5786</f>
        <v>0</v>
      </c>
      <c r="P181" s="129" t="str">
        <f>'様式D-3_S00'!BJ5786</f>
        <v/>
      </c>
      <c r="Q181" s="127" t="str">
        <f>'様式D-3_S00'!BK5786</f>
        <v/>
      </c>
      <c r="R181" s="128" t="str">
        <f>'様式D-3_S00'!BL5786</f>
        <v/>
      </c>
      <c r="S181" s="129">
        <f>'様式D-3_S00'!BM5786</f>
        <v>0</v>
      </c>
      <c r="T181" s="127">
        <f>'様式D-3_S00'!BN5786</f>
        <v>0</v>
      </c>
      <c r="U181" s="128">
        <f>'様式D-3_S00'!BO5786</f>
        <v>1</v>
      </c>
      <c r="V181" s="129">
        <f>'様式D-3_S00'!BP5786</f>
        <v>0</v>
      </c>
      <c r="W181" s="127">
        <f>'様式D-3_S00'!BQ5786</f>
        <v>0</v>
      </c>
      <c r="X181" s="130">
        <f>'様式D-3_S00'!BR5786</f>
        <v>0</v>
      </c>
      <c r="Y181" s="266" t="str">
        <f>'様式D-3_S00'!BS5786</f>
        <v>Ⅰ</v>
      </c>
      <c r="Z181" s="267" t="str">
        <f>'様式D-3_S00'!BT5786</f>
        <v>Ⅱ</v>
      </c>
      <c r="AA181" s="267" t="str">
        <f>'様式D-3_S00'!BU5786</f>
        <v>Ⅰ</v>
      </c>
      <c r="AB181" s="266" t="str">
        <f>'様式D-3_S00'!BV5786</f>
        <v>Ⅱ</v>
      </c>
      <c r="AC181" s="126" t="str">
        <f>'様式D-3_S00'!BW5786</f>
        <v/>
      </c>
      <c r="AD181" s="127" t="str">
        <f>'様式D-3_S00'!BX5786</f>
        <v/>
      </c>
      <c r="AE181" s="127" t="str">
        <f>'様式D-3_S00'!BY5786</f>
        <v/>
      </c>
      <c r="AF181" s="128" t="str">
        <f>'様式D-3_S00'!BZ5786</f>
        <v/>
      </c>
      <c r="AG181" s="335">
        <f>'様式D-3_S00'!CA5786</f>
        <v>0</v>
      </c>
      <c r="AH181" s="131">
        <f>'様式D-3_S00'!CB5786</f>
        <v>0</v>
      </c>
      <c r="AI181" s="131">
        <f>'様式D-3_S00'!CC5786</f>
        <v>1.2E-2</v>
      </c>
      <c r="AJ181" s="131">
        <f>'様式D-3_S00'!CD5786</f>
        <v>0</v>
      </c>
      <c r="AK181" s="131">
        <f>'様式D-3_S00'!CE5786</f>
        <v>0</v>
      </c>
      <c r="AL181" s="131">
        <f>'様式D-3_S00'!CF5786</f>
        <v>0</v>
      </c>
      <c r="AM181" s="131">
        <f>'様式D-3_S00'!CG5786</f>
        <v>0</v>
      </c>
      <c r="AN181" s="132">
        <f>'様式D-3_S00'!CH5786</f>
        <v>0</v>
      </c>
      <c r="AO181" s="155"/>
      <c r="AP181" s="155"/>
      <c r="AQ181" s="155"/>
      <c r="AR181" s="155"/>
      <c r="AS181" s="155"/>
      <c r="AT181" s="185">
        <f t="shared" si="12"/>
        <v>2</v>
      </c>
      <c r="AU181" s="155"/>
    </row>
    <row r="182" spans="2:47" x14ac:dyDescent="0.15">
      <c r="B182" s="176" t="str">
        <f>'様式D-3_S00'!AV5833</f>
        <v>S124</v>
      </c>
      <c r="C182" s="278">
        <f>'様式D-3_S00'!AW5833</f>
        <v>10.5</v>
      </c>
      <c r="D182" s="126">
        <f>'様式D-3_S00'!AX5833</f>
        <v>0</v>
      </c>
      <c r="E182" s="127">
        <f>'様式D-3_S00'!AY5833</f>
        <v>0</v>
      </c>
      <c r="F182" s="127">
        <f>'様式D-3_S00'!AZ5833</f>
        <v>0</v>
      </c>
      <c r="G182" s="128">
        <f>'様式D-3_S00'!BA5833</f>
        <v>0</v>
      </c>
      <c r="H182" s="129">
        <f>'様式D-3_S00'!BB5833</f>
        <v>0</v>
      </c>
      <c r="I182" s="127">
        <f>'様式D-3_S00'!BC5833</f>
        <v>0</v>
      </c>
      <c r="J182" s="127">
        <f>'様式D-3_S00'!BD5833</f>
        <v>0</v>
      </c>
      <c r="K182" s="128">
        <f>'様式D-3_S00'!BE5833</f>
        <v>0</v>
      </c>
      <c r="L182" s="129">
        <f>'様式D-3_S00'!BF5833</f>
        <v>0</v>
      </c>
      <c r="M182" s="127">
        <f>'様式D-3_S00'!BG5833</f>
        <v>0</v>
      </c>
      <c r="N182" s="127">
        <f>'様式D-3_S00'!BH5833</f>
        <v>0</v>
      </c>
      <c r="O182" s="128">
        <f>'様式D-3_S00'!BI5833</f>
        <v>0</v>
      </c>
      <c r="P182" s="129" t="str">
        <f>'様式D-3_S00'!BJ5833</f>
        <v/>
      </c>
      <c r="Q182" s="127" t="str">
        <f>'様式D-3_S00'!BK5833</f>
        <v/>
      </c>
      <c r="R182" s="128" t="str">
        <f>'様式D-3_S00'!BL5833</f>
        <v/>
      </c>
      <c r="S182" s="129">
        <f>'様式D-3_S00'!BM5833</f>
        <v>0</v>
      </c>
      <c r="T182" s="127">
        <f>'様式D-3_S00'!BN5833</f>
        <v>0</v>
      </c>
      <c r="U182" s="128">
        <f>'様式D-3_S00'!BO5833</f>
        <v>0</v>
      </c>
      <c r="V182" s="129">
        <f>'様式D-3_S00'!BP5833</f>
        <v>0</v>
      </c>
      <c r="W182" s="127">
        <f>'様式D-3_S00'!BQ5833</f>
        <v>0</v>
      </c>
      <c r="X182" s="130">
        <f>'様式D-3_S00'!BR5833</f>
        <v>0</v>
      </c>
      <c r="Y182" s="266" t="str">
        <f>'様式D-3_S00'!BS5833</f>
        <v>Ⅰ</v>
      </c>
      <c r="Z182" s="267" t="str">
        <f>'様式D-3_S00'!BT5833</f>
        <v>Ⅰ</v>
      </c>
      <c r="AA182" s="267" t="str">
        <f>'様式D-3_S00'!BU5833</f>
        <v>Ⅰ</v>
      </c>
      <c r="AB182" s="266" t="str">
        <f>'様式D-3_S00'!BV5833</f>
        <v>Ⅰ</v>
      </c>
      <c r="AC182" s="126" t="str">
        <f>'様式D-3_S00'!BW5833</f>
        <v/>
      </c>
      <c r="AD182" s="127" t="str">
        <f>'様式D-3_S00'!BX5833</f>
        <v/>
      </c>
      <c r="AE182" s="127" t="str">
        <f>'様式D-3_S00'!BY5833</f>
        <v/>
      </c>
      <c r="AF182" s="128" t="str">
        <f>'様式D-3_S00'!BZ5833</f>
        <v/>
      </c>
      <c r="AG182" s="335">
        <f>'様式D-3_S00'!CA5833</f>
        <v>0</v>
      </c>
      <c r="AH182" s="131">
        <f>'様式D-3_S00'!CB5833</f>
        <v>0</v>
      </c>
      <c r="AI182" s="131">
        <f>'様式D-3_S00'!CC5833</f>
        <v>0</v>
      </c>
      <c r="AJ182" s="131">
        <f>'様式D-3_S00'!CD5833</f>
        <v>0</v>
      </c>
      <c r="AK182" s="131">
        <f>'様式D-3_S00'!CE5833</f>
        <v>0</v>
      </c>
      <c r="AL182" s="131">
        <f>'様式D-3_S00'!CF5833</f>
        <v>0</v>
      </c>
      <c r="AM182" s="131">
        <f>'様式D-3_S00'!CG5833</f>
        <v>0</v>
      </c>
      <c r="AN182" s="132">
        <f>'様式D-3_S00'!CH5833</f>
        <v>0</v>
      </c>
      <c r="AO182" s="155"/>
      <c r="AP182" s="155"/>
      <c r="AQ182" s="155"/>
      <c r="AR182" s="155"/>
      <c r="AS182" s="155"/>
      <c r="AT182" s="185">
        <f t="shared" si="12"/>
        <v>1</v>
      </c>
      <c r="AU182" s="155"/>
    </row>
    <row r="183" spans="2:47" x14ac:dyDescent="0.15">
      <c r="B183" s="176" t="str">
        <f>'様式D-3_S00'!AV5880</f>
        <v>S125</v>
      </c>
      <c r="C183" s="278">
        <f>'様式D-3_S00'!AW5880</f>
        <v>10.5</v>
      </c>
      <c r="D183" s="126">
        <f>'様式D-3_S00'!AX5880</f>
        <v>0</v>
      </c>
      <c r="E183" s="127">
        <f>'様式D-3_S00'!AY5880</f>
        <v>0</v>
      </c>
      <c r="F183" s="127">
        <f>'様式D-3_S00'!AZ5880</f>
        <v>0</v>
      </c>
      <c r="G183" s="128">
        <f>'様式D-3_S00'!BA5880</f>
        <v>0</v>
      </c>
      <c r="H183" s="129">
        <f>'様式D-3_S00'!BB5880</f>
        <v>0</v>
      </c>
      <c r="I183" s="127">
        <f>'様式D-3_S00'!BC5880</f>
        <v>0</v>
      </c>
      <c r="J183" s="127">
        <f>'様式D-3_S00'!BD5880</f>
        <v>0</v>
      </c>
      <c r="K183" s="128">
        <f>'様式D-3_S00'!BE5880</f>
        <v>1</v>
      </c>
      <c r="L183" s="129">
        <f>'様式D-3_S00'!BF5880</f>
        <v>0</v>
      </c>
      <c r="M183" s="127">
        <f>'様式D-3_S00'!BG5880</f>
        <v>0</v>
      </c>
      <c r="N183" s="127">
        <f>'様式D-3_S00'!BH5880</f>
        <v>0</v>
      </c>
      <c r="O183" s="128">
        <f>'様式D-3_S00'!BI5880</f>
        <v>0</v>
      </c>
      <c r="P183" s="129" t="str">
        <f>'様式D-3_S00'!BJ5880</f>
        <v/>
      </c>
      <c r="Q183" s="127" t="str">
        <f>'様式D-3_S00'!BK5880</f>
        <v/>
      </c>
      <c r="R183" s="128" t="str">
        <f>'様式D-3_S00'!BL5880</f>
        <v/>
      </c>
      <c r="S183" s="129">
        <f>'様式D-3_S00'!BM5880</f>
        <v>0</v>
      </c>
      <c r="T183" s="127">
        <f>'様式D-3_S00'!BN5880</f>
        <v>0</v>
      </c>
      <c r="U183" s="128">
        <f>'様式D-3_S00'!BO5880</f>
        <v>1</v>
      </c>
      <c r="V183" s="129">
        <f>'様式D-3_S00'!BP5880</f>
        <v>0</v>
      </c>
      <c r="W183" s="127">
        <f>'様式D-3_S00'!BQ5880</f>
        <v>0</v>
      </c>
      <c r="X183" s="130">
        <f>'様式D-3_S00'!BR5880</f>
        <v>0</v>
      </c>
      <c r="Y183" s="266" t="str">
        <f>'様式D-3_S00'!BS5880</f>
        <v>Ⅰ</v>
      </c>
      <c r="Z183" s="267" t="str">
        <f>'様式D-3_S00'!BT5880</f>
        <v>Ⅱ</v>
      </c>
      <c r="AA183" s="267" t="str">
        <f>'様式D-3_S00'!BU5880</f>
        <v>Ⅰ</v>
      </c>
      <c r="AB183" s="266" t="str">
        <f>'様式D-3_S00'!BV5880</f>
        <v>Ⅱ</v>
      </c>
      <c r="AC183" s="126" t="str">
        <f>'様式D-3_S00'!BW5880</f>
        <v/>
      </c>
      <c r="AD183" s="127" t="str">
        <f>'様式D-3_S00'!BX5880</f>
        <v/>
      </c>
      <c r="AE183" s="127" t="str">
        <f>'様式D-3_S00'!BY5880</f>
        <v/>
      </c>
      <c r="AF183" s="128" t="str">
        <f>'様式D-3_S00'!BZ5880</f>
        <v/>
      </c>
      <c r="AG183" s="335">
        <f>'様式D-3_S00'!CA5880</f>
        <v>0</v>
      </c>
      <c r="AH183" s="131">
        <f>'様式D-3_S00'!CB5880</f>
        <v>0</v>
      </c>
      <c r="AI183" s="131">
        <f>'様式D-3_S00'!CC5880</f>
        <v>0</v>
      </c>
      <c r="AJ183" s="131">
        <f>'様式D-3_S00'!CD5880</f>
        <v>0.15</v>
      </c>
      <c r="AK183" s="131">
        <f>'様式D-3_S00'!CE5880</f>
        <v>0</v>
      </c>
      <c r="AL183" s="131">
        <f>'様式D-3_S00'!CF5880</f>
        <v>0</v>
      </c>
      <c r="AM183" s="131">
        <f>'様式D-3_S00'!CG5880</f>
        <v>0</v>
      </c>
      <c r="AN183" s="132">
        <f>'様式D-3_S00'!CH5880</f>
        <v>0</v>
      </c>
      <c r="AO183" s="155"/>
      <c r="AP183" s="155"/>
      <c r="AQ183" s="155"/>
      <c r="AR183" s="155"/>
      <c r="AS183" s="155"/>
      <c r="AT183" s="185">
        <f t="shared" si="12"/>
        <v>2</v>
      </c>
      <c r="AU183" s="155"/>
    </row>
    <row r="184" spans="2:47" x14ac:dyDescent="0.15">
      <c r="B184" s="176" t="str">
        <f>'様式D-3_S00'!AV5927</f>
        <v>PE</v>
      </c>
      <c r="C184" s="278">
        <f>'様式D-3_S00'!AW5927</f>
        <v>4.5</v>
      </c>
      <c r="D184" s="126">
        <f>'様式D-3_S00'!AX5927</f>
        <v>0</v>
      </c>
      <c r="E184" s="127">
        <f>'様式D-3_S00'!AY5927</f>
        <v>0</v>
      </c>
      <c r="F184" s="127">
        <f>'様式D-3_S00'!AZ5927</f>
        <v>2</v>
      </c>
      <c r="G184" s="128">
        <f>'様式D-3_S00'!BA5927</f>
        <v>0</v>
      </c>
      <c r="H184" s="129">
        <f>'様式D-3_S00'!BB5927</f>
        <v>0</v>
      </c>
      <c r="I184" s="127">
        <f>'様式D-3_S00'!BC5927</f>
        <v>0</v>
      </c>
      <c r="J184" s="127">
        <f>'様式D-3_S00'!BD5927</f>
        <v>1</v>
      </c>
      <c r="K184" s="128">
        <f>'様式D-3_S00'!BE5927</f>
        <v>0</v>
      </c>
      <c r="L184" s="129">
        <f>'様式D-3_S00'!BF5927</f>
        <v>0</v>
      </c>
      <c r="M184" s="127">
        <f>'様式D-3_S00'!BG5927</f>
        <v>0</v>
      </c>
      <c r="N184" s="127">
        <f>'様式D-3_S00'!BH5927</f>
        <v>0</v>
      </c>
      <c r="O184" s="128">
        <f>'様式D-3_S00'!BI5927</f>
        <v>0</v>
      </c>
      <c r="P184" s="129" t="str">
        <f>'様式D-3_S00'!BJ5927</f>
        <v/>
      </c>
      <c r="Q184" s="127" t="str">
        <f>'様式D-3_S00'!BK5927</f>
        <v/>
      </c>
      <c r="R184" s="128">
        <f>'様式D-3_S00'!BL5927</f>
        <v>1</v>
      </c>
      <c r="S184" s="129">
        <f>'様式D-3_S00'!BM5927</f>
        <v>0</v>
      </c>
      <c r="T184" s="127">
        <f>'様式D-3_S00'!BN5927</f>
        <v>0</v>
      </c>
      <c r="U184" s="128">
        <f>'様式D-3_S00'!BO5927</f>
        <v>1</v>
      </c>
      <c r="V184" s="129">
        <f>'様式D-3_S00'!BP5927</f>
        <v>0</v>
      </c>
      <c r="W184" s="127">
        <f>'様式D-3_S00'!BQ5927</f>
        <v>0</v>
      </c>
      <c r="X184" s="130">
        <f>'様式D-3_S00'!BR5927</f>
        <v>0</v>
      </c>
      <c r="Y184" s="266" t="str">
        <f>'様式D-3_S00'!BS5927</f>
        <v>Ⅱ</v>
      </c>
      <c r="Z184" s="267" t="str">
        <f>'様式D-3_S00'!BT5927</f>
        <v>Ⅱ</v>
      </c>
      <c r="AA184" s="267" t="str">
        <f>'様式D-3_S00'!BU5927</f>
        <v>Ⅰ</v>
      </c>
      <c r="AB184" s="266" t="str">
        <f>'様式D-3_S00'!BV5927</f>
        <v>Ⅱ</v>
      </c>
      <c r="AC184" s="126" t="str">
        <f>'様式D-3_S00'!BW5927</f>
        <v/>
      </c>
      <c r="AD184" s="127">
        <f>'様式D-3_S00'!BX5927</f>
        <v>4.5</v>
      </c>
      <c r="AE184" s="127">
        <f>'様式D-3_S00'!BY5927</f>
        <v>4.5</v>
      </c>
      <c r="AF184" s="128" t="str">
        <f>'様式D-3_S00'!BZ5927</f>
        <v/>
      </c>
      <c r="AG184" s="335">
        <f>'様式D-3_S00'!CA5927</f>
        <v>0</v>
      </c>
      <c r="AH184" s="131">
        <f>'様式D-3_S00'!CB5927</f>
        <v>0</v>
      </c>
      <c r="AI184" s="131">
        <f>'様式D-3_S00'!CC5927</f>
        <v>9.0000000000000011E-2</v>
      </c>
      <c r="AJ184" s="131">
        <f>'様式D-3_S00'!CD5927</f>
        <v>0</v>
      </c>
      <c r="AK184" s="131">
        <f>'様式D-3_S00'!CE5927</f>
        <v>0</v>
      </c>
      <c r="AL184" s="131">
        <f>'様式D-3_S00'!CF5927</f>
        <v>0</v>
      </c>
      <c r="AM184" s="131">
        <f>'様式D-3_S00'!CG5927</f>
        <v>0</v>
      </c>
      <c r="AN184" s="132">
        <f>'様式D-3_S00'!CH5927</f>
        <v>0</v>
      </c>
      <c r="AO184" s="155"/>
      <c r="AP184" s="155"/>
      <c r="AQ184" s="155"/>
      <c r="AR184" s="155"/>
      <c r="AS184" s="155"/>
      <c r="AT184" s="185">
        <f t="shared" si="12"/>
        <v>2</v>
      </c>
      <c r="AU184" s="155"/>
    </row>
    <row r="185" spans="2:47" x14ac:dyDescent="0.15">
      <c r="B185" s="176"/>
      <c r="C185" s="133"/>
      <c r="D185" s="126"/>
      <c r="E185" s="127"/>
      <c r="F185" s="127"/>
      <c r="G185" s="128"/>
      <c r="H185" s="129"/>
      <c r="I185" s="127"/>
      <c r="J185" s="127"/>
      <c r="K185" s="128"/>
      <c r="L185" s="129"/>
      <c r="M185" s="127"/>
      <c r="N185" s="127"/>
      <c r="O185" s="128"/>
      <c r="P185" s="129"/>
      <c r="Q185" s="127"/>
      <c r="R185" s="128"/>
      <c r="S185" s="129"/>
      <c r="T185" s="127"/>
      <c r="U185" s="128"/>
      <c r="V185" s="129"/>
      <c r="W185" s="127"/>
      <c r="X185" s="130"/>
      <c r="Y185" s="266"/>
      <c r="Z185" s="267"/>
      <c r="AA185" s="267"/>
      <c r="AB185" s="266"/>
      <c r="AC185" s="126"/>
      <c r="AD185" s="127"/>
      <c r="AE185" s="127"/>
      <c r="AF185" s="128"/>
      <c r="AG185" s="136"/>
      <c r="AH185" s="127"/>
      <c r="AI185" s="127"/>
      <c r="AJ185" s="127"/>
      <c r="AK185" s="127"/>
      <c r="AL185" s="127"/>
      <c r="AM185" s="127"/>
      <c r="AN185" s="130"/>
      <c r="AO185" s="155"/>
      <c r="AP185" s="155"/>
      <c r="AQ185" s="155"/>
      <c r="AR185" s="155"/>
      <c r="AS185" s="155"/>
      <c r="AT185" s="185">
        <f t="shared" si="12"/>
        <v>1</v>
      </c>
      <c r="AU185" s="155"/>
    </row>
    <row r="186" spans="2:47" x14ac:dyDescent="0.15">
      <c r="B186" s="176"/>
      <c r="C186" s="133"/>
      <c r="D186" s="126"/>
      <c r="E186" s="127"/>
      <c r="F186" s="127"/>
      <c r="G186" s="128"/>
      <c r="H186" s="129"/>
      <c r="I186" s="127"/>
      <c r="J186" s="127"/>
      <c r="K186" s="128"/>
      <c r="L186" s="129"/>
      <c r="M186" s="127"/>
      <c r="N186" s="127"/>
      <c r="O186" s="128"/>
      <c r="P186" s="129"/>
      <c r="Q186" s="127"/>
      <c r="R186" s="128"/>
      <c r="S186" s="129"/>
      <c r="T186" s="127"/>
      <c r="U186" s="128"/>
      <c r="V186" s="129"/>
      <c r="W186" s="127"/>
      <c r="X186" s="130"/>
      <c r="Y186" s="266"/>
      <c r="Z186" s="267"/>
      <c r="AA186" s="267"/>
      <c r="AB186" s="266"/>
      <c r="AC186" s="126"/>
      <c r="AD186" s="127"/>
      <c r="AE186" s="127"/>
      <c r="AF186" s="128"/>
      <c r="AG186" s="136"/>
      <c r="AH186" s="127"/>
      <c r="AI186" s="127"/>
      <c r="AJ186" s="127"/>
      <c r="AK186" s="127"/>
      <c r="AL186" s="127"/>
      <c r="AM186" s="127"/>
      <c r="AN186" s="130"/>
      <c r="AO186" s="155"/>
      <c r="AP186" s="155"/>
      <c r="AQ186" s="155"/>
      <c r="AR186" s="155"/>
      <c r="AS186" s="155"/>
      <c r="AT186" s="185">
        <f t="shared" si="12"/>
        <v>1</v>
      </c>
      <c r="AU186" s="155"/>
    </row>
    <row r="187" spans="2:47" x14ac:dyDescent="0.15">
      <c r="B187" s="176"/>
      <c r="C187" s="133"/>
      <c r="D187" s="126"/>
      <c r="E187" s="127"/>
      <c r="F187" s="127"/>
      <c r="G187" s="128"/>
      <c r="H187" s="129"/>
      <c r="I187" s="127"/>
      <c r="J187" s="127"/>
      <c r="K187" s="128"/>
      <c r="L187" s="129"/>
      <c r="M187" s="127"/>
      <c r="N187" s="127"/>
      <c r="O187" s="128"/>
      <c r="P187" s="129"/>
      <c r="Q187" s="127"/>
      <c r="R187" s="128"/>
      <c r="S187" s="129"/>
      <c r="T187" s="127"/>
      <c r="U187" s="128"/>
      <c r="V187" s="129"/>
      <c r="W187" s="127"/>
      <c r="X187" s="130"/>
      <c r="Y187" s="266"/>
      <c r="Z187" s="267"/>
      <c r="AA187" s="267"/>
      <c r="AB187" s="266"/>
      <c r="AC187" s="126"/>
      <c r="AD187" s="127"/>
      <c r="AE187" s="127"/>
      <c r="AF187" s="128"/>
      <c r="AG187" s="136"/>
      <c r="AH187" s="127"/>
      <c r="AI187" s="127"/>
      <c r="AJ187" s="127"/>
      <c r="AK187" s="127"/>
      <c r="AL187" s="127"/>
      <c r="AM187" s="127"/>
      <c r="AN187" s="130"/>
      <c r="AO187" s="155"/>
      <c r="AP187" s="155"/>
      <c r="AQ187" s="155"/>
      <c r="AR187" s="155"/>
      <c r="AS187" s="155"/>
      <c r="AT187" s="185">
        <f t="shared" si="12"/>
        <v>1</v>
      </c>
      <c r="AU187" s="155"/>
    </row>
    <row r="188" spans="2:47" x14ac:dyDescent="0.15">
      <c r="B188" s="176"/>
      <c r="C188" s="133"/>
      <c r="D188" s="126"/>
      <c r="E188" s="127"/>
      <c r="F188" s="127"/>
      <c r="G188" s="128"/>
      <c r="H188" s="129"/>
      <c r="I188" s="127"/>
      <c r="J188" s="127"/>
      <c r="K188" s="128"/>
      <c r="L188" s="129"/>
      <c r="M188" s="127"/>
      <c r="N188" s="127"/>
      <c r="O188" s="128"/>
      <c r="P188" s="129"/>
      <c r="Q188" s="127"/>
      <c r="R188" s="128"/>
      <c r="S188" s="129"/>
      <c r="T188" s="127"/>
      <c r="U188" s="128"/>
      <c r="V188" s="129"/>
      <c r="W188" s="127"/>
      <c r="X188" s="130"/>
      <c r="Y188" s="266"/>
      <c r="Z188" s="267"/>
      <c r="AA188" s="267"/>
      <c r="AB188" s="266"/>
      <c r="AC188" s="126"/>
      <c r="AD188" s="127"/>
      <c r="AE188" s="127"/>
      <c r="AF188" s="128"/>
      <c r="AG188" s="136"/>
      <c r="AH188" s="127"/>
      <c r="AI188" s="127"/>
      <c r="AJ188" s="127"/>
      <c r="AK188" s="127"/>
      <c r="AL188" s="127"/>
      <c r="AM188" s="127"/>
      <c r="AN188" s="130"/>
      <c r="AO188" s="155"/>
      <c r="AP188" s="155"/>
      <c r="AQ188" s="155"/>
      <c r="AR188" s="155"/>
      <c r="AS188" s="155"/>
      <c r="AT188" s="185">
        <f t="shared" si="12"/>
        <v>1</v>
      </c>
      <c r="AU188" s="155"/>
    </row>
    <row r="189" spans="2:47" x14ac:dyDescent="0.15">
      <c r="B189" s="176"/>
      <c r="C189" s="133"/>
      <c r="D189" s="126"/>
      <c r="E189" s="127"/>
      <c r="F189" s="127"/>
      <c r="G189" s="128"/>
      <c r="H189" s="129"/>
      <c r="I189" s="127"/>
      <c r="J189" s="127"/>
      <c r="K189" s="128"/>
      <c r="L189" s="129"/>
      <c r="M189" s="127"/>
      <c r="N189" s="127"/>
      <c r="O189" s="128"/>
      <c r="P189" s="129"/>
      <c r="Q189" s="127"/>
      <c r="R189" s="128"/>
      <c r="S189" s="129"/>
      <c r="T189" s="127"/>
      <c r="U189" s="128"/>
      <c r="V189" s="129"/>
      <c r="W189" s="127"/>
      <c r="X189" s="130"/>
      <c r="Y189" s="266"/>
      <c r="Z189" s="267"/>
      <c r="AA189" s="267"/>
      <c r="AB189" s="266"/>
      <c r="AC189" s="126"/>
      <c r="AD189" s="127"/>
      <c r="AE189" s="127"/>
      <c r="AF189" s="128"/>
      <c r="AG189" s="136"/>
      <c r="AH189" s="127"/>
      <c r="AI189" s="127"/>
      <c r="AJ189" s="127"/>
      <c r="AK189" s="127"/>
      <c r="AL189" s="127"/>
      <c r="AM189" s="127"/>
      <c r="AN189" s="130"/>
      <c r="AO189" s="155"/>
      <c r="AP189" s="155"/>
      <c r="AQ189" s="155"/>
      <c r="AR189" s="155"/>
      <c r="AS189" s="155"/>
      <c r="AT189" s="185">
        <f t="shared" si="12"/>
        <v>1</v>
      </c>
      <c r="AU189" s="155"/>
    </row>
    <row r="190" spans="2:47" x14ac:dyDescent="0.15">
      <c r="B190" s="176"/>
      <c r="C190" s="133"/>
      <c r="D190" s="126"/>
      <c r="E190" s="127"/>
      <c r="F190" s="127"/>
      <c r="G190" s="128"/>
      <c r="H190" s="129"/>
      <c r="I190" s="127"/>
      <c r="J190" s="127"/>
      <c r="K190" s="128"/>
      <c r="L190" s="129"/>
      <c r="M190" s="127"/>
      <c r="N190" s="127"/>
      <c r="O190" s="128"/>
      <c r="P190" s="129"/>
      <c r="Q190" s="127"/>
      <c r="R190" s="128"/>
      <c r="S190" s="129"/>
      <c r="T190" s="127"/>
      <c r="U190" s="128"/>
      <c r="V190" s="129"/>
      <c r="W190" s="127"/>
      <c r="X190" s="130"/>
      <c r="Y190" s="266"/>
      <c r="Z190" s="267"/>
      <c r="AA190" s="267"/>
      <c r="AB190" s="266"/>
      <c r="AC190" s="126"/>
      <c r="AD190" s="127"/>
      <c r="AE190" s="127"/>
      <c r="AF190" s="128"/>
      <c r="AG190" s="136"/>
      <c r="AH190" s="127"/>
      <c r="AI190" s="127"/>
      <c r="AJ190" s="127"/>
      <c r="AK190" s="127"/>
      <c r="AL190" s="127"/>
      <c r="AM190" s="127"/>
      <c r="AN190" s="130"/>
      <c r="AO190" s="155"/>
      <c r="AP190" s="155"/>
      <c r="AQ190" s="155"/>
      <c r="AR190" s="155"/>
      <c r="AS190" s="155"/>
      <c r="AT190" s="185">
        <f t="shared" si="12"/>
        <v>1</v>
      </c>
      <c r="AU190" s="155"/>
    </row>
    <row r="191" spans="2:47" x14ac:dyDescent="0.15">
      <c r="B191" s="176"/>
      <c r="C191" s="133"/>
      <c r="D191" s="126"/>
      <c r="E191" s="127"/>
      <c r="F191" s="127"/>
      <c r="G191" s="128"/>
      <c r="H191" s="129"/>
      <c r="I191" s="127"/>
      <c r="J191" s="127"/>
      <c r="K191" s="128"/>
      <c r="L191" s="129"/>
      <c r="M191" s="127"/>
      <c r="N191" s="127"/>
      <c r="O191" s="128"/>
      <c r="P191" s="129"/>
      <c r="Q191" s="127"/>
      <c r="R191" s="128"/>
      <c r="S191" s="129"/>
      <c r="T191" s="127"/>
      <c r="U191" s="128"/>
      <c r="V191" s="129"/>
      <c r="W191" s="127"/>
      <c r="X191" s="130"/>
      <c r="Y191" s="266"/>
      <c r="Z191" s="267"/>
      <c r="AA191" s="267"/>
      <c r="AB191" s="266"/>
      <c r="AC191" s="126"/>
      <c r="AD191" s="127"/>
      <c r="AE191" s="127"/>
      <c r="AF191" s="128"/>
      <c r="AG191" s="136"/>
      <c r="AH191" s="127"/>
      <c r="AI191" s="127"/>
      <c r="AJ191" s="127"/>
      <c r="AK191" s="127"/>
      <c r="AL191" s="127"/>
      <c r="AM191" s="127"/>
      <c r="AN191" s="130"/>
      <c r="AO191" s="155"/>
      <c r="AP191" s="155"/>
      <c r="AQ191" s="155"/>
      <c r="AR191" s="155"/>
      <c r="AS191" s="155"/>
      <c r="AT191" s="185">
        <f t="shared" si="12"/>
        <v>1</v>
      </c>
      <c r="AU191" s="155"/>
    </row>
    <row r="192" spans="2:47" x14ac:dyDescent="0.15">
      <c r="B192" s="176"/>
      <c r="C192" s="125"/>
      <c r="D192" s="126"/>
      <c r="E192" s="127"/>
      <c r="F192" s="127"/>
      <c r="G192" s="128"/>
      <c r="H192" s="129"/>
      <c r="I192" s="127"/>
      <c r="J192" s="127"/>
      <c r="K192" s="128"/>
      <c r="L192" s="129"/>
      <c r="M192" s="127"/>
      <c r="N192" s="127"/>
      <c r="O192" s="128"/>
      <c r="P192" s="129"/>
      <c r="Q192" s="127"/>
      <c r="R192" s="128"/>
      <c r="S192" s="129"/>
      <c r="T192" s="127"/>
      <c r="U192" s="128"/>
      <c r="V192" s="129"/>
      <c r="W192" s="127"/>
      <c r="X192" s="130"/>
      <c r="Y192" s="266"/>
      <c r="Z192" s="267"/>
      <c r="AA192" s="267"/>
      <c r="AB192" s="266"/>
      <c r="AC192" s="126"/>
      <c r="AD192" s="127"/>
      <c r="AE192" s="127"/>
      <c r="AF192" s="128"/>
      <c r="AG192" s="136"/>
      <c r="AH192" s="127"/>
      <c r="AI192" s="127"/>
      <c r="AJ192" s="127"/>
      <c r="AK192" s="127"/>
      <c r="AL192" s="127"/>
      <c r="AM192" s="127"/>
      <c r="AN192" s="130"/>
      <c r="AO192" s="155"/>
      <c r="AP192" s="155"/>
      <c r="AQ192" s="155"/>
      <c r="AR192" s="155"/>
      <c r="AS192" s="155"/>
      <c r="AT192" s="185">
        <f t="shared" si="12"/>
        <v>1</v>
      </c>
      <c r="AU192" s="155"/>
    </row>
    <row r="193" spans="2:47" ht="12.75" thickBot="1" x14ac:dyDescent="0.2">
      <c r="B193" s="176"/>
      <c r="C193" s="137"/>
      <c r="D193" s="138"/>
      <c r="E193" s="139"/>
      <c r="F193" s="139"/>
      <c r="G193" s="140"/>
      <c r="H193" s="141"/>
      <c r="I193" s="139"/>
      <c r="J193" s="139"/>
      <c r="K193" s="140"/>
      <c r="L193" s="141"/>
      <c r="M193" s="139"/>
      <c r="N193" s="139"/>
      <c r="O193" s="140"/>
      <c r="P193" s="141"/>
      <c r="Q193" s="139"/>
      <c r="R193" s="140"/>
      <c r="S193" s="141"/>
      <c r="T193" s="139"/>
      <c r="U193" s="140"/>
      <c r="V193" s="141"/>
      <c r="W193" s="139"/>
      <c r="X193" s="142"/>
      <c r="Y193" s="270"/>
      <c r="Z193" s="271"/>
      <c r="AA193" s="271"/>
      <c r="AB193" s="272"/>
      <c r="AC193" s="138"/>
      <c r="AD193" s="139"/>
      <c r="AE193" s="139"/>
      <c r="AF193" s="140"/>
      <c r="AG193" s="143"/>
      <c r="AH193" s="139"/>
      <c r="AI193" s="139"/>
      <c r="AJ193" s="139"/>
      <c r="AK193" s="139"/>
      <c r="AL193" s="139"/>
      <c r="AM193" s="139"/>
      <c r="AN193" s="142"/>
      <c r="AO193" s="155"/>
      <c r="AP193" s="155"/>
      <c r="AQ193" s="155"/>
      <c r="AR193" s="155"/>
      <c r="AS193" s="155"/>
      <c r="AT193" s="185">
        <f t="shared" si="12"/>
        <v>1</v>
      </c>
      <c r="AU193" s="155"/>
    </row>
    <row r="194" spans="2:47" ht="15" customHeight="1" thickTop="1" thickBot="1" x14ac:dyDescent="0.2">
      <c r="B194" s="1179" t="s">
        <v>48</v>
      </c>
      <c r="C194" s="1180"/>
      <c r="D194" s="144">
        <f>SUM(D160:D193)</f>
        <v>0</v>
      </c>
      <c r="E194" s="145">
        <f t="shared" ref="E194:X194" si="13">SUM(E160:E193)</f>
        <v>0</v>
      </c>
      <c r="F194" s="145">
        <f t="shared" si="13"/>
        <v>2</v>
      </c>
      <c r="G194" s="146">
        <f t="shared" si="13"/>
        <v>0</v>
      </c>
      <c r="H194" s="147">
        <f t="shared" si="13"/>
        <v>0</v>
      </c>
      <c r="I194" s="145">
        <f t="shared" si="13"/>
        <v>0</v>
      </c>
      <c r="J194" s="145">
        <f t="shared" si="13"/>
        <v>6</v>
      </c>
      <c r="K194" s="146">
        <f t="shared" si="13"/>
        <v>10</v>
      </c>
      <c r="L194" s="147">
        <f t="shared" si="13"/>
        <v>0</v>
      </c>
      <c r="M194" s="145">
        <f t="shared" si="13"/>
        <v>0</v>
      </c>
      <c r="N194" s="145">
        <f t="shared" si="13"/>
        <v>0</v>
      </c>
      <c r="O194" s="146">
        <f t="shared" si="13"/>
        <v>2</v>
      </c>
      <c r="P194" s="147">
        <f t="shared" si="13"/>
        <v>0</v>
      </c>
      <c r="Q194" s="145">
        <f t="shared" si="13"/>
        <v>0</v>
      </c>
      <c r="R194" s="146">
        <f t="shared" si="13"/>
        <v>1</v>
      </c>
      <c r="S194" s="147">
        <f t="shared" si="13"/>
        <v>0</v>
      </c>
      <c r="T194" s="145">
        <f t="shared" si="13"/>
        <v>0</v>
      </c>
      <c r="U194" s="146">
        <f t="shared" si="13"/>
        <v>16</v>
      </c>
      <c r="V194" s="147">
        <f t="shared" si="13"/>
        <v>0</v>
      </c>
      <c r="W194" s="145">
        <f t="shared" si="13"/>
        <v>0</v>
      </c>
      <c r="X194" s="148">
        <f t="shared" si="13"/>
        <v>2</v>
      </c>
      <c r="Y194" s="269"/>
      <c r="Z194" s="268"/>
      <c r="AA194" s="268"/>
      <c r="AB194" s="269"/>
      <c r="AC194" s="149">
        <f>SUM(AC161:AC193)</f>
        <v>0</v>
      </c>
      <c r="AD194" s="150">
        <f>SUM(AD161:AD193)</f>
        <v>4.5</v>
      </c>
      <c r="AE194" s="150">
        <f>SUM(AE161:AE193)</f>
        <v>4.5</v>
      </c>
      <c r="AF194" s="151">
        <f>SUM(AF161:AF193)</f>
        <v>0</v>
      </c>
      <c r="AG194" s="152">
        <f t="shared" ref="AG194:AN194" si="14">SUM(AG160:AG193)</f>
        <v>0</v>
      </c>
      <c r="AH194" s="153">
        <f t="shared" si="14"/>
        <v>0</v>
      </c>
      <c r="AI194" s="153">
        <f t="shared" si="14"/>
        <v>0.13950000000000001</v>
      </c>
      <c r="AJ194" s="153">
        <f t="shared" si="14"/>
        <v>1.1599999999999999</v>
      </c>
      <c r="AK194" s="153">
        <f t="shared" si="14"/>
        <v>0</v>
      </c>
      <c r="AL194" s="153">
        <f t="shared" si="14"/>
        <v>0</v>
      </c>
      <c r="AM194" s="153">
        <f t="shared" si="14"/>
        <v>0</v>
      </c>
      <c r="AN194" s="154">
        <f t="shared" si="14"/>
        <v>0.57499999999999996</v>
      </c>
      <c r="AO194" s="155"/>
      <c r="AP194" s="155"/>
      <c r="AQ194" s="155"/>
      <c r="AR194" s="155"/>
      <c r="AS194" s="155"/>
      <c r="AT194" s="161">
        <f>MAX(AT160:AT193)</f>
        <v>2</v>
      </c>
      <c r="AU194" s="155" t="s">
        <v>304</v>
      </c>
    </row>
    <row r="195" spans="2:47" x14ac:dyDescent="0.15">
      <c r="D195" s="118" t="s">
        <v>530</v>
      </c>
      <c r="E195" s="117"/>
      <c r="F195" s="118"/>
      <c r="G195" s="118"/>
      <c r="H195" s="118"/>
      <c r="I195" s="118"/>
      <c r="J195" s="118"/>
      <c r="K195" s="118"/>
      <c r="L195" s="118"/>
      <c r="M195" s="118"/>
      <c r="N195" s="118"/>
      <c r="O195" s="118"/>
      <c r="P195" s="118"/>
      <c r="Q195" s="118"/>
      <c r="R195" s="118"/>
      <c r="S195" s="118"/>
      <c r="T195" s="118"/>
      <c r="U195" s="118"/>
      <c r="V195" s="118"/>
      <c r="W195" s="118"/>
      <c r="X195" s="118"/>
      <c r="Y195" s="118"/>
      <c r="Z195" s="118"/>
      <c r="AA195" s="118"/>
      <c r="AB195" s="118"/>
      <c r="AC195" s="118"/>
      <c r="AD195" s="118"/>
      <c r="AE195" s="118"/>
      <c r="AF195" s="118"/>
      <c r="AG195" s="118"/>
      <c r="AH195" s="118"/>
      <c r="AI195" s="118"/>
      <c r="AJ195" s="118"/>
      <c r="AK195" s="118"/>
      <c r="AL195" s="118"/>
      <c r="AM195" s="118"/>
      <c r="AN195" s="118"/>
    </row>
    <row r="196" spans="2:47" x14ac:dyDescent="0.15">
      <c r="D196" s="118" t="s">
        <v>531</v>
      </c>
      <c r="E196" s="117"/>
      <c r="F196" s="118"/>
      <c r="G196" s="118"/>
      <c r="H196" s="118"/>
      <c r="I196" s="118"/>
      <c r="J196" s="118"/>
      <c r="K196" s="118"/>
      <c r="L196" s="118"/>
      <c r="M196" s="118"/>
      <c r="N196" s="118"/>
      <c r="O196" s="118"/>
      <c r="P196" s="118"/>
      <c r="Q196" s="118"/>
      <c r="R196" s="118"/>
      <c r="S196" s="118"/>
      <c r="T196" s="118"/>
      <c r="U196" s="118"/>
      <c r="V196" s="118"/>
      <c r="W196" s="118"/>
      <c r="X196" s="118"/>
      <c r="Y196" s="118"/>
      <c r="Z196" s="118"/>
      <c r="AA196" s="118"/>
      <c r="AB196" s="118"/>
      <c r="AC196" s="118"/>
      <c r="AD196" s="118"/>
      <c r="AE196" s="118"/>
      <c r="AF196" s="118"/>
      <c r="AG196" s="118"/>
      <c r="AH196" s="118"/>
      <c r="AI196" s="118"/>
      <c r="AJ196" s="118"/>
      <c r="AK196" s="118"/>
      <c r="AL196" s="118"/>
      <c r="AM196" s="118"/>
      <c r="AN196" s="118"/>
    </row>
    <row r="197" spans="2:47" x14ac:dyDescent="0.15">
      <c r="D197" s="118" t="s">
        <v>284</v>
      </c>
      <c r="E197" s="117"/>
      <c r="F197" s="118"/>
      <c r="G197" s="118"/>
      <c r="H197" s="118"/>
      <c r="I197" s="118"/>
      <c r="J197" s="118"/>
      <c r="K197" s="118"/>
      <c r="L197" s="118"/>
      <c r="M197" s="118"/>
      <c r="N197" s="118"/>
      <c r="O197" s="118"/>
      <c r="P197" s="118"/>
      <c r="Q197" s="118"/>
      <c r="R197" s="118"/>
      <c r="S197" s="118"/>
      <c r="T197" s="118"/>
      <c r="U197" s="118"/>
      <c r="V197" s="118"/>
      <c r="W197" s="118"/>
      <c r="X197" s="118"/>
      <c r="Y197" s="118"/>
      <c r="Z197" s="118"/>
      <c r="AA197" s="118"/>
      <c r="AB197" s="118"/>
      <c r="AC197" s="118"/>
      <c r="AD197" s="118"/>
      <c r="AE197" s="118"/>
      <c r="AF197" s="118"/>
      <c r="AG197" s="118"/>
      <c r="AH197" s="118"/>
      <c r="AI197" s="118"/>
      <c r="AJ197" s="118"/>
      <c r="AK197" s="118"/>
      <c r="AL197" s="118"/>
      <c r="AM197" s="118"/>
      <c r="AN197" s="118"/>
    </row>
    <row r="198" spans="2:47" x14ac:dyDescent="0.15">
      <c r="D198" s="118" t="s">
        <v>535</v>
      </c>
      <c r="E198" s="117"/>
      <c r="F198" s="118"/>
      <c r="G198" s="118"/>
      <c r="H198" s="118"/>
      <c r="I198" s="118"/>
      <c r="J198" s="118"/>
      <c r="K198" s="118"/>
      <c r="L198" s="118"/>
      <c r="M198" s="118"/>
      <c r="N198" s="118"/>
      <c r="O198" s="118"/>
      <c r="P198" s="118"/>
      <c r="Q198" s="118"/>
      <c r="R198" s="118"/>
      <c r="S198" s="118"/>
      <c r="T198" s="118"/>
      <c r="U198" s="118"/>
      <c r="V198" s="118"/>
      <c r="W198" s="118"/>
      <c r="X198" s="118"/>
      <c r="Y198" s="118"/>
      <c r="Z198" s="118"/>
      <c r="AA198" s="118"/>
      <c r="AB198" s="118"/>
      <c r="AC198" s="118"/>
      <c r="AD198" s="118"/>
      <c r="AE198" s="118"/>
      <c r="AF198" s="118"/>
      <c r="AG198" s="118"/>
      <c r="AH198" s="118"/>
      <c r="AI198" s="118"/>
      <c r="AJ198" s="118"/>
      <c r="AK198" s="118"/>
      <c r="AL198" s="118"/>
      <c r="AM198" s="118"/>
      <c r="AN198" s="118"/>
    </row>
    <row r="199" spans="2:47" x14ac:dyDescent="0.15">
      <c r="D199" s="118" t="s">
        <v>285</v>
      </c>
      <c r="E199" s="117"/>
      <c r="F199" s="118"/>
      <c r="G199" s="118"/>
      <c r="H199" s="118"/>
      <c r="I199" s="118"/>
      <c r="J199" s="118"/>
      <c r="K199" s="118"/>
      <c r="L199" s="118"/>
      <c r="M199" s="118"/>
      <c r="N199" s="118"/>
      <c r="O199" s="118"/>
      <c r="P199" s="118"/>
      <c r="Q199" s="118"/>
      <c r="R199" s="118"/>
      <c r="S199" s="118"/>
      <c r="T199" s="118"/>
      <c r="U199" s="118"/>
      <c r="V199" s="118"/>
      <c r="W199" s="118"/>
      <c r="X199" s="118"/>
      <c r="Y199" s="118"/>
      <c r="Z199" s="118"/>
      <c r="AA199" s="118"/>
      <c r="AB199" s="118"/>
      <c r="AC199" s="118"/>
      <c r="AD199" s="118"/>
      <c r="AE199" s="118"/>
      <c r="AF199" s="118"/>
      <c r="AG199" s="118"/>
      <c r="AH199" s="118"/>
      <c r="AI199" s="118"/>
      <c r="AJ199" s="118"/>
      <c r="AK199" s="118"/>
      <c r="AL199" s="118"/>
      <c r="AM199" s="118"/>
      <c r="AN199" s="118"/>
    </row>
    <row r="200" spans="2:47" x14ac:dyDescent="0.15">
      <c r="D200" s="118" t="s">
        <v>536</v>
      </c>
      <c r="E200" s="117"/>
      <c r="F200" s="118"/>
      <c r="G200" s="118"/>
      <c r="H200" s="118"/>
      <c r="I200" s="118"/>
      <c r="J200" s="118"/>
      <c r="K200" s="118"/>
      <c r="L200" s="118"/>
      <c r="M200" s="118"/>
      <c r="N200" s="118"/>
      <c r="O200" s="118"/>
      <c r="P200" s="118"/>
      <c r="Q200" s="118"/>
      <c r="R200" s="118"/>
      <c r="S200" s="118"/>
      <c r="T200" s="118"/>
      <c r="U200" s="118"/>
      <c r="V200" s="118"/>
      <c r="W200" s="118"/>
      <c r="X200" s="118"/>
      <c r="Y200" s="118"/>
      <c r="Z200" s="118"/>
      <c r="AA200" s="118"/>
      <c r="AB200" s="118"/>
      <c r="AC200" s="118"/>
      <c r="AD200" s="118"/>
      <c r="AE200" s="118"/>
      <c r="AF200" s="118"/>
      <c r="AG200" s="118"/>
      <c r="AH200" s="118"/>
      <c r="AI200" s="118"/>
      <c r="AJ200" s="118"/>
      <c r="AK200" s="118"/>
      <c r="AL200" s="118"/>
      <c r="AM200" s="118"/>
      <c r="AN200" s="118"/>
    </row>
  </sheetData>
  <mergeCells count="168">
    <mergeCell ref="B2:D2"/>
    <mergeCell ref="B3:D3"/>
    <mergeCell ref="E2:J2"/>
    <mergeCell ref="B5:AF5"/>
    <mergeCell ref="AC6:AN6"/>
    <mergeCell ref="B4:AF4"/>
    <mergeCell ref="AG4:AI5"/>
    <mergeCell ref="AJ4:AN5"/>
    <mergeCell ref="N2:T2"/>
    <mergeCell ref="N3:T3"/>
    <mergeCell ref="U2:X2"/>
    <mergeCell ref="U3:X3"/>
    <mergeCell ref="Y2:AF2"/>
    <mergeCell ref="E3:J3"/>
    <mergeCell ref="K2:M2"/>
    <mergeCell ref="K3:M3"/>
    <mergeCell ref="AG2:AI3"/>
    <mergeCell ref="AJ2:AN3"/>
    <mergeCell ref="Y3:AF3"/>
    <mergeCell ref="AT6:AT9"/>
    <mergeCell ref="C6:C9"/>
    <mergeCell ref="B6:B9"/>
    <mergeCell ref="B44:C44"/>
    <mergeCell ref="Z8:Z9"/>
    <mergeCell ref="Y8:Y9"/>
    <mergeCell ref="Y6:AB7"/>
    <mergeCell ref="P7:X7"/>
    <mergeCell ref="D7:O7"/>
    <mergeCell ref="D6:X6"/>
    <mergeCell ref="V8:X8"/>
    <mergeCell ref="AB8:AB9"/>
    <mergeCell ref="D8:G8"/>
    <mergeCell ref="H8:K8"/>
    <mergeCell ref="L8:O8"/>
    <mergeCell ref="P8:R8"/>
    <mergeCell ref="S8:U8"/>
    <mergeCell ref="AC8:AF8"/>
    <mergeCell ref="AG8:AJ8"/>
    <mergeCell ref="AA8:AA9"/>
    <mergeCell ref="AK8:AN8"/>
    <mergeCell ref="AC7:AF7"/>
    <mergeCell ref="AG7:AN7"/>
    <mergeCell ref="Y52:AF52"/>
    <mergeCell ref="AG52:AI53"/>
    <mergeCell ref="AJ52:AN53"/>
    <mergeCell ref="B53:D53"/>
    <mergeCell ref="E53:J53"/>
    <mergeCell ref="K53:M53"/>
    <mergeCell ref="N53:T53"/>
    <mergeCell ref="U53:X53"/>
    <mergeCell ref="Y53:AF53"/>
    <mergeCell ref="B52:D52"/>
    <mergeCell ref="E52:J52"/>
    <mergeCell ref="K52:M52"/>
    <mergeCell ref="N52:T52"/>
    <mergeCell ref="U52:X52"/>
    <mergeCell ref="B54:AF54"/>
    <mergeCell ref="AG54:AI55"/>
    <mergeCell ref="AJ54:AN55"/>
    <mergeCell ref="B55:AF55"/>
    <mergeCell ref="B56:B59"/>
    <mergeCell ref="C56:C59"/>
    <mergeCell ref="D56:X56"/>
    <mergeCell ref="Y56:AB57"/>
    <mergeCell ref="AC56:AN56"/>
    <mergeCell ref="AG58:AJ58"/>
    <mergeCell ref="AK58:AN58"/>
    <mergeCell ref="B94:C94"/>
    <mergeCell ref="B102:D102"/>
    <mergeCell ref="E102:J102"/>
    <mergeCell ref="K102:M102"/>
    <mergeCell ref="N102:T102"/>
    <mergeCell ref="AT56:AT59"/>
    <mergeCell ref="D57:O57"/>
    <mergeCell ref="P57:X57"/>
    <mergeCell ref="AC57:AF57"/>
    <mergeCell ref="AG57:AN57"/>
    <mergeCell ref="D58:G58"/>
    <mergeCell ref="H58:K58"/>
    <mergeCell ref="L58:O58"/>
    <mergeCell ref="P58:R58"/>
    <mergeCell ref="S58:U58"/>
    <mergeCell ref="V58:X58"/>
    <mergeCell ref="Y58:Y59"/>
    <mergeCell ref="Z58:Z59"/>
    <mergeCell ref="AA58:AA59"/>
    <mergeCell ref="AB58:AB59"/>
    <mergeCell ref="AC58:AF58"/>
    <mergeCell ref="U102:X102"/>
    <mergeCell ref="Y102:AF102"/>
    <mergeCell ref="AG102:AI103"/>
    <mergeCell ref="AJ102:AN103"/>
    <mergeCell ref="B103:D103"/>
    <mergeCell ref="E103:J103"/>
    <mergeCell ref="K103:M103"/>
    <mergeCell ref="N103:T103"/>
    <mergeCell ref="U103:X103"/>
    <mergeCell ref="Y103:AF103"/>
    <mergeCell ref="B104:AF104"/>
    <mergeCell ref="AG104:AI105"/>
    <mergeCell ref="AJ104:AN105"/>
    <mergeCell ref="B105:AF105"/>
    <mergeCell ref="B106:B109"/>
    <mergeCell ref="C106:C109"/>
    <mergeCell ref="D106:X106"/>
    <mergeCell ref="Y106:AB107"/>
    <mergeCell ref="AC106:AN106"/>
    <mergeCell ref="AG108:AJ108"/>
    <mergeCell ref="AK108:AN108"/>
    <mergeCell ref="B144:C144"/>
    <mergeCell ref="B152:D152"/>
    <mergeCell ref="E152:J152"/>
    <mergeCell ref="K152:M152"/>
    <mergeCell ref="N152:T152"/>
    <mergeCell ref="U152:X152"/>
    <mergeCell ref="Y152:AF152"/>
    <mergeCell ref="AG152:AI153"/>
    <mergeCell ref="AJ152:AN153"/>
    <mergeCell ref="B153:D153"/>
    <mergeCell ref="E153:J153"/>
    <mergeCell ref="K153:M153"/>
    <mergeCell ref="N153:T153"/>
    <mergeCell ref="U153:X153"/>
    <mergeCell ref="Y153:AF153"/>
    <mergeCell ref="AT106:AT109"/>
    <mergeCell ref="D107:O107"/>
    <mergeCell ref="P107:X107"/>
    <mergeCell ref="AC107:AF107"/>
    <mergeCell ref="AG107:AN107"/>
    <mergeCell ref="D108:G108"/>
    <mergeCell ref="H108:K108"/>
    <mergeCell ref="L108:O108"/>
    <mergeCell ref="P108:R108"/>
    <mergeCell ref="S108:U108"/>
    <mergeCell ref="V108:X108"/>
    <mergeCell ref="Y108:Y109"/>
    <mergeCell ref="Z108:Z109"/>
    <mergeCell ref="AA108:AA109"/>
    <mergeCell ref="AB108:AB109"/>
    <mergeCell ref="AC108:AF108"/>
    <mergeCell ref="B154:AF154"/>
    <mergeCell ref="AG154:AI155"/>
    <mergeCell ref="AJ154:AN155"/>
    <mergeCell ref="B155:AF155"/>
    <mergeCell ref="B156:B159"/>
    <mergeCell ref="C156:C159"/>
    <mergeCell ref="D156:X156"/>
    <mergeCell ref="Y156:AB157"/>
    <mergeCell ref="AC156:AN156"/>
    <mergeCell ref="AG158:AJ158"/>
    <mergeCell ref="AK158:AN158"/>
    <mergeCell ref="B194:C194"/>
    <mergeCell ref="AT156:AT159"/>
    <mergeCell ref="D157:O157"/>
    <mergeCell ref="P157:X157"/>
    <mergeCell ref="AC157:AF157"/>
    <mergeCell ref="AG157:AN157"/>
    <mergeCell ref="D158:G158"/>
    <mergeCell ref="H158:K158"/>
    <mergeCell ref="L158:O158"/>
    <mergeCell ref="P158:R158"/>
    <mergeCell ref="S158:U158"/>
    <mergeCell ref="V158:X158"/>
    <mergeCell ref="Y158:Y159"/>
    <mergeCell ref="Z158:Z159"/>
    <mergeCell ref="AA158:AA159"/>
    <mergeCell ref="AB158:AB159"/>
    <mergeCell ref="AC158:AF158"/>
  </mergeCells>
  <phoneticPr fontId="9"/>
  <conditionalFormatting sqref="E2:T3">
    <cfRule type="cellIs" dxfId="46" priority="4" operator="equal">
      <formula>0</formula>
    </cfRule>
  </conditionalFormatting>
  <conditionalFormatting sqref="E52:T53">
    <cfRule type="cellIs" dxfId="45" priority="3" operator="equal">
      <formula>0</formula>
    </cfRule>
  </conditionalFormatting>
  <conditionalFormatting sqref="E102:T103">
    <cfRule type="cellIs" dxfId="44" priority="2" operator="equal">
      <formula>0</formula>
    </cfRule>
  </conditionalFormatting>
  <conditionalFormatting sqref="E152:T153">
    <cfRule type="cellIs" dxfId="43" priority="1" operator="equal">
      <formula>0</formula>
    </cfRule>
  </conditionalFormatting>
  <pageMargins left="0.70866141732283472" right="0.70866141732283472" top="0.74803149606299213" bottom="0.74803149606299213" header="0.31496062992125984" footer="0.31496062992125984"/>
  <pageSetup paperSize="9" scale="85" orientation="landscape"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'(参考)リスト'!$G$16:$G$20</xm:f>
          </x14:formula1>
          <xm:sqref>Y10:AB43 Y60:AB93 Y110:AB143 Y160:AB193</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B3:M80"/>
  <sheetViews>
    <sheetView view="pageBreakPreview" zoomScale="80" zoomScaleNormal="85" zoomScaleSheetLayoutView="80" workbookViewId="0">
      <selection activeCell="E51" sqref="E51:E56"/>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2.75" customWidth="1"/>
  </cols>
  <sheetData>
    <row r="3" spans="2:13" ht="14.25" thickBot="1" x14ac:dyDescent="0.2"/>
    <row r="4" spans="2:13" ht="14.25" thickBot="1" x14ac:dyDescent="0.2">
      <c r="B4" s="1241" t="s">
        <v>513</v>
      </c>
      <c r="C4" s="1242"/>
      <c r="D4" s="1242"/>
      <c r="E4" s="1243"/>
    </row>
    <row r="5" spans="2:13" ht="14.25" thickBot="1" x14ac:dyDescent="0.2">
      <c r="B5" s="169" t="s">
        <v>496</v>
      </c>
      <c r="C5" s="169" t="s">
        <v>497</v>
      </c>
      <c r="D5" s="169" t="s">
        <v>510</v>
      </c>
      <c r="E5" s="169" t="s">
        <v>511</v>
      </c>
    </row>
    <row r="6" spans="2:13" ht="14.25" thickTop="1" x14ac:dyDescent="0.15">
      <c r="B6" s="207" t="s">
        <v>498</v>
      </c>
      <c r="C6" s="207" t="s">
        <v>505</v>
      </c>
      <c r="D6" s="207" t="s">
        <v>334</v>
      </c>
      <c r="E6" s="207" t="s">
        <v>334</v>
      </c>
    </row>
    <row r="7" spans="2:13" x14ac:dyDescent="0.15">
      <c r="B7" s="208" t="s">
        <v>499</v>
      </c>
      <c r="C7" s="208" t="s">
        <v>506</v>
      </c>
      <c r="D7" s="208" t="s">
        <v>512</v>
      </c>
      <c r="E7" s="208" t="s">
        <v>512</v>
      </c>
    </row>
    <row r="8" spans="2:13" x14ac:dyDescent="0.15">
      <c r="B8" s="209" t="s">
        <v>500</v>
      </c>
      <c r="C8" s="209" t="s">
        <v>507</v>
      </c>
      <c r="D8" s="210"/>
      <c r="E8" s="210"/>
    </row>
    <row r="9" spans="2:13" x14ac:dyDescent="0.15">
      <c r="B9" s="209" t="s">
        <v>501</v>
      </c>
      <c r="C9" s="209" t="s">
        <v>508</v>
      </c>
      <c r="D9" s="210"/>
      <c r="E9" s="210"/>
    </row>
    <row r="10" spans="2:13" x14ac:dyDescent="0.15">
      <c r="B10" s="209" t="s">
        <v>503</v>
      </c>
      <c r="C10" s="209" t="s">
        <v>338</v>
      </c>
      <c r="D10" s="210"/>
      <c r="E10" s="210"/>
    </row>
    <row r="11" spans="2:13" x14ac:dyDescent="0.15">
      <c r="B11" s="210" t="s">
        <v>502</v>
      </c>
      <c r="C11" s="210"/>
      <c r="D11" s="210"/>
      <c r="E11" s="210"/>
    </row>
    <row r="12" spans="2:13" x14ac:dyDescent="0.15">
      <c r="B12" s="210" t="s">
        <v>504</v>
      </c>
      <c r="C12" s="50"/>
    </row>
    <row r="13" spans="2:13" ht="14.25" thickBot="1" x14ac:dyDescent="0.2"/>
    <row r="14" spans="2:13" ht="14.25" thickBot="1" x14ac:dyDescent="0.2">
      <c r="B14" s="1237" t="s">
        <v>528</v>
      </c>
      <c r="C14" s="1238"/>
      <c r="D14" s="1238"/>
      <c r="E14" s="1238"/>
      <c r="F14" s="1238"/>
      <c r="G14" s="1238"/>
      <c r="H14" s="1238"/>
      <c r="I14" s="1238"/>
      <c r="J14" s="1239"/>
      <c r="L14" s="218" t="s">
        <v>398</v>
      </c>
      <c r="M14" s="218"/>
    </row>
    <row r="15" spans="2:13" ht="14.25" thickBot="1" x14ac:dyDescent="0.2">
      <c r="B15" s="169" t="s">
        <v>328</v>
      </c>
      <c r="C15" s="186" t="s">
        <v>440</v>
      </c>
      <c r="D15" s="173" t="s">
        <v>441</v>
      </c>
      <c r="E15" s="173" t="s">
        <v>442</v>
      </c>
      <c r="F15" s="173" t="s">
        <v>443</v>
      </c>
      <c r="G15" s="173" t="s">
        <v>444</v>
      </c>
      <c r="H15" s="173" t="s">
        <v>445</v>
      </c>
      <c r="I15" s="173" t="s">
        <v>446</v>
      </c>
      <c r="J15" s="173" t="s">
        <v>447</v>
      </c>
      <c r="L15" s="218" t="s">
        <v>399</v>
      </c>
      <c r="M15" s="218" t="s">
        <v>406</v>
      </c>
    </row>
    <row r="16" spans="2:13" ht="14.25" thickTop="1" x14ac:dyDescent="0.15">
      <c r="B16" s="168" t="s">
        <v>534</v>
      </c>
      <c r="C16" s="204" t="s">
        <v>485</v>
      </c>
      <c r="D16" s="181" t="s">
        <v>342</v>
      </c>
      <c r="E16" s="181" t="s">
        <v>335</v>
      </c>
      <c r="F16" s="181" t="s">
        <v>343</v>
      </c>
      <c r="G16" s="181" t="s">
        <v>343</v>
      </c>
      <c r="H16" s="181" t="s">
        <v>359</v>
      </c>
      <c r="I16" s="171" t="s">
        <v>364</v>
      </c>
      <c r="J16" s="171" t="s">
        <v>362</v>
      </c>
      <c r="L16" s="218" t="s">
        <v>400</v>
      </c>
      <c r="M16" s="218" t="s">
        <v>400</v>
      </c>
    </row>
    <row r="17" spans="2:13" x14ac:dyDescent="0.15">
      <c r="B17" s="170" t="s">
        <v>329</v>
      </c>
      <c r="C17" s="205" t="s">
        <v>486</v>
      </c>
      <c r="D17" s="172" t="s">
        <v>332</v>
      </c>
      <c r="E17" s="172" t="s">
        <v>336</v>
      </c>
      <c r="F17" s="172" t="s">
        <v>344</v>
      </c>
      <c r="G17" s="172" t="s">
        <v>348</v>
      </c>
      <c r="H17" s="172" t="s">
        <v>360</v>
      </c>
      <c r="I17" s="172" t="s">
        <v>365</v>
      </c>
      <c r="J17" s="172" t="s">
        <v>361</v>
      </c>
      <c r="L17" s="218" t="s">
        <v>402</v>
      </c>
      <c r="M17" s="218" t="s">
        <v>401</v>
      </c>
    </row>
    <row r="18" spans="2:13" x14ac:dyDescent="0.15">
      <c r="B18" s="170" t="s">
        <v>330</v>
      </c>
      <c r="C18" s="205" t="s">
        <v>487</v>
      </c>
      <c r="D18" s="172" t="s">
        <v>333</v>
      </c>
      <c r="E18" s="172" t="s">
        <v>532</v>
      </c>
      <c r="F18" s="172" t="s">
        <v>345</v>
      </c>
      <c r="G18" s="172" t="s">
        <v>346</v>
      </c>
      <c r="H18" s="172"/>
      <c r="I18" s="172" t="s">
        <v>360</v>
      </c>
      <c r="J18" s="172" t="s">
        <v>363</v>
      </c>
      <c r="L18" s="218" t="s">
        <v>403</v>
      </c>
      <c r="M18" s="218" t="s">
        <v>404</v>
      </c>
    </row>
    <row r="19" spans="2:13" x14ac:dyDescent="0.15">
      <c r="B19" s="170" t="s">
        <v>331</v>
      </c>
      <c r="C19" s="205" t="s">
        <v>488</v>
      </c>
      <c r="D19" s="172"/>
      <c r="E19" s="228" t="s">
        <v>543</v>
      </c>
      <c r="F19" s="172" t="s">
        <v>346</v>
      </c>
      <c r="G19" s="172" t="s">
        <v>347</v>
      </c>
      <c r="H19" s="172"/>
      <c r="I19" s="172"/>
      <c r="J19" s="172"/>
      <c r="L19" s="218" t="s">
        <v>404</v>
      </c>
      <c r="M19" s="218" t="s">
        <v>405</v>
      </c>
    </row>
    <row r="20" spans="2:13" x14ac:dyDescent="0.15">
      <c r="B20" s="174" t="s">
        <v>338</v>
      </c>
      <c r="C20" s="205" t="s">
        <v>483</v>
      </c>
      <c r="D20" s="172"/>
      <c r="E20" s="172" t="s">
        <v>337</v>
      </c>
      <c r="F20" s="172" t="s">
        <v>347</v>
      </c>
      <c r="G20" s="172" t="s">
        <v>516</v>
      </c>
      <c r="H20" s="172"/>
      <c r="I20" s="172"/>
      <c r="J20" s="172"/>
      <c r="L20" s="218" t="s">
        <v>405</v>
      </c>
      <c r="M20" s="218"/>
    </row>
    <row r="21" spans="2:13" x14ac:dyDescent="0.15">
      <c r="B21" s="174"/>
      <c r="C21" s="205" t="s">
        <v>484</v>
      </c>
      <c r="D21" s="172"/>
      <c r="E21" s="172" t="s">
        <v>515</v>
      </c>
      <c r="F21" s="172" t="s">
        <v>516</v>
      </c>
      <c r="G21" s="172"/>
      <c r="H21" s="172"/>
      <c r="I21" s="172"/>
      <c r="J21" s="172"/>
      <c r="L21" s="218"/>
      <c r="M21" s="218"/>
    </row>
    <row r="22" spans="2:13" x14ac:dyDescent="0.15">
      <c r="C22" s="205" t="s">
        <v>489</v>
      </c>
      <c r="D22" s="172"/>
      <c r="E22" s="172" t="s">
        <v>338</v>
      </c>
      <c r="F22" s="172"/>
      <c r="G22" s="172"/>
      <c r="H22" s="172"/>
      <c r="I22" s="172"/>
      <c r="J22" s="172"/>
      <c r="L22" s="218" t="s">
        <v>407</v>
      </c>
      <c r="M22" s="218"/>
    </row>
    <row r="23" spans="2:13" x14ac:dyDescent="0.15">
      <c r="C23" s="205" t="s">
        <v>490</v>
      </c>
      <c r="D23" s="172"/>
      <c r="E23" s="172"/>
      <c r="F23" s="172"/>
      <c r="G23" s="172"/>
      <c r="H23" s="172"/>
      <c r="I23" s="172"/>
      <c r="J23" s="172"/>
    </row>
    <row r="24" spans="2:13" x14ac:dyDescent="0.15">
      <c r="C24" s="205" t="s">
        <v>491</v>
      </c>
      <c r="D24" s="172"/>
      <c r="E24" s="172"/>
      <c r="F24" s="172"/>
      <c r="G24" s="172"/>
      <c r="H24" s="172"/>
      <c r="I24" s="172"/>
      <c r="J24" s="172"/>
    </row>
    <row r="25" spans="2:13" x14ac:dyDescent="0.15">
      <c r="C25" s="205" t="s">
        <v>492</v>
      </c>
      <c r="D25" s="172"/>
      <c r="E25" s="228" t="s">
        <v>336</v>
      </c>
      <c r="F25" s="172"/>
      <c r="G25" s="172"/>
      <c r="H25" s="172"/>
      <c r="I25" s="172"/>
      <c r="J25" s="172"/>
    </row>
    <row r="26" spans="2:13" x14ac:dyDescent="0.15">
      <c r="C26" s="205" t="s">
        <v>493</v>
      </c>
      <c r="D26" s="172"/>
      <c r="E26" s="229" t="s">
        <v>532</v>
      </c>
      <c r="F26" s="172"/>
      <c r="G26" s="172"/>
      <c r="H26" s="172"/>
      <c r="I26" s="172"/>
      <c r="J26" s="172"/>
    </row>
    <row r="27" spans="2:13" x14ac:dyDescent="0.15">
      <c r="C27" s="205" t="s">
        <v>494</v>
      </c>
      <c r="D27" s="172"/>
      <c r="E27" s="172" t="s">
        <v>349</v>
      </c>
      <c r="F27" s="172"/>
      <c r="G27" s="172"/>
      <c r="H27" s="172"/>
      <c r="I27" s="172"/>
      <c r="J27" s="172"/>
    </row>
    <row r="28" spans="2:13" x14ac:dyDescent="0.15">
      <c r="C28" s="203" t="s">
        <v>495</v>
      </c>
      <c r="D28" s="172"/>
      <c r="E28" s="229" t="s">
        <v>548</v>
      </c>
      <c r="F28" s="172"/>
      <c r="G28" s="172"/>
      <c r="H28" s="172"/>
      <c r="I28" s="172"/>
      <c r="J28" s="172"/>
    </row>
    <row r="29" spans="2:13" x14ac:dyDescent="0.15">
      <c r="C29" s="206" t="s">
        <v>338</v>
      </c>
      <c r="D29" s="172"/>
      <c r="E29" s="172" t="s">
        <v>514</v>
      </c>
      <c r="F29" s="172"/>
      <c r="G29" s="172"/>
      <c r="H29" s="172"/>
      <c r="I29" s="172"/>
      <c r="J29" s="172"/>
    </row>
    <row r="30" spans="2:13" x14ac:dyDescent="0.15">
      <c r="C30" s="172"/>
      <c r="D30" s="172"/>
      <c r="E30" s="172" t="s">
        <v>338</v>
      </c>
      <c r="F30" s="172"/>
      <c r="G30" s="172"/>
      <c r="H30" s="172"/>
      <c r="I30" s="172"/>
      <c r="J30" s="172"/>
    </row>
    <row r="31" spans="2:13" x14ac:dyDescent="0.15">
      <c r="C31" s="172" t="s">
        <v>351</v>
      </c>
      <c r="D31" s="172"/>
      <c r="E31" s="172"/>
      <c r="F31" s="172"/>
      <c r="G31" s="172"/>
      <c r="H31" s="172"/>
      <c r="I31" s="172"/>
      <c r="J31" s="172"/>
    </row>
    <row r="32" spans="2:13" x14ac:dyDescent="0.15">
      <c r="C32" s="172" t="s">
        <v>338</v>
      </c>
      <c r="D32" s="172"/>
      <c r="E32" s="172" t="s">
        <v>339</v>
      </c>
      <c r="F32" s="172"/>
      <c r="G32" s="172"/>
      <c r="H32" s="172"/>
      <c r="I32" s="172"/>
      <c r="J32" s="172"/>
    </row>
    <row r="33" spans="3:10" x14ac:dyDescent="0.15">
      <c r="C33" s="172"/>
      <c r="D33" s="172"/>
      <c r="E33" s="172" t="s">
        <v>448</v>
      </c>
      <c r="F33" s="172"/>
      <c r="G33" s="172"/>
      <c r="H33" s="172"/>
      <c r="I33" s="172"/>
      <c r="J33" s="172"/>
    </row>
    <row r="34" spans="3:10" x14ac:dyDescent="0.15">
      <c r="C34" s="172" t="s">
        <v>352</v>
      </c>
      <c r="D34" s="172"/>
      <c r="E34" s="172" t="s">
        <v>350</v>
      </c>
      <c r="F34" s="172"/>
      <c r="G34" s="172"/>
      <c r="H34" s="172"/>
      <c r="I34" s="172"/>
      <c r="J34" s="172"/>
    </row>
    <row r="35" spans="3:10" x14ac:dyDescent="0.15">
      <c r="C35" s="172" t="s">
        <v>353</v>
      </c>
      <c r="D35" s="172"/>
      <c r="E35" s="172" t="s">
        <v>340</v>
      </c>
      <c r="F35" s="172"/>
      <c r="G35" s="172"/>
      <c r="H35" s="172"/>
      <c r="I35" s="172"/>
      <c r="J35" s="172"/>
    </row>
    <row r="36" spans="3:10" x14ac:dyDescent="0.15">
      <c r="C36" s="172" t="s">
        <v>338</v>
      </c>
      <c r="D36" s="172"/>
      <c r="E36" s="172" t="s">
        <v>341</v>
      </c>
      <c r="F36" s="172"/>
      <c r="G36" s="172"/>
      <c r="H36" s="172"/>
      <c r="I36" s="172"/>
      <c r="J36" s="172"/>
    </row>
    <row r="37" spans="3:10" x14ac:dyDescent="0.15">
      <c r="C37" s="172"/>
      <c r="D37" s="172"/>
      <c r="E37" s="172" t="s">
        <v>514</v>
      </c>
      <c r="F37" s="172"/>
      <c r="G37" s="172"/>
      <c r="H37" s="172"/>
      <c r="I37" s="172"/>
      <c r="J37" s="172"/>
    </row>
    <row r="38" spans="3:10" x14ac:dyDescent="0.15">
      <c r="C38" s="172" t="s">
        <v>354</v>
      </c>
      <c r="D38" s="172"/>
      <c r="E38" s="172" t="s">
        <v>338</v>
      </c>
      <c r="F38" s="172"/>
      <c r="G38" s="172"/>
      <c r="H38" s="172"/>
      <c r="I38" s="172"/>
      <c r="J38" s="172"/>
    </row>
    <row r="39" spans="3:10" x14ac:dyDescent="0.15">
      <c r="C39" s="172" t="s">
        <v>355</v>
      </c>
      <c r="D39" s="172"/>
      <c r="E39" s="172"/>
      <c r="F39" s="172"/>
      <c r="G39" s="172"/>
      <c r="H39" s="172"/>
      <c r="I39" s="172"/>
      <c r="J39" s="172"/>
    </row>
    <row r="40" spans="3:10" x14ac:dyDescent="0.15">
      <c r="C40" s="172" t="s">
        <v>356</v>
      </c>
      <c r="D40" s="172"/>
      <c r="E40" s="172"/>
      <c r="F40" s="172"/>
      <c r="G40" s="172"/>
      <c r="H40" s="172"/>
      <c r="I40" s="172"/>
      <c r="J40" s="172"/>
    </row>
    <row r="41" spans="3:10" x14ac:dyDescent="0.15">
      <c r="C41" s="172" t="s">
        <v>358</v>
      </c>
      <c r="D41" s="172"/>
      <c r="E41" s="172"/>
      <c r="F41" s="172"/>
      <c r="G41" s="172"/>
      <c r="H41" s="172"/>
      <c r="I41" s="172"/>
      <c r="J41" s="172"/>
    </row>
    <row r="42" spans="3:10" x14ac:dyDescent="0.15">
      <c r="C42" s="172" t="s">
        <v>357</v>
      </c>
      <c r="D42" s="172"/>
      <c r="E42" s="172"/>
      <c r="F42" s="172"/>
      <c r="G42" s="172"/>
      <c r="H42" s="172"/>
      <c r="I42" s="172"/>
      <c r="J42" s="172"/>
    </row>
    <row r="43" spans="3:10" x14ac:dyDescent="0.15">
      <c r="C43" s="172" t="s">
        <v>338</v>
      </c>
      <c r="D43" s="172"/>
      <c r="E43" s="172"/>
      <c r="F43" s="172"/>
      <c r="G43" s="172"/>
      <c r="H43" s="172"/>
      <c r="I43" s="172"/>
      <c r="J43" s="172"/>
    </row>
    <row r="44" spans="3:10" x14ac:dyDescent="0.15">
      <c r="C44" s="172"/>
      <c r="D44" s="172"/>
      <c r="E44" s="172"/>
      <c r="F44" s="172"/>
      <c r="G44" s="172"/>
      <c r="H44" s="172"/>
      <c r="I44" s="172"/>
      <c r="J44" s="172"/>
    </row>
    <row r="45" spans="3:10" x14ac:dyDescent="0.15">
      <c r="C45" s="172" t="s">
        <v>338</v>
      </c>
      <c r="D45" s="172"/>
      <c r="E45" s="172"/>
      <c r="F45" s="172"/>
      <c r="G45" s="172"/>
      <c r="H45" s="172"/>
      <c r="I45" s="172"/>
      <c r="J45" s="172"/>
    </row>
    <row r="46" spans="3:10" x14ac:dyDescent="0.15">
      <c r="C46" s="172"/>
      <c r="D46" s="172"/>
      <c r="E46" s="172"/>
      <c r="F46" s="172"/>
      <c r="G46" s="172"/>
      <c r="H46" s="172"/>
      <c r="I46" s="172"/>
      <c r="J46" s="172"/>
    </row>
    <row r="48" spans="3:10" x14ac:dyDescent="0.15">
      <c r="C48" s="189"/>
      <c r="D48" s="189"/>
      <c r="E48" s="189"/>
      <c r="F48" s="189"/>
      <c r="G48" s="189"/>
    </row>
    <row r="49" spans="2:7" x14ac:dyDescent="0.15">
      <c r="B49" s="1240" t="s">
        <v>533</v>
      </c>
      <c r="C49" s="1160"/>
      <c r="D49" s="1160"/>
      <c r="E49" s="1160"/>
      <c r="F49" s="1160"/>
      <c r="G49" s="1161"/>
    </row>
    <row r="50" spans="2:7" ht="14.25" thickBot="1" x14ac:dyDescent="0.2">
      <c r="B50" s="177" t="s">
        <v>366</v>
      </c>
      <c r="C50" s="177" t="s">
        <v>328</v>
      </c>
      <c r="D50" s="178" t="s">
        <v>367</v>
      </c>
      <c r="E50" s="178" t="s">
        <v>368</v>
      </c>
      <c r="F50" s="179" t="s">
        <v>391</v>
      </c>
      <c r="G50" s="179" t="s">
        <v>394</v>
      </c>
    </row>
    <row r="51" spans="2:7" ht="14.25" thickTop="1" x14ac:dyDescent="0.15">
      <c r="B51" t="s">
        <v>369</v>
      </c>
      <c r="C51" t="s">
        <v>371</v>
      </c>
      <c r="D51" t="s">
        <v>384</v>
      </c>
      <c r="E51" t="s">
        <v>386</v>
      </c>
      <c r="F51" t="s">
        <v>392</v>
      </c>
      <c r="G51" t="s">
        <v>395</v>
      </c>
    </row>
    <row r="52" spans="2:7" x14ac:dyDescent="0.15">
      <c r="B52" t="s">
        <v>370</v>
      </c>
      <c r="C52" t="s">
        <v>372</v>
      </c>
      <c r="D52" t="s">
        <v>482</v>
      </c>
      <c r="E52" t="s">
        <v>387</v>
      </c>
      <c r="F52" t="s">
        <v>393</v>
      </c>
      <c r="G52" t="s">
        <v>396</v>
      </c>
    </row>
    <row r="53" spans="2:7" x14ac:dyDescent="0.15">
      <c r="B53" t="s">
        <v>480</v>
      </c>
      <c r="C53" t="s">
        <v>518</v>
      </c>
      <c r="D53" t="s">
        <v>385</v>
      </c>
      <c r="E53" t="s">
        <v>388</v>
      </c>
      <c r="G53" t="s">
        <v>397</v>
      </c>
    </row>
    <row r="54" spans="2:7" x14ac:dyDescent="0.15">
      <c r="B54" t="s">
        <v>519</v>
      </c>
      <c r="E54" t="s">
        <v>389</v>
      </c>
    </row>
    <row r="55" spans="2:7" x14ac:dyDescent="0.15">
      <c r="C55" t="s">
        <v>373</v>
      </c>
      <c r="E55" t="s">
        <v>481</v>
      </c>
    </row>
    <row r="56" spans="2:7" x14ac:dyDescent="0.15">
      <c r="C56" t="s">
        <v>374</v>
      </c>
      <c r="E56" t="s">
        <v>390</v>
      </c>
    </row>
    <row r="57" spans="2:7" x14ac:dyDescent="0.15">
      <c r="C57" t="s">
        <v>375</v>
      </c>
    </row>
    <row r="58" spans="2:7" x14ac:dyDescent="0.15">
      <c r="C58" t="s">
        <v>376</v>
      </c>
    </row>
    <row r="59" spans="2:7" x14ac:dyDescent="0.15">
      <c r="C59" t="s">
        <v>338</v>
      </c>
    </row>
    <row r="61" spans="2:7" x14ac:dyDescent="0.15">
      <c r="C61" t="s">
        <v>410</v>
      </c>
    </row>
    <row r="62" spans="2:7" x14ac:dyDescent="0.15">
      <c r="C62" t="s">
        <v>411</v>
      </c>
    </row>
    <row r="63" spans="2:7" x14ac:dyDescent="0.15">
      <c r="C63" t="s">
        <v>412</v>
      </c>
    </row>
    <row r="64" spans="2:7" x14ac:dyDescent="0.15">
      <c r="C64" t="s">
        <v>377</v>
      </c>
    </row>
    <row r="65" spans="3:3" x14ac:dyDescent="0.15">
      <c r="C65" t="s">
        <v>378</v>
      </c>
    </row>
    <row r="66" spans="3:3" x14ac:dyDescent="0.15">
      <c r="C66" t="s">
        <v>379</v>
      </c>
    </row>
    <row r="67" spans="3:3" x14ac:dyDescent="0.15">
      <c r="C67" t="s">
        <v>380</v>
      </c>
    </row>
    <row r="68" spans="3:3" x14ac:dyDescent="0.15">
      <c r="C68" t="s">
        <v>415</v>
      </c>
    </row>
    <row r="69" spans="3:3" x14ac:dyDescent="0.15">
      <c r="C69" t="s">
        <v>416</v>
      </c>
    </row>
    <row r="70" spans="3:3" x14ac:dyDescent="0.15">
      <c r="C70" t="s">
        <v>414</v>
      </c>
    </row>
    <row r="71" spans="3:3" x14ac:dyDescent="0.15">
      <c r="C71" t="s">
        <v>381</v>
      </c>
    </row>
    <row r="72" spans="3:3" x14ac:dyDescent="0.15">
      <c r="C72" t="s">
        <v>417</v>
      </c>
    </row>
    <row r="73" spans="3:3" x14ac:dyDescent="0.15">
      <c r="C73" t="s">
        <v>413</v>
      </c>
    </row>
    <row r="74" spans="3:3" x14ac:dyDescent="0.15">
      <c r="C74" t="s">
        <v>338</v>
      </c>
    </row>
    <row r="76" spans="3:3" x14ac:dyDescent="0.15">
      <c r="C76" t="s">
        <v>382</v>
      </c>
    </row>
    <row r="77" spans="3:3" x14ac:dyDescent="0.15">
      <c r="C77" t="s">
        <v>520</v>
      </c>
    </row>
    <row r="78" spans="3:3" x14ac:dyDescent="0.15">
      <c r="C78" t="s">
        <v>521</v>
      </c>
    </row>
    <row r="79" spans="3:3" x14ac:dyDescent="0.15">
      <c r="C79" t="s">
        <v>383</v>
      </c>
    </row>
    <row r="80" spans="3:3" x14ac:dyDescent="0.15">
      <c r="C80" t="s">
        <v>338</v>
      </c>
    </row>
  </sheetData>
  <mergeCells count="3">
    <mergeCell ref="B14:J14"/>
    <mergeCell ref="B49:G49"/>
    <mergeCell ref="B4:E4"/>
  </mergeCells>
  <phoneticPr fontId="9"/>
  <pageMargins left="0.7" right="0.7" top="0.75" bottom="0.75" header="0.3" footer="0.3"/>
  <pageSetup paperSize="9" scale="70" orientation="landscape" r:id="rId1"/>
  <rowBreaks count="1" manualBreakCount="1">
    <brk id="47" max="9" man="1"/>
  </rowBreaks>
  <drawing r:id="rId2"/>
  <tableParts count="10">
    <tablePart r:id="rId3"/>
    <tablePart r:id="rId4"/>
    <tablePart r:id="rId5"/>
    <tablePart r:id="rId6"/>
    <tablePart r:id="rId7"/>
    <tablePart r:id="rId8"/>
    <tablePart r:id="rId9"/>
    <tablePart r:id="rId10"/>
    <tablePart r:id="rId11"/>
    <tablePart r:id="rId1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04E8364-F08A-4E5C-B4F1-B35B650B4C3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39</vt:i4>
      </vt:variant>
      <vt:variant>
        <vt:lpstr>名前付き一覧</vt:lpstr>
      </vt:variant>
      <vt:variant>
        <vt:i4>80</vt:i4>
      </vt:variant>
    </vt:vector>
  </HeadingPairs>
  <TitlesOfParts>
    <vt:vector size="119" baseType="lpstr">
      <vt:lpstr>点検様式作成フロー</vt:lpstr>
      <vt:lpstr>変状面積算出方法</vt:lpstr>
      <vt:lpstr>様式A-1</vt:lpstr>
      <vt:lpstr>様式A-2</vt:lpstr>
      <vt:lpstr>様式A-3</vt:lpstr>
      <vt:lpstr>様式B(トンネル様式1P001)</vt:lpstr>
      <vt:lpstr>様式B(トンネル様式1P002)</vt:lpstr>
      <vt:lpstr>様式B(トンネル様式1P003)</vt:lpstr>
      <vt:lpstr>様式B(トンネル様式1P004)</vt:lpstr>
      <vt:lpstr>様式B(トンネル様式1P005)</vt:lpstr>
      <vt:lpstr>様式B(トンネル様式1P006)</vt:lpstr>
      <vt:lpstr>様式B(トンネル様式1P007)</vt:lpstr>
      <vt:lpstr>様式B(トンネル様式1P008)</vt:lpstr>
      <vt:lpstr>様式B(トンネル様式1P009)</vt:lpstr>
      <vt:lpstr>様式B(トンネル様式1P010)</vt:lpstr>
      <vt:lpstr>様式B(トンネル様式1P011)</vt:lpstr>
      <vt:lpstr>様式B(トンネル様式1P012)</vt:lpstr>
      <vt:lpstr>様式B(トンネル様式1P013)</vt:lpstr>
      <vt:lpstr>様式B(トンネル様式1P014)</vt:lpstr>
      <vt:lpstr>様式B(トンネル様式1P015)</vt:lpstr>
      <vt:lpstr>様式B(トンネル様式1P016)</vt:lpstr>
      <vt:lpstr>様式B(トンネル様式1P017)</vt:lpstr>
      <vt:lpstr>様式B(トンネル様式1P018)</vt:lpstr>
      <vt:lpstr>様式B(トンネル様式1P019)</vt:lpstr>
      <vt:lpstr>様式B(トンネル様式1P020)</vt:lpstr>
      <vt:lpstr>様式B(トンネル様式1P021)</vt:lpstr>
      <vt:lpstr>様式B(トンネル様式1P022)</vt:lpstr>
      <vt:lpstr>様式B(トンネル様式1P023)</vt:lpstr>
      <vt:lpstr>様式C-1-1</vt:lpstr>
      <vt:lpstr>様式C-1-2</vt:lpstr>
      <vt:lpstr>様式C-2</vt:lpstr>
      <vt:lpstr>様式D-1-1(トンネル様式2P001)</vt:lpstr>
      <vt:lpstr>様式D-1-2</vt:lpstr>
      <vt:lpstr>様式D-2-1</vt:lpstr>
      <vt:lpstr>様式D-2-1´</vt:lpstr>
      <vt:lpstr>様式D-3_S00</vt:lpstr>
      <vt:lpstr>様式E</vt:lpstr>
      <vt:lpstr>様式F</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'様式B(トンネル様式1P001)'!Print_Area</vt:lpstr>
      <vt:lpstr>'様式B(トンネル様式1P002)'!Print_Area</vt:lpstr>
      <vt:lpstr>'様式B(トンネル様式1P003)'!Print_Area</vt:lpstr>
      <vt:lpstr>'様式B(トンネル様式1P004)'!Print_Area</vt:lpstr>
      <vt:lpstr>'様式B(トンネル様式1P005)'!Print_Area</vt:lpstr>
      <vt:lpstr>'様式B(トンネル様式1P006)'!Print_Area</vt:lpstr>
      <vt:lpstr>'様式B(トンネル様式1P007)'!Print_Area</vt:lpstr>
      <vt:lpstr>'様式B(トンネル様式1P008)'!Print_Area</vt:lpstr>
      <vt:lpstr>'様式B(トンネル様式1P009)'!Print_Area</vt:lpstr>
      <vt:lpstr>'様式B(トンネル様式1P010)'!Print_Area</vt:lpstr>
      <vt:lpstr>'様式B(トンネル様式1P011)'!Print_Area</vt:lpstr>
      <vt:lpstr>'様式B(トンネル様式1P012)'!Print_Area</vt:lpstr>
      <vt:lpstr>'様式B(トンネル様式1P013)'!Print_Area</vt:lpstr>
      <vt:lpstr>'様式B(トンネル様式1P014)'!Print_Area</vt:lpstr>
      <vt:lpstr>'様式B(トンネル様式1P015)'!Print_Area</vt:lpstr>
      <vt:lpstr>'様式B(トンネル様式1P016)'!Print_Area</vt:lpstr>
      <vt:lpstr>'様式B(トンネル様式1P017)'!Print_Area</vt:lpstr>
      <vt:lpstr>'様式B(トンネル様式1P018)'!Print_Area</vt:lpstr>
      <vt:lpstr>'様式B(トンネル様式1P019)'!Print_Area</vt:lpstr>
      <vt:lpstr>'様式B(トンネル様式1P020)'!Print_Area</vt:lpstr>
      <vt:lpstr>'様式B(トンネル様式1P021)'!Print_Area</vt:lpstr>
      <vt:lpstr>'様式B(トンネル様式1P022)'!Print_Area</vt:lpstr>
      <vt:lpstr>'様式B(トンネル様式1P023)'!Print_Area</vt:lpstr>
      <vt:lpstr>'様式C-1-1'!Print_Area</vt:lpstr>
      <vt:lpstr>'様式C-1-2'!Print_Area</vt:lpstr>
      <vt:lpstr>'様式C-2'!Print_Area</vt:lpstr>
      <vt:lpstr>'様式D-1-1(トンネル様式2P001)'!Print_Area</vt:lpstr>
      <vt:lpstr>'様式D-1-2'!Print_Area</vt:lpstr>
      <vt:lpstr>'様式D-2-1'!Print_Area</vt:lpstr>
      <vt:lpstr>'様式D-2-1´'!Print_Area</vt:lpstr>
      <vt:lpstr>'様式D-3_S00'!Print_Area</vt:lpstr>
      <vt:lpstr>様式F!Print_Area</vt:lpstr>
      <vt:lpstr>'様式A-2'!Print_Titles</vt:lpstr>
      <vt:lpstr>'様式D-1-2'!Print_Titles</vt:lpstr>
      <vt:lpstr>'様式D-2-1'!Print_Titles</vt:lpstr>
      <vt:lpstr>'様式D-3_S00'!Print_Titles</vt:lpstr>
      <vt:lpstr>その他</vt:lpstr>
      <vt:lpstr>その他施設</vt:lpstr>
      <vt:lpstr>外力</vt:lpstr>
      <vt:lpstr>換気施設</vt:lpstr>
      <vt:lpstr>坑門</vt:lpstr>
      <vt:lpstr>材質劣化</vt:lpstr>
      <vt:lpstr>照明施設</vt:lpstr>
      <vt:lpstr>変状面積算出方法!対象箇所</vt:lpstr>
      <vt:lpstr>'様式B(トンネル様式1P002)'!対象箇所</vt:lpstr>
      <vt:lpstr>'様式B(トンネル様式1P003)'!対象箇所</vt:lpstr>
      <vt:lpstr>'様式B(トンネル様式1P004)'!対象箇所</vt:lpstr>
      <vt:lpstr>'様式B(トンネル様式1P005)'!対象箇所</vt:lpstr>
      <vt:lpstr>'様式B(トンネル様式1P006)'!対象箇所</vt:lpstr>
      <vt:lpstr>'様式B(トンネル様式1P007)'!対象箇所</vt:lpstr>
      <vt:lpstr>'様式B(トンネル様式1P008)'!対象箇所</vt:lpstr>
      <vt:lpstr>'様式B(トンネル様式1P009)'!対象箇所</vt:lpstr>
      <vt:lpstr>'様式B(トンネル様式1P010)'!対象箇所</vt:lpstr>
      <vt:lpstr>'様式B(トンネル様式1P011)'!対象箇所</vt:lpstr>
      <vt:lpstr>'様式B(トンネル様式1P012)'!対象箇所</vt:lpstr>
      <vt:lpstr>'様式B(トンネル様式1P013)'!対象箇所</vt:lpstr>
      <vt:lpstr>'様式B(トンネル様式1P014)'!対象箇所</vt:lpstr>
      <vt:lpstr>'様式B(トンネル様式1P015)'!対象箇所</vt:lpstr>
      <vt:lpstr>'様式B(トンネル様式1P016)'!対象箇所</vt:lpstr>
      <vt:lpstr>'様式B(トンネル様式1P017)'!対象箇所</vt:lpstr>
      <vt:lpstr>'様式B(トンネル様式1P018)'!対象箇所</vt:lpstr>
      <vt:lpstr>'様式B(トンネル様式1P019)'!対象箇所</vt:lpstr>
      <vt:lpstr>'様式B(トンネル様式1P020)'!対象箇所</vt:lpstr>
      <vt:lpstr>'様式B(トンネル様式1P021)'!対象箇所</vt:lpstr>
      <vt:lpstr>'様式B(トンネル様式1P022)'!対象箇所</vt:lpstr>
      <vt:lpstr>'様式B(トンネル様式1P023)'!対象箇所</vt:lpstr>
      <vt:lpstr>対象箇所</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H302F3</dc:creator>
  <cp:lastModifiedBy>藤尾 真史</cp:lastModifiedBy>
  <cp:lastPrinted>2021-05-17T04:56:59Z</cp:lastPrinted>
  <dcterms:created xsi:type="dcterms:W3CDTF">2012-04-09T00:49:26Z</dcterms:created>
  <dcterms:modified xsi:type="dcterms:W3CDTF">2021-05-17T08:49:05Z</dcterms:modified>
</cp:coreProperties>
</file>